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lly\Desktop\"/>
    </mc:Choice>
  </mc:AlternateContent>
  <xr:revisionPtr revIDLastSave="0" documentId="13_ncr:1_{46C1B771-C4D7-4582-B619-8300C75109EE}" xr6:coauthVersionLast="47" xr6:coauthVersionMax="47" xr10:uidLastSave="{00000000-0000-0000-0000-000000000000}"/>
  <bookViews>
    <workbookView xWindow="-120" yWindow="-120" windowWidth="20730" windowHeight="11160" firstSheet="7" activeTab="9" xr2:uid="{00000000-000D-0000-FFFF-FFFF00000000}"/>
  </bookViews>
  <sheets>
    <sheet name="Tienda_1" sheetId="1" r:id="rId1"/>
    <sheet name="Tienda_2" sheetId="2" r:id="rId2"/>
    <sheet name="Tienda_3" sheetId="3" r:id="rId3"/>
    <sheet name="Tienda_4" sheetId="4" r:id="rId4"/>
    <sheet name="Análisis" sheetId="5" r:id="rId5"/>
    <sheet name="Resumen" sheetId="6" r:id="rId6"/>
    <sheet name="Dashboard" sheetId="7" r:id="rId7"/>
    <sheet name="Datos_Consolidados" sheetId="9" r:id="rId8"/>
    <sheet name="Cuadro-de-mando" sheetId="10" r:id="rId9"/>
    <sheet name="Reporte" sheetId="12" r:id="rId10"/>
  </sheets>
  <calcPr calcId="181029"/>
</workbook>
</file>

<file path=xl/calcChain.xml><?xml version="1.0" encoding="utf-8"?>
<calcChain xmlns="http://schemas.openxmlformats.org/spreadsheetml/2006/main">
  <c r="B127" i="12" l="1"/>
  <c r="B126" i="12"/>
  <c r="B125" i="12"/>
  <c r="B124" i="12"/>
  <c r="B123" i="12"/>
  <c r="B122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F120" i="12" s="1"/>
  <c r="E113" i="12"/>
  <c r="E120" i="12" s="1"/>
  <c r="D113" i="12"/>
  <c r="C120" i="12" s="1"/>
  <c r="C119" i="12"/>
  <c r="C118" i="12"/>
  <c r="C117" i="12"/>
  <c r="C116" i="12"/>
  <c r="C115" i="12"/>
  <c r="C114" i="12"/>
  <c r="C113" i="12"/>
  <c r="B110" i="12"/>
  <c r="B107" i="12"/>
  <c r="B101" i="12"/>
  <c r="B98" i="12"/>
  <c r="B95" i="12"/>
  <c r="B94" i="12"/>
  <c r="B91" i="12"/>
  <c r="C90" i="12"/>
  <c r="C89" i="12"/>
  <c r="D89" i="12" s="1"/>
  <c r="B89" i="12"/>
  <c r="C88" i="12"/>
  <c r="D88" i="12" s="1"/>
  <c r="B88" i="12"/>
  <c r="C87" i="12"/>
  <c r="D87" i="12" s="1"/>
  <c r="B87" i="12"/>
  <c r="C86" i="12"/>
  <c r="D86" i="12" s="1"/>
  <c r="B86" i="12"/>
  <c r="E81" i="12"/>
  <c r="E80" i="12"/>
  <c r="D80" i="12"/>
  <c r="C80" i="12"/>
  <c r="B80" i="12"/>
  <c r="E79" i="12"/>
  <c r="D79" i="12"/>
  <c r="C79" i="12"/>
  <c r="B79" i="12"/>
  <c r="E78" i="12"/>
  <c r="D78" i="12"/>
  <c r="C78" i="12"/>
  <c r="B78" i="12"/>
  <c r="E77" i="12"/>
  <c r="D77" i="12"/>
  <c r="B104" i="12" s="1"/>
  <c r="C77" i="12"/>
  <c r="C81" i="12" s="1"/>
  <c r="B77" i="12"/>
  <c r="D71" i="12"/>
  <c r="C71" i="12"/>
  <c r="E71" i="12" s="1"/>
  <c r="B71" i="12"/>
  <c r="D70" i="12"/>
  <c r="C70" i="12"/>
  <c r="B70" i="12"/>
  <c r="D69" i="12"/>
  <c r="C69" i="12"/>
  <c r="B69" i="12"/>
  <c r="E68" i="12"/>
  <c r="D68" i="12"/>
  <c r="C68" i="12"/>
  <c r="B68" i="12"/>
  <c r="E63" i="12"/>
  <c r="C63" i="12"/>
  <c r="D63" i="12" s="1"/>
  <c r="B63" i="12"/>
  <c r="C62" i="12"/>
  <c r="D62" i="12" s="1"/>
  <c r="B62" i="12"/>
  <c r="E62" i="12" s="1"/>
  <c r="C61" i="12"/>
  <c r="D61" i="12" s="1"/>
  <c r="B61" i="12"/>
  <c r="E61" i="12" s="1"/>
  <c r="C60" i="12"/>
  <c r="D60" i="12" s="1"/>
  <c r="B60" i="12"/>
  <c r="E60" i="12" s="1"/>
  <c r="C59" i="12"/>
  <c r="D59" i="12" s="1"/>
  <c r="B59" i="12"/>
  <c r="E59" i="12" s="1"/>
  <c r="C58" i="12"/>
  <c r="D58" i="12" s="1"/>
  <c r="B58" i="12"/>
  <c r="E58" i="12" s="1"/>
  <c r="E52" i="12"/>
  <c r="C52" i="12"/>
  <c r="D52" i="12" s="1"/>
  <c r="B52" i="12"/>
  <c r="C51" i="12"/>
  <c r="D51" i="12" s="1"/>
  <c r="B51" i="12"/>
  <c r="E51" i="12" s="1"/>
  <c r="C50" i="12"/>
  <c r="D50" i="12" s="1"/>
  <c r="B50" i="12"/>
  <c r="E50" i="12" s="1"/>
  <c r="C49" i="12"/>
  <c r="D49" i="12" s="1"/>
  <c r="B49" i="12"/>
  <c r="E49" i="12" s="1"/>
  <c r="C48" i="12"/>
  <c r="D48" i="12" s="1"/>
  <c r="B105" i="12" s="1"/>
  <c r="B48" i="12"/>
  <c r="E48" i="12" s="1"/>
  <c r="C47" i="12"/>
  <c r="D47" i="12" s="1"/>
  <c r="B47" i="12"/>
  <c r="E47" i="12" s="1"/>
  <c r="C46" i="12"/>
  <c r="D46" i="12" s="1"/>
  <c r="B46" i="12"/>
  <c r="E46" i="12" s="1"/>
  <c r="C45" i="12"/>
  <c r="B45" i="12"/>
  <c r="C39" i="12"/>
  <c r="D39" i="12" s="1"/>
  <c r="B39" i="12"/>
  <c r="E39" i="12" s="1"/>
  <c r="C38" i="12"/>
  <c r="D38" i="12" s="1"/>
  <c r="B38" i="12"/>
  <c r="E38" i="12" s="1"/>
  <c r="C37" i="12"/>
  <c r="D37" i="12" s="1"/>
  <c r="B37" i="12"/>
  <c r="E37" i="12" s="1"/>
  <c r="C36" i="12"/>
  <c r="D36" i="12" s="1"/>
  <c r="B36" i="12"/>
  <c r="E36" i="12" s="1"/>
  <c r="C35" i="12"/>
  <c r="D35" i="12" s="1"/>
  <c r="B35" i="12"/>
  <c r="E35" i="12" s="1"/>
  <c r="C34" i="12"/>
  <c r="D34" i="12" s="1"/>
  <c r="B34" i="12"/>
  <c r="E34" i="12" s="1"/>
  <c r="C33" i="12"/>
  <c r="D33" i="12" s="1"/>
  <c r="B33" i="12"/>
  <c r="E33" i="12" s="1"/>
  <c r="C32" i="12"/>
  <c r="B32" i="12"/>
  <c r="F27" i="12"/>
  <c r="E27" i="12"/>
  <c r="F26" i="12"/>
  <c r="E26" i="12"/>
  <c r="D26" i="12"/>
  <c r="C26" i="12"/>
  <c r="B26" i="12"/>
  <c r="F25" i="12"/>
  <c r="E25" i="12"/>
  <c r="D25" i="12"/>
  <c r="C25" i="12"/>
  <c r="B25" i="12"/>
  <c r="F24" i="12"/>
  <c r="E24" i="12"/>
  <c r="D24" i="12"/>
  <c r="C24" i="12"/>
  <c r="B24" i="12"/>
  <c r="F23" i="12"/>
  <c r="E23" i="12"/>
  <c r="D23" i="12"/>
  <c r="D27" i="12" s="1"/>
  <c r="C23" i="12"/>
  <c r="B23" i="12"/>
  <c r="C19" i="12"/>
  <c r="C18" i="12"/>
  <c r="C17" i="12"/>
  <c r="C16" i="12"/>
  <c r="C15" i="12"/>
  <c r="C14" i="12"/>
  <c r="C13" i="12"/>
  <c r="C12" i="12"/>
  <c r="C11" i="12"/>
  <c r="B7" i="12"/>
  <c r="B6" i="12"/>
  <c r="B3" i="12"/>
  <c r="B49" i="10"/>
  <c r="B48" i="10"/>
  <c r="B47" i="10"/>
  <c r="B46" i="10"/>
  <c r="N4" i="9"/>
  <c r="T3" i="9" s="1"/>
  <c r="O4" i="9"/>
  <c r="W3" i="9" s="1"/>
  <c r="P4" i="9"/>
  <c r="Q4" i="9"/>
  <c r="R4" i="9"/>
  <c r="T10" i="9" s="1"/>
  <c r="W4" i="9"/>
  <c r="N5" i="9"/>
  <c r="T4" i="9" s="1"/>
  <c r="O5" i="9"/>
  <c r="P5" i="9"/>
  <c r="Q5" i="9"/>
  <c r="R5" i="9"/>
  <c r="T11" i="9" s="1"/>
  <c r="W5" i="9"/>
  <c r="N6" i="9"/>
  <c r="T5" i="9" s="1"/>
  <c r="O6" i="9"/>
  <c r="P6" i="9"/>
  <c r="Q6" i="9"/>
  <c r="R6" i="9"/>
  <c r="T12" i="9" s="1"/>
  <c r="W6" i="9"/>
  <c r="N7" i="9"/>
  <c r="T6" i="9" s="1"/>
  <c r="O7" i="9"/>
  <c r="P7" i="9"/>
  <c r="Q7" i="9"/>
  <c r="R7" i="9"/>
  <c r="T13" i="9" s="1"/>
  <c r="O8" i="9"/>
  <c r="W7" i="9" s="1"/>
  <c r="P8" i="9"/>
  <c r="W8" i="9"/>
  <c r="O9" i="9"/>
  <c r="P9" i="9"/>
  <c r="O10" i="9"/>
  <c r="W9" i="9" s="1"/>
  <c r="P10" i="9"/>
  <c r="W10" i="9"/>
  <c r="O11" i="9"/>
  <c r="P11" i="9"/>
  <c r="P12" i="9"/>
  <c r="P13" i="9"/>
  <c r="W22" i="9" s="1"/>
  <c r="W13" i="9"/>
  <c r="P14" i="9"/>
  <c r="W14" i="9"/>
  <c r="P15" i="9"/>
  <c r="W24" i="9" s="1"/>
  <c r="W15" i="9"/>
  <c r="P16" i="9"/>
  <c r="W16" i="9"/>
  <c r="P17" i="9"/>
  <c r="W26" i="9" s="1"/>
  <c r="T17" i="9"/>
  <c r="W17" i="9"/>
  <c r="P18" i="9"/>
  <c r="T18" i="9"/>
  <c r="W18" i="9"/>
  <c r="P19" i="9"/>
  <c r="W28" i="9" s="1"/>
  <c r="T19" i="9"/>
  <c r="W19" i="9"/>
  <c r="P20" i="9"/>
  <c r="T20" i="9"/>
  <c r="W20" i="9"/>
  <c r="P21" i="9"/>
  <c r="W30" i="9" s="1"/>
  <c r="W21" i="9"/>
  <c r="P22" i="9"/>
  <c r="W23" i="9"/>
  <c r="W25" i="9"/>
  <c r="W27" i="9"/>
  <c r="W29" i="9"/>
  <c r="W31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N8" i="10"/>
  <c r="H8" i="10"/>
  <c r="E8" i="10"/>
  <c r="J7203" i="9"/>
  <c r="J7204" i="9"/>
  <c r="J7205" i="9"/>
  <c r="J7206" i="9"/>
  <c r="J7207" i="9"/>
  <c r="J7208" i="9"/>
  <c r="J7209" i="9"/>
  <c r="J7210" i="9"/>
  <c r="J7211" i="9"/>
  <c r="J7212" i="9"/>
  <c r="J7213" i="9"/>
  <c r="J7214" i="9"/>
  <c r="J7215" i="9"/>
  <c r="J7216" i="9"/>
  <c r="J7217" i="9"/>
  <c r="J7218" i="9"/>
  <c r="J7219" i="9"/>
  <c r="J7220" i="9"/>
  <c r="J7221" i="9"/>
  <c r="J7222" i="9"/>
  <c r="J7223" i="9"/>
  <c r="J7224" i="9"/>
  <c r="J7225" i="9"/>
  <c r="J7226" i="9"/>
  <c r="J7227" i="9"/>
  <c r="J7228" i="9"/>
  <c r="J7229" i="9"/>
  <c r="J7230" i="9"/>
  <c r="J7231" i="9"/>
  <c r="J7232" i="9"/>
  <c r="J7233" i="9"/>
  <c r="J7234" i="9"/>
  <c r="J7235" i="9"/>
  <c r="J7236" i="9"/>
  <c r="J7237" i="9"/>
  <c r="J7238" i="9"/>
  <c r="J7239" i="9"/>
  <c r="J7240" i="9"/>
  <c r="J7241" i="9"/>
  <c r="J7242" i="9"/>
  <c r="J7243" i="9"/>
  <c r="J7244" i="9"/>
  <c r="J7245" i="9"/>
  <c r="J7246" i="9"/>
  <c r="J7247" i="9"/>
  <c r="J7248" i="9"/>
  <c r="J7249" i="9"/>
  <c r="J7250" i="9"/>
  <c r="J7251" i="9"/>
  <c r="J7252" i="9"/>
  <c r="J7253" i="9"/>
  <c r="J7254" i="9"/>
  <c r="J7255" i="9"/>
  <c r="J7256" i="9"/>
  <c r="J7257" i="9"/>
  <c r="J7258" i="9"/>
  <c r="J7259" i="9"/>
  <c r="J7260" i="9"/>
  <c r="J7261" i="9"/>
  <c r="J7262" i="9"/>
  <c r="J7263" i="9"/>
  <c r="J7264" i="9"/>
  <c r="J7265" i="9"/>
  <c r="J7266" i="9"/>
  <c r="J7267" i="9"/>
  <c r="J7268" i="9"/>
  <c r="J7269" i="9"/>
  <c r="J7270" i="9"/>
  <c r="J7271" i="9"/>
  <c r="J7272" i="9"/>
  <c r="J7273" i="9"/>
  <c r="J7274" i="9"/>
  <c r="J7275" i="9"/>
  <c r="J7276" i="9"/>
  <c r="J7277" i="9"/>
  <c r="J7278" i="9"/>
  <c r="J7279" i="9"/>
  <c r="J7280" i="9"/>
  <c r="J7281" i="9"/>
  <c r="J7282" i="9"/>
  <c r="J7283" i="9"/>
  <c r="J7284" i="9"/>
  <c r="J7285" i="9"/>
  <c r="J7286" i="9"/>
  <c r="J7287" i="9"/>
  <c r="J7288" i="9"/>
  <c r="J7289" i="9"/>
  <c r="J7290" i="9"/>
  <c r="J7291" i="9"/>
  <c r="J7292" i="9"/>
  <c r="J7293" i="9"/>
  <c r="J7294" i="9"/>
  <c r="J7295" i="9"/>
  <c r="J7296" i="9"/>
  <c r="J7297" i="9"/>
  <c r="J7298" i="9"/>
  <c r="J7299" i="9"/>
  <c r="J7300" i="9"/>
  <c r="J7301" i="9"/>
  <c r="J7302" i="9"/>
  <c r="J7303" i="9"/>
  <c r="J7304" i="9"/>
  <c r="J7305" i="9"/>
  <c r="J7306" i="9"/>
  <c r="J7307" i="9"/>
  <c r="J7308" i="9"/>
  <c r="J7309" i="9"/>
  <c r="J7310" i="9"/>
  <c r="J7311" i="9"/>
  <c r="J7312" i="9"/>
  <c r="J7313" i="9"/>
  <c r="J7314" i="9"/>
  <c r="J7315" i="9"/>
  <c r="J7316" i="9"/>
  <c r="J7317" i="9"/>
  <c r="J7318" i="9"/>
  <c r="J7319" i="9"/>
  <c r="J7320" i="9"/>
  <c r="J7321" i="9"/>
  <c r="J7322" i="9"/>
  <c r="J7323" i="9"/>
  <c r="J7324" i="9"/>
  <c r="J7325" i="9"/>
  <c r="J7326" i="9"/>
  <c r="J7327" i="9"/>
  <c r="J7328" i="9"/>
  <c r="J7329" i="9"/>
  <c r="J7330" i="9"/>
  <c r="J7331" i="9"/>
  <c r="J7332" i="9"/>
  <c r="J7333" i="9"/>
  <c r="J7334" i="9"/>
  <c r="J7335" i="9"/>
  <c r="J7336" i="9"/>
  <c r="J7337" i="9"/>
  <c r="J7338" i="9"/>
  <c r="J7339" i="9"/>
  <c r="J7340" i="9"/>
  <c r="J7341" i="9"/>
  <c r="J7342" i="9"/>
  <c r="J7343" i="9"/>
  <c r="J7344" i="9"/>
  <c r="J7345" i="9"/>
  <c r="J7346" i="9"/>
  <c r="J7347" i="9"/>
  <c r="J7348" i="9"/>
  <c r="J7349" i="9"/>
  <c r="J7350" i="9"/>
  <c r="J7351" i="9"/>
  <c r="J7352" i="9"/>
  <c r="J7353" i="9"/>
  <c r="J7354" i="9"/>
  <c r="J7355" i="9"/>
  <c r="J7356" i="9"/>
  <c r="J7357" i="9"/>
  <c r="J7358" i="9"/>
  <c r="J7359" i="9"/>
  <c r="J7360" i="9"/>
  <c r="J7361" i="9"/>
  <c r="J7362" i="9"/>
  <c r="J7363" i="9"/>
  <c r="J7364" i="9"/>
  <c r="J7365" i="9"/>
  <c r="J7366" i="9"/>
  <c r="J7367" i="9"/>
  <c r="J7368" i="9"/>
  <c r="J7369" i="9"/>
  <c r="J7370" i="9"/>
  <c r="J7371" i="9"/>
  <c r="J7372" i="9"/>
  <c r="J7373" i="9"/>
  <c r="J7374" i="9"/>
  <c r="J7375" i="9"/>
  <c r="J7376" i="9"/>
  <c r="J7377" i="9"/>
  <c r="J7378" i="9"/>
  <c r="J7379" i="9"/>
  <c r="J7380" i="9"/>
  <c r="J7381" i="9"/>
  <c r="J7382" i="9"/>
  <c r="J7383" i="9"/>
  <c r="J7384" i="9"/>
  <c r="J7385" i="9"/>
  <c r="J7386" i="9"/>
  <c r="J7387" i="9"/>
  <c r="J7388" i="9"/>
  <c r="J7389" i="9"/>
  <c r="J7390" i="9"/>
  <c r="J7391" i="9"/>
  <c r="J7392" i="9"/>
  <c r="J7393" i="9"/>
  <c r="J7394" i="9"/>
  <c r="J7395" i="9"/>
  <c r="J7396" i="9"/>
  <c r="J7397" i="9"/>
  <c r="J7398" i="9"/>
  <c r="J7399" i="9"/>
  <c r="J7400" i="9"/>
  <c r="J7401" i="9"/>
  <c r="J7402" i="9"/>
  <c r="J7403" i="9"/>
  <c r="J7404" i="9"/>
  <c r="J7405" i="9"/>
  <c r="J7406" i="9"/>
  <c r="J7407" i="9"/>
  <c r="J7408" i="9"/>
  <c r="J7409" i="9"/>
  <c r="J7410" i="9"/>
  <c r="J7411" i="9"/>
  <c r="J7412" i="9"/>
  <c r="J7413" i="9"/>
  <c r="J7414" i="9"/>
  <c r="J7415" i="9"/>
  <c r="J7416" i="9"/>
  <c r="J7417" i="9"/>
  <c r="J7418" i="9"/>
  <c r="J7419" i="9"/>
  <c r="J7420" i="9"/>
  <c r="J7421" i="9"/>
  <c r="J7422" i="9"/>
  <c r="J7423" i="9"/>
  <c r="J7424" i="9"/>
  <c r="J7425" i="9"/>
  <c r="J7426" i="9"/>
  <c r="J7427" i="9"/>
  <c r="J7428" i="9"/>
  <c r="J7429" i="9"/>
  <c r="J7430" i="9"/>
  <c r="J7431" i="9"/>
  <c r="J7432" i="9"/>
  <c r="J7433" i="9"/>
  <c r="J7434" i="9"/>
  <c r="J7435" i="9"/>
  <c r="J7436" i="9"/>
  <c r="J7437" i="9"/>
  <c r="J7438" i="9"/>
  <c r="J7439" i="9"/>
  <c r="J7440" i="9"/>
  <c r="J7441" i="9"/>
  <c r="J7442" i="9"/>
  <c r="J7443" i="9"/>
  <c r="J7444" i="9"/>
  <c r="J7445" i="9"/>
  <c r="J7446" i="9"/>
  <c r="J7447" i="9"/>
  <c r="J7448" i="9"/>
  <c r="J7449" i="9"/>
  <c r="J7450" i="9"/>
  <c r="J7451" i="9"/>
  <c r="J7452" i="9"/>
  <c r="J7453" i="9"/>
  <c r="J7454" i="9"/>
  <c r="J7455" i="9"/>
  <c r="J7456" i="9"/>
  <c r="J7457" i="9"/>
  <c r="J7458" i="9"/>
  <c r="J7459" i="9"/>
  <c r="J7460" i="9"/>
  <c r="J7461" i="9"/>
  <c r="J7462" i="9"/>
  <c r="J7463" i="9"/>
  <c r="J7464" i="9"/>
  <c r="J7465" i="9"/>
  <c r="J7466" i="9"/>
  <c r="J7467" i="9"/>
  <c r="J7468" i="9"/>
  <c r="J7469" i="9"/>
  <c r="J7470" i="9"/>
  <c r="J7471" i="9"/>
  <c r="J7472" i="9"/>
  <c r="J7473" i="9"/>
  <c r="J7474" i="9"/>
  <c r="J7475" i="9"/>
  <c r="J7476" i="9"/>
  <c r="J7477" i="9"/>
  <c r="J7478" i="9"/>
  <c r="J7479" i="9"/>
  <c r="J7480" i="9"/>
  <c r="J7481" i="9"/>
  <c r="J7482" i="9"/>
  <c r="J7483" i="9"/>
  <c r="J7484" i="9"/>
  <c r="J7485" i="9"/>
  <c r="J7486" i="9"/>
  <c r="J7487" i="9"/>
  <c r="J7488" i="9"/>
  <c r="J7489" i="9"/>
  <c r="J7490" i="9"/>
  <c r="J7491" i="9"/>
  <c r="J7492" i="9"/>
  <c r="J7493" i="9"/>
  <c r="J7494" i="9"/>
  <c r="J7495" i="9"/>
  <c r="J7496" i="9"/>
  <c r="J7497" i="9"/>
  <c r="J7498" i="9"/>
  <c r="J7499" i="9"/>
  <c r="J7500" i="9"/>
  <c r="J7501" i="9"/>
  <c r="J7502" i="9"/>
  <c r="J7503" i="9"/>
  <c r="J7504" i="9"/>
  <c r="J7505" i="9"/>
  <c r="J7506" i="9"/>
  <c r="J7507" i="9"/>
  <c r="J7508" i="9"/>
  <c r="J7509" i="9"/>
  <c r="J7510" i="9"/>
  <c r="J7511" i="9"/>
  <c r="J7512" i="9"/>
  <c r="J7513" i="9"/>
  <c r="J7514" i="9"/>
  <c r="J7515" i="9"/>
  <c r="J7516" i="9"/>
  <c r="J7517" i="9"/>
  <c r="J7518" i="9"/>
  <c r="J7519" i="9"/>
  <c r="J7520" i="9"/>
  <c r="J7521" i="9"/>
  <c r="J7522" i="9"/>
  <c r="J7523" i="9"/>
  <c r="J7524" i="9"/>
  <c r="J7525" i="9"/>
  <c r="J7526" i="9"/>
  <c r="J7527" i="9"/>
  <c r="J7528" i="9"/>
  <c r="J7529" i="9"/>
  <c r="J7530" i="9"/>
  <c r="J7531" i="9"/>
  <c r="J7532" i="9"/>
  <c r="J7533" i="9"/>
  <c r="J7534" i="9"/>
  <c r="J7535" i="9"/>
  <c r="J7536" i="9"/>
  <c r="J7537" i="9"/>
  <c r="J7538" i="9"/>
  <c r="J7539" i="9"/>
  <c r="J7540" i="9"/>
  <c r="J7541" i="9"/>
  <c r="J7542" i="9"/>
  <c r="J7543" i="9"/>
  <c r="J7544" i="9"/>
  <c r="J7545" i="9"/>
  <c r="J7546" i="9"/>
  <c r="J7547" i="9"/>
  <c r="J7548" i="9"/>
  <c r="J7549" i="9"/>
  <c r="J7550" i="9"/>
  <c r="J7551" i="9"/>
  <c r="J7552" i="9"/>
  <c r="J7553" i="9"/>
  <c r="J7554" i="9"/>
  <c r="J7555" i="9"/>
  <c r="J7556" i="9"/>
  <c r="J7557" i="9"/>
  <c r="J7558" i="9"/>
  <c r="J7559" i="9"/>
  <c r="J7560" i="9"/>
  <c r="J7561" i="9"/>
  <c r="J7562" i="9"/>
  <c r="J7563" i="9"/>
  <c r="J7564" i="9"/>
  <c r="J7565" i="9"/>
  <c r="J7566" i="9"/>
  <c r="J7567" i="9"/>
  <c r="J7568" i="9"/>
  <c r="J7569" i="9"/>
  <c r="J7570" i="9"/>
  <c r="J7571" i="9"/>
  <c r="J7572" i="9"/>
  <c r="J7573" i="9"/>
  <c r="J7574" i="9"/>
  <c r="J7575" i="9"/>
  <c r="J7576" i="9"/>
  <c r="J7577" i="9"/>
  <c r="J7578" i="9"/>
  <c r="J7579" i="9"/>
  <c r="J7580" i="9"/>
  <c r="J7581" i="9"/>
  <c r="J7582" i="9"/>
  <c r="J7583" i="9"/>
  <c r="J7584" i="9"/>
  <c r="J7585" i="9"/>
  <c r="J7586" i="9"/>
  <c r="J7587" i="9"/>
  <c r="J7588" i="9"/>
  <c r="J7589" i="9"/>
  <c r="J7590" i="9"/>
  <c r="J7591" i="9"/>
  <c r="J7592" i="9"/>
  <c r="J7593" i="9"/>
  <c r="J7594" i="9"/>
  <c r="J7595" i="9"/>
  <c r="J7596" i="9"/>
  <c r="J7597" i="9"/>
  <c r="J7598" i="9"/>
  <c r="J7599" i="9"/>
  <c r="J7600" i="9"/>
  <c r="J7601" i="9"/>
  <c r="J7602" i="9"/>
  <c r="J7603" i="9"/>
  <c r="J7604" i="9"/>
  <c r="J7605" i="9"/>
  <c r="J7606" i="9"/>
  <c r="J7607" i="9"/>
  <c r="J7608" i="9"/>
  <c r="J7609" i="9"/>
  <c r="J7610" i="9"/>
  <c r="J7611" i="9"/>
  <c r="J7612" i="9"/>
  <c r="J7613" i="9"/>
  <c r="J7614" i="9"/>
  <c r="J7615" i="9"/>
  <c r="J7616" i="9"/>
  <c r="J7617" i="9"/>
  <c r="J7618" i="9"/>
  <c r="J7619" i="9"/>
  <c r="J7620" i="9"/>
  <c r="J7621" i="9"/>
  <c r="J7622" i="9"/>
  <c r="J7623" i="9"/>
  <c r="J7624" i="9"/>
  <c r="J7625" i="9"/>
  <c r="J7626" i="9"/>
  <c r="J7627" i="9"/>
  <c r="J7628" i="9"/>
  <c r="J7629" i="9"/>
  <c r="J7630" i="9"/>
  <c r="J7631" i="9"/>
  <c r="J7632" i="9"/>
  <c r="J7633" i="9"/>
  <c r="J7634" i="9"/>
  <c r="J7635" i="9"/>
  <c r="J7636" i="9"/>
  <c r="J7637" i="9"/>
  <c r="J7638" i="9"/>
  <c r="J7639" i="9"/>
  <c r="J7640" i="9"/>
  <c r="J7641" i="9"/>
  <c r="J7642" i="9"/>
  <c r="J7643" i="9"/>
  <c r="J7644" i="9"/>
  <c r="J7645" i="9"/>
  <c r="J7646" i="9"/>
  <c r="J7647" i="9"/>
  <c r="J7648" i="9"/>
  <c r="J7649" i="9"/>
  <c r="J7650" i="9"/>
  <c r="J7651" i="9"/>
  <c r="J7652" i="9"/>
  <c r="J7653" i="9"/>
  <c r="J7654" i="9"/>
  <c r="J7655" i="9"/>
  <c r="J7656" i="9"/>
  <c r="J7657" i="9"/>
  <c r="J7658" i="9"/>
  <c r="J7659" i="9"/>
  <c r="J7660" i="9"/>
  <c r="J7661" i="9"/>
  <c r="J7662" i="9"/>
  <c r="J7663" i="9"/>
  <c r="J7664" i="9"/>
  <c r="J7665" i="9"/>
  <c r="J7666" i="9"/>
  <c r="J7667" i="9"/>
  <c r="J7668" i="9"/>
  <c r="J7669" i="9"/>
  <c r="J7670" i="9"/>
  <c r="J7671" i="9"/>
  <c r="J7672" i="9"/>
  <c r="J7673" i="9"/>
  <c r="J7674" i="9"/>
  <c r="J7675" i="9"/>
  <c r="J7676" i="9"/>
  <c r="J7677" i="9"/>
  <c r="J7678" i="9"/>
  <c r="J7679" i="9"/>
  <c r="J7680" i="9"/>
  <c r="J7681" i="9"/>
  <c r="J7682" i="9"/>
  <c r="J7683" i="9"/>
  <c r="J7684" i="9"/>
  <c r="J7685" i="9"/>
  <c r="J7686" i="9"/>
  <c r="J7687" i="9"/>
  <c r="J7688" i="9"/>
  <c r="J7689" i="9"/>
  <c r="J7690" i="9"/>
  <c r="J7691" i="9"/>
  <c r="J7692" i="9"/>
  <c r="J7693" i="9"/>
  <c r="J7694" i="9"/>
  <c r="J7695" i="9"/>
  <c r="J7696" i="9"/>
  <c r="J7697" i="9"/>
  <c r="J7698" i="9"/>
  <c r="J7699" i="9"/>
  <c r="J7700" i="9"/>
  <c r="J7701" i="9"/>
  <c r="J7702" i="9"/>
  <c r="J7703" i="9"/>
  <c r="J7704" i="9"/>
  <c r="J7705" i="9"/>
  <c r="J7706" i="9"/>
  <c r="J7707" i="9"/>
  <c r="J7708" i="9"/>
  <c r="J7709" i="9"/>
  <c r="J7710" i="9"/>
  <c r="J7711" i="9"/>
  <c r="J7712" i="9"/>
  <c r="J7713" i="9"/>
  <c r="J7714" i="9"/>
  <c r="J7715" i="9"/>
  <c r="J7716" i="9"/>
  <c r="J7717" i="9"/>
  <c r="J7718" i="9"/>
  <c r="J7719" i="9"/>
  <c r="J7720" i="9"/>
  <c r="J7721" i="9"/>
  <c r="J7722" i="9"/>
  <c r="J7723" i="9"/>
  <c r="J7724" i="9"/>
  <c r="J7725" i="9"/>
  <c r="J7726" i="9"/>
  <c r="J7727" i="9"/>
  <c r="J7728" i="9"/>
  <c r="J7729" i="9"/>
  <c r="J7730" i="9"/>
  <c r="J7731" i="9"/>
  <c r="J7732" i="9"/>
  <c r="J7733" i="9"/>
  <c r="J7734" i="9"/>
  <c r="J7735" i="9"/>
  <c r="J7736" i="9"/>
  <c r="J7737" i="9"/>
  <c r="J7738" i="9"/>
  <c r="J7739" i="9"/>
  <c r="J7740" i="9"/>
  <c r="J7741" i="9"/>
  <c r="J7742" i="9"/>
  <c r="J7743" i="9"/>
  <c r="J7744" i="9"/>
  <c r="J7745" i="9"/>
  <c r="J7746" i="9"/>
  <c r="J7747" i="9"/>
  <c r="J7748" i="9"/>
  <c r="J7749" i="9"/>
  <c r="J7750" i="9"/>
  <c r="J7751" i="9"/>
  <c r="J7752" i="9"/>
  <c r="J7753" i="9"/>
  <c r="J7754" i="9"/>
  <c r="J7755" i="9"/>
  <c r="J7756" i="9"/>
  <c r="J7757" i="9"/>
  <c r="J7758" i="9"/>
  <c r="J7759" i="9"/>
  <c r="J7760" i="9"/>
  <c r="J7761" i="9"/>
  <c r="J7762" i="9"/>
  <c r="J7763" i="9"/>
  <c r="J7764" i="9"/>
  <c r="J7765" i="9"/>
  <c r="J7766" i="9"/>
  <c r="J7767" i="9"/>
  <c r="J7768" i="9"/>
  <c r="J7769" i="9"/>
  <c r="J7770" i="9"/>
  <c r="J7771" i="9"/>
  <c r="J7772" i="9"/>
  <c r="J7773" i="9"/>
  <c r="J7774" i="9"/>
  <c r="J7775" i="9"/>
  <c r="J7776" i="9"/>
  <c r="J7777" i="9"/>
  <c r="J7778" i="9"/>
  <c r="J7779" i="9"/>
  <c r="J7780" i="9"/>
  <c r="J7781" i="9"/>
  <c r="J7782" i="9"/>
  <c r="J7783" i="9"/>
  <c r="J7784" i="9"/>
  <c r="J7785" i="9"/>
  <c r="J7786" i="9"/>
  <c r="J7787" i="9"/>
  <c r="J7788" i="9"/>
  <c r="J7789" i="9"/>
  <c r="J7790" i="9"/>
  <c r="J7791" i="9"/>
  <c r="J7792" i="9"/>
  <c r="J7793" i="9"/>
  <c r="J7794" i="9"/>
  <c r="J7795" i="9"/>
  <c r="J7796" i="9"/>
  <c r="J7797" i="9"/>
  <c r="J7798" i="9"/>
  <c r="J7799" i="9"/>
  <c r="J7800" i="9"/>
  <c r="J7801" i="9"/>
  <c r="J7802" i="9"/>
  <c r="J7803" i="9"/>
  <c r="J7804" i="9"/>
  <c r="J7805" i="9"/>
  <c r="J7806" i="9"/>
  <c r="J7807" i="9"/>
  <c r="J7808" i="9"/>
  <c r="J7809" i="9"/>
  <c r="J7810" i="9"/>
  <c r="J7811" i="9"/>
  <c r="J7812" i="9"/>
  <c r="J7813" i="9"/>
  <c r="J7814" i="9"/>
  <c r="J7815" i="9"/>
  <c r="J7816" i="9"/>
  <c r="J7817" i="9"/>
  <c r="J7818" i="9"/>
  <c r="J7819" i="9"/>
  <c r="J7820" i="9"/>
  <c r="J7821" i="9"/>
  <c r="J7822" i="9"/>
  <c r="J7823" i="9"/>
  <c r="J7824" i="9"/>
  <c r="J7825" i="9"/>
  <c r="J7826" i="9"/>
  <c r="J7827" i="9"/>
  <c r="J7828" i="9"/>
  <c r="J7829" i="9"/>
  <c r="J7830" i="9"/>
  <c r="J7831" i="9"/>
  <c r="J7832" i="9"/>
  <c r="J7833" i="9"/>
  <c r="J7834" i="9"/>
  <c r="J7835" i="9"/>
  <c r="J7836" i="9"/>
  <c r="J7837" i="9"/>
  <c r="J7838" i="9"/>
  <c r="J7839" i="9"/>
  <c r="J7840" i="9"/>
  <c r="J7841" i="9"/>
  <c r="J7842" i="9"/>
  <c r="J7843" i="9"/>
  <c r="J7844" i="9"/>
  <c r="J7845" i="9"/>
  <c r="J7846" i="9"/>
  <c r="J7847" i="9"/>
  <c r="J7848" i="9"/>
  <c r="J7849" i="9"/>
  <c r="J7850" i="9"/>
  <c r="J7851" i="9"/>
  <c r="J7852" i="9"/>
  <c r="J7853" i="9"/>
  <c r="J7854" i="9"/>
  <c r="J7855" i="9"/>
  <c r="J7856" i="9"/>
  <c r="J7857" i="9"/>
  <c r="J7858" i="9"/>
  <c r="J7859" i="9"/>
  <c r="J7860" i="9"/>
  <c r="J7861" i="9"/>
  <c r="J7862" i="9"/>
  <c r="J7863" i="9"/>
  <c r="J7864" i="9"/>
  <c r="J7865" i="9"/>
  <c r="J7866" i="9"/>
  <c r="J7867" i="9"/>
  <c r="J7868" i="9"/>
  <c r="J7869" i="9"/>
  <c r="J7870" i="9"/>
  <c r="J7871" i="9"/>
  <c r="J7872" i="9"/>
  <c r="J7873" i="9"/>
  <c r="J7874" i="9"/>
  <c r="J7875" i="9"/>
  <c r="J7876" i="9"/>
  <c r="J7877" i="9"/>
  <c r="J7878" i="9"/>
  <c r="J7879" i="9"/>
  <c r="J7880" i="9"/>
  <c r="J7881" i="9"/>
  <c r="J7882" i="9"/>
  <c r="J7883" i="9"/>
  <c r="J7884" i="9"/>
  <c r="J7885" i="9"/>
  <c r="J7886" i="9"/>
  <c r="J7887" i="9"/>
  <c r="J7888" i="9"/>
  <c r="J7889" i="9"/>
  <c r="J7890" i="9"/>
  <c r="J7891" i="9"/>
  <c r="J7892" i="9"/>
  <c r="J7893" i="9"/>
  <c r="J7894" i="9"/>
  <c r="J7895" i="9"/>
  <c r="J7896" i="9"/>
  <c r="J7897" i="9"/>
  <c r="J7898" i="9"/>
  <c r="J7899" i="9"/>
  <c r="J7900" i="9"/>
  <c r="J7901" i="9"/>
  <c r="J7902" i="9"/>
  <c r="J7903" i="9"/>
  <c r="J7904" i="9"/>
  <c r="J7905" i="9"/>
  <c r="J7906" i="9"/>
  <c r="J7907" i="9"/>
  <c r="J7908" i="9"/>
  <c r="J7909" i="9"/>
  <c r="J7910" i="9"/>
  <c r="J7911" i="9"/>
  <c r="J7912" i="9"/>
  <c r="J7913" i="9"/>
  <c r="J7914" i="9"/>
  <c r="J7915" i="9"/>
  <c r="J7916" i="9"/>
  <c r="J7917" i="9"/>
  <c r="J7918" i="9"/>
  <c r="J7919" i="9"/>
  <c r="J7920" i="9"/>
  <c r="J7921" i="9"/>
  <c r="J7922" i="9"/>
  <c r="J7923" i="9"/>
  <c r="J7924" i="9"/>
  <c r="J7925" i="9"/>
  <c r="J7926" i="9"/>
  <c r="J7927" i="9"/>
  <c r="J7928" i="9"/>
  <c r="J7929" i="9"/>
  <c r="J7930" i="9"/>
  <c r="J7931" i="9"/>
  <c r="J7932" i="9"/>
  <c r="J7933" i="9"/>
  <c r="J7934" i="9"/>
  <c r="J7935" i="9"/>
  <c r="J7936" i="9"/>
  <c r="J7937" i="9"/>
  <c r="J7938" i="9"/>
  <c r="J7939" i="9"/>
  <c r="J7940" i="9"/>
  <c r="J7941" i="9"/>
  <c r="J7942" i="9"/>
  <c r="J7943" i="9"/>
  <c r="J7944" i="9"/>
  <c r="J7945" i="9"/>
  <c r="J7946" i="9"/>
  <c r="J7947" i="9"/>
  <c r="J7948" i="9"/>
  <c r="J7949" i="9"/>
  <c r="J7950" i="9"/>
  <c r="J7951" i="9"/>
  <c r="J7952" i="9"/>
  <c r="J7953" i="9"/>
  <c r="J7954" i="9"/>
  <c r="J7955" i="9"/>
  <c r="J7956" i="9"/>
  <c r="J7957" i="9"/>
  <c r="J7958" i="9"/>
  <c r="J7959" i="9"/>
  <c r="J7960" i="9"/>
  <c r="J7961" i="9"/>
  <c r="J7962" i="9"/>
  <c r="J7963" i="9"/>
  <c r="J7964" i="9"/>
  <c r="J7965" i="9"/>
  <c r="J7966" i="9"/>
  <c r="J7967" i="9"/>
  <c r="J7968" i="9"/>
  <c r="J7969" i="9"/>
  <c r="J7970" i="9"/>
  <c r="J7971" i="9"/>
  <c r="J7972" i="9"/>
  <c r="J7973" i="9"/>
  <c r="J7974" i="9"/>
  <c r="J7975" i="9"/>
  <c r="J7976" i="9"/>
  <c r="J7977" i="9"/>
  <c r="J7978" i="9"/>
  <c r="J7979" i="9"/>
  <c r="J7980" i="9"/>
  <c r="J7981" i="9"/>
  <c r="J7982" i="9"/>
  <c r="J7983" i="9"/>
  <c r="J7984" i="9"/>
  <c r="J7985" i="9"/>
  <c r="J7986" i="9"/>
  <c r="J7987" i="9"/>
  <c r="J7988" i="9"/>
  <c r="J7989" i="9"/>
  <c r="J7990" i="9"/>
  <c r="J7991" i="9"/>
  <c r="J7992" i="9"/>
  <c r="J7993" i="9"/>
  <c r="J7994" i="9"/>
  <c r="J7995" i="9"/>
  <c r="J7996" i="9"/>
  <c r="J7997" i="9"/>
  <c r="J7998" i="9"/>
  <c r="J7999" i="9"/>
  <c r="J8000" i="9"/>
  <c r="J8001" i="9"/>
  <c r="J8002" i="9"/>
  <c r="J8003" i="9"/>
  <c r="J8004" i="9"/>
  <c r="J8005" i="9"/>
  <c r="J8006" i="9"/>
  <c r="J8007" i="9"/>
  <c r="J8008" i="9"/>
  <c r="J8009" i="9"/>
  <c r="J8010" i="9"/>
  <c r="J8011" i="9"/>
  <c r="J8012" i="9"/>
  <c r="J8013" i="9"/>
  <c r="J8014" i="9"/>
  <c r="J8015" i="9"/>
  <c r="J8016" i="9"/>
  <c r="J8017" i="9"/>
  <c r="J8018" i="9"/>
  <c r="J8019" i="9"/>
  <c r="J8020" i="9"/>
  <c r="J8021" i="9"/>
  <c r="J8022" i="9"/>
  <c r="J8023" i="9"/>
  <c r="J8024" i="9"/>
  <c r="J8025" i="9"/>
  <c r="J8026" i="9"/>
  <c r="J8027" i="9"/>
  <c r="J8028" i="9"/>
  <c r="J8029" i="9"/>
  <c r="J8030" i="9"/>
  <c r="J8031" i="9"/>
  <c r="J8032" i="9"/>
  <c r="J8033" i="9"/>
  <c r="J8034" i="9"/>
  <c r="J8035" i="9"/>
  <c r="J8036" i="9"/>
  <c r="J8037" i="9"/>
  <c r="J8038" i="9"/>
  <c r="J8039" i="9"/>
  <c r="J8040" i="9"/>
  <c r="J8041" i="9"/>
  <c r="J8042" i="9"/>
  <c r="J8043" i="9"/>
  <c r="J8044" i="9"/>
  <c r="J8045" i="9"/>
  <c r="J8046" i="9"/>
  <c r="J8047" i="9"/>
  <c r="J8048" i="9"/>
  <c r="J8049" i="9"/>
  <c r="J8050" i="9"/>
  <c r="J8051" i="9"/>
  <c r="J8052" i="9"/>
  <c r="J8053" i="9"/>
  <c r="J8054" i="9"/>
  <c r="J8055" i="9"/>
  <c r="J8056" i="9"/>
  <c r="J8057" i="9"/>
  <c r="J8058" i="9"/>
  <c r="J8059" i="9"/>
  <c r="J8060" i="9"/>
  <c r="J8061" i="9"/>
  <c r="J8062" i="9"/>
  <c r="J8063" i="9"/>
  <c r="J8064" i="9"/>
  <c r="J8065" i="9"/>
  <c r="J8066" i="9"/>
  <c r="J8067" i="9"/>
  <c r="J8068" i="9"/>
  <c r="J8069" i="9"/>
  <c r="J8070" i="9"/>
  <c r="J8071" i="9"/>
  <c r="J8072" i="9"/>
  <c r="J8073" i="9"/>
  <c r="J8074" i="9"/>
  <c r="J8075" i="9"/>
  <c r="J8076" i="9"/>
  <c r="J8077" i="9"/>
  <c r="J8078" i="9"/>
  <c r="J8079" i="9"/>
  <c r="J8080" i="9"/>
  <c r="J8081" i="9"/>
  <c r="J8082" i="9"/>
  <c r="J8083" i="9"/>
  <c r="J8084" i="9"/>
  <c r="J8085" i="9"/>
  <c r="J8086" i="9"/>
  <c r="J8087" i="9"/>
  <c r="J8088" i="9"/>
  <c r="J8089" i="9"/>
  <c r="J8090" i="9"/>
  <c r="J8091" i="9"/>
  <c r="J8092" i="9"/>
  <c r="J8093" i="9"/>
  <c r="J8094" i="9"/>
  <c r="J8095" i="9"/>
  <c r="J8096" i="9"/>
  <c r="J8097" i="9"/>
  <c r="J8098" i="9"/>
  <c r="J8099" i="9"/>
  <c r="J8100" i="9"/>
  <c r="J8101" i="9"/>
  <c r="J8102" i="9"/>
  <c r="J8103" i="9"/>
  <c r="J8104" i="9"/>
  <c r="J8105" i="9"/>
  <c r="J8106" i="9"/>
  <c r="J8107" i="9"/>
  <c r="J8108" i="9"/>
  <c r="J8109" i="9"/>
  <c r="J8110" i="9"/>
  <c r="J8111" i="9"/>
  <c r="J8112" i="9"/>
  <c r="J8113" i="9"/>
  <c r="J8114" i="9"/>
  <c r="J8115" i="9"/>
  <c r="J8116" i="9"/>
  <c r="J8117" i="9"/>
  <c r="J8118" i="9"/>
  <c r="J8119" i="9"/>
  <c r="J8120" i="9"/>
  <c r="J8121" i="9"/>
  <c r="J8122" i="9"/>
  <c r="J8123" i="9"/>
  <c r="J8124" i="9"/>
  <c r="J8125" i="9"/>
  <c r="J8126" i="9"/>
  <c r="J8127" i="9"/>
  <c r="J8128" i="9"/>
  <c r="J8129" i="9"/>
  <c r="J8130" i="9"/>
  <c r="J8131" i="9"/>
  <c r="J8132" i="9"/>
  <c r="J8133" i="9"/>
  <c r="J8134" i="9"/>
  <c r="J8135" i="9"/>
  <c r="J8136" i="9"/>
  <c r="J8137" i="9"/>
  <c r="J8138" i="9"/>
  <c r="J8139" i="9"/>
  <c r="J8140" i="9"/>
  <c r="J8141" i="9"/>
  <c r="J8142" i="9"/>
  <c r="J8143" i="9"/>
  <c r="J8144" i="9"/>
  <c r="J8145" i="9"/>
  <c r="J8146" i="9"/>
  <c r="J8147" i="9"/>
  <c r="J8148" i="9"/>
  <c r="J8149" i="9"/>
  <c r="J8150" i="9"/>
  <c r="J8151" i="9"/>
  <c r="J8152" i="9"/>
  <c r="J8153" i="9"/>
  <c r="J8154" i="9"/>
  <c r="J8155" i="9"/>
  <c r="J8156" i="9"/>
  <c r="J8157" i="9"/>
  <c r="J8158" i="9"/>
  <c r="J8159" i="9"/>
  <c r="J8160" i="9"/>
  <c r="J8161" i="9"/>
  <c r="J8162" i="9"/>
  <c r="J8163" i="9"/>
  <c r="J8164" i="9"/>
  <c r="J8165" i="9"/>
  <c r="J8166" i="9"/>
  <c r="J8167" i="9"/>
  <c r="J8168" i="9"/>
  <c r="J8169" i="9"/>
  <c r="J8170" i="9"/>
  <c r="J8171" i="9"/>
  <c r="J8172" i="9"/>
  <c r="J8173" i="9"/>
  <c r="J8174" i="9"/>
  <c r="J8175" i="9"/>
  <c r="J8176" i="9"/>
  <c r="J8177" i="9"/>
  <c r="J8178" i="9"/>
  <c r="J8179" i="9"/>
  <c r="J8180" i="9"/>
  <c r="J8181" i="9"/>
  <c r="J8182" i="9"/>
  <c r="J8183" i="9"/>
  <c r="J8184" i="9"/>
  <c r="J8185" i="9"/>
  <c r="J8186" i="9"/>
  <c r="J8187" i="9"/>
  <c r="J8188" i="9"/>
  <c r="J8189" i="9"/>
  <c r="J8190" i="9"/>
  <c r="J8191" i="9"/>
  <c r="J8192" i="9"/>
  <c r="J8193" i="9"/>
  <c r="J8194" i="9"/>
  <c r="J8195" i="9"/>
  <c r="J8196" i="9"/>
  <c r="J8197" i="9"/>
  <c r="J8198" i="9"/>
  <c r="J8199" i="9"/>
  <c r="J8200" i="9"/>
  <c r="J8201" i="9"/>
  <c r="J8202" i="9"/>
  <c r="J8203" i="9"/>
  <c r="J8204" i="9"/>
  <c r="J8205" i="9"/>
  <c r="J8206" i="9"/>
  <c r="J8207" i="9"/>
  <c r="J8208" i="9"/>
  <c r="J8209" i="9"/>
  <c r="J8210" i="9"/>
  <c r="J8211" i="9"/>
  <c r="J8212" i="9"/>
  <c r="J8213" i="9"/>
  <c r="J8214" i="9"/>
  <c r="J8215" i="9"/>
  <c r="J8216" i="9"/>
  <c r="J8217" i="9"/>
  <c r="J8218" i="9"/>
  <c r="J8219" i="9"/>
  <c r="J8220" i="9"/>
  <c r="J8221" i="9"/>
  <c r="J8222" i="9"/>
  <c r="J8223" i="9"/>
  <c r="J8224" i="9"/>
  <c r="J8225" i="9"/>
  <c r="J8226" i="9"/>
  <c r="J8227" i="9"/>
  <c r="J8228" i="9"/>
  <c r="J8229" i="9"/>
  <c r="J8230" i="9"/>
  <c r="J8231" i="9"/>
  <c r="J8232" i="9"/>
  <c r="J8233" i="9"/>
  <c r="J8234" i="9"/>
  <c r="J8235" i="9"/>
  <c r="J8236" i="9"/>
  <c r="J8237" i="9"/>
  <c r="J8238" i="9"/>
  <c r="J8239" i="9"/>
  <c r="J8240" i="9"/>
  <c r="J8241" i="9"/>
  <c r="J8242" i="9"/>
  <c r="J8243" i="9"/>
  <c r="J8244" i="9"/>
  <c r="J8245" i="9"/>
  <c r="J8246" i="9"/>
  <c r="J8247" i="9"/>
  <c r="J8248" i="9"/>
  <c r="J8249" i="9"/>
  <c r="J8250" i="9"/>
  <c r="J8251" i="9"/>
  <c r="J8252" i="9"/>
  <c r="J8253" i="9"/>
  <c r="J8254" i="9"/>
  <c r="J8255" i="9"/>
  <c r="J8256" i="9"/>
  <c r="J8257" i="9"/>
  <c r="J8258" i="9"/>
  <c r="J8259" i="9"/>
  <c r="J8260" i="9"/>
  <c r="J8261" i="9"/>
  <c r="J8262" i="9"/>
  <c r="J8263" i="9"/>
  <c r="J8264" i="9"/>
  <c r="J8265" i="9"/>
  <c r="J8266" i="9"/>
  <c r="J8267" i="9"/>
  <c r="J8268" i="9"/>
  <c r="J8269" i="9"/>
  <c r="J8270" i="9"/>
  <c r="J8271" i="9"/>
  <c r="J8272" i="9"/>
  <c r="J8273" i="9"/>
  <c r="J8274" i="9"/>
  <c r="J8275" i="9"/>
  <c r="J8276" i="9"/>
  <c r="J8277" i="9"/>
  <c r="J8278" i="9"/>
  <c r="J8279" i="9"/>
  <c r="J8280" i="9"/>
  <c r="J8281" i="9"/>
  <c r="J8282" i="9"/>
  <c r="J8283" i="9"/>
  <c r="J8284" i="9"/>
  <c r="J8285" i="9"/>
  <c r="J8286" i="9"/>
  <c r="J8287" i="9"/>
  <c r="J8288" i="9"/>
  <c r="J8289" i="9"/>
  <c r="J8290" i="9"/>
  <c r="J8291" i="9"/>
  <c r="J8292" i="9"/>
  <c r="J8293" i="9"/>
  <c r="J8294" i="9"/>
  <c r="J8295" i="9"/>
  <c r="J8296" i="9"/>
  <c r="J8297" i="9"/>
  <c r="J8298" i="9"/>
  <c r="J8299" i="9"/>
  <c r="J8300" i="9"/>
  <c r="J8301" i="9"/>
  <c r="J8302" i="9"/>
  <c r="J8303" i="9"/>
  <c r="J8304" i="9"/>
  <c r="J8305" i="9"/>
  <c r="J8306" i="9"/>
  <c r="J8307" i="9"/>
  <c r="J8308" i="9"/>
  <c r="J8309" i="9"/>
  <c r="J8310" i="9"/>
  <c r="J8311" i="9"/>
  <c r="J8312" i="9"/>
  <c r="J8313" i="9"/>
  <c r="J8314" i="9"/>
  <c r="J8315" i="9"/>
  <c r="J8316" i="9"/>
  <c r="J8317" i="9"/>
  <c r="J8318" i="9"/>
  <c r="J8319" i="9"/>
  <c r="J8320" i="9"/>
  <c r="J8321" i="9"/>
  <c r="J8322" i="9"/>
  <c r="J8323" i="9"/>
  <c r="J8324" i="9"/>
  <c r="J8325" i="9"/>
  <c r="J8326" i="9"/>
  <c r="J8327" i="9"/>
  <c r="J8328" i="9"/>
  <c r="J8329" i="9"/>
  <c r="J8330" i="9"/>
  <c r="J8331" i="9"/>
  <c r="J8332" i="9"/>
  <c r="J8333" i="9"/>
  <c r="J8334" i="9"/>
  <c r="J8335" i="9"/>
  <c r="J8336" i="9"/>
  <c r="J8337" i="9"/>
  <c r="J8338" i="9"/>
  <c r="J8339" i="9"/>
  <c r="J8340" i="9"/>
  <c r="J8341" i="9"/>
  <c r="J8342" i="9"/>
  <c r="J8343" i="9"/>
  <c r="J8344" i="9"/>
  <c r="J8345" i="9"/>
  <c r="J8346" i="9"/>
  <c r="J8347" i="9"/>
  <c r="J8348" i="9"/>
  <c r="J8349" i="9"/>
  <c r="J8350" i="9"/>
  <c r="J8351" i="9"/>
  <c r="J8352" i="9"/>
  <c r="J8353" i="9"/>
  <c r="J8354" i="9"/>
  <c r="J8355" i="9"/>
  <c r="J8356" i="9"/>
  <c r="J8357" i="9"/>
  <c r="J8358" i="9"/>
  <c r="J8359" i="9"/>
  <c r="J8360" i="9"/>
  <c r="J8361" i="9"/>
  <c r="J8362" i="9"/>
  <c r="J8363" i="9"/>
  <c r="J8364" i="9"/>
  <c r="J8365" i="9"/>
  <c r="J8366" i="9"/>
  <c r="J8367" i="9"/>
  <c r="J8368" i="9"/>
  <c r="J8369" i="9"/>
  <c r="J8370" i="9"/>
  <c r="J8371" i="9"/>
  <c r="J8372" i="9"/>
  <c r="J8373" i="9"/>
  <c r="J8374" i="9"/>
  <c r="J8375" i="9"/>
  <c r="J8376" i="9"/>
  <c r="J8377" i="9"/>
  <c r="J8378" i="9"/>
  <c r="J8379" i="9"/>
  <c r="J8380" i="9"/>
  <c r="J8381" i="9"/>
  <c r="J8382" i="9"/>
  <c r="J8383" i="9"/>
  <c r="J8384" i="9"/>
  <c r="J8385" i="9"/>
  <c r="J8386" i="9"/>
  <c r="J8387" i="9"/>
  <c r="J8388" i="9"/>
  <c r="J8389" i="9"/>
  <c r="J8390" i="9"/>
  <c r="J8391" i="9"/>
  <c r="J8392" i="9"/>
  <c r="J8393" i="9"/>
  <c r="J8394" i="9"/>
  <c r="J8395" i="9"/>
  <c r="J8396" i="9"/>
  <c r="J8397" i="9"/>
  <c r="J8398" i="9"/>
  <c r="J8399" i="9"/>
  <c r="J8400" i="9"/>
  <c r="J8401" i="9"/>
  <c r="J8402" i="9"/>
  <c r="J8403" i="9"/>
  <c r="J8404" i="9"/>
  <c r="J8405" i="9"/>
  <c r="J8406" i="9"/>
  <c r="J8407" i="9"/>
  <c r="J8408" i="9"/>
  <c r="J8409" i="9"/>
  <c r="J8410" i="9"/>
  <c r="J8411" i="9"/>
  <c r="J8412" i="9"/>
  <c r="J8413" i="9"/>
  <c r="J8414" i="9"/>
  <c r="J8415" i="9"/>
  <c r="J8416" i="9"/>
  <c r="J8417" i="9"/>
  <c r="J8418" i="9"/>
  <c r="J8419" i="9"/>
  <c r="J8420" i="9"/>
  <c r="J8421" i="9"/>
  <c r="J8422" i="9"/>
  <c r="J8423" i="9"/>
  <c r="J8424" i="9"/>
  <c r="J8425" i="9"/>
  <c r="J8426" i="9"/>
  <c r="J8427" i="9"/>
  <c r="J8428" i="9"/>
  <c r="J8429" i="9"/>
  <c r="J8430" i="9"/>
  <c r="J8431" i="9"/>
  <c r="J8432" i="9"/>
  <c r="J8433" i="9"/>
  <c r="J8434" i="9"/>
  <c r="J8435" i="9"/>
  <c r="J8436" i="9"/>
  <c r="J8437" i="9"/>
  <c r="J8438" i="9"/>
  <c r="J8439" i="9"/>
  <c r="J8440" i="9"/>
  <c r="J8441" i="9"/>
  <c r="J8442" i="9"/>
  <c r="J8443" i="9"/>
  <c r="J8444" i="9"/>
  <c r="J8445" i="9"/>
  <c r="J8446" i="9"/>
  <c r="J8447" i="9"/>
  <c r="J8448" i="9"/>
  <c r="J8449" i="9"/>
  <c r="J8450" i="9"/>
  <c r="J8451" i="9"/>
  <c r="J8452" i="9"/>
  <c r="J8453" i="9"/>
  <c r="J8454" i="9"/>
  <c r="J8455" i="9"/>
  <c r="J8456" i="9"/>
  <c r="J8457" i="9"/>
  <c r="J8458" i="9"/>
  <c r="J8459" i="9"/>
  <c r="J8460" i="9"/>
  <c r="J8461" i="9"/>
  <c r="J8462" i="9"/>
  <c r="J8463" i="9"/>
  <c r="J8464" i="9"/>
  <c r="J8465" i="9"/>
  <c r="J8466" i="9"/>
  <c r="J8467" i="9"/>
  <c r="J8468" i="9"/>
  <c r="J8469" i="9"/>
  <c r="J8470" i="9"/>
  <c r="J8471" i="9"/>
  <c r="J8472" i="9"/>
  <c r="J8473" i="9"/>
  <c r="J8474" i="9"/>
  <c r="J8475" i="9"/>
  <c r="J8476" i="9"/>
  <c r="J8477" i="9"/>
  <c r="J8478" i="9"/>
  <c r="J8479" i="9"/>
  <c r="J8480" i="9"/>
  <c r="J8481" i="9"/>
  <c r="J8482" i="9"/>
  <c r="J8483" i="9"/>
  <c r="J8484" i="9"/>
  <c r="J8485" i="9"/>
  <c r="J8486" i="9"/>
  <c r="J8487" i="9"/>
  <c r="J8488" i="9"/>
  <c r="J8489" i="9"/>
  <c r="J8490" i="9"/>
  <c r="J8491" i="9"/>
  <c r="J8492" i="9"/>
  <c r="J8493" i="9"/>
  <c r="J8494" i="9"/>
  <c r="J8495" i="9"/>
  <c r="J8496" i="9"/>
  <c r="J8497" i="9"/>
  <c r="J8498" i="9"/>
  <c r="J8499" i="9"/>
  <c r="J8500" i="9"/>
  <c r="J8501" i="9"/>
  <c r="J8502" i="9"/>
  <c r="J8503" i="9"/>
  <c r="J8504" i="9"/>
  <c r="J8505" i="9"/>
  <c r="J8506" i="9"/>
  <c r="J8507" i="9"/>
  <c r="J8508" i="9"/>
  <c r="J8509" i="9"/>
  <c r="J8510" i="9"/>
  <c r="J8511" i="9"/>
  <c r="J8512" i="9"/>
  <c r="J8513" i="9"/>
  <c r="J8514" i="9"/>
  <c r="J8515" i="9"/>
  <c r="J8516" i="9"/>
  <c r="J8517" i="9"/>
  <c r="J8518" i="9"/>
  <c r="J8519" i="9"/>
  <c r="J8520" i="9"/>
  <c r="J8521" i="9"/>
  <c r="J8522" i="9"/>
  <c r="J8523" i="9"/>
  <c r="J8524" i="9"/>
  <c r="J8525" i="9"/>
  <c r="J8526" i="9"/>
  <c r="J8527" i="9"/>
  <c r="J8528" i="9"/>
  <c r="J8529" i="9"/>
  <c r="J8530" i="9"/>
  <c r="J8531" i="9"/>
  <c r="J8532" i="9"/>
  <c r="J8533" i="9"/>
  <c r="J8534" i="9"/>
  <c r="J8535" i="9"/>
  <c r="J8536" i="9"/>
  <c r="J8537" i="9"/>
  <c r="J8538" i="9"/>
  <c r="J8539" i="9"/>
  <c r="J8540" i="9"/>
  <c r="J8541" i="9"/>
  <c r="J8542" i="9"/>
  <c r="J8543" i="9"/>
  <c r="J8544" i="9"/>
  <c r="J8545" i="9"/>
  <c r="J8546" i="9"/>
  <c r="J8547" i="9"/>
  <c r="J8548" i="9"/>
  <c r="J8549" i="9"/>
  <c r="J8550" i="9"/>
  <c r="J8551" i="9"/>
  <c r="J8552" i="9"/>
  <c r="J8553" i="9"/>
  <c r="J8554" i="9"/>
  <c r="J8555" i="9"/>
  <c r="J8556" i="9"/>
  <c r="J8557" i="9"/>
  <c r="J8558" i="9"/>
  <c r="J8559" i="9"/>
  <c r="J8560" i="9"/>
  <c r="J8561" i="9"/>
  <c r="J8562" i="9"/>
  <c r="J8563" i="9"/>
  <c r="J8564" i="9"/>
  <c r="J8565" i="9"/>
  <c r="J8566" i="9"/>
  <c r="J8567" i="9"/>
  <c r="J8568" i="9"/>
  <c r="J8569" i="9"/>
  <c r="J8570" i="9"/>
  <c r="J8571" i="9"/>
  <c r="J8572" i="9"/>
  <c r="J8573" i="9"/>
  <c r="J8574" i="9"/>
  <c r="J8575" i="9"/>
  <c r="J8576" i="9"/>
  <c r="J8577" i="9"/>
  <c r="J8578" i="9"/>
  <c r="J8579" i="9"/>
  <c r="J8580" i="9"/>
  <c r="J8581" i="9"/>
  <c r="J8582" i="9"/>
  <c r="J8583" i="9"/>
  <c r="J8584" i="9"/>
  <c r="J8585" i="9"/>
  <c r="J8586" i="9"/>
  <c r="J8587" i="9"/>
  <c r="J8588" i="9"/>
  <c r="J8589" i="9"/>
  <c r="J8590" i="9"/>
  <c r="J8591" i="9"/>
  <c r="J8592" i="9"/>
  <c r="J8593" i="9"/>
  <c r="J8594" i="9"/>
  <c r="J8595" i="9"/>
  <c r="J8596" i="9"/>
  <c r="J8597" i="9"/>
  <c r="J8598" i="9"/>
  <c r="J8599" i="9"/>
  <c r="J8600" i="9"/>
  <c r="J8601" i="9"/>
  <c r="J8602" i="9"/>
  <c r="J8603" i="9"/>
  <c r="J8604" i="9"/>
  <c r="J8605" i="9"/>
  <c r="J8606" i="9"/>
  <c r="J8607" i="9"/>
  <c r="J8608" i="9"/>
  <c r="J8609" i="9"/>
  <c r="J8610" i="9"/>
  <c r="J8611" i="9"/>
  <c r="J8612" i="9"/>
  <c r="J8613" i="9"/>
  <c r="J8614" i="9"/>
  <c r="J8615" i="9"/>
  <c r="J8616" i="9"/>
  <c r="J8617" i="9"/>
  <c r="J8618" i="9"/>
  <c r="J8619" i="9"/>
  <c r="J8620" i="9"/>
  <c r="J8621" i="9"/>
  <c r="J8622" i="9"/>
  <c r="J8623" i="9"/>
  <c r="J8624" i="9"/>
  <c r="J8625" i="9"/>
  <c r="J8626" i="9"/>
  <c r="J8627" i="9"/>
  <c r="J8628" i="9"/>
  <c r="J8629" i="9"/>
  <c r="J8630" i="9"/>
  <c r="J8631" i="9"/>
  <c r="J8632" i="9"/>
  <c r="J8633" i="9"/>
  <c r="J8634" i="9"/>
  <c r="J8635" i="9"/>
  <c r="J8636" i="9"/>
  <c r="J8637" i="9"/>
  <c r="J8638" i="9"/>
  <c r="J8639" i="9"/>
  <c r="J8640" i="9"/>
  <c r="J8641" i="9"/>
  <c r="J8642" i="9"/>
  <c r="J8643" i="9"/>
  <c r="J8644" i="9"/>
  <c r="J8645" i="9"/>
  <c r="J8646" i="9"/>
  <c r="J8647" i="9"/>
  <c r="J8648" i="9"/>
  <c r="J8649" i="9"/>
  <c r="J8650" i="9"/>
  <c r="J8651" i="9"/>
  <c r="J8652" i="9"/>
  <c r="J8653" i="9"/>
  <c r="J8654" i="9"/>
  <c r="J8655" i="9"/>
  <c r="J8656" i="9"/>
  <c r="J8657" i="9"/>
  <c r="J8658" i="9"/>
  <c r="J8659" i="9"/>
  <c r="J8660" i="9"/>
  <c r="J8661" i="9"/>
  <c r="J8662" i="9"/>
  <c r="J8663" i="9"/>
  <c r="J8664" i="9"/>
  <c r="J8665" i="9"/>
  <c r="J8666" i="9"/>
  <c r="J8667" i="9"/>
  <c r="J8668" i="9"/>
  <c r="J8669" i="9"/>
  <c r="J8670" i="9"/>
  <c r="J8671" i="9"/>
  <c r="J8672" i="9"/>
  <c r="J8673" i="9"/>
  <c r="J8674" i="9"/>
  <c r="J8675" i="9"/>
  <c r="J8676" i="9"/>
  <c r="J8677" i="9"/>
  <c r="J8678" i="9"/>
  <c r="J8679" i="9"/>
  <c r="J8680" i="9"/>
  <c r="J8681" i="9"/>
  <c r="J8682" i="9"/>
  <c r="J8683" i="9"/>
  <c r="J8684" i="9"/>
  <c r="J8685" i="9"/>
  <c r="J8686" i="9"/>
  <c r="J8687" i="9"/>
  <c r="J8688" i="9"/>
  <c r="J8689" i="9"/>
  <c r="J8690" i="9"/>
  <c r="J8691" i="9"/>
  <c r="J8692" i="9"/>
  <c r="J8693" i="9"/>
  <c r="J8694" i="9"/>
  <c r="J8695" i="9"/>
  <c r="J8696" i="9"/>
  <c r="J8697" i="9"/>
  <c r="J8698" i="9"/>
  <c r="J8699" i="9"/>
  <c r="J8700" i="9"/>
  <c r="J8701" i="9"/>
  <c r="J8702" i="9"/>
  <c r="J8703" i="9"/>
  <c r="J8704" i="9"/>
  <c r="J8705" i="9"/>
  <c r="J8706" i="9"/>
  <c r="J8707" i="9"/>
  <c r="J8708" i="9"/>
  <c r="J8709" i="9"/>
  <c r="J8710" i="9"/>
  <c r="J8711" i="9"/>
  <c r="J8712" i="9"/>
  <c r="J8713" i="9"/>
  <c r="J8714" i="9"/>
  <c r="J8715" i="9"/>
  <c r="J8716" i="9"/>
  <c r="J8717" i="9"/>
  <c r="J8718" i="9"/>
  <c r="J8719" i="9"/>
  <c r="J8720" i="9"/>
  <c r="J8721" i="9"/>
  <c r="J8722" i="9"/>
  <c r="J8723" i="9"/>
  <c r="J8724" i="9"/>
  <c r="J8725" i="9"/>
  <c r="J8726" i="9"/>
  <c r="J8727" i="9"/>
  <c r="J8728" i="9"/>
  <c r="J8729" i="9"/>
  <c r="J8730" i="9"/>
  <c r="J8731" i="9"/>
  <c r="J8732" i="9"/>
  <c r="J8733" i="9"/>
  <c r="J8734" i="9"/>
  <c r="J8735" i="9"/>
  <c r="J8736" i="9"/>
  <c r="J8737" i="9"/>
  <c r="J8738" i="9"/>
  <c r="J8739" i="9"/>
  <c r="J8740" i="9"/>
  <c r="J8741" i="9"/>
  <c r="J8742" i="9"/>
  <c r="J8743" i="9"/>
  <c r="J8744" i="9"/>
  <c r="J8745" i="9"/>
  <c r="J8746" i="9"/>
  <c r="J8747" i="9"/>
  <c r="J8748" i="9"/>
  <c r="J8749" i="9"/>
  <c r="J8750" i="9"/>
  <c r="J8751" i="9"/>
  <c r="J8752" i="9"/>
  <c r="J8753" i="9"/>
  <c r="J8754" i="9"/>
  <c r="J8755" i="9"/>
  <c r="J8756" i="9"/>
  <c r="J8757" i="9"/>
  <c r="J8758" i="9"/>
  <c r="J8759" i="9"/>
  <c r="J8760" i="9"/>
  <c r="J8761" i="9"/>
  <c r="J8762" i="9"/>
  <c r="J8763" i="9"/>
  <c r="J8764" i="9"/>
  <c r="J8765" i="9"/>
  <c r="J8766" i="9"/>
  <c r="J8767" i="9"/>
  <c r="J8768" i="9"/>
  <c r="J8769" i="9"/>
  <c r="J8770" i="9"/>
  <c r="J8771" i="9"/>
  <c r="J8772" i="9"/>
  <c r="J8773" i="9"/>
  <c r="J8774" i="9"/>
  <c r="J8775" i="9"/>
  <c r="J8776" i="9"/>
  <c r="J8777" i="9"/>
  <c r="J8778" i="9"/>
  <c r="J8779" i="9"/>
  <c r="J8780" i="9"/>
  <c r="J8781" i="9"/>
  <c r="J8782" i="9"/>
  <c r="J8783" i="9"/>
  <c r="J8784" i="9"/>
  <c r="J8785" i="9"/>
  <c r="J8786" i="9"/>
  <c r="J8787" i="9"/>
  <c r="J8788" i="9"/>
  <c r="J8789" i="9"/>
  <c r="J8790" i="9"/>
  <c r="J8791" i="9"/>
  <c r="J8792" i="9"/>
  <c r="J8793" i="9"/>
  <c r="J8794" i="9"/>
  <c r="J8795" i="9"/>
  <c r="J8796" i="9"/>
  <c r="J8797" i="9"/>
  <c r="J8798" i="9"/>
  <c r="J8799" i="9"/>
  <c r="J8800" i="9"/>
  <c r="J8801" i="9"/>
  <c r="J8802" i="9"/>
  <c r="J8803" i="9"/>
  <c r="J8804" i="9"/>
  <c r="J8805" i="9"/>
  <c r="J8806" i="9"/>
  <c r="J8807" i="9"/>
  <c r="J8808" i="9"/>
  <c r="J8809" i="9"/>
  <c r="J8810" i="9"/>
  <c r="J8811" i="9"/>
  <c r="J8812" i="9"/>
  <c r="J8813" i="9"/>
  <c r="J8814" i="9"/>
  <c r="J8815" i="9"/>
  <c r="J8816" i="9"/>
  <c r="J8817" i="9"/>
  <c r="J8818" i="9"/>
  <c r="J8819" i="9"/>
  <c r="J8820" i="9"/>
  <c r="J8821" i="9"/>
  <c r="J8822" i="9"/>
  <c r="J8823" i="9"/>
  <c r="J8824" i="9"/>
  <c r="J8825" i="9"/>
  <c r="J8826" i="9"/>
  <c r="J8827" i="9"/>
  <c r="J8828" i="9"/>
  <c r="J8829" i="9"/>
  <c r="J8830" i="9"/>
  <c r="J8831" i="9"/>
  <c r="J8832" i="9"/>
  <c r="J8833" i="9"/>
  <c r="J8834" i="9"/>
  <c r="J8835" i="9"/>
  <c r="J8836" i="9"/>
  <c r="J8837" i="9"/>
  <c r="J8838" i="9"/>
  <c r="J8839" i="9"/>
  <c r="J8840" i="9"/>
  <c r="J8841" i="9"/>
  <c r="J8842" i="9"/>
  <c r="J8843" i="9"/>
  <c r="J8844" i="9"/>
  <c r="J8845" i="9"/>
  <c r="J8846" i="9"/>
  <c r="J8847" i="9"/>
  <c r="J8848" i="9"/>
  <c r="J8849" i="9"/>
  <c r="J8850" i="9"/>
  <c r="J8851" i="9"/>
  <c r="J8852" i="9"/>
  <c r="J8853" i="9"/>
  <c r="J8854" i="9"/>
  <c r="J8855" i="9"/>
  <c r="J8856" i="9"/>
  <c r="J8857" i="9"/>
  <c r="J8858" i="9"/>
  <c r="J8859" i="9"/>
  <c r="J8860" i="9"/>
  <c r="J8861" i="9"/>
  <c r="J8862" i="9"/>
  <c r="J8863" i="9"/>
  <c r="J8864" i="9"/>
  <c r="J8865" i="9"/>
  <c r="J8866" i="9"/>
  <c r="J8867" i="9"/>
  <c r="J8868" i="9"/>
  <c r="J8869" i="9"/>
  <c r="J8870" i="9"/>
  <c r="J8871" i="9"/>
  <c r="J8872" i="9"/>
  <c r="J8873" i="9"/>
  <c r="J8874" i="9"/>
  <c r="J8875" i="9"/>
  <c r="J8876" i="9"/>
  <c r="J8877" i="9"/>
  <c r="J8878" i="9"/>
  <c r="J8879" i="9"/>
  <c r="J8880" i="9"/>
  <c r="J8881" i="9"/>
  <c r="J8882" i="9"/>
  <c r="J8883" i="9"/>
  <c r="J8884" i="9"/>
  <c r="J8885" i="9"/>
  <c r="J8886" i="9"/>
  <c r="J8887" i="9"/>
  <c r="J8888" i="9"/>
  <c r="J8889" i="9"/>
  <c r="J8890" i="9"/>
  <c r="J8891" i="9"/>
  <c r="J8892" i="9"/>
  <c r="J8893" i="9"/>
  <c r="J8894" i="9"/>
  <c r="J8895" i="9"/>
  <c r="J8896" i="9"/>
  <c r="J8897" i="9"/>
  <c r="J8898" i="9"/>
  <c r="J8899" i="9"/>
  <c r="J8900" i="9"/>
  <c r="J8901" i="9"/>
  <c r="J8902" i="9"/>
  <c r="J8903" i="9"/>
  <c r="J8904" i="9"/>
  <c r="J8905" i="9"/>
  <c r="J8906" i="9"/>
  <c r="J8907" i="9"/>
  <c r="J8908" i="9"/>
  <c r="J8909" i="9"/>
  <c r="J8910" i="9"/>
  <c r="J8911" i="9"/>
  <c r="J8912" i="9"/>
  <c r="J8913" i="9"/>
  <c r="J8914" i="9"/>
  <c r="J8915" i="9"/>
  <c r="J8916" i="9"/>
  <c r="J8917" i="9"/>
  <c r="J8918" i="9"/>
  <c r="J8919" i="9"/>
  <c r="J8920" i="9"/>
  <c r="J8921" i="9"/>
  <c r="J8922" i="9"/>
  <c r="J8923" i="9"/>
  <c r="J8924" i="9"/>
  <c r="J8925" i="9"/>
  <c r="J8926" i="9"/>
  <c r="J8927" i="9"/>
  <c r="J8928" i="9"/>
  <c r="J8929" i="9"/>
  <c r="J8930" i="9"/>
  <c r="J8931" i="9"/>
  <c r="J8932" i="9"/>
  <c r="J8933" i="9"/>
  <c r="J8934" i="9"/>
  <c r="J8935" i="9"/>
  <c r="J8936" i="9"/>
  <c r="J8937" i="9"/>
  <c r="J8938" i="9"/>
  <c r="J8939" i="9"/>
  <c r="J8940" i="9"/>
  <c r="J8941" i="9"/>
  <c r="J8942" i="9"/>
  <c r="J8943" i="9"/>
  <c r="J8944" i="9"/>
  <c r="J8945" i="9"/>
  <c r="J8946" i="9"/>
  <c r="J8947" i="9"/>
  <c r="J8948" i="9"/>
  <c r="J8949" i="9"/>
  <c r="J8950" i="9"/>
  <c r="J8951" i="9"/>
  <c r="J8952" i="9"/>
  <c r="J8953" i="9"/>
  <c r="J8954" i="9"/>
  <c r="J8955" i="9"/>
  <c r="J8956" i="9"/>
  <c r="J8957" i="9"/>
  <c r="J8958" i="9"/>
  <c r="J8959" i="9"/>
  <c r="J8960" i="9"/>
  <c r="J8961" i="9"/>
  <c r="J8962" i="9"/>
  <c r="J8963" i="9"/>
  <c r="J8964" i="9"/>
  <c r="J8965" i="9"/>
  <c r="J8966" i="9"/>
  <c r="J8967" i="9"/>
  <c r="J8968" i="9"/>
  <c r="J8969" i="9"/>
  <c r="J8970" i="9"/>
  <c r="J8971" i="9"/>
  <c r="J8972" i="9"/>
  <c r="J8973" i="9"/>
  <c r="J8974" i="9"/>
  <c r="J8975" i="9"/>
  <c r="J8976" i="9"/>
  <c r="J8977" i="9"/>
  <c r="J8978" i="9"/>
  <c r="J8979" i="9"/>
  <c r="J8980" i="9"/>
  <c r="J8981" i="9"/>
  <c r="J8982" i="9"/>
  <c r="J8983" i="9"/>
  <c r="J8984" i="9"/>
  <c r="J8985" i="9"/>
  <c r="J8986" i="9"/>
  <c r="J8987" i="9"/>
  <c r="J8988" i="9"/>
  <c r="J8989" i="9"/>
  <c r="J8990" i="9"/>
  <c r="J8991" i="9"/>
  <c r="J8992" i="9"/>
  <c r="J8993" i="9"/>
  <c r="J8994" i="9"/>
  <c r="J8995" i="9"/>
  <c r="J8996" i="9"/>
  <c r="J8997" i="9"/>
  <c r="J8998" i="9"/>
  <c r="J8999" i="9"/>
  <c r="J9000" i="9"/>
  <c r="J9001" i="9"/>
  <c r="J9002" i="9"/>
  <c r="J9003" i="9"/>
  <c r="J9004" i="9"/>
  <c r="J9005" i="9"/>
  <c r="J9006" i="9"/>
  <c r="J9007" i="9"/>
  <c r="J9008" i="9"/>
  <c r="J9009" i="9"/>
  <c r="J9010" i="9"/>
  <c r="J9011" i="9"/>
  <c r="J9012" i="9"/>
  <c r="J9013" i="9"/>
  <c r="J9014" i="9"/>
  <c r="J9015" i="9"/>
  <c r="J9016" i="9"/>
  <c r="J9017" i="9"/>
  <c r="J9018" i="9"/>
  <c r="J9019" i="9"/>
  <c r="J9020" i="9"/>
  <c r="J9021" i="9"/>
  <c r="J9022" i="9"/>
  <c r="J9023" i="9"/>
  <c r="J9024" i="9"/>
  <c r="J9025" i="9"/>
  <c r="J9026" i="9"/>
  <c r="J9027" i="9"/>
  <c r="J9028" i="9"/>
  <c r="J9029" i="9"/>
  <c r="J9030" i="9"/>
  <c r="J9031" i="9"/>
  <c r="J9032" i="9"/>
  <c r="J9033" i="9"/>
  <c r="J9034" i="9"/>
  <c r="J9035" i="9"/>
  <c r="J9036" i="9"/>
  <c r="J9037" i="9"/>
  <c r="J9038" i="9"/>
  <c r="J9039" i="9"/>
  <c r="J9040" i="9"/>
  <c r="J9041" i="9"/>
  <c r="J9042" i="9"/>
  <c r="J9043" i="9"/>
  <c r="J9044" i="9"/>
  <c r="J9045" i="9"/>
  <c r="J9046" i="9"/>
  <c r="J9047" i="9"/>
  <c r="J9048" i="9"/>
  <c r="J9049" i="9"/>
  <c r="J9050" i="9"/>
  <c r="J9051" i="9"/>
  <c r="J9052" i="9"/>
  <c r="J9053" i="9"/>
  <c r="J9054" i="9"/>
  <c r="J9055" i="9"/>
  <c r="J9056" i="9"/>
  <c r="J9057" i="9"/>
  <c r="J9058" i="9"/>
  <c r="J9059" i="9"/>
  <c r="J9060" i="9"/>
  <c r="J9061" i="9"/>
  <c r="J9062" i="9"/>
  <c r="J9063" i="9"/>
  <c r="J9064" i="9"/>
  <c r="J9065" i="9"/>
  <c r="J9066" i="9"/>
  <c r="J9067" i="9"/>
  <c r="J9068" i="9"/>
  <c r="J9069" i="9"/>
  <c r="J9070" i="9"/>
  <c r="J9071" i="9"/>
  <c r="J9072" i="9"/>
  <c r="J9073" i="9"/>
  <c r="J9074" i="9"/>
  <c r="J9075" i="9"/>
  <c r="J9076" i="9"/>
  <c r="J9077" i="9"/>
  <c r="J9078" i="9"/>
  <c r="J9079" i="9"/>
  <c r="J9080" i="9"/>
  <c r="J9081" i="9"/>
  <c r="J9082" i="9"/>
  <c r="J9083" i="9"/>
  <c r="J9084" i="9"/>
  <c r="J9085" i="9"/>
  <c r="J9086" i="9"/>
  <c r="J9087" i="9"/>
  <c r="J9088" i="9"/>
  <c r="J9089" i="9"/>
  <c r="J9090" i="9"/>
  <c r="J9091" i="9"/>
  <c r="J9092" i="9"/>
  <c r="J9093" i="9"/>
  <c r="J9094" i="9"/>
  <c r="J9095" i="9"/>
  <c r="J9096" i="9"/>
  <c r="J9097" i="9"/>
  <c r="J9098" i="9"/>
  <c r="J9099" i="9"/>
  <c r="J9100" i="9"/>
  <c r="J9101" i="9"/>
  <c r="J9102" i="9"/>
  <c r="J9103" i="9"/>
  <c r="J9104" i="9"/>
  <c r="J9105" i="9"/>
  <c r="J9106" i="9"/>
  <c r="J9107" i="9"/>
  <c r="J9108" i="9"/>
  <c r="J9109" i="9"/>
  <c r="J9110" i="9"/>
  <c r="J9111" i="9"/>
  <c r="J9112" i="9"/>
  <c r="J9113" i="9"/>
  <c r="J9114" i="9"/>
  <c r="J9115" i="9"/>
  <c r="J9116" i="9"/>
  <c r="J9117" i="9"/>
  <c r="J9118" i="9"/>
  <c r="J9119" i="9"/>
  <c r="J9120" i="9"/>
  <c r="J9121" i="9"/>
  <c r="J9122" i="9"/>
  <c r="J9123" i="9"/>
  <c r="J9124" i="9"/>
  <c r="J9125" i="9"/>
  <c r="J9126" i="9"/>
  <c r="J9127" i="9"/>
  <c r="J9128" i="9"/>
  <c r="J9129" i="9"/>
  <c r="J9130" i="9"/>
  <c r="J9131" i="9"/>
  <c r="J9132" i="9"/>
  <c r="J9133" i="9"/>
  <c r="J9134" i="9"/>
  <c r="J9135" i="9"/>
  <c r="J9136" i="9"/>
  <c r="J9137" i="9"/>
  <c r="J9138" i="9"/>
  <c r="J9139" i="9"/>
  <c r="J9140" i="9"/>
  <c r="J9141" i="9"/>
  <c r="J9142" i="9"/>
  <c r="J9143" i="9"/>
  <c r="J9144" i="9"/>
  <c r="J9145" i="9"/>
  <c r="J9146" i="9"/>
  <c r="J9147" i="9"/>
  <c r="J9148" i="9"/>
  <c r="J9149" i="9"/>
  <c r="J9150" i="9"/>
  <c r="J9151" i="9"/>
  <c r="J9152" i="9"/>
  <c r="J9153" i="9"/>
  <c r="J9154" i="9"/>
  <c r="J9155" i="9"/>
  <c r="J9156" i="9"/>
  <c r="J9157" i="9"/>
  <c r="J9158" i="9"/>
  <c r="J9159" i="9"/>
  <c r="J9160" i="9"/>
  <c r="J9161" i="9"/>
  <c r="J9162" i="9"/>
  <c r="J9163" i="9"/>
  <c r="J9164" i="9"/>
  <c r="J9165" i="9"/>
  <c r="J9166" i="9"/>
  <c r="J9167" i="9"/>
  <c r="J9168" i="9"/>
  <c r="J9169" i="9"/>
  <c r="J9170" i="9"/>
  <c r="J9171" i="9"/>
  <c r="J9172" i="9"/>
  <c r="J9173" i="9"/>
  <c r="J9174" i="9"/>
  <c r="J9175" i="9"/>
  <c r="J9176" i="9"/>
  <c r="J9177" i="9"/>
  <c r="J9178" i="9"/>
  <c r="J9179" i="9"/>
  <c r="J9180" i="9"/>
  <c r="J9181" i="9"/>
  <c r="J9182" i="9"/>
  <c r="J9183" i="9"/>
  <c r="J9184" i="9"/>
  <c r="J9185" i="9"/>
  <c r="J9186" i="9"/>
  <c r="J9187" i="9"/>
  <c r="J9188" i="9"/>
  <c r="J9189" i="9"/>
  <c r="J9190" i="9"/>
  <c r="J9191" i="9"/>
  <c r="J9192" i="9"/>
  <c r="J9193" i="9"/>
  <c r="J9194" i="9"/>
  <c r="J9195" i="9"/>
  <c r="J9196" i="9"/>
  <c r="J9197" i="9"/>
  <c r="J9198" i="9"/>
  <c r="J9199" i="9"/>
  <c r="J9200" i="9"/>
  <c r="J9201" i="9"/>
  <c r="J9202" i="9"/>
  <c r="J9203" i="9"/>
  <c r="J9204" i="9"/>
  <c r="J9205" i="9"/>
  <c r="J9206" i="9"/>
  <c r="J9207" i="9"/>
  <c r="J9208" i="9"/>
  <c r="J9209" i="9"/>
  <c r="J9210" i="9"/>
  <c r="J9211" i="9"/>
  <c r="J9212" i="9"/>
  <c r="J9213" i="9"/>
  <c r="J9214" i="9"/>
  <c r="J9215" i="9"/>
  <c r="J9216" i="9"/>
  <c r="J9217" i="9"/>
  <c r="J9218" i="9"/>
  <c r="J9219" i="9"/>
  <c r="J9220" i="9"/>
  <c r="J9221" i="9"/>
  <c r="J9222" i="9"/>
  <c r="J9223" i="9"/>
  <c r="J9224" i="9"/>
  <c r="J9225" i="9"/>
  <c r="J9226" i="9"/>
  <c r="J9227" i="9"/>
  <c r="J9228" i="9"/>
  <c r="J9229" i="9"/>
  <c r="J9230" i="9"/>
  <c r="J9231" i="9"/>
  <c r="J9232" i="9"/>
  <c r="J9233" i="9"/>
  <c r="J9234" i="9"/>
  <c r="J9235" i="9"/>
  <c r="J9236" i="9"/>
  <c r="J9237" i="9"/>
  <c r="J9238" i="9"/>
  <c r="J9239" i="9"/>
  <c r="J9240" i="9"/>
  <c r="J9241" i="9"/>
  <c r="J9242" i="9"/>
  <c r="J9243" i="9"/>
  <c r="J9244" i="9"/>
  <c r="J9245" i="9"/>
  <c r="J9246" i="9"/>
  <c r="J9247" i="9"/>
  <c r="J9248" i="9"/>
  <c r="J9249" i="9"/>
  <c r="J9250" i="9"/>
  <c r="J9251" i="9"/>
  <c r="J9252" i="9"/>
  <c r="J9253" i="9"/>
  <c r="J9254" i="9"/>
  <c r="J9255" i="9"/>
  <c r="J9256" i="9"/>
  <c r="J9257" i="9"/>
  <c r="J9258" i="9"/>
  <c r="J9259" i="9"/>
  <c r="J9260" i="9"/>
  <c r="J9261" i="9"/>
  <c r="J9262" i="9"/>
  <c r="J9263" i="9"/>
  <c r="J9264" i="9"/>
  <c r="J9265" i="9"/>
  <c r="J9266" i="9"/>
  <c r="J9267" i="9"/>
  <c r="J9268" i="9"/>
  <c r="J9269" i="9"/>
  <c r="J9270" i="9"/>
  <c r="J9271" i="9"/>
  <c r="J9272" i="9"/>
  <c r="J9273" i="9"/>
  <c r="J9274" i="9"/>
  <c r="J9275" i="9"/>
  <c r="J9276" i="9"/>
  <c r="J9277" i="9"/>
  <c r="J9278" i="9"/>
  <c r="J9279" i="9"/>
  <c r="J9280" i="9"/>
  <c r="J9281" i="9"/>
  <c r="J9282" i="9"/>
  <c r="J9283" i="9"/>
  <c r="J9284" i="9"/>
  <c r="J9285" i="9"/>
  <c r="J9286" i="9"/>
  <c r="J9287" i="9"/>
  <c r="J9288" i="9"/>
  <c r="J9289" i="9"/>
  <c r="J9290" i="9"/>
  <c r="J9291" i="9"/>
  <c r="J9292" i="9"/>
  <c r="J9293" i="9"/>
  <c r="J9294" i="9"/>
  <c r="J9295" i="9"/>
  <c r="J9296" i="9"/>
  <c r="J9297" i="9"/>
  <c r="J9298" i="9"/>
  <c r="J9299" i="9"/>
  <c r="J9300" i="9"/>
  <c r="J9301" i="9"/>
  <c r="J9302" i="9"/>
  <c r="J9303" i="9"/>
  <c r="J9304" i="9"/>
  <c r="J9305" i="9"/>
  <c r="J9306" i="9"/>
  <c r="J9307" i="9"/>
  <c r="J9308" i="9"/>
  <c r="J9309" i="9"/>
  <c r="J9310" i="9"/>
  <c r="J9311" i="9"/>
  <c r="J9312" i="9"/>
  <c r="J9313" i="9"/>
  <c r="J9314" i="9"/>
  <c r="J9315" i="9"/>
  <c r="J9316" i="9"/>
  <c r="J9317" i="9"/>
  <c r="J9318" i="9"/>
  <c r="J9319" i="9"/>
  <c r="J9320" i="9"/>
  <c r="J9321" i="9"/>
  <c r="J9322" i="9"/>
  <c r="J9323" i="9"/>
  <c r="J9324" i="9"/>
  <c r="J9325" i="9"/>
  <c r="J9326" i="9"/>
  <c r="J9327" i="9"/>
  <c r="J9328" i="9"/>
  <c r="J9329" i="9"/>
  <c r="J9330" i="9"/>
  <c r="J9331" i="9"/>
  <c r="J9332" i="9"/>
  <c r="J9333" i="9"/>
  <c r="J9334" i="9"/>
  <c r="J9335" i="9"/>
  <c r="J9336" i="9"/>
  <c r="J9337" i="9"/>
  <c r="J9338" i="9"/>
  <c r="J9339" i="9"/>
  <c r="J9340" i="9"/>
  <c r="J9341" i="9"/>
  <c r="J9342" i="9"/>
  <c r="J9343" i="9"/>
  <c r="J9344" i="9"/>
  <c r="J9345" i="9"/>
  <c r="J9346" i="9"/>
  <c r="J9347" i="9"/>
  <c r="J9348" i="9"/>
  <c r="J9349" i="9"/>
  <c r="J9350" i="9"/>
  <c r="J9351" i="9"/>
  <c r="J9352" i="9"/>
  <c r="J9353" i="9"/>
  <c r="J9354" i="9"/>
  <c r="J9355" i="9"/>
  <c r="J9356" i="9"/>
  <c r="J9357" i="9"/>
  <c r="J9358" i="9"/>
  <c r="J9359" i="9"/>
  <c r="J9360" i="9"/>
  <c r="J9361" i="9"/>
  <c r="J9362" i="9"/>
  <c r="J9363" i="9"/>
  <c r="J9364" i="9"/>
  <c r="J9365" i="9"/>
  <c r="J9366" i="9"/>
  <c r="J9367" i="9"/>
  <c r="J9368" i="9"/>
  <c r="J9369" i="9"/>
  <c r="J9370" i="9"/>
  <c r="J9371" i="9"/>
  <c r="J9372" i="9"/>
  <c r="J9373" i="9"/>
  <c r="J9374" i="9"/>
  <c r="J9375" i="9"/>
  <c r="J9376" i="9"/>
  <c r="J9377" i="9"/>
  <c r="J9378" i="9"/>
  <c r="J9379" i="9"/>
  <c r="J9380" i="9"/>
  <c r="J9381" i="9"/>
  <c r="J9382" i="9"/>
  <c r="J9383" i="9"/>
  <c r="J9384" i="9"/>
  <c r="J9385" i="9"/>
  <c r="J9386" i="9"/>
  <c r="J9387" i="9"/>
  <c r="J9388" i="9"/>
  <c r="J9389" i="9"/>
  <c r="J9390" i="9"/>
  <c r="J9391" i="9"/>
  <c r="J9392" i="9"/>
  <c r="J9393" i="9"/>
  <c r="J9394" i="9"/>
  <c r="J9395" i="9"/>
  <c r="J9396" i="9"/>
  <c r="J9397" i="9"/>
  <c r="J9398" i="9"/>
  <c r="J9399" i="9"/>
  <c r="J9400" i="9"/>
  <c r="J9401" i="9"/>
  <c r="J9402" i="9"/>
  <c r="J9403" i="9"/>
  <c r="J9404" i="9"/>
  <c r="J9405" i="9"/>
  <c r="J9406" i="9"/>
  <c r="J9407" i="9"/>
  <c r="J9408" i="9"/>
  <c r="J9409" i="9"/>
  <c r="J9410" i="9"/>
  <c r="J9411" i="9"/>
  <c r="J9412" i="9"/>
  <c r="J9413" i="9"/>
  <c r="J9414" i="9"/>
  <c r="J9415" i="9"/>
  <c r="J9416" i="9"/>
  <c r="J9417" i="9"/>
  <c r="J9418" i="9"/>
  <c r="J9419" i="9"/>
  <c r="J9420" i="9"/>
  <c r="J9421" i="9"/>
  <c r="J9422" i="9"/>
  <c r="J9423" i="9"/>
  <c r="J9424" i="9"/>
  <c r="J9425" i="9"/>
  <c r="J9426" i="9"/>
  <c r="J9427" i="9"/>
  <c r="J9428" i="9"/>
  <c r="J9429" i="9"/>
  <c r="J9430" i="9"/>
  <c r="J9431" i="9"/>
  <c r="J9432" i="9"/>
  <c r="J9433" i="9"/>
  <c r="J9434" i="9"/>
  <c r="J9435" i="9"/>
  <c r="J9436" i="9"/>
  <c r="J9437" i="9"/>
  <c r="J9438" i="9"/>
  <c r="J9439" i="9"/>
  <c r="J9440" i="9"/>
  <c r="J9441" i="9"/>
  <c r="J9442" i="9"/>
  <c r="J9443" i="9"/>
  <c r="J9444" i="9"/>
  <c r="J9445" i="9"/>
  <c r="J9446" i="9"/>
  <c r="J9447" i="9"/>
  <c r="J9448" i="9"/>
  <c r="J9449" i="9"/>
  <c r="J9450" i="9"/>
  <c r="J9451" i="9"/>
  <c r="J9452" i="9"/>
  <c r="J9453" i="9"/>
  <c r="J9454" i="9"/>
  <c r="J9455" i="9"/>
  <c r="J9456" i="9"/>
  <c r="J9457" i="9"/>
  <c r="J9458" i="9"/>
  <c r="J9459" i="9"/>
  <c r="J9460" i="9"/>
  <c r="J9461" i="9"/>
  <c r="J9462" i="9"/>
  <c r="J9463" i="9"/>
  <c r="J9464" i="9"/>
  <c r="J9465" i="9"/>
  <c r="J9466" i="9"/>
  <c r="J9467" i="9"/>
  <c r="J9468" i="9"/>
  <c r="J9469" i="9"/>
  <c r="J9470" i="9"/>
  <c r="J9471" i="9"/>
  <c r="J9472" i="9"/>
  <c r="J9473" i="9"/>
  <c r="J9474" i="9"/>
  <c r="J9475" i="9"/>
  <c r="J9476" i="9"/>
  <c r="J9477" i="9"/>
  <c r="J9478" i="9"/>
  <c r="J9479" i="9"/>
  <c r="J9480" i="9"/>
  <c r="J9481" i="9"/>
  <c r="J9482" i="9"/>
  <c r="J9483" i="9"/>
  <c r="J9484" i="9"/>
  <c r="J9485" i="9"/>
  <c r="J9486" i="9"/>
  <c r="J9487" i="9"/>
  <c r="J9488" i="9"/>
  <c r="J9489" i="9"/>
  <c r="J9490" i="9"/>
  <c r="J9491" i="9"/>
  <c r="J9492" i="9"/>
  <c r="J9493" i="9"/>
  <c r="J9494" i="9"/>
  <c r="J9495" i="9"/>
  <c r="J9496" i="9"/>
  <c r="J9497" i="9"/>
  <c r="J9498" i="9"/>
  <c r="J9499" i="9"/>
  <c r="J9500" i="9"/>
  <c r="J9501" i="9"/>
  <c r="J9502" i="9"/>
  <c r="J9503" i="9"/>
  <c r="J9504" i="9"/>
  <c r="J9505" i="9"/>
  <c r="J9506" i="9"/>
  <c r="J9507" i="9"/>
  <c r="J9508" i="9"/>
  <c r="J9509" i="9"/>
  <c r="J9510" i="9"/>
  <c r="J9511" i="9"/>
  <c r="J9512" i="9"/>
  <c r="J9513" i="9"/>
  <c r="J9514" i="9"/>
  <c r="J9515" i="9"/>
  <c r="J9516" i="9"/>
  <c r="J9517" i="9"/>
  <c r="J9518" i="9"/>
  <c r="J9519" i="9"/>
  <c r="J9520" i="9"/>
  <c r="J9521" i="9"/>
  <c r="J9522" i="9"/>
  <c r="J9523" i="9"/>
  <c r="J9524" i="9"/>
  <c r="J9525" i="9"/>
  <c r="J9526" i="9"/>
  <c r="J9527" i="9"/>
  <c r="J9528" i="9"/>
  <c r="J9529" i="9"/>
  <c r="J9530" i="9"/>
  <c r="J9531" i="9"/>
  <c r="J9532" i="9"/>
  <c r="J9533" i="9"/>
  <c r="J9534" i="9"/>
  <c r="J9535" i="9"/>
  <c r="J9536" i="9"/>
  <c r="J9537" i="9"/>
  <c r="J9538" i="9"/>
  <c r="J9539" i="9"/>
  <c r="J9540" i="9"/>
  <c r="J9541" i="9"/>
  <c r="J9542" i="9"/>
  <c r="J9543" i="9"/>
  <c r="J9544" i="9"/>
  <c r="J9545" i="9"/>
  <c r="J9546" i="9"/>
  <c r="J9547" i="9"/>
  <c r="J9548" i="9"/>
  <c r="J9549" i="9"/>
  <c r="J9550" i="9"/>
  <c r="J9551" i="9"/>
  <c r="J9552" i="9"/>
  <c r="J9553" i="9"/>
  <c r="J9554" i="9"/>
  <c r="J9555" i="9"/>
  <c r="J9556" i="9"/>
  <c r="J9557" i="9"/>
  <c r="J9558" i="9"/>
  <c r="J9559" i="9"/>
  <c r="J9560" i="9"/>
  <c r="J9561" i="9"/>
  <c r="J9562" i="9"/>
  <c r="J9563" i="9"/>
  <c r="J9564" i="9"/>
  <c r="J9565" i="9"/>
  <c r="J9566" i="9"/>
  <c r="J9567" i="9"/>
  <c r="J9568" i="9"/>
  <c r="J9569" i="9"/>
  <c r="J9570" i="9"/>
  <c r="J9571" i="9"/>
  <c r="J9572" i="9"/>
  <c r="J9573" i="9"/>
  <c r="J9574" i="9"/>
  <c r="J9575" i="9"/>
  <c r="J9576" i="9"/>
  <c r="J9577" i="9"/>
  <c r="J9578" i="9"/>
  <c r="J9579" i="9"/>
  <c r="J9580" i="9"/>
  <c r="J9581" i="9"/>
  <c r="J9582" i="9"/>
  <c r="J9583" i="9"/>
  <c r="J9584" i="9"/>
  <c r="J9585" i="9"/>
  <c r="J9586" i="9"/>
  <c r="J9587" i="9"/>
  <c r="J9588" i="9"/>
  <c r="J9589" i="9"/>
  <c r="J9590" i="9"/>
  <c r="J9591" i="9"/>
  <c r="J9592" i="9"/>
  <c r="J9593" i="9"/>
  <c r="J9594" i="9"/>
  <c r="J9595" i="9"/>
  <c r="J9596" i="9"/>
  <c r="J9597" i="9"/>
  <c r="J9598" i="9"/>
  <c r="J9599" i="9"/>
  <c r="J9600" i="9"/>
  <c r="J9601" i="9"/>
  <c r="J7202" i="9"/>
  <c r="J4803" i="9"/>
  <c r="J4804" i="9"/>
  <c r="J4805" i="9"/>
  <c r="J4806" i="9"/>
  <c r="J4807" i="9"/>
  <c r="J4808" i="9"/>
  <c r="J4809" i="9"/>
  <c r="J4810" i="9"/>
  <c r="J4811" i="9"/>
  <c r="J4812" i="9"/>
  <c r="J4813" i="9"/>
  <c r="J4814" i="9"/>
  <c r="J4815" i="9"/>
  <c r="J4816" i="9"/>
  <c r="J4817" i="9"/>
  <c r="J4818" i="9"/>
  <c r="J4819" i="9"/>
  <c r="J4820" i="9"/>
  <c r="J4821" i="9"/>
  <c r="J4822" i="9"/>
  <c r="J4823" i="9"/>
  <c r="J4824" i="9"/>
  <c r="J4825" i="9"/>
  <c r="J4826" i="9"/>
  <c r="J4827" i="9"/>
  <c r="J4828" i="9"/>
  <c r="J4829" i="9"/>
  <c r="J4830" i="9"/>
  <c r="J4831" i="9"/>
  <c r="J4832" i="9"/>
  <c r="J4833" i="9"/>
  <c r="J4834" i="9"/>
  <c r="J4835" i="9"/>
  <c r="J4836" i="9"/>
  <c r="J4837" i="9"/>
  <c r="J4838" i="9"/>
  <c r="J4839" i="9"/>
  <c r="J4840" i="9"/>
  <c r="J4841" i="9"/>
  <c r="J4842" i="9"/>
  <c r="J4843" i="9"/>
  <c r="J4844" i="9"/>
  <c r="J4845" i="9"/>
  <c r="J4846" i="9"/>
  <c r="J4847" i="9"/>
  <c r="J4848" i="9"/>
  <c r="J4849" i="9"/>
  <c r="J4850" i="9"/>
  <c r="J4851" i="9"/>
  <c r="J4852" i="9"/>
  <c r="J4853" i="9"/>
  <c r="J4854" i="9"/>
  <c r="J4855" i="9"/>
  <c r="J4856" i="9"/>
  <c r="J4857" i="9"/>
  <c r="J4858" i="9"/>
  <c r="J4859" i="9"/>
  <c r="J4860" i="9"/>
  <c r="J4861" i="9"/>
  <c r="J4862" i="9"/>
  <c r="J4863" i="9"/>
  <c r="J4864" i="9"/>
  <c r="J4865" i="9"/>
  <c r="J4866" i="9"/>
  <c r="J4867" i="9"/>
  <c r="J4868" i="9"/>
  <c r="J4869" i="9"/>
  <c r="J4870" i="9"/>
  <c r="J4871" i="9"/>
  <c r="J4872" i="9"/>
  <c r="J4873" i="9"/>
  <c r="J4874" i="9"/>
  <c r="J4875" i="9"/>
  <c r="J4876" i="9"/>
  <c r="J4877" i="9"/>
  <c r="J4878" i="9"/>
  <c r="J4879" i="9"/>
  <c r="J4880" i="9"/>
  <c r="J4881" i="9"/>
  <c r="J4882" i="9"/>
  <c r="J4883" i="9"/>
  <c r="J4884" i="9"/>
  <c r="J4885" i="9"/>
  <c r="J4886" i="9"/>
  <c r="J4887" i="9"/>
  <c r="J4888" i="9"/>
  <c r="J4889" i="9"/>
  <c r="J4890" i="9"/>
  <c r="J4891" i="9"/>
  <c r="J4892" i="9"/>
  <c r="J4893" i="9"/>
  <c r="J4894" i="9"/>
  <c r="J4895" i="9"/>
  <c r="J4896" i="9"/>
  <c r="J4897" i="9"/>
  <c r="J4898" i="9"/>
  <c r="J4899" i="9"/>
  <c r="J4900" i="9"/>
  <c r="J4901" i="9"/>
  <c r="J4902" i="9"/>
  <c r="J4903" i="9"/>
  <c r="J4904" i="9"/>
  <c r="J4905" i="9"/>
  <c r="J4906" i="9"/>
  <c r="J4907" i="9"/>
  <c r="J4908" i="9"/>
  <c r="J4909" i="9"/>
  <c r="J4910" i="9"/>
  <c r="J4911" i="9"/>
  <c r="J4912" i="9"/>
  <c r="J4913" i="9"/>
  <c r="J4914" i="9"/>
  <c r="J4915" i="9"/>
  <c r="J4916" i="9"/>
  <c r="J4917" i="9"/>
  <c r="J4918" i="9"/>
  <c r="J4919" i="9"/>
  <c r="J4920" i="9"/>
  <c r="J4921" i="9"/>
  <c r="J4922" i="9"/>
  <c r="J4923" i="9"/>
  <c r="J4924" i="9"/>
  <c r="J4925" i="9"/>
  <c r="J4926" i="9"/>
  <c r="J4927" i="9"/>
  <c r="J4928" i="9"/>
  <c r="J4929" i="9"/>
  <c r="J4930" i="9"/>
  <c r="J4931" i="9"/>
  <c r="J4932" i="9"/>
  <c r="J4933" i="9"/>
  <c r="J4934" i="9"/>
  <c r="J4935" i="9"/>
  <c r="J4936" i="9"/>
  <c r="J4937" i="9"/>
  <c r="J4938" i="9"/>
  <c r="J4939" i="9"/>
  <c r="J4940" i="9"/>
  <c r="J4941" i="9"/>
  <c r="J4942" i="9"/>
  <c r="J4943" i="9"/>
  <c r="J4944" i="9"/>
  <c r="J4945" i="9"/>
  <c r="J4946" i="9"/>
  <c r="J4947" i="9"/>
  <c r="J4948" i="9"/>
  <c r="J4949" i="9"/>
  <c r="J4950" i="9"/>
  <c r="J4951" i="9"/>
  <c r="J4952" i="9"/>
  <c r="J4953" i="9"/>
  <c r="J4954" i="9"/>
  <c r="J4955" i="9"/>
  <c r="J4956" i="9"/>
  <c r="J4957" i="9"/>
  <c r="J4958" i="9"/>
  <c r="J4959" i="9"/>
  <c r="J4960" i="9"/>
  <c r="J4961" i="9"/>
  <c r="J4962" i="9"/>
  <c r="J4963" i="9"/>
  <c r="J4964" i="9"/>
  <c r="J4965" i="9"/>
  <c r="J4966" i="9"/>
  <c r="J4967" i="9"/>
  <c r="J4968" i="9"/>
  <c r="J4969" i="9"/>
  <c r="J4970" i="9"/>
  <c r="J4971" i="9"/>
  <c r="J4972" i="9"/>
  <c r="J4973" i="9"/>
  <c r="J4974" i="9"/>
  <c r="J4975" i="9"/>
  <c r="J4976" i="9"/>
  <c r="J4977" i="9"/>
  <c r="J4978" i="9"/>
  <c r="J4979" i="9"/>
  <c r="J4980" i="9"/>
  <c r="J4981" i="9"/>
  <c r="J4982" i="9"/>
  <c r="J4983" i="9"/>
  <c r="J4984" i="9"/>
  <c r="J4985" i="9"/>
  <c r="J4986" i="9"/>
  <c r="J4987" i="9"/>
  <c r="J4988" i="9"/>
  <c r="J4989" i="9"/>
  <c r="J4990" i="9"/>
  <c r="J4991" i="9"/>
  <c r="J4992" i="9"/>
  <c r="J4993" i="9"/>
  <c r="J4994" i="9"/>
  <c r="J4995" i="9"/>
  <c r="J4996" i="9"/>
  <c r="J4997" i="9"/>
  <c r="J4998" i="9"/>
  <c r="J4999" i="9"/>
  <c r="J5000" i="9"/>
  <c r="J5001" i="9"/>
  <c r="J5002" i="9"/>
  <c r="J5003" i="9"/>
  <c r="J5004" i="9"/>
  <c r="J5005" i="9"/>
  <c r="J5006" i="9"/>
  <c r="J5007" i="9"/>
  <c r="J5008" i="9"/>
  <c r="J5009" i="9"/>
  <c r="J5010" i="9"/>
  <c r="J5011" i="9"/>
  <c r="J5012" i="9"/>
  <c r="J5013" i="9"/>
  <c r="J5014" i="9"/>
  <c r="J5015" i="9"/>
  <c r="J5016" i="9"/>
  <c r="J5017" i="9"/>
  <c r="J5018" i="9"/>
  <c r="J5019" i="9"/>
  <c r="J5020" i="9"/>
  <c r="J5021" i="9"/>
  <c r="J5022" i="9"/>
  <c r="J5023" i="9"/>
  <c r="J5024" i="9"/>
  <c r="J5025" i="9"/>
  <c r="J5026" i="9"/>
  <c r="J5027" i="9"/>
  <c r="J5028" i="9"/>
  <c r="J5029" i="9"/>
  <c r="J5030" i="9"/>
  <c r="J5031" i="9"/>
  <c r="J5032" i="9"/>
  <c r="J5033" i="9"/>
  <c r="J5034" i="9"/>
  <c r="J5035" i="9"/>
  <c r="J5036" i="9"/>
  <c r="J5037" i="9"/>
  <c r="J5038" i="9"/>
  <c r="J5039" i="9"/>
  <c r="J5040" i="9"/>
  <c r="J5041" i="9"/>
  <c r="J5042" i="9"/>
  <c r="J5043" i="9"/>
  <c r="J5044" i="9"/>
  <c r="J5045" i="9"/>
  <c r="J5046" i="9"/>
  <c r="J5047" i="9"/>
  <c r="J5048" i="9"/>
  <c r="J5049" i="9"/>
  <c r="J5050" i="9"/>
  <c r="J5051" i="9"/>
  <c r="J5052" i="9"/>
  <c r="J5053" i="9"/>
  <c r="J5054" i="9"/>
  <c r="J5055" i="9"/>
  <c r="J5056" i="9"/>
  <c r="J5057" i="9"/>
  <c r="J5058" i="9"/>
  <c r="J5059" i="9"/>
  <c r="J5060" i="9"/>
  <c r="J5061" i="9"/>
  <c r="J5062" i="9"/>
  <c r="J5063" i="9"/>
  <c r="J5064" i="9"/>
  <c r="J5065" i="9"/>
  <c r="J5066" i="9"/>
  <c r="J5067" i="9"/>
  <c r="J5068" i="9"/>
  <c r="J5069" i="9"/>
  <c r="J5070" i="9"/>
  <c r="J5071" i="9"/>
  <c r="J5072" i="9"/>
  <c r="J5073" i="9"/>
  <c r="J5074" i="9"/>
  <c r="J5075" i="9"/>
  <c r="J5076" i="9"/>
  <c r="J5077" i="9"/>
  <c r="J5078" i="9"/>
  <c r="J5079" i="9"/>
  <c r="J5080" i="9"/>
  <c r="J5081" i="9"/>
  <c r="J5082" i="9"/>
  <c r="J5083" i="9"/>
  <c r="J5084" i="9"/>
  <c r="J5085" i="9"/>
  <c r="J5086" i="9"/>
  <c r="J5087" i="9"/>
  <c r="J5088" i="9"/>
  <c r="J5089" i="9"/>
  <c r="J5090" i="9"/>
  <c r="J5091" i="9"/>
  <c r="J5092" i="9"/>
  <c r="J5093" i="9"/>
  <c r="J5094" i="9"/>
  <c r="J5095" i="9"/>
  <c r="J5096" i="9"/>
  <c r="J5097" i="9"/>
  <c r="J5098" i="9"/>
  <c r="J5099" i="9"/>
  <c r="J5100" i="9"/>
  <c r="J5101" i="9"/>
  <c r="J5102" i="9"/>
  <c r="J5103" i="9"/>
  <c r="J5104" i="9"/>
  <c r="J5105" i="9"/>
  <c r="J5106" i="9"/>
  <c r="J5107" i="9"/>
  <c r="J5108" i="9"/>
  <c r="J5109" i="9"/>
  <c r="J5110" i="9"/>
  <c r="J5111" i="9"/>
  <c r="J5112" i="9"/>
  <c r="J5113" i="9"/>
  <c r="J5114" i="9"/>
  <c r="J5115" i="9"/>
  <c r="J5116" i="9"/>
  <c r="J5117" i="9"/>
  <c r="J5118" i="9"/>
  <c r="J5119" i="9"/>
  <c r="J5120" i="9"/>
  <c r="J5121" i="9"/>
  <c r="J5122" i="9"/>
  <c r="J5123" i="9"/>
  <c r="J5124" i="9"/>
  <c r="J5125" i="9"/>
  <c r="J5126" i="9"/>
  <c r="J5127" i="9"/>
  <c r="J5128" i="9"/>
  <c r="J5129" i="9"/>
  <c r="J5130" i="9"/>
  <c r="J5131" i="9"/>
  <c r="J5132" i="9"/>
  <c r="J5133" i="9"/>
  <c r="J5134" i="9"/>
  <c r="J5135" i="9"/>
  <c r="J5136" i="9"/>
  <c r="J5137" i="9"/>
  <c r="J5138" i="9"/>
  <c r="J5139" i="9"/>
  <c r="J5140" i="9"/>
  <c r="J5141" i="9"/>
  <c r="J5142" i="9"/>
  <c r="J5143" i="9"/>
  <c r="J5144" i="9"/>
  <c r="J5145" i="9"/>
  <c r="J5146" i="9"/>
  <c r="J5147" i="9"/>
  <c r="J5148" i="9"/>
  <c r="J5149" i="9"/>
  <c r="J5150" i="9"/>
  <c r="J5151" i="9"/>
  <c r="J5152" i="9"/>
  <c r="J5153" i="9"/>
  <c r="J5154" i="9"/>
  <c r="J5155" i="9"/>
  <c r="J5156" i="9"/>
  <c r="J5157" i="9"/>
  <c r="J5158" i="9"/>
  <c r="J5159" i="9"/>
  <c r="J5160" i="9"/>
  <c r="J5161" i="9"/>
  <c r="J5162" i="9"/>
  <c r="J5163" i="9"/>
  <c r="J5164" i="9"/>
  <c r="J5165" i="9"/>
  <c r="J5166" i="9"/>
  <c r="J5167" i="9"/>
  <c r="J5168" i="9"/>
  <c r="J5169" i="9"/>
  <c r="J5170" i="9"/>
  <c r="J5171" i="9"/>
  <c r="J5172" i="9"/>
  <c r="J5173" i="9"/>
  <c r="J5174" i="9"/>
  <c r="J5175" i="9"/>
  <c r="J5176" i="9"/>
  <c r="J5177" i="9"/>
  <c r="J5178" i="9"/>
  <c r="J5179" i="9"/>
  <c r="J5180" i="9"/>
  <c r="J5181" i="9"/>
  <c r="J5182" i="9"/>
  <c r="J5183" i="9"/>
  <c r="J5184" i="9"/>
  <c r="J5185" i="9"/>
  <c r="J5186" i="9"/>
  <c r="J5187" i="9"/>
  <c r="J5188" i="9"/>
  <c r="J5189" i="9"/>
  <c r="J5190" i="9"/>
  <c r="J5191" i="9"/>
  <c r="J5192" i="9"/>
  <c r="J5193" i="9"/>
  <c r="J5194" i="9"/>
  <c r="J5195" i="9"/>
  <c r="J5196" i="9"/>
  <c r="J5197" i="9"/>
  <c r="J5198" i="9"/>
  <c r="J5199" i="9"/>
  <c r="J5200" i="9"/>
  <c r="J5201" i="9"/>
  <c r="J5202" i="9"/>
  <c r="J5203" i="9"/>
  <c r="J5204" i="9"/>
  <c r="J5205" i="9"/>
  <c r="J5206" i="9"/>
  <c r="J5207" i="9"/>
  <c r="J5208" i="9"/>
  <c r="J5209" i="9"/>
  <c r="J5210" i="9"/>
  <c r="J5211" i="9"/>
  <c r="J5212" i="9"/>
  <c r="J5213" i="9"/>
  <c r="J5214" i="9"/>
  <c r="J5215" i="9"/>
  <c r="J5216" i="9"/>
  <c r="J5217" i="9"/>
  <c r="J5218" i="9"/>
  <c r="J5219" i="9"/>
  <c r="J5220" i="9"/>
  <c r="J5221" i="9"/>
  <c r="J5222" i="9"/>
  <c r="J5223" i="9"/>
  <c r="J5224" i="9"/>
  <c r="J5225" i="9"/>
  <c r="J5226" i="9"/>
  <c r="J5227" i="9"/>
  <c r="J5228" i="9"/>
  <c r="J5229" i="9"/>
  <c r="J5230" i="9"/>
  <c r="J5231" i="9"/>
  <c r="J5232" i="9"/>
  <c r="J5233" i="9"/>
  <c r="J5234" i="9"/>
  <c r="J5235" i="9"/>
  <c r="J5236" i="9"/>
  <c r="J5237" i="9"/>
  <c r="J5238" i="9"/>
  <c r="J5239" i="9"/>
  <c r="J5240" i="9"/>
  <c r="J5241" i="9"/>
  <c r="J5242" i="9"/>
  <c r="J5243" i="9"/>
  <c r="J5244" i="9"/>
  <c r="J5245" i="9"/>
  <c r="J5246" i="9"/>
  <c r="J5247" i="9"/>
  <c r="J5248" i="9"/>
  <c r="J5249" i="9"/>
  <c r="J5250" i="9"/>
  <c r="J5251" i="9"/>
  <c r="J5252" i="9"/>
  <c r="J5253" i="9"/>
  <c r="J5254" i="9"/>
  <c r="J5255" i="9"/>
  <c r="J5256" i="9"/>
  <c r="J5257" i="9"/>
  <c r="J5258" i="9"/>
  <c r="J5259" i="9"/>
  <c r="J5260" i="9"/>
  <c r="J5261" i="9"/>
  <c r="J5262" i="9"/>
  <c r="J5263" i="9"/>
  <c r="J5264" i="9"/>
  <c r="J5265" i="9"/>
  <c r="J5266" i="9"/>
  <c r="J5267" i="9"/>
  <c r="J5268" i="9"/>
  <c r="J5269" i="9"/>
  <c r="J5270" i="9"/>
  <c r="J5271" i="9"/>
  <c r="J5272" i="9"/>
  <c r="J5273" i="9"/>
  <c r="J5274" i="9"/>
  <c r="J5275" i="9"/>
  <c r="J5276" i="9"/>
  <c r="J5277" i="9"/>
  <c r="J5278" i="9"/>
  <c r="J5279" i="9"/>
  <c r="J5280" i="9"/>
  <c r="J5281" i="9"/>
  <c r="J5282" i="9"/>
  <c r="J5283" i="9"/>
  <c r="J5284" i="9"/>
  <c r="J5285" i="9"/>
  <c r="J5286" i="9"/>
  <c r="J5287" i="9"/>
  <c r="J5288" i="9"/>
  <c r="J5289" i="9"/>
  <c r="J5290" i="9"/>
  <c r="J5291" i="9"/>
  <c r="J5292" i="9"/>
  <c r="J5293" i="9"/>
  <c r="J5294" i="9"/>
  <c r="J5295" i="9"/>
  <c r="J5296" i="9"/>
  <c r="J5297" i="9"/>
  <c r="J5298" i="9"/>
  <c r="J5299" i="9"/>
  <c r="J5300" i="9"/>
  <c r="J5301" i="9"/>
  <c r="J5302" i="9"/>
  <c r="J5303" i="9"/>
  <c r="J5304" i="9"/>
  <c r="J5305" i="9"/>
  <c r="J5306" i="9"/>
  <c r="J5307" i="9"/>
  <c r="J5308" i="9"/>
  <c r="J5309" i="9"/>
  <c r="J5310" i="9"/>
  <c r="J5311" i="9"/>
  <c r="J5312" i="9"/>
  <c r="J5313" i="9"/>
  <c r="J5314" i="9"/>
  <c r="J5315" i="9"/>
  <c r="J5316" i="9"/>
  <c r="J5317" i="9"/>
  <c r="J5318" i="9"/>
  <c r="J5319" i="9"/>
  <c r="J5320" i="9"/>
  <c r="J5321" i="9"/>
  <c r="J5322" i="9"/>
  <c r="J5323" i="9"/>
  <c r="J5324" i="9"/>
  <c r="J5325" i="9"/>
  <c r="J5326" i="9"/>
  <c r="J5327" i="9"/>
  <c r="J5328" i="9"/>
  <c r="J5329" i="9"/>
  <c r="J5330" i="9"/>
  <c r="J5331" i="9"/>
  <c r="J5332" i="9"/>
  <c r="J5333" i="9"/>
  <c r="J5334" i="9"/>
  <c r="J5335" i="9"/>
  <c r="J5336" i="9"/>
  <c r="J5337" i="9"/>
  <c r="J5338" i="9"/>
  <c r="J5339" i="9"/>
  <c r="J5340" i="9"/>
  <c r="J5341" i="9"/>
  <c r="J5342" i="9"/>
  <c r="J5343" i="9"/>
  <c r="J5344" i="9"/>
  <c r="J5345" i="9"/>
  <c r="J5346" i="9"/>
  <c r="J5347" i="9"/>
  <c r="J5348" i="9"/>
  <c r="J5349" i="9"/>
  <c r="J5350" i="9"/>
  <c r="J5351" i="9"/>
  <c r="J5352" i="9"/>
  <c r="J5353" i="9"/>
  <c r="J5354" i="9"/>
  <c r="J5355" i="9"/>
  <c r="J5356" i="9"/>
  <c r="J5357" i="9"/>
  <c r="J5358" i="9"/>
  <c r="J5359" i="9"/>
  <c r="J5360" i="9"/>
  <c r="J5361" i="9"/>
  <c r="J5362" i="9"/>
  <c r="J5363" i="9"/>
  <c r="J5364" i="9"/>
  <c r="J5365" i="9"/>
  <c r="J5366" i="9"/>
  <c r="J5367" i="9"/>
  <c r="J5368" i="9"/>
  <c r="J5369" i="9"/>
  <c r="J5370" i="9"/>
  <c r="J5371" i="9"/>
  <c r="J5372" i="9"/>
  <c r="J5373" i="9"/>
  <c r="J5374" i="9"/>
  <c r="J5375" i="9"/>
  <c r="J5376" i="9"/>
  <c r="J5377" i="9"/>
  <c r="J5378" i="9"/>
  <c r="J5379" i="9"/>
  <c r="J5380" i="9"/>
  <c r="J5381" i="9"/>
  <c r="J5382" i="9"/>
  <c r="J5383" i="9"/>
  <c r="J5384" i="9"/>
  <c r="J5385" i="9"/>
  <c r="J5386" i="9"/>
  <c r="J5387" i="9"/>
  <c r="J5388" i="9"/>
  <c r="J5389" i="9"/>
  <c r="J5390" i="9"/>
  <c r="J5391" i="9"/>
  <c r="J5392" i="9"/>
  <c r="J5393" i="9"/>
  <c r="J5394" i="9"/>
  <c r="J5395" i="9"/>
  <c r="J5396" i="9"/>
  <c r="J5397" i="9"/>
  <c r="J5398" i="9"/>
  <c r="J5399" i="9"/>
  <c r="J5400" i="9"/>
  <c r="J5401" i="9"/>
  <c r="J5402" i="9"/>
  <c r="J5403" i="9"/>
  <c r="J5404" i="9"/>
  <c r="J5405" i="9"/>
  <c r="J5406" i="9"/>
  <c r="J5407" i="9"/>
  <c r="J5408" i="9"/>
  <c r="J5409" i="9"/>
  <c r="J5410" i="9"/>
  <c r="J5411" i="9"/>
  <c r="J5412" i="9"/>
  <c r="J5413" i="9"/>
  <c r="J5414" i="9"/>
  <c r="J5415" i="9"/>
  <c r="J5416" i="9"/>
  <c r="J5417" i="9"/>
  <c r="J5418" i="9"/>
  <c r="J5419" i="9"/>
  <c r="J5420" i="9"/>
  <c r="J5421" i="9"/>
  <c r="J5422" i="9"/>
  <c r="J5423" i="9"/>
  <c r="J5424" i="9"/>
  <c r="J5425" i="9"/>
  <c r="J5426" i="9"/>
  <c r="J5427" i="9"/>
  <c r="J5428" i="9"/>
  <c r="J5429" i="9"/>
  <c r="J5430" i="9"/>
  <c r="J5431" i="9"/>
  <c r="J5432" i="9"/>
  <c r="J5433" i="9"/>
  <c r="J5434" i="9"/>
  <c r="J5435" i="9"/>
  <c r="J5436" i="9"/>
  <c r="J5437" i="9"/>
  <c r="J5438" i="9"/>
  <c r="J5439" i="9"/>
  <c r="J5440" i="9"/>
  <c r="J5441" i="9"/>
  <c r="J5442" i="9"/>
  <c r="J5443" i="9"/>
  <c r="J5444" i="9"/>
  <c r="J5445" i="9"/>
  <c r="J5446" i="9"/>
  <c r="J5447" i="9"/>
  <c r="J5448" i="9"/>
  <c r="J5449" i="9"/>
  <c r="J5450" i="9"/>
  <c r="J5451" i="9"/>
  <c r="J5452" i="9"/>
  <c r="J5453" i="9"/>
  <c r="J5454" i="9"/>
  <c r="J5455" i="9"/>
  <c r="J5456" i="9"/>
  <c r="J5457" i="9"/>
  <c r="J5458" i="9"/>
  <c r="J5459" i="9"/>
  <c r="J5460" i="9"/>
  <c r="J5461" i="9"/>
  <c r="J5462" i="9"/>
  <c r="J5463" i="9"/>
  <c r="J5464" i="9"/>
  <c r="J5465" i="9"/>
  <c r="J5466" i="9"/>
  <c r="J5467" i="9"/>
  <c r="J5468" i="9"/>
  <c r="J5469" i="9"/>
  <c r="J5470" i="9"/>
  <c r="J5471" i="9"/>
  <c r="J5472" i="9"/>
  <c r="J5473" i="9"/>
  <c r="J5474" i="9"/>
  <c r="J5475" i="9"/>
  <c r="J5476" i="9"/>
  <c r="J5477" i="9"/>
  <c r="J5478" i="9"/>
  <c r="J5479" i="9"/>
  <c r="J5480" i="9"/>
  <c r="J5481" i="9"/>
  <c r="J5482" i="9"/>
  <c r="J5483" i="9"/>
  <c r="J5484" i="9"/>
  <c r="J5485" i="9"/>
  <c r="J5486" i="9"/>
  <c r="J5487" i="9"/>
  <c r="J5488" i="9"/>
  <c r="J5489" i="9"/>
  <c r="J5490" i="9"/>
  <c r="J5491" i="9"/>
  <c r="J5492" i="9"/>
  <c r="J5493" i="9"/>
  <c r="J5494" i="9"/>
  <c r="J5495" i="9"/>
  <c r="J5496" i="9"/>
  <c r="J5497" i="9"/>
  <c r="J5498" i="9"/>
  <c r="J5499" i="9"/>
  <c r="J5500" i="9"/>
  <c r="J5501" i="9"/>
  <c r="J5502" i="9"/>
  <c r="J5503" i="9"/>
  <c r="J5504" i="9"/>
  <c r="J5505" i="9"/>
  <c r="J5506" i="9"/>
  <c r="J5507" i="9"/>
  <c r="J5508" i="9"/>
  <c r="J5509" i="9"/>
  <c r="J5510" i="9"/>
  <c r="J5511" i="9"/>
  <c r="J5512" i="9"/>
  <c r="J5513" i="9"/>
  <c r="J5514" i="9"/>
  <c r="J5515" i="9"/>
  <c r="J5516" i="9"/>
  <c r="J5517" i="9"/>
  <c r="J5518" i="9"/>
  <c r="J5519" i="9"/>
  <c r="J5520" i="9"/>
  <c r="J5521" i="9"/>
  <c r="J5522" i="9"/>
  <c r="J5523" i="9"/>
  <c r="J5524" i="9"/>
  <c r="J5525" i="9"/>
  <c r="J5526" i="9"/>
  <c r="J5527" i="9"/>
  <c r="J5528" i="9"/>
  <c r="J5529" i="9"/>
  <c r="J5530" i="9"/>
  <c r="J5531" i="9"/>
  <c r="J5532" i="9"/>
  <c r="J5533" i="9"/>
  <c r="J5534" i="9"/>
  <c r="J5535" i="9"/>
  <c r="J5536" i="9"/>
  <c r="J5537" i="9"/>
  <c r="J5538" i="9"/>
  <c r="J5539" i="9"/>
  <c r="J5540" i="9"/>
  <c r="J5541" i="9"/>
  <c r="J5542" i="9"/>
  <c r="J5543" i="9"/>
  <c r="J5544" i="9"/>
  <c r="J5545" i="9"/>
  <c r="J5546" i="9"/>
  <c r="J5547" i="9"/>
  <c r="J5548" i="9"/>
  <c r="J5549" i="9"/>
  <c r="J5550" i="9"/>
  <c r="J5551" i="9"/>
  <c r="J5552" i="9"/>
  <c r="J5553" i="9"/>
  <c r="J5554" i="9"/>
  <c r="J5555" i="9"/>
  <c r="J5556" i="9"/>
  <c r="J5557" i="9"/>
  <c r="J5558" i="9"/>
  <c r="J5559" i="9"/>
  <c r="J5560" i="9"/>
  <c r="J5561" i="9"/>
  <c r="J5562" i="9"/>
  <c r="J5563" i="9"/>
  <c r="J5564" i="9"/>
  <c r="J5565" i="9"/>
  <c r="J5566" i="9"/>
  <c r="J5567" i="9"/>
  <c r="J5568" i="9"/>
  <c r="J5569" i="9"/>
  <c r="J5570" i="9"/>
  <c r="J5571" i="9"/>
  <c r="J5572" i="9"/>
  <c r="J5573" i="9"/>
  <c r="J5574" i="9"/>
  <c r="J5575" i="9"/>
  <c r="J5576" i="9"/>
  <c r="J5577" i="9"/>
  <c r="J5578" i="9"/>
  <c r="J5579" i="9"/>
  <c r="J5580" i="9"/>
  <c r="J5581" i="9"/>
  <c r="J5582" i="9"/>
  <c r="J5583" i="9"/>
  <c r="J5584" i="9"/>
  <c r="J5585" i="9"/>
  <c r="J5586" i="9"/>
  <c r="J5587" i="9"/>
  <c r="J5588" i="9"/>
  <c r="J5589" i="9"/>
  <c r="J5590" i="9"/>
  <c r="J5591" i="9"/>
  <c r="J5592" i="9"/>
  <c r="J5593" i="9"/>
  <c r="J5594" i="9"/>
  <c r="J5595" i="9"/>
  <c r="J5596" i="9"/>
  <c r="J5597" i="9"/>
  <c r="J5598" i="9"/>
  <c r="J5599" i="9"/>
  <c r="J5600" i="9"/>
  <c r="J5601" i="9"/>
  <c r="J5602" i="9"/>
  <c r="J5603" i="9"/>
  <c r="J5604" i="9"/>
  <c r="J5605" i="9"/>
  <c r="J5606" i="9"/>
  <c r="J5607" i="9"/>
  <c r="J5608" i="9"/>
  <c r="J5609" i="9"/>
  <c r="J5610" i="9"/>
  <c r="J5611" i="9"/>
  <c r="J5612" i="9"/>
  <c r="J5613" i="9"/>
  <c r="J5614" i="9"/>
  <c r="J5615" i="9"/>
  <c r="J5616" i="9"/>
  <c r="J5617" i="9"/>
  <c r="J5618" i="9"/>
  <c r="J5619" i="9"/>
  <c r="J5620" i="9"/>
  <c r="J5621" i="9"/>
  <c r="J5622" i="9"/>
  <c r="J5623" i="9"/>
  <c r="J5624" i="9"/>
  <c r="J5625" i="9"/>
  <c r="J5626" i="9"/>
  <c r="J5627" i="9"/>
  <c r="J5628" i="9"/>
  <c r="J5629" i="9"/>
  <c r="J5630" i="9"/>
  <c r="J5631" i="9"/>
  <c r="J5632" i="9"/>
  <c r="J5633" i="9"/>
  <c r="J5634" i="9"/>
  <c r="J5635" i="9"/>
  <c r="J5636" i="9"/>
  <c r="J5637" i="9"/>
  <c r="J5638" i="9"/>
  <c r="J5639" i="9"/>
  <c r="J5640" i="9"/>
  <c r="J5641" i="9"/>
  <c r="J5642" i="9"/>
  <c r="J5643" i="9"/>
  <c r="J5644" i="9"/>
  <c r="J5645" i="9"/>
  <c r="J5646" i="9"/>
  <c r="J5647" i="9"/>
  <c r="J5648" i="9"/>
  <c r="J5649" i="9"/>
  <c r="J5650" i="9"/>
  <c r="J5651" i="9"/>
  <c r="J5652" i="9"/>
  <c r="J5653" i="9"/>
  <c r="J5654" i="9"/>
  <c r="J5655" i="9"/>
  <c r="J5656" i="9"/>
  <c r="J5657" i="9"/>
  <c r="J5658" i="9"/>
  <c r="J5659" i="9"/>
  <c r="J5660" i="9"/>
  <c r="J5661" i="9"/>
  <c r="J5662" i="9"/>
  <c r="J5663" i="9"/>
  <c r="J5664" i="9"/>
  <c r="J5665" i="9"/>
  <c r="J5666" i="9"/>
  <c r="J5667" i="9"/>
  <c r="J5668" i="9"/>
  <c r="J5669" i="9"/>
  <c r="J5670" i="9"/>
  <c r="J5671" i="9"/>
  <c r="J5672" i="9"/>
  <c r="J5673" i="9"/>
  <c r="J5674" i="9"/>
  <c r="J5675" i="9"/>
  <c r="J5676" i="9"/>
  <c r="J5677" i="9"/>
  <c r="J5678" i="9"/>
  <c r="J5679" i="9"/>
  <c r="J5680" i="9"/>
  <c r="J5681" i="9"/>
  <c r="J5682" i="9"/>
  <c r="J5683" i="9"/>
  <c r="J5684" i="9"/>
  <c r="J5685" i="9"/>
  <c r="J5686" i="9"/>
  <c r="J5687" i="9"/>
  <c r="J5688" i="9"/>
  <c r="J5689" i="9"/>
  <c r="J5690" i="9"/>
  <c r="J5691" i="9"/>
  <c r="J5692" i="9"/>
  <c r="J5693" i="9"/>
  <c r="J5694" i="9"/>
  <c r="J5695" i="9"/>
  <c r="J5696" i="9"/>
  <c r="J5697" i="9"/>
  <c r="J5698" i="9"/>
  <c r="J5699" i="9"/>
  <c r="J5700" i="9"/>
  <c r="J5701" i="9"/>
  <c r="J5702" i="9"/>
  <c r="J5703" i="9"/>
  <c r="J5704" i="9"/>
  <c r="J5705" i="9"/>
  <c r="J5706" i="9"/>
  <c r="J5707" i="9"/>
  <c r="J5708" i="9"/>
  <c r="J5709" i="9"/>
  <c r="J5710" i="9"/>
  <c r="J5711" i="9"/>
  <c r="J5712" i="9"/>
  <c r="J5713" i="9"/>
  <c r="J5714" i="9"/>
  <c r="J5715" i="9"/>
  <c r="J5716" i="9"/>
  <c r="J5717" i="9"/>
  <c r="J5718" i="9"/>
  <c r="J5719" i="9"/>
  <c r="J5720" i="9"/>
  <c r="J5721" i="9"/>
  <c r="J5722" i="9"/>
  <c r="J5723" i="9"/>
  <c r="J5724" i="9"/>
  <c r="J5725" i="9"/>
  <c r="J5726" i="9"/>
  <c r="J5727" i="9"/>
  <c r="J5728" i="9"/>
  <c r="J5729" i="9"/>
  <c r="J5730" i="9"/>
  <c r="J5731" i="9"/>
  <c r="J5732" i="9"/>
  <c r="J5733" i="9"/>
  <c r="J5734" i="9"/>
  <c r="J5735" i="9"/>
  <c r="J5736" i="9"/>
  <c r="J5737" i="9"/>
  <c r="J5738" i="9"/>
  <c r="J5739" i="9"/>
  <c r="J5740" i="9"/>
  <c r="J5741" i="9"/>
  <c r="J5742" i="9"/>
  <c r="J5743" i="9"/>
  <c r="J5744" i="9"/>
  <c r="J5745" i="9"/>
  <c r="J5746" i="9"/>
  <c r="J5747" i="9"/>
  <c r="J5748" i="9"/>
  <c r="J5749" i="9"/>
  <c r="J5750" i="9"/>
  <c r="J5751" i="9"/>
  <c r="J5752" i="9"/>
  <c r="J5753" i="9"/>
  <c r="J5754" i="9"/>
  <c r="J5755" i="9"/>
  <c r="J5756" i="9"/>
  <c r="J5757" i="9"/>
  <c r="J5758" i="9"/>
  <c r="J5759" i="9"/>
  <c r="J5760" i="9"/>
  <c r="J5761" i="9"/>
  <c r="J5762" i="9"/>
  <c r="J5763" i="9"/>
  <c r="J5764" i="9"/>
  <c r="J5765" i="9"/>
  <c r="J5766" i="9"/>
  <c r="J5767" i="9"/>
  <c r="J5768" i="9"/>
  <c r="J5769" i="9"/>
  <c r="J5770" i="9"/>
  <c r="J5771" i="9"/>
  <c r="J5772" i="9"/>
  <c r="J5773" i="9"/>
  <c r="J5774" i="9"/>
  <c r="J5775" i="9"/>
  <c r="J5776" i="9"/>
  <c r="J5777" i="9"/>
  <c r="J5778" i="9"/>
  <c r="J5779" i="9"/>
  <c r="J5780" i="9"/>
  <c r="J5781" i="9"/>
  <c r="J5782" i="9"/>
  <c r="J5783" i="9"/>
  <c r="J5784" i="9"/>
  <c r="J5785" i="9"/>
  <c r="J5786" i="9"/>
  <c r="J5787" i="9"/>
  <c r="J5788" i="9"/>
  <c r="J5789" i="9"/>
  <c r="J5790" i="9"/>
  <c r="J5791" i="9"/>
  <c r="J5792" i="9"/>
  <c r="J5793" i="9"/>
  <c r="J5794" i="9"/>
  <c r="J5795" i="9"/>
  <c r="J5796" i="9"/>
  <c r="J5797" i="9"/>
  <c r="J5798" i="9"/>
  <c r="J5799" i="9"/>
  <c r="J5800" i="9"/>
  <c r="J5801" i="9"/>
  <c r="J5802" i="9"/>
  <c r="J5803" i="9"/>
  <c r="J5804" i="9"/>
  <c r="J5805" i="9"/>
  <c r="J5806" i="9"/>
  <c r="J5807" i="9"/>
  <c r="J5808" i="9"/>
  <c r="J5809" i="9"/>
  <c r="J5810" i="9"/>
  <c r="J5811" i="9"/>
  <c r="J5812" i="9"/>
  <c r="J5813" i="9"/>
  <c r="J5814" i="9"/>
  <c r="J5815" i="9"/>
  <c r="J5816" i="9"/>
  <c r="J5817" i="9"/>
  <c r="J5818" i="9"/>
  <c r="J5819" i="9"/>
  <c r="J5820" i="9"/>
  <c r="J5821" i="9"/>
  <c r="J5822" i="9"/>
  <c r="J5823" i="9"/>
  <c r="J5824" i="9"/>
  <c r="J5825" i="9"/>
  <c r="J5826" i="9"/>
  <c r="J5827" i="9"/>
  <c r="J5828" i="9"/>
  <c r="J5829" i="9"/>
  <c r="J5830" i="9"/>
  <c r="J5831" i="9"/>
  <c r="J5832" i="9"/>
  <c r="J5833" i="9"/>
  <c r="J5834" i="9"/>
  <c r="J5835" i="9"/>
  <c r="J5836" i="9"/>
  <c r="J5837" i="9"/>
  <c r="J5838" i="9"/>
  <c r="J5839" i="9"/>
  <c r="J5840" i="9"/>
  <c r="J5841" i="9"/>
  <c r="J5842" i="9"/>
  <c r="J5843" i="9"/>
  <c r="J5844" i="9"/>
  <c r="J5845" i="9"/>
  <c r="J5846" i="9"/>
  <c r="J5847" i="9"/>
  <c r="J5848" i="9"/>
  <c r="J5849" i="9"/>
  <c r="J5850" i="9"/>
  <c r="J5851" i="9"/>
  <c r="J5852" i="9"/>
  <c r="J5853" i="9"/>
  <c r="J5854" i="9"/>
  <c r="J5855" i="9"/>
  <c r="J5856" i="9"/>
  <c r="J5857" i="9"/>
  <c r="J5858" i="9"/>
  <c r="J5859" i="9"/>
  <c r="J5860" i="9"/>
  <c r="J5861" i="9"/>
  <c r="J5862" i="9"/>
  <c r="J5863" i="9"/>
  <c r="J5864" i="9"/>
  <c r="J5865" i="9"/>
  <c r="J5866" i="9"/>
  <c r="J5867" i="9"/>
  <c r="J5868" i="9"/>
  <c r="J5869" i="9"/>
  <c r="J5870" i="9"/>
  <c r="J5871" i="9"/>
  <c r="J5872" i="9"/>
  <c r="J5873" i="9"/>
  <c r="J5874" i="9"/>
  <c r="J5875" i="9"/>
  <c r="J5876" i="9"/>
  <c r="J5877" i="9"/>
  <c r="J5878" i="9"/>
  <c r="J5879" i="9"/>
  <c r="J5880" i="9"/>
  <c r="J5881" i="9"/>
  <c r="J5882" i="9"/>
  <c r="J5883" i="9"/>
  <c r="J5884" i="9"/>
  <c r="J5885" i="9"/>
  <c r="J5886" i="9"/>
  <c r="J5887" i="9"/>
  <c r="J5888" i="9"/>
  <c r="J5889" i="9"/>
  <c r="J5890" i="9"/>
  <c r="J5891" i="9"/>
  <c r="J5892" i="9"/>
  <c r="J5893" i="9"/>
  <c r="J5894" i="9"/>
  <c r="J5895" i="9"/>
  <c r="J5896" i="9"/>
  <c r="J5897" i="9"/>
  <c r="J5898" i="9"/>
  <c r="J5899" i="9"/>
  <c r="J5900" i="9"/>
  <c r="J5901" i="9"/>
  <c r="J5902" i="9"/>
  <c r="J5903" i="9"/>
  <c r="J5904" i="9"/>
  <c r="J5905" i="9"/>
  <c r="J5906" i="9"/>
  <c r="J5907" i="9"/>
  <c r="J5908" i="9"/>
  <c r="J5909" i="9"/>
  <c r="J5910" i="9"/>
  <c r="J5911" i="9"/>
  <c r="J5912" i="9"/>
  <c r="J5913" i="9"/>
  <c r="J5914" i="9"/>
  <c r="J5915" i="9"/>
  <c r="J5916" i="9"/>
  <c r="J5917" i="9"/>
  <c r="J5918" i="9"/>
  <c r="J5919" i="9"/>
  <c r="J5920" i="9"/>
  <c r="J5921" i="9"/>
  <c r="J5922" i="9"/>
  <c r="J5923" i="9"/>
  <c r="J5924" i="9"/>
  <c r="J5925" i="9"/>
  <c r="J5926" i="9"/>
  <c r="J5927" i="9"/>
  <c r="J5928" i="9"/>
  <c r="J5929" i="9"/>
  <c r="J5930" i="9"/>
  <c r="J5931" i="9"/>
  <c r="J5932" i="9"/>
  <c r="J5933" i="9"/>
  <c r="J5934" i="9"/>
  <c r="J5935" i="9"/>
  <c r="J5936" i="9"/>
  <c r="J5937" i="9"/>
  <c r="J5938" i="9"/>
  <c r="J5939" i="9"/>
  <c r="J5940" i="9"/>
  <c r="J5941" i="9"/>
  <c r="J5942" i="9"/>
  <c r="J5943" i="9"/>
  <c r="J5944" i="9"/>
  <c r="J5945" i="9"/>
  <c r="J5946" i="9"/>
  <c r="J5947" i="9"/>
  <c r="J5948" i="9"/>
  <c r="J5949" i="9"/>
  <c r="J5950" i="9"/>
  <c r="J5951" i="9"/>
  <c r="J5952" i="9"/>
  <c r="J5953" i="9"/>
  <c r="J5954" i="9"/>
  <c r="J5955" i="9"/>
  <c r="J5956" i="9"/>
  <c r="J5957" i="9"/>
  <c r="J5958" i="9"/>
  <c r="J5959" i="9"/>
  <c r="J5960" i="9"/>
  <c r="J5961" i="9"/>
  <c r="J5962" i="9"/>
  <c r="J5963" i="9"/>
  <c r="J5964" i="9"/>
  <c r="J5965" i="9"/>
  <c r="J5966" i="9"/>
  <c r="J5967" i="9"/>
  <c r="J5968" i="9"/>
  <c r="J5969" i="9"/>
  <c r="J5970" i="9"/>
  <c r="J5971" i="9"/>
  <c r="J5972" i="9"/>
  <c r="J5973" i="9"/>
  <c r="J5974" i="9"/>
  <c r="J5975" i="9"/>
  <c r="J5976" i="9"/>
  <c r="J5977" i="9"/>
  <c r="J5978" i="9"/>
  <c r="J5979" i="9"/>
  <c r="J5980" i="9"/>
  <c r="J5981" i="9"/>
  <c r="J5982" i="9"/>
  <c r="J5983" i="9"/>
  <c r="J5984" i="9"/>
  <c r="J5985" i="9"/>
  <c r="J5986" i="9"/>
  <c r="J5987" i="9"/>
  <c r="J5988" i="9"/>
  <c r="J5989" i="9"/>
  <c r="J5990" i="9"/>
  <c r="J5991" i="9"/>
  <c r="J5992" i="9"/>
  <c r="J5993" i="9"/>
  <c r="J5994" i="9"/>
  <c r="J5995" i="9"/>
  <c r="J5996" i="9"/>
  <c r="J5997" i="9"/>
  <c r="J5998" i="9"/>
  <c r="J5999" i="9"/>
  <c r="J6000" i="9"/>
  <c r="J6001" i="9"/>
  <c r="J6002" i="9"/>
  <c r="J6003" i="9"/>
  <c r="J6004" i="9"/>
  <c r="J6005" i="9"/>
  <c r="J6006" i="9"/>
  <c r="J6007" i="9"/>
  <c r="J6008" i="9"/>
  <c r="J6009" i="9"/>
  <c r="J6010" i="9"/>
  <c r="J6011" i="9"/>
  <c r="J6012" i="9"/>
  <c r="J6013" i="9"/>
  <c r="J6014" i="9"/>
  <c r="J6015" i="9"/>
  <c r="J6016" i="9"/>
  <c r="J6017" i="9"/>
  <c r="J6018" i="9"/>
  <c r="J6019" i="9"/>
  <c r="J6020" i="9"/>
  <c r="J6021" i="9"/>
  <c r="J6022" i="9"/>
  <c r="J6023" i="9"/>
  <c r="J6024" i="9"/>
  <c r="J6025" i="9"/>
  <c r="J6026" i="9"/>
  <c r="J6027" i="9"/>
  <c r="J6028" i="9"/>
  <c r="J6029" i="9"/>
  <c r="J6030" i="9"/>
  <c r="J6031" i="9"/>
  <c r="J6032" i="9"/>
  <c r="J6033" i="9"/>
  <c r="J6034" i="9"/>
  <c r="J6035" i="9"/>
  <c r="J6036" i="9"/>
  <c r="J6037" i="9"/>
  <c r="J6038" i="9"/>
  <c r="J6039" i="9"/>
  <c r="J6040" i="9"/>
  <c r="J6041" i="9"/>
  <c r="J6042" i="9"/>
  <c r="J6043" i="9"/>
  <c r="J6044" i="9"/>
  <c r="J6045" i="9"/>
  <c r="J6046" i="9"/>
  <c r="J6047" i="9"/>
  <c r="J6048" i="9"/>
  <c r="J6049" i="9"/>
  <c r="J6050" i="9"/>
  <c r="J6051" i="9"/>
  <c r="J6052" i="9"/>
  <c r="J6053" i="9"/>
  <c r="J6054" i="9"/>
  <c r="J6055" i="9"/>
  <c r="J6056" i="9"/>
  <c r="J6057" i="9"/>
  <c r="J6058" i="9"/>
  <c r="J6059" i="9"/>
  <c r="J6060" i="9"/>
  <c r="J6061" i="9"/>
  <c r="J6062" i="9"/>
  <c r="J6063" i="9"/>
  <c r="J6064" i="9"/>
  <c r="J6065" i="9"/>
  <c r="J6066" i="9"/>
  <c r="J6067" i="9"/>
  <c r="J6068" i="9"/>
  <c r="J6069" i="9"/>
  <c r="J6070" i="9"/>
  <c r="J6071" i="9"/>
  <c r="J6072" i="9"/>
  <c r="J6073" i="9"/>
  <c r="J6074" i="9"/>
  <c r="J6075" i="9"/>
  <c r="J6076" i="9"/>
  <c r="J6077" i="9"/>
  <c r="J6078" i="9"/>
  <c r="J6079" i="9"/>
  <c r="J6080" i="9"/>
  <c r="J6081" i="9"/>
  <c r="J6082" i="9"/>
  <c r="J6083" i="9"/>
  <c r="J6084" i="9"/>
  <c r="J6085" i="9"/>
  <c r="J6086" i="9"/>
  <c r="J6087" i="9"/>
  <c r="J6088" i="9"/>
  <c r="J6089" i="9"/>
  <c r="J6090" i="9"/>
  <c r="J6091" i="9"/>
  <c r="J6092" i="9"/>
  <c r="J6093" i="9"/>
  <c r="J6094" i="9"/>
  <c r="J6095" i="9"/>
  <c r="J6096" i="9"/>
  <c r="J6097" i="9"/>
  <c r="J6098" i="9"/>
  <c r="J6099" i="9"/>
  <c r="J6100" i="9"/>
  <c r="J6101" i="9"/>
  <c r="J6102" i="9"/>
  <c r="J6103" i="9"/>
  <c r="J6104" i="9"/>
  <c r="J6105" i="9"/>
  <c r="J6106" i="9"/>
  <c r="J6107" i="9"/>
  <c r="J6108" i="9"/>
  <c r="J6109" i="9"/>
  <c r="J6110" i="9"/>
  <c r="J6111" i="9"/>
  <c r="J6112" i="9"/>
  <c r="J6113" i="9"/>
  <c r="J6114" i="9"/>
  <c r="J6115" i="9"/>
  <c r="J6116" i="9"/>
  <c r="J6117" i="9"/>
  <c r="J6118" i="9"/>
  <c r="J6119" i="9"/>
  <c r="J6120" i="9"/>
  <c r="J6121" i="9"/>
  <c r="J6122" i="9"/>
  <c r="J6123" i="9"/>
  <c r="J6124" i="9"/>
  <c r="J6125" i="9"/>
  <c r="J6126" i="9"/>
  <c r="J6127" i="9"/>
  <c r="J6128" i="9"/>
  <c r="J6129" i="9"/>
  <c r="J6130" i="9"/>
  <c r="J6131" i="9"/>
  <c r="J6132" i="9"/>
  <c r="J6133" i="9"/>
  <c r="J6134" i="9"/>
  <c r="J6135" i="9"/>
  <c r="J6136" i="9"/>
  <c r="J6137" i="9"/>
  <c r="J6138" i="9"/>
  <c r="J6139" i="9"/>
  <c r="J6140" i="9"/>
  <c r="J6141" i="9"/>
  <c r="J6142" i="9"/>
  <c r="J6143" i="9"/>
  <c r="J6144" i="9"/>
  <c r="J6145" i="9"/>
  <c r="J6146" i="9"/>
  <c r="J6147" i="9"/>
  <c r="J6148" i="9"/>
  <c r="J6149" i="9"/>
  <c r="J6150" i="9"/>
  <c r="J6151" i="9"/>
  <c r="J6152" i="9"/>
  <c r="J6153" i="9"/>
  <c r="J6154" i="9"/>
  <c r="J6155" i="9"/>
  <c r="J6156" i="9"/>
  <c r="J6157" i="9"/>
  <c r="J6158" i="9"/>
  <c r="J6159" i="9"/>
  <c r="J6160" i="9"/>
  <c r="J6161" i="9"/>
  <c r="J6162" i="9"/>
  <c r="J6163" i="9"/>
  <c r="J6164" i="9"/>
  <c r="J6165" i="9"/>
  <c r="J6166" i="9"/>
  <c r="J6167" i="9"/>
  <c r="J6168" i="9"/>
  <c r="J6169" i="9"/>
  <c r="J6170" i="9"/>
  <c r="J6171" i="9"/>
  <c r="J6172" i="9"/>
  <c r="J6173" i="9"/>
  <c r="J6174" i="9"/>
  <c r="J6175" i="9"/>
  <c r="J6176" i="9"/>
  <c r="J6177" i="9"/>
  <c r="J6178" i="9"/>
  <c r="J6179" i="9"/>
  <c r="J6180" i="9"/>
  <c r="J6181" i="9"/>
  <c r="J6182" i="9"/>
  <c r="J6183" i="9"/>
  <c r="J6184" i="9"/>
  <c r="J6185" i="9"/>
  <c r="J6186" i="9"/>
  <c r="J6187" i="9"/>
  <c r="J6188" i="9"/>
  <c r="J6189" i="9"/>
  <c r="J6190" i="9"/>
  <c r="J6191" i="9"/>
  <c r="J6192" i="9"/>
  <c r="J6193" i="9"/>
  <c r="J6194" i="9"/>
  <c r="J6195" i="9"/>
  <c r="J6196" i="9"/>
  <c r="J6197" i="9"/>
  <c r="J6198" i="9"/>
  <c r="J6199" i="9"/>
  <c r="J6200" i="9"/>
  <c r="J6201" i="9"/>
  <c r="J6202" i="9"/>
  <c r="J6203" i="9"/>
  <c r="J6204" i="9"/>
  <c r="J6205" i="9"/>
  <c r="J6206" i="9"/>
  <c r="J6207" i="9"/>
  <c r="J6208" i="9"/>
  <c r="J6209" i="9"/>
  <c r="J6210" i="9"/>
  <c r="J6211" i="9"/>
  <c r="J6212" i="9"/>
  <c r="J6213" i="9"/>
  <c r="J6214" i="9"/>
  <c r="J6215" i="9"/>
  <c r="J6216" i="9"/>
  <c r="J6217" i="9"/>
  <c r="J6218" i="9"/>
  <c r="J6219" i="9"/>
  <c r="J6220" i="9"/>
  <c r="J6221" i="9"/>
  <c r="J6222" i="9"/>
  <c r="J6223" i="9"/>
  <c r="J6224" i="9"/>
  <c r="J6225" i="9"/>
  <c r="J6226" i="9"/>
  <c r="J6227" i="9"/>
  <c r="J6228" i="9"/>
  <c r="J6229" i="9"/>
  <c r="J6230" i="9"/>
  <c r="J6231" i="9"/>
  <c r="J6232" i="9"/>
  <c r="J6233" i="9"/>
  <c r="J6234" i="9"/>
  <c r="J6235" i="9"/>
  <c r="J6236" i="9"/>
  <c r="J6237" i="9"/>
  <c r="J6238" i="9"/>
  <c r="J6239" i="9"/>
  <c r="J6240" i="9"/>
  <c r="J6241" i="9"/>
  <c r="J6242" i="9"/>
  <c r="J6243" i="9"/>
  <c r="J6244" i="9"/>
  <c r="J6245" i="9"/>
  <c r="J6246" i="9"/>
  <c r="J6247" i="9"/>
  <c r="J6248" i="9"/>
  <c r="J6249" i="9"/>
  <c r="J6250" i="9"/>
  <c r="J6251" i="9"/>
  <c r="J6252" i="9"/>
  <c r="J6253" i="9"/>
  <c r="J6254" i="9"/>
  <c r="J6255" i="9"/>
  <c r="J6256" i="9"/>
  <c r="J6257" i="9"/>
  <c r="J6258" i="9"/>
  <c r="J6259" i="9"/>
  <c r="J6260" i="9"/>
  <c r="J6261" i="9"/>
  <c r="J6262" i="9"/>
  <c r="J6263" i="9"/>
  <c r="J6264" i="9"/>
  <c r="J6265" i="9"/>
  <c r="J6266" i="9"/>
  <c r="J6267" i="9"/>
  <c r="J6268" i="9"/>
  <c r="J6269" i="9"/>
  <c r="J6270" i="9"/>
  <c r="J6271" i="9"/>
  <c r="J6272" i="9"/>
  <c r="J6273" i="9"/>
  <c r="J6274" i="9"/>
  <c r="J6275" i="9"/>
  <c r="J6276" i="9"/>
  <c r="J6277" i="9"/>
  <c r="J6278" i="9"/>
  <c r="J6279" i="9"/>
  <c r="J6280" i="9"/>
  <c r="J6281" i="9"/>
  <c r="J6282" i="9"/>
  <c r="J6283" i="9"/>
  <c r="J6284" i="9"/>
  <c r="J6285" i="9"/>
  <c r="J6286" i="9"/>
  <c r="J6287" i="9"/>
  <c r="J6288" i="9"/>
  <c r="J6289" i="9"/>
  <c r="J6290" i="9"/>
  <c r="J6291" i="9"/>
  <c r="J6292" i="9"/>
  <c r="J6293" i="9"/>
  <c r="J6294" i="9"/>
  <c r="J6295" i="9"/>
  <c r="J6296" i="9"/>
  <c r="J6297" i="9"/>
  <c r="J6298" i="9"/>
  <c r="J6299" i="9"/>
  <c r="J6300" i="9"/>
  <c r="J6301" i="9"/>
  <c r="J6302" i="9"/>
  <c r="J6303" i="9"/>
  <c r="J6304" i="9"/>
  <c r="J6305" i="9"/>
  <c r="J6306" i="9"/>
  <c r="J6307" i="9"/>
  <c r="J6308" i="9"/>
  <c r="J6309" i="9"/>
  <c r="J6310" i="9"/>
  <c r="J6311" i="9"/>
  <c r="J6312" i="9"/>
  <c r="J6313" i="9"/>
  <c r="J6314" i="9"/>
  <c r="J6315" i="9"/>
  <c r="J6316" i="9"/>
  <c r="J6317" i="9"/>
  <c r="J6318" i="9"/>
  <c r="J6319" i="9"/>
  <c r="J6320" i="9"/>
  <c r="J6321" i="9"/>
  <c r="J6322" i="9"/>
  <c r="J6323" i="9"/>
  <c r="J6324" i="9"/>
  <c r="J6325" i="9"/>
  <c r="J6326" i="9"/>
  <c r="J6327" i="9"/>
  <c r="J6328" i="9"/>
  <c r="J6329" i="9"/>
  <c r="J6330" i="9"/>
  <c r="J6331" i="9"/>
  <c r="J6332" i="9"/>
  <c r="J6333" i="9"/>
  <c r="J6334" i="9"/>
  <c r="J6335" i="9"/>
  <c r="J6336" i="9"/>
  <c r="J6337" i="9"/>
  <c r="J6338" i="9"/>
  <c r="J6339" i="9"/>
  <c r="J6340" i="9"/>
  <c r="J6341" i="9"/>
  <c r="J6342" i="9"/>
  <c r="J6343" i="9"/>
  <c r="J6344" i="9"/>
  <c r="J6345" i="9"/>
  <c r="J6346" i="9"/>
  <c r="J6347" i="9"/>
  <c r="J6348" i="9"/>
  <c r="J6349" i="9"/>
  <c r="J6350" i="9"/>
  <c r="J6351" i="9"/>
  <c r="J6352" i="9"/>
  <c r="J6353" i="9"/>
  <c r="J6354" i="9"/>
  <c r="J6355" i="9"/>
  <c r="J6356" i="9"/>
  <c r="J6357" i="9"/>
  <c r="J6358" i="9"/>
  <c r="J6359" i="9"/>
  <c r="J6360" i="9"/>
  <c r="J6361" i="9"/>
  <c r="J6362" i="9"/>
  <c r="J6363" i="9"/>
  <c r="J6364" i="9"/>
  <c r="J6365" i="9"/>
  <c r="J6366" i="9"/>
  <c r="J6367" i="9"/>
  <c r="J6368" i="9"/>
  <c r="J6369" i="9"/>
  <c r="J6370" i="9"/>
  <c r="J6371" i="9"/>
  <c r="J6372" i="9"/>
  <c r="J6373" i="9"/>
  <c r="J6374" i="9"/>
  <c r="J6375" i="9"/>
  <c r="J6376" i="9"/>
  <c r="J6377" i="9"/>
  <c r="J6378" i="9"/>
  <c r="J6379" i="9"/>
  <c r="J6380" i="9"/>
  <c r="J6381" i="9"/>
  <c r="J6382" i="9"/>
  <c r="J6383" i="9"/>
  <c r="J6384" i="9"/>
  <c r="J6385" i="9"/>
  <c r="J6386" i="9"/>
  <c r="J6387" i="9"/>
  <c r="J6388" i="9"/>
  <c r="J6389" i="9"/>
  <c r="J6390" i="9"/>
  <c r="J6391" i="9"/>
  <c r="J6392" i="9"/>
  <c r="J6393" i="9"/>
  <c r="J6394" i="9"/>
  <c r="J6395" i="9"/>
  <c r="J6396" i="9"/>
  <c r="J6397" i="9"/>
  <c r="J6398" i="9"/>
  <c r="J6399" i="9"/>
  <c r="J6400" i="9"/>
  <c r="J6401" i="9"/>
  <c r="J6402" i="9"/>
  <c r="J6403" i="9"/>
  <c r="J6404" i="9"/>
  <c r="J6405" i="9"/>
  <c r="J6406" i="9"/>
  <c r="J6407" i="9"/>
  <c r="J6408" i="9"/>
  <c r="J6409" i="9"/>
  <c r="J6410" i="9"/>
  <c r="J6411" i="9"/>
  <c r="J6412" i="9"/>
  <c r="J6413" i="9"/>
  <c r="J6414" i="9"/>
  <c r="J6415" i="9"/>
  <c r="J6416" i="9"/>
  <c r="J6417" i="9"/>
  <c r="J6418" i="9"/>
  <c r="J6419" i="9"/>
  <c r="J6420" i="9"/>
  <c r="J6421" i="9"/>
  <c r="J6422" i="9"/>
  <c r="J6423" i="9"/>
  <c r="J6424" i="9"/>
  <c r="J6425" i="9"/>
  <c r="J6426" i="9"/>
  <c r="J6427" i="9"/>
  <c r="J6428" i="9"/>
  <c r="J6429" i="9"/>
  <c r="J6430" i="9"/>
  <c r="J6431" i="9"/>
  <c r="J6432" i="9"/>
  <c r="J6433" i="9"/>
  <c r="J6434" i="9"/>
  <c r="J6435" i="9"/>
  <c r="J6436" i="9"/>
  <c r="J6437" i="9"/>
  <c r="J6438" i="9"/>
  <c r="J6439" i="9"/>
  <c r="J6440" i="9"/>
  <c r="J6441" i="9"/>
  <c r="J6442" i="9"/>
  <c r="J6443" i="9"/>
  <c r="J6444" i="9"/>
  <c r="J6445" i="9"/>
  <c r="J6446" i="9"/>
  <c r="J6447" i="9"/>
  <c r="J6448" i="9"/>
  <c r="J6449" i="9"/>
  <c r="J6450" i="9"/>
  <c r="J6451" i="9"/>
  <c r="J6452" i="9"/>
  <c r="J6453" i="9"/>
  <c r="J6454" i="9"/>
  <c r="J6455" i="9"/>
  <c r="J6456" i="9"/>
  <c r="J6457" i="9"/>
  <c r="J6458" i="9"/>
  <c r="J6459" i="9"/>
  <c r="J6460" i="9"/>
  <c r="J6461" i="9"/>
  <c r="J6462" i="9"/>
  <c r="J6463" i="9"/>
  <c r="J6464" i="9"/>
  <c r="J6465" i="9"/>
  <c r="J6466" i="9"/>
  <c r="J6467" i="9"/>
  <c r="J6468" i="9"/>
  <c r="J6469" i="9"/>
  <c r="J6470" i="9"/>
  <c r="J6471" i="9"/>
  <c r="J6472" i="9"/>
  <c r="J6473" i="9"/>
  <c r="J6474" i="9"/>
  <c r="J6475" i="9"/>
  <c r="J6476" i="9"/>
  <c r="J6477" i="9"/>
  <c r="J6478" i="9"/>
  <c r="J6479" i="9"/>
  <c r="J6480" i="9"/>
  <c r="J6481" i="9"/>
  <c r="J6482" i="9"/>
  <c r="J6483" i="9"/>
  <c r="J6484" i="9"/>
  <c r="J6485" i="9"/>
  <c r="J6486" i="9"/>
  <c r="J6487" i="9"/>
  <c r="J6488" i="9"/>
  <c r="J6489" i="9"/>
  <c r="J6490" i="9"/>
  <c r="J6491" i="9"/>
  <c r="J6492" i="9"/>
  <c r="J6493" i="9"/>
  <c r="J6494" i="9"/>
  <c r="J6495" i="9"/>
  <c r="J6496" i="9"/>
  <c r="J6497" i="9"/>
  <c r="J6498" i="9"/>
  <c r="J6499" i="9"/>
  <c r="J6500" i="9"/>
  <c r="J6501" i="9"/>
  <c r="J6502" i="9"/>
  <c r="J6503" i="9"/>
  <c r="J6504" i="9"/>
  <c r="J6505" i="9"/>
  <c r="J6506" i="9"/>
  <c r="J6507" i="9"/>
  <c r="J6508" i="9"/>
  <c r="J6509" i="9"/>
  <c r="J6510" i="9"/>
  <c r="J6511" i="9"/>
  <c r="J6512" i="9"/>
  <c r="J6513" i="9"/>
  <c r="J6514" i="9"/>
  <c r="J6515" i="9"/>
  <c r="J6516" i="9"/>
  <c r="J6517" i="9"/>
  <c r="J6518" i="9"/>
  <c r="J6519" i="9"/>
  <c r="J6520" i="9"/>
  <c r="J6521" i="9"/>
  <c r="J6522" i="9"/>
  <c r="J6523" i="9"/>
  <c r="J6524" i="9"/>
  <c r="J6525" i="9"/>
  <c r="J6526" i="9"/>
  <c r="J6527" i="9"/>
  <c r="J6528" i="9"/>
  <c r="J6529" i="9"/>
  <c r="J6530" i="9"/>
  <c r="J6531" i="9"/>
  <c r="J6532" i="9"/>
  <c r="J6533" i="9"/>
  <c r="J6534" i="9"/>
  <c r="J6535" i="9"/>
  <c r="J6536" i="9"/>
  <c r="J6537" i="9"/>
  <c r="J6538" i="9"/>
  <c r="J6539" i="9"/>
  <c r="J6540" i="9"/>
  <c r="J6541" i="9"/>
  <c r="J6542" i="9"/>
  <c r="J6543" i="9"/>
  <c r="J6544" i="9"/>
  <c r="J6545" i="9"/>
  <c r="J6546" i="9"/>
  <c r="J6547" i="9"/>
  <c r="J6548" i="9"/>
  <c r="J6549" i="9"/>
  <c r="J6550" i="9"/>
  <c r="J6551" i="9"/>
  <c r="J6552" i="9"/>
  <c r="J6553" i="9"/>
  <c r="J6554" i="9"/>
  <c r="J6555" i="9"/>
  <c r="J6556" i="9"/>
  <c r="J6557" i="9"/>
  <c r="J6558" i="9"/>
  <c r="J6559" i="9"/>
  <c r="J6560" i="9"/>
  <c r="J6561" i="9"/>
  <c r="J6562" i="9"/>
  <c r="J6563" i="9"/>
  <c r="J6564" i="9"/>
  <c r="J6565" i="9"/>
  <c r="J6566" i="9"/>
  <c r="J6567" i="9"/>
  <c r="J6568" i="9"/>
  <c r="J6569" i="9"/>
  <c r="J6570" i="9"/>
  <c r="J6571" i="9"/>
  <c r="J6572" i="9"/>
  <c r="J6573" i="9"/>
  <c r="J6574" i="9"/>
  <c r="J6575" i="9"/>
  <c r="J6576" i="9"/>
  <c r="J6577" i="9"/>
  <c r="J6578" i="9"/>
  <c r="J6579" i="9"/>
  <c r="J6580" i="9"/>
  <c r="J6581" i="9"/>
  <c r="J6582" i="9"/>
  <c r="J6583" i="9"/>
  <c r="J6584" i="9"/>
  <c r="J6585" i="9"/>
  <c r="J6586" i="9"/>
  <c r="J6587" i="9"/>
  <c r="J6588" i="9"/>
  <c r="J6589" i="9"/>
  <c r="J6590" i="9"/>
  <c r="J6591" i="9"/>
  <c r="J6592" i="9"/>
  <c r="J6593" i="9"/>
  <c r="J6594" i="9"/>
  <c r="J6595" i="9"/>
  <c r="J6596" i="9"/>
  <c r="J6597" i="9"/>
  <c r="J6598" i="9"/>
  <c r="J6599" i="9"/>
  <c r="J6600" i="9"/>
  <c r="J6601" i="9"/>
  <c r="J6602" i="9"/>
  <c r="J6603" i="9"/>
  <c r="J6604" i="9"/>
  <c r="J6605" i="9"/>
  <c r="J6606" i="9"/>
  <c r="J6607" i="9"/>
  <c r="J6608" i="9"/>
  <c r="J6609" i="9"/>
  <c r="J6610" i="9"/>
  <c r="J6611" i="9"/>
  <c r="J6612" i="9"/>
  <c r="J6613" i="9"/>
  <c r="J6614" i="9"/>
  <c r="J6615" i="9"/>
  <c r="J6616" i="9"/>
  <c r="J6617" i="9"/>
  <c r="J6618" i="9"/>
  <c r="J6619" i="9"/>
  <c r="J6620" i="9"/>
  <c r="J6621" i="9"/>
  <c r="J6622" i="9"/>
  <c r="J6623" i="9"/>
  <c r="J6624" i="9"/>
  <c r="J6625" i="9"/>
  <c r="J6626" i="9"/>
  <c r="J6627" i="9"/>
  <c r="J6628" i="9"/>
  <c r="J6629" i="9"/>
  <c r="J6630" i="9"/>
  <c r="J6631" i="9"/>
  <c r="J6632" i="9"/>
  <c r="J6633" i="9"/>
  <c r="J6634" i="9"/>
  <c r="J6635" i="9"/>
  <c r="J6636" i="9"/>
  <c r="J6637" i="9"/>
  <c r="J6638" i="9"/>
  <c r="J6639" i="9"/>
  <c r="J6640" i="9"/>
  <c r="J6641" i="9"/>
  <c r="J6642" i="9"/>
  <c r="J6643" i="9"/>
  <c r="J6644" i="9"/>
  <c r="J6645" i="9"/>
  <c r="J6646" i="9"/>
  <c r="J6647" i="9"/>
  <c r="J6648" i="9"/>
  <c r="J6649" i="9"/>
  <c r="J6650" i="9"/>
  <c r="J6651" i="9"/>
  <c r="J6652" i="9"/>
  <c r="J6653" i="9"/>
  <c r="J6654" i="9"/>
  <c r="J6655" i="9"/>
  <c r="J6656" i="9"/>
  <c r="J6657" i="9"/>
  <c r="J6658" i="9"/>
  <c r="J6659" i="9"/>
  <c r="J6660" i="9"/>
  <c r="J6661" i="9"/>
  <c r="J6662" i="9"/>
  <c r="J6663" i="9"/>
  <c r="J6664" i="9"/>
  <c r="J6665" i="9"/>
  <c r="J6666" i="9"/>
  <c r="J6667" i="9"/>
  <c r="J6668" i="9"/>
  <c r="J6669" i="9"/>
  <c r="J6670" i="9"/>
  <c r="J6671" i="9"/>
  <c r="J6672" i="9"/>
  <c r="J6673" i="9"/>
  <c r="J6674" i="9"/>
  <c r="J6675" i="9"/>
  <c r="J6676" i="9"/>
  <c r="J6677" i="9"/>
  <c r="J6678" i="9"/>
  <c r="J6679" i="9"/>
  <c r="J6680" i="9"/>
  <c r="J6681" i="9"/>
  <c r="J6682" i="9"/>
  <c r="J6683" i="9"/>
  <c r="J6684" i="9"/>
  <c r="J6685" i="9"/>
  <c r="J6686" i="9"/>
  <c r="J6687" i="9"/>
  <c r="J6688" i="9"/>
  <c r="J6689" i="9"/>
  <c r="J6690" i="9"/>
  <c r="J6691" i="9"/>
  <c r="J6692" i="9"/>
  <c r="J6693" i="9"/>
  <c r="J6694" i="9"/>
  <c r="J6695" i="9"/>
  <c r="J6696" i="9"/>
  <c r="J6697" i="9"/>
  <c r="J6698" i="9"/>
  <c r="J6699" i="9"/>
  <c r="J6700" i="9"/>
  <c r="J6701" i="9"/>
  <c r="J6702" i="9"/>
  <c r="J6703" i="9"/>
  <c r="J6704" i="9"/>
  <c r="J6705" i="9"/>
  <c r="J6706" i="9"/>
  <c r="J6707" i="9"/>
  <c r="J6708" i="9"/>
  <c r="J6709" i="9"/>
  <c r="J6710" i="9"/>
  <c r="J6711" i="9"/>
  <c r="J6712" i="9"/>
  <c r="J6713" i="9"/>
  <c r="J6714" i="9"/>
  <c r="J6715" i="9"/>
  <c r="J6716" i="9"/>
  <c r="J6717" i="9"/>
  <c r="J6718" i="9"/>
  <c r="J6719" i="9"/>
  <c r="J6720" i="9"/>
  <c r="J6721" i="9"/>
  <c r="J6722" i="9"/>
  <c r="J6723" i="9"/>
  <c r="J6724" i="9"/>
  <c r="J6725" i="9"/>
  <c r="J6726" i="9"/>
  <c r="J6727" i="9"/>
  <c r="J6728" i="9"/>
  <c r="J6729" i="9"/>
  <c r="J6730" i="9"/>
  <c r="J6731" i="9"/>
  <c r="J6732" i="9"/>
  <c r="J6733" i="9"/>
  <c r="J6734" i="9"/>
  <c r="J6735" i="9"/>
  <c r="J6736" i="9"/>
  <c r="J6737" i="9"/>
  <c r="J6738" i="9"/>
  <c r="J6739" i="9"/>
  <c r="J6740" i="9"/>
  <c r="J6741" i="9"/>
  <c r="J6742" i="9"/>
  <c r="J6743" i="9"/>
  <c r="J6744" i="9"/>
  <c r="J6745" i="9"/>
  <c r="J6746" i="9"/>
  <c r="J6747" i="9"/>
  <c r="J6748" i="9"/>
  <c r="J6749" i="9"/>
  <c r="J6750" i="9"/>
  <c r="J6751" i="9"/>
  <c r="J6752" i="9"/>
  <c r="J6753" i="9"/>
  <c r="J6754" i="9"/>
  <c r="J6755" i="9"/>
  <c r="J6756" i="9"/>
  <c r="J6757" i="9"/>
  <c r="J6758" i="9"/>
  <c r="J6759" i="9"/>
  <c r="J6760" i="9"/>
  <c r="J6761" i="9"/>
  <c r="J6762" i="9"/>
  <c r="J6763" i="9"/>
  <c r="J6764" i="9"/>
  <c r="J6765" i="9"/>
  <c r="J6766" i="9"/>
  <c r="J6767" i="9"/>
  <c r="J6768" i="9"/>
  <c r="J6769" i="9"/>
  <c r="J6770" i="9"/>
  <c r="J6771" i="9"/>
  <c r="J6772" i="9"/>
  <c r="J6773" i="9"/>
  <c r="J6774" i="9"/>
  <c r="J6775" i="9"/>
  <c r="J6776" i="9"/>
  <c r="J6777" i="9"/>
  <c r="J6778" i="9"/>
  <c r="J6779" i="9"/>
  <c r="J6780" i="9"/>
  <c r="J6781" i="9"/>
  <c r="J6782" i="9"/>
  <c r="J6783" i="9"/>
  <c r="J6784" i="9"/>
  <c r="J6785" i="9"/>
  <c r="J6786" i="9"/>
  <c r="J6787" i="9"/>
  <c r="J6788" i="9"/>
  <c r="J6789" i="9"/>
  <c r="J6790" i="9"/>
  <c r="J6791" i="9"/>
  <c r="J6792" i="9"/>
  <c r="J6793" i="9"/>
  <c r="J6794" i="9"/>
  <c r="J6795" i="9"/>
  <c r="J6796" i="9"/>
  <c r="J6797" i="9"/>
  <c r="J6798" i="9"/>
  <c r="J6799" i="9"/>
  <c r="J6800" i="9"/>
  <c r="J6801" i="9"/>
  <c r="J6802" i="9"/>
  <c r="J6803" i="9"/>
  <c r="J6804" i="9"/>
  <c r="J6805" i="9"/>
  <c r="J6806" i="9"/>
  <c r="J6807" i="9"/>
  <c r="J6808" i="9"/>
  <c r="J6809" i="9"/>
  <c r="J6810" i="9"/>
  <c r="J6811" i="9"/>
  <c r="J6812" i="9"/>
  <c r="J6813" i="9"/>
  <c r="J6814" i="9"/>
  <c r="J6815" i="9"/>
  <c r="J6816" i="9"/>
  <c r="J6817" i="9"/>
  <c r="J6818" i="9"/>
  <c r="J6819" i="9"/>
  <c r="J6820" i="9"/>
  <c r="J6821" i="9"/>
  <c r="J6822" i="9"/>
  <c r="J6823" i="9"/>
  <c r="J6824" i="9"/>
  <c r="J6825" i="9"/>
  <c r="J6826" i="9"/>
  <c r="J6827" i="9"/>
  <c r="J6828" i="9"/>
  <c r="J6829" i="9"/>
  <c r="J6830" i="9"/>
  <c r="J6831" i="9"/>
  <c r="J6832" i="9"/>
  <c r="J6833" i="9"/>
  <c r="J6834" i="9"/>
  <c r="J6835" i="9"/>
  <c r="J6836" i="9"/>
  <c r="J6837" i="9"/>
  <c r="J6838" i="9"/>
  <c r="J6839" i="9"/>
  <c r="J6840" i="9"/>
  <c r="J6841" i="9"/>
  <c r="J6842" i="9"/>
  <c r="J6843" i="9"/>
  <c r="J6844" i="9"/>
  <c r="J6845" i="9"/>
  <c r="J6846" i="9"/>
  <c r="J6847" i="9"/>
  <c r="J6848" i="9"/>
  <c r="J6849" i="9"/>
  <c r="J6850" i="9"/>
  <c r="J6851" i="9"/>
  <c r="J6852" i="9"/>
  <c r="J6853" i="9"/>
  <c r="J6854" i="9"/>
  <c r="J6855" i="9"/>
  <c r="J6856" i="9"/>
  <c r="J6857" i="9"/>
  <c r="J6858" i="9"/>
  <c r="J6859" i="9"/>
  <c r="J6860" i="9"/>
  <c r="J6861" i="9"/>
  <c r="J6862" i="9"/>
  <c r="J6863" i="9"/>
  <c r="J6864" i="9"/>
  <c r="J6865" i="9"/>
  <c r="J6866" i="9"/>
  <c r="J6867" i="9"/>
  <c r="J6868" i="9"/>
  <c r="J6869" i="9"/>
  <c r="J6870" i="9"/>
  <c r="J6871" i="9"/>
  <c r="J6872" i="9"/>
  <c r="J6873" i="9"/>
  <c r="J6874" i="9"/>
  <c r="J6875" i="9"/>
  <c r="J6876" i="9"/>
  <c r="J6877" i="9"/>
  <c r="J6878" i="9"/>
  <c r="J6879" i="9"/>
  <c r="J6880" i="9"/>
  <c r="J6881" i="9"/>
  <c r="J6882" i="9"/>
  <c r="J6883" i="9"/>
  <c r="J6884" i="9"/>
  <c r="J6885" i="9"/>
  <c r="J6886" i="9"/>
  <c r="J6887" i="9"/>
  <c r="J6888" i="9"/>
  <c r="J6889" i="9"/>
  <c r="J6890" i="9"/>
  <c r="J6891" i="9"/>
  <c r="J6892" i="9"/>
  <c r="J6893" i="9"/>
  <c r="J6894" i="9"/>
  <c r="J6895" i="9"/>
  <c r="J6896" i="9"/>
  <c r="J6897" i="9"/>
  <c r="J6898" i="9"/>
  <c r="J6899" i="9"/>
  <c r="J6900" i="9"/>
  <c r="J6901" i="9"/>
  <c r="J6902" i="9"/>
  <c r="J6903" i="9"/>
  <c r="J6904" i="9"/>
  <c r="J6905" i="9"/>
  <c r="J6906" i="9"/>
  <c r="J6907" i="9"/>
  <c r="J6908" i="9"/>
  <c r="J6909" i="9"/>
  <c r="J6910" i="9"/>
  <c r="J6911" i="9"/>
  <c r="J6912" i="9"/>
  <c r="J6913" i="9"/>
  <c r="J6914" i="9"/>
  <c r="J6915" i="9"/>
  <c r="J6916" i="9"/>
  <c r="J6917" i="9"/>
  <c r="J6918" i="9"/>
  <c r="J6919" i="9"/>
  <c r="J6920" i="9"/>
  <c r="J6921" i="9"/>
  <c r="J6922" i="9"/>
  <c r="J6923" i="9"/>
  <c r="J6924" i="9"/>
  <c r="J6925" i="9"/>
  <c r="J6926" i="9"/>
  <c r="J6927" i="9"/>
  <c r="J6928" i="9"/>
  <c r="J6929" i="9"/>
  <c r="J6930" i="9"/>
  <c r="J6931" i="9"/>
  <c r="J6932" i="9"/>
  <c r="J6933" i="9"/>
  <c r="J6934" i="9"/>
  <c r="J6935" i="9"/>
  <c r="J6936" i="9"/>
  <c r="J6937" i="9"/>
  <c r="J6938" i="9"/>
  <c r="J6939" i="9"/>
  <c r="J6940" i="9"/>
  <c r="J6941" i="9"/>
  <c r="J6942" i="9"/>
  <c r="J6943" i="9"/>
  <c r="J6944" i="9"/>
  <c r="J6945" i="9"/>
  <c r="J6946" i="9"/>
  <c r="J6947" i="9"/>
  <c r="J6948" i="9"/>
  <c r="J6949" i="9"/>
  <c r="J6950" i="9"/>
  <c r="J6951" i="9"/>
  <c r="J6952" i="9"/>
  <c r="J6953" i="9"/>
  <c r="J6954" i="9"/>
  <c r="J6955" i="9"/>
  <c r="J6956" i="9"/>
  <c r="J6957" i="9"/>
  <c r="J6958" i="9"/>
  <c r="J6959" i="9"/>
  <c r="J6960" i="9"/>
  <c r="J6961" i="9"/>
  <c r="J6962" i="9"/>
  <c r="J6963" i="9"/>
  <c r="J6964" i="9"/>
  <c r="J6965" i="9"/>
  <c r="J6966" i="9"/>
  <c r="J6967" i="9"/>
  <c r="J6968" i="9"/>
  <c r="J6969" i="9"/>
  <c r="J6970" i="9"/>
  <c r="J6971" i="9"/>
  <c r="J6972" i="9"/>
  <c r="J6973" i="9"/>
  <c r="J6974" i="9"/>
  <c r="J6975" i="9"/>
  <c r="J6976" i="9"/>
  <c r="J6977" i="9"/>
  <c r="J6978" i="9"/>
  <c r="J6979" i="9"/>
  <c r="J6980" i="9"/>
  <c r="J6981" i="9"/>
  <c r="J6982" i="9"/>
  <c r="J6983" i="9"/>
  <c r="J6984" i="9"/>
  <c r="J6985" i="9"/>
  <c r="J6986" i="9"/>
  <c r="J6987" i="9"/>
  <c r="J6988" i="9"/>
  <c r="J6989" i="9"/>
  <c r="J6990" i="9"/>
  <c r="J6991" i="9"/>
  <c r="J6992" i="9"/>
  <c r="J6993" i="9"/>
  <c r="J6994" i="9"/>
  <c r="J6995" i="9"/>
  <c r="J6996" i="9"/>
  <c r="J6997" i="9"/>
  <c r="J6998" i="9"/>
  <c r="J6999" i="9"/>
  <c r="J7000" i="9"/>
  <c r="J7001" i="9"/>
  <c r="J7002" i="9"/>
  <c r="J7003" i="9"/>
  <c r="J7004" i="9"/>
  <c r="J7005" i="9"/>
  <c r="J7006" i="9"/>
  <c r="J7007" i="9"/>
  <c r="J7008" i="9"/>
  <c r="J7009" i="9"/>
  <c r="J7010" i="9"/>
  <c r="J7011" i="9"/>
  <c r="J7012" i="9"/>
  <c r="J7013" i="9"/>
  <c r="J7014" i="9"/>
  <c r="J7015" i="9"/>
  <c r="J7016" i="9"/>
  <c r="J7017" i="9"/>
  <c r="J7018" i="9"/>
  <c r="J7019" i="9"/>
  <c r="J7020" i="9"/>
  <c r="J7021" i="9"/>
  <c r="J7022" i="9"/>
  <c r="J7023" i="9"/>
  <c r="J7024" i="9"/>
  <c r="J7025" i="9"/>
  <c r="J7026" i="9"/>
  <c r="J7027" i="9"/>
  <c r="J7028" i="9"/>
  <c r="J7029" i="9"/>
  <c r="J7030" i="9"/>
  <c r="J7031" i="9"/>
  <c r="J7032" i="9"/>
  <c r="J7033" i="9"/>
  <c r="J7034" i="9"/>
  <c r="J7035" i="9"/>
  <c r="J7036" i="9"/>
  <c r="J7037" i="9"/>
  <c r="J7038" i="9"/>
  <c r="J7039" i="9"/>
  <c r="J7040" i="9"/>
  <c r="J7041" i="9"/>
  <c r="J7042" i="9"/>
  <c r="J7043" i="9"/>
  <c r="J7044" i="9"/>
  <c r="J7045" i="9"/>
  <c r="J7046" i="9"/>
  <c r="J7047" i="9"/>
  <c r="J7048" i="9"/>
  <c r="J7049" i="9"/>
  <c r="J7050" i="9"/>
  <c r="J7051" i="9"/>
  <c r="J7052" i="9"/>
  <c r="J7053" i="9"/>
  <c r="J7054" i="9"/>
  <c r="J7055" i="9"/>
  <c r="J7056" i="9"/>
  <c r="J7057" i="9"/>
  <c r="J7058" i="9"/>
  <c r="J7059" i="9"/>
  <c r="J7060" i="9"/>
  <c r="J7061" i="9"/>
  <c r="J7062" i="9"/>
  <c r="J7063" i="9"/>
  <c r="J7064" i="9"/>
  <c r="J7065" i="9"/>
  <c r="J7066" i="9"/>
  <c r="J7067" i="9"/>
  <c r="J7068" i="9"/>
  <c r="J7069" i="9"/>
  <c r="J7070" i="9"/>
  <c r="J7071" i="9"/>
  <c r="J7072" i="9"/>
  <c r="J7073" i="9"/>
  <c r="J7074" i="9"/>
  <c r="J7075" i="9"/>
  <c r="J7076" i="9"/>
  <c r="J7077" i="9"/>
  <c r="J7078" i="9"/>
  <c r="J7079" i="9"/>
  <c r="J7080" i="9"/>
  <c r="J7081" i="9"/>
  <c r="J7082" i="9"/>
  <c r="J7083" i="9"/>
  <c r="J7084" i="9"/>
  <c r="J7085" i="9"/>
  <c r="J7086" i="9"/>
  <c r="J7087" i="9"/>
  <c r="J7088" i="9"/>
  <c r="J7089" i="9"/>
  <c r="J7090" i="9"/>
  <c r="J7091" i="9"/>
  <c r="J7092" i="9"/>
  <c r="J7093" i="9"/>
  <c r="J7094" i="9"/>
  <c r="J7095" i="9"/>
  <c r="J7096" i="9"/>
  <c r="J7097" i="9"/>
  <c r="J7098" i="9"/>
  <c r="J7099" i="9"/>
  <c r="J7100" i="9"/>
  <c r="J7101" i="9"/>
  <c r="J7102" i="9"/>
  <c r="J7103" i="9"/>
  <c r="J7104" i="9"/>
  <c r="J7105" i="9"/>
  <c r="J7106" i="9"/>
  <c r="J7107" i="9"/>
  <c r="J7108" i="9"/>
  <c r="J7109" i="9"/>
  <c r="J7110" i="9"/>
  <c r="J7111" i="9"/>
  <c r="J7112" i="9"/>
  <c r="J7113" i="9"/>
  <c r="J7114" i="9"/>
  <c r="J7115" i="9"/>
  <c r="J7116" i="9"/>
  <c r="J7117" i="9"/>
  <c r="J7118" i="9"/>
  <c r="J7119" i="9"/>
  <c r="J7120" i="9"/>
  <c r="J7121" i="9"/>
  <c r="J7122" i="9"/>
  <c r="J7123" i="9"/>
  <c r="J7124" i="9"/>
  <c r="J7125" i="9"/>
  <c r="J7126" i="9"/>
  <c r="J7127" i="9"/>
  <c r="J7128" i="9"/>
  <c r="J7129" i="9"/>
  <c r="J7130" i="9"/>
  <c r="J7131" i="9"/>
  <c r="J7132" i="9"/>
  <c r="J7133" i="9"/>
  <c r="J7134" i="9"/>
  <c r="J7135" i="9"/>
  <c r="J7136" i="9"/>
  <c r="J7137" i="9"/>
  <c r="J7138" i="9"/>
  <c r="J7139" i="9"/>
  <c r="J7140" i="9"/>
  <c r="J7141" i="9"/>
  <c r="J7142" i="9"/>
  <c r="J7143" i="9"/>
  <c r="J7144" i="9"/>
  <c r="J7145" i="9"/>
  <c r="J7146" i="9"/>
  <c r="J7147" i="9"/>
  <c r="J7148" i="9"/>
  <c r="J7149" i="9"/>
  <c r="J7150" i="9"/>
  <c r="J7151" i="9"/>
  <c r="J7152" i="9"/>
  <c r="J7153" i="9"/>
  <c r="J7154" i="9"/>
  <c r="J7155" i="9"/>
  <c r="J7156" i="9"/>
  <c r="J7157" i="9"/>
  <c r="J7158" i="9"/>
  <c r="J7159" i="9"/>
  <c r="J7160" i="9"/>
  <c r="J7161" i="9"/>
  <c r="J7162" i="9"/>
  <c r="J7163" i="9"/>
  <c r="J7164" i="9"/>
  <c r="J7165" i="9"/>
  <c r="J7166" i="9"/>
  <c r="J7167" i="9"/>
  <c r="J7168" i="9"/>
  <c r="J7169" i="9"/>
  <c r="J7170" i="9"/>
  <c r="J7171" i="9"/>
  <c r="J7172" i="9"/>
  <c r="J7173" i="9"/>
  <c r="J7174" i="9"/>
  <c r="J7175" i="9"/>
  <c r="J7176" i="9"/>
  <c r="J7177" i="9"/>
  <c r="J7178" i="9"/>
  <c r="J7179" i="9"/>
  <c r="J7180" i="9"/>
  <c r="J7181" i="9"/>
  <c r="J7182" i="9"/>
  <c r="J7183" i="9"/>
  <c r="J7184" i="9"/>
  <c r="J7185" i="9"/>
  <c r="J7186" i="9"/>
  <c r="J7187" i="9"/>
  <c r="J7188" i="9"/>
  <c r="J7189" i="9"/>
  <c r="J7190" i="9"/>
  <c r="J7191" i="9"/>
  <c r="J7192" i="9"/>
  <c r="J7193" i="9"/>
  <c r="J7194" i="9"/>
  <c r="J7195" i="9"/>
  <c r="J7196" i="9"/>
  <c r="J7197" i="9"/>
  <c r="J7198" i="9"/>
  <c r="J7199" i="9"/>
  <c r="J7200" i="9"/>
  <c r="J7201" i="9"/>
  <c r="J48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3314" i="9"/>
  <c r="J3315" i="9"/>
  <c r="J3316" i="9"/>
  <c r="J3317" i="9"/>
  <c r="J3318" i="9"/>
  <c r="J3319" i="9"/>
  <c r="J3320" i="9"/>
  <c r="J3321" i="9"/>
  <c r="J3322" i="9"/>
  <c r="J3323" i="9"/>
  <c r="J3324" i="9"/>
  <c r="J3325" i="9"/>
  <c r="J3326" i="9"/>
  <c r="J3327" i="9"/>
  <c r="J3328" i="9"/>
  <c r="J3329" i="9"/>
  <c r="J3330" i="9"/>
  <c r="J3331" i="9"/>
  <c r="J3332" i="9"/>
  <c r="J3333" i="9"/>
  <c r="J3334" i="9"/>
  <c r="J3335" i="9"/>
  <c r="J3336" i="9"/>
  <c r="J3337" i="9"/>
  <c r="J3338" i="9"/>
  <c r="J3339" i="9"/>
  <c r="J3340" i="9"/>
  <c r="J3341" i="9"/>
  <c r="J3342" i="9"/>
  <c r="J3343" i="9"/>
  <c r="J3344" i="9"/>
  <c r="J3345" i="9"/>
  <c r="J3346" i="9"/>
  <c r="J3347" i="9"/>
  <c r="J3348" i="9"/>
  <c r="J3349" i="9"/>
  <c r="J3350" i="9"/>
  <c r="J3351" i="9"/>
  <c r="J3352" i="9"/>
  <c r="J3353" i="9"/>
  <c r="J3354" i="9"/>
  <c r="J3355" i="9"/>
  <c r="J3356" i="9"/>
  <c r="J3357" i="9"/>
  <c r="J3358" i="9"/>
  <c r="J3359" i="9"/>
  <c r="J3360" i="9"/>
  <c r="J3361" i="9"/>
  <c r="J3362" i="9"/>
  <c r="J3363" i="9"/>
  <c r="J3364" i="9"/>
  <c r="J3365" i="9"/>
  <c r="J3366" i="9"/>
  <c r="J3367" i="9"/>
  <c r="J3368" i="9"/>
  <c r="J3369" i="9"/>
  <c r="J3370" i="9"/>
  <c r="J3371" i="9"/>
  <c r="J3372" i="9"/>
  <c r="J3373" i="9"/>
  <c r="J3374" i="9"/>
  <c r="J3375" i="9"/>
  <c r="J3376" i="9"/>
  <c r="J3377" i="9"/>
  <c r="J3378" i="9"/>
  <c r="J3379" i="9"/>
  <c r="J3380" i="9"/>
  <c r="J3381" i="9"/>
  <c r="J3382" i="9"/>
  <c r="J3383" i="9"/>
  <c r="J3384" i="9"/>
  <c r="J3385" i="9"/>
  <c r="J3386" i="9"/>
  <c r="J3387" i="9"/>
  <c r="J3388" i="9"/>
  <c r="J3389" i="9"/>
  <c r="J3390" i="9"/>
  <c r="J3391" i="9"/>
  <c r="J3392" i="9"/>
  <c r="J3393" i="9"/>
  <c r="J3394" i="9"/>
  <c r="J3395" i="9"/>
  <c r="J3396" i="9"/>
  <c r="J3397" i="9"/>
  <c r="J3398" i="9"/>
  <c r="J3399" i="9"/>
  <c r="J3400" i="9"/>
  <c r="J3401" i="9"/>
  <c r="J3402" i="9"/>
  <c r="J3403" i="9"/>
  <c r="J3404" i="9"/>
  <c r="J3405" i="9"/>
  <c r="J3406" i="9"/>
  <c r="J3407" i="9"/>
  <c r="J3408" i="9"/>
  <c r="J3409" i="9"/>
  <c r="J3410" i="9"/>
  <c r="J3411" i="9"/>
  <c r="J3412" i="9"/>
  <c r="J3413" i="9"/>
  <c r="J3414" i="9"/>
  <c r="J3415" i="9"/>
  <c r="J3416" i="9"/>
  <c r="J3417" i="9"/>
  <c r="J3418" i="9"/>
  <c r="J3419" i="9"/>
  <c r="J3420" i="9"/>
  <c r="J3421" i="9"/>
  <c r="J3422" i="9"/>
  <c r="J3423" i="9"/>
  <c r="J3424" i="9"/>
  <c r="J3425" i="9"/>
  <c r="J3426" i="9"/>
  <c r="J3427" i="9"/>
  <c r="J3428" i="9"/>
  <c r="J3429" i="9"/>
  <c r="J3430" i="9"/>
  <c r="J3431" i="9"/>
  <c r="J3432" i="9"/>
  <c r="J3433" i="9"/>
  <c r="J3434" i="9"/>
  <c r="J3435" i="9"/>
  <c r="J3436" i="9"/>
  <c r="J3437" i="9"/>
  <c r="J3438" i="9"/>
  <c r="J3439" i="9"/>
  <c r="J3440" i="9"/>
  <c r="J3441" i="9"/>
  <c r="J3442" i="9"/>
  <c r="J3443" i="9"/>
  <c r="J3444" i="9"/>
  <c r="J3445" i="9"/>
  <c r="J3446" i="9"/>
  <c r="J3447" i="9"/>
  <c r="J3448" i="9"/>
  <c r="J3449" i="9"/>
  <c r="J3450" i="9"/>
  <c r="J3451" i="9"/>
  <c r="J3452" i="9"/>
  <c r="J3453" i="9"/>
  <c r="J3454" i="9"/>
  <c r="J3455" i="9"/>
  <c r="J3456" i="9"/>
  <c r="J3457" i="9"/>
  <c r="J3458" i="9"/>
  <c r="J3459" i="9"/>
  <c r="J3460" i="9"/>
  <c r="J3461" i="9"/>
  <c r="J3462" i="9"/>
  <c r="J3463" i="9"/>
  <c r="J3464" i="9"/>
  <c r="J3465" i="9"/>
  <c r="J3466" i="9"/>
  <c r="J3467" i="9"/>
  <c r="J3468" i="9"/>
  <c r="J3469" i="9"/>
  <c r="J3470" i="9"/>
  <c r="J3471" i="9"/>
  <c r="J3472" i="9"/>
  <c r="J3473" i="9"/>
  <c r="J3474" i="9"/>
  <c r="J3475" i="9"/>
  <c r="J3476" i="9"/>
  <c r="J3477" i="9"/>
  <c r="J3478" i="9"/>
  <c r="J3479" i="9"/>
  <c r="J3480" i="9"/>
  <c r="J3481" i="9"/>
  <c r="J3482" i="9"/>
  <c r="J3483" i="9"/>
  <c r="J3484" i="9"/>
  <c r="J3485" i="9"/>
  <c r="J3486" i="9"/>
  <c r="J3487" i="9"/>
  <c r="J3488" i="9"/>
  <c r="J3489" i="9"/>
  <c r="J3490" i="9"/>
  <c r="J3491" i="9"/>
  <c r="J3492" i="9"/>
  <c r="J3493" i="9"/>
  <c r="J3494" i="9"/>
  <c r="J3495" i="9"/>
  <c r="J3496" i="9"/>
  <c r="J3497" i="9"/>
  <c r="J3498" i="9"/>
  <c r="J3499" i="9"/>
  <c r="J3500" i="9"/>
  <c r="J3501" i="9"/>
  <c r="J3502" i="9"/>
  <c r="J3503" i="9"/>
  <c r="J3504" i="9"/>
  <c r="J3505" i="9"/>
  <c r="J3506" i="9"/>
  <c r="J3507" i="9"/>
  <c r="J3508" i="9"/>
  <c r="J3509" i="9"/>
  <c r="J3510" i="9"/>
  <c r="J3511" i="9"/>
  <c r="J3512" i="9"/>
  <c r="J3513" i="9"/>
  <c r="J3514" i="9"/>
  <c r="J3515" i="9"/>
  <c r="J3516" i="9"/>
  <c r="J3517" i="9"/>
  <c r="J3518" i="9"/>
  <c r="J3519" i="9"/>
  <c r="J3520" i="9"/>
  <c r="J3521" i="9"/>
  <c r="J3522" i="9"/>
  <c r="J3523" i="9"/>
  <c r="J3524" i="9"/>
  <c r="J3525" i="9"/>
  <c r="J3526" i="9"/>
  <c r="J3527" i="9"/>
  <c r="J3528" i="9"/>
  <c r="J3529" i="9"/>
  <c r="J3530" i="9"/>
  <c r="J3531" i="9"/>
  <c r="J3532" i="9"/>
  <c r="J3533" i="9"/>
  <c r="J3534" i="9"/>
  <c r="J3535" i="9"/>
  <c r="J3536" i="9"/>
  <c r="J3537" i="9"/>
  <c r="J3538" i="9"/>
  <c r="J3539" i="9"/>
  <c r="J3540" i="9"/>
  <c r="J3541" i="9"/>
  <c r="J3542" i="9"/>
  <c r="J3543" i="9"/>
  <c r="J3544" i="9"/>
  <c r="J3545" i="9"/>
  <c r="J3546" i="9"/>
  <c r="J3547" i="9"/>
  <c r="J3548" i="9"/>
  <c r="J3549" i="9"/>
  <c r="J3550" i="9"/>
  <c r="J3551" i="9"/>
  <c r="J3552" i="9"/>
  <c r="J3553" i="9"/>
  <c r="J3554" i="9"/>
  <c r="J3555" i="9"/>
  <c r="J3556" i="9"/>
  <c r="J3557" i="9"/>
  <c r="J3558" i="9"/>
  <c r="J3559" i="9"/>
  <c r="J3560" i="9"/>
  <c r="J3561" i="9"/>
  <c r="J3562" i="9"/>
  <c r="J3563" i="9"/>
  <c r="J3564" i="9"/>
  <c r="J3565" i="9"/>
  <c r="J3566" i="9"/>
  <c r="J3567" i="9"/>
  <c r="J3568" i="9"/>
  <c r="J3569" i="9"/>
  <c r="J3570" i="9"/>
  <c r="J3571" i="9"/>
  <c r="J3572" i="9"/>
  <c r="J3573" i="9"/>
  <c r="J3574" i="9"/>
  <c r="J3575" i="9"/>
  <c r="J3576" i="9"/>
  <c r="J3577" i="9"/>
  <c r="J3578" i="9"/>
  <c r="J3579" i="9"/>
  <c r="J3580" i="9"/>
  <c r="J3581" i="9"/>
  <c r="J3582" i="9"/>
  <c r="J3583" i="9"/>
  <c r="J3584" i="9"/>
  <c r="J3585" i="9"/>
  <c r="J3586" i="9"/>
  <c r="J3587" i="9"/>
  <c r="J3588" i="9"/>
  <c r="J3589" i="9"/>
  <c r="J3590" i="9"/>
  <c r="J3591" i="9"/>
  <c r="J3592" i="9"/>
  <c r="J3593" i="9"/>
  <c r="J3594" i="9"/>
  <c r="J3595" i="9"/>
  <c r="J3596" i="9"/>
  <c r="J3597" i="9"/>
  <c r="J3598" i="9"/>
  <c r="J3599" i="9"/>
  <c r="J3600" i="9"/>
  <c r="J3601" i="9"/>
  <c r="J3602" i="9"/>
  <c r="J3603" i="9"/>
  <c r="J3604" i="9"/>
  <c r="J3605" i="9"/>
  <c r="J3606" i="9"/>
  <c r="J3607" i="9"/>
  <c r="J3608" i="9"/>
  <c r="J3609" i="9"/>
  <c r="J3610" i="9"/>
  <c r="J3611" i="9"/>
  <c r="J3612" i="9"/>
  <c r="J3613" i="9"/>
  <c r="J3614" i="9"/>
  <c r="J3615" i="9"/>
  <c r="J3616" i="9"/>
  <c r="J3617" i="9"/>
  <c r="J3618" i="9"/>
  <c r="J3619" i="9"/>
  <c r="J3620" i="9"/>
  <c r="J3621" i="9"/>
  <c r="J3622" i="9"/>
  <c r="J3623" i="9"/>
  <c r="J3624" i="9"/>
  <c r="J3625" i="9"/>
  <c r="J3626" i="9"/>
  <c r="J3627" i="9"/>
  <c r="J3628" i="9"/>
  <c r="J3629" i="9"/>
  <c r="J3630" i="9"/>
  <c r="J3631" i="9"/>
  <c r="J3632" i="9"/>
  <c r="J3633" i="9"/>
  <c r="J3634" i="9"/>
  <c r="J3635" i="9"/>
  <c r="J3636" i="9"/>
  <c r="J3637" i="9"/>
  <c r="J3638" i="9"/>
  <c r="J3639" i="9"/>
  <c r="J3640" i="9"/>
  <c r="J3641" i="9"/>
  <c r="J3642" i="9"/>
  <c r="J3643" i="9"/>
  <c r="J3644" i="9"/>
  <c r="J3645" i="9"/>
  <c r="J3646" i="9"/>
  <c r="J3647" i="9"/>
  <c r="J3648" i="9"/>
  <c r="J3649" i="9"/>
  <c r="J3650" i="9"/>
  <c r="J3651" i="9"/>
  <c r="J3652" i="9"/>
  <c r="J3653" i="9"/>
  <c r="J3654" i="9"/>
  <c r="J3655" i="9"/>
  <c r="J3656" i="9"/>
  <c r="J3657" i="9"/>
  <c r="J3658" i="9"/>
  <c r="J3659" i="9"/>
  <c r="J3660" i="9"/>
  <c r="J3661" i="9"/>
  <c r="J3662" i="9"/>
  <c r="J3663" i="9"/>
  <c r="J3664" i="9"/>
  <c r="J3665" i="9"/>
  <c r="J3666" i="9"/>
  <c r="J3667" i="9"/>
  <c r="J3668" i="9"/>
  <c r="J3669" i="9"/>
  <c r="J3670" i="9"/>
  <c r="J3671" i="9"/>
  <c r="J3672" i="9"/>
  <c r="J3673" i="9"/>
  <c r="J3674" i="9"/>
  <c r="J3675" i="9"/>
  <c r="J3676" i="9"/>
  <c r="J3677" i="9"/>
  <c r="J3678" i="9"/>
  <c r="J3679" i="9"/>
  <c r="J3680" i="9"/>
  <c r="J3681" i="9"/>
  <c r="J3682" i="9"/>
  <c r="J3683" i="9"/>
  <c r="J3684" i="9"/>
  <c r="J3685" i="9"/>
  <c r="J3686" i="9"/>
  <c r="J3687" i="9"/>
  <c r="J3688" i="9"/>
  <c r="J3689" i="9"/>
  <c r="J3690" i="9"/>
  <c r="J3691" i="9"/>
  <c r="J3692" i="9"/>
  <c r="J3693" i="9"/>
  <c r="J3694" i="9"/>
  <c r="J3695" i="9"/>
  <c r="J3696" i="9"/>
  <c r="J3697" i="9"/>
  <c r="J3698" i="9"/>
  <c r="J3699" i="9"/>
  <c r="J3700" i="9"/>
  <c r="J3701" i="9"/>
  <c r="J3702" i="9"/>
  <c r="J3703" i="9"/>
  <c r="J3704" i="9"/>
  <c r="J3705" i="9"/>
  <c r="J3706" i="9"/>
  <c r="J3707" i="9"/>
  <c r="J3708" i="9"/>
  <c r="J3709" i="9"/>
  <c r="J3710" i="9"/>
  <c r="J3711" i="9"/>
  <c r="J3712" i="9"/>
  <c r="J3713" i="9"/>
  <c r="J3714" i="9"/>
  <c r="J3715" i="9"/>
  <c r="J3716" i="9"/>
  <c r="J3717" i="9"/>
  <c r="J3718" i="9"/>
  <c r="J3719" i="9"/>
  <c r="J3720" i="9"/>
  <c r="J3721" i="9"/>
  <c r="J3722" i="9"/>
  <c r="J3723" i="9"/>
  <c r="J3724" i="9"/>
  <c r="J3725" i="9"/>
  <c r="J3726" i="9"/>
  <c r="J3727" i="9"/>
  <c r="J3728" i="9"/>
  <c r="J3729" i="9"/>
  <c r="J3730" i="9"/>
  <c r="J3731" i="9"/>
  <c r="J3732" i="9"/>
  <c r="J3733" i="9"/>
  <c r="J3734" i="9"/>
  <c r="J3735" i="9"/>
  <c r="J3736" i="9"/>
  <c r="J3737" i="9"/>
  <c r="J3738" i="9"/>
  <c r="J3739" i="9"/>
  <c r="J3740" i="9"/>
  <c r="J3741" i="9"/>
  <c r="J3742" i="9"/>
  <c r="J3743" i="9"/>
  <c r="J3744" i="9"/>
  <c r="J3745" i="9"/>
  <c r="J3746" i="9"/>
  <c r="J3747" i="9"/>
  <c r="J3748" i="9"/>
  <c r="J3749" i="9"/>
  <c r="J3750" i="9"/>
  <c r="J3751" i="9"/>
  <c r="J3752" i="9"/>
  <c r="J3753" i="9"/>
  <c r="J3754" i="9"/>
  <c r="J3755" i="9"/>
  <c r="J3756" i="9"/>
  <c r="J3757" i="9"/>
  <c r="J3758" i="9"/>
  <c r="J3759" i="9"/>
  <c r="J3760" i="9"/>
  <c r="J3761" i="9"/>
  <c r="J3762" i="9"/>
  <c r="J3763" i="9"/>
  <c r="J3764" i="9"/>
  <c r="J3765" i="9"/>
  <c r="J3766" i="9"/>
  <c r="J3767" i="9"/>
  <c r="J3768" i="9"/>
  <c r="J3769" i="9"/>
  <c r="J3770" i="9"/>
  <c r="J3771" i="9"/>
  <c r="J3772" i="9"/>
  <c r="J3773" i="9"/>
  <c r="J3774" i="9"/>
  <c r="J3775" i="9"/>
  <c r="J3776" i="9"/>
  <c r="J3777" i="9"/>
  <c r="J3778" i="9"/>
  <c r="J3779" i="9"/>
  <c r="J3780" i="9"/>
  <c r="J3781" i="9"/>
  <c r="J3782" i="9"/>
  <c r="J3783" i="9"/>
  <c r="J3784" i="9"/>
  <c r="J3785" i="9"/>
  <c r="J3786" i="9"/>
  <c r="J3787" i="9"/>
  <c r="J3788" i="9"/>
  <c r="J3789" i="9"/>
  <c r="J3790" i="9"/>
  <c r="J3791" i="9"/>
  <c r="J3792" i="9"/>
  <c r="J3793" i="9"/>
  <c r="J3794" i="9"/>
  <c r="J3795" i="9"/>
  <c r="J3796" i="9"/>
  <c r="J3797" i="9"/>
  <c r="J3798" i="9"/>
  <c r="J3799" i="9"/>
  <c r="J3800" i="9"/>
  <c r="J3801" i="9"/>
  <c r="J3802" i="9"/>
  <c r="J3803" i="9"/>
  <c r="J3804" i="9"/>
  <c r="J3805" i="9"/>
  <c r="J3806" i="9"/>
  <c r="J3807" i="9"/>
  <c r="J3808" i="9"/>
  <c r="J3809" i="9"/>
  <c r="J3810" i="9"/>
  <c r="J3811" i="9"/>
  <c r="J3812" i="9"/>
  <c r="J3813" i="9"/>
  <c r="J3814" i="9"/>
  <c r="J3815" i="9"/>
  <c r="J3816" i="9"/>
  <c r="J3817" i="9"/>
  <c r="J3818" i="9"/>
  <c r="J3819" i="9"/>
  <c r="J3820" i="9"/>
  <c r="J3821" i="9"/>
  <c r="J3822" i="9"/>
  <c r="J3823" i="9"/>
  <c r="J3824" i="9"/>
  <c r="J3825" i="9"/>
  <c r="J3826" i="9"/>
  <c r="J3827" i="9"/>
  <c r="J3828" i="9"/>
  <c r="J3829" i="9"/>
  <c r="J3830" i="9"/>
  <c r="J3831" i="9"/>
  <c r="J3832" i="9"/>
  <c r="J3833" i="9"/>
  <c r="J3834" i="9"/>
  <c r="J3835" i="9"/>
  <c r="J3836" i="9"/>
  <c r="J3837" i="9"/>
  <c r="J3838" i="9"/>
  <c r="J3839" i="9"/>
  <c r="J3840" i="9"/>
  <c r="J3841" i="9"/>
  <c r="J3842" i="9"/>
  <c r="J3843" i="9"/>
  <c r="J3844" i="9"/>
  <c r="J3845" i="9"/>
  <c r="J3846" i="9"/>
  <c r="J3847" i="9"/>
  <c r="J3848" i="9"/>
  <c r="J3849" i="9"/>
  <c r="J3850" i="9"/>
  <c r="J3851" i="9"/>
  <c r="J3852" i="9"/>
  <c r="J3853" i="9"/>
  <c r="J3854" i="9"/>
  <c r="J3855" i="9"/>
  <c r="J3856" i="9"/>
  <c r="J3857" i="9"/>
  <c r="J3858" i="9"/>
  <c r="J3859" i="9"/>
  <c r="J3860" i="9"/>
  <c r="J3861" i="9"/>
  <c r="J3862" i="9"/>
  <c r="J3863" i="9"/>
  <c r="J3864" i="9"/>
  <c r="J3865" i="9"/>
  <c r="J3866" i="9"/>
  <c r="J3867" i="9"/>
  <c r="J3868" i="9"/>
  <c r="J3869" i="9"/>
  <c r="J3870" i="9"/>
  <c r="J3871" i="9"/>
  <c r="J3872" i="9"/>
  <c r="J3873" i="9"/>
  <c r="J3874" i="9"/>
  <c r="J3875" i="9"/>
  <c r="J3876" i="9"/>
  <c r="J3877" i="9"/>
  <c r="J3878" i="9"/>
  <c r="J3879" i="9"/>
  <c r="J3880" i="9"/>
  <c r="J3881" i="9"/>
  <c r="J3882" i="9"/>
  <c r="J3883" i="9"/>
  <c r="J3884" i="9"/>
  <c r="J3885" i="9"/>
  <c r="J3886" i="9"/>
  <c r="J3887" i="9"/>
  <c r="J3888" i="9"/>
  <c r="J3889" i="9"/>
  <c r="J3890" i="9"/>
  <c r="J3891" i="9"/>
  <c r="J3892" i="9"/>
  <c r="J3893" i="9"/>
  <c r="J3894" i="9"/>
  <c r="J3895" i="9"/>
  <c r="J3896" i="9"/>
  <c r="J3897" i="9"/>
  <c r="J3898" i="9"/>
  <c r="J3899" i="9"/>
  <c r="J3900" i="9"/>
  <c r="J3901" i="9"/>
  <c r="J3902" i="9"/>
  <c r="J3903" i="9"/>
  <c r="J3904" i="9"/>
  <c r="J3905" i="9"/>
  <c r="J3906" i="9"/>
  <c r="J3907" i="9"/>
  <c r="J3908" i="9"/>
  <c r="J3909" i="9"/>
  <c r="J3910" i="9"/>
  <c r="J3911" i="9"/>
  <c r="J3912" i="9"/>
  <c r="J3913" i="9"/>
  <c r="J3914" i="9"/>
  <c r="J3915" i="9"/>
  <c r="J3916" i="9"/>
  <c r="J3917" i="9"/>
  <c r="J3918" i="9"/>
  <c r="J3919" i="9"/>
  <c r="J3920" i="9"/>
  <c r="J3921" i="9"/>
  <c r="J3922" i="9"/>
  <c r="J3923" i="9"/>
  <c r="J3924" i="9"/>
  <c r="J3925" i="9"/>
  <c r="J3926" i="9"/>
  <c r="J3927" i="9"/>
  <c r="J3928" i="9"/>
  <c r="J3929" i="9"/>
  <c r="J3930" i="9"/>
  <c r="J3931" i="9"/>
  <c r="J3932" i="9"/>
  <c r="J3933" i="9"/>
  <c r="J3934" i="9"/>
  <c r="J3935" i="9"/>
  <c r="J3936" i="9"/>
  <c r="J3937" i="9"/>
  <c r="J3938" i="9"/>
  <c r="J3939" i="9"/>
  <c r="J3940" i="9"/>
  <c r="J3941" i="9"/>
  <c r="J3942" i="9"/>
  <c r="J3943" i="9"/>
  <c r="J3944" i="9"/>
  <c r="J3945" i="9"/>
  <c r="J3946" i="9"/>
  <c r="J3947" i="9"/>
  <c r="J3948" i="9"/>
  <c r="J3949" i="9"/>
  <c r="J3950" i="9"/>
  <c r="J3951" i="9"/>
  <c r="J3952" i="9"/>
  <c r="J3953" i="9"/>
  <c r="J3954" i="9"/>
  <c r="J3955" i="9"/>
  <c r="J3956" i="9"/>
  <c r="J3957" i="9"/>
  <c r="J3958" i="9"/>
  <c r="J3959" i="9"/>
  <c r="J3960" i="9"/>
  <c r="J3961" i="9"/>
  <c r="J3962" i="9"/>
  <c r="J3963" i="9"/>
  <c r="J3964" i="9"/>
  <c r="J3965" i="9"/>
  <c r="J3966" i="9"/>
  <c r="J3967" i="9"/>
  <c r="J3968" i="9"/>
  <c r="J3969" i="9"/>
  <c r="J3970" i="9"/>
  <c r="J3971" i="9"/>
  <c r="J3972" i="9"/>
  <c r="J3973" i="9"/>
  <c r="J3974" i="9"/>
  <c r="J3975" i="9"/>
  <c r="J3976" i="9"/>
  <c r="J3977" i="9"/>
  <c r="J3978" i="9"/>
  <c r="J3979" i="9"/>
  <c r="J3980" i="9"/>
  <c r="J3981" i="9"/>
  <c r="J3982" i="9"/>
  <c r="J3983" i="9"/>
  <c r="J3984" i="9"/>
  <c r="J3985" i="9"/>
  <c r="J3986" i="9"/>
  <c r="J3987" i="9"/>
  <c r="J3988" i="9"/>
  <c r="J3989" i="9"/>
  <c r="J3990" i="9"/>
  <c r="J3991" i="9"/>
  <c r="J3992" i="9"/>
  <c r="J3993" i="9"/>
  <c r="J3994" i="9"/>
  <c r="J3995" i="9"/>
  <c r="J3996" i="9"/>
  <c r="J3997" i="9"/>
  <c r="J3998" i="9"/>
  <c r="J3999" i="9"/>
  <c r="J4000" i="9"/>
  <c r="J4001" i="9"/>
  <c r="J4002" i="9"/>
  <c r="J4003" i="9"/>
  <c r="J4004" i="9"/>
  <c r="J4005" i="9"/>
  <c r="J4006" i="9"/>
  <c r="J4007" i="9"/>
  <c r="J4008" i="9"/>
  <c r="J4009" i="9"/>
  <c r="J4010" i="9"/>
  <c r="J4011" i="9"/>
  <c r="J4012" i="9"/>
  <c r="J4013" i="9"/>
  <c r="J4014" i="9"/>
  <c r="J4015" i="9"/>
  <c r="J4016" i="9"/>
  <c r="J4017" i="9"/>
  <c r="J4018" i="9"/>
  <c r="J4019" i="9"/>
  <c r="J4020" i="9"/>
  <c r="J4021" i="9"/>
  <c r="J4022" i="9"/>
  <c r="J4023" i="9"/>
  <c r="J4024" i="9"/>
  <c r="J4025" i="9"/>
  <c r="J4026" i="9"/>
  <c r="J4027" i="9"/>
  <c r="J4028" i="9"/>
  <c r="J4029" i="9"/>
  <c r="J4030" i="9"/>
  <c r="J4031" i="9"/>
  <c r="J4032" i="9"/>
  <c r="J4033" i="9"/>
  <c r="J4034" i="9"/>
  <c r="J4035" i="9"/>
  <c r="J4036" i="9"/>
  <c r="J4037" i="9"/>
  <c r="J4038" i="9"/>
  <c r="J4039" i="9"/>
  <c r="J4040" i="9"/>
  <c r="J4041" i="9"/>
  <c r="J4042" i="9"/>
  <c r="J4043" i="9"/>
  <c r="J4044" i="9"/>
  <c r="J4045" i="9"/>
  <c r="J4046" i="9"/>
  <c r="J4047" i="9"/>
  <c r="J4048" i="9"/>
  <c r="J4049" i="9"/>
  <c r="J4050" i="9"/>
  <c r="J4051" i="9"/>
  <c r="J4052" i="9"/>
  <c r="J4053" i="9"/>
  <c r="J4054" i="9"/>
  <c r="J4055" i="9"/>
  <c r="J4056" i="9"/>
  <c r="J4057" i="9"/>
  <c r="J4058" i="9"/>
  <c r="J4059" i="9"/>
  <c r="J4060" i="9"/>
  <c r="J4061" i="9"/>
  <c r="J4062" i="9"/>
  <c r="J4063" i="9"/>
  <c r="J4064" i="9"/>
  <c r="J4065" i="9"/>
  <c r="J4066" i="9"/>
  <c r="J4067" i="9"/>
  <c r="J4068" i="9"/>
  <c r="J4069" i="9"/>
  <c r="J4070" i="9"/>
  <c r="J4071" i="9"/>
  <c r="J4072" i="9"/>
  <c r="J4073" i="9"/>
  <c r="J4074" i="9"/>
  <c r="J4075" i="9"/>
  <c r="J4076" i="9"/>
  <c r="J4077" i="9"/>
  <c r="J4078" i="9"/>
  <c r="J4079" i="9"/>
  <c r="J4080" i="9"/>
  <c r="J4081" i="9"/>
  <c r="J4082" i="9"/>
  <c r="J4083" i="9"/>
  <c r="J4084" i="9"/>
  <c r="J4085" i="9"/>
  <c r="J4086" i="9"/>
  <c r="J4087" i="9"/>
  <c r="J4088" i="9"/>
  <c r="J4089" i="9"/>
  <c r="J4090" i="9"/>
  <c r="J4091" i="9"/>
  <c r="J4092" i="9"/>
  <c r="J4093" i="9"/>
  <c r="J4094" i="9"/>
  <c r="J4095" i="9"/>
  <c r="J4096" i="9"/>
  <c r="J4097" i="9"/>
  <c r="J4098" i="9"/>
  <c r="J4099" i="9"/>
  <c r="J4100" i="9"/>
  <c r="J4101" i="9"/>
  <c r="J4102" i="9"/>
  <c r="J4103" i="9"/>
  <c r="J4104" i="9"/>
  <c r="J4105" i="9"/>
  <c r="J4106" i="9"/>
  <c r="J4107" i="9"/>
  <c r="J4108" i="9"/>
  <c r="J4109" i="9"/>
  <c r="J4110" i="9"/>
  <c r="J4111" i="9"/>
  <c r="J4112" i="9"/>
  <c r="J4113" i="9"/>
  <c r="J4114" i="9"/>
  <c r="J4115" i="9"/>
  <c r="J4116" i="9"/>
  <c r="J4117" i="9"/>
  <c r="J4118" i="9"/>
  <c r="J4119" i="9"/>
  <c r="J4120" i="9"/>
  <c r="J4121" i="9"/>
  <c r="J4122" i="9"/>
  <c r="J4123" i="9"/>
  <c r="J4124" i="9"/>
  <c r="J4125" i="9"/>
  <c r="J4126" i="9"/>
  <c r="J4127" i="9"/>
  <c r="J4128" i="9"/>
  <c r="J4129" i="9"/>
  <c r="J4130" i="9"/>
  <c r="J4131" i="9"/>
  <c r="J4132" i="9"/>
  <c r="J4133" i="9"/>
  <c r="J4134" i="9"/>
  <c r="J4135" i="9"/>
  <c r="J4136" i="9"/>
  <c r="J4137" i="9"/>
  <c r="J4138" i="9"/>
  <c r="J4139" i="9"/>
  <c r="J4140" i="9"/>
  <c r="J4141" i="9"/>
  <c r="J4142" i="9"/>
  <c r="J4143" i="9"/>
  <c r="J4144" i="9"/>
  <c r="J4145" i="9"/>
  <c r="J4146" i="9"/>
  <c r="J4147" i="9"/>
  <c r="J4148" i="9"/>
  <c r="J4149" i="9"/>
  <c r="J4150" i="9"/>
  <c r="J4151" i="9"/>
  <c r="J4152" i="9"/>
  <c r="J4153" i="9"/>
  <c r="J4154" i="9"/>
  <c r="J4155" i="9"/>
  <c r="J4156" i="9"/>
  <c r="J4157" i="9"/>
  <c r="J4158" i="9"/>
  <c r="J4159" i="9"/>
  <c r="J4160" i="9"/>
  <c r="J4161" i="9"/>
  <c r="J4162" i="9"/>
  <c r="J4163" i="9"/>
  <c r="J4164" i="9"/>
  <c r="J4165" i="9"/>
  <c r="J4166" i="9"/>
  <c r="J4167" i="9"/>
  <c r="J4168" i="9"/>
  <c r="J4169" i="9"/>
  <c r="J4170" i="9"/>
  <c r="J4171" i="9"/>
  <c r="J4172" i="9"/>
  <c r="J4173" i="9"/>
  <c r="J4174" i="9"/>
  <c r="J4175" i="9"/>
  <c r="J4176" i="9"/>
  <c r="J4177" i="9"/>
  <c r="J4178" i="9"/>
  <c r="J4179" i="9"/>
  <c r="J4180" i="9"/>
  <c r="J4181" i="9"/>
  <c r="J4182" i="9"/>
  <c r="J4183" i="9"/>
  <c r="J4184" i="9"/>
  <c r="J4185" i="9"/>
  <c r="J4186" i="9"/>
  <c r="J4187" i="9"/>
  <c r="J4188" i="9"/>
  <c r="J4189" i="9"/>
  <c r="J4190" i="9"/>
  <c r="J4191" i="9"/>
  <c r="J4192" i="9"/>
  <c r="J4193" i="9"/>
  <c r="J4194" i="9"/>
  <c r="J4195" i="9"/>
  <c r="J4196" i="9"/>
  <c r="J4197" i="9"/>
  <c r="J4198" i="9"/>
  <c r="J4199" i="9"/>
  <c r="J4200" i="9"/>
  <c r="J4201" i="9"/>
  <c r="J4202" i="9"/>
  <c r="J4203" i="9"/>
  <c r="J4204" i="9"/>
  <c r="J4205" i="9"/>
  <c r="J4206" i="9"/>
  <c r="J4207" i="9"/>
  <c r="J4208" i="9"/>
  <c r="J4209" i="9"/>
  <c r="J4210" i="9"/>
  <c r="J4211" i="9"/>
  <c r="J4212" i="9"/>
  <c r="J4213" i="9"/>
  <c r="J4214" i="9"/>
  <c r="J4215" i="9"/>
  <c r="J4216" i="9"/>
  <c r="J4217" i="9"/>
  <c r="J4218" i="9"/>
  <c r="J4219" i="9"/>
  <c r="J4220" i="9"/>
  <c r="J4221" i="9"/>
  <c r="J4222" i="9"/>
  <c r="J4223" i="9"/>
  <c r="J4224" i="9"/>
  <c r="J4225" i="9"/>
  <c r="J4226" i="9"/>
  <c r="J4227" i="9"/>
  <c r="J4228" i="9"/>
  <c r="J4229" i="9"/>
  <c r="J4230" i="9"/>
  <c r="J4231" i="9"/>
  <c r="J4232" i="9"/>
  <c r="J4233" i="9"/>
  <c r="J4234" i="9"/>
  <c r="J4235" i="9"/>
  <c r="J4236" i="9"/>
  <c r="J4237" i="9"/>
  <c r="J4238" i="9"/>
  <c r="J4239" i="9"/>
  <c r="J4240" i="9"/>
  <c r="J4241" i="9"/>
  <c r="J4242" i="9"/>
  <c r="J4243" i="9"/>
  <c r="J4244" i="9"/>
  <c r="J4245" i="9"/>
  <c r="J4246" i="9"/>
  <c r="J4247" i="9"/>
  <c r="J4248" i="9"/>
  <c r="J4249" i="9"/>
  <c r="J4250" i="9"/>
  <c r="J4251" i="9"/>
  <c r="J4252" i="9"/>
  <c r="J4253" i="9"/>
  <c r="J4254" i="9"/>
  <c r="J4255" i="9"/>
  <c r="J4256" i="9"/>
  <c r="J4257" i="9"/>
  <c r="J4258" i="9"/>
  <c r="J4259" i="9"/>
  <c r="J4260" i="9"/>
  <c r="J4261" i="9"/>
  <c r="J4262" i="9"/>
  <c r="J4263" i="9"/>
  <c r="J4264" i="9"/>
  <c r="J4265" i="9"/>
  <c r="J4266" i="9"/>
  <c r="J4267" i="9"/>
  <c r="J4268" i="9"/>
  <c r="J4269" i="9"/>
  <c r="J4270" i="9"/>
  <c r="J4271" i="9"/>
  <c r="J4272" i="9"/>
  <c r="J4273" i="9"/>
  <c r="J4274" i="9"/>
  <c r="J4275" i="9"/>
  <c r="J4276" i="9"/>
  <c r="J4277" i="9"/>
  <c r="J4278" i="9"/>
  <c r="J4279" i="9"/>
  <c r="J4280" i="9"/>
  <c r="J4281" i="9"/>
  <c r="J4282" i="9"/>
  <c r="J4283" i="9"/>
  <c r="J4284" i="9"/>
  <c r="J4285" i="9"/>
  <c r="J4286" i="9"/>
  <c r="J4287" i="9"/>
  <c r="J4288" i="9"/>
  <c r="J4289" i="9"/>
  <c r="J4290" i="9"/>
  <c r="J4291" i="9"/>
  <c r="J4292" i="9"/>
  <c r="J4293" i="9"/>
  <c r="J4294" i="9"/>
  <c r="J4295" i="9"/>
  <c r="J4296" i="9"/>
  <c r="J4297" i="9"/>
  <c r="J4298" i="9"/>
  <c r="J4299" i="9"/>
  <c r="J4300" i="9"/>
  <c r="J4301" i="9"/>
  <c r="J4302" i="9"/>
  <c r="J4303" i="9"/>
  <c r="J4304" i="9"/>
  <c r="J4305" i="9"/>
  <c r="J4306" i="9"/>
  <c r="J4307" i="9"/>
  <c r="J4308" i="9"/>
  <c r="J4309" i="9"/>
  <c r="J4310" i="9"/>
  <c r="J4311" i="9"/>
  <c r="J4312" i="9"/>
  <c r="J4313" i="9"/>
  <c r="J4314" i="9"/>
  <c r="J4315" i="9"/>
  <c r="J4316" i="9"/>
  <c r="J4317" i="9"/>
  <c r="J4318" i="9"/>
  <c r="J4319" i="9"/>
  <c r="J4320" i="9"/>
  <c r="J4321" i="9"/>
  <c r="J4322" i="9"/>
  <c r="J4323" i="9"/>
  <c r="J4324" i="9"/>
  <c r="J4325" i="9"/>
  <c r="J4326" i="9"/>
  <c r="J4327" i="9"/>
  <c r="J4328" i="9"/>
  <c r="J4329" i="9"/>
  <c r="J4330" i="9"/>
  <c r="J4331" i="9"/>
  <c r="J4332" i="9"/>
  <c r="J4333" i="9"/>
  <c r="J4334" i="9"/>
  <c r="J4335" i="9"/>
  <c r="J4336" i="9"/>
  <c r="J4337" i="9"/>
  <c r="J4338" i="9"/>
  <c r="J4339" i="9"/>
  <c r="J4340" i="9"/>
  <c r="J4341" i="9"/>
  <c r="J4342" i="9"/>
  <c r="J4343" i="9"/>
  <c r="J4344" i="9"/>
  <c r="J4345" i="9"/>
  <c r="J4346" i="9"/>
  <c r="J4347" i="9"/>
  <c r="J4348" i="9"/>
  <c r="J4349" i="9"/>
  <c r="J4350" i="9"/>
  <c r="J4351" i="9"/>
  <c r="J4352" i="9"/>
  <c r="J4353" i="9"/>
  <c r="J4354" i="9"/>
  <c r="J4355" i="9"/>
  <c r="J4356" i="9"/>
  <c r="J4357" i="9"/>
  <c r="J4358" i="9"/>
  <c r="J4359" i="9"/>
  <c r="J4360" i="9"/>
  <c r="J4361" i="9"/>
  <c r="J4362" i="9"/>
  <c r="J4363" i="9"/>
  <c r="J4364" i="9"/>
  <c r="J4365" i="9"/>
  <c r="J4366" i="9"/>
  <c r="J4367" i="9"/>
  <c r="J4368" i="9"/>
  <c r="J4369" i="9"/>
  <c r="J4370" i="9"/>
  <c r="J4371" i="9"/>
  <c r="J4372" i="9"/>
  <c r="J4373" i="9"/>
  <c r="J4374" i="9"/>
  <c r="J4375" i="9"/>
  <c r="J4376" i="9"/>
  <c r="J4377" i="9"/>
  <c r="J4378" i="9"/>
  <c r="J4379" i="9"/>
  <c r="J4380" i="9"/>
  <c r="J4381" i="9"/>
  <c r="J4382" i="9"/>
  <c r="J4383" i="9"/>
  <c r="J4384" i="9"/>
  <c r="J4385" i="9"/>
  <c r="J4386" i="9"/>
  <c r="J4387" i="9"/>
  <c r="J4388" i="9"/>
  <c r="J4389" i="9"/>
  <c r="J4390" i="9"/>
  <c r="J4391" i="9"/>
  <c r="J4392" i="9"/>
  <c r="J4393" i="9"/>
  <c r="J4394" i="9"/>
  <c r="J4395" i="9"/>
  <c r="J4396" i="9"/>
  <c r="J4397" i="9"/>
  <c r="J4398" i="9"/>
  <c r="J4399" i="9"/>
  <c r="J4400" i="9"/>
  <c r="J4401" i="9"/>
  <c r="J4402" i="9"/>
  <c r="J4403" i="9"/>
  <c r="J4404" i="9"/>
  <c r="J4405" i="9"/>
  <c r="J4406" i="9"/>
  <c r="J4407" i="9"/>
  <c r="J4408" i="9"/>
  <c r="J4409" i="9"/>
  <c r="J4410" i="9"/>
  <c r="J4411" i="9"/>
  <c r="J4412" i="9"/>
  <c r="J4413" i="9"/>
  <c r="J4414" i="9"/>
  <c r="J4415" i="9"/>
  <c r="J4416" i="9"/>
  <c r="J4417" i="9"/>
  <c r="J4418" i="9"/>
  <c r="J4419" i="9"/>
  <c r="J4420" i="9"/>
  <c r="J4421" i="9"/>
  <c r="J4422" i="9"/>
  <c r="J4423" i="9"/>
  <c r="J4424" i="9"/>
  <c r="J4425" i="9"/>
  <c r="J4426" i="9"/>
  <c r="J4427" i="9"/>
  <c r="J4428" i="9"/>
  <c r="J4429" i="9"/>
  <c r="J4430" i="9"/>
  <c r="J4431" i="9"/>
  <c r="J4432" i="9"/>
  <c r="J4433" i="9"/>
  <c r="J4434" i="9"/>
  <c r="J4435" i="9"/>
  <c r="J4436" i="9"/>
  <c r="J4437" i="9"/>
  <c r="J4438" i="9"/>
  <c r="J4439" i="9"/>
  <c r="J4440" i="9"/>
  <c r="J4441" i="9"/>
  <c r="J4442" i="9"/>
  <c r="J4443" i="9"/>
  <c r="J4444" i="9"/>
  <c r="J4445" i="9"/>
  <c r="J4446" i="9"/>
  <c r="J4447" i="9"/>
  <c r="J4448" i="9"/>
  <c r="J4449" i="9"/>
  <c r="J4450" i="9"/>
  <c r="J4451" i="9"/>
  <c r="J4452" i="9"/>
  <c r="J4453" i="9"/>
  <c r="J4454" i="9"/>
  <c r="J4455" i="9"/>
  <c r="J4456" i="9"/>
  <c r="J4457" i="9"/>
  <c r="J4458" i="9"/>
  <c r="J4459" i="9"/>
  <c r="J4460" i="9"/>
  <c r="J4461" i="9"/>
  <c r="J4462" i="9"/>
  <c r="J4463" i="9"/>
  <c r="J4464" i="9"/>
  <c r="J4465" i="9"/>
  <c r="J4466" i="9"/>
  <c r="J4467" i="9"/>
  <c r="J4468" i="9"/>
  <c r="J4469" i="9"/>
  <c r="J4470" i="9"/>
  <c r="J4471" i="9"/>
  <c r="J4472" i="9"/>
  <c r="J4473" i="9"/>
  <c r="J4474" i="9"/>
  <c r="J4475" i="9"/>
  <c r="J4476" i="9"/>
  <c r="J4477" i="9"/>
  <c r="J4478" i="9"/>
  <c r="J4479" i="9"/>
  <c r="J4480" i="9"/>
  <c r="J4481" i="9"/>
  <c r="J4482" i="9"/>
  <c r="J4483" i="9"/>
  <c r="J4484" i="9"/>
  <c r="J4485" i="9"/>
  <c r="J4486" i="9"/>
  <c r="J4487" i="9"/>
  <c r="J4488" i="9"/>
  <c r="J4489" i="9"/>
  <c r="J4490" i="9"/>
  <c r="J4491" i="9"/>
  <c r="J4492" i="9"/>
  <c r="J4493" i="9"/>
  <c r="J4494" i="9"/>
  <c r="J4495" i="9"/>
  <c r="J4496" i="9"/>
  <c r="J4497" i="9"/>
  <c r="J4498" i="9"/>
  <c r="J4499" i="9"/>
  <c r="J4500" i="9"/>
  <c r="J4501" i="9"/>
  <c r="J4502" i="9"/>
  <c r="J4503" i="9"/>
  <c r="J4504" i="9"/>
  <c r="J4505" i="9"/>
  <c r="J4506" i="9"/>
  <c r="J4507" i="9"/>
  <c r="J4508" i="9"/>
  <c r="J4509" i="9"/>
  <c r="J4510" i="9"/>
  <c r="J4511" i="9"/>
  <c r="J4512" i="9"/>
  <c r="J4513" i="9"/>
  <c r="J4514" i="9"/>
  <c r="J4515" i="9"/>
  <c r="J4516" i="9"/>
  <c r="J4517" i="9"/>
  <c r="J4518" i="9"/>
  <c r="J4519" i="9"/>
  <c r="J4520" i="9"/>
  <c r="J4521" i="9"/>
  <c r="J4522" i="9"/>
  <c r="J4523" i="9"/>
  <c r="J4524" i="9"/>
  <c r="J4525" i="9"/>
  <c r="J4526" i="9"/>
  <c r="J4527" i="9"/>
  <c r="J4528" i="9"/>
  <c r="J4529" i="9"/>
  <c r="J4530" i="9"/>
  <c r="J4531" i="9"/>
  <c r="J4532" i="9"/>
  <c r="J4533" i="9"/>
  <c r="J4534" i="9"/>
  <c r="J4535" i="9"/>
  <c r="J4536" i="9"/>
  <c r="J4537" i="9"/>
  <c r="J4538" i="9"/>
  <c r="J4539" i="9"/>
  <c r="J4540" i="9"/>
  <c r="J4541" i="9"/>
  <c r="J4542" i="9"/>
  <c r="J4543" i="9"/>
  <c r="J4544" i="9"/>
  <c r="J4545" i="9"/>
  <c r="J4546" i="9"/>
  <c r="J4547" i="9"/>
  <c r="J4548" i="9"/>
  <c r="J4549" i="9"/>
  <c r="J4550" i="9"/>
  <c r="J4551" i="9"/>
  <c r="J4552" i="9"/>
  <c r="J4553" i="9"/>
  <c r="J4554" i="9"/>
  <c r="J4555" i="9"/>
  <c r="J4556" i="9"/>
  <c r="J4557" i="9"/>
  <c r="J4558" i="9"/>
  <c r="J4559" i="9"/>
  <c r="J4560" i="9"/>
  <c r="J4561" i="9"/>
  <c r="J4562" i="9"/>
  <c r="J4563" i="9"/>
  <c r="J4564" i="9"/>
  <c r="J4565" i="9"/>
  <c r="J4566" i="9"/>
  <c r="J4567" i="9"/>
  <c r="J4568" i="9"/>
  <c r="J4569" i="9"/>
  <c r="J4570" i="9"/>
  <c r="J4571" i="9"/>
  <c r="J4572" i="9"/>
  <c r="J4573" i="9"/>
  <c r="J4574" i="9"/>
  <c r="J4575" i="9"/>
  <c r="J4576" i="9"/>
  <c r="J4577" i="9"/>
  <c r="J4578" i="9"/>
  <c r="J4579" i="9"/>
  <c r="J4580" i="9"/>
  <c r="J4581" i="9"/>
  <c r="J4582" i="9"/>
  <c r="J4583" i="9"/>
  <c r="J4584" i="9"/>
  <c r="J4585" i="9"/>
  <c r="J4586" i="9"/>
  <c r="J4587" i="9"/>
  <c r="J4588" i="9"/>
  <c r="J4589" i="9"/>
  <c r="J4590" i="9"/>
  <c r="J4591" i="9"/>
  <c r="J4592" i="9"/>
  <c r="J4593" i="9"/>
  <c r="J4594" i="9"/>
  <c r="J4595" i="9"/>
  <c r="J4596" i="9"/>
  <c r="J4597" i="9"/>
  <c r="J4598" i="9"/>
  <c r="J4599" i="9"/>
  <c r="J4600" i="9"/>
  <c r="J4601" i="9"/>
  <c r="J4602" i="9"/>
  <c r="J4603" i="9"/>
  <c r="J4604" i="9"/>
  <c r="J4605" i="9"/>
  <c r="J4606" i="9"/>
  <c r="J4607" i="9"/>
  <c r="J4608" i="9"/>
  <c r="J4609" i="9"/>
  <c r="J4610" i="9"/>
  <c r="J4611" i="9"/>
  <c r="J4612" i="9"/>
  <c r="J4613" i="9"/>
  <c r="J4614" i="9"/>
  <c r="J4615" i="9"/>
  <c r="J4616" i="9"/>
  <c r="J4617" i="9"/>
  <c r="J4618" i="9"/>
  <c r="J4619" i="9"/>
  <c r="J4620" i="9"/>
  <c r="J4621" i="9"/>
  <c r="J4622" i="9"/>
  <c r="J4623" i="9"/>
  <c r="J4624" i="9"/>
  <c r="J4625" i="9"/>
  <c r="J4626" i="9"/>
  <c r="J4627" i="9"/>
  <c r="J4628" i="9"/>
  <c r="J4629" i="9"/>
  <c r="J4630" i="9"/>
  <c r="J4631" i="9"/>
  <c r="J4632" i="9"/>
  <c r="J4633" i="9"/>
  <c r="J4634" i="9"/>
  <c r="J4635" i="9"/>
  <c r="J4636" i="9"/>
  <c r="J4637" i="9"/>
  <c r="J4638" i="9"/>
  <c r="J4639" i="9"/>
  <c r="J4640" i="9"/>
  <c r="J4641" i="9"/>
  <c r="J4642" i="9"/>
  <c r="J4643" i="9"/>
  <c r="J4644" i="9"/>
  <c r="J4645" i="9"/>
  <c r="J4646" i="9"/>
  <c r="J4647" i="9"/>
  <c r="J4648" i="9"/>
  <c r="J4649" i="9"/>
  <c r="J4650" i="9"/>
  <c r="J4651" i="9"/>
  <c r="J4652" i="9"/>
  <c r="J4653" i="9"/>
  <c r="J4654" i="9"/>
  <c r="J4655" i="9"/>
  <c r="J4656" i="9"/>
  <c r="J4657" i="9"/>
  <c r="J4658" i="9"/>
  <c r="J4659" i="9"/>
  <c r="J4660" i="9"/>
  <c r="J4661" i="9"/>
  <c r="J4662" i="9"/>
  <c r="J4663" i="9"/>
  <c r="J4664" i="9"/>
  <c r="J4665" i="9"/>
  <c r="J4666" i="9"/>
  <c r="J4667" i="9"/>
  <c r="J4668" i="9"/>
  <c r="J4669" i="9"/>
  <c r="J4670" i="9"/>
  <c r="J4671" i="9"/>
  <c r="J4672" i="9"/>
  <c r="J4673" i="9"/>
  <c r="J4674" i="9"/>
  <c r="J4675" i="9"/>
  <c r="J4676" i="9"/>
  <c r="J4677" i="9"/>
  <c r="J4678" i="9"/>
  <c r="J4679" i="9"/>
  <c r="J4680" i="9"/>
  <c r="J4681" i="9"/>
  <c r="J4682" i="9"/>
  <c r="J4683" i="9"/>
  <c r="J4684" i="9"/>
  <c r="J4685" i="9"/>
  <c r="J4686" i="9"/>
  <c r="J4687" i="9"/>
  <c r="J4688" i="9"/>
  <c r="J4689" i="9"/>
  <c r="J4690" i="9"/>
  <c r="J4691" i="9"/>
  <c r="J4692" i="9"/>
  <c r="J4693" i="9"/>
  <c r="J4694" i="9"/>
  <c r="J4695" i="9"/>
  <c r="J4696" i="9"/>
  <c r="J4697" i="9"/>
  <c r="J4698" i="9"/>
  <c r="J4699" i="9"/>
  <c r="J4700" i="9"/>
  <c r="J4701" i="9"/>
  <c r="J4702" i="9"/>
  <c r="J4703" i="9"/>
  <c r="J4704" i="9"/>
  <c r="J4705" i="9"/>
  <c r="J4706" i="9"/>
  <c r="J4707" i="9"/>
  <c r="J4708" i="9"/>
  <c r="J4709" i="9"/>
  <c r="J4710" i="9"/>
  <c r="J4711" i="9"/>
  <c r="J4712" i="9"/>
  <c r="J4713" i="9"/>
  <c r="J4714" i="9"/>
  <c r="J4715" i="9"/>
  <c r="J4716" i="9"/>
  <c r="J4717" i="9"/>
  <c r="J4718" i="9"/>
  <c r="J4719" i="9"/>
  <c r="J4720" i="9"/>
  <c r="J4721" i="9"/>
  <c r="J4722" i="9"/>
  <c r="J4723" i="9"/>
  <c r="J4724" i="9"/>
  <c r="J4725" i="9"/>
  <c r="J4726" i="9"/>
  <c r="J4727" i="9"/>
  <c r="J4728" i="9"/>
  <c r="J4729" i="9"/>
  <c r="J4730" i="9"/>
  <c r="J4731" i="9"/>
  <c r="J4732" i="9"/>
  <c r="J4733" i="9"/>
  <c r="J4734" i="9"/>
  <c r="J4735" i="9"/>
  <c r="J4736" i="9"/>
  <c r="J4737" i="9"/>
  <c r="J4738" i="9"/>
  <c r="J4739" i="9"/>
  <c r="J4740" i="9"/>
  <c r="J4741" i="9"/>
  <c r="J4742" i="9"/>
  <c r="J4743" i="9"/>
  <c r="J4744" i="9"/>
  <c r="J4745" i="9"/>
  <c r="J4746" i="9"/>
  <c r="J4747" i="9"/>
  <c r="J4748" i="9"/>
  <c r="J4749" i="9"/>
  <c r="J4750" i="9"/>
  <c r="J4751" i="9"/>
  <c r="J4752" i="9"/>
  <c r="J4753" i="9"/>
  <c r="J4754" i="9"/>
  <c r="J4755" i="9"/>
  <c r="J4756" i="9"/>
  <c r="J4757" i="9"/>
  <c r="J4758" i="9"/>
  <c r="J4759" i="9"/>
  <c r="J4760" i="9"/>
  <c r="J4761" i="9"/>
  <c r="J4762" i="9"/>
  <c r="J4763" i="9"/>
  <c r="J4764" i="9"/>
  <c r="J4765" i="9"/>
  <c r="J4766" i="9"/>
  <c r="J4767" i="9"/>
  <c r="J4768" i="9"/>
  <c r="J4769" i="9"/>
  <c r="J4770" i="9"/>
  <c r="J4771" i="9"/>
  <c r="J4772" i="9"/>
  <c r="J4773" i="9"/>
  <c r="J4774" i="9"/>
  <c r="J4775" i="9"/>
  <c r="J4776" i="9"/>
  <c r="J4777" i="9"/>
  <c r="J4778" i="9"/>
  <c r="J4779" i="9"/>
  <c r="J4780" i="9"/>
  <c r="J4781" i="9"/>
  <c r="J4782" i="9"/>
  <c r="J4783" i="9"/>
  <c r="J4784" i="9"/>
  <c r="J4785" i="9"/>
  <c r="J4786" i="9"/>
  <c r="J4787" i="9"/>
  <c r="J4788" i="9"/>
  <c r="J4789" i="9"/>
  <c r="J4790" i="9"/>
  <c r="J4791" i="9"/>
  <c r="J4792" i="9"/>
  <c r="J4793" i="9"/>
  <c r="J4794" i="9"/>
  <c r="J4795" i="9"/>
  <c r="J4796" i="9"/>
  <c r="J4797" i="9"/>
  <c r="J4798" i="9"/>
  <c r="J4799" i="9"/>
  <c r="J4800" i="9"/>
  <c r="J4801" i="9"/>
  <c r="J240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" i="9"/>
  <c r="A7203" i="9"/>
  <c r="B7203" i="9" s="1"/>
  <c r="E7203" i="9"/>
  <c r="I7203" i="9"/>
  <c r="A7204" i="9"/>
  <c r="D7204" i="9" s="1"/>
  <c r="C7204" i="9"/>
  <c r="E7204" i="9"/>
  <c r="G7204" i="9"/>
  <c r="I7204" i="9"/>
  <c r="A7205" i="9"/>
  <c r="C7205" i="9" s="1"/>
  <c r="E7205" i="9"/>
  <c r="G7205" i="9"/>
  <c r="I7205" i="9"/>
  <c r="A7206" i="9"/>
  <c r="C7206" i="9"/>
  <c r="E7206" i="9"/>
  <c r="I7206" i="9"/>
  <c r="A7207" i="9"/>
  <c r="C7207" i="9"/>
  <c r="I7207" i="9"/>
  <c r="A7208" i="9"/>
  <c r="A7209" i="9"/>
  <c r="C7209" i="9"/>
  <c r="E7209" i="9"/>
  <c r="G7209" i="9"/>
  <c r="I7209" i="9"/>
  <c r="A7210" i="9"/>
  <c r="C7210" i="9"/>
  <c r="E7210" i="9"/>
  <c r="I7210" i="9"/>
  <c r="A7211" i="9"/>
  <c r="C7211" i="9"/>
  <c r="I7211" i="9"/>
  <c r="A7212" i="9"/>
  <c r="I7212" i="9"/>
  <c r="A7213" i="9"/>
  <c r="C7213" i="9"/>
  <c r="E7213" i="9"/>
  <c r="G7213" i="9"/>
  <c r="I7213" i="9"/>
  <c r="A7214" i="9"/>
  <c r="C7214" i="9"/>
  <c r="E7214" i="9"/>
  <c r="I7214" i="9"/>
  <c r="A7215" i="9"/>
  <c r="C7215" i="9"/>
  <c r="I7215" i="9"/>
  <c r="A7216" i="9"/>
  <c r="A7217" i="9"/>
  <c r="C7217" i="9"/>
  <c r="E7217" i="9"/>
  <c r="G7217" i="9"/>
  <c r="I7217" i="9"/>
  <c r="A7218" i="9"/>
  <c r="C7218" i="9"/>
  <c r="E7218" i="9"/>
  <c r="I7218" i="9"/>
  <c r="A7219" i="9"/>
  <c r="C7219" i="9"/>
  <c r="I7219" i="9"/>
  <c r="A7220" i="9"/>
  <c r="I7220" i="9"/>
  <c r="A7221" i="9"/>
  <c r="C7221" i="9"/>
  <c r="E7221" i="9"/>
  <c r="G7221" i="9"/>
  <c r="I7221" i="9"/>
  <c r="A7222" i="9"/>
  <c r="C7222" i="9"/>
  <c r="E7222" i="9"/>
  <c r="I7222" i="9"/>
  <c r="A7223" i="9"/>
  <c r="C7223" i="9"/>
  <c r="I7223" i="9"/>
  <c r="A7224" i="9"/>
  <c r="A7225" i="9"/>
  <c r="C7225" i="9"/>
  <c r="E7225" i="9"/>
  <c r="G7225" i="9"/>
  <c r="I7225" i="9"/>
  <c r="A7226" i="9"/>
  <c r="C7226" i="9"/>
  <c r="E7226" i="9"/>
  <c r="I7226" i="9"/>
  <c r="A7227" i="9"/>
  <c r="C7227" i="9"/>
  <c r="I7227" i="9"/>
  <c r="A7228" i="9"/>
  <c r="I7228" i="9"/>
  <c r="A7229" i="9"/>
  <c r="C7229" i="9"/>
  <c r="E7229" i="9"/>
  <c r="G7229" i="9"/>
  <c r="I7229" i="9"/>
  <c r="A7230" i="9"/>
  <c r="C7230" i="9"/>
  <c r="E7230" i="9"/>
  <c r="I7230" i="9"/>
  <c r="A7231" i="9"/>
  <c r="C7231" i="9"/>
  <c r="I7231" i="9"/>
  <c r="A7232" i="9"/>
  <c r="A7233" i="9"/>
  <c r="C7233" i="9"/>
  <c r="E7233" i="9"/>
  <c r="G7233" i="9"/>
  <c r="I7233" i="9"/>
  <c r="A7234" i="9"/>
  <c r="C7234" i="9"/>
  <c r="E7234" i="9"/>
  <c r="I7234" i="9"/>
  <c r="A7235" i="9"/>
  <c r="C7235" i="9"/>
  <c r="I7235" i="9"/>
  <c r="A7236" i="9"/>
  <c r="I7236" i="9"/>
  <c r="A7237" i="9"/>
  <c r="B7237" i="9"/>
  <c r="C7237" i="9"/>
  <c r="D7237" i="9"/>
  <c r="E7237" i="9"/>
  <c r="F7237" i="9"/>
  <c r="G7237" i="9"/>
  <c r="H7237" i="9"/>
  <c r="I7237" i="9"/>
  <c r="A7238" i="9"/>
  <c r="C7238" i="9" s="1"/>
  <c r="B7238" i="9"/>
  <c r="D7238" i="9"/>
  <c r="E7238" i="9"/>
  <c r="F7238" i="9"/>
  <c r="H7238" i="9"/>
  <c r="I7238" i="9"/>
  <c r="A7239" i="9"/>
  <c r="B7239" i="9"/>
  <c r="C7239" i="9"/>
  <c r="D7239" i="9"/>
  <c r="E7239" i="9"/>
  <c r="F7239" i="9"/>
  <c r="G7239" i="9"/>
  <c r="H7239" i="9"/>
  <c r="I7239" i="9"/>
  <c r="A7240" i="9"/>
  <c r="C7240" i="9" s="1"/>
  <c r="B7240" i="9"/>
  <c r="D7240" i="9"/>
  <c r="E7240" i="9"/>
  <c r="F7240" i="9"/>
  <c r="H7240" i="9"/>
  <c r="I7240" i="9"/>
  <c r="A7241" i="9"/>
  <c r="B7241" i="9"/>
  <c r="C7241" i="9"/>
  <c r="D7241" i="9"/>
  <c r="E7241" i="9"/>
  <c r="F7241" i="9"/>
  <c r="G7241" i="9"/>
  <c r="H7241" i="9"/>
  <c r="I7241" i="9"/>
  <c r="A7242" i="9"/>
  <c r="C7242" i="9" s="1"/>
  <c r="B7242" i="9"/>
  <c r="D7242" i="9"/>
  <c r="E7242" i="9"/>
  <c r="F7242" i="9"/>
  <c r="H7242" i="9"/>
  <c r="I7242" i="9"/>
  <c r="A7243" i="9"/>
  <c r="B7243" i="9"/>
  <c r="C7243" i="9"/>
  <c r="D7243" i="9"/>
  <c r="E7243" i="9"/>
  <c r="F7243" i="9"/>
  <c r="G7243" i="9"/>
  <c r="H7243" i="9"/>
  <c r="I7243" i="9"/>
  <c r="A7244" i="9"/>
  <c r="C7244" i="9" s="1"/>
  <c r="B7244" i="9"/>
  <c r="D7244" i="9"/>
  <c r="E7244" i="9"/>
  <c r="F7244" i="9"/>
  <c r="H7244" i="9"/>
  <c r="I7244" i="9"/>
  <c r="A7245" i="9"/>
  <c r="B7245" i="9"/>
  <c r="C7245" i="9"/>
  <c r="D7245" i="9"/>
  <c r="E7245" i="9"/>
  <c r="F7245" i="9"/>
  <c r="G7245" i="9"/>
  <c r="H7245" i="9"/>
  <c r="I7245" i="9"/>
  <c r="A7246" i="9"/>
  <c r="C7246" i="9" s="1"/>
  <c r="B7246" i="9"/>
  <c r="D7246" i="9"/>
  <c r="E7246" i="9"/>
  <c r="F7246" i="9"/>
  <c r="H7246" i="9"/>
  <c r="I7246" i="9"/>
  <c r="A7247" i="9"/>
  <c r="B7247" i="9"/>
  <c r="C7247" i="9"/>
  <c r="D7247" i="9"/>
  <c r="E7247" i="9"/>
  <c r="F7247" i="9"/>
  <c r="G7247" i="9"/>
  <c r="H7247" i="9"/>
  <c r="I7247" i="9"/>
  <c r="A7248" i="9"/>
  <c r="C7248" i="9" s="1"/>
  <c r="B7248" i="9"/>
  <c r="D7248" i="9"/>
  <c r="E7248" i="9"/>
  <c r="F7248" i="9"/>
  <c r="H7248" i="9"/>
  <c r="I7248" i="9"/>
  <c r="A7249" i="9"/>
  <c r="B7249" i="9"/>
  <c r="C7249" i="9"/>
  <c r="D7249" i="9"/>
  <c r="E7249" i="9"/>
  <c r="F7249" i="9"/>
  <c r="G7249" i="9"/>
  <c r="H7249" i="9"/>
  <c r="I7249" i="9"/>
  <c r="A7250" i="9"/>
  <c r="B7250" i="9"/>
  <c r="D7250" i="9"/>
  <c r="F7250" i="9"/>
  <c r="H7250" i="9"/>
  <c r="I7250" i="9"/>
  <c r="A7251" i="9"/>
  <c r="B7251" i="9"/>
  <c r="C7251" i="9"/>
  <c r="D7251" i="9"/>
  <c r="E7251" i="9"/>
  <c r="F7251" i="9"/>
  <c r="G7251" i="9"/>
  <c r="H7251" i="9"/>
  <c r="I7251" i="9"/>
  <c r="A7252" i="9"/>
  <c r="E7252" i="9" s="1"/>
  <c r="F7252" i="9"/>
  <c r="A7253" i="9"/>
  <c r="B7253" i="9"/>
  <c r="C7253" i="9"/>
  <c r="D7253" i="9"/>
  <c r="E7253" i="9"/>
  <c r="F7253" i="9"/>
  <c r="G7253" i="9"/>
  <c r="H7253" i="9"/>
  <c r="I7253" i="9"/>
  <c r="A7254" i="9"/>
  <c r="B7254" i="9"/>
  <c r="D7254" i="9"/>
  <c r="F7254" i="9"/>
  <c r="H7254" i="9"/>
  <c r="I7254" i="9"/>
  <c r="A7255" i="9"/>
  <c r="B7255" i="9"/>
  <c r="C7255" i="9"/>
  <c r="D7255" i="9"/>
  <c r="E7255" i="9"/>
  <c r="F7255" i="9"/>
  <c r="G7255" i="9"/>
  <c r="H7255" i="9"/>
  <c r="I7255" i="9"/>
  <c r="A7256" i="9"/>
  <c r="E7256" i="9"/>
  <c r="A7257" i="9"/>
  <c r="B7257" i="9"/>
  <c r="C7257" i="9"/>
  <c r="D7257" i="9"/>
  <c r="E7257" i="9"/>
  <c r="F7257" i="9"/>
  <c r="G7257" i="9"/>
  <c r="H7257" i="9"/>
  <c r="I7257" i="9"/>
  <c r="A7258" i="9"/>
  <c r="B7258" i="9"/>
  <c r="D7258" i="9"/>
  <c r="F7258" i="9"/>
  <c r="H7258" i="9"/>
  <c r="I7258" i="9"/>
  <c r="A7259" i="9"/>
  <c r="B7259" i="9"/>
  <c r="C7259" i="9"/>
  <c r="D7259" i="9"/>
  <c r="E7259" i="9"/>
  <c r="F7259" i="9"/>
  <c r="G7259" i="9"/>
  <c r="H7259" i="9"/>
  <c r="I7259" i="9"/>
  <c r="A7260" i="9"/>
  <c r="A7261" i="9"/>
  <c r="B7261" i="9"/>
  <c r="C7261" i="9"/>
  <c r="D7261" i="9"/>
  <c r="E7261" i="9"/>
  <c r="F7261" i="9"/>
  <c r="G7261" i="9"/>
  <c r="H7261" i="9"/>
  <c r="I7261" i="9"/>
  <c r="A7262" i="9"/>
  <c r="B7262" i="9"/>
  <c r="D7262" i="9"/>
  <c r="F7262" i="9"/>
  <c r="H7262" i="9"/>
  <c r="I7262" i="9"/>
  <c r="A7263" i="9"/>
  <c r="B7263" i="9"/>
  <c r="C7263" i="9"/>
  <c r="D7263" i="9"/>
  <c r="E7263" i="9"/>
  <c r="F7263" i="9"/>
  <c r="G7263" i="9"/>
  <c r="H7263" i="9"/>
  <c r="I7263" i="9"/>
  <c r="A7264" i="9"/>
  <c r="E7264" i="9"/>
  <c r="F7264" i="9"/>
  <c r="A7265" i="9"/>
  <c r="B7265" i="9"/>
  <c r="C7265" i="9"/>
  <c r="D7265" i="9"/>
  <c r="E7265" i="9"/>
  <c r="F7265" i="9"/>
  <c r="G7265" i="9"/>
  <c r="H7265" i="9"/>
  <c r="I7265" i="9"/>
  <c r="A7266" i="9"/>
  <c r="B7266" i="9"/>
  <c r="D7266" i="9"/>
  <c r="F7266" i="9"/>
  <c r="H7266" i="9"/>
  <c r="I7266" i="9"/>
  <c r="A7267" i="9"/>
  <c r="B7267" i="9"/>
  <c r="C7267" i="9"/>
  <c r="D7267" i="9"/>
  <c r="E7267" i="9"/>
  <c r="F7267" i="9"/>
  <c r="G7267" i="9"/>
  <c r="H7267" i="9"/>
  <c r="I7267" i="9"/>
  <c r="A7268" i="9"/>
  <c r="D7268" i="9" s="1"/>
  <c r="E7268" i="9"/>
  <c r="I7268" i="9"/>
  <c r="A7269" i="9"/>
  <c r="B7269" i="9"/>
  <c r="C7269" i="9"/>
  <c r="D7269" i="9"/>
  <c r="E7269" i="9"/>
  <c r="F7269" i="9"/>
  <c r="G7269" i="9"/>
  <c r="H7269" i="9"/>
  <c r="I7269" i="9"/>
  <c r="A7270" i="9"/>
  <c r="B7270" i="9"/>
  <c r="D7270" i="9"/>
  <c r="F7270" i="9"/>
  <c r="H7270" i="9"/>
  <c r="I7270" i="9"/>
  <c r="A7271" i="9"/>
  <c r="B7271" i="9"/>
  <c r="C7271" i="9"/>
  <c r="D7271" i="9"/>
  <c r="E7271" i="9"/>
  <c r="F7271" i="9"/>
  <c r="G7271" i="9"/>
  <c r="H7271" i="9"/>
  <c r="I7271" i="9"/>
  <c r="A7272" i="9"/>
  <c r="D7272" i="9"/>
  <c r="E7272" i="9"/>
  <c r="F7272" i="9"/>
  <c r="I7272" i="9"/>
  <c r="A7273" i="9"/>
  <c r="B7273" i="9"/>
  <c r="C7273" i="9"/>
  <c r="D7273" i="9"/>
  <c r="E7273" i="9"/>
  <c r="F7273" i="9"/>
  <c r="G7273" i="9"/>
  <c r="H7273" i="9"/>
  <c r="I7273" i="9"/>
  <c r="A7274" i="9"/>
  <c r="H7274" i="9"/>
  <c r="A7275" i="9"/>
  <c r="B7275" i="9"/>
  <c r="C7275" i="9"/>
  <c r="D7275" i="9"/>
  <c r="E7275" i="9"/>
  <c r="F7275" i="9"/>
  <c r="G7275" i="9"/>
  <c r="H7275" i="9"/>
  <c r="I7275" i="9"/>
  <c r="A7276" i="9"/>
  <c r="A7277" i="9"/>
  <c r="B7277" i="9"/>
  <c r="C7277" i="9"/>
  <c r="D7277" i="9"/>
  <c r="E7277" i="9"/>
  <c r="F7277" i="9"/>
  <c r="G7277" i="9"/>
  <c r="H7277" i="9"/>
  <c r="I7277" i="9"/>
  <c r="A7278" i="9"/>
  <c r="B7278" i="9"/>
  <c r="F7278" i="9"/>
  <c r="H7278" i="9"/>
  <c r="I7278" i="9"/>
  <c r="A7279" i="9"/>
  <c r="B7279" i="9"/>
  <c r="C7279" i="9"/>
  <c r="D7279" i="9"/>
  <c r="E7279" i="9"/>
  <c r="F7279" i="9"/>
  <c r="G7279" i="9"/>
  <c r="H7279" i="9"/>
  <c r="I7279" i="9"/>
  <c r="A7280" i="9"/>
  <c r="D7280" i="9"/>
  <c r="F7280" i="9"/>
  <c r="I7280" i="9"/>
  <c r="A7281" i="9"/>
  <c r="B7281" i="9"/>
  <c r="C7281" i="9"/>
  <c r="D7281" i="9"/>
  <c r="E7281" i="9"/>
  <c r="F7281" i="9"/>
  <c r="G7281" i="9"/>
  <c r="H7281" i="9"/>
  <c r="I7281" i="9"/>
  <c r="A7282" i="9"/>
  <c r="B7282" i="9" s="1"/>
  <c r="D7282" i="9"/>
  <c r="H7282" i="9"/>
  <c r="A7283" i="9"/>
  <c r="B7283" i="9"/>
  <c r="C7283" i="9"/>
  <c r="D7283" i="9"/>
  <c r="E7283" i="9"/>
  <c r="F7283" i="9"/>
  <c r="G7283" i="9"/>
  <c r="H7283" i="9"/>
  <c r="I7283" i="9"/>
  <c r="A7284" i="9"/>
  <c r="A7285" i="9"/>
  <c r="B7285" i="9"/>
  <c r="C7285" i="9"/>
  <c r="D7285" i="9"/>
  <c r="E7285" i="9"/>
  <c r="F7285" i="9"/>
  <c r="G7285" i="9"/>
  <c r="H7285" i="9"/>
  <c r="I7285" i="9"/>
  <c r="A7286" i="9"/>
  <c r="B7286" i="9"/>
  <c r="D7286" i="9"/>
  <c r="F7286" i="9"/>
  <c r="H7286" i="9"/>
  <c r="I7286" i="9"/>
  <c r="A7287" i="9"/>
  <c r="B7287" i="9"/>
  <c r="C7287" i="9"/>
  <c r="D7287" i="9"/>
  <c r="E7287" i="9"/>
  <c r="F7287" i="9"/>
  <c r="G7287" i="9"/>
  <c r="H7287" i="9"/>
  <c r="I7287" i="9"/>
  <c r="A7288" i="9"/>
  <c r="D7288" i="9"/>
  <c r="E7288" i="9"/>
  <c r="F7288" i="9"/>
  <c r="I7288" i="9"/>
  <c r="A7289" i="9"/>
  <c r="B7289" i="9"/>
  <c r="C7289" i="9"/>
  <c r="D7289" i="9"/>
  <c r="E7289" i="9"/>
  <c r="F7289" i="9"/>
  <c r="G7289" i="9"/>
  <c r="H7289" i="9"/>
  <c r="I7289" i="9"/>
  <c r="A7290" i="9"/>
  <c r="D7290" i="9"/>
  <c r="A7291" i="9"/>
  <c r="B7291" i="9"/>
  <c r="C7291" i="9"/>
  <c r="D7291" i="9"/>
  <c r="E7291" i="9"/>
  <c r="F7291" i="9"/>
  <c r="G7291" i="9"/>
  <c r="H7291" i="9"/>
  <c r="I7291" i="9"/>
  <c r="A7292" i="9"/>
  <c r="E7292" i="9"/>
  <c r="A7293" i="9"/>
  <c r="B7293" i="9"/>
  <c r="C7293" i="9"/>
  <c r="D7293" i="9"/>
  <c r="E7293" i="9"/>
  <c r="F7293" i="9"/>
  <c r="G7293" i="9"/>
  <c r="H7293" i="9"/>
  <c r="I7293" i="9"/>
  <c r="A7294" i="9"/>
  <c r="B7294" i="9"/>
  <c r="F7294" i="9"/>
  <c r="H7294" i="9"/>
  <c r="I7294" i="9"/>
  <c r="A7295" i="9"/>
  <c r="B7295" i="9"/>
  <c r="C7295" i="9"/>
  <c r="E7295" i="9"/>
  <c r="F7295" i="9"/>
  <c r="G7295" i="9"/>
  <c r="I7295" i="9"/>
  <c r="A7296" i="9"/>
  <c r="C7296" i="9"/>
  <c r="D7296" i="9"/>
  <c r="E7296" i="9"/>
  <c r="G7296" i="9"/>
  <c r="H7296" i="9"/>
  <c r="I7296" i="9"/>
  <c r="A7297" i="9"/>
  <c r="C7297" i="9"/>
  <c r="A7298" i="9"/>
  <c r="D7298" i="9"/>
  <c r="A7299" i="9"/>
  <c r="B7299" i="9"/>
  <c r="E7299" i="9"/>
  <c r="F7299" i="9"/>
  <c r="G7299" i="9"/>
  <c r="A7300" i="9"/>
  <c r="C7300" i="9"/>
  <c r="E7300" i="9"/>
  <c r="G7300" i="9"/>
  <c r="H7300" i="9"/>
  <c r="A7301" i="9"/>
  <c r="C7301" i="9"/>
  <c r="F7301" i="9"/>
  <c r="A7302" i="9"/>
  <c r="D7302" i="9"/>
  <c r="G7302" i="9"/>
  <c r="A7303" i="9"/>
  <c r="B7303" i="9"/>
  <c r="C7303" i="9"/>
  <c r="E7303" i="9"/>
  <c r="F7303" i="9"/>
  <c r="G7303" i="9"/>
  <c r="I7303" i="9"/>
  <c r="A7304" i="9"/>
  <c r="C7304" i="9"/>
  <c r="D7304" i="9"/>
  <c r="E7304" i="9"/>
  <c r="G7304" i="9"/>
  <c r="H7304" i="9"/>
  <c r="I7304" i="9"/>
  <c r="A7305" i="9"/>
  <c r="C7305" i="9"/>
  <c r="F7305" i="9"/>
  <c r="I7305" i="9"/>
  <c r="A7306" i="9"/>
  <c r="D7306" i="9"/>
  <c r="G7306" i="9"/>
  <c r="I7306" i="9"/>
  <c r="A7307" i="9"/>
  <c r="B7307" i="9"/>
  <c r="E7307" i="9"/>
  <c r="F7307" i="9"/>
  <c r="G7307" i="9"/>
  <c r="A7308" i="9"/>
  <c r="C7308" i="9"/>
  <c r="E7308" i="9"/>
  <c r="G7308" i="9"/>
  <c r="H7308" i="9"/>
  <c r="A7309" i="9"/>
  <c r="A7310" i="9"/>
  <c r="A7311" i="9"/>
  <c r="B7311" i="9"/>
  <c r="C7311" i="9"/>
  <c r="E7311" i="9"/>
  <c r="F7311" i="9"/>
  <c r="G7311" i="9"/>
  <c r="I7311" i="9"/>
  <c r="A7312" i="9"/>
  <c r="C7312" i="9"/>
  <c r="D7312" i="9"/>
  <c r="E7312" i="9"/>
  <c r="G7312" i="9"/>
  <c r="H7312" i="9"/>
  <c r="I7312" i="9"/>
  <c r="A7313" i="9"/>
  <c r="C7313" i="9"/>
  <c r="A7314" i="9"/>
  <c r="D7314" i="9"/>
  <c r="A7315" i="9"/>
  <c r="B7315" i="9"/>
  <c r="E7315" i="9"/>
  <c r="F7315" i="9"/>
  <c r="G7315" i="9"/>
  <c r="A7316" i="9"/>
  <c r="C7316" i="9"/>
  <c r="E7316" i="9"/>
  <c r="G7316" i="9"/>
  <c r="H7316" i="9"/>
  <c r="A7317" i="9"/>
  <c r="C7317" i="9"/>
  <c r="F7317" i="9"/>
  <c r="A7318" i="9"/>
  <c r="D7318" i="9"/>
  <c r="G7318" i="9"/>
  <c r="A7319" i="9"/>
  <c r="B7319" i="9"/>
  <c r="C7319" i="9"/>
  <c r="E7319" i="9"/>
  <c r="F7319" i="9"/>
  <c r="G7319" i="9"/>
  <c r="I7319" i="9"/>
  <c r="A7320" i="9"/>
  <c r="C7320" i="9"/>
  <c r="D7320" i="9"/>
  <c r="E7320" i="9"/>
  <c r="G7320" i="9"/>
  <c r="H7320" i="9"/>
  <c r="I7320" i="9"/>
  <c r="A7321" i="9"/>
  <c r="C7321" i="9" s="1"/>
  <c r="F7321" i="9"/>
  <c r="I7321" i="9"/>
  <c r="A7322" i="9"/>
  <c r="D7322" i="9" s="1"/>
  <c r="G7322" i="9"/>
  <c r="I7322" i="9"/>
  <c r="A7323" i="9"/>
  <c r="B7323" i="9"/>
  <c r="E7323" i="9"/>
  <c r="F7323" i="9"/>
  <c r="G7323" i="9"/>
  <c r="A7324" i="9"/>
  <c r="C7324" i="9"/>
  <c r="E7324" i="9"/>
  <c r="G7324" i="9"/>
  <c r="H7324" i="9"/>
  <c r="A7325" i="9"/>
  <c r="A7326" i="9"/>
  <c r="A7327" i="9"/>
  <c r="B7327" i="9"/>
  <c r="C7327" i="9"/>
  <c r="E7327" i="9"/>
  <c r="F7327" i="9"/>
  <c r="G7327" i="9"/>
  <c r="I7327" i="9"/>
  <c r="A7328" i="9"/>
  <c r="C7328" i="9"/>
  <c r="D7328" i="9"/>
  <c r="E7328" i="9"/>
  <c r="G7328" i="9"/>
  <c r="H7328" i="9"/>
  <c r="I7328" i="9"/>
  <c r="A7329" i="9"/>
  <c r="C7329" i="9"/>
  <c r="A7330" i="9"/>
  <c r="D7330" i="9"/>
  <c r="A7331" i="9"/>
  <c r="B7331" i="9"/>
  <c r="E7331" i="9"/>
  <c r="F7331" i="9"/>
  <c r="G7331" i="9"/>
  <c r="A7332" i="9"/>
  <c r="C7332" i="9"/>
  <c r="E7332" i="9"/>
  <c r="G7332" i="9"/>
  <c r="H7332" i="9"/>
  <c r="A7333" i="9"/>
  <c r="C7333" i="9"/>
  <c r="F7333" i="9"/>
  <c r="A7334" i="9"/>
  <c r="D7334" i="9"/>
  <c r="G7334" i="9"/>
  <c r="A7335" i="9"/>
  <c r="B7335" i="9"/>
  <c r="C7335" i="9"/>
  <c r="E7335" i="9"/>
  <c r="F7335" i="9"/>
  <c r="G7335" i="9"/>
  <c r="I7335" i="9"/>
  <c r="A7336" i="9"/>
  <c r="C7336" i="9"/>
  <c r="D7336" i="9"/>
  <c r="E7336" i="9"/>
  <c r="G7336" i="9"/>
  <c r="H7336" i="9"/>
  <c r="I7336" i="9"/>
  <c r="A7337" i="9"/>
  <c r="C7337" i="9" s="1"/>
  <c r="E7337" i="9"/>
  <c r="G7337" i="9"/>
  <c r="I7337" i="9"/>
  <c r="A7338" i="9"/>
  <c r="C7338" i="9"/>
  <c r="E7338" i="9"/>
  <c r="G7338" i="9"/>
  <c r="I7338" i="9"/>
  <c r="A7339" i="9"/>
  <c r="C7339" i="9"/>
  <c r="I7339" i="9"/>
  <c r="A7340" i="9"/>
  <c r="A7341" i="9"/>
  <c r="C7341" i="9" s="1"/>
  <c r="E7341" i="9"/>
  <c r="G7341" i="9"/>
  <c r="I7341" i="9"/>
  <c r="A7342" i="9"/>
  <c r="C7342" i="9"/>
  <c r="E7342" i="9"/>
  <c r="G7342" i="9"/>
  <c r="I7342" i="9"/>
  <c r="A7343" i="9"/>
  <c r="C7343" i="9"/>
  <c r="I7343" i="9"/>
  <c r="A7344" i="9"/>
  <c r="I7344" i="9" s="1"/>
  <c r="A7345" i="9"/>
  <c r="C7345" i="9" s="1"/>
  <c r="E7345" i="9"/>
  <c r="G7345" i="9"/>
  <c r="I7345" i="9"/>
  <c r="A7346" i="9"/>
  <c r="C7346" i="9"/>
  <c r="E7346" i="9"/>
  <c r="G7346" i="9"/>
  <c r="I7346" i="9"/>
  <c r="A7347" i="9"/>
  <c r="C7347" i="9"/>
  <c r="I7347" i="9"/>
  <c r="A7348" i="9"/>
  <c r="A7349" i="9"/>
  <c r="C7349" i="9" s="1"/>
  <c r="D7349" i="9"/>
  <c r="E7349" i="9"/>
  <c r="G7349" i="9"/>
  <c r="I7349" i="9"/>
  <c r="A7350" i="9"/>
  <c r="F7350" i="9"/>
  <c r="A7351" i="9"/>
  <c r="G7351" i="9"/>
  <c r="A7352" i="9"/>
  <c r="B7352" i="9"/>
  <c r="F7352" i="9"/>
  <c r="G7352" i="9"/>
  <c r="A7353" i="9"/>
  <c r="C7353" i="9"/>
  <c r="G7353" i="9"/>
  <c r="H7353" i="9"/>
  <c r="A7354" i="9"/>
  <c r="B7354" i="9"/>
  <c r="C7354" i="9"/>
  <c r="F7354" i="9"/>
  <c r="G7354" i="9"/>
  <c r="I7354" i="9"/>
  <c r="A7355" i="9"/>
  <c r="C7355" i="9"/>
  <c r="D7355" i="9"/>
  <c r="G7355" i="9"/>
  <c r="H7355" i="9"/>
  <c r="I7355" i="9"/>
  <c r="A7356" i="9"/>
  <c r="B7356" i="9"/>
  <c r="C7356" i="9"/>
  <c r="E7356" i="9"/>
  <c r="F7356" i="9"/>
  <c r="G7356" i="9"/>
  <c r="I7356" i="9"/>
  <c r="A7357" i="9"/>
  <c r="C7357" i="9"/>
  <c r="D7357" i="9"/>
  <c r="E7357" i="9"/>
  <c r="G7357" i="9"/>
  <c r="H7357" i="9"/>
  <c r="I7357" i="9"/>
  <c r="A7358" i="9"/>
  <c r="F7358" i="9" s="1"/>
  <c r="A7359" i="9"/>
  <c r="A7360" i="9"/>
  <c r="B7360" i="9"/>
  <c r="F7360" i="9"/>
  <c r="G7360" i="9"/>
  <c r="A7361" i="9"/>
  <c r="C7361" i="9"/>
  <c r="G7361" i="9"/>
  <c r="H7361" i="9"/>
  <c r="A7362" i="9"/>
  <c r="B7362" i="9"/>
  <c r="C7362" i="9"/>
  <c r="F7362" i="9"/>
  <c r="G7362" i="9"/>
  <c r="I7362" i="9"/>
  <c r="A7363" i="9"/>
  <c r="C7363" i="9"/>
  <c r="D7363" i="9"/>
  <c r="G7363" i="9"/>
  <c r="H7363" i="9"/>
  <c r="I7363" i="9"/>
  <c r="A7364" i="9"/>
  <c r="B7364" i="9"/>
  <c r="C7364" i="9"/>
  <c r="E7364" i="9"/>
  <c r="F7364" i="9"/>
  <c r="G7364" i="9"/>
  <c r="I7364" i="9"/>
  <c r="A7365" i="9"/>
  <c r="C7365" i="9"/>
  <c r="D7365" i="9"/>
  <c r="E7365" i="9"/>
  <c r="G7365" i="9"/>
  <c r="H7365" i="9"/>
  <c r="I7365" i="9"/>
  <c r="A7366" i="9"/>
  <c r="F7366" i="9"/>
  <c r="A7367" i="9"/>
  <c r="G7367" i="9"/>
  <c r="A7368" i="9"/>
  <c r="B7368" i="9"/>
  <c r="F7368" i="9"/>
  <c r="G7368" i="9"/>
  <c r="A7369" i="9"/>
  <c r="C7369" i="9"/>
  <c r="G7369" i="9"/>
  <c r="H7369" i="9"/>
  <c r="A7370" i="9"/>
  <c r="B7370" i="9"/>
  <c r="C7370" i="9"/>
  <c r="F7370" i="9"/>
  <c r="G7370" i="9"/>
  <c r="I7370" i="9"/>
  <c r="A7371" i="9"/>
  <c r="C7371" i="9"/>
  <c r="D7371" i="9"/>
  <c r="G7371" i="9"/>
  <c r="H7371" i="9"/>
  <c r="I7371" i="9"/>
  <c r="A7372" i="9"/>
  <c r="B7372" i="9"/>
  <c r="C7372" i="9"/>
  <c r="E7372" i="9"/>
  <c r="F7372" i="9"/>
  <c r="G7372" i="9"/>
  <c r="I7372" i="9"/>
  <c r="A7373" i="9"/>
  <c r="C7373" i="9"/>
  <c r="D7373" i="9"/>
  <c r="E7373" i="9"/>
  <c r="G7373" i="9"/>
  <c r="H7373" i="9"/>
  <c r="I7373" i="9"/>
  <c r="A7374" i="9"/>
  <c r="A7375" i="9"/>
  <c r="G7375" i="9" s="1"/>
  <c r="A7376" i="9"/>
  <c r="B7376" i="9"/>
  <c r="F7376" i="9"/>
  <c r="G7376" i="9"/>
  <c r="A7377" i="9"/>
  <c r="C7377" i="9"/>
  <c r="G7377" i="9"/>
  <c r="H7377" i="9"/>
  <c r="A7378" i="9"/>
  <c r="B7378" i="9"/>
  <c r="C7378" i="9"/>
  <c r="F7378" i="9"/>
  <c r="G7378" i="9"/>
  <c r="I7378" i="9"/>
  <c r="A7379" i="9"/>
  <c r="C7379" i="9"/>
  <c r="D7379" i="9"/>
  <c r="G7379" i="9"/>
  <c r="H7379" i="9"/>
  <c r="I7379" i="9"/>
  <c r="A7380" i="9"/>
  <c r="B7380" i="9"/>
  <c r="C7380" i="9"/>
  <c r="E7380" i="9"/>
  <c r="F7380" i="9"/>
  <c r="G7380" i="9"/>
  <c r="I7380" i="9"/>
  <c r="A7381" i="9"/>
  <c r="C7381" i="9"/>
  <c r="D7381" i="9"/>
  <c r="E7381" i="9"/>
  <c r="G7381" i="9"/>
  <c r="H7381" i="9"/>
  <c r="I7381" i="9"/>
  <c r="A7382" i="9"/>
  <c r="F7382" i="9"/>
  <c r="A7383" i="9"/>
  <c r="G7383" i="9"/>
  <c r="A7384" i="9"/>
  <c r="B7384" i="9"/>
  <c r="F7384" i="9"/>
  <c r="G7384" i="9"/>
  <c r="A7385" i="9"/>
  <c r="C7385" i="9"/>
  <c r="G7385" i="9"/>
  <c r="H7385" i="9"/>
  <c r="A7386" i="9"/>
  <c r="B7386" i="9"/>
  <c r="C7386" i="9"/>
  <c r="F7386" i="9"/>
  <c r="G7386" i="9"/>
  <c r="I7386" i="9"/>
  <c r="A7387" i="9"/>
  <c r="C7387" i="9"/>
  <c r="D7387" i="9"/>
  <c r="G7387" i="9"/>
  <c r="H7387" i="9"/>
  <c r="I7387" i="9"/>
  <c r="A7388" i="9"/>
  <c r="B7388" i="9"/>
  <c r="C7388" i="9"/>
  <c r="E7388" i="9"/>
  <c r="F7388" i="9"/>
  <c r="G7388" i="9"/>
  <c r="I7388" i="9"/>
  <c r="A7389" i="9"/>
  <c r="C7389" i="9"/>
  <c r="D7389" i="9"/>
  <c r="E7389" i="9"/>
  <c r="G7389" i="9"/>
  <c r="H7389" i="9"/>
  <c r="I7389" i="9"/>
  <c r="A7390" i="9"/>
  <c r="F7390" i="9" s="1"/>
  <c r="A7391" i="9"/>
  <c r="A7392" i="9"/>
  <c r="B7392" i="9"/>
  <c r="C7392" i="9"/>
  <c r="D7392" i="9"/>
  <c r="E7392" i="9"/>
  <c r="F7392" i="9"/>
  <c r="G7392" i="9"/>
  <c r="H7392" i="9"/>
  <c r="I7392" i="9"/>
  <c r="A7393" i="9"/>
  <c r="C7393" i="9" s="1"/>
  <c r="B7393" i="9"/>
  <c r="E7393" i="9"/>
  <c r="F7393" i="9"/>
  <c r="I7393" i="9"/>
  <c r="A7394" i="9"/>
  <c r="B7394" i="9"/>
  <c r="C7394" i="9"/>
  <c r="D7394" i="9"/>
  <c r="E7394" i="9"/>
  <c r="F7394" i="9"/>
  <c r="G7394" i="9"/>
  <c r="H7394" i="9"/>
  <c r="I7394" i="9"/>
  <c r="A7395" i="9"/>
  <c r="C7395" i="9" s="1"/>
  <c r="B7395" i="9"/>
  <c r="E7395" i="9"/>
  <c r="F7395" i="9"/>
  <c r="I7395" i="9"/>
  <c r="A7396" i="9"/>
  <c r="B7396" i="9"/>
  <c r="C7396" i="9"/>
  <c r="D7396" i="9"/>
  <c r="E7396" i="9"/>
  <c r="F7396" i="9"/>
  <c r="G7396" i="9"/>
  <c r="H7396" i="9"/>
  <c r="I7396" i="9"/>
  <c r="A7397" i="9"/>
  <c r="C7397" i="9" s="1"/>
  <c r="B7397" i="9"/>
  <c r="E7397" i="9"/>
  <c r="F7397" i="9"/>
  <c r="I7397" i="9"/>
  <c r="A7398" i="9"/>
  <c r="B7398" i="9"/>
  <c r="C7398" i="9"/>
  <c r="D7398" i="9"/>
  <c r="E7398" i="9"/>
  <c r="F7398" i="9"/>
  <c r="G7398" i="9"/>
  <c r="H7398" i="9"/>
  <c r="I7398" i="9"/>
  <c r="A7399" i="9"/>
  <c r="C7399" i="9" s="1"/>
  <c r="B7399" i="9"/>
  <c r="E7399" i="9"/>
  <c r="F7399" i="9"/>
  <c r="I7399" i="9"/>
  <c r="A7400" i="9"/>
  <c r="B7400" i="9"/>
  <c r="C7400" i="9"/>
  <c r="D7400" i="9"/>
  <c r="E7400" i="9"/>
  <c r="F7400" i="9"/>
  <c r="G7400" i="9"/>
  <c r="H7400" i="9"/>
  <c r="I7400" i="9"/>
  <c r="A7401" i="9"/>
  <c r="C7401" i="9" s="1"/>
  <c r="B7401" i="9"/>
  <c r="E7401" i="9"/>
  <c r="F7401" i="9"/>
  <c r="I7401" i="9"/>
  <c r="A7402" i="9"/>
  <c r="B7402" i="9"/>
  <c r="C7402" i="9"/>
  <c r="D7402" i="9"/>
  <c r="E7402" i="9"/>
  <c r="F7402" i="9"/>
  <c r="G7402" i="9"/>
  <c r="H7402" i="9"/>
  <c r="I7402" i="9"/>
  <c r="A7403" i="9"/>
  <c r="C7403" i="9" s="1"/>
  <c r="B7403" i="9"/>
  <c r="E7403" i="9"/>
  <c r="F7403" i="9"/>
  <c r="I7403" i="9"/>
  <c r="A7404" i="9"/>
  <c r="B7404" i="9"/>
  <c r="C7404" i="9"/>
  <c r="D7404" i="9"/>
  <c r="E7404" i="9"/>
  <c r="F7404" i="9"/>
  <c r="G7404" i="9"/>
  <c r="H7404" i="9"/>
  <c r="I7404" i="9"/>
  <c r="A7405" i="9"/>
  <c r="C7405" i="9" s="1"/>
  <c r="B7405" i="9"/>
  <c r="E7405" i="9"/>
  <c r="F7405" i="9"/>
  <c r="I7405" i="9"/>
  <c r="A7406" i="9"/>
  <c r="B7406" i="9"/>
  <c r="C7406" i="9"/>
  <c r="D7406" i="9"/>
  <c r="E7406" i="9"/>
  <c r="F7406" i="9"/>
  <c r="G7406" i="9"/>
  <c r="H7406" i="9"/>
  <c r="I7406" i="9"/>
  <c r="A7407" i="9"/>
  <c r="C7407" i="9" s="1"/>
  <c r="B7407" i="9"/>
  <c r="E7407" i="9"/>
  <c r="F7407" i="9"/>
  <c r="I7407" i="9"/>
  <c r="A7408" i="9"/>
  <c r="B7408" i="9"/>
  <c r="C7408" i="9"/>
  <c r="D7408" i="9"/>
  <c r="E7408" i="9"/>
  <c r="F7408" i="9"/>
  <c r="G7408" i="9"/>
  <c r="H7408" i="9"/>
  <c r="I7408" i="9"/>
  <c r="A7409" i="9"/>
  <c r="C7409" i="9" s="1"/>
  <c r="B7409" i="9"/>
  <c r="E7409" i="9"/>
  <c r="F7409" i="9"/>
  <c r="I7409" i="9"/>
  <c r="A7410" i="9"/>
  <c r="B7410" i="9"/>
  <c r="C7410" i="9"/>
  <c r="D7410" i="9"/>
  <c r="E7410" i="9"/>
  <c r="F7410" i="9"/>
  <c r="G7410" i="9"/>
  <c r="H7410" i="9"/>
  <c r="I7410" i="9"/>
  <c r="A7411" i="9"/>
  <c r="C7411" i="9" s="1"/>
  <c r="B7411" i="9"/>
  <c r="E7411" i="9"/>
  <c r="F7411" i="9"/>
  <c r="I7411" i="9"/>
  <c r="A7412" i="9"/>
  <c r="B7412" i="9"/>
  <c r="C7412" i="9"/>
  <c r="D7412" i="9"/>
  <c r="E7412" i="9"/>
  <c r="F7412" i="9"/>
  <c r="G7412" i="9"/>
  <c r="H7412" i="9"/>
  <c r="I7412" i="9"/>
  <c r="A7413" i="9"/>
  <c r="B7413" i="9" s="1"/>
  <c r="E7413" i="9"/>
  <c r="I7413" i="9"/>
  <c r="A7414" i="9"/>
  <c r="B7414" i="9"/>
  <c r="C7414" i="9"/>
  <c r="D7414" i="9"/>
  <c r="E7414" i="9"/>
  <c r="F7414" i="9"/>
  <c r="G7414" i="9"/>
  <c r="H7414" i="9"/>
  <c r="I7414" i="9"/>
  <c r="A7415" i="9"/>
  <c r="E7415" i="9" s="1"/>
  <c r="B7415" i="9"/>
  <c r="F7415" i="9"/>
  <c r="I7415" i="9"/>
  <c r="A7416" i="9"/>
  <c r="B7416" i="9"/>
  <c r="C7416" i="9"/>
  <c r="D7416" i="9"/>
  <c r="E7416" i="9"/>
  <c r="F7416" i="9"/>
  <c r="G7416" i="9"/>
  <c r="H7416" i="9"/>
  <c r="I7416" i="9"/>
  <c r="A7417" i="9"/>
  <c r="I7417" i="9"/>
  <c r="A7418" i="9"/>
  <c r="B7418" i="9"/>
  <c r="C7418" i="9"/>
  <c r="D7418" i="9"/>
  <c r="E7418" i="9"/>
  <c r="F7418" i="9"/>
  <c r="G7418" i="9"/>
  <c r="H7418" i="9"/>
  <c r="I7418" i="9"/>
  <c r="A7419" i="9"/>
  <c r="B7419" i="9"/>
  <c r="E7419" i="9"/>
  <c r="F7419" i="9"/>
  <c r="I7419" i="9"/>
  <c r="A7420" i="9"/>
  <c r="B7420" i="9"/>
  <c r="C7420" i="9"/>
  <c r="D7420" i="9"/>
  <c r="E7420" i="9"/>
  <c r="F7420" i="9"/>
  <c r="G7420" i="9"/>
  <c r="H7420" i="9"/>
  <c r="I7420" i="9"/>
  <c r="A7421" i="9"/>
  <c r="B7421" i="9" s="1"/>
  <c r="E7421" i="9"/>
  <c r="I7421" i="9"/>
  <c r="A7422" i="9"/>
  <c r="B7422" i="9"/>
  <c r="C7422" i="9"/>
  <c r="D7422" i="9"/>
  <c r="E7422" i="9"/>
  <c r="F7422" i="9"/>
  <c r="G7422" i="9"/>
  <c r="H7422" i="9"/>
  <c r="I7422" i="9"/>
  <c r="A7423" i="9"/>
  <c r="E7423" i="9" s="1"/>
  <c r="B7423" i="9"/>
  <c r="F7423" i="9"/>
  <c r="I7423" i="9"/>
  <c r="A7424" i="9"/>
  <c r="B7424" i="9"/>
  <c r="C7424" i="9"/>
  <c r="D7424" i="9"/>
  <c r="E7424" i="9"/>
  <c r="F7424" i="9"/>
  <c r="G7424" i="9"/>
  <c r="H7424" i="9"/>
  <c r="I7424" i="9"/>
  <c r="A7425" i="9"/>
  <c r="I7425" i="9"/>
  <c r="A7426" i="9"/>
  <c r="B7426" i="9"/>
  <c r="C7426" i="9"/>
  <c r="D7426" i="9"/>
  <c r="E7426" i="9"/>
  <c r="F7426" i="9"/>
  <c r="G7426" i="9"/>
  <c r="H7426" i="9"/>
  <c r="I7426" i="9"/>
  <c r="A7427" i="9"/>
  <c r="B7427" i="9"/>
  <c r="E7427" i="9"/>
  <c r="F7427" i="9"/>
  <c r="I7427" i="9"/>
  <c r="A7428" i="9"/>
  <c r="B7428" i="9"/>
  <c r="C7428" i="9"/>
  <c r="D7428" i="9"/>
  <c r="E7428" i="9"/>
  <c r="F7428" i="9"/>
  <c r="G7428" i="9"/>
  <c r="H7428" i="9"/>
  <c r="I7428" i="9"/>
  <c r="A7429" i="9"/>
  <c r="B7429" i="9" s="1"/>
  <c r="E7429" i="9"/>
  <c r="I7429" i="9"/>
  <c r="A7430" i="9"/>
  <c r="B7430" i="9"/>
  <c r="C7430" i="9"/>
  <c r="D7430" i="9"/>
  <c r="E7430" i="9"/>
  <c r="F7430" i="9"/>
  <c r="G7430" i="9"/>
  <c r="H7430" i="9"/>
  <c r="I7430" i="9"/>
  <c r="A7431" i="9"/>
  <c r="E7431" i="9" s="1"/>
  <c r="B7431" i="9"/>
  <c r="F7431" i="9"/>
  <c r="I7431" i="9"/>
  <c r="A7432" i="9"/>
  <c r="B7432" i="9"/>
  <c r="C7432" i="9"/>
  <c r="D7432" i="9"/>
  <c r="E7432" i="9"/>
  <c r="F7432" i="9"/>
  <c r="G7432" i="9"/>
  <c r="H7432" i="9"/>
  <c r="I7432" i="9"/>
  <c r="A7433" i="9"/>
  <c r="I7433" i="9"/>
  <c r="A7434" i="9"/>
  <c r="B7434" i="9"/>
  <c r="C7434" i="9"/>
  <c r="D7434" i="9"/>
  <c r="E7434" i="9"/>
  <c r="F7434" i="9"/>
  <c r="G7434" i="9"/>
  <c r="H7434" i="9"/>
  <c r="I7434" i="9"/>
  <c r="A7435" i="9"/>
  <c r="B7435" i="9"/>
  <c r="E7435" i="9"/>
  <c r="F7435" i="9"/>
  <c r="I7435" i="9"/>
  <c r="A7436" i="9"/>
  <c r="B7436" i="9"/>
  <c r="C7436" i="9"/>
  <c r="D7436" i="9"/>
  <c r="E7436" i="9"/>
  <c r="F7436" i="9"/>
  <c r="G7436" i="9"/>
  <c r="H7436" i="9"/>
  <c r="I7436" i="9"/>
  <c r="A7437" i="9"/>
  <c r="B7437" i="9" s="1"/>
  <c r="E7437" i="9"/>
  <c r="I7437" i="9"/>
  <c r="A7438" i="9"/>
  <c r="B7438" i="9"/>
  <c r="C7438" i="9"/>
  <c r="D7438" i="9"/>
  <c r="E7438" i="9"/>
  <c r="F7438" i="9"/>
  <c r="G7438" i="9"/>
  <c r="H7438" i="9"/>
  <c r="I7438" i="9"/>
  <c r="A7439" i="9"/>
  <c r="E7439" i="9" s="1"/>
  <c r="B7439" i="9"/>
  <c r="F7439" i="9"/>
  <c r="I7439" i="9"/>
  <c r="A7440" i="9"/>
  <c r="B7440" i="9"/>
  <c r="C7440" i="9"/>
  <c r="D7440" i="9"/>
  <c r="E7440" i="9"/>
  <c r="F7440" i="9"/>
  <c r="G7440" i="9"/>
  <c r="H7440" i="9"/>
  <c r="I7440" i="9"/>
  <c r="A7441" i="9"/>
  <c r="I7441" i="9"/>
  <c r="A7442" i="9"/>
  <c r="B7442" i="9"/>
  <c r="C7442" i="9"/>
  <c r="D7442" i="9"/>
  <c r="E7442" i="9"/>
  <c r="F7442" i="9"/>
  <c r="G7442" i="9"/>
  <c r="H7442" i="9"/>
  <c r="I7442" i="9"/>
  <c r="A7443" i="9"/>
  <c r="B7443" i="9"/>
  <c r="E7443" i="9"/>
  <c r="F7443" i="9"/>
  <c r="I7443" i="9"/>
  <c r="A7444" i="9"/>
  <c r="B7444" i="9"/>
  <c r="C7444" i="9"/>
  <c r="D7444" i="9"/>
  <c r="E7444" i="9"/>
  <c r="F7444" i="9"/>
  <c r="G7444" i="9"/>
  <c r="H7444" i="9"/>
  <c r="I7444" i="9"/>
  <c r="A7445" i="9"/>
  <c r="B7445" i="9" s="1"/>
  <c r="E7445" i="9"/>
  <c r="I7445" i="9"/>
  <c r="A7446" i="9"/>
  <c r="B7446" i="9"/>
  <c r="C7446" i="9"/>
  <c r="D7446" i="9"/>
  <c r="E7446" i="9"/>
  <c r="F7446" i="9"/>
  <c r="G7446" i="9"/>
  <c r="H7446" i="9"/>
  <c r="I7446" i="9"/>
  <c r="A7447" i="9"/>
  <c r="E7447" i="9" s="1"/>
  <c r="B7447" i="9"/>
  <c r="F7447" i="9"/>
  <c r="I7447" i="9"/>
  <c r="A7448" i="9"/>
  <c r="B7448" i="9"/>
  <c r="C7448" i="9"/>
  <c r="D7448" i="9"/>
  <c r="E7448" i="9"/>
  <c r="F7448" i="9"/>
  <c r="G7448" i="9"/>
  <c r="H7448" i="9"/>
  <c r="I7448" i="9"/>
  <c r="A7449" i="9"/>
  <c r="I7449" i="9"/>
  <c r="A7450" i="9"/>
  <c r="B7450" i="9"/>
  <c r="C7450" i="9"/>
  <c r="D7450" i="9"/>
  <c r="E7450" i="9"/>
  <c r="F7450" i="9"/>
  <c r="G7450" i="9"/>
  <c r="H7450" i="9"/>
  <c r="I7450" i="9"/>
  <c r="A7451" i="9"/>
  <c r="B7451" i="9"/>
  <c r="E7451" i="9"/>
  <c r="F7451" i="9"/>
  <c r="I7451" i="9"/>
  <c r="A7452" i="9"/>
  <c r="B7452" i="9"/>
  <c r="C7452" i="9"/>
  <c r="D7452" i="9"/>
  <c r="E7452" i="9"/>
  <c r="F7452" i="9"/>
  <c r="G7452" i="9"/>
  <c r="H7452" i="9"/>
  <c r="I7452" i="9"/>
  <c r="A7453" i="9"/>
  <c r="B7453" i="9" s="1"/>
  <c r="E7453" i="9"/>
  <c r="I7453" i="9"/>
  <c r="A7454" i="9"/>
  <c r="B7454" i="9"/>
  <c r="C7454" i="9"/>
  <c r="D7454" i="9"/>
  <c r="E7454" i="9"/>
  <c r="F7454" i="9"/>
  <c r="G7454" i="9"/>
  <c r="H7454" i="9"/>
  <c r="I7454" i="9"/>
  <c r="A7455" i="9"/>
  <c r="E7455" i="9" s="1"/>
  <c r="B7455" i="9"/>
  <c r="F7455" i="9"/>
  <c r="I7455" i="9"/>
  <c r="A7456" i="9"/>
  <c r="B7456" i="9"/>
  <c r="C7456" i="9"/>
  <c r="D7456" i="9"/>
  <c r="E7456" i="9"/>
  <c r="F7456" i="9"/>
  <c r="G7456" i="9"/>
  <c r="H7456" i="9"/>
  <c r="I7456" i="9"/>
  <c r="A7457" i="9"/>
  <c r="F7457" i="9"/>
  <c r="A7458" i="9"/>
  <c r="B7458" i="9"/>
  <c r="C7458" i="9"/>
  <c r="D7458" i="9"/>
  <c r="E7458" i="9"/>
  <c r="F7458" i="9"/>
  <c r="G7458" i="9"/>
  <c r="H7458" i="9"/>
  <c r="I7458" i="9"/>
  <c r="A7459" i="9"/>
  <c r="B7459" i="9" s="1"/>
  <c r="D7459" i="9"/>
  <c r="F7459" i="9"/>
  <c r="I7459" i="9"/>
  <c r="A7460" i="9"/>
  <c r="B7460" i="9"/>
  <c r="C7460" i="9"/>
  <c r="D7460" i="9"/>
  <c r="E7460" i="9"/>
  <c r="F7460" i="9"/>
  <c r="G7460" i="9"/>
  <c r="H7460" i="9"/>
  <c r="I7460" i="9"/>
  <c r="A7461" i="9"/>
  <c r="F7461" i="9"/>
  <c r="A7462" i="9"/>
  <c r="B7462" i="9"/>
  <c r="C7462" i="9"/>
  <c r="D7462" i="9"/>
  <c r="E7462" i="9"/>
  <c r="F7462" i="9"/>
  <c r="G7462" i="9"/>
  <c r="H7462" i="9"/>
  <c r="I7462" i="9"/>
  <c r="A7463" i="9"/>
  <c r="B7463" i="9" s="1"/>
  <c r="D7463" i="9"/>
  <c r="F7463" i="9"/>
  <c r="I7463" i="9"/>
  <c r="A7464" i="9"/>
  <c r="B7464" i="9"/>
  <c r="C7464" i="9"/>
  <c r="D7464" i="9"/>
  <c r="E7464" i="9"/>
  <c r="F7464" i="9"/>
  <c r="G7464" i="9"/>
  <c r="H7464" i="9"/>
  <c r="I7464" i="9"/>
  <c r="A7465" i="9"/>
  <c r="F7465" i="9"/>
  <c r="A7466" i="9"/>
  <c r="B7466" i="9"/>
  <c r="C7466" i="9"/>
  <c r="D7466" i="9"/>
  <c r="E7466" i="9"/>
  <c r="F7466" i="9"/>
  <c r="G7466" i="9"/>
  <c r="H7466" i="9"/>
  <c r="I7466" i="9"/>
  <c r="A7467" i="9"/>
  <c r="B7467" i="9" s="1"/>
  <c r="D7467" i="9"/>
  <c r="F7467" i="9"/>
  <c r="I7467" i="9"/>
  <c r="A7468" i="9"/>
  <c r="B7468" i="9"/>
  <c r="C7468" i="9"/>
  <c r="D7468" i="9"/>
  <c r="E7468" i="9"/>
  <c r="F7468" i="9"/>
  <c r="G7468" i="9"/>
  <c r="H7468" i="9"/>
  <c r="I7468" i="9"/>
  <c r="A7469" i="9"/>
  <c r="F7469" i="9"/>
  <c r="A7470" i="9"/>
  <c r="B7470" i="9"/>
  <c r="C7470" i="9"/>
  <c r="D7470" i="9"/>
  <c r="E7470" i="9"/>
  <c r="F7470" i="9"/>
  <c r="G7470" i="9"/>
  <c r="H7470" i="9"/>
  <c r="I7470" i="9"/>
  <c r="A7471" i="9"/>
  <c r="B7471" i="9" s="1"/>
  <c r="D7471" i="9"/>
  <c r="F7471" i="9"/>
  <c r="I7471" i="9"/>
  <c r="A7472" i="9"/>
  <c r="B7472" i="9"/>
  <c r="C7472" i="9"/>
  <c r="D7472" i="9"/>
  <c r="E7472" i="9"/>
  <c r="F7472" i="9"/>
  <c r="G7472" i="9"/>
  <c r="H7472" i="9"/>
  <c r="I7472" i="9"/>
  <c r="A7473" i="9"/>
  <c r="F7473" i="9"/>
  <c r="A7474" i="9"/>
  <c r="B7474" i="9"/>
  <c r="C7474" i="9"/>
  <c r="D7474" i="9"/>
  <c r="E7474" i="9"/>
  <c r="F7474" i="9"/>
  <c r="G7474" i="9"/>
  <c r="H7474" i="9"/>
  <c r="I7474" i="9"/>
  <c r="A7475" i="9"/>
  <c r="B7475" i="9" s="1"/>
  <c r="D7475" i="9"/>
  <c r="F7475" i="9"/>
  <c r="I7475" i="9"/>
  <c r="A7476" i="9"/>
  <c r="B7476" i="9"/>
  <c r="C7476" i="9"/>
  <c r="D7476" i="9"/>
  <c r="E7476" i="9"/>
  <c r="F7476" i="9"/>
  <c r="G7476" i="9"/>
  <c r="H7476" i="9"/>
  <c r="I7476" i="9"/>
  <c r="A7477" i="9"/>
  <c r="F7477" i="9"/>
  <c r="A7478" i="9"/>
  <c r="B7478" i="9"/>
  <c r="C7478" i="9"/>
  <c r="D7478" i="9"/>
  <c r="E7478" i="9"/>
  <c r="F7478" i="9"/>
  <c r="G7478" i="9"/>
  <c r="H7478" i="9"/>
  <c r="I7478" i="9"/>
  <c r="A7479" i="9"/>
  <c r="B7479" i="9" s="1"/>
  <c r="D7479" i="9"/>
  <c r="F7479" i="9"/>
  <c r="I7479" i="9"/>
  <c r="A7480" i="9"/>
  <c r="B7480" i="9"/>
  <c r="C7480" i="9"/>
  <c r="D7480" i="9"/>
  <c r="E7480" i="9"/>
  <c r="F7480" i="9"/>
  <c r="G7480" i="9"/>
  <c r="H7480" i="9"/>
  <c r="I7480" i="9"/>
  <c r="A7481" i="9"/>
  <c r="F7481" i="9"/>
  <c r="A7482" i="9"/>
  <c r="B7482" i="9"/>
  <c r="C7482" i="9"/>
  <c r="D7482" i="9"/>
  <c r="E7482" i="9"/>
  <c r="F7482" i="9"/>
  <c r="G7482" i="9"/>
  <c r="H7482" i="9"/>
  <c r="I7482" i="9"/>
  <c r="A7483" i="9"/>
  <c r="B7483" i="9" s="1"/>
  <c r="D7483" i="9"/>
  <c r="F7483" i="9"/>
  <c r="I7483" i="9"/>
  <c r="A7484" i="9"/>
  <c r="B7484" i="9"/>
  <c r="C7484" i="9"/>
  <c r="D7484" i="9"/>
  <c r="E7484" i="9"/>
  <c r="F7484" i="9"/>
  <c r="G7484" i="9"/>
  <c r="H7484" i="9"/>
  <c r="I7484" i="9"/>
  <c r="A7485" i="9"/>
  <c r="F7485" i="9"/>
  <c r="A7486" i="9"/>
  <c r="B7486" i="9"/>
  <c r="C7486" i="9"/>
  <c r="D7486" i="9"/>
  <c r="E7486" i="9"/>
  <c r="F7486" i="9"/>
  <c r="G7486" i="9"/>
  <c r="H7486" i="9"/>
  <c r="I7486" i="9"/>
  <c r="A7487" i="9"/>
  <c r="B7487" i="9" s="1"/>
  <c r="D7487" i="9"/>
  <c r="F7487" i="9"/>
  <c r="I7487" i="9"/>
  <c r="A7488" i="9"/>
  <c r="B7488" i="9"/>
  <c r="C7488" i="9"/>
  <c r="D7488" i="9"/>
  <c r="E7488" i="9"/>
  <c r="F7488" i="9"/>
  <c r="G7488" i="9"/>
  <c r="H7488" i="9"/>
  <c r="I7488" i="9"/>
  <c r="A7489" i="9"/>
  <c r="F7489" i="9"/>
  <c r="A7490" i="9"/>
  <c r="B7490" i="9"/>
  <c r="C7490" i="9"/>
  <c r="D7490" i="9"/>
  <c r="E7490" i="9"/>
  <c r="F7490" i="9"/>
  <c r="G7490" i="9"/>
  <c r="H7490" i="9"/>
  <c r="I7490" i="9"/>
  <c r="A7491" i="9"/>
  <c r="B7491" i="9" s="1"/>
  <c r="D7491" i="9"/>
  <c r="F7491" i="9"/>
  <c r="I7491" i="9"/>
  <c r="A7492" i="9"/>
  <c r="B7492" i="9"/>
  <c r="C7492" i="9"/>
  <c r="D7492" i="9"/>
  <c r="E7492" i="9"/>
  <c r="F7492" i="9"/>
  <c r="G7492" i="9"/>
  <c r="H7492" i="9"/>
  <c r="I7492" i="9"/>
  <c r="A7493" i="9"/>
  <c r="F7493" i="9"/>
  <c r="A7494" i="9"/>
  <c r="B7494" i="9"/>
  <c r="C7494" i="9"/>
  <c r="D7494" i="9"/>
  <c r="E7494" i="9"/>
  <c r="F7494" i="9"/>
  <c r="G7494" i="9"/>
  <c r="H7494" i="9"/>
  <c r="I7494" i="9"/>
  <c r="A7495" i="9"/>
  <c r="B7495" i="9" s="1"/>
  <c r="D7495" i="9"/>
  <c r="F7495" i="9"/>
  <c r="I7495" i="9"/>
  <c r="A7496" i="9"/>
  <c r="B7496" i="9"/>
  <c r="C7496" i="9"/>
  <c r="D7496" i="9"/>
  <c r="E7496" i="9"/>
  <c r="F7496" i="9"/>
  <c r="G7496" i="9"/>
  <c r="H7496" i="9"/>
  <c r="I7496" i="9"/>
  <c r="A7497" i="9"/>
  <c r="F7497" i="9"/>
  <c r="A7498" i="9"/>
  <c r="B7498" i="9"/>
  <c r="C7498" i="9"/>
  <c r="D7498" i="9"/>
  <c r="E7498" i="9"/>
  <c r="F7498" i="9"/>
  <c r="G7498" i="9"/>
  <c r="H7498" i="9"/>
  <c r="I7498" i="9"/>
  <c r="A7499" i="9"/>
  <c r="B7499" i="9" s="1"/>
  <c r="D7499" i="9"/>
  <c r="F7499" i="9"/>
  <c r="I7499" i="9"/>
  <c r="A7500" i="9"/>
  <c r="B7500" i="9"/>
  <c r="C7500" i="9"/>
  <c r="D7500" i="9"/>
  <c r="E7500" i="9"/>
  <c r="F7500" i="9"/>
  <c r="G7500" i="9"/>
  <c r="H7500" i="9"/>
  <c r="I7500" i="9"/>
  <c r="A7501" i="9"/>
  <c r="F7501" i="9"/>
  <c r="A7502" i="9"/>
  <c r="B7502" i="9"/>
  <c r="C7502" i="9"/>
  <c r="D7502" i="9"/>
  <c r="E7502" i="9"/>
  <c r="F7502" i="9"/>
  <c r="G7502" i="9"/>
  <c r="H7502" i="9"/>
  <c r="I7502" i="9"/>
  <c r="A7503" i="9"/>
  <c r="B7503" i="9" s="1"/>
  <c r="D7503" i="9"/>
  <c r="F7503" i="9"/>
  <c r="I7503" i="9"/>
  <c r="A7504" i="9"/>
  <c r="B7504" i="9"/>
  <c r="C7504" i="9"/>
  <c r="D7504" i="9"/>
  <c r="E7504" i="9"/>
  <c r="F7504" i="9"/>
  <c r="G7504" i="9"/>
  <c r="H7504" i="9"/>
  <c r="I7504" i="9"/>
  <c r="A7505" i="9"/>
  <c r="F7505" i="9"/>
  <c r="A7506" i="9"/>
  <c r="B7506" i="9"/>
  <c r="C7506" i="9"/>
  <c r="D7506" i="9"/>
  <c r="E7506" i="9"/>
  <c r="F7506" i="9"/>
  <c r="G7506" i="9"/>
  <c r="H7506" i="9"/>
  <c r="I7506" i="9"/>
  <c r="A7507" i="9"/>
  <c r="B7507" i="9" s="1"/>
  <c r="D7507" i="9"/>
  <c r="F7507" i="9"/>
  <c r="I7507" i="9"/>
  <c r="A7508" i="9"/>
  <c r="B7508" i="9"/>
  <c r="C7508" i="9"/>
  <c r="D7508" i="9"/>
  <c r="E7508" i="9"/>
  <c r="F7508" i="9"/>
  <c r="G7508" i="9"/>
  <c r="H7508" i="9"/>
  <c r="I7508" i="9"/>
  <c r="A7509" i="9"/>
  <c r="F7509" i="9"/>
  <c r="A7510" i="9"/>
  <c r="B7510" i="9"/>
  <c r="C7510" i="9"/>
  <c r="D7510" i="9"/>
  <c r="E7510" i="9"/>
  <c r="F7510" i="9"/>
  <c r="G7510" i="9"/>
  <c r="H7510" i="9"/>
  <c r="I7510" i="9"/>
  <c r="A7511" i="9"/>
  <c r="B7511" i="9" s="1"/>
  <c r="D7511" i="9"/>
  <c r="F7511" i="9"/>
  <c r="I7511" i="9"/>
  <c r="A7512" i="9"/>
  <c r="B7512" i="9"/>
  <c r="C7512" i="9"/>
  <c r="D7512" i="9"/>
  <c r="E7512" i="9"/>
  <c r="F7512" i="9"/>
  <c r="G7512" i="9"/>
  <c r="H7512" i="9"/>
  <c r="I7512" i="9"/>
  <c r="A7513" i="9"/>
  <c r="F7513" i="9"/>
  <c r="A7514" i="9"/>
  <c r="B7514" i="9"/>
  <c r="C7514" i="9"/>
  <c r="D7514" i="9"/>
  <c r="E7514" i="9"/>
  <c r="F7514" i="9"/>
  <c r="G7514" i="9"/>
  <c r="H7514" i="9"/>
  <c r="I7514" i="9"/>
  <c r="A7515" i="9"/>
  <c r="B7515" i="9" s="1"/>
  <c r="D7515" i="9"/>
  <c r="E7515" i="9"/>
  <c r="F7515" i="9"/>
  <c r="I7515" i="9"/>
  <c r="A7516" i="9"/>
  <c r="B7516" i="9"/>
  <c r="C7516" i="9"/>
  <c r="D7516" i="9"/>
  <c r="E7516" i="9"/>
  <c r="F7516" i="9"/>
  <c r="G7516" i="9"/>
  <c r="H7516" i="9"/>
  <c r="I7516" i="9"/>
  <c r="A7517" i="9"/>
  <c r="F7517" i="9"/>
  <c r="A7518" i="9"/>
  <c r="B7518" i="9"/>
  <c r="C7518" i="9"/>
  <c r="D7518" i="9"/>
  <c r="E7518" i="9"/>
  <c r="F7518" i="9"/>
  <c r="G7518" i="9"/>
  <c r="H7518" i="9"/>
  <c r="I7518" i="9"/>
  <c r="A7519" i="9"/>
  <c r="B7519" i="9" s="1"/>
  <c r="D7519" i="9"/>
  <c r="E7519" i="9"/>
  <c r="F7519" i="9"/>
  <c r="I7519" i="9"/>
  <c r="A7520" i="9"/>
  <c r="B7520" i="9"/>
  <c r="C7520" i="9"/>
  <c r="D7520" i="9"/>
  <c r="E7520" i="9"/>
  <c r="F7520" i="9"/>
  <c r="G7520" i="9"/>
  <c r="H7520" i="9"/>
  <c r="I7520" i="9"/>
  <c r="A7521" i="9"/>
  <c r="A7522" i="9"/>
  <c r="B7522" i="9"/>
  <c r="C7522" i="9"/>
  <c r="D7522" i="9"/>
  <c r="E7522" i="9"/>
  <c r="F7522" i="9"/>
  <c r="G7522" i="9"/>
  <c r="H7522" i="9"/>
  <c r="I7522" i="9"/>
  <c r="A7523" i="9"/>
  <c r="B7523" i="9" s="1"/>
  <c r="C7523" i="9"/>
  <c r="D7523" i="9"/>
  <c r="E7523" i="9"/>
  <c r="G7523" i="9"/>
  <c r="H7523" i="9"/>
  <c r="I7523" i="9"/>
  <c r="A7524" i="9"/>
  <c r="B7524" i="9"/>
  <c r="C7524" i="9"/>
  <c r="E7524" i="9"/>
  <c r="F7524" i="9"/>
  <c r="G7524" i="9"/>
  <c r="I7524" i="9"/>
  <c r="A7525" i="9"/>
  <c r="C7525" i="9"/>
  <c r="D7525" i="9"/>
  <c r="E7525" i="9"/>
  <c r="G7525" i="9"/>
  <c r="H7525" i="9"/>
  <c r="I7525" i="9"/>
  <c r="A7526" i="9"/>
  <c r="F7526" i="9"/>
  <c r="A7527" i="9"/>
  <c r="G7527" i="9" s="1"/>
  <c r="A7528" i="9"/>
  <c r="C7528" i="9" s="1"/>
  <c r="B7528" i="9"/>
  <c r="F7528" i="9"/>
  <c r="G7528" i="9"/>
  <c r="A7529" i="9"/>
  <c r="G7529" i="9" s="1"/>
  <c r="C7529" i="9"/>
  <c r="A7530" i="9"/>
  <c r="E7530" i="9" s="1"/>
  <c r="B7530" i="9"/>
  <c r="C7530" i="9"/>
  <c r="F7530" i="9"/>
  <c r="G7530" i="9"/>
  <c r="I7530" i="9"/>
  <c r="A7531" i="9"/>
  <c r="E7531" i="9" s="1"/>
  <c r="C7531" i="9"/>
  <c r="D7531" i="9"/>
  <c r="G7531" i="9"/>
  <c r="H7531" i="9"/>
  <c r="I7531" i="9"/>
  <c r="A7532" i="9"/>
  <c r="B7532" i="9"/>
  <c r="C7532" i="9"/>
  <c r="E7532" i="9"/>
  <c r="F7532" i="9"/>
  <c r="G7532" i="9"/>
  <c r="I7532" i="9"/>
  <c r="A7533" i="9"/>
  <c r="C7533" i="9"/>
  <c r="D7533" i="9"/>
  <c r="E7533" i="9"/>
  <c r="G7533" i="9"/>
  <c r="H7533" i="9"/>
  <c r="I7533" i="9"/>
  <c r="A7534" i="9"/>
  <c r="E7534" i="9"/>
  <c r="F7534" i="9"/>
  <c r="A7535" i="9"/>
  <c r="E7535" i="9"/>
  <c r="G7535" i="9"/>
  <c r="A7536" i="9"/>
  <c r="B7536" i="9"/>
  <c r="F7536" i="9"/>
  <c r="G7536" i="9"/>
  <c r="A7537" i="9"/>
  <c r="C7537" i="9"/>
  <c r="G7537" i="9"/>
  <c r="H7537" i="9"/>
  <c r="A7538" i="9"/>
  <c r="E7538" i="9" s="1"/>
  <c r="B7538" i="9"/>
  <c r="C7538" i="9"/>
  <c r="F7538" i="9"/>
  <c r="G7538" i="9"/>
  <c r="I7538" i="9"/>
  <c r="A7539" i="9"/>
  <c r="E7539" i="9" s="1"/>
  <c r="C7539" i="9"/>
  <c r="D7539" i="9"/>
  <c r="G7539" i="9"/>
  <c r="H7539" i="9"/>
  <c r="I7539" i="9"/>
  <c r="A7540" i="9"/>
  <c r="B7540" i="9"/>
  <c r="C7540" i="9"/>
  <c r="E7540" i="9"/>
  <c r="F7540" i="9"/>
  <c r="G7540" i="9"/>
  <c r="I7540" i="9"/>
  <c r="A7541" i="9"/>
  <c r="C7541" i="9"/>
  <c r="D7541" i="9"/>
  <c r="E7541" i="9"/>
  <c r="G7541" i="9"/>
  <c r="H7541" i="9"/>
  <c r="I7541" i="9"/>
  <c r="A7542" i="9"/>
  <c r="E7542" i="9" s="1"/>
  <c r="A7543" i="9"/>
  <c r="E7543" i="9" s="1"/>
  <c r="A7544" i="9"/>
  <c r="F7544" i="9" s="1"/>
  <c r="B7544" i="9"/>
  <c r="A7545" i="9"/>
  <c r="F7545" i="9" s="1"/>
  <c r="C7545" i="9"/>
  <c r="A7546" i="9"/>
  <c r="D7546" i="9" s="1"/>
  <c r="I7546" i="9"/>
  <c r="A7547" i="9"/>
  <c r="D7547" i="9" s="1"/>
  <c r="B7547" i="9"/>
  <c r="C7547" i="9"/>
  <c r="E7547" i="9"/>
  <c r="F7547" i="9"/>
  <c r="G7547" i="9"/>
  <c r="I7547" i="9"/>
  <c r="A7548" i="9"/>
  <c r="D7548" i="9" s="1"/>
  <c r="E7548" i="9"/>
  <c r="H7548" i="9"/>
  <c r="I7548" i="9"/>
  <c r="A7549" i="9"/>
  <c r="D7549" i="9" s="1"/>
  <c r="B7549" i="9"/>
  <c r="C7549" i="9"/>
  <c r="E7549" i="9"/>
  <c r="F7549" i="9"/>
  <c r="G7549" i="9"/>
  <c r="I7549" i="9"/>
  <c r="A7550" i="9"/>
  <c r="D7550" i="9"/>
  <c r="E7550" i="9"/>
  <c r="I7550" i="9"/>
  <c r="A7551" i="9"/>
  <c r="D7551" i="9" s="1"/>
  <c r="B7551" i="9"/>
  <c r="C7551" i="9"/>
  <c r="E7551" i="9"/>
  <c r="F7551" i="9"/>
  <c r="G7551" i="9"/>
  <c r="I7551" i="9"/>
  <c r="A7552" i="9"/>
  <c r="E7552" i="9" s="1"/>
  <c r="D7552" i="9"/>
  <c r="I7552" i="9"/>
  <c r="A7553" i="9"/>
  <c r="D7553" i="9" s="1"/>
  <c r="B7553" i="9"/>
  <c r="C7553" i="9"/>
  <c r="E7553" i="9"/>
  <c r="F7553" i="9"/>
  <c r="G7553" i="9"/>
  <c r="I7553" i="9"/>
  <c r="A7554" i="9"/>
  <c r="D7554" i="9" s="1"/>
  <c r="I7554" i="9"/>
  <c r="A7555" i="9"/>
  <c r="D7555" i="9" s="1"/>
  <c r="B7555" i="9"/>
  <c r="C7555" i="9"/>
  <c r="E7555" i="9"/>
  <c r="F7555" i="9"/>
  <c r="G7555" i="9"/>
  <c r="I7555" i="9"/>
  <c r="A7556" i="9"/>
  <c r="D7556" i="9"/>
  <c r="E7556" i="9"/>
  <c r="H7556" i="9"/>
  <c r="I7556" i="9"/>
  <c r="A7557" i="9"/>
  <c r="D7557" i="9" s="1"/>
  <c r="B7557" i="9"/>
  <c r="C7557" i="9"/>
  <c r="E7557" i="9"/>
  <c r="F7557" i="9"/>
  <c r="G7557" i="9"/>
  <c r="I7557" i="9"/>
  <c r="A7558" i="9"/>
  <c r="D7558" i="9"/>
  <c r="E7558" i="9"/>
  <c r="I7558" i="9"/>
  <c r="A7559" i="9"/>
  <c r="D7559" i="9" s="1"/>
  <c r="B7559" i="9"/>
  <c r="C7559" i="9"/>
  <c r="E7559" i="9"/>
  <c r="F7559" i="9"/>
  <c r="G7559" i="9"/>
  <c r="I7559" i="9"/>
  <c r="A7560" i="9"/>
  <c r="D7560" i="9" s="1"/>
  <c r="C7560" i="9"/>
  <c r="G7560" i="9"/>
  <c r="H7560" i="9"/>
  <c r="A7561" i="9"/>
  <c r="B7561" i="9"/>
  <c r="C7561" i="9"/>
  <c r="F7561" i="9"/>
  <c r="G7561" i="9"/>
  <c r="I7561" i="9"/>
  <c r="A7562" i="9"/>
  <c r="C7562" i="9"/>
  <c r="D7562" i="9"/>
  <c r="G7562" i="9"/>
  <c r="H7562" i="9"/>
  <c r="I7562" i="9"/>
  <c r="A7563" i="9"/>
  <c r="B7563" i="9"/>
  <c r="C7563" i="9"/>
  <c r="E7563" i="9"/>
  <c r="F7563" i="9"/>
  <c r="G7563" i="9"/>
  <c r="I7563" i="9"/>
  <c r="A7564" i="9"/>
  <c r="C7564" i="9"/>
  <c r="D7564" i="9"/>
  <c r="E7564" i="9"/>
  <c r="G7564" i="9"/>
  <c r="H7564" i="9"/>
  <c r="I7564" i="9"/>
  <c r="A7565" i="9"/>
  <c r="B7565" i="9" s="1"/>
  <c r="F7565" i="9"/>
  <c r="A7566" i="9"/>
  <c r="C7566" i="9" s="1"/>
  <c r="G7566" i="9"/>
  <c r="A7567" i="9"/>
  <c r="C7567" i="9" s="1"/>
  <c r="B7567" i="9"/>
  <c r="F7567" i="9"/>
  <c r="G7567" i="9"/>
  <c r="A7568" i="9"/>
  <c r="D7568" i="9" s="1"/>
  <c r="C7568" i="9"/>
  <c r="G7568" i="9"/>
  <c r="H7568" i="9"/>
  <c r="A7569" i="9"/>
  <c r="B7569" i="9"/>
  <c r="C7569" i="9"/>
  <c r="F7569" i="9"/>
  <c r="G7569" i="9"/>
  <c r="I7569" i="9"/>
  <c r="A7570" i="9"/>
  <c r="C7570" i="9"/>
  <c r="D7570" i="9"/>
  <c r="G7570" i="9"/>
  <c r="H7570" i="9"/>
  <c r="I7570" i="9"/>
  <c r="A7571" i="9"/>
  <c r="B7571" i="9"/>
  <c r="C7571" i="9"/>
  <c r="E7571" i="9"/>
  <c r="F7571" i="9"/>
  <c r="G7571" i="9"/>
  <c r="I7571" i="9"/>
  <c r="A7572" i="9"/>
  <c r="C7572" i="9"/>
  <c r="D7572" i="9"/>
  <c r="E7572" i="9"/>
  <c r="G7572" i="9"/>
  <c r="H7572" i="9"/>
  <c r="I7572" i="9"/>
  <c r="A7573" i="9"/>
  <c r="B7573" i="9" s="1"/>
  <c r="F7573" i="9"/>
  <c r="A7574" i="9"/>
  <c r="C7574" i="9" s="1"/>
  <c r="G7574" i="9"/>
  <c r="A7575" i="9"/>
  <c r="C7575" i="9" s="1"/>
  <c r="B7575" i="9"/>
  <c r="F7575" i="9"/>
  <c r="G7575" i="9"/>
  <c r="A7576" i="9"/>
  <c r="D7576" i="9" s="1"/>
  <c r="C7576" i="9"/>
  <c r="G7576" i="9"/>
  <c r="H7576" i="9"/>
  <c r="A7577" i="9"/>
  <c r="B7577" i="9"/>
  <c r="C7577" i="9"/>
  <c r="F7577" i="9"/>
  <c r="G7577" i="9"/>
  <c r="I7577" i="9"/>
  <c r="A7578" i="9"/>
  <c r="C7578" i="9"/>
  <c r="D7578" i="9"/>
  <c r="G7578" i="9"/>
  <c r="H7578" i="9"/>
  <c r="I7578" i="9"/>
  <c r="A7579" i="9"/>
  <c r="B7579" i="9"/>
  <c r="C7579" i="9"/>
  <c r="E7579" i="9"/>
  <c r="F7579" i="9"/>
  <c r="G7579" i="9"/>
  <c r="I7579" i="9"/>
  <c r="A7580" i="9"/>
  <c r="C7580" i="9"/>
  <c r="D7580" i="9"/>
  <c r="E7580" i="9"/>
  <c r="G7580" i="9"/>
  <c r="H7580" i="9"/>
  <c r="I7580" i="9"/>
  <c r="A7581" i="9"/>
  <c r="B7581" i="9" s="1"/>
  <c r="F7581" i="9"/>
  <c r="A7582" i="9"/>
  <c r="C7582" i="9" s="1"/>
  <c r="G7582" i="9"/>
  <c r="A7583" i="9"/>
  <c r="C7583" i="9" s="1"/>
  <c r="B7583" i="9"/>
  <c r="F7583" i="9"/>
  <c r="G7583" i="9"/>
  <c r="A7584" i="9"/>
  <c r="D7584" i="9" s="1"/>
  <c r="C7584" i="9"/>
  <c r="G7584" i="9"/>
  <c r="H7584" i="9"/>
  <c r="A7585" i="9"/>
  <c r="B7585" i="9"/>
  <c r="C7585" i="9"/>
  <c r="F7585" i="9"/>
  <c r="G7585" i="9"/>
  <c r="I7585" i="9"/>
  <c r="A7586" i="9"/>
  <c r="C7586" i="9"/>
  <c r="D7586" i="9"/>
  <c r="G7586" i="9"/>
  <c r="H7586" i="9"/>
  <c r="I7586" i="9"/>
  <c r="A7587" i="9"/>
  <c r="B7587" i="9"/>
  <c r="C7587" i="9"/>
  <c r="E7587" i="9"/>
  <c r="F7587" i="9"/>
  <c r="G7587" i="9"/>
  <c r="I7587" i="9"/>
  <c r="A7588" i="9"/>
  <c r="C7588" i="9"/>
  <c r="D7588" i="9"/>
  <c r="E7588" i="9"/>
  <c r="G7588" i="9"/>
  <c r="H7588" i="9"/>
  <c r="I7588" i="9"/>
  <c r="A7589" i="9"/>
  <c r="B7589" i="9" s="1"/>
  <c r="F7589" i="9"/>
  <c r="A7590" i="9"/>
  <c r="G7590" i="9"/>
  <c r="A7591" i="9"/>
  <c r="C7591" i="9" s="1"/>
  <c r="B7591" i="9"/>
  <c r="F7591" i="9"/>
  <c r="G7591" i="9"/>
  <c r="A7592" i="9"/>
  <c r="D7592" i="9" s="1"/>
  <c r="C7592" i="9"/>
  <c r="G7592" i="9"/>
  <c r="H7592" i="9"/>
  <c r="A7593" i="9"/>
  <c r="B7593" i="9"/>
  <c r="C7593" i="9"/>
  <c r="F7593" i="9"/>
  <c r="G7593" i="9"/>
  <c r="I7593" i="9"/>
  <c r="A7594" i="9"/>
  <c r="C7594" i="9"/>
  <c r="D7594" i="9"/>
  <c r="G7594" i="9"/>
  <c r="H7594" i="9"/>
  <c r="I7594" i="9"/>
  <c r="A7595" i="9"/>
  <c r="B7595" i="9"/>
  <c r="C7595" i="9"/>
  <c r="E7595" i="9"/>
  <c r="F7595" i="9"/>
  <c r="G7595" i="9"/>
  <c r="I7595" i="9"/>
  <c r="A7596" i="9"/>
  <c r="C7596" i="9"/>
  <c r="D7596" i="9"/>
  <c r="E7596" i="9"/>
  <c r="G7596" i="9"/>
  <c r="H7596" i="9"/>
  <c r="I7596" i="9"/>
  <c r="A7597" i="9"/>
  <c r="F7597" i="9" s="1"/>
  <c r="A7598" i="9"/>
  <c r="A7599" i="9"/>
  <c r="C7599" i="9" s="1"/>
  <c r="B7599" i="9"/>
  <c r="F7599" i="9"/>
  <c r="G7599" i="9"/>
  <c r="A7600" i="9"/>
  <c r="B7600" i="9" s="1"/>
  <c r="C7600" i="9"/>
  <c r="F7600" i="9"/>
  <c r="G7600" i="9"/>
  <c r="A7601" i="9"/>
  <c r="E7601" i="9" s="1"/>
  <c r="A7602" i="9"/>
  <c r="D7602" i="9" s="1"/>
  <c r="B7602" i="9"/>
  <c r="C7602" i="9"/>
  <c r="E7602" i="9"/>
  <c r="F7602" i="9"/>
  <c r="G7602" i="9"/>
  <c r="I7602" i="9"/>
  <c r="A7603" i="9"/>
  <c r="I7603" i="9"/>
  <c r="A7604" i="9"/>
  <c r="D7604" i="9" s="1"/>
  <c r="B7604" i="9"/>
  <c r="C7604" i="9"/>
  <c r="E7604" i="9"/>
  <c r="F7604" i="9"/>
  <c r="G7604" i="9"/>
  <c r="I7604" i="9"/>
  <c r="A7605" i="9"/>
  <c r="E7605" i="9" s="1"/>
  <c r="A7606" i="9"/>
  <c r="D7606" i="9" s="1"/>
  <c r="B7606" i="9"/>
  <c r="C7606" i="9"/>
  <c r="E7606" i="9"/>
  <c r="F7606" i="9"/>
  <c r="G7606" i="9"/>
  <c r="I7606" i="9"/>
  <c r="A7607" i="9"/>
  <c r="I7607" i="9"/>
  <c r="A7608" i="9"/>
  <c r="D7608" i="9" s="1"/>
  <c r="B7608" i="9"/>
  <c r="C7608" i="9"/>
  <c r="E7608" i="9"/>
  <c r="F7608" i="9"/>
  <c r="G7608" i="9"/>
  <c r="I7608" i="9"/>
  <c r="A7609" i="9"/>
  <c r="I7609" i="9" s="1"/>
  <c r="E7609" i="9"/>
  <c r="A7610" i="9"/>
  <c r="D7610" i="9" s="1"/>
  <c r="B7610" i="9"/>
  <c r="C7610" i="9"/>
  <c r="E7610" i="9"/>
  <c r="F7610" i="9"/>
  <c r="G7610" i="9"/>
  <c r="I7610" i="9"/>
  <c r="A7611" i="9"/>
  <c r="D7611" i="9"/>
  <c r="E7611" i="9"/>
  <c r="H7611" i="9"/>
  <c r="I7611" i="9"/>
  <c r="A7612" i="9"/>
  <c r="D7612" i="9" s="1"/>
  <c r="B7612" i="9"/>
  <c r="C7612" i="9"/>
  <c r="E7612" i="9"/>
  <c r="F7612" i="9"/>
  <c r="G7612" i="9"/>
  <c r="I7612" i="9"/>
  <c r="A7613" i="9"/>
  <c r="H7613" i="9" s="1"/>
  <c r="D7613" i="9"/>
  <c r="E7613" i="9"/>
  <c r="I7613" i="9"/>
  <c r="A7614" i="9"/>
  <c r="D7614" i="9" s="1"/>
  <c r="B7614" i="9"/>
  <c r="C7614" i="9"/>
  <c r="E7614" i="9"/>
  <c r="F7614" i="9"/>
  <c r="G7614" i="9"/>
  <c r="I7614" i="9"/>
  <c r="A7615" i="9"/>
  <c r="E7615" i="9" s="1"/>
  <c r="D7615" i="9"/>
  <c r="I7615" i="9"/>
  <c r="A7616" i="9"/>
  <c r="D7616" i="9" s="1"/>
  <c r="B7616" i="9"/>
  <c r="C7616" i="9"/>
  <c r="E7616" i="9"/>
  <c r="F7616" i="9"/>
  <c r="G7616" i="9"/>
  <c r="I7616" i="9"/>
  <c r="A7617" i="9"/>
  <c r="D7617" i="9" s="1"/>
  <c r="I7617" i="9"/>
  <c r="A7618" i="9"/>
  <c r="D7618" i="9" s="1"/>
  <c r="B7618" i="9"/>
  <c r="C7618" i="9"/>
  <c r="E7618" i="9"/>
  <c r="F7618" i="9"/>
  <c r="G7618" i="9"/>
  <c r="I7618" i="9"/>
  <c r="A7619" i="9"/>
  <c r="D7619" i="9"/>
  <c r="E7619" i="9"/>
  <c r="H7619" i="9"/>
  <c r="I7619" i="9"/>
  <c r="A7620" i="9"/>
  <c r="D7620" i="9" s="1"/>
  <c r="B7620" i="9"/>
  <c r="C7620" i="9"/>
  <c r="E7620" i="9"/>
  <c r="F7620" i="9"/>
  <c r="G7620" i="9"/>
  <c r="I7620" i="9"/>
  <c r="A7621" i="9"/>
  <c r="H7621" i="9" s="1"/>
  <c r="D7621" i="9"/>
  <c r="E7621" i="9"/>
  <c r="I7621" i="9"/>
  <c r="A7622" i="9"/>
  <c r="D7622" i="9" s="1"/>
  <c r="B7622" i="9"/>
  <c r="C7622" i="9"/>
  <c r="E7622" i="9"/>
  <c r="F7622" i="9"/>
  <c r="G7622" i="9"/>
  <c r="I7622" i="9"/>
  <c r="A7623" i="9"/>
  <c r="E7623" i="9" s="1"/>
  <c r="D7623" i="9"/>
  <c r="I7623" i="9"/>
  <c r="A7624" i="9"/>
  <c r="D7624" i="9" s="1"/>
  <c r="B7624" i="9"/>
  <c r="C7624" i="9"/>
  <c r="E7624" i="9"/>
  <c r="F7624" i="9"/>
  <c r="G7624" i="9"/>
  <c r="I7624" i="9"/>
  <c r="A7625" i="9"/>
  <c r="D7625" i="9" s="1"/>
  <c r="I7625" i="9"/>
  <c r="A7626" i="9"/>
  <c r="D7626" i="9" s="1"/>
  <c r="B7626" i="9"/>
  <c r="C7626" i="9"/>
  <c r="E7626" i="9"/>
  <c r="F7626" i="9"/>
  <c r="G7626" i="9"/>
  <c r="I7626" i="9"/>
  <c r="A7627" i="9"/>
  <c r="D7627" i="9"/>
  <c r="E7627" i="9"/>
  <c r="H7627" i="9"/>
  <c r="I7627" i="9"/>
  <c r="A7628" i="9"/>
  <c r="D7628" i="9" s="1"/>
  <c r="B7628" i="9"/>
  <c r="C7628" i="9"/>
  <c r="E7628" i="9"/>
  <c r="F7628" i="9"/>
  <c r="G7628" i="9"/>
  <c r="I7628" i="9"/>
  <c r="A7629" i="9"/>
  <c r="H7629" i="9" s="1"/>
  <c r="D7629" i="9"/>
  <c r="E7629" i="9"/>
  <c r="I7629" i="9"/>
  <c r="A7630" i="9"/>
  <c r="D7630" i="9" s="1"/>
  <c r="B7630" i="9"/>
  <c r="C7630" i="9"/>
  <c r="E7630" i="9"/>
  <c r="F7630" i="9"/>
  <c r="G7630" i="9"/>
  <c r="I7630" i="9"/>
  <c r="A7631" i="9"/>
  <c r="E7631" i="9" s="1"/>
  <c r="D7631" i="9"/>
  <c r="I7631" i="9"/>
  <c r="A7632" i="9"/>
  <c r="D7632" i="9" s="1"/>
  <c r="B7632" i="9"/>
  <c r="C7632" i="9"/>
  <c r="E7632" i="9"/>
  <c r="F7632" i="9"/>
  <c r="G7632" i="9"/>
  <c r="I7632" i="9"/>
  <c r="A7633" i="9"/>
  <c r="D7633" i="9" s="1"/>
  <c r="I7633" i="9"/>
  <c r="A7634" i="9"/>
  <c r="D7634" i="9" s="1"/>
  <c r="B7634" i="9"/>
  <c r="C7634" i="9"/>
  <c r="E7634" i="9"/>
  <c r="F7634" i="9"/>
  <c r="G7634" i="9"/>
  <c r="I7634" i="9"/>
  <c r="A7635" i="9"/>
  <c r="D7635" i="9"/>
  <c r="E7635" i="9"/>
  <c r="H7635" i="9"/>
  <c r="I7635" i="9"/>
  <c r="A7636" i="9"/>
  <c r="E7636" i="9" s="1"/>
  <c r="B7636" i="9"/>
  <c r="C7636" i="9"/>
  <c r="F7636" i="9"/>
  <c r="G7636" i="9"/>
  <c r="I7636" i="9"/>
  <c r="A7637" i="9"/>
  <c r="E7637" i="9" s="1"/>
  <c r="C7637" i="9"/>
  <c r="D7637" i="9"/>
  <c r="G7637" i="9"/>
  <c r="H7637" i="9"/>
  <c r="I7637" i="9"/>
  <c r="A7638" i="9"/>
  <c r="B7638" i="9"/>
  <c r="C7638" i="9"/>
  <c r="E7638" i="9"/>
  <c r="F7638" i="9"/>
  <c r="G7638" i="9"/>
  <c r="I7638" i="9"/>
  <c r="A7639" i="9"/>
  <c r="C7639" i="9"/>
  <c r="D7639" i="9"/>
  <c r="E7639" i="9"/>
  <c r="G7639" i="9"/>
  <c r="H7639" i="9"/>
  <c r="I7639" i="9"/>
  <c r="A7640" i="9"/>
  <c r="B7640" i="9" s="1"/>
  <c r="F7640" i="9"/>
  <c r="A7641" i="9"/>
  <c r="C7641" i="9" s="1"/>
  <c r="G7641" i="9"/>
  <c r="A7642" i="9"/>
  <c r="C7642" i="9" s="1"/>
  <c r="B7642" i="9"/>
  <c r="F7642" i="9"/>
  <c r="G7642" i="9"/>
  <c r="A7643" i="9"/>
  <c r="D7643" i="9" s="1"/>
  <c r="C7643" i="9"/>
  <c r="G7643" i="9"/>
  <c r="H7643" i="9"/>
  <c r="A7644" i="9"/>
  <c r="E7644" i="9" s="1"/>
  <c r="B7644" i="9"/>
  <c r="C7644" i="9"/>
  <c r="F7644" i="9"/>
  <c r="G7644" i="9"/>
  <c r="I7644" i="9"/>
  <c r="A7645" i="9"/>
  <c r="E7645" i="9" s="1"/>
  <c r="C7645" i="9"/>
  <c r="D7645" i="9"/>
  <c r="G7645" i="9"/>
  <c r="H7645" i="9"/>
  <c r="I7645" i="9"/>
  <c r="A7646" i="9"/>
  <c r="B7646" i="9"/>
  <c r="C7646" i="9"/>
  <c r="E7646" i="9"/>
  <c r="F7646" i="9"/>
  <c r="G7646" i="9"/>
  <c r="I7646" i="9"/>
  <c r="A7647" i="9"/>
  <c r="C7647" i="9"/>
  <c r="D7647" i="9"/>
  <c r="E7647" i="9"/>
  <c r="G7647" i="9"/>
  <c r="H7647" i="9"/>
  <c r="I7647" i="9"/>
  <c r="A7648" i="9"/>
  <c r="B7648" i="9" s="1"/>
  <c r="F7648" i="9"/>
  <c r="A7649" i="9"/>
  <c r="C7649" i="9" s="1"/>
  <c r="G7649" i="9"/>
  <c r="A7650" i="9"/>
  <c r="C7650" i="9" s="1"/>
  <c r="B7650" i="9"/>
  <c r="F7650" i="9"/>
  <c r="G7650" i="9"/>
  <c r="A7651" i="9"/>
  <c r="D7651" i="9" s="1"/>
  <c r="C7651" i="9"/>
  <c r="G7651" i="9"/>
  <c r="H7651" i="9"/>
  <c r="A7652" i="9"/>
  <c r="E7652" i="9" s="1"/>
  <c r="B7652" i="9"/>
  <c r="C7652" i="9"/>
  <c r="F7652" i="9"/>
  <c r="G7652" i="9"/>
  <c r="I7652" i="9"/>
  <c r="A7653" i="9"/>
  <c r="E7653" i="9" s="1"/>
  <c r="C7653" i="9"/>
  <c r="D7653" i="9"/>
  <c r="G7653" i="9"/>
  <c r="H7653" i="9"/>
  <c r="I7653" i="9"/>
  <c r="A7654" i="9"/>
  <c r="B7654" i="9"/>
  <c r="C7654" i="9"/>
  <c r="E7654" i="9"/>
  <c r="F7654" i="9"/>
  <c r="G7654" i="9"/>
  <c r="I7654" i="9"/>
  <c r="A7655" i="9"/>
  <c r="C7655" i="9"/>
  <c r="D7655" i="9"/>
  <c r="E7655" i="9"/>
  <c r="G7655" i="9"/>
  <c r="H7655" i="9"/>
  <c r="I7655" i="9"/>
  <c r="A7656" i="9"/>
  <c r="B7656" i="9" s="1"/>
  <c r="F7656" i="9"/>
  <c r="A7657" i="9"/>
  <c r="C7657" i="9" s="1"/>
  <c r="G7657" i="9"/>
  <c r="A7658" i="9"/>
  <c r="C7658" i="9" s="1"/>
  <c r="B7658" i="9"/>
  <c r="F7658" i="9"/>
  <c r="G7658" i="9"/>
  <c r="A7659" i="9"/>
  <c r="D7659" i="9" s="1"/>
  <c r="C7659" i="9"/>
  <c r="G7659" i="9"/>
  <c r="H7659" i="9"/>
  <c r="A7660" i="9"/>
  <c r="E7660" i="9" s="1"/>
  <c r="B7660" i="9"/>
  <c r="C7660" i="9"/>
  <c r="F7660" i="9"/>
  <c r="G7660" i="9"/>
  <c r="I7660" i="9"/>
  <c r="A7661" i="9"/>
  <c r="E7661" i="9" s="1"/>
  <c r="C7661" i="9"/>
  <c r="D7661" i="9"/>
  <c r="G7661" i="9"/>
  <c r="H7661" i="9"/>
  <c r="I7661" i="9"/>
  <c r="A7662" i="9"/>
  <c r="B7662" i="9"/>
  <c r="C7662" i="9"/>
  <c r="E7662" i="9"/>
  <c r="F7662" i="9"/>
  <c r="G7662" i="9"/>
  <c r="I7662" i="9"/>
  <c r="A7663" i="9"/>
  <c r="C7663" i="9"/>
  <c r="D7663" i="9"/>
  <c r="E7663" i="9"/>
  <c r="G7663" i="9"/>
  <c r="H7663" i="9"/>
  <c r="I7663" i="9"/>
  <c r="A7664" i="9"/>
  <c r="B7664" i="9" s="1"/>
  <c r="F7664" i="9"/>
  <c r="A7665" i="9"/>
  <c r="C7665" i="9" s="1"/>
  <c r="G7665" i="9"/>
  <c r="A7666" i="9"/>
  <c r="C7666" i="9" s="1"/>
  <c r="B7666" i="9"/>
  <c r="F7666" i="9"/>
  <c r="G7666" i="9"/>
  <c r="A7667" i="9"/>
  <c r="D7667" i="9" s="1"/>
  <c r="C7667" i="9"/>
  <c r="G7667" i="9"/>
  <c r="H7667" i="9"/>
  <c r="A7668" i="9"/>
  <c r="E7668" i="9" s="1"/>
  <c r="B7668" i="9"/>
  <c r="C7668" i="9"/>
  <c r="F7668" i="9"/>
  <c r="G7668" i="9"/>
  <c r="I7668" i="9"/>
  <c r="A7669" i="9"/>
  <c r="E7669" i="9" s="1"/>
  <c r="C7669" i="9"/>
  <c r="D7669" i="9"/>
  <c r="G7669" i="9"/>
  <c r="H7669" i="9"/>
  <c r="I7669" i="9"/>
  <c r="A7670" i="9"/>
  <c r="B7670" i="9"/>
  <c r="C7670" i="9"/>
  <c r="E7670" i="9"/>
  <c r="F7670" i="9"/>
  <c r="G7670" i="9"/>
  <c r="I7670" i="9"/>
  <c r="A7671" i="9"/>
  <c r="C7671" i="9"/>
  <c r="D7671" i="9"/>
  <c r="E7671" i="9"/>
  <c r="G7671" i="9"/>
  <c r="H7671" i="9"/>
  <c r="I7671" i="9"/>
  <c r="A7672" i="9"/>
  <c r="B7672" i="9" s="1"/>
  <c r="F7672" i="9"/>
  <c r="A7673" i="9"/>
  <c r="C7673" i="9" s="1"/>
  <c r="G7673" i="9"/>
  <c r="A7674" i="9"/>
  <c r="C7674" i="9" s="1"/>
  <c r="B7674" i="9"/>
  <c r="F7674" i="9"/>
  <c r="G7674" i="9"/>
  <c r="A7675" i="9"/>
  <c r="D7675" i="9" s="1"/>
  <c r="C7675" i="9"/>
  <c r="G7675" i="9"/>
  <c r="H7675" i="9"/>
  <c r="A7676" i="9"/>
  <c r="E7676" i="9" s="1"/>
  <c r="B7676" i="9"/>
  <c r="C7676" i="9"/>
  <c r="F7676" i="9"/>
  <c r="G7676" i="9"/>
  <c r="I7676" i="9"/>
  <c r="A7677" i="9"/>
  <c r="E7677" i="9" s="1"/>
  <c r="C7677" i="9"/>
  <c r="D7677" i="9"/>
  <c r="G7677" i="9"/>
  <c r="H7677" i="9"/>
  <c r="I7677" i="9"/>
  <c r="A7678" i="9"/>
  <c r="B7678" i="9"/>
  <c r="C7678" i="9"/>
  <c r="E7678" i="9"/>
  <c r="F7678" i="9"/>
  <c r="G7678" i="9"/>
  <c r="I7678" i="9"/>
  <c r="A7679" i="9"/>
  <c r="C7679" i="9"/>
  <c r="D7679" i="9"/>
  <c r="E7679" i="9"/>
  <c r="G7679" i="9"/>
  <c r="H7679" i="9"/>
  <c r="I7679" i="9"/>
  <c r="A7680" i="9"/>
  <c r="B7680" i="9" s="1"/>
  <c r="F7680" i="9"/>
  <c r="A7681" i="9"/>
  <c r="C7681" i="9" s="1"/>
  <c r="G7681" i="9"/>
  <c r="A7682" i="9"/>
  <c r="C7682" i="9" s="1"/>
  <c r="B7682" i="9"/>
  <c r="F7682" i="9"/>
  <c r="G7682" i="9"/>
  <c r="A7683" i="9"/>
  <c r="D7683" i="9" s="1"/>
  <c r="C7683" i="9"/>
  <c r="G7683" i="9"/>
  <c r="H7683" i="9"/>
  <c r="A7684" i="9"/>
  <c r="E7684" i="9" s="1"/>
  <c r="B7684" i="9"/>
  <c r="C7684" i="9"/>
  <c r="F7684" i="9"/>
  <c r="G7684" i="9"/>
  <c r="I7684" i="9"/>
  <c r="A7685" i="9"/>
  <c r="E7685" i="9" s="1"/>
  <c r="C7685" i="9"/>
  <c r="D7685" i="9"/>
  <c r="G7685" i="9"/>
  <c r="H7685" i="9"/>
  <c r="I7685" i="9"/>
  <c r="A7686" i="9"/>
  <c r="B7686" i="9"/>
  <c r="C7686" i="9"/>
  <c r="E7686" i="9"/>
  <c r="F7686" i="9"/>
  <c r="G7686" i="9"/>
  <c r="I7686" i="9"/>
  <c r="A7687" i="9"/>
  <c r="C7687" i="9"/>
  <c r="D7687" i="9"/>
  <c r="E7687" i="9"/>
  <c r="G7687" i="9"/>
  <c r="H7687" i="9"/>
  <c r="I7687" i="9"/>
  <c r="A7688" i="9"/>
  <c r="F7688" i="9" s="1"/>
  <c r="A7689" i="9"/>
  <c r="A7690" i="9"/>
  <c r="C7690" i="9" s="1"/>
  <c r="B7690" i="9"/>
  <c r="F7690" i="9"/>
  <c r="G7690" i="9"/>
  <c r="A7691" i="9"/>
  <c r="D7691" i="9" s="1"/>
  <c r="C7691" i="9"/>
  <c r="G7691" i="9"/>
  <c r="H7691" i="9"/>
  <c r="A7692" i="9"/>
  <c r="E7692" i="9" s="1"/>
  <c r="B7692" i="9"/>
  <c r="C7692" i="9"/>
  <c r="F7692" i="9"/>
  <c r="G7692" i="9"/>
  <c r="I7692" i="9"/>
  <c r="A7693" i="9"/>
  <c r="E7693" i="9" s="1"/>
  <c r="C7693" i="9"/>
  <c r="D7693" i="9"/>
  <c r="G7693" i="9"/>
  <c r="H7693" i="9"/>
  <c r="I7693" i="9"/>
  <c r="A7694" i="9"/>
  <c r="B7694" i="9"/>
  <c r="C7694" i="9"/>
  <c r="E7694" i="9"/>
  <c r="F7694" i="9"/>
  <c r="G7694" i="9"/>
  <c r="I7694" i="9"/>
  <c r="A7695" i="9"/>
  <c r="C7695" i="9"/>
  <c r="D7695" i="9"/>
  <c r="E7695" i="9"/>
  <c r="G7695" i="9"/>
  <c r="H7695" i="9"/>
  <c r="I7695" i="9"/>
  <c r="A7696" i="9"/>
  <c r="F7696" i="9"/>
  <c r="A7697" i="9"/>
  <c r="G7697" i="9" s="1"/>
  <c r="A7698" i="9"/>
  <c r="C7698" i="9" s="1"/>
  <c r="B7698" i="9"/>
  <c r="F7698" i="9"/>
  <c r="G7698" i="9"/>
  <c r="A7699" i="9"/>
  <c r="D7699" i="9" s="1"/>
  <c r="C7699" i="9"/>
  <c r="G7699" i="9"/>
  <c r="H7699" i="9"/>
  <c r="A7700" i="9"/>
  <c r="E7700" i="9" s="1"/>
  <c r="B7700" i="9"/>
  <c r="C7700" i="9"/>
  <c r="F7700" i="9"/>
  <c r="G7700" i="9"/>
  <c r="I7700" i="9"/>
  <c r="A7701" i="9"/>
  <c r="E7701" i="9" s="1"/>
  <c r="C7701" i="9"/>
  <c r="D7701" i="9"/>
  <c r="G7701" i="9"/>
  <c r="H7701" i="9"/>
  <c r="I7701" i="9"/>
  <c r="A7702" i="9"/>
  <c r="B7702" i="9"/>
  <c r="C7702" i="9"/>
  <c r="E7702" i="9"/>
  <c r="F7702" i="9"/>
  <c r="G7702" i="9"/>
  <c r="I7702" i="9"/>
  <c r="A7703" i="9"/>
  <c r="C7703" i="9"/>
  <c r="D7703" i="9"/>
  <c r="E7703" i="9"/>
  <c r="G7703" i="9"/>
  <c r="H7703" i="9"/>
  <c r="I7703" i="9"/>
  <c r="A7704" i="9"/>
  <c r="A7705" i="9"/>
  <c r="G7705" i="9" s="1"/>
  <c r="A7706" i="9"/>
  <c r="C7706" i="9" s="1"/>
  <c r="B7706" i="9"/>
  <c r="F7706" i="9"/>
  <c r="G7706" i="9"/>
  <c r="A7707" i="9"/>
  <c r="B7707" i="9" s="1"/>
  <c r="C7707" i="9"/>
  <c r="F7707" i="9"/>
  <c r="G7707" i="9"/>
  <c r="A7708" i="9"/>
  <c r="E7708" i="9" s="1"/>
  <c r="D7708" i="9"/>
  <c r="H7708" i="9"/>
  <c r="I7708" i="9"/>
  <c r="A7709" i="9"/>
  <c r="D7709" i="9" s="1"/>
  <c r="B7709" i="9"/>
  <c r="C7709" i="9"/>
  <c r="E7709" i="9"/>
  <c r="F7709" i="9"/>
  <c r="G7709" i="9"/>
  <c r="I7709" i="9"/>
  <c r="A7710" i="9"/>
  <c r="D7710" i="9" s="1"/>
  <c r="I7710" i="9"/>
  <c r="A7711" i="9"/>
  <c r="D7711" i="9" s="1"/>
  <c r="B7711" i="9"/>
  <c r="C7711" i="9"/>
  <c r="E7711" i="9"/>
  <c r="F7711" i="9"/>
  <c r="G7711" i="9"/>
  <c r="I7711" i="9"/>
  <c r="A7712" i="9"/>
  <c r="D7712" i="9" s="1"/>
  <c r="E7712" i="9"/>
  <c r="H7712" i="9"/>
  <c r="I7712" i="9"/>
  <c r="A7713" i="9"/>
  <c r="D7713" i="9" s="1"/>
  <c r="B7713" i="9"/>
  <c r="C7713" i="9"/>
  <c r="E7713" i="9"/>
  <c r="F7713" i="9"/>
  <c r="G7713" i="9"/>
  <c r="I7713" i="9"/>
  <c r="A7714" i="9"/>
  <c r="D7714" i="9"/>
  <c r="E7714" i="9"/>
  <c r="H7714" i="9"/>
  <c r="I7714" i="9"/>
  <c r="A7715" i="9"/>
  <c r="D7715" i="9" s="1"/>
  <c r="B7715" i="9"/>
  <c r="C7715" i="9"/>
  <c r="E7715" i="9"/>
  <c r="F7715" i="9"/>
  <c r="G7715" i="9"/>
  <c r="I7715" i="9"/>
  <c r="A7716" i="9"/>
  <c r="D7716" i="9" s="1"/>
  <c r="I7716" i="9"/>
  <c r="A7717" i="9"/>
  <c r="D7717" i="9" s="1"/>
  <c r="B7717" i="9"/>
  <c r="C7717" i="9"/>
  <c r="E7717" i="9"/>
  <c r="F7717" i="9"/>
  <c r="G7717" i="9"/>
  <c r="I7717" i="9"/>
  <c r="A7718" i="9"/>
  <c r="D7718" i="9" s="1"/>
  <c r="H7718" i="9"/>
  <c r="I7718" i="9"/>
  <c r="A7719" i="9"/>
  <c r="D7719" i="9" s="1"/>
  <c r="B7719" i="9"/>
  <c r="C7719" i="9"/>
  <c r="E7719" i="9"/>
  <c r="F7719" i="9"/>
  <c r="G7719" i="9"/>
  <c r="I7719" i="9"/>
  <c r="A7720" i="9"/>
  <c r="D7720" i="9" s="1"/>
  <c r="E7720" i="9"/>
  <c r="H7720" i="9"/>
  <c r="I7720" i="9"/>
  <c r="A7721" i="9"/>
  <c r="D7721" i="9" s="1"/>
  <c r="B7721" i="9"/>
  <c r="C7721" i="9"/>
  <c r="E7721" i="9"/>
  <c r="F7721" i="9"/>
  <c r="G7721" i="9"/>
  <c r="I7721" i="9"/>
  <c r="A7722" i="9"/>
  <c r="D7722" i="9"/>
  <c r="E7722" i="9"/>
  <c r="H7722" i="9"/>
  <c r="I7722" i="9"/>
  <c r="A7723" i="9"/>
  <c r="D7723" i="9" s="1"/>
  <c r="B7723" i="9"/>
  <c r="C7723" i="9"/>
  <c r="E7723" i="9"/>
  <c r="F7723" i="9"/>
  <c r="G7723" i="9"/>
  <c r="I7723" i="9"/>
  <c r="A7724" i="9"/>
  <c r="D7724" i="9" s="1"/>
  <c r="I7724" i="9"/>
  <c r="A7725" i="9"/>
  <c r="D7725" i="9" s="1"/>
  <c r="B7725" i="9"/>
  <c r="C7725" i="9"/>
  <c r="E7725" i="9"/>
  <c r="F7725" i="9"/>
  <c r="G7725" i="9"/>
  <c r="I7725" i="9"/>
  <c r="A7726" i="9"/>
  <c r="D7726" i="9" s="1"/>
  <c r="H7726" i="9"/>
  <c r="I7726" i="9"/>
  <c r="A7727" i="9"/>
  <c r="D7727" i="9" s="1"/>
  <c r="B7727" i="9"/>
  <c r="C7727" i="9"/>
  <c r="E7727" i="9"/>
  <c r="F7727" i="9"/>
  <c r="G7727" i="9"/>
  <c r="I7727" i="9"/>
  <c r="A7728" i="9"/>
  <c r="C7728" i="9" s="1"/>
  <c r="D7728" i="9"/>
  <c r="E7728" i="9"/>
  <c r="G7728" i="9"/>
  <c r="I7728" i="9"/>
  <c r="A7729" i="9"/>
  <c r="B7729" i="9" s="1"/>
  <c r="E7729" i="9"/>
  <c r="F7729" i="9"/>
  <c r="A7730" i="9"/>
  <c r="C7730" i="9" s="1"/>
  <c r="E7730" i="9"/>
  <c r="G7730" i="9"/>
  <c r="A7731" i="9"/>
  <c r="B7731" i="9" s="1"/>
  <c r="F7731" i="9"/>
  <c r="A7732" i="9"/>
  <c r="C7732" i="9" s="1"/>
  <c r="G7732" i="9"/>
  <c r="A7733" i="9"/>
  <c r="B7733" i="9"/>
  <c r="C7733" i="9"/>
  <c r="E7733" i="9"/>
  <c r="F7733" i="9"/>
  <c r="G7733" i="9"/>
  <c r="I7733" i="9"/>
  <c r="A7734" i="9"/>
  <c r="C7734" i="9"/>
  <c r="D7734" i="9"/>
  <c r="E7734" i="9"/>
  <c r="G7734" i="9"/>
  <c r="H7734" i="9"/>
  <c r="I7734" i="9"/>
  <c r="A7735" i="9"/>
  <c r="B7735" i="9" s="1"/>
  <c r="C7735" i="9"/>
  <c r="E7735" i="9"/>
  <c r="F7735" i="9"/>
  <c r="I7735" i="9"/>
  <c r="A7736" i="9"/>
  <c r="C7736" i="9" s="1"/>
  <c r="D7736" i="9"/>
  <c r="E7736" i="9"/>
  <c r="G7736" i="9"/>
  <c r="I7736" i="9"/>
  <c r="A7737" i="9"/>
  <c r="B7737" i="9" s="1"/>
  <c r="E7737" i="9"/>
  <c r="F7737" i="9"/>
  <c r="A7738" i="9"/>
  <c r="C7738" i="9" s="1"/>
  <c r="E7738" i="9"/>
  <c r="G7738" i="9"/>
  <c r="A7739" i="9"/>
  <c r="B7739" i="9" s="1"/>
  <c r="F7739" i="9"/>
  <c r="A7740" i="9"/>
  <c r="C7740" i="9" s="1"/>
  <c r="G7740" i="9"/>
  <c r="A7741" i="9"/>
  <c r="B7741" i="9"/>
  <c r="C7741" i="9"/>
  <c r="E7741" i="9"/>
  <c r="F7741" i="9"/>
  <c r="G7741" i="9"/>
  <c r="I7741" i="9"/>
  <c r="A7742" i="9"/>
  <c r="C7742" i="9"/>
  <c r="D7742" i="9"/>
  <c r="E7742" i="9"/>
  <c r="G7742" i="9"/>
  <c r="H7742" i="9"/>
  <c r="I7742" i="9"/>
  <c r="A7743" i="9"/>
  <c r="B7743" i="9" s="1"/>
  <c r="C7743" i="9"/>
  <c r="E7743" i="9"/>
  <c r="F7743" i="9"/>
  <c r="I7743" i="9"/>
  <c r="A7744" i="9"/>
  <c r="C7744" i="9" s="1"/>
  <c r="D7744" i="9"/>
  <c r="E7744" i="9"/>
  <c r="G7744" i="9"/>
  <c r="I7744" i="9"/>
  <c r="A7745" i="9"/>
  <c r="B7745" i="9" s="1"/>
  <c r="E7745" i="9"/>
  <c r="F7745" i="9"/>
  <c r="A7746" i="9"/>
  <c r="C7746" i="9" s="1"/>
  <c r="E7746" i="9"/>
  <c r="G7746" i="9"/>
  <c r="A7747" i="9"/>
  <c r="B7747" i="9" s="1"/>
  <c r="F7747" i="9"/>
  <c r="A7748" i="9"/>
  <c r="C7748" i="9" s="1"/>
  <c r="G7748" i="9"/>
  <c r="A7749" i="9"/>
  <c r="B7749" i="9"/>
  <c r="C7749" i="9"/>
  <c r="E7749" i="9"/>
  <c r="F7749" i="9"/>
  <c r="G7749" i="9"/>
  <c r="I7749" i="9"/>
  <c r="A7750" i="9"/>
  <c r="C7750" i="9"/>
  <c r="D7750" i="9"/>
  <c r="E7750" i="9"/>
  <c r="G7750" i="9"/>
  <c r="H7750" i="9"/>
  <c r="I7750" i="9"/>
  <c r="A7751" i="9"/>
  <c r="B7751" i="9" s="1"/>
  <c r="C7751" i="9"/>
  <c r="E7751" i="9"/>
  <c r="F7751" i="9"/>
  <c r="I7751" i="9"/>
  <c r="A7752" i="9"/>
  <c r="C7752" i="9" s="1"/>
  <c r="D7752" i="9"/>
  <c r="E7752" i="9"/>
  <c r="G7752" i="9"/>
  <c r="I7752" i="9"/>
  <c r="A7753" i="9"/>
  <c r="B7753" i="9" s="1"/>
  <c r="E7753" i="9"/>
  <c r="F7753" i="9"/>
  <c r="A7754" i="9"/>
  <c r="C7754" i="9" s="1"/>
  <c r="E7754" i="9"/>
  <c r="G7754" i="9"/>
  <c r="A7755" i="9"/>
  <c r="B7755" i="9" s="1"/>
  <c r="F7755" i="9"/>
  <c r="A7756" i="9"/>
  <c r="C7756" i="9" s="1"/>
  <c r="G7756" i="9"/>
  <c r="A7757" i="9"/>
  <c r="B7757" i="9"/>
  <c r="C7757" i="9"/>
  <c r="E7757" i="9"/>
  <c r="F7757" i="9"/>
  <c r="G7757" i="9"/>
  <c r="I7757" i="9"/>
  <c r="A7758" i="9"/>
  <c r="C7758" i="9"/>
  <c r="D7758" i="9"/>
  <c r="E7758" i="9"/>
  <c r="G7758" i="9"/>
  <c r="H7758" i="9"/>
  <c r="I7758" i="9"/>
  <c r="A7759" i="9"/>
  <c r="B7759" i="9" s="1"/>
  <c r="C7759" i="9"/>
  <c r="E7759" i="9"/>
  <c r="F7759" i="9"/>
  <c r="I7759" i="9"/>
  <c r="A7760" i="9"/>
  <c r="C7760" i="9" s="1"/>
  <c r="D7760" i="9"/>
  <c r="E7760" i="9"/>
  <c r="G7760" i="9"/>
  <c r="I7760" i="9"/>
  <c r="A7761" i="9"/>
  <c r="B7761" i="9" s="1"/>
  <c r="E7761" i="9"/>
  <c r="F7761" i="9"/>
  <c r="A7762" i="9"/>
  <c r="C7762" i="9" s="1"/>
  <c r="E7762" i="9"/>
  <c r="G7762" i="9"/>
  <c r="A7763" i="9"/>
  <c r="B7763" i="9" s="1"/>
  <c r="F7763" i="9"/>
  <c r="A7764" i="9"/>
  <c r="C7764" i="9" s="1"/>
  <c r="G7764" i="9"/>
  <c r="A7765" i="9"/>
  <c r="B7765" i="9"/>
  <c r="C7765" i="9"/>
  <c r="E7765" i="9"/>
  <c r="F7765" i="9"/>
  <c r="G7765" i="9"/>
  <c r="I7765" i="9"/>
  <c r="A7766" i="9"/>
  <c r="C7766" i="9"/>
  <c r="D7766" i="9"/>
  <c r="E7766" i="9"/>
  <c r="G7766" i="9"/>
  <c r="H7766" i="9"/>
  <c r="I7766" i="9"/>
  <c r="A7767" i="9"/>
  <c r="B7767" i="9" s="1"/>
  <c r="C7767" i="9"/>
  <c r="E7767" i="9"/>
  <c r="F7767" i="9"/>
  <c r="I7767" i="9"/>
  <c r="A7768" i="9"/>
  <c r="C7768" i="9" s="1"/>
  <c r="D7768" i="9"/>
  <c r="E7768" i="9"/>
  <c r="G7768" i="9"/>
  <c r="I7768" i="9"/>
  <c r="A7769" i="9"/>
  <c r="B7769" i="9" s="1"/>
  <c r="E7769" i="9"/>
  <c r="F7769" i="9"/>
  <c r="A7770" i="9"/>
  <c r="C7770" i="9" s="1"/>
  <c r="E7770" i="9"/>
  <c r="G7770" i="9"/>
  <c r="A7771" i="9"/>
  <c r="B7771" i="9" s="1"/>
  <c r="F7771" i="9"/>
  <c r="A7772" i="9"/>
  <c r="C7772" i="9" s="1"/>
  <c r="G7772" i="9"/>
  <c r="A7773" i="9"/>
  <c r="B7773" i="9"/>
  <c r="C7773" i="9"/>
  <c r="E7773" i="9"/>
  <c r="F7773" i="9"/>
  <c r="G7773" i="9"/>
  <c r="I7773" i="9"/>
  <c r="A7774" i="9"/>
  <c r="C7774" i="9"/>
  <c r="D7774" i="9"/>
  <c r="E7774" i="9"/>
  <c r="G7774" i="9"/>
  <c r="H7774" i="9"/>
  <c r="I7774" i="9"/>
  <c r="A7775" i="9"/>
  <c r="B7775" i="9" s="1"/>
  <c r="C7775" i="9"/>
  <c r="E7775" i="9"/>
  <c r="F7775" i="9"/>
  <c r="I7775" i="9"/>
  <c r="A7776" i="9"/>
  <c r="C7776" i="9" s="1"/>
  <c r="D7776" i="9"/>
  <c r="E7776" i="9"/>
  <c r="G7776" i="9"/>
  <c r="I7776" i="9"/>
  <c r="A7777" i="9"/>
  <c r="B7777" i="9" s="1"/>
  <c r="E7777" i="9"/>
  <c r="F7777" i="9"/>
  <c r="A7778" i="9"/>
  <c r="C7778" i="9" s="1"/>
  <c r="E7778" i="9"/>
  <c r="G7778" i="9"/>
  <c r="A7779" i="9"/>
  <c r="B7779" i="9" s="1"/>
  <c r="F7779" i="9"/>
  <c r="A7780" i="9"/>
  <c r="C7780" i="9" s="1"/>
  <c r="G7780" i="9"/>
  <c r="A7781" i="9"/>
  <c r="B7781" i="9"/>
  <c r="C7781" i="9"/>
  <c r="E7781" i="9"/>
  <c r="F7781" i="9"/>
  <c r="G7781" i="9"/>
  <c r="I7781" i="9"/>
  <c r="A7782" i="9"/>
  <c r="C7782" i="9"/>
  <c r="D7782" i="9"/>
  <c r="E7782" i="9"/>
  <c r="G7782" i="9"/>
  <c r="H7782" i="9"/>
  <c r="I7782" i="9"/>
  <c r="A7783" i="9"/>
  <c r="B7783" i="9" s="1"/>
  <c r="C7783" i="9"/>
  <c r="E7783" i="9"/>
  <c r="F7783" i="9"/>
  <c r="I7783" i="9"/>
  <c r="A7784" i="9"/>
  <c r="C7784" i="9" s="1"/>
  <c r="D7784" i="9"/>
  <c r="E7784" i="9"/>
  <c r="G7784" i="9"/>
  <c r="I7784" i="9"/>
  <c r="A7785" i="9"/>
  <c r="B7785" i="9" s="1"/>
  <c r="E7785" i="9"/>
  <c r="F7785" i="9"/>
  <c r="A7786" i="9"/>
  <c r="C7786" i="9" s="1"/>
  <c r="E7786" i="9"/>
  <c r="G7786" i="9"/>
  <c r="A7787" i="9"/>
  <c r="B7787" i="9" s="1"/>
  <c r="F7787" i="9"/>
  <c r="A7788" i="9"/>
  <c r="C7788" i="9" s="1"/>
  <c r="G7788" i="9"/>
  <c r="A7789" i="9"/>
  <c r="B7789" i="9"/>
  <c r="C7789" i="9"/>
  <c r="E7789" i="9"/>
  <c r="F7789" i="9"/>
  <c r="G7789" i="9"/>
  <c r="I7789" i="9"/>
  <c r="A7790" i="9"/>
  <c r="C7790" i="9"/>
  <c r="D7790" i="9"/>
  <c r="E7790" i="9"/>
  <c r="G7790" i="9"/>
  <c r="H7790" i="9"/>
  <c r="I7790" i="9"/>
  <c r="A7791" i="9"/>
  <c r="B7791" i="9" s="1"/>
  <c r="C7791" i="9"/>
  <c r="E7791" i="9"/>
  <c r="F7791" i="9"/>
  <c r="I7791" i="9"/>
  <c r="A7792" i="9"/>
  <c r="C7792" i="9" s="1"/>
  <c r="D7792" i="9"/>
  <c r="E7792" i="9"/>
  <c r="G7792" i="9"/>
  <c r="I7792" i="9"/>
  <c r="A7793" i="9"/>
  <c r="B7793" i="9" s="1"/>
  <c r="E7793" i="9"/>
  <c r="F7793" i="9"/>
  <c r="A7794" i="9"/>
  <c r="C7794" i="9" s="1"/>
  <c r="E7794" i="9"/>
  <c r="G7794" i="9"/>
  <c r="A7795" i="9"/>
  <c r="D7795" i="9" s="1"/>
  <c r="F7795" i="9"/>
  <c r="A7796" i="9"/>
  <c r="B7796" i="9" s="1"/>
  <c r="D7796" i="9"/>
  <c r="E7796" i="9"/>
  <c r="H7796" i="9"/>
  <c r="I7796" i="9"/>
  <c r="A7797" i="9"/>
  <c r="B7797" i="9"/>
  <c r="C7797" i="9"/>
  <c r="D7797" i="9"/>
  <c r="E7797" i="9"/>
  <c r="F7797" i="9"/>
  <c r="G7797" i="9"/>
  <c r="H7797" i="9"/>
  <c r="I7797" i="9"/>
  <c r="A7798" i="9"/>
  <c r="B7798" i="9" s="1"/>
  <c r="D7798" i="9"/>
  <c r="E7798" i="9"/>
  <c r="H7798" i="9"/>
  <c r="I7798" i="9"/>
  <c r="A7799" i="9"/>
  <c r="B7799" i="9"/>
  <c r="C7799" i="9"/>
  <c r="D7799" i="9"/>
  <c r="E7799" i="9"/>
  <c r="F7799" i="9"/>
  <c r="G7799" i="9"/>
  <c r="H7799" i="9"/>
  <c r="I7799" i="9"/>
  <c r="A7800" i="9"/>
  <c r="B7800" i="9" s="1"/>
  <c r="D7800" i="9"/>
  <c r="E7800" i="9"/>
  <c r="H7800" i="9"/>
  <c r="I7800" i="9"/>
  <c r="A7801" i="9"/>
  <c r="B7801" i="9"/>
  <c r="C7801" i="9"/>
  <c r="D7801" i="9"/>
  <c r="E7801" i="9"/>
  <c r="F7801" i="9"/>
  <c r="G7801" i="9"/>
  <c r="H7801" i="9"/>
  <c r="I7801" i="9"/>
  <c r="A7802" i="9"/>
  <c r="B7802" i="9" s="1"/>
  <c r="D7802" i="9"/>
  <c r="E7802" i="9"/>
  <c r="H7802" i="9"/>
  <c r="I7802" i="9"/>
  <c r="A7803" i="9"/>
  <c r="B7803" i="9"/>
  <c r="C7803" i="9"/>
  <c r="D7803" i="9"/>
  <c r="E7803" i="9"/>
  <c r="F7803" i="9"/>
  <c r="G7803" i="9"/>
  <c r="H7803" i="9"/>
  <c r="I7803" i="9"/>
  <c r="A7804" i="9"/>
  <c r="B7804" i="9" s="1"/>
  <c r="D7804" i="9"/>
  <c r="E7804" i="9"/>
  <c r="H7804" i="9"/>
  <c r="I7804" i="9"/>
  <c r="A7805" i="9"/>
  <c r="B7805" i="9"/>
  <c r="C7805" i="9"/>
  <c r="D7805" i="9"/>
  <c r="E7805" i="9"/>
  <c r="F7805" i="9"/>
  <c r="G7805" i="9"/>
  <c r="H7805" i="9"/>
  <c r="I7805" i="9"/>
  <c r="A7806" i="9"/>
  <c r="B7806" i="9" s="1"/>
  <c r="D7806" i="9"/>
  <c r="E7806" i="9"/>
  <c r="H7806" i="9"/>
  <c r="I7806" i="9"/>
  <c r="A7807" i="9"/>
  <c r="B7807" i="9"/>
  <c r="C7807" i="9"/>
  <c r="D7807" i="9"/>
  <c r="E7807" i="9"/>
  <c r="F7807" i="9"/>
  <c r="G7807" i="9"/>
  <c r="H7807" i="9"/>
  <c r="I7807" i="9"/>
  <c r="A7808" i="9"/>
  <c r="B7808" i="9" s="1"/>
  <c r="D7808" i="9"/>
  <c r="E7808" i="9"/>
  <c r="H7808" i="9"/>
  <c r="I7808" i="9"/>
  <c r="A7809" i="9"/>
  <c r="B7809" i="9"/>
  <c r="C7809" i="9"/>
  <c r="D7809" i="9"/>
  <c r="E7809" i="9"/>
  <c r="F7809" i="9"/>
  <c r="G7809" i="9"/>
  <c r="H7809" i="9"/>
  <c r="I7809" i="9"/>
  <c r="A7810" i="9"/>
  <c r="B7810" i="9" s="1"/>
  <c r="D7810" i="9"/>
  <c r="E7810" i="9"/>
  <c r="H7810" i="9"/>
  <c r="I7810" i="9"/>
  <c r="A7811" i="9"/>
  <c r="B7811" i="9"/>
  <c r="C7811" i="9"/>
  <c r="D7811" i="9"/>
  <c r="E7811" i="9"/>
  <c r="F7811" i="9"/>
  <c r="G7811" i="9"/>
  <c r="H7811" i="9"/>
  <c r="I7811" i="9"/>
  <c r="A7812" i="9"/>
  <c r="B7812" i="9" s="1"/>
  <c r="D7812" i="9"/>
  <c r="E7812" i="9"/>
  <c r="H7812" i="9"/>
  <c r="I7812" i="9"/>
  <c r="A7813" i="9"/>
  <c r="B7813" i="9"/>
  <c r="C7813" i="9"/>
  <c r="D7813" i="9"/>
  <c r="E7813" i="9"/>
  <c r="F7813" i="9"/>
  <c r="G7813" i="9"/>
  <c r="H7813" i="9"/>
  <c r="I7813" i="9"/>
  <c r="A7814" i="9"/>
  <c r="B7814" i="9" s="1"/>
  <c r="D7814" i="9"/>
  <c r="E7814" i="9"/>
  <c r="H7814" i="9"/>
  <c r="I7814" i="9"/>
  <c r="A7815" i="9"/>
  <c r="B7815" i="9"/>
  <c r="C7815" i="9"/>
  <c r="D7815" i="9"/>
  <c r="E7815" i="9"/>
  <c r="F7815" i="9"/>
  <c r="G7815" i="9"/>
  <c r="H7815" i="9"/>
  <c r="I7815" i="9"/>
  <c r="A7816" i="9"/>
  <c r="B7816" i="9" s="1"/>
  <c r="D7816" i="9"/>
  <c r="E7816" i="9"/>
  <c r="H7816" i="9"/>
  <c r="I7816" i="9"/>
  <c r="A7817" i="9"/>
  <c r="B7817" i="9"/>
  <c r="C7817" i="9"/>
  <c r="D7817" i="9"/>
  <c r="E7817" i="9"/>
  <c r="F7817" i="9"/>
  <c r="G7817" i="9"/>
  <c r="H7817" i="9"/>
  <c r="I7817" i="9"/>
  <c r="A7818" i="9"/>
  <c r="B7818" i="9" s="1"/>
  <c r="D7818" i="9"/>
  <c r="E7818" i="9"/>
  <c r="H7818" i="9"/>
  <c r="I7818" i="9"/>
  <c r="A7819" i="9"/>
  <c r="B7819" i="9"/>
  <c r="C7819" i="9"/>
  <c r="D7819" i="9"/>
  <c r="E7819" i="9"/>
  <c r="F7819" i="9"/>
  <c r="G7819" i="9"/>
  <c r="H7819" i="9"/>
  <c r="I7819" i="9"/>
  <c r="A7820" i="9"/>
  <c r="B7820" i="9" s="1"/>
  <c r="D7820" i="9"/>
  <c r="E7820" i="9"/>
  <c r="H7820" i="9"/>
  <c r="I7820" i="9"/>
  <c r="A7821" i="9"/>
  <c r="B7821" i="9"/>
  <c r="C7821" i="9"/>
  <c r="D7821" i="9"/>
  <c r="E7821" i="9"/>
  <c r="F7821" i="9"/>
  <c r="G7821" i="9"/>
  <c r="H7821" i="9"/>
  <c r="I7821" i="9"/>
  <c r="A7822" i="9"/>
  <c r="B7822" i="9" s="1"/>
  <c r="D7822" i="9"/>
  <c r="E7822" i="9"/>
  <c r="H7822" i="9"/>
  <c r="I7822" i="9"/>
  <c r="A7823" i="9"/>
  <c r="B7823" i="9"/>
  <c r="C7823" i="9"/>
  <c r="D7823" i="9"/>
  <c r="E7823" i="9"/>
  <c r="F7823" i="9"/>
  <c r="G7823" i="9"/>
  <c r="H7823" i="9"/>
  <c r="I7823" i="9"/>
  <c r="A7824" i="9"/>
  <c r="B7824" i="9" s="1"/>
  <c r="D7824" i="9"/>
  <c r="E7824" i="9"/>
  <c r="H7824" i="9"/>
  <c r="I7824" i="9"/>
  <c r="A7825" i="9"/>
  <c r="B7825" i="9"/>
  <c r="C7825" i="9"/>
  <c r="D7825" i="9"/>
  <c r="E7825" i="9"/>
  <c r="F7825" i="9"/>
  <c r="G7825" i="9"/>
  <c r="H7825" i="9"/>
  <c r="I7825" i="9"/>
  <c r="A7826" i="9"/>
  <c r="B7826" i="9" s="1"/>
  <c r="D7826" i="9"/>
  <c r="E7826" i="9"/>
  <c r="H7826" i="9"/>
  <c r="I7826" i="9"/>
  <c r="A7827" i="9"/>
  <c r="B7827" i="9"/>
  <c r="C7827" i="9"/>
  <c r="D7827" i="9"/>
  <c r="E7827" i="9"/>
  <c r="F7827" i="9"/>
  <c r="G7827" i="9"/>
  <c r="H7827" i="9"/>
  <c r="I7827" i="9"/>
  <c r="A7828" i="9"/>
  <c r="B7828" i="9" s="1"/>
  <c r="D7828" i="9"/>
  <c r="E7828" i="9"/>
  <c r="H7828" i="9"/>
  <c r="I7828" i="9"/>
  <c r="A7829" i="9"/>
  <c r="B7829" i="9"/>
  <c r="C7829" i="9"/>
  <c r="D7829" i="9"/>
  <c r="E7829" i="9"/>
  <c r="F7829" i="9"/>
  <c r="G7829" i="9"/>
  <c r="H7829" i="9"/>
  <c r="I7829" i="9"/>
  <c r="A7830" i="9"/>
  <c r="B7830" i="9" s="1"/>
  <c r="D7830" i="9"/>
  <c r="E7830" i="9"/>
  <c r="H7830" i="9"/>
  <c r="I7830" i="9"/>
  <c r="A7831" i="9"/>
  <c r="B7831" i="9"/>
  <c r="C7831" i="9"/>
  <c r="D7831" i="9"/>
  <c r="E7831" i="9"/>
  <c r="F7831" i="9"/>
  <c r="G7831" i="9"/>
  <c r="H7831" i="9"/>
  <c r="I7831" i="9"/>
  <c r="A7832" i="9"/>
  <c r="B7832" i="9" s="1"/>
  <c r="D7832" i="9"/>
  <c r="E7832" i="9"/>
  <c r="H7832" i="9"/>
  <c r="I7832" i="9"/>
  <c r="A7833" i="9"/>
  <c r="B7833" i="9"/>
  <c r="C7833" i="9"/>
  <c r="D7833" i="9"/>
  <c r="E7833" i="9"/>
  <c r="F7833" i="9"/>
  <c r="G7833" i="9"/>
  <c r="H7833" i="9"/>
  <c r="I7833" i="9"/>
  <c r="A7834" i="9"/>
  <c r="B7834" i="9" s="1"/>
  <c r="D7834" i="9"/>
  <c r="E7834" i="9"/>
  <c r="H7834" i="9"/>
  <c r="I7834" i="9"/>
  <c r="A7835" i="9"/>
  <c r="B7835" i="9"/>
  <c r="C7835" i="9"/>
  <c r="D7835" i="9"/>
  <c r="E7835" i="9"/>
  <c r="F7835" i="9"/>
  <c r="G7835" i="9"/>
  <c r="H7835" i="9"/>
  <c r="I7835" i="9"/>
  <c r="A7836" i="9"/>
  <c r="B7836" i="9" s="1"/>
  <c r="D7836" i="9"/>
  <c r="E7836" i="9"/>
  <c r="H7836" i="9"/>
  <c r="I7836" i="9"/>
  <c r="A7837" i="9"/>
  <c r="B7837" i="9"/>
  <c r="C7837" i="9"/>
  <c r="D7837" i="9"/>
  <c r="E7837" i="9"/>
  <c r="F7837" i="9"/>
  <c r="G7837" i="9"/>
  <c r="H7837" i="9"/>
  <c r="I7837" i="9"/>
  <c r="A7838" i="9"/>
  <c r="B7838" i="9" s="1"/>
  <c r="D7838" i="9"/>
  <c r="E7838" i="9"/>
  <c r="H7838" i="9"/>
  <c r="I7838" i="9"/>
  <c r="A7839" i="9"/>
  <c r="B7839" i="9"/>
  <c r="C7839" i="9"/>
  <c r="D7839" i="9"/>
  <c r="E7839" i="9"/>
  <c r="F7839" i="9"/>
  <c r="G7839" i="9"/>
  <c r="H7839" i="9"/>
  <c r="I7839" i="9"/>
  <c r="A7840" i="9"/>
  <c r="B7840" i="9" s="1"/>
  <c r="D7840" i="9"/>
  <c r="E7840" i="9"/>
  <c r="H7840" i="9"/>
  <c r="I7840" i="9"/>
  <c r="A7841" i="9"/>
  <c r="B7841" i="9"/>
  <c r="C7841" i="9"/>
  <c r="D7841" i="9"/>
  <c r="E7841" i="9"/>
  <c r="F7841" i="9"/>
  <c r="G7841" i="9"/>
  <c r="H7841" i="9"/>
  <c r="I7841" i="9"/>
  <c r="A7842" i="9"/>
  <c r="B7842" i="9" s="1"/>
  <c r="D7842" i="9"/>
  <c r="E7842" i="9"/>
  <c r="H7842" i="9"/>
  <c r="I7842" i="9"/>
  <c r="A7843" i="9"/>
  <c r="B7843" i="9"/>
  <c r="C7843" i="9"/>
  <c r="D7843" i="9"/>
  <c r="E7843" i="9"/>
  <c r="F7843" i="9"/>
  <c r="G7843" i="9"/>
  <c r="H7843" i="9"/>
  <c r="I7843" i="9"/>
  <c r="A7844" i="9"/>
  <c r="B7844" i="9" s="1"/>
  <c r="D7844" i="9"/>
  <c r="E7844" i="9"/>
  <c r="H7844" i="9"/>
  <c r="I7844" i="9"/>
  <c r="A7845" i="9"/>
  <c r="B7845" i="9"/>
  <c r="C7845" i="9"/>
  <c r="D7845" i="9"/>
  <c r="E7845" i="9"/>
  <c r="F7845" i="9"/>
  <c r="G7845" i="9"/>
  <c r="H7845" i="9"/>
  <c r="I7845" i="9"/>
  <c r="A7846" i="9"/>
  <c r="B7846" i="9" s="1"/>
  <c r="D7846" i="9"/>
  <c r="E7846" i="9"/>
  <c r="H7846" i="9"/>
  <c r="I7846" i="9"/>
  <c r="A7847" i="9"/>
  <c r="B7847" i="9"/>
  <c r="C7847" i="9"/>
  <c r="D7847" i="9"/>
  <c r="E7847" i="9"/>
  <c r="F7847" i="9"/>
  <c r="G7847" i="9"/>
  <c r="H7847" i="9"/>
  <c r="I7847" i="9"/>
  <c r="A7848" i="9"/>
  <c r="B7848" i="9" s="1"/>
  <c r="D7848" i="9"/>
  <c r="E7848" i="9"/>
  <c r="H7848" i="9"/>
  <c r="I7848" i="9"/>
  <c r="A7849" i="9"/>
  <c r="B7849" i="9"/>
  <c r="C7849" i="9"/>
  <c r="D7849" i="9"/>
  <c r="E7849" i="9"/>
  <c r="F7849" i="9"/>
  <c r="G7849" i="9"/>
  <c r="H7849" i="9"/>
  <c r="I7849" i="9"/>
  <c r="A7850" i="9"/>
  <c r="B7850" i="9" s="1"/>
  <c r="D7850" i="9"/>
  <c r="E7850" i="9"/>
  <c r="H7850" i="9"/>
  <c r="I7850" i="9"/>
  <c r="A7851" i="9"/>
  <c r="B7851" i="9"/>
  <c r="C7851" i="9"/>
  <c r="D7851" i="9"/>
  <c r="E7851" i="9"/>
  <c r="F7851" i="9"/>
  <c r="G7851" i="9"/>
  <c r="H7851" i="9"/>
  <c r="I7851" i="9"/>
  <c r="A7852" i="9"/>
  <c r="B7852" i="9" s="1"/>
  <c r="D7852" i="9"/>
  <c r="E7852" i="9"/>
  <c r="H7852" i="9"/>
  <c r="I7852" i="9"/>
  <c r="A7853" i="9"/>
  <c r="B7853" i="9"/>
  <c r="C7853" i="9"/>
  <c r="D7853" i="9"/>
  <c r="E7853" i="9"/>
  <c r="F7853" i="9"/>
  <c r="G7853" i="9"/>
  <c r="H7853" i="9"/>
  <c r="I7853" i="9"/>
  <c r="A7854" i="9"/>
  <c r="B7854" i="9" s="1"/>
  <c r="D7854" i="9"/>
  <c r="E7854" i="9"/>
  <c r="H7854" i="9"/>
  <c r="I7854" i="9"/>
  <c r="A7855" i="9"/>
  <c r="B7855" i="9"/>
  <c r="C7855" i="9"/>
  <c r="D7855" i="9"/>
  <c r="E7855" i="9"/>
  <c r="F7855" i="9"/>
  <c r="G7855" i="9"/>
  <c r="H7855" i="9"/>
  <c r="I7855" i="9"/>
  <c r="A7856" i="9"/>
  <c r="B7856" i="9" s="1"/>
  <c r="D7856" i="9"/>
  <c r="E7856" i="9"/>
  <c r="H7856" i="9"/>
  <c r="I7856" i="9"/>
  <c r="A7857" i="9"/>
  <c r="B7857" i="9"/>
  <c r="C7857" i="9"/>
  <c r="D7857" i="9"/>
  <c r="E7857" i="9"/>
  <c r="F7857" i="9"/>
  <c r="G7857" i="9"/>
  <c r="H7857" i="9"/>
  <c r="I7857" i="9"/>
  <c r="A7858" i="9"/>
  <c r="B7858" i="9" s="1"/>
  <c r="D7858" i="9"/>
  <c r="E7858" i="9"/>
  <c r="H7858" i="9"/>
  <c r="I7858" i="9"/>
  <c r="A7859" i="9"/>
  <c r="B7859" i="9"/>
  <c r="C7859" i="9"/>
  <c r="D7859" i="9"/>
  <c r="E7859" i="9"/>
  <c r="F7859" i="9"/>
  <c r="G7859" i="9"/>
  <c r="H7859" i="9"/>
  <c r="I7859" i="9"/>
  <c r="A7860" i="9"/>
  <c r="B7860" i="9" s="1"/>
  <c r="D7860" i="9"/>
  <c r="E7860" i="9"/>
  <c r="H7860" i="9"/>
  <c r="I7860" i="9"/>
  <c r="A7861" i="9"/>
  <c r="B7861" i="9"/>
  <c r="C7861" i="9"/>
  <c r="D7861" i="9"/>
  <c r="E7861" i="9"/>
  <c r="F7861" i="9"/>
  <c r="G7861" i="9"/>
  <c r="H7861" i="9"/>
  <c r="I7861" i="9"/>
  <c r="A7862" i="9"/>
  <c r="B7862" i="9" s="1"/>
  <c r="D7862" i="9"/>
  <c r="E7862" i="9"/>
  <c r="H7862" i="9"/>
  <c r="I7862" i="9"/>
  <c r="A7863" i="9"/>
  <c r="B7863" i="9"/>
  <c r="C7863" i="9"/>
  <c r="D7863" i="9"/>
  <c r="E7863" i="9"/>
  <c r="F7863" i="9"/>
  <c r="G7863" i="9"/>
  <c r="H7863" i="9"/>
  <c r="I7863" i="9"/>
  <c r="A7864" i="9"/>
  <c r="B7864" i="9" s="1"/>
  <c r="D7864" i="9"/>
  <c r="E7864" i="9"/>
  <c r="H7864" i="9"/>
  <c r="I7864" i="9"/>
  <c r="A7865" i="9"/>
  <c r="B7865" i="9"/>
  <c r="C7865" i="9"/>
  <c r="D7865" i="9"/>
  <c r="E7865" i="9"/>
  <c r="F7865" i="9"/>
  <c r="G7865" i="9"/>
  <c r="H7865" i="9"/>
  <c r="I7865" i="9"/>
  <c r="A7866" i="9"/>
  <c r="B7866" i="9" s="1"/>
  <c r="D7866" i="9"/>
  <c r="E7866" i="9"/>
  <c r="H7866" i="9"/>
  <c r="I7866" i="9"/>
  <c r="A7867" i="9"/>
  <c r="B7867" i="9"/>
  <c r="C7867" i="9"/>
  <c r="D7867" i="9"/>
  <c r="E7867" i="9"/>
  <c r="F7867" i="9"/>
  <c r="G7867" i="9"/>
  <c r="H7867" i="9"/>
  <c r="I7867" i="9"/>
  <c r="A7868" i="9"/>
  <c r="B7868" i="9" s="1"/>
  <c r="D7868" i="9"/>
  <c r="E7868" i="9"/>
  <c r="H7868" i="9"/>
  <c r="I7868" i="9"/>
  <c r="A7869" i="9"/>
  <c r="B7869" i="9"/>
  <c r="C7869" i="9"/>
  <c r="D7869" i="9"/>
  <c r="E7869" i="9"/>
  <c r="F7869" i="9"/>
  <c r="G7869" i="9"/>
  <c r="H7869" i="9"/>
  <c r="I7869" i="9"/>
  <c r="A7870" i="9"/>
  <c r="B7870" i="9" s="1"/>
  <c r="D7870" i="9"/>
  <c r="E7870" i="9"/>
  <c r="H7870" i="9"/>
  <c r="I7870" i="9"/>
  <c r="A7871" i="9"/>
  <c r="B7871" i="9"/>
  <c r="C7871" i="9"/>
  <c r="D7871" i="9"/>
  <c r="E7871" i="9"/>
  <c r="F7871" i="9"/>
  <c r="G7871" i="9"/>
  <c r="H7871" i="9"/>
  <c r="I7871" i="9"/>
  <c r="A7872" i="9"/>
  <c r="B7872" i="9" s="1"/>
  <c r="D7872" i="9"/>
  <c r="E7872" i="9"/>
  <c r="H7872" i="9"/>
  <c r="I7872" i="9"/>
  <c r="A7873" i="9"/>
  <c r="B7873" i="9"/>
  <c r="C7873" i="9"/>
  <c r="D7873" i="9"/>
  <c r="E7873" i="9"/>
  <c r="F7873" i="9"/>
  <c r="G7873" i="9"/>
  <c r="H7873" i="9"/>
  <c r="I7873" i="9"/>
  <c r="A7874" i="9"/>
  <c r="B7874" i="9" s="1"/>
  <c r="D7874" i="9"/>
  <c r="E7874" i="9"/>
  <c r="H7874" i="9"/>
  <c r="I7874" i="9"/>
  <c r="A7875" i="9"/>
  <c r="B7875" i="9"/>
  <c r="C7875" i="9"/>
  <c r="D7875" i="9"/>
  <c r="E7875" i="9"/>
  <c r="F7875" i="9"/>
  <c r="G7875" i="9"/>
  <c r="H7875" i="9"/>
  <c r="I7875" i="9"/>
  <c r="A7876" i="9"/>
  <c r="B7876" i="9" s="1"/>
  <c r="D7876" i="9"/>
  <c r="E7876" i="9"/>
  <c r="H7876" i="9"/>
  <c r="I7876" i="9"/>
  <c r="A7877" i="9"/>
  <c r="B7877" i="9"/>
  <c r="C7877" i="9"/>
  <c r="D7877" i="9"/>
  <c r="E7877" i="9"/>
  <c r="F7877" i="9"/>
  <c r="G7877" i="9"/>
  <c r="H7877" i="9"/>
  <c r="I7877" i="9"/>
  <c r="A7878" i="9"/>
  <c r="B7878" i="9" s="1"/>
  <c r="D7878" i="9"/>
  <c r="E7878" i="9"/>
  <c r="H7878" i="9"/>
  <c r="I7878" i="9"/>
  <c r="A7879" i="9"/>
  <c r="B7879" i="9"/>
  <c r="C7879" i="9"/>
  <c r="D7879" i="9"/>
  <c r="E7879" i="9"/>
  <c r="F7879" i="9"/>
  <c r="G7879" i="9"/>
  <c r="H7879" i="9"/>
  <c r="I7879" i="9"/>
  <c r="A7880" i="9"/>
  <c r="B7880" i="9" s="1"/>
  <c r="D7880" i="9"/>
  <c r="E7880" i="9"/>
  <c r="H7880" i="9"/>
  <c r="I7880" i="9"/>
  <c r="A7881" i="9"/>
  <c r="B7881" i="9"/>
  <c r="C7881" i="9"/>
  <c r="D7881" i="9"/>
  <c r="E7881" i="9"/>
  <c r="F7881" i="9"/>
  <c r="G7881" i="9"/>
  <c r="H7881" i="9"/>
  <c r="I7881" i="9"/>
  <c r="A7882" i="9"/>
  <c r="B7882" i="9" s="1"/>
  <c r="D7882" i="9"/>
  <c r="E7882" i="9"/>
  <c r="H7882" i="9"/>
  <c r="I7882" i="9"/>
  <c r="A7883" i="9"/>
  <c r="B7883" i="9"/>
  <c r="C7883" i="9"/>
  <c r="D7883" i="9"/>
  <c r="E7883" i="9"/>
  <c r="F7883" i="9"/>
  <c r="G7883" i="9"/>
  <c r="H7883" i="9"/>
  <c r="I7883" i="9"/>
  <c r="A7884" i="9"/>
  <c r="B7884" i="9" s="1"/>
  <c r="D7884" i="9"/>
  <c r="E7884" i="9"/>
  <c r="H7884" i="9"/>
  <c r="I7884" i="9"/>
  <c r="A7885" i="9"/>
  <c r="B7885" i="9"/>
  <c r="C7885" i="9"/>
  <c r="D7885" i="9"/>
  <c r="E7885" i="9"/>
  <c r="F7885" i="9"/>
  <c r="G7885" i="9"/>
  <c r="H7885" i="9"/>
  <c r="I7885" i="9"/>
  <c r="A7886" i="9"/>
  <c r="B7886" i="9" s="1"/>
  <c r="D7886" i="9"/>
  <c r="E7886" i="9"/>
  <c r="H7886" i="9"/>
  <c r="I7886" i="9"/>
  <c r="A7887" i="9"/>
  <c r="B7887" i="9"/>
  <c r="C7887" i="9"/>
  <c r="D7887" i="9"/>
  <c r="E7887" i="9"/>
  <c r="F7887" i="9"/>
  <c r="G7887" i="9"/>
  <c r="H7887" i="9"/>
  <c r="I7887" i="9"/>
  <c r="A7888" i="9"/>
  <c r="B7888" i="9" s="1"/>
  <c r="D7888" i="9"/>
  <c r="E7888" i="9"/>
  <c r="H7888" i="9"/>
  <c r="I7888" i="9"/>
  <c r="A7889" i="9"/>
  <c r="B7889" i="9"/>
  <c r="C7889" i="9"/>
  <c r="D7889" i="9"/>
  <c r="E7889" i="9"/>
  <c r="F7889" i="9"/>
  <c r="G7889" i="9"/>
  <c r="H7889" i="9"/>
  <c r="I7889" i="9"/>
  <c r="A7890" i="9"/>
  <c r="B7890" i="9" s="1"/>
  <c r="D7890" i="9"/>
  <c r="E7890" i="9"/>
  <c r="H7890" i="9"/>
  <c r="I7890" i="9"/>
  <c r="A7891" i="9"/>
  <c r="B7891" i="9"/>
  <c r="C7891" i="9"/>
  <c r="D7891" i="9"/>
  <c r="E7891" i="9"/>
  <c r="F7891" i="9"/>
  <c r="G7891" i="9"/>
  <c r="H7891" i="9"/>
  <c r="I7891" i="9"/>
  <c r="A7892" i="9"/>
  <c r="B7892" i="9" s="1"/>
  <c r="D7892" i="9"/>
  <c r="E7892" i="9"/>
  <c r="H7892" i="9"/>
  <c r="I7892" i="9"/>
  <c r="A7893" i="9"/>
  <c r="B7893" i="9"/>
  <c r="C7893" i="9"/>
  <c r="D7893" i="9"/>
  <c r="E7893" i="9"/>
  <c r="F7893" i="9"/>
  <c r="G7893" i="9"/>
  <c r="H7893" i="9"/>
  <c r="I7893" i="9"/>
  <c r="A7894" i="9"/>
  <c r="B7894" i="9" s="1"/>
  <c r="D7894" i="9"/>
  <c r="E7894" i="9"/>
  <c r="H7894" i="9"/>
  <c r="I7894" i="9"/>
  <c r="A7895" i="9"/>
  <c r="B7895" i="9"/>
  <c r="C7895" i="9"/>
  <c r="D7895" i="9"/>
  <c r="E7895" i="9"/>
  <c r="F7895" i="9"/>
  <c r="G7895" i="9"/>
  <c r="H7895" i="9"/>
  <c r="I7895" i="9"/>
  <c r="A7896" i="9"/>
  <c r="B7896" i="9" s="1"/>
  <c r="D7896" i="9"/>
  <c r="E7896" i="9"/>
  <c r="H7896" i="9"/>
  <c r="I7896" i="9"/>
  <c r="A7897" i="9"/>
  <c r="B7897" i="9"/>
  <c r="C7897" i="9"/>
  <c r="D7897" i="9"/>
  <c r="E7897" i="9"/>
  <c r="F7897" i="9"/>
  <c r="G7897" i="9"/>
  <c r="H7897" i="9"/>
  <c r="I7897" i="9"/>
  <c r="A7898" i="9"/>
  <c r="B7898" i="9" s="1"/>
  <c r="D7898" i="9"/>
  <c r="E7898" i="9"/>
  <c r="H7898" i="9"/>
  <c r="I7898" i="9"/>
  <c r="A7899" i="9"/>
  <c r="B7899" i="9"/>
  <c r="C7899" i="9"/>
  <c r="D7899" i="9"/>
  <c r="E7899" i="9"/>
  <c r="F7899" i="9"/>
  <c r="G7899" i="9"/>
  <c r="H7899" i="9"/>
  <c r="I7899" i="9"/>
  <c r="A7900" i="9"/>
  <c r="B7900" i="9" s="1"/>
  <c r="D7900" i="9"/>
  <c r="E7900" i="9"/>
  <c r="H7900" i="9"/>
  <c r="I7900" i="9"/>
  <c r="A7901" i="9"/>
  <c r="B7901" i="9"/>
  <c r="C7901" i="9"/>
  <c r="D7901" i="9"/>
  <c r="E7901" i="9"/>
  <c r="F7901" i="9"/>
  <c r="G7901" i="9"/>
  <c r="H7901" i="9"/>
  <c r="I7901" i="9"/>
  <c r="A7902" i="9"/>
  <c r="B7902" i="9" s="1"/>
  <c r="D7902" i="9"/>
  <c r="E7902" i="9"/>
  <c r="H7902" i="9"/>
  <c r="I7902" i="9"/>
  <c r="A7903" i="9"/>
  <c r="B7903" i="9"/>
  <c r="C7903" i="9"/>
  <c r="D7903" i="9"/>
  <c r="E7903" i="9"/>
  <c r="F7903" i="9"/>
  <c r="G7903" i="9"/>
  <c r="H7903" i="9"/>
  <c r="I7903" i="9"/>
  <c r="A7904" i="9"/>
  <c r="B7904" i="9" s="1"/>
  <c r="D7904" i="9"/>
  <c r="E7904" i="9"/>
  <c r="H7904" i="9"/>
  <c r="I7904" i="9"/>
  <c r="A7905" i="9"/>
  <c r="B7905" i="9"/>
  <c r="C7905" i="9"/>
  <c r="D7905" i="9"/>
  <c r="E7905" i="9"/>
  <c r="F7905" i="9"/>
  <c r="G7905" i="9"/>
  <c r="H7905" i="9"/>
  <c r="I7905" i="9"/>
  <c r="A7906" i="9"/>
  <c r="B7906" i="9" s="1"/>
  <c r="D7906" i="9"/>
  <c r="E7906" i="9"/>
  <c r="H7906" i="9"/>
  <c r="I7906" i="9"/>
  <c r="A7907" i="9"/>
  <c r="B7907" i="9"/>
  <c r="C7907" i="9"/>
  <c r="D7907" i="9"/>
  <c r="E7907" i="9"/>
  <c r="F7907" i="9"/>
  <c r="G7907" i="9"/>
  <c r="H7907" i="9"/>
  <c r="I7907" i="9"/>
  <c r="A7908" i="9"/>
  <c r="B7908" i="9" s="1"/>
  <c r="D7908" i="9"/>
  <c r="E7908" i="9"/>
  <c r="H7908" i="9"/>
  <c r="I7908" i="9"/>
  <c r="A7909" i="9"/>
  <c r="B7909" i="9"/>
  <c r="C7909" i="9"/>
  <c r="D7909" i="9"/>
  <c r="E7909" i="9"/>
  <c r="F7909" i="9"/>
  <c r="G7909" i="9"/>
  <c r="H7909" i="9"/>
  <c r="I7909" i="9"/>
  <c r="A7910" i="9"/>
  <c r="B7910" i="9" s="1"/>
  <c r="D7910" i="9"/>
  <c r="E7910" i="9"/>
  <c r="H7910" i="9"/>
  <c r="I7910" i="9"/>
  <c r="A7911" i="9"/>
  <c r="B7911" i="9"/>
  <c r="C7911" i="9"/>
  <c r="D7911" i="9"/>
  <c r="E7911" i="9"/>
  <c r="F7911" i="9"/>
  <c r="G7911" i="9"/>
  <c r="H7911" i="9"/>
  <c r="I7911" i="9"/>
  <c r="A7912" i="9"/>
  <c r="B7912" i="9" s="1"/>
  <c r="D7912" i="9"/>
  <c r="E7912" i="9"/>
  <c r="H7912" i="9"/>
  <c r="I7912" i="9"/>
  <c r="A7913" i="9"/>
  <c r="B7913" i="9"/>
  <c r="C7913" i="9"/>
  <c r="D7913" i="9"/>
  <c r="E7913" i="9"/>
  <c r="F7913" i="9"/>
  <c r="G7913" i="9"/>
  <c r="H7913" i="9"/>
  <c r="I7913" i="9"/>
  <c r="A7914" i="9"/>
  <c r="B7914" i="9" s="1"/>
  <c r="D7914" i="9"/>
  <c r="E7914" i="9"/>
  <c r="H7914" i="9"/>
  <c r="I7914" i="9"/>
  <c r="A7915" i="9"/>
  <c r="B7915" i="9"/>
  <c r="C7915" i="9"/>
  <c r="D7915" i="9"/>
  <c r="E7915" i="9"/>
  <c r="F7915" i="9"/>
  <c r="G7915" i="9"/>
  <c r="H7915" i="9"/>
  <c r="I7915" i="9"/>
  <c r="A7916" i="9"/>
  <c r="B7916" i="9" s="1"/>
  <c r="D7916" i="9"/>
  <c r="E7916" i="9"/>
  <c r="H7916" i="9"/>
  <c r="I7916" i="9"/>
  <c r="A7917" i="9"/>
  <c r="B7917" i="9"/>
  <c r="C7917" i="9"/>
  <c r="D7917" i="9"/>
  <c r="E7917" i="9"/>
  <c r="F7917" i="9"/>
  <c r="G7917" i="9"/>
  <c r="H7917" i="9"/>
  <c r="I7917" i="9"/>
  <c r="A7918" i="9"/>
  <c r="B7918" i="9" s="1"/>
  <c r="D7918" i="9"/>
  <c r="E7918" i="9"/>
  <c r="H7918" i="9"/>
  <c r="I7918" i="9"/>
  <c r="A7919" i="9"/>
  <c r="B7919" i="9"/>
  <c r="C7919" i="9"/>
  <c r="D7919" i="9"/>
  <c r="E7919" i="9"/>
  <c r="F7919" i="9"/>
  <c r="G7919" i="9"/>
  <c r="H7919" i="9"/>
  <c r="I7919" i="9"/>
  <c r="A7920" i="9"/>
  <c r="B7920" i="9" s="1"/>
  <c r="D7920" i="9"/>
  <c r="E7920" i="9"/>
  <c r="H7920" i="9"/>
  <c r="I7920" i="9"/>
  <c r="A7921" i="9"/>
  <c r="B7921" i="9"/>
  <c r="C7921" i="9"/>
  <c r="D7921" i="9"/>
  <c r="E7921" i="9"/>
  <c r="F7921" i="9"/>
  <c r="G7921" i="9"/>
  <c r="H7921" i="9"/>
  <c r="I7921" i="9"/>
  <c r="A7922" i="9"/>
  <c r="B7922" i="9" s="1"/>
  <c r="D7922" i="9"/>
  <c r="E7922" i="9"/>
  <c r="H7922" i="9"/>
  <c r="I7922" i="9"/>
  <c r="A7923" i="9"/>
  <c r="B7923" i="9"/>
  <c r="C7923" i="9"/>
  <c r="D7923" i="9"/>
  <c r="E7923" i="9"/>
  <c r="F7923" i="9"/>
  <c r="G7923" i="9"/>
  <c r="H7923" i="9"/>
  <c r="I7923" i="9"/>
  <c r="A7924" i="9"/>
  <c r="B7924" i="9" s="1"/>
  <c r="D7924" i="9"/>
  <c r="E7924" i="9"/>
  <c r="H7924" i="9"/>
  <c r="I7924" i="9"/>
  <c r="A7925" i="9"/>
  <c r="B7925" i="9"/>
  <c r="C7925" i="9"/>
  <c r="D7925" i="9"/>
  <c r="E7925" i="9"/>
  <c r="F7925" i="9"/>
  <c r="G7925" i="9"/>
  <c r="H7925" i="9"/>
  <c r="I7925" i="9"/>
  <c r="A7926" i="9"/>
  <c r="B7926" i="9" s="1"/>
  <c r="D7926" i="9"/>
  <c r="E7926" i="9"/>
  <c r="H7926" i="9"/>
  <c r="I7926" i="9"/>
  <c r="A7927" i="9"/>
  <c r="B7927" i="9"/>
  <c r="C7927" i="9"/>
  <c r="D7927" i="9"/>
  <c r="E7927" i="9"/>
  <c r="F7927" i="9"/>
  <c r="G7927" i="9"/>
  <c r="H7927" i="9"/>
  <c r="I7927" i="9"/>
  <c r="A7928" i="9"/>
  <c r="B7928" i="9" s="1"/>
  <c r="D7928" i="9"/>
  <c r="E7928" i="9"/>
  <c r="H7928" i="9"/>
  <c r="I7928" i="9"/>
  <c r="A7929" i="9"/>
  <c r="B7929" i="9"/>
  <c r="C7929" i="9"/>
  <c r="D7929" i="9"/>
  <c r="E7929" i="9"/>
  <c r="F7929" i="9"/>
  <c r="G7929" i="9"/>
  <c r="H7929" i="9"/>
  <c r="I7929" i="9"/>
  <c r="A7930" i="9"/>
  <c r="B7930" i="9" s="1"/>
  <c r="D7930" i="9"/>
  <c r="E7930" i="9"/>
  <c r="H7930" i="9"/>
  <c r="I7930" i="9"/>
  <c r="A7931" i="9"/>
  <c r="B7931" i="9"/>
  <c r="C7931" i="9"/>
  <c r="D7931" i="9"/>
  <c r="E7931" i="9"/>
  <c r="F7931" i="9"/>
  <c r="G7931" i="9"/>
  <c r="H7931" i="9"/>
  <c r="I7931" i="9"/>
  <c r="A7932" i="9"/>
  <c r="B7932" i="9" s="1"/>
  <c r="D7932" i="9"/>
  <c r="E7932" i="9"/>
  <c r="H7932" i="9"/>
  <c r="I7932" i="9"/>
  <c r="A7933" i="9"/>
  <c r="D7933" i="9" s="1"/>
  <c r="B7933" i="9"/>
  <c r="C7933" i="9"/>
  <c r="E7933" i="9"/>
  <c r="F7933" i="9"/>
  <c r="G7933" i="9"/>
  <c r="H7933" i="9"/>
  <c r="I7933" i="9"/>
  <c r="A7934" i="9"/>
  <c r="B7934" i="9" s="1"/>
  <c r="D7934" i="9"/>
  <c r="E7934" i="9"/>
  <c r="H7934" i="9"/>
  <c r="I7934" i="9"/>
  <c r="A7935" i="9"/>
  <c r="D7935" i="9" s="1"/>
  <c r="B7935" i="9"/>
  <c r="C7935" i="9"/>
  <c r="E7935" i="9"/>
  <c r="F7935" i="9"/>
  <c r="G7935" i="9"/>
  <c r="I7935" i="9"/>
  <c r="A7936" i="9"/>
  <c r="B7936" i="9" s="1"/>
  <c r="D7936" i="9"/>
  <c r="E7936" i="9"/>
  <c r="H7936" i="9"/>
  <c r="I7936" i="9"/>
  <c r="A7937" i="9"/>
  <c r="D7937" i="9" s="1"/>
  <c r="B7937" i="9"/>
  <c r="C7937" i="9"/>
  <c r="E7937" i="9"/>
  <c r="F7937" i="9"/>
  <c r="G7937" i="9"/>
  <c r="I7937" i="9"/>
  <c r="A7938" i="9"/>
  <c r="B7938" i="9" s="1"/>
  <c r="D7938" i="9"/>
  <c r="E7938" i="9"/>
  <c r="H7938" i="9"/>
  <c r="I7938" i="9"/>
  <c r="A7939" i="9"/>
  <c r="D7939" i="9" s="1"/>
  <c r="B7939" i="9"/>
  <c r="C7939" i="9"/>
  <c r="E7939" i="9"/>
  <c r="F7939" i="9"/>
  <c r="G7939" i="9"/>
  <c r="I7939" i="9"/>
  <c r="A7940" i="9"/>
  <c r="B7940" i="9" s="1"/>
  <c r="D7940" i="9"/>
  <c r="E7940" i="9"/>
  <c r="H7940" i="9"/>
  <c r="I7940" i="9"/>
  <c r="A7941" i="9"/>
  <c r="D7941" i="9" s="1"/>
  <c r="B7941" i="9"/>
  <c r="C7941" i="9"/>
  <c r="E7941" i="9"/>
  <c r="F7941" i="9"/>
  <c r="G7941" i="9"/>
  <c r="I7941" i="9"/>
  <c r="A7942" i="9"/>
  <c r="B7942" i="9" s="1"/>
  <c r="D7942" i="9"/>
  <c r="E7942" i="9"/>
  <c r="H7942" i="9"/>
  <c r="I7942" i="9"/>
  <c r="A7943" i="9"/>
  <c r="D7943" i="9" s="1"/>
  <c r="B7943" i="9"/>
  <c r="C7943" i="9"/>
  <c r="E7943" i="9"/>
  <c r="F7943" i="9"/>
  <c r="G7943" i="9"/>
  <c r="I7943" i="9"/>
  <c r="A7944" i="9"/>
  <c r="B7944" i="9" s="1"/>
  <c r="D7944" i="9"/>
  <c r="E7944" i="9"/>
  <c r="H7944" i="9"/>
  <c r="I7944" i="9"/>
  <c r="A7945" i="9"/>
  <c r="D7945" i="9" s="1"/>
  <c r="B7945" i="9"/>
  <c r="C7945" i="9"/>
  <c r="E7945" i="9"/>
  <c r="F7945" i="9"/>
  <c r="G7945" i="9"/>
  <c r="I7945" i="9"/>
  <c r="A7946" i="9"/>
  <c r="B7946" i="9" s="1"/>
  <c r="D7946" i="9"/>
  <c r="E7946" i="9"/>
  <c r="H7946" i="9"/>
  <c r="I7946" i="9"/>
  <c r="A7947" i="9"/>
  <c r="D7947" i="9" s="1"/>
  <c r="B7947" i="9"/>
  <c r="C7947" i="9"/>
  <c r="E7947" i="9"/>
  <c r="F7947" i="9"/>
  <c r="G7947" i="9"/>
  <c r="I7947" i="9"/>
  <c r="A7948" i="9"/>
  <c r="B7948" i="9" s="1"/>
  <c r="D7948" i="9"/>
  <c r="E7948" i="9"/>
  <c r="H7948" i="9"/>
  <c r="I7948" i="9"/>
  <c r="A7949" i="9"/>
  <c r="D7949" i="9" s="1"/>
  <c r="B7949" i="9"/>
  <c r="C7949" i="9"/>
  <c r="E7949" i="9"/>
  <c r="F7949" i="9"/>
  <c r="G7949" i="9"/>
  <c r="I7949" i="9"/>
  <c r="A7950" i="9"/>
  <c r="D7950" i="9" s="1"/>
  <c r="E7950" i="9"/>
  <c r="I7950" i="9"/>
  <c r="A7951" i="9"/>
  <c r="D7951" i="9" s="1"/>
  <c r="B7951" i="9"/>
  <c r="C7951" i="9"/>
  <c r="E7951" i="9"/>
  <c r="F7951" i="9"/>
  <c r="G7951" i="9"/>
  <c r="I7951" i="9"/>
  <c r="A7952" i="9"/>
  <c r="E7952" i="9" s="1"/>
  <c r="D7952" i="9"/>
  <c r="H7952" i="9"/>
  <c r="I7952" i="9"/>
  <c r="A7953" i="9"/>
  <c r="D7953" i="9" s="1"/>
  <c r="B7953" i="9"/>
  <c r="C7953" i="9"/>
  <c r="E7953" i="9"/>
  <c r="F7953" i="9"/>
  <c r="G7953" i="9"/>
  <c r="I7953" i="9"/>
  <c r="A7954" i="9"/>
  <c r="D7954" i="9" s="1"/>
  <c r="I7954" i="9"/>
  <c r="A7955" i="9"/>
  <c r="D7955" i="9" s="1"/>
  <c r="B7955" i="9"/>
  <c r="C7955" i="9"/>
  <c r="E7955" i="9"/>
  <c r="F7955" i="9"/>
  <c r="G7955" i="9"/>
  <c r="I7955" i="9"/>
  <c r="A7956" i="9"/>
  <c r="D7956" i="9"/>
  <c r="E7956" i="9"/>
  <c r="H7956" i="9"/>
  <c r="I7956" i="9"/>
  <c r="A7957" i="9"/>
  <c r="D7957" i="9" s="1"/>
  <c r="B7957" i="9"/>
  <c r="C7957" i="9"/>
  <c r="E7957" i="9"/>
  <c r="F7957" i="9"/>
  <c r="G7957" i="9"/>
  <c r="I7957" i="9"/>
  <c r="A7958" i="9"/>
  <c r="H7958" i="9" s="1"/>
  <c r="D7958" i="9"/>
  <c r="E7958" i="9"/>
  <c r="I7958" i="9"/>
  <c r="A7959" i="9"/>
  <c r="D7959" i="9" s="1"/>
  <c r="B7959" i="9"/>
  <c r="C7959" i="9"/>
  <c r="E7959" i="9"/>
  <c r="F7959" i="9"/>
  <c r="G7959" i="9"/>
  <c r="I7959" i="9"/>
  <c r="A7960" i="9"/>
  <c r="E7960" i="9" s="1"/>
  <c r="D7960" i="9"/>
  <c r="I7960" i="9"/>
  <c r="A7961" i="9"/>
  <c r="D7961" i="9" s="1"/>
  <c r="B7961" i="9"/>
  <c r="C7961" i="9"/>
  <c r="E7961" i="9"/>
  <c r="F7961" i="9"/>
  <c r="G7961" i="9"/>
  <c r="I7961" i="9"/>
  <c r="A7962" i="9"/>
  <c r="D7962" i="9" s="1"/>
  <c r="I7962" i="9"/>
  <c r="A7963" i="9"/>
  <c r="D7963" i="9" s="1"/>
  <c r="B7963" i="9"/>
  <c r="C7963" i="9"/>
  <c r="E7963" i="9"/>
  <c r="F7963" i="9"/>
  <c r="G7963" i="9"/>
  <c r="I7963" i="9"/>
  <c r="A7964" i="9"/>
  <c r="D7964" i="9"/>
  <c r="E7964" i="9"/>
  <c r="H7964" i="9"/>
  <c r="I7964" i="9"/>
  <c r="A7965" i="9"/>
  <c r="D7965" i="9" s="1"/>
  <c r="B7965" i="9"/>
  <c r="C7965" i="9"/>
  <c r="E7965" i="9"/>
  <c r="F7965" i="9"/>
  <c r="G7965" i="9"/>
  <c r="I7965" i="9"/>
  <c r="A7966" i="9"/>
  <c r="H7966" i="9" s="1"/>
  <c r="D7966" i="9"/>
  <c r="E7966" i="9"/>
  <c r="I7966" i="9"/>
  <c r="A7967" i="9"/>
  <c r="D7967" i="9" s="1"/>
  <c r="B7967" i="9"/>
  <c r="C7967" i="9"/>
  <c r="E7967" i="9"/>
  <c r="F7967" i="9"/>
  <c r="G7967" i="9"/>
  <c r="I7967" i="9"/>
  <c r="A7968" i="9"/>
  <c r="E7968" i="9" s="1"/>
  <c r="D7968" i="9"/>
  <c r="I7968" i="9"/>
  <c r="A7969" i="9"/>
  <c r="D7969" i="9" s="1"/>
  <c r="B7969" i="9"/>
  <c r="C7969" i="9"/>
  <c r="E7969" i="9"/>
  <c r="F7969" i="9"/>
  <c r="G7969" i="9"/>
  <c r="I7969" i="9"/>
  <c r="A7970" i="9"/>
  <c r="D7970" i="9" s="1"/>
  <c r="I7970" i="9"/>
  <c r="A7971" i="9"/>
  <c r="D7971" i="9" s="1"/>
  <c r="B7971" i="9"/>
  <c r="C7971" i="9"/>
  <c r="E7971" i="9"/>
  <c r="F7971" i="9"/>
  <c r="G7971" i="9"/>
  <c r="I7971" i="9"/>
  <c r="A7972" i="9"/>
  <c r="H7972" i="9"/>
  <c r="I7972" i="9"/>
  <c r="A7973" i="9"/>
  <c r="D7973" i="9" s="1"/>
  <c r="B7973" i="9"/>
  <c r="C7973" i="9"/>
  <c r="E7973" i="9"/>
  <c r="F7973" i="9"/>
  <c r="G7973" i="9"/>
  <c r="I7973" i="9"/>
  <c r="A7974" i="9"/>
  <c r="D7974" i="9"/>
  <c r="E7974" i="9"/>
  <c r="H7974" i="9"/>
  <c r="I7974" i="9"/>
  <c r="A7975" i="9"/>
  <c r="D7975" i="9" s="1"/>
  <c r="B7975" i="9"/>
  <c r="C7975" i="9"/>
  <c r="E7975" i="9"/>
  <c r="F7975" i="9"/>
  <c r="G7975" i="9"/>
  <c r="I7975" i="9"/>
  <c r="A7976" i="9"/>
  <c r="D7976" i="9"/>
  <c r="E7976" i="9"/>
  <c r="I7976" i="9"/>
  <c r="A7977" i="9"/>
  <c r="D7977" i="9" s="1"/>
  <c r="B7977" i="9"/>
  <c r="C7977" i="9"/>
  <c r="E7977" i="9"/>
  <c r="F7977" i="9"/>
  <c r="G7977" i="9"/>
  <c r="I7977" i="9"/>
  <c r="A7978" i="9"/>
  <c r="D7978" i="9" s="1"/>
  <c r="I7978" i="9"/>
  <c r="A7979" i="9"/>
  <c r="D7979" i="9" s="1"/>
  <c r="B7979" i="9"/>
  <c r="C7979" i="9"/>
  <c r="E7979" i="9"/>
  <c r="F7979" i="9"/>
  <c r="G7979" i="9"/>
  <c r="I7979" i="9"/>
  <c r="A7980" i="9"/>
  <c r="H7980" i="9"/>
  <c r="I7980" i="9"/>
  <c r="A7981" i="9"/>
  <c r="D7981" i="9" s="1"/>
  <c r="B7981" i="9"/>
  <c r="C7981" i="9"/>
  <c r="E7981" i="9"/>
  <c r="F7981" i="9"/>
  <c r="G7981" i="9"/>
  <c r="I7981" i="9"/>
  <c r="A7982" i="9"/>
  <c r="D7982" i="9"/>
  <c r="E7982" i="9"/>
  <c r="H7982" i="9"/>
  <c r="I7982" i="9"/>
  <c r="A7983" i="9"/>
  <c r="D7983" i="9" s="1"/>
  <c r="B7983" i="9"/>
  <c r="C7983" i="9"/>
  <c r="E7983" i="9"/>
  <c r="F7983" i="9"/>
  <c r="G7983" i="9"/>
  <c r="I7983" i="9"/>
  <c r="A7984" i="9"/>
  <c r="D7984" i="9"/>
  <c r="E7984" i="9"/>
  <c r="I7984" i="9"/>
  <c r="A7985" i="9"/>
  <c r="D7985" i="9" s="1"/>
  <c r="B7985" i="9"/>
  <c r="C7985" i="9"/>
  <c r="E7985" i="9"/>
  <c r="F7985" i="9"/>
  <c r="G7985" i="9"/>
  <c r="I7985" i="9"/>
  <c r="A7986" i="9"/>
  <c r="D7986" i="9" s="1"/>
  <c r="I7986" i="9"/>
  <c r="A7987" i="9"/>
  <c r="D7987" i="9" s="1"/>
  <c r="B7987" i="9"/>
  <c r="C7987" i="9"/>
  <c r="E7987" i="9"/>
  <c r="F7987" i="9"/>
  <c r="G7987" i="9"/>
  <c r="I7987" i="9"/>
  <c r="A7988" i="9"/>
  <c r="H7988" i="9"/>
  <c r="I7988" i="9"/>
  <c r="A7989" i="9"/>
  <c r="D7989" i="9" s="1"/>
  <c r="B7989" i="9"/>
  <c r="C7989" i="9"/>
  <c r="E7989" i="9"/>
  <c r="F7989" i="9"/>
  <c r="G7989" i="9"/>
  <c r="I7989" i="9"/>
  <c r="A7990" i="9"/>
  <c r="D7990" i="9"/>
  <c r="E7990" i="9"/>
  <c r="H7990" i="9"/>
  <c r="I7990" i="9"/>
  <c r="A7991" i="9"/>
  <c r="D7991" i="9" s="1"/>
  <c r="B7991" i="9"/>
  <c r="C7991" i="9"/>
  <c r="E7991" i="9"/>
  <c r="F7991" i="9"/>
  <c r="G7991" i="9"/>
  <c r="I7991" i="9"/>
  <c r="A7992" i="9"/>
  <c r="D7992" i="9"/>
  <c r="E7992" i="9"/>
  <c r="I7992" i="9"/>
  <c r="A7993" i="9"/>
  <c r="D7993" i="9" s="1"/>
  <c r="B7993" i="9"/>
  <c r="C7993" i="9"/>
  <c r="E7993" i="9"/>
  <c r="F7993" i="9"/>
  <c r="G7993" i="9"/>
  <c r="I7993" i="9"/>
  <c r="A7994" i="9"/>
  <c r="D7994" i="9" s="1"/>
  <c r="I7994" i="9"/>
  <c r="A7995" i="9"/>
  <c r="D7995" i="9" s="1"/>
  <c r="B7995" i="9"/>
  <c r="C7995" i="9"/>
  <c r="E7995" i="9"/>
  <c r="F7995" i="9"/>
  <c r="G7995" i="9"/>
  <c r="I7995" i="9"/>
  <c r="A7996" i="9"/>
  <c r="H7996" i="9"/>
  <c r="I7996" i="9"/>
  <c r="A7997" i="9"/>
  <c r="D7997" i="9" s="1"/>
  <c r="B7997" i="9"/>
  <c r="C7997" i="9"/>
  <c r="E7997" i="9"/>
  <c r="F7997" i="9"/>
  <c r="G7997" i="9"/>
  <c r="I7997" i="9"/>
  <c r="A7998" i="9"/>
  <c r="D7998" i="9"/>
  <c r="E7998" i="9"/>
  <c r="H7998" i="9"/>
  <c r="I7998" i="9"/>
  <c r="A7999" i="9"/>
  <c r="D7999" i="9" s="1"/>
  <c r="B7999" i="9"/>
  <c r="C7999" i="9"/>
  <c r="E7999" i="9"/>
  <c r="F7999" i="9"/>
  <c r="G7999" i="9"/>
  <c r="I7999" i="9"/>
  <c r="A8000" i="9"/>
  <c r="D8000" i="9"/>
  <c r="E8000" i="9"/>
  <c r="I8000" i="9"/>
  <c r="A8001" i="9"/>
  <c r="D8001" i="9" s="1"/>
  <c r="B8001" i="9"/>
  <c r="C8001" i="9"/>
  <c r="E8001" i="9"/>
  <c r="F8001" i="9"/>
  <c r="G8001" i="9"/>
  <c r="I8001" i="9"/>
  <c r="A8002" i="9"/>
  <c r="D8002" i="9" s="1"/>
  <c r="I8002" i="9"/>
  <c r="A8003" i="9"/>
  <c r="D8003" i="9" s="1"/>
  <c r="B8003" i="9"/>
  <c r="C8003" i="9"/>
  <c r="E8003" i="9"/>
  <c r="F8003" i="9"/>
  <c r="G8003" i="9"/>
  <c r="I8003" i="9"/>
  <c r="A8004" i="9"/>
  <c r="H8004" i="9"/>
  <c r="I8004" i="9"/>
  <c r="A8005" i="9"/>
  <c r="D8005" i="9" s="1"/>
  <c r="B8005" i="9"/>
  <c r="C8005" i="9"/>
  <c r="E8005" i="9"/>
  <c r="F8005" i="9"/>
  <c r="G8005" i="9"/>
  <c r="I8005" i="9"/>
  <c r="A8006" i="9"/>
  <c r="D8006" i="9"/>
  <c r="E8006" i="9"/>
  <c r="H8006" i="9"/>
  <c r="I8006" i="9"/>
  <c r="A8007" i="9"/>
  <c r="D8007" i="9" s="1"/>
  <c r="B8007" i="9"/>
  <c r="C8007" i="9"/>
  <c r="E8007" i="9"/>
  <c r="F8007" i="9"/>
  <c r="G8007" i="9"/>
  <c r="I8007" i="9"/>
  <c r="A8008" i="9"/>
  <c r="D8008" i="9"/>
  <c r="E8008" i="9"/>
  <c r="I8008" i="9"/>
  <c r="A8009" i="9"/>
  <c r="D8009" i="9" s="1"/>
  <c r="B8009" i="9"/>
  <c r="C8009" i="9"/>
  <c r="E8009" i="9"/>
  <c r="F8009" i="9"/>
  <c r="G8009" i="9"/>
  <c r="I8009" i="9"/>
  <c r="A8010" i="9"/>
  <c r="C8010" i="9" s="1"/>
  <c r="G8010" i="9"/>
  <c r="A8011" i="9"/>
  <c r="B8011" i="9"/>
  <c r="C8011" i="9"/>
  <c r="F8011" i="9"/>
  <c r="G8011" i="9"/>
  <c r="I8011" i="9"/>
  <c r="A8012" i="9"/>
  <c r="C8012" i="9"/>
  <c r="D8012" i="9"/>
  <c r="G8012" i="9"/>
  <c r="H8012" i="9"/>
  <c r="I8012" i="9"/>
  <c r="A8013" i="9"/>
  <c r="B8013" i="9"/>
  <c r="C8013" i="9"/>
  <c r="E8013" i="9"/>
  <c r="F8013" i="9"/>
  <c r="G8013" i="9"/>
  <c r="I8013" i="9"/>
  <c r="A8014" i="9"/>
  <c r="C8014" i="9"/>
  <c r="D8014" i="9"/>
  <c r="E8014" i="9"/>
  <c r="G8014" i="9"/>
  <c r="H8014" i="9"/>
  <c r="I8014" i="9"/>
  <c r="A8015" i="9"/>
  <c r="E8015" i="9"/>
  <c r="F8015" i="9"/>
  <c r="A8016" i="9"/>
  <c r="E8016" i="9"/>
  <c r="G8016" i="9"/>
  <c r="A8017" i="9"/>
  <c r="B8017" i="9" s="1"/>
  <c r="F8017" i="9"/>
  <c r="A8018" i="9"/>
  <c r="C8018" i="9" s="1"/>
  <c r="G8018" i="9"/>
  <c r="A8019" i="9"/>
  <c r="B8019" i="9"/>
  <c r="C8019" i="9"/>
  <c r="F8019" i="9"/>
  <c r="G8019" i="9"/>
  <c r="I8019" i="9"/>
  <c r="A8020" i="9"/>
  <c r="C8020" i="9"/>
  <c r="D8020" i="9"/>
  <c r="G8020" i="9"/>
  <c r="H8020" i="9"/>
  <c r="I8020" i="9"/>
  <c r="A8021" i="9"/>
  <c r="B8021" i="9"/>
  <c r="C8021" i="9"/>
  <c r="E8021" i="9"/>
  <c r="F8021" i="9"/>
  <c r="G8021" i="9"/>
  <c r="I8021" i="9"/>
  <c r="A8022" i="9"/>
  <c r="C8022" i="9"/>
  <c r="D8022" i="9"/>
  <c r="E8022" i="9"/>
  <c r="G8022" i="9"/>
  <c r="H8022" i="9"/>
  <c r="I8022" i="9"/>
  <c r="A8023" i="9"/>
  <c r="E8023" i="9"/>
  <c r="F8023" i="9"/>
  <c r="A8024" i="9"/>
  <c r="E8024" i="9"/>
  <c r="G8024" i="9"/>
  <c r="A8025" i="9"/>
  <c r="B8025" i="9" s="1"/>
  <c r="F8025" i="9"/>
  <c r="A8026" i="9"/>
  <c r="C8026" i="9" s="1"/>
  <c r="G8026" i="9"/>
  <c r="A8027" i="9"/>
  <c r="B8027" i="9"/>
  <c r="C8027" i="9"/>
  <c r="F8027" i="9"/>
  <c r="G8027" i="9"/>
  <c r="I8027" i="9"/>
  <c r="A8028" i="9"/>
  <c r="C8028" i="9"/>
  <c r="D8028" i="9"/>
  <c r="G8028" i="9"/>
  <c r="H8028" i="9"/>
  <c r="I8028" i="9"/>
  <c r="A8029" i="9"/>
  <c r="B8029" i="9"/>
  <c r="C8029" i="9"/>
  <c r="E8029" i="9"/>
  <c r="F8029" i="9"/>
  <c r="G8029" i="9"/>
  <c r="I8029" i="9"/>
  <c r="A8030" i="9"/>
  <c r="C8030" i="9"/>
  <c r="D8030" i="9"/>
  <c r="E8030" i="9"/>
  <c r="G8030" i="9"/>
  <c r="H8030" i="9"/>
  <c r="I8030" i="9"/>
  <c r="A8031" i="9"/>
  <c r="E8031" i="9"/>
  <c r="F8031" i="9"/>
  <c r="A8032" i="9"/>
  <c r="E8032" i="9"/>
  <c r="G8032" i="9"/>
  <c r="A8033" i="9"/>
  <c r="B8033" i="9" s="1"/>
  <c r="F8033" i="9"/>
  <c r="A8034" i="9"/>
  <c r="C8034" i="9" s="1"/>
  <c r="G8034" i="9"/>
  <c r="A8035" i="9"/>
  <c r="B8035" i="9"/>
  <c r="C8035" i="9"/>
  <c r="F8035" i="9"/>
  <c r="G8035" i="9"/>
  <c r="I8035" i="9"/>
  <c r="A8036" i="9"/>
  <c r="C8036" i="9"/>
  <c r="D8036" i="9"/>
  <c r="G8036" i="9"/>
  <c r="H8036" i="9"/>
  <c r="I8036" i="9"/>
  <c r="A8037" i="9"/>
  <c r="B8037" i="9"/>
  <c r="C8037" i="9"/>
  <c r="E8037" i="9"/>
  <c r="F8037" i="9"/>
  <c r="G8037" i="9"/>
  <c r="I8037" i="9"/>
  <c r="A8038" i="9"/>
  <c r="C8038" i="9"/>
  <c r="D8038" i="9"/>
  <c r="E8038" i="9"/>
  <c r="G8038" i="9"/>
  <c r="H8038" i="9"/>
  <c r="I8038" i="9"/>
  <c r="A8039" i="9"/>
  <c r="E8039" i="9"/>
  <c r="F8039" i="9"/>
  <c r="A8040" i="9"/>
  <c r="E8040" i="9"/>
  <c r="G8040" i="9"/>
  <c r="A8041" i="9"/>
  <c r="B8041" i="9" s="1"/>
  <c r="F8041" i="9"/>
  <c r="A8042" i="9"/>
  <c r="C8042" i="9" s="1"/>
  <c r="G8042" i="9"/>
  <c r="A8043" i="9"/>
  <c r="B8043" i="9"/>
  <c r="C8043" i="9"/>
  <c r="F8043" i="9"/>
  <c r="G8043" i="9"/>
  <c r="I8043" i="9"/>
  <c r="A8044" i="9"/>
  <c r="C8044" i="9"/>
  <c r="D8044" i="9"/>
  <c r="G8044" i="9"/>
  <c r="H8044" i="9"/>
  <c r="I8044" i="9"/>
  <c r="A8045" i="9"/>
  <c r="B8045" i="9"/>
  <c r="C8045" i="9"/>
  <c r="E8045" i="9"/>
  <c r="F8045" i="9"/>
  <c r="G8045" i="9"/>
  <c r="I8045" i="9"/>
  <c r="A8046" i="9"/>
  <c r="C8046" i="9"/>
  <c r="D8046" i="9"/>
  <c r="E8046" i="9"/>
  <c r="G8046" i="9"/>
  <c r="H8046" i="9"/>
  <c r="I8046" i="9"/>
  <c r="A8047" i="9"/>
  <c r="E8047" i="9"/>
  <c r="F8047" i="9"/>
  <c r="A8048" i="9"/>
  <c r="E8048" i="9"/>
  <c r="G8048" i="9"/>
  <c r="A8049" i="9"/>
  <c r="B8049" i="9" s="1"/>
  <c r="F8049" i="9"/>
  <c r="A8050" i="9"/>
  <c r="C8050" i="9" s="1"/>
  <c r="G8050" i="9"/>
  <c r="A8051" i="9"/>
  <c r="B8051" i="9"/>
  <c r="C8051" i="9"/>
  <c r="F8051" i="9"/>
  <c r="G8051" i="9"/>
  <c r="I8051" i="9"/>
  <c r="A8052" i="9"/>
  <c r="C8052" i="9"/>
  <c r="D8052" i="9"/>
  <c r="G8052" i="9"/>
  <c r="H8052" i="9"/>
  <c r="I8052" i="9"/>
  <c r="A8053" i="9"/>
  <c r="B8053" i="9"/>
  <c r="C8053" i="9"/>
  <c r="E8053" i="9"/>
  <c r="F8053" i="9"/>
  <c r="G8053" i="9"/>
  <c r="I8053" i="9"/>
  <c r="A8054" i="9"/>
  <c r="C8054" i="9"/>
  <c r="D8054" i="9"/>
  <c r="E8054" i="9"/>
  <c r="G8054" i="9"/>
  <c r="H8054" i="9"/>
  <c r="I8054" i="9"/>
  <c r="A8055" i="9"/>
  <c r="E8055" i="9"/>
  <c r="F8055" i="9"/>
  <c r="A8056" i="9"/>
  <c r="E8056" i="9"/>
  <c r="G8056" i="9"/>
  <c r="A8057" i="9"/>
  <c r="B8057" i="9" s="1"/>
  <c r="F8057" i="9"/>
  <c r="A8058" i="9"/>
  <c r="C8058" i="9" s="1"/>
  <c r="G8058" i="9"/>
  <c r="A8059" i="9"/>
  <c r="B8059" i="9"/>
  <c r="C8059" i="9"/>
  <c r="F8059" i="9"/>
  <c r="G8059" i="9"/>
  <c r="I8059" i="9"/>
  <c r="A8060" i="9"/>
  <c r="C8060" i="9"/>
  <c r="D8060" i="9"/>
  <c r="G8060" i="9"/>
  <c r="H8060" i="9"/>
  <c r="I8060" i="9"/>
  <c r="A8061" i="9"/>
  <c r="B8061" i="9"/>
  <c r="C8061" i="9"/>
  <c r="E8061" i="9"/>
  <c r="F8061" i="9"/>
  <c r="G8061" i="9"/>
  <c r="I8061" i="9"/>
  <c r="A8062" i="9"/>
  <c r="C8062" i="9"/>
  <c r="D8062" i="9"/>
  <c r="E8062" i="9"/>
  <c r="G8062" i="9"/>
  <c r="H8062" i="9"/>
  <c r="I8062" i="9"/>
  <c r="A8063" i="9"/>
  <c r="E8063" i="9"/>
  <c r="F8063" i="9"/>
  <c r="A8064" i="9"/>
  <c r="E8064" i="9"/>
  <c r="G8064" i="9"/>
  <c r="A8065" i="9"/>
  <c r="B8065" i="9" s="1"/>
  <c r="F8065" i="9"/>
  <c r="A8066" i="9"/>
  <c r="C8066" i="9" s="1"/>
  <c r="G8066" i="9"/>
  <c r="A8067" i="9"/>
  <c r="B8067" i="9"/>
  <c r="C8067" i="9"/>
  <c r="F8067" i="9"/>
  <c r="G8067" i="9"/>
  <c r="I8067" i="9"/>
  <c r="A8068" i="9"/>
  <c r="C8068" i="9"/>
  <c r="D8068" i="9"/>
  <c r="G8068" i="9"/>
  <c r="H8068" i="9"/>
  <c r="I8068" i="9"/>
  <c r="A8069" i="9"/>
  <c r="B8069" i="9"/>
  <c r="C8069" i="9"/>
  <c r="E8069" i="9"/>
  <c r="F8069" i="9"/>
  <c r="G8069" i="9"/>
  <c r="I8069" i="9"/>
  <c r="A8070" i="9"/>
  <c r="C8070" i="9"/>
  <c r="D8070" i="9"/>
  <c r="E8070" i="9"/>
  <c r="G8070" i="9"/>
  <c r="H8070" i="9"/>
  <c r="I8070" i="9"/>
  <c r="A8071" i="9"/>
  <c r="E8071" i="9"/>
  <c r="F8071" i="9"/>
  <c r="A8072" i="9"/>
  <c r="E8072" i="9"/>
  <c r="G8072" i="9"/>
  <c r="A8073" i="9"/>
  <c r="B8073" i="9" s="1"/>
  <c r="F8073" i="9"/>
  <c r="A8074" i="9"/>
  <c r="C8074" i="9" s="1"/>
  <c r="G8074" i="9"/>
  <c r="A8075" i="9"/>
  <c r="B8075" i="9"/>
  <c r="C8075" i="9"/>
  <c r="F8075" i="9"/>
  <c r="G8075" i="9"/>
  <c r="I8075" i="9"/>
  <c r="A8076" i="9"/>
  <c r="C8076" i="9"/>
  <c r="D8076" i="9"/>
  <c r="G8076" i="9"/>
  <c r="H8076" i="9"/>
  <c r="I8076" i="9"/>
  <c r="A8077" i="9"/>
  <c r="B8077" i="9"/>
  <c r="C8077" i="9"/>
  <c r="E8077" i="9"/>
  <c r="F8077" i="9"/>
  <c r="G8077" i="9"/>
  <c r="I8077" i="9"/>
  <c r="A8078" i="9"/>
  <c r="C8078" i="9"/>
  <c r="D8078" i="9"/>
  <c r="E8078" i="9"/>
  <c r="G8078" i="9"/>
  <c r="H8078" i="9"/>
  <c r="I8078" i="9"/>
  <c r="A8079" i="9"/>
  <c r="E8079" i="9"/>
  <c r="F8079" i="9"/>
  <c r="A8080" i="9"/>
  <c r="E8080" i="9"/>
  <c r="G8080" i="9"/>
  <c r="A8081" i="9"/>
  <c r="B8081" i="9" s="1"/>
  <c r="F8081" i="9"/>
  <c r="A8082" i="9"/>
  <c r="C8082" i="9" s="1"/>
  <c r="G8082" i="9"/>
  <c r="A8083" i="9"/>
  <c r="B8083" i="9"/>
  <c r="C8083" i="9"/>
  <c r="F8083" i="9"/>
  <c r="G8083" i="9"/>
  <c r="I8083" i="9"/>
  <c r="A8084" i="9"/>
  <c r="C8084" i="9"/>
  <c r="D8084" i="9"/>
  <c r="G8084" i="9"/>
  <c r="H8084" i="9"/>
  <c r="I8084" i="9"/>
  <c r="A8085" i="9"/>
  <c r="B8085" i="9"/>
  <c r="C8085" i="9"/>
  <c r="E8085" i="9"/>
  <c r="F8085" i="9"/>
  <c r="G8085" i="9"/>
  <c r="I8085" i="9"/>
  <c r="A8086" i="9"/>
  <c r="B8086" i="9"/>
  <c r="C8086" i="9"/>
  <c r="D8086" i="9"/>
  <c r="E8086" i="9"/>
  <c r="F8086" i="9"/>
  <c r="G8086" i="9"/>
  <c r="H8086" i="9"/>
  <c r="I8086" i="9"/>
  <c r="A8087" i="9"/>
  <c r="C8087" i="9" s="1"/>
  <c r="E8087" i="9"/>
  <c r="I8087" i="9"/>
  <c r="A8088" i="9"/>
  <c r="B8088" i="9"/>
  <c r="C8088" i="9"/>
  <c r="D8088" i="9"/>
  <c r="E8088" i="9"/>
  <c r="F8088" i="9"/>
  <c r="G8088" i="9"/>
  <c r="H8088" i="9"/>
  <c r="I8088" i="9"/>
  <c r="A8089" i="9"/>
  <c r="C8089" i="9" s="1"/>
  <c r="E8089" i="9"/>
  <c r="I8089" i="9"/>
  <c r="A8090" i="9"/>
  <c r="B8090" i="9"/>
  <c r="C8090" i="9"/>
  <c r="D8090" i="9"/>
  <c r="E8090" i="9"/>
  <c r="F8090" i="9"/>
  <c r="G8090" i="9"/>
  <c r="H8090" i="9"/>
  <c r="I8090" i="9"/>
  <c r="A8091" i="9"/>
  <c r="C8091" i="9" s="1"/>
  <c r="E8091" i="9"/>
  <c r="I8091" i="9"/>
  <c r="A8092" i="9"/>
  <c r="B8092" i="9"/>
  <c r="C8092" i="9"/>
  <c r="D8092" i="9"/>
  <c r="E8092" i="9"/>
  <c r="F8092" i="9"/>
  <c r="G8092" i="9"/>
  <c r="H8092" i="9"/>
  <c r="I8092" i="9"/>
  <c r="A8093" i="9"/>
  <c r="C8093" i="9" s="1"/>
  <c r="E8093" i="9"/>
  <c r="I8093" i="9"/>
  <c r="A8094" i="9"/>
  <c r="B8094" i="9"/>
  <c r="C8094" i="9"/>
  <c r="D8094" i="9"/>
  <c r="E8094" i="9"/>
  <c r="F8094" i="9"/>
  <c r="G8094" i="9"/>
  <c r="H8094" i="9"/>
  <c r="I8094" i="9"/>
  <c r="A8095" i="9"/>
  <c r="C8095" i="9" s="1"/>
  <c r="E8095" i="9"/>
  <c r="I8095" i="9"/>
  <c r="A8096" i="9"/>
  <c r="B8096" i="9"/>
  <c r="C8096" i="9"/>
  <c r="D8096" i="9"/>
  <c r="E8096" i="9"/>
  <c r="F8096" i="9"/>
  <c r="G8096" i="9"/>
  <c r="H8096" i="9"/>
  <c r="I8096" i="9"/>
  <c r="A8097" i="9"/>
  <c r="C8097" i="9" s="1"/>
  <c r="E8097" i="9"/>
  <c r="I8097" i="9"/>
  <c r="A8098" i="9"/>
  <c r="B8098" i="9"/>
  <c r="C8098" i="9"/>
  <c r="D8098" i="9"/>
  <c r="E8098" i="9"/>
  <c r="F8098" i="9"/>
  <c r="G8098" i="9"/>
  <c r="H8098" i="9"/>
  <c r="I8098" i="9"/>
  <c r="A8099" i="9"/>
  <c r="C8099" i="9" s="1"/>
  <c r="E8099" i="9"/>
  <c r="I8099" i="9"/>
  <c r="A8100" i="9"/>
  <c r="B8100" i="9"/>
  <c r="C8100" i="9"/>
  <c r="D8100" i="9"/>
  <c r="E8100" i="9"/>
  <c r="F8100" i="9"/>
  <c r="G8100" i="9"/>
  <c r="H8100" i="9"/>
  <c r="I8100" i="9"/>
  <c r="A8101" i="9"/>
  <c r="C8101" i="9" s="1"/>
  <c r="E8101" i="9"/>
  <c r="I8101" i="9"/>
  <c r="A8102" i="9"/>
  <c r="B8102" i="9"/>
  <c r="C8102" i="9"/>
  <c r="D8102" i="9"/>
  <c r="E8102" i="9"/>
  <c r="F8102" i="9"/>
  <c r="G8102" i="9"/>
  <c r="H8102" i="9"/>
  <c r="I8102" i="9"/>
  <c r="A8103" i="9"/>
  <c r="C8103" i="9" s="1"/>
  <c r="E8103" i="9"/>
  <c r="I8103" i="9"/>
  <c r="A8104" i="9"/>
  <c r="B8104" i="9"/>
  <c r="C8104" i="9"/>
  <c r="D8104" i="9"/>
  <c r="E8104" i="9"/>
  <c r="F8104" i="9"/>
  <c r="G8104" i="9"/>
  <c r="H8104" i="9"/>
  <c r="I8104" i="9"/>
  <c r="A8105" i="9"/>
  <c r="C8105" i="9" s="1"/>
  <c r="E8105" i="9"/>
  <c r="I8105" i="9"/>
  <c r="A8106" i="9"/>
  <c r="B8106" i="9"/>
  <c r="C8106" i="9"/>
  <c r="D8106" i="9"/>
  <c r="E8106" i="9"/>
  <c r="F8106" i="9"/>
  <c r="G8106" i="9"/>
  <c r="H8106" i="9"/>
  <c r="I8106" i="9"/>
  <c r="A8107" i="9"/>
  <c r="C8107" i="9" s="1"/>
  <c r="E8107" i="9"/>
  <c r="I8107" i="9"/>
  <c r="A8108" i="9"/>
  <c r="B8108" i="9"/>
  <c r="C8108" i="9"/>
  <c r="D8108" i="9"/>
  <c r="E8108" i="9"/>
  <c r="F8108" i="9"/>
  <c r="G8108" i="9"/>
  <c r="H8108" i="9"/>
  <c r="I8108" i="9"/>
  <c r="A8109" i="9"/>
  <c r="C8109" i="9" s="1"/>
  <c r="E8109" i="9"/>
  <c r="I8109" i="9"/>
  <c r="A8110" i="9"/>
  <c r="B8110" i="9"/>
  <c r="C8110" i="9"/>
  <c r="D8110" i="9"/>
  <c r="E8110" i="9"/>
  <c r="F8110" i="9"/>
  <c r="G8110" i="9"/>
  <c r="H8110" i="9"/>
  <c r="I8110" i="9"/>
  <c r="A8111" i="9"/>
  <c r="C8111" i="9" s="1"/>
  <c r="E8111" i="9"/>
  <c r="I8111" i="9"/>
  <c r="A8112" i="9"/>
  <c r="B8112" i="9"/>
  <c r="C8112" i="9"/>
  <c r="D8112" i="9"/>
  <c r="E8112" i="9"/>
  <c r="F8112" i="9"/>
  <c r="G8112" i="9"/>
  <c r="H8112" i="9"/>
  <c r="I8112" i="9"/>
  <c r="A8113" i="9"/>
  <c r="C8113" i="9" s="1"/>
  <c r="E8113" i="9"/>
  <c r="I8113" i="9"/>
  <c r="A8114" i="9"/>
  <c r="B8114" i="9"/>
  <c r="C8114" i="9"/>
  <c r="D8114" i="9"/>
  <c r="E8114" i="9"/>
  <c r="F8114" i="9"/>
  <c r="G8114" i="9"/>
  <c r="H8114" i="9"/>
  <c r="I8114" i="9"/>
  <c r="A8115" i="9"/>
  <c r="C8115" i="9" s="1"/>
  <c r="E8115" i="9"/>
  <c r="I8115" i="9"/>
  <c r="A8116" i="9"/>
  <c r="B8116" i="9"/>
  <c r="C8116" i="9"/>
  <c r="D8116" i="9"/>
  <c r="E8116" i="9"/>
  <c r="F8116" i="9"/>
  <c r="G8116" i="9"/>
  <c r="H8116" i="9"/>
  <c r="I8116" i="9"/>
  <c r="A8117" i="9"/>
  <c r="C8117" i="9" s="1"/>
  <c r="E8117" i="9"/>
  <c r="I8117" i="9"/>
  <c r="A8118" i="9"/>
  <c r="B8118" i="9"/>
  <c r="C8118" i="9"/>
  <c r="D8118" i="9"/>
  <c r="E8118" i="9"/>
  <c r="F8118" i="9"/>
  <c r="G8118" i="9"/>
  <c r="H8118" i="9"/>
  <c r="I8118" i="9"/>
  <c r="A8119" i="9"/>
  <c r="C8119" i="9" s="1"/>
  <c r="E8119" i="9"/>
  <c r="I8119" i="9"/>
  <c r="A8120" i="9"/>
  <c r="B8120" i="9"/>
  <c r="C8120" i="9"/>
  <c r="D8120" i="9"/>
  <c r="E8120" i="9"/>
  <c r="F8120" i="9"/>
  <c r="G8120" i="9"/>
  <c r="H8120" i="9"/>
  <c r="I8120" i="9"/>
  <c r="A8121" i="9"/>
  <c r="C8121" i="9" s="1"/>
  <c r="E8121" i="9"/>
  <c r="I8121" i="9"/>
  <c r="A8122" i="9"/>
  <c r="B8122" i="9"/>
  <c r="C8122" i="9"/>
  <c r="D8122" i="9"/>
  <c r="E8122" i="9"/>
  <c r="F8122" i="9"/>
  <c r="G8122" i="9"/>
  <c r="H8122" i="9"/>
  <c r="I8122" i="9"/>
  <c r="A8123" i="9"/>
  <c r="C8123" i="9" s="1"/>
  <c r="E8123" i="9"/>
  <c r="I8123" i="9"/>
  <c r="A8124" i="9"/>
  <c r="B8124" i="9"/>
  <c r="C8124" i="9"/>
  <c r="D8124" i="9"/>
  <c r="E8124" i="9"/>
  <c r="F8124" i="9"/>
  <c r="G8124" i="9"/>
  <c r="H8124" i="9"/>
  <c r="I8124" i="9"/>
  <c r="A8125" i="9"/>
  <c r="C8125" i="9" s="1"/>
  <c r="E8125" i="9"/>
  <c r="I8125" i="9"/>
  <c r="A8126" i="9"/>
  <c r="B8126" i="9"/>
  <c r="C8126" i="9"/>
  <c r="D8126" i="9"/>
  <c r="E8126" i="9"/>
  <c r="F8126" i="9"/>
  <c r="G8126" i="9"/>
  <c r="H8126" i="9"/>
  <c r="I8126" i="9"/>
  <c r="A8127" i="9"/>
  <c r="C8127" i="9" s="1"/>
  <c r="E8127" i="9"/>
  <c r="I8127" i="9"/>
  <c r="A8128" i="9"/>
  <c r="B8128" i="9"/>
  <c r="C8128" i="9"/>
  <c r="D8128" i="9"/>
  <c r="E8128" i="9"/>
  <c r="F8128" i="9"/>
  <c r="G8128" i="9"/>
  <c r="H8128" i="9"/>
  <c r="I8128" i="9"/>
  <c r="A8129" i="9"/>
  <c r="C8129" i="9" s="1"/>
  <c r="E8129" i="9"/>
  <c r="I8129" i="9"/>
  <c r="A8130" i="9"/>
  <c r="B8130" i="9"/>
  <c r="C8130" i="9"/>
  <c r="D8130" i="9"/>
  <c r="E8130" i="9"/>
  <c r="F8130" i="9"/>
  <c r="G8130" i="9"/>
  <c r="H8130" i="9"/>
  <c r="I8130" i="9"/>
  <c r="A8131" i="9"/>
  <c r="C8131" i="9" s="1"/>
  <c r="E8131" i="9"/>
  <c r="I8131" i="9"/>
  <c r="A8132" i="9"/>
  <c r="B8132" i="9"/>
  <c r="C8132" i="9"/>
  <c r="D8132" i="9"/>
  <c r="E8132" i="9"/>
  <c r="F8132" i="9"/>
  <c r="G8132" i="9"/>
  <c r="H8132" i="9"/>
  <c r="I8132" i="9"/>
  <c r="A8133" i="9"/>
  <c r="C8133" i="9" s="1"/>
  <c r="E8133" i="9"/>
  <c r="I8133" i="9"/>
  <c r="A8134" i="9"/>
  <c r="B8134" i="9"/>
  <c r="C8134" i="9"/>
  <c r="D8134" i="9"/>
  <c r="E8134" i="9"/>
  <c r="F8134" i="9"/>
  <c r="G8134" i="9"/>
  <c r="H8134" i="9"/>
  <c r="I8134" i="9"/>
  <c r="A8135" i="9"/>
  <c r="C8135" i="9" s="1"/>
  <c r="E8135" i="9"/>
  <c r="I8135" i="9"/>
  <c r="A8136" i="9"/>
  <c r="B8136" i="9"/>
  <c r="C8136" i="9"/>
  <c r="D8136" i="9"/>
  <c r="E8136" i="9"/>
  <c r="F8136" i="9"/>
  <c r="G8136" i="9"/>
  <c r="H8136" i="9"/>
  <c r="I8136" i="9"/>
  <c r="A8137" i="9"/>
  <c r="C8137" i="9" s="1"/>
  <c r="E8137" i="9"/>
  <c r="I8137" i="9"/>
  <c r="A8138" i="9"/>
  <c r="B8138" i="9"/>
  <c r="C8138" i="9"/>
  <c r="D8138" i="9"/>
  <c r="E8138" i="9"/>
  <c r="F8138" i="9"/>
  <c r="G8138" i="9"/>
  <c r="H8138" i="9"/>
  <c r="I8138" i="9"/>
  <c r="A8139" i="9"/>
  <c r="C8139" i="9" s="1"/>
  <c r="E8139" i="9"/>
  <c r="I8139" i="9"/>
  <c r="A8140" i="9"/>
  <c r="B8140" i="9"/>
  <c r="C8140" i="9"/>
  <c r="D8140" i="9"/>
  <c r="E8140" i="9"/>
  <c r="F8140" i="9"/>
  <c r="G8140" i="9"/>
  <c r="H8140" i="9"/>
  <c r="I8140" i="9"/>
  <c r="A8141" i="9"/>
  <c r="C8141" i="9" s="1"/>
  <c r="E8141" i="9"/>
  <c r="I8141" i="9"/>
  <c r="A8142" i="9"/>
  <c r="B8142" i="9"/>
  <c r="C8142" i="9"/>
  <c r="D8142" i="9"/>
  <c r="E8142" i="9"/>
  <c r="F8142" i="9"/>
  <c r="G8142" i="9"/>
  <c r="H8142" i="9"/>
  <c r="I8142" i="9"/>
  <c r="A8143" i="9"/>
  <c r="C8143" i="9" s="1"/>
  <c r="E8143" i="9"/>
  <c r="I8143" i="9"/>
  <c r="A8144" i="9"/>
  <c r="B8144" i="9"/>
  <c r="C8144" i="9"/>
  <c r="D8144" i="9"/>
  <c r="E8144" i="9"/>
  <c r="F8144" i="9"/>
  <c r="G8144" i="9"/>
  <c r="H8144" i="9"/>
  <c r="I8144" i="9"/>
  <c r="A8145" i="9"/>
  <c r="C8145" i="9" s="1"/>
  <c r="E8145" i="9"/>
  <c r="I8145" i="9"/>
  <c r="A8146" i="9"/>
  <c r="B8146" i="9"/>
  <c r="C8146" i="9"/>
  <c r="D8146" i="9"/>
  <c r="E8146" i="9"/>
  <c r="F8146" i="9"/>
  <c r="G8146" i="9"/>
  <c r="H8146" i="9"/>
  <c r="I8146" i="9"/>
  <c r="A8147" i="9"/>
  <c r="C8147" i="9" s="1"/>
  <c r="E8147" i="9"/>
  <c r="I8147" i="9"/>
  <c r="A8148" i="9"/>
  <c r="B8148" i="9"/>
  <c r="C8148" i="9"/>
  <c r="D8148" i="9"/>
  <c r="E8148" i="9"/>
  <c r="F8148" i="9"/>
  <c r="G8148" i="9"/>
  <c r="H8148" i="9"/>
  <c r="I8148" i="9"/>
  <c r="A8149" i="9"/>
  <c r="C8149" i="9" s="1"/>
  <c r="E8149" i="9"/>
  <c r="I8149" i="9"/>
  <c r="A8150" i="9"/>
  <c r="B8150" i="9"/>
  <c r="C8150" i="9"/>
  <c r="D8150" i="9"/>
  <c r="E8150" i="9"/>
  <c r="F8150" i="9"/>
  <c r="G8150" i="9"/>
  <c r="H8150" i="9"/>
  <c r="I8150" i="9"/>
  <c r="A8151" i="9"/>
  <c r="C8151" i="9" s="1"/>
  <c r="E8151" i="9"/>
  <c r="I8151" i="9"/>
  <c r="A8152" i="9"/>
  <c r="B8152" i="9"/>
  <c r="C8152" i="9"/>
  <c r="D8152" i="9"/>
  <c r="E8152" i="9"/>
  <c r="F8152" i="9"/>
  <c r="G8152" i="9"/>
  <c r="H8152" i="9"/>
  <c r="I8152" i="9"/>
  <c r="A8153" i="9"/>
  <c r="C8153" i="9" s="1"/>
  <c r="E8153" i="9"/>
  <c r="I8153" i="9"/>
  <c r="A8154" i="9"/>
  <c r="B8154" i="9"/>
  <c r="C8154" i="9"/>
  <c r="D8154" i="9"/>
  <c r="E8154" i="9"/>
  <c r="F8154" i="9"/>
  <c r="G8154" i="9"/>
  <c r="H8154" i="9"/>
  <c r="I8154" i="9"/>
  <c r="A8155" i="9"/>
  <c r="C8155" i="9" s="1"/>
  <c r="D8155" i="9"/>
  <c r="E8155" i="9"/>
  <c r="H8155" i="9"/>
  <c r="I8155" i="9"/>
  <c r="A8156" i="9"/>
  <c r="B8156" i="9"/>
  <c r="C8156" i="9"/>
  <c r="D8156" i="9"/>
  <c r="E8156" i="9"/>
  <c r="F8156" i="9"/>
  <c r="G8156" i="9"/>
  <c r="H8156" i="9"/>
  <c r="I8156" i="9"/>
  <c r="A8157" i="9"/>
  <c r="C8157" i="9" s="1"/>
  <c r="D8157" i="9"/>
  <c r="E8157" i="9"/>
  <c r="H8157" i="9"/>
  <c r="I8157" i="9"/>
  <c r="A8158" i="9"/>
  <c r="B8158" i="9"/>
  <c r="C8158" i="9"/>
  <c r="D8158" i="9"/>
  <c r="E8158" i="9"/>
  <c r="F8158" i="9"/>
  <c r="G8158" i="9"/>
  <c r="H8158" i="9"/>
  <c r="I8158" i="9"/>
  <c r="A8159" i="9"/>
  <c r="C8159" i="9" s="1"/>
  <c r="D8159" i="9"/>
  <c r="E8159" i="9"/>
  <c r="H8159" i="9"/>
  <c r="I8159" i="9"/>
  <c r="A8160" i="9"/>
  <c r="B8160" i="9"/>
  <c r="C8160" i="9"/>
  <c r="D8160" i="9"/>
  <c r="E8160" i="9"/>
  <c r="F8160" i="9"/>
  <c r="G8160" i="9"/>
  <c r="H8160" i="9"/>
  <c r="I8160" i="9"/>
  <c r="A8161" i="9"/>
  <c r="C8161" i="9" s="1"/>
  <c r="D8161" i="9"/>
  <c r="E8161" i="9"/>
  <c r="H8161" i="9"/>
  <c r="I8161" i="9"/>
  <c r="A8162" i="9"/>
  <c r="B8162" i="9"/>
  <c r="C8162" i="9"/>
  <c r="D8162" i="9"/>
  <c r="E8162" i="9"/>
  <c r="F8162" i="9"/>
  <c r="G8162" i="9"/>
  <c r="H8162" i="9"/>
  <c r="I8162" i="9"/>
  <c r="A8163" i="9"/>
  <c r="C8163" i="9" s="1"/>
  <c r="D8163" i="9"/>
  <c r="E8163" i="9"/>
  <c r="H8163" i="9"/>
  <c r="I8163" i="9"/>
  <c r="A8164" i="9"/>
  <c r="B8164" i="9"/>
  <c r="C8164" i="9"/>
  <c r="D8164" i="9"/>
  <c r="E8164" i="9"/>
  <c r="F8164" i="9"/>
  <c r="G8164" i="9"/>
  <c r="H8164" i="9"/>
  <c r="I8164" i="9"/>
  <c r="A8165" i="9"/>
  <c r="C8165" i="9" s="1"/>
  <c r="D8165" i="9"/>
  <c r="E8165" i="9"/>
  <c r="H8165" i="9"/>
  <c r="I8165" i="9"/>
  <c r="A8166" i="9"/>
  <c r="B8166" i="9"/>
  <c r="C8166" i="9"/>
  <c r="D8166" i="9"/>
  <c r="E8166" i="9"/>
  <c r="F8166" i="9"/>
  <c r="G8166" i="9"/>
  <c r="H8166" i="9"/>
  <c r="I8166" i="9"/>
  <c r="A8167" i="9"/>
  <c r="C8167" i="9" s="1"/>
  <c r="D8167" i="9"/>
  <c r="E8167" i="9"/>
  <c r="H8167" i="9"/>
  <c r="I8167" i="9"/>
  <c r="A8168" i="9"/>
  <c r="B8168" i="9"/>
  <c r="C8168" i="9"/>
  <c r="D8168" i="9"/>
  <c r="E8168" i="9"/>
  <c r="F8168" i="9"/>
  <c r="G8168" i="9"/>
  <c r="H8168" i="9"/>
  <c r="I8168" i="9"/>
  <c r="A8169" i="9"/>
  <c r="C8169" i="9" s="1"/>
  <c r="D8169" i="9"/>
  <c r="E8169" i="9"/>
  <c r="H8169" i="9"/>
  <c r="I8169" i="9"/>
  <c r="A8170" i="9"/>
  <c r="B8170" i="9"/>
  <c r="C8170" i="9"/>
  <c r="D8170" i="9"/>
  <c r="E8170" i="9"/>
  <c r="F8170" i="9"/>
  <c r="G8170" i="9"/>
  <c r="H8170" i="9"/>
  <c r="I8170" i="9"/>
  <c r="A8171" i="9"/>
  <c r="C8171" i="9" s="1"/>
  <c r="D8171" i="9"/>
  <c r="E8171" i="9"/>
  <c r="H8171" i="9"/>
  <c r="I8171" i="9"/>
  <c r="A8172" i="9"/>
  <c r="B8172" i="9"/>
  <c r="C8172" i="9"/>
  <c r="D8172" i="9"/>
  <c r="E8172" i="9"/>
  <c r="F8172" i="9"/>
  <c r="G8172" i="9"/>
  <c r="H8172" i="9"/>
  <c r="I8172" i="9"/>
  <c r="A8173" i="9"/>
  <c r="C8173" i="9" s="1"/>
  <c r="D8173" i="9"/>
  <c r="E8173" i="9"/>
  <c r="H8173" i="9"/>
  <c r="I8173" i="9"/>
  <c r="A8174" i="9"/>
  <c r="B8174" i="9"/>
  <c r="C8174" i="9"/>
  <c r="D8174" i="9"/>
  <c r="E8174" i="9"/>
  <c r="F8174" i="9"/>
  <c r="G8174" i="9"/>
  <c r="H8174" i="9"/>
  <c r="I8174" i="9"/>
  <c r="A8175" i="9"/>
  <c r="C8175" i="9" s="1"/>
  <c r="D8175" i="9"/>
  <c r="E8175" i="9"/>
  <c r="H8175" i="9"/>
  <c r="I8175" i="9"/>
  <c r="A8176" i="9"/>
  <c r="B8176" i="9"/>
  <c r="C8176" i="9"/>
  <c r="D8176" i="9"/>
  <c r="E8176" i="9"/>
  <c r="F8176" i="9"/>
  <c r="G8176" i="9"/>
  <c r="H8176" i="9"/>
  <c r="I8176" i="9"/>
  <c r="A8177" i="9"/>
  <c r="C8177" i="9" s="1"/>
  <c r="D8177" i="9"/>
  <c r="E8177" i="9"/>
  <c r="H8177" i="9"/>
  <c r="I8177" i="9"/>
  <c r="A8178" i="9"/>
  <c r="B8178" i="9"/>
  <c r="C8178" i="9"/>
  <c r="D8178" i="9"/>
  <c r="E8178" i="9"/>
  <c r="F8178" i="9"/>
  <c r="G8178" i="9"/>
  <c r="H8178" i="9"/>
  <c r="I8178" i="9"/>
  <c r="A8179" i="9"/>
  <c r="C8179" i="9" s="1"/>
  <c r="D8179" i="9"/>
  <c r="E8179" i="9"/>
  <c r="H8179" i="9"/>
  <c r="I8179" i="9"/>
  <c r="A8180" i="9"/>
  <c r="B8180" i="9"/>
  <c r="C8180" i="9"/>
  <c r="D8180" i="9"/>
  <c r="E8180" i="9"/>
  <c r="F8180" i="9"/>
  <c r="G8180" i="9"/>
  <c r="H8180" i="9"/>
  <c r="I8180" i="9"/>
  <c r="A8181" i="9"/>
  <c r="C8181" i="9" s="1"/>
  <c r="D8181" i="9"/>
  <c r="E8181" i="9"/>
  <c r="H8181" i="9"/>
  <c r="I8181" i="9"/>
  <c r="A8182" i="9"/>
  <c r="B8182" i="9"/>
  <c r="C8182" i="9"/>
  <c r="D8182" i="9"/>
  <c r="E8182" i="9"/>
  <c r="F8182" i="9"/>
  <c r="G8182" i="9"/>
  <c r="H8182" i="9"/>
  <c r="I8182" i="9"/>
  <c r="A8183" i="9"/>
  <c r="C8183" i="9" s="1"/>
  <c r="D8183" i="9"/>
  <c r="E8183" i="9"/>
  <c r="H8183" i="9"/>
  <c r="I8183" i="9"/>
  <c r="A8184" i="9"/>
  <c r="B8184" i="9"/>
  <c r="C8184" i="9"/>
  <c r="D8184" i="9"/>
  <c r="E8184" i="9"/>
  <c r="F8184" i="9"/>
  <c r="G8184" i="9"/>
  <c r="H8184" i="9"/>
  <c r="I8184" i="9"/>
  <c r="A8185" i="9"/>
  <c r="C8185" i="9" s="1"/>
  <c r="D8185" i="9"/>
  <c r="E8185" i="9"/>
  <c r="H8185" i="9"/>
  <c r="I8185" i="9"/>
  <c r="A8186" i="9"/>
  <c r="B8186" i="9"/>
  <c r="C8186" i="9"/>
  <c r="D8186" i="9"/>
  <c r="E8186" i="9"/>
  <c r="F8186" i="9"/>
  <c r="G8186" i="9"/>
  <c r="H8186" i="9"/>
  <c r="I8186" i="9"/>
  <c r="A8187" i="9"/>
  <c r="D8187" i="9" s="1"/>
  <c r="I8187" i="9"/>
  <c r="A8188" i="9"/>
  <c r="B8188" i="9"/>
  <c r="C8188" i="9"/>
  <c r="D8188" i="9"/>
  <c r="E8188" i="9"/>
  <c r="F8188" i="9"/>
  <c r="G8188" i="9"/>
  <c r="H8188" i="9"/>
  <c r="I8188" i="9"/>
  <c r="A8189" i="9"/>
  <c r="E8189" i="9" s="1"/>
  <c r="D8189" i="9"/>
  <c r="I8189" i="9"/>
  <c r="A8190" i="9"/>
  <c r="B8190" i="9"/>
  <c r="C8190" i="9"/>
  <c r="D8190" i="9"/>
  <c r="E8190" i="9"/>
  <c r="F8190" i="9"/>
  <c r="G8190" i="9"/>
  <c r="H8190" i="9"/>
  <c r="I8190" i="9"/>
  <c r="A8191" i="9"/>
  <c r="D8191" i="9"/>
  <c r="E8191" i="9"/>
  <c r="H8191" i="9"/>
  <c r="I8191" i="9"/>
  <c r="A8192" i="9"/>
  <c r="B8192" i="9"/>
  <c r="C8192" i="9"/>
  <c r="D8192" i="9"/>
  <c r="E8192" i="9"/>
  <c r="F8192" i="9"/>
  <c r="G8192" i="9"/>
  <c r="H8192" i="9"/>
  <c r="I8192" i="9"/>
  <c r="A8193" i="9"/>
  <c r="E8193" i="9"/>
  <c r="H8193" i="9"/>
  <c r="I8193" i="9"/>
  <c r="A8194" i="9"/>
  <c r="B8194" i="9"/>
  <c r="C8194" i="9"/>
  <c r="D8194" i="9"/>
  <c r="E8194" i="9"/>
  <c r="F8194" i="9"/>
  <c r="G8194" i="9"/>
  <c r="H8194" i="9"/>
  <c r="I8194" i="9"/>
  <c r="A8195" i="9"/>
  <c r="D8195" i="9" s="1"/>
  <c r="I8195" i="9"/>
  <c r="A8196" i="9"/>
  <c r="B8196" i="9"/>
  <c r="C8196" i="9"/>
  <c r="D8196" i="9"/>
  <c r="E8196" i="9"/>
  <c r="F8196" i="9"/>
  <c r="G8196" i="9"/>
  <c r="H8196" i="9"/>
  <c r="I8196" i="9"/>
  <c r="A8197" i="9"/>
  <c r="E8197" i="9" s="1"/>
  <c r="D8197" i="9"/>
  <c r="I8197" i="9"/>
  <c r="A8198" i="9"/>
  <c r="B8198" i="9"/>
  <c r="C8198" i="9"/>
  <c r="D8198" i="9"/>
  <c r="E8198" i="9"/>
  <c r="F8198" i="9"/>
  <c r="G8198" i="9"/>
  <c r="H8198" i="9"/>
  <c r="I8198" i="9"/>
  <c r="A8199" i="9"/>
  <c r="D8199" i="9"/>
  <c r="E8199" i="9"/>
  <c r="H8199" i="9"/>
  <c r="I8199" i="9"/>
  <c r="A8200" i="9"/>
  <c r="B8200" i="9"/>
  <c r="C8200" i="9"/>
  <c r="D8200" i="9"/>
  <c r="E8200" i="9"/>
  <c r="F8200" i="9"/>
  <c r="G8200" i="9"/>
  <c r="H8200" i="9"/>
  <c r="I8200" i="9"/>
  <c r="A8201" i="9"/>
  <c r="E8201" i="9"/>
  <c r="H8201" i="9"/>
  <c r="I8201" i="9"/>
  <c r="A8202" i="9"/>
  <c r="B8202" i="9"/>
  <c r="C8202" i="9"/>
  <c r="D8202" i="9"/>
  <c r="E8202" i="9"/>
  <c r="F8202" i="9"/>
  <c r="G8202" i="9"/>
  <c r="H8202" i="9"/>
  <c r="I8202" i="9"/>
  <c r="A8203" i="9"/>
  <c r="D8203" i="9" s="1"/>
  <c r="I8203" i="9"/>
  <c r="A8204" i="9"/>
  <c r="B8204" i="9"/>
  <c r="C8204" i="9"/>
  <c r="D8204" i="9"/>
  <c r="E8204" i="9"/>
  <c r="F8204" i="9"/>
  <c r="G8204" i="9"/>
  <c r="H8204" i="9"/>
  <c r="I8204" i="9"/>
  <c r="A8205" i="9"/>
  <c r="E8205" i="9" s="1"/>
  <c r="D8205" i="9"/>
  <c r="I8205" i="9"/>
  <c r="A8206" i="9"/>
  <c r="B8206" i="9"/>
  <c r="C8206" i="9"/>
  <c r="D8206" i="9"/>
  <c r="E8206" i="9"/>
  <c r="F8206" i="9"/>
  <c r="G8206" i="9"/>
  <c r="H8206" i="9"/>
  <c r="I8206" i="9"/>
  <c r="A8207" i="9"/>
  <c r="D8207" i="9"/>
  <c r="E8207" i="9"/>
  <c r="H8207" i="9"/>
  <c r="I8207" i="9"/>
  <c r="A8208" i="9"/>
  <c r="B8208" i="9"/>
  <c r="C8208" i="9"/>
  <c r="D8208" i="9"/>
  <c r="E8208" i="9"/>
  <c r="F8208" i="9"/>
  <c r="G8208" i="9"/>
  <c r="H8208" i="9"/>
  <c r="I8208" i="9"/>
  <c r="A8209" i="9"/>
  <c r="E8209" i="9"/>
  <c r="H8209" i="9"/>
  <c r="I8209" i="9"/>
  <c r="A8210" i="9"/>
  <c r="B8210" i="9"/>
  <c r="C8210" i="9"/>
  <c r="D8210" i="9"/>
  <c r="E8210" i="9"/>
  <c r="F8210" i="9"/>
  <c r="G8210" i="9"/>
  <c r="H8210" i="9"/>
  <c r="I8210" i="9"/>
  <c r="A8211" i="9"/>
  <c r="D8211" i="9" s="1"/>
  <c r="I8211" i="9"/>
  <c r="A8212" i="9"/>
  <c r="B8212" i="9"/>
  <c r="C8212" i="9"/>
  <c r="D8212" i="9"/>
  <c r="E8212" i="9"/>
  <c r="F8212" i="9"/>
  <c r="G8212" i="9"/>
  <c r="H8212" i="9"/>
  <c r="I8212" i="9"/>
  <c r="A8213" i="9"/>
  <c r="E8213" i="9" s="1"/>
  <c r="D8213" i="9"/>
  <c r="I8213" i="9"/>
  <c r="A8214" i="9"/>
  <c r="B8214" i="9"/>
  <c r="C8214" i="9"/>
  <c r="D8214" i="9"/>
  <c r="E8214" i="9"/>
  <c r="F8214" i="9"/>
  <c r="G8214" i="9"/>
  <c r="H8214" i="9"/>
  <c r="I8214" i="9"/>
  <c r="A8215" i="9"/>
  <c r="D8215" i="9"/>
  <c r="E8215" i="9"/>
  <c r="H8215" i="9"/>
  <c r="I8215" i="9"/>
  <c r="A8216" i="9"/>
  <c r="B8216" i="9"/>
  <c r="C8216" i="9"/>
  <c r="D8216" i="9"/>
  <c r="E8216" i="9"/>
  <c r="F8216" i="9"/>
  <c r="G8216" i="9"/>
  <c r="H8216" i="9"/>
  <c r="I8216" i="9"/>
  <c r="A8217" i="9"/>
  <c r="E8217" i="9"/>
  <c r="H8217" i="9"/>
  <c r="I8217" i="9"/>
  <c r="A8218" i="9"/>
  <c r="B8218" i="9"/>
  <c r="C8218" i="9"/>
  <c r="D8218" i="9"/>
  <c r="E8218" i="9"/>
  <c r="F8218" i="9"/>
  <c r="G8218" i="9"/>
  <c r="H8218" i="9"/>
  <c r="I8218" i="9"/>
  <c r="A8219" i="9"/>
  <c r="D8219" i="9" s="1"/>
  <c r="I8219" i="9"/>
  <c r="A8220" i="9"/>
  <c r="B8220" i="9"/>
  <c r="C8220" i="9"/>
  <c r="D8220" i="9"/>
  <c r="E8220" i="9"/>
  <c r="F8220" i="9"/>
  <c r="G8220" i="9"/>
  <c r="H8220" i="9"/>
  <c r="I8220" i="9"/>
  <c r="A8221" i="9"/>
  <c r="E8221" i="9" s="1"/>
  <c r="D8221" i="9"/>
  <c r="I8221" i="9"/>
  <c r="A8222" i="9"/>
  <c r="B8222" i="9"/>
  <c r="C8222" i="9"/>
  <c r="D8222" i="9"/>
  <c r="E8222" i="9"/>
  <c r="F8222" i="9"/>
  <c r="G8222" i="9"/>
  <c r="H8222" i="9"/>
  <c r="I8222" i="9"/>
  <c r="A8223" i="9"/>
  <c r="D8223" i="9"/>
  <c r="E8223" i="9"/>
  <c r="H8223" i="9"/>
  <c r="I8223" i="9"/>
  <c r="A8224" i="9"/>
  <c r="B8224" i="9"/>
  <c r="C8224" i="9"/>
  <c r="D8224" i="9"/>
  <c r="E8224" i="9"/>
  <c r="F8224" i="9"/>
  <c r="G8224" i="9"/>
  <c r="H8224" i="9"/>
  <c r="I8224" i="9"/>
  <c r="A8225" i="9"/>
  <c r="E8225" i="9"/>
  <c r="H8225" i="9"/>
  <c r="I8225" i="9"/>
  <c r="A8226" i="9"/>
  <c r="B8226" i="9"/>
  <c r="C8226" i="9"/>
  <c r="D8226" i="9"/>
  <c r="E8226" i="9"/>
  <c r="F8226" i="9"/>
  <c r="G8226" i="9"/>
  <c r="H8226" i="9"/>
  <c r="I8226" i="9"/>
  <c r="A8227" i="9"/>
  <c r="D8227" i="9" s="1"/>
  <c r="I8227" i="9"/>
  <c r="A8228" i="9"/>
  <c r="B8228" i="9"/>
  <c r="C8228" i="9"/>
  <c r="D8228" i="9"/>
  <c r="E8228" i="9"/>
  <c r="F8228" i="9"/>
  <c r="G8228" i="9"/>
  <c r="H8228" i="9"/>
  <c r="I8228" i="9"/>
  <c r="A8229" i="9"/>
  <c r="E8229" i="9" s="1"/>
  <c r="D8229" i="9"/>
  <c r="I8229" i="9"/>
  <c r="A8230" i="9"/>
  <c r="B8230" i="9"/>
  <c r="C8230" i="9"/>
  <c r="D8230" i="9"/>
  <c r="E8230" i="9"/>
  <c r="F8230" i="9"/>
  <c r="G8230" i="9"/>
  <c r="H8230" i="9"/>
  <c r="I8230" i="9"/>
  <c r="A8231" i="9"/>
  <c r="D8231" i="9"/>
  <c r="E8231" i="9"/>
  <c r="H8231" i="9"/>
  <c r="I8231" i="9"/>
  <c r="A8232" i="9"/>
  <c r="B8232" i="9"/>
  <c r="C8232" i="9"/>
  <c r="D8232" i="9"/>
  <c r="E8232" i="9"/>
  <c r="F8232" i="9"/>
  <c r="G8232" i="9"/>
  <c r="H8232" i="9"/>
  <c r="I8232" i="9"/>
  <c r="A8233" i="9"/>
  <c r="E8233" i="9"/>
  <c r="H8233" i="9"/>
  <c r="I8233" i="9"/>
  <c r="A8234" i="9"/>
  <c r="B8234" i="9"/>
  <c r="C8234" i="9"/>
  <c r="D8234" i="9"/>
  <c r="E8234" i="9"/>
  <c r="F8234" i="9"/>
  <c r="G8234" i="9"/>
  <c r="H8234" i="9"/>
  <c r="I8234" i="9"/>
  <c r="A8235" i="9"/>
  <c r="D8235" i="9" s="1"/>
  <c r="I8235" i="9"/>
  <c r="A8236" i="9"/>
  <c r="B8236" i="9"/>
  <c r="C8236" i="9"/>
  <c r="D8236" i="9"/>
  <c r="E8236" i="9"/>
  <c r="F8236" i="9"/>
  <c r="G8236" i="9"/>
  <c r="H8236" i="9"/>
  <c r="I8236" i="9"/>
  <c r="A8237" i="9"/>
  <c r="E8237" i="9" s="1"/>
  <c r="D8237" i="9"/>
  <c r="I8237" i="9"/>
  <c r="A8238" i="9"/>
  <c r="B8238" i="9"/>
  <c r="C8238" i="9"/>
  <c r="D8238" i="9"/>
  <c r="E8238" i="9"/>
  <c r="F8238" i="9"/>
  <c r="G8238" i="9"/>
  <c r="H8238" i="9"/>
  <c r="I8238" i="9"/>
  <c r="A8239" i="9"/>
  <c r="D8239" i="9"/>
  <c r="E8239" i="9"/>
  <c r="H8239" i="9"/>
  <c r="I8239" i="9"/>
  <c r="A8240" i="9"/>
  <c r="B8240" i="9"/>
  <c r="C8240" i="9"/>
  <c r="D8240" i="9"/>
  <c r="E8240" i="9"/>
  <c r="F8240" i="9"/>
  <c r="G8240" i="9"/>
  <c r="H8240" i="9"/>
  <c r="I8240" i="9"/>
  <c r="A8241" i="9"/>
  <c r="E8241" i="9"/>
  <c r="H8241" i="9"/>
  <c r="I8241" i="9"/>
  <c r="A8242" i="9"/>
  <c r="B8242" i="9"/>
  <c r="C8242" i="9"/>
  <c r="D8242" i="9"/>
  <c r="E8242" i="9"/>
  <c r="F8242" i="9"/>
  <c r="G8242" i="9"/>
  <c r="H8242" i="9"/>
  <c r="I8242" i="9"/>
  <c r="A8243" i="9"/>
  <c r="D8243" i="9" s="1"/>
  <c r="I8243" i="9"/>
  <c r="A8244" i="9"/>
  <c r="B8244" i="9"/>
  <c r="C8244" i="9"/>
  <c r="D8244" i="9"/>
  <c r="E8244" i="9"/>
  <c r="F8244" i="9"/>
  <c r="G8244" i="9"/>
  <c r="H8244" i="9"/>
  <c r="I8244" i="9"/>
  <c r="A8245" i="9"/>
  <c r="E8245" i="9" s="1"/>
  <c r="D8245" i="9"/>
  <c r="I8245" i="9"/>
  <c r="A8246" i="9"/>
  <c r="B8246" i="9"/>
  <c r="C8246" i="9"/>
  <c r="D8246" i="9"/>
  <c r="E8246" i="9"/>
  <c r="F8246" i="9"/>
  <c r="G8246" i="9"/>
  <c r="H8246" i="9"/>
  <c r="I8246" i="9"/>
  <c r="A8247" i="9"/>
  <c r="D8247" i="9"/>
  <c r="E8247" i="9"/>
  <c r="H8247" i="9"/>
  <c r="I8247" i="9"/>
  <c r="A8248" i="9"/>
  <c r="B8248" i="9"/>
  <c r="C8248" i="9"/>
  <c r="D8248" i="9"/>
  <c r="E8248" i="9"/>
  <c r="F8248" i="9"/>
  <c r="G8248" i="9"/>
  <c r="H8248" i="9"/>
  <c r="I8248" i="9"/>
  <c r="A8249" i="9"/>
  <c r="E8249" i="9"/>
  <c r="H8249" i="9"/>
  <c r="I8249" i="9"/>
  <c r="A8250" i="9"/>
  <c r="B8250" i="9"/>
  <c r="C8250" i="9"/>
  <c r="D8250" i="9"/>
  <c r="E8250" i="9"/>
  <c r="F8250" i="9"/>
  <c r="G8250" i="9"/>
  <c r="H8250" i="9"/>
  <c r="I8250" i="9"/>
  <c r="A8251" i="9"/>
  <c r="D8251" i="9" s="1"/>
  <c r="I8251" i="9"/>
  <c r="A8252" i="9"/>
  <c r="B8252" i="9"/>
  <c r="C8252" i="9"/>
  <c r="D8252" i="9"/>
  <c r="E8252" i="9"/>
  <c r="F8252" i="9"/>
  <c r="G8252" i="9"/>
  <c r="H8252" i="9"/>
  <c r="I8252" i="9"/>
  <c r="A8253" i="9"/>
  <c r="E8253" i="9" s="1"/>
  <c r="D8253" i="9"/>
  <c r="I8253" i="9"/>
  <c r="A8254" i="9"/>
  <c r="B8254" i="9"/>
  <c r="C8254" i="9"/>
  <c r="D8254" i="9"/>
  <c r="E8254" i="9"/>
  <c r="F8254" i="9"/>
  <c r="G8254" i="9"/>
  <c r="H8254" i="9"/>
  <c r="I8254" i="9"/>
  <c r="A8255" i="9"/>
  <c r="D8255" i="9"/>
  <c r="E8255" i="9"/>
  <c r="H8255" i="9"/>
  <c r="I8255" i="9"/>
  <c r="A8256" i="9"/>
  <c r="B8256" i="9"/>
  <c r="C8256" i="9"/>
  <c r="D8256" i="9"/>
  <c r="E8256" i="9"/>
  <c r="F8256" i="9"/>
  <c r="G8256" i="9"/>
  <c r="H8256" i="9"/>
  <c r="I8256" i="9"/>
  <c r="A8257" i="9"/>
  <c r="E8257" i="9"/>
  <c r="H8257" i="9"/>
  <c r="I8257" i="9"/>
  <c r="A8258" i="9"/>
  <c r="B8258" i="9"/>
  <c r="C8258" i="9"/>
  <c r="D8258" i="9"/>
  <c r="E8258" i="9"/>
  <c r="F8258" i="9"/>
  <c r="G8258" i="9"/>
  <c r="H8258" i="9"/>
  <c r="I8258" i="9"/>
  <c r="A8259" i="9"/>
  <c r="D8259" i="9" s="1"/>
  <c r="H8259" i="9"/>
  <c r="A8260" i="9"/>
  <c r="B8260" i="9"/>
  <c r="C8260" i="9"/>
  <c r="D8260" i="9"/>
  <c r="E8260" i="9"/>
  <c r="F8260" i="9"/>
  <c r="G8260" i="9"/>
  <c r="H8260" i="9"/>
  <c r="I8260" i="9"/>
  <c r="A8261" i="9"/>
  <c r="D8261" i="9"/>
  <c r="E8261" i="9"/>
  <c r="F8261" i="9"/>
  <c r="I8261" i="9"/>
  <c r="A8262" i="9"/>
  <c r="B8262" i="9"/>
  <c r="C8262" i="9"/>
  <c r="D8262" i="9"/>
  <c r="E8262" i="9"/>
  <c r="F8262" i="9"/>
  <c r="G8262" i="9"/>
  <c r="H8262" i="9"/>
  <c r="I8262" i="9"/>
  <c r="A8263" i="9"/>
  <c r="D8263" i="9" s="1"/>
  <c r="B8263" i="9"/>
  <c r="F8263" i="9"/>
  <c r="H8263" i="9"/>
  <c r="A8264" i="9"/>
  <c r="B8264" i="9"/>
  <c r="C8264" i="9"/>
  <c r="D8264" i="9"/>
  <c r="E8264" i="9"/>
  <c r="F8264" i="9"/>
  <c r="G8264" i="9"/>
  <c r="H8264" i="9"/>
  <c r="I8264" i="9"/>
  <c r="A8265" i="9"/>
  <c r="D8265" i="9"/>
  <c r="E8265" i="9"/>
  <c r="F8265" i="9"/>
  <c r="I8265" i="9"/>
  <c r="A8266" i="9"/>
  <c r="B8266" i="9"/>
  <c r="C8266" i="9"/>
  <c r="D8266" i="9"/>
  <c r="E8266" i="9"/>
  <c r="F8266" i="9"/>
  <c r="G8266" i="9"/>
  <c r="H8266" i="9"/>
  <c r="I8266" i="9"/>
  <c r="A8267" i="9"/>
  <c r="D8267" i="9" s="1"/>
  <c r="B8267" i="9"/>
  <c r="F8267" i="9"/>
  <c r="H8267" i="9"/>
  <c r="A8268" i="9"/>
  <c r="B8268" i="9"/>
  <c r="C8268" i="9"/>
  <c r="D8268" i="9"/>
  <c r="E8268" i="9"/>
  <c r="F8268" i="9"/>
  <c r="G8268" i="9"/>
  <c r="H8268" i="9"/>
  <c r="I8268" i="9"/>
  <c r="A8269" i="9"/>
  <c r="D8269" i="9"/>
  <c r="E8269" i="9"/>
  <c r="F8269" i="9"/>
  <c r="I8269" i="9"/>
  <c r="A8270" i="9"/>
  <c r="B8270" i="9"/>
  <c r="C8270" i="9"/>
  <c r="D8270" i="9"/>
  <c r="E8270" i="9"/>
  <c r="F8270" i="9"/>
  <c r="G8270" i="9"/>
  <c r="H8270" i="9"/>
  <c r="I8270" i="9"/>
  <c r="A8271" i="9"/>
  <c r="D8271" i="9" s="1"/>
  <c r="B8271" i="9"/>
  <c r="F8271" i="9"/>
  <c r="H8271" i="9"/>
  <c r="A8272" i="9"/>
  <c r="B8272" i="9"/>
  <c r="C8272" i="9"/>
  <c r="D8272" i="9"/>
  <c r="E8272" i="9"/>
  <c r="F8272" i="9"/>
  <c r="G8272" i="9"/>
  <c r="H8272" i="9"/>
  <c r="I8272" i="9"/>
  <c r="A8273" i="9"/>
  <c r="D8273" i="9"/>
  <c r="E8273" i="9"/>
  <c r="F8273" i="9"/>
  <c r="I8273" i="9"/>
  <c r="A8274" i="9"/>
  <c r="B8274" i="9"/>
  <c r="C8274" i="9"/>
  <c r="D8274" i="9"/>
  <c r="E8274" i="9"/>
  <c r="F8274" i="9"/>
  <c r="G8274" i="9"/>
  <c r="H8274" i="9"/>
  <c r="I8274" i="9"/>
  <c r="A8275" i="9"/>
  <c r="D8275" i="9" s="1"/>
  <c r="B8275" i="9"/>
  <c r="F8275" i="9"/>
  <c r="H8275" i="9"/>
  <c r="A8276" i="9"/>
  <c r="B8276" i="9"/>
  <c r="C8276" i="9"/>
  <c r="D8276" i="9"/>
  <c r="E8276" i="9"/>
  <c r="F8276" i="9"/>
  <c r="G8276" i="9"/>
  <c r="H8276" i="9"/>
  <c r="I8276" i="9"/>
  <c r="A8277" i="9"/>
  <c r="D8277" i="9"/>
  <c r="E8277" i="9"/>
  <c r="F8277" i="9"/>
  <c r="I8277" i="9"/>
  <c r="A8278" i="9"/>
  <c r="B8278" i="9"/>
  <c r="C8278" i="9"/>
  <c r="D8278" i="9"/>
  <c r="E8278" i="9"/>
  <c r="F8278" i="9"/>
  <c r="G8278" i="9"/>
  <c r="H8278" i="9"/>
  <c r="I8278" i="9"/>
  <c r="A8279" i="9"/>
  <c r="D8279" i="9" s="1"/>
  <c r="B8279" i="9"/>
  <c r="F8279" i="9"/>
  <c r="H8279" i="9"/>
  <c r="A8280" i="9"/>
  <c r="B8280" i="9"/>
  <c r="C8280" i="9"/>
  <c r="D8280" i="9"/>
  <c r="E8280" i="9"/>
  <c r="F8280" i="9"/>
  <c r="G8280" i="9"/>
  <c r="H8280" i="9"/>
  <c r="I8280" i="9"/>
  <c r="A8281" i="9"/>
  <c r="C8281" i="9" s="1"/>
  <c r="D8281" i="9"/>
  <c r="E8281" i="9"/>
  <c r="F8281" i="9"/>
  <c r="H8281" i="9"/>
  <c r="I8281" i="9"/>
  <c r="A8282" i="9"/>
  <c r="B8282" i="9"/>
  <c r="C8282" i="9"/>
  <c r="D8282" i="9"/>
  <c r="E8282" i="9"/>
  <c r="F8282" i="9"/>
  <c r="G8282" i="9"/>
  <c r="H8282" i="9"/>
  <c r="I8282" i="9"/>
  <c r="A8283" i="9"/>
  <c r="C8283" i="9" s="1"/>
  <c r="E8283" i="9"/>
  <c r="I8283" i="9"/>
  <c r="A8284" i="9"/>
  <c r="B8284" i="9"/>
  <c r="C8284" i="9"/>
  <c r="D8284" i="9"/>
  <c r="E8284" i="9"/>
  <c r="F8284" i="9"/>
  <c r="G8284" i="9"/>
  <c r="H8284" i="9"/>
  <c r="I8284" i="9"/>
  <c r="A8285" i="9"/>
  <c r="C8285" i="9" s="1"/>
  <c r="E8285" i="9"/>
  <c r="I8285" i="9"/>
  <c r="A8286" i="9"/>
  <c r="B8286" i="9"/>
  <c r="C8286" i="9"/>
  <c r="D8286" i="9"/>
  <c r="E8286" i="9"/>
  <c r="F8286" i="9"/>
  <c r="G8286" i="9"/>
  <c r="H8286" i="9"/>
  <c r="I8286" i="9"/>
  <c r="A8287" i="9"/>
  <c r="C8287" i="9" s="1"/>
  <c r="E8287" i="9"/>
  <c r="I8287" i="9"/>
  <c r="A8288" i="9"/>
  <c r="B8288" i="9"/>
  <c r="C8288" i="9"/>
  <c r="D8288" i="9"/>
  <c r="E8288" i="9"/>
  <c r="F8288" i="9"/>
  <c r="G8288" i="9"/>
  <c r="H8288" i="9"/>
  <c r="I8288" i="9"/>
  <c r="A8289" i="9"/>
  <c r="C8289" i="9" s="1"/>
  <c r="E8289" i="9"/>
  <c r="I8289" i="9"/>
  <c r="A8290" i="9"/>
  <c r="B8290" i="9"/>
  <c r="C8290" i="9"/>
  <c r="D8290" i="9"/>
  <c r="E8290" i="9"/>
  <c r="F8290" i="9"/>
  <c r="G8290" i="9"/>
  <c r="H8290" i="9"/>
  <c r="I8290" i="9"/>
  <c r="A8291" i="9"/>
  <c r="C8291" i="9" s="1"/>
  <c r="E8291" i="9"/>
  <c r="I8291" i="9"/>
  <c r="A8292" i="9"/>
  <c r="B8292" i="9"/>
  <c r="C8292" i="9"/>
  <c r="D8292" i="9"/>
  <c r="E8292" i="9"/>
  <c r="F8292" i="9"/>
  <c r="G8292" i="9"/>
  <c r="H8292" i="9"/>
  <c r="I8292" i="9"/>
  <c r="A8293" i="9"/>
  <c r="C8293" i="9" s="1"/>
  <c r="E8293" i="9"/>
  <c r="I8293" i="9"/>
  <c r="A8294" i="9"/>
  <c r="B8294" i="9"/>
  <c r="C8294" i="9"/>
  <c r="D8294" i="9"/>
  <c r="E8294" i="9"/>
  <c r="F8294" i="9"/>
  <c r="G8294" i="9"/>
  <c r="H8294" i="9"/>
  <c r="I8294" i="9"/>
  <c r="A8295" i="9"/>
  <c r="C8295" i="9" s="1"/>
  <c r="E8295" i="9"/>
  <c r="I8295" i="9"/>
  <c r="A8296" i="9"/>
  <c r="B8296" i="9"/>
  <c r="C8296" i="9"/>
  <c r="D8296" i="9"/>
  <c r="E8296" i="9"/>
  <c r="F8296" i="9"/>
  <c r="G8296" i="9"/>
  <c r="H8296" i="9"/>
  <c r="I8296" i="9"/>
  <c r="A8297" i="9"/>
  <c r="C8297" i="9" s="1"/>
  <c r="E8297" i="9"/>
  <c r="I8297" i="9"/>
  <c r="A8298" i="9"/>
  <c r="B8298" i="9"/>
  <c r="C8298" i="9"/>
  <c r="D8298" i="9"/>
  <c r="E8298" i="9"/>
  <c r="F8298" i="9"/>
  <c r="G8298" i="9"/>
  <c r="H8298" i="9"/>
  <c r="I8298" i="9"/>
  <c r="A8299" i="9"/>
  <c r="C8299" i="9" s="1"/>
  <c r="E8299" i="9"/>
  <c r="I8299" i="9"/>
  <c r="A8300" i="9"/>
  <c r="B8300" i="9"/>
  <c r="C8300" i="9"/>
  <c r="D8300" i="9"/>
  <c r="E8300" i="9"/>
  <c r="F8300" i="9"/>
  <c r="G8300" i="9"/>
  <c r="H8300" i="9"/>
  <c r="I8300" i="9"/>
  <c r="A8301" i="9"/>
  <c r="C8301" i="9" s="1"/>
  <c r="E8301" i="9"/>
  <c r="I8301" i="9"/>
  <c r="A8302" i="9"/>
  <c r="B8302" i="9"/>
  <c r="C8302" i="9"/>
  <c r="D8302" i="9"/>
  <c r="E8302" i="9"/>
  <c r="F8302" i="9"/>
  <c r="G8302" i="9"/>
  <c r="H8302" i="9"/>
  <c r="I8302" i="9"/>
  <c r="A8303" i="9"/>
  <c r="C8303" i="9" s="1"/>
  <c r="E8303" i="9"/>
  <c r="I8303" i="9"/>
  <c r="A8304" i="9"/>
  <c r="B8304" i="9"/>
  <c r="C8304" i="9"/>
  <c r="D8304" i="9"/>
  <c r="E8304" i="9"/>
  <c r="F8304" i="9"/>
  <c r="G8304" i="9"/>
  <c r="H8304" i="9"/>
  <c r="I8304" i="9"/>
  <c r="A8305" i="9"/>
  <c r="C8305" i="9" s="1"/>
  <c r="E8305" i="9"/>
  <c r="I8305" i="9"/>
  <c r="A8306" i="9"/>
  <c r="B8306" i="9"/>
  <c r="C8306" i="9"/>
  <c r="D8306" i="9"/>
  <c r="E8306" i="9"/>
  <c r="F8306" i="9"/>
  <c r="G8306" i="9"/>
  <c r="H8306" i="9"/>
  <c r="I8306" i="9"/>
  <c r="A8307" i="9"/>
  <c r="C8307" i="9" s="1"/>
  <c r="E8307" i="9"/>
  <c r="I8307" i="9"/>
  <c r="A8308" i="9"/>
  <c r="B8308" i="9"/>
  <c r="C8308" i="9"/>
  <c r="D8308" i="9"/>
  <c r="E8308" i="9"/>
  <c r="F8308" i="9"/>
  <c r="G8308" i="9"/>
  <c r="H8308" i="9"/>
  <c r="I8308" i="9"/>
  <c r="A8309" i="9"/>
  <c r="C8309" i="9" s="1"/>
  <c r="E8309" i="9"/>
  <c r="I8309" i="9"/>
  <c r="A8310" i="9"/>
  <c r="B8310" i="9"/>
  <c r="C8310" i="9"/>
  <c r="D8310" i="9"/>
  <c r="E8310" i="9"/>
  <c r="F8310" i="9"/>
  <c r="G8310" i="9"/>
  <c r="H8310" i="9"/>
  <c r="I8310" i="9"/>
  <c r="A8311" i="9"/>
  <c r="C8311" i="9" s="1"/>
  <c r="E8311" i="9"/>
  <c r="I8311" i="9"/>
  <c r="A8312" i="9"/>
  <c r="B8312" i="9"/>
  <c r="C8312" i="9"/>
  <c r="D8312" i="9"/>
  <c r="E8312" i="9"/>
  <c r="F8312" i="9"/>
  <c r="G8312" i="9"/>
  <c r="H8312" i="9"/>
  <c r="I8312" i="9"/>
  <c r="A8313" i="9"/>
  <c r="C8313" i="9" s="1"/>
  <c r="E8313" i="9"/>
  <c r="I8313" i="9"/>
  <c r="A8314" i="9"/>
  <c r="B8314" i="9"/>
  <c r="C8314" i="9"/>
  <c r="D8314" i="9"/>
  <c r="E8314" i="9"/>
  <c r="F8314" i="9"/>
  <c r="G8314" i="9"/>
  <c r="H8314" i="9"/>
  <c r="I8314" i="9"/>
  <c r="A8315" i="9"/>
  <c r="C8315" i="9" s="1"/>
  <c r="E8315" i="9"/>
  <c r="I8315" i="9"/>
  <c r="A8316" i="9"/>
  <c r="B8316" i="9"/>
  <c r="C8316" i="9"/>
  <c r="D8316" i="9"/>
  <c r="E8316" i="9"/>
  <c r="F8316" i="9"/>
  <c r="G8316" i="9"/>
  <c r="H8316" i="9"/>
  <c r="I8316" i="9"/>
  <c r="A8317" i="9"/>
  <c r="C8317" i="9" s="1"/>
  <c r="E8317" i="9"/>
  <c r="I8317" i="9"/>
  <c r="A8318" i="9"/>
  <c r="B8318" i="9"/>
  <c r="C8318" i="9"/>
  <c r="D8318" i="9"/>
  <c r="E8318" i="9"/>
  <c r="F8318" i="9"/>
  <c r="G8318" i="9"/>
  <c r="H8318" i="9"/>
  <c r="I8318" i="9"/>
  <c r="A8319" i="9"/>
  <c r="C8319" i="9" s="1"/>
  <c r="E8319" i="9"/>
  <c r="I8319" i="9"/>
  <c r="A8320" i="9"/>
  <c r="B8320" i="9"/>
  <c r="C8320" i="9"/>
  <c r="D8320" i="9"/>
  <c r="E8320" i="9"/>
  <c r="F8320" i="9"/>
  <c r="G8320" i="9"/>
  <c r="H8320" i="9"/>
  <c r="I8320" i="9"/>
  <c r="A8321" i="9"/>
  <c r="C8321" i="9" s="1"/>
  <c r="E8321" i="9"/>
  <c r="I8321" i="9"/>
  <c r="A8322" i="9"/>
  <c r="B8322" i="9"/>
  <c r="C8322" i="9"/>
  <c r="D8322" i="9"/>
  <c r="E8322" i="9"/>
  <c r="F8322" i="9"/>
  <c r="G8322" i="9"/>
  <c r="H8322" i="9"/>
  <c r="I8322" i="9"/>
  <c r="A8323" i="9"/>
  <c r="C8323" i="9" s="1"/>
  <c r="E8323" i="9"/>
  <c r="I8323" i="9"/>
  <c r="A8324" i="9"/>
  <c r="B8324" i="9"/>
  <c r="C8324" i="9"/>
  <c r="D8324" i="9"/>
  <c r="E8324" i="9"/>
  <c r="F8324" i="9"/>
  <c r="G8324" i="9"/>
  <c r="H8324" i="9"/>
  <c r="I8324" i="9"/>
  <c r="A8325" i="9"/>
  <c r="C8325" i="9" s="1"/>
  <c r="E8325" i="9"/>
  <c r="I8325" i="9"/>
  <c r="A8326" i="9"/>
  <c r="B8326" i="9"/>
  <c r="C8326" i="9"/>
  <c r="D8326" i="9"/>
  <c r="E8326" i="9"/>
  <c r="F8326" i="9"/>
  <c r="G8326" i="9"/>
  <c r="H8326" i="9"/>
  <c r="I8326" i="9"/>
  <c r="A8327" i="9"/>
  <c r="C8327" i="9" s="1"/>
  <c r="E8327" i="9"/>
  <c r="I8327" i="9"/>
  <c r="A8328" i="9"/>
  <c r="B8328" i="9"/>
  <c r="C8328" i="9"/>
  <c r="D8328" i="9"/>
  <c r="E8328" i="9"/>
  <c r="F8328" i="9"/>
  <c r="G8328" i="9"/>
  <c r="H8328" i="9"/>
  <c r="I8328" i="9"/>
  <c r="A8329" i="9"/>
  <c r="C8329" i="9" s="1"/>
  <c r="E8329" i="9"/>
  <c r="I8329" i="9"/>
  <c r="A8330" i="9"/>
  <c r="B8330" i="9"/>
  <c r="C8330" i="9"/>
  <c r="D8330" i="9"/>
  <c r="E8330" i="9"/>
  <c r="F8330" i="9"/>
  <c r="G8330" i="9"/>
  <c r="H8330" i="9"/>
  <c r="I8330" i="9"/>
  <c r="A8331" i="9"/>
  <c r="C8331" i="9" s="1"/>
  <c r="E8331" i="9"/>
  <c r="I8331" i="9"/>
  <c r="A8332" i="9"/>
  <c r="B8332" i="9"/>
  <c r="C8332" i="9"/>
  <c r="D8332" i="9"/>
  <c r="E8332" i="9"/>
  <c r="F8332" i="9"/>
  <c r="G8332" i="9"/>
  <c r="H8332" i="9"/>
  <c r="I8332" i="9"/>
  <c r="A8333" i="9"/>
  <c r="C8333" i="9" s="1"/>
  <c r="E8333" i="9"/>
  <c r="I8333" i="9"/>
  <c r="A8334" i="9"/>
  <c r="B8334" i="9"/>
  <c r="C8334" i="9"/>
  <c r="D8334" i="9"/>
  <c r="E8334" i="9"/>
  <c r="F8334" i="9"/>
  <c r="G8334" i="9"/>
  <c r="H8334" i="9"/>
  <c r="I8334" i="9"/>
  <c r="A8335" i="9"/>
  <c r="C8335" i="9" s="1"/>
  <c r="E8335" i="9"/>
  <c r="I8335" i="9"/>
  <c r="A8336" i="9"/>
  <c r="B8336" i="9"/>
  <c r="C8336" i="9"/>
  <c r="D8336" i="9"/>
  <c r="E8336" i="9"/>
  <c r="F8336" i="9"/>
  <c r="G8336" i="9"/>
  <c r="H8336" i="9"/>
  <c r="I8336" i="9"/>
  <c r="A8337" i="9"/>
  <c r="C8337" i="9" s="1"/>
  <c r="E8337" i="9"/>
  <c r="I8337" i="9"/>
  <c r="A8338" i="9"/>
  <c r="B8338" i="9"/>
  <c r="C8338" i="9"/>
  <c r="D8338" i="9"/>
  <c r="E8338" i="9"/>
  <c r="F8338" i="9"/>
  <c r="G8338" i="9"/>
  <c r="H8338" i="9"/>
  <c r="I8338" i="9"/>
  <c r="A8339" i="9"/>
  <c r="C8339" i="9" s="1"/>
  <c r="E8339" i="9"/>
  <c r="I8339" i="9"/>
  <c r="A8340" i="9"/>
  <c r="B8340" i="9"/>
  <c r="C8340" i="9"/>
  <c r="D8340" i="9"/>
  <c r="E8340" i="9"/>
  <c r="F8340" i="9"/>
  <c r="G8340" i="9"/>
  <c r="H8340" i="9"/>
  <c r="I8340" i="9"/>
  <c r="A8341" i="9"/>
  <c r="C8341" i="9" s="1"/>
  <c r="E8341" i="9"/>
  <c r="I8341" i="9"/>
  <c r="A8342" i="9"/>
  <c r="B8342" i="9"/>
  <c r="C8342" i="9"/>
  <c r="D8342" i="9"/>
  <c r="E8342" i="9"/>
  <c r="F8342" i="9"/>
  <c r="G8342" i="9"/>
  <c r="H8342" i="9"/>
  <c r="I8342" i="9"/>
  <c r="A8343" i="9"/>
  <c r="I8343" i="9" s="1"/>
  <c r="E8343" i="9"/>
  <c r="A8344" i="9"/>
  <c r="B8344" i="9"/>
  <c r="C8344" i="9"/>
  <c r="D8344" i="9"/>
  <c r="E8344" i="9"/>
  <c r="F8344" i="9"/>
  <c r="G8344" i="9"/>
  <c r="H8344" i="9"/>
  <c r="I8344" i="9"/>
  <c r="A8345" i="9"/>
  <c r="I8345" i="9" s="1"/>
  <c r="E8345" i="9"/>
  <c r="A8346" i="9"/>
  <c r="B8346" i="9"/>
  <c r="C8346" i="9"/>
  <c r="D8346" i="9"/>
  <c r="E8346" i="9"/>
  <c r="F8346" i="9"/>
  <c r="G8346" i="9"/>
  <c r="H8346" i="9"/>
  <c r="I8346" i="9"/>
  <c r="A8347" i="9"/>
  <c r="I8347" i="9" s="1"/>
  <c r="E8347" i="9"/>
  <c r="A8348" i="9"/>
  <c r="B8348" i="9"/>
  <c r="C8348" i="9"/>
  <c r="D8348" i="9"/>
  <c r="E8348" i="9"/>
  <c r="F8348" i="9"/>
  <c r="G8348" i="9"/>
  <c r="H8348" i="9"/>
  <c r="I8348" i="9"/>
  <c r="A8349" i="9"/>
  <c r="I8349" i="9" s="1"/>
  <c r="E8349" i="9"/>
  <c r="A8350" i="9"/>
  <c r="B8350" i="9"/>
  <c r="C8350" i="9"/>
  <c r="D8350" i="9"/>
  <c r="E8350" i="9"/>
  <c r="F8350" i="9"/>
  <c r="G8350" i="9"/>
  <c r="H8350" i="9"/>
  <c r="I8350" i="9"/>
  <c r="A8351" i="9"/>
  <c r="I8351" i="9" s="1"/>
  <c r="E8351" i="9"/>
  <c r="A8352" i="9"/>
  <c r="B8352" i="9"/>
  <c r="C8352" i="9"/>
  <c r="D8352" i="9"/>
  <c r="E8352" i="9"/>
  <c r="F8352" i="9"/>
  <c r="G8352" i="9"/>
  <c r="H8352" i="9"/>
  <c r="I8352" i="9"/>
  <c r="A8353" i="9"/>
  <c r="I8353" i="9" s="1"/>
  <c r="E8353" i="9"/>
  <c r="A8354" i="9"/>
  <c r="B8354" i="9"/>
  <c r="C8354" i="9"/>
  <c r="D8354" i="9"/>
  <c r="E8354" i="9"/>
  <c r="F8354" i="9"/>
  <c r="G8354" i="9"/>
  <c r="H8354" i="9"/>
  <c r="I8354" i="9"/>
  <c r="A8355" i="9"/>
  <c r="I8355" i="9" s="1"/>
  <c r="E8355" i="9"/>
  <c r="A8356" i="9"/>
  <c r="B8356" i="9"/>
  <c r="C8356" i="9"/>
  <c r="D8356" i="9"/>
  <c r="E8356" i="9"/>
  <c r="F8356" i="9"/>
  <c r="G8356" i="9"/>
  <c r="H8356" i="9"/>
  <c r="I8356" i="9"/>
  <c r="A8357" i="9"/>
  <c r="I8357" i="9" s="1"/>
  <c r="E8357" i="9"/>
  <c r="A8358" i="9"/>
  <c r="B8358" i="9"/>
  <c r="C8358" i="9"/>
  <c r="D8358" i="9"/>
  <c r="E8358" i="9"/>
  <c r="F8358" i="9"/>
  <c r="G8358" i="9"/>
  <c r="H8358" i="9"/>
  <c r="I8358" i="9"/>
  <c r="A8359" i="9"/>
  <c r="E8359" i="9" s="1"/>
  <c r="D8359" i="9"/>
  <c r="I8359" i="9"/>
  <c r="A8360" i="9"/>
  <c r="B8360" i="9"/>
  <c r="C8360" i="9"/>
  <c r="D8360" i="9"/>
  <c r="E8360" i="9"/>
  <c r="F8360" i="9"/>
  <c r="G8360" i="9"/>
  <c r="H8360" i="9"/>
  <c r="I8360" i="9"/>
  <c r="A8361" i="9"/>
  <c r="D8361" i="9"/>
  <c r="E8361" i="9"/>
  <c r="H8361" i="9"/>
  <c r="I8361" i="9"/>
  <c r="A8362" i="9"/>
  <c r="B8362" i="9"/>
  <c r="C8362" i="9"/>
  <c r="D8362" i="9"/>
  <c r="E8362" i="9"/>
  <c r="F8362" i="9"/>
  <c r="G8362" i="9"/>
  <c r="H8362" i="9"/>
  <c r="I8362" i="9"/>
  <c r="A8363" i="9"/>
  <c r="D8363" i="9" s="1"/>
  <c r="E8363" i="9"/>
  <c r="H8363" i="9"/>
  <c r="I8363" i="9"/>
  <c r="A8364" i="9"/>
  <c r="B8364" i="9"/>
  <c r="C8364" i="9"/>
  <c r="D8364" i="9"/>
  <c r="E8364" i="9"/>
  <c r="F8364" i="9"/>
  <c r="G8364" i="9"/>
  <c r="H8364" i="9"/>
  <c r="I8364" i="9"/>
  <c r="A8365" i="9"/>
  <c r="D8365" i="9" s="1"/>
  <c r="I8365" i="9"/>
  <c r="A8366" i="9"/>
  <c r="B8366" i="9"/>
  <c r="C8366" i="9"/>
  <c r="D8366" i="9"/>
  <c r="E8366" i="9"/>
  <c r="F8366" i="9"/>
  <c r="G8366" i="9"/>
  <c r="H8366" i="9"/>
  <c r="I8366" i="9"/>
  <c r="A8367" i="9"/>
  <c r="E8367" i="9" s="1"/>
  <c r="D8367" i="9"/>
  <c r="I8367" i="9"/>
  <c r="A8368" i="9"/>
  <c r="B8368" i="9"/>
  <c r="C8368" i="9"/>
  <c r="D8368" i="9"/>
  <c r="E8368" i="9"/>
  <c r="F8368" i="9"/>
  <c r="G8368" i="9"/>
  <c r="H8368" i="9"/>
  <c r="I8368" i="9"/>
  <c r="A8369" i="9"/>
  <c r="D8369" i="9"/>
  <c r="E8369" i="9"/>
  <c r="H8369" i="9"/>
  <c r="I8369" i="9"/>
  <c r="A8370" i="9"/>
  <c r="B8370" i="9"/>
  <c r="C8370" i="9"/>
  <c r="D8370" i="9"/>
  <c r="E8370" i="9"/>
  <c r="F8370" i="9"/>
  <c r="G8370" i="9"/>
  <c r="H8370" i="9"/>
  <c r="I8370" i="9"/>
  <c r="A8371" i="9"/>
  <c r="D8371" i="9" s="1"/>
  <c r="E8371" i="9"/>
  <c r="H8371" i="9"/>
  <c r="I8371" i="9"/>
  <c r="A8372" i="9"/>
  <c r="D8372" i="9" s="1"/>
  <c r="B8372" i="9"/>
  <c r="C8372" i="9"/>
  <c r="E8372" i="9"/>
  <c r="F8372" i="9"/>
  <c r="G8372" i="9"/>
  <c r="H8372" i="9"/>
  <c r="I8372" i="9"/>
  <c r="A8373" i="9"/>
  <c r="E8373" i="9" s="1"/>
  <c r="D8373" i="9"/>
  <c r="I8373" i="9"/>
  <c r="A8374" i="9"/>
  <c r="D8374" i="9" s="1"/>
  <c r="B8374" i="9"/>
  <c r="C8374" i="9"/>
  <c r="E8374" i="9"/>
  <c r="F8374" i="9"/>
  <c r="G8374" i="9"/>
  <c r="I8374" i="9"/>
  <c r="A8375" i="9"/>
  <c r="D8375" i="9" s="1"/>
  <c r="I8375" i="9"/>
  <c r="A8376" i="9"/>
  <c r="D8376" i="9" s="1"/>
  <c r="B8376" i="9"/>
  <c r="C8376" i="9"/>
  <c r="E8376" i="9"/>
  <c r="F8376" i="9"/>
  <c r="G8376" i="9"/>
  <c r="I8376" i="9"/>
  <c r="A8377" i="9"/>
  <c r="D8377" i="9" s="1"/>
  <c r="E8377" i="9"/>
  <c r="H8377" i="9"/>
  <c r="I8377" i="9"/>
  <c r="A8378" i="9"/>
  <c r="D8378" i="9" s="1"/>
  <c r="B8378" i="9"/>
  <c r="C8378" i="9"/>
  <c r="E8378" i="9"/>
  <c r="F8378" i="9"/>
  <c r="G8378" i="9"/>
  <c r="I8378" i="9"/>
  <c r="A8379" i="9"/>
  <c r="D8379" i="9"/>
  <c r="E8379" i="9"/>
  <c r="H8379" i="9"/>
  <c r="I8379" i="9"/>
  <c r="A8380" i="9"/>
  <c r="D8380" i="9" s="1"/>
  <c r="B8380" i="9"/>
  <c r="C8380" i="9"/>
  <c r="E8380" i="9"/>
  <c r="F8380" i="9"/>
  <c r="G8380" i="9"/>
  <c r="I8380" i="9"/>
  <c r="A8381" i="9"/>
  <c r="E8381" i="9" s="1"/>
  <c r="D8381" i="9"/>
  <c r="I8381" i="9"/>
  <c r="A8382" i="9"/>
  <c r="D8382" i="9" s="1"/>
  <c r="B8382" i="9"/>
  <c r="C8382" i="9"/>
  <c r="E8382" i="9"/>
  <c r="F8382" i="9"/>
  <c r="G8382" i="9"/>
  <c r="I8382" i="9"/>
  <c r="A8383" i="9"/>
  <c r="D8383" i="9" s="1"/>
  <c r="I8383" i="9"/>
  <c r="A8384" i="9"/>
  <c r="D8384" i="9" s="1"/>
  <c r="B8384" i="9"/>
  <c r="C8384" i="9"/>
  <c r="E8384" i="9"/>
  <c r="F8384" i="9"/>
  <c r="G8384" i="9"/>
  <c r="I8384" i="9"/>
  <c r="A8385" i="9"/>
  <c r="D8385" i="9" s="1"/>
  <c r="E8385" i="9"/>
  <c r="H8385" i="9"/>
  <c r="I8385" i="9"/>
  <c r="A8386" i="9"/>
  <c r="D8386" i="9" s="1"/>
  <c r="B8386" i="9"/>
  <c r="C8386" i="9"/>
  <c r="E8386" i="9"/>
  <c r="F8386" i="9"/>
  <c r="G8386" i="9"/>
  <c r="I8386" i="9"/>
  <c r="A8387" i="9"/>
  <c r="D8387" i="9"/>
  <c r="E8387" i="9"/>
  <c r="H8387" i="9"/>
  <c r="I8387" i="9"/>
  <c r="A8388" i="9"/>
  <c r="D8388" i="9" s="1"/>
  <c r="B8388" i="9"/>
  <c r="C8388" i="9"/>
  <c r="E8388" i="9"/>
  <c r="F8388" i="9"/>
  <c r="G8388" i="9"/>
  <c r="I8388" i="9"/>
  <c r="A8389" i="9"/>
  <c r="E8389" i="9" s="1"/>
  <c r="D8389" i="9"/>
  <c r="I8389" i="9"/>
  <c r="A8390" i="9"/>
  <c r="D8390" i="9" s="1"/>
  <c r="B8390" i="9"/>
  <c r="C8390" i="9"/>
  <c r="E8390" i="9"/>
  <c r="F8390" i="9"/>
  <c r="G8390" i="9"/>
  <c r="I8390" i="9"/>
  <c r="A8391" i="9"/>
  <c r="D8391" i="9" s="1"/>
  <c r="I8391" i="9"/>
  <c r="A8392" i="9"/>
  <c r="D8392" i="9" s="1"/>
  <c r="B8392" i="9"/>
  <c r="C8392" i="9"/>
  <c r="E8392" i="9"/>
  <c r="F8392" i="9"/>
  <c r="G8392" i="9"/>
  <c r="I8392" i="9"/>
  <c r="A8393" i="9"/>
  <c r="D8393" i="9" s="1"/>
  <c r="E8393" i="9"/>
  <c r="H8393" i="9"/>
  <c r="I8393" i="9"/>
  <c r="A8394" i="9"/>
  <c r="D8394" i="9" s="1"/>
  <c r="B8394" i="9"/>
  <c r="C8394" i="9"/>
  <c r="E8394" i="9"/>
  <c r="F8394" i="9"/>
  <c r="G8394" i="9"/>
  <c r="I8394" i="9"/>
  <c r="A8395" i="9"/>
  <c r="D8395" i="9"/>
  <c r="E8395" i="9"/>
  <c r="H8395" i="9"/>
  <c r="I8395" i="9"/>
  <c r="A8396" i="9"/>
  <c r="D8396" i="9" s="1"/>
  <c r="B8396" i="9"/>
  <c r="C8396" i="9"/>
  <c r="E8396" i="9"/>
  <c r="F8396" i="9"/>
  <c r="G8396" i="9"/>
  <c r="I8396" i="9"/>
  <c r="A8397" i="9"/>
  <c r="E8397" i="9" s="1"/>
  <c r="D8397" i="9"/>
  <c r="I8397" i="9"/>
  <c r="A8398" i="9"/>
  <c r="D8398" i="9" s="1"/>
  <c r="B8398" i="9"/>
  <c r="C8398" i="9"/>
  <c r="E8398" i="9"/>
  <c r="F8398" i="9"/>
  <c r="G8398" i="9"/>
  <c r="I8398" i="9"/>
  <c r="A8399" i="9"/>
  <c r="D8399" i="9" s="1"/>
  <c r="I8399" i="9"/>
  <c r="A8400" i="9"/>
  <c r="D8400" i="9" s="1"/>
  <c r="B8400" i="9"/>
  <c r="C8400" i="9"/>
  <c r="E8400" i="9"/>
  <c r="F8400" i="9"/>
  <c r="G8400" i="9"/>
  <c r="I8400" i="9"/>
  <c r="A8401" i="9"/>
  <c r="D8401" i="9" s="1"/>
  <c r="E8401" i="9"/>
  <c r="H8401" i="9"/>
  <c r="I8401" i="9"/>
  <c r="A8402" i="9"/>
  <c r="D8402" i="9" s="1"/>
  <c r="B8402" i="9"/>
  <c r="C8402" i="9"/>
  <c r="E8402" i="9"/>
  <c r="F8402" i="9"/>
  <c r="G8402" i="9"/>
  <c r="I8402" i="9"/>
  <c r="A8403" i="9"/>
  <c r="D8403" i="9"/>
  <c r="E8403" i="9"/>
  <c r="H8403" i="9"/>
  <c r="I8403" i="9"/>
  <c r="A8404" i="9"/>
  <c r="D8404" i="9" s="1"/>
  <c r="B8404" i="9"/>
  <c r="C8404" i="9"/>
  <c r="E8404" i="9"/>
  <c r="F8404" i="9"/>
  <c r="G8404" i="9"/>
  <c r="I8404" i="9"/>
  <c r="A8405" i="9"/>
  <c r="E8405" i="9" s="1"/>
  <c r="D8405" i="9"/>
  <c r="I8405" i="9"/>
  <c r="A8406" i="9"/>
  <c r="D8406" i="9" s="1"/>
  <c r="B8406" i="9"/>
  <c r="C8406" i="9"/>
  <c r="E8406" i="9"/>
  <c r="F8406" i="9"/>
  <c r="G8406" i="9"/>
  <c r="I8406" i="9"/>
  <c r="A8407" i="9"/>
  <c r="D8407" i="9" s="1"/>
  <c r="I8407" i="9"/>
  <c r="A8408" i="9"/>
  <c r="D8408" i="9" s="1"/>
  <c r="B8408" i="9"/>
  <c r="C8408" i="9"/>
  <c r="E8408" i="9"/>
  <c r="F8408" i="9"/>
  <c r="G8408" i="9"/>
  <c r="I8408" i="9"/>
  <c r="A8409" i="9"/>
  <c r="D8409" i="9" s="1"/>
  <c r="E8409" i="9"/>
  <c r="H8409" i="9"/>
  <c r="I8409" i="9"/>
  <c r="A8410" i="9"/>
  <c r="D8410" i="9" s="1"/>
  <c r="B8410" i="9"/>
  <c r="C8410" i="9"/>
  <c r="E8410" i="9"/>
  <c r="F8410" i="9"/>
  <c r="G8410" i="9"/>
  <c r="I8410" i="9"/>
  <c r="A8411" i="9"/>
  <c r="D8411" i="9"/>
  <c r="E8411" i="9"/>
  <c r="H8411" i="9"/>
  <c r="I8411" i="9"/>
  <c r="A8412" i="9"/>
  <c r="D8412" i="9" s="1"/>
  <c r="B8412" i="9"/>
  <c r="C8412" i="9"/>
  <c r="E8412" i="9"/>
  <c r="F8412" i="9"/>
  <c r="G8412" i="9"/>
  <c r="I8412" i="9"/>
  <c r="A8413" i="9"/>
  <c r="E8413" i="9" s="1"/>
  <c r="D8413" i="9"/>
  <c r="I8413" i="9"/>
  <c r="A8414" i="9"/>
  <c r="D8414" i="9" s="1"/>
  <c r="B8414" i="9"/>
  <c r="C8414" i="9"/>
  <c r="E8414" i="9"/>
  <c r="F8414" i="9"/>
  <c r="G8414" i="9"/>
  <c r="I8414" i="9"/>
  <c r="A8415" i="9"/>
  <c r="D8415" i="9" s="1"/>
  <c r="I8415" i="9"/>
  <c r="A8416" i="9"/>
  <c r="D8416" i="9" s="1"/>
  <c r="B8416" i="9"/>
  <c r="C8416" i="9"/>
  <c r="E8416" i="9"/>
  <c r="F8416" i="9"/>
  <c r="G8416" i="9"/>
  <c r="I8416" i="9"/>
  <c r="A8417" i="9"/>
  <c r="D8417" i="9" s="1"/>
  <c r="E8417" i="9"/>
  <c r="H8417" i="9"/>
  <c r="I8417" i="9"/>
  <c r="A8418" i="9"/>
  <c r="D8418" i="9" s="1"/>
  <c r="B8418" i="9"/>
  <c r="C8418" i="9"/>
  <c r="E8418" i="9"/>
  <c r="F8418" i="9"/>
  <c r="G8418" i="9"/>
  <c r="I8418" i="9"/>
  <c r="A8419" i="9"/>
  <c r="D8419" i="9"/>
  <c r="E8419" i="9"/>
  <c r="H8419" i="9"/>
  <c r="I8419" i="9"/>
  <c r="A8420" i="9"/>
  <c r="D8420" i="9" s="1"/>
  <c r="B8420" i="9"/>
  <c r="C8420" i="9"/>
  <c r="E8420" i="9"/>
  <c r="F8420" i="9"/>
  <c r="G8420" i="9"/>
  <c r="I8420" i="9"/>
  <c r="A8421" i="9"/>
  <c r="E8421" i="9" s="1"/>
  <c r="D8421" i="9"/>
  <c r="I8421" i="9"/>
  <c r="A8422" i="9"/>
  <c r="D8422" i="9" s="1"/>
  <c r="B8422" i="9"/>
  <c r="C8422" i="9"/>
  <c r="E8422" i="9"/>
  <c r="F8422" i="9"/>
  <c r="G8422" i="9"/>
  <c r="I8422" i="9"/>
  <c r="A8423" i="9"/>
  <c r="D8423" i="9" s="1"/>
  <c r="I8423" i="9"/>
  <c r="A8424" i="9"/>
  <c r="D8424" i="9" s="1"/>
  <c r="B8424" i="9"/>
  <c r="C8424" i="9"/>
  <c r="E8424" i="9"/>
  <c r="F8424" i="9"/>
  <c r="G8424" i="9"/>
  <c r="I8424" i="9"/>
  <c r="A8425" i="9"/>
  <c r="D8425" i="9" s="1"/>
  <c r="E8425" i="9"/>
  <c r="H8425" i="9"/>
  <c r="I8425" i="9"/>
  <c r="A8426" i="9"/>
  <c r="D8426" i="9" s="1"/>
  <c r="B8426" i="9"/>
  <c r="C8426" i="9"/>
  <c r="E8426" i="9"/>
  <c r="F8426" i="9"/>
  <c r="G8426" i="9"/>
  <c r="I8426" i="9"/>
  <c r="A8427" i="9"/>
  <c r="D8427" i="9"/>
  <c r="E8427" i="9"/>
  <c r="H8427" i="9"/>
  <c r="I8427" i="9"/>
  <c r="A8428" i="9"/>
  <c r="D8428" i="9" s="1"/>
  <c r="B8428" i="9"/>
  <c r="C8428" i="9"/>
  <c r="E8428" i="9"/>
  <c r="F8428" i="9"/>
  <c r="G8428" i="9"/>
  <c r="I8428" i="9"/>
  <c r="A8429" i="9"/>
  <c r="E8429" i="9" s="1"/>
  <c r="D8429" i="9"/>
  <c r="I8429" i="9"/>
  <c r="A8430" i="9"/>
  <c r="D8430" i="9" s="1"/>
  <c r="B8430" i="9"/>
  <c r="C8430" i="9"/>
  <c r="E8430" i="9"/>
  <c r="F8430" i="9"/>
  <c r="G8430" i="9"/>
  <c r="I8430" i="9"/>
  <c r="A8431" i="9"/>
  <c r="D8431" i="9" s="1"/>
  <c r="I8431" i="9"/>
  <c r="A8432" i="9"/>
  <c r="D8432" i="9" s="1"/>
  <c r="B8432" i="9"/>
  <c r="C8432" i="9"/>
  <c r="E8432" i="9"/>
  <c r="F8432" i="9"/>
  <c r="G8432" i="9"/>
  <c r="I8432" i="9"/>
  <c r="A8433" i="9"/>
  <c r="D8433" i="9" s="1"/>
  <c r="E8433" i="9"/>
  <c r="H8433" i="9"/>
  <c r="I8433" i="9"/>
  <c r="A8434" i="9"/>
  <c r="D8434" i="9" s="1"/>
  <c r="B8434" i="9"/>
  <c r="C8434" i="9"/>
  <c r="E8434" i="9"/>
  <c r="F8434" i="9"/>
  <c r="G8434" i="9"/>
  <c r="I8434" i="9"/>
  <c r="A8435" i="9"/>
  <c r="D8435" i="9"/>
  <c r="E8435" i="9"/>
  <c r="H8435" i="9"/>
  <c r="I8435" i="9"/>
  <c r="A8436" i="9"/>
  <c r="D8436" i="9" s="1"/>
  <c r="B8436" i="9"/>
  <c r="C8436" i="9"/>
  <c r="E8436" i="9"/>
  <c r="F8436" i="9"/>
  <c r="G8436" i="9"/>
  <c r="I8436" i="9"/>
  <c r="A8437" i="9"/>
  <c r="E8437" i="9" s="1"/>
  <c r="D8437" i="9"/>
  <c r="I8437" i="9"/>
  <c r="A8438" i="9"/>
  <c r="D8438" i="9" s="1"/>
  <c r="B8438" i="9"/>
  <c r="C8438" i="9"/>
  <c r="E8438" i="9"/>
  <c r="F8438" i="9"/>
  <c r="G8438" i="9"/>
  <c r="I8438" i="9"/>
  <c r="A8439" i="9"/>
  <c r="D8439" i="9" s="1"/>
  <c r="I8439" i="9"/>
  <c r="A8440" i="9"/>
  <c r="D8440" i="9" s="1"/>
  <c r="B8440" i="9"/>
  <c r="C8440" i="9"/>
  <c r="E8440" i="9"/>
  <c r="F8440" i="9"/>
  <c r="G8440" i="9"/>
  <c r="I8440" i="9"/>
  <c r="A8441" i="9"/>
  <c r="D8441" i="9" s="1"/>
  <c r="E8441" i="9"/>
  <c r="H8441" i="9"/>
  <c r="I8441" i="9"/>
  <c r="A8442" i="9"/>
  <c r="D8442" i="9" s="1"/>
  <c r="B8442" i="9"/>
  <c r="C8442" i="9"/>
  <c r="E8442" i="9"/>
  <c r="F8442" i="9"/>
  <c r="G8442" i="9"/>
  <c r="I8442" i="9"/>
  <c r="A8443" i="9"/>
  <c r="D8443" i="9"/>
  <c r="E8443" i="9"/>
  <c r="H8443" i="9"/>
  <c r="I8443" i="9"/>
  <c r="A8444" i="9"/>
  <c r="D8444" i="9" s="1"/>
  <c r="B8444" i="9"/>
  <c r="C8444" i="9"/>
  <c r="E8444" i="9"/>
  <c r="F8444" i="9"/>
  <c r="G8444" i="9"/>
  <c r="I8444" i="9"/>
  <c r="A8445" i="9"/>
  <c r="E8445" i="9" s="1"/>
  <c r="D8445" i="9"/>
  <c r="I8445" i="9"/>
  <c r="A8446" i="9"/>
  <c r="D8446" i="9" s="1"/>
  <c r="B8446" i="9"/>
  <c r="C8446" i="9"/>
  <c r="E8446" i="9"/>
  <c r="F8446" i="9"/>
  <c r="G8446" i="9"/>
  <c r="I8446" i="9"/>
  <c r="A8447" i="9"/>
  <c r="D8447" i="9" s="1"/>
  <c r="I8447" i="9"/>
  <c r="A8448" i="9"/>
  <c r="D8448" i="9" s="1"/>
  <c r="B8448" i="9"/>
  <c r="C8448" i="9"/>
  <c r="E8448" i="9"/>
  <c r="F8448" i="9"/>
  <c r="G8448" i="9"/>
  <c r="I8448" i="9"/>
  <c r="A8449" i="9"/>
  <c r="D8449" i="9" s="1"/>
  <c r="E8449" i="9"/>
  <c r="H8449" i="9"/>
  <c r="I8449" i="9"/>
  <c r="A8450" i="9"/>
  <c r="D8450" i="9" s="1"/>
  <c r="B8450" i="9"/>
  <c r="C8450" i="9"/>
  <c r="E8450" i="9"/>
  <c r="F8450" i="9"/>
  <c r="G8450" i="9"/>
  <c r="I8450" i="9"/>
  <c r="A8451" i="9"/>
  <c r="D8451" i="9"/>
  <c r="E8451" i="9"/>
  <c r="H8451" i="9"/>
  <c r="I8451" i="9"/>
  <c r="A8452" i="9"/>
  <c r="D8452" i="9" s="1"/>
  <c r="B8452" i="9"/>
  <c r="C8452" i="9"/>
  <c r="E8452" i="9"/>
  <c r="F8452" i="9"/>
  <c r="G8452" i="9"/>
  <c r="I8452" i="9"/>
  <c r="A8453" i="9"/>
  <c r="E8453" i="9" s="1"/>
  <c r="D8453" i="9"/>
  <c r="I8453" i="9"/>
  <c r="A8454" i="9"/>
  <c r="D8454" i="9" s="1"/>
  <c r="B8454" i="9"/>
  <c r="C8454" i="9"/>
  <c r="E8454" i="9"/>
  <c r="F8454" i="9"/>
  <c r="G8454" i="9"/>
  <c r="I8454" i="9"/>
  <c r="A8455" i="9"/>
  <c r="D8455" i="9" s="1"/>
  <c r="I8455" i="9"/>
  <c r="A8456" i="9"/>
  <c r="D8456" i="9" s="1"/>
  <c r="B8456" i="9"/>
  <c r="C8456" i="9"/>
  <c r="E8456" i="9"/>
  <c r="F8456" i="9"/>
  <c r="G8456" i="9"/>
  <c r="I8456" i="9"/>
  <c r="A8457" i="9"/>
  <c r="D8457" i="9" s="1"/>
  <c r="E8457" i="9"/>
  <c r="H8457" i="9"/>
  <c r="I8457" i="9"/>
  <c r="A8458" i="9"/>
  <c r="D8458" i="9" s="1"/>
  <c r="B8458" i="9"/>
  <c r="C8458" i="9"/>
  <c r="E8458" i="9"/>
  <c r="F8458" i="9"/>
  <c r="G8458" i="9"/>
  <c r="I8458" i="9"/>
  <c r="A8459" i="9"/>
  <c r="D8459" i="9"/>
  <c r="E8459" i="9"/>
  <c r="H8459" i="9"/>
  <c r="I8459" i="9"/>
  <c r="A8460" i="9"/>
  <c r="D8460" i="9" s="1"/>
  <c r="B8460" i="9"/>
  <c r="C8460" i="9"/>
  <c r="E8460" i="9"/>
  <c r="F8460" i="9"/>
  <c r="G8460" i="9"/>
  <c r="I8460" i="9"/>
  <c r="A8461" i="9"/>
  <c r="E8461" i="9" s="1"/>
  <c r="D8461" i="9"/>
  <c r="I8461" i="9"/>
  <c r="A8462" i="9"/>
  <c r="D8462" i="9" s="1"/>
  <c r="B8462" i="9"/>
  <c r="C8462" i="9"/>
  <c r="E8462" i="9"/>
  <c r="F8462" i="9"/>
  <c r="G8462" i="9"/>
  <c r="I8462" i="9"/>
  <c r="A8463" i="9"/>
  <c r="D8463" i="9" s="1"/>
  <c r="I8463" i="9"/>
  <c r="A8464" i="9"/>
  <c r="D8464" i="9" s="1"/>
  <c r="B8464" i="9"/>
  <c r="C8464" i="9"/>
  <c r="E8464" i="9"/>
  <c r="F8464" i="9"/>
  <c r="G8464" i="9"/>
  <c r="I8464" i="9"/>
  <c r="A8465" i="9"/>
  <c r="D8465" i="9" s="1"/>
  <c r="E8465" i="9"/>
  <c r="H8465" i="9"/>
  <c r="I8465" i="9"/>
  <c r="A8466" i="9"/>
  <c r="B8466" i="9"/>
  <c r="C8466" i="9"/>
  <c r="E8466" i="9"/>
  <c r="F8466" i="9"/>
  <c r="G8466" i="9"/>
  <c r="I8466" i="9"/>
  <c r="A8467" i="9"/>
  <c r="C8467" i="9"/>
  <c r="D8467" i="9"/>
  <c r="E8467" i="9"/>
  <c r="G8467" i="9"/>
  <c r="H8467" i="9"/>
  <c r="I8467" i="9"/>
  <c r="A8468" i="9"/>
  <c r="B8468" i="9" s="1"/>
  <c r="C8468" i="9"/>
  <c r="E8468" i="9"/>
  <c r="F8468" i="9"/>
  <c r="I8468" i="9"/>
  <c r="A8469" i="9"/>
  <c r="C8469" i="9" s="1"/>
  <c r="D8469" i="9"/>
  <c r="E8469" i="9"/>
  <c r="G8469" i="9"/>
  <c r="I8469" i="9"/>
  <c r="A8470" i="9"/>
  <c r="B8470" i="9" s="1"/>
  <c r="F8470" i="9"/>
  <c r="A8471" i="9"/>
  <c r="C8471" i="9" s="1"/>
  <c r="G8471" i="9"/>
  <c r="A8472" i="9"/>
  <c r="C8472" i="9" s="1"/>
  <c r="B8472" i="9"/>
  <c r="F8472" i="9"/>
  <c r="G8472" i="9"/>
  <c r="A8473" i="9"/>
  <c r="D8473" i="9" s="1"/>
  <c r="C8473" i="9"/>
  <c r="G8473" i="9"/>
  <c r="H8473" i="9"/>
  <c r="A8474" i="9"/>
  <c r="B8474" i="9"/>
  <c r="C8474" i="9"/>
  <c r="E8474" i="9"/>
  <c r="F8474" i="9"/>
  <c r="G8474" i="9"/>
  <c r="I8474" i="9"/>
  <c r="A8475" i="9"/>
  <c r="C8475" i="9"/>
  <c r="D8475" i="9"/>
  <c r="E8475" i="9"/>
  <c r="G8475" i="9"/>
  <c r="H8475" i="9"/>
  <c r="I8475" i="9"/>
  <c r="A8476" i="9"/>
  <c r="B8476" i="9" s="1"/>
  <c r="C8476" i="9"/>
  <c r="E8476" i="9"/>
  <c r="F8476" i="9"/>
  <c r="I8476" i="9"/>
  <c r="A8477" i="9"/>
  <c r="C8477" i="9" s="1"/>
  <c r="D8477" i="9"/>
  <c r="E8477" i="9"/>
  <c r="G8477" i="9"/>
  <c r="I8477" i="9"/>
  <c r="A8478" i="9"/>
  <c r="B8478" i="9" s="1"/>
  <c r="F8478" i="9"/>
  <c r="A8479" i="9"/>
  <c r="C8479" i="9" s="1"/>
  <c r="G8479" i="9"/>
  <c r="A8480" i="9"/>
  <c r="C8480" i="9" s="1"/>
  <c r="B8480" i="9"/>
  <c r="F8480" i="9"/>
  <c r="G8480" i="9"/>
  <c r="A8481" i="9"/>
  <c r="D8481" i="9" s="1"/>
  <c r="C8481" i="9"/>
  <c r="G8481" i="9"/>
  <c r="H8481" i="9"/>
  <c r="A8482" i="9"/>
  <c r="B8482" i="9"/>
  <c r="C8482" i="9"/>
  <c r="E8482" i="9"/>
  <c r="F8482" i="9"/>
  <c r="G8482" i="9"/>
  <c r="I8482" i="9"/>
  <c r="A8483" i="9"/>
  <c r="C8483" i="9"/>
  <c r="D8483" i="9"/>
  <c r="E8483" i="9"/>
  <c r="G8483" i="9"/>
  <c r="H8483" i="9"/>
  <c r="I8483" i="9"/>
  <c r="A8484" i="9"/>
  <c r="B8484" i="9" s="1"/>
  <c r="C8484" i="9"/>
  <c r="E8484" i="9"/>
  <c r="F8484" i="9"/>
  <c r="I8484" i="9"/>
  <c r="A8485" i="9"/>
  <c r="C8485" i="9" s="1"/>
  <c r="D8485" i="9"/>
  <c r="E8485" i="9"/>
  <c r="G8485" i="9"/>
  <c r="I8485" i="9"/>
  <c r="A8486" i="9"/>
  <c r="B8486" i="9" s="1"/>
  <c r="F8486" i="9"/>
  <c r="A8487" i="9"/>
  <c r="C8487" i="9" s="1"/>
  <c r="G8487" i="9"/>
  <c r="A8488" i="9"/>
  <c r="C8488" i="9" s="1"/>
  <c r="B8488" i="9"/>
  <c r="F8488" i="9"/>
  <c r="G8488" i="9"/>
  <c r="A8489" i="9"/>
  <c r="D8489" i="9" s="1"/>
  <c r="C8489" i="9"/>
  <c r="G8489" i="9"/>
  <c r="H8489" i="9"/>
  <c r="A8490" i="9"/>
  <c r="B8490" i="9"/>
  <c r="C8490" i="9"/>
  <c r="E8490" i="9"/>
  <c r="F8490" i="9"/>
  <c r="G8490" i="9"/>
  <c r="I8490" i="9"/>
  <c r="A8491" i="9"/>
  <c r="C8491" i="9"/>
  <c r="D8491" i="9"/>
  <c r="E8491" i="9"/>
  <c r="G8491" i="9"/>
  <c r="H8491" i="9"/>
  <c r="I8491" i="9"/>
  <c r="A8492" i="9"/>
  <c r="B8492" i="9" s="1"/>
  <c r="C8492" i="9"/>
  <c r="E8492" i="9"/>
  <c r="F8492" i="9"/>
  <c r="I8492" i="9"/>
  <c r="A8493" i="9"/>
  <c r="C8493" i="9" s="1"/>
  <c r="D8493" i="9"/>
  <c r="E8493" i="9"/>
  <c r="G8493" i="9"/>
  <c r="I8493" i="9"/>
  <c r="A8494" i="9"/>
  <c r="B8494" i="9" s="1"/>
  <c r="F8494" i="9"/>
  <c r="A8495" i="9"/>
  <c r="C8495" i="9" s="1"/>
  <c r="G8495" i="9"/>
  <c r="A8496" i="9"/>
  <c r="C8496" i="9" s="1"/>
  <c r="B8496" i="9"/>
  <c r="F8496" i="9"/>
  <c r="G8496" i="9"/>
  <c r="A8497" i="9"/>
  <c r="D8497" i="9" s="1"/>
  <c r="C8497" i="9"/>
  <c r="G8497" i="9"/>
  <c r="H8497" i="9"/>
  <c r="A8498" i="9"/>
  <c r="B8498" i="9"/>
  <c r="C8498" i="9"/>
  <c r="E8498" i="9"/>
  <c r="F8498" i="9"/>
  <c r="G8498" i="9"/>
  <c r="I8498" i="9"/>
  <c r="A8499" i="9"/>
  <c r="C8499" i="9"/>
  <c r="D8499" i="9"/>
  <c r="E8499" i="9"/>
  <c r="G8499" i="9"/>
  <c r="H8499" i="9"/>
  <c r="I8499" i="9"/>
  <c r="A8500" i="9"/>
  <c r="B8500" i="9" s="1"/>
  <c r="C8500" i="9"/>
  <c r="E8500" i="9"/>
  <c r="F8500" i="9"/>
  <c r="I8500" i="9"/>
  <c r="A8501" i="9"/>
  <c r="C8501" i="9" s="1"/>
  <c r="D8501" i="9"/>
  <c r="E8501" i="9"/>
  <c r="G8501" i="9"/>
  <c r="I8501" i="9"/>
  <c r="A8502" i="9"/>
  <c r="B8502" i="9" s="1"/>
  <c r="F8502" i="9"/>
  <c r="A8503" i="9"/>
  <c r="C8503" i="9" s="1"/>
  <c r="G8503" i="9"/>
  <c r="A8504" i="9"/>
  <c r="C8504" i="9" s="1"/>
  <c r="B8504" i="9"/>
  <c r="F8504" i="9"/>
  <c r="G8504" i="9"/>
  <c r="A8505" i="9"/>
  <c r="D8505" i="9" s="1"/>
  <c r="C8505" i="9"/>
  <c r="G8505" i="9"/>
  <c r="H8505" i="9"/>
  <c r="A8506" i="9"/>
  <c r="B8506" i="9"/>
  <c r="C8506" i="9"/>
  <c r="E8506" i="9"/>
  <c r="F8506" i="9"/>
  <c r="G8506" i="9"/>
  <c r="I8506" i="9"/>
  <c r="A8507" i="9"/>
  <c r="C8507" i="9"/>
  <c r="D8507" i="9"/>
  <c r="E8507" i="9"/>
  <c r="G8507" i="9"/>
  <c r="H8507" i="9"/>
  <c r="I8507" i="9"/>
  <c r="A8508" i="9"/>
  <c r="B8508" i="9" s="1"/>
  <c r="C8508" i="9"/>
  <c r="E8508" i="9"/>
  <c r="F8508" i="9"/>
  <c r="I8508" i="9"/>
  <c r="A8509" i="9"/>
  <c r="C8509" i="9" s="1"/>
  <c r="D8509" i="9"/>
  <c r="E8509" i="9"/>
  <c r="G8509" i="9"/>
  <c r="I8509" i="9"/>
  <c r="A8510" i="9"/>
  <c r="B8510" i="9" s="1"/>
  <c r="F8510" i="9"/>
  <c r="A8511" i="9"/>
  <c r="C8511" i="9" s="1"/>
  <c r="G8511" i="9"/>
  <c r="A8512" i="9"/>
  <c r="C8512" i="9" s="1"/>
  <c r="B8512" i="9"/>
  <c r="F8512" i="9"/>
  <c r="G8512" i="9"/>
  <c r="A8513" i="9"/>
  <c r="D8513" i="9" s="1"/>
  <c r="C8513" i="9"/>
  <c r="G8513" i="9"/>
  <c r="H8513" i="9"/>
  <c r="A8514" i="9"/>
  <c r="B8514" i="9"/>
  <c r="C8514" i="9"/>
  <c r="E8514" i="9"/>
  <c r="F8514" i="9"/>
  <c r="G8514" i="9"/>
  <c r="I8514" i="9"/>
  <c r="A8515" i="9"/>
  <c r="C8515" i="9"/>
  <c r="D8515" i="9"/>
  <c r="E8515" i="9"/>
  <c r="G8515" i="9"/>
  <c r="H8515" i="9"/>
  <c r="I8515" i="9"/>
  <c r="A8516" i="9"/>
  <c r="B8516" i="9" s="1"/>
  <c r="C8516" i="9"/>
  <c r="E8516" i="9"/>
  <c r="F8516" i="9"/>
  <c r="I8516" i="9"/>
  <c r="A8517" i="9"/>
  <c r="C8517" i="9" s="1"/>
  <c r="D8517" i="9"/>
  <c r="E8517" i="9"/>
  <c r="G8517" i="9"/>
  <c r="I8517" i="9"/>
  <c r="A8518" i="9"/>
  <c r="B8518" i="9" s="1"/>
  <c r="F8518" i="9"/>
  <c r="A8519" i="9"/>
  <c r="C8519" i="9" s="1"/>
  <c r="G8519" i="9"/>
  <c r="A8520" i="9"/>
  <c r="C8520" i="9" s="1"/>
  <c r="B8520" i="9"/>
  <c r="F8520" i="9"/>
  <c r="G8520" i="9"/>
  <c r="A8521" i="9"/>
  <c r="D8521" i="9" s="1"/>
  <c r="C8521" i="9"/>
  <c r="G8521" i="9"/>
  <c r="H8521" i="9"/>
  <c r="A8522" i="9"/>
  <c r="B8522" i="9"/>
  <c r="C8522" i="9"/>
  <c r="E8522" i="9"/>
  <c r="F8522" i="9"/>
  <c r="G8522" i="9"/>
  <c r="I8522" i="9"/>
  <c r="A8523" i="9"/>
  <c r="C8523" i="9"/>
  <c r="D8523" i="9"/>
  <c r="E8523" i="9"/>
  <c r="G8523" i="9"/>
  <c r="H8523" i="9"/>
  <c r="I8523" i="9"/>
  <c r="A8524" i="9"/>
  <c r="B8524" i="9" s="1"/>
  <c r="C8524" i="9"/>
  <c r="E8524" i="9"/>
  <c r="F8524" i="9"/>
  <c r="I8524" i="9"/>
  <c r="A8525" i="9"/>
  <c r="C8525" i="9" s="1"/>
  <c r="D8525" i="9"/>
  <c r="E8525" i="9"/>
  <c r="G8525" i="9"/>
  <c r="I8525" i="9"/>
  <c r="A8526" i="9"/>
  <c r="B8526" i="9" s="1"/>
  <c r="F8526" i="9"/>
  <c r="A8527" i="9"/>
  <c r="C8527" i="9" s="1"/>
  <c r="G8527" i="9"/>
  <c r="A8528" i="9"/>
  <c r="C8528" i="9" s="1"/>
  <c r="B8528" i="9"/>
  <c r="F8528" i="9"/>
  <c r="G8528" i="9"/>
  <c r="A8529" i="9"/>
  <c r="D8529" i="9" s="1"/>
  <c r="C8529" i="9"/>
  <c r="G8529" i="9"/>
  <c r="H8529" i="9"/>
  <c r="A8530" i="9"/>
  <c r="B8530" i="9"/>
  <c r="C8530" i="9"/>
  <c r="E8530" i="9"/>
  <c r="F8530" i="9"/>
  <c r="G8530" i="9"/>
  <c r="I8530" i="9"/>
  <c r="A8531" i="9"/>
  <c r="C8531" i="9"/>
  <c r="D8531" i="9"/>
  <c r="E8531" i="9"/>
  <c r="G8531" i="9"/>
  <c r="H8531" i="9"/>
  <c r="I8531" i="9"/>
  <c r="A8532" i="9"/>
  <c r="B8532" i="9" s="1"/>
  <c r="C8532" i="9"/>
  <c r="E8532" i="9"/>
  <c r="F8532" i="9"/>
  <c r="I8532" i="9"/>
  <c r="A8533" i="9"/>
  <c r="C8533" i="9" s="1"/>
  <c r="D8533" i="9"/>
  <c r="E8533" i="9"/>
  <c r="G8533" i="9"/>
  <c r="I8533" i="9"/>
  <c r="A8534" i="9"/>
  <c r="B8534" i="9" s="1"/>
  <c r="F8534" i="9"/>
  <c r="A8535" i="9"/>
  <c r="C8535" i="9" s="1"/>
  <c r="G8535" i="9"/>
  <c r="A8536" i="9"/>
  <c r="C8536" i="9" s="1"/>
  <c r="B8536" i="9"/>
  <c r="F8536" i="9"/>
  <c r="G8536" i="9"/>
  <c r="A8537" i="9"/>
  <c r="D8537" i="9" s="1"/>
  <c r="C8537" i="9"/>
  <c r="G8537" i="9"/>
  <c r="H8537" i="9"/>
  <c r="A8538" i="9"/>
  <c r="B8538" i="9"/>
  <c r="C8538" i="9"/>
  <c r="E8538" i="9"/>
  <c r="F8538" i="9"/>
  <c r="G8538" i="9"/>
  <c r="I8538" i="9"/>
  <c r="A8539" i="9"/>
  <c r="C8539" i="9"/>
  <c r="D8539" i="9"/>
  <c r="E8539" i="9"/>
  <c r="G8539" i="9"/>
  <c r="H8539" i="9"/>
  <c r="I8539" i="9"/>
  <c r="A8540" i="9"/>
  <c r="B8540" i="9" s="1"/>
  <c r="C8540" i="9"/>
  <c r="E8540" i="9"/>
  <c r="F8540" i="9"/>
  <c r="I8540" i="9"/>
  <c r="A8541" i="9"/>
  <c r="C8541" i="9" s="1"/>
  <c r="D8541" i="9"/>
  <c r="E8541" i="9"/>
  <c r="G8541" i="9"/>
  <c r="I8541" i="9"/>
  <c r="A8542" i="9"/>
  <c r="B8542" i="9" s="1"/>
  <c r="F8542" i="9"/>
  <c r="A8543" i="9"/>
  <c r="C8543" i="9" s="1"/>
  <c r="G8543" i="9"/>
  <c r="A8544" i="9"/>
  <c r="C8544" i="9" s="1"/>
  <c r="B8544" i="9"/>
  <c r="F8544" i="9"/>
  <c r="G8544" i="9"/>
  <c r="A8545" i="9"/>
  <c r="D8545" i="9" s="1"/>
  <c r="C8545" i="9"/>
  <c r="G8545" i="9"/>
  <c r="H8545" i="9"/>
  <c r="A8546" i="9"/>
  <c r="B8546" i="9"/>
  <c r="C8546" i="9"/>
  <c r="E8546" i="9"/>
  <c r="F8546" i="9"/>
  <c r="G8546" i="9"/>
  <c r="I8546" i="9"/>
  <c r="A8547" i="9"/>
  <c r="C8547" i="9"/>
  <c r="D8547" i="9"/>
  <c r="E8547" i="9"/>
  <c r="G8547" i="9"/>
  <c r="H8547" i="9"/>
  <c r="I8547" i="9"/>
  <c r="A8548" i="9"/>
  <c r="B8548" i="9" s="1"/>
  <c r="C8548" i="9"/>
  <c r="E8548" i="9"/>
  <c r="F8548" i="9"/>
  <c r="I8548" i="9"/>
  <c r="A8549" i="9"/>
  <c r="C8549" i="9" s="1"/>
  <c r="D8549" i="9"/>
  <c r="E8549" i="9"/>
  <c r="G8549" i="9"/>
  <c r="I8549" i="9"/>
  <c r="A8550" i="9"/>
  <c r="B8550" i="9" s="1"/>
  <c r="F8550" i="9"/>
  <c r="A8551" i="9"/>
  <c r="C8551" i="9" s="1"/>
  <c r="G8551" i="9"/>
  <c r="A8552" i="9"/>
  <c r="C8552" i="9" s="1"/>
  <c r="B8552" i="9"/>
  <c r="F8552" i="9"/>
  <c r="G8552" i="9"/>
  <c r="A8553" i="9"/>
  <c r="D8553" i="9" s="1"/>
  <c r="C8553" i="9"/>
  <c r="G8553" i="9"/>
  <c r="H8553" i="9"/>
  <c r="A8554" i="9"/>
  <c r="B8554" i="9"/>
  <c r="C8554" i="9"/>
  <c r="E8554" i="9"/>
  <c r="F8554" i="9"/>
  <c r="G8554" i="9"/>
  <c r="I8554" i="9"/>
  <c r="A8555" i="9"/>
  <c r="C8555" i="9"/>
  <c r="D8555" i="9"/>
  <c r="E8555" i="9"/>
  <c r="G8555" i="9"/>
  <c r="H8555" i="9"/>
  <c r="I8555" i="9"/>
  <c r="A8556" i="9"/>
  <c r="B8556" i="9" s="1"/>
  <c r="C8556" i="9"/>
  <c r="E8556" i="9"/>
  <c r="F8556" i="9"/>
  <c r="I8556" i="9"/>
  <c r="A8557" i="9"/>
  <c r="C8557" i="9" s="1"/>
  <c r="D8557" i="9"/>
  <c r="E8557" i="9"/>
  <c r="G8557" i="9"/>
  <c r="I8557" i="9"/>
  <c r="A8558" i="9"/>
  <c r="B8558" i="9" s="1"/>
  <c r="F8558" i="9"/>
  <c r="A8559" i="9"/>
  <c r="C8559" i="9" s="1"/>
  <c r="G8559" i="9"/>
  <c r="A8560" i="9"/>
  <c r="C8560" i="9" s="1"/>
  <c r="B8560" i="9"/>
  <c r="F8560" i="9"/>
  <c r="G8560" i="9"/>
  <c r="A8561" i="9"/>
  <c r="D8561" i="9" s="1"/>
  <c r="C8561" i="9"/>
  <c r="G8561" i="9"/>
  <c r="H8561" i="9"/>
  <c r="A8562" i="9"/>
  <c r="B8562" i="9"/>
  <c r="C8562" i="9"/>
  <c r="E8562" i="9"/>
  <c r="F8562" i="9"/>
  <c r="G8562" i="9"/>
  <c r="I8562" i="9"/>
  <c r="A8563" i="9"/>
  <c r="C8563" i="9"/>
  <c r="D8563" i="9"/>
  <c r="E8563" i="9"/>
  <c r="G8563" i="9"/>
  <c r="H8563" i="9"/>
  <c r="I8563" i="9"/>
  <c r="A8564" i="9"/>
  <c r="B8564" i="9" s="1"/>
  <c r="C8564" i="9"/>
  <c r="E8564" i="9"/>
  <c r="F8564" i="9"/>
  <c r="I8564" i="9"/>
  <c r="A8565" i="9"/>
  <c r="C8565" i="9" s="1"/>
  <c r="D8565" i="9"/>
  <c r="E8565" i="9"/>
  <c r="G8565" i="9"/>
  <c r="I8565" i="9"/>
  <c r="A8566" i="9"/>
  <c r="B8566" i="9" s="1"/>
  <c r="F8566" i="9"/>
  <c r="A8567" i="9"/>
  <c r="C8567" i="9" s="1"/>
  <c r="G8567" i="9"/>
  <c r="A8568" i="9"/>
  <c r="C8568" i="9" s="1"/>
  <c r="B8568" i="9"/>
  <c r="F8568" i="9"/>
  <c r="G8568" i="9"/>
  <c r="A8569" i="9"/>
  <c r="D8569" i="9" s="1"/>
  <c r="C8569" i="9"/>
  <c r="G8569" i="9"/>
  <c r="H8569" i="9"/>
  <c r="A8570" i="9"/>
  <c r="B8570" i="9"/>
  <c r="C8570" i="9"/>
  <c r="E8570" i="9"/>
  <c r="F8570" i="9"/>
  <c r="G8570" i="9"/>
  <c r="I8570" i="9"/>
  <c r="A8571" i="9"/>
  <c r="C8571" i="9"/>
  <c r="D8571" i="9"/>
  <c r="E8571" i="9"/>
  <c r="G8571" i="9"/>
  <c r="H8571" i="9"/>
  <c r="I8571" i="9"/>
  <c r="A8572" i="9"/>
  <c r="B8572" i="9" s="1"/>
  <c r="C8572" i="9"/>
  <c r="E8572" i="9"/>
  <c r="F8572" i="9"/>
  <c r="I8572" i="9"/>
  <c r="A8573" i="9"/>
  <c r="C8573" i="9" s="1"/>
  <c r="D8573" i="9"/>
  <c r="E8573" i="9"/>
  <c r="G8573" i="9"/>
  <c r="I8573" i="9"/>
  <c r="A8574" i="9"/>
  <c r="B8574" i="9" s="1"/>
  <c r="F8574" i="9"/>
  <c r="A8575" i="9"/>
  <c r="C8575" i="9" s="1"/>
  <c r="G8575" i="9"/>
  <c r="A8576" i="9"/>
  <c r="C8576" i="9" s="1"/>
  <c r="B8576" i="9"/>
  <c r="F8576" i="9"/>
  <c r="G8576" i="9"/>
  <c r="A8577" i="9"/>
  <c r="B8577" i="9" s="1"/>
  <c r="C8577" i="9"/>
  <c r="F8577" i="9"/>
  <c r="G8577" i="9"/>
  <c r="A8578" i="9"/>
  <c r="D8578" i="9" s="1"/>
  <c r="E8578" i="9"/>
  <c r="I8578" i="9"/>
  <c r="A8579" i="9"/>
  <c r="B8579" i="9"/>
  <c r="C8579" i="9"/>
  <c r="D8579" i="9"/>
  <c r="E8579" i="9"/>
  <c r="F8579" i="9"/>
  <c r="G8579" i="9"/>
  <c r="H8579" i="9"/>
  <c r="I8579" i="9"/>
  <c r="A8580" i="9"/>
  <c r="D8580" i="9" s="1"/>
  <c r="E8580" i="9"/>
  <c r="I8580" i="9"/>
  <c r="A8581" i="9"/>
  <c r="B8581" i="9"/>
  <c r="C8581" i="9"/>
  <c r="D8581" i="9"/>
  <c r="E8581" i="9"/>
  <c r="F8581" i="9"/>
  <c r="G8581" i="9"/>
  <c r="H8581" i="9"/>
  <c r="I8581" i="9"/>
  <c r="A8582" i="9"/>
  <c r="D8582" i="9" s="1"/>
  <c r="E8582" i="9"/>
  <c r="I8582" i="9"/>
  <c r="A8583" i="9"/>
  <c r="B8583" i="9"/>
  <c r="C8583" i="9"/>
  <c r="D8583" i="9"/>
  <c r="E8583" i="9"/>
  <c r="F8583" i="9"/>
  <c r="G8583" i="9"/>
  <c r="H8583" i="9"/>
  <c r="I8583" i="9"/>
  <c r="A8584" i="9"/>
  <c r="D8584" i="9" s="1"/>
  <c r="E8584" i="9"/>
  <c r="I8584" i="9"/>
  <c r="A8585" i="9"/>
  <c r="B8585" i="9"/>
  <c r="C8585" i="9"/>
  <c r="D8585" i="9"/>
  <c r="E8585" i="9"/>
  <c r="F8585" i="9"/>
  <c r="G8585" i="9"/>
  <c r="H8585" i="9"/>
  <c r="I8585" i="9"/>
  <c r="A8586" i="9"/>
  <c r="D8586" i="9" s="1"/>
  <c r="E8586" i="9"/>
  <c r="I8586" i="9"/>
  <c r="A8587" i="9"/>
  <c r="B8587" i="9"/>
  <c r="C8587" i="9"/>
  <c r="D8587" i="9"/>
  <c r="E8587" i="9"/>
  <c r="F8587" i="9"/>
  <c r="G8587" i="9"/>
  <c r="H8587" i="9"/>
  <c r="I8587" i="9"/>
  <c r="A8588" i="9"/>
  <c r="D8588" i="9" s="1"/>
  <c r="E8588" i="9"/>
  <c r="I8588" i="9"/>
  <c r="A8589" i="9"/>
  <c r="B8589" i="9"/>
  <c r="C8589" i="9"/>
  <c r="D8589" i="9"/>
  <c r="E8589" i="9"/>
  <c r="F8589" i="9"/>
  <c r="G8589" i="9"/>
  <c r="H8589" i="9"/>
  <c r="I8589" i="9"/>
  <c r="A8590" i="9"/>
  <c r="D8590" i="9" s="1"/>
  <c r="E8590" i="9"/>
  <c r="I8590" i="9"/>
  <c r="A8591" i="9"/>
  <c r="B8591" i="9"/>
  <c r="C8591" i="9"/>
  <c r="D8591" i="9"/>
  <c r="E8591" i="9"/>
  <c r="F8591" i="9"/>
  <c r="G8591" i="9"/>
  <c r="H8591" i="9"/>
  <c r="I8591" i="9"/>
  <c r="A8592" i="9"/>
  <c r="D8592" i="9" s="1"/>
  <c r="E8592" i="9"/>
  <c r="I8592" i="9"/>
  <c r="A8593" i="9"/>
  <c r="B8593" i="9"/>
  <c r="C8593" i="9"/>
  <c r="D8593" i="9"/>
  <c r="E8593" i="9"/>
  <c r="F8593" i="9"/>
  <c r="G8593" i="9"/>
  <c r="H8593" i="9"/>
  <c r="I8593" i="9"/>
  <c r="A8594" i="9"/>
  <c r="D8594" i="9" s="1"/>
  <c r="E8594" i="9"/>
  <c r="I8594" i="9"/>
  <c r="A8595" i="9"/>
  <c r="B8595" i="9"/>
  <c r="C8595" i="9"/>
  <c r="D8595" i="9"/>
  <c r="E8595" i="9"/>
  <c r="F8595" i="9"/>
  <c r="G8595" i="9"/>
  <c r="H8595" i="9"/>
  <c r="I8595" i="9"/>
  <c r="A8596" i="9"/>
  <c r="D8596" i="9" s="1"/>
  <c r="E8596" i="9"/>
  <c r="I8596" i="9"/>
  <c r="A8597" i="9"/>
  <c r="B8597" i="9"/>
  <c r="C8597" i="9"/>
  <c r="D8597" i="9"/>
  <c r="E8597" i="9"/>
  <c r="F8597" i="9"/>
  <c r="G8597" i="9"/>
  <c r="H8597" i="9"/>
  <c r="I8597" i="9"/>
  <c r="A8598" i="9"/>
  <c r="D8598" i="9" s="1"/>
  <c r="E8598" i="9"/>
  <c r="I8598" i="9"/>
  <c r="A8599" i="9"/>
  <c r="B8599" i="9"/>
  <c r="C8599" i="9"/>
  <c r="D8599" i="9"/>
  <c r="E8599" i="9"/>
  <c r="F8599" i="9"/>
  <c r="G8599" i="9"/>
  <c r="H8599" i="9"/>
  <c r="I8599" i="9"/>
  <c r="A8600" i="9"/>
  <c r="D8600" i="9" s="1"/>
  <c r="E8600" i="9"/>
  <c r="I8600" i="9"/>
  <c r="A8601" i="9"/>
  <c r="B8601" i="9"/>
  <c r="C8601" i="9"/>
  <c r="D8601" i="9"/>
  <c r="E8601" i="9"/>
  <c r="F8601" i="9"/>
  <c r="G8601" i="9"/>
  <c r="H8601" i="9"/>
  <c r="I8601" i="9"/>
  <c r="A8602" i="9"/>
  <c r="D8602" i="9" s="1"/>
  <c r="E8602" i="9"/>
  <c r="I8602" i="9"/>
  <c r="A8603" i="9"/>
  <c r="B8603" i="9"/>
  <c r="C8603" i="9"/>
  <c r="D8603" i="9"/>
  <c r="E8603" i="9"/>
  <c r="F8603" i="9"/>
  <c r="G8603" i="9"/>
  <c r="H8603" i="9"/>
  <c r="I8603" i="9"/>
  <c r="A8604" i="9"/>
  <c r="D8604" i="9" s="1"/>
  <c r="E8604" i="9"/>
  <c r="I8604" i="9"/>
  <c r="A8605" i="9"/>
  <c r="B8605" i="9"/>
  <c r="C8605" i="9"/>
  <c r="D8605" i="9"/>
  <c r="E8605" i="9"/>
  <c r="F8605" i="9"/>
  <c r="G8605" i="9"/>
  <c r="H8605" i="9"/>
  <c r="I8605" i="9"/>
  <c r="A8606" i="9"/>
  <c r="D8606" i="9" s="1"/>
  <c r="E8606" i="9"/>
  <c r="I8606" i="9"/>
  <c r="A8607" i="9"/>
  <c r="B8607" i="9"/>
  <c r="C8607" i="9"/>
  <c r="D8607" i="9"/>
  <c r="E8607" i="9"/>
  <c r="F8607" i="9"/>
  <c r="G8607" i="9"/>
  <c r="H8607" i="9"/>
  <c r="I8607" i="9"/>
  <c r="A8608" i="9"/>
  <c r="D8608" i="9" s="1"/>
  <c r="E8608" i="9"/>
  <c r="I8608" i="9"/>
  <c r="A8609" i="9"/>
  <c r="B8609" i="9"/>
  <c r="C8609" i="9"/>
  <c r="D8609" i="9"/>
  <c r="E8609" i="9"/>
  <c r="F8609" i="9"/>
  <c r="G8609" i="9"/>
  <c r="H8609" i="9"/>
  <c r="I8609" i="9"/>
  <c r="A8610" i="9"/>
  <c r="D8610" i="9" s="1"/>
  <c r="E8610" i="9"/>
  <c r="I8610" i="9"/>
  <c r="A8611" i="9"/>
  <c r="B8611" i="9"/>
  <c r="C8611" i="9"/>
  <c r="D8611" i="9"/>
  <c r="E8611" i="9"/>
  <c r="F8611" i="9"/>
  <c r="G8611" i="9"/>
  <c r="H8611" i="9"/>
  <c r="I8611" i="9"/>
  <c r="A8612" i="9"/>
  <c r="D8612" i="9" s="1"/>
  <c r="E8612" i="9"/>
  <c r="I8612" i="9"/>
  <c r="A8613" i="9"/>
  <c r="B8613" i="9"/>
  <c r="C8613" i="9"/>
  <c r="D8613" i="9"/>
  <c r="E8613" i="9"/>
  <c r="F8613" i="9"/>
  <c r="G8613" i="9"/>
  <c r="H8613" i="9"/>
  <c r="I8613" i="9"/>
  <c r="A8614" i="9"/>
  <c r="D8614" i="9" s="1"/>
  <c r="E8614" i="9"/>
  <c r="I8614" i="9"/>
  <c r="A8615" i="9"/>
  <c r="B8615" i="9"/>
  <c r="C8615" i="9"/>
  <c r="D8615" i="9"/>
  <c r="E8615" i="9"/>
  <c r="F8615" i="9"/>
  <c r="G8615" i="9"/>
  <c r="H8615" i="9"/>
  <c r="I8615" i="9"/>
  <c r="A8616" i="9"/>
  <c r="D8616" i="9" s="1"/>
  <c r="E8616" i="9"/>
  <c r="I8616" i="9"/>
  <c r="A8617" i="9"/>
  <c r="B8617" i="9"/>
  <c r="C8617" i="9"/>
  <c r="D8617" i="9"/>
  <c r="E8617" i="9"/>
  <c r="F8617" i="9"/>
  <c r="G8617" i="9"/>
  <c r="H8617" i="9"/>
  <c r="I8617" i="9"/>
  <c r="A8618" i="9"/>
  <c r="D8618" i="9" s="1"/>
  <c r="E8618" i="9"/>
  <c r="I8618" i="9"/>
  <c r="A8619" i="9"/>
  <c r="B8619" i="9"/>
  <c r="C8619" i="9"/>
  <c r="D8619" i="9"/>
  <c r="E8619" i="9"/>
  <c r="F8619" i="9"/>
  <c r="G8619" i="9"/>
  <c r="H8619" i="9"/>
  <c r="I8619" i="9"/>
  <c r="A8620" i="9"/>
  <c r="D8620" i="9" s="1"/>
  <c r="E8620" i="9"/>
  <c r="I8620" i="9"/>
  <c r="A8621" i="9"/>
  <c r="B8621" i="9"/>
  <c r="C8621" i="9"/>
  <c r="D8621" i="9"/>
  <c r="E8621" i="9"/>
  <c r="F8621" i="9"/>
  <c r="G8621" i="9"/>
  <c r="H8621" i="9"/>
  <c r="I8621" i="9"/>
  <c r="A8622" i="9"/>
  <c r="D8622" i="9" s="1"/>
  <c r="E8622" i="9"/>
  <c r="I8622" i="9"/>
  <c r="A8623" i="9"/>
  <c r="B8623" i="9"/>
  <c r="C8623" i="9"/>
  <c r="D8623" i="9"/>
  <c r="E8623" i="9"/>
  <c r="F8623" i="9"/>
  <c r="G8623" i="9"/>
  <c r="H8623" i="9"/>
  <c r="I8623" i="9"/>
  <c r="A8624" i="9"/>
  <c r="D8624" i="9" s="1"/>
  <c r="E8624" i="9"/>
  <c r="I8624" i="9"/>
  <c r="A8625" i="9"/>
  <c r="B8625" i="9"/>
  <c r="C8625" i="9"/>
  <c r="D8625" i="9"/>
  <c r="E8625" i="9"/>
  <c r="F8625" i="9"/>
  <c r="G8625" i="9"/>
  <c r="H8625" i="9"/>
  <c r="I8625" i="9"/>
  <c r="A8626" i="9"/>
  <c r="D8626" i="9" s="1"/>
  <c r="E8626" i="9"/>
  <c r="I8626" i="9"/>
  <c r="A8627" i="9"/>
  <c r="B8627" i="9"/>
  <c r="C8627" i="9"/>
  <c r="D8627" i="9"/>
  <c r="E8627" i="9"/>
  <c r="F8627" i="9"/>
  <c r="G8627" i="9"/>
  <c r="H8627" i="9"/>
  <c r="I8627" i="9"/>
  <c r="A8628" i="9"/>
  <c r="D8628" i="9" s="1"/>
  <c r="E8628" i="9"/>
  <c r="I8628" i="9"/>
  <c r="A8629" i="9"/>
  <c r="B8629" i="9"/>
  <c r="C8629" i="9"/>
  <c r="D8629" i="9"/>
  <c r="E8629" i="9"/>
  <c r="F8629" i="9"/>
  <c r="G8629" i="9"/>
  <c r="H8629" i="9"/>
  <c r="I8629" i="9"/>
  <c r="A8630" i="9"/>
  <c r="D8630" i="9" s="1"/>
  <c r="E8630" i="9"/>
  <c r="I8630" i="9"/>
  <c r="A8631" i="9"/>
  <c r="B8631" i="9"/>
  <c r="C8631" i="9"/>
  <c r="D8631" i="9"/>
  <c r="E8631" i="9"/>
  <c r="F8631" i="9"/>
  <c r="G8631" i="9"/>
  <c r="H8631" i="9"/>
  <c r="I8631" i="9"/>
  <c r="A8632" i="9"/>
  <c r="D8632" i="9" s="1"/>
  <c r="E8632" i="9"/>
  <c r="I8632" i="9"/>
  <c r="A8633" i="9"/>
  <c r="B8633" i="9"/>
  <c r="C8633" i="9"/>
  <c r="D8633" i="9"/>
  <c r="E8633" i="9"/>
  <c r="F8633" i="9"/>
  <c r="G8633" i="9"/>
  <c r="H8633" i="9"/>
  <c r="I8633" i="9"/>
  <c r="A8634" i="9"/>
  <c r="D8634" i="9" s="1"/>
  <c r="E8634" i="9"/>
  <c r="I8634" i="9"/>
  <c r="A8635" i="9"/>
  <c r="B8635" i="9"/>
  <c r="C8635" i="9"/>
  <c r="D8635" i="9"/>
  <c r="E8635" i="9"/>
  <c r="F8635" i="9"/>
  <c r="G8635" i="9"/>
  <c r="H8635" i="9"/>
  <c r="I8635" i="9"/>
  <c r="A8636" i="9"/>
  <c r="D8636" i="9" s="1"/>
  <c r="E8636" i="9"/>
  <c r="I8636" i="9"/>
  <c r="A8637" i="9"/>
  <c r="B8637" i="9"/>
  <c r="C8637" i="9"/>
  <c r="D8637" i="9"/>
  <c r="E8637" i="9"/>
  <c r="F8637" i="9"/>
  <c r="G8637" i="9"/>
  <c r="H8637" i="9"/>
  <c r="I8637" i="9"/>
  <c r="A8638" i="9"/>
  <c r="D8638" i="9" s="1"/>
  <c r="E8638" i="9"/>
  <c r="I8638" i="9"/>
  <c r="A8639" i="9"/>
  <c r="B8639" i="9"/>
  <c r="C8639" i="9"/>
  <c r="D8639" i="9"/>
  <c r="E8639" i="9"/>
  <c r="F8639" i="9"/>
  <c r="G8639" i="9"/>
  <c r="H8639" i="9"/>
  <c r="I8639" i="9"/>
  <c r="A8640" i="9"/>
  <c r="D8640" i="9" s="1"/>
  <c r="E8640" i="9"/>
  <c r="I8640" i="9"/>
  <c r="A8641" i="9"/>
  <c r="B8641" i="9"/>
  <c r="C8641" i="9"/>
  <c r="D8641" i="9"/>
  <c r="E8641" i="9"/>
  <c r="F8641" i="9"/>
  <c r="G8641" i="9"/>
  <c r="H8641" i="9"/>
  <c r="I8641" i="9"/>
  <c r="A8642" i="9"/>
  <c r="D8642" i="9" s="1"/>
  <c r="E8642" i="9"/>
  <c r="I8642" i="9"/>
  <c r="A8643" i="9"/>
  <c r="B8643" i="9"/>
  <c r="C8643" i="9"/>
  <c r="D8643" i="9"/>
  <c r="E8643" i="9"/>
  <c r="F8643" i="9"/>
  <c r="G8643" i="9"/>
  <c r="H8643" i="9"/>
  <c r="I8643" i="9"/>
  <c r="A8644" i="9"/>
  <c r="D8644" i="9" s="1"/>
  <c r="E8644" i="9"/>
  <c r="I8644" i="9"/>
  <c r="A8645" i="9"/>
  <c r="B8645" i="9"/>
  <c r="C8645" i="9"/>
  <c r="D8645" i="9"/>
  <c r="E8645" i="9"/>
  <c r="F8645" i="9"/>
  <c r="G8645" i="9"/>
  <c r="H8645" i="9"/>
  <c r="I8645" i="9"/>
  <c r="A8646" i="9"/>
  <c r="D8646" i="9" s="1"/>
  <c r="E8646" i="9"/>
  <c r="I8646" i="9"/>
  <c r="A8647" i="9"/>
  <c r="B8647" i="9"/>
  <c r="C8647" i="9"/>
  <c r="D8647" i="9"/>
  <c r="E8647" i="9"/>
  <c r="F8647" i="9"/>
  <c r="G8647" i="9"/>
  <c r="H8647" i="9"/>
  <c r="I8647" i="9"/>
  <c r="A8648" i="9"/>
  <c r="D8648" i="9" s="1"/>
  <c r="E8648" i="9"/>
  <c r="I8648" i="9"/>
  <c r="A8649" i="9"/>
  <c r="B8649" i="9"/>
  <c r="C8649" i="9"/>
  <c r="D8649" i="9"/>
  <c r="E8649" i="9"/>
  <c r="F8649" i="9"/>
  <c r="G8649" i="9"/>
  <c r="H8649" i="9"/>
  <c r="I8649" i="9"/>
  <c r="A8650" i="9"/>
  <c r="D8650" i="9" s="1"/>
  <c r="E8650" i="9"/>
  <c r="I8650" i="9"/>
  <c r="A8651" i="9"/>
  <c r="B8651" i="9"/>
  <c r="C8651" i="9"/>
  <c r="D8651" i="9"/>
  <c r="E8651" i="9"/>
  <c r="F8651" i="9"/>
  <c r="G8651" i="9"/>
  <c r="H8651" i="9"/>
  <c r="I8651" i="9"/>
  <c r="A8652" i="9"/>
  <c r="D8652" i="9" s="1"/>
  <c r="E8652" i="9"/>
  <c r="I8652" i="9"/>
  <c r="A8653" i="9"/>
  <c r="B8653" i="9"/>
  <c r="C8653" i="9"/>
  <c r="D8653" i="9"/>
  <c r="E8653" i="9"/>
  <c r="F8653" i="9"/>
  <c r="G8653" i="9"/>
  <c r="H8653" i="9"/>
  <c r="I8653" i="9"/>
  <c r="A8654" i="9"/>
  <c r="D8654" i="9" s="1"/>
  <c r="E8654" i="9"/>
  <c r="I8654" i="9"/>
  <c r="A8655" i="9"/>
  <c r="B8655" i="9"/>
  <c r="C8655" i="9"/>
  <c r="D8655" i="9"/>
  <c r="E8655" i="9"/>
  <c r="F8655" i="9"/>
  <c r="G8655" i="9"/>
  <c r="H8655" i="9"/>
  <c r="I8655" i="9"/>
  <c r="A8656" i="9"/>
  <c r="D8656" i="9" s="1"/>
  <c r="E8656" i="9"/>
  <c r="I8656" i="9"/>
  <c r="A8657" i="9"/>
  <c r="B8657" i="9"/>
  <c r="C8657" i="9"/>
  <c r="D8657" i="9"/>
  <c r="E8657" i="9"/>
  <c r="F8657" i="9"/>
  <c r="G8657" i="9"/>
  <c r="H8657" i="9"/>
  <c r="I8657" i="9"/>
  <c r="A8658" i="9"/>
  <c r="D8658" i="9" s="1"/>
  <c r="E8658" i="9"/>
  <c r="I8658" i="9"/>
  <c r="A8659" i="9"/>
  <c r="B8659" i="9"/>
  <c r="C8659" i="9"/>
  <c r="D8659" i="9"/>
  <c r="E8659" i="9"/>
  <c r="F8659" i="9"/>
  <c r="G8659" i="9"/>
  <c r="H8659" i="9"/>
  <c r="I8659" i="9"/>
  <c r="A8660" i="9"/>
  <c r="D8660" i="9" s="1"/>
  <c r="E8660" i="9"/>
  <c r="I8660" i="9"/>
  <c r="A8661" i="9"/>
  <c r="B8661" i="9"/>
  <c r="C8661" i="9"/>
  <c r="D8661" i="9"/>
  <c r="E8661" i="9"/>
  <c r="F8661" i="9"/>
  <c r="G8661" i="9"/>
  <c r="H8661" i="9"/>
  <c r="I8661" i="9"/>
  <c r="A8662" i="9"/>
  <c r="D8662" i="9" s="1"/>
  <c r="E8662" i="9"/>
  <c r="I8662" i="9"/>
  <c r="A8663" i="9"/>
  <c r="B8663" i="9"/>
  <c r="C8663" i="9"/>
  <c r="D8663" i="9"/>
  <c r="E8663" i="9"/>
  <c r="F8663" i="9"/>
  <c r="G8663" i="9"/>
  <c r="H8663" i="9"/>
  <c r="I8663" i="9"/>
  <c r="A8664" i="9"/>
  <c r="D8664" i="9" s="1"/>
  <c r="E8664" i="9"/>
  <c r="I8664" i="9"/>
  <c r="A8665" i="9"/>
  <c r="B8665" i="9"/>
  <c r="C8665" i="9"/>
  <c r="D8665" i="9"/>
  <c r="E8665" i="9"/>
  <c r="F8665" i="9"/>
  <c r="G8665" i="9"/>
  <c r="H8665" i="9"/>
  <c r="I8665" i="9"/>
  <c r="A8666" i="9"/>
  <c r="D8666" i="9" s="1"/>
  <c r="E8666" i="9"/>
  <c r="I8666" i="9"/>
  <c r="A8667" i="9"/>
  <c r="B8667" i="9"/>
  <c r="C8667" i="9"/>
  <c r="D8667" i="9"/>
  <c r="E8667" i="9"/>
  <c r="F8667" i="9"/>
  <c r="G8667" i="9"/>
  <c r="H8667" i="9"/>
  <c r="I8667" i="9"/>
  <c r="A8668" i="9"/>
  <c r="D8668" i="9" s="1"/>
  <c r="E8668" i="9"/>
  <c r="I8668" i="9"/>
  <c r="A8669" i="9"/>
  <c r="B8669" i="9"/>
  <c r="C8669" i="9"/>
  <c r="D8669" i="9"/>
  <c r="E8669" i="9"/>
  <c r="F8669" i="9"/>
  <c r="G8669" i="9"/>
  <c r="H8669" i="9"/>
  <c r="I8669" i="9"/>
  <c r="A8670" i="9"/>
  <c r="D8670" i="9" s="1"/>
  <c r="E8670" i="9"/>
  <c r="I8670" i="9"/>
  <c r="A8671" i="9"/>
  <c r="B8671" i="9"/>
  <c r="C8671" i="9"/>
  <c r="D8671" i="9"/>
  <c r="E8671" i="9"/>
  <c r="F8671" i="9"/>
  <c r="G8671" i="9"/>
  <c r="H8671" i="9"/>
  <c r="I8671" i="9"/>
  <c r="A8672" i="9"/>
  <c r="D8672" i="9" s="1"/>
  <c r="E8672" i="9"/>
  <c r="I8672" i="9"/>
  <c r="A8673" i="9"/>
  <c r="B8673" i="9"/>
  <c r="C8673" i="9"/>
  <c r="D8673" i="9"/>
  <c r="E8673" i="9"/>
  <c r="F8673" i="9"/>
  <c r="G8673" i="9"/>
  <c r="H8673" i="9"/>
  <c r="I8673" i="9"/>
  <c r="A8674" i="9"/>
  <c r="D8674" i="9" s="1"/>
  <c r="E8674" i="9"/>
  <c r="I8674" i="9"/>
  <c r="A8675" i="9"/>
  <c r="B8675" i="9"/>
  <c r="C8675" i="9"/>
  <c r="D8675" i="9"/>
  <c r="E8675" i="9"/>
  <c r="F8675" i="9"/>
  <c r="G8675" i="9"/>
  <c r="H8675" i="9"/>
  <c r="I8675" i="9"/>
  <c r="A8676" i="9"/>
  <c r="D8676" i="9" s="1"/>
  <c r="E8676" i="9"/>
  <c r="I8676" i="9"/>
  <c r="A8677" i="9"/>
  <c r="B8677" i="9"/>
  <c r="C8677" i="9"/>
  <c r="D8677" i="9"/>
  <c r="E8677" i="9"/>
  <c r="F8677" i="9"/>
  <c r="G8677" i="9"/>
  <c r="H8677" i="9"/>
  <c r="I8677" i="9"/>
  <c r="A8678" i="9"/>
  <c r="D8678" i="9" s="1"/>
  <c r="E8678" i="9"/>
  <c r="I8678" i="9"/>
  <c r="A8679" i="9"/>
  <c r="B8679" i="9"/>
  <c r="C8679" i="9"/>
  <c r="D8679" i="9"/>
  <c r="E8679" i="9"/>
  <c r="F8679" i="9"/>
  <c r="G8679" i="9"/>
  <c r="H8679" i="9"/>
  <c r="I8679" i="9"/>
  <c r="A8680" i="9"/>
  <c r="D8680" i="9" s="1"/>
  <c r="E8680" i="9"/>
  <c r="I8680" i="9"/>
  <c r="A8681" i="9"/>
  <c r="B8681" i="9"/>
  <c r="C8681" i="9"/>
  <c r="D8681" i="9"/>
  <c r="E8681" i="9"/>
  <c r="F8681" i="9"/>
  <c r="G8681" i="9"/>
  <c r="H8681" i="9"/>
  <c r="I8681" i="9"/>
  <c r="A8682" i="9"/>
  <c r="D8682" i="9" s="1"/>
  <c r="E8682" i="9"/>
  <c r="I8682" i="9"/>
  <c r="A8683" i="9"/>
  <c r="B8683" i="9"/>
  <c r="C8683" i="9"/>
  <c r="D8683" i="9"/>
  <c r="E8683" i="9"/>
  <c r="F8683" i="9"/>
  <c r="G8683" i="9"/>
  <c r="H8683" i="9"/>
  <c r="I8683" i="9"/>
  <c r="A8684" i="9"/>
  <c r="D8684" i="9" s="1"/>
  <c r="E8684" i="9"/>
  <c r="I8684" i="9"/>
  <c r="A8685" i="9"/>
  <c r="B8685" i="9"/>
  <c r="C8685" i="9"/>
  <c r="D8685" i="9"/>
  <c r="E8685" i="9"/>
  <c r="F8685" i="9"/>
  <c r="G8685" i="9"/>
  <c r="H8685" i="9"/>
  <c r="I8685" i="9"/>
  <c r="A8686" i="9"/>
  <c r="D8686" i="9" s="1"/>
  <c r="E8686" i="9"/>
  <c r="I8686" i="9"/>
  <c r="A8687" i="9"/>
  <c r="B8687" i="9"/>
  <c r="C8687" i="9"/>
  <c r="D8687" i="9"/>
  <c r="E8687" i="9"/>
  <c r="F8687" i="9"/>
  <c r="G8687" i="9"/>
  <c r="H8687" i="9"/>
  <c r="I8687" i="9"/>
  <c r="A8688" i="9"/>
  <c r="D8688" i="9" s="1"/>
  <c r="E8688" i="9"/>
  <c r="I8688" i="9"/>
  <c r="A8689" i="9"/>
  <c r="B8689" i="9"/>
  <c r="C8689" i="9"/>
  <c r="D8689" i="9"/>
  <c r="E8689" i="9"/>
  <c r="F8689" i="9"/>
  <c r="G8689" i="9"/>
  <c r="H8689" i="9"/>
  <c r="I8689" i="9"/>
  <c r="A8690" i="9"/>
  <c r="D8690" i="9" s="1"/>
  <c r="E8690" i="9"/>
  <c r="I8690" i="9"/>
  <c r="A8691" i="9"/>
  <c r="B8691" i="9"/>
  <c r="C8691" i="9"/>
  <c r="D8691" i="9"/>
  <c r="E8691" i="9"/>
  <c r="F8691" i="9"/>
  <c r="G8691" i="9"/>
  <c r="H8691" i="9"/>
  <c r="I8691" i="9"/>
  <c r="A8692" i="9"/>
  <c r="D8692" i="9" s="1"/>
  <c r="E8692" i="9"/>
  <c r="I8692" i="9"/>
  <c r="A8693" i="9"/>
  <c r="B8693" i="9"/>
  <c r="C8693" i="9"/>
  <c r="D8693" i="9"/>
  <c r="E8693" i="9"/>
  <c r="F8693" i="9"/>
  <c r="G8693" i="9"/>
  <c r="H8693" i="9"/>
  <c r="I8693" i="9"/>
  <c r="A8694" i="9"/>
  <c r="D8694" i="9" s="1"/>
  <c r="E8694" i="9"/>
  <c r="I8694" i="9"/>
  <c r="A8695" i="9"/>
  <c r="B8695" i="9"/>
  <c r="C8695" i="9"/>
  <c r="D8695" i="9"/>
  <c r="E8695" i="9"/>
  <c r="F8695" i="9"/>
  <c r="G8695" i="9"/>
  <c r="H8695" i="9"/>
  <c r="I8695" i="9"/>
  <c r="A8696" i="9"/>
  <c r="D8696" i="9" s="1"/>
  <c r="E8696" i="9"/>
  <c r="I8696" i="9"/>
  <c r="A8697" i="9"/>
  <c r="B8697" i="9"/>
  <c r="C8697" i="9"/>
  <c r="D8697" i="9"/>
  <c r="E8697" i="9"/>
  <c r="F8697" i="9"/>
  <c r="G8697" i="9"/>
  <c r="H8697" i="9"/>
  <c r="I8697" i="9"/>
  <c r="A8698" i="9"/>
  <c r="D8698" i="9" s="1"/>
  <c r="E8698" i="9"/>
  <c r="I8698" i="9"/>
  <c r="A8699" i="9"/>
  <c r="B8699" i="9"/>
  <c r="C8699" i="9"/>
  <c r="D8699" i="9"/>
  <c r="E8699" i="9"/>
  <c r="F8699" i="9"/>
  <c r="G8699" i="9"/>
  <c r="H8699" i="9"/>
  <c r="I8699" i="9"/>
  <c r="A8700" i="9"/>
  <c r="D8700" i="9" s="1"/>
  <c r="E8700" i="9"/>
  <c r="I8700" i="9"/>
  <c r="A8701" i="9"/>
  <c r="B8701" i="9"/>
  <c r="C8701" i="9"/>
  <c r="D8701" i="9"/>
  <c r="E8701" i="9"/>
  <c r="F8701" i="9"/>
  <c r="G8701" i="9"/>
  <c r="H8701" i="9"/>
  <c r="I8701" i="9"/>
  <c r="A8702" i="9"/>
  <c r="D8702" i="9" s="1"/>
  <c r="E8702" i="9"/>
  <c r="I8702" i="9"/>
  <c r="A8703" i="9"/>
  <c r="B8703" i="9"/>
  <c r="C8703" i="9"/>
  <c r="D8703" i="9"/>
  <c r="E8703" i="9"/>
  <c r="F8703" i="9"/>
  <c r="G8703" i="9"/>
  <c r="H8703" i="9"/>
  <c r="I8703" i="9"/>
  <c r="A8704" i="9"/>
  <c r="B8704" i="9" s="1"/>
  <c r="D8704" i="9"/>
  <c r="E8704" i="9"/>
  <c r="H8704" i="9"/>
  <c r="I8704" i="9"/>
  <c r="A8705" i="9"/>
  <c r="B8705" i="9"/>
  <c r="C8705" i="9"/>
  <c r="D8705" i="9"/>
  <c r="E8705" i="9"/>
  <c r="F8705" i="9"/>
  <c r="G8705" i="9"/>
  <c r="H8705" i="9"/>
  <c r="I8705" i="9"/>
  <c r="A8706" i="9"/>
  <c r="B8706" i="9" s="1"/>
  <c r="D8706" i="9"/>
  <c r="E8706" i="9"/>
  <c r="H8706" i="9"/>
  <c r="I8706" i="9"/>
  <c r="A8707" i="9"/>
  <c r="B8707" i="9"/>
  <c r="C8707" i="9"/>
  <c r="D8707" i="9"/>
  <c r="E8707" i="9"/>
  <c r="F8707" i="9"/>
  <c r="G8707" i="9"/>
  <c r="H8707" i="9"/>
  <c r="I8707" i="9"/>
  <c r="A8708" i="9"/>
  <c r="B8708" i="9" s="1"/>
  <c r="D8708" i="9"/>
  <c r="E8708" i="9"/>
  <c r="H8708" i="9"/>
  <c r="I8708" i="9"/>
  <c r="A8709" i="9"/>
  <c r="B8709" i="9"/>
  <c r="C8709" i="9"/>
  <c r="D8709" i="9"/>
  <c r="E8709" i="9"/>
  <c r="F8709" i="9"/>
  <c r="G8709" i="9"/>
  <c r="H8709" i="9"/>
  <c r="I8709" i="9"/>
  <c r="A8710" i="9"/>
  <c r="B8710" i="9" s="1"/>
  <c r="D8710" i="9"/>
  <c r="E8710" i="9"/>
  <c r="H8710" i="9"/>
  <c r="I8710" i="9"/>
  <c r="A8711" i="9"/>
  <c r="B8711" i="9"/>
  <c r="C8711" i="9"/>
  <c r="D8711" i="9"/>
  <c r="E8711" i="9"/>
  <c r="F8711" i="9"/>
  <c r="G8711" i="9"/>
  <c r="H8711" i="9"/>
  <c r="I8711" i="9"/>
  <c r="A8712" i="9"/>
  <c r="B8712" i="9" s="1"/>
  <c r="D8712" i="9"/>
  <c r="E8712" i="9"/>
  <c r="H8712" i="9"/>
  <c r="I8712" i="9"/>
  <c r="A8713" i="9"/>
  <c r="B8713" i="9"/>
  <c r="C8713" i="9"/>
  <c r="D8713" i="9"/>
  <c r="E8713" i="9"/>
  <c r="F8713" i="9"/>
  <c r="G8713" i="9"/>
  <c r="H8713" i="9"/>
  <c r="I8713" i="9"/>
  <c r="A8714" i="9"/>
  <c r="B8714" i="9" s="1"/>
  <c r="D8714" i="9"/>
  <c r="E8714" i="9"/>
  <c r="H8714" i="9"/>
  <c r="I8714" i="9"/>
  <c r="A8715" i="9"/>
  <c r="B8715" i="9"/>
  <c r="C8715" i="9"/>
  <c r="D8715" i="9"/>
  <c r="E8715" i="9"/>
  <c r="F8715" i="9"/>
  <c r="G8715" i="9"/>
  <c r="H8715" i="9"/>
  <c r="I8715" i="9"/>
  <c r="A8716" i="9"/>
  <c r="B8716" i="9" s="1"/>
  <c r="D8716" i="9"/>
  <c r="E8716" i="9"/>
  <c r="H8716" i="9"/>
  <c r="I8716" i="9"/>
  <c r="A8717" i="9"/>
  <c r="B8717" i="9"/>
  <c r="C8717" i="9"/>
  <c r="D8717" i="9"/>
  <c r="E8717" i="9"/>
  <c r="F8717" i="9"/>
  <c r="G8717" i="9"/>
  <c r="H8717" i="9"/>
  <c r="I8717" i="9"/>
  <c r="A8718" i="9"/>
  <c r="B8718" i="9" s="1"/>
  <c r="D8718" i="9"/>
  <c r="E8718" i="9"/>
  <c r="H8718" i="9"/>
  <c r="I8718" i="9"/>
  <c r="A8719" i="9"/>
  <c r="B8719" i="9"/>
  <c r="C8719" i="9"/>
  <c r="D8719" i="9"/>
  <c r="E8719" i="9"/>
  <c r="F8719" i="9"/>
  <c r="G8719" i="9"/>
  <c r="H8719" i="9"/>
  <c r="I8719" i="9"/>
  <c r="A8720" i="9"/>
  <c r="B8720" i="9" s="1"/>
  <c r="D8720" i="9"/>
  <c r="E8720" i="9"/>
  <c r="H8720" i="9"/>
  <c r="I8720" i="9"/>
  <c r="A8721" i="9"/>
  <c r="B8721" i="9"/>
  <c r="C8721" i="9"/>
  <c r="D8721" i="9"/>
  <c r="E8721" i="9"/>
  <c r="F8721" i="9"/>
  <c r="G8721" i="9"/>
  <c r="H8721" i="9"/>
  <c r="I8721" i="9"/>
  <c r="A8722" i="9"/>
  <c r="B8722" i="9" s="1"/>
  <c r="D8722" i="9"/>
  <c r="E8722" i="9"/>
  <c r="H8722" i="9"/>
  <c r="I8722" i="9"/>
  <c r="A8723" i="9"/>
  <c r="B8723" i="9"/>
  <c r="C8723" i="9"/>
  <c r="D8723" i="9"/>
  <c r="E8723" i="9"/>
  <c r="F8723" i="9"/>
  <c r="G8723" i="9"/>
  <c r="H8723" i="9"/>
  <c r="I8723" i="9"/>
  <c r="A8724" i="9"/>
  <c r="B8724" i="9" s="1"/>
  <c r="D8724" i="9"/>
  <c r="E8724" i="9"/>
  <c r="H8724" i="9"/>
  <c r="I8724" i="9"/>
  <c r="A8725" i="9"/>
  <c r="B8725" i="9"/>
  <c r="C8725" i="9"/>
  <c r="D8725" i="9"/>
  <c r="E8725" i="9"/>
  <c r="F8725" i="9"/>
  <c r="G8725" i="9"/>
  <c r="H8725" i="9"/>
  <c r="I8725" i="9"/>
  <c r="A8726" i="9"/>
  <c r="B8726" i="9" s="1"/>
  <c r="D8726" i="9"/>
  <c r="E8726" i="9"/>
  <c r="H8726" i="9"/>
  <c r="I8726" i="9"/>
  <c r="A8727" i="9"/>
  <c r="B8727" i="9"/>
  <c r="C8727" i="9"/>
  <c r="D8727" i="9"/>
  <c r="E8727" i="9"/>
  <c r="F8727" i="9"/>
  <c r="G8727" i="9"/>
  <c r="H8727" i="9"/>
  <c r="I8727" i="9"/>
  <c r="A8728" i="9"/>
  <c r="B8728" i="9" s="1"/>
  <c r="D8728" i="9"/>
  <c r="E8728" i="9"/>
  <c r="H8728" i="9"/>
  <c r="I8728" i="9"/>
  <c r="A8729" i="9"/>
  <c r="B8729" i="9"/>
  <c r="C8729" i="9"/>
  <c r="D8729" i="9"/>
  <c r="E8729" i="9"/>
  <c r="F8729" i="9"/>
  <c r="G8729" i="9"/>
  <c r="H8729" i="9"/>
  <c r="I8729" i="9"/>
  <c r="A8730" i="9"/>
  <c r="B8730" i="9" s="1"/>
  <c r="D8730" i="9"/>
  <c r="E8730" i="9"/>
  <c r="H8730" i="9"/>
  <c r="I8730" i="9"/>
  <c r="A8731" i="9"/>
  <c r="B8731" i="9"/>
  <c r="C8731" i="9"/>
  <c r="D8731" i="9"/>
  <c r="E8731" i="9"/>
  <c r="F8731" i="9"/>
  <c r="G8731" i="9"/>
  <c r="H8731" i="9"/>
  <c r="I8731" i="9"/>
  <c r="A8732" i="9"/>
  <c r="B8732" i="9" s="1"/>
  <c r="D8732" i="9"/>
  <c r="E8732" i="9"/>
  <c r="H8732" i="9"/>
  <c r="I8732" i="9"/>
  <c r="A8733" i="9"/>
  <c r="B8733" i="9"/>
  <c r="C8733" i="9"/>
  <c r="D8733" i="9"/>
  <c r="E8733" i="9"/>
  <c r="F8733" i="9"/>
  <c r="G8733" i="9"/>
  <c r="H8733" i="9"/>
  <c r="I8733" i="9"/>
  <c r="A8734" i="9"/>
  <c r="B8734" i="9" s="1"/>
  <c r="D8734" i="9"/>
  <c r="E8734" i="9"/>
  <c r="H8734" i="9"/>
  <c r="I8734" i="9"/>
  <c r="A8735" i="9"/>
  <c r="B8735" i="9"/>
  <c r="C8735" i="9"/>
  <c r="D8735" i="9"/>
  <c r="E8735" i="9"/>
  <c r="F8735" i="9"/>
  <c r="G8735" i="9"/>
  <c r="H8735" i="9"/>
  <c r="I8735" i="9"/>
  <c r="A8736" i="9"/>
  <c r="B8736" i="9" s="1"/>
  <c r="D8736" i="9"/>
  <c r="E8736" i="9"/>
  <c r="H8736" i="9"/>
  <c r="I8736" i="9"/>
  <c r="A8737" i="9"/>
  <c r="B8737" i="9"/>
  <c r="C8737" i="9"/>
  <c r="D8737" i="9"/>
  <c r="E8737" i="9"/>
  <c r="F8737" i="9"/>
  <c r="G8737" i="9"/>
  <c r="H8737" i="9"/>
  <c r="I8737" i="9"/>
  <c r="A8738" i="9"/>
  <c r="B8738" i="9" s="1"/>
  <c r="D8738" i="9"/>
  <c r="E8738" i="9"/>
  <c r="H8738" i="9"/>
  <c r="I8738" i="9"/>
  <c r="A8739" i="9"/>
  <c r="B8739" i="9"/>
  <c r="C8739" i="9"/>
  <c r="D8739" i="9"/>
  <c r="E8739" i="9"/>
  <c r="F8739" i="9"/>
  <c r="G8739" i="9"/>
  <c r="H8739" i="9"/>
  <c r="I8739" i="9"/>
  <c r="A8740" i="9"/>
  <c r="B8740" i="9" s="1"/>
  <c r="D8740" i="9"/>
  <c r="E8740" i="9"/>
  <c r="H8740" i="9"/>
  <c r="I8740" i="9"/>
  <c r="A8741" i="9"/>
  <c r="B8741" i="9"/>
  <c r="C8741" i="9"/>
  <c r="D8741" i="9"/>
  <c r="E8741" i="9"/>
  <c r="F8741" i="9"/>
  <c r="G8741" i="9"/>
  <c r="H8741" i="9"/>
  <c r="I8741" i="9"/>
  <c r="A8742" i="9"/>
  <c r="B8742" i="9" s="1"/>
  <c r="D8742" i="9"/>
  <c r="E8742" i="9"/>
  <c r="H8742" i="9"/>
  <c r="I8742" i="9"/>
  <c r="A8743" i="9"/>
  <c r="B8743" i="9"/>
  <c r="C8743" i="9"/>
  <c r="D8743" i="9"/>
  <c r="E8743" i="9"/>
  <c r="F8743" i="9"/>
  <c r="G8743" i="9"/>
  <c r="H8743" i="9"/>
  <c r="I8743" i="9"/>
  <c r="A8744" i="9"/>
  <c r="D8744" i="9" s="1"/>
  <c r="I8744" i="9"/>
  <c r="A8745" i="9"/>
  <c r="B8745" i="9"/>
  <c r="C8745" i="9"/>
  <c r="D8745" i="9"/>
  <c r="E8745" i="9"/>
  <c r="F8745" i="9"/>
  <c r="G8745" i="9"/>
  <c r="H8745" i="9"/>
  <c r="I8745" i="9"/>
  <c r="A8746" i="9"/>
  <c r="E8746" i="9" s="1"/>
  <c r="D8746" i="9"/>
  <c r="I8746" i="9"/>
  <c r="A8747" i="9"/>
  <c r="B8747" i="9"/>
  <c r="C8747" i="9"/>
  <c r="D8747" i="9"/>
  <c r="E8747" i="9"/>
  <c r="F8747" i="9"/>
  <c r="G8747" i="9"/>
  <c r="H8747" i="9"/>
  <c r="I8747" i="9"/>
  <c r="A8748" i="9"/>
  <c r="D8748" i="9"/>
  <c r="E8748" i="9"/>
  <c r="H8748" i="9"/>
  <c r="I8748" i="9"/>
  <c r="A8749" i="9"/>
  <c r="B8749" i="9"/>
  <c r="C8749" i="9"/>
  <c r="D8749" i="9"/>
  <c r="E8749" i="9"/>
  <c r="F8749" i="9"/>
  <c r="G8749" i="9"/>
  <c r="H8749" i="9"/>
  <c r="I8749" i="9"/>
  <c r="A8750" i="9"/>
  <c r="E8750" i="9"/>
  <c r="H8750" i="9"/>
  <c r="I8750" i="9"/>
  <c r="A8751" i="9"/>
  <c r="B8751" i="9"/>
  <c r="C8751" i="9"/>
  <c r="D8751" i="9"/>
  <c r="E8751" i="9"/>
  <c r="F8751" i="9"/>
  <c r="G8751" i="9"/>
  <c r="H8751" i="9"/>
  <c r="I8751" i="9"/>
  <c r="A8752" i="9"/>
  <c r="D8752" i="9" s="1"/>
  <c r="I8752" i="9"/>
  <c r="A8753" i="9"/>
  <c r="B8753" i="9"/>
  <c r="C8753" i="9"/>
  <c r="D8753" i="9"/>
  <c r="E8753" i="9"/>
  <c r="F8753" i="9"/>
  <c r="G8753" i="9"/>
  <c r="H8753" i="9"/>
  <c r="I8753" i="9"/>
  <c r="A8754" i="9"/>
  <c r="E8754" i="9" s="1"/>
  <c r="D8754" i="9"/>
  <c r="I8754" i="9"/>
  <c r="A8755" i="9"/>
  <c r="B8755" i="9"/>
  <c r="C8755" i="9"/>
  <c r="D8755" i="9"/>
  <c r="E8755" i="9"/>
  <c r="F8755" i="9"/>
  <c r="G8755" i="9"/>
  <c r="H8755" i="9"/>
  <c r="I8755" i="9"/>
  <c r="A8756" i="9"/>
  <c r="D8756" i="9"/>
  <c r="E8756" i="9"/>
  <c r="H8756" i="9"/>
  <c r="I8756" i="9"/>
  <c r="A8757" i="9"/>
  <c r="B8757" i="9"/>
  <c r="C8757" i="9"/>
  <c r="D8757" i="9"/>
  <c r="E8757" i="9"/>
  <c r="F8757" i="9"/>
  <c r="G8757" i="9"/>
  <c r="H8757" i="9"/>
  <c r="I8757" i="9"/>
  <c r="A8758" i="9"/>
  <c r="E8758" i="9"/>
  <c r="H8758" i="9"/>
  <c r="I8758" i="9"/>
  <c r="A8759" i="9"/>
  <c r="B8759" i="9"/>
  <c r="C8759" i="9"/>
  <c r="D8759" i="9"/>
  <c r="E8759" i="9"/>
  <c r="F8759" i="9"/>
  <c r="G8759" i="9"/>
  <c r="H8759" i="9"/>
  <c r="I8759" i="9"/>
  <c r="A8760" i="9"/>
  <c r="D8760" i="9" s="1"/>
  <c r="I8760" i="9"/>
  <c r="A8761" i="9"/>
  <c r="B8761" i="9"/>
  <c r="C8761" i="9"/>
  <c r="D8761" i="9"/>
  <c r="E8761" i="9"/>
  <c r="F8761" i="9"/>
  <c r="G8761" i="9"/>
  <c r="H8761" i="9"/>
  <c r="I8761" i="9"/>
  <c r="A8762" i="9"/>
  <c r="E8762" i="9" s="1"/>
  <c r="D8762" i="9"/>
  <c r="I8762" i="9"/>
  <c r="A8763" i="9"/>
  <c r="B8763" i="9"/>
  <c r="C8763" i="9"/>
  <c r="D8763" i="9"/>
  <c r="E8763" i="9"/>
  <c r="F8763" i="9"/>
  <c r="G8763" i="9"/>
  <c r="H8763" i="9"/>
  <c r="I8763" i="9"/>
  <c r="A8764" i="9"/>
  <c r="D8764" i="9"/>
  <c r="E8764" i="9"/>
  <c r="H8764" i="9"/>
  <c r="I8764" i="9"/>
  <c r="A8765" i="9"/>
  <c r="B8765" i="9"/>
  <c r="C8765" i="9"/>
  <c r="D8765" i="9"/>
  <c r="E8765" i="9"/>
  <c r="F8765" i="9"/>
  <c r="G8765" i="9"/>
  <c r="H8765" i="9"/>
  <c r="I8765" i="9"/>
  <c r="A8766" i="9"/>
  <c r="E8766" i="9"/>
  <c r="H8766" i="9"/>
  <c r="I8766" i="9"/>
  <c r="A8767" i="9"/>
  <c r="B8767" i="9"/>
  <c r="C8767" i="9"/>
  <c r="D8767" i="9"/>
  <c r="E8767" i="9"/>
  <c r="F8767" i="9"/>
  <c r="G8767" i="9"/>
  <c r="H8767" i="9"/>
  <c r="I8767" i="9"/>
  <c r="A8768" i="9"/>
  <c r="D8768" i="9" s="1"/>
  <c r="I8768" i="9"/>
  <c r="A8769" i="9"/>
  <c r="B8769" i="9"/>
  <c r="C8769" i="9"/>
  <c r="D8769" i="9"/>
  <c r="E8769" i="9"/>
  <c r="F8769" i="9"/>
  <c r="G8769" i="9"/>
  <c r="H8769" i="9"/>
  <c r="I8769" i="9"/>
  <c r="A8770" i="9"/>
  <c r="E8770" i="9" s="1"/>
  <c r="D8770" i="9"/>
  <c r="I8770" i="9"/>
  <c r="A8771" i="9"/>
  <c r="D8771" i="9" s="1"/>
  <c r="B8771" i="9"/>
  <c r="C8771" i="9"/>
  <c r="E8771" i="9"/>
  <c r="F8771" i="9"/>
  <c r="G8771" i="9"/>
  <c r="I8771" i="9"/>
  <c r="A8772" i="9"/>
  <c r="D8772" i="9" s="1"/>
  <c r="I8772" i="9"/>
  <c r="A8773" i="9"/>
  <c r="D8773" i="9" s="1"/>
  <c r="B8773" i="9"/>
  <c r="C8773" i="9"/>
  <c r="E8773" i="9"/>
  <c r="F8773" i="9"/>
  <c r="G8773" i="9"/>
  <c r="I8773" i="9"/>
  <c r="A8774" i="9"/>
  <c r="E8774" i="9"/>
  <c r="H8774" i="9"/>
  <c r="I8774" i="9"/>
  <c r="A8775" i="9"/>
  <c r="D8775" i="9" s="1"/>
  <c r="B8775" i="9"/>
  <c r="C8775" i="9"/>
  <c r="E8775" i="9"/>
  <c r="F8775" i="9"/>
  <c r="G8775" i="9"/>
  <c r="I8775" i="9"/>
  <c r="A8776" i="9"/>
  <c r="D8776" i="9"/>
  <c r="E8776" i="9"/>
  <c r="H8776" i="9"/>
  <c r="I8776" i="9"/>
  <c r="A8777" i="9"/>
  <c r="D8777" i="9" s="1"/>
  <c r="B8777" i="9"/>
  <c r="C8777" i="9"/>
  <c r="E8777" i="9"/>
  <c r="F8777" i="9"/>
  <c r="G8777" i="9"/>
  <c r="I8777" i="9"/>
  <c r="A8778" i="9"/>
  <c r="E8778" i="9" s="1"/>
  <c r="D8778" i="9"/>
  <c r="I8778" i="9"/>
  <c r="A8779" i="9"/>
  <c r="D8779" i="9" s="1"/>
  <c r="B8779" i="9"/>
  <c r="C8779" i="9"/>
  <c r="E8779" i="9"/>
  <c r="F8779" i="9"/>
  <c r="G8779" i="9"/>
  <c r="I8779" i="9"/>
  <c r="A8780" i="9"/>
  <c r="D8780" i="9" s="1"/>
  <c r="I8780" i="9"/>
  <c r="A8781" i="9"/>
  <c r="D8781" i="9" s="1"/>
  <c r="B8781" i="9"/>
  <c r="C8781" i="9"/>
  <c r="E8781" i="9"/>
  <c r="F8781" i="9"/>
  <c r="G8781" i="9"/>
  <c r="I8781" i="9"/>
  <c r="A8782" i="9"/>
  <c r="E8782" i="9"/>
  <c r="H8782" i="9"/>
  <c r="I8782" i="9"/>
  <c r="A8783" i="9"/>
  <c r="D8783" i="9" s="1"/>
  <c r="B8783" i="9"/>
  <c r="C8783" i="9"/>
  <c r="E8783" i="9"/>
  <c r="F8783" i="9"/>
  <c r="G8783" i="9"/>
  <c r="I8783" i="9"/>
  <c r="A8784" i="9"/>
  <c r="D8784" i="9"/>
  <c r="E8784" i="9"/>
  <c r="H8784" i="9"/>
  <c r="I8784" i="9"/>
  <c r="A8785" i="9"/>
  <c r="D8785" i="9" s="1"/>
  <c r="B8785" i="9"/>
  <c r="C8785" i="9"/>
  <c r="E8785" i="9"/>
  <c r="F8785" i="9"/>
  <c r="G8785" i="9"/>
  <c r="I8785" i="9"/>
  <c r="A8786" i="9"/>
  <c r="E8786" i="9" s="1"/>
  <c r="D8786" i="9"/>
  <c r="I8786" i="9"/>
  <c r="A8787" i="9"/>
  <c r="D8787" i="9" s="1"/>
  <c r="B8787" i="9"/>
  <c r="C8787" i="9"/>
  <c r="E8787" i="9"/>
  <c r="F8787" i="9"/>
  <c r="G8787" i="9"/>
  <c r="I8787" i="9"/>
  <c r="A8788" i="9"/>
  <c r="D8788" i="9" s="1"/>
  <c r="I8788" i="9"/>
  <c r="A8789" i="9"/>
  <c r="D8789" i="9" s="1"/>
  <c r="B8789" i="9"/>
  <c r="C8789" i="9"/>
  <c r="E8789" i="9"/>
  <c r="F8789" i="9"/>
  <c r="G8789" i="9"/>
  <c r="I8789" i="9"/>
  <c r="A8790" i="9"/>
  <c r="E8790" i="9"/>
  <c r="H8790" i="9"/>
  <c r="I8790" i="9"/>
  <c r="A8791" i="9"/>
  <c r="D8791" i="9" s="1"/>
  <c r="B8791" i="9"/>
  <c r="C8791" i="9"/>
  <c r="E8791" i="9"/>
  <c r="F8791" i="9"/>
  <c r="G8791" i="9"/>
  <c r="I8791" i="9"/>
  <c r="A8792" i="9"/>
  <c r="D8792" i="9"/>
  <c r="E8792" i="9"/>
  <c r="H8792" i="9"/>
  <c r="I8792" i="9"/>
  <c r="A8793" i="9"/>
  <c r="D8793" i="9" s="1"/>
  <c r="B8793" i="9"/>
  <c r="C8793" i="9"/>
  <c r="E8793" i="9"/>
  <c r="F8793" i="9"/>
  <c r="G8793" i="9"/>
  <c r="I8793" i="9"/>
  <c r="A8794" i="9"/>
  <c r="E8794" i="9" s="1"/>
  <c r="D8794" i="9"/>
  <c r="I8794" i="9"/>
  <c r="A8795" i="9"/>
  <c r="D8795" i="9" s="1"/>
  <c r="B8795" i="9"/>
  <c r="C8795" i="9"/>
  <c r="E8795" i="9"/>
  <c r="F8795" i="9"/>
  <c r="G8795" i="9"/>
  <c r="I8795" i="9"/>
  <c r="A8796" i="9"/>
  <c r="D8796" i="9" s="1"/>
  <c r="I8796" i="9"/>
  <c r="A8797" i="9"/>
  <c r="D8797" i="9" s="1"/>
  <c r="B8797" i="9"/>
  <c r="C8797" i="9"/>
  <c r="E8797" i="9"/>
  <c r="F8797" i="9"/>
  <c r="G8797" i="9"/>
  <c r="I8797" i="9"/>
  <c r="A8798" i="9"/>
  <c r="E8798" i="9"/>
  <c r="H8798" i="9"/>
  <c r="I8798" i="9"/>
  <c r="A8799" i="9"/>
  <c r="D8799" i="9" s="1"/>
  <c r="B8799" i="9"/>
  <c r="C8799" i="9"/>
  <c r="E8799" i="9"/>
  <c r="F8799" i="9"/>
  <c r="G8799" i="9"/>
  <c r="I8799" i="9"/>
  <c r="A8800" i="9"/>
  <c r="D8800" i="9"/>
  <c r="E8800" i="9"/>
  <c r="H8800" i="9"/>
  <c r="I8800" i="9"/>
  <c r="A8801" i="9"/>
  <c r="D8801" i="9" s="1"/>
  <c r="B8801" i="9"/>
  <c r="C8801" i="9"/>
  <c r="E8801" i="9"/>
  <c r="F8801" i="9"/>
  <c r="G8801" i="9"/>
  <c r="I8801" i="9"/>
  <c r="A8802" i="9"/>
  <c r="E8802" i="9" s="1"/>
  <c r="D8802" i="9"/>
  <c r="I8802" i="9"/>
  <c r="A8803" i="9"/>
  <c r="D8803" i="9" s="1"/>
  <c r="B8803" i="9"/>
  <c r="C8803" i="9"/>
  <c r="E8803" i="9"/>
  <c r="F8803" i="9"/>
  <c r="G8803" i="9"/>
  <c r="I8803" i="9"/>
  <c r="A8804" i="9"/>
  <c r="D8804" i="9" s="1"/>
  <c r="I8804" i="9"/>
  <c r="A8805" i="9"/>
  <c r="D8805" i="9" s="1"/>
  <c r="B8805" i="9"/>
  <c r="C8805" i="9"/>
  <c r="E8805" i="9"/>
  <c r="F8805" i="9"/>
  <c r="G8805" i="9"/>
  <c r="I8805" i="9"/>
  <c r="A8806" i="9"/>
  <c r="E8806" i="9"/>
  <c r="H8806" i="9"/>
  <c r="I8806" i="9"/>
  <c r="A8807" i="9"/>
  <c r="D8807" i="9" s="1"/>
  <c r="B8807" i="9"/>
  <c r="C8807" i="9"/>
  <c r="E8807" i="9"/>
  <c r="F8807" i="9"/>
  <c r="G8807" i="9"/>
  <c r="I8807" i="9"/>
  <c r="A8808" i="9"/>
  <c r="D8808" i="9"/>
  <c r="E8808" i="9"/>
  <c r="H8808" i="9"/>
  <c r="I8808" i="9"/>
  <c r="A8809" i="9"/>
  <c r="D8809" i="9" s="1"/>
  <c r="B8809" i="9"/>
  <c r="C8809" i="9"/>
  <c r="E8809" i="9"/>
  <c r="F8809" i="9"/>
  <c r="G8809" i="9"/>
  <c r="I8809" i="9"/>
  <c r="A8810" i="9"/>
  <c r="E8810" i="9" s="1"/>
  <c r="D8810" i="9"/>
  <c r="I8810" i="9"/>
  <c r="A8811" i="9"/>
  <c r="D8811" i="9" s="1"/>
  <c r="B8811" i="9"/>
  <c r="C8811" i="9"/>
  <c r="E8811" i="9"/>
  <c r="F8811" i="9"/>
  <c r="G8811" i="9"/>
  <c r="I8811" i="9"/>
  <c r="A8812" i="9"/>
  <c r="D8812" i="9" s="1"/>
  <c r="I8812" i="9"/>
  <c r="A8813" i="9"/>
  <c r="D8813" i="9" s="1"/>
  <c r="B8813" i="9"/>
  <c r="C8813" i="9"/>
  <c r="E8813" i="9"/>
  <c r="F8813" i="9"/>
  <c r="G8813" i="9"/>
  <c r="I8813" i="9"/>
  <c r="A8814" i="9"/>
  <c r="E8814" i="9"/>
  <c r="H8814" i="9"/>
  <c r="I8814" i="9"/>
  <c r="A8815" i="9"/>
  <c r="D8815" i="9" s="1"/>
  <c r="B8815" i="9"/>
  <c r="C8815" i="9"/>
  <c r="E8815" i="9"/>
  <c r="F8815" i="9"/>
  <c r="G8815" i="9"/>
  <c r="I8815" i="9"/>
  <c r="A8816" i="9"/>
  <c r="D8816" i="9"/>
  <c r="E8816" i="9"/>
  <c r="H8816" i="9"/>
  <c r="I8816" i="9"/>
  <c r="A8817" i="9"/>
  <c r="D8817" i="9" s="1"/>
  <c r="B8817" i="9"/>
  <c r="C8817" i="9"/>
  <c r="E8817" i="9"/>
  <c r="F8817" i="9"/>
  <c r="G8817" i="9"/>
  <c r="I8817" i="9"/>
  <c r="A8818" i="9"/>
  <c r="E8818" i="9" s="1"/>
  <c r="D8818" i="9"/>
  <c r="I8818" i="9"/>
  <c r="A8819" i="9"/>
  <c r="D8819" i="9" s="1"/>
  <c r="B8819" i="9"/>
  <c r="C8819" i="9"/>
  <c r="E8819" i="9"/>
  <c r="F8819" i="9"/>
  <c r="G8819" i="9"/>
  <c r="I8819" i="9"/>
  <c r="A8820" i="9"/>
  <c r="D8820" i="9" s="1"/>
  <c r="I8820" i="9"/>
  <c r="A8821" i="9"/>
  <c r="D8821" i="9" s="1"/>
  <c r="B8821" i="9"/>
  <c r="C8821" i="9"/>
  <c r="E8821" i="9"/>
  <c r="F8821" i="9"/>
  <c r="G8821" i="9"/>
  <c r="I8821" i="9"/>
  <c r="A8822" i="9"/>
  <c r="E8822" i="9"/>
  <c r="H8822" i="9"/>
  <c r="I8822" i="9"/>
  <c r="A8823" i="9"/>
  <c r="D8823" i="9" s="1"/>
  <c r="B8823" i="9"/>
  <c r="C8823" i="9"/>
  <c r="E8823" i="9"/>
  <c r="F8823" i="9"/>
  <c r="G8823" i="9"/>
  <c r="I8823" i="9"/>
  <c r="A8824" i="9"/>
  <c r="D8824" i="9"/>
  <c r="E8824" i="9"/>
  <c r="H8824" i="9"/>
  <c r="I8824" i="9"/>
  <c r="A8825" i="9"/>
  <c r="D8825" i="9" s="1"/>
  <c r="B8825" i="9"/>
  <c r="C8825" i="9"/>
  <c r="E8825" i="9"/>
  <c r="F8825" i="9"/>
  <c r="G8825" i="9"/>
  <c r="I8825" i="9"/>
  <c r="A8826" i="9"/>
  <c r="E8826" i="9" s="1"/>
  <c r="D8826" i="9"/>
  <c r="I8826" i="9"/>
  <c r="A8827" i="9"/>
  <c r="D8827" i="9" s="1"/>
  <c r="B8827" i="9"/>
  <c r="C8827" i="9"/>
  <c r="E8827" i="9"/>
  <c r="F8827" i="9"/>
  <c r="G8827" i="9"/>
  <c r="I8827" i="9"/>
  <c r="A8828" i="9"/>
  <c r="D8828" i="9" s="1"/>
  <c r="I8828" i="9"/>
  <c r="A8829" i="9"/>
  <c r="D8829" i="9" s="1"/>
  <c r="B8829" i="9"/>
  <c r="C8829" i="9"/>
  <c r="E8829" i="9"/>
  <c r="F8829" i="9"/>
  <c r="G8829" i="9"/>
  <c r="I8829" i="9"/>
  <c r="A8830" i="9"/>
  <c r="E8830" i="9"/>
  <c r="H8830" i="9"/>
  <c r="I8830" i="9"/>
  <c r="A8831" i="9"/>
  <c r="D8831" i="9" s="1"/>
  <c r="B8831" i="9"/>
  <c r="C8831" i="9"/>
  <c r="E8831" i="9"/>
  <c r="F8831" i="9"/>
  <c r="G8831" i="9"/>
  <c r="I8831" i="9"/>
  <c r="A8832" i="9"/>
  <c r="D8832" i="9"/>
  <c r="E8832" i="9"/>
  <c r="H8832" i="9"/>
  <c r="I8832" i="9"/>
  <c r="A8833" i="9"/>
  <c r="D8833" i="9" s="1"/>
  <c r="B8833" i="9"/>
  <c r="C8833" i="9"/>
  <c r="E8833" i="9"/>
  <c r="F8833" i="9"/>
  <c r="G8833" i="9"/>
  <c r="I8833" i="9"/>
  <c r="A8834" i="9"/>
  <c r="E8834" i="9" s="1"/>
  <c r="D8834" i="9"/>
  <c r="I8834" i="9"/>
  <c r="A8835" i="9"/>
  <c r="D8835" i="9" s="1"/>
  <c r="B8835" i="9"/>
  <c r="C8835" i="9"/>
  <c r="E8835" i="9"/>
  <c r="F8835" i="9"/>
  <c r="G8835" i="9"/>
  <c r="I8835" i="9"/>
  <c r="A8836" i="9"/>
  <c r="D8836" i="9" s="1"/>
  <c r="I8836" i="9"/>
  <c r="A8837" i="9"/>
  <c r="D8837" i="9" s="1"/>
  <c r="B8837" i="9"/>
  <c r="C8837" i="9"/>
  <c r="E8837" i="9"/>
  <c r="F8837" i="9"/>
  <c r="G8837" i="9"/>
  <c r="I8837" i="9"/>
  <c r="A8838" i="9"/>
  <c r="E8838" i="9"/>
  <c r="H8838" i="9"/>
  <c r="I8838" i="9"/>
  <c r="A8839" i="9"/>
  <c r="D8839" i="9" s="1"/>
  <c r="B8839" i="9"/>
  <c r="C8839" i="9"/>
  <c r="E8839" i="9"/>
  <c r="F8839" i="9"/>
  <c r="G8839" i="9"/>
  <c r="I8839" i="9"/>
  <c r="A8840" i="9"/>
  <c r="D8840" i="9"/>
  <c r="E8840" i="9"/>
  <c r="H8840" i="9"/>
  <c r="I8840" i="9"/>
  <c r="A8841" i="9"/>
  <c r="D8841" i="9" s="1"/>
  <c r="B8841" i="9"/>
  <c r="C8841" i="9"/>
  <c r="E8841" i="9"/>
  <c r="F8841" i="9"/>
  <c r="G8841" i="9"/>
  <c r="I8841" i="9"/>
  <c r="A8842" i="9"/>
  <c r="E8842" i="9" s="1"/>
  <c r="D8842" i="9"/>
  <c r="I8842" i="9"/>
  <c r="A8843" i="9"/>
  <c r="D8843" i="9" s="1"/>
  <c r="B8843" i="9"/>
  <c r="C8843" i="9"/>
  <c r="E8843" i="9"/>
  <c r="F8843" i="9"/>
  <c r="G8843" i="9"/>
  <c r="I8843" i="9"/>
  <c r="A8844" i="9"/>
  <c r="D8844" i="9" s="1"/>
  <c r="I8844" i="9"/>
  <c r="A8845" i="9"/>
  <c r="D8845" i="9" s="1"/>
  <c r="B8845" i="9"/>
  <c r="C8845" i="9"/>
  <c r="E8845" i="9"/>
  <c r="F8845" i="9"/>
  <c r="G8845" i="9"/>
  <c r="I8845" i="9"/>
  <c r="A8846" i="9"/>
  <c r="E8846" i="9"/>
  <c r="H8846" i="9"/>
  <c r="I8846" i="9"/>
  <c r="A8847" i="9"/>
  <c r="D8847" i="9" s="1"/>
  <c r="B8847" i="9"/>
  <c r="C8847" i="9"/>
  <c r="E8847" i="9"/>
  <c r="F8847" i="9"/>
  <c r="G8847" i="9"/>
  <c r="I8847" i="9"/>
  <c r="A8848" i="9"/>
  <c r="D8848" i="9"/>
  <c r="E8848" i="9"/>
  <c r="H8848" i="9"/>
  <c r="I8848" i="9"/>
  <c r="A8849" i="9"/>
  <c r="D8849" i="9" s="1"/>
  <c r="B8849" i="9"/>
  <c r="C8849" i="9"/>
  <c r="E8849" i="9"/>
  <c r="F8849" i="9"/>
  <c r="G8849" i="9"/>
  <c r="I8849" i="9"/>
  <c r="A8850" i="9"/>
  <c r="E8850" i="9" s="1"/>
  <c r="D8850" i="9"/>
  <c r="I8850" i="9"/>
  <c r="A8851" i="9"/>
  <c r="D8851" i="9" s="1"/>
  <c r="B8851" i="9"/>
  <c r="C8851" i="9"/>
  <c r="E8851" i="9"/>
  <c r="F8851" i="9"/>
  <c r="G8851" i="9"/>
  <c r="I8851" i="9"/>
  <c r="A8852" i="9"/>
  <c r="D8852" i="9" s="1"/>
  <c r="I8852" i="9"/>
  <c r="A8853" i="9"/>
  <c r="D8853" i="9" s="1"/>
  <c r="B8853" i="9"/>
  <c r="C8853" i="9"/>
  <c r="E8853" i="9"/>
  <c r="F8853" i="9"/>
  <c r="G8853" i="9"/>
  <c r="I8853" i="9"/>
  <c r="A8854" i="9"/>
  <c r="E8854" i="9"/>
  <c r="H8854" i="9"/>
  <c r="I8854" i="9"/>
  <c r="A8855" i="9"/>
  <c r="D8855" i="9" s="1"/>
  <c r="B8855" i="9"/>
  <c r="C8855" i="9"/>
  <c r="E8855" i="9"/>
  <c r="F8855" i="9"/>
  <c r="G8855" i="9"/>
  <c r="I8855" i="9"/>
  <c r="A8856" i="9"/>
  <c r="D8856" i="9"/>
  <c r="E8856" i="9"/>
  <c r="H8856" i="9"/>
  <c r="I8856" i="9"/>
  <c r="A8857" i="9"/>
  <c r="D8857" i="9" s="1"/>
  <c r="B8857" i="9"/>
  <c r="C8857" i="9"/>
  <c r="E8857" i="9"/>
  <c r="F8857" i="9"/>
  <c r="G8857" i="9"/>
  <c r="I8857" i="9"/>
  <c r="A8858" i="9"/>
  <c r="E8858" i="9" s="1"/>
  <c r="D8858" i="9"/>
  <c r="I8858" i="9"/>
  <c r="A8859" i="9"/>
  <c r="D8859" i="9" s="1"/>
  <c r="B8859" i="9"/>
  <c r="C8859" i="9"/>
  <c r="E8859" i="9"/>
  <c r="F8859" i="9"/>
  <c r="G8859" i="9"/>
  <c r="I8859" i="9"/>
  <c r="A8860" i="9"/>
  <c r="D8860" i="9" s="1"/>
  <c r="I8860" i="9"/>
  <c r="A8861" i="9"/>
  <c r="D8861" i="9" s="1"/>
  <c r="B8861" i="9"/>
  <c r="C8861" i="9"/>
  <c r="E8861" i="9"/>
  <c r="F8861" i="9"/>
  <c r="G8861" i="9"/>
  <c r="I8861" i="9"/>
  <c r="A8862" i="9"/>
  <c r="E8862" i="9"/>
  <c r="H8862" i="9"/>
  <c r="I8862" i="9"/>
  <c r="A8863" i="9"/>
  <c r="D8863" i="9" s="1"/>
  <c r="B8863" i="9"/>
  <c r="C8863" i="9"/>
  <c r="E8863" i="9"/>
  <c r="F8863" i="9"/>
  <c r="G8863" i="9"/>
  <c r="I8863" i="9"/>
  <c r="A8864" i="9"/>
  <c r="D8864" i="9"/>
  <c r="E8864" i="9"/>
  <c r="H8864" i="9"/>
  <c r="I8864" i="9"/>
  <c r="A8865" i="9"/>
  <c r="D8865" i="9" s="1"/>
  <c r="B8865" i="9"/>
  <c r="C8865" i="9"/>
  <c r="E8865" i="9"/>
  <c r="F8865" i="9"/>
  <c r="G8865" i="9"/>
  <c r="I8865" i="9"/>
  <c r="A8866" i="9"/>
  <c r="E8866" i="9" s="1"/>
  <c r="D8866" i="9"/>
  <c r="I8866" i="9"/>
  <c r="A8867" i="9"/>
  <c r="D8867" i="9" s="1"/>
  <c r="B8867" i="9"/>
  <c r="C8867" i="9"/>
  <c r="E8867" i="9"/>
  <c r="F8867" i="9"/>
  <c r="G8867" i="9"/>
  <c r="I8867" i="9"/>
  <c r="A8868" i="9"/>
  <c r="D8868" i="9" s="1"/>
  <c r="I8868" i="9"/>
  <c r="A8869" i="9"/>
  <c r="D8869" i="9" s="1"/>
  <c r="B8869" i="9"/>
  <c r="C8869" i="9"/>
  <c r="E8869" i="9"/>
  <c r="F8869" i="9"/>
  <c r="G8869" i="9"/>
  <c r="I8869" i="9"/>
  <c r="A8870" i="9"/>
  <c r="E8870" i="9"/>
  <c r="H8870" i="9"/>
  <c r="I8870" i="9"/>
  <c r="A8871" i="9"/>
  <c r="D8871" i="9" s="1"/>
  <c r="B8871" i="9"/>
  <c r="C8871" i="9"/>
  <c r="E8871" i="9"/>
  <c r="F8871" i="9"/>
  <c r="G8871" i="9"/>
  <c r="I8871" i="9"/>
  <c r="A8872" i="9"/>
  <c r="D8872" i="9"/>
  <c r="E8872" i="9"/>
  <c r="H8872" i="9"/>
  <c r="I8872" i="9"/>
  <c r="A8873" i="9"/>
  <c r="D8873" i="9" s="1"/>
  <c r="B8873" i="9"/>
  <c r="C8873" i="9"/>
  <c r="E8873" i="9"/>
  <c r="F8873" i="9"/>
  <c r="G8873" i="9"/>
  <c r="I8873" i="9"/>
  <c r="A8874" i="9"/>
  <c r="E8874" i="9" s="1"/>
  <c r="D8874" i="9"/>
  <c r="I8874" i="9"/>
  <c r="A8875" i="9"/>
  <c r="D8875" i="9" s="1"/>
  <c r="B8875" i="9"/>
  <c r="C8875" i="9"/>
  <c r="E8875" i="9"/>
  <c r="F8875" i="9"/>
  <c r="G8875" i="9"/>
  <c r="I8875" i="9"/>
  <c r="A8876" i="9"/>
  <c r="D8876" i="9" s="1"/>
  <c r="I8876" i="9"/>
  <c r="A8877" i="9"/>
  <c r="D8877" i="9" s="1"/>
  <c r="B8877" i="9"/>
  <c r="C8877" i="9"/>
  <c r="E8877" i="9"/>
  <c r="F8877" i="9"/>
  <c r="G8877" i="9"/>
  <c r="I8877" i="9"/>
  <c r="A8878" i="9"/>
  <c r="E8878" i="9"/>
  <c r="H8878" i="9"/>
  <c r="I8878" i="9"/>
  <c r="A8879" i="9"/>
  <c r="D8879" i="9" s="1"/>
  <c r="B8879" i="9"/>
  <c r="C8879" i="9"/>
  <c r="E8879" i="9"/>
  <c r="F8879" i="9"/>
  <c r="G8879" i="9"/>
  <c r="I8879" i="9"/>
  <c r="A8880" i="9"/>
  <c r="D8880" i="9"/>
  <c r="E8880" i="9"/>
  <c r="H8880" i="9"/>
  <c r="I8880" i="9"/>
  <c r="A8881" i="9"/>
  <c r="D8881" i="9" s="1"/>
  <c r="B8881" i="9"/>
  <c r="C8881" i="9"/>
  <c r="E8881" i="9"/>
  <c r="F8881" i="9"/>
  <c r="G8881" i="9"/>
  <c r="I8881" i="9"/>
  <c r="A8882" i="9"/>
  <c r="E8882" i="9" s="1"/>
  <c r="D8882" i="9"/>
  <c r="I8882" i="9"/>
  <c r="A8883" i="9"/>
  <c r="D8883" i="9" s="1"/>
  <c r="B8883" i="9"/>
  <c r="C8883" i="9"/>
  <c r="E8883" i="9"/>
  <c r="F8883" i="9"/>
  <c r="G8883" i="9"/>
  <c r="I8883" i="9"/>
  <c r="A8884" i="9"/>
  <c r="D8884" i="9" s="1"/>
  <c r="I8884" i="9"/>
  <c r="A8885" i="9"/>
  <c r="D8885" i="9" s="1"/>
  <c r="B8885" i="9"/>
  <c r="C8885" i="9"/>
  <c r="E8885" i="9"/>
  <c r="F8885" i="9"/>
  <c r="G8885" i="9"/>
  <c r="I8885" i="9"/>
  <c r="A8886" i="9"/>
  <c r="E8886" i="9"/>
  <c r="H8886" i="9"/>
  <c r="I8886" i="9"/>
  <c r="A8887" i="9"/>
  <c r="D8887" i="9" s="1"/>
  <c r="B8887" i="9"/>
  <c r="C8887" i="9"/>
  <c r="E8887" i="9"/>
  <c r="F8887" i="9"/>
  <c r="G8887" i="9"/>
  <c r="I8887" i="9"/>
  <c r="A8888" i="9"/>
  <c r="D8888" i="9"/>
  <c r="E8888" i="9"/>
  <c r="H8888" i="9"/>
  <c r="I8888" i="9"/>
  <c r="A8889" i="9"/>
  <c r="D8889" i="9" s="1"/>
  <c r="B8889" i="9"/>
  <c r="C8889" i="9"/>
  <c r="E8889" i="9"/>
  <c r="F8889" i="9"/>
  <c r="G8889" i="9"/>
  <c r="I8889" i="9"/>
  <c r="A8890" i="9"/>
  <c r="E8890" i="9" s="1"/>
  <c r="D8890" i="9"/>
  <c r="I8890" i="9"/>
  <c r="A8891" i="9"/>
  <c r="D8891" i="9" s="1"/>
  <c r="B8891" i="9"/>
  <c r="C8891" i="9"/>
  <c r="E8891" i="9"/>
  <c r="F8891" i="9"/>
  <c r="G8891" i="9"/>
  <c r="I8891" i="9"/>
  <c r="A8892" i="9"/>
  <c r="D8892" i="9" s="1"/>
  <c r="I8892" i="9"/>
  <c r="A8893" i="9"/>
  <c r="D8893" i="9" s="1"/>
  <c r="B8893" i="9"/>
  <c r="C8893" i="9"/>
  <c r="E8893" i="9"/>
  <c r="F8893" i="9"/>
  <c r="G8893" i="9"/>
  <c r="I8893" i="9"/>
  <c r="A8894" i="9"/>
  <c r="E8894" i="9"/>
  <c r="H8894" i="9"/>
  <c r="I8894" i="9"/>
  <c r="A8895" i="9"/>
  <c r="D8895" i="9" s="1"/>
  <c r="B8895" i="9"/>
  <c r="C8895" i="9"/>
  <c r="E8895" i="9"/>
  <c r="F8895" i="9"/>
  <c r="G8895" i="9"/>
  <c r="I8895" i="9"/>
  <c r="A8896" i="9"/>
  <c r="D8896" i="9"/>
  <c r="E8896" i="9"/>
  <c r="H8896" i="9"/>
  <c r="I8896" i="9"/>
  <c r="A8897" i="9"/>
  <c r="D8897" i="9" s="1"/>
  <c r="B8897" i="9"/>
  <c r="C8897" i="9"/>
  <c r="E8897" i="9"/>
  <c r="F8897" i="9"/>
  <c r="G8897" i="9"/>
  <c r="I8897" i="9"/>
  <c r="A8898" i="9"/>
  <c r="E8898" i="9" s="1"/>
  <c r="D8898" i="9"/>
  <c r="I8898" i="9"/>
  <c r="A8899" i="9"/>
  <c r="D8899" i="9" s="1"/>
  <c r="B8899" i="9"/>
  <c r="C8899" i="9"/>
  <c r="E8899" i="9"/>
  <c r="F8899" i="9"/>
  <c r="G8899" i="9"/>
  <c r="I8899" i="9"/>
  <c r="A8900" i="9"/>
  <c r="D8900" i="9" s="1"/>
  <c r="I8900" i="9"/>
  <c r="A8901" i="9"/>
  <c r="D8901" i="9" s="1"/>
  <c r="B8901" i="9"/>
  <c r="C8901" i="9"/>
  <c r="E8901" i="9"/>
  <c r="F8901" i="9"/>
  <c r="G8901" i="9"/>
  <c r="I8901" i="9"/>
  <c r="A8902" i="9"/>
  <c r="E8902" i="9"/>
  <c r="H8902" i="9"/>
  <c r="I8902" i="9"/>
  <c r="A8903" i="9"/>
  <c r="D8903" i="9" s="1"/>
  <c r="B8903" i="9"/>
  <c r="C8903" i="9"/>
  <c r="E8903" i="9"/>
  <c r="F8903" i="9"/>
  <c r="G8903" i="9"/>
  <c r="I8903" i="9"/>
  <c r="A8904" i="9"/>
  <c r="D8904" i="9"/>
  <c r="E8904" i="9"/>
  <c r="H8904" i="9"/>
  <c r="I8904" i="9"/>
  <c r="A8905" i="9"/>
  <c r="D8905" i="9" s="1"/>
  <c r="B8905" i="9"/>
  <c r="C8905" i="9"/>
  <c r="E8905" i="9"/>
  <c r="F8905" i="9"/>
  <c r="G8905" i="9"/>
  <c r="I8905" i="9"/>
  <c r="A8906" i="9"/>
  <c r="E8906" i="9" s="1"/>
  <c r="D8906" i="9"/>
  <c r="I8906" i="9"/>
  <c r="A8907" i="9"/>
  <c r="D8907" i="9" s="1"/>
  <c r="B8907" i="9"/>
  <c r="C8907" i="9"/>
  <c r="E8907" i="9"/>
  <c r="F8907" i="9"/>
  <c r="G8907" i="9"/>
  <c r="I8907" i="9"/>
  <c r="A8908" i="9"/>
  <c r="D8908" i="9" s="1"/>
  <c r="I8908" i="9"/>
  <c r="A8909" i="9"/>
  <c r="D8909" i="9" s="1"/>
  <c r="B8909" i="9"/>
  <c r="C8909" i="9"/>
  <c r="E8909" i="9"/>
  <c r="F8909" i="9"/>
  <c r="G8909" i="9"/>
  <c r="I8909" i="9"/>
  <c r="A8910" i="9"/>
  <c r="E8910" i="9"/>
  <c r="H8910" i="9"/>
  <c r="I8910" i="9"/>
  <c r="A8911" i="9"/>
  <c r="D8911" i="9" s="1"/>
  <c r="B8911" i="9"/>
  <c r="C8911" i="9"/>
  <c r="E8911" i="9"/>
  <c r="F8911" i="9"/>
  <c r="G8911" i="9"/>
  <c r="I8911" i="9"/>
  <c r="A8912" i="9"/>
  <c r="D8912" i="9"/>
  <c r="E8912" i="9"/>
  <c r="H8912" i="9"/>
  <c r="I8912" i="9"/>
  <c r="A8913" i="9"/>
  <c r="D8913" i="9" s="1"/>
  <c r="B8913" i="9"/>
  <c r="C8913" i="9"/>
  <c r="E8913" i="9"/>
  <c r="F8913" i="9"/>
  <c r="G8913" i="9"/>
  <c r="I8913" i="9"/>
  <c r="A8914" i="9"/>
  <c r="E8914" i="9" s="1"/>
  <c r="D8914" i="9"/>
  <c r="I8914" i="9"/>
  <c r="A8915" i="9"/>
  <c r="D8915" i="9" s="1"/>
  <c r="B8915" i="9"/>
  <c r="C8915" i="9"/>
  <c r="E8915" i="9"/>
  <c r="F8915" i="9"/>
  <c r="G8915" i="9"/>
  <c r="I8915" i="9"/>
  <c r="A8916" i="9"/>
  <c r="D8916" i="9" s="1"/>
  <c r="I8916" i="9"/>
  <c r="A8917" i="9"/>
  <c r="D8917" i="9" s="1"/>
  <c r="B8917" i="9"/>
  <c r="C8917" i="9"/>
  <c r="E8917" i="9"/>
  <c r="F8917" i="9"/>
  <c r="G8917" i="9"/>
  <c r="I8917" i="9"/>
  <c r="A8918" i="9"/>
  <c r="D8918" i="9"/>
  <c r="E8918" i="9"/>
  <c r="G8918" i="9"/>
  <c r="I8918" i="9"/>
  <c r="A8919" i="9"/>
  <c r="B8919" i="9" s="1"/>
  <c r="F8919" i="9"/>
  <c r="A8920" i="9"/>
  <c r="C8920" i="9" s="1"/>
  <c r="G8920" i="9"/>
  <c r="A8921" i="9"/>
  <c r="C8921" i="9" s="1"/>
  <c r="B8921" i="9"/>
  <c r="F8921" i="9"/>
  <c r="G8921" i="9"/>
  <c r="A8922" i="9"/>
  <c r="D8922" i="9" s="1"/>
  <c r="C8922" i="9"/>
  <c r="G8922" i="9"/>
  <c r="H8922" i="9"/>
  <c r="A8923" i="9"/>
  <c r="B8923" i="9"/>
  <c r="C8923" i="9"/>
  <c r="E8923" i="9"/>
  <c r="F8923" i="9"/>
  <c r="G8923" i="9"/>
  <c r="I8923" i="9"/>
  <c r="A8924" i="9"/>
  <c r="C8924" i="9"/>
  <c r="D8924" i="9"/>
  <c r="E8924" i="9"/>
  <c r="G8924" i="9"/>
  <c r="H8924" i="9"/>
  <c r="I8924" i="9"/>
  <c r="A8925" i="9"/>
  <c r="C8925" i="9"/>
  <c r="E8925" i="9"/>
  <c r="F8925" i="9"/>
  <c r="I8925" i="9"/>
  <c r="A8926" i="9"/>
  <c r="D8926" i="9"/>
  <c r="E8926" i="9"/>
  <c r="G8926" i="9"/>
  <c r="I8926" i="9"/>
  <c r="A8927" i="9"/>
  <c r="B8927" i="9" s="1"/>
  <c r="F8927" i="9"/>
  <c r="A8928" i="9"/>
  <c r="C8928" i="9" s="1"/>
  <c r="G8928" i="9"/>
  <c r="A8929" i="9"/>
  <c r="C8929" i="9" s="1"/>
  <c r="B8929" i="9"/>
  <c r="F8929" i="9"/>
  <c r="G8929" i="9"/>
  <c r="A8930" i="9"/>
  <c r="D8930" i="9" s="1"/>
  <c r="C8930" i="9"/>
  <c r="G8930" i="9"/>
  <c r="H8930" i="9"/>
  <c r="A8931" i="9"/>
  <c r="B8931" i="9"/>
  <c r="C8931" i="9"/>
  <c r="E8931" i="9"/>
  <c r="F8931" i="9"/>
  <c r="G8931" i="9"/>
  <c r="I8931" i="9"/>
  <c r="A8932" i="9"/>
  <c r="C8932" i="9"/>
  <c r="D8932" i="9"/>
  <c r="E8932" i="9"/>
  <c r="G8932" i="9"/>
  <c r="H8932" i="9"/>
  <c r="I8932" i="9"/>
  <c r="A8933" i="9"/>
  <c r="C8933" i="9"/>
  <c r="E8933" i="9"/>
  <c r="F8933" i="9"/>
  <c r="I8933" i="9"/>
  <c r="A8934" i="9"/>
  <c r="D8934" i="9"/>
  <c r="E8934" i="9"/>
  <c r="G8934" i="9"/>
  <c r="I8934" i="9"/>
  <c r="A8935" i="9"/>
  <c r="B8935" i="9" s="1"/>
  <c r="F8935" i="9"/>
  <c r="A8936" i="9"/>
  <c r="C8936" i="9" s="1"/>
  <c r="G8936" i="9"/>
  <c r="A8937" i="9"/>
  <c r="C8937" i="9" s="1"/>
  <c r="B8937" i="9"/>
  <c r="F8937" i="9"/>
  <c r="G8937" i="9"/>
  <c r="A8938" i="9"/>
  <c r="D8938" i="9" s="1"/>
  <c r="C8938" i="9"/>
  <c r="G8938" i="9"/>
  <c r="H8938" i="9"/>
  <c r="A8939" i="9"/>
  <c r="B8939" i="9"/>
  <c r="C8939" i="9"/>
  <c r="E8939" i="9"/>
  <c r="F8939" i="9"/>
  <c r="G8939" i="9"/>
  <c r="I8939" i="9"/>
  <c r="A8940" i="9"/>
  <c r="C8940" i="9"/>
  <c r="D8940" i="9"/>
  <c r="E8940" i="9"/>
  <c r="G8940" i="9"/>
  <c r="H8940" i="9"/>
  <c r="I8940" i="9"/>
  <c r="A8941" i="9"/>
  <c r="C8941" i="9"/>
  <c r="E8941" i="9"/>
  <c r="F8941" i="9"/>
  <c r="I8941" i="9"/>
  <c r="A8942" i="9"/>
  <c r="D8942" i="9"/>
  <c r="E8942" i="9"/>
  <c r="G8942" i="9"/>
  <c r="I8942" i="9"/>
  <c r="A8943" i="9"/>
  <c r="B8943" i="9" s="1"/>
  <c r="F8943" i="9"/>
  <c r="A8944" i="9"/>
  <c r="C8944" i="9" s="1"/>
  <c r="G8944" i="9"/>
  <c r="A8945" i="9"/>
  <c r="C8945" i="9" s="1"/>
  <c r="B8945" i="9"/>
  <c r="F8945" i="9"/>
  <c r="G8945" i="9"/>
  <c r="A8946" i="9"/>
  <c r="D8946" i="9" s="1"/>
  <c r="C8946" i="9"/>
  <c r="G8946" i="9"/>
  <c r="H8946" i="9"/>
  <c r="A8947" i="9"/>
  <c r="B8947" i="9"/>
  <c r="C8947" i="9"/>
  <c r="E8947" i="9"/>
  <c r="F8947" i="9"/>
  <c r="G8947" i="9"/>
  <c r="I8947" i="9"/>
  <c r="A8948" i="9"/>
  <c r="C8948" i="9"/>
  <c r="D8948" i="9"/>
  <c r="E8948" i="9"/>
  <c r="G8948" i="9"/>
  <c r="H8948" i="9"/>
  <c r="I8948" i="9"/>
  <c r="A8949" i="9"/>
  <c r="C8949" i="9"/>
  <c r="E8949" i="9"/>
  <c r="F8949" i="9"/>
  <c r="I8949" i="9"/>
  <c r="A8950" i="9"/>
  <c r="D8950" i="9"/>
  <c r="E8950" i="9"/>
  <c r="G8950" i="9"/>
  <c r="I8950" i="9"/>
  <c r="A8951" i="9"/>
  <c r="B8951" i="9" s="1"/>
  <c r="F8951" i="9"/>
  <c r="A8952" i="9"/>
  <c r="C8952" i="9" s="1"/>
  <c r="G8952" i="9"/>
  <c r="A8953" i="9"/>
  <c r="C8953" i="9" s="1"/>
  <c r="B8953" i="9"/>
  <c r="F8953" i="9"/>
  <c r="G8953" i="9"/>
  <c r="A8954" i="9"/>
  <c r="D8954" i="9" s="1"/>
  <c r="C8954" i="9"/>
  <c r="G8954" i="9"/>
  <c r="H8954" i="9"/>
  <c r="A8955" i="9"/>
  <c r="B8955" i="9"/>
  <c r="C8955" i="9"/>
  <c r="E8955" i="9"/>
  <c r="F8955" i="9"/>
  <c r="G8955" i="9"/>
  <c r="I8955" i="9"/>
  <c r="A8956" i="9"/>
  <c r="C8956" i="9"/>
  <c r="D8956" i="9"/>
  <c r="E8956" i="9"/>
  <c r="G8956" i="9"/>
  <c r="H8956" i="9"/>
  <c r="I8956" i="9"/>
  <c r="A8957" i="9"/>
  <c r="C8957" i="9"/>
  <c r="E8957" i="9"/>
  <c r="F8957" i="9"/>
  <c r="I8957" i="9"/>
  <c r="A8958" i="9"/>
  <c r="D8958" i="9"/>
  <c r="E8958" i="9"/>
  <c r="G8958" i="9"/>
  <c r="I8958" i="9"/>
  <c r="A8959" i="9"/>
  <c r="B8959" i="9" s="1"/>
  <c r="F8959" i="9"/>
  <c r="A8960" i="9"/>
  <c r="C8960" i="9" s="1"/>
  <c r="G8960" i="9"/>
  <c r="A8961" i="9"/>
  <c r="C8961" i="9" s="1"/>
  <c r="B8961" i="9"/>
  <c r="F8961" i="9"/>
  <c r="G8961" i="9"/>
  <c r="A8962" i="9"/>
  <c r="D8962" i="9" s="1"/>
  <c r="C8962" i="9"/>
  <c r="G8962" i="9"/>
  <c r="H8962" i="9"/>
  <c r="A8963" i="9"/>
  <c r="B8963" i="9"/>
  <c r="C8963" i="9"/>
  <c r="E8963" i="9"/>
  <c r="F8963" i="9"/>
  <c r="G8963" i="9"/>
  <c r="I8963" i="9"/>
  <c r="A8964" i="9"/>
  <c r="C8964" i="9"/>
  <c r="D8964" i="9"/>
  <c r="E8964" i="9"/>
  <c r="G8964" i="9"/>
  <c r="H8964" i="9"/>
  <c r="I8964" i="9"/>
  <c r="A8965" i="9"/>
  <c r="C8965" i="9"/>
  <c r="E8965" i="9"/>
  <c r="F8965" i="9"/>
  <c r="I8965" i="9"/>
  <c r="A8966" i="9"/>
  <c r="D8966" i="9"/>
  <c r="E8966" i="9"/>
  <c r="G8966" i="9"/>
  <c r="I8966" i="9"/>
  <c r="A8967" i="9"/>
  <c r="B8967" i="9" s="1"/>
  <c r="F8967" i="9"/>
  <c r="A8968" i="9"/>
  <c r="C8968" i="9" s="1"/>
  <c r="G8968" i="9"/>
  <c r="A8969" i="9"/>
  <c r="C8969" i="9" s="1"/>
  <c r="B8969" i="9"/>
  <c r="F8969" i="9"/>
  <c r="G8969" i="9"/>
  <c r="A8970" i="9"/>
  <c r="D8970" i="9" s="1"/>
  <c r="C8970" i="9"/>
  <c r="G8970" i="9"/>
  <c r="H8970" i="9"/>
  <c r="A8971" i="9"/>
  <c r="B8971" i="9"/>
  <c r="C8971" i="9"/>
  <c r="E8971" i="9"/>
  <c r="F8971" i="9"/>
  <c r="G8971" i="9"/>
  <c r="I8971" i="9"/>
  <c r="A8972" i="9"/>
  <c r="C8972" i="9"/>
  <c r="D8972" i="9"/>
  <c r="E8972" i="9"/>
  <c r="G8972" i="9"/>
  <c r="H8972" i="9"/>
  <c r="I8972" i="9"/>
  <c r="A8973" i="9"/>
  <c r="C8973" i="9"/>
  <c r="E8973" i="9"/>
  <c r="F8973" i="9"/>
  <c r="I8973" i="9"/>
  <c r="A8974" i="9"/>
  <c r="D8974" i="9"/>
  <c r="E8974" i="9"/>
  <c r="G8974" i="9"/>
  <c r="I8974" i="9"/>
  <c r="A8975" i="9"/>
  <c r="B8975" i="9" s="1"/>
  <c r="F8975" i="9"/>
  <c r="A8976" i="9"/>
  <c r="C8976" i="9" s="1"/>
  <c r="G8976" i="9"/>
  <c r="A8977" i="9"/>
  <c r="C8977" i="9" s="1"/>
  <c r="B8977" i="9"/>
  <c r="F8977" i="9"/>
  <c r="G8977" i="9"/>
  <c r="A8978" i="9"/>
  <c r="D8978" i="9" s="1"/>
  <c r="C8978" i="9"/>
  <c r="G8978" i="9"/>
  <c r="H8978" i="9"/>
  <c r="A8979" i="9"/>
  <c r="B8979" i="9"/>
  <c r="C8979" i="9"/>
  <c r="E8979" i="9"/>
  <c r="F8979" i="9"/>
  <c r="G8979" i="9"/>
  <c r="I8979" i="9"/>
  <c r="A8980" i="9"/>
  <c r="C8980" i="9"/>
  <c r="D8980" i="9"/>
  <c r="E8980" i="9"/>
  <c r="G8980" i="9"/>
  <c r="H8980" i="9"/>
  <c r="I8980" i="9"/>
  <c r="A8981" i="9"/>
  <c r="C8981" i="9"/>
  <c r="E8981" i="9"/>
  <c r="F8981" i="9"/>
  <c r="I8981" i="9"/>
  <c r="A8982" i="9"/>
  <c r="D8982" i="9"/>
  <c r="E8982" i="9"/>
  <c r="G8982" i="9"/>
  <c r="I8982" i="9"/>
  <c r="A8983" i="9"/>
  <c r="B8983" i="9" s="1"/>
  <c r="F8983" i="9"/>
  <c r="A8984" i="9"/>
  <c r="C8984" i="9" s="1"/>
  <c r="G8984" i="9"/>
  <c r="A8985" i="9"/>
  <c r="C8985" i="9" s="1"/>
  <c r="B8985" i="9"/>
  <c r="F8985" i="9"/>
  <c r="G8985" i="9"/>
  <c r="A8986" i="9"/>
  <c r="D8986" i="9" s="1"/>
  <c r="C8986" i="9"/>
  <c r="G8986" i="9"/>
  <c r="H8986" i="9"/>
  <c r="A8987" i="9"/>
  <c r="B8987" i="9"/>
  <c r="C8987" i="9"/>
  <c r="E8987" i="9"/>
  <c r="F8987" i="9"/>
  <c r="G8987" i="9"/>
  <c r="I8987" i="9"/>
  <c r="A8988" i="9"/>
  <c r="C8988" i="9"/>
  <c r="D8988" i="9"/>
  <c r="E8988" i="9"/>
  <c r="G8988" i="9"/>
  <c r="H8988" i="9"/>
  <c r="I8988" i="9"/>
  <c r="A8989" i="9"/>
  <c r="C8989" i="9"/>
  <c r="E8989" i="9"/>
  <c r="F8989" i="9"/>
  <c r="I8989" i="9"/>
  <c r="A8990" i="9"/>
  <c r="D8990" i="9"/>
  <c r="E8990" i="9"/>
  <c r="G8990" i="9"/>
  <c r="I8990" i="9"/>
  <c r="A8991" i="9"/>
  <c r="B8991" i="9" s="1"/>
  <c r="F8991" i="9"/>
  <c r="A8992" i="9"/>
  <c r="C8992" i="9" s="1"/>
  <c r="G8992" i="9"/>
  <c r="A8993" i="9"/>
  <c r="C8993" i="9" s="1"/>
  <c r="B8993" i="9"/>
  <c r="F8993" i="9"/>
  <c r="G8993" i="9"/>
  <c r="A8994" i="9"/>
  <c r="D8994" i="9" s="1"/>
  <c r="C8994" i="9"/>
  <c r="G8994" i="9"/>
  <c r="H8994" i="9"/>
  <c r="A8995" i="9"/>
  <c r="B8995" i="9"/>
  <c r="C8995" i="9"/>
  <c r="E8995" i="9"/>
  <c r="F8995" i="9"/>
  <c r="G8995" i="9"/>
  <c r="I8995" i="9"/>
  <c r="A8996" i="9"/>
  <c r="C8996" i="9"/>
  <c r="D8996" i="9"/>
  <c r="E8996" i="9"/>
  <c r="G8996" i="9"/>
  <c r="H8996" i="9"/>
  <c r="I8996" i="9"/>
  <c r="A8997" i="9"/>
  <c r="C8997" i="9"/>
  <c r="E8997" i="9"/>
  <c r="F8997" i="9"/>
  <c r="I8997" i="9"/>
  <c r="A8998" i="9"/>
  <c r="D8998" i="9"/>
  <c r="E8998" i="9"/>
  <c r="G8998" i="9"/>
  <c r="I8998" i="9"/>
  <c r="A8999" i="9"/>
  <c r="B8999" i="9" s="1"/>
  <c r="F8999" i="9"/>
  <c r="A9000" i="9"/>
  <c r="C9000" i="9" s="1"/>
  <c r="G9000" i="9"/>
  <c r="A9001" i="9"/>
  <c r="C9001" i="9" s="1"/>
  <c r="B9001" i="9"/>
  <c r="F9001" i="9"/>
  <c r="G9001" i="9"/>
  <c r="A9002" i="9"/>
  <c r="D9002" i="9" s="1"/>
  <c r="C9002" i="9"/>
  <c r="G9002" i="9"/>
  <c r="H9002" i="9"/>
  <c r="A9003" i="9"/>
  <c r="B9003" i="9"/>
  <c r="C9003" i="9"/>
  <c r="E9003" i="9"/>
  <c r="F9003" i="9"/>
  <c r="G9003" i="9"/>
  <c r="I9003" i="9"/>
  <c r="A9004" i="9"/>
  <c r="C9004" i="9"/>
  <c r="D9004" i="9"/>
  <c r="E9004" i="9"/>
  <c r="G9004" i="9"/>
  <c r="H9004" i="9"/>
  <c r="I9004" i="9"/>
  <c r="A9005" i="9"/>
  <c r="C9005" i="9"/>
  <c r="E9005" i="9"/>
  <c r="F9005" i="9"/>
  <c r="I9005" i="9"/>
  <c r="A9006" i="9"/>
  <c r="D9006" i="9"/>
  <c r="E9006" i="9"/>
  <c r="G9006" i="9"/>
  <c r="I9006" i="9"/>
  <c r="A9007" i="9"/>
  <c r="B9007" i="9" s="1"/>
  <c r="F9007" i="9"/>
  <c r="A9008" i="9"/>
  <c r="C9008" i="9" s="1"/>
  <c r="G9008" i="9"/>
  <c r="A9009" i="9"/>
  <c r="C9009" i="9" s="1"/>
  <c r="B9009" i="9"/>
  <c r="F9009" i="9"/>
  <c r="G9009" i="9"/>
  <c r="A9010" i="9"/>
  <c r="D9010" i="9" s="1"/>
  <c r="C9010" i="9"/>
  <c r="G9010" i="9"/>
  <c r="H9010" i="9"/>
  <c r="A9011" i="9"/>
  <c r="B9011" i="9"/>
  <c r="C9011" i="9"/>
  <c r="E9011" i="9"/>
  <c r="F9011" i="9"/>
  <c r="G9011" i="9"/>
  <c r="I9011" i="9"/>
  <c r="A9012" i="9"/>
  <c r="C9012" i="9"/>
  <c r="D9012" i="9"/>
  <c r="E9012" i="9"/>
  <c r="G9012" i="9"/>
  <c r="H9012" i="9"/>
  <c r="I9012" i="9"/>
  <c r="A9013" i="9"/>
  <c r="C9013" i="9"/>
  <c r="E9013" i="9"/>
  <c r="F9013" i="9"/>
  <c r="I9013" i="9"/>
  <c r="A9014" i="9"/>
  <c r="D9014" i="9"/>
  <c r="E9014" i="9"/>
  <c r="G9014" i="9"/>
  <c r="I9014" i="9"/>
  <c r="A9015" i="9"/>
  <c r="B9015" i="9" s="1"/>
  <c r="F9015" i="9"/>
  <c r="A9016" i="9"/>
  <c r="C9016" i="9" s="1"/>
  <c r="G9016" i="9"/>
  <c r="A9017" i="9"/>
  <c r="C9017" i="9" s="1"/>
  <c r="B9017" i="9"/>
  <c r="F9017" i="9"/>
  <c r="G9017" i="9"/>
  <c r="A9018" i="9"/>
  <c r="D9018" i="9" s="1"/>
  <c r="C9018" i="9"/>
  <c r="G9018" i="9"/>
  <c r="H9018" i="9"/>
  <c r="A9019" i="9"/>
  <c r="B9019" i="9"/>
  <c r="C9019" i="9"/>
  <c r="E9019" i="9"/>
  <c r="F9019" i="9"/>
  <c r="G9019" i="9"/>
  <c r="I9019" i="9"/>
  <c r="A9020" i="9"/>
  <c r="C9020" i="9"/>
  <c r="D9020" i="9"/>
  <c r="E9020" i="9"/>
  <c r="G9020" i="9"/>
  <c r="H9020" i="9"/>
  <c r="I9020" i="9"/>
  <c r="A9021" i="9"/>
  <c r="C9021" i="9"/>
  <c r="E9021" i="9"/>
  <c r="F9021" i="9"/>
  <c r="I9021" i="9"/>
  <c r="A9022" i="9"/>
  <c r="D9022" i="9"/>
  <c r="E9022" i="9"/>
  <c r="G9022" i="9"/>
  <c r="I9022" i="9"/>
  <c r="A9023" i="9"/>
  <c r="B9023" i="9" s="1"/>
  <c r="F9023" i="9"/>
  <c r="A9024" i="9"/>
  <c r="C9024" i="9" s="1"/>
  <c r="G9024" i="9"/>
  <c r="A9025" i="9"/>
  <c r="C9025" i="9" s="1"/>
  <c r="B9025" i="9"/>
  <c r="F9025" i="9"/>
  <c r="G9025" i="9"/>
  <c r="A9026" i="9"/>
  <c r="D9026" i="9" s="1"/>
  <c r="C9026" i="9"/>
  <c r="G9026" i="9"/>
  <c r="H9026" i="9"/>
  <c r="A9027" i="9"/>
  <c r="B9027" i="9"/>
  <c r="C9027" i="9"/>
  <c r="E9027" i="9"/>
  <c r="F9027" i="9"/>
  <c r="G9027" i="9"/>
  <c r="I9027" i="9"/>
  <c r="A9028" i="9"/>
  <c r="C9028" i="9"/>
  <c r="D9028" i="9"/>
  <c r="E9028" i="9"/>
  <c r="G9028" i="9"/>
  <c r="H9028" i="9"/>
  <c r="I9028" i="9"/>
  <c r="A9029" i="9"/>
  <c r="C9029" i="9"/>
  <c r="E9029" i="9"/>
  <c r="F9029" i="9"/>
  <c r="I9029" i="9"/>
  <c r="A9030" i="9"/>
  <c r="D9030" i="9"/>
  <c r="E9030" i="9"/>
  <c r="G9030" i="9"/>
  <c r="I9030" i="9"/>
  <c r="A9031" i="9"/>
  <c r="B9031" i="9" s="1"/>
  <c r="F9031" i="9"/>
  <c r="A9032" i="9"/>
  <c r="C9032" i="9" s="1"/>
  <c r="G9032" i="9"/>
  <c r="A9033" i="9"/>
  <c r="C9033" i="9" s="1"/>
  <c r="B9033" i="9"/>
  <c r="F9033" i="9"/>
  <c r="G9033" i="9"/>
  <c r="A9034" i="9"/>
  <c r="D9034" i="9" s="1"/>
  <c r="C9034" i="9"/>
  <c r="G9034" i="9"/>
  <c r="H9034" i="9"/>
  <c r="A9035" i="9"/>
  <c r="B9035" i="9"/>
  <c r="C9035" i="9"/>
  <c r="E9035" i="9"/>
  <c r="F9035" i="9"/>
  <c r="G9035" i="9"/>
  <c r="I9035" i="9"/>
  <c r="A9036" i="9"/>
  <c r="C9036" i="9"/>
  <c r="D9036" i="9"/>
  <c r="E9036" i="9"/>
  <c r="G9036" i="9"/>
  <c r="H9036" i="9"/>
  <c r="I9036" i="9"/>
  <c r="A9037" i="9"/>
  <c r="C9037" i="9"/>
  <c r="E9037" i="9"/>
  <c r="F9037" i="9"/>
  <c r="I9037" i="9"/>
  <c r="A9038" i="9"/>
  <c r="D9038" i="9"/>
  <c r="E9038" i="9"/>
  <c r="G9038" i="9"/>
  <c r="I9038" i="9"/>
  <c r="A9039" i="9"/>
  <c r="B9039" i="9" s="1"/>
  <c r="F9039" i="9"/>
  <c r="A9040" i="9"/>
  <c r="C9040" i="9" s="1"/>
  <c r="G9040" i="9"/>
  <c r="A9041" i="9"/>
  <c r="C9041" i="9" s="1"/>
  <c r="B9041" i="9"/>
  <c r="F9041" i="9"/>
  <c r="G9041" i="9"/>
  <c r="A9042" i="9"/>
  <c r="D9042" i="9" s="1"/>
  <c r="C9042" i="9"/>
  <c r="G9042" i="9"/>
  <c r="H9042" i="9"/>
  <c r="A9043" i="9"/>
  <c r="B9043" i="9"/>
  <c r="C9043" i="9"/>
  <c r="E9043" i="9"/>
  <c r="F9043" i="9"/>
  <c r="G9043" i="9"/>
  <c r="I9043" i="9"/>
  <c r="A9044" i="9"/>
  <c r="C9044" i="9"/>
  <c r="D9044" i="9"/>
  <c r="E9044" i="9"/>
  <c r="G9044" i="9"/>
  <c r="H9044" i="9"/>
  <c r="I9044" i="9"/>
  <c r="A9045" i="9"/>
  <c r="C9045" i="9"/>
  <c r="E9045" i="9"/>
  <c r="F9045" i="9"/>
  <c r="I9045" i="9"/>
  <c r="A9046" i="9"/>
  <c r="D9046" i="9"/>
  <c r="E9046" i="9"/>
  <c r="G9046" i="9"/>
  <c r="I9046" i="9"/>
  <c r="A9047" i="9"/>
  <c r="B9047" i="9" s="1"/>
  <c r="F9047" i="9"/>
  <c r="A9048" i="9"/>
  <c r="C9048" i="9" s="1"/>
  <c r="G9048" i="9"/>
  <c r="A9049" i="9"/>
  <c r="C9049" i="9" s="1"/>
  <c r="B9049" i="9"/>
  <c r="F9049" i="9"/>
  <c r="G9049" i="9"/>
  <c r="A9050" i="9"/>
  <c r="D9050" i="9" s="1"/>
  <c r="C9050" i="9"/>
  <c r="G9050" i="9"/>
  <c r="H9050" i="9"/>
  <c r="A9051" i="9"/>
  <c r="B9051" i="9"/>
  <c r="C9051" i="9"/>
  <c r="E9051" i="9"/>
  <c r="F9051" i="9"/>
  <c r="G9051" i="9"/>
  <c r="I9051" i="9"/>
  <c r="A9052" i="9"/>
  <c r="C9052" i="9"/>
  <c r="D9052" i="9"/>
  <c r="E9052" i="9"/>
  <c r="G9052" i="9"/>
  <c r="H9052" i="9"/>
  <c r="I9052" i="9"/>
  <c r="A9053" i="9"/>
  <c r="C9053" i="9"/>
  <c r="E9053" i="9"/>
  <c r="F9053" i="9"/>
  <c r="I9053" i="9"/>
  <c r="A9054" i="9"/>
  <c r="D9054" i="9"/>
  <c r="E9054" i="9"/>
  <c r="G9054" i="9"/>
  <c r="I9054" i="9"/>
  <c r="A9055" i="9"/>
  <c r="B9055" i="9" s="1"/>
  <c r="F9055" i="9"/>
  <c r="A9056" i="9"/>
  <c r="C9056" i="9" s="1"/>
  <c r="G9056" i="9"/>
  <c r="A9057" i="9"/>
  <c r="C9057" i="9" s="1"/>
  <c r="B9057" i="9"/>
  <c r="F9057" i="9"/>
  <c r="G9057" i="9"/>
  <c r="A9058" i="9"/>
  <c r="D9058" i="9" s="1"/>
  <c r="C9058" i="9"/>
  <c r="G9058" i="9"/>
  <c r="H9058" i="9"/>
  <c r="A9059" i="9"/>
  <c r="B9059" i="9"/>
  <c r="C9059" i="9"/>
  <c r="E9059" i="9"/>
  <c r="F9059" i="9"/>
  <c r="G9059" i="9"/>
  <c r="I9059" i="9"/>
  <c r="A9060" i="9"/>
  <c r="C9060" i="9"/>
  <c r="D9060" i="9"/>
  <c r="E9060" i="9"/>
  <c r="G9060" i="9"/>
  <c r="H9060" i="9"/>
  <c r="I9060" i="9"/>
  <c r="A9061" i="9"/>
  <c r="C9061" i="9"/>
  <c r="E9061" i="9"/>
  <c r="F9061" i="9"/>
  <c r="I9061" i="9"/>
  <c r="A9062" i="9"/>
  <c r="D9062" i="9"/>
  <c r="E9062" i="9"/>
  <c r="G9062" i="9"/>
  <c r="I9062" i="9"/>
  <c r="A9063" i="9"/>
  <c r="B9063" i="9" s="1"/>
  <c r="F9063" i="9"/>
  <c r="A9064" i="9"/>
  <c r="C9064" i="9" s="1"/>
  <c r="G9064" i="9"/>
  <c r="A9065" i="9"/>
  <c r="C9065" i="9" s="1"/>
  <c r="B9065" i="9"/>
  <c r="F9065" i="9"/>
  <c r="G9065" i="9"/>
  <c r="A9066" i="9"/>
  <c r="D9066" i="9" s="1"/>
  <c r="C9066" i="9"/>
  <c r="G9066" i="9"/>
  <c r="H9066" i="9"/>
  <c r="A9067" i="9"/>
  <c r="B9067" i="9"/>
  <c r="C9067" i="9"/>
  <c r="E9067" i="9"/>
  <c r="F9067" i="9"/>
  <c r="G9067" i="9"/>
  <c r="I9067" i="9"/>
  <c r="A9068" i="9"/>
  <c r="C9068" i="9"/>
  <c r="D9068" i="9"/>
  <c r="E9068" i="9"/>
  <c r="G9068" i="9"/>
  <c r="H9068" i="9"/>
  <c r="I9068" i="9"/>
  <c r="A9069" i="9"/>
  <c r="C9069" i="9"/>
  <c r="E9069" i="9"/>
  <c r="F9069" i="9"/>
  <c r="I9069" i="9"/>
  <c r="A9070" i="9"/>
  <c r="D9070" i="9"/>
  <c r="E9070" i="9"/>
  <c r="G9070" i="9"/>
  <c r="I9070" i="9"/>
  <c r="A9071" i="9"/>
  <c r="B9071" i="9" s="1"/>
  <c r="F9071" i="9"/>
  <c r="A9072" i="9"/>
  <c r="C9072" i="9" s="1"/>
  <c r="G9072" i="9"/>
  <c r="A9073" i="9"/>
  <c r="C9073" i="9" s="1"/>
  <c r="B9073" i="9"/>
  <c r="F9073" i="9"/>
  <c r="G9073" i="9"/>
  <c r="A9074" i="9"/>
  <c r="D9074" i="9" s="1"/>
  <c r="C9074" i="9"/>
  <c r="G9074" i="9"/>
  <c r="H9074" i="9"/>
  <c r="A9075" i="9"/>
  <c r="B9075" i="9"/>
  <c r="C9075" i="9"/>
  <c r="E9075" i="9"/>
  <c r="F9075" i="9"/>
  <c r="G9075" i="9"/>
  <c r="I9075" i="9"/>
  <c r="A9076" i="9"/>
  <c r="C9076" i="9"/>
  <c r="D9076" i="9"/>
  <c r="E9076" i="9"/>
  <c r="G9076" i="9"/>
  <c r="H9076" i="9"/>
  <c r="I9076" i="9"/>
  <c r="A9077" i="9"/>
  <c r="C9077" i="9"/>
  <c r="E9077" i="9"/>
  <c r="F9077" i="9"/>
  <c r="I9077" i="9"/>
  <c r="A9078" i="9"/>
  <c r="D9078" i="9"/>
  <c r="E9078" i="9"/>
  <c r="G9078" i="9"/>
  <c r="I9078" i="9"/>
  <c r="A9079" i="9"/>
  <c r="B9079" i="9" s="1"/>
  <c r="F9079" i="9"/>
  <c r="A9080" i="9"/>
  <c r="C9080" i="9" s="1"/>
  <c r="G9080" i="9"/>
  <c r="A9081" i="9"/>
  <c r="C9081" i="9" s="1"/>
  <c r="B9081" i="9"/>
  <c r="F9081" i="9"/>
  <c r="G9081" i="9"/>
  <c r="A9082" i="9"/>
  <c r="D9082" i="9" s="1"/>
  <c r="C9082" i="9"/>
  <c r="G9082" i="9"/>
  <c r="H9082" i="9"/>
  <c r="A9083" i="9"/>
  <c r="B9083" i="9"/>
  <c r="C9083" i="9"/>
  <c r="E9083" i="9"/>
  <c r="F9083" i="9"/>
  <c r="G9083" i="9"/>
  <c r="I9083" i="9"/>
  <c r="A9084" i="9"/>
  <c r="C9084" i="9"/>
  <c r="D9084" i="9"/>
  <c r="E9084" i="9"/>
  <c r="G9084" i="9"/>
  <c r="H9084" i="9"/>
  <c r="I9084" i="9"/>
  <c r="A9085" i="9"/>
  <c r="C9085" i="9"/>
  <c r="E9085" i="9"/>
  <c r="F9085" i="9"/>
  <c r="I9085" i="9"/>
  <c r="A9086" i="9"/>
  <c r="D9086" i="9"/>
  <c r="E9086" i="9"/>
  <c r="G9086" i="9"/>
  <c r="I9086" i="9"/>
  <c r="A9087" i="9"/>
  <c r="B9087" i="9" s="1"/>
  <c r="F9087" i="9"/>
  <c r="A9088" i="9"/>
  <c r="C9088" i="9" s="1"/>
  <c r="G9088" i="9"/>
  <c r="A9089" i="9"/>
  <c r="C9089" i="9" s="1"/>
  <c r="B9089" i="9"/>
  <c r="F9089" i="9"/>
  <c r="G9089" i="9"/>
  <c r="A9090" i="9"/>
  <c r="D9090" i="9" s="1"/>
  <c r="C9090" i="9"/>
  <c r="G9090" i="9"/>
  <c r="H9090" i="9"/>
  <c r="A9091" i="9"/>
  <c r="B9091" i="9"/>
  <c r="C9091" i="9"/>
  <c r="E9091" i="9"/>
  <c r="F9091" i="9"/>
  <c r="G9091" i="9"/>
  <c r="I9091" i="9"/>
  <c r="A9092" i="9"/>
  <c r="C9092" i="9"/>
  <c r="D9092" i="9"/>
  <c r="E9092" i="9"/>
  <c r="G9092" i="9"/>
  <c r="H9092" i="9"/>
  <c r="I9092" i="9"/>
  <c r="A9093" i="9"/>
  <c r="C9093" i="9"/>
  <c r="E9093" i="9"/>
  <c r="F9093" i="9"/>
  <c r="I9093" i="9"/>
  <c r="A9094" i="9"/>
  <c r="D9094" i="9"/>
  <c r="E9094" i="9"/>
  <c r="G9094" i="9"/>
  <c r="I9094" i="9"/>
  <c r="A9095" i="9"/>
  <c r="B9095" i="9" s="1"/>
  <c r="F9095" i="9"/>
  <c r="A9096" i="9"/>
  <c r="C9096" i="9" s="1"/>
  <c r="G9096" i="9"/>
  <c r="A9097" i="9"/>
  <c r="C9097" i="9" s="1"/>
  <c r="B9097" i="9"/>
  <c r="F9097" i="9"/>
  <c r="G9097" i="9"/>
  <c r="A9098" i="9"/>
  <c r="D9098" i="9" s="1"/>
  <c r="C9098" i="9"/>
  <c r="G9098" i="9"/>
  <c r="H9098" i="9"/>
  <c r="A9099" i="9"/>
  <c r="B9099" i="9"/>
  <c r="C9099" i="9"/>
  <c r="E9099" i="9"/>
  <c r="F9099" i="9"/>
  <c r="G9099" i="9"/>
  <c r="I9099" i="9"/>
  <c r="A9100" i="9"/>
  <c r="C9100" i="9"/>
  <c r="D9100" i="9"/>
  <c r="E9100" i="9"/>
  <c r="G9100" i="9"/>
  <c r="H9100" i="9"/>
  <c r="I9100" i="9"/>
  <c r="A9101" i="9"/>
  <c r="C9101" i="9"/>
  <c r="E9101" i="9"/>
  <c r="F9101" i="9"/>
  <c r="I9101" i="9"/>
  <c r="A9102" i="9"/>
  <c r="D9102" i="9"/>
  <c r="E9102" i="9"/>
  <c r="G9102" i="9"/>
  <c r="I9102" i="9"/>
  <c r="A9103" i="9"/>
  <c r="B9103" i="9" s="1"/>
  <c r="F9103" i="9"/>
  <c r="A9104" i="9"/>
  <c r="C9104" i="9" s="1"/>
  <c r="G9104" i="9"/>
  <c r="A9105" i="9"/>
  <c r="C9105" i="9" s="1"/>
  <c r="B9105" i="9"/>
  <c r="F9105" i="9"/>
  <c r="G9105" i="9"/>
  <c r="A9106" i="9"/>
  <c r="D9106" i="9" s="1"/>
  <c r="C9106" i="9"/>
  <c r="G9106" i="9"/>
  <c r="H9106" i="9"/>
  <c r="A9107" i="9"/>
  <c r="B9107" i="9"/>
  <c r="C9107" i="9"/>
  <c r="E9107" i="9"/>
  <c r="F9107" i="9"/>
  <c r="G9107" i="9"/>
  <c r="I9107" i="9"/>
  <c r="A9108" i="9"/>
  <c r="C9108" i="9"/>
  <c r="D9108" i="9"/>
  <c r="E9108" i="9"/>
  <c r="G9108" i="9"/>
  <c r="H9108" i="9"/>
  <c r="I9108" i="9"/>
  <c r="A9109" i="9"/>
  <c r="C9109" i="9"/>
  <c r="E9109" i="9"/>
  <c r="F9109" i="9"/>
  <c r="I9109" i="9"/>
  <c r="A9110" i="9"/>
  <c r="D9110" i="9"/>
  <c r="E9110" i="9"/>
  <c r="G9110" i="9"/>
  <c r="I9110" i="9"/>
  <c r="A9111" i="9"/>
  <c r="B9111" i="9" s="1"/>
  <c r="F9111" i="9"/>
  <c r="A9112" i="9"/>
  <c r="C9112" i="9" s="1"/>
  <c r="G9112" i="9"/>
  <c r="A9113" i="9"/>
  <c r="C9113" i="9" s="1"/>
  <c r="B9113" i="9"/>
  <c r="F9113" i="9"/>
  <c r="G9113" i="9"/>
  <c r="A9114" i="9"/>
  <c r="D9114" i="9" s="1"/>
  <c r="C9114" i="9"/>
  <c r="G9114" i="9"/>
  <c r="H9114" i="9"/>
  <c r="A9115" i="9"/>
  <c r="B9115" i="9"/>
  <c r="C9115" i="9"/>
  <c r="E9115" i="9"/>
  <c r="F9115" i="9"/>
  <c r="G9115" i="9"/>
  <c r="I9115" i="9"/>
  <c r="A9116" i="9"/>
  <c r="C9116" i="9"/>
  <c r="D9116" i="9"/>
  <c r="E9116" i="9"/>
  <c r="G9116" i="9"/>
  <c r="H9116" i="9"/>
  <c r="I9116" i="9"/>
  <c r="A9117" i="9"/>
  <c r="C9117" i="9"/>
  <c r="E9117" i="9"/>
  <c r="F9117" i="9"/>
  <c r="I9117" i="9"/>
  <c r="A9118" i="9"/>
  <c r="D9118" i="9"/>
  <c r="E9118" i="9"/>
  <c r="G9118" i="9"/>
  <c r="I9118" i="9"/>
  <c r="A9119" i="9"/>
  <c r="B9119" i="9" s="1"/>
  <c r="F9119" i="9"/>
  <c r="A9120" i="9"/>
  <c r="C9120" i="9" s="1"/>
  <c r="G9120" i="9"/>
  <c r="A9121" i="9"/>
  <c r="C9121" i="9" s="1"/>
  <c r="B9121" i="9"/>
  <c r="F9121" i="9"/>
  <c r="G9121" i="9"/>
  <c r="A9122" i="9"/>
  <c r="D9122" i="9" s="1"/>
  <c r="C9122" i="9"/>
  <c r="G9122" i="9"/>
  <c r="H9122" i="9"/>
  <c r="A9123" i="9"/>
  <c r="B9123" i="9"/>
  <c r="C9123" i="9"/>
  <c r="E9123" i="9"/>
  <c r="F9123" i="9"/>
  <c r="G9123" i="9"/>
  <c r="I9123" i="9"/>
  <c r="A9124" i="9"/>
  <c r="C9124" i="9"/>
  <c r="D9124" i="9"/>
  <c r="E9124" i="9"/>
  <c r="G9124" i="9"/>
  <c r="H9124" i="9"/>
  <c r="I9124" i="9"/>
  <c r="A9125" i="9"/>
  <c r="C9125" i="9"/>
  <c r="E9125" i="9"/>
  <c r="F9125" i="9"/>
  <c r="I9125" i="9"/>
  <c r="A9126" i="9"/>
  <c r="B9126" i="9" s="1"/>
  <c r="D9126" i="9"/>
  <c r="E9126" i="9"/>
  <c r="F9126" i="9"/>
  <c r="H9126" i="9"/>
  <c r="I9126" i="9"/>
  <c r="A9127" i="9"/>
  <c r="B9127" i="9"/>
  <c r="C9127" i="9"/>
  <c r="D9127" i="9"/>
  <c r="E9127" i="9"/>
  <c r="F9127" i="9"/>
  <c r="G9127" i="9"/>
  <c r="H9127" i="9"/>
  <c r="I9127" i="9"/>
  <c r="A9128" i="9"/>
  <c r="C9128" i="9" s="1"/>
  <c r="E9128" i="9"/>
  <c r="I9128" i="9"/>
  <c r="A9129" i="9"/>
  <c r="B9129" i="9"/>
  <c r="C9129" i="9"/>
  <c r="D9129" i="9"/>
  <c r="E9129" i="9"/>
  <c r="F9129" i="9"/>
  <c r="G9129" i="9"/>
  <c r="H9129" i="9"/>
  <c r="I9129" i="9"/>
  <c r="A9130" i="9"/>
  <c r="C9130" i="9" s="1"/>
  <c r="E9130" i="9"/>
  <c r="I9130" i="9"/>
  <c r="A9131" i="9"/>
  <c r="B9131" i="9"/>
  <c r="C9131" i="9"/>
  <c r="D9131" i="9"/>
  <c r="E9131" i="9"/>
  <c r="F9131" i="9"/>
  <c r="G9131" i="9"/>
  <c r="H9131" i="9"/>
  <c r="I9131" i="9"/>
  <c r="A9132" i="9"/>
  <c r="C9132" i="9" s="1"/>
  <c r="E9132" i="9"/>
  <c r="I9132" i="9"/>
  <c r="A9133" i="9"/>
  <c r="B9133" i="9"/>
  <c r="C9133" i="9"/>
  <c r="D9133" i="9"/>
  <c r="E9133" i="9"/>
  <c r="F9133" i="9"/>
  <c r="G9133" i="9"/>
  <c r="H9133" i="9"/>
  <c r="I9133" i="9"/>
  <c r="A9134" i="9"/>
  <c r="E9134" i="9" s="1"/>
  <c r="I9134" i="9"/>
  <c r="A9135" i="9"/>
  <c r="B9135" i="9"/>
  <c r="C9135" i="9"/>
  <c r="D9135" i="9"/>
  <c r="E9135" i="9"/>
  <c r="F9135" i="9"/>
  <c r="G9135" i="9"/>
  <c r="H9135" i="9"/>
  <c r="I9135" i="9"/>
  <c r="A9136" i="9"/>
  <c r="E9136" i="9" s="1"/>
  <c r="I9136" i="9"/>
  <c r="A9137" i="9"/>
  <c r="B9137" i="9"/>
  <c r="C9137" i="9"/>
  <c r="D9137" i="9"/>
  <c r="E9137" i="9"/>
  <c r="F9137" i="9"/>
  <c r="G9137" i="9"/>
  <c r="H9137" i="9"/>
  <c r="I9137" i="9"/>
  <c r="A9138" i="9"/>
  <c r="E9138" i="9" s="1"/>
  <c r="I9138" i="9"/>
  <c r="A9139" i="9"/>
  <c r="B9139" i="9"/>
  <c r="C9139" i="9"/>
  <c r="D9139" i="9"/>
  <c r="E9139" i="9"/>
  <c r="F9139" i="9"/>
  <c r="G9139" i="9"/>
  <c r="H9139" i="9"/>
  <c r="I9139" i="9"/>
  <c r="A9140" i="9"/>
  <c r="E9140" i="9" s="1"/>
  <c r="I9140" i="9"/>
  <c r="A9141" i="9"/>
  <c r="B9141" i="9"/>
  <c r="C9141" i="9"/>
  <c r="D9141" i="9"/>
  <c r="E9141" i="9"/>
  <c r="F9141" i="9"/>
  <c r="G9141" i="9"/>
  <c r="H9141" i="9"/>
  <c r="I9141" i="9"/>
  <c r="A9142" i="9"/>
  <c r="E9142" i="9" s="1"/>
  <c r="I9142" i="9"/>
  <c r="A9143" i="9"/>
  <c r="B9143" i="9"/>
  <c r="C9143" i="9"/>
  <c r="D9143" i="9"/>
  <c r="E9143" i="9"/>
  <c r="F9143" i="9"/>
  <c r="G9143" i="9"/>
  <c r="H9143" i="9"/>
  <c r="I9143" i="9"/>
  <c r="A9144" i="9"/>
  <c r="E9144" i="9" s="1"/>
  <c r="I9144" i="9"/>
  <c r="A9145" i="9"/>
  <c r="B9145" i="9"/>
  <c r="C9145" i="9"/>
  <c r="D9145" i="9"/>
  <c r="E9145" i="9"/>
  <c r="F9145" i="9"/>
  <c r="G9145" i="9"/>
  <c r="H9145" i="9"/>
  <c r="I9145" i="9"/>
  <c r="A9146" i="9"/>
  <c r="E9146" i="9"/>
  <c r="I9146" i="9"/>
  <c r="A9147" i="9"/>
  <c r="B9147" i="9"/>
  <c r="C9147" i="9"/>
  <c r="D9147" i="9"/>
  <c r="E9147" i="9"/>
  <c r="F9147" i="9"/>
  <c r="G9147" i="9"/>
  <c r="H9147" i="9"/>
  <c r="I9147" i="9"/>
  <c r="A9148" i="9"/>
  <c r="E9148" i="9"/>
  <c r="I9148" i="9"/>
  <c r="A9149" i="9"/>
  <c r="B9149" i="9"/>
  <c r="C9149" i="9"/>
  <c r="D9149" i="9"/>
  <c r="E9149" i="9"/>
  <c r="F9149" i="9"/>
  <c r="G9149" i="9"/>
  <c r="H9149" i="9"/>
  <c r="I9149" i="9"/>
  <c r="A9150" i="9"/>
  <c r="E9150" i="9"/>
  <c r="I9150" i="9"/>
  <c r="A9151" i="9"/>
  <c r="B9151" i="9"/>
  <c r="C9151" i="9"/>
  <c r="D9151" i="9"/>
  <c r="E9151" i="9"/>
  <c r="F9151" i="9"/>
  <c r="G9151" i="9"/>
  <c r="H9151" i="9"/>
  <c r="I9151" i="9"/>
  <c r="A9152" i="9"/>
  <c r="E9152" i="9"/>
  <c r="I9152" i="9"/>
  <c r="A9153" i="9"/>
  <c r="B9153" i="9"/>
  <c r="C9153" i="9"/>
  <c r="D9153" i="9"/>
  <c r="E9153" i="9"/>
  <c r="F9153" i="9"/>
  <c r="G9153" i="9"/>
  <c r="H9153" i="9"/>
  <c r="I9153" i="9"/>
  <c r="A9154" i="9"/>
  <c r="E9154" i="9"/>
  <c r="I9154" i="9"/>
  <c r="A9155" i="9"/>
  <c r="B9155" i="9"/>
  <c r="C9155" i="9"/>
  <c r="D9155" i="9"/>
  <c r="E9155" i="9"/>
  <c r="F9155" i="9"/>
  <c r="G9155" i="9"/>
  <c r="H9155" i="9"/>
  <c r="I9155" i="9"/>
  <c r="A9156" i="9"/>
  <c r="E9156" i="9"/>
  <c r="I9156" i="9"/>
  <c r="A9157" i="9"/>
  <c r="B9157" i="9"/>
  <c r="C9157" i="9"/>
  <c r="D9157" i="9"/>
  <c r="E9157" i="9"/>
  <c r="F9157" i="9"/>
  <c r="G9157" i="9"/>
  <c r="H9157" i="9"/>
  <c r="I9157" i="9"/>
  <c r="A9158" i="9"/>
  <c r="E9158" i="9"/>
  <c r="I9158" i="9"/>
  <c r="A9159" i="9"/>
  <c r="B9159" i="9"/>
  <c r="C9159" i="9"/>
  <c r="D9159" i="9"/>
  <c r="E9159" i="9"/>
  <c r="F9159" i="9"/>
  <c r="G9159" i="9"/>
  <c r="H9159" i="9"/>
  <c r="I9159" i="9"/>
  <c r="A9160" i="9"/>
  <c r="E9160" i="9"/>
  <c r="I9160" i="9"/>
  <c r="A9161" i="9"/>
  <c r="B9161" i="9"/>
  <c r="C9161" i="9"/>
  <c r="D9161" i="9"/>
  <c r="E9161" i="9"/>
  <c r="F9161" i="9"/>
  <c r="G9161" i="9"/>
  <c r="H9161" i="9"/>
  <c r="I9161" i="9"/>
  <c r="A9162" i="9"/>
  <c r="E9162" i="9"/>
  <c r="I9162" i="9"/>
  <c r="A9163" i="9"/>
  <c r="B9163" i="9"/>
  <c r="C9163" i="9"/>
  <c r="D9163" i="9"/>
  <c r="E9163" i="9"/>
  <c r="F9163" i="9"/>
  <c r="G9163" i="9"/>
  <c r="H9163" i="9"/>
  <c r="I9163" i="9"/>
  <c r="A9164" i="9"/>
  <c r="E9164" i="9"/>
  <c r="I9164" i="9"/>
  <c r="A9165" i="9"/>
  <c r="B9165" i="9"/>
  <c r="C9165" i="9"/>
  <c r="D9165" i="9"/>
  <c r="E9165" i="9"/>
  <c r="F9165" i="9"/>
  <c r="G9165" i="9"/>
  <c r="H9165" i="9"/>
  <c r="I9165" i="9"/>
  <c r="A9166" i="9"/>
  <c r="E9166" i="9"/>
  <c r="I9166" i="9"/>
  <c r="A9167" i="9"/>
  <c r="B9167" i="9"/>
  <c r="C9167" i="9"/>
  <c r="D9167" i="9"/>
  <c r="E9167" i="9"/>
  <c r="F9167" i="9"/>
  <c r="G9167" i="9"/>
  <c r="H9167" i="9"/>
  <c r="I9167" i="9"/>
  <c r="A9168" i="9"/>
  <c r="E9168" i="9"/>
  <c r="I9168" i="9"/>
  <c r="A9169" i="9"/>
  <c r="B9169" i="9"/>
  <c r="C9169" i="9"/>
  <c r="D9169" i="9"/>
  <c r="E9169" i="9"/>
  <c r="F9169" i="9"/>
  <c r="G9169" i="9"/>
  <c r="H9169" i="9"/>
  <c r="I9169" i="9"/>
  <c r="A9170" i="9"/>
  <c r="E9170" i="9"/>
  <c r="I9170" i="9"/>
  <c r="A9171" i="9"/>
  <c r="B9171" i="9"/>
  <c r="C9171" i="9"/>
  <c r="D9171" i="9"/>
  <c r="E9171" i="9"/>
  <c r="F9171" i="9"/>
  <c r="G9171" i="9"/>
  <c r="H9171" i="9"/>
  <c r="I9171" i="9"/>
  <c r="A9172" i="9"/>
  <c r="E9172" i="9"/>
  <c r="I9172" i="9"/>
  <c r="A9173" i="9"/>
  <c r="B9173" i="9"/>
  <c r="C9173" i="9"/>
  <c r="D9173" i="9"/>
  <c r="E9173" i="9"/>
  <c r="F9173" i="9"/>
  <c r="G9173" i="9"/>
  <c r="H9173" i="9"/>
  <c r="I9173" i="9"/>
  <c r="A9174" i="9"/>
  <c r="E9174" i="9"/>
  <c r="I9174" i="9"/>
  <c r="A9175" i="9"/>
  <c r="B9175" i="9"/>
  <c r="C9175" i="9"/>
  <c r="D9175" i="9"/>
  <c r="E9175" i="9"/>
  <c r="F9175" i="9"/>
  <c r="G9175" i="9"/>
  <c r="H9175" i="9"/>
  <c r="I9175" i="9"/>
  <c r="A9176" i="9"/>
  <c r="E9176" i="9"/>
  <c r="I9176" i="9"/>
  <c r="A9177" i="9"/>
  <c r="B9177" i="9"/>
  <c r="C9177" i="9"/>
  <c r="D9177" i="9"/>
  <c r="E9177" i="9"/>
  <c r="F9177" i="9"/>
  <c r="G9177" i="9"/>
  <c r="H9177" i="9"/>
  <c r="I9177" i="9"/>
  <c r="A9178" i="9"/>
  <c r="E9178" i="9"/>
  <c r="I9178" i="9"/>
  <c r="A9179" i="9"/>
  <c r="B9179" i="9"/>
  <c r="C9179" i="9"/>
  <c r="D9179" i="9"/>
  <c r="E9179" i="9"/>
  <c r="F9179" i="9"/>
  <c r="G9179" i="9"/>
  <c r="H9179" i="9"/>
  <c r="I9179" i="9"/>
  <c r="A9180" i="9"/>
  <c r="E9180" i="9"/>
  <c r="I9180" i="9"/>
  <c r="A9181" i="9"/>
  <c r="B9181" i="9"/>
  <c r="C9181" i="9"/>
  <c r="D9181" i="9"/>
  <c r="E9181" i="9"/>
  <c r="F9181" i="9"/>
  <c r="G9181" i="9"/>
  <c r="H9181" i="9"/>
  <c r="I9181" i="9"/>
  <c r="A9182" i="9"/>
  <c r="E9182" i="9"/>
  <c r="I9182" i="9"/>
  <c r="A9183" i="9"/>
  <c r="B9183" i="9"/>
  <c r="C9183" i="9"/>
  <c r="D9183" i="9"/>
  <c r="E9183" i="9"/>
  <c r="F9183" i="9"/>
  <c r="G9183" i="9"/>
  <c r="H9183" i="9"/>
  <c r="I9183" i="9"/>
  <c r="A9184" i="9"/>
  <c r="E9184" i="9"/>
  <c r="I9184" i="9"/>
  <c r="A9185" i="9"/>
  <c r="B9185" i="9"/>
  <c r="C9185" i="9"/>
  <c r="D9185" i="9"/>
  <c r="E9185" i="9"/>
  <c r="F9185" i="9"/>
  <c r="G9185" i="9"/>
  <c r="H9185" i="9"/>
  <c r="I9185" i="9"/>
  <c r="A9186" i="9"/>
  <c r="E9186" i="9"/>
  <c r="I9186" i="9"/>
  <c r="A9187" i="9"/>
  <c r="B9187" i="9"/>
  <c r="C9187" i="9"/>
  <c r="D9187" i="9"/>
  <c r="E9187" i="9"/>
  <c r="F9187" i="9"/>
  <c r="G9187" i="9"/>
  <c r="H9187" i="9"/>
  <c r="I9187" i="9"/>
  <c r="A9188" i="9"/>
  <c r="E9188" i="9"/>
  <c r="I9188" i="9"/>
  <c r="A9189" i="9"/>
  <c r="B9189" i="9"/>
  <c r="C9189" i="9"/>
  <c r="D9189" i="9"/>
  <c r="E9189" i="9"/>
  <c r="F9189" i="9"/>
  <c r="G9189" i="9"/>
  <c r="H9189" i="9"/>
  <c r="I9189" i="9"/>
  <c r="A9190" i="9"/>
  <c r="E9190" i="9"/>
  <c r="I9190" i="9"/>
  <c r="A9191" i="9"/>
  <c r="B9191" i="9"/>
  <c r="C9191" i="9"/>
  <c r="D9191" i="9"/>
  <c r="E9191" i="9"/>
  <c r="F9191" i="9"/>
  <c r="G9191" i="9"/>
  <c r="H9191" i="9"/>
  <c r="I9191" i="9"/>
  <c r="A9192" i="9"/>
  <c r="E9192" i="9"/>
  <c r="I9192" i="9"/>
  <c r="A9193" i="9"/>
  <c r="B9193" i="9"/>
  <c r="C9193" i="9"/>
  <c r="D9193" i="9"/>
  <c r="E9193" i="9"/>
  <c r="F9193" i="9"/>
  <c r="G9193" i="9"/>
  <c r="H9193" i="9"/>
  <c r="I9193" i="9"/>
  <c r="A9194" i="9"/>
  <c r="E9194" i="9"/>
  <c r="I9194" i="9"/>
  <c r="A9195" i="9"/>
  <c r="B9195" i="9"/>
  <c r="C9195" i="9"/>
  <c r="D9195" i="9"/>
  <c r="E9195" i="9"/>
  <c r="F9195" i="9"/>
  <c r="G9195" i="9"/>
  <c r="H9195" i="9"/>
  <c r="I9195" i="9"/>
  <c r="A9196" i="9"/>
  <c r="E9196" i="9"/>
  <c r="I9196" i="9"/>
  <c r="A9197" i="9"/>
  <c r="B9197" i="9"/>
  <c r="C9197" i="9"/>
  <c r="D9197" i="9"/>
  <c r="E9197" i="9"/>
  <c r="F9197" i="9"/>
  <c r="G9197" i="9"/>
  <c r="H9197" i="9"/>
  <c r="I9197" i="9"/>
  <c r="A9198" i="9"/>
  <c r="E9198" i="9"/>
  <c r="I9198" i="9"/>
  <c r="A9199" i="9"/>
  <c r="B9199" i="9"/>
  <c r="C9199" i="9"/>
  <c r="D9199" i="9"/>
  <c r="E9199" i="9"/>
  <c r="F9199" i="9"/>
  <c r="G9199" i="9"/>
  <c r="H9199" i="9"/>
  <c r="I9199" i="9"/>
  <c r="A9200" i="9"/>
  <c r="E9200" i="9"/>
  <c r="I9200" i="9"/>
  <c r="A9201" i="9"/>
  <c r="B9201" i="9"/>
  <c r="C9201" i="9"/>
  <c r="D9201" i="9"/>
  <c r="E9201" i="9"/>
  <c r="F9201" i="9"/>
  <c r="G9201" i="9"/>
  <c r="H9201" i="9"/>
  <c r="I9201" i="9"/>
  <c r="A9202" i="9"/>
  <c r="E9202" i="9"/>
  <c r="I9202" i="9"/>
  <c r="A9203" i="9"/>
  <c r="B9203" i="9"/>
  <c r="C9203" i="9"/>
  <c r="D9203" i="9"/>
  <c r="E9203" i="9"/>
  <c r="F9203" i="9"/>
  <c r="G9203" i="9"/>
  <c r="H9203" i="9"/>
  <c r="I9203" i="9"/>
  <c r="A9204" i="9"/>
  <c r="E9204" i="9"/>
  <c r="I9204" i="9"/>
  <c r="A9205" i="9"/>
  <c r="B9205" i="9"/>
  <c r="C9205" i="9"/>
  <c r="D9205" i="9"/>
  <c r="E9205" i="9"/>
  <c r="F9205" i="9"/>
  <c r="G9205" i="9"/>
  <c r="H9205" i="9"/>
  <c r="I9205" i="9"/>
  <c r="A9206" i="9"/>
  <c r="I9206" i="9"/>
  <c r="A9207" i="9"/>
  <c r="B9207" i="9"/>
  <c r="C9207" i="9"/>
  <c r="D9207" i="9"/>
  <c r="E9207" i="9"/>
  <c r="F9207" i="9"/>
  <c r="G9207" i="9"/>
  <c r="H9207" i="9"/>
  <c r="I9207" i="9"/>
  <c r="A9208" i="9"/>
  <c r="D9208" i="9"/>
  <c r="E9208" i="9"/>
  <c r="H9208" i="9"/>
  <c r="I9208" i="9"/>
  <c r="A9209" i="9"/>
  <c r="B9209" i="9"/>
  <c r="C9209" i="9"/>
  <c r="D9209" i="9"/>
  <c r="E9209" i="9"/>
  <c r="F9209" i="9"/>
  <c r="G9209" i="9"/>
  <c r="H9209" i="9"/>
  <c r="I9209" i="9"/>
  <c r="A9210" i="9"/>
  <c r="D9210" i="9" s="1"/>
  <c r="E9210" i="9"/>
  <c r="H9210" i="9"/>
  <c r="I9210" i="9"/>
  <c r="A9211" i="9"/>
  <c r="B9211" i="9"/>
  <c r="C9211" i="9"/>
  <c r="D9211" i="9"/>
  <c r="E9211" i="9"/>
  <c r="F9211" i="9"/>
  <c r="G9211" i="9"/>
  <c r="H9211" i="9"/>
  <c r="I9211" i="9"/>
  <c r="A9212" i="9"/>
  <c r="D9212" i="9" s="1"/>
  <c r="H9212" i="9"/>
  <c r="I9212" i="9"/>
  <c r="A9213" i="9"/>
  <c r="B9213" i="9"/>
  <c r="C9213" i="9"/>
  <c r="D9213" i="9"/>
  <c r="E9213" i="9"/>
  <c r="F9213" i="9"/>
  <c r="G9213" i="9"/>
  <c r="H9213" i="9"/>
  <c r="I9213" i="9"/>
  <c r="A9214" i="9"/>
  <c r="I9214" i="9"/>
  <c r="A9215" i="9"/>
  <c r="B9215" i="9"/>
  <c r="C9215" i="9"/>
  <c r="D9215" i="9"/>
  <c r="E9215" i="9"/>
  <c r="F9215" i="9"/>
  <c r="G9215" i="9"/>
  <c r="H9215" i="9"/>
  <c r="I9215" i="9"/>
  <c r="A9216" i="9"/>
  <c r="D9216" i="9"/>
  <c r="E9216" i="9"/>
  <c r="H9216" i="9"/>
  <c r="I9216" i="9"/>
  <c r="A9217" i="9"/>
  <c r="B9217" i="9"/>
  <c r="C9217" i="9"/>
  <c r="D9217" i="9"/>
  <c r="E9217" i="9"/>
  <c r="F9217" i="9"/>
  <c r="G9217" i="9"/>
  <c r="H9217" i="9"/>
  <c r="I9217" i="9"/>
  <c r="A9218" i="9"/>
  <c r="D9218" i="9" s="1"/>
  <c r="E9218" i="9"/>
  <c r="H9218" i="9"/>
  <c r="I9218" i="9"/>
  <c r="A9219" i="9"/>
  <c r="B9219" i="9"/>
  <c r="C9219" i="9"/>
  <c r="D9219" i="9"/>
  <c r="E9219" i="9"/>
  <c r="F9219" i="9"/>
  <c r="G9219" i="9"/>
  <c r="H9219" i="9"/>
  <c r="I9219" i="9"/>
  <c r="A9220" i="9"/>
  <c r="D9220" i="9" s="1"/>
  <c r="H9220" i="9"/>
  <c r="I9220" i="9"/>
  <c r="A9221" i="9"/>
  <c r="B9221" i="9"/>
  <c r="C9221" i="9"/>
  <c r="D9221" i="9"/>
  <c r="E9221" i="9"/>
  <c r="F9221" i="9"/>
  <c r="G9221" i="9"/>
  <c r="H9221" i="9"/>
  <c r="I9221" i="9"/>
  <c r="A9222" i="9"/>
  <c r="I9222" i="9"/>
  <c r="A9223" i="9"/>
  <c r="B9223" i="9"/>
  <c r="C9223" i="9"/>
  <c r="D9223" i="9"/>
  <c r="E9223" i="9"/>
  <c r="F9223" i="9"/>
  <c r="G9223" i="9"/>
  <c r="H9223" i="9"/>
  <c r="I9223" i="9"/>
  <c r="A9224" i="9"/>
  <c r="D9224" i="9"/>
  <c r="E9224" i="9"/>
  <c r="H9224" i="9"/>
  <c r="I9224" i="9"/>
  <c r="A9225" i="9"/>
  <c r="B9225" i="9"/>
  <c r="C9225" i="9"/>
  <c r="D9225" i="9"/>
  <c r="E9225" i="9"/>
  <c r="F9225" i="9"/>
  <c r="G9225" i="9"/>
  <c r="H9225" i="9"/>
  <c r="I9225" i="9"/>
  <c r="A9226" i="9"/>
  <c r="D9226" i="9" s="1"/>
  <c r="E9226" i="9"/>
  <c r="H9226" i="9"/>
  <c r="I9226" i="9"/>
  <c r="A9227" i="9"/>
  <c r="B9227" i="9"/>
  <c r="C9227" i="9"/>
  <c r="D9227" i="9"/>
  <c r="E9227" i="9"/>
  <c r="F9227" i="9"/>
  <c r="G9227" i="9"/>
  <c r="H9227" i="9"/>
  <c r="I9227" i="9"/>
  <c r="A9228" i="9"/>
  <c r="D9228" i="9" s="1"/>
  <c r="H9228" i="9"/>
  <c r="I9228" i="9"/>
  <c r="A9229" i="9"/>
  <c r="B9229" i="9"/>
  <c r="C9229" i="9"/>
  <c r="D9229" i="9"/>
  <c r="E9229" i="9"/>
  <c r="F9229" i="9"/>
  <c r="G9229" i="9"/>
  <c r="H9229" i="9"/>
  <c r="I9229" i="9"/>
  <c r="A9230" i="9"/>
  <c r="I9230" i="9"/>
  <c r="A9231" i="9"/>
  <c r="B9231" i="9"/>
  <c r="C9231" i="9"/>
  <c r="D9231" i="9"/>
  <c r="E9231" i="9"/>
  <c r="F9231" i="9"/>
  <c r="G9231" i="9"/>
  <c r="H9231" i="9"/>
  <c r="I9231" i="9"/>
  <c r="A9232" i="9"/>
  <c r="D9232" i="9"/>
  <c r="E9232" i="9"/>
  <c r="H9232" i="9"/>
  <c r="I9232" i="9"/>
  <c r="A9233" i="9"/>
  <c r="B9233" i="9"/>
  <c r="C9233" i="9"/>
  <c r="D9233" i="9"/>
  <c r="E9233" i="9"/>
  <c r="F9233" i="9"/>
  <c r="G9233" i="9"/>
  <c r="H9233" i="9"/>
  <c r="I9233" i="9"/>
  <c r="A9234" i="9"/>
  <c r="D9234" i="9" s="1"/>
  <c r="E9234" i="9"/>
  <c r="H9234" i="9"/>
  <c r="I9234" i="9"/>
  <c r="A9235" i="9"/>
  <c r="B9235" i="9"/>
  <c r="C9235" i="9"/>
  <c r="D9235" i="9"/>
  <c r="E9235" i="9"/>
  <c r="F9235" i="9"/>
  <c r="G9235" i="9"/>
  <c r="H9235" i="9"/>
  <c r="I9235" i="9"/>
  <c r="A9236" i="9"/>
  <c r="D9236" i="9" s="1"/>
  <c r="H9236" i="9"/>
  <c r="I9236" i="9"/>
  <c r="A9237" i="9"/>
  <c r="B9237" i="9"/>
  <c r="C9237" i="9"/>
  <c r="D9237" i="9"/>
  <c r="E9237" i="9"/>
  <c r="F9237" i="9"/>
  <c r="G9237" i="9"/>
  <c r="H9237" i="9"/>
  <c r="I9237" i="9"/>
  <c r="A9238" i="9"/>
  <c r="I9238" i="9"/>
  <c r="A9239" i="9"/>
  <c r="B9239" i="9"/>
  <c r="C9239" i="9"/>
  <c r="D9239" i="9"/>
  <c r="E9239" i="9"/>
  <c r="F9239" i="9"/>
  <c r="G9239" i="9"/>
  <c r="H9239" i="9"/>
  <c r="I9239" i="9"/>
  <c r="A9240" i="9"/>
  <c r="D9240" i="9"/>
  <c r="E9240" i="9"/>
  <c r="H9240" i="9"/>
  <c r="I9240" i="9"/>
  <c r="A9241" i="9"/>
  <c r="B9241" i="9"/>
  <c r="C9241" i="9"/>
  <c r="D9241" i="9"/>
  <c r="E9241" i="9"/>
  <c r="F9241" i="9"/>
  <c r="G9241" i="9"/>
  <c r="H9241" i="9"/>
  <c r="I9241" i="9"/>
  <c r="A9242" i="9"/>
  <c r="D9242" i="9" s="1"/>
  <c r="E9242" i="9"/>
  <c r="H9242" i="9"/>
  <c r="I9242" i="9"/>
  <c r="A9243" i="9"/>
  <c r="B9243" i="9"/>
  <c r="C9243" i="9"/>
  <c r="D9243" i="9"/>
  <c r="E9243" i="9"/>
  <c r="F9243" i="9"/>
  <c r="G9243" i="9"/>
  <c r="H9243" i="9"/>
  <c r="I9243" i="9"/>
  <c r="A9244" i="9"/>
  <c r="D9244" i="9" s="1"/>
  <c r="H9244" i="9"/>
  <c r="I9244" i="9"/>
  <c r="A9245" i="9"/>
  <c r="B9245" i="9"/>
  <c r="C9245" i="9"/>
  <c r="D9245" i="9"/>
  <c r="E9245" i="9"/>
  <c r="F9245" i="9"/>
  <c r="G9245" i="9"/>
  <c r="H9245" i="9"/>
  <c r="I9245" i="9"/>
  <c r="A9246" i="9"/>
  <c r="I9246" i="9"/>
  <c r="A9247" i="9"/>
  <c r="B9247" i="9"/>
  <c r="C9247" i="9"/>
  <c r="D9247" i="9"/>
  <c r="E9247" i="9"/>
  <c r="F9247" i="9"/>
  <c r="G9247" i="9"/>
  <c r="H9247" i="9"/>
  <c r="I9247" i="9"/>
  <c r="A9248" i="9"/>
  <c r="D9248" i="9"/>
  <c r="E9248" i="9"/>
  <c r="H9248" i="9"/>
  <c r="I9248" i="9"/>
  <c r="A9249" i="9"/>
  <c r="B9249" i="9"/>
  <c r="C9249" i="9"/>
  <c r="D9249" i="9"/>
  <c r="E9249" i="9"/>
  <c r="F9249" i="9"/>
  <c r="G9249" i="9"/>
  <c r="H9249" i="9"/>
  <c r="I9249" i="9"/>
  <c r="A9250" i="9"/>
  <c r="D9250" i="9" s="1"/>
  <c r="E9250" i="9"/>
  <c r="H9250" i="9"/>
  <c r="I9250" i="9"/>
  <c r="A9251" i="9"/>
  <c r="B9251" i="9"/>
  <c r="C9251" i="9"/>
  <c r="D9251" i="9"/>
  <c r="E9251" i="9"/>
  <c r="F9251" i="9"/>
  <c r="G9251" i="9"/>
  <c r="H9251" i="9"/>
  <c r="I9251" i="9"/>
  <c r="A9252" i="9"/>
  <c r="D9252" i="9" s="1"/>
  <c r="H9252" i="9"/>
  <c r="I9252" i="9"/>
  <c r="A9253" i="9"/>
  <c r="B9253" i="9"/>
  <c r="C9253" i="9"/>
  <c r="D9253" i="9"/>
  <c r="E9253" i="9"/>
  <c r="F9253" i="9"/>
  <c r="G9253" i="9"/>
  <c r="H9253" i="9"/>
  <c r="I9253" i="9"/>
  <c r="A9254" i="9"/>
  <c r="I9254" i="9"/>
  <c r="A9255" i="9"/>
  <c r="B9255" i="9"/>
  <c r="C9255" i="9"/>
  <c r="D9255" i="9"/>
  <c r="E9255" i="9"/>
  <c r="F9255" i="9"/>
  <c r="G9255" i="9"/>
  <c r="H9255" i="9"/>
  <c r="I9255" i="9"/>
  <c r="A9256" i="9"/>
  <c r="D9256" i="9"/>
  <c r="E9256" i="9"/>
  <c r="H9256" i="9"/>
  <c r="I9256" i="9"/>
  <c r="A9257" i="9"/>
  <c r="B9257" i="9"/>
  <c r="C9257" i="9"/>
  <c r="D9257" i="9"/>
  <c r="E9257" i="9"/>
  <c r="F9257" i="9"/>
  <c r="G9257" i="9"/>
  <c r="H9257" i="9"/>
  <c r="I9257" i="9"/>
  <c r="A9258" i="9"/>
  <c r="D9258" i="9" s="1"/>
  <c r="E9258" i="9"/>
  <c r="H9258" i="9"/>
  <c r="I9258" i="9"/>
  <c r="A9259" i="9"/>
  <c r="B9259" i="9"/>
  <c r="C9259" i="9"/>
  <c r="D9259" i="9"/>
  <c r="E9259" i="9"/>
  <c r="F9259" i="9"/>
  <c r="G9259" i="9"/>
  <c r="H9259" i="9"/>
  <c r="I9259" i="9"/>
  <c r="A9260" i="9"/>
  <c r="D9260" i="9" s="1"/>
  <c r="H9260" i="9"/>
  <c r="I9260" i="9"/>
  <c r="A9261" i="9"/>
  <c r="B9261" i="9"/>
  <c r="C9261" i="9"/>
  <c r="D9261" i="9"/>
  <c r="E9261" i="9"/>
  <c r="F9261" i="9"/>
  <c r="G9261" i="9"/>
  <c r="H9261" i="9"/>
  <c r="I9261" i="9"/>
  <c r="A9262" i="9"/>
  <c r="I9262" i="9"/>
  <c r="A9263" i="9"/>
  <c r="B9263" i="9"/>
  <c r="C9263" i="9"/>
  <c r="D9263" i="9"/>
  <c r="E9263" i="9"/>
  <c r="F9263" i="9"/>
  <c r="G9263" i="9"/>
  <c r="H9263" i="9"/>
  <c r="I9263" i="9"/>
  <c r="A9264" i="9"/>
  <c r="D9264" i="9"/>
  <c r="E9264" i="9"/>
  <c r="H9264" i="9"/>
  <c r="I9264" i="9"/>
  <c r="A9265" i="9"/>
  <c r="B9265" i="9"/>
  <c r="C9265" i="9"/>
  <c r="D9265" i="9"/>
  <c r="E9265" i="9"/>
  <c r="F9265" i="9"/>
  <c r="G9265" i="9"/>
  <c r="H9265" i="9"/>
  <c r="I9265" i="9"/>
  <c r="A9266" i="9"/>
  <c r="D9266" i="9" s="1"/>
  <c r="E9266" i="9"/>
  <c r="H9266" i="9"/>
  <c r="I9266" i="9"/>
  <c r="A9267" i="9"/>
  <c r="B9267" i="9"/>
  <c r="C9267" i="9"/>
  <c r="D9267" i="9"/>
  <c r="E9267" i="9"/>
  <c r="F9267" i="9"/>
  <c r="G9267" i="9"/>
  <c r="H9267" i="9"/>
  <c r="I9267" i="9"/>
  <c r="A9268" i="9"/>
  <c r="D9268" i="9" s="1"/>
  <c r="H9268" i="9"/>
  <c r="I9268" i="9"/>
  <c r="A9269" i="9"/>
  <c r="B9269" i="9"/>
  <c r="C9269" i="9"/>
  <c r="D9269" i="9"/>
  <c r="E9269" i="9"/>
  <c r="F9269" i="9"/>
  <c r="G9269" i="9"/>
  <c r="H9269" i="9"/>
  <c r="I9269" i="9"/>
  <c r="A9270" i="9"/>
  <c r="I9270" i="9"/>
  <c r="A9271" i="9"/>
  <c r="B9271" i="9"/>
  <c r="C9271" i="9"/>
  <c r="D9271" i="9"/>
  <c r="E9271" i="9"/>
  <c r="F9271" i="9"/>
  <c r="G9271" i="9"/>
  <c r="H9271" i="9"/>
  <c r="I9271" i="9"/>
  <c r="A9272" i="9"/>
  <c r="D9272" i="9"/>
  <c r="E9272" i="9"/>
  <c r="H9272" i="9"/>
  <c r="I9272" i="9"/>
  <c r="A9273" i="9"/>
  <c r="B9273" i="9"/>
  <c r="C9273" i="9"/>
  <c r="D9273" i="9"/>
  <c r="E9273" i="9"/>
  <c r="F9273" i="9"/>
  <c r="G9273" i="9"/>
  <c r="H9273" i="9"/>
  <c r="I9273" i="9"/>
  <c r="A9274" i="9"/>
  <c r="D9274" i="9" s="1"/>
  <c r="E9274" i="9"/>
  <c r="H9274" i="9"/>
  <c r="I9274" i="9"/>
  <c r="A9275" i="9"/>
  <c r="B9275" i="9"/>
  <c r="C9275" i="9"/>
  <c r="D9275" i="9"/>
  <c r="E9275" i="9"/>
  <c r="F9275" i="9"/>
  <c r="G9275" i="9"/>
  <c r="H9275" i="9"/>
  <c r="I9275" i="9"/>
  <c r="A9276" i="9"/>
  <c r="D9276" i="9" s="1"/>
  <c r="H9276" i="9"/>
  <c r="I9276" i="9"/>
  <c r="A9277" i="9"/>
  <c r="B9277" i="9"/>
  <c r="C9277" i="9"/>
  <c r="D9277" i="9"/>
  <c r="E9277" i="9"/>
  <c r="F9277" i="9"/>
  <c r="G9277" i="9"/>
  <c r="H9277" i="9"/>
  <c r="I9277" i="9"/>
  <c r="A9278" i="9"/>
  <c r="I9278" i="9"/>
  <c r="A9279" i="9"/>
  <c r="B9279" i="9"/>
  <c r="C9279" i="9"/>
  <c r="D9279" i="9"/>
  <c r="E9279" i="9"/>
  <c r="F9279" i="9"/>
  <c r="G9279" i="9"/>
  <c r="H9279" i="9"/>
  <c r="I9279" i="9"/>
  <c r="A9280" i="9"/>
  <c r="D9280" i="9"/>
  <c r="E9280" i="9"/>
  <c r="H9280" i="9"/>
  <c r="I9280" i="9"/>
  <c r="A9281" i="9"/>
  <c r="B9281" i="9"/>
  <c r="C9281" i="9"/>
  <c r="D9281" i="9"/>
  <c r="E9281" i="9"/>
  <c r="F9281" i="9"/>
  <c r="G9281" i="9"/>
  <c r="H9281" i="9"/>
  <c r="I9281" i="9"/>
  <c r="A9282" i="9"/>
  <c r="D9282" i="9" s="1"/>
  <c r="E9282" i="9"/>
  <c r="H9282" i="9"/>
  <c r="I9282" i="9"/>
  <c r="A9283" i="9"/>
  <c r="B9283" i="9"/>
  <c r="C9283" i="9"/>
  <c r="D9283" i="9"/>
  <c r="E9283" i="9"/>
  <c r="F9283" i="9"/>
  <c r="G9283" i="9"/>
  <c r="H9283" i="9"/>
  <c r="I9283" i="9"/>
  <c r="A9284" i="9"/>
  <c r="D9284" i="9" s="1"/>
  <c r="H9284" i="9"/>
  <c r="I9284" i="9"/>
  <c r="A9285" i="9"/>
  <c r="B9285" i="9"/>
  <c r="C9285" i="9"/>
  <c r="D9285" i="9"/>
  <c r="E9285" i="9"/>
  <c r="F9285" i="9"/>
  <c r="G9285" i="9"/>
  <c r="H9285" i="9"/>
  <c r="I9285" i="9"/>
  <c r="A9286" i="9"/>
  <c r="I9286" i="9"/>
  <c r="A9287" i="9"/>
  <c r="B9287" i="9"/>
  <c r="C9287" i="9"/>
  <c r="D9287" i="9"/>
  <c r="E9287" i="9"/>
  <c r="F9287" i="9"/>
  <c r="G9287" i="9"/>
  <c r="H9287" i="9"/>
  <c r="I9287" i="9"/>
  <c r="A9288" i="9"/>
  <c r="D9288" i="9"/>
  <c r="E9288" i="9"/>
  <c r="H9288" i="9"/>
  <c r="I9288" i="9"/>
  <c r="A9289" i="9"/>
  <c r="B9289" i="9"/>
  <c r="C9289" i="9"/>
  <c r="D9289" i="9"/>
  <c r="E9289" i="9"/>
  <c r="F9289" i="9"/>
  <c r="G9289" i="9"/>
  <c r="H9289" i="9"/>
  <c r="I9289" i="9"/>
  <c r="A9290" i="9"/>
  <c r="D9290" i="9" s="1"/>
  <c r="E9290" i="9"/>
  <c r="H9290" i="9"/>
  <c r="I9290" i="9"/>
  <c r="A9291" i="9"/>
  <c r="B9291" i="9"/>
  <c r="C9291" i="9"/>
  <c r="D9291" i="9"/>
  <c r="E9291" i="9"/>
  <c r="F9291" i="9"/>
  <c r="G9291" i="9"/>
  <c r="H9291" i="9"/>
  <c r="I9291" i="9"/>
  <c r="A9292" i="9"/>
  <c r="D9292" i="9" s="1"/>
  <c r="H9292" i="9"/>
  <c r="I9292" i="9"/>
  <c r="A9293" i="9"/>
  <c r="B9293" i="9"/>
  <c r="C9293" i="9"/>
  <c r="D9293" i="9"/>
  <c r="E9293" i="9"/>
  <c r="F9293" i="9"/>
  <c r="G9293" i="9"/>
  <c r="H9293" i="9"/>
  <c r="I9293" i="9"/>
  <c r="A9294" i="9"/>
  <c r="I9294" i="9"/>
  <c r="A9295" i="9"/>
  <c r="B9295" i="9"/>
  <c r="C9295" i="9"/>
  <c r="D9295" i="9"/>
  <c r="E9295" i="9"/>
  <c r="F9295" i="9"/>
  <c r="G9295" i="9"/>
  <c r="H9295" i="9"/>
  <c r="I9295" i="9"/>
  <c r="A9296" i="9"/>
  <c r="D9296" i="9"/>
  <c r="E9296" i="9"/>
  <c r="H9296" i="9"/>
  <c r="I9296" i="9"/>
  <c r="A9297" i="9"/>
  <c r="B9297" i="9"/>
  <c r="C9297" i="9"/>
  <c r="D9297" i="9"/>
  <c r="E9297" i="9"/>
  <c r="F9297" i="9"/>
  <c r="G9297" i="9"/>
  <c r="H9297" i="9"/>
  <c r="I9297" i="9"/>
  <c r="A9298" i="9"/>
  <c r="D9298" i="9" s="1"/>
  <c r="E9298" i="9"/>
  <c r="H9298" i="9"/>
  <c r="I9298" i="9"/>
  <c r="A9299" i="9"/>
  <c r="B9299" i="9"/>
  <c r="C9299" i="9"/>
  <c r="D9299" i="9"/>
  <c r="E9299" i="9"/>
  <c r="F9299" i="9"/>
  <c r="G9299" i="9"/>
  <c r="H9299" i="9"/>
  <c r="I9299" i="9"/>
  <c r="A9300" i="9"/>
  <c r="D9300" i="9" s="1"/>
  <c r="H9300" i="9"/>
  <c r="I9300" i="9"/>
  <c r="A9301" i="9"/>
  <c r="B9301" i="9"/>
  <c r="C9301" i="9"/>
  <c r="D9301" i="9"/>
  <c r="E9301" i="9"/>
  <c r="F9301" i="9"/>
  <c r="G9301" i="9"/>
  <c r="H9301" i="9"/>
  <c r="I9301" i="9"/>
  <c r="A9302" i="9"/>
  <c r="I9302" i="9"/>
  <c r="A9303" i="9"/>
  <c r="B9303" i="9"/>
  <c r="C9303" i="9"/>
  <c r="D9303" i="9"/>
  <c r="E9303" i="9"/>
  <c r="F9303" i="9"/>
  <c r="G9303" i="9"/>
  <c r="H9303" i="9"/>
  <c r="I9303" i="9"/>
  <c r="A9304" i="9"/>
  <c r="D9304" i="9"/>
  <c r="E9304" i="9"/>
  <c r="H9304" i="9"/>
  <c r="I9304" i="9"/>
  <c r="A9305" i="9"/>
  <c r="B9305" i="9"/>
  <c r="C9305" i="9"/>
  <c r="D9305" i="9"/>
  <c r="E9305" i="9"/>
  <c r="F9305" i="9"/>
  <c r="G9305" i="9"/>
  <c r="H9305" i="9"/>
  <c r="I9305" i="9"/>
  <c r="A9306" i="9"/>
  <c r="D9306" i="9" s="1"/>
  <c r="E9306" i="9"/>
  <c r="H9306" i="9"/>
  <c r="I9306" i="9"/>
  <c r="A9307" i="9"/>
  <c r="B9307" i="9"/>
  <c r="C9307" i="9"/>
  <c r="D9307" i="9"/>
  <c r="E9307" i="9"/>
  <c r="F9307" i="9"/>
  <c r="G9307" i="9"/>
  <c r="H9307" i="9"/>
  <c r="I9307" i="9"/>
  <c r="A9308" i="9"/>
  <c r="D9308" i="9" s="1"/>
  <c r="H9308" i="9"/>
  <c r="I9308" i="9"/>
  <c r="A9309" i="9"/>
  <c r="B9309" i="9"/>
  <c r="C9309" i="9"/>
  <c r="D9309" i="9"/>
  <c r="E9309" i="9"/>
  <c r="F9309" i="9"/>
  <c r="G9309" i="9"/>
  <c r="H9309" i="9"/>
  <c r="I9309" i="9"/>
  <c r="A9310" i="9"/>
  <c r="I9310" i="9"/>
  <c r="A9311" i="9"/>
  <c r="B9311" i="9"/>
  <c r="C9311" i="9"/>
  <c r="D9311" i="9"/>
  <c r="E9311" i="9"/>
  <c r="F9311" i="9"/>
  <c r="G9311" i="9"/>
  <c r="H9311" i="9"/>
  <c r="I9311" i="9"/>
  <c r="A9312" i="9"/>
  <c r="D9312" i="9"/>
  <c r="E9312" i="9"/>
  <c r="H9312" i="9"/>
  <c r="I9312" i="9"/>
  <c r="A9313" i="9"/>
  <c r="B9313" i="9"/>
  <c r="C9313" i="9"/>
  <c r="D9313" i="9"/>
  <c r="E9313" i="9"/>
  <c r="F9313" i="9"/>
  <c r="G9313" i="9"/>
  <c r="H9313" i="9"/>
  <c r="I9313" i="9"/>
  <c r="A9314" i="9"/>
  <c r="D9314" i="9" s="1"/>
  <c r="E9314" i="9"/>
  <c r="H9314" i="9"/>
  <c r="I9314" i="9"/>
  <c r="A9315" i="9"/>
  <c r="B9315" i="9"/>
  <c r="C9315" i="9"/>
  <c r="D9315" i="9"/>
  <c r="E9315" i="9"/>
  <c r="F9315" i="9"/>
  <c r="G9315" i="9"/>
  <c r="H9315" i="9"/>
  <c r="I9315" i="9"/>
  <c r="A9316" i="9"/>
  <c r="D9316" i="9" s="1"/>
  <c r="H9316" i="9"/>
  <c r="I9316" i="9"/>
  <c r="A9317" i="9"/>
  <c r="B9317" i="9"/>
  <c r="C9317" i="9"/>
  <c r="D9317" i="9"/>
  <c r="E9317" i="9"/>
  <c r="F9317" i="9"/>
  <c r="G9317" i="9"/>
  <c r="H9317" i="9"/>
  <c r="I9317" i="9"/>
  <c r="A9318" i="9"/>
  <c r="I9318" i="9"/>
  <c r="A9319" i="9"/>
  <c r="B9319" i="9"/>
  <c r="C9319" i="9"/>
  <c r="D9319" i="9"/>
  <c r="E9319" i="9"/>
  <c r="F9319" i="9"/>
  <c r="G9319" i="9"/>
  <c r="H9319" i="9"/>
  <c r="I9319" i="9"/>
  <c r="A9320" i="9"/>
  <c r="D9320" i="9"/>
  <c r="E9320" i="9"/>
  <c r="H9320" i="9"/>
  <c r="I9320" i="9"/>
  <c r="A9321" i="9"/>
  <c r="B9321" i="9"/>
  <c r="C9321" i="9"/>
  <c r="D9321" i="9"/>
  <c r="E9321" i="9"/>
  <c r="F9321" i="9"/>
  <c r="G9321" i="9"/>
  <c r="H9321" i="9"/>
  <c r="I9321" i="9"/>
  <c r="A9322" i="9"/>
  <c r="D9322" i="9" s="1"/>
  <c r="E9322" i="9"/>
  <c r="H9322" i="9"/>
  <c r="I9322" i="9"/>
  <c r="A9323" i="9"/>
  <c r="B9323" i="9"/>
  <c r="C9323" i="9"/>
  <c r="D9323" i="9"/>
  <c r="E9323" i="9"/>
  <c r="F9323" i="9"/>
  <c r="G9323" i="9"/>
  <c r="H9323" i="9"/>
  <c r="I9323" i="9"/>
  <c r="A9324" i="9"/>
  <c r="D9324" i="9" s="1"/>
  <c r="H9324" i="9"/>
  <c r="I9324" i="9"/>
  <c r="A9325" i="9"/>
  <c r="B9325" i="9"/>
  <c r="C9325" i="9"/>
  <c r="D9325" i="9"/>
  <c r="E9325" i="9"/>
  <c r="F9325" i="9"/>
  <c r="G9325" i="9"/>
  <c r="H9325" i="9"/>
  <c r="I9325" i="9"/>
  <c r="A9326" i="9"/>
  <c r="I9326" i="9"/>
  <c r="A9327" i="9"/>
  <c r="B9327" i="9"/>
  <c r="C9327" i="9"/>
  <c r="D9327" i="9"/>
  <c r="E9327" i="9"/>
  <c r="F9327" i="9"/>
  <c r="G9327" i="9"/>
  <c r="H9327" i="9"/>
  <c r="I9327" i="9"/>
  <c r="A9328" i="9"/>
  <c r="D9328" i="9"/>
  <c r="E9328" i="9"/>
  <c r="H9328" i="9"/>
  <c r="I9328" i="9"/>
  <c r="A9329" i="9"/>
  <c r="B9329" i="9"/>
  <c r="C9329" i="9"/>
  <c r="D9329" i="9"/>
  <c r="E9329" i="9"/>
  <c r="F9329" i="9"/>
  <c r="G9329" i="9"/>
  <c r="H9329" i="9"/>
  <c r="I9329" i="9"/>
  <c r="A9330" i="9"/>
  <c r="D9330" i="9" s="1"/>
  <c r="E9330" i="9"/>
  <c r="H9330" i="9"/>
  <c r="I9330" i="9"/>
  <c r="A9331" i="9"/>
  <c r="B9331" i="9"/>
  <c r="C9331" i="9"/>
  <c r="D9331" i="9"/>
  <c r="E9331" i="9"/>
  <c r="F9331" i="9"/>
  <c r="G9331" i="9"/>
  <c r="H9331" i="9"/>
  <c r="I9331" i="9"/>
  <c r="A9332" i="9"/>
  <c r="D9332" i="9" s="1"/>
  <c r="H9332" i="9"/>
  <c r="I9332" i="9"/>
  <c r="A9333" i="9"/>
  <c r="B9333" i="9"/>
  <c r="C9333" i="9"/>
  <c r="D9333" i="9"/>
  <c r="E9333" i="9"/>
  <c r="F9333" i="9"/>
  <c r="G9333" i="9"/>
  <c r="H9333" i="9"/>
  <c r="I9333" i="9"/>
  <c r="A9334" i="9"/>
  <c r="I9334" i="9"/>
  <c r="A9335" i="9"/>
  <c r="B9335" i="9"/>
  <c r="C9335" i="9"/>
  <c r="D9335" i="9"/>
  <c r="E9335" i="9"/>
  <c r="F9335" i="9"/>
  <c r="G9335" i="9"/>
  <c r="H9335" i="9"/>
  <c r="I9335" i="9"/>
  <c r="A9336" i="9"/>
  <c r="D9336" i="9"/>
  <c r="E9336" i="9"/>
  <c r="H9336" i="9"/>
  <c r="I9336" i="9"/>
  <c r="A9337" i="9"/>
  <c r="B9337" i="9"/>
  <c r="C9337" i="9"/>
  <c r="D9337" i="9"/>
  <c r="E9337" i="9"/>
  <c r="F9337" i="9"/>
  <c r="G9337" i="9"/>
  <c r="H9337" i="9"/>
  <c r="I9337" i="9"/>
  <c r="A9338" i="9"/>
  <c r="D9338" i="9" s="1"/>
  <c r="E9338" i="9"/>
  <c r="H9338" i="9"/>
  <c r="I9338" i="9"/>
  <c r="A9339" i="9"/>
  <c r="B9339" i="9"/>
  <c r="C9339" i="9"/>
  <c r="D9339" i="9"/>
  <c r="E9339" i="9"/>
  <c r="F9339" i="9"/>
  <c r="G9339" i="9"/>
  <c r="H9339" i="9"/>
  <c r="I9339" i="9"/>
  <c r="A9340" i="9"/>
  <c r="D9340" i="9" s="1"/>
  <c r="H9340" i="9"/>
  <c r="I9340" i="9"/>
  <c r="A9341" i="9"/>
  <c r="B9341" i="9"/>
  <c r="C9341" i="9"/>
  <c r="D9341" i="9"/>
  <c r="E9341" i="9"/>
  <c r="F9341" i="9"/>
  <c r="G9341" i="9"/>
  <c r="H9341" i="9"/>
  <c r="I9341" i="9"/>
  <c r="A9342" i="9"/>
  <c r="I9342" i="9"/>
  <c r="A9343" i="9"/>
  <c r="B9343" i="9"/>
  <c r="C9343" i="9"/>
  <c r="D9343" i="9"/>
  <c r="E9343" i="9"/>
  <c r="F9343" i="9"/>
  <c r="G9343" i="9"/>
  <c r="H9343" i="9"/>
  <c r="I9343" i="9"/>
  <c r="A9344" i="9"/>
  <c r="D9344" i="9"/>
  <c r="E9344" i="9"/>
  <c r="H9344" i="9"/>
  <c r="I9344" i="9"/>
  <c r="A9345" i="9"/>
  <c r="B9345" i="9"/>
  <c r="C9345" i="9"/>
  <c r="D9345" i="9"/>
  <c r="E9345" i="9"/>
  <c r="F9345" i="9"/>
  <c r="G9345" i="9"/>
  <c r="H9345" i="9"/>
  <c r="I9345" i="9"/>
  <c r="A9346" i="9"/>
  <c r="D9346" i="9" s="1"/>
  <c r="E9346" i="9"/>
  <c r="H9346" i="9"/>
  <c r="I9346" i="9"/>
  <c r="A9347" i="9"/>
  <c r="B9347" i="9"/>
  <c r="C9347" i="9"/>
  <c r="D9347" i="9"/>
  <c r="E9347" i="9"/>
  <c r="F9347" i="9"/>
  <c r="G9347" i="9"/>
  <c r="H9347" i="9"/>
  <c r="I9347" i="9"/>
  <c r="A9348" i="9"/>
  <c r="D9348" i="9" s="1"/>
  <c r="H9348" i="9"/>
  <c r="I9348" i="9"/>
  <c r="A9349" i="9"/>
  <c r="B9349" i="9"/>
  <c r="C9349" i="9"/>
  <c r="D9349" i="9"/>
  <c r="E9349" i="9"/>
  <c r="F9349" i="9"/>
  <c r="G9349" i="9"/>
  <c r="H9349" i="9"/>
  <c r="I9349" i="9"/>
  <c r="A9350" i="9"/>
  <c r="I9350" i="9"/>
  <c r="A9351" i="9"/>
  <c r="B9351" i="9"/>
  <c r="C9351" i="9"/>
  <c r="D9351" i="9"/>
  <c r="E9351" i="9"/>
  <c r="F9351" i="9"/>
  <c r="G9351" i="9"/>
  <c r="H9351" i="9"/>
  <c r="I9351" i="9"/>
  <c r="A9352" i="9"/>
  <c r="D9352" i="9"/>
  <c r="E9352" i="9"/>
  <c r="H9352" i="9"/>
  <c r="I9352" i="9"/>
  <c r="A9353" i="9"/>
  <c r="B9353" i="9"/>
  <c r="C9353" i="9"/>
  <c r="D9353" i="9"/>
  <c r="E9353" i="9"/>
  <c r="F9353" i="9"/>
  <c r="G9353" i="9"/>
  <c r="H9353" i="9"/>
  <c r="I9353" i="9"/>
  <c r="A9354" i="9"/>
  <c r="D9354" i="9" s="1"/>
  <c r="E9354" i="9"/>
  <c r="H9354" i="9"/>
  <c r="I9354" i="9"/>
  <c r="A9355" i="9"/>
  <c r="B9355" i="9"/>
  <c r="C9355" i="9"/>
  <c r="D9355" i="9"/>
  <c r="E9355" i="9"/>
  <c r="F9355" i="9"/>
  <c r="G9355" i="9"/>
  <c r="H9355" i="9"/>
  <c r="I9355" i="9"/>
  <c r="A9356" i="9"/>
  <c r="D9356" i="9" s="1"/>
  <c r="H9356" i="9"/>
  <c r="I9356" i="9"/>
  <c r="A9357" i="9"/>
  <c r="B9357" i="9"/>
  <c r="C9357" i="9"/>
  <c r="D9357" i="9"/>
  <c r="E9357" i="9"/>
  <c r="F9357" i="9"/>
  <c r="G9357" i="9"/>
  <c r="H9357" i="9"/>
  <c r="I9357" i="9"/>
  <c r="A9358" i="9"/>
  <c r="I9358" i="9"/>
  <c r="A9359" i="9"/>
  <c r="B9359" i="9"/>
  <c r="C9359" i="9"/>
  <c r="D9359" i="9"/>
  <c r="E9359" i="9"/>
  <c r="F9359" i="9"/>
  <c r="G9359" i="9"/>
  <c r="H9359" i="9"/>
  <c r="I9359" i="9"/>
  <c r="A9360" i="9"/>
  <c r="D9360" i="9"/>
  <c r="E9360" i="9"/>
  <c r="H9360" i="9"/>
  <c r="I9360" i="9"/>
  <c r="A9361" i="9"/>
  <c r="B9361" i="9"/>
  <c r="C9361" i="9"/>
  <c r="D9361" i="9"/>
  <c r="E9361" i="9"/>
  <c r="F9361" i="9"/>
  <c r="G9361" i="9"/>
  <c r="H9361" i="9"/>
  <c r="I9361" i="9"/>
  <c r="A9362" i="9"/>
  <c r="D9362" i="9" s="1"/>
  <c r="E9362" i="9"/>
  <c r="H9362" i="9"/>
  <c r="I9362" i="9"/>
  <c r="A9363" i="9"/>
  <c r="B9363" i="9"/>
  <c r="C9363" i="9"/>
  <c r="D9363" i="9"/>
  <c r="E9363" i="9"/>
  <c r="F9363" i="9"/>
  <c r="G9363" i="9"/>
  <c r="H9363" i="9"/>
  <c r="I9363" i="9"/>
  <c r="A9364" i="9"/>
  <c r="D9364" i="9" s="1"/>
  <c r="H9364" i="9"/>
  <c r="I9364" i="9"/>
  <c r="A9365" i="9"/>
  <c r="B9365" i="9"/>
  <c r="C9365" i="9"/>
  <c r="D9365" i="9"/>
  <c r="E9365" i="9"/>
  <c r="F9365" i="9"/>
  <c r="G9365" i="9"/>
  <c r="H9365" i="9"/>
  <c r="I9365" i="9"/>
  <c r="A9366" i="9"/>
  <c r="I9366" i="9"/>
  <c r="A9367" i="9"/>
  <c r="B9367" i="9"/>
  <c r="C9367" i="9"/>
  <c r="D9367" i="9"/>
  <c r="E9367" i="9"/>
  <c r="F9367" i="9"/>
  <c r="G9367" i="9"/>
  <c r="H9367" i="9"/>
  <c r="I9367" i="9"/>
  <c r="A9368" i="9"/>
  <c r="D9368" i="9"/>
  <c r="E9368" i="9"/>
  <c r="H9368" i="9"/>
  <c r="I9368" i="9"/>
  <c r="A9369" i="9"/>
  <c r="B9369" i="9"/>
  <c r="C9369" i="9"/>
  <c r="D9369" i="9"/>
  <c r="E9369" i="9"/>
  <c r="F9369" i="9"/>
  <c r="G9369" i="9"/>
  <c r="H9369" i="9"/>
  <c r="I9369" i="9"/>
  <c r="A9370" i="9"/>
  <c r="D9370" i="9" s="1"/>
  <c r="E9370" i="9"/>
  <c r="H9370" i="9"/>
  <c r="I9370" i="9"/>
  <c r="A9371" i="9"/>
  <c r="B9371" i="9"/>
  <c r="C9371" i="9"/>
  <c r="D9371" i="9"/>
  <c r="E9371" i="9"/>
  <c r="F9371" i="9"/>
  <c r="G9371" i="9"/>
  <c r="H9371" i="9"/>
  <c r="I9371" i="9"/>
  <c r="A9372" i="9"/>
  <c r="D9372" i="9" s="1"/>
  <c r="H9372" i="9"/>
  <c r="I9372" i="9"/>
  <c r="A9373" i="9"/>
  <c r="B9373" i="9"/>
  <c r="C9373" i="9"/>
  <c r="D9373" i="9"/>
  <c r="E9373" i="9"/>
  <c r="F9373" i="9"/>
  <c r="G9373" i="9"/>
  <c r="H9373" i="9"/>
  <c r="I9373" i="9"/>
  <c r="A9374" i="9"/>
  <c r="I9374" i="9"/>
  <c r="A9375" i="9"/>
  <c r="B9375" i="9"/>
  <c r="C9375" i="9"/>
  <c r="D9375" i="9"/>
  <c r="E9375" i="9"/>
  <c r="F9375" i="9"/>
  <c r="G9375" i="9"/>
  <c r="H9375" i="9"/>
  <c r="I9375" i="9"/>
  <c r="A9376" i="9"/>
  <c r="D9376" i="9"/>
  <c r="E9376" i="9"/>
  <c r="H9376" i="9"/>
  <c r="I9376" i="9"/>
  <c r="A9377" i="9"/>
  <c r="B9377" i="9"/>
  <c r="C9377" i="9"/>
  <c r="D9377" i="9"/>
  <c r="E9377" i="9"/>
  <c r="F9377" i="9"/>
  <c r="G9377" i="9"/>
  <c r="H9377" i="9"/>
  <c r="I9377" i="9"/>
  <c r="A9378" i="9"/>
  <c r="D9378" i="9" s="1"/>
  <c r="E9378" i="9"/>
  <c r="H9378" i="9"/>
  <c r="I9378" i="9"/>
  <c r="A9379" i="9"/>
  <c r="B9379" i="9"/>
  <c r="C9379" i="9"/>
  <c r="D9379" i="9"/>
  <c r="E9379" i="9"/>
  <c r="F9379" i="9"/>
  <c r="G9379" i="9"/>
  <c r="H9379" i="9"/>
  <c r="I9379" i="9"/>
  <c r="A9380" i="9"/>
  <c r="D9380" i="9" s="1"/>
  <c r="H9380" i="9"/>
  <c r="I9380" i="9"/>
  <c r="A9381" i="9"/>
  <c r="B9381" i="9"/>
  <c r="C9381" i="9"/>
  <c r="D9381" i="9"/>
  <c r="E9381" i="9"/>
  <c r="F9381" i="9"/>
  <c r="G9381" i="9"/>
  <c r="H9381" i="9"/>
  <c r="I9381" i="9"/>
  <c r="A9382" i="9"/>
  <c r="I9382" i="9"/>
  <c r="A9383" i="9"/>
  <c r="B9383" i="9"/>
  <c r="C9383" i="9"/>
  <c r="D9383" i="9"/>
  <c r="E9383" i="9"/>
  <c r="F9383" i="9"/>
  <c r="G9383" i="9"/>
  <c r="H9383" i="9"/>
  <c r="I9383" i="9"/>
  <c r="A9384" i="9"/>
  <c r="D9384" i="9"/>
  <c r="E9384" i="9"/>
  <c r="H9384" i="9"/>
  <c r="I9384" i="9"/>
  <c r="A9385" i="9"/>
  <c r="B9385" i="9"/>
  <c r="C9385" i="9"/>
  <c r="D9385" i="9"/>
  <c r="E9385" i="9"/>
  <c r="F9385" i="9"/>
  <c r="G9385" i="9"/>
  <c r="H9385" i="9"/>
  <c r="I9385" i="9"/>
  <c r="A9386" i="9"/>
  <c r="D9386" i="9" s="1"/>
  <c r="E9386" i="9"/>
  <c r="H9386" i="9"/>
  <c r="I9386" i="9"/>
  <c r="A9387" i="9"/>
  <c r="B9387" i="9"/>
  <c r="C9387" i="9"/>
  <c r="D9387" i="9"/>
  <c r="E9387" i="9"/>
  <c r="F9387" i="9"/>
  <c r="G9387" i="9"/>
  <c r="H9387" i="9"/>
  <c r="I9387" i="9"/>
  <c r="A9388" i="9"/>
  <c r="D9388" i="9" s="1"/>
  <c r="H9388" i="9"/>
  <c r="I9388" i="9"/>
  <c r="A9389" i="9"/>
  <c r="B9389" i="9"/>
  <c r="C9389" i="9"/>
  <c r="D9389" i="9"/>
  <c r="E9389" i="9"/>
  <c r="F9389" i="9"/>
  <c r="G9389" i="9"/>
  <c r="H9389" i="9"/>
  <c r="I9389" i="9"/>
  <c r="A9390" i="9"/>
  <c r="I9390" i="9"/>
  <c r="A9391" i="9"/>
  <c r="B9391" i="9"/>
  <c r="C9391" i="9"/>
  <c r="D9391" i="9"/>
  <c r="E9391" i="9"/>
  <c r="F9391" i="9"/>
  <c r="G9391" i="9"/>
  <c r="H9391" i="9"/>
  <c r="I9391" i="9"/>
  <c r="A9392" i="9"/>
  <c r="D9392" i="9"/>
  <c r="E9392" i="9"/>
  <c r="H9392" i="9"/>
  <c r="I9392" i="9"/>
  <c r="A9393" i="9"/>
  <c r="B9393" i="9"/>
  <c r="C9393" i="9"/>
  <c r="D9393" i="9"/>
  <c r="E9393" i="9"/>
  <c r="F9393" i="9"/>
  <c r="G9393" i="9"/>
  <c r="H9393" i="9"/>
  <c r="I9393" i="9"/>
  <c r="A9394" i="9"/>
  <c r="D9394" i="9" s="1"/>
  <c r="E9394" i="9"/>
  <c r="H9394" i="9"/>
  <c r="I9394" i="9"/>
  <c r="A9395" i="9"/>
  <c r="B9395" i="9"/>
  <c r="C9395" i="9"/>
  <c r="D9395" i="9"/>
  <c r="E9395" i="9"/>
  <c r="F9395" i="9"/>
  <c r="G9395" i="9"/>
  <c r="H9395" i="9"/>
  <c r="I9395" i="9"/>
  <c r="A9396" i="9"/>
  <c r="D9396" i="9" s="1"/>
  <c r="H9396" i="9"/>
  <c r="I9396" i="9"/>
  <c r="A9397" i="9"/>
  <c r="B9397" i="9"/>
  <c r="C9397" i="9"/>
  <c r="D9397" i="9"/>
  <c r="E9397" i="9"/>
  <c r="F9397" i="9"/>
  <c r="G9397" i="9"/>
  <c r="H9397" i="9"/>
  <c r="I9397" i="9"/>
  <c r="A9398" i="9"/>
  <c r="I9398" i="9"/>
  <c r="A9399" i="9"/>
  <c r="B9399" i="9"/>
  <c r="C9399" i="9"/>
  <c r="D9399" i="9"/>
  <c r="E9399" i="9"/>
  <c r="F9399" i="9"/>
  <c r="G9399" i="9"/>
  <c r="H9399" i="9"/>
  <c r="I9399" i="9"/>
  <c r="A9400" i="9"/>
  <c r="D9400" i="9"/>
  <c r="E9400" i="9"/>
  <c r="H9400" i="9"/>
  <c r="I9400" i="9"/>
  <c r="A9401" i="9"/>
  <c r="D9401" i="9" s="1"/>
  <c r="B9401" i="9"/>
  <c r="C9401" i="9"/>
  <c r="E9401" i="9"/>
  <c r="F9401" i="9"/>
  <c r="G9401" i="9"/>
  <c r="H9401" i="9"/>
  <c r="I9401" i="9"/>
  <c r="A9402" i="9"/>
  <c r="D9402" i="9" s="1"/>
  <c r="H9402" i="9"/>
  <c r="I9402" i="9"/>
  <c r="A9403" i="9"/>
  <c r="D9403" i="9" s="1"/>
  <c r="B9403" i="9"/>
  <c r="C9403" i="9"/>
  <c r="E9403" i="9"/>
  <c r="F9403" i="9"/>
  <c r="G9403" i="9"/>
  <c r="I9403" i="9"/>
  <c r="A9404" i="9"/>
  <c r="D9404" i="9" s="1"/>
  <c r="E9404" i="9"/>
  <c r="H9404" i="9"/>
  <c r="I9404" i="9"/>
  <c r="A9405" i="9"/>
  <c r="D9405" i="9" s="1"/>
  <c r="B9405" i="9"/>
  <c r="C9405" i="9"/>
  <c r="E9405" i="9"/>
  <c r="F9405" i="9"/>
  <c r="G9405" i="9"/>
  <c r="I9405" i="9"/>
  <c r="A9406" i="9"/>
  <c r="D9406" i="9"/>
  <c r="E9406" i="9"/>
  <c r="H9406" i="9"/>
  <c r="I9406" i="9"/>
  <c r="A9407" i="9"/>
  <c r="D9407" i="9" s="1"/>
  <c r="B9407" i="9"/>
  <c r="C9407" i="9"/>
  <c r="E9407" i="9"/>
  <c r="F9407" i="9"/>
  <c r="G9407" i="9"/>
  <c r="I9407" i="9"/>
  <c r="A9408" i="9"/>
  <c r="A9409" i="9"/>
  <c r="B9409" i="9" s="1"/>
  <c r="E9409" i="9"/>
  <c r="F9409" i="9"/>
  <c r="A9410" i="9"/>
  <c r="C9410" i="9" s="1"/>
  <c r="E9410" i="9"/>
  <c r="G9410" i="9"/>
  <c r="A9411" i="9"/>
  <c r="F9411" i="9"/>
  <c r="A9412" i="9"/>
  <c r="G9412" i="9"/>
  <c r="A9413" i="9"/>
  <c r="B9413" i="9"/>
  <c r="C9413" i="9"/>
  <c r="E9413" i="9"/>
  <c r="F9413" i="9"/>
  <c r="G9413" i="9"/>
  <c r="I9413" i="9"/>
  <c r="A9414" i="9"/>
  <c r="C9414" i="9"/>
  <c r="D9414" i="9"/>
  <c r="E9414" i="9"/>
  <c r="G9414" i="9"/>
  <c r="H9414" i="9"/>
  <c r="I9414" i="9"/>
  <c r="A9415" i="9"/>
  <c r="B9415" i="9" s="1"/>
  <c r="C9415" i="9"/>
  <c r="E9415" i="9"/>
  <c r="F9415" i="9"/>
  <c r="I9415" i="9"/>
  <c r="A9416" i="9"/>
  <c r="B9416" i="9" s="1"/>
  <c r="D9416" i="9"/>
  <c r="E9416" i="9"/>
  <c r="F9416" i="9"/>
  <c r="H9416" i="9"/>
  <c r="I9416" i="9"/>
  <c r="A9417" i="9"/>
  <c r="B9417" i="9"/>
  <c r="C9417" i="9"/>
  <c r="D9417" i="9"/>
  <c r="E9417" i="9"/>
  <c r="F9417" i="9"/>
  <c r="G9417" i="9"/>
  <c r="H9417" i="9"/>
  <c r="I9417" i="9"/>
  <c r="A9418" i="9"/>
  <c r="B9418" i="9" s="1"/>
  <c r="D9418" i="9"/>
  <c r="E9418" i="9"/>
  <c r="H9418" i="9"/>
  <c r="I9418" i="9"/>
  <c r="A9419" i="9"/>
  <c r="B9419" i="9"/>
  <c r="C9419" i="9"/>
  <c r="D9419" i="9"/>
  <c r="E9419" i="9"/>
  <c r="F9419" i="9"/>
  <c r="G9419" i="9"/>
  <c r="H9419" i="9"/>
  <c r="I9419" i="9"/>
  <c r="A9420" i="9"/>
  <c r="B9420" i="9" s="1"/>
  <c r="D9420" i="9"/>
  <c r="E9420" i="9"/>
  <c r="H9420" i="9"/>
  <c r="I9420" i="9"/>
  <c r="A9421" i="9"/>
  <c r="B9421" i="9"/>
  <c r="C9421" i="9"/>
  <c r="D9421" i="9"/>
  <c r="E9421" i="9"/>
  <c r="F9421" i="9"/>
  <c r="G9421" i="9"/>
  <c r="H9421" i="9"/>
  <c r="I9421" i="9"/>
  <c r="A9422" i="9"/>
  <c r="B9422" i="9" s="1"/>
  <c r="D9422" i="9"/>
  <c r="E9422" i="9"/>
  <c r="H9422" i="9"/>
  <c r="I9422" i="9"/>
  <c r="A9423" i="9"/>
  <c r="B9423" i="9"/>
  <c r="C9423" i="9"/>
  <c r="D9423" i="9"/>
  <c r="E9423" i="9"/>
  <c r="F9423" i="9"/>
  <c r="G9423" i="9"/>
  <c r="H9423" i="9"/>
  <c r="I9423" i="9"/>
  <c r="A9424" i="9"/>
  <c r="B9424" i="9" s="1"/>
  <c r="D9424" i="9"/>
  <c r="E9424" i="9"/>
  <c r="H9424" i="9"/>
  <c r="I9424" i="9"/>
  <c r="A9425" i="9"/>
  <c r="B9425" i="9"/>
  <c r="C9425" i="9"/>
  <c r="D9425" i="9"/>
  <c r="E9425" i="9"/>
  <c r="F9425" i="9"/>
  <c r="G9425" i="9"/>
  <c r="H9425" i="9"/>
  <c r="I9425" i="9"/>
  <c r="A9426" i="9"/>
  <c r="B9426" i="9" s="1"/>
  <c r="D9426" i="9"/>
  <c r="E9426" i="9"/>
  <c r="H9426" i="9"/>
  <c r="I9426" i="9"/>
  <c r="A9427" i="9"/>
  <c r="B9427" i="9"/>
  <c r="C9427" i="9"/>
  <c r="D9427" i="9"/>
  <c r="E9427" i="9"/>
  <c r="F9427" i="9"/>
  <c r="G9427" i="9"/>
  <c r="H9427" i="9"/>
  <c r="I9427" i="9"/>
  <c r="A9428" i="9"/>
  <c r="B9428" i="9" s="1"/>
  <c r="D9428" i="9"/>
  <c r="E9428" i="9"/>
  <c r="H9428" i="9"/>
  <c r="I9428" i="9"/>
  <c r="A9429" i="9"/>
  <c r="B9429" i="9"/>
  <c r="C9429" i="9"/>
  <c r="D9429" i="9"/>
  <c r="E9429" i="9"/>
  <c r="F9429" i="9"/>
  <c r="G9429" i="9"/>
  <c r="H9429" i="9"/>
  <c r="I9429" i="9"/>
  <c r="A9430" i="9"/>
  <c r="B9430" i="9" s="1"/>
  <c r="D9430" i="9"/>
  <c r="E9430" i="9"/>
  <c r="H9430" i="9"/>
  <c r="I9430" i="9"/>
  <c r="A9431" i="9"/>
  <c r="B9431" i="9"/>
  <c r="C9431" i="9"/>
  <c r="D9431" i="9"/>
  <c r="E9431" i="9"/>
  <c r="F9431" i="9"/>
  <c r="G9431" i="9"/>
  <c r="H9431" i="9"/>
  <c r="I9431" i="9"/>
  <c r="A9432" i="9"/>
  <c r="B9432" i="9" s="1"/>
  <c r="D9432" i="9"/>
  <c r="E9432" i="9"/>
  <c r="H9432" i="9"/>
  <c r="I9432" i="9"/>
  <c r="A9433" i="9"/>
  <c r="B9433" i="9"/>
  <c r="C9433" i="9"/>
  <c r="D9433" i="9"/>
  <c r="E9433" i="9"/>
  <c r="F9433" i="9"/>
  <c r="G9433" i="9"/>
  <c r="H9433" i="9"/>
  <c r="I9433" i="9"/>
  <c r="A9434" i="9"/>
  <c r="B9434" i="9" s="1"/>
  <c r="D9434" i="9"/>
  <c r="E9434" i="9"/>
  <c r="H9434" i="9"/>
  <c r="I9434" i="9"/>
  <c r="A9435" i="9"/>
  <c r="B9435" i="9"/>
  <c r="C9435" i="9"/>
  <c r="D9435" i="9"/>
  <c r="E9435" i="9"/>
  <c r="F9435" i="9"/>
  <c r="G9435" i="9"/>
  <c r="H9435" i="9"/>
  <c r="I9435" i="9"/>
  <c r="A9436" i="9"/>
  <c r="B9436" i="9" s="1"/>
  <c r="D9436" i="9"/>
  <c r="E9436" i="9"/>
  <c r="H9436" i="9"/>
  <c r="I9436" i="9"/>
  <c r="A9437" i="9"/>
  <c r="B9437" i="9"/>
  <c r="C9437" i="9"/>
  <c r="D9437" i="9"/>
  <c r="E9437" i="9"/>
  <c r="F9437" i="9"/>
  <c r="G9437" i="9"/>
  <c r="H9437" i="9"/>
  <c r="I9437" i="9"/>
  <c r="A9438" i="9"/>
  <c r="B9438" i="9" s="1"/>
  <c r="D9438" i="9"/>
  <c r="E9438" i="9"/>
  <c r="H9438" i="9"/>
  <c r="I9438" i="9"/>
  <c r="A9439" i="9"/>
  <c r="B9439" i="9"/>
  <c r="C9439" i="9"/>
  <c r="D9439" i="9"/>
  <c r="E9439" i="9"/>
  <c r="F9439" i="9"/>
  <c r="G9439" i="9"/>
  <c r="H9439" i="9"/>
  <c r="I9439" i="9"/>
  <c r="A9440" i="9"/>
  <c r="B9440" i="9" s="1"/>
  <c r="D9440" i="9"/>
  <c r="E9440" i="9"/>
  <c r="H9440" i="9"/>
  <c r="I9440" i="9"/>
  <c r="A9441" i="9"/>
  <c r="B9441" i="9"/>
  <c r="C9441" i="9"/>
  <c r="D9441" i="9"/>
  <c r="E9441" i="9"/>
  <c r="F9441" i="9"/>
  <c r="G9441" i="9"/>
  <c r="H9441" i="9"/>
  <c r="I9441" i="9"/>
  <c r="A9442" i="9"/>
  <c r="B9442" i="9" s="1"/>
  <c r="D9442" i="9"/>
  <c r="E9442" i="9"/>
  <c r="H9442" i="9"/>
  <c r="I9442" i="9"/>
  <c r="A9443" i="9"/>
  <c r="B9443" i="9"/>
  <c r="C9443" i="9"/>
  <c r="D9443" i="9"/>
  <c r="E9443" i="9"/>
  <c r="F9443" i="9"/>
  <c r="G9443" i="9"/>
  <c r="H9443" i="9"/>
  <c r="I9443" i="9"/>
  <c r="A9444" i="9"/>
  <c r="B9444" i="9" s="1"/>
  <c r="D9444" i="9"/>
  <c r="E9444" i="9"/>
  <c r="H9444" i="9"/>
  <c r="I9444" i="9"/>
  <c r="A9445" i="9"/>
  <c r="B9445" i="9"/>
  <c r="C9445" i="9"/>
  <c r="D9445" i="9"/>
  <c r="E9445" i="9"/>
  <c r="F9445" i="9"/>
  <c r="G9445" i="9"/>
  <c r="H9445" i="9"/>
  <c r="I9445" i="9"/>
  <c r="A9446" i="9"/>
  <c r="B9446" i="9" s="1"/>
  <c r="D9446" i="9"/>
  <c r="E9446" i="9"/>
  <c r="H9446" i="9"/>
  <c r="I9446" i="9"/>
  <c r="A9447" i="9"/>
  <c r="B9447" i="9"/>
  <c r="C9447" i="9"/>
  <c r="D9447" i="9"/>
  <c r="E9447" i="9"/>
  <c r="F9447" i="9"/>
  <c r="G9447" i="9"/>
  <c r="H9447" i="9"/>
  <c r="I9447" i="9"/>
  <c r="A9448" i="9"/>
  <c r="B9448" i="9" s="1"/>
  <c r="D9448" i="9"/>
  <c r="E9448" i="9"/>
  <c r="H9448" i="9"/>
  <c r="I9448" i="9"/>
  <c r="A9449" i="9"/>
  <c r="B9449" i="9"/>
  <c r="C9449" i="9"/>
  <c r="D9449" i="9"/>
  <c r="E9449" i="9"/>
  <c r="F9449" i="9"/>
  <c r="G9449" i="9"/>
  <c r="H9449" i="9"/>
  <c r="I9449" i="9"/>
  <c r="A9450" i="9"/>
  <c r="B9450" i="9" s="1"/>
  <c r="D9450" i="9"/>
  <c r="E9450" i="9"/>
  <c r="H9450" i="9"/>
  <c r="I9450" i="9"/>
  <c r="A9451" i="9"/>
  <c r="B9451" i="9"/>
  <c r="C9451" i="9"/>
  <c r="D9451" i="9"/>
  <c r="E9451" i="9"/>
  <c r="F9451" i="9"/>
  <c r="G9451" i="9"/>
  <c r="H9451" i="9"/>
  <c r="I9451" i="9"/>
  <c r="A9452" i="9"/>
  <c r="B9452" i="9" s="1"/>
  <c r="D9452" i="9"/>
  <c r="E9452" i="9"/>
  <c r="H9452" i="9"/>
  <c r="I9452" i="9"/>
  <c r="A9453" i="9"/>
  <c r="B9453" i="9"/>
  <c r="C9453" i="9"/>
  <c r="D9453" i="9"/>
  <c r="E9453" i="9"/>
  <c r="F9453" i="9"/>
  <c r="G9453" i="9"/>
  <c r="H9453" i="9"/>
  <c r="I9453" i="9"/>
  <c r="A9454" i="9"/>
  <c r="B9454" i="9" s="1"/>
  <c r="D9454" i="9"/>
  <c r="E9454" i="9"/>
  <c r="H9454" i="9"/>
  <c r="I9454" i="9"/>
  <c r="A9455" i="9"/>
  <c r="B9455" i="9"/>
  <c r="C9455" i="9"/>
  <c r="D9455" i="9"/>
  <c r="E9455" i="9"/>
  <c r="F9455" i="9"/>
  <c r="G9455" i="9"/>
  <c r="H9455" i="9"/>
  <c r="I9455" i="9"/>
  <c r="A9456" i="9"/>
  <c r="B9456" i="9" s="1"/>
  <c r="D9456" i="9"/>
  <c r="E9456" i="9"/>
  <c r="H9456" i="9"/>
  <c r="I9456" i="9"/>
  <c r="A9457" i="9"/>
  <c r="B9457" i="9"/>
  <c r="C9457" i="9"/>
  <c r="D9457" i="9"/>
  <c r="E9457" i="9"/>
  <c r="F9457" i="9"/>
  <c r="G9457" i="9"/>
  <c r="H9457" i="9"/>
  <c r="I9457" i="9"/>
  <c r="A9458" i="9"/>
  <c r="B9458" i="9" s="1"/>
  <c r="D9458" i="9"/>
  <c r="E9458" i="9"/>
  <c r="H9458" i="9"/>
  <c r="I9458" i="9"/>
  <c r="A9459" i="9"/>
  <c r="B9459" i="9"/>
  <c r="C9459" i="9"/>
  <c r="D9459" i="9"/>
  <c r="E9459" i="9"/>
  <c r="F9459" i="9"/>
  <c r="G9459" i="9"/>
  <c r="H9459" i="9"/>
  <c r="I9459" i="9"/>
  <c r="A9460" i="9"/>
  <c r="D9460" i="9" s="1"/>
  <c r="H9460" i="9"/>
  <c r="I9460" i="9"/>
  <c r="A9461" i="9"/>
  <c r="B9461" i="9"/>
  <c r="C9461" i="9"/>
  <c r="D9461" i="9"/>
  <c r="E9461" i="9"/>
  <c r="F9461" i="9"/>
  <c r="G9461" i="9"/>
  <c r="H9461" i="9"/>
  <c r="I9461" i="9"/>
  <c r="A9462" i="9"/>
  <c r="D9462" i="9" s="1"/>
  <c r="I9462" i="9"/>
  <c r="A9463" i="9"/>
  <c r="B9463" i="9"/>
  <c r="C9463" i="9"/>
  <c r="D9463" i="9"/>
  <c r="E9463" i="9"/>
  <c r="F9463" i="9"/>
  <c r="G9463" i="9"/>
  <c r="H9463" i="9"/>
  <c r="I9463" i="9"/>
  <c r="A9464" i="9"/>
  <c r="H9464" i="9" s="1"/>
  <c r="D9464" i="9"/>
  <c r="E9464" i="9"/>
  <c r="I9464" i="9"/>
  <c r="A9465" i="9"/>
  <c r="B9465" i="9"/>
  <c r="C9465" i="9"/>
  <c r="D9465" i="9"/>
  <c r="E9465" i="9"/>
  <c r="F9465" i="9"/>
  <c r="G9465" i="9"/>
  <c r="H9465" i="9"/>
  <c r="I9465" i="9"/>
  <c r="A9466" i="9"/>
  <c r="E9466" i="9"/>
  <c r="H9466" i="9"/>
  <c r="I9466" i="9"/>
  <c r="A9467" i="9"/>
  <c r="B9467" i="9"/>
  <c r="C9467" i="9"/>
  <c r="D9467" i="9"/>
  <c r="E9467" i="9"/>
  <c r="F9467" i="9"/>
  <c r="G9467" i="9"/>
  <c r="H9467" i="9"/>
  <c r="I9467" i="9"/>
  <c r="A9468" i="9"/>
  <c r="D9468" i="9" s="1"/>
  <c r="H9468" i="9"/>
  <c r="I9468" i="9"/>
  <c r="A9469" i="9"/>
  <c r="B9469" i="9"/>
  <c r="C9469" i="9"/>
  <c r="D9469" i="9"/>
  <c r="E9469" i="9"/>
  <c r="F9469" i="9"/>
  <c r="G9469" i="9"/>
  <c r="H9469" i="9"/>
  <c r="I9469" i="9"/>
  <c r="A9470" i="9"/>
  <c r="D9470" i="9" s="1"/>
  <c r="I9470" i="9"/>
  <c r="A9471" i="9"/>
  <c r="B9471" i="9"/>
  <c r="C9471" i="9"/>
  <c r="D9471" i="9"/>
  <c r="E9471" i="9"/>
  <c r="F9471" i="9"/>
  <c r="G9471" i="9"/>
  <c r="H9471" i="9"/>
  <c r="I9471" i="9"/>
  <c r="A9472" i="9"/>
  <c r="H9472" i="9" s="1"/>
  <c r="D9472" i="9"/>
  <c r="E9472" i="9"/>
  <c r="I9472" i="9"/>
  <c r="A9473" i="9"/>
  <c r="B9473" i="9"/>
  <c r="C9473" i="9"/>
  <c r="D9473" i="9"/>
  <c r="E9473" i="9"/>
  <c r="F9473" i="9"/>
  <c r="G9473" i="9"/>
  <c r="H9473" i="9"/>
  <c r="I9473" i="9"/>
  <c r="A9474" i="9"/>
  <c r="E9474" i="9"/>
  <c r="H9474" i="9"/>
  <c r="I9474" i="9"/>
  <c r="A9475" i="9"/>
  <c r="B9475" i="9"/>
  <c r="C9475" i="9"/>
  <c r="D9475" i="9"/>
  <c r="E9475" i="9"/>
  <c r="F9475" i="9"/>
  <c r="G9475" i="9"/>
  <c r="H9475" i="9"/>
  <c r="I9475" i="9"/>
  <c r="A9476" i="9"/>
  <c r="D9476" i="9" s="1"/>
  <c r="H9476" i="9"/>
  <c r="I9476" i="9"/>
  <c r="A9477" i="9"/>
  <c r="B9477" i="9"/>
  <c r="C9477" i="9"/>
  <c r="D9477" i="9"/>
  <c r="E9477" i="9"/>
  <c r="F9477" i="9"/>
  <c r="G9477" i="9"/>
  <c r="H9477" i="9"/>
  <c r="I9477" i="9"/>
  <c r="A9478" i="9"/>
  <c r="D9478" i="9" s="1"/>
  <c r="I9478" i="9"/>
  <c r="A9479" i="9"/>
  <c r="B9479" i="9"/>
  <c r="C9479" i="9"/>
  <c r="D9479" i="9"/>
  <c r="E9479" i="9"/>
  <c r="F9479" i="9"/>
  <c r="G9479" i="9"/>
  <c r="H9479" i="9"/>
  <c r="I9479" i="9"/>
  <c r="A9480" i="9"/>
  <c r="H9480" i="9" s="1"/>
  <c r="D9480" i="9"/>
  <c r="E9480" i="9"/>
  <c r="I9480" i="9"/>
  <c r="A9481" i="9"/>
  <c r="B9481" i="9"/>
  <c r="C9481" i="9"/>
  <c r="D9481" i="9"/>
  <c r="E9481" i="9"/>
  <c r="F9481" i="9"/>
  <c r="G9481" i="9"/>
  <c r="H9481" i="9"/>
  <c r="I9481" i="9"/>
  <c r="A9482" i="9"/>
  <c r="E9482" i="9"/>
  <c r="H9482" i="9"/>
  <c r="I9482" i="9"/>
  <c r="A9483" i="9"/>
  <c r="B9483" i="9"/>
  <c r="C9483" i="9"/>
  <c r="D9483" i="9"/>
  <c r="E9483" i="9"/>
  <c r="F9483" i="9"/>
  <c r="G9483" i="9"/>
  <c r="H9483" i="9"/>
  <c r="I9483" i="9"/>
  <c r="A9484" i="9"/>
  <c r="D9484" i="9" s="1"/>
  <c r="H9484" i="9"/>
  <c r="I9484" i="9"/>
  <c r="A9485" i="9"/>
  <c r="B9485" i="9"/>
  <c r="C9485" i="9"/>
  <c r="D9485" i="9"/>
  <c r="E9485" i="9"/>
  <c r="F9485" i="9"/>
  <c r="G9485" i="9"/>
  <c r="H9485" i="9"/>
  <c r="I9485" i="9"/>
  <c r="A9486" i="9"/>
  <c r="D9486" i="9" s="1"/>
  <c r="I9486" i="9"/>
  <c r="A9487" i="9"/>
  <c r="B9487" i="9"/>
  <c r="C9487" i="9"/>
  <c r="D9487" i="9"/>
  <c r="E9487" i="9"/>
  <c r="F9487" i="9"/>
  <c r="G9487" i="9"/>
  <c r="H9487" i="9"/>
  <c r="I9487" i="9"/>
  <c r="A9488" i="9"/>
  <c r="H9488" i="9" s="1"/>
  <c r="D9488" i="9"/>
  <c r="E9488" i="9"/>
  <c r="I9488" i="9"/>
  <c r="A9489" i="9"/>
  <c r="D9489" i="9" s="1"/>
  <c r="B9489" i="9"/>
  <c r="C9489" i="9"/>
  <c r="E9489" i="9"/>
  <c r="F9489" i="9"/>
  <c r="G9489" i="9"/>
  <c r="I9489" i="9"/>
  <c r="A9490" i="9"/>
  <c r="D9490" i="9" s="1"/>
  <c r="I9490" i="9"/>
  <c r="A9491" i="9"/>
  <c r="D9491" i="9" s="1"/>
  <c r="B9491" i="9"/>
  <c r="C9491" i="9"/>
  <c r="E9491" i="9"/>
  <c r="F9491" i="9"/>
  <c r="G9491" i="9"/>
  <c r="I9491" i="9"/>
  <c r="A9492" i="9"/>
  <c r="D9492" i="9" s="1"/>
  <c r="H9492" i="9"/>
  <c r="I9492" i="9"/>
  <c r="A9493" i="9"/>
  <c r="D9493" i="9" s="1"/>
  <c r="B9493" i="9"/>
  <c r="C9493" i="9"/>
  <c r="E9493" i="9"/>
  <c r="F9493" i="9"/>
  <c r="G9493" i="9"/>
  <c r="I9493" i="9"/>
  <c r="A9494" i="9"/>
  <c r="E9494" i="9"/>
  <c r="H9494" i="9"/>
  <c r="I9494" i="9"/>
  <c r="A9495" i="9"/>
  <c r="D9495" i="9" s="1"/>
  <c r="B9495" i="9"/>
  <c r="C9495" i="9"/>
  <c r="E9495" i="9"/>
  <c r="F9495" i="9"/>
  <c r="G9495" i="9"/>
  <c r="I9495" i="9"/>
  <c r="A9496" i="9"/>
  <c r="H9496" i="9" s="1"/>
  <c r="D9496" i="9"/>
  <c r="E9496" i="9"/>
  <c r="I9496" i="9"/>
  <c r="A9497" i="9"/>
  <c r="D9497" i="9" s="1"/>
  <c r="B9497" i="9"/>
  <c r="C9497" i="9"/>
  <c r="E9497" i="9"/>
  <c r="F9497" i="9"/>
  <c r="G9497" i="9"/>
  <c r="I9497" i="9"/>
  <c r="A9498" i="9"/>
  <c r="D9498" i="9" s="1"/>
  <c r="I9498" i="9"/>
  <c r="A9499" i="9"/>
  <c r="D9499" i="9" s="1"/>
  <c r="B9499" i="9"/>
  <c r="C9499" i="9"/>
  <c r="E9499" i="9"/>
  <c r="F9499" i="9"/>
  <c r="G9499" i="9"/>
  <c r="I9499" i="9"/>
  <c r="A9500" i="9"/>
  <c r="D9500" i="9" s="1"/>
  <c r="H9500" i="9"/>
  <c r="I9500" i="9"/>
  <c r="A9501" i="9"/>
  <c r="D9501" i="9" s="1"/>
  <c r="B9501" i="9"/>
  <c r="C9501" i="9"/>
  <c r="E9501" i="9"/>
  <c r="F9501" i="9"/>
  <c r="G9501" i="9"/>
  <c r="I9501" i="9"/>
  <c r="A9502" i="9"/>
  <c r="E9502" i="9"/>
  <c r="H9502" i="9"/>
  <c r="I9502" i="9"/>
  <c r="A9503" i="9"/>
  <c r="D9503" i="9" s="1"/>
  <c r="B9503" i="9"/>
  <c r="C9503" i="9"/>
  <c r="E9503" i="9"/>
  <c r="F9503" i="9"/>
  <c r="G9503" i="9"/>
  <c r="I9503" i="9"/>
  <c r="A9504" i="9"/>
  <c r="H9504" i="9" s="1"/>
  <c r="D9504" i="9"/>
  <c r="E9504" i="9"/>
  <c r="I9504" i="9"/>
  <c r="A9505" i="9"/>
  <c r="D9505" i="9" s="1"/>
  <c r="B9505" i="9"/>
  <c r="C9505" i="9"/>
  <c r="E9505" i="9"/>
  <c r="F9505" i="9"/>
  <c r="G9505" i="9"/>
  <c r="I9505" i="9"/>
  <c r="A9506" i="9"/>
  <c r="D9506" i="9" s="1"/>
  <c r="I9506" i="9"/>
  <c r="A9507" i="9"/>
  <c r="D9507" i="9" s="1"/>
  <c r="B9507" i="9"/>
  <c r="C9507" i="9"/>
  <c r="E9507" i="9"/>
  <c r="F9507" i="9"/>
  <c r="G9507" i="9"/>
  <c r="I9507" i="9"/>
  <c r="A9508" i="9"/>
  <c r="D9508" i="9" s="1"/>
  <c r="H9508" i="9"/>
  <c r="I9508" i="9"/>
  <c r="A9509" i="9"/>
  <c r="D9509" i="9" s="1"/>
  <c r="B9509" i="9"/>
  <c r="C9509" i="9"/>
  <c r="E9509" i="9"/>
  <c r="F9509" i="9"/>
  <c r="G9509" i="9"/>
  <c r="I9509" i="9"/>
  <c r="A9510" i="9"/>
  <c r="E9510" i="9"/>
  <c r="H9510" i="9"/>
  <c r="I9510" i="9"/>
  <c r="A9511" i="9"/>
  <c r="D9511" i="9" s="1"/>
  <c r="B9511" i="9"/>
  <c r="C9511" i="9"/>
  <c r="E9511" i="9"/>
  <c r="F9511" i="9"/>
  <c r="G9511" i="9"/>
  <c r="I9511" i="9"/>
  <c r="A9512" i="9"/>
  <c r="C9512" i="9"/>
  <c r="D9512" i="9"/>
  <c r="E9512" i="9"/>
  <c r="G9512" i="9"/>
  <c r="H9512" i="9"/>
  <c r="I9512" i="9"/>
  <c r="A9513" i="9"/>
  <c r="C9513" i="9"/>
  <c r="E9513" i="9"/>
  <c r="F9513" i="9"/>
  <c r="I9513" i="9"/>
  <c r="A9514" i="9"/>
  <c r="D9514" i="9"/>
  <c r="E9514" i="9"/>
  <c r="G9514" i="9"/>
  <c r="I9514" i="9"/>
  <c r="A9515" i="9"/>
  <c r="B9515" i="9" s="1"/>
  <c r="E9515" i="9"/>
  <c r="F9515" i="9"/>
  <c r="A9516" i="9"/>
  <c r="C9516" i="9" s="1"/>
  <c r="E9516" i="9"/>
  <c r="G9516" i="9"/>
  <c r="A9517" i="9"/>
  <c r="B9517" i="9" s="1"/>
  <c r="F9517" i="9"/>
  <c r="A9518" i="9"/>
  <c r="C9518" i="9" s="1"/>
  <c r="G9518" i="9"/>
  <c r="A9519" i="9"/>
  <c r="B9519" i="9"/>
  <c r="C9519" i="9"/>
  <c r="E9519" i="9"/>
  <c r="F9519" i="9"/>
  <c r="G9519" i="9"/>
  <c r="I9519" i="9"/>
  <c r="A9520" i="9"/>
  <c r="C9520" i="9"/>
  <c r="D9520" i="9"/>
  <c r="E9520" i="9"/>
  <c r="G9520" i="9"/>
  <c r="H9520" i="9"/>
  <c r="I9520" i="9"/>
  <c r="A9521" i="9"/>
  <c r="C9521" i="9"/>
  <c r="E9521" i="9"/>
  <c r="F9521" i="9"/>
  <c r="I9521" i="9"/>
  <c r="A9522" i="9"/>
  <c r="D9522" i="9"/>
  <c r="E9522" i="9"/>
  <c r="G9522" i="9"/>
  <c r="I9522" i="9"/>
  <c r="A9523" i="9"/>
  <c r="B9523" i="9" s="1"/>
  <c r="E9523" i="9"/>
  <c r="F9523" i="9"/>
  <c r="A9524" i="9"/>
  <c r="C9524" i="9" s="1"/>
  <c r="E9524" i="9"/>
  <c r="G9524" i="9"/>
  <c r="A9525" i="9"/>
  <c r="B9525" i="9" s="1"/>
  <c r="F9525" i="9"/>
  <c r="A9526" i="9"/>
  <c r="C9526" i="9" s="1"/>
  <c r="G9526" i="9"/>
  <c r="A9527" i="9"/>
  <c r="B9527" i="9"/>
  <c r="C9527" i="9"/>
  <c r="E9527" i="9"/>
  <c r="F9527" i="9"/>
  <c r="G9527" i="9"/>
  <c r="I9527" i="9"/>
  <c r="A9528" i="9"/>
  <c r="C9528" i="9"/>
  <c r="D9528" i="9"/>
  <c r="E9528" i="9"/>
  <c r="G9528" i="9"/>
  <c r="H9528" i="9"/>
  <c r="I9528" i="9"/>
  <c r="A9529" i="9"/>
  <c r="C9529" i="9"/>
  <c r="E9529" i="9"/>
  <c r="F9529" i="9"/>
  <c r="I9529" i="9"/>
  <c r="A9530" i="9"/>
  <c r="D9530" i="9"/>
  <c r="E9530" i="9"/>
  <c r="G9530" i="9"/>
  <c r="I9530" i="9"/>
  <c r="A9531" i="9"/>
  <c r="B9531" i="9" s="1"/>
  <c r="E9531" i="9"/>
  <c r="F9531" i="9"/>
  <c r="A9532" i="9"/>
  <c r="C9532" i="9" s="1"/>
  <c r="E9532" i="9"/>
  <c r="G9532" i="9"/>
  <c r="A9533" i="9"/>
  <c r="B9533" i="9" s="1"/>
  <c r="F9533" i="9"/>
  <c r="A9534" i="9"/>
  <c r="C9534" i="9" s="1"/>
  <c r="G9534" i="9"/>
  <c r="A9535" i="9"/>
  <c r="B9535" i="9"/>
  <c r="C9535" i="9"/>
  <c r="E9535" i="9"/>
  <c r="F9535" i="9"/>
  <c r="G9535" i="9"/>
  <c r="I9535" i="9"/>
  <c r="A9536" i="9"/>
  <c r="C9536" i="9"/>
  <c r="D9536" i="9"/>
  <c r="E9536" i="9"/>
  <c r="G9536" i="9"/>
  <c r="H9536" i="9"/>
  <c r="I9536" i="9"/>
  <c r="A9537" i="9"/>
  <c r="C9537" i="9"/>
  <c r="E9537" i="9"/>
  <c r="F9537" i="9"/>
  <c r="I9537" i="9"/>
  <c r="A9538" i="9"/>
  <c r="D9538" i="9"/>
  <c r="E9538" i="9"/>
  <c r="G9538" i="9"/>
  <c r="I9538" i="9"/>
  <c r="A9539" i="9"/>
  <c r="B9539" i="9" s="1"/>
  <c r="E9539" i="9"/>
  <c r="F9539" i="9"/>
  <c r="A9540" i="9"/>
  <c r="C9540" i="9" s="1"/>
  <c r="E9540" i="9"/>
  <c r="G9540" i="9"/>
  <c r="A9541" i="9"/>
  <c r="B9541" i="9" s="1"/>
  <c r="F9541" i="9"/>
  <c r="A9542" i="9"/>
  <c r="C9542" i="9" s="1"/>
  <c r="G9542" i="9"/>
  <c r="A9543" i="9"/>
  <c r="B9543" i="9"/>
  <c r="C9543" i="9"/>
  <c r="E9543" i="9"/>
  <c r="F9543" i="9"/>
  <c r="G9543" i="9"/>
  <c r="I9543" i="9"/>
  <c r="A9544" i="9"/>
  <c r="C9544" i="9"/>
  <c r="D9544" i="9"/>
  <c r="E9544" i="9"/>
  <c r="G9544" i="9"/>
  <c r="H9544" i="9"/>
  <c r="I9544" i="9"/>
  <c r="A9545" i="9"/>
  <c r="C9545" i="9"/>
  <c r="E9545" i="9"/>
  <c r="F9545" i="9"/>
  <c r="I9545" i="9"/>
  <c r="A9546" i="9"/>
  <c r="D9546" i="9"/>
  <c r="E9546" i="9"/>
  <c r="G9546" i="9"/>
  <c r="I9546" i="9"/>
  <c r="A9547" i="9"/>
  <c r="B9547" i="9" s="1"/>
  <c r="E9547" i="9"/>
  <c r="F9547" i="9"/>
  <c r="A9548" i="9"/>
  <c r="C9548" i="9" s="1"/>
  <c r="E9548" i="9"/>
  <c r="G9548" i="9"/>
  <c r="A9549" i="9"/>
  <c r="B9549" i="9" s="1"/>
  <c r="F9549" i="9"/>
  <c r="A9550" i="9"/>
  <c r="C9550" i="9" s="1"/>
  <c r="G9550" i="9"/>
  <c r="A9551" i="9"/>
  <c r="B9551" i="9"/>
  <c r="C9551" i="9"/>
  <c r="E9551" i="9"/>
  <c r="F9551" i="9"/>
  <c r="G9551" i="9"/>
  <c r="I9551" i="9"/>
  <c r="A9552" i="9"/>
  <c r="C9552" i="9"/>
  <c r="D9552" i="9"/>
  <c r="E9552" i="9"/>
  <c r="G9552" i="9"/>
  <c r="H9552" i="9"/>
  <c r="I9552" i="9"/>
  <c r="A9553" i="9"/>
  <c r="C9553" i="9"/>
  <c r="E9553" i="9"/>
  <c r="F9553" i="9"/>
  <c r="I9553" i="9"/>
  <c r="A9554" i="9"/>
  <c r="B9554" i="9" s="1"/>
  <c r="C9554" i="9"/>
  <c r="D9554" i="9"/>
  <c r="E9554" i="9"/>
  <c r="G9554" i="9"/>
  <c r="H9554" i="9"/>
  <c r="I9554" i="9"/>
  <c r="A9555" i="9"/>
  <c r="D9555" i="9" s="1"/>
  <c r="E9555" i="9"/>
  <c r="I9555" i="9"/>
  <c r="A9556" i="9"/>
  <c r="B9556" i="9" s="1"/>
  <c r="C9556" i="9"/>
  <c r="D9556" i="9"/>
  <c r="E9556" i="9"/>
  <c r="G9556" i="9"/>
  <c r="H9556" i="9"/>
  <c r="I9556" i="9"/>
  <c r="A9557" i="9"/>
  <c r="D9557" i="9" s="1"/>
  <c r="E9557" i="9"/>
  <c r="I9557" i="9"/>
  <c r="A9558" i="9"/>
  <c r="B9558" i="9" s="1"/>
  <c r="C9558" i="9"/>
  <c r="D9558" i="9"/>
  <c r="E9558" i="9"/>
  <c r="G9558" i="9"/>
  <c r="H9558" i="9"/>
  <c r="I9558" i="9"/>
  <c r="A9559" i="9"/>
  <c r="D9559" i="9" s="1"/>
  <c r="E9559" i="9"/>
  <c r="I9559" i="9"/>
  <c r="A9560" i="9"/>
  <c r="B9560" i="9" s="1"/>
  <c r="C9560" i="9"/>
  <c r="D9560" i="9"/>
  <c r="E9560" i="9"/>
  <c r="G9560" i="9"/>
  <c r="H9560" i="9"/>
  <c r="I9560" i="9"/>
  <c r="A9561" i="9"/>
  <c r="D9561" i="9" s="1"/>
  <c r="E9561" i="9"/>
  <c r="I9561" i="9"/>
  <c r="A9562" i="9"/>
  <c r="B9562" i="9" s="1"/>
  <c r="C9562" i="9"/>
  <c r="D9562" i="9"/>
  <c r="E9562" i="9"/>
  <c r="G9562" i="9"/>
  <c r="H9562" i="9"/>
  <c r="I9562" i="9"/>
  <c r="A9563" i="9"/>
  <c r="D9563" i="9" s="1"/>
  <c r="E9563" i="9"/>
  <c r="I9563" i="9"/>
  <c r="A9564" i="9"/>
  <c r="B9564" i="9" s="1"/>
  <c r="C9564" i="9"/>
  <c r="D9564" i="9"/>
  <c r="E9564" i="9"/>
  <c r="G9564" i="9"/>
  <c r="H9564" i="9"/>
  <c r="I9564" i="9"/>
  <c r="A9565" i="9"/>
  <c r="D9565" i="9" s="1"/>
  <c r="E9565" i="9"/>
  <c r="I9565" i="9"/>
  <c r="A9566" i="9"/>
  <c r="B9566" i="9" s="1"/>
  <c r="C9566" i="9"/>
  <c r="D9566" i="9"/>
  <c r="E9566" i="9"/>
  <c r="G9566" i="9"/>
  <c r="H9566" i="9"/>
  <c r="I9566" i="9"/>
  <c r="A9567" i="9"/>
  <c r="D9567" i="9" s="1"/>
  <c r="E9567" i="9"/>
  <c r="I9567" i="9"/>
  <c r="A9568" i="9"/>
  <c r="B9568" i="9" s="1"/>
  <c r="C9568" i="9"/>
  <c r="D9568" i="9"/>
  <c r="E9568" i="9"/>
  <c r="G9568" i="9"/>
  <c r="H9568" i="9"/>
  <c r="I9568" i="9"/>
  <c r="A9569" i="9"/>
  <c r="D9569" i="9" s="1"/>
  <c r="E9569" i="9"/>
  <c r="I9569" i="9"/>
  <c r="A9570" i="9"/>
  <c r="B9570" i="9" s="1"/>
  <c r="C9570" i="9"/>
  <c r="D9570" i="9"/>
  <c r="E9570" i="9"/>
  <c r="G9570" i="9"/>
  <c r="H9570" i="9"/>
  <c r="I9570" i="9"/>
  <c r="A9571" i="9"/>
  <c r="D9571" i="9" s="1"/>
  <c r="E9571" i="9"/>
  <c r="I9571" i="9"/>
  <c r="A9572" i="9"/>
  <c r="B9572" i="9" s="1"/>
  <c r="C9572" i="9"/>
  <c r="D9572" i="9"/>
  <c r="E9572" i="9"/>
  <c r="G9572" i="9"/>
  <c r="H9572" i="9"/>
  <c r="I9572" i="9"/>
  <c r="A9573" i="9"/>
  <c r="D9573" i="9" s="1"/>
  <c r="E9573" i="9"/>
  <c r="I9573" i="9"/>
  <c r="A9574" i="9"/>
  <c r="B9574" i="9" s="1"/>
  <c r="C9574" i="9"/>
  <c r="D9574" i="9"/>
  <c r="E9574" i="9"/>
  <c r="G9574" i="9"/>
  <c r="H9574" i="9"/>
  <c r="I9574" i="9"/>
  <c r="A9575" i="9"/>
  <c r="D9575" i="9" s="1"/>
  <c r="E9575" i="9"/>
  <c r="I9575" i="9"/>
  <c r="A9576" i="9"/>
  <c r="B9576" i="9" s="1"/>
  <c r="C9576" i="9"/>
  <c r="D9576" i="9"/>
  <c r="E9576" i="9"/>
  <c r="G9576" i="9"/>
  <c r="H9576" i="9"/>
  <c r="I9576" i="9"/>
  <c r="A9577" i="9"/>
  <c r="D9577" i="9" s="1"/>
  <c r="E9577" i="9"/>
  <c r="I9577" i="9"/>
  <c r="A9578" i="9"/>
  <c r="B9578" i="9" s="1"/>
  <c r="C9578" i="9"/>
  <c r="D9578" i="9"/>
  <c r="E9578" i="9"/>
  <c r="G9578" i="9"/>
  <c r="H9578" i="9"/>
  <c r="I9578" i="9"/>
  <c r="A9579" i="9"/>
  <c r="D9579" i="9" s="1"/>
  <c r="E9579" i="9"/>
  <c r="I9579" i="9"/>
  <c r="A9580" i="9"/>
  <c r="B9580" i="9" s="1"/>
  <c r="C9580" i="9"/>
  <c r="D9580" i="9"/>
  <c r="E9580" i="9"/>
  <c r="G9580" i="9"/>
  <c r="H9580" i="9"/>
  <c r="I9580" i="9"/>
  <c r="A9581" i="9"/>
  <c r="D9581" i="9" s="1"/>
  <c r="E9581" i="9"/>
  <c r="I9581" i="9"/>
  <c r="A9582" i="9"/>
  <c r="B9582" i="9" s="1"/>
  <c r="C9582" i="9"/>
  <c r="D9582" i="9"/>
  <c r="E9582" i="9"/>
  <c r="G9582" i="9"/>
  <c r="H9582" i="9"/>
  <c r="I9582" i="9"/>
  <c r="A9583" i="9"/>
  <c r="D9583" i="9" s="1"/>
  <c r="E9583" i="9"/>
  <c r="I9583" i="9"/>
  <c r="A9584" i="9"/>
  <c r="B9584" i="9" s="1"/>
  <c r="C9584" i="9"/>
  <c r="D9584" i="9"/>
  <c r="E9584" i="9"/>
  <c r="G9584" i="9"/>
  <c r="H9584" i="9"/>
  <c r="I9584" i="9"/>
  <c r="A9585" i="9"/>
  <c r="D9585" i="9" s="1"/>
  <c r="E9585" i="9"/>
  <c r="I9585" i="9"/>
  <c r="A9586" i="9"/>
  <c r="B9586" i="9" s="1"/>
  <c r="C9586" i="9"/>
  <c r="D9586" i="9"/>
  <c r="E9586" i="9"/>
  <c r="G9586" i="9"/>
  <c r="H9586" i="9"/>
  <c r="I9586" i="9"/>
  <c r="A9587" i="9"/>
  <c r="D9587" i="9" s="1"/>
  <c r="E9587" i="9"/>
  <c r="I9587" i="9"/>
  <c r="A9588" i="9"/>
  <c r="B9588" i="9" s="1"/>
  <c r="C9588" i="9"/>
  <c r="D9588" i="9"/>
  <c r="E9588" i="9"/>
  <c r="G9588" i="9"/>
  <c r="H9588" i="9"/>
  <c r="I9588" i="9"/>
  <c r="A9589" i="9"/>
  <c r="D9589" i="9" s="1"/>
  <c r="E9589" i="9"/>
  <c r="I9589" i="9"/>
  <c r="A9590" i="9"/>
  <c r="B9590" i="9" s="1"/>
  <c r="C9590" i="9"/>
  <c r="D9590" i="9"/>
  <c r="E9590" i="9"/>
  <c r="G9590" i="9"/>
  <c r="H9590" i="9"/>
  <c r="I9590" i="9"/>
  <c r="A9591" i="9"/>
  <c r="D9591" i="9" s="1"/>
  <c r="E9591" i="9"/>
  <c r="I9591" i="9"/>
  <c r="A9592" i="9"/>
  <c r="B9592" i="9" s="1"/>
  <c r="C9592" i="9"/>
  <c r="D9592" i="9"/>
  <c r="E9592" i="9"/>
  <c r="G9592" i="9"/>
  <c r="H9592" i="9"/>
  <c r="I9592" i="9"/>
  <c r="A9593" i="9"/>
  <c r="D9593" i="9" s="1"/>
  <c r="E9593" i="9"/>
  <c r="I9593" i="9"/>
  <c r="A9594" i="9"/>
  <c r="B9594" i="9" s="1"/>
  <c r="C9594" i="9"/>
  <c r="D9594" i="9"/>
  <c r="E9594" i="9"/>
  <c r="G9594" i="9"/>
  <c r="H9594" i="9"/>
  <c r="I9594" i="9"/>
  <c r="A9595" i="9"/>
  <c r="D9595" i="9" s="1"/>
  <c r="E9595" i="9"/>
  <c r="I9595" i="9"/>
  <c r="A9596" i="9"/>
  <c r="B9596" i="9" s="1"/>
  <c r="C9596" i="9"/>
  <c r="D9596" i="9"/>
  <c r="E9596" i="9"/>
  <c r="G9596" i="9"/>
  <c r="H9596" i="9"/>
  <c r="I9596" i="9"/>
  <c r="A9597" i="9"/>
  <c r="D9597" i="9" s="1"/>
  <c r="E9597" i="9"/>
  <c r="I9597" i="9"/>
  <c r="A9598" i="9"/>
  <c r="B9598" i="9" s="1"/>
  <c r="C9598" i="9"/>
  <c r="D9598" i="9"/>
  <c r="E9598" i="9"/>
  <c r="G9598" i="9"/>
  <c r="H9598" i="9"/>
  <c r="I9598" i="9"/>
  <c r="A9599" i="9"/>
  <c r="D9599" i="9" s="1"/>
  <c r="E9599" i="9"/>
  <c r="I9599" i="9"/>
  <c r="A9600" i="9"/>
  <c r="B9600" i="9" s="1"/>
  <c r="C9600" i="9"/>
  <c r="D9600" i="9"/>
  <c r="E9600" i="9"/>
  <c r="G9600" i="9"/>
  <c r="H9600" i="9"/>
  <c r="I9600" i="9"/>
  <c r="A9601" i="9"/>
  <c r="D9601" i="9" s="1"/>
  <c r="E9601" i="9"/>
  <c r="I9601" i="9"/>
  <c r="A7202" i="9"/>
  <c r="B7202" i="9" s="1"/>
  <c r="C7202" i="9"/>
  <c r="D7202" i="9"/>
  <c r="E7202" i="9"/>
  <c r="G7202" i="9"/>
  <c r="H7202" i="9"/>
  <c r="I7202" i="9"/>
  <c r="A4803" i="9"/>
  <c r="D4803" i="9" s="1"/>
  <c r="E4803" i="9"/>
  <c r="I4803" i="9"/>
  <c r="A4804" i="9"/>
  <c r="B4804" i="9" s="1"/>
  <c r="C4804" i="9"/>
  <c r="D4804" i="9"/>
  <c r="E4804" i="9"/>
  <c r="G4804" i="9"/>
  <c r="H4804" i="9"/>
  <c r="I4804" i="9"/>
  <c r="A4805" i="9"/>
  <c r="D4805" i="9" s="1"/>
  <c r="E4805" i="9"/>
  <c r="I4805" i="9"/>
  <c r="A4806" i="9"/>
  <c r="B4806" i="9" s="1"/>
  <c r="C4806" i="9"/>
  <c r="D4806" i="9"/>
  <c r="E4806" i="9"/>
  <c r="G4806" i="9"/>
  <c r="H4806" i="9"/>
  <c r="I4806" i="9"/>
  <c r="A4807" i="9"/>
  <c r="D4807" i="9" s="1"/>
  <c r="E4807" i="9"/>
  <c r="I4807" i="9"/>
  <c r="A4808" i="9"/>
  <c r="B4808" i="9" s="1"/>
  <c r="C4808" i="9"/>
  <c r="D4808" i="9"/>
  <c r="E4808" i="9"/>
  <c r="G4808" i="9"/>
  <c r="H4808" i="9"/>
  <c r="I4808" i="9"/>
  <c r="A4809" i="9"/>
  <c r="D4809" i="9" s="1"/>
  <c r="E4809" i="9"/>
  <c r="I4809" i="9"/>
  <c r="A4810" i="9"/>
  <c r="B4810" i="9" s="1"/>
  <c r="C4810" i="9"/>
  <c r="D4810" i="9"/>
  <c r="E4810" i="9"/>
  <c r="G4810" i="9"/>
  <c r="H4810" i="9"/>
  <c r="I4810" i="9"/>
  <c r="A4811" i="9"/>
  <c r="D4811" i="9" s="1"/>
  <c r="E4811" i="9"/>
  <c r="I4811" i="9"/>
  <c r="A4812" i="9"/>
  <c r="B4812" i="9" s="1"/>
  <c r="C4812" i="9"/>
  <c r="D4812" i="9"/>
  <c r="E4812" i="9"/>
  <c r="G4812" i="9"/>
  <c r="H4812" i="9"/>
  <c r="I4812" i="9"/>
  <c r="A4813" i="9"/>
  <c r="D4813" i="9" s="1"/>
  <c r="E4813" i="9"/>
  <c r="I4813" i="9"/>
  <c r="A4814" i="9"/>
  <c r="B4814" i="9" s="1"/>
  <c r="C4814" i="9"/>
  <c r="D4814" i="9"/>
  <c r="E4814" i="9"/>
  <c r="G4814" i="9"/>
  <c r="H4814" i="9"/>
  <c r="I4814" i="9"/>
  <c r="A4815" i="9"/>
  <c r="D4815" i="9" s="1"/>
  <c r="E4815" i="9"/>
  <c r="I4815" i="9"/>
  <c r="A4816" i="9"/>
  <c r="B4816" i="9" s="1"/>
  <c r="C4816" i="9"/>
  <c r="D4816" i="9"/>
  <c r="E4816" i="9"/>
  <c r="G4816" i="9"/>
  <c r="H4816" i="9"/>
  <c r="I4816" i="9"/>
  <c r="A4817" i="9"/>
  <c r="D4817" i="9" s="1"/>
  <c r="E4817" i="9"/>
  <c r="I4817" i="9"/>
  <c r="A4818" i="9"/>
  <c r="B4818" i="9" s="1"/>
  <c r="C4818" i="9"/>
  <c r="D4818" i="9"/>
  <c r="E4818" i="9"/>
  <c r="G4818" i="9"/>
  <c r="H4818" i="9"/>
  <c r="I4818" i="9"/>
  <c r="A4819" i="9"/>
  <c r="D4819" i="9" s="1"/>
  <c r="E4819" i="9"/>
  <c r="I4819" i="9"/>
  <c r="A4820" i="9"/>
  <c r="B4820" i="9" s="1"/>
  <c r="C4820" i="9"/>
  <c r="D4820" i="9"/>
  <c r="E4820" i="9"/>
  <c r="G4820" i="9"/>
  <c r="H4820" i="9"/>
  <c r="I4820" i="9"/>
  <c r="A4821" i="9"/>
  <c r="D4821" i="9" s="1"/>
  <c r="E4821" i="9"/>
  <c r="I4821" i="9"/>
  <c r="A4822" i="9"/>
  <c r="B4822" i="9" s="1"/>
  <c r="C4822" i="9"/>
  <c r="D4822" i="9"/>
  <c r="E4822" i="9"/>
  <c r="G4822" i="9"/>
  <c r="H4822" i="9"/>
  <c r="I4822" i="9"/>
  <c r="A4823" i="9"/>
  <c r="D4823" i="9" s="1"/>
  <c r="E4823" i="9"/>
  <c r="I4823" i="9"/>
  <c r="A4824" i="9"/>
  <c r="B4824" i="9" s="1"/>
  <c r="C4824" i="9"/>
  <c r="D4824" i="9"/>
  <c r="E4824" i="9"/>
  <c r="G4824" i="9"/>
  <c r="H4824" i="9"/>
  <c r="I4824" i="9"/>
  <c r="A4825" i="9"/>
  <c r="D4825" i="9" s="1"/>
  <c r="E4825" i="9"/>
  <c r="I4825" i="9"/>
  <c r="A4826" i="9"/>
  <c r="B4826" i="9" s="1"/>
  <c r="C4826" i="9"/>
  <c r="D4826" i="9"/>
  <c r="E4826" i="9"/>
  <c r="G4826" i="9"/>
  <c r="H4826" i="9"/>
  <c r="I4826" i="9"/>
  <c r="A4827" i="9"/>
  <c r="D4827" i="9" s="1"/>
  <c r="E4827" i="9"/>
  <c r="I4827" i="9"/>
  <c r="A4828" i="9"/>
  <c r="B4828" i="9" s="1"/>
  <c r="C4828" i="9"/>
  <c r="D4828" i="9"/>
  <c r="E4828" i="9"/>
  <c r="G4828" i="9"/>
  <c r="H4828" i="9"/>
  <c r="I4828" i="9"/>
  <c r="A4829" i="9"/>
  <c r="D4829" i="9" s="1"/>
  <c r="E4829" i="9"/>
  <c r="I4829" i="9"/>
  <c r="A4830" i="9"/>
  <c r="B4830" i="9" s="1"/>
  <c r="C4830" i="9"/>
  <c r="D4830" i="9"/>
  <c r="E4830" i="9"/>
  <c r="G4830" i="9"/>
  <c r="H4830" i="9"/>
  <c r="I4830" i="9"/>
  <c r="A4831" i="9"/>
  <c r="D4831" i="9" s="1"/>
  <c r="E4831" i="9"/>
  <c r="I4831" i="9"/>
  <c r="A4832" i="9"/>
  <c r="B4832" i="9" s="1"/>
  <c r="C4832" i="9"/>
  <c r="D4832" i="9"/>
  <c r="E4832" i="9"/>
  <c r="G4832" i="9"/>
  <c r="H4832" i="9"/>
  <c r="I4832" i="9"/>
  <c r="A4833" i="9"/>
  <c r="D4833" i="9" s="1"/>
  <c r="E4833" i="9"/>
  <c r="I4833" i="9"/>
  <c r="A4834" i="9"/>
  <c r="B4834" i="9" s="1"/>
  <c r="C4834" i="9"/>
  <c r="D4834" i="9"/>
  <c r="E4834" i="9"/>
  <c r="G4834" i="9"/>
  <c r="H4834" i="9"/>
  <c r="I4834" i="9"/>
  <c r="A4835" i="9"/>
  <c r="D4835" i="9" s="1"/>
  <c r="E4835" i="9"/>
  <c r="I4835" i="9"/>
  <c r="A4836" i="9"/>
  <c r="B4836" i="9" s="1"/>
  <c r="C4836" i="9"/>
  <c r="D4836" i="9"/>
  <c r="E4836" i="9"/>
  <c r="G4836" i="9"/>
  <c r="H4836" i="9"/>
  <c r="I4836" i="9"/>
  <c r="A4837" i="9"/>
  <c r="D4837" i="9" s="1"/>
  <c r="E4837" i="9"/>
  <c r="I4837" i="9"/>
  <c r="A4838" i="9"/>
  <c r="B4838" i="9" s="1"/>
  <c r="C4838" i="9"/>
  <c r="D4838" i="9"/>
  <c r="E4838" i="9"/>
  <c r="G4838" i="9"/>
  <c r="H4838" i="9"/>
  <c r="I4838" i="9"/>
  <c r="A4839" i="9"/>
  <c r="D4839" i="9" s="1"/>
  <c r="E4839" i="9"/>
  <c r="I4839" i="9"/>
  <c r="A4840" i="9"/>
  <c r="B4840" i="9" s="1"/>
  <c r="C4840" i="9"/>
  <c r="D4840" i="9"/>
  <c r="E4840" i="9"/>
  <c r="G4840" i="9"/>
  <c r="H4840" i="9"/>
  <c r="I4840" i="9"/>
  <c r="A4841" i="9"/>
  <c r="D4841" i="9" s="1"/>
  <c r="E4841" i="9"/>
  <c r="I4841" i="9"/>
  <c r="A4842" i="9"/>
  <c r="B4842" i="9" s="1"/>
  <c r="C4842" i="9"/>
  <c r="D4842" i="9"/>
  <c r="E4842" i="9"/>
  <c r="G4842" i="9"/>
  <c r="H4842" i="9"/>
  <c r="I4842" i="9"/>
  <c r="A4843" i="9"/>
  <c r="D4843" i="9" s="1"/>
  <c r="E4843" i="9"/>
  <c r="I4843" i="9"/>
  <c r="A4844" i="9"/>
  <c r="B4844" i="9" s="1"/>
  <c r="C4844" i="9"/>
  <c r="D4844" i="9"/>
  <c r="E4844" i="9"/>
  <c r="G4844" i="9"/>
  <c r="H4844" i="9"/>
  <c r="I4844" i="9"/>
  <c r="A4845" i="9"/>
  <c r="D4845" i="9" s="1"/>
  <c r="E4845" i="9"/>
  <c r="I4845" i="9"/>
  <c r="A4846" i="9"/>
  <c r="B4846" i="9" s="1"/>
  <c r="C4846" i="9"/>
  <c r="D4846" i="9"/>
  <c r="E4846" i="9"/>
  <c r="G4846" i="9"/>
  <c r="H4846" i="9"/>
  <c r="I4846" i="9"/>
  <c r="A4847" i="9"/>
  <c r="D4847" i="9" s="1"/>
  <c r="E4847" i="9"/>
  <c r="I4847" i="9"/>
  <c r="A4848" i="9"/>
  <c r="B4848" i="9" s="1"/>
  <c r="C4848" i="9"/>
  <c r="D4848" i="9"/>
  <c r="E4848" i="9"/>
  <c r="G4848" i="9"/>
  <c r="H4848" i="9"/>
  <c r="I4848" i="9"/>
  <c r="A4849" i="9"/>
  <c r="D4849" i="9" s="1"/>
  <c r="E4849" i="9"/>
  <c r="I4849" i="9"/>
  <c r="A4850" i="9"/>
  <c r="B4850" i="9" s="1"/>
  <c r="C4850" i="9"/>
  <c r="D4850" i="9"/>
  <c r="E4850" i="9"/>
  <c r="G4850" i="9"/>
  <c r="H4850" i="9"/>
  <c r="I4850" i="9"/>
  <c r="A4851" i="9"/>
  <c r="D4851" i="9" s="1"/>
  <c r="E4851" i="9"/>
  <c r="I4851" i="9"/>
  <c r="A4852" i="9"/>
  <c r="B4852" i="9" s="1"/>
  <c r="C4852" i="9"/>
  <c r="D4852" i="9"/>
  <c r="E4852" i="9"/>
  <c r="G4852" i="9"/>
  <c r="H4852" i="9"/>
  <c r="I4852" i="9"/>
  <c r="A4853" i="9"/>
  <c r="D4853" i="9" s="1"/>
  <c r="E4853" i="9"/>
  <c r="I4853" i="9"/>
  <c r="A4854" i="9"/>
  <c r="B4854" i="9" s="1"/>
  <c r="C4854" i="9"/>
  <c r="D4854" i="9"/>
  <c r="E4854" i="9"/>
  <c r="G4854" i="9"/>
  <c r="H4854" i="9"/>
  <c r="I4854" i="9"/>
  <c r="A4855" i="9"/>
  <c r="D4855" i="9" s="1"/>
  <c r="E4855" i="9"/>
  <c r="I4855" i="9"/>
  <c r="A4856" i="9"/>
  <c r="B4856" i="9" s="1"/>
  <c r="C4856" i="9"/>
  <c r="D4856" i="9"/>
  <c r="E4856" i="9"/>
  <c r="G4856" i="9"/>
  <c r="H4856" i="9"/>
  <c r="I4856" i="9"/>
  <c r="A4857" i="9"/>
  <c r="D4857" i="9" s="1"/>
  <c r="E4857" i="9"/>
  <c r="I4857" i="9"/>
  <c r="A4858" i="9"/>
  <c r="B4858" i="9" s="1"/>
  <c r="C4858" i="9"/>
  <c r="D4858" i="9"/>
  <c r="E4858" i="9"/>
  <c r="G4858" i="9"/>
  <c r="H4858" i="9"/>
  <c r="I4858" i="9"/>
  <c r="A4859" i="9"/>
  <c r="D4859" i="9" s="1"/>
  <c r="E4859" i="9"/>
  <c r="I4859" i="9"/>
  <c r="A4860" i="9"/>
  <c r="B4860" i="9" s="1"/>
  <c r="C4860" i="9"/>
  <c r="D4860" i="9"/>
  <c r="E4860" i="9"/>
  <c r="G4860" i="9"/>
  <c r="H4860" i="9"/>
  <c r="I4860" i="9"/>
  <c r="A4861" i="9"/>
  <c r="D4861" i="9" s="1"/>
  <c r="E4861" i="9"/>
  <c r="I4861" i="9"/>
  <c r="A4862" i="9"/>
  <c r="B4862" i="9" s="1"/>
  <c r="C4862" i="9"/>
  <c r="D4862" i="9"/>
  <c r="E4862" i="9"/>
  <c r="G4862" i="9"/>
  <c r="H4862" i="9"/>
  <c r="I4862" i="9"/>
  <c r="A4863" i="9"/>
  <c r="D4863" i="9" s="1"/>
  <c r="E4863" i="9"/>
  <c r="I4863" i="9"/>
  <c r="A4864" i="9"/>
  <c r="B4864" i="9" s="1"/>
  <c r="C4864" i="9"/>
  <c r="D4864" i="9"/>
  <c r="E4864" i="9"/>
  <c r="G4864" i="9"/>
  <c r="H4864" i="9"/>
  <c r="I4864" i="9"/>
  <c r="A4865" i="9"/>
  <c r="D4865" i="9" s="1"/>
  <c r="E4865" i="9"/>
  <c r="I4865" i="9"/>
  <c r="A4866" i="9"/>
  <c r="B4866" i="9" s="1"/>
  <c r="C4866" i="9"/>
  <c r="D4866" i="9"/>
  <c r="E4866" i="9"/>
  <c r="G4866" i="9"/>
  <c r="H4866" i="9"/>
  <c r="I4866" i="9"/>
  <c r="A4867" i="9"/>
  <c r="D4867" i="9" s="1"/>
  <c r="E4867" i="9"/>
  <c r="I4867" i="9"/>
  <c r="A4868" i="9"/>
  <c r="B4868" i="9" s="1"/>
  <c r="C4868" i="9"/>
  <c r="E4868" i="9"/>
  <c r="G4868" i="9"/>
  <c r="I4868" i="9"/>
  <c r="A4869" i="9"/>
  <c r="D4869" i="9" s="1"/>
  <c r="E4869" i="9"/>
  <c r="I4869" i="9"/>
  <c r="A4870" i="9"/>
  <c r="B4870" i="9" s="1"/>
  <c r="C4870" i="9"/>
  <c r="E4870" i="9"/>
  <c r="G4870" i="9"/>
  <c r="I4870" i="9"/>
  <c r="A4871" i="9"/>
  <c r="D4871" i="9" s="1"/>
  <c r="E4871" i="9"/>
  <c r="I4871" i="9"/>
  <c r="A4872" i="9"/>
  <c r="B4872" i="9" s="1"/>
  <c r="C4872" i="9"/>
  <c r="E4872" i="9"/>
  <c r="G4872" i="9"/>
  <c r="I4872" i="9"/>
  <c r="A4873" i="9"/>
  <c r="D4873" i="9" s="1"/>
  <c r="E4873" i="9"/>
  <c r="I4873" i="9"/>
  <c r="A4874" i="9"/>
  <c r="B4874" i="9" s="1"/>
  <c r="C4874" i="9"/>
  <c r="E4874" i="9"/>
  <c r="G4874" i="9"/>
  <c r="I4874" i="9"/>
  <c r="A4875" i="9"/>
  <c r="D4875" i="9" s="1"/>
  <c r="E4875" i="9"/>
  <c r="I4875" i="9"/>
  <c r="A4876" i="9"/>
  <c r="B4876" i="9" s="1"/>
  <c r="C4876" i="9"/>
  <c r="E4876" i="9"/>
  <c r="G4876" i="9"/>
  <c r="I4876" i="9"/>
  <c r="A4877" i="9"/>
  <c r="D4877" i="9" s="1"/>
  <c r="E4877" i="9"/>
  <c r="I4877" i="9"/>
  <c r="A4878" i="9"/>
  <c r="B4878" i="9" s="1"/>
  <c r="C4878" i="9"/>
  <c r="E4878" i="9"/>
  <c r="G4878" i="9"/>
  <c r="I4878" i="9"/>
  <c r="A4879" i="9"/>
  <c r="D4879" i="9" s="1"/>
  <c r="E4879" i="9"/>
  <c r="I4879" i="9"/>
  <c r="A4880" i="9"/>
  <c r="B4880" i="9" s="1"/>
  <c r="C4880" i="9"/>
  <c r="E4880" i="9"/>
  <c r="G4880" i="9"/>
  <c r="I4880" i="9"/>
  <c r="A4881" i="9"/>
  <c r="D4881" i="9" s="1"/>
  <c r="E4881" i="9"/>
  <c r="I4881" i="9"/>
  <c r="A4882" i="9"/>
  <c r="B4882" i="9" s="1"/>
  <c r="C4882" i="9"/>
  <c r="E4882" i="9"/>
  <c r="G4882" i="9"/>
  <c r="I4882" i="9"/>
  <c r="A4883" i="9"/>
  <c r="D4883" i="9" s="1"/>
  <c r="E4883" i="9"/>
  <c r="I4883" i="9"/>
  <c r="A4884" i="9"/>
  <c r="B4884" i="9" s="1"/>
  <c r="C4884" i="9"/>
  <c r="E4884" i="9"/>
  <c r="G4884" i="9"/>
  <c r="I4884" i="9"/>
  <c r="A4885" i="9"/>
  <c r="D4885" i="9" s="1"/>
  <c r="E4885" i="9"/>
  <c r="I4885" i="9"/>
  <c r="A4886" i="9"/>
  <c r="B4886" i="9" s="1"/>
  <c r="C4886" i="9"/>
  <c r="E4886" i="9"/>
  <c r="G4886" i="9"/>
  <c r="I4886" i="9"/>
  <c r="A4887" i="9"/>
  <c r="D4887" i="9" s="1"/>
  <c r="E4887" i="9"/>
  <c r="I4887" i="9"/>
  <c r="A4888" i="9"/>
  <c r="B4888" i="9" s="1"/>
  <c r="C4888" i="9"/>
  <c r="E4888" i="9"/>
  <c r="G4888" i="9"/>
  <c r="I4888" i="9"/>
  <c r="A4889" i="9"/>
  <c r="D4889" i="9" s="1"/>
  <c r="E4889" i="9"/>
  <c r="I4889" i="9"/>
  <c r="A4890" i="9"/>
  <c r="B4890" i="9" s="1"/>
  <c r="C4890" i="9"/>
  <c r="E4890" i="9"/>
  <c r="G4890" i="9"/>
  <c r="I4890" i="9"/>
  <c r="A4891" i="9"/>
  <c r="D4891" i="9" s="1"/>
  <c r="E4891" i="9"/>
  <c r="I4891" i="9"/>
  <c r="A4892" i="9"/>
  <c r="B4892" i="9" s="1"/>
  <c r="C4892" i="9"/>
  <c r="E4892" i="9"/>
  <c r="G4892" i="9"/>
  <c r="I4892" i="9"/>
  <c r="A4893" i="9"/>
  <c r="D4893" i="9" s="1"/>
  <c r="E4893" i="9"/>
  <c r="I4893" i="9"/>
  <c r="A4894" i="9"/>
  <c r="B4894" i="9" s="1"/>
  <c r="C4894" i="9"/>
  <c r="E4894" i="9"/>
  <c r="G4894" i="9"/>
  <c r="I4894" i="9"/>
  <c r="A4895" i="9"/>
  <c r="D4895" i="9" s="1"/>
  <c r="E4895" i="9"/>
  <c r="I4895" i="9"/>
  <c r="A4896" i="9"/>
  <c r="B4896" i="9" s="1"/>
  <c r="C4896" i="9"/>
  <c r="E4896" i="9"/>
  <c r="G4896" i="9"/>
  <c r="I4896" i="9"/>
  <c r="A4897" i="9"/>
  <c r="D4897" i="9" s="1"/>
  <c r="E4897" i="9"/>
  <c r="I4897" i="9"/>
  <c r="A4898" i="9"/>
  <c r="B4898" i="9" s="1"/>
  <c r="C4898" i="9"/>
  <c r="E4898" i="9"/>
  <c r="G4898" i="9"/>
  <c r="I4898" i="9"/>
  <c r="A4899" i="9"/>
  <c r="D4899" i="9" s="1"/>
  <c r="E4899" i="9"/>
  <c r="I4899" i="9"/>
  <c r="A4900" i="9"/>
  <c r="B4900" i="9" s="1"/>
  <c r="C4900" i="9"/>
  <c r="E4900" i="9"/>
  <c r="G4900" i="9"/>
  <c r="I4900" i="9"/>
  <c r="A4901" i="9"/>
  <c r="D4901" i="9" s="1"/>
  <c r="E4901" i="9"/>
  <c r="I4901" i="9"/>
  <c r="A4902" i="9"/>
  <c r="B4902" i="9" s="1"/>
  <c r="C4902" i="9"/>
  <c r="E4902" i="9"/>
  <c r="G4902" i="9"/>
  <c r="I4902" i="9"/>
  <c r="A4903" i="9"/>
  <c r="D4903" i="9" s="1"/>
  <c r="E4903" i="9"/>
  <c r="I4903" i="9"/>
  <c r="A4904" i="9"/>
  <c r="B4904" i="9" s="1"/>
  <c r="C4904" i="9"/>
  <c r="E4904" i="9"/>
  <c r="G4904" i="9"/>
  <c r="I4904" i="9"/>
  <c r="A4905" i="9"/>
  <c r="D4905" i="9" s="1"/>
  <c r="E4905" i="9"/>
  <c r="I4905" i="9"/>
  <c r="A4906" i="9"/>
  <c r="B4906" i="9" s="1"/>
  <c r="C4906" i="9"/>
  <c r="E4906" i="9"/>
  <c r="G4906" i="9"/>
  <c r="I4906" i="9"/>
  <c r="A4907" i="9"/>
  <c r="D4907" i="9" s="1"/>
  <c r="E4907" i="9"/>
  <c r="I4907" i="9"/>
  <c r="A4908" i="9"/>
  <c r="B4908" i="9" s="1"/>
  <c r="C4908" i="9"/>
  <c r="E4908" i="9"/>
  <c r="G4908" i="9"/>
  <c r="I4908" i="9"/>
  <c r="A4909" i="9"/>
  <c r="D4909" i="9" s="1"/>
  <c r="E4909" i="9"/>
  <c r="I4909" i="9"/>
  <c r="A4910" i="9"/>
  <c r="B4910" i="9" s="1"/>
  <c r="C4910" i="9"/>
  <c r="E4910" i="9"/>
  <c r="G4910" i="9"/>
  <c r="I4910" i="9"/>
  <c r="A4911" i="9"/>
  <c r="D4911" i="9" s="1"/>
  <c r="E4911" i="9"/>
  <c r="I4911" i="9"/>
  <c r="A4912" i="9"/>
  <c r="B4912" i="9" s="1"/>
  <c r="C4912" i="9"/>
  <c r="E4912" i="9"/>
  <c r="G4912" i="9"/>
  <c r="I4912" i="9"/>
  <c r="A4913" i="9"/>
  <c r="D4913" i="9" s="1"/>
  <c r="E4913" i="9"/>
  <c r="I4913" i="9"/>
  <c r="A4914" i="9"/>
  <c r="B4914" i="9" s="1"/>
  <c r="C4914" i="9"/>
  <c r="E4914" i="9"/>
  <c r="G4914" i="9"/>
  <c r="I4914" i="9"/>
  <c r="A4915" i="9"/>
  <c r="D4915" i="9" s="1"/>
  <c r="E4915" i="9"/>
  <c r="I4915" i="9"/>
  <c r="A4916" i="9"/>
  <c r="B4916" i="9" s="1"/>
  <c r="C4916" i="9"/>
  <c r="E4916" i="9"/>
  <c r="G4916" i="9"/>
  <c r="I4916" i="9"/>
  <c r="A4917" i="9"/>
  <c r="D4917" i="9" s="1"/>
  <c r="E4917" i="9"/>
  <c r="I4917" i="9"/>
  <c r="A4918" i="9"/>
  <c r="B4918" i="9" s="1"/>
  <c r="C4918" i="9"/>
  <c r="E4918" i="9"/>
  <c r="G4918" i="9"/>
  <c r="I4918" i="9"/>
  <c r="A4919" i="9"/>
  <c r="D4919" i="9" s="1"/>
  <c r="E4919" i="9"/>
  <c r="I4919" i="9"/>
  <c r="A4920" i="9"/>
  <c r="B4920" i="9" s="1"/>
  <c r="C4920" i="9"/>
  <c r="E4920" i="9"/>
  <c r="G4920" i="9"/>
  <c r="I4920" i="9"/>
  <c r="A4921" i="9"/>
  <c r="A4922" i="9"/>
  <c r="B4922" i="9" s="1"/>
  <c r="C4922" i="9"/>
  <c r="E4922" i="9"/>
  <c r="G4922" i="9"/>
  <c r="I4922" i="9"/>
  <c r="A4923" i="9"/>
  <c r="A4924" i="9"/>
  <c r="B4924" i="9" s="1"/>
  <c r="C4924" i="9"/>
  <c r="E4924" i="9"/>
  <c r="G4924" i="9"/>
  <c r="I4924" i="9"/>
  <c r="A4925" i="9"/>
  <c r="A4926" i="9"/>
  <c r="B4926" i="9" s="1"/>
  <c r="C4926" i="9"/>
  <c r="E4926" i="9"/>
  <c r="G4926" i="9"/>
  <c r="I4926" i="9"/>
  <c r="A4927" i="9"/>
  <c r="A4928" i="9"/>
  <c r="B4928" i="9" s="1"/>
  <c r="C4928" i="9"/>
  <c r="E4928" i="9"/>
  <c r="G4928" i="9"/>
  <c r="I4928" i="9"/>
  <c r="A4929" i="9"/>
  <c r="A4930" i="9"/>
  <c r="B4930" i="9" s="1"/>
  <c r="C4930" i="9"/>
  <c r="E4930" i="9"/>
  <c r="G4930" i="9"/>
  <c r="I4930" i="9"/>
  <c r="A4931" i="9"/>
  <c r="A4932" i="9"/>
  <c r="B4932" i="9" s="1"/>
  <c r="C4932" i="9"/>
  <c r="E4932" i="9"/>
  <c r="G4932" i="9"/>
  <c r="I4932" i="9"/>
  <c r="A4933" i="9"/>
  <c r="A4934" i="9"/>
  <c r="B4934" i="9" s="1"/>
  <c r="C4934" i="9"/>
  <c r="E4934" i="9"/>
  <c r="G4934" i="9"/>
  <c r="I4934" i="9"/>
  <c r="A4935" i="9"/>
  <c r="A4936" i="9"/>
  <c r="B4936" i="9" s="1"/>
  <c r="C4936" i="9"/>
  <c r="E4936" i="9"/>
  <c r="G4936" i="9"/>
  <c r="I4936" i="9"/>
  <c r="A4937" i="9"/>
  <c r="A4938" i="9"/>
  <c r="B4938" i="9" s="1"/>
  <c r="C4938" i="9"/>
  <c r="E4938" i="9"/>
  <c r="G4938" i="9"/>
  <c r="I4938" i="9"/>
  <c r="A4939" i="9"/>
  <c r="A4940" i="9"/>
  <c r="B4940" i="9" s="1"/>
  <c r="C4940" i="9"/>
  <c r="E4940" i="9"/>
  <c r="G4940" i="9"/>
  <c r="I4940" i="9"/>
  <c r="A4941" i="9"/>
  <c r="A4942" i="9"/>
  <c r="B4942" i="9" s="1"/>
  <c r="C4942" i="9"/>
  <c r="E4942" i="9"/>
  <c r="G4942" i="9"/>
  <c r="I4942" i="9"/>
  <c r="A4943" i="9"/>
  <c r="A4944" i="9"/>
  <c r="B4944" i="9" s="1"/>
  <c r="C4944" i="9"/>
  <c r="E4944" i="9"/>
  <c r="G4944" i="9"/>
  <c r="I4944" i="9"/>
  <c r="A4945" i="9"/>
  <c r="A4946" i="9"/>
  <c r="B4946" i="9" s="1"/>
  <c r="C4946" i="9"/>
  <c r="E4946" i="9"/>
  <c r="G4946" i="9"/>
  <c r="I4946" i="9"/>
  <c r="A4947" i="9"/>
  <c r="A4948" i="9"/>
  <c r="B4948" i="9" s="1"/>
  <c r="C4948" i="9"/>
  <c r="E4948" i="9"/>
  <c r="G4948" i="9"/>
  <c r="I4948" i="9"/>
  <c r="A4949" i="9"/>
  <c r="A4950" i="9"/>
  <c r="B4950" i="9" s="1"/>
  <c r="C4950" i="9"/>
  <c r="E4950" i="9"/>
  <c r="G4950" i="9"/>
  <c r="I4950" i="9"/>
  <c r="A4951" i="9"/>
  <c r="A4952" i="9"/>
  <c r="B4952" i="9" s="1"/>
  <c r="C4952" i="9"/>
  <c r="E4952" i="9"/>
  <c r="G4952" i="9"/>
  <c r="I4952" i="9"/>
  <c r="A4953" i="9"/>
  <c r="A4954" i="9"/>
  <c r="B4954" i="9" s="1"/>
  <c r="C4954" i="9"/>
  <c r="E4954" i="9"/>
  <c r="G4954" i="9"/>
  <c r="I4954" i="9"/>
  <c r="A4955" i="9"/>
  <c r="A4956" i="9"/>
  <c r="B4956" i="9" s="1"/>
  <c r="C4956" i="9"/>
  <c r="E4956" i="9"/>
  <c r="G4956" i="9"/>
  <c r="I4956" i="9"/>
  <c r="A4957" i="9"/>
  <c r="A4958" i="9"/>
  <c r="B4958" i="9" s="1"/>
  <c r="C4958" i="9"/>
  <c r="E4958" i="9"/>
  <c r="G4958" i="9"/>
  <c r="I4958" i="9"/>
  <c r="A4959" i="9"/>
  <c r="A4960" i="9"/>
  <c r="B4960" i="9" s="1"/>
  <c r="C4960" i="9"/>
  <c r="E4960" i="9"/>
  <c r="G4960" i="9"/>
  <c r="I4960" i="9"/>
  <c r="A4961" i="9"/>
  <c r="A4962" i="9"/>
  <c r="B4962" i="9" s="1"/>
  <c r="C4962" i="9"/>
  <c r="E4962" i="9"/>
  <c r="G4962" i="9"/>
  <c r="I4962" i="9"/>
  <c r="A4963" i="9"/>
  <c r="A4964" i="9"/>
  <c r="B4964" i="9" s="1"/>
  <c r="C4964" i="9"/>
  <c r="E4964" i="9"/>
  <c r="G4964" i="9"/>
  <c r="I4964" i="9"/>
  <c r="A4965" i="9"/>
  <c r="A4966" i="9"/>
  <c r="B4966" i="9" s="1"/>
  <c r="C4966" i="9"/>
  <c r="E4966" i="9"/>
  <c r="G4966" i="9"/>
  <c r="I4966" i="9"/>
  <c r="A4967" i="9"/>
  <c r="A4968" i="9"/>
  <c r="B4968" i="9" s="1"/>
  <c r="C4968" i="9"/>
  <c r="E4968" i="9"/>
  <c r="G4968" i="9"/>
  <c r="I4968" i="9"/>
  <c r="A4969" i="9"/>
  <c r="A4970" i="9"/>
  <c r="B4970" i="9" s="1"/>
  <c r="C4970" i="9"/>
  <c r="E4970" i="9"/>
  <c r="G4970" i="9"/>
  <c r="I4970" i="9"/>
  <c r="A4971" i="9"/>
  <c r="I4971" i="9"/>
  <c r="A4972" i="9"/>
  <c r="G4972" i="9"/>
  <c r="I4972" i="9"/>
  <c r="A4973" i="9"/>
  <c r="C4973" i="9"/>
  <c r="E4973" i="9"/>
  <c r="G4973" i="9"/>
  <c r="I4973" i="9"/>
  <c r="A4974" i="9"/>
  <c r="C4974" i="9"/>
  <c r="E4974" i="9"/>
  <c r="I4974" i="9"/>
  <c r="A4975" i="9"/>
  <c r="C4975" i="9" s="1"/>
  <c r="I4975" i="9"/>
  <c r="A4976" i="9"/>
  <c r="G4976" i="9"/>
  <c r="I4976" i="9"/>
  <c r="A4977" i="9"/>
  <c r="C4977" i="9"/>
  <c r="E4977" i="9"/>
  <c r="G4977" i="9"/>
  <c r="I4977" i="9"/>
  <c r="A4978" i="9"/>
  <c r="C4978" i="9"/>
  <c r="E4978" i="9"/>
  <c r="I4978" i="9"/>
  <c r="A4979" i="9"/>
  <c r="C4979" i="9" s="1"/>
  <c r="I4979" i="9"/>
  <c r="A4980" i="9"/>
  <c r="G4980" i="9"/>
  <c r="I4980" i="9"/>
  <c r="A4981" i="9"/>
  <c r="C4981" i="9"/>
  <c r="E4981" i="9"/>
  <c r="G4981" i="9"/>
  <c r="I4981" i="9"/>
  <c r="A4982" i="9"/>
  <c r="C4982" i="9"/>
  <c r="E4982" i="9"/>
  <c r="I4982" i="9"/>
  <c r="A4983" i="9"/>
  <c r="C4983" i="9" s="1"/>
  <c r="I4983" i="9"/>
  <c r="A4984" i="9"/>
  <c r="G4984" i="9"/>
  <c r="I4984" i="9"/>
  <c r="A4985" i="9"/>
  <c r="C4985" i="9"/>
  <c r="E4985" i="9"/>
  <c r="G4985" i="9"/>
  <c r="I4985" i="9"/>
  <c r="A4986" i="9"/>
  <c r="C4986" i="9"/>
  <c r="E4986" i="9"/>
  <c r="I4986" i="9"/>
  <c r="A4987" i="9"/>
  <c r="C4987" i="9" s="1"/>
  <c r="I4987" i="9"/>
  <c r="A4988" i="9"/>
  <c r="G4988" i="9"/>
  <c r="I4988" i="9"/>
  <c r="A4989" i="9"/>
  <c r="C4989" i="9"/>
  <c r="E4989" i="9"/>
  <c r="G4989" i="9"/>
  <c r="I4989" i="9"/>
  <c r="A4990" i="9"/>
  <c r="C4990" i="9"/>
  <c r="E4990" i="9"/>
  <c r="I4990" i="9"/>
  <c r="A4991" i="9"/>
  <c r="C4991" i="9" s="1"/>
  <c r="I4991" i="9"/>
  <c r="A4992" i="9"/>
  <c r="G4992" i="9"/>
  <c r="I4992" i="9"/>
  <c r="A4993" i="9"/>
  <c r="C4993" i="9"/>
  <c r="E4993" i="9"/>
  <c r="G4993" i="9"/>
  <c r="I4993" i="9"/>
  <c r="A4994" i="9"/>
  <c r="C4994" i="9"/>
  <c r="E4994" i="9"/>
  <c r="I4994" i="9"/>
  <c r="A4995" i="9"/>
  <c r="C4995" i="9" s="1"/>
  <c r="I4995" i="9"/>
  <c r="A4996" i="9"/>
  <c r="G4996" i="9"/>
  <c r="I4996" i="9"/>
  <c r="A4997" i="9"/>
  <c r="C4997" i="9"/>
  <c r="E4997" i="9"/>
  <c r="G4997" i="9"/>
  <c r="I4997" i="9"/>
  <c r="A4998" i="9"/>
  <c r="C4998" i="9"/>
  <c r="E4998" i="9"/>
  <c r="I4998" i="9"/>
  <c r="A4999" i="9"/>
  <c r="C4999" i="9" s="1"/>
  <c r="I4999" i="9"/>
  <c r="A5000" i="9"/>
  <c r="G5000" i="9"/>
  <c r="I5000" i="9"/>
  <c r="A5001" i="9"/>
  <c r="C5001" i="9"/>
  <c r="E5001" i="9"/>
  <c r="G5001" i="9"/>
  <c r="I5001" i="9"/>
  <c r="A5002" i="9"/>
  <c r="C5002" i="9"/>
  <c r="E5002" i="9"/>
  <c r="I5002" i="9"/>
  <c r="A5003" i="9"/>
  <c r="C5003" i="9" s="1"/>
  <c r="I5003" i="9"/>
  <c r="A5004" i="9"/>
  <c r="G5004" i="9"/>
  <c r="I5004" i="9"/>
  <c r="A5005" i="9"/>
  <c r="C5005" i="9"/>
  <c r="E5005" i="9"/>
  <c r="G5005" i="9"/>
  <c r="I5005" i="9"/>
  <c r="A5006" i="9"/>
  <c r="C5006" i="9"/>
  <c r="E5006" i="9"/>
  <c r="I5006" i="9"/>
  <c r="A5007" i="9"/>
  <c r="C5007" i="9" s="1"/>
  <c r="I5007" i="9"/>
  <c r="A5008" i="9"/>
  <c r="G5008" i="9"/>
  <c r="I5008" i="9"/>
  <c r="A5009" i="9"/>
  <c r="C5009" i="9"/>
  <c r="E5009" i="9"/>
  <c r="G5009" i="9"/>
  <c r="I5009" i="9"/>
  <c r="A5010" i="9"/>
  <c r="C5010" i="9"/>
  <c r="E5010" i="9"/>
  <c r="I5010" i="9"/>
  <c r="A5011" i="9"/>
  <c r="C5011" i="9" s="1"/>
  <c r="I5011" i="9"/>
  <c r="A5012" i="9"/>
  <c r="G5012" i="9"/>
  <c r="I5012" i="9"/>
  <c r="A5013" i="9"/>
  <c r="C5013" i="9"/>
  <c r="E5013" i="9"/>
  <c r="G5013" i="9"/>
  <c r="I5013" i="9"/>
  <c r="A5014" i="9"/>
  <c r="C5014" i="9"/>
  <c r="E5014" i="9"/>
  <c r="I5014" i="9"/>
  <c r="A5015" i="9"/>
  <c r="C5015" i="9" s="1"/>
  <c r="I5015" i="9"/>
  <c r="A5016" i="9"/>
  <c r="G5016" i="9"/>
  <c r="I5016" i="9"/>
  <c r="A5017" i="9"/>
  <c r="C5017" i="9"/>
  <c r="E5017" i="9"/>
  <c r="G5017" i="9"/>
  <c r="I5017" i="9"/>
  <c r="A5018" i="9"/>
  <c r="C5018" i="9"/>
  <c r="E5018" i="9"/>
  <c r="I5018" i="9"/>
  <c r="A5019" i="9"/>
  <c r="C5019" i="9" s="1"/>
  <c r="I5019" i="9"/>
  <c r="A5020" i="9"/>
  <c r="G5020" i="9"/>
  <c r="I5020" i="9"/>
  <c r="A5021" i="9"/>
  <c r="C5021" i="9"/>
  <c r="E5021" i="9"/>
  <c r="G5021" i="9"/>
  <c r="I5021" i="9"/>
  <c r="A5022" i="9"/>
  <c r="C5022" i="9"/>
  <c r="E5022" i="9"/>
  <c r="I5022" i="9"/>
  <c r="A5023" i="9"/>
  <c r="C5023" i="9" s="1"/>
  <c r="I5023" i="9"/>
  <c r="A5024" i="9"/>
  <c r="G5024" i="9"/>
  <c r="I5024" i="9"/>
  <c r="A5025" i="9"/>
  <c r="C5025" i="9"/>
  <c r="E5025" i="9"/>
  <c r="G5025" i="9"/>
  <c r="I5025" i="9"/>
  <c r="A5026" i="9"/>
  <c r="C5026" i="9"/>
  <c r="E5026" i="9"/>
  <c r="I5026" i="9"/>
  <c r="A5027" i="9"/>
  <c r="C5027" i="9" s="1"/>
  <c r="I5027" i="9"/>
  <c r="A5028" i="9"/>
  <c r="G5028" i="9"/>
  <c r="I5028" i="9"/>
  <c r="A5029" i="9"/>
  <c r="C5029" i="9"/>
  <c r="E5029" i="9"/>
  <c r="G5029" i="9"/>
  <c r="I5029" i="9"/>
  <c r="A5030" i="9"/>
  <c r="C5030" i="9"/>
  <c r="E5030" i="9"/>
  <c r="I5030" i="9"/>
  <c r="A5031" i="9"/>
  <c r="C5031" i="9" s="1"/>
  <c r="I5031" i="9"/>
  <c r="A5032" i="9"/>
  <c r="G5032" i="9"/>
  <c r="I5032" i="9"/>
  <c r="A5033" i="9"/>
  <c r="C5033" i="9"/>
  <c r="E5033" i="9"/>
  <c r="G5033" i="9"/>
  <c r="I5033" i="9"/>
  <c r="A5034" i="9"/>
  <c r="C5034" i="9"/>
  <c r="E5034" i="9"/>
  <c r="I5034" i="9"/>
  <c r="A5035" i="9"/>
  <c r="C5035" i="9" s="1"/>
  <c r="I5035" i="9"/>
  <c r="A5036" i="9"/>
  <c r="G5036" i="9"/>
  <c r="I5036" i="9"/>
  <c r="A5037" i="9"/>
  <c r="C5037" i="9"/>
  <c r="E5037" i="9"/>
  <c r="G5037" i="9"/>
  <c r="I5037" i="9"/>
  <c r="A5038" i="9"/>
  <c r="C5038" i="9"/>
  <c r="E5038" i="9"/>
  <c r="I5038" i="9"/>
  <c r="A5039" i="9"/>
  <c r="C5039" i="9" s="1"/>
  <c r="I5039" i="9"/>
  <c r="A5040" i="9"/>
  <c r="G5040" i="9"/>
  <c r="I5040" i="9"/>
  <c r="A5041" i="9"/>
  <c r="C5041" i="9"/>
  <c r="E5041" i="9"/>
  <c r="G5041" i="9"/>
  <c r="I5041" i="9"/>
  <c r="A5042" i="9"/>
  <c r="C5042" i="9"/>
  <c r="E5042" i="9"/>
  <c r="I5042" i="9"/>
  <c r="A5043" i="9"/>
  <c r="C5043" i="9" s="1"/>
  <c r="I5043" i="9"/>
  <c r="A5044" i="9"/>
  <c r="G5044" i="9"/>
  <c r="I5044" i="9"/>
  <c r="A5045" i="9"/>
  <c r="C5045" i="9"/>
  <c r="E5045" i="9"/>
  <c r="G5045" i="9"/>
  <c r="I5045" i="9"/>
  <c r="A5046" i="9"/>
  <c r="C5046" i="9"/>
  <c r="E5046" i="9"/>
  <c r="I5046" i="9"/>
  <c r="A5047" i="9"/>
  <c r="C5047" i="9" s="1"/>
  <c r="I5047" i="9"/>
  <c r="A5048" i="9"/>
  <c r="G5048" i="9"/>
  <c r="I5048" i="9"/>
  <c r="A5049" i="9"/>
  <c r="C5049" i="9"/>
  <c r="E5049" i="9"/>
  <c r="G5049" i="9"/>
  <c r="I5049" i="9"/>
  <c r="A5050" i="9"/>
  <c r="C5050" i="9"/>
  <c r="E5050" i="9"/>
  <c r="I5050" i="9"/>
  <c r="A5051" i="9"/>
  <c r="C5051" i="9" s="1"/>
  <c r="I5051" i="9"/>
  <c r="A5052" i="9"/>
  <c r="G5052" i="9"/>
  <c r="I5052" i="9"/>
  <c r="A5053" i="9"/>
  <c r="C5053" i="9"/>
  <c r="E5053" i="9"/>
  <c r="G5053" i="9"/>
  <c r="I5053" i="9"/>
  <c r="A5054" i="9"/>
  <c r="C5054" i="9"/>
  <c r="E5054" i="9"/>
  <c r="I5054" i="9"/>
  <c r="A5055" i="9"/>
  <c r="C5055" i="9" s="1"/>
  <c r="I5055" i="9"/>
  <c r="A5056" i="9"/>
  <c r="G5056" i="9"/>
  <c r="I5056" i="9"/>
  <c r="A5057" i="9"/>
  <c r="C5057" i="9"/>
  <c r="E5057" i="9"/>
  <c r="G5057" i="9"/>
  <c r="I5057" i="9"/>
  <c r="A5058" i="9"/>
  <c r="C5058" i="9"/>
  <c r="E5058" i="9"/>
  <c r="I5058" i="9"/>
  <c r="A5059" i="9"/>
  <c r="C5059" i="9" s="1"/>
  <c r="I5059" i="9"/>
  <c r="A5060" i="9"/>
  <c r="G5060" i="9"/>
  <c r="I5060" i="9"/>
  <c r="A5061" i="9"/>
  <c r="C5061" i="9"/>
  <c r="E5061" i="9"/>
  <c r="G5061" i="9"/>
  <c r="I5061" i="9"/>
  <c r="A5062" i="9"/>
  <c r="C5062" i="9"/>
  <c r="E5062" i="9"/>
  <c r="I5062" i="9"/>
  <c r="A5063" i="9"/>
  <c r="C5063" i="9" s="1"/>
  <c r="I5063" i="9"/>
  <c r="A5064" i="9"/>
  <c r="G5064" i="9"/>
  <c r="I5064" i="9"/>
  <c r="A5065" i="9"/>
  <c r="C5065" i="9"/>
  <c r="E5065" i="9"/>
  <c r="G5065" i="9"/>
  <c r="I5065" i="9"/>
  <c r="A5066" i="9"/>
  <c r="C5066" i="9"/>
  <c r="E5066" i="9"/>
  <c r="I5066" i="9"/>
  <c r="A5067" i="9"/>
  <c r="C5067" i="9" s="1"/>
  <c r="I5067" i="9"/>
  <c r="A5068" i="9"/>
  <c r="G5068" i="9"/>
  <c r="I5068" i="9"/>
  <c r="A5069" i="9"/>
  <c r="C5069" i="9"/>
  <c r="E5069" i="9"/>
  <c r="G5069" i="9"/>
  <c r="I5069" i="9"/>
  <c r="A5070" i="9"/>
  <c r="C5070" i="9"/>
  <c r="E5070" i="9"/>
  <c r="I5070" i="9"/>
  <c r="A5071" i="9"/>
  <c r="C5071" i="9" s="1"/>
  <c r="I5071" i="9"/>
  <c r="A5072" i="9"/>
  <c r="G5072" i="9"/>
  <c r="I5072" i="9"/>
  <c r="A5073" i="9"/>
  <c r="C5073" i="9"/>
  <c r="E5073" i="9"/>
  <c r="G5073" i="9"/>
  <c r="I5073" i="9"/>
  <c r="A5074" i="9"/>
  <c r="C5074" i="9"/>
  <c r="E5074" i="9"/>
  <c r="I5074" i="9"/>
  <c r="A5075" i="9"/>
  <c r="C5075" i="9" s="1"/>
  <c r="I5075" i="9"/>
  <c r="A5076" i="9"/>
  <c r="G5076" i="9"/>
  <c r="I5076" i="9"/>
  <c r="A5077" i="9"/>
  <c r="C5077" i="9"/>
  <c r="E5077" i="9"/>
  <c r="G5077" i="9"/>
  <c r="I5077" i="9"/>
  <c r="A5078" i="9"/>
  <c r="C5078" i="9"/>
  <c r="E5078" i="9"/>
  <c r="I5078" i="9"/>
  <c r="A5079" i="9"/>
  <c r="C5079" i="9" s="1"/>
  <c r="I5079" i="9"/>
  <c r="A5080" i="9"/>
  <c r="G5080" i="9"/>
  <c r="I5080" i="9"/>
  <c r="A5081" i="9"/>
  <c r="C5081" i="9"/>
  <c r="E5081" i="9"/>
  <c r="G5081" i="9"/>
  <c r="I5081" i="9"/>
  <c r="A5082" i="9"/>
  <c r="C5082" i="9"/>
  <c r="E5082" i="9"/>
  <c r="I5082" i="9"/>
  <c r="A5083" i="9"/>
  <c r="C5083" i="9" s="1"/>
  <c r="I5083" i="9"/>
  <c r="A5084" i="9"/>
  <c r="G5084" i="9"/>
  <c r="I5084" i="9"/>
  <c r="A5085" i="9"/>
  <c r="C5085" i="9"/>
  <c r="E5085" i="9"/>
  <c r="G5085" i="9"/>
  <c r="I5085" i="9"/>
  <c r="A5086" i="9"/>
  <c r="C5086" i="9"/>
  <c r="E5086" i="9"/>
  <c r="I5086" i="9"/>
  <c r="A5087" i="9"/>
  <c r="C5087" i="9" s="1"/>
  <c r="I5087" i="9"/>
  <c r="A5088" i="9"/>
  <c r="G5088" i="9"/>
  <c r="I5088" i="9"/>
  <c r="A5089" i="9"/>
  <c r="C5089" i="9"/>
  <c r="E5089" i="9"/>
  <c r="G5089" i="9"/>
  <c r="I5089" i="9"/>
  <c r="A5090" i="9"/>
  <c r="C5090" i="9"/>
  <c r="E5090" i="9"/>
  <c r="I5090" i="9"/>
  <c r="A5091" i="9"/>
  <c r="C5091" i="9" s="1"/>
  <c r="I5091" i="9"/>
  <c r="A5092" i="9"/>
  <c r="G5092" i="9"/>
  <c r="I5092" i="9"/>
  <c r="A5093" i="9"/>
  <c r="C5093" i="9"/>
  <c r="E5093" i="9"/>
  <c r="G5093" i="9"/>
  <c r="I5093" i="9"/>
  <c r="A5094" i="9"/>
  <c r="C5094" i="9"/>
  <c r="E5094" i="9"/>
  <c r="I5094" i="9"/>
  <c r="A5095" i="9"/>
  <c r="C5095" i="9" s="1"/>
  <c r="I5095" i="9"/>
  <c r="A5096" i="9"/>
  <c r="G5096" i="9"/>
  <c r="I5096" i="9"/>
  <c r="A5097" i="9"/>
  <c r="C5097" i="9"/>
  <c r="E5097" i="9"/>
  <c r="G5097" i="9"/>
  <c r="I5097" i="9"/>
  <c r="A5098" i="9"/>
  <c r="C5098" i="9"/>
  <c r="E5098" i="9"/>
  <c r="I5098" i="9"/>
  <c r="A5099" i="9"/>
  <c r="C5099" i="9" s="1"/>
  <c r="I5099" i="9"/>
  <c r="A5100" i="9"/>
  <c r="G5100" i="9"/>
  <c r="I5100" i="9"/>
  <c r="A5101" i="9"/>
  <c r="C5101" i="9"/>
  <c r="E5101" i="9"/>
  <c r="G5101" i="9"/>
  <c r="I5101" i="9"/>
  <c r="A5102" i="9"/>
  <c r="C5102" i="9"/>
  <c r="E5102" i="9"/>
  <c r="I5102" i="9"/>
  <c r="A5103" i="9"/>
  <c r="C5103" i="9" s="1"/>
  <c r="I5103" i="9"/>
  <c r="A5104" i="9"/>
  <c r="G5104" i="9"/>
  <c r="I5104" i="9"/>
  <c r="A5105" i="9"/>
  <c r="C5105" i="9"/>
  <c r="E5105" i="9"/>
  <c r="G5105" i="9"/>
  <c r="I5105" i="9"/>
  <c r="A5106" i="9"/>
  <c r="C5106" i="9"/>
  <c r="E5106" i="9"/>
  <c r="I5106" i="9"/>
  <c r="A5107" i="9"/>
  <c r="C5107" i="9" s="1"/>
  <c r="I5107" i="9"/>
  <c r="A5108" i="9"/>
  <c r="G5108" i="9"/>
  <c r="I5108" i="9"/>
  <c r="A5109" i="9"/>
  <c r="C5109" i="9"/>
  <c r="E5109" i="9"/>
  <c r="G5109" i="9"/>
  <c r="I5109" i="9"/>
  <c r="A5110" i="9"/>
  <c r="C5110" i="9"/>
  <c r="E5110" i="9"/>
  <c r="I5110" i="9"/>
  <c r="A5111" i="9"/>
  <c r="C5111" i="9" s="1"/>
  <c r="I5111" i="9"/>
  <c r="A5112" i="9"/>
  <c r="G5112" i="9"/>
  <c r="I5112" i="9"/>
  <c r="A5113" i="9"/>
  <c r="C5113" i="9"/>
  <c r="E5113" i="9"/>
  <c r="G5113" i="9"/>
  <c r="I5113" i="9"/>
  <c r="A5114" i="9"/>
  <c r="C5114" i="9"/>
  <c r="E5114" i="9"/>
  <c r="I5114" i="9"/>
  <c r="A5115" i="9"/>
  <c r="C5115" i="9" s="1"/>
  <c r="I5115" i="9"/>
  <c r="A5116" i="9"/>
  <c r="G5116" i="9"/>
  <c r="I5116" i="9"/>
  <c r="A5117" i="9"/>
  <c r="C5117" i="9"/>
  <c r="E5117" i="9"/>
  <c r="G5117" i="9"/>
  <c r="I5117" i="9"/>
  <c r="A5118" i="9"/>
  <c r="C5118" i="9"/>
  <c r="E5118" i="9"/>
  <c r="I5118" i="9"/>
  <c r="A5119" i="9"/>
  <c r="C5119" i="9" s="1"/>
  <c r="I5119" i="9"/>
  <c r="A5120" i="9"/>
  <c r="G5120" i="9"/>
  <c r="I5120" i="9"/>
  <c r="A5121" i="9"/>
  <c r="C5121" i="9"/>
  <c r="E5121" i="9"/>
  <c r="G5121" i="9"/>
  <c r="I5121" i="9"/>
  <c r="A5122" i="9"/>
  <c r="C5122" i="9"/>
  <c r="E5122" i="9"/>
  <c r="I5122" i="9"/>
  <c r="A5123" i="9"/>
  <c r="I5123" i="9" s="1"/>
  <c r="A5124" i="9"/>
  <c r="G5124" i="9"/>
  <c r="I5124" i="9"/>
  <c r="A5125" i="9"/>
  <c r="C5125" i="9"/>
  <c r="E5125" i="9"/>
  <c r="G5125" i="9"/>
  <c r="I5125" i="9"/>
  <c r="A5126" i="9"/>
  <c r="C5126" i="9"/>
  <c r="E5126" i="9"/>
  <c r="I5126" i="9"/>
  <c r="A5127" i="9"/>
  <c r="A5128" i="9"/>
  <c r="G5128" i="9"/>
  <c r="I5128" i="9"/>
  <c r="A5129" i="9"/>
  <c r="C5129" i="9"/>
  <c r="E5129" i="9"/>
  <c r="G5129" i="9"/>
  <c r="I5129" i="9"/>
  <c r="A5130" i="9"/>
  <c r="C5130" i="9"/>
  <c r="E5130" i="9"/>
  <c r="I5130" i="9"/>
  <c r="A5131" i="9"/>
  <c r="I5131" i="9" s="1"/>
  <c r="A5132" i="9"/>
  <c r="C5132" i="9"/>
  <c r="D5132" i="9"/>
  <c r="E5132" i="9"/>
  <c r="G5132" i="9"/>
  <c r="H5132" i="9"/>
  <c r="I5132" i="9"/>
  <c r="A5133" i="9"/>
  <c r="E5133" i="9"/>
  <c r="F5133" i="9"/>
  <c r="A5134" i="9"/>
  <c r="E5134" i="9"/>
  <c r="G5134" i="9"/>
  <c r="A5135" i="9"/>
  <c r="F5135" i="9" s="1"/>
  <c r="A5136" i="9"/>
  <c r="A5137" i="9"/>
  <c r="B5137" i="9"/>
  <c r="C5137" i="9"/>
  <c r="F5137" i="9"/>
  <c r="G5137" i="9"/>
  <c r="I5137" i="9"/>
  <c r="A5138" i="9"/>
  <c r="C5138" i="9"/>
  <c r="D5138" i="9"/>
  <c r="G5138" i="9"/>
  <c r="H5138" i="9"/>
  <c r="I5138" i="9"/>
  <c r="A5139" i="9"/>
  <c r="B5139" i="9"/>
  <c r="C5139" i="9"/>
  <c r="E5139" i="9"/>
  <c r="F5139" i="9"/>
  <c r="G5139" i="9"/>
  <c r="I5139" i="9"/>
  <c r="A5140" i="9"/>
  <c r="C5140" i="9"/>
  <c r="D5140" i="9"/>
  <c r="E5140" i="9"/>
  <c r="G5140" i="9"/>
  <c r="H5140" i="9"/>
  <c r="I5140" i="9"/>
  <c r="A5141" i="9"/>
  <c r="E5141" i="9"/>
  <c r="F5141" i="9"/>
  <c r="A5142" i="9"/>
  <c r="E5142" i="9"/>
  <c r="G5142" i="9"/>
  <c r="A5143" i="9"/>
  <c r="F5143" i="9"/>
  <c r="A5144" i="9"/>
  <c r="G5144" i="9"/>
  <c r="A5145" i="9"/>
  <c r="B5145" i="9"/>
  <c r="C5145" i="9"/>
  <c r="F5145" i="9"/>
  <c r="G5145" i="9"/>
  <c r="I5145" i="9"/>
  <c r="A5146" i="9"/>
  <c r="C5146" i="9"/>
  <c r="D5146" i="9"/>
  <c r="G5146" i="9"/>
  <c r="H5146" i="9"/>
  <c r="I5146" i="9"/>
  <c r="A5147" i="9"/>
  <c r="B5147" i="9"/>
  <c r="C5147" i="9"/>
  <c r="E5147" i="9"/>
  <c r="F5147" i="9"/>
  <c r="G5147" i="9"/>
  <c r="I5147" i="9"/>
  <c r="A5148" i="9"/>
  <c r="C5148" i="9"/>
  <c r="D5148" i="9"/>
  <c r="E5148" i="9"/>
  <c r="G5148" i="9"/>
  <c r="H5148" i="9"/>
  <c r="I5148" i="9"/>
  <c r="A5149" i="9"/>
  <c r="E5149" i="9"/>
  <c r="F5149" i="9"/>
  <c r="A5150" i="9"/>
  <c r="E5150" i="9"/>
  <c r="G5150" i="9"/>
  <c r="A5151" i="9"/>
  <c r="A5152" i="9"/>
  <c r="G5152" i="9" s="1"/>
  <c r="A5153" i="9"/>
  <c r="B5153" i="9"/>
  <c r="C5153" i="9"/>
  <c r="F5153" i="9"/>
  <c r="G5153" i="9"/>
  <c r="I5153" i="9"/>
  <c r="A5154" i="9"/>
  <c r="C5154" i="9"/>
  <c r="D5154" i="9"/>
  <c r="G5154" i="9"/>
  <c r="H5154" i="9"/>
  <c r="I5154" i="9"/>
  <c r="A5155" i="9"/>
  <c r="B5155" i="9"/>
  <c r="C5155" i="9"/>
  <c r="E5155" i="9"/>
  <c r="F5155" i="9"/>
  <c r="G5155" i="9"/>
  <c r="I5155" i="9"/>
  <c r="A5156" i="9"/>
  <c r="C5156" i="9"/>
  <c r="D5156" i="9"/>
  <c r="E5156" i="9"/>
  <c r="G5156" i="9"/>
  <c r="H5156" i="9"/>
  <c r="I5156" i="9"/>
  <c r="A5157" i="9"/>
  <c r="E5157" i="9"/>
  <c r="F5157" i="9"/>
  <c r="A5158" i="9"/>
  <c r="E5158" i="9"/>
  <c r="G5158" i="9"/>
  <c r="A5159" i="9"/>
  <c r="F5159" i="9"/>
  <c r="A5160" i="9"/>
  <c r="G5160" i="9"/>
  <c r="A5161" i="9"/>
  <c r="B5161" i="9"/>
  <c r="C5161" i="9"/>
  <c r="F5161" i="9"/>
  <c r="G5161" i="9"/>
  <c r="I5161" i="9"/>
  <c r="A5162" i="9"/>
  <c r="C5162" i="9"/>
  <c r="D5162" i="9"/>
  <c r="G5162" i="9"/>
  <c r="H5162" i="9"/>
  <c r="I5162" i="9"/>
  <c r="A5163" i="9"/>
  <c r="B5163" i="9"/>
  <c r="C5163" i="9"/>
  <c r="E5163" i="9"/>
  <c r="F5163" i="9"/>
  <c r="G5163" i="9"/>
  <c r="I5163" i="9"/>
  <c r="A5164" i="9"/>
  <c r="C5164" i="9"/>
  <c r="D5164" i="9"/>
  <c r="E5164" i="9"/>
  <c r="G5164" i="9"/>
  <c r="H5164" i="9"/>
  <c r="I5164" i="9"/>
  <c r="A5165" i="9"/>
  <c r="E5165" i="9"/>
  <c r="F5165" i="9"/>
  <c r="A5166" i="9"/>
  <c r="E5166" i="9"/>
  <c r="G5166" i="9"/>
  <c r="A5167" i="9"/>
  <c r="F5167" i="9" s="1"/>
  <c r="A5168" i="9"/>
  <c r="A5169" i="9"/>
  <c r="B5169" i="9"/>
  <c r="C5169" i="9"/>
  <c r="F5169" i="9"/>
  <c r="G5169" i="9"/>
  <c r="I5169" i="9"/>
  <c r="A5170" i="9"/>
  <c r="C5170" i="9"/>
  <c r="D5170" i="9"/>
  <c r="G5170" i="9"/>
  <c r="H5170" i="9"/>
  <c r="I5170" i="9"/>
  <c r="A5171" i="9"/>
  <c r="B5171" i="9"/>
  <c r="C5171" i="9"/>
  <c r="E5171" i="9"/>
  <c r="F5171" i="9"/>
  <c r="G5171" i="9"/>
  <c r="I5171" i="9"/>
  <c r="A5172" i="9"/>
  <c r="C5172" i="9"/>
  <c r="D5172" i="9"/>
  <c r="E5172" i="9"/>
  <c r="G5172" i="9"/>
  <c r="H5172" i="9"/>
  <c r="I5172" i="9"/>
  <c r="A5173" i="9"/>
  <c r="E5173" i="9"/>
  <c r="F5173" i="9"/>
  <c r="A5174" i="9"/>
  <c r="E5174" i="9"/>
  <c r="G5174" i="9"/>
  <c r="A5175" i="9"/>
  <c r="F5175" i="9"/>
  <c r="A5176" i="9"/>
  <c r="G5176" i="9"/>
  <c r="A5177" i="9"/>
  <c r="B5177" i="9"/>
  <c r="C5177" i="9"/>
  <c r="F5177" i="9"/>
  <c r="G5177" i="9"/>
  <c r="I5177" i="9"/>
  <c r="A5178" i="9"/>
  <c r="C5178" i="9"/>
  <c r="D5178" i="9"/>
  <c r="G5178" i="9"/>
  <c r="H5178" i="9"/>
  <c r="I5178" i="9"/>
  <c r="A5179" i="9"/>
  <c r="B5179" i="9"/>
  <c r="C5179" i="9"/>
  <c r="E5179" i="9"/>
  <c r="F5179" i="9"/>
  <c r="G5179" i="9"/>
  <c r="I5179" i="9"/>
  <c r="A5180" i="9"/>
  <c r="C5180" i="9"/>
  <c r="D5180" i="9"/>
  <c r="E5180" i="9"/>
  <c r="G5180" i="9"/>
  <c r="H5180" i="9"/>
  <c r="I5180" i="9"/>
  <c r="A5181" i="9"/>
  <c r="E5181" i="9"/>
  <c r="F5181" i="9"/>
  <c r="A5182" i="9"/>
  <c r="E5182" i="9"/>
  <c r="G5182" i="9"/>
  <c r="A5183" i="9"/>
  <c r="A5184" i="9"/>
  <c r="G5184" i="9" s="1"/>
  <c r="A5185" i="9"/>
  <c r="B5185" i="9"/>
  <c r="C5185" i="9"/>
  <c r="F5185" i="9"/>
  <c r="G5185" i="9"/>
  <c r="I5185" i="9"/>
  <c r="A5186" i="9"/>
  <c r="C5186" i="9"/>
  <c r="D5186" i="9"/>
  <c r="G5186" i="9"/>
  <c r="H5186" i="9"/>
  <c r="I5186" i="9"/>
  <c r="A5187" i="9"/>
  <c r="B5187" i="9"/>
  <c r="C5187" i="9"/>
  <c r="E5187" i="9"/>
  <c r="F5187" i="9"/>
  <c r="G5187" i="9"/>
  <c r="I5187" i="9"/>
  <c r="A5188" i="9"/>
  <c r="C5188" i="9"/>
  <c r="D5188" i="9"/>
  <c r="E5188" i="9"/>
  <c r="G5188" i="9"/>
  <c r="H5188" i="9"/>
  <c r="I5188" i="9"/>
  <c r="A5189" i="9"/>
  <c r="E5189" i="9"/>
  <c r="F5189" i="9"/>
  <c r="A5190" i="9"/>
  <c r="E5190" i="9"/>
  <c r="G5190" i="9"/>
  <c r="A5191" i="9"/>
  <c r="F5191" i="9"/>
  <c r="A5192" i="9"/>
  <c r="G5192" i="9"/>
  <c r="A5193" i="9"/>
  <c r="B5193" i="9"/>
  <c r="C5193" i="9"/>
  <c r="F5193" i="9"/>
  <c r="G5193" i="9"/>
  <c r="I5193" i="9"/>
  <c r="A5194" i="9"/>
  <c r="C5194" i="9"/>
  <c r="D5194" i="9"/>
  <c r="G5194" i="9"/>
  <c r="H5194" i="9"/>
  <c r="I5194" i="9"/>
  <c r="A5195" i="9"/>
  <c r="B5195" i="9"/>
  <c r="C5195" i="9"/>
  <c r="E5195" i="9"/>
  <c r="F5195" i="9"/>
  <c r="G5195" i="9"/>
  <c r="I5195" i="9"/>
  <c r="A5196" i="9"/>
  <c r="C5196" i="9"/>
  <c r="D5196" i="9"/>
  <c r="E5196" i="9"/>
  <c r="G5196" i="9"/>
  <c r="H5196" i="9"/>
  <c r="I5196" i="9"/>
  <c r="A5197" i="9"/>
  <c r="E5197" i="9"/>
  <c r="F5197" i="9"/>
  <c r="A5198" i="9"/>
  <c r="E5198" i="9"/>
  <c r="G5198" i="9"/>
  <c r="A5199" i="9"/>
  <c r="F5199" i="9" s="1"/>
  <c r="A5200" i="9"/>
  <c r="A5201" i="9"/>
  <c r="B5201" i="9"/>
  <c r="C5201" i="9"/>
  <c r="F5201" i="9"/>
  <c r="G5201" i="9"/>
  <c r="I5201" i="9"/>
  <c r="A5202" i="9"/>
  <c r="C5202" i="9"/>
  <c r="D5202" i="9"/>
  <c r="G5202" i="9"/>
  <c r="H5202" i="9"/>
  <c r="I5202" i="9"/>
  <c r="A5203" i="9"/>
  <c r="B5203" i="9"/>
  <c r="C5203" i="9"/>
  <c r="E5203" i="9"/>
  <c r="F5203" i="9"/>
  <c r="G5203" i="9"/>
  <c r="I5203" i="9"/>
  <c r="A5204" i="9"/>
  <c r="C5204" i="9"/>
  <c r="D5204" i="9"/>
  <c r="E5204" i="9"/>
  <c r="G5204" i="9"/>
  <c r="H5204" i="9"/>
  <c r="I5204" i="9"/>
  <c r="A5205" i="9"/>
  <c r="E5205" i="9"/>
  <c r="F5205" i="9"/>
  <c r="A5206" i="9"/>
  <c r="E5206" i="9"/>
  <c r="G5206" i="9"/>
  <c r="A5207" i="9"/>
  <c r="F5207" i="9"/>
  <c r="A5208" i="9"/>
  <c r="G5208" i="9"/>
  <c r="A5209" i="9"/>
  <c r="B5209" i="9"/>
  <c r="C5209" i="9"/>
  <c r="F5209" i="9"/>
  <c r="G5209" i="9"/>
  <c r="I5209" i="9"/>
  <c r="A5210" i="9"/>
  <c r="C5210" i="9"/>
  <c r="D5210" i="9"/>
  <c r="G5210" i="9"/>
  <c r="H5210" i="9"/>
  <c r="I5210" i="9"/>
  <c r="A5211" i="9"/>
  <c r="B5211" i="9"/>
  <c r="C5211" i="9"/>
  <c r="E5211" i="9"/>
  <c r="F5211" i="9"/>
  <c r="G5211" i="9"/>
  <c r="I5211" i="9"/>
  <c r="A5212" i="9"/>
  <c r="C5212" i="9"/>
  <c r="D5212" i="9"/>
  <c r="E5212" i="9"/>
  <c r="G5212" i="9"/>
  <c r="H5212" i="9"/>
  <c r="I5212" i="9"/>
  <c r="A5213" i="9"/>
  <c r="E5213" i="9"/>
  <c r="F5213" i="9"/>
  <c r="A5214" i="9"/>
  <c r="E5214" i="9"/>
  <c r="G5214" i="9"/>
  <c r="A5215" i="9"/>
  <c r="A5216" i="9"/>
  <c r="G5216" i="9" s="1"/>
  <c r="A5217" i="9"/>
  <c r="B5217" i="9"/>
  <c r="C5217" i="9"/>
  <c r="F5217" i="9"/>
  <c r="G5217" i="9"/>
  <c r="I5217" i="9"/>
  <c r="A5218" i="9"/>
  <c r="C5218" i="9"/>
  <c r="D5218" i="9"/>
  <c r="G5218" i="9"/>
  <c r="H5218" i="9"/>
  <c r="I5218" i="9"/>
  <c r="A5219" i="9"/>
  <c r="B5219" i="9"/>
  <c r="C5219" i="9"/>
  <c r="E5219" i="9"/>
  <c r="F5219" i="9"/>
  <c r="G5219" i="9"/>
  <c r="I5219" i="9"/>
  <c r="A5220" i="9"/>
  <c r="C5220" i="9"/>
  <c r="D5220" i="9"/>
  <c r="E5220" i="9"/>
  <c r="G5220" i="9"/>
  <c r="H5220" i="9"/>
  <c r="I5220" i="9"/>
  <c r="A5221" i="9"/>
  <c r="E5221" i="9"/>
  <c r="F5221" i="9"/>
  <c r="A5222" i="9"/>
  <c r="E5222" i="9"/>
  <c r="G5222" i="9"/>
  <c r="A5223" i="9"/>
  <c r="F5223" i="9"/>
  <c r="A5224" i="9"/>
  <c r="G5224" i="9"/>
  <c r="A5225" i="9"/>
  <c r="B5225" i="9"/>
  <c r="C5225" i="9"/>
  <c r="F5225" i="9"/>
  <c r="G5225" i="9"/>
  <c r="I5225" i="9"/>
  <c r="A5226" i="9"/>
  <c r="C5226" i="9"/>
  <c r="D5226" i="9"/>
  <c r="G5226" i="9"/>
  <c r="H5226" i="9"/>
  <c r="I5226" i="9"/>
  <c r="A5227" i="9"/>
  <c r="B5227" i="9"/>
  <c r="C5227" i="9"/>
  <c r="E5227" i="9"/>
  <c r="F5227" i="9"/>
  <c r="G5227" i="9"/>
  <c r="I5227" i="9"/>
  <c r="A5228" i="9"/>
  <c r="C5228" i="9"/>
  <c r="D5228" i="9"/>
  <c r="E5228" i="9"/>
  <c r="G5228" i="9"/>
  <c r="H5228" i="9"/>
  <c r="I5228" i="9"/>
  <c r="A5229" i="9"/>
  <c r="E5229" i="9"/>
  <c r="F5229" i="9"/>
  <c r="A5230" i="9"/>
  <c r="E5230" i="9"/>
  <c r="G5230" i="9"/>
  <c r="A5231" i="9"/>
  <c r="F5231" i="9" s="1"/>
  <c r="A5232" i="9"/>
  <c r="A5233" i="9"/>
  <c r="B5233" i="9"/>
  <c r="C5233" i="9"/>
  <c r="F5233" i="9"/>
  <c r="G5233" i="9"/>
  <c r="I5233" i="9"/>
  <c r="A5234" i="9"/>
  <c r="C5234" i="9"/>
  <c r="D5234" i="9"/>
  <c r="G5234" i="9"/>
  <c r="H5234" i="9"/>
  <c r="I5234" i="9"/>
  <c r="A5235" i="9"/>
  <c r="B5235" i="9"/>
  <c r="C5235" i="9"/>
  <c r="E5235" i="9"/>
  <c r="F5235" i="9"/>
  <c r="G5235" i="9"/>
  <c r="I5235" i="9"/>
  <c r="A5236" i="9"/>
  <c r="C5236" i="9"/>
  <c r="D5236" i="9"/>
  <c r="E5236" i="9"/>
  <c r="G5236" i="9"/>
  <c r="H5236" i="9"/>
  <c r="I5236" i="9"/>
  <c r="A5237" i="9"/>
  <c r="E5237" i="9"/>
  <c r="F5237" i="9"/>
  <c r="A5238" i="9"/>
  <c r="E5238" i="9"/>
  <c r="G5238" i="9"/>
  <c r="A5239" i="9"/>
  <c r="F5239" i="9"/>
  <c r="A5240" i="9"/>
  <c r="G5240" i="9"/>
  <c r="A5241" i="9"/>
  <c r="B5241" i="9"/>
  <c r="C5241" i="9"/>
  <c r="F5241" i="9"/>
  <c r="G5241" i="9"/>
  <c r="I5241" i="9"/>
  <c r="A5242" i="9"/>
  <c r="C5242" i="9"/>
  <c r="D5242" i="9"/>
  <c r="G5242" i="9"/>
  <c r="H5242" i="9"/>
  <c r="I5242" i="9"/>
  <c r="A5243" i="9"/>
  <c r="B5243" i="9"/>
  <c r="C5243" i="9"/>
  <c r="E5243" i="9"/>
  <c r="F5243" i="9"/>
  <c r="G5243" i="9"/>
  <c r="I5243" i="9"/>
  <c r="A5244" i="9"/>
  <c r="C5244" i="9"/>
  <c r="D5244" i="9"/>
  <c r="E5244" i="9"/>
  <c r="G5244" i="9"/>
  <c r="H5244" i="9"/>
  <c r="I5244" i="9"/>
  <c r="A5245" i="9"/>
  <c r="E5245" i="9"/>
  <c r="F5245" i="9"/>
  <c r="A5246" i="9"/>
  <c r="E5246" i="9"/>
  <c r="G5246" i="9"/>
  <c r="A5247" i="9"/>
  <c r="A5248" i="9"/>
  <c r="G5248" i="9" s="1"/>
  <c r="A5249" i="9"/>
  <c r="B5249" i="9"/>
  <c r="C5249" i="9"/>
  <c r="F5249" i="9"/>
  <c r="G5249" i="9"/>
  <c r="I5249" i="9"/>
  <c r="A5250" i="9"/>
  <c r="C5250" i="9"/>
  <c r="D5250" i="9"/>
  <c r="G5250" i="9"/>
  <c r="H5250" i="9"/>
  <c r="I5250" i="9"/>
  <c r="A5251" i="9"/>
  <c r="B5251" i="9"/>
  <c r="C5251" i="9"/>
  <c r="E5251" i="9"/>
  <c r="F5251" i="9"/>
  <c r="G5251" i="9"/>
  <c r="I5251" i="9"/>
  <c r="A5252" i="9"/>
  <c r="C5252" i="9"/>
  <c r="D5252" i="9"/>
  <c r="E5252" i="9"/>
  <c r="G5252" i="9"/>
  <c r="H5252" i="9"/>
  <c r="I5252" i="9"/>
  <c r="A5253" i="9"/>
  <c r="E5253" i="9"/>
  <c r="F5253" i="9"/>
  <c r="A5254" i="9"/>
  <c r="E5254" i="9"/>
  <c r="G5254" i="9"/>
  <c r="A5255" i="9"/>
  <c r="F5255" i="9"/>
  <c r="A5256" i="9"/>
  <c r="G5256" i="9"/>
  <c r="A5257" i="9"/>
  <c r="B5257" i="9"/>
  <c r="C5257" i="9"/>
  <c r="F5257" i="9"/>
  <c r="G5257" i="9"/>
  <c r="I5257" i="9"/>
  <c r="A5258" i="9"/>
  <c r="C5258" i="9"/>
  <c r="D5258" i="9"/>
  <c r="G5258" i="9"/>
  <c r="H5258" i="9"/>
  <c r="I5258" i="9"/>
  <c r="A5259" i="9"/>
  <c r="B5259" i="9"/>
  <c r="C5259" i="9"/>
  <c r="E5259" i="9"/>
  <c r="F5259" i="9"/>
  <c r="G5259" i="9"/>
  <c r="I5259" i="9"/>
  <c r="A5260" i="9"/>
  <c r="C5260" i="9"/>
  <c r="D5260" i="9"/>
  <c r="E5260" i="9"/>
  <c r="G5260" i="9"/>
  <c r="H5260" i="9"/>
  <c r="I5260" i="9"/>
  <c r="A5261" i="9"/>
  <c r="E5261" i="9"/>
  <c r="F5261" i="9"/>
  <c r="A5262" i="9"/>
  <c r="E5262" i="9"/>
  <c r="G5262" i="9"/>
  <c r="A5263" i="9"/>
  <c r="E5263" i="9" s="1"/>
  <c r="I5263" i="9"/>
  <c r="A5264" i="9"/>
  <c r="B5264" i="9"/>
  <c r="C5264" i="9"/>
  <c r="D5264" i="9"/>
  <c r="E5264" i="9"/>
  <c r="F5264" i="9"/>
  <c r="G5264" i="9"/>
  <c r="H5264" i="9"/>
  <c r="I5264" i="9"/>
  <c r="A5265" i="9"/>
  <c r="E5265" i="9" s="1"/>
  <c r="I5265" i="9"/>
  <c r="A5266" i="9"/>
  <c r="B5266" i="9"/>
  <c r="C5266" i="9"/>
  <c r="D5266" i="9"/>
  <c r="E5266" i="9"/>
  <c r="F5266" i="9"/>
  <c r="G5266" i="9"/>
  <c r="H5266" i="9"/>
  <c r="I5266" i="9"/>
  <c r="A5267" i="9"/>
  <c r="E5267" i="9" s="1"/>
  <c r="I5267" i="9"/>
  <c r="A5268" i="9"/>
  <c r="B5268" i="9"/>
  <c r="C5268" i="9"/>
  <c r="D5268" i="9"/>
  <c r="E5268" i="9"/>
  <c r="F5268" i="9"/>
  <c r="G5268" i="9"/>
  <c r="H5268" i="9"/>
  <c r="I5268" i="9"/>
  <c r="A5269" i="9"/>
  <c r="E5269" i="9" s="1"/>
  <c r="I5269" i="9"/>
  <c r="A5270" i="9"/>
  <c r="B5270" i="9"/>
  <c r="C5270" i="9"/>
  <c r="D5270" i="9"/>
  <c r="E5270" i="9"/>
  <c r="F5270" i="9"/>
  <c r="G5270" i="9"/>
  <c r="H5270" i="9"/>
  <c r="I5270" i="9"/>
  <c r="A5271" i="9"/>
  <c r="E5271" i="9" s="1"/>
  <c r="I5271" i="9"/>
  <c r="A5272" i="9"/>
  <c r="B5272" i="9"/>
  <c r="C5272" i="9"/>
  <c r="D5272" i="9"/>
  <c r="E5272" i="9"/>
  <c r="F5272" i="9"/>
  <c r="G5272" i="9"/>
  <c r="H5272" i="9"/>
  <c r="I5272" i="9"/>
  <c r="A5273" i="9"/>
  <c r="E5273" i="9" s="1"/>
  <c r="I5273" i="9"/>
  <c r="A5274" i="9"/>
  <c r="B5274" i="9"/>
  <c r="C5274" i="9"/>
  <c r="D5274" i="9"/>
  <c r="E5274" i="9"/>
  <c r="F5274" i="9"/>
  <c r="G5274" i="9"/>
  <c r="H5274" i="9"/>
  <c r="I5274" i="9"/>
  <c r="A5275" i="9"/>
  <c r="E5275" i="9"/>
  <c r="I5275" i="9"/>
  <c r="A5276" i="9"/>
  <c r="B5276" i="9"/>
  <c r="C5276" i="9"/>
  <c r="D5276" i="9"/>
  <c r="E5276" i="9"/>
  <c r="F5276" i="9"/>
  <c r="G5276" i="9"/>
  <c r="H5276" i="9"/>
  <c r="I5276" i="9"/>
  <c r="A5277" i="9"/>
  <c r="E5277" i="9"/>
  <c r="I5277" i="9"/>
  <c r="A5278" i="9"/>
  <c r="B5278" i="9"/>
  <c r="C5278" i="9"/>
  <c r="D5278" i="9"/>
  <c r="E5278" i="9"/>
  <c r="F5278" i="9"/>
  <c r="G5278" i="9"/>
  <c r="H5278" i="9"/>
  <c r="I5278" i="9"/>
  <c r="A5279" i="9"/>
  <c r="E5279" i="9"/>
  <c r="I5279" i="9"/>
  <c r="A5280" i="9"/>
  <c r="B5280" i="9"/>
  <c r="C5280" i="9"/>
  <c r="D5280" i="9"/>
  <c r="E5280" i="9"/>
  <c r="F5280" i="9"/>
  <c r="G5280" i="9"/>
  <c r="H5280" i="9"/>
  <c r="I5280" i="9"/>
  <c r="A5281" i="9"/>
  <c r="E5281" i="9"/>
  <c r="I5281" i="9"/>
  <c r="A5282" i="9"/>
  <c r="B5282" i="9"/>
  <c r="C5282" i="9"/>
  <c r="D5282" i="9"/>
  <c r="E5282" i="9"/>
  <c r="F5282" i="9"/>
  <c r="G5282" i="9"/>
  <c r="H5282" i="9"/>
  <c r="I5282" i="9"/>
  <c r="A5283" i="9"/>
  <c r="E5283" i="9"/>
  <c r="I5283" i="9"/>
  <c r="A5284" i="9"/>
  <c r="B5284" i="9"/>
  <c r="C5284" i="9"/>
  <c r="D5284" i="9"/>
  <c r="E5284" i="9"/>
  <c r="F5284" i="9"/>
  <c r="G5284" i="9"/>
  <c r="H5284" i="9"/>
  <c r="I5284" i="9"/>
  <c r="A5285" i="9"/>
  <c r="E5285" i="9"/>
  <c r="I5285" i="9"/>
  <c r="A5286" i="9"/>
  <c r="B5286" i="9"/>
  <c r="C5286" i="9"/>
  <c r="D5286" i="9"/>
  <c r="E5286" i="9"/>
  <c r="F5286" i="9"/>
  <c r="G5286" i="9"/>
  <c r="H5286" i="9"/>
  <c r="I5286" i="9"/>
  <c r="A5287" i="9"/>
  <c r="E5287" i="9"/>
  <c r="I5287" i="9"/>
  <c r="A5288" i="9"/>
  <c r="B5288" i="9"/>
  <c r="C5288" i="9"/>
  <c r="D5288" i="9"/>
  <c r="E5288" i="9"/>
  <c r="F5288" i="9"/>
  <c r="G5288" i="9"/>
  <c r="H5288" i="9"/>
  <c r="I5288" i="9"/>
  <c r="A5289" i="9"/>
  <c r="E5289" i="9"/>
  <c r="I5289" i="9"/>
  <c r="A5290" i="9"/>
  <c r="B5290" i="9"/>
  <c r="C5290" i="9"/>
  <c r="D5290" i="9"/>
  <c r="E5290" i="9"/>
  <c r="F5290" i="9"/>
  <c r="G5290" i="9"/>
  <c r="H5290" i="9"/>
  <c r="I5290" i="9"/>
  <c r="A5291" i="9"/>
  <c r="E5291" i="9"/>
  <c r="I5291" i="9"/>
  <c r="A5292" i="9"/>
  <c r="B5292" i="9"/>
  <c r="C5292" i="9"/>
  <c r="D5292" i="9"/>
  <c r="E5292" i="9"/>
  <c r="F5292" i="9"/>
  <c r="G5292" i="9"/>
  <c r="H5292" i="9"/>
  <c r="I5292" i="9"/>
  <c r="A5293" i="9"/>
  <c r="E5293" i="9"/>
  <c r="I5293" i="9"/>
  <c r="A5294" i="9"/>
  <c r="B5294" i="9"/>
  <c r="C5294" i="9"/>
  <c r="D5294" i="9"/>
  <c r="E5294" i="9"/>
  <c r="F5294" i="9"/>
  <c r="G5294" i="9"/>
  <c r="H5294" i="9"/>
  <c r="I5294" i="9"/>
  <c r="A5295" i="9"/>
  <c r="E5295" i="9"/>
  <c r="I5295" i="9"/>
  <c r="A5296" i="9"/>
  <c r="B5296" i="9"/>
  <c r="C5296" i="9"/>
  <c r="D5296" i="9"/>
  <c r="E5296" i="9"/>
  <c r="F5296" i="9"/>
  <c r="G5296" i="9"/>
  <c r="H5296" i="9"/>
  <c r="I5296" i="9"/>
  <c r="A5297" i="9"/>
  <c r="E5297" i="9"/>
  <c r="I5297" i="9"/>
  <c r="A5298" i="9"/>
  <c r="B5298" i="9"/>
  <c r="C5298" i="9"/>
  <c r="D5298" i="9"/>
  <c r="E5298" i="9"/>
  <c r="F5298" i="9"/>
  <c r="G5298" i="9"/>
  <c r="H5298" i="9"/>
  <c r="I5298" i="9"/>
  <c r="A5299" i="9"/>
  <c r="E5299" i="9"/>
  <c r="I5299" i="9"/>
  <c r="A5300" i="9"/>
  <c r="B5300" i="9"/>
  <c r="C5300" i="9"/>
  <c r="D5300" i="9"/>
  <c r="E5300" i="9"/>
  <c r="F5300" i="9"/>
  <c r="G5300" i="9"/>
  <c r="H5300" i="9"/>
  <c r="I5300" i="9"/>
  <c r="A5301" i="9"/>
  <c r="E5301" i="9"/>
  <c r="I5301" i="9"/>
  <c r="A5302" i="9"/>
  <c r="B5302" i="9"/>
  <c r="C5302" i="9"/>
  <c r="D5302" i="9"/>
  <c r="E5302" i="9"/>
  <c r="F5302" i="9"/>
  <c r="G5302" i="9"/>
  <c r="H5302" i="9"/>
  <c r="I5302" i="9"/>
  <c r="A5303" i="9"/>
  <c r="E5303" i="9"/>
  <c r="I5303" i="9"/>
  <c r="A5304" i="9"/>
  <c r="B5304" i="9"/>
  <c r="C5304" i="9"/>
  <c r="D5304" i="9"/>
  <c r="E5304" i="9"/>
  <c r="F5304" i="9"/>
  <c r="G5304" i="9"/>
  <c r="H5304" i="9"/>
  <c r="I5304" i="9"/>
  <c r="A5305" i="9"/>
  <c r="E5305" i="9"/>
  <c r="I5305" i="9"/>
  <c r="A5306" i="9"/>
  <c r="B5306" i="9"/>
  <c r="C5306" i="9"/>
  <c r="D5306" i="9"/>
  <c r="E5306" i="9"/>
  <c r="F5306" i="9"/>
  <c r="G5306" i="9"/>
  <c r="H5306" i="9"/>
  <c r="I5306" i="9"/>
  <c r="A5307" i="9"/>
  <c r="E5307" i="9"/>
  <c r="I5307" i="9"/>
  <c r="A5308" i="9"/>
  <c r="B5308" i="9"/>
  <c r="C5308" i="9"/>
  <c r="D5308" i="9"/>
  <c r="E5308" i="9"/>
  <c r="F5308" i="9"/>
  <c r="G5308" i="9"/>
  <c r="H5308" i="9"/>
  <c r="I5308" i="9"/>
  <c r="A5309" i="9"/>
  <c r="E5309" i="9"/>
  <c r="I5309" i="9"/>
  <c r="A5310" i="9"/>
  <c r="B5310" i="9"/>
  <c r="C5310" i="9"/>
  <c r="D5310" i="9"/>
  <c r="E5310" i="9"/>
  <c r="F5310" i="9"/>
  <c r="G5310" i="9"/>
  <c r="H5310" i="9"/>
  <c r="I5310" i="9"/>
  <c r="A5311" i="9"/>
  <c r="E5311" i="9"/>
  <c r="I5311" i="9"/>
  <c r="A5312" i="9"/>
  <c r="B5312" i="9"/>
  <c r="C5312" i="9"/>
  <c r="D5312" i="9"/>
  <c r="E5312" i="9"/>
  <c r="F5312" i="9"/>
  <c r="G5312" i="9"/>
  <c r="H5312" i="9"/>
  <c r="I5312" i="9"/>
  <c r="A5313" i="9"/>
  <c r="E5313" i="9"/>
  <c r="I5313" i="9"/>
  <c r="A5314" i="9"/>
  <c r="B5314" i="9"/>
  <c r="C5314" i="9"/>
  <c r="D5314" i="9"/>
  <c r="E5314" i="9"/>
  <c r="F5314" i="9"/>
  <c r="G5314" i="9"/>
  <c r="H5314" i="9"/>
  <c r="I5314" i="9"/>
  <c r="A5315" i="9"/>
  <c r="E5315" i="9"/>
  <c r="I5315" i="9"/>
  <c r="A5316" i="9"/>
  <c r="B5316" i="9"/>
  <c r="C5316" i="9"/>
  <c r="D5316" i="9"/>
  <c r="E5316" i="9"/>
  <c r="F5316" i="9"/>
  <c r="G5316" i="9"/>
  <c r="H5316" i="9"/>
  <c r="I5316" i="9"/>
  <c r="A5317" i="9"/>
  <c r="E5317" i="9"/>
  <c r="I5317" i="9"/>
  <c r="A5318" i="9"/>
  <c r="B5318" i="9"/>
  <c r="C5318" i="9"/>
  <c r="D5318" i="9"/>
  <c r="E5318" i="9"/>
  <c r="F5318" i="9"/>
  <c r="G5318" i="9"/>
  <c r="H5318" i="9"/>
  <c r="I5318" i="9"/>
  <c r="A5319" i="9"/>
  <c r="E5319" i="9"/>
  <c r="I5319" i="9"/>
  <c r="A5320" i="9"/>
  <c r="B5320" i="9"/>
  <c r="C5320" i="9"/>
  <c r="D5320" i="9"/>
  <c r="E5320" i="9"/>
  <c r="F5320" i="9"/>
  <c r="G5320" i="9"/>
  <c r="H5320" i="9"/>
  <c r="I5320" i="9"/>
  <c r="A5321" i="9"/>
  <c r="E5321" i="9"/>
  <c r="I5321" i="9"/>
  <c r="A5322" i="9"/>
  <c r="B5322" i="9"/>
  <c r="C5322" i="9"/>
  <c r="D5322" i="9"/>
  <c r="E5322" i="9"/>
  <c r="F5322" i="9"/>
  <c r="G5322" i="9"/>
  <c r="H5322" i="9"/>
  <c r="I5322" i="9"/>
  <c r="A5323" i="9"/>
  <c r="E5323" i="9"/>
  <c r="I5323" i="9"/>
  <c r="A5324" i="9"/>
  <c r="B5324" i="9"/>
  <c r="C5324" i="9"/>
  <c r="D5324" i="9"/>
  <c r="E5324" i="9"/>
  <c r="F5324" i="9"/>
  <c r="G5324" i="9"/>
  <c r="H5324" i="9"/>
  <c r="I5324" i="9"/>
  <c r="A5325" i="9"/>
  <c r="E5325" i="9"/>
  <c r="I5325" i="9"/>
  <c r="A5326" i="9"/>
  <c r="B5326" i="9"/>
  <c r="C5326" i="9"/>
  <c r="D5326" i="9"/>
  <c r="E5326" i="9"/>
  <c r="F5326" i="9"/>
  <c r="G5326" i="9"/>
  <c r="H5326" i="9"/>
  <c r="I5326" i="9"/>
  <c r="A5327" i="9"/>
  <c r="E5327" i="9"/>
  <c r="I5327" i="9"/>
  <c r="A5328" i="9"/>
  <c r="B5328" i="9"/>
  <c r="C5328" i="9"/>
  <c r="D5328" i="9"/>
  <c r="E5328" i="9"/>
  <c r="F5328" i="9"/>
  <c r="G5328" i="9"/>
  <c r="H5328" i="9"/>
  <c r="I5328" i="9"/>
  <c r="A5329" i="9"/>
  <c r="E5329" i="9"/>
  <c r="I5329" i="9"/>
  <c r="A5330" i="9"/>
  <c r="B5330" i="9"/>
  <c r="C5330" i="9"/>
  <c r="D5330" i="9"/>
  <c r="E5330" i="9"/>
  <c r="F5330" i="9"/>
  <c r="G5330" i="9"/>
  <c r="H5330" i="9"/>
  <c r="I5330" i="9"/>
  <c r="A5331" i="9"/>
  <c r="E5331" i="9"/>
  <c r="I5331" i="9"/>
  <c r="A5332" i="9"/>
  <c r="B5332" i="9"/>
  <c r="C5332" i="9"/>
  <c r="D5332" i="9"/>
  <c r="E5332" i="9"/>
  <c r="F5332" i="9"/>
  <c r="G5332" i="9"/>
  <c r="H5332" i="9"/>
  <c r="I5332" i="9"/>
  <c r="A5333" i="9"/>
  <c r="E5333" i="9"/>
  <c r="I5333" i="9"/>
  <c r="A5334" i="9"/>
  <c r="B5334" i="9"/>
  <c r="C5334" i="9"/>
  <c r="D5334" i="9"/>
  <c r="E5334" i="9"/>
  <c r="F5334" i="9"/>
  <c r="G5334" i="9"/>
  <c r="H5334" i="9"/>
  <c r="I5334" i="9"/>
  <c r="A5335" i="9"/>
  <c r="E5335" i="9"/>
  <c r="I5335" i="9"/>
  <c r="A5336" i="9"/>
  <c r="B5336" i="9"/>
  <c r="C5336" i="9"/>
  <c r="D5336" i="9"/>
  <c r="E5336" i="9"/>
  <c r="F5336" i="9"/>
  <c r="G5336" i="9"/>
  <c r="H5336" i="9"/>
  <c r="I5336" i="9"/>
  <c r="A5337" i="9"/>
  <c r="E5337" i="9"/>
  <c r="I5337" i="9"/>
  <c r="A5338" i="9"/>
  <c r="B5338" i="9"/>
  <c r="C5338" i="9"/>
  <c r="D5338" i="9"/>
  <c r="E5338" i="9"/>
  <c r="F5338" i="9"/>
  <c r="G5338" i="9"/>
  <c r="H5338" i="9"/>
  <c r="I5338" i="9"/>
  <c r="A5339" i="9"/>
  <c r="E5339" i="9"/>
  <c r="I5339" i="9"/>
  <c r="A5340" i="9"/>
  <c r="B5340" i="9"/>
  <c r="C5340" i="9"/>
  <c r="D5340" i="9"/>
  <c r="E5340" i="9"/>
  <c r="F5340" i="9"/>
  <c r="G5340" i="9"/>
  <c r="H5340" i="9"/>
  <c r="I5340" i="9"/>
  <c r="A5341" i="9"/>
  <c r="E5341" i="9"/>
  <c r="I5341" i="9"/>
  <c r="A5342" i="9"/>
  <c r="B5342" i="9"/>
  <c r="C5342" i="9"/>
  <c r="D5342" i="9"/>
  <c r="E5342" i="9"/>
  <c r="F5342" i="9"/>
  <c r="G5342" i="9"/>
  <c r="H5342" i="9"/>
  <c r="I5342" i="9"/>
  <c r="A5343" i="9"/>
  <c r="I5343" i="9" s="1"/>
  <c r="E5343" i="9"/>
  <c r="A5344" i="9"/>
  <c r="B5344" i="9"/>
  <c r="C5344" i="9"/>
  <c r="D5344" i="9"/>
  <c r="E5344" i="9"/>
  <c r="F5344" i="9"/>
  <c r="G5344" i="9"/>
  <c r="H5344" i="9"/>
  <c r="I5344" i="9"/>
  <c r="A5345" i="9"/>
  <c r="I5345" i="9" s="1"/>
  <c r="E5345" i="9"/>
  <c r="A5346" i="9"/>
  <c r="B5346" i="9"/>
  <c r="C5346" i="9"/>
  <c r="D5346" i="9"/>
  <c r="E5346" i="9"/>
  <c r="F5346" i="9"/>
  <c r="G5346" i="9"/>
  <c r="H5346" i="9"/>
  <c r="I5346" i="9"/>
  <c r="A5347" i="9"/>
  <c r="I5347" i="9" s="1"/>
  <c r="E5347" i="9"/>
  <c r="A5348" i="9"/>
  <c r="B5348" i="9"/>
  <c r="C5348" i="9"/>
  <c r="D5348" i="9"/>
  <c r="E5348" i="9"/>
  <c r="F5348" i="9"/>
  <c r="G5348" i="9"/>
  <c r="H5348" i="9"/>
  <c r="I5348" i="9"/>
  <c r="A5349" i="9"/>
  <c r="I5349" i="9" s="1"/>
  <c r="E5349" i="9"/>
  <c r="A5350" i="9"/>
  <c r="B5350" i="9"/>
  <c r="C5350" i="9"/>
  <c r="D5350" i="9"/>
  <c r="E5350" i="9"/>
  <c r="F5350" i="9"/>
  <c r="G5350" i="9"/>
  <c r="H5350" i="9"/>
  <c r="I5350" i="9"/>
  <c r="A5351" i="9"/>
  <c r="I5351" i="9" s="1"/>
  <c r="E5351" i="9"/>
  <c r="A5352" i="9"/>
  <c r="B5352" i="9"/>
  <c r="C5352" i="9"/>
  <c r="D5352" i="9"/>
  <c r="E5352" i="9"/>
  <c r="F5352" i="9"/>
  <c r="G5352" i="9"/>
  <c r="H5352" i="9"/>
  <c r="I5352" i="9"/>
  <c r="A5353" i="9"/>
  <c r="I5353" i="9" s="1"/>
  <c r="E5353" i="9"/>
  <c r="A5354" i="9"/>
  <c r="B5354" i="9"/>
  <c r="C5354" i="9"/>
  <c r="D5354" i="9"/>
  <c r="E5354" i="9"/>
  <c r="F5354" i="9"/>
  <c r="G5354" i="9"/>
  <c r="H5354" i="9"/>
  <c r="I5354" i="9"/>
  <c r="A5355" i="9"/>
  <c r="I5355" i="9" s="1"/>
  <c r="E5355" i="9"/>
  <c r="A5356" i="9"/>
  <c r="B5356" i="9"/>
  <c r="C5356" i="9"/>
  <c r="D5356" i="9"/>
  <c r="E5356" i="9"/>
  <c r="F5356" i="9"/>
  <c r="G5356" i="9"/>
  <c r="H5356" i="9"/>
  <c r="I5356" i="9"/>
  <c r="A5357" i="9"/>
  <c r="I5357" i="9" s="1"/>
  <c r="E5357" i="9"/>
  <c r="A5358" i="9"/>
  <c r="B5358" i="9"/>
  <c r="C5358" i="9"/>
  <c r="D5358" i="9"/>
  <c r="E5358" i="9"/>
  <c r="F5358" i="9"/>
  <c r="G5358" i="9"/>
  <c r="H5358" i="9"/>
  <c r="I5358" i="9"/>
  <c r="A5359" i="9"/>
  <c r="I5359" i="9" s="1"/>
  <c r="E5359" i="9"/>
  <c r="A5360" i="9"/>
  <c r="B5360" i="9"/>
  <c r="C5360" i="9"/>
  <c r="D5360" i="9"/>
  <c r="E5360" i="9"/>
  <c r="F5360" i="9"/>
  <c r="G5360" i="9"/>
  <c r="H5360" i="9"/>
  <c r="I5360" i="9"/>
  <c r="A5361" i="9"/>
  <c r="I5361" i="9" s="1"/>
  <c r="E5361" i="9"/>
  <c r="A5362" i="9"/>
  <c r="B5362" i="9"/>
  <c r="C5362" i="9"/>
  <c r="D5362" i="9"/>
  <c r="E5362" i="9"/>
  <c r="F5362" i="9"/>
  <c r="G5362" i="9"/>
  <c r="H5362" i="9"/>
  <c r="I5362" i="9"/>
  <c r="A5363" i="9"/>
  <c r="I5363" i="9" s="1"/>
  <c r="E5363" i="9"/>
  <c r="A5364" i="9"/>
  <c r="B5364" i="9"/>
  <c r="C5364" i="9"/>
  <c r="D5364" i="9"/>
  <c r="E5364" i="9"/>
  <c r="F5364" i="9"/>
  <c r="G5364" i="9"/>
  <c r="H5364" i="9"/>
  <c r="I5364" i="9"/>
  <c r="A5365" i="9"/>
  <c r="I5365" i="9" s="1"/>
  <c r="E5365" i="9"/>
  <c r="A5366" i="9"/>
  <c r="B5366" i="9"/>
  <c r="C5366" i="9"/>
  <c r="D5366" i="9"/>
  <c r="E5366" i="9"/>
  <c r="F5366" i="9"/>
  <c r="G5366" i="9"/>
  <c r="H5366" i="9"/>
  <c r="I5366" i="9"/>
  <c r="A5367" i="9"/>
  <c r="I5367" i="9" s="1"/>
  <c r="E5367" i="9"/>
  <c r="A5368" i="9"/>
  <c r="B5368" i="9"/>
  <c r="C5368" i="9"/>
  <c r="D5368" i="9"/>
  <c r="E5368" i="9"/>
  <c r="F5368" i="9"/>
  <c r="G5368" i="9"/>
  <c r="H5368" i="9"/>
  <c r="I5368" i="9"/>
  <c r="A5369" i="9"/>
  <c r="I5369" i="9" s="1"/>
  <c r="E5369" i="9"/>
  <c r="A5370" i="9"/>
  <c r="B5370" i="9"/>
  <c r="C5370" i="9"/>
  <c r="D5370" i="9"/>
  <c r="E5370" i="9"/>
  <c r="F5370" i="9"/>
  <c r="G5370" i="9"/>
  <c r="H5370" i="9"/>
  <c r="I5370" i="9"/>
  <c r="A5371" i="9"/>
  <c r="I5371" i="9" s="1"/>
  <c r="E5371" i="9"/>
  <c r="A5372" i="9"/>
  <c r="B5372" i="9"/>
  <c r="C5372" i="9"/>
  <c r="D5372" i="9"/>
  <c r="E5372" i="9"/>
  <c r="F5372" i="9"/>
  <c r="G5372" i="9"/>
  <c r="H5372" i="9"/>
  <c r="I5372" i="9"/>
  <c r="A5373" i="9"/>
  <c r="I5373" i="9" s="1"/>
  <c r="E5373" i="9"/>
  <c r="A5374" i="9"/>
  <c r="B5374" i="9"/>
  <c r="C5374" i="9"/>
  <c r="D5374" i="9"/>
  <c r="E5374" i="9"/>
  <c r="F5374" i="9"/>
  <c r="G5374" i="9"/>
  <c r="H5374" i="9"/>
  <c r="I5374" i="9"/>
  <c r="A5375" i="9"/>
  <c r="I5375" i="9" s="1"/>
  <c r="E5375" i="9"/>
  <c r="A5376" i="9"/>
  <c r="B5376" i="9"/>
  <c r="C5376" i="9"/>
  <c r="D5376" i="9"/>
  <c r="E5376" i="9"/>
  <c r="F5376" i="9"/>
  <c r="G5376" i="9"/>
  <c r="H5376" i="9"/>
  <c r="I5376" i="9"/>
  <c r="A5377" i="9"/>
  <c r="I5377" i="9" s="1"/>
  <c r="E5377" i="9"/>
  <c r="A5378" i="9"/>
  <c r="B5378" i="9"/>
  <c r="C5378" i="9"/>
  <c r="D5378" i="9"/>
  <c r="E5378" i="9"/>
  <c r="F5378" i="9"/>
  <c r="G5378" i="9"/>
  <c r="H5378" i="9"/>
  <c r="I5378" i="9"/>
  <c r="A5379" i="9"/>
  <c r="I5379" i="9" s="1"/>
  <c r="E5379" i="9"/>
  <c r="A5380" i="9"/>
  <c r="B5380" i="9"/>
  <c r="C5380" i="9"/>
  <c r="D5380" i="9"/>
  <c r="E5380" i="9"/>
  <c r="F5380" i="9"/>
  <c r="G5380" i="9"/>
  <c r="H5380" i="9"/>
  <c r="I5380" i="9"/>
  <c r="A5381" i="9"/>
  <c r="I5381" i="9" s="1"/>
  <c r="E5381" i="9"/>
  <c r="A5382" i="9"/>
  <c r="B5382" i="9"/>
  <c r="C5382" i="9"/>
  <c r="D5382" i="9"/>
  <c r="E5382" i="9"/>
  <c r="F5382" i="9"/>
  <c r="G5382" i="9"/>
  <c r="H5382" i="9"/>
  <c r="I5382" i="9"/>
  <c r="A5383" i="9"/>
  <c r="I5383" i="9" s="1"/>
  <c r="E5383" i="9"/>
  <c r="A5384" i="9"/>
  <c r="B5384" i="9"/>
  <c r="C5384" i="9"/>
  <c r="D5384" i="9"/>
  <c r="E5384" i="9"/>
  <c r="F5384" i="9"/>
  <c r="G5384" i="9"/>
  <c r="H5384" i="9"/>
  <c r="I5384" i="9"/>
  <c r="A5385" i="9"/>
  <c r="I5385" i="9" s="1"/>
  <c r="E5385" i="9"/>
  <c r="A5386" i="9"/>
  <c r="B5386" i="9"/>
  <c r="C5386" i="9"/>
  <c r="D5386" i="9"/>
  <c r="E5386" i="9"/>
  <c r="F5386" i="9"/>
  <c r="G5386" i="9"/>
  <c r="H5386" i="9"/>
  <c r="I5386" i="9"/>
  <c r="A5387" i="9"/>
  <c r="I5387" i="9" s="1"/>
  <c r="E5387" i="9"/>
  <c r="A5388" i="9"/>
  <c r="B5388" i="9"/>
  <c r="C5388" i="9"/>
  <c r="D5388" i="9"/>
  <c r="E5388" i="9"/>
  <c r="F5388" i="9"/>
  <c r="G5388" i="9"/>
  <c r="H5388" i="9"/>
  <c r="I5388" i="9"/>
  <c r="A5389" i="9"/>
  <c r="I5389" i="9" s="1"/>
  <c r="E5389" i="9"/>
  <c r="A5390" i="9"/>
  <c r="B5390" i="9"/>
  <c r="C5390" i="9"/>
  <c r="D5390" i="9"/>
  <c r="E5390" i="9"/>
  <c r="F5390" i="9"/>
  <c r="G5390" i="9"/>
  <c r="H5390" i="9"/>
  <c r="I5390" i="9"/>
  <c r="A5391" i="9"/>
  <c r="I5391" i="9" s="1"/>
  <c r="E5391" i="9"/>
  <c r="A5392" i="9"/>
  <c r="B5392" i="9"/>
  <c r="C5392" i="9"/>
  <c r="D5392" i="9"/>
  <c r="E5392" i="9"/>
  <c r="F5392" i="9"/>
  <c r="G5392" i="9"/>
  <c r="H5392" i="9"/>
  <c r="I5392" i="9"/>
  <c r="A5393" i="9"/>
  <c r="I5393" i="9" s="1"/>
  <c r="E5393" i="9"/>
  <c r="A5394" i="9"/>
  <c r="B5394" i="9"/>
  <c r="C5394" i="9"/>
  <c r="D5394" i="9"/>
  <c r="E5394" i="9"/>
  <c r="F5394" i="9"/>
  <c r="G5394" i="9"/>
  <c r="H5394" i="9"/>
  <c r="I5394" i="9"/>
  <c r="A5395" i="9"/>
  <c r="I5395" i="9" s="1"/>
  <c r="E5395" i="9"/>
  <c r="A5396" i="9"/>
  <c r="B5396" i="9"/>
  <c r="C5396" i="9"/>
  <c r="D5396" i="9"/>
  <c r="E5396" i="9"/>
  <c r="F5396" i="9"/>
  <c r="G5396" i="9"/>
  <c r="H5396" i="9"/>
  <c r="I5396" i="9"/>
  <c r="A5397" i="9"/>
  <c r="I5397" i="9" s="1"/>
  <c r="E5397" i="9"/>
  <c r="A5398" i="9"/>
  <c r="B5398" i="9"/>
  <c r="C5398" i="9"/>
  <c r="D5398" i="9"/>
  <c r="E5398" i="9"/>
  <c r="F5398" i="9"/>
  <c r="G5398" i="9"/>
  <c r="H5398" i="9"/>
  <c r="I5398" i="9"/>
  <c r="A5399" i="9"/>
  <c r="I5399" i="9" s="1"/>
  <c r="E5399" i="9"/>
  <c r="A5400" i="9"/>
  <c r="B5400" i="9"/>
  <c r="C5400" i="9"/>
  <c r="D5400" i="9"/>
  <c r="E5400" i="9"/>
  <c r="F5400" i="9"/>
  <c r="G5400" i="9"/>
  <c r="H5400" i="9"/>
  <c r="I5400" i="9"/>
  <c r="A5401" i="9"/>
  <c r="I5401" i="9" s="1"/>
  <c r="E5401" i="9"/>
  <c r="A5402" i="9"/>
  <c r="B5402" i="9"/>
  <c r="C5402" i="9"/>
  <c r="D5402" i="9"/>
  <c r="E5402" i="9"/>
  <c r="F5402" i="9"/>
  <c r="G5402" i="9"/>
  <c r="H5402" i="9"/>
  <c r="I5402" i="9"/>
  <c r="A5403" i="9"/>
  <c r="I5403" i="9" s="1"/>
  <c r="E5403" i="9"/>
  <c r="A5404" i="9"/>
  <c r="B5404" i="9"/>
  <c r="C5404" i="9"/>
  <c r="D5404" i="9"/>
  <c r="E5404" i="9"/>
  <c r="F5404" i="9"/>
  <c r="G5404" i="9"/>
  <c r="H5404" i="9"/>
  <c r="I5404" i="9"/>
  <c r="A5405" i="9"/>
  <c r="I5405" i="9" s="1"/>
  <c r="E5405" i="9"/>
  <c r="A5406" i="9"/>
  <c r="B5406" i="9"/>
  <c r="C5406" i="9"/>
  <c r="D5406" i="9"/>
  <c r="E5406" i="9"/>
  <c r="F5406" i="9"/>
  <c r="G5406" i="9"/>
  <c r="H5406" i="9"/>
  <c r="I5406" i="9"/>
  <c r="A5407" i="9"/>
  <c r="I5407" i="9" s="1"/>
  <c r="E5407" i="9"/>
  <c r="A5408" i="9"/>
  <c r="B5408" i="9"/>
  <c r="C5408" i="9"/>
  <c r="D5408" i="9"/>
  <c r="E5408" i="9"/>
  <c r="F5408" i="9"/>
  <c r="G5408" i="9"/>
  <c r="H5408" i="9"/>
  <c r="I5408" i="9"/>
  <c r="A5409" i="9"/>
  <c r="I5409" i="9" s="1"/>
  <c r="E5409" i="9"/>
  <c r="A5410" i="9"/>
  <c r="B5410" i="9"/>
  <c r="C5410" i="9"/>
  <c r="D5410" i="9"/>
  <c r="E5410" i="9"/>
  <c r="F5410" i="9"/>
  <c r="G5410" i="9"/>
  <c r="H5410" i="9"/>
  <c r="I5410" i="9"/>
  <c r="A5411" i="9"/>
  <c r="I5411" i="9" s="1"/>
  <c r="E5411" i="9"/>
  <c r="A5412" i="9"/>
  <c r="B5412" i="9"/>
  <c r="C5412" i="9"/>
  <c r="D5412" i="9"/>
  <c r="E5412" i="9"/>
  <c r="F5412" i="9"/>
  <c r="G5412" i="9"/>
  <c r="H5412" i="9"/>
  <c r="I5412" i="9"/>
  <c r="A5413" i="9"/>
  <c r="I5413" i="9" s="1"/>
  <c r="E5413" i="9"/>
  <c r="A5414" i="9"/>
  <c r="B5414" i="9"/>
  <c r="C5414" i="9"/>
  <c r="D5414" i="9"/>
  <c r="E5414" i="9"/>
  <c r="F5414" i="9"/>
  <c r="G5414" i="9"/>
  <c r="H5414" i="9"/>
  <c r="I5414" i="9"/>
  <c r="A5415" i="9"/>
  <c r="I5415" i="9" s="1"/>
  <c r="E5415" i="9"/>
  <c r="A5416" i="9"/>
  <c r="B5416" i="9"/>
  <c r="C5416" i="9"/>
  <c r="D5416" i="9"/>
  <c r="E5416" i="9"/>
  <c r="F5416" i="9"/>
  <c r="G5416" i="9"/>
  <c r="H5416" i="9"/>
  <c r="I5416" i="9"/>
  <c r="A5417" i="9"/>
  <c r="I5417" i="9" s="1"/>
  <c r="E5417" i="9"/>
  <c r="A5418" i="9"/>
  <c r="B5418" i="9"/>
  <c r="C5418" i="9"/>
  <c r="D5418" i="9"/>
  <c r="E5418" i="9"/>
  <c r="F5418" i="9"/>
  <c r="G5418" i="9"/>
  <c r="H5418" i="9"/>
  <c r="I5418" i="9"/>
  <c r="A5419" i="9"/>
  <c r="I5419" i="9" s="1"/>
  <c r="E5419" i="9"/>
  <c r="A5420" i="9"/>
  <c r="B5420" i="9"/>
  <c r="C5420" i="9"/>
  <c r="D5420" i="9"/>
  <c r="E5420" i="9"/>
  <c r="F5420" i="9"/>
  <c r="G5420" i="9"/>
  <c r="H5420" i="9"/>
  <c r="I5420" i="9"/>
  <c r="A5421" i="9"/>
  <c r="I5421" i="9" s="1"/>
  <c r="E5421" i="9"/>
  <c r="A5422" i="9"/>
  <c r="B5422" i="9"/>
  <c r="C5422" i="9"/>
  <c r="D5422" i="9"/>
  <c r="E5422" i="9"/>
  <c r="F5422" i="9"/>
  <c r="G5422" i="9"/>
  <c r="H5422" i="9"/>
  <c r="I5422" i="9"/>
  <c r="A5423" i="9"/>
  <c r="I5423" i="9" s="1"/>
  <c r="E5423" i="9"/>
  <c r="A5424" i="9"/>
  <c r="B5424" i="9"/>
  <c r="C5424" i="9"/>
  <c r="D5424" i="9"/>
  <c r="E5424" i="9"/>
  <c r="F5424" i="9"/>
  <c r="G5424" i="9"/>
  <c r="H5424" i="9"/>
  <c r="I5424" i="9"/>
  <c r="A5425" i="9"/>
  <c r="I5425" i="9" s="1"/>
  <c r="E5425" i="9"/>
  <c r="A5426" i="9"/>
  <c r="B5426" i="9"/>
  <c r="C5426" i="9"/>
  <c r="D5426" i="9"/>
  <c r="E5426" i="9"/>
  <c r="F5426" i="9"/>
  <c r="G5426" i="9"/>
  <c r="H5426" i="9"/>
  <c r="I5426" i="9"/>
  <c r="A5427" i="9"/>
  <c r="I5427" i="9" s="1"/>
  <c r="E5427" i="9"/>
  <c r="A5428" i="9"/>
  <c r="B5428" i="9"/>
  <c r="C5428" i="9"/>
  <c r="D5428" i="9"/>
  <c r="E5428" i="9"/>
  <c r="F5428" i="9"/>
  <c r="G5428" i="9"/>
  <c r="H5428" i="9"/>
  <c r="I5428" i="9"/>
  <c r="A5429" i="9"/>
  <c r="I5429" i="9" s="1"/>
  <c r="E5429" i="9"/>
  <c r="A5430" i="9"/>
  <c r="B5430" i="9"/>
  <c r="C5430" i="9"/>
  <c r="D5430" i="9"/>
  <c r="E5430" i="9"/>
  <c r="F5430" i="9"/>
  <c r="G5430" i="9"/>
  <c r="H5430" i="9"/>
  <c r="I5430" i="9"/>
  <c r="A5431" i="9"/>
  <c r="I5431" i="9" s="1"/>
  <c r="E5431" i="9"/>
  <c r="A5432" i="9"/>
  <c r="B5432" i="9"/>
  <c r="C5432" i="9"/>
  <c r="D5432" i="9"/>
  <c r="E5432" i="9"/>
  <c r="F5432" i="9"/>
  <c r="G5432" i="9"/>
  <c r="H5432" i="9"/>
  <c r="I5432" i="9"/>
  <c r="A5433" i="9"/>
  <c r="I5433" i="9" s="1"/>
  <c r="E5433" i="9"/>
  <c r="A5434" i="9"/>
  <c r="B5434" i="9"/>
  <c r="C5434" i="9"/>
  <c r="D5434" i="9"/>
  <c r="E5434" i="9"/>
  <c r="F5434" i="9"/>
  <c r="G5434" i="9"/>
  <c r="H5434" i="9"/>
  <c r="I5434" i="9"/>
  <c r="A5435" i="9"/>
  <c r="I5435" i="9" s="1"/>
  <c r="E5435" i="9"/>
  <c r="A5436" i="9"/>
  <c r="B5436" i="9"/>
  <c r="C5436" i="9"/>
  <c r="D5436" i="9"/>
  <c r="E5436" i="9"/>
  <c r="F5436" i="9"/>
  <c r="G5436" i="9"/>
  <c r="H5436" i="9"/>
  <c r="I5436" i="9"/>
  <c r="A5437" i="9"/>
  <c r="I5437" i="9" s="1"/>
  <c r="E5437" i="9"/>
  <c r="A5438" i="9"/>
  <c r="B5438" i="9"/>
  <c r="C5438" i="9"/>
  <c r="D5438" i="9"/>
  <c r="E5438" i="9"/>
  <c r="F5438" i="9"/>
  <c r="G5438" i="9"/>
  <c r="H5438" i="9"/>
  <c r="I5438" i="9"/>
  <c r="A5439" i="9"/>
  <c r="I5439" i="9" s="1"/>
  <c r="E5439" i="9"/>
  <c r="A5440" i="9"/>
  <c r="B5440" i="9"/>
  <c r="C5440" i="9"/>
  <c r="D5440" i="9"/>
  <c r="E5440" i="9"/>
  <c r="F5440" i="9"/>
  <c r="G5440" i="9"/>
  <c r="H5440" i="9"/>
  <c r="I5440" i="9"/>
  <c r="A5441" i="9"/>
  <c r="I5441" i="9" s="1"/>
  <c r="E5441" i="9"/>
  <c r="A5442" i="9"/>
  <c r="B5442" i="9"/>
  <c r="C5442" i="9"/>
  <c r="D5442" i="9"/>
  <c r="E5442" i="9"/>
  <c r="F5442" i="9"/>
  <c r="G5442" i="9"/>
  <c r="H5442" i="9"/>
  <c r="I5442" i="9"/>
  <c r="A5443" i="9"/>
  <c r="I5443" i="9" s="1"/>
  <c r="E5443" i="9"/>
  <c r="A5444" i="9"/>
  <c r="B5444" i="9"/>
  <c r="C5444" i="9"/>
  <c r="D5444" i="9"/>
  <c r="E5444" i="9"/>
  <c r="F5444" i="9"/>
  <c r="G5444" i="9"/>
  <c r="H5444" i="9"/>
  <c r="I5444" i="9"/>
  <c r="A5445" i="9"/>
  <c r="I5445" i="9" s="1"/>
  <c r="E5445" i="9"/>
  <c r="A5446" i="9"/>
  <c r="B5446" i="9"/>
  <c r="C5446" i="9"/>
  <c r="D5446" i="9"/>
  <c r="E5446" i="9"/>
  <c r="F5446" i="9"/>
  <c r="G5446" i="9"/>
  <c r="H5446" i="9"/>
  <c r="I5446" i="9"/>
  <c r="A5447" i="9"/>
  <c r="I5447" i="9" s="1"/>
  <c r="E5447" i="9"/>
  <c r="A5448" i="9"/>
  <c r="B5448" i="9"/>
  <c r="C5448" i="9"/>
  <c r="D5448" i="9"/>
  <c r="E5448" i="9"/>
  <c r="F5448" i="9"/>
  <c r="G5448" i="9"/>
  <c r="H5448" i="9"/>
  <c r="I5448" i="9"/>
  <c r="A5449" i="9"/>
  <c r="I5449" i="9" s="1"/>
  <c r="E5449" i="9"/>
  <c r="A5450" i="9"/>
  <c r="B5450" i="9"/>
  <c r="C5450" i="9"/>
  <c r="D5450" i="9"/>
  <c r="E5450" i="9"/>
  <c r="F5450" i="9"/>
  <c r="G5450" i="9"/>
  <c r="H5450" i="9"/>
  <c r="I5450" i="9"/>
  <c r="A5451" i="9"/>
  <c r="I5451" i="9" s="1"/>
  <c r="E5451" i="9"/>
  <c r="A5452" i="9"/>
  <c r="B5452" i="9"/>
  <c r="C5452" i="9"/>
  <c r="D5452" i="9"/>
  <c r="E5452" i="9"/>
  <c r="F5452" i="9"/>
  <c r="G5452" i="9"/>
  <c r="H5452" i="9"/>
  <c r="I5452" i="9"/>
  <c r="A5453" i="9"/>
  <c r="I5453" i="9" s="1"/>
  <c r="E5453" i="9"/>
  <c r="A5454" i="9"/>
  <c r="B5454" i="9"/>
  <c r="C5454" i="9"/>
  <c r="D5454" i="9"/>
  <c r="E5454" i="9"/>
  <c r="F5454" i="9"/>
  <c r="G5454" i="9"/>
  <c r="H5454" i="9"/>
  <c r="I5454" i="9"/>
  <c r="A5455" i="9"/>
  <c r="I5455" i="9" s="1"/>
  <c r="E5455" i="9"/>
  <c r="A5456" i="9"/>
  <c r="B5456" i="9"/>
  <c r="C5456" i="9"/>
  <c r="D5456" i="9"/>
  <c r="E5456" i="9"/>
  <c r="F5456" i="9"/>
  <c r="G5456" i="9"/>
  <c r="H5456" i="9"/>
  <c r="I5456" i="9"/>
  <c r="A5457" i="9"/>
  <c r="I5457" i="9" s="1"/>
  <c r="E5457" i="9"/>
  <c r="A5458" i="9"/>
  <c r="B5458" i="9"/>
  <c r="C5458" i="9"/>
  <c r="D5458" i="9"/>
  <c r="E5458" i="9"/>
  <c r="F5458" i="9"/>
  <c r="G5458" i="9"/>
  <c r="H5458" i="9"/>
  <c r="I5458" i="9"/>
  <c r="A5459" i="9"/>
  <c r="I5459" i="9" s="1"/>
  <c r="E5459" i="9"/>
  <c r="A5460" i="9"/>
  <c r="B5460" i="9"/>
  <c r="C5460" i="9"/>
  <c r="D5460" i="9"/>
  <c r="E5460" i="9"/>
  <c r="F5460" i="9"/>
  <c r="G5460" i="9"/>
  <c r="H5460" i="9"/>
  <c r="I5460" i="9"/>
  <c r="A5461" i="9"/>
  <c r="I5461" i="9" s="1"/>
  <c r="E5461" i="9"/>
  <c r="A5462" i="9"/>
  <c r="B5462" i="9"/>
  <c r="C5462" i="9"/>
  <c r="D5462" i="9"/>
  <c r="E5462" i="9"/>
  <c r="F5462" i="9"/>
  <c r="G5462" i="9"/>
  <c r="H5462" i="9"/>
  <c r="I5462" i="9"/>
  <c r="A5463" i="9"/>
  <c r="I5463" i="9" s="1"/>
  <c r="E5463" i="9"/>
  <c r="A5464" i="9"/>
  <c r="B5464" i="9"/>
  <c r="C5464" i="9"/>
  <c r="D5464" i="9"/>
  <c r="E5464" i="9"/>
  <c r="F5464" i="9"/>
  <c r="G5464" i="9"/>
  <c r="H5464" i="9"/>
  <c r="I5464" i="9"/>
  <c r="A5465" i="9"/>
  <c r="I5465" i="9" s="1"/>
  <c r="E5465" i="9"/>
  <c r="A5466" i="9"/>
  <c r="B5466" i="9"/>
  <c r="C5466" i="9"/>
  <c r="D5466" i="9"/>
  <c r="E5466" i="9"/>
  <c r="F5466" i="9"/>
  <c r="G5466" i="9"/>
  <c r="H5466" i="9"/>
  <c r="I5466" i="9"/>
  <c r="A5467" i="9"/>
  <c r="I5467" i="9" s="1"/>
  <c r="E5467" i="9"/>
  <c r="A5468" i="9"/>
  <c r="B5468" i="9"/>
  <c r="C5468" i="9"/>
  <c r="D5468" i="9"/>
  <c r="E5468" i="9"/>
  <c r="F5468" i="9"/>
  <c r="G5468" i="9"/>
  <c r="H5468" i="9"/>
  <c r="I5468" i="9"/>
  <c r="A5469" i="9"/>
  <c r="I5469" i="9" s="1"/>
  <c r="E5469" i="9"/>
  <c r="A5470" i="9"/>
  <c r="B5470" i="9"/>
  <c r="C5470" i="9"/>
  <c r="D5470" i="9"/>
  <c r="E5470" i="9"/>
  <c r="F5470" i="9"/>
  <c r="G5470" i="9"/>
  <c r="H5470" i="9"/>
  <c r="I5470" i="9"/>
  <c r="A5471" i="9"/>
  <c r="I5471" i="9" s="1"/>
  <c r="E5471" i="9"/>
  <c r="A5472" i="9"/>
  <c r="B5472" i="9"/>
  <c r="C5472" i="9"/>
  <c r="D5472" i="9"/>
  <c r="E5472" i="9"/>
  <c r="F5472" i="9"/>
  <c r="G5472" i="9"/>
  <c r="H5472" i="9"/>
  <c r="I5472" i="9"/>
  <c r="A5473" i="9"/>
  <c r="I5473" i="9" s="1"/>
  <c r="E5473" i="9"/>
  <c r="A5474" i="9"/>
  <c r="B5474" i="9"/>
  <c r="C5474" i="9"/>
  <c r="D5474" i="9"/>
  <c r="E5474" i="9"/>
  <c r="F5474" i="9"/>
  <c r="G5474" i="9"/>
  <c r="H5474" i="9"/>
  <c r="I5474" i="9"/>
  <c r="A5475" i="9"/>
  <c r="I5475" i="9" s="1"/>
  <c r="E5475" i="9"/>
  <c r="A5476" i="9"/>
  <c r="B5476" i="9"/>
  <c r="C5476" i="9"/>
  <c r="D5476" i="9"/>
  <c r="E5476" i="9"/>
  <c r="F5476" i="9"/>
  <c r="G5476" i="9"/>
  <c r="H5476" i="9"/>
  <c r="I5476" i="9"/>
  <c r="A5477" i="9"/>
  <c r="I5477" i="9" s="1"/>
  <c r="E5477" i="9"/>
  <c r="A5478" i="9"/>
  <c r="B5478" i="9"/>
  <c r="C5478" i="9"/>
  <c r="D5478" i="9"/>
  <c r="E5478" i="9"/>
  <c r="F5478" i="9"/>
  <c r="G5478" i="9"/>
  <c r="H5478" i="9"/>
  <c r="I5478" i="9"/>
  <c r="A5479" i="9"/>
  <c r="I5479" i="9" s="1"/>
  <c r="E5479" i="9"/>
  <c r="A5480" i="9"/>
  <c r="B5480" i="9"/>
  <c r="C5480" i="9"/>
  <c r="D5480" i="9"/>
  <c r="E5480" i="9"/>
  <c r="F5480" i="9"/>
  <c r="G5480" i="9"/>
  <c r="H5480" i="9"/>
  <c r="I5480" i="9"/>
  <c r="A5481" i="9"/>
  <c r="I5481" i="9" s="1"/>
  <c r="E5481" i="9"/>
  <c r="A5482" i="9"/>
  <c r="B5482" i="9"/>
  <c r="C5482" i="9"/>
  <c r="D5482" i="9"/>
  <c r="E5482" i="9"/>
  <c r="F5482" i="9"/>
  <c r="G5482" i="9"/>
  <c r="H5482" i="9"/>
  <c r="I5482" i="9"/>
  <c r="A5483" i="9"/>
  <c r="I5483" i="9" s="1"/>
  <c r="E5483" i="9"/>
  <c r="A5484" i="9"/>
  <c r="B5484" i="9"/>
  <c r="C5484" i="9"/>
  <c r="D5484" i="9"/>
  <c r="E5484" i="9"/>
  <c r="F5484" i="9"/>
  <c r="G5484" i="9"/>
  <c r="H5484" i="9"/>
  <c r="I5484" i="9"/>
  <c r="A5485" i="9"/>
  <c r="I5485" i="9" s="1"/>
  <c r="E5485" i="9"/>
  <c r="A5486" i="9"/>
  <c r="B5486" i="9"/>
  <c r="C5486" i="9"/>
  <c r="D5486" i="9"/>
  <c r="E5486" i="9"/>
  <c r="F5486" i="9"/>
  <c r="G5486" i="9"/>
  <c r="H5486" i="9"/>
  <c r="I5486" i="9"/>
  <c r="A5487" i="9"/>
  <c r="I5487" i="9" s="1"/>
  <c r="E5487" i="9"/>
  <c r="A5488" i="9"/>
  <c r="B5488" i="9"/>
  <c r="C5488" i="9"/>
  <c r="D5488" i="9"/>
  <c r="E5488" i="9"/>
  <c r="F5488" i="9"/>
  <c r="G5488" i="9"/>
  <c r="H5488" i="9"/>
  <c r="I5488" i="9"/>
  <c r="A5489" i="9"/>
  <c r="I5489" i="9" s="1"/>
  <c r="E5489" i="9"/>
  <c r="A5490" i="9"/>
  <c r="B5490" i="9"/>
  <c r="C5490" i="9"/>
  <c r="D5490" i="9"/>
  <c r="E5490" i="9"/>
  <c r="F5490" i="9"/>
  <c r="G5490" i="9"/>
  <c r="H5490" i="9"/>
  <c r="I5490" i="9"/>
  <c r="A5491" i="9"/>
  <c r="I5491" i="9" s="1"/>
  <c r="E5491" i="9"/>
  <c r="A5492" i="9"/>
  <c r="B5492" i="9"/>
  <c r="C5492" i="9"/>
  <c r="D5492" i="9"/>
  <c r="E5492" i="9"/>
  <c r="F5492" i="9"/>
  <c r="G5492" i="9"/>
  <c r="H5492" i="9"/>
  <c r="I5492" i="9"/>
  <c r="A5493" i="9"/>
  <c r="I5493" i="9" s="1"/>
  <c r="E5493" i="9"/>
  <c r="A5494" i="9"/>
  <c r="B5494" i="9"/>
  <c r="C5494" i="9"/>
  <c r="D5494" i="9"/>
  <c r="E5494" i="9"/>
  <c r="F5494" i="9"/>
  <c r="G5494" i="9"/>
  <c r="H5494" i="9"/>
  <c r="I5494" i="9"/>
  <c r="A5495" i="9"/>
  <c r="I5495" i="9" s="1"/>
  <c r="E5495" i="9"/>
  <c r="A5496" i="9"/>
  <c r="B5496" i="9"/>
  <c r="C5496" i="9"/>
  <c r="D5496" i="9"/>
  <c r="E5496" i="9"/>
  <c r="F5496" i="9"/>
  <c r="G5496" i="9"/>
  <c r="H5496" i="9"/>
  <c r="I5496" i="9"/>
  <c r="A5497" i="9"/>
  <c r="I5497" i="9" s="1"/>
  <c r="E5497" i="9"/>
  <c r="A5498" i="9"/>
  <c r="B5498" i="9"/>
  <c r="C5498" i="9"/>
  <c r="D5498" i="9"/>
  <c r="E5498" i="9"/>
  <c r="F5498" i="9"/>
  <c r="G5498" i="9"/>
  <c r="H5498" i="9"/>
  <c r="I5498" i="9"/>
  <c r="A5499" i="9"/>
  <c r="I5499" i="9" s="1"/>
  <c r="E5499" i="9"/>
  <c r="A5500" i="9"/>
  <c r="B5500" i="9"/>
  <c r="C5500" i="9"/>
  <c r="D5500" i="9"/>
  <c r="E5500" i="9"/>
  <c r="F5500" i="9"/>
  <c r="G5500" i="9"/>
  <c r="H5500" i="9"/>
  <c r="I5500" i="9"/>
  <c r="A5501" i="9"/>
  <c r="I5501" i="9" s="1"/>
  <c r="E5501" i="9"/>
  <c r="A5502" i="9"/>
  <c r="B5502" i="9"/>
  <c r="C5502" i="9"/>
  <c r="D5502" i="9"/>
  <c r="E5502" i="9"/>
  <c r="F5502" i="9"/>
  <c r="G5502" i="9"/>
  <c r="H5502" i="9"/>
  <c r="I5502" i="9"/>
  <c r="A5503" i="9"/>
  <c r="I5503" i="9" s="1"/>
  <c r="E5503" i="9"/>
  <c r="A5504" i="9"/>
  <c r="B5504" i="9"/>
  <c r="C5504" i="9"/>
  <c r="D5504" i="9"/>
  <c r="E5504" i="9"/>
  <c r="F5504" i="9"/>
  <c r="G5504" i="9"/>
  <c r="H5504" i="9"/>
  <c r="I5504" i="9"/>
  <c r="A5505" i="9"/>
  <c r="I5505" i="9" s="1"/>
  <c r="E5505" i="9"/>
  <c r="A5506" i="9"/>
  <c r="B5506" i="9"/>
  <c r="C5506" i="9"/>
  <c r="D5506" i="9"/>
  <c r="E5506" i="9"/>
  <c r="F5506" i="9"/>
  <c r="G5506" i="9"/>
  <c r="H5506" i="9"/>
  <c r="I5506" i="9"/>
  <c r="A5507" i="9"/>
  <c r="I5507" i="9" s="1"/>
  <c r="E5507" i="9"/>
  <c r="A5508" i="9"/>
  <c r="B5508" i="9"/>
  <c r="C5508" i="9"/>
  <c r="D5508" i="9"/>
  <c r="E5508" i="9"/>
  <c r="F5508" i="9"/>
  <c r="G5508" i="9"/>
  <c r="H5508" i="9"/>
  <c r="I5508" i="9"/>
  <c r="A5509" i="9"/>
  <c r="I5509" i="9" s="1"/>
  <c r="E5509" i="9"/>
  <c r="A5510" i="9"/>
  <c r="B5510" i="9"/>
  <c r="C5510" i="9"/>
  <c r="D5510" i="9"/>
  <c r="E5510" i="9"/>
  <c r="F5510" i="9"/>
  <c r="G5510" i="9"/>
  <c r="H5510" i="9"/>
  <c r="I5510" i="9"/>
  <c r="A5511" i="9"/>
  <c r="I5511" i="9" s="1"/>
  <c r="E5511" i="9"/>
  <c r="A5512" i="9"/>
  <c r="B5512" i="9"/>
  <c r="C5512" i="9"/>
  <c r="D5512" i="9"/>
  <c r="E5512" i="9"/>
  <c r="F5512" i="9"/>
  <c r="G5512" i="9"/>
  <c r="H5512" i="9"/>
  <c r="I5512" i="9"/>
  <c r="A5513" i="9"/>
  <c r="I5513" i="9" s="1"/>
  <c r="E5513" i="9"/>
  <c r="A5514" i="9"/>
  <c r="B5514" i="9"/>
  <c r="C5514" i="9"/>
  <c r="D5514" i="9"/>
  <c r="E5514" i="9"/>
  <c r="F5514" i="9"/>
  <c r="G5514" i="9"/>
  <c r="H5514" i="9"/>
  <c r="I5514" i="9"/>
  <c r="A5515" i="9"/>
  <c r="I5515" i="9" s="1"/>
  <c r="E5515" i="9"/>
  <c r="A5516" i="9"/>
  <c r="B5516" i="9"/>
  <c r="C5516" i="9"/>
  <c r="D5516" i="9"/>
  <c r="E5516" i="9"/>
  <c r="F5516" i="9"/>
  <c r="G5516" i="9"/>
  <c r="H5516" i="9"/>
  <c r="I5516" i="9"/>
  <c r="A5517" i="9"/>
  <c r="I5517" i="9" s="1"/>
  <c r="E5517" i="9"/>
  <c r="A5518" i="9"/>
  <c r="B5518" i="9"/>
  <c r="C5518" i="9"/>
  <c r="D5518" i="9"/>
  <c r="E5518" i="9"/>
  <c r="F5518" i="9"/>
  <c r="G5518" i="9"/>
  <c r="H5518" i="9"/>
  <c r="I5518" i="9"/>
  <c r="A5519" i="9"/>
  <c r="I5519" i="9" s="1"/>
  <c r="E5519" i="9"/>
  <c r="A5520" i="9"/>
  <c r="B5520" i="9"/>
  <c r="C5520" i="9"/>
  <c r="D5520" i="9"/>
  <c r="E5520" i="9"/>
  <c r="F5520" i="9"/>
  <c r="G5520" i="9"/>
  <c r="H5520" i="9"/>
  <c r="I5520" i="9"/>
  <c r="A5521" i="9"/>
  <c r="I5521" i="9" s="1"/>
  <c r="E5521" i="9"/>
  <c r="A5522" i="9"/>
  <c r="B5522" i="9"/>
  <c r="C5522" i="9"/>
  <c r="D5522" i="9"/>
  <c r="E5522" i="9"/>
  <c r="F5522" i="9"/>
  <c r="G5522" i="9"/>
  <c r="H5522" i="9"/>
  <c r="I5522" i="9"/>
  <c r="A5523" i="9"/>
  <c r="I5523" i="9" s="1"/>
  <c r="E5523" i="9"/>
  <c r="A5524" i="9"/>
  <c r="B5524" i="9"/>
  <c r="C5524" i="9"/>
  <c r="D5524" i="9"/>
  <c r="E5524" i="9"/>
  <c r="F5524" i="9"/>
  <c r="G5524" i="9"/>
  <c r="H5524" i="9"/>
  <c r="I5524" i="9"/>
  <c r="A5525" i="9"/>
  <c r="I5525" i="9" s="1"/>
  <c r="E5525" i="9"/>
  <c r="A5526" i="9"/>
  <c r="B5526" i="9"/>
  <c r="C5526" i="9"/>
  <c r="D5526" i="9"/>
  <c r="E5526" i="9"/>
  <c r="F5526" i="9"/>
  <c r="G5526" i="9"/>
  <c r="H5526" i="9"/>
  <c r="I5526" i="9"/>
  <c r="A5527" i="9"/>
  <c r="I5527" i="9" s="1"/>
  <c r="E5527" i="9"/>
  <c r="A5528" i="9"/>
  <c r="B5528" i="9"/>
  <c r="C5528" i="9"/>
  <c r="D5528" i="9"/>
  <c r="E5528" i="9"/>
  <c r="F5528" i="9"/>
  <c r="G5528" i="9"/>
  <c r="H5528" i="9"/>
  <c r="I5528" i="9"/>
  <c r="A5529" i="9"/>
  <c r="I5529" i="9" s="1"/>
  <c r="E5529" i="9"/>
  <c r="A5530" i="9"/>
  <c r="B5530" i="9"/>
  <c r="C5530" i="9"/>
  <c r="D5530" i="9"/>
  <c r="E5530" i="9"/>
  <c r="F5530" i="9"/>
  <c r="G5530" i="9"/>
  <c r="H5530" i="9"/>
  <c r="I5530" i="9"/>
  <c r="A5531" i="9"/>
  <c r="I5531" i="9" s="1"/>
  <c r="E5531" i="9"/>
  <c r="A5532" i="9"/>
  <c r="B5532" i="9"/>
  <c r="C5532" i="9"/>
  <c r="D5532" i="9"/>
  <c r="E5532" i="9"/>
  <c r="F5532" i="9"/>
  <c r="G5532" i="9"/>
  <c r="H5532" i="9"/>
  <c r="I5532" i="9"/>
  <c r="A5533" i="9"/>
  <c r="I5533" i="9" s="1"/>
  <c r="E5533" i="9"/>
  <c r="A5534" i="9"/>
  <c r="B5534" i="9"/>
  <c r="C5534" i="9"/>
  <c r="D5534" i="9"/>
  <c r="E5534" i="9"/>
  <c r="F5534" i="9"/>
  <c r="G5534" i="9"/>
  <c r="H5534" i="9"/>
  <c r="I5534" i="9"/>
  <c r="A5535" i="9"/>
  <c r="I5535" i="9" s="1"/>
  <c r="E5535" i="9"/>
  <c r="A5536" i="9"/>
  <c r="B5536" i="9"/>
  <c r="C5536" i="9"/>
  <c r="D5536" i="9"/>
  <c r="E5536" i="9"/>
  <c r="F5536" i="9"/>
  <c r="G5536" i="9"/>
  <c r="H5536" i="9"/>
  <c r="I5536" i="9"/>
  <c r="A5537" i="9"/>
  <c r="I5537" i="9" s="1"/>
  <c r="E5537" i="9"/>
  <c r="A5538" i="9"/>
  <c r="B5538" i="9"/>
  <c r="C5538" i="9"/>
  <c r="D5538" i="9"/>
  <c r="E5538" i="9"/>
  <c r="F5538" i="9"/>
  <c r="G5538" i="9"/>
  <c r="H5538" i="9"/>
  <c r="I5538" i="9"/>
  <c r="A5539" i="9"/>
  <c r="I5539" i="9" s="1"/>
  <c r="E5539" i="9"/>
  <c r="A5540" i="9"/>
  <c r="B5540" i="9"/>
  <c r="C5540" i="9"/>
  <c r="D5540" i="9"/>
  <c r="E5540" i="9"/>
  <c r="F5540" i="9"/>
  <c r="G5540" i="9"/>
  <c r="H5540" i="9"/>
  <c r="I5540" i="9"/>
  <c r="A5541" i="9"/>
  <c r="I5541" i="9" s="1"/>
  <c r="E5541" i="9"/>
  <c r="A5542" i="9"/>
  <c r="B5542" i="9"/>
  <c r="C5542" i="9"/>
  <c r="D5542" i="9"/>
  <c r="E5542" i="9"/>
  <c r="F5542" i="9"/>
  <c r="G5542" i="9"/>
  <c r="H5542" i="9"/>
  <c r="I5542" i="9"/>
  <c r="A5543" i="9"/>
  <c r="I5543" i="9" s="1"/>
  <c r="E5543" i="9"/>
  <c r="A5544" i="9"/>
  <c r="B5544" i="9"/>
  <c r="C5544" i="9"/>
  <c r="D5544" i="9"/>
  <c r="E5544" i="9"/>
  <c r="F5544" i="9"/>
  <c r="G5544" i="9"/>
  <c r="H5544" i="9"/>
  <c r="I5544" i="9"/>
  <c r="A5545" i="9"/>
  <c r="I5545" i="9" s="1"/>
  <c r="E5545" i="9"/>
  <c r="A5546" i="9"/>
  <c r="B5546" i="9"/>
  <c r="C5546" i="9"/>
  <c r="D5546" i="9"/>
  <c r="E5546" i="9"/>
  <c r="F5546" i="9"/>
  <c r="G5546" i="9"/>
  <c r="H5546" i="9"/>
  <c r="I5546" i="9"/>
  <c r="A5547" i="9"/>
  <c r="I5547" i="9" s="1"/>
  <c r="E5547" i="9"/>
  <c r="A5548" i="9"/>
  <c r="B5548" i="9"/>
  <c r="C5548" i="9"/>
  <c r="D5548" i="9"/>
  <c r="E5548" i="9"/>
  <c r="F5548" i="9"/>
  <c r="G5548" i="9"/>
  <c r="H5548" i="9"/>
  <c r="I5548" i="9"/>
  <c r="A5549" i="9"/>
  <c r="I5549" i="9" s="1"/>
  <c r="E5549" i="9"/>
  <c r="A5550" i="9"/>
  <c r="B5550" i="9"/>
  <c r="C5550" i="9"/>
  <c r="D5550" i="9"/>
  <c r="E5550" i="9"/>
  <c r="F5550" i="9"/>
  <c r="G5550" i="9"/>
  <c r="H5550" i="9"/>
  <c r="I5550" i="9"/>
  <c r="A5551" i="9"/>
  <c r="I5551" i="9" s="1"/>
  <c r="E5551" i="9"/>
  <c r="A5552" i="9"/>
  <c r="B5552" i="9"/>
  <c r="C5552" i="9"/>
  <c r="D5552" i="9"/>
  <c r="E5552" i="9"/>
  <c r="F5552" i="9"/>
  <c r="G5552" i="9"/>
  <c r="H5552" i="9"/>
  <c r="I5552" i="9"/>
  <c r="A5553" i="9"/>
  <c r="D5553" i="9" s="1"/>
  <c r="I5553" i="9"/>
  <c r="A5554" i="9"/>
  <c r="B5554" i="9"/>
  <c r="C5554" i="9"/>
  <c r="D5554" i="9"/>
  <c r="E5554" i="9"/>
  <c r="F5554" i="9"/>
  <c r="G5554" i="9"/>
  <c r="H5554" i="9"/>
  <c r="I5554" i="9"/>
  <c r="A5555" i="9"/>
  <c r="E5555" i="9" s="1"/>
  <c r="D5555" i="9"/>
  <c r="I5555" i="9"/>
  <c r="A5556" i="9"/>
  <c r="B5556" i="9"/>
  <c r="C5556" i="9"/>
  <c r="D5556" i="9"/>
  <c r="E5556" i="9"/>
  <c r="F5556" i="9"/>
  <c r="G5556" i="9"/>
  <c r="H5556" i="9"/>
  <c r="I5556" i="9"/>
  <c r="A5557" i="9"/>
  <c r="D5557" i="9"/>
  <c r="E5557" i="9"/>
  <c r="H5557" i="9"/>
  <c r="I5557" i="9"/>
  <c r="A5558" i="9"/>
  <c r="B5558" i="9"/>
  <c r="C5558" i="9"/>
  <c r="D5558" i="9"/>
  <c r="E5558" i="9"/>
  <c r="F5558" i="9"/>
  <c r="G5558" i="9"/>
  <c r="H5558" i="9"/>
  <c r="I5558" i="9"/>
  <c r="A5559" i="9"/>
  <c r="E5559" i="9"/>
  <c r="H5559" i="9"/>
  <c r="I5559" i="9"/>
  <c r="A5560" i="9"/>
  <c r="B5560" i="9"/>
  <c r="C5560" i="9"/>
  <c r="D5560" i="9"/>
  <c r="E5560" i="9"/>
  <c r="F5560" i="9"/>
  <c r="G5560" i="9"/>
  <c r="H5560" i="9"/>
  <c r="I5560" i="9"/>
  <c r="A5561" i="9"/>
  <c r="D5561" i="9" s="1"/>
  <c r="I5561" i="9"/>
  <c r="A5562" i="9"/>
  <c r="B5562" i="9"/>
  <c r="C5562" i="9"/>
  <c r="D5562" i="9"/>
  <c r="E5562" i="9"/>
  <c r="F5562" i="9"/>
  <c r="G5562" i="9"/>
  <c r="H5562" i="9"/>
  <c r="I5562" i="9"/>
  <c r="A5563" i="9"/>
  <c r="E5563" i="9" s="1"/>
  <c r="D5563" i="9"/>
  <c r="I5563" i="9"/>
  <c r="A5564" i="9"/>
  <c r="B5564" i="9"/>
  <c r="C5564" i="9"/>
  <c r="D5564" i="9"/>
  <c r="E5564" i="9"/>
  <c r="F5564" i="9"/>
  <c r="G5564" i="9"/>
  <c r="H5564" i="9"/>
  <c r="I5564" i="9"/>
  <c r="A5565" i="9"/>
  <c r="D5565" i="9"/>
  <c r="E5565" i="9"/>
  <c r="H5565" i="9"/>
  <c r="I5565" i="9"/>
  <c r="A5566" i="9"/>
  <c r="B5566" i="9"/>
  <c r="C5566" i="9"/>
  <c r="D5566" i="9"/>
  <c r="E5566" i="9"/>
  <c r="F5566" i="9"/>
  <c r="G5566" i="9"/>
  <c r="H5566" i="9"/>
  <c r="I5566" i="9"/>
  <c r="A5567" i="9"/>
  <c r="E5567" i="9"/>
  <c r="H5567" i="9"/>
  <c r="I5567" i="9"/>
  <c r="A5568" i="9"/>
  <c r="B5568" i="9"/>
  <c r="C5568" i="9"/>
  <c r="D5568" i="9"/>
  <c r="E5568" i="9"/>
  <c r="F5568" i="9"/>
  <c r="G5568" i="9"/>
  <c r="H5568" i="9"/>
  <c r="I5568" i="9"/>
  <c r="A5569" i="9"/>
  <c r="D5569" i="9" s="1"/>
  <c r="I5569" i="9"/>
  <c r="A5570" i="9"/>
  <c r="B5570" i="9"/>
  <c r="C5570" i="9"/>
  <c r="D5570" i="9"/>
  <c r="E5570" i="9"/>
  <c r="F5570" i="9"/>
  <c r="G5570" i="9"/>
  <c r="H5570" i="9"/>
  <c r="I5570" i="9"/>
  <c r="A5571" i="9"/>
  <c r="E5571" i="9" s="1"/>
  <c r="D5571" i="9"/>
  <c r="I5571" i="9"/>
  <c r="A5572" i="9"/>
  <c r="B5572" i="9"/>
  <c r="C5572" i="9"/>
  <c r="D5572" i="9"/>
  <c r="E5572" i="9"/>
  <c r="F5572" i="9"/>
  <c r="G5572" i="9"/>
  <c r="H5572" i="9"/>
  <c r="I5572" i="9"/>
  <c r="A5573" i="9"/>
  <c r="D5573" i="9"/>
  <c r="E5573" i="9"/>
  <c r="H5573" i="9"/>
  <c r="I5573" i="9"/>
  <c r="A5574" i="9"/>
  <c r="B5574" i="9"/>
  <c r="C5574" i="9"/>
  <c r="D5574" i="9"/>
  <c r="E5574" i="9"/>
  <c r="F5574" i="9"/>
  <c r="G5574" i="9"/>
  <c r="H5574" i="9"/>
  <c r="I5574" i="9"/>
  <c r="A5575" i="9"/>
  <c r="E5575" i="9"/>
  <c r="H5575" i="9"/>
  <c r="I5575" i="9"/>
  <c r="A5576" i="9"/>
  <c r="B5576" i="9"/>
  <c r="C5576" i="9"/>
  <c r="D5576" i="9"/>
  <c r="E5576" i="9"/>
  <c r="F5576" i="9"/>
  <c r="G5576" i="9"/>
  <c r="H5576" i="9"/>
  <c r="I5576" i="9"/>
  <c r="A5577" i="9"/>
  <c r="D5577" i="9" s="1"/>
  <c r="I5577" i="9"/>
  <c r="A5578" i="9"/>
  <c r="B5578" i="9"/>
  <c r="C5578" i="9"/>
  <c r="D5578" i="9"/>
  <c r="E5578" i="9"/>
  <c r="F5578" i="9"/>
  <c r="G5578" i="9"/>
  <c r="H5578" i="9"/>
  <c r="I5578" i="9"/>
  <c r="A5579" i="9"/>
  <c r="E5579" i="9" s="1"/>
  <c r="D5579" i="9"/>
  <c r="I5579" i="9"/>
  <c r="A5580" i="9"/>
  <c r="B5580" i="9"/>
  <c r="C5580" i="9"/>
  <c r="D5580" i="9"/>
  <c r="E5580" i="9"/>
  <c r="F5580" i="9"/>
  <c r="G5580" i="9"/>
  <c r="H5580" i="9"/>
  <c r="I5580" i="9"/>
  <c r="A5581" i="9"/>
  <c r="D5581" i="9"/>
  <c r="E5581" i="9"/>
  <c r="H5581" i="9"/>
  <c r="I5581" i="9"/>
  <c r="A5582" i="9"/>
  <c r="B5582" i="9"/>
  <c r="C5582" i="9"/>
  <c r="D5582" i="9"/>
  <c r="E5582" i="9"/>
  <c r="F5582" i="9"/>
  <c r="G5582" i="9"/>
  <c r="H5582" i="9"/>
  <c r="I5582" i="9"/>
  <c r="A5583" i="9"/>
  <c r="E5583" i="9"/>
  <c r="H5583" i="9"/>
  <c r="I5583" i="9"/>
  <c r="A5584" i="9"/>
  <c r="B5584" i="9"/>
  <c r="C5584" i="9"/>
  <c r="D5584" i="9"/>
  <c r="E5584" i="9"/>
  <c r="F5584" i="9"/>
  <c r="G5584" i="9"/>
  <c r="H5584" i="9"/>
  <c r="I5584" i="9"/>
  <c r="A5585" i="9"/>
  <c r="D5585" i="9" s="1"/>
  <c r="I5585" i="9"/>
  <c r="A5586" i="9"/>
  <c r="B5586" i="9"/>
  <c r="C5586" i="9"/>
  <c r="D5586" i="9"/>
  <c r="E5586" i="9"/>
  <c r="F5586" i="9"/>
  <c r="G5586" i="9"/>
  <c r="H5586" i="9"/>
  <c r="I5586" i="9"/>
  <c r="A5587" i="9"/>
  <c r="E5587" i="9" s="1"/>
  <c r="D5587" i="9"/>
  <c r="I5587" i="9"/>
  <c r="A5588" i="9"/>
  <c r="B5588" i="9"/>
  <c r="C5588" i="9"/>
  <c r="D5588" i="9"/>
  <c r="E5588" i="9"/>
  <c r="F5588" i="9"/>
  <c r="G5588" i="9"/>
  <c r="H5588" i="9"/>
  <c r="I5588" i="9"/>
  <c r="A5589" i="9"/>
  <c r="D5589" i="9"/>
  <c r="E5589" i="9"/>
  <c r="H5589" i="9"/>
  <c r="I5589" i="9"/>
  <c r="A5590" i="9"/>
  <c r="B5590" i="9"/>
  <c r="C5590" i="9"/>
  <c r="D5590" i="9"/>
  <c r="E5590" i="9"/>
  <c r="F5590" i="9"/>
  <c r="G5590" i="9"/>
  <c r="H5590" i="9"/>
  <c r="I5590" i="9"/>
  <c r="A5591" i="9"/>
  <c r="E5591" i="9"/>
  <c r="H5591" i="9"/>
  <c r="I5591" i="9"/>
  <c r="A5592" i="9"/>
  <c r="B5592" i="9"/>
  <c r="C5592" i="9"/>
  <c r="D5592" i="9"/>
  <c r="E5592" i="9"/>
  <c r="F5592" i="9"/>
  <c r="G5592" i="9"/>
  <c r="H5592" i="9"/>
  <c r="I5592" i="9"/>
  <c r="A5593" i="9"/>
  <c r="D5593" i="9" s="1"/>
  <c r="I5593" i="9"/>
  <c r="A5594" i="9"/>
  <c r="B5594" i="9"/>
  <c r="C5594" i="9"/>
  <c r="D5594" i="9"/>
  <c r="E5594" i="9"/>
  <c r="F5594" i="9"/>
  <c r="G5594" i="9"/>
  <c r="H5594" i="9"/>
  <c r="I5594" i="9"/>
  <c r="A5595" i="9"/>
  <c r="E5595" i="9" s="1"/>
  <c r="D5595" i="9"/>
  <c r="I5595" i="9"/>
  <c r="A5596" i="9"/>
  <c r="B5596" i="9"/>
  <c r="C5596" i="9"/>
  <c r="D5596" i="9"/>
  <c r="E5596" i="9"/>
  <c r="F5596" i="9"/>
  <c r="G5596" i="9"/>
  <c r="H5596" i="9"/>
  <c r="I5596" i="9"/>
  <c r="A5597" i="9"/>
  <c r="D5597" i="9"/>
  <c r="E5597" i="9"/>
  <c r="H5597" i="9"/>
  <c r="I5597" i="9"/>
  <c r="A5598" i="9"/>
  <c r="B5598" i="9"/>
  <c r="C5598" i="9"/>
  <c r="D5598" i="9"/>
  <c r="E5598" i="9"/>
  <c r="F5598" i="9"/>
  <c r="G5598" i="9"/>
  <c r="H5598" i="9"/>
  <c r="I5598" i="9"/>
  <c r="A5599" i="9"/>
  <c r="E5599" i="9"/>
  <c r="H5599" i="9"/>
  <c r="I5599" i="9"/>
  <c r="A5600" i="9"/>
  <c r="B5600" i="9"/>
  <c r="C5600" i="9"/>
  <c r="D5600" i="9"/>
  <c r="E5600" i="9"/>
  <c r="F5600" i="9"/>
  <c r="G5600" i="9"/>
  <c r="H5600" i="9"/>
  <c r="I5600" i="9"/>
  <c r="A5601" i="9"/>
  <c r="D5601" i="9" s="1"/>
  <c r="I5601" i="9"/>
  <c r="A5602" i="9"/>
  <c r="B5602" i="9"/>
  <c r="C5602" i="9"/>
  <c r="D5602" i="9"/>
  <c r="E5602" i="9"/>
  <c r="F5602" i="9"/>
  <c r="G5602" i="9"/>
  <c r="H5602" i="9"/>
  <c r="I5602" i="9"/>
  <c r="A5603" i="9"/>
  <c r="E5603" i="9" s="1"/>
  <c r="D5603" i="9"/>
  <c r="I5603" i="9"/>
  <c r="A5604" i="9"/>
  <c r="B5604" i="9"/>
  <c r="C5604" i="9"/>
  <c r="D5604" i="9"/>
  <c r="E5604" i="9"/>
  <c r="F5604" i="9"/>
  <c r="G5604" i="9"/>
  <c r="H5604" i="9"/>
  <c r="I5604" i="9"/>
  <c r="A5605" i="9"/>
  <c r="D5605" i="9"/>
  <c r="E5605" i="9"/>
  <c r="H5605" i="9"/>
  <c r="I5605" i="9"/>
  <c r="A5606" i="9"/>
  <c r="B5606" i="9"/>
  <c r="C5606" i="9"/>
  <c r="D5606" i="9"/>
  <c r="E5606" i="9"/>
  <c r="F5606" i="9"/>
  <c r="G5606" i="9"/>
  <c r="H5606" i="9"/>
  <c r="I5606" i="9"/>
  <c r="A5607" i="9"/>
  <c r="E5607" i="9"/>
  <c r="H5607" i="9"/>
  <c r="I5607" i="9"/>
  <c r="A5608" i="9"/>
  <c r="B5608" i="9"/>
  <c r="C5608" i="9"/>
  <c r="D5608" i="9"/>
  <c r="E5608" i="9"/>
  <c r="F5608" i="9"/>
  <c r="G5608" i="9"/>
  <c r="H5608" i="9"/>
  <c r="I5608" i="9"/>
  <c r="A5609" i="9"/>
  <c r="D5609" i="9" s="1"/>
  <c r="I5609" i="9"/>
  <c r="A5610" i="9"/>
  <c r="B5610" i="9"/>
  <c r="C5610" i="9"/>
  <c r="D5610" i="9"/>
  <c r="E5610" i="9"/>
  <c r="F5610" i="9"/>
  <c r="G5610" i="9"/>
  <c r="H5610" i="9"/>
  <c r="I5610" i="9"/>
  <c r="A5611" i="9"/>
  <c r="E5611" i="9" s="1"/>
  <c r="D5611" i="9"/>
  <c r="I5611" i="9"/>
  <c r="A5612" i="9"/>
  <c r="B5612" i="9"/>
  <c r="C5612" i="9"/>
  <c r="D5612" i="9"/>
  <c r="E5612" i="9"/>
  <c r="F5612" i="9"/>
  <c r="G5612" i="9"/>
  <c r="H5612" i="9"/>
  <c r="I5612" i="9"/>
  <c r="A5613" i="9"/>
  <c r="D5613" i="9"/>
  <c r="E5613" i="9"/>
  <c r="H5613" i="9"/>
  <c r="I5613" i="9"/>
  <c r="A5614" i="9"/>
  <c r="B5614" i="9"/>
  <c r="C5614" i="9"/>
  <c r="D5614" i="9"/>
  <c r="E5614" i="9"/>
  <c r="F5614" i="9"/>
  <c r="G5614" i="9"/>
  <c r="H5614" i="9"/>
  <c r="I5614" i="9"/>
  <c r="A5615" i="9"/>
  <c r="E5615" i="9"/>
  <c r="H5615" i="9"/>
  <c r="I5615" i="9"/>
  <c r="A5616" i="9"/>
  <c r="B5616" i="9"/>
  <c r="C5616" i="9"/>
  <c r="D5616" i="9"/>
  <c r="E5616" i="9"/>
  <c r="F5616" i="9"/>
  <c r="G5616" i="9"/>
  <c r="H5616" i="9"/>
  <c r="I5616" i="9"/>
  <c r="A5617" i="9"/>
  <c r="D5617" i="9" s="1"/>
  <c r="I5617" i="9"/>
  <c r="A5618" i="9"/>
  <c r="B5618" i="9"/>
  <c r="C5618" i="9"/>
  <c r="D5618" i="9"/>
  <c r="E5618" i="9"/>
  <c r="F5618" i="9"/>
  <c r="G5618" i="9"/>
  <c r="H5618" i="9"/>
  <c r="I5618" i="9"/>
  <c r="A5619" i="9"/>
  <c r="E5619" i="9" s="1"/>
  <c r="D5619" i="9"/>
  <c r="I5619" i="9"/>
  <c r="A5620" i="9"/>
  <c r="B5620" i="9"/>
  <c r="C5620" i="9"/>
  <c r="D5620" i="9"/>
  <c r="E5620" i="9"/>
  <c r="F5620" i="9"/>
  <c r="G5620" i="9"/>
  <c r="H5620" i="9"/>
  <c r="I5620" i="9"/>
  <c r="A5621" i="9"/>
  <c r="D5621" i="9"/>
  <c r="E5621" i="9"/>
  <c r="H5621" i="9"/>
  <c r="I5621" i="9"/>
  <c r="A5622" i="9"/>
  <c r="B5622" i="9"/>
  <c r="C5622" i="9"/>
  <c r="D5622" i="9"/>
  <c r="E5622" i="9"/>
  <c r="F5622" i="9"/>
  <c r="G5622" i="9"/>
  <c r="H5622" i="9"/>
  <c r="I5622" i="9"/>
  <c r="A5623" i="9"/>
  <c r="E5623" i="9"/>
  <c r="H5623" i="9"/>
  <c r="I5623" i="9"/>
  <c r="A5624" i="9"/>
  <c r="B5624" i="9"/>
  <c r="C5624" i="9"/>
  <c r="D5624" i="9"/>
  <c r="E5624" i="9"/>
  <c r="F5624" i="9"/>
  <c r="G5624" i="9"/>
  <c r="H5624" i="9"/>
  <c r="I5624" i="9"/>
  <c r="A5625" i="9"/>
  <c r="D5625" i="9" s="1"/>
  <c r="I5625" i="9"/>
  <c r="A5626" i="9"/>
  <c r="B5626" i="9"/>
  <c r="C5626" i="9"/>
  <c r="D5626" i="9"/>
  <c r="E5626" i="9"/>
  <c r="F5626" i="9"/>
  <c r="G5626" i="9"/>
  <c r="H5626" i="9"/>
  <c r="I5626" i="9"/>
  <c r="A5627" i="9"/>
  <c r="E5627" i="9" s="1"/>
  <c r="D5627" i="9"/>
  <c r="I5627" i="9"/>
  <c r="A5628" i="9"/>
  <c r="B5628" i="9"/>
  <c r="C5628" i="9"/>
  <c r="D5628" i="9"/>
  <c r="E5628" i="9"/>
  <c r="F5628" i="9"/>
  <c r="G5628" i="9"/>
  <c r="H5628" i="9"/>
  <c r="I5628" i="9"/>
  <c r="A5629" i="9"/>
  <c r="D5629" i="9"/>
  <c r="E5629" i="9"/>
  <c r="H5629" i="9"/>
  <c r="I5629" i="9"/>
  <c r="A5630" i="9"/>
  <c r="B5630" i="9"/>
  <c r="C5630" i="9"/>
  <c r="D5630" i="9"/>
  <c r="E5630" i="9"/>
  <c r="F5630" i="9"/>
  <c r="G5630" i="9"/>
  <c r="H5630" i="9"/>
  <c r="I5630" i="9"/>
  <c r="A5631" i="9"/>
  <c r="E5631" i="9"/>
  <c r="H5631" i="9"/>
  <c r="I5631" i="9"/>
  <c r="A5632" i="9"/>
  <c r="B5632" i="9"/>
  <c r="C5632" i="9"/>
  <c r="D5632" i="9"/>
  <c r="E5632" i="9"/>
  <c r="F5632" i="9"/>
  <c r="G5632" i="9"/>
  <c r="H5632" i="9"/>
  <c r="I5632" i="9"/>
  <c r="A5633" i="9"/>
  <c r="D5633" i="9" s="1"/>
  <c r="I5633" i="9"/>
  <c r="A5634" i="9"/>
  <c r="B5634" i="9"/>
  <c r="C5634" i="9"/>
  <c r="D5634" i="9"/>
  <c r="E5634" i="9"/>
  <c r="F5634" i="9"/>
  <c r="G5634" i="9"/>
  <c r="H5634" i="9"/>
  <c r="I5634" i="9"/>
  <c r="A5635" i="9"/>
  <c r="E5635" i="9" s="1"/>
  <c r="D5635" i="9"/>
  <c r="I5635" i="9"/>
  <c r="A5636" i="9"/>
  <c r="B5636" i="9"/>
  <c r="C5636" i="9"/>
  <c r="D5636" i="9"/>
  <c r="E5636" i="9"/>
  <c r="F5636" i="9"/>
  <c r="G5636" i="9"/>
  <c r="H5636" i="9"/>
  <c r="I5636" i="9"/>
  <c r="A5637" i="9"/>
  <c r="D5637" i="9"/>
  <c r="E5637" i="9"/>
  <c r="H5637" i="9"/>
  <c r="I5637" i="9"/>
  <c r="A5638" i="9"/>
  <c r="B5638" i="9"/>
  <c r="C5638" i="9"/>
  <c r="D5638" i="9"/>
  <c r="E5638" i="9"/>
  <c r="F5638" i="9"/>
  <c r="G5638" i="9"/>
  <c r="H5638" i="9"/>
  <c r="I5638" i="9"/>
  <c r="A5639" i="9"/>
  <c r="E5639" i="9"/>
  <c r="H5639" i="9"/>
  <c r="I5639" i="9"/>
  <c r="A5640" i="9"/>
  <c r="B5640" i="9"/>
  <c r="C5640" i="9"/>
  <c r="D5640" i="9"/>
  <c r="E5640" i="9"/>
  <c r="F5640" i="9"/>
  <c r="G5640" i="9"/>
  <c r="H5640" i="9"/>
  <c r="I5640" i="9"/>
  <c r="A5641" i="9"/>
  <c r="D5641" i="9" s="1"/>
  <c r="I5641" i="9"/>
  <c r="A5642" i="9"/>
  <c r="B5642" i="9"/>
  <c r="C5642" i="9"/>
  <c r="D5642" i="9"/>
  <c r="E5642" i="9"/>
  <c r="F5642" i="9"/>
  <c r="G5642" i="9"/>
  <c r="H5642" i="9"/>
  <c r="I5642" i="9"/>
  <c r="A5643" i="9"/>
  <c r="E5643" i="9" s="1"/>
  <c r="D5643" i="9"/>
  <c r="I5643" i="9"/>
  <c r="A5644" i="9"/>
  <c r="B5644" i="9"/>
  <c r="C5644" i="9"/>
  <c r="D5644" i="9"/>
  <c r="E5644" i="9"/>
  <c r="F5644" i="9"/>
  <c r="G5644" i="9"/>
  <c r="H5644" i="9"/>
  <c r="I5644" i="9"/>
  <c r="A5645" i="9"/>
  <c r="D5645" i="9"/>
  <c r="E5645" i="9"/>
  <c r="H5645" i="9"/>
  <c r="I5645" i="9"/>
  <c r="A5646" i="9"/>
  <c r="B5646" i="9"/>
  <c r="C5646" i="9"/>
  <c r="D5646" i="9"/>
  <c r="E5646" i="9"/>
  <c r="F5646" i="9"/>
  <c r="G5646" i="9"/>
  <c r="H5646" i="9"/>
  <c r="I5646" i="9"/>
  <c r="A5647" i="9"/>
  <c r="E5647" i="9"/>
  <c r="H5647" i="9"/>
  <c r="I5647" i="9"/>
  <c r="A5648" i="9"/>
  <c r="B5648" i="9"/>
  <c r="C5648" i="9"/>
  <c r="D5648" i="9"/>
  <c r="E5648" i="9"/>
  <c r="F5648" i="9"/>
  <c r="G5648" i="9"/>
  <c r="H5648" i="9"/>
  <c r="I5648" i="9"/>
  <c r="A5649" i="9"/>
  <c r="D5649" i="9" s="1"/>
  <c r="I5649" i="9"/>
  <c r="A5650" i="9"/>
  <c r="B5650" i="9"/>
  <c r="C5650" i="9"/>
  <c r="D5650" i="9"/>
  <c r="E5650" i="9"/>
  <c r="F5650" i="9"/>
  <c r="G5650" i="9"/>
  <c r="H5650" i="9"/>
  <c r="I5650" i="9"/>
  <c r="A5651" i="9"/>
  <c r="E5651" i="9" s="1"/>
  <c r="D5651" i="9"/>
  <c r="I5651" i="9"/>
  <c r="A5652" i="9"/>
  <c r="B5652" i="9"/>
  <c r="C5652" i="9"/>
  <c r="D5652" i="9"/>
  <c r="E5652" i="9"/>
  <c r="F5652" i="9"/>
  <c r="G5652" i="9"/>
  <c r="H5652" i="9"/>
  <c r="I5652" i="9"/>
  <c r="A5653" i="9"/>
  <c r="D5653" i="9"/>
  <c r="E5653" i="9"/>
  <c r="H5653" i="9"/>
  <c r="I5653" i="9"/>
  <c r="A5654" i="9"/>
  <c r="B5654" i="9"/>
  <c r="C5654" i="9"/>
  <c r="D5654" i="9"/>
  <c r="E5654" i="9"/>
  <c r="F5654" i="9"/>
  <c r="G5654" i="9"/>
  <c r="H5654" i="9"/>
  <c r="I5654" i="9"/>
  <c r="A5655" i="9"/>
  <c r="H5655" i="9"/>
  <c r="I5655" i="9"/>
  <c r="A5656" i="9"/>
  <c r="B5656" i="9"/>
  <c r="C5656" i="9"/>
  <c r="D5656" i="9"/>
  <c r="E5656" i="9"/>
  <c r="F5656" i="9"/>
  <c r="G5656" i="9"/>
  <c r="H5656" i="9"/>
  <c r="I5656" i="9"/>
  <c r="A5657" i="9"/>
  <c r="D5657" i="9" s="1"/>
  <c r="I5657" i="9"/>
  <c r="A5658" i="9"/>
  <c r="B5658" i="9"/>
  <c r="C5658" i="9"/>
  <c r="D5658" i="9"/>
  <c r="E5658" i="9"/>
  <c r="F5658" i="9"/>
  <c r="G5658" i="9"/>
  <c r="H5658" i="9"/>
  <c r="I5658" i="9"/>
  <c r="A5659" i="9"/>
  <c r="D5659" i="9"/>
  <c r="E5659" i="9"/>
  <c r="I5659" i="9"/>
  <c r="A5660" i="9"/>
  <c r="B5660" i="9"/>
  <c r="C5660" i="9"/>
  <c r="D5660" i="9"/>
  <c r="E5660" i="9"/>
  <c r="F5660" i="9"/>
  <c r="G5660" i="9"/>
  <c r="H5660" i="9"/>
  <c r="I5660" i="9"/>
  <c r="A5661" i="9"/>
  <c r="D5661" i="9"/>
  <c r="E5661" i="9"/>
  <c r="H5661" i="9"/>
  <c r="I5661" i="9"/>
  <c r="A5662" i="9"/>
  <c r="B5662" i="9"/>
  <c r="C5662" i="9"/>
  <c r="D5662" i="9"/>
  <c r="E5662" i="9"/>
  <c r="F5662" i="9"/>
  <c r="G5662" i="9"/>
  <c r="H5662" i="9"/>
  <c r="I5662" i="9"/>
  <c r="A5663" i="9"/>
  <c r="H5663" i="9"/>
  <c r="I5663" i="9"/>
  <c r="A5664" i="9"/>
  <c r="B5664" i="9"/>
  <c r="C5664" i="9"/>
  <c r="D5664" i="9"/>
  <c r="E5664" i="9"/>
  <c r="F5664" i="9"/>
  <c r="G5664" i="9"/>
  <c r="H5664" i="9"/>
  <c r="I5664" i="9"/>
  <c r="A5665" i="9"/>
  <c r="D5665" i="9" s="1"/>
  <c r="I5665" i="9"/>
  <c r="A5666" i="9"/>
  <c r="B5666" i="9"/>
  <c r="C5666" i="9"/>
  <c r="D5666" i="9"/>
  <c r="E5666" i="9"/>
  <c r="F5666" i="9"/>
  <c r="G5666" i="9"/>
  <c r="H5666" i="9"/>
  <c r="I5666" i="9"/>
  <c r="A5667" i="9"/>
  <c r="D5667" i="9"/>
  <c r="E5667" i="9"/>
  <c r="I5667" i="9"/>
  <c r="A5668" i="9"/>
  <c r="B5668" i="9"/>
  <c r="C5668" i="9"/>
  <c r="D5668" i="9"/>
  <c r="E5668" i="9"/>
  <c r="F5668" i="9"/>
  <c r="G5668" i="9"/>
  <c r="H5668" i="9"/>
  <c r="I5668" i="9"/>
  <c r="A5669" i="9"/>
  <c r="D5669" i="9"/>
  <c r="E5669" i="9"/>
  <c r="H5669" i="9"/>
  <c r="I5669" i="9"/>
  <c r="A5670" i="9"/>
  <c r="B5670" i="9"/>
  <c r="C5670" i="9"/>
  <c r="D5670" i="9"/>
  <c r="E5670" i="9"/>
  <c r="F5670" i="9"/>
  <c r="G5670" i="9"/>
  <c r="H5670" i="9"/>
  <c r="I5670" i="9"/>
  <c r="A5671" i="9"/>
  <c r="H5671" i="9"/>
  <c r="I5671" i="9"/>
  <c r="A5672" i="9"/>
  <c r="B5672" i="9"/>
  <c r="C5672" i="9"/>
  <c r="D5672" i="9"/>
  <c r="E5672" i="9"/>
  <c r="F5672" i="9"/>
  <c r="G5672" i="9"/>
  <c r="H5672" i="9"/>
  <c r="I5672" i="9"/>
  <c r="A5673" i="9"/>
  <c r="D5673" i="9" s="1"/>
  <c r="H5673" i="9"/>
  <c r="A5674" i="9"/>
  <c r="B5674" i="9"/>
  <c r="C5674" i="9"/>
  <c r="D5674" i="9"/>
  <c r="E5674" i="9"/>
  <c r="F5674" i="9"/>
  <c r="G5674" i="9"/>
  <c r="H5674" i="9"/>
  <c r="I5674" i="9"/>
  <c r="A5675" i="9"/>
  <c r="E5675" i="9"/>
  <c r="F5675" i="9"/>
  <c r="A5676" i="9"/>
  <c r="B5676" i="9"/>
  <c r="C5676" i="9"/>
  <c r="D5676" i="9"/>
  <c r="E5676" i="9"/>
  <c r="F5676" i="9"/>
  <c r="G5676" i="9"/>
  <c r="H5676" i="9"/>
  <c r="I5676" i="9"/>
  <c r="A5677" i="9"/>
  <c r="B5677" i="9"/>
  <c r="D5677" i="9"/>
  <c r="F5677" i="9"/>
  <c r="H5677" i="9"/>
  <c r="I5677" i="9"/>
  <c r="A5678" i="9"/>
  <c r="B5678" i="9"/>
  <c r="C5678" i="9"/>
  <c r="D5678" i="9"/>
  <c r="E5678" i="9"/>
  <c r="F5678" i="9"/>
  <c r="G5678" i="9"/>
  <c r="H5678" i="9"/>
  <c r="I5678" i="9"/>
  <c r="A5679" i="9"/>
  <c r="E5679" i="9"/>
  <c r="F5679" i="9"/>
  <c r="A5680" i="9"/>
  <c r="B5680" i="9"/>
  <c r="C5680" i="9"/>
  <c r="D5680" i="9"/>
  <c r="E5680" i="9"/>
  <c r="F5680" i="9"/>
  <c r="G5680" i="9"/>
  <c r="H5680" i="9"/>
  <c r="I5680" i="9"/>
  <c r="A5681" i="9"/>
  <c r="B5681" i="9"/>
  <c r="D5681" i="9"/>
  <c r="F5681" i="9"/>
  <c r="H5681" i="9"/>
  <c r="I5681" i="9"/>
  <c r="A5682" i="9"/>
  <c r="B5682" i="9"/>
  <c r="C5682" i="9"/>
  <c r="D5682" i="9"/>
  <c r="E5682" i="9"/>
  <c r="F5682" i="9"/>
  <c r="G5682" i="9"/>
  <c r="H5682" i="9"/>
  <c r="I5682" i="9"/>
  <c r="A5683" i="9"/>
  <c r="E5683" i="9"/>
  <c r="F5683" i="9"/>
  <c r="A5684" i="9"/>
  <c r="B5684" i="9"/>
  <c r="C5684" i="9"/>
  <c r="D5684" i="9"/>
  <c r="E5684" i="9"/>
  <c r="F5684" i="9"/>
  <c r="G5684" i="9"/>
  <c r="H5684" i="9"/>
  <c r="I5684" i="9"/>
  <c r="A5685" i="9"/>
  <c r="B5685" i="9"/>
  <c r="D5685" i="9"/>
  <c r="F5685" i="9"/>
  <c r="H5685" i="9"/>
  <c r="I5685" i="9"/>
  <c r="A5686" i="9"/>
  <c r="B5686" i="9"/>
  <c r="C5686" i="9"/>
  <c r="D5686" i="9"/>
  <c r="E5686" i="9"/>
  <c r="F5686" i="9"/>
  <c r="G5686" i="9"/>
  <c r="H5686" i="9"/>
  <c r="I5686" i="9"/>
  <c r="A5687" i="9"/>
  <c r="E5687" i="9"/>
  <c r="F5687" i="9"/>
  <c r="A5688" i="9"/>
  <c r="B5688" i="9"/>
  <c r="C5688" i="9"/>
  <c r="D5688" i="9"/>
  <c r="E5688" i="9"/>
  <c r="F5688" i="9"/>
  <c r="G5688" i="9"/>
  <c r="H5688" i="9"/>
  <c r="I5688" i="9"/>
  <c r="A5689" i="9"/>
  <c r="B5689" i="9"/>
  <c r="D5689" i="9"/>
  <c r="F5689" i="9"/>
  <c r="H5689" i="9"/>
  <c r="I5689" i="9"/>
  <c r="A5690" i="9"/>
  <c r="B5690" i="9"/>
  <c r="C5690" i="9"/>
  <c r="D5690" i="9"/>
  <c r="E5690" i="9"/>
  <c r="F5690" i="9"/>
  <c r="G5690" i="9"/>
  <c r="H5690" i="9"/>
  <c r="I5690" i="9"/>
  <c r="A5691" i="9"/>
  <c r="E5691" i="9"/>
  <c r="F5691" i="9"/>
  <c r="A5692" i="9"/>
  <c r="B5692" i="9"/>
  <c r="C5692" i="9"/>
  <c r="D5692" i="9"/>
  <c r="E5692" i="9"/>
  <c r="F5692" i="9"/>
  <c r="G5692" i="9"/>
  <c r="H5692" i="9"/>
  <c r="I5692" i="9"/>
  <c r="A5693" i="9"/>
  <c r="B5693" i="9"/>
  <c r="D5693" i="9"/>
  <c r="F5693" i="9"/>
  <c r="H5693" i="9"/>
  <c r="I5693" i="9"/>
  <c r="A5694" i="9"/>
  <c r="B5694" i="9"/>
  <c r="C5694" i="9"/>
  <c r="D5694" i="9"/>
  <c r="E5694" i="9"/>
  <c r="F5694" i="9"/>
  <c r="G5694" i="9"/>
  <c r="H5694" i="9"/>
  <c r="I5694" i="9"/>
  <c r="A5695" i="9"/>
  <c r="E5695" i="9"/>
  <c r="F5695" i="9"/>
  <c r="A5696" i="9"/>
  <c r="B5696" i="9"/>
  <c r="C5696" i="9"/>
  <c r="D5696" i="9"/>
  <c r="E5696" i="9"/>
  <c r="F5696" i="9"/>
  <c r="G5696" i="9"/>
  <c r="H5696" i="9"/>
  <c r="I5696" i="9"/>
  <c r="A5697" i="9"/>
  <c r="B5697" i="9"/>
  <c r="D5697" i="9"/>
  <c r="F5697" i="9"/>
  <c r="H5697" i="9"/>
  <c r="I5697" i="9"/>
  <c r="A5698" i="9"/>
  <c r="B5698" i="9"/>
  <c r="C5698" i="9"/>
  <c r="D5698" i="9"/>
  <c r="E5698" i="9"/>
  <c r="F5698" i="9"/>
  <c r="G5698" i="9"/>
  <c r="H5698" i="9"/>
  <c r="I5698" i="9"/>
  <c r="A5699" i="9"/>
  <c r="E5699" i="9"/>
  <c r="F5699" i="9"/>
  <c r="A5700" i="9"/>
  <c r="B5700" i="9"/>
  <c r="C5700" i="9"/>
  <c r="D5700" i="9"/>
  <c r="E5700" i="9"/>
  <c r="F5700" i="9"/>
  <c r="G5700" i="9"/>
  <c r="H5700" i="9"/>
  <c r="I5700" i="9"/>
  <c r="A5701" i="9"/>
  <c r="B5701" i="9"/>
  <c r="D5701" i="9"/>
  <c r="F5701" i="9"/>
  <c r="H5701" i="9"/>
  <c r="I5701" i="9"/>
  <c r="A5702" i="9"/>
  <c r="B5702" i="9"/>
  <c r="C5702" i="9"/>
  <c r="D5702" i="9"/>
  <c r="E5702" i="9"/>
  <c r="F5702" i="9"/>
  <c r="G5702" i="9"/>
  <c r="H5702" i="9"/>
  <c r="I5702" i="9"/>
  <c r="A5703" i="9"/>
  <c r="E5703" i="9"/>
  <c r="F5703" i="9"/>
  <c r="A5704" i="9"/>
  <c r="B5704" i="9"/>
  <c r="C5704" i="9"/>
  <c r="D5704" i="9"/>
  <c r="E5704" i="9"/>
  <c r="F5704" i="9"/>
  <c r="G5704" i="9"/>
  <c r="H5704" i="9"/>
  <c r="I5704" i="9"/>
  <c r="A5705" i="9"/>
  <c r="B5705" i="9"/>
  <c r="D5705" i="9"/>
  <c r="F5705" i="9"/>
  <c r="H5705" i="9"/>
  <c r="I5705" i="9"/>
  <c r="A5706" i="9"/>
  <c r="B5706" i="9"/>
  <c r="C5706" i="9"/>
  <c r="D5706" i="9"/>
  <c r="E5706" i="9"/>
  <c r="F5706" i="9"/>
  <c r="G5706" i="9"/>
  <c r="H5706" i="9"/>
  <c r="I5706" i="9"/>
  <c r="A5707" i="9"/>
  <c r="E5707" i="9"/>
  <c r="F5707" i="9"/>
  <c r="A5708" i="9"/>
  <c r="B5708" i="9"/>
  <c r="C5708" i="9"/>
  <c r="D5708" i="9"/>
  <c r="E5708" i="9"/>
  <c r="F5708" i="9"/>
  <c r="G5708" i="9"/>
  <c r="H5708" i="9"/>
  <c r="I5708" i="9"/>
  <c r="A5709" i="9"/>
  <c r="B5709" i="9"/>
  <c r="D5709" i="9"/>
  <c r="F5709" i="9"/>
  <c r="H5709" i="9"/>
  <c r="I5709" i="9"/>
  <c r="A5710" i="9"/>
  <c r="B5710" i="9"/>
  <c r="C5710" i="9"/>
  <c r="D5710" i="9"/>
  <c r="E5710" i="9"/>
  <c r="F5710" i="9"/>
  <c r="G5710" i="9"/>
  <c r="H5710" i="9"/>
  <c r="I5710" i="9"/>
  <c r="A5711" i="9"/>
  <c r="E5711" i="9"/>
  <c r="F5711" i="9"/>
  <c r="A5712" i="9"/>
  <c r="B5712" i="9"/>
  <c r="C5712" i="9"/>
  <c r="D5712" i="9"/>
  <c r="E5712" i="9"/>
  <c r="F5712" i="9"/>
  <c r="G5712" i="9"/>
  <c r="H5712" i="9"/>
  <c r="I5712" i="9"/>
  <c r="A5713" i="9"/>
  <c r="B5713" i="9"/>
  <c r="D5713" i="9"/>
  <c r="F5713" i="9"/>
  <c r="H5713" i="9"/>
  <c r="I5713" i="9"/>
  <c r="A5714" i="9"/>
  <c r="B5714" i="9"/>
  <c r="C5714" i="9"/>
  <c r="D5714" i="9"/>
  <c r="E5714" i="9"/>
  <c r="F5714" i="9"/>
  <c r="G5714" i="9"/>
  <c r="H5714" i="9"/>
  <c r="I5714" i="9"/>
  <c r="A5715" i="9"/>
  <c r="E5715" i="9"/>
  <c r="F5715" i="9"/>
  <c r="A5716" i="9"/>
  <c r="B5716" i="9"/>
  <c r="C5716" i="9"/>
  <c r="D5716" i="9"/>
  <c r="E5716" i="9"/>
  <c r="F5716" i="9"/>
  <c r="G5716" i="9"/>
  <c r="H5716" i="9"/>
  <c r="I5716" i="9"/>
  <c r="A5717" i="9"/>
  <c r="B5717" i="9"/>
  <c r="D5717" i="9"/>
  <c r="F5717" i="9"/>
  <c r="H5717" i="9"/>
  <c r="I5717" i="9"/>
  <c r="A5718" i="9"/>
  <c r="B5718" i="9"/>
  <c r="C5718" i="9"/>
  <c r="D5718" i="9"/>
  <c r="E5718" i="9"/>
  <c r="F5718" i="9"/>
  <c r="G5718" i="9"/>
  <c r="H5718" i="9"/>
  <c r="I5718" i="9"/>
  <c r="A5719" i="9"/>
  <c r="E5719" i="9"/>
  <c r="F5719" i="9"/>
  <c r="A5720" i="9"/>
  <c r="B5720" i="9"/>
  <c r="C5720" i="9"/>
  <c r="D5720" i="9"/>
  <c r="E5720" i="9"/>
  <c r="F5720" i="9"/>
  <c r="G5720" i="9"/>
  <c r="H5720" i="9"/>
  <c r="I5720" i="9"/>
  <c r="A5721" i="9"/>
  <c r="B5721" i="9"/>
  <c r="D5721" i="9"/>
  <c r="F5721" i="9"/>
  <c r="H5721" i="9"/>
  <c r="I5721" i="9"/>
  <c r="A5722" i="9"/>
  <c r="B5722" i="9"/>
  <c r="C5722" i="9"/>
  <c r="D5722" i="9"/>
  <c r="E5722" i="9"/>
  <c r="F5722" i="9"/>
  <c r="G5722" i="9"/>
  <c r="H5722" i="9"/>
  <c r="I5722" i="9"/>
  <c r="A5723" i="9"/>
  <c r="E5723" i="9"/>
  <c r="F5723" i="9"/>
  <c r="A5724" i="9"/>
  <c r="B5724" i="9"/>
  <c r="C5724" i="9"/>
  <c r="D5724" i="9"/>
  <c r="E5724" i="9"/>
  <c r="F5724" i="9"/>
  <c r="G5724" i="9"/>
  <c r="H5724" i="9"/>
  <c r="I5724" i="9"/>
  <c r="A5725" i="9"/>
  <c r="B5725" i="9"/>
  <c r="D5725" i="9"/>
  <c r="F5725" i="9"/>
  <c r="H5725" i="9"/>
  <c r="I5725" i="9"/>
  <c r="A5726" i="9"/>
  <c r="B5726" i="9"/>
  <c r="C5726" i="9"/>
  <c r="D5726" i="9"/>
  <c r="E5726" i="9"/>
  <c r="F5726" i="9"/>
  <c r="G5726" i="9"/>
  <c r="H5726" i="9"/>
  <c r="I5726" i="9"/>
  <c r="A5727" i="9"/>
  <c r="E5727" i="9"/>
  <c r="F5727" i="9"/>
  <c r="A5728" i="9"/>
  <c r="B5728" i="9"/>
  <c r="C5728" i="9"/>
  <c r="D5728" i="9"/>
  <c r="E5728" i="9"/>
  <c r="F5728" i="9"/>
  <c r="G5728" i="9"/>
  <c r="H5728" i="9"/>
  <c r="I5728" i="9"/>
  <c r="A5729" i="9"/>
  <c r="B5729" i="9"/>
  <c r="D5729" i="9"/>
  <c r="F5729" i="9"/>
  <c r="H5729" i="9"/>
  <c r="I5729" i="9"/>
  <c r="A5730" i="9"/>
  <c r="B5730" i="9"/>
  <c r="C5730" i="9"/>
  <c r="D5730" i="9"/>
  <c r="E5730" i="9"/>
  <c r="F5730" i="9"/>
  <c r="G5730" i="9"/>
  <c r="H5730" i="9"/>
  <c r="I5730" i="9"/>
  <c r="A5731" i="9"/>
  <c r="E5731" i="9"/>
  <c r="F5731" i="9"/>
  <c r="A5732" i="9"/>
  <c r="B5732" i="9"/>
  <c r="C5732" i="9"/>
  <c r="D5732" i="9"/>
  <c r="E5732" i="9"/>
  <c r="F5732" i="9"/>
  <c r="G5732" i="9"/>
  <c r="H5732" i="9"/>
  <c r="I5732" i="9"/>
  <c r="A5733" i="9"/>
  <c r="B5733" i="9"/>
  <c r="D5733" i="9"/>
  <c r="F5733" i="9"/>
  <c r="H5733" i="9"/>
  <c r="I5733" i="9"/>
  <c r="A5734" i="9"/>
  <c r="B5734" i="9"/>
  <c r="C5734" i="9"/>
  <c r="D5734" i="9"/>
  <c r="E5734" i="9"/>
  <c r="F5734" i="9"/>
  <c r="G5734" i="9"/>
  <c r="H5734" i="9"/>
  <c r="I5734" i="9"/>
  <c r="A5735" i="9"/>
  <c r="E5735" i="9"/>
  <c r="F5735" i="9"/>
  <c r="A5736" i="9"/>
  <c r="B5736" i="9"/>
  <c r="C5736" i="9"/>
  <c r="D5736" i="9"/>
  <c r="E5736" i="9"/>
  <c r="F5736" i="9"/>
  <c r="G5736" i="9"/>
  <c r="H5736" i="9"/>
  <c r="I5736" i="9"/>
  <c r="A5737" i="9"/>
  <c r="B5737" i="9"/>
  <c r="D5737" i="9"/>
  <c r="F5737" i="9"/>
  <c r="H5737" i="9"/>
  <c r="I5737" i="9"/>
  <c r="A5738" i="9"/>
  <c r="B5738" i="9"/>
  <c r="C5738" i="9"/>
  <c r="D5738" i="9"/>
  <c r="E5738" i="9"/>
  <c r="F5738" i="9"/>
  <c r="G5738" i="9"/>
  <c r="H5738" i="9"/>
  <c r="I5738" i="9"/>
  <c r="A5739" i="9"/>
  <c r="E5739" i="9"/>
  <c r="F5739" i="9"/>
  <c r="A5740" i="9"/>
  <c r="B5740" i="9"/>
  <c r="C5740" i="9"/>
  <c r="D5740" i="9"/>
  <c r="E5740" i="9"/>
  <c r="F5740" i="9"/>
  <c r="G5740" i="9"/>
  <c r="H5740" i="9"/>
  <c r="I5740" i="9"/>
  <c r="A5741" i="9"/>
  <c r="B5741" i="9"/>
  <c r="D5741" i="9"/>
  <c r="F5741" i="9"/>
  <c r="H5741" i="9"/>
  <c r="I5741" i="9"/>
  <c r="A5742" i="9"/>
  <c r="B5742" i="9"/>
  <c r="C5742" i="9"/>
  <c r="D5742" i="9"/>
  <c r="E5742" i="9"/>
  <c r="F5742" i="9"/>
  <c r="G5742" i="9"/>
  <c r="H5742" i="9"/>
  <c r="I5742" i="9"/>
  <c r="A5743" i="9"/>
  <c r="E5743" i="9"/>
  <c r="F5743" i="9"/>
  <c r="A5744" i="9"/>
  <c r="B5744" i="9"/>
  <c r="C5744" i="9"/>
  <c r="D5744" i="9"/>
  <c r="E5744" i="9"/>
  <c r="F5744" i="9"/>
  <c r="G5744" i="9"/>
  <c r="H5744" i="9"/>
  <c r="I5744" i="9"/>
  <c r="A5745" i="9"/>
  <c r="B5745" i="9"/>
  <c r="D5745" i="9"/>
  <c r="F5745" i="9"/>
  <c r="H5745" i="9"/>
  <c r="I5745" i="9"/>
  <c r="A5746" i="9"/>
  <c r="B5746" i="9"/>
  <c r="C5746" i="9"/>
  <c r="D5746" i="9"/>
  <c r="E5746" i="9"/>
  <c r="F5746" i="9"/>
  <c r="G5746" i="9"/>
  <c r="H5746" i="9"/>
  <c r="I5746" i="9"/>
  <c r="A5747" i="9"/>
  <c r="E5747" i="9"/>
  <c r="F5747" i="9"/>
  <c r="A5748" i="9"/>
  <c r="B5748" i="9"/>
  <c r="C5748" i="9"/>
  <c r="D5748" i="9"/>
  <c r="E5748" i="9"/>
  <c r="F5748" i="9"/>
  <c r="G5748" i="9"/>
  <c r="H5748" i="9"/>
  <c r="I5748" i="9"/>
  <c r="A5749" i="9"/>
  <c r="B5749" i="9"/>
  <c r="D5749" i="9"/>
  <c r="F5749" i="9"/>
  <c r="H5749" i="9"/>
  <c r="I5749" i="9"/>
  <c r="A5750" i="9"/>
  <c r="B5750" i="9"/>
  <c r="C5750" i="9"/>
  <c r="D5750" i="9"/>
  <c r="E5750" i="9"/>
  <c r="F5750" i="9"/>
  <c r="G5750" i="9"/>
  <c r="H5750" i="9"/>
  <c r="I5750" i="9"/>
  <c r="A5751" i="9"/>
  <c r="E5751" i="9"/>
  <c r="F5751" i="9"/>
  <c r="A5752" i="9"/>
  <c r="B5752" i="9"/>
  <c r="C5752" i="9"/>
  <c r="D5752" i="9"/>
  <c r="E5752" i="9"/>
  <c r="F5752" i="9"/>
  <c r="G5752" i="9"/>
  <c r="H5752" i="9"/>
  <c r="I5752" i="9"/>
  <c r="A5753" i="9"/>
  <c r="B5753" i="9"/>
  <c r="D5753" i="9"/>
  <c r="F5753" i="9"/>
  <c r="H5753" i="9"/>
  <c r="I5753" i="9"/>
  <c r="A5754" i="9"/>
  <c r="B5754" i="9"/>
  <c r="C5754" i="9"/>
  <c r="D5754" i="9"/>
  <c r="E5754" i="9"/>
  <c r="F5754" i="9"/>
  <c r="G5754" i="9"/>
  <c r="H5754" i="9"/>
  <c r="I5754" i="9"/>
  <c r="A5755" i="9"/>
  <c r="E5755" i="9"/>
  <c r="F5755" i="9"/>
  <c r="A5756" i="9"/>
  <c r="B5756" i="9"/>
  <c r="C5756" i="9"/>
  <c r="D5756" i="9"/>
  <c r="E5756" i="9"/>
  <c r="F5756" i="9"/>
  <c r="G5756" i="9"/>
  <c r="H5756" i="9"/>
  <c r="I5756" i="9"/>
  <c r="A5757" i="9"/>
  <c r="B5757" i="9"/>
  <c r="D5757" i="9"/>
  <c r="F5757" i="9"/>
  <c r="H5757" i="9"/>
  <c r="I5757" i="9"/>
  <c r="A5758" i="9"/>
  <c r="B5758" i="9"/>
  <c r="C5758" i="9"/>
  <c r="D5758" i="9"/>
  <c r="E5758" i="9"/>
  <c r="F5758" i="9"/>
  <c r="G5758" i="9"/>
  <c r="H5758" i="9"/>
  <c r="I5758" i="9"/>
  <c r="A5759" i="9"/>
  <c r="E5759" i="9"/>
  <c r="F5759" i="9"/>
  <c r="A5760" i="9"/>
  <c r="B5760" i="9"/>
  <c r="C5760" i="9"/>
  <c r="D5760" i="9"/>
  <c r="E5760" i="9"/>
  <c r="F5760" i="9"/>
  <c r="G5760" i="9"/>
  <c r="H5760" i="9"/>
  <c r="I5760" i="9"/>
  <c r="A5761" i="9"/>
  <c r="B5761" i="9"/>
  <c r="D5761" i="9"/>
  <c r="F5761" i="9"/>
  <c r="H5761" i="9"/>
  <c r="I5761" i="9"/>
  <c r="A5762" i="9"/>
  <c r="B5762" i="9"/>
  <c r="C5762" i="9"/>
  <c r="D5762" i="9"/>
  <c r="E5762" i="9"/>
  <c r="F5762" i="9"/>
  <c r="G5762" i="9"/>
  <c r="H5762" i="9"/>
  <c r="I5762" i="9"/>
  <c r="A5763" i="9"/>
  <c r="E5763" i="9"/>
  <c r="F5763" i="9"/>
  <c r="A5764" i="9"/>
  <c r="B5764" i="9"/>
  <c r="C5764" i="9"/>
  <c r="D5764" i="9"/>
  <c r="E5764" i="9"/>
  <c r="F5764" i="9"/>
  <c r="G5764" i="9"/>
  <c r="H5764" i="9"/>
  <c r="I5764" i="9"/>
  <c r="A5765" i="9"/>
  <c r="B5765" i="9"/>
  <c r="D5765" i="9"/>
  <c r="F5765" i="9"/>
  <c r="H5765" i="9"/>
  <c r="I5765" i="9"/>
  <c r="A5766" i="9"/>
  <c r="B5766" i="9"/>
  <c r="C5766" i="9"/>
  <c r="D5766" i="9"/>
  <c r="E5766" i="9"/>
  <c r="F5766" i="9"/>
  <c r="G5766" i="9"/>
  <c r="H5766" i="9"/>
  <c r="I5766" i="9"/>
  <c r="A5767" i="9"/>
  <c r="E5767" i="9"/>
  <c r="F5767" i="9"/>
  <c r="A5768" i="9"/>
  <c r="B5768" i="9"/>
  <c r="C5768" i="9"/>
  <c r="D5768" i="9"/>
  <c r="E5768" i="9"/>
  <c r="F5768" i="9"/>
  <c r="G5768" i="9"/>
  <c r="H5768" i="9"/>
  <c r="I5768" i="9"/>
  <c r="A5769" i="9"/>
  <c r="B5769" i="9"/>
  <c r="D5769" i="9"/>
  <c r="F5769" i="9"/>
  <c r="H5769" i="9"/>
  <c r="I5769" i="9"/>
  <c r="A5770" i="9"/>
  <c r="B5770" i="9"/>
  <c r="C5770" i="9"/>
  <c r="D5770" i="9"/>
  <c r="E5770" i="9"/>
  <c r="F5770" i="9"/>
  <c r="G5770" i="9"/>
  <c r="H5770" i="9"/>
  <c r="I5770" i="9"/>
  <c r="A5771" i="9"/>
  <c r="E5771" i="9"/>
  <c r="F5771" i="9"/>
  <c r="A5772" i="9"/>
  <c r="B5772" i="9"/>
  <c r="C5772" i="9"/>
  <c r="D5772" i="9"/>
  <c r="E5772" i="9"/>
  <c r="F5772" i="9"/>
  <c r="G5772" i="9"/>
  <c r="H5772" i="9"/>
  <c r="I5772" i="9"/>
  <c r="A5773" i="9"/>
  <c r="B5773" i="9"/>
  <c r="D5773" i="9"/>
  <c r="F5773" i="9"/>
  <c r="H5773" i="9"/>
  <c r="I5773" i="9"/>
  <c r="A5774" i="9"/>
  <c r="B5774" i="9"/>
  <c r="C5774" i="9"/>
  <c r="D5774" i="9"/>
  <c r="E5774" i="9"/>
  <c r="F5774" i="9"/>
  <c r="G5774" i="9"/>
  <c r="H5774" i="9"/>
  <c r="I5774" i="9"/>
  <c r="A5775" i="9"/>
  <c r="E5775" i="9"/>
  <c r="F5775" i="9"/>
  <c r="A5776" i="9"/>
  <c r="B5776" i="9"/>
  <c r="C5776" i="9"/>
  <c r="D5776" i="9"/>
  <c r="E5776" i="9"/>
  <c r="F5776" i="9"/>
  <c r="G5776" i="9"/>
  <c r="H5776" i="9"/>
  <c r="I5776" i="9"/>
  <c r="A5777" i="9"/>
  <c r="B5777" i="9"/>
  <c r="D5777" i="9"/>
  <c r="F5777" i="9"/>
  <c r="H5777" i="9"/>
  <c r="I5777" i="9"/>
  <c r="A5778" i="9"/>
  <c r="B5778" i="9"/>
  <c r="C5778" i="9"/>
  <c r="D5778" i="9"/>
  <c r="E5778" i="9"/>
  <c r="F5778" i="9"/>
  <c r="G5778" i="9"/>
  <c r="H5778" i="9"/>
  <c r="I5778" i="9"/>
  <c r="A5779" i="9"/>
  <c r="E5779" i="9"/>
  <c r="F5779" i="9"/>
  <c r="A5780" i="9"/>
  <c r="B5780" i="9"/>
  <c r="C5780" i="9"/>
  <c r="D5780" i="9"/>
  <c r="E5780" i="9"/>
  <c r="F5780" i="9"/>
  <c r="G5780" i="9"/>
  <c r="H5780" i="9"/>
  <c r="I5780" i="9"/>
  <c r="A5781" i="9"/>
  <c r="B5781" i="9"/>
  <c r="D5781" i="9"/>
  <c r="F5781" i="9"/>
  <c r="H5781" i="9"/>
  <c r="I5781" i="9"/>
  <c r="A5782" i="9"/>
  <c r="B5782" i="9"/>
  <c r="C5782" i="9"/>
  <c r="D5782" i="9"/>
  <c r="E5782" i="9"/>
  <c r="F5782" i="9"/>
  <c r="G5782" i="9"/>
  <c r="H5782" i="9"/>
  <c r="I5782" i="9"/>
  <c r="A5783" i="9"/>
  <c r="E5783" i="9"/>
  <c r="F5783" i="9"/>
  <c r="A5784" i="9"/>
  <c r="B5784" i="9"/>
  <c r="C5784" i="9"/>
  <c r="D5784" i="9"/>
  <c r="E5784" i="9"/>
  <c r="F5784" i="9"/>
  <c r="G5784" i="9"/>
  <c r="H5784" i="9"/>
  <c r="I5784" i="9"/>
  <c r="A5785" i="9"/>
  <c r="B5785" i="9"/>
  <c r="D5785" i="9"/>
  <c r="F5785" i="9"/>
  <c r="H5785" i="9"/>
  <c r="I5785" i="9"/>
  <c r="A5786" i="9"/>
  <c r="B5786" i="9"/>
  <c r="C5786" i="9"/>
  <c r="D5786" i="9"/>
  <c r="E5786" i="9"/>
  <c r="F5786" i="9"/>
  <c r="G5786" i="9"/>
  <c r="H5786" i="9"/>
  <c r="I5786" i="9"/>
  <c r="A5787" i="9"/>
  <c r="E5787" i="9"/>
  <c r="F5787" i="9"/>
  <c r="A5788" i="9"/>
  <c r="B5788" i="9"/>
  <c r="C5788" i="9"/>
  <c r="D5788" i="9"/>
  <c r="E5788" i="9"/>
  <c r="F5788" i="9"/>
  <c r="G5788" i="9"/>
  <c r="H5788" i="9"/>
  <c r="I5788" i="9"/>
  <c r="A5789" i="9"/>
  <c r="B5789" i="9"/>
  <c r="D5789" i="9"/>
  <c r="F5789" i="9"/>
  <c r="H5789" i="9"/>
  <c r="I5789" i="9"/>
  <c r="A5790" i="9"/>
  <c r="B5790" i="9"/>
  <c r="C5790" i="9"/>
  <c r="D5790" i="9"/>
  <c r="E5790" i="9"/>
  <c r="F5790" i="9"/>
  <c r="G5790" i="9"/>
  <c r="H5790" i="9"/>
  <c r="I5790" i="9"/>
  <c r="A5791" i="9"/>
  <c r="E5791" i="9"/>
  <c r="F5791" i="9"/>
  <c r="A5792" i="9"/>
  <c r="B5792" i="9"/>
  <c r="C5792" i="9"/>
  <c r="D5792" i="9"/>
  <c r="E5792" i="9"/>
  <c r="F5792" i="9"/>
  <c r="G5792" i="9"/>
  <c r="H5792" i="9"/>
  <c r="I5792" i="9"/>
  <c r="A5793" i="9"/>
  <c r="B5793" i="9"/>
  <c r="D5793" i="9"/>
  <c r="F5793" i="9"/>
  <c r="H5793" i="9"/>
  <c r="I5793" i="9"/>
  <c r="A5794" i="9"/>
  <c r="B5794" i="9"/>
  <c r="C5794" i="9"/>
  <c r="D5794" i="9"/>
  <c r="E5794" i="9"/>
  <c r="F5794" i="9"/>
  <c r="G5794" i="9"/>
  <c r="H5794" i="9"/>
  <c r="I5794" i="9"/>
  <c r="A5795" i="9"/>
  <c r="E5795" i="9"/>
  <c r="F5795" i="9"/>
  <c r="A5796" i="9"/>
  <c r="B5796" i="9"/>
  <c r="C5796" i="9"/>
  <c r="D5796" i="9"/>
  <c r="E5796" i="9"/>
  <c r="F5796" i="9"/>
  <c r="G5796" i="9"/>
  <c r="H5796" i="9"/>
  <c r="I5796" i="9"/>
  <c r="A5797" i="9"/>
  <c r="B5797" i="9"/>
  <c r="D5797" i="9"/>
  <c r="F5797" i="9"/>
  <c r="H5797" i="9"/>
  <c r="I5797" i="9"/>
  <c r="A5798" i="9"/>
  <c r="B5798" i="9"/>
  <c r="C5798" i="9"/>
  <c r="D5798" i="9"/>
  <c r="E5798" i="9"/>
  <c r="F5798" i="9"/>
  <c r="G5798" i="9"/>
  <c r="H5798" i="9"/>
  <c r="I5798" i="9"/>
  <c r="A5799" i="9"/>
  <c r="E5799" i="9"/>
  <c r="F5799" i="9"/>
  <c r="A5800" i="9"/>
  <c r="B5800" i="9"/>
  <c r="C5800" i="9"/>
  <c r="D5800" i="9"/>
  <c r="E5800" i="9"/>
  <c r="F5800" i="9"/>
  <c r="G5800" i="9"/>
  <c r="H5800" i="9"/>
  <c r="I5800" i="9"/>
  <c r="A5801" i="9"/>
  <c r="B5801" i="9"/>
  <c r="D5801" i="9"/>
  <c r="F5801" i="9"/>
  <c r="H5801" i="9"/>
  <c r="I5801" i="9"/>
  <c r="A5802" i="9"/>
  <c r="B5802" i="9"/>
  <c r="C5802" i="9"/>
  <c r="D5802" i="9"/>
  <c r="E5802" i="9"/>
  <c r="F5802" i="9"/>
  <c r="G5802" i="9"/>
  <c r="H5802" i="9"/>
  <c r="I5802" i="9"/>
  <c r="A5803" i="9"/>
  <c r="E5803" i="9"/>
  <c r="F5803" i="9"/>
  <c r="A5804" i="9"/>
  <c r="B5804" i="9"/>
  <c r="C5804" i="9"/>
  <c r="D5804" i="9"/>
  <c r="E5804" i="9"/>
  <c r="F5804" i="9"/>
  <c r="G5804" i="9"/>
  <c r="H5804" i="9"/>
  <c r="I5804" i="9"/>
  <c r="A5805" i="9"/>
  <c r="B5805" i="9"/>
  <c r="D5805" i="9"/>
  <c r="F5805" i="9"/>
  <c r="H5805" i="9"/>
  <c r="I5805" i="9"/>
  <c r="A5806" i="9"/>
  <c r="B5806" i="9"/>
  <c r="C5806" i="9"/>
  <c r="D5806" i="9"/>
  <c r="E5806" i="9"/>
  <c r="F5806" i="9"/>
  <c r="G5806" i="9"/>
  <c r="H5806" i="9"/>
  <c r="I5806" i="9"/>
  <c r="A5807" i="9"/>
  <c r="E5807" i="9"/>
  <c r="F5807" i="9"/>
  <c r="A5808" i="9"/>
  <c r="B5808" i="9"/>
  <c r="C5808" i="9"/>
  <c r="D5808" i="9"/>
  <c r="E5808" i="9"/>
  <c r="F5808" i="9"/>
  <c r="G5808" i="9"/>
  <c r="H5808" i="9"/>
  <c r="I5808" i="9"/>
  <c r="A5809" i="9"/>
  <c r="B5809" i="9"/>
  <c r="D5809" i="9"/>
  <c r="F5809" i="9"/>
  <c r="H5809" i="9"/>
  <c r="I5809" i="9"/>
  <c r="A5810" i="9"/>
  <c r="B5810" i="9"/>
  <c r="C5810" i="9"/>
  <c r="D5810" i="9"/>
  <c r="E5810" i="9"/>
  <c r="F5810" i="9"/>
  <c r="G5810" i="9"/>
  <c r="H5810" i="9"/>
  <c r="I5810" i="9"/>
  <c r="A5811" i="9"/>
  <c r="E5811" i="9"/>
  <c r="F5811" i="9"/>
  <c r="A5812" i="9"/>
  <c r="B5812" i="9"/>
  <c r="C5812" i="9"/>
  <c r="D5812" i="9"/>
  <c r="E5812" i="9"/>
  <c r="F5812" i="9"/>
  <c r="G5812" i="9"/>
  <c r="H5812" i="9"/>
  <c r="I5812" i="9"/>
  <c r="A5813" i="9"/>
  <c r="B5813" i="9"/>
  <c r="D5813" i="9"/>
  <c r="F5813" i="9"/>
  <c r="H5813" i="9"/>
  <c r="I5813" i="9"/>
  <c r="A5814" i="9"/>
  <c r="B5814" i="9"/>
  <c r="C5814" i="9"/>
  <c r="D5814" i="9"/>
  <c r="E5814" i="9"/>
  <c r="F5814" i="9"/>
  <c r="G5814" i="9"/>
  <c r="H5814" i="9"/>
  <c r="I5814" i="9"/>
  <c r="A5815" i="9"/>
  <c r="E5815" i="9"/>
  <c r="F5815" i="9"/>
  <c r="A5816" i="9"/>
  <c r="B5816" i="9"/>
  <c r="C5816" i="9"/>
  <c r="D5816" i="9"/>
  <c r="E5816" i="9"/>
  <c r="F5816" i="9"/>
  <c r="G5816" i="9"/>
  <c r="H5816" i="9"/>
  <c r="I5816" i="9"/>
  <c r="A5817" i="9"/>
  <c r="B5817" i="9"/>
  <c r="D5817" i="9"/>
  <c r="F5817" i="9"/>
  <c r="H5817" i="9"/>
  <c r="I5817" i="9"/>
  <c r="A5818" i="9"/>
  <c r="B5818" i="9"/>
  <c r="C5818" i="9"/>
  <c r="D5818" i="9"/>
  <c r="E5818" i="9"/>
  <c r="F5818" i="9"/>
  <c r="G5818" i="9"/>
  <c r="H5818" i="9"/>
  <c r="I5818" i="9"/>
  <c r="A5819" i="9"/>
  <c r="E5819" i="9"/>
  <c r="F5819" i="9"/>
  <c r="A5820" i="9"/>
  <c r="B5820" i="9"/>
  <c r="C5820" i="9"/>
  <c r="D5820" i="9"/>
  <c r="E5820" i="9"/>
  <c r="F5820" i="9"/>
  <c r="G5820" i="9"/>
  <c r="H5820" i="9"/>
  <c r="I5820" i="9"/>
  <c r="A5821" i="9"/>
  <c r="B5821" i="9"/>
  <c r="D5821" i="9"/>
  <c r="F5821" i="9"/>
  <c r="H5821" i="9"/>
  <c r="I5821" i="9"/>
  <c r="A5822" i="9"/>
  <c r="B5822" i="9"/>
  <c r="C5822" i="9"/>
  <c r="D5822" i="9"/>
  <c r="E5822" i="9"/>
  <c r="F5822" i="9"/>
  <c r="G5822" i="9"/>
  <c r="H5822" i="9"/>
  <c r="I5822" i="9"/>
  <c r="A5823" i="9"/>
  <c r="E5823" i="9"/>
  <c r="F5823" i="9"/>
  <c r="A5824" i="9"/>
  <c r="B5824" i="9"/>
  <c r="C5824" i="9"/>
  <c r="D5824" i="9"/>
  <c r="E5824" i="9"/>
  <c r="F5824" i="9"/>
  <c r="G5824" i="9"/>
  <c r="H5824" i="9"/>
  <c r="I5824" i="9"/>
  <c r="A5825" i="9"/>
  <c r="B5825" i="9"/>
  <c r="D5825" i="9"/>
  <c r="E5825" i="9"/>
  <c r="F5825" i="9"/>
  <c r="H5825" i="9"/>
  <c r="I5825" i="9"/>
  <c r="A5826" i="9"/>
  <c r="B5826" i="9"/>
  <c r="C5826" i="9"/>
  <c r="D5826" i="9"/>
  <c r="E5826" i="9"/>
  <c r="F5826" i="9"/>
  <c r="G5826" i="9"/>
  <c r="H5826" i="9"/>
  <c r="I5826" i="9"/>
  <c r="A5827" i="9"/>
  <c r="E5827" i="9"/>
  <c r="F5827" i="9"/>
  <c r="A5828" i="9"/>
  <c r="B5828" i="9"/>
  <c r="C5828" i="9"/>
  <c r="D5828" i="9"/>
  <c r="E5828" i="9"/>
  <c r="F5828" i="9"/>
  <c r="G5828" i="9"/>
  <c r="H5828" i="9"/>
  <c r="I5828" i="9"/>
  <c r="A5829" i="9"/>
  <c r="B5829" i="9"/>
  <c r="D5829" i="9"/>
  <c r="E5829" i="9"/>
  <c r="F5829" i="9"/>
  <c r="H5829" i="9"/>
  <c r="I5829" i="9"/>
  <c r="A5830" i="9"/>
  <c r="B5830" i="9"/>
  <c r="C5830" i="9"/>
  <c r="D5830" i="9"/>
  <c r="E5830" i="9"/>
  <c r="F5830" i="9"/>
  <c r="G5830" i="9"/>
  <c r="H5830" i="9"/>
  <c r="I5830" i="9"/>
  <c r="A5831" i="9"/>
  <c r="E5831" i="9"/>
  <c r="F5831" i="9"/>
  <c r="H5831" i="9"/>
  <c r="A5832" i="9"/>
  <c r="B5832" i="9"/>
  <c r="C5832" i="9"/>
  <c r="D5832" i="9"/>
  <c r="E5832" i="9"/>
  <c r="F5832" i="9"/>
  <c r="G5832" i="9"/>
  <c r="H5832" i="9"/>
  <c r="I5832" i="9"/>
  <c r="A5833" i="9"/>
  <c r="B5833" i="9"/>
  <c r="D5833" i="9"/>
  <c r="E5833" i="9"/>
  <c r="F5833" i="9"/>
  <c r="H5833" i="9"/>
  <c r="I5833" i="9"/>
  <c r="A5834" i="9"/>
  <c r="B5834" i="9"/>
  <c r="C5834" i="9"/>
  <c r="D5834" i="9"/>
  <c r="E5834" i="9"/>
  <c r="F5834" i="9"/>
  <c r="G5834" i="9"/>
  <c r="H5834" i="9"/>
  <c r="I5834" i="9"/>
  <c r="A5835" i="9"/>
  <c r="B5835" i="9"/>
  <c r="E5835" i="9"/>
  <c r="F5835" i="9"/>
  <c r="H5835" i="9"/>
  <c r="A5836" i="9"/>
  <c r="B5836" i="9"/>
  <c r="C5836" i="9"/>
  <c r="D5836" i="9"/>
  <c r="E5836" i="9"/>
  <c r="F5836" i="9"/>
  <c r="G5836" i="9"/>
  <c r="H5836" i="9"/>
  <c r="I5836" i="9"/>
  <c r="A5837" i="9"/>
  <c r="B5837" i="9"/>
  <c r="D5837" i="9"/>
  <c r="E5837" i="9"/>
  <c r="F5837" i="9"/>
  <c r="H5837" i="9"/>
  <c r="I5837" i="9"/>
  <c r="A5838" i="9"/>
  <c r="B5838" i="9"/>
  <c r="C5838" i="9"/>
  <c r="D5838" i="9"/>
  <c r="E5838" i="9"/>
  <c r="F5838" i="9"/>
  <c r="G5838" i="9"/>
  <c r="H5838" i="9"/>
  <c r="I5838" i="9"/>
  <c r="A5839" i="9"/>
  <c r="B5839" i="9"/>
  <c r="E5839" i="9"/>
  <c r="F5839" i="9"/>
  <c r="H5839" i="9"/>
  <c r="A5840" i="9"/>
  <c r="B5840" i="9"/>
  <c r="C5840" i="9"/>
  <c r="D5840" i="9"/>
  <c r="E5840" i="9"/>
  <c r="F5840" i="9"/>
  <c r="G5840" i="9"/>
  <c r="H5840" i="9"/>
  <c r="I5840" i="9"/>
  <c r="A5841" i="9"/>
  <c r="B5841" i="9"/>
  <c r="D5841" i="9"/>
  <c r="E5841" i="9"/>
  <c r="F5841" i="9"/>
  <c r="H5841" i="9"/>
  <c r="I5841" i="9"/>
  <c r="A5842" i="9"/>
  <c r="B5842" i="9"/>
  <c r="C5842" i="9"/>
  <c r="D5842" i="9"/>
  <c r="E5842" i="9"/>
  <c r="F5842" i="9"/>
  <c r="G5842" i="9"/>
  <c r="H5842" i="9"/>
  <c r="I5842" i="9"/>
  <c r="A5843" i="9"/>
  <c r="B5843" i="9"/>
  <c r="E5843" i="9"/>
  <c r="F5843" i="9"/>
  <c r="H5843" i="9"/>
  <c r="A5844" i="9"/>
  <c r="B5844" i="9"/>
  <c r="C5844" i="9"/>
  <c r="D5844" i="9"/>
  <c r="E5844" i="9"/>
  <c r="F5844" i="9"/>
  <c r="G5844" i="9"/>
  <c r="H5844" i="9"/>
  <c r="I5844" i="9"/>
  <c r="A5845" i="9"/>
  <c r="B5845" i="9"/>
  <c r="D5845" i="9"/>
  <c r="E5845" i="9"/>
  <c r="F5845" i="9"/>
  <c r="H5845" i="9"/>
  <c r="I5845" i="9"/>
  <c r="A5846" i="9"/>
  <c r="B5846" i="9"/>
  <c r="C5846" i="9"/>
  <c r="D5846" i="9"/>
  <c r="E5846" i="9"/>
  <c r="F5846" i="9"/>
  <c r="G5846" i="9"/>
  <c r="H5846" i="9"/>
  <c r="I5846" i="9"/>
  <c r="A5847" i="9"/>
  <c r="B5847" i="9"/>
  <c r="E5847" i="9"/>
  <c r="F5847" i="9"/>
  <c r="H5847" i="9"/>
  <c r="A5848" i="9"/>
  <c r="B5848" i="9"/>
  <c r="C5848" i="9"/>
  <c r="D5848" i="9"/>
  <c r="E5848" i="9"/>
  <c r="F5848" i="9"/>
  <c r="G5848" i="9"/>
  <c r="H5848" i="9"/>
  <c r="I5848" i="9"/>
  <c r="A5849" i="9"/>
  <c r="B5849" i="9"/>
  <c r="D5849" i="9"/>
  <c r="E5849" i="9"/>
  <c r="F5849" i="9"/>
  <c r="H5849" i="9"/>
  <c r="I5849" i="9"/>
  <c r="A5850" i="9"/>
  <c r="B5850" i="9"/>
  <c r="C5850" i="9"/>
  <c r="D5850" i="9"/>
  <c r="E5850" i="9"/>
  <c r="F5850" i="9"/>
  <c r="G5850" i="9"/>
  <c r="H5850" i="9"/>
  <c r="I5850" i="9"/>
  <c r="A5851" i="9"/>
  <c r="B5851" i="9"/>
  <c r="E5851" i="9"/>
  <c r="F5851" i="9"/>
  <c r="H5851" i="9"/>
  <c r="A5852" i="9"/>
  <c r="B5852" i="9"/>
  <c r="C5852" i="9"/>
  <c r="D5852" i="9"/>
  <c r="E5852" i="9"/>
  <c r="F5852" i="9"/>
  <c r="G5852" i="9"/>
  <c r="H5852" i="9"/>
  <c r="I5852" i="9"/>
  <c r="A5853" i="9"/>
  <c r="B5853" i="9"/>
  <c r="D5853" i="9"/>
  <c r="E5853" i="9"/>
  <c r="F5853" i="9"/>
  <c r="H5853" i="9"/>
  <c r="I5853" i="9"/>
  <c r="A5854" i="9"/>
  <c r="B5854" i="9"/>
  <c r="C5854" i="9"/>
  <c r="D5854" i="9"/>
  <c r="E5854" i="9"/>
  <c r="F5854" i="9"/>
  <c r="G5854" i="9"/>
  <c r="H5854" i="9"/>
  <c r="I5854" i="9"/>
  <c r="A5855" i="9"/>
  <c r="B5855" i="9"/>
  <c r="E5855" i="9"/>
  <c r="F5855" i="9"/>
  <c r="H5855" i="9"/>
  <c r="A5856" i="9"/>
  <c r="B5856" i="9"/>
  <c r="C5856" i="9"/>
  <c r="D5856" i="9"/>
  <c r="E5856" i="9"/>
  <c r="F5856" i="9"/>
  <c r="G5856" i="9"/>
  <c r="H5856" i="9"/>
  <c r="I5856" i="9"/>
  <c r="A5857" i="9"/>
  <c r="B5857" i="9"/>
  <c r="D5857" i="9"/>
  <c r="E5857" i="9"/>
  <c r="F5857" i="9"/>
  <c r="H5857" i="9"/>
  <c r="I5857" i="9"/>
  <c r="A5858" i="9"/>
  <c r="B5858" i="9"/>
  <c r="C5858" i="9"/>
  <c r="D5858" i="9"/>
  <c r="E5858" i="9"/>
  <c r="F5858" i="9"/>
  <c r="G5858" i="9"/>
  <c r="H5858" i="9"/>
  <c r="I5858" i="9"/>
  <c r="A5859" i="9"/>
  <c r="B5859" i="9"/>
  <c r="E5859" i="9"/>
  <c r="F5859" i="9"/>
  <c r="H5859" i="9"/>
  <c r="A5860" i="9"/>
  <c r="B5860" i="9"/>
  <c r="C5860" i="9"/>
  <c r="D5860" i="9"/>
  <c r="E5860" i="9"/>
  <c r="F5860" i="9"/>
  <c r="G5860" i="9"/>
  <c r="H5860" i="9"/>
  <c r="I5860" i="9"/>
  <c r="A5861" i="9"/>
  <c r="B5861" i="9"/>
  <c r="D5861" i="9"/>
  <c r="E5861" i="9"/>
  <c r="F5861" i="9"/>
  <c r="H5861" i="9"/>
  <c r="I5861" i="9"/>
  <c r="A5862" i="9"/>
  <c r="B5862" i="9"/>
  <c r="C5862" i="9"/>
  <c r="D5862" i="9"/>
  <c r="E5862" i="9"/>
  <c r="F5862" i="9"/>
  <c r="G5862" i="9"/>
  <c r="H5862" i="9"/>
  <c r="I5862" i="9"/>
  <c r="A5863" i="9"/>
  <c r="B5863" i="9"/>
  <c r="E5863" i="9"/>
  <c r="F5863" i="9"/>
  <c r="H5863" i="9"/>
  <c r="A5864" i="9"/>
  <c r="B5864" i="9"/>
  <c r="C5864" i="9"/>
  <c r="D5864" i="9"/>
  <c r="E5864" i="9"/>
  <c r="F5864" i="9"/>
  <c r="G5864" i="9"/>
  <c r="H5864" i="9"/>
  <c r="I5864" i="9"/>
  <c r="A5865" i="9"/>
  <c r="B5865" i="9"/>
  <c r="D5865" i="9"/>
  <c r="E5865" i="9"/>
  <c r="F5865" i="9"/>
  <c r="H5865" i="9"/>
  <c r="I5865" i="9"/>
  <c r="A5866" i="9"/>
  <c r="B5866" i="9"/>
  <c r="C5866" i="9"/>
  <c r="D5866" i="9"/>
  <c r="E5866" i="9"/>
  <c r="F5866" i="9"/>
  <c r="G5866" i="9"/>
  <c r="H5866" i="9"/>
  <c r="I5866" i="9"/>
  <c r="A5867" i="9"/>
  <c r="B5867" i="9"/>
  <c r="E5867" i="9"/>
  <c r="F5867" i="9"/>
  <c r="H5867" i="9"/>
  <c r="A5868" i="9"/>
  <c r="B5868" i="9"/>
  <c r="C5868" i="9"/>
  <c r="D5868" i="9"/>
  <c r="E5868" i="9"/>
  <c r="F5868" i="9"/>
  <c r="G5868" i="9"/>
  <c r="H5868" i="9"/>
  <c r="I5868" i="9"/>
  <c r="A5869" i="9"/>
  <c r="B5869" i="9"/>
  <c r="D5869" i="9"/>
  <c r="E5869" i="9"/>
  <c r="F5869" i="9"/>
  <c r="H5869" i="9"/>
  <c r="I5869" i="9"/>
  <c r="A5870" i="9"/>
  <c r="B5870" i="9"/>
  <c r="C5870" i="9"/>
  <c r="D5870" i="9"/>
  <c r="E5870" i="9"/>
  <c r="F5870" i="9"/>
  <c r="G5870" i="9"/>
  <c r="H5870" i="9"/>
  <c r="I5870" i="9"/>
  <c r="A5871" i="9"/>
  <c r="B5871" i="9"/>
  <c r="E5871" i="9"/>
  <c r="F5871" i="9"/>
  <c r="H5871" i="9"/>
  <c r="A5872" i="9"/>
  <c r="B5872" i="9"/>
  <c r="C5872" i="9"/>
  <c r="D5872" i="9"/>
  <c r="E5872" i="9"/>
  <c r="F5872" i="9"/>
  <c r="G5872" i="9"/>
  <c r="H5872" i="9"/>
  <c r="I5872" i="9"/>
  <c r="A5873" i="9"/>
  <c r="B5873" i="9"/>
  <c r="D5873" i="9"/>
  <c r="E5873" i="9"/>
  <c r="F5873" i="9"/>
  <c r="H5873" i="9"/>
  <c r="I5873" i="9"/>
  <c r="A5874" i="9"/>
  <c r="B5874" i="9"/>
  <c r="C5874" i="9"/>
  <c r="D5874" i="9"/>
  <c r="E5874" i="9"/>
  <c r="F5874" i="9"/>
  <c r="G5874" i="9"/>
  <c r="H5874" i="9"/>
  <c r="I5874" i="9"/>
  <c r="A5875" i="9"/>
  <c r="B5875" i="9"/>
  <c r="E5875" i="9"/>
  <c r="F5875" i="9"/>
  <c r="H5875" i="9"/>
  <c r="A5876" i="9"/>
  <c r="B5876" i="9"/>
  <c r="C5876" i="9"/>
  <c r="D5876" i="9"/>
  <c r="E5876" i="9"/>
  <c r="F5876" i="9"/>
  <c r="G5876" i="9"/>
  <c r="H5876" i="9"/>
  <c r="I5876" i="9"/>
  <c r="A5877" i="9"/>
  <c r="B5877" i="9"/>
  <c r="D5877" i="9"/>
  <c r="E5877" i="9"/>
  <c r="F5877" i="9"/>
  <c r="H5877" i="9"/>
  <c r="I5877" i="9"/>
  <c r="A5878" i="9"/>
  <c r="B5878" i="9"/>
  <c r="C5878" i="9"/>
  <c r="D5878" i="9"/>
  <c r="E5878" i="9"/>
  <c r="F5878" i="9"/>
  <c r="G5878" i="9"/>
  <c r="H5878" i="9"/>
  <c r="I5878" i="9"/>
  <c r="A5879" i="9"/>
  <c r="B5879" i="9"/>
  <c r="E5879" i="9"/>
  <c r="F5879" i="9"/>
  <c r="H5879" i="9"/>
  <c r="A5880" i="9"/>
  <c r="B5880" i="9"/>
  <c r="C5880" i="9"/>
  <c r="D5880" i="9"/>
  <c r="E5880" i="9"/>
  <c r="F5880" i="9"/>
  <c r="G5880" i="9"/>
  <c r="H5880" i="9"/>
  <c r="I5880" i="9"/>
  <c r="A5881" i="9"/>
  <c r="B5881" i="9"/>
  <c r="D5881" i="9"/>
  <c r="E5881" i="9"/>
  <c r="F5881" i="9"/>
  <c r="H5881" i="9"/>
  <c r="I5881" i="9"/>
  <c r="A5882" i="9"/>
  <c r="B5882" i="9"/>
  <c r="C5882" i="9"/>
  <c r="D5882" i="9"/>
  <c r="E5882" i="9"/>
  <c r="F5882" i="9"/>
  <c r="G5882" i="9"/>
  <c r="H5882" i="9"/>
  <c r="I5882" i="9"/>
  <c r="A5883" i="9"/>
  <c r="B5883" i="9"/>
  <c r="E5883" i="9"/>
  <c r="F5883" i="9"/>
  <c r="H5883" i="9"/>
  <c r="A5884" i="9"/>
  <c r="B5884" i="9"/>
  <c r="C5884" i="9"/>
  <c r="D5884" i="9"/>
  <c r="E5884" i="9"/>
  <c r="F5884" i="9"/>
  <c r="G5884" i="9"/>
  <c r="H5884" i="9"/>
  <c r="I5884" i="9"/>
  <c r="A5885" i="9"/>
  <c r="B5885" i="9"/>
  <c r="D5885" i="9"/>
  <c r="E5885" i="9"/>
  <c r="F5885" i="9"/>
  <c r="H5885" i="9"/>
  <c r="I5885" i="9"/>
  <c r="A5886" i="9"/>
  <c r="B5886" i="9"/>
  <c r="C5886" i="9"/>
  <c r="D5886" i="9"/>
  <c r="E5886" i="9"/>
  <c r="F5886" i="9"/>
  <c r="G5886" i="9"/>
  <c r="H5886" i="9"/>
  <c r="I5886" i="9"/>
  <c r="A5887" i="9"/>
  <c r="B5887" i="9"/>
  <c r="E5887" i="9"/>
  <c r="F5887" i="9"/>
  <c r="H5887" i="9"/>
  <c r="A5888" i="9"/>
  <c r="B5888" i="9"/>
  <c r="C5888" i="9"/>
  <c r="D5888" i="9"/>
  <c r="E5888" i="9"/>
  <c r="F5888" i="9"/>
  <c r="G5888" i="9"/>
  <c r="H5888" i="9"/>
  <c r="I5888" i="9"/>
  <c r="A5889" i="9"/>
  <c r="B5889" i="9"/>
  <c r="D5889" i="9"/>
  <c r="E5889" i="9"/>
  <c r="F5889" i="9"/>
  <c r="H5889" i="9"/>
  <c r="I5889" i="9"/>
  <c r="A5890" i="9"/>
  <c r="B5890" i="9"/>
  <c r="C5890" i="9"/>
  <c r="D5890" i="9"/>
  <c r="E5890" i="9"/>
  <c r="F5890" i="9"/>
  <c r="G5890" i="9"/>
  <c r="H5890" i="9"/>
  <c r="I5890" i="9"/>
  <c r="A5891" i="9"/>
  <c r="B5891" i="9"/>
  <c r="E5891" i="9"/>
  <c r="F5891" i="9"/>
  <c r="H5891" i="9"/>
  <c r="A5892" i="9"/>
  <c r="B5892" i="9"/>
  <c r="C5892" i="9"/>
  <c r="D5892" i="9"/>
  <c r="E5892" i="9"/>
  <c r="F5892" i="9"/>
  <c r="G5892" i="9"/>
  <c r="H5892" i="9"/>
  <c r="I5892" i="9"/>
  <c r="A5893" i="9"/>
  <c r="B5893" i="9"/>
  <c r="D5893" i="9"/>
  <c r="E5893" i="9"/>
  <c r="F5893" i="9"/>
  <c r="H5893" i="9"/>
  <c r="I5893" i="9"/>
  <c r="A5894" i="9"/>
  <c r="B5894" i="9"/>
  <c r="C5894" i="9"/>
  <c r="D5894" i="9"/>
  <c r="E5894" i="9"/>
  <c r="F5894" i="9"/>
  <c r="G5894" i="9"/>
  <c r="H5894" i="9"/>
  <c r="I5894" i="9"/>
  <c r="A5895" i="9"/>
  <c r="B5895" i="9"/>
  <c r="E5895" i="9"/>
  <c r="F5895" i="9"/>
  <c r="H5895" i="9"/>
  <c r="A5896" i="9"/>
  <c r="B5896" i="9"/>
  <c r="C5896" i="9"/>
  <c r="D5896" i="9"/>
  <c r="E5896" i="9"/>
  <c r="F5896" i="9"/>
  <c r="G5896" i="9"/>
  <c r="H5896" i="9"/>
  <c r="I5896" i="9"/>
  <c r="A5897" i="9"/>
  <c r="B5897" i="9"/>
  <c r="D5897" i="9"/>
  <c r="E5897" i="9"/>
  <c r="F5897" i="9"/>
  <c r="H5897" i="9"/>
  <c r="I5897" i="9"/>
  <c r="A5898" i="9"/>
  <c r="B5898" i="9"/>
  <c r="C5898" i="9"/>
  <c r="D5898" i="9"/>
  <c r="E5898" i="9"/>
  <c r="F5898" i="9"/>
  <c r="G5898" i="9"/>
  <c r="H5898" i="9"/>
  <c r="I5898" i="9"/>
  <c r="A5899" i="9"/>
  <c r="B5899" i="9"/>
  <c r="E5899" i="9"/>
  <c r="F5899" i="9"/>
  <c r="H5899" i="9"/>
  <c r="A5900" i="9"/>
  <c r="B5900" i="9"/>
  <c r="C5900" i="9"/>
  <c r="D5900" i="9"/>
  <c r="E5900" i="9"/>
  <c r="F5900" i="9"/>
  <c r="G5900" i="9"/>
  <c r="H5900" i="9"/>
  <c r="I5900" i="9"/>
  <c r="A5901" i="9"/>
  <c r="B5901" i="9"/>
  <c r="D5901" i="9"/>
  <c r="E5901" i="9"/>
  <c r="F5901" i="9"/>
  <c r="H5901" i="9"/>
  <c r="I5901" i="9"/>
  <c r="A5902" i="9"/>
  <c r="B5902" i="9"/>
  <c r="C5902" i="9"/>
  <c r="D5902" i="9"/>
  <c r="E5902" i="9"/>
  <c r="F5902" i="9"/>
  <c r="G5902" i="9"/>
  <c r="H5902" i="9"/>
  <c r="I5902" i="9"/>
  <c r="A5903" i="9"/>
  <c r="B5903" i="9"/>
  <c r="E5903" i="9"/>
  <c r="F5903" i="9"/>
  <c r="H5903" i="9"/>
  <c r="A5904" i="9"/>
  <c r="B5904" i="9"/>
  <c r="C5904" i="9"/>
  <c r="D5904" i="9"/>
  <c r="E5904" i="9"/>
  <c r="F5904" i="9"/>
  <c r="G5904" i="9"/>
  <c r="H5904" i="9"/>
  <c r="I5904" i="9"/>
  <c r="A5905" i="9"/>
  <c r="B5905" i="9"/>
  <c r="D5905" i="9"/>
  <c r="E5905" i="9"/>
  <c r="F5905" i="9"/>
  <c r="H5905" i="9"/>
  <c r="I5905" i="9"/>
  <c r="A5906" i="9"/>
  <c r="B5906" i="9"/>
  <c r="C5906" i="9"/>
  <c r="D5906" i="9"/>
  <c r="E5906" i="9"/>
  <c r="F5906" i="9"/>
  <c r="G5906" i="9"/>
  <c r="H5906" i="9"/>
  <c r="I5906" i="9"/>
  <c r="A5907" i="9"/>
  <c r="B5907" i="9"/>
  <c r="E5907" i="9"/>
  <c r="F5907" i="9"/>
  <c r="H5907" i="9"/>
  <c r="A5908" i="9"/>
  <c r="B5908" i="9"/>
  <c r="C5908" i="9"/>
  <c r="D5908" i="9"/>
  <c r="E5908" i="9"/>
  <c r="F5908" i="9"/>
  <c r="G5908" i="9"/>
  <c r="H5908" i="9"/>
  <c r="I5908" i="9"/>
  <c r="A5909" i="9"/>
  <c r="B5909" i="9"/>
  <c r="D5909" i="9"/>
  <c r="E5909" i="9"/>
  <c r="F5909" i="9"/>
  <c r="H5909" i="9"/>
  <c r="I5909" i="9"/>
  <c r="A5910" i="9"/>
  <c r="B5910" i="9"/>
  <c r="C5910" i="9"/>
  <c r="D5910" i="9"/>
  <c r="E5910" i="9"/>
  <c r="F5910" i="9"/>
  <c r="G5910" i="9"/>
  <c r="H5910" i="9"/>
  <c r="I5910" i="9"/>
  <c r="A5911" i="9"/>
  <c r="B5911" i="9"/>
  <c r="E5911" i="9"/>
  <c r="F5911" i="9"/>
  <c r="H5911" i="9"/>
  <c r="A5912" i="9"/>
  <c r="B5912" i="9"/>
  <c r="C5912" i="9"/>
  <c r="D5912" i="9"/>
  <c r="E5912" i="9"/>
  <c r="F5912" i="9"/>
  <c r="G5912" i="9"/>
  <c r="H5912" i="9"/>
  <c r="I5912" i="9"/>
  <c r="A5913" i="9"/>
  <c r="B5913" i="9"/>
  <c r="D5913" i="9"/>
  <c r="E5913" i="9"/>
  <c r="F5913" i="9"/>
  <c r="H5913" i="9"/>
  <c r="I5913" i="9"/>
  <c r="A5914" i="9"/>
  <c r="B5914" i="9"/>
  <c r="C5914" i="9"/>
  <c r="D5914" i="9"/>
  <c r="E5914" i="9"/>
  <c r="F5914" i="9"/>
  <c r="G5914" i="9"/>
  <c r="H5914" i="9"/>
  <c r="I5914" i="9"/>
  <c r="A5915" i="9"/>
  <c r="B5915" i="9"/>
  <c r="E5915" i="9"/>
  <c r="F5915" i="9"/>
  <c r="H5915" i="9"/>
  <c r="A5916" i="9"/>
  <c r="B5916" i="9"/>
  <c r="C5916" i="9"/>
  <c r="D5916" i="9"/>
  <c r="E5916" i="9"/>
  <c r="F5916" i="9"/>
  <c r="G5916" i="9"/>
  <c r="H5916" i="9"/>
  <c r="I5916" i="9"/>
  <c r="A5917" i="9"/>
  <c r="B5917" i="9"/>
  <c r="D5917" i="9"/>
  <c r="E5917" i="9"/>
  <c r="F5917" i="9"/>
  <c r="H5917" i="9"/>
  <c r="I5917" i="9"/>
  <c r="A5918" i="9"/>
  <c r="B5918" i="9"/>
  <c r="C5918" i="9"/>
  <c r="D5918" i="9"/>
  <c r="E5918" i="9"/>
  <c r="F5918" i="9"/>
  <c r="G5918" i="9"/>
  <c r="H5918" i="9"/>
  <c r="I5918" i="9"/>
  <c r="A5919" i="9"/>
  <c r="B5919" i="9"/>
  <c r="E5919" i="9"/>
  <c r="F5919" i="9"/>
  <c r="H5919" i="9"/>
  <c r="A5920" i="9"/>
  <c r="B5920" i="9"/>
  <c r="C5920" i="9"/>
  <c r="D5920" i="9"/>
  <c r="E5920" i="9"/>
  <c r="F5920" i="9"/>
  <c r="G5920" i="9"/>
  <c r="H5920" i="9"/>
  <c r="I5920" i="9"/>
  <c r="A5921" i="9"/>
  <c r="B5921" i="9"/>
  <c r="D5921" i="9"/>
  <c r="E5921" i="9"/>
  <c r="F5921" i="9"/>
  <c r="H5921" i="9"/>
  <c r="I5921" i="9"/>
  <c r="A5922" i="9"/>
  <c r="B5922" i="9"/>
  <c r="C5922" i="9"/>
  <c r="D5922" i="9"/>
  <c r="E5922" i="9"/>
  <c r="F5922" i="9"/>
  <c r="G5922" i="9"/>
  <c r="H5922" i="9"/>
  <c r="I5922" i="9"/>
  <c r="A5923" i="9"/>
  <c r="B5923" i="9"/>
  <c r="E5923" i="9"/>
  <c r="F5923" i="9"/>
  <c r="H5923" i="9"/>
  <c r="A5924" i="9"/>
  <c r="B5924" i="9"/>
  <c r="C5924" i="9"/>
  <c r="D5924" i="9"/>
  <c r="E5924" i="9"/>
  <c r="F5924" i="9"/>
  <c r="G5924" i="9"/>
  <c r="H5924" i="9"/>
  <c r="I5924" i="9"/>
  <c r="A5925" i="9"/>
  <c r="B5925" i="9"/>
  <c r="D5925" i="9"/>
  <c r="E5925" i="9"/>
  <c r="F5925" i="9"/>
  <c r="H5925" i="9"/>
  <c r="I5925" i="9"/>
  <c r="A5926" i="9"/>
  <c r="B5926" i="9"/>
  <c r="C5926" i="9"/>
  <c r="D5926" i="9"/>
  <c r="E5926" i="9"/>
  <c r="F5926" i="9"/>
  <c r="G5926" i="9"/>
  <c r="H5926" i="9"/>
  <c r="I5926" i="9"/>
  <c r="A5927" i="9"/>
  <c r="B5927" i="9"/>
  <c r="E5927" i="9"/>
  <c r="F5927" i="9"/>
  <c r="H5927" i="9"/>
  <c r="A5928" i="9"/>
  <c r="B5928" i="9"/>
  <c r="C5928" i="9"/>
  <c r="D5928" i="9"/>
  <c r="E5928" i="9"/>
  <c r="F5928" i="9"/>
  <c r="G5928" i="9"/>
  <c r="H5928" i="9"/>
  <c r="I5928" i="9"/>
  <c r="A5929" i="9"/>
  <c r="B5929" i="9"/>
  <c r="D5929" i="9"/>
  <c r="E5929" i="9"/>
  <c r="F5929" i="9"/>
  <c r="H5929" i="9"/>
  <c r="I5929" i="9"/>
  <c r="A5930" i="9"/>
  <c r="B5930" i="9"/>
  <c r="C5930" i="9"/>
  <c r="D5930" i="9"/>
  <c r="E5930" i="9"/>
  <c r="F5930" i="9"/>
  <c r="G5930" i="9"/>
  <c r="H5930" i="9"/>
  <c r="I5930" i="9"/>
  <c r="A5931" i="9"/>
  <c r="B5931" i="9"/>
  <c r="E5931" i="9"/>
  <c r="F5931" i="9"/>
  <c r="H5931" i="9"/>
  <c r="A5932" i="9"/>
  <c r="B5932" i="9"/>
  <c r="C5932" i="9"/>
  <c r="D5932" i="9"/>
  <c r="E5932" i="9"/>
  <c r="F5932" i="9"/>
  <c r="G5932" i="9"/>
  <c r="H5932" i="9"/>
  <c r="I5932" i="9"/>
  <c r="A5933" i="9"/>
  <c r="B5933" i="9"/>
  <c r="D5933" i="9"/>
  <c r="E5933" i="9"/>
  <c r="F5933" i="9"/>
  <c r="H5933" i="9"/>
  <c r="I5933" i="9"/>
  <c r="A5934" i="9"/>
  <c r="B5934" i="9"/>
  <c r="C5934" i="9"/>
  <c r="D5934" i="9"/>
  <c r="E5934" i="9"/>
  <c r="F5934" i="9"/>
  <c r="G5934" i="9"/>
  <c r="H5934" i="9"/>
  <c r="I5934" i="9"/>
  <c r="A5935" i="9"/>
  <c r="B5935" i="9"/>
  <c r="E5935" i="9"/>
  <c r="F5935" i="9"/>
  <c r="H5935" i="9"/>
  <c r="A5936" i="9"/>
  <c r="B5936" i="9"/>
  <c r="C5936" i="9"/>
  <c r="D5936" i="9"/>
  <c r="E5936" i="9"/>
  <c r="F5936" i="9"/>
  <c r="G5936" i="9"/>
  <c r="H5936" i="9"/>
  <c r="I5936" i="9"/>
  <c r="A5937" i="9"/>
  <c r="B5937" i="9"/>
  <c r="D5937" i="9"/>
  <c r="E5937" i="9"/>
  <c r="F5937" i="9"/>
  <c r="H5937" i="9"/>
  <c r="I5937" i="9"/>
  <c r="A5938" i="9"/>
  <c r="B5938" i="9"/>
  <c r="C5938" i="9"/>
  <c r="D5938" i="9"/>
  <c r="E5938" i="9"/>
  <c r="F5938" i="9"/>
  <c r="G5938" i="9"/>
  <c r="H5938" i="9"/>
  <c r="I5938" i="9"/>
  <c r="A5939" i="9"/>
  <c r="B5939" i="9"/>
  <c r="E5939" i="9"/>
  <c r="F5939" i="9"/>
  <c r="H5939" i="9"/>
  <c r="A5940" i="9"/>
  <c r="B5940" i="9"/>
  <c r="C5940" i="9"/>
  <c r="D5940" i="9"/>
  <c r="E5940" i="9"/>
  <c r="F5940" i="9"/>
  <c r="G5940" i="9"/>
  <c r="H5940" i="9"/>
  <c r="I5940" i="9"/>
  <c r="A5941" i="9"/>
  <c r="B5941" i="9"/>
  <c r="D5941" i="9"/>
  <c r="E5941" i="9"/>
  <c r="F5941" i="9"/>
  <c r="H5941" i="9"/>
  <c r="I5941" i="9"/>
  <c r="A5942" i="9"/>
  <c r="B5942" i="9"/>
  <c r="C5942" i="9"/>
  <c r="D5942" i="9"/>
  <c r="E5942" i="9"/>
  <c r="F5942" i="9"/>
  <c r="G5942" i="9"/>
  <c r="H5942" i="9"/>
  <c r="I5942" i="9"/>
  <c r="A5943" i="9"/>
  <c r="B5943" i="9"/>
  <c r="E5943" i="9"/>
  <c r="F5943" i="9"/>
  <c r="H5943" i="9"/>
  <c r="A5944" i="9"/>
  <c r="B5944" i="9"/>
  <c r="C5944" i="9"/>
  <c r="D5944" i="9"/>
  <c r="E5944" i="9"/>
  <c r="F5944" i="9"/>
  <c r="G5944" i="9"/>
  <c r="H5944" i="9"/>
  <c r="I5944" i="9"/>
  <c r="A5945" i="9"/>
  <c r="B5945" i="9"/>
  <c r="D5945" i="9"/>
  <c r="E5945" i="9"/>
  <c r="F5945" i="9"/>
  <c r="H5945" i="9"/>
  <c r="I5945" i="9"/>
  <c r="A5946" i="9"/>
  <c r="B5946" i="9"/>
  <c r="C5946" i="9"/>
  <c r="D5946" i="9"/>
  <c r="E5946" i="9"/>
  <c r="F5946" i="9"/>
  <c r="G5946" i="9"/>
  <c r="H5946" i="9"/>
  <c r="I5946" i="9"/>
  <c r="A5947" i="9"/>
  <c r="B5947" i="9"/>
  <c r="E5947" i="9"/>
  <c r="F5947" i="9"/>
  <c r="H5947" i="9"/>
  <c r="A5948" i="9"/>
  <c r="B5948" i="9"/>
  <c r="C5948" i="9"/>
  <c r="D5948" i="9"/>
  <c r="E5948" i="9"/>
  <c r="F5948" i="9"/>
  <c r="G5948" i="9"/>
  <c r="H5948" i="9"/>
  <c r="I5948" i="9"/>
  <c r="A5949" i="9"/>
  <c r="B5949" i="9"/>
  <c r="D5949" i="9"/>
  <c r="E5949" i="9"/>
  <c r="F5949" i="9"/>
  <c r="H5949" i="9"/>
  <c r="I5949" i="9"/>
  <c r="A5950" i="9"/>
  <c r="B5950" i="9"/>
  <c r="C5950" i="9"/>
  <c r="D5950" i="9"/>
  <c r="E5950" i="9"/>
  <c r="F5950" i="9"/>
  <c r="G5950" i="9"/>
  <c r="H5950" i="9"/>
  <c r="I5950" i="9"/>
  <c r="A5951" i="9"/>
  <c r="B5951" i="9"/>
  <c r="E5951" i="9"/>
  <c r="F5951" i="9"/>
  <c r="H5951" i="9"/>
  <c r="A5952" i="9"/>
  <c r="B5952" i="9"/>
  <c r="C5952" i="9"/>
  <c r="D5952" i="9"/>
  <c r="E5952" i="9"/>
  <c r="F5952" i="9"/>
  <c r="G5952" i="9"/>
  <c r="H5952" i="9"/>
  <c r="I5952" i="9"/>
  <c r="A5953" i="9"/>
  <c r="B5953" i="9"/>
  <c r="D5953" i="9"/>
  <c r="E5953" i="9"/>
  <c r="F5953" i="9"/>
  <c r="H5953" i="9"/>
  <c r="I5953" i="9"/>
  <c r="A5954" i="9"/>
  <c r="B5954" i="9"/>
  <c r="C5954" i="9"/>
  <c r="D5954" i="9"/>
  <c r="E5954" i="9"/>
  <c r="F5954" i="9"/>
  <c r="G5954" i="9"/>
  <c r="H5954" i="9"/>
  <c r="I5954" i="9"/>
  <c r="A5955" i="9"/>
  <c r="B5955" i="9"/>
  <c r="E5955" i="9"/>
  <c r="F5955" i="9"/>
  <c r="H5955" i="9"/>
  <c r="A5956" i="9"/>
  <c r="B5956" i="9"/>
  <c r="C5956" i="9"/>
  <c r="D5956" i="9"/>
  <c r="E5956" i="9"/>
  <c r="F5956" i="9"/>
  <c r="G5956" i="9"/>
  <c r="H5956" i="9"/>
  <c r="I5956" i="9"/>
  <c r="A5957" i="9"/>
  <c r="B5957" i="9"/>
  <c r="D5957" i="9"/>
  <c r="E5957" i="9"/>
  <c r="F5957" i="9"/>
  <c r="H5957" i="9"/>
  <c r="I5957" i="9"/>
  <c r="A5958" i="9"/>
  <c r="B5958" i="9"/>
  <c r="C5958" i="9"/>
  <c r="D5958" i="9"/>
  <c r="E5958" i="9"/>
  <c r="F5958" i="9"/>
  <c r="G5958" i="9"/>
  <c r="H5958" i="9"/>
  <c r="I5958" i="9"/>
  <c r="A5959" i="9"/>
  <c r="B5959" i="9"/>
  <c r="E5959" i="9"/>
  <c r="F5959" i="9"/>
  <c r="H5959" i="9"/>
  <c r="A5960" i="9"/>
  <c r="B5960" i="9"/>
  <c r="C5960" i="9"/>
  <c r="D5960" i="9"/>
  <c r="E5960" i="9"/>
  <c r="F5960" i="9"/>
  <c r="G5960" i="9"/>
  <c r="H5960" i="9"/>
  <c r="I5960" i="9"/>
  <c r="A5961" i="9"/>
  <c r="B5961" i="9"/>
  <c r="D5961" i="9"/>
  <c r="E5961" i="9"/>
  <c r="F5961" i="9"/>
  <c r="H5961" i="9"/>
  <c r="I5961" i="9"/>
  <c r="A5962" i="9"/>
  <c r="B5962" i="9"/>
  <c r="C5962" i="9"/>
  <c r="D5962" i="9"/>
  <c r="E5962" i="9"/>
  <c r="F5962" i="9"/>
  <c r="G5962" i="9"/>
  <c r="H5962" i="9"/>
  <c r="I5962" i="9"/>
  <c r="A5963" i="9"/>
  <c r="B5963" i="9"/>
  <c r="E5963" i="9"/>
  <c r="F5963" i="9"/>
  <c r="H5963" i="9"/>
  <c r="A5964" i="9"/>
  <c r="B5964" i="9"/>
  <c r="C5964" i="9"/>
  <c r="D5964" i="9"/>
  <c r="E5964" i="9"/>
  <c r="F5964" i="9"/>
  <c r="G5964" i="9"/>
  <c r="H5964" i="9"/>
  <c r="I5964" i="9"/>
  <c r="A5965" i="9"/>
  <c r="B5965" i="9"/>
  <c r="D5965" i="9"/>
  <c r="E5965" i="9"/>
  <c r="F5965" i="9"/>
  <c r="H5965" i="9"/>
  <c r="I5965" i="9"/>
  <c r="A5966" i="9"/>
  <c r="B5966" i="9"/>
  <c r="C5966" i="9"/>
  <c r="D5966" i="9"/>
  <c r="E5966" i="9"/>
  <c r="F5966" i="9"/>
  <c r="G5966" i="9"/>
  <c r="H5966" i="9"/>
  <c r="I5966" i="9"/>
  <c r="A5967" i="9"/>
  <c r="B5967" i="9"/>
  <c r="E5967" i="9"/>
  <c r="F5967" i="9"/>
  <c r="H5967" i="9"/>
  <c r="A5968" i="9"/>
  <c r="B5968" i="9"/>
  <c r="C5968" i="9"/>
  <c r="D5968" i="9"/>
  <c r="E5968" i="9"/>
  <c r="F5968" i="9"/>
  <c r="G5968" i="9"/>
  <c r="H5968" i="9"/>
  <c r="I5968" i="9"/>
  <c r="A5969" i="9"/>
  <c r="B5969" i="9"/>
  <c r="D5969" i="9"/>
  <c r="E5969" i="9"/>
  <c r="F5969" i="9"/>
  <c r="H5969" i="9"/>
  <c r="I5969" i="9"/>
  <c r="A5970" i="9"/>
  <c r="B5970" i="9"/>
  <c r="C5970" i="9"/>
  <c r="D5970" i="9"/>
  <c r="E5970" i="9"/>
  <c r="F5970" i="9"/>
  <c r="G5970" i="9"/>
  <c r="H5970" i="9"/>
  <c r="I5970" i="9"/>
  <c r="A5971" i="9"/>
  <c r="B5971" i="9"/>
  <c r="E5971" i="9"/>
  <c r="F5971" i="9"/>
  <c r="H5971" i="9"/>
  <c r="A5972" i="9"/>
  <c r="B5972" i="9"/>
  <c r="C5972" i="9"/>
  <c r="D5972" i="9"/>
  <c r="E5972" i="9"/>
  <c r="F5972" i="9"/>
  <c r="G5972" i="9"/>
  <c r="H5972" i="9"/>
  <c r="I5972" i="9"/>
  <c r="A5973" i="9"/>
  <c r="B5973" i="9"/>
  <c r="D5973" i="9"/>
  <c r="E5973" i="9"/>
  <c r="F5973" i="9"/>
  <c r="H5973" i="9"/>
  <c r="I5973" i="9"/>
  <c r="A5974" i="9"/>
  <c r="B5974" i="9"/>
  <c r="C5974" i="9"/>
  <c r="D5974" i="9"/>
  <c r="E5974" i="9"/>
  <c r="F5974" i="9"/>
  <c r="G5974" i="9"/>
  <c r="H5974" i="9"/>
  <c r="I5974" i="9"/>
  <c r="A5975" i="9"/>
  <c r="B5975" i="9"/>
  <c r="E5975" i="9"/>
  <c r="F5975" i="9"/>
  <c r="H5975" i="9"/>
  <c r="A5976" i="9"/>
  <c r="B5976" i="9"/>
  <c r="C5976" i="9"/>
  <c r="D5976" i="9"/>
  <c r="E5976" i="9"/>
  <c r="F5976" i="9"/>
  <c r="G5976" i="9"/>
  <c r="H5976" i="9"/>
  <c r="I5976" i="9"/>
  <c r="A5977" i="9"/>
  <c r="B5977" i="9"/>
  <c r="D5977" i="9"/>
  <c r="E5977" i="9"/>
  <c r="F5977" i="9"/>
  <c r="H5977" i="9"/>
  <c r="I5977" i="9"/>
  <c r="A5978" i="9"/>
  <c r="B5978" i="9"/>
  <c r="C5978" i="9"/>
  <c r="D5978" i="9"/>
  <c r="E5978" i="9"/>
  <c r="F5978" i="9"/>
  <c r="G5978" i="9"/>
  <c r="H5978" i="9"/>
  <c r="I5978" i="9"/>
  <c r="A5979" i="9"/>
  <c r="B5979" i="9"/>
  <c r="E5979" i="9"/>
  <c r="F5979" i="9"/>
  <c r="H5979" i="9"/>
  <c r="A5980" i="9"/>
  <c r="B5980" i="9"/>
  <c r="C5980" i="9"/>
  <c r="D5980" i="9"/>
  <c r="E5980" i="9"/>
  <c r="F5980" i="9"/>
  <c r="G5980" i="9"/>
  <c r="H5980" i="9"/>
  <c r="I5980" i="9"/>
  <c r="A5981" i="9"/>
  <c r="B5981" i="9"/>
  <c r="D5981" i="9"/>
  <c r="E5981" i="9"/>
  <c r="F5981" i="9"/>
  <c r="H5981" i="9"/>
  <c r="I5981" i="9"/>
  <c r="A5982" i="9"/>
  <c r="B5982" i="9"/>
  <c r="C5982" i="9"/>
  <c r="D5982" i="9"/>
  <c r="E5982" i="9"/>
  <c r="F5982" i="9"/>
  <c r="G5982" i="9"/>
  <c r="H5982" i="9"/>
  <c r="I5982" i="9"/>
  <c r="A5983" i="9"/>
  <c r="B5983" i="9"/>
  <c r="E5983" i="9"/>
  <c r="F5983" i="9"/>
  <c r="H5983" i="9"/>
  <c r="A5984" i="9"/>
  <c r="B5984" i="9"/>
  <c r="C5984" i="9"/>
  <c r="D5984" i="9"/>
  <c r="E5984" i="9"/>
  <c r="F5984" i="9"/>
  <c r="G5984" i="9"/>
  <c r="H5984" i="9"/>
  <c r="I5984" i="9"/>
  <c r="A5985" i="9"/>
  <c r="B5985" i="9"/>
  <c r="D5985" i="9"/>
  <c r="E5985" i="9"/>
  <c r="F5985" i="9"/>
  <c r="H5985" i="9"/>
  <c r="I5985" i="9"/>
  <c r="A5986" i="9"/>
  <c r="B5986" i="9"/>
  <c r="C5986" i="9"/>
  <c r="D5986" i="9"/>
  <c r="E5986" i="9"/>
  <c r="F5986" i="9"/>
  <c r="G5986" i="9"/>
  <c r="H5986" i="9"/>
  <c r="I5986" i="9"/>
  <c r="A5987" i="9"/>
  <c r="B5987" i="9"/>
  <c r="E5987" i="9"/>
  <c r="F5987" i="9"/>
  <c r="H5987" i="9"/>
  <c r="A5988" i="9"/>
  <c r="B5988" i="9"/>
  <c r="C5988" i="9"/>
  <c r="D5988" i="9"/>
  <c r="E5988" i="9"/>
  <c r="F5988" i="9"/>
  <c r="G5988" i="9"/>
  <c r="H5988" i="9"/>
  <c r="I5988" i="9"/>
  <c r="A5989" i="9"/>
  <c r="B5989" i="9"/>
  <c r="D5989" i="9"/>
  <c r="E5989" i="9"/>
  <c r="F5989" i="9"/>
  <c r="H5989" i="9"/>
  <c r="I5989" i="9"/>
  <c r="A5990" i="9"/>
  <c r="B5990" i="9"/>
  <c r="C5990" i="9"/>
  <c r="D5990" i="9"/>
  <c r="E5990" i="9"/>
  <c r="F5990" i="9"/>
  <c r="G5990" i="9"/>
  <c r="H5990" i="9"/>
  <c r="I5990" i="9"/>
  <c r="A5991" i="9"/>
  <c r="B5991" i="9"/>
  <c r="E5991" i="9"/>
  <c r="F5991" i="9"/>
  <c r="H5991" i="9"/>
  <c r="A5992" i="9"/>
  <c r="B5992" i="9"/>
  <c r="C5992" i="9"/>
  <c r="D5992" i="9"/>
  <c r="E5992" i="9"/>
  <c r="F5992" i="9"/>
  <c r="G5992" i="9"/>
  <c r="H5992" i="9"/>
  <c r="I5992" i="9"/>
  <c r="A5993" i="9"/>
  <c r="B5993" i="9"/>
  <c r="D5993" i="9"/>
  <c r="E5993" i="9"/>
  <c r="F5993" i="9"/>
  <c r="H5993" i="9"/>
  <c r="I5993" i="9"/>
  <c r="A5994" i="9"/>
  <c r="B5994" i="9"/>
  <c r="C5994" i="9"/>
  <c r="D5994" i="9"/>
  <c r="E5994" i="9"/>
  <c r="F5994" i="9"/>
  <c r="G5994" i="9"/>
  <c r="H5994" i="9"/>
  <c r="I5994" i="9"/>
  <c r="A5995" i="9"/>
  <c r="B5995" i="9"/>
  <c r="E5995" i="9"/>
  <c r="F5995" i="9"/>
  <c r="H5995" i="9"/>
  <c r="A5996" i="9"/>
  <c r="B5996" i="9"/>
  <c r="C5996" i="9"/>
  <c r="D5996" i="9"/>
  <c r="E5996" i="9"/>
  <c r="F5996" i="9"/>
  <c r="G5996" i="9"/>
  <c r="H5996" i="9"/>
  <c r="I5996" i="9"/>
  <c r="A5997" i="9"/>
  <c r="B5997" i="9"/>
  <c r="D5997" i="9"/>
  <c r="E5997" i="9"/>
  <c r="F5997" i="9"/>
  <c r="H5997" i="9"/>
  <c r="I5997" i="9"/>
  <c r="A5998" i="9"/>
  <c r="B5998" i="9"/>
  <c r="C5998" i="9"/>
  <c r="D5998" i="9"/>
  <c r="E5998" i="9"/>
  <c r="F5998" i="9"/>
  <c r="G5998" i="9"/>
  <c r="H5998" i="9"/>
  <c r="I5998" i="9"/>
  <c r="A5999" i="9"/>
  <c r="B5999" i="9"/>
  <c r="E5999" i="9"/>
  <c r="F5999" i="9"/>
  <c r="H5999" i="9"/>
  <c r="A6000" i="9"/>
  <c r="B6000" i="9"/>
  <c r="C6000" i="9"/>
  <c r="D6000" i="9"/>
  <c r="E6000" i="9"/>
  <c r="F6000" i="9"/>
  <c r="G6000" i="9"/>
  <c r="H6000" i="9"/>
  <c r="I6000" i="9"/>
  <c r="A6001" i="9"/>
  <c r="B6001" i="9"/>
  <c r="D6001" i="9"/>
  <c r="E6001" i="9"/>
  <c r="F6001" i="9"/>
  <c r="H6001" i="9"/>
  <c r="I6001" i="9"/>
  <c r="A6002" i="9"/>
  <c r="B6002" i="9"/>
  <c r="C6002" i="9"/>
  <c r="D6002" i="9"/>
  <c r="E6002" i="9"/>
  <c r="F6002" i="9"/>
  <c r="G6002" i="9"/>
  <c r="H6002" i="9"/>
  <c r="I6002" i="9"/>
  <c r="A6003" i="9"/>
  <c r="B6003" i="9"/>
  <c r="E6003" i="9"/>
  <c r="F6003" i="9"/>
  <c r="H6003" i="9"/>
  <c r="A6004" i="9"/>
  <c r="B6004" i="9"/>
  <c r="C6004" i="9"/>
  <c r="D6004" i="9"/>
  <c r="E6004" i="9"/>
  <c r="F6004" i="9"/>
  <c r="G6004" i="9"/>
  <c r="H6004" i="9"/>
  <c r="I6004" i="9"/>
  <c r="A6005" i="9"/>
  <c r="B6005" i="9"/>
  <c r="D6005" i="9"/>
  <c r="E6005" i="9"/>
  <c r="F6005" i="9"/>
  <c r="H6005" i="9"/>
  <c r="I6005" i="9"/>
  <c r="A6006" i="9"/>
  <c r="B6006" i="9"/>
  <c r="C6006" i="9"/>
  <c r="D6006" i="9"/>
  <c r="E6006" i="9"/>
  <c r="F6006" i="9"/>
  <c r="G6006" i="9"/>
  <c r="H6006" i="9"/>
  <c r="I6006" i="9"/>
  <c r="A6007" i="9"/>
  <c r="B6007" i="9"/>
  <c r="E6007" i="9"/>
  <c r="F6007" i="9"/>
  <c r="H6007" i="9"/>
  <c r="A6008" i="9"/>
  <c r="B6008" i="9"/>
  <c r="C6008" i="9"/>
  <c r="D6008" i="9"/>
  <c r="E6008" i="9"/>
  <c r="F6008" i="9"/>
  <c r="G6008" i="9"/>
  <c r="H6008" i="9"/>
  <c r="I6008" i="9"/>
  <c r="A6009" i="9"/>
  <c r="B6009" i="9"/>
  <c r="D6009" i="9"/>
  <c r="E6009" i="9"/>
  <c r="F6009" i="9"/>
  <c r="H6009" i="9"/>
  <c r="I6009" i="9"/>
  <c r="A6010" i="9"/>
  <c r="B6010" i="9"/>
  <c r="C6010" i="9"/>
  <c r="D6010" i="9"/>
  <c r="E6010" i="9"/>
  <c r="F6010" i="9"/>
  <c r="G6010" i="9"/>
  <c r="H6010" i="9"/>
  <c r="I6010" i="9"/>
  <c r="A6011" i="9"/>
  <c r="B6011" i="9"/>
  <c r="E6011" i="9"/>
  <c r="F6011" i="9"/>
  <c r="H6011" i="9"/>
  <c r="A6012" i="9"/>
  <c r="B6012" i="9"/>
  <c r="C6012" i="9"/>
  <c r="D6012" i="9"/>
  <c r="E6012" i="9"/>
  <c r="F6012" i="9"/>
  <c r="G6012" i="9"/>
  <c r="H6012" i="9"/>
  <c r="I6012" i="9"/>
  <c r="A6013" i="9"/>
  <c r="B6013" i="9"/>
  <c r="D6013" i="9"/>
  <c r="E6013" i="9"/>
  <c r="F6013" i="9"/>
  <c r="H6013" i="9"/>
  <c r="I6013" i="9"/>
  <c r="A6014" i="9"/>
  <c r="B6014" i="9"/>
  <c r="C6014" i="9"/>
  <c r="D6014" i="9"/>
  <c r="E6014" i="9"/>
  <c r="F6014" i="9"/>
  <c r="G6014" i="9"/>
  <c r="H6014" i="9"/>
  <c r="I6014" i="9"/>
  <c r="A6015" i="9"/>
  <c r="B6015" i="9"/>
  <c r="E6015" i="9"/>
  <c r="F6015" i="9"/>
  <c r="H6015" i="9"/>
  <c r="A6016" i="9"/>
  <c r="B6016" i="9"/>
  <c r="C6016" i="9"/>
  <c r="D6016" i="9"/>
  <c r="E6016" i="9"/>
  <c r="F6016" i="9"/>
  <c r="G6016" i="9"/>
  <c r="H6016" i="9"/>
  <c r="I6016" i="9"/>
  <c r="A6017" i="9"/>
  <c r="B6017" i="9"/>
  <c r="D6017" i="9"/>
  <c r="E6017" i="9"/>
  <c r="F6017" i="9"/>
  <c r="H6017" i="9"/>
  <c r="I6017" i="9"/>
  <c r="A6018" i="9"/>
  <c r="B6018" i="9"/>
  <c r="C6018" i="9"/>
  <c r="D6018" i="9"/>
  <c r="E6018" i="9"/>
  <c r="F6018" i="9"/>
  <c r="G6018" i="9"/>
  <c r="H6018" i="9"/>
  <c r="I6018" i="9"/>
  <c r="A6019" i="9"/>
  <c r="B6019" i="9"/>
  <c r="E6019" i="9"/>
  <c r="F6019" i="9"/>
  <c r="H6019" i="9"/>
  <c r="A6020" i="9"/>
  <c r="B6020" i="9"/>
  <c r="C6020" i="9"/>
  <c r="D6020" i="9"/>
  <c r="E6020" i="9"/>
  <c r="F6020" i="9"/>
  <c r="G6020" i="9"/>
  <c r="H6020" i="9"/>
  <c r="I6020" i="9"/>
  <c r="A6021" i="9"/>
  <c r="B6021" i="9"/>
  <c r="D6021" i="9"/>
  <c r="E6021" i="9"/>
  <c r="F6021" i="9"/>
  <c r="H6021" i="9"/>
  <c r="I6021" i="9"/>
  <c r="A6022" i="9"/>
  <c r="B6022" i="9"/>
  <c r="C6022" i="9"/>
  <c r="D6022" i="9"/>
  <c r="E6022" i="9"/>
  <c r="F6022" i="9"/>
  <c r="G6022" i="9"/>
  <c r="H6022" i="9"/>
  <c r="I6022" i="9"/>
  <c r="A6023" i="9"/>
  <c r="B6023" i="9"/>
  <c r="E6023" i="9"/>
  <c r="F6023" i="9"/>
  <c r="H6023" i="9"/>
  <c r="A6024" i="9"/>
  <c r="B6024" i="9"/>
  <c r="C6024" i="9"/>
  <c r="D6024" i="9"/>
  <c r="E6024" i="9"/>
  <c r="F6024" i="9"/>
  <c r="G6024" i="9"/>
  <c r="H6024" i="9"/>
  <c r="I6024" i="9"/>
  <c r="A6025" i="9"/>
  <c r="B6025" i="9"/>
  <c r="D6025" i="9"/>
  <c r="E6025" i="9"/>
  <c r="F6025" i="9"/>
  <c r="H6025" i="9"/>
  <c r="I6025" i="9"/>
  <c r="A6026" i="9"/>
  <c r="B6026" i="9"/>
  <c r="C6026" i="9"/>
  <c r="D6026" i="9"/>
  <c r="E6026" i="9"/>
  <c r="F6026" i="9"/>
  <c r="G6026" i="9"/>
  <c r="H6026" i="9"/>
  <c r="I6026" i="9"/>
  <c r="A6027" i="9"/>
  <c r="B6027" i="9"/>
  <c r="E6027" i="9"/>
  <c r="F6027" i="9"/>
  <c r="H6027" i="9"/>
  <c r="A6028" i="9"/>
  <c r="B6028" i="9"/>
  <c r="C6028" i="9"/>
  <c r="D6028" i="9"/>
  <c r="E6028" i="9"/>
  <c r="F6028" i="9"/>
  <c r="G6028" i="9"/>
  <c r="H6028" i="9"/>
  <c r="I6028" i="9"/>
  <c r="A6029" i="9"/>
  <c r="B6029" i="9"/>
  <c r="D6029" i="9"/>
  <c r="E6029" i="9"/>
  <c r="F6029" i="9"/>
  <c r="H6029" i="9"/>
  <c r="I6029" i="9"/>
  <c r="A6030" i="9"/>
  <c r="B6030" i="9"/>
  <c r="C6030" i="9"/>
  <c r="D6030" i="9"/>
  <c r="E6030" i="9"/>
  <c r="F6030" i="9"/>
  <c r="G6030" i="9"/>
  <c r="H6030" i="9"/>
  <c r="I6030" i="9"/>
  <c r="A6031" i="9"/>
  <c r="B6031" i="9"/>
  <c r="E6031" i="9"/>
  <c r="F6031" i="9"/>
  <c r="H6031" i="9"/>
  <c r="A6032" i="9"/>
  <c r="B6032" i="9"/>
  <c r="C6032" i="9"/>
  <c r="D6032" i="9"/>
  <c r="E6032" i="9"/>
  <c r="F6032" i="9"/>
  <c r="G6032" i="9"/>
  <c r="H6032" i="9"/>
  <c r="I6032" i="9"/>
  <c r="A6033" i="9"/>
  <c r="B6033" i="9"/>
  <c r="D6033" i="9"/>
  <c r="E6033" i="9"/>
  <c r="F6033" i="9"/>
  <c r="H6033" i="9"/>
  <c r="I6033" i="9"/>
  <c r="A6034" i="9"/>
  <c r="B6034" i="9"/>
  <c r="C6034" i="9"/>
  <c r="D6034" i="9"/>
  <c r="E6034" i="9"/>
  <c r="F6034" i="9"/>
  <c r="G6034" i="9"/>
  <c r="H6034" i="9"/>
  <c r="I6034" i="9"/>
  <c r="A6035" i="9"/>
  <c r="B6035" i="9"/>
  <c r="E6035" i="9"/>
  <c r="F6035" i="9"/>
  <c r="H6035" i="9"/>
  <c r="A6036" i="9"/>
  <c r="B6036" i="9"/>
  <c r="C6036" i="9"/>
  <c r="D6036" i="9"/>
  <c r="E6036" i="9"/>
  <c r="F6036" i="9"/>
  <c r="G6036" i="9"/>
  <c r="H6036" i="9"/>
  <c r="I6036" i="9"/>
  <c r="A6037" i="9"/>
  <c r="B6037" i="9"/>
  <c r="D6037" i="9"/>
  <c r="E6037" i="9"/>
  <c r="F6037" i="9"/>
  <c r="H6037" i="9"/>
  <c r="I6037" i="9"/>
  <c r="A6038" i="9"/>
  <c r="B6038" i="9"/>
  <c r="C6038" i="9"/>
  <c r="D6038" i="9"/>
  <c r="E6038" i="9"/>
  <c r="F6038" i="9"/>
  <c r="G6038" i="9"/>
  <c r="H6038" i="9"/>
  <c r="I6038" i="9"/>
  <c r="A6039" i="9"/>
  <c r="B6039" i="9"/>
  <c r="E6039" i="9"/>
  <c r="F6039" i="9"/>
  <c r="H6039" i="9"/>
  <c r="A6040" i="9"/>
  <c r="B6040" i="9"/>
  <c r="C6040" i="9"/>
  <c r="D6040" i="9"/>
  <c r="E6040" i="9"/>
  <c r="F6040" i="9"/>
  <c r="G6040" i="9"/>
  <c r="H6040" i="9"/>
  <c r="I6040" i="9"/>
  <c r="A6041" i="9"/>
  <c r="B6041" i="9"/>
  <c r="D6041" i="9"/>
  <c r="E6041" i="9"/>
  <c r="F6041" i="9"/>
  <c r="H6041" i="9"/>
  <c r="I6041" i="9"/>
  <c r="A6042" i="9"/>
  <c r="B6042" i="9"/>
  <c r="C6042" i="9"/>
  <c r="D6042" i="9"/>
  <c r="E6042" i="9"/>
  <c r="F6042" i="9"/>
  <c r="G6042" i="9"/>
  <c r="H6042" i="9"/>
  <c r="I6042" i="9"/>
  <c r="A6043" i="9"/>
  <c r="B6043" i="9"/>
  <c r="E6043" i="9"/>
  <c r="F6043" i="9"/>
  <c r="H6043" i="9"/>
  <c r="A6044" i="9"/>
  <c r="B6044" i="9"/>
  <c r="C6044" i="9"/>
  <c r="D6044" i="9"/>
  <c r="E6044" i="9"/>
  <c r="F6044" i="9"/>
  <c r="G6044" i="9"/>
  <c r="H6044" i="9"/>
  <c r="I6044" i="9"/>
  <c r="A6045" i="9"/>
  <c r="B6045" i="9"/>
  <c r="D6045" i="9"/>
  <c r="E6045" i="9"/>
  <c r="F6045" i="9"/>
  <c r="H6045" i="9"/>
  <c r="I6045" i="9"/>
  <c r="A6046" i="9"/>
  <c r="B6046" i="9"/>
  <c r="C6046" i="9"/>
  <c r="D6046" i="9"/>
  <c r="E6046" i="9"/>
  <c r="F6046" i="9"/>
  <c r="G6046" i="9"/>
  <c r="H6046" i="9"/>
  <c r="I6046" i="9"/>
  <c r="A6047" i="9"/>
  <c r="B6047" i="9"/>
  <c r="E6047" i="9"/>
  <c r="F6047" i="9"/>
  <c r="H6047" i="9"/>
  <c r="A6048" i="9"/>
  <c r="B6048" i="9"/>
  <c r="C6048" i="9"/>
  <c r="D6048" i="9"/>
  <c r="E6048" i="9"/>
  <c r="F6048" i="9"/>
  <c r="G6048" i="9"/>
  <c r="H6048" i="9"/>
  <c r="I6048" i="9"/>
  <c r="A6049" i="9"/>
  <c r="B6049" i="9"/>
  <c r="D6049" i="9"/>
  <c r="E6049" i="9"/>
  <c r="F6049" i="9"/>
  <c r="H6049" i="9"/>
  <c r="I6049" i="9"/>
  <c r="A6050" i="9"/>
  <c r="B6050" i="9"/>
  <c r="C6050" i="9"/>
  <c r="D6050" i="9"/>
  <c r="E6050" i="9"/>
  <c r="F6050" i="9"/>
  <c r="G6050" i="9"/>
  <c r="H6050" i="9"/>
  <c r="I6050" i="9"/>
  <c r="A6051" i="9"/>
  <c r="B6051" i="9"/>
  <c r="E6051" i="9"/>
  <c r="F6051" i="9"/>
  <c r="H6051" i="9"/>
  <c r="A6052" i="9"/>
  <c r="B6052" i="9"/>
  <c r="C6052" i="9"/>
  <c r="D6052" i="9"/>
  <c r="E6052" i="9"/>
  <c r="F6052" i="9"/>
  <c r="G6052" i="9"/>
  <c r="H6052" i="9"/>
  <c r="I6052" i="9"/>
  <c r="A6053" i="9"/>
  <c r="B6053" i="9"/>
  <c r="D6053" i="9"/>
  <c r="E6053" i="9"/>
  <c r="F6053" i="9"/>
  <c r="H6053" i="9"/>
  <c r="I6053" i="9"/>
  <c r="A6054" i="9"/>
  <c r="B6054" i="9"/>
  <c r="C6054" i="9"/>
  <c r="D6054" i="9"/>
  <c r="E6054" i="9"/>
  <c r="F6054" i="9"/>
  <c r="G6054" i="9"/>
  <c r="H6054" i="9"/>
  <c r="I6054" i="9"/>
  <c r="A6055" i="9"/>
  <c r="B6055" i="9"/>
  <c r="E6055" i="9"/>
  <c r="F6055" i="9"/>
  <c r="H6055" i="9"/>
  <c r="A6056" i="9"/>
  <c r="B6056" i="9"/>
  <c r="C6056" i="9"/>
  <c r="D6056" i="9"/>
  <c r="E6056" i="9"/>
  <c r="F6056" i="9"/>
  <c r="G6056" i="9"/>
  <c r="H6056" i="9"/>
  <c r="I6056" i="9"/>
  <c r="A6057" i="9"/>
  <c r="B6057" i="9"/>
  <c r="D6057" i="9"/>
  <c r="E6057" i="9"/>
  <c r="F6057" i="9"/>
  <c r="H6057" i="9"/>
  <c r="I6057" i="9"/>
  <c r="A6058" i="9"/>
  <c r="B6058" i="9"/>
  <c r="C6058" i="9"/>
  <c r="D6058" i="9"/>
  <c r="E6058" i="9"/>
  <c r="F6058" i="9"/>
  <c r="G6058" i="9"/>
  <c r="H6058" i="9"/>
  <c r="I6058" i="9"/>
  <c r="A6059" i="9"/>
  <c r="B6059" i="9"/>
  <c r="E6059" i="9"/>
  <c r="F6059" i="9"/>
  <c r="H6059" i="9"/>
  <c r="A6060" i="9"/>
  <c r="B6060" i="9"/>
  <c r="C6060" i="9"/>
  <c r="D6060" i="9"/>
  <c r="E6060" i="9"/>
  <c r="F6060" i="9"/>
  <c r="G6060" i="9"/>
  <c r="H6060" i="9"/>
  <c r="I6060" i="9"/>
  <c r="A6061" i="9"/>
  <c r="B6061" i="9"/>
  <c r="D6061" i="9"/>
  <c r="E6061" i="9"/>
  <c r="F6061" i="9"/>
  <c r="H6061" i="9"/>
  <c r="I6061" i="9"/>
  <c r="A6062" i="9"/>
  <c r="B6062" i="9"/>
  <c r="C6062" i="9"/>
  <c r="D6062" i="9"/>
  <c r="E6062" i="9"/>
  <c r="F6062" i="9"/>
  <c r="G6062" i="9"/>
  <c r="H6062" i="9"/>
  <c r="I6062" i="9"/>
  <c r="A6063" i="9"/>
  <c r="B6063" i="9"/>
  <c r="E6063" i="9"/>
  <c r="F6063" i="9"/>
  <c r="H6063" i="9"/>
  <c r="A6064" i="9"/>
  <c r="B6064" i="9"/>
  <c r="C6064" i="9"/>
  <c r="D6064" i="9"/>
  <c r="E6064" i="9"/>
  <c r="F6064" i="9"/>
  <c r="G6064" i="9"/>
  <c r="H6064" i="9"/>
  <c r="I6064" i="9"/>
  <c r="A6065" i="9"/>
  <c r="B6065" i="9"/>
  <c r="D6065" i="9"/>
  <c r="E6065" i="9"/>
  <c r="F6065" i="9"/>
  <c r="H6065" i="9"/>
  <c r="I6065" i="9"/>
  <c r="A6066" i="9"/>
  <c r="B6066" i="9"/>
  <c r="C6066" i="9"/>
  <c r="D6066" i="9"/>
  <c r="E6066" i="9"/>
  <c r="F6066" i="9"/>
  <c r="G6066" i="9"/>
  <c r="H6066" i="9"/>
  <c r="I6066" i="9"/>
  <c r="A6067" i="9"/>
  <c r="B6067" i="9"/>
  <c r="E6067" i="9"/>
  <c r="F6067" i="9"/>
  <c r="H6067" i="9"/>
  <c r="A6068" i="9"/>
  <c r="B6068" i="9"/>
  <c r="C6068" i="9"/>
  <c r="D6068" i="9"/>
  <c r="E6068" i="9"/>
  <c r="F6068" i="9"/>
  <c r="G6068" i="9"/>
  <c r="H6068" i="9"/>
  <c r="I6068" i="9"/>
  <c r="A6069" i="9"/>
  <c r="B6069" i="9"/>
  <c r="D6069" i="9"/>
  <c r="E6069" i="9"/>
  <c r="F6069" i="9"/>
  <c r="H6069" i="9"/>
  <c r="I6069" i="9"/>
  <c r="A6070" i="9"/>
  <c r="B6070" i="9"/>
  <c r="C6070" i="9"/>
  <c r="D6070" i="9"/>
  <c r="E6070" i="9"/>
  <c r="F6070" i="9"/>
  <c r="G6070" i="9"/>
  <c r="H6070" i="9"/>
  <c r="I6070" i="9"/>
  <c r="A6071" i="9"/>
  <c r="B6071" i="9"/>
  <c r="E6071" i="9"/>
  <c r="F6071" i="9"/>
  <c r="H6071" i="9"/>
  <c r="A6072" i="9"/>
  <c r="B6072" i="9"/>
  <c r="C6072" i="9"/>
  <c r="D6072" i="9"/>
  <c r="E6072" i="9"/>
  <c r="F6072" i="9"/>
  <c r="G6072" i="9"/>
  <c r="H6072" i="9"/>
  <c r="I6072" i="9"/>
  <c r="A6073" i="9"/>
  <c r="B6073" i="9"/>
  <c r="D6073" i="9"/>
  <c r="E6073" i="9"/>
  <c r="F6073" i="9"/>
  <c r="H6073" i="9"/>
  <c r="I6073" i="9"/>
  <c r="A6074" i="9"/>
  <c r="B6074" i="9"/>
  <c r="C6074" i="9"/>
  <c r="D6074" i="9"/>
  <c r="E6074" i="9"/>
  <c r="F6074" i="9"/>
  <c r="G6074" i="9"/>
  <c r="H6074" i="9"/>
  <c r="I6074" i="9"/>
  <c r="A6075" i="9"/>
  <c r="B6075" i="9"/>
  <c r="E6075" i="9"/>
  <c r="F6075" i="9"/>
  <c r="H6075" i="9"/>
  <c r="A6076" i="9"/>
  <c r="B6076" i="9"/>
  <c r="C6076" i="9"/>
  <c r="D6076" i="9"/>
  <c r="E6076" i="9"/>
  <c r="F6076" i="9"/>
  <c r="G6076" i="9"/>
  <c r="H6076" i="9"/>
  <c r="I6076" i="9"/>
  <c r="A6077" i="9"/>
  <c r="B6077" i="9"/>
  <c r="D6077" i="9"/>
  <c r="E6077" i="9"/>
  <c r="F6077" i="9"/>
  <c r="H6077" i="9"/>
  <c r="I6077" i="9"/>
  <c r="A6078" i="9"/>
  <c r="B6078" i="9"/>
  <c r="C6078" i="9"/>
  <c r="D6078" i="9"/>
  <c r="E6078" i="9"/>
  <c r="F6078" i="9"/>
  <c r="G6078" i="9"/>
  <c r="H6078" i="9"/>
  <c r="I6078" i="9"/>
  <c r="A6079" i="9"/>
  <c r="B6079" i="9"/>
  <c r="E6079" i="9"/>
  <c r="F6079" i="9"/>
  <c r="H6079" i="9"/>
  <c r="A6080" i="9"/>
  <c r="B6080" i="9"/>
  <c r="C6080" i="9"/>
  <c r="D6080" i="9"/>
  <c r="E6080" i="9"/>
  <c r="F6080" i="9"/>
  <c r="G6080" i="9"/>
  <c r="H6080" i="9"/>
  <c r="I6080" i="9"/>
  <c r="A6081" i="9"/>
  <c r="B6081" i="9"/>
  <c r="D6081" i="9"/>
  <c r="E6081" i="9"/>
  <c r="F6081" i="9"/>
  <c r="H6081" i="9"/>
  <c r="I6081" i="9"/>
  <c r="A6082" i="9"/>
  <c r="B6082" i="9"/>
  <c r="C6082" i="9"/>
  <c r="D6082" i="9"/>
  <c r="E6082" i="9"/>
  <c r="F6082" i="9"/>
  <c r="G6082" i="9"/>
  <c r="H6082" i="9"/>
  <c r="I6082" i="9"/>
  <c r="A6083" i="9"/>
  <c r="B6083" i="9"/>
  <c r="E6083" i="9"/>
  <c r="F6083" i="9"/>
  <c r="H6083" i="9"/>
  <c r="A6084" i="9"/>
  <c r="B6084" i="9"/>
  <c r="C6084" i="9"/>
  <c r="D6084" i="9"/>
  <c r="E6084" i="9"/>
  <c r="F6084" i="9"/>
  <c r="G6084" i="9"/>
  <c r="H6084" i="9"/>
  <c r="I6084" i="9"/>
  <c r="A6085" i="9"/>
  <c r="B6085" i="9"/>
  <c r="D6085" i="9"/>
  <c r="E6085" i="9"/>
  <c r="F6085" i="9"/>
  <c r="H6085" i="9"/>
  <c r="I6085" i="9"/>
  <c r="A6086" i="9"/>
  <c r="B6086" i="9"/>
  <c r="C6086" i="9"/>
  <c r="D6086" i="9"/>
  <c r="E6086" i="9"/>
  <c r="F6086" i="9"/>
  <c r="G6086" i="9"/>
  <c r="H6086" i="9"/>
  <c r="I6086" i="9"/>
  <c r="A6087" i="9"/>
  <c r="B6087" i="9"/>
  <c r="E6087" i="9"/>
  <c r="F6087" i="9"/>
  <c r="H6087" i="9"/>
  <c r="A6088" i="9"/>
  <c r="B6088" i="9"/>
  <c r="C6088" i="9"/>
  <c r="D6088" i="9"/>
  <c r="E6088" i="9"/>
  <c r="F6088" i="9"/>
  <c r="G6088" i="9"/>
  <c r="H6088" i="9"/>
  <c r="I6088" i="9"/>
  <c r="A6089" i="9"/>
  <c r="B6089" i="9"/>
  <c r="D6089" i="9"/>
  <c r="E6089" i="9"/>
  <c r="F6089" i="9"/>
  <c r="H6089" i="9"/>
  <c r="I6089" i="9"/>
  <c r="A6090" i="9"/>
  <c r="B6090" i="9"/>
  <c r="C6090" i="9"/>
  <c r="D6090" i="9"/>
  <c r="E6090" i="9"/>
  <c r="F6090" i="9"/>
  <c r="G6090" i="9"/>
  <c r="H6090" i="9"/>
  <c r="I6090" i="9"/>
  <c r="A6091" i="9"/>
  <c r="B6091" i="9"/>
  <c r="E6091" i="9"/>
  <c r="F6091" i="9"/>
  <c r="H6091" i="9"/>
  <c r="A6092" i="9"/>
  <c r="B6092" i="9"/>
  <c r="C6092" i="9"/>
  <c r="D6092" i="9"/>
  <c r="E6092" i="9"/>
  <c r="F6092" i="9"/>
  <c r="G6092" i="9"/>
  <c r="H6092" i="9"/>
  <c r="I6092" i="9"/>
  <c r="A6093" i="9"/>
  <c r="B6093" i="9"/>
  <c r="D6093" i="9"/>
  <c r="E6093" i="9"/>
  <c r="F6093" i="9"/>
  <c r="H6093" i="9"/>
  <c r="I6093" i="9"/>
  <c r="A6094" i="9"/>
  <c r="B6094" i="9"/>
  <c r="C6094" i="9"/>
  <c r="D6094" i="9"/>
  <c r="E6094" i="9"/>
  <c r="F6094" i="9"/>
  <c r="G6094" i="9"/>
  <c r="H6094" i="9"/>
  <c r="I6094" i="9"/>
  <c r="A6095" i="9"/>
  <c r="B6095" i="9"/>
  <c r="E6095" i="9"/>
  <c r="F6095" i="9"/>
  <c r="H6095" i="9"/>
  <c r="A6096" i="9"/>
  <c r="B6096" i="9"/>
  <c r="C6096" i="9"/>
  <c r="D6096" i="9"/>
  <c r="E6096" i="9"/>
  <c r="F6096" i="9"/>
  <c r="G6096" i="9"/>
  <c r="H6096" i="9"/>
  <c r="I6096" i="9"/>
  <c r="A6097" i="9"/>
  <c r="B6097" i="9"/>
  <c r="D6097" i="9"/>
  <c r="E6097" i="9"/>
  <c r="F6097" i="9"/>
  <c r="H6097" i="9"/>
  <c r="I6097" i="9"/>
  <c r="A6098" i="9"/>
  <c r="B6098" i="9"/>
  <c r="C6098" i="9"/>
  <c r="D6098" i="9"/>
  <c r="E6098" i="9"/>
  <c r="F6098" i="9"/>
  <c r="G6098" i="9"/>
  <c r="H6098" i="9"/>
  <c r="I6098" i="9"/>
  <c r="A6099" i="9"/>
  <c r="B6099" i="9"/>
  <c r="E6099" i="9"/>
  <c r="F6099" i="9"/>
  <c r="H6099" i="9"/>
  <c r="A6100" i="9"/>
  <c r="B6100" i="9"/>
  <c r="C6100" i="9"/>
  <c r="D6100" i="9"/>
  <c r="E6100" i="9"/>
  <c r="F6100" i="9"/>
  <c r="G6100" i="9"/>
  <c r="H6100" i="9"/>
  <c r="I6100" i="9"/>
  <c r="A6101" i="9"/>
  <c r="B6101" i="9"/>
  <c r="D6101" i="9"/>
  <c r="E6101" i="9"/>
  <c r="F6101" i="9"/>
  <c r="H6101" i="9"/>
  <c r="I6101" i="9"/>
  <c r="A6102" i="9"/>
  <c r="B6102" i="9"/>
  <c r="C6102" i="9"/>
  <c r="D6102" i="9"/>
  <c r="E6102" i="9"/>
  <c r="F6102" i="9"/>
  <c r="G6102" i="9"/>
  <c r="H6102" i="9"/>
  <c r="I6102" i="9"/>
  <c r="A6103" i="9"/>
  <c r="B6103" i="9"/>
  <c r="E6103" i="9"/>
  <c r="F6103" i="9"/>
  <c r="H6103" i="9"/>
  <c r="A6104" i="9"/>
  <c r="B6104" i="9"/>
  <c r="C6104" i="9"/>
  <c r="D6104" i="9"/>
  <c r="E6104" i="9"/>
  <c r="F6104" i="9"/>
  <c r="G6104" i="9"/>
  <c r="H6104" i="9"/>
  <c r="I6104" i="9"/>
  <c r="A6105" i="9"/>
  <c r="B6105" i="9"/>
  <c r="D6105" i="9"/>
  <c r="E6105" i="9"/>
  <c r="F6105" i="9"/>
  <c r="H6105" i="9"/>
  <c r="I6105" i="9"/>
  <c r="A6106" i="9"/>
  <c r="B6106" i="9"/>
  <c r="C6106" i="9"/>
  <c r="D6106" i="9"/>
  <c r="E6106" i="9"/>
  <c r="F6106" i="9"/>
  <c r="G6106" i="9"/>
  <c r="H6106" i="9"/>
  <c r="I6106" i="9"/>
  <c r="A6107" i="9"/>
  <c r="B6107" i="9"/>
  <c r="E6107" i="9"/>
  <c r="F6107" i="9"/>
  <c r="H6107" i="9"/>
  <c r="A6108" i="9"/>
  <c r="B6108" i="9"/>
  <c r="C6108" i="9"/>
  <c r="D6108" i="9"/>
  <c r="E6108" i="9"/>
  <c r="F6108" i="9"/>
  <c r="G6108" i="9"/>
  <c r="H6108" i="9"/>
  <c r="I6108" i="9"/>
  <c r="A6109" i="9"/>
  <c r="B6109" i="9"/>
  <c r="D6109" i="9"/>
  <c r="E6109" i="9"/>
  <c r="F6109" i="9"/>
  <c r="H6109" i="9"/>
  <c r="I6109" i="9"/>
  <c r="A6110" i="9"/>
  <c r="B6110" i="9"/>
  <c r="C6110" i="9"/>
  <c r="D6110" i="9"/>
  <c r="E6110" i="9"/>
  <c r="F6110" i="9"/>
  <c r="G6110" i="9"/>
  <c r="H6110" i="9"/>
  <c r="I6110" i="9"/>
  <c r="A6111" i="9"/>
  <c r="B6111" i="9"/>
  <c r="E6111" i="9"/>
  <c r="F6111" i="9"/>
  <c r="H6111" i="9"/>
  <c r="A6112" i="9"/>
  <c r="B6112" i="9"/>
  <c r="C6112" i="9"/>
  <c r="D6112" i="9"/>
  <c r="E6112" i="9"/>
  <c r="F6112" i="9"/>
  <c r="G6112" i="9"/>
  <c r="H6112" i="9"/>
  <c r="I6112" i="9"/>
  <c r="A6113" i="9"/>
  <c r="B6113" i="9"/>
  <c r="D6113" i="9"/>
  <c r="E6113" i="9"/>
  <c r="F6113" i="9"/>
  <c r="H6113" i="9"/>
  <c r="I6113" i="9"/>
  <c r="A6114" i="9"/>
  <c r="B6114" i="9"/>
  <c r="C6114" i="9"/>
  <c r="D6114" i="9"/>
  <c r="E6114" i="9"/>
  <c r="F6114" i="9"/>
  <c r="G6114" i="9"/>
  <c r="H6114" i="9"/>
  <c r="I6114" i="9"/>
  <c r="A6115" i="9"/>
  <c r="C6115" i="9" s="1"/>
  <c r="B6115" i="9"/>
  <c r="D6115" i="9"/>
  <c r="E6115" i="9"/>
  <c r="F6115" i="9"/>
  <c r="H6115" i="9"/>
  <c r="I6115" i="9"/>
  <c r="A6116" i="9"/>
  <c r="B6116" i="9"/>
  <c r="C6116" i="9"/>
  <c r="D6116" i="9"/>
  <c r="E6116" i="9"/>
  <c r="F6116" i="9"/>
  <c r="G6116" i="9"/>
  <c r="H6116" i="9"/>
  <c r="I6116" i="9"/>
  <c r="A6117" i="9"/>
  <c r="C6117" i="9" s="1"/>
  <c r="B6117" i="9"/>
  <c r="D6117" i="9"/>
  <c r="E6117" i="9"/>
  <c r="F6117" i="9"/>
  <c r="H6117" i="9"/>
  <c r="I6117" i="9"/>
  <c r="A6118" i="9"/>
  <c r="B6118" i="9"/>
  <c r="C6118" i="9"/>
  <c r="D6118" i="9"/>
  <c r="E6118" i="9"/>
  <c r="F6118" i="9"/>
  <c r="G6118" i="9"/>
  <c r="H6118" i="9"/>
  <c r="I6118" i="9"/>
  <c r="A6119" i="9"/>
  <c r="C6119" i="9" s="1"/>
  <c r="B6119" i="9"/>
  <c r="D6119" i="9"/>
  <c r="E6119" i="9"/>
  <c r="F6119" i="9"/>
  <c r="H6119" i="9"/>
  <c r="I6119" i="9"/>
  <c r="A6120" i="9"/>
  <c r="B6120" i="9"/>
  <c r="C6120" i="9"/>
  <c r="D6120" i="9"/>
  <c r="E6120" i="9"/>
  <c r="F6120" i="9"/>
  <c r="G6120" i="9"/>
  <c r="H6120" i="9"/>
  <c r="I6120" i="9"/>
  <c r="A6121" i="9"/>
  <c r="C6121" i="9" s="1"/>
  <c r="B6121" i="9"/>
  <c r="D6121" i="9"/>
  <c r="E6121" i="9"/>
  <c r="F6121" i="9"/>
  <c r="H6121" i="9"/>
  <c r="I6121" i="9"/>
  <c r="A6122" i="9"/>
  <c r="B6122" i="9"/>
  <c r="C6122" i="9"/>
  <c r="D6122" i="9"/>
  <c r="E6122" i="9"/>
  <c r="F6122" i="9"/>
  <c r="G6122" i="9"/>
  <c r="H6122" i="9"/>
  <c r="I6122" i="9"/>
  <c r="A6123" i="9"/>
  <c r="C6123" i="9" s="1"/>
  <c r="B6123" i="9"/>
  <c r="D6123" i="9"/>
  <c r="E6123" i="9"/>
  <c r="F6123" i="9"/>
  <c r="H6123" i="9"/>
  <c r="I6123" i="9"/>
  <c r="A6124" i="9"/>
  <c r="B6124" i="9"/>
  <c r="C6124" i="9"/>
  <c r="D6124" i="9"/>
  <c r="E6124" i="9"/>
  <c r="F6124" i="9"/>
  <c r="G6124" i="9"/>
  <c r="H6124" i="9"/>
  <c r="I6124" i="9"/>
  <c r="A6125" i="9"/>
  <c r="C6125" i="9" s="1"/>
  <c r="B6125" i="9"/>
  <c r="D6125" i="9"/>
  <c r="E6125" i="9"/>
  <c r="F6125" i="9"/>
  <c r="H6125" i="9"/>
  <c r="I6125" i="9"/>
  <c r="A6126" i="9"/>
  <c r="B6126" i="9"/>
  <c r="C6126" i="9"/>
  <c r="D6126" i="9"/>
  <c r="E6126" i="9"/>
  <c r="F6126" i="9"/>
  <c r="G6126" i="9"/>
  <c r="H6126" i="9"/>
  <c r="I6126" i="9"/>
  <c r="A6127" i="9"/>
  <c r="C6127" i="9" s="1"/>
  <c r="B6127" i="9"/>
  <c r="D6127" i="9"/>
  <c r="E6127" i="9"/>
  <c r="F6127" i="9"/>
  <c r="H6127" i="9"/>
  <c r="I6127" i="9"/>
  <c r="A6128" i="9"/>
  <c r="B6128" i="9"/>
  <c r="C6128" i="9"/>
  <c r="D6128" i="9"/>
  <c r="E6128" i="9"/>
  <c r="F6128" i="9"/>
  <c r="G6128" i="9"/>
  <c r="H6128" i="9"/>
  <c r="I6128" i="9"/>
  <c r="A6129" i="9"/>
  <c r="C6129" i="9" s="1"/>
  <c r="B6129" i="9"/>
  <c r="D6129" i="9"/>
  <c r="E6129" i="9"/>
  <c r="F6129" i="9"/>
  <c r="H6129" i="9"/>
  <c r="I6129" i="9"/>
  <c r="A6130" i="9"/>
  <c r="B6130" i="9"/>
  <c r="C6130" i="9"/>
  <c r="D6130" i="9"/>
  <c r="E6130" i="9"/>
  <c r="F6130" i="9"/>
  <c r="G6130" i="9"/>
  <c r="H6130" i="9"/>
  <c r="I6130" i="9"/>
  <c r="A6131" i="9"/>
  <c r="C6131" i="9" s="1"/>
  <c r="B6131" i="9"/>
  <c r="D6131" i="9"/>
  <c r="E6131" i="9"/>
  <c r="F6131" i="9"/>
  <c r="H6131" i="9"/>
  <c r="I6131" i="9"/>
  <c r="A6132" i="9"/>
  <c r="B6132" i="9"/>
  <c r="C6132" i="9"/>
  <c r="D6132" i="9"/>
  <c r="E6132" i="9"/>
  <c r="F6132" i="9"/>
  <c r="G6132" i="9"/>
  <c r="H6132" i="9"/>
  <c r="I6132" i="9"/>
  <c r="A6133" i="9"/>
  <c r="C6133" i="9" s="1"/>
  <c r="B6133" i="9"/>
  <c r="D6133" i="9"/>
  <c r="E6133" i="9"/>
  <c r="F6133" i="9"/>
  <c r="H6133" i="9"/>
  <c r="I6133" i="9"/>
  <c r="A6134" i="9"/>
  <c r="B6134" i="9"/>
  <c r="C6134" i="9"/>
  <c r="D6134" i="9"/>
  <c r="E6134" i="9"/>
  <c r="F6134" i="9"/>
  <c r="G6134" i="9"/>
  <c r="H6134" i="9"/>
  <c r="I6134" i="9"/>
  <c r="A6135" i="9"/>
  <c r="C6135" i="9" s="1"/>
  <c r="B6135" i="9"/>
  <c r="D6135" i="9"/>
  <c r="E6135" i="9"/>
  <c r="F6135" i="9"/>
  <c r="H6135" i="9"/>
  <c r="I6135" i="9"/>
  <c r="A6136" i="9"/>
  <c r="B6136" i="9"/>
  <c r="C6136" i="9"/>
  <c r="D6136" i="9"/>
  <c r="E6136" i="9"/>
  <c r="F6136" i="9"/>
  <c r="G6136" i="9"/>
  <c r="H6136" i="9"/>
  <c r="I6136" i="9"/>
  <c r="A6137" i="9"/>
  <c r="C6137" i="9" s="1"/>
  <c r="B6137" i="9"/>
  <c r="D6137" i="9"/>
  <c r="E6137" i="9"/>
  <c r="F6137" i="9"/>
  <c r="H6137" i="9"/>
  <c r="I6137" i="9"/>
  <c r="A6138" i="9"/>
  <c r="B6138" i="9"/>
  <c r="C6138" i="9"/>
  <c r="D6138" i="9"/>
  <c r="E6138" i="9"/>
  <c r="F6138" i="9"/>
  <c r="G6138" i="9"/>
  <c r="H6138" i="9"/>
  <c r="I6138" i="9"/>
  <c r="A6139" i="9"/>
  <c r="C6139" i="9" s="1"/>
  <c r="B6139" i="9"/>
  <c r="D6139" i="9"/>
  <c r="E6139" i="9"/>
  <c r="F6139" i="9"/>
  <c r="H6139" i="9"/>
  <c r="I6139" i="9"/>
  <c r="A6140" i="9"/>
  <c r="B6140" i="9"/>
  <c r="C6140" i="9"/>
  <c r="D6140" i="9"/>
  <c r="E6140" i="9"/>
  <c r="F6140" i="9"/>
  <c r="G6140" i="9"/>
  <c r="H6140" i="9"/>
  <c r="I6140" i="9"/>
  <c r="A6141" i="9"/>
  <c r="C6141" i="9" s="1"/>
  <c r="B6141" i="9"/>
  <c r="D6141" i="9"/>
  <c r="E6141" i="9"/>
  <c r="F6141" i="9"/>
  <c r="H6141" i="9"/>
  <c r="I6141" i="9"/>
  <c r="A6142" i="9"/>
  <c r="B6142" i="9"/>
  <c r="C6142" i="9"/>
  <c r="D6142" i="9"/>
  <c r="E6142" i="9"/>
  <c r="F6142" i="9"/>
  <c r="G6142" i="9"/>
  <c r="H6142" i="9"/>
  <c r="I6142" i="9"/>
  <c r="A6143" i="9"/>
  <c r="C6143" i="9" s="1"/>
  <c r="B6143" i="9"/>
  <c r="D6143" i="9"/>
  <c r="E6143" i="9"/>
  <c r="F6143" i="9"/>
  <c r="H6143" i="9"/>
  <c r="I6143" i="9"/>
  <c r="A6144" i="9"/>
  <c r="B6144" i="9"/>
  <c r="C6144" i="9"/>
  <c r="D6144" i="9"/>
  <c r="E6144" i="9"/>
  <c r="F6144" i="9"/>
  <c r="G6144" i="9"/>
  <c r="H6144" i="9"/>
  <c r="I6144" i="9"/>
  <c r="A6145" i="9"/>
  <c r="C6145" i="9" s="1"/>
  <c r="B6145" i="9"/>
  <c r="D6145" i="9"/>
  <c r="E6145" i="9"/>
  <c r="F6145" i="9"/>
  <c r="H6145" i="9"/>
  <c r="I6145" i="9"/>
  <c r="A6146" i="9"/>
  <c r="B6146" i="9"/>
  <c r="C6146" i="9"/>
  <c r="D6146" i="9"/>
  <c r="E6146" i="9"/>
  <c r="F6146" i="9"/>
  <c r="G6146" i="9"/>
  <c r="H6146" i="9"/>
  <c r="I6146" i="9"/>
  <c r="A6147" i="9"/>
  <c r="C6147" i="9" s="1"/>
  <c r="B6147" i="9"/>
  <c r="D6147" i="9"/>
  <c r="E6147" i="9"/>
  <c r="F6147" i="9"/>
  <c r="H6147" i="9"/>
  <c r="I6147" i="9"/>
  <c r="A6148" i="9"/>
  <c r="B6148" i="9"/>
  <c r="C6148" i="9"/>
  <c r="D6148" i="9"/>
  <c r="E6148" i="9"/>
  <c r="F6148" i="9"/>
  <c r="G6148" i="9"/>
  <c r="H6148" i="9"/>
  <c r="I6148" i="9"/>
  <c r="A6149" i="9"/>
  <c r="C6149" i="9" s="1"/>
  <c r="B6149" i="9"/>
  <c r="D6149" i="9"/>
  <c r="E6149" i="9"/>
  <c r="F6149" i="9"/>
  <c r="H6149" i="9"/>
  <c r="I6149" i="9"/>
  <c r="A6150" i="9"/>
  <c r="B6150" i="9"/>
  <c r="C6150" i="9"/>
  <c r="D6150" i="9"/>
  <c r="E6150" i="9"/>
  <c r="F6150" i="9"/>
  <c r="G6150" i="9"/>
  <c r="H6150" i="9"/>
  <c r="I6150" i="9"/>
  <c r="A6151" i="9"/>
  <c r="C6151" i="9" s="1"/>
  <c r="B6151" i="9"/>
  <c r="D6151" i="9"/>
  <c r="E6151" i="9"/>
  <c r="F6151" i="9"/>
  <c r="H6151" i="9"/>
  <c r="I6151" i="9"/>
  <c r="A6152" i="9"/>
  <c r="B6152" i="9"/>
  <c r="C6152" i="9"/>
  <c r="D6152" i="9"/>
  <c r="E6152" i="9"/>
  <c r="F6152" i="9"/>
  <c r="G6152" i="9"/>
  <c r="H6152" i="9"/>
  <c r="I6152" i="9"/>
  <c r="A6153" i="9"/>
  <c r="C6153" i="9" s="1"/>
  <c r="B6153" i="9"/>
  <c r="D6153" i="9"/>
  <c r="E6153" i="9"/>
  <c r="F6153" i="9"/>
  <c r="H6153" i="9"/>
  <c r="I6153" i="9"/>
  <c r="A6154" i="9"/>
  <c r="B6154" i="9"/>
  <c r="C6154" i="9"/>
  <c r="D6154" i="9"/>
  <c r="E6154" i="9"/>
  <c r="F6154" i="9"/>
  <c r="G6154" i="9"/>
  <c r="H6154" i="9"/>
  <c r="I6154" i="9"/>
  <c r="A6155" i="9"/>
  <c r="C6155" i="9" s="1"/>
  <c r="B6155" i="9"/>
  <c r="D6155" i="9"/>
  <c r="E6155" i="9"/>
  <c r="F6155" i="9"/>
  <c r="H6155" i="9"/>
  <c r="I6155" i="9"/>
  <c r="A6156" i="9"/>
  <c r="B6156" i="9"/>
  <c r="C6156" i="9"/>
  <c r="D6156" i="9"/>
  <c r="E6156" i="9"/>
  <c r="F6156" i="9"/>
  <c r="G6156" i="9"/>
  <c r="H6156" i="9"/>
  <c r="I6156" i="9"/>
  <c r="A6157" i="9"/>
  <c r="C6157" i="9" s="1"/>
  <c r="B6157" i="9"/>
  <c r="D6157" i="9"/>
  <c r="E6157" i="9"/>
  <c r="F6157" i="9"/>
  <c r="H6157" i="9"/>
  <c r="I6157" i="9"/>
  <c r="A6158" i="9"/>
  <c r="B6158" i="9"/>
  <c r="C6158" i="9"/>
  <c r="D6158" i="9"/>
  <c r="E6158" i="9"/>
  <c r="F6158" i="9"/>
  <c r="G6158" i="9"/>
  <c r="H6158" i="9"/>
  <c r="I6158" i="9"/>
  <c r="A6159" i="9"/>
  <c r="C6159" i="9" s="1"/>
  <c r="B6159" i="9"/>
  <c r="D6159" i="9"/>
  <c r="E6159" i="9"/>
  <c r="F6159" i="9"/>
  <c r="H6159" i="9"/>
  <c r="I6159" i="9"/>
  <c r="A6160" i="9"/>
  <c r="B6160" i="9"/>
  <c r="C6160" i="9"/>
  <c r="D6160" i="9"/>
  <c r="E6160" i="9"/>
  <c r="F6160" i="9"/>
  <c r="G6160" i="9"/>
  <c r="H6160" i="9"/>
  <c r="I6160" i="9"/>
  <c r="A6161" i="9"/>
  <c r="C6161" i="9" s="1"/>
  <c r="B6161" i="9"/>
  <c r="D6161" i="9"/>
  <c r="E6161" i="9"/>
  <c r="F6161" i="9"/>
  <c r="H6161" i="9"/>
  <c r="I6161" i="9"/>
  <c r="A6162" i="9"/>
  <c r="B6162" i="9"/>
  <c r="C6162" i="9"/>
  <c r="D6162" i="9"/>
  <c r="E6162" i="9"/>
  <c r="F6162" i="9"/>
  <c r="G6162" i="9"/>
  <c r="H6162" i="9"/>
  <c r="I6162" i="9"/>
  <c r="A6163" i="9"/>
  <c r="C6163" i="9" s="1"/>
  <c r="B6163" i="9"/>
  <c r="D6163" i="9"/>
  <c r="E6163" i="9"/>
  <c r="F6163" i="9"/>
  <c r="H6163" i="9"/>
  <c r="I6163" i="9"/>
  <c r="A6164" i="9"/>
  <c r="B6164" i="9"/>
  <c r="C6164" i="9"/>
  <c r="D6164" i="9"/>
  <c r="E6164" i="9"/>
  <c r="F6164" i="9"/>
  <c r="G6164" i="9"/>
  <c r="H6164" i="9"/>
  <c r="I6164" i="9"/>
  <c r="A6165" i="9"/>
  <c r="C6165" i="9" s="1"/>
  <c r="B6165" i="9"/>
  <c r="D6165" i="9"/>
  <c r="E6165" i="9"/>
  <c r="F6165" i="9"/>
  <c r="H6165" i="9"/>
  <c r="I6165" i="9"/>
  <c r="A6166" i="9"/>
  <c r="B6166" i="9"/>
  <c r="C6166" i="9"/>
  <c r="D6166" i="9"/>
  <c r="E6166" i="9"/>
  <c r="F6166" i="9"/>
  <c r="G6166" i="9"/>
  <c r="H6166" i="9"/>
  <c r="I6166" i="9"/>
  <c r="A6167" i="9"/>
  <c r="C6167" i="9" s="1"/>
  <c r="B6167" i="9"/>
  <c r="D6167" i="9"/>
  <c r="E6167" i="9"/>
  <c r="F6167" i="9"/>
  <c r="H6167" i="9"/>
  <c r="I6167" i="9"/>
  <c r="A6168" i="9"/>
  <c r="B6168" i="9"/>
  <c r="C6168" i="9"/>
  <c r="D6168" i="9"/>
  <c r="E6168" i="9"/>
  <c r="F6168" i="9"/>
  <c r="G6168" i="9"/>
  <c r="H6168" i="9"/>
  <c r="I6168" i="9"/>
  <c r="A6169" i="9"/>
  <c r="C6169" i="9" s="1"/>
  <c r="B6169" i="9"/>
  <c r="D6169" i="9"/>
  <c r="E6169" i="9"/>
  <c r="F6169" i="9"/>
  <c r="H6169" i="9"/>
  <c r="I6169" i="9"/>
  <c r="A6170" i="9"/>
  <c r="B6170" i="9"/>
  <c r="C6170" i="9"/>
  <c r="D6170" i="9"/>
  <c r="E6170" i="9"/>
  <c r="F6170" i="9"/>
  <c r="G6170" i="9"/>
  <c r="H6170" i="9"/>
  <c r="I6170" i="9"/>
  <c r="A6171" i="9"/>
  <c r="C6171" i="9" s="1"/>
  <c r="B6171" i="9"/>
  <c r="D6171" i="9"/>
  <c r="E6171" i="9"/>
  <c r="F6171" i="9"/>
  <c r="H6171" i="9"/>
  <c r="I6171" i="9"/>
  <c r="A6172" i="9"/>
  <c r="B6172" i="9"/>
  <c r="C6172" i="9"/>
  <c r="D6172" i="9"/>
  <c r="E6172" i="9"/>
  <c r="F6172" i="9"/>
  <c r="G6172" i="9"/>
  <c r="H6172" i="9"/>
  <c r="I6172" i="9"/>
  <c r="A6173" i="9"/>
  <c r="C6173" i="9" s="1"/>
  <c r="B6173" i="9"/>
  <c r="D6173" i="9"/>
  <c r="E6173" i="9"/>
  <c r="F6173" i="9"/>
  <c r="H6173" i="9"/>
  <c r="I6173" i="9"/>
  <c r="A6174" i="9"/>
  <c r="B6174" i="9"/>
  <c r="C6174" i="9"/>
  <c r="D6174" i="9"/>
  <c r="E6174" i="9"/>
  <c r="F6174" i="9"/>
  <c r="G6174" i="9"/>
  <c r="H6174" i="9"/>
  <c r="I6174" i="9"/>
  <c r="A6175" i="9"/>
  <c r="C6175" i="9" s="1"/>
  <c r="B6175" i="9"/>
  <c r="D6175" i="9"/>
  <c r="E6175" i="9"/>
  <c r="F6175" i="9"/>
  <c r="H6175" i="9"/>
  <c r="I6175" i="9"/>
  <c r="A6176" i="9"/>
  <c r="B6176" i="9"/>
  <c r="C6176" i="9"/>
  <c r="D6176" i="9"/>
  <c r="E6176" i="9"/>
  <c r="F6176" i="9"/>
  <c r="G6176" i="9"/>
  <c r="H6176" i="9"/>
  <c r="I6176" i="9"/>
  <c r="A6177" i="9"/>
  <c r="C6177" i="9" s="1"/>
  <c r="B6177" i="9"/>
  <c r="D6177" i="9"/>
  <c r="E6177" i="9"/>
  <c r="F6177" i="9"/>
  <c r="H6177" i="9"/>
  <c r="I6177" i="9"/>
  <c r="A6178" i="9"/>
  <c r="B6178" i="9"/>
  <c r="C6178" i="9"/>
  <c r="D6178" i="9"/>
  <c r="E6178" i="9"/>
  <c r="F6178" i="9"/>
  <c r="G6178" i="9"/>
  <c r="H6178" i="9"/>
  <c r="I6178" i="9"/>
  <c r="A6179" i="9"/>
  <c r="C6179" i="9" s="1"/>
  <c r="B6179" i="9"/>
  <c r="D6179" i="9"/>
  <c r="E6179" i="9"/>
  <c r="F6179" i="9"/>
  <c r="H6179" i="9"/>
  <c r="I6179" i="9"/>
  <c r="A6180" i="9"/>
  <c r="B6180" i="9"/>
  <c r="C6180" i="9"/>
  <c r="D6180" i="9"/>
  <c r="E6180" i="9"/>
  <c r="F6180" i="9"/>
  <c r="G6180" i="9"/>
  <c r="H6180" i="9"/>
  <c r="I6180" i="9"/>
  <c r="A6181" i="9"/>
  <c r="C6181" i="9" s="1"/>
  <c r="B6181" i="9"/>
  <c r="D6181" i="9"/>
  <c r="E6181" i="9"/>
  <c r="F6181" i="9"/>
  <c r="H6181" i="9"/>
  <c r="I6181" i="9"/>
  <c r="A6182" i="9"/>
  <c r="B6182" i="9"/>
  <c r="C6182" i="9"/>
  <c r="D6182" i="9"/>
  <c r="E6182" i="9"/>
  <c r="F6182" i="9"/>
  <c r="G6182" i="9"/>
  <c r="H6182" i="9"/>
  <c r="I6182" i="9"/>
  <c r="A6183" i="9"/>
  <c r="C6183" i="9" s="1"/>
  <c r="B6183" i="9"/>
  <c r="D6183" i="9"/>
  <c r="E6183" i="9"/>
  <c r="F6183" i="9"/>
  <c r="H6183" i="9"/>
  <c r="I6183" i="9"/>
  <c r="A6184" i="9"/>
  <c r="B6184" i="9"/>
  <c r="C6184" i="9"/>
  <c r="D6184" i="9"/>
  <c r="E6184" i="9"/>
  <c r="F6184" i="9"/>
  <c r="G6184" i="9"/>
  <c r="H6184" i="9"/>
  <c r="I6184" i="9"/>
  <c r="A6185" i="9"/>
  <c r="C6185" i="9" s="1"/>
  <c r="B6185" i="9"/>
  <c r="D6185" i="9"/>
  <c r="E6185" i="9"/>
  <c r="F6185" i="9"/>
  <c r="H6185" i="9"/>
  <c r="I6185" i="9"/>
  <c r="A6186" i="9"/>
  <c r="B6186" i="9"/>
  <c r="C6186" i="9"/>
  <c r="D6186" i="9"/>
  <c r="E6186" i="9"/>
  <c r="F6186" i="9"/>
  <c r="G6186" i="9"/>
  <c r="H6186" i="9"/>
  <c r="I6186" i="9"/>
  <c r="A6187" i="9"/>
  <c r="C6187" i="9" s="1"/>
  <c r="B6187" i="9"/>
  <c r="D6187" i="9"/>
  <c r="E6187" i="9"/>
  <c r="F6187" i="9"/>
  <c r="H6187" i="9"/>
  <c r="I6187" i="9"/>
  <c r="A6188" i="9"/>
  <c r="B6188" i="9"/>
  <c r="C6188" i="9"/>
  <c r="D6188" i="9"/>
  <c r="E6188" i="9"/>
  <c r="F6188" i="9"/>
  <c r="G6188" i="9"/>
  <c r="H6188" i="9"/>
  <c r="I6188" i="9"/>
  <c r="A6189" i="9"/>
  <c r="C6189" i="9" s="1"/>
  <c r="B6189" i="9"/>
  <c r="D6189" i="9"/>
  <c r="E6189" i="9"/>
  <c r="F6189" i="9"/>
  <c r="H6189" i="9"/>
  <c r="I6189" i="9"/>
  <c r="A6190" i="9"/>
  <c r="B6190" i="9"/>
  <c r="C6190" i="9"/>
  <c r="D6190" i="9"/>
  <c r="E6190" i="9"/>
  <c r="F6190" i="9"/>
  <c r="G6190" i="9"/>
  <c r="H6190" i="9"/>
  <c r="I6190" i="9"/>
  <c r="A6191" i="9"/>
  <c r="C6191" i="9" s="1"/>
  <c r="B6191" i="9"/>
  <c r="D6191" i="9"/>
  <c r="E6191" i="9"/>
  <c r="F6191" i="9"/>
  <c r="H6191" i="9"/>
  <c r="I6191" i="9"/>
  <c r="A6192" i="9"/>
  <c r="B6192" i="9"/>
  <c r="C6192" i="9"/>
  <c r="D6192" i="9"/>
  <c r="E6192" i="9"/>
  <c r="F6192" i="9"/>
  <c r="G6192" i="9"/>
  <c r="H6192" i="9"/>
  <c r="I6192" i="9"/>
  <c r="A6193" i="9"/>
  <c r="C6193" i="9" s="1"/>
  <c r="B6193" i="9"/>
  <c r="D6193" i="9"/>
  <c r="E6193" i="9"/>
  <c r="F6193" i="9"/>
  <c r="H6193" i="9"/>
  <c r="I6193" i="9"/>
  <c r="A6194" i="9"/>
  <c r="B6194" i="9"/>
  <c r="C6194" i="9"/>
  <c r="D6194" i="9"/>
  <c r="E6194" i="9"/>
  <c r="F6194" i="9"/>
  <c r="G6194" i="9"/>
  <c r="H6194" i="9"/>
  <c r="I6194" i="9"/>
  <c r="A6195" i="9"/>
  <c r="C6195" i="9" s="1"/>
  <c r="B6195" i="9"/>
  <c r="D6195" i="9"/>
  <c r="E6195" i="9"/>
  <c r="F6195" i="9"/>
  <c r="H6195" i="9"/>
  <c r="I6195" i="9"/>
  <c r="A6196" i="9"/>
  <c r="B6196" i="9"/>
  <c r="C6196" i="9"/>
  <c r="D6196" i="9"/>
  <c r="E6196" i="9"/>
  <c r="F6196" i="9"/>
  <c r="G6196" i="9"/>
  <c r="H6196" i="9"/>
  <c r="I6196" i="9"/>
  <c r="A6197" i="9"/>
  <c r="C6197" i="9" s="1"/>
  <c r="B6197" i="9"/>
  <c r="D6197" i="9"/>
  <c r="E6197" i="9"/>
  <c r="F6197" i="9"/>
  <c r="H6197" i="9"/>
  <c r="I6197" i="9"/>
  <c r="A6198" i="9"/>
  <c r="B6198" i="9"/>
  <c r="C6198" i="9"/>
  <c r="D6198" i="9"/>
  <c r="E6198" i="9"/>
  <c r="F6198" i="9"/>
  <c r="G6198" i="9"/>
  <c r="H6198" i="9"/>
  <c r="I6198" i="9"/>
  <c r="A6199" i="9"/>
  <c r="C6199" i="9" s="1"/>
  <c r="B6199" i="9"/>
  <c r="D6199" i="9"/>
  <c r="E6199" i="9"/>
  <c r="F6199" i="9"/>
  <c r="H6199" i="9"/>
  <c r="I6199" i="9"/>
  <c r="A6200" i="9"/>
  <c r="B6200" i="9"/>
  <c r="C6200" i="9"/>
  <c r="D6200" i="9"/>
  <c r="E6200" i="9"/>
  <c r="F6200" i="9"/>
  <c r="G6200" i="9"/>
  <c r="H6200" i="9"/>
  <c r="I6200" i="9"/>
  <c r="A6201" i="9"/>
  <c r="C6201" i="9" s="1"/>
  <c r="B6201" i="9"/>
  <c r="D6201" i="9"/>
  <c r="E6201" i="9"/>
  <c r="F6201" i="9"/>
  <c r="H6201" i="9"/>
  <c r="I6201" i="9"/>
  <c r="A6202" i="9"/>
  <c r="B6202" i="9"/>
  <c r="C6202" i="9"/>
  <c r="D6202" i="9"/>
  <c r="E6202" i="9"/>
  <c r="F6202" i="9"/>
  <c r="G6202" i="9"/>
  <c r="H6202" i="9"/>
  <c r="I6202" i="9"/>
  <c r="A6203" i="9"/>
  <c r="C6203" i="9" s="1"/>
  <c r="B6203" i="9"/>
  <c r="D6203" i="9"/>
  <c r="E6203" i="9"/>
  <c r="F6203" i="9"/>
  <c r="H6203" i="9"/>
  <c r="I6203" i="9"/>
  <c r="A6204" i="9"/>
  <c r="B6204" i="9"/>
  <c r="C6204" i="9"/>
  <c r="D6204" i="9"/>
  <c r="E6204" i="9"/>
  <c r="F6204" i="9"/>
  <c r="G6204" i="9"/>
  <c r="H6204" i="9"/>
  <c r="I6204" i="9"/>
  <c r="A6205" i="9"/>
  <c r="C6205" i="9" s="1"/>
  <c r="B6205" i="9"/>
  <c r="D6205" i="9"/>
  <c r="E6205" i="9"/>
  <c r="F6205" i="9"/>
  <c r="H6205" i="9"/>
  <c r="I6205" i="9"/>
  <c r="A6206" i="9"/>
  <c r="B6206" i="9"/>
  <c r="C6206" i="9"/>
  <c r="D6206" i="9"/>
  <c r="E6206" i="9"/>
  <c r="F6206" i="9"/>
  <c r="G6206" i="9"/>
  <c r="H6206" i="9"/>
  <c r="I6206" i="9"/>
  <c r="A6207" i="9"/>
  <c r="C6207" i="9" s="1"/>
  <c r="B6207" i="9"/>
  <c r="D6207" i="9"/>
  <c r="E6207" i="9"/>
  <c r="F6207" i="9"/>
  <c r="H6207" i="9"/>
  <c r="I6207" i="9"/>
  <c r="A6208" i="9"/>
  <c r="B6208" i="9"/>
  <c r="C6208" i="9"/>
  <c r="D6208" i="9"/>
  <c r="E6208" i="9"/>
  <c r="F6208" i="9"/>
  <c r="G6208" i="9"/>
  <c r="H6208" i="9"/>
  <c r="I6208" i="9"/>
  <c r="A6209" i="9"/>
  <c r="C6209" i="9" s="1"/>
  <c r="B6209" i="9"/>
  <c r="D6209" i="9"/>
  <c r="E6209" i="9"/>
  <c r="F6209" i="9"/>
  <c r="H6209" i="9"/>
  <c r="I6209" i="9"/>
  <c r="A6210" i="9"/>
  <c r="B6210" i="9"/>
  <c r="C6210" i="9"/>
  <c r="D6210" i="9"/>
  <c r="E6210" i="9"/>
  <c r="F6210" i="9"/>
  <c r="G6210" i="9"/>
  <c r="H6210" i="9"/>
  <c r="I6210" i="9"/>
  <c r="A6211" i="9"/>
  <c r="C6211" i="9" s="1"/>
  <c r="B6211" i="9"/>
  <c r="D6211" i="9"/>
  <c r="E6211" i="9"/>
  <c r="F6211" i="9"/>
  <c r="H6211" i="9"/>
  <c r="I6211" i="9"/>
  <c r="A6212" i="9"/>
  <c r="B6212" i="9"/>
  <c r="C6212" i="9"/>
  <c r="D6212" i="9"/>
  <c r="E6212" i="9"/>
  <c r="F6212" i="9"/>
  <c r="G6212" i="9"/>
  <c r="H6212" i="9"/>
  <c r="I6212" i="9"/>
  <c r="A6213" i="9"/>
  <c r="C6213" i="9" s="1"/>
  <c r="B6213" i="9"/>
  <c r="D6213" i="9"/>
  <c r="E6213" i="9"/>
  <c r="F6213" i="9"/>
  <c r="H6213" i="9"/>
  <c r="I6213" i="9"/>
  <c r="A6214" i="9"/>
  <c r="B6214" i="9"/>
  <c r="C6214" i="9"/>
  <c r="D6214" i="9"/>
  <c r="E6214" i="9"/>
  <c r="F6214" i="9"/>
  <c r="G6214" i="9"/>
  <c r="H6214" i="9"/>
  <c r="I6214" i="9"/>
  <c r="A6215" i="9"/>
  <c r="C6215" i="9" s="1"/>
  <c r="B6215" i="9"/>
  <c r="D6215" i="9"/>
  <c r="E6215" i="9"/>
  <c r="F6215" i="9"/>
  <c r="H6215" i="9"/>
  <c r="I6215" i="9"/>
  <c r="A6216" i="9"/>
  <c r="B6216" i="9"/>
  <c r="C6216" i="9"/>
  <c r="D6216" i="9"/>
  <c r="E6216" i="9"/>
  <c r="F6216" i="9"/>
  <c r="G6216" i="9"/>
  <c r="H6216" i="9"/>
  <c r="I6216" i="9"/>
  <c r="A6217" i="9"/>
  <c r="C6217" i="9" s="1"/>
  <c r="B6217" i="9"/>
  <c r="D6217" i="9"/>
  <c r="E6217" i="9"/>
  <c r="F6217" i="9"/>
  <c r="H6217" i="9"/>
  <c r="I6217" i="9"/>
  <c r="A6218" i="9"/>
  <c r="B6218" i="9"/>
  <c r="C6218" i="9"/>
  <c r="D6218" i="9"/>
  <c r="E6218" i="9"/>
  <c r="F6218" i="9"/>
  <c r="G6218" i="9"/>
  <c r="H6218" i="9"/>
  <c r="I6218" i="9"/>
  <c r="A6219" i="9"/>
  <c r="C6219" i="9" s="1"/>
  <c r="B6219" i="9"/>
  <c r="D6219" i="9"/>
  <c r="E6219" i="9"/>
  <c r="F6219" i="9"/>
  <c r="H6219" i="9"/>
  <c r="I6219" i="9"/>
  <c r="A6220" i="9"/>
  <c r="B6220" i="9"/>
  <c r="C6220" i="9"/>
  <c r="D6220" i="9"/>
  <c r="E6220" i="9"/>
  <c r="F6220" i="9"/>
  <c r="G6220" i="9"/>
  <c r="H6220" i="9"/>
  <c r="I6220" i="9"/>
  <c r="A6221" i="9"/>
  <c r="C6221" i="9" s="1"/>
  <c r="B6221" i="9"/>
  <c r="D6221" i="9"/>
  <c r="E6221" i="9"/>
  <c r="F6221" i="9"/>
  <c r="H6221" i="9"/>
  <c r="I6221" i="9"/>
  <c r="A6222" i="9"/>
  <c r="B6222" i="9"/>
  <c r="C6222" i="9"/>
  <c r="D6222" i="9"/>
  <c r="E6222" i="9"/>
  <c r="F6222" i="9"/>
  <c r="G6222" i="9"/>
  <c r="H6222" i="9"/>
  <c r="I6222" i="9"/>
  <c r="A6223" i="9"/>
  <c r="C6223" i="9" s="1"/>
  <c r="B6223" i="9"/>
  <c r="D6223" i="9"/>
  <c r="E6223" i="9"/>
  <c r="F6223" i="9"/>
  <c r="H6223" i="9"/>
  <c r="I6223" i="9"/>
  <c r="A6224" i="9"/>
  <c r="B6224" i="9"/>
  <c r="C6224" i="9"/>
  <c r="D6224" i="9"/>
  <c r="E6224" i="9"/>
  <c r="F6224" i="9"/>
  <c r="G6224" i="9"/>
  <c r="H6224" i="9"/>
  <c r="I6224" i="9"/>
  <c r="A6225" i="9"/>
  <c r="C6225" i="9" s="1"/>
  <c r="B6225" i="9"/>
  <c r="D6225" i="9"/>
  <c r="E6225" i="9"/>
  <c r="F6225" i="9"/>
  <c r="H6225" i="9"/>
  <c r="I6225" i="9"/>
  <c r="A6226" i="9"/>
  <c r="B6226" i="9"/>
  <c r="C6226" i="9"/>
  <c r="D6226" i="9"/>
  <c r="E6226" i="9"/>
  <c r="F6226" i="9"/>
  <c r="G6226" i="9"/>
  <c r="H6226" i="9"/>
  <c r="I6226" i="9"/>
  <c r="A6227" i="9"/>
  <c r="C6227" i="9" s="1"/>
  <c r="B6227" i="9"/>
  <c r="D6227" i="9"/>
  <c r="E6227" i="9"/>
  <c r="F6227" i="9"/>
  <c r="H6227" i="9"/>
  <c r="I6227" i="9"/>
  <c r="A6228" i="9"/>
  <c r="B6228" i="9"/>
  <c r="C6228" i="9"/>
  <c r="D6228" i="9"/>
  <c r="E6228" i="9"/>
  <c r="F6228" i="9"/>
  <c r="G6228" i="9"/>
  <c r="H6228" i="9"/>
  <c r="I6228" i="9"/>
  <c r="A6229" i="9"/>
  <c r="C6229" i="9" s="1"/>
  <c r="B6229" i="9"/>
  <c r="D6229" i="9"/>
  <c r="E6229" i="9"/>
  <c r="F6229" i="9"/>
  <c r="H6229" i="9"/>
  <c r="I6229" i="9"/>
  <c r="A6230" i="9"/>
  <c r="B6230" i="9"/>
  <c r="C6230" i="9"/>
  <c r="D6230" i="9"/>
  <c r="E6230" i="9"/>
  <c r="F6230" i="9"/>
  <c r="G6230" i="9"/>
  <c r="H6230" i="9"/>
  <c r="I6230" i="9"/>
  <c r="A6231" i="9"/>
  <c r="C6231" i="9" s="1"/>
  <c r="B6231" i="9"/>
  <c r="D6231" i="9"/>
  <c r="E6231" i="9"/>
  <c r="F6231" i="9"/>
  <c r="H6231" i="9"/>
  <c r="I6231" i="9"/>
  <c r="A6232" i="9"/>
  <c r="B6232" i="9"/>
  <c r="C6232" i="9"/>
  <c r="D6232" i="9"/>
  <c r="E6232" i="9"/>
  <c r="F6232" i="9"/>
  <c r="G6232" i="9"/>
  <c r="H6232" i="9"/>
  <c r="I6232" i="9"/>
  <c r="A6233" i="9"/>
  <c r="C6233" i="9" s="1"/>
  <c r="B6233" i="9"/>
  <c r="D6233" i="9"/>
  <c r="E6233" i="9"/>
  <c r="F6233" i="9"/>
  <c r="H6233" i="9"/>
  <c r="I6233" i="9"/>
  <c r="A6234" i="9"/>
  <c r="B6234" i="9"/>
  <c r="C6234" i="9"/>
  <c r="D6234" i="9"/>
  <c r="E6234" i="9"/>
  <c r="F6234" i="9"/>
  <c r="G6234" i="9"/>
  <c r="H6234" i="9"/>
  <c r="I6234" i="9"/>
  <c r="A6235" i="9"/>
  <c r="C6235" i="9" s="1"/>
  <c r="B6235" i="9"/>
  <c r="D6235" i="9"/>
  <c r="E6235" i="9"/>
  <c r="F6235" i="9"/>
  <c r="H6235" i="9"/>
  <c r="I6235" i="9"/>
  <c r="A6236" i="9"/>
  <c r="B6236" i="9"/>
  <c r="C6236" i="9"/>
  <c r="D6236" i="9"/>
  <c r="E6236" i="9"/>
  <c r="F6236" i="9"/>
  <c r="G6236" i="9"/>
  <c r="H6236" i="9"/>
  <c r="I6236" i="9"/>
  <c r="A6237" i="9"/>
  <c r="C6237" i="9" s="1"/>
  <c r="B6237" i="9"/>
  <c r="D6237" i="9"/>
  <c r="E6237" i="9"/>
  <c r="F6237" i="9"/>
  <c r="H6237" i="9"/>
  <c r="I6237" i="9"/>
  <c r="A6238" i="9"/>
  <c r="B6238" i="9"/>
  <c r="C6238" i="9"/>
  <c r="D6238" i="9"/>
  <c r="E6238" i="9"/>
  <c r="F6238" i="9"/>
  <c r="G6238" i="9"/>
  <c r="H6238" i="9"/>
  <c r="I6238" i="9"/>
  <c r="A6239" i="9"/>
  <c r="C6239" i="9" s="1"/>
  <c r="B6239" i="9"/>
  <c r="D6239" i="9"/>
  <c r="E6239" i="9"/>
  <c r="F6239" i="9"/>
  <c r="H6239" i="9"/>
  <c r="I6239" i="9"/>
  <c r="A6240" i="9"/>
  <c r="B6240" i="9"/>
  <c r="C6240" i="9"/>
  <c r="D6240" i="9"/>
  <c r="E6240" i="9"/>
  <c r="F6240" i="9"/>
  <c r="G6240" i="9"/>
  <c r="H6240" i="9"/>
  <c r="I6240" i="9"/>
  <c r="A6241" i="9"/>
  <c r="C6241" i="9" s="1"/>
  <c r="B6241" i="9"/>
  <c r="D6241" i="9"/>
  <c r="E6241" i="9"/>
  <c r="F6241" i="9"/>
  <c r="H6241" i="9"/>
  <c r="I6241" i="9"/>
  <c r="A6242" i="9"/>
  <c r="B6242" i="9"/>
  <c r="C6242" i="9"/>
  <c r="D6242" i="9"/>
  <c r="E6242" i="9"/>
  <c r="F6242" i="9"/>
  <c r="G6242" i="9"/>
  <c r="H6242" i="9"/>
  <c r="I6242" i="9"/>
  <c r="A6243" i="9"/>
  <c r="C6243" i="9" s="1"/>
  <c r="B6243" i="9"/>
  <c r="D6243" i="9"/>
  <c r="E6243" i="9"/>
  <c r="F6243" i="9"/>
  <c r="H6243" i="9"/>
  <c r="I6243" i="9"/>
  <c r="A6244" i="9"/>
  <c r="B6244" i="9"/>
  <c r="C6244" i="9"/>
  <c r="D6244" i="9"/>
  <c r="E6244" i="9"/>
  <c r="F6244" i="9"/>
  <c r="G6244" i="9"/>
  <c r="H6244" i="9"/>
  <c r="I6244" i="9"/>
  <c r="A6245" i="9"/>
  <c r="C6245" i="9" s="1"/>
  <c r="B6245" i="9"/>
  <c r="D6245" i="9"/>
  <c r="E6245" i="9"/>
  <c r="F6245" i="9"/>
  <c r="H6245" i="9"/>
  <c r="I6245" i="9"/>
  <c r="A6246" i="9"/>
  <c r="B6246" i="9"/>
  <c r="C6246" i="9"/>
  <c r="D6246" i="9"/>
  <c r="E6246" i="9"/>
  <c r="F6246" i="9"/>
  <c r="G6246" i="9"/>
  <c r="H6246" i="9"/>
  <c r="I6246" i="9"/>
  <c r="A6247" i="9"/>
  <c r="C6247" i="9" s="1"/>
  <c r="B6247" i="9"/>
  <c r="D6247" i="9"/>
  <c r="E6247" i="9"/>
  <c r="F6247" i="9"/>
  <c r="H6247" i="9"/>
  <c r="I6247" i="9"/>
  <c r="A6248" i="9"/>
  <c r="B6248" i="9"/>
  <c r="C6248" i="9"/>
  <c r="D6248" i="9"/>
  <c r="E6248" i="9"/>
  <c r="F6248" i="9"/>
  <c r="G6248" i="9"/>
  <c r="H6248" i="9"/>
  <c r="I6248" i="9"/>
  <c r="A6249" i="9"/>
  <c r="C6249" i="9" s="1"/>
  <c r="B6249" i="9"/>
  <c r="D6249" i="9"/>
  <c r="E6249" i="9"/>
  <c r="F6249" i="9"/>
  <c r="H6249" i="9"/>
  <c r="I6249" i="9"/>
  <c r="A6250" i="9"/>
  <c r="B6250" i="9"/>
  <c r="C6250" i="9"/>
  <c r="D6250" i="9"/>
  <c r="E6250" i="9"/>
  <c r="F6250" i="9"/>
  <c r="G6250" i="9"/>
  <c r="H6250" i="9"/>
  <c r="I6250" i="9"/>
  <c r="A6251" i="9"/>
  <c r="C6251" i="9" s="1"/>
  <c r="B6251" i="9"/>
  <c r="D6251" i="9"/>
  <c r="E6251" i="9"/>
  <c r="F6251" i="9"/>
  <c r="H6251" i="9"/>
  <c r="I6251" i="9"/>
  <c r="A6252" i="9"/>
  <c r="B6252" i="9"/>
  <c r="C6252" i="9"/>
  <c r="D6252" i="9"/>
  <c r="E6252" i="9"/>
  <c r="F6252" i="9"/>
  <c r="G6252" i="9"/>
  <c r="H6252" i="9"/>
  <c r="I6252" i="9"/>
  <c r="A6253" i="9"/>
  <c r="C6253" i="9" s="1"/>
  <c r="B6253" i="9"/>
  <c r="D6253" i="9"/>
  <c r="E6253" i="9"/>
  <c r="F6253" i="9"/>
  <c r="H6253" i="9"/>
  <c r="I6253" i="9"/>
  <c r="A6254" i="9"/>
  <c r="B6254" i="9"/>
  <c r="C6254" i="9"/>
  <c r="D6254" i="9"/>
  <c r="E6254" i="9"/>
  <c r="F6254" i="9"/>
  <c r="G6254" i="9"/>
  <c r="H6254" i="9"/>
  <c r="I6254" i="9"/>
  <c r="A6255" i="9"/>
  <c r="C6255" i="9" s="1"/>
  <c r="B6255" i="9"/>
  <c r="D6255" i="9"/>
  <c r="E6255" i="9"/>
  <c r="F6255" i="9"/>
  <c r="H6255" i="9"/>
  <c r="I6255" i="9"/>
  <c r="A6256" i="9"/>
  <c r="B6256" i="9"/>
  <c r="C6256" i="9"/>
  <c r="D6256" i="9"/>
  <c r="E6256" i="9"/>
  <c r="F6256" i="9"/>
  <c r="G6256" i="9"/>
  <c r="H6256" i="9"/>
  <c r="I6256" i="9"/>
  <c r="A6257" i="9"/>
  <c r="C6257" i="9" s="1"/>
  <c r="B6257" i="9"/>
  <c r="D6257" i="9"/>
  <c r="E6257" i="9"/>
  <c r="F6257" i="9"/>
  <c r="H6257" i="9"/>
  <c r="I6257" i="9"/>
  <c r="A6258" i="9"/>
  <c r="B6258" i="9"/>
  <c r="C6258" i="9"/>
  <c r="D6258" i="9"/>
  <c r="E6258" i="9"/>
  <c r="F6258" i="9"/>
  <c r="G6258" i="9"/>
  <c r="H6258" i="9"/>
  <c r="I6258" i="9"/>
  <c r="A6259" i="9"/>
  <c r="C6259" i="9" s="1"/>
  <c r="B6259" i="9"/>
  <c r="D6259" i="9"/>
  <c r="E6259" i="9"/>
  <c r="F6259" i="9"/>
  <c r="H6259" i="9"/>
  <c r="I6259" i="9"/>
  <c r="A6260" i="9"/>
  <c r="B6260" i="9"/>
  <c r="C6260" i="9"/>
  <c r="D6260" i="9"/>
  <c r="E6260" i="9"/>
  <c r="F6260" i="9"/>
  <c r="G6260" i="9"/>
  <c r="H6260" i="9"/>
  <c r="I6260" i="9"/>
  <c r="A6261" i="9"/>
  <c r="C6261" i="9" s="1"/>
  <c r="B6261" i="9"/>
  <c r="D6261" i="9"/>
  <c r="E6261" i="9"/>
  <c r="F6261" i="9"/>
  <c r="H6261" i="9"/>
  <c r="I6261" i="9"/>
  <c r="A6262" i="9"/>
  <c r="B6262" i="9"/>
  <c r="C6262" i="9"/>
  <c r="D6262" i="9"/>
  <c r="E6262" i="9"/>
  <c r="F6262" i="9"/>
  <c r="G6262" i="9"/>
  <c r="H6262" i="9"/>
  <c r="I6262" i="9"/>
  <c r="A6263" i="9"/>
  <c r="C6263" i="9" s="1"/>
  <c r="B6263" i="9"/>
  <c r="D6263" i="9"/>
  <c r="E6263" i="9"/>
  <c r="F6263" i="9"/>
  <c r="H6263" i="9"/>
  <c r="I6263" i="9"/>
  <c r="A6264" i="9"/>
  <c r="B6264" i="9"/>
  <c r="C6264" i="9"/>
  <c r="D6264" i="9"/>
  <c r="E6264" i="9"/>
  <c r="F6264" i="9"/>
  <c r="G6264" i="9"/>
  <c r="H6264" i="9"/>
  <c r="I6264" i="9"/>
  <c r="A6265" i="9"/>
  <c r="C6265" i="9" s="1"/>
  <c r="B6265" i="9"/>
  <c r="D6265" i="9"/>
  <c r="E6265" i="9"/>
  <c r="F6265" i="9"/>
  <c r="H6265" i="9"/>
  <c r="I6265" i="9"/>
  <c r="A6266" i="9"/>
  <c r="B6266" i="9"/>
  <c r="C6266" i="9"/>
  <c r="D6266" i="9"/>
  <c r="E6266" i="9"/>
  <c r="F6266" i="9"/>
  <c r="G6266" i="9"/>
  <c r="H6266" i="9"/>
  <c r="I6266" i="9"/>
  <c r="A6267" i="9"/>
  <c r="C6267" i="9" s="1"/>
  <c r="B6267" i="9"/>
  <c r="D6267" i="9"/>
  <c r="E6267" i="9"/>
  <c r="F6267" i="9"/>
  <c r="H6267" i="9"/>
  <c r="I6267" i="9"/>
  <c r="A6268" i="9"/>
  <c r="B6268" i="9"/>
  <c r="C6268" i="9"/>
  <c r="D6268" i="9"/>
  <c r="E6268" i="9"/>
  <c r="F6268" i="9"/>
  <c r="G6268" i="9"/>
  <c r="H6268" i="9"/>
  <c r="I6268" i="9"/>
  <c r="A6269" i="9"/>
  <c r="C6269" i="9" s="1"/>
  <c r="B6269" i="9"/>
  <c r="D6269" i="9"/>
  <c r="E6269" i="9"/>
  <c r="F6269" i="9"/>
  <c r="H6269" i="9"/>
  <c r="I6269" i="9"/>
  <c r="A6270" i="9"/>
  <c r="B6270" i="9"/>
  <c r="C6270" i="9"/>
  <c r="D6270" i="9"/>
  <c r="E6270" i="9"/>
  <c r="F6270" i="9"/>
  <c r="G6270" i="9"/>
  <c r="H6270" i="9"/>
  <c r="I6270" i="9"/>
  <c r="A6271" i="9"/>
  <c r="C6271" i="9" s="1"/>
  <c r="B6271" i="9"/>
  <c r="D6271" i="9"/>
  <c r="E6271" i="9"/>
  <c r="F6271" i="9"/>
  <c r="H6271" i="9"/>
  <c r="I6271" i="9"/>
  <c r="A6272" i="9"/>
  <c r="B6272" i="9"/>
  <c r="C6272" i="9"/>
  <c r="D6272" i="9"/>
  <c r="E6272" i="9"/>
  <c r="F6272" i="9"/>
  <c r="G6272" i="9"/>
  <c r="H6272" i="9"/>
  <c r="I6272" i="9"/>
  <c r="A6273" i="9"/>
  <c r="C6273" i="9" s="1"/>
  <c r="B6273" i="9"/>
  <c r="D6273" i="9"/>
  <c r="E6273" i="9"/>
  <c r="F6273" i="9"/>
  <c r="H6273" i="9"/>
  <c r="I6273" i="9"/>
  <c r="A6274" i="9"/>
  <c r="B6274" i="9"/>
  <c r="C6274" i="9"/>
  <c r="D6274" i="9"/>
  <c r="E6274" i="9"/>
  <c r="F6274" i="9"/>
  <c r="G6274" i="9"/>
  <c r="H6274" i="9"/>
  <c r="I6274" i="9"/>
  <c r="A6275" i="9"/>
  <c r="C6275" i="9" s="1"/>
  <c r="B6275" i="9"/>
  <c r="D6275" i="9"/>
  <c r="E6275" i="9"/>
  <c r="F6275" i="9"/>
  <c r="H6275" i="9"/>
  <c r="I6275" i="9"/>
  <c r="A6276" i="9"/>
  <c r="B6276" i="9"/>
  <c r="C6276" i="9"/>
  <c r="D6276" i="9"/>
  <c r="E6276" i="9"/>
  <c r="F6276" i="9"/>
  <c r="G6276" i="9"/>
  <c r="H6276" i="9"/>
  <c r="I6276" i="9"/>
  <c r="A6277" i="9"/>
  <c r="C6277" i="9" s="1"/>
  <c r="B6277" i="9"/>
  <c r="D6277" i="9"/>
  <c r="E6277" i="9"/>
  <c r="F6277" i="9"/>
  <c r="H6277" i="9"/>
  <c r="I6277" i="9"/>
  <c r="A6278" i="9"/>
  <c r="B6278" i="9"/>
  <c r="C6278" i="9"/>
  <c r="D6278" i="9"/>
  <c r="E6278" i="9"/>
  <c r="F6278" i="9"/>
  <c r="G6278" i="9"/>
  <c r="H6278" i="9"/>
  <c r="I6278" i="9"/>
  <c r="A6279" i="9"/>
  <c r="C6279" i="9" s="1"/>
  <c r="B6279" i="9"/>
  <c r="D6279" i="9"/>
  <c r="E6279" i="9"/>
  <c r="F6279" i="9"/>
  <c r="H6279" i="9"/>
  <c r="I6279" i="9"/>
  <c r="A6280" i="9"/>
  <c r="B6280" i="9"/>
  <c r="C6280" i="9"/>
  <c r="D6280" i="9"/>
  <c r="E6280" i="9"/>
  <c r="F6280" i="9"/>
  <c r="G6280" i="9"/>
  <c r="H6280" i="9"/>
  <c r="I6280" i="9"/>
  <c r="A6281" i="9"/>
  <c r="C6281" i="9" s="1"/>
  <c r="B6281" i="9"/>
  <c r="D6281" i="9"/>
  <c r="E6281" i="9"/>
  <c r="F6281" i="9"/>
  <c r="H6281" i="9"/>
  <c r="I6281" i="9"/>
  <c r="A6282" i="9"/>
  <c r="B6282" i="9"/>
  <c r="C6282" i="9"/>
  <c r="D6282" i="9"/>
  <c r="E6282" i="9"/>
  <c r="F6282" i="9"/>
  <c r="G6282" i="9"/>
  <c r="H6282" i="9"/>
  <c r="I6282" i="9"/>
  <c r="A6283" i="9"/>
  <c r="C6283" i="9" s="1"/>
  <c r="B6283" i="9"/>
  <c r="D6283" i="9"/>
  <c r="E6283" i="9"/>
  <c r="F6283" i="9"/>
  <c r="H6283" i="9"/>
  <c r="I6283" i="9"/>
  <c r="A6284" i="9"/>
  <c r="B6284" i="9"/>
  <c r="C6284" i="9"/>
  <c r="D6284" i="9"/>
  <c r="E6284" i="9"/>
  <c r="F6284" i="9"/>
  <c r="G6284" i="9"/>
  <c r="H6284" i="9"/>
  <c r="I6284" i="9"/>
  <c r="A6285" i="9"/>
  <c r="C6285" i="9" s="1"/>
  <c r="B6285" i="9"/>
  <c r="D6285" i="9"/>
  <c r="E6285" i="9"/>
  <c r="F6285" i="9"/>
  <c r="H6285" i="9"/>
  <c r="I6285" i="9"/>
  <c r="A6286" i="9"/>
  <c r="B6286" i="9"/>
  <c r="C6286" i="9"/>
  <c r="D6286" i="9"/>
  <c r="E6286" i="9"/>
  <c r="F6286" i="9"/>
  <c r="G6286" i="9"/>
  <c r="H6286" i="9"/>
  <c r="I6286" i="9"/>
  <c r="A6287" i="9"/>
  <c r="C6287" i="9" s="1"/>
  <c r="B6287" i="9"/>
  <c r="D6287" i="9"/>
  <c r="E6287" i="9"/>
  <c r="F6287" i="9"/>
  <c r="H6287" i="9"/>
  <c r="I6287" i="9"/>
  <c r="A6288" i="9"/>
  <c r="B6288" i="9"/>
  <c r="C6288" i="9"/>
  <c r="D6288" i="9"/>
  <c r="E6288" i="9"/>
  <c r="F6288" i="9"/>
  <c r="G6288" i="9"/>
  <c r="H6288" i="9"/>
  <c r="I6288" i="9"/>
  <c r="A6289" i="9"/>
  <c r="C6289" i="9" s="1"/>
  <c r="B6289" i="9"/>
  <c r="D6289" i="9"/>
  <c r="E6289" i="9"/>
  <c r="F6289" i="9"/>
  <c r="H6289" i="9"/>
  <c r="I6289" i="9"/>
  <c r="A6290" i="9"/>
  <c r="B6290" i="9"/>
  <c r="C6290" i="9"/>
  <c r="D6290" i="9"/>
  <c r="E6290" i="9"/>
  <c r="F6290" i="9"/>
  <c r="G6290" i="9"/>
  <c r="H6290" i="9"/>
  <c r="I6290" i="9"/>
  <c r="A6291" i="9"/>
  <c r="C6291" i="9" s="1"/>
  <c r="B6291" i="9"/>
  <c r="D6291" i="9"/>
  <c r="E6291" i="9"/>
  <c r="F6291" i="9"/>
  <c r="H6291" i="9"/>
  <c r="I6291" i="9"/>
  <c r="A6292" i="9"/>
  <c r="B6292" i="9"/>
  <c r="C6292" i="9"/>
  <c r="D6292" i="9"/>
  <c r="E6292" i="9"/>
  <c r="F6292" i="9"/>
  <c r="G6292" i="9"/>
  <c r="H6292" i="9"/>
  <c r="I6292" i="9"/>
  <c r="A6293" i="9"/>
  <c r="C6293" i="9" s="1"/>
  <c r="B6293" i="9"/>
  <c r="D6293" i="9"/>
  <c r="E6293" i="9"/>
  <c r="F6293" i="9"/>
  <c r="H6293" i="9"/>
  <c r="I6293" i="9"/>
  <c r="A6294" i="9"/>
  <c r="B6294" i="9"/>
  <c r="C6294" i="9"/>
  <c r="D6294" i="9"/>
  <c r="E6294" i="9"/>
  <c r="F6294" i="9"/>
  <c r="G6294" i="9"/>
  <c r="H6294" i="9"/>
  <c r="I6294" i="9"/>
  <c r="A6295" i="9"/>
  <c r="C6295" i="9" s="1"/>
  <c r="B6295" i="9"/>
  <c r="D6295" i="9"/>
  <c r="E6295" i="9"/>
  <c r="F6295" i="9"/>
  <c r="H6295" i="9"/>
  <c r="I6295" i="9"/>
  <c r="A6296" i="9"/>
  <c r="B6296" i="9"/>
  <c r="C6296" i="9"/>
  <c r="D6296" i="9"/>
  <c r="E6296" i="9"/>
  <c r="F6296" i="9"/>
  <c r="G6296" i="9"/>
  <c r="H6296" i="9"/>
  <c r="I6296" i="9"/>
  <c r="A6297" i="9"/>
  <c r="C6297" i="9" s="1"/>
  <c r="B6297" i="9"/>
  <c r="D6297" i="9"/>
  <c r="E6297" i="9"/>
  <c r="F6297" i="9"/>
  <c r="H6297" i="9"/>
  <c r="I6297" i="9"/>
  <c r="A6298" i="9"/>
  <c r="B6298" i="9"/>
  <c r="C6298" i="9"/>
  <c r="D6298" i="9"/>
  <c r="E6298" i="9"/>
  <c r="F6298" i="9"/>
  <c r="G6298" i="9"/>
  <c r="H6298" i="9"/>
  <c r="I6298" i="9"/>
  <c r="A6299" i="9"/>
  <c r="C6299" i="9" s="1"/>
  <c r="B6299" i="9"/>
  <c r="D6299" i="9"/>
  <c r="E6299" i="9"/>
  <c r="F6299" i="9"/>
  <c r="H6299" i="9"/>
  <c r="I6299" i="9"/>
  <c r="A6300" i="9"/>
  <c r="B6300" i="9"/>
  <c r="C6300" i="9"/>
  <c r="D6300" i="9"/>
  <c r="E6300" i="9"/>
  <c r="F6300" i="9"/>
  <c r="G6300" i="9"/>
  <c r="H6300" i="9"/>
  <c r="I6300" i="9"/>
  <c r="A6301" i="9"/>
  <c r="C6301" i="9" s="1"/>
  <c r="B6301" i="9"/>
  <c r="D6301" i="9"/>
  <c r="E6301" i="9"/>
  <c r="F6301" i="9"/>
  <c r="H6301" i="9"/>
  <c r="I6301" i="9"/>
  <c r="A6302" i="9"/>
  <c r="B6302" i="9"/>
  <c r="C6302" i="9"/>
  <c r="D6302" i="9"/>
  <c r="E6302" i="9"/>
  <c r="F6302" i="9"/>
  <c r="G6302" i="9"/>
  <c r="H6302" i="9"/>
  <c r="I6302" i="9"/>
  <c r="A6303" i="9"/>
  <c r="C6303" i="9" s="1"/>
  <c r="B6303" i="9"/>
  <c r="D6303" i="9"/>
  <c r="E6303" i="9"/>
  <c r="F6303" i="9"/>
  <c r="H6303" i="9"/>
  <c r="I6303" i="9"/>
  <c r="A6304" i="9"/>
  <c r="B6304" i="9"/>
  <c r="C6304" i="9"/>
  <c r="D6304" i="9"/>
  <c r="E6304" i="9"/>
  <c r="F6304" i="9"/>
  <c r="G6304" i="9"/>
  <c r="H6304" i="9"/>
  <c r="I6304" i="9"/>
  <c r="A6305" i="9"/>
  <c r="C6305" i="9" s="1"/>
  <c r="B6305" i="9"/>
  <c r="D6305" i="9"/>
  <c r="E6305" i="9"/>
  <c r="F6305" i="9"/>
  <c r="H6305" i="9"/>
  <c r="I6305" i="9"/>
  <c r="A6306" i="9"/>
  <c r="B6306" i="9"/>
  <c r="C6306" i="9"/>
  <c r="D6306" i="9"/>
  <c r="E6306" i="9"/>
  <c r="F6306" i="9"/>
  <c r="G6306" i="9"/>
  <c r="H6306" i="9"/>
  <c r="I6306" i="9"/>
  <c r="A6307" i="9"/>
  <c r="C6307" i="9" s="1"/>
  <c r="B6307" i="9"/>
  <c r="D6307" i="9"/>
  <c r="E6307" i="9"/>
  <c r="F6307" i="9"/>
  <c r="H6307" i="9"/>
  <c r="I6307" i="9"/>
  <c r="A6308" i="9"/>
  <c r="B6308" i="9"/>
  <c r="C6308" i="9"/>
  <c r="D6308" i="9"/>
  <c r="E6308" i="9"/>
  <c r="F6308" i="9"/>
  <c r="G6308" i="9"/>
  <c r="H6308" i="9"/>
  <c r="I6308" i="9"/>
  <c r="A6309" i="9"/>
  <c r="C6309" i="9" s="1"/>
  <c r="B6309" i="9"/>
  <c r="D6309" i="9"/>
  <c r="E6309" i="9"/>
  <c r="F6309" i="9"/>
  <c r="H6309" i="9"/>
  <c r="I6309" i="9"/>
  <c r="A6310" i="9"/>
  <c r="B6310" i="9"/>
  <c r="C6310" i="9"/>
  <c r="D6310" i="9"/>
  <c r="E6310" i="9"/>
  <c r="F6310" i="9"/>
  <c r="G6310" i="9"/>
  <c r="H6310" i="9"/>
  <c r="I6310" i="9"/>
  <c r="A6311" i="9"/>
  <c r="C6311" i="9" s="1"/>
  <c r="B6311" i="9"/>
  <c r="D6311" i="9"/>
  <c r="E6311" i="9"/>
  <c r="F6311" i="9"/>
  <c r="H6311" i="9"/>
  <c r="I6311" i="9"/>
  <c r="A6312" i="9"/>
  <c r="B6312" i="9"/>
  <c r="C6312" i="9"/>
  <c r="D6312" i="9"/>
  <c r="E6312" i="9"/>
  <c r="F6312" i="9"/>
  <c r="G6312" i="9"/>
  <c r="H6312" i="9"/>
  <c r="I6312" i="9"/>
  <c r="A6313" i="9"/>
  <c r="C6313" i="9" s="1"/>
  <c r="B6313" i="9"/>
  <c r="D6313" i="9"/>
  <c r="E6313" i="9"/>
  <c r="F6313" i="9"/>
  <c r="H6313" i="9"/>
  <c r="I6313" i="9"/>
  <c r="A6314" i="9"/>
  <c r="B6314" i="9"/>
  <c r="C6314" i="9"/>
  <c r="D6314" i="9"/>
  <c r="E6314" i="9"/>
  <c r="F6314" i="9"/>
  <c r="G6314" i="9"/>
  <c r="H6314" i="9"/>
  <c r="I6314" i="9"/>
  <c r="A6315" i="9"/>
  <c r="C6315" i="9" s="1"/>
  <c r="B6315" i="9"/>
  <c r="D6315" i="9"/>
  <c r="E6315" i="9"/>
  <c r="F6315" i="9"/>
  <c r="H6315" i="9"/>
  <c r="I6315" i="9"/>
  <c r="A6316" i="9"/>
  <c r="B6316" i="9"/>
  <c r="C6316" i="9"/>
  <c r="D6316" i="9"/>
  <c r="E6316" i="9"/>
  <c r="F6316" i="9"/>
  <c r="G6316" i="9"/>
  <c r="H6316" i="9"/>
  <c r="I6316" i="9"/>
  <c r="A6317" i="9"/>
  <c r="C6317" i="9" s="1"/>
  <c r="B6317" i="9"/>
  <c r="D6317" i="9"/>
  <c r="E6317" i="9"/>
  <c r="F6317" i="9"/>
  <c r="H6317" i="9"/>
  <c r="I6317" i="9"/>
  <c r="A6318" i="9"/>
  <c r="B6318" i="9"/>
  <c r="C6318" i="9"/>
  <c r="D6318" i="9"/>
  <c r="E6318" i="9"/>
  <c r="F6318" i="9"/>
  <c r="G6318" i="9"/>
  <c r="H6318" i="9"/>
  <c r="I6318" i="9"/>
  <c r="A6319" i="9"/>
  <c r="C6319" i="9" s="1"/>
  <c r="B6319" i="9"/>
  <c r="D6319" i="9"/>
  <c r="E6319" i="9"/>
  <c r="F6319" i="9"/>
  <c r="H6319" i="9"/>
  <c r="I6319" i="9"/>
  <c r="A6320" i="9"/>
  <c r="B6320" i="9"/>
  <c r="C6320" i="9"/>
  <c r="D6320" i="9"/>
  <c r="E6320" i="9"/>
  <c r="F6320" i="9"/>
  <c r="G6320" i="9"/>
  <c r="H6320" i="9"/>
  <c r="I6320" i="9"/>
  <c r="A6321" i="9"/>
  <c r="C6321" i="9" s="1"/>
  <c r="B6321" i="9"/>
  <c r="D6321" i="9"/>
  <c r="E6321" i="9"/>
  <c r="F6321" i="9"/>
  <c r="H6321" i="9"/>
  <c r="I6321" i="9"/>
  <c r="A6322" i="9"/>
  <c r="B6322" i="9"/>
  <c r="C6322" i="9"/>
  <c r="D6322" i="9"/>
  <c r="E6322" i="9"/>
  <c r="F6322" i="9"/>
  <c r="G6322" i="9"/>
  <c r="H6322" i="9"/>
  <c r="I6322" i="9"/>
  <c r="A6323" i="9"/>
  <c r="C6323" i="9" s="1"/>
  <c r="B6323" i="9"/>
  <c r="D6323" i="9"/>
  <c r="E6323" i="9"/>
  <c r="F6323" i="9"/>
  <c r="H6323" i="9"/>
  <c r="I6323" i="9"/>
  <c r="A6324" i="9"/>
  <c r="B6324" i="9"/>
  <c r="C6324" i="9"/>
  <c r="D6324" i="9"/>
  <c r="E6324" i="9"/>
  <c r="F6324" i="9"/>
  <c r="G6324" i="9"/>
  <c r="H6324" i="9"/>
  <c r="I6324" i="9"/>
  <c r="A6325" i="9"/>
  <c r="C6325" i="9" s="1"/>
  <c r="B6325" i="9"/>
  <c r="D6325" i="9"/>
  <c r="E6325" i="9"/>
  <c r="F6325" i="9"/>
  <c r="H6325" i="9"/>
  <c r="I6325" i="9"/>
  <c r="A6326" i="9"/>
  <c r="B6326" i="9"/>
  <c r="C6326" i="9"/>
  <c r="D6326" i="9"/>
  <c r="E6326" i="9"/>
  <c r="F6326" i="9"/>
  <c r="G6326" i="9"/>
  <c r="H6326" i="9"/>
  <c r="I6326" i="9"/>
  <c r="A6327" i="9"/>
  <c r="C6327" i="9" s="1"/>
  <c r="B6327" i="9"/>
  <c r="D6327" i="9"/>
  <c r="E6327" i="9"/>
  <c r="F6327" i="9"/>
  <c r="H6327" i="9"/>
  <c r="I6327" i="9"/>
  <c r="A6328" i="9"/>
  <c r="B6328" i="9"/>
  <c r="C6328" i="9"/>
  <c r="D6328" i="9"/>
  <c r="E6328" i="9"/>
  <c r="F6328" i="9"/>
  <c r="G6328" i="9"/>
  <c r="H6328" i="9"/>
  <c r="I6328" i="9"/>
  <c r="A6329" i="9"/>
  <c r="C6329" i="9" s="1"/>
  <c r="B6329" i="9"/>
  <c r="D6329" i="9"/>
  <c r="E6329" i="9"/>
  <c r="F6329" i="9"/>
  <c r="H6329" i="9"/>
  <c r="I6329" i="9"/>
  <c r="A6330" i="9"/>
  <c r="B6330" i="9"/>
  <c r="C6330" i="9"/>
  <c r="D6330" i="9"/>
  <c r="E6330" i="9"/>
  <c r="F6330" i="9"/>
  <c r="G6330" i="9"/>
  <c r="H6330" i="9"/>
  <c r="I6330" i="9"/>
  <c r="A6331" i="9"/>
  <c r="C6331" i="9" s="1"/>
  <c r="B6331" i="9"/>
  <c r="D6331" i="9"/>
  <c r="E6331" i="9"/>
  <c r="F6331" i="9"/>
  <c r="H6331" i="9"/>
  <c r="I6331" i="9"/>
  <c r="A6332" i="9"/>
  <c r="B6332" i="9"/>
  <c r="C6332" i="9"/>
  <c r="D6332" i="9"/>
  <c r="E6332" i="9"/>
  <c r="F6332" i="9"/>
  <c r="G6332" i="9"/>
  <c r="H6332" i="9"/>
  <c r="I6332" i="9"/>
  <c r="A6333" i="9"/>
  <c r="C6333" i="9" s="1"/>
  <c r="B6333" i="9"/>
  <c r="D6333" i="9"/>
  <c r="E6333" i="9"/>
  <c r="F6333" i="9"/>
  <c r="H6333" i="9"/>
  <c r="I6333" i="9"/>
  <c r="A6334" i="9"/>
  <c r="B6334" i="9"/>
  <c r="C6334" i="9"/>
  <c r="D6334" i="9"/>
  <c r="E6334" i="9"/>
  <c r="F6334" i="9"/>
  <c r="G6334" i="9"/>
  <c r="H6334" i="9"/>
  <c r="I6334" i="9"/>
  <c r="A6335" i="9"/>
  <c r="C6335" i="9" s="1"/>
  <c r="B6335" i="9"/>
  <c r="D6335" i="9"/>
  <c r="E6335" i="9"/>
  <c r="F6335" i="9"/>
  <c r="H6335" i="9"/>
  <c r="I6335" i="9"/>
  <c r="A6336" i="9"/>
  <c r="B6336" i="9"/>
  <c r="C6336" i="9"/>
  <c r="D6336" i="9"/>
  <c r="E6336" i="9"/>
  <c r="F6336" i="9"/>
  <c r="G6336" i="9"/>
  <c r="H6336" i="9"/>
  <c r="I6336" i="9"/>
  <c r="A6337" i="9"/>
  <c r="C6337" i="9" s="1"/>
  <c r="B6337" i="9"/>
  <c r="D6337" i="9"/>
  <c r="E6337" i="9"/>
  <c r="F6337" i="9"/>
  <c r="H6337" i="9"/>
  <c r="I6337" i="9"/>
  <c r="A6338" i="9"/>
  <c r="B6338" i="9"/>
  <c r="C6338" i="9"/>
  <c r="D6338" i="9"/>
  <c r="E6338" i="9"/>
  <c r="F6338" i="9"/>
  <c r="G6338" i="9"/>
  <c r="H6338" i="9"/>
  <c r="I6338" i="9"/>
  <c r="A6339" i="9"/>
  <c r="C6339" i="9" s="1"/>
  <c r="B6339" i="9"/>
  <c r="D6339" i="9"/>
  <c r="E6339" i="9"/>
  <c r="F6339" i="9"/>
  <c r="H6339" i="9"/>
  <c r="I6339" i="9"/>
  <c r="A6340" i="9"/>
  <c r="B6340" i="9"/>
  <c r="C6340" i="9"/>
  <c r="D6340" i="9"/>
  <c r="E6340" i="9"/>
  <c r="F6340" i="9"/>
  <c r="G6340" i="9"/>
  <c r="H6340" i="9"/>
  <c r="I6340" i="9"/>
  <c r="A6341" i="9"/>
  <c r="C6341" i="9" s="1"/>
  <c r="B6341" i="9"/>
  <c r="D6341" i="9"/>
  <c r="E6341" i="9"/>
  <c r="F6341" i="9"/>
  <c r="H6341" i="9"/>
  <c r="I6341" i="9"/>
  <c r="A6342" i="9"/>
  <c r="B6342" i="9"/>
  <c r="C6342" i="9"/>
  <c r="D6342" i="9"/>
  <c r="E6342" i="9"/>
  <c r="F6342" i="9"/>
  <c r="G6342" i="9"/>
  <c r="H6342" i="9"/>
  <c r="I6342" i="9"/>
  <c r="A6343" i="9"/>
  <c r="C6343" i="9" s="1"/>
  <c r="B6343" i="9"/>
  <c r="D6343" i="9"/>
  <c r="E6343" i="9"/>
  <c r="F6343" i="9"/>
  <c r="H6343" i="9"/>
  <c r="I6343" i="9"/>
  <c r="A6344" i="9"/>
  <c r="B6344" i="9"/>
  <c r="C6344" i="9"/>
  <c r="D6344" i="9"/>
  <c r="E6344" i="9"/>
  <c r="F6344" i="9"/>
  <c r="G6344" i="9"/>
  <c r="H6344" i="9"/>
  <c r="I6344" i="9"/>
  <c r="A6345" i="9"/>
  <c r="C6345" i="9" s="1"/>
  <c r="B6345" i="9"/>
  <c r="D6345" i="9"/>
  <c r="E6345" i="9"/>
  <c r="F6345" i="9"/>
  <c r="H6345" i="9"/>
  <c r="I6345" i="9"/>
  <c r="A6346" i="9"/>
  <c r="B6346" i="9"/>
  <c r="C6346" i="9"/>
  <c r="D6346" i="9"/>
  <c r="E6346" i="9"/>
  <c r="F6346" i="9"/>
  <c r="G6346" i="9"/>
  <c r="H6346" i="9"/>
  <c r="I6346" i="9"/>
  <c r="A6347" i="9"/>
  <c r="C6347" i="9" s="1"/>
  <c r="B6347" i="9"/>
  <c r="D6347" i="9"/>
  <c r="E6347" i="9"/>
  <c r="F6347" i="9"/>
  <c r="H6347" i="9"/>
  <c r="I6347" i="9"/>
  <c r="A6348" i="9"/>
  <c r="B6348" i="9"/>
  <c r="C6348" i="9"/>
  <c r="D6348" i="9"/>
  <c r="E6348" i="9"/>
  <c r="F6348" i="9"/>
  <c r="G6348" i="9"/>
  <c r="H6348" i="9"/>
  <c r="I6348" i="9"/>
  <c r="A6349" i="9"/>
  <c r="C6349" i="9" s="1"/>
  <c r="B6349" i="9"/>
  <c r="D6349" i="9"/>
  <c r="E6349" i="9"/>
  <c r="F6349" i="9"/>
  <c r="H6349" i="9"/>
  <c r="I6349" i="9"/>
  <c r="A6350" i="9"/>
  <c r="B6350" i="9"/>
  <c r="C6350" i="9"/>
  <c r="D6350" i="9"/>
  <c r="E6350" i="9"/>
  <c r="F6350" i="9"/>
  <c r="G6350" i="9"/>
  <c r="H6350" i="9"/>
  <c r="I6350" i="9"/>
  <c r="A6351" i="9"/>
  <c r="C6351" i="9" s="1"/>
  <c r="B6351" i="9"/>
  <c r="D6351" i="9"/>
  <c r="E6351" i="9"/>
  <c r="F6351" i="9"/>
  <c r="H6351" i="9"/>
  <c r="I6351" i="9"/>
  <c r="A6352" i="9"/>
  <c r="B6352" i="9"/>
  <c r="C6352" i="9"/>
  <c r="D6352" i="9"/>
  <c r="E6352" i="9"/>
  <c r="F6352" i="9"/>
  <c r="G6352" i="9"/>
  <c r="H6352" i="9"/>
  <c r="I6352" i="9"/>
  <c r="A6353" i="9"/>
  <c r="C6353" i="9" s="1"/>
  <c r="B6353" i="9"/>
  <c r="D6353" i="9"/>
  <c r="E6353" i="9"/>
  <c r="F6353" i="9"/>
  <c r="H6353" i="9"/>
  <c r="I6353" i="9"/>
  <c r="A6354" i="9"/>
  <c r="B6354" i="9"/>
  <c r="C6354" i="9"/>
  <c r="D6354" i="9"/>
  <c r="E6354" i="9"/>
  <c r="F6354" i="9"/>
  <c r="G6354" i="9"/>
  <c r="H6354" i="9"/>
  <c r="I6354" i="9"/>
  <c r="A6355" i="9"/>
  <c r="C6355" i="9" s="1"/>
  <c r="B6355" i="9"/>
  <c r="D6355" i="9"/>
  <c r="E6355" i="9"/>
  <c r="F6355" i="9"/>
  <c r="H6355" i="9"/>
  <c r="I6355" i="9"/>
  <c r="A6356" i="9"/>
  <c r="B6356" i="9"/>
  <c r="C6356" i="9"/>
  <c r="D6356" i="9"/>
  <c r="E6356" i="9"/>
  <c r="F6356" i="9"/>
  <c r="G6356" i="9"/>
  <c r="H6356" i="9"/>
  <c r="I6356" i="9"/>
  <c r="A6357" i="9"/>
  <c r="C6357" i="9" s="1"/>
  <c r="B6357" i="9"/>
  <c r="D6357" i="9"/>
  <c r="E6357" i="9"/>
  <c r="F6357" i="9"/>
  <c r="H6357" i="9"/>
  <c r="I6357" i="9"/>
  <c r="A6358" i="9"/>
  <c r="B6358" i="9"/>
  <c r="C6358" i="9"/>
  <c r="D6358" i="9"/>
  <c r="E6358" i="9"/>
  <c r="F6358" i="9"/>
  <c r="G6358" i="9"/>
  <c r="H6358" i="9"/>
  <c r="I6358" i="9"/>
  <c r="A6359" i="9"/>
  <c r="C6359" i="9" s="1"/>
  <c r="B6359" i="9"/>
  <c r="D6359" i="9"/>
  <c r="E6359" i="9"/>
  <c r="F6359" i="9"/>
  <c r="H6359" i="9"/>
  <c r="I6359" i="9"/>
  <c r="A6360" i="9"/>
  <c r="B6360" i="9"/>
  <c r="C6360" i="9"/>
  <c r="D6360" i="9"/>
  <c r="E6360" i="9"/>
  <c r="F6360" i="9"/>
  <c r="G6360" i="9"/>
  <c r="H6360" i="9"/>
  <c r="I6360" i="9"/>
  <c r="A6361" i="9"/>
  <c r="C6361" i="9" s="1"/>
  <c r="B6361" i="9"/>
  <c r="D6361" i="9"/>
  <c r="E6361" i="9"/>
  <c r="F6361" i="9"/>
  <c r="H6361" i="9"/>
  <c r="I6361" i="9"/>
  <c r="A6362" i="9"/>
  <c r="B6362" i="9"/>
  <c r="C6362" i="9"/>
  <c r="D6362" i="9"/>
  <c r="E6362" i="9"/>
  <c r="F6362" i="9"/>
  <c r="G6362" i="9"/>
  <c r="H6362" i="9"/>
  <c r="I6362" i="9"/>
  <c r="A6363" i="9"/>
  <c r="C6363" i="9" s="1"/>
  <c r="B6363" i="9"/>
  <c r="D6363" i="9"/>
  <c r="E6363" i="9"/>
  <c r="F6363" i="9"/>
  <c r="H6363" i="9"/>
  <c r="I6363" i="9"/>
  <c r="A6364" i="9"/>
  <c r="B6364" i="9"/>
  <c r="C6364" i="9"/>
  <c r="D6364" i="9"/>
  <c r="E6364" i="9"/>
  <c r="F6364" i="9"/>
  <c r="G6364" i="9"/>
  <c r="H6364" i="9"/>
  <c r="I6364" i="9"/>
  <c r="A6365" i="9"/>
  <c r="C6365" i="9" s="1"/>
  <c r="B6365" i="9"/>
  <c r="D6365" i="9"/>
  <c r="E6365" i="9"/>
  <c r="F6365" i="9"/>
  <c r="H6365" i="9"/>
  <c r="I6365" i="9"/>
  <c r="A6366" i="9"/>
  <c r="B6366" i="9"/>
  <c r="C6366" i="9"/>
  <c r="D6366" i="9"/>
  <c r="E6366" i="9"/>
  <c r="F6366" i="9"/>
  <c r="G6366" i="9"/>
  <c r="H6366" i="9"/>
  <c r="I6366" i="9"/>
  <c r="A6367" i="9"/>
  <c r="C6367" i="9" s="1"/>
  <c r="B6367" i="9"/>
  <c r="D6367" i="9"/>
  <c r="E6367" i="9"/>
  <c r="F6367" i="9"/>
  <c r="H6367" i="9"/>
  <c r="I6367" i="9"/>
  <c r="A6368" i="9"/>
  <c r="B6368" i="9"/>
  <c r="C6368" i="9"/>
  <c r="D6368" i="9"/>
  <c r="E6368" i="9"/>
  <c r="F6368" i="9"/>
  <c r="G6368" i="9"/>
  <c r="H6368" i="9"/>
  <c r="I6368" i="9"/>
  <c r="A6369" i="9"/>
  <c r="C6369" i="9" s="1"/>
  <c r="B6369" i="9"/>
  <c r="D6369" i="9"/>
  <c r="E6369" i="9"/>
  <c r="F6369" i="9"/>
  <c r="H6369" i="9"/>
  <c r="I6369" i="9"/>
  <c r="A6370" i="9"/>
  <c r="B6370" i="9"/>
  <c r="C6370" i="9"/>
  <c r="D6370" i="9"/>
  <c r="E6370" i="9"/>
  <c r="F6370" i="9"/>
  <c r="G6370" i="9"/>
  <c r="H6370" i="9"/>
  <c r="I6370" i="9"/>
  <c r="A6371" i="9"/>
  <c r="C6371" i="9" s="1"/>
  <c r="B6371" i="9"/>
  <c r="D6371" i="9"/>
  <c r="E6371" i="9"/>
  <c r="F6371" i="9"/>
  <c r="H6371" i="9"/>
  <c r="I6371" i="9"/>
  <c r="A6372" i="9"/>
  <c r="B6372" i="9"/>
  <c r="C6372" i="9"/>
  <c r="D6372" i="9"/>
  <c r="E6372" i="9"/>
  <c r="F6372" i="9"/>
  <c r="G6372" i="9"/>
  <c r="H6372" i="9"/>
  <c r="I6372" i="9"/>
  <c r="A6373" i="9"/>
  <c r="C6373" i="9" s="1"/>
  <c r="B6373" i="9"/>
  <c r="D6373" i="9"/>
  <c r="E6373" i="9"/>
  <c r="F6373" i="9"/>
  <c r="H6373" i="9"/>
  <c r="I6373" i="9"/>
  <c r="A6374" i="9"/>
  <c r="B6374" i="9"/>
  <c r="C6374" i="9"/>
  <c r="D6374" i="9"/>
  <c r="E6374" i="9"/>
  <c r="F6374" i="9"/>
  <c r="G6374" i="9"/>
  <c r="H6374" i="9"/>
  <c r="I6374" i="9"/>
  <c r="A6375" i="9"/>
  <c r="C6375" i="9" s="1"/>
  <c r="B6375" i="9"/>
  <c r="D6375" i="9"/>
  <c r="E6375" i="9"/>
  <c r="F6375" i="9"/>
  <c r="H6375" i="9"/>
  <c r="I6375" i="9"/>
  <c r="A6376" i="9"/>
  <c r="B6376" i="9"/>
  <c r="C6376" i="9"/>
  <c r="D6376" i="9"/>
  <c r="E6376" i="9"/>
  <c r="F6376" i="9"/>
  <c r="G6376" i="9"/>
  <c r="H6376" i="9"/>
  <c r="I6376" i="9"/>
  <c r="A6377" i="9"/>
  <c r="C6377" i="9" s="1"/>
  <c r="B6377" i="9"/>
  <c r="D6377" i="9"/>
  <c r="E6377" i="9"/>
  <c r="F6377" i="9"/>
  <c r="H6377" i="9"/>
  <c r="I6377" i="9"/>
  <c r="A6378" i="9"/>
  <c r="B6378" i="9"/>
  <c r="C6378" i="9"/>
  <c r="D6378" i="9"/>
  <c r="E6378" i="9"/>
  <c r="F6378" i="9"/>
  <c r="G6378" i="9"/>
  <c r="H6378" i="9"/>
  <c r="I6378" i="9"/>
  <c r="A6379" i="9"/>
  <c r="C6379" i="9" s="1"/>
  <c r="B6379" i="9"/>
  <c r="D6379" i="9"/>
  <c r="E6379" i="9"/>
  <c r="F6379" i="9"/>
  <c r="H6379" i="9"/>
  <c r="I6379" i="9"/>
  <c r="A6380" i="9"/>
  <c r="B6380" i="9"/>
  <c r="C6380" i="9"/>
  <c r="D6380" i="9"/>
  <c r="E6380" i="9"/>
  <c r="F6380" i="9"/>
  <c r="G6380" i="9"/>
  <c r="H6380" i="9"/>
  <c r="I6380" i="9"/>
  <c r="A6381" i="9"/>
  <c r="C6381" i="9" s="1"/>
  <c r="B6381" i="9"/>
  <c r="D6381" i="9"/>
  <c r="E6381" i="9"/>
  <c r="F6381" i="9"/>
  <c r="H6381" i="9"/>
  <c r="I6381" i="9"/>
  <c r="A6382" i="9"/>
  <c r="B6382" i="9"/>
  <c r="C6382" i="9"/>
  <c r="D6382" i="9"/>
  <c r="E6382" i="9"/>
  <c r="F6382" i="9"/>
  <c r="G6382" i="9"/>
  <c r="H6382" i="9"/>
  <c r="I6382" i="9"/>
  <c r="A6383" i="9"/>
  <c r="C6383" i="9" s="1"/>
  <c r="B6383" i="9"/>
  <c r="D6383" i="9"/>
  <c r="E6383" i="9"/>
  <c r="F6383" i="9"/>
  <c r="H6383" i="9"/>
  <c r="I6383" i="9"/>
  <c r="A6384" i="9"/>
  <c r="B6384" i="9"/>
  <c r="C6384" i="9"/>
  <c r="D6384" i="9"/>
  <c r="E6384" i="9"/>
  <c r="F6384" i="9"/>
  <c r="G6384" i="9"/>
  <c r="H6384" i="9"/>
  <c r="I6384" i="9"/>
  <c r="A6385" i="9"/>
  <c r="C6385" i="9" s="1"/>
  <c r="B6385" i="9"/>
  <c r="D6385" i="9"/>
  <c r="E6385" i="9"/>
  <c r="F6385" i="9"/>
  <c r="H6385" i="9"/>
  <c r="I6385" i="9"/>
  <c r="A6386" i="9"/>
  <c r="B6386" i="9"/>
  <c r="C6386" i="9"/>
  <c r="D6386" i="9"/>
  <c r="E6386" i="9"/>
  <c r="F6386" i="9"/>
  <c r="G6386" i="9"/>
  <c r="H6386" i="9"/>
  <c r="I6386" i="9"/>
  <c r="A6387" i="9"/>
  <c r="C6387" i="9" s="1"/>
  <c r="B6387" i="9"/>
  <c r="D6387" i="9"/>
  <c r="E6387" i="9"/>
  <c r="F6387" i="9"/>
  <c r="H6387" i="9"/>
  <c r="I6387" i="9"/>
  <c r="A6388" i="9"/>
  <c r="B6388" i="9"/>
  <c r="C6388" i="9"/>
  <c r="D6388" i="9"/>
  <c r="E6388" i="9"/>
  <c r="F6388" i="9"/>
  <c r="G6388" i="9"/>
  <c r="H6388" i="9"/>
  <c r="I6388" i="9"/>
  <c r="A6389" i="9"/>
  <c r="C6389" i="9" s="1"/>
  <c r="B6389" i="9"/>
  <c r="D6389" i="9"/>
  <c r="E6389" i="9"/>
  <c r="F6389" i="9"/>
  <c r="H6389" i="9"/>
  <c r="I6389" i="9"/>
  <c r="A6390" i="9"/>
  <c r="B6390" i="9"/>
  <c r="C6390" i="9"/>
  <c r="D6390" i="9"/>
  <c r="E6390" i="9"/>
  <c r="F6390" i="9"/>
  <c r="G6390" i="9"/>
  <c r="H6390" i="9"/>
  <c r="I6390" i="9"/>
  <c r="A6391" i="9"/>
  <c r="C6391" i="9" s="1"/>
  <c r="B6391" i="9"/>
  <c r="D6391" i="9"/>
  <c r="E6391" i="9"/>
  <c r="F6391" i="9"/>
  <c r="H6391" i="9"/>
  <c r="I6391" i="9"/>
  <c r="A6392" i="9"/>
  <c r="B6392" i="9"/>
  <c r="C6392" i="9"/>
  <c r="D6392" i="9"/>
  <c r="E6392" i="9"/>
  <c r="F6392" i="9"/>
  <c r="G6392" i="9"/>
  <c r="H6392" i="9"/>
  <c r="I6392" i="9"/>
  <c r="A6393" i="9"/>
  <c r="C6393" i="9" s="1"/>
  <c r="B6393" i="9"/>
  <c r="D6393" i="9"/>
  <c r="E6393" i="9"/>
  <c r="F6393" i="9"/>
  <c r="H6393" i="9"/>
  <c r="I6393" i="9"/>
  <c r="A6394" i="9"/>
  <c r="B6394" i="9"/>
  <c r="C6394" i="9"/>
  <c r="D6394" i="9"/>
  <c r="E6394" i="9"/>
  <c r="F6394" i="9"/>
  <c r="G6394" i="9"/>
  <c r="H6394" i="9"/>
  <c r="I6394" i="9"/>
  <c r="A6395" i="9"/>
  <c r="C6395" i="9" s="1"/>
  <c r="B6395" i="9"/>
  <c r="D6395" i="9"/>
  <c r="E6395" i="9"/>
  <c r="F6395" i="9"/>
  <c r="H6395" i="9"/>
  <c r="I6395" i="9"/>
  <c r="A6396" i="9"/>
  <c r="B6396" i="9"/>
  <c r="C6396" i="9"/>
  <c r="D6396" i="9"/>
  <c r="E6396" i="9"/>
  <c r="F6396" i="9"/>
  <c r="G6396" i="9"/>
  <c r="H6396" i="9"/>
  <c r="I6396" i="9"/>
  <c r="A6397" i="9"/>
  <c r="C6397" i="9" s="1"/>
  <c r="B6397" i="9"/>
  <c r="D6397" i="9"/>
  <c r="E6397" i="9"/>
  <c r="F6397" i="9"/>
  <c r="H6397" i="9"/>
  <c r="I6397" i="9"/>
  <c r="A6398" i="9"/>
  <c r="B6398" i="9"/>
  <c r="C6398" i="9"/>
  <c r="D6398" i="9"/>
  <c r="E6398" i="9"/>
  <c r="F6398" i="9"/>
  <c r="G6398" i="9"/>
  <c r="H6398" i="9"/>
  <c r="I6398" i="9"/>
  <c r="A6399" i="9"/>
  <c r="C6399" i="9" s="1"/>
  <c r="B6399" i="9"/>
  <c r="D6399" i="9"/>
  <c r="E6399" i="9"/>
  <c r="F6399" i="9"/>
  <c r="H6399" i="9"/>
  <c r="I6399" i="9"/>
  <c r="A6400" i="9"/>
  <c r="B6400" i="9"/>
  <c r="C6400" i="9"/>
  <c r="D6400" i="9"/>
  <c r="E6400" i="9"/>
  <c r="F6400" i="9"/>
  <c r="G6400" i="9"/>
  <c r="H6400" i="9"/>
  <c r="I6400" i="9"/>
  <c r="A6401" i="9"/>
  <c r="C6401" i="9" s="1"/>
  <c r="B6401" i="9"/>
  <c r="D6401" i="9"/>
  <c r="E6401" i="9"/>
  <c r="F6401" i="9"/>
  <c r="H6401" i="9"/>
  <c r="I6401" i="9"/>
  <c r="A6402" i="9"/>
  <c r="B6402" i="9"/>
  <c r="C6402" i="9"/>
  <c r="D6402" i="9"/>
  <c r="E6402" i="9"/>
  <c r="F6402" i="9"/>
  <c r="G6402" i="9"/>
  <c r="H6402" i="9"/>
  <c r="I6402" i="9"/>
  <c r="A6403" i="9"/>
  <c r="C6403" i="9" s="1"/>
  <c r="B6403" i="9"/>
  <c r="D6403" i="9"/>
  <c r="E6403" i="9"/>
  <c r="F6403" i="9"/>
  <c r="H6403" i="9"/>
  <c r="I6403" i="9"/>
  <c r="A6404" i="9"/>
  <c r="B6404" i="9"/>
  <c r="C6404" i="9"/>
  <c r="D6404" i="9"/>
  <c r="E6404" i="9"/>
  <c r="F6404" i="9"/>
  <c r="G6404" i="9"/>
  <c r="H6404" i="9"/>
  <c r="I6404" i="9"/>
  <c r="A6405" i="9"/>
  <c r="C6405" i="9" s="1"/>
  <c r="B6405" i="9"/>
  <c r="D6405" i="9"/>
  <c r="E6405" i="9"/>
  <c r="F6405" i="9"/>
  <c r="H6405" i="9"/>
  <c r="I6405" i="9"/>
  <c r="A6406" i="9"/>
  <c r="B6406" i="9"/>
  <c r="C6406" i="9"/>
  <c r="D6406" i="9"/>
  <c r="E6406" i="9"/>
  <c r="F6406" i="9"/>
  <c r="G6406" i="9"/>
  <c r="H6406" i="9"/>
  <c r="I6406" i="9"/>
  <c r="A6407" i="9"/>
  <c r="C6407" i="9" s="1"/>
  <c r="B6407" i="9"/>
  <c r="D6407" i="9"/>
  <c r="E6407" i="9"/>
  <c r="F6407" i="9"/>
  <c r="H6407" i="9"/>
  <c r="I6407" i="9"/>
  <c r="A6408" i="9"/>
  <c r="B6408" i="9"/>
  <c r="C6408" i="9"/>
  <c r="D6408" i="9"/>
  <c r="E6408" i="9"/>
  <c r="F6408" i="9"/>
  <c r="G6408" i="9"/>
  <c r="H6408" i="9"/>
  <c r="I6408" i="9"/>
  <c r="A6409" i="9"/>
  <c r="C6409" i="9" s="1"/>
  <c r="B6409" i="9"/>
  <c r="D6409" i="9"/>
  <c r="E6409" i="9"/>
  <c r="F6409" i="9"/>
  <c r="H6409" i="9"/>
  <c r="I6409" i="9"/>
  <c r="A6410" i="9"/>
  <c r="B6410" i="9"/>
  <c r="C6410" i="9"/>
  <c r="D6410" i="9"/>
  <c r="E6410" i="9"/>
  <c r="F6410" i="9"/>
  <c r="G6410" i="9"/>
  <c r="H6410" i="9"/>
  <c r="I6410" i="9"/>
  <c r="A6411" i="9"/>
  <c r="C6411" i="9" s="1"/>
  <c r="B6411" i="9"/>
  <c r="D6411" i="9"/>
  <c r="E6411" i="9"/>
  <c r="F6411" i="9"/>
  <c r="H6411" i="9"/>
  <c r="I6411" i="9"/>
  <c r="A6412" i="9"/>
  <c r="B6412" i="9"/>
  <c r="C6412" i="9"/>
  <c r="D6412" i="9"/>
  <c r="E6412" i="9"/>
  <c r="F6412" i="9"/>
  <c r="G6412" i="9"/>
  <c r="H6412" i="9"/>
  <c r="I6412" i="9"/>
  <c r="A6413" i="9"/>
  <c r="C6413" i="9" s="1"/>
  <c r="B6413" i="9"/>
  <c r="D6413" i="9"/>
  <c r="E6413" i="9"/>
  <c r="F6413" i="9"/>
  <c r="H6413" i="9"/>
  <c r="I6413" i="9"/>
  <c r="A6414" i="9"/>
  <c r="B6414" i="9"/>
  <c r="C6414" i="9"/>
  <c r="D6414" i="9"/>
  <c r="E6414" i="9"/>
  <c r="F6414" i="9"/>
  <c r="G6414" i="9"/>
  <c r="H6414" i="9"/>
  <c r="I6414" i="9"/>
  <c r="A6415" i="9"/>
  <c r="C6415" i="9" s="1"/>
  <c r="B6415" i="9"/>
  <c r="D6415" i="9"/>
  <c r="E6415" i="9"/>
  <c r="F6415" i="9"/>
  <c r="H6415" i="9"/>
  <c r="I6415" i="9"/>
  <c r="A6416" i="9"/>
  <c r="B6416" i="9"/>
  <c r="C6416" i="9"/>
  <c r="D6416" i="9"/>
  <c r="E6416" i="9"/>
  <c r="F6416" i="9"/>
  <c r="G6416" i="9"/>
  <c r="H6416" i="9"/>
  <c r="I6416" i="9"/>
  <c r="A6417" i="9"/>
  <c r="C6417" i="9" s="1"/>
  <c r="B6417" i="9"/>
  <c r="D6417" i="9"/>
  <c r="E6417" i="9"/>
  <c r="F6417" i="9"/>
  <c r="H6417" i="9"/>
  <c r="I6417" i="9"/>
  <c r="A6418" i="9"/>
  <c r="B6418" i="9"/>
  <c r="C6418" i="9"/>
  <c r="D6418" i="9"/>
  <c r="E6418" i="9"/>
  <c r="F6418" i="9"/>
  <c r="G6418" i="9"/>
  <c r="H6418" i="9"/>
  <c r="I6418" i="9"/>
  <c r="A6419" i="9"/>
  <c r="C6419" i="9" s="1"/>
  <c r="B6419" i="9"/>
  <c r="D6419" i="9"/>
  <c r="E6419" i="9"/>
  <c r="F6419" i="9"/>
  <c r="H6419" i="9"/>
  <c r="I6419" i="9"/>
  <c r="A6420" i="9"/>
  <c r="B6420" i="9"/>
  <c r="C6420" i="9"/>
  <c r="D6420" i="9"/>
  <c r="E6420" i="9"/>
  <c r="F6420" i="9"/>
  <c r="G6420" i="9"/>
  <c r="H6420" i="9"/>
  <c r="I6420" i="9"/>
  <c r="A6421" i="9"/>
  <c r="C6421" i="9" s="1"/>
  <c r="B6421" i="9"/>
  <c r="D6421" i="9"/>
  <c r="E6421" i="9"/>
  <c r="F6421" i="9"/>
  <c r="H6421" i="9"/>
  <c r="I6421" i="9"/>
  <c r="A6422" i="9"/>
  <c r="B6422" i="9"/>
  <c r="C6422" i="9"/>
  <c r="D6422" i="9"/>
  <c r="E6422" i="9"/>
  <c r="F6422" i="9"/>
  <c r="G6422" i="9"/>
  <c r="H6422" i="9"/>
  <c r="I6422" i="9"/>
  <c r="A6423" i="9"/>
  <c r="C6423" i="9" s="1"/>
  <c r="B6423" i="9"/>
  <c r="D6423" i="9"/>
  <c r="E6423" i="9"/>
  <c r="F6423" i="9"/>
  <c r="H6423" i="9"/>
  <c r="I6423" i="9"/>
  <c r="A6424" i="9"/>
  <c r="B6424" i="9"/>
  <c r="C6424" i="9"/>
  <c r="D6424" i="9"/>
  <c r="E6424" i="9"/>
  <c r="F6424" i="9"/>
  <c r="G6424" i="9"/>
  <c r="H6424" i="9"/>
  <c r="I6424" i="9"/>
  <c r="A6425" i="9"/>
  <c r="C6425" i="9" s="1"/>
  <c r="B6425" i="9"/>
  <c r="D6425" i="9"/>
  <c r="E6425" i="9"/>
  <c r="F6425" i="9"/>
  <c r="H6425" i="9"/>
  <c r="I6425" i="9"/>
  <c r="A6426" i="9"/>
  <c r="B6426" i="9"/>
  <c r="C6426" i="9"/>
  <c r="D6426" i="9"/>
  <c r="E6426" i="9"/>
  <c r="F6426" i="9"/>
  <c r="G6426" i="9"/>
  <c r="H6426" i="9"/>
  <c r="I6426" i="9"/>
  <c r="A6427" i="9"/>
  <c r="C6427" i="9" s="1"/>
  <c r="B6427" i="9"/>
  <c r="D6427" i="9"/>
  <c r="E6427" i="9"/>
  <c r="F6427" i="9"/>
  <c r="H6427" i="9"/>
  <c r="I6427" i="9"/>
  <c r="A6428" i="9"/>
  <c r="B6428" i="9"/>
  <c r="C6428" i="9"/>
  <c r="D6428" i="9"/>
  <c r="E6428" i="9"/>
  <c r="F6428" i="9"/>
  <c r="G6428" i="9"/>
  <c r="H6428" i="9"/>
  <c r="I6428" i="9"/>
  <c r="A6429" i="9"/>
  <c r="C6429" i="9" s="1"/>
  <c r="B6429" i="9"/>
  <c r="D6429" i="9"/>
  <c r="E6429" i="9"/>
  <c r="F6429" i="9"/>
  <c r="H6429" i="9"/>
  <c r="I6429" i="9"/>
  <c r="A6430" i="9"/>
  <c r="B6430" i="9"/>
  <c r="C6430" i="9"/>
  <c r="D6430" i="9"/>
  <c r="E6430" i="9"/>
  <c r="F6430" i="9"/>
  <c r="G6430" i="9"/>
  <c r="H6430" i="9"/>
  <c r="I6430" i="9"/>
  <c r="A6431" i="9"/>
  <c r="C6431" i="9" s="1"/>
  <c r="B6431" i="9"/>
  <c r="D6431" i="9"/>
  <c r="E6431" i="9"/>
  <c r="F6431" i="9"/>
  <c r="H6431" i="9"/>
  <c r="I6431" i="9"/>
  <c r="A6432" i="9"/>
  <c r="B6432" i="9"/>
  <c r="C6432" i="9"/>
  <c r="D6432" i="9"/>
  <c r="E6432" i="9"/>
  <c r="F6432" i="9"/>
  <c r="G6432" i="9"/>
  <c r="H6432" i="9"/>
  <c r="I6432" i="9"/>
  <c r="A6433" i="9"/>
  <c r="C6433" i="9" s="1"/>
  <c r="B6433" i="9"/>
  <c r="D6433" i="9"/>
  <c r="E6433" i="9"/>
  <c r="F6433" i="9"/>
  <c r="H6433" i="9"/>
  <c r="I6433" i="9"/>
  <c r="A6434" i="9"/>
  <c r="B6434" i="9"/>
  <c r="C6434" i="9"/>
  <c r="D6434" i="9"/>
  <c r="E6434" i="9"/>
  <c r="F6434" i="9"/>
  <c r="G6434" i="9"/>
  <c r="H6434" i="9"/>
  <c r="I6434" i="9"/>
  <c r="A6435" i="9"/>
  <c r="C6435" i="9" s="1"/>
  <c r="B6435" i="9"/>
  <c r="D6435" i="9"/>
  <c r="E6435" i="9"/>
  <c r="F6435" i="9"/>
  <c r="H6435" i="9"/>
  <c r="I6435" i="9"/>
  <c r="A6436" i="9"/>
  <c r="B6436" i="9"/>
  <c r="C6436" i="9"/>
  <c r="D6436" i="9"/>
  <c r="E6436" i="9"/>
  <c r="F6436" i="9"/>
  <c r="G6436" i="9"/>
  <c r="H6436" i="9"/>
  <c r="I6436" i="9"/>
  <c r="A6437" i="9"/>
  <c r="C6437" i="9" s="1"/>
  <c r="B6437" i="9"/>
  <c r="D6437" i="9"/>
  <c r="E6437" i="9"/>
  <c r="F6437" i="9"/>
  <c r="H6437" i="9"/>
  <c r="I6437" i="9"/>
  <c r="A6438" i="9"/>
  <c r="B6438" i="9"/>
  <c r="C6438" i="9"/>
  <c r="D6438" i="9"/>
  <c r="E6438" i="9"/>
  <c r="F6438" i="9"/>
  <c r="G6438" i="9"/>
  <c r="H6438" i="9"/>
  <c r="I6438" i="9"/>
  <c r="A6439" i="9"/>
  <c r="C6439" i="9" s="1"/>
  <c r="B6439" i="9"/>
  <c r="D6439" i="9"/>
  <c r="E6439" i="9"/>
  <c r="F6439" i="9"/>
  <c r="H6439" i="9"/>
  <c r="I6439" i="9"/>
  <c r="A6440" i="9"/>
  <c r="B6440" i="9"/>
  <c r="C6440" i="9"/>
  <c r="D6440" i="9"/>
  <c r="E6440" i="9"/>
  <c r="F6440" i="9"/>
  <c r="G6440" i="9"/>
  <c r="H6440" i="9"/>
  <c r="I6440" i="9"/>
  <c r="A6441" i="9"/>
  <c r="C6441" i="9" s="1"/>
  <c r="B6441" i="9"/>
  <c r="D6441" i="9"/>
  <c r="E6441" i="9"/>
  <c r="F6441" i="9"/>
  <c r="H6441" i="9"/>
  <c r="I6441" i="9"/>
  <c r="A6442" i="9"/>
  <c r="B6442" i="9"/>
  <c r="C6442" i="9"/>
  <c r="D6442" i="9"/>
  <c r="E6442" i="9"/>
  <c r="F6442" i="9"/>
  <c r="G6442" i="9"/>
  <c r="H6442" i="9"/>
  <c r="I6442" i="9"/>
  <c r="A6443" i="9"/>
  <c r="C6443" i="9" s="1"/>
  <c r="B6443" i="9"/>
  <c r="D6443" i="9"/>
  <c r="E6443" i="9"/>
  <c r="F6443" i="9"/>
  <c r="H6443" i="9"/>
  <c r="I6443" i="9"/>
  <c r="A6444" i="9"/>
  <c r="B6444" i="9"/>
  <c r="C6444" i="9"/>
  <c r="D6444" i="9"/>
  <c r="E6444" i="9"/>
  <c r="F6444" i="9"/>
  <c r="G6444" i="9"/>
  <c r="H6444" i="9"/>
  <c r="I6444" i="9"/>
  <c r="A6445" i="9"/>
  <c r="C6445" i="9" s="1"/>
  <c r="B6445" i="9"/>
  <c r="D6445" i="9"/>
  <c r="E6445" i="9"/>
  <c r="F6445" i="9"/>
  <c r="H6445" i="9"/>
  <c r="I6445" i="9"/>
  <c r="A6446" i="9"/>
  <c r="B6446" i="9"/>
  <c r="C6446" i="9"/>
  <c r="D6446" i="9"/>
  <c r="E6446" i="9"/>
  <c r="F6446" i="9"/>
  <c r="G6446" i="9"/>
  <c r="H6446" i="9"/>
  <c r="I6446" i="9"/>
  <c r="A6447" i="9"/>
  <c r="C6447" i="9" s="1"/>
  <c r="B6447" i="9"/>
  <c r="D6447" i="9"/>
  <c r="E6447" i="9"/>
  <c r="F6447" i="9"/>
  <c r="H6447" i="9"/>
  <c r="I6447" i="9"/>
  <c r="A6448" i="9"/>
  <c r="B6448" i="9"/>
  <c r="C6448" i="9"/>
  <c r="D6448" i="9"/>
  <c r="E6448" i="9"/>
  <c r="F6448" i="9"/>
  <c r="G6448" i="9"/>
  <c r="H6448" i="9"/>
  <c r="I6448" i="9"/>
  <c r="A6449" i="9"/>
  <c r="C6449" i="9" s="1"/>
  <c r="B6449" i="9"/>
  <c r="D6449" i="9"/>
  <c r="E6449" i="9"/>
  <c r="F6449" i="9"/>
  <c r="H6449" i="9"/>
  <c r="I6449" i="9"/>
  <c r="A6450" i="9"/>
  <c r="B6450" i="9"/>
  <c r="C6450" i="9"/>
  <c r="D6450" i="9"/>
  <c r="E6450" i="9"/>
  <c r="F6450" i="9"/>
  <c r="G6450" i="9"/>
  <c r="H6450" i="9"/>
  <c r="I6450" i="9"/>
  <c r="A6451" i="9"/>
  <c r="C6451" i="9" s="1"/>
  <c r="B6451" i="9"/>
  <c r="D6451" i="9"/>
  <c r="E6451" i="9"/>
  <c r="F6451" i="9"/>
  <c r="H6451" i="9"/>
  <c r="I6451" i="9"/>
  <c r="A6452" i="9"/>
  <c r="B6452" i="9"/>
  <c r="C6452" i="9"/>
  <c r="D6452" i="9"/>
  <c r="E6452" i="9"/>
  <c r="F6452" i="9"/>
  <c r="G6452" i="9"/>
  <c r="H6452" i="9"/>
  <c r="I6452" i="9"/>
  <c r="A6453" i="9"/>
  <c r="C6453" i="9" s="1"/>
  <c r="B6453" i="9"/>
  <c r="D6453" i="9"/>
  <c r="E6453" i="9"/>
  <c r="F6453" i="9"/>
  <c r="H6453" i="9"/>
  <c r="I6453" i="9"/>
  <c r="A6454" i="9"/>
  <c r="B6454" i="9"/>
  <c r="C6454" i="9"/>
  <c r="D6454" i="9"/>
  <c r="E6454" i="9"/>
  <c r="F6454" i="9"/>
  <c r="G6454" i="9"/>
  <c r="H6454" i="9"/>
  <c r="I6454" i="9"/>
  <c r="A6455" i="9"/>
  <c r="C6455" i="9" s="1"/>
  <c r="B6455" i="9"/>
  <c r="D6455" i="9"/>
  <c r="E6455" i="9"/>
  <c r="F6455" i="9"/>
  <c r="H6455" i="9"/>
  <c r="I6455" i="9"/>
  <c r="A6456" i="9"/>
  <c r="B6456" i="9"/>
  <c r="C6456" i="9"/>
  <c r="D6456" i="9"/>
  <c r="E6456" i="9"/>
  <c r="F6456" i="9"/>
  <c r="G6456" i="9"/>
  <c r="H6456" i="9"/>
  <c r="I6456" i="9"/>
  <c r="A6457" i="9"/>
  <c r="C6457" i="9" s="1"/>
  <c r="B6457" i="9"/>
  <c r="D6457" i="9"/>
  <c r="E6457" i="9"/>
  <c r="F6457" i="9"/>
  <c r="H6457" i="9"/>
  <c r="I6457" i="9"/>
  <c r="A6458" i="9"/>
  <c r="B6458" i="9"/>
  <c r="C6458" i="9"/>
  <c r="D6458" i="9"/>
  <c r="E6458" i="9"/>
  <c r="F6458" i="9"/>
  <c r="G6458" i="9"/>
  <c r="H6458" i="9"/>
  <c r="I6458" i="9"/>
  <c r="A6459" i="9"/>
  <c r="C6459" i="9" s="1"/>
  <c r="B6459" i="9"/>
  <c r="D6459" i="9"/>
  <c r="E6459" i="9"/>
  <c r="F6459" i="9"/>
  <c r="H6459" i="9"/>
  <c r="I6459" i="9"/>
  <c r="A6460" i="9"/>
  <c r="B6460" i="9"/>
  <c r="C6460" i="9"/>
  <c r="D6460" i="9"/>
  <c r="E6460" i="9"/>
  <c r="F6460" i="9"/>
  <c r="G6460" i="9"/>
  <c r="H6460" i="9"/>
  <c r="I6460" i="9"/>
  <c r="A6461" i="9"/>
  <c r="C6461" i="9" s="1"/>
  <c r="B6461" i="9"/>
  <c r="D6461" i="9"/>
  <c r="E6461" i="9"/>
  <c r="F6461" i="9"/>
  <c r="H6461" i="9"/>
  <c r="I6461" i="9"/>
  <c r="A6462" i="9"/>
  <c r="B6462" i="9"/>
  <c r="C6462" i="9"/>
  <c r="D6462" i="9"/>
  <c r="E6462" i="9"/>
  <c r="F6462" i="9"/>
  <c r="G6462" i="9"/>
  <c r="H6462" i="9"/>
  <c r="I6462" i="9"/>
  <c r="A6463" i="9"/>
  <c r="C6463" i="9" s="1"/>
  <c r="B6463" i="9"/>
  <c r="D6463" i="9"/>
  <c r="E6463" i="9"/>
  <c r="F6463" i="9"/>
  <c r="H6463" i="9"/>
  <c r="I6463" i="9"/>
  <c r="A6464" i="9"/>
  <c r="B6464" i="9"/>
  <c r="C6464" i="9"/>
  <c r="D6464" i="9"/>
  <c r="E6464" i="9"/>
  <c r="F6464" i="9"/>
  <c r="G6464" i="9"/>
  <c r="H6464" i="9"/>
  <c r="I6464" i="9"/>
  <c r="A6465" i="9"/>
  <c r="C6465" i="9" s="1"/>
  <c r="B6465" i="9"/>
  <c r="D6465" i="9"/>
  <c r="E6465" i="9"/>
  <c r="F6465" i="9"/>
  <c r="H6465" i="9"/>
  <c r="I6465" i="9"/>
  <c r="A6466" i="9"/>
  <c r="B6466" i="9"/>
  <c r="C6466" i="9"/>
  <c r="D6466" i="9"/>
  <c r="E6466" i="9"/>
  <c r="F6466" i="9"/>
  <c r="G6466" i="9"/>
  <c r="H6466" i="9"/>
  <c r="I6466" i="9"/>
  <c r="A6467" i="9"/>
  <c r="C6467" i="9" s="1"/>
  <c r="B6467" i="9"/>
  <c r="D6467" i="9"/>
  <c r="E6467" i="9"/>
  <c r="F6467" i="9"/>
  <c r="H6467" i="9"/>
  <c r="I6467" i="9"/>
  <c r="A6468" i="9"/>
  <c r="B6468" i="9"/>
  <c r="C6468" i="9"/>
  <c r="D6468" i="9"/>
  <c r="E6468" i="9"/>
  <c r="F6468" i="9"/>
  <c r="G6468" i="9"/>
  <c r="H6468" i="9"/>
  <c r="I6468" i="9"/>
  <c r="A6469" i="9"/>
  <c r="C6469" i="9" s="1"/>
  <c r="B6469" i="9"/>
  <c r="D6469" i="9"/>
  <c r="E6469" i="9"/>
  <c r="F6469" i="9"/>
  <c r="H6469" i="9"/>
  <c r="I6469" i="9"/>
  <c r="A6470" i="9"/>
  <c r="B6470" i="9"/>
  <c r="C6470" i="9"/>
  <c r="D6470" i="9"/>
  <c r="E6470" i="9"/>
  <c r="F6470" i="9"/>
  <c r="G6470" i="9"/>
  <c r="H6470" i="9"/>
  <c r="I6470" i="9"/>
  <c r="A6471" i="9"/>
  <c r="C6471" i="9" s="1"/>
  <c r="B6471" i="9"/>
  <c r="D6471" i="9"/>
  <c r="E6471" i="9"/>
  <c r="F6471" i="9"/>
  <c r="H6471" i="9"/>
  <c r="I6471" i="9"/>
  <c r="A6472" i="9"/>
  <c r="B6472" i="9"/>
  <c r="C6472" i="9"/>
  <c r="D6472" i="9"/>
  <c r="E6472" i="9"/>
  <c r="F6472" i="9"/>
  <c r="G6472" i="9"/>
  <c r="H6472" i="9"/>
  <c r="I6472" i="9"/>
  <c r="A6473" i="9"/>
  <c r="C6473" i="9" s="1"/>
  <c r="B6473" i="9"/>
  <c r="D6473" i="9"/>
  <c r="E6473" i="9"/>
  <c r="F6473" i="9"/>
  <c r="H6473" i="9"/>
  <c r="I6473" i="9"/>
  <c r="A6474" i="9"/>
  <c r="B6474" i="9"/>
  <c r="C6474" i="9"/>
  <c r="D6474" i="9"/>
  <c r="E6474" i="9"/>
  <c r="F6474" i="9"/>
  <c r="G6474" i="9"/>
  <c r="H6474" i="9"/>
  <c r="I6474" i="9"/>
  <c r="A6475" i="9"/>
  <c r="C6475" i="9" s="1"/>
  <c r="B6475" i="9"/>
  <c r="D6475" i="9"/>
  <c r="E6475" i="9"/>
  <c r="F6475" i="9"/>
  <c r="H6475" i="9"/>
  <c r="I6475" i="9"/>
  <c r="A6476" i="9"/>
  <c r="B6476" i="9"/>
  <c r="C6476" i="9"/>
  <c r="D6476" i="9"/>
  <c r="E6476" i="9"/>
  <c r="F6476" i="9"/>
  <c r="G6476" i="9"/>
  <c r="H6476" i="9"/>
  <c r="I6476" i="9"/>
  <c r="A6477" i="9"/>
  <c r="C6477" i="9" s="1"/>
  <c r="B6477" i="9"/>
  <c r="D6477" i="9"/>
  <c r="E6477" i="9"/>
  <c r="F6477" i="9"/>
  <c r="H6477" i="9"/>
  <c r="I6477" i="9"/>
  <c r="A6478" i="9"/>
  <c r="B6478" i="9"/>
  <c r="C6478" i="9"/>
  <c r="D6478" i="9"/>
  <c r="E6478" i="9"/>
  <c r="F6478" i="9"/>
  <c r="G6478" i="9"/>
  <c r="H6478" i="9"/>
  <c r="I6478" i="9"/>
  <c r="A6479" i="9"/>
  <c r="C6479" i="9" s="1"/>
  <c r="B6479" i="9"/>
  <c r="D6479" i="9"/>
  <c r="E6479" i="9"/>
  <c r="F6479" i="9"/>
  <c r="H6479" i="9"/>
  <c r="I6479" i="9"/>
  <c r="A6480" i="9"/>
  <c r="B6480" i="9"/>
  <c r="C6480" i="9"/>
  <c r="D6480" i="9"/>
  <c r="E6480" i="9"/>
  <c r="F6480" i="9"/>
  <c r="G6480" i="9"/>
  <c r="H6480" i="9"/>
  <c r="I6480" i="9"/>
  <c r="A6481" i="9"/>
  <c r="C6481" i="9" s="1"/>
  <c r="B6481" i="9"/>
  <c r="D6481" i="9"/>
  <c r="E6481" i="9"/>
  <c r="F6481" i="9"/>
  <c r="H6481" i="9"/>
  <c r="I6481" i="9"/>
  <c r="A6482" i="9"/>
  <c r="B6482" i="9"/>
  <c r="C6482" i="9"/>
  <c r="D6482" i="9"/>
  <c r="E6482" i="9"/>
  <c r="F6482" i="9"/>
  <c r="G6482" i="9"/>
  <c r="H6482" i="9"/>
  <c r="I6482" i="9"/>
  <c r="A6483" i="9"/>
  <c r="C6483" i="9" s="1"/>
  <c r="B6483" i="9"/>
  <c r="D6483" i="9"/>
  <c r="E6483" i="9"/>
  <c r="F6483" i="9"/>
  <c r="H6483" i="9"/>
  <c r="I6483" i="9"/>
  <c r="A6484" i="9"/>
  <c r="B6484" i="9"/>
  <c r="C6484" i="9"/>
  <c r="D6484" i="9"/>
  <c r="E6484" i="9"/>
  <c r="F6484" i="9"/>
  <c r="G6484" i="9"/>
  <c r="H6484" i="9"/>
  <c r="I6484" i="9"/>
  <c r="A6485" i="9"/>
  <c r="C6485" i="9" s="1"/>
  <c r="B6485" i="9"/>
  <c r="D6485" i="9"/>
  <c r="E6485" i="9"/>
  <c r="F6485" i="9"/>
  <c r="H6485" i="9"/>
  <c r="I6485" i="9"/>
  <c r="A6486" i="9"/>
  <c r="B6486" i="9"/>
  <c r="C6486" i="9"/>
  <c r="D6486" i="9"/>
  <c r="E6486" i="9"/>
  <c r="F6486" i="9"/>
  <c r="G6486" i="9"/>
  <c r="H6486" i="9"/>
  <c r="I6486" i="9"/>
  <c r="A6487" i="9"/>
  <c r="C6487" i="9" s="1"/>
  <c r="B6487" i="9"/>
  <c r="D6487" i="9"/>
  <c r="E6487" i="9"/>
  <c r="F6487" i="9"/>
  <c r="H6487" i="9"/>
  <c r="I6487" i="9"/>
  <c r="A6488" i="9"/>
  <c r="B6488" i="9"/>
  <c r="C6488" i="9"/>
  <c r="D6488" i="9"/>
  <c r="E6488" i="9"/>
  <c r="F6488" i="9"/>
  <c r="G6488" i="9"/>
  <c r="H6488" i="9"/>
  <c r="I6488" i="9"/>
  <c r="A6489" i="9"/>
  <c r="C6489" i="9" s="1"/>
  <c r="B6489" i="9"/>
  <c r="D6489" i="9"/>
  <c r="E6489" i="9"/>
  <c r="F6489" i="9"/>
  <c r="H6489" i="9"/>
  <c r="I6489" i="9"/>
  <c r="A6490" i="9"/>
  <c r="B6490" i="9"/>
  <c r="C6490" i="9"/>
  <c r="D6490" i="9"/>
  <c r="E6490" i="9"/>
  <c r="F6490" i="9"/>
  <c r="G6490" i="9"/>
  <c r="H6490" i="9"/>
  <c r="I6490" i="9"/>
  <c r="A6491" i="9"/>
  <c r="C6491" i="9" s="1"/>
  <c r="B6491" i="9"/>
  <c r="D6491" i="9"/>
  <c r="E6491" i="9"/>
  <c r="F6491" i="9"/>
  <c r="H6491" i="9"/>
  <c r="I6491" i="9"/>
  <c r="A6492" i="9"/>
  <c r="B6492" i="9"/>
  <c r="C6492" i="9"/>
  <c r="D6492" i="9"/>
  <c r="E6492" i="9"/>
  <c r="F6492" i="9"/>
  <c r="G6492" i="9"/>
  <c r="H6492" i="9"/>
  <c r="I6492" i="9"/>
  <c r="A6493" i="9"/>
  <c r="C6493" i="9" s="1"/>
  <c r="B6493" i="9"/>
  <c r="D6493" i="9"/>
  <c r="E6493" i="9"/>
  <c r="F6493" i="9"/>
  <c r="H6493" i="9"/>
  <c r="I6493" i="9"/>
  <c r="A6494" i="9"/>
  <c r="B6494" i="9"/>
  <c r="C6494" i="9"/>
  <c r="D6494" i="9"/>
  <c r="E6494" i="9"/>
  <c r="F6494" i="9"/>
  <c r="G6494" i="9"/>
  <c r="H6494" i="9"/>
  <c r="I6494" i="9"/>
  <c r="A6495" i="9"/>
  <c r="C6495" i="9" s="1"/>
  <c r="B6495" i="9"/>
  <c r="D6495" i="9"/>
  <c r="E6495" i="9"/>
  <c r="F6495" i="9"/>
  <c r="H6495" i="9"/>
  <c r="I6495" i="9"/>
  <c r="A6496" i="9"/>
  <c r="B6496" i="9"/>
  <c r="C6496" i="9"/>
  <c r="D6496" i="9"/>
  <c r="E6496" i="9"/>
  <c r="F6496" i="9"/>
  <c r="G6496" i="9"/>
  <c r="H6496" i="9"/>
  <c r="I6496" i="9"/>
  <c r="A6497" i="9"/>
  <c r="C6497" i="9" s="1"/>
  <c r="B6497" i="9"/>
  <c r="D6497" i="9"/>
  <c r="E6497" i="9"/>
  <c r="F6497" i="9"/>
  <c r="H6497" i="9"/>
  <c r="I6497" i="9"/>
  <c r="A6498" i="9"/>
  <c r="B6498" i="9"/>
  <c r="C6498" i="9"/>
  <c r="D6498" i="9"/>
  <c r="E6498" i="9"/>
  <c r="F6498" i="9"/>
  <c r="G6498" i="9"/>
  <c r="H6498" i="9"/>
  <c r="I6498" i="9"/>
  <c r="A6499" i="9"/>
  <c r="C6499" i="9" s="1"/>
  <c r="B6499" i="9"/>
  <c r="D6499" i="9"/>
  <c r="E6499" i="9"/>
  <c r="F6499" i="9"/>
  <c r="H6499" i="9"/>
  <c r="I6499" i="9"/>
  <c r="A6500" i="9"/>
  <c r="B6500" i="9"/>
  <c r="C6500" i="9"/>
  <c r="D6500" i="9"/>
  <c r="E6500" i="9"/>
  <c r="F6500" i="9"/>
  <c r="G6500" i="9"/>
  <c r="H6500" i="9"/>
  <c r="I6500" i="9"/>
  <c r="A6501" i="9"/>
  <c r="C6501" i="9" s="1"/>
  <c r="B6501" i="9"/>
  <c r="D6501" i="9"/>
  <c r="E6501" i="9"/>
  <c r="F6501" i="9"/>
  <c r="H6501" i="9"/>
  <c r="I6501" i="9"/>
  <c r="A6502" i="9"/>
  <c r="B6502" i="9"/>
  <c r="C6502" i="9"/>
  <c r="D6502" i="9"/>
  <c r="E6502" i="9"/>
  <c r="F6502" i="9"/>
  <c r="G6502" i="9"/>
  <c r="H6502" i="9"/>
  <c r="I6502" i="9"/>
  <c r="A6503" i="9"/>
  <c r="C6503" i="9" s="1"/>
  <c r="B6503" i="9"/>
  <c r="D6503" i="9"/>
  <c r="E6503" i="9"/>
  <c r="F6503" i="9"/>
  <c r="H6503" i="9"/>
  <c r="I6503" i="9"/>
  <c r="A6504" i="9"/>
  <c r="B6504" i="9"/>
  <c r="C6504" i="9"/>
  <c r="D6504" i="9"/>
  <c r="E6504" i="9"/>
  <c r="F6504" i="9"/>
  <c r="G6504" i="9"/>
  <c r="H6504" i="9"/>
  <c r="I6504" i="9"/>
  <c r="A6505" i="9"/>
  <c r="C6505" i="9" s="1"/>
  <c r="B6505" i="9"/>
  <c r="D6505" i="9"/>
  <c r="E6505" i="9"/>
  <c r="F6505" i="9"/>
  <c r="H6505" i="9"/>
  <c r="I6505" i="9"/>
  <c r="A6506" i="9"/>
  <c r="B6506" i="9"/>
  <c r="C6506" i="9"/>
  <c r="D6506" i="9"/>
  <c r="E6506" i="9"/>
  <c r="F6506" i="9"/>
  <c r="G6506" i="9"/>
  <c r="H6506" i="9"/>
  <c r="I6506" i="9"/>
  <c r="A6507" i="9"/>
  <c r="C6507" i="9" s="1"/>
  <c r="B6507" i="9"/>
  <c r="D6507" i="9"/>
  <c r="E6507" i="9"/>
  <c r="F6507" i="9"/>
  <c r="H6507" i="9"/>
  <c r="I6507" i="9"/>
  <c r="A6508" i="9"/>
  <c r="B6508" i="9"/>
  <c r="C6508" i="9"/>
  <c r="D6508" i="9"/>
  <c r="E6508" i="9"/>
  <c r="F6508" i="9"/>
  <c r="G6508" i="9"/>
  <c r="H6508" i="9"/>
  <c r="I6508" i="9"/>
  <c r="A6509" i="9"/>
  <c r="C6509" i="9" s="1"/>
  <c r="B6509" i="9"/>
  <c r="D6509" i="9"/>
  <c r="E6509" i="9"/>
  <c r="F6509" i="9"/>
  <c r="H6509" i="9"/>
  <c r="I6509" i="9"/>
  <c r="A6510" i="9"/>
  <c r="B6510" i="9"/>
  <c r="C6510" i="9"/>
  <c r="D6510" i="9"/>
  <c r="E6510" i="9"/>
  <c r="F6510" i="9"/>
  <c r="G6510" i="9"/>
  <c r="H6510" i="9"/>
  <c r="I6510" i="9"/>
  <c r="A6511" i="9"/>
  <c r="C6511" i="9" s="1"/>
  <c r="B6511" i="9"/>
  <c r="D6511" i="9"/>
  <c r="E6511" i="9"/>
  <c r="F6511" i="9"/>
  <c r="H6511" i="9"/>
  <c r="I6511" i="9"/>
  <c r="A6512" i="9"/>
  <c r="B6512" i="9"/>
  <c r="C6512" i="9"/>
  <c r="D6512" i="9"/>
  <c r="E6512" i="9"/>
  <c r="F6512" i="9"/>
  <c r="G6512" i="9"/>
  <c r="H6512" i="9"/>
  <c r="I6512" i="9"/>
  <c r="A6513" i="9"/>
  <c r="C6513" i="9" s="1"/>
  <c r="B6513" i="9"/>
  <c r="D6513" i="9"/>
  <c r="E6513" i="9"/>
  <c r="F6513" i="9"/>
  <c r="H6513" i="9"/>
  <c r="I6513" i="9"/>
  <c r="A6514" i="9"/>
  <c r="B6514" i="9"/>
  <c r="C6514" i="9"/>
  <c r="D6514" i="9"/>
  <c r="E6514" i="9"/>
  <c r="F6514" i="9"/>
  <c r="G6514" i="9"/>
  <c r="H6514" i="9"/>
  <c r="I6514" i="9"/>
  <c r="A6515" i="9"/>
  <c r="C6515" i="9" s="1"/>
  <c r="B6515" i="9"/>
  <c r="D6515" i="9"/>
  <c r="E6515" i="9"/>
  <c r="F6515" i="9"/>
  <c r="H6515" i="9"/>
  <c r="I6515" i="9"/>
  <c r="A6516" i="9"/>
  <c r="B6516" i="9"/>
  <c r="C6516" i="9"/>
  <c r="D6516" i="9"/>
  <c r="E6516" i="9"/>
  <c r="F6516" i="9"/>
  <c r="G6516" i="9"/>
  <c r="H6516" i="9"/>
  <c r="I6516" i="9"/>
  <c r="A6517" i="9"/>
  <c r="C6517" i="9" s="1"/>
  <c r="B6517" i="9"/>
  <c r="D6517" i="9"/>
  <c r="E6517" i="9"/>
  <c r="F6517" i="9"/>
  <c r="H6517" i="9"/>
  <c r="I6517" i="9"/>
  <c r="A6518" i="9"/>
  <c r="B6518" i="9"/>
  <c r="C6518" i="9"/>
  <c r="D6518" i="9"/>
  <c r="E6518" i="9"/>
  <c r="F6518" i="9"/>
  <c r="G6518" i="9"/>
  <c r="H6518" i="9"/>
  <c r="I6518" i="9"/>
  <c r="A6519" i="9"/>
  <c r="C6519" i="9" s="1"/>
  <c r="B6519" i="9"/>
  <c r="D6519" i="9"/>
  <c r="E6519" i="9"/>
  <c r="F6519" i="9"/>
  <c r="H6519" i="9"/>
  <c r="I6519" i="9"/>
  <c r="A6520" i="9"/>
  <c r="B6520" i="9"/>
  <c r="C6520" i="9"/>
  <c r="D6520" i="9"/>
  <c r="E6520" i="9"/>
  <c r="F6520" i="9"/>
  <c r="G6520" i="9"/>
  <c r="H6520" i="9"/>
  <c r="I6520" i="9"/>
  <c r="A6521" i="9"/>
  <c r="C6521" i="9" s="1"/>
  <c r="B6521" i="9"/>
  <c r="D6521" i="9"/>
  <c r="E6521" i="9"/>
  <c r="F6521" i="9"/>
  <c r="H6521" i="9"/>
  <c r="I6521" i="9"/>
  <c r="A6522" i="9"/>
  <c r="B6522" i="9"/>
  <c r="C6522" i="9"/>
  <c r="D6522" i="9"/>
  <c r="E6522" i="9"/>
  <c r="F6522" i="9"/>
  <c r="G6522" i="9"/>
  <c r="H6522" i="9"/>
  <c r="I6522" i="9"/>
  <c r="A6523" i="9"/>
  <c r="C6523" i="9" s="1"/>
  <c r="B6523" i="9"/>
  <c r="D6523" i="9"/>
  <c r="E6523" i="9"/>
  <c r="F6523" i="9"/>
  <c r="H6523" i="9"/>
  <c r="I6523" i="9"/>
  <c r="A6524" i="9"/>
  <c r="B6524" i="9"/>
  <c r="C6524" i="9"/>
  <c r="D6524" i="9"/>
  <c r="E6524" i="9"/>
  <c r="F6524" i="9"/>
  <c r="G6524" i="9"/>
  <c r="H6524" i="9"/>
  <c r="I6524" i="9"/>
  <c r="A6525" i="9"/>
  <c r="C6525" i="9" s="1"/>
  <c r="B6525" i="9"/>
  <c r="D6525" i="9"/>
  <c r="E6525" i="9"/>
  <c r="F6525" i="9"/>
  <c r="H6525" i="9"/>
  <c r="I6525" i="9"/>
  <c r="A6526" i="9"/>
  <c r="B6526" i="9"/>
  <c r="C6526" i="9"/>
  <c r="D6526" i="9"/>
  <c r="E6526" i="9"/>
  <c r="F6526" i="9"/>
  <c r="G6526" i="9"/>
  <c r="H6526" i="9"/>
  <c r="I6526" i="9"/>
  <c r="A6527" i="9"/>
  <c r="C6527" i="9" s="1"/>
  <c r="B6527" i="9"/>
  <c r="D6527" i="9"/>
  <c r="E6527" i="9"/>
  <c r="F6527" i="9"/>
  <c r="H6527" i="9"/>
  <c r="I6527" i="9"/>
  <c r="A6528" i="9"/>
  <c r="B6528" i="9"/>
  <c r="C6528" i="9"/>
  <c r="D6528" i="9"/>
  <c r="E6528" i="9"/>
  <c r="F6528" i="9"/>
  <c r="G6528" i="9"/>
  <c r="H6528" i="9"/>
  <c r="I6528" i="9"/>
  <c r="A6529" i="9"/>
  <c r="C6529" i="9" s="1"/>
  <c r="B6529" i="9"/>
  <c r="D6529" i="9"/>
  <c r="E6529" i="9"/>
  <c r="F6529" i="9"/>
  <c r="H6529" i="9"/>
  <c r="I6529" i="9"/>
  <c r="A6530" i="9"/>
  <c r="B6530" i="9"/>
  <c r="C6530" i="9"/>
  <c r="D6530" i="9"/>
  <c r="E6530" i="9"/>
  <c r="F6530" i="9"/>
  <c r="G6530" i="9"/>
  <c r="H6530" i="9"/>
  <c r="I6530" i="9"/>
  <c r="A6531" i="9"/>
  <c r="C6531" i="9" s="1"/>
  <c r="B6531" i="9"/>
  <c r="D6531" i="9"/>
  <c r="E6531" i="9"/>
  <c r="F6531" i="9"/>
  <c r="H6531" i="9"/>
  <c r="I6531" i="9"/>
  <c r="A6532" i="9"/>
  <c r="B6532" i="9"/>
  <c r="C6532" i="9"/>
  <c r="D6532" i="9"/>
  <c r="E6532" i="9"/>
  <c r="F6532" i="9"/>
  <c r="G6532" i="9"/>
  <c r="H6532" i="9"/>
  <c r="I6532" i="9"/>
  <c r="A6533" i="9"/>
  <c r="C6533" i="9" s="1"/>
  <c r="B6533" i="9"/>
  <c r="D6533" i="9"/>
  <c r="E6533" i="9"/>
  <c r="F6533" i="9"/>
  <c r="H6533" i="9"/>
  <c r="I6533" i="9"/>
  <c r="A6534" i="9"/>
  <c r="B6534" i="9"/>
  <c r="C6534" i="9"/>
  <c r="D6534" i="9"/>
  <c r="E6534" i="9"/>
  <c r="F6534" i="9"/>
  <c r="G6534" i="9"/>
  <c r="H6534" i="9"/>
  <c r="I6534" i="9"/>
  <c r="A6535" i="9"/>
  <c r="C6535" i="9" s="1"/>
  <c r="B6535" i="9"/>
  <c r="D6535" i="9"/>
  <c r="E6535" i="9"/>
  <c r="F6535" i="9"/>
  <c r="H6535" i="9"/>
  <c r="I6535" i="9"/>
  <c r="A6536" i="9"/>
  <c r="B6536" i="9"/>
  <c r="C6536" i="9"/>
  <c r="D6536" i="9"/>
  <c r="E6536" i="9"/>
  <c r="F6536" i="9"/>
  <c r="G6536" i="9"/>
  <c r="H6536" i="9"/>
  <c r="I6536" i="9"/>
  <c r="A6537" i="9"/>
  <c r="C6537" i="9" s="1"/>
  <c r="B6537" i="9"/>
  <c r="D6537" i="9"/>
  <c r="E6537" i="9"/>
  <c r="F6537" i="9"/>
  <c r="H6537" i="9"/>
  <c r="I6537" i="9"/>
  <c r="A6538" i="9"/>
  <c r="B6538" i="9"/>
  <c r="C6538" i="9"/>
  <c r="D6538" i="9"/>
  <c r="E6538" i="9"/>
  <c r="F6538" i="9"/>
  <c r="G6538" i="9"/>
  <c r="H6538" i="9"/>
  <c r="I6538" i="9"/>
  <c r="A6539" i="9"/>
  <c r="C6539" i="9" s="1"/>
  <c r="B6539" i="9"/>
  <c r="D6539" i="9"/>
  <c r="E6539" i="9"/>
  <c r="F6539" i="9"/>
  <c r="H6539" i="9"/>
  <c r="I6539" i="9"/>
  <c r="A6540" i="9"/>
  <c r="B6540" i="9"/>
  <c r="C6540" i="9"/>
  <c r="D6540" i="9"/>
  <c r="E6540" i="9"/>
  <c r="F6540" i="9"/>
  <c r="G6540" i="9"/>
  <c r="H6540" i="9"/>
  <c r="I6540" i="9"/>
  <c r="A6541" i="9"/>
  <c r="C6541" i="9" s="1"/>
  <c r="B6541" i="9"/>
  <c r="D6541" i="9"/>
  <c r="E6541" i="9"/>
  <c r="F6541" i="9"/>
  <c r="H6541" i="9"/>
  <c r="I6541" i="9"/>
  <c r="A6542" i="9"/>
  <c r="B6542" i="9"/>
  <c r="C6542" i="9"/>
  <c r="D6542" i="9"/>
  <c r="E6542" i="9"/>
  <c r="F6542" i="9"/>
  <c r="G6542" i="9"/>
  <c r="H6542" i="9"/>
  <c r="I6542" i="9"/>
  <c r="A6543" i="9"/>
  <c r="C6543" i="9" s="1"/>
  <c r="B6543" i="9"/>
  <c r="D6543" i="9"/>
  <c r="E6543" i="9"/>
  <c r="F6543" i="9"/>
  <c r="H6543" i="9"/>
  <c r="I6543" i="9"/>
  <c r="A6544" i="9"/>
  <c r="B6544" i="9"/>
  <c r="C6544" i="9"/>
  <c r="D6544" i="9"/>
  <c r="E6544" i="9"/>
  <c r="F6544" i="9"/>
  <c r="G6544" i="9"/>
  <c r="H6544" i="9"/>
  <c r="I6544" i="9"/>
  <c r="A6545" i="9"/>
  <c r="C6545" i="9" s="1"/>
  <c r="B6545" i="9"/>
  <c r="D6545" i="9"/>
  <c r="E6545" i="9"/>
  <c r="F6545" i="9"/>
  <c r="H6545" i="9"/>
  <c r="I6545" i="9"/>
  <c r="A6546" i="9"/>
  <c r="B6546" i="9"/>
  <c r="C6546" i="9"/>
  <c r="D6546" i="9"/>
  <c r="E6546" i="9"/>
  <c r="F6546" i="9"/>
  <c r="G6546" i="9"/>
  <c r="H6546" i="9"/>
  <c r="I6546" i="9"/>
  <c r="A6547" i="9"/>
  <c r="C6547" i="9" s="1"/>
  <c r="B6547" i="9"/>
  <c r="D6547" i="9"/>
  <c r="E6547" i="9"/>
  <c r="F6547" i="9"/>
  <c r="H6547" i="9"/>
  <c r="I6547" i="9"/>
  <c r="A6548" i="9"/>
  <c r="B6548" i="9"/>
  <c r="C6548" i="9"/>
  <c r="D6548" i="9"/>
  <c r="E6548" i="9"/>
  <c r="F6548" i="9"/>
  <c r="G6548" i="9"/>
  <c r="H6548" i="9"/>
  <c r="I6548" i="9"/>
  <c r="A6549" i="9"/>
  <c r="C6549" i="9" s="1"/>
  <c r="B6549" i="9"/>
  <c r="D6549" i="9"/>
  <c r="E6549" i="9"/>
  <c r="F6549" i="9"/>
  <c r="H6549" i="9"/>
  <c r="I6549" i="9"/>
  <c r="A6550" i="9"/>
  <c r="B6550" i="9"/>
  <c r="C6550" i="9"/>
  <c r="D6550" i="9"/>
  <c r="E6550" i="9"/>
  <c r="F6550" i="9"/>
  <c r="G6550" i="9"/>
  <c r="H6550" i="9"/>
  <c r="I6550" i="9"/>
  <c r="A6551" i="9"/>
  <c r="C6551" i="9" s="1"/>
  <c r="B6551" i="9"/>
  <c r="D6551" i="9"/>
  <c r="E6551" i="9"/>
  <c r="F6551" i="9"/>
  <c r="H6551" i="9"/>
  <c r="I6551" i="9"/>
  <c r="A6552" i="9"/>
  <c r="B6552" i="9"/>
  <c r="C6552" i="9"/>
  <c r="D6552" i="9"/>
  <c r="E6552" i="9"/>
  <c r="F6552" i="9"/>
  <c r="G6552" i="9"/>
  <c r="H6552" i="9"/>
  <c r="I6552" i="9"/>
  <c r="A6553" i="9"/>
  <c r="C6553" i="9" s="1"/>
  <c r="B6553" i="9"/>
  <c r="D6553" i="9"/>
  <c r="E6553" i="9"/>
  <c r="F6553" i="9"/>
  <c r="H6553" i="9"/>
  <c r="I6553" i="9"/>
  <c r="A6554" i="9"/>
  <c r="B6554" i="9"/>
  <c r="C6554" i="9"/>
  <c r="D6554" i="9"/>
  <c r="E6554" i="9"/>
  <c r="F6554" i="9"/>
  <c r="G6554" i="9"/>
  <c r="H6554" i="9"/>
  <c r="I6554" i="9"/>
  <c r="A6555" i="9"/>
  <c r="C6555" i="9" s="1"/>
  <c r="B6555" i="9"/>
  <c r="D6555" i="9"/>
  <c r="E6555" i="9"/>
  <c r="F6555" i="9"/>
  <c r="H6555" i="9"/>
  <c r="I6555" i="9"/>
  <c r="A6556" i="9"/>
  <c r="B6556" i="9"/>
  <c r="C6556" i="9"/>
  <c r="D6556" i="9"/>
  <c r="E6556" i="9"/>
  <c r="F6556" i="9"/>
  <c r="G6556" i="9"/>
  <c r="H6556" i="9"/>
  <c r="I6556" i="9"/>
  <c r="A6557" i="9"/>
  <c r="C6557" i="9" s="1"/>
  <c r="B6557" i="9"/>
  <c r="D6557" i="9"/>
  <c r="E6557" i="9"/>
  <c r="F6557" i="9"/>
  <c r="H6557" i="9"/>
  <c r="I6557" i="9"/>
  <c r="A6558" i="9"/>
  <c r="B6558" i="9"/>
  <c r="C6558" i="9"/>
  <c r="D6558" i="9"/>
  <c r="E6558" i="9"/>
  <c r="F6558" i="9"/>
  <c r="G6558" i="9"/>
  <c r="H6558" i="9"/>
  <c r="I6558" i="9"/>
  <c r="A6559" i="9"/>
  <c r="C6559" i="9" s="1"/>
  <c r="B6559" i="9"/>
  <c r="D6559" i="9"/>
  <c r="E6559" i="9"/>
  <c r="F6559" i="9"/>
  <c r="H6559" i="9"/>
  <c r="I6559" i="9"/>
  <c r="A6560" i="9"/>
  <c r="B6560" i="9"/>
  <c r="C6560" i="9"/>
  <c r="D6560" i="9"/>
  <c r="E6560" i="9"/>
  <c r="F6560" i="9"/>
  <c r="G6560" i="9"/>
  <c r="H6560" i="9"/>
  <c r="I6560" i="9"/>
  <c r="A6561" i="9"/>
  <c r="C6561" i="9" s="1"/>
  <c r="B6561" i="9"/>
  <c r="D6561" i="9"/>
  <c r="E6561" i="9"/>
  <c r="F6561" i="9"/>
  <c r="H6561" i="9"/>
  <c r="I6561" i="9"/>
  <c r="A6562" i="9"/>
  <c r="B6562" i="9"/>
  <c r="C6562" i="9"/>
  <c r="D6562" i="9"/>
  <c r="E6562" i="9"/>
  <c r="F6562" i="9"/>
  <c r="G6562" i="9"/>
  <c r="H6562" i="9"/>
  <c r="I6562" i="9"/>
  <c r="A6563" i="9"/>
  <c r="C6563" i="9" s="1"/>
  <c r="B6563" i="9"/>
  <c r="D6563" i="9"/>
  <c r="E6563" i="9"/>
  <c r="F6563" i="9"/>
  <c r="H6563" i="9"/>
  <c r="I6563" i="9"/>
  <c r="A6564" i="9"/>
  <c r="B6564" i="9"/>
  <c r="C6564" i="9"/>
  <c r="D6564" i="9"/>
  <c r="E6564" i="9"/>
  <c r="F6564" i="9"/>
  <c r="G6564" i="9"/>
  <c r="H6564" i="9"/>
  <c r="I6564" i="9"/>
  <c r="A6565" i="9"/>
  <c r="C6565" i="9" s="1"/>
  <c r="B6565" i="9"/>
  <c r="D6565" i="9"/>
  <c r="E6565" i="9"/>
  <c r="F6565" i="9"/>
  <c r="H6565" i="9"/>
  <c r="I6565" i="9"/>
  <c r="A6566" i="9"/>
  <c r="B6566" i="9"/>
  <c r="C6566" i="9"/>
  <c r="D6566" i="9"/>
  <c r="E6566" i="9"/>
  <c r="F6566" i="9"/>
  <c r="G6566" i="9"/>
  <c r="H6566" i="9"/>
  <c r="I6566" i="9"/>
  <c r="A6567" i="9"/>
  <c r="C6567" i="9" s="1"/>
  <c r="B6567" i="9"/>
  <c r="D6567" i="9"/>
  <c r="E6567" i="9"/>
  <c r="F6567" i="9"/>
  <c r="H6567" i="9"/>
  <c r="I6567" i="9"/>
  <c r="A6568" i="9"/>
  <c r="B6568" i="9"/>
  <c r="C6568" i="9"/>
  <c r="D6568" i="9"/>
  <c r="E6568" i="9"/>
  <c r="F6568" i="9"/>
  <c r="G6568" i="9"/>
  <c r="H6568" i="9"/>
  <c r="I6568" i="9"/>
  <c r="A6569" i="9"/>
  <c r="C6569" i="9" s="1"/>
  <c r="B6569" i="9"/>
  <c r="D6569" i="9"/>
  <c r="E6569" i="9"/>
  <c r="F6569" i="9"/>
  <c r="H6569" i="9"/>
  <c r="I6569" i="9"/>
  <c r="A6570" i="9"/>
  <c r="B6570" i="9"/>
  <c r="C6570" i="9"/>
  <c r="D6570" i="9"/>
  <c r="E6570" i="9"/>
  <c r="F6570" i="9"/>
  <c r="G6570" i="9"/>
  <c r="H6570" i="9"/>
  <c r="I6570" i="9"/>
  <c r="A6571" i="9"/>
  <c r="C6571" i="9" s="1"/>
  <c r="B6571" i="9"/>
  <c r="D6571" i="9"/>
  <c r="E6571" i="9"/>
  <c r="F6571" i="9"/>
  <c r="H6571" i="9"/>
  <c r="I6571" i="9"/>
  <c r="A6572" i="9"/>
  <c r="B6572" i="9"/>
  <c r="C6572" i="9"/>
  <c r="D6572" i="9"/>
  <c r="E6572" i="9"/>
  <c r="F6572" i="9"/>
  <c r="G6572" i="9"/>
  <c r="H6572" i="9"/>
  <c r="I6572" i="9"/>
  <c r="A6573" i="9"/>
  <c r="C6573" i="9" s="1"/>
  <c r="B6573" i="9"/>
  <c r="D6573" i="9"/>
  <c r="E6573" i="9"/>
  <c r="F6573" i="9"/>
  <c r="H6573" i="9"/>
  <c r="I6573" i="9"/>
  <c r="A6574" i="9"/>
  <c r="B6574" i="9"/>
  <c r="C6574" i="9"/>
  <c r="D6574" i="9"/>
  <c r="E6574" i="9"/>
  <c r="F6574" i="9"/>
  <c r="G6574" i="9"/>
  <c r="H6574" i="9"/>
  <c r="I6574" i="9"/>
  <c r="A6575" i="9"/>
  <c r="C6575" i="9" s="1"/>
  <c r="B6575" i="9"/>
  <c r="D6575" i="9"/>
  <c r="E6575" i="9"/>
  <c r="F6575" i="9"/>
  <c r="H6575" i="9"/>
  <c r="I6575" i="9"/>
  <c r="A6576" i="9"/>
  <c r="B6576" i="9"/>
  <c r="C6576" i="9"/>
  <c r="D6576" i="9"/>
  <c r="E6576" i="9"/>
  <c r="F6576" i="9"/>
  <c r="G6576" i="9"/>
  <c r="H6576" i="9"/>
  <c r="I6576" i="9"/>
  <c r="A6577" i="9"/>
  <c r="C6577" i="9" s="1"/>
  <c r="B6577" i="9"/>
  <c r="D6577" i="9"/>
  <c r="E6577" i="9"/>
  <c r="F6577" i="9"/>
  <c r="H6577" i="9"/>
  <c r="I6577" i="9"/>
  <c r="A6578" i="9"/>
  <c r="B6578" i="9"/>
  <c r="C6578" i="9"/>
  <c r="D6578" i="9"/>
  <c r="E6578" i="9"/>
  <c r="F6578" i="9"/>
  <c r="G6578" i="9"/>
  <c r="H6578" i="9"/>
  <c r="I6578" i="9"/>
  <c r="A6579" i="9"/>
  <c r="C6579" i="9" s="1"/>
  <c r="B6579" i="9"/>
  <c r="D6579" i="9"/>
  <c r="E6579" i="9"/>
  <c r="F6579" i="9"/>
  <c r="H6579" i="9"/>
  <c r="I6579" i="9"/>
  <c r="A6580" i="9"/>
  <c r="B6580" i="9"/>
  <c r="C6580" i="9"/>
  <c r="D6580" i="9"/>
  <c r="E6580" i="9"/>
  <c r="F6580" i="9"/>
  <c r="G6580" i="9"/>
  <c r="H6580" i="9"/>
  <c r="I6580" i="9"/>
  <c r="A6581" i="9"/>
  <c r="C6581" i="9" s="1"/>
  <c r="B6581" i="9"/>
  <c r="D6581" i="9"/>
  <c r="E6581" i="9"/>
  <c r="F6581" i="9"/>
  <c r="H6581" i="9"/>
  <c r="I6581" i="9"/>
  <c r="A6582" i="9"/>
  <c r="B6582" i="9"/>
  <c r="C6582" i="9"/>
  <c r="D6582" i="9"/>
  <c r="E6582" i="9"/>
  <c r="F6582" i="9"/>
  <c r="G6582" i="9"/>
  <c r="H6582" i="9"/>
  <c r="I6582" i="9"/>
  <c r="A6583" i="9"/>
  <c r="C6583" i="9" s="1"/>
  <c r="B6583" i="9"/>
  <c r="D6583" i="9"/>
  <c r="E6583" i="9"/>
  <c r="F6583" i="9"/>
  <c r="H6583" i="9"/>
  <c r="I6583" i="9"/>
  <c r="A6584" i="9"/>
  <c r="B6584" i="9"/>
  <c r="C6584" i="9"/>
  <c r="D6584" i="9"/>
  <c r="E6584" i="9"/>
  <c r="F6584" i="9"/>
  <c r="G6584" i="9"/>
  <c r="H6584" i="9"/>
  <c r="I6584" i="9"/>
  <c r="A6585" i="9"/>
  <c r="C6585" i="9" s="1"/>
  <c r="B6585" i="9"/>
  <c r="D6585" i="9"/>
  <c r="E6585" i="9"/>
  <c r="F6585" i="9"/>
  <c r="H6585" i="9"/>
  <c r="I6585" i="9"/>
  <c r="A6586" i="9"/>
  <c r="B6586" i="9"/>
  <c r="C6586" i="9"/>
  <c r="D6586" i="9"/>
  <c r="E6586" i="9"/>
  <c r="F6586" i="9"/>
  <c r="G6586" i="9"/>
  <c r="H6586" i="9"/>
  <c r="I6586" i="9"/>
  <c r="A6587" i="9"/>
  <c r="C6587" i="9" s="1"/>
  <c r="B6587" i="9"/>
  <c r="D6587" i="9"/>
  <c r="E6587" i="9"/>
  <c r="F6587" i="9"/>
  <c r="H6587" i="9"/>
  <c r="I6587" i="9"/>
  <c r="A6588" i="9"/>
  <c r="B6588" i="9"/>
  <c r="C6588" i="9"/>
  <c r="D6588" i="9"/>
  <c r="E6588" i="9"/>
  <c r="F6588" i="9"/>
  <c r="G6588" i="9"/>
  <c r="H6588" i="9"/>
  <c r="I6588" i="9"/>
  <c r="A6589" i="9"/>
  <c r="C6589" i="9" s="1"/>
  <c r="B6589" i="9"/>
  <c r="D6589" i="9"/>
  <c r="E6589" i="9"/>
  <c r="F6589" i="9"/>
  <c r="H6589" i="9"/>
  <c r="I6589" i="9"/>
  <c r="A6590" i="9"/>
  <c r="B6590" i="9"/>
  <c r="C6590" i="9"/>
  <c r="D6590" i="9"/>
  <c r="E6590" i="9"/>
  <c r="F6590" i="9"/>
  <c r="G6590" i="9"/>
  <c r="H6590" i="9"/>
  <c r="I6590" i="9"/>
  <c r="A6591" i="9"/>
  <c r="C6591" i="9" s="1"/>
  <c r="B6591" i="9"/>
  <c r="D6591" i="9"/>
  <c r="E6591" i="9"/>
  <c r="F6591" i="9"/>
  <c r="H6591" i="9"/>
  <c r="I6591" i="9"/>
  <c r="A6592" i="9"/>
  <c r="B6592" i="9"/>
  <c r="C6592" i="9"/>
  <c r="D6592" i="9"/>
  <c r="E6592" i="9"/>
  <c r="F6592" i="9"/>
  <c r="G6592" i="9"/>
  <c r="H6592" i="9"/>
  <c r="I6592" i="9"/>
  <c r="A6593" i="9"/>
  <c r="C6593" i="9" s="1"/>
  <c r="B6593" i="9"/>
  <c r="D6593" i="9"/>
  <c r="E6593" i="9"/>
  <c r="F6593" i="9"/>
  <c r="H6593" i="9"/>
  <c r="I6593" i="9"/>
  <c r="A6594" i="9"/>
  <c r="B6594" i="9"/>
  <c r="C6594" i="9"/>
  <c r="D6594" i="9"/>
  <c r="E6594" i="9"/>
  <c r="F6594" i="9"/>
  <c r="G6594" i="9"/>
  <c r="H6594" i="9"/>
  <c r="I6594" i="9"/>
  <c r="A6595" i="9"/>
  <c r="C6595" i="9" s="1"/>
  <c r="B6595" i="9"/>
  <c r="D6595" i="9"/>
  <c r="E6595" i="9"/>
  <c r="F6595" i="9"/>
  <c r="H6595" i="9"/>
  <c r="I6595" i="9"/>
  <c r="A6596" i="9"/>
  <c r="B6596" i="9"/>
  <c r="C6596" i="9"/>
  <c r="D6596" i="9"/>
  <c r="E6596" i="9"/>
  <c r="F6596" i="9"/>
  <c r="G6596" i="9"/>
  <c r="H6596" i="9"/>
  <c r="I6596" i="9"/>
  <c r="A6597" i="9"/>
  <c r="C6597" i="9" s="1"/>
  <c r="B6597" i="9"/>
  <c r="D6597" i="9"/>
  <c r="E6597" i="9"/>
  <c r="F6597" i="9"/>
  <c r="H6597" i="9"/>
  <c r="I6597" i="9"/>
  <c r="A6598" i="9"/>
  <c r="B6598" i="9"/>
  <c r="C6598" i="9"/>
  <c r="D6598" i="9"/>
  <c r="E6598" i="9"/>
  <c r="F6598" i="9"/>
  <c r="G6598" i="9"/>
  <c r="H6598" i="9"/>
  <c r="I6598" i="9"/>
  <c r="A6599" i="9"/>
  <c r="C6599" i="9" s="1"/>
  <c r="B6599" i="9"/>
  <c r="D6599" i="9"/>
  <c r="E6599" i="9"/>
  <c r="F6599" i="9"/>
  <c r="H6599" i="9"/>
  <c r="I6599" i="9"/>
  <c r="A6600" i="9"/>
  <c r="B6600" i="9"/>
  <c r="C6600" i="9"/>
  <c r="D6600" i="9"/>
  <c r="E6600" i="9"/>
  <c r="F6600" i="9"/>
  <c r="G6600" i="9"/>
  <c r="H6600" i="9"/>
  <c r="I6600" i="9"/>
  <c r="A6601" i="9"/>
  <c r="C6601" i="9" s="1"/>
  <c r="B6601" i="9"/>
  <c r="D6601" i="9"/>
  <c r="E6601" i="9"/>
  <c r="F6601" i="9"/>
  <c r="H6601" i="9"/>
  <c r="I6601" i="9"/>
  <c r="A6602" i="9"/>
  <c r="B6602" i="9"/>
  <c r="C6602" i="9"/>
  <c r="D6602" i="9"/>
  <c r="E6602" i="9"/>
  <c r="F6602" i="9"/>
  <c r="G6602" i="9"/>
  <c r="H6602" i="9"/>
  <c r="I6602" i="9"/>
  <c r="A6603" i="9"/>
  <c r="C6603" i="9" s="1"/>
  <c r="B6603" i="9"/>
  <c r="D6603" i="9"/>
  <c r="E6603" i="9"/>
  <c r="F6603" i="9"/>
  <c r="H6603" i="9"/>
  <c r="I6603" i="9"/>
  <c r="A6604" i="9"/>
  <c r="B6604" i="9"/>
  <c r="C6604" i="9"/>
  <c r="D6604" i="9"/>
  <c r="E6604" i="9"/>
  <c r="F6604" i="9"/>
  <c r="G6604" i="9"/>
  <c r="H6604" i="9"/>
  <c r="I6604" i="9"/>
  <c r="A6605" i="9"/>
  <c r="C6605" i="9" s="1"/>
  <c r="B6605" i="9"/>
  <c r="D6605" i="9"/>
  <c r="E6605" i="9"/>
  <c r="F6605" i="9"/>
  <c r="H6605" i="9"/>
  <c r="I6605" i="9"/>
  <c r="A6606" i="9"/>
  <c r="B6606" i="9"/>
  <c r="C6606" i="9"/>
  <c r="D6606" i="9"/>
  <c r="E6606" i="9"/>
  <c r="F6606" i="9"/>
  <c r="G6606" i="9"/>
  <c r="H6606" i="9"/>
  <c r="I6606" i="9"/>
  <c r="A6607" i="9"/>
  <c r="C6607" i="9" s="1"/>
  <c r="B6607" i="9"/>
  <c r="D6607" i="9"/>
  <c r="E6607" i="9"/>
  <c r="F6607" i="9"/>
  <c r="H6607" i="9"/>
  <c r="I6607" i="9"/>
  <c r="A6608" i="9"/>
  <c r="B6608" i="9"/>
  <c r="C6608" i="9"/>
  <c r="D6608" i="9"/>
  <c r="E6608" i="9"/>
  <c r="F6608" i="9"/>
  <c r="G6608" i="9"/>
  <c r="H6608" i="9"/>
  <c r="I6608" i="9"/>
  <c r="A6609" i="9"/>
  <c r="C6609" i="9" s="1"/>
  <c r="B6609" i="9"/>
  <c r="D6609" i="9"/>
  <c r="E6609" i="9"/>
  <c r="F6609" i="9"/>
  <c r="H6609" i="9"/>
  <c r="I6609" i="9"/>
  <c r="A6610" i="9"/>
  <c r="B6610" i="9"/>
  <c r="C6610" i="9"/>
  <c r="D6610" i="9"/>
  <c r="E6610" i="9"/>
  <c r="F6610" i="9"/>
  <c r="G6610" i="9"/>
  <c r="H6610" i="9"/>
  <c r="I6610" i="9"/>
  <c r="A6611" i="9"/>
  <c r="C6611" i="9" s="1"/>
  <c r="B6611" i="9"/>
  <c r="D6611" i="9"/>
  <c r="E6611" i="9"/>
  <c r="F6611" i="9"/>
  <c r="H6611" i="9"/>
  <c r="I6611" i="9"/>
  <c r="A6612" i="9"/>
  <c r="B6612" i="9"/>
  <c r="C6612" i="9"/>
  <c r="D6612" i="9"/>
  <c r="E6612" i="9"/>
  <c r="F6612" i="9"/>
  <c r="G6612" i="9"/>
  <c r="H6612" i="9"/>
  <c r="I6612" i="9"/>
  <c r="A6613" i="9"/>
  <c r="C6613" i="9" s="1"/>
  <c r="B6613" i="9"/>
  <c r="D6613" i="9"/>
  <c r="E6613" i="9"/>
  <c r="F6613" i="9"/>
  <c r="H6613" i="9"/>
  <c r="I6613" i="9"/>
  <c r="A6614" i="9"/>
  <c r="B6614" i="9"/>
  <c r="C6614" i="9"/>
  <c r="D6614" i="9"/>
  <c r="E6614" i="9"/>
  <c r="F6614" i="9"/>
  <c r="G6614" i="9"/>
  <c r="H6614" i="9"/>
  <c r="I6614" i="9"/>
  <c r="A6615" i="9"/>
  <c r="C6615" i="9" s="1"/>
  <c r="B6615" i="9"/>
  <c r="D6615" i="9"/>
  <c r="E6615" i="9"/>
  <c r="F6615" i="9"/>
  <c r="H6615" i="9"/>
  <c r="I6615" i="9"/>
  <c r="A6616" i="9"/>
  <c r="B6616" i="9"/>
  <c r="C6616" i="9"/>
  <c r="D6616" i="9"/>
  <c r="E6616" i="9"/>
  <c r="F6616" i="9"/>
  <c r="G6616" i="9"/>
  <c r="H6616" i="9"/>
  <c r="I6616" i="9"/>
  <c r="A6617" i="9"/>
  <c r="C6617" i="9" s="1"/>
  <c r="B6617" i="9"/>
  <c r="D6617" i="9"/>
  <c r="E6617" i="9"/>
  <c r="F6617" i="9"/>
  <c r="H6617" i="9"/>
  <c r="I6617" i="9"/>
  <c r="A6618" i="9"/>
  <c r="B6618" i="9"/>
  <c r="C6618" i="9"/>
  <c r="D6618" i="9"/>
  <c r="E6618" i="9"/>
  <c r="F6618" i="9"/>
  <c r="G6618" i="9"/>
  <c r="H6618" i="9"/>
  <c r="I6618" i="9"/>
  <c r="A6619" i="9"/>
  <c r="C6619" i="9" s="1"/>
  <c r="B6619" i="9"/>
  <c r="D6619" i="9"/>
  <c r="E6619" i="9"/>
  <c r="F6619" i="9"/>
  <c r="H6619" i="9"/>
  <c r="I6619" i="9"/>
  <c r="A6620" i="9"/>
  <c r="B6620" i="9"/>
  <c r="C6620" i="9"/>
  <c r="D6620" i="9"/>
  <c r="E6620" i="9"/>
  <c r="F6620" i="9"/>
  <c r="G6620" i="9"/>
  <c r="H6620" i="9"/>
  <c r="I6620" i="9"/>
  <c r="A6621" i="9"/>
  <c r="C6621" i="9" s="1"/>
  <c r="B6621" i="9"/>
  <c r="D6621" i="9"/>
  <c r="E6621" i="9"/>
  <c r="F6621" i="9"/>
  <c r="H6621" i="9"/>
  <c r="I6621" i="9"/>
  <c r="A6622" i="9"/>
  <c r="B6622" i="9"/>
  <c r="C6622" i="9"/>
  <c r="D6622" i="9"/>
  <c r="E6622" i="9"/>
  <c r="F6622" i="9"/>
  <c r="G6622" i="9"/>
  <c r="H6622" i="9"/>
  <c r="I6622" i="9"/>
  <c r="A6623" i="9"/>
  <c r="C6623" i="9" s="1"/>
  <c r="B6623" i="9"/>
  <c r="D6623" i="9"/>
  <c r="E6623" i="9"/>
  <c r="F6623" i="9"/>
  <c r="H6623" i="9"/>
  <c r="I6623" i="9"/>
  <c r="A6624" i="9"/>
  <c r="B6624" i="9"/>
  <c r="C6624" i="9"/>
  <c r="D6624" i="9"/>
  <c r="E6624" i="9"/>
  <c r="F6624" i="9"/>
  <c r="G6624" i="9"/>
  <c r="H6624" i="9"/>
  <c r="I6624" i="9"/>
  <c r="A6625" i="9"/>
  <c r="C6625" i="9" s="1"/>
  <c r="B6625" i="9"/>
  <c r="D6625" i="9"/>
  <c r="E6625" i="9"/>
  <c r="F6625" i="9"/>
  <c r="H6625" i="9"/>
  <c r="I6625" i="9"/>
  <c r="A6626" i="9"/>
  <c r="B6626" i="9"/>
  <c r="C6626" i="9"/>
  <c r="D6626" i="9"/>
  <c r="E6626" i="9"/>
  <c r="F6626" i="9"/>
  <c r="G6626" i="9"/>
  <c r="H6626" i="9"/>
  <c r="I6626" i="9"/>
  <c r="A6627" i="9"/>
  <c r="C6627" i="9" s="1"/>
  <c r="B6627" i="9"/>
  <c r="D6627" i="9"/>
  <c r="E6627" i="9"/>
  <c r="F6627" i="9"/>
  <c r="H6627" i="9"/>
  <c r="I6627" i="9"/>
  <c r="A6628" i="9"/>
  <c r="B6628" i="9"/>
  <c r="C6628" i="9"/>
  <c r="D6628" i="9"/>
  <c r="E6628" i="9"/>
  <c r="F6628" i="9"/>
  <c r="G6628" i="9"/>
  <c r="H6628" i="9"/>
  <c r="I6628" i="9"/>
  <c r="A6629" i="9"/>
  <c r="C6629" i="9" s="1"/>
  <c r="B6629" i="9"/>
  <c r="D6629" i="9"/>
  <c r="E6629" i="9"/>
  <c r="F6629" i="9"/>
  <c r="H6629" i="9"/>
  <c r="I6629" i="9"/>
  <c r="A6630" i="9"/>
  <c r="B6630" i="9"/>
  <c r="C6630" i="9"/>
  <c r="D6630" i="9"/>
  <c r="E6630" i="9"/>
  <c r="F6630" i="9"/>
  <c r="G6630" i="9"/>
  <c r="H6630" i="9"/>
  <c r="I6630" i="9"/>
  <c r="A6631" i="9"/>
  <c r="C6631" i="9" s="1"/>
  <c r="B6631" i="9"/>
  <c r="D6631" i="9"/>
  <c r="E6631" i="9"/>
  <c r="F6631" i="9"/>
  <c r="H6631" i="9"/>
  <c r="I6631" i="9"/>
  <c r="A6632" i="9"/>
  <c r="B6632" i="9"/>
  <c r="C6632" i="9"/>
  <c r="D6632" i="9"/>
  <c r="E6632" i="9"/>
  <c r="F6632" i="9"/>
  <c r="G6632" i="9"/>
  <c r="H6632" i="9"/>
  <c r="I6632" i="9"/>
  <c r="A6633" i="9"/>
  <c r="C6633" i="9" s="1"/>
  <c r="B6633" i="9"/>
  <c r="D6633" i="9"/>
  <c r="E6633" i="9"/>
  <c r="F6633" i="9"/>
  <c r="H6633" i="9"/>
  <c r="I6633" i="9"/>
  <c r="A6634" i="9"/>
  <c r="B6634" i="9"/>
  <c r="C6634" i="9"/>
  <c r="D6634" i="9"/>
  <c r="E6634" i="9"/>
  <c r="F6634" i="9"/>
  <c r="G6634" i="9"/>
  <c r="H6634" i="9"/>
  <c r="I6634" i="9"/>
  <c r="A6635" i="9"/>
  <c r="C6635" i="9" s="1"/>
  <c r="B6635" i="9"/>
  <c r="D6635" i="9"/>
  <c r="E6635" i="9"/>
  <c r="F6635" i="9"/>
  <c r="H6635" i="9"/>
  <c r="I6635" i="9"/>
  <c r="A6636" i="9"/>
  <c r="B6636" i="9"/>
  <c r="C6636" i="9"/>
  <c r="D6636" i="9"/>
  <c r="E6636" i="9"/>
  <c r="F6636" i="9"/>
  <c r="G6636" i="9"/>
  <c r="H6636" i="9"/>
  <c r="I6636" i="9"/>
  <c r="A6637" i="9"/>
  <c r="C6637" i="9" s="1"/>
  <c r="B6637" i="9"/>
  <c r="D6637" i="9"/>
  <c r="E6637" i="9"/>
  <c r="F6637" i="9"/>
  <c r="H6637" i="9"/>
  <c r="I6637" i="9"/>
  <c r="A6638" i="9"/>
  <c r="B6638" i="9"/>
  <c r="C6638" i="9"/>
  <c r="D6638" i="9"/>
  <c r="E6638" i="9"/>
  <c r="F6638" i="9"/>
  <c r="G6638" i="9"/>
  <c r="H6638" i="9"/>
  <c r="I6638" i="9"/>
  <c r="A6639" i="9"/>
  <c r="C6639" i="9" s="1"/>
  <c r="B6639" i="9"/>
  <c r="D6639" i="9"/>
  <c r="E6639" i="9"/>
  <c r="F6639" i="9"/>
  <c r="H6639" i="9"/>
  <c r="I6639" i="9"/>
  <c r="A6640" i="9"/>
  <c r="B6640" i="9"/>
  <c r="C6640" i="9"/>
  <c r="D6640" i="9"/>
  <c r="E6640" i="9"/>
  <c r="F6640" i="9"/>
  <c r="G6640" i="9"/>
  <c r="H6640" i="9"/>
  <c r="I6640" i="9"/>
  <c r="A6641" i="9"/>
  <c r="C6641" i="9" s="1"/>
  <c r="B6641" i="9"/>
  <c r="D6641" i="9"/>
  <c r="E6641" i="9"/>
  <c r="F6641" i="9"/>
  <c r="H6641" i="9"/>
  <c r="I6641" i="9"/>
  <c r="A6642" i="9"/>
  <c r="B6642" i="9"/>
  <c r="C6642" i="9"/>
  <c r="D6642" i="9"/>
  <c r="E6642" i="9"/>
  <c r="F6642" i="9"/>
  <c r="G6642" i="9"/>
  <c r="H6642" i="9"/>
  <c r="I6642" i="9"/>
  <c r="A6643" i="9"/>
  <c r="C6643" i="9" s="1"/>
  <c r="B6643" i="9"/>
  <c r="D6643" i="9"/>
  <c r="E6643" i="9"/>
  <c r="F6643" i="9"/>
  <c r="H6643" i="9"/>
  <c r="I6643" i="9"/>
  <c r="A6644" i="9"/>
  <c r="B6644" i="9"/>
  <c r="C6644" i="9"/>
  <c r="D6644" i="9"/>
  <c r="E6644" i="9"/>
  <c r="F6644" i="9"/>
  <c r="G6644" i="9"/>
  <c r="H6644" i="9"/>
  <c r="I6644" i="9"/>
  <c r="A6645" i="9"/>
  <c r="C6645" i="9" s="1"/>
  <c r="B6645" i="9"/>
  <c r="D6645" i="9"/>
  <c r="E6645" i="9"/>
  <c r="F6645" i="9"/>
  <c r="H6645" i="9"/>
  <c r="I6645" i="9"/>
  <c r="A6646" i="9"/>
  <c r="B6646" i="9"/>
  <c r="C6646" i="9"/>
  <c r="D6646" i="9"/>
  <c r="E6646" i="9"/>
  <c r="F6646" i="9"/>
  <c r="G6646" i="9"/>
  <c r="H6646" i="9"/>
  <c r="I6646" i="9"/>
  <c r="A6647" i="9"/>
  <c r="C6647" i="9" s="1"/>
  <c r="B6647" i="9"/>
  <c r="D6647" i="9"/>
  <c r="E6647" i="9"/>
  <c r="F6647" i="9"/>
  <c r="H6647" i="9"/>
  <c r="I6647" i="9"/>
  <c r="A6648" i="9"/>
  <c r="B6648" i="9"/>
  <c r="C6648" i="9"/>
  <c r="D6648" i="9"/>
  <c r="E6648" i="9"/>
  <c r="F6648" i="9"/>
  <c r="G6648" i="9"/>
  <c r="H6648" i="9"/>
  <c r="I6648" i="9"/>
  <c r="A6649" i="9"/>
  <c r="C6649" i="9" s="1"/>
  <c r="B6649" i="9"/>
  <c r="D6649" i="9"/>
  <c r="E6649" i="9"/>
  <c r="F6649" i="9"/>
  <c r="H6649" i="9"/>
  <c r="I6649" i="9"/>
  <c r="A6650" i="9"/>
  <c r="B6650" i="9"/>
  <c r="C6650" i="9"/>
  <c r="D6650" i="9"/>
  <c r="E6650" i="9"/>
  <c r="F6650" i="9"/>
  <c r="G6650" i="9"/>
  <c r="H6650" i="9"/>
  <c r="I6650" i="9"/>
  <c r="A6651" i="9"/>
  <c r="C6651" i="9" s="1"/>
  <c r="B6651" i="9"/>
  <c r="D6651" i="9"/>
  <c r="E6651" i="9"/>
  <c r="F6651" i="9"/>
  <c r="H6651" i="9"/>
  <c r="I6651" i="9"/>
  <c r="A6652" i="9"/>
  <c r="B6652" i="9"/>
  <c r="C6652" i="9"/>
  <c r="D6652" i="9"/>
  <c r="E6652" i="9"/>
  <c r="F6652" i="9"/>
  <c r="G6652" i="9"/>
  <c r="H6652" i="9"/>
  <c r="I6652" i="9"/>
  <c r="A6653" i="9"/>
  <c r="C6653" i="9" s="1"/>
  <c r="B6653" i="9"/>
  <c r="D6653" i="9"/>
  <c r="E6653" i="9"/>
  <c r="F6653" i="9"/>
  <c r="H6653" i="9"/>
  <c r="I6653" i="9"/>
  <c r="A6654" i="9"/>
  <c r="B6654" i="9"/>
  <c r="C6654" i="9"/>
  <c r="D6654" i="9"/>
  <c r="E6654" i="9"/>
  <c r="F6654" i="9"/>
  <c r="G6654" i="9"/>
  <c r="H6654" i="9"/>
  <c r="I6654" i="9"/>
  <c r="A6655" i="9"/>
  <c r="C6655" i="9" s="1"/>
  <c r="B6655" i="9"/>
  <c r="D6655" i="9"/>
  <c r="E6655" i="9"/>
  <c r="F6655" i="9"/>
  <c r="H6655" i="9"/>
  <c r="I6655" i="9"/>
  <c r="A6656" i="9"/>
  <c r="B6656" i="9"/>
  <c r="C6656" i="9"/>
  <c r="D6656" i="9"/>
  <c r="E6656" i="9"/>
  <c r="F6656" i="9"/>
  <c r="G6656" i="9"/>
  <c r="H6656" i="9"/>
  <c r="I6656" i="9"/>
  <c r="A6657" i="9"/>
  <c r="C6657" i="9" s="1"/>
  <c r="B6657" i="9"/>
  <c r="D6657" i="9"/>
  <c r="E6657" i="9"/>
  <c r="F6657" i="9"/>
  <c r="H6657" i="9"/>
  <c r="I6657" i="9"/>
  <c r="A6658" i="9"/>
  <c r="B6658" i="9"/>
  <c r="C6658" i="9"/>
  <c r="D6658" i="9"/>
  <c r="E6658" i="9"/>
  <c r="F6658" i="9"/>
  <c r="G6658" i="9"/>
  <c r="H6658" i="9"/>
  <c r="I6658" i="9"/>
  <c r="A6659" i="9"/>
  <c r="C6659" i="9" s="1"/>
  <c r="B6659" i="9"/>
  <c r="D6659" i="9"/>
  <c r="E6659" i="9"/>
  <c r="F6659" i="9"/>
  <c r="H6659" i="9"/>
  <c r="I6659" i="9"/>
  <c r="A6660" i="9"/>
  <c r="B6660" i="9"/>
  <c r="C6660" i="9"/>
  <c r="D6660" i="9"/>
  <c r="E6660" i="9"/>
  <c r="F6660" i="9"/>
  <c r="G6660" i="9"/>
  <c r="H6660" i="9"/>
  <c r="I6660" i="9"/>
  <c r="A6661" i="9"/>
  <c r="C6661" i="9" s="1"/>
  <c r="B6661" i="9"/>
  <c r="D6661" i="9"/>
  <c r="E6661" i="9"/>
  <c r="F6661" i="9"/>
  <c r="H6661" i="9"/>
  <c r="I6661" i="9"/>
  <c r="A6662" i="9"/>
  <c r="B6662" i="9"/>
  <c r="C6662" i="9"/>
  <c r="D6662" i="9"/>
  <c r="E6662" i="9"/>
  <c r="F6662" i="9"/>
  <c r="G6662" i="9"/>
  <c r="H6662" i="9"/>
  <c r="I6662" i="9"/>
  <c r="A6663" i="9"/>
  <c r="C6663" i="9" s="1"/>
  <c r="B6663" i="9"/>
  <c r="D6663" i="9"/>
  <c r="E6663" i="9"/>
  <c r="F6663" i="9"/>
  <c r="H6663" i="9"/>
  <c r="I6663" i="9"/>
  <c r="A6664" i="9"/>
  <c r="B6664" i="9"/>
  <c r="C6664" i="9"/>
  <c r="D6664" i="9"/>
  <c r="E6664" i="9"/>
  <c r="F6664" i="9"/>
  <c r="G6664" i="9"/>
  <c r="H6664" i="9"/>
  <c r="I6664" i="9"/>
  <c r="A6665" i="9"/>
  <c r="C6665" i="9" s="1"/>
  <c r="B6665" i="9"/>
  <c r="D6665" i="9"/>
  <c r="E6665" i="9"/>
  <c r="F6665" i="9"/>
  <c r="H6665" i="9"/>
  <c r="I6665" i="9"/>
  <c r="A6666" i="9"/>
  <c r="B6666" i="9"/>
  <c r="C6666" i="9"/>
  <c r="D6666" i="9"/>
  <c r="E6666" i="9"/>
  <c r="F6666" i="9"/>
  <c r="G6666" i="9"/>
  <c r="H6666" i="9"/>
  <c r="I6666" i="9"/>
  <c r="A6667" i="9"/>
  <c r="C6667" i="9" s="1"/>
  <c r="B6667" i="9"/>
  <c r="D6667" i="9"/>
  <c r="E6667" i="9"/>
  <c r="F6667" i="9"/>
  <c r="H6667" i="9"/>
  <c r="I6667" i="9"/>
  <c r="A6668" i="9"/>
  <c r="B6668" i="9"/>
  <c r="C6668" i="9"/>
  <c r="D6668" i="9"/>
  <c r="E6668" i="9"/>
  <c r="F6668" i="9"/>
  <c r="G6668" i="9"/>
  <c r="H6668" i="9"/>
  <c r="I6668" i="9"/>
  <c r="A6669" i="9"/>
  <c r="C6669" i="9" s="1"/>
  <c r="B6669" i="9"/>
  <c r="D6669" i="9"/>
  <c r="E6669" i="9"/>
  <c r="F6669" i="9"/>
  <c r="H6669" i="9"/>
  <c r="I6669" i="9"/>
  <c r="A6670" i="9"/>
  <c r="B6670" i="9"/>
  <c r="C6670" i="9"/>
  <c r="D6670" i="9"/>
  <c r="E6670" i="9"/>
  <c r="F6670" i="9"/>
  <c r="G6670" i="9"/>
  <c r="H6670" i="9"/>
  <c r="I6670" i="9"/>
  <c r="A6671" i="9"/>
  <c r="C6671" i="9" s="1"/>
  <c r="B6671" i="9"/>
  <c r="D6671" i="9"/>
  <c r="E6671" i="9"/>
  <c r="F6671" i="9"/>
  <c r="H6671" i="9"/>
  <c r="I6671" i="9"/>
  <c r="A6672" i="9"/>
  <c r="B6672" i="9"/>
  <c r="C6672" i="9"/>
  <c r="D6672" i="9"/>
  <c r="E6672" i="9"/>
  <c r="F6672" i="9"/>
  <c r="G6672" i="9"/>
  <c r="H6672" i="9"/>
  <c r="I6672" i="9"/>
  <c r="A6673" i="9"/>
  <c r="C6673" i="9" s="1"/>
  <c r="B6673" i="9"/>
  <c r="D6673" i="9"/>
  <c r="E6673" i="9"/>
  <c r="F6673" i="9"/>
  <c r="H6673" i="9"/>
  <c r="I6673" i="9"/>
  <c r="A6674" i="9"/>
  <c r="B6674" i="9"/>
  <c r="C6674" i="9"/>
  <c r="D6674" i="9"/>
  <c r="E6674" i="9"/>
  <c r="F6674" i="9"/>
  <c r="G6674" i="9"/>
  <c r="H6674" i="9"/>
  <c r="I6674" i="9"/>
  <c r="A6675" i="9"/>
  <c r="C6675" i="9" s="1"/>
  <c r="B6675" i="9"/>
  <c r="D6675" i="9"/>
  <c r="E6675" i="9"/>
  <c r="F6675" i="9"/>
  <c r="H6675" i="9"/>
  <c r="I6675" i="9"/>
  <c r="A6676" i="9"/>
  <c r="B6676" i="9"/>
  <c r="C6676" i="9"/>
  <c r="D6676" i="9"/>
  <c r="E6676" i="9"/>
  <c r="F6676" i="9"/>
  <c r="G6676" i="9"/>
  <c r="H6676" i="9"/>
  <c r="I6676" i="9"/>
  <c r="A6677" i="9"/>
  <c r="C6677" i="9" s="1"/>
  <c r="B6677" i="9"/>
  <c r="D6677" i="9"/>
  <c r="E6677" i="9"/>
  <c r="F6677" i="9"/>
  <c r="H6677" i="9"/>
  <c r="I6677" i="9"/>
  <c r="A6678" i="9"/>
  <c r="B6678" i="9"/>
  <c r="C6678" i="9"/>
  <c r="D6678" i="9"/>
  <c r="E6678" i="9"/>
  <c r="F6678" i="9"/>
  <c r="G6678" i="9"/>
  <c r="H6678" i="9"/>
  <c r="I6678" i="9"/>
  <c r="A6679" i="9"/>
  <c r="C6679" i="9" s="1"/>
  <c r="B6679" i="9"/>
  <c r="D6679" i="9"/>
  <c r="E6679" i="9"/>
  <c r="F6679" i="9"/>
  <c r="H6679" i="9"/>
  <c r="I6679" i="9"/>
  <c r="A6680" i="9"/>
  <c r="B6680" i="9"/>
  <c r="C6680" i="9"/>
  <c r="D6680" i="9"/>
  <c r="E6680" i="9"/>
  <c r="F6680" i="9"/>
  <c r="G6680" i="9"/>
  <c r="H6680" i="9"/>
  <c r="I6680" i="9"/>
  <c r="A6681" i="9"/>
  <c r="C6681" i="9" s="1"/>
  <c r="B6681" i="9"/>
  <c r="D6681" i="9"/>
  <c r="E6681" i="9"/>
  <c r="F6681" i="9"/>
  <c r="H6681" i="9"/>
  <c r="I6681" i="9"/>
  <c r="A6682" i="9"/>
  <c r="B6682" i="9"/>
  <c r="C6682" i="9"/>
  <c r="D6682" i="9"/>
  <c r="E6682" i="9"/>
  <c r="F6682" i="9"/>
  <c r="G6682" i="9"/>
  <c r="H6682" i="9"/>
  <c r="I6682" i="9"/>
  <c r="A6683" i="9"/>
  <c r="C6683" i="9" s="1"/>
  <c r="B6683" i="9"/>
  <c r="D6683" i="9"/>
  <c r="E6683" i="9"/>
  <c r="F6683" i="9"/>
  <c r="H6683" i="9"/>
  <c r="I6683" i="9"/>
  <c r="A6684" i="9"/>
  <c r="B6684" i="9"/>
  <c r="C6684" i="9"/>
  <c r="D6684" i="9"/>
  <c r="E6684" i="9"/>
  <c r="F6684" i="9"/>
  <c r="G6684" i="9"/>
  <c r="H6684" i="9"/>
  <c r="I6684" i="9"/>
  <c r="A6685" i="9"/>
  <c r="C6685" i="9" s="1"/>
  <c r="B6685" i="9"/>
  <c r="D6685" i="9"/>
  <c r="E6685" i="9"/>
  <c r="F6685" i="9"/>
  <c r="H6685" i="9"/>
  <c r="I6685" i="9"/>
  <c r="A6686" i="9"/>
  <c r="B6686" i="9"/>
  <c r="C6686" i="9"/>
  <c r="D6686" i="9"/>
  <c r="E6686" i="9"/>
  <c r="F6686" i="9"/>
  <c r="G6686" i="9"/>
  <c r="H6686" i="9"/>
  <c r="I6686" i="9"/>
  <c r="A6687" i="9"/>
  <c r="C6687" i="9" s="1"/>
  <c r="B6687" i="9"/>
  <c r="D6687" i="9"/>
  <c r="E6687" i="9"/>
  <c r="F6687" i="9"/>
  <c r="H6687" i="9"/>
  <c r="I6687" i="9"/>
  <c r="A6688" i="9"/>
  <c r="B6688" i="9"/>
  <c r="C6688" i="9"/>
  <c r="D6688" i="9"/>
  <c r="E6688" i="9"/>
  <c r="F6688" i="9"/>
  <c r="G6688" i="9"/>
  <c r="H6688" i="9"/>
  <c r="I6688" i="9"/>
  <c r="A6689" i="9"/>
  <c r="C6689" i="9" s="1"/>
  <c r="B6689" i="9"/>
  <c r="D6689" i="9"/>
  <c r="E6689" i="9"/>
  <c r="F6689" i="9"/>
  <c r="H6689" i="9"/>
  <c r="I6689" i="9"/>
  <c r="A6690" i="9"/>
  <c r="B6690" i="9"/>
  <c r="C6690" i="9"/>
  <c r="D6690" i="9"/>
  <c r="E6690" i="9"/>
  <c r="F6690" i="9"/>
  <c r="G6690" i="9"/>
  <c r="H6690" i="9"/>
  <c r="I6690" i="9"/>
  <c r="A6691" i="9"/>
  <c r="C6691" i="9" s="1"/>
  <c r="B6691" i="9"/>
  <c r="D6691" i="9"/>
  <c r="E6691" i="9"/>
  <c r="F6691" i="9"/>
  <c r="H6691" i="9"/>
  <c r="I6691" i="9"/>
  <c r="A6692" i="9"/>
  <c r="B6692" i="9"/>
  <c r="C6692" i="9"/>
  <c r="D6692" i="9"/>
  <c r="E6692" i="9"/>
  <c r="F6692" i="9"/>
  <c r="G6692" i="9"/>
  <c r="H6692" i="9"/>
  <c r="I6692" i="9"/>
  <c r="A6693" i="9"/>
  <c r="C6693" i="9" s="1"/>
  <c r="B6693" i="9"/>
  <c r="D6693" i="9"/>
  <c r="E6693" i="9"/>
  <c r="F6693" i="9"/>
  <c r="H6693" i="9"/>
  <c r="I6693" i="9"/>
  <c r="A6694" i="9"/>
  <c r="B6694" i="9"/>
  <c r="C6694" i="9"/>
  <c r="D6694" i="9"/>
  <c r="E6694" i="9"/>
  <c r="F6694" i="9"/>
  <c r="G6694" i="9"/>
  <c r="H6694" i="9"/>
  <c r="I6694" i="9"/>
  <c r="A6695" i="9"/>
  <c r="C6695" i="9" s="1"/>
  <c r="B6695" i="9"/>
  <c r="D6695" i="9"/>
  <c r="E6695" i="9"/>
  <c r="F6695" i="9"/>
  <c r="H6695" i="9"/>
  <c r="I6695" i="9"/>
  <c r="A6696" i="9"/>
  <c r="B6696" i="9"/>
  <c r="C6696" i="9"/>
  <c r="D6696" i="9"/>
  <c r="E6696" i="9"/>
  <c r="F6696" i="9"/>
  <c r="G6696" i="9"/>
  <c r="H6696" i="9"/>
  <c r="I6696" i="9"/>
  <c r="A6697" i="9"/>
  <c r="C6697" i="9" s="1"/>
  <c r="B6697" i="9"/>
  <c r="D6697" i="9"/>
  <c r="E6697" i="9"/>
  <c r="F6697" i="9"/>
  <c r="H6697" i="9"/>
  <c r="I6697" i="9"/>
  <c r="A6698" i="9"/>
  <c r="B6698" i="9"/>
  <c r="C6698" i="9"/>
  <c r="D6698" i="9"/>
  <c r="E6698" i="9"/>
  <c r="F6698" i="9"/>
  <c r="G6698" i="9"/>
  <c r="H6698" i="9"/>
  <c r="I6698" i="9"/>
  <c r="A6699" i="9"/>
  <c r="C6699" i="9" s="1"/>
  <c r="B6699" i="9"/>
  <c r="D6699" i="9"/>
  <c r="E6699" i="9"/>
  <c r="F6699" i="9"/>
  <c r="H6699" i="9"/>
  <c r="I6699" i="9"/>
  <c r="A6700" i="9"/>
  <c r="B6700" i="9"/>
  <c r="C6700" i="9"/>
  <c r="D6700" i="9"/>
  <c r="E6700" i="9"/>
  <c r="F6700" i="9"/>
  <c r="G6700" i="9"/>
  <c r="H6700" i="9"/>
  <c r="I6700" i="9"/>
  <c r="A6701" i="9"/>
  <c r="C6701" i="9" s="1"/>
  <c r="B6701" i="9"/>
  <c r="D6701" i="9"/>
  <c r="E6701" i="9"/>
  <c r="F6701" i="9"/>
  <c r="H6701" i="9"/>
  <c r="I6701" i="9"/>
  <c r="A6702" i="9"/>
  <c r="B6702" i="9"/>
  <c r="C6702" i="9"/>
  <c r="D6702" i="9"/>
  <c r="E6702" i="9"/>
  <c r="F6702" i="9"/>
  <c r="G6702" i="9"/>
  <c r="H6702" i="9"/>
  <c r="I6702" i="9"/>
  <c r="A6703" i="9"/>
  <c r="C6703" i="9" s="1"/>
  <c r="B6703" i="9"/>
  <c r="D6703" i="9"/>
  <c r="E6703" i="9"/>
  <c r="F6703" i="9"/>
  <c r="H6703" i="9"/>
  <c r="I6703" i="9"/>
  <c r="A6704" i="9"/>
  <c r="B6704" i="9"/>
  <c r="C6704" i="9"/>
  <c r="D6704" i="9"/>
  <c r="E6704" i="9"/>
  <c r="F6704" i="9"/>
  <c r="G6704" i="9"/>
  <c r="H6704" i="9"/>
  <c r="I6704" i="9"/>
  <c r="A6705" i="9"/>
  <c r="C6705" i="9" s="1"/>
  <c r="B6705" i="9"/>
  <c r="D6705" i="9"/>
  <c r="E6705" i="9"/>
  <c r="F6705" i="9"/>
  <c r="H6705" i="9"/>
  <c r="I6705" i="9"/>
  <c r="A6706" i="9"/>
  <c r="B6706" i="9"/>
  <c r="C6706" i="9"/>
  <c r="D6706" i="9"/>
  <c r="E6706" i="9"/>
  <c r="F6706" i="9"/>
  <c r="G6706" i="9"/>
  <c r="H6706" i="9"/>
  <c r="I6706" i="9"/>
  <c r="A6707" i="9"/>
  <c r="C6707" i="9" s="1"/>
  <c r="B6707" i="9"/>
  <c r="D6707" i="9"/>
  <c r="E6707" i="9"/>
  <c r="F6707" i="9"/>
  <c r="H6707" i="9"/>
  <c r="I6707" i="9"/>
  <c r="A6708" i="9"/>
  <c r="B6708" i="9"/>
  <c r="C6708" i="9"/>
  <c r="D6708" i="9"/>
  <c r="E6708" i="9"/>
  <c r="F6708" i="9"/>
  <c r="G6708" i="9"/>
  <c r="H6708" i="9"/>
  <c r="I6708" i="9"/>
  <c r="A6709" i="9"/>
  <c r="C6709" i="9" s="1"/>
  <c r="B6709" i="9"/>
  <c r="D6709" i="9"/>
  <c r="E6709" i="9"/>
  <c r="F6709" i="9"/>
  <c r="H6709" i="9"/>
  <c r="I6709" i="9"/>
  <c r="A6710" i="9"/>
  <c r="B6710" i="9"/>
  <c r="C6710" i="9"/>
  <c r="D6710" i="9"/>
  <c r="E6710" i="9"/>
  <c r="F6710" i="9"/>
  <c r="G6710" i="9"/>
  <c r="H6710" i="9"/>
  <c r="I6710" i="9"/>
  <c r="A6711" i="9"/>
  <c r="C6711" i="9" s="1"/>
  <c r="B6711" i="9"/>
  <c r="D6711" i="9"/>
  <c r="E6711" i="9"/>
  <c r="F6711" i="9"/>
  <c r="H6711" i="9"/>
  <c r="I6711" i="9"/>
  <c r="A6712" i="9"/>
  <c r="B6712" i="9"/>
  <c r="C6712" i="9"/>
  <c r="D6712" i="9"/>
  <c r="E6712" i="9"/>
  <c r="F6712" i="9"/>
  <c r="G6712" i="9"/>
  <c r="H6712" i="9"/>
  <c r="I6712" i="9"/>
  <c r="A6713" i="9"/>
  <c r="C6713" i="9" s="1"/>
  <c r="B6713" i="9"/>
  <c r="D6713" i="9"/>
  <c r="E6713" i="9"/>
  <c r="F6713" i="9"/>
  <c r="H6713" i="9"/>
  <c r="I6713" i="9"/>
  <c r="A6714" i="9"/>
  <c r="B6714" i="9"/>
  <c r="C6714" i="9"/>
  <c r="D6714" i="9"/>
  <c r="E6714" i="9"/>
  <c r="F6714" i="9"/>
  <c r="G6714" i="9"/>
  <c r="H6714" i="9"/>
  <c r="I6714" i="9"/>
  <c r="A6715" i="9"/>
  <c r="C6715" i="9" s="1"/>
  <c r="B6715" i="9"/>
  <c r="D6715" i="9"/>
  <c r="E6715" i="9"/>
  <c r="F6715" i="9"/>
  <c r="H6715" i="9"/>
  <c r="I6715" i="9"/>
  <c r="A6716" i="9"/>
  <c r="B6716" i="9"/>
  <c r="C6716" i="9"/>
  <c r="D6716" i="9"/>
  <c r="E6716" i="9"/>
  <c r="F6716" i="9"/>
  <c r="G6716" i="9"/>
  <c r="H6716" i="9"/>
  <c r="I6716" i="9"/>
  <c r="A6717" i="9"/>
  <c r="C6717" i="9" s="1"/>
  <c r="B6717" i="9"/>
  <c r="D6717" i="9"/>
  <c r="E6717" i="9"/>
  <c r="F6717" i="9"/>
  <c r="H6717" i="9"/>
  <c r="I6717" i="9"/>
  <c r="A6718" i="9"/>
  <c r="B6718" i="9"/>
  <c r="C6718" i="9"/>
  <c r="D6718" i="9"/>
  <c r="E6718" i="9"/>
  <c r="F6718" i="9"/>
  <c r="G6718" i="9"/>
  <c r="H6718" i="9"/>
  <c r="I6718" i="9"/>
  <c r="A6719" i="9"/>
  <c r="C6719" i="9" s="1"/>
  <c r="B6719" i="9"/>
  <c r="D6719" i="9"/>
  <c r="E6719" i="9"/>
  <c r="F6719" i="9"/>
  <c r="H6719" i="9"/>
  <c r="I6719" i="9"/>
  <c r="A6720" i="9"/>
  <c r="B6720" i="9"/>
  <c r="C6720" i="9"/>
  <c r="D6720" i="9"/>
  <c r="E6720" i="9"/>
  <c r="F6720" i="9"/>
  <c r="G6720" i="9"/>
  <c r="H6720" i="9"/>
  <c r="I6720" i="9"/>
  <c r="A6721" i="9"/>
  <c r="C6721" i="9" s="1"/>
  <c r="B6721" i="9"/>
  <c r="D6721" i="9"/>
  <c r="E6721" i="9"/>
  <c r="F6721" i="9"/>
  <c r="H6721" i="9"/>
  <c r="I6721" i="9"/>
  <c r="A6722" i="9"/>
  <c r="B6722" i="9"/>
  <c r="C6722" i="9"/>
  <c r="D6722" i="9"/>
  <c r="E6722" i="9"/>
  <c r="F6722" i="9"/>
  <c r="G6722" i="9"/>
  <c r="H6722" i="9"/>
  <c r="I6722" i="9"/>
  <c r="A6723" i="9"/>
  <c r="C6723" i="9" s="1"/>
  <c r="B6723" i="9"/>
  <c r="D6723" i="9"/>
  <c r="E6723" i="9"/>
  <c r="F6723" i="9"/>
  <c r="H6723" i="9"/>
  <c r="I6723" i="9"/>
  <c r="A6724" i="9"/>
  <c r="B6724" i="9"/>
  <c r="C6724" i="9"/>
  <c r="D6724" i="9"/>
  <c r="E6724" i="9"/>
  <c r="F6724" i="9"/>
  <c r="G6724" i="9"/>
  <c r="H6724" i="9"/>
  <c r="I6724" i="9"/>
  <c r="A6725" i="9"/>
  <c r="C6725" i="9" s="1"/>
  <c r="B6725" i="9"/>
  <c r="D6725" i="9"/>
  <c r="E6725" i="9"/>
  <c r="F6725" i="9"/>
  <c r="H6725" i="9"/>
  <c r="I6725" i="9"/>
  <c r="A6726" i="9"/>
  <c r="B6726" i="9"/>
  <c r="C6726" i="9"/>
  <c r="D6726" i="9"/>
  <c r="E6726" i="9"/>
  <c r="F6726" i="9"/>
  <c r="G6726" i="9"/>
  <c r="H6726" i="9"/>
  <c r="I6726" i="9"/>
  <c r="A6727" i="9"/>
  <c r="C6727" i="9" s="1"/>
  <c r="B6727" i="9"/>
  <c r="D6727" i="9"/>
  <c r="E6727" i="9"/>
  <c r="F6727" i="9"/>
  <c r="H6727" i="9"/>
  <c r="I6727" i="9"/>
  <c r="A6728" i="9"/>
  <c r="B6728" i="9"/>
  <c r="C6728" i="9"/>
  <c r="D6728" i="9"/>
  <c r="E6728" i="9"/>
  <c r="F6728" i="9"/>
  <c r="G6728" i="9"/>
  <c r="H6728" i="9"/>
  <c r="I6728" i="9"/>
  <c r="A6729" i="9"/>
  <c r="C6729" i="9" s="1"/>
  <c r="B6729" i="9"/>
  <c r="D6729" i="9"/>
  <c r="E6729" i="9"/>
  <c r="F6729" i="9"/>
  <c r="H6729" i="9"/>
  <c r="I6729" i="9"/>
  <c r="A6730" i="9"/>
  <c r="B6730" i="9"/>
  <c r="C6730" i="9"/>
  <c r="D6730" i="9"/>
  <c r="E6730" i="9"/>
  <c r="F6730" i="9"/>
  <c r="G6730" i="9"/>
  <c r="H6730" i="9"/>
  <c r="I6730" i="9"/>
  <c r="A6731" i="9"/>
  <c r="C6731" i="9" s="1"/>
  <c r="B6731" i="9"/>
  <c r="D6731" i="9"/>
  <c r="E6731" i="9"/>
  <c r="F6731" i="9"/>
  <c r="H6731" i="9"/>
  <c r="I6731" i="9"/>
  <c r="A6732" i="9"/>
  <c r="B6732" i="9"/>
  <c r="C6732" i="9"/>
  <c r="D6732" i="9"/>
  <c r="E6732" i="9"/>
  <c r="F6732" i="9"/>
  <c r="G6732" i="9"/>
  <c r="H6732" i="9"/>
  <c r="I6732" i="9"/>
  <c r="A6733" i="9"/>
  <c r="C6733" i="9" s="1"/>
  <c r="B6733" i="9"/>
  <c r="D6733" i="9"/>
  <c r="E6733" i="9"/>
  <c r="F6733" i="9"/>
  <c r="H6733" i="9"/>
  <c r="I6733" i="9"/>
  <c r="A6734" i="9"/>
  <c r="B6734" i="9"/>
  <c r="C6734" i="9"/>
  <c r="D6734" i="9"/>
  <c r="E6734" i="9"/>
  <c r="F6734" i="9"/>
  <c r="G6734" i="9"/>
  <c r="H6734" i="9"/>
  <c r="I6734" i="9"/>
  <c r="A6735" i="9"/>
  <c r="C6735" i="9" s="1"/>
  <c r="B6735" i="9"/>
  <c r="D6735" i="9"/>
  <c r="E6735" i="9"/>
  <c r="F6735" i="9"/>
  <c r="H6735" i="9"/>
  <c r="I6735" i="9"/>
  <c r="A6736" i="9"/>
  <c r="B6736" i="9"/>
  <c r="C6736" i="9"/>
  <c r="D6736" i="9"/>
  <c r="E6736" i="9"/>
  <c r="F6736" i="9"/>
  <c r="G6736" i="9"/>
  <c r="H6736" i="9"/>
  <c r="I6736" i="9"/>
  <c r="A6737" i="9"/>
  <c r="C6737" i="9" s="1"/>
  <c r="B6737" i="9"/>
  <c r="D6737" i="9"/>
  <c r="E6737" i="9"/>
  <c r="F6737" i="9"/>
  <c r="H6737" i="9"/>
  <c r="I6737" i="9"/>
  <c r="A6738" i="9"/>
  <c r="B6738" i="9"/>
  <c r="C6738" i="9"/>
  <c r="D6738" i="9"/>
  <c r="E6738" i="9"/>
  <c r="F6738" i="9"/>
  <c r="G6738" i="9"/>
  <c r="H6738" i="9"/>
  <c r="I6738" i="9"/>
  <c r="A6739" i="9"/>
  <c r="C6739" i="9" s="1"/>
  <c r="B6739" i="9"/>
  <c r="D6739" i="9"/>
  <c r="E6739" i="9"/>
  <c r="F6739" i="9"/>
  <c r="H6739" i="9"/>
  <c r="I6739" i="9"/>
  <c r="A6740" i="9"/>
  <c r="B6740" i="9"/>
  <c r="C6740" i="9"/>
  <c r="D6740" i="9"/>
  <c r="E6740" i="9"/>
  <c r="F6740" i="9"/>
  <c r="G6740" i="9"/>
  <c r="H6740" i="9"/>
  <c r="I6740" i="9"/>
  <c r="A6741" i="9"/>
  <c r="C6741" i="9" s="1"/>
  <c r="B6741" i="9"/>
  <c r="D6741" i="9"/>
  <c r="E6741" i="9"/>
  <c r="F6741" i="9"/>
  <c r="H6741" i="9"/>
  <c r="I6741" i="9"/>
  <c r="A6742" i="9"/>
  <c r="B6742" i="9"/>
  <c r="C6742" i="9"/>
  <c r="D6742" i="9"/>
  <c r="E6742" i="9"/>
  <c r="F6742" i="9"/>
  <c r="G6742" i="9"/>
  <c r="H6742" i="9"/>
  <c r="I6742" i="9"/>
  <c r="A6743" i="9"/>
  <c r="C6743" i="9" s="1"/>
  <c r="B6743" i="9"/>
  <c r="D6743" i="9"/>
  <c r="E6743" i="9"/>
  <c r="F6743" i="9"/>
  <c r="H6743" i="9"/>
  <c r="I6743" i="9"/>
  <c r="A6744" i="9"/>
  <c r="B6744" i="9"/>
  <c r="C6744" i="9"/>
  <c r="D6744" i="9"/>
  <c r="E6744" i="9"/>
  <c r="F6744" i="9"/>
  <c r="G6744" i="9"/>
  <c r="H6744" i="9"/>
  <c r="I6744" i="9"/>
  <c r="A6745" i="9"/>
  <c r="C6745" i="9" s="1"/>
  <c r="B6745" i="9"/>
  <c r="D6745" i="9"/>
  <c r="E6745" i="9"/>
  <c r="F6745" i="9"/>
  <c r="H6745" i="9"/>
  <c r="I6745" i="9"/>
  <c r="A6746" i="9"/>
  <c r="B6746" i="9"/>
  <c r="C6746" i="9"/>
  <c r="D6746" i="9"/>
  <c r="E6746" i="9"/>
  <c r="F6746" i="9"/>
  <c r="G6746" i="9"/>
  <c r="H6746" i="9"/>
  <c r="I6746" i="9"/>
  <c r="A6747" i="9"/>
  <c r="C6747" i="9" s="1"/>
  <c r="B6747" i="9"/>
  <c r="D6747" i="9"/>
  <c r="E6747" i="9"/>
  <c r="F6747" i="9"/>
  <c r="H6747" i="9"/>
  <c r="I6747" i="9"/>
  <c r="A6748" i="9"/>
  <c r="B6748" i="9"/>
  <c r="C6748" i="9"/>
  <c r="D6748" i="9"/>
  <c r="E6748" i="9"/>
  <c r="F6748" i="9"/>
  <c r="G6748" i="9"/>
  <c r="H6748" i="9"/>
  <c r="I6748" i="9"/>
  <c r="A6749" i="9"/>
  <c r="C6749" i="9" s="1"/>
  <c r="B6749" i="9"/>
  <c r="D6749" i="9"/>
  <c r="E6749" i="9"/>
  <c r="F6749" i="9"/>
  <c r="H6749" i="9"/>
  <c r="I6749" i="9"/>
  <c r="A6750" i="9"/>
  <c r="B6750" i="9"/>
  <c r="C6750" i="9"/>
  <c r="D6750" i="9"/>
  <c r="E6750" i="9"/>
  <c r="F6750" i="9"/>
  <c r="G6750" i="9"/>
  <c r="H6750" i="9"/>
  <c r="I6750" i="9"/>
  <c r="A6751" i="9"/>
  <c r="C6751" i="9" s="1"/>
  <c r="B6751" i="9"/>
  <c r="D6751" i="9"/>
  <c r="E6751" i="9"/>
  <c r="F6751" i="9"/>
  <c r="H6751" i="9"/>
  <c r="I6751" i="9"/>
  <c r="A6752" i="9"/>
  <c r="B6752" i="9"/>
  <c r="C6752" i="9"/>
  <c r="D6752" i="9"/>
  <c r="E6752" i="9"/>
  <c r="F6752" i="9"/>
  <c r="G6752" i="9"/>
  <c r="H6752" i="9"/>
  <c r="I6752" i="9"/>
  <c r="A6753" i="9"/>
  <c r="C6753" i="9" s="1"/>
  <c r="B6753" i="9"/>
  <c r="D6753" i="9"/>
  <c r="E6753" i="9"/>
  <c r="F6753" i="9"/>
  <c r="H6753" i="9"/>
  <c r="I6753" i="9"/>
  <c r="A6754" i="9"/>
  <c r="B6754" i="9"/>
  <c r="C6754" i="9"/>
  <c r="D6754" i="9"/>
  <c r="E6754" i="9"/>
  <c r="F6754" i="9"/>
  <c r="G6754" i="9"/>
  <c r="H6754" i="9"/>
  <c r="I6754" i="9"/>
  <c r="A6755" i="9"/>
  <c r="C6755" i="9" s="1"/>
  <c r="B6755" i="9"/>
  <c r="D6755" i="9"/>
  <c r="E6755" i="9"/>
  <c r="F6755" i="9"/>
  <c r="H6755" i="9"/>
  <c r="I6755" i="9"/>
  <c r="A6756" i="9"/>
  <c r="B6756" i="9"/>
  <c r="C6756" i="9"/>
  <c r="D6756" i="9"/>
  <c r="E6756" i="9"/>
  <c r="F6756" i="9"/>
  <c r="G6756" i="9"/>
  <c r="H6756" i="9"/>
  <c r="I6756" i="9"/>
  <c r="A6757" i="9"/>
  <c r="C6757" i="9" s="1"/>
  <c r="B6757" i="9"/>
  <c r="D6757" i="9"/>
  <c r="E6757" i="9"/>
  <c r="F6757" i="9"/>
  <c r="H6757" i="9"/>
  <c r="I6757" i="9"/>
  <c r="A6758" i="9"/>
  <c r="B6758" i="9"/>
  <c r="C6758" i="9"/>
  <c r="D6758" i="9"/>
  <c r="E6758" i="9"/>
  <c r="F6758" i="9"/>
  <c r="G6758" i="9"/>
  <c r="H6758" i="9"/>
  <c r="I6758" i="9"/>
  <c r="A6759" i="9"/>
  <c r="C6759" i="9" s="1"/>
  <c r="B6759" i="9"/>
  <c r="D6759" i="9"/>
  <c r="E6759" i="9"/>
  <c r="F6759" i="9"/>
  <c r="H6759" i="9"/>
  <c r="I6759" i="9"/>
  <c r="A6760" i="9"/>
  <c r="B6760" i="9"/>
  <c r="C6760" i="9"/>
  <c r="D6760" i="9"/>
  <c r="E6760" i="9"/>
  <c r="F6760" i="9"/>
  <c r="G6760" i="9"/>
  <c r="H6760" i="9"/>
  <c r="I6760" i="9"/>
  <c r="A6761" i="9"/>
  <c r="C6761" i="9" s="1"/>
  <c r="B6761" i="9"/>
  <c r="D6761" i="9"/>
  <c r="E6761" i="9"/>
  <c r="F6761" i="9"/>
  <c r="H6761" i="9"/>
  <c r="I6761" i="9"/>
  <c r="A6762" i="9"/>
  <c r="B6762" i="9"/>
  <c r="C6762" i="9"/>
  <c r="D6762" i="9"/>
  <c r="E6762" i="9"/>
  <c r="F6762" i="9"/>
  <c r="G6762" i="9"/>
  <c r="H6762" i="9"/>
  <c r="I6762" i="9"/>
  <c r="A6763" i="9"/>
  <c r="C6763" i="9" s="1"/>
  <c r="B6763" i="9"/>
  <c r="D6763" i="9"/>
  <c r="E6763" i="9"/>
  <c r="F6763" i="9"/>
  <c r="H6763" i="9"/>
  <c r="I6763" i="9"/>
  <c r="A6764" i="9"/>
  <c r="B6764" i="9"/>
  <c r="C6764" i="9"/>
  <c r="D6764" i="9"/>
  <c r="E6764" i="9"/>
  <c r="F6764" i="9"/>
  <c r="G6764" i="9"/>
  <c r="H6764" i="9"/>
  <c r="I6764" i="9"/>
  <c r="A6765" i="9"/>
  <c r="C6765" i="9" s="1"/>
  <c r="B6765" i="9"/>
  <c r="D6765" i="9"/>
  <c r="E6765" i="9"/>
  <c r="F6765" i="9"/>
  <c r="H6765" i="9"/>
  <c r="I6765" i="9"/>
  <c r="A6766" i="9"/>
  <c r="B6766" i="9"/>
  <c r="C6766" i="9"/>
  <c r="D6766" i="9"/>
  <c r="E6766" i="9"/>
  <c r="F6766" i="9"/>
  <c r="G6766" i="9"/>
  <c r="H6766" i="9"/>
  <c r="I6766" i="9"/>
  <c r="A6767" i="9"/>
  <c r="C6767" i="9" s="1"/>
  <c r="B6767" i="9"/>
  <c r="D6767" i="9"/>
  <c r="E6767" i="9"/>
  <c r="F6767" i="9"/>
  <c r="H6767" i="9"/>
  <c r="I6767" i="9"/>
  <c r="A6768" i="9"/>
  <c r="B6768" i="9"/>
  <c r="C6768" i="9"/>
  <c r="D6768" i="9"/>
  <c r="E6768" i="9"/>
  <c r="F6768" i="9"/>
  <c r="G6768" i="9"/>
  <c r="H6768" i="9"/>
  <c r="I6768" i="9"/>
  <c r="A6769" i="9"/>
  <c r="C6769" i="9" s="1"/>
  <c r="B6769" i="9"/>
  <c r="D6769" i="9"/>
  <c r="E6769" i="9"/>
  <c r="F6769" i="9"/>
  <c r="H6769" i="9"/>
  <c r="I6769" i="9"/>
  <c r="A6770" i="9"/>
  <c r="B6770" i="9"/>
  <c r="C6770" i="9"/>
  <c r="D6770" i="9"/>
  <c r="E6770" i="9"/>
  <c r="F6770" i="9"/>
  <c r="G6770" i="9"/>
  <c r="H6770" i="9"/>
  <c r="I6770" i="9"/>
  <c r="A6771" i="9"/>
  <c r="C6771" i="9" s="1"/>
  <c r="B6771" i="9"/>
  <c r="D6771" i="9"/>
  <c r="E6771" i="9"/>
  <c r="F6771" i="9"/>
  <c r="H6771" i="9"/>
  <c r="I6771" i="9"/>
  <c r="A6772" i="9"/>
  <c r="B6772" i="9"/>
  <c r="C6772" i="9"/>
  <c r="D6772" i="9"/>
  <c r="E6772" i="9"/>
  <c r="F6772" i="9"/>
  <c r="G6772" i="9"/>
  <c r="H6772" i="9"/>
  <c r="I6772" i="9"/>
  <c r="A6773" i="9"/>
  <c r="C6773" i="9" s="1"/>
  <c r="B6773" i="9"/>
  <c r="D6773" i="9"/>
  <c r="E6773" i="9"/>
  <c r="F6773" i="9"/>
  <c r="H6773" i="9"/>
  <c r="I6773" i="9"/>
  <c r="A6774" i="9"/>
  <c r="B6774" i="9"/>
  <c r="C6774" i="9"/>
  <c r="D6774" i="9"/>
  <c r="E6774" i="9"/>
  <c r="F6774" i="9"/>
  <c r="G6774" i="9"/>
  <c r="H6774" i="9"/>
  <c r="I6774" i="9"/>
  <c r="A6775" i="9"/>
  <c r="C6775" i="9" s="1"/>
  <c r="B6775" i="9"/>
  <c r="D6775" i="9"/>
  <c r="E6775" i="9"/>
  <c r="F6775" i="9"/>
  <c r="H6775" i="9"/>
  <c r="I6775" i="9"/>
  <c r="A6776" i="9"/>
  <c r="B6776" i="9"/>
  <c r="C6776" i="9"/>
  <c r="D6776" i="9"/>
  <c r="E6776" i="9"/>
  <c r="F6776" i="9"/>
  <c r="G6776" i="9"/>
  <c r="H6776" i="9"/>
  <c r="I6776" i="9"/>
  <c r="A6777" i="9"/>
  <c r="C6777" i="9" s="1"/>
  <c r="B6777" i="9"/>
  <c r="D6777" i="9"/>
  <c r="E6777" i="9"/>
  <c r="F6777" i="9"/>
  <c r="H6777" i="9"/>
  <c r="I6777" i="9"/>
  <c r="A6778" i="9"/>
  <c r="B6778" i="9"/>
  <c r="C6778" i="9"/>
  <c r="D6778" i="9"/>
  <c r="E6778" i="9"/>
  <c r="F6778" i="9"/>
  <c r="G6778" i="9"/>
  <c r="H6778" i="9"/>
  <c r="I6778" i="9"/>
  <c r="A6779" i="9"/>
  <c r="C6779" i="9" s="1"/>
  <c r="B6779" i="9"/>
  <c r="D6779" i="9"/>
  <c r="E6779" i="9"/>
  <c r="F6779" i="9"/>
  <c r="H6779" i="9"/>
  <c r="I6779" i="9"/>
  <c r="A6780" i="9"/>
  <c r="B6780" i="9"/>
  <c r="C6780" i="9"/>
  <c r="D6780" i="9"/>
  <c r="E6780" i="9"/>
  <c r="F6780" i="9"/>
  <c r="G6780" i="9"/>
  <c r="H6780" i="9"/>
  <c r="I6780" i="9"/>
  <c r="A6781" i="9"/>
  <c r="C6781" i="9" s="1"/>
  <c r="B6781" i="9"/>
  <c r="D6781" i="9"/>
  <c r="E6781" i="9"/>
  <c r="F6781" i="9"/>
  <c r="H6781" i="9"/>
  <c r="I6781" i="9"/>
  <c r="A6782" i="9"/>
  <c r="B6782" i="9"/>
  <c r="C6782" i="9"/>
  <c r="D6782" i="9"/>
  <c r="E6782" i="9"/>
  <c r="F6782" i="9"/>
  <c r="G6782" i="9"/>
  <c r="H6782" i="9"/>
  <c r="I6782" i="9"/>
  <c r="A6783" i="9"/>
  <c r="C6783" i="9" s="1"/>
  <c r="B6783" i="9"/>
  <c r="D6783" i="9"/>
  <c r="E6783" i="9"/>
  <c r="F6783" i="9"/>
  <c r="H6783" i="9"/>
  <c r="I6783" i="9"/>
  <c r="A6784" i="9"/>
  <c r="B6784" i="9"/>
  <c r="C6784" i="9"/>
  <c r="D6784" i="9"/>
  <c r="E6784" i="9"/>
  <c r="F6784" i="9"/>
  <c r="G6784" i="9"/>
  <c r="H6784" i="9"/>
  <c r="I6784" i="9"/>
  <c r="A6785" i="9"/>
  <c r="C6785" i="9" s="1"/>
  <c r="B6785" i="9"/>
  <c r="D6785" i="9"/>
  <c r="E6785" i="9"/>
  <c r="F6785" i="9"/>
  <c r="H6785" i="9"/>
  <c r="I6785" i="9"/>
  <c r="A6786" i="9"/>
  <c r="B6786" i="9"/>
  <c r="C6786" i="9"/>
  <c r="D6786" i="9"/>
  <c r="E6786" i="9"/>
  <c r="F6786" i="9"/>
  <c r="G6786" i="9"/>
  <c r="H6786" i="9"/>
  <c r="I6786" i="9"/>
  <c r="A6787" i="9"/>
  <c r="C6787" i="9" s="1"/>
  <c r="B6787" i="9"/>
  <c r="D6787" i="9"/>
  <c r="E6787" i="9"/>
  <c r="F6787" i="9"/>
  <c r="H6787" i="9"/>
  <c r="I6787" i="9"/>
  <c r="A6788" i="9"/>
  <c r="B6788" i="9"/>
  <c r="C6788" i="9"/>
  <c r="D6788" i="9"/>
  <c r="E6788" i="9"/>
  <c r="F6788" i="9"/>
  <c r="G6788" i="9"/>
  <c r="H6788" i="9"/>
  <c r="I6788" i="9"/>
  <c r="A6789" i="9"/>
  <c r="C6789" i="9" s="1"/>
  <c r="B6789" i="9"/>
  <c r="D6789" i="9"/>
  <c r="E6789" i="9"/>
  <c r="F6789" i="9"/>
  <c r="H6789" i="9"/>
  <c r="I6789" i="9"/>
  <c r="A6790" i="9"/>
  <c r="B6790" i="9"/>
  <c r="C6790" i="9"/>
  <c r="D6790" i="9"/>
  <c r="E6790" i="9"/>
  <c r="F6790" i="9"/>
  <c r="G6790" i="9"/>
  <c r="H6790" i="9"/>
  <c r="I6790" i="9"/>
  <c r="A6791" i="9"/>
  <c r="C6791" i="9" s="1"/>
  <c r="B6791" i="9"/>
  <c r="D6791" i="9"/>
  <c r="E6791" i="9"/>
  <c r="F6791" i="9"/>
  <c r="H6791" i="9"/>
  <c r="I6791" i="9"/>
  <c r="A6792" i="9"/>
  <c r="B6792" i="9"/>
  <c r="C6792" i="9"/>
  <c r="D6792" i="9"/>
  <c r="E6792" i="9"/>
  <c r="F6792" i="9"/>
  <c r="G6792" i="9"/>
  <c r="H6792" i="9"/>
  <c r="I6792" i="9"/>
  <c r="A6793" i="9"/>
  <c r="C6793" i="9" s="1"/>
  <c r="B6793" i="9"/>
  <c r="D6793" i="9"/>
  <c r="E6793" i="9"/>
  <c r="F6793" i="9"/>
  <c r="H6793" i="9"/>
  <c r="I6793" i="9"/>
  <c r="A6794" i="9"/>
  <c r="B6794" i="9"/>
  <c r="C6794" i="9"/>
  <c r="D6794" i="9"/>
  <c r="E6794" i="9"/>
  <c r="F6794" i="9"/>
  <c r="G6794" i="9"/>
  <c r="H6794" i="9"/>
  <c r="I6794" i="9"/>
  <c r="A6795" i="9"/>
  <c r="C6795" i="9" s="1"/>
  <c r="B6795" i="9"/>
  <c r="D6795" i="9"/>
  <c r="E6795" i="9"/>
  <c r="F6795" i="9"/>
  <c r="H6795" i="9"/>
  <c r="I6795" i="9"/>
  <c r="A6796" i="9"/>
  <c r="B6796" i="9"/>
  <c r="C6796" i="9"/>
  <c r="D6796" i="9"/>
  <c r="E6796" i="9"/>
  <c r="F6796" i="9"/>
  <c r="G6796" i="9"/>
  <c r="H6796" i="9"/>
  <c r="I6796" i="9"/>
  <c r="A6797" i="9"/>
  <c r="C6797" i="9" s="1"/>
  <c r="B6797" i="9"/>
  <c r="D6797" i="9"/>
  <c r="E6797" i="9"/>
  <c r="F6797" i="9"/>
  <c r="H6797" i="9"/>
  <c r="I6797" i="9"/>
  <c r="A6798" i="9"/>
  <c r="B6798" i="9"/>
  <c r="C6798" i="9"/>
  <c r="D6798" i="9"/>
  <c r="E6798" i="9"/>
  <c r="F6798" i="9"/>
  <c r="G6798" i="9"/>
  <c r="H6798" i="9"/>
  <c r="I6798" i="9"/>
  <c r="A6799" i="9"/>
  <c r="C6799" i="9" s="1"/>
  <c r="B6799" i="9"/>
  <c r="D6799" i="9"/>
  <c r="E6799" i="9"/>
  <c r="F6799" i="9"/>
  <c r="H6799" i="9"/>
  <c r="I6799" i="9"/>
  <c r="A6800" i="9"/>
  <c r="B6800" i="9"/>
  <c r="C6800" i="9"/>
  <c r="D6800" i="9"/>
  <c r="E6800" i="9"/>
  <c r="F6800" i="9"/>
  <c r="G6800" i="9"/>
  <c r="H6800" i="9"/>
  <c r="I6800" i="9"/>
  <c r="A6801" i="9"/>
  <c r="C6801" i="9" s="1"/>
  <c r="B6801" i="9"/>
  <c r="D6801" i="9"/>
  <c r="E6801" i="9"/>
  <c r="F6801" i="9"/>
  <c r="H6801" i="9"/>
  <c r="I6801" i="9"/>
  <c r="A6802" i="9"/>
  <c r="B6802" i="9"/>
  <c r="C6802" i="9"/>
  <c r="D6802" i="9"/>
  <c r="E6802" i="9"/>
  <c r="F6802" i="9"/>
  <c r="G6802" i="9"/>
  <c r="H6802" i="9"/>
  <c r="I6802" i="9"/>
  <c r="A6803" i="9"/>
  <c r="C6803" i="9" s="1"/>
  <c r="B6803" i="9"/>
  <c r="D6803" i="9"/>
  <c r="E6803" i="9"/>
  <c r="F6803" i="9"/>
  <c r="H6803" i="9"/>
  <c r="I6803" i="9"/>
  <c r="A6804" i="9"/>
  <c r="B6804" i="9"/>
  <c r="C6804" i="9"/>
  <c r="D6804" i="9"/>
  <c r="E6804" i="9"/>
  <c r="F6804" i="9"/>
  <c r="G6804" i="9"/>
  <c r="H6804" i="9"/>
  <c r="I6804" i="9"/>
  <c r="A6805" i="9"/>
  <c r="C6805" i="9" s="1"/>
  <c r="B6805" i="9"/>
  <c r="D6805" i="9"/>
  <c r="E6805" i="9"/>
  <c r="F6805" i="9"/>
  <c r="H6805" i="9"/>
  <c r="I6805" i="9"/>
  <c r="A6806" i="9"/>
  <c r="B6806" i="9"/>
  <c r="C6806" i="9"/>
  <c r="D6806" i="9"/>
  <c r="E6806" i="9"/>
  <c r="F6806" i="9"/>
  <c r="G6806" i="9"/>
  <c r="H6806" i="9"/>
  <c r="I6806" i="9"/>
  <c r="A6807" i="9"/>
  <c r="C6807" i="9" s="1"/>
  <c r="B6807" i="9"/>
  <c r="D6807" i="9"/>
  <c r="E6807" i="9"/>
  <c r="F6807" i="9"/>
  <c r="H6807" i="9"/>
  <c r="I6807" i="9"/>
  <c r="A6808" i="9"/>
  <c r="B6808" i="9"/>
  <c r="C6808" i="9"/>
  <c r="D6808" i="9"/>
  <c r="E6808" i="9"/>
  <c r="F6808" i="9"/>
  <c r="G6808" i="9"/>
  <c r="H6808" i="9"/>
  <c r="I6808" i="9"/>
  <c r="A6809" i="9"/>
  <c r="C6809" i="9" s="1"/>
  <c r="B6809" i="9"/>
  <c r="D6809" i="9"/>
  <c r="E6809" i="9"/>
  <c r="F6809" i="9"/>
  <c r="H6809" i="9"/>
  <c r="I6809" i="9"/>
  <c r="A6810" i="9"/>
  <c r="B6810" i="9"/>
  <c r="C6810" i="9"/>
  <c r="D6810" i="9"/>
  <c r="E6810" i="9"/>
  <c r="F6810" i="9"/>
  <c r="G6810" i="9"/>
  <c r="H6810" i="9"/>
  <c r="I6810" i="9"/>
  <c r="A6811" i="9"/>
  <c r="C6811" i="9" s="1"/>
  <c r="B6811" i="9"/>
  <c r="D6811" i="9"/>
  <c r="E6811" i="9"/>
  <c r="F6811" i="9"/>
  <c r="H6811" i="9"/>
  <c r="I6811" i="9"/>
  <c r="A6812" i="9"/>
  <c r="B6812" i="9"/>
  <c r="C6812" i="9"/>
  <c r="D6812" i="9"/>
  <c r="E6812" i="9"/>
  <c r="F6812" i="9"/>
  <c r="G6812" i="9"/>
  <c r="H6812" i="9"/>
  <c r="I6812" i="9"/>
  <c r="A6813" i="9"/>
  <c r="C6813" i="9" s="1"/>
  <c r="B6813" i="9"/>
  <c r="D6813" i="9"/>
  <c r="E6813" i="9"/>
  <c r="F6813" i="9"/>
  <c r="H6813" i="9"/>
  <c r="I6813" i="9"/>
  <c r="A6814" i="9"/>
  <c r="B6814" i="9"/>
  <c r="C6814" i="9"/>
  <c r="D6814" i="9"/>
  <c r="E6814" i="9"/>
  <c r="F6814" i="9"/>
  <c r="G6814" i="9"/>
  <c r="H6814" i="9"/>
  <c r="I6814" i="9"/>
  <c r="A6815" i="9"/>
  <c r="C6815" i="9" s="1"/>
  <c r="B6815" i="9"/>
  <c r="D6815" i="9"/>
  <c r="E6815" i="9"/>
  <c r="F6815" i="9"/>
  <c r="H6815" i="9"/>
  <c r="I6815" i="9"/>
  <c r="A6816" i="9"/>
  <c r="B6816" i="9"/>
  <c r="C6816" i="9"/>
  <c r="D6816" i="9"/>
  <c r="E6816" i="9"/>
  <c r="F6816" i="9"/>
  <c r="G6816" i="9"/>
  <c r="H6816" i="9"/>
  <c r="I6816" i="9"/>
  <c r="A6817" i="9"/>
  <c r="C6817" i="9" s="1"/>
  <c r="B6817" i="9"/>
  <c r="D6817" i="9"/>
  <c r="E6817" i="9"/>
  <c r="F6817" i="9"/>
  <c r="H6817" i="9"/>
  <c r="I6817" i="9"/>
  <c r="A6818" i="9"/>
  <c r="B6818" i="9"/>
  <c r="C6818" i="9"/>
  <c r="D6818" i="9"/>
  <c r="E6818" i="9"/>
  <c r="F6818" i="9"/>
  <c r="G6818" i="9"/>
  <c r="H6818" i="9"/>
  <c r="I6818" i="9"/>
  <c r="A6819" i="9"/>
  <c r="C6819" i="9" s="1"/>
  <c r="B6819" i="9"/>
  <c r="D6819" i="9"/>
  <c r="E6819" i="9"/>
  <c r="F6819" i="9"/>
  <c r="H6819" i="9"/>
  <c r="I6819" i="9"/>
  <c r="A6820" i="9"/>
  <c r="B6820" i="9"/>
  <c r="C6820" i="9"/>
  <c r="D6820" i="9"/>
  <c r="E6820" i="9"/>
  <c r="F6820" i="9"/>
  <c r="G6820" i="9"/>
  <c r="H6820" i="9"/>
  <c r="I6820" i="9"/>
  <c r="A6821" i="9"/>
  <c r="C6821" i="9" s="1"/>
  <c r="B6821" i="9"/>
  <c r="D6821" i="9"/>
  <c r="E6821" i="9"/>
  <c r="F6821" i="9"/>
  <c r="H6821" i="9"/>
  <c r="I6821" i="9"/>
  <c r="A6822" i="9"/>
  <c r="B6822" i="9"/>
  <c r="C6822" i="9"/>
  <c r="D6822" i="9"/>
  <c r="E6822" i="9"/>
  <c r="F6822" i="9"/>
  <c r="G6822" i="9"/>
  <c r="H6822" i="9"/>
  <c r="I6822" i="9"/>
  <c r="A6823" i="9"/>
  <c r="C6823" i="9" s="1"/>
  <c r="B6823" i="9"/>
  <c r="D6823" i="9"/>
  <c r="E6823" i="9"/>
  <c r="F6823" i="9"/>
  <c r="H6823" i="9"/>
  <c r="I6823" i="9"/>
  <c r="A6824" i="9"/>
  <c r="B6824" i="9"/>
  <c r="C6824" i="9"/>
  <c r="D6824" i="9"/>
  <c r="E6824" i="9"/>
  <c r="F6824" i="9"/>
  <c r="G6824" i="9"/>
  <c r="H6824" i="9"/>
  <c r="I6824" i="9"/>
  <c r="A6825" i="9"/>
  <c r="C6825" i="9" s="1"/>
  <c r="B6825" i="9"/>
  <c r="D6825" i="9"/>
  <c r="E6825" i="9"/>
  <c r="F6825" i="9"/>
  <c r="H6825" i="9"/>
  <c r="I6825" i="9"/>
  <c r="A6826" i="9"/>
  <c r="B6826" i="9"/>
  <c r="C6826" i="9"/>
  <c r="D6826" i="9"/>
  <c r="E6826" i="9"/>
  <c r="F6826" i="9"/>
  <c r="G6826" i="9"/>
  <c r="H6826" i="9"/>
  <c r="I6826" i="9"/>
  <c r="A6827" i="9"/>
  <c r="C6827" i="9" s="1"/>
  <c r="B6827" i="9"/>
  <c r="D6827" i="9"/>
  <c r="E6827" i="9"/>
  <c r="F6827" i="9"/>
  <c r="H6827" i="9"/>
  <c r="I6827" i="9"/>
  <c r="A6828" i="9"/>
  <c r="B6828" i="9"/>
  <c r="C6828" i="9"/>
  <c r="D6828" i="9"/>
  <c r="E6828" i="9"/>
  <c r="F6828" i="9"/>
  <c r="G6828" i="9"/>
  <c r="H6828" i="9"/>
  <c r="I6828" i="9"/>
  <c r="A6829" i="9"/>
  <c r="C6829" i="9" s="1"/>
  <c r="B6829" i="9"/>
  <c r="D6829" i="9"/>
  <c r="E6829" i="9"/>
  <c r="F6829" i="9"/>
  <c r="H6829" i="9"/>
  <c r="I6829" i="9"/>
  <c r="A6830" i="9"/>
  <c r="B6830" i="9"/>
  <c r="C6830" i="9"/>
  <c r="D6830" i="9"/>
  <c r="E6830" i="9"/>
  <c r="F6830" i="9"/>
  <c r="G6830" i="9"/>
  <c r="H6830" i="9"/>
  <c r="I6830" i="9"/>
  <c r="A6831" i="9"/>
  <c r="C6831" i="9" s="1"/>
  <c r="B6831" i="9"/>
  <c r="D6831" i="9"/>
  <c r="E6831" i="9"/>
  <c r="F6831" i="9"/>
  <c r="H6831" i="9"/>
  <c r="I6831" i="9"/>
  <c r="A6832" i="9"/>
  <c r="B6832" i="9"/>
  <c r="C6832" i="9"/>
  <c r="D6832" i="9"/>
  <c r="E6832" i="9"/>
  <c r="F6832" i="9"/>
  <c r="G6832" i="9"/>
  <c r="H6832" i="9"/>
  <c r="I6832" i="9"/>
  <c r="A6833" i="9"/>
  <c r="C6833" i="9" s="1"/>
  <c r="B6833" i="9"/>
  <c r="D6833" i="9"/>
  <c r="E6833" i="9"/>
  <c r="F6833" i="9"/>
  <c r="H6833" i="9"/>
  <c r="I6833" i="9"/>
  <c r="A6834" i="9"/>
  <c r="B6834" i="9"/>
  <c r="C6834" i="9"/>
  <c r="D6834" i="9"/>
  <c r="E6834" i="9"/>
  <c r="F6834" i="9"/>
  <c r="G6834" i="9"/>
  <c r="H6834" i="9"/>
  <c r="I6834" i="9"/>
  <c r="A6835" i="9"/>
  <c r="C6835" i="9" s="1"/>
  <c r="B6835" i="9"/>
  <c r="D6835" i="9"/>
  <c r="E6835" i="9"/>
  <c r="F6835" i="9"/>
  <c r="H6835" i="9"/>
  <c r="I6835" i="9"/>
  <c r="A6836" i="9"/>
  <c r="B6836" i="9"/>
  <c r="C6836" i="9"/>
  <c r="D6836" i="9"/>
  <c r="E6836" i="9"/>
  <c r="F6836" i="9"/>
  <c r="G6836" i="9"/>
  <c r="H6836" i="9"/>
  <c r="I6836" i="9"/>
  <c r="A6837" i="9"/>
  <c r="C6837" i="9" s="1"/>
  <c r="B6837" i="9"/>
  <c r="D6837" i="9"/>
  <c r="E6837" i="9"/>
  <c r="F6837" i="9"/>
  <c r="H6837" i="9"/>
  <c r="I6837" i="9"/>
  <c r="A6838" i="9"/>
  <c r="B6838" i="9"/>
  <c r="C6838" i="9"/>
  <c r="D6838" i="9"/>
  <c r="E6838" i="9"/>
  <c r="F6838" i="9"/>
  <c r="G6838" i="9"/>
  <c r="H6838" i="9"/>
  <c r="I6838" i="9"/>
  <c r="A6839" i="9"/>
  <c r="C6839" i="9" s="1"/>
  <c r="B6839" i="9"/>
  <c r="D6839" i="9"/>
  <c r="E6839" i="9"/>
  <c r="F6839" i="9"/>
  <c r="H6839" i="9"/>
  <c r="I6839" i="9"/>
  <c r="A6840" i="9"/>
  <c r="B6840" i="9"/>
  <c r="C6840" i="9"/>
  <c r="D6840" i="9"/>
  <c r="E6840" i="9"/>
  <c r="F6840" i="9"/>
  <c r="G6840" i="9"/>
  <c r="H6840" i="9"/>
  <c r="I6840" i="9"/>
  <c r="A6841" i="9"/>
  <c r="C6841" i="9" s="1"/>
  <c r="B6841" i="9"/>
  <c r="D6841" i="9"/>
  <c r="E6841" i="9"/>
  <c r="F6841" i="9"/>
  <c r="H6841" i="9"/>
  <c r="I6841" i="9"/>
  <c r="A6842" i="9"/>
  <c r="B6842" i="9"/>
  <c r="C6842" i="9"/>
  <c r="D6842" i="9"/>
  <c r="E6842" i="9"/>
  <c r="F6842" i="9"/>
  <c r="G6842" i="9"/>
  <c r="H6842" i="9"/>
  <c r="I6842" i="9"/>
  <c r="A6843" i="9"/>
  <c r="C6843" i="9" s="1"/>
  <c r="B6843" i="9"/>
  <c r="D6843" i="9"/>
  <c r="E6843" i="9"/>
  <c r="F6843" i="9"/>
  <c r="H6843" i="9"/>
  <c r="I6843" i="9"/>
  <c r="A6844" i="9"/>
  <c r="B6844" i="9"/>
  <c r="C6844" i="9"/>
  <c r="D6844" i="9"/>
  <c r="E6844" i="9"/>
  <c r="F6844" i="9"/>
  <c r="G6844" i="9"/>
  <c r="H6844" i="9"/>
  <c r="I6844" i="9"/>
  <c r="A6845" i="9"/>
  <c r="C6845" i="9" s="1"/>
  <c r="B6845" i="9"/>
  <c r="D6845" i="9"/>
  <c r="E6845" i="9"/>
  <c r="F6845" i="9"/>
  <c r="H6845" i="9"/>
  <c r="I6845" i="9"/>
  <c r="A6846" i="9"/>
  <c r="B6846" i="9"/>
  <c r="C6846" i="9"/>
  <c r="D6846" i="9"/>
  <c r="E6846" i="9"/>
  <c r="F6846" i="9"/>
  <c r="G6846" i="9"/>
  <c r="H6846" i="9"/>
  <c r="I6846" i="9"/>
  <c r="A6847" i="9"/>
  <c r="C6847" i="9" s="1"/>
  <c r="B6847" i="9"/>
  <c r="D6847" i="9"/>
  <c r="E6847" i="9"/>
  <c r="F6847" i="9"/>
  <c r="H6847" i="9"/>
  <c r="I6847" i="9"/>
  <c r="A6848" i="9"/>
  <c r="B6848" i="9"/>
  <c r="C6848" i="9"/>
  <c r="D6848" i="9"/>
  <c r="E6848" i="9"/>
  <c r="F6848" i="9"/>
  <c r="G6848" i="9"/>
  <c r="H6848" i="9"/>
  <c r="I6848" i="9"/>
  <c r="A6849" i="9"/>
  <c r="C6849" i="9" s="1"/>
  <c r="B6849" i="9"/>
  <c r="D6849" i="9"/>
  <c r="E6849" i="9"/>
  <c r="F6849" i="9"/>
  <c r="H6849" i="9"/>
  <c r="I6849" i="9"/>
  <c r="A6850" i="9"/>
  <c r="B6850" i="9"/>
  <c r="C6850" i="9"/>
  <c r="D6850" i="9"/>
  <c r="E6850" i="9"/>
  <c r="F6850" i="9"/>
  <c r="G6850" i="9"/>
  <c r="H6850" i="9"/>
  <c r="I6850" i="9"/>
  <c r="A6851" i="9"/>
  <c r="C6851" i="9" s="1"/>
  <c r="B6851" i="9"/>
  <c r="D6851" i="9"/>
  <c r="E6851" i="9"/>
  <c r="F6851" i="9"/>
  <c r="H6851" i="9"/>
  <c r="I6851" i="9"/>
  <c r="A6852" i="9"/>
  <c r="B6852" i="9"/>
  <c r="C6852" i="9"/>
  <c r="D6852" i="9"/>
  <c r="E6852" i="9"/>
  <c r="F6852" i="9"/>
  <c r="G6852" i="9"/>
  <c r="H6852" i="9"/>
  <c r="I6852" i="9"/>
  <c r="A6853" i="9"/>
  <c r="C6853" i="9" s="1"/>
  <c r="B6853" i="9"/>
  <c r="D6853" i="9"/>
  <c r="E6853" i="9"/>
  <c r="F6853" i="9"/>
  <c r="H6853" i="9"/>
  <c r="I6853" i="9"/>
  <c r="A6854" i="9"/>
  <c r="B6854" i="9"/>
  <c r="C6854" i="9"/>
  <c r="D6854" i="9"/>
  <c r="E6854" i="9"/>
  <c r="F6854" i="9"/>
  <c r="G6854" i="9"/>
  <c r="H6854" i="9"/>
  <c r="I6854" i="9"/>
  <c r="A6855" i="9"/>
  <c r="C6855" i="9" s="1"/>
  <c r="B6855" i="9"/>
  <c r="D6855" i="9"/>
  <c r="E6855" i="9"/>
  <c r="F6855" i="9"/>
  <c r="H6855" i="9"/>
  <c r="I6855" i="9"/>
  <c r="A6856" i="9"/>
  <c r="B6856" i="9"/>
  <c r="C6856" i="9"/>
  <c r="D6856" i="9"/>
  <c r="E6856" i="9"/>
  <c r="F6856" i="9"/>
  <c r="G6856" i="9"/>
  <c r="H6856" i="9"/>
  <c r="I6856" i="9"/>
  <c r="A6857" i="9"/>
  <c r="C6857" i="9" s="1"/>
  <c r="B6857" i="9"/>
  <c r="D6857" i="9"/>
  <c r="E6857" i="9"/>
  <c r="F6857" i="9"/>
  <c r="H6857" i="9"/>
  <c r="I6857" i="9"/>
  <c r="A6858" i="9"/>
  <c r="B6858" i="9"/>
  <c r="C6858" i="9"/>
  <c r="D6858" i="9"/>
  <c r="E6858" i="9"/>
  <c r="F6858" i="9"/>
  <c r="G6858" i="9"/>
  <c r="H6858" i="9"/>
  <c r="I6858" i="9"/>
  <c r="A6859" i="9"/>
  <c r="C6859" i="9" s="1"/>
  <c r="B6859" i="9"/>
  <c r="D6859" i="9"/>
  <c r="E6859" i="9"/>
  <c r="F6859" i="9"/>
  <c r="H6859" i="9"/>
  <c r="I6859" i="9"/>
  <c r="A6860" i="9"/>
  <c r="B6860" i="9"/>
  <c r="C6860" i="9"/>
  <c r="D6860" i="9"/>
  <c r="E6860" i="9"/>
  <c r="F6860" i="9"/>
  <c r="G6860" i="9"/>
  <c r="H6860" i="9"/>
  <c r="I6860" i="9"/>
  <c r="A6861" i="9"/>
  <c r="C6861" i="9" s="1"/>
  <c r="B6861" i="9"/>
  <c r="D6861" i="9"/>
  <c r="E6861" i="9"/>
  <c r="F6861" i="9"/>
  <c r="H6861" i="9"/>
  <c r="I6861" i="9"/>
  <c r="A6862" i="9"/>
  <c r="B6862" i="9"/>
  <c r="C6862" i="9"/>
  <c r="D6862" i="9"/>
  <c r="E6862" i="9"/>
  <c r="F6862" i="9"/>
  <c r="G6862" i="9"/>
  <c r="H6862" i="9"/>
  <c r="I6862" i="9"/>
  <c r="A6863" i="9"/>
  <c r="C6863" i="9" s="1"/>
  <c r="B6863" i="9"/>
  <c r="D6863" i="9"/>
  <c r="E6863" i="9"/>
  <c r="F6863" i="9"/>
  <c r="H6863" i="9"/>
  <c r="I6863" i="9"/>
  <c r="A6864" i="9"/>
  <c r="B6864" i="9"/>
  <c r="C6864" i="9"/>
  <c r="D6864" i="9"/>
  <c r="E6864" i="9"/>
  <c r="F6864" i="9"/>
  <c r="G6864" i="9"/>
  <c r="H6864" i="9"/>
  <c r="I6864" i="9"/>
  <c r="A6865" i="9"/>
  <c r="C6865" i="9" s="1"/>
  <c r="B6865" i="9"/>
  <c r="D6865" i="9"/>
  <c r="E6865" i="9"/>
  <c r="F6865" i="9"/>
  <c r="H6865" i="9"/>
  <c r="I6865" i="9"/>
  <c r="A6866" i="9"/>
  <c r="B6866" i="9"/>
  <c r="C6866" i="9"/>
  <c r="D6866" i="9"/>
  <c r="E6866" i="9"/>
  <c r="F6866" i="9"/>
  <c r="G6866" i="9"/>
  <c r="H6866" i="9"/>
  <c r="I6866" i="9"/>
  <c r="A6867" i="9"/>
  <c r="C6867" i="9" s="1"/>
  <c r="B6867" i="9"/>
  <c r="D6867" i="9"/>
  <c r="E6867" i="9"/>
  <c r="F6867" i="9"/>
  <c r="H6867" i="9"/>
  <c r="I6867" i="9"/>
  <c r="A6868" i="9"/>
  <c r="B6868" i="9"/>
  <c r="C6868" i="9"/>
  <c r="D6868" i="9"/>
  <c r="E6868" i="9"/>
  <c r="F6868" i="9"/>
  <c r="G6868" i="9"/>
  <c r="H6868" i="9"/>
  <c r="I6868" i="9"/>
  <c r="A6869" i="9"/>
  <c r="C6869" i="9" s="1"/>
  <c r="B6869" i="9"/>
  <c r="D6869" i="9"/>
  <c r="E6869" i="9"/>
  <c r="F6869" i="9"/>
  <c r="H6869" i="9"/>
  <c r="I6869" i="9"/>
  <c r="A6870" i="9"/>
  <c r="B6870" i="9"/>
  <c r="C6870" i="9"/>
  <c r="D6870" i="9"/>
  <c r="E6870" i="9"/>
  <c r="F6870" i="9"/>
  <c r="G6870" i="9"/>
  <c r="H6870" i="9"/>
  <c r="I6870" i="9"/>
  <c r="A6871" i="9"/>
  <c r="C6871" i="9" s="1"/>
  <c r="B6871" i="9"/>
  <c r="D6871" i="9"/>
  <c r="E6871" i="9"/>
  <c r="F6871" i="9"/>
  <c r="H6871" i="9"/>
  <c r="I6871" i="9"/>
  <c r="A6872" i="9"/>
  <c r="B6872" i="9"/>
  <c r="C6872" i="9"/>
  <c r="D6872" i="9"/>
  <c r="E6872" i="9"/>
  <c r="F6872" i="9"/>
  <c r="G6872" i="9"/>
  <c r="H6872" i="9"/>
  <c r="I6872" i="9"/>
  <c r="A6873" i="9"/>
  <c r="C6873" i="9" s="1"/>
  <c r="B6873" i="9"/>
  <c r="D6873" i="9"/>
  <c r="E6873" i="9"/>
  <c r="F6873" i="9"/>
  <c r="H6873" i="9"/>
  <c r="I6873" i="9"/>
  <c r="A6874" i="9"/>
  <c r="B6874" i="9"/>
  <c r="C6874" i="9"/>
  <c r="D6874" i="9"/>
  <c r="E6874" i="9"/>
  <c r="F6874" i="9"/>
  <c r="G6874" i="9"/>
  <c r="H6874" i="9"/>
  <c r="I6874" i="9"/>
  <c r="A6875" i="9"/>
  <c r="C6875" i="9" s="1"/>
  <c r="B6875" i="9"/>
  <c r="D6875" i="9"/>
  <c r="E6875" i="9"/>
  <c r="F6875" i="9"/>
  <c r="H6875" i="9"/>
  <c r="I6875" i="9"/>
  <c r="A6876" i="9"/>
  <c r="B6876" i="9"/>
  <c r="C6876" i="9"/>
  <c r="D6876" i="9"/>
  <c r="E6876" i="9"/>
  <c r="F6876" i="9"/>
  <c r="G6876" i="9"/>
  <c r="H6876" i="9"/>
  <c r="I6876" i="9"/>
  <c r="A6877" i="9"/>
  <c r="C6877" i="9" s="1"/>
  <c r="B6877" i="9"/>
  <c r="D6877" i="9"/>
  <c r="E6877" i="9"/>
  <c r="F6877" i="9"/>
  <c r="H6877" i="9"/>
  <c r="I6877" i="9"/>
  <c r="A6878" i="9"/>
  <c r="B6878" i="9"/>
  <c r="C6878" i="9"/>
  <c r="D6878" i="9"/>
  <c r="E6878" i="9"/>
  <c r="F6878" i="9"/>
  <c r="G6878" i="9"/>
  <c r="H6878" i="9"/>
  <c r="I6878" i="9"/>
  <c r="A6879" i="9"/>
  <c r="C6879" i="9" s="1"/>
  <c r="B6879" i="9"/>
  <c r="D6879" i="9"/>
  <c r="E6879" i="9"/>
  <c r="F6879" i="9"/>
  <c r="H6879" i="9"/>
  <c r="I6879" i="9"/>
  <c r="A6880" i="9"/>
  <c r="B6880" i="9"/>
  <c r="C6880" i="9"/>
  <c r="D6880" i="9"/>
  <c r="E6880" i="9"/>
  <c r="F6880" i="9"/>
  <c r="G6880" i="9"/>
  <c r="H6880" i="9"/>
  <c r="I6880" i="9"/>
  <c r="A6881" i="9"/>
  <c r="C6881" i="9" s="1"/>
  <c r="B6881" i="9"/>
  <c r="D6881" i="9"/>
  <c r="E6881" i="9"/>
  <c r="F6881" i="9"/>
  <c r="H6881" i="9"/>
  <c r="I6881" i="9"/>
  <c r="A6882" i="9"/>
  <c r="B6882" i="9"/>
  <c r="C6882" i="9"/>
  <c r="D6882" i="9"/>
  <c r="E6882" i="9"/>
  <c r="F6882" i="9"/>
  <c r="G6882" i="9"/>
  <c r="H6882" i="9"/>
  <c r="I6882" i="9"/>
  <c r="A6883" i="9"/>
  <c r="C6883" i="9" s="1"/>
  <c r="B6883" i="9"/>
  <c r="D6883" i="9"/>
  <c r="E6883" i="9"/>
  <c r="F6883" i="9"/>
  <c r="H6883" i="9"/>
  <c r="I6883" i="9"/>
  <c r="A6884" i="9"/>
  <c r="B6884" i="9"/>
  <c r="C6884" i="9"/>
  <c r="D6884" i="9"/>
  <c r="E6884" i="9"/>
  <c r="F6884" i="9"/>
  <c r="G6884" i="9"/>
  <c r="H6884" i="9"/>
  <c r="I6884" i="9"/>
  <c r="A6885" i="9"/>
  <c r="C6885" i="9" s="1"/>
  <c r="B6885" i="9"/>
  <c r="D6885" i="9"/>
  <c r="E6885" i="9"/>
  <c r="F6885" i="9"/>
  <c r="H6885" i="9"/>
  <c r="I6885" i="9"/>
  <c r="A6886" i="9"/>
  <c r="B6886" i="9"/>
  <c r="C6886" i="9"/>
  <c r="D6886" i="9"/>
  <c r="E6886" i="9"/>
  <c r="F6886" i="9"/>
  <c r="G6886" i="9"/>
  <c r="H6886" i="9"/>
  <c r="I6886" i="9"/>
  <c r="A6887" i="9"/>
  <c r="C6887" i="9" s="1"/>
  <c r="B6887" i="9"/>
  <c r="D6887" i="9"/>
  <c r="E6887" i="9"/>
  <c r="F6887" i="9"/>
  <c r="H6887" i="9"/>
  <c r="I6887" i="9"/>
  <c r="A6888" i="9"/>
  <c r="B6888" i="9"/>
  <c r="C6888" i="9"/>
  <c r="D6888" i="9"/>
  <c r="E6888" i="9"/>
  <c r="F6888" i="9"/>
  <c r="G6888" i="9"/>
  <c r="H6888" i="9"/>
  <c r="I6888" i="9"/>
  <c r="A6889" i="9"/>
  <c r="C6889" i="9" s="1"/>
  <c r="B6889" i="9"/>
  <c r="D6889" i="9"/>
  <c r="E6889" i="9"/>
  <c r="F6889" i="9"/>
  <c r="H6889" i="9"/>
  <c r="I6889" i="9"/>
  <c r="A6890" i="9"/>
  <c r="B6890" i="9"/>
  <c r="C6890" i="9"/>
  <c r="D6890" i="9"/>
  <c r="E6890" i="9"/>
  <c r="F6890" i="9"/>
  <c r="G6890" i="9"/>
  <c r="H6890" i="9"/>
  <c r="I6890" i="9"/>
  <c r="A6891" i="9"/>
  <c r="C6891" i="9" s="1"/>
  <c r="B6891" i="9"/>
  <c r="D6891" i="9"/>
  <c r="E6891" i="9"/>
  <c r="F6891" i="9"/>
  <c r="H6891" i="9"/>
  <c r="I6891" i="9"/>
  <c r="A6892" i="9"/>
  <c r="B6892" i="9"/>
  <c r="C6892" i="9"/>
  <c r="D6892" i="9"/>
  <c r="E6892" i="9"/>
  <c r="F6892" i="9"/>
  <c r="G6892" i="9"/>
  <c r="H6892" i="9"/>
  <c r="I6892" i="9"/>
  <c r="A6893" i="9"/>
  <c r="C6893" i="9" s="1"/>
  <c r="B6893" i="9"/>
  <c r="D6893" i="9"/>
  <c r="E6893" i="9"/>
  <c r="F6893" i="9"/>
  <c r="H6893" i="9"/>
  <c r="I6893" i="9"/>
  <c r="A6894" i="9"/>
  <c r="B6894" i="9"/>
  <c r="C6894" i="9"/>
  <c r="D6894" i="9"/>
  <c r="E6894" i="9"/>
  <c r="F6894" i="9"/>
  <c r="G6894" i="9"/>
  <c r="H6894" i="9"/>
  <c r="I6894" i="9"/>
  <c r="A6895" i="9"/>
  <c r="C6895" i="9" s="1"/>
  <c r="B6895" i="9"/>
  <c r="D6895" i="9"/>
  <c r="E6895" i="9"/>
  <c r="F6895" i="9"/>
  <c r="H6895" i="9"/>
  <c r="I6895" i="9"/>
  <c r="A6896" i="9"/>
  <c r="B6896" i="9"/>
  <c r="C6896" i="9"/>
  <c r="D6896" i="9"/>
  <c r="E6896" i="9"/>
  <c r="F6896" i="9"/>
  <c r="G6896" i="9"/>
  <c r="H6896" i="9"/>
  <c r="I6896" i="9"/>
  <c r="A6897" i="9"/>
  <c r="C6897" i="9" s="1"/>
  <c r="B6897" i="9"/>
  <c r="D6897" i="9"/>
  <c r="E6897" i="9"/>
  <c r="F6897" i="9"/>
  <c r="H6897" i="9"/>
  <c r="I6897" i="9"/>
  <c r="A6898" i="9"/>
  <c r="B6898" i="9"/>
  <c r="C6898" i="9"/>
  <c r="D6898" i="9"/>
  <c r="E6898" i="9"/>
  <c r="F6898" i="9"/>
  <c r="G6898" i="9"/>
  <c r="H6898" i="9"/>
  <c r="I6898" i="9"/>
  <c r="A6899" i="9"/>
  <c r="C6899" i="9" s="1"/>
  <c r="B6899" i="9"/>
  <c r="D6899" i="9"/>
  <c r="E6899" i="9"/>
  <c r="F6899" i="9"/>
  <c r="H6899" i="9"/>
  <c r="I6899" i="9"/>
  <c r="A6900" i="9"/>
  <c r="B6900" i="9"/>
  <c r="C6900" i="9"/>
  <c r="D6900" i="9"/>
  <c r="E6900" i="9"/>
  <c r="F6900" i="9"/>
  <c r="G6900" i="9"/>
  <c r="H6900" i="9"/>
  <c r="I6900" i="9"/>
  <c r="A6901" i="9"/>
  <c r="C6901" i="9" s="1"/>
  <c r="B6901" i="9"/>
  <c r="D6901" i="9"/>
  <c r="E6901" i="9"/>
  <c r="F6901" i="9"/>
  <c r="H6901" i="9"/>
  <c r="I6901" i="9"/>
  <c r="A6902" i="9"/>
  <c r="B6902" i="9"/>
  <c r="C6902" i="9"/>
  <c r="D6902" i="9"/>
  <c r="E6902" i="9"/>
  <c r="F6902" i="9"/>
  <c r="G6902" i="9"/>
  <c r="H6902" i="9"/>
  <c r="I6902" i="9"/>
  <c r="A6903" i="9"/>
  <c r="C6903" i="9" s="1"/>
  <c r="B6903" i="9"/>
  <c r="D6903" i="9"/>
  <c r="E6903" i="9"/>
  <c r="F6903" i="9"/>
  <c r="H6903" i="9"/>
  <c r="I6903" i="9"/>
  <c r="A6904" i="9"/>
  <c r="B6904" i="9"/>
  <c r="C6904" i="9"/>
  <c r="D6904" i="9"/>
  <c r="E6904" i="9"/>
  <c r="F6904" i="9"/>
  <c r="G6904" i="9"/>
  <c r="H6904" i="9"/>
  <c r="I6904" i="9"/>
  <c r="A6905" i="9"/>
  <c r="C6905" i="9" s="1"/>
  <c r="B6905" i="9"/>
  <c r="D6905" i="9"/>
  <c r="E6905" i="9"/>
  <c r="F6905" i="9"/>
  <c r="H6905" i="9"/>
  <c r="I6905" i="9"/>
  <c r="A6906" i="9"/>
  <c r="B6906" i="9"/>
  <c r="C6906" i="9"/>
  <c r="D6906" i="9"/>
  <c r="E6906" i="9"/>
  <c r="F6906" i="9"/>
  <c r="G6906" i="9"/>
  <c r="H6906" i="9"/>
  <c r="I6906" i="9"/>
  <c r="A6907" i="9"/>
  <c r="C6907" i="9" s="1"/>
  <c r="B6907" i="9"/>
  <c r="D6907" i="9"/>
  <c r="E6907" i="9"/>
  <c r="F6907" i="9"/>
  <c r="H6907" i="9"/>
  <c r="I6907" i="9"/>
  <c r="A6908" i="9"/>
  <c r="B6908" i="9"/>
  <c r="C6908" i="9"/>
  <c r="D6908" i="9"/>
  <c r="E6908" i="9"/>
  <c r="F6908" i="9"/>
  <c r="G6908" i="9"/>
  <c r="H6908" i="9"/>
  <c r="I6908" i="9"/>
  <c r="A6909" i="9"/>
  <c r="C6909" i="9" s="1"/>
  <c r="B6909" i="9"/>
  <c r="D6909" i="9"/>
  <c r="E6909" i="9"/>
  <c r="F6909" i="9"/>
  <c r="H6909" i="9"/>
  <c r="I6909" i="9"/>
  <c r="A6910" i="9"/>
  <c r="B6910" i="9"/>
  <c r="C6910" i="9"/>
  <c r="D6910" i="9"/>
  <c r="E6910" i="9"/>
  <c r="F6910" i="9"/>
  <c r="G6910" i="9"/>
  <c r="H6910" i="9"/>
  <c r="I6910" i="9"/>
  <c r="A6911" i="9"/>
  <c r="C6911" i="9" s="1"/>
  <c r="B6911" i="9"/>
  <c r="D6911" i="9"/>
  <c r="E6911" i="9"/>
  <c r="F6911" i="9"/>
  <c r="H6911" i="9"/>
  <c r="I6911" i="9"/>
  <c r="A6912" i="9"/>
  <c r="B6912" i="9"/>
  <c r="C6912" i="9"/>
  <c r="D6912" i="9"/>
  <c r="E6912" i="9"/>
  <c r="F6912" i="9"/>
  <c r="G6912" i="9"/>
  <c r="H6912" i="9"/>
  <c r="I6912" i="9"/>
  <c r="A6913" i="9"/>
  <c r="C6913" i="9" s="1"/>
  <c r="B6913" i="9"/>
  <c r="D6913" i="9"/>
  <c r="E6913" i="9"/>
  <c r="F6913" i="9"/>
  <c r="H6913" i="9"/>
  <c r="I6913" i="9"/>
  <c r="A6914" i="9"/>
  <c r="B6914" i="9"/>
  <c r="C6914" i="9"/>
  <c r="D6914" i="9"/>
  <c r="E6914" i="9"/>
  <c r="F6914" i="9"/>
  <c r="G6914" i="9"/>
  <c r="H6914" i="9"/>
  <c r="I6914" i="9"/>
  <c r="A6915" i="9"/>
  <c r="C6915" i="9" s="1"/>
  <c r="B6915" i="9"/>
  <c r="D6915" i="9"/>
  <c r="E6915" i="9"/>
  <c r="F6915" i="9"/>
  <c r="H6915" i="9"/>
  <c r="I6915" i="9"/>
  <c r="A6916" i="9"/>
  <c r="B6916" i="9"/>
  <c r="C6916" i="9"/>
  <c r="D6916" i="9"/>
  <c r="E6916" i="9"/>
  <c r="F6916" i="9"/>
  <c r="G6916" i="9"/>
  <c r="H6916" i="9"/>
  <c r="I6916" i="9"/>
  <c r="A6917" i="9"/>
  <c r="C6917" i="9" s="1"/>
  <c r="B6917" i="9"/>
  <c r="D6917" i="9"/>
  <c r="E6917" i="9"/>
  <c r="F6917" i="9"/>
  <c r="H6917" i="9"/>
  <c r="I6917" i="9"/>
  <c r="A6918" i="9"/>
  <c r="B6918" i="9"/>
  <c r="C6918" i="9"/>
  <c r="D6918" i="9"/>
  <c r="E6918" i="9"/>
  <c r="F6918" i="9"/>
  <c r="G6918" i="9"/>
  <c r="H6918" i="9"/>
  <c r="I6918" i="9"/>
  <c r="A6919" i="9"/>
  <c r="C6919" i="9" s="1"/>
  <c r="B6919" i="9"/>
  <c r="D6919" i="9"/>
  <c r="E6919" i="9"/>
  <c r="F6919" i="9"/>
  <c r="H6919" i="9"/>
  <c r="I6919" i="9"/>
  <c r="A6920" i="9"/>
  <c r="B6920" i="9"/>
  <c r="C6920" i="9"/>
  <c r="D6920" i="9"/>
  <c r="E6920" i="9"/>
  <c r="F6920" i="9"/>
  <c r="G6920" i="9"/>
  <c r="H6920" i="9"/>
  <c r="I6920" i="9"/>
  <c r="A6921" i="9"/>
  <c r="C6921" i="9" s="1"/>
  <c r="B6921" i="9"/>
  <c r="D6921" i="9"/>
  <c r="E6921" i="9"/>
  <c r="F6921" i="9"/>
  <c r="H6921" i="9"/>
  <c r="I6921" i="9"/>
  <c r="A6922" i="9"/>
  <c r="B6922" i="9"/>
  <c r="C6922" i="9"/>
  <c r="D6922" i="9"/>
  <c r="E6922" i="9"/>
  <c r="F6922" i="9"/>
  <c r="G6922" i="9"/>
  <c r="H6922" i="9"/>
  <c r="I6922" i="9"/>
  <c r="A6923" i="9"/>
  <c r="C6923" i="9" s="1"/>
  <c r="B6923" i="9"/>
  <c r="D6923" i="9"/>
  <c r="E6923" i="9"/>
  <c r="F6923" i="9"/>
  <c r="H6923" i="9"/>
  <c r="I6923" i="9"/>
  <c r="A6924" i="9"/>
  <c r="B6924" i="9"/>
  <c r="C6924" i="9"/>
  <c r="D6924" i="9"/>
  <c r="E6924" i="9"/>
  <c r="F6924" i="9"/>
  <c r="G6924" i="9"/>
  <c r="H6924" i="9"/>
  <c r="I6924" i="9"/>
  <c r="A6925" i="9"/>
  <c r="C6925" i="9" s="1"/>
  <c r="B6925" i="9"/>
  <c r="D6925" i="9"/>
  <c r="E6925" i="9"/>
  <c r="F6925" i="9"/>
  <c r="H6925" i="9"/>
  <c r="I6925" i="9"/>
  <c r="A6926" i="9"/>
  <c r="B6926" i="9"/>
  <c r="C6926" i="9"/>
  <c r="D6926" i="9"/>
  <c r="E6926" i="9"/>
  <c r="F6926" i="9"/>
  <c r="G6926" i="9"/>
  <c r="H6926" i="9"/>
  <c r="I6926" i="9"/>
  <c r="A6927" i="9"/>
  <c r="C6927" i="9" s="1"/>
  <c r="B6927" i="9"/>
  <c r="D6927" i="9"/>
  <c r="E6927" i="9"/>
  <c r="F6927" i="9"/>
  <c r="H6927" i="9"/>
  <c r="I6927" i="9"/>
  <c r="A6928" i="9"/>
  <c r="B6928" i="9"/>
  <c r="C6928" i="9"/>
  <c r="D6928" i="9"/>
  <c r="E6928" i="9"/>
  <c r="F6928" i="9"/>
  <c r="G6928" i="9"/>
  <c r="H6928" i="9"/>
  <c r="I6928" i="9"/>
  <c r="A6929" i="9"/>
  <c r="C6929" i="9" s="1"/>
  <c r="B6929" i="9"/>
  <c r="D6929" i="9"/>
  <c r="E6929" i="9"/>
  <c r="F6929" i="9"/>
  <c r="H6929" i="9"/>
  <c r="I6929" i="9"/>
  <c r="A6930" i="9"/>
  <c r="B6930" i="9"/>
  <c r="C6930" i="9"/>
  <c r="D6930" i="9"/>
  <c r="E6930" i="9"/>
  <c r="F6930" i="9"/>
  <c r="G6930" i="9"/>
  <c r="H6930" i="9"/>
  <c r="I6930" i="9"/>
  <c r="A6931" i="9"/>
  <c r="C6931" i="9" s="1"/>
  <c r="B6931" i="9"/>
  <c r="D6931" i="9"/>
  <c r="E6931" i="9"/>
  <c r="F6931" i="9"/>
  <c r="H6931" i="9"/>
  <c r="I6931" i="9"/>
  <c r="A6932" i="9"/>
  <c r="B6932" i="9"/>
  <c r="C6932" i="9"/>
  <c r="D6932" i="9"/>
  <c r="E6932" i="9"/>
  <c r="F6932" i="9"/>
  <c r="G6932" i="9"/>
  <c r="H6932" i="9"/>
  <c r="I6932" i="9"/>
  <c r="A6933" i="9"/>
  <c r="C6933" i="9" s="1"/>
  <c r="B6933" i="9"/>
  <c r="D6933" i="9"/>
  <c r="E6933" i="9"/>
  <c r="F6933" i="9"/>
  <c r="H6933" i="9"/>
  <c r="I6933" i="9"/>
  <c r="A6934" i="9"/>
  <c r="B6934" i="9"/>
  <c r="C6934" i="9"/>
  <c r="D6934" i="9"/>
  <c r="E6934" i="9"/>
  <c r="F6934" i="9"/>
  <c r="G6934" i="9"/>
  <c r="H6934" i="9"/>
  <c r="I6934" i="9"/>
  <c r="A6935" i="9"/>
  <c r="C6935" i="9" s="1"/>
  <c r="B6935" i="9"/>
  <c r="D6935" i="9"/>
  <c r="E6935" i="9"/>
  <c r="F6935" i="9"/>
  <c r="H6935" i="9"/>
  <c r="I6935" i="9"/>
  <c r="A6936" i="9"/>
  <c r="B6936" i="9"/>
  <c r="C6936" i="9"/>
  <c r="D6936" i="9"/>
  <c r="E6936" i="9"/>
  <c r="F6936" i="9"/>
  <c r="G6936" i="9"/>
  <c r="H6936" i="9"/>
  <c r="I6936" i="9"/>
  <c r="A6937" i="9"/>
  <c r="C6937" i="9" s="1"/>
  <c r="B6937" i="9"/>
  <c r="D6937" i="9"/>
  <c r="E6937" i="9"/>
  <c r="F6937" i="9"/>
  <c r="H6937" i="9"/>
  <c r="I6937" i="9"/>
  <c r="A6938" i="9"/>
  <c r="B6938" i="9"/>
  <c r="C6938" i="9"/>
  <c r="D6938" i="9"/>
  <c r="E6938" i="9"/>
  <c r="F6938" i="9"/>
  <c r="G6938" i="9"/>
  <c r="H6938" i="9"/>
  <c r="I6938" i="9"/>
  <c r="A6939" i="9"/>
  <c r="C6939" i="9" s="1"/>
  <c r="B6939" i="9"/>
  <c r="D6939" i="9"/>
  <c r="E6939" i="9"/>
  <c r="F6939" i="9"/>
  <c r="H6939" i="9"/>
  <c r="I6939" i="9"/>
  <c r="A6940" i="9"/>
  <c r="B6940" i="9"/>
  <c r="C6940" i="9"/>
  <c r="D6940" i="9"/>
  <c r="E6940" i="9"/>
  <c r="F6940" i="9"/>
  <c r="G6940" i="9"/>
  <c r="H6940" i="9"/>
  <c r="I6940" i="9"/>
  <c r="A6941" i="9"/>
  <c r="C6941" i="9" s="1"/>
  <c r="B6941" i="9"/>
  <c r="D6941" i="9"/>
  <c r="E6941" i="9"/>
  <c r="F6941" i="9"/>
  <c r="H6941" i="9"/>
  <c r="I6941" i="9"/>
  <c r="A6942" i="9"/>
  <c r="B6942" i="9"/>
  <c r="C6942" i="9"/>
  <c r="D6942" i="9"/>
  <c r="E6942" i="9"/>
  <c r="F6942" i="9"/>
  <c r="G6942" i="9"/>
  <c r="H6942" i="9"/>
  <c r="I6942" i="9"/>
  <c r="A6943" i="9"/>
  <c r="C6943" i="9" s="1"/>
  <c r="B6943" i="9"/>
  <c r="D6943" i="9"/>
  <c r="E6943" i="9"/>
  <c r="F6943" i="9"/>
  <c r="H6943" i="9"/>
  <c r="I6943" i="9"/>
  <c r="A6944" i="9"/>
  <c r="B6944" i="9"/>
  <c r="C6944" i="9"/>
  <c r="D6944" i="9"/>
  <c r="E6944" i="9"/>
  <c r="F6944" i="9"/>
  <c r="G6944" i="9"/>
  <c r="H6944" i="9"/>
  <c r="I6944" i="9"/>
  <c r="A6945" i="9"/>
  <c r="C6945" i="9" s="1"/>
  <c r="B6945" i="9"/>
  <c r="D6945" i="9"/>
  <c r="E6945" i="9"/>
  <c r="F6945" i="9"/>
  <c r="H6945" i="9"/>
  <c r="I6945" i="9"/>
  <c r="A6946" i="9"/>
  <c r="B6946" i="9"/>
  <c r="C6946" i="9"/>
  <c r="D6946" i="9"/>
  <c r="E6946" i="9"/>
  <c r="F6946" i="9"/>
  <c r="G6946" i="9"/>
  <c r="H6946" i="9"/>
  <c r="I6946" i="9"/>
  <c r="A6947" i="9"/>
  <c r="C6947" i="9" s="1"/>
  <c r="B6947" i="9"/>
  <c r="D6947" i="9"/>
  <c r="E6947" i="9"/>
  <c r="F6947" i="9"/>
  <c r="H6947" i="9"/>
  <c r="I6947" i="9"/>
  <c r="A6948" i="9"/>
  <c r="B6948" i="9"/>
  <c r="C6948" i="9"/>
  <c r="D6948" i="9"/>
  <c r="E6948" i="9"/>
  <c r="F6948" i="9"/>
  <c r="G6948" i="9"/>
  <c r="H6948" i="9"/>
  <c r="I6948" i="9"/>
  <c r="A6949" i="9"/>
  <c r="C6949" i="9" s="1"/>
  <c r="B6949" i="9"/>
  <c r="D6949" i="9"/>
  <c r="E6949" i="9"/>
  <c r="F6949" i="9"/>
  <c r="H6949" i="9"/>
  <c r="I6949" i="9"/>
  <c r="A6950" i="9"/>
  <c r="B6950" i="9"/>
  <c r="C6950" i="9"/>
  <c r="D6950" i="9"/>
  <c r="E6950" i="9"/>
  <c r="F6950" i="9"/>
  <c r="G6950" i="9"/>
  <c r="H6950" i="9"/>
  <c r="I6950" i="9"/>
  <c r="A6951" i="9"/>
  <c r="C6951" i="9" s="1"/>
  <c r="B6951" i="9"/>
  <c r="D6951" i="9"/>
  <c r="E6951" i="9"/>
  <c r="F6951" i="9"/>
  <c r="H6951" i="9"/>
  <c r="I6951" i="9"/>
  <c r="A6952" i="9"/>
  <c r="B6952" i="9"/>
  <c r="C6952" i="9"/>
  <c r="D6952" i="9"/>
  <c r="E6952" i="9"/>
  <c r="F6952" i="9"/>
  <c r="G6952" i="9"/>
  <c r="H6952" i="9"/>
  <c r="I6952" i="9"/>
  <c r="A6953" i="9"/>
  <c r="C6953" i="9" s="1"/>
  <c r="B6953" i="9"/>
  <c r="D6953" i="9"/>
  <c r="E6953" i="9"/>
  <c r="F6953" i="9"/>
  <c r="H6953" i="9"/>
  <c r="I6953" i="9"/>
  <c r="A6954" i="9"/>
  <c r="B6954" i="9"/>
  <c r="C6954" i="9"/>
  <c r="D6954" i="9"/>
  <c r="E6954" i="9"/>
  <c r="F6954" i="9"/>
  <c r="G6954" i="9"/>
  <c r="H6954" i="9"/>
  <c r="I6954" i="9"/>
  <c r="A6955" i="9"/>
  <c r="C6955" i="9" s="1"/>
  <c r="B6955" i="9"/>
  <c r="D6955" i="9"/>
  <c r="E6955" i="9"/>
  <c r="F6955" i="9"/>
  <c r="H6955" i="9"/>
  <c r="I6955" i="9"/>
  <c r="A6956" i="9"/>
  <c r="B6956" i="9"/>
  <c r="C6956" i="9"/>
  <c r="D6956" i="9"/>
  <c r="E6956" i="9"/>
  <c r="F6956" i="9"/>
  <c r="G6956" i="9"/>
  <c r="H6956" i="9"/>
  <c r="I6956" i="9"/>
  <c r="A6957" i="9"/>
  <c r="C6957" i="9" s="1"/>
  <c r="B6957" i="9"/>
  <c r="D6957" i="9"/>
  <c r="E6957" i="9"/>
  <c r="F6957" i="9"/>
  <c r="H6957" i="9"/>
  <c r="I6957" i="9"/>
  <c r="A6958" i="9"/>
  <c r="B6958" i="9"/>
  <c r="C6958" i="9"/>
  <c r="D6958" i="9"/>
  <c r="E6958" i="9"/>
  <c r="F6958" i="9"/>
  <c r="G6958" i="9"/>
  <c r="H6958" i="9"/>
  <c r="I6958" i="9"/>
  <c r="A6959" i="9"/>
  <c r="C6959" i="9" s="1"/>
  <c r="B6959" i="9"/>
  <c r="D6959" i="9"/>
  <c r="E6959" i="9"/>
  <c r="F6959" i="9"/>
  <c r="H6959" i="9"/>
  <c r="I6959" i="9"/>
  <c r="A6960" i="9"/>
  <c r="B6960" i="9"/>
  <c r="C6960" i="9"/>
  <c r="D6960" i="9"/>
  <c r="E6960" i="9"/>
  <c r="F6960" i="9"/>
  <c r="G6960" i="9"/>
  <c r="H6960" i="9"/>
  <c r="I6960" i="9"/>
  <c r="A6961" i="9"/>
  <c r="C6961" i="9" s="1"/>
  <c r="B6961" i="9"/>
  <c r="D6961" i="9"/>
  <c r="E6961" i="9"/>
  <c r="F6961" i="9"/>
  <c r="H6961" i="9"/>
  <c r="I6961" i="9"/>
  <c r="A6962" i="9"/>
  <c r="B6962" i="9"/>
  <c r="C6962" i="9"/>
  <c r="D6962" i="9"/>
  <c r="E6962" i="9"/>
  <c r="F6962" i="9"/>
  <c r="G6962" i="9"/>
  <c r="H6962" i="9"/>
  <c r="I6962" i="9"/>
  <c r="A6963" i="9"/>
  <c r="C6963" i="9" s="1"/>
  <c r="B6963" i="9"/>
  <c r="D6963" i="9"/>
  <c r="E6963" i="9"/>
  <c r="F6963" i="9"/>
  <c r="H6963" i="9"/>
  <c r="I6963" i="9"/>
  <c r="A6964" i="9"/>
  <c r="B6964" i="9"/>
  <c r="C6964" i="9"/>
  <c r="D6964" i="9"/>
  <c r="E6964" i="9"/>
  <c r="F6964" i="9"/>
  <c r="G6964" i="9"/>
  <c r="H6964" i="9"/>
  <c r="I6964" i="9"/>
  <c r="A6965" i="9"/>
  <c r="C6965" i="9" s="1"/>
  <c r="B6965" i="9"/>
  <c r="D6965" i="9"/>
  <c r="E6965" i="9"/>
  <c r="F6965" i="9"/>
  <c r="H6965" i="9"/>
  <c r="I6965" i="9"/>
  <c r="A6966" i="9"/>
  <c r="B6966" i="9"/>
  <c r="C6966" i="9"/>
  <c r="D6966" i="9"/>
  <c r="E6966" i="9"/>
  <c r="F6966" i="9"/>
  <c r="G6966" i="9"/>
  <c r="H6966" i="9"/>
  <c r="I6966" i="9"/>
  <c r="A6967" i="9"/>
  <c r="C6967" i="9" s="1"/>
  <c r="B6967" i="9"/>
  <c r="D6967" i="9"/>
  <c r="E6967" i="9"/>
  <c r="F6967" i="9"/>
  <c r="H6967" i="9"/>
  <c r="I6967" i="9"/>
  <c r="A6968" i="9"/>
  <c r="B6968" i="9"/>
  <c r="C6968" i="9"/>
  <c r="D6968" i="9"/>
  <c r="E6968" i="9"/>
  <c r="F6968" i="9"/>
  <c r="G6968" i="9"/>
  <c r="H6968" i="9"/>
  <c r="I6968" i="9"/>
  <c r="A6969" i="9"/>
  <c r="C6969" i="9" s="1"/>
  <c r="B6969" i="9"/>
  <c r="D6969" i="9"/>
  <c r="E6969" i="9"/>
  <c r="F6969" i="9"/>
  <c r="H6969" i="9"/>
  <c r="I6969" i="9"/>
  <c r="A6970" i="9"/>
  <c r="B6970" i="9"/>
  <c r="C6970" i="9"/>
  <c r="D6970" i="9"/>
  <c r="E6970" i="9"/>
  <c r="F6970" i="9"/>
  <c r="G6970" i="9"/>
  <c r="H6970" i="9"/>
  <c r="I6970" i="9"/>
  <c r="A6971" i="9"/>
  <c r="C6971" i="9" s="1"/>
  <c r="B6971" i="9"/>
  <c r="D6971" i="9"/>
  <c r="E6971" i="9"/>
  <c r="F6971" i="9"/>
  <c r="H6971" i="9"/>
  <c r="I6971" i="9"/>
  <c r="A6972" i="9"/>
  <c r="B6972" i="9"/>
  <c r="C6972" i="9"/>
  <c r="D6972" i="9"/>
  <c r="E6972" i="9"/>
  <c r="F6972" i="9"/>
  <c r="G6972" i="9"/>
  <c r="H6972" i="9"/>
  <c r="I6972" i="9"/>
  <c r="A6973" i="9"/>
  <c r="C6973" i="9" s="1"/>
  <c r="B6973" i="9"/>
  <c r="D6973" i="9"/>
  <c r="E6973" i="9"/>
  <c r="F6973" i="9"/>
  <c r="H6973" i="9"/>
  <c r="I6973" i="9"/>
  <c r="A6974" i="9"/>
  <c r="B6974" i="9"/>
  <c r="C6974" i="9"/>
  <c r="D6974" i="9"/>
  <c r="E6974" i="9"/>
  <c r="F6974" i="9"/>
  <c r="G6974" i="9"/>
  <c r="H6974" i="9"/>
  <c r="I6974" i="9"/>
  <c r="A6975" i="9"/>
  <c r="C6975" i="9" s="1"/>
  <c r="B6975" i="9"/>
  <c r="D6975" i="9"/>
  <c r="E6975" i="9"/>
  <c r="F6975" i="9"/>
  <c r="H6975" i="9"/>
  <c r="I6975" i="9"/>
  <c r="A6976" i="9"/>
  <c r="B6976" i="9"/>
  <c r="C6976" i="9"/>
  <c r="D6976" i="9"/>
  <c r="E6976" i="9"/>
  <c r="F6976" i="9"/>
  <c r="G6976" i="9"/>
  <c r="H6976" i="9"/>
  <c r="I6976" i="9"/>
  <c r="A6977" i="9"/>
  <c r="C6977" i="9" s="1"/>
  <c r="B6977" i="9"/>
  <c r="D6977" i="9"/>
  <c r="E6977" i="9"/>
  <c r="F6977" i="9"/>
  <c r="H6977" i="9"/>
  <c r="I6977" i="9"/>
  <c r="A6978" i="9"/>
  <c r="B6978" i="9"/>
  <c r="C6978" i="9"/>
  <c r="D6978" i="9"/>
  <c r="E6978" i="9"/>
  <c r="F6978" i="9"/>
  <c r="G6978" i="9"/>
  <c r="H6978" i="9"/>
  <c r="I6978" i="9"/>
  <c r="A6979" i="9"/>
  <c r="C6979" i="9" s="1"/>
  <c r="B6979" i="9"/>
  <c r="D6979" i="9"/>
  <c r="E6979" i="9"/>
  <c r="F6979" i="9"/>
  <c r="H6979" i="9"/>
  <c r="I6979" i="9"/>
  <c r="A6980" i="9"/>
  <c r="B6980" i="9"/>
  <c r="C6980" i="9"/>
  <c r="D6980" i="9"/>
  <c r="E6980" i="9"/>
  <c r="F6980" i="9"/>
  <c r="G6980" i="9"/>
  <c r="H6980" i="9"/>
  <c r="I6980" i="9"/>
  <c r="A6981" i="9"/>
  <c r="C6981" i="9" s="1"/>
  <c r="B6981" i="9"/>
  <c r="D6981" i="9"/>
  <c r="E6981" i="9"/>
  <c r="F6981" i="9"/>
  <c r="H6981" i="9"/>
  <c r="I6981" i="9"/>
  <c r="A6982" i="9"/>
  <c r="B6982" i="9"/>
  <c r="C6982" i="9"/>
  <c r="D6982" i="9"/>
  <c r="E6982" i="9"/>
  <c r="F6982" i="9"/>
  <c r="G6982" i="9"/>
  <c r="H6982" i="9"/>
  <c r="I6982" i="9"/>
  <c r="A6983" i="9"/>
  <c r="C6983" i="9" s="1"/>
  <c r="B6983" i="9"/>
  <c r="D6983" i="9"/>
  <c r="E6983" i="9"/>
  <c r="F6983" i="9"/>
  <c r="H6983" i="9"/>
  <c r="I6983" i="9"/>
  <c r="A6984" i="9"/>
  <c r="B6984" i="9"/>
  <c r="C6984" i="9"/>
  <c r="D6984" i="9"/>
  <c r="E6984" i="9"/>
  <c r="F6984" i="9"/>
  <c r="G6984" i="9"/>
  <c r="H6984" i="9"/>
  <c r="I6984" i="9"/>
  <c r="A6985" i="9"/>
  <c r="C6985" i="9" s="1"/>
  <c r="B6985" i="9"/>
  <c r="D6985" i="9"/>
  <c r="E6985" i="9"/>
  <c r="F6985" i="9"/>
  <c r="H6985" i="9"/>
  <c r="I6985" i="9"/>
  <c r="A6986" i="9"/>
  <c r="B6986" i="9"/>
  <c r="C6986" i="9"/>
  <c r="D6986" i="9"/>
  <c r="E6986" i="9"/>
  <c r="F6986" i="9"/>
  <c r="G6986" i="9"/>
  <c r="H6986" i="9"/>
  <c r="I6986" i="9"/>
  <c r="A6987" i="9"/>
  <c r="C6987" i="9" s="1"/>
  <c r="B6987" i="9"/>
  <c r="D6987" i="9"/>
  <c r="E6987" i="9"/>
  <c r="F6987" i="9"/>
  <c r="H6987" i="9"/>
  <c r="I6987" i="9"/>
  <c r="A6988" i="9"/>
  <c r="B6988" i="9"/>
  <c r="C6988" i="9"/>
  <c r="D6988" i="9"/>
  <c r="E6988" i="9"/>
  <c r="F6988" i="9"/>
  <c r="G6988" i="9"/>
  <c r="H6988" i="9"/>
  <c r="I6988" i="9"/>
  <c r="A6989" i="9"/>
  <c r="C6989" i="9" s="1"/>
  <c r="B6989" i="9"/>
  <c r="D6989" i="9"/>
  <c r="E6989" i="9"/>
  <c r="F6989" i="9"/>
  <c r="H6989" i="9"/>
  <c r="I6989" i="9"/>
  <c r="A6990" i="9"/>
  <c r="B6990" i="9"/>
  <c r="C6990" i="9"/>
  <c r="D6990" i="9"/>
  <c r="E6990" i="9"/>
  <c r="F6990" i="9"/>
  <c r="G6990" i="9"/>
  <c r="H6990" i="9"/>
  <c r="I6990" i="9"/>
  <c r="A6991" i="9"/>
  <c r="C6991" i="9" s="1"/>
  <c r="B6991" i="9"/>
  <c r="D6991" i="9"/>
  <c r="E6991" i="9"/>
  <c r="F6991" i="9"/>
  <c r="H6991" i="9"/>
  <c r="I6991" i="9"/>
  <c r="A6992" i="9"/>
  <c r="B6992" i="9"/>
  <c r="C6992" i="9"/>
  <c r="D6992" i="9"/>
  <c r="E6992" i="9"/>
  <c r="F6992" i="9"/>
  <c r="G6992" i="9"/>
  <c r="H6992" i="9"/>
  <c r="I6992" i="9"/>
  <c r="A6993" i="9"/>
  <c r="C6993" i="9" s="1"/>
  <c r="B6993" i="9"/>
  <c r="D6993" i="9"/>
  <c r="E6993" i="9"/>
  <c r="F6993" i="9"/>
  <c r="H6993" i="9"/>
  <c r="I6993" i="9"/>
  <c r="A6994" i="9"/>
  <c r="B6994" i="9"/>
  <c r="C6994" i="9"/>
  <c r="D6994" i="9"/>
  <c r="E6994" i="9"/>
  <c r="F6994" i="9"/>
  <c r="G6994" i="9"/>
  <c r="H6994" i="9"/>
  <c r="I6994" i="9"/>
  <c r="A6995" i="9"/>
  <c r="C6995" i="9" s="1"/>
  <c r="B6995" i="9"/>
  <c r="D6995" i="9"/>
  <c r="E6995" i="9"/>
  <c r="F6995" i="9"/>
  <c r="H6995" i="9"/>
  <c r="I6995" i="9"/>
  <c r="A6996" i="9"/>
  <c r="B6996" i="9"/>
  <c r="C6996" i="9"/>
  <c r="D6996" i="9"/>
  <c r="E6996" i="9"/>
  <c r="F6996" i="9"/>
  <c r="G6996" i="9"/>
  <c r="H6996" i="9"/>
  <c r="I6996" i="9"/>
  <c r="A6997" i="9"/>
  <c r="B6997" i="9"/>
  <c r="D6997" i="9"/>
  <c r="E6997" i="9"/>
  <c r="F6997" i="9"/>
  <c r="H6997" i="9"/>
  <c r="I6997" i="9"/>
  <c r="A6998" i="9"/>
  <c r="B6998" i="9"/>
  <c r="C6998" i="9"/>
  <c r="D6998" i="9"/>
  <c r="E6998" i="9"/>
  <c r="F6998" i="9"/>
  <c r="G6998" i="9"/>
  <c r="H6998" i="9"/>
  <c r="I6998" i="9"/>
  <c r="A6999" i="9"/>
  <c r="B6999" i="9"/>
  <c r="E6999" i="9"/>
  <c r="F6999" i="9"/>
  <c r="H6999" i="9"/>
  <c r="A7000" i="9"/>
  <c r="B7000" i="9"/>
  <c r="C7000" i="9"/>
  <c r="D7000" i="9"/>
  <c r="E7000" i="9"/>
  <c r="F7000" i="9"/>
  <c r="G7000" i="9"/>
  <c r="H7000" i="9"/>
  <c r="I7000" i="9"/>
  <c r="A7001" i="9"/>
  <c r="B7001" i="9"/>
  <c r="D7001" i="9"/>
  <c r="E7001" i="9"/>
  <c r="F7001" i="9"/>
  <c r="H7001" i="9"/>
  <c r="I7001" i="9"/>
  <c r="A7002" i="9"/>
  <c r="B7002" i="9"/>
  <c r="C7002" i="9"/>
  <c r="D7002" i="9"/>
  <c r="E7002" i="9"/>
  <c r="F7002" i="9"/>
  <c r="G7002" i="9"/>
  <c r="H7002" i="9"/>
  <c r="I7002" i="9"/>
  <c r="A7003" i="9"/>
  <c r="B7003" i="9"/>
  <c r="E7003" i="9"/>
  <c r="F7003" i="9"/>
  <c r="H7003" i="9"/>
  <c r="A7004" i="9"/>
  <c r="B7004" i="9"/>
  <c r="C7004" i="9"/>
  <c r="D7004" i="9"/>
  <c r="E7004" i="9"/>
  <c r="F7004" i="9"/>
  <c r="G7004" i="9"/>
  <c r="H7004" i="9"/>
  <c r="I7004" i="9"/>
  <c r="A7005" i="9"/>
  <c r="B7005" i="9"/>
  <c r="D7005" i="9"/>
  <c r="E7005" i="9"/>
  <c r="F7005" i="9"/>
  <c r="H7005" i="9"/>
  <c r="I7005" i="9"/>
  <c r="A7006" i="9"/>
  <c r="B7006" i="9"/>
  <c r="C7006" i="9"/>
  <c r="D7006" i="9"/>
  <c r="E7006" i="9"/>
  <c r="F7006" i="9"/>
  <c r="G7006" i="9"/>
  <c r="H7006" i="9"/>
  <c r="I7006" i="9"/>
  <c r="A7007" i="9"/>
  <c r="B7007" i="9"/>
  <c r="E7007" i="9"/>
  <c r="F7007" i="9"/>
  <c r="H7007" i="9"/>
  <c r="A7008" i="9"/>
  <c r="B7008" i="9"/>
  <c r="C7008" i="9"/>
  <c r="D7008" i="9"/>
  <c r="E7008" i="9"/>
  <c r="F7008" i="9"/>
  <c r="G7008" i="9"/>
  <c r="H7008" i="9"/>
  <c r="I7008" i="9"/>
  <c r="A7009" i="9"/>
  <c r="B7009" i="9"/>
  <c r="D7009" i="9"/>
  <c r="E7009" i="9"/>
  <c r="F7009" i="9"/>
  <c r="H7009" i="9"/>
  <c r="I7009" i="9"/>
  <c r="A7010" i="9"/>
  <c r="B7010" i="9"/>
  <c r="C7010" i="9"/>
  <c r="D7010" i="9"/>
  <c r="E7010" i="9"/>
  <c r="F7010" i="9"/>
  <c r="G7010" i="9"/>
  <c r="H7010" i="9"/>
  <c r="I7010" i="9"/>
  <c r="A7011" i="9"/>
  <c r="B7011" i="9"/>
  <c r="E7011" i="9"/>
  <c r="F7011" i="9"/>
  <c r="H7011" i="9"/>
  <c r="A7012" i="9"/>
  <c r="B7012" i="9"/>
  <c r="C7012" i="9"/>
  <c r="D7012" i="9"/>
  <c r="E7012" i="9"/>
  <c r="F7012" i="9"/>
  <c r="G7012" i="9"/>
  <c r="H7012" i="9"/>
  <c r="I7012" i="9"/>
  <c r="A7013" i="9"/>
  <c r="B7013" i="9"/>
  <c r="D7013" i="9"/>
  <c r="E7013" i="9"/>
  <c r="F7013" i="9"/>
  <c r="H7013" i="9"/>
  <c r="I7013" i="9"/>
  <c r="A7014" i="9"/>
  <c r="B7014" i="9"/>
  <c r="C7014" i="9"/>
  <c r="D7014" i="9"/>
  <c r="E7014" i="9"/>
  <c r="F7014" i="9"/>
  <c r="G7014" i="9"/>
  <c r="H7014" i="9"/>
  <c r="I7014" i="9"/>
  <c r="A7015" i="9"/>
  <c r="B7015" i="9"/>
  <c r="E7015" i="9"/>
  <c r="F7015" i="9"/>
  <c r="H7015" i="9"/>
  <c r="A7016" i="9"/>
  <c r="B7016" i="9"/>
  <c r="C7016" i="9"/>
  <c r="D7016" i="9"/>
  <c r="E7016" i="9"/>
  <c r="F7016" i="9"/>
  <c r="G7016" i="9"/>
  <c r="H7016" i="9"/>
  <c r="I7016" i="9"/>
  <c r="A7017" i="9"/>
  <c r="B7017" i="9"/>
  <c r="D7017" i="9"/>
  <c r="E7017" i="9"/>
  <c r="F7017" i="9"/>
  <c r="H7017" i="9"/>
  <c r="I7017" i="9"/>
  <c r="A7018" i="9"/>
  <c r="B7018" i="9"/>
  <c r="C7018" i="9"/>
  <c r="D7018" i="9"/>
  <c r="E7018" i="9"/>
  <c r="F7018" i="9"/>
  <c r="G7018" i="9"/>
  <c r="H7018" i="9"/>
  <c r="I7018" i="9"/>
  <c r="A7019" i="9"/>
  <c r="B7019" i="9"/>
  <c r="E7019" i="9"/>
  <c r="F7019" i="9"/>
  <c r="H7019" i="9"/>
  <c r="A7020" i="9"/>
  <c r="B7020" i="9"/>
  <c r="C7020" i="9"/>
  <c r="D7020" i="9"/>
  <c r="E7020" i="9"/>
  <c r="F7020" i="9"/>
  <c r="G7020" i="9"/>
  <c r="H7020" i="9"/>
  <c r="I7020" i="9"/>
  <c r="A7021" i="9"/>
  <c r="B7021" i="9"/>
  <c r="D7021" i="9"/>
  <c r="E7021" i="9"/>
  <c r="F7021" i="9"/>
  <c r="H7021" i="9"/>
  <c r="I7021" i="9"/>
  <c r="A7022" i="9"/>
  <c r="B7022" i="9"/>
  <c r="C7022" i="9"/>
  <c r="D7022" i="9"/>
  <c r="E7022" i="9"/>
  <c r="F7022" i="9"/>
  <c r="G7022" i="9"/>
  <c r="H7022" i="9"/>
  <c r="I7022" i="9"/>
  <c r="A7023" i="9"/>
  <c r="B7023" i="9"/>
  <c r="E7023" i="9"/>
  <c r="F7023" i="9"/>
  <c r="H7023" i="9"/>
  <c r="A7024" i="9"/>
  <c r="B7024" i="9"/>
  <c r="C7024" i="9"/>
  <c r="D7024" i="9"/>
  <c r="E7024" i="9"/>
  <c r="F7024" i="9"/>
  <c r="G7024" i="9"/>
  <c r="H7024" i="9"/>
  <c r="I7024" i="9"/>
  <c r="A7025" i="9"/>
  <c r="B7025" i="9"/>
  <c r="D7025" i="9"/>
  <c r="E7025" i="9"/>
  <c r="F7025" i="9"/>
  <c r="H7025" i="9"/>
  <c r="I7025" i="9"/>
  <c r="A7026" i="9"/>
  <c r="B7026" i="9"/>
  <c r="C7026" i="9"/>
  <c r="D7026" i="9"/>
  <c r="E7026" i="9"/>
  <c r="F7026" i="9"/>
  <c r="G7026" i="9"/>
  <c r="H7026" i="9"/>
  <c r="I7026" i="9"/>
  <c r="A7027" i="9"/>
  <c r="B7027" i="9"/>
  <c r="E7027" i="9"/>
  <c r="F7027" i="9"/>
  <c r="H7027" i="9"/>
  <c r="A7028" i="9"/>
  <c r="B7028" i="9"/>
  <c r="C7028" i="9"/>
  <c r="D7028" i="9"/>
  <c r="E7028" i="9"/>
  <c r="F7028" i="9"/>
  <c r="G7028" i="9"/>
  <c r="H7028" i="9"/>
  <c r="I7028" i="9"/>
  <c r="A7029" i="9"/>
  <c r="B7029" i="9"/>
  <c r="D7029" i="9"/>
  <c r="E7029" i="9"/>
  <c r="F7029" i="9"/>
  <c r="H7029" i="9"/>
  <c r="I7029" i="9"/>
  <c r="A7030" i="9"/>
  <c r="B7030" i="9"/>
  <c r="C7030" i="9"/>
  <c r="D7030" i="9"/>
  <c r="E7030" i="9"/>
  <c r="F7030" i="9"/>
  <c r="G7030" i="9"/>
  <c r="H7030" i="9"/>
  <c r="I7030" i="9"/>
  <c r="A7031" i="9"/>
  <c r="B7031" i="9"/>
  <c r="E7031" i="9"/>
  <c r="F7031" i="9"/>
  <c r="H7031" i="9"/>
  <c r="A7032" i="9"/>
  <c r="B7032" i="9"/>
  <c r="C7032" i="9"/>
  <c r="D7032" i="9"/>
  <c r="E7032" i="9"/>
  <c r="F7032" i="9"/>
  <c r="G7032" i="9"/>
  <c r="H7032" i="9"/>
  <c r="I7032" i="9"/>
  <c r="A7033" i="9"/>
  <c r="B7033" i="9"/>
  <c r="D7033" i="9"/>
  <c r="E7033" i="9"/>
  <c r="F7033" i="9"/>
  <c r="H7033" i="9"/>
  <c r="I7033" i="9"/>
  <c r="A7034" i="9"/>
  <c r="B7034" i="9"/>
  <c r="C7034" i="9"/>
  <c r="D7034" i="9"/>
  <c r="E7034" i="9"/>
  <c r="F7034" i="9"/>
  <c r="G7034" i="9"/>
  <c r="H7034" i="9"/>
  <c r="I7034" i="9"/>
  <c r="A7035" i="9"/>
  <c r="B7035" i="9"/>
  <c r="E7035" i="9"/>
  <c r="F7035" i="9"/>
  <c r="H7035" i="9"/>
  <c r="A7036" i="9"/>
  <c r="B7036" i="9"/>
  <c r="C7036" i="9"/>
  <c r="D7036" i="9"/>
  <c r="E7036" i="9"/>
  <c r="F7036" i="9"/>
  <c r="G7036" i="9"/>
  <c r="H7036" i="9"/>
  <c r="I7036" i="9"/>
  <c r="A7037" i="9"/>
  <c r="B7037" i="9"/>
  <c r="D7037" i="9"/>
  <c r="E7037" i="9"/>
  <c r="F7037" i="9"/>
  <c r="H7037" i="9"/>
  <c r="I7037" i="9"/>
  <c r="A7038" i="9"/>
  <c r="B7038" i="9"/>
  <c r="C7038" i="9"/>
  <c r="D7038" i="9"/>
  <c r="E7038" i="9"/>
  <c r="F7038" i="9"/>
  <c r="G7038" i="9"/>
  <c r="H7038" i="9"/>
  <c r="I7038" i="9"/>
  <c r="A7039" i="9"/>
  <c r="B7039" i="9"/>
  <c r="E7039" i="9"/>
  <c r="F7039" i="9"/>
  <c r="H7039" i="9"/>
  <c r="A7040" i="9"/>
  <c r="B7040" i="9"/>
  <c r="C7040" i="9"/>
  <c r="D7040" i="9"/>
  <c r="E7040" i="9"/>
  <c r="F7040" i="9"/>
  <c r="G7040" i="9"/>
  <c r="H7040" i="9"/>
  <c r="I7040" i="9"/>
  <c r="A7041" i="9"/>
  <c r="B7041" i="9"/>
  <c r="D7041" i="9"/>
  <c r="E7041" i="9"/>
  <c r="F7041" i="9"/>
  <c r="H7041" i="9"/>
  <c r="I7041" i="9"/>
  <c r="A7042" i="9"/>
  <c r="B7042" i="9"/>
  <c r="C7042" i="9"/>
  <c r="D7042" i="9"/>
  <c r="E7042" i="9"/>
  <c r="F7042" i="9"/>
  <c r="G7042" i="9"/>
  <c r="H7042" i="9"/>
  <c r="I7042" i="9"/>
  <c r="A7043" i="9"/>
  <c r="B7043" i="9"/>
  <c r="E7043" i="9"/>
  <c r="F7043" i="9"/>
  <c r="H7043" i="9"/>
  <c r="A7044" i="9"/>
  <c r="B7044" i="9"/>
  <c r="C7044" i="9"/>
  <c r="D7044" i="9"/>
  <c r="E7044" i="9"/>
  <c r="F7044" i="9"/>
  <c r="G7044" i="9"/>
  <c r="H7044" i="9"/>
  <c r="I7044" i="9"/>
  <c r="A7045" i="9"/>
  <c r="B7045" i="9"/>
  <c r="D7045" i="9"/>
  <c r="E7045" i="9"/>
  <c r="F7045" i="9"/>
  <c r="H7045" i="9"/>
  <c r="I7045" i="9"/>
  <c r="A7046" i="9"/>
  <c r="B7046" i="9"/>
  <c r="C7046" i="9"/>
  <c r="D7046" i="9"/>
  <c r="E7046" i="9"/>
  <c r="F7046" i="9"/>
  <c r="G7046" i="9"/>
  <c r="H7046" i="9"/>
  <c r="I7046" i="9"/>
  <c r="A7047" i="9"/>
  <c r="B7047" i="9"/>
  <c r="E7047" i="9"/>
  <c r="F7047" i="9"/>
  <c r="H7047" i="9"/>
  <c r="A7048" i="9"/>
  <c r="B7048" i="9"/>
  <c r="C7048" i="9"/>
  <c r="D7048" i="9"/>
  <c r="E7048" i="9"/>
  <c r="F7048" i="9"/>
  <c r="G7048" i="9"/>
  <c r="H7048" i="9"/>
  <c r="I7048" i="9"/>
  <c r="A7049" i="9"/>
  <c r="B7049" i="9"/>
  <c r="D7049" i="9"/>
  <c r="E7049" i="9"/>
  <c r="F7049" i="9"/>
  <c r="H7049" i="9"/>
  <c r="I7049" i="9"/>
  <c r="A7050" i="9"/>
  <c r="B7050" i="9"/>
  <c r="C7050" i="9"/>
  <c r="D7050" i="9"/>
  <c r="E7050" i="9"/>
  <c r="F7050" i="9"/>
  <c r="G7050" i="9"/>
  <c r="H7050" i="9"/>
  <c r="I7050" i="9"/>
  <c r="A7051" i="9"/>
  <c r="B7051" i="9"/>
  <c r="E7051" i="9"/>
  <c r="F7051" i="9"/>
  <c r="H7051" i="9"/>
  <c r="A7052" i="9"/>
  <c r="B7052" i="9"/>
  <c r="C7052" i="9"/>
  <c r="D7052" i="9"/>
  <c r="E7052" i="9"/>
  <c r="F7052" i="9"/>
  <c r="G7052" i="9"/>
  <c r="H7052" i="9"/>
  <c r="I7052" i="9"/>
  <c r="A7053" i="9"/>
  <c r="B7053" i="9"/>
  <c r="D7053" i="9"/>
  <c r="E7053" i="9"/>
  <c r="F7053" i="9"/>
  <c r="H7053" i="9"/>
  <c r="I7053" i="9"/>
  <c r="A7054" i="9"/>
  <c r="B7054" i="9"/>
  <c r="C7054" i="9"/>
  <c r="D7054" i="9"/>
  <c r="E7054" i="9"/>
  <c r="F7054" i="9"/>
  <c r="G7054" i="9"/>
  <c r="H7054" i="9"/>
  <c r="I7054" i="9"/>
  <c r="A7055" i="9"/>
  <c r="B7055" i="9"/>
  <c r="E7055" i="9"/>
  <c r="F7055" i="9"/>
  <c r="H7055" i="9"/>
  <c r="A7056" i="9"/>
  <c r="B7056" i="9"/>
  <c r="C7056" i="9"/>
  <c r="D7056" i="9"/>
  <c r="E7056" i="9"/>
  <c r="F7056" i="9"/>
  <c r="G7056" i="9"/>
  <c r="H7056" i="9"/>
  <c r="I7056" i="9"/>
  <c r="A7057" i="9"/>
  <c r="B7057" i="9"/>
  <c r="D7057" i="9"/>
  <c r="E7057" i="9"/>
  <c r="F7057" i="9"/>
  <c r="H7057" i="9"/>
  <c r="I7057" i="9"/>
  <c r="A7058" i="9"/>
  <c r="B7058" i="9"/>
  <c r="C7058" i="9"/>
  <c r="D7058" i="9"/>
  <c r="E7058" i="9"/>
  <c r="F7058" i="9"/>
  <c r="G7058" i="9"/>
  <c r="H7058" i="9"/>
  <c r="I7058" i="9"/>
  <c r="A7059" i="9"/>
  <c r="B7059" i="9"/>
  <c r="E7059" i="9"/>
  <c r="F7059" i="9"/>
  <c r="H7059" i="9"/>
  <c r="A7060" i="9"/>
  <c r="B7060" i="9"/>
  <c r="C7060" i="9"/>
  <c r="D7060" i="9"/>
  <c r="E7060" i="9"/>
  <c r="F7060" i="9"/>
  <c r="G7060" i="9"/>
  <c r="H7060" i="9"/>
  <c r="I7060" i="9"/>
  <c r="A7061" i="9"/>
  <c r="B7061" i="9"/>
  <c r="D7061" i="9"/>
  <c r="E7061" i="9"/>
  <c r="F7061" i="9"/>
  <c r="H7061" i="9"/>
  <c r="I7061" i="9"/>
  <c r="A7062" i="9"/>
  <c r="B7062" i="9"/>
  <c r="C7062" i="9"/>
  <c r="D7062" i="9"/>
  <c r="E7062" i="9"/>
  <c r="F7062" i="9"/>
  <c r="G7062" i="9"/>
  <c r="H7062" i="9"/>
  <c r="I7062" i="9"/>
  <c r="A7063" i="9"/>
  <c r="B7063" i="9"/>
  <c r="E7063" i="9"/>
  <c r="F7063" i="9"/>
  <c r="H7063" i="9"/>
  <c r="A7064" i="9"/>
  <c r="B7064" i="9"/>
  <c r="C7064" i="9"/>
  <c r="D7064" i="9"/>
  <c r="E7064" i="9"/>
  <c r="F7064" i="9"/>
  <c r="G7064" i="9"/>
  <c r="H7064" i="9"/>
  <c r="I7064" i="9"/>
  <c r="A7065" i="9"/>
  <c r="B7065" i="9"/>
  <c r="D7065" i="9"/>
  <c r="E7065" i="9"/>
  <c r="F7065" i="9"/>
  <c r="H7065" i="9"/>
  <c r="I7065" i="9"/>
  <c r="A7066" i="9"/>
  <c r="B7066" i="9"/>
  <c r="C7066" i="9"/>
  <c r="D7066" i="9"/>
  <c r="E7066" i="9"/>
  <c r="F7066" i="9"/>
  <c r="G7066" i="9"/>
  <c r="H7066" i="9"/>
  <c r="I7066" i="9"/>
  <c r="A7067" i="9"/>
  <c r="B7067" i="9"/>
  <c r="E7067" i="9"/>
  <c r="F7067" i="9"/>
  <c r="H7067" i="9"/>
  <c r="A7068" i="9"/>
  <c r="B7068" i="9"/>
  <c r="C7068" i="9"/>
  <c r="D7068" i="9"/>
  <c r="E7068" i="9"/>
  <c r="F7068" i="9"/>
  <c r="G7068" i="9"/>
  <c r="H7068" i="9"/>
  <c r="I7068" i="9"/>
  <c r="A7069" i="9"/>
  <c r="B7069" i="9"/>
  <c r="D7069" i="9"/>
  <c r="E7069" i="9"/>
  <c r="F7069" i="9"/>
  <c r="H7069" i="9"/>
  <c r="I7069" i="9"/>
  <c r="A7070" i="9"/>
  <c r="B7070" i="9"/>
  <c r="C7070" i="9"/>
  <c r="D7070" i="9"/>
  <c r="E7070" i="9"/>
  <c r="F7070" i="9"/>
  <c r="G7070" i="9"/>
  <c r="H7070" i="9"/>
  <c r="I7070" i="9"/>
  <c r="A7071" i="9"/>
  <c r="B7071" i="9"/>
  <c r="E7071" i="9"/>
  <c r="F7071" i="9"/>
  <c r="H7071" i="9"/>
  <c r="A7072" i="9"/>
  <c r="B7072" i="9"/>
  <c r="C7072" i="9"/>
  <c r="D7072" i="9"/>
  <c r="E7072" i="9"/>
  <c r="F7072" i="9"/>
  <c r="G7072" i="9"/>
  <c r="H7072" i="9"/>
  <c r="I7072" i="9"/>
  <c r="A7073" i="9"/>
  <c r="B7073" i="9"/>
  <c r="D7073" i="9"/>
  <c r="E7073" i="9"/>
  <c r="F7073" i="9"/>
  <c r="H7073" i="9"/>
  <c r="I7073" i="9"/>
  <c r="A7074" i="9"/>
  <c r="B7074" i="9"/>
  <c r="C7074" i="9"/>
  <c r="D7074" i="9"/>
  <c r="E7074" i="9"/>
  <c r="F7074" i="9"/>
  <c r="G7074" i="9"/>
  <c r="H7074" i="9"/>
  <c r="I7074" i="9"/>
  <c r="A7075" i="9"/>
  <c r="B7075" i="9"/>
  <c r="E7075" i="9"/>
  <c r="F7075" i="9"/>
  <c r="H7075" i="9"/>
  <c r="A7076" i="9"/>
  <c r="B7076" i="9"/>
  <c r="C7076" i="9"/>
  <c r="D7076" i="9"/>
  <c r="E7076" i="9"/>
  <c r="F7076" i="9"/>
  <c r="G7076" i="9"/>
  <c r="H7076" i="9"/>
  <c r="I7076" i="9"/>
  <c r="A7077" i="9"/>
  <c r="B7077" i="9"/>
  <c r="D7077" i="9"/>
  <c r="E7077" i="9"/>
  <c r="F7077" i="9"/>
  <c r="H7077" i="9"/>
  <c r="I7077" i="9"/>
  <c r="A7078" i="9"/>
  <c r="B7078" i="9"/>
  <c r="C7078" i="9"/>
  <c r="D7078" i="9"/>
  <c r="E7078" i="9"/>
  <c r="F7078" i="9"/>
  <c r="G7078" i="9"/>
  <c r="H7078" i="9"/>
  <c r="I7078" i="9"/>
  <c r="A7079" i="9"/>
  <c r="B7079" i="9"/>
  <c r="E7079" i="9"/>
  <c r="F7079" i="9"/>
  <c r="H7079" i="9"/>
  <c r="A7080" i="9"/>
  <c r="B7080" i="9"/>
  <c r="C7080" i="9"/>
  <c r="D7080" i="9"/>
  <c r="E7080" i="9"/>
  <c r="F7080" i="9"/>
  <c r="G7080" i="9"/>
  <c r="H7080" i="9"/>
  <c r="I7080" i="9"/>
  <c r="A7081" i="9"/>
  <c r="B7081" i="9"/>
  <c r="D7081" i="9"/>
  <c r="E7081" i="9"/>
  <c r="F7081" i="9"/>
  <c r="H7081" i="9"/>
  <c r="I7081" i="9"/>
  <c r="A7082" i="9"/>
  <c r="B7082" i="9"/>
  <c r="C7082" i="9"/>
  <c r="D7082" i="9"/>
  <c r="E7082" i="9"/>
  <c r="F7082" i="9"/>
  <c r="G7082" i="9"/>
  <c r="H7082" i="9"/>
  <c r="I7082" i="9"/>
  <c r="A7083" i="9"/>
  <c r="B7083" i="9"/>
  <c r="E7083" i="9"/>
  <c r="F7083" i="9"/>
  <c r="H7083" i="9"/>
  <c r="A7084" i="9"/>
  <c r="B7084" i="9"/>
  <c r="C7084" i="9"/>
  <c r="D7084" i="9"/>
  <c r="E7084" i="9"/>
  <c r="F7084" i="9"/>
  <c r="G7084" i="9"/>
  <c r="H7084" i="9"/>
  <c r="I7084" i="9"/>
  <c r="A7085" i="9"/>
  <c r="B7085" i="9"/>
  <c r="D7085" i="9"/>
  <c r="E7085" i="9"/>
  <c r="F7085" i="9"/>
  <c r="H7085" i="9"/>
  <c r="I7085" i="9"/>
  <c r="A7086" i="9"/>
  <c r="B7086" i="9"/>
  <c r="C7086" i="9"/>
  <c r="D7086" i="9"/>
  <c r="E7086" i="9"/>
  <c r="F7086" i="9"/>
  <c r="G7086" i="9"/>
  <c r="H7086" i="9"/>
  <c r="I7086" i="9"/>
  <c r="A7087" i="9"/>
  <c r="B7087" i="9"/>
  <c r="E7087" i="9"/>
  <c r="F7087" i="9"/>
  <c r="H7087" i="9"/>
  <c r="A7088" i="9"/>
  <c r="B7088" i="9"/>
  <c r="C7088" i="9"/>
  <c r="D7088" i="9"/>
  <c r="E7088" i="9"/>
  <c r="F7088" i="9"/>
  <c r="G7088" i="9"/>
  <c r="H7088" i="9"/>
  <c r="I7088" i="9"/>
  <c r="A7089" i="9"/>
  <c r="B7089" i="9"/>
  <c r="D7089" i="9"/>
  <c r="E7089" i="9"/>
  <c r="F7089" i="9"/>
  <c r="H7089" i="9"/>
  <c r="I7089" i="9"/>
  <c r="A7090" i="9"/>
  <c r="B7090" i="9"/>
  <c r="C7090" i="9"/>
  <c r="D7090" i="9"/>
  <c r="E7090" i="9"/>
  <c r="F7090" i="9"/>
  <c r="G7090" i="9"/>
  <c r="H7090" i="9"/>
  <c r="I7090" i="9"/>
  <c r="A7091" i="9"/>
  <c r="B7091" i="9"/>
  <c r="E7091" i="9"/>
  <c r="F7091" i="9"/>
  <c r="H7091" i="9"/>
  <c r="A7092" i="9"/>
  <c r="B7092" i="9"/>
  <c r="C7092" i="9"/>
  <c r="D7092" i="9"/>
  <c r="E7092" i="9"/>
  <c r="F7092" i="9"/>
  <c r="G7092" i="9"/>
  <c r="H7092" i="9"/>
  <c r="I7092" i="9"/>
  <c r="A7093" i="9"/>
  <c r="B7093" i="9"/>
  <c r="D7093" i="9"/>
  <c r="E7093" i="9"/>
  <c r="F7093" i="9"/>
  <c r="H7093" i="9"/>
  <c r="I7093" i="9"/>
  <c r="A7094" i="9"/>
  <c r="B7094" i="9"/>
  <c r="C7094" i="9"/>
  <c r="D7094" i="9"/>
  <c r="E7094" i="9"/>
  <c r="F7094" i="9"/>
  <c r="G7094" i="9"/>
  <c r="H7094" i="9"/>
  <c r="I7094" i="9"/>
  <c r="A7095" i="9"/>
  <c r="B7095" i="9"/>
  <c r="E7095" i="9"/>
  <c r="F7095" i="9"/>
  <c r="H7095" i="9"/>
  <c r="A7096" i="9"/>
  <c r="B7096" i="9"/>
  <c r="C7096" i="9"/>
  <c r="D7096" i="9"/>
  <c r="E7096" i="9"/>
  <c r="F7096" i="9"/>
  <c r="G7096" i="9"/>
  <c r="H7096" i="9"/>
  <c r="I7096" i="9"/>
  <c r="A7097" i="9"/>
  <c r="B7097" i="9"/>
  <c r="D7097" i="9"/>
  <c r="E7097" i="9"/>
  <c r="F7097" i="9"/>
  <c r="H7097" i="9"/>
  <c r="I7097" i="9"/>
  <c r="A7098" i="9"/>
  <c r="B7098" i="9"/>
  <c r="C7098" i="9"/>
  <c r="D7098" i="9"/>
  <c r="E7098" i="9"/>
  <c r="F7098" i="9"/>
  <c r="G7098" i="9"/>
  <c r="H7098" i="9"/>
  <c r="I7098" i="9"/>
  <c r="A7099" i="9"/>
  <c r="B7099" i="9"/>
  <c r="E7099" i="9"/>
  <c r="F7099" i="9"/>
  <c r="H7099" i="9"/>
  <c r="A7100" i="9"/>
  <c r="B7100" i="9"/>
  <c r="C7100" i="9"/>
  <c r="D7100" i="9"/>
  <c r="E7100" i="9"/>
  <c r="F7100" i="9"/>
  <c r="G7100" i="9"/>
  <c r="H7100" i="9"/>
  <c r="I7100" i="9"/>
  <c r="A7101" i="9"/>
  <c r="B7101" i="9"/>
  <c r="D7101" i="9"/>
  <c r="E7101" i="9"/>
  <c r="F7101" i="9"/>
  <c r="H7101" i="9"/>
  <c r="I7101" i="9"/>
  <c r="A7102" i="9"/>
  <c r="B7102" i="9"/>
  <c r="C7102" i="9"/>
  <c r="D7102" i="9"/>
  <c r="E7102" i="9"/>
  <c r="F7102" i="9"/>
  <c r="G7102" i="9"/>
  <c r="H7102" i="9"/>
  <c r="I7102" i="9"/>
  <c r="A7103" i="9"/>
  <c r="B7103" i="9"/>
  <c r="E7103" i="9"/>
  <c r="F7103" i="9"/>
  <c r="H7103" i="9"/>
  <c r="A7104" i="9"/>
  <c r="B7104" i="9"/>
  <c r="C7104" i="9"/>
  <c r="D7104" i="9"/>
  <c r="E7104" i="9"/>
  <c r="F7104" i="9"/>
  <c r="G7104" i="9"/>
  <c r="H7104" i="9"/>
  <c r="I7104" i="9"/>
  <c r="A7105" i="9"/>
  <c r="B7105" i="9"/>
  <c r="D7105" i="9"/>
  <c r="E7105" i="9"/>
  <c r="F7105" i="9"/>
  <c r="H7105" i="9"/>
  <c r="I7105" i="9"/>
  <c r="A7106" i="9"/>
  <c r="B7106" i="9"/>
  <c r="C7106" i="9"/>
  <c r="D7106" i="9"/>
  <c r="E7106" i="9"/>
  <c r="F7106" i="9"/>
  <c r="G7106" i="9"/>
  <c r="H7106" i="9"/>
  <c r="I7106" i="9"/>
  <c r="A7107" i="9"/>
  <c r="B7107" i="9"/>
  <c r="E7107" i="9"/>
  <c r="F7107" i="9"/>
  <c r="H7107" i="9"/>
  <c r="A7108" i="9"/>
  <c r="B7108" i="9"/>
  <c r="C7108" i="9"/>
  <c r="D7108" i="9"/>
  <c r="E7108" i="9"/>
  <c r="F7108" i="9"/>
  <c r="G7108" i="9"/>
  <c r="H7108" i="9"/>
  <c r="I7108" i="9"/>
  <c r="A7109" i="9"/>
  <c r="B7109" i="9"/>
  <c r="D7109" i="9"/>
  <c r="E7109" i="9"/>
  <c r="F7109" i="9"/>
  <c r="H7109" i="9"/>
  <c r="I7109" i="9"/>
  <c r="A7110" i="9"/>
  <c r="B7110" i="9"/>
  <c r="C7110" i="9"/>
  <c r="D7110" i="9"/>
  <c r="E7110" i="9"/>
  <c r="F7110" i="9"/>
  <c r="G7110" i="9"/>
  <c r="H7110" i="9"/>
  <c r="I7110" i="9"/>
  <c r="A7111" i="9"/>
  <c r="B7111" i="9"/>
  <c r="E7111" i="9"/>
  <c r="F7111" i="9"/>
  <c r="H7111" i="9"/>
  <c r="A7112" i="9"/>
  <c r="B7112" i="9"/>
  <c r="C7112" i="9"/>
  <c r="D7112" i="9"/>
  <c r="E7112" i="9"/>
  <c r="F7112" i="9"/>
  <c r="G7112" i="9"/>
  <c r="H7112" i="9"/>
  <c r="I7112" i="9"/>
  <c r="A7113" i="9"/>
  <c r="B7113" i="9"/>
  <c r="D7113" i="9"/>
  <c r="E7113" i="9"/>
  <c r="F7113" i="9"/>
  <c r="H7113" i="9"/>
  <c r="I7113" i="9"/>
  <c r="A7114" i="9"/>
  <c r="B7114" i="9"/>
  <c r="C7114" i="9"/>
  <c r="D7114" i="9"/>
  <c r="E7114" i="9"/>
  <c r="F7114" i="9"/>
  <c r="G7114" i="9"/>
  <c r="H7114" i="9"/>
  <c r="I7114" i="9"/>
  <c r="A7115" i="9"/>
  <c r="B7115" i="9"/>
  <c r="E7115" i="9"/>
  <c r="F7115" i="9"/>
  <c r="H7115" i="9"/>
  <c r="A7116" i="9"/>
  <c r="B7116" i="9"/>
  <c r="C7116" i="9"/>
  <c r="D7116" i="9"/>
  <c r="E7116" i="9"/>
  <c r="F7116" i="9"/>
  <c r="G7116" i="9"/>
  <c r="H7116" i="9"/>
  <c r="I7116" i="9"/>
  <c r="A7117" i="9"/>
  <c r="B7117" i="9"/>
  <c r="D7117" i="9"/>
  <c r="E7117" i="9"/>
  <c r="F7117" i="9"/>
  <c r="H7117" i="9"/>
  <c r="I7117" i="9"/>
  <c r="A7118" i="9"/>
  <c r="B7118" i="9"/>
  <c r="C7118" i="9"/>
  <c r="D7118" i="9"/>
  <c r="E7118" i="9"/>
  <c r="F7118" i="9"/>
  <c r="G7118" i="9"/>
  <c r="H7118" i="9"/>
  <c r="I7118" i="9"/>
  <c r="A7119" i="9"/>
  <c r="B7119" i="9"/>
  <c r="E7119" i="9"/>
  <c r="F7119" i="9"/>
  <c r="H7119" i="9"/>
  <c r="A7120" i="9"/>
  <c r="B7120" i="9"/>
  <c r="C7120" i="9"/>
  <c r="D7120" i="9"/>
  <c r="E7120" i="9"/>
  <c r="F7120" i="9"/>
  <c r="G7120" i="9"/>
  <c r="H7120" i="9"/>
  <c r="I7120" i="9"/>
  <c r="A7121" i="9"/>
  <c r="B7121" i="9"/>
  <c r="D7121" i="9"/>
  <c r="E7121" i="9"/>
  <c r="F7121" i="9"/>
  <c r="H7121" i="9"/>
  <c r="I7121" i="9"/>
  <c r="A7122" i="9"/>
  <c r="B7122" i="9"/>
  <c r="C7122" i="9"/>
  <c r="D7122" i="9"/>
  <c r="E7122" i="9"/>
  <c r="F7122" i="9"/>
  <c r="G7122" i="9"/>
  <c r="H7122" i="9"/>
  <c r="I7122" i="9"/>
  <c r="A7123" i="9"/>
  <c r="B7123" i="9"/>
  <c r="E7123" i="9"/>
  <c r="F7123" i="9"/>
  <c r="H7123" i="9"/>
  <c r="A7124" i="9"/>
  <c r="B7124" i="9"/>
  <c r="C7124" i="9"/>
  <c r="D7124" i="9"/>
  <c r="E7124" i="9"/>
  <c r="F7124" i="9"/>
  <c r="G7124" i="9"/>
  <c r="H7124" i="9"/>
  <c r="I7124" i="9"/>
  <c r="A7125" i="9"/>
  <c r="B7125" i="9"/>
  <c r="D7125" i="9"/>
  <c r="E7125" i="9"/>
  <c r="F7125" i="9"/>
  <c r="H7125" i="9"/>
  <c r="I7125" i="9"/>
  <c r="A7126" i="9"/>
  <c r="B7126" i="9"/>
  <c r="C7126" i="9"/>
  <c r="D7126" i="9"/>
  <c r="E7126" i="9"/>
  <c r="F7126" i="9"/>
  <c r="G7126" i="9"/>
  <c r="H7126" i="9"/>
  <c r="I7126" i="9"/>
  <c r="A7127" i="9"/>
  <c r="C7127" i="9" s="1"/>
  <c r="B7127" i="9"/>
  <c r="D7127" i="9"/>
  <c r="E7127" i="9"/>
  <c r="F7127" i="9"/>
  <c r="H7127" i="9"/>
  <c r="I7127" i="9"/>
  <c r="A7128" i="9"/>
  <c r="B7128" i="9"/>
  <c r="C7128" i="9"/>
  <c r="D7128" i="9"/>
  <c r="E7128" i="9"/>
  <c r="F7128" i="9"/>
  <c r="G7128" i="9"/>
  <c r="H7128" i="9"/>
  <c r="I7128" i="9"/>
  <c r="A7129" i="9"/>
  <c r="C7129" i="9" s="1"/>
  <c r="B7129" i="9"/>
  <c r="D7129" i="9"/>
  <c r="E7129" i="9"/>
  <c r="F7129" i="9"/>
  <c r="H7129" i="9"/>
  <c r="I7129" i="9"/>
  <c r="A7130" i="9"/>
  <c r="B7130" i="9"/>
  <c r="C7130" i="9"/>
  <c r="D7130" i="9"/>
  <c r="E7130" i="9"/>
  <c r="F7130" i="9"/>
  <c r="G7130" i="9"/>
  <c r="H7130" i="9"/>
  <c r="I7130" i="9"/>
  <c r="A7131" i="9"/>
  <c r="C7131" i="9" s="1"/>
  <c r="B7131" i="9"/>
  <c r="D7131" i="9"/>
  <c r="E7131" i="9"/>
  <c r="F7131" i="9"/>
  <c r="H7131" i="9"/>
  <c r="I7131" i="9"/>
  <c r="A7132" i="9"/>
  <c r="B7132" i="9"/>
  <c r="C7132" i="9"/>
  <c r="D7132" i="9"/>
  <c r="E7132" i="9"/>
  <c r="F7132" i="9"/>
  <c r="G7132" i="9"/>
  <c r="H7132" i="9"/>
  <c r="I7132" i="9"/>
  <c r="A7133" i="9"/>
  <c r="C7133" i="9" s="1"/>
  <c r="B7133" i="9"/>
  <c r="D7133" i="9"/>
  <c r="E7133" i="9"/>
  <c r="F7133" i="9"/>
  <c r="H7133" i="9"/>
  <c r="I7133" i="9"/>
  <c r="A7134" i="9"/>
  <c r="B7134" i="9"/>
  <c r="C7134" i="9"/>
  <c r="D7134" i="9"/>
  <c r="E7134" i="9"/>
  <c r="F7134" i="9"/>
  <c r="G7134" i="9"/>
  <c r="H7134" i="9"/>
  <c r="I7134" i="9"/>
  <c r="A7135" i="9"/>
  <c r="C7135" i="9" s="1"/>
  <c r="B7135" i="9"/>
  <c r="D7135" i="9"/>
  <c r="E7135" i="9"/>
  <c r="F7135" i="9"/>
  <c r="H7135" i="9"/>
  <c r="I7135" i="9"/>
  <c r="A7136" i="9"/>
  <c r="B7136" i="9"/>
  <c r="C7136" i="9"/>
  <c r="D7136" i="9"/>
  <c r="E7136" i="9"/>
  <c r="F7136" i="9"/>
  <c r="G7136" i="9"/>
  <c r="H7136" i="9"/>
  <c r="I7136" i="9"/>
  <c r="A7137" i="9"/>
  <c r="C7137" i="9" s="1"/>
  <c r="B7137" i="9"/>
  <c r="D7137" i="9"/>
  <c r="E7137" i="9"/>
  <c r="F7137" i="9"/>
  <c r="H7137" i="9"/>
  <c r="I7137" i="9"/>
  <c r="A7138" i="9"/>
  <c r="B7138" i="9"/>
  <c r="C7138" i="9"/>
  <c r="D7138" i="9"/>
  <c r="E7138" i="9"/>
  <c r="F7138" i="9"/>
  <c r="G7138" i="9"/>
  <c r="H7138" i="9"/>
  <c r="I7138" i="9"/>
  <c r="A7139" i="9"/>
  <c r="C7139" i="9" s="1"/>
  <c r="B7139" i="9"/>
  <c r="D7139" i="9"/>
  <c r="E7139" i="9"/>
  <c r="F7139" i="9"/>
  <c r="H7139" i="9"/>
  <c r="I7139" i="9"/>
  <c r="A7140" i="9"/>
  <c r="B7140" i="9"/>
  <c r="C7140" i="9"/>
  <c r="D7140" i="9"/>
  <c r="E7140" i="9"/>
  <c r="F7140" i="9"/>
  <c r="G7140" i="9"/>
  <c r="H7140" i="9"/>
  <c r="I7140" i="9"/>
  <c r="A7141" i="9"/>
  <c r="C7141" i="9" s="1"/>
  <c r="B7141" i="9"/>
  <c r="D7141" i="9"/>
  <c r="E7141" i="9"/>
  <c r="F7141" i="9"/>
  <c r="H7141" i="9"/>
  <c r="I7141" i="9"/>
  <c r="A7142" i="9"/>
  <c r="B7142" i="9"/>
  <c r="C7142" i="9"/>
  <c r="D7142" i="9"/>
  <c r="E7142" i="9"/>
  <c r="F7142" i="9"/>
  <c r="G7142" i="9"/>
  <c r="H7142" i="9"/>
  <c r="I7142" i="9"/>
  <c r="A7143" i="9"/>
  <c r="C7143" i="9" s="1"/>
  <c r="B7143" i="9"/>
  <c r="D7143" i="9"/>
  <c r="E7143" i="9"/>
  <c r="F7143" i="9"/>
  <c r="H7143" i="9"/>
  <c r="I7143" i="9"/>
  <c r="A7144" i="9"/>
  <c r="B7144" i="9"/>
  <c r="C7144" i="9"/>
  <c r="D7144" i="9"/>
  <c r="E7144" i="9"/>
  <c r="F7144" i="9"/>
  <c r="G7144" i="9"/>
  <c r="H7144" i="9"/>
  <c r="I7144" i="9"/>
  <c r="A7145" i="9"/>
  <c r="C7145" i="9" s="1"/>
  <c r="B7145" i="9"/>
  <c r="D7145" i="9"/>
  <c r="E7145" i="9"/>
  <c r="F7145" i="9"/>
  <c r="H7145" i="9"/>
  <c r="I7145" i="9"/>
  <c r="A7146" i="9"/>
  <c r="B7146" i="9"/>
  <c r="C7146" i="9"/>
  <c r="D7146" i="9"/>
  <c r="E7146" i="9"/>
  <c r="F7146" i="9"/>
  <c r="G7146" i="9"/>
  <c r="H7146" i="9"/>
  <c r="I7146" i="9"/>
  <c r="A7147" i="9"/>
  <c r="C7147" i="9" s="1"/>
  <c r="B7147" i="9"/>
  <c r="D7147" i="9"/>
  <c r="E7147" i="9"/>
  <c r="F7147" i="9"/>
  <c r="H7147" i="9"/>
  <c r="I7147" i="9"/>
  <c r="A7148" i="9"/>
  <c r="B7148" i="9"/>
  <c r="C7148" i="9"/>
  <c r="D7148" i="9"/>
  <c r="E7148" i="9"/>
  <c r="F7148" i="9"/>
  <c r="G7148" i="9"/>
  <c r="H7148" i="9"/>
  <c r="I7148" i="9"/>
  <c r="A7149" i="9"/>
  <c r="C7149" i="9" s="1"/>
  <c r="B7149" i="9"/>
  <c r="D7149" i="9"/>
  <c r="E7149" i="9"/>
  <c r="F7149" i="9"/>
  <c r="H7149" i="9"/>
  <c r="I7149" i="9"/>
  <c r="A7150" i="9"/>
  <c r="B7150" i="9"/>
  <c r="C7150" i="9"/>
  <c r="D7150" i="9"/>
  <c r="E7150" i="9"/>
  <c r="F7150" i="9"/>
  <c r="G7150" i="9"/>
  <c r="H7150" i="9"/>
  <c r="I7150" i="9"/>
  <c r="A7151" i="9"/>
  <c r="C7151" i="9" s="1"/>
  <c r="B7151" i="9"/>
  <c r="D7151" i="9"/>
  <c r="E7151" i="9"/>
  <c r="F7151" i="9"/>
  <c r="H7151" i="9"/>
  <c r="I7151" i="9"/>
  <c r="A7152" i="9"/>
  <c r="B7152" i="9"/>
  <c r="C7152" i="9"/>
  <c r="D7152" i="9"/>
  <c r="E7152" i="9"/>
  <c r="F7152" i="9"/>
  <c r="G7152" i="9"/>
  <c r="H7152" i="9"/>
  <c r="I7152" i="9"/>
  <c r="A7153" i="9"/>
  <c r="C7153" i="9" s="1"/>
  <c r="B7153" i="9"/>
  <c r="D7153" i="9"/>
  <c r="E7153" i="9"/>
  <c r="F7153" i="9"/>
  <c r="H7153" i="9"/>
  <c r="I7153" i="9"/>
  <c r="A7154" i="9"/>
  <c r="B7154" i="9"/>
  <c r="C7154" i="9"/>
  <c r="D7154" i="9"/>
  <c r="E7154" i="9"/>
  <c r="F7154" i="9"/>
  <c r="G7154" i="9"/>
  <c r="H7154" i="9"/>
  <c r="I7154" i="9"/>
  <c r="A7155" i="9"/>
  <c r="C7155" i="9" s="1"/>
  <c r="B7155" i="9"/>
  <c r="D7155" i="9"/>
  <c r="E7155" i="9"/>
  <c r="F7155" i="9"/>
  <c r="H7155" i="9"/>
  <c r="I7155" i="9"/>
  <c r="A7156" i="9"/>
  <c r="B7156" i="9"/>
  <c r="C7156" i="9"/>
  <c r="D7156" i="9"/>
  <c r="E7156" i="9"/>
  <c r="F7156" i="9"/>
  <c r="G7156" i="9"/>
  <c r="H7156" i="9"/>
  <c r="I7156" i="9"/>
  <c r="A7157" i="9"/>
  <c r="C7157" i="9" s="1"/>
  <c r="B7157" i="9"/>
  <c r="D7157" i="9"/>
  <c r="E7157" i="9"/>
  <c r="F7157" i="9"/>
  <c r="H7157" i="9"/>
  <c r="I7157" i="9"/>
  <c r="A7158" i="9"/>
  <c r="B7158" i="9"/>
  <c r="C7158" i="9"/>
  <c r="D7158" i="9"/>
  <c r="E7158" i="9"/>
  <c r="F7158" i="9"/>
  <c r="G7158" i="9"/>
  <c r="H7158" i="9"/>
  <c r="I7158" i="9"/>
  <c r="A7159" i="9"/>
  <c r="C7159" i="9" s="1"/>
  <c r="B7159" i="9"/>
  <c r="D7159" i="9"/>
  <c r="E7159" i="9"/>
  <c r="F7159" i="9"/>
  <c r="H7159" i="9"/>
  <c r="I7159" i="9"/>
  <c r="A7160" i="9"/>
  <c r="B7160" i="9"/>
  <c r="C7160" i="9"/>
  <c r="D7160" i="9"/>
  <c r="E7160" i="9"/>
  <c r="F7160" i="9"/>
  <c r="G7160" i="9"/>
  <c r="H7160" i="9"/>
  <c r="I7160" i="9"/>
  <c r="A7161" i="9"/>
  <c r="C7161" i="9" s="1"/>
  <c r="B7161" i="9"/>
  <c r="D7161" i="9"/>
  <c r="E7161" i="9"/>
  <c r="F7161" i="9"/>
  <c r="H7161" i="9"/>
  <c r="I7161" i="9"/>
  <c r="A7162" i="9"/>
  <c r="B7162" i="9"/>
  <c r="C7162" i="9"/>
  <c r="D7162" i="9"/>
  <c r="E7162" i="9"/>
  <c r="F7162" i="9"/>
  <c r="G7162" i="9"/>
  <c r="H7162" i="9"/>
  <c r="I7162" i="9"/>
  <c r="A7163" i="9"/>
  <c r="C7163" i="9" s="1"/>
  <c r="B7163" i="9"/>
  <c r="D7163" i="9"/>
  <c r="E7163" i="9"/>
  <c r="F7163" i="9"/>
  <c r="H7163" i="9"/>
  <c r="I7163" i="9"/>
  <c r="A7164" i="9"/>
  <c r="B7164" i="9"/>
  <c r="C7164" i="9"/>
  <c r="D7164" i="9"/>
  <c r="E7164" i="9"/>
  <c r="F7164" i="9"/>
  <c r="G7164" i="9"/>
  <c r="H7164" i="9"/>
  <c r="I7164" i="9"/>
  <c r="A7165" i="9"/>
  <c r="C7165" i="9" s="1"/>
  <c r="B7165" i="9"/>
  <c r="D7165" i="9"/>
  <c r="E7165" i="9"/>
  <c r="F7165" i="9"/>
  <c r="H7165" i="9"/>
  <c r="I7165" i="9"/>
  <c r="A7166" i="9"/>
  <c r="B7166" i="9"/>
  <c r="C7166" i="9"/>
  <c r="D7166" i="9"/>
  <c r="E7166" i="9"/>
  <c r="F7166" i="9"/>
  <c r="G7166" i="9"/>
  <c r="H7166" i="9"/>
  <c r="I7166" i="9"/>
  <c r="A7167" i="9"/>
  <c r="C7167" i="9" s="1"/>
  <c r="B7167" i="9"/>
  <c r="D7167" i="9"/>
  <c r="E7167" i="9"/>
  <c r="F7167" i="9"/>
  <c r="H7167" i="9"/>
  <c r="I7167" i="9"/>
  <c r="A7168" i="9"/>
  <c r="B7168" i="9"/>
  <c r="C7168" i="9"/>
  <c r="D7168" i="9"/>
  <c r="E7168" i="9"/>
  <c r="F7168" i="9"/>
  <c r="G7168" i="9"/>
  <c r="H7168" i="9"/>
  <c r="I7168" i="9"/>
  <c r="A7169" i="9"/>
  <c r="C7169" i="9" s="1"/>
  <c r="B7169" i="9"/>
  <c r="D7169" i="9"/>
  <c r="E7169" i="9"/>
  <c r="F7169" i="9"/>
  <c r="H7169" i="9"/>
  <c r="I7169" i="9"/>
  <c r="A7170" i="9"/>
  <c r="B7170" i="9"/>
  <c r="C7170" i="9"/>
  <c r="D7170" i="9"/>
  <c r="E7170" i="9"/>
  <c r="F7170" i="9"/>
  <c r="G7170" i="9"/>
  <c r="H7170" i="9"/>
  <c r="I7170" i="9"/>
  <c r="A7171" i="9"/>
  <c r="C7171" i="9" s="1"/>
  <c r="B7171" i="9"/>
  <c r="D7171" i="9"/>
  <c r="E7171" i="9"/>
  <c r="F7171" i="9"/>
  <c r="H7171" i="9"/>
  <c r="I7171" i="9"/>
  <c r="A7172" i="9"/>
  <c r="B7172" i="9"/>
  <c r="C7172" i="9"/>
  <c r="D7172" i="9"/>
  <c r="E7172" i="9"/>
  <c r="F7172" i="9"/>
  <c r="G7172" i="9"/>
  <c r="H7172" i="9"/>
  <c r="I7172" i="9"/>
  <c r="A7173" i="9"/>
  <c r="C7173" i="9" s="1"/>
  <c r="B7173" i="9"/>
  <c r="D7173" i="9"/>
  <c r="E7173" i="9"/>
  <c r="F7173" i="9"/>
  <c r="H7173" i="9"/>
  <c r="I7173" i="9"/>
  <c r="A7174" i="9"/>
  <c r="B7174" i="9"/>
  <c r="C7174" i="9"/>
  <c r="D7174" i="9"/>
  <c r="E7174" i="9"/>
  <c r="F7174" i="9"/>
  <c r="G7174" i="9"/>
  <c r="H7174" i="9"/>
  <c r="I7174" i="9"/>
  <c r="A7175" i="9"/>
  <c r="C7175" i="9" s="1"/>
  <c r="B7175" i="9"/>
  <c r="D7175" i="9"/>
  <c r="E7175" i="9"/>
  <c r="F7175" i="9"/>
  <c r="H7175" i="9"/>
  <c r="I7175" i="9"/>
  <c r="A7176" i="9"/>
  <c r="B7176" i="9"/>
  <c r="C7176" i="9"/>
  <c r="D7176" i="9"/>
  <c r="E7176" i="9"/>
  <c r="F7176" i="9"/>
  <c r="G7176" i="9"/>
  <c r="H7176" i="9"/>
  <c r="I7176" i="9"/>
  <c r="A7177" i="9"/>
  <c r="C7177" i="9" s="1"/>
  <c r="B7177" i="9"/>
  <c r="D7177" i="9"/>
  <c r="E7177" i="9"/>
  <c r="F7177" i="9"/>
  <c r="H7177" i="9"/>
  <c r="I7177" i="9"/>
  <c r="A7178" i="9"/>
  <c r="B7178" i="9"/>
  <c r="C7178" i="9"/>
  <c r="D7178" i="9"/>
  <c r="E7178" i="9"/>
  <c r="F7178" i="9"/>
  <c r="G7178" i="9"/>
  <c r="H7178" i="9"/>
  <c r="I7178" i="9"/>
  <c r="A7179" i="9"/>
  <c r="C7179" i="9" s="1"/>
  <c r="B7179" i="9"/>
  <c r="D7179" i="9"/>
  <c r="E7179" i="9"/>
  <c r="F7179" i="9"/>
  <c r="H7179" i="9"/>
  <c r="I7179" i="9"/>
  <c r="A7180" i="9"/>
  <c r="B7180" i="9"/>
  <c r="C7180" i="9"/>
  <c r="D7180" i="9"/>
  <c r="E7180" i="9"/>
  <c r="F7180" i="9"/>
  <c r="G7180" i="9"/>
  <c r="H7180" i="9"/>
  <c r="I7180" i="9"/>
  <c r="A7181" i="9"/>
  <c r="C7181" i="9" s="1"/>
  <c r="B7181" i="9"/>
  <c r="D7181" i="9"/>
  <c r="E7181" i="9"/>
  <c r="F7181" i="9"/>
  <c r="H7181" i="9"/>
  <c r="I7181" i="9"/>
  <c r="A7182" i="9"/>
  <c r="B7182" i="9"/>
  <c r="C7182" i="9"/>
  <c r="D7182" i="9"/>
  <c r="E7182" i="9"/>
  <c r="F7182" i="9"/>
  <c r="G7182" i="9"/>
  <c r="H7182" i="9"/>
  <c r="I7182" i="9"/>
  <c r="A7183" i="9"/>
  <c r="C7183" i="9" s="1"/>
  <c r="B7183" i="9"/>
  <c r="D7183" i="9"/>
  <c r="E7183" i="9"/>
  <c r="F7183" i="9"/>
  <c r="H7183" i="9"/>
  <c r="I7183" i="9"/>
  <c r="A7184" i="9"/>
  <c r="B7184" i="9"/>
  <c r="C7184" i="9"/>
  <c r="D7184" i="9"/>
  <c r="E7184" i="9"/>
  <c r="F7184" i="9"/>
  <c r="G7184" i="9"/>
  <c r="H7184" i="9"/>
  <c r="I7184" i="9"/>
  <c r="A7185" i="9"/>
  <c r="C7185" i="9" s="1"/>
  <c r="B7185" i="9"/>
  <c r="D7185" i="9"/>
  <c r="E7185" i="9"/>
  <c r="F7185" i="9"/>
  <c r="H7185" i="9"/>
  <c r="I7185" i="9"/>
  <c r="A7186" i="9"/>
  <c r="B7186" i="9"/>
  <c r="C7186" i="9"/>
  <c r="D7186" i="9"/>
  <c r="E7186" i="9"/>
  <c r="F7186" i="9"/>
  <c r="G7186" i="9"/>
  <c r="H7186" i="9"/>
  <c r="I7186" i="9"/>
  <c r="A7187" i="9"/>
  <c r="C7187" i="9" s="1"/>
  <c r="B7187" i="9"/>
  <c r="D7187" i="9"/>
  <c r="E7187" i="9"/>
  <c r="F7187" i="9"/>
  <c r="H7187" i="9"/>
  <c r="I7187" i="9"/>
  <c r="A7188" i="9"/>
  <c r="B7188" i="9"/>
  <c r="C7188" i="9"/>
  <c r="D7188" i="9"/>
  <c r="E7188" i="9"/>
  <c r="F7188" i="9"/>
  <c r="G7188" i="9"/>
  <c r="H7188" i="9"/>
  <c r="I7188" i="9"/>
  <c r="A7189" i="9"/>
  <c r="C7189" i="9" s="1"/>
  <c r="B7189" i="9"/>
  <c r="D7189" i="9"/>
  <c r="E7189" i="9"/>
  <c r="F7189" i="9"/>
  <c r="H7189" i="9"/>
  <c r="I7189" i="9"/>
  <c r="A7190" i="9"/>
  <c r="B7190" i="9"/>
  <c r="C7190" i="9"/>
  <c r="D7190" i="9"/>
  <c r="E7190" i="9"/>
  <c r="F7190" i="9"/>
  <c r="G7190" i="9"/>
  <c r="H7190" i="9"/>
  <c r="I7190" i="9"/>
  <c r="A7191" i="9"/>
  <c r="C7191" i="9" s="1"/>
  <c r="B7191" i="9"/>
  <c r="D7191" i="9"/>
  <c r="E7191" i="9"/>
  <c r="F7191" i="9"/>
  <c r="H7191" i="9"/>
  <c r="I7191" i="9"/>
  <c r="A7192" i="9"/>
  <c r="B7192" i="9"/>
  <c r="C7192" i="9"/>
  <c r="D7192" i="9"/>
  <c r="E7192" i="9"/>
  <c r="F7192" i="9"/>
  <c r="G7192" i="9"/>
  <c r="H7192" i="9"/>
  <c r="I7192" i="9"/>
  <c r="A7193" i="9"/>
  <c r="C7193" i="9" s="1"/>
  <c r="B7193" i="9"/>
  <c r="D7193" i="9"/>
  <c r="E7193" i="9"/>
  <c r="F7193" i="9"/>
  <c r="H7193" i="9"/>
  <c r="I7193" i="9"/>
  <c r="A7194" i="9"/>
  <c r="B7194" i="9"/>
  <c r="C7194" i="9"/>
  <c r="D7194" i="9"/>
  <c r="E7194" i="9"/>
  <c r="F7194" i="9"/>
  <c r="G7194" i="9"/>
  <c r="H7194" i="9"/>
  <c r="I7194" i="9"/>
  <c r="A7195" i="9"/>
  <c r="C7195" i="9" s="1"/>
  <c r="B7195" i="9"/>
  <c r="D7195" i="9"/>
  <c r="E7195" i="9"/>
  <c r="F7195" i="9"/>
  <c r="H7195" i="9"/>
  <c r="I7195" i="9"/>
  <c r="A7196" i="9"/>
  <c r="B7196" i="9"/>
  <c r="C7196" i="9"/>
  <c r="D7196" i="9"/>
  <c r="E7196" i="9"/>
  <c r="F7196" i="9"/>
  <c r="G7196" i="9"/>
  <c r="H7196" i="9"/>
  <c r="I7196" i="9"/>
  <c r="A7197" i="9"/>
  <c r="C7197" i="9" s="1"/>
  <c r="B7197" i="9"/>
  <c r="D7197" i="9"/>
  <c r="E7197" i="9"/>
  <c r="F7197" i="9"/>
  <c r="H7197" i="9"/>
  <c r="I7197" i="9"/>
  <c r="A7198" i="9"/>
  <c r="B7198" i="9"/>
  <c r="C7198" i="9"/>
  <c r="D7198" i="9"/>
  <c r="E7198" i="9"/>
  <c r="F7198" i="9"/>
  <c r="G7198" i="9"/>
  <c r="H7198" i="9"/>
  <c r="I7198" i="9"/>
  <c r="A7199" i="9"/>
  <c r="C7199" i="9" s="1"/>
  <c r="B7199" i="9"/>
  <c r="D7199" i="9"/>
  <c r="E7199" i="9"/>
  <c r="F7199" i="9"/>
  <c r="H7199" i="9"/>
  <c r="I7199" i="9"/>
  <c r="A7200" i="9"/>
  <c r="B7200" i="9"/>
  <c r="C7200" i="9"/>
  <c r="D7200" i="9"/>
  <c r="E7200" i="9"/>
  <c r="F7200" i="9"/>
  <c r="G7200" i="9"/>
  <c r="H7200" i="9"/>
  <c r="I7200" i="9"/>
  <c r="A7201" i="9"/>
  <c r="C7201" i="9" s="1"/>
  <c r="B7201" i="9"/>
  <c r="D7201" i="9"/>
  <c r="E7201" i="9"/>
  <c r="F7201" i="9"/>
  <c r="H7201" i="9"/>
  <c r="I7201" i="9"/>
  <c r="A4802" i="9"/>
  <c r="B4802" i="9"/>
  <c r="C4802" i="9"/>
  <c r="D4802" i="9"/>
  <c r="E4802" i="9"/>
  <c r="F4802" i="9"/>
  <c r="G4802" i="9"/>
  <c r="H4802" i="9"/>
  <c r="I4802" i="9"/>
  <c r="A2403" i="9"/>
  <c r="C2403" i="9" s="1"/>
  <c r="B2403" i="9"/>
  <c r="D2403" i="9"/>
  <c r="E2403" i="9"/>
  <c r="F2403" i="9"/>
  <c r="H2403" i="9"/>
  <c r="I2403" i="9"/>
  <c r="A2404" i="9"/>
  <c r="B2404" i="9"/>
  <c r="C2404" i="9"/>
  <c r="D2404" i="9"/>
  <c r="E2404" i="9"/>
  <c r="F2404" i="9"/>
  <c r="G2404" i="9"/>
  <c r="H2404" i="9"/>
  <c r="I2404" i="9"/>
  <c r="A2405" i="9"/>
  <c r="C2405" i="9" s="1"/>
  <c r="B2405" i="9"/>
  <c r="D2405" i="9"/>
  <c r="E2405" i="9"/>
  <c r="F2405" i="9"/>
  <c r="H2405" i="9"/>
  <c r="I2405" i="9"/>
  <c r="A2406" i="9"/>
  <c r="B2406" i="9"/>
  <c r="C2406" i="9"/>
  <c r="D2406" i="9"/>
  <c r="E2406" i="9"/>
  <c r="F2406" i="9"/>
  <c r="G2406" i="9"/>
  <c r="H2406" i="9"/>
  <c r="I2406" i="9"/>
  <c r="A2407" i="9"/>
  <c r="C2407" i="9" s="1"/>
  <c r="B2407" i="9"/>
  <c r="D2407" i="9"/>
  <c r="E2407" i="9"/>
  <c r="F2407" i="9"/>
  <c r="H2407" i="9"/>
  <c r="I2407" i="9"/>
  <c r="A2408" i="9"/>
  <c r="B2408" i="9"/>
  <c r="C2408" i="9"/>
  <c r="D2408" i="9"/>
  <c r="E2408" i="9"/>
  <c r="F2408" i="9"/>
  <c r="G2408" i="9"/>
  <c r="H2408" i="9"/>
  <c r="I2408" i="9"/>
  <c r="A2409" i="9"/>
  <c r="C2409" i="9" s="1"/>
  <c r="B2409" i="9"/>
  <c r="D2409" i="9"/>
  <c r="E2409" i="9"/>
  <c r="F2409" i="9"/>
  <c r="H2409" i="9"/>
  <c r="I2409" i="9"/>
  <c r="A2410" i="9"/>
  <c r="B2410" i="9"/>
  <c r="C2410" i="9"/>
  <c r="D2410" i="9"/>
  <c r="E2410" i="9"/>
  <c r="F2410" i="9"/>
  <c r="G2410" i="9"/>
  <c r="H2410" i="9"/>
  <c r="I2410" i="9"/>
  <c r="A2411" i="9"/>
  <c r="C2411" i="9" s="1"/>
  <c r="B2411" i="9"/>
  <c r="D2411" i="9"/>
  <c r="E2411" i="9"/>
  <c r="F2411" i="9"/>
  <c r="H2411" i="9"/>
  <c r="I2411" i="9"/>
  <c r="A2412" i="9"/>
  <c r="B2412" i="9"/>
  <c r="C2412" i="9"/>
  <c r="D2412" i="9"/>
  <c r="E2412" i="9"/>
  <c r="F2412" i="9"/>
  <c r="G2412" i="9"/>
  <c r="H2412" i="9"/>
  <c r="I2412" i="9"/>
  <c r="A2413" i="9"/>
  <c r="C2413" i="9" s="1"/>
  <c r="B2413" i="9"/>
  <c r="D2413" i="9"/>
  <c r="E2413" i="9"/>
  <c r="F2413" i="9"/>
  <c r="H2413" i="9"/>
  <c r="I2413" i="9"/>
  <c r="A2414" i="9"/>
  <c r="B2414" i="9"/>
  <c r="C2414" i="9"/>
  <c r="D2414" i="9"/>
  <c r="E2414" i="9"/>
  <c r="F2414" i="9"/>
  <c r="G2414" i="9"/>
  <c r="H2414" i="9"/>
  <c r="I2414" i="9"/>
  <c r="A2415" i="9"/>
  <c r="C2415" i="9" s="1"/>
  <c r="B2415" i="9"/>
  <c r="D2415" i="9"/>
  <c r="E2415" i="9"/>
  <c r="F2415" i="9"/>
  <c r="H2415" i="9"/>
  <c r="I2415" i="9"/>
  <c r="A2416" i="9"/>
  <c r="B2416" i="9"/>
  <c r="C2416" i="9"/>
  <c r="D2416" i="9"/>
  <c r="E2416" i="9"/>
  <c r="F2416" i="9"/>
  <c r="G2416" i="9"/>
  <c r="H2416" i="9"/>
  <c r="I2416" i="9"/>
  <c r="A2417" i="9"/>
  <c r="C2417" i="9" s="1"/>
  <c r="B2417" i="9"/>
  <c r="D2417" i="9"/>
  <c r="E2417" i="9"/>
  <c r="F2417" i="9"/>
  <c r="H2417" i="9"/>
  <c r="I2417" i="9"/>
  <c r="A2418" i="9"/>
  <c r="B2418" i="9"/>
  <c r="C2418" i="9"/>
  <c r="D2418" i="9"/>
  <c r="E2418" i="9"/>
  <c r="F2418" i="9"/>
  <c r="G2418" i="9"/>
  <c r="H2418" i="9"/>
  <c r="I2418" i="9"/>
  <c r="A2419" i="9"/>
  <c r="C2419" i="9" s="1"/>
  <c r="B2419" i="9"/>
  <c r="D2419" i="9"/>
  <c r="E2419" i="9"/>
  <c r="F2419" i="9"/>
  <c r="H2419" i="9"/>
  <c r="I2419" i="9"/>
  <c r="A2420" i="9"/>
  <c r="B2420" i="9"/>
  <c r="C2420" i="9"/>
  <c r="D2420" i="9"/>
  <c r="E2420" i="9"/>
  <c r="F2420" i="9"/>
  <c r="G2420" i="9"/>
  <c r="H2420" i="9"/>
  <c r="I2420" i="9"/>
  <c r="A2421" i="9"/>
  <c r="C2421" i="9" s="1"/>
  <c r="B2421" i="9"/>
  <c r="D2421" i="9"/>
  <c r="E2421" i="9"/>
  <c r="F2421" i="9"/>
  <c r="H2421" i="9"/>
  <c r="I2421" i="9"/>
  <c r="A2422" i="9"/>
  <c r="B2422" i="9"/>
  <c r="C2422" i="9"/>
  <c r="D2422" i="9"/>
  <c r="E2422" i="9"/>
  <c r="F2422" i="9"/>
  <c r="G2422" i="9"/>
  <c r="H2422" i="9"/>
  <c r="I2422" i="9"/>
  <c r="A2423" i="9"/>
  <c r="C2423" i="9" s="1"/>
  <c r="B2423" i="9"/>
  <c r="D2423" i="9"/>
  <c r="E2423" i="9"/>
  <c r="F2423" i="9"/>
  <c r="H2423" i="9"/>
  <c r="I2423" i="9"/>
  <c r="A2424" i="9"/>
  <c r="B2424" i="9"/>
  <c r="C2424" i="9"/>
  <c r="D2424" i="9"/>
  <c r="E2424" i="9"/>
  <c r="F2424" i="9"/>
  <c r="G2424" i="9"/>
  <c r="H2424" i="9"/>
  <c r="I2424" i="9"/>
  <c r="A2425" i="9"/>
  <c r="C2425" i="9" s="1"/>
  <c r="B2425" i="9"/>
  <c r="D2425" i="9"/>
  <c r="E2425" i="9"/>
  <c r="F2425" i="9"/>
  <c r="H2425" i="9"/>
  <c r="I2425" i="9"/>
  <c r="A2426" i="9"/>
  <c r="B2426" i="9"/>
  <c r="C2426" i="9"/>
  <c r="D2426" i="9"/>
  <c r="E2426" i="9"/>
  <c r="F2426" i="9"/>
  <c r="G2426" i="9"/>
  <c r="H2426" i="9"/>
  <c r="I2426" i="9"/>
  <c r="A2427" i="9"/>
  <c r="C2427" i="9" s="1"/>
  <c r="B2427" i="9"/>
  <c r="D2427" i="9"/>
  <c r="E2427" i="9"/>
  <c r="F2427" i="9"/>
  <c r="H2427" i="9"/>
  <c r="I2427" i="9"/>
  <c r="A2428" i="9"/>
  <c r="B2428" i="9"/>
  <c r="C2428" i="9"/>
  <c r="D2428" i="9"/>
  <c r="E2428" i="9"/>
  <c r="F2428" i="9"/>
  <c r="G2428" i="9"/>
  <c r="H2428" i="9"/>
  <c r="I2428" i="9"/>
  <c r="A2429" i="9"/>
  <c r="C2429" i="9" s="1"/>
  <c r="B2429" i="9"/>
  <c r="D2429" i="9"/>
  <c r="E2429" i="9"/>
  <c r="F2429" i="9"/>
  <c r="H2429" i="9"/>
  <c r="I2429" i="9"/>
  <c r="A2430" i="9"/>
  <c r="B2430" i="9"/>
  <c r="C2430" i="9"/>
  <c r="D2430" i="9"/>
  <c r="E2430" i="9"/>
  <c r="F2430" i="9"/>
  <c r="G2430" i="9"/>
  <c r="H2430" i="9"/>
  <c r="I2430" i="9"/>
  <c r="A2431" i="9"/>
  <c r="C2431" i="9" s="1"/>
  <c r="B2431" i="9"/>
  <c r="D2431" i="9"/>
  <c r="E2431" i="9"/>
  <c r="F2431" i="9"/>
  <c r="H2431" i="9"/>
  <c r="I2431" i="9"/>
  <c r="A2432" i="9"/>
  <c r="B2432" i="9"/>
  <c r="C2432" i="9"/>
  <c r="D2432" i="9"/>
  <c r="E2432" i="9"/>
  <c r="F2432" i="9"/>
  <c r="G2432" i="9"/>
  <c r="H2432" i="9"/>
  <c r="I2432" i="9"/>
  <c r="A2433" i="9"/>
  <c r="C2433" i="9" s="1"/>
  <c r="B2433" i="9"/>
  <c r="D2433" i="9"/>
  <c r="E2433" i="9"/>
  <c r="F2433" i="9"/>
  <c r="H2433" i="9"/>
  <c r="I2433" i="9"/>
  <c r="A2434" i="9"/>
  <c r="B2434" i="9"/>
  <c r="C2434" i="9"/>
  <c r="D2434" i="9"/>
  <c r="E2434" i="9"/>
  <c r="F2434" i="9"/>
  <c r="G2434" i="9"/>
  <c r="H2434" i="9"/>
  <c r="I2434" i="9"/>
  <c r="A2435" i="9"/>
  <c r="C2435" i="9" s="1"/>
  <c r="B2435" i="9"/>
  <c r="D2435" i="9"/>
  <c r="E2435" i="9"/>
  <c r="F2435" i="9"/>
  <c r="H2435" i="9"/>
  <c r="I2435" i="9"/>
  <c r="A2436" i="9"/>
  <c r="B2436" i="9"/>
  <c r="C2436" i="9"/>
  <c r="D2436" i="9"/>
  <c r="E2436" i="9"/>
  <c r="F2436" i="9"/>
  <c r="G2436" i="9"/>
  <c r="H2436" i="9"/>
  <c r="I2436" i="9"/>
  <c r="A2437" i="9"/>
  <c r="C2437" i="9" s="1"/>
  <c r="B2437" i="9"/>
  <c r="D2437" i="9"/>
  <c r="E2437" i="9"/>
  <c r="F2437" i="9"/>
  <c r="H2437" i="9"/>
  <c r="I2437" i="9"/>
  <c r="A2438" i="9"/>
  <c r="B2438" i="9"/>
  <c r="C2438" i="9"/>
  <c r="D2438" i="9"/>
  <c r="E2438" i="9"/>
  <c r="F2438" i="9"/>
  <c r="G2438" i="9"/>
  <c r="H2438" i="9"/>
  <c r="I2438" i="9"/>
  <c r="A2439" i="9"/>
  <c r="C2439" i="9" s="1"/>
  <c r="B2439" i="9"/>
  <c r="D2439" i="9"/>
  <c r="E2439" i="9"/>
  <c r="F2439" i="9"/>
  <c r="H2439" i="9"/>
  <c r="I2439" i="9"/>
  <c r="A2440" i="9"/>
  <c r="B2440" i="9"/>
  <c r="C2440" i="9"/>
  <c r="D2440" i="9"/>
  <c r="E2440" i="9"/>
  <c r="F2440" i="9"/>
  <c r="G2440" i="9"/>
  <c r="H2440" i="9"/>
  <c r="I2440" i="9"/>
  <c r="A2441" i="9"/>
  <c r="C2441" i="9" s="1"/>
  <c r="B2441" i="9"/>
  <c r="D2441" i="9"/>
  <c r="E2441" i="9"/>
  <c r="F2441" i="9"/>
  <c r="H2441" i="9"/>
  <c r="I2441" i="9"/>
  <c r="A2442" i="9"/>
  <c r="B2442" i="9"/>
  <c r="C2442" i="9"/>
  <c r="D2442" i="9"/>
  <c r="E2442" i="9"/>
  <c r="F2442" i="9"/>
  <c r="G2442" i="9"/>
  <c r="H2442" i="9"/>
  <c r="I2442" i="9"/>
  <c r="A2443" i="9"/>
  <c r="C2443" i="9" s="1"/>
  <c r="B2443" i="9"/>
  <c r="D2443" i="9"/>
  <c r="E2443" i="9"/>
  <c r="F2443" i="9"/>
  <c r="H2443" i="9"/>
  <c r="I2443" i="9"/>
  <c r="A2444" i="9"/>
  <c r="B2444" i="9"/>
  <c r="C2444" i="9"/>
  <c r="D2444" i="9"/>
  <c r="E2444" i="9"/>
  <c r="F2444" i="9"/>
  <c r="G2444" i="9"/>
  <c r="H2444" i="9"/>
  <c r="I2444" i="9"/>
  <c r="A2445" i="9"/>
  <c r="C2445" i="9" s="1"/>
  <c r="B2445" i="9"/>
  <c r="D2445" i="9"/>
  <c r="E2445" i="9"/>
  <c r="F2445" i="9"/>
  <c r="H2445" i="9"/>
  <c r="I2445" i="9"/>
  <c r="A2446" i="9"/>
  <c r="B2446" i="9"/>
  <c r="C2446" i="9"/>
  <c r="D2446" i="9"/>
  <c r="E2446" i="9"/>
  <c r="F2446" i="9"/>
  <c r="G2446" i="9"/>
  <c r="H2446" i="9"/>
  <c r="I2446" i="9"/>
  <c r="A2447" i="9"/>
  <c r="C2447" i="9" s="1"/>
  <c r="B2447" i="9"/>
  <c r="D2447" i="9"/>
  <c r="E2447" i="9"/>
  <c r="F2447" i="9"/>
  <c r="H2447" i="9"/>
  <c r="I2447" i="9"/>
  <c r="A2448" i="9"/>
  <c r="B2448" i="9"/>
  <c r="C2448" i="9"/>
  <c r="D2448" i="9"/>
  <c r="E2448" i="9"/>
  <c r="F2448" i="9"/>
  <c r="G2448" i="9"/>
  <c r="H2448" i="9"/>
  <c r="I2448" i="9"/>
  <c r="A2449" i="9"/>
  <c r="C2449" i="9" s="1"/>
  <c r="B2449" i="9"/>
  <c r="D2449" i="9"/>
  <c r="E2449" i="9"/>
  <c r="F2449" i="9"/>
  <c r="H2449" i="9"/>
  <c r="I2449" i="9"/>
  <c r="A2450" i="9"/>
  <c r="B2450" i="9"/>
  <c r="C2450" i="9"/>
  <c r="D2450" i="9"/>
  <c r="E2450" i="9"/>
  <c r="F2450" i="9"/>
  <c r="G2450" i="9"/>
  <c r="H2450" i="9"/>
  <c r="I2450" i="9"/>
  <c r="A2451" i="9"/>
  <c r="C2451" i="9" s="1"/>
  <c r="B2451" i="9"/>
  <c r="D2451" i="9"/>
  <c r="E2451" i="9"/>
  <c r="F2451" i="9"/>
  <c r="H2451" i="9"/>
  <c r="I2451" i="9"/>
  <c r="A2452" i="9"/>
  <c r="B2452" i="9"/>
  <c r="C2452" i="9"/>
  <c r="D2452" i="9"/>
  <c r="E2452" i="9"/>
  <c r="F2452" i="9"/>
  <c r="G2452" i="9"/>
  <c r="H2452" i="9"/>
  <c r="I2452" i="9"/>
  <c r="A2453" i="9"/>
  <c r="C2453" i="9" s="1"/>
  <c r="B2453" i="9"/>
  <c r="D2453" i="9"/>
  <c r="E2453" i="9"/>
  <c r="F2453" i="9"/>
  <c r="H2453" i="9"/>
  <c r="I2453" i="9"/>
  <c r="A2454" i="9"/>
  <c r="B2454" i="9"/>
  <c r="C2454" i="9"/>
  <c r="D2454" i="9"/>
  <c r="E2454" i="9"/>
  <c r="F2454" i="9"/>
  <c r="G2454" i="9"/>
  <c r="H2454" i="9"/>
  <c r="I2454" i="9"/>
  <c r="A2455" i="9"/>
  <c r="C2455" i="9" s="1"/>
  <c r="B2455" i="9"/>
  <c r="D2455" i="9"/>
  <c r="E2455" i="9"/>
  <c r="F2455" i="9"/>
  <c r="H2455" i="9"/>
  <c r="I2455" i="9"/>
  <c r="A2456" i="9"/>
  <c r="B2456" i="9"/>
  <c r="C2456" i="9"/>
  <c r="D2456" i="9"/>
  <c r="E2456" i="9"/>
  <c r="F2456" i="9"/>
  <c r="G2456" i="9"/>
  <c r="H2456" i="9"/>
  <c r="I2456" i="9"/>
  <c r="A2457" i="9"/>
  <c r="C2457" i="9" s="1"/>
  <c r="B2457" i="9"/>
  <c r="D2457" i="9"/>
  <c r="E2457" i="9"/>
  <c r="F2457" i="9"/>
  <c r="H2457" i="9"/>
  <c r="I2457" i="9"/>
  <c r="A2458" i="9"/>
  <c r="B2458" i="9"/>
  <c r="C2458" i="9"/>
  <c r="D2458" i="9"/>
  <c r="E2458" i="9"/>
  <c r="F2458" i="9"/>
  <c r="G2458" i="9"/>
  <c r="H2458" i="9"/>
  <c r="I2458" i="9"/>
  <c r="A2459" i="9"/>
  <c r="C2459" i="9" s="1"/>
  <c r="B2459" i="9"/>
  <c r="D2459" i="9"/>
  <c r="E2459" i="9"/>
  <c r="F2459" i="9"/>
  <c r="H2459" i="9"/>
  <c r="I2459" i="9"/>
  <c r="A2460" i="9"/>
  <c r="B2460" i="9"/>
  <c r="C2460" i="9"/>
  <c r="D2460" i="9"/>
  <c r="E2460" i="9"/>
  <c r="F2460" i="9"/>
  <c r="G2460" i="9"/>
  <c r="H2460" i="9"/>
  <c r="I2460" i="9"/>
  <c r="A2461" i="9"/>
  <c r="C2461" i="9" s="1"/>
  <c r="B2461" i="9"/>
  <c r="D2461" i="9"/>
  <c r="E2461" i="9"/>
  <c r="F2461" i="9"/>
  <c r="H2461" i="9"/>
  <c r="I2461" i="9"/>
  <c r="A2462" i="9"/>
  <c r="B2462" i="9"/>
  <c r="C2462" i="9"/>
  <c r="D2462" i="9"/>
  <c r="E2462" i="9"/>
  <c r="F2462" i="9"/>
  <c r="G2462" i="9"/>
  <c r="H2462" i="9"/>
  <c r="I2462" i="9"/>
  <c r="A2463" i="9"/>
  <c r="C2463" i="9" s="1"/>
  <c r="B2463" i="9"/>
  <c r="D2463" i="9"/>
  <c r="E2463" i="9"/>
  <c r="F2463" i="9"/>
  <c r="H2463" i="9"/>
  <c r="I2463" i="9"/>
  <c r="A2464" i="9"/>
  <c r="B2464" i="9"/>
  <c r="C2464" i="9"/>
  <c r="D2464" i="9"/>
  <c r="E2464" i="9"/>
  <c r="F2464" i="9"/>
  <c r="G2464" i="9"/>
  <c r="H2464" i="9"/>
  <c r="I2464" i="9"/>
  <c r="A2465" i="9"/>
  <c r="C2465" i="9" s="1"/>
  <c r="B2465" i="9"/>
  <c r="D2465" i="9"/>
  <c r="E2465" i="9"/>
  <c r="F2465" i="9"/>
  <c r="H2465" i="9"/>
  <c r="I2465" i="9"/>
  <c r="A2466" i="9"/>
  <c r="B2466" i="9"/>
  <c r="C2466" i="9"/>
  <c r="D2466" i="9"/>
  <c r="E2466" i="9"/>
  <c r="F2466" i="9"/>
  <c r="G2466" i="9"/>
  <c r="H2466" i="9"/>
  <c r="I2466" i="9"/>
  <c r="A2467" i="9"/>
  <c r="C2467" i="9" s="1"/>
  <c r="B2467" i="9"/>
  <c r="D2467" i="9"/>
  <c r="E2467" i="9"/>
  <c r="F2467" i="9"/>
  <c r="H2467" i="9"/>
  <c r="I2467" i="9"/>
  <c r="A2468" i="9"/>
  <c r="B2468" i="9"/>
  <c r="C2468" i="9"/>
  <c r="D2468" i="9"/>
  <c r="E2468" i="9"/>
  <c r="F2468" i="9"/>
  <c r="G2468" i="9"/>
  <c r="H2468" i="9"/>
  <c r="I2468" i="9"/>
  <c r="A2469" i="9"/>
  <c r="C2469" i="9" s="1"/>
  <c r="B2469" i="9"/>
  <c r="D2469" i="9"/>
  <c r="E2469" i="9"/>
  <c r="F2469" i="9"/>
  <c r="H2469" i="9"/>
  <c r="I2469" i="9"/>
  <c r="A2470" i="9"/>
  <c r="B2470" i="9"/>
  <c r="C2470" i="9"/>
  <c r="D2470" i="9"/>
  <c r="E2470" i="9"/>
  <c r="F2470" i="9"/>
  <c r="G2470" i="9"/>
  <c r="H2470" i="9"/>
  <c r="I2470" i="9"/>
  <c r="A2471" i="9"/>
  <c r="C2471" i="9" s="1"/>
  <c r="B2471" i="9"/>
  <c r="D2471" i="9"/>
  <c r="E2471" i="9"/>
  <c r="F2471" i="9"/>
  <c r="H2471" i="9"/>
  <c r="I2471" i="9"/>
  <c r="A2472" i="9"/>
  <c r="B2472" i="9"/>
  <c r="C2472" i="9"/>
  <c r="D2472" i="9"/>
  <c r="E2472" i="9"/>
  <c r="F2472" i="9"/>
  <c r="G2472" i="9"/>
  <c r="H2472" i="9"/>
  <c r="I2472" i="9"/>
  <c r="A2473" i="9"/>
  <c r="C2473" i="9" s="1"/>
  <c r="B2473" i="9"/>
  <c r="D2473" i="9"/>
  <c r="E2473" i="9"/>
  <c r="F2473" i="9"/>
  <c r="H2473" i="9"/>
  <c r="I2473" i="9"/>
  <c r="A2474" i="9"/>
  <c r="B2474" i="9"/>
  <c r="C2474" i="9"/>
  <c r="D2474" i="9"/>
  <c r="E2474" i="9"/>
  <c r="F2474" i="9"/>
  <c r="G2474" i="9"/>
  <c r="H2474" i="9"/>
  <c r="I2474" i="9"/>
  <c r="A2475" i="9"/>
  <c r="C2475" i="9" s="1"/>
  <c r="B2475" i="9"/>
  <c r="D2475" i="9"/>
  <c r="E2475" i="9"/>
  <c r="F2475" i="9"/>
  <c r="H2475" i="9"/>
  <c r="I2475" i="9"/>
  <c r="A2476" i="9"/>
  <c r="B2476" i="9"/>
  <c r="C2476" i="9"/>
  <c r="D2476" i="9"/>
  <c r="E2476" i="9"/>
  <c r="F2476" i="9"/>
  <c r="G2476" i="9"/>
  <c r="H2476" i="9"/>
  <c r="I2476" i="9"/>
  <c r="A2477" i="9"/>
  <c r="C2477" i="9" s="1"/>
  <c r="B2477" i="9"/>
  <c r="D2477" i="9"/>
  <c r="E2477" i="9"/>
  <c r="F2477" i="9"/>
  <c r="H2477" i="9"/>
  <c r="I2477" i="9"/>
  <c r="A2478" i="9"/>
  <c r="B2478" i="9"/>
  <c r="C2478" i="9"/>
  <c r="D2478" i="9"/>
  <c r="E2478" i="9"/>
  <c r="F2478" i="9"/>
  <c r="G2478" i="9"/>
  <c r="H2478" i="9"/>
  <c r="I2478" i="9"/>
  <c r="A2479" i="9"/>
  <c r="C2479" i="9" s="1"/>
  <c r="B2479" i="9"/>
  <c r="D2479" i="9"/>
  <c r="E2479" i="9"/>
  <c r="F2479" i="9"/>
  <c r="H2479" i="9"/>
  <c r="I2479" i="9"/>
  <c r="A2480" i="9"/>
  <c r="B2480" i="9"/>
  <c r="C2480" i="9"/>
  <c r="D2480" i="9"/>
  <c r="E2480" i="9"/>
  <c r="F2480" i="9"/>
  <c r="G2480" i="9"/>
  <c r="H2480" i="9"/>
  <c r="I2480" i="9"/>
  <c r="A2481" i="9"/>
  <c r="C2481" i="9" s="1"/>
  <c r="B2481" i="9"/>
  <c r="D2481" i="9"/>
  <c r="E2481" i="9"/>
  <c r="F2481" i="9"/>
  <c r="H2481" i="9"/>
  <c r="I2481" i="9"/>
  <c r="A2482" i="9"/>
  <c r="B2482" i="9"/>
  <c r="C2482" i="9"/>
  <c r="D2482" i="9"/>
  <c r="E2482" i="9"/>
  <c r="F2482" i="9"/>
  <c r="G2482" i="9"/>
  <c r="H2482" i="9"/>
  <c r="I2482" i="9"/>
  <c r="A2483" i="9"/>
  <c r="C2483" i="9" s="1"/>
  <c r="B2483" i="9"/>
  <c r="D2483" i="9"/>
  <c r="E2483" i="9"/>
  <c r="F2483" i="9"/>
  <c r="H2483" i="9"/>
  <c r="I2483" i="9"/>
  <c r="A2484" i="9"/>
  <c r="B2484" i="9"/>
  <c r="C2484" i="9"/>
  <c r="D2484" i="9"/>
  <c r="E2484" i="9"/>
  <c r="F2484" i="9"/>
  <c r="G2484" i="9"/>
  <c r="H2484" i="9"/>
  <c r="I2484" i="9"/>
  <c r="A2485" i="9"/>
  <c r="C2485" i="9" s="1"/>
  <c r="B2485" i="9"/>
  <c r="D2485" i="9"/>
  <c r="E2485" i="9"/>
  <c r="F2485" i="9"/>
  <c r="H2485" i="9"/>
  <c r="I2485" i="9"/>
  <c r="A2486" i="9"/>
  <c r="B2486" i="9"/>
  <c r="C2486" i="9"/>
  <c r="D2486" i="9"/>
  <c r="E2486" i="9"/>
  <c r="F2486" i="9"/>
  <c r="G2486" i="9"/>
  <c r="H2486" i="9"/>
  <c r="I2486" i="9"/>
  <c r="A2487" i="9"/>
  <c r="C2487" i="9" s="1"/>
  <c r="B2487" i="9"/>
  <c r="D2487" i="9"/>
  <c r="E2487" i="9"/>
  <c r="F2487" i="9"/>
  <c r="H2487" i="9"/>
  <c r="I2487" i="9"/>
  <c r="A2488" i="9"/>
  <c r="B2488" i="9"/>
  <c r="C2488" i="9"/>
  <c r="D2488" i="9"/>
  <c r="E2488" i="9"/>
  <c r="F2488" i="9"/>
  <c r="G2488" i="9"/>
  <c r="H2488" i="9"/>
  <c r="I2488" i="9"/>
  <c r="A2489" i="9"/>
  <c r="C2489" i="9" s="1"/>
  <c r="B2489" i="9"/>
  <c r="D2489" i="9"/>
  <c r="E2489" i="9"/>
  <c r="F2489" i="9"/>
  <c r="H2489" i="9"/>
  <c r="I2489" i="9"/>
  <c r="A2490" i="9"/>
  <c r="B2490" i="9"/>
  <c r="C2490" i="9"/>
  <c r="D2490" i="9"/>
  <c r="E2490" i="9"/>
  <c r="F2490" i="9"/>
  <c r="G2490" i="9"/>
  <c r="H2490" i="9"/>
  <c r="I2490" i="9"/>
  <c r="A2491" i="9"/>
  <c r="C2491" i="9" s="1"/>
  <c r="B2491" i="9"/>
  <c r="D2491" i="9"/>
  <c r="E2491" i="9"/>
  <c r="F2491" i="9"/>
  <c r="H2491" i="9"/>
  <c r="I2491" i="9"/>
  <c r="A2492" i="9"/>
  <c r="B2492" i="9"/>
  <c r="C2492" i="9"/>
  <c r="D2492" i="9"/>
  <c r="E2492" i="9"/>
  <c r="F2492" i="9"/>
  <c r="G2492" i="9"/>
  <c r="H2492" i="9"/>
  <c r="I2492" i="9"/>
  <c r="A2493" i="9"/>
  <c r="C2493" i="9" s="1"/>
  <c r="B2493" i="9"/>
  <c r="D2493" i="9"/>
  <c r="E2493" i="9"/>
  <c r="F2493" i="9"/>
  <c r="H2493" i="9"/>
  <c r="I2493" i="9"/>
  <c r="A2494" i="9"/>
  <c r="B2494" i="9"/>
  <c r="C2494" i="9"/>
  <c r="D2494" i="9"/>
  <c r="E2494" i="9"/>
  <c r="F2494" i="9"/>
  <c r="G2494" i="9"/>
  <c r="H2494" i="9"/>
  <c r="I2494" i="9"/>
  <c r="A2495" i="9"/>
  <c r="C2495" i="9" s="1"/>
  <c r="B2495" i="9"/>
  <c r="D2495" i="9"/>
  <c r="E2495" i="9"/>
  <c r="F2495" i="9"/>
  <c r="H2495" i="9"/>
  <c r="I2495" i="9"/>
  <c r="A2496" i="9"/>
  <c r="B2496" i="9"/>
  <c r="C2496" i="9"/>
  <c r="D2496" i="9"/>
  <c r="E2496" i="9"/>
  <c r="F2496" i="9"/>
  <c r="G2496" i="9"/>
  <c r="H2496" i="9"/>
  <c r="I2496" i="9"/>
  <c r="A2497" i="9"/>
  <c r="C2497" i="9" s="1"/>
  <c r="B2497" i="9"/>
  <c r="D2497" i="9"/>
  <c r="E2497" i="9"/>
  <c r="F2497" i="9"/>
  <c r="H2497" i="9"/>
  <c r="I2497" i="9"/>
  <c r="A2498" i="9"/>
  <c r="B2498" i="9"/>
  <c r="C2498" i="9"/>
  <c r="D2498" i="9"/>
  <c r="E2498" i="9"/>
  <c r="F2498" i="9"/>
  <c r="G2498" i="9"/>
  <c r="H2498" i="9"/>
  <c r="I2498" i="9"/>
  <c r="A2499" i="9"/>
  <c r="C2499" i="9" s="1"/>
  <c r="B2499" i="9"/>
  <c r="D2499" i="9"/>
  <c r="E2499" i="9"/>
  <c r="F2499" i="9"/>
  <c r="H2499" i="9"/>
  <c r="I2499" i="9"/>
  <c r="A2500" i="9"/>
  <c r="B2500" i="9"/>
  <c r="C2500" i="9"/>
  <c r="D2500" i="9"/>
  <c r="E2500" i="9"/>
  <c r="F2500" i="9"/>
  <c r="G2500" i="9"/>
  <c r="H2500" i="9"/>
  <c r="I2500" i="9"/>
  <c r="A2501" i="9"/>
  <c r="C2501" i="9" s="1"/>
  <c r="B2501" i="9"/>
  <c r="D2501" i="9"/>
  <c r="E2501" i="9"/>
  <c r="F2501" i="9"/>
  <c r="H2501" i="9"/>
  <c r="I2501" i="9"/>
  <c r="A2502" i="9"/>
  <c r="B2502" i="9"/>
  <c r="C2502" i="9"/>
  <c r="D2502" i="9"/>
  <c r="E2502" i="9"/>
  <c r="F2502" i="9"/>
  <c r="G2502" i="9"/>
  <c r="H2502" i="9"/>
  <c r="I2502" i="9"/>
  <c r="A2503" i="9"/>
  <c r="C2503" i="9" s="1"/>
  <c r="B2503" i="9"/>
  <c r="D2503" i="9"/>
  <c r="E2503" i="9"/>
  <c r="F2503" i="9"/>
  <c r="H2503" i="9"/>
  <c r="I2503" i="9"/>
  <c r="A2504" i="9"/>
  <c r="B2504" i="9"/>
  <c r="C2504" i="9"/>
  <c r="D2504" i="9"/>
  <c r="E2504" i="9"/>
  <c r="F2504" i="9"/>
  <c r="G2504" i="9"/>
  <c r="H2504" i="9"/>
  <c r="I2504" i="9"/>
  <c r="A2505" i="9"/>
  <c r="C2505" i="9" s="1"/>
  <c r="B2505" i="9"/>
  <c r="D2505" i="9"/>
  <c r="E2505" i="9"/>
  <c r="F2505" i="9"/>
  <c r="H2505" i="9"/>
  <c r="I2505" i="9"/>
  <c r="A2506" i="9"/>
  <c r="B2506" i="9"/>
  <c r="C2506" i="9"/>
  <c r="D2506" i="9"/>
  <c r="E2506" i="9"/>
  <c r="F2506" i="9"/>
  <c r="G2506" i="9"/>
  <c r="H2506" i="9"/>
  <c r="I2506" i="9"/>
  <c r="A2507" i="9"/>
  <c r="C2507" i="9" s="1"/>
  <c r="B2507" i="9"/>
  <c r="D2507" i="9"/>
  <c r="E2507" i="9"/>
  <c r="F2507" i="9"/>
  <c r="H2507" i="9"/>
  <c r="I2507" i="9"/>
  <c r="A2508" i="9"/>
  <c r="B2508" i="9"/>
  <c r="C2508" i="9"/>
  <c r="D2508" i="9"/>
  <c r="E2508" i="9"/>
  <c r="F2508" i="9"/>
  <c r="G2508" i="9"/>
  <c r="H2508" i="9"/>
  <c r="I2508" i="9"/>
  <c r="A2509" i="9"/>
  <c r="C2509" i="9" s="1"/>
  <c r="B2509" i="9"/>
  <c r="D2509" i="9"/>
  <c r="E2509" i="9"/>
  <c r="F2509" i="9"/>
  <c r="H2509" i="9"/>
  <c r="I2509" i="9"/>
  <c r="A2510" i="9"/>
  <c r="B2510" i="9"/>
  <c r="C2510" i="9"/>
  <c r="D2510" i="9"/>
  <c r="E2510" i="9"/>
  <c r="F2510" i="9"/>
  <c r="G2510" i="9"/>
  <c r="H2510" i="9"/>
  <c r="I2510" i="9"/>
  <c r="A2511" i="9"/>
  <c r="C2511" i="9" s="1"/>
  <c r="B2511" i="9"/>
  <c r="D2511" i="9"/>
  <c r="E2511" i="9"/>
  <c r="F2511" i="9"/>
  <c r="H2511" i="9"/>
  <c r="I2511" i="9"/>
  <c r="A2512" i="9"/>
  <c r="B2512" i="9"/>
  <c r="C2512" i="9"/>
  <c r="D2512" i="9"/>
  <c r="E2512" i="9"/>
  <c r="F2512" i="9"/>
  <c r="G2512" i="9"/>
  <c r="H2512" i="9"/>
  <c r="I2512" i="9"/>
  <c r="A2513" i="9"/>
  <c r="C2513" i="9" s="1"/>
  <c r="B2513" i="9"/>
  <c r="D2513" i="9"/>
  <c r="E2513" i="9"/>
  <c r="F2513" i="9"/>
  <c r="H2513" i="9"/>
  <c r="I2513" i="9"/>
  <c r="A2514" i="9"/>
  <c r="B2514" i="9"/>
  <c r="C2514" i="9"/>
  <c r="D2514" i="9"/>
  <c r="E2514" i="9"/>
  <c r="F2514" i="9"/>
  <c r="G2514" i="9"/>
  <c r="H2514" i="9"/>
  <c r="I2514" i="9"/>
  <c r="A2515" i="9"/>
  <c r="C2515" i="9" s="1"/>
  <c r="B2515" i="9"/>
  <c r="D2515" i="9"/>
  <c r="E2515" i="9"/>
  <c r="F2515" i="9"/>
  <c r="H2515" i="9"/>
  <c r="I2515" i="9"/>
  <c r="A2516" i="9"/>
  <c r="B2516" i="9"/>
  <c r="C2516" i="9"/>
  <c r="D2516" i="9"/>
  <c r="E2516" i="9"/>
  <c r="F2516" i="9"/>
  <c r="G2516" i="9"/>
  <c r="H2516" i="9"/>
  <c r="I2516" i="9"/>
  <c r="A2517" i="9"/>
  <c r="C2517" i="9" s="1"/>
  <c r="B2517" i="9"/>
  <c r="D2517" i="9"/>
  <c r="E2517" i="9"/>
  <c r="F2517" i="9"/>
  <c r="H2517" i="9"/>
  <c r="I2517" i="9"/>
  <c r="A2518" i="9"/>
  <c r="B2518" i="9"/>
  <c r="C2518" i="9"/>
  <c r="D2518" i="9"/>
  <c r="E2518" i="9"/>
  <c r="F2518" i="9"/>
  <c r="G2518" i="9"/>
  <c r="H2518" i="9"/>
  <c r="I2518" i="9"/>
  <c r="A2519" i="9"/>
  <c r="C2519" i="9" s="1"/>
  <c r="B2519" i="9"/>
  <c r="D2519" i="9"/>
  <c r="E2519" i="9"/>
  <c r="F2519" i="9"/>
  <c r="H2519" i="9"/>
  <c r="I2519" i="9"/>
  <c r="A2520" i="9"/>
  <c r="B2520" i="9"/>
  <c r="C2520" i="9"/>
  <c r="D2520" i="9"/>
  <c r="E2520" i="9"/>
  <c r="F2520" i="9"/>
  <c r="G2520" i="9"/>
  <c r="H2520" i="9"/>
  <c r="I2520" i="9"/>
  <c r="A2521" i="9"/>
  <c r="C2521" i="9" s="1"/>
  <c r="B2521" i="9"/>
  <c r="D2521" i="9"/>
  <c r="E2521" i="9"/>
  <c r="F2521" i="9"/>
  <c r="H2521" i="9"/>
  <c r="I2521" i="9"/>
  <c r="A2522" i="9"/>
  <c r="B2522" i="9"/>
  <c r="C2522" i="9"/>
  <c r="D2522" i="9"/>
  <c r="E2522" i="9"/>
  <c r="F2522" i="9"/>
  <c r="G2522" i="9"/>
  <c r="H2522" i="9"/>
  <c r="I2522" i="9"/>
  <c r="A2523" i="9"/>
  <c r="C2523" i="9" s="1"/>
  <c r="B2523" i="9"/>
  <c r="D2523" i="9"/>
  <c r="E2523" i="9"/>
  <c r="F2523" i="9"/>
  <c r="H2523" i="9"/>
  <c r="I2523" i="9"/>
  <c r="A2524" i="9"/>
  <c r="B2524" i="9"/>
  <c r="C2524" i="9"/>
  <c r="D2524" i="9"/>
  <c r="E2524" i="9"/>
  <c r="F2524" i="9"/>
  <c r="G2524" i="9"/>
  <c r="H2524" i="9"/>
  <c r="I2524" i="9"/>
  <c r="A2525" i="9"/>
  <c r="C2525" i="9" s="1"/>
  <c r="B2525" i="9"/>
  <c r="D2525" i="9"/>
  <c r="E2525" i="9"/>
  <c r="F2525" i="9"/>
  <c r="H2525" i="9"/>
  <c r="I2525" i="9"/>
  <c r="A2526" i="9"/>
  <c r="B2526" i="9"/>
  <c r="C2526" i="9"/>
  <c r="D2526" i="9"/>
  <c r="E2526" i="9"/>
  <c r="F2526" i="9"/>
  <c r="G2526" i="9"/>
  <c r="H2526" i="9"/>
  <c r="I2526" i="9"/>
  <c r="A2527" i="9"/>
  <c r="C2527" i="9" s="1"/>
  <c r="B2527" i="9"/>
  <c r="D2527" i="9"/>
  <c r="E2527" i="9"/>
  <c r="F2527" i="9"/>
  <c r="H2527" i="9"/>
  <c r="I2527" i="9"/>
  <c r="A2528" i="9"/>
  <c r="B2528" i="9"/>
  <c r="C2528" i="9"/>
  <c r="D2528" i="9"/>
  <c r="E2528" i="9"/>
  <c r="F2528" i="9"/>
  <c r="G2528" i="9"/>
  <c r="H2528" i="9"/>
  <c r="I2528" i="9"/>
  <c r="A2529" i="9"/>
  <c r="C2529" i="9" s="1"/>
  <c r="B2529" i="9"/>
  <c r="D2529" i="9"/>
  <c r="E2529" i="9"/>
  <c r="F2529" i="9"/>
  <c r="H2529" i="9"/>
  <c r="I2529" i="9"/>
  <c r="A2530" i="9"/>
  <c r="B2530" i="9"/>
  <c r="C2530" i="9"/>
  <c r="D2530" i="9"/>
  <c r="E2530" i="9"/>
  <c r="F2530" i="9"/>
  <c r="G2530" i="9"/>
  <c r="H2530" i="9"/>
  <c r="I2530" i="9"/>
  <c r="A2531" i="9"/>
  <c r="C2531" i="9" s="1"/>
  <c r="B2531" i="9"/>
  <c r="D2531" i="9"/>
  <c r="E2531" i="9"/>
  <c r="F2531" i="9"/>
  <c r="H2531" i="9"/>
  <c r="I2531" i="9"/>
  <c r="A2532" i="9"/>
  <c r="B2532" i="9"/>
  <c r="C2532" i="9"/>
  <c r="D2532" i="9"/>
  <c r="E2532" i="9"/>
  <c r="F2532" i="9"/>
  <c r="G2532" i="9"/>
  <c r="H2532" i="9"/>
  <c r="I2532" i="9"/>
  <c r="A2533" i="9"/>
  <c r="C2533" i="9" s="1"/>
  <c r="B2533" i="9"/>
  <c r="D2533" i="9"/>
  <c r="E2533" i="9"/>
  <c r="F2533" i="9"/>
  <c r="H2533" i="9"/>
  <c r="I2533" i="9"/>
  <c r="A2534" i="9"/>
  <c r="B2534" i="9"/>
  <c r="C2534" i="9"/>
  <c r="D2534" i="9"/>
  <c r="E2534" i="9"/>
  <c r="F2534" i="9"/>
  <c r="G2534" i="9"/>
  <c r="H2534" i="9"/>
  <c r="I2534" i="9"/>
  <c r="A2535" i="9"/>
  <c r="C2535" i="9" s="1"/>
  <c r="B2535" i="9"/>
  <c r="D2535" i="9"/>
  <c r="E2535" i="9"/>
  <c r="F2535" i="9"/>
  <c r="H2535" i="9"/>
  <c r="I2535" i="9"/>
  <c r="A2536" i="9"/>
  <c r="B2536" i="9"/>
  <c r="C2536" i="9"/>
  <c r="D2536" i="9"/>
  <c r="E2536" i="9"/>
  <c r="F2536" i="9"/>
  <c r="G2536" i="9"/>
  <c r="H2536" i="9"/>
  <c r="I2536" i="9"/>
  <c r="A2537" i="9"/>
  <c r="C2537" i="9" s="1"/>
  <c r="B2537" i="9"/>
  <c r="D2537" i="9"/>
  <c r="E2537" i="9"/>
  <c r="F2537" i="9"/>
  <c r="H2537" i="9"/>
  <c r="I2537" i="9"/>
  <c r="A2538" i="9"/>
  <c r="B2538" i="9"/>
  <c r="C2538" i="9"/>
  <c r="D2538" i="9"/>
  <c r="E2538" i="9"/>
  <c r="F2538" i="9"/>
  <c r="G2538" i="9"/>
  <c r="H2538" i="9"/>
  <c r="I2538" i="9"/>
  <c r="A2539" i="9"/>
  <c r="C2539" i="9" s="1"/>
  <c r="B2539" i="9"/>
  <c r="D2539" i="9"/>
  <c r="E2539" i="9"/>
  <c r="F2539" i="9"/>
  <c r="H2539" i="9"/>
  <c r="I2539" i="9"/>
  <c r="A2540" i="9"/>
  <c r="B2540" i="9"/>
  <c r="C2540" i="9"/>
  <c r="D2540" i="9"/>
  <c r="E2540" i="9"/>
  <c r="F2540" i="9"/>
  <c r="G2540" i="9"/>
  <c r="H2540" i="9"/>
  <c r="I2540" i="9"/>
  <c r="A2541" i="9"/>
  <c r="C2541" i="9" s="1"/>
  <c r="B2541" i="9"/>
  <c r="D2541" i="9"/>
  <c r="E2541" i="9"/>
  <c r="F2541" i="9"/>
  <c r="H2541" i="9"/>
  <c r="I2541" i="9"/>
  <c r="A2542" i="9"/>
  <c r="B2542" i="9"/>
  <c r="C2542" i="9"/>
  <c r="D2542" i="9"/>
  <c r="E2542" i="9"/>
  <c r="F2542" i="9"/>
  <c r="G2542" i="9"/>
  <c r="H2542" i="9"/>
  <c r="I2542" i="9"/>
  <c r="A2543" i="9"/>
  <c r="C2543" i="9" s="1"/>
  <c r="B2543" i="9"/>
  <c r="D2543" i="9"/>
  <c r="E2543" i="9"/>
  <c r="F2543" i="9"/>
  <c r="H2543" i="9"/>
  <c r="I2543" i="9"/>
  <c r="A2544" i="9"/>
  <c r="B2544" i="9"/>
  <c r="C2544" i="9"/>
  <c r="D2544" i="9"/>
  <c r="E2544" i="9"/>
  <c r="F2544" i="9"/>
  <c r="G2544" i="9"/>
  <c r="H2544" i="9"/>
  <c r="I2544" i="9"/>
  <c r="A2545" i="9"/>
  <c r="C2545" i="9" s="1"/>
  <c r="B2545" i="9"/>
  <c r="D2545" i="9"/>
  <c r="E2545" i="9"/>
  <c r="F2545" i="9"/>
  <c r="H2545" i="9"/>
  <c r="I2545" i="9"/>
  <c r="A2546" i="9"/>
  <c r="B2546" i="9"/>
  <c r="C2546" i="9"/>
  <c r="D2546" i="9"/>
  <c r="E2546" i="9"/>
  <c r="F2546" i="9"/>
  <c r="G2546" i="9"/>
  <c r="H2546" i="9"/>
  <c r="I2546" i="9"/>
  <c r="A2547" i="9"/>
  <c r="C2547" i="9" s="1"/>
  <c r="B2547" i="9"/>
  <c r="D2547" i="9"/>
  <c r="E2547" i="9"/>
  <c r="F2547" i="9"/>
  <c r="H2547" i="9"/>
  <c r="I2547" i="9"/>
  <c r="A2548" i="9"/>
  <c r="B2548" i="9"/>
  <c r="C2548" i="9"/>
  <c r="D2548" i="9"/>
  <c r="E2548" i="9"/>
  <c r="F2548" i="9"/>
  <c r="G2548" i="9"/>
  <c r="H2548" i="9"/>
  <c r="I2548" i="9"/>
  <c r="A2549" i="9"/>
  <c r="C2549" i="9" s="1"/>
  <c r="B2549" i="9"/>
  <c r="D2549" i="9"/>
  <c r="E2549" i="9"/>
  <c r="F2549" i="9"/>
  <c r="H2549" i="9"/>
  <c r="I2549" i="9"/>
  <c r="A2550" i="9"/>
  <c r="B2550" i="9"/>
  <c r="C2550" i="9"/>
  <c r="D2550" i="9"/>
  <c r="E2550" i="9"/>
  <c r="F2550" i="9"/>
  <c r="G2550" i="9"/>
  <c r="H2550" i="9"/>
  <c r="I2550" i="9"/>
  <c r="A2551" i="9"/>
  <c r="C2551" i="9" s="1"/>
  <c r="B2551" i="9"/>
  <c r="D2551" i="9"/>
  <c r="E2551" i="9"/>
  <c r="F2551" i="9"/>
  <c r="H2551" i="9"/>
  <c r="I2551" i="9"/>
  <c r="A2552" i="9"/>
  <c r="B2552" i="9"/>
  <c r="C2552" i="9"/>
  <c r="D2552" i="9"/>
  <c r="E2552" i="9"/>
  <c r="F2552" i="9"/>
  <c r="G2552" i="9"/>
  <c r="H2552" i="9"/>
  <c r="I2552" i="9"/>
  <c r="A2553" i="9"/>
  <c r="C2553" i="9" s="1"/>
  <c r="B2553" i="9"/>
  <c r="D2553" i="9"/>
  <c r="E2553" i="9"/>
  <c r="F2553" i="9"/>
  <c r="H2553" i="9"/>
  <c r="I2553" i="9"/>
  <c r="A2554" i="9"/>
  <c r="B2554" i="9"/>
  <c r="C2554" i="9"/>
  <c r="D2554" i="9"/>
  <c r="E2554" i="9"/>
  <c r="F2554" i="9"/>
  <c r="G2554" i="9"/>
  <c r="H2554" i="9"/>
  <c r="I2554" i="9"/>
  <c r="A2555" i="9"/>
  <c r="C2555" i="9" s="1"/>
  <c r="B2555" i="9"/>
  <c r="D2555" i="9"/>
  <c r="E2555" i="9"/>
  <c r="F2555" i="9"/>
  <c r="H2555" i="9"/>
  <c r="I2555" i="9"/>
  <c r="A2556" i="9"/>
  <c r="B2556" i="9"/>
  <c r="C2556" i="9"/>
  <c r="D2556" i="9"/>
  <c r="E2556" i="9"/>
  <c r="F2556" i="9"/>
  <c r="G2556" i="9"/>
  <c r="H2556" i="9"/>
  <c r="I2556" i="9"/>
  <c r="A2557" i="9"/>
  <c r="C2557" i="9" s="1"/>
  <c r="B2557" i="9"/>
  <c r="D2557" i="9"/>
  <c r="E2557" i="9"/>
  <c r="F2557" i="9"/>
  <c r="H2557" i="9"/>
  <c r="I2557" i="9"/>
  <c r="A2558" i="9"/>
  <c r="B2558" i="9"/>
  <c r="C2558" i="9"/>
  <c r="D2558" i="9"/>
  <c r="E2558" i="9"/>
  <c r="F2558" i="9"/>
  <c r="G2558" i="9"/>
  <c r="H2558" i="9"/>
  <c r="I2558" i="9"/>
  <c r="A2559" i="9"/>
  <c r="C2559" i="9" s="1"/>
  <c r="B2559" i="9"/>
  <c r="D2559" i="9"/>
  <c r="E2559" i="9"/>
  <c r="F2559" i="9"/>
  <c r="H2559" i="9"/>
  <c r="I2559" i="9"/>
  <c r="A2560" i="9"/>
  <c r="B2560" i="9"/>
  <c r="C2560" i="9"/>
  <c r="D2560" i="9"/>
  <c r="E2560" i="9"/>
  <c r="F2560" i="9"/>
  <c r="G2560" i="9"/>
  <c r="H2560" i="9"/>
  <c r="I2560" i="9"/>
  <c r="A2561" i="9"/>
  <c r="C2561" i="9" s="1"/>
  <c r="B2561" i="9"/>
  <c r="D2561" i="9"/>
  <c r="E2561" i="9"/>
  <c r="F2561" i="9"/>
  <c r="H2561" i="9"/>
  <c r="I2561" i="9"/>
  <c r="A2562" i="9"/>
  <c r="B2562" i="9"/>
  <c r="C2562" i="9"/>
  <c r="D2562" i="9"/>
  <c r="E2562" i="9"/>
  <c r="F2562" i="9"/>
  <c r="G2562" i="9"/>
  <c r="H2562" i="9"/>
  <c r="I2562" i="9"/>
  <c r="A2563" i="9"/>
  <c r="C2563" i="9" s="1"/>
  <c r="B2563" i="9"/>
  <c r="D2563" i="9"/>
  <c r="E2563" i="9"/>
  <c r="F2563" i="9"/>
  <c r="H2563" i="9"/>
  <c r="I2563" i="9"/>
  <c r="A2564" i="9"/>
  <c r="B2564" i="9"/>
  <c r="C2564" i="9"/>
  <c r="D2564" i="9"/>
  <c r="E2564" i="9"/>
  <c r="F2564" i="9"/>
  <c r="G2564" i="9"/>
  <c r="H2564" i="9"/>
  <c r="I2564" i="9"/>
  <c r="A2565" i="9"/>
  <c r="C2565" i="9" s="1"/>
  <c r="B2565" i="9"/>
  <c r="D2565" i="9"/>
  <c r="E2565" i="9"/>
  <c r="F2565" i="9"/>
  <c r="H2565" i="9"/>
  <c r="I2565" i="9"/>
  <c r="A2566" i="9"/>
  <c r="B2566" i="9"/>
  <c r="C2566" i="9"/>
  <c r="D2566" i="9"/>
  <c r="E2566" i="9"/>
  <c r="F2566" i="9"/>
  <c r="G2566" i="9"/>
  <c r="H2566" i="9"/>
  <c r="I2566" i="9"/>
  <c r="A2567" i="9"/>
  <c r="C2567" i="9" s="1"/>
  <c r="B2567" i="9"/>
  <c r="D2567" i="9"/>
  <c r="E2567" i="9"/>
  <c r="F2567" i="9"/>
  <c r="H2567" i="9"/>
  <c r="I2567" i="9"/>
  <c r="A2568" i="9"/>
  <c r="B2568" i="9"/>
  <c r="C2568" i="9"/>
  <c r="D2568" i="9"/>
  <c r="E2568" i="9"/>
  <c r="F2568" i="9"/>
  <c r="G2568" i="9"/>
  <c r="H2568" i="9"/>
  <c r="I2568" i="9"/>
  <c r="A2569" i="9"/>
  <c r="C2569" i="9" s="1"/>
  <c r="B2569" i="9"/>
  <c r="D2569" i="9"/>
  <c r="E2569" i="9"/>
  <c r="F2569" i="9"/>
  <c r="H2569" i="9"/>
  <c r="I2569" i="9"/>
  <c r="A2570" i="9"/>
  <c r="B2570" i="9"/>
  <c r="C2570" i="9"/>
  <c r="D2570" i="9"/>
  <c r="E2570" i="9"/>
  <c r="F2570" i="9"/>
  <c r="G2570" i="9"/>
  <c r="H2570" i="9"/>
  <c r="I2570" i="9"/>
  <c r="A2571" i="9"/>
  <c r="C2571" i="9" s="1"/>
  <c r="B2571" i="9"/>
  <c r="D2571" i="9"/>
  <c r="E2571" i="9"/>
  <c r="F2571" i="9"/>
  <c r="H2571" i="9"/>
  <c r="I2571" i="9"/>
  <c r="A2572" i="9"/>
  <c r="B2572" i="9"/>
  <c r="C2572" i="9"/>
  <c r="D2572" i="9"/>
  <c r="E2572" i="9"/>
  <c r="F2572" i="9"/>
  <c r="G2572" i="9"/>
  <c r="H2572" i="9"/>
  <c r="I2572" i="9"/>
  <c r="A2573" i="9"/>
  <c r="C2573" i="9" s="1"/>
  <c r="B2573" i="9"/>
  <c r="D2573" i="9"/>
  <c r="E2573" i="9"/>
  <c r="F2573" i="9"/>
  <c r="H2573" i="9"/>
  <c r="I2573" i="9"/>
  <c r="A2574" i="9"/>
  <c r="B2574" i="9"/>
  <c r="C2574" i="9"/>
  <c r="D2574" i="9"/>
  <c r="E2574" i="9"/>
  <c r="F2574" i="9"/>
  <c r="G2574" i="9"/>
  <c r="H2574" i="9"/>
  <c r="I2574" i="9"/>
  <c r="A2575" i="9"/>
  <c r="C2575" i="9" s="1"/>
  <c r="B2575" i="9"/>
  <c r="D2575" i="9"/>
  <c r="E2575" i="9"/>
  <c r="F2575" i="9"/>
  <c r="H2575" i="9"/>
  <c r="I2575" i="9"/>
  <c r="A2576" i="9"/>
  <c r="B2576" i="9"/>
  <c r="C2576" i="9"/>
  <c r="D2576" i="9"/>
  <c r="E2576" i="9"/>
  <c r="F2576" i="9"/>
  <c r="G2576" i="9"/>
  <c r="H2576" i="9"/>
  <c r="I2576" i="9"/>
  <c r="A2577" i="9"/>
  <c r="C2577" i="9" s="1"/>
  <c r="B2577" i="9"/>
  <c r="D2577" i="9"/>
  <c r="E2577" i="9"/>
  <c r="F2577" i="9"/>
  <c r="H2577" i="9"/>
  <c r="I2577" i="9"/>
  <c r="A2578" i="9"/>
  <c r="B2578" i="9"/>
  <c r="C2578" i="9"/>
  <c r="D2578" i="9"/>
  <c r="E2578" i="9"/>
  <c r="F2578" i="9"/>
  <c r="G2578" i="9"/>
  <c r="H2578" i="9"/>
  <c r="I2578" i="9"/>
  <c r="A2579" i="9"/>
  <c r="C2579" i="9" s="1"/>
  <c r="B2579" i="9"/>
  <c r="D2579" i="9"/>
  <c r="E2579" i="9"/>
  <c r="F2579" i="9"/>
  <c r="H2579" i="9"/>
  <c r="I2579" i="9"/>
  <c r="A2580" i="9"/>
  <c r="B2580" i="9"/>
  <c r="C2580" i="9"/>
  <c r="D2580" i="9"/>
  <c r="E2580" i="9"/>
  <c r="F2580" i="9"/>
  <c r="G2580" i="9"/>
  <c r="H2580" i="9"/>
  <c r="I2580" i="9"/>
  <c r="A2581" i="9"/>
  <c r="C2581" i="9" s="1"/>
  <c r="B2581" i="9"/>
  <c r="D2581" i="9"/>
  <c r="E2581" i="9"/>
  <c r="F2581" i="9"/>
  <c r="H2581" i="9"/>
  <c r="I2581" i="9"/>
  <c r="A2582" i="9"/>
  <c r="B2582" i="9"/>
  <c r="C2582" i="9"/>
  <c r="D2582" i="9"/>
  <c r="E2582" i="9"/>
  <c r="F2582" i="9"/>
  <c r="G2582" i="9"/>
  <c r="H2582" i="9"/>
  <c r="I2582" i="9"/>
  <c r="A2583" i="9"/>
  <c r="C2583" i="9" s="1"/>
  <c r="B2583" i="9"/>
  <c r="D2583" i="9"/>
  <c r="E2583" i="9"/>
  <c r="F2583" i="9"/>
  <c r="H2583" i="9"/>
  <c r="I2583" i="9"/>
  <c r="A2584" i="9"/>
  <c r="B2584" i="9"/>
  <c r="C2584" i="9"/>
  <c r="D2584" i="9"/>
  <c r="E2584" i="9"/>
  <c r="F2584" i="9"/>
  <c r="G2584" i="9"/>
  <c r="H2584" i="9"/>
  <c r="I2584" i="9"/>
  <c r="A2585" i="9"/>
  <c r="C2585" i="9" s="1"/>
  <c r="B2585" i="9"/>
  <c r="D2585" i="9"/>
  <c r="E2585" i="9"/>
  <c r="F2585" i="9"/>
  <c r="H2585" i="9"/>
  <c r="I2585" i="9"/>
  <c r="A2586" i="9"/>
  <c r="B2586" i="9"/>
  <c r="C2586" i="9"/>
  <c r="D2586" i="9"/>
  <c r="E2586" i="9"/>
  <c r="F2586" i="9"/>
  <c r="G2586" i="9"/>
  <c r="H2586" i="9"/>
  <c r="I2586" i="9"/>
  <c r="A2587" i="9"/>
  <c r="C2587" i="9" s="1"/>
  <c r="B2587" i="9"/>
  <c r="D2587" i="9"/>
  <c r="E2587" i="9"/>
  <c r="F2587" i="9"/>
  <c r="H2587" i="9"/>
  <c r="I2587" i="9"/>
  <c r="A2588" i="9"/>
  <c r="B2588" i="9"/>
  <c r="C2588" i="9"/>
  <c r="D2588" i="9"/>
  <c r="E2588" i="9"/>
  <c r="F2588" i="9"/>
  <c r="G2588" i="9"/>
  <c r="H2588" i="9"/>
  <c r="I2588" i="9"/>
  <c r="A2589" i="9"/>
  <c r="C2589" i="9" s="1"/>
  <c r="B2589" i="9"/>
  <c r="D2589" i="9"/>
  <c r="E2589" i="9"/>
  <c r="F2589" i="9"/>
  <c r="H2589" i="9"/>
  <c r="I2589" i="9"/>
  <c r="A2590" i="9"/>
  <c r="B2590" i="9"/>
  <c r="C2590" i="9"/>
  <c r="D2590" i="9"/>
  <c r="E2590" i="9"/>
  <c r="F2590" i="9"/>
  <c r="G2590" i="9"/>
  <c r="H2590" i="9"/>
  <c r="I2590" i="9"/>
  <c r="A2591" i="9"/>
  <c r="C2591" i="9" s="1"/>
  <c r="B2591" i="9"/>
  <c r="D2591" i="9"/>
  <c r="E2591" i="9"/>
  <c r="F2591" i="9"/>
  <c r="H2591" i="9"/>
  <c r="I2591" i="9"/>
  <c r="A2592" i="9"/>
  <c r="B2592" i="9"/>
  <c r="C2592" i="9"/>
  <c r="D2592" i="9"/>
  <c r="E2592" i="9"/>
  <c r="F2592" i="9"/>
  <c r="G2592" i="9"/>
  <c r="H2592" i="9"/>
  <c r="I2592" i="9"/>
  <c r="A2593" i="9"/>
  <c r="C2593" i="9" s="1"/>
  <c r="B2593" i="9"/>
  <c r="D2593" i="9"/>
  <c r="E2593" i="9"/>
  <c r="F2593" i="9"/>
  <c r="H2593" i="9"/>
  <c r="I2593" i="9"/>
  <c r="A2594" i="9"/>
  <c r="B2594" i="9"/>
  <c r="C2594" i="9"/>
  <c r="D2594" i="9"/>
  <c r="E2594" i="9"/>
  <c r="F2594" i="9"/>
  <c r="G2594" i="9"/>
  <c r="H2594" i="9"/>
  <c r="I2594" i="9"/>
  <c r="A2595" i="9"/>
  <c r="C2595" i="9" s="1"/>
  <c r="B2595" i="9"/>
  <c r="D2595" i="9"/>
  <c r="E2595" i="9"/>
  <c r="F2595" i="9"/>
  <c r="H2595" i="9"/>
  <c r="I2595" i="9"/>
  <c r="A2596" i="9"/>
  <c r="B2596" i="9"/>
  <c r="C2596" i="9"/>
  <c r="D2596" i="9"/>
  <c r="E2596" i="9"/>
  <c r="F2596" i="9"/>
  <c r="G2596" i="9"/>
  <c r="H2596" i="9"/>
  <c r="I2596" i="9"/>
  <c r="A2597" i="9"/>
  <c r="C2597" i="9" s="1"/>
  <c r="B2597" i="9"/>
  <c r="D2597" i="9"/>
  <c r="E2597" i="9"/>
  <c r="F2597" i="9"/>
  <c r="H2597" i="9"/>
  <c r="I2597" i="9"/>
  <c r="A2598" i="9"/>
  <c r="B2598" i="9"/>
  <c r="C2598" i="9"/>
  <c r="D2598" i="9"/>
  <c r="E2598" i="9"/>
  <c r="F2598" i="9"/>
  <c r="G2598" i="9"/>
  <c r="H2598" i="9"/>
  <c r="I2598" i="9"/>
  <c r="A2599" i="9"/>
  <c r="C2599" i="9" s="1"/>
  <c r="B2599" i="9"/>
  <c r="D2599" i="9"/>
  <c r="E2599" i="9"/>
  <c r="F2599" i="9"/>
  <c r="H2599" i="9"/>
  <c r="I2599" i="9"/>
  <c r="A2600" i="9"/>
  <c r="B2600" i="9"/>
  <c r="C2600" i="9"/>
  <c r="D2600" i="9"/>
  <c r="E2600" i="9"/>
  <c r="F2600" i="9"/>
  <c r="G2600" i="9"/>
  <c r="H2600" i="9"/>
  <c r="I2600" i="9"/>
  <c r="A2601" i="9"/>
  <c r="C2601" i="9" s="1"/>
  <c r="B2601" i="9"/>
  <c r="D2601" i="9"/>
  <c r="E2601" i="9"/>
  <c r="F2601" i="9"/>
  <c r="H2601" i="9"/>
  <c r="I2601" i="9"/>
  <c r="A2602" i="9"/>
  <c r="B2602" i="9"/>
  <c r="C2602" i="9"/>
  <c r="D2602" i="9"/>
  <c r="E2602" i="9"/>
  <c r="F2602" i="9"/>
  <c r="G2602" i="9"/>
  <c r="H2602" i="9"/>
  <c r="I2602" i="9"/>
  <c r="A2603" i="9"/>
  <c r="C2603" i="9" s="1"/>
  <c r="B2603" i="9"/>
  <c r="D2603" i="9"/>
  <c r="E2603" i="9"/>
  <c r="F2603" i="9"/>
  <c r="H2603" i="9"/>
  <c r="I2603" i="9"/>
  <c r="A2604" i="9"/>
  <c r="B2604" i="9"/>
  <c r="C2604" i="9"/>
  <c r="D2604" i="9"/>
  <c r="E2604" i="9"/>
  <c r="F2604" i="9"/>
  <c r="G2604" i="9"/>
  <c r="H2604" i="9"/>
  <c r="I2604" i="9"/>
  <c r="A2605" i="9"/>
  <c r="C2605" i="9" s="1"/>
  <c r="B2605" i="9"/>
  <c r="D2605" i="9"/>
  <c r="E2605" i="9"/>
  <c r="F2605" i="9"/>
  <c r="H2605" i="9"/>
  <c r="I2605" i="9"/>
  <c r="A2606" i="9"/>
  <c r="B2606" i="9"/>
  <c r="C2606" i="9"/>
  <c r="D2606" i="9"/>
  <c r="E2606" i="9"/>
  <c r="F2606" i="9"/>
  <c r="G2606" i="9"/>
  <c r="H2606" i="9"/>
  <c r="I2606" i="9"/>
  <c r="A2607" i="9"/>
  <c r="C2607" i="9" s="1"/>
  <c r="B2607" i="9"/>
  <c r="D2607" i="9"/>
  <c r="E2607" i="9"/>
  <c r="F2607" i="9"/>
  <c r="H2607" i="9"/>
  <c r="I2607" i="9"/>
  <c r="A2608" i="9"/>
  <c r="B2608" i="9"/>
  <c r="C2608" i="9"/>
  <c r="D2608" i="9"/>
  <c r="E2608" i="9"/>
  <c r="F2608" i="9"/>
  <c r="G2608" i="9"/>
  <c r="H2608" i="9"/>
  <c r="I2608" i="9"/>
  <c r="A2609" i="9"/>
  <c r="C2609" i="9" s="1"/>
  <c r="B2609" i="9"/>
  <c r="D2609" i="9"/>
  <c r="E2609" i="9"/>
  <c r="F2609" i="9"/>
  <c r="H2609" i="9"/>
  <c r="I2609" i="9"/>
  <c r="A2610" i="9"/>
  <c r="B2610" i="9"/>
  <c r="C2610" i="9"/>
  <c r="D2610" i="9"/>
  <c r="E2610" i="9"/>
  <c r="F2610" i="9"/>
  <c r="G2610" i="9"/>
  <c r="H2610" i="9"/>
  <c r="I2610" i="9"/>
  <c r="A2611" i="9"/>
  <c r="C2611" i="9" s="1"/>
  <c r="B2611" i="9"/>
  <c r="D2611" i="9"/>
  <c r="E2611" i="9"/>
  <c r="F2611" i="9"/>
  <c r="H2611" i="9"/>
  <c r="I2611" i="9"/>
  <c r="A2612" i="9"/>
  <c r="B2612" i="9"/>
  <c r="C2612" i="9"/>
  <c r="D2612" i="9"/>
  <c r="E2612" i="9"/>
  <c r="F2612" i="9"/>
  <c r="G2612" i="9"/>
  <c r="H2612" i="9"/>
  <c r="I2612" i="9"/>
  <c r="A2613" i="9"/>
  <c r="C2613" i="9" s="1"/>
  <c r="B2613" i="9"/>
  <c r="D2613" i="9"/>
  <c r="E2613" i="9"/>
  <c r="F2613" i="9"/>
  <c r="H2613" i="9"/>
  <c r="I2613" i="9"/>
  <c r="A2614" i="9"/>
  <c r="B2614" i="9"/>
  <c r="C2614" i="9"/>
  <c r="D2614" i="9"/>
  <c r="E2614" i="9"/>
  <c r="F2614" i="9"/>
  <c r="G2614" i="9"/>
  <c r="H2614" i="9"/>
  <c r="I2614" i="9"/>
  <c r="A2615" i="9"/>
  <c r="C2615" i="9" s="1"/>
  <c r="B2615" i="9"/>
  <c r="D2615" i="9"/>
  <c r="E2615" i="9"/>
  <c r="F2615" i="9"/>
  <c r="H2615" i="9"/>
  <c r="I2615" i="9"/>
  <c r="A2616" i="9"/>
  <c r="B2616" i="9"/>
  <c r="C2616" i="9"/>
  <c r="D2616" i="9"/>
  <c r="E2616" i="9"/>
  <c r="F2616" i="9"/>
  <c r="G2616" i="9"/>
  <c r="H2616" i="9"/>
  <c r="I2616" i="9"/>
  <c r="A2617" i="9"/>
  <c r="C2617" i="9" s="1"/>
  <c r="B2617" i="9"/>
  <c r="D2617" i="9"/>
  <c r="E2617" i="9"/>
  <c r="F2617" i="9"/>
  <c r="H2617" i="9"/>
  <c r="I2617" i="9"/>
  <c r="A2618" i="9"/>
  <c r="B2618" i="9"/>
  <c r="C2618" i="9"/>
  <c r="D2618" i="9"/>
  <c r="E2618" i="9"/>
  <c r="F2618" i="9"/>
  <c r="G2618" i="9"/>
  <c r="H2618" i="9"/>
  <c r="I2618" i="9"/>
  <c r="A2619" i="9"/>
  <c r="C2619" i="9" s="1"/>
  <c r="B2619" i="9"/>
  <c r="D2619" i="9"/>
  <c r="E2619" i="9"/>
  <c r="F2619" i="9"/>
  <c r="H2619" i="9"/>
  <c r="I2619" i="9"/>
  <c r="A2620" i="9"/>
  <c r="B2620" i="9"/>
  <c r="C2620" i="9"/>
  <c r="D2620" i="9"/>
  <c r="E2620" i="9"/>
  <c r="F2620" i="9"/>
  <c r="G2620" i="9"/>
  <c r="H2620" i="9"/>
  <c r="I2620" i="9"/>
  <c r="A2621" i="9"/>
  <c r="C2621" i="9" s="1"/>
  <c r="B2621" i="9"/>
  <c r="D2621" i="9"/>
  <c r="E2621" i="9"/>
  <c r="F2621" i="9"/>
  <c r="H2621" i="9"/>
  <c r="I2621" i="9"/>
  <c r="A2622" i="9"/>
  <c r="B2622" i="9"/>
  <c r="C2622" i="9"/>
  <c r="D2622" i="9"/>
  <c r="E2622" i="9"/>
  <c r="F2622" i="9"/>
  <c r="G2622" i="9"/>
  <c r="H2622" i="9"/>
  <c r="I2622" i="9"/>
  <c r="A2623" i="9"/>
  <c r="C2623" i="9" s="1"/>
  <c r="B2623" i="9"/>
  <c r="D2623" i="9"/>
  <c r="E2623" i="9"/>
  <c r="F2623" i="9"/>
  <c r="H2623" i="9"/>
  <c r="I2623" i="9"/>
  <c r="A2624" i="9"/>
  <c r="B2624" i="9"/>
  <c r="C2624" i="9"/>
  <c r="D2624" i="9"/>
  <c r="E2624" i="9"/>
  <c r="F2624" i="9"/>
  <c r="G2624" i="9"/>
  <c r="H2624" i="9"/>
  <c r="I2624" i="9"/>
  <c r="A2625" i="9"/>
  <c r="C2625" i="9" s="1"/>
  <c r="B2625" i="9"/>
  <c r="D2625" i="9"/>
  <c r="E2625" i="9"/>
  <c r="F2625" i="9"/>
  <c r="H2625" i="9"/>
  <c r="I2625" i="9"/>
  <c r="A2626" i="9"/>
  <c r="B2626" i="9"/>
  <c r="C2626" i="9"/>
  <c r="D2626" i="9"/>
  <c r="E2626" i="9"/>
  <c r="F2626" i="9"/>
  <c r="G2626" i="9"/>
  <c r="H2626" i="9"/>
  <c r="I2626" i="9"/>
  <c r="A2627" i="9"/>
  <c r="C2627" i="9" s="1"/>
  <c r="B2627" i="9"/>
  <c r="D2627" i="9"/>
  <c r="E2627" i="9"/>
  <c r="F2627" i="9"/>
  <c r="H2627" i="9"/>
  <c r="I2627" i="9"/>
  <c r="A2628" i="9"/>
  <c r="B2628" i="9"/>
  <c r="C2628" i="9"/>
  <c r="D2628" i="9"/>
  <c r="E2628" i="9"/>
  <c r="F2628" i="9"/>
  <c r="G2628" i="9"/>
  <c r="H2628" i="9"/>
  <c r="I2628" i="9"/>
  <c r="A2629" i="9"/>
  <c r="C2629" i="9" s="1"/>
  <c r="B2629" i="9"/>
  <c r="D2629" i="9"/>
  <c r="E2629" i="9"/>
  <c r="F2629" i="9"/>
  <c r="H2629" i="9"/>
  <c r="I2629" i="9"/>
  <c r="A2630" i="9"/>
  <c r="B2630" i="9"/>
  <c r="C2630" i="9"/>
  <c r="D2630" i="9"/>
  <c r="E2630" i="9"/>
  <c r="F2630" i="9"/>
  <c r="G2630" i="9"/>
  <c r="H2630" i="9"/>
  <c r="I2630" i="9"/>
  <c r="A2631" i="9"/>
  <c r="C2631" i="9" s="1"/>
  <c r="B2631" i="9"/>
  <c r="D2631" i="9"/>
  <c r="E2631" i="9"/>
  <c r="F2631" i="9"/>
  <c r="H2631" i="9"/>
  <c r="I2631" i="9"/>
  <c r="A2632" i="9"/>
  <c r="B2632" i="9"/>
  <c r="C2632" i="9"/>
  <c r="D2632" i="9"/>
  <c r="E2632" i="9"/>
  <c r="F2632" i="9"/>
  <c r="G2632" i="9"/>
  <c r="H2632" i="9"/>
  <c r="I2632" i="9"/>
  <c r="A2633" i="9"/>
  <c r="C2633" i="9" s="1"/>
  <c r="B2633" i="9"/>
  <c r="D2633" i="9"/>
  <c r="E2633" i="9"/>
  <c r="F2633" i="9"/>
  <c r="H2633" i="9"/>
  <c r="I2633" i="9"/>
  <c r="A2634" i="9"/>
  <c r="B2634" i="9"/>
  <c r="C2634" i="9"/>
  <c r="D2634" i="9"/>
  <c r="E2634" i="9"/>
  <c r="F2634" i="9"/>
  <c r="G2634" i="9"/>
  <c r="H2634" i="9"/>
  <c r="I2634" i="9"/>
  <c r="A2635" i="9"/>
  <c r="C2635" i="9" s="1"/>
  <c r="B2635" i="9"/>
  <c r="D2635" i="9"/>
  <c r="E2635" i="9"/>
  <c r="F2635" i="9"/>
  <c r="H2635" i="9"/>
  <c r="I2635" i="9"/>
  <c r="A2636" i="9"/>
  <c r="B2636" i="9"/>
  <c r="C2636" i="9"/>
  <c r="D2636" i="9"/>
  <c r="E2636" i="9"/>
  <c r="F2636" i="9"/>
  <c r="G2636" i="9"/>
  <c r="H2636" i="9"/>
  <c r="I2636" i="9"/>
  <c r="A2637" i="9"/>
  <c r="C2637" i="9" s="1"/>
  <c r="B2637" i="9"/>
  <c r="D2637" i="9"/>
  <c r="E2637" i="9"/>
  <c r="F2637" i="9"/>
  <c r="H2637" i="9"/>
  <c r="I2637" i="9"/>
  <c r="A2638" i="9"/>
  <c r="B2638" i="9"/>
  <c r="C2638" i="9"/>
  <c r="D2638" i="9"/>
  <c r="E2638" i="9"/>
  <c r="F2638" i="9"/>
  <c r="G2638" i="9"/>
  <c r="H2638" i="9"/>
  <c r="I2638" i="9"/>
  <c r="A2639" i="9"/>
  <c r="C2639" i="9" s="1"/>
  <c r="B2639" i="9"/>
  <c r="D2639" i="9"/>
  <c r="E2639" i="9"/>
  <c r="F2639" i="9"/>
  <c r="H2639" i="9"/>
  <c r="I2639" i="9"/>
  <c r="A2640" i="9"/>
  <c r="B2640" i="9"/>
  <c r="C2640" i="9"/>
  <c r="D2640" i="9"/>
  <c r="E2640" i="9"/>
  <c r="F2640" i="9"/>
  <c r="G2640" i="9"/>
  <c r="H2640" i="9"/>
  <c r="I2640" i="9"/>
  <c r="A2641" i="9"/>
  <c r="C2641" i="9" s="1"/>
  <c r="B2641" i="9"/>
  <c r="D2641" i="9"/>
  <c r="E2641" i="9"/>
  <c r="F2641" i="9"/>
  <c r="H2641" i="9"/>
  <c r="I2641" i="9"/>
  <c r="A2642" i="9"/>
  <c r="B2642" i="9"/>
  <c r="C2642" i="9"/>
  <c r="D2642" i="9"/>
  <c r="E2642" i="9"/>
  <c r="F2642" i="9"/>
  <c r="G2642" i="9"/>
  <c r="H2642" i="9"/>
  <c r="I2642" i="9"/>
  <c r="A2643" i="9"/>
  <c r="C2643" i="9" s="1"/>
  <c r="B2643" i="9"/>
  <c r="D2643" i="9"/>
  <c r="E2643" i="9"/>
  <c r="F2643" i="9"/>
  <c r="H2643" i="9"/>
  <c r="I2643" i="9"/>
  <c r="A2644" i="9"/>
  <c r="B2644" i="9"/>
  <c r="C2644" i="9"/>
  <c r="D2644" i="9"/>
  <c r="E2644" i="9"/>
  <c r="F2644" i="9"/>
  <c r="G2644" i="9"/>
  <c r="H2644" i="9"/>
  <c r="I2644" i="9"/>
  <c r="A2645" i="9"/>
  <c r="C2645" i="9" s="1"/>
  <c r="B2645" i="9"/>
  <c r="D2645" i="9"/>
  <c r="E2645" i="9"/>
  <c r="F2645" i="9"/>
  <c r="H2645" i="9"/>
  <c r="I2645" i="9"/>
  <c r="A2646" i="9"/>
  <c r="B2646" i="9"/>
  <c r="C2646" i="9"/>
  <c r="D2646" i="9"/>
  <c r="E2646" i="9"/>
  <c r="F2646" i="9"/>
  <c r="G2646" i="9"/>
  <c r="H2646" i="9"/>
  <c r="I2646" i="9"/>
  <c r="A2647" i="9"/>
  <c r="C2647" i="9" s="1"/>
  <c r="B2647" i="9"/>
  <c r="D2647" i="9"/>
  <c r="E2647" i="9"/>
  <c r="F2647" i="9"/>
  <c r="H2647" i="9"/>
  <c r="I2647" i="9"/>
  <c r="A2648" i="9"/>
  <c r="B2648" i="9"/>
  <c r="C2648" i="9"/>
  <c r="D2648" i="9"/>
  <c r="E2648" i="9"/>
  <c r="F2648" i="9"/>
  <c r="G2648" i="9"/>
  <c r="H2648" i="9"/>
  <c r="I2648" i="9"/>
  <c r="A2649" i="9"/>
  <c r="C2649" i="9" s="1"/>
  <c r="B2649" i="9"/>
  <c r="D2649" i="9"/>
  <c r="E2649" i="9"/>
  <c r="F2649" i="9"/>
  <c r="H2649" i="9"/>
  <c r="I2649" i="9"/>
  <c r="A2650" i="9"/>
  <c r="B2650" i="9"/>
  <c r="C2650" i="9"/>
  <c r="D2650" i="9"/>
  <c r="E2650" i="9"/>
  <c r="F2650" i="9"/>
  <c r="G2650" i="9"/>
  <c r="H2650" i="9"/>
  <c r="I2650" i="9"/>
  <c r="A2651" i="9"/>
  <c r="C2651" i="9" s="1"/>
  <c r="B2651" i="9"/>
  <c r="D2651" i="9"/>
  <c r="E2651" i="9"/>
  <c r="F2651" i="9"/>
  <c r="H2651" i="9"/>
  <c r="I2651" i="9"/>
  <c r="A2652" i="9"/>
  <c r="B2652" i="9"/>
  <c r="C2652" i="9"/>
  <c r="D2652" i="9"/>
  <c r="E2652" i="9"/>
  <c r="F2652" i="9"/>
  <c r="G2652" i="9"/>
  <c r="H2652" i="9"/>
  <c r="I2652" i="9"/>
  <c r="A2653" i="9"/>
  <c r="C2653" i="9" s="1"/>
  <c r="B2653" i="9"/>
  <c r="D2653" i="9"/>
  <c r="E2653" i="9"/>
  <c r="F2653" i="9"/>
  <c r="H2653" i="9"/>
  <c r="I2653" i="9"/>
  <c r="A2654" i="9"/>
  <c r="B2654" i="9"/>
  <c r="C2654" i="9"/>
  <c r="D2654" i="9"/>
  <c r="E2654" i="9"/>
  <c r="F2654" i="9"/>
  <c r="G2654" i="9"/>
  <c r="H2654" i="9"/>
  <c r="I2654" i="9"/>
  <c r="A2655" i="9"/>
  <c r="C2655" i="9" s="1"/>
  <c r="B2655" i="9"/>
  <c r="D2655" i="9"/>
  <c r="E2655" i="9"/>
  <c r="F2655" i="9"/>
  <c r="H2655" i="9"/>
  <c r="I2655" i="9"/>
  <c r="A2656" i="9"/>
  <c r="B2656" i="9"/>
  <c r="C2656" i="9"/>
  <c r="D2656" i="9"/>
  <c r="E2656" i="9"/>
  <c r="F2656" i="9"/>
  <c r="G2656" i="9"/>
  <c r="H2656" i="9"/>
  <c r="I2656" i="9"/>
  <c r="A2657" i="9"/>
  <c r="C2657" i="9" s="1"/>
  <c r="B2657" i="9"/>
  <c r="D2657" i="9"/>
  <c r="E2657" i="9"/>
  <c r="F2657" i="9"/>
  <c r="H2657" i="9"/>
  <c r="I2657" i="9"/>
  <c r="A2658" i="9"/>
  <c r="B2658" i="9"/>
  <c r="C2658" i="9"/>
  <c r="D2658" i="9"/>
  <c r="E2658" i="9"/>
  <c r="F2658" i="9"/>
  <c r="G2658" i="9"/>
  <c r="H2658" i="9"/>
  <c r="I2658" i="9"/>
  <c r="A2659" i="9"/>
  <c r="C2659" i="9" s="1"/>
  <c r="B2659" i="9"/>
  <c r="D2659" i="9"/>
  <c r="E2659" i="9"/>
  <c r="F2659" i="9"/>
  <c r="H2659" i="9"/>
  <c r="I2659" i="9"/>
  <c r="A2660" i="9"/>
  <c r="B2660" i="9"/>
  <c r="C2660" i="9"/>
  <c r="D2660" i="9"/>
  <c r="E2660" i="9"/>
  <c r="F2660" i="9"/>
  <c r="G2660" i="9"/>
  <c r="H2660" i="9"/>
  <c r="I2660" i="9"/>
  <c r="A2661" i="9"/>
  <c r="C2661" i="9" s="1"/>
  <c r="B2661" i="9"/>
  <c r="D2661" i="9"/>
  <c r="E2661" i="9"/>
  <c r="F2661" i="9"/>
  <c r="H2661" i="9"/>
  <c r="I2661" i="9"/>
  <c r="A2662" i="9"/>
  <c r="B2662" i="9"/>
  <c r="C2662" i="9"/>
  <c r="D2662" i="9"/>
  <c r="E2662" i="9"/>
  <c r="F2662" i="9"/>
  <c r="G2662" i="9"/>
  <c r="H2662" i="9"/>
  <c r="I2662" i="9"/>
  <c r="A2663" i="9"/>
  <c r="C2663" i="9" s="1"/>
  <c r="B2663" i="9"/>
  <c r="D2663" i="9"/>
  <c r="E2663" i="9"/>
  <c r="F2663" i="9"/>
  <c r="H2663" i="9"/>
  <c r="I2663" i="9"/>
  <c r="A2664" i="9"/>
  <c r="B2664" i="9"/>
  <c r="C2664" i="9"/>
  <c r="D2664" i="9"/>
  <c r="E2664" i="9"/>
  <c r="F2664" i="9"/>
  <c r="G2664" i="9"/>
  <c r="H2664" i="9"/>
  <c r="I2664" i="9"/>
  <c r="A2665" i="9"/>
  <c r="C2665" i="9" s="1"/>
  <c r="B2665" i="9"/>
  <c r="D2665" i="9"/>
  <c r="E2665" i="9"/>
  <c r="F2665" i="9"/>
  <c r="H2665" i="9"/>
  <c r="I2665" i="9"/>
  <c r="A2666" i="9"/>
  <c r="B2666" i="9"/>
  <c r="C2666" i="9"/>
  <c r="D2666" i="9"/>
  <c r="E2666" i="9"/>
  <c r="F2666" i="9"/>
  <c r="G2666" i="9"/>
  <c r="H2666" i="9"/>
  <c r="I2666" i="9"/>
  <c r="A2667" i="9"/>
  <c r="C2667" i="9" s="1"/>
  <c r="B2667" i="9"/>
  <c r="D2667" i="9"/>
  <c r="E2667" i="9"/>
  <c r="F2667" i="9"/>
  <c r="H2667" i="9"/>
  <c r="I2667" i="9"/>
  <c r="A2668" i="9"/>
  <c r="B2668" i="9"/>
  <c r="C2668" i="9"/>
  <c r="D2668" i="9"/>
  <c r="E2668" i="9"/>
  <c r="F2668" i="9"/>
  <c r="G2668" i="9"/>
  <c r="H2668" i="9"/>
  <c r="I2668" i="9"/>
  <c r="A2669" i="9"/>
  <c r="C2669" i="9" s="1"/>
  <c r="B2669" i="9"/>
  <c r="D2669" i="9"/>
  <c r="E2669" i="9"/>
  <c r="F2669" i="9"/>
  <c r="H2669" i="9"/>
  <c r="I2669" i="9"/>
  <c r="A2670" i="9"/>
  <c r="B2670" i="9"/>
  <c r="C2670" i="9"/>
  <c r="D2670" i="9"/>
  <c r="E2670" i="9"/>
  <c r="F2670" i="9"/>
  <c r="G2670" i="9"/>
  <c r="H2670" i="9"/>
  <c r="I2670" i="9"/>
  <c r="A2671" i="9"/>
  <c r="C2671" i="9" s="1"/>
  <c r="B2671" i="9"/>
  <c r="D2671" i="9"/>
  <c r="E2671" i="9"/>
  <c r="F2671" i="9"/>
  <c r="H2671" i="9"/>
  <c r="I2671" i="9"/>
  <c r="A2672" i="9"/>
  <c r="B2672" i="9"/>
  <c r="C2672" i="9"/>
  <c r="D2672" i="9"/>
  <c r="E2672" i="9"/>
  <c r="F2672" i="9"/>
  <c r="G2672" i="9"/>
  <c r="H2672" i="9"/>
  <c r="I2672" i="9"/>
  <c r="A2673" i="9"/>
  <c r="C2673" i="9" s="1"/>
  <c r="B2673" i="9"/>
  <c r="D2673" i="9"/>
  <c r="E2673" i="9"/>
  <c r="F2673" i="9"/>
  <c r="H2673" i="9"/>
  <c r="I2673" i="9"/>
  <c r="A2674" i="9"/>
  <c r="B2674" i="9"/>
  <c r="C2674" i="9"/>
  <c r="D2674" i="9"/>
  <c r="E2674" i="9"/>
  <c r="F2674" i="9"/>
  <c r="G2674" i="9"/>
  <c r="H2674" i="9"/>
  <c r="I2674" i="9"/>
  <c r="A2675" i="9"/>
  <c r="C2675" i="9" s="1"/>
  <c r="B2675" i="9"/>
  <c r="D2675" i="9"/>
  <c r="E2675" i="9"/>
  <c r="F2675" i="9"/>
  <c r="H2675" i="9"/>
  <c r="I2675" i="9"/>
  <c r="A2676" i="9"/>
  <c r="B2676" i="9"/>
  <c r="C2676" i="9"/>
  <c r="D2676" i="9"/>
  <c r="E2676" i="9"/>
  <c r="F2676" i="9"/>
  <c r="G2676" i="9"/>
  <c r="H2676" i="9"/>
  <c r="I2676" i="9"/>
  <c r="A2677" i="9"/>
  <c r="C2677" i="9" s="1"/>
  <c r="B2677" i="9"/>
  <c r="D2677" i="9"/>
  <c r="E2677" i="9"/>
  <c r="F2677" i="9"/>
  <c r="H2677" i="9"/>
  <c r="I2677" i="9"/>
  <c r="A2678" i="9"/>
  <c r="B2678" i="9"/>
  <c r="C2678" i="9"/>
  <c r="D2678" i="9"/>
  <c r="E2678" i="9"/>
  <c r="F2678" i="9"/>
  <c r="G2678" i="9"/>
  <c r="H2678" i="9"/>
  <c r="I2678" i="9"/>
  <c r="A2679" i="9"/>
  <c r="C2679" i="9" s="1"/>
  <c r="B2679" i="9"/>
  <c r="D2679" i="9"/>
  <c r="E2679" i="9"/>
  <c r="F2679" i="9"/>
  <c r="H2679" i="9"/>
  <c r="I2679" i="9"/>
  <c r="A2680" i="9"/>
  <c r="B2680" i="9"/>
  <c r="C2680" i="9"/>
  <c r="D2680" i="9"/>
  <c r="E2680" i="9"/>
  <c r="F2680" i="9"/>
  <c r="G2680" i="9"/>
  <c r="H2680" i="9"/>
  <c r="I2680" i="9"/>
  <c r="A2681" i="9"/>
  <c r="C2681" i="9" s="1"/>
  <c r="B2681" i="9"/>
  <c r="D2681" i="9"/>
  <c r="E2681" i="9"/>
  <c r="F2681" i="9"/>
  <c r="H2681" i="9"/>
  <c r="I2681" i="9"/>
  <c r="A2682" i="9"/>
  <c r="B2682" i="9"/>
  <c r="C2682" i="9"/>
  <c r="D2682" i="9"/>
  <c r="E2682" i="9"/>
  <c r="F2682" i="9"/>
  <c r="G2682" i="9"/>
  <c r="H2682" i="9"/>
  <c r="I2682" i="9"/>
  <c r="A2683" i="9"/>
  <c r="C2683" i="9" s="1"/>
  <c r="B2683" i="9"/>
  <c r="D2683" i="9"/>
  <c r="E2683" i="9"/>
  <c r="F2683" i="9"/>
  <c r="H2683" i="9"/>
  <c r="I2683" i="9"/>
  <c r="A2684" i="9"/>
  <c r="B2684" i="9"/>
  <c r="C2684" i="9"/>
  <c r="D2684" i="9"/>
  <c r="E2684" i="9"/>
  <c r="F2684" i="9"/>
  <c r="G2684" i="9"/>
  <c r="H2684" i="9"/>
  <c r="I2684" i="9"/>
  <c r="A2685" i="9"/>
  <c r="C2685" i="9" s="1"/>
  <c r="B2685" i="9"/>
  <c r="D2685" i="9"/>
  <c r="E2685" i="9"/>
  <c r="F2685" i="9"/>
  <c r="H2685" i="9"/>
  <c r="I2685" i="9"/>
  <c r="A2686" i="9"/>
  <c r="B2686" i="9"/>
  <c r="C2686" i="9"/>
  <c r="D2686" i="9"/>
  <c r="E2686" i="9"/>
  <c r="F2686" i="9"/>
  <c r="G2686" i="9"/>
  <c r="H2686" i="9"/>
  <c r="I2686" i="9"/>
  <c r="A2687" i="9"/>
  <c r="C2687" i="9" s="1"/>
  <c r="B2687" i="9"/>
  <c r="D2687" i="9"/>
  <c r="E2687" i="9"/>
  <c r="F2687" i="9"/>
  <c r="H2687" i="9"/>
  <c r="I2687" i="9"/>
  <c r="A2688" i="9"/>
  <c r="B2688" i="9"/>
  <c r="C2688" i="9"/>
  <c r="D2688" i="9"/>
  <c r="E2688" i="9"/>
  <c r="F2688" i="9"/>
  <c r="G2688" i="9"/>
  <c r="H2688" i="9"/>
  <c r="I2688" i="9"/>
  <c r="A2689" i="9"/>
  <c r="C2689" i="9" s="1"/>
  <c r="B2689" i="9"/>
  <c r="D2689" i="9"/>
  <c r="E2689" i="9"/>
  <c r="F2689" i="9"/>
  <c r="H2689" i="9"/>
  <c r="I2689" i="9"/>
  <c r="A2690" i="9"/>
  <c r="B2690" i="9"/>
  <c r="C2690" i="9"/>
  <c r="D2690" i="9"/>
  <c r="E2690" i="9"/>
  <c r="F2690" i="9"/>
  <c r="G2690" i="9"/>
  <c r="H2690" i="9"/>
  <c r="I2690" i="9"/>
  <c r="A2691" i="9"/>
  <c r="C2691" i="9" s="1"/>
  <c r="B2691" i="9"/>
  <c r="D2691" i="9"/>
  <c r="E2691" i="9"/>
  <c r="F2691" i="9"/>
  <c r="H2691" i="9"/>
  <c r="I2691" i="9"/>
  <c r="A2692" i="9"/>
  <c r="B2692" i="9"/>
  <c r="C2692" i="9"/>
  <c r="D2692" i="9"/>
  <c r="E2692" i="9"/>
  <c r="F2692" i="9"/>
  <c r="G2692" i="9"/>
  <c r="H2692" i="9"/>
  <c r="I2692" i="9"/>
  <c r="A2693" i="9"/>
  <c r="C2693" i="9" s="1"/>
  <c r="B2693" i="9"/>
  <c r="D2693" i="9"/>
  <c r="E2693" i="9"/>
  <c r="F2693" i="9"/>
  <c r="H2693" i="9"/>
  <c r="I2693" i="9"/>
  <c r="A2694" i="9"/>
  <c r="B2694" i="9"/>
  <c r="C2694" i="9"/>
  <c r="D2694" i="9"/>
  <c r="E2694" i="9"/>
  <c r="F2694" i="9"/>
  <c r="G2694" i="9"/>
  <c r="H2694" i="9"/>
  <c r="I2694" i="9"/>
  <c r="A2695" i="9"/>
  <c r="C2695" i="9" s="1"/>
  <c r="B2695" i="9"/>
  <c r="D2695" i="9"/>
  <c r="E2695" i="9"/>
  <c r="F2695" i="9"/>
  <c r="H2695" i="9"/>
  <c r="I2695" i="9"/>
  <c r="A2696" i="9"/>
  <c r="B2696" i="9"/>
  <c r="C2696" i="9"/>
  <c r="D2696" i="9"/>
  <c r="E2696" i="9"/>
  <c r="F2696" i="9"/>
  <c r="G2696" i="9"/>
  <c r="H2696" i="9"/>
  <c r="I2696" i="9"/>
  <c r="A2697" i="9"/>
  <c r="C2697" i="9" s="1"/>
  <c r="B2697" i="9"/>
  <c r="D2697" i="9"/>
  <c r="E2697" i="9"/>
  <c r="F2697" i="9"/>
  <c r="H2697" i="9"/>
  <c r="I2697" i="9"/>
  <c r="A2698" i="9"/>
  <c r="B2698" i="9"/>
  <c r="C2698" i="9"/>
  <c r="D2698" i="9"/>
  <c r="E2698" i="9"/>
  <c r="F2698" i="9"/>
  <c r="G2698" i="9"/>
  <c r="H2698" i="9"/>
  <c r="I2698" i="9"/>
  <c r="A2699" i="9"/>
  <c r="C2699" i="9" s="1"/>
  <c r="B2699" i="9"/>
  <c r="D2699" i="9"/>
  <c r="E2699" i="9"/>
  <c r="F2699" i="9"/>
  <c r="H2699" i="9"/>
  <c r="I2699" i="9"/>
  <c r="A2700" i="9"/>
  <c r="B2700" i="9"/>
  <c r="C2700" i="9"/>
  <c r="D2700" i="9"/>
  <c r="E2700" i="9"/>
  <c r="F2700" i="9"/>
  <c r="G2700" i="9"/>
  <c r="H2700" i="9"/>
  <c r="I2700" i="9"/>
  <c r="A2701" i="9"/>
  <c r="C2701" i="9" s="1"/>
  <c r="B2701" i="9"/>
  <c r="D2701" i="9"/>
  <c r="E2701" i="9"/>
  <c r="F2701" i="9"/>
  <c r="H2701" i="9"/>
  <c r="I2701" i="9"/>
  <c r="A2702" i="9"/>
  <c r="B2702" i="9"/>
  <c r="C2702" i="9"/>
  <c r="D2702" i="9"/>
  <c r="E2702" i="9"/>
  <c r="F2702" i="9"/>
  <c r="G2702" i="9"/>
  <c r="H2702" i="9"/>
  <c r="I2702" i="9"/>
  <c r="A2703" i="9"/>
  <c r="C2703" i="9" s="1"/>
  <c r="B2703" i="9"/>
  <c r="D2703" i="9"/>
  <c r="E2703" i="9"/>
  <c r="F2703" i="9"/>
  <c r="H2703" i="9"/>
  <c r="I2703" i="9"/>
  <c r="A2704" i="9"/>
  <c r="B2704" i="9"/>
  <c r="C2704" i="9"/>
  <c r="D2704" i="9"/>
  <c r="E2704" i="9"/>
  <c r="F2704" i="9"/>
  <c r="G2704" i="9"/>
  <c r="H2704" i="9"/>
  <c r="I2704" i="9"/>
  <c r="A2705" i="9"/>
  <c r="C2705" i="9" s="1"/>
  <c r="B2705" i="9"/>
  <c r="D2705" i="9"/>
  <c r="E2705" i="9"/>
  <c r="F2705" i="9"/>
  <c r="H2705" i="9"/>
  <c r="I2705" i="9"/>
  <c r="A2706" i="9"/>
  <c r="B2706" i="9"/>
  <c r="C2706" i="9"/>
  <c r="D2706" i="9"/>
  <c r="E2706" i="9"/>
  <c r="F2706" i="9"/>
  <c r="G2706" i="9"/>
  <c r="H2706" i="9"/>
  <c r="I2706" i="9"/>
  <c r="A2707" i="9"/>
  <c r="C2707" i="9" s="1"/>
  <c r="B2707" i="9"/>
  <c r="D2707" i="9"/>
  <c r="E2707" i="9"/>
  <c r="F2707" i="9"/>
  <c r="H2707" i="9"/>
  <c r="I2707" i="9"/>
  <c r="A2708" i="9"/>
  <c r="B2708" i="9"/>
  <c r="C2708" i="9"/>
  <c r="D2708" i="9"/>
  <c r="E2708" i="9"/>
  <c r="F2708" i="9"/>
  <c r="G2708" i="9"/>
  <c r="H2708" i="9"/>
  <c r="I2708" i="9"/>
  <c r="A2709" i="9"/>
  <c r="C2709" i="9" s="1"/>
  <c r="B2709" i="9"/>
  <c r="D2709" i="9"/>
  <c r="E2709" i="9"/>
  <c r="F2709" i="9"/>
  <c r="H2709" i="9"/>
  <c r="I2709" i="9"/>
  <c r="A2710" i="9"/>
  <c r="B2710" i="9"/>
  <c r="C2710" i="9"/>
  <c r="D2710" i="9"/>
  <c r="E2710" i="9"/>
  <c r="F2710" i="9"/>
  <c r="G2710" i="9"/>
  <c r="H2710" i="9"/>
  <c r="I2710" i="9"/>
  <c r="A2711" i="9"/>
  <c r="C2711" i="9" s="1"/>
  <c r="B2711" i="9"/>
  <c r="D2711" i="9"/>
  <c r="E2711" i="9"/>
  <c r="F2711" i="9"/>
  <c r="H2711" i="9"/>
  <c r="I2711" i="9"/>
  <c r="A2712" i="9"/>
  <c r="B2712" i="9"/>
  <c r="C2712" i="9"/>
  <c r="D2712" i="9"/>
  <c r="E2712" i="9"/>
  <c r="F2712" i="9"/>
  <c r="G2712" i="9"/>
  <c r="H2712" i="9"/>
  <c r="I2712" i="9"/>
  <c r="A2713" i="9"/>
  <c r="C2713" i="9" s="1"/>
  <c r="B2713" i="9"/>
  <c r="D2713" i="9"/>
  <c r="E2713" i="9"/>
  <c r="F2713" i="9"/>
  <c r="H2713" i="9"/>
  <c r="I2713" i="9"/>
  <c r="A2714" i="9"/>
  <c r="B2714" i="9"/>
  <c r="C2714" i="9"/>
  <c r="D2714" i="9"/>
  <c r="E2714" i="9"/>
  <c r="F2714" i="9"/>
  <c r="G2714" i="9"/>
  <c r="H2714" i="9"/>
  <c r="I2714" i="9"/>
  <c r="A2715" i="9"/>
  <c r="C2715" i="9" s="1"/>
  <c r="B2715" i="9"/>
  <c r="D2715" i="9"/>
  <c r="E2715" i="9"/>
  <c r="F2715" i="9"/>
  <c r="H2715" i="9"/>
  <c r="I2715" i="9"/>
  <c r="A2716" i="9"/>
  <c r="B2716" i="9"/>
  <c r="C2716" i="9"/>
  <c r="D2716" i="9"/>
  <c r="E2716" i="9"/>
  <c r="F2716" i="9"/>
  <c r="G2716" i="9"/>
  <c r="H2716" i="9"/>
  <c r="I2716" i="9"/>
  <c r="A2717" i="9"/>
  <c r="C2717" i="9" s="1"/>
  <c r="B2717" i="9"/>
  <c r="D2717" i="9"/>
  <c r="E2717" i="9"/>
  <c r="F2717" i="9"/>
  <c r="H2717" i="9"/>
  <c r="I2717" i="9"/>
  <c r="A2718" i="9"/>
  <c r="B2718" i="9"/>
  <c r="C2718" i="9"/>
  <c r="D2718" i="9"/>
  <c r="E2718" i="9"/>
  <c r="F2718" i="9"/>
  <c r="G2718" i="9"/>
  <c r="H2718" i="9"/>
  <c r="I2718" i="9"/>
  <c r="A2719" i="9"/>
  <c r="C2719" i="9" s="1"/>
  <c r="B2719" i="9"/>
  <c r="D2719" i="9"/>
  <c r="E2719" i="9"/>
  <c r="F2719" i="9"/>
  <c r="H2719" i="9"/>
  <c r="I2719" i="9"/>
  <c r="A2720" i="9"/>
  <c r="B2720" i="9"/>
  <c r="C2720" i="9"/>
  <c r="D2720" i="9"/>
  <c r="E2720" i="9"/>
  <c r="F2720" i="9"/>
  <c r="G2720" i="9"/>
  <c r="H2720" i="9"/>
  <c r="I2720" i="9"/>
  <c r="A2721" i="9"/>
  <c r="C2721" i="9" s="1"/>
  <c r="B2721" i="9"/>
  <c r="D2721" i="9"/>
  <c r="E2721" i="9"/>
  <c r="F2721" i="9"/>
  <c r="H2721" i="9"/>
  <c r="I2721" i="9"/>
  <c r="A2722" i="9"/>
  <c r="B2722" i="9"/>
  <c r="C2722" i="9"/>
  <c r="D2722" i="9"/>
  <c r="E2722" i="9"/>
  <c r="F2722" i="9"/>
  <c r="G2722" i="9"/>
  <c r="H2722" i="9"/>
  <c r="I2722" i="9"/>
  <c r="A2723" i="9"/>
  <c r="C2723" i="9" s="1"/>
  <c r="B2723" i="9"/>
  <c r="D2723" i="9"/>
  <c r="E2723" i="9"/>
  <c r="F2723" i="9"/>
  <c r="H2723" i="9"/>
  <c r="I2723" i="9"/>
  <c r="A2724" i="9"/>
  <c r="B2724" i="9"/>
  <c r="C2724" i="9"/>
  <c r="D2724" i="9"/>
  <c r="E2724" i="9"/>
  <c r="F2724" i="9"/>
  <c r="G2724" i="9"/>
  <c r="H2724" i="9"/>
  <c r="I2724" i="9"/>
  <c r="A2725" i="9"/>
  <c r="C2725" i="9" s="1"/>
  <c r="B2725" i="9"/>
  <c r="D2725" i="9"/>
  <c r="E2725" i="9"/>
  <c r="F2725" i="9"/>
  <c r="H2725" i="9"/>
  <c r="I2725" i="9"/>
  <c r="A2726" i="9"/>
  <c r="B2726" i="9"/>
  <c r="C2726" i="9"/>
  <c r="D2726" i="9"/>
  <c r="E2726" i="9"/>
  <c r="F2726" i="9"/>
  <c r="G2726" i="9"/>
  <c r="H2726" i="9"/>
  <c r="I2726" i="9"/>
  <c r="A2727" i="9"/>
  <c r="C2727" i="9" s="1"/>
  <c r="B2727" i="9"/>
  <c r="D2727" i="9"/>
  <c r="E2727" i="9"/>
  <c r="F2727" i="9"/>
  <c r="H2727" i="9"/>
  <c r="I2727" i="9"/>
  <c r="A2728" i="9"/>
  <c r="B2728" i="9"/>
  <c r="C2728" i="9"/>
  <c r="D2728" i="9"/>
  <c r="E2728" i="9"/>
  <c r="F2728" i="9"/>
  <c r="G2728" i="9"/>
  <c r="H2728" i="9"/>
  <c r="I2728" i="9"/>
  <c r="A2729" i="9"/>
  <c r="C2729" i="9" s="1"/>
  <c r="B2729" i="9"/>
  <c r="D2729" i="9"/>
  <c r="E2729" i="9"/>
  <c r="F2729" i="9"/>
  <c r="H2729" i="9"/>
  <c r="I2729" i="9"/>
  <c r="A2730" i="9"/>
  <c r="B2730" i="9"/>
  <c r="C2730" i="9"/>
  <c r="D2730" i="9"/>
  <c r="E2730" i="9"/>
  <c r="F2730" i="9"/>
  <c r="G2730" i="9"/>
  <c r="H2730" i="9"/>
  <c r="I2730" i="9"/>
  <c r="A2731" i="9"/>
  <c r="C2731" i="9" s="1"/>
  <c r="B2731" i="9"/>
  <c r="D2731" i="9"/>
  <c r="E2731" i="9"/>
  <c r="F2731" i="9"/>
  <c r="H2731" i="9"/>
  <c r="I2731" i="9"/>
  <c r="A2732" i="9"/>
  <c r="B2732" i="9"/>
  <c r="C2732" i="9"/>
  <c r="D2732" i="9"/>
  <c r="E2732" i="9"/>
  <c r="F2732" i="9"/>
  <c r="G2732" i="9"/>
  <c r="H2732" i="9"/>
  <c r="I2732" i="9"/>
  <c r="A2733" i="9"/>
  <c r="C2733" i="9" s="1"/>
  <c r="B2733" i="9"/>
  <c r="D2733" i="9"/>
  <c r="E2733" i="9"/>
  <c r="F2733" i="9"/>
  <c r="H2733" i="9"/>
  <c r="I2733" i="9"/>
  <c r="A2734" i="9"/>
  <c r="B2734" i="9"/>
  <c r="C2734" i="9"/>
  <c r="D2734" i="9"/>
  <c r="E2734" i="9"/>
  <c r="F2734" i="9"/>
  <c r="G2734" i="9"/>
  <c r="H2734" i="9"/>
  <c r="I2734" i="9"/>
  <c r="A2735" i="9"/>
  <c r="C2735" i="9" s="1"/>
  <c r="B2735" i="9"/>
  <c r="D2735" i="9"/>
  <c r="E2735" i="9"/>
  <c r="F2735" i="9"/>
  <c r="H2735" i="9"/>
  <c r="I2735" i="9"/>
  <c r="A2736" i="9"/>
  <c r="B2736" i="9"/>
  <c r="C2736" i="9"/>
  <c r="D2736" i="9"/>
  <c r="E2736" i="9"/>
  <c r="F2736" i="9"/>
  <c r="G2736" i="9"/>
  <c r="H2736" i="9"/>
  <c r="I2736" i="9"/>
  <c r="A2737" i="9"/>
  <c r="C2737" i="9" s="1"/>
  <c r="B2737" i="9"/>
  <c r="D2737" i="9"/>
  <c r="E2737" i="9"/>
  <c r="F2737" i="9"/>
  <c r="H2737" i="9"/>
  <c r="I2737" i="9"/>
  <c r="A2738" i="9"/>
  <c r="B2738" i="9"/>
  <c r="C2738" i="9"/>
  <c r="D2738" i="9"/>
  <c r="E2738" i="9"/>
  <c r="F2738" i="9"/>
  <c r="G2738" i="9"/>
  <c r="H2738" i="9"/>
  <c r="I2738" i="9"/>
  <c r="A2739" i="9"/>
  <c r="C2739" i="9" s="1"/>
  <c r="B2739" i="9"/>
  <c r="D2739" i="9"/>
  <c r="E2739" i="9"/>
  <c r="F2739" i="9"/>
  <c r="H2739" i="9"/>
  <c r="I2739" i="9"/>
  <c r="A2740" i="9"/>
  <c r="B2740" i="9"/>
  <c r="C2740" i="9"/>
  <c r="D2740" i="9"/>
  <c r="E2740" i="9"/>
  <c r="F2740" i="9"/>
  <c r="G2740" i="9"/>
  <c r="H2740" i="9"/>
  <c r="I2740" i="9"/>
  <c r="A2741" i="9"/>
  <c r="C2741" i="9" s="1"/>
  <c r="B2741" i="9"/>
  <c r="D2741" i="9"/>
  <c r="E2741" i="9"/>
  <c r="F2741" i="9"/>
  <c r="H2741" i="9"/>
  <c r="I2741" i="9"/>
  <c r="A2742" i="9"/>
  <c r="B2742" i="9"/>
  <c r="C2742" i="9"/>
  <c r="D2742" i="9"/>
  <c r="E2742" i="9"/>
  <c r="F2742" i="9"/>
  <c r="G2742" i="9"/>
  <c r="H2742" i="9"/>
  <c r="I2742" i="9"/>
  <c r="A2743" i="9"/>
  <c r="C2743" i="9" s="1"/>
  <c r="B2743" i="9"/>
  <c r="D2743" i="9"/>
  <c r="E2743" i="9"/>
  <c r="F2743" i="9"/>
  <c r="H2743" i="9"/>
  <c r="I2743" i="9"/>
  <c r="A2744" i="9"/>
  <c r="B2744" i="9"/>
  <c r="C2744" i="9"/>
  <c r="D2744" i="9"/>
  <c r="E2744" i="9"/>
  <c r="F2744" i="9"/>
  <c r="G2744" i="9"/>
  <c r="H2744" i="9"/>
  <c r="I2744" i="9"/>
  <c r="A2745" i="9"/>
  <c r="C2745" i="9" s="1"/>
  <c r="B2745" i="9"/>
  <c r="D2745" i="9"/>
  <c r="E2745" i="9"/>
  <c r="F2745" i="9"/>
  <c r="H2745" i="9"/>
  <c r="I2745" i="9"/>
  <c r="A2746" i="9"/>
  <c r="B2746" i="9"/>
  <c r="C2746" i="9"/>
  <c r="D2746" i="9"/>
  <c r="E2746" i="9"/>
  <c r="F2746" i="9"/>
  <c r="G2746" i="9"/>
  <c r="H2746" i="9"/>
  <c r="I2746" i="9"/>
  <c r="A2747" i="9"/>
  <c r="C2747" i="9" s="1"/>
  <c r="B2747" i="9"/>
  <c r="D2747" i="9"/>
  <c r="E2747" i="9"/>
  <c r="F2747" i="9"/>
  <c r="H2747" i="9"/>
  <c r="I2747" i="9"/>
  <c r="A2748" i="9"/>
  <c r="B2748" i="9"/>
  <c r="C2748" i="9"/>
  <c r="D2748" i="9"/>
  <c r="E2748" i="9"/>
  <c r="F2748" i="9"/>
  <c r="G2748" i="9"/>
  <c r="H2748" i="9"/>
  <c r="I2748" i="9"/>
  <c r="A2749" i="9"/>
  <c r="C2749" i="9" s="1"/>
  <c r="B2749" i="9"/>
  <c r="D2749" i="9"/>
  <c r="E2749" i="9"/>
  <c r="F2749" i="9"/>
  <c r="H2749" i="9"/>
  <c r="I2749" i="9"/>
  <c r="A2750" i="9"/>
  <c r="B2750" i="9"/>
  <c r="C2750" i="9"/>
  <c r="D2750" i="9"/>
  <c r="E2750" i="9"/>
  <c r="F2750" i="9"/>
  <c r="G2750" i="9"/>
  <c r="H2750" i="9"/>
  <c r="I2750" i="9"/>
  <c r="A2751" i="9"/>
  <c r="C2751" i="9" s="1"/>
  <c r="B2751" i="9"/>
  <c r="D2751" i="9"/>
  <c r="E2751" i="9"/>
  <c r="F2751" i="9"/>
  <c r="H2751" i="9"/>
  <c r="I2751" i="9"/>
  <c r="A2752" i="9"/>
  <c r="B2752" i="9"/>
  <c r="C2752" i="9"/>
  <c r="D2752" i="9"/>
  <c r="E2752" i="9"/>
  <c r="F2752" i="9"/>
  <c r="G2752" i="9"/>
  <c r="H2752" i="9"/>
  <c r="I2752" i="9"/>
  <c r="A2753" i="9"/>
  <c r="C2753" i="9" s="1"/>
  <c r="B2753" i="9"/>
  <c r="D2753" i="9"/>
  <c r="E2753" i="9"/>
  <c r="F2753" i="9"/>
  <c r="H2753" i="9"/>
  <c r="I2753" i="9"/>
  <c r="A2754" i="9"/>
  <c r="B2754" i="9"/>
  <c r="C2754" i="9"/>
  <c r="D2754" i="9"/>
  <c r="E2754" i="9"/>
  <c r="F2754" i="9"/>
  <c r="G2754" i="9"/>
  <c r="H2754" i="9"/>
  <c r="I2754" i="9"/>
  <c r="A2755" i="9"/>
  <c r="C2755" i="9" s="1"/>
  <c r="B2755" i="9"/>
  <c r="D2755" i="9"/>
  <c r="E2755" i="9"/>
  <c r="F2755" i="9"/>
  <c r="H2755" i="9"/>
  <c r="I2755" i="9"/>
  <c r="A2756" i="9"/>
  <c r="B2756" i="9"/>
  <c r="C2756" i="9"/>
  <c r="D2756" i="9"/>
  <c r="E2756" i="9"/>
  <c r="F2756" i="9"/>
  <c r="G2756" i="9"/>
  <c r="H2756" i="9"/>
  <c r="I2756" i="9"/>
  <c r="A2757" i="9"/>
  <c r="C2757" i="9" s="1"/>
  <c r="B2757" i="9"/>
  <c r="D2757" i="9"/>
  <c r="E2757" i="9"/>
  <c r="F2757" i="9"/>
  <c r="H2757" i="9"/>
  <c r="I2757" i="9"/>
  <c r="A2758" i="9"/>
  <c r="B2758" i="9"/>
  <c r="C2758" i="9"/>
  <c r="D2758" i="9"/>
  <c r="E2758" i="9"/>
  <c r="F2758" i="9"/>
  <c r="G2758" i="9"/>
  <c r="H2758" i="9"/>
  <c r="I2758" i="9"/>
  <c r="A2759" i="9"/>
  <c r="C2759" i="9" s="1"/>
  <c r="B2759" i="9"/>
  <c r="D2759" i="9"/>
  <c r="E2759" i="9"/>
  <c r="F2759" i="9"/>
  <c r="H2759" i="9"/>
  <c r="I2759" i="9"/>
  <c r="A2760" i="9"/>
  <c r="B2760" i="9"/>
  <c r="C2760" i="9"/>
  <c r="D2760" i="9"/>
  <c r="E2760" i="9"/>
  <c r="F2760" i="9"/>
  <c r="G2760" i="9"/>
  <c r="H2760" i="9"/>
  <c r="I2760" i="9"/>
  <c r="A2761" i="9"/>
  <c r="C2761" i="9" s="1"/>
  <c r="B2761" i="9"/>
  <c r="D2761" i="9"/>
  <c r="E2761" i="9"/>
  <c r="F2761" i="9"/>
  <c r="H2761" i="9"/>
  <c r="I2761" i="9"/>
  <c r="A2762" i="9"/>
  <c r="B2762" i="9"/>
  <c r="C2762" i="9"/>
  <c r="D2762" i="9"/>
  <c r="E2762" i="9"/>
  <c r="F2762" i="9"/>
  <c r="G2762" i="9"/>
  <c r="H2762" i="9"/>
  <c r="I2762" i="9"/>
  <c r="A2763" i="9"/>
  <c r="C2763" i="9" s="1"/>
  <c r="B2763" i="9"/>
  <c r="D2763" i="9"/>
  <c r="E2763" i="9"/>
  <c r="F2763" i="9"/>
  <c r="H2763" i="9"/>
  <c r="I2763" i="9"/>
  <c r="A2764" i="9"/>
  <c r="B2764" i="9"/>
  <c r="C2764" i="9"/>
  <c r="D2764" i="9"/>
  <c r="E2764" i="9"/>
  <c r="F2764" i="9"/>
  <c r="G2764" i="9"/>
  <c r="H2764" i="9"/>
  <c r="I2764" i="9"/>
  <c r="A2765" i="9"/>
  <c r="C2765" i="9" s="1"/>
  <c r="B2765" i="9"/>
  <c r="D2765" i="9"/>
  <c r="E2765" i="9"/>
  <c r="F2765" i="9"/>
  <c r="H2765" i="9"/>
  <c r="I2765" i="9"/>
  <c r="A2766" i="9"/>
  <c r="B2766" i="9"/>
  <c r="C2766" i="9"/>
  <c r="D2766" i="9"/>
  <c r="E2766" i="9"/>
  <c r="F2766" i="9"/>
  <c r="G2766" i="9"/>
  <c r="H2766" i="9"/>
  <c r="I2766" i="9"/>
  <c r="A2767" i="9"/>
  <c r="C2767" i="9" s="1"/>
  <c r="B2767" i="9"/>
  <c r="D2767" i="9"/>
  <c r="E2767" i="9"/>
  <c r="F2767" i="9"/>
  <c r="H2767" i="9"/>
  <c r="I2767" i="9"/>
  <c r="A2768" i="9"/>
  <c r="B2768" i="9"/>
  <c r="C2768" i="9"/>
  <c r="D2768" i="9"/>
  <c r="E2768" i="9"/>
  <c r="F2768" i="9"/>
  <c r="G2768" i="9"/>
  <c r="H2768" i="9"/>
  <c r="I2768" i="9"/>
  <c r="A2769" i="9"/>
  <c r="C2769" i="9" s="1"/>
  <c r="B2769" i="9"/>
  <c r="D2769" i="9"/>
  <c r="E2769" i="9"/>
  <c r="F2769" i="9"/>
  <c r="H2769" i="9"/>
  <c r="I2769" i="9"/>
  <c r="A2770" i="9"/>
  <c r="B2770" i="9"/>
  <c r="C2770" i="9"/>
  <c r="D2770" i="9"/>
  <c r="E2770" i="9"/>
  <c r="F2770" i="9"/>
  <c r="G2770" i="9"/>
  <c r="H2770" i="9"/>
  <c r="I2770" i="9"/>
  <c r="A2771" i="9"/>
  <c r="C2771" i="9" s="1"/>
  <c r="B2771" i="9"/>
  <c r="D2771" i="9"/>
  <c r="E2771" i="9"/>
  <c r="F2771" i="9"/>
  <c r="H2771" i="9"/>
  <c r="I2771" i="9"/>
  <c r="A2772" i="9"/>
  <c r="B2772" i="9"/>
  <c r="C2772" i="9"/>
  <c r="D2772" i="9"/>
  <c r="E2772" i="9"/>
  <c r="F2772" i="9"/>
  <c r="G2772" i="9"/>
  <c r="H2772" i="9"/>
  <c r="I2772" i="9"/>
  <c r="A2773" i="9"/>
  <c r="C2773" i="9" s="1"/>
  <c r="B2773" i="9"/>
  <c r="D2773" i="9"/>
  <c r="E2773" i="9"/>
  <c r="F2773" i="9"/>
  <c r="H2773" i="9"/>
  <c r="I2773" i="9"/>
  <c r="A2774" i="9"/>
  <c r="B2774" i="9"/>
  <c r="C2774" i="9"/>
  <c r="D2774" i="9"/>
  <c r="E2774" i="9"/>
  <c r="F2774" i="9"/>
  <c r="G2774" i="9"/>
  <c r="H2774" i="9"/>
  <c r="I2774" i="9"/>
  <c r="A2775" i="9"/>
  <c r="C2775" i="9" s="1"/>
  <c r="B2775" i="9"/>
  <c r="D2775" i="9"/>
  <c r="E2775" i="9"/>
  <c r="F2775" i="9"/>
  <c r="H2775" i="9"/>
  <c r="I2775" i="9"/>
  <c r="A2776" i="9"/>
  <c r="B2776" i="9"/>
  <c r="C2776" i="9"/>
  <c r="D2776" i="9"/>
  <c r="E2776" i="9"/>
  <c r="F2776" i="9"/>
  <c r="G2776" i="9"/>
  <c r="H2776" i="9"/>
  <c r="I2776" i="9"/>
  <c r="A2777" i="9"/>
  <c r="C2777" i="9" s="1"/>
  <c r="B2777" i="9"/>
  <c r="D2777" i="9"/>
  <c r="E2777" i="9"/>
  <c r="F2777" i="9"/>
  <c r="H2777" i="9"/>
  <c r="I2777" i="9"/>
  <c r="A2778" i="9"/>
  <c r="B2778" i="9"/>
  <c r="C2778" i="9"/>
  <c r="D2778" i="9"/>
  <c r="E2778" i="9"/>
  <c r="F2778" i="9"/>
  <c r="G2778" i="9"/>
  <c r="H2778" i="9"/>
  <c r="I2778" i="9"/>
  <c r="A2779" i="9"/>
  <c r="C2779" i="9" s="1"/>
  <c r="B2779" i="9"/>
  <c r="D2779" i="9"/>
  <c r="E2779" i="9"/>
  <c r="F2779" i="9"/>
  <c r="H2779" i="9"/>
  <c r="I2779" i="9"/>
  <c r="A2780" i="9"/>
  <c r="B2780" i="9"/>
  <c r="C2780" i="9"/>
  <c r="D2780" i="9"/>
  <c r="E2780" i="9"/>
  <c r="F2780" i="9"/>
  <c r="G2780" i="9"/>
  <c r="H2780" i="9"/>
  <c r="I2780" i="9"/>
  <c r="A2781" i="9"/>
  <c r="C2781" i="9" s="1"/>
  <c r="B2781" i="9"/>
  <c r="D2781" i="9"/>
  <c r="E2781" i="9"/>
  <c r="F2781" i="9"/>
  <c r="H2781" i="9"/>
  <c r="I2781" i="9"/>
  <c r="A2782" i="9"/>
  <c r="B2782" i="9"/>
  <c r="C2782" i="9"/>
  <c r="D2782" i="9"/>
  <c r="E2782" i="9"/>
  <c r="F2782" i="9"/>
  <c r="G2782" i="9"/>
  <c r="H2782" i="9"/>
  <c r="I2782" i="9"/>
  <c r="A2783" i="9"/>
  <c r="C2783" i="9" s="1"/>
  <c r="B2783" i="9"/>
  <c r="D2783" i="9"/>
  <c r="E2783" i="9"/>
  <c r="F2783" i="9"/>
  <c r="H2783" i="9"/>
  <c r="I2783" i="9"/>
  <c r="A2784" i="9"/>
  <c r="B2784" i="9"/>
  <c r="C2784" i="9"/>
  <c r="D2784" i="9"/>
  <c r="E2784" i="9"/>
  <c r="F2784" i="9"/>
  <c r="G2784" i="9"/>
  <c r="H2784" i="9"/>
  <c r="I2784" i="9"/>
  <c r="A2785" i="9"/>
  <c r="C2785" i="9" s="1"/>
  <c r="B2785" i="9"/>
  <c r="D2785" i="9"/>
  <c r="E2785" i="9"/>
  <c r="F2785" i="9"/>
  <c r="H2785" i="9"/>
  <c r="I2785" i="9"/>
  <c r="A2786" i="9"/>
  <c r="B2786" i="9"/>
  <c r="C2786" i="9"/>
  <c r="D2786" i="9"/>
  <c r="E2786" i="9"/>
  <c r="F2786" i="9"/>
  <c r="G2786" i="9"/>
  <c r="H2786" i="9"/>
  <c r="I2786" i="9"/>
  <c r="A2787" i="9"/>
  <c r="C2787" i="9" s="1"/>
  <c r="B2787" i="9"/>
  <c r="D2787" i="9"/>
  <c r="E2787" i="9"/>
  <c r="F2787" i="9"/>
  <c r="H2787" i="9"/>
  <c r="I2787" i="9"/>
  <c r="A2788" i="9"/>
  <c r="B2788" i="9"/>
  <c r="C2788" i="9"/>
  <c r="D2788" i="9"/>
  <c r="E2788" i="9"/>
  <c r="F2788" i="9"/>
  <c r="G2788" i="9"/>
  <c r="H2788" i="9"/>
  <c r="I2788" i="9"/>
  <c r="A2789" i="9"/>
  <c r="C2789" i="9" s="1"/>
  <c r="B2789" i="9"/>
  <c r="D2789" i="9"/>
  <c r="E2789" i="9"/>
  <c r="F2789" i="9"/>
  <c r="H2789" i="9"/>
  <c r="I2789" i="9"/>
  <c r="A2790" i="9"/>
  <c r="B2790" i="9"/>
  <c r="C2790" i="9"/>
  <c r="D2790" i="9"/>
  <c r="E2790" i="9"/>
  <c r="F2790" i="9"/>
  <c r="G2790" i="9"/>
  <c r="H2790" i="9"/>
  <c r="I2790" i="9"/>
  <c r="A2791" i="9"/>
  <c r="C2791" i="9" s="1"/>
  <c r="B2791" i="9"/>
  <c r="D2791" i="9"/>
  <c r="E2791" i="9"/>
  <c r="F2791" i="9"/>
  <c r="H2791" i="9"/>
  <c r="I2791" i="9"/>
  <c r="A2792" i="9"/>
  <c r="B2792" i="9"/>
  <c r="C2792" i="9"/>
  <c r="D2792" i="9"/>
  <c r="E2792" i="9"/>
  <c r="F2792" i="9"/>
  <c r="G2792" i="9"/>
  <c r="H2792" i="9"/>
  <c r="I2792" i="9"/>
  <c r="A2793" i="9"/>
  <c r="C2793" i="9" s="1"/>
  <c r="B2793" i="9"/>
  <c r="D2793" i="9"/>
  <c r="E2793" i="9"/>
  <c r="F2793" i="9"/>
  <c r="H2793" i="9"/>
  <c r="I2793" i="9"/>
  <c r="A2794" i="9"/>
  <c r="B2794" i="9"/>
  <c r="C2794" i="9"/>
  <c r="D2794" i="9"/>
  <c r="E2794" i="9"/>
  <c r="F2794" i="9"/>
  <c r="G2794" i="9"/>
  <c r="H2794" i="9"/>
  <c r="I2794" i="9"/>
  <c r="A2795" i="9"/>
  <c r="C2795" i="9" s="1"/>
  <c r="B2795" i="9"/>
  <c r="D2795" i="9"/>
  <c r="E2795" i="9"/>
  <c r="F2795" i="9"/>
  <c r="H2795" i="9"/>
  <c r="I2795" i="9"/>
  <c r="A2796" i="9"/>
  <c r="B2796" i="9"/>
  <c r="C2796" i="9"/>
  <c r="D2796" i="9"/>
  <c r="E2796" i="9"/>
  <c r="F2796" i="9"/>
  <c r="G2796" i="9"/>
  <c r="H2796" i="9"/>
  <c r="I2796" i="9"/>
  <c r="A2797" i="9"/>
  <c r="C2797" i="9" s="1"/>
  <c r="B2797" i="9"/>
  <c r="D2797" i="9"/>
  <c r="E2797" i="9"/>
  <c r="F2797" i="9"/>
  <c r="H2797" i="9"/>
  <c r="I2797" i="9"/>
  <c r="A2798" i="9"/>
  <c r="B2798" i="9"/>
  <c r="C2798" i="9"/>
  <c r="D2798" i="9"/>
  <c r="E2798" i="9"/>
  <c r="F2798" i="9"/>
  <c r="G2798" i="9"/>
  <c r="H2798" i="9"/>
  <c r="I2798" i="9"/>
  <c r="A2799" i="9"/>
  <c r="C2799" i="9" s="1"/>
  <c r="B2799" i="9"/>
  <c r="D2799" i="9"/>
  <c r="E2799" i="9"/>
  <c r="F2799" i="9"/>
  <c r="H2799" i="9"/>
  <c r="I2799" i="9"/>
  <c r="A2800" i="9"/>
  <c r="B2800" i="9"/>
  <c r="C2800" i="9"/>
  <c r="D2800" i="9"/>
  <c r="E2800" i="9"/>
  <c r="F2800" i="9"/>
  <c r="G2800" i="9"/>
  <c r="H2800" i="9"/>
  <c r="I2800" i="9"/>
  <c r="A2801" i="9"/>
  <c r="C2801" i="9" s="1"/>
  <c r="B2801" i="9"/>
  <c r="D2801" i="9"/>
  <c r="E2801" i="9"/>
  <c r="F2801" i="9"/>
  <c r="H2801" i="9"/>
  <c r="I2801" i="9"/>
  <c r="A2802" i="9"/>
  <c r="B2802" i="9"/>
  <c r="C2802" i="9"/>
  <c r="D2802" i="9"/>
  <c r="E2802" i="9"/>
  <c r="F2802" i="9"/>
  <c r="G2802" i="9"/>
  <c r="H2802" i="9"/>
  <c r="I2802" i="9"/>
  <c r="A2803" i="9"/>
  <c r="C2803" i="9" s="1"/>
  <c r="B2803" i="9"/>
  <c r="D2803" i="9"/>
  <c r="E2803" i="9"/>
  <c r="F2803" i="9"/>
  <c r="H2803" i="9"/>
  <c r="I2803" i="9"/>
  <c r="A2804" i="9"/>
  <c r="B2804" i="9"/>
  <c r="C2804" i="9"/>
  <c r="D2804" i="9"/>
  <c r="E2804" i="9"/>
  <c r="F2804" i="9"/>
  <c r="G2804" i="9"/>
  <c r="H2804" i="9"/>
  <c r="I2804" i="9"/>
  <c r="A2805" i="9"/>
  <c r="C2805" i="9" s="1"/>
  <c r="B2805" i="9"/>
  <c r="D2805" i="9"/>
  <c r="E2805" i="9"/>
  <c r="F2805" i="9"/>
  <c r="H2805" i="9"/>
  <c r="I2805" i="9"/>
  <c r="A2806" i="9"/>
  <c r="B2806" i="9"/>
  <c r="C2806" i="9"/>
  <c r="D2806" i="9"/>
  <c r="E2806" i="9"/>
  <c r="F2806" i="9"/>
  <c r="G2806" i="9"/>
  <c r="H2806" i="9"/>
  <c r="I2806" i="9"/>
  <c r="A2807" i="9"/>
  <c r="C2807" i="9" s="1"/>
  <c r="B2807" i="9"/>
  <c r="D2807" i="9"/>
  <c r="E2807" i="9"/>
  <c r="F2807" i="9"/>
  <c r="H2807" i="9"/>
  <c r="I2807" i="9"/>
  <c r="A2808" i="9"/>
  <c r="B2808" i="9"/>
  <c r="C2808" i="9"/>
  <c r="D2808" i="9"/>
  <c r="E2808" i="9"/>
  <c r="F2808" i="9"/>
  <c r="G2808" i="9"/>
  <c r="H2808" i="9"/>
  <c r="I2808" i="9"/>
  <c r="A2809" i="9"/>
  <c r="C2809" i="9" s="1"/>
  <c r="B2809" i="9"/>
  <c r="D2809" i="9"/>
  <c r="E2809" i="9"/>
  <c r="F2809" i="9"/>
  <c r="H2809" i="9"/>
  <c r="I2809" i="9"/>
  <c r="A2810" i="9"/>
  <c r="B2810" i="9"/>
  <c r="C2810" i="9"/>
  <c r="D2810" i="9"/>
  <c r="E2810" i="9"/>
  <c r="F2810" i="9"/>
  <c r="G2810" i="9"/>
  <c r="H2810" i="9"/>
  <c r="I2810" i="9"/>
  <c r="A2811" i="9"/>
  <c r="C2811" i="9" s="1"/>
  <c r="B2811" i="9"/>
  <c r="D2811" i="9"/>
  <c r="E2811" i="9"/>
  <c r="F2811" i="9"/>
  <c r="H2811" i="9"/>
  <c r="I2811" i="9"/>
  <c r="A2812" i="9"/>
  <c r="B2812" i="9"/>
  <c r="C2812" i="9"/>
  <c r="D2812" i="9"/>
  <c r="E2812" i="9"/>
  <c r="F2812" i="9"/>
  <c r="G2812" i="9"/>
  <c r="H2812" i="9"/>
  <c r="I2812" i="9"/>
  <c r="A2813" i="9"/>
  <c r="C2813" i="9" s="1"/>
  <c r="B2813" i="9"/>
  <c r="D2813" i="9"/>
  <c r="E2813" i="9"/>
  <c r="F2813" i="9"/>
  <c r="H2813" i="9"/>
  <c r="I2813" i="9"/>
  <c r="A2814" i="9"/>
  <c r="B2814" i="9"/>
  <c r="C2814" i="9"/>
  <c r="D2814" i="9"/>
  <c r="E2814" i="9"/>
  <c r="F2814" i="9"/>
  <c r="G2814" i="9"/>
  <c r="H2814" i="9"/>
  <c r="I2814" i="9"/>
  <c r="A2815" i="9"/>
  <c r="C2815" i="9" s="1"/>
  <c r="B2815" i="9"/>
  <c r="D2815" i="9"/>
  <c r="E2815" i="9"/>
  <c r="F2815" i="9"/>
  <c r="H2815" i="9"/>
  <c r="I2815" i="9"/>
  <c r="A2816" i="9"/>
  <c r="B2816" i="9"/>
  <c r="C2816" i="9"/>
  <c r="D2816" i="9"/>
  <c r="E2816" i="9"/>
  <c r="F2816" i="9"/>
  <c r="G2816" i="9"/>
  <c r="H2816" i="9"/>
  <c r="I2816" i="9"/>
  <c r="A2817" i="9"/>
  <c r="C2817" i="9" s="1"/>
  <c r="B2817" i="9"/>
  <c r="D2817" i="9"/>
  <c r="E2817" i="9"/>
  <c r="F2817" i="9"/>
  <c r="H2817" i="9"/>
  <c r="I2817" i="9"/>
  <c r="A2818" i="9"/>
  <c r="B2818" i="9"/>
  <c r="C2818" i="9"/>
  <c r="D2818" i="9"/>
  <c r="E2818" i="9"/>
  <c r="F2818" i="9"/>
  <c r="G2818" i="9"/>
  <c r="H2818" i="9"/>
  <c r="I2818" i="9"/>
  <c r="A2819" i="9"/>
  <c r="C2819" i="9" s="1"/>
  <c r="B2819" i="9"/>
  <c r="D2819" i="9"/>
  <c r="E2819" i="9"/>
  <c r="F2819" i="9"/>
  <c r="H2819" i="9"/>
  <c r="I2819" i="9"/>
  <c r="A2820" i="9"/>
  <c r="B2820" i="9"/>
  <c r="C2820" i="9"/>
  <c r="D2820" i="9"/>
  <c r="E2820" i="9"/>
  <c r="F2820" i="9"/>
  <c r="G2820" i="9"/>
  <c r="H2820" i="9"/>
  <c r="I2820" i="9"/>
  <c r="A2821" i="9"/>
  <c r="C2821" i="9" s="1"/>
  <c r="B2821" i="9"/>
  <c r="D2821" i="9"/>
  <c r="E2821" i="9"/>
  <c r="F2821" i="9"/>
  <c r="H2821" i="9"/>
  <c r="I2821" i="9"/>
  <c r="A2822" i="9"/>
  <c r="B2822" i="9"/>
  <c r="C2822" i="9"/>
  <c r="D2822" i="9"/>
  <c r="E2822" i="9"/>
  <c r="F2822" i="9"/>
  <c r="G2822" i="9"/>
  <c r="H2822" i="9"/>
  <c r="I2822" i="9"/>
  <c r="A2823" i="9"/>
  <c r="C2823" i="9" s="1"/>
  <c r="B2823" i="9"/>
  <c r="D2823" i="9"/>
  <c r="E2823" i="9"/>
  <c r="F2823" i="9"/>
  <c r="H2823" i="9"/>
  <c r="I2823" i="9"/>
  <c r="A2824" i="9"/>
  <c r="B2824" i="9"/>
  <c r="C2824" i="9"/>
  <c r="D2824" i="9"/>
  <c r="E2824" i="9"/>
  <c r="F2824" i="9"/>
  <c r="G2824" i="9"/>
  <c r="H2824" i="9"/>
  <c r="I2824" i="9"/>
  <c r="A2825" i="9"/>
  <c r="C2825" i="9" s="1"/>
  <c r="B2825" i="9"/>
  <c r="D2825" i="9"/>
  <c r="E2825" i="9"/>
  <c r="F2825" i="9"/>
  <c r="H2825" i="9"/>
  <c r="I2825" i="9"/>
  <c r="A2826" i="9"/>
  <c r="B2826" i="9"/>
  <c r="C2826" i="9"/>
  <c r="D2826" i="9"/>
  <c r="E2826" i="9"/>
  <c r="F2826" i="9"/>
  <c r="G2826" i="9"/>
  <c r="H2826" i="9"/>
  <c r="I2826" i="9"/>
  <c r="A2827" i="9"/>
  <c r="C2827" i="9" s="1"/>
  <c r="B2827" i="9"/>
  <c r="D2827" i="9"/>
  <c r="E2827" i="9"/>
  <c r="F2827" i="9"/>
  <c r="H2827" i="9"/>
  <c r="I2827" i="9"/>
  <c r="A2828" i="9"/>
  <c r="B2828" i="9"/>
  <c r="C2828" i="9"/>
  <c r="D2828" i="9"/>
  <c r="E2828" i="9"/>
  <c r="F2828" i="9"/>
  <c r="G2828" i="9"/>
  <c r="H2828" i="9"/>
  <c r="I2828" i="9"/>
  <c r="A2829" i="9"/>
  <c r="C2829" i="9" s="1"/>
  <c r="B2829" i="9"/>
  <c r="D2829" i="9"/>
  <c r="E2829" i="9"/>
  <c r="F2829" i="9"/>
  <c r="H2829" i="9"/>
  <c r="I2829" i="9"/>
  <c r="A2830" i="9"/>
  <c r="B2830" i="9"/>
  <c r="C2830" i="9"/>
  <c r="D2830" i="9"/>
  <c r="E2830" i="9"/>
  <c r="F2830" i="9"/>
  <c r="G2830" i="9"/>
  <c r="H2830" i="9"/>
  <c r="I2830" i="9"/>
  <c r="A2831" i="9"/>
  <c r="C2831" i="9" s="1"/>
  <c r="B2831" i="9"/>
  <c r="D2831" i="9"/>
  <c r="E2831" i="9"/>
  <c r="F2831" i="9"/>
  <c r="H2831" i="9"/>
  <c r="I2831" i="9"/>
  <c r="A2832" i="9"/>
  <c r="B2832" i="9"/>
  <c r="C2832" i="9"/>
  <c r="D2832" i="9"/>
  <c r="E2832" i="9"/>
  <c r="F2832" i="9"/>
  <c r="G2832" i="9"/>
  <c r="H2832" i="9"/>
  <c r="I2832" i="9"/>
  <c r="A2833" i="9"/>
  <c r="C2833" i="9" s="1"/>
  <c r="B2833" i="9"/>
  <c r="D2833" i="9"/>
  <c r="E2833" i="9"/>
  <c r="F2833" i="9"/>
  <c r="H2833" i="9"/>
  <c r="I2833" i="9"/>
  <c r="A2834" i="9"/>
  <c r="B2834" i="9"/>
  <c r="C2834" i="9"/>
  <c r="D2834" i="9"/>
  <c r="E2834" i="9"/>
  <c r="F2834" i="9"/>
  <c r="G2834" i="9"/>
  <c r="H2834" i="9"/>
  <c r="I2834" i="9"/>
  <c r="A2835" i="9"/>
  <c r="C2835" i="9" s="1"/>
  <c r="B2835" i="9"/>
  <c r="D2835" i="9"/>
  <c r="E2835" i="9"/>
  <c r="F2835" i="9"/>
  <c r="H2835" i="9"/>
  <c r="I2835" i="9"/>
  <c r="A2836" i="9"/>
  <c r="B2836" i="9"/>
  <c r="C2836" i="9"/>
  <c r="D2836" i="9"/>
  <c r="E2836" i="9"/>
  <c r="F2836" i="9"/>
  <c r="G2836" i="9"/>
  <c r="H2836" i="9"/>
  <c r="I2836" i="9"/>
  <c r="A2837" i="9"/>
  <c r="C2837" i="9" s="1"/>
  <c r="B2837" i="9"/>
  <c r="D2837" i="9"/>
  <c r="E2837" i="9"/>
  <c r="F2837" i="9"/>
  <c r="H2837" i="9"/>
  <c r="I2837" i="9"/>
  <c r="A2838" i="9"/>
  <c r="B2838" i="9"/>
  <c r="C2838" i="9"/>
  <c r="D2838" i="9"/>
  <c r="E2838" i="9"/>
  <c r="F2838" i="9"/>
  <c r="G2838" i="9"/>
  <c r="H2838" i="9"/>
  <c r="I2838" i="9"/>
  <c r="A2839" i="9"/>
  <c r="C2839" i="9" s="1"/>
  <c r="B2839" i="9"/>
  <c r="D2839" i="9"/>
  <c r="E2839" i="9"/>
  <c r="F2839" i="9"/>
  <c r="H2839" i="9"/>
  <c r="I2839" i="9"/>
  <c r="A2840" i="9"/>
  <c r="B2840" i="9"/>
  <c r="C2840" i="9"/>
  <c r="D2840" i="9"/>
  <c r="E2840" i="9"/>
  <c r="F2840" i="9"/>
  <c r="G2840" i="9"/>
  <c r="H2840" i="9"/>
  <c r="I2840" i="9"/>
  <c r="A2841" i="9"/>
  <c r="C2841" i="9" s="1"/>
  <c r="B2841" i="9"/>
  <c r="D2841" i="9"/>
  <c r="E2841" i="9"/>
  <c r="F2841" i="9"/>
  <c r="H2841" i="9"/>
  <c r="I2841" i="9"/>
  <c r="A2842" i="9"/>
  <c r="B2842" i="9"/>
  <c r="C2842" i="9"/>
  <c r="D2842" i="9"/>
  <c r="E2842" i="9"/>
  <c r="F2842" i="9"/>
  <c r="G2842" i="9"/>
  <c r="H2842" i="9"/>
  <c r="I2842" i="9"/>
  <c r="A2843" i="9"/>
  <c r="C2843" i="9" s="1"/>
  <c r="B2843" i="9"/>
  <c r="D2843" i="9"/>
  <c r="E2843" i="9"/>
  <c r="F2843" i="9"/>
  <c r="H2843" i="9"/>
  <c r="I2843" i="9"/>
  <c r="A2844" i="9"/>
  <c r="B2844" i="9"/>
  <c r="C2844" i="9"/>
  <c r="D2844" i="9"/>
  <c r="E2844" i="9"/>
  <c r="F2844" i="9"/>
  <c r="G2844" i="9"/>
  <c r="H2844" i="9"/>
  <c r="I2844" i="9"/>
  <c r="A2845" i="9"/>
  <c r="C2845" i="9" s="1"/>
  <c r="B2845" i="9"/>
  <c r="D2845" i="9"/>
  <c r="E2845" i="9"/>
  <c r="F2845" i="9"/>
  <c r="H2845" i="9"/>
  <c r="I2845" i="9"/>
  <c r="A2846" i="9"/>
  <c r="B2846" i="9"/>
  <c r="C2846" i="9"/>
  <c r="D2846" i="9"/>
  <c r="E2846" i="9"/>
  <c r="F2846" i="9"/>
  <c r="G2846" i="9"/>
  <c r="H2846" i="9"/>
  <c r="I2846" i="9"/>
  <c r="A2847" i="9"/>
  <c r="C2847" i="9" s="1"/>
  <c r="B2847" i="9"/>
  <c r="D2847" i="9"/>
  <c r="E2847" i="9"/>
  <c r="F2847" i="9"/>
  <c r="H2847" i="9"/>
  <c r="I2847" i="9"/>
  <c r="A2848" i="9"/>
  <c r="B2848" i="9"/>
  <c r="C2848" i="9"/>
  <c r="D2848" i="9"/>
  <c r="E2848" i="9"/>
  <c r="F2848" i="9"/>
  <c r="G2848" i="9"/>
  <c r="H2848" i="9"/>
  <c r="I2848" i="9"/>
  <c r="A2849" i="9"/>
  <c r="C2849" i="9" s="1"/>
  <c r="B2849" i="9"/>
  <c r="D2849" i="9"/>
  <c r="E2849" i="9"/>
  <c r="F2849" i="9"/>
  <c r="H2849" i="9"/>
  <c r="I2849" i="9"/>
  <c r="A2850" i="9"/>
  <c r="B2850" i="9"/>
  <c r="C2850" i="9"/>
  <c r="D2850" i="9"/>
  <c r="E2850" i="9"/>
  <c r="F2850" i="9"/>
  <c r="G2850" i="9"/>
  <c r="H2850" i="9"/>
  <c r="I2850" i="9"/>
  <c r="A2851" i="9"/>
  <c r="C2851" i="9" s="1"/>
  <c r="B2851" i="9"/>
  <c r="D2851" i="9"/>
  <c r="E2851" i="9"/>
  <c r="F2851" i="9"/>
  <c r="H2851" i="9"/>
  <c r="I2851" i="9"/>
  <c r="A2852" i="9"/>
  <c r="B2852" i="9"/>
  <c r="C2852" i="9"/>
  <c r="D2852" i="9"/>
  <c r="E2852" i="9"/>
  <c r="F2852" i="9"/>
  <c r="G2852" i="9"/>
  <c r="H2852" i="9"/>
  <c r="I2852" i="9"/>
  <c r="A2853" i="9"/>
  <c r="C2853" i="9" s="1"/>
  <c r="B2853" i="9"/>
  <c r="D2853" i="9"/>
  <c r="E2853" i="9"/>
  <c r="F2853" i="9"/>
  <c r="H2853" i="9"/>
  <c r="I2853" i="9"/>
  <c r="A2854" i="9"/>
  <c r="B2854" i="9"/>
  <c r="C2854" i="9"/>
  <c r="D2854" i="9"/>
  <c r="E2854" i="9"/>
  <c r="F2854" i="9"/>
  <c r="G2854" i="9"/>
  <c r="H2854" i="9"/>
  <c r="I2854" i="9"/>
  <c r="A2855" i="9"/>
  <c r="C2855" i="9" s="1"/>
  <c r="B2855" i="9"/>
  <c r="D2855" i="9"/>
  <c r="E2855" i="9"/>
  <c r="F2855" i="9"/>
  <c r="H2855" i="9"/>
  <c r="I2855" i="9"/>
  <c r="A2856" i="9"/>
  <c r="B2856" i="9"/>
  <c r="C2856" i="9"/>
  <c r="D2856" i="9"/>
  <c r="E2856" i="9"/>
  <c r="F2856" i="9"/>
  <c r="G2856" i="9"/>
  <c r="H2856" i="9"/>
  <c r="I2856" i="9"/>
  <c r="A2857" i="9"/>
  <c r="C2857" i="9" s="1"/>
  <c r="B2857" i="9"/>
  <c r="D2857" i="9"/>
  <c r="E2857" i="9"/>
  <c r="F2857" i="9"/>
  <c r="H2857" i="9"/>
  <c r="I2857" i="9"/>
  <c r="A2858" i="9"/>
  <c r="B2858" i="9"/>
  <c r="C2858" i="9"/>
  <c r="D2858" i="9"/>
  <c r="E2858" i="9"/>
  <c r="F2858" i="9"/>
  <c r="G2858" i="9"/>
  <c r="H2858" i="9"/>
  <c r="I2858" i="9"/>
  <c r="A2859" i="9"/>
  <c r="C2859" i="9" s="1"/>
  <c r="B2859" i="9"/>
  <c r="D2859" i="9"/>
  <c r="E2859" i="9"/>
  <c r="F2859" i="9"/>
  <c r="H2859" i="9"/>
  <c r="I2859" i="9"/>
  <c r="A2860" i="9"/>
  <c r="B2860" i="9"/>
  <c r="C2860" i="9"/>
  <c r="D2860" i="9"/>
  <c r="E2860" i="9"/>
  <c r="F2860" i="9"/>
  <c r="G2860" i="9"/>
  <c r="H2860" i="9"/>
  <c r="I2860" i="9"/>
  <c r="A2861" i="9"/>
  <c r="C2861" i="9" s="1"/>
  <c r="B2861" i="9"/>
  <c r="D2861" i="9"/>
  <c r="E2861" i="9"/>
  <c r="F2861" i="9"/>
  <c r="H2861" i="9"/>
  <c r="I2861" i="9"/>
  <c r="A2862" i="9"/>
  <c r="B2862" i="9"/>
  <c r="C2862" i="9"/>
  <c r="D2862" i="9"/>
  <c r="E2862" i="9"/>
  <c r="F2862" i="9"/>
  <c r="G2862" i="9"/>
  <c r="H2862" i="9"/>
  <c r="I2862" i="9"/>
  <c r="A2863" i="9"/>
  <c r="C2863" i="9" s="1"/>
  <c r="B2863" i="9"/>
  <c r="D2863" i="9"/>
  <c r="E2863" i="9"/>
  <c r="F2863" i="9"/>
  <c r="H2863" i="9"/>
  <c r="I2863" i="9"/>
  <c r="A2864" i="9"/>
  <c r="B2864" i="9"/>
  <c r="C2864" i="9"/>
  <c r="D2864" i="9"/>
  <c r="E2864" i="9"/>
  <c r="F2864" i="9"/>
  <c r="G2864" i="9"/>
  <c r="H2864" i="9"/>
  <c r="I2864" i="9"/>
  <c r="A2865" i="9"/>
  <c r="C2865" i="9" s="1"/>
  <c r="B2865" i="9"/>
  <c r="D2865" i="9"/>
  <c r="E2865" i="9"/>
  <c r="F2865" i="9"/>
  <c r="H2865" i="9"/>
  <c r="I2865" i="9"/>
  <c r="A2866" i="9"/>
  <c r="B2866" i="9"/>
  <c r="C2866" i="9"/>
  <c r="D2866" i="9"/>
  <c r="E2866" i="9"/>
  <c r="F2866" i="9"/>
  <c r="G2866" i="9"/>
  <c r="H2866" i="9"/>
  <c r="I2866" i="9"/>
  <c r="A2867" i="9"/>
  <c r="C2867" i="9" s="1"/>
  <c r="B2867" i="9"/>
  <c r="D2867" i="9"/>
  <c r="E2867" i="9"/>
  <c r="F2867" i="9"/>
  <c r="H2867" i="9"/>
  <c r="I2867" i="9"/>
  <c r="A2868" i="9"/>
  <c r="B2868" i="9"/>
  <c r="C2868" i="9"/>
  <c r="D2868" i="9"/>
  <c r="E2868" i="9"/>
  <c r="F2868" i="9"/>
  <c r="G2868" i="9"/>
  <c r="H2868" i="9"/>
  <c r="I2868" i="9"/>
  <c r="A2869" i="9"/>
  <c r="C2869" i="9" s="1"/>
  <c r="B2869" i="9"/>
  <c r="D2869" i="9"/>
  <c r="E2869" i="9"/>
  <c r="F2869" i="9"/>
  <c r="H2869" i="9"/>
  <c r="I2869" i="9"/>
  <c r="A2870" i="9"/>
  <c r="B2870" i="9"/>
  <c r="C2870" i="9"/>
  <c r="D2870" i="9"/>
  <c r="E2870" i="9"/>
  <c r="F2870" i="9"/>
  <c r="G2870" i="9"/>
  <c r="H2870" i="9"/>
  <c r="I2870" i="9"/>
  <c r="A2871" i="9"/>
  <c r="C2871" i="9" s="1"/>
  <c r="B2871" i="9"/>
  <c r="D2871" i="9"/>
  <c r="E2871" i="9"/>
  <c r="F2871" i="9"/>
  <c r="H2871" i="9"/>
  <c r="I2871" i="9"/>
  <c r="A2872" i="9"/>
  <c r="B2872" i="9"/>
  <c r="C2872" i="9"/>
  <c r="D2872" i="9"/>
  <c r="E2872" i="9"/>
  <c r="F2872" i="9"/>
  <c r="G2872" i="9"/>
  <c r="H2872" i="9"/>
  <c r="I2872" i="9"/>
  <c r="A2873" i="9"/>
  <c r="C2873" i="9" s="1"/>
  <c r="B2873" i="9"/>
  <c r="D2873" i="9"/>
  <c r="E2873" i="9"/>
  <c r="F2873" i="9"/>
  <c r="H2873" i="9"/>
  <c r="I2873" i="9"/>
  <c r="A2874" i="9"/>
  <c r="B2874" i="9"/>
  <c r="C2874" i="9"/>
  <c r="D2874" i="9"/>
  <c r="E2874" i="9"/>
  <c r="F2874" i="9"/>
  <c r="G2874" i="9"/>
  <c r="H2874" i="9"/>
  <c r="I2874" i="9"/>
  <c r="A2875" i="9"/>
  <c r="C2875" i="9" s="1"/>
  <c r="B2875" i="9"/>
  <c r="D2875" i="9"/>
  <c r="E2875" i="9"/>
  <c r="F2875" i="9"/>
  <c r="H2875" i="9"/>
  <c r="I2875" i="9"/>
  <c r="A2876" i="9"/>
  <c r="B2876" i="9"/>
  <c r="C2876" i="9"/>
  <c r="D2876" i="9"/>
  <c r="E2876" i="9"/>
  <c r="F2876" i="9"/>
  <c r="G2876" i="9"/>
  <c r="H2876" i="9"/>
  <c r="I2876" i="9"/>
  <c r="A2877" i="9"/>
  <c r="C2877" i="9" s="1"/>
  <c r="B2877" i="9"/>
  <c r="D2877" i="9"/>
  <c r="E2877" i="9"/>
  <c r="F2877" i="9"/>
  <c r="H2877" i="9"/>
  <c r="I2877" i="9"/>
  <c r="A2878" i="9"/>
  <c r="B2878" i="9"/>
  <c r="C2878" i="9"/>
  <c r="D2878" i="9"/>
  <c r="E2878" i="9"/>
  <c r="F2878" i="9"/>
  <c r="G2878" i="9"/>
  <c r="H2878" i="9"/>
  <c r="I2878" i="9"/>
  <c r="A2879" i="9"/>
  <c r="C2879" i="9" s="1"/>
  <c r="B2879" i="9"/>
  <c r="D2879" i="9"/>
  <c r="E2879" i="9"/>
  <c r="F2879" i="9"/>
  <c r="H2879" i="9"/>
  <c r="I2879" i="9"/>
  <c r="A2880" i="9"/>
  <c r="B2880" i="9"/>
  <c r="C2880" i="9"/>
  <c r="D2880" i="9"/>
  <c r="E2880" i="9"/>
  <c r="F2880" i="9"/>
  <c r="G2880" i="9"/>
  <c r="H2880" i="9"/>
  <c r="I2880" i="9"/>
  <c r="A2881" i="9"/>
  <c r="C2881" i="9" s="1"/>
  <c r="B2881" i="9"/>
  <c r="D2881" i="9"/>
  <c r="E2881" i="9"/>
  <c r="F2881" i="9"/>
  <c r="H2881" i="9"/>
  <c r="I2881" i="9"/>
  <c r="A2882" i="9"/>
  <c r="B2882" i="9"/>
  <c r="C2882" i="9"/>
  <c r="D2882" i="9"/>
  <c r="E2882" i="9"/>
  <c r="F2882" i="9"/>
  <c r="G2882" i="9"/>
  <c r="H2882" i="9"/>
  <c r="I2882" i="9"/>
  <c r="A2883" i="9"/>
  <c r="C2883" i="9" s="1"/>
  <c r="B2883" i="9"/>
  <c r="D2883" i="9"/>
  <c r="E2883" i="9"/>
  <c r="F2883" i="9"/>
  <c r="H2883" i="9"/>
  <c r="I2883" i="9"/>
  <c r="A2884" i="9"/>
  <c r="B2884" i="9"/>
  <c r="C2884" i="9"/>
  <c r="D2884" i="9"/>
  <c r="E2884" i="9"/>
  <c r="F2884" i="9"/>
  <c r="G2884" i="9"/>
  <c r="H2884" i="9"/>
  <c r="I2884" i="9"/>
  <c r="A2885" i="9"/>
  <c r="C2885" i="9" s="1"/>
  <c r="B2885" i="9"/>
  <c r="D2885" i="9"/>
  <c r="E2885" i="9"/>
  <c r="F2885" i="9"/>
  <c r="H2885" i="9"/>
  <c r="I2885" i="9"/>
  <c r="A2886" i="9"/>
  <c r="B2886" i="9"/>
  <c r="C2886" i="9"/>
  <c r="D2886" i="9"/>
  <c r="E2886" i="9"/>
  <c r="F2886" i="9"/>
  <c r="G2886" i="9"/>
  <c r="H2886" i="9"/>
  <c r="I2886" i="9"/>
  <c r="A2887" i="9"/>
  <c r="C2887" i="9" s="1"/>
  <c r="B2887" i="9"/>
  <c r="D2887" i="9"/>
  <c r="E2887" i="9"/>
  <c r="F2887" i="9"/>
  <c r="H2887" i="9"/>
  <c r="I2887" i="9"/>
  <c r="A2888" i="9"/>
  <c r="B2888" i="9"/>
  <c r="C2888" i="9"/>
  <c r="D2888" i="9"/>
  <c r="E2888" i="9"/>
  <c r="F2888" i="9"/>
  <c r="G2888" i="9"/>
  <c r="H2888" i="9"/>
  <c r="I2888" i="9"/>
  <c r="A2889" i="9"/>
  <c r="C2889" i="9" s="1"/>
  <c r="B2889" i="9"/>
  <c r="D2889" i="9"/>
  <c r="E2889" i="9"/>
  <c r="F2889" i="9"/>
  <c r="H2889" i="9"/>
  <c r="I2889" i="9"/>
  <c r="A2890" i="9"/>
  <c r="B2890" i="9"/>
  <c r="C2890" i="9"/>
  <c r="D2890" i="9"/>
  <c r="E2890" i="9"/>
  <c r="F2890" i="9"/>
  <c r="G2890" i="9"/>
  <c r="H2890" i="9"/>
  <c r="I2890" i="9"/>
  <c r="A2891" i="9"/>
  <c r="C2891" i="9" s="1"/>
  <c r="B2891" i="9"/>
  <c r="D2891" i="9"/>
  <c r="E2891" i="9"/>
  <c r="F2891" i="9"/>
  <c r="H2891" i="9"/>
  <c r="I2891" i="9"/>
  <c r="A2892" i="9"/>
  <c r="B2892" i="9"/>
  <c r="C2892" i="9"/>
  <c r="D2892" i="9"/>
  <c r="E2892" i="9"/>
  <c r="F2892" i="9"/>
  <c r="G2892" i="9"/>
  <c r="H2892" i="9"/>
  <c r="I2892" i="9"/>
  <c r="A2893" i="9"/>
  <c r="C2893" i="9" s="1"/>
  <c r="B2893" i="9"/>
  <c r="D2893" i="9"/>
  <c r="E2893" i="9"/>
  <c r="F2893" i="9"/>
  <c r="H2893" i="9"/>
  <c r="I2893" i="9"/>
  <c r="A2894" i="9"/>
  <c r="B2894" i="9"/>
  <c r="C2894" i="9"/>
  <c r="D2894" i="9"/>
  <c r="E2894" i="9"/>
  <c r="F2894" i="9"/>
  <c r="G2894" i="9"/>
  <c r="H2894" i="9"/>
  <c r="I2894" i="9"/>
  <c r="A2895" i="9"/>
  <c r="C2895" i="9" s="1"/>
  <c r="B2895" i="9"/>
  <c r="D2895" i="9"/>
  <c r="E2895" i="9"/>
  <c r="F2895" i="9"/>
  <c r="H2895" i="9"/>
  <c r="I2895" i="9"/>
  <c r="A2896" i="9"/>
  <c r="B2896" i="9"/>
  <c r="C2896" i="9"/>
  <c r="D2896" i="9"/>
  <c r="E2896" i="9"/>
  <c r="F2896" i="9"/>
  <c r="G2896" i="9"/>
  <c r="H2896" i="9"/>
  <c r="I2896" i="9"/>
  <c r="A2897" i="9"/>
  <c r="C2897" i="9" s="1"/>
  <c r="B2897" i="9"/>
  <c r="D2897" i="9"/>
  <c r="E2897" i="9"/>
  <c r="F2897" i="9"/>
  <c r="H2897" i="9"/>
  <c r="I2897" i="9"/>
  <c r="A2898" i="9"/>
  <c r="B2898" i="9"/>
  <c r="C2898" i="9"/>
  <c r="D2898" i="9"/>
  <c r="E2898" i="9"/>
  <c r="F2898" i="9"/>
  <c r="G2898" i="9"/>
  <c r="H2898" i="9"/>
  <c r="I2898" i="9"/>
  <c r="A2899" i="9"/>
  <c r="C2899" i="9" s="1"/>
  <c r="B2899" i="9"/>
  <c r="D2899" i="9"/>
  <c r="E2899" i="9"/>
  <c r="F2899" i="9"/>
  <c r="H2899" i="9"/>
  <c r="I2899" i="9"/>
  <c r="A2900" i="9"/>
  <c r="B2900" i="9"/>
  <c r="C2900" i="9"/>
  <c r="D2900" i="9"/>
  <c r="E2900" i="9"/>
  <c r="F2900" i="9"/>
  <c r="G2900" i="9"/>
  <c r="H2900" i="9"/>
  <c r="I2900" i="9"/>
  <c r="A2901" i="9"/>
  <c r="C2901" i="9" s="1"/>
  <c r="B2901" i="9"/>
  <c r="D2901" i="9"/>
  <c r="E2901" i="9"/>
  <c r="F2901" i="9"/>
  <c r="H2901" i="9"/>
  <c r="I2901" i="9"/>
  <c r="A2902" i="9"/>
  <c r="B2902" i="9"/>
  <c r="C2902" i="9"/>
  <c r="D2902" i="9"/>
  <c r="E2902" i="9"/>
  <c r="F2902" i="9"/>
  <c r="G2902" i="9"/>
  <c r="H2902" i="9"/>
  <c r="I2902" i="9"/>
  <c r="A2903" i="9"/>
  <c r="C2903" i="9" s="1"/>
  <c r="B2903" i="9"/>
  <c r="D2903" i="9"/>
  <c r="E2903" i="9"/>
  <c r="F2903" i="9"/>
  <c r="H2903" i="9"/>
  <c r="I2903" i="9"/>
  <c r="A2904" i="9"/>
  <c r="B2904" i="9"/>
  <c r="C2904" i="9"/>
  <c r="D2904" i="9"/>
  <c r="E2904" i="9"/>
  <c r="F2904" i="9"/>
  <c r="G2904" i="9"/>
  <c r="H2904" i="9"/>
  <c r="I2904" i="9"/>
  <c r="A2905" i="9"/>
  <c r="C2905" i="9" s="1"/>
  <c r="B2905" i="9"/>
  <c r="D2905" i="9"/>
  <c r="E2905" i="9"/>
  <c r="F2905" i="9"/>
  <c r="H2905" i="9"/>
  <c r="I2905" i="9"/>
  <c r="A2906" i="9"/>
  <c r="B2906" i="9"/>
  <c r="C2906" i="9"/>
  <c r="D2906" i="9"/>
  <c r="E2906" i="9"/>
  <c r="F2906" i="9"/>
  <c r="G2906" i="9"/>
  <c r="H2906" i="9"/>
  <c r="I2906" i="9"/>
  <c r="A2907" i="9"/>
  <c r="C2907" i="9" s="1"/>
  <c r="B2907" i="9"/>
  <c r="D2907" i="9"/>
  <c r="E2907" i="9"/>
  <c r="F2907" i="9"/>
  <c r="H2907" i="9"/>
  <c r="I2907" i="9"/>
  <c r="A2908" i="9"/>
  <c r="B2908" i="9"/>
  <c r="C2908" i="9"/>
  <c r="D2908" i="9"/>
  <c r="E2908" i="9"/>
  <c r="F2908" i="9"/>
  <c r="G2908" i="9"/>
  <c r="H2908" i="9"/>
  <c r="I2908" i="9"/>
  <c r="A2909" i="9"/>
  <c r="C2909" i="9" s="1"/>
  <c r="B2909" i="9"/>
  <c r="D2909" i="9"/>
  <c r="E2909" i="9"/>
  <c r="F2909" i="9"/>
  <c r="H2909" i="9"/>
  <c r="I2909" i="9"/>
  <c r="A2910" i="9"/>
  <c r="B2910" i="9"/>
  <c r="C2910" i="9"/>
  <c r="D2910" i="9"/>
  <c r="E2910" i="9"/>
  <c r="F2910" i="9"/>
  <c r="G2910" i="9"/>
  <c r="H2910" i="9"/>
  <c r="I2910" i="9"/>
  <c r="A2911" i="9"/>
  <c r="C2911" i="9" s="1"/>
  <c r="B2911" i="9"/>
  <c r="D2911" i="9"/>
  <c r="E2911" i="9"/>
  <c r="F2911" i="9"/>
  <c r="H2911" i="9"/>
  <c r="I2911" i="9"/>
  <c r="A2912" i="9"/>
  <c r="B2912" i="9"/>
  <c r="C2912" i="9"/>
  <c r="D2912" i="9"/>
  <c r="E2912" i="9"/>
  <c r="F2912" i="9"/>
  <c r="G2912" i="9"/>
  <c r="H2912" i="9"/>
  <c r="I2912" i="9"/>
  <c r="A2913" i="9"/>
  <c r="C2913" i="9" s="1"/>
  <c r="B2913" i="9"/>
  <c r="D2913" i="9"/>
  <c r="E2913" i="9"/>
  <c r="F2913" i="9"/>
  <c r="H2913" i="9"/>
  <c r="I2913" i="9"/>
  <c r="A2914" i="9"/>
  <c r="B2914" i="9"/>
  <c r="C2914" i="9"/>
  <c r="D2914" i="9"/>
  <c r="E2914" i="9"/>
  <c r="F2914" i="9"/>
  <c r="G2914" i="9"/>
  <c r="H2914" i="9"/>
  <c r="I2914" i="9"/>
  <c r="A2915" i="9"/>
  <c r="C2915" i="9" s="1"/>
  <c r="B2915" i="9"/>
  <c r="D2915" i="9"/>
  <c r="E2915" i="9"/>
  <c r="F2915" i="9"/>
  <c r="H2915" i="9"/>
  <c r="I2915" i="9"/>
  <c r="A2916" i="9"/>
  <c r="B2916" i="9"/>
  <c r="C2916" i="9"/>
  <c r="D2916" i="9"/>
  <c r="E2916" i="9"/>
  <c r="F2916" i="9"/>
  <c r="G2916" i="9"/>
  <c r="H2916" i="9"/>
  <c r="I2916" i="9"/>
  <c r="A2917" i="9"/>
  <c r="C2917" i="9" s="1"/>
  <c r="B2917" i="9"/>
  <c r="D2917" i="9"/>
  <c r="E2917" i="9"/>
  <c r="F2917" i="9"/>
  <c r="H2917" i="9"/>
  <c r="I2917" i="9"/>
  <c r="A2918" i="9"/>
  <c r="B2918" i="9"/>
  <c r="C2918" i="9"/>
  <c r="D2918" i="9"/>
  <c r="E2918" i="9"/>
  <c r="F2918" i="9"/>
  <c r="G2918" i="9"/>
  <c r="H2918" i="9"/>
  <c r="I2918" i="9"/>
  <c r="A2919" i="9"/>
  <c r="C2919" i="9" s="1"/>
  <c r="B2919" i="9"/>
  <c r="D2919" i="9"/>
  <c r="E2919" i="9"/>
  <c r="F2919" i="9"/>
  <c r="H2919" i="9"/>
  <c r="I2919" i="9"/>
  <c r="A2920" i="9"/>
  <c r="B2920" i="9"/>
  <c r="C2920" i="9"/>
  <c r="D2920" i="9"/>
  <c r="E2920" i="9"/>
  <c r="F2920" i="9"/>
  <c r="G2920" i="9"/>
  <c r="H2920" i="9"/>
  <c r="I2920" i="9"/>
  <c r="A2921" i="9"/>
  <c r="C2921" i="9" s="1"/>
  <c r="B2921" i="9"/>
  <c r="D2921" i="9"/>
  <c r="E2921" i="9"/>
  <c r="F2921" i="9"/>
  <c r="H2921" i="9"/>
  <c r="I2921" i="9"/>
  <c r="A2922" i="9"/>
  <c r="B2922" i="9"/>
  <c r="C2922" i="9"/>
  <c r="D2922" i="9"/>
  <c r="E2922" i="9"/>
  <c r="F2922" i="9"/>
  <c r="G2922" i="9"/>
  <c r="H2922" i="9"/>
  <c r="I2922" i="9"/>
  <c r="A2923" i="9"/>
  <c r="C2923" i="9" s="1"/>
  <c r="B2923" i="9"/>
  <c r="D2923" i="9"/>
  <c r="E2923" i="9"/>
  <c r="F2923" i="9"/>
  <c r="H2923" i="9"/>
  <c r="I2923" i="9"/>
  <c r="A2924" i="9"/>
  <c r="B2924" i="9"/>
  <c r="C2924" i="9"/>
  <c r="D2924" i="9"/>
  <c r="E2924" i="9"/>
  <c r="F2924" i="9"/>
  <c r="G2924" i="9"/>
  <c r="H2924" i="9"/>
  <c r="I2924" i="9"/>
  <c r="A2925" i="9"/>
  <c r="C2925" i="9" s="1"/>
  <c r="B2925" i="9"/>
  <c r="D2925" i="9"/>
  <c r="E2925" i="9"/>
  <c r="F2925" i="9"/>
  <c r="H2925" i="9"/>
  <c r="I2925" i="9"/>
  <c r="A2926" i="9"/>
  <c r="B2926" i="9"/>
  <c r="C2926" i="9"/>
  <c r="D2926" i="9"/>
  <c r="E2926" i="9"/>
  <c r="F2926" i="9"/>
  <c r="G2926" i="9"/>
  <c r="H2926" i="9"/>
  <c r="I2926" i="9"/>
  <c r="A2927" i="9"/>
  <c r="C2927" i="9" s="1"/>
  <c r="B2927" i="9"/>
  <c r="D2927" i="9"/>
  <c r="E2927" i="9"/>
  <c r="F2927" i="9"/>
  <c r="H2927" i="9"/>
  <c r="I2927" i="9"/>
  <c r="A2928" i="9"/>
  <c r="B2928" i="9"/>
  <c r="C2928" i="9"/>
  <c r="D2928" i="9"/>
  <c r="E2928" i="9"/>
  <c r="F2928" i="9"/>
  <c r="G2928" i="9"/>
  <c r="H2928" i="9"/>
  <c r="I2928" i="9"/>
  <c r="A2929" i="9"/>
  <c r="C2929" i="9" s="1"/>
  <c r="B2929" i="9"/>
  <c r="D2929" i="9"/>
  <c r="E2929" i="9"/>
  <c r="F2929" i="9"/>
  <c r="H2929" i="9"/>
  <c r="I2929" i="9"/>
  <c r="A2930" i="9"/>
  <c r="B2930" i="9"/>
  <c r="C2930" i="9"/>
  <c r="D2930" i="9"/>
  <c r="E2930" i="9"/>
  <c r="F2930" i="9"/>
  <c r="G2930" i="9"/>
  <c r="H2930" i="9"/>
  <c r="I2930" i="9"/>
  <c r="A2931" i="9"/>
  <c r="C2931" i="9" s="1"/>
  <c r="B2931" i="9"/>
  <c r="D2931" i="9"/>
  <c r="E2931" i="9"/>
  <c r="F2931" i="9"/>
  <c r="H2931" i="9"/>
  <c r="I2931" i="9"/>
  <c r="A2932" i="9"/>
  <c r="B2932" i="9"/>
  <c r="C2932" i="9"/>
  <c r="D2932" i="9"/>
  <c r="E2932" i="9"/>
  <c r="F2932" i="9"/>
  <c r="G2932" i="9"/>
  <c r="H2932" i="9"/>
  <c r="I2932" i="9"/>
  <c r="A2933" i="9"/>
  <c r="C2933" i="9" s="1"/>
  <c r="B2933" i="9"/>
  <c r="D2933" i="9"/>
  <c r="E2933" i="9"/>
  <c r="F2933" i="9"/>
  <c r="H2933" i="9"/>
  <c r="I2933" i="9"/>
  <c r="A2934" i="9"/>
  <c r="B2934" i="9"/>
  <c r="C2934" i="9"/>
  <c r="D2934" i="9"/>
  <c r="E2934" i="9"/>
  <c r="F2934" i="9"/>
  <c r="G2934" i="9"/>
  <c r="H2934" i="9"/>
  <c r="I2934" i="9"/>
  <c r="A2935" i="9"/>
  <c r="C2935" i="9" s="1"/>
  <c r="B2935" i="9"/>
  <c r="D2935" i="9"/>
  <c r="E2935" i="9"/>
  <c r="F2935" i="9"/>
  <c r="H2935" i="9"/>
  <c r="I2935" i="9"/>
  <c r="A2936" i="9"/>
  <c r="B2936" i="9"/>
  <c r="C2936" i="9"/>
  <c r="D2936" i="9"/>
  <c r="E2936" i="9"/>
  <c r="F2936" i="9"/>
  <c r="G2936" i="9"/>
  <c r="H2936" i="9"/>
  <c r="I2936" i="9"/>
  <c r="A2937" i="9"/>
  <c r="C2937" i="9" s="1"/>
  <c r="B2937" i="9"/>
  <c r="D2937" i="9"/>
  <c r="E2937" i="9"/>
  <c r="F2937" i="9"/>
  <c r="H2937" i="9"/>
  <c r="I2937" i="9"/>
  <c r="A2938" i="9"/>
  <c r="B2938" i="9"/>
  <c r="C2938" i="9"/>
  <c r="D2938" i="9"/>
  <c r="E2938" i="9"/>
  <c r="F2938" i="9"/>
  <c r="G2938" i="9"/>
  <c r="H2938" i="9"/>
  <c r="I2938" i="9"/>
  <c r="A2939" i="9"/>
  <c r="C2939" i="9" s="1"/>
  <c r="B2939" i="9"/>
  <c r="D2939" i="9"/>
  <c r="E2939" i="9"/>
  <c r="F2939" i="9"/>
  <c r="H2939" i="9"/>
  <c r="I2939" i="9"/>
  <c r="A2940" i="9"/>
  <c r="B2940" i="9"/>
  <c r="C2940" i="9"/>
  <c r="D2940" i="9"/>
  <c r="E2940" i="9"/>
  <c r="F2940" i="9"/>
  <c r="G2940" i="9"/>
  <c r="H2940" i="9"/>
  <c r="I2940" i="9"/>
  <c r="A2941" i="9"/>
  <c r="C2941" i="9" s="1"/>
  <c r="B2941" i="9"/>
  <c r="D2941" i="9"/>
  <c r="E2941" i="9"/>
  <c r="F2941" i="9"/>
  <c r="H2941" i="9"/>
  <c r="I2941" i="9"/>
  <c r="A2942" i="9"/>
  <c r="B2942" i="9"/>
  <c r="C2942" i="9"/>
  <c r="D2942" i="9"/>
  <c r="E2942" i="9"/>
  <c r="F2942" i="9"/>
  <c r="G2942" i="9"/>
  <c r="H2942" i="9"/>
  <c r="I2942" i="9"/>
  <c r="A2943" i="9"/>
  <c r="C2943" i="9" s="1"/>
  <c r="B2943" i="9"/>
  <c r="D2943" i="9"/>
  <c r="E2943" i="9"/>
  <c r="F2943" i="9"/>
  <c r="H2943" i="9"/>
  <c r="I2943" i="9"/>
  <c r="A2944" i="9"/>
  <c r="B2944" i="9"/>
  <c r="C2944" i="9"/>
  <c r="D2944" i="9"/>
  <c r="E2944" i="9"/>
  <c r="F2944" i="9"/>
  <c r="G2944" i="9"/>
  <c r="H2944" i="9"/>
  <c r="I2944" i="9"/>
  <c r="A2945" i="9"/>
  <c r="C2945" i="9" s="1"/>
  <c r="B2945" i="9"/>
  <c r="D2945" i="9"/>
  <c r="E2945" i="9"/>
  <c r="F2945" i="9"/>
  <c r="H2945" i="9"/>
  <c r="I2945" i="9"/>
  <c r="A2946" i="9"/>
  <c r="B2946" i="9"/>
  <c r="C2946" i="9"/>
  <c r="D2946" i="9"/>
  <c r="E2946" i="9"/>
  <c r="F2946" i="9"/>
  <c r="G2946" i="9"/>
  <c r="H2946" i="9"/>
  <c r="I2946" i="9"/>
  <c r="A2947" i="9"/>
  <c r="C2947" i="9" s="1"/>
  <c r="B2947" i="9"/>
  <c r="D2947" i="9"/>
  <c r="E2947" i="9"/>
  <c r="F2947" i="9"/>
  <c r="H2947" i="9"/>
  <c r="I2947" i="9"/>
  <c r="A2948" i="9"/>
  <c r="B2948" i="9"/>
  <c r="C2948" i="9"/>
  <c r="D2948" i="9"/>
  <c r="E2948" i="9"/>
  <c r="F2948" i="9"/>
  <c r="G2948" i="9"/>
  <c r="H2948" i="9"/>
  <c r="I2948" i="9"/>
  <c r="A2949" i="9"/>
  <c r="C2949" i="9" s="1"/>
  <c r="B2949" i="9"/>
  <c r="D2949" i="9"/>
  <c r="E2949" i="9"/>
  <c r="F2949" i="9"/>
  <c r="H2949" i="9"/>
  <c r="I2949" i="9"/>
  <c r="A2950" i="9"/>
  <c r="B2950" i="9"/>
  <c r="C2950" i="9"/>
  <c r="D2950" i="9"/>
  <c r="E2950" i="9"/>
  <c r="F2950" i="9"/>
  <c r="G2950" i="9"/>
  <c r="H2950" i="9"/>
  <c r="I2950" i="9"/>
  <c r="A2951" i="9"/>
  <c r="C2951" i="9" s="1"/>
  <c r="B2951" i="9"/>
  <c r="D2951" i="9"/>
  <c r="E2951" i="9"/>
  <c r="F2951" i="9"/>
  <c r="H2951" i="9"/>
  <c r="I2951" i="9"/>
  <c r="A2952" i="9"/>
  <c r="B2952" i="9"/>
  <c r="C2952" i="9"/>
  <c r="D2952" i="9"/>
  <c r="E2952" i="9"/>
  <c r="F2952" i="9"/>
  <c r="G2952" i="9"/>
  <c r="H2952" i="9"/>
  <c r="I2952" i="9"/>
  <c r="A2953" i="9"/>
  <c r="C2953" i="9" s="1"/>
  <c r="B2953" i="9"/>
  <c r="D2953" i="9"/>
  <c r="E2953" i="9"/>
  <c r="F2953" i="9"/>
  <c r="H2953" i="9"/>
  <c r="I2953" i="9"/>
  <c r="A2954" i="9"/>
  <c r="B2954" i="9"/>
  <c r="C2954" i="9"/>
  <c r="D2954" i="9"/>
  <c r="E2954" i="9"/>
  <c r="F2954" i="9"/>
  <c r="G2954" i="9"/>
  <c r="H2954" i="9"/>
  <c r="I2954" i="9"/>
  <c r="A2955" i="9"/>
  <c r="C2955" i="9" s="1"/>
  <c r="B2955" i="9"/>
  <c r="D2955" i="9"/>
  <c r="E2955" i="9"/>
  <c r="F2955" i="9"/>
  <c r="H2955" i="9"/>
  <c r="I2955" i="9"/>
  <c r="A2956" i="9"/>
  <c r="B2956" i="9"/>
  <c r="C2956" i="9"/>
  <c r="D2956" i="9"/>
  <c r="E2956" i="9"/>
  <c r="F2956" i="9"/>
  <c r="G2956" i="9"/>
  <c r="H2956" i="9"/>
  <c r="I2956" i="9"/>
  <c r="A2957" i="9"/>
  <c r="C2957" i="9" s="1"/>
  <c r="B2957" i="9"/>
  <c r="D2957" i="9"/>
  <c r="E2957" i="9"/>
  <c r="F2957" i="9"/>
  <c r="H2957" i="9"/>
  <c r="I2957" i="9"/>
  <c r="A2958" i="9"/>
  <c r="B2958" i="9"/>
  <c r="C2958" i="9"/>
  <c r="D2958" i="9"/>
  <c r="E2958" i="9"/>
  <c r="F2958" i="9"/>
  <c r="G2958" i="9"/>
  <c r="H2958" i="9"/>
  <c r="I2958" i="9"/>
  <c r="A2959" i="9"/>
  <c r="C2959" i="9" s="1"/>
  <c r="B2959" i="9"/>
  <c r="D2959" i="9"/>
  <c r="E2959" i="9"/>
  <c r="F2959" i="9"/>
  <c r="H2959" i="9"/>
  <c r="I2959" i="9"/>
  <c r="A2960" i="9"/>
  <c r="B2960" i="9"/>
  <c r="C2960" i="9"/>
  <c r="D2960" i="9"/>
  <c r="E2960" i="9"/>
  <c r="F2960" i="9"/>
  <c r="G2960" i="9"/>
  <c r="H2960" i="9"/>
  <c r="I2960" i="9"/>
  <c r="A2961" i="9"/>
  <c r="C2961" i="9" s="1"/>
  <c r="B2961" i="9"/>
  <c r="D2961" i="9"/>
  <c r="E2961" i="9"/>
  <c r="F2961" i="9"/>
  <c r="H2961" i="9"/>
  <c r="I2961" i="9"/>
  <c r="A2962" i="9"/>
  <c r="B2962" i="9"/>
  <c r="C2962" i="9"/>
  <c r="D2962" i="9"/>
  <c r="E2962" i="9"/>
  <c r="F2962" i="9"/>
  <c r="G2962" i="9"/>
  <c r="H2962" i="9"/>
  <c r="I2962" i="9"/>
  <c r="A2963" i="9"/>
  <c r="C2963" i="9" s="1"/>
  <c r="B2963" i="9"/>
  <c r="D2963" i="9"/>
  <c r="E2963" i="9"/>
  <c r="F2963" i="9"/>
  <c r="H2963" i="9"/>
  <c r="I2963" i="9"/>
  <c r="A2964" i="9"/>
  <c r="B2964" i="9"/>
  <c r="C2964" i="9"/>
  <c r="D2964" i="9"/>
  <c r="E2964" i="9"/>
  <c r="F2964" i="9"/>
  <c r="G2964" i="9"/>
  <c r="H2964" i="9"/>
  <c r="I2964" i="9"/>
  <c r="A2965" i="9"/>
  <c r="C2965" i="9" s="1"/>
  <c r="B2965" i="9"/>
  <c r="D2965" i="9"/>
  <c r="E2965" i="9"/>
  <c r="F2965" i="9"/>
  <c r="H2965" i="9"/>
  <c r="I2965" i="9"/>
  <c r="A2966" i="9"/>
  <c r="B2966" i="9"/>
  <c r="C2966" i="9"/>
  <c r="D2966" i="9"/>
  <c r="E2966" i="9"/>
  <c r="F2966" i="9"/>
  <c r="G2966" i="9"/>
  <c r="H2966" i="9"/>
  <c r="I2966" i="9"/>
  <c r="A2967" i="9"/>
  <c r="C2967" i="9" s="1"/>
  <c r="B2967" i="9"/>
  <c r="D2967" i="9"/>
  <c r="E2967" i="9"/>
  <c r="F2967" i="9"/>
  <c r="H2967" i="9"/>
  <c r="I2967" i="9"/>
  <c r="A2968" i="9"/>
  <c r="B2968" i="9"/>
  <c r="C2968" i="9"/>
  <c r="D2968" i="9"/>
  <c r="E2968" i="9"/>
  <c r="F2968" i="9"/>
  <c r="G2968" i="9"/>
  <c r="H2968" i="9"/>
  <c r="I2968" i="9"/>
  <c r="A2969" i="9"/>
  <c r="C2969" i="9" s="1"/>
  <c r="B2969" i="9"/>
  <c r="D2969" i="9"/>
  <c r="E2969" i="9"/>
  <c r="F2969" i="9"/>
  <c r="H2969" i="9"/>
  <c r="I2969" i="9"/>
  <c r="A2970" i="9"/>
  <c r="B2970" i="9"/>
  <c r="C2970" i="9"/>
  <c r="D2970" i="9"/>
  <c r="E2970" i="9"/>
  <c r="F2970" i="9"/>
  <c r="G2970" i="9"/>
  <c r="H2970" i="9"/>
  <c r="I2970" i="9"/>
  <c r="A2971" i="9"/>
  <c r="C2971" i="9" s="1"/>
  <c r="B2971" i="9"/>
  <c r="D2971" i="9"/>
  <c r="E2971" i="9"/>
  <c r="F2971" i="9"/>
  <c r="H2971" i="9"/>
  <c r="I2971" i="9"/>
  <c r="A2972" i="9"/>
  <c r="B2972" i="9"/>
  <c r="C2972" i="9"/>
  <c r="D2972" i="9"/>
  <c r="E2972" i="9"/>
  <c r="F2972" i="9"/>
  <c r="G2972" i="9"/>
  <c r="H2972" i="9"/>
  <c r="I2972" i="9"/>
  <c r="A2973" i="9"/>
  <c r="C2973" i="9" s="1"/>
  <c r="B2973" i="9"/>
  <c r="D2973" i="9"/>
  <c r="E2973" i="9"/>
  <c r="F2973" i="9"/>
  <c r="H2973" i="9"/>
  <c r="I2973" i="9"/>
  <c r="A2974" i="9"/>
  <c r="B2974" i="9"/>
  <c r="C2974" i="9"/>
  <c r="D2974" i="9"/>
  <c r="E2974" i="9"/>
  <c r="F2974" i="9"/>
  <c r="G2974" i="9"/>
  <c r="H2974" i="9"/>
  <c r="I2974" i="9"/>
  <c r="A2975" i="9"/>
  <c r="C2975" i="9" s="1"/>
  <c r="B2975" i="9"/>
  <c r="D2975" i="9"/>
  <c r="E2975" i="9"/>
  <c r="F2975" i="9"/>
  <c r="H2975" i="9"/>
  <c r="I2975" i="9"/>
  <c r="A2976" i="9"/>
  <c r="B2976" i="9"/>
  <c r="C2976" i="9"/>
  <c r="D2976" i="9"/>
  <c r="E2976" i="9"/>
  <c r="F2976" i="9"/>
  <c r="G2976" i="9"/>
  <c r="H2976" i="9"/>
  <c r="I2976" i="9"/>
  <c r="A2977" i="9"/>
  <c r="C2977" i="9" s="1"/>
  <c r="B2977" i="9"/>
  <c r="D2977" i="9"/>
  <c r="E2977" i="9"/>
  <c r="F2977" i="9"/>
  <c r="H2977" i="9"/>
  <c r="I2977" i="9"/>
  <c r="A2978" i="9"/>
  <c r="B2978" i="9"/>
  <c r="C2978" i="9"/>
  <c r="D2978" i="9"/>
  <c r="E2978" i="9"/>
  <c r="F2978" i="9"/>
  <c r="G2978" i="9"/>
  <c r="H2978" i="9"/>
  <c r="I2978" i="9"/>
  <c r="A2979" i="9"/>
  <c r="C2979" i="9" s="1"/>
  <c r="B2979" i="9"/>
  <c r="D2979" i="9"/>
  <c r="E2979" i="9"/>
  <c r="F2979" i="9"/>
  <c r="H2979" i="9"/>
  <c r="I2979" i="9"/>
  <c r="A2980" i="9"/>
  <c r="B2980" i="9"/>
  <c r="C2980" i="9"/>
  <c r="D2980" i="9"/>
  <c r="E2980" i="9"/>
  <c r="F2980" i="9"/>
  <c r="G2980" i="9"/>
  <c r="H2980" i="9"/>
  <c r="I2980" i="9"/>
  <c r="A2981" i="9"/>
  <c r="C2981" i="9" s="1"/>
  <c r="B2981" i="9"/>
  <c r="D2981" i="9"/>
  <c r="E2981" i="9"/>
  <c r="F2981" i="9"/>
  <c r="H2981" i="9"/>
  <c r="I2981" i="9"/>
  <c r="A2982" i="9"/>
  <c r="B2982" i="9"/>
  <c r="C2982" i="9"/>
  <c r="D2982" i="9"/>
  <c r="E2982" i="9"/>
  <c r="F2982" i="9"/>
  <c r="G2982" i="9"/>
  <c r="H2982" i="9"/>
  <c r="I2982" i="9"/>
  <c r="A2983" i="9"/>
  <c r="C2983" i="9" s="1"/>
  <c r="B2983" i="9"/>
  <c r="D2983" i="9"/>
  <c r="E2983" i="9"/>
  <c r="F2983" i="9"/>
  <c r="H2983" i="9"/>
  <c r="I2983" i="9"/>
  <c r="A2984" i="9"/>
  <c r="B2984" i="9"/>
  <c r="C2984" i="9"/>
  <c r="D2984" i="9"/>
  <c r="E2984" i="9"/>
  <c r="F2984" i="9"/>
  <c r="G2984" i="9"/>
  <c r="H2984" i="9"/>
  <c r="I2984" i="9"/>
  <c r="A2985" i="9"/>
  <c r="C2985" i="9" s="1"/>
  <c r="B2985" i="9"/>
  <c r="D2985" i="9"/>
  <c r="E2985" i="9"/>
  <c r="F2985" i="9"/>
  <c r="H2985" i="9"/>
  <c r="I2985" i="9"/>
  <c r="A2986" i="9"/>
  <c r="B2986" i="9"/>
  <c r="C2986" i="9"/>
  <c r="D2986" i="9"/>
  <c r="E2986" i="9"/>
  <c r="F2986" i="9"/>
  <c r="G2986" i="9"/>
  <c r="H2986" i="9"/>
  <c r="I2986" i="9"/>
  <c r="A2987" i="9"/>
  <c r="C2987" i="9" s="1"/>
  <c r="B2987" i="9"/>
  <c r="D2987" i="9"/>
  <c r="E2987" i="9"/>
  <c r="F2987" i="9"/>
  <c r="H2987" i="9"/>
  <c r="I2987" i="9"/>
  <c r="A2988" i="9"/>
  <c r="B2988" i="9"/>
  <c r="C2988" i="9"/>
  <c r="D2988" i="9"/>
  <c r="E2988" i="9"/>
  <c r="F2988" i="9"/>
  <c r="G2988" i="9"/>
  <c r="H2988" i="9"/>
  <c r="I2988" i="9"/>
  <c r="A2989" i="9"/>
  <c r="C2989" i="9" s="1"/>
  <c r="B2989" i="9"/>
  <c r="D2989" i="9"/>
  <c r="E2989" i="9"/>
  <c r="F2989" i="9"/>
  <c r="H2989" i="9"/>
  <c r="I2989" i="9"/>
  <c r="A2990" i="9"/>
  <c r="B2990" i="9"/>
  <c r="C2990" i="9"/>
  <c r="D2990" i="9"/>
  <c r="E2990" i="9"/>
  <c r="F2990" i="9"/>
  <c r="G2990" i="9"/>
  <c r="H2990" i="9"/>
  <c r="I2990" i="9"/>
  <c r="A2991" i="9"/>
  <c r="C2991" i="9" s="1"/>
  <c r="B2991" i="9"/>
  <c r="D2991" i="9"/>
  <c r="E2991" i="9"/>
  <c r="F2991" i="9"/>
  <c r="H2991" i="9"/>
  <c r="I2991" i="9"/>
  <c r="A2992" i="9"/>
  <c r="B2992" i="9"/>
  <c r="C2992" i="9"/>
  <c r="D2992" i="9"/>
  <c r="E2992" i="9"/>
  <c r="F2992" i="9"/>
  <c r="G2992" i="9"/>
  <c r="H2992" i="9"/>
  <c r="I2992" i="9"/>
  <c r="A2993" i="9"/>
  <c r="C2993" i="9" s="1"/>
  <c r="B2993" i="9"/>
  <c r="D2993" i="9"/>
  <c r="E2993" i="9"/>
  <c r="F2993" i="9"/>
  <c r="H2993" i="9"/>
  <c r="I2993" i="9"/>
  <c r="A2994" i="9"/>
  <c r="B2994" i="9"/>
  <c r="C2994" i="9"/>
  <c r="D2994" i="9"/>
  <c r="E2994" i="9"/>
  <c r="F2994" i="9"/>
  <c r="G2994" i="9"/>
  <c r="H2994" i="9"/>
  <c r="I2994" i="9"/>
  <c r="A2995" i="9"/>
  <c r="C2995" i="9" s="1"/>
  <c r="B2995" i="9"/>
  <c r="D2995" i="9"/>
  <c r="E2995" i="9"/>
  <c r="F2995" i="9"/>
  <c r="H2995" i="9"/>
  <c r="I2995" i="9"/>
  <c r="A2996" i="9"/>
  <c r="B2996" i="9"/>
  <c r="C2996" i="9"/>
  <c r="D2996" i="9"/>
  <c r="E2996" i="9"/>
  <c r="F2996" i="9"/>
  <c r="G2996" i="9"/>
  <c r="H2996" i="9"/>
  <c r="I2996" i="9"/>
  <c r="A2997" i="9"/>
  <c r="C2997" i="9" s="1"/>
  <c r="B2997" i="9"/>
  <c r="D2997" i="9"/>
  <c r="E2997" i="9"/>
  <c r="F2997" i="9"/>
  <c r="H2997" i="9"/>
  <c r="I2997" i="9"/>
  <c r="A2998" i="9"/>
  <c r="B2998" i="9"/>
  <c r="C2998" i="9"/>
  <c r="D2998" i="9"/>
  <c r="E2998" i="9"/>
  <c r="F2998" i="9"/>
  <c r="G2998" i="9"/>
  <c r="H2998" i="9"/>
  <c r="I2998" i="9"/>
  <c r="A2999" i="9"/>
  <c r="C2999" i="9" s="1"/>
  <c r="B2999" i="9"/>
  <c r="D2999" i="9"/>
  <c r="E2999" i="9"/>
  <c r="F2999" i="9"/>
  <c r="H2999" i="9"/>
  <c r="I2999" i="9"/>
  <c r="A3000" i="9"/>
  <c r="B3000" i="9"/>
  <c r="C3000" i="9"/>
  <c r="D3000" i="9"/>
  <c r="E3000" i="9"/>
  <c r="F3000" i="9"/>
  <c r="G3000" i="9"/>
  <c r="H3000" i="9"/>
  <c r="I3000" i="9"/>
  <c r="A3001" i="9"/>
  <c r="C3001" i="9" s="1"/>
  <c r="B3001" i="9"/>
  <c r="D3001" i="9"/>
  <c r="E3001" i="9"/>
  <c r="F3001" i="9"/>
  <c r="H3001" i="9"/>
  <c r="I3001" i="9"/>
  <c r="A3002" i="9"/>
  <c r="B3002" i="9"/>
  <c r="C3002" i="9"/>
  <c r="D3002" i="9"/>
  <c r="E3002" i="9"/>
  <c r="F3002" i="9"/>
  <c r="G3002" i="9"/>
  <c r="H3002" i="9"/>
  <c r="I3002" i="9"/>
  <c r="A3003" i="9"/>
  <c r="C3003" i="9" s="1"/>
  <c r="B3003" i="9"/>
  <c r="D3003" i="9"/>
  <c r="E3003" i="9"/>
  <c r="F3003" i="9"/>
  <c r="H3003" i="9"/>
  <c r="I3003" i="9"/>
  <c r="A3004" i="9"/>
  <c r="B3004" i="9"/>
  <c r="C3004" i="9"/>
  <c r="D3004" i="9"/>
  <c r="E3004" i="9"/>
  <c r="F3004" i="9"/>
  <c r="G3004" i="9"/>
  <c r="H3004" i="9"/>
  <c r="I3004" i="9"/>
  <c r="A3005" i="9"/>
  <c r="C3005" i="9" s="1"/>
  <c r="B3005" i="9"/>
  <c r="D3005" i="9"/>
  <c r="E3005" i="9"/>
  <c r="F3005" i="9"/>
  <c r="H3005" i="9"/>
  <c r="I3005" i="9"/>
  <c r="A3006" i="9"/>
  <c r="B3006" i="9"/>
  <c r="C3006" i="9"/>
  <c r="D3006" i="9"/>
  <c r="E3006" i="9"/>
  <c r="F3006" i="9"/>
  <c r="G3006" i="9"/>
  <c r="H3006" i="9"/>
  <c r="I3006" i="9"/>
  <c r="A3007" i="9"/>
  <c r="C3007" i="9" s="1"/>
  <c r="B3007" i="9"/>
  <c r="D3007" i="9"/>
  <c r="E3007" i="9"/>
  <c r="F3007" i="9"/>
  <c r="H3007" i="9"/>
  <c r="I3007" i="9"/>
  <c r="A3008" i="9"/>
  <c r="B3008" i="9"/>
  <c r="C3008" i="9"/>
  <c r="D3008" i="9"/>
  <c r="E3008" i="9"/>
  <c r="F3008" i="9"/>
  <c r="G3008" i="9"/>
  <c r="H3008" i="9"/>
  <c r="I3008" i="9"/>
  <c r="A3009" i="9"/>
  <c r="C3009" i="9" s="1"/>
  <c r="B3009" i="9"/>
  <c r="D3009" i="9"/>
  <c r="E3009" i="9"/>
  <c r="F3009" i="9"/>
  <c r="H3009" i="9"/>
  <c r="I3009" i="9"/>
  <c r="A3010" i="9"/>
  <c r="B3010" i="9"/>
  <c r="C3010" i="9"/>
  <c r="D3010" i="9"/>
  <c r="E3010" i="9"/>
  <c r="F3010" i="9"/>
  <c r="G3010" i="9"/>
  <c r="H3010" i="9"/>
  <c r="I3010" i="9"/>
  <c r="A3011" i="9"/>
  <c r="C3011" i="9" s="1"/>
  <c r="B3011" i="9"/>
  <c r="D3011" i="9"/>
  <c r="E3011" i="9"/>
  <c r="F3011" i="9"/>
  <c r="H3011" i="9"/>
  <c r="I3011" i="9"/>
  <c r="A3012" i="9"/>
  <c r="B3012" i="9"/>
  <c r="C3012" i="9"/>
  <c r="D3012" i="9"/>
  <c r="E3012" i="9"/>
  <c r="F3012" i="9"/>
  <c r="G3012" i="9"/>
  <c r="H3012" i="9"/>
  <c r="I3012" i="9"/>
  <c r="A3013" i="9"/>
  <c r="C3013" i="9" s="1"/>
  <c r="B3013" i="9"/>
  <c r="D3013" i="9"/>
  <c r="E3013" i="9"/>
  <c r="F3013" i="9"/>
  <c r="H3013" i="9"/>
  <c r="I3013" i="9"/>
  <c r="A3014" i="9"/>
  <c r="B3014" i="9"/>
  <c r="C3014" i="9"/>
  <c r="D3014" i="9"/>
  <c r="E3014" i="9"/>
  <c r="F3014" i="9"/>
  <c r="G3014" i="9"/>
  <c r="H3014" i="9"/>
  <c r="I3014" i="9"/>
  <c r="A3015" i="9"/>
  <c r="C3015" i="9" s="1"/>
  <c r="B3015" i="9"/>
  <c r="D3015" i="9"/>
  <c r="E3015" i="9"/>
  <c r="F3015" i="9"/>
  <c r="H3015" i="9"/>
  <c r="I3015" i="9"/>
  <c r="A3016" i="9"/>
  <c r="B3016" i="9"/>
  <c r="C3016" i="9"/>
  <c r="D3016" i="9"/>
  <c r="E3016" i="9"/>
  <c r="F3016" i="9"/>
  <c r="G3016" i="9"/>
  <c r="H3016" i="9"/>
  <c r="I3016" i="9"/>
  <c r="A3017" i="9"/>
  <c r="C3017" i="9" s="1"/>
  <c r="B3017" i="9"/>
  <c r="D3017" i="9"/>
  <c r="E3017" i="9"/>
  <c r="F3017" i="9"/>
  <c r="H3017" i="9"/>
  <c r="I3017" i="9"/>
  <c r="A3018" i="9"/>
  <c r="B3018" i="9"/>
  <c r="C3018" i="9"/>
  <c r="D3018" i="9"/>
  <c r="E3018" i="9"/>
  <c r="F3018" i="9"/>
  <c r="G3018" i="9"/>
  <c r="H3018" i="9"/>
  <c r="I3018" i="9"/>
  <c r="A3019" i="9"/>
  <c r="C3019" i="9" s="1"/>
  <c r="B3019" i="9"/>
  <c r="D3019" i="9"/>
  <c r="E3019" i="9"/>
  <c r="F3019" i="9"/>
  <c r="H3019" i="9"/>
  <c r="I3019" i="9"/>
  <c r="A3020" i="9"/>
  <c r="B3020" i="9"/>
  <c r="C3020" i="9"/>
  <c r="D3020" i="9"/>
  <c r="E3020" i="9"/>
  <c r="F3020" i="9"/>
  <c r="G3020" i="9"/>
  <c r="H3020" i="9"/>
  <c r="I3020" i="9"/>
  <c r="A3021" i="9"/>
  <c r="C3021" i="9" s="1"/>
  <c r="B3021" i="9"/>
  <c r="D3021" i="9"/>
  <c r="E3021" i="9"/>
  <c r="F3021" i="9"/>
  <c r="H3021" i="9"/>
  <c r="I3021" i="9"/>
  <c r="A3022" i="9"/>
  <c r="B3022" i="9"/>
  <c r="C3022" i="9"/>
  <c r="D3022" i="9"/>
  <c r="E3022" i="9"/>
  <c r="F3022" i="9"/>
  <c r="G3022" i="9"/>
  <c r="H3022" i="9"/>
  <c r="I3022" i="9"/>
  <c r="A3023" i="9"/>
  <c r="C3023" i="9" s="1"/>
  <c r="B3023" i="9"/>
  <c r="D3023" i="9"/>
  <c r="E3023" i="9"/>
  <c r="F3023" i="9"/>
  <c r="H3023" i="9"/>
  <c r="I3023" i="9"/>
  <c r="A3024" i="9"/>
  <c r="B3024" i="9"/>
  <c r="C3024" i="9"/>
  <c r="D3024" i="9"/>
  <c r="E3024" i="9"/>
  <c r="F3024" i="9"/>
  <c r="G3024" i="9"/>
  <c r="H3024" i="9"/>
  <c r="I3024" i="9"/>
  <c r="A3025" i="9"/>
  <c r="C3025" i="9" s="1"/>
  <c r="B3025" i="9"/>
  <c r="D3025" i="9"/>
  <c r="E3025" i="9"/>
  <c r="F3025" i="9"/>
  <c r="H3025" i="9"/>
  <c r="I3025" i="9"/>
  <c r="A3026" i="9"/>
  <c r="B3026" i="9"/>
  <c r="C3026" i="9"/>
  <c r="D3026" i="9"/>
  <c r="E3026" i="9"/>
  <c r="F3026" i="9"/>
  <c r="G3026" i="9"/>
  <c r="H3026" i="9"/>
  <c r="I3026" i="9"/>
  <c r="A3027" i="9"/>
  <c r="C3027" i="9" s="1"/>
  <c r="B3027" i="9"/>
  <c r="D3027" i="9"/>
  <c r="E3027" i="9"/>
  <c r="F3027" i="9"/>
  <c r="H3027" i="9"/>
  <c r="I3027" i="9"/>
  <c r="A3028" i="9"/>
  <c r="B3028" i="9"/>
  <c r="C3028" i="9"/>
  <c r="D3028" i="9"/>
  <c r="E3028" i="9"/>
  <c r="F3028" i="9"/>
  <c r="G3028" i="9"/>
  <c r="H3028" i="9"/>
  <c r="I3028" i="9"/>
  <c r="A3029" i="9"/>
  <c r="C3029" i="9" s="1"/>
  <c r="B3029" i="9"/>
  <c r="D3029" i="9"/>
  <c r="E3029" i="9"/>
  <c r="F3029" i="9"/>
  <c r="H3029" i="9"/>
  <c r="I3029" i="9"/>
  <c r="A3030" i="9"/>
  <c r="B3030" i="9"/>
  <c r="C3030" i="9"/>
  <c r="D3030" i="9"/>
  <c r="E3030" i="9"/>
  <c r="F3030" i="9"/>
  <c r="G3030" i="9"/>
  <c r="H3030" i="9"/>
  <c r="I3030" i="9"/>
  <c r="A3031" i="9"/>
  <c r="C3031" i="9" s="1"/>
  <c r="B3031" i="9"/>
  <c r="D3031" i="9"/>
  <c r="E3031" i="9"/>
  <c r="F3031" i="9"/>
  <c r="H3031" i="9"/>
  <c r="I3031" i="9"/>
  <c r="A3032" i="9"/>
  <c r="B3032" i="9"/>
  <c r="C3032" i="9"/>
  <c r="D3032" i="9"/>
  <c r="E3032" i="9"/>
  <c r="F3032" i="9"/>
  <c r="G3032" i="9"/>
  <c r="H3032" i="9"/>
  <c r="I3032" i="9"/>
  <c r="A3033" i="9"/>
  <c r="C3033" i="9" s="1"/>
  <c r="B3033" i="9"/>
  <c r="D3033" i="9"/>
  <c r="E3033" i="9"/>
  <c r="F3033" i="9"/>
  <c r="H3033" i="9"/>
  <c r="I3033" i="9"/>
  <c r="A3034" i="9"/>
  <c r="B3034" i="9"/>
  <c r="C3034" i="9"/>
  <c r="D3034" i="9"/>
  <c r="E3034" i="9"/>
  <c r="F3034" i="9"/>
  <c r="G3034" i="9"/>
  <c r="H3034" i="9"/>
  <c r="I3034" i="9"/>
  <c r="A3035" i="9"/>
  <c r="C3035" i="9" s="1"/>
  <c r="B3035" i="9"/>
  <c r="D3035" i="9"/>
  <c r="E3035" i="9"/>
  <c r="F3035" i="9"/>
  <c r="H3035" i="9"/>
  <c r="I3035" i="9"/>
  <c r="A3036" i="9"/>
  <c r="B3036" i="9"/>
  <c r="C3036" i="9"/>
  <c r="D3036" i="9"/>
  <c r="E3036" i="9"/>
  <c r="F3036" i="9"/>
  <c r="G3036" i="9"/>
  <c r="H3036" i="9"/>
  <c r="I3036" i="9"/>
  <c r="A3037" i="9"/>
  <c r="C3037" i="9" s="1"/>
  <c r="B3037" i="9"/>
  <c r="D3037" i="9"/>
  <c r="E3037" i="9"/>
  <c r="F3037" i="9"/>
  <c r="H3037" i="9"/>
  <c r="I3037" i="9"/>
  <c r="A3038" i="9"/>
  <c r="B3038" i="9"/>
  <c r="C3038" i="9"/>
  <c r="D3038" i="9"/>
  <c r="E3038" i="9"/>
  <c r="F3038" i="9"/>
  <c r="G3038" i="9"/>
  <c r="H3038" i="9"/>
  <c r="I3038" i="9"/>
  <c r="A3039" i="9"/>
  <c r="C3039" i="9" s="1"/>
  <c r="B3039" i="9"/>
  <c r="D3039" i="9"/>
  <c r="E3039" i="9"/>
  <c r="F3039" i="9"/>
  <c r="H3039" i="9"/>
  <c r="I3039" i="9"/>
  <c r="A3040" i="9"/>
  <c r="B3040" i="9"/>
  <c r="C3040" i="9"/>
  <c r="D3040" i="9"/>
  <c r="E3040" i="9"/>
  <c r="F3040" i="9"/>
  <c r="G3040" i="9"/>
  <c r="H3040" i="9"/>
  <c r="I3040" i="9"/>
  <c r="A3041" i="9"/>
  <c r="C3041" i="9" s="1"/>
  <c r="B3041" i="9"/>
  <c r="D3041" i="9"/>
  <c r="E3041" i="9"/>
  <c r="F3041" i="9"/>
  <c r="H3041" i="9"/>
  <c r="I3041" i="9"/>
  <c r="A3042" i="9"/>
  <c r="B3042" i="9"/>
  <c r="C3042" i="9"/>
  <c r="D3042" i="9"/>
  <c r="E3042" i="9"/>
  <c r="F3042" i="9"/>
  <c r="G3042" i="9"/>
  <c r="H3042" i="9"/>
  <c r="I3042" i="9"/>
  <c r="A3043" i="9"/>
  <c r="C3043" i="9" s="1"/>
  <c r="B3043" i="9"/>
  <c r="D3043" i="9"/>
  <c r="E3043" i="9"/>
  <c r="F3043" i="9"/>
  <c r="H3043" i="9"/>
  <c r="I3043" i="9"/>
  <c r="A3044" i="9"/>
  <c r="B3044" i="9"/>
  <c r="C3044" i="9"/>
  <c r="D3044" i="9"/>
  <c r="E3044" i="9"/>
  <c r="F3044" i="9"/>
  <c r="G3044" i="9"/>
  <c r="H3044" i="9"/>
  <c r="I3044" i="9"/>
  <c r="A3045" i="9"/>
  <c r="C3045" i="9" s="1"/>
  <c r="B3045" i="9"/>
  <c r="D3045" i="9"/>
  <c r="E3045" i="9"/>
  <c r="F3045" i="9"/>
  <c r="H3045" i="9"/>
  <c r="I3045" i="9"/>
  <c r="A3046" i="9"/>
  <c r="B3046" i="9"/>
  <c r="C3046" i="9"/>
  <c r="D3046" i="9"/>
  <c r="E3046" i="9"/>
  <c r="F3046" i="9"/>
  <c r="G3046" i="9"/>
  <c r="H3046" i="9"/>
  <c r="I3046" i="9"/>
  <c r="A3047" i="9"/>
  <c r="C3047" i="9" s="1"/>
  <c r="B3047" i="9"/>
  <c r="D3047" i="9"/>
  <c r="E3047" i="9"/>
  <c r="F3047" i="9"/>
  <c r="H3047" i="9"/>
  <c r="I3047" i="9"/>
  <c r="A3048" i="9"/>
  <c r="B3048" i="9"/>
  <c r="C3048" i="9"/>
  <c r="D3048" i="9"/>
  <c r="E3048" i="9"/>
  <c r="F3048" i="9"/>
  <c r="G3048" i="9"/>
  <c r="H3048" i="9"/>
  <c r="I3048" i="9"/>
  <c r="A3049" i="9"/>
  <c r="C3049" i="9" s="1"/>
  <c r="B3049" i="9"/>
  <c r="D3049" i="9"/>
  <c r="E3049" i="9"/>
  <c r="F3049" i="9"/>
  <c r="H3049" i="9"/>
  <c r="I3049" i="9"/>
  <c r="A3050" i="9"/>
  <c r="B3050" i="9"/>
  <c r="C3050" i="9"/>
  <c r="D3050" i="9"/>
  <c r="E3050" i="9"/>
  <c r="F3050" i="9"/>
  <c r="G3050" i="9"/>
  <c r="H3050" i="9"/>
  <c r="I3050" i="9"/>
  <c r="A3051" i="9"/>
  <c r="C3051" i="9" s="1"/>
  <c r="B3051" i="9"/>
  <c r="D3051" i="9"/>
  <c r="E3051" i="9"/>
  <c r="F3051" i="9"/>
  <c r="H3051" i="9"/>
  <c r="I3051" i="9"/>
  <c r="A3052" i="9"/>
  <c r="B3052" i="9"/>
  <c r="C3052" i="9"/>
  <c r="D3052" i="9"/>
  <c r="E3052" i="9"/>
  <c r="F3052" i="9"/>
  <c r="G3052" i="9"/>
  <c r="H3052" i="9"/>
  <c r="I3052" i="9"/>
  <c r="A3053" i="9"/>
  <c r="C3053" i="9" s="1"/>
  <c r="B3053" i="9"/>
  <c r="D3053" i="9"/>
  <c r="E3053" i="9"/>
  <c r="F3053" i="9"/>
  <c r="H3053" i="9"/>
  <c r="I3053" i="9"/>
  <c r="A3054" i="9"/>
  <c r="B3054" i="9"/>
  <c r="C3054" i="9"/>
  <c r="D3054" i="9"/>
  <c r="E3054" i="9"/>
  <c r="F3054" i="9"/>
  <c r="G3054" i="9"/>
  <c r="H3054" i="9"/>
  <c r="I3054" i="9"/>
  <c r="A3055" i="9"/>
  <c r="C3055" i="9" s="1"/>
  <c r="B3055" i="9"/>
  <c r="D3055" i="9"/>
  <c r="E3055" i="9"/>
  <c r="F3055" i="9"/>
  <c r="H3055" i="9"/>
  <c r="I3055" i="9"/>
  <c r="A3056" i="9"/>
  <c r="B3056" i="9"/>
  <c r="C3056" i="9"/>
  <c r="D3056" i="9"/>
  <c r="E3056" i="9"/>
  <c r="F3056" i="9"/>
  <c r="G3056" i="9"/>
  <c r="H3056" i="9"/>
  <c r="I3056" i="9"/>
  <c r="A3057" i="9"/>
  <c r="C3057" i="9" s="1"/>
  <c r="B3057" i="9"/>
  <c r="D3057" i="9"/>
  <c r="E3057" i="9"/>
  <c r="F3057" i="9"/>
  <c r="H3057" i="9"/>
  <c r="I3057" i="9"/>
  <c r="A3058" i="9"/>
  <c r="B3058" i="9"/>
  <c r="C3058" i="9"/>
  <c r="D3058" i="9"/>
  <c r="E3058" i="9"/>
  <c r="F3058" i="9"/>
  <c r="G3058" i="9"/>
  <c r="H3058" i="9"/>
  <c r="I3058" i="9"/>
  <c r="A3059" i="9"/>
  <c r="C3059" i="9" s="1"/>
  <c r="B3059" i="9"/>
  <c r="D3059" i="9"/>
  <c r="E3059" i="9"/>
  <c r="F3059" i="9"/>
  <c r="H3059" i="9"/>
  <c r="I3059" i="9"/>
  <c r="A3060" i="9"/>
  <c r="B3060" i="9"/>
  <c r="C3060" i="9"/>
  <c r="D3060" i="9"/>
  <c r="E3060" i="9"/>
  <c r="F3060" i="9"/>
  <c r="G3060" i="9"/>
  <c r="H3060" i="9"/>
  <c r="I3060" i="9"/>
  <c r="A3061" i="9"/>
  <c r="C3061" i="9" s="1"/>
  <c r="B3061" i="9"/>
  <c r="D3061" i="9"/>
  <c r="E3061" i="9"/>
  <c r="F3061" i="9"/>
  <c r="H3061" i="9"/>
  <c r="I3061" i="9"/>
  <c r="A3062" i="9"/>
  <c r="B3062" i="9"/>
  <c r="C3062" i="9"/>
  <c r="D3062" i="9"/>
  <c r="E3062" i="9"/>
  <c r="F3062" i="9"/>
  <c r="G3062" i="9"/>
  <c r="H3062" i="9"/>
  <c r="I3062" i="9"/>
  <c r="A3063" i="9"/>
  <c r="C3063" i="9" s="1"/>
  <c r="B3063" i="9"/>
  <c r="D3063" i="9"/>
  <c r="E3063" i="9"/>
  <c r="F3063" i="9"/>
  <c r="H3063" i="9"/>
  <c r="I3063" i="9"/>
  <c r="A3064" i="9"/>
  <c r="B3064" i="9"/>
  <c r="C3064" i="9"/>
  <c r="D3064" i="9"/>
  <c r="E3064" i="9"/>
  <c r="F3064" i="9"/>
  <c r="G3064" i="9"/>
  <c r="H3064" i="9"/>
  <c r="I3064" i="9"/>
  <c r="A3065" i="9"/>
  <c r="C3065" i="9" s="1"/>
  <c r="B3065" i="9"/>
  <c r="D3065" i="9"/>
  <c r="E3065" i="9"/>
  <c r="F3065" i="9"/>
  <c r="H3065" i="9"/>
  <c r="I3065" i="9"/>
  <c r="A3066" i="9"/>
  <c r="B3066" i="9"/>
  <c r="C3066" i="9"/>
  <c r="D3066" i="9"/>
  <c r="E3066" i="9"/>
  <c r="F3066" i="9"/>
  <c r="G3066" i="9"/>
  <c r="H3066" i="9"/>
  <c r="I3066" i="9"/>
  <c r="A3067" i="9"/>
  <c r="C3067" i="9" s="1"/>
  <c r="B3067" i="9"/>
  <c r="D3067" i="9"/>
  <c r="E3067" i="9"/>
  <c r="F3067" i="9"/>
  <c r="H3067" i="9"/>
  <c r="I3067" i="9"/>
  <c r="A3068" i="9"/>
  <c r="B3068" i="9"/>
  <c r="C3068" i="9"/>
  <c r="D3068" i="9"/>
  <c r="E3068" i="9"/>
  <c r="F3068" i="9"/>
  <c r="G3068" i="9"/>
  <c r="H3068" i="9"/>
  <c r="I3068" i="9"/>
  <c r="A3069" i="9"/>
  <c r="C3069" i="9" s="1"/>
  <c r="B3069" i="9"/>
  <c r="D3069" i="9"/>
  <c r="E3069" i="9"/>
  <c r="F3069" i="9"/>
  <c r="H3069" i="9"/>
  <c r="I3069" i="9"/>
  <c r="A3070" i="9"/>
  <c r="B3070" i="9"/>
  <c r="C3070" i="9"/>
  <c r="D3070" i="9"/>
  <c r="E3070" i="9"/>
  <c r="F3070" i="9"/>
  <c r="G3070" i="9"/>
  <c r="H3070" i="9"/>
  <c r="I3070" i="9"/>
  <c r="A3071" i="9"/>
  <c r="C3071" i="9" s="1"/>
  <c r="B3071" i="9"/>
  <c r="D3071" i="9"/>
  <c r="E3071" i="9"/>
  <c r="F3071" i="9"/>
  <c r="H3071" i="9"/>
  <c r="I3071" i="9"/>
  <c r="A3072" i="9"/>
  <c r="B3072" i="9"/>
  <c r="C3072" i="9"/>
  <c r="D3072" i="9"/>
  <c r="E3072" i="9"/>
  <c r="F3072" i="9"/>
  <c r="G3072" i="9"/>
  <c r="H3072" i="9"/>
  <c r="I3072" i="9"/>
  <c r="A3073" i="9"/>
  <c r="C3073" i="9" s="1"/>
  <c r="B3073" i="9"/>
  <c r="D3073" i="9"/>
  <c r="E3073" i="9"/>
  <c r="F3073" i="9"/>
  <c r="H3073" i="9"/>
  <c r="I3073" i="9"/>
  <c r="A3074" i="9"/>
  <c r="B3074" i="9"/>
  <c r="C3074" i="9"/>
  <c r="D3074" i="9"/>
  <c r="E3074" i="9"/>
  <c r="F3074" i="9"/>
  <c r="G3074" i="9"/>
  <c r="H3074" i="9"/>
  <c r="I3074" i="9"/>
  <c r="A3075" i="9"/>
  <c r="C3075" i="9" s="1"/>
  <c r="B3075" i="9"/>
  <c r="D3075" i="9"/>
  <c r="E3075" i="9"/>
  <c r="F3075" i="9"/>
  <c r="H3075" i="9"/>
  <c r="I3075" i="9"/>
  <c r="A3076" i="9"/>
  <c r="B3076" i="9"/>
  <c r="C3076" i="9"/>
  <c r="D3076" i="9"/>
  <c r="E3076" i="9"/>
  <c r="F3076" i="9"/>
  <c r="G3076" i="9"/>
  <c r="H3076" i="9"/>
  <c r="I3076" i="9"/>
  <c r="A3077" i="9"/>
  <c r="C3077" i="9" s="1"/>
  <c r="B3077" i="9"/>
  <c r="D3077" i="9"/>
  <c r="E3077" i="9"/>
  <c r="F3077" i="9"/>
  <c r="H3077" i="9"/>
  <c r="I3077" i="9"/>
  <c r="A3078" i="9"/>
  <c r="B3078" i="9"/>
  <c r="C3078" i="9"/>
  <c r="D3078" i="9"/>
  <c r="E3078" i="9"/>
  <c r="F3078" i="9"/>
  <c r="G3078" i="9"/>
  <c r="H3078" i="9"/>
  <c r="I3078" i="9"/>
  <c r="A3079" i="9"/>
  <c r="C3079" i="9" s="1"/>
  <c r="B3079" i="9"/>
  <c r="D3079" i="9"/>
  <c r="E3079" i="9"/>
  <c r="F3079" i="9"/>
  <c r="H3079" i="9"/>
  <c r="I3079" i="9"/>
  <c r="A3080" i="9"/>
  <c r="B3080" i="9"/>
  <c r="C3080" i="9"/>
  <c r="D3080" i="9"/>
  <c r="E3080" i="9"/>
  <c r="F3080" i="9"/>
  <c r="G3080" i="9"/>
  <c r="H3080" i="9"/>
  <c r="I3080" i="9"/>
  <c r="A3081" i="9"/>
  <c r="C3081" i="9" s="1"/>
  <c r="B3081" i="9"/>
  <c r="D3081" i="9"/>
  <c r="E3081" i="9"/>
  <c r="F3081" i="9"/>
  <c r="H3081" i="9"/>
  <c r="I3081" i="9"/>
  <c r="A3082" i="9"/>
  <c r="B3082" i="9"/>
  <c r="C3082" i="9"/>
  <c r="D3082" i="9"/>
  <c r="E3082" i="9"/>
  <c r="F3082" i="9"/>
  <c r="G3082" i="9"/>
  <c r="H3082" i="9"/>
  <c r="I3082" i="9"/>
  <c r="A3083" i="9"/>
  <c r="C3083" i="9" s="1"/>
  <c r="B3083" i="9"/>
  <c r="D3083" i="9"/>
  <c r="E3083" i="9"/>
  <c r="F3083" i="9"/>
  <c r="H3083" i="9"/>
  <c r="I3083" i="9"/>
  <c r="A3084" i="9"/>
  <c r="B3084" i="9"/>
  <c r="C3084" i="9"/>
  <c r="D3084" i="9"/>
  <c r="E3084" i="9"/>
  <c r="F3084" i="9"/>
  <c r="G3084" i="9"/>
  <c r="H3084" i="9"/>
  <c r="I3084" i="9"/>
  <c r="A3085" i="9"/>
  <c r="C3085" i="9" s="1"/>
  <c r="B3085" i="9"/>
  <c r="D3085" i="9"/>
  <c r="E3085" i="9"/>
  <c r="F3085" i="9"/>
  <c r="H3085" i="9"/>
  <c r="I3085" i="9"/>
  <c r="A3086" i="9"/>
  <c r="B3086" i="9"/>
  <c r="C3086" i="9"/>
  <c r="D3086" i="9"/>
  <c r="E3086" i="9"/>
  <c r="F3086" i="9"/>
  <c r="G3086" i="9"/>
  <c r="H3086" i="9"/>
  <c r="I3086" i="9"/>
  <c r="A3087" i="9"/>
  <c r="C3087" i="9" s="1"/>
  <c r="B3087" i="9"/>
  <c r="D3087" i="9"/>
  <c r="E3087" i="9"/>
  <c r="F3087" i="9"/>
  <c r="H3087" i="9"/>
  <c r="I3087" i="9"/>
  <c r="A3088" i="9"/>
  <c r="B3088" i="9"/>
  <c r="C3088" i="9"/>
  <c r="D3088" i="9"/>
  <c r="E3088" i="9"/>
  <c r="F3088" i="9"/>
  <c r="G3088" i="9"/>
  <c r="H3088" i="9"/>
  <c r="I3088" i="9"/>
  <c r="A3089" i="9"/>
  <c r="C3089" i="9" s="1"/>
  <c r="B3089" i="9"/>
  <c r="D3089" i="9"/>
  <c r="E3089" i="9"/>
  <c r="F3089" i="9"/>
  <c r="H3089" i="9"/>
  <c r="I3089" i="9"/>
  <c r="A3090" i="9"/>
  <c r="B3090" i="9"/>
  <c r="C3090" i="9"/>
  <c r="D3090" i="9"/>
  <c r="E3090" i="9"/>
  <c r="F3090" i="9"/>
  <c r="G3090" i="9"/>
  <c r="H3090" i="9"/>
  <c r="I3090" i="9"/>
  <c r="A3091" i="9"/>
  <c r="C3091" i="9" s="1"/>
  <c r="B3091" i="9"/>
  <c r="D3091" i="9"/>
  <c r="E3091" i="9"/>
  <c r="F3091" i="9"/>
  <c r="H3091" i="9"/>
  <c r="I3091" i="9"/>
  <c r="A3092" i="9"/>
  <c r="B3092" i="9"/>
  <c r="C3092" i="9"/>
  <c r="D3092" i="9"/>
  <c r="E3092" i="9"/>
  <c r="F3092" i="9"/>
  <c r="G3092" i="9"/>
  <c r="H3092" i="9"/>
  <c r="I3092" i="9"/>
  <c r="A3093" i="9"/>
  <c r="C3093" i="9" s="1"/>
  <c r="B3093" i="9"/>
  <c r="D3093" i="9"/>
  <c r="E3093" i="9"/>
  <c r="F3093" i="9"/>
  <c r="H3093" i="9"/>
  <c r="I3093" i="9"/>
  <c r="A3094" i="9"/>
  <c r="B3094" i="9"/>
  <c r="C3094" i="9"/>
  <c r="D3094" i="9"/>
  <c r="E3094" i="9"/>
  <c r="F3094" i="9"/>
  <c r="G3094" i="9"/>
  <c r="H3094" i="9"/>
  <c r="I3094" i="9"/>
  <c r="A3095" i="9"/>
  <c r="C3095" i="9" s="1"/>
  <c r="B3095" i="9"/>
  <c r="D3095" i="9"/>
  <c r="E3095" i="9"/>
  <c r="F3095" i="9"/>
  <c r="H3095" i="9"/>
  <c r="I3095" i="9"/>
  <c r="A3096" i="9"/>
  <c r="B3096" i="9"/>
  <c r="C3096" i="9"/>
  <c r="D3096" i="9"/>
  <c r="E3096" i="9"/>
  <c r="F3096" i="9"/>
  <c r="G3096" i="9"/>
  <c r="H3096" i="9"/>
  <c r="I3096" i="9"/>
  <c r="A3097" i="9"/>
  <c r="C3097" i="9" s="1"/>
  <c r="B3097" i="9"/>
  <c r="D3097" i="9"/>
  <c r="E3097" i="9"/>
  <c r="F3097" i="9"/>
  <c r="H3097" i="9"/>
  <c r="I3097" i="9"/>
  <c r="A3098" i="9"/>
  <c r="B3098" i="9"/>
  <c r="C3098" i="9"/>
  <c r="D3098" i="9"/>
  <c r="E3098" i="9"/>
  <c r="F3098" i="9"/>
  <c r="G3098" i="9"/>
  <c r="H3098" i="9"/>
  <c r="I3098" i="9"/>
  <c r="A3099" i="9"/>
  <c r="C3099" i="9" s="1"/>
  <c r="B3099" i="9"/>
  <c r="D3099" i="9"/>
  <c r="E3099" i="9"/>
  <c r="F3099" i="9"/>
  <c r="H3099" i="9"/>
  <c r="I3099" i="9"/>
  <c r="A3100" i="9"/>
  <c r="B3100" i="9"/>
  <c r="C3100" i="9"/>
  <c r="D3100" i="9"/>
  <c r="E3100" i="9"/>
  <c r="F3100" i="9"/>
  <c r="G3100" i="9"/>
  <c r="H3100" i="9"/>
  <c r="I3100" i="9"/>
  <c r="A3101" i="9"/>
  <c r="C3101" i="9" s="1"/>
  <c r="B3101" i="9"/>
  <c r="D3101" i="9"/>
  <c r="E3101" i="9"/>
  <c r="F3101" i="9"/>
  <c r="H3101" i="9"/>
  <c r="I3101" i="9"/>
  <c r="A3102" i="9"/>
  <c r="B3102" i="9"/>
  <c r="C3102" i="9"/>
  <c r="D3102" i="9"/>
  <c r="E3102" i="9"/>
  <c r="F3102" i="9"/>
  <c r="G3102" i="9"/>
  <c r="H3102" i="9"/>
  <c r="I3102" i="9"/>
  <c r="A3103" i="9"/>
  <c r="C3103" i="9" s="1"/>
  <c r="B3103" i="9"/>
  <c r="D3103" i="9"/>
  <c r="E3103" i="9"/>
  <c r="F3103" i="9"/>
  <c r="H3103" i="9"/>
  <c r="I3103" i="9"/>
  <c r="A3104" i="9"/>
  <c r="B3104" i="9"/>
  <c r="C3104" i="9"/>
  <c r="D3104" i="9"/>
  <c r="E3104" i="9"/>
  <c r="F3104" i="9"/>
  <c r="G3104" i="9"/>
  <c r="H3104" i="9"/>
  <c r="I3104" i="9"/>
  <c r="A3105" i="9"/>
  <c r="C3105" i="9" s="1"/>
  <c r="B3105" i="9"/>
  <c r="D3105" i="9"/>
  <c r="E3105" i="9"/>
  <c r="F3105" i="9"/>
  <c r="H3105" i="9"/>
  <c r="I3105" i="9"/>
  <c r="A3106" i="9"/>
  <c r="B3106" i="9"/>
  <c r="C3106" i="9"/>
  <c r="D3106" i="9"/>
  <c r="E3106" i="9"/>
  <c r="F3106" i="9"/>
  <c r="G3106" i="9"/>
  <c r="H3106" i="9"/>
  <c r="I3106" i="9"/>
  <c r="A3107" i="9"/>
  <c r="C3107" i="9" s="1"/>
  <c r="B3107" i="9"/>
  <c r="D3107" i="9"/>
  <c r="E3107" i="9"/>
  <c r="F3107" i="9"/>
  <c r="H3107" i="9"/>
  <c r="I3107" i="9"/>
  <c r="A3108" i="9"/>
  <c r="B3108" i="9"/>
  <c r="C3108" i="9"/>
  <c r="D3108" i="9"/>
  <c r="E3108" i="9"/>
  <c r="F3108" i="9"/>
  <c r="G3108" i="9"/>
  <c r="H3108" i="9"/>
  <c r="I3108" i="9"/>
  <c r="A3109" i="9"/>
  <c r="C3109" i="9" s="1"/>
  <c r="B3109" i="9"/>
  <c r="D3109" i="9"/>
  <c r="E3109" i="9"/>
  <c r="F3109" i="9"/>
  <c r="H3109" i="9"/>
  <c r="I3109" i="9"/>
  <c r="A3110" i="9"/>
  <c r="B3110" i="9"/>
  <c r="C3110" i="9"/>
  <c r="D3110" i="9"/>
  <c r="E3110" i="9"/>
  <c r="F3110" i="9"/>
  <c r="G3110" i="9"/>
  <c r="H3110" i="9"/>
  <c r="I3110" i="9"/>
  <c r="A3111" i="9"/>
  <c r="C3111" i="9" s="1"/>
  <c r="B3111" i="9"/>
  <c r="D3111" i="9"/>
  <c r="E3111" i="9"/>
  <c r="F3111" i="9"/>
  <c r="H3111" i="9"/>
  <c r="I3111" i="9"/>
  <c r="A3112" i="9"/>
  <c r="B3112" i="9"/>
  <c r="C3112" i="9"/>
  <c r="D3112" i="9"/>
  <c r="E3112" i="9"/>
  <c r="F3112" i="9"/>
  <c r="G3112" i="9"/>
  <c r="H3112" i="9"/>
  <c r="I3112" i="9"/>
  <c r="A3113" i="9"/>
  <c r="C3113" i="9" s="1"/>
  <c r="B3113" i="9"/>
  <c r="D3113" i="9"/>
  <c r="E3113" i="9"/>
  <c r="F3113" i="9"/>
  <c r="H3113" i="9"/>
  <c r="I3113" i="9"/>
  <c r="A3114" i="9"/>
  <c r="B3114" i="9"/>
  <c r="C3114" i="9"/>
  <c r="D3114" i="9"/>
  <c r="E3114" i="9"/>
  <c r="F3114" i="9"/>
  <c r="G3114" i="9"/>
  <c r="H3114" i="9"/>
  <c r="I3114" i="9"/>
  <c r="A3115" i="9"/>
  <c r="C3115" i="9" s="1"/>
  <c r="B3115" i="9"/>
  <c r="D3115" i="9"/>
  <c r="E3115" i="9"/>
  <c r="F3115" i="9"/>
  <c r="H3115" i="9"/>
  <c r="I3115" i="9"/>
  <c r="A3116" i="9"/>
  <c r="B3116" i="9"/>
  <c r="C3116" i="9"/>
  <c r="D3116" i="9"/>
  <c r="E3116" i="9"/>
  <c r="F3116" i="9"/>
  <c r="G3116" i="9"/>
  <c r="H3116" i="9"/>
  <c r="I3116" i="9"/>
  <c r="A3117" i="9"/>
  <c r="C3117" i="9" s="1"/>
  <c r="B3117" i="9"/>
  <c r="D3117" i="9"/>
  <c r="E3117" i="9"/>
  <c r="F3117" i="9"/>
  <c r="H3117" i="9"/>
  <c r="I3117" i="9"/>
  <c r="A3118" i="9"/>
  <c r="B3118" i="9"/>
  <c r="C3118" i="9"/>
  <c r="D3118" i="9"/>
  <c r="E3118" i="9"/>
  <c r="F3118" i="9"/>
  <c r="G3118" i="9"/>
  <c r="H3118" i="9"/>
  <c r="I3118" i="9"/>
  <c r="A3119" i="9"/>
  <c r="C3119" i="9" s="1"/>
  <c r="B3119" i="9"/>
  <c r="D3119" i="9"/>
  <c r="E3119" i="9"/>
  <c r="F3119" i="9"/>
  <c r="H3119" i="9"/>
  <c r="I3119" i="9"/>
  <c r="A3120" i="9"/>
  <c r="B3120" i="9"/>
  <c r="C3120" i="9"/>
  <c r="D3120" i="9"/>
  <c r="E3120" i="9"/>
  <c r="F3120" i="9"/>
  <c r="G3120" i="9"/>
  <c r="H3120" i="9"/>
  <c r="I3120" i="9"/>
  <c r="A3121" i="9"/>
  <c r="C3121" i="9" s="1"/>
  <c r="B3121" i="9"/>
  <c r="D3121" i="9"/>
  <c r="E3121" i="9"/>
  <c r="F3121" i="9"/>
  <c r="H3121" i="9"/>
  <c r="I3121" i="9"/>
  <c r="A3122" i="9"/>
  <c r="B3122" i="9"/>
  <c r="C3122" i="9"/>
  <c r="D3122" i="9"/>
  <c r="E3122" i="9"/>
  <c r="F3122" i="9"/>
  <c r="G3122" i="9"/>
  <c r="H3122" i="9"/>
  <c r="I3122" i="9"/>
  <c r="A3123" i="9"/>
  <c r="C3123" i="9" s="1"/>
  <c r="B3123" i="9"/>
  <c r="D3123" i="9"/>
  <c r="E3123" i="9"/>
  <c r="F3123" i="9"/>
  <c r="H3123" i="9"/>
  <c r="I3123" i="9"/>
  <c r="A3124" i="9"/>
  <c r="B3124" i="9"/>
  <c r="C3124" i="9"/>
  <c r="D3124" i="9"/>
  <c r="E3124" i="9"/>
  <c r="F3124" i="9"/>
  <c r="G3124" i="9"/>
  <c r="H3124" i="9"/>
  <c r="I3124" i="9"/>
  <c r="A3125" i="9"/>
  <c r="C3125" i="9" s="1"/>
  <c r="B3125" i="9"/>
  <c r="D3125" i="9"/>
  <c r="E3125" i="9"/>
  <c r="F3125" i="9"/>
  <c r="H3125" i="9"/>
  <c r="I3125" i="9"/>
  <c r="A3126" i="9"/>
  <c r="B3126" i="9"/>
  <c r="C3126" i="9"/>
  <c r="D3126" i="9"/>
  <c r="E3126" i="9"/>
  <c r="F3126" i="9"/>
  <c r="G3126" i="9"/>
  <c r="H3126" i="9"/>
  <c r="I3126" i="9"/>
  <c r="A3127" i="9"/>
  <c r="C3127" i="9" s="1"/>
  <c r="B3127" i="9"/>
  <c r="D3127" i="9"/>
  <c r="E3127" i="9"/>
  <c r="F3127" i="9"/>
  <c r="H3127" i="9"/>
  <c r="I3127" i="9"/>
  <c r="A3128" i="9"/>
  <c r="B3128" i="9"/>
  <c r="C3128" i="9"/>
  <c r="D3128" i="9"/>
  <c r="E3128" i="9"/>
  <c r="F3128" i="9"/>
  <c r="G3128" i="9"/>
  <c r="H3128" i="9"/>
  <c r="I3128" i="9"/>
  <c r="A3129" i="9"/>
  <c r="C3129" i="9" s="1"/>
  <c r="B3129" i="9"/>
  <c r="D3129" i="9"/>
  <c r="E3129" i="9"/>
  <c r="F3129" i="9"/>
  <c r="H3129" i="9"/>
  <c r="I3129" i="9"/>
  <c r="A3130" i="9"/>
  <c r="B3130" i="9"/>
  <c r="C3130" i="9"/>
  <c r="D3130" i="9"/>
  <c r="E3130" i="9"/>
  <c r="F3130" i="9"/>
  <c r="G3130" i="9"/>
  <c r="H3130" i="9"/>
  <c r="I3130" i="9"/>
  <c r="A3131" i="9"/>
  <c r="C3131" i="9" s="1"/>
  <c r="B3131" i="9"/>
  <c r="D3131" i="9"/>
  <c r="E3131" i="9"/>
  <c r="F3131" i="9"/>
  <c r="H3131" i="9"/>
  <c r="I3131" i="9"/>
  <c r="A3132" i="9"/>
  <c r="B3132" i="9"/>
  <c r="C3132" i="9"/>
  <c r="D3132" i="9"/>
  <c r="E3132" i="9"/>
  <c r="F3132" i="9"/>
  <c r="G3132" i="9"/>
  <c r="H3132" i="9"/>
  <c r="I3132" i="9"/>
  <c r="A3133" i="9"/>
  <c r="C3133" i="9" s="1"/>
  <c r="B3133" i="9"/>
  <c r="D3133" i="9"/>
  <c r="E3133" i="9"/>
  <c r="F3133" i="9"/>
  <c r="H3133" i="9"/>
  <c r="I3133" i="9"/>
  <c r="A3134" i="9"/>
  <c r="B3134" i="9"/>
  <c r="C3134" i="9"/>
  <c r="D3134" i="9"/>
  <c r="E3134" i="9"/>
  <c r="F3134" i="9"/>
  <c r="G3134" i="9"/>
  <c r="H3134" i="9"/>
  <c r="I3134" i="9"/>
  <c r="A3135" i="9"/>
  <c r="C3135" i="9" s="1"/>
  <c r="B3135" i="9"/>
  <c r="D3135" i="9"/>
  <c r="E3135" i="9"/>
  <c r="F3135" i="9"/>
  <c r="H3135" i="9"/>
  <c r="I3135" i="9"/>
  <c r="A3136" i="9"/>
  <c r="B3136" i="9"/>
  <c r="C3136" i="9"/>
  <c r="D3136" i="9"/>
  <c r="E3136" i="9"/>
  <c r="F3136" i="9"/>
  <c r="G3136" i="9"/>
  <c r="H3136" i="9"/>
  <c r="I3136" i="9"/>
  <c r="A3137" i="9"/>
  <c r="C3137" i="9" s="1"/>
  <c r="B3137" i="9"/>
  <c r="D3137" i="9"/>
  <c r="E3137" i="9"/>
  <c r="F3137" i="9"/>
  <c r="H3137" i="9"/>
  <c r="I3137" i="9"/>
  <c r="A3138" i="9"/>
  <c r="B3138" i="9"/>
  <c r="C3138" i="9"/>
  <c r="D3138" i="9"/>
  <c r="E3138" i="9"/>
  <c r="F3138" i="9"/>
  <c r="G3138" i="9"/>
  <c r="H3138" i="9"/>
  <c r="I3138" i="9"/>
  <c r="A3139" i="9"/>
  <c r="C3139" i="9" s="1"/>
  <c r="B3139" i="9"/>
  <c r="D3139" i="9"/>
  <c r="E3139" i="9"/>
  <c r="F3139" i="9"/>
  <c r="H3139" i="9"/>
  <c r="I3139" i="9"/>
  <c r="A3140" i="9"/>
  <c r="B3140" i="9"/>
  <c r="C3140" i="9"/>
  <c r="D3140" i="9"/>
  <c r="E3140" i="9"/>
  <c r="F3140" i="9"/>
  <c r="G3140" i="9"/>
  <c r="H3140" i="9"/>
  <c r="I3140" i="9"/>
  <c r="A3141" i="9"/>
  <c r="C3141" i="9" s="1"/>
  <c r="B3141" i="9"/>
  <c r="D3141" i="9"/>
  <c r="E3141" i="9"/>
  <c r="F3141" i="9"/>
  <c r="H3141" i="9"/>
  <c r="I3141" i="9"/>
  <c r="A3142" i="9"/>
  <c r="B3142" i="9"/>
  <c r="C3142" i="9"/>
  <c r="D3142" i="9"/>
  <c r="E3142" i="9"/>
  <c r="F3142" i="9"/>
  <c r="G3142" i="9"/>
  <c r="H3142" i="9"/>
  <c r="I3142" i="9"/>
  <c r="A3143" i="9"/>
  <c r="C3143" i="9" s="1"/>
  <c r="B3143" i="9"/>
  <c r="D3143" i="9"/>
  <c r="E3143" i="9"/>
  <c r="F3143" i="9"/>
  <c r="H3143" i="9"/>
  <c r="I3143" i="9"/>
  <c r="A3144" i="9"/>
  <c r="B3144" i="9"/>
  <c r="C3144" i="9"/>
  <c r="D3144" i="9"/>
  <c r="E3144" i="9"/>
  <c r="F3144" i="9"/>
  <c r="G3144" i="9"/>
  <c r="H3144" i="9"/>
  <c r="I3144" i="9"/>
  <c r="A3145" i="9"/>
  <c r="C3145" i="9" s="1"/>
  <c r="B3145" i="9"/>
  <c r="D3145" i="9"/>
  <c r="E3145" i="9"/>
  <c r="F3145" i="9"/>
  <c r="H3145" i="9"/>
  <c r="I3145" i="9"/>
  <c r="A3146" i="9"/>
  <c r="B3146" i="9"/>
  <c r="C3146" i="9"/>
  <c r="D3146" i="9"/>
  <c r="E3146" i="9"/>
  <c r="F3146" i="9"/>
  <c r="G3146" i="9"/>
  <c r="H3146" i="9"/>
  <c r="I3146" i="9"/>
  <c r="A3147" i="9"/>
  <c r="C3147" i="9" s="1"/>
  <c r="B3147" i="9"/>
  <c r="D3147" i="9"/>
  <c r="E3147" i="9"/>
  <c r="F3147" i="9"/>
  <c r="H3147" i="9"/>
  <c r="I3147" i="9"/>
  <c r="A3148" i="9"/>
  <c r="B3148" i="9"/>
  <c r="C3148" i="9"/>
  <c r="D3148" i="9"/>
  <c r="E3148" i="9"/>
  <c r="F3148" i="9"/>
  <c r="G3148" i="9"/>
  <c r="H3148" i="9"/>
  <c r="I3148" i="9"/>
  <c r="A3149" i="9"/>
  <c r="C3149" i="9" s="1"/>
  <c r="B3149" i="9"/>
  <c r="D3149" i="9"/>
  <c r="E3149" i="9"/>
  <c r="F3149" i="9"/>
  <c r="H3149" i="9"/>
  <c r="I3149" i="9"/>
  <c r="A3150" i="9"/>
  <c r="B3150" i="9"/>
  <c r="C3150" i="9"/>
  <c r="D3150" i="9"/>
  <c r="E3150" i="9"/>
  <c r="F3150" i="9"/>
  <c r="G3150" i="9"/>
  <c r="H3150" i="9"/>
  <c r="I3150" i="9"/>
  <c r="A3151" i="9"/>
  <c r="C3151" i="9" s="1"/>
  <c r="B3151" i="9"/>
  <c r="D3151" i="9"/>
  <c r="E3151" i="9"/>
  <c r="F3151" i="9"/>
  <c r="H3151" i="9"/>
  <c r="I3151" i="9"/>
  <c r="A3152" i="9"/>
  <c r="B3152" i="9"/>
  <c r="C3152" i="9"/>
  <c r="D3152" i="9"/>
  <c r="E3152" i="9"/>
  <c r="F3152" i="9"/>
  <c r="G3152" i="9"/>
  <c r="H3152" i="9"/>
  <c r="I3152" i="9"/>
  <c r="A3153" i="9"/>
  <c r="C3153" i="9" s="1"/>
  <c r="B3153" i="9"/>
  <c r="D3153" i="9"/>
  <c r="E3153" i="9"/>
  <c r="F3153" i="9"/>
  <c r="H3153" i="9"/>
  <c r="I3153" i="9"/>
  <c r="A3154" i="9"/>
  <c r="B3154" i="9"/>
  <c r="C3154" i="9"/>
  <c r="D3154" i="9"/>
  <c r="E3154" i="9"/>
  <c r="F3154" i="9"/>
  <c r="G3154" i="9"/>
  <c r="H3154" i="9"/>
  <c r="I3154" i="9"/>
  <c r="A3155" i="9"/>
  <c r="C3155" i="9" s="1"/>
  <c r="B3155" i="9"/>
  <c r="D3155" i="9"/>
  <c r="E3155" i="9"/>
  <c r="F3155" i="9"/>
  <c r="H3155" i="9"/>
  <c r="I3155" i="9"/>
  <c r="A3156" i="9"/>
  <c r="B3156" i="9"/>
  <c r="C3156" i="9"/>
  <c r="D3156" i="9"/>
  <c r="E3156" i="9"/>
  <c r="F3156" i="9"/>
  <c r="G3156" i="9"/>
  <c r="H3156" i="9"/>
  <c r="I3156" i="9"/>
  <c r="A3157" i="9"/>
  <c r="C3157" i="9" s="1"/>
  <c r="B3157" i="9"/>
  <c r="D3157" i="9"/>
  <c r="E3157" i="9"/>
  <c r="F3157" i="9"/>
  <c r="H3157" i="9"/>
  <c r="I3157" i="9"/>
  <c r="A3158" i="9"/>
  <c r="B3158" i="9"/>
  <c r="C3158" i="9"/>
  <c r="D3158" i="9"/>
  <c r="E3158" i="9"/>
  <c r="F3158" i="9"/>
  <c r="G3158" i="9"/>
  <c r="H3158" i="9"/>
  <c r="I3158" i="9"/>
  <c r="A3159" i="9"/>
  <c r="C3159" i="9" s="1"/>
  <c r="B3159" i="9"/>
  <c r="D3159" i="9"/>
  <c r="E3159" i="9"/>
  <c r="F3159" i="9"/>
  <c r="H3159" i="9"/>
  <c r="I3159" i="9"/>
  <c r="A3160" i="9"/>
  <c r="B3160" i="9"/>
  <c r="C3160" i="9"/>
  <c r="D3160" i="9"/>
  <c r="E3160" i="9"/>
  <c r="F3160" i="9"/>
  <c r="G3160" i="9"/>
  <c r="H3160" i="9"/>
  <c r="I3160" i="9"/>
  <c r="A3161" i="9"/>
  <c r="C3161" i="9" s="1"/>
  <c r="B3161" i="9"/>
  <c r="D3161" i="9"/>
  <c r="E3161" i="9"/>
  <c r="F3161" i="9"/>
  <c r="H3161" i="9"/>
  <c r="I3161" i="9"/>
  <c r="A3162" i="9"/>
  <c r="B3162" i="9"/>
  <c r="C3162" i="9"/>
  <c r="D3162" i="9"/>
  <c r="E3162" i="9"/>
  <c r="F3162" i="9"/>
  <c r="G3162" i="9"/>
  <c r="H3162" i="9"/>
  <c r="I3162" i="9"/>
  <c r="A3163" i="9"/>
  <c r="C3163" i="9" s="1"/>
  <c r="B3163" i="9"/>
  <c r="D3163" i="9"/>
  <c r="E3163" i="9"/>
  <c r="F3163" i="9"/>
  <c r="H3163" i="9"/>
  <c r="I3163" i="9"/>
  <c r="A3164" i="9"/>
  <c r="B3164" i="9"/>
  <c r="C3164" i="9"/>
  <c r="D3164" i="9"/>
  <c r="E3164" i="9"/>
  <c r="F3164" i="9"/>
  <c r="G3164" i="9"/>
  <c r="H3164" i="9"/>
  <c r="I3164" i="9"/>
  <c r="A3165" i="9"/>
  <c r="C3165" i="9" s="1"/>
  <c r="B3165" i="9"/>
  <c r="D3165" i="9"/>
  <c r="E3165" i="9"/>
  <c r="F3165" i="9"/>
  <c r="H3165" i="9"/>
  <c r="I3165" i="9"/>
  <c r="A3166" i="9"/>
  <c r="B3166" i="9"/>
  <c r="C3166" i="9"/>
  <c r="D3166" i="9"/>
  <c r="E3166" i="9"/>
  <c r="F3166" i="9"/>
  <c r="G3166" i="9"/>
  <c r="H3166" i="9"/>
  <c r="I3166" i="9"/>
  <c r="A3167" i="9"/>
  <c r="C3167" i="9" s="1"/>
  <c r="B3167" i="9"/>
  <c r="D3167" i="9"/>
  <c r="E3167" i="9"/>
  <c r="F3167" i="9"/>
  <c r="H3167" i="9"/>
  <c r="I3167" i="9"/>
  <c r="A3168" i="9"/>
  <c r="B3168" i="9"/>
  <c r="C3168" i="9"/>
  <c r="D3168" i="9"/>
  <c r="E3168" i="9"/>
  <c r="F3168" i="9"/>
  <c r="G3168" i="9"/>
  <c r="H3168" i="9"/>
  <c r="I3168" i="9"/>
  <c r="A3169" i="9"/>
  <c r="C3169" i="9" s="1"/>
  <c r="B3169" i="9"/>
  <c r="D3169" i="9"/>
  <c r="E3169" i="9"/>
  <c r="F3169" i="9"/>
  <c r="H3169" i="9"/>
  <c r="I3169" i="9"/>
  <c r="A3170" i="9"/>
  <c r="B3170" i="9"/>
  <c r="C3170" i="9"/>
  <c r="D3170" i="9"/>
  <c r="E3170" i="9"/>
  <c r="F3170" i="9"/>
  <c r="G3170" i="9"/>
  <c r="H3170" i="9"/>
  <c r="I3170" i="9"/>
  <c r="A3171" i="9"/>
  <c r="C3171" i="9" s="1"/>
  <c r="B3171" i="9"/>
  <c r="D3171" i="9"/>
  <c r="E3171" i="9"/>
  <c r="F3171" i="9"/>
  <c r="H3171" i="9"/>
  <c r="I3171" i="9"/>
  <c r="A3172" i="9"/>
  <c r="B3172" i="9"/>
  <c r="C3172" i="9"/>
  <c r="D3172" i="9"/>
  <c r="E3172" i="9"/>
  <c r="F3172" i="9"/>
  <c r="G3172" i="9"/>
  <c r="H3172" i="9"/>
  <c r="I3172" i="9"/>
  <c r="A3173" i="9"/>
  <c r="C3173" i="9" s="1"/>
  <c r="B3173" i="9"/>
  <c r="D3173" i="9"/>
  <c r="E3173" i="9"/>
  <c r="F3173" i="9"/>
  <c r="H3173" i="9"/>
  <c r="I3173" i="9"/>
  <c r="A3174" i="9"/>
  <c r="B3174" i="9"/>
  <c r="C3174" i="9"/>
  <c r="D3174" i="9"/>
  <c r="E3174" i="9"/>
  <c r="F3174" i="9"/>
  <c r="G3174" i="9"/>
  <c r="H3174" i="9"/>
  <c r="I3174" i="9"/>
  <c r="A3175" i="9"/>
  <c r="C3175" i="9" s="1"/>
  <c r="B3175" i="9"/>
  <c r="D3175" i="9"/>
  <c r="E3175" i="9"/>
  <c r="F3175" i="9"/>
  <c r="H3175" i="9"/>
  <c r="I3175" i="9"/>
  <c r="A3176" i="9"/>
  <c r="B3176" i="9"/>
  <c r="C3176" i="9"/>
  <c r="D3176" i="9"/>
  <c r="E3176" i="9"/>
  <c r="F3176" i="9"/>
  <c r="G3176" i="9"/>
  <c r="H3176" i="9"/>
  <c r="I3176" i="9"/>
  <c r="A3177" i="9"/>
  <c r="C3177" i="9" s="1"/>
  <c r="B3177" i="9"/>
  <c r="D3177" i="9"/>
  <c r="E3177" i="9"/>
  <c r="F3177" i="9"/>
  <c r="H3177" i="9"/>
  <c r="I3177" i="9"/>
  <c r="A3178" i="9"/>
  <c r="B3178" i="9"/>
  <c r="C3178" i="9"/>
  <c r="D3178" i="9"/>
  <c r="E3178" i="9"/>
  <c r="F3178" i="9"/>
  <c r="G3178" i="9"/>
  <c r="H3178" i="9"/>
  <c r="I3178" i="9"/>
  <c r="A3179" i="9"/>
  <c r="C3179" i="9" s="1"/>
  <c r="B3179" i="9"/>
  <c r="D3179" i="9"/>
  <c r="E3179" i="9"/>
  <c r="F3179" i="9"/>
  <c r="H3179" i="9"/>
  <c r="I3179" i="9"/>
  <c r="A3180" i="9"/>
  <c r="B3180" i="9"/>
  <c r="C3180" i="9"/>
  <c r="D3180" i="9"/>
  <c r="E3180" i="9"/>
  <c r="F3180" i="9"/>
  <c r="G3180" i="9"/>
  <c r="H3180" i="9"/>
  <c r="I3180" i="9"/>
  <c r="A3181" i="9"/>
  <c r="C3181" i="9" s="1"/>
  <c r="B3181" i="9"/>
  <c r="D3181" i="9"/>
  <c r="E3181" i="9"/>
  <c r="F3181" i="9"/>
  <c r="H3181" i="9"/>
  <c r="I3181" i="9"/>
  <c r="A3182" i="9"/>
  <c r="B3182" i="9"/>
  <c r="C3182" i="9"/>
  <c r="D3182" i="9"/>
  <c r="E3182" i="9"/>
  <c r="F3182" i="9"/>
  <c r="G3182" i="9"/>
  <c r="H3182" i="9"/>
  <c r="I3182" i="9"/>
  <c r="A3183" i="9"/>
  <c r="C3183" i="9" s="1"/>
  <c r="B3183" i="9"/>
  <c r="D3183" i="9"/>
  <c r="E3183" i="9"/>
  <c r="F3183" i="9"/>
  <c r="H3183" i="9"/>
  <c r="I3183" i="9"/>
  <c r="A3184" i="9"/>
  <c r="B3184" i="9"/>
  <c r="C3184" i="9"/>
  <c r="D3184" i="9"/>
  <c r="E3184" i="9"/>
  <c r="F3184" i="9"/>
  <c r="G3184" i="9"/>
  <c r="H3184" i="9"/>
  <c r="I3184" i="9"/>
  <c r="A3185" i="9"/>
  <c r="C3185" i="9" s="1"/>
  <c r="B3185" i="9"/>
  <c r="D3185" i="9"/>
  <c r="E3185" i="9"/>
  <c r="F3185" i="9"/>
  <c r="H3185" i="9"/>
  <c r="I3185" i="9"/>
  <c r="A3186" i="9"/>
  <c r="B3186" i="9"/>
  <c r="C3186" i="9"/>
  <c r="D3186" i="9"/>
  <c r="E3186" i="9"/>
  <c r="F3186" i="9"/>
  <c r="G3186" i="9"/>
  <c r="H3186" i="9"/>
  <c r="I3186" i="9"/>
  <c r="A3187" i="9"/>
  <c r="C3187" i="9" s="1"/>
  <c r="B3187" i="9"/>
  <c r="D3187" i="9"/>
  <c r="E3187" i="9"/>
  <c r="F3187" i="9"/>
  <c r="H3187" i="9"/>
  <c r="I3187" i="9"/>
  <c r="A3188" i="9"/>
  <c r="B3188" i="9"/>
  <c r="C3188" i="9"/>
  <c r="D3188" i="9"/>
  <c r="E3188" i="9"/>
  <c r="F3188" i="9"/>
  <c r="G3188" i="9"/>
  <c r="H3188" i="9"/>
  <c r="I3188" i="9"/>
  <c r="A3189" i="9"/>
  <c r="C3189" i="9" s="1"/>
  <c r="B3189" i="9"/>
  <c r="D3189" i="9"/>
  <c r="E3189" i="9"/>
  <c r="F3189" i="9"/>
  <c r="H3189" i="9"/>
  <c r="I3189" i="9"/>
  <c r="A3190" i="9"/>
  <c r="B3190" i="9"/>
  <c r="C3190" i="9"/>
  <c r="D3190" i="9"/>
  <c r="E3190" i="9"/>
  <c r="F3190" i="9"/>
  <c r="G3190" i="9"/>
  <c r="H3190" i="9"/>
  <c r="I3190" i="9"/>
  <c r="A3191" i="9"/>
  <c r="C3191" i="9" s="1"/>
  <c r="B3191" i="9"/>
  <c r="D3191" i="9"/>
  <c r="E3191" i="9"/>
  <c r="F3191" i="9"/>
  <c r="H3191" i="9"/>
  <c r="I3191" i="9"/>
  <c r="A3192" i="9"/>
  <c r="B3192" i="9"/>
  <c r="C3192" i="9"/>
  <c r="D3192" i="9"/>
  <c r="E3192" i="9"/>
  <c r="F3192" i="9"/>
  <c r="G3192" i="9"/>
  <c r="H3192" i="9"/>
  <c r="I3192" i="9"/>
  <c r="A3193" i="9"/>
  <c r="C3193" i="9" s="1"/>
  <c r="B3193" i="9"/>
  <c r="D3193" i="9"/>
  <c r="E3193" i="9"/>
  <c r="F3193" i="9"/>
  <c r="H3193" i="9"/>
  <c r="I3193" i="9"/>
  <c r="A3194" i="9"/>
  <c r="B3194" i="9"/>
  <c r="C3194" i="9"/>
  <c r="D3194" i="9"/>
  <c r="E3194" i="9"/>
  <c r="F3194" i="9"/>
  <c r="G3194" i="9"/>
  <c r="H3194" i="9"/>
  <c r="I3194" i="9"/>
  <c r="A3195" i="9"/>
  <c r="C3195" i="9" s="1"/>
  <c r="B3195" i="9"/>
  <c r="D3195" i="9"/>
  <c r="E3195" i="9"/>
  <c r="F3195" i="9"/>
  <c r="H3195" i="9"/>
  <c r="I3195" i="9"/>
  <c r="A3196" i="9"/>
  <c r="B3196" i="9"/>
  <c r="C3196" i="9"/>
  <c r="D3196" i="9"/>
  <c r="E3196" i="9"/>
  <c r="F3196" i="9"/>
  <c r="G3196" i="9"/>
  <c r="H3196" i="9"/>
  <c r="I3196" i="9"/>
  <c r="A3197" i="9"/>
  <c r="C3197" i="9" s="1"/>
  <c r="B3197" i="9"/>
  <c r="D3197" i="9"/>
  <c r="E3197" i="9"/>
  <c r="F3197" i="9"/>
  <c r="H3197" i="9"/>
  <c r="I3197" i="9"/>
  <c r="A3198" i="9"/>
  <c r="B3198" i="9"/>
  <c r="C3198" i="9"/>
  <c r="D3198" i="9"/>
  <c r="E3198" i="9"/>
  <c r="F3198" i="9"/>
  <c r="G3198" i="9"/>
  <c r="H3198" i="9"/>
  <c r="I3198" i="9"/>
  <c r="A3199" i="9"/>
  <c r="C3199" i="9" s="1"/>
  <c r="B3199" i="9"/>
  <c r="D3199" i="9"/>
  <c r="E3199" i="9"/>
  <c r="F3199" i="9"/>
  <c r="H3199" i="9"/>
  <c r="I3199" i="9"/>
  <c r="A3200" i="9"/>
  <c r="B3200" i="9"/>
  <c r="C3200" i="9"/>
  <c r="D3200" i="9"/>
  <c r="E3200" i="9"/>
  <c r="F3200" i="9"/>
  <c r="G3200" i="9"/>
  <c r="H3200" i="9"/>
  <c r="I3200" i="9"/>
  <c r="A3201" i="9"/>
  <c r="C3201" i="9" s="1"/>
  <c r="B3201" i="9"/>
  <c r="D3201" i="9"/>
  <c r="E3201" i="9"/>
  <c r="F3201" i="9"/>
  <c r="H3201" i="9"/>
  <c r="I3201" i="9"/>
  <c r="A3202" i="9"/>
  <c r="B3202" i="9"/>
  <c r="C3202" i="9"/>
  <c r="D3202" i="9"/>
  <c r="E3202" i="9"/>
  <c r="F3202" i="9"/>
  <c r="G3202" i="9"/>
  <c r="H3202" i="9"/>
  <c r="I3202" i="9"/>
  <c r="A3203" i="9"/>
  <c r="C3203" i="9" s="1"/>
  <c r="B3203" i="9"/>
  <c r="D3203" i="9"/>
  <c r="E3203" i="9"/>
  <c r="F3203" i="9"/>
  <c r="H3203" i="9"/>
  <c r="I3203" i="9"/>
  <c r="A3204" i="9"/>
  <c r="B3204" i="9"/>
  <c r="C3204" i="9"/>
  <c r="D3204" i="9"/>
  <c r="E3204" i="9"/>
  <c r="F3204" i="9"/>
  <c r="G3204" i="9"/>
  <c r="H3204" i="9"/>
  <c r="I3204" i="9"/>
  <c r="A3205" i="9"/>
  <c r="C3205" i="9" s="1"/>
  <c r="B3205" i="9"/>
  <c r="D3205" i="9"/>
  <c r="E3205" i="9"/>
  <c r="F3205" i="9"/>
  <c r="H3205" i="9"/>
  <c r="I3205" i="9"/>
  <c r="A3206" i="9"/>
  <c r="B3206" i="9"/>
  <c r="C3206" i="9"/>
  <c r="D3206" i="9"/>
  <c r="E3206" i="9"/>
  <c r="F3206" i="9"/>
  <c r="G3206" i="9"/>
  <c r="H3206" i="9"/>
  <c r="I3206" i="9"/>
  <c r="A3207" i="9"/>
  <c r="C3207" i="9" s="1"/>
  <c r="B3207" i="9"/>
  <c r="D3207" i="9"/>
  <c r="E3207" i="9"/>
  <c r="F3207" i="9"/>
  <c r="H3207" i="9"/>
  <c r="I3207" i="9"/>
  <c r="A3208" i="9"/>
  <c r="B3208" i="9"/>
  <c r="C3208" i="9"/>
  <c r="D3208" i="9"/>
  <c r="E3208" i="9"/>
  <c r="F3208" i="9"/>
  <c r="G3208" i="9"/>
  <c r="H3208" i="9"/>
  <c r="I3208" i="9"/>
  <c r="A3209" i="9"/>
  <c r="C3209" i="9" s="1"/>
  <c r="B3209" i="9"/>
  <c r="D3209" i="9"/>
  <c r="E3209" i="9"/>
  <c r="F3209" i="9"/>
  <c r="H3209" i="9"/>
  <c r="I3209" i="9"/>
  <c r="A3210" i="9"/>
  <c r="B3210" i="9"/>
  <c r="C3210" i="9"/>
  <c r="D3210" i="9"/>
  <c r="E3210" i="9"/>
  <c r="F3210" i="9"/>
  <c r="G3210" i="9"/>
  <c r="H3210" i="9"/>
  <c r="I3210" i="9"/>
  <c r="A3211" i="9"/>
  <c r="C3211" i="9" s="1"/>
  <c r="B3211" i="9"/>
  <c r="D3211" i="9"/>
  <c r="E3211" i="9"/>
  <c r="F3211" i="9"/>
  <c r="H3211" i="9"/>
  <c r="I3211" i="9"/>
  <c r="A3212" i="9"/>
  <c r="B3212" i="9"/>
  <c r="C3212" i="9"/>
  <c r="D3212" i="9"/>
  <c r="E3212" i="9"/>
  <c r="F3212" i="9"/>
  <c r="G3212" i="9"/>
  <c r="H3212" i="9"/>
  <c r="I3212" i="9"/>
  <c r="A3213" i="9"/>
  <c r="C3213" i="9" s="1"/>
  <c r="B3213" i="9"/>
  <c r="D3213" i="9"/>
  <c r="E3213" i="9"/>
  <c r="F3213" i="9"/>
  <c r="H3213" i="9"/>
  <c r="I3213" i="9"/>
  <c r="A3214" i="9"/>
  <c r="B3214" i="9"/>
  <c r="C3214" i="9"/>
  <c r="D3214" i="9"/>
  <c r="E3214" i="9"/>
  <c r="F3214" i="9"/>
  <c r="G3214" i="9"/>
  <c r="H3214" i="9"/>
  <c r="I3214" i="9"/>
  <c r="A3215" i="9"/>
  <c r="C3215" i="9" s="1"/>
  <c r="B3215" i="9"/>
  <c r="D3215" i="9"/>
  <c r="E3215" i="9"/>
  <c r="F3215" i="9"/>
  <c r="H3215" i="9"/>
  <c r="I3215" i="9"/>
  <c r="A3216" i="9"/>
  <c r="B3216" i="9"/>
  <c r="C3216" i="9"/>
  <c r="D3216" i="9"/>
  <c r="E3216" i="9"/>
  <c r="F3216" i="9"/>
  <c r="G3216" i="9"/>
  <c r="H3216" i="9"/>
  <c r="I3216" i="9"/>
  <c r="A3217" i="9"/>
  <c r="C3217" i="9" s="1"/>
  <c r="B3217" i="9"/>
  <c r="D3217" i="9"/>
  <c r="E3217" i="9"/>
  <c r="F3217" i="9"/>
  <c r="H3217" i="9"/>
  <c r="I3217" i="9"/>
  <c r="A3218" i="9"/>
  <c r="B3218" i="9"/>
  <c r="C3218" i="9"/>
  <c r="D3218" i="9"/>
  <c r="E3218" i="9"/>
  <c r="F3218" i="9"/>
  <c r="G3218" i="9"/>
  <c r="H3218" i="9"/>
  <c r="I3218" i="9"/>
  <c r="A3219" i="9"/>
  <c r="C3219" i="9" s="1"/>
  <c r="B3219" i="9"/>
  <c r="D3219" i="9"/>
  <c r="E3219" i="9"/>
  <c r="F3219" i="9"/>
  <c r="H3219" i="9"/>
  <c r="I3219" i="9"/>
  <c r="A3220" i="9"/>
  <c r="B3220" i="9"/>
  <c r="C3220" i="9"/>
  <c r="D3220" i="9"/>
  <c r="E3220" i="9"/>
  <c r="F3220" i="9"/>
  <c r="G3220" i="9"/>
  <c r="H3220" i="9"/>
  <c r="I3220" i="9"/>
  <c r="A3221" i="9"/>
  <c r="C3221" i="9" s="1"/>
  <c r="B3221" i="9"/>
  <c r="D3221" i="9"/>
  <c r="E3221" i="9"/>
  <c r="F3221" i="9"/>
  <c r="H3221" i="9"/>
  <c r="I3221" i="9"/>
  <c r="A3222" i="9"/>
  <c r="B3222" i="9"/>
  <c r="C3222" i="9"/>
  <c r="D3222" i="9"/>
  <c r="E3222" i="9"/>
  <c r="F3222" i="9"/>
  <c r="G3222" i="9"/>
  <c r="H3222" i="9"/>
  <c r="I3222" i="9"/>
  <c r="A3223" i="9"/>
  <c r="C3223" i="9" s="1"/>
  <c r="B3223" i="9"/>
  <c r="D3223" i="9"/>
  <c r="E3223" i="9"/>
  <c r="F3223" i="9"/>
  <c r="H3223" i="9"/>
  <c r="I3223" i="9"/>
  <c r="A3224" i="9"/>
  <c r="B3224" i="9"/>
  <c r="C3224" i="9"/>
  <c r="D3224" i="9"/>
  <c r="E3224" i="9"/>
  <c r="F3224" i="9"/>
  <c r="G3224" i="9"/>
  <c r="H3224" i="9"/>
  <c r="I3224" i="9"/>
  <c r="A3225" i="9"/>
  <c r="C3225" i="9" s="1"/>
  <c r="B3225" i="9"/>
  <c r="D3225" i="9"/>
  <c r="E3225" i="9"/>
  <c r="F3225" i="9"/>
  <c r="H3225" i="9"/>
  <c r="I3225" i="9"/>
  <c r="A3226" i="9"/>
  <c r="B3226" i="9"/>
  <c r="C3226" i="9"/>
  <c r="D3226" i="9"/>
  <c r="E3226" i="9"/>
  <c r="F3226" i="9"/>
  <c r="G3226" i="9"/>
  <c r="H3226" i="9"/>
  <c r="I3226" i="9"/>
  <c r="A3227" i="9"/>
  <c r="C3227" i="9" s="1"/>
  <c r="B3227" i="9"/>
  <c r="D3227" i="9"/>
  <c r="E3227" i="9"/>
  <c r="F3227" i="9"/>
  <c r="H3227" i="9"/>
  <c r="I3227" i="9"/>
  <c r="A3228" i="9"/>
  <c r="B3228" i="9"/>
  <c r="C3228" i="9"/>
  <c r="D3228" i="9"/>
  <c r="E3228" i="9"/>
  <c r="F3228" i="9"/>
  <c r="G3228" i="9"/>
  <c r="H3228" i="9"/>
  <c r="I3228" i="9"/>
  <c r="A3229" i="9"/>
  <c r="C3229" i="9" s="1"/>
  <c r="B3229" i="9"/>
  <c r="D3229" i="9"/>
  <c r="E3229" i="9"/>
  <c r="F3229" i="9"/>
  <c r="H3229" i="9"/>
  <c r="I3229" i="9"/>
  <c r="A3230" i="9"/>
  <c r="B3230" i="9"/>
  <c r="C3230" i="9"/>
  <c r="D3230" i="9"/>
  <c r="E3230" i="9"/>
  <c r="F3230" i="9"/>
  <c r="G3230" i="9"/>
  <c r="H3230" i="9"/>
  <c r="I3230" i="9"/>
  <c r="A3231" i="9"/>
  <c r="C3231" i="9" s="1"/>
  <c r="B3231" i="9"/>
  <c r="D3231" i="9"/>
  <c r="E3231" i="9"/>
  <c r="F3231" i="9"/>
  <c r="H3231" i="9"/>
  <c r="I3231" i="9"/>
  <c r="A3232" i="9"/>
  <c r="B3232" i="9"/>
  <c r="C3232" i="9"/>
  <c r="D3232" i="9"/>
  <c r="E3232" i="9"/>
  <c r="F3232" i="9"/>
  <c r="G3232" i="9"/>
  <c r="H3232" i="9"/>
  <c r="I3232" i="9"/>
  <c r="A3233" i="9"/>
  <c r="C3233" i="9" s="1"/>
  <c r="B3233" i="9"/>
  <c r="D3233" i="9"/>
  <c r="E3233" i="9"/>
  <c r="F3233" i="9"/>
  <c r="H3233" i="9"/>
  <c r="I3233" i="9"/>
  <c r="A3234" i="9"/>
  <c r="B3234" i="9"/>
  <c r="C3234" i="9"/>
  <c r="D3234" i="9"/>
  <c r="E3234" i="9"/>
  <c r="F3234" i="9"/>
  <c r="G3234" i="9"/>
  <c r="H3234" i="9"/>
  <c r="I3234" i="9"/>
  <c r="A3235" i="9"/>
  <c r="C3235" i="9" s="1"/>
  <c r="B3235" i="9"/>
  <c r="D3235" i="9"/>
  <c r="E3235" i="9"/>
  <c r="F3235" i="9"/>
  <c r="H3235" i="9"/>
  <c r="I3235" i="9"/>
  <c r="A3236" i="9"/>
  <c r="B3236" i="9"/>
  <c r="C3236" i="9"/>
  <c r="D3236" i="9"/>
  <c r="E3236" i="9"/>
  <c r="F3236" i="9"/>
  <c r="G3236" i="9"/>
  <c r="H3236" i="9"/>
  <c r="I3236" i="9"/>
  <c r="A3237" i="9"/>
  <c r="C3237" i="9" s="1"/>
  <c r="B3237" i="9"/>
  <c r="D3237" i="9"/>
  <c r="E3237" i="9"/>
  <c r="F3237" i="9"/>
  <c r="H3237" i="9"/>
  <c r="I3237" i="9"/>
  <c r="A3238" i="9"/>
  <c r="B3238" i="9"/>
  <c r="C3238" i="9"/>
  <c r="D3238" i="9"/>
  <c r="E3238" i="9"/>
  <c r="F3238" i="9"/>
  <c r="G3238" i="9"/>
  <c r="H3238" i="9"/>
  <c r="I3238" i="9"/>
  <c r="A3239" i="9"/>
  <c r="C3239" i="9" s="1"/>
  <c r="B3239" i="9"/>
  <c r="D3239" i="9"/>
  <c r="E3239" i="9"/>
  <c r="F3239" i="9"/>
  <c r="H3239" i="9"/>
  <c r="I3239" i="9"/>
  <c r="A3240" i="9"/>
  <c r="B3240" i="9"/>
  <c r="C3240" i="9"/>
  <c r="D3240" i="9"/>
  <c r="E3240" i="9"/>
  <c r="F3240" i="9"/>
  <c r="G3240" i="9"/>
  <c r="H3240" i="9"/>
  <c r="I3240" i="9"/>
  <c r="A3241" i="9"/>
  <c r="C3241" i="9" s="1"/>
  <c r="B3241" i="9"/>
  <c r="D3241" i="9"/>
  <c r="E3241" i="9"/>
  <c r="F3241" i="9"/>
  <c r="H3241" i="9"/>
  <c r="I3241" i="9"/>
  <c r="A3242" i="9"/>
  <c r="B3242" i="9"/>
  <c r="C3242" i="9"/>
  <c r="D3242" i="9"/>
  <c r="E3242" i="9"/>
  <c r="F3242" i="9"/>
  <c r="G3242" i="9"/>
  <c r="H3242" i="9"/>
  <c r="I3242" i="9"/>
  <c r="A3243" i="9"/>
  <c r="C3243" i="9" s="1"/>
  <c r="B3243" i="9"/>
  <c r="D3243" i="9"/>
  <c r="E3243" i="9"/>
  <c r="F3243" i="9"/>
  <c r="H3243" i="9"/>
  <c r="I3243" i="9"/>
  <c r="A3244" i="9"/>
  <c r="B3244" i="9"/>
  <c r="C3244" i="9"/>
  <c r="D3244" i="9"/>
  <c r="E3244" i="9"/>
  <c r="F3244" i="9"/>
  <c r="G3244" i="9"/>
  <c r="H3244" i="9"/>
  <c r="I3244" i="9"/>
  <c r="A3245" i="9"/>
  <c r="C3245" i="9" s="1"/>
  <c r="B3245" i="9"/>
  <c r="D3245" i="9"/>
  <c r="E3245" i="9"/>
  <c r="F3245" i="9"/>
  <c r="H3245" i="9"/>
  <c r="I3245" i="9"/>
  <c r="A3246" i="9"/>
  <c r="B3246" i="9"/>
  <c r="C3246" i="9"/>
  <c r="D3246" i="9"/>
  <c r="E3246" i="9"/>
  <c r="F3246" i="9"/>
  <c r="G3246" i="9"/>
  <c r="H3246" i="9"/>
  <c r="I3246" i="9"/>
  <c r="A3247" i="9"/>
  <c r="C3247" i="9" s="1"/>
  <c r="B3247" i="9"/>
  <c r="D3247" i="9"/>
  <c r="E3247" i="9"/>
  <c r="F3247" i="9"/>
  <c r="H3247" i="9"/>
  <c r="I3247" i="9"/>
  <c r="A3248" i="9"/>
  <c r="B3248" i="9"/>
  <c r="C3248" i="9"/>
  <c r="D3248" i="9"/>
  <c r="E3248" i="9"/>
  <c r="F3248" i="9"/>
  <c r="G3248" i="9"/>
  <c r="H3248" i="9"/>
  <c r="I3248" i="9"/>
  <c r="A3249" i="9"/>
  <c r="C3249" i="9" s="1"/>
  <c r="B3249" i="9"/>
  <c r="D3249" i="9"/>
  <c r="E3249" i="9"/>
  <c r="F3249" i="9"/>
  <c r="H3249" i="9"/>
  <c r="I3249" i="9"/>
  <c r="A3250" i="9"/>
  <c r="B3250" i="9"/>
  <c r="C3250" i="9"/>
  <c r="D3250" i="9"/>
  <c r="E3250" i="9"/>
  <c r="F3250" i="9"/>
  <c r="G3250" i="9"/>
  <c r="H3250" i="9"/>
  <c r="I3250" i="9"/>
  <c r="A3251" i="9"/>
  <c r="C3251" i="9" s="1"/>
  <c r="B3251" i="9"/>
  <c r="D3251" i="9"/>
  <c r="E3251" i="9"/>
  <c r="F3251" i="9"/>
  <c r="H3251" i="9"/>
  <c r="I3251" i="9"/>
  <c r="A3252" i="9"/>
  <c r="B3252" i="9"/>
  <c r="C3252" i="9"/>
  <c r="D3252" i="9"/>
  <c r="E3252" i="9"/>
  <c r="F3252" i="9"/>
  <c r="G3252" i="9"/>
  <c r="H3252" i="9"/>
  <c r="I3252" i="9"/>
  <c r="A3253" i="9"/>
  <c r="C3253" i="9" s="1"/>
  <c r="B3253" i="9"/>
  <c r="D3253" i="9"/>
  <c r="E3253" i="9"/>
  <c r="F3253" i="9"/>
  <c r="H3253" i="9"/>
  <c r="I3253" i="9"/>
  <c r="A3254" i="9"/>
  <c r="B3254" i="9"/>
  <c r="C3254" i="9"/>
  <c r="D3254" i="9"/>
  <c r="E3254" i="9"/>
  <c r="F3254" i="9"/>
  <c r="G3254" i="9"/>
  <c r="H3254" i="9"/>
  <c r="I3254" i="9"/>
  <c r="A3255" i="9"/>
  <c r="C3255" i="9" s="1"/>
  <c r="B3255" i="9"/>
  <c r="D3255" i="9"/>
  <c r="E3255" i="9"/>
  <c r="F3255" i="9"/>
  <c r="H3255" i="9"/>
  <c r="I3255" i="9"/>
  <c r="A3256" i="9"/>
  <c r="B3256" i="9"/>
  <c r="C3256" i="9"/>
  <c r="D3256" i="9"/>
  <c r="E3256" i="9"/>
  <c r="F3256" i="9"/>
  <c r="G3256" i="9"/>
  <c r="H3256" i="9"/>
  <c r="I3256" i="9"/>
  <c r="A3257" i="9"/>
  <c r="C3257" i="9" s="1"/>
  <c r="B3257" i="9"/>
  <c r="D3257" i="9"/>
  <c r="E3257" i="9"/>
  <c r="F3257" i="9"/>
  <c r="H3257" i="9"/>
  <c r="I3257" i="9"/>
  <c r="A3258" i="9"/>
  <c r="B3258" i="9"/>
  <c r="C3258" i="9"/>
  <c r="D3258" i="9"/>
  <c r="E3258" i="9"/>
  <c r="F3258" i="9"/>
  <c r="G3258" i="9"/>
  <c r="H3258" i="9"/>
  <c r="I3258" i="9"/>
  <c r="A3259" i="9"/>
  <c r="C3259" i="9" s="1"/>
  <c r="B3259" i="9"/>
  <c r="D3259" i="9"/>
  <c r="E3259" i="9"/>
  <c r="F3259" i="9"/>
  <c r="H3259" i="9"/>
  <c r="I3259" i="9"/>
  <c r="A3260" i="9"/>
  <c r="B3260" i="9"/>
  <c r="C3260" i="9"/>
  <c r="D3260" i="9"/>
  <c r="E3260" i="9"/>
  <c r="F3260" i="9"/>
  <c r="G3260" i="9"/>
  <c r="H3260" i="9"/>
  <c r="I3260" i="9"/>
  <c r="A3261" i="9"/>
  <c r="C3261" i="9" s="1"/>
  <c r="B3261" i="9"/>
  <c r="D3261" i="9"/>
  <c r="E3261" i="9"/>
  <c r="F3261" i="9"/>
  <c r="H3261" i="9"/>
  <c r="I3261" i="9"/>
  <c r="A3262" i="9"/>
  <c r="B3262" i="9"/>
  <c r="C3262" i="9"/>
  <c r="D3262" i="9"/>
  <c r="E3262" i="9"/>
  <c r="F3262" i="9"/>
  <c r="G3262" i="9"/>
  <c r="H3262" i="9"/>
  <c r="I3262" i="9"/>
  <c r="A3263" i="9"/>
  <c r="C3263" i="9" s="1"/>
  <c r="B3263" i="9"/>
  <c r="D3263" i="9"/>
  <c r="E3263" i="9"/>
  <c r="F3263" i="9"/>
  <c r="H3263" i="9"/>
  <c r="I3263" i="9"/>
  <c r="A3264" i="9"/>
  <c r="B3264" i="9"/>
  <c r="C3264" i="9"/>
  <c r="D3264" i="9"/>
  <c r="E3264" i="9"/>
  <c r="F3264" i="9"/>
  <c r="G3264" i="9"/>
  <c r="H3264" i="9"/>
  <c r="I3264" i="9"/>
  <c r="A3265" i="9"/>
  <c r="C3265" i="9" s="1"/>
  <c r="B3265" i="9"/>
  <c r="D3265" i="9"/>
  <c r="E3265" i="9"/>
  <c r="F3265" i="9"/>
  <c r="H3265" i="9"/>
  <c r="I3265" i="9"/>
  <c r="A3266" i="9"/>
  <c r="B3266" i="9"/>
  <c r="C3266" i="9"/>
  <c r="D3266" i="9"/>
  <c r="E3266" i="9"/>
  <c r="F3266" i="9"/>
  <c r="G3266" i="9"/>
  <c r="H3266" i="9"/>
  <c r="I3266" i="9"/>
  <c r="A3267" i="9"/>
  <c r="C3267" i="9" s="1"/>
  <c r="B3267" i="9"/>
  <c r="D3267" i="9"/>
  <c r="E3267" i="9"/>
  <c r="F3267" i="9"/>
  <c r="H3267" i="9"/>
  <c r="I3267" i="9"/>
  <c r="A3268" i="9"/>
  <c r="B3268" i="9"/>
  <c r="C3268" i="9"/>
  <c r="D3268" i="9"/>
  <c r="E3268" i="9"/>
  <c r="F3268" i="9"/>
  <c r="G3268" i="9"/>
  <c r="H3268" i="9"/>
  <c r="I3268" i="9"/>
  <c r="A3269" i="9"/>
  <c r="C3269" i="9" s="1"/>
  <c r="B3269" i="9"/>
  <c r="D3269" i="9"/>
  <c r="E3269" i="9"/>
  <c r="F3269" i="9"/>
  <c r="H3269" i="9"/>
  <c r="I3269" i="9"/>
  <c r="A3270" i="9"/>
  <c r="B3270" i="9"/>
  <c r="C3270" i="9"/>
  <c r="D3270" i="9"/>
  <c r="E3270" i="9"/>
  <c r="F3270" i="9"/>
  <c r="G3270" i="9"/>
  <c r="H3270" i="9"/>
  <c r="I3270" i="9"/>
  <c r="A3271" i="9"/>
  <c r="C3271" i="9" s="1"/>
  <c r="B3271" i="9"/>
  <c r="D3271" i="9"/>
  <c r="E3271" i="9"/>
  <c r="F3271" i="9"/>
  <c r="H3271" i="9"/>
  <c r="I3271" i="9"/>
  <c r="A3272" i="9"/>
  <c r="B3272" i="9"/>
  <c r="C3272" i="9"/>
  <c r="D3272" i="9"/>
  <c r="E3272" i="9"/>
  <c r="F3272" i="9"/>
  <c r="G3272" i="9"/>
  <c r="H3272" i="9"/>
  <c r="I3272" i="9"/>
  <c r="A3273" i="9"/>
  <c r="C3273" i="9" s="1"/>
  <c r="B3273" i="9"/>
  <c r="D3273" i="9"/>
  <c r="E3273" i="9"/>
  <c r="F3273" i="9"/>
  <c r="H3273" i="9"/>
  <c r="I3273" i="9"/>
  <c r="A3274" i="9"/>
  <c r="B3274" i="9"/>
  <c r="C3274" i="9"/>
  <c r="D3274" i="9"/>
  <c r="E3274" i="9"/>
  <c r="F3274" i="9"/>
  <c r="G3274" i="9"/>
  <c r="H3274" i="9"/>
  <c r="I3274" i="9"/>
  <c r="A3275" i="9"/>
  <c r="C3275" i="9" s="1"/>
  <c r="B3275" i="9"/>
  <c r="D3275" i="9"/>
  <c r="E3275" i="9"/>
  <c r="F3275" i="9"/>
  <c r="H3275" i="9"/>
  <c r="I3275" i="9"/>
  <c r="A3276" i="9"/>
  <c r="B3276" i="9"/>
  <c r="C3276" i="9"/>
  <c r="D3276" i="9"/>
  <c r="E3276" i="9"/>
  <c r="F3276" i="9"/>
  <c r="G3276" i="9"/>
  <c r="H3276" i="9"/>
  <c r="I3276" i="9"/>
  <c r="A3277" i="9"/>
  <c r="C3277" i="9" s="1"/>
  <c r="B3277" i="9"/>
  <c r="D3277" i="9"/>
  <c r="E3277" i="9"/>
  <c r="F3277" i="9"/>
  <c r="H3277" i="9"/>
  <c r="I3277" i="9"/>
  <c r="A3278" i="9"/>
  <c r="B3278" i="9"/>
  <c r="C3278" i="9"/>
  <c r="D3278" i="9"/>
  <c r="E3278" i="9"/>
  <c r="F3278" i="9"/>
  <c r="G3278" i="9"/>
  <c r="H3278" i="9"/>
  <c r="I3278" i="9"/>
  <c r="A3279" i="9"/>
  <c r="C3279" i="9" s="1"/>
  <c r="B3279" i="9"/>
  <c r="D3279" i="9"/>
  <c r="E3279" i="9"/>
  <c r="F3279" i="9"/>
  <c r="H3279" i="9"/>
  <c r="I3279" i="9"/>
  <c r="A3280" i="9"/>
  <c r="B3280" i="9"/>
  <c r="C3280" i="9"/>
  <c r="D3280" i="9"/>
  <c r="E3280" i="9"/>
  <c r="F3280" i="9"/>
  <c r="G3280" i="9"/>
  <c r="H3280" i="9"/>
  <c r="I3280" i="9"/>
  <c r="A3281" i="9"/>
  <c r="C3281" i="9" s="1"/>
  <c r="B3281" i="9"/>
  <c r="D3281" i="9"/>
  <c r="E3281" i="9"/>
  <c r="F3281" i="9"/>
  <c r="H3281" i="9"/>
  <c r="I3281" i="9"/>
  <c r="A3282" i="9"/>
  <c r="B3282" i="9"/>
  <c r="C3282" i="9"/>
  <c r="D3282" i="9"/>
  <c r="E3282" i="9"/>
  <c r="F3282" i="9"/>
  <c r="G3282" i="9"/>
  <c r="H3282" i="9"/>
  <c r="I3282" i="9"/>
  <c r="A3283" i="9"/>
  <c r="C3283" i="9" s="1"/>
  <c r="B3283" i="9"/>
  <c r="D3283" i="9"/>
  <c r="E3283" i="9"/>
  <c r="F3283" i="9"/>
  <c r="H3283" i="9"/>
  <c r="I3283" i="9"/>
  <c r="A3284" i="9"/>
  <c r="B3284" i="9"/>
  <c r="C3284" i="9"/>
  <c r="D3284" i="9"/>
  <c r="E3284" i="9"/>
  <c r="F3284" i="9"/>
  <c r="G3284" i="9"/>
  <c r="H3284" i="9"/>
  <c r="I3284" i="9"/>
  <c r="A3285" i="9"/>
  <c r="C3285" i="9" s="1"/>
  <c r="B3285" i="9"/>
  <c r="D3285" i="9"/>
  <c r="E3285" i="9"/>
  <c r="F3285" i="9"/>
  <c r="H3285" i="9"/>
  <c r="I3285" i="9"/>
  <c r="A3286" i="9"/>
  <c r="B3286" i="9"/>
  <c r="C3286" i="9"/>
  <c r="D3286" i="9"/>
  <c r="E3286" i="9"/>
  <c r="F3286" i="9"/>
  <c r="G3286" i="9"/>
  <c r="H3286" i="9"/>
  <c r="I3286" i="9"/>
  <c r="A3287" i="9"/>
  <c r="C3287" i="9" s="1"/>
  <c r="B3287" i="9"/>
  <c r="D3287" i="9"/>
  <c r="E3287" i="9"/>
  <c r="F3287" i="9"/>
  <c r="H3287" i="9"/>
  <c r="I3287" i="9"/>
  <c r="A3288" i="9"/>
  <c r="B3288" i="9"/>
  <c r="C3288" i="9"/>
  <c r="D3288" i="9"/>
  <c r="E3288" i="9"/>
  <c r="F3288" i="9"/>
  <c r="G3288" i="9"/>
  <c r="H3288" i="9"/>
  <c r="I3288" i="9"/>
  <c r="A3289" i="9"/>
  <c r="C3289" i="9" s="1"/>
  <c r="B3289" i="9"/>
  <c r="D3289" i="9"/>
  <c r="E3289" i="9"/>
  <c r="F3289" i="9"/>
  <c r="H3289" i="9"/>
  <c r="I3289" i="9"/>
  <c r="A3290" i="9"/>
  <c r="B3290" i="9"/>
  <c r="C3290" i="9"/>
  <c r="D3290" i="9"/>
  <c r="E3290" i="9"/>
  <c r="F3290" i="9"/>
  <c r="G3290" i="9"/>
  <c r="H3290" i="9"/>
  <c r="I3290" i="9"/>
  <c r="A3291" i="9"/>
  <c r="C3291" i="9" s="1"/>
  <c r="B3291" i="9"/>
  <c r="D3291" i="9"/>
  <c r="E3291" i="9"/>
  <c r="F3291" i="9"/>
  <c r="H3291" i="9"/>
  <c r="I3291" i="9"/>
  <c r="A3292" i="9"/>
  <c r="B3292" i="9"/>
  <c r="C3292" i="9"/>
  <c r="D3292" i="9"/>
  <c r="E3292" i="9"/>
  <c r="F3292" i="9"/>
  <c r="G3292" i="9"/>
  <c r="H3292" i="9"/>
  <c r="I3292" i="9"/>
  <c r="A3293" i="9"/>
  <c r="C3293" i="9" s="1"/>
  <c r="B3293" i="9"/>
  <c r="D3293" i="9"/>
  <c r="E3293" i="9"/>
  <c r="F3293" i="9"/>
  <c r="H3293" i="9"/>
  <c r="I3293" i="9"/>
  <c r="A3294" i="9"/>
  <c r="B3294" i="9"/>
  <c r="C3294" i="9"/>
  <c r="D3294" i="9"/>
  <c r="E3294" i="9"/>
  <c r="F3294" i="9"/>
  <c r="G3294" i="9"/>
  <c r="H3294" i="9"/>
  <c r="I3294" i="9"/>
  <c r="A3295" i="9"/>
  <c r="C3295" i="9" s="1"/>
  <c r="B3295" i="9"/>
  <c r="D3295" i="9"/>
  <c r="E3295" i="9"/>
  <c r="F3295" i="9"/>
  <c r="H3295" i="9"/>
  <c r="I3295" i="9"/>
  <c r="A3296" i="9"/>
  <c r="B3296" i="9"/>
  <c r="C3296" i="9"/>
  <c r="D3296" i="9"/>
  <c r="E3296" i="9"/>
  <c r="F3296" i="9"/>
  <c r="G3296" i="9"/>
  <c r="H3296" i="9"/>
  <c r="I3296" i="9"/>
  <c r="A3297" i="9"/>
  <c r="C3297" i="9" s="1"/>
  <c r="B3297" i="9"/>
  <c r="D3297" i="9"/>
  <c r="E3297" i="9"/>
  <c r="F3297" i="9"/>
  <c r="H3297" i="9"/>
  <c r="I3297" i="9"/>
  <c r="A3298" i="9"/>
  <c r="B3298" i="9"/>
  <c r="C3298" i="9"/>
  <c r="D3298" i="9"/>
  <c r="E3298" i="9"/>
  <c r="F3298" i="9"/>
  <c r="G3298" i="9"/>
  <c r="H3298" i="9"/>
  <c r="I3298" i="9"/>
  <c r="A3299" i="9"/>
  <c r="C3299" i="9" s="1"/>
  <c r="B3299" i="9"/>
  <c r="D3299" i="9"/>
  <c r="E3299" i="9"/>
  <c r="F3299" i="9"/>
  <c r="H3299" i="9"/>
  <c r="I3299" i="9"/>
  <c r="A3300" i="9"/>
  <c r="B3300" i="9"/>
  <c r="C3300" i="9"/>
  <c r="D3300" i="9"/>
  <c r="E3300" i="9"/>
  <c r="F3300" i="9"/>
  <c r="G3300" i="9"/>
  <c r="H3300" i="9"/>
  <c r="I3300" i="9"/>
  <c r="A3301" i="9"/>
  <c r="C3301" i="9" s="1"/>
  <c r="B3301" i="9"/>
  <c r="D3301" i="9"/>
  <c r="E3301" i="9"/>
  <c r="F3301" i="9"/>
  <c r="H3301" i="9"/>
  <c r="I3301" i="9"/>
  <c r="A3302" i="9"/>
  <c r="B3302" i="9"/>
  <c r="C3302" i="9"/>
  <c r="D3302" i="9"/>
  <c r="E3302" i="9"/>
  <c r="F3302" i="9"/>
  <c r="G3302" i="9"/>
  <c r="H3302" i="9"/>
  <c r="I3302" i="9"/>
  <c r="A3303" i="9"/>
  <c r="C3303" i="9" s="1"/>
  <c r="B3303" i="9"/>
  <c r="D3303" i="9"/>
  <c r="E3303" i="9"/>
  <c r="F3303" i="9"/>
  <c r="H3303" i="9"/>
  <c r="I3303" i="9"/>
  <c r="A3304" i="9"/>
  <c r="B3304" i="9"/>
  <c r="C3304" i="9"/>
  <c r="D3304" i="9"/>
  <c r="E3304" i="9"/>
  <c r="F3304" i="9"/>
  <c r="G3304" i="9"/>
  <c r="H3304" i="9"/>
  <c r="I3304" i="9"/>
  <c r="A3305" i="9"/>
  <c r="C3305" i="9" s="1"/>
  <c r="B3305" i="9"/>
  <c r="D3305" i="9"/>
  <c r="E3305" i="9"/>
  <c r="F3305" i="9"/>
  <c r="H3305" i="9"/>
  <c r="I3305" i="9"/>
  <c r="A3306" i="9"/>
  <c r="B3306" i="9"/>
  <c r="C3306" i="9"/>
  <c r="D3306" i="9"/>
  <c r="E3306" i="9"/>
  <c r="F3306" i="9"/>
  <c r="G3306" i="9"/>
  <c r="H3306" i="9"/>
  <c r="I3306" i="9"/>
  <c r="A3307" i="9"/>
  <c r="C3307" i="9" s="1"/>
  <c r="B3307" i="9"/>
  <c r="D3307" i="9"/>
  <c r="E3307" i="9"/>
  <c r="F3307" i="9"/>
  <c r="H3307" i="9"/>
  <c r="I3307" i="9"/>
  <c r="A3308" i="9"/>
  <c r="B3308" i="9"/>
  <c r="C3308" i="9"/>
  <c r="D3308" i="9"/>
  <c r="E3308" i="9"/>
  <c r="F3308" i="9"/>
  <c r="G3308" i="9"/>
  <c r="H3308" i="9"/>
  <c r="I3308" i="9"/>
  <c r="A3309" i="9"/>
  <c r="C3309" i="9" s="1"/>
  <c r="B3309" i="9"/>
  <c r="D3309" i="9"/>
  <c r="E3309" i="9"/>
  <c r="F3309" i="9"/>
  <c r="H3309" i="9"/>
  <c r="I3309" i="9"/>
  <c r="A3310" i="9"/>
  <c r="B3310" i="9"/>
  <c r="C3310" i="9"/>
  <c r="D3310" i="9"/>
  <c r="E3310" i="9"/>
  <c r="F3310" i="9"/>
  <c r="G3310" i="9"/>
  <c r="H3310" i="9"/>
  <c r="I3310" i="9"/>
  <c r="A3311" i="9"/>
  <c r="C3311" i="9" s="1"/>
  <c r="B3311" i="9"/>
  <c r="D3311" i="9"/>
  <c r="E3311" i="9"/>
  <c r="F3311" i="9"/>
  <c r="H3311" i="9"/>
  <c r="I3311" i="9"/>
  <c r="A3312" i="9"/>
  <c r="B3312" i="9"/>
  <c r="C3312" i="9"/>
  <c r="D3312" i="9"/>
  <c r="E3312" i="9"/>
  <c r="F3312" i="9"/>
  <c r="G3312" i="9"/>
  <c r="H3312" i="9"/>
  <c r="I3312" i="9"/>
  <c r="A3313" i="9"/>
  <c r="C3313" i="9" s="1"/>
  <c r="B3313" i="9"/>
  <c r="D3313" i="9"/>
  <c r="E3313" i="9"/>
  <c r="F3313" i="9"/>
  <c r="H3313" i="9"/>
  <c r="I3313" i="9"/>
  <c r="A3314" i="9"/>
  <c r="B3314" i="9"/>
  <c r="C3314" i="9"/>
  <c r="D3314" i="9"/>
  <c r="E3314" i="9"/>
  <c r="F3314" i="9"/>
  <c r="G3314" i="9"/>
  <c r="H3314" i="9"/>
  <c r="I3314" i="9"/>
  <c r="A3315" i="9"/>
  <c r="C3315" i="9" s="1"/>
  <c r="B3315" i="9"/>
  <c r="D3315" i="9"/>
  <c r="E3315" i="9"/>
  <c r="F3315" i="9"/>
  <c r="H3315" i="9"/>
  <c r="I3315" i="9"/>
  <c r="A3316" i="9"/>
  <c r="B3316" i="9"/>
  <c r="C3316" i="9"/>
  <c r="D3316" i="9"/>
  <c r="E3316" i="9"/>
  <c r="F3316" i="9"/>
  <c r="G3316" i="9"/>
  <c r="H3316" i="9"/>
  <c r="I3316" i="9"/>
  <c r="A3317" i="9"/>
  <c r="C3317" i="9" s="1"/>
  <c r="B3317" i="9"/>
  <c r="D3317" i="9"/>
  <c r="E3317" i="9"/>
  <c r="F3317" i="9"/>
  <c r="H3317" i="9"/>
  <c r="I3317" i="9"/>
  <c r="A3318" i="9"/>
  <c r="B3318" i="9"/>
  <c r="C3318" i="9"/>
  <c r="D3318" i="9"/>
  <c r="E3318" i="9"/>
  <c r="F3318" i="9"/>
  <c r="G3318" i="9"/>
  <c r="H3318" i="9"/>
  <c r="I3318" i="9"/>
  <c r="A3319" i="9"/>
  <c r="C3319" i="9" s="1"/>
  <c r="B3319" i="9"/>
  <c r="D3319" i="9"/>
  <c r="E3319" i="9"/>
  <c r="F3319" i="9"/>
  <c r="H3319" i="9"/>
  <c r="I3319" i="9"/>
  <c r="A3320" i="9"/>
  <c r="B3320" i="9"/>
  <c r="C3320" i="9"/>
  <c r="D3320" i="9"/>
  <c r="E3320" i="9"/>
  <c r="F3320" i="9"/>
  <c r="G3320" i="9"/>
  <c r="H3320" i="9"/>
  <c r="I3320" i="9"/>
  <c r="A3321" i="9"/>
  <c r="C3321" i="9" s="1"/>
  <c r="B3321" i="9"/>
  <c r="D3321" i="9"/>
  <c r="E3321" i="9"/>
  <c r="F3321" i="9"/>
  <c r="H3321" i="9"/>
  <c r="I3321" i="9"/>
  <c r="A3322" i="9"/>
  <c r="B3322" i="9"/>
  <c r="C3322" i="9"/>
  <c r="D3322" i="9"/>
  <c r="E3322" i="9"/>
  <c r="F3322" i="9"/>
  <c r="G3322" i="9"/>
  <c r="H3322" i="9"/>
  <c r="I3322" i="9"/>
  <c r="A3323" i="9"/>
  <c r="C3323" i="9" s="1"/>
  <c r="B3323" i="9"/>
  <c r="D3323" i="9"/>
  <c r="E3323" i="9"/>
  <c r="F3323" i="9"/>
  <c r="H3323" i="9"/>
  <c r="I3323" i="9"/>
  <c r="A3324" i="9"/>
  <c r="B3324" i="9"/>
  <c r="C3324" i="9"/>
  <c r="D3324" i="9"/>
  <c r="E3324" i="9"/>
  <c r="F3324" i="9"/>
  <c r="G3324" i="9"/>
  <c r="H3324" i="9"/>
  <c r="I3324" i="9"/>
  <c r="A3325" i="9"/>
  <c r="C3325" i="9" s="1"/>
  <c r="B3325" i="9"/>
  <c r="D3325" i="9"/>
  <c r="E3325" i="9"/>
  <c r="F3325" i="9"/>
  <c r="H3325" i="9"/>
  <c r="I3325" i="9"/>
  <c r="A3326" i="9"/>
  <c r="B3326" i="9"/>
  <c r="C3326" i="9"/>
  <c r="D3326" i="9"/>
  <c r="E3326" i="9"/>
  <c r="F3326" i="9"/>
  <c r="G3326" i="9"/>
  <c r="H3326" i="9"/>
  <c r="I3326" i="9"/>
  <c r="A3327" i="9"/>
  <c r="C3327" i="9" s="1"/>
  <c r="B3327" i="9"/>
  <c r="D3327" i="9"/>
  <c r="E3327" i="9"/>
  <c r="F3327" i="9"/>
  <c r="H3327" i="9"/>
  <c r="I3327" i="9"/>
  <c r="A3328" i="9"/>
  <c r="B3328" i="9"/>
  <c r="C3328" i="9"/>
  <c r="D3328" i="9"/>
  <c r="E3328" i="9"/>
  <c r="F3328" i="9"/>
  <c r="G3328" i="9"/>
  <c r="H3328" i="9"/>
  <c r="I3328" i="9"/>
  <c r="A3329" i="9"/>
  <c r="C3329" i="9" s="1"/>
  <c r="B3329" i="9"/>
  <c r="D3329" i="9"/>
  <c r="E3329" i="9"/>
  <c r="F3329" i="9"/>
  <c r="H3329" i="9"/>
  <c r="I3329" i="9"/>
  <c r="A3330" i="9"/>
  <c r="B3330" i="9"/>
  <c r="C3330" i="9"/>
  <c r="D3330" i="9"/>
  <c r="E3330" i="9"/>
  <c r="F3330" i="9"/>
  <c r="G3330" i="9"/>
  <c r="H3330" i="9"/>
  <c r="I3330" i="9"/>
  <c r="A3331" i="9"/>
  <c r="C3331" i="9" s="1"/>
  <c r="B3331" i="9"/>
  <c r="D3331" i="9"/>
  <c r="E3331" i="9"/>
  <c r="F3331" i="9"/>
  <c r="H3331" i="9"/>
  <c r="I3331" i="9"/>
  <c r="A3332" i="9"/>
  <c r="B3332" i="9"/>
  <c r="C3332" i="9"/>
  <c r="D3332" i="9"/>
  <c r="E3332" i="9"/>
  <c r="F3332" i="9"/>
  <c r="G3332" i="9"/>
  <c r="H3332" i="9"/>
  <c r="I3332" i="9"/>
  <c r="A3333" i="9"/>
  <c r="C3333" i="9" s="1"/>
  <c r="B3333" i="9"/>
  <c r="D3333" i="9"/>
  <c r="E3333" i="9"/>
  <c r="F3333" i="9"/>
  <c r="H3333" i="9"/>
  <c r="I3333" i="9"/>
  <c r="A3334" i="9"/>
  <c r="B3334" i="9"/>
  <c r="C3334" i="9"/>
  <c r="D3334" i="9"/>
  <c r="E3334" i="9"/>
  <c r="F3334" i="9"/>
  <c r="G3334" i="9"/>
  <c r="H3334" i="9"/>
  <c r="I3334" i="9"/>
  <c r="A3335" i="9"/>
  <c r="C3335" i="9" s="1"/>
  <c r="B3335" i="9"/>
  <c r="D3335" i="9"/>
  <c r="E3335" i="9"/>
  <c r="F3335" i="9"/>
  <c r="H3335" i="9"/>
  <c r="I3335" i="9"/>
  <c r="A3336" i="9"/>
  <c r="B3336" i="9"/>
  <c r="C3336" i="9"/>
  <c r="D3336" i="9"/>
  <c r="E3336" i="9"/>
  <c r="F3336" i="9"/>
  <c r="G3336" i="9"/>
  <c r="H3336" i="9"/>
  <c r="I3336" i="9"/>
  <c r="A3337" i="9"/>
  <c r="C3337" i="9" s="1"/>
  <c r="B3337" i="9"/>
  <c r="D3337" i="9"/>
  <c r="E3337" i="9"/>
  <c r="F3337" i="9"/>
  <c r="H3337" i="9"/>
  <c r="I3337" i="9"/>
  <c r="A3338" i="9"/>
  <c r="B3338" i="9"/>
  <c r="C3338" i="9"/>
  <c r="D3338" i="9"/>
  <c r="E3338" i="9"/>
  <c r="F3338" i="9"/>
  <c r="G3338" i="9"/>
  <c r="H3338" i="9"/>
  <c r="I3338" i="9"/>
  <c r="A3339" i="9"/>
  <c r="C3339" i="9" s="1"/>
  <c r="B3339" i="9"/>
  <c r="D3339" i="9"/>
  <c r="E3339" i="9"/>
  <c r="F3339" i="9"/>
  <c r="H3339" i="9"/>
  <c r="I3339" i="9"/>
  <c r="A3340" i="9"/>
  <c r="B3340" i="9"/>
  <c r="C3340" i="9"/>
  <c r="D3340" i="9"/>
  <c r="E3340" i="9"/>
  <c r="F3340" i="9"/>
  <c r="G3340" i="9"/>
  <c r="H3340" i="9"/>
  <c r="I3340" i="9"/>
  <c r="A3341" i="9"/>
  <c r="C3341" i="9" s="1"/>
  <c r="B3341" i="9"/>
  <c r="D3341" i="9"/>
  <c r="E3341" i="9"/>
  <c r="F3341" i="9"/>
  <c r="H3341" i="9"/>
  <c r="I3341" i="9"/>
  <c r="A3342" i="9"/>
  <c r="B3342" i="9"/>
  <c r="C3342" i="9"/>
  <c r="D3342" i="9"/>
  <c r="E3342" i="9"/>
  <c r="F3342" i="9"/>
  <c r="G3342" i="9"/>
  <c r="H3342" i="9"/>
  <c r="I3342" i="9"/>
  <c r="A3343" i="9"/>
  <c r="C3343" i="9" s="1"/>
  <c r="B3343" i="9"/>
  <c r="D3343" i="9"/>
  <c r="E3343" i="9"/>
  <c r="F3343" i="9"/>
  <c r="H3343" i="9"/>
  <c r="I3343" i="9"/>
  <c r="A3344" i="9"/>
  <c r="B3344" i="9"/>
  <c r="C3344" i="9"/>
  <c r="D3344" i="9"/>
  <c r="E3344" i="9"/>
  <c r="F3344" i="9"/>
  <c r="G3344" i="9"/>
  <c r="H3344" i="9"/>
  <c r="I3344" i="9"/>
  <c r="A3345" i="9"/>
  <c r="C3345" i="9" s="1"/>
  <c r="B3345" i="9"/>
  <c r="D3345" i="9"/>
  <c r="E3345" i="9"/>
  <c r="F3345" i="9"/>
  <c r="H3345" i="9"/>
  <c r="I3345" i="9"/>
  <c r="A3346" i="9"/>
  <c r="B3346" i="9"/>
  <c r="C3346" i="9"/>
  <c r="D3346" i="9"/>
  <c r="E3346" i="9"/>
  <c r="F3346" i="9"/>
  <c r="G3346" i="9"/>
  <c r="H3346" i="9"/>
  <c r="I3346" i="9"/>
  <c r="A3347" i="9"/>
  <c r="C3347" i="9" s="1"/>
  <c r="B3347" i="9"/>
  <c r="D3347" i="9"/>
  <c r="E3347" i="9"/>
  <c r="F3347" i="9"/>
  <c r="H3347" i="9"/>
  <c r="I3347" i="9"/>
  <c r="A3348" i="9"/>
  <c r="B3348" i="9"/>
  <c r="C3348" i="9"/>
  <c r="D3348" i="9"/>
  <c r="E3348" i="9"/>
  <c r="F3348" i="9"/>
  <c r="G3348" i="9"/>
  <c r="H3348" i="9"/>
  <c r="I3348" i="9"/>
  <c r="A3349" i="9"/>
  <c r="C3349" i="9" s="1"/>
  <c r="B3349" i="9"/>
  <c r="D3349" i="9"/>
  <c r="E3349" i="9"/>
  <c r="F3349" i="9"/>
  <c r="H3349" i="9"/>
  <c r="I3349" i="9"/>
  <c r="A3350" i="9"/>
  <c r="B3350" i="9"/>
  <c r="C3350" i="9"/>
  <c r="D3350" i="9"/>
  <c r="E3350" i="9"/>
  <c r="F3350" i="9"/>
  <c r="G3350" i="9"/>
  <c r="H3350" i="9"/>
  <c r="I3350" i="9"/>
  <c r="A3351" i="9"/>
  <c r="C3351" i="9" s="1"/>
  <c r="B3351" i="9"/>
  <c r="D3351" i="9"/>
  <c r="E3351" i="9"/>
  <c r="F3351" i="9"/>
  <c r="H3351" i="9"/>
  <c r="I3351" i="9"/>
  <c r="A3352" i="9"/>
  <c r="B3352" i="9"/>
  <c r="C3352" i="9"/>
  <c r="D3352" i="9"/>
  <c r="E3352" i="9"/>
  <c r="F3352" i="9"/>
  <c r="G3352" i="9"/>
  <c r="H3352" i="9"/>
  <c r="I3352" i="9"/>
  <c r="A3353" i="9"/>
  <c r="C3353" i="9" s="1"/>
  <c r="B3353" i="9"/>
  <c r="D3353" i="9"/>
  <c r="E3353" i="9"/>
  <c r="F3353" i="9"/>
  <c r="H3353" i="9"/>
  <c r="I3353" i="9"/>
  <c r="A3354" i="9"/>
  <c r="B3354" i="9"/>
  <c r="C3354" i="9"/>
  <c r="D3354" i="9"/>
  <c r="E3354" i="9"/>
  <c r="F3354" i="9"/>
  <c r="G3354" i="9"/>
  <c r="H3354" i="9"/>
  <c r="I3354" i="9"/>
  <c r="A3355" i="9"/>
  <c r="C3355" i="9" s="1"/>
  <c r="B3355" i="9"/>
  <c r="D3355" i="9"/>
  <c r="E3355" i="9"/>
  <c r="F3355" i="9"/>
  <c r="H3355" i="9"/>
  <c r="I3355" i="9"/>
  <c r="A3356" i="9"/>
  <c r="B3356" i="9"/>
  <c r="C3356" i="9"/>
  <c r="D3356" i="9"/>
  <c r="E3356" i="9"/>
  <c r="F3356" i="9"/>
  <c r="G3356" i="9"/>
  <c r="H3356" i="9"/>
  <c r="I3356" i="9"/>
  <c r="A3357" i="9"/>
  <c r="C3357" i="9" s="1"/>
  <c r="B3357" i="9"/>
  <c r="D3357" i="9"/>
  <c r="E3357" i="9"/>
  <c r="F3357" i="9"/>
  <c r="H3357" i="9"/>
  <c r="I3357" i="9"/>
  <c r="A3358" i="9"/>
  <c r="B3358" i="9"/>
  <c r="C3358" i="9"/>
  <c r="D3358" i="9"/>
  <c r="E3358" i="9"/>
  <c r="F3358" i="9"/>
  <c r="G3358" i="9"/>
  <c r="H3358" i="9"/>
  <c r="I3358" i="9"/>
  <c r="A3359" i="9"/>
  <c r="C3359" i="9" s="1"/>
  <c r="B3359" i="9"/>
  <c r="D3359" i="9"/>
  <c r="E3359" i="9"/>
  <c r="F3359" i="9"/>
  <c r="H3359" i="9"/>
  <c r="I3359" i="9"/>
  <c r="A3360" i="9"/>
  <c r="B3360" i="9"/>
  <c r="C3360" i="9"/>
  <c r="D3360" i="9"/>
  <c r="E3360" i="9"/>
  <c r="F3360" i="9"/>
  <c r="G3360" i="9"/>
  <c r="H3360" i="9"/>
  <c r="I3360" i="9"/>
  <c r="A3361" i="9"/>
  <c r="C3361" i="9" s="1"/>
  <c r="B3361" i="9"/>
  <c r="D3361" i="9"/>
  <c r="E3361" i="9"/>
  <c r="F3361" i="9"/>
  <c r="H3361" i="9"/>
  <c r="I3361" i="9"/>
  <c r="A3362" i="9"/>
  <c r="B3362" i="9"/>
  <c r="C3362" i="9"/>
  <c r="D3362" i="9"/>
  <c r="E3362" i="9"/>
  <c r="F3362" i="9"/>
  <c r="G3362" i="9"/>
  <c r="H3362" i="9"/>
  <c r="I3362" i="9"/>
  <c r="A3363" i="9"/>
  <c r="C3363" i="9" s="1"/>
  <c r="B3363" i="9"/>
  <c r="D3363" i="9"/>
  <c r="E3363" i="9"/>
  <c r="F3363" i="9"/>
  <c r="H3363" i="9"/>
  <c r="I3363" i="9"/>
  <c r="A3364" i="9"/>
  <c r="B3364" i="9"/>
  <c r="C3364" i="9"/>
  <c r="D3364" i="9"/>
  <c r="E3364" i="9"/>
  <c r="F3364" i="9"/>
  <c r="G3364" i="9"/>
  <c r="H3364" i="9"/>
  <c r="I3364" i="9"/>
  <c r="A3365" i="9"/>
  <c r="C3365" i="9" s="1"/>
  <c r="B3365" i="9"/>
  <c r="D3365" i="9"/>
  <c r="E3365" i="9"/>
  <c r="F3365" i="9"/>
  <c r="H3365" i="9"/>
  <c r="I3365" i="9"/>
  <c r="A3366" i="9"/>
  <c r="B3366" i="9"/>
  <c r="C3366" i="9"/>
  <c r="D3366" i="9"/>
  <c r="E3366" i="9"/>
  <c r="F3366" i="9"/>
  <c r="G3366" i="9"/>
  <c r="H3366" i="9"/>
  <c r="I3366" i="9"/>
  <c r="A3367" i="9"/>
  <c r="C3367" i="9" s="1"/>
  <c r="B3367" i="9"/>
  <c r="D3367" i="9"/>
  <c r="E3367" i="9"/>
  <c r="F3367" i="9"/>
  <c r="H3367" i="9"/>
  <c r="I3367" i="9"/>
  <c r="A3368" i="9"/>
  <c r="B3368" i="9"/>
  <c r="C3368" i="9"/>
  <c r="D3368" i="9"/>
  <c r="E3368" i="9"/>
  <c r="F3368" i="9"/>
  <c r="G3368" i="9"/>
  <c r="H3368" i="9"/>
  <c r="I3368" i="9"/>
  <c r="A3369" i="9"/>
  <c r="C3369" i="9" s="1"/>
  <c r="B3369" i="9"/>
  <c r="D3369" i="9"/>
  <c r="E3369" i="9"/>
  <c r="F3369" i="9"/>
  <c r="H3369" i="9"/>
  <c r="I3369" i="9"/>
  <c r="A3370" i="9"/>
  <c r="B3370" i="9"/>
  <c r="C3370" i="9"/>
  <c r="D3370" i="9"/>
  <c r="E3370" i="9"/>
  <c r="F3370" i="9"/>
  <c r="G3370" i="9"/>
  <c r="H3370" i="9"/>
  <c r="I3370" i="9"/>
  <c r="A3371" i="9"/>
  <c r="C3371" i="9" s="1"/>
  <c r="B3371" i="9"/>
  <c r="D3371" i="9"/>
  <c r="E3371" i="9"/>
  <c r="F3371" i="9"/>
  <c r="H3371" i="9"/>
  <c r="I3371" i="9"/>
  <c r="A3372" i="9"/>
  <c r="B3372" i="9"/>
  <c r="C3372" i="9"/>
  <c r="D3372" i="9"/>
  <c r="E3372" i="9"/>
  <c r="F3372" i="9"/>
  <c r="G3372" i="9"/>
  <c r="H3372" i="9"/>
  <c r="I3372" i="9"/>
  <c r="A3373" i="9"/>
  <c r="C3373" i="9" s="1"/>
  <c r="B3373" i="9"/>
  <c r="D3373" i="9"/>
  <c r="E3373" i="9"/>
  <c r="F3373" i="9"/>
  <c r="H3373" i="9"/>
  <c r="I3373" i="9"/>
  <c r="A3374" i="9"/>
  <c r="B3374" i="9"/>
  <c r="C3374" i="9"/>
  <c r="D3374" i="9"/>
  <c r="E3374" i="9"/>
  <c r="F3374" i="9"/>
  <c r="G3374" i="9"/>
  <c r="H3374" i="9"/>
  <c r="I3374" i="9"/>
  <c r="A3375" i="9"/>
  <c r="C3375" i="9" s="1"/>
  <c r="B3375" i="9"/>
  <c r="D3375" i="9"/>
  <c r="E3375" i="9"/>
  <c r="F3375" i="9"/>
  <c r="H3375" i="9"/>
  <c r="I3375" i="9"/>
  <c r="A3376" i="9"/>
  <c r="B3376" i="9"/>
  <c r="C3376" i="9"/>
  <c r="D3376" i="9"/>
  <c r="E3376" i="9"/>
  <c r="F3376" i="9"/>
  <c r="G3376" i="9"/>
  <c r="H3376" i="9"/>
  <c r="I3376" i="9"/>
  <c r="A3377" i="9"/>
  <c r="C3377" i="9" s="1"/>
  <c r="B3377" i="9"/>
  <c r="D3377" i="9"/>
  <c r="E3377" i="9"/>
  <c r="F3377" i="9"/>
  <c r="H3377" i="9"/>
  <c r="I3377" i="9"/>
  <c r="A3378" i="9"/>
  <c r="B3378" i="9"/>
  <c r="C3378" i="9"/>
  <c r="D3378" i="9"/>
  <c r="E3378" i="9"/>
  <c r="F3378" i="9"/>
  <c r="G3378" i="9"/>
  <c r="H3378" i="9"/>
  <c r="I3378" i="9"/>
  <c r="A3379" i="9"/>
  <c r="C3379" i="9" s="1"/>
  <c r="B3379" i="9"/>
  <c r="D3379" i="9"/>
  <c r="E3379" i="9"/>
  <c r="F3379" i="9"/>
  <c r="H3379" i="9"/>
  <c r="I3379" i="9"/>
  <c r="A3380" i="9"/>
  <c r="B3380" i="9"/>
  <c r="C3380" i="9"/>
  <c r="D3380" i="9"/>
  <c r="E3380" i="9"/>
  <c r="F3380" i="9"/>
  <c r="G3380" i="9"/>
  <c r="H3380" i="9"/>
  <c r="I3380" i="9"/>
  <c r="A3381" i="9"/>
  <c r="C3381" i="9" s="1"/>
  <c r="B3381" i="9"/>
  <c r="D3381" i="9"/>
  <c r="E3381" i="9"/>
  <c r="F3381" i="9"/>
  <c r="H3381" i="9"/>
  <c r="I3381" i="9"/>
  <c r="A3382" i="9"/>
  <c r="B3382" i="9"/>
  <c r="C3382" i="9"/>
  <c r="D3382" i="9"/>
  <c r="E3382" i="9"/>
  <c r="F3382" i="9"/>
  <c r="G3382" i="9"/>
  <c r="H3382" i="9"/>
  <c r="I3382" i="9"/>
  <c r="A3383" i="9"/>
  <c r="C3383" i="9" s="1"/>
  <c r="B3383" i="9"/>
  <c r="D3383" i="9"/>
  <c r="E3383" i="9"/>
  <c r="F3383" i="9"/>
  <c r="H3383" i="9"/>
  <c r="I3383" i="9"/>
  <c r="A3384" i="9"/>
  <c r="B3384" i="9"/>
  <c r="C3384" i="9"/>
  <c r="D3384" i="9"/>
  <c r="E3384" i="9"/>
  <c r="F3384" i="9"/>
  <c r="G3384" i="9"/>
  <c r="H3384" i="9"/>
  <c r="I3384" i="9"/>
  <c r="A3385" i="9"/>
  <c r="C3385" i="9" s="1"/>
  <c r="B3385" i="9"/>
  <c r="D3385" i="9"/>
  <c r="E3385" i="9"/>
  <c r="F3385" i="9"/>
  <c r="H3385" i="9"/>
  <c r="I3385" i="9"/>
  <c r="A3386" i="9"/>
  <c r="B3386" i="9"/>
  <c r="C3386" i="9"/>
  <c r="D3386" i="9"/>
  <c r="E3386" i="9"/>
  <c r="F3386" i="9"/>
  <c r="G3386" i="9"/>
  <c r="H3386" i="9"/>
  <c r="I3386" i="9"/>
  <c r="A3387" i="9"/>
  <c r="C3387" i="9" s="1"/>
  <c r="B3387" i="9"/>
  <c r="D3387" i="9"/>
  <c r="E3387" i="9"/>
  <c r="F3387" i="9"/>
  <c r="H3387" i="9"/>
  <c r="I3387" i="9"/>
  <c r="A3388" i="9"/>
  <c r="B3388" i="9"/>
  <c r="C3388" i="9"/>
  <c r="D3388" i="9"/>
  <c r="E3388" i="9"/>
  <c r="F3388" i="9"/>
  <c r="G3388" i="9"/>
  <c r="H3388" i="9"/>
  <c r="I3388" i="9"/>
  <c r="A3389" i="9"/>
  <c r="C3389" i="9" s="1"/>
  <c r="B3389" i="9"/>
  <c r="D3389" i="9"/>
  <c r="E3389" i="9"/>
  <c r="F3389" i="9"/>
  <c r="H3389" i="9"/>
  <c r="I3389" i="9"/>
  <c r="A3390" i="9"/>
  <c r="B3390" i="9"/>
  <c r="C3390" i="9"/>
  <c r="D3390" i="9"/>
  <c r="E3390" i="9"/>
  <c r="F3390" i="9"/>
  <c r="G3390" i="9"/>
  <c r="H3390" i="9"/>
  <c r="I3390" i="9"/>
  <c r="A3391" i="9"/>
  <c r="C3391" i="9" s="1"/>
  <c r="B3391" i="9"/>
  <c r="D3391" i="9"/>
  <c r="E3391" i="9"/>
  <c r="F3391" i="9"/>
  <c r="H3391" i="9"/>
  <c r="I3391" i="9"/>
  <c r="A3392" i="9"/>
  <c r="B3392" i="9"/>
  <c r="C3392" i="9"/>
  <c r="D3392" i="9"/>
  <c r="E3392" i="9"/>
  <c r="F3392" i="9"/>
  <c r="G3392" i="9"/>
  <c r="H3392" i="9"/>
  <c r="I3392" i="9"/>
  <c r="A3393" i="9"/>
  <c r="C3393" i="9" s="1"/>
  <c r="B3393" i="9"/>
  <c r="D3393" i="9"/>
  <c r="E3393" i="9"/>
  <c r="F3393" i="9"/>
  <c r="H3393" i="9"/>
  <c r="I3393" i="9"/>
  <c r="A3394" i="9"/>
  <c r="B3394" i="9"/>
  <c r="C3394" i="9"/>
  <c r="D3394" i="9"/>
  <c r="E3394" i="9"/>
  <c r="F3394" i="9"/>
  <c r="G3394" i="9"/>
  <c r="H3394" i="9"/>
  <c r="I3394" i="9"/>
  <c r="A3395" i="9"/>
  <c r="C3395" i="9" s="1"/>
  <c r="B3395" i="9"/>
  <c r="D3395" i="9"/>
  <c r="E3395" i="9"/>
  <c r="F3395" i="9"/>
  <c r="H3395" i="9"/>
  <c r="I3395" i="9"/>
  <c r="A3396" i="9"/>
  <c r="B3396" i="9"/>
  <c r="C3396" i="9"/>
  <c r="D3396" i="9"/>
  <c r="E3396" i="9"/>
  <c r="F3396" i="9"/>
  <c r="G3396" i="9"/>
  <c r="H3396" i="9"/>
  <c r="I3396" i="9"/>
  <c r="A3397" i="9"/>
  <c r="C3397" i="9" s="1"/>
  <c r="B3397" i="9"/>
  <c r="D3397" i="9"/>
  <c r="E3397" i="9"/>
  <c r="F3397" i="9"/>
  <c r="H3397" i="9"/>
  <c r="I3397" i="9"/>
  <c r="A3398" i="9"/>
  <c r="B3398" i="9"/>
  <c r="C3398" i="9"/>
  <c r="D3398" i="9"/>
  <c r="E3398" i="9"/>
  <c r="F3398" i="9"/>
  <c r="G3398" i="9"/>
  <c r="H3398" i="9"/>
  <c r="I3398" i="9"/>
  <c r="A3399" i="9"/>
  <c r="C3399" i="9" s="1"/>
  <c r="B3399" i="9"/>
  <c r="D3399" i="9"/>
  <c r="E3399" i="9"/>
  <c r="F3399" i="9"/>
  <c r="H3399" i="9"/>
  <c r="I3399" i="9"/>
  <c r="A3400" i="9"/>
  <c r="B3400" i="9"/>
  <c r="C3400" i="9"/>
  <c r="D3400" i="9"/>
  <c r="E3400" i="9"/>
  <c r="F3400" i="9"/>
  <c r="G3400" i="9"/>
  <c r="H3400" i="9"/>
  <c r="I3400" i="9"/>
  <c r="A3401" i="9"/>
  <c r="C3401" i="9" s="1"/>
  <c r="B3401" i="9"/>
  <c r="D3401" i="9"/>
  <c r="E3401" i="9"/>
  <c r="F3401" i="9"/>
  <c r="H3401" i="9"/>
  <c r="I3401" i="9"/>
  <c r="A3402" i="9"/>
  <c r="B3402" i="9"/>
  <c r="C3402" i="9"/>
  <c r="D3402" i="9"/>
  <c r="E3402" i="9"/>
  <c r="F3402" i="9"/>
  <c r="G3402" i="9"/>
  <c r="H3402" i="9"/>
  <c r="I3402" i="9"/>
  <c r="A3403" i="9"/>
  <c r="C3403" i="9" s="1"/>
  <c r="B3403" i="9"/>
  <c r="D3403" i="9"/>
  <c r="E3403" i="9"/>
  <c r="F3403" i="9"/>
  <c r="H3403" i="9"/>
  <c r="I3403" i="9"/>
  <c r="A3404" i="9"/>
  <c r="B3404" i="9"/>
  <c r="C3404" i="9"/>
  <c r="D3404" i="9"/>
  <c r="E3404" i="9"/>
  <c r="F3404" i="9"/>
  <c r="G3404" i="9"/>
  <c r="H3404" i="9"/>
  <c r="I3404" i="9"/>
  <c r="A3405" i="9"/>
  <c r="C3405" i="9" s="1"/>
  <c r="B3405" i="9"/>
  <c r="D3405" i="9"/>
  <c r="E3405" i="9"/>
  <c r="F3405" i="9"/>
  <c r="H3405" i="9"/>
  <c r="I3405" i="9"/>
  <c r="A3406" i="9"/>
  <c r="B3406" i="9"/>
  <c r="C3406" i="9"/>
  <c r="D3406" i="9"/>
  <c r="E3406" i="9"/>
  <c r="F3406" i="9"/>
  <c r="G3406" i="9"/>
  <c r="H3406" i="9"/>
  <c r="I3406" i="9"/>
  <c r="A3407" i="9"/>
  <c r="C3407" i="9" s="1"/>
  <c r="B3407" i="9"/>
  <c r="D3407" i="9"/>
  <c r="E3407" i="9"/>
  <c r="F3407" i="9"/>
  <c r="H3407" i="9"/>
  <c r="I3407" i="9"/>
  <c r="A3408" i="9"/>
  <c r="B3408" i="9"/>
  <c r="C3408" i="9"/>
  <c r="D3408" i="9"/>
  <c r="E3408" i="9"/>
  <c r="F3408" i="9"/>
  <c r="G3408" i="9"/>
  <c r="H3408" i="9"/>
  <c r="I3408" i="9"/>
  <c r="A3409" i="9"/>
  <c r="C3409" i="9" s="1"/>
  <c r="B3409" i="9"/>
  <c r="D3409" i="9"/>
  <c r="E3409" i="9"/>
  <c r="F3409" i="9"/>
  <c r="H3409" i="9"/>
  <c r="I3409" i="9"/>
  <c r="A3410" i="9"/>
  <c r="B3410" i="9"/>
  <c r="C3410" i="9"/>
  <c r="D3410" i="9"/>
  <c r="E3410" i="9"/>
  <c r="F3410" i="9"/>
  <c r="G3410" i="9"/>
  <c r="H3410" i="9"/>
  <c r="I3410" i="9"/>
  <c r="A3411" i="9"/>
  <c r="C3411" i="9" s="1"/>
  <c r="B3411" i="9"/>
  <c r="D3411" i="9"/>
  <c r="E3411" i="9"/>
  <c r="F3411" i="9"/>
  <c r="H3411" i="9"/>
  <c r="I3411" i="9"/>
  <c r="A3412" i="9"/>
  <c r="B3412" i="9"/>
  <c r="C3412" i="9"/>
  <c r="D3412" i="9"/>
  <c r="E3412" i="9"/>
  <c r="F3412" i="9"/>
  <c r="G3412" i="9"/>
  <c r="H3412" i="9"/>
  <c r="I3412" i="9"/>
  <c r="A3413" i="9"/>
  <c r="C3413" i="9" s="1"/>
  <c r="B3413" i="9"/>
  <c r="D3413" i="9"/>
  <c r="E3413" i="9"/>
  <c r="F3413" i="9"/>
  <c r="H3413" i="9"/>
  <c r="I3413" i="9"/>
  <c r="A3414" i="9"/>
  <c r="B3414" i="9"/>
  <c r="C3414" i="9"/>
  <c r="D3414" i="9"/>
  <c r="E3414" i="9"/>
  <c r="F3414" i="9"/>
  <c r="G3414" i="9"/>
  <c r="H3414" i="9"/>
  <c r="I3414" i="9"/>
  <c r="A3415" i="9"/>
  <c r="C3415" i="9" s="1"/>
  <c r="B3415" i="9"/>
  <c r="D3415" i="9"/>
  <c r="E3415" i="9"/>
  <c r="F3415" i="9"/>
  <c r="H3415" i="9"/>
  <c r="I3415" i="9"/>
  <c r="A3416" i="9"/>
  <c r="B3416" i="9"/>
  <c r="C3416" i="9"/>
  <c r="D3416" i="9"/>
  <c r="E3416" i="9"/>
  <c r="F3416" i="9"/>
  <c r="G3416" i="9"/>
  <c r="H3416" i="9"/>
  <c r="I3416" i="9"/>
  <c r="A3417" i="9"/>
  <c r="C3417" i="9" s="1"/>
  <c r="B3417" i="9"/>
  <c r="D3417" i="9"/>
  <c r="E3417" i="9"/>
  <c r="F3417" i="9"/>
  <c r="H3417" i="9"/>
  <c r="I3417" i="9"/>
  <c r="A3418" i="9"/>
  <c r="B3418" i="9"/>
  <c r="C3418" i="9"/>
  <c r="D3418" i="9"/>
  <c r="E3418" i="9"/>
  <c r="F3418" i="9"/>
  <c r="G3418" i="9"/>
  <c r="H3418" i="9"/>
  <c r="I3418" i="9"/>
  <c r="A3419" i="9"/>
  <c r="C3419" i="9" s="1"/>
  <c r="B3419" i="9"/>
  <c r="D3419" i="9"/>
  <c r="E3419" i="9"/>
  <c r="F3419" i="9"/>
  <c r="H3419" i="9"/>
  <c r="I3419" i="9"/>
  <c r="A3420" i="9"/>
  <c r="B3420" i="9"/>
  <c r="C3420" i="9"/>
  <c r="D3420" i="9"/>
  <c r="E3420" i="9"/>
  <c r="F3420" i="9"/>
  <c r="G3420" i="9"/>
  <c r="H3420" i="9"/>
  <c r="I3420" i="9"/>
  <c r="A3421" i="9"/>
  <c r="C3421" i="9" s="1"/>
  <c r="B3421" i="9"/>
  <c r="D3421" i="9"/>
  <c r="E3421" i="9"/>
  <c r="F3421" i="9"/>
  <c r="H3421" i="9"/>
  <c r="I3421" i="9"/>
  <c r="A3422" i="9"/>
  <c r="B3422" i="9"/>
  <c r="C3422" i="9"/>
  <c r="D3422" i="9"/>
  <c r="E3422" i="9"/>
  <c r="F3422" i="9"/>
  <c r="G3422" i="9"/>
  <c r="H3422" i="9"/>
  <c r="I3422" i="9"/>
  <c r="A3423" i="9"/>
  <c r="C3423" i="9" s="1"/>
  <c r="B3423" i="9"/>
  <c r="D3423" i="9"/>
  <c r="E3423" i="9"/>
  <c r="F3423" i="9"/>
  <c r="H3423" i="9"/>
  <c r="I3423" i="9"/>
  <c r="A3424" i="9"/>
  <c r="B3424" i="9"/>
  <c r="C3424" i="9"/>
  <c r="D3424" i="9"/>
  <c r="E3424" i="9"/>
  <c r="F3424" i="9"/>
  <c r="G3424" i="9"/>
  <c r="H3424" i="9"/>
  <c r="I3424" i="9"/>
  <c r="A3425" i="9"/>
  <c r="C3425" i="9" s="1"/>
  <c r="B3425" i="9"/>
  <c r="D3425" i="9"/>
  <c r="E3425" i="9"/>
  <c r="F3425" i="9"/>
  <c r="H3425" i="9"/>
  <c r="I3425" i="9"/>
  <c r="A3426" i="9"/>
  <c r="B3426" i="9"/>
  <c r="C3426" i="9"/>
  <c r="D3426" i="9"/>
  <c r="E3426" i="9"/>
  <c r="F3426" i="9"/>
  <c r="G3426" i="9"/>
  <c r="H3426" i="9"/>
  <c r="I3426" i="9"/>
  <c r="A3427" i="9"/>
  <c r="C3427" i="9" s="1"/>
  <c r="B3427" i="9"/>
  <c r="D3427" i="9"/>
  <c r="E3427" i="9"/>
  <c r="F3427" i="9"/>
  <c r="H3427" i="9"/>
  <c r="I3427" i="9"/>
  <c r="A3428" i="9"/>
  <c r="B3428" i="9"/>
  <c r="C3428" i="9"/>
  <c r="D3428" i="9"/>
  <c r="E3428" i="9"/>
  <c r="F3428" i="9"/>
  <c r="G3428" i="9"/>
  <c r="H3428" i="9"/>
  <c r="I3428" i="9"/>
  <c r="A3429" i="9"/>
  <c r="C3429" i="9" s="1"/>
  <c r="B3429" i="9"/>
  <c r="D3429" i="9"/>
  <c r="E3429" i="9"/>
  <c r="F3429" i="9"/>
  <c r="H3429" i="9"/>
  <c r="I3429" i="9"/>
  <c r="A3430" i="9"/>
  <c r="B3430" i="9"/>
  <c r="C3430" i="9"/>
  <c r="D3430" i="9"/>
  <c r="E3430" i="9"/>
  <c r="F3430" i="9"/>
  <c r="G3430" i="9"/>
  <c r="H3430" i="9"/>
  <c r="I3430" i="9"/>
  <c r="A3431" i="9"/>
  <c r="C3431" i="9" s="1"/>
  <c r="B3431" i="9"/>
  <c r="D3431" i="9"/>
  <c r="E3431" i="9"/>
  <c r="F3431" i="9"/>
  <c r="H3431" i="9"/>
  <c r="I3431" i="9"/>
  <c r="A3432" i="9"/>
  <c r="B3432" i="9"/>
  <c r="C3432" i="9"/>
  <c r="D3432" i="9"/>
  <c r="E3432" i="9"/>
  <c r="F3432" i="9"/>
  <c r="G3432" i="9"/>
  <c r="H3432" i="9"/>
  <c r="I3432" i="9"/>
  <c r="A3433" i="9"/>
  <c r="C3433" i="9" s="1"/>
  <c r="B3433" i="9"/>
  <c r="D3433" i="9"/>
  <c r="E3433" i="9"/>
  <c r="F3433" i="9"/>
  <c r="H3433" i="9"/>
  <c r="I3433" i="9"/>
  <c r="A3434" i="9"/>
  <c r="B3434" i="9"/>
  <c r="C3434" i="9"/>
  <c r="D3434" i="9"/>
  <c r="E3434" i="9"/>
  <c r="F3434" i="9"/>
  <c r="G3434" i="9"/>
  <c r="H3434" i="9"/>
  <c r="I3434" i="9"/>
  <c r="A3435" i="9"/>
  <c r="C3435" i="9" s="1"/>
  <c r="B3435" i="9"/>
  <c r="D3435" i="9"/>
  <c r="E3435" i="9"/>
  <c r="F3435" i="9"/>
  <c r="H3435" i="9"/>
  <c r="I3435" i="9"/>
  <c r="A3436" i="9"/>
  <c r="B3436" i="9"/>
  <c r="C3436" i="9"/>
  <c r="D3436" i="9"/>
  <c r="E3436" i="9"/>
  <c r="F3436" i="9"/>
  <c r="G3436" i="9"/>
  <c r="H3436" i="9"/>
  <c r="I3436" i="9"/>
  <c r="A3437" i="9"/>
  <c r="C3437" i="9" s="1"/>
  <c r="B3437" i="9"/>
  <c r="D3437" i="9"/>
  <c r="E3437" i="9"/>
  <c r="F3437" i="9"/>
  <c r="H3437" i="9"/>
  <c r="I3437" i="9"/>
  <c r="A3438" i="9"/>
  <c r="B3438" i="9"/>
  <c r="C3438" i="9"/>
  <c r="D3438" i="9"/>
  <c r="E3438" i="9"/>
  <c r="F3438" i="9"/>
  <c r="G3438" i="9"/>
  <c r="H3438" i="9"/>
  <c r="I3438" i="9"/>
  <c r="A3439" i="9"/>
  <c r="C3439" i="9" s="1"/>
  <c r="B3439" i="9"/>
  <c r="D3439" i="9"/>
  <c r="E3439" i="9"/>
  <c r="F3439" i="9"/>
  <c r="H3439" i="9"/>
  <c r="I3439" i="9"/>
  <c r="A3440" i="9"/>
  <c r="B3440" i="9"/>
  <c r="C3440" i="9"/>
  <c r="D3440" i="9"/>
  <c r="E3440" i="9"/>
  <c r="F3440" i="9"/>
  <c r="G3440" i="9"/>
  <c r="H3440" i="9"/>
  <c r="I3440" i="9"/>
  <c r="A3441" i="9"/>
  <c r="C3441" i="9" s="1"/>
  <c r="B3441" i="9"/>
  <c r="D3441" i="9"/>
  <c r="E3441" i="9"/>
  <c r="F3441" i="9"/>
  <c r="H3441" i="9"/>
  <c r="I3441" i="9"/>
  <c r="A3442" i="9"/>
  <c r="B3442" i="9"/>
  <c r="C3442" i="9"/>
  <c r="D3442" i="9"/>
  <c r="E3442" i="9"/>
  <c r="F3442" i="9"/>
  <c r="G3442" i="9"/>
  <c r="H3442" i="9"/>
  <c r="I3442" i="9"/>
  <c r="A3443" i="9"/>
  <c r="C3443" i="9" s="1"/>
  <c r="B3443" i="9"/>
  <c r="D3443" i="9"/>
  <c r="E3443" i="9"/>
  <c r="F3443" i="9"/>
  <c r="H3443" i="9"/>
  <c r="I3443" i="9"/>
  <c r="A3444" i="9"/>
  <c r="B3444" i="9"/>
  <c r="C3444" i="9"/>
  <c r="D3444" i="9"/>
  <c r="E3444" i="9"/>
  <c r="F3444" i="9"/>
  <c r="G3444" i="9"/>
  <c r="H3444" i="9"/>
  <c r="I3444" i="9"/>
  <c r="A3445" i="9"/>
  <c r="C3445" i="9" s="1"/>
  <c r="B3445" i="9"/>
  <c r="D3445" i="9"/>
  <c r="E3445" i="9"/>
  <c r="F3445" i="9"/>
  <c r="H3445" i="9"/>
  <c r="I3445" i="9"/>
  <c r="A3446" i="9"/>
  <c r="B3446" i="9"/>
  <c r="C3446" i="9"/>
  <c r="D3446" i="9"/>
  <c r="E3446" i="9"/>
  <c r="F3446" i="9"/>
  <c r="G3446" i="9"/>
  <c r="H3446" i="9"/>
  <c r="I3446" i="9"/>
  <c r="A3447" i="9"/>
  <c r="C3447" i="9" s="1"/>
  <c r="B3447" i="9"/>
  <c r="D3447" i="9"/>
  <c r="E3447" i="9"/>
  <c r="F3447" i="9"/>
  <c r="H3447" i="9"/>
  <c r="I3447" i="9"/>
  <c r="A3448" i="9"/>
  <c r="B3448" i="9"/>
  <c r="C3448" i="9"/>
  <c r="D3448" i="9"/>
  <c r="E3448" i="9"/>
  <c r="F3448" i="9"/>
  <c r="G3448" i="9"/>
  <c r="H3448" i="9"/>
  <c r="I3448" i="9"/>
  <c r="A3449" i="9"/>
  <c r="C3449" i="9" s="1"/>
  <c r="B3449" i="9"/>
  <c r="D3449" i="9"/>
  <c r="E3449" i="9"/>
  <c r="F3449" i="9"/>
  <c r="H3449" i="9"/>
  <c r="I3449" i="9"/>
  <c r="A3450" i="9"/>
  <c r="B3450" i="9"/>
  <c r="C3450" i="9"/>
  <c r="D3450" i="9"/>
  <c r="E3450" i="9"/>
  <c r="F3450" i="9"/>
  <c r="G3450" i="9"/>
  <c r="H3450" i="9"/>
  <c r="I3450" i="9"/>
  <c r="A3451" i="9"/>
  <c r="C3451" i="9" s="1"/>
  <c r="B3451" i="9"/>
  <c r="D3451" i="9"/>
  <c r="E3451" i="9"/>
  <c r="F3451" i="9"/>
  <c r="H3451" i="9"/>
  <c r="I3451" i="9"/>
  <c r="A3452" i="9"/>
  <c r="B3452" i="9"/>
  <c r="C3452" i="9"/>
  <c r="D3452" i="9"/>
  <c r="E3452" i="9"/>
  <c r="F3452" i="9"/>
  <c r="G3452" i="9"/>
  <c r="H3452" i="9"/>
  <c r="I3452" i="9"/>
  <c r="A3453" i="9"/>
  <c r="C3453" i="9" s="1"/>
  <c r="B3453" i="9"/>
  <c r="D3453" i="9"/>
  <c r="E3453" i="9"/>
  <c r="F3453" i="9"/>
  <c r="H3453" i="9"/>
  <c r="I3453" i="9"/>
  <c r="A3454" i="9"/>
  <c r="B3454" i="9"/>
  <c r="C3454" i="9"/>
  <c r="D3454" i="9"/>
  <c r="E3454" i="9"/>
  <c r="F3454" i="9"/>
  <c r="G3454" i="9"/>
  <c r="H3454" i="9"/>
  <c r="I3454" i="9"/>
  <c r="A3455" i="9"/>
  <c r="C3455" i="9" s="1"/>
  <c r="B3455" i="9"/>
  <c r="D3455" i="9"/>
  <c r="E3455" i="9"/>
  <c r="F3455" i="9"/>
  <c r="H3455" i="9"/>
  <c r="I3455" i="9"/>
  <c r="A3456" i="9"/>
  <c r="B3456" i="9"/>
  <c r="C3456" i="9"/>
  <c r="D3456" i="9"/>
  <c r="E3456" i="9"/>
  <c r="F3456" i="9"/>
  <c r="G3456" i="9"/>
  <c r="H3456" i="9"/>
  <c r="I3456" i="9"/>
  <c r="A3457" i="9"/>
  <c r="C3457" i="9" s="1"/>
  <c r="B3457" i="9"/>
  <c r="D3457" i="9"/>
  <c r="E3457" i="9"/>
  <c r="F3457" i="9"/>
  <c r="H3457" i="9"/>
  <c r="I3457" i="9"/>
  <c r="A3458" i="9"/>
  <c r="B3458" i="9"/>
  <c r="C3458" i="9"/>
  <c r="D3458" i="9"/>
  <c r="E3458" i="9"/>
  <c r="F3458" i="9"/>
  <c r="G3458" i="9"/>
  <c r="H3458" i="9"/>
  <c r="I3458" i="9"/>
  <c r="A3459" i="9"/>
  <c r="C3459" i="9" s="1"/>
  <c r="B3459" i="9"/>
  <c r="D3459" i="9"/>
  <c r="E3459" i="9"/>
  <c r="F3459" i="9"/>
  <c r="H3459" i="9"/>
  <c r="I3459" i="9"/>
  <c r="A3460" i="9"/>
  <c r="B3460" i="9"/>
  <c r="C3460" i="9"/>
  <c r="D3460" i="9"/>
  <c r="E3460" i="9"/>
  <c r="F3460" i="9"/>
  <c r="G3460" i="9"/>
  <c r="H3460" i="9"/>
  <c r="I3460" i="9"/>
  <c r="A3461" i="9"/>
  <c r="C3461" i="9" s="1"/>
  <c r="B3461" i="9"/>
  <c r="D3461" i="9"/>
  <c r="E3461" i="9"/>
  <c r="F3461" i="9"/>
  <c r="H3461" i="9"/>
  <c r="I3461" i="9"/>
  <c r="A3462" i="9"/>
  <c r="B3462" i="9"/>
  <c r="C3462" i="9"/>
  <c r="D3462" i="9"/>
  <c r="E3462" i="9"/>
  <c r="F3462" i="9"/>
  <c r="G3462" i="9"/>
  <c r="H3462" i="9"/>
  <c r="I3462" i="9"/>
  <c r="A3463" i="9"/>
  <c r="C3463" i="9" s="1"/>
  <c r="B3463" i="9"/>
  <c r="D3463" i="9"/>
  <c r="E3463" i="9"/>
  <c r="F3463" i="9"/>
  <c r="H3463" i="9"/>
  <c r="I3463" i="9"/>
  <c r="A3464" i="9"/>
  <c r="B3464" i="9"/>
  <c r="C3464" i="9"/>
  <c r="D3464" i="9"/>
  <c r="E3464" i="9"/>
  <c r="F3464" i="9"/>
  <c r="G3464" i="9"/>
  <c r="H3464" i="9"/>
  <c r="I3464" i="9"/>
  <c r="A3465" i="9"/>
  <c r="C3465" i="9" s="1"/>
  <c r="B3465" i="9"/>
  <c r="D3465" i="9"/>
  <c r="E3465" i="9"/>
  <c r="F3465" i="9"/>
  <c r="H3465" i="9"/>
  <c r="I3465" i="9"/>
  <c r="A3466" i="9"/>
  <c r="B3466" i="9"/>
  <c r="C3466" i="9"/>
  <c r="D3466" i="9"/>
  <c r="E3466" i="9"/>
  <c r="F3466" i="9"/>
  <c r="G3466" i="9"/>
  <c r="H3466" i="9"/>
  <c r="I3466" i="9"/>
  <c r="A3467" i="9"/>
  <c r="C3467" i="9" s="1"/>
  <c r="B3467" i="9"/>
  <c r="D3467" i="9"/>
  <c r="E3467" i="9"/>
  <c r="F3467" i="9"/>
  <c r="H3467" i="9"/>
  <c r="I3467" i="9"/>
  <c r="A3468" i="9"/>
  <c r="B3468" i="9"/>
  <c r="C3468" i="9"/>
  <c r="D3468" i="9"/>
  <c r="E3468" i="9"/>
  <c r="F3468" i="9"/>
  <c r="G3468" i="9"/>
  <c r="H3468" i="9"/>
  <c r="I3468" i="9"/>
  <c r="A3469" i="9"/>
  <c r="C3469" i="9" s="1"/>
  <c r="B3469" i="9"/>
  <c r="D3469" i="9"/>
  <c r="E3469" i="9"/>
  <c r="F3469" i="9"/>
  <c r="H3469" i="9"/>
  <c r="I3469" i="9"/>
  <c r="A3470" i="9"/>
  <c r="B3470" i="9"/>
  <c r="C3470" i="9"/>
  <c r="D3470" i="9"/>
  <c r="E3470" i="9"/>
  <c r="F3470" i="9"/>
  <c r="G3470" i="9"/>
  <c r="H3470" i="9"/>
  <c r="I3470" i="9"/>
  <c r="A3471" i="9"/>
  <c r="C3471" i="9" s="1"/>
  <c r="B3471" i="9"/>
  <c r="D3471" i="9"/>
  <c r="E3471" i="9"/>
  <c r="F3471" i="9"/>
  <c r="H3471" i="9"/>
  <c r="I3471" i="9"/>
  <c r="A3472" i="9"/>
  <c r="B3472" i="9"/>
  <c r="C3472" i="9"/>
  <c r="D3472" i="9"/>
  <c r="E3472" i="9"/>
  <c r="F3472" i="9"/>
  <c r="G3472" i="9"/>
  <c r="H3472" i="9"/>
  <c r="I3472" i="9"/>
  <c r="A3473" i="9"/>
  <c r="C3473" i="9" s="1"/>
  <c r="B3473" i="9"/>
  <c r="D3473" i="9"/>
  <c r="E3473" i="9"/>
  <c r="F3473" i="9"/>
  <c r="H3473" i="9"/>
  <c r="I3473" i="9"/>
  <c r="A3474" i="9"/>
  <c r="B3474" i="9"/>
  <c r="C3474" i="9"/>
  <c r="D3474" i="9"/>
  <c r="E3474" i="9"/>
  <c r="F3474" i="9"/>
  <c r="G3474" i="9"/>
  <c r="H3474" i="9"/>
  <c r="I3474" i="9"/>
  <c r="A3475" i="9"/>
  <c r="C3475" i="9" s="1"/>
  <c r="B3475" i="9"/>
  <c r="D3475" i="9"/>
  <c r="E3475" i="9"/>
  <c r="F3475" i="9"/>
  <c r="H3475" i="9"/>
  <c r="I3475" i="9"/>
  <c r="A3476" i="9"/>
  <c r="B3476" i="9"/>
  <c r="C3476" i="9"/>
  <c r="D3476" i="9"/>
  <c r="E3476" i="9"/>
  <c r="F3476" i="9"/>
  <c r="G3476" i="9"/>
  <c r="H3476" i="9"/>
  <c r="I3476" i="9"/>
  <c r="A3477" i="9"/>
  <c r="C3477" i="9" s="1"/>
  <c r="B3477" i="9"/>
  <c r="D3477" i="9"/>
  <c r="E3477" i="9"/>
  <c r="F3477" i="9"/>
  <c r="H3477" i="9"/>
  <c r="I3477" i="9"/>
  <c r="A3478" i="9"/>
  <c r="B3478" i="9"/>
  <c r="C3478" i="9"/>
  <c r="D3478" i="9"/>
  <c r="E3478" i="9"/>
  <c r="F3478" i="9"/>
  <c r="G3478" i="9"/>
  <c r="H3478" i="9"/>
  <c r="I3478" i="9"/>
  <c r="A3479" i="9"/>
  <c r="C3479" i="9" s="1"/>
  <c r="B3479" i="9"/>
  <c r="D3479" i="9"/>
  <c r="E3479" i="9"/>
  <c r="F3479" i="9"/>
  <c r="H3479" i="9"/>
  <c r="I3479" i="9"/>
  <c r="A3480" i="9"/>
  <c r="B3480" i="9"/>
  <c r="C3480" i="9"/>
  <c r="D3480" i="9"/>
  <c r="E3480" i="9"/>
  <c r="F3480" i="9"/>
  <c r="G3480" i="9"/>
  <c r="H3480" i="9"/>
  <c r="I3480" i="9"/>
  <c r="A3481" i="9"/>
  <c r="C3481" i="9" s="1"/>
  <c r="B3481" i="9"/>
  <c r="D3481" i="9"/>
  <c r="E3481" i="9"/>
  <c r="F3481" i="9"/>
  <c r="H3481" i="9"/>
  <c r="I3481" i="9"/>
  <c r="A3482" i="9"/>
  <c r="B3482" i="9"/>
  <c r="C3482" i="9"/>
  <c r="D3482" i="9"/>
  <c r="E3482" i="9"/>
  <c r="F3482" i="9"/>
  <c r="G3482" i="9"/>
  <c r="H3482" i="9"/>
  <c r="I3482" i="9"/>
  <c r="A3483" i="9"/>
  <c r="C3483" i="9" s="1"/>
  <c r="B3483" i="9"/>
  <c r="D3483" i="9"/>
  <c r="E3483" i="9"/>
  <c r="F3483" i="9"/>
  <c r="H3483" i="9"/>
  <c r="I3483" i="9"/>
  <c r="A3484" i="9"/>
  <c r="B3484" i="9"/>
  <c r="C3484" i="9"/>
  <c r="D3484" i="9"/>
  <c r="E3484" i="9"/>
  <c r="F3484" i="9"/>
  <c r="G3484" i="9"/>
  <c r="H3484" i="9"/>
  <c r="I3484" i="9"/>
  <c r="A3485" i="9"/>
  <c r="C3485" i="9" s="1"/>
  <c r="B3485" i="9"/>
  <c r="D3485" i="9"/>
  <c r="E3485" i="9"/>
  <c r="F3485" i="9"/>
  <c r="H3485" i="9"/>
  <c r="I3485" i="9"/>
  <c r="A3486" i="9"/>
  <c r="B3486" i="9"/>
  <c r="C3486" i="9"/>
  <c r="D3486" i="9"/>
  <c r="E3486" i="9"/>
  <c r="F3486" i="9"/>
  <c r="G3486" i="9"/>
  <c r="H3486" i="9"/>
  <c r="I3486" i="9"/>
  <c r="A3487" i="9"/>
  <c r="C3487" i="9" s="1"/>
  <c r="B3487" i="9"/>
  <c r="D3487" i="9"/>
  <c r="E3487" i="9"/>
  <c r="F3487" i="9"/>
  <c r="H3487" i="9"/>
  <c r="I3487" i="9"/>
  <c r="A3488" i="9"/>
  <c r="B3488" i="9"/>
  <c r="C3488" i="9"/>
  <c r="D3488" i="9"/>
  <c r="E3488" i="9"/>
  <c r="F3488" i="9"/>
  <c r="G3488" i="9"/>
  <c r="H3488" i="9"/>
  <c r="I3488" i="9"/>
  <c r="A3489" i="9"/>
  <c r="C3489" i="9" s="1"/>
  <c r="B3489" i="9"/>
  <c r="D3489" i="9"/>
  <c r="E3489" i="9"/>
  <c r="F3489" i="9"/>
  <c r="H3489" i="9"/>
  <c r="I3489" i="9"/>
  <c r="A3490" i="9"/>
  <c r="B3490" i="9"/>
  <c r="C3490" i="9"/>
  <c r="D3490" i="9"/>
  <c r="E3490" i="9"/>
  <c r="F3490" i="9"/>
  <c r="G3490" i="9"/>
  <c r="H3490" i="9"/>
  <c r="I3490" i="9"/>
  <c r="A3491" i="9"/>
  <c r="C3491" i="9" s="1"/>
  <c r="B3491" i="9"/>
  <c r="D3491" i="9"/>
  <c r="E3491" i="9"/>
  <c r="F3491" i="9"/>
  <c r="H3491" i="9"/>
  <c r="I3491" i="9"/>
  <c r="A3492" i="9"/>
  <c r="B3492" i="9"/>
  <c r="C3492" i="9"/>
  <c r="D3492" i="9"/>
  <c r="E3492" i="9"/>
  <c r="F3492" i="9"/>
  <c r="G3492" i="9"/>
  <c r="H3492" i="9"/>
  <c r="I3492" i="9"/>
  <c r="A3493" i="9"/>
  <c r="C3493" i="9" s="1"/>
  <c r="B3493" i="9"/>
  <c r="D3493" i="9"/>
  <c r="E3493" i="9"/>
  <c r="F3493" i="9"/>
  <c r="H3493" i="9"/>
  <c r="I3493" i="9"/>
  <c r="A3494" i="9"/>
  <c r="B3494" i="9"/>
  <c r="C3494" i="9"/>
  <c r="D3494" i="9"/>
  <c r="E3494" i="9"/>
  <c r="F3494" i="9"/>
  <c r="G3494" i="9"/>
  <c r="H3494" i="9"/>
  <c r="I3494" i="9"/>
  <c r="A3495" i="9"/>
  <c r="C3495" i="9" s="1"/>
  <c r="B3495" i="9"/>
  <c r="D3495" i="9"/>
  <c r="E3495" i="9"/>
  <c r="F3495" i="9"/>
  <c r="H3495" i="9"/>
  <c r="I3495" i="9"/>
  <c r="A3496" i="9"/>
  <c r="B3496" i="9"/>
  <c r="C3496" i="9"/>
  <c r="D3496" i="9"/>
  <c r="E3496" i="9"/>
  <c r="F3496" i="9"/>
  <c r="G3496" i="9"/>
  <c r="H3496" i="9"/>
  <c r="I3496" i="9"/>
  <c r="A3497" i="9"/>
  <c r="C3497" i="9" s="1"/>
  <c r="B3497" i="9"/>
  <c r="D3497" i="9"/>
  <c r="E3497" i="9"/>
  <c r="F3497" i="9"/>
  <c r="H3497" i="9"/>
  <c r="I3497" i="9"/>
  <c r="A3498" i="9"/>
  <c r="B3498" i="9"/>
  <c r="C3498" i="9"/>
  <c r="D3498" i="9"/>
  <c r="E3498" i="9"/>
  <c r="F3498" i="9"/>
  <c r="G3498" i="9"/>
  <c r="H3498" i="9"/>
  <c r="I3498" i="9"/>
  <c r="A3499" i="9"/>
  <c r="C3499" i="9" s="1"/>
  <c r="B3499" i="9"/>
  <c r="D3499" i="9"/>
  <c r="E3499" i="9"/>
  <c r="F3499" i="9"/>
  <c r="H3499" i="9"/>
  <c r="I3499" i="9"/>
  <c r="A3500" i="9"/>
  <c r="B3500" i="9"/>
  <c r="C3500" i="9"/>
  <c r="D3500" i="9"/>
  <c r="E3500" i="9"/>
  <c r="F3500" i="9"/>
  <c r="G3500" i="9"/>
  <c r="H3500" i="9"/>
  <c r="I3500" i="9"/>
  <c r="A3501" i="9"/>
  <c r="C3501" i="9" s="1"/>
  <c r="B3501" i="9"/>
  <c r="D3501" i="9"/>
  <c r="E3501" i="9"/>
  <c r="F3501" i="9"/>
  <c r="H3501" i="9"/>
  <c r="I3501" i="9"/>
  <c r="A3502" i="9"/>
  <c r="B3502" i="9"/>
  <c r="C3502" i="9"/>
  <c r="D3502" i="9"/>
  <c r="E3502" i="9"/>
  <c r="F3502" i="9"/>
  <c r="G3502" i="9"/>
  <c r="H3502" i="9"/>
  <c r="I3502" i="9"/>
  <c r="A3503" i="9"/>
  <c r="C3503" i="9" s="1"/>
  <c r="B3503" i="9"/>
  <c r="D3503" i="9"/>
  <c r="E3503" i="9"/>
  <c r="F3503" i="9"/>
  <c r="H3503" i="9"/>
  <c r="I3503" i="9"/>
  <c r="A3504" i="9"/>
  <c r="B3504" i="9"/>
  <c r="C3504" i="9"/>
  <c r="D3504" i="9"/>
  <c r="E3504" i="9"/>
  <c r="F3504" i="9"/>
  <c r="G3504" i="9"/>
  <c r="H3504" i="9"/>
  <c r="I3504" i="9"/>
  <c r="A3505" i="9"/>
  <c r="C3505" i="9" s="1"/>
  <c r="B3505" i="9"/>
  <c r="D3505" i="9"/>
  <c r="E3505" i="9"/>
  <c r="F3505" i="9"/>
  <c r="H3505" i="9"/>
  <c r="I3505" i="9"/>
  <c r="A3506" i="9"/>
  <c r="B3506" i="9"/>
  <c r="C3506" i="9"/>
  <c r="D3506" i="9"/>
  <c r="E3506" i="9"/>
  <c r="F3506" i="9"/>
  <c r="G3506" i="9"/>
  <c r="H3506" i="9"/>
  <c r="I3506" i="9"/>
  <c r="A3507" i="9"/>
  <c r="C3507" i="9" s="1"/>
  <c r="B3507" i="9"/>
  <c r="D3507" i="9"/>
  <c r="E3507" i="9"/>
  <c r="F3507" i="9"/>
  <c r="H3507" i="9"/>
  <c r="I3507" i="9"/>
  <c r="A3508" i="9"/>
  <c r="B3508" i="9"/>
  <c r="C3508" i="9"/>
  <c r="D3508" i="9"/>
  <c r="E3508" i="9"/>
  <c r="F3508" i="9"/>
  <c r="G3508" i="9"/>
  <c r="H3508" i="9"/>
  <c r="I3508" i="9"/>
  <c r="A3509" i="9"/>
  <c r="C3509" i="9" s="1"/>
  <c r="B3509" i="9"/>
  <c r="D3509" i="9"/>
  <c r="E3509" i="9"/>
  <c r="F3509" i="9"/>
  <c r="H3509" i="9"/>
  <c r="I3509" i="9"/>
  <c r="A3510" i="9"/>
  <c r="B3510" i="9"/>
  <c r="C3510" i="9"/>
  <c r="D3510" i="9"/>
  <c r="E3510" i="9"/>
  <c r="F3510" i="9"/>
  <c r="G3510" i="9"/>
  <c r="H3510" i="9"/>
  <c r="I3510" i="9"/>
  <c r="A3511" i="9"/>
  <c r="C3511" i="9" s="1"/>
  <c r="B3511" i="9"/>
  <c r="D3511" i="9"/>
  <c r="E3511" i="9"/>
  <c r="F3511" i="9"/>
  <c r="H3511" i="9"/>
  <c r="I3511" i="9"/>
  <c r="A3512" i="9"/>
  <c r="B3512" i="9"/>
  <c r="C3512" i="9"/>
  <c r="D3512" i="9"/>
  <c r="E3512" i="9"/>
  <c r="F3512" i="9"/>
  <c r="G3512" i="9"/>
  <c r="H3512" i="9"/>
  <c r="I3512" i="9"/>
  <c r="A3513" i="9"/>
  <c r="C3513" i="9" s="1"/>
  <c r="B3513" i="9"/>
  <c r="D3513" i="9"/>
  <c r="E3513" i="9"/>
  <c r="F3513" i="9"/>
  <c r="H3513" i="9"/>
  <c r="I3513" i="9"/>
  <c r="A3514" i="9"/>
  <c r="B3514" i="9"/>
  <c r="C3514" i="9"/>
  <c r="D3514" i="9"/>
  <c r="E3514" i="9"/>
  <c r="F3514" i="9"/>
  <c r="G3514" i="9"/>
  <c r="H3514" i="9"/>
  <c r="I3514" i="9"/>
  <c r="A3515" i="9"/>
  <c r="C3515" i="9" s="1"/>
  <c r="B3515" i="9"/>
  <c r="D3515" i="9"/>
  <c r="E3515" i="9"/>
  <c r="F3515" i="9"/>
  <c r="H3515" i="9"/>
  <c r="I3515" i="9"/>
  <c r="A3516" i="9"/>
  <c r="B3516" i="9"/>
  <c r="C3516" i="9"/>
  <c r="D3516" i="9"/>
  <c r="E3516" i="9"/>
  <c r="F3516" i="9"/>
  <c r="G3516" i="9"/>
  <c r="H3516" i="9"/>
  <c r="I3516" i="9"/>
  <c r="A3517" i="9"/>
  <c r="C3517" i="9" s="1"/>
  <c r="B3517" i="9"/>
  <c r="D3517" i="9"/>
  <c r="E3517" i="9"/>
  <c r="F3517" i="9"/>
  <c r="H3517" i="9"/>
  <c r="I3517" i="9"/>
  <c r="A3518" i="9"/>
  <c r="B3518" i="9"/>
  <c r="C3518" i="9"/>
  <c r="D3518" i="9"/>
  <c r="E3518" i="9"/>
  <c r="F3518" i="9"/>
  <c r="G3518" i="9"/>
  <c r="H3518" i="9"/>
  <c r="I3518" i="9"/>
  <c r="A3519" i="9"/>
  <c r="C3519" i="9" s="1"/>
  <c r="B3519" i="9"/>
  <c r="D3519" i="9"/>
  <c r="E3519" i="9"/>
  <c r="F3519" i="9"/>
  <c r="H3519" i="9"/>
  <c r="I3519" i="9"/>
  <c r="A3520" i="9"/>
  <c r="B3520" i="9"/>
  <c r="C3520" i="9"/>
  <c r="D3520" i="9"/>
  <c r="E3520" i="9"/>
  <c r="F3520" i="9"/>
  <c r="G3520" i="9"/>
  <c r="H3520" i="9"/>
  <c r="I3520" i="9"/>
  <c r="A3521" i="9"/>
  <c r="C3521" i="9" s="1"/>
  <c r="B3521" i="9"/>
  <c r="D3521" i="9"/>
  <c r="E3521" i="9"/>
  <c r="F3521" i="9"/>
  <c r="H3521" i="9"/>
  <c r="I3521" i="9"/>
  <c r="A3522" i="9"/>
  <c r="B3522" i="9"/>
  <c r="C3522" i="9"/>
  <c r="D3522" i="9"/>
  <c r="E3522" i="9"/>
  <c r="F3522" i="9"/>
  <c r="G3522" i="9"/>
  <c r="H3522" i="9"/>
  <c r="I3522" i="9"/>
  <c r="A3523" i="9"/>
  <c r="C3523" i="9" s="1"/>
  <c r="B3523" i="9"/>
  <c r="D3523" i="9"/>
  <c r="E3523" i="9"/>
  <c r="F3523" i="9"/>
  <c r="H3523" i="9"/>
  <c r="I3523" i="9"/>
  <c r="A3524" i="9"/>
  <c r="B3524" i="9"/>
  <c r="C3524" i="9"/>
  <c r="D3524" i="9"/>
  <c r="E3524" i="9"/>
  <c r="F3524" i="9"/>
  <c r="G3524" i="9"/>
  <c r="H3524" i="9"/>
  <c r="I3524" i="9"/>
  <c r="A3525" i="9"/>
  <c r="C3525" i="9" s="1"/>
  <c r="B3525" i="9"/>
  <c r="D3525" i="9"/>
  <c r="E3525" i="9"/>
  <c r="F3525" i="9"/>
  <c r="H3525" i="9"/>
  <c r="I3525" i="9"/>
  <c r="A3526" i="9"/>
  <c r="B3526" i="9"/>
  <c r="C3526" i="9"/>
  <c r="D3526" i="9"/>
  <c r="E3526" i="9"/>
  <c r="F3526" i="9"/>
  <c r="G3526" i="9"/>
  <c r="H3526" i="9"/>
  <c r="I3526" i="9"/>
  <c r="A3527" i="9"/>
  <c r="C3527" i="9" s="1"/>
  <c r="B3527" i="9"/>
  <c r="D3527" i="9"/>
  <c r="E3527" i="9"/>
  <c r="F3527" i="9"/>
  <c r="H3527" i="9"/>
  <c r="I3527" i="9"/>
  <c r="A3528" i="9"/>
  <c r="B3528" i="9"/>
  <c r="C3528" i="9"/>
  <c r="D3528" i="9"/>
  <c r="E3528" i="9"/>
  <c r="F3528" i="9"/>
  <c r="G3528" i="9"/>
  <c r="H3528" i="9"/>
  <c r="I3528" i="9"/>
  <c r="A3529" i="9"/>
  <c r="C3529" i="9" s="1"/>
  <c r="B3529" i="9"/>
  <c r="D3529" i="9"/>
  <c r="E3529" i="9"/>
  <c r="F3529" i="9"/>
  <c r="H3529" i="9"/>
  <c r="I3529" i="9"/>
  <c r="A3530" i="9"/>
  <c r="B3530" i="9"/>
  <c r="C3530" i="9"/>
  <c r="D3530" i="9"/>
  <c r="E3530" i="9"/>
  <c r="F3530" i="9"/>
  <c r="G3530" i="9"/>
  <c r="H3530" i="9"/>
  <c r="I3530" i="9"/>
  <c r="A3531" i="9"/>
  <c r="C3531" i="9" s="1"/>
  <c r="B3531" i="9"/>
  <c r="D3531" i="9"/>
  <c r="E3531" i="9"/>
  <c r="F3531" i="9"/>
  <c r="H3531" i="9"/>
  <c r="I3531" i="9"/>
  <c r="A3532" i="9"/>
  <c r="B3532" i="9"/>
  <c r="C3532" i="9"/>
  <c r="D3532" i="9"/>
  <c r="E3532" i="9"/>
  <c r="F3532" i="9"/>
  <c r="G3532" i="9"/>
  <c r="H3532" i="9"/>
  <c r="I3532" i="9"/>
  <c r="A3533" i="9"/>
  <c r="C3533" i="9" s="1"/>
  <c r="B3533" i="9"/>
  <c r="D3533" i="9"/>
  <c r="E3533" i="9"/>
  <c r="F3533" i="9"/>
  <c r="H3533" i="9"/>
  <c r="I3533" i="9"/>
  <c r="A3534" i="9"/>
  <c r="B3534" i="9"/>
  <c r="C3534" i="9"/>
  <c r="D3534" i="9"/>
  <c r="E3534" i="9"/>
  <c r="F3534" i="9"/>
  <c r="G3534" i="9"/>
  <c r="H3534" i="9"/>
  <c r="I3534" i="9"/>
  <c r="A3535" i="9"/>
  <c r="C3535" i="9" s="1"/>
  <c r="B3535" i="9"/>
  <c r="D3535" i="9"/>
  <c r="E3535" i="9"/>
  <c r="F3535" i="9"/>
  <c r="H3535" i="9"/>
  <c r="I3535" i="9"/>
  <c r="A3536" i="9"/>
  <c r="B3536" i="9"/>
  <c r="C3536" i="9"/>
  <c r="D3536" i="9"/>
  <c r="E3536" i="9"/>
  <c r="F3536" i="9"/>
  <c r="G3536" i="9"/>
  <c r="H3536" i="9"/>
  <c r="I3536" i="9"/>
  <c r="A3537" i="9"/>
  <c r="C3537" i="9" s="1"/>
  <c r="B3537" i="9"/>
  <c r="D3537" i="9"/>
  <c r="E3537" i="9"/>
  <c r="F3537" i="9"/>
  <c r="H3537" i="9"/>
  <c r="I3537" i="9"/>
  <c r="A3538" i="9"/>
  <c r="B3538" i="9"/>
  <c r="C3538" i="9"/>
  <c r="D3538" i="9"/>
  <c r="E3538" i="9"/>
  <c r="F3538" i="9"/>
  <c r="G3538" i="9"/>
  <c r="H3538" i="9"/>
  <c r="I3538" i="9"/>
  <c r="A3539" i="9"/>
  <c r="C3539" i="9" s="1"/>
  <c r="B3539" i="9"/>
  <c r="D3539" i="9"/>
  <c r="E3539" i="9"/>
  <c r="F3539" i="9"/>
  <c r="H3539" i="9"/>
  <c r="I3539" i="9"/>
  <c r="A3540" i="9"/>
  <c r="B3540" i="9"/>
  <c r="C3540" i="9"/>
  <c r="D3540" i="9"/>
  <c r="E3540" i="9"/>
  <c r="F3540" i="9"/>
  <c r="G3540" i="9"/>
  <c r="H3540" i="9"/>
  <c r="I3540" i="9"/>
  <c r="A3541" i="9"/>
  <c r="C3541" i="9" s="1"/>
  <c r="B3541" i="9"/>
  <c r="D3541" i="9"/>
  <c r="E3541" i="9"/>
  <c r="F3541" i="9"/>
  <c r="H3541" i="9"/>
  <c r="I3541" i="9"/>
  <c r="A3542" i="9"/>
  <c r="B3542" i="9"/>
  <c r="C3542" i="9"/>
  <c r="D3542" i="9"/>
  <c r="E3542" i="9"/>
  <c r="F3542" i="9"/>
  <c r="G3542" i="9"/>
  <c r="H3542" i="9"/>
  <c r="I3542" i="9"/>
  <c r="A3543" i="9"/>
  <c r="C3543" i="9" s="1"/>
  <c r="B3543" i="9"/>
  <c r="D3543" i="9"/>
  <c r="E3543" i="9"/>
  <c r="F3543" i="9"/>
  <c r="H3543" i="9"/>
  <c r="I3543" i="9"/>
  <c r="A3544" i="9"/>
  <c r="B3544" i="9"/>
  <c r="C3544" i="9"/>
  <c r="D3544" i="9"/>
  <c r="E3544" i="9"/>
  <c r="F3544" i="9"/>
  <c r="G3544" i="9"/>
  <c r="H3544" i="9"/>
  <c r="I3544" i="9"/>
  <c r="A3545" i="9"/>
  <c r="C3545" i="9" s="1"/>
  <c r="B3545" i="9"/>
  <c r="D3545" i="9"/>
  <c r="E3545" i="9"/>
  <c r="F3545" i="9"/>
  <c r="H3545" i="9"/>
  <c r="I3545" i="9"/>
  <c r="A3546" i="9"/>
  <c r="B3546" i="9"/>
  <c r="C3546" i="9"/>
  <c r="D3546" i="9"/>
  <c r="E3546" i="9"/>
  <c r="F3546" i="9"/>
  <c r="G3546" i="9"/>
  <c r="H3546" i="9"/>
  <c r="I3546" i="9"/>
  <c r="A3547" i="9"/>
  <c r="C3547" i="9" s="1"/>
  <c r="B3547" i="9"/>
  <c r="D3547" i="9"/>
  <c r="E3547" i="9"/>
  <c r="F3547" i="9"/>
  <c r="H3547" i="9"/>
  <c r="I3547" i="9"/>
  <c r="A3548" i="9"/>
  <c r="B3548" i="9"/>
  <c r="C3548" i="9"/>
  <c r="D3548" i="9"/>
  <c r="E3548" i="9"/>
  <c r="F3548" i="9"/>
  <c r="G3548" i="9"/>
  <c r="H3548" i="9"/>
  <c r="I3548" i="9"/>
  <c r="A3549" i="9"/>
  <c r="C3549" i="9" s="1"/>
  <c r="B3549" i="9"/>
  <c r="D3549" i="9"/>
  <c r="E3549" i="9"/>
  <c r="F3549" i="9"/>
  <c r="H3549" i="9"/>
  <c r="I3549" i="9"/>
  <c r="A3550" i="9"/>
  <c r="B3550" i="9"/>
  <c r="C3550" i="9"/>
  <c r="D3550" i="9"/>
  <c r="E3550" i="9"/>
  <c r="F3550" i="9"/>
  <c r="G3550" i="9"/>
  <c r="H3550" i="9"/>
  <c r="I3550" i="9"/>
  <c r="A3551" i="9"/>
  <c r="C3551" i="9" s="1"/>
  <c r="B3551" i="9"/>
  <c r="D3551" i="9"/>
  <c r="E3551" i="9"/>
  <c r="F3551" i="9"/>
  <c r="H3551" i="9"/>
  <c r="I3551" i="9"/>
  <c r="A3552" i="9"/>
  <c r="B3552" i="9"/>
  <c r="C3552" i="9"/>
  <c r="D3552" i="9"/>
  <c r="E3552" i="9"/>
  <c r="F3552" i="9"/>
  <c r="G3552" i="9"/>
  <c r="H3552" i="9"/>
  <c r="I3552" i="9"/>
  <c r="A3553" i="9"/>
  <c r="C3553" i="9" s="1"/>
  <c r="B3553" i="9"/>
  <c r="D3553" i="9"/>
  <c r="E3553" i="9"/>
  <c r="F3553" i="9"/>
  <c r="H3553" i="9"/>
  <c r="I3553" i="9"/>
  <c r="A3554" i="9"/>
  <c r="B3554" i="9"/>
  <c r="C3554" i="9"/>
  <c r="D3554" i="9"/>
  <c r="E3554" i="9"/>
  <c r="F3554" i="9"/>
  <c r="G3554" i="9"/>
  <c r="H3554" i="9"/>
  <c r="I3554" i="9"/>
  <c r="A3555" i="9"/>
  <c r="C3555" i="9" s="1"/>
  <c r="B3555" i="9"/>
  <c r="D3555" i="9"/>
  <c r="E3555" i="9"/>
  <c r="F3555" i="9"/>
  <c r="H3555" i="9"/>
  <c r="I3555" i="9"/>
  <c r="A3556" i="9"/>
  <c r="B3556" i="9"/>
  <c r="C3556" i="9"/>
  <c r="D3556" i="9"/>
  <c r="E3556" i="9"/>
  <c r="F3556" i="9"/>
  <c r="G3556" i="9"/>
  <c r="H3556" i="9"/>
  <c r="I3556" i="9"/>
  <c r="A3557" i="9"/>
  <c r="C3557" i="9" s="1"/>
  <c r="B3557" i="9"/>
  <c r="D3557" i="9"/>
  <c r="E3557" i="9"/>
  <c r="F3557" i="9"/>
  <c r="H3557" i="9"/>
  <c r="I3557" i="9"/>
  <c r="A3558" i="9"/>
  <c r="B3558" i="9"/>
  <c r="C3558" i="9"/>
  <c r="D3558" i="9"/>
  <c r="E3558" i="9"/>
  <c r="F3558" i="9"/>
  <c r="G3558" i="9"/>
  <c r="H3558" i="9"/>
  <c r="I3558" i="9"/>
  <c r="A3559" i="9"/>
  <c r="C3559" i="9" s="1"/>
  <c r="B3559" i="9"/>
  <c r="D3559" i="9"/>
  <c r="E3559" i="9"/>
  <c r="F3559" i="9"/>
  <c r="H3559" i="9"/>
  <c r="I3559" i="9"/>
  <c r="A3560" i="9"/>
  <c r="B3560" i="9"/>
  <c r="C3560" i="9"/>
  <c r="D3560" i="9"/>
  <c r="E3560" i="9"/>
  <c r="F3560" i="9"/>
  <c r="G3560" i="9"/>
  <c r="H3560" i="9"/>
  <c r="I3560" i="9"/>
  <c r="A3561" i="9"/>
  <c r="C3561" i="9" s="1"/>
  <c r="B3561" i="9"/>
  <c r="D3561" i="9"/>
  <c r="E3561" i="9"/>
  <c r="F3561" i="9"/>
  <c r="H3561" i="9"/>
  <c r="I3561" i="9"/>
  <c r="A3562" i="9"/>
  <c r="B3562" i="9"/>
  <c r="C3562" i="9"/>
  <c r="D3562" i="9"/>
  <c r="E3562" i="9"/>
  <c r="F3562" i="9"/>
  <c r="G3562" i="9"/>
  <c r="H3562" i="9"/>
  <c r="I3562" i="9"/>
  <c r="A3563" i="9"/>
  <c r="C3563" i="9" s="1"/>
  <c r="B3563" i="9"/>
  <c r="D3563" i="9"/>
  <c r="E3563" i="9"/>
  <c r="F3563" i="9"/>
  <c r="H3563" i="9"/>
  <c r="I3563" i="9"/>
  <c r="A3564" i="9"/>
  <c r="B3564" i="9"/>
  <c r="C3564" i="9"/>
  <c r="D3564" i="9"/>
  <c r="E3564" i="9"/>
  <c r="F3564" i="9"/>
  <c r="G3564" i="9"/>
  <c r="H3564" i="9"/>
  <c r="I3564" i="9"/>
  <c r="A3565" i="9"/>
  <c r="C3565" i="9" s="1"/>
  <c r="B3565" i="9"/>
  <c r="D3565" i="9"/>
  <c r="E3565" i="9"/>
  <c r="F3565" i="9"/>
  <c r="H3565" i="9"/>
  <c r="I3565" i="9"/>
  <c r="A3566" i="9"/>
  <c r="B3566" i="9"/>
  <c r="C3566" i="9"/>
  <c r="D3566" i="9"/>
  <c r="E3566" i="9"/>
  <c r="F3566" i="9"/>
  <c r="G3566" i="9"/>
  <c r="H3566" i="9"/>
  <c r="I3566" i="9"/>
  <c r="A3567" i="9"/>
  <c r="C3567" i="9" s="1"/>
  <c r="B3567" i="9"/>
  <c r="D3567" i="9"/>
  <c r="E3567" i="9"/>
  <c r="F3567" i="9"/>
  <c r="H3567" i="9"/>
  <c r="I3567" i="9"/>
  <c r="A3568" i="9"/>
  <c r="B3568" i="9"/>
  <c r="C3568" i="9"/>
  <c r="D3568" i="9"/>
  <c r="E3568" i="9"/>
  <c r="F3568" i="9"/>
  <c r="G3568" i="9"/>
  <c r="H3568" i="9"/>
  <c r="I3568" i="9"/>
  <c r="A3569" i="9"/>
  <c r="C3569" i="9" s="1"/>
  <c r="B3569" i="9"/>
  <c r="D3569" i="9"/>
  <c r="E3569" i="9"/>
  <c r="F3569" i="9"/>
  <c r="H3569" i="9"/>
  <c r="I3569" i="9"/>
  <c r="A3570" i="9"/>
  <c r="B3570" i="9"/>
  <c r="C3570" i="9"/>
  <c r="D3570" i="9"/>
  <c r="E3570" i="9"/>
  <c r="F3570" i="9"/>
  <c r="G3570" i="9"/>
  <c r="H3570" i="9"/>
  <c r="I3570" i="9"/>
  <c r="A3571" i="9"/>
  <c r="C3571" i="9" s="1"/>
  <c r="B3571" i="9"/>
  <c r="D3571" i="9"/>
  <c r="E3571" i="9"/>
  <c r="F3571" i="9"/>
  <c r="H3571" i="9"/>
  <c r="I3571" i="9"/>
  <c r="A3572" i="9"/>
  <c r="B3572" i="9"/>
  <c r="C3572" i="9"/>
  <c r="D3572" i="9"/>
  <c r="E3572" i="9"/>
  <c r="F3572" i="9"/>
  <c r="G3572" i="9"/>
  <c r="H3572" i="9"/>
  <c r="I3572" i="9"/>
  <c r="A3573" i="9"/>
  <c r="C3573" i="9" s="1"/>
  <c r="B3573" i="9"/>
  <c r="D3573" i="9"/>
  <c r="E3573" i="9"/>
  <c r="F3573" i="9"/>
  <c r="H3573" i="9"/>
  <c r="I3573" i="9"/>
  <c r="A3574" i="9"/>
  <c r="B3574" i="9"/>
  <c r="C3574" i="9"/>
  <c r="D3574" i="9"/>
  <c r="E3574" i="9"/>
  <c r="F3574" i="9"/>
  <c r="G3574" i="9"/>
  <c r="H3574" i="9"/>
  <c r="I3574" i="9"/>
  <c r="A3575" i="9"/>
  <c r="C3575" i="9" s="1"/>
  <c r="B3575" i="9"/>
  <c r="D3575" i="9"/>
  <c r="E3575" i="9"/>
  <c r="F3575" i="9"/>
  <c r="H3575" i="9"/>
  <c r="I3575" i="9"/>
  <c r="A3576" i="9"/>
  <c r="B3576" i="9"/>
  <c r="C3576" i="9"/>
  <c r="D3576" i="9"/>
  <c r="E3576" i="9"/>
  <c r="F3576" i="9"/>
  <c r="G3576" i="9"/>
  <c r="H3576" i="9"/>
  <c r="I3576" i="9"/>
  <c r="A3577" i="9"/>
  <c r="C3577" i="9" s="1"/>
  <c r="B3577" i="9"/>
  <c r="D3577" i="9"/>
  <c r="E3577" i="9"/>
  <c r="F3577" i="9"/>
  <c r="H3577" i="9"/>
  <c r="I3577" i="9"/>
  <c r="A3578" i="9"/>
  <c r="B3578" i="9"/>
  <c r="C3578" i="9"/>
  <c r="D3578" i="9"/>
  <c r="E3578" i="9"/>
  <c r="F3578" i="9"/>
  <c r="G3578" i="9"/>
  <c r="H3578" i="9"/>
  <c r="I3578" i="9"/>
  <c r="A3579" i="9"/>
  <c r="C3579" i="9" s="1"/>
  <c r="B3579" i="9"/>
  <c r="D3579" i="9"/>
  <c r="E3579" i="9"/>
  <c r="F3579" i="9"/>
  <c r="H3579" i="9"/>
  <c r="I3579" i="9"/>
  <c r="A3580" i="9"/>
  <c r="B3580" i="9"/>
  <c r="C3580" i="9"/>
  <c r="D3580" i="9"/>
  <c r="E3580" i="9"/>
  <c r="F3580" i="9"/>
  <c r="G3580" i="9"/>
  <c r="H3580" i="9"/>
  <c r="I3580" i="9"/>
  <c r="A3581" i="9"/>
  <c r="C3581" i="9" s="1"/>
  <c r="B3581" i="9"/>
  <c r="D3581" i="9"/>
  <c r="E3581" i="9"/>
  <c r="F3581" i="9"/>
  <c r="H3581" i="9"/>
  <c r="I3581" i="9"/>
  <c r="A3582" i="9"/>
  <c r="B3582" i="9"/>
  <c r="C3582" i="9"/>
  <c r="D3582" i="9"/>
  <c r="E3582" i="9"/>
  <c r="F3582" i="9"/>
  <c r="G3582" i="9"/>
  <c r="H3582" i="9"/>
  <c r="I3582" i="9"/>
  <c r="A3583" i="9"/>
  <c r="C3583" i="9" s="1"/>
  <c r="B3583" i="9"/>
  <c r="D3583" i="9"/>
  <c r="E3583" i="9"/>
  <c r="F3583" i="9"/>
  <c r="H3583" i="9"/>
  <c r="I3583" i="9"/>
  <c r="A3584" i="9"/>
  <c r="B3584" i="9"/>
  <c r="C3584" i="9"/>
  <c r="D3584" i="9"/>
  <c r="E3584" i="9"/>
  <c r="F3584" i="9"/>
  <c r="G3584" i="9"/>
  <c r="H3584" i="9"/>
  <c r="I3584" i="9"/>
  <c r="A3585" i="9"/>
  <c r="C3585" i="9" s="1"/>
  <c r="B3585" i="9"/>
  <c r="D3585" i="9"/>
  <c r="E3585" i="9"/>
  <c r="F3585" i="9"/>
  <c r="H3585" i="9"/>
  <c r="I3585" i="9"/>
  <c r="A3586" i="9"/>
  <c r="B3586" i="9"/>
  <c r="C3586" i="9"/>
  <c r="D3586" i="9"/>
  <c r="E3586" i="9"/>
  <c r="F3586" i="9"/>
  <c r="G3586" i="9"/>
  <c r="H3586" i="9"/>
  <c r="I3586" i="9"/>
  <c r="A3587" i="9"/>
  <c r="C3587" i="9" s="1"/>
  <c r="B3587" i="9"/>
  <c r="D3587" i="9"/>
  <c r="E3587" i="9"/>
  <c r="F3587" i="9"/>
  <c r="H3587" i="9"/>
  <c r="I3587" i="9"/>
  <c r="A3588" i="9"/>
  <c r="B3588" i="9"/>
  <c r="C3588" i="9"/>
  <c r="D3588" i="9"/>
  <c r="E3588" i="9"/>
  <c r="F3588" i="9"/>
  <c r="G3588" i="9"/>
  <c r="H3588" i="9"/>
  <c r="I3588" i="9"/>
  <c r="A3589" i="9"/>
  <c r="C3589" i="9" s="1"/>
  <c r="B3589" i="9"/>
  <c r="D3589" i="9"/>
  <c r="E3589" i="9"/>
  <c r="F3589" i="9"/>
  <c r="H3589" i="9"/>
  <c r="I3589" i="9"/>
  <c r="A3590" i="9"/>
  <c r="B3590" i="9"/>
  <c r="C3590" i="9"/>
  <c r="D3590" i="9"/>
  <c r="E3590" i="9"/>
  <c r="F3590" i="9"/>
  <c r="G3590" i="9"/>
  <c r="H3590" i="9"/>
  <c r="I3590" i="9"/>
  <c r="A3591" i="9"/>
  <c r="C3591" i="9" s="1"/>
  <c r="B3591" i="9"/>
  <c r="D3591" i="9"/>
  <c r="E3591" i="9"/>
  <c r="F3591" i="9"/>
  <c r="H3591" i="9"/>
  <c r="I3591" i="9"/>
  <c r="A3592" i="9"/>
  <c r="B3592" i="9"/>
  <c r="C3592" i="9"/>
  <c r="D3592" i="9"/>
  <c r="E3592" i="9"/>
  <c r="F3592" i="9"/>
  <c r="G3592" i="9"/>
  <c r="H3592" i="9"/>
  <c r="I3592" i="9"/>
  <c r="A3593" i="9"/>
  <c r="C3593" i="9" s="1"/>
  <c r="B3593" i="9"/>
  <c r="D3593" i="9"/>
  <c r="E3593" i="9"/>
  <c r="F3593" i="9"/>
  <c r="H3593" i="9"/>
  <c r="I3593" i="9"/>
  <c r="A3594" i="9"/>
  <c r="B3594" i="9"/>
  <c r="C3594" i="9"/>
  <c r="D3594" i="9"/>
  <c r="E3594" i="9"/>
  <c r="F3594" i="9"/>
  <c r="G3594" i="9"/>
  <c r="H3594" i="9"/>
  <c r="I3594" i="9"/>
  <c r="A3595" i="9"/>
  <c r="C3595" i="9" s="1"/>
  <c r="B3595" i="9"/>
  <c r="D3595" i="9"/>
  <c r="E3595" i="9"/>
  <c r="F3595" i="9"/>
  <c r="H3595" i="9"/>
  <c r="I3595" i="9"/>
  <c r="A3596" i="9"/>
  <c r="B3596" i="9"/>
  <c r="C3596" i="9"/>
  <c r="D3596" i="9"/>
  <c r="E3596" i="9"/>
  <c r="F3596" i="9"/>
  <c r="G3596" i="9"/>
  <c r="H3596" i="9"/>
  <c r="I3596" i="9"/>
  <c r="A3597" i="9"/>
  <c r="C3597" i="9" s="1"/>
  <c r="B3597" i="9"/>
  <c r="D3597" i="9"/>
  <c r="E3597" i="9"/>
  <c r="F3597" i="9"/>
  <c r="H3597" i="9"/>
  <c r="I3597" i="9"/>
  <c r="A3598" i="9"/>
  <c r="B3598" i="9"/>
  <c r="C3598" i="9"/>
  <c r="D3598" i="9"/>
  <c r="E3598" i="9"/>
  <c r="F3598" i="9"/>
  <c r="G3598" i="9"/>
  <c r="H3598" i="9"/>
  <c r="I3598" i="9"/>
  <c r="A3599" i="9"/>
  <c r="C3599" i="9" s="1"/>
  <c r="B3599" i="9"/>
  <c r="D3599" i="9"/>
  <c r="E3599" i="9"/>
  <c r="F3599" i="9"/>
  <c r="H3599" i="9"/>
  <c r="I3599" i="9"/>
  <c r="A3600" i="9"/>
  <c r="B3600" i="9"/>
  <c r="C3600" i="9"/>
  <c r="D3600" i="9"/>
  <c r="E3600" i="9"/>
  <c r="F3600" i="9"/>
  <c r="G3600" i="9"/>
  <c r="H3600" i="9"/>
  <c r="I3600" i="9"/>
  <c r="A3601" i="9"/>
  <c r="C3601" i="9" s="1"/>
  <c r="B3601" i="9"/>
  <c r="D3601" i="9"/>
  <c r="E3601" i="9"/>
  <c r="F3601" i="9"/>
  <c r="H3601" i="9"/>
  <c r="I3601" i="9"/>
  <c r="A3602" i="9"/>
  <c r="B3602" i="9"/>
  <c r="C3602" i="9"/>
  <c r="D3602" i="9"/>
  <c r="E3602" i="9"/>
  <c r="F3602" i="9"/>
  <c r="G3602" i="9"/>
  <c r="H3602" i="9"/>
  <c r="I3602" i="9"/>
  <c r="A3603" i="9"/>
  <c r="C3603" i="9" s="1"/>
  <c r="B3603" i="9"/>
  <c r="D3603" i="9"/>
  <c r="E3603" i="9"/>
  <c r="F3603" i="9"/>
  <c r="H3603" i="9"/>
  <c r="I3603" i="9"/>
  <c r="A3604" i="9"/>
  <c r="B3604" i="9"/>
  <c r="C3604" i="9"/>
  <c r="D3604" i="9"/>
  <c r="E3604" i="9"/>
  <c r="F3604" i="9"/>
  <c r="G3604" i="9"/>
  <c r="H3604" i="9"/>
  <c r="I3604" i="9"/>
  <c r="A3605" i="9"/>
  <c r="C3605" i="9" s="1"/>
  <c r="B3605" i="9"/>
  <c r="D3605" i="9"/>
  <c r="E3605" i="9"/>
  <c r="F3605" i="9"/>
  <c r="H3605" i="9"/>
  <c r="I3605" i="9"/>
  <c r="A3606" i="9"/>
  <c r="B3606" i="9"/>
  <c r="C3606" i="9"/>
  <c r="D3606" i="9"/>
  <c r="E3606" i="9"/>
  <c r="F3606" i="9"/>
  <c r="G3606" i="9"/>
  <c r="H3606" i="9"/>
  <c r="I3606" i="9"/>
  <c r="A3607" i="9"/>
  <c r="C3607" i="9" s="1"/>
  <c r="B3607" i="9"/>
  <c r="D3607" i="9"/>
  <c r="E3607" i="9"/>
  <c r="F3607" i="9"/>
  <c r="H3607" i="9"/>
  <c r="I3607" i="9"/>
  <c r="A3608" i="9"/>
  <c r="B3608" i="9"/>
  <c r="C3608" i="9"/>
  <c r="D3608" i="9"/>
  <c r="E3608" i="9"/>
  <c r="F3608" i="9"/>
  <c r="G3608" i="9"/>
  <c r="H3608" i="9"/>
  <c r="I3608" i="9"/>
  <c r="A3609" i="9"/>
  <c r="C3609" i="9" s="1"/>
  <c r="B3609" i="9"/>
  <c r="D3609" i="9"/>
  <c r="E3609" i="9"/>
  <c r="F3609" i="9"/>
  <c r="H3609" i="9"/>
  <c r="I3609" i="9"/>
  <c r="A3610" i="9"/>
  <c r="B3610" i="9"/>
  <c r="C3610" i="9"/>
  <c r="D3610" i="9"/>
  <c r="E3610" i="9"/>
  <c r="F3610" i="9"/>
  <c r="G3610" i="9"/>
  <c r="H3610" i="9"/>
  <c r="I3610" i="9"/>
  <c r="A3611" i="9"/>
  <c r="C3611" i="9" s="1"/>
  <c r="B3611" i="9"/>
  <c r="D3611" i="9"/>
  <c r="E3611" i="9"/>
  <c r="F3611" i="9"/>
  <c r="H3611" i="9"/>
  <c r="I3611" i="9"/>
  <c r="A3612" i="9"/>
  <c r="B3612" i="9"/>
  <c r="C3612" i="9"/>
  <c r="D3612" i="9"/>
  <c r="E3612" i="9"/>
  <c r="F3612" i="9"/>
  <c r="G3612" i="9"/>
  <c r="H3612" i="9"/>
  <c r="I3612" i="9"/>
  <c r="A3613" i="9"/>
  <c r="C3613" i="9" s="1"/>
  <c r="B3613" i="9"/>
  <c r="D3613" i="9"/>
  <c r="E3613" i="9"/>
  <c r="F3613" i="9"/>
  <c r="H3613" i="9"/>
  <c r="I3613" i="9"/>
  <c r="A3614" i="9"/>
  <c r="B3614" i="9"/>
  <c r="C3614" i="9"/>
  <c r="D3614" i="9"/>
  <c r="E3614" i="9"/>
  <c r="F3614" i="9"/>
  <c r="G3614" i="9"/>
  <c r="H3614" i="9"/>
  <c r="I3614" i="9"/>
  <c r="A3615" i="9"/>
  <c r="C3615" i="9" s="1"/>
  <c r="B3615" i="9"/>
  <c r="D3615" i="9"/>
  <c r="E3615" i="9"/>
  <c r="F3615" i="9"/>
  <c r="H3615" i="9"/>
  <c r="I3615" i="9"/>
  <c r="A3616" i="9"/>
  <c r="B3616" i="9"/>
  <c r="C3616" i="9"/>
  <c r="D3616" i="9"/>
  <c r="E3616" i="9"/>
  <c r="F3616" i="9"/>
  <c r="G3616" i="9"/>
  <c r="H3616" i="9"/>
  <c r="I3616" i="9"/>
  <c r="A3617" i="9"/>
  <c r="C3617" i="9" s="1"/>
  <c r="B3617" i="9"/>
  <c r="D3617" i="9"/>
  <c r="E3617" i="9"/>
  <c r="F3617" i="9"/>
  <c r="H3617" i="9"/>
  <c r="I3617" i="9"/>
  <c r="A3618" i="9"/>
  <c r="B3618" i="9"/>
  <c r="C3618" i="9"/>
  <c r="D3618" i="9"/>
  <c r="E3618" i="9"/>
  <c r="F3618" i="9"/>
  <c r="G3618" i="9"/>
  <c r="H3618" i="9"/>
  <c r="I3618" i="9"/>
  <c r="A3619" i="9"/>
  <c r="C3619" i="9" s="1"/>
  <c r="B3619" i="9"/>
  <c r="D3619" i="9"/>
  <c r="E3619" i="9"/>
  <c r="F3619" i="9"/>
  <c r="H3619" i="9"/>
  <c r="I3619" i="9"/>
  <c r="A3620" i="9"/>
  <c r="B3620" i="9"/>
  <c r="C3620" i="9"/>
  <c r="D3620" i="9"/>
  <c r="E3620" i="9"/>
  <c r="F3620" i="9"/>
  <c r="G3620" i="9"/>
  <c r="H3620" i="9"/>
  <c r="I3620" i="9"/>
  <c r="A3621" i="9"/>
  <c r="C3621" i="9" s="1"/>
  <c r="B3621" i="9"/>
  <c r="D3621" i="9"/>
  <c r="E3621" i="9"/>
  <c r="F3621" i="9"/>
  <c r="H3621" i="9"/>
  <c r="I3621" i="9"/>
  <c r="A3622" i="9"/>
  <c r="B3622" i="9"/>
  <c r="C3622" i="9"/>
  <c r="D3622" i="9"/>
  <c r="E3622" i="9"/>
  <c r="F3622" i="9"/>
  <c r="G3622" i="9"/>
  <c r="H3622" i="9"/>
  <c r="I3622" i="9"/>
  <c r="A3623" i="9"/>
  <c r="C3623" i="9" s="1"/>
  <c r="B3623" i="9"/>
  <c r="D3623" i="9"/>
  <c r="E3623" i="9"/>
  <c r="F3623" i="9"/>
  <c r="H3623" i="9"/>
  <c r="I3623" i="9"/>
  <c r="A3624" i="9"/>
  <c r="B3624" i="9"/>
  <c r="C3624" i="9"/>
  <c r="D3624" i="9"/>
  <c r="E3624" i="9"/>
  <c r="F3624" i="9"/>
  <c r="G3624" i="9"/>
  <c r="H3624" i="9"/>
  <c r="I3624" i="9"/>
  <c r="A3625" i="9"/>
  <c r="C3625" i="9" s="1"/>
  <c r="B3625" i="9"/>
  <c r="D3625" i="9"/>
  <c r="E3625" i="9"/>
  <c r="F3625" i="9"/>
  <c r="H3625" i="9"/>
  <c r="I3625" i="9"/>
  <c r="A3626" i="9"/>
  <c r="B3626" i="9"/>
  <c r="C3626" i="9"/>
  <c r="D3626" i="9"/>
  <c r="E3626" i="9"/>
  <c r="F3626" i="9"/>
  <c r="G3626" i="9"/>
  <c r="H3626" i="9"/>
  <c r="I3626" i="9"/>
  <c r="A3627" i="9"/>
  <c r="C3627" i="9" s="1"/>
  <c r="B3627" i="9"/>
  <c r="D3627" i="9"/>
  <c r="E3627" i="9"/>
  <c r="F3627" i="9"/>
  <c r="H3627" i="9"/>
  <c r="I3627" i="9"/>
  <c r="A3628" i="9"/>
  <c r="B3628" i="9"/>
  <c r="C3628" i="9"/>
  <c r="D3628" i="9"/>
  <c r="E3628" i="9"/>
  <c r="F3628" i="9"/>
  <c r="G3628" i="9"/>
  <c r="H3628" i="9"/>
  <c r="I3628" i="9"/>
  <c r="A3629" i="9"/>
  <c r="C3629" i="9" s="1"/>
  <c r="B3629" i="9"/>
  <c r="D3629" i="9"/>
  <c r="E3629" i="9"/>
  <c r="F3629" i="9"/>
  <c r="H3629" i="9"/>
  <c r="I3629" i="9"/>
  <c r="A3630" i="9"/>
  <c r="B3630" i="9"/>
  <c r="C3630" i="9"/>
  <c r="D3630" i="9"/>
  <c r="E3630" i="9"/>
  <c r="F3630" i="9"/>
  <c r="G3630" i="9"/>
  <c r="H3630" i="9"/>
  <c r="I3630" i="9"/>
  <c r="A3631" i="9"/>
  <c r="C3631" i="9" s="1"/>
  <c r="B3631" i="9"/>
  <c r="D3631" i="9"/>
  <c r="E3631" i="9"/>
  <c r="F3631" i="9"/>
  <c r="H3631" i="9"/>
  <c r="I3631" i="9"/>
  <c r="A3632" i="9"/>
  <c r="B3632" i="9"/>
  <c r="C3632" i="9"/>
  <c r="D3632" i="9"/>
  <c r="E3632" i="9"/>
  <c r="F3632" i="9"/>
  <c r="G3632" i="9"/>
  <c r="H3632" i="9"/>
  <c r="I3632" i="9"/>
  <c r="A3633" i="9"/>
  <c r="C3633" i="9" s="1"/>
  <c r="B3633" i="9"/>
  <c r="D3633" i="9"/>
  <c r="E3633" i="9"/>
  <c r="F3633" i="9"/>
  <c r="H3633" i="9"/>
  <c r="I3633" i="9"/>
  <c r="A3634" i="9"/>
  <c r="B3634" i="9"/>
  <c r="C3634" i="9"/>
  <c r="D3634" i="9"/>
  <c r="E3634" i="9"/>
  <c r="F3634" i="9"/>
  <c r="G3634" i="9"/>
  <c r="H3634" i="9"/>
  <c r="I3634" i="9"/>
  <c r="A3635" i="9"/>
  <c r="C3635" i="9" s="1"/>
  <c r="B3635" i="9"/>
  <c r="D3635" i="9"/>
  <c r="E3635" i="9"/>
  <c r="F3635" i="9"/>
  <c r="H3635" i="9"/>
  <c r="I3635" i="9"/>
  <c r="A3636" i="9"/>
  <c r="B3636" i="9"/>
  <c r="C3636" i="9"/>
  <c r="D3636" i="9"/>
  <c r="E3636" i="9"/>
  <c r="F3636" i="9"/>
  <c r="G3636" i="9"/>
  <c r="H3636" i="9"/>
  <c r="I3636" i="9"/>
  <c r="A3637" i="9"/>
  <c r="C3637" i="9" s="1"/>
  <c r="B3637" i="9"/>
  <c r="D3637" i="9"/>
  <c r="E3637" i="9"/>
  <c r="F3637" i="9"/>
  <c r="H3637" i="9"/>
  <c r="I3637" i="9"/>
  <c r="A3638" i="9"/>
  <c r="B3638" i="9"/>
  <c r="C3638" i="9"/>
  <c r="D3638" i="9"/>
  <c r="E3638" i="9"/>
  <c r="F3638" i="9"/>
  <c r="G3638" i="9"/>
  <c r="H3638" i="9"/>
  <c r="I3638" i="9"/>
  <c r="A3639" i="9"/>
  <c r="C3639" i="9" s="1"/>
  <c r="B3639" i="9"/>
  <c r="D3639" i="9"/>
  <c r="E3639" i="9"/>
  <c r="F3639" i="9"/>
  <c r="H3639" i="9"/>
  <c r="I3639" i="9"/>
  <c r="A3640" i="9"/>
  <c r="B3640" i="9"/>
  <c r="C3640" i="9"/>
  <c r="D3640" i="9"/>
  <c r="E3640" i="9"/>
  <c r="F3640" i="9"/>
  <c r="G3640" i="9"/>
  <c r="H3640" i="9"/>
  <c r="I3640" i="9"/>
  <c r="A3641" i="9"/>
  <c r="C3641" i="9" s="1"/>
  <c r="B3641" i="9"/>
  <c r="D3641" i="9"/>
  <c r="E3641" i="9"/>
  <c r="F3641" i="9"/>
  <c r="H3641" i="9"/>
  <c r="I3641" i="9"/>
  <c r="A3642" i="9"/>
  <c r="B3642" i="9"/>
  <c r="C3642" i="9"/>
  <c r="D3642" i="9"/>
  <c r="E3642" i="9"/>
  <c r="F3642" i="9"/>
  <c r="G3642" i="9"/>
  <c r="H3642" i="9"/>
  <c r="I3642" i="9"/>
  <c r="A3643" i="9"/>
  <c r="C3643" i="9" s="1"/>
  <c r="B3643" i="9"/>
  <c r="D3643" i="9"/>
  <c r="E3643" i="9"/>
  <c r="F3643" i="9"/>
  <c r="H3643" i="9"/>
  <c r="I3643" i="9"/>
  <c r="A3644" i="9"/>
  <c r="B3644" i="9"/>
  <c r="C3644" i="9"/>
  <c r="D3644" i="9"/>
  <c r="E3644" i="9"/>
  <c r="F3644" i="9"/>
  <c r="G3644" i="9"/>
  <c r="H3644" i="9"/>
  <c r="I3644" i="9"/>
  <c r="A3645" i="9"/>
  <c r="C3645" i="9" s="1"/>
  <c r="B3645" i="9"/>
  <c r="D3645" i="9"/>
  <c r="E3645" i="9"/>
  <c r="F3645" i="9"/>
  <c r="H3645" i="9"/>
  <c r="I3645" i="9"/>
  <c r="A3646" i="9"/>
  <c r="B3646" i="9"/>
  <c r="C3646" i="9"/>
  <c r="D3646" i="9"/>
  <c r="E3646" i="9"/>
  <c r="F3646" i="9"/>
  <c r="G3646" i="9"/>
  <c r="H3646" i="9"/>
  <c r="I3646" i="9"/>
  <c r="A3647" i="9"/>
  <c r="C3647" i="9" s="1"/>
  <c r="B3647" i="9"/>
  <c r="D3647" i="9"/>
  <c r="E3647" i="9"/>
  <c r="F3647" i="9"/>
  <c r="H3647" i="9"/>
  <c r="I3647" i="9"/>
  <c r="A3648" i="9"/>
  <c r="B3648" i="9"/>
  <c r="C3648" i="9"/>
  <c r="D3648" i="9"/>
  <c r="E3648" i="9"/>
  <c r="F3648" i="9"/>
  <c r="G3648" i="9"/>
  <c r="H3648" i="9"/>
  <c r="I3648" i="9"/>
  <c r="A3649" i="9"/>
  <c r="C3649" i="9" s="1"/>
  <c r="B3649" i="9"/>
  <c r="D3649" i="9"/>
  <c r="E3649" i="9"/>
  <c r="F3649" i="9"/>
  <c r="H3649" i="9"/>
  <c r="I3649" i="9"/>
  <c r="A3650" i="9"/>
  <c r="B3650" i="9"/>
  <c r="C3650" i="9"/>
  <c r="D3650" i="9"/>
  <c r="E3650" i="9"/>
  <c r="F3650" i="9"/>
  <c r="G3650" i="9"/>
  <c r="H3650" i="9"/>
  <c r="I3650" i="9"/>
  <c r="A3651" i="9"/>
  <c r="C3651" i="9" s="1"/>
  <c r="B3651" i="9"/>
  <c r="D3651" i="9"/>
  <c r="E3651" i="9"/>
  <c r="F3651" i="9"/>
  <c r="H3651" i="9"/>
  <c r="I3651" i="9"/>
  <c r="A3652" i="9"/>
  <c r="B3652" i="9"/>
  <c r="C3652" i="9"/>
  <c r="D3652" i="9"/>
  <c r="E3652" i="9"/>
  <c r="F3652" i="9"/>
  <c r="G3652" i="9"/>
  <c r="H3652" i="9"/>
  <c r="I3652" i="9"/>
  <c r="A3653" i="9"/>
  <c r="C3653" i="9" s="1"/>
  <c r="B3653" i="9"/>
  <c r="D3653" i="9"/>
  <c r="E3653" i="9"/>
  <c r="F3653" i="9"/>
  <c r="H3653" i="9"/>
  <c r="I3653" i="9"/>
  <c r="A3654" i="9"/>
  <c r="B3654" i="9"/>
  <c r="C3654" i="9"/>
  <c r="D3654" i="9"/>
  <c r="E3654" i="9"/>
  <c r="F3654" i="9"/>
  <c r="G3654" i="9"/>
  <c r="H3654" i="9"/>
  <c r="I3654" i="9"/>
  <c r="A3655" i="9"/>
  <c r="C3655" i="9" s="1"/>
  <c r="B3655" i="9"/>
  <c r="D3655" i="9"/>
  <c r="E3655" i="9"/>
  <c r="F3655" i="9"/>
  <c r="H3655" i="9"/>
  <c r="I3655" i="9"/>
  <c r="A3656" i="9"/>
  <c r="B3656" i="9"/>
  <c r="C3656" i="9"/>
  <c r="D3656" i="9"/>
  <c r="E3656" i="9"/>
  <c r="F3656" i="9"/>
  <c r="G3656" i="9"/>
  <c r="H3656" i="9"/>
  <c r="I3656" i="9"/>
  <c r="A3657" i="9"/>
  <c r="C3657" i="9" s="1"/>
  <c r="B3657" i="9"/>
  <c r="D3657" i="9"/>
  <c r="E3657" i="9"/>
  <c r="F3657" i="9"/>
  <c r="H3657" i="9"/>
  <c r="I3657" i="9"/>
  <c r="A3658" i="9"/>
  <c r="B3658" i="9"/>
  <c r="C3658" i="9"/>
  <c r="D3658" i="9"/>
  <c r="E3658" i="9"/>
  <c r="F3658" i="9"/>
  <c r="G3658" i="9"/>
  <c r="H3658" i="9"/>
  <c r="I3658" i="9"/>
  <c r="A3659" i="9"/>
  <c r="C3659" i="9" s="1"/>
  <c r="B3659" i="9"/>
  <c r="D3659" i="9"/>
  <c r="E3659" i="9"/>
  <c r="F3659" i="9"/>
  <c r="H3659" i="9"/>
  <c r="I3659" i="9"/>
  <c r="A3660" i="9"/>
  <c r="B3660" i="9"/>
  <c r="C3660" i="9"/>
  <c r="D3660" i="9"/>
  <c r="E3660" i="9"/>
  <c r="F3660" i="9"/>
  <c r="G3660" i="9"/>
  <c r="H3660" i="9"/>
  <c r="I3660" i="9"/>
  <c r="A3661" i="9"/>
  <c r="C3661" i="9" s="1"/>
  <c r="B3661" i="9"/>
  <c r="D3661" i="9"/>
  <c r="E3661" i="9"/>
  <c r="F3661" i="9"/>
  <c r="H3661" i="9"/>
  <c r="I3661" i="9"/>
  <c r="A3662" i="9"/>
  <c r="B3662" i="9"/>
  <c r="C3662" i="9"/>
  <c r="D3662" i="9"/>
  <c r="E3662" i="9"/>
  <c r="F3662" i="9"/>
  <c r="G3662" i="9"/>
  <c r="H3662" i="9"/>
  <c r="I3662" i="9"/>
  <c r="A3663" i="9"/>
  <c r="C3663" i="9" s="1"/>
  <c r="B3663" i="9"/>
  <c r="D3663" i="9"/>
  <c r="E3663" i="9"/>
  <c r="F3663" i="9"/>
  <c r="H3663" i="9"/>
  <c r="I3663" i="9"/>
  <c r="A3664" i="9"/>
  <c r="B3664" i="9"/>
  <c r="C3664" i="9"/>
  <c r="D3664" i="9"/>
  <c r="E3664" i="9"/>
  <c r="F3664" i="9"/>
  <c r="G3664" i="9"/>
  <c r="H3664" i="9"/>
  <c r="I3664" i="9"/>
  <c r="A3665" i="9"/>
  <c r="C3665" i="9" s="1"/>
  <c r="B3665" i="9"/>
  <c r="D3665" i="9"/>
  <c r="E3665" i="9"/>
  <c r="F3665" i="9"/>
  <c r="H3665" i="9"/>
  <c r="I3665" i="9"/>
  <c r="A3666" i="9"/>
  <c r="B3666" i="9"/>
  <c r="C3666" i="9"/>
  <c r="D3666" i="9"/>
  <c r="E3666" i="9"/>
  <c r="F3666" i="9"/>
  <c r="G3666" i="9"/>
  <c r="H3666" i="9"/>
  <c r="I3666" i="9"/>
  <c r="A3667" i="9"/>
  <c r="C3667" i="9" s="1"/>
  <c r="B3667" i="9"/>
  <c r="D3667" i="9"/>
  <c r="E3667" i="9"/>
  <c r="F3667" i="9"/>
  <c r="H3667" i="9"/>
  <c r="I3667" i="9"/>
  <c r="A3668" i="9"/>
  <c r="B3668" i="9"/>
  <c r="C3668" i="9"/>
  <c r="D3668" i="9"/>
  <c r="E3668" i="9"/>
  <c r="F3668" i="9"/>
  <c r="G3668" i="9"/>
  <c r="H3668" i="9"/>
  <c r="I3668" i="9"/>
  <c r="A3669" i="9"/>
  <c r="C3669" i="9" s="1"/>
  <c r="B3669" i="9"/>
  <c r="D3669" i="9"/>
  <c r="E3669" i="9"/>
  <c r="F3669" i="9"/>
  <c r="H3669" i="9"/>
  <c r="I3669" i="9"/>
  <c r="A3670" i="9"/>
  <c r="B3670" i="9"/>
  <c r="C3670" i="9"/>
  <c r="D3670" i="9"/>
  <c r="E3670" i="9"/>
  <c r="F3670" i="9"/>
  <c r="G3670" i="9"/>
  <c r="H3670" i="9"/>
  <c r="I3670" i="9"/>
  <c r="A3671" i="9"/>
  <c r="C3671" i="9" s="1"/>
  <c r="B3671" i="9"/>
  <c r="D3671" i="9"/>
  <c r="E3671" i="9"/>
  <c r="F3671" i="9"/>
  <c r="H3671" i="9"/>
  <c r="I3671" i="9"/>
  <c r="A3672" i="9"/>
  <c r="B3672" i="9"/>
  <c r="C3672" i="9"/>
  <c r="D3672" i="9"/>
  <c r="E3672" i="9"/>
  <c r="F3672" i="9"/>
  <c r="G3672" i="9"/>
  <c r="H3672" i="9"/>
  <c r="I3672" i="9"/>
  <c r="A3673" i="9"/>
  <c r="C3673" i="9" s="1"/>
  <c r="B3673" i="9"/>
  <c r="D3673" i="9"/>
  <c r="E3673" i="9"/>
  <c r="F3673" i="9"/>
  <c r="H3673" i="9"/>
  <c r="I3673" i="9"/>
  <c r="A3674" i="9"/>
  <c r="B3674" i="9"/>
  <c r="C3674" i="9"/>
  <c r="D3674" i="9"/>
  <c r="E3674" i="9"/>
  <c r="F3674" i="9"/>
  <c r="G3674" i="9"/>
  <c r="H3674" i="9"/>
  <c r="I3674" i="9"/>
  <c r="A3675" i="9"/>
  <c r="C3675" i="9" s="1"/>
  <c r="B3675" i="9"/>
  <c r="D3675" i="9"/>
  <c r="E3675" i="9"/>
  <c r="F3675" i="9"/>
  <c r="H3675" i="9"/>
  <c r="I3675" i="9"/>
  <c r="A3676" i="9"/>
  <c r="B3676" i="9"/>
  <c r="C3676" i="9"/>
  <c r="D3676" i="9"/>
  <c r="E3676" i="9"/>
  <c r="F3676" i="9"/>
  <c r="G3676" i="9"/>
  <c r="H3676" i="9"/>
  <c r="I3676" i="9"/>
  <c r="A3677" i="9"/>
  <c r="C3677" i="9" s="1"/>
  <c r="B3677" i="9"/>
  <c r="D3677" i="9"/>
  <c r="E3677" i="9"/>
  <c r="F3677" i="9"/>
  <c r="H3677" i="9"/>
  <c r="I3677" i="9"/>
  <c r="A3678" i="9"/>
  <c r="B3678" i="9"/>
  <c r="C3678" i="9"/>
  <c r="D3678" i="9"/>
  <c r="E3678" i="9"/>
  <c r="F3678" i="9"/>
  <c r="G3678" i="9"/>
  <c r="H3678" i="9"/>
  <c r="I3678" i="9"/>
  <c r="A3679" i="9"/>
  <c r="C3679" i="9" s="1"/>
  <c r="B3679" i="9"/>
  <c r="D3679" i="9"/>
  <c r="E3679" i="9"/>
  <c r="F3679" i="9"/>
  <c r="H3679" i="9"/>
  <c r="I3679" i="9"/>
  <c r="A3680" i="9"/>
  <c r="B3680" i="9"/>
  <c r="C3680" i="9"/>
  <c r="D3680" i="9"/>
  <c r="E3680" i="9"/>
  <c r="F3680" i="9"/>
  <c r="G3680" i="9"/>
  <c r="H3680" i="9"/>
  <c r="I3680" i="9"/>
  <c r="A3681" i="9"/>
  <c r="C3681" i="9" s="1"/>
  <c r="B3681" i="9"/>
  <c r="D3681" i="9"/>
  <c r="E3681" i="9"/>
  <c r="F3681" i="9"/>
  <c r="H3681" i="9"/>
  <c r="I3681" i="9"/>
  <c r="A3682" i="9"/>
  <c r="B3682" i="9"/>
  <c r="C3682" i="9"/>
  <c r="D3682" i="9"/>
  <c r="E3682" i="9"/>
  <c r="F3682" i="9"/>
  <c r="G3682" i="9"/>
  <c r="H3682" i="9"/>
  <c r="I3682" i="9"/>
  <c r="A3683" i="9"/>
  <c r="C3683" i="9" s="1"/>
  <c r="B3683" i="9"/>
  <c r="D3683" i="9"/>
  <c r="E3683" i="9"/>
  <c r="F3683" i="9"/>
  <c r="H3683" i="9"/>
  <c r="I3683" i="9"/>
  <c r="A3684" i="9"/>
  <c r="B3684" i="9"/>
  <c r="C3684" i="9"/>
  <c r="D3684" i="9"/>
  <c r="E3684" i="9"/>
  <c r="F3684" i="9"/>
  <c r="G3684" i="9"/>
  <c r="H3684" i="9"/>
  <c r="I3684" i="9"/>
  <c r="A3685" i="9"/>
  <c r="C3685" i="9" s="1"/>
  <c r="B3685" i="9"/>
  <c r="D3685" i="9"/>
  <c r="E3685" i="9"/>
  <c r="F3685" i="9"/>
  <c r="H3685" i="9"/>
  <c r="I3685" i="9"/>
  <c r="A3686" i="9"/>
  <c r="B3686" i="9"/>
  <c r="C3686" i="9"/>
  <c r="D3686" i="9"/>
  <c r="E3686" i="9"/>
  <c r="F3686" i="9"/>
  <c r="G3686" i="9"/>
  <c r="H3686" i="9"/>
  <c r="I3686" i="9"/>
  <c r="A3687" i="9"/>
  <c r="C3687" i="9" s="1"/>
  <c r="B3687" i="9"/>
  <c r="D3687" i="9"/>
  <c r="E3687" i="9"/>
  <c r="F3687" i="9"/>
  <c r="H3687" i="9"/>
  <c r="I3687" i="9"/>
  <c r="A3688" i="9"/>
  <c r="B3688" i="9"/>
  <c r="C3688" i="9"/>
  <c r="D3688" i="9"/>
  <c r="E3688" i="9"/>
  <c r="F3688" i="9"/>
  <c r="G3688" i="9"/>
  <c r="H3688" i="9"/>
  <c r="I3688" i="9"/>
  <c r="A3689" i="9"/>
  <c r="C3689" i="9" s="1"/>
  <c r="B3689" i="9"/>
  <c r="D3689" i="9"/>
  <c r="E3689" i="9"/>
  <c r="F3689" i="9"/>
  <c r="H3689" i="9"/>
  <c r="I3689" i="9"/>
  <c r="A3690" i="9"/>
  <c r="B3690" i="9"/>
  <c r="C3690" i="9"/>
  <c r="D3690" i="9"/>
  <c r="E3690" i="9"/>
  <c r="F3690" i="9"/>
  <c r="G3690" i="9"/>
  <c r="H3690" i="9"/>
  <c r="I3690" i="9"/>
  <c r="A3691" i="9"/>
  <c r="C3691" i="9" s="1"/>
  <c r="B3691" i="9"/>
  <c r="D3691" i="9"/>
  <c r="E3691" i="9"/>
  <c r="F3691" i="9"/>
  <c r="H3691" i="9"/>
  <c r="I3691" i="9"/>
  <c r="A3692" i="9"/>
  <c r="B3692" i="9"/>
  <c r="C3692" i="9"/>
  <c r="D3692" i="9"/>
  <c r="E3692" i="9"/>
  <c r="F3692" i="9"/>
  <c r="G3692" i="9"/>
  <c r="H3692" i="9"/>
  <c r="I3692" i="9"/>
  <c r="A3693" i="9"/>
  <c r="C3693" i="9" s="1"/>
  <c r="B3693" i="9"/>
  <c r="D3693" i="9"/>
  <c r="E3693" i="9"/>
  <c r="F3693" i="9"/>
  <c r="H3693" i="9"/>
  <c r="I3693" i="9"/>
  <c r="A3694" i="9"/>
  <c r="B3694" i="9"/>
  <c r="C3694" i="9"/>
  <c r="D3694" i="9"/>
  <c r="E3694" i="9"/>
  <c r="F3694" i="9"/>
  <c r="G3694" i="9"/>
  <c r="H3694" i="9"/>
  <c r="I3694" i="9"/>
  <c r="A3695" i="9"/>
  <c r="C3695" i="9" s="1"/>
  <c r="B3695" i="9"/>
  <c r="D3695" i="9"/>
  <c r="E3695" i="9"/>
  <c r="F3695" i="9"/>
  <c r="H3695" i="9"/>
  <c r="I3695" i="9"/>
  <c r="A3696" i="9"/>
  <c r="B3696" i="9"/>
  <c r="C3696" i="9"/>
  <c r="D3696" i="9"/>
  <c r="E3696" i="9"/>
  <c r="F3696" i="9"/>
  <c r="G3696" i="9"/>
  <c r="H3696" i="9"/>
  <c r="I3696" i="9"/>
  <c r="A3697" i="9"/>
  <c r="C3697" i="9" s="1"/>
  <c r="B3697" i="9"/>
  <c r="D3697" i="9"/>
  <c r="E3697" i="9"/>
  <c r="F3697" i="9"/>
  <c r="H3697" i="9"/>
  <c r="I3697" i="9"/>
  <c r="A3698" i="9"/>
  <c r="B3698" i="9"/>
  <c r="C3698" i="9"/>
  <c r="D3698" i="9"/>
  <c r="E3698" i="9"/>
  <c r="F3698" i="9"/>
  <c r="G3698" i="9"/>
  <c r="H3698" i="9"/>
  <c r="I3698" i="9"/>
  <c r="A3699" i="9"/>
  <c r="C3699" i="9" s="1"/>
  <c r="B3699" i="9"/>
  <c r="D3699" i="9"/>
  <c r="E3699" i="9"/>
  <c r="F3699" i="9"/>
  <c r="H3699" i="9"/>
  <c r="I3699" i="9"/>
  <c r="A3700" i="9"/>
  <c r="B3700" i="9"/>
  <c r="C3700" i="9"/>
  <c r="D3700" i="9"/>
  <c r="E3700" i="9"/>
  <c r="F3700" i="9"/>
  <c r="G3700" i="9"/>
  <c r="H3700" i="9"/>
  <c r="I3700" i="9"/>
  <c r="A3701" i="9"/>
  <c r="C3701" i="9" s="1"/>
  <c r="B3701" i="9"/>
  <c r="D3701" i="9"/>
  <c r="E3701" i="9"/>
  <c r="F3701" i="9"/>
  <c r="H3701" i="9"/>
  <c r="I3701" i="9"/>
  <c r="A3702" i="9"/>
  <c r="B3702" i="9"/>
  <c r="C3702" i="9"/>
  <c r="D3702" i="9"/>
  <c r="E3702" i="9"/>
  <c r="F3702" i="9"/>
  <c r="G3702" i="9"/>
  <c r="H3702" i="9"/>
  <c r="I3702" i="9"/>
  <c r="A3703" i="9"/>
  <c r="C3703" i="9" s="1"/>
  <c r="B3703" i="9"/>
  <c r="D3703" i="9"/>
  <c r="E3703" i="9"/>
  <c r="F3703" i="9"/>
  <c r="H3703" i="9"/>
  <c r="I3703" i="9"/>
  <c r="A3704" i="9"/>
  <c r="B3704" i="9"/>
  <c r="C3704" i="9"/>
  <c r="D3704" i="9"/>
  <c r="E3704" i="9"/>
  <c r="F3704" i="9"/>
  <c r="G3704" i="9"/>
  <c r="H3704" i="9"/>
  <c r="I3704" i="9"/>
  <c r="A3705" i="9"/>
  <c r="C3705" i="9" s="1"/>
  <c r="B3705" i="9"/>
  <c r="D3705" i="9"/>
  <c r="E3705" i="9"/>
  <c r="F3705" i="9"/>
  <c r="H3705" i="9"/>
  <c r="I3705" i="9"/>
  <c r="A3706" i="9"/>
  <c r="B3706" i="9"/>
  <c r="C3706" i="9"/>
  <c r="D3706" i="9"/>
  <c r="E3706" i="9"/>
  <c r="F3706" i="9"/>
  <c r="G3706" i="9"/>
  <c r="H3706" i="9"/>
  <c r="I3706" i="9"/>
  <c r="A3707" i="9"/>
  <c r="C3707" i="9" s="1"/>
  <c r="B3707" i="9"/>
  <c r="D3707" i="9"/>
  <c r="E3707" i="9"/>
  <c r="F3707" i="9"/>
  <c r="H3707" i="9"/>
  <c r="I3707" i="9"/>
  <c r="A3708" i="9"/>
  <c r="B3708" i="9"/>
  <c r="C3708" i="9"/>
  <c r="D3708" i="9"/>
  <c r="E3708" i="9"/>
  <c r="F3708" i="9"/>
  <c r="G3708" i="9"/>
  <c r="H3708" i="9"/>
  <c r="I3708" i="9"/>
  <c r="A3709" i="9"/>
  <c r="C3709" i="9" s="1"/>
  <c r="B3709" i="9"/>
  <c r="D3709" i="9"/>
  <c r="E3709" i="9"/>
  <c r="F3709" i="9"/>
  <c r="H3709" i="9"/>
  <c r="I3709" i="9"/>
  <c r="A3710" i="9"/>
  <c r="B3710" i="9"/>
  <c r="C3710" i="9"/>
  <c r="D3710" i="9"/>
  <c r="E3710" i="9"/>
  <c r="F3710" i="9"/>
  <c r="G3710" i="9"/>
  <c r="H3710" i="9"/>
  <c r="I3710" i="9"/>
  <c r="A3711" i="9"/>
  <c r="C3711" i="9" s="1"/>
  <c r="B3711" i="9"/>
  <c r="D3711" i="9"/>
  <c r="E3711" i="9"/>
  <c r="F3711" i="9"/>
  <c r="H3711" i="9"/>
  <c r="I3711" i="9"/>
  <c r="A3712" i="9"/>
  <c r="B3712" i="9"/>
  <c r="C3712" i="9"/>
  <c r="D3712" i="9"/>
  <c r="E3712" i="9"/>
  <c r="F3712" i="9"/>
  <c r="G3712" i="9"/>
  <c r="H3712" i="9"/>
  <c r="I3712" i="9"/>
  <c r="A3713" i="9"/>
  <c r="C3713" i="9" s="1"/>
  <c r="B3713" i="9"/>
  <c r="D3713" i="9"/>
  <c r="E3713" i="9"/>
  <c r="F3713" i="9"/>
  <c r="H3713" i="9"/>
  <c r="I3713" i="9"/>
  <c r="A3714" i="9"/>
  <c r="B3714" i="9"/>
  <c r="C3714" i="9"/>
  <c r="D3714" i="9"/>
  <c r="E3714" i="9"/>
  <c r="F3714" i="9"/>
  <c r="G3714" i="9"/>
  <c r="H3714" i="9"/>
  <c r="I3714" i="9"/>
  <c r="A3715" i="9"/>
  <c r="C3715" i="9" s="1"/>
  <c r="B3715" i="9"/>
  <c r="D3715" i="9"/>
  <c r="E3715" i="9"/>
  <c r="F3715" i="9"/>
  <c r="H3715" i="9"/>
  <c r="I3715" i="9"/>
  <c r="A3716" i="9"/>
  <c r="B3716" i="9"/>
  <c r="C3716" i="9"/>
  <c r="D3716" i="9"/>
  <c r="E3716" i="9"/>
  <c r="F3716" i="9"/>
  <c r="G3716" i="9"/>
  <c r="H3716" i="9"/>
  <c r="I3716" i="9"/>
  <c r="A3717" i="9"/>
  <c r="C3717" i="9" s="1"/>
  <c r="B3717" i="9"/>
  <c r="D3717" i="9"/>
  <c r="E3717" i="9"/>
  <c r="F3717" i="9"/>
  <c r="H3717" i="9"/>
  <c r="I3717" i="9"/>
  <c r="A3718" i="9"/>
  <c r="B3718" i="9"/>
  <c r="C3718" i="9"/>
  <c r="D3718" i="9"/>
  <c r="E3718" i="9"/>
  <c r="F3718" i="9"/>
  <c r="G3718" i="9"/>
  <c r="H3718" i="9"/>
  <c r="I3718" i="9"/>
  <c r="A3719" i="9"/>
  <c r="C3719" i="9" s="1"/>
  <c r="B3719" i="9"/>
  <c r="D3719" i="9"/>
  <c r="E3719" i="9"/>
  <c r="F3719" i="9"/>
  <c r="H3719" i="9"/>
  <c r="I3719" i="9"/>
  <c r="A3720" i="9"/>
  <c r="B3720" i="9"/>
  <c r="C3720" i="9"/>
  <c r="D3720" i="9"/>
  <c r="E3720" i="9"/>
  <c r="F3720" i="9"/>
  <c r="G3720" i="9"/>
  <c r="H3720" i="9"/>
  <c r="I3720" i="9"/>
  <c r="A3721" i="9"/>
  <c r="C3721" i="9" s="1"/>
  <c r="B3721" i="9"/>
  <c r="D3721" i="9"/>
  <c r="E3721" i="9"/>
  <c r="F3721" i="9"/>
  <c r="H3721" i="9"/>
  <c r="I3721" i="9"/>
  <c r="A3722" i="9"/>
  <c r="B3722" i="9"/>
  <c r="C3722" i="9"/>
  <c r="D3722" i="9"/>
  <c r="E3722" i="9"/>
  <c r="F3722" i="9"/>
  <c r="G3722" i="9"/>
  <c r="H3722" i="9"/>
  <c r="I3722" i="9"/>
  <c r="A3723" i="9"/>
  <c r="C3723" i="9" s="1"/>
  <c r="B3723" i="9"/>
  <c r="D3723" i="9"/>
  <c r="E3723" i="9"/>
  <c r="F3723" i="9"/>
  <c r="H3723" i="9"/>
  <c r="I3723" i="9"/>
  <c r="A3724" i="9"/>
  <c r="B3724" i="9"/>
  <c r="C3724" i="9"/>
  <c r="D3724" i="9"/>
  <c r="E3724" i="9"/>
  <c r="F3724" i="9"/>
  <c r="G3724" i="9"/>
  <c r="H3724" i="9"/>
  <c r="I3724" i="9"/>
  <c r="A3725" i="9"/>
  <c r="C3725" i="9" s="1"/>
  <c r="B3725" i="9"/>
  <c r="D3725" i="9"/>
  <c r="E3725" i="9"/>
  <c r="F3725" i="9"/>
  <c r="H3725" i="9"/>
  <c r="I3725" i="9"/>
  <c r="A3726" i="9"/>
  <c r="B3726" i="9"/>
  <c r="C3726" i="9"/>
  <c r="D3726" i="9"/>
  <c r="E3726" i="9"/>
  <c r="F3726" i="9"/>
  <c r="G3726" i="9"/>
  <c r="H3726" i="9"/>
  <c r="I3726" i="9"/>
  <c r="A3727" i="9"/>
  <c r="C3727" i="9" s="1"/>
  <c r="B3727" i="9"/>
  <c r="D3727" i="9"/>
  <c r="E3727" i="9"/>
  <c r="F3727" i="9"/>
  <c r="H3727" i="9"/>
  <c r="I3727" i="9"/>
  <c r="A3728" i="9"/>
  <c r="B3728" i="9"/>
  <c r="C3728" i="9"/>
  <c r="D3728" i="9"/>
  <c r="E3728" i="9"/>
  <c r="F3728" i="9"/>
  <c r="G3728" i="9"/>
  <c r="H3728" i="9"/>
  <c r="I3728" i="9"/>
  <c r="A3729" i="9"/>
  <c r="C3729" i="9" s="1"/>
  <c r="B3729" i="9"/>
  <c r="D3729" i="9"/>
  <c r="E3729" i="9"/>
  <c r="F3729" i="9"/>
  <c r="H3729" i="9"/>
  <c r="I3729" i="9"/>
  <c r="A3730" i="9"/>
  <c r="B3730" i="9"/>
  <c r="C3730" i="9"/>
  <c r="D3730" i="9"/>
  <c r="E3730" i="9"/>
  <c r="F3730" i="9"/>
  <c r="G3730" i="9"/>
  <c r="H3730" i="9"/>
  <c r="I3730" i="9"/>
  <c r="A3731" i="9"/>
  <c r="C3731" i="9" s="1"/>
  <c r="B3731" i="9"/>
  <c r="D3731" i="9"/>
  <c r="E3731" i="9"/>
  <c r="F3731" i="9"/>
  <c r="H3731" i="9"/>
  <c r="I3731" i="9"/>
  <c r="A3732" i="9"/>
  <c r="B3732" i="9"/>
  <c r="C3732" i="9"/>
  <c r="D3732" i="9"/>
  <c r="E3732" i="9"/>
  <c r="F3732" i="9"/>
  <c r="G3732" i="9"/>
  <c r="H3732" i="9"/>
  <c r="I3732" i="9"/>
  <c r="A3733" i="9"/>
  <c r="C3733" i="9" s="1"/>
  <c r="B3733" i="9"/>
  <c r="D3733" i="9"/>
  <c r="E3733" i="9"/>
  <c r="F3733" i="9"/>
  <c r="H3733" i="9"/>
  <c r="I3733" i="9"/>
  <c r="A3734" i="9"/>
  <c r="B3734" i="9"/>
  <c r="C3734" i="9"/>
  <c r="D3734" i="9"/>
  <c r="E3734" i="9"/>
  <c r="F3734" i="9"/>
  <c r="G3734" i="9"/>
  <c r="H3734" i="9"/>
  <c r="I3734" i="9"/>
  <c r="A3735" i="9"/>
  <c r="C3735" i="9" s="1"/>
  <c r="B3735" i="9"/>
  <c r="D3735" i="9"/>
  <c r="E3735" i="9"/>
  <c r="F3735" i="9"/>
  <c r="H3735" i="9"/>
  <c r="I3735" i="9"/>
  <c r="A3736" i="9"/>
  <c r="B3736" i="9"/>
  <c r="C3736" i="9"/>
  <c r="D3736" i="9"/>
  <c r="E3736" i="9"/>
  <c r="F3736" i="9"/>
  <c r="G3736" i="9"/>
  <c r="H3736" i="9"/>
  <c r="I3736" i="9"/>
  <c r="A3737" i="9"/>
  <c r="C3737" i="9" s="1"/>
  <c r="B3737" i="9"/>
  <c r="D3737" i="9"/>
  <c r="E3737" i="9"/>
  <c r="F3737" i="9"/>
  <c r="H3737" i="9"/>
  <c r="I3737" i="9"/>
  <c r="A3738" i="9"/>
  <c r="B3738" i="9"/>
  <c r="C3738" i="9"/>
  <c r="D3738" i="9"/>
  <c r="E3738" i="9"/>
  <c r="F3738" i="9"/>
  <c r="G3738" i="9"/>
  <c r="H3738" i="9"/>
  <c r="I3738" i="9"/>
  <c r="A3739" i="9"/>
  <c r="C3739" i="9" s="1"/>
  <c r="B3739" i="9"/>
  <c r="D3739" i="9"/>
  <c r="E3739" i="9"/>
  <c r="F3739" i="9"/>
  <c r="H3739" i="9"/>
  <c r="I3739" i="9"/>
  <c r="A3740" i="9"/>
  <c r="B3740" i="9"/>
  <c r="C3740" i="9"/>
  <c r="D3740" i="9"/>
  <c r="E3740" i="9"/>
  <c r="F3740" i="9"/>
  <c r="G3740" i="9"/>
  <c r="H3740" i="9"/>
  <c r="I3740" i="9"/>
  <c r="A3741" i="9"/>
  <c r="C3741" i="9" s="1"/>
  <c r="B3741" i="9"/>
  <c r="D3741" i="9"/>
  <c r="E3741" i="9"/>
  <c r="F3741" i="9"/>
  <c r="H3741" i="9"/>
  <c r="I3741" i="9"/>
  <c r="A3742" i="9"/>
  <c r="B3742" i="9"/>
  <c r="C3742" i="9"/>
  <c r="D3742" i="9"/>
  <c r="E3742" i="9"/>
  <c r="F3742" i="9"/>
  <c r="G3742" i="9"/>
  <c r="H3742" i="9"/>
  <c r="I3742" i="9"/>
  <c r="A3743" i="9"/>
  <c r="C3743" i="9" s="1"/>
  <c r="B3743" i="9"/>
  <c r="D3743" i="9"/>
  <c r="E3743" i="9"/>
  <c r="F3743" i="9"/>
  <c r="H3743" i="9"/>
  <c r="I3743" i="9"/>
  <c r="A3744" i="9"/>
  <c r="B3744" i="9"/>
  <c r="C3744" i="9"/>
  <c r="D3744" i="9"/>
  <c r="E3744" i="9"/>
  <c r="F3744" i="9"/>
  <c r="G3744" i="9"/>
  <c r="H3744" i="9"/>
  <c r="I3744" i="9"/>
  <c r="A3745" i="9"/>
  <c r="C3745" i="9" s="1"/>
  <c r="B3745" i="9"/>
  <c r="D3745" i="9"/>
  <c r="E3745" i="9"/>
  <c r="F3745" i="9"/>
  <c r="H3745" i="9"/>
  <c r="I3745" i="9"/>
  <c r="A3746" i="9"/>
  <c r="B3746" i="9"/>
  <c r="C3746" i="9"/>
  <c r="D3746" i="9"/>
  <c r="E3746" i="9"/>
  <c r="F3746" i="9"/>
  <c r="G3746" i="9"/>
  <c r="H3746" i="9"/>
  <c r="I3746" i="9"/>
  <c r="A3747" i="9"/>
  <c r="C3747" i="9" s="1"/>
  <c r="B3747" i="9"/>
  <c r="D3747" i="9"/>
  <c r="E3747" i="9"/>
  <c r="F3747" i="9"/>
  <c r="H3747" i="9"/>
  <c r="I3747" i="9"/>
  <c r="A3748" i="9"/>
  <c r="B3748" i="9"/>
  <c r="C3748" i="9"/>
  <c r="D3748" i="9"/>
  <c r="E3748" i="9"/>
  <c r="F3748" i="9"/>
  <c r="G3748" i="9"/>
  <c r="H3748" i="9"/>
  <c r="I3748" i="9"/>
  <c r="A3749" i="9"/>
  <c r="C3749" i="9" s="1"/>
  <c r="B3749" i="9"/>
  <c r="D3749" i="9"/>
  <c r="E3749" i="9"/>
  <c r="F3749" i="9"/>
  <c r="H3749" i="9"/>
  <c r="I3749" i="9"/>
  <c r="A3750" i="9"/>
  <c r="B3750" i="9"/>
  <c r="C3750" i="9"/>
  <c r="D3750" i="9"/>
  <c r="E3750" i="9"/>
  <c r="F3750" i="9"/>
  <c r="G3750" i="9"/>
  <c r="H3750" i="9"/>
  <c r="I3750" i="9"/>
  <c r="A3751" i="9"/>
  <c r="C3751" i="9" s="1"/>
  <c r="B3751" i="9"/>
  <c r="D3751" i="9"/>
  <c r="E3751" i="9"/>
  <c r="F3751" i="9"/>
  <c r="H3751" i="9"/>
  <c r="I3751" i="9"/>
  <c r="A3752" i="9"/>
  <c r="B3752" i="9"/>
  <c r="C3752" i="9"/>
  <c r="D3752" i="9"/>
  <c r="E3752" i="9"/>
  <c r="F3752" i="9"/>
  <c r="G3752" i="9"/>
  <c r="H3752" i="9"/>
  <c r="I3752" i="9"/>
  <c r="A3753" i="9"/>
  <c r="C3753" i="9" s="1"/>
  <c r="B3753" i="9"/>
  <c r="D3753" i="9"/>
  <c r="E3753" i="9"/>
  <c r="F3753" i="9"/>
  <c r="H3753" i="9"/>
  <c r="I3753" i="9"/>
  <c r="A3754" i="9"/>
  <c r="B3754" i="9"/>
  <c r="C3754" i="9"/>
  <c r="D3754" i="9"/>
  <c r="E3754" i="9"/>
  <c r="F3754" i="9"/>
  <c r="G3754" i="9"/>
  <c r="H3754" i="9"/>
  <c r="I3754" i="9"/>
  <c r="A3755" i="9"/>
  <c r="C3755" i="9" s="1"/>
  <c r="B3755" i="9"/>
  <c r="D3755" i="9"/>
  <c r="E3755" i="9"/>
  <c r="F3755" i="9"/>
  <c r="H3755" i="9"/>
  <c r="I3755" i="9"/>
  <c r="A3756" i="9"/>
  <c r="B3756" i="9"/>
  <c r="C3756" i="9"/>
  <c r="D3756" i="9"/>
  <c r="E3756" i="9"/>
  <c r="F3756" i="9"/>
  <c r="G3756" i="9"/>
  <c r="H3756" i="9"/>
  <c r="I3756" i="9"/>
  <c r="A3757" i="9"/>
  <c r="C3757" i="9" s="1"/>
  <c r="B3757" i="9"/>
  <c r="D3757" i="9"/>
  <c r="E3757" i="9"/>
  <c r="F3757" i="9"/>
  <c r="H3757" i="9"/>
  <c r="I3757" i="9"/>
  <c r="A3758" i="9"/>
  <c r="B3758" i="9"/>
  <c r="C3758" i="9"/>
  <c r="D3758" i="9"/>
  <c r="E3758" i="9"/>
  <c r="F3758" i="9"/>
  <c r="G3758" i="9"/>
  <c r="H3758" i="9"/>
  <c r="I3758" i="9"/>
  <c r="A3759" i="9"/>
  <c r="C3759" i="9" s="1"/>
  <c r="B3759" i="9"/>
  <c r="D3759" i="9"/>
  <c r="E3759" i="9"/>
  <c r="F3759" i="9"/>
  <c r="H3759" i="9"/>
  <c r="I3759" i="9"/>
  <c r="A3760" i="9"/>
  <c r="B3760" i="9"/>
  <c r="C3760" i="9"/>
  <c r="D3760" i="9"/>
  <c r="E3760" i="9"/>
  <c r="F3760" i="9"/>
  <c r="G3760" i="9"/>
  <c r="H3760" i="9"/>
  <c r="I3760" i="9"/>
  <c r="A3761" i="9"/>
  <c r="C3761" i="9" s="1"/>
  <c r="B3761" i="9"/>
  <c r="D3761" i="9"/>
  <c r="E3761" i="9"/>
  <c r="F3761" i="9"/>
  <c r="H3761" i="9"/>
  <c r="I3761" i="9"/>
  <c r="A3762" i="9"/>
  <c r="B3762" i="9"/>
  <c r="C3762" i="9"/>
  <c r="D3762" i="9"/>
  <c r="E3762" i="9"/>
  <c r="F3762" i="9"/>
  <c r="G3762" i="9"/>
  <c r="H3762" i="9"/>
  <c r="I3762" i="9"/>
  <c r="A3763" i="9"/>
  <c r="C3763" i="9" s="1"/>
  <c r="B3763" i="9"/>
  <c r="D3763" i="9"/>
  <c r="E3763" i="9"/>
  <c r="F3763" i="9"/>
  <c r="H3763" i="9"/>
  <c r="I3763" i="9"/>
  <c r="A3764" i="9"/>
  <c r="B3764" i="9"/>
  <c r="C3764" i="9"/>
  <c r="D3764" i="9"/>
  <c r="E3764" i="9"/>
  <c r="F3764" i="9"/>
  <c r="G3764" i="9"/>
  <c r="H3764" i="9"/>
  <c r="I3764" i="9"/>
  <c r="A3765" i="9"/>
  <c r="C3765" i="9" s="1"/>
  <c r="B3765" i="9"/>
  <c r="D3765" i="9"/>
  <c r="E3765" i="9"/>
  <c r="F3765" i="9"/>
  <c r="H3765" i="9"/>
  <c r="I3765" i="9"/>
  <c r="A3766" i="9"/>
  <c r="B3766" i="9"/>
  <c r="C3766" i="9"/>
  <c r="D3766" i="9"/>
  <c r="E3766" i="9"/>
  <c r="F3766" i="9"/>
  <c r="G3766" i="9"/>
  <c r="H3766" i="9"/>
  <c r="I3766" i="9"/>
  <c r="A3767" i="9"/>
  <c r="C3767" i="9" s="1"/>
  <c r="B3767" i="9"/>
  <c r="D3767" i="9"/>
  <c r="E3767" i="9"/>
  <c r="F3767" i="9"/>
  <c r="H3767" i="9"/>
  <c r="I3767" i="9"/>
  <c r="A3768" i="9"/>
  <c r="B3768" i="9"/>
  <c r="C3768" i="9"/>
  <c r="D3768" i="9"/>
  <c r="E3768" i="9"/>
  <c r="F3768" i="9"/>
  <c r="G3768" i="9"/>
  <c r="H3768" i="9"/>
  <c r="I3768" i="9"/>
  <c r="A3769" i="9"/>
  <c r="C3769" i="9" s="1"/>
  <c r="B3769" i="9"/>
  <c r="D3769" i="9"/>
  <c r="E3769" i="9"/>
  <c r="F3769" i="9"/>
  <c r="H3769" i="9"/>
  <c r="I3769" i="9"/>
  <c r="A3770" i="9"/>
  <c r="B3770" i="9"/>
  <c r="C3770" i="9"/>
  <c r="D3770" i="9"/>
  <c r="E3770" i="9"/>
  <c r="F3770" i="9"/>
  <c r="G3770" i="9"/>
  <c r="H3770" i="9"/>
  <c r="I3770" i="9"/>
  <c r="A3771" i="9"/>
  <c r="C3771" i="9" s="1"/>
  <c r="B3771" i="9"/>
  <c r="D3771" i="9"/>
  <c r="E3771" i="9"/>
  <c r="F3771" i="9"/>
  <c r="H3771" i="9"/>
  <c r="I3771" i="9"/>
  <c r="A3772" i="9"/>
  <c r="B3772" i="9"/>
  <c r="C3772" i="9"/>
  <c r="D3772" i="9"/>
  <c r="E3772" i="9"/>
  <c r="F3772" i="9"/>
  <c r="G3772" i="9"/>
  <c r="H3772" i="9"/>
  <c r="I3772" i="9"/>
  <c r="A3773" i="9"/>
  <c r="C3773" i="9" s="1"/>
  <c r="B3773" i="9"/>
  <c r="D3773" i="9"/>
  <c r="E3773" i="9"/>
  <c r="F3773" i="9"/>
  <c r="H3773" i="9"/>
  <c r="I3773" i="9"/>
  <c r="A3774" i="9"/>
  <c r="B3774" i="9"/>
  <c r="C3774" i="9"/>
  <c r="D3774" i="9"/>
  <c r="E3774" i="9"/>
  <c r="F3774" i="9"/>
  <c r="G3774" i="9"/>
  <c r="H3774" i="9"/>
  <c r="I3774" i="9"/>
  <c r="A3775" i="9"/>
  <c r="C3775" i="9" s="1"/>
  <c r="B3775" i="9"/>
  <c r="D3775" i="9"/>
  <c r="E3775" i="9"/>
  <c r="F3775" i="9"/>
  <c r="H3775" i="9"/>
  <c r="I3775" i="9"/>
  <c r="A3776" i="9"/>
  <c r="B3776" i="9"/>
  <c r="C3776" i="9"/>
  <c r="D3776" i="9"/>
  <c r="E3776" i="9"/>
  <c r="F3776" i="9"/>
  <c r="G3776" i="9"/>
  <c r="H3776" i="9"/>
  <c r="I3776" i="9"/>
  <c r="A3777" i="9"/>
  <c r="C3777" i="9" s="1"/>
  <c r="B3777" i="9"/>
  <c r="D3777" i="9"/>
  <c r="E3777" i="9"/>
  <c r="F3777" i="9"/>
  <c r="H3777" i="9"/>
  <c r="I3777" i="9"/>
  <c r="A3778" i="9"/>
  <c r="B3778" i="9"/>
  <c r="C3778" i="9"/>
  <c r="D3778" i="9"/>
  <c r="E3778" i="9"/>
  <c r="F3778" i="9"/>
  <c r="G3778" i="9"/>
  <c r="H3778" i="9"/>
  <c r="I3778" i="9"/>
  <c r="A3779" i="9"/>
  <c r="C3779" i="9" s="1"/>
  <c r="B3779" i="9"/>
  <c r="D3779" i="9"/>
  <c r="E3779" i="9"/>
  <c r="F3779" i="9"/>
  <c r="H3779" i="9"/>
  <c r="I3779" i="9"/>
  <c r="A3780" i="9"/>
  <c r="B3780" i="9"/>
  <c r="C3780" i="9"/>
  <c r="D3780" i="9"/>
  <c r="E3780" i="9"/>
  <c r="F3780" i="9"/>
  <c r="G3780" i="9"/>
  <c r="H3780" i="9"/>
  <c r="I3780" i="9"/>
  <c r="A3781" i="9"/>
  <c r="C3781" i="9" s="1"/>
  <c r="B3781" i="9"/>
  <c r="D3781" i="9"/>
  <c r="E3781" i="9"/>
  <c r="F3781" i="9"/>
  <c r="H3781" i="9"/>
  <c r="I3781" i="9"/>
  <c r="A3782" i="9"/>
  <c r="B3782" i="9"/>
  <c r="C3782" i="9"/>
  <c r="D3782" i="9"/>
  <c r="E3782" i="9"/>
  <c r="F3782" i="9"/>
  <c r="G3782" i="9"/>
  <c r="H3782" i="9"/>
  <c r="I3782" i="9"/>
  <c r="A3783" i="9"/>
  <c r="C3783" i="9" s="1"/>
  <c r="B3783" i="9"/>
  <c r="D3783" i="9"/>
  <c r="E3783" i="9"/>
  <c r="F3783" i="9"/>
  <c r="H3783" i="9"/>
  <c r="I3783" i="9"/>
  <c r="A3784" i="9"/>
  <c r="B3784" i="9"/>
  <c r="C3784" i="9"/>
  <c r="D3784" i="9"/>
  <c r="E3784" i="9"/>
  <c r="F3784" i="9"/>
  <c r="G3784" i="9"/>
  <c r="H3784" i="9"/>
  <c r="I3784" i="9"/>
  <c r="A3785" i="9"/>
  <c r="C3785" i="9" s="1"/>
  <c r="B3785" i="9"/>
  <c r="D3785" i="9"/>
  <c r="E3785" i="9"/>
  <c r="F3785" i="9"/>
  <c r="H3785" i="9"/>
  <c r="I3785" i="9"/>
  <c r="A3786" i="9"/>
  <c r="B3786" i="9"/>
  <c r="C3786" i="9"/>
  <c r="D3786" i="9"/>
  <c r="E3786" i="9"/>
  <c r="F3786" i="9"/>
  <c r="G3786" i="9"/>
  <c r="H3786" i="9"/>
  <c r="I3786" i="9"/>
  <c r="A3787" i="9"/>
  <c r="C3787" i="9" s="1"/>
  <c r="B3787" i="9"/>
  <c r="D3787" i="9"/>
  <c r="E3787" i="9"/>
  <c r="F3787" i="9"/>
  <c r="H3787" i="9"/>
  <c r="I3787" i="9"/>
  <c r="A3788" i="9"/>
  <c r="B3788" i="9"/>
  <c r="C3788" i="9"/>
  <c r="D3788" i="9"/>
  <c r="E3788" i="9"/>
  <c r="F3788" i="9"/>
  <c r="G3788" i="9"/>
  <c r="H3788" i="9"/>
  <c r="I3788" i="9"/>
  <c r="A3789" i="9"/>
  <c r="C3789" i="9" s="1"/>
  <c r="B3789" i="9"/>
  <c r="D3789" i="9"/>
  <c r="E3789" i="9"/>
  <c r="F3789" i="9"/>
  <c r="H3789" i="9"/>
  <c r="I3789" i="9"/>
  <c r="A3790" i="9"/>
  <c r="B3790" i="9"/>
  <c r="C3790" i="9"/>
  <c r="D3790" i="9"/>
  <c r="E3790" i="9"/>
  <c r="F3790" i="9"/>
  <c r="G3790" i="9"/>
  <c r="H3790" i="9"/>
  <c r="I3790" i="9"/>
  <c r="A3791" i="9"/>
  <c r="C3791" i="9" s="1"/>
  <c r="B3791" i="9"/>
  <c r="D3791" i="9"/>
  <c r="E3791" i="9"/>
  <c r="F3791" i="9"/>
  <c r="H3791" i="9"/>
  <c r="I3791" i="9"/>
  <c r="A3792" i="9"/>
  <c r="B3792" i="9"/>
  <c r="C3792" i="9"/>
  <c r="D3792" i="9"/>
  <c r="E3792" i="9"/>
  <c r="F3792" i="9"/>
  <c r="G3792" i="9"/>
  <c r="H3792" i="9"/>
  <c r="I3792" i="9"/>
  <c r="A3793" i="9"/>
  <c r="C3793" i="9" s="1"/>
  <c r="B3793" i="9"/>
  <c r="D3793" i="9"/>
  <c r="E3793" i="9"/>
  <c r="F3793" i="9"/>
  <c r="H3793" i="9"/>
  <c r="I3793" i="9"/>
  <c r="A3794" i="9"/>
  <c r="B3794" i="9"/>
  <c r="C3794" i="9"/>
  <c r="D3794" i="9"/>
  <c r="E3794" i="9"/>
  <c r="F3794" i="9"/>
  <c r="G3794" i="9"/>
  <c r="H3794" i="9"/>
  <c r="I3794" i="9"/>
  <c r="A3795" i="9"/>
  <c r="C3795" i="9" s="1"/>
  <c r="B3795" i="9"/>
  <c r="D3795" i="9"/>
  <c r="E3795" i="9"/>
  <c r="F3795" i="9"/>
  <c r="H3795" i="9"/>
  <c r="I3795" i="9"/>
  <c r="A3796" i="9"/>
  <c r="B3796" i="9"/>
  <c r="C3796" i="9"/>
  <c r="D3796" i="9"/>
  <c r="E3796" i="9"/>
  <c r="F3796" i="9"/>
  <c r="G3796" i="9"/>
  <c r="H3796" i="9"/>
  <c r="I3796" i="9"/>
  <c r="A3797" i="9"/>
  <c r="C3797" i="9" s="1"/>
  <c r="B3797" i="9"/>
  <c r="D3797" i="9"/>
  <c r="E3797" i="9"/>
  <c r="F3797" i="9"/>
  <c r="H3797" i="9"/>
  <c r="I3797" i="9"/>
  <c r="A3798" i="9"/>
  <c r="B3798" i="9"/>
  <c r="C3798" i="9"/>
  <c r="D3798" i="9"/>
  <c r="E3798" i="9"/>
  <c r="F3798" i="9"/>
  <c r="G3798" i="9"/>
  <c r="H3798" i="9"/>
  <c r="I3798" i="9"/>
  <c r="A3799" i="9"/>
  <c r="C3799" i="9" s="1"/>
  <c r="B3799" i="9"/>
  <c r="D3799" i="9"/>
  <c r="E3799" i="9"/>
  <c r="F3799" i="9"/>
  <c r="H3799" i="9"/>
  <c r="I3799" i="9"/>
  <c r="A3800" i="9"/>
  <c r="B3800" i="9"/>
  <c r="C3800" i="9"/>
  <c r="D3800" i="9"/>
  <c r="E3800" i="9"/>
  <c r="F3800" i="9"/>
  <c r="G3800" i="9"/>
  <c r="H3800" i="9"/>
  <c r="I3800" i="9"/>
  <c r="A3801" i="9"/>
  <c r="C3801" i="9" s="1"/>
  <c r="B3801" i="9"/>
  <c r="D3801" i="9"/>
  <c r="E3801" i="9"/>
  <c r="F3801" i="9"/>
  <c r="H3801" i="9"/>
  <c r="I3801" i="9"/>
  <c r="A3802" i="9"/>
  <c r="B3802" i="9"/>
  <c r="C3802" i="9"/>
  <c r="D3802" i="9"/>
  <c r="E3802" i="9"/>
  <c r="F3802" i="9"/>
  <c r="G3802" i="9"/>
  <c r="H3802" i="9"/>
  <c r="I3802" i="9"/>
  <c r="A3803" i="9"/>
  <c r="C3803" i="9" s="1"/>
  <c r="B3803" i="9"/>
  <c r="D3803" i="9"/>
  <c r="E3803" i="9"/>
  <c r="F3803" i="9"/>
  <c r="H3803" i="9"/>
  <c r="I3803" i="9"/>
  <c r="A3804" i="9"/>
  <c r="B3804" i="9"/>
  <c r="C3804" i="9"/>
  <c r="D3804" i="9"/>
  <c r="E3804" i="9"/>
  <c r="F3804" i="9"/>
  <c r="G3804" i="9"/>
  <c r="H3804" i="9"/>
  <c r="I3804" i="9"/>
  <c r="A3805" i="9"/>
  <c r="C3805" i="9" s="1"/>
  <c r="B3805" i="9"/>
  <c r="D3805" i="9"/>
  <c r="E3805" i="9"/>
  <c r="F3805" i="9"/>
  <c r="H3805" i="9"/>
  <c r="I3805" i="9"/>
  <c r="A3806" i="9"/>
  <c r="B3806" i="9"/>
  <c r="C3806" i="9"/>
  <c r="D3806" i="9"/>
  <c r="E3806" i="9"/>
  <c r="F3806" i="9"/>
  <c r="G3806" i="9"/>
  <c r="H3806" i="9"/>
  <c r="I3806" i="9"/>
  <c r="A3807" i="9"/>
  <c r="C3807" i="9" s="1"/>
  <c r="B3807" i="9"/>
  <c r="D3807" i="9"/>
  <c r="E3807" i="9"/>
  <c r="F3807" i="9"/>
  <c r="H3807" i="9"/>
  <c r="I3807" i="9"/>
  <c r="A3808" i="9"/>
  <c r="B3808" i="9"/>
  <c r="C3808" i="9"/>
  <c r="D3808" i="9"/>
  <c r="E3808" i="9"/>
  <c r="F3808" i="9"/>
  <c r="G3808" i="9"/>
  <c r="H3808" i="9"/>
  <c r="I3808" i="9"/>
  <c r="A3809" i="9"/>
  <c r="C3809" i="9" s="1"/>
  <c r="B3809" i="9"/>
  <c r="D3809" i="9"/>
  <c r="E3809" i="9"/>
  <c r="F3809" i="9"/>
  <c r="H3809" i="9"/>
  <c r="I3809" i="9"/>
  <c r="A3810" i="9"/>
  <c r="B3810" i="9"/>
  <c r="C3810" i="9"/>
  <c r="D3810" i="9"/>
  <c r="E3810" i="9"/>
  <c r="F3810" i="9"/>
  <c r="G3810" i="9"/>
  <c r="H3810" i="9"/>
  <c r="I3810" i="9"/>
  <c r="A3811" i="9"/>
  <c r="C3811" i="9" s="1"/>
  <c r="B3811" i="9"/>
  <c r="D3811" i="9"/>
  <c r="E3811" i="9"/>
  <c r="F3811" i="9"/>
  <c r="H3811" i="9"/>
  <c r="I3811" i="9"/>
  <c r="A3812" i="9"/>
  <c r="B3812" i="9"/>
  <c r="C3812" i="9"/>
  <c r="D3812" i="9"/>
  <c r="E3812" i="9"/>
  <c r="F3812" i="9"/>
  <c r="G3812" i="9"/>
  <c r="H3812" i="9"/>
  <c r="I3812" i="9"/>
  <c r="A3813" i="9"/>
  <c r="C3813" i="9" s="1"/>
  <c r="B3813" i="9"/>
  <c r="D3813" i="9"/>
  <c r="E3813" i="9"/>
  <c r="F3813" i="9"/>
  <c r="H3813" i="9"/>
  <c r="I3813" i="9"/>
  <c r="A3814" i="9"/>
  <c r="B3814" i="9"/>
  <c r="C3814" i="9"/>
  <c r="D3814" i="9"/>
  <c r="E3814" i="9"/>
  <c r="F3814" i="9"/>
  <c r="G3814" i="9"/>
  <c r="H3814" i="9"/>
  <c r="I3814" i="9"/>
  <c r="A3815" i="9"/>
  <c r="C3815" i="9" s="1"/>
  <c r="B3815" i="9"/>
  <c r="D3815" i="9"/>
  <c r="E3815" i="9"/>
  <c r="F3815" i="9"/>
  <c r="H3815" i="9"/>
  <c r="I3815" i="9"/>
  <c r="A3816" i="9"/>
  <c r="B3816" i="9"/>
  <c r="C3816" i="9"/>
  <c r="D3816" i="9"/>
  <c r="E3816" i="9"/>
  <c r="F3816" i="9"/>
  <c r="G3816" i="9"/>
  <c r="H3816" i="9"/>
  <c r="I3816" i="9"/>
  <c r="A3817" i="9"/>
  <c r="C3817" i="9" s="1"/>
  <c r="B3817" i="9"/>
  <c r="D3817" i="9"/>
  <c r="E3817" i="9"/>
  <c r="F3817" i="9"/>
  <c r="H3817" i="9"/>
  <c r="I3817" i="9"/>
  <c r="A3818" i="9"/>
  <c r="B3818" i="9"/>
  <c r="C3818" i="9"/>
  <c r="D3818" i="9"/>
  <c r="E3818" i="9"/>
  <c r="F3818" i="9"/>
  <c r="G3818" i="9"/>
  <c r="H3818" i="9"/>
  <c r="I3818" i="9"/>
  <c r="A3819" i="9"/>
  <c r="C3819" i="9" s="1"/>
  <c r="B3819" i="9"/>
  <c r="D3819" i="9"/>
  <c r="E3819" i="9"/>
  <c r="F3819" i="9"/>
  <c r="H3819" i="9"/>
  <c r="I3819" i="9"/>
  <c r="A3820" i="9"/>
  <c r="B3820" i="9"/>
  <c r="C3820" i="9"/>
  <c r="D3820" i="9"/>
  <c r="E3820" i="9"/>
  <c r="F3820" i="9"/>
  <c r="G3820" i="9"/>
  <c r="H3820" i="9"/>
  <c r="I3820" i="9"/>
  <c r="A3821" i="9"/>
  <c r="C3821" i="9" s="1"/>
  <c r="B3821" i="9"/>
  <c r="D3821" i="9"/>
  <c r="E3821" i="9"/>
  <c r="F3821" i="9"/>
  <c r="H3821" i="9"/>
  <c r="I3821" i="9"/>
  <c r="A3822" i="9"/>
  <c r="B3822" i="9"/>
  <c r="C3822" i="9"/>
  <c r="D3822" i="9"/>
  <c r="E3822" i="9"/>
  <c r="F3822" i="9"/>
  <c r="G3822" i="9"/>
  <c r="H3822" i="9"/>
  <c r="I3822" i="9"/>
  <c r="A3823" i="9"/>
  <c r="C3823" i="9" s="1"/>
  <c r="B3823" i="9"/>
  <c r="D3823" i="9"/>
  <c r="E3823" i="9"/>
  <c r="F3823" i="9"/>
  <c r="H3823" i="9"/>
  <c r="I3823" i="9"/>
  <c r="A3824" i="9"/>
  <c r="B3824" i="9"/>
  <c r="C3824" i="9"/>
  <c r="D3824" i="9"/>
  <c r="E3824" i="9"/>
  <c r="F3824" i="9"/>
  <c r="G3824" i="9"/>
  <c r="H3824" i="9"/>
  <c r="I3824" i="9"/>
  <c r="A3825" i="9"/>
  <c r="C3825" i="9" s="1"/>
  <c r="B3825" i="9"/>
  <c r="D3825" i="9"/>
  <c r="E3825" i="9"/>
  <c r="F3825" i="9"/>
  <c r="H3825" i="9"/>
  <c r="I3825" i="9"/>
  <c r="A3826" i="9"/>
  <c r="B3826" i="9"/>
  <c r="C3826" i="9"/>
  <c r="D3826" i="9"/>
  <c r="E3826" i="9"/>
  <c r="F3826" i="9"/>
  <c r="G3826" i="9"/>
  <c r="H3826" i="9"/>
  <c r="I3826" i="9"/>
  <c r="A3827" i="9"/>
  <c r="C3827" i="9" s="1"/>
  <c r="B3827" i="9"/>
  <c r="D3827" i="9"/>
  <c r="E3827" i="9"/>
  <c r="F3827" i="9"/>
  <c r="H3827" i="9"/>
  <c r="I3827" i="9"/>
  <c r="A3828" i="9"/>
  <c r="B3828" i="9"/>
  <c r="C3828" i="9"/>
  <c r="D3828" i="9"/>
  <c r="E3828" i="9"/>
  <c r="F3828" i="9"/>
  <c r="G3828" i="9"/>
  <c r="H3828" i="9"/>
  <c r="I3828" i="9"/>
  <c r="A3829" i="9"/>
  <c r="C3829" i="9" s="1"/>
  <c r="B3829" i="9"/>
  <c r="D3829" i="9"/>
  <c r="E3829" i="9"/>
  <c r="F3829" i="9"/>
  <c r="H3829" i="9"/>
  <c r="I3829" i="9"/>
  <c r="A3830" i="9"/>
  <c r="B3830" i="9"/>
  <c r="C3830" i="9"/>
  <c r="D3830" i="9"/>
  <c r="E3830" i="9"/>
  <c r="F3830" i="9"/>
  <c r="G3830" i="9"/>
  <c r="H3830" i="9"/>
  <c r="I3830" i="9"/>
  <c r="A3831" i="9"/>
  <c r="C3831" i="9" s="1"/>
  <c r="B3831" i="9"/>
  <c r="D3831" i="9"/>
  <c r="E3831" i="9"/>
  <c r="F3831" i="9"/>
  <c r="H3831" i="9"/>
  <c r="I3831" i="9"/>
  <c r="A3832" i="9"/>
  <c r="B3832" i="9"/>
  <c r="C3832" i="9"/>
  <c r="D3832" i="9"/>
  <c r="E3832" i="9"/>
  <c r="F3832" i="9"/>
  <c r="G3832" i="9"/>
  <c r="H3832" i="9"/>
  <c r="I3832" i="9"/>
  <c r="A3833" i="9"/>
  <c r="C3833" i="9" s="1"/>
  <c r="B3833" i="9"/>
  <c r="D3833" i="9"/>
  <c r="E3833" i="9"/>
  <c r="F3833" i="9"/>
  <c r="H3833" i="9"/>
  <c r="I3833" i="9"/>
  <c r="A3834" i="9"/>
  <c r="B3834" i="9"/>
  <c r="C3834" i="9"/>
  <c r="D3834" i="9"/>
  <c r="E3834" i="9"/>
  <c r="F3834" i="9"/>
  <c r="G3834" i="9"/>
  <c r="H3834" i="9"/>
  <c r="I3834" i="9"/>
  <c r="A3835" i="9"/>
  <c r="C3835" i="9" s="1"/>
  <c r="B3835" i="9"/>
  <c r="D3835" i="9"/>
  <c r="E3835" i="9"/>
  <c r="F3835" i="9"/>
  <c r="H3835" i="9"/>
  <c r="I3835" i="9"/>
  <c r="A3836" i="9"/>
  <c r="B3836" i="9"/>
  <c r="C3836" i="9"/>
  <c r="D3836" i="9"/>
  <c r="E3836" i="9"/>
  <c r="F3836" i="9"/>
  <c r="G3836" i="9"/>
  <c r="H3836" i="9"/>
  <c r="I3836" i="9"/>
  <c r="A3837" i="9"/>
  <c r="C3837" i="9" s="1"/>
  <c r="B3837" i="9"/>
  <c r="D3837" i="9"/>
  <c r="E3837" i="9"/>
  <c r="F3837" i="9"/>
  <c r="H3837" i="9"/>
  <c r="I3837" i="9"/>
  <c r="A3838" i="9"/>
  <c r="B3838" i="9"/>
  <c r="C3838" i="9"/>
  <c r="D3838" i="9"/>
  <c r="E3838" i="9"/>
  <c r="F3838" i="9"/>
  <c r="G3838" i="9"/>
  <c r="H3838" i="9"/>
  <c r="I3838" i="9"/>
  <c r="A3839" i="9"/>
  <c r="C3839" i="9" s="1"/>
  <c r="B3839" i="9"/>
  <c r="D3839" i="9"/>
  <c r="E3839" i="9"/>
  <c r="F3839" i="9"/>
  <c r="H3839" i="9"/>
  <c r="I3839" i="9"/>
  <c r="A3840" i="9"/>
  <c r="B3840" i="9"/>
  <c r="C3840" i="9"/>
  <c r="D3840" i="9"/>
  <c r="E3840" i="9"/>
  <c r="F3840" i="9"/>
  <c r="G3840" i="9"/>
  <c r="H3840" i="9"/>
  <c r="I3840" i="9"/>
  <c r="A3841" i="9"/>
  <c r="C3841" i="9" s="1"/>
  <c r="B3841" i="9"/>
  <c r="D3841" i="9"/>
  <c r="E3841" i="9"/>
  <c r="F3841" i="9"/>
  <c r="H3841" i="9"/>
  <c r="I3841" i="9"/>
  <c r="A3842" i="9"/>
  <c r="B3842" i="9"/>
  <c r="C3842" i="9"/>
  <c r="D3842" i="9"/>
  <c r="E3842" i="9"/>
  <c r="F3842" i="9"/>
  <c r="G3842" i="9"/>
  <c r="H3842" i="9"/>
  <c r="I3842" i="9"/>
  <c r="A3843" i="9"/>
  <c r="C3843" i="9" s="1"/>
  <c r="B3843" i="9"/>
  <c r="D3843" i="9"/>
  <c r="E3843" i="9"/>
  <c r="F3843" i="9"/>
  <c r="H3843" i="9"/>
  <c r="I3843" i="9"/>
  <c r="A3844" i="9"/>
  <c r="B3844" i="9"/>
  <c r="C3844" i="9"/>
  <c r="D3844" i="9"/>
  <c r="E3844" i="9"/>
  <c r="F3844" i="9"/>
  <c r="G3844" i="9"/>
  <c r="H3844" i="9"/>
  <c r="I3844" i="9"/>
  <c r="A3845" i="9"/>
  <c r="C3845" i="9" s="1"/>
  <c r="B3845" i="9"/>
  <c r="D3845" i="9"/>
  <c r="E3845" i="9"/>
  <c r="F3845" i="9"/>
  <c r="H3845" i="9"/>
  <c r="I3845" i="9"/>
  <c r="A3846" i="9"/>
  <c r="B3846" i="9"/>
  <c r="C3846" i="9"/>
  <c r="D3846" i="9"/>
  <c r="E3846" i="9"/>
  <c r="F3846" i="9"/>
  <c r="G3846" i="9"/>
  <c r="H3846" i="9"/>
  <c r="I3846" i="9"/>
  <c r="A3847" i="9"/>
  <c r="C3847" i="9" s="1"/>
  <c r="B3847" i="9"/>
  <c r="D3847" i="9"/>
  <c r="E3847" i="9"/>
  <c r="F3847" i="9"/>
  <c r="H3847" i="9"/>
  <c r="I3847" i="9"/>
  <c r="A3848" i="9"/>
  <c r="B3848" i="9"/>
  <c r="C3848" i="9"/>
  <c r="D3848" i="9"/>
  <c r="E3848" i="9"/>
  <c r="F3848" i="9"/>
  <c r="G3848" i="9"/>
  <c r="H3848" i="9"/>
  <c r="I3848" i="9"/>
  <c r="A3849" i="9"/>
  <c r="C3849" i="9" s="1"/>
  <c r="B3849" i="9"/>
  <c r="D3849" i="9"/>
  <c r="E3849" i="9"/>
  <c r="F3849" i="9"/>
  <c r="H3849" i="9"/>
  <c r="I3849" i="9"/>
  <c r="A3850" i="9"/>
  <c r="B3850" i="9"/>
  <c r="C3850" i="9"/>
  <c r="D3850" i="9"/>
  <c r="E3850" i="9"/>
  <c r="F3850" i="9"/>
  <c r="G3850" i="9"/>
  <c r="H3850" i="9"/>
  <c r="I3850" i="9"/>
  <c r="A3851" i="9"/>
  <c r="C3851" i="9" s="1"/>
  <c r="B3851" i="9"/>
  <c r="D3851" i="9"/>
  <c r="E3851" i="9"/>
  <c r="F3851" i="9"/>
  <c r="H3851" i="9"/>
  <c r="I3851" i="9"/>
  <c r="A3852" i="9"/>
  <c r="B3852" i="9"/>
  <c r="C3852" i="9"/>
  <c r="D3852" i="9"/>
  <c r="E3852" i="9"/>
  <c r="F3852" i="9"/>
  <c r="G3852" i="9"/>
  <c r="H3852" i="9"/>
  <c r="I3852" i="9"/>
  <c r="A3853" i="9"/>
  <c r="C3853" i="9" s="1"/>
  <c r="B3853" i="9"/>
  <c r="D3853" i="9"/>
  <c r="E3853" i="9"/>
  <c r="F3853" i="9"/>
  <c r="H3853" i="9"/>
  <c r="I3853" i="9"/>
  <c r="A3854" i="9"/>
  <c r="B3854" i="9"/>
  <c r="C3854" i="9"/>
  <c r="D3854" i="9"/>
  <c r="E3854" i="9"/>
  <c r="F3854" i="9"/>
  <c r="G3854" i="9"/>
  <c r="H3854" i="9"/>
  <c r="I3854" i="9"/>
  <c r="A3855" i="9"/>
  <c r="C3855" i="9" s="1"/>
  <c r="B3855" i="9"/>
  <c r="D3855" i="9"/>
  <c r="E3855" i="9"/>
  <c r="F3855" i="9"/>
  <c r="H3855" i="9"/>
  <c r="I3855" i="9"/>
  <c r="A3856" i="9"/>
  <c r="B3856" i="9"/>
  <c r="C3856" i="9"/>
  <c r="D3856" i="9"/>
  <c r="E3856" i="9"/>
  <c r="F3856" i="9"/>
  <c r="G3856" i="9"/>
  <c r="H3856" i="9"/>
  <c r="I3856" i="9"/>
  <c r="A3857" i="9"/>
  <c r="C3857" i="9" s="1"/>
  <c r="B3857" i="9"/>
  <c r="D3857" i="9"/>
  <c r="E3857" i="9"/>
  <c r="F3857" i="9"/>
  <c r="H3857" i="9"/>
  <c r="I3857" i="9"/>
  <c r="A3858" i="9"/>
  <c r="B3858" i="9"/>
  <c r="C3858" i="9"/>
  <c r="D3858" i="9"/>
  <c r="E3858" i="9"/>
  <c r="F3858" i="9"/>
  <c r="G3858" i="9"/>
  <c r="H3858" i="9"/>
  <c r="I3858" i="9"/>
  <c r="A3859" i="9"/>
  <c r="C3859" i="9" s="1"/>
  <c r="B3859" i="9"/>
  <c r="D3859" i="9"/>
  <c r="E3859" i="9"/>
  <c r="F3859" i="9"/>
  <c r="H3859" i="9"/>
  <c r="I3859" i="9"/>
  <c r="A3860" i="9"/>
  <c r="B3860" i="9"/>
  <c r="C3860" i="9"/>
  <c r="D3860" i="9"/>
  <c r="E3860" i="9"/>
  <c r="F3860" i="9"/>
  <c r="G3860" i="9"/>
  <c r="H3860" i="9"/>
  <c r="I3860" i="9"/>
  <c r="A3861" i="9"/>
  <c r="C3861" i="9" s="1"/>
  <c r="B3861" i="9"/>
  <c r="D3861" i="9"/>
  <c r="E3861" i="9"/>
  <c r="F3861" i="9"/>
  <c r="H3861" i="9"/>
  <c r="I3861" i="9"/>
  <c r="A3862" i="9"/>
  <c r="B3862" i="9"/>
  <c r="C3862" i="9"/>
  <c r="D3862" i="9"/>
  <c r="E3862" i="9"/>
  <c r="F3862" i="9"/>
  <c r="G3862" i="9"/>
  <c r="H3862" i="9"/>
  <c r="I3862" i="9"/>
  <c r="A3863" i="9"/>
  <c r="C3863" i="9" s="1"/>
  <c r="B3863" i="9"/>
  <c r="D3863" i="9"/>
  <c r="E3863" i="9"/>
  <c r="F3863" i="9"/>
  <c r="H3863" i="9"/>
  <c r="I3863" i="9"/>
  <c r="A3864" i="9"/>
  <c r="B3864" i="9"/>
  <c r="C3864" i="9"/>
  <c r="D3864" i="9"/>
  <c r="E3864" i="9"/>
  <c r="F3864" i="9"/>
  <c r="G3864" i="9"/>
  <c r="H3864" i="9"/>
  <c r="I3864" i="9"/>
  <c r="A3865" i="9"/>
  <c r="C3865" i="9" s="1"/>
  <c r="B3865" i="9"/>
  <c r="D3865" i="9"/>
  <c r="E3865" i="9"/>
  <c r="F3865" i="9"/>
  <c r="H3865" i="9"/>
  <c r="I3865" i="9"/>
  <c r="A3866" i="9"/>
  <c r="B3866" i="9"/>
  <c r="C3866" i="9"/>
  <c r="D3866" i="9"/>
  <c r="E3866" i="9"/>
  <c r="F3866" i="9"/>
  <c r="G3866" i="9"/>
  <c r="H3866" i="9"/>
  <c r="I3866" i="9"/>
  <c r="A3867" i="9"/>
  <c r="C3867" i="9" s="1"/>
  <c r="B3867" i="9"/>
  <c r="D3867" i="9"/>
  <c r="E3867" i="9"/>
  <c r="F3867" i="9"/>
  <c r="H3867" i="9"/>
  <c r="I3867" i="9"/>
  <c r="A3868" i="9"/>
  <c r="B3868" i="9"/>
  <c r="C3868" i="9"/>
  <c r="D3868" i="9"/>
  <c r="E3868" i="9"/>
  <c r="F3868" i="9"/>
  <c r="G3868" i="9"/>
  <c r="H3868" i="9"/>
  <c r="I3868" i="9"/>
  <c r="A3869" i="9"/>
  <c r="C3869" i="9" s="1"/>
  <c r="B3869" i="9"/>
  <c r="D3869" i="9"/>
  <c r="E3869" i="9"/>
  <c r="F3869" i="9"/>
  <c r="H3869" i="9"/>
  <c r="I3869" i="9"/>
  <c r="A3870" i="9"/>
  <c r="B3870" i="9"/>
  <c r="C3870" i="9"/>
  <c r="D3870" i="9"/>
  <c r="E3870" i="9"/>
  <c r="F3870" i="9"/>
  <c r="G3870" i="9"/>
  <c r="H3870" i="9"/>
  <c r="I3870" i="9"/>
  <c r="A3871" i="9"/>
  <c r="C3871" i="9" s="1"/>
  <c r="B3871" i="9"/>
  <c r="D3871" i="9"/>
  <c r="E3871" i="9"/>
  <c r="F3871" i="9"/>
  <c r="H3871" i="9"/>
  <c r="I3871" i="9"/>
  <c r="A3872" i="9"/>
  <c r="B3872" i="9"/>
  <c r="C3872" i="9"/>
  <c r="D3872" i="9"/>
  <c r="E3872" i="9"/>
  <c r="F3872" i="9"/>
  <c r="G3872" i="9"/>
  <c r="H3872" i="9"/>
  <c r="I3872" i="9"/>
  <c r="A3873" i="9"/>
  <c r="C3873" i="9" s="1"/>
  <c r="B3873" i="9"/>
  <c r="D3873" i="9"/>
  <c r="E3873" i="9"/>
  <c r="F3873" i="9"/>
  <c r="H3873" i="9"/>
  <c r="I3873" i="9"/>
  <c r="A3874" i="9"/>
  <c r="B3874" i="9"/>
  <c r="C3874" i="9"/>
  <c r="D3874" i="9"/>
  <c r="E3874" i="9"/>
  <c r="F3874" i="9"/>
  <c r="G3874" i="9"/>
  <c r="H3874" i="9"/>
  <c r="I3874" i="9"/>
  <c r="A3875" i="9"/>
  <c r="C3875" i="9" s="1"/>
  <c r="B3875" i="9"/>
  <c r="D3875" i="9"/>
  <c r="E3875" i="9"/>
  <c r="F3875" i="9"/>
  <c r="H3875" i="9"/>
  <c r="I3875" i="9"/>
  <c r="A3876" i="9"/>
  <c r="B3876" i="9"/>
  <c r="C3876" i="9"/>
  <c r="D3876" i="9"/>
  <c r="E3876" i="9"/>
  <c r="F3876" i="9"/>
  <c r="G3876" i="9"/>
  <c r="H3876" i="9"/>
  <c r="I3876" i="9"/>
  <c r="A3877" i="9"/>
  <c r="C3877" i="9" s="1"/>
  <c r="B3877" i="9"/>
  <c r="D3877" i="9"/>
  <c r="E3877" i="9"/>
  <c r="F3877" i="9"/>
  <c r="H3877" i="9"/>
  <c r="I3877" i="9"/>
  <c r="A3878" i="9"/>
  <c r="B3878" i="9"/>
  <c r="C3878" i="9"/>
  <c r="D3878" i="9"/>
  <c r="E3878" i="9"/>
  <c r="F3878" i="9"/>
  <c r="G3878" i="9"/>
  <c r="H3878" i="9"/>
  <c r="I3878" i="9"/>
  <c r="A3879" i="9"/>
  <c r="C3879" i="9" s="1"/>
  <c r="B3879" i="9"/>
  <c r="D3879" i="9"/>
  <c r="E3879" i="9"/>
  <c r="F3879" i="9"/>
  <c r="H3879" i="9"/>
  <c r="I3879" i="9"/>
  <c r="A3880" i="9"/>
  <c r="B3880" i="9"/>
  <c r="C3880" i="9"/>
  <c r="D3880" i="9"/>
  <c r="E3880" i="9"/>
  <c r="F3880" i="9"/>
  <c r="G3880" i="9"/>
  <c r="H3880" i="9"/>
  <c r="I3880" i="9"/>
  <c r="A3881" i="9"/>
  <c r="C3881" i="9" s="1"/>
  <c r="B3881" i="9"/>
  <c r="D3881" i="9"/>
  <c r="E3881" i="9"/>
  <c r="F3881" i="9"/>
  <c r="H3881" i="9"/>
  <c r="I3881" i="9"/>
  <c r="A3882" i="9"/>
  <c r="B3882" i="9"/>
  <c r="C3882" i="9"/>
  <c r="D3882" i="9"/>
  <c r="E3882" i="9"/>
  <c r="F3882" i="9"/>
  <c r="G3882" i="9"/>
  <c r="H3882" i="9"/>
  <c r="I3882" i="9"/>
  <c r="A3883" i="9"/>
  <c r="C3883" i="9" s="1"/>
  <c r="B3883" i="9"/>
  <c r="D3883" i="9"/>
  <c r="E3883" i="9"/>
  <c r="F3883" i="9"/>
  <c r="H3883" i="9"/>
  <c r="I3883" i="9"/>
  <c r="A3884" i="9"/>
  <c r="B3884" i="9"/>
  <c r="C3884" i="9"/>
  <c r="D3884" i="9"/>
  <c r="E3884" i="9"/>
  <c r="F3884" i="9"/>
  <c r="G3884" i="9"/>
  <c r="H3884" i="9"/>
  <c r="I3884" i="9"/>
  <c r="A3885" i="9"/>
  <c r="C3885" i="9" s="1"/>
  <c r="B3885" i="9"/>
  <c r="D3885" i="9"/>
  <c r="E3885" i="9"/>
  <c r="F3885" i="9"/>
  <c r="H3885" i="9"/>
  <c r="I3885" i="9"/>
  <c r="A3886" i="9"/>
  <c r="B3886" i="9"/>
  <c r="C3886" i="9"/>
  <c r="D3886" i="9"/>
  <c r="E3886" i="9"/>
  <c r="F3886" i="9"/>
  <c r="G3886" i="9"/>
  <c r="H3886" i="9"/>
  <c r="I3886" i="9"/>
  <c r="A3887" i="9"/>
  <c r="C3887" i="9" s="1"/>
  <c r="B3887" i="9"/>
  <c r="D3887" i="9"/>
  <c r="E3887" i="9"/>
  <c r="F3887" i="9"/>
  <c r="H3887" i="9"/>
  <c r="I3887" i="9"/>
  <c r="A3888" i="9"/>
  <c r="B3888" i="9"/>
  <c r="C3888" i="9"/>
  <c r="D3888" i="9"/>
  <c r="E3888" i="9"/>
  <c r="F3888" i="9"/>
  <c r="G3888" i="9"/>
  <c r="H3888" i="9"/>
  <c r="I3888" i="9"/>
  <c r="A3889" i="9"/>
  <c r="C3889" i="9" s="1"/>
  <c r="B3889" i="9"/>
  <c r="D3889" i="9"/>
  <c r="E3889" i="9"/>
  <c r="F3889" i="9"/>
  <c r="H3889" i="9"/>
  <c r="I3889" i="9"/>
  <c r="A3890" i="9"/>
  <c r="B3890" i="9"/>
  <c r="C3890" i="9"/>
  <c r="D3890" i="9"/>
  <c r="E3890" i="9"/>
  <c r="F3890" i="9"/>
  <c r="G3890" i="9"/>
  <c r="H3890" i="9"/>
  <c r="I3890" i="9"/>
  <c r="A3891" i="9"/>
  <c r="C3891" i="9" s="1"/>
  <c r="B3891" i="9"/>
  <c r="D3891" i="9"/>
  <c r="E3891" i="9"/>
  <c r="F3891" i="9"/>
  <c r="H3891" i="9"/>
  <c r="I3891" i="9"/>
  <c r="A3892" i="9"/>
  <c r="B3892" i="9"/>
  <c r="C3892" i="9"/>
  <c r="D3892" i="9"/>
  <c r="E3892" i="9"/>
  <c r="F3892" i="9"/>
  <c r="G3892" i="9"/>
  <c r="H3892" i="9"/>
  <c r="I3892" i="9"/>
  <c r="A3893" i="9"/>
  <c r="C3893" i="9" s="1"/>
  <c r="B3893" i="9"/>
  <c r="D3893" i="9"/>
  <c r="E3893" i="9"/>
  <c r="F3893" i="9"/>
  <c r="H3893" i="9"/>
  <c r="I3893" i="9"/>
  <c r="A3894" i="9"/>
  <c r="B3894" i="9"/>
  <c r="C3894" i="9"/>
  <c r="D3894" i="9"/>
  <c r="E3894" i="9"/>
  <c r="F3894" i="9"/>
  <c r="G3894" i="9"/>
  <c r="H3894" i="9"/>
  <c r="I3894" i="9"/>
  <c r="A3895" i="9"/>
  <c r="C3895" i="9" s="1"/>
  <c r="B3895" i="9"/>
  <c r="D3895" i="9"/>
  <c r="E3895" i="9"/>
  <c r="F3895" i="9"/>
  <c r="H3895" i="9"/>
  <c r="I3895" i="9"/>
  <c r="A3896" i="9"/>
  <c r="B3896" i="9"/>
  <c r="C3896" i="9"/>
  <c r="D3896" i="9"/>
  <c r="E3896" i="9"/>
  <c r="F3896" i="9"/>
  <c r="G3896" i="9"/>
  <c r="H3896" i="9"/>
  <c r="I3896" i="9"/>
  <c r="A3897" i="9"/>
  <c r="C3897" i="9" s="1"/>
  <c r="B3897" i="9"/>
  <c r="D3897" i="9"/>
  <c r="E3897" i="9"/>
  <c r="F3897" i="9"/>
  <c r="H3897" i="9"/>
  <c r="I3897" i="9"/>
  <c r="A3898" i="9"/>
  <c r="B3898" i="9"/>
  <c r="C3898" i="9"/>
  <c r="D3898" i="9"/>
  <c r="E3898" i="9"/>
  <c r="F3898" i="9"/>
  <c r="G3898" i="9"/>
  <c r="H3898" i="9"/>
  <c r="I3898" i="9"/>
  <c r="A3899" i="9"/>
  <c r="C3899" i="9" s="1"/>
  <c r="B3899" i="9"/>
  <c r="D3899" i="9"/>
  <c r="E3899" i="9"/>
  <c r="F3899" i="9"/>
  <c r="H3899" i="9"/>
  <c r="I3899" i="9"/>
  <c r="A3900" i="9"/>
  <c r="B3900" i="9"/>
  <c r="C3900" i="9"/>
  <c r="D3900" i="9"/>
  <c r="E3900" i="9"/>
  <c r="F3900" i="9"/>
  <c r="G3900" i="9"/>
  <c r="H3900" i="9"/>
  <c r="I3900" i="9"/>
  <c r="A3901" i="9"/>
  <c r="C3901" i="9" s="1"/>
  <c r="B3901" i="9"/>
  <c r="D3901" i="9"/>
  <c r="E3901" i="9"/>
  <c r="F3901" i="9"/>
  <c r="H3901" i="9"/>
  <c r="I3901" i="9"/>
  <c r="A3902" i="9"/>
  <c r="B3902" i="9"/>
  <c r="C3902" i="9"/>
  <c r="D3902" i="9"/>
  <c r="E3902" i="9"/>
  <c r="F3902" i="9"/>
  <c r="G3902" i="9"/>
  <c r="H3902" i="9"/>
  <c r="I3902" i="9"/>
  <c r="A3903" i="9"/>
  <c r="C3903" i="9" s="1"/>
  <c r="B3903" i="9"/>
  <c r="D3903" i="9"/>
  <c r="E3903" i="9"/>
  <c r="F3903" i="9"/>
  <c r="H3903" i="9"/>
  <c r="I3903" i="9"/>
  <c r="A3904" i="9"/>
  <c r="B3904" i="9"/>
  <c r="C3904" i="9"/>
  <c r="D3904" i="9"/>
  <c r="E3904" i="9"/>
  <c r="F3904" i="9"/>
  <c r="G3904" i="9"/>
  <c r="H3904" i="9"/>
  <c r="I3904" i="9"/>
  <c r="A3905" i="9"/>
  <c r="C3905" i="9" s="1"/>
  <c r="B3905" i="9"/>
  <c r="D3905" i="9"/>
  <c r="E3905" i="9"/>
  <c r="F3905" i="9"/>
  <c r="H3905" i="9"/>
  <c r="I3905" i="9"/>
  <c r="A3906" i="9"/>
  <c r="B3906" i="9"/>
  <c r="C3906" i="9"/>
  <c r="D3906" i="9"/>
  <c r="E3906" i="9"/>
  <c r="F3906" i="9"/>
  <c r="G3906" i="9"/>
  <c r="H3906" i="9"/>
  <c r="I3906" i="9"/>
  <c r="A3907" i="9"/>
  <c r="C3907" i="9" s="1"/>
  <c r="B3907" i="9"/>
  <c r="D3907" i="9"/>
  <c r="E3907" i="9"/>
  <c r="F3907" i="9"/>
  <c r="H3907" i="9"/>
  <c r="I3907" i="9"/>
  <c r="A3908" i="9"/>
  <c r="B3908" i="9"/>
  <c r="C3908" i="9"/>
  <c r="D3908" i="9"/>
  <c r="E3908" i="9"/>
  <c r="F3908" i="9"/>
  <c r="G3908" i="9"/>
  <c r="H3908" i="9"/>
  <c r="I3908" i="9"/>
  <c r="A3909" i="9"/>
  <c r="C3909" i="9" s="1"/>
  <c r="B3909" i="9"/>
  <c r="D3909" i="9"/>
  <c r="E3909" i="9"/>
  <c r="F3909" i="9"/>
  <c r="H3909" i="9"/>
  <c r="I3909" i="9"/>
  <c r="A3910" i="9"/>
  <c r="B3910" i="9"/>
  <c r="C3910" i="9"/>
  <c r="D3910" i="9"/>
  <c r="E3910" i="9"/>
  <c r="F3910" i="9"/>
  <c r="G3910" i="9"/>
  <c r="H3910" i="9"/>
  <c r="I3910" i="9"/>
  <c r="A3911" i="9"/>
  <c r="C3911" i="9" s="1"/>
  <c r="B3911" i="9"/>
  <c r="D3911" i="9"/>
  <c r="E3911" i="9"/>
  <c r="F3911" i="9"/>
  <c r="H3911" i="9"/>
  <c r="I3911" i="9"/>
  <c r="A3912" i="9"/>
  <c r="B3912" i="9"/>
  <c r="C3912" i="9"/>
  <c r="D3912" i="9"/>
  <c r="E3912" i="9"/>
  <c r="F3912" i="9"/>
  <c r="G3912" i="9"/>
  <c r="H3912" i="9"/>
  <c r="I3912" i="9"/>
  <c r="A3913" i="9"/>
  <c r="C3913" i="9" s="1"/>
  <c r="B3913" i="9"/>
  <c r="D3913" i="9"/>
  <c r="E3913" i="9"/>
  <c r="F3913" i="9"/>
  <c r="H3913" i="9"/>
  <c r="I3913" i="9"/>
  <c r="A3914" i="9"/>
  <c r="B3914" i="9"/>
  <c r="C3914" i="9"/>
  <c r="D3914" i="9"/>
  <c r="E3914" i="9"/>
  <c r="F3914" i="9"/>
  <c r="G3914" i="9"/>
  <c r="H3914" i="9"/>
  <c r="I3914" i="9"/>
  <c r="A3915" i="9"/>
  <c r="C3915" i="9" s="1"/>
  <c r="B3915" i="9"/>
  <c r="D3915" i="9"/>
  <c r="E3915" i="9"/>
  <c r="F3915" i="9"/>
  <c r="H3915" i="9"/>
  <c r="I3915" i="9"/>
  <c r="A3916" i="9"/>
  <c r="B3916" i="9"/>
  <c r="C3916" i="9"/>
  <c r="D3916" i="9"/>
  <c r="E3916" i="9"/>
  <c r="F3916" i="9"/>
  <c r="G3916" i="9"/>
  <c r="H3916" i="9"/>
  <c r="I3916" i="9"/>
  <c r="A3917" i="9"/>
  <c r="C3917" i="9" s="1"/>
  <c r="B3917" i="9"/>
  <c r="D3917" i="9"/>
  <c r="E3917" i="9"/>
  <c r="F3917" i="9"/>
  <c r="H3917" i="9"/>
  <c r="I3917" i="9"/>
  <c r="A3918" i="9"/>
  <c r="B3918" i="9"/>
  <c r="C3918" i="9"/>
  <c r="D3918" i="9"/>
  <c r="E3918" i="9"/>
  <c r="F3918" i="9"/>
  <c r="G3918" i="9"/>
  <c r="H3918" i="9"/>
  <c r="I3918" i="9"/>
  <c r="A3919" i="9"/>
  <c r="C3919" i="9" s="1"/>
  <c r="B3919" i="9"/>
  <c r="D3919" i="9"/>
  <c r="E3919" i="9"/>
  <c r="F3919" i="9"/>
  <c r="H3919" i="9"/>
  <c r="I3919" i="9"/>
  <c r="A3920" i="9"/>
  <c r="B3920" i="9"/>
  <c r="C3920" i="9"/>
  <c r="D3920" i="9"/>
  <c r="E3920" i="9"/>
  <c r="F3920" i="9"/>
  <c r="G3920" i="9"/>
  <c r="H3920" i="9"/>
  <c r="I3920" i="9"/>
  <c r="A3921" i="9"/>
  <c r="C3921" i="9" s="1"/>
  <c r="B3921" i="9"/>
  <c r="D3921" i="9"/>
  <c r="E3921" i="9"/>
  <c r="F3921" i="9"/>
  <c r="H3921" i="9"/>
  <c r="I3921" i="9"/>
  <c r="A3922" i="9"/>
  <c r="B3922" i="9"/>
  <c r="C3922" i="9"/>
  <c r="D3922" i="9"/>
  <c r="E3922" i="9"/>
  <c r="F3922" i="9"/>
  <c r="G3922" i="9"/>
  <c r="H3922" i="9"/>
  <c r="I3922" i="9"/>
  <c r="A3923" i="9"/>
  <c r="C3923" i="9" s="1"/>
  <c r="B3923" i="9"/>
  <c r="D3923" i="9"/>
  <c r="E3923" i="9"/>
  <c r="F3923" i="9"/>
  <c r="H3923" i="9"/>
  <c r="I3923" i="9"/>
  <c r="A3924" i="9"/>
  <c r="B3924" i="9"/>
  <c r="C3924" i="9"/>
  <c r="D3924" i="9"/>
  <c r="E3924" i="9"/>
  <c r="F3924" i="9"/>
  <c r="G3924" i="9"/>
  <c r="H3924" i="9"/>
  <c r="I3924" i="9"/>
  <c r="A3925" i="9"/>
  <c r="C3925" i="9" s="1"/>
  <c r="B3925" i="9"/>
  <c r="D3925" i="9"/>
  <c r="E3925" i="9"/>
  <c r="F3925" i="9"/>
  <c r="H3925" i="9"/>
  <c r="I3925" i="9"/>
  <c r="A3926" i="9"/>
  <c r="B3926" i="9"/>
  <c r="C3926" i="9"/>
  <c r="D3926" i="9"/>
  <c r="E3926" i="9"/>
  <c r="F3926" i="9"/>
  <c r="G3926" i="9"/>
  <c r="H3926" i="9"/>
  <c r="I3926" i="9"/>
  <c r="A3927" i="9"/>
  <c r="C3927" i="9" s="1"/>
  <c r="B3927" i="9"/>
  <c r="D3927" i="9"/>
  <c r="E3927" i="9"/>
  <c r="F3927" i="9"/>
  <c r="H3927" i="9"/>
  <c r="I3927" i="9"/>
  <c r="A3928" i="9"/>
  <c r="B3928" i="9"/>
  <c r="C3928" i="9"/>
  <c r="D3928" i="9"/>
  <c r="E3928" i="9"/>
  <c r="F3928" i="9"/>
  <c r="G3928" i="9"/>
  <c r="H3928" i="9"/>
  <c r="I3928" i="9"/>
  <c r="A3929" i="9"/>
  <c r="C3929" i="9" s="1"/>
  <c r="B3929" i="9"/>
  <c r="D3929" i="9"/>
  <c r="E3929" i="9"/>
  <c r="F3929" i="9"/>
  <c r="H3929" i="9"/>
  <c r="I3929" i="9"/>
  <c r="A3930" i="9"/>
  <c r="B3930" i="9"/>
  <c r="C3930" i="9"/>
  <c r="D3930" i="9"/>
  <c r="E3930" i="9"/>
  <c r="F3930" i="9"/>
  <c r="G3930" i="9"/>
  <c r="H3930" i="9"/>
  <c r="I3930" i="9"/>
  <c r="A3931" i="9"/>
  <c r="C3931" i="9" s="1"/>
  <c r="B3931" i="9"/>
  <c r="D3931" i="9"/>
  <c r="E3931" i="9"/>
  <c r="F3931" i="9"/>
  <c r="H3931" i="9"/>
  <c r="I3931" i="9"/>
  <c r="A3932" i="9"/>
  <c r="B3932" i="9"/>
  <c r="C3932" i="9"/>
  <c r="D3932" i="9"/>
  <c r="E3932" i="9"/>
  <c r="F3932" i="9"/>
  <c r="G3932" i="9"/>
  <c r="H3932" i="9"/>
  <c r="I3932" i="9"/>
  <c r="A3933" i="9"/>
  <c r="C3933" i="9" s="1"/>
  <c r="B3933" i="9"/>
  <c r="D3933" i="9"/>
  <c r="E3933" i="9"/>
  <c r="F3933" i="9"/>
  <c r="H3933" i="9"/>
  <c r="I3933" i="9"/>
  <c r="A3934" i="9"/>
  <c r="B3934" i="9"/>
  <c r="C3934" i="9"/>
  <c r="D3934" i="9"/>
  <c r="E3934" i="9"/>
  <c r="F3934" i="9"/>
  <c r="G3934" i="9"/>
  <c r="H3934" i="9"/>
  <c r="I3934" i="9"/>
  <c r="A3935" i="9"/>
  <c r="C3935" i="9" s="1"/>
  <c r="B3935" i="9"/>
  <c r="D3935" i="9"/>
  <c r="E3935" i="9"/>
  <c r="F3935" i="9"/>
  <c r="H3935" i="9"/>
  <c r="I3935" i="9"/>
  <c r="A3936" i="9"/>
  <c r="B3936" i="9"/>
  <c r="C3936" i="9"/>
  <c r="D3936" i="9"/>
  <c r="E3936" i="9"/>
  <c r="F3936" i="9"/>
  <c r="G3936" i="9"/>
  <c r="H3936" i="9"/>
  <c r="I3936" i="9"/>
  <c r="A3937" i="9"/>
  <c r="C3937" i="9" s="1"/>
  <c r="B3937" i="9"/>
  <c r="D3937" i="9"/>
  <c r="E3937" i="9"/>
  <c r="F3937" i="9"/>
  <c r="H3937" i="9"/>
  <c r="I3937" i="9"/>
  <c r="A3938" i="9"/>
  <c r="B3938" i="9"/>
  <c r="C3938" i="9"/>
  <c r="D3938" i="9"/>
  <c r="E3938" i="9"/>
  <c r="F3938" i="9"/>
  <c r="G3938" i="9"/>
  <c r="H3938" i="9"/>
  <c r="I3938" i="9"/>
  <c r="A3939" i="9"/>
  <c r="C3939" i="9" s="1"/>
  <c r="B3939" i="9"/>
  <c r="D3939" i="9"/>
  <c r="E3939" i="9"/>
  <c r="F3939" i="9"/>
  <c r="H3939" i="9"/>
  <c r="I3939" i="9"/>
  <c r="A3940" i="9"/>
  <c r="B3940" i="9"/>
  <c r="C3940" i="9"/>
  <c r="D3940" i="9"/>
  <c r="E3940" i="9"/>
  <c r="F3940" i="9"/>
  <c r="G3940" i="9"/>
  <c r="H3940" i="9"/>
  <c r="I3940" i="9"/>
  <c r="A3941" i="9"/>
  <c r="C3941" i="9" s="1"/>
  <c r="B3941" i="9"/>
  <c r="D3941" i="9"/>
  <c r="E3941" i="9"/>
  <c r="F3941" i="9"/>
  <c r="H3941" i="9"/>
  <c r="I3941" i="9"/>
  <c r="A3942" i="9"/>
  <c r="B3942" i="9"/>
  <c r="C3942" i="9"/>
  <c r="D3942" i="9"/>
  <c r="E3942" i="9"/>
  <c r="F3942" i="9"/>
  <c r="G3942" i="9"/>
  <c r="H3942" i="9"/>
  <c r="I3942" i="9"/>
  <c r="A3943" i="9"/>
  <c r="C3943" i="9" s="1"/>
  <c r="B3943" i="9"/>
  <c r="D3943" i="9"/>
  <c r="E3943" i="9"/>
  <c r="F3943" i="9"/>
  <c r="H3943" i="9"/>
  <c r="I3943" i="9"/>
  <c r="A3944" i="9"/>
  <c r="B3944" i="9"/>
  <c r="C3944" i="9"/>
  <c r="D3944" i="9"/>
  <c r="E3944" i="9"/>
  <c r="F3944" i="9"/>
  <c r="G3944" i="9"/>
  <c r="H3944" i="9"/>
  <c r="I3944" i="9"/>
  <c r="A3945" i="9"/>
  <c r="C3945" i="9" s="1"/>
  <c r="B3945" i="9"/>
  <c r="D3945" i="9"/>
  <c r="E3945" i="9"/>
  <c r="F3945" i="9"/>
  <c r="H3945" i="9"/>
  <c r="I3945" i="9"/>
  <c r="A3946" i="9"/>
  <c r="B3946" i="9"/>
  <c r="C3946" i="9"/>
  <c r="D3946" i="9"/>
  <c r="E3946" i="9"/>
  <c r="F3946" i="9"/>
  <c r="G3946" i="9"/>
  <c r="H3946" i="9"/>
  <c r="I3946" i="9"/>
  <c r="A3947" i="9"/>
  <c r="C3947" i="9" s="1"/>
  <c r="B3947" i="9"/>
  <c r="D3947" i="9"/>
  <c r="E3947" i="9"/>
  <c r="F3947" i="9"/>
  <c r="H3947" i="9"/>
  <c r="I3947" i="9"/>
  <c r="A3948" i="9"/>
  <c r="B3948" i="9"/>
  <c r="C3948" i="9"/>
  <c r="D3948" i="9"/>
  <c r="E3948" i="9"/>
  <c r="F3948" i="9"/>
  <c r="G3948" i="9"/>
  <c r="H3948" i="9"/>
  <c r="I3948" i="9"/>
  <c r="A3949" i="9"/>
  <c r="C3949" i="9" s="1"/>
  <c r="B3949" i="9"/>
  <c r="D3949" i="9"/>
  <c r="E3949" i="9"/>
  <c r="F3949" i="9"/>
  <c r="H3949" i="9"/>
  <c r="I3949" i="9"/>
  <c r="A3950" i="9"/>
  <c r="B3950" i="9"/>
  <c r="C3950" i="9"/>
  <c r="D3950" i="9"/>
  <c r="E3950" i="9"/>
  <c r="F3950" i="9"/>
  <c r="G3950" i="9"/>
  <c r="H3950" i="9"/>
  <c r="I3950" i="9"/>
  <c r="A3951" i="9"/>
  <c r="C3951" i="9" s="1"/>
  <c r="B3951" i="9"/>
  <c r="D3951" i="9"/>
  <c r="E3951" i="9"/>
  <c r="F3951" i="9"/>
  <c r="H3951" i="9"/>
  <c r="I3951" i="9"/>
  <c r="A3952" i="9"/>
  <c r="B3952" i="9"/>
  <c r="C3952" i="9"/>
  <c r="D3952" i="9"/>
  <c r="E3952" i="9"/>
  <c r="F3952" i="9"/>
  <c r="G3952" i="9"/>
  <c r="H3952" i="9"/>
  <c r="I3952" i="9"/>
  <c r="A3953" i="9"/>
  <c r="C3953" i="9" s="1"/>
  <c r="B3953" i="9"/>
  <c r="D3953" i="9"/>
  <c r="E3953" i="9"/>
  <c r="F3953" i="9"/>
  <c r="H3953" i="9"/>
  <c r="I3953" i="9"/>
  <c r="A3954" i="9"/>
  <c r="B3954" i="9"/>
  <c r="C3954" i="9"/>
  <c r="D3954" i="9"/>
  <c r="E3954" i="9"/>
  <c r="F3954" i="9"/>
  <c r="G3954" i="9"/>
  <c r="H3954" i="9"/>
  <c r="I3954" i="9"/>
  <c r="A3955" i="9"/>
  <c r="C3955" i="9" s="1"/>
  <c r="B3955" i="9"/>
  <c r="D3955" i="9"/>
  <c r="E3955" i="9"/>
  <c r="F3955" i="9"/>
  <c r="H3955" i="9"/>
  <c r="I3955" i="9"/>
  <c r="A3956" i="9"/>
  <c r="B3956" i="9"/>
  <c r="C3956" i="9"/>
  <c r="D3956" i="9"/>
  <c r="E3956" i="9"/>
  <c r="F3956" i="9"/>
  <c r="G3956" i="9"/>
  <c r="H3956" i="9"/>
  <c r="I3956" i="9"/>
  <c r="A3957" i="9"/>
  <c r="C3957" i="9" s="1"/>
  <c r="B3957" i="9"/>
  <c r="D3957" i="9"/>
  <c r="E3957" i="9"/>
  <c r="F3957" i="9"/>
  <c r="H3957" i="9"/>
  <c r="I3957" i="9"/>
  <c r="A3958" i="9"/>
  <c r="B3958" i="9"/>
  <c r="C3958" i="9"/>
  <c r="D3958" i="9"/>
  <c r="E3958" i="9"/>
  <c r="F3958" i="9"/>
  <c r="G3958" i="9"/>
  <c r="H3958" i="9"/>
  <c r="I3958" i="9"/>
  <c r="A3959" i="9"/>
  <c r="C3959" i="9" s="1"/>
  <c r="B3959" i="9"/>
  <c r="D3959" i="9"/>
  <c r="E3959" i="9"/>
  <c r="F3959" i="9"/>
  <c r="H3959" i="9"/>
  <c r="I3959" i="9"/>
  <c r="A3960" i="9"/>
  <c r="B3960" i="9"/>
  <c r="C3960" i="9"/>
  <c r="D3960" i="9"/>
  <c r="E3960" i="9"/>
  <c r="F3960" i="9"/>
  <c r="G3960" i="9"/>
  <c r="H3960" i="9"/>
  <c r="I3960" i="9"/>
  <c r="A3961" i="9"/>
  <c r="C3961" i="9" s="1"/>
  <c r="B3961" i="9"/>
  <c r="D3961" i="9"/>
  <c r="E3961" i="9"/>
  <c r="F3961" i="9"/>
  <c r="H3961" i="9"/>
  <c r="I3961" i="9"/>
  <c r="A3962" i="9"/>
  <c r="B3962" i="9"/>
  <c r="C3962" i="9"/>
  <c r="D3962" i="9"/>
  <c r="E3962" i="9"/>
  <c r="F3962" i="9"/>
  <c r="G3962" i="9"/>
  <c r="H3962" i="9"/>
  <c r="I3962" i="9"/>
  <c r="A3963" i="9"/>
  <c r="C3963" i="9" s="1"/>
  <c r="B3963" i="9"/>
  <c r="D3963" i="9"/>
  <c r="E3963" i="9"/>
  <c r="F3963" i="9"/>
  <c r="H3963" i="9"/>
  <c r="I3963" i="9"/>
  <c r="A3964" i="9"/>
  <c r="B3964" i="9"/>
  <c r="C3964" i="9"/>
  <c r="D3964" i="9"/>
  <c r="E3964" i="9"/>
  <c r="F3964" i="9"/>
  <c r="G3964" i="9"/>
  <c r="H3964" i="9"/>
  <c r="I3964" i="9"/>
  <c r="A3965" i="9"/>
  <c r="C3965" i="9" s="1"/>
  <c r="B3965" i="9"/>
  <c r="D3965" i="9"/>
  <c r="E3965" i="9"/>
  <c r="F3965" i="9"/>
  <c r="H3965" i="9"/>
  <c r="I3965" i="9"/>
  <c r="A3966" i="9"/>
  <c r="B3966" i="9"/>
  <c r="C3966" i="9"/>
  <c r="D3966" i="9"/>
  <c r="E3966" i="9"/>
  <c r="F3966" i="9"/>
  <c r="G3966" i="9"/>
  <c r="H3966" i="9"/>
  <c r="I3966" i="9"/>
  <c r="A3967" i="9"/>
  <c r="C3967" i="9" s="1"/>
  <c r="B3967" i="9"/>
  <c r="D3967" i="9"/>
  <c r="E3967" i="9"/>
  <c r="F3967" i="9"/>
  <c r="H3967" i="9"/>
  <c r="I3967" i="9"/>
  <c r="A3968" i="9"/>
  <c r="B3968" i="9"/>
  <c r="C3968" i="9"/>
  <c r="D3968" i="9"/>
  <c r="E3968" i="9"/>
  <c r="F3968" i="9"/>
  <c r="G3968" i="9"/>
  <c r="H3968" i="9"/>
  <c r="I3968" i="9"/>
  <c r="A3969" i="9"/>
  <c r="C3969" i="9" s="1"/>
  <c r="B3969" i="9"/>
  <c r="D3969" i="9"/>
  <c r="E3969" i="9"/>
  <c r="F3969" i="9"/>
  <c r="H3969" i="9"/>
  <c r="I3969" i="9"/>
  <c r="A3970" i="9"/>
  <c r="B3970" i="9"/>
  <c r="C3970" i="9"/>
  <c r="D3970" i="9"/>
  <c r="E3970" i="9"/>
  <c r="F3970" i="9"/>
  <c r="G3970" i="9"/>
  <c r="H3970" i="9"/>
  <c r="I3970" i="9"/>
  <c r="A3971" i="9"/>
  <c r="C3971" i="9" s="1"/>
  <c r="B3971" i="9"/>
  <c r="D3971" i="9"/>
  <c r="E3971" i="9"/>
  <c r="F3971" i="9"/>
  <c r="H3971" i="9"/>
  <c r="I3971" i="9"/>
  <c r="A3972" i="9"/>
  <c r="B3972" i="9"/>
  <c r="C3972" i="9"/>
  <c r="D3972" i="9"/>
  <c r="E3972" i="9"/>
  <c r="F3972" i="9"/>
  <c r="G3972" i="9"/>
  <c r="H3972" i="9"/>
  <c r="I3972" i="9"/>
  <c r="A3973" i="9"/>
  <c r="C3973" i="9" s="1"/>
  <c r="B3973" i="9"/>
  <c r="D3973" i="9"/>
  <c r="E3973" i="9"/>
  <c r="F3973" i="9"/>
  <c r="H3973" i="9"/>
  <c r="I3973" i="9"/>
  <c r="A3974" i="9"/>
  <c r="B3974" i="9"/>
  <c r="C3974" i="9"/>
  <c r="D3974" i="9"/>
  <c r="E3974" i="9"/>
  <c r="F3974" i="9"/>
  <c r="G3974" i="9"/>
  <c r="H3974" i="9"/>
  <c r="I3974" i="9"/>
  <c r="A3975" i="9"/>
  <c r="C3975" i="9" s="1"/>
  <c r="B3975" i="9"/>
  <c r="D3975" i="9"/>
  <c r="E3975" i="9"/>
  <c r="F3975" i="9"/>
  <c r="H3975" i="9"/>
  <c r="I3975" i="9"/>
  <c r="A3976" i="9"/>
  <c r="B3976" i="9"/>
  <c r="C3976" i="9"/>
  <c r="D3976" i="9"/>
  <c r="E3976" i="9"/>
  <c r="F3976" i="9"/>
  <c r="G3976" i="9"/>
  <c r="H3976" i="9"/>
  <c r="I3976" i="9"/>
  <c r="A3977" i="9"/>
  <c r="C3977" i="9" s="1"/>
  <c r="B3977" i="9"/>
  <c r="D3977" i="9"/>
  <c r="E3977" i="9"/>
  <c r="F3977" i="9"/>
  <c r="H3977" i="9"/>
  <c r="I3977" i="9"/>
  <c r="A3978" i="9"/>
  <c r="B3978" i="9"/>
  <c r="C3978" i="9"/>
  <c r="D3978" i="9"/>
  <c r="E3978" i="9"/>
  <c r="F3978" i="9"/>
  <c r="G3978" i="9"/>
  <c r="H3978" i="9"/>
  <c r="I3978" i="9"/>
  <c r="A3979" i="9"/>
  <c r="C3979" i="9" s="1"/>
  <c r="B3979" i="9"/>
  <c r="D3979" i="9"/>
  <c r="E3979" i="9"/>
  <c r="F3979" i="9"/>
  <c r="H3979" i="9"/>
  <c r="I3979" i="9"/>
  <c r="A3980" i="9"/>
  <c r="B3980" i="9"/>
  <c r="C3980" i="9"/>
  <c r="D3980" i="9"/>
  <c r="E3980" i="9"/>
  <c r="F3980" i="9"/>
  <c r="G3980" i="9"/>
  <c r="H3980" i="9"/>
  <c r="I3980" i="9"/>
  <c r="A3981" i="9"/>
  <c r="C3981" i="9" s="1"/>
  <c r="B3981" i="9"/>
  <c r="D3981" i="9"/>
  <c r="E3981" i="9"/>
  <c r="F3981" i="9"/>
  <c r="H3981" i="9"/>
  <c r="I3981" i="9"/>
  <c r="A3982" i="9"/>
  <c r="B3982" i="9"/>
  <c r="C3982" i="9"/>
  <c r="D3982" i="9"/>
  <c r="E3982" i="9"/>
  <c r="F3982" i="9"/>
  <c r="G3982" i="9"/>
  <c r="H3982" i="9"/>
  <c r="I3982" i="9"/>
  <c r="A3983" i="9"/>
  <c r="C3983" i="9" s="1"/>
  <c r="B3983" i="9"/>
  <c r="D3983" i="9"/>
  <c r="E3983" i="9"/>
  <c r="F3983" i="9"/>
  <c r="H3983" i="9"/>
  <c r="I3983" i="9"/>
  <c r="A3984" i="9"/>
  <c r="B3984" i="9"/>
  <c r="C3984" i="9"/>
  <c r="D3984" i="9"/>
  <c r="E3984" i="9"/>
  <c r="F3984" i="9"/>
  <c r="G3984" i="9"/>
  <c r="H3984" i="9"/>
  <c r="I3984" i="9"/>
  <c r="A3985" i="9"/>
  <c r="C3985" i="9" s="1"/>
  <c r="B3985" i="9"/>
  <c r="D3985" i="9"/>
  <c r="E3985" i="9"/>
  <c r="F3985" i="9"/>
  <c r="H3985" i="9"/>
  <c r="I3985" i="9"/>
  <c r="A3986" i="9"/>
  <c r="B3986" i="9"/>
  <c r="C3986" i="9"/>
  <c r="D3986" i="9"/>
  <c r="E3986" i="9"/>
  <c r="F3986" i="9"/>
  <c r="G3986" i="9"/>
  <c r="H3986" i="9"/>
  <c r="I3986" i="9"/>
  <c r="A3987" i="9"/>
  <c r="C3987" i="9" s="1"/>
  <c r="B3987" i="9"/>
  <c r="D3987" i="9"/>
  <c r="E3987" i="9"/>
  <c r="F3987" i="9"/>
  <c r="H3987" i="9"/>
  <c r="I3987" i="9"/>
  <c r="A3988" i="9"/>
  <c r="B3988" i="9"/>
  <c r="C3988" i="9"/>
  <c r="D3988" i="9"/>
  <c r="E3988" i="9"/>
  <c r="F3988" i="9"/>
  <c r="G3988" i="9"/>
  <c r="H3988" i="9"/>
  <c r="I3988" i="9"/>
  <c r="A3989" i="9"/>
  <c r="C3989" i="9" s="1"/>
  <c r="B3989" i="9"/>
  <c r="D3989" i="9"/>
  <c r="E3989" i="9"/>
  <c r="F3989" i="9"/>
  <c r="H3989" i="9"/>
  <c r="I3989" i="9"/>
  <c r="A3990" i="9"/>
  <c r="B3990" i="9"/>
  <c r="C3990" i="9"/>
  <c r="D3990" i="9"/>
  <c r="E3990" i="9"/>
  <c r="F3990" i="9"/>
  <c r="G3990" i="9"/>
  <c r="H3990" i="9"/>
  <c r="I3990" i="9"/>
  <c r="A3991" i="9"/>
  <c r="C3991" i="9" s="1"/>
  <c r="B3991" i="9"/>
  <c r="D3991" i="9"/>
  <c r="E3991" i="9"/>
  <c r="F3991" i="9"/>
  <c r="H3991" i="9"/>
  <c r="I3991" i="9"/>
  <c r="A3992" i="9"/>
  <c r="B3992" i="9"/>
  <c r="C3992" i="9"/>
  <c r="D3992" i="9"/>
  <c r="E3992" i="9"/>
  <c r="F3992" i="9"/>
  <c r="G3992" i="9"/>
  <c r="H3992" i="9"/>
  <c r="I3992" i="9"/>
  <c r="A3993" i="9"/>
  <c r="C3993" i="9" s="1"/>
  <c r="B3993" i="9"/>
  <c r="D3993" i="9"/>
  <c r="E3993" i="9"/>
  <c r="F3993" i="9"/>
  <c r="H3993" i="9"/>
  <c r="I3993" i="9"/>
  <c r="A3994" i="9"/>
  <c r="B3994" i="9"/>
  <c r="C3994" i="9"/>
  <c r="D3994" i="9"/>
  <c r="E3994" i="9"/>
  <c r="F3994" i="9"/>
  <c r="G3994" i="9"/>
  <c r="H3994" i="9"/>
  <c r="I3994" i="9"/>
  <c r="A3995" i="9"/>
  <c r="C3995" i="9" s="1"/>
  <c r="B3995" i="9"/>
  <c r="D3995" i="9"/>
  <c r="E3995" i="9"/>
  <c r="F3995" i="9"/>
  <c r="H3995" i="9"/>
  <c r="I3995" i="9"/>
  <c r="A3996" i="9"/>
  <c r="B3996" i="9"/>
  <c r="C3996" i="9"/>
  <c r="D3996" i="9"/>
  <c r="E3996" i="9"/>
  <c r="F3996" i="9"/>
  <c r="G3996" i="9"/>
  <c r="H3996" i="9"/>
  <c r="I3996" i="9"/>
  <c r="A3997" i="9"/>
  <c r="C3997" i="9" s="1"/>
  <c r="B3997" i="9"/>
  <c r="D3997" i="9"/>
  <c r="E3997" i="9"/>
  <c r="F3997" i="9"/>
  <c r="H3997" i="9"/>
  <c r="I3997" i="9"/>
  <c r="A3998" i="9"/>
  <c r="B3998" i="9"/>
  <c r="C3998" i="9"/>
  <c r="D3998" i="9"/>
  <c r="E3998" i="9"/>
  <c r="F3998" i="9"/>
  <c r="G3998" i="9"/>
  <c r="H3998" i="9"/>
  <c r="I3998" i="9"/>
  <c r="A3999" i="9"/>
  <c r="C3999" i="9" s="1"/>
  <c r="B3999" i="9"/>
  <c r="D3999" i="9"/>
  <c r="E3999" i="9"/>
  <c r="F3999" i="9"/>
  <c r="H3999" i="9"/>
  <c r="I3999" i="9"/>
  <c r="A4000" i="9"/>
  <c r="B4000" i="9"/>
  <c r="C4000" i="9"/>
  <c r="D4000" i="9"/>
  <c r="E4000" i="9"/>
  <c r="F4000" i="9"/>
  <c r="G4000" i="9"/>
  <c r="H4000" i="9"/>
  <c r="I4000" i="9"/>
  <c r="A4001" i="9"/>
  <c r="C4001" i="9" s="1"/>
  <c r="B4001" i="9"/>
  <c r="D4001" i="9"/>
  <c r="E4001" i="9"/>
  <c r="F4001" i="9"/>
  <c r="H4001" i="9"/>
  <c r="I4001" i="9"/>
  <c r="A4002" i="9"/>
  <c r="B4002" i="9"/>
  <c r="C4002" i="9"/>
  <c r="D4002" i="9"/>
  <c r="E4002" i="9"/>
  <c r="F4002" i="9"/>
  <c r="G4002" i="9"/>
  <c r="H4002" i="9"/>
  <c r="I4002" i="9"/>
  <c r="A4003" i="9"/>
  <c r="C4003" i="9" s="1"/>
  <c r="B4003" i="9"/>
  <c r="D4003" i="9"/>
  <c r="E4003" i="9"/>
  <c r="F4003" i="9"/>
  <c r="H4003" i="9"/>
  <c r="I4003" i="9"/>
  <c r="A4004" i="9"/>
  <c r="B4004" i="9"/>
  <c r="C4004" i="9"/>
  <c r="D4004" i="9"/>
  <c r="E4004" i="9"/>
  <c r="F4004" i="9"/>
  <c r="G4004" i="9"/>
  <c r="H4004" i="9"/>
  <c r="I4004" i="9"/>
  <c r="A4005" i="9"/>
  <c r="C4005" i="9" s="1"/>
  <c r="B4005" i="9"/>
  <c r="D4005" i="9"/>
  <c r="E4005" i="9"/>
  <c r="F4005" i="9"/>
  <c r="H4005" i="9"/>
  <c r="I4005" i="9"/>
  <c r="A4006" i="9"/>
  <c r="B4006" i="9"/>
  <c r="C4006" i="9"/>
  <c r="D4006" i="9"/>
  <c r="E4006" i="9"/>
  <c r="F4006" i="9"/>
  <c r="G4006" i="9"/>
  <c r="H4006" i="9"/>
  <c r="I4006" i="9"/>
  <c r="A4007" i="9"/>
  <c r="C4007" i="9" s="1"/>
  <c r="B4007" i="9"/>
  <c r="D4007" i="9"/>
  <c r="E4007" i="9"/>
  <c r="F4007" i="9"/>
  <c r="H4007" i="9"/>
  <c r="I4007" i="9"/>
  <c r="A4008" i="9"/>
  <c r="B4008" i="9"/>
  <c r="C4008" i="9"/>
  <c r="D4008" i="9"/>
  <c r="E4008" i="9"/>
  <c r="F4008" i="9"/>
  <c r="G4008" i="9"/>
  <c r="H4008" i="9"/>
  <c r="I4008" i="9"/>
  <c r="A4009" i="9"/>
  <c r="C4009" i="9" s="1"/>
  <c r="B4009" i="9"/>
  <c r="D4009" i="9"/>
  <c r="E4009" i="9"/>
  <c r="F4009" i="9"/>
  <c r="H4009" i="9"/>
  <c r="I4009" i="9"/>
  <c r="A4010" i="9"/>
  <c r="B4010" i="9"/>
  <c r="C4010" i="9"/>
  <c r="D4010" i="9"/>
  <c r="E4010" i="9"/>
  <c r="F4010" i="9"/>
  <c r="G4010" i="9"/>
  <c r="H4010" i="9"/>
  <c r="I4010" i="9"/>
  <c r="A4011" i="9"/>
  <c r="C4011" i="9" s="1"/>
  <c r="B4011" i="9"/>
  <c r="D4011" i="9"/>
  <c r="E4011" i="9"/>
  <c r="F4011" i="9"/>
  <c r="H4011" i="9"/>
  <c r="I4011" i="9"/>
  <c r="A4012" i="9"/>
  <c r="B4012" i="9"/>
  <c r="C4012" i="9"/>
  <c r="D4012" i="9"/>
  <c r="E4012" i="9"/>
  <c r="F4012" i="9"/>
  <c r="G4012" i="9"/>
  <c r="H4012" i="9"/>
  <c r="I4012" i="9"/>
  <c r="A4013" i="9"/>
  <c r="C4013" i="9" s="1"/>
  <c r="B4013" i="9"/>
  <c r="D4013" i="9"/>
  <c r="E4013" i="9"/>
  <c r="F4013" i="9"/>
  <c r="H4013" i="9"/>
  <c r="I4013" i="9"/>
  <c r="A4014" i="9"/>
  <c r="B4014" i="9"/>
  <c r="C4014" i="9"/>
  <c r="D4014" i="9"/>
  <c r="E4014" i="9"/>
  <c r="F4014" i="9"/>
  <c r="G4014" i="9"/>
  <c r="H4014" i="9"/>
  <c r="I4014" i="9"/>
  <c r="A4015" i="9"/>
  <c r="C4015" i="9" s="1"/>
  <c r="B4015" i="9"/>
  <c r="D4015" i="9"/>
  <c r="E4015" i="9"/>
  <c r="F4015" i="9"/>
  <c r="H4015" i="9"/>
  <c r="I4015" i="9"/>
  <c r="A4016" i="9"/>
  <c r="B4016" i="9"/>
  <c r="C4016" i="9"/>
  <c r="D4016" i="9"/>
  <c r="E4016" i="9"/>
  <c r="F4016" i="9"/>
  <c r="G4016" i="9"/>
  <c r="H4016" i="9"/>
  <c r="I4016" i="9"/>
  <c r="A4017" i="9"/>
  <c r="C4017" i="9" s="1"/>
  <c r="B4017" i="9"/>
  <c r="D4017" i="9"/>
  <c r="E4017" i="9"/>
  <c r="F4017" i="9"/>
  <c r="H4017" i="9"/>
  <c r="I4017" i="9"/>
  <c r="A4018" i="9"/>
  <c r="B4018" i="9"/>
  <c r="C4018" i="9"/>
  <c r="D4018" i="9"/>
  <c r="E4018" i="9"/>
  <c r="F4018" i="9"/>
  <c r="G4018" i="9"/>
  <c r="H4018" i="9"/>
  <c r="I4018" i="9"/>
  <c r="A4019" i="9"/>
  <c r="C4019" i="9" s="1"/>
  <c r="B4019" i="9"/>
  <c r="D4019" i="9"/>
  <c r="E4019" i="9"/>
  <c r="F4019" i="9"/>
  <c r="H4019" i="9"/>
  <c r="I4019" i="9"/>
  <c r="A4020" i="9"/>
  <c r="B4020" i="9"/>
  <c r="C4020" i="9"/>
  <c r="D4020" i="9"/>
  <c r="E4020" i="9"/>
  <c r="F4020" i="9"/>
  <c r="G4020" i="9"/>
  <c r="H4020" i="9"/>
  <c r="I4020" i="9"/>
  <c r="A4021" i="9"/>
  <c r="C4021" i="9" s="1"/>
  <c r="B4021" i="9"/>
  <c r="D4021" i="9"/>
  <c r="E4021" i="9"/>
  <c r="F4021" i="9"/>
  <c r="H4021" i="9"/>
  <c r="I4021" i="9"/>
  <c r="A4022" i="9"/>
  <c r="B4022" i="9"/>
  <c r="C4022" i="9"/>
  <c r="D4022" i="9"/>
  <c r="E4022" i="9"/>
  <c r="F4022" i="9"/>
  <c r="G4022" i="9"/>
  <c r="H4022" i="9"/>
  <c r="I4022" i="9"/>
  <c r="A4023" i="9"/>
  <c r="C4023" i="9" s="1"/>
  <c r="B4023" i="9"/>
  <c r="D4023" i="9"/>
  <c r="E4023" i="9"/>
  <c r="F4023" i="9"/>
  <c r="H4023" i="9"/>
  <c r="I4023" i="9"/>
  <c r="A4024" i="9"/>
  <c r="B4024" i="9"/>
  <c r="C4024" i="9"/>
  <c r="D4024" i="9"/>
  <c r="E4024" i="9"/>
  <c r="F4024" i="9"/>
  <c r="G4024" i="9"/>
  <c r="H4024" i="9"/>
  <c r="I4024" i="9"/>
  <c r="A4025" i="9"/>
  <c r="C4025" i="9" s="1"/>
  <c r="B4025" i="9"/>
  <c r="D4025" i="9"/>
  <c r="E4025" i="9"/>
  <c r="F4025" i="9"/>
  <c r="H4025" i="9"/>
  <c r="I4025" i="9"/>
  <c r="A4026" i="9"/>
  <c r="B4026" i="9"/>
  <c r="C4026" i="9"/>
  <c r="D4026" i="9"/>
  <c r="E4026" i="9"/>
  <c r="F4026" i="9"/>
  <c r="G4026" i="9"/>
  <c r="H4026" i="9"/>
  <c r="I4026" i="9"/>
  <c r="A4027" i="9"/>
  <c r="C4027" i="9" s="1"/>
  <c r="B4027" i="9"/>
  <c r="D4027" i="9"/>
  <c r="E4027" i="9"/>
  <c r="F4027" i="9"/>
  <c r="H4027" i="9"/>
  <c r="I4027" i="9"/>
  <c r="A4028" i="9"/>
  <c r="B4028" i="9"/>
  <c r="C4028" i="9"/>
  <c r="D4028" i="9"/>
  <c r="E4028" i="9"/>
  <c r="F4028" i="9"/>
  <c r="G4028" i="9"/>
  <c r="H4028" i="9"/>
  <c r="I4028" i="9"/>
  <c r="A4029" i="9"/>
  <c r="C4029" i="9" s="1"/>
  <c r="B4029" i="9"/>
  <c r="D4029" i="9"/>
  <c r="E4029" i="9"/>
  <c r="F4029" i="9"/>
  <c r="H4029" i="9"/>
  <c r="I4029" i="9"/>
  <c r="A4030" i="9"/>
  <c r="B4030" i="9"/>
  <c r="C4030" i="9"/>
  <c r="D4030" i="9"/>
  <c r="E4030" i="9"/>
  <c r="F4030" i="9"/>
  <c r="G4030" i="9"/>
  <c r="H4030" i="9"/>
  <c r="I4030" i="9"/>
  <c r="A4031" i="9"/>
  <c r="C4031" i="9" s="1"/>
  <c r="B4031" i="9"/>
  <c r="D4031" i="9"/>
  <c r="E4031" i="9"/>
  <c r="F4031" i="9"/>
  <c r="H4031" i="9"/>
  <c r="I4031" i="9"/>
  <c r="A4032" i="9"/>
  <c r="B4032" i="9"/>
  <c r="C4032" i="9"/>
  <c r="D4032" i="9"/>
  <c r="E4032" i="9"/>
  <c r="F4032" i="9"/>
  <c r="G4032" i="9"/>
  <c r="H4032" i="9"/>
  <c r="I4032" i="9"/>
  <c r="A4033" i="9"/>
  <c r="C4033" i="9" s="1"/>
  <c r="B4033" i="9"/>
  <c r="D4033" i="9"/>
  <c r="E4033" i="9"/>
  <c r="F4033" i="9"/>
  <c r="H4033" i="9"/>
  <c r="I4033" i="9"/>
  <c r="A4034" i="9"/>
  <c r="B4034" i="9"/>
  <c r="C4034" i="9"/>
  <c r="D4034" i="9"/>
  <c r="E4034" i="9"/>
  <c r="F4034" i="9"/>
  <c r="G4034" i="9"/>
  <c r="H4034" i="9"/>
  <c r="I4034" i="9"/>
  <c r="A4035" i="9"/>
  <c r="C4035" i="9" s="1"/>
  <c r="B4035" i="9"/>
  <c r="D4035" i="9"/>
  <c r="E4035" i="9"/>
  <c r="F4035" i="9"/>
  <c r="H4035" i="9"/>
  <c r="I4035" i="9"/>
  <c r="A4036" i="9"/>
  <c r="B4036" i="9"/>
  <c r="C4036" i="9"/>
  <c r="D4036" i="9"/>
  <c r="E4036" i="9"/>
  <c r="F4036" i="9"/>
  <c r="G4036" i="9"/>
  <c r="H4036" i="9"/>
  <c r="I4036" i="9"/>
  <c r="A4037" i="9"/>
  <c r="C4037" i="9" s="1"/>
  <c r="B4037" i="9"/>
  <c r="D4037" i="9"/>
  <c r="E4037" i="9"/>
  <c r="F4037" i="9"/>
  <c r="H4037" i="9"/>
  <c r="I4037" i="9"/>
  <c r="A4038" i="9"/>
  <c r="B4038" i="9"/>
  <c r="C4038" i="9"/>
  <c r="D4038" i="9"/>
  <c r="E4038" i="9"/>
  <c r="F4038" i="9"/>
  <c r="G4038" i="9"/>
  <c r="H4038" i="9"/>
  <c r="I4038" i="9"/>
  <c r="A4039" i="9"/>
  <c r="C4039" i="9" s="1"/>
  <c r="B4039" i="9"/>
  <c r="D4039" i="9"/>
  <c r="E4039" i="9"/>
  <c r="F4039" i="9"/>
  <c r="H4039" i="9"/>
  <c r="I4039" i="9"/>
  <c r="A4040" i="9"/>
  <c r="B4040" i="9"/>
  <c r="C4040" i="9"/>
  <c r="D4040" i="9"/>
  <c r="E4040" i="9"/>
  <c r="F4040" i="9"/>
  <c r="G4040" i="9"/>
  <c r="H4040" i="9"/>
  <c r="I4040" i="9"/>
  <c r="A4041" i="9"/>
  <c r="C4041" i="9" s="1"/>
  <c r="B4041" i="9"/>
  <c r="D4041" i="9"/>
  <c r="E4041" i="9"/>
  <c r="F4041" i="9"/>
  <c r="H4041" i="9"/>
  <c r="I4041" i="9"/>
  <c r="A4042" i="9"/>
  <c r="B4042" i="9"/>
  <c r="C4042" i="9"/>
  <c r="D4042" i="9"/>
  <c r="E4042" i="9"/>
  <c r="F4042" i="9"/>
  <c r="G4042" i="9"/>
  <c r="H4042" i="9"/>
  <c r="I4042" i="9"/>
  <c r="A4043" i="9"/>
  <c r="C4043" i="9" s="1"/>
  <c r="B4043" i="9"/>
  <c r="D4043" i="9"/>
  <c r="E4043" i="9"/>
  <c r="F4043" i="9"/>
  <c r="H4043" i="9"/>
  <c r="I4043" i="9"/>
  <c r="A4044" i="9"/>
  <c r="B4044" i="9"/>
  <c r="C4044" i="9"/>
  <c r="D4044" i="9"/>
  <c r="E4044" i="9"/>
  <c r="F4044" i="9"/>
  <c r="G4044" i="9"/>
  <c r="H4044" i="9"/>
  <c r="I4044" i="9"/>
  <c r="A4045" i="9"/>
  <c r="C4045" i="9" s="1"/>
  <c r="B4045" i="9"/>
  <c r="D4045" i="9"/>
  <c r="E4045" i="9"/>
  <c r="F4045" i="9"/>
  <c r="H4045" i="9"/>
  <c r="I4045" i="9"/>
  <c r="A4046" i="9"/>
  <c r="B4046" i="9"/>
  <c r="C4046" i="9"/>
  <c r="D4046" i="9"/>
  <c r="E4046" i="9"/>
  <c r="F4046" i="9"/>
  <c r="G4046" i="9"/>
  <c r="H4046" i="9"/>
  <c r="I4046" i="9"/>
  <c r="A4047" i="9"/>
  <c r="C4047" i="9" s="1"/>
  <c r="B4047" i="9"/>
  <c r="D4047" i="9"/>
  <c r="E4047" i="9"/>
  <c r="F4047" i="9"/>
  <c r="H4047" i="9"/>
  <c r="I4047" i="9"/>
  <c r="A4048" i="9"/>
  <c r="B4048" i="9"/>
  <c r="C4048" i="9"/>
  <c r="D4048" i="9"/>
  <c r="E4048" i="9"/>
  <c r="F4048" i="9"/>
  <c r="G4048" i="9"/>
  <c r="H4048" i="9"/>
  <c r="I4048" i="9"/>
  <c r="A4049" i="9"/>
  <c r="C4049" i="9" s="1"/>
  <c r="B4049" i="9"/>
  <c r="D4049" i="9"/>
  <c r="E4049" i="9"/>
  <c r="F4049" i="9"/>
  <c r="H4049" i="9"/>
  <c r="I4049" i="9"/>
  <c r="A4050" i="9"/>
  <c r="B4050" i="9"/>
  <c r="C4050" i="9"/>
  <c r="D4050" i="9"/>
  <c r="E4050" i="9"/>
  <c r="F4050" i="9"/>
  <c r="G4050" i="9"/>
  <c r="H4050" i="9"/>
  <c r="I4050" i="9"/>
  <c r="A4051" i="9"/>
  <c r="C4051" i="9" s="1"/>
  <c r="B4051" i="9"/>
  <c r="D4051" i="9"/>
  <c r="E4051" i="9"/>
  <c r="F4051" i="9"/>
  <c r="H4051" i="9"/>
  <c r="I4051" i="9"/>
  <c r="A4052" i="9"/>
  <c r="B4052" i="9"/>
  <c r="C4052" i="9"/>
  <c r="D4052" i="9"/>
  <c r="E4052" i="9"/>
  <c r="F4052" i="9"/>
  <c r="G4052" i="9"/>
  <c r="H4052" i="9"/>
  <c r="I4052" i="9"/>
  <c r="A4053" i="9"/>
  <c r="C4053" i="9" s="1"/>
  <c r="B4053" i="9"/>
  <c r="D4053" i="9"/>
  <c r="E4053" i="9"/>
  <c r="F4053" i="9"/>
  <c r="H4053" i="9"/>
  <c r="I4053" i="9"/>
  <c r="A4054" i="9"/>
  <c r="B4054" i="9"/>
  <c r="C4054" i="9"/>
  <c r="D4054" i="9"/>
  <c r="E4054" i="9"/>
  <c r="F4054" i="9"/>
  <c r="G4054" i="9"/>
  <c r="H4054" i="9"/>
  <c r="I4054" i="9"/>
  <c r="A4055" i="9"/>
  <c r="C4055" i="9" s="1"/>
  <c r="B4055" i="9"/>
  <c r="D4055" i="9"/>
  <c r="E4055" i="9"/>
  <c r="F4055" i="9"/>
  <c r="H4055" i="9"/>
  <c r="I4055" i="9"/>
  <c r="A4056" i="9"/>
  <c r="B4056" i="9"/>
  <c r="C4056" i="9"/>
  <c r="D4056" i="9"/>
  <c r="E4056" i="9"/>
  <c r="F4056" i="9"/>
  <c r="G4056" i="9"/>
  <c r="H4056" i="9"/>
  <c r="I4056" i="9"/>
  <c r="A4057" i="9"/>
  <c r="C4057" i="9" s="1"/>
  <c r="B4057" i="9"/>
  <c r="D4057" i="9"/>
  <c r="E4057" i="9"/>
  <c r="F4057" i="9"/>
  <c r="H4057" i="9"/>
  <c r="I4057" i="9"/>
  <c r="A4058" i="9"/>
  <c r="B4058" i="9"/>
  <c r="C4058" i="9"/>
  <c r="D4058" i="9"/>
  <c r="E4058" i="9"/>
  <c r="F4058" i="9"/>
  <c r="G4058" i="9"/>
  <c r="H4058" i="9"/>
  <c r="I4058" i="9"/>
  <c r="A4059" i="9"/>
  <c r="C4059" i="9" s="1"/>
  <c r="B4059" i="9"/>
  <c r="D4059" i="9"/>
  <c r="E4059" i="9"/>
  <c r="F4059" i="9"/>
  <c r="H4059" i="9"/>
  <c r="I4059" i="9"/>
  <c r="A4060" i="9"/>
  <c r="B4060" i="9"/>
  <c r="C4060" i="9"/>
  <c r="D4060" i="9"/>
  <c r="E4060" i="9"/>
  <c r="F4060" i="9"/>
  <c r="G4060" i="9"/>
  <c r="H4060" i="9"/>
  <c r="I4060" i="9"/>
  <c r="A4061" i="9"/>
  <c r="C4061" i="9" s="1"/>
  <c r="B4061" i="9"/>
  <c r="D4061" i="9"/>
  <c r="E4061" i="9"/>
  <c r="F4061" i="9"/>
  <c r="H4061" i="9"/>
  <c r="I4061" i="9"/>
  <c r="A4062" i="9"/>
  <c r="B4062" i="9"/>
  <c r="C4062" i="9"/>
  <c r="D4062" i="9"/>
  <c r="E4062" i="9"/>
  <c r="F4062" i="9"/>
  <c r="G4062" i="9"/>
  <c r="H4062" i="9"/>
  <c r="I4062" i="9"/>
  <c r="A4063" i="9"/>
  <c r="C4063" i="9" s="1"/>
  <c r="B4063" i="9"/>
  <c r="D4063" i="9"/>
  <c r="E4063" i="9"/>
  <c r="F4063" i="9"/>
  <c r="H4063" i="9"/>
  <c r="I4063" i="9"/>
  <c r="A4064" i="9"/>
  <c r="B4064" i="9"/>
  <c r="C4064" i="9"/>
  <c r="D4064" i="9"/>
  <c r="E4064" i="9"/>
  <c r="F4064" i="9"/>
  <c r="G4064" i="9"/>
  <c r="H4064" i="9"/>
  <c r="I4064" i="9"/>
  <c r="A4065" i="9"/>
  <c r="C4065" i="9" s="1"/>
  <c r="B4065" i="9"/>
  <c r="D4065" i="9"/>
  <c r="E4065" i="9"/>
  <c r="F4065" i="9"/>
  <c r="H4065" i="9"/>
  <c r="I4065" i="9"/>
  <c r="A4066" i="9"/>
  <c r="B4066" i="9"/>
  <c r="C4066" i="9"/>
  <c r="D4066" i="9"/>
  <c r="E4066" i="9"/>
  <c r="F4066" i="9"/>
  <c r="G4066" i="9"/>
  <c r="H4066" i="9"/>
  <c r="I4066" i="9"/>
  <c r="A4067" i="9"/>
  <c r="C4067" i="9" s="1"/>
  <c r="B4067" i="9"/>
  <c r="D4067" i="9"/>
  <c r="E4067" i="9"/>
  <c r="F4067" i="9"/>
  <c r="H4067" i="9"/>
  <c r="I4067" i="9"/>
  <c r="A4068" i="9"/>
  <c r="B4068" i="9"/>
  <c r="C4068" i="9"/>
  <c r="D4068" i="9"/>
  <c r="E4068" i="9"/>
  <c r="F4068" i="9"/>
  <c r="G4068" i="9"/>
  <c r="H4068" i="9"/>
  <c r="I4068" i="9"/>
  <c r="A4069" i="9"/>
  <c r="C4069" i="9" s="1"/>
  <c r="B4069" i="9"/>
  <c r="D4069" i="9"/>
  <c r="E4069" i="9"/>
  <c r="F4069" i="9"/>
  <c r="H4069" i="9"/>
  <c r="I4069" i="9"/>
  <c r="A4070" i="9"/>
  <c r="B4070" i="9"/>
  <c r="C4070" i="9"/>
  <c r="D4070" i="9"/>
  <c r="E4070" i="9"/>
  <c r="F4070" i="9"/>
  <c r="G4070" i="9"/>
  <c r="H4070" i="9"/>
  <c r="I4070" i="9"/>
  <c r="A4071" i="9"/>
  <c r="C4071" i="9" s="1"/>
  <c r="B4071" i="9"/>
  <c r="D4071" i="9"/>
  <c r="E4071" i="9"/>
  <c r="F4071" i="9"/>
  <c r="H4071" i="9"/>
  <c r="I4071" i="9"/>
  <c r="A4072" i="9"/>
  <c r="B4072" i="9"/>
  <c r="C4072" i="9"/>
  <c r="D4072" i="9"/>
  <c r="E4072" i="9"/>
  <c r="F4072" i="9"/>
  <c r="G4072" i="9"/>
  <c r="H4072" i="9"/>
  <c r="I4072" i="9"/>
  <c r="A4073" i="9"/>
  <c r="C4073" i="9" s="1"/>
  <c r="B4073" i="9"/>
  <c r="D4073" i="9"/>
  <c r="E4073" i="9"/>
  <c r="F4073" i="9"/>
  <c r="H4073" i="9"/>
  <c r="I4073" i="9"/>
  <c r="A4074" i="9"/>
  <c r="B4074" i="9"/>
  <c r="C4074" i="9"/>
  <c r="D4074" i="9"/>
  <c r="E4074" i="9"/>
  <c r="F4074" i="9"/>
  <c r="G4074" i="9"/>
  <c r="H4074" i="9"/>
  <c r="I4074" i="9"/>
  <c r="A4075" i="9"/>
  <c r="C4075" i="9" s="1"/>
  <c r="B4075" i="9"/>
  <c r="D4075" i="9"/>
  <c r="E4075" i="9"/>
  <c r="F4075" i="9"/>
  <c r="H4075" i="9"/>
  <c r="I4075" i="9"/>
  <c r="A4076" i="9"/>
  <c r="B4076" i="9"/>
  <c r="C4076" i="9"/>
  <c r="D4076" i="9"/>
  <c r="E4076" i="9"/>
  <c r="F4076" i="9"/>
  <c r="G4076" i="9"/>
  <c r="H4076" i="9"/>
  <c r="I4076" i="9"/>
  <c r="A4077" i="9"/>
  <c r="C4077" i="9" s="1"/>
  <c r="B4077" i="9"/>
  <c r="D4077" i="9"/>
  <c r="E4077" i="9"/>
  <c r="F4077" i="9"/>
  <c r="H4077" i="9"/>
  <c r="I4077" i="9"/>
  <c r="A4078" i="9"/>
  <c r="B4078" i="9"/>
  <c r="C4078" i="9"/>
  <c r="D4078" i="9"/>
  <c r="E4078" i="9"/>
  <c r="F4078" i="9"/>
  <c r="G4078" i="9"/>
  <c r="H4078" i="9"/>
  <c r="I4078" i="9"/>
  <c r="A4079" i="9"/>
  <c r="C4079" i="9" s="1"/>
  <c r="B4079" i="9"/>
  <c r="D4079" i="9"/>
  <c r="E4079" i="9"/>
  <c r="F4079" i="9"/>
  <c r="H4079" i="9"/>
  <c r="I4079" i="9"/>
  <c r="A4080" i="9"/>
  <c r="B4080" i="9"/>
  <c r="C4080" i="9"/>
  <c r="D4080" i="9"/>
  <c r="E4080" i="9"/>
  <c r="F4080" i="9"/>
  <c r="G4080" i="9"/>
  <c r="H4080" i="9"/>
  <c r="I4080" i="9"/>
  <c r="A4081" i="9"/>
  <c r="C4081" i="9" s="1"/>
  <c r="B4081" i="9"/>
  <c r="D4081" i="9"/>
  <c r="E4081" i="9"/>
  <c r="F4081" i="9"/>
  <c r="H4081" i="9"/>
  <c r="I4081" i="9"/>
  <c r="A4082" i="9"/>
  <c r="B4082" i="9"/>
  <c r="C4082" i="9"/>
  <c r="D4082" i="9"/>
  <c r="E4082" i="9"/>
  <c r="F4082" i="9"/>
  <c r="G4082" i="9"/>
  <c r="H4082" i="9"/>
  <c r="I4082" i="9"/>
  <c r="A4083" i="9"/>
  <c r="C4083" i="9" s="1"/>
  <c r="B4083" i="9"/>
  <c r="D4083" i="9"/>
  <c r="E4083" i="9"/>
  <c r="F4083" i="9"/>
  <c r="H4083" i="9"/>
  <c r="I4083" i="9"/>
  <c r="A4084" i="9"/>
  <c r="B4084" i="9"/>
  <c r="C4084" i="9"/>
  <c r="D4084" i="9"/>
  <c r="E4084" i="9"/>
  <c r="F4084" i="9"/>
  <c r="G4084" i="9"/>
  <c r="H4084" i="9"/>
  <c r="I4084" i="9"/>
  <c r="A4085" i="9"/>
  <c r="C4085" i="9" s="1"/>
  <c r="B4085" i="9"/>
  <c r="D4085" i="9"/>
  <c r="E4085" i="9"/>
  <c r="F4085" i="9"/>
  <c r="H4085" i="9"/>
  <c r="I4085" i="9"/>
  <c r="A4086" i="9"/>
  <c r="B4086" i="9"/>
  <c r="C4086" i="9"/>
  <c r="D4086" i="9"/>
  <c r="E4086" i="9"/>
  <c r="F4086" i="9"/>
  <c r="G4086" i="9"/>
  <c r="H4086" i="9"/>
  <c r="I4086" i="9"/>
  <c r="A4087" i="9"/>
  <c r="C4087" i="9" s="1"/>
  <c r="B4087" i="9"/>
  <c r="D4087" i="9"/>
  <c r="E4087" i="9"/>
  <c r="F4087" i="9"/>
  <c r="H4087" i="9"/>
  <c r="I4087" i="9"/>
  <c r="A4088" i="9"/>
  <c r="B4088" i="9"/>
  <c r="C4088" i="9"/>
  <c r="D4088" i="9"/>
  <c r="E4088" i="9"/>
  <c r="F4088" i="9"/>
  <c r="G4088" i="9"/>
  <c r="H4088" i="9"/>
  <c r="I4088" i="9"/>
  <c r="A4089" i="9"/>
  <c r="C4089" i="9" s="1"/>
  <c r="B4089" i="9"/>
  <c r="D4089" i="9"/>
  <c r="E4089" i="9"/>
  <c r="F4089" i="9"/>
  <c r="H4089" i="9"/>
  <c r="I4089" i="9"/>
  <c r="A4090" i="9"/>
  <c r="B4090" i="9"/>
  <c r="C4090" i="9"/>
  <c r="D4090" i="9"/>
  <c r="E4090" i="9"/>
  <c r="F4090" i="9"/>
  <c r="G4090" i="9"/>
  <c r="H4090" i="9"/>
  <c r="I4090" i="9"/>
  <c r="A4091" i="9"/>
  <c r="C4091" i="9" s="1"/>
  <c r="B4091" i="9"/>
  <c r="D4091" i="9"/>
  <c r="E4091" i="9"/>
  <c r="F4091" i="9"/>
  <c r="H4091" i="9"/>
  <c r="I4091" i="9"/>
  <c r="A4092" i="9"/>
  <c r="B4092" i="9"/>
  <c r="C4092" i="9"/>
  <c r="D4092" i="9"/>
  <c r="E4092" i="9"/>
  <c r="F4092" i="9"/>
  <c r="G4092" i="9"/>
  <c r="H4092" i="9"/>
  <c r="I4092" i="9"/>
  <c r="A4093" i="9"/>
  <c r="C4093" i="9" s="1"/>
  <c r="B4093" i="9"/>
  <c r="D4093" i="9"/>
  <c r="E4093" i="9"/>
  <c r="F4093" i="9"/>
  <c r="H4093" i="9"/>
  <c r="I4093" i="9"/>
  <c r="A4094" i="9"/>
  <c r="B4094" i="9"/>
  <c r="C4094" i="9"/>
  <c r="D4094" i="9"/>
  <c r="E4094" i="9"/>
  <c r="F4094" i="9"/>
  <c r="G4094" i="9"/>
  <c r="H4094" i="9"/>
  <c r="I4094" i="9"/>
  <c r="A4095" i="9"/>
  <c r="C4095" i="9" s="1"/>
  <c r="B4095" i="9"/>
  <c r="D4095" i="9"/>
  <c r="E4095" i="9"/>
  <c r="F4095" i="9"/>
  <c r="H4095" i="9"/>
  <c r="I4095" i="9"/>
  <c r="A4096" i="9"/>
  <c r="B4096" i="9"/>
  <c r="C4096" i="9"/>
  <c r="D4096" i="9"/>
  <c r="E4096" i="9"/>
  <c r="F4096" i="9"/>
  <c r="G4096" i="9"/>
  <c r="H4096" i="9"/>
  <c r="I4096" i="9"/>
  <c r="A4097" i="9"/>
  <c r="C4097" i="9" s="1"/>
  <c r="B4097" i="9"/>
  <c r="D4097" i="9"/>
  <c r="E4097" i="9"/>
  <c r="F4097" i="9"/>
  <c r="H4097" i="9"/>
  <c r="I4097" i="9"/>
  <c r="A4098" i="9"/>
  <c r="B4098" i="9"/>
  <c r="C4098" i="9"/>
  <c r="D4098" i="9"/>
  <c r="E4098" i="9"/>
  <c r="F4098" i="9"/>
  <c r="G4098" i="9"/>
  <c r="H4098" i="9"/>
  <c r="I4098" i="9"/>
  <c r="A4099" i="9"/>
  <c r="C4099" i="9" s="1"/>
  <c r="B4099" i="9"/>
  <c r="D4099" i="9"/>
  <c r="E4099" i="9"/>
  <c r="F4099" i="9"/>
  <c r="H4099" i="9"/>
  <c r="I4099" i="9"/>
  <c r="A4100" i="9"/>
  <c r="B4100" i="9"/>
  <c r="C4100" i="9"/>
  <c r="D4100" i="9"/>
  <c r="E4100" i="9"/>
  <c r="F4100" i="9"/>
  <c r="G4100" i="9"/>
  <c r="H4100" i="9"/>
  <c r="I4100" i="9"/>
  <c r="A4101" i="9"/>
  <c r="C4101" i="9" s="1"/>
  <c r="B4101" i="9"/>
  <c r="D4101" i="9"/>
  <c r="E4101" i="9"/>
  <c r="F4101" i="9"/>
  <c r="H4101" i="9"/>
  <c r="I4101" i="9"/>
  <c r="A4102" i="9"/>
  <c r="B4102" i="9"/>
  <c r="C4102" i="9"/>
  <c r="D4102" i="9"/>
  <c r="E4102" i="9"/>
  <c r="F4102" i="9"/>
  <c r="G4102" i="9"/>
  <c r="H4102" i="9"/>
  <c r="I4102" i="9"/>
  <c r="A4103" i="9"/>
  <c r="C4103" i="9" s="1"/>
  <c r="B4103" i="9"/>
  <c r="D4103" i="9"/>
  <c r="E4103" i="9"/>
  <c r="F4103" i="9"/>
  <c r="H4103" i="9"/>
  <c r="I4103" i="9"/>
  <c r="A4104" i="9"/>
  <c r="B4104" i="9"/>
  <c r="C4104" i="9"/>
  <c r="D4104" i="9"/>
  <c r="E4104" i="9"/>
  <c r="F4104" i="9"/>
  <c r="G4104" i="9"/>
  <c r="H4104" i="9"/>
  <c r="I4104" i="9"/>
  <c r="A4105" i="9"/>
  <c r="C4105" i="9" s="1"/>
  <c r="B4105" i="9"/>
  <c r="D4105" i="9"/>
  <c r="E4105" i="9"/>
  <c r="F4105" i="9"/>
  <c r="H4105" i="9"/>
  <c r="I4105" i="9"/>
  <c r="A4106" i="9"/>
  <c r="B4106" i="9"/>
  <c r="C4106" i="9"/>
  <c r="D4106" i="9"/>
  <c r="E4106" i="9"/>
  <c r="F4106" i="9"/>
  <c r="G4106" i="9"/>
  <c r="H4106" i="9"/>
  <c r="I4106" i="9"/>
  <c r="A4107" i="9"/>
  <c r="C4107" i="9" s="1"/>
  <c r="B4107" i="9"/>
  <c r="D4107" i="9"/>
  <c r="E4107" i="9"/>
  <c r="F4107" i="9"/>
  <c r="H4107" i="9"/>
  <c r="I4107" i="9"/>
  <c r="A4108" i="9"/>
  <c r="B4108" i="9"/>
  <c r="C4108" i="9"/>
  <c r="D4108" i="9"/>
  <c r="E4108" i="9"/>
  <c r="F4108" i="9"/>
  <c r="G4108" i="9"/>
  <c r="H4108" i="9"/>
  <c r="I4108" i="9"/>
  <c r="A4109" i="9"/>
  <c r="C4109" i="9" s="1"/>
  <c r="B4109" i="9"/>
  <c r="D4109" i="9"/>
  <c r="E4109" i="9"/>
  <c r="F4109" i="9"/>
  <c r="H4109" i="9"/>
  <c r="I4109" i="9"/>
  <c r="A4110" i="9"/>
  <c r="B4110" i="9"/>
  <c r="C4110" i="9"/>
  <c r="D4110" i="9"/>
  <c r="E4110" i="9"/>
  <c r="F4110" i="9"/>
  <c r="G4110" i="9"/>
  <c r="H4110" i="9"/>
  <c r="I4110" i="9"/>
  <c r="A4111" i="9"/>
  <c r="C4111" i="9" s="1"/>
  <c r="B4111" i="9"/>
  <c r="D4111" i="9"/>
  <c r="E4111" i="9"/>
  <c r="F4111" i="9"/>
  <c r="H4111" i="9"/>
  <c r="I4111" i="9"/>
  <c r="A4112" i="9"/>
  <c r="B4112" i="9"/>
  <c r="C4112" i="9"/>
  <c r="D4112" i="9"/>
  <c r="E4112" i="9"/>
  <c r="F4112" i="9"/>
  <c r="G4112" i="9"/>
  <c r="H4112" i="9"/>
  <c r="I4112" i="9"/>
  <c r="A4113" i="9"/>
  <c r="C4113" i="9" s="1"/>
  <c r="B4113" i="9"/>
  <c r="D4113" i="9"/>
  <c r="E4113" i="9"/>
  <c r="F4113" i="9"/>
  <c r="H4113" i="9"/>
  <c r="I4113" i="9"/>
  <c r="A4114" i="9"/>
  <c r="B4114" i="9"/>
  <c r="C4114" i="9"/>
  <c r="D4114" i="9"/>
  <c r="E4114" i="9"/>
  <c r="F4114" i="9"/>
  <c r="G4114" i="9"/>
  <c r="H4114" i="9"/>
  <c r="I4114" i="9"/>
  <c r="A4115" i="9"/>
  <c r="C4115" i="9" s="1"/>
  <c r="B4115" i="9"/>
  <c r="D4115" i="9"/>
  <c r="E4115" i="9"/>
  <c r="F4115" i="9"/>
  <c r="H4115" i="9"/>
  <c r="I4115" i="9"/>
  <c r="A4116" i="9"/>
  <c r="B4116" i="9"/>
  <c r="C4116" i="9"/>
  <c r="D4116" i="9"/>
  <c r="E4116" i="9"/>
  <c r="F4116" i="9"/>
  <c r="G4116" i="9"/>
  <c r="H4116" i="9"/>
  <c r="I4116" i="9"/>
  <c r="A4117" i="9"/>
  <c r="C4117" i="9" s="1"/>
  <c r="B4117" i="9"/>
  <c r="D4117" i="9"/>
  <c r="E4117" i="9"/>
  <c r="F4117" i="9"/>
  <c r="H4117" i="9"/>
  <c r="I4117" i="9"/>
  <c r="A4118" i="9"/>
  <c r="B4118" i="9"/>
  <c r="C4118" i="9"/>
  <c r="D4118" i="9"/>
  <c r="E4118" i="9"/>
  <c r="F4118" i="9"/>
  <c r="G4118" i="9"/>
  <c r="H4118" i="9"/>
  <c r="I4118" i="9"/>
  <c r="A4119" i="9"/>
  <c r="C4119" i="9" s="1"/>
  <c r="B4119" i="9"/>
  <c r="D4119" i="9"/>
  <c r="E4119" i="9"/>
  <c r="F4119" i="9"/>
  <c r="H4119" i="9"/>
  <c r="I4119" i="9"/>
  <c r="A4120" i="9"/>
  <c r="B4120" i="9"/>
  <c r="C4120" i="9"/>
  <c r="D4120" i="9"/>
  <c r="E4120" i="9"/>
  <c r="F4120" i="9"/>
  <c r="G4120" i="9"/>
  <c r="H4120" i="9"/>
  <c r="I4120" i="9"/>
  <c r="A4121" i="9"/>
  <c r="C4121" i="9" s="1"/>
  <c r="B4121" i="9"/>
  <c r="D4121" i="9"/>
  <c r="E4121" i="9"/>
  <c r="F4121" i="9"/>
  <c r="H4121" i="9"/>
  <c r="I4121" i="9"/>
  <c r="A4122" i="9"/>
  <c r="B4122" i="9"/>
  <c r="C4122" i="9"/>
  <c r="D4122" i="9"/>
  <c r="E4122" i="9"/>
  <c r="F4122" i="9"/>
  <c r="G4122" i="9"/>
  <c r="H4122" i="9"/>
  <c r="I4122" i="9"/>
  <c r="A4123" i="9"/>
  <c r="C4123" i="9" s="1"/>
  <c r="B4123" i="9"/>
  <c r="D4123" i="9"/>
  <c r="E4123" i="9"/>
  <c r="F4123" i="9"/>
  <c r="H4123" i="9"/>
  <c r="I4123" i="9"/>
  <c r="A4124" i="9"/>
  <c r="B4124" i="9"/>
  <c r="C4124" i="9"/>
  <c r="D4124" i="9"/>
  <c r="E4124" i="9"/>
  <c r="F4124" i="9"/>
  <c r="G4124" i="9"/>
  <c r="H4124" i="9"/>
  <c r="I4124" i="9"/>
  <c r="A4125" i="9"/>
  <c r="C4125" i="9" s="1"/>
  <c r="B4125" i="9"/>
  <c r="D4125" i="9"/>
  <c r="E4125" i="9"/>
  <c r="F4125" i="9"/>
  <c r="H4125" i="9"/>
  <c r="I4125" i="9"/>
  <c r="A4126" i="9"/>
  <c r="B4126" i="9"/>
  <c r="C4126" i="9"/>
  <c r="D4126" i="9"/>
  <c r="E4126" i="9"/>
  <c r="F4126" i="9"/>
  <c r="G4126" i="9"/>
  <c r="H4126" i="9"/>
  <c r="I4126" i="9"/>
  <c r="A4127" i="9"/>
  <c r="C4127" i="9" s="1"/>
  <c r="B4127" i="9"/>
  <c r="D4127" i="9"/>
  <c r="E4127" i="9"/>
  <c r="F4127" i="9"/>
  <c r="H4127" i="9"/>
  <c r="I4127" i="9"/>
  <c r="A4128" i="9"/>
  <c r="B4128" i="9"/>
  <c r="C4128" i="9"/>
  <c r="D4128" i="9"/>
  <c r="E4128" i="9"/>
  <c r="F4128" i="9"/>
  <c r="G4128" i="9"/>
  <c r="H4128" i="9"/>
  <c r="I4128" i="9"/>
  <c r="A4129" i="9"/>
  <c r="C4129" i="9" s="1"/>
  <c r="B4129" i="9"/>
  <c r="D4129" i="9"/>
  <c r="E4129" i="9"/>
  <c r="F4129" i="9"/>
  <c r="H4129" i="9"/>
  <c r="I4129" i="9"/>
  <c r="A4130" i="9"/>
  <c r="B4130" i="9"/>
  <c r="C4130" i="9"/>
  <c r="D4130" i="9"/>
  <c r="E4130" i="9"/>
  <c r="F4130" i="9"/>
  <c r="G4130" i="9"/>
  <c r="H4130" i="9"/>
  <c r="I4130" i="9"/>
  <c r="A4131" i="9"/>
  <c r="C4131" i="9" s="1"/>
  <c r="B4131" i="9"/>
  <c r="D4131" i="9"/>
  <c r="E4131" i="9"/>
  <c r="F4131" i="9"/>
  <c r="H4131" i="9"/>
  <c r="I4131" i="9"/>
  <c r="A4132" i="9"/>
  <c r="B4132" i="9"/>
  <c r="C4132" i="9"/>
  <c r="D4132" i="9"/>
  <c r="E4132" i="9"/>
  <c r="F4132" i="9"/>
  <c r="G4132" i="9"/>
  <c r="H4132" i="9"/>
  <c r="I4132" i="9"/>
  <c r="A4133" i="9"/>
  <c r="C4133" i="9" s="1"/>
  <c r="B4133" i="9"/>
  <c r="D4133" i="9"/>
  <c r="E4133" i="9"/>
  <c r="F4133" i="9"/>
  <c r="H4133" i="9"/>
  <c r="I4133" i="9"/>
  <c r="A4134" i="9"/>
  <c r="B4134" i="9"/>
  <c r="C4134" i="9"/>
  <c r="D4134" i="9"/>
  <c r="E4134" i="9"/>
  <c r="F4134" i="9"/>
  <c r="G4134" i="9"/>
  <c r="H4134" i="9"/>
  <c r="I4134" i="9"/>
  <c r="A4135" i="9"/>
  <c r="C4135" i="9" s="1"/>
  <c r="B4135" i="9"/>
  <c r="D4135" i="9"/>
  <c r="E4135" i="9"/>
  <c r="F4135" i="9"/>
  <c r="H4135" i="9"/>
  <c r="I4135" i="9"/>
  <c r="A4136" i="9"/>
  <c r="B4136" i="9"/>
  <c r="C4136" i="9"/>
  <c r="D4136" i="9"/>
  <c r="E4136" i="9"/>
  <c r="F4136" i="9"/>
  <c r="G4136" i="9"/>
  <c r="H4136" i="9"/>
  <c r="I4136" i="9"/>
  <c r="A4137" i="9"/>
  <c r="C4137" i="9" s="1"/>
  <c r="B4137" i="9"/>
  <c r="D4137" i="9"/>
  <c r="E4137" i="9"/>
  <c r="F4137" i="9"/>
  <c r="H4137" i="9"/>
  <c r="I4137" i="9"/>
  <c r="A4138" i="9"/>
  <c r="B4138" i="9"/>
  <c r="C4138" i="9"/>
  <c r="D4138" i="9"/>
  <c r="E4138" i="9"/>
  <c r="F4138" i="9"/>
  <c r="G4138" i="9"/>
  <c r="H4138" i="9"/>
  <c r="I4138" i="9"/>
  <c r="A4139" i="9"/>
  <c r="C4139" i="9" s="1"/>
  <c r="B4139" i="9"/>
  <c r="D4139" i="9"/>
  <c r="E4139" i="9"/>
  <c r="F4139" i="9"/>
  <c r="H4139" i="9"/>
  <c r="I4139" i="9"/>
  <c r="A4140" i="9"/>
  <c r="B4140" i="9"/>
  <c r="C4140" i="9"/>
  <c r="D4140" i="9"/>
  <c r="E4140" i="9"/>
  <c r="F4140" i="9"/>
  <c r="G4140" i="9"/>
  <c r="H4140" i="9"/>
  <c r="I4140" i="9"/>
  <c r="A4141" i="9"/>
  <c r="C4141" i="9" s="1"/>
  <c r="B4141" i="9"/>
  <c r="D4141" i="9"/>
  <c r="E4141" i="9"/>
  <c r="F4141" i="9"/>
  <c r="H4141" i="9"/>
  <c r="I4141" i="9"/>
  <c r="A4142" i="9"/>
  <c r="B4142" i="9"/>
  <c r="C4142" i="9"/>
  <c r="D4142" i="9"/>
  <c r="E4142" i="9"/>
  <c r="F4142" i="9"/>
  <c r="G4142" i="9"/>
  <c r="H4142" i="9"/>
  <c r="I4142" i="9"/>
  <c r="A4143" i="9"/>
  <c r="C4143" i="9" s="1"/>
  <c r="B4143" i="9"/>
  <c r="D4143" i="9"/>
  <c r="E4143" i="9"/>
  <c r="F4143" i="9"/>
  <c r="H4143" i="9"/>
  <c r="I4143" i="9"/>
  <c r="A4144" i="9"/>
  <c r="B4144" i="9"/>
  <c r="C4144" i="9"/>
  <c r="D4144" i="9"/>
  <c r="E4144" i="9"/>
  <c r="F4144" i="9"/>
  <c r="G4144" i="9"/>
  <c r="H4144" i="9"/>
  <c r="I4144" i="9"/>
  <c r="A4145" i="9"/>
  <c r="C4145" i="9" s="1"/>
  <c r="B4145" i="9"/>
  <c r="D4145" i="9"/>
  <c r="E4145" i="9"/>
  <c r="F4145" i="9"/>
  <c r="H4145" i="9"/>
  <c r="I4145" i="9"/>
  <c r="A4146" i="9"/>
  <c r="B4146" i="9"/>
  <c r="C4146" i="9"/>
  <c r="D4146" i="9"/>
  <c r="E4146" i="9"/>
  <c r="F4146" i="9"/>
  <c r="G4146" i="9"/>
  <c r="H4146" i="9"/>
  <c r="I4146" i="9"/>
  <c r="A4147" i="9"/>
  <c r="C4147" i="9" s="1"/>
  <c r="B4147" i="9"/>
  <c r="D4147" i="9"/>
  <c r="E4147" i="9"/>
  <c r="F4147" i="9"/>
  <c r="H4147" i="9"/>
  <c r="I4147" i="9"/>
  <c r="A4148" i="9"/>
  <c r="B4148" i="9"/>
  <c r="C4148" i="9"/>
  <c r="D4148" i="9"/>
  <c r="E4148" i="9"/>
  <c r="F4148" i="9"/>
  <c r="G4148" i="9"/>
  <c r="H4148" i="9"/>
  <c r="I4148" i="9"/>
  <c r="A4149" i="9"/>
  <c r="C4149" i="9" s="1"/>
  <c r="B4149" i="9"/>
  <c r="D4149" i="9"/>
  <c r="E4149" i="9"/>
  <c r="F4149" i="9"/>
  <c r="H4149" i="9"/>
  <c r="I4149" i="9"/>
  <c r="A4150" i="9"/>
  <c r="B4150" i="9"/>
  <c r="C4150" i="9"/>
  <c r="D4150" i="9"/>
  <c r="E4150" i="9"/>
  <c r="F4150" i="9"/>
  <c r="G4150" i="9"/>
  <c r="H4150" i="9"/>
  <c r="I4150" i="9"/>
  <c r="A4151" i="9"/>
  <c r="C4151" i="9" s="1"/>
  <c r="B4151" i="9"/>
  <c r="D4151" i="9"/>
  <c r="E4151" i="9"/>
  <c r="F4151" i="9"/>
  <c r="H4151" i="9"/>
  <c r="I4151" i="9"/>
  <c r="A4152" i="9"/>
  <c r="B4152" i="9"/>
  <c r="C4152" i="9"/>
  <c r="D4152" i="9"/>
  <c r="E4152" i="9"/>
  <c r="F4152" i="9"/>
  <c r="G4152" i="9"/>
  <c r="H4152" i="9"/>
  <c r="I4152" i="9"/>
  <c r="A4153" i="9"/>
  <c r="C4153" i="9" s="1"/>
  <c r="B4153" i="9"/>
  <c r="D4153" i="9"/>
  <c r="E4153" i="9"/>
  <c r="F4153" i="9"/>
  <c r="H4153" i="9"/>
  <c r="I4153" i="9"/>
  <c r="A4154" i="9"/>
  <c r="B4154" i="9"/>
  <c r="C4154" i="9"/>
  <c r="D4154" i="9"/>
  <c r="E4154" i="9"/>
  <c r="F4154" i="9"/>
  <c r="G4154" i="9"/>
  <c r="H4154" i="9"/>
  <c r="I4154" i="9"/>
  <c r="A4155" i="9"/>
  <c r="C4155" i="9" s="1"/>
  <c r="B4155" i="9"/>
  <c r="D4155" i="9"/>
  <c r="E4155" i="9"/>
  <c r="F4155" i="9"/>
  <c r="H4155" i="9"/>
  <c r="I4155" i="9"/>
  <c r="A4156" i="9"/>
  <c r="B4156" i="9"/>
  <c r="C4156" i="9"/>
  <c r="D4156" i="9"/>
  <c r="E4156" i="9"/>
  <c r="F4156" i="9"/>
  <c r="G4156" i="9"/>
  <c r="H4156" i="9"/>
  <c r="I4156" i="9"/>
  <c r="A4157" i="9"/>
  <c r="C4157" i="9" s="1"/>
  <c r="B4157" i="9"/>
  <c r="D4157" i="9"/>
  <c r="E4157" i="9"/>
  <c r="F4157" i="9"/>
  <c r="H4157" i="9"/>
  <c r="I4157" i="9"/>
  <c r="A4158" i="9"/>
  <c r="B4158" i="9"/>
  <c r="C4158" i="9"/>
  <c r="D4158" i="9"/>
  <c r="E4158" i="9"/>
  <c r="F4158" i="9"/>
  <c r="G4158" i="9"/>
  <c r="H4158" i="9"/>
  <c r="I4158" i="9"/>
  <c r="A4159" i="9"/>
  <c r="C4159" i="9" s="1"/>
  <c r="B4159" i="9"/>
  <c r="D4159" i="9"/>
  <c r="E4159" i="9"/>
  <c r="F4159" i="9"/>
  <c r="H4159" i="9"/>
  <c r="I4159" i="9"/>
  <c r="A4160" i="9"/>
  <c r="B4160" i="9"/>
  <c r="C4160" i="9"/>
  <c r="D4160" i="9"/>
  <c r="E4160" i="9"/>
  <c r="F4160" i="9"/>
  <c r="G4160" i="9"/>
  <c r="H4160" i="9"/>
  <c r="I4160" i="9"/>
  <c r="A4161" i="9"/>
  <c r="C4161" i="9" s="1"/>
  <c r="B4161" i="9"/>
  <c r="D4161" i="9"/>
  <c r="E4161" i="9"/>
  <c r="F4161" i="9"/>
  <c r="H4161" i="9"/>
  <c r="I4161" i="9"/>
  <c r="A4162" i="9"/>
  <c r="B4162" i="9"/>
  <c r="C4162" i="9"/>
  <c r="D4162" i="9"/>
  <c r="E4162" i="9"/>
  <c r="F4162" i="9"/>
  <c r="G4162" i="9"/>
  <c r="H4162" i="9"/>
  <c r="I4162" i="9"/>
  <c r="A4163" i="9"/>
  <c r="C4163" i="9" s="1"/>
  <c r="B4163" i="9"/>
  <c r="D4163" i="9"/>
  <c r="E4163" i="9"/>
  <c r="F4163" i="9"/>
  <c r="H4163" i="9"/>
  <c r="I4163" i="9"/>
  <c r="A4164" i="9"/>
  <c r="B4164" i="9"/>
  <c r="C4164" i="9"/>
  <c r="D4164" i="9"/>
  <c r="E4164" i="9"/>
  <c r="F4164" i="9"/>
  <c r="G4164" i="9"/>
  <c r="H4164" i="9"/>
  <c r="I4164" i="9"/>
  <c r="A4165" i="9"/>
  <c r="C4165" i="9" s="1"/>
  <c r="B4165" i="9"/>
  <c r="D4165" i="9"/>
  <c r="E4165" i="9"/>
  <c r="F4165" i="9"/>
  <c r="H4165" i="9"/>
  <c r="I4165" i="9"/>
  <c r="A4166" i="9"/>
  <c r="B4166" i="9"/>
  <c r="C4166" i="9"/>
  <c r="D4166" i="9"/>
  <c r="E4166" i="9"/>
  <c r="F4166" i="9"/>
  <c r="G4166" i="9"/>
  <c r="H4166" i="9"/>
  <c r="I4166" i="9"/>
  <c r="A4167" i="9"/>
  <c r="C4167" i="9" s="1"/>
  <c r="B4167" i="9"/>
  <c r="D4167" i="9"/>
  <c r="E4167" i="9"/>
  <c r="F4167" i="9"/>
  <c r="H4167" i="9"/>
  <c r="I4167" i="9"/>
  <c r="A4168" i="9"/>
  <c r="B4168" i="9"/>
  <c r="C4168" i="9"/>
  <c r="D4168" i="9"/>
  <c r="E4168" i="9"/>
  <c r="F4168" i="9"/>
  <c r="G4168" i="9"/>
  <c r="H4168" i="9"/>
  <c r="I4168" i="9"/>
  <c r="A4169" i="9"/>
  <c r="C4169" i="9" s="1"/>
  <c r="B4169" i="9"/>
  <c r="D4169" i="9"/>
  <c r="E4169" i="9"/>
  <c r="F4169" i="9"/>
  <c r="H4169" i="9"/>
  <c r="I4169" i="9"/>
  <c r="A4170" i="9"/>
  <c r="B4170" i="9"/>
  <c r="C4170" i="9"/>
  <c r="D4170" i="9"/>
  <c r="E4170" i="9"/>
  <c r="F4170" i="9"/>
  <c r="G4170" i="9"/>
  <c r="H4170" i="9"/>
  <c r="I4170" i="9"/>
  <c r="A4171" i="9"/>
  <c r="C4171" i="9" s="1"/>
  <c r="B4171" i="9"/>
  <c r="D4171" i="9"/>
  <c r="E4171" i="9"/>
  <c r="F4171" i="9"/>
  <c r="H4171" i="9"/>
  <c r="I4171" i="9"/>
  <c r="A4172" i="9"/>
  <c r="B4172" i="9"/>
  <c r="C4172" i="9"/>
  <c r="D4172" i="9"/>
  <c r="E4172" i="9"/>
  <c r="F4172" i="9"/>
  <c r="G4172" i="9"/>
  <c r="H4172" i="9"/>
  <c r="I4172" i="9"/>
  <c r="A4173" i="9"/>
  <c r="C4173" i="9" s="1"/>
  <c r="B4173" i="9"/>
  <c r="D4173" i="9"/>
  <c r="E4173" i="9"/>
  <c r="F4173" i="9"/>
  <c r="H4173" i="9"/>
  <c r="I4173" i="9"/>
  <c r="A4174" i="9"/>
  <c r="B4174" i="9"/>
  <c r="C4174" i="9"/>
  <c r="D4174" i="9"/>
  <c r="E4174" i="9"/>
  <c r="F4174" i="9"/>
  <c r="G4174" i="9"/>
  <c r="H4174" i="9"/>
  <c r="I4174" i="9"/>
  <c r="A4175" i="9"/>
  <c r="C4175" i="9" s="1"/>
  <c r="B4175" i="9"/>
  <c r="D4175" i="9"/>
  <c r="E4175" i="9"/>
  <c r="F4175" i="9"/>
  <c r="H4175" i="9"/>
  <c r="I4175" i="9"/>
  <c r="A4176" i="9"/>
  <c r="B4176" i="9"/>
  <c r="C4176" i="9"/>
  <c r="D4176" i="9"/>
  <c r="E4176" i="9"/>
  <c r="F4176" i="9"/>
  <c r="G4176" i="9"/>
  <c r="H4176" i="9"/>
  <c r="I4176" i="9"/>
  <c r="A4177" i="9"/>
  <c r="C4177" i="9" s="1"/>
  <c r="B4177" i="9"/>
  <c r="D4177" i="9"/>
  <c r="E4177" i="9"/>
  <c r="F4177" i="9"/>
  <c r="H4177" i="9"/>
  <c r="I4177" i="9"/>
  <c r="A4178" i="9"/>
  <c r="B4178" i="9"/>
  <c r="C4178" i="9"/>
  <c r="D4178" i="9"/>
  <c r="E4178" i="9"/>
  <c r="F4178" i="9"/>
  <c r="G4178" i="9"/>
  <c r="H4178" i="9"/>
  <c r="I4178" i="9"/>
  <c r="A4179" i="9"/>
  <c r="C4179" i="9" s="1"/>
  <c r="B4179" i="9"/>
  <c r="D4179" i="9"/>
  <c r="E4179" i="9"/>
  <c r="F4179" i="9"/>
  <c r="H4179" i="9"/>
  <c r="I4179" i="9"/>
  <c r="A4180" i="9"/>
  <c r="B4180" i="9"/>
  <c r="C4180" i="9"/>
  <c r="D4180" i="9"/>
  <c r="E4180" i="9"/>
  <c r="F4180" i="9"/>
  <c r="G4180" i="9"/>
  <c r="H4180" i="9"/>
  <c r="I4180" i="9"/>
  <c r="A4181" i="9"/>
  <c r="C4181" i="9" s="1"/>
  <c r="B4181" i="9"/>
  <c r="D4181" i="9"/>
  <c r="E4181" i="9"/>
  <c r="F4181" i="9"/>
  <c r="H4181" i="9"/>
  <c r="I4181" i="9"/>
  <c r="A4182" i="9"/>
  <c r="B4182" i="9"/>
  <c r="C4182" i="9"/>
  <c r="D4182" i="9"/>
  <c r="E4182" i="9"/>
  <c r="F4182" i="9"/>
  <c r="G4182" i="9"/>
  <c r="H4182" i="9"/>
  <c r="I4182" i="9"/>
  <c r="A4183" i="9"/>
  <c r="C4183" i="9" s="1"/>
  <c r="B4183" i="9"/>
  <c r="D4183" i="9"/>
  <c r="E4183" i="9"/>
  <c r="F4183" i="9"/>
  <c r="H4183" i="9"/>
  <c r="I4183" i="9"/>
  <c r="A4184" i="9"/>
  <c r="B4184" i="9"/>
  <c r="C4184" i="9"/>
  <c r="D4184" i="9"/>
  <c r="E4184" i="9"/>
  <c r="F4184" i="9"/>
  <c r="G4184" i="9"/>
  <c r="H4184" i="9"/>
  <c r="I4184" i="9"/>
  <c r="A4185" i="9"/>
  <c r="C4185" i="9" s="1"/>
  <c r="B4185" i="9"/>
  <c r="D4185" i="9"/>
  <c r="E4185" i="9"/>
  <c r="F4185" i="9"/>
  <c r="H4185" i="9"/>
  <c r="I4185" i="9"/>
  <c r="A4186" i="9"/>
  <c r="B4186" i="9"/>
  <c r="C4186" i="9"/>
  <c r="D4186" i="9"/>
  <c r="E4186" i="9"/>
  <c r="F4186" i="9"/>
  <c r="G4186" i="9"/>
  <c r="H4186" i="9"/>
  <c r="I4186" i="9"/>
  <c r="A4187" i="9"/>
  <c r="C4187" i="9" s="1"/>
  <c r="B4187" i="9"/>
  <c r="D4187" i="9"/>
  <c r="E4187" i="9"/>
  <c r="F4187" i="9"/>
  <c r="H4187" i="9"/>
  <c r="I4187" i="9"/>
  <c r="A4188" i="9"/>
  <c r="B4188" i="9"/>
  <c r="C4188" i="9"/>
  <c r="D4188" i="9"/>
  <c r="E4188" i="9"/>
  <c r="F4188" i="9"/>
  <c r="G4188" i="9"/>
  <c r="H4188" i="9"/>
  <c r="I4188" i="9"/>
  <c r="A4189" i="9"/>
  <c r="C4189" i="9" s="1"/>
  <c r="B4189" i="9"/>
  <c r="D4189" i="9"/>
  <c r="E4189" i="9"/>
  <c r="F4189" i="9"/>
  <c r="H4189" i="9"/>
  <c r="I4189" i="9"/>
  <c r="A4190" i="9"/>
  <c r="B4190" i="9"/>
  <c r="C4190" i="9"/>
  <c r="D4190" i="9"/>
  <c r="E4190" i="9"/>
  <c r="F4190" i="9"/>
  <c r="G4190" i="9"/>
  <c r="H4190" i="9"/>
  <c r="I4190" i="9"/>
  <c r="A4191" i="9"/>
  <c r="C4191" i="9" s="1"/>
  <c r="B4191" i="9"/>
  <c r="D4191" i="9"/>
  <c r="E4191" i="9"/>
  <c r="F4191" i="9"/>
  <c r="H4191" i="9"/>
  <c r="I4191" i="9"/>
  <c r="A4192" i="9"/>
  <c r="B4192" i="9"/>
  <c r="C4192" i="9"/>
  <c r="D4192" i="9"/>
  <c r="E4192" i="9"/>
  <c r="F4192" i="9"/>
  <c r="G4192" i="9"/>
  <c r="H4192" i="9"/>
  <c r="I4192" i="9"/>
  <c r="A4193" i="9"/>
  <c r="C4193" i="9" s="1"/>
  <c r="B4193" i="9"/>
  <c r="D4193" i="9"/>
  <c r="E4193" i="9"/>
  <c r="F4193" i="9"/>
  <c r="H4193" i="9"/>
  <c r="I4193" i="9"/>
  <c r="A4194" i="9"/>
  <c r="B4194" i="9"/>
  <c r="C4194" i="9"/>
  <c r="D4194" i="9"/>
  <c r="E4194" i="9"/>
  <c r="F4194" i="9"/>
  <c r="G4194" i="9"/>
  <c r="H4194" i="9"/>
  <c r="I4194" i="9"/>
  <c r="A4195" i="9"/>
  <c r="C4195" i="9" s="1"/>
  <c r="B4195" i="9"/>
  <c r="D4195" i="9"/>
  <c r="E4195" i="9"/>
  <c r="F4195" i="9"/>
  <c r="H4195" i="9"/>
  <c r="I4195" i="9"/>
  <c r="A4196" i="9"/>
  <c r="B4196" i="9"/>
  <c r="C4196" i="9"/>
  <c r="D4196" i="9"/>
  <c r="E4196" i="9"/>
  <c r="F4196" i="9"/>
  <c r="G4196" i="9"/>
  <c r="H4196" i="9"/>
  <c r="I4196" i="9"/>
  <c r="A4197" i="9"/>
  <c r="C4197" i="9" s="1"/>
  <c r="B4197" i="9"/>
  <c r="D4197" i="9"/>
  <c r="E4197" i="9"/>
  <c r="F4197" i="9"/>
  <c r="H4197" i="9"/>
  <c r="I4197" i="9"/>
  <c r="A4198" i="9"/>
  <c r="B4198" i="9"/>
  <c r="C4198" i="9"/>
  <c r="D4198" i="9"/>
  <c r="E4198" i="9"/>
  <c r="F4198" i="9"/>
  <c r="G4198" i="9"/>
  <c r="H4198" i="9"/>
  <c r="I4198" i="9"/>
  <c r="A4199" i="9"/>
  <c r="C4199" i="9" s="1"/>
  <c r="B4199" i="9"/>
  <c r="D4199" i="9"/>
  <c r="E4199" i="9"/>
  <c r="F4199" i="9"/>
  <c r="H4199" i="9"/>
  <c r="I4199" i="9"/>
  <c r="A4200" i="9"/>
  <c r="B4200" i="9"/>
  <c r="C4200" i="9"/>
  <c r="D4200" i="9"/>
  <c r="E4200" i="9"/>
  <c r="F4200" i="9"/>
  <c r="G4200" i="9"/>
  <c r="H4200" i="9"/>
  <c r="I4200" i="9"/>
  <c r="A4201" i="9"/>
  <c r="C4201" i="9" s="1"/>
  <c r="B4201" i="9"/>
  <c r="D4201" i="9"/>
  <c r="E4201" i="9"/>
  <c r="F4201" i="9"/>
  <c r="H4201" i="9"/>
  <c r="I4201" i="9"/>
  <c r="A4202" i="9"/>
  <c r="B4202" i="9"/>
  <c r="C4202" i="9"/>
  <c r="D4202" i="9"/>
  <c r="E4202" i="9"/>
  <c r="F4202" i="9"/>
  <c r="G4202" i="9"/>
  <c r="H4202" i="9"/>
  <c r="I4202" i="9"/>
  <c r="A4203" i="9"/>
  <c r="C4203" i="9" s="1"/>
  <c r="B4203" i="9"/>
  <c r="D4203" i="9"/>
  <c r="E4203" i="9"/>
  <c r="F4203" i="9"/>
  <c r="H4203" i="9"/>
  <c r="I4203" i="9"/>
  <c r="A4204" i="9"/>
  <c r="B4204" i="9"/>
  <c r="C4204" i="9"/>
  <c r="D4204" i="9"/>
  <c r="E4204" i="9"/>
  <c r="F4204" i="9"/>
  <c r="G4204" i="9"/>
  <c r="H4204" i="9"/>
  <c r="I4204" i="9"/>
  <c r="A4205" i="9"/>
  <c r="C4205" i="9" s="1"/>
  <c r="B4205" i="9"/>
  <c r="D4205" i="9"/>
  <c r="E4205" i="9"/>
  <c r="F4205" i="9"/>
  <c r="H4205" i="9"/>
  <c r="I4205" i="9"/>
  <c r="A4206" i="9"/>
  <c r="B4206" i="9"/>
  <c r="C4206" i="9"/>
  <c r="D4206" i="9"/>
  <c r="E4206" i="9"/>
  <c r="F4206" i="9"/>
  <c r="G4206" i="9"/>
  <c r="H4206" i="9"/>
  <c r="I4206" i="9"/>
  <c r="A4207" i="9"/>
  <c r="C4207" i="9" s="1"/>
  <c r="B4207" i="9"/>
  <c r="D4207" i="9"/>
  <c r="E4207" i="9"/>
  <c r="F4207" i="9"/>
  <c r="H4207" i="9"/>
  <c r="I4207" i="9"/>
  <c r="A4208" i="9"/>
  <c r="B4208" i="9"/>
  <c r="C4208" i="9"/>
  <c r="D4208" i="9"/>
  <c r="E4208" i="9"/>
  <c r="F4208" i="9"/>
  <c r="G4208" i="9"/>
  <c r="H4208" i="9"/>
  <c r="I4208" i="9"/>
  <c r="A4209" i="9"/>
  <c r="C4209" i="9" s="1"/>
  <c r="B4209" i="9"/>
  <c r="D4209" i="9"/>
  <c r="E4209" i="9"/>
  <c r="F4209" i="9"/>
  <c r="H4209" i="9"/>
  <c r="I4209" i="9"/>
  <c r="A4210" i="9"/>
  <c r="B4210" i="9"/>
  <c r="C4210" i="9"/>
  <c r="D4210" i="9"/>
  <c r="E4210" i="9"/>
  <c r="F4210" i="9"/>
  <c r="G4210" i="9"/>
  <c r="H4210" i="9"/>
  <c r="I4210" i="9"/>
  <c r="A4211" i="9"/>
  <c r="C4211" i="9" s="1"/>
  <c r="B4211" i="9"/>
  <c r="D4211" i="9"/>
  <c r="E4211" i="9"/>
  <c r="F4211" i="9"/>
  <c r="H4211" i="9"/>
  <c r="I4211" i="9"/>
  <c r="A4212" i="9"/>
  <c r="B4212" i="9"/>
  <c r="C4212" i="9"/>
  <c r="D4212" i="9"/>
  <c r="E4212" i="9"/>
  <c r="F4212" i="9"/>
  <c r="G4212" i="9"/>
  <c r="H4212" i="9"/>
  <c r="I4212" i="9"/>
  <c r="A4213" i="9"/>
  <c r="C4213" i="9" s="1"/>
  <c r="B4213" i="9"/>
  <c r="D4213" i="9"/>
  <c r="E4213" i="9"/>
  <c r="F4213" i="9"/>
  <c r="H4213" i="9"/>
  <c r="I4213" i="9"/>
  <c r="A4214" i="9"/>
  <c r="B4214" i="9"/>
  <c r="C4214" i="9"/>
  <c r="D4214" i="9"/>
  <c r="E4214" i="9"/>
  <c r="F4214" i="9"/>
  <c r="G4214" i="9"/>
  <c r="H4214" i="9"/>
  <c r="I4214" i="9"/>
  <c r="A4215" i="9"/>
  <c r="C4215" i="9" s="1"/>
  <c r="B4215" i="9"/>
  <c r="D4215" i="9"/>
  <c r="E4215" i="9"/>
  <c r="F4215" i="9"/>
  <c r="H4215" i="9"/>
  <c r="I4215" i="9"/>
  <c r="A4216" i="9"/>
  <c r="B4216" i="9"/>
  <c r="C4216" i="9"/>
  <c r="D4216" i="9"/>
  <c r="E4216" i="9"/>
  <c r="F4216" i="9"/>
  <c r="G4216" i="9"/>
  <c r="H4216" i="9"/>
  <c r="I4216" i="9"/>
  <c r="A4217" i="9"/>
  <c r="C4217" i="9" s="1"/>
  <c r="B4217" i="9"/>
  <c r="D4217" i="9"/>
  <c r="E4217" i="9"/>
  <c r="F4217" i="9"/>
  <c r="H4217" i="9"/>
  <c r="I4217" i="9"/>
  <c r="A4218" i="9"/>
  <c r="B4218" i="9"/>
  <c r="C4218" i="9"/>
  <c r="D4218" i="9"/>
  <c r="E4218" i="9"/>
  <c r="F4218" i="9"/>
  <c r="G4218" i="9"/>
  <c r="H4218" i="9"/>
  <c r="I4218" i="9"/>
  <c r="A4219" i="9"/>
  <c r="C4219" i="9" s="1"/>
  <c r="B4219" i="9"/>
  <c r="D4219" i="9"/>
  <c r="E4219" i="9"/>
  <c r="F4219" i="9"/>
  <c r="H4219" i="9"/>
  <c r="I4219" i="9"/>
  <c r="A4220" i="9"/>
  <c r="B4220" i="9"/>
  <c r="C4220" i="9"/>
  <c r="D4220" i="9"/>
  <c r="E4220" i="9"/>
  <c r="F4220" i="9"/>
  <c r="G4220" i="9"/>
  <c r="H4220" i="9"/>
  <c r="I4220" i="9"/>
  <c r="A4221" i="9"/>
  <c r="C4221" i="9" s="1"/>
  <c r="B4221" i="9"/>
  <c r="D4221" i="9"/>
  <c r="E4221" i="9"/>
  <c r="F4221" i="9"/>
  <c r="H4221" i="9"/>
  <c r="I4221" i="9"/>
  <c r="A4222" i="9"/>
  <c r="B4222" i="9"/>
  <c r="C4222" i="9"/>
  <c r="D4222" i="9"/>
  <c r="E4222" i="9"/>
  <c r="F4222" i="9"/>
  <c r="G4222" i="9"/>
  <c r="H4222" i="9"/>
  <c r="I4222" i="9"/>
  <c r="A4223" i="9"/>
  <c r="C4223" i="9" s="1"/>
  <c r="B4223" i="9"/>
  <c r="D4223" i="9"/>
  <c r="E4223" i="9"/>
  <c r="F4223" i="9"/>
  <c r="H4223" i="9"/>
  <c r="I4223" i="9"/>
  <c r="A4224" i="9"/>
  <c r="B4224" i="9"/>
  <c r="C4224" i="9"/>
  <c r="D4224" i="9"/>
  <c r="E4224" i="9"/>
  <c r="F4224" i="9"/>
  <c r="G4224" i="9"/>
  <c r="H4224" i="9"/>
  <c r="I4224" i="9"/>
  <c r="A4225" i="9"/>
  <c r="C4225" i="9" s="1"/>
  <c r="B4225" i="9"/>
  <c r="D4225" i="9"/>
  <c r="E4225" i="9"/>
  <c r="F4225" i="9"/>
  <c r="H4225" i="9"/>
  <c r="I4225" i="9"/>
  <c r="A4226" i="9"/>
  <c r="B4226" i="9"/>
  <c r="C4226" i="9"/>
  <c r="D4226" i="9"/>
  <c r="E4226" i="9"/>
  <c r="F4226" i="9"/>
  <c r="G4226" i="9"/>
  <c r="H4226" i="9"/>
  <c r="I4226" i="9"/>
  <c r="A4227" i="9"/>
  <c r="C4227" i="9" s="1"/>
  <c r="B4227" i="9"/>
  <c r="D4227" i="9"/>
  <c r="E4227" i="9"/>
  <c r="F4227" i="9"/>
  <c r="H4227" i="9"/>
  <c r="I4227" i="9"/>
  <c r="A4228" i="9"/>
  <c r="B4228" i="9"/>
  <c r="C4228" i="9"/>
  <c r="D4228" i="9"/>
  <c r="E4228" i="9"/>
  <c r="F4228" i="9"/>
  <c r="G4228" i="9"/>
  <c r="H4228" i="9"/>
  <c r="I4228" i="9"/>
  <c r="A4229" i="9"/>
  <c r="C4229" i="9" s="1"/>
  <c r="B4229" i="9"/>
  <c r="D4229" i="9"/>
  <c r="E4229" i="9"/>
  <c r="F4229" i="9"/>
  <c r="H4229" i="9"/>
  <c r="I4229" i="9"/>
  <c r="A4230" i="9"/>
  <c r="B4230" i="9"/>
  <c r="C4230" i="9"/>
  <c r="D4230" i="9"/>
  <c r="E4230" i="9"/>
  <c r="F4230" i="9"/>
  <c r="G4230" i="9"/>
  <c r="H4230" i="9"/>
  <c r="I4230" i="9"/>
  <c r="A4231" i="9"/>
  <c r="C4231" i="9" s="1"/>
  <c r="B4231" i="9"/>
  <c r="D4231" i="9"/>
  <c r="E4231" i="9"/>
  <c r="F4231" i="9"/>
  <c r="H4231" i="9"/>
  <c r="I4231" i="9"/>
  <c r="A4232" i="9"/>
  <c r="B4232" i="9"/>
  <c r="C4232" i="9"/>
  <c r="D4232" i="9"/>
  <c r="E4232" i="9"/>
  <c r="F4232" i="9"/>
  <c r="G4232" i="9"/>
  <c r="H4232" i="9"/>
  <c r="I4232" i="9"/>
  <c r="A4233" i="9"/>
  <c r="C4233" i="9" s="1"/>
  <c r="B4233" i="9"/>
  <c r="D4233" i="9"/>
  <c r="E4233" i="9"/>
  <c r="F4233" i="9"/>
  <c r="H4233" i="9"/>
  <c r="I4233" i="9"/>
  <c r="A4234" i="9"/>
  <c r="B4234" i="9"/>
  <c r="C4234" i="9"/>
  <c r="D4234" i="9"/>
  <c r="E4234" i="9"/>
  <c r="F4234" i="9"/>
  <c r="G4234" i="9"/>
  <c r="H4234" i="9"/>
  <c r="I4234" i="9"/>
  <c r="A4235" i="9"/>
  <c r="C4235" i="9" s="1"/>
  <c r="B4235" i="9"/>
  <c r="D4235" i="9"/>
  <c r="E4235" i="9"/>
  <c r="F4235" i="9"/>
  <c r="H4235" i="9"/>
  <c r="I4235" i="9"/>
  <c r="A4236" i="9"/>
  <c r="B4236" i="9"/>
  <c r="C4236" i="9"/>
  <c r="D4236" i="9"/>
  <c r="E4236" i="9"/>
  <c r="F4236" i="9"/>
  <c r="G4236" i="9"/>
  <c r="H4236" i="9"/>
  <c r="I4236" i="9"/>
  <c r="A4237" i="9"/>
  <c r="C4237" i="9" s="1"/>
  <c r="B4237" i="9"/>
  <c r="D4237" i="9"/>
  <c r="E4237" i="9"/>
  <c r="F4237" i="9"/>
  <c r="H4237" i="9"/>
  <c r="I4237" i="9"/>
  <c r="A4238" i="9"/>
  <c r="B4238" i="9"/>
  <c r="C4238" i="9"/>
  <c r="D4238" i="9"/>
  <c r="E4238" i="9"/>
  <c r="F4238" i="9"/>
  <c r="G4238" i="9"/>
  <c r="H4238" i="9"/>
  <c r="I4238" i="9"/>
  <c r="A4239" i="9"/>
  <c r="C4239" i="9" s="1"/>
  <c r="B4239" i="9"/>
  <c r="D4239" i="9"/>
  <c r="E4239" i="9"/>
  <c r="F4239" i="9"/>
  <c r="H4239" i="9"/>
  <c r="I4239" i="9"/>
  <c r="A4240" i="9"/>
  <c r="B4240" i="9"/>
  <c r="C4240" i="9"/>
  <c r="D4240" i="9"/>
  <c r="E4240" i="9"/>
  <c r="F4240" i="9"/>
  <c r="G4240" i="9"/>
  <c r="H4240" i="9"/>
  <c r="I4240" i="9"/>
  <c r="A4241" i="9"/>
  <c r="C4241" i="9" s="1"/>
  <c r="B4241" i="9"/>
  <c r="D4241" i="9"/>
  <c r="E4241" i="9"/>
  <c r="F4241" i="9"/>
  <c r="H4241" i="9"/>
  <c r="I4241" i="9"/>
  <c r="A4242" i="9"/>
  <c r="B4242" i="9"/>
  <c r="C4242" i="9"/>
  <c r="D4242" i="9"/>
  <c r="E4242" i="9"/>
  <c r="F4242" i="9"/>
  <c r="G4242" i="9"/>
  <c r="H4242" i="9"/>
  <c r="I4242" i="9"/>
  <c r="A4243" i="9"/>
  <c r="C4243" i="9" s="1"/>
  <c r="B4243" i="9"/>
  <c r="D4243" i="9"/>
  <c r="E4243" i="9"/>
  <c r="F4243" i="9"/>
  <c r="H4243" i="9"/>
  <c r="I4243" i="9"/>
  <c r="A4244" i="9"/>
  <c r="B4244" i="9"/>
  <c r="C4244" i="9"/>
  <c r="D4244" i="9"/>
  <c r="E4244" i="9"/>
  <c r="F4244" i="9"/>
  <c r="G4244" i="9"/>
  <c r="H4244" i="9"/>
  <c r="I4244" i="9"/>
  <c r="A4245" i="9"/>
  <c r="C4245" i="9" s="1"/>
  <c r="B4245" i="9"/>
  <c r="D4245" i="9"/>
  <c r="E4245" i="9"/>
  <c r="F4245" i="9"/>
  <c r="H4245" i="9"/>
  <c r="I4245" i="9"/>
  <c r="A4246" i="9"/>
  <c r="B4246" i="9"/>
  <c r="C4246" i="9"/>
  <c r="D4246" i="9"/>
  <c r="E4246" i="9"/>
  <c r="F4246" i="9"/>
  <c r="G4246" i="9"/>
  <c r="H4246" i="9"/>
  <c r="I4246" i="9"/>
  <c r="A4247" i="9"/>
  <c r="C4247" i="9" s="1"/>
  <c r="B4247" i="9"/>
  <c r="D4247" i="9"/>
  <c r="E4247" i="9"/>
  <c r="F4247" i="9"/>
  <c r="H4247" i="9"/>
  <c r="I4247" i="9"/>
  <c r="A4248" i="9"/>
  <c r="B4248" i="9"/>
  <c r="C4248" i="9"/>
  <c r="D4248" i="9"/>
  <c r="E4248" i="9"/>
  <c r="F4248" i="9"/>
  <c r="G4248" i="9"/>
  <c r="H4248" i="9"/>
  <c r="I4248" i="9"/>
  <c r="A4249" i="9"/>
  <c r="C4249" i="9" s="1"/>
  <c r="B4249" i="9"/>
  <c r="D4249" i="9"/>
  <c r="E4249" i="9"/>
  <c r="F4249" i="9"/>
  <c r="H4249" i="9"/>
  <c r="I4249" i="9"/>
  <c r="A4250" i="9"/>
  <c r="B4250" i="9"/>
  <c r="C4250" i="9"/>
  <c r="D4250" i="9"/>
  <c r="E4250" i="9"/>
  <c r="F4250" i="9"/>
  <c r="G4250" i="9"/>
  <c r="H4250" i="9"/>
  <c r="I4250" i="9"/>
  <c r="A4251" i="9"/>
  <c r="C4251" i="9" s="1"/>
  <c r="B4251" i="9"/>
  <c r="D4251" i="9"/>
  <c r="E4251" i="9"/>
  <c r="F4251" i="9"/>
  <c r="H4251" i="9"/>
  <c r="I4251" i="9"/>
  <c r="A4252" i="9"/>
  <c r="B4252" i="9"/>
  <c r="C4252" i="9"/>
  <c r="D4252" i="9"/>
  <c r="E4252" i="9"/>
  <c r="F4252" i="9"/>
  <c r="G4252" i="9"/>
  <c r="H4252" i="9"/>
  <c r="I4252" i="9"/>
  <c r="A4253" i="9"/>
  <c r="C4253" i="9" s="1"/>
  <c r="B4253" i="9"/>
  <c r="D4253" i="9"/>
  <c r="E4253" i="9"/>
  <c r="F4253" i="9"/>
  <c r="H4253" i="9"/>
  <c r="I4253" i="9"/>
  <c r="A4254" i="9"/>
  <c r="B4254" i="9"/>
  <c r="C4254" i="9"/>
  <c r="D4254" i="9"/>
  <c r="E4254" i="9"/>
  <c r="F4254" i="9"/>
  <c r="G4254" i="9"/>
  <c r="H4254" i="9"/>
  <c r="I4254" i="9"/>
  <c r="A4255" i="9"/>
  <c r="C4255" i="9" s="1"/>
  <c r="B4255" i="9"/>
  <c r="D4255" i="9"/>
  <c r="E4255" i="9"/>
  <c r="F4255" i="9"/>
  <c r="H4255" i="9"/>
  <c r="I4255" i="9"/>
  <c r="A4256" i="9"/>
  <c r="B4256" i="9"/>
  <c r="C4256" i="9"/>
  <c r="D4256" i="9"/>
  <c r="E4256" i="9"/>
  <c r="F4256" i="9"/>
  <c r="G4256" i="9"/>
  <c r="H4256" i="9"/>
  <c r="I4256" i="9"/>
  <c r="A4257" i="9"/>
  <c r="C4257" i="9" s="1"/>
  <c r="B4257" i="9"/>
  <c r="D4257" i="9"/>
  <c r="E4257" i="9"/>
  <c r="F4257" i="9"/>
  <c r="H4257" i="9"/>
  <c r="I4257" i="9"/>
  <c r="A4258" i="9"/>
  <c r="B4258" i="9"/>
  <c r="C4258" i="9"/>
  <c r="D4258" i="9"/>
  <c r="E4258" i="9"/>
  <c r="F4258" i="9"/>
  <c r="G4258" i="9"/>
  <c r="H4258" i="9"/>
  <c r="I4258" i="9"/>
  <c r="A4259" i="9"/>
  <c r="C4259" i="9" s="1"/>
  <c r="B4259" i="9"/>
  <c r="D4259" i="9"/>
  <c r="E4259" i="9"/>
  <c r="F4259" i="9"/>
  <c r="H4259" i="9"/>
  <c r="I4259" i="9"/>
  <c r="A4260" i="9"/>
  <c r="B4260" i="9"/>
  <c r="C4260" i="9"/>
  <c r="D4260" i="9"/>
  <c r="E4260" i="9"/>
  <c r="F4260" i="9"/>
  <c r="G4260" i="9"/>
  <c r="H4260" i="9"/>
  <c r="I4260" i="9"/>
  <c r="A4261" i="9"/>
  <c r="C4261" i="9" s="1"/>
  <c r="B4261" i="9"/>
  <c r="D4261" i="9"/>
  <c r="E4261" i="9"/>
  <c r="F4261" i="9"/>
  <c r="H4261" i="9"/>
  <c r="I4261" i="9"/>
  <c r="A4262" i="9"/>
  <c r="B4262" i="9"/>
  <c r="C4262" i="9"/>
  <c r="D4262" i="9"/>
  <c r="E4262" i="9"/>
  <c r="F4262" i="9"/>
  <c r="G4262" i="9"/>
  <c r="H4262" i="9"/>
  <c r="I4262" i="9"/>
  <c r="A4263" i="9"/>
  <c r="C4263" i="9" s="1"/>
  <c r="B4263" i="9"/>
  <c r="D4263" i="9"/>
  <c r="E4263" i="9"/>
  <c r="F4263" i="9"/>
  <c r="H4263" i="9"/>
  <c r="I4263" i="9"/>
  <c r="A4264" i="9"/>
  <c r="B4264" i="9"/>
  <c r="C4264" i="9"/>
  <c r="D4264" i="9"/>
  <c r="E4264" i="9"/>
  <c r="F4264" i="9"/>
  <c r="G4264" i="9"/>
  <c r="H4264" i="9"/>
  <c r="I4264" i="9"/>
  <c r="A4265" i="9"/>
  <c r="C4265" i="9" s="1"/>
  <c r="B4265" i="9"/>
  <c r="D4265" i="9"/>
  <c r="E4265" i="9"/>
  <c r="F4265" i="9"/>
  <c r="H4265" i="9"/>
  <c r="I4265" i="9"/>
  <c r="A4266" i="9"/>
  <c r="B4266" i="9"/>
  <c r="C4266" i="9"/>
  <c r="D4266" i="9"/>
  <c r="E4266" i="9"/>
  <c r="F4266" i="9"/>
  <c r="G4266" i="9"/>
  <c r="H4266" i="9"/>
  <c r="I4266" i="9"/>
  <c r="A4267" i="9"/>
  <c r="C4267" i="9" s="1"/>
  <c r="B4267" i="9"/>
  <c r="D4267" i="9"/>
  <c r="E4267" i="9"/>
  <c r="F4267" i="9"/>
  <c r="H4267" i="9"/>
  <c r="I4267" i="9"/>
  <c r="A4268" i="9"/>
  <c r="B4268" i="9"/>
  <c r="C4268" i="9"/>
  <c r="D4268" i="9"/>
  <c r="E4268" i="9"/>
  <c r="F4268" i="9"/>
  <c r="G4268" i="9"/>
  <c r="H4268" i="9"/>
  <c r="I4268" i="9"/>
  <c r="A4269" i="9"/>
  <c r="C4269" i="9" s="1"/>
  <c r="B4269" i="9"/>
  <c r="D4269" i="9"/>
  <c r="E4269" i="9"/>
  <c r="F4269" i="9"/>
  <c r="H4269" i="9"/>
  <c r="I4269" i="9"/>
  <c r="A4270" i="9"/>
  <c r="B4270" i="9"/>
  <c r="C4270" i="9"/>
  <c r="D4270" i="9"/>
  <c r="E4270" i="9"/>
  <c r="F4270" i="9"/>
  <c r="G4270" i="9"/>
  <c r="H4270" i="9"/>
  <c r="I4270" i="9"/>
  <c r="A4271" i="9"/>
  <c r="C4271" i="9" s="1"/>
  <c r="B4271" i="9"/>
  <c r="D4271" i="9"/>
  <c r="E4271" i="9"/>
  <c r="F4271" i="9"/>
  <c r="H4271" i="9"/>
  <c r="I4271" i="9"/>
  <c r="A4272" i="9"/>
  <c r="B4272" i="9"/>
  <c r="C4272" i="9"/>
  <c r="D4272" i="9"/>
  <c r="E4272" i="9"/>
  <c r="F4272" i="9"/>
  <c r="G4272" i="9"/>
  <c r="H4272" i="9"/>
  <c r="I4272" i="9"/>
  <c r="A4273" i="9"/>
  <c r="C4273" i="9" s="1"/>
  <c r="B4273" i="9"/>
  <c r="D4273" i="9"/>
  <c r="E4273" i="9"/>
  <c r="F4273" i="9"/>
  <c r="H4273" i="9"/>
  <c r="I4273" i="9"/>
  <c r="A4274" i="9"/>
  <c r="B4274" i="9"/>
  <c r="C4274" i="9"/>
  <c r="D4274" i="9"/>
  <c r="E4274" i="9"/>
  <c r="F4274" i="9"/>
  <c r="G4274" i="9"/>
  <c r="H4274" i="9"/>
  <c r="I4274" i="9"/>
  <c r="A4275" i="9"/>
  <c r="C4275" i="9" s="1"/>
  <c r="B4275" i="9"/>
  <c r="D4275" i="9"/>
  <c r="E4275" i="9"/>
  <c r="F4275" i="9"/>
  <c r="H4275" i="9"/>
  <c r="I4275" i="9"/>
  <c r="A4276" i="9"/>
  <c r="B4276" i="9"/>
  <c r="C4276" i="9"/>
  <c r="D4276" i="9"/>
  <c r="E4276" i="9"/>
  <c r="F4276" i="9"/>
  <c r="G4276" i="9"/>
  <c r="H4276" i="9"/>
  <c r="I4276" i="9"/>
  <c r="A4277" i="9"/>
  <c r="C4277" i="9" s="1"/>
  <c r="B4277" i="9"/>
  <c r="D4277" i="9"/>
  <c r="E4277" i="9"/>
  <c r="F4277" i="9"/>
  <c r="H4277" i="9"/>
  <c r="I4277" i="9"/>
  <c r="A4278" i="9"/>
  <c r="B4278" i="9"/>
  <c r="C4278" i="9"/>
  <c r="D4278" i="9"/>
  <c r="E4278" i="9"/>
  <c r="F4278" i="9"/>
  <c r="G4278" i="9"/>
  <c r="H4278" i="9"/>
  <c r="I4278" i="9"/>
  <c r="A4279" i="9"/>
  <c r="C4279" i="9" s="1"/>
  <c r="B4279" i="9"/>
  <c r="D4279" i="9"/>
  <c r="E4279" i="9"/>
  <c r="F4279" i="9"/>
  <c r="H4279" i="9"/>
  <c r="I4279" i="9"/>
  <c r="A4280" i="9"/>
  <c r="B4280" i="9"/>
  <c r="C4280" i="9"/>
  <c r="D4280" i="9"/>
  <c r="E4280" i="9"/>
  <c r="F4280" i="9"/>
  <c r="G4280" i="9"/>
  <c r="H4280" i="9"/>
  <c r="I4280" i="9"/>
  <c r="A4281" i="9"/>
  <c r="C4281" i="9" s="1"/>
  <c r="B4281" i="9"/>
  <c r="D4281" i="9"/>
  <c r="E4281" i="9"/>
  <c r="F4281" i="9"/>
  <c r="H4281" i="9"/>
  <c r="I4281" i="9"/>
  <c r="A4282" i="9"/>
  <c r="B4282" i="9"/>
  <c r="C4282" i="9"/>
  <c r="D4282" i="9"/>
  <c r="E4282" i="9"/>
  <c r="F4282" i="9"/>
  <c r="G4282" i="9"/>
  <c r="H4282" i="9"/>
  <c r="I4282" i="9"/>
  <c r="A4283" i="9"/>
  <c r="D4283" i="9" s="1"/>
  <c r="B4283" i="9"/>
  <c r="E4283" i="9"/>
  <c r="F4283" i="9"/>
  <c r="H4283" i="9"/>
  <c r="I4283" i="9"/>
  <c r="A4284" i="9"/>
  <c r="B4284" i="9"/>
  <c r="C4284" i="9"/>
  <c r="D4284" i="9"/>
  <c r="E4284" i="9"/>
  <c r="F4284" i="9"/>
  <c r="G4284" i="9"/>
  <c r="H4284" i="9"/>
  <c r="I4284" i="9"/>
  <c r="A4285" i="9"/>
  <c r="B4285" i="9"/>
  <c r="E4285" i="9"/>
  <c r="F4285" i="9"/>
  <c r="H4285" i="9"/>
  <c r="A4286" i="9"/>
  <c r="B4286" i="9"/>
  <c r="C4286" i="9"/>
  <c r="D4286" i="9"/>
  <c r="E4286" i="9"/>
  <c r="F4286" i="9"/>
  <c r="G4286" i="9"/>
  <c r="H4286" i="9"/>
  <c r="I4286" i="9"/>
  <c r="A4287" i="9"/>
  <c r="B4287" i="9"/>
  <c r="D4287" i="9"/>
  <c r="E4287" i="9"/>
  <c r="F4287" i="9"/>
  <c r="H4287" i="9"/>
  <c r="I4287" i="9"/>
  <c r="A4288" i="9"/>
  <c r="B4288" i="9"/>
  <c r="C4288" i="9"/>
  <c r="D4288" i="9"/>
  <c r="E4288" i="9"/>
  <c r="F4288" i="9"/>
  <c r="G4288" i="9"/>
  <c r="H4288" i="9"/>
  <c r="I4288" i="9"/>
  <c r="A4289" i="9"/>
  <c r="B4289" i="9"/>
  <c r="E4289" i="9"/>
  <c r="F4289" i="9"/>
  <c r="H4289" i="9"/>
  <c r="A4290" i="9"/>
  <c r="B4290" i="9"/>
  <c r="C4290" i="9"/>
  <c r="D4290" i="9"/>
  <c r="E4290" i="9"/>
  <c r="F4290" i="9"/>
  <c r="G4290" i="9"/>
  <c r="H4290" i="9"/>
  <c r="I4290" i="9"/>
  <c r="A4291" i="9"/>
  <c r="B4291" i="9"/>
  <c r="D4291" i="9"/>
  <c r="E4291" i="9"/>
  <c r="F4291" i="9"/>
  <c r="H4291" i="9"/>
  <c r="I4291" i="9"/>
  <c r="A4292" i="9"/>
  <c r="B4292" i="9"/>
  <c r="C4292" i="9"/>
  <c r="D4292" i="9"/>
  <c r="E4292" i="9"/>
  <c r="F4292" i="9"/>
  <c r="G4292" i="9"/>
  <c r="H4292" i="9"/>
  <c r="I4292" i="9"/>
  <c r="A4293" i="9"/>
  <c r="B4293" i="9"/>
  <c r="E4293" i="9"/>
  <c r="F4293" i="9"/>
  <c r="H4293" i="9"/>
  <c r="A4294" i="9"/>
  <c r="B4294" i="9"/>
  <c r="C4294" i="9"/>
  <c r="D4294" i="9"/>
  <c r="E4294" i="9"/>
  <c r="F4294" i="9"/>
  <c r="G4294" i="9"/>
  <c r="H4294" i="9"/>
  <c r="I4294" i="9"/>
  <c r="A4295" i="9"/>
  <c r="B4295" i="9"/>
  <c r="D4295" i="9"/>
  <c r="E4295" i="9"/>
  <c r="F4295" i="9"/>
  <c r="H4295" i="9"/>
  <c r="I4295" i="9"/>
  <c r="A4296" i="9"/>
  <c r="B4296" i="9"/>
  <c r="C4296" i="9"/>
  <c r="D4296" i="9"/>
  <c r="E4296" i="9"/>
  <c r="F4296" i="9"/>
  <c r="G4296" i="9"/>
  <c r="H4296" i="9"/>
  <c r="I4296" i="9"/>
  <c r="A4297" i="9"/>
  <c r="B4297" i="9"/>
  <c r="E4297" i="9"/>
  <c r="F4297" i="9"/>
  <c r="H4297" i="9"/>
  <c r="A4298" i="9"/>
  <c r="B4298" i="9"/>
  <c r="C4298" i="9"/>
  <c r="D4298" i="9"/>
  <c r="E4298" i="9"/>
  <c r="F4298" i="9"/>
  <c r="G4298" i="9"/>
  <c r="H4298" i="9"/>
  <c r="I4298" i="9"/>
  <c r="A4299" i="9"/>
  <c r="B4299" i="9"/>
  <c r="D4299" i="9"/>
  <c r="E4299" i="9"/>
  <c r="F4299" i="9"/>
  <c r="H4299" i="9"/>
  <c r="I4299" i="9"/>
  <c r="A4300" i="9"/>
  <c r="B4300" i="9"/>
  <c r="C4300" i="9"/>
  <c r="D4300" i="9"/>
  <c r="E4300" i="9"/>
  <c r="F4300" i="9"/>
  <c r="G4300" i="9"/>
  <c r="H4300" i="9"/>
  <c r="I4300" i="9"/>
  <c r="A4301" i="9"/>
  <c r="B4301" i="9"/>
  <c r="E4301" i="9"/>
  <c r="F4301" i="9"/>
  <c r="H4301" i="9"/>
  <c r="A4302" i="9"/>
  <c r="B4302" i="9"/>
  <c r="C4302" i="9"/>
  <c r="D4302" i="9"/>
  <c r="E4302" i="9"/>
  <c r="F4302" i="9"/>
  <c r="G4302" i="9"/>
  <c r="H4302" i="9"/>
  <c r="I4302" i="9"/>
  <c r="A4303" i="9"/>
  <c r="B4303" i="9"/>
  <c r="D4303" i="9"/>
  <c r="E4303" i="9"/>
  <c r="F4303" i="9"/>
  <c r="H4303" i="9"/>
  <c r="I4303" i="9"/>
  <c r="A4304" i="9"/>
  <c r="B4304" i="9"/>
  <c r="C4304" i="9"/>
  <c r="D4304" i="9"/>
  <c r="E4304" i="9"/>
  <c r="F4304" i="9"/>
  <c r="G4304" i="9"/>
  <c r="H4304" i="9"/>
  <c r="I4304" i="9"/>
  <c r="A4305" i="9"/>
  <c r="B4305" i="9"/>
  <c r="E4305" i="9"/>
  <c r="F4305" i="9"/>
  <c r="H4305" i="9"/>
  <c r="A4306" i="9"/>
  <c r="B4306" i="9"/>
  <c r="C4306" i="9"/>
  <c r="D4306" i="9"/>
  <c r="E4306" i="9"/>
  <c r="F4306" i="9"/>
  <c r="G4306" i="9"/>
  <c r="H4306" i="9"/>
  <c r="I4306" i="9"/>
  <c r="A4307" i="9"/>
  <c r="B4307" i="9"/>
  <c r="D4307" i="9"/>
  <c r="E4307" i="9"/>
  <c r="F4307" i="9"/>
  <c r="H4307" i="9"/>
  <c r="I4307" i="9"/>
  <c r="A4308" i="9"/>
  <c r="B4308" i="9"/>
  <c r="C4308" i="9"/>
  <c r="D4308" i="9"/>
  <c r="E4308" i="9"/>
  <c r="F4308" i="9"/>
  <c r="G4308" i="9"/>
  <c r="H4308" i="9"/>
  <c r="I4308" i="9"/>
  <c r="A4309" i="9"/>
  <c r="B4309" i="9"/>
  <c r="E4309" i="9"/>
  <c r="F4309" i="9"/>
  <c r="H4309" i="9"/>
  <c r="A4310" i="9"/>
  <c r="B4310" i="9"/>
  <c r="C4310" i="9"/>
  <c r="D4310" i="9"/>
  <c r="E4310" i="9"/>
  <c r="F4310" i="9"/>
  <c r="G4310" i="9"/>
  <c r="H4310" i="9"/>
  <c r="I4310" i="9"/>
  <c r="A4311" i="9"/>
  <c r="B4311" i="9"/>
  <c r="D4311" i="9"/>
  <c r="E4311" i="9"/>
  <c r="F4311" i="9"/>
  <c r="H4311" i="9"/>
  <c r="I4311" i="9"/>
  <c r="A4312" i="9"/>
  <c r="B4312" i="9"/>
  <c r="C4312" i="9"/>
  <c r="D4312" i="9"/>
  <c r="E4312" i="9"/>
  <c r="F4312" i="9"/>
  <c r="G4312" i="9"/>
  <c r="H4312" i="9"/>
  <c r="I4312" i="9"/>
  <c r="A4313" i="9"/>
  <c r="B4313" i="9"/>
  <c r="E4313" i="9"/>
  <c r="F4313" i="9"/>
  <c r="H4313" i="9"/>
  <c r="A4314" i="9"/>
  <c r="B4314" i="9"/>
  <c r="C4314" i="9"/>
  <c r="D4314" i="9"/>
  <c r="E4314" i="9"/>
  <c r="F4314" i="9"/>
  <c r="G4314" i="9"/>
  <c r="H4314" i="9"/>
  <c r="I4314" i="9"/>
  <c r="A4315" i="9"/>
  <c r="B4315" i="9"/>
  <c r="D4315" i="9"/>
  <c r="E4315" i="9"/>
  <c r="F4315" i="9"/>
  <c r="H4315" i="9"/>
  <c r="I4315" i="9"/>
  <c r="A4316" i="9"/>
  <c r="B4316" i="9"/>
  <c r="C4316" i="9"/>
  <c r="D4316" i="9"/>
  <c r="E4316" i="9"/>
  <c r="F4316" i="9"/>
  <c r="G4316" i="9"/>
  <c r="H4316" i="9"/>
  <c r="I4316" i="9"/>
  <c r="A4317" i="9"/>
  <c r="B4317" i="9"/>
  <c r="E4317" i="9"/>
  <c r="F4317" i="9"/>
  <c r="H4317" i="9"/>
  <c r="A4318" i="9"/>
  <c r="B4318" i="9"/>
  <c r="C4318" i="9"/>
  <c r="D4318" i="9"/>
  <c r="E4318" i="9"/>
  <c r="F4318" i="9"/>
  <c r="G4318" i="9"/>
  <c r="H4318" i="9"/>
  <c r="I4318" i="9"/>
  <c r="A4319" i="9"/>
  <c r="B4319" i="9"/>
  <c r="D4319" i="9"/>
  <c r="E4319" i="9"/>
  <c r="F4319" i="9"/>
  <c r="H4319" i="9"/>
  <c r="I4319" i="9"/>
  <c r="A4320" i="9"/>
  <c r="B4320" i="9"/>
  <c r="C4320" i="9"/>
  <c r="D4320" i="9"/>
  <c r="E4320" i="9"/>
  <c r="F4320" i="9"/>
  <c r="G4320" i="9"/>
  <c r="H4320" i="9"/>
  <c r="I4320" i="9"/>
  <c r="A4321" i="9"/>
  <c r="B4321" i="9"/>
  <c r="E4321" i="9"/>
  <c r="F4321" i="9"/>
  <c r="H4321" i="9"/>
  <c r="A4322" i="9"/>
  <c r="B4322" i="9"/>
  <c r="C4322" i="9"/>
  <c r="D4322" i="9"/>
  <c r="E4322" i="9"/>
  <c r="F4322" i="9"/>
  <c r="G4322" i="9"/>
  <c r="H4322" i="9"/>
  <c r="I4322" i="9"/>
  <c r="A4323" i="9"/>
  <c r="B4323" i="9"/>
  <c r="D4323" i="9"/>
  <c r="E4323" i="9"/>
  <c r="F4323" i="9"/>
  <c r="H4323" i="9"/>
  <c r="I4323" i="9"/>
  <c r="A4324" i="9"/>
  <c r="B4324" i="9"/>
  <c r="C4324" i="9"/>
  <c r="D4324" i="9"/>
  <c r="E4324" i="9"/>
  <c r="F4324" i="9"/>
  <c r="G4324" i="9"/>
  <c r="H4324" i="9"/>
  <c r="I4324" i="9"/>
  <c r="A4325" i="9"/>
  <c r="B4325" i="9"/>
  <c r="E4325" i="9"/>
  <c r="F4325" i="9"/>
  <c r="H4325" i="9"/>
  <c r="A4326" i="9"/>
  <c r="B4326" i="9"/>
  <c r="C4326" i="9"/>
  <c r="D4326" i="9"/>
  <c r="E4326" i="9"/>
  <c r="F4326" i="9"/>
  <c r="G4326" i="9"/>
  <c r="H4326" i="9"/>
  <c r="I4326" i="9"/>
  <c r="A4327" i="9"/>
  <c r="B4327" i="9"/>
  <c r="D4327" i="9"/>
  <c r="E4327" i="9"/>
  <c r="F4327" i="9"/>
  <c r="H4327" i="9"/>
  <c r="I4327" i="9"/>
  <c r="A4328" i="9"/>
  <c r="B4328" i="9"/>
  <c r="C4328" i="9"/>
  <c r="D4328" i="9"/>
  <c r="E4328" i="9"/>
  <c r="F4328" i="9"/>
  <c r="G4328" i="9"/>
  <c r="H4328" i="9"/>
  <c r="I4328" i="9"/>
  <c r="A4329" i="9"/>
  <c r="B4329" i="9"/>
  <c r="E4329" i="9"/>
  <c r="F4329" i="9"/>
  <c r="H4329" i="9"/>
  <c r="A4330" i="9"/>
  <c r="B4330" i="9"/>
  <c r="C4330" i="9"/>
  <c r="D4330" i="9"/>
  <c r="E4330" i="9"/>
  <c r="F4330" i="9"/>
  <c r="G4330" i="9"/>
  <c r="H4330" i="9"/>
  <c r="I4330" i="9"/>
  <c r="A4331" i="9"/>
  <c r="B4331" i="9"/>
  <c r="D4331" i="9"/>
  <c r="E4331" i="9"/>
  <c r="F4331" i="9"/>
  <c r="H4331" i="9"/>
  <c r="I4331" i="9"/>
  <c r="A4332" i="9"/>
  <c r="B4332" i="9"/>
  <c r="C4332" i="9"/>
  <c r="D4332" i="9"/>
  <c r="E4332" i="9"/>
  <c r="F4332" i="9"/>
  <c r="G4332" i="9"/>
  <c r="H4332" i="9"/>
  <c r="I4332" i="9"/>
  <c r="A4333" i="9"/>
  <c r="B4333" i="9"/>
  <c r="E4333" i="9"/>
  <c r="F4333" i="9"/>
  <c r="H4333" i="9"/>
  <c r="A4334" i="9"/>
  <c r="B4334" i="9"/>
  <c r="C4334" i="9"/>
  <c r="D4334" i="9"/>
  <c r="E4334" i="9"/>
  <c r="F4334" i="9"/>
  <c r="G4334" i="9"/>
  <c r="H4334" i="9"/>
  <c r="I4334" i="9"/>
  <c r="A4335" i="9"/>
  <c r="B4335" i="9"/>
  <c r="D4335" i="9"/>
  <c r="E4335" i="9"/>
  <c r="F4335" i="9"/>
  <c r="H4335" i="9"/>
  <c r="I4335" i="9"/>
  <c r="A4336" i="9"/>
  <c r="B4336" i="9"/>
  <c r="C4336" i="9"/>
  <c r="D4336" i="9"/>
  <c r="E4336" i="9"/>
  <c r="F4336" i="9"/>
  <c r="G4336" i="9"/>
  <c r="H4336" i="9"/>
  <c r="I4336" i="9"/>
  <c r="A4337" i="9"/>
  <c r="B4337" i="9"/>
  <c r="E4337" i="9"/>
  <c r="F4337" i="9"/>
  <c r="H4337" i="9"/>
  <c r="A4338" i="9"/>
  <c r="B4338" i="9"/>
  <c r="C4338" i="9"/>
  <c r="D4338" i="9"/>
  <c r="E4338" i="9"/>
  <c r="F4338" i="9"/>
  <c r="G4338" i="9"/>
  <c r="H4338" i="9"/>
  <c r="I4338" i="9"/>
  <c r="A4339" i="9"/>
  <c r="B4339" i="9"/>
  <c r="D4339" i="9"/>
  <c r="E4339" i="9"/>
  <c r="F4339" i="9"/>
  <c r="H4339" i="9"/>
  <c r="I4339" i="9"/>
  <c r="A4340" i="9"/>
  <c r="B4340" i="9"/>
  <c r="C4340" i="9"/>
  <c r="D4340" i="9"/>
  <c r="E4340" i="9"/>
  <c r="F4340" i="9"/>
  <c r="G4340" i="9"/>
  <c r="H4340" i="9"/>
  <c r="I4340" i="9"/>
  <c r="A4341" i="9"/>
  <c r="B4341" i="9"/>
  <c r="E4341" i="9"/>
  <c r="F4341" i="9"/>
  <c r="H4341" i="9"/>
  <c r="A4342" i="9"/>
  <c r="B4342" i="9"/>
  <c r="C4342" i="9"/>
  <c r="D4342" i="9"/>
  <c r="E4342" i="9"/>
  <c r="F4342" i="9"/>
  <c r="G4342" i="9"/>
  <c r="H4342" i="9"/>
  <c r="I4342" i="9"/>
  <c r="A4343" i="9"/>
  <c r="B4343" i="9"/>
  <c r="D4343" i="9"/>
  <c r="E4343" i="9"/>
  <c r="F4343" i="9"/>
  <c r="H4343" i="9"/>
  <c r="I4343" i="9"/>
  <c r="A4344" i="9"/>
  <c r="B4344" i="9"/>
  <c r="C4344" i="9"/>
  <c r="D4344" i="9"/>
  <c r="E4344" i="9"/>
  <c r="F4344" i="9"/>
  <c r="G4344" i="9"/>
  <c r="H4344" i="9"/>
  <c r="I4344" i="9"/>
  <c r="A4345" i="9"/>
  <c r="B4345" i="9"/>
  <c r="E4345" i="9"/>
  <c r="F4345" i="9"/>
  <c r="H4345" i="9"/>
  <c r="A4346" i="9"/>
  <c r="B4346" i="9"/>
  <c r="C4346" i="9"/>
  <c r="D4346" i="9"/>
  <c r="E4346" i="9"/>
  <c r="F4346" i="9"/>
  <c r="G4346" i="9"/>
  <c r="H4346" i="9"/>
  <c r="I4346" i="9"/>
  <c r="A4347" i="9"/>
  <c r="B4347" i="9"/>
  <c r="D4347" i="9"/>
  <c r="E4347" i="9"/>
  <c r="F4347" i="9"/>
  <c r="H4347" i="9"/>
  <c r="I4347" i="9"/>
  <c r="A4348" i="9"/>
  <c r="B4348" i="9"/>
  <c r="C4348" i="9"/>
  <c r="D4348" i="9"/>
  <c r="E4348" i="9"/>
  <c r="F4348" i="9"/>
  <c r="G4348" i="9"/>
  <c r="H4348" i="9"/>
  <c r="I4348" i="9"/>
  <c r="A4349" i="9"/>
  <c r="B4349" i="9"/>
  <c r="E4349" i="9"/>
  <c r="F4349" i="9"/>
  <c r="H4349" i="9"/>
  <c r="A4350" i="9"/>
  <c r="B4350" i="9"/>
  <c r="C4350" i="9"/>
  <c r="D4350" i="9"/>
  <c r="E4350" i="9"/>
  <c r="F4350" i="9"/>
  <c r="G4350" i="9"/>
  <c r="H4350" i="9"/>
  <c r="I4350" i="9"/>
  <c r="A4351" i="9"/>
  <c r="B4351" i="9"/>
  <c r="D4351" i="9"/>
  <c r="E4351" i="9"/>
  <c r="F4351" i="9"/>
  <c r="H4351" i="9"/>
  <c r="I4351" i="9"/>
  <c r="A4352" i="9"/>
  <c r="B4352" i="9"/>
  <c r="C4352" i="9"/>
  <c r="D4352" i="9"/>
  <c r="E4352" i="9"/>
  <c r="F4352" i="9"/>
  <c r="G4352" i="9"/>
  <c r="H4352" i="9"/>
  <c r="I4352" i="9"/>
  <c r="A4353" i="9"/>
  <c r="B4353" i="9"/>
  <c r="E4353" i="9"/>
  <c r="F4353" i="9"/>
  <c r="H4353" i="9"/>
  <c r="A4354" i="9"/>
  <c r="B4354" i="9"/>
  <c r="C4354" i="9"/>
  <c r="D4354" i="9"/>
  <c r="E4354" i="9"/>
  <c r="F4354" i="9"/>
  <c r="G4354" i="9"/>
  <c r="H4354" i="9"/>
  <c r="I4354" i="9"/>
  <c r="A4355" i="9"/>
  <c r="B4355" i="9"/>
  <c r="D4355" i="9"/>
  <c r="E4355" i="9"/>
  <c r="F4355" i="9"/>
  <c r="H4355" i="9"/>
  <c r="I4355" i="9"/>
  <c r="A4356" i="9"/>
  <c r="B4356" i="9"/>
  <c r="C4356" i="9"/>
  <c r="D4356" i="9"/>
  <c r="E4356" i="9"/>
  <c r="F4356" i="9"/>
  <c r="G4356" i="9"/>
  <c r="H4356" i="9"/>
  <c r="I4356" i="9"/>
  <c r="A4357" i="9"/>
  <c r="B4357" i="9"/>
  <c r="E4357" i="9"/>
  <c r="F4357" i="9"/>
  <c r="H4357" i="9"/>
  <c r="A4358" i="9"/>
  <c r="B4358" i="9"/>
  <c r="C4358" i="9"/>
  <c r="D4358" i="9"/>
  <c r="E4358" i="9"/>
  <c r="F4358" i="9"/>
  <c r="G4358" i="9"/>
  <c r="H4358" i="9"/>
  <c r="I4358" i="9"/>
  <c r="A4359" i="9"/>
  <c r="B4359" i="9"/>
  <c r="D4359" i="9"/>
  <c r="E4359" i="9"/>
  <c r="F4359" i="9"/>
  <c r="H4359" i="9"/>
  <c r="I4359" i="9"/>
  <c r="A4360" i="9"/>
  <c r="B4360" i="9"/>
  <c r="C4360" i="9"/>
  <c r="D4360" i="9"/>
  <c r="E4360" i="9"/>
  <c r="F4360" i="9"/>
  <c r="G4360" i="9"/>
  <c r="H4360" i="9"/>
  <c r="I4360" i="9"/>
  <c r="A4361" i="9"/>
  <c r="B4361" i="9"/>
  <c r="E4361" i="9"/>
  <c r="F4361" i="9"/>
  <c r="H4361" i="9"/>
  <c r="A4362" i="9"/>
  <c r="B4362" i="9"/>
  <c r="C4362" i="9"/>
  <c r="D4362" i="9"/>
  <c r="E4362" i="9"/>
  <c r="F4362" i="9"/>
  <c r="G4362" i="9"/>
  <c r="H4362" i="9"/>
  <c r="I4362" i="9"/>
  <c r="A4363" i="9"/>
  <c r="B4363" i="9"/>
  <c r="D4363" i="9"/>
  <c r="E4363" i="9"/>
  <c r="F4363" i="9"/>
  <c r="H4363" i="9"/>
  <c r="I4363" i="9"/>
  <c r="A4364" i="9"/>
  <c r="B4364" i="9"/>
  <c r="C4364" i="9"/>
  <c r="D4364" i="9"/>
  <c r="E4364" i="9"/>
  <c r="F4364" i="9"/>
  <c r="G4364" i="9"/>
  <c r="H4364" i="9"/>
  <c r="I4364" i="9"/>
  <c r="A4365" i="9"/>
  <c r="B4365" i="9"/>
  <c r="E4365" i="9"/>
  <c r="F4365" i="9"/>
  <c r="H4365" i="9"/>
  <c r="A4366" i="9"/>
  <c r="B4366" i="9"/>
  <c r="C4366" i="9"/>
  <c r="D4366" i="9"/>
  <c r="E4366" i="9"/>
  <c r="F4366" i="9"/>
  <c r="G4366" i="9"/>
  <c r="H4366" i="9"/>
  <c r="I4366" i="9"/>
  <c r="A4367" i="9"/>
  <c r="B4367" i="9"/>
  <c r="D4367" i="9"/>
  <c r="E4367" i="9"/>
  <c r="F4367" i="9"/>
  <c r="H4367" i="9"/>
  <c r="I4367" i="9"/>
  <c r="A4368" i="9"/>
  <c r="B4368" i="9"/>
  <c r="C4368" i="9"/>
  <c r="D4368" i="9"/>
  <c r="E4368" i="9"/>
  <c r="F4368" i="9"/>
  <c r="G4368" i="9"/>
  <c r="H4368" i="9"/>
  <c r="I4368" i="9"/>
  <c r="A4369" i="9"/>
  <c r="B4369" i="9"/>
  <c r="E4369" i="9"/>
  <c r="F4369" i="9"/>
  <c r="H4369" i="9"/>
  <c r="A4370" i="9"/>
  <c r="B4370" i="9"/>
  <c r="C4370" i="9"/>
  <c r="D4370" i="9"/>
  <c r="E4370" i="9"/>
  <c r="F4370" i="9"/>
  <c r="G4370" i="9"/>
  <c r="H4370" i="9"/>
  <c r="I4370" i="9"/>
  <c r="A4371" i="9"/>
  <c r="B4371" i="9"/>
  <c r="D4371" i="9"/>
  <c r="E4371" i="9"/>
  <c r="F4371" i="9"/>
  <c r="H4371" i="9"/>
  <c r="I4371" i="9"/>
  <c r="A4372" i="9"/>
  <c r="B4372" i="9"/>
  <c r="C4372" i="9"/>
  <c r="D4372" i="9"/>
  <c r="E4372" i="9"/>
  <c r="F4372" i="9"/>
  <c r="G4372" i="9"/>
  <c r="H4372" i="9"/>
  <c r="I4372" i="9"/>
  <c r="A4373" i="9"/>
  <c r="B4373" i="9"/>
  <c r="E4373" i="9"/>
  <c r="F4373" i="9"/>
  <c r="H4373" i="9"/>
  <c r="A4374" i="9"/>
  <c r="B4374" i="9"/>
  <c r="C4374" i="9"/>
  <c r="D4374" i="9"/>
  <c r="E4374" i="9"/>
  <c r="F4374" i="9"/>
  <c r="G4374" i="9"/>
  <c r="H4374" i="9"/>
  <c r="I4374" i="9"/>
  <c r="A4375" i="9"/>
  <c r="B4375" i="9"/>
  <c r="D4375" i="9"/>
  <c r="E4375" i="9"/>
  <c r="F4375" i="9"/>
  <c r="H4375" i="9"/>
  <c r="I4375" i="9"/>
  <c r="A4376" i="9"/>
  <c r="B4376" i="9"/>
  <c r="C4376" i="9"/>
  <c r="D4376" i="9"/>
  <c r="E4376" i="9"/>
  <c r="F4376" i="9"/>
  <c r="G4376" i="9"/>
  <c r="H4376" i="9"/>
  <c r="I4376" i="9"/>
  <c r="A4377" i="9"/>
  <c r="B4377" i="9"/>
  <c r="E4377" i="9"/>
  <c r="F4377" i="9"/>
  <c r="H4377" i="9"/>
  <c r="A4378" i="9"/>
  <c r="B4378" i="9"/>
  <c r="C4378" i="9"/>
  <c r="D4378" i="9"/>
  <c r="E4378" i="9"/>
  <c r="F4378" i="9"/>
  <c r="G4378" i="9"/>
  <c r="H4378" i="9"/>
  <c r="I4378" i="9"/>
  <c r="A4379" i="9"/>
  <c r="B4379" i="9"/>
  <c r="D4379" i="9"/>
  <c r="E4379" i="9"/>
  <c r="F4379" i="9"/>
  <c r="H4379" i="9"/>
  <c r="I4379" i="9"/>
  <c r="A4380" i="9"/>
  <c r="B4380" i="9"/>
  <c r="C4380" i="9"/>
  <c r="D4380" i="9"/>
  <c r="E4380" i="9"/>
  <c r="F4380" i="9"/>
  <c r="G4380" i="9"/>
  <c r="H4380" i="9"/>
  <c r="I4380" i="9"/>
  <c r="A4381" i="9"/>
  <c r="B4381" i="9"/>
  <c r="E4381" i="9"/>
  <c r="F4381" i="9"/>
  <c r="H4381" i="9"/>
  <c r="A4382" i="9"/>
  <c r="B4382" i="9"/>
  <c r="C4382" i="9"/>
  <c r="D4382" i="9"/>
  <c r="E4382" i="9"/>
  <c r="F4382" i="9"/>
  <c r="G4382" i="9"/>
  <c r="H4382" i="9"/>
  <c r="I4382" i="9"/>
  <c r="A4383" i="9"/>
  <c r="B4383" i="9"/>
  <c r="D4383" i="9"/>
  <c r="E4383" i="9"/>
  <c r="F4383" i="9"/>
  <c r="H4383" i="9"/>
  <c r="I4383" i="9"/>
  <c r="A4384" i="9"/>
  <c r="B4384" i="9"/>
  <c r="C4384" i="9"/>
  <c r="D4384" i="9"/>
  <c r="E4384" i="9"/>
  <c r="F4384" i="9"/>
  <c r="G4384" i="9"/>
  <c r="H4384" i="9"/>
  <c r="I4384" i="9"/>
  <c r="A4385" i="9"/>
  <c r="B4385" i="9"/>
  <c r="E4385" i="9"/>
  <c r="F4385" i="9"/>
  <c r="H4385" i="9"/>
  <c r="A4386" i="9"/>
  <c r="B4386" i="9"/>
  <c r="C4386" i="9"/>
  <c r="D4386" i="9"/>
  <c r="E4386" i="9"/>
  <c r="F4386" i="9"/>
  <c r="G4386" i="9"/>
  <c r="H4386" i="9"/>
  <c r="I4386" i="9"/>
  <c r="A4387" i="9"/>
  <c r="B4387" i="9"/>
  <c r="D4387" i="9"/>
  <c r="E4387" i="9"/>
  <c r="F4387" i="9"/>
  <c r="H4387" i="9"/>
  <c r="I4387" i="9"/>
  <c r="A4388" i="9"/>
  <c r="B4388" i="9"/>
  <c r="C4388" i="9"/>
  <c r="D4388" i="9"/>
  <c r="E4388" i="9"/>
  <c r="F4388" i="9"/>
  <c r="G4388" i="9"/>
  <c r="H4388" i="9"/>
  <c r="I4388" i="9"/>
  <c r="A4389" i="9"/>
  <c r="B4389" i="9"/>
  <c r="E4389" i="9"/>
  <c r="F4389" i="9"/>
  <c r="H4389" i="9"/>
  <c r="A4390" i="9"/>
  <c r="B4390" i="9"/>
  <c r="C4390" i="9"/>
  <c r="D4390" i="9"/>
  <c r="E4390" i="9"/>
  <c r="F4390" i="9"/>
  <c r="G4390" i="9"/>
  <c r="H4390" i="9"/>
  <c r="I4390" i="9"/>
  <c r="A4391" i="9"/>
  <c r="B4391" i="9"/>
  <c r="D4391" i="9"/>
  <c r="E4391" i="9"/>
  <c r="F4391" i="9"/>
  <c r="H4391" i="9"/>
  <c r="I4391" i="9"/>
  <c r="A4392" i="9"/>
  <c r="B4392" i="9"/>
  <c r="C4392" i="9"/>
  <c r="D4392" i="9"/>
  <c r="E4392" i="9"/>
  <c r="F4392" i="9"/>
  <c r="G4392" i="9"/>
  <c r="H4392" i="9"/>
  <c r="I4392" i="9"/>
  <c r="A4393" i="9"/>
  <c r="B4393" i="9"/>
  <c r="E4393" i="9"/>
  <c r="F4393" i="9"/>
  <c r="H4393" i="9"/>
  <c r="A4394" i="9"/>
  <c r="B4394" i="9"/>
  <c r="C4394" i="9"/>
  <c r="D4394" i="9"/>
  <c r="E4394" i="9"/>
  <c r="F4394" i="9"/>
  <c r="G4394" i="9"/>
  <c r="H4394" i="9"/>
  <c r="I4394" i="9"/>
  <c r="A4395" i="9"/>
  <c r="B4395" i="9"/>
  <c r="D4395" i="9"/>
  <c r="E4395" i="9"/>
  <c r="F4395" i="9"/>
  <c r="H4395" i="9"/>
  <c r="I4395" i="9"/>
  <c r="A4396" i="9"/>
  <c r="B4396" i="9"/>
  <c r="C4396" i="9"/>
  <c r="D4396" i="9"/>
  <c r="E4396" i="9"/>
  <c r="F4396" i="9"/>
  <c r="G4396" i="9"/>
  <c r="H4396" i="9"/>
  <c r="I4396" i="9"/>
  <c r="A4397" i="9"/>
  <c r="B4397" i="9"/>
  <c r="E4397" i="9"/>
  <c r="F4397" i="9"/>
  <c r="H4397" i="9"/>
  <c r="A4398" i="9"/>
  <c r="B4398" i="9"/>
  <c r="C4398" i="9"/>
  <c r="D4398" i="9"/>
  <c r="E4398" i="9"/>
  <c r="F4398" i="9"/>
  <c r="G4398" i="9"/>
  <c r="H4398" i="9"/>
  <c r="I4398" i="9"/>
  <c r="A4399" i="9"/>
  <c r="B4399" i="9"/>
  <c r="D4399" i="9"/>
  <c r="E4399" i="9"/>
  <c r="F4399" i="9"/>
  <c r="H4399" i="9"/>
  <c r="I4399" i="9"/>
  <c r="A4400" i="9"/>
  <c r="B4400" i="9"/>
  <c r="C4400" i="9"/>
  <c r="D4400" i="9"/>
  <c r="E4400" i="9"/>
  <c r="F4400" i="9"/>
  <c r="G4400" i="9"/>
  <c r="H4400" i="9"/>
  <c r="I4400" i="9"/>
  <c r="A4401" i="9"/>
  <c r="B4401" i="9"/>
  <c r="E4401" i="9"/>
  <c r="F4401" i="9"/>
  <c r="H4401" i="9"/>
  <c r="A4402" i="9"/>
  <c r="B4402" i="9"/>
  <c r="C4402" i="9"/>
  <c r="D4402" i="9"/>
  <c r="E4402" i="9"/>
  <c r="F4402" i="9"/>
  <c r="G4402" i="9"/>
  <c r="H4402" i="9"/>
  <c r="I4402" i="9"/>
  <c r="A4403" i="9"/>
  <c r="B4403" i="9"/>
  <c r="D4403" i="9"/>
  <c r="E4403" i="9"/>
  <c r="F4403" i="9"/>
  <c r="H4403" i="9"/>
  <c r="I4403" i="9"/>
  <c r="A4404" i="9"/>
  <c r="B4404" i="9"/>
  <c r="C4404" i="9"/>
  <c r="D4404" i="9"/>
  <c r="E4404" i="9"/>
  <c r="F4404" i="9"/>
  <c r="G4404" i="9"/>
  <c r="H4404" i="9"/>
  <c r="I4404" i="9"/>
  <c r="A4405" i="9"/>
  <c r="B4405" i="9"/>
  <c r="E4405" i="9"/>
  <c r="F4405" i="9"/>
  <c r="H4405" i="9"/>
  <c r="A4406" i="9"/>
  <c r="B4406" i="9"/>
  <c r="C4406" i="9"/>
  <c r="D4406" i="9"/>
  <c r="E4406" i="9"/>
  <c r="F4406" i="9"/>
  <c r="G4406" i="9"/>
  <c r="H4406" i="9"/>
  <c r="I4406" i="9"/>
  <c r="A4407" i="9"/>
  <c r="B4407" i="9"/>
  <c r="D4407" i="9"/>
  <c r="E4407" i="9"/>
  <c r="F4407" i="9"/>
  <c r="H4407" i="9"/>
  <c r="I4407" i="9"/>
  <c r="A4408" i="9"/>
  <c r="B4408" i="9"/>
  <c r="C4408" i="9"/>
  <c r="D4408" i="9"/>
  <c r="E4408" i="9"/>
  <c r="F4408" i="9"/>
  <c r="G4408" i="9"/>
  <c r="H4408" i="9"/>
  <c r="I4408" i="9"/>
  <c r="A4409" i="9"/>
  <c r="B4409" i="9"/>
  <c r="E4409" i="9"/>
  <c r="F4409" i="9"/>
  <c r="H4409" i="9"/>
  <c r="A4410" i="9"/>
  <c r="B4410" i="9"/>
  <c r="C4410" i="9"/>
  <c r="D4410" i="9"/>
  <c r="E4410" i="9"/>
  <c r="F4410" i="9"/>
  <c r="G4410" i="9"/>
  <c r="H4410" i="9"/>
  <c r="I4410" i="9"/>
  <c r="A4411" i="9"/>
  <c r="B4411" i="9"/>
  <c r="D4411" i="9"/>
  <c r="E4411" i="9"/>
  <c r="F4411" i="9"/>
  <c r="H4411" i="9"/>
  <c r="I4411" i="9"/>
  <c r="A4412" i="9"/>
  <c r="B4412" i="9"/>
  <c r="C4412" i="9"/>
  <c r="D4412" i="9"/>
  <c r="E4412" i="9"/>
  <c r="F4412" i="9"/>
  <c r="G4412" i="9"/>
  <c r="H4412" i="9"/>
  <c r="I4412" i="9"/>
  <c r="A4413" i="9"/>
  <c r="B4413" i="9"/>
  <c r="E4413" i="9"/>
  <c r="F4413" i="9"/>
  <c r="H4413" i="9"/>
  <c r="A4414" i="9"/>
  <c r="B4414" i="9"/>
  <c r="C4414" i="9"/>
  <c r="D4414" i="9"/>
  <c r="E4414" i="9"/>
  <c r="F4414" i="9"/>
  <c r="G4414" i="9"/>
  <c r="H4414" i="9"/>
  <c r="I4414" i="9"/>
  <c r="A4415" i="9"/>
  <c r="B4415" i="9"/>
  <c r="D4415" i="9"/>
  <c r="E4415" i="9"/>
  <c r="F4415" i="9"/>
  <c r="H4415" i="9"/>
  <c r="I4415" i="9"/>
  <c r="A4416" i="9"/>
  <c r="B4416" i="9"/>
  <c r="C4416" i="9"/>
  <c r="D4416" i="9"/>
  <c r="E4416" i="9"/>
  <c r="F4416" i="9"/>
  <c r="G4416" i="9"/>
  <c r="H4416" i="9"/>
  <c r="I4416" i="9"/>
  <c r="A4417" i="9"/>
  <c r="B4417" i="9"/>
  <c r="E4417" i="9"/>
  <c r="F4417" i="9"/>
  <c r="H4417" i="9"/>
  <c r="A4418" i="9"/>
  <c r="B4418" i="9"/>
  <c r="C4418" i="9"/>
  <c r="D4418" i="9"/>
  <c r="E4418" i="9"/>
  <c r="F4418" i="9"/>
  <c r="G4418" i="9"/>
  <c r="H4418" i="9"/>
  <c r="I4418" i="9"/>
  <c r="A4419" i="9"/>
  <c r="B4419" i="9"/>
  <c r="D4419" i="9"/>
  <c r="E4419" i="9"/>
  <c r="F4419" i="9"/>
  <c r="H4419" i="9"/>
  <c r="I4419" i="9"/>
  <c r="A4420" i="9"/>
  <c r="B4420" i="9"/>
  <c r="C4420" i="9"/>
  <c r="D4420" i="9"/>
  <c r="E4420" i="9"/>
  <c r="F4420" i="9"/>
  <c r="G4420" i="9"/>
  <c r="H4420" i="9"/>
  <c r="I4420" i="9"/>
  <c r="A4421" i="9"/>
  <c r="B4421" i="9"/>
  <c r="E4421" i="9"/>
  <c r="F4421" i="9"/>
  <c r="H4421" i="9"/>
  <c r="A4422" i="9"/>
  <c r="B4422" i="9"/>
  <c r="C4422" i="9"/>
  <c r="D4422" i="9"/>
  <c r="E4422" i="9"/>
  <c r="F4422" i="9"/>
  <c r="G4422" i="9"/>
  <c r="H4422" i="9"/>
  <c r="I4422" i="9"/>
  <c r="A4423" i="9"/>
  <c r="B4423" i="9"/>
  <c r="D4423" i="9"/>
  <c r="E4423" i="9"/>
  <c r="F4423" i="9"/>
  <c r="H4423" i="9"/>
  <c r="I4423" i="9"/>
  <c r="A4424" i="9"/>
  <c r="B4424" i="9"/>
  <c r="C4424" i="9"/>
  <c r="D4424" i="9"/>
  <c r="E4424" i="9"/>
  <c r="F4424" i="9"/>
  <c r="G4424" i="9"/>
  <c r="H4424" i="9"/>
  <c r="I4424" i="9"/>
  <c r="A4425" i="9"/>
  <c r="B4425" i="9"/>
  <c r="E4425" i="9"/>
  <c r="F4425" i="9"/>
  <c r="H4425" i="9"/>
  <c r="A4426" i="9"/>
  <c r="B4426" i="9"/>
  <c r="C4426" i="9"/>
  <c r="D4426" i="9"/>
  <c r="E4426" i="9"/>
  <c r="F4426" i="9"/>
  <c r="G4426" i="9"/>
  <c r="H4426" i="9"/>
  <c r="I4426" i="9"/>
  <c r="A4427" i="9"/>
  <c r="B4427" i="9"/>
  <c r="D4427" i="9"/>
  <c r="E4427" i="9"/>
  <c r="F4427" i="9"/>
  <c r="H4427" i="9"/>
  <c r="I4427" i="9"/>
  <c r="A4428" i="9"/>
  <c r="B4428" i="9"/>
  <c r="C4428" i="9"/>
  <c r="D4428" i="9"/>
  <c r="E4428" i="9"/>
  <c r="F4428" i="9"/>
  <c r="G4428" i="9"/>
  <c r="H4428" i="9"/>
  <c r="I4428" i="9"/>
  <c r="A4429" i="9"/>
  <c r="B4429" i="9"/>
  <c r="E4429" i="9"/>
  <c r="F4429" i="9"/>
  <c r="H4429" i="9"/>
  <c r="A4430" i="9"/>
  <c r="B4430" i="9"/>
  <c r="C4430" i="9"/>
  <c r="D4430" i="9"/>
  <c r="E4430" i="9"/>
  <c r="F4430" i="9"/>
  <c r="G4430" i="9"/>
  <c r="H4430" i="9"/>
  <c r="I4430" i="9"/>
  <c r="A4431" i="9"/>
  <c r="B4431" i="9"/>
  <c r="D4431" i="9"/>
  <c r="E4431" i="9"/>
  <c r="F4431" i="9"/>
  <c r="H4431" i="9"/>
  <c r="I4431" i="9"/>
  <c r="A4432" i="9"/>
  <c r="B4432" i="9"/>
  <c r="C4432" i="9"/>
  <c r="D4432" i="9"/>
  <c r="E4432" i="9"/>
  <c r="F4432" i="9"/>
  <c r="G4432" i="9"/>
  <c r="H4432" i="9"/>
  <c r="I4432" i="9"/>
  <c r="A4433" i="9"/>
  <c r="B4433" i="9"/>
  <c r="E4433" i="9"/>
  <c r="F4433" i="9"/>
  <c r="H4433" i="9"/>
  <c r="A4434" i="9"/>
  <c r="B4434" i="9"/>
  <c r="C4434" i="9"/>
  <c r="D4434" i="9"/>
  <c r="E4434" i="9"/>
  <c r="F4434" i="9"/>
  <c r="G4434" i="9"/>
  <c r="H4434" i="9"/>
  <c r="I4434" i="9"/>
  <c r="A4435" i="9"/>
  <c r="B4435" i="9"/>
  <c r="D4435" i="9"/>
  <c r="E4435" i="9"/>
  <c r="F4435" i="9"/>
  <c r="H4435" i="9"/>
  <c r="I4435" i="9"/>
  <c r="A4436" i="9"/>
  <c r="B4436" i="9"/>
  <c r="C4436" i="9"/>
  <c r="D4436" i="9"/>
  <c r="E4436" i="9"/>
  <c r="F4436" i="9"/>
  <c r="G4436" i="9"/>
  <c r="H4436" i="9"/>
  <c r="I4436" i="9"/>
  <c r="A4437" i="9"/>
  <c r="B4437" i="9"/>
  <c r="E4437" i="9"/>
  <c r="F4437" i="9"/>
  <c r="H4437" i="9"/>
  <c r="A4438" i="9"/>
  <c r="B4438" i="9"/>
  <c r="C4438" i="9"/>
  <c r="D4438" i="9"/>
  <c r="E4438" i="9"/>
  <c r="F4438" i="9"/>
  <c r="G4438" i="9"/>
  <c r="H4438" i="9"/>
  <c r="I4438" i="9"/>
  <c r="A4439" i="9"/>
  <c r="B4439" i="9"/>
  <c r="D4439" i="9"/>
  <c r="E4439" i="9"/>
  <c r="F4439" i="9"/>
  <c r="H4439" i="9"/>
  <c r="I4439" i="9"/>
  <c r="A4440" i="9"/>
  <c r="B4440" i="9"/>
  <c r="C4440" i="9"/>
  <c r="D4440" i="9"/>
  <c r="E4440" i="9"/>
  <c r="F4440" i="9"/>
  <c r="G4440" i="9"/>
  <c r="H4440" i="9"/>
  <c r="I4440" i="9"/>
  <c r="A4441" i="9"/>
  <c r="B4441" i="9"/>
  <c r="E4441" i="9"/>
  <c r="F4441" i="9"/>
  <c r="H4441" i="9"/>
  <c r="A4442" i="9"/>
  <c r="B4442" i="9"/>
  <c r="C4442" i="9"/>
  <c r="D4442" i="9"/>
  <c r="E4442" i="9"/>
  <c r="F4442" i="9"/>
  <c r="G4442" i="9"/>
  <c r="H4442" i="9"/>
  <c r="I4442" i="9"/>
  <c r="A4443" i="9"/>
  <c r="B4443" i="9"/>
  <c r="D4443" i="9"/>
  <c r="E4443" i="9"/>
  <c r="F4443" i="9"/>
  <c r="H4443" i="9"/>
  <c r="I4443" i="9"/>
  <c r="A4444" i="9"/>
  <c r="B4444" i="9"/>
  <c r="C4444" i="9"/>
  <c r="D4444" i="9"/>
  <c r="E4444" i="9"/>
  <c r="F4444" i="9"/>
  <c r="G4444" i="9"/>
  <c r="H4444" i="9"/>
  <c r="I4444" i="9"/>
  <c r="A4445" i="9"/>
  <c r="B4445" i="9"/>
  <c r="E4445" i="9"/>
  <c r="F4445" i="9"/>
  <c r="H4445" i="9"/>
  <c r="A4446" i="9"/>
  <c r="B4446" i="9"/>
  <c r="C4446" i="9"/>
  <c r="D4446" i="9"/>
  <c r="E4446" i="9"/>
  <c r="F4446" i="9"/>
  <c r="G4446" i="9"/>
  <c r="H4446" i="9"/>
  <c r="I4446" i="9"/>
  <c r="A4447" i="9"/>
  <c r="B4447" i="9"/>
  <c r="D4447" i="9"/>
  <c r="E4447" i="9"/>
  <c r="F4447" i="9"/>
  <c r="H4447" i="9"/>
  <c r="I4447" i="9"/>
  <c r="A4448" i="9"/>
  <c r="B4448" i="9"/>
  <c r="C4448" i="9"/>
  <c r="D4448" i="9"/>
  <c r="E4448" i="9"/>
  <c r="F4448" i="9"/>
  <c r="G4448" i="9"/>
  <c r="H4448" i="9"/>
  <c r="I4448" i="9"/>
  <c r="A4449" i="9"/>
  <c r="B4449" i="9"/>
  <c r="E4449" i="9"/>
  <c r="F4449" i="9"/>
  <c r="H4449" i="9"/>
  <c r="A4450" i="9"/>
  <c r="B4450" i="9"/>
  <c r="C4450" i="9"/>
  <c r="D4450" i="9"/>
  <c r="E4450" i="9"/>
  <c r="F4450" i="9"/>
  <c r="G4450" i="9"/>
  <c r="H4450" i="9"/>
  <c r="I4450" i="9"/>
  <c r="A4451" i="9"/>
  <c r="B4451" i="9"/>
  <c r="D4451" i="9"/>
  <c r="E4451" i="9"/>
  <c r="F4451" i="9"/>
  <c r="H4451" i="9"/>
  <c r="I4451" i="9"/>
  <c r="A4452" i="9"/>
  <c r="B4452" i="9"/>
  <c r="C4452" i="9"/>
  <c r="D4452" i="9"/>
  <c r="E4452" i="9"/>
  <c r="F4452" i="9"/>
  <c r="G4452" i="9"/>
  <c r="H4452" i="9"/>
  <c r="I4452" i="9"/>
  <c r="A4453" i="9"/>
  <c r="B4453" i="9"/>
  <c r="E4453" i="9"/>
  <c r="F4453" i="9"/>
  <c r="H4453" i="9"/>
  <c r="A4454" i="9"/>
  <c r="B4454" i="9"/>
  <c r="C4454" i="9"/>
  <c r="D4454" i="9"/>
  <c r="E4454" i="9"/>
  <c r="F4454" i="9"/>
  <c r="G4454" i="9"/>
  <c r="H4454" i="9"/>
  <c r="I4454" i="9"/>
  <c r="A4455" i="9"/>
  <c r="B4455" i="9"/>
  <c r="D4455" i="9"/>
  <c r="E4455" i="9"/>
  <c r="F4455" i="9"/>
  <c r="H4455" i="9"/>
  <c r="I4455" i="9"/>
  <c r="A4456" i="9"/>
  <c r="B4456" i="9"/>
  <c r="C4456" i="9"/>
  <c r="D4456" i="9"/>
  <c r="E4456" i="9"/>
  <c r="F4456" i="9"/>
  <c r="G4456" i="9"/>
  <c r="H4456" i="9"/>
  <c r="I4456" i="9"/>
  <c r="A4457" i="9"/>
  <c r="B4457" i="9"/>
  <c r="E4457" i="9"/>
  <c r="F4457" i="9"/>
  <c r="H4457" i="9"/>
  <c r="A4458" i="9"/>
  <c r="B4458" i="9"/>
  <c r="C4458" i="9"/>
  <c r="D4458" i="9"/>
  <c r="E4458" i="9"/>
  <c r="F4458" i="9"/>
  <c r="G4458" i="9"/>
  <c r="H4458" i="9"/>
  <c r="I4458" i="9"/>
  <c r="A4459" i="9"/>
  <c r="B4459" i="9"/>
  <c r="D4459" i="9"/>
  <c r="E4459" i="9"/>
  <c r="F4459" i="9"/>
  <c r="H4459" i="9"/>
  <c r="I4459" i="9"/>
  <c r="A4460" i="9"/>
  <c r="B4460" i="9"/>
  <c r="C4460" i="9"/>
  <c r="D4460" i="9"/>
  <c r="E4460" i="9"/>
  <c r="F4460" i="9"/>
  <c r="G4460" i="9"/>
  <c r="H4460" i="9"/>
  <c r="I4460" i="9"/>
  <c r="A4461" i="9"/>
  <c r="B4461" i="9"/>
  <c r="E4461" i="9"/>
  <c r="F4461" i="9"/>
  <c r="H4461" i="9"/>
  <c r="A4462" i="9"/>
  <c r="B4462" i="9"/>
  <c r="C4462" i="9"/>
  <c r="D4462" i="9"/>
  <c r="E4462" i="9"/>
  <c r="F4462" i="9"/>
  <c r="G4462" i="9"/>
  <c r="H4462" i="9"/>
  <c r="I4462" i="9"/>
  <c r="A4463" i="9"/>
  <c r="B4463" i="9"/>
  <c r="D4463" i="9"/>
  <c r="E4463" i="9"/>
  <c r="F4463" i="9"/>
  <c r="H4463" i="9"/>
  <c r="I4463" i="9"/>
  <c r="A4464" i="9"/>
  <c r="B4464" i="9"/>
  <c r="C4464" i="9"/>
  <c r="D4464" i="9"/>
  <c r="E4464" i="9"/>
  <c r="F4464" i="9"/>
  <c r="G4464" i="9"/>
  <c r="H4464" i="9"/>
  <c r="I4464" i="9"/>
  <c r="A4465" i="9"/>
  <c r="B4465" i="9"/>
  <c r="E4465" i="9"/>
  <c r="F4465" i="9"/>
  <c r="H4465" i="9"/>
  <c r="A4466" i="9"/>
  <c r="B4466" i="9"/>
  <c r="C4466" i="9"/>
  <c r="D4466" i="9"/>
  <c r="E4466" i="9"/>
  <c r="F4466" i="9"/>
  <c r="G4466" i="9"/>
  <c r="H4466" i="9"/>
  <c r="I4466" i="9"/>
  <c r="A4467" i="9"/>
  <c r="B4467" i="9"/>
  <c r="D4467" i="9"/>
  <c r="E4467" i="9"/>
  <c r="F4467" i="9"/>
  <c r="H4467" i="9"/>
  <c r="I4467" i="9"/>
  <c r="A4468" i="9"/>
  <c r="B4468" i="9"/>
  <c r="C4468" i="9"/>
  <c r="D4468" i="9"/>
  <c r="E4468" i="9"/>
  <c r="F4468" i="9"/>
  <c r="G4468" i="9"/>
  <c r="H4468" i="9"/>
  <c r="I4468" i="9"/>
  <c r="A4469" i="9"/>
  <c r="B4469" i="9"/>
  <c r="E4469" i="9"/>
  <c r="F4469" i="9"/>
  <c r="H4469" i="9"/>
  <c r="A4470" i="9"/>
  <c r="B4470" i="9"/>
  <c r="C4470" i="9"/>
  <c r="D4470" i="9"/>
  <c r="E4470" i="9"/>
  <c r="F4470" i="9"/>
  <c r="G4470" i="9"/>
  <c r="H4470" i="9"/>
  <c r="I4470" i="9"/>
  <c r="A4471" i="9"/>
  <c r="B4471" i="9"/>
  <c r="D4471" i="9"/>
  <c r="E4471" i="9"/>
  <c r="F4471" i="9"/>
  <c r="H4471" i="9"/>
  <c r="I4471" i="9"/>
  <c r="A4472" i="9"/>
  <c r="B4472" i="9"/>
  <c r="C4472" i="9"/>
  <c r="D4472" i="9"/>
  <c r="E4472" i="9"/>
  <c r="F4472" i="9"/>
  <c r="G4472" i="9"/>
  <c r="H4472" i="9"/>
  <c r="I4472" i="9"/>
  <c r="A4473" i="9"/>
  <c r="B4473" i="9"/>
  <c r="E4473" i="9"/>
  <c r="F4473" i="9"/>
  <c r="H4473" i="9"/>
  <c r="A4474" i="9"/>
  <c r="B4474" i="9"/>
  <c r="C4474" i="9"/>
  <c r="D4474" i="9"/>
  <c r="E4474" i="9"/>
  <c r="F4474" i="9"/>
  <c r="G4474" i="9"/>
  <c r="H4474" i="9"/>
  <c r="I4474" i="9"/>
  <c r="A4475" i="9"/>
  <c r="B4475" i="9"/>
  <c r="D4475" i="9"/>
  <c r="E4475" i="9"/>
  <c r="F4475" i="9"/>
  <c r="H4475" i="9"/>
  <c r="I4475" i="9"/>
  <c r="A4476" i="9"/>
  <c r="B4476" i="9"/>
  <c r="C4476" i="9"/>
  <c r="D4476" i="9"/>
  <c r="E4476" i="9"/>
  <c r="F4476" i="9"/>
  <c r="G4476" i="9"/>
  <c r="H4476" i="9"/>
  <c r="I4476" i="9"/>
  <c r="A4477" i="9"/>
  <c r="B4477" i="9"/>
  <c r="E4477" i="9"/>
  <c r="F4477" i="9"/>
  <c r="H4477" i="9"/>
  <c r="A4478" i="9"/>
  <c r="B4478" i="9"/>
  <c r="C4478" i="9"/>
  <c r="D4478" i="9"/>
  <c r="E4478" i="9"/>
  <c r="F4478" i="9"/>
  <c r="G4478" i="9"/>
  <c r="H4478" i="9"/>
  <c r="I4478" i="9"/>
  <c r="A4479" i="9"/>
  <c r="B4479" i="9"/>
  <c r="D4479" i="9"/>
  <c r="E4479" i="9"/>
  <c r="F4479" i="9"/>
  <c r="H4479" i="9"/>
  <c r="I4479" i="9"/>
  <c r="A4480" i="9"/>
  <c r="B4480" i="9"/>
  <c r="C4480" i="9"/>
  <c r="D4480" i="9"/>
  <c r="E4480" i="9"/>
  <c r="F4480" i="9"/>
  <c r="G4480" i="9"/>
  <c r="H4480" i="9"/>
  <c r="I4480" i="9"/>
  <c r="A4481" i="9"/>
  <c r="B4481" i="9"/>
  <c r="E4481" i="9"/>
  <c r="F4481" i="9"/>
  <c r="H4481" i="9"/>
  <c r="A4482" i="9"/>
  <c r="B4482" i="9"/>
  <c r="C4482" i="9"/>
  <c r="D4482" i="9"/>
  <c r="E4482" i="9"/>
  <c r="F4482" i="9"/>
  <c r="G4482" i="9"/>
  <c r="H4482" i="9"/>
  <c r="I4482" i="9"/>
  <c r="A4483" i="9"/>
  <c r="B4483" i="9"/>
  <c r="D4483" i="9"/>
  <c r="E4483" i="9"/>
  <c r="F4483" i="9"/>
  <c r="H4483" i="9"/>
  <c r="I4483" i="9"/>
  <c r="A4484" i="9"/>
  <c r="B4484" i="9"/>
  <c r="C4484" i="9"/>
  <c r="D4484" i="9"/>
  <c r="E4484" i="9"/>
  <c r="F4484" i="9"/>
  <c r="G4484" i="9"/>
  <c r="H4484" i="9"/>
  <c r="I4484" i="9"/>
  <c r="A4485" i="9"/>
  <c r="B4485" i="9"/>
  <c r="E4485" i="9"/>
  <c r="F4485" i="9"/>
  <c r="H4485" i="9"/>
  <c r="A4486" i="9"/>
  <c r="B4486" i="9"/>
  <c r="C4486" i="9"/>
  <c r="D4486" i="9"/>
  <c r="E4486" i="9"/>
  <c r="F4486" i="9"/>
  <c r="G4486" i="9"/>
  <c r="H4486" i="9"/>
  <c r="I4486" i="9"/>
  <c r="A4487" i="9"/>
  <c r="B4487" i="9"/>
  <c r="D4487" i="9"/>
  <c r="E4487" i="9"/>
  <c r="F4487" i="9"/>
  <c r="H4487" i="9"/>
  <c r="I4487" i="9"/>
  <c r="A4488" i="9"/>
  <c r="B4488" i="9"/>
  <c r="C4488" i="9"/>
  <c r="D4488" i="9"/>
  <c r="E4488" i="9"/>
  <c r="F4488" i="9"/>
  <c r="G4488" i="9"/>
  <c r="H4488" i="9"/>
  <c r="I4488" i="9"/>
  <c r="A4489" i="9"/>
  <c r="B4489" i="9"/>
  <c r="E4489" i="9"/>
  <c r="F4489" i="9"/>
  <c r="H4489" i="9"/>
  <c r="A4490" i="9"/>
  <c r="B4490" i="9"/>
  <c r="C4490" i="9"/>
  <c r="D4490" i="9"/>
  <c r="E4490" i="9"/>
  <c r="F4490" i="9"/>
  <c r="G4490" i="9"/>
  <c r="H4490" i="9"/>
  <c r="I4490" i="9"/>
  <c r="A4491" i="9"/>
  <c r="B4491" i="9"/>
  <c r="D4491" i="9"/>
  <c r="E4491" i="9"/>
  <c r="F4491" i="9"/>
  <c r="H4491" i="9"/>
  <c r="I4491" i="9"/>
  <c r="A4492" i="9"/>
  <c r="B4492" i="9"/>
  <c r="C4492" i="9"/>
  <c r="D4492" i="9"/>
  <c r="E4492" i="9"/>
  <c r="F4492" i="9"/>
  <c r="G4492" i="9"/>
  <c r="H4492" i="9"/>
  <c r="I4492" i="9"/>
  <c r="A4493" i="9"/>
  <c r="B4493" i="9"/>
  <c r="E4493" i="9"/>
  <c r="F4493" i="9"/>
  <c r="H4493" i="9"/>
  <c r="A4494" i="9"/>
  <c r="B4494" i="9"/>
  <c r="C4494" i="9"/>
  <c r="D4494" i="9"/>
  <c r="E4494" i="9"/>
  <c r="F4494" i="9"/>
  <c r="G4494" i="9"/>
  <c r="H4494" i="9"/>
  <c r="I4494" i="9"/>
  <c r="A4495" i="9"/>
  <c r="B4495" i="9"/>
  <c r="D4495" i="9"/>
  <c r="E4495" i="9"/>
  <c r="F4495" i="9"/>
  <c r="H4495" i="9"/>
  <c r="I4495" i="9"/>
  <c r="A4496" i="9"/>
  <c r="B4496" i="9"/>
  <c r="C4496" i="9"/>
  <c r="D4496" i="9"/>
  <c r="E4496" i="9"/>
  <c r="F4496" i="9"/>
  <c r="G4496" i="9"/>
  <c r="H4496" i="9"/>
  <c r="I4496" i="9"/>
  <c r="A4497" i="9"/>
  <c r="B4497" i="9"/>
  <c r="E4497" i="9"/>
  <c r="F4497" i="9"/>
  <c r="H4497" i="9"/>
  <c r="A4498" i="9"/>
  <c r="B4498" i="9"/>
  <c r="C4498" i="9"/>
  <c r="D4498" i="9"/>
  <c r="E4498" i="9"/>
  <c r="F4498" i="9"/>
  <c r="G4498" i="9"/>
  <c r="H4498" i="9"/>
  <c r="I4498" i="9"/>
  <c r="A4499" i="9"/>
  <c r="B4499" i="9"/>
  <c r="D4499" i="9"/>
  <c r="E4499" i="9"/>
  <c r="F4499" i="9"/>
  <c r="H4499" i="9"/>
  <c r="I4499" i="9"/>
  <c r="A4500" i="9"/>
  <c r="B4500" i="9"/>
  <c r="C4500" i="9"/>
  <c r="D4500" i="9"/>
  <c r="E4500" i="9"/>
  <c r="F4500" i="9"/>
  <c r="G4500" i="9"/>
  <c r="H4500" i="9"/>
  <c r="I4500" i="9"/>
  <c r="A4501" i="9"/>
  <c r="B4501" i="9"/>
  <c r="E4501" i="9"/>
  <c r="F4501" i="9"/>
  <c r="H4501" i="9"/>
  <c r="A4502" i="9"/>
  <c r="B4502" i="9"/>
  <c r="C4502" i="9"/>
  <c r="D4502" i="9"/>
  <c r="E4502" i="9"/>
  <c r="F4502" i="9"/>
  <c r="G4502" i="9"/>
  <c r="H4502" i="9"/>
  <c r="I4502" i="9"/>
  <c r="A4503" i="9"/>
  <c r="B4503" i="9"/>
  <c r="D4503" i="9"/>
  <c r="E4503" i="9"/>
  <c r="F4503" i="9"/>
  <c r="H4503" i="9"/>
  <c r="I4503" i="9"/>
  <c r="A4504" i="9"/>
  <c r="B4504" i="9"/>
  <c r="C4504" i="9"/>
  <c r="D4504" i="9"/>
  <c r="E4504" i="9"/>
  <c r="F4504" i="9"/>
  <c r="G4504" i="9"/>
  <c r="H4504" i="9"/>
  <c r="I4504" i="9"/>
  <c r="A4505" i="9"/>
  <c r="B4505" i="9"/>
  <c r="E4505" i="9"/>
  <c r="F4505" i="9"/>
  <c r="H4505" i="9"/>
  <c r="A4506" i="9"/>
  <c r="B4506" i="9"/>
  <c r="C4506" i="9"/>
  <c r="D4506" i="9"/>
  <c r="E4506" i="9"/>
  <c r="F4506" i="9"/>
  <c r="G4506" i="9"/>
  <c r="H4506" i="9"/>
  <c r="I4506" i="9"/>
  <c r="A4507" i="9"/>
  <c r="B4507" i="9"/>
  <c r="D4507" i="9"/>
  <c r="E4507" i="9"/>
  <c r="F4507" i="9"/>
  <c r="H4507" i="9"/>
  <c r="I4507" i="9"/>
  <c r="A4508" i="9"/>
  <c r="B4508" i="9"/>
  <c r="C4508" i="9"/>
  <c r="D4508" i="9"/>
  <c r="E4508" i="9"/>
  <c r="F4508" i="9"/>
  <c r="G4508" i="9"/>
  <c r="H4508" i="9"/>
  <c r="I4508" i="9"/>
  <c r="A4509" i="9"/>
  <c r="B4509" i="9"/>
  <c r="E4509" i="9"/>
  <c r="F4509" i="9"/>
  <c r="H4509" i="9"/>
  <c r="A4510" i="9"/>
  <c r="B4510" i="9"/>
  <c r="C4510" i="9"/>
  <c r="D4510" i="9"/>
  <c r="E4510" i="9"/>
  <c r="F4510" i="9"/>
  <c r="G4510" i="9"/>
  <c r="H4510" i="9"/>
  <c r="I4510" i="9"/>
  <c r="A4511" i="9"/>
  <c r="B4511" i="9"/>
  <c r="D4511" i="9"/>
  <c r="E4511" i="9"/>
  <c r="F4511" i="9"/>
  <c r="H4511" i="9"/>
  <c r="I4511" i="9"/>
  <c r="A4512" i="9"/>
  <c r="B4512" i="9"/>
  <c r="C4512" i="9"/>
  <c r="D4512" i="9"/>
  <c r="E4512" i="9"/>
  <c r="F4512" i="9"/>
  <c r="G4512" i="9"/>
  <c r="H4512" i="9"/>
  <c r="I4512" i="9"/>
  <c r="A4513" i="9"/>
  <c r="B4513" i="9"/>
  <c r="E4513" i="9"/>
  <c r="F4513" i="9"/>
  <c r="H4513" i="9"/>
  <c r="A4514" i="9"/>
  <c r="B4514" i="9"/>
  <c r="C4514" i="9"/>
  <c r="D4514" i="9"/>
  <c r="E4514" i="9"/>
  <c r="F4514" i="9"/>
  <c r="G4514" i="9"/>
  <c r="H4514" i="9"/>
  <c r="I4514" i="9"/>
  <c r="A4515" i="9"/>
  <c r="B4515" i="9"/>
  <c r="D4515" i="9"/>
  <c r="E4515" i="9"/>
  <c r="F4515" i="9"/>
  <c r="H4515" i="9"/>
  <c r="I4515" i="9"/>
  <c r="A4516" i="9"/>
  <c r="B4516" i="9"/>
  <c r="C4516" i="9"/>
  <c r="D4516" i="9"/>
  <c r="E4516" i="9"/>
  <c r="F4516" i="9"/>
  <c r="G4516" i="9"/>
  <c r="H4516" i="9"/>
  <c r="I4516" i="9"/>
  <c r="A4517" i="9"/>
  <c r="B4517" i="9"/>
  <c r="E4517" i="9"/>
  <c r="F4517" i="9"/>
  <c r="H4517" i="9"/>
  <c r="A4518" i="9"/>
  <c r="B4518" i="9"/>
  <c r="C4518" i="9"/>
  <c r="D4518" i="9"/>
  <c r="E4518" i="9"/>
  <c r="F4518" i="9"/>
  <c r="G4518" i="9"/>
  <c r="H4518" i="9"/>
  <c r="I4518" i="9"/>
  <c r="A4519" i="9"/>
  <c r="B4519" i="9"/>
  <c r="D4519" i="9"/>
  <c r="E4519" i="9"/>
  <c r="F4519" i="9"/>
  <c r="H4519" i="9"/>
  <c r="I4519" i="9"/>
  <c r="A4520" i="9"/>
  <c r="B4520" i="9"/>
  <c r="C4520" i="9"/>
  <c r="D4520" i="9"/>
  <c r="E4520" i="9"/>
  <c r="F4520" i="9"/>
  <c r="G4520" i="9"/>
  <c r="H4520" i="9"/>
  <c r="I4520" i="9"/>
  <c r="A4521" i="9"/>
  <c r="B4521" i="9"/>
  <c r="E4521" i="9"/>
  <c r="F4521" i="9"/>
  <c r="H4521" i="9"/>
  <c r="A4522" i="9"/>
  <c r="B4522" i="9"/>
  <c r="C4522" i="9"/>
  <c r="D4522" i="9"/>
  <c r="E4522" i="9"/>
  <c r="F4522" i="9"/>
  <c r="G4522" i="9"/>
  <c r="H4522" i="9"/>
  <c r="I4522" i="9"/>
  <c r="A4523" i="9"/>
  <c r="B4523" i="9"/>
  <c r="D4523" i="9"/>
  <c r="E4523" i="9"/>
  <c r="F4523" i="9"/>
  <c r="H4523" i="9"/>
  <c r="I4523" i="9"/>
  <c r="A4524" i="9"/>
  <c r="B4524" i="9"/>
  <c r="C4524" i="9"/>
  <c r="D4524" i="9"/>
  <c r="E4524" i="9"/>
  <c r="F4524" i="9"/>
  <c r="G4524" i="9"/>
  <c r="H4524" i="9"/>
  <c r="I4524" i="9"/>
  <c r="A4525" i="9"/>
  <c r="B4525" i="9"/>
  <c r="E4525" i="9"/>
  <c r="F4525" i="9"/>
  <c r="H4525" i="9"/>
  <c r="A4526" i="9"/>
  <c r="B4526" i="9"/>
  <c r="C4526" i="9"/>
  <c r="D4526" i="9"/>
  <c r="E4526" i="9"/>
  <c r="F4526" i="9"/>
  <c r="G4526" i="9"/>
  <c r="H4526" i="9"/>
  <c r="I4526" i="9"/>
  <c r="A4527" i="9"/>
  <c r="B4527" i="9"/>
  <c r="D4527" i="9"/>
  <c r="E4527" i="9"/>
  <c r="F4527" i="9"/>
  <c r="H4527" i="9"/>
  <c r="I4527" i="9"/>
  <c r="A4528" i="9"/>
  <c r="B4528" i="9"/>
  <c r="C4528" i="9"/>
  <c r="D4528" i="9"/>
  <c r="E4528" i="9"/>
  <c r="F4528" i="9"/>
  <c r="G4528" i="9"/>
  <c r="H4528" i="9"/>
  <c r="I4528" i="9"/>
  <c r="A4529" i="9"/>
  <c r="B4529" i="9"/>
  <c r="E4529" i="9"/>
  <c r="F4529" i="9"/>
  <c r="H4529" i="9"/>
  <c r="A4530" i="9"/>
  <c r="B4530" i="9"/>
  <c r="C4530" i="9"/>
  <c r="D4530" i="9"/>
  <c r="E4530" i="9"/>
  <c r="F4530" i="9"/>
  <c r="G4530" i="9"/>
  <c r="H4530" i="9"/>
  <c r="I4530" i="9"/>
  <c r="A4531" i="9"/>
  <c r="B4531" i="9"/>
  <c r="D4531" i="9"/>
  <c r="E4531" i="9"/>
  <c r="F4531" i="9"/>
  <c r="H4531" i="9"/>
  <c r="I4531" i="9"/>
  <c r="A4532" i="9"/>
  <c r="B4532" i="9"/>
  <c r="C4532" i="9"/>
  <c r="D4532" i="9"/>
  <c r="E4532" i="9"/>
  <c r="F4532" i="9"/>
  <c r="G4532" i="9"/>
  <c r="H4532" i="9"/>
  <c r="I4532" i="9"/>
  <c r="A4533" i="9"/>
  <c r="B4533" i="9"/>
  <c r="E4533" i="9"/>
  <c r="F4533" i="9"/>
  <c r="H4533" i="9"/>
  <c r="A4534" i="9"/>
  <c r="B4534" i="9"/>
  <c r="C4534" i="9"/>
  <c r="D4534" i="9"/>
  <c r="E4534" i="9"/>
  <c r="F4534" i="9"/>
  <c r="G4534" i="9"/>
  <c r="H4534" i="9"/>
  <c r="I4534" i="9"/>
  <c r="A4535" i="9"/>
  <c r="B4535" i="9"/>
  <c r="D4535" i="9"/>
  <c r="E4535" i="9"/>
  <c r="F4535" i="9"/>
  <c r="H4535" i="9"/>
  <c r="I4535" i="9"/>
  <c r="A4536" i="9"/>
  <c r="B4536" i="9"/>
  <c r="C4536" i="9"/>
  <c r="D4536" i="9"/>
  <c r="E4536" i="9"/>
  <c r="F4536" i="9"/>
  <c r="G4536" i="9"/>
  <c r="H4536" i="9"/>
  <c r="I4536" i="9"/>
  <c r="A4537" i="9"/>
  <c r="B4537" i="9"/>
  <c r="E4537" i="9"/>
  <c r="F4537" i="9"/>
  <c r="H4537" i="9"/>
  <c r="A4538" i="9"/>
  <c r="B4538" i="9"/>
  <c r="C4538" i="9"/>
  <c r="D4538" i="9"/>
  <c r="E4538" i="9"/>
  <c r="F4538" i="9"/>
  <c r="G4538" i="9"/>
  <c r="H4538" i="9"/>
  <c r="I4538" i="9"/>
  <c r="A4539" i="9"/>
  <c r="B4539" i="9"/>
  <c r="D4539" i="9"/>
  <c r="E4539" i="9"/>
  <c r="F4539" i="9"/>
  <c r="H4539" i="9"/>
  <c r="I4539" i="9"/>
  <c r="A4540" i="9"/>
  <c r="B4540" i="9"/>
  <c r="C4540" i="9"/>
  <c r="D4540" i="9"/>
  <c r="E4540" i="9"/>
  <c r="F4540" i="9"/>
  <c r="G4540" i="9"/>
  <c r="H4540" i="9"/>
  <c r="I4540" i="9"/>
  <c r="A4541" i="9"/>
  <c r="B4541" i="9"/>
  <c r="E4541" i="9"/>
  <c r="F4541" i="9"/>
  <c r="H4541" i="9"/>
  <c r="A4542" i="9"/>
  <c r="B4542" i="9"/>
  <c r="C4542" i="9"/>
  <c r="D4542" i="9"/>
  <c r="E4542" i="9"/>
  <c r="F4542" i="9"/>
  <c r="G4542" i="9"/>
  <c r="H4542" i="9"/>
  <c r="I4542" i="9"/>
  <c r="A4543" i="9"/>
  <c r="B4543" i="9"/>
  <c r="D4543" i="9"/>
  <c r="E4543" i="9"/>
  <c r="F4543" i="9"/>
  <c r="H4543" i="9"/>
  <c r="I4543" i="9"/>
  <c r="A4544" i="9"/>
  <c r="B4544" i="9"/>
  <c r="C4544" i="9"/>
  <c r="D4544" i="9"/>
  <c r="E4544" i="9"/>
  <c r="F4544" i="9"/>
  <c r="G4544" i="9"/>
  <c r="H4544" i="9"/>
  <c r="I4544" i="9"/>
  <c r="A4545" i="9"/>
  <c r="B4545" i="9"/>
  <c r="E4545" i="9"/>
  <c r="F4545" i="9"/>
  <c r="H4545" i="9"/>
  <c r="A4546" i="9"/>
  <c r="B4546" i="9"/>
  <c r="C4546" i="9"/>
  <c r="D4546" i="9"/>
  <c r="E4546" i="9"/>
  <c r="F4546" i="9"/>
  <c r="G4546" i="9"/>
  <c r="H4546" i="9"/>
  <c r="I4546" i="9"/>
  <c r="A4547" i="9"/>
  <c r="B4547" i="9"/>
  <c r="D4547" i="9"/>
  <c r="E4547" i="9"/>
  <c r="F4547" i="9"/>
  <c r="H4547" i="9"/>
  <c r="I4547" i="9"/>
  <c r="A4548" i="9"/>
  <c r="B4548" i="9"/>
  <c r="C4548" i="9"/>
  <c r="D4548" i="9"/>
  <c r="E4548" i="9"/>
  <c r="F4548" i="9"/>
  <c r="G4548" i="9"/>
  <c r="H4548" i="9"/>
  <c r="I4548" i="9"/>
  <c r="A4549" i="9"/>
  <c r="B4549" i="9"/>
  <c r="E4549" i="9"/>
  <c r="F4549" i="9"/>
  <c r="H4549" i="9"/>
  <c r="A4550" i="9"/>
  <c r="B4550" i="9"/>
  <c r="C4550" i="9"/>
  <c r="D4550" i="9"/>
  <c r="E4550" i="9"/>
  <c r="F4550" i="9"/>
  <c r="G4550" i="9"/>
  <c r="H4550" i="9"/>
  <c r="I4550" i="9"/>
  <c r="A4551" i="9"/>
  <c r="B4551" i="9"/>
  <c r="D4551" i="9"/>
  <c r="E4551" i="9"/>
  <c r="F4551" i="9"/>
  <c r="H4551" i="9"/>
  <c r="I4551" i="9"/>
  <c r="A4552" i="9"/>
  <c r="B4552" i="9"/>
  <c r="C4552" i="9"/>
  <c r="D4552" i="9"/>
  <c r="E4552" i="9"/>
  <c r="F4552" i="9"/>
  <c r="G4552" i="9"/>
  <c r="H4552" i="9"/>
  <c r="I4552" i="9"/>
  <c r="A4553" i="9"/>
  <c r="B4553" i="9"/>
  <c r="E4553" i="9"/>
  <c r="F4553" i="9"/>
  <c r="H4553" i="9"/>
  <c r="A4554" i="9"/>
  <c r="B4554" i="9"/>
  <c r="C4554" i="9"/>
  <c r="D4554" i="9"/>
  <c r="E4554" i="9"/>
  <c r="F4554" i="9"/>
  <c r="G4554" i="9"/>
  <c r="H4554" i="9"/>
  <c r="I4554" i="9"/>
  <c r="A4555" i="9"/>
  <c r="B4555" i="9"/>
  <c r="D4555" i="9"/>
  <c r="E4555" i="9"/>
  <c r="F4555" i="9"/>
  <c r="H4555" i="9"/>
  <c r="I4555" i="9"/>
  <c r="A4556" i="9"/>
  <c r="B4556" i="9"/>
  <c r="C4556" i="9"/>
  <c r="D4556" i="9"/>
  <c r="E4556" i="9"/>
  <c r="F4556" i="9"/>
  <c r="G4556" i="9"/>
  <c r="H4556" i="9"/>
  <c r="I4556" i="9"/>
  <c r="A4557" i="9"/>
  <c r="B4557" i="9"/>
  <c r="E4557" i="9"/>
  <c r="F4557" i="9"/>
  <c r="H4557" i="9"/>
  <c r="A4558" i="9"/>
  <c r="B4558" i="9"/>
  <c r="C4558" i="9"/>
  <c r="D4558" i="9"/>
  <c r="E4558" i="9"/>
  <c r="F4558" i="9"/>
  <c r="G4558" i="9"/>
  <c r="H4558" i="9"/>
  <c r="I4558" i="9"/>
  <c r="A4559" i="9"/>
  <c r="B4559" i="9"/>
  <c r="D4559" i="9"/>
  <c r="E4559" i="9"/>
  <c r="F4559" i="9"/>
  <c r="H4559" i="9"/>
  <c r="I4559" i="9"/>
  <c r="A4560" i="9"/>
  <c r="B4560" i="9"/>
  <c r="C4560" i="9"/>
  <c r="D4560" i="9"/>
  <c r="E4560" i="9"/>
  <c r="F4560" i="9"/>
  <c r="G4560" i="9"/>
  <c r="H4560" i="9"/>
  <c r="I4560" i="9"/>
  <c r="A4561" i="9"/>
  <c r="B4561" i="9"/>
  <c r="E4561" i="9"/>
  <c r="F4561" i="9"/>
  <c r="H4561" i="9"/>
  <c r="A4562" i="9"/>
  <c r="B4562" i="9"/>
  <c r="C4562" i="9"/>
  <c r="D4562" i="9"/>
  <c r="E4562" i="9"/>
  <c r="F4562" i="9"/>
  <c r="G4562" i="9"/>
  <c r="H4562" i="9"/>
  <c r="I4562" i="9"/>
  <c r="A4563" i="9"/>
  <c r="B4563" i="9"/>
  <c r="D4563" i="9"/>
  <c r="E4563" i="9"/>
  <c r="F4563" i="9"/>
  <c r="H4563" i="9"/>
  <c r="I4563" i="9"/>
  <c r="A4564" i="9"/>
  <c r="B4564" i="9"/>
  <c r="C4564" i="9"/>
  <c r="D4564" i="9"/>
  <c r="E4564" i="9"/>
  <c r="F4564" i="9"/>
  <c r="G4564" i="9"/>
  <c r="H4564" i="9"/>
  <c r="I4564" i="9"/>
  <c r="A4565" i="9"/>
  <c r="B4565" i="9"/>
  <c r="E4565" i="9"/>
  <c r="F4565" i="9"/>
  <c r="H4565" i="9"/>
  <c r="A4566" i="9"/>
  <c r="B4566" i="9"/>
  <c r="C4566" i="9"/>
  <c r="D4566" i="9"/>
  <c r="E4566" i="9"/>
  <c r="F4566" i="9"/>
  <c r="G4566" i="9"/>
  <c r="H4566" i="9"/>
  <c r="I4566" i="9"/>
  <c r="A4567" i="9"/>
  <c r="B4567" i="9"/>
  <c r="D4567" i="9"/>
  <c r="E4567" i="9"/>
  <c r="F4567" i="9"/>
  <c r="H4567" i="9"/>
  <c r="I4567" i="9"/>
  <c r="A4568" i="9"/>
  <c r="B4568" i="9"/>
  <c r="C4568" i="9"/>
  <c r="D4568" i="9"/>
  <c r="E4568" i="9"/>
  <c r="F4568" i="9"/>
  <c r="G4568" i="9"/>
  <c r="H4568" i="9"/>
  <c r="I4568" i="9"/>
  <c r="A4569" i="9"/>
  <c r="B4569" i="9"/>
  <c r="E4569" i="9"/>
  <c r="F4569" i="9"/>
  <c r="H4569" i="9"/>
  <c r="A4570" i="9"/>
  <c r="B4570" i="9"/>
  <c r="C4570" i="9"/>
  <c r="D4570" i="9"/>
  <c r="E4570" i="9"/>
  <c r="F4570" i="9"/>
  <c r="G4570" i="9"/>
  <c r="H4570" i="9"/>
  <c r="I4570" i="9"/>
  <c r="A4571" i="9"/>
  <c r="B4571" i="9"/>
  <c r="D4571" i="9"/>
  <c r="E4571" i="9"/>
  <c r="F4571" i="9"/>
  <c r="H4571" i="9"/>
  <c r="I4571" i="9"/>
  <c r="A4572" i="9"/>
  <c r="B4572" i="9"/>
  <c r="C4572" i="9"/>
  <c r="D4572" i="9"/>
  <c r="E4572" i="9"/>
  <c r="F4572" i="9"/>
  <c r="G4572" i="9"/>
  <c r="H4572" i="9"/>
  <c r="I4572" i="9"/>
  <c r="A4573" i="9"/>
  <c r="B4573" i="9"/>
  <c r="E4573" i="9"/>
  <c r="F4573" i="9"/>
  <c r="H4573" i="9"/>
  <c r="A4574" i="9"/>
  <c r="B4574" i="9"/>
  <c r="C4574" i="9"/>
  <c r="D4574" i="9"/>
  <c r="E4574" i="9"/>
  <c r="F4574" i="9"/>
  <c r="G4574" i="9"/>
  <c r="H4574" i="9"/>
  <c r="I4574" i="9"/>
  <c r="A4575" i="9"/>
  <c r="B4575" i="9"/>
  <c r="D4575" i="9"/>
  <c r="E4575" i="9"/>
  <c r="F4575" i="9"/>
  <c r="H4575" i="9"/>
  <c r="I4575" i="9"/>
  <c r="A4576" i="9"/>
  <c r="B4576" i="9"/>
  <c r="C4576" i="9"/>
  <c r="D4576" i="9"/>
  <c r="E4576" i="9"/>
  <c r="F4576" i="9"/>
  <c r="G4576" i="9"/>
  <c r="H4576" i="9"/>
  <c r="I4576" i="9"/>
  <c r="A4577" i="9"/>
  <c r="B4577" i="9"/>
  <c r="E4577" i="9"/>
  <c r="F4577" i="9"/>
  <c r="H4577" i="9"/>
  <c r="A4578" i="9"/>
  <c r="B4578" i="9"/>
  <c r="C4578" i="9"/>
  <c r="D4578" i="9"/>
  <c r="E4578" i="9"/>
  <c r="F4578" i="9"/>
  <c r="G4578" i="9"/>
  <c r="H4578" i="9"/>
  <c r="I4578" i="9"/>
  <c r="A4579" i="9"/>
  <c r="B4579" i="9"/>
  <c r="D4579" i="9"/>
  <c r="E4579" i="9"/>
  <c r="F4579" i="9"/>
  <c r="H4579" i="9"/>
  <c r="I4579" i="9"/>
  <c r="A4580" i="9"/>
  <c r="B4580" i="9"/>
  <c r="C4580" i="9"/>
  <c r="D4580" i="9"/>
  <c r="E4580" i="9"/>
  <c r="F4580" i="9"/>
  <c r="G4580" i="9"/>
  <c r="H4580" i="9"/>
  <c r="I4580" i="9"/>
  <c r="A4581" i="9"/>
  <c r="B4581" i="9"/>
  <c r="E4581" i="9"/>
  <c r="F4581" i="9"/>
  <c r="H4581" i="9"/>
  <c r="A4582" i="9"/>
  <c r="B4582" i="9"/>
  <c r="C4582" i="9"/>
  <c r="D4582" i="9"/>
  <c r="E4582" i="9"/>
  <c r="F4582" i="9"/>
  <c r="G4582" i="9"/>
  <c r="H4582" i="9"/>
  <c r="I4582" i="9"/>
  <c r="A4583" i="9"/>
  <c r="B4583" i="9"/>
  <c r="D4583" i="9"/>
  <c r="E4583" i="9"/>
  <c r="F4583" i="9"/>
  <c r="H4583" i="9"/>
  <c r="I4583" i="9"/>
  <c r="A4584" i="9"/>
  <c r="B4584" i="9"/>
  <c r="C4584" i="9"/>
  <c r="D4584" i="9"/>
  <c r="E4584" i="9"/>
  <c r="F4584" i="9"/>
  <c r="G4584" i="9"/>
  <c r="H4584" i="9"/>
  <c r="I4584" i="9"/>
  <c r="A4585" i="9"/>
  <c r="B4585" i="9"/>
  <c r="E4585" i="9"/>
  <c r="F4585" i="9"/>
  <c r="H4585" i="9"/>
  <c r="A4586" i="9"/>
  <c r="B4586" i="9"/>
  <c r="C4586" i="9"/>
  <c r="D4586" i="9"/>
  <c r="E4586" i="9"/>
  <c r="F4586" i="9"/>
  <c r="G4586" i="9"/>
  <c r="H4586" i="9"/>
  <c r="I4586" i="9"/>
  <c r="A4587" i="9"/>
  <c r="B4587" i="9"/>
  <c r="D4587" i="9"/>
  <c r="E4587" i="9"/>
  <c r="F4587" i="9"/>
  <c r="H4587" i="9"/>
  <c r="I4587" i="9"/>
  <c r="A4588" i="9"/>
  <c r="B4588" i="9"/>
  <c r="C4588" i="9"/>
  <c r="D4588" i="9"/>
  <c r="E4588" i="9"/>
  <c r="F4588" i="9"/>
  <c r="G4588" i="9"/>
  <c r="H4588" i="9"/>
  <c r="I4588" i="9"/>
  <c r="A4589" i="9"/>
  <c r="B4589" i="9"/>
  <c r="E4589" i="9"/>
  <c r="F4589" i="9"/>
  <c r="H4589" i="9"/>
  <c r="A4590" i="9"/>
  <c r="B4590" i="9"/>
  <c r="C4590" i="9"/>
  <c r="D4590" i="9"/>
  <c r="E4590" i="9"/>
  <c r="F4590" i="9"/>
  <c r="G4590" i="9"/>
  <c r="H4590" i="9"/>
  <c r="I4590" i="9"/>
  <c r="A4591" i="9"/>
  <c r="B4591" i="9"/>
  <c r="D4591" i="9"/>
  <c r="E4591" i="9"/>
  <c r="F4591" i="9"/>
  <c r="H4591" i="9"/>
  <c r="I4591" i="9"/>
  <c r="A4592" i="9"/>
  <c r="B4592" i="9"/>
  <c r="C4592" i="9"/>
  <c r="D4592" i="9"/>
  <c r="E4592" i="9"/>
  <c r="F4592" i="9"/>
  <c r="G4592" i="9"/>
  <c r="H4592" i="9"/>
  <c r="I4592" i="9"/>
  <c r="A4593" i="9"/>
  <c r="B4593" i="9"/>
  <c r="E4593" i="9"/>
  <c r="F4593" i="9"/>
  <c r="H4593" i="9"/>
  <c r="A4594" i="9"/>
  <c r="B4594" i="9"/>
  <c r="C4594" i="9"/>
  <c r="D4594" i="9"/>
  <c r="E4594" i="9"/>
  <c r="F4594" i="9"/>
  <c r="G4594" i="9"/>
  <c r="H4594" i="9"/>
  <c r="I4594" i="9"/>
  <c r="A4595" i="9"/>
  <c r="B4595" i="9"/>
  <c r="D4595" i="9"/>
  <c r="E4595" i="9"/>
  <c r="F4595" i="9"/>
  <c r="H4595" i="9"/>
  <c r="I4595" i="9"/>
  <c r="A4596" i="9"/>
  <c r="B4596" i="9"/>
  <c r="C4596" i="9"/>
  <c r="D4596" i="9"/>
  <c r="E4596" i="9"/>
  <c r="F4596" i="9"/>
  <c r="G4596" i="9"/>
  <c r="H4596" i="9"/>
  <c r="I4596" i="9"/>
  <c r="A4597" i="9"/>
  <c r="B4597" i="9"/>
  <c r="E4597" i="9"/>
  <c r="F4597" i="9"/>
  <c r="H4597" i="9"/>
  <c r="A4598" i="9"/>
  <c r="B4598" i="9"/>
  <c r="C4598" i="9"/>
  <c r="D4598" i="9"/>
  <c r="E4598" i="9"/>
  <c r="F4598" i="9"/>
  <c r="G4598" i="9"/>
  <c r="H4598" i="9"/>
  <c r="I4598" i="9"/>
  <c r="A4599" i="9"/>
  <c r="B4599" i="9"/>
  <c r="D4599" i="9"/>
  <c r="E4599" i="9"/>
  <c r="F4599" i="9"/>
  <c r="H4599" i="9"/>
  <c r="I4599" i="9"/>
  <c r="A4600" i="9"/>
  <c r="B4600" i="9"/>
  <c r="C4600" i="9"/>
  <c r="D4600" i="9"/>
  <c r="E4600" i="9"/>
  <c r="F4600" i="9"/>
  <c r="G4600" i="9"/>
  <c r="H4600" i="9"/>
  <c r="I4600" i="9"/>
  <c r="A4601" i="9"/>
  <c r="B4601" i="9"/>
  <c r="E4601" i="9"/>
  <c r="F4601" i="9"/>
  <c r="H4601" i="9"/>
  <c r="A4602" i="9"/>
  <c r="B4602" i="9"/>
  <c r="C4602" i="9"/>
  <c r="D4602" i="9"/>
  <c r="E4602" i="9"/>
  <c r="F4602" i="9"/>
  <c r="G4602" i="9"/>
  <c r="H4602" i="9"/>
  <c r="I4602" i="9"/>
  <c r="A4603" i="9"/>
  <c r="B4603" i="9"/>
  <c r="D4603" i="9"/>
  <c r="E4603" i="9"/>
  <c r="F4603" i="9"/>
  <c r="H4603" i="9"/>
  <c r="I4603" i="9"/>
  <c r="A4604" i="9"/>
  <c r="B4604" i="9"/>
  <c r="C4604" i="9"/>
  <c r="D4604" i="9"/>
  <c r="E4604" i="9"/>
  <c r="F4604" i="9"/>
  <c r="G4604" i="9"/>
  <c r="H4604" i="9"/>
  <c r="I4604" i="9"/>
  <c r="A4605" i="9"/>
  <c r="B4605" i="9"/>
  <c r="E4605" i="9"/>
  <c r="F4605" i="9"/>
  <c r="H4605" i="9"/>
  <c r="A4606" i="9"/>
  <c r="B4606" i="9"/>
  <c r="C4606" i="9"/>
  <c r="D4606" i="9"/>
  <c r="E4606" i="9"/>
  <c r="F4606" i="9"/>
  <c r="G4606" i="9"/>
  <c r="H4606" i="9"/>
  <c r="I4606" i="9"/>
  <c r="A4607" i="9"/>
  <c r="B4607" i="9"/>
  <c r="D4607" i="9"/>
  <c r="E4607" i="9"/>
  <c r="F4607" i="9"/>
  <c r="H4607" i="9"/>
  <c r="I4607" i="9"/>
  <c r="A4608" i="9"/>
  <c r="B4608" i="9"/>
  <c r="C4608" i="9"/>
  <c r="D4608" i="9"/>
  <c r="E4608" i="9"/>
  <c r="F4608" i="9"/>
  <c r="G4608" i="9"/>
  <c r="H4608" i="9"/>
  <c r="I4608" i="9"/>
  <c r="A4609" i="9"/>
  <c r="B4609" i="9"/>
  <c r="E4609" i="9"/>
  <c r="F4609" i="9"/>
  <c r="H4609" i="9"/>
  <c r="A4610" i="9"/>
  <c r="B4610" i="9"/>
  <c r="C4610" i="9"/>
  <c r="D4610" i="9"/>
  <c r="E4610" i="9"/>
  <c r="F4610" i="9"/>
  <c r="G4610" i="9"/>
  <c r="H4610" i="9"/>
  <c r="I4610" i="9"/>
  <c r="A4611" i="9"/>
  <c r="B4611" i="9"/>
  <c r="D4611" i="9"/>
  <c r="E4611" i="9"/>
  <c r="F4611" i="9"/>
  <c r="H4611" i="9"/>
  <c r="I4611" i="9"/>
  <c r="A4612" i="9"/>
  <c r="B4612" i="9"/>
  <c r="C4612" i="9"/>
  <c r="D4612" i="9"/>
  <c r="E4612" i="9"/>
  <c r="F4612" i="9"/>
  <c r="G4612" i="9"/>
  <c r="H4612" i="9"/>
  <c r="I4612" i="9"/>
  <c r="A4613" i="9"/>
  <c r="B4613" i="9"/>
  <c r="E4613" i="9"/>
  <c r="F4613" i="9"/>
  <c r="H4613" i="9"/>
  <c r="A4614" i="9"/>
  <c r="B4614" i="9"/>
  <c r="C4614" i="9"/>
  <c r="D4614" i="9"/>
  <c r="E4614" i="9"/>
  <c r="F4614" i="9"/>
  <c r="G4614" i="9"/>
  <c r="H4614" i="9"/>
  <c r="I4614" i="9"/>
  <c r="A4615" i="9"/>
  <c r="B4615" i="9"/>
  <c r="D4615" i="9"/>
  <c r="E4615" i="9"/>
  <c r="F4615" i="9"/>
  <c r="H4615" i="9"/>
  <c r="I4615" i="9"/>
  <c r="A4616" i="9"/>
  <c r="B4616" i="9"/>
  <c r="C4616" i="9"/>
  <c r="D4616" i="9"/>
  <c r="E4616" i="9"/>
  <c r="F4616" i="9"/>
  <c r="G4616" i="9"/>
  <c r="H4616" i="9"/>
  <c r="I4616" i="9"/>
  <c r="A4617" i="9"/>
  <c r="B4617" i="9"/>
  <c r="E4617" i="9"/>
  <c r="F4617" i="9"/>
  <c r="H4617" i="9"/>
  <c r="A4618" i="9"/>
  <c r="B4618" i="9"/>
  <c r="C4618" i="9"/>
  <c r="D4618" i="9"/>
  <c r="E4618" i="9"/>
  <c r="F4618" i="9"/>
  <c r="G4618" i="9"/>
  <c r="H4618" i="9"/>
  <c r="I4618" i="9"/>
  <c r="A4619" i="9"/>
  <c r="B4619" i="9"/>
  <c r="D4619" i="9"/>
  <c r="E4619" i="9"/>
  <c r="F4619" i="9"/>
  <c r="H4619" i="9"/>
  <c r="I4619" i="9"/>
  <c r="A4620" i="9"/>
  <c r="B4620" i="9"/>
  <c r="C4620" i="9"/>
  <c r="D4620" i="9"/>
  <c r="E4620" i="9"/>
  <c r="F4620" i="9"/>
  <c r="G4620" i="9"/>
  <c r="H4620" i="9"/>
  <c r="I4620" i="9"/>
  <c r="A4621" i="9"/>
  <c r="B4621" i="9"/>
  <c r="E4621" i="9"/>
  <c r="F4621" i="9"/>
  <c r="H4621" i="9"/>
  <c r="A4622" i="9"/>
  <c r="B4622" i="9"/>
  <c r="C4622" i="9"/>
  <c r="D4622" i="9"/>
  <c r="E4622" i="9"/>
  <c r="F4622" i="9"/>
  <c r="G4622" i="9"/>
  <c r="H4622" i="9"/>
  <c r="I4622" i="9"/>
  <c r="A4623" i="9"/>
  <c r="B4623" i="9"/>
  <c r="D4623" i="9"/>
  <c r="E4623" i="9"/>
  <c r="F4623" i="9"/>
  <c r="H4623" i="9"/>
  <c r="I4623" i="9"/>
  <c r="A4624" i="9"/>
  <c r="B4624" i="9"/>
  <c r="C4624" i="9"/>
  <c r="D4624" i="9"/>
  <c r="E4624" i="9"/>
  <c r="F4624" i="9"/>
  <c r="G4624" i="9"/>
  <c r="H4624" i="9"/>
  <c r="I4624" i="9"/>
  <c r="A4625" i="9"/>
  <c r="B4625" i="9"/>
  <c r="E4625" i="9"/>
  <c r="F4625" i="9"/>
  <c r="H4625" i="9"/>
  <c r="A4626" i="9"/>
  <c r="B4626" i="9"/>
  <c r="C4626" i="9"/>
  <c r="D4626" i="9"/>
  <c r="E4626" i="9"/>
  <c r="F4626" i="9"/>
  <c r="G4626" i="9"/>
  <c r="H4626" i="9"/>
  <c r="I4626" i="9"/>
  <c r="A4627" i="9"/>
  <c r="B4627" i="9"/>
  <c r="D4627" i="9"/>
  <c r="E4627" i="9"/>
  <c r="F4627" i="9"/>
  <c r="H4627" i="9"/>
  <c r="I4627" i="9"/>
  <c r="A4628" i="9"/>
  <c r="B4628" i="9"/>
  <c r="C4628" i="9"/>
  <c r="D4628" i="9"/>
  <c r="E4628" i="9"/>
  <c r="F4628" i="9"/>
  <c r="G4628" i="9"/>
  <c r="H4628" i="9"/>
  <c r="I4628" i="9"/>
  <c r="A4629" i="9"/>
  <c r="B4629" i="9"/>
  <c r="E4629" i="9"/>
  <c r="F4629" i="9"/>
  <c r="H4629" i="9"/>
  <c r="A4630" i="9"/>
  <c r="B4630" i="9"/>
  <c r="C4630" i="9"/>
  <c r="D4630" i="9"/>
  <c r="E4630" i="9"/>
  <c r="F4630" i="9"/>
  <c r="G4630" i="9"/>
  <c r="H4630" i="9"/>
  <c r="I4630" i="9"/>
  <c r="A4631" i="9"/>
  <c r="B4631" i="9"/>
  <c r="D4631" i="9"/>
  <c r="E4631" i="9"/>
  <c r="F4631" i="9"/>
  <c r="H4631" i="9"/>
  <c r="I4631" i="9"/>
  <c r="A4632" i="9"/>
  <c r="B4632" i="9"/>
  <c r="C4632" i="9"/>
  <c r="D4632" i="9"/>
  <c r="E4632" i="9"/>
  <c r="F4632" i="9"/>
  <c r="G4632" i="9"/>
  <c r="H4632" i="9"/>
  <c r="I4632" i="9"/>
  <c r="A4633" i="9"/>
  <c r="B4633" i="9"/>
  <c r="E4633" i="9"/>
  <c r="F4633" i="9"/>
  <c r="H4633" i="9"/>
  <c r="A4634" i="9"/>
  <c r="B4634" i="9"/>
  <c r="C4634" i="9"/>
  <c r="D4634" i="9"/>
  <c r="E4634" i="9"/>
  <c r="F4634" i="9"/>
  <c r="G4634" i="9"/>
  <c r="H4634" i="9"/>
  <c r="I4634" i="9"/>
  <c r="A4635" i="9"/>
  <c r="B4635" i="9"/>
  <c r="D4635" i="9"/>
  <c r="E4635" i="9"/>
  <c r="F4635" i="9"/>
  <c r="H4635" i="9"/>
  <c r="I4635" i="9"/>
  <c r="A4636" i="9"/>
  <c r="B4636" i="9"/>
  <c r="C4636" i="9"/>
  <c r="D4636" i="9"/>
  <c r="E4636" i="9"/>
  <c r="F4636" i="9"/>
  <c r="G4636" i="9"/>
  <c r="H4636" i="9"/>
  <c r="I4636" i="9"/>
  <c r="A4637" i="9"/>
  <c r="B4637" i="9"/>
  <c r="E4637" i="9"/>
  <c r="F4637" i="9"/>
  <c r="H4637" i="9"/>
  <c r="A4638" i="9"/>
  <c r="B4638" i="9"/>
  <c r="C4638" i="9"/>
  <c r="D4638" i="9"/>
  <c r="E4638" i="9"/>
  <c r="F4638" i="9"/>
  <c r="G4638" i="9"/>
  <c r="H4638" i="9"/>
  <c r="I4638" i="9"/>
  <c r="A4639" i="9"/>
  <c r="B4639" i="9"/>
  <c r="D4639" i="9"/>
  <c r="E4639" i="9"/>
  <c r="F4639" i="9"/>
  <c r="H4639" i="9"/>
  <c r="I4639" i="9"/>
  <c r="A4640" i="9"/>
  <c r="B4640" i="9"/>
  <c r="C4640" i="9"/>
  <c r="D4640" i="9"/>
  <c r="E4640" i="9"/>
  <c r="F4640" i="9"/>
  <c r="G4640" i="9"/>
  <c r="H4640" i="9"/>
  <c r="I4640" i="9"/>
  <c r="A4641" i="9"/>
  <c r="B4641" i="9"/>
  <c r="E4641" i="9"/>
  <c r="F4641" i="9"/>
  <c r="H4641" i="9"/>
  <c r="A4642" i="9"/>
  <c r="B4642" i="9"/>
  <c r="C4642" i="9"/>
  <c r="D4642" i="9"/>
  <c r="E4642" i="9"/>
  <c r="F4642" i="9"/>
  <c r="G4642" i="9"/>
  <c r="H4642" i="9"/>
  <c r="I4642" i="9"/>
  <c r="A4643" i="9"/>
  <c r="B4643" i="9"/>
  <c r="D4643" i="9"/>
  <c r="E4643" i="9"/>
  <c r="F4643" i="9"/>
  <c r="H4643" i="9"/>
  <c r="I4643" i="9"/>
  <c r="A4644" i="9"/>
  <c r="B4644" i="9"/>
  <c r="C4644" i="9"/>
  <c r="D4644" i="9"/>
  <c r="E4644" i="9"/>
  <c r="F4644" i="9"/>
  <c r="G4644" i="9"/>
  <c r="H4644" i="9"/>
  <c r="I4644" i="9"/>
  <c r="A4645" i="9"/>
  <c r="B4645" i="9"/>
  <c r="E4645" i="9"/>
  <c r="F4645" i="9"/>
  <c r="H4645" i="9"/>
  <c r="A4646" i="9"/>
  <c r="B4646" i="9"/>
  <c r="C4646" i="9"/>
  <c r="D4646" i="9"/>
  <c r="E4646" i="9"/>
  <c r="F4646" i="9"/>
  <c r="G4646" i="9"/>
  <c r="H4646" i="9"/>
  <c r="I4646" i="9"/>
  <c r="A4647" i="9"/>
  <c r="B4647" i="9"/>
  <c r="D4647" i="9"/>
  <c r="E4647" i="9"/>
  <c r="F4647" i="9"/>
  <c r="H4647" i="9"/>
  <c r="I4647" i="9"/>
  <c r="A4648" i="9"/>
  <c r="B4648" i="9"/>
  <c r="C4648" i="9"/>
  <c r="D4648" i="9"/>
  <c r="E4648" i="9"/>
  <c r="F4648" i="9"/>
  <c r="G4648" i="9"/>
  <c r="H4648" i="9"/>
  <c r="I4648" i="9"/>
  <c r="A4649" i="9"/>
  <c r="B4649" i="9"/>
  <c r="E4649" i="9"/>
  <c r="F4649" i="9"/>
  <c r="H4649" i="9"/>
  <c r="A4650" i="9"/>
  <c r="B4650" i="9"/>
  <c r="C4650" i="9"/>
  <c r="D4650" i="9"/>
  <c r="E4650" i="9"/>
  <c r="F4650" i="9"/>
  <c r="G4650" i="9"/>
  <c r="H4650" i="9"/>
  <c r="I4650" i="9"/>
  <c r="A4651" i="9"/>
  <c r="B4651" i="9"/>
  <c r="D4651" i="9"/>
  <c r="E4651" i="9"/>
  <c r="F4651" i="9"/>
  <c r="H4651" i="9"/>
  <c r="I4651" i="9"/>
  <c r="A4652" i="9"/>
  <c r="B4652" i="9"/>
  <c r="C4652" i="9"/>
  <c r="D4652" i="9"/>
  <c r="E4652" i="9"/>
  <c r="F4652" i="9"/>
  <c r="G4652" i="9"/>
  <c r="H4652" i="9"/>
  <c r="I4652" i="9"/>
  <c r="A4653" i="9"/>
  <c r="B4653" i="9"/>
  <c r="E4653" i="9"/>
  <c r="F4653" i="9"/>
  <c r="H4653" i="9"/>
  <c r="A4654" i="9"/>
  <c r="B4654" i="9"/>
  <c r="C4654" i="9"/>
  <c r="D4654" i="9"/>
  <c r="E4654" i="9"/>
  <c r="F4654" i="9"/>
  <c r="G4654" i="9"/>
  <c r="H4654" i="9"/>
  <c r="I4654" i="9"/>
  <c r="A4655" i="9"/>
  <c r="B4655" i="9"/>
  <c r="D4655" i="9"/>
  <c r="E4655" i="9"/>
  <c r="F4655" i="9"/>
  <c r="H4655" i="9"/>
  <c r="I4655" i="9"/>
  <c r="A4656" i="9"/>
  <c r="B4656" i="9"/>
  <c r="C4656" i="9"/>
  <c r="D4656" i="9"/>
  <c r="E4656" i="9"/>
  <c r="F4656" i="9"/>
  <c r="G4656" i="9"/>
  <c r="H4656" i="9"/>
  <c r="I4656" i="9"/>
  <c r="A4657" i="9"/>
  <c r="B4657" i="9"/>
  <c r="E4657" i="9"/>
  <c r="F4657" i="9"/>
  <c r="H4657" i="9"/>
  <c r="A4658" i="9"/>
  <c r="B4658" i="9"/>
  <c r="C4658" i="9"/>
  <c r="D4658" i="9"/>
  <c r="E4658" i="9"/>
  <c r="F4658" i="9"/>
  <c r="G4658" i="9"/>
  <c r="H4658" i="9"/>
  <c r="I4658" i="9"/>
  <c r="A4659" i="9"/>
  <c r="B4659" i="9"/>
  <c r="D4659" i="9"/>
  <c r="E4659" i="9"/>
  <c r="F4659" i="9"/>
  <c r="H4659" i="9"/>
  <c r="I4659" i="9"/>
  <c r="A4660" i="9"/>
  <c r="B4660" i="9"/>
  <c r="C4660" i="9"/>
  <c r="D4660" i="9"/>
  <c r="E4660" i="9"/>
  <c r="F4660" i="9"/>
  <c r="G4660" i="9"/>
  <c r="H4660" i="9"/>
  <c r="I4660" i="9"/>
  <c r="A4661" i="9"/>
  <c r="B4661" i="9"/>
  <c r="E4661" i="9"/>
  <c r="F4661" i="9"/>
  <c r="H4661" i="9"/>
  <c r="A4662" i="9"/>
  <c r="B4662" i="9"/>
  <c r="C4662" i="9"/>
  <c r="D4662" i="9"/>
  <c r="E4662" i="9"/>
  <c r="F4662" i="9"/>
  <c r="G4662" i="9"/>
  <c r="H4662" i="9"/>
  <c r="I4662" i="9"/>
  <c r="A4663" i="9"/>
  <c r="B4663" i="9"/>
  <c r="D4663" i="9"/>
  <c r="E4663" i="9"/>
  <c r="F4663" i="9"/>
  <c r="H4663" i="9"/>
  <c r="I4663" i="9"/>
  <c r="A4664" i="9"/>
  <c r="B4664" i="9"/>
  <c r="C4664" i="9"/>
  <c r="D4664" i="9"/>
  <c r="E4664" i="9"/>
  <c r="F4664" i="9"/>
  <c r="G4664" i="9"/>
  <c r="H4664" i="9"/>
  <c r="I4664" i="9"/>
  <c r="A4665" i="9"/>
  <c r="B4665" i="9"/>
  <c r="E4665" i="9"/>
  <c r="F4665" i="9"/>
  <c r="H4665" i="9"/>
  <c r="A4666" i="9"/>
  <c r="B4666" i="9"/>
  <c r="C4666" i="9"/>
  <c r="D4666" i="9"/>
  <c r="E4666" i="9"/>
  <c r="F4666" i="9"/>
  <c r="G4666" i="9"/>
  <c r="H4666" i="9"/>
  <c r="I4666" i="9"/>
  <c r="A4667" i="9"/>
  <c r="B4667" i="9"/>
  <c r="D4667" i="9"/>
  <c r="E4667" i="9"/>
  <c r="F4667" i="9"/>
  <c r="H4667" i="9"/>
  <c r="I4667" i="9"/>
  <c r="A4668" i="9"/>
  <c r="B4668" i="9"/>
  <c r="C4668" i="9"/>
  <c r="D4668" i="9"/>
  <c r="E4668" i="9"/>
  <c r="F4668" i="9"/>
  <c r="G4668" i="9"/>
  <c r="H4668" i="9"/>
  <c r="I4668" i="9"/>
  <c r="A4669" i="9"/>
  <c r="B4669" i="9"/>
  <c r="E4669" i="9"/>
  <c r="F4669" i="9"/>
  <c r="H4669" i="9"/>
  <c r="A4670" i="9"/>
  <c r="B4670" i="9"/>
  <c r="C4670" i="9"/>
  <c r="D4670" i="9"/>
  <c r="E4670" i="9"/>
  <c r="F4670" i="9"/>
  <c r="G4670" i="9"/>
  <c r="H4670" i="9"/>
  <c r="I4670" i="9"/>
  <c r="A4671" i="9"/>
  <c r="B4671" i="9"/>
  <c r="D4671" i="9"/>
  <c r="E4671" i="9"/>
  <c r="F4671" i="9"/>
  <c r="H4671" i="9"/>
  <c r="I4671" i="9"/>
  <c r="A4672" i="9"/>
  <c r="B4672" i="9"/>
  <c r="C4672" i="9"/>
  <c r="D4672" i="9"/>
  <c r="E4672" i="9"/>
  <c r="F4672" i="9"/>
  <c r="G4672" i="9"/>
  <c r="H4672" i="9"/>
  <c r="I4672" i="9"/>
  <c r="A4673" i="9"/>
  <c r="B4673" i="9"/>
  <c r="E4673" i="9"/>
  <c r="F4673" i="9"/>
  <c r="H4673" i="9"/>
  <c r="A4674" i="9"/>
  <c r="B4674" i="9"/>
  <c r="C4674" i="9"/>
  <c r="D4674" i="9"/>
  <c r="E4674" i="9"/>
  <c r="F4674" i="9"/>
  <c r="G4674" i="9"/>
  <c r="H4674" i="9"/>
  <c r="I4674" i="9"/>
  <c r="A4675" i="9"/>
  <c r="B4675" i="9"/>
  <c r="D4675" i="9"/>
  <c r="E4675" i="9"/>
  <c r="F4675" i="9"/>
  <c r="H4675" i="9"/>
  <c r="I4675" i="9"/>
  <c r="A4676" i="9"/>
  <c r="B4676" i="9"/>
  <c r="C4676" i="9"/>
  <c r="D4676" i="9"/>
  <c r="E4676" i="9"/>
  <c r="F4676" i="9"/>
  <c r="G4676" i="9"/>
  <c r="H4676" i="9"/>
  <c r="I4676" i="9"/>
  <c r="A4677" i="9"/>
  <c r="B4677" i="9"/>
  <c r="E4677" i="9"/>
  <c r="F4677" i="9"/>
  <c r="H4677" i="9"/>
  <c r="A4678" i="9"/>
  <c r="B4678" i="9"/>
  <c r="C4678" i="9"/>
  <c r="D4678" i="9"/>
  <c r="E4678" i="9"/>
  <c r="F4678" i="9"/>
  <c r="G4678" i="9"/>
  <c r="H4678" i="9"/>
  <c r="I4678" i="9"/>
  <c r="A4679" i="9"/>
  <c r="B4679" i="9"/>
  <c r="D4679" i="9"/>
  <c r="E4679" i="9"/>
  <c r="F4679" i="9"/>
  <c r="H4679" i="9"/>
  <c r="I4679" i="9"/>
  <c r="A4680" i="9"/>
  <c r="B4680" i="9"/>
  <c r="C4680" i="9"/>
  <c r="D4680" i="9"/>
  <c r="E4680" i="9"/>
  <c r="F4680" i="9"/>
  <c r="G4680" i="9"/>
  <c r="H4680" i="9"/>
  <c r="I4680" i="9"/>
  <c r="A4681" i="9"/>
  <c r="B4681" i="9"/>
  <c r="E4681" i="9"/>
  <c r="F4681" i="9"/>
  <c r="H4681" i="9"/>
  <c r="A4682" i="9"/>
  <c r="B4682" i="9"/>
  <c r="C4682" i="9"/>
  <c r="D4682" i="9"/>
  <c r="E4682" i="9"/>
  <c r="F4682" i="9"/>
  <c r="G4682" i="9"/>
  <c r="H4682" i="9"/>
  <c r="I4682" i="9"/>
  <c r="A4683" i="9"/>
  <c r="B4683" i="9"/>
  <c r="D4683" i="9"/>
  <c r="E4683" i="9"/>
  <c r="F4683" i="9"/>
  <c r="H4683" i="9"/>
  <c r="I4683" i="9"/>
  <c r="A4684" i="9"/>
  <c r="B4684" i="9"/>
  <c r="C4684" i="9"/>
  <c r="D4684" i="9"/>
  <c r="E4684" i="9"/>
  <c r="F4684" i="9"/>
  <c r="G4684" i="9"/>
  <c r="H4684" i="9"/>
  <c r="I4684" i="9"/>
  <c r="A4685" i="9"/>
  <c r="B4685" i="9"/>
  <c r="E4685" i="9"/>
  <c r="F4685" i="9"/>
  <c r="H4685" i="9"/>
  <c r="A4686" i="9"/>
  <c r="B4686" i="9"/>
  <c r="C4686" i="9"/>
  <c r="D4686" i="9"/>
  <c r="E4686" i="9"/>
  <c r="F4686" i="9"/>
  <c r="G4686" i="9"/>
  <c r="H4686" i="9"/>
  <c r="I4686" i="9"/>
  <c r="A4687" i="9"/>
  <c r="B4687" i="9"/>
  <c r="D4687" i="9"/>
  <c r="E4687" i="9"/>
  <c r="F4687" i="9"/>
  <c r="H4687" i="9"/>
  <c r="I4687" i="9"/>
  <c r="A4688" i="9"/>
  <c r="B4688" i="9"/>
  <c r="C4688" i="9"/>
  <c r="D4688" i="9"/>
  <c r="E4688" i="9"/>
  <c r="F4688" i="9"/>
  <c r="G4688" i="9"/>
  <c r="H4688" i="9"/>
  <c r="I4688" i="9"/>
  <c r="A4689" i="9"/>
  <c r="B4689" i="9"/>
  <c r="E4689" i="9"/>
  <c r="F4689" i="9"/>
  <c r="H4689" i="9"/>
  <c r="A4690" i="9"/>
  <c r="B4690" i="9"/>
  <c r="C4690" i="9"/>
  <c r="D4690" i="9"/>
  <c r="E4690" i="9"/>
  <c r="F4690" i="9"/>
  <c r="G4690" i="9"/>
  <c r="H4690" i="9"/>
  <c r="I4690" i="9"/>
  <c r="A4691" i="9"/>
  <c r="B4691" i="9"/>
  <c r="D4691" i="9"/>
  <c r="E4691" i="9"/>
  <c r="F4691" i="9"/>
  <c r="H4691" i="9"/>
  <c r="I4691" i="9"/>
  <c r="A4692" i="9"/>
  <c r="B4692" i="9"/>
  <c r="C4692" i="9"/>
  <c r="D4692" i="9"/>
  <c r="E4692" i="9"/>
  <c r="F4692" i="9"/>
  <c r="G4692" i="9"/>
  <c r="H4692" i="9"/>
  <c r="I4692" i="9"/>
  <c r="A4693" i="9"/>
  <c r="B4693" i="9"/>
  <c r="E4693" i="9"/>
  <c r="F4693" i="9"/>
  <c r="H4693" i="9"/>
  <c r="A4694" i="9"/>
  <c r="B4694" i="9"/>
  <c r="C4694" i="9"/>
  <c r="D4694" i="9"/>
  <c r="E4694" i="9"/>
  <c r="F4694" i="9"/>
  <c r="G4694" i="9"/>
  <c r="H4694" i="9"/>
  <c r="I4694" i="9"/>
  <c r="A4695" i="9"/>
  <c r="B4695" i="9"/>
  <c r="D4695" i="9"/>
  <c r="E4695" i="9"/>
  <c r="F4695" i="9"/>
  <c r="H4695" i="9"/>
  <c r="I4695" i="9"/>
  <c r="A4696" i="9"/>
  <c r="B4696" i="9"/>
  <c r="C4696" i="9"/>
  <c r="D4696" i="9"/>
  <c r="E4696" i="9"/>
  <c r="F4696" i="9"/>
  <c r="G4696" i="9"/>
  <c r="H4696" i="9"/>
  <c r="I4696" i="9"/>
  <c r="A4697" i="9"/>
  <c r="B4697" i="9"/>
  <c r="E4697" i="9"/>
  <c r="F4697" i="9"/>
  <c r="H4697" i="9"/>
  <c r="A4698" i="9"/>
  <c r="B4698" i="9"/>
  <c r="C4698" i="9"/>
  <c r="D4698" i="9"/>
  <c r="E4698" i="9"/>
  <c r="F4698" i="9"/>
  <c r="G4698" i="9"/>
  <c r="H4698" i="9"/>
  <c r="I4698" i="9"/>
  <c r="A4699" i="9"/>
  <c r="B4699" i="9"/>
  <c r="D4699" i="9"/>
  <c r="E4699" i="9"/>
  <c r="F4699" i="9"/>
  <c r="H4699" i="9"/>
  <c r="I4699" i="9"/>
  <c r="A4700" i="9"/>
  <c r="B4700" i="9"/>
  <c r="C4700" i="9"/>
  <c r="D4700" i="9"/>
  <c r="E4700" i="9"/>
  <c r="F4700" i="9"/>
  <c r="G4700" i="9"/>
  <c r="H4700" i="9"/>
  <c r="I4700" i="9"/>
  <c r="A4701" i="9"/>
  <c r="B4701" i="9"/>
  <c r="E4701" i="9"/>
  <c r="F4701" i="9"/>
  <c r="H4701" i="9"/>
  <c r="A4702" i="9"/>
  <c r="B4702" i="9"/>
  <c r="C4702" i="9"/>
  <c r="D4702" i="9"/>
  <c r="E4702" i="9"/>
  <c r="F4702" i="9"/>
  <c r="G4702" i="9"/>
  <c r="H4702" i="9"/>
  <c r="I4702" i="9"/>
  <c r="A4703" i="9"/>
  <c r="B4703" i="9"/>
  <c r="D4703" i="9"/>
  <c r="E4703" i="9"/>
  <c r="F4703" i="9"/>
  <c r="H4703" i="9"/>
  <c r="I4703" i="9"/>
  <c r="A4704" i="9"/>
  <c r="B4704" i="9"/>
  <c r="C4704" i="9"/>
  <c r="D4704" i="9"/>
  <c r="E4704" i="9"/>
  <c r="F4704" i="9"/>
  <c r="G4704" i="9"/>
  <c r="H4704" i="9"/>
  <c r="I4704" i="9"/>
  <c r="A4705" i="9"/>
  <c r="B4705" i="9"/>
  <c r="E4705" i="9"/>
  <c r="F4705" i="9"/>
  <c r="H4705" i="9"/>
  <c r="A4706" i="9"/>
  <c r="B4706" i="9"/>
  <c r="C4706" i="9"/>
  <c r="D4706" i="9"/>
  <c r="E4706" i="9"/>
  <c r="F4706" i="9"/>
  <c r="G4706" i="9"/>
  <c r="H4706" i="9"/>
  <c r="I4706" i="9"/>
  <c r="A4707" i="9"/>
  <c r="B4707" i="9"/>
  <c r="D4707" i="9"/>
  <c r="E4707" i="9"/>
  <c r="F4707" i="9"/>
  <c r="H4707" i="9"/>
  <c r="I4707" i="9"/>
  <c r="A4708" i="9"/>
  <c r="B4708" i="9"/>
  <c r="C4708" i="9"/>
  <c r="D4708" i="9"/>
  <c r="E4708" i="9"/>
  <c r="F4708" i="9"/>
  <c r="G4708" i="9"/>
  <c r="H4708" i="9"/>
  <c r="I4708" i="9"/>
  <c r="A4709" i="9"/>
  <c r="B4709" i="9"/>
  <c r="E4709" i="9"/>
  <c r="F4709" i="9"/>
  <c r="H4709" i="9"/>
  <c r="A4710" i="9"/>
  <c r="B4710" i="9"/>
  <c r="C4710" i="9"/>
  <c r="D4710" i="9"/>
  <c r="E4710" i="9"/>
  <c r="F4710" i="9"/>
  <c r="G4710" i="9"/>
  <c r="H4710" i="9"/>
  <c r="I4710" i="9"/>
  <c r="A4711" i="9"/>
  <c r="B4711" i="9"/>
  <c r="D4711" i="9"/>
  <c r="E4711" i="9"/>
  <c r="F4711" i="9"/>
  <c r="H4711" i="9"/>
  <c r="I4711" i="9"/>
  <c r="A4712" i="9"/>
  <c r="B4712" i="9"/>
  <c r="C4712" i="9"/>
  <c r="D4712" i="9"/>
  <c r="E4712" i="9"/>
  <c r="F4712" i="9"/>
  <c r="G4712" i="9"/>
  <c r="H4712" i="9"/>
  <c r="I4712" i="9"/>
  <c r="A4713" i="9"/>
  <c r="B4713" i="9"/>
  <c r="E4713" i="9"/>
  <c r="F4713" i="9"/>
  <c r="H4713" i="9"/>
  <c r="A4714" i="9"/>
  <c r="B4714" i="9"/>
  <c r="C4714" i="9"/>
  <c r="D4714" i="9"/>
  <c r="E4714" i="9"/>
  <c r="F4714" i="9"/>
  <c r="G4714" i="9"/>
  <c r="H4714" i="9"/>
  <c r="I4714" i="9"/>
  <c r="A4715" i="9"/>
  <c r="B4715" i="9"/>
  <c r="D4715" i="9"/>
  <c r="E4715" i="9"/>
  <c r="F4715" i="9"/>
  <c r="H4715" i="9"/>
  <c r="I4715" i="9"/>
  <c r="A4716" i="9"/>
  <c r="B4716" i="9"/>
  <c r="C4716" i="9"/>
  <c r="D4716" i="9"/>
  <c r="E4716" i="9"/>
  <c r="F4716" i="9"/>
  <c r="G4716" i="9"/>
  <c r="H4716" i="9"/>
  <c r="I4716" i="9"/>
  <c r="A4717" i="9"/>
  <c r="B4717" i="9"/>
  <c r="E4717" i="9"/>
  <c r="F4717" i="9"/>
  <c r="H4717" i="9"/>
  <c r="A4718" i="9"/>
  <c r="B4718" i="9"/>
  <c r="C4718" i="9"/>
  <c r="D4718" i="9"/>
  <c r="E4718" i="9"/>
  <c r="F4718" i="9"/>
  <c r="G4718" i="9"/>
  <c r="H4718" i="9"/>
  <c r="I4718" i="9"/>
  <c r="A4719" i="9"/>
  <c r="B4719" i="9"/>
  <c r="D4719" i="9"/>
  <c r="E4719" i="9"/>
  <c r="F4719" i="9"/>
  <c r="H4719" i="9"/>
  <c r="I4719" i="9"/>
  <c r="A4720" i="9"/>
  <c r="B4720" i="9"/>
  <c r="C4720" i="9"/>
  <c r="D4720" i="9"/>
  <c r="E4720" i="9"/>
  <c r="F4720" i="9"/>
  <c r="G4720" i="9"/>
  <c r="H4720" i="9"/>
  <c r="I4720" i="9"/>
  <c r="A4721" i="9"/>
  <c r="B4721" i="9"/>
  <c r="E4721" i="9"/>
  <c r="F4721" i="9"/>
  <c r="H4721" i="9"/>
  <c r="A4722" i="9"/>
  <c r="B4722" i="9"/>
  <c r="C4722" i="9"/>
  <c r="D4722" i="9"/>
  <c r="E4722" i="9"/>
  <c r="F4722" i="9"/>
  <c r="G4722" i="9"/>
  <c r="H4722" i="9"/>
  <c r="I4722" i="9"/>
  <c r="A4723" i="9"/>
  <c r="B4723" i="9"/>
  <c r="D4723" i="9"/>
  <c r="E4723" i="9"/>
  <c r="F4723" i="9"/>
  <c r="H4723" i="9"/>
  <c r="I4723" i="9"/>
  <c r="A4724" i="9"/>
  <c r="B4724" i="9"/>
  <c r="C4724" i="9"/>
  <c r="D4724" i="9"/>
  <c r="E4724" i="9"/>
  <c r="F4724" i="9"/>
  <c r="G4724" i="9"/>
  <c r="H4724" i="9"/>
  <c r="I4724" i="9"/>
  <c r="A4725" i="9"/>
  <c r="B4725" i="9"/>
  <c r="E4725" i="9"/>
  <c r="F4725" i="9"/>
  <c r="H4725" i="9"/>
  <c r="A4726" i="9"/>
  <c r="B4726" i="9"/>
  <c r="C4726" i="9"/>
  <c r="D4726" i="9"/>
  <c r="E4726" i="9"/>
  <c r="F4726" i="9"/>
  <c r="G4726" i="9"/>
  <c r="H4726" i="9"/>
  <c r="I4726" i="9"/>
  <c r="A4727" i="9"/>
  <c r="B4727" i="9"/>
  <c r="D4727" i="9"/>
  <c r="E4727" i="9"/>
  <c r="F4727" i="9"/>
  <c r="H4727" i="9"/>
  <c r="I4727" i="9"/>
  <c r="A4728" i="9"/>
  <c r="B4728" i="9"/>
  <c r="C4728" i="9"/>
  <c r="D4728" i="9"/>
  <c r="E4728" i="9"/>
  <c r="F4728" i="9"/>
  <c r="G4728" i="9"/>
  <c r="H4728" i="9"/>
  <c r="I4728" i="9"/>
  <c r="A4729" i="9"/>
  <c r="B4729" i="9"/>
  <c r="E4729" i="9"/>
  <c r="F4729" i="9"/>
  <c r="H4729" i="9"/>
  <c r="A4730" i="9"/>
  <c r="B4730" i="9"/>
  <c r="C4730" i="9"/>
  <c r="D4730" i="9"/>
  <c r="E4730" i="9"/>
  <c r="F4730" i="9"/>
  <c r="G4730" i="9"/>
  <c r="H4730" i="9"/>
  <c r="I4730" i="9"/>
  <c r="A4731" i="9"/>
  <c r="B4731" i="9"/>
  <c r="D4731" i="9"/>
  <c r="E4731" i="9"/>
  <c r="F4731" i="9"/>
  <c r="H4731" i="9"/>
  <c r="I4731" i="9"/>
  <c r="A4732" i="9"/>
  <c r="B4732" i="9"/>
  <c r="C4732" i="9"/>
  <c r="D4732" i="9"/>
  <c r="E4732" i="9"/>
  <c r="F4732" i="9"/>
  <c r="G4732" i="9"/>
  <c r="H4732" i="9"/>
  <c r="I4732" i="9"/>
  <c r="A4733" i="9"/>
  <c r="B4733" i="9"/>
  <c r="D4733" i="9"/>
  <c r="E4733" i="9"/>
  <c r="F4733" i="9"/>
  <c r="H4733" i="9"/>
  <c r="I4733" i="9"/>
  <c r="A4734" i="9"/>
  <c r="B4734" i="9"/>
  <c r="C4734" i="9"/>
  <c r="D4734" i="9"/>
  <c r="E4734" i="9"/>
  <c r="F4734" i="9"/>
  <c r="G4734" i="9"/>
  <c r="H4734" i="9"/>
  <c r="I4734" i="9"/>
  <c r="A4735" i="9"/>
  <c r="D4735" i="9" s="1"/>
  <c r="B4735" i="9"/>
  <c r="E4735" i="9"/>
  <c r="F4735" i="9"/>
  <c r="H4735" i="9"/>
  <c r="A4736" i="9"/>
  <c r="B4736" i="9"/>
  <c r="C4736" i="9"/>
  <c r="D4736" i="9"/>
  <c r="E4736" i="9"/>
  <c r="F4736" i="9"/>
  <c r="G4736" i="9"/>
  <c r="H4736" i="9"/>
  <c r="I4736" i="9"/>
  <c r="A4737" i="9"/>
  <c r="B4737" i="9"/>
  <c r="D4737" i="9"/>
  <c r="E4737" i="9"/>
  <c r="F4737" i="9"/>
  <c r="H4737" i="9"/>
  <c r="I4737" i="9"/>
  <c r="A4738" i="9"/>
  <c r="B4738" i="9"/>
  <c r="C4738" i="9"/>
  <c r="D4738" i="9"/>
  <c r="E4738" i="9"/>
  <c r="F4738" i="9"/>
  <c r="G4738" i="9"/>
  <c r="H4738" i="9"/>
  <c r="I4738" i="9"/>
  <c r="A4739" i="9"/>
  <c r="D4739" i="9" s="1"/>
  <c r="B4739" i="9"/>
  <c r="E4739" i="9"/>
  <c r="F4739" i="9"/>
  <c r="H4739" i="9"/>
  <c r="A4740" i="9"/>
  <c r="B4740" i="9"/>
  <c r="C4740" i="9"/>
  <c r="D4740" i="9"/>
  <c r="E4740" i="9"/>
  <c r="F4740" i="9"/>
  <c r="G4740" i="9"/>
  <c r="H4740" i="9"/>
  <c r="I4740" i="9"/>
  <c r="A4741" i="9"/>
  <c r="B4741" i="9"/>
  <c r="D4741" i="9"/>
  <c r="E4741" i="9"/>
  <c r="F4741" i="9"/>
  <c r="H4741" i="9"/>
  <c r="I4741" i="9"/>
  <c r="A4742" i="9"/>
  <c r="B4742" i="9"/>
  <c r="C4742" i="9"/>
  <c r="D4742" i="9"/>
  <c r="E4742" i="9"/>
  <c r="F4742" i="9"/>
  <c r="G4742" i="9"/>
  <c r="H4742" i="9"/>
  <c r="I4742" i="9"/>
  <c r="A4743" i="9"/>
  <c r="D4743" i="9" s="1"/>
  <c r="B4743" i="9"/>
  <c r="E4743" i="9"/>
  <c r="F4743" i="9"/>
  <c r="H4743" i="9"/>
  <c r="A4744" i="9"/>
  <c r="B4744" i="9"/>
  <c r="C4744" i="9"/>
  <c r="D4744" i="9"/>
  <c r="E4744" i="9"/>
  <c r="F4744" i="9"/>
  <c r="G4744" i="9"/>
  <c r="H4744" i="9"/>
  <c r="I4744" i="9"/>
  <c r="A4745" i="9"/>
  <c r="B4745" i="9"/>
  <c r="D4745" i="9"/>
  <c r="E4745" i="9"/>
  <c r="F4745" i="9"/>
  <c r="H4745" i="9"/>
  <c r="I4745" i="9"/>
  <c r="A4746" i="9"/>
  <c r="B4746" i="9"/>
  <c r="C4746" i="9"/>
  <c r="D4746" i="9"/>
  <c r="E4746" i="9"/>
  <c r="F4746" i="9"/>
  <c r="G4746" i="9"/>
  <c r="H4746" i="9"/>
  <c r="I4746" i="9"/>
  <c r="A4747" i="9"/>
  <c r="D4747" i="9" s="1"/>
  <c r="B4747" i="9"/>
  <c r="E4747" i="9"/>
  <c r="F4747" i="9"/>
  <c r="H4747" i="9"/>
  <c r="A4748" i="9"/>
  <c r="B4748" i="9"/>
  <c r="C4748" i="9"/>
  <c r="D4748" i="9"/>
  <c r="E4748" i="9"/>
  <c r="F4748" i="9"/>
  <c r="G4748" i="9"/>
  <c r="H4748" i="9"/>
  <c r="I4748" i="9"/>
  <c r="A4749" i="9"/>
  <c r="B4749" i="9"/>
  <c r="D4749" i="9"/>
  <c r="E4749" i="9"/>
  <c r="F4749" i="9"/>
  <c r="H4749" i="9"/>
  <c r="I4749" i="9"/>
  <c r="A4750" i="9"/>
  <c r="B4750" i="9"/>
  <c r="C4750" i="9"/>
  <c r="D4750" i="9"/>
  <c r="E4750" i="9"/>
  <c r="F4750" i="9"/>
  <c r="G4750" i="9"/>
  <c r="H4750" i="9"/>
  <c r="I4750" i="9"/>
  <c r="A4751" i="9"/>
  <c r="D4751" i="9" s="1"/>
  <c r="B4751" i="9"/>
  <c r="E4751" i="9"/>
  <c r="F4751" i="9"/>
  <c r="H4751" i="9"/>
  <c r="A4752" i="9"/>
  <c r="B4752" i="9"/>
  <c r="C4752" i="9"/>
  <c r="D4752" i="9"/>
  <c r="E4752" i="9"/>
  <c r="F4752" i="9"/>
  <c r="G4752" i="9"/>
  <c r="H4752" i="9"/>
  <c r="I4752" i="9"/>
  <c r="A4753" i="9"/>
  <c r="B4753" i="9"/>
  <c r="D4753" i="9"/>
  <c r="E4753" i="9"/>
  <c r="F4753" i="9"/>
  <c r="H4753" i="9"/>
  <c r="I4753" i="9"/>
  <c r="A4754" i="9"/>
  <c r="B4754" i="9"/>
  <c r="C4754" i="9"/>
  <c r="D4754" i="9"/>
  <c r="E4754" i="9"/>
  <c r="F4754" i="9"/>
  <c r="G4754" i="9"/>
  <c r="H4754" i="9"/>
  <c r="I4754" i="9"/>
  <c r="A4755" i="9"/>
  <c r="D4755" i="9" s="1"/>
  <c r="B4755" i="9"/>
  <c r="E4755" i="9"/>
  <c r="F4755" i="9"/>
  <c r="H4755" i="9"/>
  <c r="A4756" i="9"/>
  <c r="B4756" i="9"/>
  <c r="C4756" i="9"/>
  <c r="D4756" i="9"/>
  <c r="E4756" i="9"/>
  <c r="F4756" i="9"/>
  <c r="G4756" i="9"/>
  <c r="H4756" i="9"/>
  <c r="I4756" i="9"/>
  <c r="A4757" i="9"/>
  <c r="B4757" i="9"/>
  <c r="D4757" i="9"/>
  <c r="E4757" i="9"/>
  <c r="F4757" i="9"/>
  <c r="H4757" i="9"/>
  <c r="I4757" i="9"/>
  <c r="A4758" i="9"/>
  <c r="B4758" i="9"/>
  <c r="C4758" i="9"/>
  <c r="D4758" i="9"/>
  <c r="E4758" i="9"/>
  <c r="F4758" i="9"/>
  <c r="G4758" i="9"/>
  <c r="H4758" i="9"/>
  <c r="I4758" i="9"/>
  <c r="A4759" i="9"/>
  <c r="D4759" i="9" s="1"/>
  <c r="B4759" i="9"/>
  <c r="E4759" i="9"/>
  <c r="F4759" i="9"/>
  <c r="H4759" i="9"/>
  <c r="A4760" i="9"/>
  <c r="B4760" i="9"/>
  <c r="C4760" i="9"/>
  <c r="D4760" i="9"/>
  <c r="E4760" i="9"/>
  <c r="F4760" i="9"/>
  <c r="G4760" i="9"/>
  <c r="H4760" i="9"/>
  <c r="I4760" i="9"/>
  <c r="A4761" i="9"/>
  <c r="B4761" i="9"/>
  <c r="D4761" i="9"/>
  <c r="E4761" i="9"/>
  <c r="F4761" i="9"/>
  <c r="H4761" i="9"/>
  <c r="I4761" i="9"/>
  <c r="A4762" i="9"/>
  <c r="B4762" i="9"/>
  <c r="C4762" i="9"/>
  <c r="D4762" i="9"/>
  <c r="E4762" i="9"/>
  <c r="F4762" i="9"/>
  <c r="G4762" i="9"/>
  <c r="H4762" i="9"/>
  <c r="I4762" i="9"/>
  <c r="A4763" i="9"/>
  <c r="D4763" i="9" s="1"/>
  <c r="B4763" i="9"/>
  <c r="E4763" i="9"/>
  <c r="F4763" i="9"/>
  <c r="H4763" i="9"/>
  <c r="A4764" i="9"/>
  <c r="B4764" i="9"/>
  <c r="C4764" i="9"/>
  <c r="D4764" i="9"/>
  <c r="E4764" i="9"/>
  <c r="F4764" i="9"/>
  <c r="G4764" i="9"/>
  <c r="H4764" i="9"/>
  <c r="I4764" i="9"/>
  <c r="A4765" i="9"/>
  <c r="B4765" i="9"/>
  <c r="D4765" i="9"/>
  <c r="E4765" i="9"/>
  <c r="F4765" i="9"/>
  <c r="H4765" i="9"/>
  <c r="I4765" i="9"/>
  <c r="A4766" i="9"/>
  <c r="B4766" i="9"/>
  <c r="C4766" i="9"/>
  <c r="D4766" i="9"/>
  <c r="E4766" i="9"/>
  <c r="F4766" i="9"/>
  <c r="G4766" i="9"/>
  <c r="H4766" i="9"/>
  <c r="I4766" i="9"/>
  <c r="A4767" i="9"/>
  <c r="D4767" i="9" s="1"/>
  <c r="B4767" i="9"/>
  <c r="E4767" i="9"/>
  <c r="F4767" i="9"/>
  <c r="H4767" i="9"/>
  <c r="A4768" i="9"/>
  <c r="B4768" i="9"/>
  <c r="C4768" i="9"/>
  <c r="D4768" i="9"/>
  <c r="E4768" i="9"/>
  <c r="F4768" i="9"/>
  <c r="G4768" i="9"/>
  <c r="H4768" i="9"/>
  <c r="I4768" i="9"/>
  <c r="A4769" i="9"/>
  <c r="B4769" i="9"/>
  <c r="D4769" i="9"/>
  <c r="E4769" i="9"/>
  <c r="F4769" i="9"/>
  <c r="H4769" i="9"/>
  <c r="I4769" i="9"/>
  <c r="A4770" i="9"/>
  <c r="B4770" i="9"/>
  <c r="C4770" i="9"/>
  <c r="D4770" i="9"/>
  <c r="E4770" i="9"/>
  <c r="F4770" i="9"/>
  <c r="G4770" i="9"/>
  <c r="H4770" i="9"/>
  <c r="I4770" i="9"/>
  <c r="A4771" i="9"/>
  <c r="D4771" i="9" s="1"/>
  <c r="B4771" i="9"/>
  <c r="E4771" i="9"/>
  <c r="F4771" i="9"/>
  <c r="H4771" i="9"/>
  <c r="A4772" i="9"/>
  <c r="B4772" i="9"/>
  <c r="C4772" i="9"/>
  <c r="D4772" i="9"/>
  <c r="E4772" i="9"/>
  <c r="F4772" i="9"/>
  <c r="G4772" i="9"/>
  <c r="H4772" i="9"/>
  <c r="I4772" i="9"/>
  <c r="A4773" i="9"/>
  <c r="B4773" i="9"/>
  <c r="D4773" i="9"/>
  <c r="E4773" i="9"/>
  <c r="F4773" i="9"/>
  <c r="H4773" i="9"/>
  <c r="I4773" i="9"/>
  <c r="A4774" i="9"/>
  <c r="B4774" i="9"/>
  <c r="C4774" i="9"/>
  <c r="D4774" i="9"/>
  <c r="E4774" i="9"/>
  <c r="F4774" i="9"/>
  <c r="G4774" i="9"/>
  <c r="H4774" i="9"/>
  <c r="I4774" i="9"/>
  <c r="A4775" i="9"/>
  <c r="D4775" i="9" s="1"/>
  <c r="B4775" i="9"/>
  <c r="E4775" i="9"/>
  <c r="F4775" i="9"/>
  <c r="H4775" i="9"/>
  <c r="A4776" i="9"/>
  <c r="B4776" i="9"/>
  <c r="C4776" i="9"/>
  <c r="D4776" i="9"/>
  <c r="E4776" i="9"/>
  <c r="F4776" i="9"/>
  <c r="G4776" i="9"/>
  <c r="H4776" i="9"/>
  <c r="I4776" i="9"/>
  <c r="A4777" i="9"/>
  <c r="B4777" i="9"/>
  <c r="D4777" i="9"/>
  <c r="E4777" i="9"/>
  <c r="F4777" i="9"/>
  <c r="H4777" i="9"/>
  <c r="I4777" i="9"/>
  <c r="A4778" i="9"/>
  <c r="B4778" i="9"/>
  <c r="C4778" i="9"/>
  <c r="D4778" i="9"/>
  <c r="E4778" i="9"/>
  <c r="F4778" i="9"/>
  <c r="G4778" i="9"/>
  <c r="H4778" i="9"/>
  <c r="I4778" i="9"/>
  <c r="A4779" i="9"/>
  <c r="D4779" i="9" s="1"/>
  <c r="B4779" i="9"/>
  <c r="E4779" i="9"/>
  <c r="F4779" i="9"/>
  <c r="H4779" i="9"/>
  <c r="A4780" i="9"/>
  <c r="B4780" i="9"/>
  <c r="C4780" i="9"/>
  <c r="D4780" i="9"/>
  <c r="E4780" i="9"/>
  <c r="F4780" i="9"/>
  <c r="G4780" i="9"/>
  <c r="H4780" i="9"/>
  <c r="I4780" i="9"/>
  <c r="A4781" i="9"/>
  <c r="B4781" i="9"/>
  <c r="D4781" i="9"/>
  <c r="E4781" i="9"/>
  <c r="F4781" i="9"/>
  <c r="H4781" i="9"/>
  <c r="I4781" i="9"/>
  <c r="A4782" i="9"/>
  <c r="B4782" i="9"/>
  <c r="C4782" i="9"/>
  <c r="D4782" i="9"/>
  <c r="E4782" i="9"/>
  <c r="F4782" i="9"/>
  <c r="G4782" i="9"/>
  <c r="H4782" i="9"/>
  <c r="I4782" i="9"/>
  <c r="A4783" i="9"/>
  <c r="D4783" i="9" s="1"/>
  <c r="B4783" i="9"/>
  <c r="E4783" i="9"/>
  <c r="F4783" i="9"/>
  <c r="H4783" i="9"/>
  <c r="A4784" i="9"/>
  <c r="B4784" i="9"/>
  <c r="C4784" i="9"/>
  <c r="D4784" i="9"/>
  <c r="E4784" i="9"/>
  <c r="F4784" i="9"/>
  <c r="G4784" i="9"/>
  <c r="H4784" i="9"/>
  <c r="I4784" i="9"/>
  <c r="A4785" i="9"/>
  <c r="B4785" i="9"/>
  <c r="D4785" i="9"/>
  <c r="E4785" i="9"/>
  <c r="F4785" i="9"/>
  <c r="H4785" i="9"/>
  <c r="I4785" i="9"/>
  <c r="A4786" i="9"/>
  <c r="B4786" i="9"/>
  <c r="C4786" i="9"/>
  <c r="D4786" i="9"/>
  <c r="E4786" i="9"/>
  <c r="F4786" i="9"/>
  <c r="G4786" i="9"/>
  <c r="H4786" i="9"/>
  <c r="I4786" i="9"/>
  <c r="A4787" i="9"/>
  <c r="D4787" i="9" s="1"/>
  <c r="B4787" i="9"/>
  <c r="E4787" i="9"/>
  <c r="F4787" i="9"/>
  <c r="H4787" i="9"/>
  <c r="A4788" i="9"/>
  <c r="B4788" i="9"/>
  <c r="C4788" i="9"/>
  <c r="D4788" i="9"/>
  <c r="E4788" i="9"/>
  <c r="F4788" i="9"/>
  <c r="G4788" i="9"/>
  <c r="H4788" i="9"/>
  <c r="I4788" i="9"/>
  <c r="A4789" i="9"/>
  <c r="B4789" i="9"/>
  <c r="D4789" i="9"/>
  <c r="E4789" i="9"/>
  <c r="F4789" i="9"/>
  <c r="H4789" i="9"/>
  <c r="I4789" i="9"/>
  <c r="A4790" i="9"/>
  <c r="B4790" i="9"/>
  <c r="C4790" i="9"/>
  <c r="D4790" i="9"/>
  <c r="E4790" i="9"/>
  <c r="F4790" i="9"/>
  <c r="G4790" i="9"/>
  <c r="H4790" i="9"/>
  <c r="I4790" i="9"/>
  <c r="A4791" i="9"/>
  <c r="D4791" i="9" s="1"/>
  <c r="B4791" i="9"/>
  <c r="E4791" i="9"/>
  <c r="F4791" i="9"/>
  <c r="H4791" i="9"/>
  <c r="A4792" i="9"/>
  <c r="B4792" i="9"/>
  <c r="C4792" i="9"/>
  <c r="D4792" i="9"/>
  <c r="E4792" i="9"/>
  <c r="F4792" i="9"/>
  <c r="G4792" i="9"/>
  <c r="H4792" i="9"/>
  <c r="I4792" i="9"/>
  <c r="A4793" i="9"/>
  <c r="B4793" i="9"/>
  <c r="D4793" i="9"/>
  <c r="E4793" i="9"/>
  <c r="F4793" i="9"/>
  <c r="H4793" i="9"/>
  <c r="I4793" i="9"/>
  <c r="A4794" i="9"/>
  <c r="B4794" i="9"/>
  <c r="C4794" i="9"/>
  <c r="D4794" i="9"/>
  <c r="E4794" i="9"/>
  <c r="F4794" i="9"/>
  <c r="G4794" i="9"/>
  <c r="H4794" i="9"/>
  <c r="I4794" i="9"/>
  <c r="A4795" i="9"/>
  <c r="D4795" i="9" s="1"/>
  <c r="B4795" i="9"/>
  <c r="E4795" i="9"/>
  <c r="F4795" i="9"/>
  <c r="H4795" i="9"/>
  <c r="A4796" i="9"/>
  <c r="B4796" i="9"/>
  <c r="C4796" i="9"/>
  <c r="D4796" i="9"/>
  <c r="E4796" i="9"/>
  <c r="F4796" i="9"/>
  <c r="G4796" i="9"/>
  <c r="H4796" i="9"/>
  <c r="I4796" i="9"/>
  <c r="A4797" i="9"/>
  <c r="B4797" i="9"/>
  <c r="D4797" i="9"/>
  <c r="E4797" i="9"/>
  <c r="F4797" i="9"/>
  <c r="H4797" i="9"/>
  <c r="I4797" i="9"/>
  <c r="A4798" i="9"/>
  <c r="B4798" i="9"/>
  <c r="C4798" i="9"/>
  <c r="D4798" i="9"/>
  <c r="E4798" i="9"/>
  <c r="F4798" i="9"/>
  <c r="G4798" i="9"/>
  <c r="H4798" i="9"/>
  <c r="I4798" i="9"/>
  <c r="A4799" i="9"/>
  <c r="D4799" i="9" s="1"/>
  <c r="B4799" i="9"/>
  <c r="E4799" i="9"/>
  <c r="F4799" i="9"/>
  <c r="H4799" i="9"/>
  <c r="A4800" i="9"/>
  <c r="B4800" i="9"/>
  <c r="C4800" i="9"/>
  <c r="D4800" i="9"/>
  <c r="E4800" i="9"/>
  <c r="F4800" i="9"/>
  <c r="G4800" i="9"/>
  <c r="H4800" i="9"/>
  <c r="I4800" i="9"/>
  <c r="A4801" i="9"/>
  <c r="B4801" i="9"/>
  <c r="D4801" i="9"/>
  <c r="E4801" i="9"/>
  <c r="F4801" i="9"/>
  <c r="H4801" i="9"/>
  <c r="I4801" i="9"/>
  <c r="A2402" i="9"/>
  <c r="B2402" i="9"/>
  <c r="C2402" i="9"/>
  <c r="D2402" i="9"/>
  <c r="E2402" i="9"/>
  <c r="F2402" i="9"/>
  <c r="G2402" i="9"/>
  <c r="H2402" i="9"/>
  <c r="I2402" i="9"/>
  <c r="A3" i="9"/>
  <c r="D3" i="9" s="1"/>
  <c r="B3" i="9"/>
  <c r="E3" i="9"/>
  <c r="F3" i="9"/>
  <c r="H3" i="9"/>
  <c r="A4" i="9"/>
  <c r="B4" i="9"/>
  <c r="C4" i="9"/>
  <c r="D4" i="9"/>
  <c r="E4" i="9"/>
  <c r="F4" i="9"/>
  <c r="G4" i="9"/>
  <c r="H4" i="9"/>
  <c r="I4" i="9"/>
  <c r="A5" i="9"/>
  <c r="B5" i="9"/>
  <c r="D5" i="9"/>
  <c r="E5" i="9"/>
  <c r="F5" i="9"/>
  <c r="H5" i="9"/>
  <c r="I5" i="9"/>
  <c r="A6" i="9"/>
  <c r="B6" i="9"/>
  <c r="C6" i="9"/>
  <c r="D6" i="9"/>
  <c r="E6" i="9"/>
  <c r="F6" i="9"/>
  <c r="G6" i="9"/>
  <c r="H6" i="9"/>
  <c r="I6" i="9"/>
  <c r="A7" i="9"/>
  <c r="D7" i="9" s="1"/>
  <c r="B7" i="9"/>
  <c r="E7" i="9"/>
  <c r="F7" i="9"/>
  <c r="H7" i="9"/>
  <c r="A8" i="9"/>
  <c r="B8" i="9"/>
  <c r="C8" i="9"/>
  <c r="D8" i="9"/>
  <c r="E8" i="9"/>
  <c r="F8" i="9"/>
  <c r="G8" i="9"/>
  <c r="H8" i="9"/>
  <c r="I8" i="9"/>
  <c r="A9" i="9"/>
  <c r="B9" i="9"/>
  <c r="D9" i="9"/>
  <c r="E9" i="9"/>
  <c r="F9" i="9"/>
  <c r="H9" i="9"/>
  <c r="I9" i="9"/>
  <c r="A10" i="9"/>
  <c r="B10" i="9"/>
  <c r="C10" i="9"/>
  <c r="D10" i="9"/>
  <c r="E10" i="9"/>
  <c r="F10" i="9"/>
  <c r="G10" i="9"/>
  <c r="H10" i="9"/>
  <c r="I10" i="9"/>
  <c r="A11" i="9"/>
  <c r="D11" i="9" s="1"/>
  <c r="B11" i="9"/>
  <c r="E11" i="9"/>
  <c r="F11" i="9"/>
  <c r="H11" i="9"/>
  <c r="A12" i="9"/>
  <c r="B12" i="9"/>
  <c r="C12" i="9"/>
  <c r="D12" i="9"/>
  <c r="E12" i="9"/>
  <c r="F12" i="9"/>
  <c r="G12" i="9"/>
  <c r="H12" i="9"/>
  <c r="I12" i="9"/>
  <c r="A13" i="9"/>
  <c r="B13" i="9"/>
  <c r="D13" i="9"/>
  <c r="E13" i="9"/>
  <c r="F13" i="9"/>
  <c r="H13" i="9"/>
  <c r="I13" i="9"/>
  <c r="A14" i="9"/>
  <c r="B14" i="9"/>
  <c r="C14" i="9"/>
  <c r="D14" i="9"/>
  <c r="E14" i="9"/>
  <c r="F14" i="9"/>
  <c r="G14" i="9"/>
  <c r="H14" i="9"/>
  <c r="I14" i="9"/>
  <c r="A15" i="9"/>
  <c r="D15" i="9" s="1"/>
  <c r="B15" i="9"/>
  <c r="E15" i="9"/>
  <c r="F15" i="9"/>
  <c r="H15" i="9"/>
  <c r="A16" i="9"/>
  <c r="B16" i="9"/>
  <c r="C16" i="9"/>
  <c r="D16" i="9"/>
  <c r="E16" i="9"/>
  <c r="F16" i="9"/>
  <c r="G16" i="9"/>
  <c r="H16" i="9"/>
  <c r="I16" i="9"/>
  <c r="A17" i="9"/>
  <c r="B17" i="9"/>
  <c r="D17" i="9"/>
  <c r="E17" i="9"/>
  <c r="F17" i="9"/>
  <c r="H17" i="9"/>
  <c r="I17" i="9"/>
  <c r="A18" i="9"/>
  <c r="B18" i="9"/>
  <c r="C18" i="9"/>
  <c r="D18" i="9"/>
  <c r="E18" i="9"/>
  <c r="F18" i="9"/>
  <c r="G18" i="9"/>
  <c r="H18" i="9"/>
  <c r="I18" i="9"/>
  <c r="A19" i="9"/>
  <c r="D19" i="9" s="1"/>
  <c r="B19" i="9"/>
  <c r="E19" i="9"/>
  <c r="F19" i="9"/>
  <c r="H19" i="9"/>
  <c r="A20" i="9"/>
  <c r="B20" i="9"/>
  <c r="C20" i="9"/>
  <c r="D20" i="9"/>
  <c r="E20" i="9"/>
  <c r="F20" i="9"/>
  <c r="G20" i="9"/>
  <c r="H20" i="9"/>
  <c r="I20" i="9"/>
  <c r="A21" i="9"/>
  <c r="B21" i="9"/>
  <c r="D21" i="9"/>
  <c r="E21" i="9"/>
  <c r="F21" i="9"/>
  <c r="H21" i="9"/>
  <c r="I21" i="9"/>
  <c r="A22" i="9"/>
  <c r="B22" i="9"/>
  <c r="C22" i="9"/>
  <c r="D22" i="9"/>
  <c r="E22" i="9"/>
  <c r="F22" i="9"/>
  <c r="G22" i="9"/>
  <c r="H22" i="9"/>
  <c r="I22" i="9"/>
  <c r="A23" i="9"/>
  <c r="D23" i="9" s="1"/>
  <c r="B23" i="9"/>
  <c r="E23" i="9"/>
  <c r="F23" i="9"/>
  <c r="H23" i="9"/>
  <c r="A24" i="9"/>
  <c r="B24" i="9"/>
  <c r="C24" i="9"/>
  <c r="D24" i="9"/>
  <c r="E24" i="9"/>
  <c r="F24" i="9"/>
  <c r="G24" i="9"/>
  <c r="H24" i="9"/>
  <c r="I24" i="9"/>
  <c r="A25" i="9"/>
  <c r="B25" i="9"/>
  <c r="D25" i="9"/>
  <c r="E25" i="9"/>
  <c r="F25" i="9"/>
  <c r="H25" i="9"/>
  <c r="I25" i="9"/>
  <c r="A26" i="9"/>
  <c r="B26" i="9"/>
  <c r="C26" i="9"/>
  <c r="D26" i="9"/>
  <c r="E26" i="9"/>
  <c r="F26" i="9"/>
  <c r="G26" i="9"/>
  <c r="H26" i="9"/>
  <c r="I26" i="9"/>
  <c r="A27" i="9"/>
  <c r="D27" i="9" s="1"/>
  <c r="B27" i="9"/>
  <c r="E27" i="9"/>
  <c r="F27" i="9"/>
  <c r="H27" i="9"/>
  <c r="A28" i="9"/>
  <c r="B28" i="9"/>
  <c r="C28" i="9"/>
  <c r="D28" i="9"/>
  <c r="E28" i="9"/>
  <c r="F28" i="9"/>
  <c r="G28" i="9"/>
  <c r="H28" i="9"/>
  <c r="I28" i="9"/>
  <c r="A29" i="9"/>
  <c r="B29" i="9"/>
  <c r="D29" i="9"/>
  <c r="E29" i="9"/>
  <c r="F29" i="9"/>
  <c r="H29" i="9"/>
  <c r="I29" i="9"/>
  <c r="A30" i="9"/>
  <c r="B30" i="9"/>
  <c r="C30" i="9"/>
  <c r="D30" i="9"/>
  <c r="E30" i="9"/>
  <c r="F30" i="9"/>
  <c r="G30" i="9"/>
  <c r="H30" i="9"/>
  <c r="I30" i="9"/>
  <c r="A31" i="9"/>
  <c r="D31" i="9" s="1"/>
  <c r="B31" i="9"/>
  <c r="E31" i="9"/>
  <c r="F31" i="9"/>
  <c r="H31" i="9"/>
  <c r="A32" i="9"/>
  <c r="B32" i="9"/>
  <c r="C32" i="9"/>
  <c r="D32" i="9"/>
  <c r="E32" i="9"/>
  <c r="F32" i="9"/>
  <c r="G32" i="9"/>
  <c r="H32" i="9"/>
  <c r="I32" i="9"/>
  <c r="A33" i="9"/>
  <c r="B33" i="9"/>
  <c r="D33" i="9"/>
  <c r="E33" i="9"/>
  <c r="F33" i="9"/>
  <c r="H33" i="9"/>
  <c r="I33" i="9"/>
  <c r="A34" i="9"/>
  <c r="B34" i="9"/>
  <c r="C34" i="9"/>
  <c r="D34" i="9"/>
  <c r="E34" i="9"/>
  <c r="F34" i="9"/>
  <c r="G34" i="9"/>
  <c r="H34" i="9"/>
  <c r="I34" i="9"/>
  <c r="A35" i="9"/>
  <c r="D35" i="9" s="1"/>
  <c r="B35" i="9"/>
  <c r="E35" i="9"/>
  <c r="F35" i="9"/>
  <c r="H35" i="9"/>
  <c r="A36" i="9"/>
  <c r="B36" i="9"/>
  <c r="C36" i="9"/>
  <c r="D36" i="9"/>
  <c r="E36" i="9"/>
  <c r="F36" i="9"/>
  <c r="G36" i="9"/>
  <c r="H36" i="9"/>
  <c r="I36" i="9"/>
  <c r="A37" i="9"/>
  <c r="B37" i="9"/>
  <c r="D37" i="9"/>
  <c r="E37" i="9"/>
  <c r="F37" i="9"/>
  <c r="H37" i="9"/>
  <c r="I37" i="9"/>
  <c r="A38" i="9"/>
  <c r="B38" i="9"/>
  <c r="C38" i="9"/>
  <c r="D38" i="9"/>
  <c r="E38" i="9"/>
  <c r="F38" i="9"/>
  <c r="G38" i="9"/>
  <c r="H38" i="9"/>
  <c r="I38" i="9"/>
  <c r="A39" i="9"/>
  <c r="D39" i="9" s="1"/>
  <c r="B39" i="9"/>
  <c r="E39" i="9"/>
  <c r="F39" i="9"/>
  <c r="H39" i="9"/>
  <c r="A40" i="9"/>
  <c r="B40" i="9"/>
  <c r="C40" i="9"/>
  <c r="D40" i="9"/>
  <c r="E40" i="9"/>
  <c r="F40" i="9"/>
  <c r="G40" i="9"/>
  <c r="H40" i="9"/>
  <c r="I40" i="9"/>
  <c r="A41" i="9"/>
  <c r="B41" i="9"/>
  <c r="D41" i="9"/>
  <c r="E41" i="9"/>
  <c r="F41" i="9"/>
  <c r="H41" i="9"/>
  <c r="I41" i="9"/>
  <c r="A42" i="9"/>
  <c r="B42" i="9"/>
  <c r="C42" i="9"/>
  <c r="D42" i="9"/>
  <c r="E42" i="9"/>
  <c r="F42" i="9"/>
  <c r="G42" i="9"/>
  <c r="H42" i="9"/>
  <c r="I42" i="9"/>
  <c r="A43" i="9"/>
  <c r="D43" i="9" s="1"/>
  <c r="B43" i="9"/>
  <c r="E43" i="9"/>
  <c r="F43" i="9"/>
  <c r="H43" i="9"/>
  <c r="A44" i="9"/>
  <c r="B44" i="9"/>
  <c r="C44" i="9"/>
  <c r="D44" i="9"/>
  <c r="E44" i="9"/>
  <c r="F44" i="9"/>
  <c r="G44" i="9"/>
  <c r="H44" i="9"/>
  <c r="I44" i="9"/>
  <c r="A45" i="9"/>
  <c r="B45" i="9"/>
  <c r="D45" i="9"/>
  <c r="E45" i="9"/>
  <c r="F45" i="9"/>
  <c r="H45" i="9"/>
  <c r="I45" i="9"/>
  <c r="A46" i="9"/>
  <c r="B46" i="9"/>
  <c r="C46" i="9"/>
  <c r="D46" i="9"/>
  <c r="E46" i="9"/>
  <c r="F46" i="9"/>
  <c r="G46" i="9"/>
  <c r="H46" i="9"/>
  <c r="I46" i="9"/>
  <c r="A47" i="9"/>
  <c r="D47" i="9" s="1"/>
  <c r="B47" i="9"/>
  <c r="E47" i="9"/>
  <c r="F47" i="9"/>
  <c r="H47" i="9"/>
  <c r="A48" i="9"/>
  <c r="B48" i="9"/>
  <c r="C48" i="9"/>
  <c r="D48" i="9"/>
  <c r="E48" i="9"/>
  <c r="F48" i="9"/>
  <c r="G48" i="9"/>
  <c r="H48" i="9"/>
  <c r="I48" i="9"/>
  <c r="A49" i="9"/>
  <c r="B49" i="9"/>
  <c r="D49" i="9"/>
  <c r="E49" i="9"/>
  <c r="F49" i="9"/>
  <c r="H49" i="9"/>
  <c r="I49" i="9"/>
  <c r="A50" i="9"/>
  <c r="B50" i="9"/>
  <c r="C50" i="9"/>
  <c r="D50" i="9"/>
  <c r="E50" i="9"/>
  <c r="F50" i="9"/>
  <c r="G50" i="9"/>
  <c r="H50" i="9"/>
  <c r="I50" i="9"/>
  <c r="A51" i="9"/>
  <c r="D51" i="9" s="1"/>
  <c r="B51" i="9"/>
  <c r="E51" i="9"/>
  <c r="F51" i="9"/>
  <c r="H51" i="9"/>
  <c r="A52" i="9"/>
  <c r="B52" i="9"/>
  <c r="C52" i="9"/>
  <c r="D52" i="9"/>
  <c r="E52" i="9"/>
  <c r="F52" i="9"/>
  <c r="G52" i="9"/>
  <c r="H52" i="9"/>
  <c r="I52" i="9"/>
  <c r="A53" i="9"/>
  <c r="B53" i="9"/>
  <c r="D53" i="9"/>
  <c r="E53" i="9"/>
  <c r="F53" i="9"/>
  <c r="H53" i="9"/>
  <c r="I53" i="9"/>
  <c r="A54" i="9"/>
  <c r="B54" i="9"/>
  <c r="C54" i="9"/>
  <c r="D54" i="9"/>
  <c r="E54" i="9"/>
  <c r="F54" i="9"/>
  <c r="G54" i="9"/>
  <c r="H54" i="9"/>
  <c r="I54" i="9"/>
  <c r="A55" i="9"/>
  <c r="D55" i="9" s="1"/>
  <c r="B55" i="9"/>
  <c r="E55" i="9"/>
  <c r="F55" i="9"/>
  <c r="H55" i="9"/>
  <c r="A56" i="9"/>
  <c r="B56" i="9"/>
  <c r="C56" i="9"/>
  <c r="D56" i="9"/>
  <c r="E56" i="9"/>
  <c r="F56" i="9"/>
  <c r="G56" i="9"/>
  <c r="H56" i="9"/>
  <c r="I56" i="9"/>
  <c r="A57" i="9"/>
  <c r="B57" i="9"/>
  <c r="D57" i="9"/>
  <c r="E57" i="9"/>
  <c r="F57" i="9"/>
  <c r="H57" i="9"/>
  <c r="I57" i="9"/>
  <c r="A58" i="9"/>
  <c r="B58" i="9"/>
  <c r="C58" i="9"/>
  <c r="D58" i="9"/>
  <c r="E58" i="9"/>
  <c r="F58" i="9"/>
  <c r="G58" i="9"/>
  <c r="H58" i="9"/>
  <c r="I58" i="9"/>
  <c r="A59" i="9"/>
  <c r="D59" i="9" s="1"/>
  <c r="B59" i="9"/>
  <c r="E59" i="9"/>
  <c r="F59" i="9"/>
  <c r="H59" i="9"/>
  <c r="A60" i="9"/>
  <c r="B60" i="9"/>
  <c r="C60" i="9"/>
  <c r="D60" i="9"/>
  <c r="E60" i="9"/>
  <c r="F60" i="9"/>
  <c r="G60" i="9"/>
  <c r="H60" i="9"/>
  <c r="I60" i="9"/>
  <c r="A61" i="9"/>
  <c r="B61" i="9"/>
  <c r="D61" i="9"/>
  <c r="E61" i="9"/>
  <c r="F61" i="9"/>
  <c r="H61" i="9"/>
  <c r="I61" i="9"/>
  <c r="A62" i="9"/>
  <c r="B62" i="9"/>
  <c r="C62" i="9"/>
  <c r="D62" i="9"/>
  <c r="E62" i="9"/>
  <c r="F62" i="9"/>
  <c r="G62" i="9"/>
  <c r="H62" i="9"/>
  <c r="I62" i="9"/>
  <c r="A63" i="9"/>
  <c r="D63" i="9" s="1"/>
  <c r="B63" i="9"/>
  <c r="E63" i="9"/>
  <c r="F63" i="9"/>
  <c r="H63" i="9"/>
  <c r="A64" i="9"/>
  <c r="B64" i="9"/>
  <c r="C64" i="9"/>
  <c r="D64" i="9"/>
  <c r="E64" i="9"/>
  <c r="F64" i="9"/>
  <c r="G64" i="9"/>
  <c r="H64" i="9"/>
  <c r="I64" i="9"/>
  <c r="A65" i="9"/>
  <c r="B65" i="9"/>
  <c r="D65" i="9"/>
  <c r="E65" i="9"/>
  <c r="F65" i="9"/>
  <c r="H65" i="9"/>
  <c r="I65" i="9"/>
  <c r="A66" i="9"/>
  <c r="B66" i="9"/>
  <c r="C66" i="9"/>
  <c r="D66" i="9"/>
  <c r="E66" i="9"/>
  <c r="F66" i="9"/>
  <c r="G66" i="9"/>
  <c r="H66" i="9"/>
  <c r="I66" i="9"/>
  <c r="A67" i="9"/>
  <c r="D67" i="9" s="1"/>
  <c r="B67" i="9"/>
  <c r="E67" i="9"/>
  <c r="F67" i="9"/>
  <c r="H67" i="9"/>
  <c r="A68" i="9"/>
  <c r="B68" i="9"/>
  <c r="C68" i="9"/>
  <c r="D68" i="9"/>
  <c r="E68" i="9"/>
  <c r="F68" i="9"/>
  <c r="G68" i="9"/>
  <c r="H68" i="9"/>
  <c r="I68" i="9"/>
  <c r="A69" i="9"/>
  <c r="B69" i="9"/>
  <c r="D69" i="9"/>
  <c r="E69" i="9"/>
  <c r="F69" i="9"/>
  <c r="H69" i="9"/>
  <c r="I69" i="9"/>
  <c r="A70" i="9"/>
  <c r="B70" i="9"/>
  <c r="C70" i="9"/>
  <c r="D70" i="9"/>
  <c r="E70" i="9"/>
  <c r="F70" i="9"/>
  <c r="G70" i="9"/>
  <c r="H70" i="9"/>
  <c r="I70" i="9"/>
  <c r="A71" i="9"/>
  <c r="D71" i="9" s="1"/>
  <c r="B71" i="9"/>
  <c r="E71" i="9"/>
  <c r="F71" i="9"/>
  <c r="H71" i="9"/>
  <c r="A72" i="9"/>
  <c r="B72" i="9"/>
  <c r="C72" i="9"/>
  <c r="D72" i="9"/>
  <c r="E72" i="9"/>
  <c r="F72" i="9"/>
  <c r="G72" i="9"/>
  <c r="H72" i="9"/>
  <c r="I72" i="9"/>
  <c r="A73" i="9"/>
  <c r="B73" i="9"/>
  <c r="D73" i="9"/>
  <c r="E73" i="9"/>
  <c r="F73" i="9"/>
  <c r="H73" i="9"/>
  <c r="I73" i="9"/>
  <c r="A74" i="9"/>
  <c r="B74" i="9"/>
  <c r="C74" i="9"/>
  <c r="D74" i="9"/>
  <c r="E74" i="9"/>
  <c r="F74" i="9"/>
  <c r="G74" i="9"/>
  <c r="H74" i="9"/>
  <c r="I74" i="9"/>
  <c r="A75" i="9"/>
  <c r="D75" i="9" s="1"/>
  <c r="B75" i="9"/>
  <c r="E75" i="9"/>
  <c r="F75" i="9"/>
  <c r="H75" i="9"/>
  <c r="A76" i="9"/>
  <c r="B76" i="9"/>
  <c r="C76" i="9"/>
  <c r="D76" i="9"/>
  <c r="E76" i="9"/>
  <c r="F76" i="9"/>
  <c r="G76" i="9"/>
  <c r="H76" i="9"/>
  <c r="I76" i="9"/>
  <c r="A77" i="9"/>
  <c r="B77" i="9"/>
  <c r="D77" i="9"/>
  <c r="E77" i="9"/>
  <c r="F77" i="9"/>
  <c r="H77" i="9"/>
  <c r="I77" i="9"/>
  <c r="A78" i="9"/>
  <c r="B78" i="9"/>
  <c r="C78" i="9"/>
  <c r="D78" i="9"/>
  <c r="E78" i="9"/>
  <c r="F78" i="9"/>
  <c r="G78" i="9"/>
  <c r="H78" i="9"/>
  <c r="I78" i="9"/>
  <c r="A79" i="9"/>
  <c r="D79" i="9" s="1"/>
  <c r="B79" i="9"/>
  <c r="E79" i="9"/>
  <c r="F79" i="9"/>
  <c r="H79" i="9"/>
  <c r="A80" i="9"/>
  <c r="B80" i="9"/>
  <c r="C80" i="9"/>
  <c r="D80" i="9"/>
  <c r="E80" i="9"/>
  <c r="F80" i="9"/>
  <c r="G80" i="9"/>
  <c r="H80" i="9"/>
  <c r="I80" i="9"/>
  <c r="A81" i="9"/>
  <c r="B81" i="9"/>
  <c r="D81" i="9"/>
  <c r="E81" i="9"/>
  <c r="F81" i="9"/>
  <c r="H81" i="9"/>
  <c r="I81" i="9"/>
  <c r="A82" i="9"/>
  <c r="B82" i="9"/>
  <c r="C82" i="9"/>
  <c r="D82" i="9"/>
  <c r="E82" i="9"/>
  <c r="F82" i="9"/>
  <c r="G82" i="9"/>
  <c r="H82" i="9"/>
  <c r="I82" i="9"/>
  <c r="A83" i="9"/>
  <c r="D83" i="9" s="1"/>
  <c r="B83" i="9"/>
  <c r="E83" i="9"/>
  <c r="F83" i="9"/>
  <c r="H83" i="9"/>
  <c r="A84" i="9"/>
  <c r="B84" i="9"/>
  <c r="C84" i="9"/>
  <c r="D84" i="9"/>
  <c r="E84" i="9"/>
  <c r="F84" i="9"/>
  <c r="G84" i="9"/>
  <c r="H84" i="9"/>
  <c r="I84" i="9"/>
  <c r="A85" i="9"/>
  <c r="B85" i="9"/>
  <c r="D85" i="9"/>
  <c r="E85" i="9"/>
  <c r="F85" i="9"/>
  <c r="H85" i="9"/>
  <c r="I85" i="9"/>
  <c r="A86" i="9"/>
  <c r="B86" i="9"/>
  <c r="C86" i="9"/>
  <c r="D86" i="9"/>
  <c r="E86" i="9"/>
  <c r="F86" i="9"/>
  <c r="G86" i="9"/>
  <c r="H86" i="9"/>
  <c r="I86" i="9"/>
  <c r="A87" i="9"/>
  <c r="D87" i="9" s="1"/>
  <c r="B87" i="9"/>
  <c r="E87" i="9"/>
  <c r="F87" i="9"/>
  <c r="H87" i="9"/>
  <c r="A88" i="9"/>
  <c r="B88" i="9"/>
  <c r="C88" i="9"/>
  <c r="D88" i="9"/>
  <c r="E88" i="9"/>
  <c r="F88" i="9"/>
  <c r="G88" i="9"/>
  <c r="H88" i="9"/>
  <c r="I88" i="9"/>
  <c r="A89" i="9"/>
  <c r="B89" i="9"/>
  <c r="D89" i="9"/>
  <c r="E89" i="9"/>
  <c r="F89" i="9"/>
  <c r="H89" i="9"/>
  <c r="I89" i="9"/>
  <c r="A90" i="9"/>
  <c r="B90" i="9"/>
  <c r="C90" i="9"/>
  <c r="D90" i="9"/>
  <c r="E90" i="9"/>
  <c r="F90" i="9"/>
  <c r="G90" i="9"/>
  <c r="H90" i="9"/>
  <c r="I90" i="9"/>
  <c r="A91" i="9"/>
  <c r="D91" i="9" s="1"/>
  <c r="B91" i="9"/>
  <c r="E91" i="9"/>
  <c r="F91" i="9"/>
  <c r="H91" i="9"/>
  <c r="A92" i="9"/>
  <c r="B92" i="9"/>
  <c r="C92" i="9"/>
  <c r="D92" i="9"/>
  <c r="E92" i="9"/>
  <c r="F92" i="9"/>
  <c r="G92" i="9"/>
  <c r="H92" i="9"/>
  <c r="I92" i="9"/>
  <c r="A93" i="9"/>
  <c r="B93" i="9"/>
  <c r="D93" i="9"/>
  <c r="E93" i="9"/>
  <c r="F93" i="9"/>
  <c r="H93" i="9"/>
  <c r="I93" i="9"/>
  <c r="A94" i="9"/>
  <c r="B94" i="9"/>
  <c r="C94" i="9"/>
  <c r="D94" i="9"/>
  <c r="E94" i="9"/>
  <c r="F94" i="9"/>
  <c r="G94" i="9"/>
  <c r="H94" i="9"/>
  <c r="I94" i="9"/>
  <c r="A95" i="9"/>
  <c r="D95" i="9" s="1"/>
  <c r="B95" i="9"/>
  <c r="E95" i="9"/>
  <c r="F95" i="9"/>
  <c r="H95" i="9"/>
  <c r="A96" i="9"/>
  <c r="B96" i="9"/>
  <c r="C96" i="9"/>
  <c r="D96" i="9"/>
  <c r="E96" i="9"/>
  <c r="F96" i="9"/>
  <c r="G96" i="9"/>
  <c r="H96" i="9"/>
  <c r="I96" i="9"/>
  <c r="A97" i="9"/>
  <c r="B97" i="9"/>
  <c r="D97" i="9"/>
  <c r="E97" i="9"/>
  <c r="F97" i="9"/>
  <c r="H97" i="9"/>
  <c r="I97" i="9"/>
  <c r="A98" i="9"/>
  <c r="B98" i="9"/>
  <c r="C98" i="9"/>
  <c r="D98" i="9"/>
  <c r="E98" i="9"/>
  <c r="F98" i="9"/>
  <c r="G98" i="9"/>
  <c r="H98" i="9"/>
  <c r="I98" i="9"/>
  <c r="A99" i="9"/>
  <c r="D99" i="9" s="1"/>
  <c r="B99" i="9"/>
  <c r="E99" i="9"/>
  <c r="F99" i="9"/>
  <c r="H99" i="9"/>
  <c r="A100" i="9"/>
  <c r="B100" i="9"/>
  <c r="C100" i="9"/>
  <c r="D100" i="9"/>
  <c r="E100" i="9"/>
  <c r="F100" i="9"/>
  <c r="G100" i="9"/>
  <c r="H100" i="9"/>
  <c r="I100" i="9"/>
  <c r="A101" i="9"/>
  <c r="B101" i="9"/>
  <c r="D101" i="9"/>
  <c r="E101" i="9"/>
  <c r="F101" i="9"/>
  <c r="H101" i="9"/>
  <c r="I101" i="9"/>
  <c r="A102" i="9"/>
  <c r="B102" i="9"/>
  <c r="C102" i="9"/>
  <c r="D102" i="9"/>
  <c r="E102" i="9"/>
  <c r="F102" i="9"/>
  <c r="G102" i="9"/>
  <c r="H102" i="9"/>
  <c r="I102" i="9"/>
  <c r="A103" i="9"/>
  <c r="D103" i="9" s="1"/>
  <c r="B103" i="9"/>
  <c r="E103" i="9"/>
  <c r="F103" i="9"/>
  <c r="H103" i="9"/>
  <c r="A104" i="9"/>
  <c r="B104" i="9"/>
  <c r="C104" i="9"/>
  <c r="D104" i="9"/>
  <c r="E104" i="9"/>
  <c r="F104" i="9"/>
  <c r="G104" i="9"/>
  <c r="H104" i="9"/>
  <c r="I104" i="9"/>
  <c r="A105" i="9"/>
  <c r="B105" i="9"/>
  <c r="D105" i="9"/>
  <c r="E105" i="9"/>
  <c r="F105" i="9"/>
  <c r="H105" i="9"/>
  <c r="I105" i="9"/>
  <c r="A106" i="9"/>
  <c r="B106" i="9"/>
  <c r="C106" i="9"/>
  <c r="D106" i="9"/>
  <c r="E106" i="9"/>
  <c r="F106" i="9"/>
  <c r="G106" i="9"/>
  <c r="H106" i="9"/>
  <c r="I106" i="9"/>
  <c r="A107" i="9"/>
  <c r="D107" i="9" s="1"/>
  <c r="B107" i="9"/>
  <c r="E107" i="9"/>
  <c r="F107" i="9"/>
  <c r="H107" i="9"/>
  <c r="A108" i="9"/>
  <c r="B108" i="9"/>
  <c r="C108" i="9"/>
  <c r="D108" i="9"/>
  <c r="E108" i="9"/>
  <c r="F108" i="9"/>
  <c r="G108" i="9"/>
  <c r="H108" i="9"/>
  <c r="I108" i="9"/>
  <c r="A109" i="9"/>
  <c r="B109" i="9"/>
  <c r="D109" i="9"/>
  <c r="E109" i="9"/>
  <c r="F109" i="9"/>
  <c r="H109" i="9"/>
  <c r="I109" i="9"/>
  <c r="A110" i="9"/>
  <c r="B110" i="9"/>
  <c r="C110" i="9"/>
  <c r="D110" i="9"/>
  <c r="E110" i="9"/>
  <c r="F110" i="9"/>
  <c r="G110" i="9"/>
  <c r="H110" i="9"/>
  <c r="I110" i="9"/>
  <c r="A111" i="9"/>
  <c r="D111" i="9" s="1"/>
  <c r="B111" i="9"/>
  <c r="E111" i="9"/>
  <c r="F111" i="9"/>
  <c r="H111" i="9"/>
  <c r="A112" i="9"/>
  <c r="B112" i="9"/>
  <c r="C112" i="9"/>
  <c r="D112" i="9"/>
  <c r="E112" i="9"/>
  <c r="F112" i="9"/>
  <c r="G112" i="9"/>
  <c r="H112" i="9"/>
  <c r="I112" i="9"/>
  <c r="A113" i="9"/>
  <c r="B113" i="9"/>
  <c r="D113" i="9"/>
  <c r="E113" i="9"/>
  <c r="F113" i="9"/>
  <c r="H113" i="9"/>
  <c r="I113" i="9"/>
  <c r="A114" i="9"/>
  <c r="B114" i="9"/>
  <c r="C114" i="9"/>
  <c r="D114" i="9"/>
  <c r="E114" i="9"/>
  <c r="F114" i="9"/>
  <c r="G114" i="9"/>
  <c r="H114" i="9"/>
  <c r="I114" i="9"/>
  <c r="A115" i="9"/>
  <c r="D115" i="9" s="1"/>
  <c r="B115" i="9"/>
  <c r="E115" i="9"/>
  <c r="F115" i="9"/>
  <c r="H115" i="9"/>
  <c r="A116" i="9"/>
  <c r="B116" i="9"/>
  <c r="C116" i="9"/>
  <c r="D116" i="9"/>
  <c r="E116" i="9"/>
  <c r="F116" i="9"/>
  <c r="G116" i="9"/>
  <c r="H116" i="9"/>
  <c r="I116" i="9"/>
  <c r="A117" i="9"/>
  <c r="B117" i="9"/>
  <c r="D117" i="9"/>
  <c r="E117" i="9"/>
  <c r="F117" i="9"/>
  <c r="H117" i="9"/>
  <c r="I117" i="9"/>
  <c r="A118" i="9"/>
  <c r="B118" i="9"/>
  <c r="C118" i="9"/>
  <c r="D118" i="9"/>
  <c r="E118" i="9"/>
  <c r="F118" i="9"/>
  <c r="G118" i="9"/>
  <c r="H118" i="9"/>
  <c r="I118" i="9"/>
  <c r="A119" i="9"/>
  <c r="D119" i="9" s="1"/>
  <c r="B119" i="9"/>
  <c r="E119" i="9"/>
  <c r="F119" i="9"/>
  <c r="H119" i="9"/>
  <c r="A120" i="9"/>
  <c r="B120" i="9"/>
  <c r="C120" i="9"/>
  <c r="D120" i="9"/>
  <c r="E120" i="9"/>
  <c r="F120" i="9"/>
  <c r="G120" i="9"/>
  <c r="H120" i="9"/>
  <c r="I120" i="9"/>
  <c r="A121" i="9"/>
  <c r="B121" i="9"/>
  <c r="D121" i="9"/>
  <c r="E121" i="9"/>
  <c r="F121" i="9"/>
  <c r="H121" i="9"/>
  <c r="I121" i="9"/>
  <c r="A122" i="9"/>
  <c r="B122" i="9"/>
  <c r="C122" i="9"/>
  <c r="D122" i="9"/>
  <c r="E122" i="9"/>
  <c r="F122" i="9"/>
  <c r="G122" i="9"/>
  <c r="H122" i="9"/>
  <c r="I122" i="9"/>
  <c r="A123" i="9"/>
  <c r="D123" i="9" s="1"/>
  <c r="B123" i="9"/>
  <c r="E123" i="9"/>
  <c r="F123" i="9"/>
  <c r="H123" i="9"/>
  <c r="A124" i="9"/>
  <c r="B124" i="9"/>
  <c r="C124" i="9"/>
  <c r="D124" i="9"/>
  <c r="E124" i="9"/>
  <c r="F124" i="9"/>
  <c r="G124" i="9"/>
  <c r="H124" i="9"/>
  <c r="I124" i="9"/>
  <c r="A125" i="9"/>
  <c r="B125" i="9"/>
  <c r="D125" i="9"/>
  <c r="E125" i="9"/>
  <c r="F125" i="9"/>
  <c r="H125" i="9"/>
  <c r="I125" i="9"/>
  <c r="A126" i="9"/>
  <c r="B126" i="9"/>
  <c r="C126" i="9"/>
  <c r="D126" i="9"/>
  <c r="E126" i="9"/>
  <c r="F126" i="9"/>
  <c r="G126" i="9"/>
  <c r="H126" i="9"/>
  <c r="I126" i="9"/>
  <c r="A127" i="9"/>
  <c r="D127" i="9" s="1"/>
  <c r="B127" i="9"/>
  <c r="E127" i="9"/>
  <c r="F127" i="9"/>
  <c r="H127" i="9"/>
  <c r="A128" i="9"/>
  <c r="B128" i="9"/>
  <c r="C128" i="9"/>
  <c r="D128" i="9"/>
  <c r="E128" i="9"/>
  <c r="F128" i="9"/>
  <c r="G128" i="9"/>
  <c r="H128" i="9"/>
  <c r="I128" i="9"/>
  <c r="A129" i="9"/>
  <c r="B129" i="9"/>
  <c r="D129" i="9"/>
  <c r="E129" i="9"/>
  <c r="F129" i="9"/>
  <c r="H129" i="9"/>
  <c r="I129" i="9"/>
  <c r="A130" i="9"/>
  <c r="B130" i="9"/>
  <c r="C130" i="9"/>
  <c r="D130" i="9"/>
  <c r="E130" i="9"/>
  <c r="F130" i="9"/>
  <c r="G130" i="9"/>
  <c r="H130" i="9"/>
  <c r="I130" i="9"/>
  <c r="A131" i="9"/>
  <c r="D131" i="9" s="1"/>
  <c r="B131" i="9"/>
  <c r="E131" i="9"/>
  <c r="F131" i="9"/>
  <c r="H131" i="9"/>
  <c r="A132" i="9"/>
  <c r="B132" i="9"/>
  <c r="C132" i="9"/>
  <c r="D132" i="9"/>
  <c r="E132" i="9"/>
  <c r="F132" i="9"/>
  <c r="G132" i="9"/>
  <c r="H132" i="9"/>
  <c r="I132" i="9"/>
  <c r="A133" i="9"/>
  <c r="B133" i="9"/>
  <c r="D133" i="9"/>
  <c r="E133" i="9"/>
  <c r="F133" i="9"/>
  <c r="H133" i="9"/>
  <c r="I133" i="9"/>
  <c r="A134" i="9"/>
  <c r="B134" i="9"/>
  <c r="C134" i="9"/>
  <c r="D134" i="9"/>
  <c r="E134" i="9"/>
  <c r="F134" i="9"/>
  <c r="G134" i="9"/>
  <c r="H134" i="9"/>
  <c r="I134" i="9"/>
  <c r="A135" i="9"/>
  <c r="D135" i="9" s="1"/>
  <c r="B135" i="9"/>
  <c r="E135" i="9"/>
  <c r="F135" i="9"/>
  <c r="H135" i="9"/>
  <c r="A136" i="9"/>
  <c r="B136" i="9"/>
  <c r="C136" i="9"/>
  <c r="D136" i="9"/>
  <c r="E136" i="9"/>
  <c r="F136" i="9"/>
  <c r="G136" i="9"/>
  <c r="H136" i="9"/>
  <c r="I136" i="9"/>
  <c r="A137" i="9"/>
  <c r="B137" i="9"/>
  <c r="D137" i="9"/>
  <c r="E137" i="9"/>
  <c r="F137" i="9"/>
  <c r="H137" i="9"/>
  <c r="I137" i="9"/>
  <c r="A138" i="9"/>
  <c r="B138" i="9"/>
  <c r="C138" i="9"/>
  <c r="D138" i="9"/>
  <c r="E138" i="9"/>
  <c r="F138" i="9"/>
  <c r="G138" i="9"/>
  <c r="H138" i="9"/>
  <c r="I138" i="9"/>
  <c r="A139" i="9"/>
  <c r="D139" i="9" s="1"/>
  <c r="B139" i="9"/>
  <c r="E139" i="9"/>
  <c r="F139" i="9"/>
  <c r="H139" i="9"/>
  <c r="A140" i="9"/>
  <c r="B140" i="9"/>
  <c r="C140" i="9"/>
  <c r="D140" i="9"/>
  <c r="E140" i="9"/>
  <c r="F140" i="9"/>
  <c r="G140" i="9"/>
  <c r="H140" i="9"/>
  <c r="I140" i="9"/>
  <c r="A141" i="9"/>
  <c r="B141" i="9"/>
  <c r="D141" i="9"/>
  <c r="E141" i="9"/>
  <c r="F141" i="9"/>
  <c r="H141" i="9"/>
  <c r="I141" i="9"/>
  <c r="A142" i="9"/>
  <c r="B142" i="9"/>
  <c r="C142" i="9"/>
  <c r="D142" i="9"/>
  <c r="E142" i="9"/>
  <c r="F142" i="9"/>
  <c r="G142" i="9"/>
  <c r="H142" i="9"/>
  <c r="I142" i="9"/>
  <c r="A143" i="9"/>
  <c r="D143" i="9" s="1"/>
  <c r="B143" i="9"/>
  <c r="E143" i="9"/>
  <c r="F143" i="9"/>
  <c r="H143" i="9"/>
  <c r="A144" i="9"/>
  <c r="B144" i="9"/>
  <c r="C144" i="9"/>
  <c r="D144" i="9"/>
  <c r="E144" i="9"/>
  <c r="F144" i="9"/>
  <c r="G144" i="9"/>
  <c r="H144" i="9"/>
  <c r="I144" i="9"/>
  <c r="A145" i="9"/>
  <c r="B145" i="9"/>
  <c r="D145" i="9"/>
  <c r="E145" i="9"/>
  <c r="F145" i="9"/>
  <c r="H145" i="9"/>
  <c r="I145" i="9"/>
  <c r="A146" i="9"/>
  <c r="B146" i="9"/>
  <c r="C146" i="9"/>
  <c r="D146" i="9"/>
  <c r="E146" i="9"/>
  <c r="F146" i="9"/>
  <c r="G146" i="9"/>
  <c r="H146" i="9"/>
  <c r="I146" i="9"/>
  <c r="A147" i="9"/>
  <c r="D147" i="9" s="1"/>
  <c r="B147" i="9"/>
  <c r="E147" i="9"/>
  <c r="F147" i="9"/>
  <c r="H147" i="9"/>
  <c r="A148" i="9"/>
  <c r="B148" i="9"/>
  <c r="C148" i="9"/>
  <c r="D148" i="9"/>
  <c r="E148" i="9"/>
  <c r="F148" i="9"/>
  <c r="G148" i="9"/>
  <c r="H148" i="9"/>
  <c r="I148" i="9"/>
  <c r="A149" i="9"/>
  <c r="B149" i="9"/>
  <c r="D149" i="9"/>
  <c r="E149" i="9"/>
  <c r="F149" i="9"/>
  <c r="H149" i="9"/>
  <c r="I149" i="9"/>
  <c r="A150" i="9"/>
  <c r="B150" i="9"/>
  <c r="C150" i="9"/>
  <c r="D150" i="9"/>
  <c r="E150" i="9"/>
  <c r="F150" i="9"/>
  <c r="G150" i="9"/>
  <c r="H150" i="9"/>
  <c r="I150" i="9"/>
  <c r="A151" i="9"/>
  <c r="D151" i="9" s="1"/>
  <c r="B151" i="9"/>
  <c r="E151" i="9"/>
  <c r="F151" i="9"/>
  <c r="H151" i="9"/>
  <c r="A152" i="9"/>
  <c r="B152" i="9"/>
  <c r="C152" i="9"/>
  <c r="D152" i="9"/>
  <c r="E152" i="9"/>
  <c r="F152" i="9"/>
  <c r="G152" i="9"/>
  <c r="H152" i="9"/>
  <c r="I152" i="9"/>
  <c r="A153" i="9"/>
  <c r="B153" i="9"/>
  <c r="D153" i="9"/>
  <c r="E153" i="9"/>
  <c r="F153" i="9"/>
  <c r="H153" i="9"/>
  <c r="I153" i="9"/>
  <c r="A154" i="9"/>
  <c r="B154" i="9"/>
  <c r="C154" i="9"/>
  <c r="D154" i="9"/>
  <c r="E154" i="9"/>
  <c r="F154" i="9"/>
  <c r="G154" i="9"/>
  <c r="H154" i="9"/>
  <c r="I154" i="9"/>
  <c r="A155" i="9"/>
  <c r="D155" i="9" s="1"/>
  <c r="B155" i="9"/>
  <c r="E155" i="9"/>
  <c r="F155" i="9"/>
  <c r="H155" i="9"/>
  <c r="A156" i="9"/>
  <c r="B156" i="9"/>
  <c r="C156" i="9"/>
  <c r="D156" i="9"/>
  <c r="E156" i="9"/>
  <c r="F156" i="9"/>
  <c r="G156" i="9"/>
  <c r="H156" i="9"/>
  <c r="I156" i="9"/>
  <c r="A157" i="9"/>
  <c r="B157" i="9"/>
  <c r="D157" i="9"/>
  <c r="E157" i="9"/>
  <c r="F157" i="9"/>
  <c r="H157" i="9"/>
  <c r="I157" i="9"/>
  <c r="A158" i="9"/>
  <c r="B158" i="9"/>
  <c r="C158" i="9"/>
  <c r="D158" i="9"/>
  <c r="E158" i="9"/>
  <c r="F158" i="9"/>
  <c r="G158" i="9"/>
  <c r="H158" i="9"/>
  <c r="I158" i="9"/>
  <c r="A159" i="9"/>
  <c r="D159" i="9" s="1"/>
  <c r="B159" i="9"/>
  <c r="E159" i="9"/>
  <c r="F159" i="9"/>
  <c r="H159" i="9"/>
  <c r="A160" i="9"/>
  <c r="B160" i="9"/>
  <c r="C160" i="9"/>
  <c r="D160" i="9"/>
  <c r="E160" i="9"/>
  <c r="F160" i="9"/>
  <c r="G160" i="9"/>
  <c r="H160" i="9"/>
  <c r="I160" i="9"/>
  <c r="A161" i="9"/>
  <c r="B161" i="9"/>
  <c r="D161" i="9"/>
  <c r="E161" i="9"/>
  <c r="F161" i="9"/>
  <c r="H161" i="9"/>
  <c r="I161" i="9"/>
  <c r="A162" i="9"/>
  <c r="B162" i="9"/>
  <c r="C162" i="9"/>
  <c r="D162" i="9"/>
  <c r="E162" i="9"/>
  <c r="F162" i="9"/>
  <c r="G162" i="9"/>
  <c r="H162" i="9"/>
  <c r="I162" i="9"/>
  <c r="A163" i="9"/>
  <c r="D163" i="9" s="1"/>
  <c r="B163" i="9"/>
  <c r="E163" i="9"/>
  <c r="F163" i="9"/>
  <c r="H163" i="9"/>
  <c r="A164" i="9"/>
  <c r="B164" i="9"/>
  <c r="C164" i="9"/>
  <c r="D164" i="9"/>
  <c r="E164" i="9"/>
  <c r="F164" i="9"/>
  <c r="G164" i="9"/>
  <c r="H164" i="9"/>
  <c r="I164" i="9"/>
  <c r="A165" i="9"/>
  <c r="B165" i="9"/>
  <c r="D165" i="9"/>
  <c r="E165" i="9"/>
  <c r="F165" i="9"/>
  <c r="H165" i="9"/>
  <c r="I165" i="9"/>
  <c r="A166" i="9"/>
  <c r="B166" i="9"/>
  <c r="C166" i="9"/>
  <c r="D166" i="9"/>
  <c r="E166" i="9"/>
  <c r="F166" i="9"/>
  <c r="G166" i="9"/>
  <c r="H166" i="9"/>
  <c r="I166" i="9"/>
  <c r="A167" i="9"/>
  <c r="D167" i="9" s="1"/>
  <c r="B167" i="9"/>
  <c r="E167" i="9"/>
  <c r="F167" i="9"/>
  <c r="H167" i="9"/>
  <c r="A168" i="9"/>
  <c r="B168" i="9"/>
  <c r="C168" i="9"/>
  <c r="D168" i="9"/>
  <c r="E168" i="9"/>
  <c r="F168" i="9"/>
  <c r="G168" i="9"/>
  <c r="H168" i="9"/>
  <c r="I168" i="9"/>
  <c r="A169" i="9"/>
  <c r="B169" i="9"/>
  <c r="D169" i="9"/>
  <c r="E169" i="9"/>
  <c r="F169" i="9"/>
  <c r="H169" i="9"/>
  <c r="I169" i="9"/>
  <c r="A170" i="9"/>
  <c r="B170" i="9"/>
  <c r="C170" i="9"/>
  <c r="D170" i="9"/>
  <c r="E170" i="9"/>
  <c r="F170" i="9"/>
  <c r="G170" i="9"/>
  <c r="H170" i="9"/>
  <c r="I170" i="9"/>
  <c r="A171" i="9"/>
  <c r="C171" i="9" s="1"/>
  <c r="B171" i="9"/>
  <c r="D171" i="9"/>
  <c r="E171" i="9"/>
  <c r="F171" i="9"/>
  <c r="H171" i="9"/>
  <c r="I171" i="9"/>
  <c r="A172" i="9"/>
  <c r="B172" i="9"/>
  <c r="C172" i="9"/>
  <c r="D172" i="9"/>
  <c r="E172" i="9"/>
  <c r="F172" i="9"/>
  <c r="G172" i="9"/>
  <c r="H172" i="9"/>
  <c r="I172" i="9"/>
  <c r="A173" i="9"/>
  <c r="C173" i="9" s="1"/>
  <c r="B173" i="9"/>
  <c r="D173" i="9"/>
  <c r="E173" i="9"/>
  <c r="F173" i="9"/>
  <c r="H173" i="9"/>
  <c r="I173" i="9"/>
  <c r="A174" i="9"/>
  <c r="B174" i="9"/>
  <c r="C174" i="9"/>
  <c r="D174" i="9"/>
  <c r="E174" i="9"/>
  <c r="F174" i="9"/>
  <c r="G174" i="9"/>
  <c r="H174" i="9"/>
  <c r="I174" i="9"/>
  <c r="A175" i="9"/>
  <c r="C175" i="9" s="1"/>
  <c r="B175" i="9"/>
  <c r="D175" i="9"/>
  <c r="E175" i="9"/>
  <c r="F175" i="9"/>
  <c r="H175" i="9"/>
  <c r="I175" i="9"/>
  <c r="A176" i="9"/>
  <c r="B176" i="9"/>
  <c r="C176" i="9"/>
  <c r="D176" i="9"/>
  <c r="E176" i="9"/>
  <c r="F176" i="9"/>
  <c r="G176" i="9"/>
  <c r="H176" i="9"/>
  <c r="I176" i="9"/>
  <c r="A177" i="9"/>
  <c r="C177" i="9" s="1"/>
  <c r="B177" i="9"/>
  <c r="D177" i="9"/>
  <c r="E177" i="9"/>
  <c r="F177" i="9"/>
  <c r="H177" i="9"/>
  <c r="I177" i="9"/>
  <c r="A178" i="9"/>
  <c r="B178" i="9"/>
  <c r="C178" i="9"/>
  <c r="D178" i="9"/>
  <c r="E178" i="9"/>
  <c r="F178" i="9"/>
  <c r="G178" i="9"/>
  <c r="H178" i="9"/>
  <c r="I178" i="9"/>
  <c r="A179" i="9"/>
  <c r="C179" i="9" s="1"/>
  <c r="B179" i="9"/>
  <c r="D179" i="9"/>
  <c r="E179" i="9"/>
  <c r="F179" i="9"/>
  <c r="H179" i="9"/>
  <c r="I179" i="9"/>
  <c r="A180" i="9"/>
  <c r="B180" i="9"/>
  <c r="C180" i="9"/>
  <c r="D180" i="9"/>
  <c r="E180" i="9"/>
  <c r="F180" i="9"/>
  <c r="G180" i="9"/>
  <c r="H180" i="9"/>
  <c r="I180" i="9"/>
  <c r="A181" i="9"/>
  <c r="C181" i="9" s="1"/>
  <c r="B181" i="9"/>
  <c r="D181" i="9"/>
  <c r="E181" i="9"/>
  <c r="F181" i="9"/>
  <c r="H181" i="9"/>
  <c r="I181" i="9"/>
  <c r="A182" i="9"/>
  <c r="B182" i="9"/>
  <c r="C182" i="9"/>
  <c r="D182" i="9"/>
  <c r="E182" i="9"/>
  <c r="F182" i="9"/>
  <c r="G182" i="9"/>
  <c r="H182" i="9"/>
  <c r="I182" i="9"/>
  <c r="A183" i="9"/>
  <c r="C183" i="9" s="1"/>
  <c r="B183" i="9"/>
  <c r="D183" i="9"/>
  <c r="E183" i="9"/>
  <c r="F183" i="9"/>
  <c r="H183" i="9"/>
  <c r="I183" i="9"/>
  <c r="A184" i="9"/>
  <c r="B184" i="9"/>
  <c r="C184" i="9"/>
  <c r="D184" i="9"/>
  <c r="E184" i="9"/>
  <c r="F184" i="9"/>
  <c r="G184" i="9"/>
  <c r="H184" i="9"/>
  <c r="I184" i="9"/>
  <c r="A185" i="9"/>
  <c r="C185" i="9" s="1"/>
  <c r="B185" i="9"/>
  <c r="D185" i="9"/>
  <c r="E185" i="9"/>
  <c r="F185" i="9"/>
  <c r="H185" i="9"/>
  <c r="I185" i="9"/>
  <c r="A186" i="9"/>
  <c r="B186" i="9"/>
  <c r="C186" i="9"/>
  <c r="D186" i="9"/>
  <c r="E186" i="9"/>
  <c r="F186" i="9"/>
  <c r="G186" i="9"/>
  <c r="H186" i="9"/>
  <c r="I186" i="9"/>
  <c r="A187" i="9"/>
  <c r="C187" i="9" s="1"/>
  <c r="B187" i="9"/>
  <c r="D187" i="9"/>
  <c r="E187" i="9"/>
  <c r="F187" i="9"/>
  <c r="H187" i="9"/>
  <c r="I187" i="9"/>
  <c r="A188" i="9"/>
  <c r="B188" i="9"/>
  <c r="C188" i="9"/>
  <c r="D188" i="9"/>
  <c r="E188" i="9"/>
  <c r="F188" i="9"/>
  <c r="G188" i="9"/>
  <c r="H188" i="9"/>
  <c r="I188" i="9"/>
  <c r="A189" i="9"/>
  <c r="C189" i="9" s="1"/>
  <c r="B189" i="9"/>
  <c r="D189" i="9"/>
  <c r="E189" i="9"/>
  <c r="F189" i="9"/>
  <c r="H189" i="9"/>
  <c r="I189" i="9"/>
  <c r="A190" i="9"/>
  <c r="B190" i="9"/>
  <c r="C190" i="9"/>
  <c r="D190" i="9"/>
  <c r="E190" i="9"/>
  <c r="F190" i="9"/>
  <c r="G190" i="9"/>
  <c r="H190" i="9"/>
  <c r="I190" i="9"/>
  <c r="A191" i="9"/>
  <c r="C191" i="9" s="1"/>
  <c r="B191" i="9"/>
  <c r="D191" i="9"/>
  <c r="E191" i="9"/>
  <c r="F191" i="9"/>
  <c r="H191" i="9"/>
  <c r="I191" i="9"/>
  <c r="A192" i="9"/>
  <c r="B192" i="9"/>
  <c r="C192" i="9"/>
  <c r="D192" i="9"/>
  <c r="E192" i="9"/>
  <c r="F192" i="9"/>
  <c r="G192" i="9"/>
  <c r="H192" i="9"/>
  <c r="I192" i="9"/>
  <c r="A193" i="9"/>
  <c r="C193" i="9" s="1"/>
  <c r="B193" i="9"/>
  <c r="D193" i="9"/>
  <c r="E193" i="9"/>
  <c r="F193" i="9"/>
  <c r="H193" i="9"/>
  <c r="I193" i="9"/>
  <c r="A194" i="9"/>
  <c r="B194" i="9"/>
  <c r="C194" i="9"/>
  <c r="D194" i="9"/>
  <c r="E194" i="9"/>
  <c r="F194" i="9"/>
  <c r="G194" i="9"/>
  <c r="H194" i="9"/>
  <c r="I194" i="9"/>
  <c r="A195" i="9"/>
  <c r="C195" i="9" s="1"/>
  <c r="B195" i="9"/>
  <c r="D195" i="9"/>
  <c r="E195" i="9"/>
  <c r="F195" i="9"/>
  <c r="H195" i="9"/>
  <c r="I195" i="9"/>
  <c r="A196" i="9"/>
  <c r="B196" i="9"/>
  <c r="C196" i="9"/>
  <c r="D196" i="9"/>
  <c r="E196" i="9"/>
  <c r="F196" i="9"/>
  <c r="G196" i="9"/>
  <c r="H196" i="9"/>
  <c r="I196" i="9"/>
  <c r="A197" i="9"/>
  <c r="C197" i="9" s="1"/>
  <c r="B197" i="9"/>
  <c r="D197" i="9"/>
  <c r="E197" i="9"/>
  <c r="F197" i="9"/>
  <c r="H197" i="9"/>
  <c r="I197" i="9"/>
  <c r="A198" i="9"/>
  <c r="B198" i="9"/>
  <c r="C198" i="9"/>
  <c r="D198" i="9"/>
  <c r="E198" i="9"/>
  <c r="F198" i="9"/>
  <c r="G198" i="9"/>
  <c r="H198" i="9"/>
  <c r="I198" i="9"/>
  <c r="A199" i="9"/>
  <c r="C199" i="9" s="1"/>
  <c r="B199" i="9"/>
  <c r="D199" i="9"/>
  <c r="E199" i="9"/>
  <c r="F199" i="9"/>
  <c r="H199" i="9"/>
  <c r="I199" i="9"/>
  <c r="A200" i="9"/>
  <c r="B200" i="9"/>
  <c r="C200" i="9"/>
  <c r="D200" i="9"/>
  <c r="E200" i="9"/>
  <c r="F200" i="9"/>
  <c r="G200" i="9"/>
  <c r="H200" i="9"/>
  <c r="I200" i="9"/>
  <c r="A201" i="9"/>
  <c r="C201" i="9" s="1"/>
  <c r="B201" i="9"/>
  <c r="D201" i="9"/>
  <c r="E201" i="9"/>
  <c r="F201" i="9"/>
  <c r="H201" i="9"/>
  <c r="I201" i="9"/>
  <c r="A202" i="9"/>
  <c r="B202" i="9"/>
  <c r="C202" i="9"/>
  <c r="D202" i="9"/>
  <c r="E202" i="9"/>
  <c r="F202" i="9"/>
  <c r="G202" i="9"/>
  <c r="H202" i="9"/>
  <c r="I202" i="9"/>
  <c r="A203" i="9"/>
  <c r="C203" i="9" s="1"/>
  <c r="B203" i="9"/>
  <c r="D203" i="9"/>
  <c r="E203" i="9"/>
  <c r="F203" i="9"/>
  <c r="H203" i="9"/>
  <c r="I203" i="9"/>
  <c r="A204" i="9"/>
  <c r="B204" i="9"/>
  <c r="C204" i="9"/>
  <c r="D204" i="9"/>
  <c r="E204" i="9"/>
  <c r="F204" i="9"/>
  <c r="G204" i="9"/>
  <c r="H204" i="9"/>
  <c r="I204" i="9"/>
  <c r="A205" i="9"/>
  <c r="C205" i="9" s="1"/>
  <c r="B205" i="9"/>
  <c r="D205" i="9"/>
  <c r="E205" i="9"/>
  <c r="F205" i="9"/>
  <c r="H205" i="9"/>
  <c r="I205" i="9"/>
  <c r="A206" i="9"/>
  <c r="B206" i="9"/>
  <c r="C206" i="9"/>
  <c r="D206" i="9"/>
  <c r="E206" i="9"/>
  <c r="F206" i="9"/>
  <c r="G206" i="9"/>
  <c r="H206" i="9"/>
  <c r="I206" i="9"/>
  <c r="A207" i="9"/>
  <c r="C207" i="9" s="1"/>
  <c r="B207" i="9"/>
  <c r="D207" i="9"/>
  <c r="E207" i="9"/>
  <c r="F207" i="9"/>
  <c r="H207" i="9"/>
  <c r="I207" i="9"/>
  <c r="A208" i="9"/>
  <c r="B208" i="9"/>
  <c r="C208" i="9"/>
  <c r="D208" i="9"/>
  <c r="E208" i="9"/>
  <c r="F208" i="9"/>
  <c r="G208" i="9"/>
  <c r="H208" i="9"/>
  <c r="I208" i="9"/>
  <c r="A209" i="9"/>
  <c r="C209" i="9" s="1"/>
  <c r="B209" i="9"/>
  <c r="D209" i="9"/>
  <c r="E209" i="9"/>
  <c r="F209" i="9"/>
  <c r="H209" i="9"/>
  <c r="I209" i="9"/>
  <c r="A210" i="9"/>
  <c r="B210" i="9"/>
  <c r="C210" i="9"/>
  <c r="D210" i="9"/>
  <c r="E210" i="9"/>
  <c r="F210" i="9"/>
  <c r="G210" i="9"/>
  <c r="H210" i="9"/>
  <c r="I210" i="9"/>
  <c r="A211" i="9"/>
  <c r="C211" i="9" s="1"/>
  <c r="B211" i="9"/>
  <c r="D211" i="9"/>
  <c r="E211" i="9"/>
  <c r="F211" i="9"/>
  <c r="H211" i="9"/>
  <c r="I211" i="9"/>
  <c r="A212" i="9"/>
  <c r="B212" i="9"/>
  <c r="C212" i="9"/>
  <c r="D212" i="9"/>
  <c r="E212" i="9"/>
  <c r="F212" i="9"/>
  <c r="G212" i="9"/>
  <c r="H212" i="9"/>
  <c r="I212" i="9"/>
  <c r="A213" i="9"/>
  <c r="C213" i="9" s="1"/>
  <c r="B213" i="9"/>
  <c r="D213" i="9"/>
  <c r="E213" i="9"/>
  <c r="F213" i="9"/>
  <c r="H213" i="9"/>
  <c r="I213" i="9"/>
  <c r="A214" i="9"/>
  <c r="B214" i="9"/>
  <c r="C214" i="9"/>
  <c r="D214" i="9"/>
  <c r="E214" i="9"/>
  <c r="F214" i="9"/>
  <c r="G214" i="9"/>
  <c r="H214" i="9"/>
  <c r="I214" i="9"/>
  <c r="A215" i="9"/>
  <c r="C215" i="9" s="1"/>
  <c r="B215" i="9"/>
  <c r="D215" i="9"/>
  <c r="E215" i="9"/>
  <c r="F215" i="9"/>
  <c r="H215" i="9"/>
  <c r="I215" i="9"/>
  <c r="A216" i="9"/>
  <c r="B216" i="9"/>
  <c r="C216" i="9"/>
  <c r="D216" i="9"/>
  <c r="E216" i="9"/>
  <c r="F216" i="9"/>
  <c r="G216" i="9"/>
  <c r="H216" i="9"/>
  <c r="I216" i="9"/>
  <c r="A217" i="9"/>
  <c r="C217" i="9" s="1"/>
  <c r="B217" i="9"/>
  <c r="D217" i="9"/>
  <c r="E217" i="9"/>
  <c r="F217" i="9"/>
  <c r="H217" i="9"/>
  <c r="I217" i="9"/>
  <c r="A218" i="9"/>
  <c r="B218" i="9"/>
  <c r="C218" i="9"/>
  <c r="D218" i="9"/>
  <c r="E218" i="9"/>
  <c r="F218" i="9"/>
  <c r="G218" i="9"/>
  <c r="H218" i="9"/>
  <c r="I218" i="9"/>
  <c r="A219" i="9"/>
  <c r="C219" i="9" s="1"/>
  <c r="B219" i="9"/>
  <c r="D219" i="9"/>
  <c r="E219" i="9"/>
  <c r="F219" i="9"/>
  <c r="H219" i="9"/>
  <c r="I219" i="9"/>
  <c r="A220" i="9"/>
  <c r="B220" i="9"/>
  <c r="C220" i="9"/>
  <c r="D220" i="9"/>
  <c r="E220" i="9"/>
  <c r="F220" i="9"/>
  <c r="G220" i="9"/>
  <c r="H220" i="9"/>
  <c r="I220" i="9"/>
  <c r="A221" i="9"/>
  <c r="C221" i="9" s="1"/>
  <c r="B221" i="9"/>
  <c r="D221" i="9"/>
  <c r="E221" i="9"/>
  <c r="F221" i="9"/>
  <c r="H221" i="9"/>
  <c r="I221" i="9"/>
  <c r="A222" i="9"/>
  <c r="B222" i="9"/>
  <c r="C222" i="9"/>
  <c r="D222" i="9"/>
  <c r="E222" i="9"/>
  <c r="F222" i="9"/>
  <c r="G222" i="9"/>
  <c r="H222" i="9"/>
  <c r="I222" i="9"/>
  <c r="A223" i="9"/>
  <c r="C223" i="9" s="1"/>
  <c r="B223" i="9"/>
  <c r="D223" i="9"/>
  <c r="E223" i="9"/>
  <c r="F223" i="9"/>
  <c r="H223" i="9"/>
  <c r="I223" i="9"/>
  <c r="A224" i="9"/>
  <c r="B224" i="9"/>
  <c r="C224" i="9"/>
  <c r="D224" i="9"/>
  <c r="E224" i="9"/>
  <c r="F224" i="9"/>
  <c r="G224" i="9"/>
  <c r="H224" i="9"/>
  <c r="I224" i="9"/>
  <c r="A225" i="9"/>
  <c r="C225" i="9" s="1"/>
  <c r="B225" i="9"/>
  <c r="D225" i="9"/>
  <c r="E225" i="9"/>
  <c r="F225" i="9"/>
  <c r="H225" i="9"/>
  <c r="I225" i="9"/>
  <c r="A226" i="9"/>
  <c r="B226" i="9"/>
  <c r="C226" i="9"/>
  <c r="D226" i="9"/>
  <c r="E226" i="9"/>
  <c r="F226" i="9"/>
  <c r="G226" i="9"/>
  <c r="H226" i="9"/>
  <c r="I226" i="9"/>
  <c r="A227" i="9"/>
  <c r="C227" i="9" s="1"/>
  <c r="B227" i="9"/>
  <c r="D227" i="9"/>
  <c r="E227" i="9"/>
  <c r="F227" i="9"/>
  <c r="H227" i="9"/>
  <c r="I227" i="9"/>
  <c r="A228" i="9"/>
  <c r="B228" i="9"/>
  <c r="C228" i="9"/>
  <c r="D228" i="9"/>
  <c r="E228" i="9"/>
  <c r="F228" i="9"/>
  <c r="G228" i="9"/>
  <c r="H228" i="9"/>
  <c r="I228" i="9"/>
  <c r="A229" i="9"/>
  <c r="C229" i="9" s="1"/>
  <c r="B229" i="9"/>
  <c r="D229" i="9"/>
  <c r="E229" i="9"/>
  <c r="F229" i="9"/>
  <c r="H229" i="9"/>
  <c r="I229" i="9"/>
  <c r="A230" i="9"/>
  <c r="B230" i="9"/>
  <c r="C230" i="9"/>
  <c r="D230" i="9"/>
  <c r="E230" i="9"/>
  <c r="F230" i="9"/>
  <c r="G230" i="9"/>
  <c r="H230" i="9"/>
  <c r="I230" i="9"/>
  <c r="A231" i="9"/>
  <c r="C231" i="9" s="1"/>
  <c r="B231" i="9"/>
  <c r="D231" i="9"/>
  <c r="E231" i="9"/>
  <c r="F231" i="9"/>
  <c r="H231" i="9"/>
  <c r="I231" i="9"/>
  <c r="A232" i="9"/>
  <c r="B232" i="9"/>
  <c r="C232" i="9"/>
  <c r="D232" i="9"/>
  <c r="E232" i="9"/>
  <c r="F232" i="9"/>
  <c r="G232" i="9"/>
  <c r="H232" i="9"/>
  <c r="I232" i="9"/>
  <c r="A233" i="9"/>
  <c r="C233" i="9" s="1"/>
  <c r="B233" i="9"/>
  <c r="D233" i="9"/>
  <c r="E233" i="9"/>
  <c r="F233" i="9"/>
  <c r="H233" i="9"/>
  <c r="I233" i="9"/>
  <c r="A234" i="9"/>
  <c r="B234" i="9"/>
  <c r="C234" i="9"/>
  <c r="D234" i="9"/>
  <c r="E234" i="9"/>
  <c r="F234" i="9"/>
  <c r="G234" i="9"/>
  <c r="H234" i="9"/>
  <c r="I234" i="9"/>
  <c r="A235" i="9"/>
  <c r="C235" i="9" s="1"/>
  <c r="B235" i="9"/>
  <c r="D235" i="9"/>
  <c r="E235" i="9"/>
  <c r="F235" i="9"/>
  <c r="H235" i="9"/>
  <c r="I235" i="9"/>
  <c r="A236" i="9"/>
  <c r="B236" i="9"/>
  <c r="C236" i="9"/>
  <c r="D236" i="9"/>
  <c r="E236" i="9"/>
  <c r="F236" i="9"/>
  <c r="G236" i="9"/>
  <c r="H236" i="9"/>
  <c r="I236" i="9"/>
  <c r="A237" i="9"/>
  <c r="C237" i="9" s="1"/>
  <c r="B237" i="9"/>
  <c r="D237" i="9"/>
  <c r="E237" i="9"/>
  <c r="F237" i="9"/>
  <c r="H237" i="9"/>
  <c r="I237" i="9"/>
  <c r="A238" i="9"/>
  <c r="B238" i="9"/>
  <c r="C238" i="9"/>
  <c r="D238" i="9"/>
  <c r="E238" i="9"/>
  <c r="F238" i="9"/>
  <c r="G238" i="9"/>
  <c r="H238" i="9"/>
  <c r="I238" i="9"/>
  <c r="A239" i="9"/>
  <c r="C239" i="9" s="1"/>
  <c r="B239" i="9"/>
  <c r="D239" i="9"/>
  <c r="E239" i="9"/>
  <c r="F239" i="9"/>
  <c r="H239" i="9"/>
  <c r="I239" i="9"/>
  <c r="A240" i="9"/>
  <c r="B240" i="9"/>
  <c r="C240" i="9"/>
  <c r="D240" i="9"/>
  <c r="E240" i="9"/>
  <c r="F240" i="9"/>
  <c r="G240" i="9"/>
  <c r="H240" i="9"/>
  <c r="I240" i="9"/>
  <c r="A241" i="9"/>
  <c r="C241" i="9" s="1"/>
  <c r="B241" i="9"/>
  <c r="D241" i="9"/>
  <c r="E241" i="9"/>
  <c r="F241" i="9"/>
  <c r="H241" i="9"/>
  <c r="I241" i="9"/>
  <c r="A242" i="9"/>
  <c r="B242" i="9"/>
  <c r="C242" i="9"/>
  <c r="D242" i="9"/>
  <c r="E242" i="9"/>
  <c r="F242" i="9"/>
  <c r="G242" i="9"/>
  <c r="H242" i="9"/>
  <c r="I242" i="9"/>
  <c r="A243" i="9"/>
  <c r="C243" i="9" s="1"/>
  <c r="B243" i="9"/>
  <c r="D243" i="9"/>
  <c r="E243" i="9"/>
  <c r="F243" i="9"/>
  <c r="H243" i="9"/>
  <c r="I243" i="9"/>
  <c r="A244" i="9"/>
  <c r="B244" i="9"/>
  <c r="C244" i="9"/>
  <c r="D244" i="9"/>
  <c r="E244" i="9"/>
  <c r="F244" i="9"/>
  <c r="G244" i="9"/>
  <c r="H244" i="9"/>
  <c r="I244" i="9"/>
  <c r="A245" i="9"/>
  <c r="C245" i="9" s="1"/>
  <c r="B245" i="9"/>
  <c r="D245" i="9"/>
  <c r="E245" i="9"/>
  <c r="F245" i="9"/>
  <c r="H245" i="9"/>
  <c r="I245" i="9"/>
  <c r="A246" i="9"/>
  <c r="B246" i="9"/>
  <c r="C246" i="9"/>
  <c r="D246" i="9"/>
  <c r="E246" i="9"/>
  <c r="F246" i="9"/>
  <c r="G246" i="9"/>
  <c r="H246" i="9"/>
  <c r="I246" i="9"/>
  <c r="A247" i="9"/>
  <c r="C247" i="9" s="1"/>
  <c r="B247" i="9"/>
  <c r="D247" i="9"/>
  <c r="E247" i="9"/>
  <c r="F247" i="9"/>
  <c r="H247" i="9"/>
  <c r="I247" i="9"/>
  <c r="A248" i="9"/>
  <c r="B248" i="9"/>
  <c r="C248" i="9"/>
  <c r="D248" i="9"/>
  <c r="E248" i="9"/>
  <c r="F248" i="9"/>
  <c r="G248" i="9"/>
  <c r="H248" i="9"/>
  <c r="I248" i="9"/>
  <c r="A249" i="9"/>
  <c r="C249" i="9" s="1"/>
  <c r="B249" i="9"/>
  <c r="D249" i="9"/>
  <c r="E249" i="9"/>
  <c r="F249" i="9"/>
  <c r="H249" i="9"/>
  <c r="I249" i="9"/>
  <c r="A250" i="9"/>
  <c r="B250" i="9"/>
  <c r="C250" i="9"/>
  <c r="D250" i="9"/>
  <c r="E250" i="9"/>
  <c r="F250" i="9"/>
  <c r="G250" i="9"/>
  <c r="H250" i="9"/>
  <c r="I250" i="9"/>
  <c r="A251" i="9"/>
  <c r="C251" i="9" s="1"/>
  <c r="B251" i="9"/>
  <c r="D251" i="9"/>
  <c r="E251" i="9"/>
  <c r="F251" i="9"/>
  <c r="H251" i="9"/>
  <c r="I251" i="9"/>
  <c r="A252" i="9"/>
  <c r="B252" i="9"/>
  <c r="C252" i="9"/>
  <c r="D252" i="9"/>
  <c r="E252" i="9"/>
  <c r="F252" i="9"/>
  <c r="G252" i="9"/>
  <c r="H252" i="9"/>
  <c r="I252" i="9"/>
  <c r="A253" i="9"/>
  <c r="C253" i="9" s="1"/>
  <c r="B253" i="9"/>
  <c r="D253" i="9"/>
  <c r="E253" i="9"/>
  <c r="F253" i="9"/>
  <c r="H253" i="9"/>
  <c r="I253" i="9"/>
  <c r="A254" i="9"/>
  <c r="B254" i="9"/>
  <c r="C254" i="9"/>
  <c r="D254" i="9"/>
  <c r="E254" i="9"/>
  <c r="F254" i="9"/>
  <c r="G254" i="9"/>
  <c r="H254" i="9"/>
  <c r="I254" i="9"/>
  <c r="A255" i="9"/>
  <c r="C255" i="9" s="1"/>
  <c r="B255" i="9"/>
  <c r="D255" i="9"/>
  <c r="E255" i="9"/>
  <c r="F255" i="9"/>
  <c r="H255" i="9"/>
  <c r="I255" i="9"/>
  <c r="A256" i="9"/>
  <c r="B256" i="9"/>
  <c r="C256" i="9"/>
  <c r="D256" i="9"/>
  <c r="E256" i="9"/>
  <c r="F256" i="9"/>
  <c r="G256" i="9"/>
  <c r="H256" i="9"/>
  <c r="I256" i="9"/>
  <c r="A257" i="9"/>
  <c r="C257" i="9" s="1"/>
  <c r="B257" i="9"/>
  <c r="D257" i="9"/>
  <c r="E257" i="9"/>
  <c r="F257" i="9"/>
  <c r="H257" i="9"/>
  <c r="I257" i="9"/>
  <c r="A258" i="9"/>
  <c r="B258" i="9"/>
  <c r="C258" i="9"/>
  <c r="D258" i="9"/>
  <c r="E258" i="9"/>
  <c r="F258" i="9"/>
  <c r="G258" i="9"/>
  <c r="H258" i="9"/>
  <c r="I258" i="9"/>
  <c r="A259" i="9"/>
  <c r="C259" i="9" s="1"/>
  <c r="B259" i="9"/>
  <c r="D259" i="9"/>
  <c r="E259" i="9"/>
  <c r="F259" i="9"/>
  <c r="H259" i="9"/>
  <c r="I259" i="9"/>
  <c r="A260" i="9"/>
  <c r="B260" i="9"/>
  <c r="C260" i="9"/>
  <c r="D260" i="9"/>
  <c r="E260" i="9"/>
  <c r="F260" i="9"/>
  <c r="G260" i="9"/>
  <c r="H260" i="9"/>
  <c r="I260" i="9"/>
  <c r="A261" i="9"/>
  <c r="C261" i="9" s="1"/>
  <c r="B261" i="9"/>
  <c r="D261" i="9"/>
  <c r="E261" i="9"/>
  <c r="F261" i="9"/>
  <c r="H261" i="9"/>
  <c r="I261" i="9"/>
  <c r="A262" i="9"/>
  <c r="B262" i="9"/>
  <c r="C262" i="9"/>
  <c r="D262" i="9"/>
  <c r="E262" i="9"/>
  <c r="F262" i="9"/>
  <c r="G262" i="9"/>
  <c r="H262" i="9"/>
  <c r="I262" i="9"/>
  <c r="A263" i="9"/>
  <c r="C263" i="9" s="1"/>
  <c r="B263" i="9"/>
  <c r="D263" i="9"/>
  <c r="E263" i="9"/>
  <c r="F263" i="9"/>
  <c r="H263" i="9"/>
  <c r="I263" i="9"/>
  <c r="A264" i="9"/>
  <c r="B264" i="9"/>
  <c r="C264" i="9"/>
  <c r="D264" i="9"/>
  <c r="E264" i="9"/>
  <c r="F264" i="9"/>
  <c r="G264" i="9"/>
  <c r="H264" i="9"/>
  <c r="I264" i="9"/>
  <c r="A265" i="9"/>
  <c r="C265" i="9" s="1"/>
  <c r="B265" i="9"/>
  <c r="D265" i="9"/>
  <c r="E265" i="9"/>
  <c r="F265" i="9"/>
  <c r="H265" i="9"/>
  <c r="I265" i="9"/>
  <c r="A266" i="9"/>
  <c r="B266" i="9"/>
  <c r="C266" i="9"/>
  <c r="D266" i="9"/>
  <c r="E266" i="9"/>
  <c r="F266" i="9"/>
  <c r="G266" i="9"/>
  <c r="H266" i="9"/>
  <c r="I266" i="9"/>
  <c r="A267" i="9"/>
  <c r="C267" i="9" s="1"/>
  <c r="B267" i="9"/>
  <c r="D267" i="9"/>
  <c r="E267" i="9"/>
  <c r="F267" i="9"/>
  <c r="H267" i="9"/>
  <c r="I267" i="9"/>
  <c r="A268" i="9"/>
  <c r="B268" i="9"/>
  <c r="C268" i="9"/>
  <c r="D268" i="9"/>
  <c r="E268" i="9"/>
  <c r="F268" i="9"/>
  <c r="G268" i="9"/>
  <c r="H268" i="9"/>
  <c r="I268" i="9"/>
  <c r="A269" i="9"/>
  <c r="C269" i="9" s="1"/>
  <c r="B269" i="9"/>
  <c r="D269" i="9"/>
  <c r="E269" i="9"/>
  <c r="F269" i="9"/>
  <c r="H269" i="9"/>
  <c r="I269" i="9"/>
  <c r="A270" i="9"/>
  <c r="B270" i="9"/>
  <c r="C270" i="9"/>
  <c r="D270" i="9"/>
  <c r="E270" i="9"/>
  <c r="F270" i="9"/>
  <c r="G270" i="9"/>
  <c r="H270" i="9"/>
  <c r="I270" i="9"/>
  <c r="A271" i="9"/>
  <c r="C271" i="9" s="1"/>
  <c r="B271" i="9"/>
  <c r="D271" i="9"/>
  <c r="E271" i="9"/>
  <c r="F271" i="9"/>
  <c r="H271" i="9"/>
  <c r="I271" i="9"/>
  <c r="A272" i="9"/>
  <c r="B272" i="9"/>
  <c r="C272" i="9"/>
  <c r="D272" i="9"/>
  <c r="E272" i="9"/>
  <c r="F272" i="9"/>
  <c r="G272" i="9"/>
  <c r="H272" i="9"/>
  <c r="I272" i="9"/>
  <c r="A273" i="9"/>
  <c r="C273" i="9" s="1"/>
  <c r="B273" i="9"/>
  <c r="D273" i="9"/>
  <c r="E273" i="9"/>
  <c r="F273" i="9"/>
  <c r="H273" i="9"/>
  <c r="I273" i="9"/>
  <c r="A274" i="9"/>
  <c r="B274" i="9"/>
  <c r="C274" i="9"/>
  <c r="D274" i="9"/>
  <c r="E274" i="9"/>
  <c r="F274" i="9"/>
  <c r="G274" i="9"/>
  <c r="H274" i="9"/>
  <c r="I274" i="9"/>
  <c r="A275" i="9"/>
  <c r="C275" i="9" s="1"/>
  <c r="B275" i="9"/>
  <c r="D275" i="9"/>
  <c r="E275" i="9"/>
  <c r="F275" i="9"/>
  <c r="H275" i="9"/>
  <c r="I275" i="9"/>
  <c r="A276" i="9"/>
  <c r="B276" i="9"/>
  <c r="C276" i="9"/>
  <c r="D276" i="9"/>
  <c r="E276" i="9"/>
  <c r="F276" i="9"/>
  <c r="G276" i="9"/>
  <c r="H276" i="9"/>
  <c r="I276" i="9"/>
  <c r="A277" i="9"/>
  <c r="C277" i="9" s="1"/>
  <c r="B277" i="9"/>
  <c r="D277" i="9"/>
  <c r="E277" i="9"/>
  <c r="F277" i="9"/>
  <c r="H277" i="9"/>
  <c r="I277" i="9"/>
  <c r="A278" i="9"/>
  <c r="B278" i="9"/>
  <c r="C278" i="9"/>
  <c r="D278" i="9"/>
  <c r="E278" i="9"/>
  <c r="F278" i="9"/>
  <c r="G278" i="9"/>
  <c r="H278" i="9"/>
  <c r="I278" i="9"/>
  <c r="A279" i="9"/>
  <c r="C279" i="9" s="1"/>
  <c r="B279" i="9"/>
  <c r="D279" i="9"/>
  <c r="E279" i="9"/>
  <c r="F279" i="9"/>
  <c r="H279" i="9"/>
  <c r="I279" i="9"/>
  <c r="A280" i="9"/>
  <c r="B280" i="9"/>
  <c r="C280" i="9"/>
  <c r="D280" i="9"/>
  <c r="E280" i="9"/>
  <c r="F280" i="9"/>
  <c r="G280" i="9"/>
  <c r="H280" i="9"/>
  <c r="I280" i="9"/>
  <c r="A281" i="9"/>
  <c r="C281" i="9" s="1"/>
  <c r="B281" i="9"/>
  <c r="D281" i="9"/>
  <c r="E281" i="9"/>
  <c r="F281" i="9"/>
  <c r="H281" i="9"/>
  <c r="I281" i="9"/>
  <c r="A282" i="9"/>
  <c r="B282" i="9"/>
  <c r="C282" i="9"/>
  <c r="D282" i="9"/>
  <c r="E282" i="9"/>
  <c r="F282" i="9"/>
  <c r="G282" i="9"/>
  <c r="H282" i="9"/>
  <c r="I282" i="9"/>
  <c r="A283" i="9"/>
  <c r="C283" i="9" s="1"/>
  <c r="B283" i="9"/>
  <c r="D283" i="9"/>
  <c r="E283" i="9"/>
  <c r="F283" i="9"/>
  <c r="H283" i="9"/>
  <c r="I283" i="9"/>
  <c r="A284" i="9"/>
  <c r="B284" i="9"/>
  <c r="C284" i="9"/>
  <c r="D284" i="9"/>
  <c r="E284" i="9"/>
  <c r="F284" i="9"/>
  <c r="G284" i="9"/>
  <c r="H284" i="9"/>
  <c r="I284" i="9"/>
  <c r="A285" i="9"/>
  <c r="C285" i="9" s="1"/>
  <c r="B285" i="9"/>
  <c r="D285" i="9"/>
  <c r="E285" i="9"/>
  <c r="F285" i="9"/>
  <c r="H285" i="9"/>
  <c r="I285" i="9"/>
  <c r="A286" i="9"/>
  <c r="B286" i="9"/>
  <c r="C286" i="9"/>
  <c r="D286" i="9"/>
  <c r="E286" i="9"/>
  <c r="F286" i="9"/>
  <c r="G286" i="9"/>
  <c r="H286" i="9"/>
  <c r="I286" i="9"/>
  <c r="A287" i="9"/>
  <c r="C287" i="9" s="1"/>
  <c r="B287" i="9"/>
  <c r="D287" i="9"/>
  <c r="E287" i="9"/>
  <c r="F287" i="9"/>
  <c r="H287" i="9"/>
  <c r="I287" i="9"/>
  <c r="A288" i="9"/>
  <c r="B288" i="9"/>
  <c r="C288" i="9"/>
  <c r="D288" i="9"/>
  <c r="E288" i="9"/>
  <c r="F288" i="9"/>
  <c r="G288" i="9"/>
  <c r="H288" i="9"/>
  <c r="I288" i="9"/>
  <c r="A289" i="9"/>
  <c r="C289" i="9" s="1"/>
  <c r="B289" i="9"/>
  <c r="D289" i="9"/>
  <c r="E289" i="9"/>
  <c r="F289" i="9"/>
  <c r="H289" i="9"/>
  <c r="I289" i="9"/>
  <c r="A290" i="9"/>
  <c r="B290" i="9"/>
  <c r="C290" i="9"/>
  <c r="D290" i="9"/>
  <c r="E290" i="9"/>
  <c r="F290" i="9"/>
  <c r="G290" i="9"/>
  <c r="H290" i="9"/>
  <c r="I290" i="9"/>
  <c r="A291" i="9"/>
  <c r="C291" i="9" s="1"/>
  <c r="B291" i="9"/>
  <c r="D291" i="9"/>
  <c r="E291" i="9"/>
  <c r="F291" i="9"/>
  <c r="H291" i="9"/>
  <c r="I291" i="9"/>
  <c r="A292" i="9"/>
  <c r="B292" i="9"/>
  <c r="C292" i="9"/>
  <c r="D292" i="9"/>
  <c r="E292" i="9"/>
  <c r="F292" i="9"/>
  <c r="G292" i="9"/>
  <c r="H292" i="9"/>
  <c r="I292" i="9"/>
  <c r="A293" i="9"/>
  <c r="C293" i="9" s="1"/>
  <c r="B293" i="9"/>
  <c r="D293" i="9"/>
  <c r="E293" i="9"/>
  <c r="F293" i="9"/>
  <c r="H293" i="9"/>
  <c r="I293" i="9"/>
  <c r="A294" i="9"/>
  <c r="B294" i="9"/>
  <c r="C294" i="9"/>
  <c r="D294" i="9"/>
  <c r="E294" i="9"/>
  <c r="F294" i="9"/>
  <c r="G294" i="9"/>
  <c r="H294" i="9"/>
  <c r="I294" i="9"/>
  <c r="A295" i="9"/>
  <c r="C295" i="9" s="1"/>
  <c r="B295" i="9"/>
  <c r="D295" i="9"/>
  <c r="E295" i="9"/>
  <c r="F295" i="9"/>
  <c r="H295" i="9"/>
  <c r="I295" i="9"/>
  <c r="A296" i="9"/>
  <c r="B296" i="9"/>
  <c r="C296" i="9"/>
  <c r="D296" i="9"/>
  <c r="E296" i="9"/>
  <c r="F296" i="9"/>
  <c r="G296" i="9"/>
  <c r="H296" i="9"/>
  <c r="I296" i="9"/>
  <c r="A297" i="9"/>
  <c r="C297" i="9" s="1"/>
  <c r="B297" i="9"/>
  <c r="D297" i="9"/>
  <c r="E297" i="9"/>
  <c r="F297" i="9"/>
  <c r="H297" i="9"/>
  <c r="I297" i="9"/>
  <c r="A298" i="9"/>
  <c r="B298" i="9"/>
  <c r="C298" i="9"/>
  <c r="D298" i="9"/>
  <c r="E298" i="9"/>
  <c r="F298" i="9"/>
  <c r="G298" i="9"/>
  <c r="H298" i="9"/>
  <c r="I298" i="9"/>
  <c r="A299" i="9"/>
  <c r="C299" i="9" s="1"/>
  <c r="B299" i="9"/>
  <c r="D299" i="9"/>
  <c r="E299" i="9"/>
  <c r="F299" i="9"/>
  <c r="H299" i="9"/>
  <c r="I299" i="9"/>
  <c r="A300" i="9"/>
  <c r="B300" i="9"/>
  <c r="C300" i="9"/>
  <c r="D300" i="9"/>
  <c r="E300" i="9"/>
  <c r="F300" i="9"/>
  <c r="G300" i="9"/>
  <c r="H300" i="9"/>
  <c r="I300" i="9"/>
  <c r="A301" i="9"/>
  <c r="C301" i="9" s="1"/>
  <c r="B301" i="9"/>
  <c r="D301" i="9"/>
  <c r="E301" i="9"/>
  <c r="F301" i="9"/>
  <c r="H301" i="9"/>
  <c r="I301" i="9"/>
  <c r="A302" i="9"/>
  <c r="B302" i="9"/>
  <c r="C302" i="9"/>
  <c r="D302" i="9"/>
  <c r="E302" i="9"/>
  <c r="F302" i="9"/>
  <c r="G302" i="9"/>
  <c r="H302" i="9"/>
  <c r="I302" i="9"/>
  <c r="A303" i="9"/>
  <c r="C303" i="9" s="1"/>
  <c r="B303" i="9"/>
  <c r="D303" i="9"/>
  <c r="E303" i="9"/>
  <c r="F303" i="9"/>
  <c r="H303" i="9"/>
  <c r="I303" i="9"/>
  <c r="A304" i="9"/>
  <c r="B304" i="9"/>
  <c r="C304" i="9"/>
  <c r="D304" i="9"/>
  <c r="E304" i="9"/>
  <c r="F304" i="9"/>
  <c r="G304" i="9"/>
  <c r="H304" i="9"/>
  <c r="I304" i="9"/>
  <c r="A305" i="9"/>
  <c r="C305" i="9" s="1"/>
  <c r="B305" i="9"/>
  <c r="D305" i="9"/>
  <c r="E305" i="9"/>
  <c r="F305" i="9"/>
  <c r="H305" i="9"/>
  <c r="I305" i="9"/>
  <c r="A306" i="9"/>
  <c r="B306" i="9"/>
  <c r="C306" i="9"/>
  <c r="D306" i="9"/>
  <c r="E306" i="9"/>
  <c r="F306" i="9"/>
  <c r="G306" i="9"/>
  <c r="H306" i="9"/>
  <c r="I306" i="9"/>
  <c r="A307" i="9"/>
  <c r="C307" i="9" s="1"/>
  <c r="B307" i="9"/>
  <c r="D307" i="9"/>
  <c r="E307" i="9"/>
  <c r="F307" i="9"/>
  <c r="H307" i="9"/>
  <c r="I307" i="9"/>
  <c r="A308" i="9"/>
  <c r="B308" i="9"/>
  <c r="C308" i="9"/>
  <c r="D308" i="9"/>
  <c r="E308" i="9"/>
  <c r="F308" i="9"/>
  <c r="G308" i="9"/>
  <c r="H308" i="9"/>
  <c r="I308" i="9"/>
  <c r="A309" i="9"/>
  <c r="C309" i="9" s="1"/>
  <c r="B309" i="9"/>
  <c r="D309" i="9"/>
  <c r="E309" i="9"/>
  <c r="F309" i="9"/>
  <c r="H309" i="9"/>
  <c r="I309" i="9"/>
  <c r="A310" i="9"/>
  <c r="B310" i="9"/>
  <c r="C310" i="9"/>
  <c r="D310" i="9"/>
  <c r="E310" i="9"/>
  <c r="F310" i="9"/>
  <c r="G310" i="9"/>
  <c r="H310" i="9"/>
  <c r="I310" i="9"/>
  <c r="A311" i="9"/>
  <c r="C311" i="9" s="1"/>
  <c r="B311" i="9"/>
  <c r="D311" i="9"/>
  <c r="E311" i="9"/>
  <c r="F311" i="9"/>
  <c r="H311" i="9"/>
  <c r="I311" i="9"/>
  <c r="A312" i="9"/>
  <c r="B312" i="9"/>
  <c r="C312" i="9"/>
  <c r="D312" i="9"/>
  <c r="E312" i="9"/>
  <c r="F312" i="9"/>
  <c r="G312" i="9"/>
  <c r="H312" i="9"/>
  <c r="I312" i="9"/>
  <c r="A313" i="9"/>
  <c r="C313" i="9" s="1"/>
  <c r="B313" i="9"/>
  <c r="D313" i="9"/>
  <c r="E313" i="9"/>
  <c r="F313" i="9"/>
  <c r="H313" i="9"/>
  <c r="I313" i="9"/>
  <c r="A314" i="9"/>
  <c r="B314" i="9"/>
  <c r="C314" i="9"/>
  <c r="D314" i="9"/>
  <c r="E314" i="9"/>
  <c r="F314" i="9"/>
  <c r="G314" i="9"/>
  <c r="H314" i="9"/>
  <c r="I314" i="9"/>
  <c r="A315" i="9"/>
  <c r="C315" i="9" s="1"/>
  <c r="B315" i="9"/>
  <c r="D315" i="9"/>
  <c r="E315" i="9"/>
  <c r="F315" i="9"/>
  <c r="H315" i="9"/>
  <c r="I315" i="9"/>
  <c r="A316" i="9"/>
  <c r="B316" i="9"/>
  <c r="C316" i="9"/>
  <c r="D316" i="9"/>
  <c r="E316" i="9"/>
  <c r="F316" i="9"/>
  <c r="G316" i="9"/>
  <c r="H316" i="9"/>
  <c r="I316" i="9"/>
  <c r="A317" i="9"/>
  <c r="C317" i="9" s="1"/>
  <c r="B317" i="9"/>
  <c r="D317" i="9"/>
  <c r="E317" i="9"/>
  <c r="F317" i="9"/>
  <c r="H317" i="9"/>
  <c r="I317" i="9"/>
  <c r="A318" i="9"/>
  <c r="B318" i="9"/>
  <c r="C318" i="9"/>
  <c r="D318" i="9"/>
  <c r="E318" i="9"/>
  <c r="F318" i="9"/>
  <c r="G318" i="9"/>
  <c r="H318" i="9"/>
  <c r="I318" i="9"/>
  <c r="A319" i="9"/>
  <c r="C319" i="9" s="1"/>
  <c r="B319" i="9"/>
  <c r="D319" i="9"/>
  <c r="E319" i="9"/>
  <c r="F319" i="9"/>
  <c r="H319" i="9"/>
  <c r="I319" i="9"/>
  <c r="A320" i="9"/>
  <c r="B320" i="9"/>
  <c r="C320" i="9"/>
  <c r="D320" i="9"/>
  <c r="E320" i="9"/>
  <c r="F320" i="9"/>
  <c r="G320" i="9"/>
  <c r="H320" i="9"/>
  <c r="I320" i="9"/>
  <c r="A321" i="9"/>
  <c r="C321" i="9" s="1"/>
  <c r="B321" i="9"/>
  <c r="D321" i="9"/>
  <c r="E321" i="9"/>
  <c r="F321" i="9"/>
  <c r="H321" i="9"/>
  <c r="I321" i="9"/>
  <c r="A322" i="9"/>
  <c r="B322" i="9"/>
  <c r="C322" i="9"/>
  <c r="D322" i="9"/>
  <c r="E322" i="9"/>
  <c r="F322" i="9"/>
  <c r="G322" i="9"/>
  <c r="H322" i="9"/>
  <c r="I322" i="9"/>
  <c r="A323" i="9"/>
  <c r="C323" i="9" s="1"/>
  <c r="B323" i="9"/>
  <c r="D323" i="9"/>
  <c r="E323" i="9"/>
  <c r="F323" i="9"/>
  <c r="H323" i="9"/>
  <c r="I323" i="9"/>
  <c r="A324" i="9"/>
  <c r="B324" i="9"/>
  <c r="C324" i="9"/>
  <c r="D324" i="9"/>
  <c r="E324" i="9"/>
  <c r="F324" i="9"/>
  <c r="G324" i="9"/>
  <c r="H324" i="9"/>
  <c r="I324" i="9"/>
  <c r="A325" i="9"/>
  <c r="C325" i="9" s="1"/>
  <c r="B325" i="9"/>
  <c r="D325" i="9"/>
  <c r="E325" i="9"/>
  <c r="F325" i="9"/>
  <c r="H325" i="9"/>
  <c r="I325" i="9"/>
  <c r="A326" i="9"/>
  <c r="B326" i="9"/>
  <c r="C326" i="9"/>
  <c r="D326" i="9"/>
  <c r="E326" i="9"/>
  <c r="F326" i="9"/>
  <c r="G326" i="9"/>
  <c r="H326" i="9"/>
  <c r="I326" i="9"/>
  <c r="A327" i="9"/>
  <c r="C327" i="9" s="1"/>
  <c r="B327" i="9"/>
  <c r="D327" i="9"/>
  <c r="E327" i="9"/>
  <c r="F327" i="9"/>
  <c r="H327" i="9"/>
  <c r="I327" i="9"/>
  <c r="A328" i="9"/>
  <c r="B328" i="9"/>
  <c r="C328" i="9"/>
  <c r="D328" i="9"/>
  <c r="E328" i="9"/>
  <c r="F328" i="9"/>
  <c r="G328" i="9"/>
  <c r="H328" i="9"/>
  <c r="I328" i="9"/>
  <c r="A329" i="9"/>
  <c r="C329" i="9" s="1"/>
  <c r="B329" i="9"/>
  <c r="D329" i="9"/>
  <c r="E329" i="9"/>
  <c r="F329" i="9"/>
  <c r="H329" i="9"/>
  <c r="I329" i="9"/>
  <c r="A330" i="9"/>
  <c r="B330" i="9"/>
  <c r="C330" i="9"/>
  <c r="D330" i="9"/>
  <c r="E330" i="9"/>
  <c r="F330" i="9"/>
  <c r="G330" i="9"/>
  <c r="H330" i="9"/>
  <c r="I330" i="9"/>
  <c r="A331" i="9"/>
  <c r="C331" i="9" s="1"/>
  <c r="B331" i="9"/>
  <c r="D331" i="9"/>
  <c r="E331" i="9"/>
  <c r="F331" i="9"/>
  <c r="H331" i="9"/>
  <c r="I331" i="9"/>
  <c r="A332" i="9"/>
  <c r="B332" i="9"/>
  <c r="C332" i="9"/>
  <c r="D332" i="9"/>
  <c r="E332" i="9"/>
  <c r="F332" i="9"/>
  <c r="G332" i="9"/>
  <c r="H332" i="9"/>
  <c r="I332" i="9"/>
  <c r="A333" i="9"/>
  <c r="C333" i="9" s="1"/>
  <c r="B333" i="9"/>
  <c r="D333" i="9"/>
  <c r="E333" i="9"/>
  <c r="F333" i="9"/>
  <c r="H333" i="9"/>
  <c r="I333" i="9"/>
  <c r="A334" i="9"/>
  <c r="B334" i="9"/>
  <c r="C334" i="9"/>
  <c r="D334" i="9"/>
  <c r="E334" i="9"/>
  <c r="F334" i="9"/>
  <c r="G334" i="9"/>
  <c r="H334" i="9"/>
  <c r="I334" i="9"/>
  <c r="A335" i="9"/>
  <c r="C335" i="9" s="1"/>
  <c r="B335" i="9"/>
  <c r="D335" i="9"/>
  <c r="E335" i="9"/>
  <c r="F335" i="9"/>
  <c r="H335" i="9"/>
  <c r="I335" i="9"/>
  <c r="A336" i="9"/>
  <c r="B336" i="9"/>
  <c r="C336" i="9"/>
  <c r="D336" i="9"/>
  <c r="E336" i="9"/>
  <c r="F336" i="9"/>
  <c r="G336" i="9"/>
  <c r="H336" i="9"/>
  <c r="I336" i="9"/>
  <c r="A337" i="9"/>
  <c r="C337" i="9" s="1"/>
  <c r="B337" i="9"/>
  <c r="D337" i="9"/>
  <c r="E337" i="9"/>
  <c r="F337" i="9"/>
  <c r="H337" i="9"/>
  <c r="I337" i="9"/>
  <c r="A338" i="9"/>
  <c r="B338" i="9"/>
  <c r="C338" i="9"/>
  <c r="D338" i="9"/>
  <c r="E338" i="9"/>
  <c r="F338" i="9"/>
  <c r="G338" i="9"/>
  <c r="H338" i="9"/>
  <c r="I338" i="9"/>
  <c r="A339" i="9"/>
  <c r="C339" i="9" s="1"/>
  <c r="B339" i="9"/>
  <c r="D339" i="9"/>
  <c r="E339" i="9"/>
  <c r="F339" i="9"/>
  <c r="H339" i="9"/>
  <c r="I339" i="9"/>
  <c r="A340" i="9"/>
  <c r="B340" i="9"/>
  <c r="C340" i="9"/>
  <c r="D340" i="9"/>
  <c r="E340" i="9"/>
  <c r="F340" i="9"/>
  <c r="G340" i="9"/>
  <c r="H340" i="9"/>
  <c r="I340" i="9"/>
  <c r="A341" i="9"/>
  <c r="C341" i="9" s="1"/>
  <c r="B341" i="9"/>
  <c r="D341" i="9"/>
  <c r="E341" i="9"/>
  <c r="F341" i="9"/>
  <c r="H341" i="9"/>
  <c r="I341" i="9"/>
  <c r="A342" i="9"/>
  <c r="B342" i="9"/>
  <c r="C342" i="9"/>
  <c r="D342" i="9"/>
  <c r="E342" i="9"/>
  <c r="F342" i="9"/>
  <c r="G342" i="9"/>
  <c r="H342" i="9"/>
  <c r="I342" i="9"/>
  <c r="A343" i="9"/>
  <c r="C343" i="9" s="1"/>
  <c r="B343" i="9"/>
  <c r="D343" i="9"/>
  <c r="E343" i="9"/>
  <c r="F343" i="9"/>
  <c r="H343" i="9"/>
  <c r="I343" i="9"/>
  <c r="A344" i="9"/>
  <c r="B344" i="9"/>
  <c r="C344" i="9"/>
  <c r="D344" i="9"/>
  <c r="E344" i="9"/>
  <c r="F344" i="9"/>
  <c r="G344" i="9"/>
  <c r="H344" i="9"/>
  <c r="I344" i="9"/>
  <c r="A345" i="9"/>
  <c r="C345" i="9" s="1"/>
  <c r="B345" i="9"/>
  <c r="D345" i="9"/>
  <c r="E345" i="9"/>
  <c r="F345" i="9"/>
  <c r="H345" i="9"/>
  <c r="I345" i="9"/>
  <c r="A346" i="9"/>
  <c r="B346" i="9"/>
  <c r="C346" i="9"/>
  <c r="D346" i="9"/>
  <c r="E346" i="9"/>
  <c r="F346" i="9"/>
  <c r="G346" i="9"/>
  <c r="H346" i="9"/>
  <c r="I346" i="9"/>
  <c r="A347" i="9"/>
  <c r="C347" i="9" s="1"/>
  <c r="B347" i="9"/>
  <c r="D347" i="9"/>
  <c r="E347" i="9"/>
  <c r="F347" i="9"/>
  <c r="H347" i="9"/>
  <c r="I347" i="9"/>
  <c r="A348" i="9"/>
  <c r="B348" i="9"/>
  <c r="C348" i="9"/>
  <c r="D348" i="9"/>
  <c r="E348" i="9"/>
  <c r="F348" i="9"/>
  <c r="G348" i="9"/>
  <c r="H348" i="9"/>
  <c r="I348" i="9"/>
  <c r="A349" i="9"/>
  <c r="C349" i="9" s="1"/>
  <c r="B349" i="9"/>
  <c r="D349" i="9"/>
  <c r="E349" i="9"/>
  <c r="F349" i="9"/>
  <c r="H349" i="9"/>
  <c r="I349" i="9"/>
  <c r="A350" i="9"/>
  <c r="B350" i="9"/>
  <c r="C350" i="9"/>
  <c r="D350" i="9"/>
  <c r="E350" i="9"/>
  <c r="F350" i="9"/>
  <c r="G350" i="9"/>
  <c r="H350" i="9"/>
  <c r="I350" i="9"/>
  <c r="A351" i="9"/>
  <c r="C351" i="9" s="1"/>
  <c r="B351" i="9"/>
  <c r="D351" i="9"/>
  <c r="E351" i="9"/>
  <c r="F351" i="9"/>
  <c r="H351" i="9"/>
  <c r="I351" i="9"/>
  <c r="A352" i="9"/>
  <c r="B352" i="9"/>
  <c r="C352" i="9"/>
  <c r="D352" i="9"/>
  <c r="E352" i="9"/>
  <c r="F352" i="9"/>
  <c r="G352" i="9"/>
  <c r="H352" i="9"/>
  <c r="I352" i="9"/>
  <c r="A353" i="9"/>
  <c r="C353" i="9" s="1"/>
  <c r="B353" i="9"/>
  <c r="D353" i="9"/>
  <c r="E353" i="9"/>
  <c r="F353" i="9"/>
  <c r="H353" i="9"/>
  <c r="I353" i="9"/>
  <c r="A354" i="9"/>
  <c r="B354" i="9"/>
  <c r="C354" i="9"/>
  <c r="D354" i="9"/>
  <c r="E354" i="9"/>
  <c r="F354" i="9"/>
  <c r="G354" i="9"/>
  <c r="H354" i="9"/>
  <c r="I354" i="9"/>
  <c r="A355" i="9"/>
  <c r="C355" i="9" s="1"/>
  <c r="B355" i="9"/>
  <c r="D355" i="9"/>
  <c r="E355" i="9"/>
  <c r="F355" i="9"/>
  <c r="H355" i="9"/>
  <c r="I355" i="9"/>
  <c r="A356" i="9"/>
  <c r="B356" i="9"/>
  <c r="C356" i="9"/>
  <c r="D356" i="9"/>
  <c r="E356" i="9"/>
  <c r="F356" i="9"/>
  <c r="G356" i="9"/>
  <c r="H356" i="9"/>
  <c r="I356" i="9"/>
  <c r="A357" i="9"/>
  <c r="C357" i="9" s="1"/>
  <c r="B357" i="9"/>
  <c r="D357" i="9"/>
  <c r="E357" i="9"/>
  <c r="F357" i="9"/>
  <c r="H357" i="9"/>
  <c r="I357" i="9"/>
  <c r="A358" i="9"/>
  <c r="B358" i="9"/>
  <c r="C358" i="9"/>
  <c r="D358" i="9"/>
  <c r="E358" i="9"/>
  <c r="F358" i="9"/>
  <c r="G358" i="9"/>
  <c r="H358" i="9"/>
  <c r="I358" i="9"/>
  <c r="A359" i="9"/>
  <c r="C359" i="9" s="1"/>
  <c r="B359" i="9"/>
  <c r="D359" i="9"/>
  <c r="E359" i="9"/>
  <c r="F359" i="9"/>
  <c r="H359" i="9"/>
  <c r="I359" i="9"/>
  <c r="A360" i="9"/>
  <c r="B360" i="9"/>
  <c r="C360" i="9"/>
  <c r="D360" i="9"/>
  <c r="E360" i="9"/>
  <c r="F360" i="9"/>
  <c r="G360" i="9"/>
  <c r="H360" i="9"/>
  <c r="I360" i="9"/>
  <c r="A361" i="9"/>
  <c r="C361" i="9" s="1"/>
  <c r="B361" i="9"/>
  <c r="D361" i="9"/>
  <c r="E361" i="9"/>
  <c r="F361" i="9"/>
  <c r="H361" i="9"/>
  <c r="I361" i="9"/>
  <c r="A362" i="9"/>
  <c r="B362" i="9"/>
  <c r="C362" i="9"/>
  <c r="D362" i="9"/>
  <c r="E362" i="9"/>
  <c r="F362" i="9"/>
  <c r="G362" i="9"/>
  <c r="H362" i="9"/>
  <c r="I362" i="9"/>
  <c r="A363" i="9"/>
  <c r="C363" i="9" s="1"/>
  <c r="B363" i="9"/>
  <c r="D363" i="9"/>
  <c r="E363" i="9"/>
  <c r="F363" i="9"/>
  <c r="H363" i="9"/>
  <c r="I363" i="9"/>
  <c r="A364" i="9"/>
  <c r="B364" i="9"/>
  <c r="C364" i="9"/>
  <c r="D364" i="9"/>
  <c r="E364" i="9"/>
  <c r="F364" i="9"/>
  <c r="G364" i="9"/>
  <c r="H364" i="9"/>
  <c r="I364" i="9"/>
  <c r="A365" i="9"/>
  <c r="C365" i="9" s="1"/>
  <c r="B365" i="9"/>
  <c r="D365" i="9"/>
  <c r="E365" i="9"/>
  <c r="F365" i="9"/>
  <c r="H365" i="9"/>
  <c r="I365" i="9"/>
  <c r="A366" i="9"/>
  <c r="B366" i="9"/>
  <c r="C366" i="9"/>
  <c r="D366" i="9"/>
  <c r="E366" i="9"/>
  <c r="F366" i="9"/>
  <c r="G366" i="9"/>
  <c r="H366" i="9"/>
  <c r="I366" i="9"/>
  <c r="A367" i="9"/>
  <c r="C367" i="9" s="1"/>
  <c r="B367" i="9"/>
  <c r="D367" i="9"/>
  <c r="E367" i="9"/>
  <c r="F367" i="9"/>
  <c r="H367" i="9"/>
  <c r="I367" i="9"/>
  <c r="A368" i="9"/>
  <c r="B368" i="9"/>
  <c r="C368" i="9"/>
  <c r="D368" i="9"/>
  <c r="E368" i="9"/>
  <c r="F368" i="9"/>
  <c r="G368" i="9"/>
  <c r="H368" i="9"/>
  <c r="I368" i="9"/>
  <c r="A369" i="9"/>
  <c r="C369" i="9" s="1"/>
  <c r="B369" i="9"/>
  <c r="D369" i="9"/>
  <c r="E369" i="9"/>
  <c r="F369" i="9"/>
  <c r="H369" i="9"/>
  <c r="I369" i="9"/>
  <c r="A370" i="9"/>
  <c r="B370" i="9"/>
  <c r="C370" i="9"/>
  <c r="D370" i="9"/>
  <c r="E370" i="9"/>
  <c r="F370" i="9"/>
  <c r="G370" i="9"/>
  <c r="H370" i="9"/>
  <c r="I370" i="9"/>
  <c r="A371" i="9"/>
  <c r="C371" i="9" s="1"/>
  <c r="B371" i="9"/>
  <c r="D371" i="9"/>
  <c r="E371" i="9"/>
  <c r="F371" i="9"/>
  <c r="H371" i="9"/>
  <c r="I371" i="9"/>
  <c r="A372" i="9"/>
  <c r="B372" i="9"/>
  <c r="C372" i="9"/>
  <c r="D372" i="9"/>
  <c r="E372" i="9"/>
  <c r="F372" i="9"/>
  <c r="G372" i="9"/>
  <c r="H372" i="9"/>
  <c r="I372" i="9"/>
  <c r="A373" i="9"/>
  <c r="C373" i="9" s="1"/>
  <c r="B373" i="9"/>
  <c r="D373" i="9"/>
  <c r="E373" i="9"/>
  <c r="F373" i="9"/>
  <c r="H373" i="9"/>
  <c r="I373" i="9"/>
  <c r="A374" i="9"/>
  <c r="B374" i="9"/>
  <c r="C374" i="9"/>
  <c r="D374" i="9"/>
  <c r="E374" i="9"/>
  <c r="F374" i="9"/>
  <c r="G374" i="9"/>
  <c r="H374" i="9"/>
  <c r="I374" i="9"/>
  <c r="A375" i="9"/>
  <c r="C375" i="9" s="1"/>
  <c r="B375" i="9"/>
  <c r="D375" i="9"/>
  <c r="E375" i="9"/>
  <c r="F375" i="9"/>
  <c r="H375" i="9"/>
  <c r="I375" i="9"/>
  <c r="A376" i="9"/>
  <c r="B376" i="9"/>
  <c r="C376" i="9"/>
  <c r="D376" i="9"/>
  <c r="E376" i="9"/>
  <c r="F376" i="9"/>
  <c r="G376" i="9"/>
  <c r="H376" i="9"/>
  <c r="I376" i="9"/>
  <c r="A377" i="9"/>
  <c r="C377" i="9" s="1"/>
  <c r="B377" i="9"/>
  <c r="D377" i="9"/>
  <c r="E377" i="9"/>
  <c r="F377" i="9"/>
  <c r="H377" i="9"/>
  <c r="I377" i="9"/>
  <c r="A378" i="9"/>
  <c r="B378" i="9"/>
  <c r="C378" i="9"/>
  <c r="D378" i="9"/>
  <c r="E378" i="9"/>
  <c r="F378" i="9"/>
  <c r="G378" i="9"/>
  <c r="H378" i="9"/>
  <c r="I378" i="9"/>
  <c r="A379" i="9"/>
  <c r="C379" i="9" s="1"/>
  <c r="B379" i="9"/>
  <c r="D379" i="9"/>
  <c r="E379" i="9"/>
  <c r="F379" i="9"/>
  <c r="H379" i="9"/>
  <c r="I379" i="9"/>
  <c r="A380" i="9"/>
  <c r="B380" i="9"/>
  <c r="C380" i="9"/>
  <c r="D380" i="9"/>
  <c r="E380" i="9"/>
  <c r="F380" i="9"/>
  <c r="G380" i="9"/>
  <c r="H380" i="9"/>
  <c r="I380" i="9"/>
  <c r="A381" i="9"/>
  <c r="C381" i="9" s="1"/>
  <c r="B381" i="9"/>
  <c r="D381" i="9"/>
  <c r="E381" i="9"/>
  <c r="F381" i="9"/>
  <c r="H381" i="9"/>
  <c r="I381" i="9"/>
  <c r="A382" i="9"/>
  <c r="B382" i="9"/>
  <c r="C382" i="9"/>
  <c r="D382" i="9"/>
  <c r="E382" i="9"/>
  <c r="F382" i="9"/>
  <c r="G382" i="9"/>
  <c r="H382" i="9"/>
  <c r="I382" i="9"/>
  <c r="A383" i="9"/>
  <c r="C383" i="9" s="1"/>
  <c r="B383" i="9"/>
  <c r="D383" i="9"/>
  <c r="E383" i="9"/>
  <c r="F383" i="9"/>
  <c r="H383" i="9"/>
  <c r="I383" i="9"/>
  <c r="A384" i="9"/>
  <c r="B384" i="9"/>
  <c r="C384" i="9"/>
  <c r="D384" i="9"/>
  <c r="E384" i="9"/>
  <c r="F384" i="9"/>
  <c r="G384" i="9"/>
  <c r="H384" i="9"/>
  <c r="I384" i="9"/>
  <c r="A385" i="9"/>
  <c r="C385" i="9" s="1"/>
  <c r="B385" i="9"/>
  <c r="D385" i="9"/>
  <c r="E385" i="9"/>
  <c r="F385" i="9"/>
  <c r="H385" i="9"/>
  <c r="I385" i="9"/>
  <c r="A386" i="9"/>
  <c r="B386" i="9"/>
  <c r="C386" i="9"/>
  <c r="D386" i="9"/>
  <c r="E386" i="9"/>
  <c r="F386" i="9"/>
  <c r="G386" i="9"/>
  <c r="H386" i="9"/>
  <c r="I386" i="9"/>
  <c r="A387" i="9"/>
  <c r="C387" i="9" s="1"/>
  <c r="B387" i="9"/>
  <c r="D387" i="9"/>
  <c r="E387" i="9"/>
  <c r="F387" i="9"/>
  <c r="H387" i="9"/>
  <c r="I387" i="9"/>
  <c r="A388" i="9"/>
  <c r="B388" i="9"/>
  <c r="C388" i="9"/>
  <c r="D388" i="9"/>
  <c r="E388" i="9"/>
  <c r="F388" i="9"/>
  <c r="G388" i="9"/>
  <c r="H388" i="9"/>
  <c r="I388" i="9"/>
  <c r="A389" i="9"/>
  <c r="C389" i="9" s="1"/>
  <c r="B389" i="9"/>
  <c r="D389" i="9"/>
  <c r="E389" i="9"/>
  <c r="F389" i="9"/>
  <c r="H389" i="9"/>
  <c r="I389" i="9"/>
  <c r="A390" i="9"/>
  <c r="B390" i="9"/>
  <c r="C390" i="9"/>
  <c r="D390" i="9"/>
  <c r="E390" i="9"/>
  <c r="F390" i="9"/>
  <c r="G390" i="9"/>
  <c r="H390" i="9"/>
  <c r="I390" i="9"/>
  <c r="A391" i="9"/>
  <c r="C391" i="9" s="1"/>
  <c r="B391" i="9"/>
  <c r="D391" i="9"/>
  <c r="E391" i="9"/>
  <c r="F391" i="9"/>
  <c r="H391" i="9"/>
  <c r="I391" i="9"/>
  <c r="A392" i="9"/>
  <c r="B392" i="9"/>
  <c r="C392" i="9"/>
  <c r="D392" i="9"/>
  <c r="E392" i="9"/>
  <c r="F392" i="9"/>
  <c r="G392" i="9"/>
  <c r="H392" i="9"/>
  <c r="I392" i="9"/>
  <c r="A393" i="9"/>
  <c r="C393" i="9" s="1"/>
  <c r="B393" i="9"/>
  <c r="D393" i="9"/>
  <c r="E393" i="9"/>
  <c r="F393" i="9"/>
  <c r="H393" i="9"/>
  <c r="I393" i="9"/>
  <c r="A394" i="9"/>
  <c r="B394" i="9"/>
  <c r="C394" i="9"/>
  <c r="D394" i="9"/>
  <c r="E394" i="9"/>
  <c r="F394" i="9"/>
  <c r="G394" i="9"/>
  <c r="H394" i="9"/>
  <c r="I394" i="9"/>
  <c r="A395" i="9"/>
  <c r="C395" i="9" s="1"/>
  <c r="B395" i="9"/>
  <c r="D395" i="9"/>
  <c r="E395" i="9"/>
  <c r="F395" i="9"/>
  <c r="H395" i="9"/>
  <c r="I395" i="9"/>
  <c r="A396" i="9"/>
  <c r="B396" i="9"/>
  <c r="C396" i="9"/>
  <c r="D396" i="9"/>
  <c r="E396" i="9"/>
  <c r="F396" i="9"/>
  <c r="G396" i="9"/>
  <c r="H396" i="9"/>
  <c r="I396" i="9"/>
  <c r="A397" i="9"/>
  <c r="C397" i="9" s="1"/>
  <c r="B397" i="9"/>
  <c r="D397" i="9"/>
  <c r="E397" i="9"/>
  <c r="F397" i="9"/>
  <c r="H397" i="9"/>
  <c r="I397" i="9"/>
  <c r="A398" i="9"/>
  <c r="B398" i="9"/>
  <c r="C398" i="9"/>
  <c r="D398" i="9"/>
  <c r="E398" i="9"/>
  <c r="F398" i="9"/>
  <c r="G398" i="9"/>
  <c r="H398" i="9"/>
  <c r="I398" i="9"/>
  <c r="A399" i="9"/>
  <c r="C399" i="9" s="1"/>
  <c r="B399" i="9"/>
  <c r="D399" i="9"/>
  <c r="E399" i="9"/>
  <c r="F399" i="9"/>
  <c r="H399" i="9"/>
  <c r="I399" i="9"/>
  <c r="A400" i="9"/>
  <c r="B400" i="9"/>
  <c r="C400" i="9"/>
  <c r="D400" i="9"/>
  <c r="E400" i="9"/>
  <c r="F400" i="9"/>
  <c r="G400" i="9"/>
  <c r="H400" i="9"/>
  <c r="I400" i="9"/>
  <c r="A401" i="9"/>
  <c r="C401" i="9" s="1"/>
  <c r="B401" i="9"/>
  <c r="D401" i="9"/>
  <c r="E401" i="9"/>
  <c r="F401" i="9"/>
  <c r="H401" i="9"/>
  <c r="I401" i="9"/>
  <c r="A402" i="9"/>
  <c r="B402" i="9"/>
  <c r="C402" i="9"/>
  <c r="D402" i="9"/>
  <c r="E402" i="9"/>
  <c r="F402" i="9"/>
  <c r="G402" i="9"/>
  <c r="H402" i="9"/>
  <c r="I402" i="9"/>
  <c r="A403" i="9"/>
  <c r="C403" i="9" s="1"/>
  <c r="B403" i="9"/>
  <c r="D403" i="9"/>
  <c r="E403" i="9"/>
  <c r="F403" i="9"/>
  <c r="H403" i="9"/>
  <c r="I403" i="9"/>
  <c r="A404" i="9"/>
  <c r="B404" i="9"/>
  <c r="C404" i="9"/>
  <c r="D404" i="9"/>
  <c r="E404" i="9"/>
  <c r="F404" i="9"/>
  <c r="G404" i="9"/>
  <c r="H404" i="9"/>
  <c r="I404" i="9"/>
  <c r="A405" i="9"/>
  <c r="C405" i="9" s="1"/>
  <c r="B405" i="9"/>
  <c r="D405" i="9"/>
  <c r="E405" i="9"/>
  <c r="F405" i="9"/>
  <c r="H405" i="9"/>
  <c r="I405" i="9"/>
  <c r="A406" i="9"/>
  <c r="B406" i="9"/>
  <c r="C406" i="9"/>
  <c r="D406" i="9"/>
  <c r="E406" i="9"/>
  <c r="F406" i="9"/>
  <c r="G406" i="9"/>
  <c r="H406" i="9"/>
  <c r="I406" i="9"/>
  <c r="A407" i="9"/>
  <c r="C407" i="9" s="1"/>
  <c r="B407" i="9"/>
  <c r="D407" i="9"/>
  <c r="E407" i="9"/>
  <c r="F407" i="9"/>
  <c r="H407" i="9"/>
  <c r="I407" i="9"/>
  <c r="A408" i="9"/>
  <c r="B408" i="9"/>
  <c r="C408" i="9"/>
  <c r="D408" i="9"/>
  <c r="E408" i="9"/>
  <c r="F408" i="9"/>
  <c r="G408" i="9"/>
  <c r="H408" i="9"/>
  <c r="I408" i="9"/>
  <c r="A409" i="9"/>
  <c r="C409" i="9" s="1"/>
  <c r="B409" i="9"/>
  <c r="D409" i="9"/>
  <c r="E409" i="9"/>
  <c r="F409" i="9"/>
  <c r="H409" i="9"/>
  <c r="I409" i="9"/>
  <c r="A410" i="9"/>
  <c r="B410" i="9"/>
  <c r="C410" i="9"/>
  <c r="D410" i="9"/>
  <c r="E410" i="9"/>
  <c r="F410" i="9"/>
  <c r="G410" i="9"/>
  <c r="H410" i="9"/>
  <c r="I410" i="9"/>
  <c r="A411" i="9"/>
  <c r="C411" i="9" s="1"/>
  <c r="B411" i="9"/>
  <c r="D411" i="9"/>
  <c r="E411" i="9"/>
  <c r="F411" i="9"/>
  <c r="H411" i="9"/>
  <c r="I411" i="9"/>
  <c r="A412" i="9"/>
  <c r="B412" i="9"/>
  <c r="C412" i="9"/>
  <c r="D412" i="9"/>
  <c r="E412" i="9"/>
  <c r="F412" i="9"/>
  <c r="G412" i="9"/>
  <c r="H412" i="9"/>
  <c r="I412" i="9"/>
  <c r="A413" i="9"/>
  <c r="C413" i="9" s="1"/>
  <c r="B413" i="9"/>
  <c r="D413" i="9"/>
  <c r="E413" i="9"/>
  <c r="F413" i="9"/>
  <c r="H413" i="9"/>
  <c r="I413" i="9"/>
  <c r="A414" i="9"/>
  <c r="B414" i="9"/>
  <c r="C414" i="9"/>
  <c r="D414" i="9"/>
  <c r="E414" i="9"/>
  <c r="F414" i="9"/>
  <c r="G414" i="9"/>
  <c r="H414" i="9"/>
  <c r="I414" i="9"/>
  <c r="A415" i="9"/>
  <c r="C415" i="9" s="1"/>
  <c r="B415" i="9"/>
  <c r="D415" i="9"/>
  <c r="E415" i="9"/>
  <c r="F415" i="9"/>
  <c r="H415" i="9"/>
  <c r="I415" i="9"/>
  <c r="A416" i="9"/>
  <c r="B416" i="9"/>
  <c r="C416" i="9"/>
  <c r="D416" i="9"/>
  <c r="E416" i="9"/>
  <c r="F416" i="9"/>
  <c r="G416" i="9"/>
  <c r="H416" i="9"/>
  <c r="I416" i="9"/>
  <c r="A417" i="9"/>
  <c r="C417" i="9" s="1"/>
  <c r="B417" i="9"/>
  <c r="D417" i="9"/>
  <c r="E417" i="9"/>
  <c r="F417" i="9"/>
  <c r="H417" i="9"/>
  <c r="I417" i="9"/>
  <c r="A418" i="9"/>
  <c r="B418" i="9"/>
  <c r="C418" i="9"/>
  <c r="D418" i="9"/>
  <c r="E418" i="9"/>
  <c r="F418" i="9"/>
  <c r="G418" i="9"/>
  <c r="H418" i="9"/>
  <c r="I418" i="9"/>
  <c r="A419" i="9"/>
  <c r="C419" i="9" s="1"/>
  <c r="B419" i="9"/>
  <c r="D419" i="9"/>
  <c r="E419" i="9"/>
  <c r="F419" i="9"/>
  <c r="H419" i="9"/>
  <c r="I419" i="9"/>
  <c r="A420" i="9"/>
  <c r="B420" i="9"/>
  <c r="C420" i="9"/>
  <c r="D420" i="9"/>
  <c r="E420" i="9"/>
  <c r="F420" i="9"/>
  <c r="G420" i="9"/>
  <c r="H420" i="9"/>
  <c r="I420" i="9"/>
  <c r="A421" i="9"/>
  <c r="C421" i="9" s="1"/>
  <c r="B421" i="9"/>
  <c r="D421" i="9"/>
  <c r="E421" i="9"/>
  <c r="F421" i="9"/>
  <c r="H421" i="9"/>
  <c r="I421" i="9"/>
  <c r="A422" i="9"/>
  <c r="B422" i="9"/>
  <c r="C422" i="9"/>
  <c r="D422" i="9"/>
  <c r="E422" i="9"/>
  <c r="F422" i="9"/>
  <c r="G422" i="9"/>
  <c r="H422" i="9"/>
  <c r="I422" i="9"/>
  <c r="A423" i="9"/>
  <c r="C423" i="9" s="1"/>
  <c r="B423" i="9"/>
  <c r="D423" i="9"/>
  <c r="E423" i="9"/>
  <c r="F423" i="9"/>
  <c r="H423" i="9"/>
  <c r="I423" i="9"/>
  <c r="A424" i="9"/>
  <c r="B424" i="9"/>
  <c r="C424" i="9"/>
  <c r="D424" i="9"/>
  <c r="E424" i="9"/>
  <c r="F424" i="9"/>
  <c r="G424" i="9"/>
  <c r="H424" i="9"/>
  <c r="I424" i="9"/>
  <c r="A425" i="9"/>
  <c r="C425" i="9" s="1"/>
  <c r="B425" i="9"/>
  <c r="D425" i="9"/>
  <c r="E425" i="9"/>
  <c r="F425" i="9"/>
  <c r="H425" i="9"/>
  <c r="I425" i="9"/>
  <c r="A426" i="9"/>
  <c r="B426" i="9"/>
  <c r="C426" i="9"/>
  <c r="D426" i="9"/>
  <c r="E426" i="9"/>
  <c r="F426" i="9"/>
  <c r="G426" i="9"/>
  <c r="H426" i="9"/>
  <c r="I426" i="9"/>
  <c r="A427" i="9"/>
  <c r="C427" i="9" s="1"/>
  <c r="B427" i="9"/>
  <c r="D427" i="9"/>
  <c r="E427" i="9"/>
  <c r="F427" i="9"/>
  <c r="H427" i="9"/>
  <c r="I427" i="9"/>
  <c r="A428" i="9"/>
  <c r="B428" i="9"/>
  <c r="C428" i="9"/>
  <c r="D428" i="9"/>
  <c r="E428" i="9"/>
  <c r="F428" i="9"/>
  <c r="G428" i="9"/>
  <c r="H428" i="9"/>
  <c r="I428" i="9"/>
  <c r="A429" i="9"/>
  <c r="C429" i="9" s="1"/>
  <c r="B429" i="9"/>
  <c r="D429" i="9"/>
  <c r="E429" i="9"/>
  <c r="F429" i="9"/>
  <c r="H429" i="9"/>
  <c r="I429" i="9"/>
  <c r="A430" i="9"/>
  <c r="B430" i="9"/>
  <c r="C430" i="9"/>
  <c r="D430" i="9"/>
  <c r="E430" i="9"/>
  <c r="F430" i="9"/>
  <c r="G430" i="9"/>
  <c r="H430" i="9"/>
  <c r="I430" i="9"/>
  <c r="A431" i="9"/>
  <c r="C431" i="9" s="1"/>
  <c r="B431" i="9"/>
  <c r="D431" i="9"/>
  <c r="E431" i="9"/>
  <c r="F431" i="9"/>
  <c r="H431" i="9"/>
  <c r="I431" i="9"/>
  <c r="A432" i="9"/>
  <c r="B432" i="9"/>
  <c r="C432" i="9"/>
  <c r="D432" i="9"/>
  <c r="E432" i="9"/>
  <c r="F432" i="9"/>
  <c r="G432" i="9"/>
  <c r="H432" i="9"/>
  <c r="I432" i="9"/>
  <c r="A433" i="9"/>
  <c r="C433" i="9" s="1"/>
  <c r="B433" i="9"/>
  <c r="D433" i="9"/>
  <c r="E433" i="9"/>
  <c r="F433" i="9"/>
  <c r="H433" i="9"/>
  <c r="I433" i="9"/>
  <c r="A434" i="9"/>
  <c r="B434" i="9"/>
  <c r="C434" i="9"/>
  <c r="D434" i="9"/>
  <c r="E434" i="9"/>
  <c r="F434" i="9"/>
  <c r="G434" i="9"/>
  <c r="H434" i="9"/>
  <c r="I434" i="9"/>
  <c r="A435" i="9"/>
  <c r="C435" i="9" s="1"/>
  <c r="B435" i="9"/>
  <c r="D435" i="9"/>
  <c r="E435" i="9"/>
  <c r="F435" i="9"/>
  <c r="H435" i="9"/>
  <c r="I435" i="9"/>
  <c r="A436" i="9"/>
  <c r="B436" i="9"/>
  <c r="C436" i="9"/>
  <c r="D436" i="9"/>
  <c r="E436" i="9"/>
  <c r="F436" i="9"/>
  <c r="G436" i="9"/>
  <c r="H436" i="9"/>
  <c r="I436" i="9"/>
  <c r="A437" i="9"/>
  <c r="C437" i="9" s="1"/>
  <c r="B437" i="9"/>
  <c r="D437" i="9"/>
  <c r="E437" i="9"/>
  <c r="F437" i="9"/>
  <c r="H437" i="9"/>
  <c r="I437" i="9"/>
  <c r="A438" i="9"/>
  <c r="B438" i="9"/>
  <c r="C438" i="9"/>
  <c r="D438" i="9"/>
  <c r="E438" i="9"/>
  <c r="F438" i="9"/>
  <c r="G438" i="9"/>
  <c r="H438" i="9"/>
  <c r="I438" i="9"/>
  <c r="A439" i="9"/>
  <c r="C439" i="9" s="1"/>
  <c r="B439" i="9"/>
  <c r="D439" i="9"/>
  <c r="E439" i="9"/>
  <c r="F439" i="9"/>
  <c r="H439" i="9"/>
  <c r="I439" i="9"/>
  <c r="A440" i="9"/>
  <c r="B440" i="9"/>
  <c r="C440" i="9"/>
  <c r="D440" i="9"/>
  <c r="E440" i="9"/>
  <c r="F440" i="9"/>
  <c r="G440" i="9"/>
  <c r="H440" i="9"/>
  <c r="I440" i="9"/>
  <c r="A441" i="9"/>
  <c r="C441" i="9" s="1"/>
  <c r="B441" i="9"/>
  <c r="D441" i="9"/>
  <c r="E441" i="9"/>
  <c r="F441" i="9"/>
  <c r="H441" i="9"/>
  <c r="I441" i="9"/>
  <c r="A442" i="9"/>
  <c r="B442" i="9"/>
  <c r="C442" i="9"/>
  <c r="D442" i="9"/>
  <c r="E442" i="9"/>
  <c r="F442" i="9"/>
  <c r="G442" i="9"/>
  <c r="H442" i="9"/>
  <c r="I442" i="9"/>
  <c r="A443" i="9"/>
  <c r="C443" i="9" s="1"/>
  <c r="B443" i="9"/>
  <c r="D443" i="9"/>
  <c r="E443" i="9"/>
  <c r="F443" i="9"/>
  <c r="H443" i="9"/>
  <c r="I443" i="9"/>
  <c r="A444" i="9"/>
  <c r="B444" i="9"/>
  <c r="C444" i="9"/>
  <c r="D444" i="9"/>
  <c r="E444" i="9"/>
  <c r="F444" i="9"/>
  <c r="G444" i="9"/>
  <c r="H444" i="9"/>
  <c r="I444" i="9"/>
  <c r="A445" i="9"/>
  <c r="C445" i="9" s="1"/>
  <c r="B445" i="9"/>
  <c r="D445" i="9"/>
  <c r="E445" i="9"/>
  <c r="F445" i="9"/>
  <c r="H445" i="9"/>
  <c r="I445" i="9"/>
  <c r="A446" i="9"/>
  <c r="B446" i="9"/>
  <c r="C446" i="9"/>
  <c r="D446" i="9"/>
  <c r="E446" i="9"/>
  <c r="F446" i="9"/>
  <c r="G446" i="9"/>
  <c r="H446" i="9"/>
  <c r="I446" i="9"/>
  <c r="A447" i="9"/>
  <c r="C447" i="9" s="1"/>
  <c r="B447" i="9"/>
  <c r="D447" i="9"/>
  <c r="E447" i="9"/>
  <c r="F447" i="9"/>
  <c r="H447" i="9"/>
  <c r="I447" i="9"/>
  <c r="A448" i="9"/>
  <c r="B448" i="9"/>
  <c r="C448" i="9"/>
  <c r="D448" i="9"/>
  <c r="E448" i="9"/>
  <c r="F448" i="9"/>
  <c r="G448" i="9"/>
  <c r="H448" i="9"/>
  <c r="I448" i="9"/>
  <c r="A449" i="9"/>
  <c r="C449" i="9" s="1"/>
  <c r="B449" i="9"/>
  <c r="D449" i="9"/>
  <c r="E449" i="9"/>
  <c r="F449" i="9"/>
  <c r="H449" i="9"/>
  <c r="I449" i="9"/>
  <c r="A450" i="9"/>
  <c r="B450" i="9"/>
  <c r="C450" i="9"/>
  <c r="D450" i="9"/>
  <c r="E450" i="9"/>
  <c r="F450" i="9"/>
  <c r="G450" i="9"/>
  <c r="H450" i="9"/>
  <c r="I450" i="9"/>
  <c r="A451" i="9"/>
  <c r="C451" i="9" s="1"/>
  <c r="B451" i="9"/>
  <c r="D451" i="9"/>
  <c r="E451" i="9"/>
  <c r="F451" i="9"/>
  <c r="H451" i="9"/>
  <c r="I451" i="9"/>
  <c r="A452" i="9"/>
  <c r="B452" i="9"/>
  <c r="C452" i="9"/>
  <c r="D452" i="9"/>
  <c r="E452" i="9"/>
  <c r="F452" i="9"/>
  <c r="G452" i="9"/>
  <c r="H452" i="9"/>
  <c r="I452" i="9"/>
  <c r="A453" i="9"/>
  <c r="C453" i="9" s="1"/>
  <c r="B453" i="9"/>
  <c r="D453" i="9"/>
  <c r="E453" i="9"/>
  <c r="F453" i="9"/>
  <c r="H453" i="9"/>
  <c r="I453" i="9"/>
  <c r="A454" i="9"/>
  <c r="B454" i="9"/>
  <c r="C454" i="9"/>
  <c r="D454" i="9"/>
  <c r="E454" i="9"/>
  <c r="F454" i="9"/>
  <c r="G454" i="9"/>
  <c r="H454" i="9"/>
  <c r="I454" i="9"/>
  <c r="A455" i="9"/>
  <c r="C455" i="9" s="1"/>
  <c r="B455" i="9"/>
  <c r="D455" i="9"/>
  <c r="E455" i="9"/>
  <c r="F455" i="9"/>
  <c r="H455" i="9"/>
  <c r="I455" i="9"/>
  <c r="A456" i="9"/>
  <c r="B456" i="9"/>
  <c r="C456" i="9"/>
  <c r="D456" i="9"/>
  <c r="E456" i="9"/>
  <c r="F456" i="9"/>
  <c r="G456" i="9"/>
  <c r="H456" i="9"/>
  <c r="I456" i="9"/>
  <c r="A457" i="9"/>
  <c r="C457" i="9" s="1"/>
  <c r="B457" i="9"/>
  <c r="D457" i="9"/>
  <c r="E457" i="9"/>
  <c r="F457" i="9"/>
  <c r="H457" i="9"/>
  <c r="I457" i="9"/>
  <c r="A458" i="9"/>
  <c r="B458" i="9"/>
  <c r="C458" i="9"/>
  <c r="D458" i="9"/>
  <c r="E458" i="9"/>
  <c r="F458" i="9"/>
  <c r="G458" i="9"/>
  <c r="H458" i="9"/>
  <c r="I458" i="9"/>
  <c r="A459" i="9"/>
  <c r="C459" i="9" s="1"/>
  <c r="B459" i="9"/>
  <c r="D459" i="9"/>
  <c r="E459" i="9"/>
  <c r="F459" i="9"/>
  <c r="H459" i="9"/>
  <c r="I459" i="9"/>
  <c r="A460" i="9"/>
  <c r="B460" i="9"/>
  <c r="C460" i="9"/>
  <c r="D460" i="9"/>
  <c r="E460" i="9"/>
  <c r="F460" i="9"/>
  <c r="G460" i="9"/>
  <c r="H460" i="9"/>
  <c r="I460" i="9"/>
  <c r="A461" i="9"/>
  <c r="C461" i="9" s="1"/>
  <c r="B461" i="9"/>
  <c r="D461" i="9"/>
  <c r="E461" i="9"/>
  <c r="F461" i="9"/>
  <c r="H461" i="9"/>
  <c r="I461" i="9"/>
  <c r="A462" i="9"/>
  <c r="B462" i="9"/>
  <c r="C462" i="9"/>
  <c r="D462" i="9"/>
  <c r="E462" i="9"/>
  <c r="F462" i="9"/>
  <c r="G462" i="9"/>
  <c r="H462" i="9"/>
  <c r="I462" i="9"/>
  <c r="A463" i="9"/>
  <c r="C463" i="9" s="1"/>
  <c r="B463" i="9"/>
  <c r="D463" i="9"/>
  <c r="E463" i="9"/>
  <c r="F463" i="9"/>
  <c r="H463" i="9"/>
  <c r="I463" i="9"/>
  <c r="A464" i="9"/>
  <c r="B464" i="9"/>
  <c r="C464" i="9"/>
  <c r="D464" i="9"/>
  <c r="E464" i="9"/>
  <c r="F464" i="9"/>
  <c r="G464" i="9"/>
  <c r="H464" i="9"/>
  <c r="I464" i="9"/>
  <c r="A465" i="9"/>
  <c r="C465" i="9" s="1"/>
  <c r="B465" i="9"/>
  <c r="D465" i="9"/>
  <c r="E465" i="9"/>
  <c r="F465" i="9"/>
  <c r="H465" i="9"/>
  <c r="I465" i="9"/>
  <c r="A466" i="9"/>
  <c r="B466" i="9"/>
  <c r="C466" i="9"/>
  <c r="D466" i="9"/>
  <c r="E466" i="9"/>
  <c r="F466" i="9"/>
  <c r="G466" i="9"/>
  <c r="H466" i="9"/>
  <c r="I466" i="9"/>
  <c r="A467" i="9"/>
  <c r="C467" i="9" s="1"/>
  <c r="B467" i="9"/>
  <c r="D467" i="9"/>
  <c r="E467" i="9"/>
  <c r="F467" i="9"/>
  <c r="H467" i="9"/>
  <c r="I467" i="9"/>
  <c r="A468" i="9"/>
  <c r="B468" i="9"/>
  <c r="C468" i="9"/>
  <c r="D468" i="9"/>
  <c r="E468" i="9"/>
  <c r="F468" i="9"/>
  <c r="G468" i="9"/>
  <c r="H468" i="9"/>
  <c r="I468" i="9"/>
  <c r="A469" i="9"/>
  <c r="C469" i="9" s="1"/>
  <c r="B469" i="9"/>
  <c r="D469" i="9"/>
  <c r="E469" i="9"/>
  <c r="F469" i="9"/>
  <c r="H469" i="9"/>
  <c r="I469" i="9"/>
  <c r="A470" i="9"/>
  <c r="B470" i="9"/>
  <c r="C470" i="9"/>
  <c r="D470" i="9"/>
  <c r="E470" i="9"/>
  <c r="F470" i="9"/>
  <c r="G470" i="9"/>
  <c r="H470" i="9"/>
  <c r="I470" i="9"/>
  <c r="A471" i="9"/>
  <c r="C471" i="9" s="1"/>
  <c r="B471" i="9"/>
  <c r="D471" i="9"/>
  <c r="E471" i="9"/>
  <c r="F471" i="9"/>
  <c r="H471" i="9"/>
  <c r="I471" i="9"/>
  <c r="A472" i="9"/>
  <c r="B472" i="9"/>
  <c r="C472" i="9"/>
  <c r="D472" i="9"/>
  <c r="E472" i="9"/>
  <c r="F472" i="9"/>
  <c r="G472" i="9"/>
  <c r="H472" i="9"/>
  <c r="I472" i="9"/>
  <c r="A473" i="9"/>
  <c r="C473" i="9" s="1"/>
  <c r="B473" i="9"/>
  <c r="D473" i="9"/>
  <c r="E473" i="9"/>
  <c r="F473" i="9"/>
  <c r="H473" i="9"/>
  <c r="I473" i="9"/>
  <c r="A474" i="9"/>
  <c r="B474" i="9"/>
  <c r="C474" i="9"/>
  <c r="D474" i="9"/>
  <c r="E474" i="9"/>
  <c r="F474" i="9"/>
  <c r="G474" i="9"/>
  <c r="H474" i="9"/>
  <c r="I474" i="9"/>
  <c r="A475" i="9"/>
  <c r="C475" i="9" s="1"/>
  <c r="B475" i="9"/>
  <c r="D475" i="9"/>
  <c r="E475" i="9"/>
  <c r="F475" i="9"/>
  <c r="H475" i="9"/>
  <c r="I475" i="9"/>
  <c r="A476" i="9"/>
  <c r="B476" i="9"/>
  <c r="C476" i="9"/>
  <c r="D476" i="9"/>
  <c r="E476" i="9"/>
  <c r="F476" i="9"/>
  <c r="G476" i="9"/>
  <c r="H476" i="9"/>
  <c r="I476" i="9"/>
  <c r="A477" i="9"/>
  <c r="C477" i="9" s="1"/>
  <c r="B477" i="9"/>
  <c r="D477" i="9"/>
  <c r="E477" i="9"/>
  <c r="F477" i="9"/>
  <c r="H477" i="9"/>
  <c r="I477" i="9"/>
  <c r="A478" i="9"/>
  <c r="B478" i="9"/>
  <c r="C478" i="9"/>
  <c r="D478" i="9"/>
  <c r="E478" i="9"/>
  <c r="F478" i="9"/>
  <c r="G478" i="9"/>
  <c r="H478" i="9"/>
  <c r="I478" i="9"/>
  <c r="A479" i="9"/>
  <c r="C479" i="9" s="1"/>
  <c r="B479" i="9"/>
  <c r="D479" i="9"/>
  <c r="E479" i="9"/>
  <c r="F479" i="9"/>
  <c r="H479" i="9"/>
  <c r="I479" i="9"/>
  <c r="A480" i="9"/>
  <c r="B480" i="9"/>
  <c r="C480" i="9"/>
  <c r="D480" i="9"/>
  <c r="E480" i="9"/>
  <c r="F480" i="9"/>
  <c r="G480" i="9"/>
  <c r="H480" i="9"/>
  <c r="I480" i="9"/>
  <c r="A481" i="9"/>
  <c r="C481" i="9" s="1"/>
  <c r="B481" i="9"/>
  <c r="D481" i="9"/>
  <c r="E481" i="9"/>
  <c r="F481" i="9"/>
  <c r="H481" i="9"/>
  <c r="I481" i="9"/>
  <c r="A482" i="9"/>
  <c r="B482" i="9"/>
  <c r="C482" i="9"/>
  <c r="D482" i="9"/>
  <c r="E482" i="9"/>
  <c r="F482" i="9"/>
  <c r="G482" i="9"/>
  <c r="H482" i="9"/>
  <c r="I482" i="9"/>
  <c r="A483" i="9"/>
  <c r="C483" i="9" s="1"/>
  <c r="B483" i="9"/>
  <c r="D483" i="9"/>
  <c r="E483" i="9"/>
  <c r="F483" i="9"/>
  <c r="H483" i="9"/>
  <c r="I483" i="9"/>
  <c r="A484" i="9"/>
  <c r="B484" i="9"/>
  <c r="C484" i="9"/>
  <c r="D484" i="9"/>
  <c r="E484" i="9"/>
  <c r="F484" i="9"/>
  <c r="G484" i="9"/>
  <c r="H484" i="9"/>
  <c r="I484" i="9"/>
  <c r="A485" i="9"/>
  <c r="C485" i="9" s="1"/>
  <c r="B485" i="9"/>
  <c r="D485" i="9"/>
  <c r="E485" i="9"/>
  <c r="F485" i="9"/>
  <c r="H485" i="9"/>
  <c r="I485" i="9"/>
  <c r="A486" i="9"/>
  <c r="B486" i="9"/>
  <c r="C486" i="9"/>
  <c r="D486" i="9"/>
  <c r="E486" i="9"/>
  <c r="F486" i="9"/>
  <c r="G486" i="9"/>
  <c r="H486" i="9"/>
  <c r="I486" i="9"/>
  <c r="A487" i="9"/>
  <c r="C487" i="9" s="1"/>
  <c r="B487" i="9"/>
  <c r="D487" i="9"/>
  <c r="E487" i="9"/>
  <c r="F487" i="9"/>
  <c r="H487" i="9"/>
  <c r="I487" i="9"/>
  <c r="A488" i="9"/>
  <c r="B488" i="9"/>
  <c r="C488" i="9"/>
  <c r="D488" i="9"/>
  <c r="E488" i="9"/>
  <c r="F488" i="9"/>
  <c r="G488" i="9"/>
  <c r="H488" i="9"/>
  <c r="I488" i="9"/>
  <c r="A489" i="9"/>
  <c r="C489" i="9" s="1"/>
  <c r="B489" i="9"/>
  <c r="D489" i="9"/>
  <c r="E489" i="9"/>
  <c r="F489" i="9"/>
  <c r="H489" i="9"/>
  <c r="I489" i="9"/>
  <c r="A490" i="9"/>
  <c r="B490" i="9"/>
  <c r="C490" i="9"/>
  <c r="D490" i="9"/>
  <c r="E490" i="9"/>
  <c r="F490" i="9"/>
  <c r="G490" i="9"/>
  <c r="H490" i="9"/>
  <c r="I490" i="9"/>
  <c r="A491" i="9"/>
  <c r="C491" i="9" s="1"/>
  <c r="B491" i="9"/>
  <c r="D491" i="9"/>
  <c r="E491" i="9"/>
  <c r="F491" i="9"/>
  <c r="H491" i="9"/>
  <c r="I491" i="9"/>
  <c r="A492" i="9"/>
  <c r="B492" i="9"/>
  <c r="C492" i="9"/>
  <c r="D492" i="9"/>
  <c r="E492" i="9"/>
  <c r="F492" i="9"/>
  <c r="G492" i="9"/>
  <c r="H492" i="9"/>
  <c r="I492" i="9"/>
  <c r="A493" i="9"/>
  <c r="C493" i="9" s="1"/>
  <c r="B493" i="9"/>
  <c r="D493" i="9"/>
  <c r="E493" i="9"/>
  <c r="F493" i="9"/>
  <c r="H493" i="9"/>
  <c r="I493" i="9"/>
  <c r="A494" i="9"/>
  <c r="B494" i="9"/>
  <c r="C494" i="9"/>
  <c r="D494" i="9"/>
  <c r="E494" i="9"/>
  <c r="F494" i="9"/>
  <c r="G494" i="9"/>
  <c r="H494" i="9"/>
  <c r="I494" i="9"/>
  <c r="A495" i="9"/>
  <c r="C495" i="9" s="1"/>
  <c r="B495" i="9"/>
  <c r="D495" i="9"/>
  <c r="E495" i="9"/>
  <c r="F495" i="9"/>
  <c r="H495" i="9"/>
  <c r="I495" i="9"/>
  <c r="A496" i="9"/>
  <c r="B496" i="9"/>
  <c r="C496" i="9"/>
  <c r="D496" i="9"/>
  <c r="E496" i="9"/>
  <c r="F496" i="9"/>
  <c r="G496" i="9"/>
  <c r="H496" i="9"/>
  <c r="I496" i="9"/>
  <c r="A497" i="9"/>
  <c r="C497" i="9" s="1"/>
  <c r="B497" i="9"/>
  <c r="D497" i="9"/>
  <c r="E497" i="9"/>
  <c r="F497" i="9"/>
  <c r="H497" i="9"/>
  <c r="I497" i="9"/>
  <c r="A498" i="9"/>
  <c r="B498" i="9"/>
  <c r="C498" i="9"/>
  <c r="D498" i="9"/>
  <c r="E498" i="9"/>
  <c r="F498" i="9"/>
  <c r="G498" i="9"/>
  <c r="H498" i="9"/>
  <c r="I498" i="9"/>
  <c r="A499" i="9"/>
  <c r="C499" i="9" s="1"/>
  <c r="B499" i="9"/>
  <c r="D499" i="9"/>
  <c r="E499" i="9"/>
  <c r="F499" i="9"/>
  <c r="H499" i="9"/>
  <c r="I499" i="9"/>
  <c r="A500" i="9"/>
  <c r="B500" i="9"/>
  <c r="C500" i="9"/>
  <c r="D500" i="9"/>
  <c r="E500" i="9"/>
  <c r="F500" i="9"/>
  <c r="G500" i="9"/>
  <c r="H500" i="9"/>
  <c r="I500" i="9"/>
  <c r="A501" i="9"/>
  <c r="C501" i="9" s="1"/>
  <c r="B501" i="9"/>
  <c r="D501" i="9"/>
  <c r="E501" i="9"/>
  <c r="F501" i="9"/>
  <c r="H501" i="9"/>
  <c r="I501" i="9"/>
  <c r="A502" i="9"/>
  <c r="B502" i="9"/>
  <c r="C502" i="9"/>
  <c r="D502" i="9"/>
  <c r="E502" i="9"/>
  <c r="F502" i="9"/>
  <c r="G502" i="9"/>
  <c r="H502" i="9"/>
  <c r="I502" i="9"/>
  <c r="A503" i="9"/>
  <c r="C503" i="9" s="1"/>
  <c r="B503" i="9"/>
  <c r="D503" i="9"/>
  <c r="E503" i="9"/>
  <c r="F503" i="9"/>
  <c r="H503" i="9"/>
  <c r="I503" i="9"/>
  <c r="A504" i="9"/>
  <c r="B504" i="9"/>
  <c r="C504" i="9"/>
  <c r="D504" i="9"/>
  <c r="E504" i="9"/>
  <c r="F504" i="9"/>
  <c r="G504" i="9"/>
  <c r="H504" i="9"/>
  <c r="I504" i="9"/>
  <c r="A505" i="9"/>
  <c r="C505" i="9" s="1"/>
  <c r="B505" i="9"/>
  <c r="D505" i="9"/>
  <c r="E505" i="9"/>
  <c r="F505" i="9"/>
  <c r="H505" i="9"/>
  <c r="I505" i="9"/>
  <c r="A506" i="9"/>
  <c r="B506" i="9"/>
  <c r="C506" i="9"/>
  <c r="D506" i="9"/>
  <c r="E506" i="9"/>
  <c r="F506" i="9"/>
  <c r="G506" i="9"/>
  <c r="H506" i="9"/>
  <c r="I506" i="9"/>
  <c r="A507" i="9"/>
  <c r="C507" i="9" s="1"/>
  <c r="B507" i="9"/>
  <c r="D507" i="9"/>
  <c r="E507" i="9"/>
  <c r="F507" i="9"/>
  <c r="H507" i="9"/>
  <c r="I507" i="9"/>
  <c r="A508" i="9"/>
  <c r="B508" i="9"/>
  <c r="C508" i="9"/>
  <c r="D508" i="9"/>
  <c r="E508" i="9"/>
  <c r="F508" i="9"/>
  <c r="G508" i="9"/>
  <c r="H508" i="9"/>
  <c r="I508" i="9"/>
  <c r="A509" i="9"/>
  <c r="C509" i="9" s="1"/>
  <c r="B509" i="9"/>
  <c r="D509" i="9"/>
  <c r="E509" i="9"/>
  <c r="F509" i="9"/>
  <c r="H509" i="9"/>
  <c r="I509" i="9"/>
  <c r="A510" i="9"/>
  <c r="B510" i="9"/>
  <c r="C510" i="9"/>
  <c r="D510" i="9"/>
  <c r="E510" i="9"/>
  <c r="F510" i="9"/>
  <c r="G510" i="9"/>
  <c r="H510" i="9"/>
  <c r="I510" i="9"/>
  <c r="A511" i="9"/>
  <c r="C511" i="9" s="1"/>
  <c r="B511" i="9"/>
  <c r="D511" i="9"/>
  <c r="E511" i="9"/>
  <c r="F511" i="9"/>
  <c r="H511" i="9"/>
  <c r="I511" i="9"/>
  <c r="A512" i="9"/>
  <c r="B512" i="9"/>
  <c r="C512" i="9"/>
  <c r="D512" i="9"/>
  <c r="E512" i="9"/>
  <c r="F512" i="9"/>
  <c r="G512" i="9"/>
  <c r="H512" i="9"/>
  <c r="I512" i="9"/>
  <c r="A513" i="9"/>
  <c r="C513" i="9" s="1"/>
  <c r="B513" i="9"/>
  <c r="D513" i="9"/>
  <c r="E513" i="9"/>
  <c r="F513" i="9"/>
  <c r="H513" i="9"/>
  <c r="I513" i="9"/>
  <c r="A514" i="9"/>
  <c r="B514" i="9"/>
  <c r="C514" i="9"/>
  <c r="D514" i="9"/>
  <c r="E514" i="9"/>
  <c r="F514" i="9"/>
  <c r="G514" i="9"/>
  <c r="H514" i="9"/>
  <c r="I514" i="9"/>
  <c r="A515" i="9"/>
  <c r="C515" i="9" s="1"/>
  <c r="B515" i="9"/>
  <c r="D515" i="9"/>
  <c r="E515" i="9"/>
  <c r="F515" i="9"/>
  <c r="H515" i="9"/>
  <c r="I515" i="9"/>
  <c r="A516" i="9"/>
  <c r="B516" i="9"/>
  <c r="C516" i="9"/>
  <c r="D516" i="9"/>
  <c r="E516" i="9"/>
  <c r="F516" i="9"/>
  <c r="G516" i="9"/>
  <c r="H516" i="9"/>
  <c r="I516" i="9"/>
  <c r="A517" i="9"/>
  <c r="C517" i="9" s="1"/>
  <c r="B517" i="9"/>
  <c r="D517" i="9"/>
  <c r="E517" i="9"/>
  <c r="F517" i="9"/>
  <c r="H517" i="9"/>
  <c r="I517" i="9"/>
  <c r="A518" i="9"/>
  <c r="B518" i="9"/>
  <c r="C518" i="9"/>
  <c r="D518" i="9"/>
  <c r="E518" i="9"/>
  <c r="F518" i="9"/>
  <c r="G518" i="9"/>
  <c r="H518" i="9"/>
  <c r="I518" i="9"/>
  <c r="A519" i="9"/>
  <c r="C519" i="9" s="1"/>
  <c r="B519" i="9"/>
  <c r="D519" i="9"/>
  <c r="E519" i="9"/>
  <c r="F519" i="9"/>
  <c r="H519" i="9"/>
  <c r="I519" i="9"/>
  <c r="A520" i="9"/>
  <c r="B520" i="9"/>
  <c r="C520" i="9"/>
  <c r="D520" i="9"/>
  <c r="E520" i="9"/>
  <c r="F520" i="9"/>
  <c r="G520" i="9"/>
  <c r="H520" i="9"/>
  <c r="I520" i="9"/>
  <c r="A521" i="9"/>
  <c r="C521" i="9" s="1"/>
  <c r="B521" i="9"/>
  <c r="D521" i="9"/>
  <c r="E521" i="9"/>
  <c r="F521" i="9"/>
  <c r="H521" i="9"/>
  <c r="I521" i="9"/>
  <c r="A522" i="9"/>
  <c r="B522" i="9"/>
  <c r="C522" i="9"/>
  <c r="D522" i="9"/>
  <c r="E522" i="9"/>
  <c r="F522" i="9"/>
  <c r="G522" i="9"/>
  <c r="H522" i="9"/>
  <c r="I522" i="9"/>
  <c r="A523" i="9"/>
  <c r="C523" i="9" s="1"/>
  <c r="B523" i="9"/>
  <c r="D523" i="9"/>
  <c r="E523" i="9"/>
  <c r="F523" i="9"/>
  <c r="H523" i="9"/>
  <c r="I523" i="9"/>
  <c r="A524" i="9"/>
  <c r="B524" i="9"/>
  <c r="C524" i="9"/>
  <c r="D524" i="9"/>
  <c r="E524" i="9"/>
  <c r="F524" i="9"/>
  <c r="G524" i="9"/>
  <c r="H524" i="9"/>
  <c r="I524" i="9"/>
  <c r="A525" i="9"/>
  <c r="C525" i="9" s="1"/>
  <c r="B525" i="9"/>
  <c r="D525" i="9"/>
  <c r="E525" i="9"/>
  <c r="F525" i="9"/>
  <c r="H525" i="9"/>
  <c r="I525" i="9"/>
  <c r="A526" i="9"/>
  <c r="B526" i="9"/>
  <c r="C526" i="9"/>
  <c r="D526" i="9"/>
  <c r="E526" i="9"/>
  <c r="F526" i="9"/>
  <c r="G526" i="9"/>
  <c r="H526" i="9"/>
  <c r="I526" i="9"/>
  <c r="A527" i="9"/>
  <c r="C527" i="9" s="1"/>
  <c r="B527" i="9"/>
  <c r="D527" i="9"/>
  <c r="E527" i="9"/>
  <c r="F527" i="9"/>
  <c r="H527" i="9"/>
  <c r="I527" i="9"/>
  <c r="A528" i="9"/>
  <c r="B528" i="9"/>
  <c r="C528" i="9"/>
  <c r="D528" i="9"/>
  <c r="E528" i="9"/>
  <c r="F528" i="9"/>
  <c r="G528" i="9"/>
  <c r="H528" i="9"/>
  <c r="I528" i="9"/>
  <c r="A529" i="9"/>
  <c r="C529" i="9" s="1"/>
  <c r="B529" i="9"/>
  <c r="D529" i="9"/>
  <c r="E529" i="9"/>
  <c r="F529" i="9"/>
  <c r="H529" i="9"/>
  <c r="I529" i="9"/>
  <c r="A530" i="9"/>
  <c r="B530" i="9"/>
  <c r="C530" i="9"/>
  <c r="D530" i="9"/>
  <c r="E530" i="9"/>
  <c r="F530" i="9"/>
  <c r="G530" i="9"/>
  <c r="H530" i="9"/>
  <c r="I530" i="9"/>
  <c r="A531" i="9"/>
  <c r="C531" i="9" s="1"/>
  <c r="B531" i="9"/>
  <c r="D531" i="9"/>
  <c r="E531" i="9"/>
  <c r="F531" i="9"/>
  <c r="H531" i="9"/>
  <c r="I531" i="9"/>
  <c r="A532" i="9"/>
  <c r="B532" i="9"/>
  <c r="C532" i="9"/>
  <c r="D532" i="9"/>
  <c r="E532" i="9"/>
  <c r="F532" i="9"/>
  <c r="G532" i="9"/>
  <c r="H532" i="9"/>
  <c r="I532" i="9"/>
  <c r="A533" i="9"/>
  <c r="C533" i="9" s="1"/>
  <c r="B533" i="9"/>
  <c r="D533" i="9"/>
  <c r="E533" i="9"/>
  <c r="F533" i="9"/>
  <c r="H533" i="9"/>
  <c r="I533" i="9"/>
  <c r="A534" i="9"/>
  <c r="B534" i="9"/>
  <c r="C534" i="9"/>
  <c r="D534" i="9"/>
  <c r="E534" i="9"/>
  <c r="F534" i="9"/>
  <c r="G534" i="9"/>
  <c r="H534" i="9"/>
  <c r="I534" i="9"/>
  <c r="A535" i="9"/>
  <c r="C535" i="9" s="1"/>
  <c r="B535" i="9"/>
  <c r="D535" i="9"/>
  <c r="E535" i="9"/>
  <c r="F535" i="9"/>
  <c r="H535" i="9"/>
  <c r="I535" i="9"/>
  <c r="A536" i="9"/>
  <c r="B536" i="9"/>
  <c r="C536" i="9"/>
  <c r="D536" i="9"/>
  <c r="E536" i="9"/>
  <c r="F536" i="9"/>
  <c r="G536" i="9"/>
  <c r="H536" i="9"/>
  <c r="I536" i="9"/>
  <c r="A537" i="9"/>
  <c r="C537" i="9" s="1"/>
  <c r="B537" i="9"/>
  <c r="D537" i="9"/>
  <c r="E537" i="9"/>
  <c r="F537" i="9"/>
  <c r="H537" i="9"/>
  <c r="I537" i="9"/>
  <c r="A538" i="9"/>
  <c r="B538" i="9"/>
  <c r="C538" i="9"/>
  <c r="D538" i="9"/>
  <c r="E538" i="9"/>
  <c r="F538" i="9"/>
  <c r="G538" i="9"/>
  <c r="H538" i="9"/>
  <c r="I538" i="9"/>
  <c r="A539" i="9"/>
  <c r="C539" i="9" s="1"/>
  <c r="B539" i="9"/>
  <c r="D539" i="9"/>
  <c r="E539" i="9"/>
  <c r="F539" i="9"/>
  <c r="H539" i="9"/>
  <c r="I539" i="9"/>
  <c r="A540" i="9"/>
  <c r="B540" i="9"/>
  <c r="C540" i="9"/>
  <c r="D540" i="9"/>
  <c r="E540" i="9"/>
  <c r="F540" i="9"/>
  <c r="G540" i="9"/>
  <c r="H540" i="9"/>
  <c r="I540" i="9"/>
  <c r="A541" i="9"/>
  <c r="C541" i="9" s="1"/>
  <c r="B541" i="9"/>
  <c r="D541" i="9"/>
  <c r="E541" i="9"/>
  <c r="F541" i="9"/>
  <c r="H541" i="9"/>
  <c r="I541" i="9"/>
  <c r="A542" i="9"/>
  <c r="B542" i="9"/>
  <c r="C542" i="9"/>
  <c r="D542" i="9"/>
  <c r="E542" i="9"/>
  <c r="F542" i="9"/>
  <c r="G542" i="9"/>
  <c r="H542" i="9"/>
  <c r="I542" i="9"/>
  <c r="A543" i="9"/>
  <c r="C543" i="9" s="1"/>
  <c r="B543" i="9"/>
  <c r="D543" i="9"/>
  <c r="E543" i="9"/>
  <c r="F543" i="9"/>
  <c r="H543" i="9"/>
  <c r="I543" i="9"/>
  <c r="A544" i="9"/>
  <c r="B544" i="9"/>
  <c r="C544" i="9"/>
  <c r="D544" i="9"/>
  <c r="E544" i="9"/>
  <c r="F544" i="9"/>
  <c r="G544" i="9"/>
  <c r="H544" i="9"/>
  <c r="I544" i="9"/>
  <c r="A545" i="9"/>
  <c r="C545" i="9" s="1"/>
  <c r="B545" i="9"/>
  <c r="D545" i="9"/>
  <c r="E545" i="9"/>
  <c r="F545" i="9"/>
  <c r="H545" i="9"/>
  <c r="I545" i="9"/>
  <c r="A546" i="9"/>
  <c r="B546" i="9"/>
  <c r="C546" i="9"/>
  <c r="D546" i="9"/>
  <c r="E546" i="9"/>
  <c r="F546" i="9"/>
  <c r="G546" i="9"/>
  <c r="H546" i="9"/>
  <c r="I546" i="9"/>
  <c r="A547" i="9"/>
  <c r="C547" i="9" s="1"/>
  <c r="B547" i="9"/>
  <c r="D547" i="9"/>
  <c r="E547" i="9"/>
  <c r="F547" i="9"/>
  <c r="H547" i="9"/>
  <c r="I547" i="9"/>
  <c r="A548" i="9"/>
  <c r="B548" i="9"/>
  <c r="C548" i="9"/>
  <c r="D548" i="9"/>
  <c r="E548" i="9"/>
  <c r="F548" i="9"/>
  <c r="G548" i="9"/>
  <c r="H548" i="9"/>
  <c r="I548" i="9"/>
  <c r="A549" i="9"/>
  <c r="C549" i="9" s="1"/>
  <c r="B549" i="9"/>
  <c r="D549" i="9"/>
  <c r="E549" i="9"/>
  <c r="F549" i="9"/>
  <c r="H549" i="9"/>
  <c r="I549" i="9"/>
  <c r="A550" i="9"/>
  <c r="B550" i="9"/>
  <c r="C550" i="9"/>
  <c r="D550" i="9"/>
  <c r="E550" i="9"/>
  <c r="F550" i="9"/>
  <c r="G550" i="9"/>
  <c r="H550" i="9"/>
  <c r="I550" i="9"/>
  <c r="A551" i="9"/>
  <c r="C551" i="9" s="1"/>
  <c r="B551" i="9"/>
  <c r="D551" i="9"/>
  <c r="E551" i="9"/>
  <c r="F551" i="9"/>
  <c r="H551" i="9"/>
  <c r="I551" i="9"/>
  <c r="A552" i="9"/>
  <c r="B552" i="9"/>
  <c r="C552" i="9"/>
  <c r="D552" i="9"/>
  <c r="E552" i="9"/>
  <c r="F552" i="9"/>
  <c r="G552" i="9"/>
  <c r="H552" i="9"/>
  <c r="I552" i="9"/>
  <c r="A553" i="9"/>
  <c r="C553" i="9" s="1"/>
  <c r="B553" i="9"/>
  <c r="D553" i="9"/>
  <c r="E553" i="9"/>
  <c r="F553" i="9"/>
  <c r="H553" i="9"/>
  <c r="I553" i="9"/>
  <c r="A554" i="9"/>
  <c r="B554" i="9"/>
  <c r="C554" i="9"/>
  <c r="D554" i="9"/>
  <c r="E554" i="9"/>
  <c r="F554" i="9"/>
  <c r="G554" i="9"/>
  <c r="H554" i="9"/>
  <c r="I554" i="9"/>
  <c r="A555" i="9"/>
  <c r="C555" i="9" s="1"/>
  <c r="B555" i="9"/>
  <c r="D555" i="9"/>
  <c r="E555" i="9"/>
  <c r="F555" i="9"/>
  <c r="H555" i="9"/>
  <c r="I555" i="9"/>
  <c r="A556" i="9"/>
  <c r="B556" i="9"/>
  <c r="C556" i="9"/>
  <c r="D556" i="9"/>
  <c r="E556" i="9"/>
  <c r="F556" i="9"/>
  <c r="G556" i="9"/>
  <c r="H556" i="9"/>
  <c r="I556" i="9"/>
  <c r="A557" i="9"/>
  <c r="C557" i="9" s="1"/>
  <c r="B557" i="9"/>
  <c r="D557" i="9"/>
  <c r="E557" i="9"/>
  <c r="F557" i="9"/>
  <c r="H557" i="9"/>
  <c r="I557" i="9"/>
  <c r="A558" i="9"/>
  <c r="B558" i="9"/>
  <c r="C558" i="9"/>
  <c r="D558" i="9"/>
  <c r="E558" i="9"/>
  <c r="F558" i="9"/>
  <c r="G558" i="9"/>
  <c r="H558" i="9"/>
  <c r="I558" i="9"/>
  <c r="A559" i="9"/>
  <c r="C559" i="9" s="1"/>
  <c r="B559" i="9"/>
  <c r="D559" i="9"/>
  <c r="E559" i="9"/>
  <c r="F559" i="9"/>
  <c r="H559" i="9"/>
  <c r="I559" i="9"/>
  <c r="A560" i="9"/>
  <c r="B560" i="9"/>
  <c r="C560" i="9"/>
  <c r="D560" i="9"/>
  <c r="E560" i="9"/>
  <c r="F560" i="9"/>
  <c r="G560" i="9"/>
  <c r="H560" i="9"/>
  <c r="I560" i="9"/>
  <c r="A561" i="9"/>
  <c r="C561" i="9" s="1"/>
  <c r="B561" i="9"/>
  <c r="D561" i="9"/>
  <c r="E561" i="9"/>
  <c r="F561" i="9"/>
  <c r="H561" i="9"/>
  <c r="I561" i="9"/>
  <c r="A562" i="9"/>
  <c r="B562" i="9"/>
  <c r="C562" i="9"/>
  <c r="D562" i="9"/>
  <c r="E562" i="9"/>
  <c r="F562" i="9"/>
  <c r="G562" i="9"/>
  <c r="H562" i="9"/>
  <c r="I562" i="9"/>
  <c r="A563" i="9"/>
  <c r="C563" i="9" s="1"/>
  <c r="B563" i="9"/>
  <c r="D563" i="9"/>
  <c r="E563" i="9"/>
  <c r="F563" i="9"/>
  <c r="H563" i="9"/>
  <c r="I563" i="9"/>
  <c r="A564" i="9"/>
  <c r="B564" i="9"/>
  <c r="C564" i="9"/>
  <c r="D564" i="9"/>
  <c r="E564" i="9"/>
  <c r="F564" i="9"/>
  <c r="G564" i="9"/>
  <c r="H564" i="9"/>
  <c r="I564" i="9"/>
  <c r="A565" i="9"/>
  <c r="C565" i="9" s="1"/>
  <c r="B565" i="9"/>
  <c r="D565" i="9"/>
  <c r="E565" i="9"/>
  <c r="F565" i="9"/>
  <c r="H565" i="9"/>
  <c r="I565" i="9"/>
  <c r="A566" i="9"/>
  <c r="B566" i="9"/>
  <c r="C566" i="9"/>
  <c r="D566" i="9"/>
  <c r="E566" i="9"/>
  <c r="F566" i="9"/>
  <c r="G566" i="9"/>
  <c r="H566" i="9"/>
  <c r="I566" i="9"/>
  <c r="A567" i="9"/>
  <c r="C567" i="9" s="1"/>
  <c r="B567" i="9"/>
  <c r="D567" i="9"/>
  <c r="E567" i="9"/>
  <c r="F567" i="9"/>
  <c r="H567" i="9"/>
  <c r="I567" i="9"/>
  <c r="A568" i="9"/>
  <c r="B568" i="9"/>
  <c r="C568" i="9"/>
  <c r="D568" i="9"/>
  <c r="E568" i="9"/>
  <c r="F568" i="9"/>
  <c r="G568" i="9"/>
  <c r="H568" i="9"/>
  <c r="I568" i="9"/>
  <c r="A569" i="9"/>
  <c r="C569" i="9" s="1"/>
  <c r="B569" i="9"/>
  <c r="D569" i="9"/>
  <c r="E569" i="9"/>
  <c r="F569" i="9"/>
  <c r="H569" i="9"/>
  <c r="I569" i="9"/>
  <c r="A570" i="9"/>
  <c r="B570" i="9"/>
  <c r="C570" i="9"/>
  <c r="D570" i="9"/>
  <c r="E570" i="9"/>
  <c r="F570" i="9"/>
  <c r="G570" i="9"/>
  <c r="H570" i="9"/>
  <c r="I570" i="9"/>
  <c r="A571" i="9"/>
  <c r="C571" i="9" s="1"/>
  <c r="B571" i="9"/>
  <c r="D571" i="9"/>
  <c r="E571" i="9"/>
  <c r="F571" i="9"/>
  <c r="H571" i="9"/>
  <c r="I571" i="9"/>
  <c r="A572" i="9"/>
  <c r="B572" i="9"/>
  <c r="C572" i="9"/>
  <c r="D572" i="9"/>
  <c r="E572" i="9"/>
  <c r="F572" i="9"/>
  <c r="G572" i="9"/>
  <c r="H572" i="9"/>
  <c r="I572" i="9"/>
  <c r="A573" i="9"/>
  <c r="C573" i="9" s="1"/>
  <c r="B573" i="9"/>
  <c r="D573" i="9"/>
  <c r="E573" i="9"/>
  <c r="F573" i="9"/>
  <c r="H573" i="9"/>
  <c r="I573" i="9"/>
  <c r="A574" i="9"/>
  <c r="B574" i="9"/>
  <c r="C574" i="9"/>
  <c r="D574" i="9"/>
  <c r="E574" i="9"/>
  <c r="F574" i="9"/>
  <c r="G574" i="9"/>
  <c r="H574" i="9"/>
  <c r="I574" i="9"/>
  <c r="A575" i="9"/>
  <c r="C575" i="9" s="1"/>
  <c r="B575" i="9"/>
  <c r="D575" i="9"/>
  <c r="E575" i="9"/>
  <c r="F575" i="9"/>
  <c r="H575" i="9"/>
  <c r="I575" i="9"/>
  <c r="A576" i="9"/>
  <c r="B576" i="9"/>
  <c r="C576" i="9"/>
  <c r="D576" i="9"/>
  <c r="E576" i="9"/>
  <c r="F576" i="9"/>
  <c r="G576" i="9"/>
  <c r="H576" i="9"/>
  <c r="I576" i="9"/>
  <c r="A577" i="9"/>
  <c r="C577" i="9" s="1"/>
  <c r="B577" i="9"/>
  <c r="D577" i="9"/>
  <c r="E577" i="9"/>
  <c r="F577" i="9"/>
  <c r="H577" i="9"/>
  <c r="I577" i="9"/>
  <c r="A578" i="9"/>
  <c r="B578" i="9"/>
  <c r="C578" i="9"/>
  <c r="D578" i="9"/>
  <c r="E578" i="9"/>
  <c r="F578" i="9"/>
  <c r="G578" i="9"/>
  <c r="H578" i="9"/>
  <c r="I578" i="9"/>
  <c r="A579" i="9"/>
  <c r="C579" i="9" s="1"/>
  <c r="B579" i="9"/>
  <c r="D579" i="9"/>
  <c r="E579" i="9"/>
  <c r="F579" i="9"/>
  <c r="H579" i="9"/>
  <c r="I579" i="9"/>
  <c r="A580" i="9"/>
  <c r="B580" i="9"/>
  <c r="C580" i="9"/>
  <c r="D580" i="9"/>
  <c r="E580" i="9"/>
  <c r="F580" i="9"/>
  <c r="G580" i="9"/>
  <c r="H580" i="9"/>
  <c r="I580" i="9"/>
  <c r="A581" i="9"/>
  <c r="C581" i="9" s="1"/>
  <c r="B581" i="9"/>
  <c r="D581" i="9"/>
  <c r="E581" i="9"/>
  <c r="F581" i="9"/>
  <c r="H581" i="9"/>
  <c r="I581" i="9"/>
  <c r="A582" i="9"/>
  <c r="B582" i="9"/>
  <c r="C582" i="9"/>
  <c r="D582" i="9"/>
  <c r="E582" i="9"/>
  <c r="F582" i="9"/>
  <c r="G582" i="9"/>
  <c r="H582" i="9"/>
  <c r="I582" i="9"/>
  <c r="A583" i="9"/>
  <c r="C583" i="9" s="1"/>
  <c r="B583" i="9"/>
  <c r="D583" i="9"/>
  <c r="E583" i="9"/>
  <c r="F583" i="9"/>
  <c r="H583" i="9"/>
  <c r="I583" i="9"/>
  <c r="A584" i="9"/>
  <c r="B584" i="9"/>
  <c r="C584" i="9"/>
  <c r="D584" i="9"/>
  <c r="E584" i="9"/>
  <c r="F584" i="9"/>
  <c r="G584" i="9"/>
  <c r="H584" i="9"/>
  <c r="I584" i="9"/>
  <c r="A585" i="9"/>
  <c r="C585" i="9" s="1"/>
  <c r="B585" i="9"/>
  <c r="D585" i="9"/>
  <c r="E585" i="9"/>
  <c r="F585" i="9"/>
  <c r="H585" i="9"/>
  <c r="I585" i="9"/>
  <c r="A586" i="9"/>
  <c r="B586" i="9"/>
  <c r="C586" i="9"/>
  <c r="D586" i="9"/>
  <c r="E586" i="9"/>
  <c r="F586" i="9"/>
  <c r="G586" i="9"/>
  <c r="H586" i="9"/>
  <c r="I586" i="9"/>
  <c r="A587" i="9"/>
  <c r="C587" i="9" s="1"/>
  <c r="B587" i="9"/>
  <c r="D587" i="9"/>
  <c r="E587" i="9"/>
  <c r="F587" i="9"/>
  <c r="H587" i="9"/>
  <c r="I587" i="9"/>
  <c r="A588" i="9"/>
  <c r="B588" i="9"/>
  <c r="C588" i="9"/>
  <c r="D588" i="9"/>
  <c r="E588" i="9"/>
  <c r="F588" i="9"/>
  <c r="G588" i="9"/>
  <c r="H588" i="9"/>
  <c r="I588" i="9"/>
  <c r="A589" i="9"/>
  <c r="C589" i="9" s="1"/>
  <c r="B589" i="9"/>
  <c r="D589" i="9"/>
  <c r="E589" i="9"/>
  <c r="F589" i="9"/>
  <c r="H589" i="9"/>
  <c r="I589" i="9"/>
  <c r="A590" i="9"/>
  <c r="B590" i="9"/>
  <c r="C590" i="9"/>
  <c r="D590" i="9"/>
  <c r="E590" i="9"/>
  <c r="F590" i="9"/>
  <c r="G590" i="9"/>
  <c r="H590" i="9"/>
  <c r="I590" i="9"/>
  <c r="A591" i="9"/>
  <c r="C591" i="9" s="1"/>
  <c r="B591" i="9"/>
  <c r="D591" i="9"/>
  <c r="E591" i="9"/>
  <c r="F591" i="9"/>
  <c r="H591" i="9"/>
  <c r="I591" i="9"/>
  <c r="A592" i="9"/>
  <c r="B592" i="9"/>
  <c r="C592" i="9"/>
  <c r="D592" i="9"/>
  <c r="E592" i="9"/>
  <c r="F592" i="9"/>
  <c r="G592" i="9"/>
  <c r="H592" i="9"/>
  <c r="I592" i="9"/>
  <c r="A593" i="9"/>
  <c r="C593" i="9" s="1"/>
  <c r="B593" i="9"/>
  <c r="D593" i="9"/>
  <c r="E593" i="9"/>
  <c r="F593" i="9"/>
  <c r="H593" i="9"/>
  <c r="I593" i="9"/>
  <c r="A594" i="9"/>
  <c r="B594" i="9"/>
  <c r="C594" i="9"/>
  <c r="D594" i="9"/>
  <c r="E594" i="9"/>
  <c r="F594" i="9"/>
  <c r="G594" i="9"/>
  <c r="H594" i="9"/>
  <c r="I594" i="9"/>
  <c r="A595" i="9"/>
  <c r="C595" i="9" s="1"/>
  <c r="B595" i="9"/>
  <c r="D595" i="9"/>
  <c r="E595" i="9"/>
  <c r="F595" i="9"/>
  <c r="H595" i="9"/>
  <c r="I595" i="9"/>
  <c r="A596" i="9"/>
  <c r="B596" i="9"/>
  <c r="C596" i="9"/>
  <c r="D596" i="9"/>
  <c r="E596" i="9"/>
  <c r="F596" i="9"/>
  <c r="G596" i="9"/>
  <c r="H596" i="9"/>
  <c r="I596" i="9"/>
  <c r="A597" i="9"/>
  <c r="C597" i="9" s="1"/>
  <c r="B597" i="9"/>
  <c r="D597" i="9"/>
  <c r="E597" i="9"/>
  <c r="F597" i="9"/>
  <c r="H597" i="9"/>
  <c r="I597" i="9"/>
  <c r="A598" i="9"/>
  <c r="B598" i="9"/>
  <c r="C598" i="9"/>
  <c r="D598" i="9"/>
  <c r="E598" i="9"/>
  <c r="F598" i="9"/>
  <c r="G598" i="9"/>
  <c r="H598" i="9"/>
  <c r="I598" i="9"/>
  <c r="A599" i="9"/>
  <c r="C599" i="9" s="1"/>
  <c r="B599" i="9"/>
  <c r="D599" i="9"/>
  <c r="E599" i="9"/>
  <c r="F599" i="9"/>
  <c r="H599" i="9"/>
  <c r="I599" i="9"/>
  <c r="A600" i="9"/>
  <c r="B600" i="9"/>
  <c r="C600" i="9"/>
  <c r="D600" i="9"/>
  <c r="E600" i="9"/>
  <c r="F600" i="9"/>
  <c r="G600" i="9"/>
  <c r="H600" i="9"/>
  <c r="I600" i="9"/>
  <c r="A601" i="9"/>
  <c r="C601" i="9" s="1"/>
  <c r="B601" i="9"/>
  <c r="D601" i="9"/>
  <c r="E601" i="9"/>
  <c r="F601" i="9"/>
  <c r="H601" i="9"/>
  <c r="I601" i="9"/>
  <c r="A602" i="9"/>
  <c r="B602" i="9"/>
  <c r="C602" i="9"/>
  <c r="D602" i="9"/>
  <c r="E602" i="9"/>
  <c r="F602" i="9"/>
  <c r="G602" i="9"/>
  <c r="H602" i="9"/>
  <c r="I602" i="9"/>
  <c r="A603" i="9"/>
  <c r="C603" i="9" s="1"/>
  <c r="B603" i="9"/>
  <c r="D603" i="9"/>
  <c r="E603" i="9"/>
  <c r="F603" i="9"/>
  <c r="H603" i="9"/>
  <c r="I603" i="9"/>
  <c r="A604" i="9"/>
  <c r="B604" i="9"/>
  <c r="C604" i="9"/>
  <c r="D604" i="9"/>
  <c r="E604" i="9"/>
  <c r="F604" i="9"/>
  <c r="G604" i="9"/>
  <c r="H604" i="9"/>
  <c r="I604" i="9"/>
  <c r="A605" i="9"/>
  <c r="C605" i="9" s="1"/>
  <c r="B605" i="9"/>
  <c r="D605" i="9"/>
  <c r="E605" i="9"/>
  <c r="F605" i="9"/>
  <c r="H605" i="9"/>
  <c r="I605" i="9"/>
  <c r="A606" i="9"/>
  <c r="B606" i="9"/>
  <c r="C606" i="9"/>
  <c r="D606" i="9"/>
  <c r="E606" i="9"/>
  <c r="F606" i="9"/>
  <c r="G606" i="9"/>
  <c r="H606" i="9"/>
  <c r="I606" i="9"/>
  <c r="A607" i="9"/>
  <c r="C607" i="9" s="1"/>
  <c r="B607" i="9"/>
  <c r="D607" i="9"/>
  <c r="E607" i="9"/>
  <c r="F607" i="9"/>
  <c r="H607" i="9"/>
  <c r="I607" i="9"/>
  <c r="A608" i="9"/>
  <c r="B608" i="9"/>
  <c r="C608" i="9"/>
  <c r="D608" i="9"/>
  <c r="E608" i="9"/>
  <c r="F608" i="9"/>
  <c r="G608" i="9"/>
  <c r="H608" i="9"/>
  <c r="I608" i="9"/>
  <c r="A609" i="9"/>
  <c r="C609" i="9" s="1"/>
  <c r="B609" i="9"/>
  <c r="D609" i="9"/>
  <c r="E609" i="9"/>
  <c r="F609" i="9"/>
  <c r="H609" i="9"/>
  <c r="I609" i="9"/>
  <c r="A610" i="9"/>
  <c r="B610" i="9"/>
  <c r="C610" i="9"/>
  <c r="D610" i="9"/>
  <c r="E610" i="9"/>
  <c r="F610" i="9"/>
  <c r="G610" i="9"/>
  <c r="H610" i="9"/>
  <c r="I610" i="9"/>
  <c r="A611" i="9"/>
  <c r="C611" i="9" s="1"/>
  <c r="B611" i="9"/>
  <c r="D611" i="9"/>
  <c r="E611" i="9"/>
  <c r="F611" i="9"/>
  <c r="H611" i="9"/>
  <c r="I611" i="9"/>
  <c r="A612" i="9"/>
  <c r="B612" i="9"/>
  <c r="C612" i="9"/>
  <c r="D612" i="9"/>
  <c r="E612" i="9"/>
  <c r="F612" i="9"/>
  <c r="G612" i="9"/>
  <c r="H612" i="9"/>
  <c r="I612" i="9"/>
  <c r="A613" i="9"/>
  <c r="C613" i="9" s="1"/>
  <c r="B613" i="9"/>
  <c r="D613" i="9"/>
  <c r="E613" i="9"/>
  <c r="F613" i="9"/>
  <c r="H613" i="9"/>
  <c r="I613" i="9"/>
  <c r="A614" i="9"/>
  <c r="B614" i="9"/>
  <c r="C614" i="9"/>
  <c r="D614" i="9"/>
  <c r="E614" i="9"/>
  <c r="F614" i="9"/>
  <c r="G614" i="9"/>
  <c r="H614" i="9"/>
  <c r="I614" i="9"/>
  <c r="A615" i="9"/>
  <c r="C615" i="9" s="1"/>
  <c r="B615" i="9"/>
  <c r="D615" i="9"/>
  <c r="E615" i="9"/>
  <c r="F615" i="9"/>
  <c r="H615" i="9"/>
  <c r="I615" i="9"/>
  <c r="A616" i="9"/>
  <c r="B616" i="9"/>
  <c r="C616" i="9"/>
  <c r="D616" i="9"/>
  <c r="E616" i="9"/>
  <c r="F616" i="9"/>
  <c r="G616" i="9"/>
  <c r="H616" i="9"/>
  <c r="I616" i="9"/>
  <c r="A617" i="9"/>
  <c r="C617" i="9" s="1"/>
  <c r="B617" i="9"/>
  <c r="D617" i="9"/>
  <c r="E617" i="9"/>
  <c r="F617" i="9"/>
  <c r="H617" i="9"/>
  <c r="I617" i="9"/>
  <c r="A618" i="9"/>
  <c r="B618" i="9"/>
  <c r="C618" i="9"/>
  <c r="D618" i="9"/>
  <c r="E618" i="9"/>
  <c r="F618" i="9"/>
  <c r="G618" i="9"/>
  <c r="H618" i="9"/>
  <c r="I618" i="9"/>
  <c r="A619" i="9"/>
  <c r="C619" i="9" s="1"/>
  <c r="B619" i="9"/>
  <c r="D619" i="9"/>
  <c r="E619" i="9"/>
  <c r="F619" i="9"/>
  <c r="H619" i="9"/>
  <c r="I619" i="9"/>
  <c r="A620" i="9"/>
  <c r="B620" i="9"/>
  <c r="C620" i="9"/>
  <c r="D620" i="9"/>
  <c r="E620" i="9"/>
  <c r="F620" i="9"/>
  <c r="G620" i="9"/>
  <c r="H620" i="9"/>
  <c r="I620" i="9"/>
  <c r="A621" i="9"/>
  <c r="C621" i="9" s="1"/>
  <c r="B621" i="9"/>
  <c r="D621" i="9"/>
  <c r="E621" i="9"/>
  <c r="F621" i="9"/>
  <c r="H621" i="9"/>
  <c r="I621" i="9"/>
  <c r="A622" i="9"/>
  <c r="B622" i="9"/>
  <c r="C622" i="9"/>
  <c r="D622" i="9"/>
  <c r="E622" i="9"/>
  <c r="F622" i="9"/>
  <c r="G622" i="9"/>
  <c r="H622" i="9"/>
  <c r="I622" i="9"/>
  <c r="A623" i="9"/>
  <c r="C623" i="9" s="1"/>
  <c r="B623" i="9"/>
  <c r="D623" i="9"/>
  <c r="E623" i="9"/>
  <c r="F623" i="9"/>
  <c r="H623" i="9"/>
  <c r="I623" i="9"/>
  <c r="A624" i="9"/>
  <c r="B624" i="9"/>
  <c r="C624" i="9"/>
  <c r="D624" i="9"/>
  <c r="E624" i="9"/>
  <c r="F624" i="9"/>
  <c r="G624" i="9"/>
  <c r="H624" i="9"/>
  <c r="I624" i="9"/>
  <c r="A625" i="9"/>
  <c r="C625" i="9" s="1"/>
  <c r="B625" i="9"/>
  <c r="D625" i="9"/>
  <c r="E625" i="9"/>
  <c r="F625" i="9"/>
  <c r="H625" i="9"/>
  <c r="I625" i="9"/>
  <c r="A626" i="9"/>
  <c r="B626" i="9"/>
  <c r="C626" i="9"/>
  <c r="D626" i="9"/>
  <c r="E626" i="9"/>
  <c r="F626" i="9"/>
  <c r="G626" i="9"/>
  <c r="H626" i="9"/>
  <c r="I626" i="9"/>
  <c r="A627" i="9"/>
  <c r="C627" i="9" s="1"/>
  <c r="B627" i="9"/>
  <c r="D627" i="9"/>
  <c r="E627" i="9"/>
  <c r="F627" i="9"/>
  <c r="H627" i="9"/>
  <c r="I627" i="9"/>
  <c r="A628" i="9"/>
  <c r="B628" i="9"/>
  <c r="C628" i="9"/>
  <c r="D628" i="9"/>
  <c r="E628" i="9"/>
  <c r="F628" i="9"/>
  <c r="G628" i="9"/>
  <c r="H628" i="9"/>
  <c r="I628" i="9"/>
  <c r="A629" i="9"/>
  <c r="C629" i="9" s="1"/>
  <c r="B629" i="9"/>
  <c r="D629" i="9"/>
  <c r="E629" i="9"/>
  <c r="F629" i="9"/>
  <c r="H629" i="9"/>
  <c r="I629" i="9"/>
  <c r="A630" i="9"/>
  <c r="B630" i="9"/>
  <c r="C630" i="9"/>
  <c r="D630" i="9"/>
  <c r="E630" i="9"/>
  <c r="F630" i="9"/>
  <c r="G630" i="9"/>
  <c r="H630" i="9"/>
  <c r="I630" i="9"/>
  <c r="A631" i="9"/>
  <c r="C631" i="9" s="1"/>
  <c r="B631" i="9"/>
  <c r="D631" i="9"/>
  <c r="E631" i="9"/>
  <c r="F631" i="9"/>
  <c r="H631" i="9"/>
  <c r="I631" i="9"/>
  <c r="A632" i="9"/>
  <c r="B632" i="9"/>
  <c r="C632" i="9"/>
  <c r="D632" i="9"/>
  <c r="E632" i="9"/>
  <c r="F632" i="9"/>
  <c r="G632" i="9"/>
  <c r="H632" i="9"/>
  <c r="I632" i="9"/>
  <c r="A633" i="9"/>
  <c r="C633" i="9" s="1"/>
  <c r="B633" i="9"/>
  <c r="D633" i="9"/>
  <c r="E633" i="9"/>
  <c r="F633" i="9"/>
  <c r="H633" i="9"/>
  <c r="I633" i="9"/>
  <c r="A634" i="9"/>
  <c r="B634" i="9"/>
  <c r="C634" i="9"/>
  <c r="D634" i="9"/>
  <c r="E634" i="9"/>
  <c r="F634" i="9"/>
  <c r="G634" i="9"/>
  <c r="H634" i="9"/>
  <c r="I634" i="9"/>
  <c r="A635" i="9"/>
  <c r="C635" i="9" s="1"/>
  <c r="B635" i="9"/>
  <c r="D635" i="9"/>
  <c r="E635" i="9"/>
  <c r="F635" i="9"/>
  <c r="H635" i="9"/>
  <c r="I635" i="9"/>
  <c r="A636" i="9"/>
  <c r="B636" i="9"/>
  <c r="C636" i="9"/>
  <c r="D636" i="9"/>
  <c r="E636" i="9"/>
  <c r="F636" i="9"/>
  <c r="G636" i="9"/>
  <c r="H636" i="9"/>
  <c r="I636" i="9"/>
  <c r="A637" i="9"/>
  <c r="C637" i="9" s="1"/>
  <c r="B637" i="9"/>
  <c r="D637" i="9"/>
  <c r="E637" i="9"/>
  <c r="F637" i="9"/>
  <c r="H637" i="9"/>
  <c r="I637" i="9"/>
  <c r="A638" i="9"/>
  <c r="B638" i="9"/>
  <c r="C638" i="9"/>
  <c r="D638" i="9"/>
  <c r="E638" i="9"/>
  <c r="F638" i="9"/>
  <c r="G638" i="9"/>
  <c r="H638" i="9"/>
  <c r="I638" i="9"/>
  <c r="A639" i="9"/>
  <c r="C639" i="9" s="1"/>
  <c r="B639" i="9"/>
  <c r="D639" i="9"/>
  <c r="E639" i="9"/>
  <c r="F639" i="9"/>
  <c r="H639" i="9"/>
  <c r="I639" i="9"/>
  <c r="A640" i="9"/>
  <c r="B640" i="9"/>
  <c r="C640" i="9"/>
  <c r="D640" i="9"/>
  <c r="E640" i="9"/>
  <c r="F640" i="9"/>
  <c r="G640" i="9"/>
  <c r="H640" i="9"/>
  <c r="I640" i="9"/>
  <c r="A641" i="9"/>
  <c r="C641" i="9" s="1"/>
  <c r="B641" i="9"/>
  <c r="D641" i="9"/>
  <c r="E641" i="9"/>
  <c r="F641" i="9"/>
  <c r="H641" i="9"/>
  <c r="I641" i="9"/>
  <c r="A642" i="9"/>
  <c r="B642" i="9"/>
  <c r="C642" i="9"/>
  <c r="D642" i="9"/>
  <c r="E642" i="9"/>
  <c r="F642" i="9"/>
  <c r="G642" i="9"/>
  <c r="H642" i="9"/>
  <c r="I642" i="9"/>
  <c r="A643" i="9"/>
  <c r="C643" i="9" s="1"/>
  <c r="B643" i="9"/>
  <c r="D643" i="9"/>
  <c r="E643" i="9"/>
  <c r="F643" i="9"/>
  <c r="H643" i="9"/>
  <c r="I643" i="9"/>
  <c r="A644" i="9"/>
  <c r="B644" i="9"/>
  <c r="C644" i="9"/>
  <c r="D644" i="9"/>
  <c r="E644" i="9"/>
  <c r="F644" i="9"/>
  <c r="G644" i="9"/>
  <c r="H644" i="9"/>
  <c r="I644" i="9"/>
  <c r="A645" i="9"/>
  <c r="C645" i="9" s="1"/>
  <c r="B645" i="9"/>
  <c r="D645" i="9"/>
  <c r="E645" i="9"/>
  <c r="F645" i="9"/>
  <c r="H645" i="9"/>
  <c r="I645" i="9"/>
  <c r="A646" i="9"/>
  <c r="B646" i="9"/>
  <c r="C646" i="9"/>
  <c r="D646" i="9"/>
  <c r="E646" i="9"/>
  <c r="F646" i="9"/>
  <c r="G646" i="9"/>
  <c r="H646" i="9"/>
  <c r="I646" i="9"/>
  <c r="A647" i="9"/>
  <c r="C647" i="9" s="1"/>
  <c r="B647" i="9"/>
  <c r="D647" i="9"/>
  <c r="E647" i="9"/>
  <c r="F647" i="9"/>
  <c r="H647" i="9"/>
  <c r="I647" i="9"/>
  <c r="A648" i="9"/>
  <c r="B648" i="9"/>
  <c r="C648" i="9"/>
  <c r="D648" i="9"/>
  <c r="E648" i="9"/>
  <c r="F648" i="9"/>
  <c r="G648" i="9"/>
  <c r="H648" i="9"/>
  <c r="I648" i="9"/>
  <c r="A649" i="9"/>
  <c r="C649" i="9" s="1"/>
  <c r="B649" i="9"/>
  <c r="D649" i="9"/>
  <c r="E649" i="9"/>
  <c r="F649" i="9"/>
  <c r="H649" i="9"/>
  <c r="I649" i="9"/>
  <c r="A650" i="9"/>
  <c r="B650" i="9"/>
  <c r="C650" i="9"/>
  <c r="D650" i="9"/>
  <c r="E650" i="9"/>
  <c r="F650" i="9"/>
  <c r="G650" i="9"/>
  <c r="H650" i="9"/>
  <c r="I650" i="9"/>
  <c r="A651" i="9"/>
  <c r="C651" i="9" s="1"/>
  <c r="B651" i="9"/>
  <c r="D651" i="9"/>
  <c r="E651" i="9"/>
  <c r="F651" i="9"/>
  <c r="H651" i="9"/>
  <c r="I651" i="9"/>
  <c r="A652" i="9"/>
  <c r="B652" i="9"/>
  <c r="C652" i="9"/>
  <c r="D652" i="9"/>
  <c r="E652" i="9"/>
  <c r="F652" i="9"/>
  <c r="G652" i="9"/>
  <c r="H652" i="9"/>
  <c r="I652" i="9"/>
  <c r="A653" i="9"/>
  <c r="C653" i="9" s="1"/>
  <c r="B653" i="9"/>
  <c r="D653" i="9"/>
  <c r="E653" i="9"/>
  <c r="F653" i="9"/>
  <c r="H653" i="9"/>
  <c r="I653" i="9"/>
  <c r="A654" i="9"/>
  <c r="B654" i="9"/>
  <c r="C654" i="9"/>
  <c r="D654" i="9"/>
  <c r="E654" i="9"/>
  <c r="F654" i="9"/>
  <c r="G654" i="9"/>
  <c r="H654" i="9"/>
  <c r="I654" i="9"/>
  <c r="A655" i="9"/>
  <c r="C655" i="9" s="1"/>
  <c r="B655" i="9"/>
  <c r="D655" i="9"/>
  <c r="E655" i="9"/>
  <c r="F655" i="9"/>
  <c r="H655" i="9"/>
  <c r="I655" i="9"/>
  <c r="A656" i="9"/>
  <c r="B656" i="9"/>
  <c r="C656" i="9"/>
  <c r="D656" i="9"/>
  <c r="E656" i="9"/>
  <c r="F656" i="9"/>
  <c r="G656" i="9"/>
  <c r="H656" i="9"/>
  <c r="I656" i="9"/>
  <c r="A657" i="9"/>
  <c r="C657" i="9" s="1"/>
  <c r="B657" i="9"/>
  <c r="D657" i="9"/>
  <c r="E657" i="9"/>
  <c r="F657" i="9"/>
  <c r="H657" i="9"/>
  <c r="I657" i="9"/>
  <c r="A658" i="9"/>
  <c r="B658" i="9"/>
  <c r="C658" i="9"/>
  <c r="D658" i="9"/>
  <c r="E658" i="9"/>
  <c r="F658" i="9"/>
  <c r="G658" i="9"/>
  <c r="H658" i="9"/>
  <c r="I658" i="9"/>
  <c r="A659" i="9"/>
  <c r="C659" i="9" s="1"/>
  <c r="B659" i="9"/>
  <c r="D659" i="9"/>
  <c r="E659" i="9"/>
  <c r="F659" i="9"/>
  <c r="H659" i="9"/>
  <c r="I659" i="9"/>
  <c r="A660" i="9"/>
  <c r="B660" i="9"/>
  <c r="C660" i="9"/>
  <c r="D660" i="9"/>
  <c r="E660" i="9"/>
  <c r="F660" i="9"/>
  <c r="G660" i="9"/>
  <c r="H660" i="9"/>
  <c r="I660" i="9"/>
  <c r="A661" i="9"/>
  <c r="C661" i="9" s="1"/>
  <c r="B661" i="9"/>
  <c r="D661" i="9"/>
  <c r="E661" i="9"/>
  <c r="F661" i="9"/>
  <c r="H661" i="9"/>
  <c r="I661" i="9"/>
  <c r="A662" i="9"/>
  <c r="B662" i="9"/>
  <c r="C662" i="9"/>
  <c r="D662" i="9"/>
  <c r="E662" i="9"/>
  <c r="F662" i="9"/>
  <c r="G662" i="9"/>
  <c r="H662" i="9"/>
  <c r="I662" i="9"/>
  <c r="A663" i="9"/>
  <c r="C663" i="9" s="1"/>
  <c r="B663" i="9"/>
  <c r="D663" i="9"/>
  <c r="E663" i="9"/>
  <c r="F663" i="9"/>
  <c r="H663" i="9"/>
  <c r="I663" i="9"/>
  <c r="A664" i="9"/>
  <c r="B664" i="9"/>
  <c r="C664" i="9"/>
  <c r="D664" i="9"/>
  <c r="E664" i="9"/>
  <c r="F664" i="9"/>
  <c r="G664" i="9"/>
  <c r="H664" i="9"/>
  <c r="I664" i="9"/>
  <c r="A665" i="9"/>
  <c r="C665" i="9" s="1"/>
  <c r="B665" i="9"/>
  <c r="D665" i="9"/>
  <c r="E665" i="9"/>
  <c r="F665" i="9"/>
  <c r="H665" i="9"/>
  <c r="I665" i="9"/>
  <c r="A666" i="9"/>
  <c r="B666" i="9"/>
  <c r="C666" i="9"/>
  <c r="D666" i="9"/>
  <c r="E666" i="9"/>
  <c r="F666" i="9"/>
  <c r="G666" i="9"/>
  <c r="H666" i="9"/>
  <c r="I666" i="9"/>
  <c r="A667" i="9"/>
  <c r="C667" i="9" s="1"/>
  <c r="B667" i="9"/>
  <c r="D667" i="9"/>
  <c r="E667" i="9"/>
  <c r="F667" i="9"/>
  <c r="H667" i="9"/>
  <c r="I667" i="9"/>
  <c r="A668" i="9"/>
  <c r="B668" i="9"/>
  <c r="C668" i="9"/>
  <c r="D668" i="9"/>
  <c r="E668" i="9"/>
  <c r="F668" i="9"/>
  <c r="G668" i="9"/>
  <c r="H668" i="9"/>
  <c r="I668" i="9"/>
  <c r="A669" i="9"/>
  <c r="C669" i="9" s="1"/>
  <c r="B669" i="9"/>
  <c r="D669" i="9"/>
  <c r="E669" i="9"/>
  <c r="F669" i="9"/>
  <c r="H669" i="9"/>
  <c r="I669" i="9"/>
  <c r="A670" i="9"/>
  <c r="B670" i="9"/>
  <c r="C670" i="9"/>
  <c r="D670" i="9"/>
  <c r="E670" i="9"/>
  <c r="F670" i="9"/>
  <c r="G670" i="9"/>
  <c r="H670" i="9"/>
  <c r="I670" i="9"/>
  <c r="A671" i="9"/>
  <c r="C671" i="9" s="1"/>
  <c r="B671" i="9"/>
  <c r="D671" i="9"/>
  <c r="E671" i="9"/>
  <c r="F671" i="9"/>
  <c r="H671" i="9"/>
  <c r="I671" i="9"/>
  <c r="A672" i="9"/>
  <c r="B672" i="9"/>
  <c r="C672" i="9"/>
  <c r="D672" i="9"/>
  <c r="E672" i="9"/>
  <c r="F672" i="9"/>
  <c r="G672" i="9"/>
  <c r="H672" i="9"/>
  <c r="I672" i="9"/>
  <c r="A673" i="9"/>
  <c r="C673" i="9" s="1"/>
  <c r="B673" i="9"/>
  <c r="D673" i="9"/>
  <c r="E673" i="9"/>
  <c r="F673" i="9"/>
  <c r="H673" i="9"/>
  <c r="I673" i="9"/>
  <c r="A674" i="9"/>
  <c r="B674" i="9"/>
  <c r="C674" i="9"/>
  <c r="D674" i="9"/>
  <c r="E674" i="9"/>
  <c r="F674" i="9"/>
  <c r="G674" i="9"/>
  <c r="H674" i="9"/>
  <c r="I674" i="9"/>
  <c r="A675" i="9"/>
  <c r="C675" i="9" s="1"/>
  <c r="B675" i="9"/>
  <c r="D675" i="9"/>
  <c r="E675" i="9"/>
  <c r="F675" i="9"/>
  <c r="H675" i="9"/>
  <c r="I675" i="9"/>
  <c r="A676" i="9"/>
  <c r="B676" i="9"/>
  <c r="C676" i="9"/>
  <c r="D676" i="9"/>
  <c r="E676" i="9"/>
  <c r="F676" i="9"/>
  <c r="G676" i="9"/>
  <c r="H676" i="9"/>
  <c r="I676" i="9"/>
  <c r="A677" i="9"/>
  <c r="C677" i="9" s="1"/>
  <c r="B677" i="9"/>
  <c r="D677" i="9"/>
  <c r="E677" i="9"/>
  <c r="F677" i="9"/>
  <c r="H677" i="9"/>
  <c r="I677" i="9"/>
  <c r="A678" i="9"/>
  <c r="B678" i="9"/>
  <c r="C678" i="9"/>
  <c r="D678" i="9"/>
  <c r="E678" i="9"/>
  <c r="F678" i="9"/>
  <c r="G678" i="9"/>
  <c r="H678" i="9"/>
  <c r="I678" i="9"/>
  <c r="A679" i="9"/>
  <c r="C679" i="9" s="1"/>
  <c r="B679" i="9"/>
  <c r="D679" i="9"/>
  <c r="E679" i="9"/>
  <c r="F679" i="9"/>
  <c r="H679" i="9"/>
  <c r="I679" i="9"/>
  <c r="A680" i="9"/>
  <c r="B680" i="9"/>
  <c r="C680" i="9"/>
  <c r="D680" i="9"/>
  <c r="E680" i="9"/>
  <c r="F680" i="9"/>
  <c r="G680" i="9"/>
  <c r="H680" i="9"/>
  <c r="I680" i="9"/>
  <c r="A681" i="9"/>
  <c r="C681" i="9" s="1"/>
  <c r="B681" i="9"/>
  <c r="D681" i="9"/>
  <c r="E681" i="9"/>
  <c r="F681" i="9"/>
  <c r="H681" i="9"/>
  <c r="I681" i="9"/>
  <c r="A682" i="9"/>
  <c r="B682" i="9"/>
  <c r="C682" i="9"/>
  <c r="D682" i="9"/>
  <c r="E682" i="9"/>
  <c r="F682" i="9"/>
  <c r="G682" i="9"/>
  <c r="H682" i="9"/>
  <c r="I682" i="9"/>
  <c r="A683" i="9"/>
  <c r="C683" i="9" s="1"/>
  <c r="B683" i="9"/>
  <c r="D683" i="9"/>
  <c r="E683" i="9"/>
  <c r="F683" i="9"/>
  <c r="H683" i="9"/>
  <c r="I683" i="9"/>
  <c r="A684" i="9"/>
  <c r="B684" i="9"/>
  <c r="C684" i="9"/>
  <c r="D684" i="9"/>
  <c r="E684" i="9"/>
  <c r="F684" i="9"/>
  <c r="G684" i="9"/>
  <c r="H684" i="9"/>
  <c r="I684" i="9"/>
  <c r="A685" i="9"/>
  <c r="C685" i="9" s="1"/>
  <c r="B685" i="9"/>
  <c r="D685" i="9"/>
  <c r="E685" i="9"/>
  <c r="F685" i="9"/>
  <c r="H685" i="9"/>
  <c r="I685" i="9"/>
  <c r="A686" i="9"/>
  <c r="B686" i="9"/>
  <c r="C686" i="9"/>
  <c r="D686" i="9"/>
  <c r="E686" i="9"/>
  <c r="F686" i="9"/>
  <c r="G686" i="9"/>
  <c r="H686" i="9"/>
  <c r="I686" i="9"/>
  <c r="A687" i="9"/>
  <c r="C687" i="9" s="1"/>
  <c r="B687" i="9"/>
  <c r="D687" i="9"/>
  <c r="E687" i="9"/>
  <c r="F687" i="9"/>
  <c r="H687" i="9"/>
  <c r="I687" i="9"/>
  <c r="A688" i="9"/>
  <c r="B688" i="9"/>
  <c r="C688" i="9"/>
  <c r="D688" i="9"/>
  <c r="E688" i="9"/>
  <c r="F688" i="9"/>
  <c r="G688" i="9"/>
  <c r="H688" i="9"/>
  <c r="I688" i="9"/>
  <c r="A689" i="9"/>
  <c r="C689" i="9" s="1"/>
  <c r="B689" i="9"/>
  <c r="D689" i="9"/>
  <c r="E689" i="9"/>
  <c r="F689" i="9"/>
  <c r="H689" i="9"/>
  <c r="I689" i="9"/>
  <c r="A690" i="9"/>
  <c r="B690" i="9"/>
  <c r="C690" i="9"/>
  <c r="D690" i="9"/>
  <c r="E690" i="9"/>
  <c r="F690" i="9"/>
  <c r="G690" i="9"/>
  <c r="H690" i="9"/>
  <c r="I690" i="9"/>
  <c r="A691" i="9"/>
  <c r="C691" i="9" s="1"/>
  <c r="B691" i="9"/>
  <c r="D691" i="9"/>
  <c r="E691" i="9"/>
  <c r="F691" i="9"/>
  <c r="H691" i="9"/>
  <c r="I691" i="9"/>
  <c r="A692" i="9"/>
  <c r="B692" i="9"/>
  <c r="C692" i="9"/>
  <c r="D692" i="9"/>
  <c r="E692" i="9"/>
  <c r="F692" i="9"/>
  <c r="G692" i="9"/>
  <c r="H692" i="9"/>
  <c r="I692" i="9"/>
  <c r="A693" i="9"/>
  <c r="C693" i="9" s="1"/>
  <c r="B693" i="9"/>
  <c r="D693" i="9"/>
  <c r="E693" i="9"/>
  <c r="F693" i="9"/>
  <c r="H693" i="9"/>
  <c r="I693" i="9"/>
  <c r="A694" i="9"/>
  <c r="B694" i="9"/>
  <c r="C694" i="9"/>
  <c r="D694" i="9"/>
  <c r="E694" i="9"/>
  <c r="F694" i="9"/>
  <c r="G694" i="9"/>
  <c r="H694" i="9"/>
  <c r="I694" i="9"/>
  <c r="A695" i="9"/>
  <c r="C695" i="9" s="1"/>
  <c r="B695" i="9"/>
  <c r="D695" i="9"/>
  <c r="E695" i="9"/>
  <c r="F695" i="9"/>
  <c r="H695" i="9"/>
  <c r="I695" i="9"/>
  <c r="A696" i="9"/>
  <c r="B696" i="9"/>
  <c r="C696" i="9"/>
  <c r="D696" i="9"/>
  <c r="E696" i="9"/>
  <c r="F696" i="9"/>
  <c r="G696" i="9"/>
  <c r="H696" i="9"/>
  <c r="I696" i="9"/>
  <c r="A697" i="9"/>
  <c r="C697" i="9" s="1"/>
  <c r="B697" i="9"/>
  <c r="D697" i="9"/>
  <c r="E697" i="9"/>
  <c r="F697" i="9"/>
  <c r="H697" i="9"/>
  <c r="I697" i="9"/>
  <c r="A698" i="9"/>
  <c r="B698" i="9"/>
  <c r="C698" i="9"/>
  <c r="D698" i="9"/>
  <c r="E698" i="9"/>
  <c r="F698" i="9"/>
  <c r="G698" i="9"/>
  <c r="H698" i="9"/>
  <c r="I698" i="9"/>
  <c r="A699" i="9"/>
  <c r="C699" i="9" s="1"/>
  <c r="B699" i="9"/>
  <c r="D699" i="9"/>
  <c r="E699" i="9"/>
  <c r="F699" i="9"/>
  <c r="H699" i="9"/>
  <c r="I699" i="9"/>
  <c r="A700" i="9"/>
  <c r="B700" i="9"/>
  <c r="C700" i="9"/>
  <c r="D700" i="9"/>
  <c r="E700" i="9"/>
  <c r="F700" i="9"/>
  <c r="G700" i="9"/>
  <c r="H700" i="9"/>
  <c r="I700" i="9"/>
  <c r="A701" i="9"/>
  <c r="C701" i="9" s="1"/>
  <c r="B701" i="9"/>
  <c r="D701" i="9"/>
  <c r="E701" i="9"/>
  <c r="F701" i="9"/>
  <c r="H701" i="9"/>
  <c r="I701" i="9"/>
  <c r="A702" i="9"/>
  <c r="B702" i="9"/>
  <c r="C702" i="9"/>
  <c r="D702" i="9"/>
  <c r="E702" i="9"/>
  <c r="F702" i="9"/>
  <c r="G702" i="9"/>
  <c r="H702" i="9"/>
  <c r="I702" i="9"/>
  <c r="A703" i="9"/>
  <c r="C703" i="9" s="1"/>
  <c r="B703" i="9"/>
  <c r="D703" i="9"/>
  <c r="E703" i="9"/>
  <c r="F703" i="9"/>
  <c r="H703" i="9"/>
  <c r="I703" i="9"/>
  <c r="A704" i="9"/>
  <c r="B704" i="9"/>
  <c r="C704" i="9"/>
  <c r="D704" i="9"/>
  <c r="E704" i="9"/>
  <c r="F704" i="9"/>
  <c r="G704" i="9"/>
  <c r="H704" i="9"/>
  <c r="I704" i="9"/>
  <c r="A705" i="9"/>
  <c r="C705" i="9" s="1"/>
  <c r="B705" i="9"/>
  <c r="D705" i="9"/>
  <c r="E705" i="9"/>
  <c r="F705" i="9"/>
  <c r="H705" i="9"/>
  <c r="I705" i="9"/>
  <c r="A706" i="9"/>
  <c r="B706" i="9"/>
  <c r="C706" i="9"/>
  <c r="D706" i="9"/>
  <c r="E706" i="9"/>
  <c r="F706" i="9"/>
  <c r="G706" i="9"/>
  <c r="H706" i="9"/>
  <c r="I706" i="9"/>
  <c r="A707" i="9"/>
  <c r="C707" i="9" s="1"/>
  <c r="B707" i="9"/>
  <c r="D707" i="9"/>
  <c r="E707" i="9"/>
  <c r="F707" i="9"/>
  <c r="H707" i="9"/>
  <c r="I707" i="9"/>
  <c r="A708" i="9"/>
  <c r="B708" i="9"/>
  <c r="C708" i="9"/>
  <c r="D708" i="9"/>
  <c r="E708" i="9"/>
  <c r="F708" i="9"/>
  <c r="G708" i="9"/>
  <c r="H708" i="9"/>
  <c r="I708" i="9"/>
  <c r="A709" i="9"/>
  <c r="C709" i="9" s="1"/>
  <c r="B709" i="9"/>
  <c r="D709" i="9"/>
  <c r="E709" i="9"/>
  <c r="F709" i="9"/>
  <c r="H709" i="9"/>
  <c r="I709" i="9"/>
  <c r="A710" i="9"/>
  <c r="B710" i="9"/>
  <c r="C710" i="9"/>
  <c r="D710" i="9"/>
  <c r="E710" i="9"/>
  <c r="F710" i="9"/>
  <c r="G710" i="9"/>
  <c r="H710" i="9"/>
  <c r="I710" i="9"/>
  <c r="A711" i="9"/>
  <c r="C711" i="9" s="1"/>
  <c r="B711" i="9"/>
  <c r="D711" i="9"/>
  <c r="E711" i="9"/>
  <c r="F711" i="9"/>
  <c r="H711" i="9"/>
  <c r="I711" i="9"/>
  <c r="A712" i="9"/>
  <c r="B712" i="9"/>
  <c r="C712" i="9"/>
  <c r="D712" i="9"/>
  <c r="E712" i="9"/>
  <c r="F712" i="9"/>
  <c r="G712" i="9"/>
  <c r="H712" i="9"/>
  <c r="I712" i="9"/>
  <c r="A713" i="9"/>
  <c r="C713" i="9" s="1"/>
  <c r="B713" i="9"/>
  <c r="D713" i="9"/>
  <c r="E713" i="9"/>
  <c r="F713" i="9"/>
  <c r="H713" i="9"/>
  <c r="I713" i="9"/>
  <c r="A714" i="9"/>
  <c r="B714" i="9"/>
  <c r="C714" i="9"/>
  <c r="D714" i="9"/>
  <c r="E714" i="9"/>
  <c r="F714" i="9"/>
  <c r="G714" i="9"/>
  <c r="H714" i="9"/>
  <c r="I714" i="9"/>
  <c r="A715" i="9"/>
  <c r="C715" i="9" s="1"/>
  <c r="B715" i="9"/>
  <c r="D715" i="9"/>
  <c r="E715" i="9"/>
  <c r="F715" i="9"/>
  <c r="H715" i="9"/>
  <c r="I715" i="9"/>
  <c r="A716" i="9"/>
  <c r="B716" i="9"/>
  <c r="C716" i="9"/>
  <c r="D716" i="9"/>
  <c r="E716" i="9"/>
  <c r="F716" i="9"/>
  <c r="G716" i="9"/>
  <c r="H716" i="9"/>
  <c r="I716" i="9"/>
  <c r="A717" i="9"/>
  <c r="C717" i="9" s="1"/>
  <c r="B717" i="9"/>
  <c r="D717" i="9"/>
  <c r="E717" i="9"/>
  <c r="F717" i="9"/>
  <c r="H717" i="9"/>
  <c r="I717" i="9"/>
  <c r="A718" i="9"/>
  <c r="B718" i="9"/>
  <c r="C718" i="9"/>
  <c r="D718" i="9"/>
  <c r="E718" i="9"/>
  <c r="F718" i="9"/>
  <c r="G718" i="9"/>
  <c r="H718" i="9"/>
  <c r="I718" i="9"/>
  <c r="A719" i="9"/>
  <c r="C719" i="9" s="1"/>
  <c r="B719" i="9"/>
  <c r="D719" i="9"/>
  <c r="E719" i="9"/>
  <c r="F719" i="9"/>
  <c r="H719" i="9"/>
  <c r="I719" i="9"/>
  <c r="A720" i="9"/>
  <c r="B720" i="9"/>
  <c r="C720" i="9"/>
  <c r="D720" i="9"/>
  <c r="E720" i="9"/>
  <c r="F720" i="9"/>
  <c r="G720" i="9"/>
  <c r="H720" i="9"/>
  <c r="I720" i="9"/>
  <c r="A721" i="9"/>
  <c r="C721" i="9" s="1"/>
  <c r="B721" i="9"/>
  <c r="D721" i="9"/>
  <c r="E721" i="9"/>
  <c r="F721" i="9"/>
  <c r="H721" i="9"/>
  <c r="I721" i="9"/>
  <c r="A722" i="9"/>
  <c r="B722" i="9"/>
  <c r="C722" i="9"/>
  <c r="D722" i="9"/>
  <c r="E722" i="9"/>
  <c r="F722" i="9"/>
  <c r="G722" i="9"/>
  <c r="H722" i="9"/>
  <c r="I722" i="9"/>
  <c r="A723" i="9"/>
  <c r="C723" i="9" s="1"/>
  <c r="B723" i="9"/>
  <c r="D723" i="9"/>
  <c r="E723" i="9"/>
  <c r="F723" i="9"/>
  <c r="H723" i="9"/>
  <c r="I723" i="9"/>
  <c r="A724" i="9"/>
  <c r="B724" i="9"/>
  <c r="C724" i="9"/>
  <c r="D724" i="9"/>
  <c r="E724" i="9"/>
  <c r="F724" i="9"/>
  <c r="G724" i="9"/>
  <c r="H724" i="9"/>
  <c r="I724" i="9"/>
  <c r="A725" i="9"/>
  <c r="C725" i="9" s="1"/>
  <c r="B725" i="9"/>
  <c r="D725" i="9"/>
  <c r="E725" i="9"/>
  <c r="F725" i="9"/>
  <c r="H725" i="9"/>
  <c r="I725" i="9"/>
  <c r="A726" i="9"/>
  <c r="B726" i="9"/>
  <c r="C726" i="9"/>
  <c r="D726" i="9"/>
  <c r="E726" i="9"/>
  <c r="F726" i="9"/>
  <c r="G726" i="9"/>
  <c r="H726" i="9"/>
  <c r="I726" i="9"/>
  <c r="A727" i="9"/>
  <c r="C727" i="9" s="1"/>
  <c r="B727" i="9"/>
  <c r="D727" i="9"/>
  <c r="E727" i="9"/>
  <c r="F727" i="9"/>
  <c r="H727" i="9"/>
  <c r="I727" i="9"/>
  <c r="A728" i="9"/>
  <c r="B728" i="9"/>
  <c r="C728" i="9"/>
  <c r="D728" i="9"/>
  <c r="E728" i="9"/>
  <c r="F728" i="9"/>
  <c r="G728" i="9"/>
  <c r="H728" i="9"/>
  <c r="I728" i="9"/>
  <c r="A729" i="9"/>
  <c r="C729" i="9" s="1"/>
  <c r="B729" i="9"/>
  <c r="D729" i="9"/>
  <c r="E729" i="9"/>
  <c r="F729" i="9"/>
  <c r="H729" i="9"/>
  <c r="I729" i="9"/>
  <c r="A730" i="9"/>
  <c r="B730" i="9"/>
  <c r="C730" i="9"/>
  <c r="D730" i="9"/>
  <c r="E730" i="9"/>
  <c r="F730" i="9"/>
  <c r="G730" i="9"/>
  <c r="H730" i="9"/>
  <c r="I730" i="9"/>
  <c r="A731" i="9"/>
  <c r="C731" i="9" s="1"/>
  <c r="B731" i="9"/>
  <c r="D731" i="9"/>
  <c r="E731" i="9"/>
  <c r="F731" i="9"/>
  <c r="H731" i="9"/>
  <c r="I731" i="9"/>
  <c r="A732" i="9"/>
  <c r="B732" i="9"/>
  <c r="C732" i="9"/>
  <c r="D732" i="9"/>
  <c r="E732" i="9"/>
  <c r="F732" i="9"/>
  <c r="G732" i="9"/>
  <c r="H732" i="9"/>
  <c r="I732" i="9"/>
  <c r="A733" i="9"/>
  <c r="C733" i="9" s="1"/>
  <c r="B733" i="9"/>
  <c r="D733" i="9"/>
  <c r="E733" i="9"/>
  <c r="F733" i="9"/>
  <c r="H733" i="9"/>
  <c r="I733" i="9"/>
  <c r="A734" i="9"/>
  <c r="B734" i="9"/>
  <c r="C734" i="9"/>
  <c r="D734" i="9"/>
  <c r="E734" i="9"/>
  <c r="F734" i="9"/>
  <c r="G734" i="9"/>
  <c r="H734" i="9"/>
  <c r="I734" i="9"/>
  <c r="A735" i="9"/>
  <c r="C735" i="9" s="1"/>
  <c r="B735" i="9"/>
  <c r="D735" i="9"/>
  <c r="E735" i="9"/>
  <c r="F735" i="9"/>
  <c r="H735" i="9"/>
  <c r="I735" i="9"/>
  <c r="A736" i="9"/>
  <c r="B736" i="9"/>
  <c r="C736" i="9"/>
  <c r="D736" i="9"/>
  <c r="E736" i="9"/>
  <c r="F736" i="9"/>
  <c r="G736" i="9"/>
  <c r="H736" i="9"/>
  <c r="I736" i="9"/>
  <c r="A737" i="9"/>
  <c r="C737" i="9" s="1"/>
  <c r="B737" i="9"/>
  <c r="D737" i="9"/>
  <c r="E737" i="9"/>
  <c r="F737" i="9"/>
  <c r="H737" i="9"/>
  <c r="I737" i="9"/>
  <c r="A738" i="9"/>
  <c r="B738" i="9"/>
  <c r="C738" i="9"/>
  <c r="D738" i="9"/>
  <c r="E738" i="9"/>
  <c r="F738" i="9"/>
  <c r="G738" i="9"/>
  <c r="H738" i="9"/>
  <c r="I738" i="9"/>
  <c r="A739" i="9"/>
  <c r="C739" i="9" s="1"/>
  <c r="B739" i="9"/>
  <c r="D739" i="9"/>
  <c r="E739" i="9"/>
  <c r="F739" i="9"/>
  <c r="H739" i="9"/>
  <c r="I739" i="9"/>
  <c r="A740" i="9"/>
  <c r="B740" i="9"/>
  <c r="C740" i="9"/>
  <c r="D740" i="9"/>
  <c r="E740" i="9"/>
  <c r="F740" i="9"/>
  <c r="G740" i="9"/>
  <c r="H740" i="9"/>
  <c r="I740" i="9"/>
  <c r="A741" i="9"/>
  <c r="C741" i="9" s="1"/>
  <c r="B741" i="9"/>
  <c r="D741" i="9"/>
  <c r="E741" i="9"/>
  <c r="F741" i="9"/>
  <c r="H741" i="9"/>
  <c r="I741" i="9"/>
  <c r="A742" i="9"/>
  <c r="B742" i="9"/>
  <c r="C742" i="9"/>
  <c r="D742" i="9"/>
  <c r="E742" i="9"/>
  <c r="F742" i="9"/>
  <c r="G742" i="9"/>
  <c r="H742" i="9"/>
  <c r="I742" i="9"/>
  <c r="A743" i="9"/>
  <c r="C743" i="9" s="1"/>
  <c r="B743" i="9"/>
  <c r="D743" i="9"/>
  <c r="E743" i="9"/>
  <c r="F743" i="9"/>
  <c r="H743" i="9"/>
  <c r="I743" i="9"/>
  <c r="A744" i="9"/>
  <c r="B744" i="9"/>
  <c r="C744" i="9"/>
  <c r="D744" i="9"/>
  <c r="E744" i="9"/>
  <c r="F744" i="9"/>
  <c r="G744" i="9"/>
  <c r="H744" i="9"/>
  <c r="I744" i="9"/>
  <c r="A745" i="9"/>
  <c r="C745" i="9" s="1"/>
  <c r="B745" i="9"/>
  <c r="D745" i="9"/>
  <c r="E745" i="9"/>
  <c r="F745" i="9"/>
  <c r="H745" i="9"/>
  <c r="I745" i="9"/>
  <c r="A746" i="9"/>
  <c r="B746" i="9"/>
  <c r="C746" i="9"/>
  <c r="D746" i="9"/>
  <c r="E746" i="9"/>
  <c r="F746" i="9"/>
  <c r="G746" i="9"/>
  <c r="H746" i="9"/>
  <c r="I746" i="9"/>
  <c r="A747" i="9"/>
  <c r="C747" i="9" s="1"/>
  <c r="B747" i="9"/>
  <c r="D747" i="9"/>
  <c r="E747" i="9"/>
  <c r="F747" i="9"/>
  <c r="H747" i="9"/>
  <c r="I747" i="9"/>
  <c r="A748" i="9"/>
  <c r="B748" i="9"/>
  <c r="C748" i="9"/>
  <c r="D748" i="9"/>
  <c r="E748" i="9"/>
  <c r="F748" i="9"/>
  <c r="G748" i="9"/>
  <c r="H748" i="9"/>
  <c r="I748" i="9"/>
  <c r="A749" i="9"/>
  <c r="C749" i="9" s="1"/>
  <c r="B749" i="9"/>
  <c r="D749" i="9"/>
  <c r="E749" i="9"/>
  <c r="F749" i="9"/>
  <c r="H749" i="9"/>
  <c r="I749" i="9"/>
  <c r="A750" i="9"/>
  <c r="B750" i="9"/>
  <c r="C750" i="9"/>
  <c r="D750" i="9"/>
  <c r="E750" i="9"/>
  <c r="F750" i="9"/>
  <c r="G750" i="9"/>
  <c r="H750" i="9"/>
  <c r="I750" i="9"/>
  <c r="A751" i="9"/>
  <c r="C751" i="9" s="1"/>
  <c r="B751" i="9"/>
  <c r="D751" i="9"/>
  <c r="E751" i="9"/>
  <c r="F751" i="9"/>
  <c r="H751" i="9"/>
  <c r="I751" i="9"/>
  <c r="A752" i="9"/>
  <c r="B752" i="9"/>
  <c r="C752" i="9"/>
  <c r="D752" i="9"/>
  <c r="E752" i="9"/>
  <c r="F752" i="9"/>
  <c r="G752" i="9"/>
  <c r="H752" i="9"/>
  <c r="I752" i="9"/>
  <c r="A753" i="9"/>
  <c r="C753" i="9" s="1"/>
  <c r="B753" i="9"/>
  <c r="D753" i="9"/>
  <c r="E753" i="9"/>
  <c r="F753" i="9"/>
  <c r="H753" i="9"/>
  <c r="I753" i="9"/>
  <c r="A754" i="9"/>
  <c r="B754" i="9"/>
  <c r="C754" i="9"/>
  <c r="D754" i="9"/>
  <c r="E754" i="9"/>
  <c r="F754" i="9"/>
  <c r="G754" i="9"/>
  <c r="H754" i="9"/>
  <c r="I754" i="9"/>
  <c r="A755" i="9"/>
  <c r="C755" i="9" s="1"/>
  <c r="B755" i="9"/>
  <c r="D755" i="9"/>
  <c r="E755" i="9"/>
  <c r="F755" i="9"/>
  <c r="H755" i="9"/>
  <c r="I755" i="9"/>
  <c r="A756" i="9"/>
  <c r="B756" i="9"/>
  <c r="C756" i="9"/>
  <c r="D756" i="9"/>
  <c r="E756" i="9"/>
  <c r="F756" i="9"/>
  <c r="G756" i="9"/>
  <c r="H756" i="9"/>
  <c r="I756" i="9"/>
  <c r="A757" i="9"/>
  <c r="C757" i="9" s="1"/>
  <c r="B757" i="9"/>
  <c r="D757" i="9"/>
  <c r="E757" i="9"/>
  <c r="F757" i="9"/>
  <c r="H757" i="9"/>
  <c r="I757" i="9"/>
  <c r="A758" i="9"/>
  <c r="B758" i="9"/>
  <c r="C758" i="9"/>
  <c r="D758" i="9"/>
  <c r="E758" i="9"/>
  <c r="F758" i="9"/>
  <c r="G758" i="9"/>
  <c r="H758" i="9"/>
  <c r="I758" i="9"/>
  <c r="A759" i="9"/>
  <c r="C759" i="9" s="1"/>
  <c r="B759" i="9"/>
  <c r="D759" i="9"/>
  <c r="E759" i="9"/>
  <c r="F759" i="9"/>
  <c r="H759" i="9"/>
  <c r="I759" i="9"/>
  <c r="A760" i="9"/>
  <c r="B760" i="9"/>
  <c r="C760" i="9"/>
  <c r="D760" i="9"/>
  <c r="E760" i="9"/>
  <c r="F760" i="9"/>
  <c r="G760" i="9"/>
  <c r="H760" i="9"/>
  <c r="I760" i="9"/>
  <c r="A761" i="9"/>
  <c r="C761" i="9" s="1"/>
  <c r="B761" i="9"/>
  <c r="D761" i="9"/>
  <c r="E761" i="9"/>
  <c r="F761" i="9"/>
  <c r="H761" i="9"/>
  <c r="I761" i="9"/>
  <c r="A762" i="9"/>
  <c r="B762" i="9"/>
  <c r="C762" i="9"/>
  <c r="D762" i="9"/>
  <c r="E762" i="9"/>
  <c r="F762" i="9"/>
  <c r="G762" i="9"/>
  <c r="H762" i="9"/>
  <c r="I762" i="9"/>
  <c r="A763" i="9"/>
  <c r="C763" i="9" s="1"/>
  <c r="B763" i="9"/>
  <c r="D763" i="9"/>
  <c r="E763" i="9"/>
  <c r="F763" i="9"/>
  <c r="H763" i="9"/>
  <c r="I763" i="9"/>
  <c r="A764" i="9"/>
  <c r="B764" i="9"/>
  <c r="C764" i="9"/>
  <c r="D764" i="9"/>
  <c r="E764" i="9"/>
  <c r="F764" i="9"/>
  <c r="G764" i="9"/>
  <c r="H764" i="9"/>
  <c r="I764" i="9"/>
  <c r="A765" i="9"/>
  <c r="C765" i="9" s="1"/>
  <c r="B765" i="9"/>
  <c r="D765" i="9"/>
  <c r="E765" i="9"/>
  <c r="F765" i="9"/>
  <c r="H765" i="9"/>
  <c r="I765" i="9"/>
  <c r="A766" i="9"/>
  <c r="B766" i="9"/>
  <c r="C766" i="9"/>
  <c r="D766" i="9"/>
  <c r="E766" i="9"/>
  <c r="F766" i="9"/>
  <c r="G766" i="9"/>
  <c r="H766" i="9"/>
  <c r="I766" i="9"/>
  <c r="A767" i="9"/>
  <c r="C767" i="9" s="1"/>
  <c r="B767" i="9"/>
  <c r="D767" i="9"/>
  <c r="E767" i="9"/>
  <c r="F767" i="9"/>
  <c r="H767" i="9"/>
  <c r="I767" i="9"/>
  <c r="A768" i="9"/>
  <c r="B768" i="9"/>
  <c r="C768" i="9"/>
  <c r="D768" i="9"/>
  <c r="E768" i="9"/>
  <c r="F768" i="9"/>
  <c r="G768" i="9"/>
  <c r="H768" i="9"/>
  <c r="I768" i="9"/>
  <c r="A769" i="9"/>
  <c r="C769" i="9" s="1"/>
  <c r="B769" i="9"/>
  <c r="D769" i="9"/>
  <c r="E769" i="9"/>
  <c r="F769" i="9"/>
  <c r="H769" i="9"/>
  <c r="I769" i="9"/>
  <c r="A770" i="9"/>
  <c r="B770" i="9"/>
  <c r="C770" i="9"/>
  <c r="D770" i="9"/>
  <c r="E770" i="9"/>
  <c r="F770" i="9"/>
  <c r="G770" i="9"/>
  <c r="H770" i="9"/>
  <c r="I770" i="9"/>
  <c r="A771" i="9"/>
  <c r="C771" i="9" s="1"/>
  <c r="B771" i="9"/>
  <c r="D771" i="9"/>
  <c r="E771" i="9"/>
  <c r="F771" i="9"/>
  <c r="H771" i="9"/>
  <c r="I771" i="9"/>
  <c r="A772" i="9"/>
  <c r="B772" i="9"/>
  <c r="C772" i="9"/>
  <c r="D772" i="9"/>
  <c r="E772" i="9"/>
  <c r="F772" i="9"/>
  <c r="G772" i="9"/>
  <c r="H772" i="9"/>
  <c r="I772" i="9"/>
  <c r="A773" i="9"/>
  <c r="C773" i="9" s="1"/>
  <c r="B773" i="9"/>
  <c r="D773" i="9"/>
  <c r="E773" i="9"/>
  <c r="F773" i="9"/>
  <c r="H773" i="9"/>
  <c r="I773" i="9"/>
  <c r="A774" i="9"/>
  <c r="B774" i="9"/>
  <c r="C774" i="9"/>
  <c r="D774" i="9"/>
  <c r="E774" i="9"/>
  <c r="F774" i="9"/>
  <c r="G774" i="9"/>
  <c r="H774" i="9"/>
  <c r="I774" i="9"/>
  <c r="A775" i="9"/>
  <c r="C775" i="9" s="1"/>
  <c r="B775" i="9"/>
  <c r="D775" i="9"/>
  <c r="E775" i="9"/>
  <c r="F775" i="9"/>
  <c r="H775" i="9"/>
  <c r="I775" i="9"/>
  <c r="A776" i="9"/>
  <c r="B776" i="9"/>
  <c r="C776" i="9"/>
  <c r="D776" i="9"/>
  <c r="E776" i="9"/>
  <c r="F776" i="9"/>
  <c r="G776" i="9"/>
  <c r="H776" i="9"/>
  <c r="I776" i="9"/>
  <c r="A777" i="9"/>
  <c r="C777" i="9" s="1"/>
  <c r="B777" i="9"/>
  <c r="D777" i="9"/>
  <c r="E777" i="9"/>
  <c r="F777" i="9"/>
  <c r="H777" i="9"/>
  <c r="I777" i="9"/>
  <c r="A778" i="9"/>
  <c r="B778" i="9"/>
  <c r="C778" i="9"/>
  <c r="D778" i="9"/>
  <c r="E778" i="9"/>
  <c r="F778" i="9"/>
  <c r="G778" i="9"/>
  <c r="H778" i="9"/>
  <c r="I778" i="9"/>
  <c r="A779" i="9"/>
  <c r="C779" i="9" s="1"/>
  <c r="B779" i="9"/>
  <c r="D779" i="9"/>
  <c r="E779" i="9"/>
  <c r="F779" i="9"/>
  <c r="H779" i="9"/>
  <c r="I779" i="9"/>
  <c r="A780" i="9"/>
  <c r="B780" i="9"/>
  <c r="C780" i="9"/>
  <c r="D780" i="9"/>
  <c r="E780" i="9"/>
  <c r="F780" i="9"/>
  <c r="G780" i="9"/>
  <c r="H780" i="9"/>
  <c r="I780" i="9"/>
  <c r="A781" i="9"/>
  <c r="C781" i="9" s="1"/>
  <c r="B781" i="9"/>
  <c r="D781" i="9"/>
  <c r="E781" i="9"/>
  <c r="F781" i="9"/>
  <c r="H781" i="9"/>
  <c r="I781" i="9"/>
  <c r="A782" i="9"/>
  <c r="B782" i="9"/>
  <c r="C782" i="9"/>
  <c r="D782" i="9"/>
  <c r="E782" i="9"/>
  <c r="F782" i="9"/>
  <c r="G782" i="9"/>
  <c r="H782" i="9"/>
  <c r="I782" i="9"/>
  <c r="A783" i="9"/>
  <c r="C783" i="9" s="1"/>
  <c r="B783" i="9"/>
  <c r="D783" i="9"/>
  <c r="E783" i="9"/>
  <c r="F783" i="9"/>
  <c r="H783" i="9"/>
  <c r="I783" i="9"/>
  <c r="A784" i="9"/>
  <c r="B784" i="9"/>
  <c r="C784" i="9"/>
  <c r="D784" i="9"/>
  <c r="E784" i="9"/>
  <c r="F784" i="9"/>
  <c r="G784" i="9"/>
  <c r="H784" i="9"/>
  <c r="I784" i="9"/>
  <c r="A785" i="9"/>
  <c r="C785" i="9" s="1"/>
  <c r="B785" i="9"/>
  <c r="D785" i="9"/>
  <c r="E785" i="9"/>
  <c r="F785" i="9"/>
  <c r="H785" i="9"/>
  <c r="I785" i="9"/>
  <c r="A786" i="9"/>
  <c r="B786" i="9"/>
  <c r="C786" i="9"/>
  <c r="D786" i="9"/>
  <c r="E786" i="9"/>
  <c r="F786" i="9"/>
  <c r="G786" i="9"/>
  <c r="H786" i="9"/>
  <c r="I786" i="9"/>
  <c r="A787" i="9"/>
  <c r="C787" i="9" s="1"/>
  <c r="B787" i="9"/>
  <c r="D787" i="9"/>
  <c r="E787" i="9"/>
  <c r="F787" i="9"/>
  <c r="H787" i="9"/>
  <c r="I787" i="9"/>
  <c r="A788" i="9"/>
  <c r="B788" i="9"/>
  <c r="C788" i="9"/>
  <c r="D788" i="9"/>
  <c r="E788" i="9"/>
  <c r="F788" i="9"/>
  <c r="G788" i="9"/>
  <c r="H788" i="9"/>
  <c r="I788" i="9"/>
  <c r="A789" i="9"/>
  <c r="C789" i="9" s="1"/>
  <c r="B789" i="9"/>
  <c r="D789" i="9"/>
  <c r="E789" i="9"/>
  <c r="F789" i="9"/>
  <c r="H789" i="9"/>
  <c r="I789" i="9"/>
  <c r="A790" i="9"/>
  <c r="B790" i="9"/>
  <c r="C790" i="9"/>
  <c r="D790" i="9"/>
  <c r="E790" i="9"/>
  <c r="F790" i="9"/>
  <c r="G790" i="9"/>
  <c r="H790" i="9"/>
  <c r="I790" i="9"/>
  <c r="A791" i="9"/>
  <c r="C791" i="9" s="1"/>
  <c r="B791" i="9"/>
  <c r="D791" i="9"/>
  <c r="E791" i="9"/>
  <c r="F791" i="9"/>
  <c r="H791" i="9"/>
  <c r="I791" i="9"/>
  <c r="A792" i="9"/>
  <c r="B792" i="9"/>
  <c r="C792" i="9"/>
  <c r="D792" i="9"/>
  <c r="E792" i="9"/>
  <c r="F792" i="9"/>
  <c r="G792" i="9"/>
  <c r="H792" i="9"/>
  <c r="I792" i="9"/>
  <c r="A793" i="9"/>
  <c r="C793" i="9" s="1"/>
  <c r="B793" i="9"/>
  <c r="D793" i="9"/>
  <c r="E793" i="9"/>
  <c r="F793" i="9"/>
  <c r="H793" i="9"/>
  <c r="I793" i="9"/>
  <c r="A794" i="9"/>
  <c r="B794" i="9"/>
  <c r="C794" i="9"/>
  <c r="D794" i="9"/>
  <c r="E794" i="9"/>
  <c r="F794" i="9"/>
  <c r="G794" i="9"/>
  <c r="H794" i="9"/>
  <c r="I794" i="9"/>
  <c r="A795" i="9"/>
  <c r="C795" i="9" s="1"/>
  <c r="B795" i="9"/>
  <c r="D795" i="9"/>
  <c r="E795" i="9"/>
  <c r="F795" i="9"/>
  <c r="H795" i="9"/>
  <c r="I795" i="9"/>
  <c r="A796" i="9"/>
  <c r="B796" i="9"/>
  <c r="C796" i="9"/>
  <c r="D796" i="9"/>
  <c r="E796" i="9"/>
  <c r="F796" i="9"/>
  <c r="G796" i="9"/>
  <c r="H796" i="9"/>
  <c r="I796" i="9"/>
  <c r="A797" i="9"/>
  <c r="C797" i="9" s="1"/>
  <c r="B797" i="9"/>
  <c r="D797" i="9"/>
  <c r="E797" i="9"/>
  <c r="F797" i="9"/>
  <c r="H797" i="9"/>
  <c r="I797" i="9"/>
  <c r="A798" i="9"/>
  <c r="B798" i="9"/>
  <c r="C798" i="9"/>
  <c r="D798" i="9"/>
  <c r="E798" i="9"/>
  <c r="F798" i="9"/>
  <c r="G798" i="9"/>
  <c r="H798" i="9"/>
  <c r="I798" i="9"/>
  <c r="A799" i="9"/>
  <c r="C799" i="9" s="1"/>
  <c r="B799" i="9"/>
  <c r="D799" i="9"/>
  <c r="E799" i="9"/>
  <c r="F799" i="9"/>
  <c r="H799" i="9"/>
  <c r="I799" i="9"/>
  <c r="A800" i="9"/>
  <c r="B800" i="9"/>
  <c r="C800" i="9"/>
  <c r="D800" i="9"/>
  <c r="E800" i="9"/>
  <c r="F800" i="9"/>
  <c r="G800" i="9"/>
  <c r="H800" i="9"/>
  <c r="I800" i="9"/>
  <c r="A801" i="9"/>
  <c r="C801" i="9" s="1"/>
  <c r="B801" i="9"/>
  <c r="D801" i="9"/>
  <c r="E801" i="9"/>
  <c r="F801" i="9"/>
  <c r="H801" i="9"/>
  <c r="I801" i="9"/>
  <c r="A802" i="9"/>
  <c r="B802" i="9"/>
  <c r="C802" i="9"/>
  <c r="D802" i="9"/>
  <c r="E802" i="9"/>
  <c r="F802" i="9"/>
  <c r="G802" i="9"/>
  <c r="H802" i="9"/>
  <c r="I802" i="9"/>
  <c r="A803" i="9"/>
  <c r="C803" i="9" s="1"/>
  <c r="B803" i="9"/>
  <c r="D803" i="9"/>
  <c r="E803" i="9"/>
  <c r="F803" i="9"/>
  <c r="H803" i="9"/>
  <c r="I803" i="9"/>
  <c r="A804" i="9"/>
  <c r="B804" i="9"/>
  <c r="C804" i="9"/>
  <c r="D804" i="9"/>
  <c r="E804" i="9"/>
  <c r="F804" i="9"/>
  <c r="G804" i="9"/>
  <c r="H804" i="9"/>
  <c r="I804" i="9"/>
  <c r="A805" i="9"/>
  <c r="C805" i="9" s="1"/>
  <c r="B805" i="9"/>
  <c r="D805" i="9"/>
  <c r="E805" i="9"/>
  <c r="F805" i="9"/>
  <c r="H805" i="9"/>
  <c r="I805" i="9"/>
  <c r="A806" i="9"/>
  <c r="B806" i="9"/>
  <c r="C806" i="9"/>
  <c r="D806" i="9"/>
  <c r="E806" i="9"/>
  <c r="F806" i="9"/>
  <c r="G806" i="9"/>
  <c r="H806" i="9"/>
  <c r="I806" i="9"/>
  <c r="A807" i="9"/>
  <c r="C807" i="9" s="1"/>
  <c r="B807" i="9"/>
  <c r="D807" i="9"/>
  <c r="E807" i="9"/>
  <c r="F807" i="9"/>
  <c r="H807" i="9"/>
  <c r="I807" i="9"/>
  <c r="A808" i="9"/>
  <c r="B808" i="9"/>
  <c r="C808" i="9"/>
  <c r="D808" i="9"/>
  <c r="E808" i="9"/>
  <c r="F808" i="9"/>
  <c r="G808" i="9"/>
  <c r="H808" i="9"/>
  <c r="I808" i="9"/>
  <c r="A809" i="9"/>
  <c r="C809" i="9" s="1"/>
  <c r="B809" i="9"/>
  <c r="D809" i="9"/>
  <c r="E809" i="9"/>
  <c r="F809" i="9"/>
  <c r="H809" i="9"/>
  <c r="I809" i="9"/>
  <c r="A810" i="9"/>
  <c r="B810" i="9"/>
  <c r="C810" i="9"/>
  <c r="D810" i="9"/>
  <c r="E810" i="9"/>
  <c r="F810" i="9"/>
  <c r="G810" i="9"/>
  <c r="H810" i="9"/>
  <c r="I810" i="9"/>
  <c r="A811" i="9"/>
  <c r="C811" i="9" s="1"/>
  <c r="B811" i="9"/>
  <c r="D811" i="9"/>
  <c r="E811" i="9"/>
  <c r="F811" i="9"/>
  <c r="H811" i="9"/>
  <c r="I811" i="9"/>
  <c r="A812" i="9"/>
  <c r="B812" i="9"/>
  <c r="C812" i="9"/>
  <c r="D812" i="9"/>
  <c r="E812" i="9"/>
  <c r="F812" i="9"/>
  <c r="G812" i="9"/>
  <c r="H812" i="9"/>
  <c r="I812" i="9"/>
  <c r="A813" i="9"/>
  <c r="C813" i="9" s="1"/>
  <c r="B813" i="9"/>
  <c r="D813" i="9"/>
  <c r="E813" i="9"/>
  <c r="F813" i="9"/>
  <c r="H813" i="9"/>
  <c r="I813" i="9"/>
  <c r="A814" i="9"/>
  <c r="B814" i="9"/>
  <c r="C814" i="9"/>
  <c r="D814" i="9"/>
  <c r="E814" i="9"/>
  <c r="F814" i="9"/>
  <c r="G814" i="9"/>
  <c r="H814" i="9"/>
  <c r="I814" i="9"/>
  <c r="A815" i="9"/>
  <c r="C815" i="9" s="1"/>
  <c r="B815" i="9"/>
  <c r="D815" i="9"/>
  <c r="E815" i="9"/>
  <c r="F815" i="9"/>
  <c r="H815" i="9"/>
  <c r="I815" i="9"/>
  <c r="A816" i="9"/>
  <c r="B816" i="9"/>
  <c r="C816" i="9"/>
  <c r="D816" i="9"/>
  <c r="E816" i="9"/>
  <c r="F816" i="9"/>
  <c r="G816" i="9"/>
  <c r="H816" i="9"/>
  <c r="I816" i="9"/>
  <c r="A817" i="9"/>
  <c r="C817" i="9" s="1"/>
  <c r="B817" i="9"/>
  <c r="D817" i="9"/>
  <c r="E817" i="9"/>
  <c r="F817" i="9"/>
  <c r="H817" i="9"/>
  <c r="I817" i="9"/>
  <c r="A818" i="9"/>
  <c r="B818" i="9"/>
  <c r="C818" i="9"/>
  <c r="D818" i="9"/>
  <c r="E818" i="9"/>
  <c r="F818" i="9"/>
  <c r="G818" i="9"/>
  <c r="H818" i="9"/>
  <c r="I818" i="9"/>
  <c r="A819" i="9"/>
  <c r="C819" i="9" s="1"/>
  <c r="B819" i="9"/>
  <c r="D819" i="9"/>
  <c r="E819" i="9"/>
  <c r="F819" i="9"/>
  <c r="H819" i="9"/>
  <c r="I819" i="9"/>
  <c r="A820" i="9"/>
  <c r="B820" i="9"/>
  <c r="C820" i="9"/>
  <c r="D820" i="9"/>
  <c r="E820" i="9"/>
  <c r="F820" i="9"/>
  <c r="G820" i="9"/>
  <c r="H820" i="9"/>
  <c r="I820" i="9"/>
  <c r="A821" i="9"/>
  <c r="C821" i="9" s="1"/>
  <c r="B821" i="9"/>
  <c r="D821" i="9"/>
  <c r="E821" i="9"/>
  <c r="F821" i="9"/>
  <c r="H821" i="9"/>
  <c r="I821" i="9"/>
  <c r="A822" i="9"/>
  <c r="B822" i="9"/>
  <c r="C822" i="9"/>
  <c r="D822" i="9"/>
  <c r="E822" i="9"/>
  <c r="F822" i="9"/>
  <c r="G822" i="9"/>
  <c r="H822" i="9"/>
  <c r="I822" i="9"/>
  <c r="A823" i="9"/>
  <c r="C823" i="9" s="1"/>
  <c r="B823" i="9"/>
  <c r="D823" i="9"/>
  <c r="E823" i="9"/>
  <c r="F823" i="9"/>
  <c r="H823" i="9"/>
  <c r="I823" i="9"/>
  <c r="A824" i="9"/>
  <c r="B824" i="9"/>
  <c r="C824" i="9"/>
  <c r="D824" i="9"/>
  <c r="E824" i="9"/>
  <c r="F824" i="9"/>
  <c r="G824" i="9"/>
  <c r="H824" i="9"/>
  <c r="I824" i="9"/>
  <c r="A825" i="9"/>
  <c r="C825" i="9" s="1"/>
  <c r="B825" i="9"/>
  <c r="D825" i="9"/>
  <c r="E825" i="9"/>
  <c r="F825" i="9"/>
  <c r="H825" i="9"/>
  <c r="I825" i="9"/>
  <c r="A826" i="9"/>
  <c r="B826" i="9"/>
  <c r="C826" i="9"/>
  <c r="D826" i="9"/>
  <c r="E826" i="9"/>
  <c r="F826" i="9"/>
  <c r="G826" i="9"/>
  <c r="H826" i="9"/>
  <c r="I826" i="9"/>
  <c r="A827" i="9"/>
  <c r="C827" i="9" s="1"/>
  <c r="B827" i="9"/>
  <c r="D827" i="9"/>
  <c r="E827" i="9"/>
  <c r="F827" i="9"/>
  <c r="H827" i="9"/>
  <c r="I827" i="9"/>
  <c r="A828" i="9"/>
  <c r="B828" i="9"/>
  <c r="C828" i="9"/>
  <c r="D828" i="9"/>
  <c r="E828" i="9"/>
  <c r="F828" i="9"/>
  <c r="G828" i="9"/>
  <c r="H828" i="9"/>
  <c r="I828" i="9"/>
  <c r="A829" i="9"/>
  <c r="C829" i="9" s="1"/>
  <c r="B829" i="9"/>
  <c r="D829" i="9"/>
  <c r="E829" i="9"/>
  <c r="F829" i="9"/>
  <c r="H829" i="9"/>
  <c r="I829" i="9"/>
  <c r="A830" i="9"/>
  <c r="B830" i="9"/>
  <c r="C830" i="9"/>
  <c r="D830" i="9"/>
  <c r="E830" i="9"/>
  <c r="F830" i="9"/>
  <c r="G830" i="9"/>
  <c r="H830" i="9"/>
  <c r="I830" i="9"/>
  <c r="A831" i="9"/>
  <c r="C831" i="9" s="1"/>
  <c r="B831" i="9"/>
  <c r="D831" i="9"/>
  <c r="E831" i="9"/>
  <c r="F831" i="9"/>
  <c r="H831" i="9"/>
  <c r="I831" i="9"/>
  <c r="A832" i="9"/>
  <c r="B832" i="9"/>
  <c r="C832" i="9"/>
  <c r="D832" i="9"/>
  <c r="E832" i="9"/>
  <c r="F832" i="9"/>
  <c r="G832" i="9"/>
  <c r="H832" i="9"/>
  <c r="I832" i="9"/>
  <c r="A833" i="9"/>
  <c r="C833" i="9" s="1"/>
  <c r="B833" i="9"/>
  <c r="D833" i="9"/>
  <c r="E833" i="9"/>
  <c r="F833" i="9"/>
  <c r="H833" i="9"/>
  <c r="I833" i="9"/>
  <c r="A834" i="9"/>
  <c r="B834" i="9"/>
  <c r="C834" i="9"/>
  <c r="D834" i="9"/>
  <c r="E834" i="9"/>
  <c r="F834" i="9"/>
  <c r="G834" i="9"/>
  <c r="H834" i="9"/>
  <c r="I834" i="9"/>
  <c r="A835" i="9"/>
  <c r="C835" i="9" s="1"/>
  <c r="B835" i="9"/>
  <c r="D835" i="9"/>
  <c r="E835" i="9"/>
  <c r="F835" i="9"/>
  <c r="H835" i="9"/>
  <c r="I835" i="9"/>
  <c r="A836" i="9"/>
  <c r="B836" i="9"/>
  <c r="C836" i="9"/>
  <c r="D836" i="9"/>
  <c r="E836" i="9"/>
  <c r="F836" i="9"/>
  <c r="G836" i="9"/>
  <c r="H836" i="9"/>
  <c r="I836" i="9"/>
  <c r="A837" i="9"/>
  <c r="C837" i="9" s="1"/>
  <c r="B837" i="9"/>
  <c r="D837" i="9"/>
  <c r="E837" i="9"/>
  <c r="F837" i="9"/>
  <c r="H837" i="9"/>
  <c r="I837" i="9"/>
  <c r="A838" i="9"/>
  <c r="B838" i="9"/>
  <c r="C838" i="9"/>
  <c r="D838" i="9"/>
  <c r="E838" i="9"/>
  <c r="F838" i="9"/>
  <c r="G838" i="9"/>
  <c r="H838" i="9"/>
  <c r="I838" i="9"/>
  <c r="A839" i="9"/>
  <c r="C839" i="9" s="1"/>
  <c r="B839" i="9"/>
  <c r="D839" i="9"/>
  <c r="E839" i="9"/>
  <c r="F839" i="9"/>
  <c r="H839" i="9"/>
  <c r="I839" i="9"/>
  <c r="A840" i="9"/>
  <c r="B840" i="9"/>
  <c r="C840" i="9"/>
  <c r="D840" i="9"/>
  <c r="E840" i="9"/>
  <c r="F840" i="9"/>
  <c r="G840" i="9"/>
  <c r="H840" i="9"/>
  <c r="I840" i="9"/>
  <c r="A841" i="9"/>
  <c r="C841" i="9" s="1"/>
  <c r="B841" i="9"/>
  <c r="D841" i="9"/>
  <c r="E841" i="9"/>
  <c r="F841" i="9"/>
  <c r="H841" i="9"/>
  <c r="I841" i="9"/>
  <c r="A842" i="9"/>
  <c r="B842" i="9"/>
  <c r="C842" i="9"/>
  <c r="D842" i="9"/>
  <c r="E842" i="9"/>
  <c r="F842" i="9"/>
  <c r="G842" i="9"/>
  <c r="H842" i="9"/>
  <c r="I842" i="9"/>
  <c r="A843" i="9"/>
  <c r="C843" i="9" s="1"/>
  <c r="B843" i="9"/>
  <c r="D843" i="9"/>
  <c r="E843" i="9"/>
  <c r="F843" i="9"/>
  <c r="H843" i="9"/>
  <c r="I843" i="9"/>
  <c r="A844" i="9"/>
  <c r="B844" i="9"/>
  <c r="C844" i="9"/>
  <c r="D844" i="9"/>
  <c r="E844" i="9"/>
  <c r="F844" i="9"/>
  <c r="G844" i="9"/>
  <c r="H844" i="9"/>
  <c r="I844" i="9"/>
  <c r="A845" i="9"/>
  <c r="C845" i="9" s="1"/>
  <c r="B845" i="9"/>
  <c r="D845" i="9"/>
  <c r="E845" i="9"/>
  <c r="F845" i="9"/>
  <c r="H845" i="9"/>
  <c r="I845" i="9"/>
  <c r="A846" i="9"/>
  <c r="B846" i="9"/>
  <c r="C846" i="9"/>
  <c r="D846" i="9"/>
  <c r="E846" i="9"/>
  <c r="F846" i="9"/>
  <c r="G846" i="9"/>
  <c r="H846" i="9"/>
  <c r="I846" i="9"/>
  <c r="A847" i="9"/>
  <c r="C847" i="9" s="1"/>
  <c r="B847" i="9"/>
  <c r="D847" i="9"/>
  <c r="E847" i="9"/>
  <c r="F847" i="9"/>
  <c r="H847" i="9"/>
  <c r="I847" i="9"/>
  <c r="A848" i="9"/>
  <c r="B848" i="9"/>
  <c r="C848" i="9"/>
  <c r="D848" i="9"/>
  <c r="E848" i="9"/>
  <c r="F848" i="9"/>
  <c r="G848" i="9"/>
  <c r="H848" i="9"/>
  <c r="I848" i="9"/>
  <c r="A849" i="9"/>
  <c r="C849" i="9" s="1"/>
  <c r="B849" i="9"/>
  <c r="D849" i="9"/>
  <c r="E849" i="9"/>
  <c r="F849" i="9"/>
  <c r="H849" i="9"/>
  <c r="I849" i="9"/>
  <c r="A850" i="9"/>
  <c r="B850" i="9"/>
  <c r="C850" i="9"/>
  <c r="D850" i="9"/>
  <c r="E850" i="9"/>
  <c r="F850" i="9"/>
  <c r="G850" i="9"/>
  <c r="H850" i="9"/>
  <c r="I850" i="9"/>
  <c r="A851" i="9"/>
  <c r="C851" i="9" s="1"/>
  <c r="B851" i="9"/>
  <c r="D851" i="9"/>
  <c r="E851" i="9"/>
  <c r="F851" i="9"/>
  <c r="H851" i="9"/>
  <c r="I851" i="9"/>
  <c r="A852" i="9"/>
  <c r="B852" i="9"/>
  <c r="C852" i="9"/>
  <c r="D852" i="9"/>
  <c r="E852" i="9"/>
  <c r="F852" i="9"/>
  <c r="G852" i="9"/>
  <c r="H852" i="9"/>
  <c r="I852" i="9"/>
  <c r="A853" i="9"/>
  <c r="C853" i="9" s="1"/>
  <c r="B853" i="9"/>
  <c r="D853" i="9"/>
  <c r="E853" i="9"/>
  <c r="F853" i="9"/>
  <c r="H853" i="9"/>
  <c r="I853" i="9"/>
  <c r="A854" i="9"/>
  <c r="B854" i="9"/>
  <c r="C854" i="9"/>
  <c r="D854" i="9"/>
  <c r="E854" i="9"/>
  <c r="F854" i="9"/>
  <c r="G854" i="9"/>
  <c r="H854" i="9"/>
  <c r="I854" i="9"/>
  <c r="A855" i="9"/>
  <c r="C855" i="9" s="1"/>
  <c r="B855" i="9"/>
  <c r="D855" i="9"/>
  <c r="E855" i="9"/>
  <c r="F855" i="9"/>
  <c r="H855" i="9"/>
  <c r="I855" i="9"/>
  <c r="A856" i="9"/>
  <c r="B856" i="9"/>
  <c r="C856" i="9"/>
  <c r="D856" i="9"/>
  <c r="E856" i="9"/>
  <c r="F856" i="9"/>
  <c r="G856" i="9"/>
  <c r="H856" i="9"/>
  <c r="I856" i="9"/>
  <c r="A857" i="9"/>
  <c r="C857" i="9" s="1"/>
  <c r="B857" i="9"/>
  <c r="D857" i="9"/>
  <c r="E857" i="9"/>
  <c r="F857" i="9"/>
  <c r="H857" i="9"/>
  <c r="I857" i="9"/>
  <c r="A858" i="9"/>
  <c r="B858" i="9"/>
  <c r="C858" i="9"/>
  <c r="D858" i="9"/>
  <c r="E858" i="9"/>
  <c r="F858" i="9"/>
  <c r="G858" i="9"/>
  <c r="H858" i="9"/>
  <c r="I858" i="9"/>
  <c r="A859" i="9"/>
  <c r="C859" i="9" s="1"/>
  <c r="B859" i="9"/>
  <c r="D859" i="9"/>
  <c r="E859" i="9"/>
  <c r="F859" i="9"/>
  <c r="H859" i="9"/>
  <c r="I859" i="9"/>
  <c r="A860" i="9"/>
  <c r="B860" i="9"/>
  <c r="C860" i="9"/>
  <c r="D860" i="9"/>
  <c r="E860" i="9"/>
  <c r="F860" i="9"/>
  <c r="G860" i="9"/>
  <c r="H860" i="9"/>
  <c r="I860" i="9"/>
  <c r="A861" i="9"/>
  <c r="C861" i="9" s="1"/>
  <c r="B861" i="9"/>
  <c r="D861" i="9"/>
  <c r="E861" i="9"/>
  <c r="F861" i="9"/>
  <c r="H861" i="9"/>
  <c r="I861" i="9"/>
  <c r="A862" i="9"/>
  <c r="B862" i="9"/>
  <c r="C862" i="9"/>
  <c r="D862" i="9"/>
  <c r="E862" i="9"/>
  <c r="F862" i="9"/>
  <c r="G862" i="9"/>
  <c r="H862" i="9"/>
  <c r="I862" i="9"/>
  <c r="A863" i="9"/>
  <c r="C863" i="9" s="1"/>
  <c r="B863" i="9"/>
  <c r="D863" i="9"/>
  <c r="E863" i="9"/>
  <c r="F863" i="9"/>
  <c r="H863" i="9"/>
  <c r="I863" i="9"/>
  <c r="A864" i="9"/>
  <c r="B864" i="9"/>
  <c r="C864" i="9"/>
  <c r="D864" i="9"/>
  <c r="E864" i="9"/>
  <c r="F864" i="9"/>
  <c r="G864" i="9"/>
  <c r="H864" i="9"/>
  <c r="I864" i="9"/>
  <c r="A865" i="9"/>
  <c r="C865" i="9" s="1"/>
  <c r="B865" i="9"/>
  <c r="D865" i="9"/>
  <c r="E865" i="9"/>
  <c r="F865" i="9"/>
  <c r="H865" i="9"/>
  <c r="I865" i="9"/>
  <c r="A866" i="9"/>
  <c r="B866" i="9"/>
  <c r="C866" i="9"/>
  <c r="D866" i="9"/>
  <c r="E866" i="9"/>
  <c r="F866" i="9"/>
  <c r="G866" i="9"/>
  <c r="H866" i="9"/>
  <c r="I866" i="9"/>
  <c r="A867" i="9"/>
  <c r="C867" i="9" s="1"/>
  <c r="B867" i="9"/>
  <c r="D867" i="9"/>
  <c r="E867" i="9"/>
  <c r="F867" i="9"/>
  <c r="H867" i="9"/>
  <c r="I867" i="9"/>
  <c r="A868" i="9"/>
  <c r="B868" i="9"/>
  <c r="C868" i="9"/>
  <c r="D868" i="9"/>
  <c r="E868" i="9"/>
  <c r="F868" i="9"/>
  <c r="G868" i="9"/>
  <c r="H868" i="9"/>
  <c r="I868" i="9"/>
  <c r="A869" i="9"/>
  <c r="C869" i="9" s="1"/>
  <c r="B869" i="9"/>
  <c r="D869" i="9"/>
  <c r="E869" i="9"/>
  <c r="F869" i="9"/>
  <c r="H869" i="9"/>
  <c r="I869" i="9"/>
  <c r="A870" i="9"/>
  <c r="B870" i="9"/>
  <c r="C870" i="9"/>
  <c r="D870" i="9"/>
  <c r="E870" i="9"/>
  <c r="F870" i="9"/>
  <c r="G870" i="9"/>
  <c r="H870" i="9"/>
  <c r="I870" i="9"/>
  <c r="A871" i="9"/>
  <c r="C871" i="9" s="1"/>
  <c r="B871" i="9"/>
  <c r="D871" i="9"/>
  <c r="E871" i="9"/>
  <c r="F871" i="9"/>
  <c r="H871" i="9"/>
  <c r="I871" i="9"/>
  <c r="A872" i="9"/>
  <c r="B872" i="9"/>
  <c r="C872" i="9"/>
  <c r="D872" i="9"/>
  <c r="E872" i="9"/>
  <c r="F872" i="9"/>
  <c r="G872" i="9"/>
  <c r="H872" i="9"/>
  <c r="I872" i="9"/>
  <c r="A873" i="9"/>
  <c r="C873" i="9" s="1"/>
  <c r="B873" i="9"/>
  <c r="D873" i="9"/>
  <c r="E873" i="9"/>
  <c r="F873" i="9"/>
  <c r="H873" i="9"/>
  <c r="I873" i="9"/>
  <c r="A874" i="9"/>
  <c r="B874" i="9"/>
  <c r="C874" i="9"/>
  <c r="D874" i="9"/>
  <c r="E874" i="9"/>
  <c r="F874" i="9"/>
  <c r="G874" i="9"/>
  <c r="H874" i="9"/>
  <c r="I874" i="9"/>
  <c r="A875" i="9"/>
  <c r="C875" i="9" s="1"/>
  <c r="B875" i="9"/>
  <c r="D875" i="9"/>
  <c r="E875" i="9"/>
  <c r="F875" i="9"/>
  <c r="H875" i="9"/>
  <c r="I875" i="9"/>
  <c r="A876" i="9"/>
  <c r="B876" i="9"/>
  <c r="C876" i="9"/>
  <c r="D876" i="9"/>
  <c r="E876" i="9"/>
  <c r="F876" i="9"/>
  <c r="G876" i="9"/>
  <c r="H876" i="9"/>
  <c r="I876" i="9"/>
  <c r="A877" i="9"/>
  <c r="C877" i="9" s="1"/>
  <c r="B877" i="9"/>
  <c r="D877" i="9"/>
  <c r="E877" i="9"/>
  <c r="F877" i="9"/>
  <c r="H877" i="9"/>
  <c r="I877" i="9"/>
  <c r="A878" i="9"/>
  <c r="B878" i="9"/>
  <c r="C878" i="9"/>
  <c r="D878" i="9"/>
  <c r="E878" i="9"/>
  <c r="F878" i="9"/>
  <c r="G878" i="9"/>
  <c r="H878" i="9"/>
  <c r="I878" i="9"/>
  <c r="A879" i="9"/>
  <c r="C879" i="9" s="1"/>
  <c r="B879" i="9"/>
  <c r="D879" i="9"/>
  <c r="E879" i="9"/>
  <c r="F879" i="9"/>
  <c r="H879" i="9"/>
  <c r="I879" i="9"/>
  <c r="A880" i="9"/>
  <c r="B880" i="9"/>
  <c r="C880" i="9"/>
  <c r="D880" i="9"/>
  <c r="E880" i="9"/>
  <c r="F880" i="9"/>
  <c r="G880" i="9"/>
  <c r="H880" i="9"/>
  <c r="I880" i="9"/>
  <c r="A881" i="9"/>
  <c r="C881" i="9" s="1"/>
  <c r="B881" i="9"/>
  <c r="D881" i="9"/>
  <c r="E881" i="9"/>
  <c r="F881" i="9"/>
  <c r="H881" i="9"/>
  <c r="I881" i="9"/>
  <c r="A882" i="9"/>
  <c r="B882" i="9"/>
  <c r="C882" i="9"/>
  <c r="D882" i="9"/>
  <c r="E882" i="9"/>
  <c r="F882" i="9"/>
  <c r="G882" i="9"/>
  <c r="H882" i="9"/>
  <c r="I882" i="9"/>
  <c r="A883" i="9"/>
  <c r="C883" i="9" s="1"/>
  <c r="B883" i="9"/>
  <c r="D883" i="9"/>
  <c r="E883" i="9"/>
  <c r="F883" i="9"/>
  <c r="H883" i="9"/>
  <c r="I883" i="9"/>
  <c r="A884" i="9"/>
  <c r="B884" i="9"/>
  <c r="C884" i="9"/>
  <c r="D884" i="9"/>
  <c r="E884" i="9"/>
  <c r="F884" i="9"/>
  <c r="G884" i="9"/>
  <c r="H884" i="9"/>
  <c r="I884" i="9"/>
  <c r="A885" i="9"/>
  <c r="C885" i="9" s="1"/>
  <c r="B885" i="9"/>
  <c r="D885" i="9"/>
  <c r="E885" i="9"/>
  <c r="F885" i="9"/>
  <c r="H885" i="9"/>
  <c r="I885" i="9"/>
  <c r="A886" i="9"/>
  <c r="B886" i="9"/>
  <c r="C886" i="9"/>
  <c r="D886" i="9"/>
  <c r="E886" i="9"/>
  <c r="F886" i="9"/>
  <c r="G886" i="9"/>
  <c r="H886" i="9"/>
  <c r="I886" i="9"/>
  <c r="A887" i="9"/>
  <c r="C887" i="9" s="1"/>
  <c r="B887" i="9"/>
  <c r="D887" i="9"/>
  <c r="E887" i="9"/>
  <c r="F887" i="9"/>
  <c r="H887" i="9"/>
  <c r="I887" i="9"/>
  <c r="A888" i="9"/>
  <c r="B888" i="9"/>
  <c r="C888" i="9"/>
  <c r="D888" i="9"/>
  <c r="E888" i="9"/>
  <c r="F888" i="9"/>
  <c r="G888" i="9"/>
  <c r="H888" i="9"/>
  <c r="I888" i="9"/>
  <c r="A889" i="9"/>
  <c r="C889" i="9" s="1"/>
  <c r="B889" i="9"/>
  <c r="D889" i="9"/>
  <c r="E889" i="9"/>
  <c r="F889" i="9"/>
  <c r="H889" i="9"/>
  <c r="I889" i="9"/>
  <c r="A890" i="9"/>
  <c r="B890" i="9"/>
  <c r="C890" i="9"/>
  <c r="D890" i="9"/>
  <c r="E890" i="9"/>
  <c r="F890" i="9"/>
  <c r="G890" i="9"/>
  <c r="H890" i="9"/>
  <c r="I890" i="9"/>
  <c r="A891" i="9"/>
  <c r="C891" i="9" s="1"/>
  <c r="B891" i="9"/>
  <c r="D891" i="9"/>
  <c r="E891" i="9"/>
  <c r="F891" i="9"/>
  <c r="H891" i="9"/>
  <c r="I891" i="9"/>
  <c r="A892" i="9"/>
  <c r="B892" i="9"/>
  <c r="C892" i="9"/>
  <c r="D892" i="9"/>
  <c r="E892" i="9"/>
  <c r="F892" i="9"/>
  <c r="G892" i="9"/>
  <c r="H892" i="9"/>
  <c r="I892" i="9"/>
  <c r="A893" i="9"/>
  <c r="C893" i="9" s="1"/>
  <c r="B893" i="9"/>
  <c r="D893" i="9"/>
  <c r="E893" i="9"/>
  <c r="F893" i="9"/>
  <c r="H893" i="9"/>
  <c r="I893" i="9"/>
  <c r="A894" i="9"/>
  <c r="B894" i="9"/>
  <c r="C894" i="9"/>
  <c r="D894" i="9"/>
  <c r="E894" i="9"/>
  <c r="F894" i="9"/>
  <c r="G894" i="9"/>
  <c r="H894" i="9"/>
  <c r="I894" i="9"/>
  <c r="A895" i="9"/>
  <c r="C895" i="9" s="1"/>
  <c r="B895" i="9"/>
  <c r="D895" i="9"/>
  <c r="E895" i="9"/>
  <c r="F895" i="9"/>
  <c r="H895" i="9"/>
  <c r="I895" i="9"/>
  <c r="A896" i="9"/>
  <c r="B896" i="9"/>
  <c r="C896" i="9"/>
  <c r="D896" i="9"/>
  <c r="E896" i="9"/>
  <c r="F896" i="9"/>
  <c r="G896" i="9"/>
  <c r="H896" i="9"/>
  <c r="I896" i="9"/>
  <c r="A897" i="9"/>
  <c r="C897" i="9" s="1"/>
  <c r="B897" i="9"/>
  <c r="D897" i="9"/>
  <c r="E897" i="9"/>
  <c r="F897" i="9"/>
  <c r="H897" i="9"/>
  <c r="I897" i="9"/>
  <c r="A898" i="9"/>
  <c r="B898" i="9"/>
  <c r="C898" i="9"/>
  <c r="D898" i="9"/>
  <c r="E898" i="9"/>
  <c r="F898" i="9"/>
  <c r="G898" i="9"/>
  <c r="H898" i="9"/>
  <c r="I898" i="9"/>
  <c r="A899" i="9"/>
  <c r="C899" i="9" s="1"/>
  <c r="B899" i="9"/>
  <c r="D899" i="9"/>
  <c r="E899" i="9"/>
  <c r="F899" i="9"/>
  <c r="H899" i="9"/>
  <c r="I899" i="9"/>
  <c r="A900" i="9"/>
  <c r="B900" i="9"/>
  <c r="C900" i="9"/>
  <c r="D900" i="9"/>
  <c r="E900" i="9"/>
  <c r="F900" i="9"/>
  <c r="G900" i="9"/>
  <c r="H900" i="9"/>
  <c r="I900" i="9"/>
  <c r="A901" i="9"/>
  <c r="C901" i="9" s="1"/>
  <c r="B901" i="9"/>
  <c r="D901" i="9"/>
  <c r="E901" i="9"/>
  <c r="F901" i="9"/>
  <c r="H901" i="9"/>
  <c r="I901" i="9"/>
  <c r="A902" i="9"/>
  <c r="B902" i="9"/>
  <c r="C902" i="9"/>
  <c r="D902" i="9"/>
  <c r="E902" i="9"/>
  <c r="F902" i="9"/>
  <c r="G902" i="9"/>
  <c r="H902" i="9"/>
  <c r="I902" i="9"/>
  <c r="A903" i="9"/>
  <c r="C903" i="9" s="1"/>
  <c r="B903" i="9"/>
  <c r="D903" i="9"/>
  <c r="E903" i="9"/>
  <c r="F903" i="9"/>
  <c r="H903" i="9"/>
  <c r="I903" i="9"/>
  <c r="A904" i="9"/>
  <c r="B904" i="9"/>
  <c r="C904" i="9"/>
  <c r="D904" i="9"/>
  <c r="E904" i="9"/>
  <c r="F904" i="9"/>
  <c r="G904" i="9"/>
  <c r="H904" i="9"/>
  <c r="I904" i="9"/>
  <c r="A905" i="9"/>
  <c r="C905" i="9" s="1"/>
  <c r="B905" i="9"/>
  <c r="D905" i="9"/>
  <c r="E905" i="9"/>
  <c r="F905" i="9"/>
  <c r="H905" i="9"/>
  <c r="I905" i="9"/>
  <c r="A906" i="9"/>
  <c r="B906" i="9"/>
  <c r="C906" i="9"/>
  <c r="D906" i="9"/>
  <c r="E906" i="9"/>
  <c r="F906" i="9"/>
  <c r="G906" i="9"/>
  <c r="H906" i="9"/>
  <c r="I906" i="9"/>
  <c r="A907" i="9"/>
  <c r="C907" i="9" s="1"/>
  <c r="B907" i="9"/>
  <c r="D907" i="9"/>
  <c r="E907" i="9"/>
  <c r="F907" i="9"/>
  <c r="H907" i="9"/>
  <c r="I907" i="9"/>
  <c r="A908" i="9"/>
  <c r="B908" i="9"/>
  <c r="C908" i="9"/>
  <c r="D908" i="9"/>
  <c r="E908" i="9"/>
  <c r="F908" i="9"/>
  <c r="G908" i="9"/>
  <c r="H908" i="9"/>
  <c r="I908" i="9"/>
  <c r="A909" i="9"/>
  <c r="C909" i="9" s="1"/>
  <c r="B909" i="9"/>
  <c r="D909" i="9"/>
  <c r="E909" i="9"/>
  <c r="F909" i="9"/>
  <c r="H909" i="9"/>
  <c r="I909" i="9"/>
  <c r="A910" i="9"/>
  <c r="B910" i="9"/>
  <c r="C910" i="9"/>
  <c r="D910" i="9"/>
  <c r="E910" i="9"/>
  <c r="F910" i="9"/>
  <c r="G910" i="9"/>
  <c r="H910" i="9"/>
  <c r="I910" i="9"/>
  <c r="A911" i="9"/>
  <c r="C911" i="9" s="1"/>
  <c r="B911" i="9"/>
  <c r="D911" i="9"/>
  <c r="E911" i="9"/>
  <c r="F911" i="9"/>
  <c r="H911" i="9"/>
  <c r="I911" i="9"/>
  <c r="A912" i="9"/>
  <c r="B912" i="9"/>
  <c r="C912" i="9"/>
  <c r="D912" i="9"/>
  <c r="E912" i="9"/>
  <c r="F912" i="9"/>
  <c r="G912" i="9"/>
  <c r="H912" i="9"/>
  <c r="I912" i="9"/>
  <c r="A913" i="9"/>
  <c r="C913" i="9" s="1"/>
  <c r="B913" i="9"/>
  <c r="D913" i="9"/>
  <c r="E913" i="9"/>
  <c r="F913" i="9"/>
  <c r="H913" i="9"/>
  <c r="I913" i="9"/>
  <c r="A914" i="9"/>
  <c r="B914" i="9"/>
  <c r="C914" i="9"/>
  <c r="D914" i="9"/>
  <c r="E914" i="9"/>
  <c r="F914" i="9"/>
  <c r="G914" i="9"/>
  <c r="H914" i="9"/>
  <c r="I914" i="9"/>
  <c r="A915" i="9"/>
  <c r="C915" i="9" s="1"/>
  <c r="B915" i="9"/>
  <c r="D915" i="9"/>
  <c r="E915" i="9"/>
  <c r="F915" i="9"/>
  <c r="H915" i="9"/>
  <c r="I915" i="9"/>
  <c r="A916" i="9"/>
  <c r="B916" i="9"/>
  <c r="C916" i="9"/>
  <c r="D916" i="9"/>
  <c r="E916" i="9"/>
  <c r="F916" i="9"/>
  <c r="G916" i="9"/>
  <c r="H916" i="9"/>
  <c r="I916" i="9"/>
  <c r="A917" i="9"/>
  <c r="C917" i="9" s="1"/>
  <c r="B917" i="9"/>
  <c r="D917" i="9"/>
  <c r="E917" i="9"/>
  <c r="F917" i="9"/>
  <c r="H917" i="9"/>
  <c r="I917" i="9"/>
  <c r="A918" i="9"/>
  <c r="B918" i="9"/>
  <c r="C918" i="9"/>
  <c r="D918" i="9"/>
  <c r="E918" i="9"/>
  <c r="F918" i="9"/>
  <c r="G918" i="9"/>
  <c r="H918" i="9"/>
  <c r="I918" i="9"/>
  <c r="A919" i="9"/>
  <c r="C919" i="9" s="1"/>
  <c r="B919" i="9"/>
  <c r="D919" i="9"/>
  <c r="E919" i="9"/>
  <c r="F919" i="9"/>
  <c r="H919" i="9"/>
  <c r="I919" i="9"/>
  <c r="A920" i="9"/>
  <c r="B920" i="9"/>
  <c r="C920" i="9"/>
  <c r="D920" i="9"/>
  <c r="E920" i="9"/>
  <c r="F920" i="9"/>
  <c r="G920" i="9"/>
  <c r="H920" i="9"/>
  <c r="I920" i="9"/>
  <c r="A921" i="9"/>
  <c r="C921" i="9" s="1"/>
  <c r="B921" i="9"/>
  <c r="D921" i="9"/>
  <c r="E921" i="9"/>
  <c r="F921" i="9"/>
  <c r="H921" i="9"/>
  <c r="I921" i="9"/>
  <c r="A922" i="9"/>
  <c r="B922" i="9"/>
  <c r="C922" i="9"/>
  <c r="D922" i="9"/>
  <c r="E922" i="9"/>
  <c r="F922" i="9"/>
  <c r="G922" i="9"/>
  <c r="H922" i="9"/>
  <c r="I922" i="9"/>
  <c r="A923" i="9"/>
  <c r="C923" i="9" s="1"/>
  <c r="B923" i="9"/>
  <c r="D923" i="9"/>
  <c r="E923" i="9"/>
  <c r="F923" i="9"/>
  <c r="H923" i="9"/>
  <c r="I923" i="9"/>
  <c r="A924" i="9"/>
  <c r="B924" i="9"/>
  <c r="C924" i="9"/>
  <c r="D924" i="9"/>
  <c r="E924" i="9"/>
  <c r="F924" i="9"/>
  <c r="G924" i="9"/>
  <c r="H924" i="9"/>
  <c r="I924" i="9"/>
  <c r="A925" i="9"/>
  <c r="C925" i="9" s="1"/>
  <c r="B925" i="9"/>
  <c r="D925" i="9"/>
  <c r="E925" i="9"/>
  <c r="F925" i="9"/>
  <c r="H925" i="9"/>
  <c r="I925" i="9"/>
  <c r="A926" i="9"/>
  <c r="B926" i="9"/>
  <c r="C926" i="9"/>
  <c r="D926" i="9"/>
  <c r="E926" i="9"/>
  <c r="F926" i="9"/>
  <c r="G926" i="9"/>
  <c r="H926" i="9"/>
  <c r="I926" i="9"/>
  <c r="A927" i="9"/>
  <c r="C927" i="9" s="1"/>
  <c r="B927" i="9"/>
  <c r="D927" i="9"/>
  <c r="E927" i="9"/>
  <c r="F927" i="9"/>
  <c r="H927" i="9"/>
  <c r="I927" i="9"/>
  <c r="A928" i="9"/>
  <c r="B928" i="9"/>
  <c r="C928" i="9"/>
  <c r="D928" i="9"/>
  <c r="E928" i="9"/>
  <c r="F928" i="9"/>
  <c r="G928" i="9"/>
  <c r="H928" i="9"/>
  <c r="I928" i="9"/>
  <c r="A929" i="9"/>
  <c r="C929" i="9" s="1"/>
  <c r="B929" i="9"/>
  <c r="D929" i="9"/>
  <c r="E929" i="9"/>
  <c r="F929" i="9"/>
  <c r="H929" i="9"/>
  <c r="I929" i="9"/>
  <c r="A930" i="9"/>
  <c r="B930" i="9"/>
  <c r="C930" i="9"/>
  <c r="D930" i="9"/>
  <c r="E930" i="9"/>
  <c r="F930" i="9"/>
  <c r="G930" i="9"/>
  <c r="H930" i="9"/>
  <c r="I930" i="9"/>
  <c r="A931" i="9"/>
  <c r="C931" i="9" s="1"/>
  <c r="B931" i="9"/>
  <c r="D931" i="9"/>
  <c r="E931" i="9"/>
  <c r="F931" i="9"/>
  <c r="H931" i="9"/>
  <c r="I931" i="9"/>
  <c r="A932" i="9"/>
  <c r="B932" i="9"/>
  <c r="C932" i="9"/>
  <c r="D932" i="9"/>
  <c r="E932" i="9"/>
  <c r="F932" i="9"/>
  <c r="G932" i="9"/>
  <c r="H932" i="9"/>
  <c r="I932" i="9"/>
  <c r="A933" i="9"/>
  <c r="C933" i="9" s="1"/>
  <c r="B933" i="9"/>
  <c r="D933" i="9"/>
  <c r="E933" i="9"/>
  <c r="F933" i="9"/>
  <c r="H933" i="9"/>
  <c r="I933" i="9"/>
  <c r="A934" i="9"/>
  <c r="B934" i="9"/>
  <c r="C934" i="9"/>
  <c r="D934" i="9"/>
  <c r="E934" i="9"/>
  <c r="F934" i="9"/>
  <c r="G934" i="9"/>
  <c r="H934" i="9"/>
  <c r="I934" i="9"/>
  <c r="A935" i="9"/>
  <c r="C935" i="9" s="1"/>
  <c r="B935" i="9"/>
  <c r="D935" i="9"/>
  <c r="E935" i="9"/>
  <c r="F935" i="9"/>
  <c r="H935" i="9"/>
  <c r="I935" i="9"/>
  <c r="A936" i="9"/>
  <c r="B936" i="9"/>
  <c r="C936" i="9"/>
  <c r="D936" i="9"/>
  <c r="E936" i="9"/>
  <c r="F936" i="9"/>
  <c r="G936" i="9"/>
  <c r="H936" i="9"/>
  <c r="I936" i="9"/>
  <c r="A937" i="9"/>
  <c r="C937" i="9" s="1"/>
  <c r="B937" i="9"/>
  <c r="D937" i="9"/>
  <c r="E937" i="9"/>
  <c r="F937" i="9"/>
  <c r="H937" i="9"/>
  <c r="I937" i="9"/>
  <c r="A938" i="9"/>
  <c r="B938" i="9"/>
  <c r="C938" i="9"/>
  <c r="D938" i="9"/>
  <c r="E938" i="9"/>
  <c r="F938" i="9"/>
  <c r="G938" i="9"/>
  <c r="H938" i="9"/>
  <c r="I938" i="9"/>
  <c r="A939" i="9"/>
  <c r="C939" i="9" s="1"/>
  <c r="B939" i="9"/>
  <c r="D939" i="9"/>
  <c r="E939" i="9"/>
  <c r="F939" i="9"/>
  <c r="H939" i="9"/>
  <c r="I939" i="9"/>
  <c r="A940" i="9"/>
  <c r="B940" i="9"/>
  <c r="C940" i="9"/>
  <c r="D940" i="9"/>
  <c r="E940" i="9"/>
  <c r="F940" i="9"/>
  <c r="G940" i="9"/>
  <c r="H940" i="9"/>
  <c r="I940" i="9"/>
  <c r="A941" i="9"/>
  <c r="C941" i="9" s="1"/>
  <c r="B941" i="9"/>
  <c r="D941" i="9"/>
  <c r="E941" i="9"/>
  <c r="F941" i="9"/>
  <c r="H941" i="9"/>
  <c r="I941" i="9"/>
  <c r="A942" i="9"/>
  <c r="B942" i="9"/>
  <c r="C942" i="9"/>
  <c r="D942" i="9"/>
  <c r="E942" i="9"/>
  <c r="F942" i="9"/>
  <c r="G942" i="9"/>
  <c r="H942" i="9"/>
  <c r="I942" i="9"/>
  <c r="A943" i="9"/>
  <c r="C943" i="9" s="1"/>
  <c r="B943" i="9"/>
  <c r="D943" i="9"/>
  <c r="E943" i="9"/>
  <c r="F943" i="9"/>
  <c r="H943" i="9"/>
  <c r="I943" i="9"/>
  <c r="A944" i="9"/>
  <c r="B944" i="9"/>
  <c r="C944" i="9"/>
  <c r="D944" i="9"/>
  <c r="E944" i="9"/>
  <c r="F944" i="9"/>
  <c r="G944" i="9"/>
  <c r="H944" i="9"/>
  <c r="I944" i="9"/>
  <c r="A945" i="9"/>
  <c r="C945" i="9" s="1"/>
  <c r="B945" i="9"/>
  <c r="D945" i="9"/>
  <c r="E945" i="9"/>
  <c r="F945" i="9"/>
  <c r="H945" i="9"/>
  <c r="I945" i="9"/>
  <c r="A946" i="9"/>
  <c r="B946" i="9"/>
  <c r="C946" i="9"/>
  <c r="D946" i="9"/>
  <c r="E946" i="9"/>
  <c r="F946" i="9"/>
  <c r="G946" i="9"/>
  <c r="H946" i="9"/>
  <c r="I946" i="9"/>
  <c r="A947" i="9"/>
  <c r="C947" i="9" s="1"/>
  <c r="B947" i="9"/>
  <c r="D947" i="9"/>
  <c r="E947" i="9"/>
  <c r="F947" i="9"/>
  <c r="H947" i="9"/>
  <c r="I947" i="9"/>
  <c r="A948" i="9"/>
  <c r="B948" i="9"/>
  <c r="C948" i="9"/>
  <c r="D948" i="9"/>
  <c r="E948" i="9"/>
  <c r="F948" i="9"/>
  <c r="G948" i="9"/>
  <c r="H948" i="9"/>
  <c r="I948" i="9"/>
  <c r="A949" i="9"/>
  <c r="C949" i="9" s="1"/>
  <c r="B949" i="9"/>
  <c r="D949" i="9"/>
  <c r="E949" i="9"/>
  <c r="F949" i="9"/>
  <c r="H949" i="9"/>
  <c r="I949" i="9"/>
  <c r="A950" i="9"/>
  <c r="B950" i="9"/>
  <c r="C950" i="9"/>
  <c r="D950" i="9"/>
  <c r="E950" i="9"/>
  <c r="F950" i="9"/>
  <c r="G950" i="9"/>
  <c r="H950" i="9"/>
  <c r="I950" i="9"/>
  <c r="A951" i="9"/>
  <c r="C951" i="9" s="1"/>
  <c r="B951" i="9"/>
  <c r="D951" i="9"/>
  <c r="E951" i="9"/>
  <c r="F951" i="9"/>
  <c r="H951" i="9"/>
  <c r="I951" i="9"/>
  <c r="A952" i="9"/>
  <c r="B952" i="9"/>
  <c r="C952" i="9"/>
  <c r="D952" i="9"/>
  <c r="E952" i="9"/>
  <c r="F952" i="9"/>
  <c r="G952" i="9"/>
  <c r="H952" i="9"/>
  <c r="I952" i="9"/>
  <c r="A953" i="9"/>
  <c r="C953" i="9" s="1"/>
  <c r="B953" i="9"/>
  <c r="D953" i="9"/>
  <c r="E953" i="9"/>
  <c r="F953" i="9"/>
  <c r="H953" i="9"/>
  <c r="I953" i="9"/>
  <c r="A954" i="9"/>
  <c r="B954" i="9"/>
  <c r="C954" i="9"/>
  <c r="D954" i="9"/>
  <c r="E954" i="9"/>
  <c r="F954" i="9"/>
  <c r="G954" i="9"/>
  <c r="H954" i="9"/>
  <c r="I954" i="9"/>
  <c r="A955" i="9"/>
  <c r="C955" i="9" s="1"/>
  <c r="B955" i="9"/>
  <c r="D955" i="9"/>
  <c r="E955" i="9"/>
  <c r="F955" i="9"/>
  <c r="H955" i="9"/>
  <c r="I955" i="9"/>
  <c r="A956" i="9"/>
  <c r="B956" i="9"/>
  <c r="C956" i="9"/>
  <c r="D956" i="9"/>
  <c r="E956" i="9"/>
  <c r="F956" i="9"/>
  <c r="G956" i="9"/>
  <c r="H956" i="9"/>
  <c r="I956" i="9"/>
  <c r="A957" i="9"/>
  <c r="C957" i="9" s="1"/>
  <c r="B957" i="9"/>
  <c r="D957" i="9"/>
  <c r="E957" i="9"/>
  <c r="F957" i="9"/>
  <c r="H957" i="9"/>
  <c r="I957" i="9"/>
  <c r="A958" i="9"/>
  <c r="B958" i="9"/>
  <c r="C958" i="9"/>
  <c r="D958" i="9"/>
  <c r="E958" i="9"/>
  <c r="F958" i="9"/>
  <c r="G958" i="9"/>
  <c r="H958" i="9"/>
  <c r="I958" i="9"/>
  <c r="A959" i="9"/>
  <c r="C959" i="9" s="1"/>
  <c r="B959" i="9"/>
  <c r="D959" i="9"/>
  <c r="E959" i="9"/>
  <c r="F959" i="9"/>
  <c r="H959" i="9"/>
  <c r="I959" i="9"/>
  <c r="A960" i="9"/>
  <c r="B960" i="9"/>
  <c r="C960" i="9"/>
  <c r="D960" i="9"/>
  <c r="E960" i="9"/>
  <c r="F960" i="9"/>
  <c r="G960" i="9"/>
  <c r="H960" i="9"/>
  <c r="I960" i="9"/>
  <c r="A961" i="9"/>
  <c r="C961" i="9" s="1"/>
  <c r="B961" i="9"/>
  <c r="D961" i="9"/>
  <c r="E961" i="9"/>
  <c r="F961" i="9"/>
  <c r="H961" i="9"/>
  <c r="I961" i="9"/>
  <c r="A962" i="9"/>
  <c r="B962" i="9"/>
  <c r="C962" i="9"/>
  <c r="D962" i="9"/>
  <c r="E962" i="9"/>
  <c r="F962" i="9"/>
  <c r="G962" i="9"/>
  <c r="H962" i="9"/>
  <c r="I962" i="9"/>
  <c r="A963" i="9"/>
  <c r="C963" i="9" s="1"/>
  <c r="B963" i="9"/>
  <c r="D963" i="9"/>
  <c r="E963" i="9"/>
  <c r="F963" i="9"/>
  <c r="H963" i="9"/>
  <c r="I963" i="9"/>
  <c r="A964" i="9"/>
  <c r="B964" i="9"/>
  <c r="C964" i="9"/>
  <c r="D964" i="9"/>
  <c r="E964" i="9"/>
  <c r="F964" i="9"/>
  <c r="G964" i="9"/>
  <c r="H964" i="9"/>
  <c r="I964" i="9"/>
  <c r="A965" i="9"/>
  <c r="C965" i="9" s="1"/>
  <c r="B965" i="9"/>
  <c r="D965" i="9"/>
  <c r="E965" i="9"/>
  <c r="F965" i="9"/>
  <c r="H965" i="9"/>
  <c r="I965" i="9"/>
  <c r="A966" i="9"/>
  <c r="B966" i="9"/>
  <c r="C966" i="9"/>
  <c r="D966" i="9"/>
  <c r="E966" i="9"/>
  <c r="F966" i="9"/>
  <c r="G966" i="9"/>
  <c r="H966" i="9"/>
  <c r="I966" i="9"/>
  <c r="A967" i="9"/>
  <c r="C967" i="9" s="1"/>
  <c r="B967" i="9"/>
  <c r="D967" i="9"/>
  <c r="E967" i="9"/>
  <c r="F967" i="9"/>
  <c r="H967" i="9"/>
  <c r="I967" i="9"/>
  <c r="A968" i="9"/>
  <c r="B968" i="9"/>
  <c r="C968" i="9"/>
  <c r="D968" i="9"/>
  <c r="E968" i="9"/>
  <c r="F968" i="9"/>
  <c r="G968" i="9"/>
  <c r="H968" i="9"/>
  <c r="I968" i="9"/>
  <c r="A969" i="9"/>
  <c r="C969" i="9" s="1"/>
  <c r="B969" i="9"/>
  <c r="D969" i="9"/>
  <c r="E969" i="9"/>
  <c r="F969" i="9"/>
  <c r="H969" i="9"/>
  <c r="I969" i="9"/>
  <c r="A970" i="9"/>
  <c r="B970" i="9"/>
  <c r="C970" i="9"/>
  <c r="D970" i="9"/>
  <c r="E970" i="9"/>
  <c r="F970" i="9"/>
  <c r="G970" i="9"/>
  <c r="H970" i="9"/>
  <c r="I970" i="9"/>
  <c r="A971" i="9"/>
  <c r="C971" i="9" s="1"/>
  <c r="B971" i="9"/>
  <c r="D971" i="9"/>
  <c r="E971" i="9"/>
  <c r="F971" i="9"/>
  <c r="H971" i="9"/>
  <c r="I971" i="9"/>
  <c r="A972" i="9"/>
  <c r="B972" i="9"/>
  <c r="C972" i="9"/>
  <c r="D972" i="9"/>
  <c r="E972" i="9"/>
  <c r="F972" i="9"/>
  <c r="G972" i="9"/>
  <c r="H972" i="9"/>
  <c r="I972" i="9"/>
  <c r="A973" i="9"/>
  <c r="C973" i="9" s="1"/>
  <c r="B973" i="9"/>
  <c r="D973" i="9"/>
  <c r="E973" i="9"/>
  <c r="F973" i="9"/>
  <c r="H973" i="9"/>
  <c r="I973" i="9"/>
  <c r="A974" i="9"/>
  <c r="B974" i="9"/>
  <c r="C974" i="9"/>
  <c r="D974" i="9"/>
  <c r="E974" i="9"/>
  <c r="F974" i="9"/>
  <c r="G974" i="9"/>
  <c r="H974" i="9"/>
  <c r="I974" i="9"/>
  <c r="A975" i="9"/>
  <c r="C975" i="9" s="1"/>
  <c r="B975" i="9"/>
  <c r="D975" i="9"/>
  <c r="E975" i="9"/>
  <c r="F975" i="9"/>
  <c r="H975" i="9"/>
  <c r="I975" i="9"/>
  <c r="A976" i="9"/>
  <c r="B976" i="9"/>
  <c r="C976" i="9"/>
  <c r="D976" i="9"/>
  <c r="E976" i="9"/>
  <c r="F976" i="9"/>
  <c r="G976" i="9"/>
  <c r="H976" i="9"/>
  <c r="I976" i="9"/>
  <c r="A977" i="9"/>
  <c r="C977" i="9" s="1"/>
  <c r="B977" i="9"/>
  <c r="D977" i="9"/>
  <c r="E977" i="9"/>
  <c r="F977" i="9"/>
  <c r="H977" i="9"/>
  <c r="I977" i="9"/>
  <c r="A978" i="9"/>
  <c r="B978" i="9"/>
  <c r="C978" i="9"/>
  <c r="D978" i="9"/>
  <c r="E978" i="9"/>
  <c r="F978" i="9"/>
  <c r="G978" i="9"/>
  <c r="H978" i="9"/>
  <c r="I978" i="9"/>
  <c r="A979" i="9"/>
  <c r="C979" i="9" s="1"/>
  <c r="B979" i="9"/>
  <c r="D979" i="9"/>
  <c r="E979" i="9"/>
  <c r="F979" i="9"/>
  <c r="H979" i="9"/>
  <c r="I979" i="9"/>
  <c r="A980" i="9"/>
  <c r="B980" i="9"/>
  <c r="C980" i="9"/>
  <c r="D980" i="9"/>
  <c r="E980" i="9"/>
  <c r="F980" i="9"/>
  <c r="G980" i="9"/>
  <c r="H980" i="9"/>
  <c r="I980" i="9"/>
  <c r="A981" i="9"/>
  <c r="C981" i="9" s="1"/>
  <c r="B981" i="9"/>
  <c r="D981" i="9"/>
  <c r="E981" i="9"/>
  <c r="F981" i="9"/>
  <c r="H981" i="9"/>
  <c r="I981" i="9"/>
  <c r="A982" i="9"/>
  <c r="B982" i="9"/>
  <c r="C982" i="9"/>
  <c r="D982" i="9"/>
  <c r="E982" i="9"/>
  <c r="F982" i="9"/>
  <c r="G982" i="9"/>
  <c r="H982" i="9"/>
  <c r="I982" i="9"/>
  <c r="A983" i="9"/>
  <c r="C983" i="9" s="1"/>
  <c r="B983" i="9"/>
  <c r="D983" i="9"/>
  <c r="E983" i="9"/>
  <c r="F983" i="9"/>
  <c r="H983" i="9"/>
  <c r="I983" i="9"/>
  <c r="A984" i="9"/>
  <c r="B984" i="9"/>
  <c r="C984" i="9"/>
  <c r="D984" i="9"/>
  <c r="E984" i="9"/>
  <c r="F984" i="9"/>
  <c r="G984" i="9"/>
  <c r="H984" i="9"/>
  <c r="I984" i="9"/>
  <c r="A985" i="9"/>
  <c r="C985" i="9" s="1"/>
  <c r="B985" i="9"/>
  <c r="D985" i="9"/>
  <c r="E985" i="9"/>
  <c r="F985" i="9"/>
  <c r="H985" i="9"/>
  <c r="I985" i="9"/>
  <c r="A986" i="9"/>
  <c r="B986" i="9"/>
  <c r="C986" i="9"/>
  <c r="D986" i="9"/>
  <c r="E986" i="9"/>
  <c r="F986" i="9"/>
  <c r="G986" i="9"/>
  <c r="H986" i="9"/>
  <c r="I986" i="9"/>
  <c r="A987" i="9"/>
  <c r="C987" i="9" s="1"/>
  <c r="B987" i="9"/>
  <c r="D987" i="9"/>
  <c r="E987" i="9"/>
  <c r="F987" i="9"/>
  <c r="H987" i="9"/>
  <c r="I987" i="9"/>
  <c r="A988" i="9"/>
  <c r="B988" i="9"/>
  <c r="C988" i="9"/>
  <c r="D988" i="9"/>
  <c r="E988" i="9"/>
  <c r="F988" i="9"/>
  <c r="G988" i="9"/>
  <c r="H988" i="9"/>
  <c r="I988" i="9"/>
  <c r="A989" i="9"/>
  <c r="C989" i="9" s="1"/>
  <c r="B989" i="9"/>
  <c r="D989" i="9"/>
  <c r="E989" i="9"/>
  <c r="F989" i="9"/>
  <c r="H989" i="9"/>
  <c r="I989" i="9"/>
  <c r="A990" i="9"/>
  <c r="B990" i="9"/>
  <c r="C990" i="9"/>
  <c r="D990" i="9"/>
  <c r="E990" i="9"/>
  <c r="F990" i="9"/>
  <c r="G990" i="9"/>
  <c r="H990" i="9"/>
  <c r="I990" i="9"/>
  <c r="A991" i="9"/>
  <c r="C991" i="9" s="1"/>
  <c r="B991" i="9"/>
  <c r="D991" i="9"/>
  <c r="E991" i="9"/>
  <c r="F991" i="9"/>
  <c r="H991" i="9"/>
  <c r="I991" i="9"/>
  <c r="A992" i="9"/>
  <c r="B992" i="9"/>
  <c r="C992" i="9"/>
  <c r="D992" i="9"/>
  <c r="E992" i="9"/>
  <c r="F992" i="9"/>
  <c r="G992" i="9"/>
  <c r="H992" i="9"/>
  <c r="I992" i="9"/>
  <c r="A993" i="9"/>
  <c r="C993" i="9" s="1"/>
  <c r="B993" i="9"/>
  <c r="D993" i="9"/>
  <c r="E993" i="9"/>
  <c r="F993" i="9"/>
  <c r="H993" i="9"/>
  <c r="I993" i="9"/>
  <c r="A994" i="9"/>
  <c r="B994" i="9"/>
  <c r="C994" i="9"/>
  <c r="D994" i="9"/>
  <c r="E994" i="9"/>
  <c r="F994" i="9"/>
  <c r="G994" i="9"/>
  <c r="H994" i="9"/>
  <c r="I994" i="9"/>
  <c r="A995" i="9"/>
  <c r="C995" i="9" s="1"/>
  <c r="B995" i="9"/>
  <c r="D995" i="9"/>
  <c r="E995" i="9"/>
  <c r="F995" i="9"/>
  <c r="H995" i="9"/>
  <c r="I995" i="9"/>
  <c r="A996" i="9"/>
  <c r="B996" i="9"/>
  <c r="C996" i="9"/>
  <c r="D996" i="9"/>
  <c r="E996" i="9"/>
  <c r="F996" i="9"/>
  <c r="G996" i="9"/>
  <c r="H996" i="9"/>
  <c r="I996" i="9"/>
  <c r="A997" i="9"/>
  <c r="C997" i="9" s="1"/>
  <c r="B997" i="9"/>
  <c r="D997" i="9"/>
  <c r="E997" i="9"/>
  <c r="F997" i="9"/>
  <c r="H997" i="9"/>
  <c r="I997" i="9"/>
  <c r="A998" i="9"/>
  <c r="B998" i="9"/>
  <c r="C998" i="9"/>
  <c r="D998" i="9"/>
  <c r="E998" i="9"/>
  <c r="F998" i="9"/>
  <c r="G998" i="9"/>
  <c r="H998" i="9"/>
  <c r="I998" i="9"/>
  <c r="A999" i="9"/>
  <c r="C999" i="9" s="1"/>
  <c r="B999" i="9"/>
  <c r="D999" i="9"/>
  <c r="E999" i="9"/>
  <c r="F999" i="9"/>
  <c r="H999" i="9"/>
  <c r="I999" i="9"/>
  <c r="A1000" i="9"/>
  <c r="B1000" i="9"/>
  <c r="C1000" i="9"/>
  <c r="D1000" i="9"/>
  <c r="E1000" i="9"/>
  <c r="F1000" i="9"/>
  <c r="G1000" i="9"/>
  <c r="H1000" i="9"/>
  <c r="I1000" i="9"/>
  <c r="A1001" i="9"/>
  <c r="C1001" i="9" s="1"/>
  <c r="B1001" i="9"/>
  <c r="D1001" i="9"/>
  <c r="E1001" i="9"/>
  <c r="F1001" i="9"/>
  <c r="H1001" i="9"/>
  <c r="I1001" i="9"/>
  <c r="A1002" i="9"/>
  <c r="B1002" i="9"/>
  <c r="C1002" i="9"/>
  <c r="D1002" i="9"/>
  <c r="E1002" i="9"/>
  <c r="F1002" i="9"/>
  <c r="G1002" i="9"/>
  <c r="H1002" i="9"/>
  <c r="I1002" i="9"/>
  <c r="A1003" i="9"/>
  <c r="C1003" i="9" s="1"/>
  <c r="B1003" i="9"/>
  <c r="D1003" i="9"/>
  <c r="E1003" i="9"/>
  <c r="F1003" i="9"/>
  <c r="H1003" i="9"/>
  <c r="I1003" i="9"/>
  <c r="A1004" i="9"/>
  <c r="B1004" i="9"/>
  <c r="C1004" i="9"/>
  <c r="D1004" i="9"/>
  <c r="E1004" i="9"/>
  <c r="F1004" i="9"/>
  <c r="G1004" i="9"/>
  <c r="H1004" i="9"/>
  <c r="I1004" i="9"/>
  <c r="A1005" i="9"/>
  <c r="C1005" i="9" s="1"/>
  <c r="B1005" i="9"/>
  <c r="D1005" i="9"/>
  <c r="E1005" i="9"/>
  <c r="F1005" i="9"/>
  <c r="H1005" i="9"/>
  <c r="I1005" i="9"/>
  <c r="A1006" i="9"/>
  <c r="B1006" i="9"/>
  <c r="C1006" i="9"/>
  <c r="D1006" i="9"/>
  <c r="E1006" i="9"/>
  <c r="F1006" i="9"/>
  <c r="G1006" i="9"/>
  <c r="H1006" i="9"/>
  <c r="I1006" i="9"/>
  <c r="A1007" i="9"/>
  <c r="C1007" i="9" s="1"/>
  <c r="B1007" i="9"/>
  <c r="D1007" i="9"/>
  <c r="E1007" i="9"/>
  <c r="F1007" i="9"/>
  <c r="H1007" i="9"/>
  <c r="I1007" i="9"/>
  <c r="A1008" i="9"/>
  <c r="B1008" i="9"/>
  <c r="C1008" i="9"/>
  <c r="D1008" i="9"/>
  <c r="E1008" i="9"/>
  <c r="F1008" i="9"/>
  <c r="G1008" i="9"/>
  <c r="H1008" i="9"/>
  <c r="I1008" i="9"/>
  <c r="A1009" i="9"/>
  <c r="C1009" i="9" s="1"/>
  <c r="B1009" i="9"/>
  <c r="D1009" i="9"/>
  <c r="E1009" i="9"/>
  <c r="F1009" i="9"/>
  <c r="H1009" i="9"/>
  <c r="I1009" i="9"/>
  <c r="A1010" i="9"/>
  <c r="B1010" i="9"/>
  <c r="C1010" i="9"/>
  <c r="D1010" i="9"/>
  <c r="E1010" i="9"/>
  <c r="F1010" i="9"/>
  <c r="G1010" i="9"/>
  <c r="H1010" i="9"/>
  <c r="I1010" i="9"/>
  <c r="A1011" i="9"/>
  <c r="C1011" i="9" s="1"/>
  <c r="B1011" i="9"/>
  <c r="D1011" i="9"/>
  <c r="E1011" i="9"/>
  <c r="F1011" i="9"/>
  <c r="H1011" i="9"/>
  <c r="I1011" i="9"/>
  <c r="A1012" i="9"/>
  <c r="B1012" i="9"/>
  <c r="C1012" i="9"/>
  <c r="D1012" i="9"/>
  <c r="E1012" i="9"/>
  <c r="F1012" i="9"/>
  <c r="G1012" i="9"/>
  <c r="H1012" i="9"/>
  <c r="I1012" i="9"/>
  <c r="A1013" i="9"/>
  <c r="C1013" i="9" s="1"/>
  <c r="B1013" i="9"/>
  <c r="D1013" i="9"/>
  <c r="E1013" i="9"/>
  <c r="F1013" i="9"/>
  <c r="H1013" i="9"/>
  <c r="I1013" i="9"/>
  <c r="A1014" i="9"/>
  <c r="B1014" i="9"/>
  <c r="C1014" i="9"/>
  <c r="D1014" i="9"/>
  <c r="E1014" i="9"/>
  <c r="F1014" i="9"/>
  <c r="G1014" i="9"/>
  <c r="H1014" i="9"/>
  <c r="I1014" i="9"/>
  <c r="A1015" i="9"/>
  <c r="C1015" i="9" s="1"/>
  <c r="B1015" i="9"/>
  <c r="D1015" i="9"/>
  <c r="E1015" i="9"/>
  <c r="F1015" i="9"/>
  <c r="H1015" i="9"/>
  <c r="I1015" i="9"/>
  <c r="A1016" i="9"/>
  <c r="B1016" i="9"/>
  <c r="C1016" i="9"/>
  <c r="D1016" i="9"/>
  <c r="E1016" i="9"/>
  <c r="F1016" i="9"/>
  <c r="G1016" i="9"/>
  <c r="H1016" i="9"/>
  <c r="I1016" i="9"/>
  <c r="A1017" i="9"/>
  <c r="C1017" i="9" s="1"/>
  <c r="B1017" i="9"/>
  <c r="D1017" i="9"/>
  <c r="E1017" i="9"/>
  <c r="F1017" i="9"/>
  <c r="H1017" i="9"/>
  <c r="I1017" i="9"/>
  <c r="A1018" i="9"/>
  <c r="B1018" i="9"/>
  <c r="C1018" i="9"/>
  <c r="D1018" i="9"/>
  <c r="E1018" i="9"/>
  <c r="F1018" i="9"/>
  <c r="G1018" i="9"/>
  <c r="H1018" i="9"/>
  <c r="I1018" i="9"/>
  <c r="A1019" i="9"/>
  <c r="B1019" i="9"/>
  <c r="E1019" i="9"/>
  <c r="F1019" i="9"/>
  <c r="H1019" i="9"/>
  <c r="A1020" i="9"/>
  <c r="B1020" i="9"/>
  <c r="C1020" i="9"/>
  <c r="D1020" i="9"/>
  <c r="E1020" i="9"/>
  <c r="F1020" i="9"/>
  <c r="G1020" i="9"/>
  <c r="H1020" i="9"/>
  <c r="I1020" i="9"/>
  <c r="A1021" i="9"/>
  <c r="B1021" i="9"/>
  <c r="D1021" i="9"/>
  <c r="E1021" i="9"/>
  <c r="F1021" i="9"/>
  <c r="H1021" i="9"/>
  <c r="I1021" i="9"/>
  <c r="A1022" i="9"/>
  <c r="B1022" i="9"/>
  <c r="C1022" i="9"/>
  <c r="D1022" i="9"/>
  <c r="E1022" i="9"/>
  <c r="F1022" i="9"/>
  <c r="G1022" i="9"/>
  <c r="H1022" i="9"/>
  <c r="I1022" i="9"/>
  <c r="A1023" i="9"/>
  <c r="B1023" i="9"/>
  <c r="E1023" i="9"/>
  <c r="F1023" i="9"/>
  <c r="H1023" i="9"/>
  <c r="A1024" i="9"/>
  <c r="B1024" i="9"/>
  <c r="C1024" i="9"/>
  <c r="D1024" i="9"/>
  <c r="E1024" i="9"/>
  <c r="F1024" i="9"/>
  <c r="G1024" i="9"/>
  <c r="H1024" i="9"/>
  <c r="I1024" i="9"/>
  <c r="A1025" i="9"/>
  <c r="B1025" i="9"/>
  <c r="D1025" i="9"/>
  <c r="E1025" i="9"/>
  <c r="F1025" i="9"/>
  <c r="H1025" i="9"/>
  <c r="I1025" i="9"/>
  <c r="A1026" i="9"/>
  <c r="B1026" i="9"/>
  <c r="C1026" i="9"/>
  <c r="D1026" i="9"/>
  <c r="E1026" i="9"/>
  <c r="F1026" i="9"/>
  <c r="G1026" i="9"/>
  <c r="H1026" i="9"/>
  <c r="I1026" i="9"/>
  <c r="A1027" i="9"/>
  <c r="B1027" i="9"/>
  <c r="E1027" i="9"/>
  <c r="F1027" i="9"/>
  <c r="H1027" i="9"/>
  <c r="A1028" i="9"/>
  <c r="B1028" i="9"/>
  <c r="C1028" i="9"/>
  <c r="D1028" i="9"/>
  <c r="E1028" i="9"/>
  <c r="F1028" i="9"/>
  <c r="G1028" i="9"/>
  <c r="H1028" i="9"/>
  <c r="I1028" i="9"/>
  <c r="A1029" i="9"/>
  <c r="B1029" i="9"/>
  <c r="D1029" i="9"/>
  <c r="E1029" i="9"/>
  <c r="F1029" i="9"/>
  <c r="H1029" i="9"/>
  <c r="I1029" i="9"/>
  <c r="A1030" i="9"/>
  <c r="B1030" i="9"/>
  <c r="C1030" i="9"/>
  <c r="D1030" i="9"/>
  <c r="E1030" i="9"/>
  <c r="F1030" i="9"/>
  <c r="G1030" i="9"/>
  <c r="H1030" i="9"/>
  <c r="I1030" i="9"/>
  <c r="A1031" i="9"/>
  <c r="B1031" i="9"/>
  <c r="E1031" i="9"/>
  <c r="F1031" i="9"/>
  <c r="H1031" i="9"/>
  <c r="A1032" i="9"/>
  <c r="B1032" i="9"/>
  <c r="C1032" i="9"/>
  <c r="D1032" i="9"/>
  <c r="E1032" i="9"/>
  <c r="F1032" i="9"/>
  <c r="G1032" i="9"/>
  <c r="H1032" i="9"/>
  <c r="I1032" i="9"/>
  <c r="A1033" i="9"/>
  <c r="B1033" i="9"/>
  <c r="D1033" i="9"/>
  <c r="E1033" i="9"/>
  <c r="F1033" i="9"/>
  <c r="H1033" i="9"/>
  <c r="I1033" i="9"/>
  <c r="A1034" i="9"/>
  <c r="B1034" i="9"/>
  <c r="C1034" i="9"/>
  <c r="D1034" i="9"/>
  <c r="E1034" i="9"/>
  <c r="F1034" i="9"/>
  <c r="G1034" i="9"/>
  <c r="H1034" i="9"/>
  <c r="I1034" i="9"/>
  <c r="A1035" i="9"/>
  <c r="B1035" i="9"/>
  <c r="E1035" i="9"/>
  <c r="F1035" i="9"/>
  <c r="H1035" i="9"/>
  <c r="A1036" i="9"/>
  <c r="B1036" i="9"/>
  <c r="C1036" i="9"/>
  <c r="D1036" i="9"/>
  <c r="E1036" i="9"/>
  <c r="F1036" i="9"/>
  <c r="G1036" i="9"/>
  <c r="H1036" i="9"/>
  <c r="I1036" i="9"/>
  <c r="A1037" i="9"/>
  <c r="B1037" i="9"/>
  <c r="D1037" i="9"/>
  <c r="E1037" i="9"/>
  <c r="F1037" i="9"/>
  <c r="H1037" i="9"/>
  <c r="I1037" i="9"/>
  <c r="A1038" i="9"/>
  <c r="B1038" i="9"/>
  <c r="C1038" i="9"/>
  <c r="D1038" i="9"/>
  <c r="E1038" i="9"/>
  <c r="F1038" i="9"/>
  <c r="G1038" i="9"/>
  <c r="H1038" i="9"/>
  <c r="I1038" i="9"/>
  <c r="A1039" i="9"/>
  <c r="B1039" i="9"/>
  <c r="E1039" i="9"/>
  <c r="F1039" i="9"/>
  <c r="H1039" i="9"/>
  <c r="A1040" i="9"/>
  <c r="B1040" i="9"/>
  <c r="C1040" i="9"/>
  <c r="D1040" i="9"/>
  <c r="E1040" i="9"/>
  <c r="F1040" i="9"/>
  <c r="G1040" i="9"/>
  <c r="H1040" i="9"/>
  <c r="I1040" i="9"/>
  <c r="A1041" i="9"/>
  <c r="B1041" i="9"/>
  <c r="D1041" i="9"/>
  <c r="E1041" i="9"/>
  <c r="F1041" i="9"/>
  <c r="H1041" i="9"/>
  <c r="I1041" i="9"/>
  <c r="A1042" i="9"/>
  <c r="B1042" i="9"/>
  <c r="C1042" i="9"/>
  <c r="D1042" i="9"/>
  <c r="E1042" i="9"/>
  <c r="F1042" i="9"/>
  <c r="G1042" i="9"/>
  <c r="H1042" i="9"/>
  <c r="I1042" i="9"/>
  <c r="A1043" i="9"/>
  <c r="B1043" i="9"/>
  <c r="E1043" i="9"/>
  <c r="F1043" i="9"/>
  <c r="H1043" i="9"/>
  <c r="A1044" i="9"/>
  <c r="B1044" i="9"/>
  <c r="C1044" i="9"/>
  <c r="D1044" i="9"/>
  <c r="E1044" i="9"/>
  <c r="F1044" i="9"/>
  <c r="G1044" i="9"/>
  <c r="H1044" i="9"/>
  <c r="I1044" i="9"/>
  <c r="A1045" i="9"/>
  <c r="B1045" i="9"/>
  <c r="D1045" i="9"/>
  <c r="E1045" i="9"/>
  <c r="F1045" i="9"/>
  <c r="H1045" i="9"/>
  <c r="I1045" i="9"/>
  <c r="A1046" i="9"/>
  <c r="B1046" i="9"/>
  <c r="C1046" i="9"/>
  <c r="D1046" i="9"/>
  <c r="E1046" i="9"/>
  <c r="F1046" i="9"/>
  <c r="G1046" i="9"/>
  <c r="H1046" i="9"/>
  <c r="I1046" i="9"/>
  <c r="A1047" i="9"/>
  <c r="B1047" i="9"/>
  <c r="E1047" i="9"/>
  <c r="F1047" i="9"/>
  <c r="H1047" i="9"/>
  <c r="A1048" i="9"/>
  <c r="B1048" i="9"/>
  <c r="C1048" i="9"/>
  <c r="D1048" i="9"/>
  <c r="E1048" i="9"/>
  <c r="F1048" i="9"/>
  <c r="G1048" i="9"/>
  <c r="H1048" i="9"/>
  <c r="I1048" i="9"/>
  <c r="A1049" i="9"/>
  <c r="B1049" i="9"/>
  <c r="D1049" i="9"/>
  <c r="E1049" i="9"/>
  <c r="F1049" i="9"/>
  <c r="H1049" i="9"/>
  <c r="I1049" i="9"/>
  <c r="A1050" i="9"/>
  <c r="B1050" i="9"/>
  <c r="C1050" i="9"/>
  <c r="D1050" i="9"/>
  <c r="E1050" i="9"/>
  <c r="F1050" i="9"/>
  <c r="G1050" i="9"/>
  <c r="H1050" i="9"/>
  <c r="I1050" i="9"/>
  <c r="A1051" i="9"/>
  <c r="B1051" i="9"/>
  <c r="E1051" i="9"/>
  <c r="F1051" i="9"/>
  <c r="H1051" i="9"/>
  <c r="A1052" i="9"/>
  <c r="B1052" i="9"/>
  <c r="C1052" i="9"/>
  <c r="D1052" i="9"/>
  <c r="E1052" i="9"/>
  <c r="F1052" i="9"/>
  <c r="G1052" i="9"/>
  <c r="H1052" i="9"/>
  <c r="I1052" i="9"/>
  <c r="A1053" i="9"/>
  <c r="B1053" i="9"/>
  <c r="D1053" i="9"/>
  <c r="E1053" i="9"/>
  <c r="F1053" i="9"/>
  <c r="H1053" i="9"/>
  <c r="I1053" i="9"/>
  <c r="A1054" i="9"/>
  <c r="B1054" i="9"/>
  <c r="C1054" i="9"/>
  <c r="D1054" i="9"/>
  <c r="E1054" i="9"/>
  <c r="F1054" i="9"/>
  <c r="G1054" i="9"/>
  <c r="H1054" i="9"/>
  <c r="I1054" i="9"/>
  <c r="A1055" i="9"/>
  <c r="B1055" i="9"/>
  <c r="E1055" i="9"/>
  <c r="F1055" i="9"/>
  <c r="H1055" i="9"/>
  <c r="A1056" i="9"/>
  <c r="B1056" i="9"/>
  <c r="C1056" i="9"/>
  <c r="D1056" i="9"/>
  <c r="E1056" i="9"/>
  <c r="F1056" i="9"/>
  <c r="G1056" i="9"/>
  <c r="H1056" i="9"/>
  <c r="I1056" i="9"/>
  <c r="A1057" i="9"/>
  <c r="B1057" i="9"/>
  <c r="D1057" i="9"/>
  <c r="E1057" i="9"/>
  <c r="F1057" i="9"/>
  <c r="H1057" i="9"/>
  <c r="I1057" i="9"/>
  <c r="A1058" i="9"/>
  <c r="B1058" i="9"/>
  <c r="C1058" i="9"/>
  <c r="D1058" i="9"/>
  <c r="E1058" i="9"/>
  <c r="F1058" i="9"/>
  <c r="G1058" i="9"/>
  <c r="H1058" i="9"/>
  <c r="I1058" i="9"/>
  <c r="A1059" i="9"/>
  <c r="B1059" i="9"/>
  <c r="E1059" i="9"/>
  <c r="F1059" i="9"/>
  <c r="H1059" i="9"/>
  <c r="A1060" i="9"/>
  <c r="B1060" i="9"/>
  <c r="C1060" i="9"/>
  <c r="D1060" i="9"/>
  <c r="E1060" i="9"/>
  <c r="F1060" i="9"/>
  <c r="G1060" i="9"/>
  <c r="H1060" i="9"/>
  <c r="I1060" i="9"/>
  <c r="A1061" i="9"/>
  <c r="B1061" i="9"/>
  <c r="D1061" i="9"/>
  <c r="E1061" i="9"/>
  <c r="F1061" i="9"/>
  <c r="H1061" i="9"/>
  <c r="I1061" i="9"/>
  <c r="A1062" i="9"/>
  <c r="B1062" i="9"/>
  <c r="C1062" i="9"/>
  <c r="D1062" i="9"/>
  <c r="E1062" i="9"/>
  <c r="F1062" i="9"/>
  <c r="G1062" i="9"/>
  <c r="H1062" i="9"/>
  <c r="I1062" i="9"/>
  <c r="A1063" i="9"/>
  <c r="B1063" i="9"/>
  <c r="E1063" i="9"/>
  <c r="F1063" i="9"/>
  <c r="H1063" i="9"/>
  <c r="A1064" i="9"/>
  <c r="B1064" i="9"/>
  <c r="C1064" i="9"/>
  <c r="D1064" i="9"/>
  <c r="E1064" i="9"/>
  <c r="F1064" i="9"/>
  <c r="G1064" i="9"/>
  <c r="H1064" i="9"/>
  <c r="I1064" i="9"/>
  <c r="A1065" i="9"/>
  <c r="B1065" i="9"/>
  <c r="D1065" i="9"/>
  <c r="E1065" i="9"/>
  <c r="F1065" i="9"/>
  <c r="H1065" i="9"/>
  <c r="I1065" i="9"/>
  <c r="A1066" i="9"/>
  <c r="B1066" i="9"/>
  <c r="C1066" i="9"/>
  <c r="D1066" i="9"/>
  <c r="E1066" i="9"/>
  <c r="F1066" i="9"/>
  <c r="G1066" i="9"/>
  <c r="H1066" i="9"/>
  <c r="I1066" i="9"/>
  <c r="A1067" i="9"/>
  <c r="B1067" i="9"/>
  <c r="E1067" i="9"/>
  <c r="F1067" i="9"/>
  <c r="H1067" i="9"/>
  <c r="A1068" i="9"/>
  <c r="B1068" i="9"/>
  <c r="C1068" i="9"/>
  <c r="D1068" i="9"/>
  <c r="E1068" i="9"/>
  <c r="F1068" i="9"/>
  <c r="G1068" i="9"/>
  <c r="H1068" i="9"/>
  <c r="I1068" i="9"/>
  <c r="A1069" i="9"/>
  <c r="B1069" i="9"/>
  <c r="D1069" i="9"/>
  <c r="E1069" i="9"/>
  <c r="F1069" i="9"/>
  <c r="H1069" i="9"/>
  <c r="I1069" i="9"/>
  <c r="A1070" i="9"/>
  <c r="B1070" i="9"/>
  <c r="C1070" i="9"/>
  <c r="D1070" i="9"/>
  <c r="E1070" i="9"/>
  <c r="F1070" i="9"/>
  <c r="G1070" i="9"/>
  <c r="H1070" i="9"/>
  <c r="I1070" i="9"/>
  <c r="A1071" i="9"/>
  <c r="B1071" i="9"/>
  <c r="E1071" i="9"/>
  <c r="F1071" i="9"/>
  <c r="H1071" i="9"/>
  <c r="A1072" i="9"/>
  <c r="B1072" i="9"/>
  <c r="C1072" i="9"/>
  <c r="D1072" i="9"/>
  <c r="E1072" i="9"/>
  <c r="F1072" i="9"/>
  <c r="G1072" i="9"/>
  <c r="H1072" i="9"/>
  <c r="I1072" i="9"/>
  <c r="A1073" i="9"/>
  <c r="B1073" i="9"/>
  <c r="D1073" i="9"/>
  <c r="E1073" i="9"/>
  <c r="F1073" i="9"/>
  <c r="H1073" i="9"/>
  <c r="I1073" i="9"/>
  <c r="A1074" i="9"/>
  <c r="B1074" i="9"/>
  <c r="C1074" i="9"/>
  <c r="D1074" i="9"/>
  <c r="E1074" i="9"/>
  <c r="F1074" i="9"/>
  <c r="G1074" i="9"/>
  <c r="H1074" i="9"/>
  <c r="I1074" i="9"/>
  <c r="A1075" i="9"/>
  <c r="B1075" i="9"/>
  <c r="E1075" i="9"/>
  <c r="F1075" i="9"/>
  <c r="H1075" i="9"/>
  <c r="A1076" i="9"/>
  <c r="B1076" i="9"/>
  <c r="C1076" i="9"/>
  <c r="D1076" i="9"/>
  <c r="E1076" i="9"/>
  <c r="F1076" i="9"/>
  <c r="G1076" i="9"/>
  <c r="H1076" i="9"/>
  <c r="I1076" i="9"/>
  <c r="A1077" i="9"/>
  <c r="B1077" i="9"/>
  <c r="D1077" i="9"/>
  <c r="E1077" i="9"/>
  <c r="F1077" i="9"/>
  <c r="H1077" i="9"/>
  <c r="I1077" i="9"/>
  <c r="A1078" i="9"/>
  <c r="B1078" i="9"/>
  <c r="C1078" i="9"/>
  <c r="D1078" i="9"/>
  <c r="E1078" i="9"/>
  <c r="F1078" i="9"/>
  <c r="G1078" i="9"/>
  <c r="H1078" i="9"/>
  <c r="I1078" i="9"/>
  <c r="A1079" i="9"/>
  <c r="B1079" i="9"/>
  <c r="E1079" i="9"/>
  <c r="F1079" i="9"/>
  <c r="H1079" i="9"/>
  <c r="A1080" i="9"/>
  <c r="B1080" i="9"/>
  <c r="C1080" i="9"/>
  <c r="D1080" i="9"/>
  <c r="E1080" i="9"/>
  <c r="F1080" i="9"/>
  <c r="G1080" i="9"/>
  <c r="H1080" i="9"/>
  <c r="I1080" i="9"/>
  <c r="A1081" i="9"/>
  <c r="B1081" i="9"/>
  <c r="D1081" i="9"/>
  <c r="E1081" i="9"/>
  <c r="F1081" i="9"/>
  <c r="H1081" i="9"/>
  <c r="I1081" i="9"/>
  <c r="A1082" i="9"/>
  <c r="B1082" i="9"/>
  <c r="C1082" i="9"/>
  <c r="D1082" i="9"/>
  <c r="E1082" i="9"/>
  <c r="F1082" i="9"/>
  <c r="G1082" i="9"/>
  <c r="H1082" i="9"/>
  <c r="I1082" i="9"/>
  <c r="A1083" i="9"/>
  <c r="B1083" i="9"/>
  <c r="E1083" i="9"/>
  <c r="F1083" i="9"/>
  <c r="H1083" i="9"/>
  <c r="A1084" i="9"/>
  <c r="B1084" i="9"/>
  <c r="C1084" i="9"/>
  <c r="D1084" i="9"/>
  <c r="E1084" i="9"/>
  <c r="F1084" i="9"/>
  <c r="G1084" i="9"/>
  <c r="H1084" i="9"/>
  <c r="I1084" i="9"/>
  <c r="A1085" i="9"/>
  <c r="B1085" i="9"/>
  <c r="D1085" i="9"/>
  <c r="E1085" i="9"/>
  <c r="F1085" i="9"/>
  <c r="H1085" i="9"/>
  <c r="I1085" i="9"/>
  <c r="A1086" i="9"/>
  <c r="B1086" i="9"/>
  <c r="C1086" i="9"/>
  <c r="D1086" i="9"/>
  <c r="E1086" i="9"/>
  <c r="F1086" i="9"/>
  <c r="G1086" i="9"/>
  <c r="H1086" i="9"/>
  <c r="I1086" i="9"/>
  <c r="A1087" i="9"/>
  <c r="B1087" i="9"/>
  <c r="E1087" i="9"/>
  <c r="F1087" i="9"/>
  <c r="H1087" i="9"/>
  <c r="A1088" i="9"/>
  <c r="B1088" i="9"/>
  <c r="C1088" i="9"/>
  <c r="D1088" i="9"/>
  <c r="E1088" i="9"/>
  <c r="F1088" i="9"/>
  <c r="G1088" i="9"/>
  <c r="H1088" i="9"/>
  <c r="I1088" i="9"/>
  <c r="A1089" i="9"/>
  <c r="B1089" i="9"/>
  <c r="D1089" i="9"/>
  <c r="E1089" i="9"/>
  <c r="F1089" i="9"/>
  <c r="H1089" i="9"/>
  <c r="I1089" i="9"/>
  <c r="A1090" i="9"/>
  <c r="B1090" i="9"/>
  <c r="C1090" i="9"/>
  <c r="D1090" i="9"/>
  <c r="E1090" i="9"/>
  <c r="F1090" i="9"/>
  <c r="G1090" i="9"/>
  <c r="H1090" i="9"/>
  <c r="I1090" i="9"/>
  <c r="A1091" i="9"/>
  <c r="B1091" i="9"/>
  <c r="E1091" i="9"/>
  <c r="F1091" i="9"/>
  <c r="H1091" i="9"/>
  <c r="A1092" i="9"/>
  <c r="B1092" i="9"/>
  <c r="C1092" i="9"/>
  <c r="D1092" i="9"/>
  <c r="E1092" i="9"/>
  <c r="F1092" i="9"/>
  <c r="G1092" i="9"/>
  <c r="H1092" i="9"/>
  <c r="I1092" i="9"/>
  <c r="A1093" i="9"/>
  <c r="B1093" i="9"/>
  <c r="D1093" i="9"/>
  <c r="E1093" i="9"/>
  <c r="F1093" i="9"/>
  <c r="H1093" i="9"/>
  <c r="I1093" i="9"/>
  <c r="A1094" i="9"/>
  <c r="B1094" i="9"/>
  <c r="C1094" i="9"/>
  <c r="D1094" i="9"/>
  <c r="E1094" i="9"/>
  <c r="F1094" i="9"/>
  <c r="G1094" i="9"/>
  <c r="H1094" i="9"/>
  <c r="I1094" i="9"/>
  <c r="A1095" i="9"/>
  <c r="B1095" i="9"/>
  <c r="E1095" i="9"/>
  <c r="F1095" i="9"/>
  <c r="H1095" i="9"/>
  <c r="A1096" i="9"/>
  <c r="B1096" i="9"/>
  <c r="C1096" i="9"/>
  <c r="D1096" i="9"/>
  <c r="E1096" i="9"/>
  <c r="F1096" i="9"/>
  <c r="G1096" i="9"/>
  <c r="H1096" i="9"/>
  <c r="I1096" i="9"/>
  <c r="A1097" i="9"/>
  <c r="B1097" i="9"/>
  <c r="D1097" i="9"/>
  <c r="E1097" i="9"/>
  <c r="F1097" i="9"/>
  <c r="H1097" i="9"/>
  <c r="I1097" i="9"/>
  <c r="A1098" i="9"/>
  <c r="B1098" i="9"/>
  <c r="C1098" i="9"/>
  <c r="D1098" i="9"/>
  <c r="E1098" i="9"/>
  <c r="F1098" i="9"/>
  <c r="G1098" i="9"/>
  <c r="H1098" i="9"/>
  <c r="I1098" i="9"/>
  <c r="A1099" i="9"/>
  <c r="B1099" i="9"/>
  <c r="E1099" i="9"/>
  <c r="F1099" i="9"/>
  <c r="H1099" i="9"/>
  <c r="A1100" i="9"/>
  <c r="B1100" i="9"/>
  <c r="C1100" i="9"/>
  <c r="D1100" i="9"/>
  <c r="E1100" i="9"/>
  <c r="F1100" i="9"/>
  <c r="G1100" i="9"/>
  <c r="H1100" i="9"/>
  <c r="I1100" i="9"/>
  <c r="A1101" i="9"/>
  <c r="B1101" i="9"/>
  <c r="D1101" i="9"/>
  <c r="E1101" i="9"/>
  <c r="F1101" i="9"/>
  <c r="H1101" i="9"/>
  <c r="I1101" i="9"/>
  <c r="A1102" i="9"/>
  <c r="B1102" i="9"/>
  <c r="C1102" i="9"/>
  <c r="D1102" i="9"/>
  <c r="E1102" i="9"/>
  <c r="F1102" i="9"/>
  <c r="G1102" i="9"/>
  <c r="H1102" i="9"/>
  <c r="I1102" i="9"/>
  <c r="A1103" i="9"/>
  <c r="B1103" i="9"/>
  <c r="E1103" i="9"/>
  <c r="F1103" i="9"/>
  <c r="H1103" i="9"/>
  <c r="A1104" i="9"/>
  <c r="B1104" i="9"/>
  <c r="C1104" i="9"/>
  <c r="D1104" i="9"/>
  <c r="E1104" i="9"/>
  <c r="F1104" i="9"/>
  <c r="G1104" i="9"/>
  <c r="H1104" i="9"/>
  <c r="I1104" i="9"/>
  <c r="A1105" i="9"/>
  <c r="B1105" i="9"/>
  <c r="D1105" i="9"/>
  <c r="E1105" i="9"/>
  <c r="F1105" i="9"/>
  <c r="H1105" i="9"/>
  <c r="I1105" i="9"/>
  <c r="A1106" i="9"/>
  <c r="B1106" i="9"/>
  <c r="C1106" i="9"/>
  <c r="D1106" i="9"/>
  <c r="E1106" i="9"/>
  <c r="F1106" i="9"/>
  <c r="G1106" i="9"/>
  <c r="H1106" i="9"/>
  <c r="I1106" i="9"/>
  <c r="A1107" i="9"/>
  <c r="B1107" i="9"/>
  <c r="E1107" i="9"/>
  <c r="F1107" i="9"/>
  <c r="H1107" i="9"/>
  <c r="A1108" i="9"/>
  <c r="B1108" i="9"/>
  <c r="C1108" i="9"/>
  <c r="D1108" i="9"/>
  <c r="E1108" i="9"/>
  <c r="F1108" i="9"/>
  <c r="G1108" i="9"/>
  <c r="H1108" i="9"/>
  <c r="I1108" i="9"/>
  <c r="A1109" i="9"/>
  <c r="B1109" i="9"/>
  <c r="D1109" i="9"/>
  <c r="E1109" i="9"/>
  <c r="F1109" i="9"/>
  <c r="H1109" i="9"/>
  <c r="I1109" i="9"/>
  <c r="A1110" i="9"/>
  <c r="B1110" i="9"/>
  <c r="C1110" i="9"/>
  <c r="D1110" i="9"/>
  <c r="E1110" i="9"/>
  <c r="F1110" i="9"/>
  <c r="G1110" i="9"/>
  <c r="H1110" i="9"/>
  <c r="I1110" i="9"/>
  <c r="A1111" i="9"/>
  <c r="B1111" i="9"/>
  <c r="E1111" i="9"/>
  <c r="F1111" i="9"/>
  <c r="H1111" i="9"/>
  <c r="A1112" i="9"/>
  <c r="B1112" i="9"/>
  <c r="C1112" i="9"/>
  <c r="D1112" i="9"/>
  <c r="E1112" i="9"/>
  <c r="F1112" i="9"/>
  <c r="G1112" i="9"/>
  <c r="H1112" i="9"/>
  <c r="I1112" i="9"/>
  <c r="A1113" i="9"/>
  <c r="B1113" i="9"/>
  <c r="D1113" i="9"/>
  <c r="E1113" i="9"/>
  <c r="F1113" i="9"/>
  <c r="H1113" i="9"/>
  <c r="I1113" i="9"/>
  <c r="A1114" i="9"/>
  <c r="B1114" i="9"/>
  <c r="C1114" i="9"/>
  <c r="D1114" i="9"/>
  <c r="E1114" i="9"/>
  <c r="F1114" i="9"/>
  <c r="G1114" i="9"/>
  <c r="H1114" i="9"/>
  <c r="I1114" i="9"/>
  <c r="A1115" i="9"/>
  <c r="B1115" i="9"/>
  <c r="E1115" i="9"/>
  <c r="F1115" i="9"/>
  <c r="H1115" i="9"/>
  <c r="A1116" i="9"/>
  <c r="B1116" i="9"/>
  <c r="C1116" i="9"/>
  <c r="D1116" i="9"/>
  <c r="E1116" i="9"/>
  <c r="F1116" i="9"/>
  <c r="G1116" i="9"/>
  <c r="H1116" i="9"/>
  <c r="I1116" i="9"/>
  <c r="A1117" i="9"/>
  <c r="B1117" i="9"/>
  <c r="D1117" i="9"/>
  <c r="E1117" i="9"/>
  <c r="F1117" i="9"/>
  <c r="H1117" i="9"/>
  <c r="I1117" i="9"/>
  <c r="A1118" i="9"/>
  <c r="B1118" i="9"/>
  <c r="C1118" i="9"/>
  <c r="D1118" i="9"/>
  <c r="E1118" i="9"/>
  <c r="F1118" i="9"/>
  <c r="G1118" i="9"/>
  <c r="H1118" i="9"/>
  <c r="I1118" i="9"/>
  <c r="A1119" i="9"/>
  <c r="B1119" i="9"/>
  <c r="E1119" i="9"/>
  <c r="F1119" i="9"/>
  <c r="H1119" i="9"/>
  <c r="A1120" i="9"/>
  <c r="B1120" i="9"/>
  <c r="C1120" i="9"/>
  <c r="D1120" i="9"/>
  <c r="E1120" i="9"/>
  <c r="F1120" i="9"/>
  <c r="G1120" i="9"/>
  <c r="H1120" i="9"/>
  <c r="I1120" i="9"/>
  <c r="A1121" i="9"/>
  <c r="B1121" i="9"/>
  <c r="D1121" i="9"/>
  <c r="E1121" i="9"/>
  <c r="F1121" i="9"/>
  <c r="H1121" i="9"/>
  <c r="I1121" i="9"/>
  <c r="A1122" i="9"/>
  <c r="B1122" i="9"/>
  <c r="C1122" i="9"/>
  <c r="D1122" i="9"/>
  <c r="E1122" i="9"/>
  <c r="F1122" i="9"/>
  <c r="G1122" i="9"/>
  <c r="H1122" i="9"/>
  <c r="I1122" i="9"/>
  <c r="A1123" i="9"/>
  <c r="B1123" i="9"/>
  <c r="E1123" i="9"/>
  <c r="F1123" i="9"/>
  <c r="H1123" i="9"/>
  <c r="A1124" i="9"/>
  <c r="B1124" i="9"/>
  <c r="C1124" i="9"/>
  <c r="D1124" i="9"/>
  <c r="E1124" i="9"/>
  <c r="F1124" i="9"/>
  <c r="G1124" i="9"/>
  <c r="H1124" i="9"/>
  <c r="I1124" i="9"/>
  <c r="A1125" i="9"/>
  <c r="B1125" i="9"/>
  <c r="D1125" i="9"/>
  <c r="E1125" i="9"/>
  <c r="F1125" i="9"/>
  <c r="H1125" i="9"/>
  <c r="I1125" i="9"/>
  <c r="A1126" i="9"/>
  <c r="B1126" i="9"/>
  <c r="C1126" i="9"/>
  <c r="D1126" i="9"/>
  <c r="E1126" i="9"/>
  <c r="F1126" i="9"/>
  <c r="G1126" i="9"/>
  <c r="H1126" i="9"/>
  <c r="I1126" i="9"/>
  <c r="A1127" i="9"/>
  <c r="B1127" i="9"/>
  <c r="E1127" i="9"/>
  <c r="F1127" i="9"/>
  <c r="H1127" i="9"/>
  <c r="A1128" i="9"/>
  <c r="B1128" i="9"/>
  <c r="C1128" i="9"/>
  <c r="D1128" i="9"/>
  <c r="E1128" i="9"/>
  <c r="F1128" i="9"/>
  <c r="G1128" i="9"/>
  <c r="H1128" i="9"/>
  <c r="I1128" i="9"/>
  <c r="A1129" i="9"/>
  <c r="B1129" i="9"/>
  <c r="D1129" i="9"/>
  <c r="E1129" i="9"/>
  <c r="F1129" i="9"/>
  <c r="H1129" i="9"/>
  <c r="I1129" i="9"/>
  <c r="A1130" i="9"/>
  <c r="B1130" i="9"/>
  <c r="C1130" i="9"/>
  <c r="D1130" i="9"/>
  <c r="E1130" i="9"/>
  <c r="F1130" i="9"/>
  <c r="G1130" i="9"/>
  <c r="H1130" i="9"/>
  <c r="I1130" i="9"/>
  <c r="A1131" i="9"/>
  <c r="B1131" i="9"/>
  <c r="E1131" i="9"/>
  <c r="F1131" i="9"/>
  <c r="H1131" i="9"/>
  <c r="A1132" i="9"/>
  <c r="B1132" i="9"/>
  <c r="C1132" i="9"/>
  <c r="D1132" i="9"/>
  <c r="E1132" i="9"/>
  <c r="F1132" i="9"/>
  <c r="G1132" i="9"/>
  <c r="H1132" i="9"/>
  <c r="I1132" i="9"/>
  <c r="A1133" i="9"/>
  <c r="B1133" i="9"/>
  <c r="D1133" i="9"/>
  <c r="E1133" i="9"/>
  <c r="F1133" i="9"/>
  <c r="H1133" i="9"/>
  <c r="I1133" i="9"/>
  <c r="A1134" i="9"/>
  <c r="B1134" i="9"/>
  <c r="C1134" i="9"/>
  <c r="D1134" i="9"/>
  <c r="E1134" i="9"/>
  <c r="F1134" i="9"/>
  <c r="G1134" i="9"/>
  <c r="H1134" i="9"/>
  <c r="I1134" i="9"/>
  <c r="A1135" i="9"/>
  <c r="B1135" i="9"/>
  <c r="E1135" i="9"/>
  <c r="F1135" i="9"/>
  <c r="H1135" i="9"/>
  <c r="A1136" i="9"/>
  <c r="B1136" i="9"/>
  <c r="C1136" i="9"/>
  <c r="D1136" i="9"/>
  <c r="E1136" i="9"/>
  <c r="F1136" i="9"/>
  <c r="G1136" i="9"/>
  <c r="H1136" i="9"/>
  <c r="I1136" i="9"/>
  <c r="A1137" i="9"/>
  <c r="B1137" i="9"/>
  <c r="D1137" i="9"/>
  <c r="E1137" i="9"/>
  <c r="F1137" i="9"/>
  <c r="H1137" i="9"/>
  <c r="I1137" i="9"/>
  <c r="A1138" i="9"/>
  <c r="B1138" i="9"/>
  <c r="C1138" i="9"/>
  <c r="D1138" i="9"/>
  <c r="E1138" i="9"/>
  <c r="F1138" i="9"/>
  <c r="G1138" i="9"/>
  <c r="H1138" i="9"/>
  <c r="I1138" i="9"/>
  <c r="A1139" i="9"/>
  <c r="B1139" i="9"/>
  <c r="E1139" i="9"/>
  <c r="F1139" i="9"/>
  <c r="H1139" i="9"/>
  <c r="A1140" i="9"/>
  <c r="B1140" i="9"/>
  <c r="C1140" i="9"/>
  <c r="D1140" i="9"/>
  <c r="E1140" i="9"/>
  <c r="F1140" i="9"/>
  <c r="G1140" i="9"/>
  <c r="H1140" i="9"/>
  <c r="I1140" i="9"/>
  <c r="A1141" i="9"/>
  <c r="B1141" i="9"/>
  <c r="D1141" i="9"/>
  <c r="E1141" i="9"/>
  <c r="F1141" i="9"/>
  <c r="H1141" i="9"/>
  <c r="I1141" i="9"/>
  <c r="A1142" i="9"/>
  <c r="B1142" i="9"/>
  <c r="C1142" i="9"/>
  <c r="D1142" i="9"/>
  <c r="E1142" i="9"/>
  <c r="F1142" i="9"/>
  <c r="G1142" i="9"/>
  <c r="H1142" i="9"/>
  <c r="I1142" i="9"/>
  <c r="A1143" i="9"/>
  <c r="B1143" i="9"/>
  <c r="E1143" i="9"/>
  <c r="F1143" i="9"/>
  <c r="H1143" i="9"/>
  <c r="A1144" i="9"/>
  <c r="B1144" i="9"/>
  <c r="C1144" i="9"/>
  <c r="D1144" i="9"/>
  <c r="E1144" i="9"/>
  <c r="F1144" i="9"/>
  <c r="G1144" i="9"/>
  <c r="H1144" i="9"/>
  <c r="I1144" i="9"/>
  <c r="A1145" i="9"/>
  <c r="B1145" i="9"/>
  <c r="D1145" i="9"/>
  <c r="E1145" i="9"/>
  <c r="F1145" i="9"/>
  <c r="H1145" i="9"/>
  <c r="I1145" i="9"/>
  <c r="A1146" i="9"/>
  <c r="B1146" i="9"/>
  <c r="C1146" i="9"/>
  <c r="D1146" i="9"/>
  <c r="E1146" i="9"/>
  <c r="F1146" i="9"/>
  <c r="G1146" i="9"/>
  <c r="H1146" i="9"/>
  <c r="I1146" i="9"/>
  <c r="A1147" i="9"/>
  <c r="B1147" i="9"/>
  <c r="E1147" i="9"/>
  <c r="F1147" i="9"/>
  <c r="H1147" i="9"/>
  <c r="A1148" i="9"/>
  <c r="B1148" i="9"/>
  <c r="C1148" i="9"/>
  <c r="D1148" i="9"/>
  <c r="E1148" i="9"/>
  <c r="F1148" i="9"/>
  <c r="G1148" i="9"/>
  <c r="H1148" i="9"/>
  <c r="I1148" i="9"/>
  <c r="A1149" i="9"/>
  <c r="B1149" i="9"/>
  <c r="D1149" i="9"/>
  <c r="E1149" i="9"/>
  <c r="F1149" i="9"/>
  <c r="H1149" i="9"/>
  <c r="I1149" i="9"/>
  <c r="A1150" i="9"/>
  <c r="B1150" i="9"/>
  <c r="C1150" i="9"/>
  <c r="D1150" i="9"/>
  <c r="E1150" i="9"/>
  <c r="F1150" i="9"/>
  <c r="G1150" i="9"/>
  <c r="H1150" i="9"/>
  <c r="I1150" i="9"/>
  <c r="A1151" i="9"/>
  <c r="B1151" i="9"/>
  <c r="E1151" i="9"/>
  <c r="F1151" i="9"/>
  <c r="H1151" i="9"/>
  <c r="A1152" i="9"/>
  <c r="B1152" i="9"/>
  <c r="C1152" i="9"/>
  <c r="D1152" i="9"/>
  <c r="E1152" i="9"/>
  <c r="F1152" i="9"/>
  <c r="G1152" i="9"/>
  <c r="H1152" i="9"/>
  <c r="I1152" i="9"/>
  <c r="A1153" i="9"/>
  <c r="B1153" i="9"/>
  <c r="D1153" i="9"/>
  <c r="E1153" i="9"/>
  <c r="F1153" i="9"/>
  <c r="H1153" i="9"/>
  <c r="I1153" i="9"/>
  <c r="A1154" i="9"/>
  <c r="B1154" i="9"/>
  <c r="C1154" i="9"/>
  <c r="D1154" i="9"/>
  <c r="E1154" i="9"/>
  <c r="F1154" i="9"/>
  <c r="G1154" i="9"/>
  <c r="H1154" i="9"/>
  <c r="I1154" i="9"/>
  <c r="A1155" i="9"/>
  <c r="B1155" i="9"/>
  <c r="E1155" i="9"/>
  <c r="F1155" i="9"/>
  <c r="H1155" i="9"/>
  <c r="A1156" i="9"/>
  <c r="B1156" i="9"/>
  <c r="C1156" i="9"/>
  <c r="D1156" i="9"/>
  <c r="E1156" i="9"/>
  <c r="F1156" i="9"/>
  <c r="G1156" i="9"/>
  <c r="H1156" i="9"/>
  <c r="I1156" i="9"/>
  <c r="A1157" i="9"/>
  <c r="B1157" i="9"/>
  <c r="D1157" i="9"/>
  <c r="E1157" i="9"/>
  <c r="F1157" i="9"/>
  <c r="H1157" i="9"/>
  <c r="I1157" i="9"/>
  <c r="A1158" i="9"/>
  <c r="B1158" i="9"/>
  <c r="C1158" i="9"/>
  <c r="D1158" i="9"/>
  <c r="E1158" i="9"/>
  <c r="F1158" i="9"/>
  <c r="G1158" i="9"/>
  <c r="H1158" i="9"/>
  <c r="I1158" i="9"/>
  <c r="A1159" i="9"/>
  <c r="B1159" i="9"/>
  <c r="E1159" i="9"/>
  <c r="F1159" i="9"/>
  <c r="H1159" i="9"/>
  <c r="A1160" i="9"/>
  <c r="B1160" i="9"/>
  <c r="C1160" i="9"/>
  <c r="D1160" i="9"/>
  <c r="E1160" i="9"/>
  <c r="F1160" i="9"/>
  <c r="G1160" i="9"/>
  <c r="H1160" i="9"/>
  <c r="I1160" i="9"/>
  <c r="A1161" i="9"/>
  <c r="B1161" i="9"/>
  <c r="D1161" i="9"/>
  <c r="E1161" i="9"/>
  <c r="F1161" i="9"/>
  <c r="H1161" i="9"/>
  <c r="I1161" i="9"/>
  <c r="A1162" i="9"/>
  <c r="B1162" i="9"/>
  <c r="C1162" i="9"/>
  <c r="D1162" i="9"/>
  <c r="E1162" i="9"/>
  <c r="F1162" i="9"/>
  <c r="G1162" i="9"/>
  <c r="H1162" i="9"/>
  <c r="I1162" i="9"/>
  <c r="A1163" i="9"/>
  <c r="B1163" i="9"/>
  <c r="E1163" i="9"/>
  <c r="F1163" i="9"/>
  <c r="H1163" i="9"/>
  <c r="A1164" i="9"/>
  <c r="B1164" i="9"/>
  <c r="C1164" i="9"/>
  <c r="D1164" i="9"/>
  <c r="E1164" i="9"/>
  <c r="F1164" i="9"/>
  <c r="G1164" i="9"/>
  <c r="H1164" i="9"/>
  <c r="I1164" i="9"/>
  <c r="A1165" i="9"/>
  <c r="B1165" i="9"/>
  <c r="D1165" i="9"/>
  <c r="E1165" i="9"/>
  <c r="F1165" i="9"/>
  <c r="H1165" i="9"/>
  <c r="I1165" i="9"/>
  <c r="A1166" i="9"/>
  <c r="B1166" i="9"/>
  <c r="C1166" i="9"/>
  <c r="D1166" i="9"/>
  <c r="E1166" i="9"/>
  <c r="F1166" i="9"/>
  <c r="G1166" i="9"/>
  <c r="H1166" i="9"/>
  <c r="I1166" i="9"/>
  <c r="A1167" i="9"/>
  <c r="B1167" i="9"/>
  <c r="E1167" i="9"/>
  <c r="F1167" i="9"/>
  <c r="H1167" i="9"/>
  <c r="A1168" i="9"/>
  <c r="B1168" i="9"/>
  <c r="C1168" i="9"/>
  <c r="D1168" i="9"/>
  <c r="E1168" i="9"/>
  <c r="F1168" i="9"/>
  <c r="G1168" i="9"/>
  <c r="H1168" i="9"/>
  <c r="I1168" i="9"/>
  <c r="A1169" i="9"/>
  <c r="B1169" i="9"/>
  <c r="D1169" i="9"/>
  <c r="E1169" i="9"/>
  <c r="F1169" i="9"/>
  <c r="H1169" i="9"/>
  <c r="I1169" i="9"/>
  <c r="A1170" i="9"/>
  <c r="B1170" i="9"/>
  <c r="C1170" i="9"/>
  <c r="D1170" i="9"/>
  <c r="E1170" i="9"/>
  <c r="F1170" i="9"/>
  <c r="G1170" i="9"/>
  <c r="H1170" i="9"/>
  <c r="I1170" i="9"/>
  <c r="A1171" i="9"/>
  <c r="B1171" i="9"/>
  <c r="E1171" i="9"/>
  <c r="F1171" i="9"/>
  <c r="H1171" i="9"/>
  <c r="A1172" i="9"/>
  <c r="B1172" i="9"/>
  <c r="C1172" i="9"/>
  <c r="D1172" i="9"/>
  <c r="E1172" i="9"/>
  <c r="F1172" i="9"/>
  <c r="G1172" i="9"/>
  <c r="H1172" i="9"/>
  <c r="I1172" i="9"/>
  <c r="A1173" i="9"/>
  <c r="B1173" i="9"/>
  <c r="D1173" i="9"/>
  <c r="E1173" i="9"/>
  <c r="F1173" i="9"/>
  <c r="H1173" i="9"/>
  <c r="I1173" i="9"/>
  <c r="A1174" i="9"/>
  <c r="B1174" i="9"/>
  <c r="C1174" i="9"/>
  <c r="D1174" i="9"/>
  <c r="E1174" i="9"/>
  <c r="F1174" i="9"/>
  <c r="G1174" i="9"/>
  <c r="H1174" i="9"/>
  <c r="I1174" i="9"/>
  <c r="A1175" i="9"/>
  <c r="B1175" i="9"/>
  <c r="E1175" i="9"/>
  <c r="F1175" i="9"/>
  <c r="H1175" i="9"/>
  <c r="A1176" i="9"/>
  <c r="B1176" i="9"/>
  <c r="C1176" i="9"/>
  <c r="D1176" i="9"/>
  <c r="E1176" i="9"/>
  <c r="F1176" i="9"/>
  <c r="G1176" i="9"/>
  <c r="H1176" i="9"/>
  <c r="I1176" i="9"/>
  <c r="A1177" i="9"/>
  <c r="B1177" i="9"/>
  <c r="D1177" i="9"/>
  <c r="E1177" i="9"/>
  <c r="F1177" i="9"/>
  <c r="H1177" i="9"/>
  <c r="I1177" i="9"/>
  <c r="A1178" i="9"/>
  <c r="B1178" i="9"/>
  <c r="C1178" i="9"/>
  <c r="D1178" i="9"/>
  <c r="E1178" i="9"/>
  <c r="F1178" i="9"/>
  <c r="G1178" i="9"/>
  <c r="H1178" i="9"/>
  <c r="I1178" i="9"/>
  <c r="A1179" i="9"/>
  <c r="B1179" i="9"/>
  <c r="E1179" i="9"/>
  <c r="F1179" i="9"/>
  <c r="H1179" i="9"/>
  <c r="A1180" i="9"/>
  <c r="B1180" i="9"/>
  <c r="C1180" i="9"/>
  <c r="D1180" i="9"/>
  <c r="E1180" i="9"/>
  <c r="F1180" i="9"/>
  <c r="G1180" i="9"/>
  <c r="H1180" i="9"/>
  <c r="I1180" i="9"/>
  <c r="A1181" i="9"/>
  <c r="B1181" i="9"/>
  <c r="D1181" i="9"/>
  <c r="E1181" i="9"/>
  <c r="F1181" i="9"/>
  <c r="H1181" i="9"/>
  <c r="I1181" i="9"/>
  <c r="A1182" i="9"/>
  <c r="B1182" i="9"/>
  <c r="C1182" i="9"/>
  <c r="D1182" i="9"/>
  <c r="E1182" i="9"/>
  <c r="F1182" i="9"/>
  <c r="G1182" i="9"/>
  <c r="H1182" i="9"/>
  <c r="I1182" i="9"/>
  <c r="A1183" i="9"/>
  <c r="B1183" i="9"/>
  <c r="E1183" i="9"/>
  <c r="F1183" i="9"/>
  <c r="H1183" i="9"/>
  <c r="A1184" i="9"/>
  <c r="B1184" i="9"/>
  <c r="C1184" i="9"/>
  <c r="D1184" i="9"/>
  <c r="E1184" i="9"/>
  <c r="F1184" i="9"/>
  <c r="G1184" i="9"/>
  <c r="H1184" i="9"/>
  <c r="I1184" i="9"/>
  <c r="A1185" i="9"/>
  <c r="B1185" i="9"/>
  <c r="D1185" i="9"/>
  <c r="E1185" i="9"/>
  <c r="F1185" i="9"/>
  <c r="H1185" i="9"/>
  <c r="I1185" i="9"/>
  <c r="A1186" i="9"/>
  <c r="B1186" i="9"/>
  <c r="C1186" i="9"/>
  <c r="D1186" i="9"/>
  <c r="E1186" i="9"/>
  <c r="F1186" i="9"/>
  <c r="G1186" i="9"/>
  <c r="H1186" i="9"/>
  <c r="I1186" i="9"/>
  <c r="A1187" i="9"/>
  <c r="B1187" i="9"/>
  <c r="E1187" i="9"/>
  <c r="F1187" i="9"/>
  <c r="H1187" i="9"/>
  <c r="A1188" i="9"/>
  <c r="B1188" i="9"/>
  <c r="C1188" i="9"/>
  <c r="D1188" i="9"/>
  <c r="E1188" i="9"/>
  <c r="F1188" i="9"/>
  <c r="G1188" i="9"/>
  <c r="H1188" i="9"/>
  <c r="I1188" i="9"/>
  <c r="A1189" i="9"/>
  <c r="B1189" i="9"/>
  <c r="D1189" i="9"/>
  <c r="E1189" i="9"/>
  <c r="F1189" i="9"/>
  <c r="H1189" i="9"/>
  <c r="I1189" i="9"/>
  <c r="A1190" i="9"/>
  <c r="B1190" i="9"/>
  <c r="C1190" i="9"/>
  <c r="D1190" i="9"/>
  <c r="E1190" i="9"/>
  <c r="F1190" i="9"/>
  <c r="G1190" i="9"/>
  <c r="H1190" i="9"/>
  <c r="I1190" i="9"/>
  <c r="A1191" i="9"/>
  <c r="B1191" i="9"/>
  <c r="E1191" i="9"/>
  <c r="F1191" i="9"/>
  <c r="H1191" i="9"/>
  <c r="A1192" i="9"/>
  <c r="B1192" i="9"/>
  <c r="C1192" i="9"/>
  <c r="D1192" i="9"/>
  <c r="E1192" i="9"/>
  <c r="F1192" i="9"/>
  <c r="G1192" i="9"/>
  <c r="H1192" i="9"/>
  <c r="I1192" i="9"/>
  <c r="A1193" i="9"/>
  <c r="B1193" i="9"/>
  <c r="D1193" i="9"/>
  <c r="E1193" i="9"/>
  <c r="F1193" i="9"/>
  <c r="H1193" i="9"/>
  <c r="I1193" i="9"/>
  <c r="A1194" i="9"/>
  <c r="B1194" i="9"/>
  <c r="C1194" i="9"/>
  <c r="D1194" i="9"/>
  <c r="E1194" i="9"/>
  <c r="F1194" i="9"/>
  <c r="G1194" i="9"/>
  <c r="H1194" i="9"/>
  <c r="I1194" i="9"/>
  <c r="A1195" i="9"/>
  <c r="B1195" i="9"/>
  <c r="E1195" i="9"/>
  <c r="F1195" i="9"/>
  <c r="H1195" i="9"/>
  <c r="A1196" i="9"/>
  <c r="B1196" i="9"/>
  <c r="C1196" i="9"/>
  <c r="D1196" i="9"/>
  <c r="E1196" i="9"/>
  <c r="F1196" i="9"/>
  <c r="G1196" i="9"/>
  <c r="H1196" i="9"/>
  <c r="I1196" i="9"/>
  <c r="A1197" i="9"/>
  <c r="B1197" i="9"/>
  <c r="D1197" i="9"/>
  <c r="E1197" i="9"/>
  <c r="F1197" i="9"/>
  <c r="H1197" i="9"/>
  <c r="I1197" i="9"/>
  <c r="A1198" i="9"/>
  <c r="B1198" i="9"/>
  <c r="C1198" i="9"/>
  <c r="D1198" i="9"/>
  <c r="E1198" i="9"/>
  <c r="F1198" i="9"/>
  <c r="G1198" i="9"/>
  <c r="H1198" i="9"/>
  <c r="I1198" i="9"/>
  <c r="A1199" i="9"/>
  <c r="B1199" i="9"/>
  <c r="E1199" i="9"/>
  <c r="F1199" i="9"/>
  <c r="H1199" i="9"/>
  <c r="A1200" i="9"/>
  <c r="B1200" i="9"/>
  <c r="C1200" i="9"/>
  <c r="D1200" i="9"/>
  <c r="E1200" i="9"/>
  <c r="F1200" i="9"/>
  <c r="G1200" i="9"/>
  <c r="H1200" i="9"/>
  <c r="I1200" i="9"/>
  <c r="A1201" i="9"/>
  <c r="B1201" i="9"/>
  <c r="D1201" i="9"/>
  <c r="E1201" i="9"/>
  <c r="F1201" i="9"/>
  <c r="H1201" i="9"/>
  <c r="I1201" i="9"/>
  <c r="A1202" i="9"/>
  <c r="B1202" i="9"/>
  <c r="C1202" i="9"/>
  <c r="D1202" i="9"/>
  <c r="E1202" i="9"/>
  <c r="F1202" i="9"/>
  <c r="G1202" i="9"/>
  <c r="H1202" i="9"/>
  <c r="I1202" i="9"/>
  <c r="A1203" i="9"/>
  <c r="B1203" i="9"/>
  <c r="E1203" i="9"/>
  <c r="F1203" i="9"/>
  <c r="H1203" i="9"/>
  <c r="A1204" i="9"/>
  <c r="B1204" i="9"/>
  <c r="C1204" i="9"/>
  <c r="D1204" i="9"/>
  <c r="E1204" i="9"/>
  <c r="F1204" i="9"/>
  <c r="G1204" i="9"/>
  <c r="H1204" i="9"/>
  <c r="I1204" i="9"/>
  <c r="A1205" i="9"/>
  <c r="B1205" i="9"/>
  <c r="D1205" i="9"/>
  <c r="E1205" i="9"/>
  <c r="F1205" i="9"/>
  <c r="H1205" i="9"/>
  <c r="I1205" i="9"/>
  <c r="A1206" i="9"/>
  <c r="B1206" i="9"/>
  <c r="C1206" i="9"/>
  <c r="D1206" i="9"/>
  <c r="E1206" i="9"/>
  <c r="F1206" i="9"/>
  <c r="G1206" i="9"/>
  <c r="H1206" i="9"/>
  <c r="I1206" i="9"/>
  <c r="A1207" i="9"/>
  <c r="B1207" i="9"/>
  <c r="E1207" i="9"/>
  <c r="F1207" i="9"/>
  <c r="H1207" i="9"/>
  <c r="A1208" i="9"/>
  <c r="B1208" i="9"/>
  <c r="C1208" i="9"/>
  <c r="D1208" i="9"/>
  <c r="E1208" i="9"/>
  <c r="F1208" i="9"/>
  <c r="G1208" i="9"/>
  <c r="H1208" i="9"/>
  <c r="I1208" i="9"/>
  <c r="A1209" i="9"/>
  <c r="B1209" i="9"/>
  <c r="D1209" i="9"/>
  <c r="E1209" i="9"/>
  <c r="F1209" i="9"/>
  <c r="H1209" i="9"/>
  <c r="I1209" i="9"/>
  <c r="A1210" i="9"/>
  <c r="B1210" i="9"/>
  <c r="C1210" i="9"/>
  <c r="D1210" i="9"/>
  <c r="E1210" i="9"/>
  <c r="F1210" i="9"/>
  <c r="G1210" i="9"/>
  <c r="H1210" i="9"/>
  <c r="I1210" i="9"/>
  <c r="A1211" i="9"/>
  <c r="B1211" i="9"/>
  <c r="E1211" i="9"/>
  <c r="F1211" i="9"/>
  <c r="H1211" i="9"/>
  <c r="A1212" i="9"/>
  <c r="B1212" i="9"/>
  <c r="C1212" i="9"/>
  <c r="D1212" i="9"/>
  <c r="E1212" i="9"/>
  <c r="F1212" i="9"/>
  <c r="G1212" i="9"/>
  <c r="H1212" i="9"/>
  <c r="I1212" i="9"/>
  <c r="A1213" i="9"/>
  <c r="B1213" i="9"/>
  <c r="D1213" i="9"/>
  <c r="E1213" i="9"/>
  <c r="F1213" i="9"/>
  <c r="H1213" i="9"/>
  <c r="I1213" i="9"/>
  <c r="A1214" i="9"/>
  <c r="B1214" i="9"/>
  <c r="C1214" i="9"/>
  <c r="D1214" i="9"/>
  <c r="E1214" i="9"/>
  <c r="F1214" i="9"/>
  <c r="G1214" i="9"/>
  <c r="H1214" i="9"/>
  <c r="I1214" i="9"/>
  <c r="A1215" i="9"/>
  <c r="B1215" i="9"/>
  <c r="E1215" i="9"/>
  <c r="F1215" i="9"/>
  <c r="H1215" i="9"/>
  <c r="A1216" i="9"/>
  <c r="B1216" i="9"/>
  <c r="C1216" i="9"/>
  <c r="D1216" i="9"/>
  <c r="E1216" i="9"/>
  <c r="F1216" i="9"/>
  <c r="G1216" i="9"/>
  <c r="H1216" i="9"/>
  <c r="I1216" i="9"/>
  <c r="A1217" i="9"/>
  <c r="B1217" i="9"/>
  <c r="D1217" i="9"/>
  <c r="E1217" i="9"/>
  <c r="F1217" i="9"/>
  <c r="H1217" i="9"/>
  <c r="I1217" i="9"/>
  <c r="A1218" i="9"/>
  <c r="B1218" i="9"/>
  <c r="C1218" i="9"/>
  <c r="D1218" i="9"/>
  <c r="E1218" i="9"/>
  <c r="F1218" i="9"/>
  <c r="G1218" i="9"/>
  <c r="H1218" i="9"/>
  <c r="I1218" i="9"/>
  <c r="A1219" i="9"/>
  <c r="B1219" i="9"/>
  <c r="E1219" i="9"/>
  <c r="F1219" i="9"/>
  <c r="H1219" i="9"/>
  <c r="A1220" i="9"/>
  <c r="B1220" i="9"/>
  <c r="C1220" i="9"/>
  <c r="D1220" i="9"/>
  <c r="E1220" i="9"/>
  <c r="F1220" i="9"/>
  <c r="G1220" i="9"/>
  <c r="H1220" i="9"/>
  <c r="I1220" i="9"/>
  <c r="A1221" i="9"/>
  <c r="B1221" i="9"/>
  <c r="D1221" i="9"/>
  <c r="E1221" i="9"/>
  <c r="F1221" i="9"/>
  <c r="H1221" i="9"/>
  <c r="I1221" i="9"/>
  <c r="A1222" i="9"/>
  <c r="B1222" i="9"/>
  <c r="C1222" i="9"/>
  <c r="D1222" i="9"/>
  <c r="E1222" i="9"/>
  <c r="F1222" i="9"/>
  <c r="G1222" i="9"/>
  <c r="H1222" i="9"/>
  <c r="I1222" i="9"/>
  <c r="A1223" i="9"/>
  <c r="B1223" i="9"/>
  <c r="E1223" i="9"/>
  <c r="F1223" i="9"/>
  <c r="H1223" i="9"/>
  <c r="A1224" i="9"/>
  <c r="B1224" i="9"/>
  <c r="C1224" i="9"/>
  <c r="D1224" i="9"/>
  <c r="E1224" i="9"/>
  <c r="F1224" i="9"/>
  <c r="G1224" i="9"/>
  <c r="H1224" i="9"/>
  <c r="I1224" i="9"/>
  <c r="A1225" i="9"/>
  <c r="B1225" i="9"/>
  <c r="D1225" i="9"/>
  <c r="E1225" i="9"/>
  <c r="F1225" i="9"/>
  <c r="H1225" i="9"/>
  <c r="I1225" i="9"/>
  <c r="A1226" i="9"/>
  <c r="B1226" i="9"/>
  <c r="C1226" i="9"/>
  <c r="D1226" i="9"/>
  <c r="E1226" i="9"/>
  <c r="F1226" i="9"/>
  <c r="G1226" i="9"/>
  <c r="H1226" i="9"/>
  <c r="I1226" i="9"/>
  <c r="A1227" i="9"/>
  <c r="B1227" i="9"/>
  <c r="E1227" i="9"/>
  <c r="F1227" i="9"/>
  <c r="H1227" i="9"/>
  <c r="A1228" i="9"/>
  <c r="B1228" i="9"/>
  <c r="C1228" i="9"/>
  <c r="D1228" i="9"/>
  <c r="E1228" i="9"/>
  <c r="F1228" i="9"/>
  <c r="G1228" i="9"/>
  <c r="H1228" i="9"/>
  <c r="I1228" i="9"/>
  <c r="A1229" i="9"/>
  <c r="B1229" i="9"/>
  <c r="D1229" i="9"/>
  <c r="E1229" i="9"/>
  <c r="F1229" i="9"/>
  <c r="H1229" i="9"/>
  <c r="I1229" i="9"/>
  <c r="A1230" i="9"/>
  <c r="B1230" i="9"/>
  <c r="C1230" i="9"/>
  <c r="D1230" i="9"/>
  <c r="E1230" i="9"/>
  <c r="F1230" i="9"/>
  <c r="G1230" i="9"/>
  <c r="H1230" i="9"/>
  <c r="I1230" i="9"/>
  <c r="A1231" i="9"/>
  <c r="B1231" i="9"/>
  <c r="E1231" i="9"/>
  <c r="F1231" i="9"/>
  <c r="H1231" i="9"/>
  <c r="A1232" i="9"/>
  <c r="B1232" i="9"/>
  <c r="C1232" i="9"/>
  <c r="D1232" i="9"/>
  <c r="E1232" i="9"/>
  <c r="F1232" i="9"/>
  <c r="G1232" i="9"/>
  <c r="H1232" i="9"/>
  <c r="I1232" i="9"/>
  <c r="A1233" i="9"/>
  <c r="B1233" i="9"/>
  <c r="D1233" i="9"/>
  <c r="E1233" i="9"/>
  <c r="F1233" i="9"/>
  <c r="H1233" i="9"/>
  <c r="I1233" i="9"/>
  <c r="A1234" i="9"/>
  <c r="B1234" i="9"/>
  <c r="C1234" i="9"/>
  <c r="D1234" i="9"/>
  <c r="E1234" i="9"/>
  <c r="F1234" i="9"/>
  <c r="G1234" i="9"/>
  <c r="H1234" i="9"/>
  <c r="I1234" i="9"/>
  <c r="A1235" i="9"/>
  <c r="B1235" i="9"/>
  <c r="E1235" i="9"/>
  <c r="F1235" i="9"/>
  <c r="H1235" i="9"/>
  <c r="A1236" i="9"/>
  <c r="B1236" i="9"/>
  <c r="C1236" i="9"/>
  <c r="D1236" i="9"/>
  <c r="E1236" i="9"/>
  <c r="F1236" i="9"/>
  <c r="G1236" i="9"/>
  <c r="H1236" i="9"/>
  <c r="I1236" i="9"/>
  <c r="A1237" i="9"/>
  <c r="B1237" i="9"/>
  <c r="D1237" i="9"/>
  <c r="E1237" i="9"/>
  <c r="F1237" i="9"/>
  <c r="H1237" i="9"/>
  <c r="I1237" i="9"/>
  <c r="A1238" i="9"/>
  <c r="B1238" i="9"/>
  <c r="C1238" i="9"/>
  <c r="D1238" i="9"/>
  <c r="E1238" i="9"/>
  <c r="F1238" i="9"/>
  <c r="G1238" i="9"/>
  <c r="H1238" i="9"/>
  <c r="I1238" i="9"/>
  <c r="A1239" i="9"/>
  <c r="B1239" i="9"/>
  <c r="E1239" i="9"/>
  <c r="F1239" i="9"/>
  <c r="H1239" i="9"/>
  <c r="A1240" i="9"/>
  <c r="B1240" i="9"/>
  <c r="C1240" i="9"/>
  <c r="D1240" i="9"/>
  <c r="E1240" i="9"/>
  <c r="F1240" i="9"/>
  <c r="G1240" i="9"/>
  <c r="H1240" i="9"/>
  <c r="I1240" i="9"/>
  <c r="A1241" i="9"/>
  <c r="B1241" i="9"/>
  <c r="D1241" i="9"/>
  <c r="E1241" i="9"/>
  <c r="F1241" i="9"/>
  <c r="H1241" i="9"/>
  <c r="I1241" i="9"/>
  <c r="A1242" i="9"/>
  <c r="B1242" i="9"/>
  <c r="C1242" i="9"/>
  <c r="D1242" i="9"/>
  <c r="E1242" i="9"/>
  <c r="F1242" i="9"/>
  <c r="G1242" i="9"/>
  <c r="H1242" i="9"/>
  <c r="I1242" i="9"/>
  <c r="A1243" i="9"/>
  <c r="B1243" i="9"/>
  <c r="E1243" i="9"/>
  <c r="F1243" i="9"/>
  <c r="H1243" i="9"/>
  <c r="A1244" i="9"/>
  <c r="B1244" i="9"/>
  <c r="C1244" i="9"/>
  <c r="D1244" i="9"/>
  <c r="E1244" i="9"/>
  <c r="F1244" i="9"/>
  <c r="G1244" i="9"/>
  <c r="H1244" i="9"/>
  <c r="I1244" i="9"/>
  <c r="A1245" i="9"/>
  <c r="B1245" i="9"/>
  <c r="D1245" i="9"/>
  <c r="E1245" i="9"/>
  <c r="F1245" i="9"/>
  <c r="H1245" i="9"/>
  <c r="I1245" i="9"/>
  <c r="A1246" i="9"/>
  <c r="B1246" i="9"/>
  <c r="C1246" i="9"/>
  <c r="D1246" i="9"/>
  <c r="E1246" i="9"/>
  <c r="F1246" i="9"/>
  <c r="G1246" i="9"/>
  <c r="H1246" i="9"/>
  <c r="I1246" i="9"/>
  <c r="A1247" i="9"/>
  <c r="B1247" i="9"/>
  <c r="E1247" i="9"/>
  <c r="F1247" i="9"/>
  <c r="H1247" i="9"/>
  <c r="A1248" i="9"/>
  <c r="B1248" i="9"/>
  <c r="C1248" i="9"/>
  <c r="D1248" i="9"/>
  <c r="E1248" i="9"/>
  <c r="F1248" i="9"/>
  <c r="G1248" i="9"/>
  <c r="H1248" i="9"/>
  <c r="I1248" i="9"/>
  <c r="A1249" i="9"/>
  <c r="B1249" i="9"/>
  <c r="D1249" i="9"/>
  <c r="E1249" i="9"/>
  <c r="F1249" i="9"/>
  <c r="H1249" i="9"/>
  <c r="I1249" i="9"/>
  <c r="A1250" i="9"/>
  <c r="B1250" i="9"/>
  <c r="C1250" i="9"/>
  <c r="D1250" i="9"/>
  <c r="E1250" i="9"/>
  <c r="F1250" i="9"/>
  <c r="G1250" i="9"/>
  <c r="H1250" i="9"/>
  <c r="I1250" i="9"/>
  <c r="A1251" i="9"/>
  <c r="B1251" i="9"/>
  <c r="E1251" i="9"/>
  <c r="F1251" i="9"/>
  <c r="H1251" i="9"/>
  <c r="A1252" i="9"/>
  <c r="B1252" i="9"/>
  <c r="C1252" i="9"/>
  <c r="D1252" i="9"/>
  <c r="E1252" i="9"/>
  <c r="F1252" i="9"/>
  <c r="G1252" i="9"/>
  <c r="H1252" i="9"/>
  <c r="I1252" i="9"/>
  <c r="A1253" i="9"/>
  <c r="B1253" i="9"/>
  <c r="D1253" i="9"/>
  <c r="E1253" i="9"/>
  <c r="F1253" i="9"/>
  <c r="H1253" i="9"/>
  <c r="I1253" i="9"/>
  <c r="A1254" i="9"/>
  <c r="B1254" i="9"/>
  <c r="C1254" i="9"/>
  <c r="D1254" i="9"/>
  <c r="E1254" i="9"/>
  <c r="F1254" i="9"/>
  <c r="G1254" i="9"/>
  <c r="H1254" i="9"/>
  <c r="I1254" i="9"/>
  <c r="A1255" i="9"/>
  <c r="B1255" i="9"/>
  <c r="E1255" i="9"/>
  <c r="F1255" i="9"/>
  <c r="H1255" i="9"/>
  <c r="A1256" i="9"/>
  <c r="B1256" i="9"/>
  <c r="C1256" i="9"/>
  <c r="D1256" i="9"/>
  <c r="E1256" i="9"/>
  <c r="F1256" i="9"/>
  <c r="G1256" i="9"/>
  <c r="H1256" i="9"/>
  <c r="I1256" i="9"/>
  <c r="A1257" i="9"/>
  <c r="B1257" i="9"/>
  <c r="D1257" i="9"/>
  <c r="E1257" i="9"/>
  <c r="F1257" i="9"/>
  <c r="H1257" i="9"/>
  <c r="I1257" i="9"/>
  <c r="A1258" i="9"/>
  <c r="B1258" i="9"/>
  <c r="C1258" i="9"/>
  <c r="D1258" i="9"/>
  <c r="E1258" i="9"/>
  <c r="F1258" i="9"/>
  <c r="G1258" i="9"/>
  <c r="H1258" i="9"/>
  <c r="I1258" i="9"/>
  <c r="A1259" i="9"/>
  <c r="B1259" i="9"/>
  <c r="E1259" i="9"/>
  <c r="F1259" i="9"/>
  <c r="H1259" i="9"/>
  <c r="A1260" i="9"/>
  <c r="B1260" i="9"/>
  <c r="C1260" i="9"/>
  <c r="D1260" i="9"/>
  <c r="E1260" i="9"/>
  <c r="F1260" i="9"/>
  <c r="G1260" i="9"/>
  <c r="H1260" i="9"/>
  <c r="I1260" i="9"/>
  <c r="A1261" i="9"/>
  <c r="B1261" i="9"/>
  <c r="D1261" i="9"/>
  <c r="E1261" i="9"/>
  <c r="F1261" i="9"/>
  <c r="H1261" i="9"/>
  <c r="I1261" i="9"/>
  <c r="A1262" i="9"/>
  <c r="B1262" i="9"/>
  <c r="C1262" i="9"/>
  <c r="D1262" i="9"/>
  <c r="E1262" i="9"/>
  <c r="F1262" i="9"/>
  <c r="G1262" i="9"/>
  <c r="H1262" i="9"/>
  <c r="I1262" i="9"/>
  <c r="A1263" i="9"/>
  <c r="B1263" i="9"/>
  <c r="E1263" i="9"/>
  <c r="F1263" i="9"/>
  <c r="H1263" i="9"/>
  <c r="A1264" i="9"/>
  <c r="B1264" i="9"/>
  <c r="C1264" i="9"/>
  <c r="D1264" i="9"/>
  <c r="E1264" i="9"/>
  <c r="F1264" i="9"/>
  <c r="G1264" i="9"/>
  <c r="H1264" i="9"/>
  <c r="I1264" i="9"/>
  <c r="A1265" i="9"/>
  <c r="B1265" i="9"/>
  <c r="D1265" i="9"/>
  <c r="E1265" i="9"/>
  <c r="F1265" i="9"/>
  <c r="H1265" i="9"/>
  <c r="I1265" i="9"/>
  <c r="A1266" i="9"/>
  <c r="B1266" i="9"/>
  <c r="C1266" i="9"/>
  <c r="D1266" i="9"/>
  <c r="E1266" i="9"/>
  <c r="F1266" i="9"/>
  <c r="G1266" i="9"/>
  <c r="H1266" i="9"/>
  <c r="I1266" i="9"/>
  <c r="A1267" i="9"/>
  <c r="B1267" i="9"/>
  <c r="E1267" i="9"/>
  <c r="F1267" i="9"/>
  <c r="H1267" i="9"/>
  <c r="A1268" i="9"/>
  <c r="B1268" i="9"/>
  <c r="C1268" i="9"/>
  <c r="D1268" i="9"/>
  <c r="E1268" i="9"/>
  <c r="F1268" i="9"/>
  <c r="G1268" i="9"/>
  <c r="H1268" i="9"/>
  <c r="I1268" i="9"/>
  <c r="A1269" i="9"/>
  <c r="B1269" i="9"/>
  <c r="D1269" i="9"/>
  <c r="E1269" i="9"/>
  <c r="F1269" i="9"/>
  <c r="H1269" i="9"/>
  <c r="I1269" i="9"/>
  <c r="A1270" i="9"/>
  <c r="B1270" i="9"/>
  <c r="C1270" i="9"/>
  <c r="D1270" i="9"/>
  <c r="E1270" i="9"/>
  <c r="F1270" i="9"/>
  <c r="G1270" i="9"/>
  <c r="H1270" i="9"/>
  <c r="I1270" i="9"/>
  <c r="A1271" i="9"/>
  <c r="B1271" i="9"/>
  <c r="E1271" i="9"/>
  <c r="F1271" i="9"/>
  <c r="H1271" i="9"/>
  <c r="A1272" i="9"/>
  <c r="B1272" i="9"/>
  <c r="C1272" i="9"/>
  <c r="D1272" i="9"/>
  <c r="E1272" i="9"/>
  <c r="F1272" i="9"/>
  <c r="G1272" i="9"/>
  <c r="H1272" i="9"/>
  <c r="I1272" i="9"/>
  <c r="A1273" i="9"/>
  <c r="B1273" i="9"/>
  <c r="D1273" i="9"/>
  <c r="E1273" i="9"/>
  <c r="F1273" i="9"/>
  <c r="H1273" i="9"/>
  <c r="I1273" i="9"/>
  <c r="A1274" i="9"/>
  <c r="B1274" i="9"/>
  <c r="C1274" i="9"/>
  <c r="D1274" i="9"/>
  <c r="E1274" i="9"/>
  <c r="F1274" i="9"/>
  <c r="G1274" i="9"/>
  <c r="H1274" i="9"/>
  <c r="I1274" i="9"/>
  <c r="A1275" i="9"/>
  <c r="B1275" i="9"/>
  <c r="E1275" i="9"/>
  <c r="F1275" i="9"/>
  <c r="H1275" i="9"/>
  <c r="A1276" i="9"/>
  <c r="B1276" i="9"/>
  <c r="C1276" i="9"/>
  <c r="D1276" i="9"/>
  <c r="E1276" i="9"/>
  <c r="F1276" i="9"/>
  <c r="G1276" i="9"/>
  <c r="H1276" i="9"/>
  <c r="I1276" i="9"/>
  <c r="A1277" i="9"/>
  <c r="B1277" i="9"/>
  <c r="D1277" i="9"/>
  <c r="E1277" i="9"/>
  <c r="F1277" i="9"/>
  <c r="H1277" i="9"/>
  <c r="I1277" i="9"/>
  <c r="A1278" i="9"/>
  <c r="B1278" i="9"/>
  <c r="C1278" i="9"/>
  <c r="D1278" i="9"/>
  <c r="E1278" i="9"/>
  <c r="F1278" i="9"/>
  <c r="G1278" i="9"/>
  <c r="H1278" i="9"/>
  <c r="I1278" i="9"/>
  <c r="A1279" i="9"/>
  <c r="B1279" i="9"/>
  <c r="E1279" i="9"/>
  <c r="F1279" i="9"/>
  <c r="H1279" i="9"/>
  <c r="A1280" i="9"/>
  <c r="B1280" i="9"/>
  <c r="C1280" i="9"/>
  <c r="D1280" i="9"/>
  <c r="E1280" i="9"/>
  <c r="F1280" i="9"/>
  <c r="G1280" i="9"/>
  <c r="H1280" i="9"/>
  <c r="I1280" i="9"/>
  <c r="A1281" i="9"/>
  <c r="B1281" i="9"/>
  <c r="D1281" i="9"/>
  <c r="E1281" i="9"/>
  <c r="F1281" i="9"/>
  <c r="H1281" i="9"/>
  <c r="I1281" i="9"/>
  <c r="A1282" i="9"/>
  <c r="B1282" i="9"/>
  <c r="C1282" i="9"/>
  <c r="D1282" i="9"/>
  <c r="E1282" i="9"/>
  <c r="F1282" i="9"/>
  <c r="G1282" i="9"/>
  <c r="H1282" i="9"/>
  <c r="I1282" i="9"/>
  <c r="A1283" i="9"/>
  <c r="B1283" i="9"/>
  <c r="E1283" i="9"/>
  <c r="F1283" i="9"/>
  <c r="H1283" i="9"/>
  <c r="A1284" i="9"/>
  <c r="B1284" i="9"/>
  <c r="C1284" i="9"/>
  <c r="D1284" i="9"/>
  <c r="E1284" i="9"/>
  <c r="F1284" i="9"/>
  <c r="G1284" i="9"/>
  <c r="H1284" i="9"/>
  <c r="I1284" i="9"/>
  <c r="A1285" i="9"/>
  <c r="B1285" i="9"/>
  <c r="D1285" i="9"/>
  <c r="E1285" i="9"/>
  <c r="F1285" i="9"/>
  <c r="H1285" i="9"/>
  <c r="I1285" i="9"/>
  <c r="A1286" i="9"/>
  <c r="B1286" i="9"/>
  <c r="C1286" i="9"/>
  <c r="D1286" i="9"/>
  <c r="E1286" i="9"/>
  <c r="F1286" i="9"/>
  <c r="G1286" i="9"/>
  <c r="H1286" i="9"/>
  <c r="I1286" i="9"/>
  <c r="A1287" i="9"/>
  <c r="B1287" i="9"/>
  <c r="E1287" i="9"/>
  <c r="F1287" i="9"/>
  <c r="H1287" i="9"/>
  <c r="A1288" i="9"/>
  <c r="B1288" i="9"/>
  <c r="C1288" i="9"/>
  <c r="D1288" i="9"/>
  <c r="E1288" i="9"/>
  <c r="F1288" i="9"/>
  <c r="G1288" i="9"/>
  <c r="H1288" i="9"/>
  <c r="I1288" i="9"/>
  <c r="A1289" i="9"/>
  <c r="B1289" i="9"/>
  <c r="D1289" i="9"/>
  <c r="E1289" i="9"/>
  <c r="F1289" i="9"/>
  <c r="H1289" i="9"/>
  <c r="I1289" i="9"/>
  <c r="A1290" i="9"/>
  <c r="B1290" i="9"/>
  <c r="C1290" i="9"/>
  <c r="D1290" i="9"/>
  <c r="E1290" i="9"/>
  <c r="F1290" i="9"/>
  <c r="G1290" i="9"/>
  <c r="H1290" i="9"/>
  <c r="I1290" i="9"/>
  <c r="A1291" i="9"/>
  <c r="B1291" i="9"/>
  <c r="E1291" i="9"/>
  <c r="F1291" i="9"/>
  <c r="H1291" i="9"/>
  <c r="A1292" i="9"/>
  <c r="B1292" i="9"/>
  <c r="C1292" i="9"/>
  <c r="D1292" i="9"/>
  <c r="E1292" i="9"/>
  <c r="F1292" i="9"/>
  <c r="G1292" i="9"/>
  <c r="H1292" i="9"/>
  <c r="I1292" i="9"/>
  <c r="A1293" i="9"/>
  <c r="B1293" i="9"/>
  <c r="D1293" i="9"/>
  <c r="E1293" i="9"/>
  <c r="F1293" i="9"/>
  <c r="H1293" i="9"/>
  <c r="I1293" i="9"/>
  <c r="A1294" i="9"/>
  <c r="B1294" i="9"/>
  <c r="C1294" i="9"/>
  <c r="D1294" i="9"/>
  <c r="E1294" i="9"/>
  <c r="F1294" i="9"/>
  <c r="G1294" i="9"/>
  <c r="H1294" i="9"/>
  <c r="I1294" i="9"/>
  <c r="A1295" i="9"/>
  <c r="B1295" i="9"/>
  <c r="E1295" i="9"/>
  <c r="F1295" i="9"/>
  <c r="H1295" i="9"/>
  <c r="A1296" i="9"/>
  <c r="B1296" i="9"/>
  <c r="C1296" i="9"/>
  <c r="D1296" i="9"/>
  <c r="E1296" i="9"/>
  <c r="F1296" i="9"/>
  <c r="G1296" i="9"/>
  <c r="H1296" i="9"/>
  <c r="I1296" i="9"/>
  <c r="A1297" i="9"/>
  <c r="B1297" i="9"/>
  <c r="D1297" i="9"/>
  <c r="E1297" i="9"/>
  <c r="F1297" i="9"/>
  <c r="H1297" i="9"/>
  <c r="I1297" i="9"/>
  <c r="A1298" i="9"/>
  <c r="B1298" i="9"/>
  <c r="C1298" i="9"/>
  <c r="D1298" i="9"/>
  <c r="E1298" i="9"/>
  <c r="F1298" i="9"/>
  <c r="G1298" i="9"/>
  <c r="H1298" i="9"/>
  <c r="I1298" i="9"/>
  <c r="A1299" i="9"/>
  <c r="B1299" i="9"/>
  <c r="E1299" i="9"/>
  <c r="F1299" i="9"/>
  <c r="H1299" i="9"/>
  <c r="A1300" i="9"/>
  <c r="B1300" i="9"/>
  <c r="C1300" i="9"/>
  <c r="D1300" i="9"/>
  <c r="E1300" i="9"/>
  <c r="F1300" i="9"/>
  <c r="G1300" i="9"/>
  <c r="H1300" i="9"/>
  <c r="I1300" i="9"/>
  <c r="A1301" i="9"/>
  <c r="B1301" i="9"/>
  <c r="D1301" i="9"/>
  <c r="E1301" i="9"/>
  <c r="F1301" i="9"/>
  <c r="H1301" i="9"/>
  <c r="I1301" i="9"/>
  <c r="A1302" i="9"/>
  <c r="B1302" i="9"/>
  <c r="C1302" i="9"/>
  <c r="D1302" i="9"/>
  <c r="E1302" i="9"/>
  <c r="F1302" i="9"/>
  <c r="G1302" i="9"/>
  <c r="H1302" i="9"/>
  <c r="I1302" i="9"/>
  <c r="A1303" i="9"/>
  <c r="B1303" i="9"/>
  <c r="E1303" i="9"/>
  <c r="F1303" i="9"/>
  <c r="H1303" i="9"/>
  <c r="A1304" i="9"/>
  <c r="B1304" i="9"/>
  <c r="C1304" i="9"/>
  <c r="D1304" i="9"/>
  <c r="E1304" i="9"/>
  <c r="F1304" i="9"/>
  <c r="G1304" i="9"/>
  <c r="H1304" i="9"/>
  <c r="I1304" i="9"/>
  <c r="A1305" i="9"/>
  <c r="B1305" i="9"/>
  <c r="D1305" i="9"/>
  <c r="E1305" i="9"/>
  <c r="F1305" i="9"/>
  <c r="H1305" i="9"/>
  <c r="I1305" i="9"/>
  <c r="A1306" i="9"/>
  <c r="B1306" i="9"/>
  <c r="C1306" i="9"/>
  <c r="D1306" i="9"/>
  <c r="E1306" i="9"/>
  <c r="F1306" i="9"/>
  <c r="G1306" i="9"/>
  <c r="H1306" i="9"/>
  <c r="I1306" i="9"/>
  <c r="A1307" i="9"/>
  <c r="B1307" i="9"/>
  <c r="E1307" i="9"/>
  <c r="F1307" i="9"/>
  <c r="H1307" i="9"/>
  <c r="A1308" i="9"/>
  <c r="B1308" i="9"/>
  <c r="C1308" i="9"/>
  <c r="D1308" i="9"/>
  <c r="E1308" i="9"/>
  <c r="F1308" i="9"/>
  <c r="G1308" i="9"/>
  <c r="H1308" i="9"/>
  <c r="I1308" i="9"/>
  <c r="A1309" i="9"/>
  <c r="B1309" i="9"/>
  <c r="D1309" i="9"/>
  <c r="E1309" i="9"/>
  <c r="F1309" i="9"/>
  <c r="H1309" i="9"/>
  <c r="I1309" i="9"/>
  <c r="A1310" i="9"/>
  <c r="B1310" i="9"/>
  <c r="C1310" i="9"/>
  <c r="D1310" i="9"/>
  <c r="E1310" i="9"/>
  <c r="F1310" i="9"/>
  <c r="G1310" i="9"/>
  <c r="H1310" i="9"/>
  <c r="I1310" i="9"/>
  <c r="A1311" i="9"/>
  <c r="B1311" i="9"/>
  <c r="E1311" i="9"/>
  <c r="F1311" i="9"/>
  <c r="H1311" i="9"/>
  <c r="A1312" i="9"/>
  <c r="B1312" i="9"/>
  <c r="C1312" i="9"/>
  <c r="D1312" i="9"/>
  <c r="E1312" i="9"/>
  <c r="F1312" i="9"/>
  <c r="G1312" i="9"/>
  <c r="H1312" i="9"/>
  <c r="I1312" i="9"/>
  <c r="A1313" i="9"/>
  <c r="B1313" i="9"/>
  <c r="D1313" i="9"/>
  <c r="E1313" i="9"/>
  <c r="F1313" i="9"/>
  <c r="H1313" i="9"/>
  <c r="I1313" i="9"/>
  <c r="A1314" i="9"/>
  <c r="B1314" i="9"/>
  <c r="C1314" i="9"/>
  <c r="D1314" i="9"/>
  <c r="E1314" i="9"/>
  <c r="F1314" i="9"/>
  <c r="G1314" i="9"/>
  <c r="H1314" i="9"/>
  <c r="I1314" i="9"/>
  <c r="A1315" i="9"/>
  <c r="B1315" i="9"/>
  <c r="E1315" i="9"/>
  <c r="F1315" i="9"/>
  <c r="H1315" i="9"/>
  <c r="A1316" i="9"/>
  <c r="B1316" i="9"/>
  <c r="C1316" i="9"/>
  <c r="D1316" i="9"/>
  <c r="E1316" i="9"/>
  <c r="F1316" i="9"/>
  <c r="G1316" i="9"/>
  <c r="H1316" i="9"/>
  <c r="I1316" i="9"/>
  <c r="A1317" i="9"/>
  <c r="B1317" i="9"/>
  <c r="D1317" i="9"/>
  <c r="E1317" i="9"/>
  <c r="F1317" i="9"/>
  <c r="H1317" i="9"/>
  <c r="I1317" i="9"/>
  <c r="A1318" i="9"/>
  <c r="B1318" i="9"/>
  <c r="C1318" i="9"/>
  <c r="D1318" i="9"/>
  <c r="E1318" i="9"/>
  <c r="F1318" i="9"/>
  <c r="G1318" i="9"/>
  <c r="H1318" i="9"/>
  <c r="I1318" i="9"/>
  <c r="A1319" i="9"/>
  <c r="B1319" i="9"/>
  <c r="E1319" i="9"/>
  <c r="F1319" i="9"/>
  <c r="H1319" i="9"/>
  <c r="A1320" i="9"/>
  <c r="B1320" i="9"/>
  <c r="C1320" i="9"/>
  <c r="D1320" i="9"/>
  <c r="E1320" i="9"/>
  <c r="F1320" i="9"/>
  <c r="G1320" i="9"/>
  <c r="H1320" i="9"/>
  <c r="I1320" i="9"/>
  <c r="A1321" i="9"/>
  <c r="B1321" i="9"/>
  <c r="D1321" i="9"/>
  <c r="E1321" i="9"/>
  <c r="F1321" i="9"/>
  <c r="H1321" i="9"/>
  <c r="I1321" i="9"/>
  <c r="A1322" i="9"/>
  <c r="B1322" i="9"/>
  <c r="C1322" i="9"/>
  <c r="D1322" i="9"/>
  <c r="E1322" i="9"/>
  <c r="F1322" i="9"/>
  <c r="G1322" i="9"/>
  <c r="H1322" i="9"/>
  <c r="I1322" i="9"/>
  <c r="A1323" i="9"/>
  <c r="B1323" i="9"/>
  <c r="E1323" i="9"/>
  <c r="F1323" i="9"/>
  <c r="H1323" i="9"/>
  <c r="A1324" i="9"/>
  <c r="B1324" i="9"/>
  <c r="C1324" i="9"/>
  <c r="D1324" i="9"/>
  <c r="E1324" i="9"/>
  <c r="F1324" i="9"/>
  <c r="G1324" i="9"/>
  <c r="H1324" i="9"/>
  <c r="I1324" i="9"/>
  <c r="A1325" i="9"/>
  <c r="B1325" i="9"/>
  <c r="D1325" i="9"/>
  <c r="E1325" i="9"/>
  <c r="F1325" i="9"/>
  <c r="H1325" i="9"/>
  <c r="I1325" i="9"/>
  <c r="A1326" i="9"/>
  <c r="B1326" i="9"/>
  <c r="C1326" i="9"/>
  <c r="D1326" i="9"/>
  <c r="E1326" i="9"/>
  <c r="F1326" i="9"/>
  <c r="G1326" i="9"/>
  <c r="H1326" i="9"/>
  <c r="I1326" i="9"/>
  <c r="A1327" i="9"/>
  <c r="B1327" i="9"/>
  <c r="E1327" i="9"/>
  <c r="F1327" i="9"/>
  <c r="H1327" i="9"/>
  <c r="A1328" i="9"/>
  <c r="B1328" i="9"/>
  <c r="C1328" i="9"/>
  <c r="D1328" i="9"/>
  <c r="E1328" i="9"/>
  <c r="F1328" i="9"/>
  <c r="G1328" i="9"/>
  <c r="H1328" i="9"/>
  <c r="I1328" i="9"/>
  <c r="A1329" i="9"/>
  <c r="B1329" i="9"/>
  <c r="D1329" i="9"/>
  <c r="E1329" i="9"/>
  <c r="F1329" i="9"/>
  <c r="H1329" i="9"/>
  <c r="I1329" i="9"/>
  <c r="A1330" i="9"/>
  <c r="B1330" i="9"/>
  <c r="C1330" i="9"/>
  <c r="D1330" i="9"/>
  <c r="E1330" i="9"/>
  <c r="F1330" i="9"/>
  <c r="G1330" i="9"/>
  <c r="H1330" i="9"/>
  <c r="I1330" i="9"/>
  <c r="A1331" i="9"/>
  <c r="B1331" i="9"/>
  <c r="E1331" i="9"/>
  <c r="F1331" i="9"/>
  <c r="H1331" i="9"/>
  <c r="A1332" i="9"/>
  <c r="B1332" i="9"/>
  <c r="C1332" i="9"/>
  <c r="D1332" i="9"/>
  <c r="E1332" i="9"/>
  <c r="F1332" i="9"/>
  <c r="G1332" i="9"/>
  <c r="H1332" i="9"/>
  <c r="I1332" i="9"/>
  <c r="A1333" i="9"/>
  <c r="B1333" i="9"/>
  <c r="D1333" i="9"/>
  <c r="E1333" i="9"/>
  <c r="F1333" i="9"/>
  <c r="H1333" i="9"/>
  <c r="I1333" i="9"/>
  <c r="A1334" i="9"/>
  <c r="B1334" i="9"/>
  <c r="C1334" i="9"/>
  <c r="D1334" i="9"/>
  <c r="E1334" i="9"/>
  <c r="F1334" i="9"/>
  <c r="G1334" i="9"/>
  <c r="H1334" i="9"/>
  <c r="I1334" i="9"/>
  <c r="A1335" i="9"/>
  <c r="B1335" i="9"/>
  <c r="E1335" i="9"/>
  <c r="F1335" i="9"/>
  <c r="H1335" i="9"/>
  <c r="A1336" i="9"/>
  <c r="B1336" i="9"/>
  <c r="C1336" i="9"/>
  <c r="D1336" i="9"/>
  <c r="E1336" i="9"/>
  <c r="F1336" i="9"/>
  <c r="G1336" i="9"/>
  <c r="H1336" i="9"/>
  <c r="I1336" i="9"/>
  <c r="A1337" i="9"/>
  <c r="B1337" i="9"/>
  <c r="D1337" i="9"/>
  <c r="E1337" i="9"/>
  <c r="F1337" i="9"/>
  <c r="H1337" i="9"/>
  <c r="I1337" i="9"/>
  <c r="A1338" i="9"/>
  <c r="B1338" i="9"/>
  <c r="C1338" i="9"/>
  <c r="D1338" i="9"/>
  <c r="E1338" i="9"/>
  <c r="F1338" i="9"/>
  <c r="G1338" i="9"/>
  <c r="H1338" i="9"/>
  <c r="I1338" i="9"/>
  <c r="A1339" i="9"/>
  <c r="B1339" i="9"/>
  <c r="E1339" i="9"/>
  <c r="F1339" i="9"/>
  <c r="H1339" i="9"/>
  <c r="A1340" i="9"/>
  <c r="B1340" i="9"/>
  <c r="C1340" i="9"/>
  <c r="D1340" i="9"/>
  <c r="E1340" i="9"/>
  <c r="F1340" i="9"/>
  <c r="G1340" i="9"/>
  <c r="H1340" i="9"/>
  <c r="I1340" i="9"/>
  <c r="A1341" i="9"/>
  <c r="B1341" i="9"/>
  <c r="D1341" i="9"/>
  <c r="E1341" i="9"/>
  <c r="F1341" i="9"/>
  <c r="H1341" i="9"/>
  <c r="I1341" i="9"/>
  <c r="A1342" i="9"/>
  <c r="B1342" i="9"/>
  <c r="C1342" i="9"/>
  <c r="D1342" i="9"/>
  <c r="E1342" i="9"/>
  <c r="F1342" i="9"/>
  <c r="G1342" i="9"/>
  <c r="H1342" i="9"/>
  <c r="I1342" i="9"/>
  <c r="A1343" i="9"/>
  <c r="B1343" i="9"/>
  <c r="E1343" i="9"/>
  <c r="F1343" i="9"/>
  <c r="H1343" i="9"/>
  <c r="A1344" i="9"/>
  <c r="B1344" i="9"/>
  <c r="C1344" i="9"/>
  <c r="D1344" i="9"/>
  <c r="E1344" i="9"/>
  <c r="F1344" i="9"/>
  <c r="G1344" i="9"/>
  <c r="H1344" i="9"/>
  <c r="I1344" i="9"/>
  <c r="A1345" i="9"/>
  <c r="B1345" i="9"/>
  <c r="D1345" i="9"/>
  <c r="E1345" i="9"/>
  <c r="F1345" i="9"/>
  <c r="H1345" i="9"/>
  <c r="I1345" i="9"/>
  <c r="A1346" i="9"/>
  <c r="B1346" i="9"/>
  <c r="C1346" i="9"/>
  <c r="D1346" i="9"/>
  <c r="E1346" i="9"/>
  <c r="F1346" i="9"/>
  <c r="G1346" i="9"/>
  <c r="H1346" i="9"/>
  <c r="I1346" i="9"/>
  <c r="A1347" i="9"/>
  <c r="B1347" i="9"/>
  <c r="E1347" i="9"/>
  <c r="F1347" i="9"/>
  <c r="H1347" i="9"/>
  <c r="A1348" i="9"/>
  <c r="B1348" i="9"/>
  <c r="C1348" i="9"/>
  <c r="D1348" i="9"/>
  <c r="E1348" i="9"/>
  <c r="F1348" i="9"/>
  <c r="G1348" i="9"/>
  <c r="H1348" i="9"/>
  <c r="I1348" i="9"/>
  <c r="A1349" i="9"/>
  <c r="B1349" i="9"/>
  <c r="D1349" i="9"/>
  <c r="E1349" i="9"/>
  <c r="F1349" i="9"/>
  <c r="H1349" i="9"/>
  <c r="I1349" i="9"/>
  <c r="A1350" i="9"/>
  <c r="B1350" i="9"/>
  <c r="C1350" i="9"/>
  <c r="D1350" i="9"/>
  <c r="E1350" i="9"/>
  <c r="F1350" i="9"/>
  <c r="G1350" i="9"/>
  <c r="H1350" i="9"/>
  <c r="I1350" i="9"/>
  <c r="A1351" i="9"/>
  <c r="B1351" i="9"/>
  <c r="E1351" i="9"/>
  <c r="F1351" i="9"/>
  <c r="H1351" i="9"/>
  <c r="A1352" i="9"/>
  <c r="B1352" i="9"/>
  <c r="C1352" i="9"/>
  <c r="D1352" i="9"/>
  <c r="E1352" i="9"/>
  <c r="F1352" i="9"/>
  <c r="G1352" i="9"/>
  <c r="H1352" i="9"/>
  <c r="I1352" i="9"/>
  <c r="A1353" i="9"/>
  <c r="B1353" i="9"/>
  <c r="D1353" i="9"/>
  <c r="E1353" i="9"/>
  <c r="F1353" i="9"/>
  <c r="H1353" i="9"/>
  <c r="I1353" i="9"/>
  <c r="A1354" i="9"/>
  <c r="B1354" i="9"/>
  <c r="C1354" i="9"/>
  <c r="D1354" i="9"/>
  <c r="E1354" i="9"/>
  <c r="F1354" i="9"/>
  <c r="G1354" i="9"/>
  <c r="H1354" i="9"/>
  <c r="I1354" i="9"/>
  <c r="A1355" i="9"/>
  <c r="B1355" i="9"/>
  <c r="E1355" i="9"/>
  <c r="F1355" i="9"/>
  <c r="H1355" i="9"/>
  <c r="A1356" i="9"/>
  <c r="B1356" i="9"/>
  <c r="C1356" i="9"/>
  <c r="D1356" i="9"/>
  <c r="E1356" i="9"/>
  <c r="F1356" i="9"/>
  <c r="G1356" i="9"/>
  <c r="H1356" i="9"/>
  <c r="I1356" i="9"/>
  <c r="A1357" i="9"/>
  <c r="B1357" i="9"/>
  <c r="D1357" i="9"/>
  <c r="E1357" i="9"/>
  <c r="F1357" i="9"/>
  <c r="H1357" i="9"/>
  <c r="I1357" i="9"/>
  <c r="A1358" i="9"/>
  <c r="B1358" i="9"/>
  <c r="C1358" i="9"/>
  <c r="D1358" i="9"/>
  <c r="E1358" i="9"/>
  <c r="F1358" i="9"/>
  <c r="G1358" i="9"/>
  <c r="H1358" i="9"/>
  <c r="I1358" i="9"/>
  <c r="A1359" i="9"/>
  <c r="C1359" i="9" s="1"/>
  <c r="B1359" i="9"/>
  <c r="E1359" i="9"/>
  <c r="F1359" i="9"/>
  <c r="G1359" i="9"/>
  <c r="I1359" i="9"/>
  <c r="A1360" i="9"/>
  <c r="E1360" i="9" s="1"/>
  <c r="C1360" i="9"/>
  <c r="G1360" i="9"/>
  <c r="I1360" i="9"/>
  <c r="A1361" i="9"/>
  <c r="C1361" i="9" s="1"/>
  <c r="E1361" i="9"/>
  <c r="I1361" i="9"/>
  <c r="A1362" i="9"/>
  <c r="C1362" i="9"/>
  <c r="E1362" i="9"/>
  <c r="G1362" i="9"/>
  <c r="I1362" i="9"/>
  <c r="A1363" i="9"/>
  <c r="I1363" i="9"/>
  <c r="A1364" i="9"/>
  <c r="E1364" i="9" s="1"/>
  <c r="C1364" i="9"/>
  <c r="G1364" i="9"/>
  <c r="I1364" i="9"/>
  <c r="A1365" i="9"/>
  <c r="C1365" i="9" s="1"/>
  <c r="E1365" i="9"/>
  <c r="I1365" i="9"/>
  <c r="A1366" i="9"/>
  <c r="C1366" i="9"/>
  <c r="E1366" i="9"/>
  <c r="G1366" i="9"/>
  <c r="I1366" i="9"/>
  <c r="A1367" i="9"/>
  <c r="I1367" i="9"/>
  <c r="A1368" i="9"/>
  <c r="E1368" i="9" s="1"/>
  <c r="C1368" i="9"/>
  <c r="G1368" i="9"/>
  <c r="I1368" i="9"/>
  <c r="A1369" i="9"/>
  <c r="C1369" i="9" s="1"/>
  <c r="E1369" i="9"/>
  <c r="I1369" i="9"/>
  <c r="A1370" i="9"/>
  <c r="C1370" i="9"/>
  <c r="E1370" i="9"/>
  <c r="G1370" i="9"/>
  <c r="I1370" i="9"/>
  <c r="A1371" i="9"/>
  <c r="C1371" i="9" s="1"/>
  <c r="A1372" i="9"/>
  <c r="E1372" i="9" s="1"/>
  <c r="C1372" i="9"/>
  <c r="G1372" i="9"/>
  <c r="I1372" i="9"/>
  <c r="A1373" i="9"/>
  <c r="C1373" i="9" s="1"/>
  <c r="E1373" i="9"/>
  <c r="I1373" i="9"/>
  <c r="A1374" i="9"/>
  <c r="C1374" i="9"/>
  <c r="E1374" i="9"/>
  <c r="G1374" i="9"/>
  <c r="I1374" i="9"/>
  <c r="A1375" i="9"/>
  <c r="C1375" i="9" s="1"/>
  <c r="A1376" i="9"/>
  <c r="E1376" i="9" s="1"/>
  <c r="C1376" i="9"/>
  <c r="G1376" i="9"/>
  <c r="I1376" i="9"/>
  <c r="A1377" i="9"/>
  <c r="C1377" i="9" s="1"/>
  <c r="E1377" i="9"/>
  <c r="A1378" i="9"/>
  <c r="C1378" i="9"/>
  <c r="E1378" i="9"/>
  <c r="G1378" i="9"/>
  <c r="I1378" i="9"/>
  <c r="A1379" i="9"/>
  <c r="A1380" i="9"/>
  <c r="E1380" i="9" s="1"/>
  <c r="C1380" i="9"/>
  <c r="G1380" i="9"/>
  <c r="I1380" i="9"/>
  <c r="A1381" i="9"/>
  <c r="C1381" i="9" s="1"/>
  <c r="E1381" i="9"/>
  <c r="I1381" i="9"/>
  <c r="A1382" i="9"/>
  <c r="C1382" i="9"/>
  <c r="E1382" i="9"/>
  <c r="G1382" i="9"/>
  <c r="I1382" i="9"/>
  <c r="A1383" i="9"/>
  <c r="C1383" i="9" s="1"/>
  <c r="A1384" i="9"/>
  <c r="E1384" i="9" s="1"/>
  <c r="C1384" i="9"/>
  <c r="G1384" i="9"/>
  <c r="I1384" i="9"/>
  <c r="A1385" i="9"/>
  <c r="I1385" i="9" s="1"/>
  <c r="E1385" i="9"/>
  <c r="A1386" i="9"/>
  <c r="C1386" i="9"/>
  <c r="E1386" i="9"/>
  <c r="G1386" i="9"/>
  <c r="I1386" i="9"/>
  <c r="A1387" i="9"/>
  <c r="C1387" i="9" s="1"/>
  <c r="A1388" i="9"/>
  <c r="E1388" i="9" s="1"/>
  <c r="C1388" i="9"/>
  <c r="G1388" i="9"/>
  <c r="I1388" i="9"/>
  <c r="A1389" i="9"/>
  <c r="C1389" i="9" s="1"/>
  <c r="E1389" i="9"/>
  <c r="I1389" i="9"/>
  <c r="A1390" i="9"/>
  <c r="C1390" i="9"/>
  <c r="E1390" i="9"/>
  <c r="G1390" i="9"/>
  <c r="I1390" i="9"/>
  <c r="A1391" i="9"/>
  <c r="A1392" i="9"/>
  <c r="E1392" i="9" s="1"/>
  <c r="C1392" i="9"/>
  <c r="G1392" i="9"/>
  <c r="I1392" i="9"/>
  <c r="A1393" i="9"/>
  <c r="I1393" i="9" s="1"/>
  <c r="E1393" i="9"/>
  <c r="A1394" i="9"/>
  <c r="C1394" i="9"/>
  <c r="E1394" i="9"/>
  <c r="G1394" i="9"/>
  <c r="I1394" i="9"/>
  <c r="A1395" i="9"/>
  <c r="I1395" i="9"/>
  <c r="A1396" i="9"/>
  <c r="E1396" i="9" s="1"/>
  <c r="C1396" i="9"/>
  <c r="G1396" i="9"/>
  <c r="I1396" i="9"/>
  <c r="A1397" i="9"/>
  <c r="C1397" i="9" s="1"/>
  <c r="E1397" i="9"/>
  <c r="I1397" i="9"/>
  <c r="A1398" i="9"/>
  <c r="C1398" i="9"/>
  <c r="E1398" i="9"/>
  <c r="G1398" i="9"/>
  <c r="I1398" i="9"/>
  <c r="A1399" i="9"/>
  <c r="C1399" i="9" s="1"/>
  <c r="A1400" i="9"/>
  <c r="E1400" i="9" s="1"/>
  <c r="C1400" i="9"/>
  <c r="G1400" i="9"/>
  <c r="I1400" i="9"/>
  <c r="A1401" i="9"/>
  <c r="C1401" i="9" s="1"/>
  <c r="E1401" i="9"/>
  <c r="I1401" i="9"/>
  <c r="A1402" i="9"/>
  <c r="C1402" i="9"/>
  <c r="E1402" i="9"/>
  <c r="G1402" i="9"/>
  <c r="I1402" i="9"/>
  <c r="A1403" i="9"/>
  <c r="C1403" i="9" s="1"/>
  <c r="A1404" i="9"/>
  <c r="E1404" i="9" s="1"/>
  <c r="C1404" i="9"/>
  <c r="G1404" i="9"/>
  <c r="I1404" i="9"/>
  <c r="A1405" i="9"/>
  <c r="C1405" i="9" s="1"/>
  <c r="E1405" i="9"/>
  <c r="I1405" i="9"/>
  <c r="A1406" i="9"/>
  <c r="C1406" i="9"/>
  <c r="E1406" i="9"/>
  <c r="G1406" i="9"/>
  <c r="I1406" i="9"/>
  <c r="A1407" i="9"/>
  <c r="I1407" i="9"/>
  <c r="A1408" i="9"/>
  <c r="E1408" i="9" s="1"/>
  <c r="C1408" i="9"/>
  <c r="G1408" i="9"/>
  <c r="I1408" i="9"/>
  <c r="A1409" i="9"/>
  <c r="I1409" i="9" s="1"/>
  <c r="E1409" i="9"/>
  <c r="A1410" i="9"/>
  <c r="C1410" i="9"/>
  <c r="E1410" i="9"/>
  <c r="G1410" i="9"/>
  <c r="I1410" i="9"/>
  <c r="A1411" i="9"/>
  <c r="A1412" i="9"/>
  <c r="E1412" i="9" s="1"/>
  <c r="C1412" i="9"/>
  <c r="G1412" i="9"/>
  <c r="I1412" i="9"/>
  <c r="A1413" i="9"/>
  <c r="C1413" i="9" s="1"/>
  <c r="E1413" i="9"/>
  <c r="I1413" i="9"/>
  <c r="A1414" i="9"/>
  <c r="C1414" i="9"/>
  <c r="E1414" i="9"/>
  <c r="G1414" i="9"/>
  <c r="I1414" i="9"/>
  <c r="A1415" i="9"/>
  <c r="I1415" i="9"/>
  <c r="A1416" i="9"/>
  <c r="E1416" i="9" s="1"/>
  <c r="C1416" i="9"/>
  <c r="G1416" i="9"/>
  <c r="I1416" i="9"/>
  <c r="A1417" i="9"/>
  <c r="I1417" i="9" s="1"/>
  <c r="E1417" i="9"/>
  <c r="A1418" i="9"/>
  <c r="C1418" i="9"/>
  <c r="E1418" i="9"/>
  <c r="G1418" i="9"/>
  <c r="I1418" i="9"/>
  <c r="A1419" i="9"/>
  <c r="A1420" i="9"/>
  <c r="E1420" i="9" s="1"/>
  <c r="C1420" i="9"/>
  <c r="G1420" i="9"/>
  <c r="I1420" i="9"/>
  <c r="A1421" i="9"/>
  <c r="C1421" i="9" s="1"/>
  <c r="E1421" i="9"/>
  <c r="I1421" i="9"/>
  <c r="A1422" i="9"/>
  <c r="C1422" i="9"/>
  <c r="E1422" i="9"/>
  <c r="G1422" i="9"/>
  <c r="I1422" i="9"/>
  <c r="A1423" i="9"/>
  <c r="I1423" i="9"/>
  <c r="A1424" i="9"/>
  <c r="E1424" i="9" s="1"/>
  <c r="C1424" i="9"/>
  <c r="G1424" i="9"/>
  <c r="I1424" i="9"/>
  <c r="A1425" i="9"/>
  <c r="C1425" i="9" s="1"/>
  <c r="E1425" i="9"/>
  <c r="A1426" i="9"/>
  <c r="C1426" i="9"/>
  <c r="E1426" i="9"/>
  <c r="G1426" i="9"/>
  <c r="I1426" i="9"/>
  <c r="A1427" i="9"/>
  <c r="A1428" i="9"/>
  <c r="E1428" i="9" s="1"/>
  <c r="C1428" i="9"/>
  <c r="G1428" i="9"/>
  <c r="I1428" i="9"/>
  <c r="A1429" i="9"/>
  <c r="C1429" i="9" s="1"/>
  <c r="E1429" i="9"/>
  <c r="A1430" i="9"/>
  <c r="C1430" i="9"/>
  <c r="E1430" i="9"/>
  <c r="G1430" i="9"/>
  <c r="I1430" i="9"/>
  <c r="A1431" i="9"/>
  <c r="A1432" i="9"/>
  <c r="E1432" i="9" s="1"/>
  <c r="C1432" i="9"/>
  <c r="G1432" i="9"/>
  <c r="I1432" i="9"/>
  <c r="A1433" i="9"/>
  <c r="C1433" i="9" s="1"/>
  <c r="E1433" i="9"/>
  <c r="I1433" i="9"/>
  <c r="A1434" i="9"/>
  <c r="C1434" i="9"/>
  <c r="E1434" i="9"/>
  <c r="G1434" i="9"/>
  <c r="I1434" i="9"/>
  <c r="A1435" i="9"/>
  <c r="C1435" i="9" s="1"/>
  <c r="A1436" i="9"/>
  <c r="E1436" i="9" s="1"/>
  <c r="C1436" i="9"/>
  <c r="G1436" i="9"/>
  <c r="I1436" i="9"/>
  <c r="A1437" i="9"/>
  <c r="I1437" i="9" s="1"/>
  <c r="E1437" i="9"/>
  <c r="A1438" i="9"/>
  <c r="C1438" i="9"/>
  <c r="E1438" i="9"/>
  <c r="G1438" i="9"/>
  <c r="I1438" i="9"/>
  <c r="A1439" i="9"/>
  <c r="C1439" i="9" s="1"/>
  <c r="I1439" i="9"/>
  <c r="A1440" i="9"/>
  <c r="E1440" i="9" s="1"/>
  <c r="C1440" i="9"/>
  <c r="G1440" i="9"/>
  <c r="I1440" i="9"/>
  <c r="A1441" i="9"/>
  <c r="C1441" i="9" s="1"/>
  <c r="E1441" i="9"/>
  <c r="I1441" i="9"/>
  <c r="A1442" i="9"/>
  <c r="C1442" i="9"/>
  <c r="E1442" i="9"/>
  <c r="G1442" i="9"/>
  <c r="I1442" i="9"/>
  <c r="A1443" i="9"/>
  <c r="C1443" i="9" s="1"/>
  <c r="A1444" i="9"/>
  <c r="E1444" i="9" s="1"/>
  <c r="C1444" i="9"/>
  <c r="G1444" i="9"/>
  <c r="I1444" i="9"/>
  <c r="A1445" i="9"/>
  <c r="I1445" i="9" s="1"/>
  <c r="E1445" i="9"/>
  <c r="A1446" i="9"/>
  <c r="C1446" i="9"/>
  <c r="E1446" i="9"/>
  <c r="G1446" i="9"/>
  <c r="I1446" i="9"/>
  <c r="A1447" i="9"/>
  <c r="C1447" i="9" s="1"/>
  <c r="A1448" i="9"/>
  <c r="E1448" i="9" s="1"/>
  <c r="C1448" i="9"/>
  <c r="G1448" i="9"/>
  <c r="I1448" i="9"/>
  <c r="A1449" i="9"/>
  <c r="C1449" i="9" s="1"/>
  <c r="E1449" i="9"/>
  <c r="I1449" i="9"/>
  <c r="A1450" i="9"/>
  <c r="C1450" i="9"/>
  <c r="E1450" i="9"/>
  <c r="G1450" i="9"/>
  <c r="I1450" i="9"/>
  <c r="A1451" i="9"/>
  <c r="C1451" i="9" s="1"/>
  <c r="I1451" i="9"/>
  <c r="A1452" i="9"/>
  <c r="E1452" i="9" s="1"/>
  <c r="C1452" i="9"/>
  <c r="G1452" i="9"/>
  <c r="I1452" i="9"/>
  <c r="A1453" i="9"/>
  <c r="C1453" i="9" s="1"/>
  <c r="E1453" i="9"/>
  <c r="I1453" i="9"/>
  <c r="A1454" i="9"/>
  <c r="C1454" i="9"/>
  <c r="E1454" i="9"/>
  <c r="G1454" i="9"/>
  <c r="I1454" i="9"/>
  <c r="A1455" i="9"/>
  <c r="A1456" i="9"/>
  <c r="E1456" i="9" s="1"/>
  <c r="C1456" i="9"/>
  <c r="G1456" i="9"/>
  <c r="I1456" i="9"/>
  <c r="A1457" i="9"/>
  <c r="C1457" i="9" s="1"/>
  <c r="E1457" i="9"/>
  <c r="I1457" i="9"/>
  <c r="A1458" i="9"/>
  <c r="C1458" i="9"/>
  <c r="E1458" i="9"/>
  <c r="G1458" i="9"/>
  <c r="I1458" i="9"/>
  <c r="A1459" i="9"/>
  <c r="A1460" i="9"/>
  <c r="E1460" i="9" s="1"/>
  <c r="C1460" i="9"/>
  <c r="G1460" i="9"/>
  <c r="I1460" i="9"/>
  <c r="A1461" i="9"/>
  <c r="C1461" i="9" s="1"/>
  <c r="E1461" i="9"/>
  <c r="I1461" i="9"/>
  <c r="A1462" i="9"/>
  <c r="C1462" i="9"/>
  <c r="E1462" i="9"/>
  <c r="G1462" i="9"/>
  <c r="I1462" i="9"/>
  <c r="A1463" i="9"/>
  <c r="A1464" i="9"/>
  <c r="E1464" i="9" s="1"/>
  <c r="C1464" i="9"/>
  <c r="G1464" i="9"/>
  <c r="I1464" i="9"/>
  <c r="A1465" i="9"/>
  <c r="C1465" i="9" s="1"/>
  <c r="E1465" i="9"/>
  <c r="I1465" i="9"/>
  <c r="A1466" i="9"/>
  <c r="C1466" i="9"/>
  <c r="E1466" i="9"/>
  <c r="G1466" i="9"/>
  <c r="I1466" i="9"/>
  <c r="A1467" i="9"/>
  <c r="C1467" i="9" s="1"/>
  <c r="I1467" i="9"/>
  <c r="A1468" i="9"/>
  <c r="E1468" i="9" s="1"/>
  <c r="C1468" i="9"/>
  <c r="G1468" i="9"/>
  <c r="I1468" i="9"/>
  <c r="A1469" i="9"/>
  <c r="C1469" i="9" s="1"/>
  <c r="E1469" i="9"/>
  <c r="I1469" i="9"/>
  <c r="A1470" i="9"/>
  <c r="C1470" i="9"/>
  <c r="E1470" i="9"/>
  <c r="G1470" i="9"/>
  <c r="I1470" i="9"/>
  <c r="A1471" i="9"/>
  <c r="C1471" i="9" s="1"/>
  <c r="A1472" i="9"/>
  <c r="E1472" i="9" s="1"/>
  <c r="C1472" i="9"/>
  <c r="G1472" i="9"/>
  <c r="I1472" i="9"/>
  <c r="A1473" i="9"/>
  <c r="C1473" i="9" s="1"/>
  <c r="E1473" i="9"/>
  <c r="I1473" i="9"/>
  <c r="A1474" i="9"/>
  <c r="C1474" i="9"/>
  <c r="E1474" i="9"/>
  <c r="G1474" i="9"/>
  <c r="I1474" i="9"/>
  <c r="A1475" i="9"/>
  <c r="C1475" i="9" s="1"/>
  <c r="I1475" i="9"/>
  <c r="A1476" i="9"/>
  <c r="E1476" i="9" s="1"/>
  <c r="C1476" i="9"/>
  <c r="G1476" i="9"/>
  <c r="I1476" i="9"/>
  <c r="A1477" i="9"/>
  <c r="C1477" i="9" s="1"/>
  <c r="E1477" i="9"/>
  <c r="I1477" i="9"/>
  <c r="A1478" i="9"/>
  <c r="C1478" i="9"/>
  <c r="E1478" i="9"/>
  <c r="G1478" i="9"/>
  <c r="I1478" i="9"/>
  <c r="A1479" i="9"/>
  <c r="C1479" i="9" s="1"/>
  <c r="A1480" i="9"/>
  <c r="E1480" i="9" s="1"/>
  <c r="C1480" i="9"/>
  <c r="G1480" i="9"/>
  <c r="I1480" i="9"/>
  <c r="A1481" i="9"/>
  <c r="C1481" i="9" s="1"/>
  <c r="E1481" i="9"/>
  <c r="A1482" i="9"/>
  <c r="C1482" i="9"/>
  <c r="E1482" i="9"/>
  <c r="G1482" i="9"/>
  <c r="I1482" i="9"/>
  <c r="A1483" i="9"/>
  <c r="C1483" i="9" s="1"/>
  <c r="A1484" i="9"/>
  <c r="E1484" i="9" s="1"/>
  <c r="C1484" i="9"/>
  <c r="G1484" i="9"/>
  <c r="I1484" i="9"/>
  <c r="A1485" i="9"/>
  <c r="C1485" i="9" s="1"/>
  <c r="E1485" i="9"/>
  <c r="I1485" i="9"/>
  <c r="A1486" i="9"/>
  <c r="C1486" i="9"/>
  <c r="E1486" i="9"/>
  <c r="G1486" i="9"/>
  <c r="I1486" i="9"/>
  <c r="A1487" i="9"/>
  <c r="C1487" i="9" s="1"/>
  <c r="I1487" i="9"/>
  <c r="A1488" i="9"/>
  <c r="E1488" i="9" s="1"/>
  <c r="C1488" i="9"/>
  <c r="G1488" i="9"/>
  <c r="I1488" i="9"/>
  <c r="A1489" i="9"/>
  <c r="C1489" i="9" s="1"/>
  <c r="E1489" i="9"/>
  <c r="I1489" i="9"/>
  <c r="A1490" i="9"/>
  <c r="C1490" i="9"/>
  <c r="E1490" i="9"/>
  <c r="G1490" i="9"/>
  <c r="I1490" i="9"/>
  <c r="A1491" i="9"/>
  <c r="A1492" i="9"/>
  <c r="E1492" i="9" s="1"/>
  <c r="C1492" i="9"/>
  <c r="G1492" i="9"/>
  <c r="I1492" i="9"/>
  <c r="A1493" i="9"/>
  <c r="C1493" i="9" s="1"/>
  <c r="E1493" i="9"/>
  <c r="I1493" i="9"/>
  <c r="A1494" i="9"/>
  <c r="C1494" i="9"/>
  <c r="E1494" i="9"/>
  <c r="G1494" i="9"/>
  <c r="I1494" i="9"/>
  <c r="A1495" i="9"/>
  <c r="A1496" i="9"/>
  <c r="E1496" i="9" s="1"/>
  <c r="C1496" i="9"/>
  <c r="G1496" i="9"/>
  <c r="I1496" i="9"/>
  <c r="A1497" i="9"/>
  <c r="C1497" i="9" s="1"/>
  <c r="E1497" i="9"/>
  <c r="I1497" i="9"/>
  <c r="A1498" i="9"/>
  <c r="C1498" i="9"/>
  <c r="E1498" i="9"/>
  <c r="G1498" i="9"/>
  <c r="I1498" i="9"/>
  <c r="A1499" i="9"/>
  <c r="I1499" i="9"/>
  <c r="A1500" i="9"/>
  <c r="E1500" i="9" s="1"/>
  <c r="C1500" i="9"/>
  <c r="G1500" i="9"/>
  <c r="I1500" i="9"/>
  <c r="A1501" i="9"/>
  <c r="C1501" i="9" s="1"/>
  <c r="E1501" i="9"/>
  <c r="A1502" i="9"/>
  <c r="C1502" i="9"/>
  <c r="E1502" i="9"/>
  <c r="G1502" i="9"/>
  <c r="I1502" i="9"/>
  <c r="A1503" i="9"/>
  <c r="A1504" i="9"/>
  <c r="E1504" i="9" s="1"/>
  <c r="C1504" i="9"/>
  <c r="G1504" i="9"/>
  <c r="I1504" i="9"/>
  <c r="A1505" i="9"/>
  <c r="C1505" i="9" s="1"/>
  <c r="E1505" i="9"/>
  <c r="I1505" i="9"/>
  <c r="A1506" i="9"/>
  <c r="C1506" i="9"/>
  <c r="E1506" i="9"/>
  <c r="G1506" i="9"/>
  <c r="I1506" i="9"/>
  <c r="A1507" i="9"/>
  <c r="C1507" i="9" s="1"/>
  <c r="A1508" i="9"/>
  <c r="E1508" i="9" s="1"/>
  <c r="C1508" i="9"/>
  <c r="G1508" i="9"/>
  <c r="I1508" i="9"/>
  <c r="A1509" i="9"/>
  <c r="C1509" i="9" s="1"/>
  <c r="E1509" i="9"/>
  <c r="I1509" i="9"/>
  <c r="A1510" i="9"/>
  <c r="C1510" i="9"/>
  <c r="E1510" i="9"/>
  <c r="G1510" i="9"/>
  <c r="I1510" i="9"/>
  <c r="A1511" i="9"/>
  <c r="A1512" i="9"/>
  <c r="E1512" i="9" s="1"/>
  <c r="C1512" i="9"/>
  <c r="G1512" i="9"/>
  <c r="I1512" i="9"/>
  <c r="A1513" i="9"/>
  <c r="I1513" i="9" s="1"/>
  <c r="E1513" i="9"/>
  <c r="A1514" i="9"/>
  <c r="C1514" i="9"/>
  <c r="E1514" i="9"/>
  <c r="G1514" i="9"/>
  <c r="I1514" i="9"/>
  <c r="A1515" i="9"/>
  <c r="C1515" i="9" s="1"/>
  <c r="A1516" i="9"/>
  <c r="E1516" i="9" s="1"/>
  <c r="C1516" i="9"/>
  <c r="G1516" i="9"/>
  <c r="I1516" i="9"/>
  <c r="A1517" i="9"/>
  <c r="C1517" i="9" s="1"/>
  <c r="E1517" i="9"/>
  <c r="I1517" i="9"/>
  <c r="A1518" i="9"/>
  <c r="C1518" i="9"/>
  <c r="E1518" i="9"/>
  <c r="G1518" i="9"/>
  <c r="I1518" i="9"/>
  <c r="A1519" i="9"/>
  <c r="C1519" i="9" s="1"/>
  <c r="I1519" i="9"/>
  <c r="A1520" i="9"/>
  <c r="E1520" i="9" s="1"/>
  <c r="C1520" i="9"/>
  <c r="G1520" i="9"/>
  <c r="I1520" i="9"/>
  <c r="A1521" i="9"/>
  <c r="C1521" i="9" s="1"/>
  <c r="E1521" i="9"/>
  <c r="I1521" i="9"/>
  <c r="A1522" i="9"/>
  <c r="C1522" i="9"/>
  <c r="E1522" i="9"/>
  <c r="G1522" i="9"/>
  <c r="I1522" i="9"/>
  <c r="A1523" i="9"/>
  <c r="C1523" i="9" s="1"/>
  <c r="A1524" i="9"/>
  <c r="E1524" i="9" s="1"/>
  <c r="C1524" i="9"/>
  <c r="G1524" i="9"/>
  <c r="I1524" i="9"/>
  <c r="A1525" i="9"/>
  <c r="C1525" i="9" s="1"/>
  <c r="E1525" i="9"/>
  <c r="A1526" i="9"/>
  <c r="C1526" i="9"/>
  <c r="E1526" i="9"/>
  <c r="G1526" i="9"/>
  <c r="I1526" i="9"/>
  <c r="A1527" i="9"/>
  <c r="C1527" i="9" s="1"/>
  <c r="A1528" i="9"/>
  <c r="E1528" i="9" s="1"/>
  <c r="C1528" i="9"/>
  <c r="G1528" i="9"/>
  <c r="I1528" i="9"/>
  <c r="A1529" i="9"/>
  <c r="C1529" i="9" s="1"/>
  <c r="E1529" i="9"/>
  <c r="I1529" i="9"/>
  <c r="A1530" i="9"/>
  <c r="C1530" i="9"/>
  <c r="E1530" i="9"/>
  <c r="G1530" i="9"/>
  <c r="I1530" i="9"/>
  <c r="A1531" i="9"/>
  <c r="C1531" i="9" s="1"/>
  <c r="I1531" i="9"/>
  <c r="A1532" i="9"/>
  <c r="E1532" i="9" s="1"/>
  <c r="C1532" i="9"/>
  <c r="G1532" i="9"/>
  <c r="I1532" i="9"/>
  <c r="A1533" i="9"/>
  <c r="C1533" i="9" s="1"/>
  <c r="E1533" i="9"/>
  <c r="I1533" i="9"/>
  <c r="A1534" i="9"/>
  <c r="C1534" i="9"/>
  <c r="E1534" i="9"/>
  <c r="G1534" i="9"/>
  <c r="I1534" i="9"/>
  <c r="A1535" i="9"/>
  <c r="C1535" i="9" s="1"/>
  <c r="A1536" i="9"/>
  <c r="E1536" i="9" s="1"/>
  <c r="C1536" i="9"/>
  <c r="G1536" i="9"/>
  <c r="I1536" i="9"/>
  <c r="A1537" i="9"/>
  <c r="I1537" i="9" s="1"/>
  <c r="E1537" i="9"/>
  <c r="A1538" i="9"/>
  <c r="C1538" i="9"/>
  <c r="E1538" i="9"/>
  <c r="G1538" i="9"/>
  <c r="I1538" i="9"/>
  <c r="A1539" i="9"/>
  <c r="C1539" i="9" s="1"/>
  <c r="A1540" i="9"/>
  <c r="E1540" i="9" s="1"/>
  <c r="C1540" i="9"/>
  <c r="G1540" i="9"/>
  <c r="I1540" i="9"/>
  <c r="A1541" i="9"/>
  <c r="C1541" i="9" s="1"/>
  <c r="E1541" i="9"/>
  <c r="I1541" i="9"/>
  <c r="A1542" i="9"/>
  <c r="C1542" i="9"/>
  <c r="E1542" i="9"/>
  <c r="G1542" i="9"/>
  <c r="I1542" i="9"/>
  <c r="A1543" i="9"/>
  <c r="I1543" i="9"/>
  <c r="A1544" i="9"/>
  <c r="E1544" i="9" s="1"/>
  <c r="C1544" i="9"/>
  <c r="G1544" i="9"/>
  <c r="I1544" i="9"/>
  <c r="A1545" i="9"/>
  <c r="C1545" i="9" s="1"/>
  <c r="E1545" i="9"/>
  <c r="I1545" i="9"/>
  <c r="A1546" i="9"/>
  <c r="C1546" i="9"/>
  <c r="E1546" i="9"/>
  <c r="G1546" i="9"/>
  <c r="I1546" i="9"/>
  <c r="A1547" i="9"/>
  <c r="C1547" i="9" s="1"/>
  <c r="A1548" i="9"/>
  <c r="E1548" i="9" s="1"/>
  <c r="C1548" i="9"/>
  <c r="G1548" i="9"/>
  <c r="I1548" i="9"/>
  <c r="A1549" i="9"/>
  <c r="C1549" i="9" s="1"/>
  <c r="E1549" i="9"/>
  <c r="I1549" i="9"/>
  <c r="A1550" i="9"/>
  <c r="C1550" i="9"/>
  <c r="E1550" i="9"/>
  <c r="G1550" i="9"/>
  <c r="I1550" i="9"/>
  <c r="A1551" i="9"/>
  <c r="C1551" i="9" s="1"/>
  <c r="I1551" i="9"/>
  <c r="A1552" i="9"/>
  <c r="E1552" i="9" s="1"/>
  <c r="C1552" i="9"/>
  <c r="G1552" i="9"/>
  <c r="I1552" i="9"/>
  <c r="A1553" i="9"/>
  <c r="C1553" i="9" s="1"/>
  <c r="E1553" i="9"/>
  <c r="I1553" i="9"/>
  <c r="A1554" i="9"/>
  <c r="C1554" i="9"/>
  <c r="E1554" i="9"/>
  <c r="G1554" i="9"/>
  <c r="I1554" i="9"/>
  <c r="A1555" i="9"/>
  <c r="C1555" i="9" s="1"/>
  <c r="A1556" i="9"/>
  <c r="E1556" i="9" s="1"/>
  <c r="C1556" i="9"/>
  <c r="G1556" i="9"/>
  <c r="I1556" i="9"/>
  <c r="A1557" i="9"/>
  <c r="C1557" i="9" s="1"/>
  <c r="E1557" i="9"/>
  <c r="A1558" i="9"/>
  <c r="C1558" i="9"/>
  <c r="E1558" i="9"/>
  <c r="G1558" i="9"/>
  <c r="I1558" i="9"/>
  <c r="A1559" i="9"/>
  <c r="C1559" i="9" s="1"/>
  <c r="A1560" i="9"/>
  <c r="E1560" i="9" s="1"/>
  <c r="C1560" i="9"/>
  <c r="G1560" i="9"/>
  <c r="I1560" i="9"/>
  <c r="A1561" i="9"/>
  <c r="C1561" i="9" s="1"/>
  <c r="E1561" i="9"/>
  <c r="I1561" i="9"/>
  <c r="A1562" i="9"/>
  <c r="C1562" i="9"/>
  <c r="E1562" i="9"/>
  <c r="G1562" i="9"/>
  <c r="I1562" i="9"/>
  <c r="A1563" i="9"/>
  <c r="A1564" i="9"/>
  <c r="E1564" i="9" s="1"/>
  <c r="C1564" i="9"/>
  <c r="G1564" i="9"/>
  <c r="I1564" i="9"/>
  <c r="A1565" i="9"/>
  <c r="C1565" i="9" s="1"/>
  <c r="E1565" i="9"/>
  <c r="I1565" i="9"/>
  <c r="A1566" i="9"/>
  <c r="C1566" i="9"/>
  <c r="E1566" i="9"/>
  <c r="G1566" i="9"/>
  <c r="I1566" i="9"/>
  <c r="A1567" i="9"/>
  <c r="C1567" i="9" s="1"/>
  <c r="A1568" i="9"/>
  <c r="E1568" i="9" s="1"/>
  <c r="C1568" i="9"/>
  <c r="G1568" i="9"/>
  <c r="I1568" i="9"/>
  <c r="A1569" i="9"/>
  <c r="C1569" i="9" s="1"/>
  <c r="E1569" i="9"/>
  <c r="A1570" i="9"/>
  <c r="C1570" i="9"/>
  <c r="E1570" i="9"/>
  <c r="G1570" i="9"/>
  <c r="I1570" i="9"/>
  <c r="A1571" i="9"/>
  <c r="A1572" i="9"/>
  <c r="E1572" i="9" s="1"/>
  <c r="C1572" i="9"/>
  <c r="G1572" i="9"/>
  <c r="I1572" i="9"/>
  <c r="A1573" i="9"/>
  <c r="C1573" i="9" s="1"/>
  <c r="E1573" i="9"/>
  <c r="I1573" i="9"/>
  <c r="A1574" i="9"/>
  <c r="C1574" i="9"/>
  <c r="E1574" i="9"/>
  <c r="G1574" i="9"/>
  <c r="I1574" i="9"/>
  <c r="A1575" i="9"/>
  <c r="C1575" i="9" s="1"/>
  <c r="A1576" i="9"/>
  <c r="E1576" i="9" s="1"/>
  <c r="C1576" i="9"/>
  <c r="G1576" i="9"/>
  <c r="I1576" i="9"/>
  <c r="A1577" i="9"/>
  <c r="I1577" i="9" s="1"/>
  <c r="E1577" i="9"/>
  <c r="A1578" i="9"/>
  <c r="C1578" i="9"/>
  <c r="E1578" i="9"/>
  <c r="G1578" i="9"/>
  <c r="I1578" i="9"/>
  <c r="A1579" i="9"/>
  <c r="C1579" i="9" s="1"/>
  <c r="I1579" i="9"/>
  <c r="A1580" i="9"/>
  <c r="E1580" i="9" s="1"/>
  <c r="C1580" i="9"/>
  <c r="G1580" i="9"/>
  <c r="I1580" i="9"/>
  <c r="A1581" i="9"/>
  <c r="C1581" i="9" s="1"/>
  <c r="E1581" i="9"/>
  <c r="I1581" i="9"/>
  <c r="A1582" i="9"/>
  <c r="C1582" i="9"/>
  <c r="E1582" i="9"/>
  <c r="G1582" i="9"/>
  <c r="I1582" i="9"/>
  <c r="A1583" i="9"/>
  <c r="C1583" i="9" s="1"/>
  <c r="A1584" i="9"/>
  <c r="E1584" i="9" s="1"/>
  <c r="C1584" i="9"/>
  <c r="G1584" i="9"/>
  <c r="I1584" i="9"/>
  <c r="A1585" i="9"/>
  <c r="C1585" i="9" s="1"/>
  <c r="E1585" i="9"/>
  <c r="A1586" i="9"/>
  <c r="C1586" i="9"/>
  <c r="E1586" i="9"/>
  <c r="G1586" i="9"/>
  <c r="I1586" i="9"/>
  <c r="A1587" i="9"/>
  <c r="C1587" i="9" s="1"/>
  <c r="I1587" i="9"/>
  <c r="A1588" i="9"/>
  <c r="E1588" i="9" s="1"/>
  <c r="C1588" i="9"/>
  <c r="G1588" i="9"/>
  <c r="I1588" i="9"/>
  <c r="A1589" i="9"/>
  <c r="I1589" i="9" s="1"/>
  <c r="E1589" i="9"/>
  <c r="A1590" i="9"/>
  <c r="C1590" i="9"/>
  <c r="E1590" i="9"/>
  <c r="G1590" i="9"/>
  <c r="I1590" i="9"/>
  <c r="A1591" i="9"/>
  <c r="C1591" i="9" s="1"/>
  <c r="A1592" i="9"/>
  <c r="E1592" i="9" s="1"/>
  <c r="C1592" i="9"/>
  <c r="G1592" i="9"/>
  <c r="I1592" i="9"/>
  <c r="A1593" i="9"/>
  <c r="C1593" i="9" s="1"/>
  <c r="E1593" i="9"/>
  <c r="I1593" i="9"/>
  <c r="A1594" i="9"/>
  <c r="C1594" i="9"/>
  <c r="E1594" i="9"/>
  <c r="G1594" i="9"/>
  <c r="I1594" i="9"/>
  <c r="A1595" i="9"/>
  <c r="C1595" i="9" s="1"/>
  <c r="I1595" i="9"/>
  <c r="A1596" i="9"/>
  <c r="E1596" i="9" s="1"/>
  <c r="C1596" i="9"/>
  <c r="G1596" i="9"/>
  <c r="I1596" i="9"/>
  <c r="A1597" i="9"/>
  <c r="C1597" i="9" s="1"/>
  <c r="E1597" i="9"/>
  <c r="A1598" i="9"/>
  <c r="C1598" i="9"/>
  <c r="E1598" i="9"/>
  <c r="G1598" i="9"/>
  <c r="I1598" i="9"/>
  <c r="A1599" i="9"/>
  <c r="C1599" i="9" s="1"/>
  <c r="A1600" i="9"/>
  <c r="E1600" i="9" s="1"/>
  <c r="C1600" i="9"/>
  <c r="G1600" i="9"/>
  <c r="I1600" i="9"/>
  <c r="A1601" i="9"/>
  <c r="C1601" i="9" s="1"/>
  <c r="E1601" i="9"/>
  <c r="I1601" i="9"/>
  <c r="A1602" i="9"/>
  <c r="C1602" i="9"/>
  <c r="E1602" i="9"/>
  <c r="G1602" i="9"/>
  <c r="I1602" i="9"/>
  <c r="A1603" i="9"/>
  <c r="C1603" i="9" s="1"/>
  <c r="I1603" i="9"/>
  <c r="A1604" i="9"/>
  <c r="E1604" i="9" s="1"/>
  <c r="C1604" i="9"/>
  <c r="G1604" i="9"/>
  <c r="I1604" i="9"/>
  <c r="A1605" i="9"/>
  <c r="C1605" i="9" s="1"/>
  <c r="E1605" i="9"/>
  <c r="I1605" i="9"/>
  <c r="A1606" i="9"/>
  <c r="C1606" i="9"/>
  <c r="E1606" i="9"/>
  <c r="G1606" i="9"/>
  <c r="I1606" i="9"/>
  <c r="A1607" i="9"/>
  <c r="C1607" i="9" s="1"/>
  <c r="A1608" i="9"/>
  <c r="E1608" i="9" s="1"/>
  <c r="C1608" i="9"/>
  <c r="G1608" i="9"/>
  <c r="I1608" i="9"/>
  <c r="A1609" i="9"/>
  <c r="C1609" i="9" s="1"/>
  <c r="E1609" i="9"/>
  <c r="I1609" i="9"/>
  <c r="A1610" i="9"/>
  <c r="C1610" i="9"/>
  <c r="E1610" i="9"/>
  <c r="G1610" i="9"/>
  <c r="I1610" i="9"/>
  <c r="A1611" i="9"/>
  <c r="C1611" i="9" s="1"/>
  <c r="I1611" i="9"/>
  <c r="A1612" i="9"/>
  <c r="E1612" i="9" s="1"/>
  <c r="C1612" i="9"/>
  <c r="G1612" i="9"/>
  <c r="I1612" i="9"/>
  <c r="A1613" i="9"/>
  <c r="C1613" i="9" s="1"/>
  <c r="E1613" i="9"/>
  <c r="A1614" i="9"/>
  <c r="C1614" i="9"/>
  <c r="E1614" i="9"/>
  <c r="G1614" i="9"/>
  <c r="I1614" i="9"/>
  <c r="A1615" i="9"/>
  <c r="A1616" i="9"/>
  <c r="E1616" i="9" s="1"/>
  <c r="C1616" i="9"/>
  <c r="G1616" i="9"/>
  <c r="I1616" i="9"/>
  <c r="A1617" i="9"/>
  <c r="C1617" i="9" s="1"/>
  <c r="E1617" i="9"/>
  <c r="I1617" i="9"/>
  <c r="A1618" i="9"/>
  <c r="C1618" i="9"/>
  <c r="E1618" i="9"/>
  <c r="G1618" i="9"/>
  <c r="I1618" i="9"/>
  <c r="A1619" i="9"/>
  <c r="A1620" i="9"/>
  <c r="E1620" i="9" s="1"/>
  <c r="C1620" i="9"/>
  <c r="G1620" i="9"/>
  <c r="I1620" i="9"/>
  <c r="A1621" i="9"/>
  <c r="C1621" i="9" s="1"/>
  <c r="E1621" i="9"/>
  <c r="I1621" i="9"/>
  <c r="A1622" i="9"/>
  <c r="C1622" i="9"/>
  <c r="E1622" i="9"/>
  <c r="G1622" i="9"/>
  <c r="I1622" i="9"/>
  <c r="A1623" i="9"/>
  <c r="C1623" i="9" s="1"/>
  <c r="A1624" i="9"/>
  <c r="E1624" i="9" s="1"/>
  <c r="C1624" i="9"/>
  <c r="G1624" i="9"/>
  <c r="I1624" i="9"/>
  <c r="A1625" i="9"/>
  <c r="C1625" i="9" s="1"/>
  <c r="E1625" i="9"/>
  <c r="A1626" i="9"/>
  <c r="C1626" i="9"/>
  <c r="E1626" i="9"/>
  <c r="G1626" i="9"/>
  <c r="I1626" i="9"/>
  <c r="A1627" i="9"/>
  <c r="C1627" i="9" s="1"/>
  <c r="A1628" i="9"/>
  <c r="E1628" i="9" s="1"/>
  <c r="C1628" i="9"/>
  <c r="G1628" i="9"/>
  <c r="I1628" i="9"/>
  <c r="A1629" i="9"/>
  <c r="C1629" i="9" s="1"/>
  <c r="E1629" i="9"/>
  <c r="I1629" i="9"/>
  <c r="A1630" i="9"/>
  <c r="C1630" i="9"/>
  <c r="E1630" i="9"/>
  <c r="G1630" i="9"/>
  <c r="I1630" i="9"/>
  <c r="A1631" i="9"/>
  <c r="I1631" i="9"/>
  <c r="A1632" i="9"/>
  <c r="E1632" i="9" s="1"/>
  <c r="C1632" i="9"/>
  <c r="G1632" i="9"/>
  <c r="I1632" i="9"/>
  <c r="A1633" i="9"/>
  <c r="I1633" i="9" s="1"/>
  <c r="E1633" i="9"/>
  <c r="A1634" i="9"/>
  <c r="C1634" i="9"/>
  <c r="E1634" i="9"/>
  <c r="G1634" i="9"/>
  <c r="I1634" i="9"/>
  <c r="A1635" i="9"/>
  <c r="C1635" i="9" s="1"/>
  <c r="A1636" i="9"/>
  <c r="E1636" i="9" s="1"/>
  <c r="C1636" i="9"/>
  <c r="G1636" i="9"/>
  <c r="I1636" i="9"/>
  <c r="A1637" i="9"/>
  <c r="C1637" i="9" s="1"/>
  <c r="E1637" i="9"/>
  <c r="I1637" i="9"/>
  <c r="A1638" i="9"/>
  <c r="C1638" i="9"/>
  <c r="E1638" i="9"/>
  <c r="G1638" i="9"/>
  <c r="I1638" i="9"/>
  <c r="A1639" i="9"/>
  <c r="C1639" i="9" s="1"/>
  <c r="A1640" i="9"/>
  <c r="E1640" i="9" s="1"/>
  <c r="C1640" i="9"/>
  <c r="G1640" i="9"/>
  <c r="I1640" i="9"/>
  <c r="A1641" i="9"/>
  <c r="C1641" i="9" s="1"/>
  <c r="E1641" i="9"/>
  <c r="I1641" i="9"/>
  <c r="A1642" i="9"/>
  <c r="C1642" i="9"/>
  <c r="E1642" i="9"/>
  <c r="G1642" i="9"/>
  <c r="I1642" i="9"/>
  <c r="A1643" i="9"/>
  <c r="A1644" i="9"/>
  <c r="E1644" i="9" s="1"/>
  <c r="C1644" i="9"/>
  <c r="G1644" i="9"/>
  <c r="I1644" i="9"/>
  <c r="A1645" i="9"/>
  <c r="C1645" i="9" s="1"/>
  <c r="E1645" i="9"/>
  <c r="I1645" i="9"/>
  <c r="A1646" i="9"/>
  <c r="C1646" i="9"/>
  <c r="E1646" i="9"/>
  <c r="G1646" i="9"/>
  <c r="I1646" i="9"/>
  <c r="A1647" i="9"/>
  <c r="A1648" i="9"/>
  <c r="E1648" i="9" s="1"/>
  <c r="C1648" i="9"/>
  <c r="G1648" i="9"/>
  <c r="I1648" i="9"/>
  <c r="A1649" i="9"/>
  <c r="C1649" i="9" s="1"/>
  <c r="E1649" i="9"/>
  <c r="I1649" i="9"/>
  <c r="A1650" i="9"/>
  <c r="C1650" i="9"/>
  <c r="E1650" i="9"/>
  <c r="G1650" i="9"/>
  <c r="I1650" i="9"/>
  <c r="A1651" i="9"/>
  <c r="C1651" i="9" s="1"/>
  <c r="A1652" i="9"/>
  <c r="E1652" i="9" s="1"/>
  <c r="C1652" i="9"/>
  <c r="G1652" i="9"/>
  <c r="I1652" i="9"/>
  <c r="A1653" i="9"/>
  <c r="C1653" i="9" s="1"/>
  <c r="E1653" i="9"/>
  <c r="I1653" i="9"/>
  <c r="A1654" i="9"/>
  <c r="C1654" i="9"/>
  <c r="E1654" i="9"/>
  <c r="G1654" i="9"/>
  <c r="I1654" i="9"/>
  <c r="A1655" i="9"/>
  <c r="A1656" i="9"/>
  <c r="E1656" i="9" s="1"/>
  <c r="C1656" i="9"/>
  <c r="G1656" i="9"/>
  <c r="I1656" i="9"/>
  <c r="A1657" i="9"/>
  <c r="I1657" i="9" s="1"/>
  <c r="E1657" i="9"/>
  <c r="A1658" i="9"/>
  <c r="C1658" i="9"/>
  <c r="E1658" i="9"/>
  <c r="G1658" i="9"/>
  <c r="I1658" i="9"/>
  <c r="A1659" i="9"/>
  <c r="I1659" i="9"/>
  <c r="A1660" i="9"/>
  <c r="E1660" i="9" s="1"/>
  <c r="C1660" i="9"/>
  <c r="G1660" i="9"/>
  <c r="I1660" i="9"/>
  <c r="A1661" i="9"/>
  <c r="C1661" i="9" s="1"/>
  <c r="E1661" i="9"/>
  <c r="I1661" i="9"/>
  <c r="A1662" i="9"/>
  <c r="C1662" i="9"/>
  <c r="E1662" i="9"/>
  <c r="G1662" i="9"/>
  <c r="I1662" i="9"/>
  <c r="A1663" i="9"/>
  <c r="C1663" i="9" s="1"/>
  <c r="A1664" i="9"/>
  <c r="E1664" i="9" s="1"/>
  <c r="C1664" i="9"/>
  <c r="G1664" i="9"/>
  <c r="I1664" i="9"/>
  <c r="A1665" i="9"/>
  <c r="C1665" i="9" s="1"/>
  <c r="E1665" i="9"/>
  <c r="I1665" i="9"/>
  <c r="A1666" i="9"/>
  <c r="C1666" i="9"/>
  <c r="E1666" i="9"/>
  <c r="G1666" i="9"/>
  <c r="I1666" i="9"/>
  <c r="A1667" i="9"/>
  <c r="C1667" i="9" s="1"/>
  <c r="I1667" i="9"/>
  <c r="A1668" i="9"/>
  <c r="E1668" i="9" s="1"/>
  <c r="C1668" i="9"/>
  <c r="G1668" i="9"/>
  <c r="I1668" i="9"/>
  <c r="A1669" i="9"/>
  <c r="C1669" i="9" s="1"/>
  <c r="E1669" i="9"/>
  <c r="I1669" i="9"/>
  <c r="A1670" i="9"/>
  <c r="C1670" i="9"/>
  <c r="E1670" i="9"/>
  <c r="G1670" i="9"/>
  <c r="I1670" i="9"/>
  <c r="A1671" i="9"/>
  <c r="C1671" i="9" s="1"/>
  <c r="A1672" i="9"/>
  <c r="E1672" i="9" s="1"/>
  <c r="C1672" i="9"/>
  <c r="G1672" i="9"/>
  <c r="I1672" i="9"/>
  <c r="A1673" i="9"/>
  <c r="C1673" i="9" s="1"/>
  <c r="E1673" i="9"/>
  <c r="A1674" i="9"/>
  <c r="C1674" i="9"/>
  <c r="E1674" i="9"/>
  <c r="G1674" i="9"/>
  <c r="I1674" i="9"/>
  <c r="A1675" i="9"/>
  <c r="C1675" i="9" s="1"/>
  <c r="I1675" i="9"/>
  <c r="A1676" i="9"/>
  <c r="E1676" i="9" s="1"/>
  <c r="C1676" i="9"/>
  <c r="G1676" i="9"/>
  <c r="I1676" i="9"/>
  <c r="A1677" i="9"/>
  <c r="C1677" i="9" s="1"/>
  <c r="E1677" i="9"/>
  <c r="I1677" i="9"/>
  <c r="A1678" i="9"/>
  <c r="C1678" i="9"/>
  <c r="E1678" i="9"/>
  <c r="G1678" i="9"/>
  <c r="I1678" i="9"/>
  <c r="A1679" i="9"/>
  <c r="C1679" i="9" s="1"/>
  <c r="A1680" i="9"/>
  <c r="E1680" i="9" s="1"/>
  <c r="C1680" i="9"/>
  <c r="G1680" i="9"/>
  <c r="I1680" i="9"/>
  <c r="A1681" i="9"/>
  <c r="C1681" i="9" s="1"/>
  <c r="E1681" i="9"/>
  <c r="I1681" i="9"/>
  <c r="A1682" i="9"/>
  <c r="C1682" i="9"/>
  <c r="E1682" i="9"/>
  <c r="G1682" i="9"/>
  <c r="I1682" i="9"/>
  <c r="A1683" i="9"/>
  <c r="C1683" i="9" s="1"/>
  <c r="A1684" i="9"/>
  <c r="E1684" i="9" s="1"/>
  <c r="C1684" i="9"/>
  <c r="G1684" i="9"/>
  <c r="I1684" i="9"/>
  <c r="A1685" i="9"/>
  <c r="I1685" i="9" s="1"/>
  <c r="E1685" i="9"/>
  <c r="A1686" i="9"/>
  <c r="C1686" i="9"/>
  <c r="E1686" i="9"/>
  <c r="G1686" i="9"/>
  <c r="I1686" i="9"/>
  <c r="A1687" i="9"/>
  <c r="A1688" i="9"/>
  <c r="E1688" i="9" s="1"/>
  <c r="C1688" i="9"/>
  <c r="G1688" i="9"/>
  <c r="I1688" i="9"/>
  <c r="A1689" i="9"/>
  <c r="C1689" i="9" s="1"/>
  <c r="E1689" i="9"/>
  <c r="I1689" i="9"/>
  <c r="A1690" i="9"/>
  <c r="C1690" i="9"/>
  <c r="E1690" i="9"/>
  <c r="G1690" i="9"/>
  <c r="I1690" i="9"/>
  <c r="A1691" i="9"/>
  <c r="A1692" i="9"/>
  <c r="E1692" i="9" s="1"/>
  <c r="C1692" i="9"/>
  <c r="G1692" i="9"/>
  <c r="I1692" i="9"/>
  <c r="A1693" i="9"/>
  <c r="C1693" i="9" s="1"/>
  <c r="E1693" i="9"/>
  <c r="I1693" i="9"/>
  <c r="A1694" i="9"/>
  <c r="C1694" i="9"/>
  <c r="E1694" i="9"/>
  <c r="G1694" i="9"/>
  <c r="I1694" i="9"/>
  <c r="A1695" i="9"/>
  <c r="C1695" i="9" s="1"/>
  <c r="I1695" i="9"/>
  <c r="A1696" i="9"/>
  <c r="E1696" i="9" s="1"/>
  <c r="C1696" i="9"/>
  <c r="G1696" i="9"/>
  <c r="I1696" i="9"/>
  <c r="A1697" i="9"/>
  <c r="C1697" i="9" s="1"/>
  <c r="E1697" i="9"/>
  <c r="I1697" i="9"/>
  <c r="A1698" i="9"/>
  <c r="C1698" i="9"/>
  <c r="E1698" i="9"/>
  <c r="G1698" i="9"/>
  <c r="I1698" i="9"/>
  <c r="A1699" i="9"/>
  <c r="A1700" i="9"/>
  <c r="E1700" i="9" s="1"/>
  <c r="C1700" i="9"/>
  <c r="G1700" i="9"/>
  <c r="I1700" i="9"/>
  <c r="A1701" i="9"/>
  <c r="C1701" i="9" s="1"/>
  <c r="E1701" i="9"/>
  <c r="I1701" i="9"/>
  <c r="A1702" i="9"/>
  <c r="C1702" i="9"/>
  <c r="E1702" i="9"/>
  <c r="G1702" i="9"/>
  <c r="I1702" i="9"/>
  <c r="A1703" i="9"/>
  <c r="A1704" i="9"/>
  <c r="E1704" i="9" s="1"/>
  <c r="C1704" i="9"/>
  <c r="G1704" i="9"/>
  <c r="I1704" i="9"/>
  <c r="A1705" i="9"/>
  <c r="C1705" i="9" s="1"/>
  <c r="E1705" i="9"/>
  <c r="I1705" i="9"/>
  <c r="A1706" i="9"/>
  <c r="C1706" i="9"/>
  <c r="E1706" i="9"/>
  <c r="G1706" i="9"/>
  <c r="I1706" i="9"/>
  <c r="A1707" i="9"/>
  <c r="C1707" i="9" s="1"/>
  <c r="A1708" i="9"/>
  <c r="E1708" i="9" s="1"/>
  <c r="C1708" i="9"/>
  <c r="G1708" i="9"/>
  <c r="I1708" i="9"/>
  <c r="A1709" i="9"/>
  <c r="C1709" i="9" s="1"/>
  <c r="E1709" i="9"/>
  <c r="A1710" i="9"/>
  <c r="C1710" i="9"/>
  <c r="E1710" i="9"/>
  <c r="G1710" i="9"/>
  <c r="I1710" i="9"/>
  <c r="A1711" i="9"/>
  <c r="C1711" i="9" s="1"/>
  <c r="I1711" i="9"/>
  <c r="A1712" i="9"/>
  <c r="E1712" i="9" s="1"/>
  <c r="C1712" i="9"/>
  <c r="G1712" i="9"/>
  <c r="I1712" i="9"/>
  <c r="A1713" i="9"/>
  <c r="C1713" i="9" s="1"/>
  <c r="E1713" i="9"/>
  <c r="I1713" i="9"/>
  <c r="A1714" i="9"/>
  <c r="C1714" i="9"/>
  <c r="E1714" i="9"/>
  <c r="G1714" i="9"/>
  <c r="I1714" i="9"/>
  <c r="A1715" i="9"/>
  <c r="C1715" i="9" s="1"/>
  <c r="A1716" i="9"/>
  <c r="E1716" i="9" s="1"/>
  <c r="C1716" i="9"/>
  <c r="G1716" i="9"/>
  <c r="I1716" i="9"/>
  <c r="A1717" i="9"/>
  <c r="C1717" i="9" s="1"/>
  <c r="E1717" i="9"/>
  <c r="I1717" i="9"/>
  <c r="A1718" i="9"/>
  <c r="C1718" i="9"/>
  <c r="E1718" i="9"/>
  <c r="G1718" i="9"/>
  <c r="I1718" i="9"/>
  <c r="A1719" i="9"/>
  <c r="C1719" i="9" s="1"/>
  <c r="A1720" i="9"/>
  <c r="E1720" i="9" s="1"/>
  <c r="C1720" i="9"/>
  <c r="G1720" i="9"/>
  <c r="I1720" i="9"/>
  <c r="A1721" i="9"/>
  <c r="C1721" i="9" s="1"/>
  <c r="E1721" i="9"/>
  <c r="I1721" i="9"/>
  <c r="A1722" i="9"/>
  <c r="C1722" i="9"/>
  <c r="E1722" i="9"/>
  <c r="G1722" i="9"/>
  <c r="I1722" i="9"/>
  <c r="A1723" i="9"/>
  <c r="C1723" i="9" s="1"/>
  <c r="I1723" i="9"/>
  <c r="A1724" i="9"/>
  <c r="E1724" i="9" s="1"/>
  <c r="C1724" i="9"/>
  <c r="G1724" i="9"/>
  <c r="I1724" i="9"/>
  <c r="A1725" i="9"/>
  <c r="C1725" i="9" s="1"/>
  <c r="E1725" i="9"/>
  <c r="I1725" i="9"/>
  <c r="A1726" i="9"/>
  <c r="C1726" i="9"/>
  <c r="E1726" i="9"/>
  <c r="G1726" i="9"/>
  <c r="I1726" i="9"/>
  <c r="A1727" i="9"/>
  <c r="C1727" i="9" s="1"/>
  <c r="A1728" i="9"/>
  <c r="E1728" i="9" s="1"/>
  <c r="C1728" i="9"/>
  <c r="G1728" i="9"/>
  <c r="I1728" i="9"/>
  <c r="A1729" i="9"/>
  <c r="C1729" i="9" s="1"/>
  <c r="E1729" i="9"/>
  <c r="I1729" i="9"/>
  <c r="A1730" i="9"/>
  <c r="C1730" i="9"/>
  <c r="E1730" i="9"/>
  <c r="G1730" i="9"/>
  <c r="I1730" i="9"/>
  <c r="A1731" i="9"/>
  <c r="A1732" i="9"/>
  <c r="E1732" i="9" s="1"/>
  <c r="C1732" i="9"/>
  <c r="G1732" i="9"/>
  <c r="I1732" i="9"/>
  <c r="A1733" i="9"/>
  <c r="C1733" i="9" s="1"/>
  <c r="E1733" i="9"/>
  <c r="I1733" i="9"/>
  <c r="A1734" i="9"/>
  <c r="C1734" i="9"/>
  <c r="E1734" i="9"/>
  <c r="G1734" i="9"/>
  <c r="I1734" i="9"/>
  <c r="A1735" i="9"/>
  <c r="C1735" i="9" s="1"/>
  <c r="A1736" i="9"/>
  <c r="E1736" i="9" s="1"/>
  <c r="C1736" i="9"/>
  <c r="G1736" i="9"/>
  <c r="I1736" i="9"/>
  <c r="A1737" i="9"/>
  <c r="C1737" i="9" s="1"/>
  <c r="E1737" i="9"/>
  <c r="I1737" i="9"/>
  <c r="A1738" i="9"/>
  <c r="C1738" i="9"/>
  <c r="E1738" i="9"/>
  <c r="G1738" i="9"/>
  <c r="I1738" i="9"/>
  <c r="A1739" i="9"/>
  <c r="A1740" i="9"/>
  <c r="E1740" i="9" s="1"/>
  <c r="C1740" i="9"/>
  <c r="G1740" i="9"/>
  <c r="I1740" i="9"/>
  <c r="A1741" i="9"/>
  <c r="C1741" i="9" s="1"/>
  <c r="E1741" i="9"/>
  <c r="I1741" i="9"/>
  <c r="A1742" i="9"/>
  <c r="C1742" i="9"/>
  <c r="E1742" i="9"/>
  <c r="G1742" i="9"/>
  <c r="I1742" i="9"/>
  <c r="A1743" i="9"/>
  <c r="C1743" i="9" s="1"/>
  <c r="A1744" i="9"/>
  <c r="E1744" i="9" s="1"/>
  <c r="C1744" i="9"/>
  <c r="G1744" i="9"/>
  <c r="I1744" i="9"/>
  <c r="A1745" i="9"/>
  <c r="C1745" i="9" s="1"/>
  <c r="E1745" i="9"/>
  <c r="A1746" i="9"/>
  <c r="C1746" i="9"/>
  <c r="E1746" i="9"/>
  <c r="G1746" i="9"/>
  <c r="I1746" i="9"/>
  <c r="A1747" i="9"/>
  <c r="A1748" i="9"/>
  <c r="E1748" i="9" s="1"/>
  <c r="C1748" i="9"/>
  <c r="G1748" i="9"/>
  <c r="I1748" i="9"/>
  <c r="A1749" i="9"/>
  <c r="C1749" i="9" s="1"/>
  <c r="E1749" i="9"/>
  <c r="I1749" i="9"/>
  <c r="A1750" i="9"/>
  <c r="C1750" i="9"/>
  <c r="E1750" i="9"/>
  <c r="G1750" i="9"/>
  <c r="I1750" i="9"/>
  <c r="A1751" i="9"/>
  <c r="C1751" i="9" s="1"/>
  <c r="I1751" i="9"/>
  <c r="A1752" i="9"/>
  <c r="E1752" i="9" s="1"/>
  <c r="C1752" i="9"/>
  <c r="G1752" i="9"/>
  <c r="I1752" i="9"/>
  <c r="A1753" i="9"/>
  <c r="C1753" i="9" s="1"/>
  <c r="E1753" i="9"/>
  <c r="A1754" i="9"/>
  <c r="C1754" i="9"/>
  <c r="E1754" i="9"/>
  <c r="G1754" i="9"/>
  <c r="I1754" i="9"/>
  <c r="A1755" i="9"/>
  <c r="A1756" i="9"/>
  <c r="E1756" i="9" s="1"/>
  <c r="C1756" i="9"/>
  <c r="G1756" i="9"/>
  <c r="I1756" i="9"/>
  <c r="A1757" i="9"/>
  <c r="C1757" i="9" s="1"/>
  <c r="E1757" i="9"/>
  <c r="I1757" i="9"/>
  <c r="A1758" i="9"/>
  <c r="C1758" i="9"/>
  <c r="E1758" i="9"/>
  <c r="G1758" i="9"/>
  <c r="I1758" i="9"/>
  <c r="A1759" i="9"/>
  <c r="I1759" i="9"/>
  <c r="A1760" i="9"/>
  <c r="E1760" i="9" s="1"/>
  <c r="C1760" i="9"/>
  <c r="G1760" i="9"/>
  <c r="I1760" i="9"/>
  <c r="A1761" i="9"/>
  <c r="C1761" i="9" s="1"/>
  <c r="E1761" i="9"/>
  <c r="I1761" i="9"/>
  <c r="A1762" i="9"/>
  <c r="C1762" i="9"/>
  <c r="E1762" i="9"/>
  <c r="G1762" i="9"/>
  <c r="I1762" i="9"/>
  <c r="A1763" i="9"/>
  <c r="A1764" i="9"/>
  <c r="E1764" i="9" s="1"/>
  <c r="C1764" i="9"/>
  <c r="G1764" i="9"/>
  <c r="I1764" i="9"/>
  <c r="A1765" i="9"/>
  <c r="C1765" i="9" s="1"/>
  <c r="E1765" i="9"/>
  <c r="I1765" i="9"/>
  <c r="A1766" i="9"/>
  <c r="C1766" i="9"/>
  <c r="E1766" i="9"/>
  <c r="G1766" i="9"/>
  <c r="I1766" i="9"/>
  <c r="A1767" i="9"/>
  <c r="A1768" i="9"/>
  <c r="E1768" i="9" s="1"/>
  <c r="C1768" i="9"/>
  <c r="G1768" i="9"/>
  <c r="I1768" i="9"/>
  <c r="A1769" i="9"/>
  <c r="C1769" i="9" s="1"/>
  <c r="E1769" i="9"/>
  <c r="A1770" i="9"/>
  <c r="C1770" i="9"/>
  <c r="E1770" i="9"/>
  <c r="G1770" i="9"/>
  <c r="I1770" i="9"/>
  <c r="A1771" i="9"/>
  <c r="C1771" i="9" s="1"/>
  <c r="A1772" i="9"/>
  <c r="E1772" i="9" s="1"/>
  <c r="C1772" i="9"/>
  <c r="G1772" i="9"/>
  <c r="I1772" i="9"/>
  <c r="A1773" i="9"/>
  <c r="C1773" i="9" s="1"/>
  <c r="E1773" i="9"/>
  <c r="I1773" i="9"/>
  <c r="A1774" i="9"/>
  <c r="C1774" i="9"/>
  <c r="E1774" i="9"/>
  <c r="G1774" i="9"/>
  <c r="I1774" i="9"/>
  <c r="A1775" i="9"/>
  <c r="A1776" i="9"/>
  <c r="E1776" i="9" s="1"/>
  <c r="C1776" i="9"/>
  <c r="G1776" i="9"/>
  <c r="I1776" i="9"/>
  <c r="A1777" i="9"/>
  <c r="C1777" i="9" s="1"/>
  <c r="E1777" i="9"/>
  <c r="I1777" i="9"/>
  <c r="A1778" i="9"/>
  <c r="C1778" i="9"/>
  <c r="E1778" i="9"/>
  <c r="G1778" i="9"/>
  <c r="I1778" i="9"/>
  <c r="A1779" i="9"/>
  <c r="A1780" i="9"/>
  <c r="E1780" i="9" s="1"/>
  <c r="C1780" i="9"/>
  <c r="G1780" i="9"/>
  <c r="I1780" i="9"/>
  <c r="A1781" i="9"/>
  <c r="C1781" i="9" s="1"/>
  <c r="E1781" i="9"/>
  <c r="A1782" i="9"/>
  <c r="C1782" i="9"/>
  <c r="E1782" i="9"/>
  <c r="G1782" i="9"/>
  <c r="I1782" i="9"/>
  <c r="A1783" i="9"/>
  <c r="C1783" i="9" s="1"/>
  <c r="A1784" i="9"/>
  <c r="E1784" i="9" s="1"/>
  <c r="C1784" i="9"/>
  <c r="G1784" i="9"/>
  <c r="I1784" i="9"/>
  <c r="A1785" i="9"/>
  <c r="C1785" i="9" s="1"/>
  <c r="E1785" i="9"/>
  <c r="I1785" i="9"/>
  <c r="A1786" i="9"/>
  <c r="C1786" i="9"/>
  <c r="E1786" i="9"/>
  <c r="G1786" i="9"/>
  <c r="I1786" i="9"/>
  <c r="A1787" i="9"/>
  <c r="C1787" i="9" s="1"/>
  <c r="I1787" i="9"/>
  <c r="A1788" i="9"/>
  <c r="E1788" i="9" s="1"/>
  <c r="C1788" i="9"/>
  <c r="G1788" i="9"/>
  <c r="I1788" i="9"/>
  <c r="A1789" i="9"/>
  <c r="C1789" i="9" s="1"/>
  <c r="E1789" i="9"/>
  <c r="I1789" i="9"/>
  <c r="A1790" i="9"/>
  <c r="C1790" i="9"/>
  <c r="E1790" i="9"/>
  <c r="G1790" i="9"/>
  <c r="I1790" i="9"/>
  <c r="A1791" i="9"/>
  <c r="C1791" i="9" s="1"/>
  <c r="A1792" i="9"/>
  <c r="E1792" i="9" s="1"/>
  <c r="C1792" i="9"/>
  <c r="G1792" i="9"/>
  <c r="I1792" i="9"/>
  <c r="A1793" i="9"/>
  <c r="C1793" i="9" s="1"/>
  <c r="E1793" i="9"/>
  <c r="I1793" i="9"/>
  <c r="A1794" i="9"/>
  <c r="C1794" i="9"/>
  <c r="E1794" i="9"/>
  <c r="G1794" i="9"/>
  <c r="I1794" i="9"/>
  <c r="A1795" i="9"/>
  <c r="C1795" i="9" s="1"/>
  <c r="I1795" i="9"/>
  <c r="A1796" i="9"/>
  <c r="E1796" i="9" s="1"/>
  <c r="C1796" i="9"/>
  <c r="G1796" i="9"/>
  <c r="I1796" i="9"/>
  <c r="A1797" i="9"/>
  <c r="I1797" i="9" s="1"/>
  <c r="E1797" i="9"/>
  <c r="A1798" i="9"/>
  <c r="C1798" i="9"/>
  <c r="E1798" i="9"/>
  <c r="G1798" i="9"/>
  <c r="I1798" i="9"/>
  <c r="A1799" i="9"/>
  <c r="A1800" i="9"/>
  <c r="E1800" i="9" s="1"/>
  <c r="C1800" i="9"/>
  <c r="G1800" i="9"/>
  <c r="I1800" i="9"/>
  <c r="A1801" i="9"/>
  <c r="C1801" i="9" s="1"/>
  <c r="E1801" i="9"/>
  <c r="I1801" i="9"/>
  <c r="A1802" i="9"/>
  <c r="C1802" i="9"/>
  <c r="E1802" i="9"/>
  <c r="G1802" i="9"/>
  <c r="I1802" i="9"/>
  <c r="A1803" i="9"/>
  <c r="A1804" i="9"/>
  <c r="E1804" i="9" s="1"/>
  <c r="C1804" i="9"/>
  <c r="G1804" i="9"/>
  <c r="I1804" i="9"/>
  <c r="A1805" i="9"/>
  <c r="C1805" i="9" s="1"/>
  <c r="E1805" i="9"/>
  <c r="A1806" i="9"/>
  <c r="C1806" i="9"/>
  <c r="E1806" i="9"/>
  <c r="G1806" i="9"/>
  <c r="I1806" i="9"/>
  <c r="A1807" i="9"/>
  <c r="C1807" i="9" s="1"/>
  <c r="I1807" i="9"/>
  <c r="A1808" i="9"/>
  <c r="E1808" i="9" s="1"/>
  <c r="C1808" i="9"/>
  <c r="G1808" i="9"/>
  <c r="I1808" i="9"/>
  <c r="A1809" i="9"/>
  <c r="C1809" i="9" s="1"/>
  <c r="E1809" i="9"/>
  <c r="I1809" i="9"/>
  <c r="A1810" i="9"/>
  <c r="C1810" i="9"/>
  <c r="E1810" i="9"/>
  <c r="G1810" i="9"/>
  <c r="I1810" i="9"/>
  <c r="A1811" i="9"/>
  <c r="C1811" i="9" s="1"/>
  <c r="I1811" i="9"/>
  <c r="A1812" i="9"/>
  <c r="E1812" i="9" s="1"/>
  <c r="C1812" i="9"/>
  <c r="G1812" i="9"/>
  <c r="I1812" i="9"/>
  <c r="A1813" i="9"/>
  <c r="C1813" i="9" s="1"/>
  <c r="E1813" i="9"/>
  <c r="A1814" i="9"/>
  <c r="C1814" i="9"/>
  <c r="E1814" i="9"/>
  <c r="G1814" i="9"/>
  <c r="I1814" i="9"/>
  <c r="A1815" i="9"/>
  <c r="C1815" i="9" s="1"/>
  <c r="I1815" i="9"/>
  <c r="A1816" i="9"/>
  <c r="E1816" i="9" s="1"/>
  <c r="C1816" i="9"/>
  <c r="G1816" i="9"/>
  <c r="I1816" i="9"/>
  <c r="A1817" i="9"/>
  <c r="C1817" i="9" s="1"/>
  <c r="E1817" i="9"/>
  <c r="I1817" i="9"/>
  <c r="A1818" i="9"/>
  <c r="C1818" i="9"/>
  <c r="E1818" i="9"/>
  <c r="G1818" i="9"/>
  <c r="I1818" i="9"/>
  <c r="A1819" i="9"/>
  <c r="C1819" i="9" s="1"/>
  <c r="A1820" i="9"/>
  <c r="E1820" i="9" s="1"/>
  <c r="C1820" i="9"/>
  <c r="G1820" i="9"/>
  <c r="I1820" i="9"/>
  <c r="A1821" i="9"/>
  <c r="C1821" i="9" s="1"/>
  <c r="E1821" i="9"/>
  <c r="I1821" i="9"/>
  <c r="A1822" i="9"/>
  <c r="C1822" i="9"/>
  <c r="E1822" i="9"/>
  <c r="G1822" i="9"/>
  <c r="I1822" i="9"/>
  <c r="A1823" i="9"/>
  <c r="C1823" i="9" s="1"/>
  <c r="I1823" i="9"/>
  <c r="A1824" i="9"/>
  <c r="E1824" i="9" s="1"/>
  <c r="C1824" i="9"/>
  <c r="G1824" i="9"/>
  <c r="I1824" i="9"/>
  <c r="A1825" i="9"/>
  <c r="C1825" i="9" s="1"/>
  <c r="E1825" i="9"/>
  <c r="A1826" i="9"/>
  <c r="C1826" i="9"/>
  <c r="E1826" i="9"/>
  <c r="G1826" i="9"/>
  <c r="I1826" i="9"/>
  <c r="A1827" i="9"/>
  <c r="C1827" i="9" s="1"/>
  <c r="A1828" i="9"/>
  <c r="E1828" i="9" s="1"/>
  <c r="C1828" i="9"/>
  <c r="G1828" i="9"/>
  <c r="I1828" i="9"/>
  <c r="A1829" i="9"/>
  <c r="I1829" i="9" s="1"/>
  <c r="E1829" i="9"/>
  <c r="A1830" i="9"/>
  <c r="C1830" i="9"/>
  <c r="E1830" i="9"/>
  <c r="G1830" i="9"/>
  <c r="I1830" i="9"/>
  <c r="A1831" i="9"/>
  <c r="C1831" i="9" s="1"/>
  <c r="I1831" i="9"/>
  <c r="A1832" i="9"/>
  <c r="E1832" i="9" s="1"/>
  <c r="C1832" i="9"/>
  <c r="G1832" i="9"/>
  <c r="I1832" i="9"/>
  <c r="A1833" i="9"/>
  <c r="C1833" i="9" s="1"/>
  <c r="E1833" i="9"/>
  <c r="I1833" i="9"/>
  <c r="A1834" i="9"/>
  <c r="C1834" i="9"/>
  <c r="E1834" i="9"/>
  <c r="G1834" i="9"/>
  <c r="I1834" i="9"/>
  <c r="A1835" i="9"/>
  <c r="A1836" i="9"/>
  <c r="E1836" i="9" s="1"/>
  <c r="C1836" i="9"/>
  <c r="G1836" i="9"/>
  <c r="I1836" i="9"/>
  <c r="A1837" i="9"/>
  <c r="I1837" i="9" s="1"/>
  <c r="E1837" i="9"/>
  <c r="A1838" i="9"/>
  <c r="C1838" i="9"/>
  <c r="E1838" i="9"/>
  <c r="G1838" i="9"/>
  <c r="I1838" i="9"/>
  <c r="A1839" i="9"/>
  <c r="A1840" i="9"/>
  <c r="E1840" i="9" s="1"/>
  <c r="C1840" i="9"/>
  <c r="G1840" i="9"/>
  <c r="I1840" i="9"/>
  <c r="A1841" i="9"/>
  <c r="C1841" i="9" s="1"/>
  <c r="E1841" i="9"/>
  <c r="I1841" i="9"/>
  <c r="A1842" i="9"/>
  <c r="C1842" i="9"/>
  <c r="E1842" i="9"/>
  <c r="G1842" i="9"/>
  <c r="I1842" i="9"/>
  <c r="A1843" i="9"/>
  <c r="A1844" i="9"/>
  <c r="E1844" i="9" s="1"/>
  <c r="C1844" i="9"/>
  <c r="G1844" i="9"/>
  <c r="I1844" i="9"/>
  <c r="A1845" i="9"/>
  <c r="C1845" i="9" s="1"/>
  <c r="E1845" i="9"/>
  <c r="I1845" i="9"/>
  <c r="A1846" i="9"/>
  <c r="C1846" i="9"/>
  <c r="E1846" i="9"/>
  <c r="G1846" i="9"/>
  <c r="I1846" i="9"/>
  <c r="A1847" i="9"/>
  <c r="C1847" i="9" s="1"/>
  <c r="A1848" i="9"/>
  <c r="E1848" i="9" s="1"/>
  <c r="C1848" i="9"/>
  <c r="G1848" i="9"/>
  <c r="I1848" i="9"/>
  <c r="A1849" i="9"/>
  <c r="C1849" i="9" s="1"/>
  <c r="E1849" i="9"/>
  <c r="I1849" i="9"/>
  <c r="A1850" i="9"/>
  <c r="C1850" i="9"/>
  <c r="E1850" i="9"/>
  <c r="G1850" i="9"/>
  <c r="I1850" i="9"/>
  <c r="A1851" i="9"/>
  <c r="A1852" i="9"/>
  <c r="E1852" i="9" s="1"/>
  <c r="C1852" i="9"/>
  <c r="G1852" i="9"/>
  <c r="I1852" i="9"/>
  <c r="A1853" i="9"/>
  <c r="C1853" i="9" s="1"/>
  <c r="E1853" i="9"/>
  <c r="A1854" i="9"/>
  <c r="C1854" i="9"/>
  <c r="E1854" i="9"/>
  <c r="G1854" i="9"/>
  <c r="I1854" i="9"/>
  <c r="A1855" i="9"/>
  <c r="I1855" i="9"/>
  <c r="A1856" i="9"/>
  <c r="E1856" i="9" s="1"/>
  <c r="C1856" i="9"/>
  <c r="G1856" i="9"/>
  <c r="I1856" i="9"/>
  <c r="A1857" i="9"/>
  <c r="C1857" i="9" s="1"/>
  <c r="E1857" i="9"/>
  <c r="I1857" i="9"/>
  <c r="A1858" i="9"/>
  <c r="C1858" i="9"/>
  <c r="E1858" i="9"/>
  <c r="G1858" i="9"/>
  <c r="I1858" i="9"/>
  <c r="A1859" i="9"/>
  <c r="A1860" i="9"/>
  <c r="E1860" i="9" s="1"/>
  <c r="C1860" i="9"/>
  <c r="G1860" i="9"/>
  <c r="I1860" i="9"/>
  <c r="A1861" i="9"/>
  <c r="C1861" i="9" s="1"/>
  <c r="E1861" i="9"/>
  <c r="I1861" i="9"/>
  <c r="A1862" i="9"/>
  <c r="C1862" i="9"/>
  <c r="E1862" i="9"/>
  <c r="G1862" i="9"/>
  <c r="I1862" i="9"/>
  <c r="A1863" i="9"/>
  <c r="I1863" i="9"/>
  <c r="A1864" i="9"/>
  <c r="E1864" i="9" s="1"/>
  <c r="C1864" i="9"/>
  <c r="G1864" i="9"/>
  <c r="I1864" i="9"/>
  <c r="A1865" i="9"/>
  <c r="C1865" i="9" s="1"/>
  <c r="E1865" i="9"/>
  <c r="I1865" i="9"/>
  <c r="A1866" i="9"/>
  <c r="C1866" i="9"/>
  <c r="E1866" i="9"/>
  <c r="G1866" i="9"/>
  <c r="I1866" i="9"/>
  <c r="A1867" i="9"/>
  <c r="A1868" i="9"/>
  <c r="E1868" i="9" s="1"/>
  <c r="C1868" i="9"/>
  <c r="G1868" i="9"/>
  <c r="I1868" i="9"/>
  <c r="A1869" i="9"/>
  <c r="C1869" i="9" s="1"/>
  <c r="E1869" i="9"/>
  <c r="I1869" i="9"/>
  <c r="A1870" i="9"/>
  <c r="C1870" i="9"/>
  <c r="E1870" i="9"/>
  <c r="G1870" i="9"/>
  <c r="I1870" i="9"/>
  <c r="A1871" i="9"/>
  <c r="A1872" i="9"/>
  <c r="E1872" i="9" s="1"/>
  <c r="C1872" i="9"/>
  <c r="G1872" i="9"/>
  <c r="I1872" i="9"/>
  <c r="A1873" i="9"/>
  <c r="C1873" i="9" s="1"/>
  <c r="E1873" i="9"/>
  <c r="A1874" i="9"/>
  <c r="C1874" i="9"/>
  <c r="E1874" i="9"/>
  <c r="G1874" i="9"/>
  <c r="I1874" i="9"/>
  <c r="A1875" i="9"/>
  <c r="I1875" i="9"/>
  <c r="A1876" i="9"/>
  <c r="E1876" i="9" s="1"/>
  <c r="C1876" i="9"/>
  <c r="G1876" i="9"/>
  <c r="I1876" i="9"/>
  <c r="A1877" i="9"/>
  <c r="C1877" i="9" s="1"/>
  <c r="E1877" i="9"/>
  <c r="I1877" i="9"/>
  <c r="A1878" i="9"/>
  <c r="C1878" i="9"/>
  <c r="E1878" i="9"/>
  <c r="G1878" i="9"/>
  <c r="I1878" i="9"/>
  <c r="A1879" i="9"/>
  <c r="C1879" i="9" s="1"/>
  <c r="A1880" i="9"/>
  <c r="E1880" i="9" s="1"/>
  <c r="C1880" i="9"/>
  <c r="G1880" i="9"/>
  <c r="I1880" i="9"/>
  <c r="A1881" i="9"/>
  <c r="C1881" i="9" s="1"/>
  <c r="E1881" i="9"/>
  <c r="I1881" i="9"/>
  <c r="A1882" i="9"/>
  <c r="C1882" i="9"/>
  <c r="E1882" i="9"/>
  <c r="G1882" i="9"/>
  <c r="I1882" i="9"/>
  <c r="A1883" i="9"/>
  <c r="C1883" i="9" s="1"/>
  <c r="I1883" i="9"/>
  <c r="A1884" i="9"/>
  <c r="E1884" i="9" s="1"/>
  <c r="C1884" i="9"/>
  <c r="G1884" i="9"/>
  <c r="I1884" i="9"/>
  <c r="A1885" i="9"/>
  <c r="C1885" i="9" s="1"/>
  <c r="E1885" i="9"/>
  <c r="I1885" i="9"/>
  <c r="A1886" i="9"/>
  <c r="C1886" i="9"/>
  <c r="E1886" i="9"/>
  <c r="G1886" i="9"/>
  <c r="I1886" i="9"/>
  <c r="A1887" i="9"/>
  <c r="A1888" i="9"/>
  <c r="E1888" i="9" s="1"/>
  <c r="C1888" i="9"/>
  <c r="G1888" i="9"/>
  <c r="I1888" i="9"/>
  <c r="A1889" i="9"/>
  <c r="C1889" i="9" s="1"/>
  <c r="E1889" i="9"/>
  <c r="I1889" i="9"/>
  <c r="A1890" i="9"/>
  <c r="C1890" i="9"/>
  <c r="E1890" i="9"/>
  <c r="G1890" i="9"/>
  <c r="I1890" i="9"/>
  <c r="A1891" i="9"/>
  <c r="I1891" i="9"/>
  <c r="A1892" i="9"/>
  <c r="E1892" i="9" s="1"/>
  <c r="C1892" i="9"/>
  <c r="G1892" i="9"/>
  <c r="I1892" i="9"/>
  <c r="A1893" i="9"/>
  <c r="C1893" i="9" s="1"/>
  <c r="E1893" i="9"/>
  <c r="I1893" i="9"/>
  <c r="A1894" i="9"/>
  <c r="C1894" i="9"/>
  <c r="E1894" i="9"/>
  <c r="G1894" i="9"/>
  <c r="I1894" i="9"/>
  <c r="A1895" i="9"/>
  <c r="A1896" i="9"/>
  <c r="E1896" i="9" s="1"/>
  <c r="C1896" i="9"/>
  <c r="G1896" i="9"/>
  <c r="I1896" i="9"/>
  <c r="A1897" i="9"/>
  <c r="C1897" i="9" s="1"/>
  <c r="E1897" i="9"/>
  <c r="I1897" i="9"/>
  <c r="A1898" i="9"/>
  <c r="C1898" i="9"/>
  <c r="E1898" i="9"/>
  <c r="G1898" i="9"/>
  <c r="I1898" i="9"/>
  <c r="A1899" i="9"/>
  <c r="I1899" i="9"/>
  <c r="A1900" i="9"/>
  <c r="E1900" i="9" s="1"/>
  <c r="C1900" i="9"/>
  <c r="G1900" i="9"/>
  <c r="I1900" i="9"/>
  <c r="A1901" i="9"/>
  <c r="C1901" i="9" s="1"/>
  <c r="E1901" i="9"/>
  <c r="I1901" i="9"/>
  <c r="A1902" i="9"/>
  <c r="C1902" i="9"/>
  <c r="E1902" i="9"/>
  <c r="G1902" i="9"/>
  <c r="I1902" i="9"/>
  <c r="A1903" i="9"/>
  <c r="C1903" i="9" s="1"/>
  <c r="A1904" i="9"/>
  <c r="E1904" i="9" s="1"/>
  <c r="C1904" i="9"/>
  <c r="G1904" i="9"/>
  <c r="I1904" i="9"/>
  <c r="A1905" i="9"/>
  <c r="C1905" i="9" s="1"/>
  <c r="E1905" i="9"/>
  <c r="I1905" i="9"/>
  <c r="A1906" i="9"/>
  <c r="C1906" i="9"/>
  <c r="E1906" i="9"/>
  <c r="G1906" i="9"/>
  <c r="I1906" i="9"/>
  <c r="A1907" i="9"/>
  <c r="C1907" i="9" s="1"/>
  <c r="A1908" i="9"/>
  <c r="E1908" i="9" s="1"/>
  <c r="C1908" i="9"/>
  <c r="G1908" i="9"/>
  <c r="I1908" i="9"/>
  <c r="A1909" i="9"/>
  <c r="C1909" i="9" s="1"/>
  <c r="E1909" i="9"/>
  <c r="I1909" i="9"/>
  <c r="A1910" i="9"/>
  <c r="C1910" i="9"/>
  <c r="E1910" i="9"/>
  <c r="G1910" i="9"/>
  <c r="I1910" i="9"/>
  <c r="A1911" i="9"/>
  <c r="I1911" i="9"/>
  <c r="A1912" i="9"/>
  <c r="E1912" i="9" s="1"/>
  <c r="C1912" i="9"/>
  <c r="G1912" i="9"/>
  <c r="I1912" i="9"/>
  <c r="A1913" i="9"/>
  <c r="I1913" i="9" s="1"/>
  <c r="E1913" i="9"/>
  <c r="A1914" i="9"/>
  <c r="C1914" i="9"/>
  <c r="E1914" i="9"/>
  <c r="G1914" i="9"/>
  <c r="I1914" i="9"/>
  <c r="A1915" i="9"/>
  <c r="A1916" i="9"/>
  <c r="E1916" i="9" s="1"/>
  <c r="C1916" i="9"/>
  <c r="G1916" i="9"/>
  <c r="I1916" i="9"/>
  <c r="A1917" i="9"/>
  <c r="C1917" i="9" s="1"/>
  <c r="E1917" i="9"/>
  <c r="I1917" i="9"/>
  <c r="A1918" i="9"/>
  <c r="C1918" i="9"/>
  <c r="E1918" i="9"/>
  <c r="G1918" i="9"/>
  <c r="I1918" i="9"/>
  <c r="A1919" i="9"/>
  <c r="C1919" i="9" s="1"/>
  <c r="A1920" i="9"/>
  <c r="E1920" i="9" s="1"/>
  <c r="C1920" i="9"/>
  <c r="G1920" i="9"/>
  <c r="I1920" i="9"/>
  <c r="A1921" i="9"/>
  <c r="I1921" i="9" s="1"/>
  <c r="E1921" i="9"/>
  <c r="A1922" i="9"/>
  <c r="C1922" i="9"/>
  <c r="E1922" i="9"/>
  <c r="G1922" i="9"/>
  <c r="I1922" i="9"/>
  <c r="A1923" i="9"/>
  <c r="C1923" i="9" s="1"/>
  <c r="I1923" i="9"/>
  <c r="A1924" i="9"/>
  <c r="E1924" i="9" s="1"/>
  <c r="C1924" i="9"/>
  <c r="G1924" i="9"/>
  <c r="I1924" i="9"/>
  <c r="A1925" i="9"/>
  <c r="C1925" i="9" s="1"/>
  <c r="E1925" i="9"/>
  <c r="I1925" i="9"/>
  <c r="A1926" i="9"/>
  <c r="C1926" i="9"/>
  <c r="E1926" i="9"/>
  <c r="G1926" i="9"/>
  <c r="I1926" i="9"/>
  <c r="A1927" i="9"/>
  <c r="C1927" i="9" s="1"/>
  <c r="A1928" i="9"/>
  <c r="E1928" i="9" s="1"/>
  <c r="C1928" i="9"/>
  <c r="G1928" i="9"/>
  <c r="I1928" i="9"/>
  <c r="A1929" i="9"/>
  <c r="C1929" i="9" s="1"/>
  <c r="E1929" i="9"/>
  <c r="A1930" i="9"/>
  <c r="C1930" i="9"/>
  <c r="E1930" i="9"/>
  <c r="G1930" i="9"/>
  <c r="I1930" i="9"/>
  <c r="A1931" i="9"/>
  <c r="C1931" i="9" s="1"/>
  <c r="A1932" i="9"/>
  <c r="E1932" i="9" s="1"/>
  <c r="C1932" i="9"/>
  <c r="G1932" i="9"/>
  <c r="I1932" i="9"/>
  <c r="A1933" i="9"/>
  <c r="C1933" i="9" s="1"/>
  <c r="E1933" i="9"/>
  <c r="I1933" i="9"/>
  <c r="A1934" i="9"/>
  <c r="C1934" i="9"/>
  <c r="E1934" i="9"/>
  <c r="G1934" i="9"/>
  <c r="I1934" i="9"/>
  <c r="A1935" i="9"/>
  <c r="C1935" i="9" s="1"/>
  <c r="I1935" i="9"/>
  <c r="A1936" i="9"/>
  <c r="E1936" i="9" s="1"/>
  <c r="C1936" i="9"/>
  <c r="G1936" i="9"/>
  <c r="I1936" i="9"/>
  <c r="A1937" i="9"/>
  <c r="C1937" i="9" s="1"/>
  <c r="E1937" i="9"/>
  <c r="I1937" i="9"/>
  <c r="A1938" i="9"/>
  <c r="C1938" i="9"/>
  <c r="E1938" i="9"/>
  <c r="G1938" i="9"/>
  <c r="I1938" i="9"/>
  <c r="A1939" i="9"/>
  <c r="A1940" i="9"/>
  <c r="E1940" i="9" s="1"/>
  <c r="C1940" i="9"/>
  <c r="G1940" i="9"/>
  <c r="I1940" i="9"/>
  <c r="A1941" i="9"/>
  <c r="C1941" i="9" s="1"/>
  <c r="E1941" i="9"/>
  <c r="A1942" i="9"/>
  <c r="C1942" i="9"/>
  <c r="E1942" i="9"/>
  <c r="G1942" i="9"/>
  <c r="I1942" i="9"/>
  <c r="A1943" i="9"/>
  <c r="I1943" i="9"/>
  <c r="A1944" i="9"/>
  <c r="E1944" i="9" s="1"/>
  <c r="C1944" i="9"/>
  <c r="G1944" i="9"/>
  <c r="I1944" i="9"/>
  <c r="A1945" i="9"/>
  <c r="C1945" i="9" s="1"/>
  <c r="E1945" i="9"/>
  <c r="I1945" i="9"/>
  <c r="A1946" i="9"/>
  <c r="C1946" i="9"/>
  <c r="E1946" i="9"/>
  <c r="G1946" i="9"/>
  <c r="I1946" i="9"/>
  <c r="A1947" i="9"/>
  <c r="A1948" i="9"/>
  <c r="E1948" i="9" s="1"/>
  <c r="C1948" i="9"/>
  <c r="G1948" i="9"/>
  <c r="I1948" i="9"/>
  <c r="A1949" i="9"/>
  <c r="C1949" i="9" s="1"/>
  <c r="E1949" i="9"/>
  <c r="A1950" i="9"/>
  <c r="C1950" i="9"/>
  <c r="E1950" i="9"/>
  <c r="G1950" i="9"/>
  <c r="I1950" i="9"/>
  <c r="A1951" i="9"/>
  <c r="A1952" i="9"/>
  <c r="E1952" i="9" s="1"/>
  <c r="C1952" i="9"/>
  <c r="G1952" i="9"/>
  <c r="I1952" i="9"/>
  <c r="A1953" i="9"/>
  <c r="C1953" i="9" s="1"/>
  <c r="E1953" i="9"/>
  <c r="I1953" i="9"/>
  <c r="A1954" i="9"/>
  <c r="C1954" i="9"/>
  <c r="E1954" i="9"/>
  <c r="G1954" i="9"/>
  <c r="I1954" i="9"/>
  <c r="A1955" i="9"/>
  <c r="I1955" i="9"/>
  <c r="A1956" i="9"/>
  <c r="E1956" i="9" s="1"/>
  <c r="C1956" i="9"/>
  <c r="G1956" i="9"/>
  <c r="I1956" i="9"/>
  <c r="A1957" i="9"/>
  <c r="C1957" i="9" s="1"/>
  <c r="E1957" i="9"/>
  <c r="A1958" i="9"/>
  <c r="C1958" i="9"/>
  <c r="E1958" i="9"/>
  <c r="G1958" i="9"/>
  <c r="I1958" i="9"/>
  <c r="A1959" i="9"/>
  <c r="A1960" i="9"/>
  <c r="E1960" i="9" s="1"/>
  <c r="C1960" i="9"/>
  <c r="G1960" i="9"/>
  <c r="I1960" i="9"/>
  <c r="A1961" i="9"/>
  <c r="C1961" i="9" s="1"/>
  <c r="E1961" i="9"/>
  <c r="A1962" i="9"/>
  <c r="C1962" i="9"/>
  <c r="E1962" i="9"/>
  <c r="G1962" i="9"/>
  <c r="I1962" i="9"/>
  <c r="A1963" i="9"/>
  <c r="I1963" i="9"/>
  <c r="A1964" i="9"/>
  <c r="E1964" i="9" s="1"/>
  <c r="C1964" i="9"/>
  <c r="G1964" i="9"/>
  <c r="I1964" i="9"/>
  <c r="A1965" i="9"/>
  <c r="C1965" i="9" s="1"/>
  <c r="E1965" i="9"/>
  <c r="I1965" i="9"/>
  <c r="A1966" i="9"/>
  <c r="C1966" i="9"/>
  <c r="E1966" i="9"/>
  <c r="G1966" i="9"/>
  <c r="I1966" i="9"/>
  <c r="A1967" i="9"/>
  <c r="A1968" i="9"/>
  <c r="E1968" i="9" s="1"/>
  <c r="C1968" i="9"/>
  <c r="G1968" i="9"/>
  <c r="I1968" i="9"/>
  <c r="A1969" i="9"/>
  <c r="C1969" i="9" s="1"/>
  <c r="E1969" i="9"/>
  <c r="A1970" i="9"/>
  <c r="C1970" i="9"/>
  <c r="E1970" i="9"/>
  <c r="G1970" i="9"/>
  <c r="I1970" i="9"/>
  <c r="A1971" i="9"/>
  <c r="A1972" i="9"/>
  <c r="E1972" i="9" s="1"/>
  <c r="C1972" i="9"/>
  <c r="G1972" i="9"/>
  <c r="I1972" i="9"/>
  <c r="A1973" i="9"/>
  <c r="C1973" i="9" s="1"/>
  <c r="E1973" i="9"/>
  <c r="I1973" i="9"/>
  <c r="A1974" i="9"/>
  <c r="C1974" i="9"/>
  <c r="E1974" i="9"/>
  <c r="G1974" i="9"/>
  <c r="I1974" i="9"/>
  <c r="A1975" i="9"/>
  <c r="I1975" i="9"/>
  <c r="A1976" i="9"/>
  <c r="E1976" i="9" s="1"/>
  <c r="C1976" i="9"/>
  <c r="G1976" i="9"/>
  <c r="I1976" i="9"/>
  <c r="A1977" i="9"/>
  <c r="C1977" i="9" s="1"/>
  <c r="E1977" i="9"/>
  <c r="A1978" i="9"/>
  <c r="C1978" i="9"/>
  <c r="E1978" i="9"/>
  <c r="G1978" i="9"/>
  <c r="I1978" i="9"/>
  <c r="A1979" i="9"/>
  <c r="A1980" i="9"/>
  <c r="E1980" i="9" s="1"/>
  <c r="C1980" i="9"/>
  <c r="G1980" i="9"/>
  <c r="I1980" i="9"/>
  <c r="A1981" i="9"/>
  <c r="C1981" i="9" s="1"/>
  <c r="E1981" i="9"/>
  <c r="I1981" i="9"/>
  <c r="A1982" i="9"/>
  <c r="C1982" i="9"/>
  <c r="E1982" i="9"/>
  <c r="G1982" i="9"/>
  <c r="I1982" i="9"/>
  <c r="A1983" i="9"/>
  <c r="I1983" i="9"/>
  <c r="A1984" i="9"/>
  <c r="E1984" i="9" s="1"/>
  <c r="C1984" i="9"/>
  <c r="G1984" i="9"/>
  <c r="I1984" i="9"/>
  <c r="A1985" i="9"/>
  <c r="C1985" i="9" s="1"/>
  <c r="E1985" i="9"/>
  <c r="I1985" i="9"/>
  <c r="A1986" i="9"/>
  <c r="C1986" i="9"/>
  <c r="E1986" i="9"/>
  <c r="G1986" i="9"/>
  <c r="I1986" i="9"/>
  <c r="A1987" i="9"/>
  <c r="C1987" i="9" s="1"/>
  <c r="A1988" i="9"/>
  <c r="E1988" i="9" s="1"/>
  <c r="C1988" i="9"/>
  <c r="G1988" i="9"/>
  <c r="I1988" i="9"/>
  <c r="A1989" i="9"/>
  <c r="I1989" i="9" s="1"/>
  <c r="E1989" i="9"/>
  <c r="A1990" i="9"/>
  <c r="C1990" i="9"/>
  <c r="E1990" i="9"/>
  <c r="G1990" i="9"/>
  <c r="I1990" i="9"/>
  <c r="A1991" i="9"/>
  <c r="C1991" i="9" s="1"/>
  <c r="A1992" i="9"/>
  <c r="E1992" i="9" s="1"/>
  <c r="C1992" i="9"/>
  <c r="G1992" i="9"/>
  <c r="I1992" i="9"/>
  <c r="A1993" i="9"/>
  <c r="C1993" i="9" s="1"/>
  <c r="E1993" i="9"/>
  <c r="I1993" i="9"/>
  <c r="A1994" i="9"/>
  <c r="C1994" i="9"/>
  <c r="E1994" i="9"/>
  <c r="G1994" i="9"/>
  <c r="I1994" i="9"/>
  <c r="A1995" i="9"/>
  <c r="C1995" i="9" s="1"/>
  <c r="I1995" i="9"/>
  <c r="A1996" i="9"/>
  <c r="E1996" i="9" s="1"/>
  <c r="C1996" i="9"/>
  <c r="G1996" i="9"/>
  <c r="I1996" i="9"/>
  <c r="A1997" i="9"/>
  <c r="C1997" i="9" s="1"/>
  <c r="E1997" i="9"/>
  <c r="I1997" i="9"/>
  <c r="A1998" i="9"/>
  <c r="C1998" i="9"/>
  <c r="E1998" i="9"/>
  <c r="G1998" i="9"/>
  <c r="I1998" i="9"/>
  <c r="A1999" i="9"/>
  <c r="A2000" i="9"/>
  <c r="E2000" i="9" s="1"/>
  <c r="C2000" i="9"/>
  <c r="G2000" i="9"/>
  <c r="I2000" i="9"/>
  <c r="A2001" i="9"/>
  <c r="C2001" i="9" s="1"/>
  <c r="E2001" i="9"/>
  <c r="I2001" i="9"/>
  <c r="A2002" i="9"/>
  <c r="C2002" i="9"/>
  <c r="E2002" i="9"/>
  <c r="G2002" i="9"/>
  <c r="I2002" i="9"/>
  <c r="A2003" i="9"/>
  <c r="I2003" i="9"/>
  <c r="A2004" i="9"/>
  <c r="E2004" i="9" s="1"/>
  <c r="C2004" i="9"/>
  <c r="G2004" i="9"/>
  <c r="I2004" i="9"/>
  <c r="A2005" i="9"/>
  <c r="I2005" i="9" s="1"/>
  <c r="E2005" i="9"/>
  <c r="A2006" i="9"/>
  <c r="C2006" i="9"/>
  <c r="E2006" i="9"/>
  <c r="G2006" i="9"/>
  <c r="I2006" i="9"/>
  <c r="A2007" i="9"/>
  <c r="A2008" i="9"/>
  <c r="E2008" i="9" s="1"/>
  <c r="C2008" i="9"/>
  <c r="G2008" i="9"/>
  <c r="I2008" i="9"/>
  <c r="A2009" i="9"/>
  <c r="C2009" i="9" s="1"/>
  <c r="E2009" i="9"/>
  <c r="A2010" i="9"/>
  <c r="C2010" i="9"/>
  <c r="E2010" i="9"/>
  <c r="G2010" i="9"/>
  <c r="I2010" i="9"/>
  <c r="A2011" i="9"/>
  <c r="I2011" i="9"/>
  <c r="A2012" i="9"/>
  <c r="E2012" i="9" s="1"/>
  <c r="C2012" i="9"/>
  <c r="G2012" i="9"/>
  <c r="I2012" i="9"/>
  <c r="A2013" i="9"/>
  <c r="C2013" i="9" s="1"/>
  <c r="E2013" i="9"/>
  <c r="I2013" i="9"/>
  <c r="A2014" i="9"/>
  <c r="C2014" i="9"/>
  <c r="E2014" i="9"/>
  <c r="G2014" i="9"/>
  <c r="I2014" i="9"/>
  <c r="A2015" i="9"/>
  <c r="A2016" i="9"/>
  <c r="E2016" i="9" s="1"/>
  <c r="C2016" i="9"/>
  <c r="G2016" i="9"/>
  <c r="I2016" i="9"/>
  <c r="A2017" i="9"/>
  <c r="C2017" i="9" s="1"/>
  <c r="E2017" i="9"/>
  <c r="I2017" i="9"/>
  <c r="A2018" i="9"/>
  <c r="C2018" i="9"/>
  <c r="E2018" i="9"/>
  <c r="G2018" i="9"/>
  <c r="I2018" i="9"/>
  <c r="A2019" i="9"/>
  <c r="I2019" i="9"/>
  <c r="A2020" i="9"/>
  <c r="E2020" i="9" s="1"/>
  <c r="C2020" i="9"/>
  <c r="G2020" i="9"/>
  <c r="I2020" i="9"/>
  <c r="A2021" i="9"/>
  <c r="I2021" i="9" s="1"/>
  <c r="E2021" i="9"/>
  <c r="A2022" i="9"/>
  <c r="C2022" i="9"/>
  <c r="E2022" i="9"/>
  <c r="G2022" i="9"/>
  <c r="I2022" i="9"/>
  <c r="A2023" i="9"/>
  <c r="A2024" i="9"/>
  <c r="E2024" i="9" s="1"/>
  <c r="C2024" i="9"/>
  <c r="G2024" i="9"/>
  <c r="I2024" i="9"/>
  <c r="A2025" i="9"/>
  <c r="C2025" i="9" s="1"/>
  <c r="E2025" i="9"/>
  <c r="I2025" i="9"/>
  <c r="A2026" i="9"/>
  <c r="C2026" i="9"/>
  <c r="E2026" i="9"/>
  <c r="G2026" i="9"/>
  <c r="I2026" i="9"/>
  <c r="A2027" i="9"/>
  <c r="A2028" i="9"/>
  <c r="E2028" i="9" s="1"/>
  <c r="C2028" i="9"/>
  <c r="G2028" i="9"/>
  <c r="I2028" i="9"/>
  <c r="A2029" i="9"/>
  <c r="C2029" i="9" s="1"/>
  <c r="E2029" i="9"/>
  <c r="I2029" i="9"/>
  <c r="A2030" i="9"/>
  <c r="C2030" i="9"/>
  <c r="E2030" i="9"/>
  <c r="G2030" i="9"/>
  <c r="I2030" i="9"/>
  <c r="A2031" i="9"/>
  <c r="C2031" i="9" s="1"/>
  <c r="A2032" i="9"/>
  <c r="E2032" i="9" s="1"/>
  <c r="C2032" i="9"/>
  <c r="G2032" i="9"/>
  <c r="I2032" i="9"/>
  <c r="A2033" i="9"/>
  <c r="C2033" i="9" s="1"/>
  <c r="E2033" i="9"/>
  <c r="I2033" i="9"/>
  <c r="A2034" i="9"/>
  <c r="C2034" i="9"/>
  <c r="E2034" i="9"/>
  <c r="G2034" i="9"/>
  <c r="I2034" i="9"/>
  <c r="A2035" i="9"/>
  <c r="I2035" i="9"/>
  <c r="A2036" i="9"/>
  <c r="E2036" i="9" s="1"/>
  <c r="C2036" i="9"/>
  <c r="G2036" i="9"/>
  <c r="I2036" i="9"/>
  <c r="A2037" i="9"/>
  <c r="C2037" i="9" s="1"/>
  <c r="E2037" i="9"/>
  <c r="A2038" i="9"/>
  <c r="C2038" i="9"/>
  <c r="E2038" i="9"/>
  <c r="G2038" i="9"/>
  <c r="I2038" i="9"/>
  <c r="A2039" i="9"/>
  <c r="C2039" i="9" s="1"/>
  <c r="A2040" i="9"/>
  <c r="E2040" i="9" s="1"/>
  <c r="C2040" i="9"/>
  <c r="G2040" i="9"/>
  <c r="I2040" i="9"/>
  <c r="A2041" i="9"/>
  <c r="C2041" i="9" s="1"/>
  <c r="E2041" i="9"/>
  <c r="I2041" i="9"/>
  <c r="A2042" i="9"/>
  <c r="C2042" i="9"/>
  <c r="E2042" i="9"/>
  <c r="G2042" i="9"/>
  <c r="I2042" i="9"/>
  <c r="A2043" i="9"/>
  <c r="C2043" i="9" s="1"/>
  <c r="I2043" i="9"/>
  <c r="A2044" i="9"/>
  <c r="E2044" i="9" s="1"/>
  <c r="C2044" i="9"/>
  <c r="G2044" i="9"/>
  <c r="I2044" i="9"/>
  <c r="A2045" i="9"/>
  <c r="C2045" i="9" s="1"/>
  <c r="E2045" i="9"/>
  <c r="I2045" i="9"/>
  <c r="A2046" i="9"/>
  <c r="C2046" i="9"/>
  <c r="E2046" i="9"/>
  <c r="G2046" i="9"/>
  <c r="I2046" i="9"/>
  <c r="A2047" i="9"/>
  <c r="A2048" i="9"/>
  <c r="E2048" i="9" s="1"/>
  <c r="C2048" i="9"/>
  <c r="G2048" i="9"/>
  <c r="I2048" i="9"/>
  <c r="A2049" i="9"/>
  <c r="C2049" i="9" s="1"/>
  <c r="E2049" i="9"/>
  <c r="I2049" i="9"/>
  <c r="A2050" i="9"/>
  <c r="C2050" i="9"/>
  <c r="E2050" i="9"/>
  <c r="G2050" i="9"/>
  <c r="I2050" i="9"/>
  <c r="A2051" i="9"/>
  <c r="I2051" i="9"/>
  <c r="A2052" i="9"/>
  <c r="E2052" i="9" s="1"/>
  <c r="C2052" i="9"/>
  <c r="G2052" i="9"/>
  <c r="I2052" i="9"/>
  <c r="A2053" i="9"/>
  <c r="I2053" i="9" s="1"/>
  <c r="E2053" i="9"/>
  <c r="A2054" i="9"/>
  <c r="C2054" i="9"/>
  <c r="E2054" i="9"/>
  <c r="G2054" i="9"/>
  <c r="I2054" i="9"/>
  <c r="A2055" i="9"/>
  <c r="C2055" i="9" s="1"/>
  <c r="A2056" i="9"/>
  <c r="E2056" i="9" s="1"/>
  <c r="C2056" i="9"/>
  <c r="G2056" i="9"/>
  <c r="I2056" i="9"/>
  <c r="A2057" i="9"/>
  <c r="C2057" i="9" s="1"/>
  <c r="E2057" i="9"/>
  <c r="I2057" i="9"/>
  <c r="A2058" i="9"/>
  <c r="C2058" i="9"/>
  <c r="E2058" i="9"/>
  <c r="G2058" i="9"/>
  <c r="I2058" i="9"/>
  <c r="A2059" i="9"/>
  <c r="C2059" i="9" s="1"/>
  <c r="A2060" i="9"/>
  <c r="E2060" i="9" s="1"/>
  <c r="C2060" i="9"/>
  <c r="G2060" i="9"/>
  <c r="I2060" i="9"/>
  <c r="A2061" i="9"/>
  <c r="C2061" i="9" s="1"/>
  <c r="E2061" i="9"/>
  <c r="I2061" i="9"/>
  <c r="A2062" i="9"/>
  <c r="C2062" i="9"/>
  <c r="E2062" i="9"/>
  <c r="G2062" i="9"/>
  <c r="I2062" i="9"/>
  <c r="A2063" i="9"/>
  <c r="C2063" i="9" s="1"/>
  <c r="I2063" i="9"/>
  <c r="A2064" i="9"/>
  <c r="E2064" i="9" s="1"/>
  <c r="C2064" i="9"/>
  <c r="G2064" i="9"/>
  <c r="I2064" i="9"/>
  <c r="A2065" i="9"/>
  <c r="I2065" i="9" s="1"/>
  <c r="E2065" i="9"/>
  <c r="A2066" i="9"/>
  <c r="C2066" i="9"/>
  <c r="E2066" i="9"/>
  <c r="G2066" i="9"/>
  <c r="I2066" i="9"/>
  <c r="A2067" i="9"/>
  <c r="A2068" i="9"/>
  <c r="E2068" i="9" s="1"/>
  <c r="C2068" i="9"/>
  <c r="G2068" i="9"/>
  <c r="I2068" i="9"/>
  <c r="A2069" i="9"/>
  <c r="C2069" i="9" s="1"/>
  <c r="E2069" i="9"/>
  <c r="I2069" i="9"/>
  <c r="A2070" i="9"/>
  <c r="C2070" i="9"/>
  <c r="E2070" i="9"/>
  <c r="G2070" i="9"/>
  <c r="I2070" i="9"/>
  <c r="A2071" i="9"/>
  <c r="I2071" i="9"/>
  <c r="A2072" i="9"/>
  <c r="E2072" i="9" s="1"/>
  <c r="C2072" i="9"/>
  <c r="G2072" i="9"/>
  <c r="I2072" i="9"/>
  <c r="A2073" i="9"/>
  <c r="I2073" i="9" s="1"/>
  <c r="E2073" i="9"/>
  <c r="A2074" i="9"/>
  <c r="C2074" i="9"/>
  <c r="E2074" i="9"/>
  <c r="G2074" i="9"/>
  <c r="I2074" i="9"/>
  <c r="A2075" i="9"/>
  <c r="C2075" i="9" s="1"/>
  <c r="A2076" i="9"/>
  <c r="E2076" i="9" s="1"/>
  <c r="C2076" i="9"/>
  <c r="G2076" i="9"/>
  <c r="I2076" i="9"/>
  <c r="A2077" i="9"/>
  <c r="C2077" i="9" s="1"/>
  <c r="E2077" i="9"/>
  <c r="I2077" i="9"/>
  <c r="A2078" i="9"/>
  <c r="C2078" i="9"/>
  <c r="E2078" i="9"/>
  <c r="G2078" i="9"/>
  <c r="I2078" i="9"/>
  <c r="A2079" i="9"/>
  <c r="C2079" i="9" s="1"/>
  <c r="I2079" i="9"/>
  <c r="A2080" i="9"/>
  <c r="E2080" i="9" s="1"/>
  <c r="C2080" i="9"/>
  <c r="G2080" i="9"/>
  <c r="I2080" i="9"/>
  <c r="A2081" i="9"/>
  <c r="I2081" i="9" s="1"/>
  <c r="E2081" i="9"/>
  <c r="A2082" i="9"/>
  <c r="C2082" i="9"/>
  <c r="E2082" i="9"/>
  <c r="G2082" i="9"/>
  <c r="I2082" i="9"/>
  <c r="A2083" i="9"/>
  <c r="C2083" i="9" s="1"/>
  <c r="A2084" i="9"/>
  <c r="E2084" i="9" s="1"/>
  <c r="C2084" i="9"/>
  <c r="G2084" i="9"/>
  <c r="I2084" i="9"/>
  <c r="A2085" i="9"/>
  <c r="C2085" i="9" s="1"/>
  <c r="E2085" i="9"/>
  <c r="I2085" i="9"/>
  <c r="A2086" i="9"/>
  <c r="C2086" i="9"/>
  <c r="E2086" i="9"/>
  <c r="G2086" i="9"/>
  <c r="I2086" i="9"/>
  <c r="A2087" i="9"/>
  <c r="C2087" i="9" s="1"/>
  <c r="I2087" i="9"/>
  <c r="A2088" i="9"/>
  <c r="E2088" i="9" s="1"/>
  <c r="C2088" i="9"/>
  <c r="G2088" i="9"/>
  <c r="I2088" i="9"/>
  <c r="A2089" i="9"/>
  <c r="C2089" i="9" s="1"/>
  <c r="E2089" i="9"/>
  <c r="I2089" i="9"/>
  <c r="A2090" i="9"/>
  <c r="C2090" i="9"/>
  <c r="E2090" i="9"/>
  <c r="G2090" i="9"/>
  <c r="I2090" i="9"/>
  <c r="A2091" i="9"/>
  <c r="A2092" i="9"/>
  <c r="E2092" i="9" s="1"/>
  <c r="C2092" i="9"/>
  <c r="G2092" i="9"/>
  <c r="I2092" i="9"/>
  <c r="A2093" i="9"/>
  <c r="C2093" i="9" s="1"/>
  <c r="E2093" i="9"/>
  <c r="I2093" i="9"/>
  <c r="A2094" i="9"/>
  <c r="C2094" i="9"/>
  <c r="E2094" i="9"/>
  <c r="G2094" i="9"/>
  <c r="I2094" i="9"/>
  <c r="A2095" i="9"/>
  <c r="C2095" i="9" s="1"/>
  <c r="I2095" i="9"/>
  <c r="A2096" i="9"/>
  <c r="E2096" i="9" s="1"/>
  <c r="C2096" i="9"/>
  <c r="G2096" i="9"/>
  <c r="I2096" i="9"/>
  <c r="A2097" i="9"/>
  <c r="C2097" i="9" s="1"/>
  <c r="E2097" i="9"/>
  <c r="I2097" i="9"/>
  <c r="A2098" i="9"/>
  <c r="C2098" i="9"/>
  <c r="E2098" i="9"/>
  <c r="G2098" i="9"/>
  <c r="I2098" i="9"/>
  <c r="A2099" i="9"/>
  <c r="C2099" i="9" s="1"/>
  <c r="A2100" i="9"/>
  <c r="E2100" i="9" s="1"/>
  <c r="C2100" i="9"/>
  <c r="G2100" i="9"/>
  <c r="I2100" i="9"/>
  <c r="A2101" i="9"/>
  <c r="C2101" i="9" s="1"/>
  <c r="E2101" i="9"/>
  <c r="I2101" i="9"/>
  <c r="A2102" i="9"/>
  <c r="C2102" i="9"/>
  <c r="E2102" i="9"/>
  <c r="G2102" i="9"/>
  <c r="I2102" i="9"/>
  <c r="A2103" i="9"/>
  <c r="I2103" i="9"/>
  <c r="A2104" i="9"/>
  <c r="E2104" i="9" s="1"/>
  <c r="C2104" i="9"/>
  <c r="G2104" i="9"/>
  <c r="I2104" i="9"/>
  <c r="A2105" i="9"/>
  <c r="C2105" i="9" s="1"/>
  <c r="E2105" i="9"/>
  <c r="A2106" i="9"/>
  <c r="C2106" i="9"/>
  <c r="E2106" i="9"/>
  <c r="G2106" i="9"/>
  <c r="I2106" i="9"/>
  <c r="A2107" i="9"/>
  <c r="C2107" i="9" s="1"/>
  <c r="A2108" i="9"/>
  <c r="E2108" i="9" s="1"/>
  <c r="C2108" i="9"/>
  <c r="G2108" i="9"/>
  <c r="I2108" i="9"/>
  <c r="A2109" i="9"/>
  <c r="C2109" i="9" s="1"/>
  <c r="E2109" i="9"/>
  <c r="A2110" i="9"/>
  <c r="C2110" i="9"/>
  <c r="E2110" i="9"/>
  <c r="G2110" i="9"/>
  <c r="I2110" i="9"/>
  <c r="A2111" i="9"/>
  <c r="I2111" i="9"/>
  <c r="A2112" i="9"/>
  <c r="E2112" i="9" s="1"/>
  <c r="C2112" i="9"/>
  <c r="G2112" i="9"/>
  <c r="I2112" i="9"/>
  <c r="A2113" i="9"/>
  <c r="C2113" i="9" s="1"/>
  <c r="E2113" i="9"/>
  <c r="A2114" i="9"/>
  <c r="C2114" i="9"/>
  <c r="E2114" i="9"/>
  <c r="G2114" i="9"/>
  <c r="I2114" i="9"/>
  <c r="A2115" i="9"/>
  <c r="A2116" i="9"/>
  <c r="E2116" i="9" s="1"/>
  <c r="C2116" i="9"/>
  <c r="G2116" i="9"/>
  <c r="I2116" i="9"/>
  <c r="A2117" i="9"/>
  <c r="C2117" i="9" s="1"/>
  <c r="E2117" i="9"/>
  <c r="A2118" i="9"/>
  <c r="C2118" i="9"/>
  <c r="E2118" i="9"/>
  <c r="G2118" i="9"/>
  <c r="I2118" i="9"/>
  <c r="A2119" i="9"/>
  <c r="A2120" i="9"/>
  <c r="E2120" i="9" s="1"/>
  <c r="C2120" i="9"/>
  <c r="G2120" i="9"/>
  <c r="I2120" i="9"/>
  <c r="A2121" i="9"/>
  <c r="C2121" i="9" s="1"/>
  <c r="E2121" i="9"/>
  <c r="I2121" i="9"/>
  <c r="A2122" i="9"/>
  <c r="C2122" i="9"/>
  <c r="E2122" i="9"/>
  <c r="G2122" i="9"/>
  <c r="I2122" i="9"/>
  <c r="A2123" i="9"/>
  <c r="C2123" i="9" s="1"/>
  <c r="A2124" i="9"/>
  <c r="E2124" i="9" s="1"/>
  <c r="C2124" i="9"/>
  <c r="G2124" i="9"/>
  <c r="I2124" i="9"/>
  <c r="A2125" i="9"/>
  <c r="C2125" i="9" s="1"/>
  <c r="E2125" i="9"/>
  <c r="I2125" i="9"/>
  <c r="A2126" i="9"/>
  <c r="C2126" i="9"/>
  <c r="E2126" i="9"/>
  <c r="G2126" i="9"/>
  <c r="I2126" i="9"/>
  <c r="A2127" i="9"/>
  <c r="C2127" i="9" s="1"/>
  <c r="I2127" i="9"/>
  <c r="A2128" i="9"/>
  <c r="E2128" i="9" s="1"/>
  <c r="C2128" i="9"/>
  <c r="G2128" i="9"/>
  <c r="I2128" i="9"/>
  <c r="A2129" i="9"/>
  <c r="C2129" i="9" s="1"/>
  <c r="E2129" i="9"/>
  <c r="I2129" i="9"/>
  <c r="A2130" i="9"/>
  <c r="C2130" i="9"/>
  <c r="E2130" i="9"/>
  <c r="G2130" i="9"/>
  <c r="I2130" i="9"/>
  <c r="A2131" i="9"/>
  <c r="A2132" i="9"/>
  <c r="E2132" i="9" s="1"/>
  <c r="C2132" i="9"/>
  <c r="G2132" i="9"/>
  <c r="I2132" i="9"/>
  <c r="A2133" i="9"/>
  <c r="I2133" i="9" s="1"/>
  <c r="E2133" i="9"/>
  <c r="A2134" i="9"/>
  <c r="C2134" i="9"/>
  <c r="E2134" i="9"/>
  <c r="G2134" i="9"/>
  <c r="I2134" i="9"/>
  <c r="A2135" i="9"/>
  <c r="A2136" i="9"/>
  <c r="E2136" i="9" s="1"/>
  <c r="C2136" i="9"/>
  <c r="G2136" i="9"/>
  <c r="I2136" i="9"/>
  <c r="A2137" i="9"/>
  <c r="C2137" i="9" s="1"/>
  <c r="E2137" i="9"/>
  <c r="I2137" i="9"/>
  <c r="A2138" i="9"/>
  <c r="C2138" i="9"/>
  <c r="E2138" i="9"/>
  <c r="G2138" i="9"/>
  <c r="I2138" i="9"/>
  <c r="A2139" i="9"/>
  <c r="C2139" i="9" s="1"/>
  <c r="A2140" i="9"/>
  <c r="E2140" i="9" s="1"/>
  <c r="C2140" i="9"/>
  <c r="G2140" i="9"/>
  <c r="I2140" i="9"/>
  <c r="A2141" i="9"/>
  <c r="C2141" i="9" s="1"/>
  <c r="E2141" i="9"/>
  <c r="I2141" i="9"/>
  <c r="A2142" i="9"/>
  <c r="C2142" i="9"/>
  <c r="E2142" i="9"/>
  <c r="G2142" i="9"/>
  <c r="I2142" i="9"/>
  <c r="A2143" i="9"/>
  <c r="A2144" i="9"/>
  <c r="E2144" i="9" s="1"/>
  <c r="C2144" i="9"/>
  <c r="G2144" i="9"/>
  <c r="I2144" i="9"/>
  <c r="A2145" i="9"/>
  <c r="C2145" i="9" s="1"/>
  <c r="E2145" i="9"/>
  <c r="I2145" i="9"/>
  <c r="A2146" i="9"/>
  <c r="C2146" i="9"/>
  <c r="E2146" i="9"/>
  <c r="G2146" i="9"/>
  <c r="I2146" i="9"/>
  <c r="A2147" i="9"/>
  <c r="I2147" i="9"/>
  <c r="A2148" i="9"/>
  <c r="E2148" i="9" s="1"/>
  <c r="C2148" i="9"/>
  <c r="G2148" i="9"/>
  <c r="I2148" i="9"/>
  <c r="A2149" i="9"/>
  <c r="C2149" i="9" s="1"/>
  <c r="E2149" i="9"/>
  <c r="I2149" i="9"/>
  <c r="A2150" i="9"/>
  <c r="C2150" i="9"/>
  <c r="E2150" i="9"/>
  <c r="G2150" i="9"/>
  <c r="I2150" i="9"/>
  <c r="A2151" i="9"/>
  <c r="A2152" i="9"/>
  <c r="E2152" i="9" s="1"/>
  <c r="C2152" i="9"/>
  <c r="G2152" i="9"/>
  <c r="I2152" i="9"/>
  <c r="A2153" i="9"/>
  <c r="C2153" i="9" s="1"/>
  <c r="E2153" i="9"/>
  <c r="I2153" i="9"/>
  <c r="A2154" i="9"/>
  <c r="C2154" i="9"/>
  <c r="E2154" i="9"/>
  <c r="G2154" i="9"/>
  <c r="I2154" i="9"/>
  <c r="A2155" i="9"/>
  <c r="A2156" i="9"/>
  <c r="E2156" i="9" s="1"/>
  <c r="C2156" i="9"/>
  <c r="G2156" i="9"/>
  <c r="I2156" i="9"/>
  <c r="A2157" i="9"/>
  <c r="I2157" i="9" s="1"/>
  <c r="E2157" i="9"/>
  <c r="A2158" i="9"/>
  <c r="C2158" i="9"/>
  <c r="E2158" i="9"/>
  <c r="G2158" i="9"/>
  <c r="I2158" i="9"/>
  <c r="A2159" i="9"/>
  <c r="C2159" i="9" s="1"/>
  <c r="A2160" i="9"/>
  <c r="E2160" i="9" s="1"/>
  <c r="C2160" i="9"/>
  <c r="G2160" i="9"/>
  <c r="I2160" i="9"/>
  <c r="A2161" i="9"/>
  <c r="C2161" i="9" s="1"/>
  <c r="E2161" i="9"/>
  <c r="I2161" i="9"/>
  <c r="A2162" i="9"/>
  <c r="C2162" i="9"/>
  <c r="E2162" i="9"/>
  <c r="G2162" i="9"/>
  <c r="I2162" i="9"/>
  <c r="A2163" i="9"/>
  <c r="A2164" i="9"/>
  <c r="E2164" i="9" s="1"/>
  <c r="C2164" i="9"/>
  <c r="G2164" i="9"/>
  <c r="I2164" i="9"/>
  <c r="A2165" i="9"/>
  <c r="C2165" i="9" s="1"/>
  <c r="E2165" i="9"/>
  <c r="A2166" i="9"/>
  <c r="C2166" i="9"/>
  <c r="E2166" i="9"/>
  <c r="G2166" i="9"/>
  <c r="I2166" i="9"/>
  <c r="A2167" i="9"/>
  <c r="C2167" i="9" s="1"/>
  <c r="A2168" i="9"/>
  <c r="E2168" i="9" s="1"/>
  <c r="C2168" i="9"/>
  <c r="G2168" i="9"/>
  <c r="I2168" i="9"/>
  <c r="A2169" i="9"/>
  <c r="C2169" i="9" s="1"/>
  <c r="E2169" i="9"/>
  <c r="I2169" i="9"/>
  <c r="A2170" i="9"/>
  <c r="C2170" i="9"/>
  <c r="E2170" i="9"/>
  <c r="G2170" i="9"/>
  <c r="I2170" i="9"/>
  <c r="A2171" i="9"/>
  <c r="C2171" i="9" s="1"/>
  <c r="I2171" i="9"/>
  <c r="A2172" i="9"/>
  <c r="E2172" i="9" s="1"/>
  <c r="C2172" i="9"/>
  <c r="G2172" i="9"/>
  <c r="I2172" i="9"/>
  <c r="A2173" i="9"/>
  <c r="C2173" i="9" s="1"/>
  <c r="E2173" i="9"/>
  <c r="I2173" i="9"/>
  <c r="A2174" i="9"/>
  <c r="C2174" i="9"/>
  <c r="E2174" i="9"/>
  <c r="G2174" i="9"/>
  <c r="I2174" i="9"/>
  <c r="A2175" i="9"/>
  <c r="C2175" i="9" s="1"/>
  <c r="A2176" i="9"/>
  <c r="E2176" i="9" s="1"/>
  <c r="C2176" i="9"/>
  <c r="G2176" i="9"/>
  <c r="I2176" i="9"/>
  <c r="A2177" i="9"/>
  <c r="I2177" i="9" s="1"/>
  <c r="E2177" i="9"/>
  <c r="A2178" i="9"/>
  <c r="C2178" i="9"/>
  <c r="E2178" i="9"/>
  <c r="G2178" i="9"/>
  <c r="I2178" i="9"/>
  <c r="A2179" i="9"/>
  <c r="C2179" i="9" s="1"/>
  <c r="A2180" i="9"/>
  <c r="E2180" i="9" s="1"/>
  <c r="C2180" i="9"/>
  <c r="G2180" i="9"/>
  <c r="I2180" i="9"/>
  <c r="A2181" i="9"/>
  <c r="C2181" i="9" s="1"/>
  <c r="E2181" i="9"/>
  <c r="I2181" i="9"/>
  <c r="A2182" i="9"/>
  <c r="C2182" i="9"/>
  <c r="E2182" i="9"/>
  <c r="G2182" i="9"/>
  <c r="I2182" i="9"/>
  <c r="A2183" i="9"/>
  <c r="C2183" i="9" s="1"/>
  <c r="A2184" i="9"/>
  <c r="E2184" i="9" s="1"/>
  <c r="C2184" i="9"/>
  <c r="G2184" i="9"/>
  <c r="I2184" i="9"/>
  <c r="A2185" i="9"/>
  <c r="C2185" i="9" s="1"/>
  <c r="E2185" i="9"/>
  <c r="I2185" i="9"/>
  <c r="A2186" i="9"/>
  <c r="C2186" i="9"/>
  <c r="E2186" i="9"/>
  <c r="G2186" i="9"/>
  <c r="I2186" i="9"/>
  <c r="A2187" i="9"/>
  <c r="A2188" i="9"/>
  <c r="E2188" i="9" s="1"/>
  <c r="C2188" i="9"/>
  <c r="G2188" i="9"/>
  <c r="I2188" i="9"/>
  <c r="A2189" i="9"/>
  <c r="C2189" i="9" s="1"/>
  <c r="E2189" i="9"/>
  <c r="A2190" i="9"/>
  <c r="C2190" i="9"/>
  <c r="E2190" i="9"/>
  <c r="G2190" i="9"/>
  <c r="I2190" i="9"/>
  <c r="A2191" i="9"/>
  <c r="C2191" i="9" s="1"/>
  <c r="A2192" i="9"/>
  <c r="E2192" i="9" s="1"/>
  <c r="C2192" i="9"/>
  <c r="G2192" i="9"/>
  <c r="I2192" i="9"/>
  <c r="A2193" i="9"/>
  <c r="C2193" i="9" s="1"/>
  <c r="E2193" i="9"/>
  <c r="A2194" i="9"/>
  <c r="C2194" i="9"/>
  <c r="E2194" i="9"/>
  <c r="G2194" i="9"/>
  <c r="I2194" i="9"/>
  <c r="A2195" i="9"/>
  <c r="C2195" i="9" s="1"/>
  <c r="A2196" i="9"/>
  <c r="E2196" i="9" s="1"/>
  <c r="C2196" i="9"/>
  <c r="G2196" i="9"/>
  <c r="I2196" i="9"/>
  <c r="A2197" i="9"/>
  <c r="C2197" i="9" s="1"/>
  <c r="E2197" i="9"/>
  <c r="I2197" i="9"/>
  <c r="A2198" i="9"/>
  <c r="C2198" i="9"/>
  <c r="E2198" i="9"/>
  <c r="G2198" i="9"/>
  <c r="I2198" i="9"/>
  <c r="A2199" i="9"/>
  <c r="C2199" i="9" s="1"/>
  <c r="A2200" i="9"/>
  <c r="E2200" i="9" s="1"/>
  <c r="C2200" i="9"/>
  <c r="G2200" i="9"/>
  <c r="I2200" i="9"/>
  <c r="A2201" i="9"/>
  <c r="C2201" i="9" s="1"/>
  <c r="E2201" i="9"/>
  <c r="A2202" i="9"/>
  <c r="C2202" i="9"/>
  <c r="E2202" i="9"/>
  <c r="G2202" i="9"/>
  <c r="I2202" i="9"/>
  <c r="A2203" i="9"/>
  <c r="C2203" i="9" s="1"/>
  <c r="A2204" i="9"/>
  <c r="E2204" i="9" s="1"/>
  <c r="C2204" i="9"/>
  <c r="G2204" i="9"/>
  <c r="I2204" i="9"/>
  <c r="A2205" i="9"/>
  <c r="C2205" i="9" s="1"/>
  <c r="E2205" i="9"/>
  <c r="A2206" i="9"/>
  <c r="C2206" i="9"/>
  <c r="E2206" i="9"/>
  <c r="G2206" i="9"/>
  <c r="I2206" i="9"/>
  <c r="A2207" i="9"/>
  <c r="A2208" i="9"/>
  <c r="E2208" i="9" s="1"/>
  <c r="C2208" i="9"/>
  <c r="G2208" i="9"/>
  <c r="I2208" i="9"/>
  <c r="A2209" i="9"/>
  <c r="C2209" i="9" s="1"/>
  <c r="E2209" i="9"/>
  <c r="I2209" i="9"/>
  <c r="A2210" i="9"/>
  <c r="C2210" i="9"/>
  <c r="E2210" i="9"/>
  <c r="G2210" i="9"/>
  <c r="I2210" i="9"/>
  <c r="A2211" i="9"/>
  <c r="I2211" i="9"/>
  <c r="A2212" i="9"/>
  <c r="E2212" i="9" s="1"/>
  <c r="C2212" i="9"/>
  <c r="G2212" i="9"/>
  <c r="I2212" i="9"/>
  <c r="A2213" i="9"/>
  <c r="C2213" i="9" s="1"/>
  <c r="E2213" i="9"/>
  <c r="I2213" i="9"/>
  <c r="A2214" i="9"/>
  <c r="C2214" i="9"/>
  <c r="E2214" i="9"/>
  <c r="G2214" i="9"/>
  <c r="I2214" i="9"/>
  <c r="A2215" i="9"/>
  <c r="A2216" i="9"/>
  <c r="E2216" i="9" s="1"/>
  <c r="C2216" i="9"/>
  <c r="G2216" i="9"/>
  <c r="I2216" i="9"/>
  <c r="A2217" i="9"/>
  <c r="I2217" i="9" s="1"/>
  <c r="E2217" i="9"/>
  <c r="A2218" i="9"/>
  <c r="C2218" i="9"/>
  <c r="E2218" i="9"/>
  <c r="G2218" i="9"/>
  <c r="I2218" i="9"/>
  <c r="A2219" i="9"/>
  <c r="I2219" i="9"/>
  <c r="A2220" i="9"/>
  <c r="E2220" i="9" s="1"/>
  <c r="C2220" i="9"/>
  <c r="G2220" i="9"/>
  <c r="I2220" i="9"/>
  <c r="A2221" i="9"/>
  <c r="C2221" i="9" s="1"/>
  <c r="E2221" i="9"/>
  <c r="I2221" i="9"/>
  <c r="A2222" i="9"/>
  <c r="C2222" i="9"/>
  <c r="E2222" i="9"/>
  <c r="G2222" i="9"/>
  <c r="I2222" i="9"/>
  <c r="A2223" i="9"/>
  <c r="C2223" i="9" s="1"/>
  <c r="A2224" i="9"/>
  <c r="E2224" i="9" s="1"/>
  <c r="C2224" i="9"/>
  <c r="G2224" i="9"/>
  <c r="I2224" i="9"/>
  <c r="A2225" i="9"/>
  <c r="C2225" i="9" s="1"/>
  <c r="E2225" i="9"/>
  <c r="I2225" i="9"/>
  <c r="A2226" i="9"/>
  <c r="C2226" i="9"/>
  <c r="E2226" i="9"/>
  <c r="G2226" i="9"/>
  <c r="I2226" i="9"/>
  <c r="A2227" i="9"/>
  <c r="C2227" i="9" s="1"/>
  <c r="I2227" i="9"/>
  <c r="A2228" i="9"/>
  <c r="E2228" i="9" s="1"/>
  <c r="C2228" i="9"/>
  <c r="G2228" i="9"/>
  <c r="I2228" i="9"/>
  <c r="A2229" i="9"/>
  <c r="C2229" i="9" s="1"/>
  <c r="E2229" i="9"/>
  <c r="A2230" i="9"/>
  <c r="C2230" i="9"/>
  <c r="E2230" i="9"/>
  <c r="G2230" i="9"/>
  <c r="I2230" i="9"/>
  <c r="A2231" i="9"/>
  <c r="C2231" i="9" s="1"/>
  <c r="A2232" i="9"/>
  <c r="E2232" i="9" s="1"/>
  <c r="C2232" i="9"/>
  <c r="G2232" i="9"/>
  <c r="I2232" i="9"/>
  <c r="A2233" i="9"/>
  <c r="C2233" i="9" s="1"/>
  <c r="E2233" i="9"/>
  <c r="I2233" i="9"/>
  <c r="A2234" i="9"/>
  <c r="C2234" i="9"/>
  <c r="E2234" i="9"/>
  <c r="G2234" i="9"/>
  <c r="I2234" i="9"/>
  <c r="A2235" i="9"/>
  <c r="C2235" i="9" s="1"/>
  <c r="A2236" i="9"/>
  <c r="E2236" i="9" s="1"/>
  <c r="C2236" i="9"/>
  <c r="G2236" i="9"/>
  <c r="I2236" i="9"/>
  <c r="A2237" i="9"/>
  <c r="C2237" i="9" s="1"/>
  <c r="E2237" i="9"/>
  <c r="I2237" i="9"/>
  <c r="A2238" i="9"/>
  <c r="C2238" i="9"/>
  <c r="E2238" i="9"/>
  <c r="G2238" i="9"/>
  <c r="I2238" i="9"/>
  <c r="A2239" i="9"/>
  <c r="I2239" i="9"/>
  <c r="A2240" i="9"/>
  <c r="E2240" i="9" s="1"/>
  <c r="C2240" i="9"/>
  <c r="G2240" i="9"/>
  <c r="I2240" i="9"/>
  <c r="A2241" i="9"/>
  <c r="C2241" i="9" s="1"/>
  <c r="E2241" i="9"/>
  <c r="I2241" i="9"/>
  <c r="A2242" i="9"/>
  <c r="C2242" i="9"/>
  <c r="E2242" i="9"/>
  <c r="G2242" i="9"/>
  <c r="I2242" i="9"/>
  <c r="A2243" i="9"/>
  <c r="C2243" i="9" s="1"/>
  <c r="A2244" i="9"/>
  <c r="E2244" i="9" s="1"/>
  <c r="C2244" i="9"/>
  <c r="G2244" i="9"/>
  <c r="I2244" i="9"/>
  <c r="A2245" i="9"/>
  <c r="C2245" i="9" s="1"/>
  <c r="E2245" i="9"/>
  <c r="I2245" i="9"/>
  <c r="A2246" i="9"/>
  <c r="C2246" i="9"/>
  <c r="E2246" i="9"/>
  <c r="G2246" i="9"/>
  <c r="I2246" i="9"/>
  <c r="A2247" i="9"/>
  <c r="C2247" i="9" s="1"/>
  <c r="I2247" i="9"/>
  <c r="A2248" i="9"/>
  <c r="E2248" i="9" s="1"/>
  <c r="C2248" i="9"/>
  <c r="G2248" i="9"/>
  <c r="I2248" i="9"/>
  <c r="A2249" i="9"/>
  <c r="C2249" i="9" s="1"/>
  <c r="E2249" i="9"/>
  <c r="I2249" i="9"/>
  <c r="A2250" i="9"/>
  <c r="C2250" i="9"/>
  <c r="E2250" i="9"/>
  <c r="G2250" i="9"/>
  <c r="I2250" i="9"/>
  <c r="A2251" i="9"/>
  <c r="A2252" i="9"/>
  <c r="E2252" i="9" s="1"/>
  <c r="C2252" i="9"/>
  <c r="G2252" i="9"/>
  <c r="I2252" i="9"/>
  <c r="A2253" i="9"/>
  <c r="C2253" i="9" s="1"/>
  <c r="E2253" i="9"/>
  <c r="A2254" i="9"/>
  <c r="C2254" i="9"/>
  <c r="E2254" i="9"/>
  <c r="G2254" i="9"/>
  <c r="I2254" i="9"/>
  <c r="A2255" i="9"/>
  <c r="I2255" i="9"/>
  <c r="A2256" i="9"/>
  <c r="E2256" i="9" s="1"/>
  <c r="C2256" i="9"/>
  <c r="G2256" i="9"/>
  <c r="I2256" i="9"/>
  <c r="A2257" i="9"/>
  <c r="C2257" i="9" s="1"/>
  <c r="E2257" i="9"/>
  <c r="I2257" i="9"/>
  <c r="A2258" i="9"/>
  <c r="C2258" i="9"/>
  <c r="E2258" i="9"/>
  <c r="G2258" i="9"/>
  <c r="I2258" i="9"/>
  <c r="A2259" i="9"/>
  <c r="C2259" i="9" s="1"/>
  <c r="A2260" i="9"/>
  <c r="E2260" i="9" s="1"/>
  <c r="C2260" i="9"/>
  <c r="G2260" i="9"/>
  <c r="I2260" i="9"/>
  <c r="A2261" i="9"/>
  <c r="C2261" i="9" s="1"/>
  <c r="E2261" i="9"/>
  <c r="I2261" i="9"/>
  <c r="A2262" i="9"/>
  <c r="C2262" i="9"/>
  <c r="E2262" i="9"/>
  <c r="G2262" i="9"/>
  <c r="I2262" i="9"/>
  <c r="A2263" i="9"/>
  <c r="C2263" i="9" s="1"/>
  <c r="I2263" i="9"/>
  <c r="A2264" i="9"/>
  <c r="E2264" i="9" s="1"/>
  <c r="C2264" i="9"/>
  <c r="G2264" i="9"/>
  <c r="I2264" i="9"/>
  <c r="A2265" i="9"/>
  <c r="C2265" i="9" s="1"/>
  <c r="E2265" i="9"/>
  <c r="I2265" i="9"/>
  <c r="A2266" i="9"/>
  <c r="C2266" i="9"/>
  <c r="E2266" i="9"/>
  <c r="G2266" i="9"/>
  <c r="I2266" i="9"/>
  <c r="A2267" i="9"/>
  <c r="C2267" i="9" s="1"/>
  <c r="A2268" i="9"/>
  <c r="E2268" i="9" s="1"/>
  <c r="C2268" i="9"/>
  <c r="G2268" i="9"/>
  <c r="I2268" i="9"/>
  <c r="A2269" i="9"/>
  <c r="C2269" i="9" s="1"/>
  <c r="E2269" i="9"/>
  <c r="A2270" i="9"/>
  <c r="C2270" i="9"/>
  <c r="E2270" i="9"/>
  <c r="G2270" i="9"/>
  <c r="I2270" i="9"/>
  <c r="A2271" i="9"/>
  <c r="C2271" i="9" s="1"/>
  <c r="A2272" i="9"/>
  <c r="E2272" i="9" s="1"/>
  <c r="C2272" i="9"/>
  <c r="G2272" i="9"/>
  <c r="I2272" i="9"/>
  <c r="A2273" i="9"/>
  <c r="C2273" i="9" s="1"/>
  <c r="E2273" i="9"/>
  <c r="I2273" i="9"/>
  <c r="A2274" i="9"/>
  <c r="C2274" i="9"/>
  <c r="E2274" i="9"/>
  <c r="G2274" i="9"/>
  <c r="I2274" i="9"/>
  <c r="A2275" i="9"/>
  <c r="C2275" i="9" s="1"/>
  <c r="A2276" i="9"/>
  <c r="E2276" i="9" s="1"/>
  <c r="C2276" i="9"/>
  <c r="G2276" i="9"/>
  <c r="I2276" i="9"/>
  <c r="A2277" i="9"/>
  <c r="I2277" i="9" s="1"/>
  <c r="E2277" i="9"/>
  <c r="A2278" i="9"/>
  <c r="C2278" i="9"/>
  <c r="E2278" i="9"/>
  <c r="G2278" i="9"/>
  <c r="I2278" i="9"/>
  <c r="A2279" i="9"/>
  <c r="A2280" i="9"/>
  <c r="E2280" i="9" s="1"/>
  <c r="C2280" i="9"/>
  <c r="G2280" i="9"/>
  <c r="I2280" i="9"/>
  <c r="A2281" i="9"/>
  <c r="C2281" i="9" s="1"/>
  <c r="E2281" i="9"/>
  <c r="I2281" i="9"/>
  <c r="A2282" i="9"/>
  <c r="C2282" i="9"/>
  <c r="E2282" i="9"/>
  <c r="G2282" i="9"/>
  <c r="I2282" i="9"/>
  <c r="A2283" i="9"/>
  <c r="I2283" i="9"/>
  <c r="A2284" i="9"/>
  <c r="E2284" i="9" s="1"/>
  <c r="C2284" i="9"/>
  <c r="G2284" i="9"/>
  <c r="I2284" i="9"/>
  <c r="A2285" i="9"/>
  <c r="C2285" i="9" s="1"/>
  <c r="E2285" i="9"/>
  <c r="I2285" i="9"/>
  <c r="A2286" i="9"/>
  <c r="C2286" i="9"/>
  <c r="E2286" i="9"/>
  <c r="G2286" i="9"/>
  <c r="I2286" i="9"/>
  <c r="A2287" i="9"/>
  <c r="A2288" i="9"/>
  <c r="E2288" i="9" s="1"/>
  <c r="C2288" i="9"/>
  <c r="G2288" i="9"/>
  <c r="I2288" i="9"/>
  <c r="A2289" i="9"/>
  <c r="C2289" i="9" s="1"/>
  <c r="E2289" i="9"/>
  <c r="A2290" i="9"/>
  <c r="C2290" i="9"/>
  <c r="E2290" i="9"/>
  <c r="G2290" i="9"/>
  <c r="I2290" i="9"/>
  <c r="A2291" i="9"/>
  <c r="I2291" i="9"/>
  <c r="A2292" i="9"/>
  <c r="E2292" i="9" s="1"/>
  <c r="C2292" i="9"/>
  <c r="G2292" i="9"/>
  <c r="I2292" i="9"/>
  <c r="A2293" i="9"/>
  <c r="C2293" i="9" s="1"/>
  <c r="E2293" i="9"/>
  <c r="A2294" i="9"/>
  <c r="C2294" i="9"/>
  <c r="E2294" i="9"/>
  <c r="G2294" i="9"/>
  <c r="I2294" i="9"/>
  <c r="A2295" i="9"/>
  <c r="C2295" i="9" s="1"/>
  <c r="A2296" i="9"/>
  <c r="E2296" i="9" s="1"/>
  <c r="C2296" i="9"/>
  <c r="G2296" i="9"/>
  <c r="I2296" i="9"/>
  <c r="A2297" i="9"/>
  <c r="C2297" i="9" s="1"/>
  <c r="E2297" i="9"/>
  <c r="I2297" i="9"/>
  <c r="A2298" i="9"/>
  <c r="C2298" i="9"/>
  <c r="E2298" i="9"/>
  <c r="G2298" i="9"/>
  <c r="I2298" i="9"/>
  <c r="A2299" i="9"/>
  <c r="C2299" i="9" s="1"/>
  <c r="A2300" i="9"/>
  <c r="E2300" i="9" s="1"/>
  <c r="C2300" i="9"/>
  <c r="G2300" i="9"/>
  <c r="I2300" i="9"/>
  <c r="A2301" i="9"/>
  <c r="I2301" i="9" s="1"/>
  <c r="E2301" i="9"/>
  <c r="A2302" i="9"/>
  <c r="C2302" i="9"/>
  <c r="E2302" i="9"/>
  <c r="G2302" i="9"/>
  <c r="I2302" i="9"/>
  <c r="A2303" i="9"/>
  <c r="A2304" i="9"/>
  <c r="E2304" i="9" s="1"/>
  <c r="C2304" i="9"/>
  <c r="G2304" i="9"/>
  <c r="I2304" i="9"/>
  <c r="A2305" i="9"/>
  <c r="C2305" i="9" s="1"/>
  <c r="E2305" i="9"/>
  <c r="I2305" i="9"/>
  <c r="A2306" i="9"/>
  <c r="C2306" i="9"/>
  <c r="E2306" i="9"/>
  <c r="G2306" i="9"/>
  <c r="I2306" i="9"/>
  <c r="A2307" i="9"/>
  <c r="C2307" i="9" s="1"/>
  <c r="A2308" i="9"/>
  <c r="E2308" i="9" s="1"/>
  <c r="C2308" i="9"/>
  <c r="G2308" i="9"/>
  <c r="I2308" i="9"/>
  <c r="A2309" i="9"/>
  <c r="I2309" i="9" s="1"/>
  <c r="E2309" i="9"/>
  <c r="A2310" i="9"/>
  <c r="C2310" i="9"/>
  <c r="E2310" i="9"/>
  <c r="G2310" i="9"/>
  <c r="I2310" i="9"/>
  <c r="A2311" i="9"/>
  <c r="A2312" i="9"/>
  <c r="E2312" i="9" s="1"/>
  <c r="C2312" i="9"/>
  <c r="G2312" i="9"/>
  <c r="I2312" i="9"/>
  <c r="A2313" i="9"/>
  <c r="C2313" i="9" s="1"/>
  <c r="E2313" i="9"/>
  <c r="I2313" i="9"/>
  <c r="A2314" i="9"/>
  <c r="C2314" i="9"/>
  <c r="E2314" i="9"/>
  <c r="G2314" i="9"/>
  <c r="I2314" i="9"/>
  <c r="A2315" i="9"/>
  <c r="C2315" i="9" s="1"/>
  <c r="A2316" i="9"/>
  <c r="E2316" i="9" s="1"/>
  <c r="C2316" i="9"/>
  <c r="G2316" i="9"/>
  <c r="I2316" i="9"/>
  <c r="A2317" i="9"/>
  <c r="C2317" i="9" s="1"/>
  <c r="E2317" i="9"/>
  <c r="A2318" i="9"/>
  <c r="C2318" i="9"/>
  <c r="E2318" i="9"/>
  <c r="G2318" i="9"/>
  <c r="I2318" i="9"/>
  <c r="A2319" i="9"/>
  <c r="I2319" i="9"/>
  <c r="A2320" i="9"/>
  <c r="E2320" i="9" s="1"/>
  <c r="C2320" i="9"/>
  <c r="G2320" i="9"/>
  <c r="I2320" i="9"/>
  <c r="A2321" i="9"/>
  <c r="C2321" i="9" s="1"/>
  <c r="E2321" i="9"/>
  <c r="I2321" i="9"/>
  <c r="A2322" i="9"/>
  <c r="C2322" i="9"/>
  <c r="E2322" i="9"/>
  <c r="G2322" i="9"/>
  <c r="I2322" i="9"/>
  <c r="A2323" i="9"/>
  <c r="C2323" i="9" s="1"/>
  <c r="A2324" i="9"/>
  <c r="E2324" i="9" s="1"/>
  <c r="C2324" i="9"/>
  <c r="G2324" i="9"/>
  <c r="I2324" i="9"/>
  <c r="A2325" i="9"/>
  <c r="I2325" i="9" s="1"/>
  <c r="E2325" i="9"/>
  <c r="A2326" i="9"/>
  <c r="C2326" i="9"/>
  <c r="E2326" i="9"/>
  <c r="G2326" i="9"/>
  <c r="I2326" i="9"/>
  <c r="A2327" i="9"/>
  <c r="C2327" i="9" s="1"/>
  <c r="A2328" i="9"/>
  <c r="E2328" i="9" s="1"/>
  <c r="C2328" i="9"/>
  <c r="G2328" i="9"/>
  <c r="I2328" i="9"/>
  <c r="A2329" i="9"/>
  <c r="C2329" i="9" s="1"/>
  <c r="E2329" i="9"/>
  <c r="A2330" i="9"/>
  <c r="C2330" i="9"/>
  <c r="E2330" i="9"/>
  <c r="G2330" i="9"/>
  <c r="I2330" i="9"/>
  <c r="A2331" i="9"/>
  <c r="C2331" i="9" s="1"/>
  <c r="I2331" i="9"/>
  <c r="A2332" i="9"/>
  <c r="E2332" i="9" s="1"/>
  <c r="C2332" i="9"/>
  <c r="G2332" i="9"/>
  <c r="I2332" i="9"/>
  <c r="A2333" i="9"/>
  <c r="C2333" i="9" s="1"/>
  <c r="E2333" i="9"/>
  <c r="I2333" i="9"/>
  <c r="A2334" i="9"/>
  <c r="C2334" i="9"/>
  <c r="E2334" i="9"/>
  <c r="G2334" i="9"/>
  <c r="I2334" i="9"/>
  <c r="A2335" i="9"/>
  <c r="C2335" i="9" s="1"/>
  <c r="A2336" i="9"/>
  <c r="E2336" i="9" s="1"/>
  <c r="C2336" i="9"/>
  <c r="G2336" i="9"/>
  <c r="I2336" i="9"/>
  <c r="A2337" i="9"/>
  <c r="C2337" i="9" s="1"/>
  <c r="E2337" i="9"/>
  <c r="I2337" i="9"/>
  <c r="A2338" i="9"/>
  <c r="C2338" i="9"/>
  <c r="E2338" i="9"/>
  <c r="G2338" i="9"/>
  <c r="I2338" i="9"/>
  <c r="A2339" i="9"/>
  <c r="C2339" i="9" s="1"/>
  <c r="I2339" i="9"/>
  <c r="A2340" i="9"/>
  <c r="E2340" i="9" s="1"/>
  <c r="C2340" i="9"/>
  <c r="G2340" i="9"/>
  <c r="I2340" i="9"/>
  <c r="A2341" i="9"/>
  <c r="C2341" i="9" s="1"/>
  <c r="E2341" i="9"/>
  <c r="A2342" i="9"/>
  <c r="C2342" i="9"/>
  <c r="E2342" i="9"/>
  <c r="G2342" i="9"/>
  <c r="I2342" i="9"/>
  <c r="A2343" i="9"/>
  <c r="A2344" i="9"/>
  <c r="E2344" i="9" s="1"/>
  <c r="C2344" i="9"/>
  <c r="G2344" i="9"/>
  <c r="I2344" i="9"/>
  <c r="A2345" i="9"/>
  <c r="C2345" i="9" s="1"/>
  <c r="E2345" i="9"/>
  <c r="I2345" i="9"/>
  <c r="A2346" i="9"/>
  <c r="C2346" i="9"/>
  <c r="E2346" i="9"/>
  <c r="G2346" i="9"/>
  <c r="I2346" i="9"/>
  <c r="A2347" i="9"/>
  <c r="A2348" i="9"/>
  <c r="E2348" i="9" s="1"/>
  <c r="C2348" i="9"/>
  <c r="G2348" i="9"/>
  <c r="I2348" i="9"/>
  <c r="A2349" i="9"/>
  <c r="C2349" i="9" s="1"/>
  <c r="E2349" i="9"/>
  <c r="I2349" i="9"/>
  <c r="A2350" i="9"/>
  <c r="C2350" i="9"/>
  <c r="E2350" i="9"/>
  <c r="G2350" i="9"/>
  <c r="I2350" i="9"/>
  <c r="A2351" i="9"/>
  <c r="C2351" i="9" s="1"/>
  <c r="A2352" i="9"/>
  <c r="E2352" i="9" s="1"/>
  <c r="C2352" i="9"/>
  <c r="G2352" i="9"/>
  <c r="I2352" i="9"/>
  <c r="A2353" i="9"/>
  <c r="C2353" i="9" s="1"/>
  <c r="E2353" i="9"/>
  <c r="A2354" i="9"/>
  <c r="C2354" i="9"/>
  <c r="E2354" i="9"/>
  <c r="G2354" i="9"/>
  <c r="I2354" i="9"/>
  <c r="A2355" i="9"/>
  <c r="C2355" i="9" s="1"/>
  <c r="A2356" i="9"/>
  <c r="E2356" i="9" s="1"/>
  <c r="C2356" i="9"/>
  <c r="G2356" i="9"/>
  <c r="I2356" i="9"/>
  <c r="A2357" i="9"/>
  <c r="C2357" i="9" s="1"/>
  <c r="E2357" i="9"/>
  <c r="I2357" i="9"/>
  <c r="A2358" i="9"/>
  <c r="C2358" i="9"/>
  <c r="E2358" i="9"/>
  <c r="G2358" i="9"/>
  <c r="I2358" i="9"/>
  <c r="A2359" i="9"/>
  <c r="I2359" i="9"/>
  <c r="A2360" i="9"/>
  <c r="E2360" i="9" s="1"/>
  <c r="C2360" i="9"/>
  <c r="G2360" i="9"/>
  <c r="I2360" i="9"/>
  <c r="A2361" i="9"/>
  <c r="I2361" i="9" s="1"/>
  <c r="E2361" i="9"/>
  <c r="A2362" i="9"/>
  <c r="C2362" i="9"/>
  <c r="E2362" i="9"/>
  <c r="G2362" i="9"/>
  <c r="I2362" i="9"/>
  <c r="A2363" i="9"/>
  <c r="A2364" i="9"/>
  <c r="E2364" i="9" s="1"/>
  <c r="C2364" i="9"/>
  <c r="G2364" i="9"/>
  <c r="I2364" i="9"/>
  <c r="A2365" i="9"/>
  <c r="I2365" i="9" s="1"/>
  <c r="E2365" i="9"/>
  <c r="A2366" i="9"/>
  <c r="C2366" i="9"/>
  <c r="E2366" i="9"/>
  <c r="G2366" i="9"/>
  <c r="I2366" i="9"/>
  <c r="A2367" i="9"/>
  <c r="I2367" i="9"/>
  <c r="A2368" i="9"/>
  <c r="E2368" i="9" s="1"/>
  <c r="C2368" i="9"/>
  <c r="G2368" i="9"/>
  <c r="I2368" i="9"/>
  <c r="A2369" i="9"/>
  <c r="I2369" i="9" s="1"/>
  <c r="E2369" i="9"/>
  <c r="A2370" i="9"/>
  <c r="C2370" i="9"/>
  <c r="E2370" i="9"/>
  <c r="G2370" i="9"/>
  <c r="I2370" i="9"/>
  <c r="A2371" i="9"/>
  <c r="A2372" i="9"/>
  <c r="E2372" i="9" s="1"/>
  <c r="C2372" i="9"/>
  <c r="G2372" i="9"/>
  <c r="I2372" i="9"/>
  <c r="A2373" i="9"/>
  <c r="C2373" i="9" s="1"/>
  <c r="E2373" i="9"/>
  <c r="I2373" i="9"/>
  <c r="A2374" i="9"/>
  <c r="C2374" i="9"/>
  <c r="E2374" i="9"/>
  <c r="G2374" i="9"/>
  <c r="I2374" i="9"/>
  <c r="A2375" i="9"/>
  <c r="I2375" i="9"/>
  <c r="A2376" i="9"/>
  <c r="E2376" i="9" s="1"/>
  <c r="C2376" i="9"/>
  <c r="G2376" i="9"/>
  <c r="I2376" i="9"/>
  <c r="A2377" i="9"/>
  <c r="I2377" i="9" s="1"/>
  <c r="E2377" i="9"/>
  <c r="A2378" i="9"/>
  <c r="C2378" i="9"/>
  <c r="E2378" i="9"/>
  <c r="G2378" i="9"/>
  <c r="I2378" i="9"/>
  <c r="A2379" i="9"/>
  <c r="A2380" i="9"/>
  <c r="E2380" i="9" s="1"/>
  <c r="C2380" i="9"/>
  <c r="G2380" i="9"/>
  <c r="I2380" i="9"/>
  <c r="A2381" i="9"/>
  <c r="C2381" i="9" s="1"/>
  <c r="E2381" i="9"/>
  <c r="I2381" i="9"/>
  <c r="A2382" i="9"/>
  <c r="C2382" i="9"/>
  <c r="E2382" i="9"/>
  <c r="G2382" i="9"/>
  <c r="I2382" i="9"/>
  <c r="A2383" i="9"/>
  <c r="I2383" i="9"/>
  <c r="A2384" i="9"/>
  <c r="E2384" i="9" s="1"/>
  <c r="C2384" i="9"/>
  <c r="G2384" i="9"/>
  <c r="I2384" i="9"/>
  <c r="A2385" i="9"/>
  <c r="C2385" i="9" s="1"/>
  <c r="E2385" i="9"/>
  <c r="A2386" i="9"/>
  <c r="C2386" i="9"/>
  <c r="E2386" i="9"/>
  <c r="G2386" i="9"/>
  <c r="I2386" i="9"/>
  <c r="A2387" i="9"/>
  <c r="C2387" i="9" s="1"/>
  <c r="A2388" i="9"/>
  <c r="E2388" i="9" s="1"/>
  <c r="C2388" i="9"/>
  <c r="G2388" i="9"/>
  <c r="I2388" i="9"/>
  <c r="A2389" i="9"/>
  <c r="C2389" i="9" s="1"/>
  <c r="E2389" i="9"/>
  <c r="A2390" i="9"/>
  <c r="C2390" i="9"/>
  <c r="E2390" i="9"/>
  <c r="G2390" i="9"/>
  <c r="I2390" i="9"/>
  <c r="A2391" i="9"/>
  <c r="C2391" i="9" s="1"/>
  <c r="I2391" i="9"/>
  <c r="A2392" i="9"/>
  <c r="E2392" i="9" s="1"/>
  <c r="C2392" i="9"/>
  <c r="G2392" i="9"/>
  <c r="I2392" i="9"/>
  <c r="A2393" i="9"/>
  <c r="C2393" i="9" s="1"/>
  <c r="E2393" i="9"/>
  <c r="A2394" i="9"/>
  <c r="C2394" i="9"/>
  <c r="E2394" i="9"/>
  <c r="G2394" i="9"/>
  <c r="I2394" i="9"/>
  <c r="A2395" i="9"/>
  <c r="A2396" i="9"/>
  <c r="E2396" i="9" s="1"/>
  <c r="C2396" i="9"/>
  <c r="G2396" i="9"/>
  <c r="I2396" i="9"/>
  <c r="A2397" i="9"/>
  <c r="C2397" i="9" s="1"/>
  <c r="E2397" i="9"/>
  <c r="I2397" i="9"/>
  <c r="A2398" i="9"/>
  <c r="C2398" i="9"/>
  <c r="E2398" i="9"/>
  <c r="G2398" i="9"/>
  <c r="I2398" i="9"/>
  <c r="A2399" i="9"/>
  <c r="I2399" i="9"/>
  <c r="A2400" i="9"/>
  <c r="E2400" i="9" s="1"/>
  <c r="C2400" i="9"/>
  <c r="G2400" i="9"/>
  <c r="I2400" i="9"/>
  <c r="A2401" i="9"/>
  <c r="C2401" i="9" s="1"/>
  <c r="E2401" i="9"/>
  <c r="A2" i="9"/>
  <c r="C2" i="9"/>
  <c r="E2" i="9"/>
  <c r="G2" i="9"/>
  <c r="I2" i="9"/>
  <c r="N11" i="7"/>
  <c r="N10" i="7"/>
  <c r="J11" i="7"/>
  <c r="J10" i="7"/>
  <c r="F11" i="7"/>
  <c r="F10" i="7"/>
  <c r="B11" i="7"/>
  <c r="B10" i="7"/>
  <c r="N7" i="7"/>
  <c r="N6" i="7"/>
  <c r="J7" i="7"/>
  <c r="J6" i="7"/>
  <c r="F7" i="7"/>
  <c r="F6" i="7"/>
  <c r="B7" i="7"/>
  <c r="B6" i="7"/>
  <c r="AC51" i="7"/>
  <c r="AB51" i="7"/>
  <c r="AC50" i="7"/>
  <c r="AB50" i="7"/>
  <c r="AC49" i="7"/>
  <c r="AB49" i="7"/>
  <c r="AC48" i="7"/>
  <c r="AB48" i="7"/>
  <c r="AC47" i="7"/>
  <c r="AB47" i="7"/>
  <c r="AC46" i="7"/>
  <c r="AB46" i="7"/>
  <c r="AC45" i="7"/>
  <c r="AB45" i="7"/>
  <c r="AC44" i="7"/>
  <c r="AB44" i="7"/>
  <c r="AC41" i="7"/>
  <c r="AB41" i="7"/>
  <c r="AC40" i="7"/>
  <c r="AB40" i="7"/>
  <c r="AC39" i="7"/>
  <c r="AB39" i="7"/>
  <c r="AC38" i="7"/>
  <c r="AB38" i="7"/>
  <c r="AC35" i="7"/>
  <c r="AB35" i="7"/>
  <c r="AC34" i="7"/>
  <c r="AB34" i="7"/>
  <c r="AC33" i="7"/>
  <c r="AB33" i="7"/>
  <c r="AC32" i="7"/>
  <c r="AB32" i="7"/>
  <c r="AC29" i="7"/>
  <c r="AB29" i="7"/>
  <c r="AC28" i="7"/>
  <c r="AB28" i="7"/>
  <c r="AC27" i="7"/>
  <c r="AB27" i="7"/>
  <c r="AC26" i="7"/>
  <c r="AB26" i="7"/>
  <c r="AC25" i="7"/>
  <c r="AB25" i="7"/>
  <c r="AC24" i="7"/>
  <c r="AB24" i="7"/>
  <c r="AC23" i="7"/>
  <c r="AB23" i="7"/>
  <c r="AC22" i="7"/>
  <c r="AB22" i="7"/>
  <c r="AC21" i="7"/>
  <c r="AB21" i="7"/>
  <c r="AC20" i="7"/>
  <c r="AB20" i="7"/>
  <c r="AC17" i="7"/>
  <c r="AB17" i="7"/>
  <c r="AC16" i="7"/>
  <c r="AB16" i="7"/>
  <c r="AC15" i="7"/>
  <c r="AB15" i="7"/>
  <c r="AC14" i="7"/>
  <c r="AB14" i="7"/>
  <c r="AC13" i="7"/>
  <c r="AB13" i="7"/>
  <c r="AC12" i="7"/>
  <c r="AB12" i="7"/>
  <c r="AC11" i="7"/>
  <c r="AB11" i="7"/>
  <c r="AC10" i="7"/>
  <c r="AB10" i="7"/>
  <c r="AE7" i="7"/>
  <c r="AD7" i="7"/>
  <c r="AC7" i="7"/>
  <c r="AB7" i="7"/>
  <c r="AE6" i="7"/>
  <c r="AD6" i="7"/>
  <c r="AC6" i="7"/>
  <c r="AB6" i="7"/>
  <c r="AE5" i="7"/>
  <c r="AD5" i="7"/>
  <c r="AC5" i="7"/>
  <c r="AB5" i="7"/>
  <c r="AE4" i="7"/>
  <c r="AD4" i="7"/>
  <c r="AC4" i="7"/>
  <c r="AB4" i="7"/>
  <c r="B58" i="6"/>
  <c r="B57" i="6"/>
  <c r="B56" i="6"/>
  <c r="B55" i="6"/>
  <c r="B54" i="6"/>
  <c r="B53" i="6"/>
  <c r="B52" i="6"/>
  <c r="D49" i="6"/>
  <c r="C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D41" i="6"/>
  <c r="C41" i="6"/>
  <c r="D40" i="6"/>
  <c r="C40" i="6"/>
  <c r="D39" i="6"/>
  <c r="C39" i="6"/>
  <c r="D38" i="6"/>
  <c r="C38" i="6"/>
  <c r="D35" i="6"/>
  <c r="C35" i="6"/>
  <c r="D34" i="6"/>
  <c r="C34" i="6"/>
  <c r="D33" i="6"/>
  <c r="C33" i="6"/>
  <c r="D32" i="6"/>
  <c r="C32" i="6"/>
  <c r="D29" i="6"/>
  <c r="C29" i="6"/>
  <c r="D28" i="6"/>
  <c r="C28" i="6"/>
  <c r="D27" i="6"/>
  <c r="C27" i="6"/>
  <c r="D26" i="6"/>
  <c r="C26" i="6"/>
  <c r="F21" i="6"/>
  <c r="E21" i="6"/>
  <c r="D21" i="6"/>
  <c r="C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C13" i="6"/>
  <c r="C12" i="6"/>
  <c r="C11" i="6"/>
  <c r="C10" i="6"/>
  <c r="C9" i="6"/>
  <c r="C8" i="6"/>
  <c r="C7" i="6"/>
  <c r="C6" i="6"/>
  <c r="K25" i="5"/>
  <c r="J25" i="5"/>
  <c r="K24" i="5"/>
  <c r="J24" i="5"/>
  <c r="K23" i="5"/>
  <c r="J23" i="5"/>
  <c r="K22" i="5"/>
  <c r="J22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8" i="5"/>
  <c r="J8" i="5"/>
  <c r="K7" i="5"/>
  <c r="J7" i="5"/>
  <c r="K6" i="5"/>
  <c r="J6" i="5"/>
  <c r="K5" i="5"/>
  <c r="J5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H83" i="5"/>
  <c r="G83" i="5"/>
  <c r="F83" i="5"/>
  <c r="E83" i="5"/>
  <c r="D83" i="5"/>
  <c r="C83" i="5"/>
  <c r="B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54" i="5"/>
  <c r="F53" i="5"/>
  <c r="E53" i="5"/>
  <c r="D53" i="5"/>
  <c r="C53" i="5"/>
  <c r="B53" i="5"/>
  <c r="H49" i="5"/>
  <c r="G49" i="5"/>
  <c r="F49" i="5"/>
  <c r="E49" i="5"/>
  <c r="D49" i="5"/>
  <c r="C49" i="5"/>
  <c r="B49" i="5"/>
  <c r="H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6" i="5"/>
  <c r="G26" i="5"/>
  <c r="B26" i="5"/>
  <c r="C26" i="5"/>
  <c r="D26" i="5"/>
  <c r="E26" i="5"/>
  <c r="F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F14" i="5"/>
  <c r="F13" i="5"/>
  <c r="F12" i="5"/>
  <c r="F11" i="5"/>
  <c r="F10" i="5"/>
  <c r="F9" i="5"/>
  <c r="F8" i="5"/>
  <c r="F7" i="5"/>
  <c r="E14" i="5" s="1"/>
  <c r="F6" i="5"/>
  <c r="E13" i="5"/>
  <c r="E12" i="5"/>
  <c r="E11" i="5"/>
  <c r="E10" i="5"/>
  <c r="E9" i="5"/>
  <c r="E8" i="5"/>
  <c r="E7" i="5"/>
  <c r="E6" i="5"/>
  <c r="D13" i="5"/>
  <c r="D12" i="5"/>
  <c r="D11" i="5"/>
  <c r="D10" i="5"/>
  <c r="D9" i="5"/>
  <c r="D8" i="5"/>
  <c r="D7" i="5"/>
  <c r="D6" i="5"/>
  <c r="C13" i="5"/>
  <c r="C12" i="5"/>
  <c r="C11" i="5"/>
  <c r="C10" i="5"/>
  <c r="C9" i="5"/>
  <c r="C8" i="5"/>
  <c r="C7" i="5"/>
  <c r="C6" i="5"/>
  <c r="B13" i="5"/>
  <c r="B12" i="5"/>
  <c r="B11" i="5"/>
  <c r="B10" i="5"/>
  <c r="B9" i="5"/>
  <c r="B8" i="5"/>
  <c r="B7" i="5"/>
  <c r="B6" i="5"/>
  <c r="D120" i="12" l="1"/>
  <c r="D72" i="12"/>
  <c r="C72" i="12"/>
  <c r="C40" i="12"/>
  <c r="C53" i="12"/>
  <c r="B64" i="12"/>
  <c r="B106" i="12"/>
  <c r="B97" i="12"/>
  <c r="D81" i="12"/>
  <c r="C27" i="12"/>
  <c r="E70" i="12"/>
  <c r="E69" i="12"/>
  <c r="B103" i="12"/>
  <c r="D32" i="12"/>
  <c r="D40" i="12" s="1"/>
  <c r="D45" i="12"/>
  <c r="D53" i="12" s="1"/>
  <c r="B28" i="12"/>
  <c r="E32" i="12"/>
  <c r="E40" i="12" s="1"/>
  <c r="B41" i="12"/>
  <c r="E45" i="12"/>
  <c r="E53" i="12" s="1"/>
  <c r="B73" i="12"/>
  <c r="B82" i="12"/>
  <c r="X46" i="9"/>
  <c r="Y46" i="9" s="1"/>
  <c r="X41" i="9"/>
  <c r="Y41" i="9" s="1"/>
  <c r="X38" i="9"/>
  <c r="Y38" i="9" s="1"/>
  <c r="X31" i="9"/>
  <c r="Y31" i="9" s="1"/>
  <c r="X23" i="9"/>
  <c r="Y23" i="9" s="1"/>
  <c r="X30" i="9"/>
  <c r="Y30" i="9" s="1"/>
  <c r="U19" i="9"/>
  <c r="X17" i="9"/>
  <c r="Y17" i="9" s="1"/>
  <c r="X26" i="9"/>
  <c r="Y26" i="9" s="1"/>
  <c r="X15" i="9"/>
  <c r="Y15" i="9" s="1"/>
  <c r="X22" i="9"/>
  <c r="Y22" i="9" s="1"/>
  <c r="X7" i="9"/>
  <c r="Y7" i="9" s="1"/>
  <c r="U5" i="9"/>
  <c r="D48" i="10" s="1"/>
  <c r="X4" i="9"/>
  <c r="Y4" i="9" s="1"/>
  <c r="X43" i="9"/>
  <c r="Y43" i="9" s="1"/>
  <c r="X40" i="9"/>
  <c r="Y40" i="9" s="1"/>
  <c r="X35" i="9"/>
  <c r="Y35" i="9" s="1"/>
  <c r="X29" i="9"/>
  <c r="Y29" i="9" s="1"/>
  <c r="X20" i="9"/>
  <c r="Y20" i="9" s="1"/>
  <c r="U18" i="9"/>
  <c r="X16" i="9"/>
  <c r="Y16" i="9" s="1"/>
  <c r="X10" i="9"/>
  <c r="Y10" i="9" s="1"/>
  <c r="U6" i="9"/>
  <c r="D49" i="10" s="1"/>
  <c r="X5" i="9"/>
  <c r="Y5" i="9" s="1"/>
  <c r="X3" i="9"/>
  <c r="Y3" i="9" s="1"/>
  <c r="X45" i="9"/>
  <c r="Y45" i="9" s="1"/>
  <c r="X42" i="9"/>
  <c r="Y42" i="9" s="1"/>
  <c r="X37" i="9"/>
  <c r="Y37" i="9" s="1"/>
  <c r="X34" i="9"/>
  <c r="Y34" i="9" s="1"/>
  <c r="X27" i="9"/>
  <c r="Y27" i="9" s="1"/>
  <c r="X21" i="9"/>
  <c r="Y21" i="9" s="1"/>
  <c r="X19" i="9"/>
  <c r="Y19" i="9" s="1"/>
  <c r="X28" i="9"/>
  <c r="Y28" i="9" s="1"/>
  <c r="U17" i="9"/>
  <c r="X24" i="9"/>
  <c r="Y24" i="9" s="1"/>
  <c r="X13" i="9"/>
  <c r="Y13" i="9" s="1"/>
  <c r="U11" i="9"/>
  <c r="X8" i="9"/>
  <c r="Y8" i="9" s="1"/>
  <c r="X6" i="9"/>
  <c r="Y6" i="9" s="1"/>
  <c r="U3" i="9"/>
  <c r="D46" i="10" s="1"/>
  <c r="X47" i="9"/>
  <c r="Y47" i="9" s="1"/>
  <c r="X44" i="9"/>
  <c r="Y44" i="9" s="1"/>
  <c r="X39" i="9"/>
  <c r="Y39" i="9" s="1"/>
  <c r="X36" i="9"/>
  <c r="Y36" i="9" s="1"/>
  <c r="X25" i="9"/>
  <c r="Y25" i="9" s="1"/>
  <c r="U20" i="9"/>
  <c r="X18" i="9"/>
  <c r="Y18" i="9" s="1"/>
  <c r="X14" i="9"/>
  <c r="Y14" i="9" s="1"/>
  <c r="X9" i="9"/>
  <c r="Y9" i="9" s="1"/>
  <c r="Z8" i="9" s="1"/>
  <c r="U4" i="9"/>
  <c r="D47" i="10" s="1"/>
  <c r="U12" i="9"/>
  <c r="U10" i="9"/>
  <c r="U13" i="9"/>
  <c r="K8" i="10"/>
  <c r="B7" i="10"/>
  <c r="H7" i="10"/>
  <c r="N7" i="10"/>
  <c r="B8" i="10"/>
  <c r="E7" i="10"/>
  <c r="K7" i="10"/>
  <c r="H47" i="10"/>
  <c r="J47" i="10" s="1"/>
  <c r="H48" i="10"/>
  <c r="J48" i="10" s="1"/>
  <c r="H49" i="10"/>
  <c r="J49" i="10" s="1"/>
  <c r="H50" i="10"/>
  <c r="J50" i="10" s="1"/>
  <c r="H46" i="10"/>
  <c r="J46" i="10" s="1"/>
  <c r="D50" i="10"/>
  <c r="F48" i="10" s="1"/>
  <c r="D2399" i="9"/>
  <c r="H2399" i="9"/>
  <c r="B2399" i="9"/>
  <c r="F2399" i="9"/>
  <c r="D2395" i="9"/>
  <c r="H2395" i="9"/>
  <c r="B2395" i="9"/>
  <c r="F2395" i="9"/>
  <c r="I2387" i="9"/>
  <c r="D2383" i="9"/>
  <c r="H2383" i="9"/>
  <c r="B2383" i="9"/>
  <c r="F2383" i="9"/>
  <c r="D2379" i="9"/>
  <c r="H2379" i="9"/>
  <c r="B2379" i="9"/>
  <c r="F2379" i="9"/>
  <c r="D2375" i="9"/>
  <c r="H2375" i="9"/>
  <c r="B2375" i="9"/>
  <c r="F2375" i="9"/>
  <c r="D2371" i="9"/>
  <c r="H2371" i="9"/>
  <c r="B2371" i="9"/>
  <c r="F2371" i="9"/>
  <c r="D2367" i="9"/>
  <c r="H2367" i="9"/>
  <c r="B2367" i="9"/>
  <c r="F2367" i="9"/>
  <c r="D2363" i="9"/>
  <c r="H2363" i="9"/>
  <c r="B2363" i="9"/>
  <c r="F2363" i="9"/>
  <c r="D2359" i="9"/>
  <c r="H2359" i="9"/>
  <c r="B2359" i="9"/>
  <c r="F2359" i="9"/>
  <c r="I2355" i="9"/>
  <c r="I2351" i="9"/>
  <c r="D2347" i="9"/>
  <c r="H2347" i="9"/>
  <c r="B2347" i="9"/>
  <c r="F2347" i="9"/>
  <c r="D2343" i="9"/>
  <c r="H2343" i="9"/>
  <c r="B2343" i="9"/>
  <c r="F2343" i="9"/>
  <c r="I2335" i="9"/>
  <c r="I2327" i="9"/>
  <c r="I2323" i="9"/>
  <c r="D2319" i="9"/>
  <c r="H2319" i="9"/>
  <c r="B2319" i="9"/>
  <c r="F2319" i="9"/>
  <c r="I2315" i="9"/>
  <c r="D2311" i="9"/>
  <c r="H2311" i="9"/>
  <c r="B2311" i="9"/>
  <c r="F2311" i="9"/>
  <c r="I2307" i="9"/>
  <c r="D2303" i="9"/>
  <c r="H2303" i="9"/>
  <c r="B2303" i="9"/>
  <c r="F2303" i="9"/>
  <c r="I2299" i="9"/>
  <c r="I2295" i="9"/>
  <c r="D2291" i="9"/>
  <c r="H2291" i="9"/>
  <c r="B2291" i="9"/>
  <c r="F2291" i="9"/>
  <c r="D2287" i="9"/>
  <c r="H2287" i="9"/>
  <c r="B2287" i="9"/>
  <c r="F2287" i="9"/>
  <c r="D2283" i="9"/>
  <c r="H2283" i="9"/>
  <c r="B2283" i="9"/>
  <c r="F2283" i="9"/>
  <c r="D2279" i="9"/>
  <c r="H2279" i="9"/>
  <c r="B2279" i="9"/>
  <c r="F2279" i="9"/>
  <c r="I2275" i="9"/>
  <c r="I2271" i="9"/>
  <c r="I2267" i="9"/>
  <c r="I2259" i="9"/>
  <c r="D2255" i="9"/>
  <c r="H2255" i="9"/>
  <c r="B2255" i="9"/>
  <c r="F2255" i="9"/>
  <c r="D2251" i="9"/>
  <c r="H2251" i="9"/>
  <c r="B2251" i="9"/>
  <c r="F2251" i="9"/>
  <c r="I2243" i="9"/>
  <c r="D2239" i="9"/>
  <c r="H2239" i="9"/>
  <c r="B2239" i="9"/>
  <c r="F2239" i="9"/>
  <c r="I2235" i="9"/>
  <c r="I2231" i="9"/>
  <c r="I2223" i="9"/>
  <c r="D2219" i="9"/>
  <c r="H2219" i="9"/>
  <c r="B2219" i="9"/>
  <c r="F2219" i="9"/>
  <c r="D2215" i="9"/>
  <c r="H2215" i="9"/>
  <c r="B2215" i="9"/>
  <c r="F2215" i="9"/>
  <c r="D2211" i="9"/>
  <c r="H2211" i="9"/>
  <c r="B2211" i="9"/>
  <c r="F2211" i="9"/>
  <c r="D2207" i="9"/>
  <c r="H2207" i="9"/>
  <c r="B2207" i="9"/>
  <c r="F2207" i="9"/>
  <c r="I2203" i="9"/>
  <c r="I2199" i="9"/>
  <c r="I2195" i="9"/>
  <c r="I2191" i="9"/>
  <c r="D2187" i="9"/>
  <c r="H2187" i="9"/>
  <c r="B2187" i="9"/>
  <c r="F2187" i="9"/>
  <c r="I2183" i="9"/>
  <c r="I2179" i="9"/>
  <c r="I2175" i="9"/>
  <c r="I2167" i="9"/>
  <c r="D2163" i="9"/>
  <c r="H2163" i="9"/>
  <c r="B2163" i="9"/>
  <c r="F2163" i="9"/>
  <c r="I2159" i="9"/>
  <c r="D2155" i="9"/>
  <c r="H2155" i="9"/>
  <c r="B2155" i="9"/>
  <c r="F2155" i="9"/>
  <c r="D2151" i="9"/>
  <c r="H2151" i="9"/>
  <c r="B2151" i="9"/>
  <c r="F2151" i="9"/>
  <c r="D2147" i="9"/>
  <c r="H2147" i="9"/>
  <c r="B2147" i="9"/>
  <c r="F2147" i="9"/>
  <c r="D2143" i="9"/>
  <c r="H2143" i="9"/>
  <c r="B2143" i="9"/>
  <c r="F2143" i="9"/>
  <c r="I2139" i="9"/>
  <c r="D2135" i="9"/>
  <c r="H2135" i="9"/>
  <c r="B2135" i="9"/>
  <c r="F2135" i="9"/>
  <c r="D2131" i="9"/>
  <c r="H2131" i="9"/>
  <c r="B2131" i="9"/>
  <c r="F2131" i="9"/>
  <c r="I2123" i="9"/>
  <c r="D2119" i="9"/>
  <c r="H2119" i="9"/>
  <c r="B2119" i="9"/>
  <c r="F2119" i="9"/>
  <c r="D2115" i="9"/>
  <c r="H2115" i="9"/>
  <c r="B2115" i="9"/>
  <c r="F2115" i="9"/>
  <c r="D2111" i="9"/>
  <c r="H2111" i="9"/>
  <c r="B2111" i="9"/>
  <c r="F2111" i="9"/>
  <c r="I2107" i="9"/>
  <c r="D2103" i="9"/>
  <c r="H2103" i="9"/>
  <c r="B2103" i="9"/>
  <c r="F2103" i="9"/>
  <c r="I2099" i="9"/>
  <c r="D2091" i="9"/>
  <c r="H2091" i="9"/>
  <c r="B2091" i="9"/>
  <c r="F2091" i="9"/>
  <c r="I2083" i="9"/>
  <c r="I2075" i="9"/>
  <c r="D2071" i="9"/>
  <c r="H2071" i="9"/>
  <c r="B2071" i="9"/>
  <c r="F2071" i="9"/>
  <c r="D2067" i="9"/>
  <c r="H2067" i="9"/>
  <c r="B2067" i="9"/>
  <c r="F2067" i="9"/>
  <c r="I2059" i="9"/>
  <c r="I2055" i="9"/>
  <c r="D2051" i="9"/>
  <c r="H2051" i="9"/>
  <c r="B2051" i="9"/>
  <c r="F2051" i="9"/>
  <c r="D2047" i="9"/>
  <c r="H2047" i="9"/>
  <c r="B2047" i="9"/>
  <c r="F2047" i="9"/>
  <c r="I2039" i="9"/>
  <c r="D2035" i="9"/>
  <c r="H2035" i="9"/>
  <c r="B2035" i="9"/>
  <c r="F2035" i="9"/>
  <c r="I2031" i="9"/>
  <c r="D2027" i="9"/>
  <c r="H2027" i="9"/>
  <c r="B2027" i="9"/>
  <c r="F2027" i="9"/>
  <c r="D2023" i="9"/>
  <c r="H2023" i="9"/>
  <c r="B2023" i="9"/>
  <c r="F2023" i="9"/>
  <c r="D2019" i="9"/>
  <c r="H2019" i="9"/>
  <c r="B2019" i="9"/>
  <c r="F2019" i="9"/>
  <c r="D2015" i="9"/>
  <c r="H2015" i="9"/>
  <c r="B2015" i="9"/>
  <c r="F2015" i="9"/>
  <c r="D2011" i="9"/>
  <c r="H2011" i="9"/>
  <c r="B2011" i="9"/>
  <c r="F2011" i="9"/>
  <c r="D2007" i="9"/>
  <c r="H2007" i="9"/>
  <c r="B2007" i="9"/>
  <c r="F2007" i="9"/>
  <c r="D2003" i="9"/>
  <c r="H2003" i="9"/>
  <c r="B2003" i="9"/>
  <c r="F2003" i="9"/>
  <c r="D1999" i="9"/>
  <c r="H1999" i="9"/>
  <c r="B1999" i="9"/>
  <c r="F1999" i="9"/>
  <c r="I1991" i="9"/>
  <c r="I1987" i="9"/>
  <c r="D1983" i="9"/>
  <c r="H1983" i="9"/>
  <c r="B1983" i="9"/>
  <c r="F1983" i="9"/>
  <c r="D1979" i="9"/>
  <c r="H1979" i="9"/>
  <c r="B1979" i="9"/>
  <c r="F1979" i="9"/>
  <c r="D1975" i="9"/>
  <c r="H1975" i="9"/>
  <c r="B1975" i="9"/>
  <c r="F1975" i="9"/>
  <c r="D1971" i="9"/>
  <c r="H1971" i="9"/>
  <c r="B1971" i="9"/>
  <c r="F1971" i="9"/>
  <c r="D1967" i="9"/>
  <c r="H1967" i="9"/>
  <c r="B1967" i="9"/>
  <c r="F1967" i="9"/>
  <c r="D1963" i="9"/>
  <c r="H1963" i="9"/>
  <c r="B1963" i="9"/>
  <c r="F1963" i="9"/>
  <c r="D1959" i="9"/>
  <c r="H1959" i="9"/>
  <c r="B1959" i="9"/>
  <c r="F1959" i="9"/>
  <c r="D1955" i="9"/>
  <c r="H1955" i="9"/>
  <c r="B1955" i="9"/>
  <c r="F1955" i="9"/>
  <c r="D1951" i="9"/>
  <c r="H1951" i="9"/>
  <c r="B1951" i="9"/>
  <c r="F1951" i="9"/>
  <c r="D1947" i="9"/>
  <c r="H1947" i="9"/>
  <c r="B1947" i="9"/>
  <c r="F1947" i="9"/>
  <c r="D1943" i="9"/>
  <c r="H1943" i="9"/>
  <c r="B1943" i="9"/>
  <c r="F1943" i="9"/>
  <c r="D1939" i="9"/>
  <c r="H1939" i="9"/>
  <c r="B1939" i="9"/>
  <c r="F1939" i="9"/>
  <c r="I1931" i="9"/>
  <c r="I1927" i="9"/>
  <c r="I1919" i="9"/>
  <c r="D1915" i="9"/>
  <c r="H1915" i="9"/>
  <c r="B1915" i="9"/>
  <c r="F1915" i="9"/>
  <c r="D1911" i="9"/>
  <c r="H1911" i="9"/>
  <c r="B1911" i="9"/>
  <c r="F1911" i="9"/>
  <c r="I1907" i="9"/>
  <c r="I1903" i="9"/>
  <c r="D1899" i="9"/>
  <c r="H1899" i="9"/>
  <c r="B1899" i="9"/>
  <c r="F1899" i="9"/>
  <c r="D1895" i="9"/>
  <c r="H1895" i="9"/>
  <c r="B1895" i="9"/>
  <c r="F1895" i="9"/>
  <c r="D1891" i="9"/>
  <c r="H1891" i="9"/>
  <c r="B1891" i="9"/>
  <c r="F1891" i="9"/>
  <c r="D1887" i="9"/>
  <c r="H1887" i="9"/>
  <c r="B1887" i="9"/>
  <c r="F1887" i="9"/>
  <c r="I1879" i="9"/>
  <c r="D1875" i="9"/>
  <c r="H1875" i="9"/>
  <c r="B1875" i="9"/>
  <c r="F1875" i="9"/>
  <c r="D1871" i="9"/>
  <c r="H1871" i="9"/>
  <c r="B1871" i="9"/>
  <c r="F1871" i="9"/>
  <c r="D1867" i="9"/>
  <c r="H1867" i="9"/>
  <c r="B1867" i="9"/>
  <c r="F1867" i="9"/>
  <c r="D1863" i="9"/>
  <c r="H1863" i="9"/>
  <c r="B1863" i="9"/>
  <c r="F1863" i="9"/>
  <c r="D1859" i="9"/>
  <c r="H1859" i="9"/>
  <c r="B1859" i="9"/>
  <c r="F1859" i="9"/>
  <c r="D1855" i="9"/>
  <c r="H1855" i="9"/>
  <c r="B1855" i="9"/>
  <c r="F1855" i="9"/>
  <c r="D1851" i="9"/>
  <c r="H1851" i="9"/>
  <c r="B1851" i="9"/>
  <c r="F1851" i="9"/>
  <c r="I1847" i="9"/>
  <c r="D1843" i="9"/>
  <c r="H1843" i="9"/>
  <c r="B1843" i="9"/>
  <c r="F1843" i="9"/>
  <c r="D1839" i="9"/>
  <c r="H1839" i="9"/>
  <c r="B1839" i="9"/>
  <c r="F1839" i="9"/>
  <c r="D1835" i="9"/>
  <c r="H1835" i="9"/>
  <c r="B1835" i="9"/>
  <c r="F1835" i="9"/>
  <c r="I1827" i="9"/>
  <c r="I1819" i="9"/>
  <c r="D1803" i="9"/>
  <c r="H1803" i="9"/>
  <c r="B1803" i="9"/>
  <c r="F1803" i="9"/>
  <c r="D1799" i="9"/>
  <c r="H1799" i="9"/>
  <c r="B1799" i="9"/>
  <c r="F1799" i="9"/>
  <c r="I1791" i="9"/>
  <c r="I1783" i="9"/>
  <c r="D1779" i="9"/>
  <c r="H1779" i="9"/>
  <c r="B1779" i="9"/>
  <c r="F1779" i="9"/>
  <c r="D1775" i="9"/>
  <c r="H1775" i="9"/>
  <c r="B1775" i="9"/>
  <c r="F1775" i="9"/>
  <c r="I1771" i="9"/>
  <c r="D1767" i="9"/>
  <c r="H1767" i="9"/>
  <c r="B1767" i="9"/>
  <c r="F1767" i="9"/>
  <c r="D1763" i="9"/>
  <c r="H1763" i="9"/>
  <c r="B1763" i="9"/>
  <c r="F1763" i="9"/>
  <c r="D1759" i="9"/>
  <c r="H1759" i="9"/>
  <c r="B1759" i="9"/>
  <c r="F1759" i="9"/>
  <c r="D1755" i="9"/>
  <c r="H1755" i="9"/>
  <c r="B1755" i="9"/>
  <c r="F1755" i="9"/>
  <c r="D1747" i="9"/>
  <c r="H1747" i="9"/>
  <c r="B1747" i="9"/>
  <c r="F1747" i="9"/>
  <c r="I1743" i="9"/>
  <c r="D1739" i="9"/>
  <c r="H1739" i="9"/>
  <c r="B1739" i="9"/>
  <c r="F1739" i="9"/>
  <c r="I1735" i="9"/>
  <c r="D1731" i="9"/>
  <c r="H1731" i="9"/>
  <c r="B1731" i="9"/>
  <c r="F1731" i="9"/>
  <c r="I1727" i="9"/>
  <c r="I1719" i="9"/>
  <c r="I1715" i="9"/>
  <c r="I1707" i="9"/>
  <c r="D1703" i="9"/>
  <c r="H1703" i="9"/>
  <c r="B1703" i="9"/>
  <c r="F1703" i="9"/>
  <c r="D1699" i="9"/>
  <c r="H1699" i="9"/>
  <c r="B1699" i="9"/>
  <c r="F1699" i="9"/>
  <c r="D1691" i="9"/>
  <c r="H1691" i="9"/>
  <c r="B1691" i="9"/>
  <c r="F1691" i="9"/>
  <c r="D1687" i="9"/>
  <c r="H1687" i="9"/>
  <c r="B1687" i="9"/>
  <c r="F1687" i="9"/>
  <c r="I1683" i="9"/>
  <c r="I1679" i="9"/>
  <c r="I1671" i="9"/>
  <c r="I1663" i="9"/>
  <c r="D1659" i="9"/>
  <c r="H1659" i="9"/>
  <c r="B1659" i="9"/>
  <c r="F1659" i="9"/>
  <c r="D1655" i="9"/>
  <c r="H1655" i="9"/>
  <c r="B1655" i="9"/>
  <c r="F1655" i="9"/>
  <c r="I1651" i="9"/>
  <c r="D1647" i="9"/>
  <c r="H1647" i="9"/>
  <c r="B1647" i="9"/>
  <c r="F1647" i="9"/>
  <c r="D1643" i="9"/>
  <c r="H1643" i="9"/>
  <c r="B1643" i="9"/>
  <c r="F1643" i="9"/>
  <c r="I1639" i="9"/>
  <c r="I1635" i="9"/>
  <c r="D1631" i="9"/>
  <c r="H1631" i="9"/>
  <c r="B1631" i="9"/>
  <c r="F1631" i="9"/>
  <c r="I1627" i="9"/>
  <c r="I1623" i="9"/>
  <c r="D1619" i="9"/>
  <c r="H1619" i="9"/>
  <c r="B1619" i="9"/>
  <c r="F1619" i="9"/>
  <c r="D1615" i="9"/>
  <c r="H1615" i="9"/>
  <c r="B1615" i="9"/>
  <c r="F1615" i="9"/>
  <c r="I1607" i="9"/>
  <c r="I1599" i="9"/>
  <c r="I1591" i="9"/>
  <c r="I1583" i="9"/>
  <c r="I1575" i="9"/>
  <c r="D1571" i="9"/>
  <c r="H1571" i="9"/>
  <c r="B1571" i="9"/>
  <c r="F1571" i="9"/>
  <c r="I1567" i="9"/>
  <c r="D1563" i="9"/>
  <c r="H1563" i="9"/>
  <c r="B1563" i="9"/>
  <c r="F1563" i="9"/>
  <c r="I1559" i="9"/>
  <c r="I1555" i="9"/>
  <c r="I1547" i="9"/>
  <c r="D1543" i="9"/>
  <c r="H1543" i="9"/>
  <c r="B1543" i="9"/>
  <c r="F1543" i="9"/>
  <c r="I1539" i="9"/>
  <c r="I1535" i="9"/>
  <c r="I1527" i="9"/>
  <c r="I1523" i="9"/>
  <c r="I1515" i="9"/>
  <c r="D1511" i="9"/>
  <c r="H1511" i="9"/>
  <c r="B1511" i="9"/>
  <c r="F1511" i="9"/>
  <c r="I1507" i="9"/>
  <c r="D1503" i="9"/>
  <c r="H1503" i="9"/>
  <c r="B1503" i="9"/>
  <c r="F1503" i="9"/>
  <c r="D1499" i="9"/>
  <c r="H1499" i="9"/>
  <c r="B1499" i="9"/>
  <c r="F1499" i="9"/>
  <c r="D1495" i="9"/>
  <c r="H1495" i="9"/>
  <c r="B1495" i="9"/>
  <c r="F1495" i="9"/>
  <c r="D1491" i="9"/>
  <c r="H1491" i="9"/>
  <c r="B1491" i="9"/>
  <c r="F1491" i="9"/>
  <c r="I1483" i="9"/>
  <c r="I1479" i="9"/>
  <c r="I1471" i="9"/>
  <c r="D1463" i="9"/>
  <c r="H1463" i="9"/>
  <c r="B1463" i="9"/>
  <c r="F1463" i="9"/>
  <c r="D1459" i="9"/>
  <c r="H1459" i="9"/>
  <c r="B1459" i="9"/>
  <c r="F1459" i="9"/>
  <c r="D1455" i="9"/>
  <c r="H1455" i="9"/>
  <c r="B1455" i="9"/>
  <c r="F1455" i="9"/>
  <c r="I1447" i="9"/>
  <c r="I1443" i="9"/>
  <c r="I1435" i="9"/>
  <c r="D1431" i="9"/>
  <c r="H1431" i="9"/>
  <c r="B1431" i="9"/>
  <c r="F1431" i="9"/>
  <c r="D1427" i="9"/>
  <c r="H1427" i="9"/>
  <c r="B1427" i="9"/>
  <c r="F1427" i="9"/>
  <c r="D1423" i="9"/>
  <c r="H1423" i="9"/>
  <c r="B1423" i="9"/>
  <c r="F1423" i="9"/>
  <c r="D1419" i="9"/>
  <c r="H1419" i="9"/>
  <c r="B1419" i="9"/>
  <c r="F1419" i="9"/>
  <c r="D1415" i="9"/>
  <c r="H1415" i="9"/>
  <c r="B1415" i="9"/>
  <c r="F1415" i="9"/>
  <c r="D1411" i="9"/>
  <c r="H1411" i="9"/>
  <c r="B1411" i="9"/>
  <c r="F1411" i="9"/>
  <c r="D1407" i="9"/>
  <c r="H1407" i="9"/>
  <c r="B1407" i="9"/>
  <c r="F1407" i="9"/>
  <c r="I1403" i="9"/>
  <c r="I1399" i="9"/>
  <c r="D1395" i="9"/>
  <c r="H1395" i="9"/>
  <c r="B1395" i="9"/>
  <c r="F1395" i="9"/>
  <c r="D1391" i="9"/>
  <c r="H1391" i="9"/>
  <c r="B1391" i="9"/>
  <c r="F1391" i="9"/>
  <c r="I1387" i="9"/>
  <c r="I1383" i="9"/>
  <c r="D1379" i="9"/>
  <c r="H1379" i="9"/>
  <c r="B1379" i="9"/>
  <c r="F1379" i="9"/>
  <c r="I1375" i="9"/>
  <c r="I1371" i="9"/>
  <c r="D1367" i="9"/>
  <c r="H1367" i="9"/>
  <c r="B1367" i="9"/>
  <c r="F1367" i="9"/>
  <c r="D1363" i="9"/>
  <c r="H1363" i="9"/>
  <c r="B1363" i="9"/>
  <c r="F1363" i="9"/>
  <c r="B2" i="9"/>
  <c r="F2" i="9"/>
  <c r="D2" i="9"/>
  <c r="H2" i="9"/>
  <c r="G2399" i="9"/>
  <c r="B2398" i="9"/>
  <c r="F2398" i="9"/>
  <c r="D2398" i="9"/>
  <c r="H2398" i="9"/>
  <c r="G2395" i="9"/>
  <c r="B2394" i="9"/>
  <c r="F2394" i="9"/>
  <c r="D2394" i="9"/>
  <c r="H2394" i="9"/>
  <c r="G2391" i="9"/>
  <c r="B2390" i="9"/>
  <c r="F2390" i="9"/>
  <c r="D2390" i="9"/>
  <c r="H2390" i="9"/>
  <c r="G2387" i="9"/>
  <c r="B2386" i="9"/>
  <c r="F2386" i="9"/>
  <c r="D2386" i="9"/>
  <c r="H2386" i="9"/>
  <c r="G2383" i="9"/>
  <c r="B2382" i="9"/>
  <c r="F2382" i="9"/>
  <c r="D2382" i="9"/>
  <c r="H2382" i="9"/>
  <c r="G2379" i="9"/>
  <c r="B2378" i="9"/>
  <c r="F2378" i="9"/>
  <c r="D2378" i="9"/>
  <c r="H2378" i="9"/>
  <c r="C2377" i="9"/>
  <c r="G2375" i="9"/>
  <c r="B2374" i="9"/>
  <c r="F2374" i="9"/>
  <c r="D2374" i="9"/>
  <c r="H2374" i="9"/>
  <c r="G2371" i="9"/>
  <c r="B2370" i="9"/>
  <c r="F2370" i="9"/>
  <c r="D2370" i="9"/>
  <c r="H2370" i="9"/>
  <c r="C2369" i="9"/>
  <c r="G2367" i="9"/>
  <c r="B2366" i="9"/>
  <c r="F2366" i="9"/>
  <c r="D2366" i="9"/>
  <c r="H2366" i="9"/>
  <c r="C2365" i="9"/>
  <c r="G2363" i="9"/>
  <c r="B2362" i="9"/>
  <c r="F2362" i="9"/>
  <c r="D2362" i="9"/>
  <c r="H2362" i="9"/>
  <c r="C2361" i="9"/>
  <c r="G2359" i="9"/>
  <c r="B2358" i="9"/>
  <c r="F2358" i="9"/>
  <c r="D2358" i="9"/>
  <c r="H2358" i="9"/>
  <c r="G2355" i="9"/>
  <c r="B2354" i="9"/>
  <c r="F2354" i="9"/>
  <c r="D2354" i="9"/>
  <c r="H2354" i="9"/>
  <c r="G2351" i="9"/>
  <c r="B2350" i="9"/>
  <c r="F2350" i="9"/>
  <c r="D2350" i="9"/>
  <c r="H2350" i="9"/>
  <c r="G2347" i="9"/>
  <c r="B2346" i="9"/>
  <c r="F2346" i="9"/>
  <c r="D2346" i="9"/>
  <c r="H2346" i="9"/>
  <c r="G2343" i="9"/>
  <c r="B2342" i="9"/>
  <c r="F2342" i="9"/>
  <c r="D2342" i="9"/>
  <c r="H2342" i="9"/>
  <c r="G2339" i="9"/>
  <c r="B2338" i="9"/>
  <c r="F2338" i="9"/>
  <c r="D2338" i="9"/>
  <c r="H2338" i="9"/>
  <c r="G2335" i="9"/>
  <c r="B2334" i="9"/>
  <c r="F2334" i="9"/>
  <c r="D2334" i="9"/>
  <c r="H2334" i="9"/>
  <c r="G2331" i="9"/>
  <c r="B2330" i="9"/>
  <c r="F2330" i="9"/>
  <c r="D2330" i="9"/>
  <c r="H2330" i="9"/>
  <c r="G2327" i="9"/>
  <c r="B2326" i="9"/>
  <c r="F2326" i="9"/>
  <c r="D2326" i="9"/>
  <c r="H2326" i="9"/>
  <c r="C2325" i="9"/>
  <c r="G2323" i="9"/>
  <c r="B2322" i="9"/>
  <c r="F2322" i="9"/>
  <c r="D2322" i="9"/>
  <c r="H2322" i="9"/>
  <c r="G2319" i="9"/>
  <c r="B2318" i="9"/>
  <c r="F2318" i="9"/>
  <c r="D2318" i="9"/>
  <c r="H2318" i="9"/>
  <c r="G2315" i="9"/>
  <c r="B2314" i="9"/>
  <c r="F2314" i="9"/>
  <c r="D2314" i="9"/>
  <c r="H2314" i="9"/>
  <c r="G2311" i="9"/>
  <c r="B2310" i="9"/>
  <c r="F2310" i="9"/>
  <c r="D2310" i="9"/>
  <c r="H2310" i="9"/>
  <c r="C2309" i="9"/>
  <c r="G2307" i="9"/>
  <c r="B2306" i="9"/>
  <c r="F2306" i="9"/>
  <c r="D2306" i="9"/>
  <c r="H2306" i="9"/>
  <c r="G2303" i="9"/>
  <c r="B2302" i="9"/>
  <c r="F2302" i="9"/>
  <c r="D2302" i="9"/>
  <c r="H2302" i="9"/>
  <c r="C2301" i="9"/>
  <c r="G2299" i="9"/>
  <c r="B2298" i="9"/>
  <c r="F2298" i="9"/>
  <c r="D2298" i="9"/>
  <c r="H2298" i="9"/>
  <c r="G2295" i="9"/>
  <c r="B2294" i="9"/>
  <c r="F2294" i="9"/>
  <c r="D2294" i="9"/>
  <c r="H2294" i="9"/>
  <c r="G2291" i="9"/>
  <c r="B2290" i="9"/>
  <c r="F2290" i="9"/>
  <c r="D2290" i="9"/>
  <c r="H2290" i="9"/>
  <c r="G2287" i="9"/>
  <c r="B2286" i="9"/>
  <c r="F2286" i="9"/>
  <c r="D2286" i="9"/>
  <c r="H2286" i="9"/>
  <c r="G2283" i="9"/>
  <c r="B2282" i="9"/>
  <c r="F2282" i="9"/>
  <c r="D2282" i="9"/>
  <c r="H2282" i="9"/>
  <c r="G2279" i="9"/>
  <c r="B2278" i="9"/>
  <c r="F2278" i="9"/>
  <c r="D2278" i="9"/>
  <c r="H2278" i="9"/>
  <c r="C2277" i="9"/>
  <c r="G2275" i="9"/>
  <c r="B2274" i="9"/>
  <c r="F2274" i="9"/>
  <c r="D2274" i="9"/>
  <c r="H2274" i="9"/>
  <c r="G2271" i="9"/>
  <c r="B2270" i="9"/>
  <c r="F2270" i="9"/>
  <c r="D2270" i="9"/>
  <c r="H2270" i="9"/>
  <c r="G2267" i="9"/>
  <c r="B2266" i="9"/>
  <c r="F2266" i="9"/>
  <c r="D2266" i="9"/>
  <c r="H2266" i="9"/>
  <c r="G2263" i="9"/>
  <c r="B2262" i="9"/>
  <c r="F2262" i="9"/>
  <c r="D2262" i="9"/>
  <c r="H2262" i="9"/>
  <c r="G2259" i="9"/>
  <c r="B2258" i="9"/>
  <c r="F2258" i="9"/>
  <c r="D2258" i="9"/>
  <c r="H2258" i="9"/>
  <c r="G2255" i="9"/>
  <c r="B2254" i="9"/>
  <c r="F2254" i="9"/>
  <c r="D2254" i="9"/>
  <c r="H2254" i="9"/>
  <c r="G2251" i="9"/>
  <c r="B2250" i="9"/>
  <c r="F2250" i="9"/>
  <c r="D2250" i="9"/>
  <c r="H2250" i="9"/>
  <c r="G2247" i="9"/>
  <c r="B2246" i="9"/>
  <c r="F2246" i="9"/>
  <c r="D2246" i="9"/>
  <c r="H2246" i="9"/>
  <c r="G2243" i="9"/>
  <c r="B2242" i="9"/>
  <c r="F2242" i="9"/>
  <c r="D2242" i="9"/>
  <c r="H2242" i="9"/>
  <c r="G2239" i="9"/>
  <c r="B2238" i="9"/>
  <c r="F2238" i="9"/>
  <c r="D2238" i="9"/>
  <c r="H2238" i="9"/>
  <c r="G2235" i="9"/>
  <c r="B2234" i="9"/>
  <c r="F2234" i="9"/>
  <c r="D2234" i="9"/>
  <c r="H2234" i="9"/>
  <c r="G2231" i="9"/>
  <c r="B2230" i="9"/>
  <c r="F2230" i="9"/>
  <c r="D2230" i="9"/>
  <c r="H2230" i="9"/>
  <c r="G2227" i="9"/>
  <c r="B2226" i="9"/>
  <c r="F2226" i="9"/>
  <c r="D2226" i="9"/>
  <c r="H2226" i="9"/>
  <c r="G2223" i="9"/>
  <c r="B2222" i="9"/>
  <c r="F2222" i="9"/>
  <c r="D2222" i="9"/>
  <c r="H2222" i="9"/>
  <c r="G2219" i="9"/>
  <c r="B2218" i="9"/>
  <c r="F2218" i="9"/>
  <c r="D2218" i="9"/>
  <c r="H2218" i="9"/>
  <c r="C2217" i="9"/>
  <c r="G2215" i="9"/>
  <c r="B2214" i="9"/>
  <c r="F2214" i="9"/>
  <c r="D2214" i="9"/>
  <c r="H2214" i="9"/>
  <c r="G2211" i="9"/>
  <c r="B2210" i="9"/>
  <c r="F2210" i="9"/>
  <c r="D2210" i="9"/>
  <c r="H2210" i="9"/>
  <c r="G2207" i="9"/>
  <c r="B2206" i="9"/>
  <c r="F2206" i="9"/>
  <c r="D2206" i="9"/>
  <c r="H2206" i="9"/>
  <c r="G2203" i="9"/>
  <c r="B2202" i="9"/>
  <c r="F2202" i="9"/>
  <c r="D2202" i="9"/>
  <c r="H2202" i="9"/>
  <c r="G2199" i="9"/>
  <c r="B2198" i="9"/>
  <c r="F2198" i="9"/>
  <c r="D2198" i="9"/>
  <c r="H2198" i="9"/>
  <c r="G2195" i="9"/>
  <c r="B2194" i="9"/>
  <c r="F2194" i="9"/>
  <c r="D2194" i="9"/>
  <c r="H2194" i="9"/>
  <c r="G2191" i="9"/>
  <c r="B2190" i="9"/>
  <c r="F2190" i="9"/>
  <c r="D2190" i="9"/>
  <c r="H2190" i="9"/>
  <c r="G2187" i="9"/>
  <c r="B2186" i="9"/>
  <c r="F2186" i="9"/>
  <c r="D2186" i="9"/>
  <c r="H2186" i="9"/>
  <c r="G2183" i="9"/>
  <c r="B2182" i="9"/>
  <c r="F2182" i="9"/>
  <c r="D2182" i="9"/>
  <c r="H2182" i="9"/>
  <c r="G2179" i="9"/>
  <c r="B2178" i="9"/>
  <c r="F2178" i="9"/>
  <c r="D2178" i="9"/>
  <c r="H2178" i="9"/>
  <c r="C2177" i="9"/>
  <c r="G2175" i="9"/>
  <c r="B2174" i="9"/>
  <c r="F2174" i="9"/>
  <c r="D2174" i="9"/>
  <c r="H2174" i="9"/>
  <c r="G2171" i="9"/>
  <c r="B2170" i="9"/>
  <c r="F2170" i="9"/>
  <c r="D2170" i="9"/>
  <c r="H2170" i="9"/>
  <c r="G2167" i="9"/>
  <c r="B2166" i="9"/>
  <c r="F2166" i="9"/>
  <c r="D2166" i="9"/>
  <c r="H2166" i="9"/>
  <c r="G2163" i="9"/>
  <c r="B2162" i="9"/>
  <c r="F2162" i="9"/>
  <c r="D2162" i="9"/>
  <c r="H2162" i="9"/>
  <c r="G2159" i="9"/>
  <c r="B2158" i="9"/>
  <c r="F2158" i="9"/>
  <c r="D2158" i="9"/>
  <c r="H2158" i="9"/>
  <c r="C2157" i="9"/>
  <c r="G2155" i="9"/>
  <c r="B2154" i="9"/>
  <c r="F2154" i="9"/>
  <c r="D2154" i="9"/>
  <c r="H2154" i="9"/>
  <c r="G2151" i="9"/>
  <c r="B2150" i="9"/>
  <c r="F2150" i="9"/>
  <c r="D2150" i="9"/>
  <c r="H2150" i="9"/>
  <c r="G2147" i="9"/>
  <c r="B2146" i="9"/>
  <c r="F2146" i="9"/>
  <c r="D2146" i="9"/>
  <c r="H2146" i="9"/>
  <c r="G2143" i="9"/>
  <c r="B2142" i="9"/>
  <c r="F2142" i="9"/>
  <c r="D2142" i="9"/>
  <c r="H2142" i="9"/>
  <c r="G2139" i="9"/>
  <c r="B2138" i="9"/>
  <c r="F2138" i="9"/>
  <c r="D2138" i="9"/>
  <c r="H2138" i="9"/>
  <c r="G2135" i="9"/>
  <c r="B2134" i="9"/>
  <c r="F2134" i="9"/>
  <c r="D2134" i="9"/>
  <c r="H2134" i="9"/>
  <c r="C2133" i="9"/>
  <c r="G2131" i="9"/>
  <c r="B2130" i="9"/>
  <c r="F2130" i="9"/>
  <c r="D2130" i="9"/>
  <c r="H2130" i="9"/>
  <c r="G2127" i="9"/>
  <c r="B2126" i="9"/>
  <c r="F2126" i="9"/>
  <c r="D2126" i="9"/>
  <c r="H2126" i="9"/>
  <c r="G2123" i="9"/>
  <c r="B2122" i="9"/>
  <c r="F2122" i="9"/>
  <c r="D2122" i="9"/>
  <c r="H2122" i="9"/>
  <c r="G2119" i="9"/>
  <c r="B2118" i="9"/>
  <c r="F2118" i="9"/>
  <c r="D2118" i="9"/>
  <c r="H2118" i="9"/>
  <c r="G2115" i="9"/>
  <c r="B2114" i="9"/>
  <c r="F2114" i="9"/>
  <c r="D2114" i="9"/>
  <c r="H2114" i="9"/>
  <c r="G2111" i="9"/>
  <c r="B2110" i="9"/>
  <c r="F2110" i="9"/>
  <c r="D2110" i="9"/>
  <c r="H2110" i="9"/>
  <c r="G2107" i="9"/>
  <c r="B2106" i="9"/>
  <c r="F2106" i="9"/>
  <c r="D2106" i="9"/>
  <c r="H2106" i="9"/>
  <c r="G2103" i="9"/>
  <c r="B2102" i="9"/>
  <c r="F2102" i="9"/>
  <c r="D2102" i="9"/>
  <c r="H2102" i="9"/>
  <c r="G2099" i="9"/>
  <c r="B2098" i="9"/>
  <c r="F2098" i="9"/>
  <c r="D2098" i="9"/>
  <c r="H2098" i="9"/>
  <c r="G2095" i="9"/>
  <c r="B2094" i="9"/>
  <c r="F2094" i="9"/>
  <c r="D2094" i="9"/>
  <c r="H2094" i="9"/>
  <c r="G2091" i="9"/>
  <c r="B2090" i="9"/>
  <c r="F2090" i="9"/>
  <c r="D2090" i="9"/>
  <c r="H2090" i="9"/>
  <c r="G2087" i="9"/>
  <c r="B2086" i="9"/>
  <c r="F2086" i="9"/>
  <c r="D2086" i="9"/>
  <c r="H2086" i="9"/>
  <c r="G2083" i="9"/>
  <c r="B2082" i="9"/>
  <c r="F2082" i="9"/>
  <c r="D2082" i="9"/>
  <c r="H2082" i="9"/>
  <c r="C2081" i="9"/>
  <c r="G2079" i="9"/>
  <c r="B2078" i="9"/>
  <c r="F2078" i="9"/>
  <c r="D2078" i="9"/>
  <c r="H2078" i="9"/>
  <c r="G2075" i="9"/>
  <c r="B2074" i="9"/>
  <c r="F2074" i="9"/>
  <c r="D2074" i="9"/>
  <c r="H2074" i="9"/>
  <c r="C2073" i="9"/>
  <c r="G2071" i="9"/>
  <c r="B2070" i="9"/>
  <c r="F2070" i="9"/>
  <c r="D2070" i="9"/>
  <c r="H2070" i="9"/>
  <c r="G2067" i="9"/>
  <c r="B2066" i="9"/>
  <c r="F2066" i="9"/>
  <c r="D2066" i="9"/>
  <c r="H2066" i="9"/>
  <c r="C2065" i="9"/>
  <c r="G2063" i="9"/>
  <c r="B2062" i="9"/>
  <c r="F2062" i="9"/>
  <c r="D2062" i="9"/>
  <c r="H2062" i="9"/>
  <c r="G2059" i="9"/>
  <c r="B2058" i="9"/>
  <c r="F2058" i="9"/>
  <c r="D2058" i="9"/>
  <c r="H2058" i="9"/>
  <c r="G2055" i="9"/>
  <c r="B2054" i="9"/>
  <c r="F2054" i="9"/>
  <c r="D2054" i="9"/>
  <c r="H2054" i="9"/>
  <c r="C2053" i="9"/>
  <c r="G2051" i="9"/>
  <c r="B2050" i="9"/>
  <c r="F2050" i="9"/>
  <c r="D2050" i="9"/>
  <c r="H2050" i="9"/>
  <c r="G2047" i="9"/>
  <c r="B2046" i="9"/>
  <c r="F2046" i="9"/>
  <c r="D2046" i="9"/>
  <c r="H2046" i="9"/>
  <c r="G2043" i="9"/>
  <c r="B2042" i="9"/>
  <c r="F2042" i="9"/>
  <c r="D2042" i="9"/>
  <c r="H2042" i="9"/>
  <c r="G2039" i="9"/>
  <c r="B2038" i="9"/>
  <c r="F2038" i="9"/>
  <c r="D2038" i="9"/>
  <c r="H2038" i="9"/>
  <c r="G2035" i="9"/>
  <c r="B2034" i="9"/>
  <c r="F2034" i="9"/>
  <c r="D2034" i="9"/>
  <c r="H2034" i="9"/>
  <c r="G2031" i="9"/>
  <c r="B2030" i="9"/>
  <c r="F2030" i="9"/>
  <c r="D2030" i="9"/>
  <c r="H2030" i="9"/>
  <c r="G2027" i="9"/>
  <c r="B2026" i="9"/>
  <c r="F2026" i="9"/>
  <c r="D2026" i="9"/>
  <c r="H2026" i="9"/>
  <c r="G2023" i="9"/>
  <c r="B2022" i="9"/>
  <c r="F2022" i="9"/>
  <c r="D2022" i="9"/>
  <c r="H2022" i="9"/>
  <c r="C2021" i="9"/>
  <c r="G2019" i="9"/>
  <c r="B2018" i="9"/>
  <c r="F2018" i="9"/>
  <c r="D2018" i="9"/>
  <c r="H2018" i="9"/>
  <c r="G2015" i="9"/>
  <c r="B2014" i="9"/>
  <c r="F2014" i="9"/>
  <c r="D2014" i="9"/>
  <c r="H2014" i="9"/>
  <c r="G2011" i="9"/>
  <c r="B2010" i="9"/>
  <c r="F2010" i="9"/>
  <c r="D2010" i="9"/>
  <c r="H2010" i="9"/>
  <c r="G2007" i="9"/>
  <c r="B2006" i="9"/>
  <c r="F2006" i="9"/>
  <c r="D2006" i="9"/>
  <c r="H2006" i="9"/>
  <c r="C2005" i="9"/>
  <c r="G2003" i="9"/>
  <c r="B2002" i="9"/>
  <c r="F2002" i="9"/>
  <c r="D2002" i="9"/>
  <c r="H2002" i="9"/>
  <c r="G1999" i="9"/>
  <c r="B1998" i="9"/>
  <c r="F1998" i="9"/>
  <c r="D1998" i="9"/>
  <c r="H1998" i="9"/>
  <c r="G1995" i="9"/>
  <c r="B1994" i="9"/>
  <c r="F1994" i="9"/>
  <c r="D1994" i="9"/>
  <c r="H1994" i="9"/>
  <c r="G1991" i="9"/>
  <c r="B1990" i="9"/>
  <c r="F1990" i="9"/>
  <c r="D1990" i="9"/>
  <c r="H1990" i="9"/>
  <c r="C1989" i="9"/>
  <c r="G1987" i="9"/>
  <c r="B1986" i="9"/>
  <c r="F1986" i="9"/>
  <c r="D1986" i="9"/>
  <c r="H1986" i="9"/>
  <c r="G1983" i="9"/>
  <c r="B1982" i="9"/>
  <c r="F1982" i="9"/>
  <c r="D1982" i="9"/>
  <c r="H1982" i="9"/>
  <c r="G1979" i="9"/>
  <c r="B1978" i="9"/>
  <c r="F1978" i="9"/>
  <c r="D1978" i="9"/>
  <c r="H1978" i="9"/>
  <c r="G1975" i="9"/>
  <c r="B1974" i="9"/>
  <c r="F1974" i="9"/>
  <c r="D1974" i="9"/>
  <c r="H1974" i="9"/>
  <c r="G1971" i="9"/>
  <c r="B1970" i="9"/>
  <c r="F1970" i="9"/>
  <c r="D1970" i="9"/>
  <c r="H1970" i="9"/>
  <c r="G1967" i="9"/>
  <c r="B1966" i="9"/>
  <c r="F1966" i="9"/>
  <c r="D1966" i="9"/>
  <c r="H1966" i="9"/>
  <c r="G1963" i="9"/>
  <c r="B1962" i="9"/>
  <c r="F1962" i="9"/>
  <c r="D1962" i="9"/>
  <c r="H1962" i="9"/>
  <c r="G1959" i="9"/>
  <c r="B1958" i="9"/>
  <c r="F1958" i="9"/>
  <c r="D1958" i="9"/>
  <c r="H1958" i="9"/>
  <c r="G1955" i="9"/>
  <c r="B1954" i="9"/>
  <c r="F1954" i="9"/>
  <c r="D1954" i="9"/>
  <c r="H1954" i="9"/>
  <c r="G1951" i="9"/>
  <c r="B1950" i="9"/>
  <c r="F1950" i="9"/>
  <c r="D1950" i="9"/>
  <c r="H1950" i="9"/>
  <c r="G1947" i="9"/>
  <c r="B1946" i="9"/>
  <c r="F1946" i="9"/>
  <c r="D1946" i="9"/>
  <c r="H1946" i="9"/>
  <c r="G1943" i="9"/>
  <c r="B1942" i="9"/>
  <c r="F1942" i="9"/>
  <c r="D1942" i="9"/>
  <c r="H1942" i="9"/>
  <c r="G1939" i="9"/>
  <c r="B1938" i="9"/>
  <c r="F1938" i="9"/>
  <c r="D1938" i="9"/>
  <c r="H1938" i="9"/>
  <c r="G1935" i="9"/>
  <c r="B1934" i="9"/>
  <c r="F1934" i="9"/>
  <c r="D1934" i="9"/>
  <c r="H1934" i="9"/>
  <c r="G1931" i="9"/>
  <c r="B1930" i="9"/>
  <c r="F1930" i="9"/>
  <c r="D1930" i="9"/>
  <c r="H1930" i="9"/>
  <c r="G1927" i="9"/>
  <c r="B1926" i="9"/>
  <c r="F1926" i="9"/>
  <c r="D1926" i="9"/>
  <c r="H1926" i="9"/>
  <c r="G1923" i="9"/>
  <c r="B1922" i="9"/>
  <c r="F1922" i="9"/>
  <c r="D1922" i="9"/>
  <c r="H1922" i="9"/>
  <c r="C1921" i="9"/>
  <c r="G1919" i="9"/>
  <c r="B1918" i="9"/>
  <c r="F1918" i="9"/>
  <c r="D1918" i="9"/>
  <c r="H1918" i="9"/>
  <c r="G1915" i="9"/>
  <c r="B1914" i="9"/>
  <c r="F1914" i="9"/>
  <c r="D1914" i="9"/>
  <c r="H1914" i="9"/>
  <c r="C1913" i="9"/>
  <c r="G1911" i="9"/>
  <c r="B1910" i="9"/>
  <c r="F1910" i="9"/>
  <c r="D1910" i="9"/>
  <c r="H1910" i="9"/>
  <c r="G1907" i="9"/>
  <c r="B1906" i="9"/>
  <c r="F1906" i="9"/>
  <c r="D1906" i="9"/>
  <c r="H1906" i="9"/>
  <c r="G1903" i="9"/>
  <c r="B1902" i="9"/>
  <c r="F1902" i="9"/>
  <c r="D1902" i="9"/>
  <c r="H1902" i="9"/>
  <c r="G1899" i="9"/>
  <c r="B1898" i="9"/>
  <c r="F1898" i="9"/>
  <c r="D1898" i="9"/>
  <c r="H1898" i="9"/>
  <c r="G1895" i="9"/>
  <c r="B1894" i="9"/>
  <c r="F1894" i="9"/>
  <c r="D1894" i="9"/>
  <c r="H1894" i="9"/>
  <c r="G1891" i="9"/>
  <c r="B1890" i="9"/>
  <c r="F1890" i="9"/>
  <c r="D1890" i="9"/>
  <c r="H1890" i="9"/>
  <c r="G1887" i="9"/>
  <c r="B1886" i="9"/>
  <c r="F1886" i="9"/>
  <c r="D1886" i="9"/>
  <c r="H1886" i="9"/>
  <c r="G1883" i="9"/>
  <c r="B1882" i="9"/>
  <c r="F1882" i="9"/>
  <c r="D1882" i="9"/>
  <c r="H1882" i="9"/>
  <c r="G1879" i="9"/>
  <c r="B1878" i="9"/>
  <c r="F1878" i="9"/>
  <c r="D1878" i="9"/>
  <c r="H1878" i="9"/>
  <c r="G1875" i="9"/>
  <c r="B1874" i="9"/>
  <c r="F1874" i="9"/>
  <c r="D1874" i="9"/>
  <c r="H1874" i="9"/>
  <c r="G1871" i="9"/>
  <c r="B1870" i="9"/>
  <c r="F1870" i="9"/>
  <c r="D1870" i="9"/>
  <c r="H1870" i="9"/>
  <c r="G1867" i="9"/>
  <c r="B1866" i="9"/>
  <c r="F1866" i="9"/>
  <c r="D1866" i="9"/>
  <c r="H1866" i="9"/>
  <c r="G1863" i="9"/>
  <c r="B1862" i="9"/>
  <c r="F1862" i="9"/>
  <c r="D1862" i="9"/>
  <c r="H1862" i="9"/>
  <c r="G1859" i="9"/>
  <c r="B1858" i="9"/>
  <c r="F1858" i="9"/>
  <c r="D1858" i="9"/>
  <c r="H1858" i="9"/>
  <c r="G1855" i="9"/>
  <c r="B1854" i="9"/>
  <c r="F1854" i="9"/>
  <c r="D1854" i="9"/>
  <c r="H1854" i="9"/>
  <c r="G1851" i="9"/>
  <c r="B1850" i="9"/>
  <c r="F1850" i="9"/>
  <c r="D1850" i="9"/>
  <c r="H1850" i="9"/>
  <c r="G1847" i="9"/>
  <c r="B1846" i="9"/>
  <c r="F1846" i="9"/>
  <c r="D1846" i="9"/>
  <c r="H1846" i="9"/>
  <c r="G1843" i="9"/>
  <c r="B1842" i="9"/>
  <c r="F1842" i="9"/>
  <c r="D1842" i="9"/>
  <c r="H1842" i="9"/>
  <c r="G1839" i="9"/>
  <c r="B1838" i="9"/>
  <c r="F1838" i="9"/>
  <c r="D1838" i="9"/>
  <c r="H1838" i="9"/>
  <c r="C1837" i="9"/>
  <c r="G1835" i="9"/>
  <c r="B1834" i="9"/>
  <c r="F1834" i="9"/>
  <c r="D1834" i="9"/>
  <c r="H1834" i="9"/>
  <c r="G1831" i="9"/>
  <c r="B1830" i="9"/>
  <c r="F1830" i="9"/>
  <c r="D1830" i="9"/>
  <c r="H1830" i="9"/>
  <c r="C1829" i="9"/>
  <c r="G1827" i="9"/>
  <c r="B1826" i="9"/>
  <c r="F1826" i="9"/>
  <c r="D1826" i="9"/>
  <c r="H1826" i="9"/>
  <c r="G1823" i="9"/>
  <c r="B1822" i="9"/>
  <c r="F1822" i="9"/>
  <c r="D1822" i="9"/>
  <c r="H1822" i="9"/>
  <c r="G1819" i="9"/>
  <c r="B1818" i="9"/>
  <c r="F1818" i="9"/>
  <c r="D1818" i="9"/>
  <c r="H1818" i="9"/>
  <c r="G1815" i="9"/>
  <c r="B1814" i="9"/>
  <c r="F1814" i="9"/>
  <c r="D1814" i="9"/>
  <c r="H1814" i="9"/>
  <c r="G1811" i="9"/>
  <c r="B1810" i="9"/>
  <c r="F1810" i="9"/>
  <c r="D1810" i="9"/>
  <c r="H1810" i="9"/>
  <c r="G1807" i="9"/>
  <c r="B1806" i="9"/>
  <c r="F1806" i="9"/>
  <c r="D1806" i="9"/>
  <c r="H1806" i="9"/>
  <c r="G1803" i="9"/>
  <c r="B1802" i="9"/>
  <c r="F1802" i="9"/>
  <c r="D1802" i="9"/>
  <c r="H1802" i="9"/>
  <c r="G1799" i="9"/>
  <c r="B1798" i="9"/>
  <c r="F1798" i="9"/>
  <c r="D1798" i="9"/>
  <c r="H1798" i="9"/>
  <c r="C1797" i="9"/>
  <c r="G1795" i="9"/>
  <c r="B1794" i="9"/>
  <c r="F1794" i="9"/>
  <c r="D1794" i="9"/>
  <c r="H1794" i="9"/>
  <c r="G1791" i="9"/>
  <c r="B1790" i="9"/>
  <c r="F1790" i="9"/>
  <c r="D1790" i="9"/>
  <c r="H1790" i="9"/>
  <c r="G1787" i="9"/>
  <c r="B1786" i="9"/>
  <c r="F1786" i="9"/>
  <c r="D1786" i="9"/>
  <c r="H1786" i="9"/>
  <c r="G1783" i="9"/>
  <c r="B1782" i="9"/>
  <c r="F1782" i="9"/>
  <c r="D1782" i="9"/>
  <c r="H1782" i="9"/>
  <c r="G1779" i="9"/>
  <c r="B1778" i="9"/>
  <c r="F1778" i="9"/>
  <c r="D1778" i="9"/>
  <c r="H1778" i="9"/>
  <c r="G1775" i="9"/>
  <c r="B1774" i="9"/>
  <c r="F1774" i="9"/>
  <c r="D1774" i="9"/>
  <c r="H1774" i="9"/>
  <c r="G1771" i="9"/>
  <c r="B1770" i="9"/>
  <c r="F1770" i="9"/>
  <c r="D1770" i="9"/>
  <c r="H1770" i="9"/>
  <c r="G1767" i="9"/>
  <c r="B1766" i="9"/>
  <c r="F1766" i="9"/>
  <c r="D1766" i="9"/>
  <c r="H1766" i="9"/>
  <c r="G1763" i="9"/>
  <c r="B1762" i="9"/>
  <c r="F1762" i="9"/>
  <c r="D1762" i="9"/>
  <c r="H1762" i="9"/>
  <c r="G1759" i="9"/>
  <c r="B1758" i="9"/>
  <c r="F1758" i="9"/>
  <c r="D1758" i="9"/>
  <c r="H1758" i="9"/>
  <c r="G1755" i="9"/>
  <c r="B1754" i="9"/>
  <c r="F1754" i="9"/>
  <c r="D1754" i="9"/>
  <c r="H1754" i="9"/>
  <c r="G1751" i="9"/>
  <c r="B1750" i="9"/>
  <c r="F1750" i="9"/>
  <c r="D1750" i="9"/>
  <c r="H1750" i="9"/>
  <c r="G1747" i="9"/>
  <c r="B1746" i="9"/>
  <c r="F1746" i="9"/>
  <c r="D1746" i="9"/>
  <c r="H1746" i="9"/>
  <c r="G1743" i="9"/>
  <c r="B1742" i="9"/>
  <c r="F1742" i="9"/>
  <c r="D1742" i="9"/>
  <c r="H1742" i="9"/>
  <c r="G1739" i="9"/>
  <c r="B1738" i="9"/>
  <c r="F1738" i="9"/>
  <c r="D1738" i="9"/>
  <c r="H1738" i="9"/>
  <c r="G1735" i="9"/>
  <c r="B1734" i="9"/>
  <c r="F1734" i="9"/>
  <c r="D1734" i="9"/>
  <c r="H1734" i="9"/>
  <c r="G1731" i="9"/>
  <c r="B1730" i="9"/>
  <c r="F1730" i="9"/>
  <c r="D1730" i="9"/>
  <c r="H1730" i="9"/>
  <c r="G1727" i="9"/>
  <c r="B1726" i="9"/>
  <c r="F1726" i="9"/>
  <c r="D1726" i="9"/>
  <c r="H1726" i="9"/>
  <c r="G1723" i="9"/>
  <c r="B1722" i="9"/>
  <c r="F1722" i="9"/>
  <c r="D1722" i="9"/>
  <c r="H1722" i="9"/>
  <c r="G1719" i="9"/>
  <c r="B1718" i="9"/>
  <c r="F1718" i="9"/>
  <c r="D1718" i="9"/>
  <c r="H1718" i="9"/>
  <c r="G1715" i="9"/>
  <c r="B1714" i="9"/>
  <c r="F1714" i="9"/>
  <c r="D1714" i="9"/>
  <c r="H1714" i="9"/>
  <c r="G1711" i="9"/>
  <c r="B1710" i="9"/>
  <c r="F1710" i="9"/>
  <c r="D1710" i="9"/>
  <c r="H1710" i="9"/>
  <c r="G1707" i="9"/>
  <c r="B1706" i="9"/>
  <c r="F1706" i="9"/>
  <c r="D1706" i="9"/>
  <c r="H1706" i="9"/>
  <c r="G1703" i="9"/>
  <c r="B1702" i="9"/>
  <c r="F1702" i="9"/>
  <c r="D1702" i="9"/>
  <c r="H1702" i="9"/>
  <c r="G1699" i="9"/>
  <c r="B1698" i="9"/>
  <c r="F1698" i="9"/>
  <c r="D1698" i="9"/>
  <c r="H1698" i="9"/>
  <c r="G1695" i="9"/>
  <c r="B1694" i="9"/>
  <c r="F1694" i="9"/>
  <c r="D1694" i="9"/>
  <c r="H1694" i="9"/>
  <c r="G1691" i="9"/>
  <c r="B1690" i="9"/>
  <c r="F1690" i="9"/>
  <c r="D1690" i="9"/>
  <c r="H1690" i="9"/>
  <c r="G1687" i="9"/>
  <c r="B1686" i="9"/>
  <c r="F1686" i="9"/>
  <c r="D1686" i="9"/>
  <c r="H1686" i="9"/>
  <c r="C1685" i="9"/>
  <c r="G1683" i="9"/>
  <c r="B1682" i="9"/>
  <c r="F1682" i="9"/>
  <c r="D1682" i="9"/>
  <c r="H1682" i="9"/>
  <c r="G1679" i="9"/>
  <c r="B1678" i="9"/>
  <c r="F1678" i="9"/>
  <c r="D1678" i="9"/>
  <c r="H1678" i="9"/>
  <c r="G1675" i="9"/>
  <c r="B1674" i="9"/>
  <c r="F1674" i="9"/>
  <c r="D1674" i="9"/>
  <c r="H1674" i="9"/>
  <c r="G1671" i="9"/>
  <c r="B1670" i="9"/>
  <c r="F1670" i="9"/>
  <c r="D1670" i="9"/>
  <c r="H1670" i="9"/>
  <c r="G1667" i="9"/>
  <c r="B1666" i="9"/>
  <c r="F1666" i="9"/>
  <c r="D1666" i="9"/>
  <c r="H1666" i="9"/>
  <c r="G1663" i="9"/>
  <c r="B1662" i="9"/>
  <c r="F1662" i="9"/>
  <c r="D1662" i="9"/>
  <c r="H1662" i="9"/>
  <c r="G1659" i="9"/>
  <c r="B1658" i="9"/>
  <c r="F1658" i="9"/>
  <c r="D1658" i="9"/>
  <c r="H1658" i="9"/>
  <c r="C1657" i="9"/>
  <c r="G1655" i="9"/>
  <c r="B1654" i="9"/>
  <c r="F1654" i="9"/>
  <c r="D1654" i="9"/>
  <c r="H1654" i="9"/>
  <c r="G1651" i="9"/>
  <c r="B1650" i="9"/>
  <c r="F1650" i="9"/>
  <c r="D1650" i="9"/>
  <c r="H1650" i="9"/>
  <c r="G1647" i="9"/>
  <c r="B1646" i="9"/>
  <c r="F1646" i="9"/>
  <c r="D1646" i="9"/>
  <c r="H1646" i="9"/>
  <c r="G1643" i="9"/>
  <c r="B1642" i="9"/>
  <c r="F1642" i="9"/>
  <c r="D1642" i="9"/>
  <c r="H1642" i="9"/>
  <c r="G1639" i="9"/>
  <c r="B1638" i="9"/>
  <c r="F1638" i="9"/>
  <c r="D1638" i="9"/>
  <c r="H1638" i="9"/>
  <c r="G1635" i="9"/>
  <c r="B1634" i="9"/>
  <c r="F1634" i="9"/>
  <c r="D1634" i="9"/>
  <c r="H1634" i="9"/>
  <c r="C1633" i="9"/>
  <c r="G1631" i="9"/>
  <c r="B1630" i="9"/>
  <c r="F1630" i="9"/>
  <c r="D1630" i="9"/>
  <c r="H1630" i="9"/>
  <c r="G1627" i="9"/>
  <c r="B1626" i="9"/>
  <c r="F1626" i="9"/>
  <c r="D1626" i="9"/>
  <c r="H1626" i="9"/>
  <c r="G1623" i="9"/>
  <c r="B1622" i="9"/>
  <c r="F1622" i="9"/>
  <c r="D1622" i="9"/>
  <c r="H1622" i="9"/>
  <c r="G1619" i="9"/>
  <c r="B1618" i="9"/>
  <c r="F1618" i="9"/>
  <c r="D1618" i="9"/>
  <c r="H1618" i="9"/>
  <c r="G1615" i="9"/>
  <c r="B1614" i="9"/>
  <c r="F1614" i="9"/>
  <c r="D1614" i="9"/>
  <c r="H1614" i="9"/>
  <c r="G1611" i="9"/>
  <c r="B1610" i="9"/>
  <c r="F1610" i="9"/>
  <c r="D1610" i="9"/>
  <c r="H1610" i="9"/>
  <c r="G1607" i="9"/>
  <c r="B1606" i="9"/>
  <c r="F1606" i="9"/>
  <c r="D1606" i="9"/>
  <c r="H1606" i="9"/>
  <c r="G1603" i="9"/>
  <c r="B1602" i="9"/>
  <c r="F1602" i="9"/>
  <c r="D1602" i="9"/>
  <c r="H1602" i="9"/>
  <c r="G1599" i="9"/>
  <c r="B1598" i="9"/>
  <c r="F1598" i="9"/>
  <c r="D1598" i="9"/>
  <c r="H1598" i="9"/>
  <c r="G1595" i="9"/>
  <c r="B1594" i="9"/>
  <c r="F1594" i="9"/>
  <c r="D1594" i="9"/>
  <c r="H1594" i="9"/>
  <c r="G1591" i="9"/>
  <c r="B1590" i="9"/>
  <c r="F1590" i="9"/>
  <c r="D1590" i="9"/>
  <c r="H1590" i="9"/>
  <c r="C1589" i="9"/>
  <c r="G1587" i="9"/>
  <c r="B1586" i="9"/>
  <c r="F1586" i="9"/>
  <c r="D1586" i="9"/>
  <c r="H1586" i="9"/>
  <c r="G1583" i="9"/>
  <c r="B1582" i="9"/>
  <c r="F1582" i="9"/>
  <c r="D1582" i="9"/>
  <c r="H1582" i="9"/>
  <c r="G1579" i="9"/>
  <c r="B1578" i="9"/>
  <c r="F1578" i="9"/>
  <c r="D1578" i="9"/>
  <c r="H1578" i="9"/>
  <c r="C1577" i="9"/>
  <c r="G1575" i="9"/>
  <c r="B1574" i="9"/>
  <c r="F1574" i="9"/>
  <c r="D1574" i="9"/>
  <c r="H1574" i="9"/>
  <c r="G1571" i="9"/>
  <c r="B1570" i="9"/>
  <c r="F1570" i="9"/>
  <c r="D1570" i="9"/>
  <c r="H1570" i="9"/>
  <c r="G1567" i="9"/>
  <c r="B1566" i="9"/>
  <c r="F1566" i="9"/>
  <c r="D1566" i="9"/>
  <c r="H1566" i="9"/>
  <c r="G1563" i="9"/>
  <c r="B1562" i="9"/>
  <c r="F1562" i="9"/>
  <c r="D1562" i="9"/>
  <c r="H1562" i="9"/>
  <c r="G1559" i="9"/>
  <c r="B1558" i="9"/>
  <c r="F1558" i="9"/>
  <c r="D1558" i="9"/>
  <c r="H1558" i="9"/>
  <c r="G1555" i="9"/>
  <c r="B1554" i="9"/>
  <c r="F1554" i="9"/>
  <c r="D1554" i="9"/>
  <c r="H1554" i="9"/>
  <c r="G1551" i="9"/>
  <c r="B1550" i="9"/>
  <c r="F1550" i="9"/>
  <c r="D1550" i="9"/>
  <c r="H1550" i="9"/>
  <c r="G1547" i="9"/>
  <c r="B1546" i="9"/>
  <c r="F1546" i="9"/>
  <c r="D1546" i="9"/>
  <c r="H1546" i="9"/>
  <c r="G1543" i="9"/>
  <c r="B1542" i="9"/>
  <c r="F1542" i="9"/>
  <c r="D1542" i="9"/>
  <c r="H1542" i="9"/>
  <c r="G1539" i="9"/>
  <c r="B1538" i="9"/>
  <c r="F1538" i="9"/>
  <c r="D1538" i="9"/>
  <c r="H1538" i="9"/>
  <c r="C1537" i="9"/>
  <c r="G1535" i="9"/>
  <c r="B1534" i="9"/>
  <c r="F1534" i="9"/>
  <c r="D1534" i="9"/>
  <c r="H1534" i="9"/>
  <c r="G1531" i="9"/>
  <c r="B1530" i="9"/>
  <c r="F1530" i="9"/>
  <c r="D1530" i="9"/>
  <c r="H1530" i="9"/>
  <c r="G1527" i="9"/>
  <c r="B1526" i="9"/>
  <c r="F1526" i="9"/>
  <c r="D1526" i="9"/>
  <c r="H1526" i="9"/>
  <c r="G1523" i="9"/>
  <c r="B1522" i="9"/>
  <c r="F1522" i="9"/>
  <c r="D1522" i="9"/>
  <c r="H1522" i="9"/>
  <c r="G1519" i="9"/>
  <c r="B1518" i="9"/>
  <c r="F1518" i="9"/>
  <c r="D1518" i="9"/>
  <c r="H1518" i="9"/>
  <c r="G1515" i="9"/>
  <c r="B1514" i="9"/>
  <c r="F1514" i="9"/>
  <c r="D1514" i="9"/>
  <c r="H1514" i="9"/>
  <c r="C1513" i="9"/>
  <c r="G1511" i="9"/>
  <c r="B1510" i="9"/>
  <c r="F1510" i="9"/>
  <c r="D1510" i="9"/>
  <c r="H1510" i="9"/>
  <c r="G1507" i="9"/>
  <c r="B1506" i="9"/>
  <c r="F1506" i="9"/>
  <c r="D1506" i="9"/>
  <c r="H1506" i="9"/>
  <c r="G1503" i="9"/>
  <c r="B1502" i="9"/>
  <c r="F1502" i="9"/>
  <c r="D1502" i="9"/>
  <c r="H1502" i="9"/>
  <c r="G1499" i="9"/>
  <c r="B1498" i="9"/>
  <c r="F1498" i="9"/>
  <c r="D1498" i="9"/>
  <c r="H1498" i="9"/>
  <c r="G1495" i="9"/>
  <c r="B1494" i="9"/>
  <c r="F1494" i="9"/>
  <c r="D1494" i="9"/>
  <c r="H1494" i="9"/>
  <c r="G1491" i="9"/>
  <c r="B1490" i="9"/>
  <c r="F1490" i="9"/>
  <c r="D1490" i="9"/>
  <c r="H1490" i="9"/>
  <c r="G1487" i="9"/>
  <c r="B1486" i="9"/>
  <c r="F1486" i="9"/>
  <c r="D1486" i="9"/>
  <c r="H1486" i="9"/>
  <c r="G1483" i="9"/>
  <c r="B1482" i="9"/>
  <c r="F1482" i="9"/>
  <c r="D1482" i="9"/>
  <c r="H1482" i="9"/>
  <c r="G1479" i="9"/>
  <c r="B1478" i="9"/>
  <c r="F1478" i="9"/>
  <c r="D1478" i="9"/>
  <c r="H1478" i="9"/>
  <c r="G1475" i="9"/>
  <c r="B1474" i="9"/>
  <c r="F1474" i="9"/>
  <c r="D1474" i="9"/>
  <c r="H1474" i="9"/>
  <c r="G1471" i="9"/>
  <c r="B1470" i="9"/>
  <c r="F1470" i="9"/>
  <c r="D1470" i="9"/>
  <c r="H1470" i="9"/>
  <c r="G1467" i="9"/>
  <c r="B1466" i="9"/>
  <c r="F1466" i="9"/>
  <c r="D1466" i="9"/>
  <c r="H1466" i="9"/>
  <c r="G1463" i="9"/>
  <c r="B1462" i="9"/>
  <c r="F1462" i="9"/>
  <c r="D1462" i="9"/>
  <c r="H1462" i="9"/>
  <c r="G1459" i="9"/>
  <c r="B1458" i="9"/>
  <c r="F1458" i="9"/>
  <c r="D1458" i="9"/>
  <c r="H1458" i="9"/>
  <c r="G1455" i="9"/>
  <c r="B1454" i="9"/>
  <c r="F1454" i="9"/>
  <c r="D1454" i="9"/>
  <c r="H1454" i="9"/>
  <c r="G1451" i="9"/>
  <c r="B1450" i="9"/>
  <c r="F1450" i="9"/>
  <c r="D1450" i="9"/>
  <c r="H1450" i="9"/>
  <c r="G1447" i="9"/>
  <c r="B1446" i="9"/>
  <c r="F1446" i="9"/>
  <c r="D1446" i="9"/>
  <c r="H1446" i="9"/>
  <c r="C1445" i="9"/>
  <c r="G1443" i="9"/>
  <c r="B1442" i="9"/>
  <c r="F1442" i="9"/>
  <c r="D1442" i="9"/>
  <c r="H1442" i="9"/>
  <c r="G1439" i="9"/>
  <c r="B1438" i="9"/>
  <c r="F1438" i="9"/>
  <c r="D1438" i="9"/>
  <c r="H1438" i="9"/>
  <c r="C1437" i="9"/>
  <c r="G1435" i="9"/>
  <c r="B1434" i="9"/>
  <c r="F1434" i="9"/>
  <c r="D1434" i="9"/>
  <c r="H1434" i="9"/>
  <c r="G1431" i="9"/>
  <c r="B1430" i="9"/>
  <c r="F1430" i="9"/>
  <c r="D1430" i="9"/>
  <c r="H1430" i="9"/>
  <c r="G1427" i="9"/>
  <c r="B1426" i="9"/>
  <c r="F1426" i="9"/>
  <c r="D1426" i="9"/>
  <c r="H1426" i="9"/>
  <c r="G1423" i="9"/>
  <c r="B1422" i="9"/>
  <c r="F1422" i="9"/>
  <c r="D1422" i="9"/>
  <c r="H1422" i="9"/>
  <c r="G1419" i="9"/>
  <c r="B1418" i="9"/>
  <c r="F1418" i="9"/>
  <c r="D1418" i="9"/>
  <c r="H1418" i="9"/>
  <c r="C1417" i="9"/>
  <c r="G1415" i="9"/>
  <c r="B1414" i="9"/>
  <c r="F1414" i="9"/>
  <c r="D1414" i="9"/>
  <c r="H1414" i="9"/>
  <c r="G1411" i="9"/>
  <c r="B1410" i="9"/>
  <c r="F1410" i="9"/>
  <c r="D1410" i="9"/>
  <c r="H1410" i="9"/>
  <c r="C1409" i="9"/>
  <c r="G1407" i="9"/>
  <c r="B1406" i="9"/>
  <c r="F1406" i="9"/>
  <c r="D1406" i="9"/>
  <c r="H1406" i="9"/>
  <c r="G1403" i="9"/>
  <c r="B1402" i="9"/>
  <c r="F1402" i="9"/>
  <c r="D1402" i="9"/>
  <c r="H1402" i="9"/>
  <c r="G1399" i="9"/>
  <c r="B1398" i="9"/>
  <c r="F1398" i="9"/>
  <c r="D1398" i="9"/>
  <c r="H1398" i="9"/>
  <c r="G1395" i="9"/>
  <c r="B1394" i="9"/>
  <c r="F1394" i="9"/>
  <c r="D1394" i="9"/>
  <c r="H1394" i="9"/>
  <c r="C1393" i="9"/>
  <c r="G1391" i="9"/>
  <c r="B1390" i="9"/>
  <c r="F1390" i="9"/>
  <c r="D1390" i="9"/>
  <c r="H1390" i="9"/>
  <c r="G1387" i="9"/>
  <c r="B1386" i="9"/>
  <c r="F1386" i="9"/>
  <c r="D1386" i="9"/>
  <c r="H1386" i="9"/>
  <c r="C1385" i="9"/>
  <c r="G1383" i="9"/>
  <c r="B1382" i="9"/>
  <c r="F1382" i="9"/>
  <c r="D1382" i="9"/>
  <c r="H1382" i="9"/>
  <c r="G1379" i="9"/>
  <c r="B1378" i="9"/>
  <c r="F1378" i="9"/>
  <c r="D1378" i="9"/>
  <c r="H1378" i="9"/>
  <c r="G1375" i="9"/>
  <c r="B1374" i="9"/>
  <c r="F1374" i="9"/>
  <c r="D1374" i="9"/>
  <c r="H1374" i="9"/>
  <c r="G1371" i="9"/>
  <c r="B1370" i="9"/>
  <c r="F1370" i="9"/>
  <c r="D1370" i="9"/>
  <c r="H1370" i="9"/>
  <c r="G1367" i="9"/>
  <c r="B1366" i="9"/>
  <c r="F1366" i="9"/>
  <c r="D1366" i="9"/>
  <c r="H1366" i="9"/>
  <c r="G1363" i="9"/>
  <c r="B1362" i="9"/>
  <c r="F1362" i="9"/>
  <c r="D1362" i="9"/>
  <c r="H1362" i="9"/>
  <c r="D2401" i="9"/>
  <c r="H2401" i="9"/>
  <c r="B2401" i="9"/>
  <c r="F2401" i="9"/>
  <c r="E2399" i="9"/>
  <c r="E2395" i="9"/>
  <c r="D2393" i="9"/>
  <c r="H2393" i="9"/>
  <c r="B2393" i="9"/>
  <c r="F2393" i="9"/>
  <c r="D2389" i="9"/>
  <c r="H2389" i="9"/>
  <c r="B2389" i="9"/>
  <c r="F2389" i="9"/>
  <c r="E2387" i="9"/>
  <c r="D2385" i="9"/>
  <c r="H2385" i="9"/>
  <c r="B2385" i="9"/>
  <c r="F2385" i="9"/>
  <c r="E2383" i="9"/>
  <c r="E2379" i="9"/>
  <c r="E2371" i="9"/>
  <c r="E2367" i="9"/>
  <c r="E2355" i="9"/>
  <c r="D2353" i="9"/>
  <c r="H2353" i="9"/>
  <c r="B2353" i="9"/>
  <c r="F2353" i="9"/>
  <c r="E2351" i="9"/>
  <c r="E2343" i="9"/>
  <c r="D2341" i="9"/>
  <c r="H2341" i="9"/>
  <c r="B2341" i="9"/>
  <c r="F2341" i="9"/>
  <c r="E2339" i="9"/>
  <c r="D2333" i="9"/>
  <c r="H2333" i="9"/>
  <c r="B2333" i="9"/>
  <c r="F2333" i="9"/>
  <c r="D2329" i="9"/>
  <c r="H2329" i="9"/>
  <c r="B2329" i="9"/>
  <c r="F2329" i="9"/>
  <c r="D2321" i="9"/>
  <c r="H2321" i="9"/>
  <c r="B2321" i="9"/>
  <c r="F2321" i="9"/>
  <c r="D2317" i="9"/>
  <c r="H2317" i="9"/>
  <c r="B2317" i="9"/>
  <c r="F2317" i="9"/>
  <c r="E2315" i="9"/>
  <c r="E2311" i="9"/>
  <c r="E2303" i="9"/>
  <c r="D2297" i="9"/>
  <c r="H2297" i="9"/>
  <c r="B2297" i="9"/>
  <c r="F2297" i="9"/>
  <c r="D2293" i="9"/>
  <c r="H2293" i="9"/>
  <c r="B2293" i="9"/>
  <c r="F2293" i="9"/>
  <c r="D2289" i="9"/>
  <c r="H2289" i="9"/>
  <c r="B2289" i="9"/>
  <c r="F2289" i="9"/>
  <c r="E2287" i="9"/>
  <c r="D2285" i="9"/>
  <c r="H2285" i="9"/>
  <c r="B2285" i="9"/>
  <c r="F2285" i="9"/>
  <c r="E2279" i="9"/>
  <c r="E2271" i="9"/>
  <c r="D2269" i="9"/>
  <c r="H2269" i="9"/>
  <c r="B2269" i="9"/>
  <c r="F2269" i="9"/>
  <c r="E2267" i="9"/>
  <c r="D2257" i="9"/>
  <c r="H2257" i="9"/>
  <c r="B2257" i="9"/>
  <c r="F2257" i="9"/>
  <c r="D2253" i="9"/>
  <c r="H2253" i="9"/>
  <c r="B2253" i="9"/>
  <c r="F2253" i="9"/>
  <c r="E2251" i="9"/>
  <c r="E2231" i="9"/>
  <c r="D2229" i="9"/>
  <c r="H2229" i="9"/>
  <c r="B2229" i="9"/>
  <c r="F2229" i="9"/>
  <c r="E2227" i="9"/>
  <c r="E2219" i="9"/>
  <c r="D2213" i="9"/>
  <c r="H2213" i="9"/>
  <c r="B2213" i="9"/>
  <c r="F2213" i="9"/>
  <c r="D2209" i="9"/>
  <c r="H2209" i="9"/>
  <c r="B2209" i="9"/>
  <c r="F2209" i="9"/>
  <c r="D2205" i="9"/>
  <c r="H2205" i="9"/>
  <c r="B2205" i="9"/>
  <c r="F2205" i="9"/>
  <c r="D2201" i="9"/>
  <c r="H2201" i="9"/>
  <c r="B2201" i="9"/>
  <c r="F2201" i="9"/>
  <c r="E2199" i="9"/>
  <c r="D2197" i="9"/>
  <c r="H2197" i="9"/>
  <c r="B2197" i="9"/>
  <c r="F2197" i="9"/>
  <c r="D2193" i="9"/>
  <c r="H2193" i="9"/>
  <c r="B2193" i="9"/>
  <c r="F2193" i="9"/>
  <c r="D2189" i="9"/>
  <c r="H2189" i="9"/>
  <c r="B2189" i="9"/>
  <c r="F2189" i="9"/>
  <c r="E2187" i="9"/>
  <c r="E2179" i="9"/>
  <c r="D2173" i="9"/>
  <c r="H2173" i="9"/>
  <c r="B2173" i="9"/>
  <c r="F2173" i="9"/>
  <c r="E2171" i="9"/>
  <c r="D2169" i="9"/>
  <c r="H2169" i="9"/>
  <c r="B2169" i="9"/>
  <c r="F2169" i="9"/>
  <c r="D2165" i="9"/>
  <c r="H2165" i="9"/>
  <c r="B2165" i="9"/>
  <c r="F2165" i="9"/>
  <c r="E2163" i="9"/>
  <c r="D2161" i="9"/>
  <c r="H2161" i="9"/>
  <c r="B2161" i="9"/>
  <c r="F2161" i="9"/>
  <c r="E2155" i="9"/>
  <c r="D2153" i="9"/>
  <c r="H2153" i="9"/>
  <c r="B2153" i="9"/>
  <c r="F2153" i="9"/>
  <c r="E2151" i="9"/>
  <c r="D2137" i="9"/>
  <c r="H2137" i="9"/>
  <c r="B2137" i="9"/>
  <c r="F2137" i="9"/>
  <c r="E2127" i="9"/>
  <c r="D2125" i="9"/>
  <c r="H2125" i="9"/>
  <c r="B2125" i="9"/>
  <c r="F2125" i="9"/>
  <c r="E2119" i="9"/>
  <c r="D2117" i="9"/>
  <c r="H2117" i="9"/>
  <c r="B2117" i="9"/>
  <c r="F2117" i="9"/>
  <c r="D2113" i="9"/>
  <c r="H2113" i="9"/>
  <c r="B2113" i="9"/>
  <c r="F2113" i="9"/>
  <c r="D2109" i="9"/>
  <c r="H2109" i="9"/>
  <c r="B2109" i="9"/>
  <c r="F2109" i="9"/>
  <c r="D2105" i="9"/>
  <c r="H2105" i="9"/>
  <c r="B2105" i="9"/>
  <c r="F2105" i="9"/>
  <c r="E2103" i="9"/>
  <c r="E2083" i="9"/>
  <c r="E2075" i="9"/>
  <c r="E2067" i="9"/>
  <c r="E2055" i="9"/>
  <c r="D2049" i="9"/>
  <c r="H2049" i="9"/>
  <c r="B2049" i="9"/>
  <c r="F2049" i="9"/>
  <c r="E2047" i="9"/>
  <c r="D2045" i="9"/>
  <c r="H2045" i="9"/>
  <c r="B2045" i="9"/>
  <c r="F2045" i="9"/>
  <c r="E2043" i="9"/>
  <c r="D2041" i="9"/>
  <c r="H2041" i="9"/>
  <c r="B2041" i="9"/>
  <c r="F2041" i="9"/>
  <c r="D2037" i="9"/>
  <c r="H2037" i="9"/>
  <c r="B2037" i="9"/>
  <c r="F2037" i="9"/>
  <c r="E2035" i="9"/>
  <c r="D2033" i="9"/>
  <c r="H2033" i="9"/>
  <c r="B2033" i="9"/>
  <c r="F2033" i="9"/>
  <c r="E2031" i="9"/>
  <c r="E2023" i="9"/>
  <c r="D2013" i="9"/>
  <c r="H2013" i="9"/>
  <c r="B2013" i="9"/>
  <c r="F2013" i="9"/>
  <c r="D2009" i="9"/>
  <c r="H2009" i="9"/>
  <c r="B2009" i="9"/>
  <c r="F2009" i="9"/>
  <c r="D2001" i="9"/>
  <c r="H2001" i="9"/>
  <c r="B2001" i="9"/>
  <c r="F2001" i="9"/>
  <c r="E1999" i="9"/>
  <c r="E1991" i="9"/>
  <c r="D1985" i="9"/>
  <c r="H1985" i="9"/>
  <c r="B1985" i="9"/>
  <c r="F1985" i="9"/>
  <c r="E1983" i="9"/>
  <c r="D1981" i="9"/>
  <c r="H1981" i="9"/>
  <c r="B1981" i="9"/>
  <c r="F1981" i="9"/>
  <c r="D1977" i="9"/>
  <c r="H1977" i="9"/>
  <c r="B1977" i="9"/>
  <c r="F1977" i="9"/>
  <c r="E1975" i="9"/>
  <c r="E1971" i="9"/>
  <c r="D1969" i="9"/>
  <c r="H1969" i="9"/>
  <c r="B1969" i="9"/>
  <c r="F1969" i="9"/>
  <c r="E1967" i="9"/>
  <c r="D1965" i="9"/>
  <c r="H1965" i="9"/>
  <c r="B1965" i="9"/>
  <c r="F1965" i="9"/>
  <c r="D1961" i="9"/>
  <c r="H1961" i="9"/>
  <c r="B1961" i="9"/>
  <c r="F1961" i="9"/>
  <c r="D1957" i="9"/>
  <c r="H1957" i="9"/>
  <c r="B1957" i="9"/>
  <c r="F1957" i="9"/>
  <c r="E1955" i="9"/>
  <c r="D1953" i="9"/>
  <c r="H1953" i="9"/>
  <c r="B1953" i="9"/>
  <c r="F1953" i="9"/>
  <c r="D1949" i="9"/>
  <c r="H1949" i="9"/>
  <c r="B1949" i="9"/>
  <c r="F1949" i="9"/>
  <c r="E1947" i="9"/>
  <c r="E1943" i="9"/>
  <c r="D1941" i="9"/>
  <c r="H1941" i="9"/>
  <c r="B1941" i="9"/>
  <c r="F1941" i="9"/>
  <c r="E1939" i="9"/>
  <c r="D1937" i="9"/>
  <c r="H1937" i="9"/>
  <c r="B1937" i="9"/>
  <c r="F1937" i="9"/>
  <c r="E1931" i="9"/>
  <c r="D1929" i="9"/>
  <c r="H1929" i="9"/>
  <c r="B1929" i="9"/>
  <c r="F1929" i="9"/>
  <c r="E1927" i="9"/>
  <c r="E1923" i="9"/>
  <c r="E1915" i="9"/>
  <c r="D1905" i="9"/>
  <c r="H1905" i="9"/>
  <c r="B1905" i="9"/>
  <c r="F1905" i="9"/>
  <c r="E1903" i="9"/>
  <c r="D1897" i="9"/>
  <c r="H1897" i="9"/>
  <c r="B1897" i="9"/>
  <c r="F1897" i="9"/>
  <c r="E1895" i="9"/>
  <c r="D1889" i="9"/>
  <c r="H1889" i="9"/>
  <c r="B1889" i="9"/>
  <c r="F1889" i="9"/>
  <c r="E1887" i="9"/>
  <c r="D1877" i="9"/>
  <c r="H1877" i="9"/>
  <c r="B1877" i="9"/>
  <c r="F1877" i="9"/>
  <c r="D1873" i="9"/>
  <c r="H1873" i="9"/>
  <c r="B1873" i="9"/>
  <c r="F1873" i="9"/>
  <c r="E1871" i="9"/>
  <c r="D1857" i="9"/>
  <c r="H1857" i="9"/>
  <c r="B1857" i="9"/>
  <c r="F1857" i="9"/>
  <c r="D1853" i="9"/>
  <c r="H1853" i="9"/>
  <c r="B1853" i="9"/>
  <c r="F1853" i="9"/>
  <c r="E1851" i="9"/>
  <c r="E1839" i="9"/>
  <c r="D1833" i="9"/>
  <c r="H1833" i="9"/>
  <c r="B1833" i="9"/>
  <c r="F1833" i="9"/>
  <c r="E1827" i="9"/>
  <c r="D1825" i="9"/>
  <c r="H1825" i="9"/>
  <c r="B1825" i="9"/>
  <c r="F1825" i="9"/>
  <c r="E1823" i="9"/>
  <c r="E1815" i="9"/>
  <c r="D1813" i="9"/>
  <c r="H1813" i="9"/>
  <c r="B1813" i="9"/>
  <c r="F1813" i="9"/>
  <c r="E1811" i="9"/>
  <c r="E1807" i="9"/>
  <c r="D1805" i="9"/>
  <c r="H1805" i="9"/>
  <c r="B1805" i="9"/>
  <c r="F1805" i="9"/>
  <c r="E1803" i="9"/>
  <c r="E1799" i="9"/>
  <c r="D1789" i="9"/>
  <c r="H1789" i="9"/>
  <c r="B1789" i="9"/>
  <c r="F1789" i="9"/>
  <c r="E1787" i="9"/>
  <c r="D1785" i="9"/>
  <c r="H1785" i="9"/>
  <c r="B1785" i="9"/>
  <c r="F1785" i="9"/>
  <c r="D1781" i="9"/>
  <c r="H1781" i="9"/>
  <c r="B1781" i="9"/>
  <c r="F1781" i="9"/>
  <c r="E1779" i="9"/>
  <c r="D1773" i="9"/>
  <c r="H1773" i="9"/>
  <c r="B1773" i="9"/>
  <c r="F1773" i="9"/>
  <c r="D1769" i="9"/>
  <c r="H1769" i="9"/>
  <c r="B1769" i="9"/>
  <c r="F1769" i="9"/>
  <c r="E1767" i="9"/>
  <c r="E1755" i="9"/>
  <c r="D1753" i="9"/>
  <c r="H1753" i="9"/>
  <c r="B1753" i="9"/>
  <c r="F1753" i="9"/>
  <c r="E1751" i="9"/>
  <c r="D1749" i="9"/>
  <c r="H1749" i="9"/>
  <c r="B1749" i="9"/>
  <c r="F1749" i="9"/>
  <c r="D1745" i="9"/>
  <c r="H1745" i="9"/>
  <c r="B1745" i="9"/>
  <c r="F1745" i="9"/>
  <c r="E1743" i="9"/>
  <c r="D1733" i="9"/>
  <c r="H1733" i="9"/>
  <c r="B1733" i="9"/>
  <c r="F1733" i="9"/>
  <c r="E1731" i="9"/>
  <c r="D1717" i="9"/>
  <c r="H1717" i="9"/>
  <c r="B1717" i="9"/>
  <c r="F1717" i="9"/>
  <c r="E1715" i="9"/>
  <c r="D1713" i="9"/>
  <c r="H1713" i="9"/>
  <c r="B1713" i="9"/>
  <c r="F1713" i="9"/>
  <c r="D1709" i="9"/>
  <c r="H1709" i="9"/>
  <c r="B1709" i="9"/>
  <c r="F1709" i="9"/>
  <c r="E1707" i="9"/>
  <c r="D1697" i="9"/>
  <c r="H1697" i="9"/>
  <c r="B1697" i="9"/>
  <c r="F1697" i="9"/>
  <c r="E1695" i="9"/>
  <c r="E1687" i="9"/>
  <c r="D1677" i="9"/>
  <c r="H1677" i="9"/>
  <c r="B1677" i="9"/>
  <c r="F1677" i="9"/>
  <c r="D1673" i="9"/>
  <c r="H1673" i="9"/>
  <c r="B1673" i="9"/>
  <c r="F1673" i="9"/>
  <c r="E1671" i="9"/>
  <c r="E1659" i="9"/>
  <c r="D1649" i="9"/>
  <c r="H1649" i="9"/>
  <c r="B1649" i="9"/>
  <c r="F1649" i="9"/>
  <c r="E1647" i="9"/>
  <c r="E1635" i="9"/>
  <c r="D1629" i="9"/>
  <c r="H1629" i="9"/>
  <c r="B1629" i="9"/>
  <c r="F1629" i="9"/>
  <c r="D1625" i="9"/>
  <c r="H1625" i="9"/>
  <c r="B1625" i="9"/>
  <c r="F1625" i="9"/>
  <c r="E1623" i="9"/>
  <c r="D1617" i="9"/>
  <c r="H1617" i="9"/>
  <c r="B1617" i="9"/>
  <c r="F1617" i="9"/>
  <c r="D1613" i="9"/>
  <c r="H1613" i="9"/>
  <c r="B1613" i="9"/>
  <c r="F1613" i="9"/>
  <c r="E1611" i="9"/>
  <c r="D1601" i="9"/>
  <c r="H1601" i="9"/>
  <c r="B1601" i="9"/>
  <c r="F1601" i="9"/>
  <c r="D1597" i="9"/>
  <c r="H1597" i="9"/>
  <c r="B1597" i="9"/>
  <c r="F1597" i="9"/>
  <c r="E1595" i="9"/>
  <c r="E1591" i="9"/>
  <c r="E1587" i="9"/>
  <c r="D1585" i="9"/>
  <c r="H1585" i="9"/>
  <c r="B1585" i="9"/>
  <c r="F1585" i="9"/>
  <c r="E1583" i="9"/>
  <c r="E1579" i="9"/>
  <c r="E1571" i="9"/>
  <c r="D1569" i="9"/>
  <c r="H1569" i="9"/>
  <c r="B1569" i="9"/>
  <c r="F1569" i="9"/>
  <c r="E1567" i="9"/>
  <c r="D1561" i="9"/>
  <c r="H1561" i="9"/>
  <c r="B1561" i="9"/>
  <c r="F1561" i="9"/>
  <c r="D1557" i="9"/>
  <c r="H1557" i="9"/>
  <c r="B1557" i="9"/>
  <c r="F1557" i="9"/>
  <c r="E1555" i="9"/>
  <c r="D1549" i="9"/>
  <c r="H1549" i="9"/>
  <c r="B1549" i="9"/>
  <c r="F1549" i="9"/>
  <c r="E1547" i="9"/>
  <c r="E1539" i="9"/>
  <c r="D1529" i="9"/>
  <c r="H1529" i="9"/>
  <c r="B1529" i="9"/>
  <c r="F1529" i="9"/>
  <c r="D1525" i="9"/>
  <c r="H1525" i="9"/>
  <c r="B1525" i="9"/>
  <c r="F1525" i="9"/>
  <c r="E1523" i="9"/>
  <c r="E1515" i="9"/>
  <c r="E1503" i="9"/>
  <c r="D1501" i="9"/>
  <c r="H1501" i="9"/>
  <c r="B1501" i="9"/>
  <c r="F1501" i="9"/>
  <c r="E1499" i="9"/>
  <c r="D1489" i="9"/>
  <c r="H1489" i="9"/>
  <c r="B1489" i="9"/>
  <c r="F1489" i="9"/>
  <c r="E1487" i="9"/>
  <c r="D1485" i="9"/>
  <c r="H1485" i="9"/>
  <c r="B1485" i="9"/>
  <c r="F1485" i="9"/>
  <c r="D1481" i="9"/>
  <c r="H1481" i="9"/>
  <c r="B1481" i="9"/>
  <c r="F1481" i="9"/>
  <c r="E1479" i="9"/>
  <c r="D1473" i="9"/>
  <c r="H1473" i="9"/>
  <c r="B1473" i="9"/>
  <c r="F1473" i="9"/>
  <c r="E1471" i="9"/>
  <c r="D1461" i="9"/>
  <c r="H1461" i="9"/>
  <c r="B1461" i="9"/>
  <c r="F1461" i="9"/>
  <c r="E1459" i="9"/>
  <c r="E1447" i="9"/>
  <c r="E1439" i="9"/>
  <c r="D1433" i="9"/>
  <c r="H1433" i="9"/>
  <c r="B1433" i="9"/>
  <c r="F1433" i="9"/>
  <c r="D1429" i="9"/>
  <c r="H1429" i="9"/>
  <c r="B1429" i="9"/>
  <c r="F1429" i="9"/>
  <c r="D1425" i="9"/>
  <c r="H1425" i="9"/>
  <c r="B1425" i="9"/>
  <c r="F1425" i="9"/>
  <c r="E1423" i="9"/>
  <c r="E1419" i="9"/>
  <c r="E1411" i="9"/>
  <c r="D1405" i="9"/>
  <c r="H1405" i="9"/>
  <c r="B1405" i="9"/>
  <c r="F1405" i="9"/>
  <c r="E1403" i="9"/>
  <c r="D1401" i="9"/>
  <c r="H1401" i="9"/>
  <c r="B1401" i="9"/>
  <c r="F1401" i="9"/>
  <c r="E1395" i="9"/>
  <c r="E1387" i="9"/>
  <c r="D1381" i="9"/>
  <c r="H1381" i="9"/>
  <c r="B1381" i="9"/>
  <c r="F1381" i="9"/>
  <c r="E1379" i="9"/>
  <c r="D1377" i="9"/>
  <c r="H1377" i="9"/>
  <c r="B1377" i="9"/>
  <c r="F1377" i="9"/>
  <c r="E1375" i="9"/>
  <c r="I2401" i="9"/>
  <c r="D2397" i="9"/>
  <c r="H2397" i="9"/>
  <c r="B2397" i="9"/>
  <c r="F2397" i="9"/>
  <c r="I2393" i="9"/>
  <c r="E2391" i="9"/>
  <c r="I2389" i="9"/>
  <c r="I2385" i="9"/>
  <c r="D2381" i="9"/>
  <c r="H2381" i="9"/>
  <c r="B2381" i="9"/>
  <c r="F2381" i="9"/>
  <c r="D2377" i="9"/>
  <c r="H2377" i="9"/>
  <c r="B2377" i="9"/>
  <c r="F2377" i="9"/>
  <c r="E2375" i="9"/>
  <c r="D2373" i="9"/>
  <c r="H2373" i="9"/>
  <c r="B2373" i="9"/>
  <c r="F2373" i="9"/>
  <c r="D2369" i="9"/>
  <c r="H2369" i="9"/>
  <c r="B2369" i="9"/>
  <c r="F2369" i="9"/>
  <c r="D2365" i="9"/>
  <c r="H2365" i="9"/>
  <c r="B2365" i="9"/>
  <c r="F2365" i="9"/>
  <c r="E2363" i="9"/>
  <c r="D2361" i="9"/>
  <c r="H2361" i="9"/>
  <c r="B2361" i="9"/>
  <c r="F2361" i="9"/>
  <c r="E2359" i="9"/>
  <c r="D2357" i="9"/>
  <c r="H2357" i="9"/>
  <c r="B2357" i="9"/>
  <c r="F2357" i="9"/>
  <c r="I2353" i="9"/>
  <c r="D2349" i="9"/>
  <c r="H2349" i="9"/>
  <c r="B2349" i="9"/>
  <c r="F2349" i="9"/>
  <c r="E2347" i="9"/>
  <c r="D2345" i="9"/>
  <c r="H2345" i="9"/>
  <c r="B2345" i="9"/>
  <c r="F2345" i="9"/>
  <c r="I2341" i="9"/>
  <c r="D2337" i="9"/>
  <c r="H2337" i="9"/>
  <c r="B2337" i="9"/>
  <c r="F2337" i="9"/>
  <c r="E2335" i="9"/>
  <c r="E2331" i="9"/>
  <c r="I2329" i="9"/>
  <c r="E2327" i="9"/>
  <c r="D2325" i="9"/>
  <c r="H2325" i="9"/>
  <c r="B2325" i="9"/>
  <c r="F2325" i="9"/>
  <c r="E2323" i="9"/>
  <c r="E2319" i="9"/>
  <c r="I2317" i="9"/>
  <c r="D2313" i="9"/>
  <c r="H2313" i="9"/>
  <c r="B2313" i="9"/>
  <c r="F2313" i="9"/>
  <c r="D2309" i="9"/>
  <c r="H2309" i="9"/>
  <c r="B2309" i="9"/>
  <c r="F2309" i="9"/>
  <c r="E2307" i="9"/>
  <c r="D2305" i="9"/>
  <c r="H2305" i="9"/>
  <c r="B2305" i="9"/>
  <c r="F2305" i="9"/>
  <c r="D2301" i="9"/>
  <c r="H2301" i="9"/>
  <c r="B2301" i="9"/>
  <c r="F2301" i="9"/>
  <c r="E2299" i="9"/>
  <c r="E2295" i="9"/>
  <c r="I2293" i="9"/>
  <c r="E2291" i="9"/>
  <c r="I2289" i="9"/>
  <c r="E2283" i="9"/>
  <c r="D2281" i="9"/>
  <c r="H2281" i="9"/>
  <c r="B2281" i="9"/>
  <c r="F2281" i="9"/>
  <c r="D2277" i="9"/>
  <c r="H2277" i="9"/>
  <c r="B2277" i="9"/>
  <c r="F2277" i="9"/>
  <c r="E2275" i="9"/>
  <c r="D2273" i="9"/>
  <c r="H2273" i="9"/>
  <c r="B2273" i="9"/>
  <c r="F2273" i="9"/>
  <c r="I2269" i="9"/>
  <c r="D2265" i="9"/>
  <c r="H2265" i="9"/>
  <c r="B2265" i="9"/>
  <c r="F2265" i="9"/>
  <c r="E2263" i="9"/>
  <c r="D2261" i="9"/>
  <c r="H2261" i="9"/>
  <c r="B2261" i="9"/>
  <c r="F2261" i="9"/>
  <c r="E2259" i="9"/>
  <c r="E2255" i="9"/>
  <c r="I2253" i="9"/>
  <c r="D2249" i="9"/>
  <c r="H2249" i="9"/>
  <c r="B2249" i="9"/>
  <c r="F2249" i="9"/>
  <c r="E2247" i="9"/>
  <c r="D2245" i="9"/>
  <c r="H2245" i="9"/>
  <c r="B2245" i="9"/>
  <c r="F2245" i="9"/>
  <c r="E2243" i="9"/>
  <c r="D2241" i="9"/>
  <c r="H2241" i="9"/>
  <c r="B2241" i="9"/>
  <c r="F2241" i="9"/>
  <c r="E2239" i="9"/>
  <c r="D2237" i="9"/>
  <c r="H2237" i="9"/>
  <c r="B2237" i="9"/>
  <c r="F2237" i="9"/>
  <c r="E2235" i="9"/>
  <c r="D2233" i="9"/>
  <c r="H2233" i="9"/>
  <c r="B2233" i="9"/>
  <c r="F2233" i="9"/>
  <c r="I2229" i="9"/>
  <c r="D2225" i="9"/>
  <c r="H2225" i="9"/>
  <c r="B2225" i="9"/>
  <c r="F2225" i="9"/>
  <c r="E2223" i="9"/>
  <c r="D2221" i="9"/>
  <c r="H2221" i="9"/>
  <c r="B2221" i="9"/>
  <c r="F2221" i="9"/>
  <c r="D2217" i="9"/>
  <c r="H2217" i="9"/>
  <c r="B2217" i="9"/>
  <c r="F2217" i="9"/>
  <c r="E2215" i="9"/>
  <c r="E2211" i="9"/>
  <c r="E2207" i="9"/>
  <c r="I2205" i="9"/>
  <c r="E2203" i="9"/>
  <c r="I2201" i="9"/>
  <c r="E2195" i="9"/>
  <c r="I2193" i="9"/>
  <c r="E2191" i="9"/>
  <c r="I2189" i="9"/>
  <c r="D2185" i="9"/>
  <c r="H2185" i="9"/>
  <c r="B2185" i="9"/>
  <c r="F2185" i="9"/>
  <c r="E2183" i="9"/>
  <c r="D2181" i="9"/>
  <c r="H2181" i="9"/>
  <c r="B2181" i="9"/>
  <c r="F2181" i="9"/>
  <c r="D2177" i="9"/>
  <c r="H2177" i="9"/>
  <c r="B2177" i="9"/>
  <c r="F2177" i="9"/>
  <c r="E2175" i="9"/>
  <c r="E2167" i="9"/>
  <c r="I2165" i="9"/>
  <c r="E2159" i="9"/>
  <c r="D2157" i="9"/>
  <c r="H2157" i="9"/>
  <c r="B2157" i="9"/>
  <c r="F2157" i="9"/>
  <c r="D2149" i="9"/>
  <c r="H2149" i="9"/>
  <c r="B2149" i="9"/>
  <c r="F2149" i="9"/>
  <c r="E2147" i="9"/>
  <c r="D2145" i="9"/>
  <c r="H2145" i="9"/>
  <c r="B2145" i="9"/>
  <c r="F2145" i="9"/>
  <c r="E2143" i="9"/>
  <c r="D2141" i="9"/>
  <c r="H2141" i="9"/>
  <c r="B2141" i="9"/>
  <c r="F2141" i="9"/>
  <c r="E2139" i="9"/>
  <c r="E2135" i="9"/>
  <c r="D2133" i="9"/>
  <c r="H2133" i="9"/>
  <c r="B2133" i="9"/>
  <c r="F2133" i="9"/>
  <c r="E2131" i="9"/>
  <c r="D2129" i="9"/>
  <c r="H2129" i="9"/>
  <c r="B2129" i="9"/>
  <c r="F2129" i="9"/>
  <c r="E2123" i="9"/>
  <c r="D2121" i="9"/>
  <c r="H2121" i="9"/>
  <c r="B2121" i="9"/>
  <c r="F2121" i="9"/>
  <c r="I2117" i="9"/>
  <c r="E2115" i="9"/>
  <c r="I2113" i="9"/>
  <c r="E2111" i="9"/>
  <c r="I2109" i="9"/>
  <c r="E2107" i="9"/>
  <c r="I2105" i="9"/>
  <c r="D2101" i="9"/>
  <c r="H2101" i="9"/>
  <c r="B2101" i="9"/>
  <c r="F2101" i="9"/>
  <c r="E2099" i="9"/>
  <c r="D2097" i="9"/>
  <c r="H2097" i="9"/>
  <c r="B2097" i="9"/>
  <c r="F2097" i="9"/>
  <c r="E2095" i="9"/>
  <c r="D2093" i="9"/>
  <c r="H2093" i="9"/>
  <c r="B2093" i="9"/>
  <c r="F2093" i="9"/>
  <c r="E2091" i="9"/>
  <c r="D2089" i="9"/>
  <c r="H2089" i="9"/>
  <c r="B2089" i="9"/>
  <c r="F2089" i="9"/>
  <c r="E2087" i="9"/>
  <c r="D2085" i="9"/>
  <c r="H2085" i="9"/>
  <c r="B2085" i="9"/>
  <c r="F2085" i="9"/>
  <c r="D2081" i="9"/>
  <c r="H2081" i="9"/>
  <c r="B2081" i="9"/>
  <c r="F2081" i="9"/>
  <c r="E2079" i="9"/>
  <c r="D2077" i="9"/>
  <c r="H2077" i="9"/>
  <c r="B2077" i="9"/>
  <c r="F2077" i="9"/>
  <c r="D2073" i="9"/>
  <c r="H2073" i="9"/>
  <c r="B2073" i="9"/>
  <c r="F2073" i="9"/>
  <c r="E2071" i="9"/>
  <c r="D2069" i="9"/>
  <c r="H2069" i="9"/>
  <c r="B2069" i="9"/>
  <c r="F2069" i="9"/>
  <c r="D2065" i="9"/>
  <c r="H2065" i="9"/>
  <c r="B2065" i="9"/>
  <c r="F2065" i="9"/>
  <c r="E2063" i="9"/>
  <c r="D2061" i="9"/>
  <c r="H2061" i="9"/>
  <c r="B2061" i="9"/>
  <c r="F2061" i="9"/>
  <c r="E2059" i="9"/>
  <c r="D2057" i="9"/>
  <c r="H2057" i="9"/>
  <c r="B2057" i="9"/>
  <c r="F2057" i="9"/>
  <c r="D2053" i="9"/>
  <c r="H2053" i="9"/>
  <c r="B2053" i="9"/>
  <c r="F2053" i="9"/>
  <c r="E2051" i="9"/>
  <c r="E2039" i="9"/>
  <c r="I2037" i="9"/>
  <c r="D2029" i="9"/>
  <c r="H2029" i="9"/>
  <c r="B2029" i="9"/>
  <c r="F2029" i="9"/>
  <c r="E2027" i="9"/>
  <c r="D2025" i="9"/>
  <c r="H2025" i="9"/>
  <c r="B2025" i="9"/>
  <c r="F2025" i="9"/>
  <c r="D2021" i="9"/>
  <c r="H2021" i="9"/>
  <c r="B2021" i="9"/>
  <c r="F2021" i="9"/>
  <c r="E2019" i="9"/>
  <c r="D2017" i="9"/>
  <c r="H2017" i="9"/>
  <c r="B2017" i="9"/>
  <c r="F2017" i="9"/>
  <c r="E2015" i="9"/>
  <c r="E2011" i="9"/>
  <c r="I2009" i="9"/>
  <c r="E2007" i="9"/>
  <c r="D2005" i="9"/>
  <c r="H2005" i="9"/>
  <c r="B2005" i="9"/>
  <c r="F2005" i="9"/>
  <c r="E2003" i="9"/>
  <c r="D1997" i="9"/>
  <c r="H1997" i="9"/>
  <c r="B1997" i="9"/>
  <c r="F1997" i="9"/>
  <c r="E1995" i="9"/>
  <c r="D1993" i="9"/>
  <c r="H1993" i="9"/>
  <c r="B1993" i="9"/>
  <c r="F1993" i="9"/>
  <c r="D1989" i="9"/>
  <c r="H1989" i="9"/>
  <c r="B1989" i="9"/>
  <c r="F1989" i="9"/>
  <c r="E1987" i="9"/>
  <c r="E1979" i="9"/>
  <c r="I1977" i="9"/>
  <c r="D1973" i="9"/>
  <c r="H1973" i="9"/>
  <c r="B1973" i="9"/>
  <c r="F1973" i="9"/>
  <c r="I1969" i="9"/>
  <c r="E1963" i="9"/>
  <c r="I1961" i="9"/>
  <c r="E1959" i="9"/>
  <c r="I1957" i="9"/>
  <c r="E1951" i="9"/>
  <c r="I1949" i="9"/>
  <c r="D1945" i="9"/>
  <c r="H1945" i="9"/>
  <c r="B1945" i="9"/>
  <c r="F1945" i="9"/>
  <c r="I1941" i="9"/>
  <c r="E1935" i="9"/>
  <c r="D1933" i="9"/>
  <c r="H1933" i="9"/>
  <c r="B1933" i="9"/>
  <c r="F1933" i="9"/>
  <c r="I1929" i="9"/>
  <c r="D1925" i="9"/>
  <c r="H1925" i="9"/>
  <c r="B1925" i="9"/>
  <c r="F1925" i="9"/>
  <c r="D1921" i="9"/>
  <c r="H1921" i="9"/>
  <c r="B1921" i="9"/>
  <c r="F1921" i="9"/>
  <c r="E1919" i="9"/>
  <c r="D1917" i="9"/>
  <c r="H1917" i="9"/>
  <c r="B1917" i="9"/>
  <c r="F1917" i="9"/>
  <c r="D1913" i="9"/>
  <c r="H1913" i="9"/>
  <c r="B1913" i="9"/>
  <c r="F1913" i="9"/>
  <c r="E1911" i="9"/>
  <c r="D1909" i="9"/>
  <c r="H1909" i="9"/>
  <c r="B1909" i="9"/>
  <c r="F1909" i="9"/>
  <c r="E1907" i="9"/>
  <c r="D1901" i="9"/>
  <c r="H1901" i="9"/>
  <c r="B1901" i="9"/>
  <c r="F1901" i="9"/>
  <c r="E1899" i="9"/>
  <c r="D1893" i="9"/>
  <c r="H1893" i="9"/>
  <c r="B1893" i="9"/>
  <c r="F1893" i="9"/>
  <c r="E1891" i="9"/>
  <c r="D1885" i="9"/>
  <c r="H1885" i="9"/>
  <c r="B1885" i="9"/>
  <c r="F1885" i="9"/>
  <c r="E1883" i="9"/>
  <c r="D1881" i="9"/>
  <c r="H1881" i="9"/>
  <c r="B1881" i="9"/>
  <c r="F1881" i="9"/>
  <c r="E1879" i="9"/>
  <c r="E1875" i="9"/>
  <c r="I1873" i="9"/>
  <c r="D1869" i="9"/>
  <c r="H1869" i="9"/>
  <c r="B1869" i="9"/>
  <c r="F1869" i="9"/>
  <c r="E1867" i="9"/>
  <c r="D1865" i="9"/>
  <c r="H1865" i="9"/>
  <c r="B1865" i="9"/>
  <c r="F1865" i="9"/>
  <c r="E1863" i="9"/>
  <c r="D1861" i="9"/>
  <c r="H1861" i="9"/>
  <c r="B1861" i="9"/>
  <c r="F1861" i="9"/>
  <c r="E1859" i="9"/>
  <c r="E1855" i="9"/>
  <c r="I1853" i="9"/>
  <c r="D1849" i="9"/>
  <c r="H1849" i="9"/>
  <c r="B1849" i="9"/>
  <c r="F1849" i="9"/>
  <c r="E1847" i="9"/>
  <c r="D1845" i="9"/>
  <c r="H1845" i="9"/>
  <c r="B1845" i="9"/>
  <c r="F1845" i="9"/>
  <c r="E1843" i="9"/>
  <c r="D1841" i="9"/>
  <c r="H1841" i="9"/>
  <c r="B1841" i="9"/>
  <c r="F1841" i="9"/>
  <c r="D1837" i="9"/>
  <c r="H1837" i="9"/>
  <c r="B1837" i="9"/>
  <c r="F1837" i="9"/>
  <c r="E1835" i="9"/>
  <c r="E1831" i="9"/>
  <c r="D1829" i="9"/>
  <c r="H1829" i="9"/>
  <c r="B1829" i="9"/>
  <c r="F1829" i="9"/>
  <c r="I1825" i="9"/>
  <c r="D1821" i="9"/>
  <c r="H1821" i="9"/>
  <c r="B1821" i="9"/>
  <c r="F1821" i="9"/>
  <c r="E1819" i="9"/>
  <c r="D1817" i="9"/>
  <c r="H1817" i="9"/>
  <c r="B1817" i="9"/>
  <c r="F1817" i="9"/>
  <c r="I1813" i="9"/>
  <c r="D1809" i="9"/>
  <c r="H1809" i="9"/>
  <c r="B1809" i="9"/>
  <c r="F1809" i="9"/>
  <c r="I1805" i="9"/>
  <c r="D1801" i="9"/>
  <c r="H1801" i="9"/>
  <c r="B1801" i="9"/>
  <c r="F1801" i="9"/>
  <c r="D1797" i="9"/>
  <c r="H1797" i="9"/>
  <c r="B1797" i="9"/>
  <c r="F1797" i="9"/>
  <c r="E1795" i="9"/>
  <c r="D1793" i="9"/>
  <c r="H1793" i="9"/>
  <c r="B1793" i="9"/>
  <c r="F1793" i="9"/>
  <c r="E1791" i="9"/>
  <c r="E1783" i="9"/>
  <c r="I1781" i="9"/>
  <c r="D1777" i="9"/>
  <c r="H1777" i="9"/>
  <c r="B1777" i="9"/>
  <c r="F1777" i="9"/>
  <c r="E1775" i="9"/>
  <c r="E1771" i="9"/>
  <c r="I1769" i="9"/>
  <c r="D1765" i="9"/>
  <c r="H1765" i="9"/>
  <c r="B1765" i="9"/>
  <c r="F1765" i="9"/>
  <c r="E1763" i="9"/>
  <c r="D1761" i="9"/>
  <c r="H1761" i="9"/>
  <c r="B1761" i="9"/>
  <c r="F1761" i="9"/>
  <c r="E1759" i="9"/>
  <c r="D1757" i="9"/>
  <c r="H1757" i="9"/>
  <c r="B1757" i="9"/>
  <c r="F1757" i="9"/>
  <c r="I1753" i="9"/>
  <c r="E1747" i="9"/>
  <c r="I1745" i="9"/>
  <c r="D1741" i="9"/>
  <c r="H1741" i="9"/>
  <c r="B1741" i="9"/>
  <c r="F1741" i="9"/>
  <c r="E1739" i="9"/>
  <c r="D1737" i="9"/>
  <c r="H1737" i="9"/>
  <c r="B1737" i="9"/>
  <c r="F1737" i="9"/>
  <c r="E1735" i="9"/>
  <c r="D1729" i="9"/>
  <c r="H1729" i="9"/>
  <c r="B1729" i="9"/>
  <c r="F1729" i="9"/>
  <c r="E1727" i="9"/>
  <c r="D1725" i="9"/>
  <c r="H1725" i="9"/>
  <c r="B1725" i="9"/>
  <c r="F1725" i="9"/>
  <c r="E1723" i="9"/>
  <c r="D1721" i="9"/>
  <c r="H1721" i="9"/>
  <c r="B1721" i="9"/>
  <c r="F1721" i="9"/>
  <c r="E1719" i="9"/>
  <c r="E1711" i="9"/>
  <c r="I1709" i="9"/>
  <c r="D1705" i="9"/>
  <c r="H1705" i="9"/>
  <c r="B1705" i="9"/>
  <c r="F1705" i="9"/>
  <c r="E1703" i="9"/>
  <c r="D1701" i="9"/>
  <c r="H1701" i="9"/>
  <c r="B1701" i="9"/>
  <c r="F1701" i="9"/>
  <c r="E1699" i="9"/>
  <c r="D1693" i="9"/>
  <c r="H1693" i="9"/>
  <c r="B1693" i="9"/>
  <c r="F1693" i="9"/>
  <c r="E1691" i="9"/>
  <c r="D1689" i="9"/>
  <c r="H1689" i="9"/>
  <c r="B1689" i="9"/>
  <c r="F1689" i="9"/>
  <c r="D1685" i="9"/>
  <c r="H1685" i="9"/>
  <c r="B1685" i="9"/>
  <c r="F1685" i="9"/>
  <c r="E1683" i="9"/>
  <c r="D1681" i="9"/>
  <c r="H1681" i="9"/>
  <c r="B1681" i="9"/>
  <c r="F1681" i="9"/>
  <c r="E1679" i="9"/>
  <c r="E1675" i="9"/>
  <c r="I1673" i="9"/>
  <c r="D1669" i="9"/>
  <c r="H1669" i="9"/>
  <c r="B1669" i="9"/>
  <c r="F1669" i="9"/>
  <c r="E1667" i="9"/>
  <c r="D1665" i="9"/>
  <c r="H1665" i="9"/>
  <c r="B1665" i="9"/>
  <c r="F1665" i="9"/>
  <c r="E1663" i="9"/>
  <c r="D1661" i="9"/>
  <c r="H1661" i="9"/>
  <c r="B1661" i="9"/>
  <c r="F1661" i="9"/>
  <c r="D1657" i="9"/>
  <c r="H1657" i="9"/>
  <c r="B1657" i="9"/>
  <c r="F1657" i="9"/>
  <c r="E1655" i="9"/>
  <c r="D1653" i="9"/>
  <c r="H1653" i="9"/>
  <c r="B1653" i="9"/>
  <c r="F1653" i="9"/>
  <c r="E1651" i="9"/>
  <c r="D1645" i="9"/>
  <c r="H1645" i="9"/>
  <c r="B1645" i="9"/>
  <c r="F1645" i="9"/>
  <c r="E1643" i="9"/>
  <c r="D1641" i="9"/>
  <c r="H1641" i="9"/>
  <c r="B1641" i="9"/>
  <c r="F1641" i="9"/>
  <c r="E1639" i="9"/>
  <c r="D1637" i="9"/>
  <c r="H1637" i="9"/>
  <c r="B1637" i="9"/>
  <c r="F1637" i="9"/>
  <c r="D1633" i="9"/>
  <c r="H1633" i="9"/>
  <c r="B1633" i="9"/>
  <c r="F1633" i="9"/>
  <c r="E1631" i="9"/>
  <c r="E1627" i="9"/>
  <c r="I1625" i="9"/>
  <c r="D1621" i="9"/>
  <c r="H1621" i="9"/>
  <c r="B1621" i="9"/>
  <c r="F1621" i="9"/>
  <c r="E1619" i="9"/>
  <c r="E1615" i="9"/>
  <c r="I1613" i="9"/>
  <c r="D1609" i="9"/>
  <c r="H1609" i="9"/>
  <c r="B1609" i="9"/>
  <c r="F1609" i="9"/>
  <c r="E1607" i="9"/>
  <c r="D1605" i="9"/>
  <c r="H1605" i="9"/>
  <c r="B1605" i="9"/>
  <c r="F1605" i="9"/>
  <c r="E1603" i="9"/>
  <c r="E1599" i="9"/>
  <c r="I1597" i="9"/>
  <c r="D1593" i="9"/>
  <c r="H1593" i="9"/>
  <c r="B1593" i="9"/>
  <c r="F1593" i="9"/>
  <c r="D1589" i="9"/>
  <c r="H1589" i="9"/>
  <c r="B1589" i="9"/>
  <c r="F1589" i="9"/>
  <c r="I1585" i="9"/>
  <c r="D1581" i="9"/>
  <c r="H1581" i="9"/>
  <c r="B1581" i="9"/>
  <c r="F1581" i="9"/>
  <c r="D1577" i="9"/>
  <c r="H1577" i="9"/>
  <c r="B1577" i="9"/>
  <c r="F1577" i="9"/>
  <c r="E1575" i="9"/>
  <c r="D1573" i="9"/>
  <c r="H1573" i="9"/>
  <c r="B1573" i="9"/>
  <c r="F1573" i="9"/>
  <c r="I1569" i="9"/>
  <c r="D1565" i="9"/>
  <c r="H1565" i="9"/>
  <c r="B1565" i="9"/>
  <c r="F1565" i="9"/>
  <c r="E1563" i="9"/>
  <c r="E1559" i="9"/>
  <c r="I1557" i="9"/>
  <c r="D1553" i="9"/>
  <c r="H1553" i="9"/>
  <c r="B1553" i="9"/>
  <c r="F1553" i="9"/>
  <c r="E1551" i="9"/>
  <c r="D1545" i="9"/>
  <c r="H1545" i="9"/>
  <c r="B1545" i="9"/>
  <c r="F1545" i="9"/>
  <c r="E1543" i="9"/>
  <c r="D1541" i="9"/>
  <c r="H1541" i="9"/>
  <c r="B1541" i="9"/>
  <c r="F1541" i="9"/>
  <c r="D1537" i="9"/>
  <c r="H1537" i="9"/>
  <c r="B1537" i="9"/>
  <c r="F1537" i="9"/>
  <c r="E1535" i="9"/>
  <c r="D1533" i="9"/>
  <c r="H1533" i="9"/>
  <c r="B1533" i="9"/>
  <c r="F1533" i="9"/>
  <c r="E1531" i="9"/>
  <c r="E1527" i="9"/>
  <c r="I1525" i="9"/>
  <c r="D1521" i="9"/>
  <c r="H1521" i="9"/>
  <c r="B1521" i="9"/>
  <c r="F1521" i="9"/>
  <c r="E1519" i="9"/>
  <c r="D1517" i="9"/>
  <c r="H1517" i="9"/>
  <c r="B1517" i="9"/>
  <c r="F1517" i="9"/>
  <c r="D1513" i="9"/>
  <c r="H1513" i="9"/>
  <c r="B1513" i="9"/>
  <c r="F1513" i="9"/>
  <c r="E1511" i="9"/>
  <c r="D1509" i="9"/>
  <c r="H1509" i="9"/>
  <c r="B1509" i="9"/>
  <c r="F1509" i="9"/>
  <c r="E1507" i="9"/>
  <c r="D1505" i="9"/>
  <c r="H1505" i="9"/>
  <c r="B1505" i="9"/>
  <c r="F1505" i="9"/>
  <c r="I1501" i="9"/>
  <c r="D1497" i="9"/>
  <c r="H1497" i="9"/>
  <c r="B1497" i="9"/>
  <c r="F1497" i="9"/>
  <c r="E1495" i="9"/>
  <c r="D1493" i="9"/>
  <c r="H1493" i="9"/>
  <c r="B1493" i="9"/>
  <c r="F1493" i="9"/>
  <c r="E1491" i="9"/>
  <c r="E1483" i="9"/>
  <c r="I1481" i="9"/>
  <c r="D1477" i="9"/>
  <c r="H1477" i="9"/>
  <c r="B1477" i="9"/>
  <c r="F1477" i="9"/>
  <c r="E1475" i="9"/>
  <c r="D1469" i="9"/>
  <c r="H1469" i="9"/>
  <c r="B1469" i="9"/>
  <c r="F1469" i="9"/>
  <c r="E1467" i="9"/>
  <c r="D1465" i="9"/>
  <c r="H1465" i="9"/>
  <c r="B1465" i="9"/>
  <c r="F1465" i="9"/>
  <c r="E1463" i="9"/>
  <c r="D1457" i="9"/>
  <c r="H1457" i="9"/>
  <c r="B1457" i="9"/>
  <c r="F1457" i="9"/>
  <c r="E1455" i="9"/>
  <c r="D1453" i="9"/>
  <c r="H1453" i="9"/>
  <c r="B1453" i="9"/>
  <c r="F1453" i="9"/>
  <c r="E1451" i="9"/>
  <c r="D1449" i="9"/>
  <c r="H1449" i="9"/>
  <c r="B1449" i="9"/>
  <c r="F1449" i="9"/>
  <c r="D1445" i="9"/>
  <c r="H1445" i="9"/>
  <c r="B1445" i="9"/>
  <c r="F1445" i="9"/>
  <c r="E1443" i="9"/>
  <c r="D1441" i="9"/>
  <c r="H1441" i="9"/>
  <c r="B1441" i="9"/>
  <c r="F1441" i="9"/>
  <c r="D1437" i="9"/>
  <c r="H1437" i="9"/>
  <c r="B1437" i="9"/>
  <c r="F1437" i="9"/>
  <c r="E1435" i="9"/>
  <c r="E1431" i="9"/>
  <c r="I1429" i="9"/>
  <c r="E1427" i="9"/>
  <c r="I1425" i="9"/>
  <c r="D1421" i="9"/>
  <c r="H1421" i="9"/>
  <c r="B1421" i="9"/>
  <c r="F1421" i="9"/>
  <c r="D1417" i="9"/>
  <c r="H1417" i="9"/>
  <c r="B1417" i="9"/>
  <c r="F1417" i="9"/>
  <c r="E1415" i="9"/>
  <c r="D1413" i="9"/>
  <c r="H1413" i="9"/>
  <c r="B1413" i="9"/>
  <c r="F1413" i="9"/>
  <c r="D1409" i="9"/>
  <c r="H1409" i="9"/>
  <c r="B1409" i="9"/>
  <c r="F1409" i="9"/>
  <c r="E1407" i="9"/>
  <c r="E1399" i="9"/>
  <c r="D1397" i="9"/>
  <c r="H1397" i="9"/>
  <c r="B1397" i="9"/>
  <c r="F1397" i="9"/>
  <c r="D1393" i="9"/>
  <c r="H1393" i="9"/>
  <c r="B1393" i="9"/>
  <c r="F1393" i="9"/>
  <c r="E1391" i="9"/>
  <c r="D1389" i="9"/>
  <c r="H1389" i="9"/>
  <c r="B1389" i="9"/>
  <c r="F1389" i="9"/>
  <c r="D1385" i="9"/>
  <c r="H1385" i="9"/>
  <c r="B1385" i="9"/>
  <c r="F1385" i="9"/>
  <c r="E1383" i="9"/>
  <c r="I1377" i="9"/>
  <c r="D1373" i="9"/>
  <c r="H1373" i="9"/>
  <c r="B1373" i="9"/>
  <c r="F1373" i="9"/>
  <c r="E1371" i="9"/>
  <c r="D1369" i="9"/>
  <c r="H1369" i="9"/>
  <c r="B1369" i="9"/>
  <c r="F1369" i="9"/>
  <c r="E1367" i="9"/>
  <c r="D1365" i="9"/>
  <c r="H1365" i="9"/>
  <c r="B1365" i="9"/>
  <c r="F1365" i="9"/>
  <c r="E1363" i="9"/>
  <c r="D1361" i="9"/>
  <c r="H1361" i="9"/>
  <c r="B1361" i="9"/>
  <c r="F1361" i="9"/>
  <c r="G2401" i="9"/>
  <c r="B2400" i="9"/>
  <c r="F2400" i="9"/>
  <c r="D2400" i="9"/>
  <c r="H2400" i="9"/>
  <c r="C2399" i="9"/>
  <c r="G2397" i="9"/>
  <c r="B2396" i="9"/>
  <c r="F2396" i="9"/>
  <c r="D2396" i="9"/>
  <c r="H2396" i="9"/>
  <c r="C2395" i="9"/>
  <c r="G2393" i="9"/>
  <c r="B2392" i="9"/>
  <c r="F2392" i="9"/>
  <c r="D2392" i="9"/>
  <c r="H2392" i="9"/>
  <c r="G2389" i="9"/>
  <c r="B2388" i="9"/>
  <c r="F2388" i="9"/>
  <c r="D2388" i="9"/>
  <c r="H2388" i="9"/>
  <c r="G2385" i="9"/>
  <c r="B2384" i="9"/>
  <c r="F2384" i="9"/>
  <c r="D2384" i="9"/>
  <c r="H2384" i="9"/>
  <c r="C2383" i="9"/>
  <c r="G2381" i="9"/>
  <c r="B2380" i="9"/>
  <c r="F2380" i="9"/>
  <c r="D2380" i="9"/>
  <c r="H2380" i="9"/>
  <c r="C2379" i="9"/>
  <c r="G2377" i="9"/>
  <c r="B2376" i="9"/>
  <c r="F2376" i="9"/>
  <c r="D2376" i="9"/>
  <c r="H2376" i="9"/>
  <c r="C2375" i="9"/>
  <c r="G2373" i="9"/>
  <c r="B2372" i="9"/>
  <c r="F2372" i="9"/>
  <c r="D2372" i="9"/>
  <c r="H2372" i="9"/>
  <c r="C2371" i="9"/>
  <c r="G2369" i="9"/>
  <c r="B2368" i="9"/>
  <c r="F2368" i="9"/>
  <c r="D2368" i="9"/>
  <c r="H2368" i="9"/>
  <c r="C2367" i="9"/>
  <c r="G2365" i="9"/>
  <c r="B2364" i="9"/>
  <c r="F2364" i="9"/>
  <c r="D2364" i="9"/>
  <c r="H2364" i="9"/>
  <c r="C2363" i="9"/>
  <c r="G2361" i="9"/>
  <c r="B2360" i="9"/>
  <c r="F2360" i="9"/>
  <c r="D2360" i="9"/>
  <c r="H2360" i="9"/>
  <c r="C2359" i="9"/>
  <c r="G2357" i="9"/>
  <c r="B2356" i="9"/>
  <c r="F2356" i="9"/>
  <c r="D2356" i="9"/>
  <c r="H2356" i="9"/>
  <c r="G2353" i="9"/>
  <c r="B2352" i="9"/>
  <c r="F2352" i="9"/>
  <c r="D2352" i="9"/>
  <c r="H2352" i="9"/>
  <c r="G2349" i="9"/>
  <c r="B2348" i="9"/>
  <c r="F2348" i="9"/>
  <c r="D2348" i="9"/>
  <c r="H2348" i="9"/>
  <c r="C2347" i="9"/>
  <c r="G2345" i="9"/>
  <c r="B2344" i="9"/>
  <c r="F2344" i="9"/>
  <c r="D2344" i="9"/>
  <c r="H2344" i="9"/>
  <c r="C2343" i="9"/>
  <c r="G2341" i="9"/>
  <c r="B2340" i="9"/>
  <c r="F2340" i="9"/>
  <c r="D2340" i="9"/>
  <c r="H2340" i="9"/>
  <c r="G2337" i="9"/>
  <c r="B2336" i="9"/>
  <c r="F2336" i="9"/>
  <c r="D2336" i="9"/>
  <c r="H2336" i="9"/>
  <c r="G2333" i="9"/>
  <c r="B2332" i="9"/>
  <c r="F2332" i="9"/>
  <c r="D2332" i="9"/>
  <c r="H2332" i="9"/>
  <c r="G2329" i="9"/>
  <c r="B2328" i="9"/>
  <c r="F2328" i="9"/>
  <c r="D2328" i="9"/>
  <c r="H2328" i="9"/>
  <c r="G2325" i="9"/>
  <c r="B2324" i="9"/>
  <c r="F2324" i="9"/>
  <c r="D2324" i="9"/>
  <c r="H2324" i="9"/>
  <c r="G2321" i="9"/>
  <c r="B2320" i="9"/>
  <c r="F2320" i="9"/>
  <c r="D2320" i="9"/>
  <c r="H2320" i="9"/>
  <c r="C2319" i="9"/>
  <c r="G2317" i="9"/>
  <c r="B2316" i="9"/>
  <c r="F2316" i="9"/>
  <c r="D2316" i="9"/>
  <c r="H2316" i="9"/>
  <c r="G2313" i="9"/>
  <c r="B2312" i="9"/>
  <c r="F2312" i="9"/>
  <c r="D2312" i="9"/>
  <c r="H2312" i="9"/>
  <c r="C2311" i="9"/>
  <c r="G2309" i="9"/>
  <c r="B2308" i="9"/>
  <c r="F2308" i="9"/>
  <c r="D2308" i="9"/>
  <c r="H2308" i="9"/>
  <c r="G2305" i="9"/>
  <c r="B2304" i="9"/>
  <c r="F2304" i="9"/>
  <c r="D2304" i="9"/>
  <c r="H2304" i="9"/>
  <c r="C2303" i="9"/>
  <c r="G2301" i="9"/>
  <c r="B2300" i="9"/>
  <c r="F2300" i="9"/>
  <c r="D2300" i="9"/>
  <c r="H2300" i="9"/>
  <c r="G2297" i="9"/>
  <c r="B2296" i="9"/>
  <c r="F2296" i="9"/>
  <c r="D2296" i="9"/>
  <c r="H2296" i="9"/>
  <c r="G2293" i="9"/>
  <c r="B2292" i="9"/>
  <c r="F2292" i="9"/>
  <c r="D2292" i="9"/>
  <c r="H2292" i="9"/>
  <c r="C2291" i="9"/>
  <c r="G2289" i="9"/>
  <c r="B2288" i="9"/>
  <c r="F2288" i="9"/>
  <c r="D2288" i="9"/>
  <c r="H2288" i="9"/>
  <c r="C2287" i="9"/>
  <c r="G2285" i="9"/>
  <c r="B2284" i="9"/>
  <c r="F2284" i="9"/>
  <c r="D2284" i="9"/>
  <c r="H2284" i="9"/>
  <c r="C2283" i="9"/>
  <c r="G2281" i="9"/>
  <c r="B2280" i="9"/>
  <c r="F2280" i="9"/>
  <c r="D2280" i="9"/>
  <c r="H2280" i="9"/>
  <c r="C2279" i="9"/>
  <c r="G2277" i="9"/>
  <c r="B2276" i="9"/>
  <c r="F2276" i="9"/>
  <c r="D2276" i="9"/>
  <c r="H2276" i="9"/>
  <c r="G2273" i="9"/>
  <c r="B2272" i="9"/>
  <c r="F2272" i="9"/>
  <c r="D2272" i="9"/>
  <c r="H2272" i="9"/>
  <c r="G2269" i="9"/>
  <c r="B2268" i="9"/>
  <c r="F2268" i="9"/>
  <c r="D2268" i="9"/>
  <c r="H2268" i="9"/>
  <c r="G2265" i="9"/>
  <c r="B2264" i="9"/>
  <c r="F2264" i="9"/>
  <c r="D2264" i="9"/>
  <c r="H2264" i="9"/>
  <c r="G2261" i="9"/>
  <c r="B2260" i="9"/>
  <c r="F2260" i="9"/>
  <c r="D2260" i="9"/>
  <c r="H2260" i="9"/>
  <c r="G2257" i="9"/>
  <c r="B2256" i="9"/>
  <c r="F2256" i="9"/>
  <c r="D2256" i="9"/>
  <c r="H2256" i="9"/>
  <c r="C2255" i="9"/>
  <c r="G2253" i="9"/>
  <c r="B2252" i="9"/>
  <c r="F2252" i="9"/>
  <c r="D2252" i="9"/>
  <c r="H2252" i="9"/>
  <c r="C2251" i="9"/>
  <c r="G2249" i="9"/>
  <c r="B2248" i="9"/>
  <c r="F2248" i="9"/>
  <c r="D2248" i="9"/>
  <c r="H2248" i="9"/>
  <c r="G2245" i="9"/>
  <c r="B2244" i="9"/>
  <c r="F2244" i="9"/>
  <c r="D2244" i="9"/>
  <c r="H2244" i="9"/>
  <c r="G2241" i="9"/>
  <c r="B2240" i="9"/>
  <c r="F2240" i="9"/>
  <c r="D2240" i="9"/>
  <c r="H2240" i="9"/>
  <c r="C2239" i="9"/>
  <c r="G2237" i="9"/>
  <c r="B2236" i="9"/>
  <c r="F2236" i="9"/>
  <c r="D2236" i="9"/>
  <c r="H2236" i="9"/>
  <c r="G2233" i="9"/>
  <c r="B2232" i="9"/>
  <c r="F2232" i="9"/>
  <c r="D2232" i="9"/>
  <c r="H2232" i="9"/>
  <c r="G2229" i="9"/>
  <c r="B2228" i="9"/>
  <c r="F2228" i="9"/>
  <c r="D2228" i="9"/>
  <c r="H2228" i="9"/>
  <c r="G2225" i="9"/>
  <c r="B2224" i="9"/>
  <c r="F2224" i="9"/>
  <c r="D2224" i="9"/>
  <c r="H2224" i="9"/>
  <c r="G2221" i="9"/>
  <c r="B2220" i="9"/>
  <c r="F2220" i="9"/>
  <c r="D2220" i="9"/>
  <c r="H2220" i="9"/>
  <c r="C2219" i="9"/>
  <c r="G2217" i="9"/>
  <c r="B2216" i="9"/>
  <c r="F2216" i="9"/>
  <c r="D2216" i="9"/>
  <c r="H2216" i="9"/>
  <c r="C2215" i="9"/>
  <c r="G2213" i="9"/>
  <c r="B2212" i="9"/>
  <c r="F2212" i="9"/>
  <c r="D2212" i="9"/>
  <c r="H2212" i="9"/>
  <c r="C2211" i="9"/>
  <c r="G2209" i="9"/>
  <c r="B2208" i="9"/>
  <c r="F2208" i="9"/>
  <c r="D2208" i="9"/>
  <c r="H2208" i="9"/>
  <c r="C2207" i="9"/>
  <c r="G2205" i="9"/>
  <c r="B2204" i="9"/>
  <c r="F2204" i="9"/>
  <c r="D2204" i="9"/>
  <c r="H2204" i="9"/>
  <c r="G2201" i="9"/>
  <c r="B2200" i="9"/>
  <c r="F2200" i="9"/>
  <c r="D2200" i="9"/>
  <c r="H2200" i="9"/>
  <c r="G2197" i="9"/>
  <c r="B2196" i="9"/>
  <c r="F2196" i="9"/>
  <c r="D2196" i="9"/>
  <c r="H2196" i="9"/>
  <c r="G2193" i="9"/>
  <c r="B2192" i="9"/>
  <c r="F2192" i="9"/>
  <c r="D2192" i="9"/>
  <c r="H2192" i="9"/>
  <c r="G2189" i="9"/>
  <c r="B2188" i="9"/>
  <c r="F2188" i="9"/>
  <c r="D2188" i="9"/>
  <c r="H2188" i="9"/>
  <c r="C2187" i="9"/>
  <c r="G2185" i="9"/>
  <c r="B2184" i="9"/>
  <c r="F2184" i="9"/>
  <c r="D2184" i="9"/>
  <c r="H2184" i="9"/>
  <c r="G2181" i="9"/>
  <c r="B2180" i="9"/>
  <c r="F2180" i="9"/>
  <c r="D2180" i="9"/>
  <c r="H2180" i="9"/>
  <c r="G2177" i="9"/>
  <c r="B2176" i="9"/>
  <c r="F2176" i="9"/>
  <c r="D2176" i="9"/>
  <c r="H2176" i="9"/>
  <c r="G2173" i="9"/>
  <c r="B2172" i="9"/>
  <c r="F2172" i="9"/>
  <c r="D2172" i="9"/>
  <c r="H2172" i="9"/>
  <c r="G2169" i="9"/>
  <c r="B2168" i="9"/>
  <c r="F2168" i="9"/>
  <c r="D2168" i="9"/>
  <c r="H2168" i="9"/>
  <c r="G2165" i="9"/>
  <c r="B2164" i="9"/>
  <c r="F2164" i="9"/>
  <c r="D2164" i="9"/>
  <c r="H2164" i="9"/>
  <c r="C2163" i="9"/>
  <c r="G2161" i="9"/>
  <c r="B2160" i="9"/>
  <c r="F2160" i="9"/>
  <c r="D2160" i="9"/>
  <c r="H2160" i="9"/>
  <c r="G2157" i="9"/>
  <c r="B2156" i="9"/>
  <c r="F2156" i="9"/>
  <c r="D2156" i="9"/>
  <c r="H2156" i="9"/>
  <c r="C2155" i="9"/>
  <c r="G2153" i="9"/>
  <c r="B2152" i="9"/>
  <c r="F2152" i="9"/>
  <c r="D2152" i="9"/>
  <c r="H2152" i="9"/>
  <c r="C2151" i="9"/>
  <c r="G2149" i="9"/>
  <c r="B2148" i="9"/>
  <c r="F2148" i="9"/>
  <c r="D2148" i="9"/>
  <c r="H2148" i="9"/>
  <c r="C2147" i="9"/>
  <c r="G2145" i="9"/>
  <c r="B2144" i="9"/>
  <c r="F2144" i="9"/>
  <c r="D2144" i="9"/>
  <c r="H2144" i="9"/>
  <c r="C2143" i="9"/>
  <c r="G2141" i="9"/>
  <c r="B2140" i="9"/>
  <c r="F2140" i="9"/>
  <c r="D2140" i="9"/>
  <c r="H2140" i="9"/>
  <c r="G2137" i="9"/>
  <c r="B2136" i="9"/>
  <c r="F2136" i="9"/>
  <c r="D2136" i="9"/>
  <c r="H2136" i="9"/>
  <c r="C2135" i="9"/>
  <c r="G2133" i="9"/>
  <c r="B2132" i="9"/>
  <c r="F2132" i="9"/>
  <c r="D2132" i="9"/>
  <c r="H2132" i="9"/>
  <c r="C2131" i="9"/>
  <c r="G2129" i="9"/>
  <c r="B2128" i="9"/>
  <c r="F2128" i="9"/>
  <c r="D2128" i="9"/>
  <c r="H2128" i="9"/>
  <c r="G2125" i="9"/>
  <c r="B2124" i="9"/>
  <c r="F2124" i="9"/>
  <c r="D2124" i="9"/>
  <c r="H2124" i="9"/>
  <c r="G2121" i="9"/>
  <c r="B2120" i="9"/>
  <c r="F2120" i="9"/>
  <c r="D2120" i="9"/>
  <c r="H2120" i="9"/>
  <c r="C2119" i="9"/>
  <c r="G2117" i="9"/>
  <c r="B2116" i="9"/>
  <c r="F2116" i="9"/>
  <c r="D2116" i="9"/>
  <c r="H2116" i="9"/>
  <c r="C2115" i="9"/>
  <c r="G2113" i="9"/>
  <c r="B2112" i="9"/>
  <c r="F2112" i="9"/>
  <c r="D2112" i="9"/>
  <c r="H2112" i="9"/>
  <c r="C2111" i="9"/>
  <c r="G2109" i="9"/>
  <c r="B2108" i="9"/>
  <c r="F2108" i="9"/>
  <c r="D2108" i="9"/>
  <c r="H2108" i="9"/>
  <c r="G2105" i="9"/>
  <c r="B2104" i="9"/>
  <c r="F2104" i="9"/>
  <c r="D2104" i="9"/>
  <c r="H2104" i="9"/>
  <c r="C2103" i="9"/>
  <c r="G2101" i="9"/>
  <c r="B2100" i="9"/>
  <c r="F2100" i="9"/>
  <c r="D2100" i="9"/>
  <c r="H2100" i="9"/>
  <c r="G2097" i="9"/>
  <c r="B2096" i="9"/>
  <c r="F2096" i="9"/>
  <c r="D2096" i="9"/>
  <c r="H2096" i="9"/>
  <c r="G2093" i="9"/>
  <c r="B2092" i="9"/>
  <c r="F2092" i="9"/>
  <c r="D2092" i="9"/>
  <c r="H2092" i="9"/>
  <c r="C2091" i="9"/>
  <c r="G2089" i="9"/>
  <c r="B2088" i="9"/>
  <c r="F2088" i="9"/>
  <c r="D2088" i="9"/>
  <c r="H2088" i="9"/>
  <c r="G2085" i="9"/>
  <c r="B2084" i="9"/>
  <c r="F2084" i="9"/>
  <c r="D2084" i="9"/>
  <c r="H2084" i="9"/>
  <c r="G2081" i="9"/>
  <c r="B2080" i="9"/>
  <c r="F2080" i="9"/>
  <c r="D2080" i="9"/>
  <c r="H2080" i="9"/>
  <c r="G2077" i="9"/>
  <c r="B2076" i="9"/>
  <c r="F2076" i="9"/>
  <c r="D2076" i="9"/>
  <c r="H2076" i="9"/>
  <c r="G2073" i="9"/>
  <c r="B2072" i="9"/>
  <c r="F2072" i="9"/>
  <c r="D2072" i="9"/>
  <c r="H2072" i="9"/>
  <c r="C2071" i="9"/>
  <c r="G2069" i="9"/>
  <c r="B2068" i="9"/>
  <c r="F2068" i="9"/>
  <c r="D2068" i="9"/>
  <c r="H2068" i="9"/>
  <c r="C2067" i="9"/>
  <c r="G2065" i="9"/>
  <c r="B2064" i="9"/>
  <c r="F2064" i="9"/>
  <c r="D2064" i="9"/>
  <c r="H2064" i="9"/>
  <c r="G2061" i="9"/>
  <c r="B2060" i="9"/>
  <c r="F2060" i="9"/>
  <c r="D2060" i="9"/>
  <c r="H2060" i="9"/>
  <c r="G2057" i="9"/>
  <c r="B2056" i="9"/>
  <c r="F2056" i="9"/>
  <c r="D2056" i="9"/>
  <c r="H2056" i="9"/>
  <c r="G2053" i="9"/>
  <c r="B2052" i="9"/>
  <c r="F2052" i="9"/>
  <c r="D2052" i="9"/>
  <c r="H2052" i="9"/>
  <c r="C2051" i="9"/>
  <c r="G2049" i="9"/>
  <c r="B2048" i="9"/>
  <c r="F2048" i="9"/>
  <c r="D2048" i="9"/>
  <c r="H2048" i="9"/>
  <c r="C2047" i="9"/>
  <c r="G2045" i="9"/>
  <c r="B2044" i="9"/>
  <c r="F2044" i="9"/>
  <c r="D2044" i="9"/>
  <c r="H2044" i="9"/>
  <c r="G2041" i="9"/>
  <c r="B2040" i="9"/>
  <c r="F2040" i="9"/>
  <c r="D2040" i="9"/>
  <c r="H2040" i="9"/>
  <c r="G2037" i="9"/>
  <c r="B2036" i="9"/>
  <c r="F2036" i="9"/>
  <c r="D2036" i="9"/>
  <c r="H2036" i="9"/>
  <c r="C2035" i="9"/>
  <c r="G2033" i="9"/>
  <c r="B2032" i="9"/>
  <c r="F2032" i="9"/>
  <c r="D2032" i="9"/>
  <c r="H2032" i="9"/>
  <c r="G2029" i="9"/>
  <c r="B2028" i="9"/>
  <c r="F2028" i="9"/>
  <c r="D2028" i="9"/>
  <c r="H2028" i="9"/>
  <c r="C2027" i="9"/>
  <c r="G2025" i="9"/>
  <c r="B2024" i="9"/>
  <c r="F2024" i="9"/>
  <c r="D2024" i="9"/>
  <c r="H2024" i="9"/>
  <c r="C2023" i="9"/>
  <c r="G2021" i="9"/>
  <c r="B2020" i="9"/>
  <c r="F2020" i="9"/>
  <c r="D2020" i="9"/>
  <c r="H2020" i="9"/>
  <c r="C2019" i="9"/>
  <c r="G2017" i="9"/>
  <c r="B2016" i="9"/>
  <c r="F2016" i="9"/>
  <c r="D2016" i="9"/>
  <c r="H2016" i="9"/>
  <c r="C2015" i="9"/>
  <c r="G2013" i="9"/>
  <c r="B2012" i="9"/>
  <c r="F2012" i="9"/>
  <c r="D2012" i="9"/>
  <c r="H2012" i="9"/>
  <c r="C2011" i="9"/>
  <c r="G2009" i="9"/>
  <c r="B2008" i="9"/>
  <c r="F2008" i="9"/>
  <c r="D2008" i="9"/>
  <c r="H2008" i="9"/>
  <c r="C2007" i="9"/>
  <c r="G2005" i="9"/>
  <c r="B2004" i="9"/>
  <c r="F2004" i="9"/>
  <c r="D2004" i="9"/>
  <c r="H2004" i="9"/>
  <c r="C2003" i="9"/>
  <c r="G2001" i="9"/>
  <c r="B2000" i="9"/>
  <c r="F2000" i="9"/>
  <c r="D2000" i="9"/>
  <c r="H2000" i="9"/>
  <c r="C1999" i="9"/>
  <c r="G1997" i="9"/>
  <c r="B1996" i="9"/>
  <c r="F1996" i="9"/>
  <c r="D1996" i="9"/>
  <c r="H1996" i="9"/>
  <c r="G1993" i="9"/>
  <c r="B1992" i="9"/>
  <c r="F1992" i="9"/>
  <c r="D1992" i="9"/>
  <c r="H1992" i="9"/>
  <c r="G1989" i="9"/>
  <c r="B1988" i="9"/>
  <c r="F1988" i="9"/>
  <c r="D1988" i="9"/>
  <c r="H1988" i="9"/>
  <c r="G1985" i="9"/>
  <c r="B1984" i="9"/>
  <c r="F1984" i="9"/>
  <c r="D1984" i="9"/>
  <c r="H1984" i="9"/>
  <c r="C1983" i="9"/>
  <c r="G1981" i="9"/>
  <c r="B1980" i="9"/>
  <c r="F1980" i="9"/>
  <c r="D1980" i="9"/>
  <c r="H1980" i="9"/>
  <c r="C1979" i="9"/>
  <c r="G1977" i="9"/>
  <c r="B1976" i="9"/>
  <c r="F1976" i="9"/>
  <c r="D1976" i="9"/>
  <c r="H1976" i="9"/>
  <c r="C1975" i="9"/>
  <c r="G1973" i="9"/>
  <c r="B1972" i="9"/>
  <c r="F1972" i="9"/>
  <c r="D1972" i="9"/>
  <c r="H1972" i="9"/>
  <c r="C1971" i="9"/>
  <c r="G1969" i="9"/>
  <c r="B1968" i="9"/>
  <c r="F1968" i="9"/>
  <c r="D1968" i="9"/>
  <c r="H1968" i="9"/>
  <c r="C1967" i="9"/>
  <c r="G1965" i="9"/>
  <c r="B1964" i="9"/>
  <c r="F1964" i="9"/>
  <c r="D1964" i="9"/>
  <c r="H1964" i="9"/>
  <c r="C1963" i="9"/>
  <c r="G1961" i="9"/>
  <c r="B1960" i="9"/>
  <c r="F1960" i="9"/>
  <c r="D1960" i="9"/>
  <c r="H1960" i="9"/>
  <c r="C1959" i="9"/>
  <c r="G1957" i="9"/>
  <c r="B1956" i="9"/>
  <c r="F1956" i="9"/>
  <c r="D1956" i="9"/>
  <c r="H1956" i="9"/>
  <c r="C1955" i="9"/>
  <c r="G1953" i="9"/>
  <c r="B1952" i="9"/>
  <c r="F1952" i="9"/>
  <c r="D1952" i="9"/>
  <c r="H1952" i="9"/>
  <c r="C1951" i="9"/>
  <c r="G1949" i="9"/>
  <c r="B1948" i="9"/>
  <c r="F1948" i="9"/>
  <c r="D1948" i="9"/>
  <c r="H1948" i="9"/>
  <c r="C1947" i="9"/>
  <c r="G1945" i="9"/>
  <c r="B1944" i="9"/>
  <c r="F1944" i="9"/>
  <c r="D1944" i="9"/>
  <c r="H1944" i="9"/>
  <c r="C1943" i="9"/>
  <c r="G1941" i="9"/>
  <c r="B1940" i="9"/>
  <c r="F1940" i="9"/>
  <c r="D1940" i="9"/>
  <c r="H1940" i="9"/>
  <c r="C1939" i="9"/>
  <c r="G1937" i="9"/>
  <c r="B1936" i="9"/>
  <c r="F1936" i="9"/>
  <c r="D1936" i="9"/>
  <c r="H1936" i="9"/>
  <c r="G1933" i="9"/>
  <c r="B1932" i="9"/>
  <c r="F1932" i="9"/>
  <c r="D1932" i="9"/>
  <c r="H1932" i="9"/>
  <c r="G1929" i="9"/>
  <c r="B1928" i="9"/>
  <c r="F1928" i="9"/>
  <c r="D1928" i="9"/>
  <c r="H1928" i="9"/>
  <c r="G1925" i="9"/>
  <c r="B1924" i="9"/>
  <c r="F1924" i="9"/>
  <c r="D1924" i="9"/>
  <c r="H1924" i="9"/>
  <c r="G1921" i="9"/>
  <c r="B1920" i="9"/>
  <c r="F1920" i="9"/>
  <c r="D1920" i="9"/>
  <c r="H1920" i="9"/>
  <c r="G1917" i="9"/>
  <c r="B1916" i="9"/>
  <c r="F1916" i="9"/>
  <c r="D1916" i="9"/>
  <c r="H1916" i="9"/>
  <c r="C1915" i="9"/>
  <c r="G1913" i="9"/>
  <c r="B1912" i="9"/>
  <c r="F1912" i="9"/>
  <c r="D1912" i="9"/>
  <c r="H1912" i="9"/>
  <c r="C1911" i="9"/>
  <c r="G1909" i="9"/>
  <c r="B1908" i="9"/>
  <c r="F1908" i="9"/>
  <c r="D1908" i="9"/>
  <c r="H1908" i="9"/>
  <c r="G1905" i="9"/>
  <c r="B1904" i="9"/>
  <c r="F1904" i="9"/>
  <c r="D1904" i="9"/>
  <c r="H1904" i="9"/>
  <c r="G1901" i="9"/>
  <c r="B1900" i="9"/>
  <c r="F1900" i="9"/>
  <c r="D1900" i="9"/>
  <c r="H1900" i="9"/>
  <c r="C1899" i="9"/>
  <c r="G1897" i="9"/>
  <c r="B1896" i="9"/>
  <c r="F1896" i="9"/>
  <c r="D1896" i="9"/>
  <c r="H1896" i="9"/>
  <c r="C1895" i="9"/>
  <c r="G1893" i="9"/>
  <c r="B1892" i="9"/>
  <c r="F1892" i="9"/>
  <c r="D1892" i="9"/>
  <c r="H1892" i="9"/>
  <c r="C1891" i="9"/>
  <c r="G1889" i="9"/>
  <c r="B1888" i="9"/>
  <c r="F1888" i="9"/>
  <c r="D1888" i="9"/>
  <c r="H1888" i="9"/>
  <c r="C1887" i="9"/>
  <c r="G1885" i="9"/>
  <c r="B1884" i="9"/>
  <c r="F1884" i="9"/>
  <c r="D1884" i="9"/>
  <c r="H1884" i="9"/>
  <c r="G1881" i="9"/>
  <c r="B1880" i="9"/>
  <c r="F1880" i="9"/>
  <c r="D1880" i="9"/>
  <c r="H1880" i="9"/>
  <c r="G1877" i="9"/>
  <c r="B1876" i="9"/>
  <c r="F1876" i="9"/>
  <c r="D1876" i="9"/>
  <c r="H1876" i="9"/>
  <c r="C1875" i="9"/>
  <c r="G1873" i="9"/>
  <c r="B1872" i="9"/>
  <c r="F1872" i="9"/>
  <c r="D1872" i="9"/>
  <c r="H1872" i="9"/>
  <c r="C1871" i="9"/>
  <c r="G1869" i="9"/>
  <c r="B1868" i="9"/>
  <c r="F1868" i="9"/>
  <c r="D1868" i="9"/>
  <c r="H1868" i="9"/>
  <c r="C1867" i="9"/>
  <c r="G1865" i="9"/>
  <c r="B1864" i="9"/>
  <c r="F1864" i="9"/>
  <c r="D1864" i="9"/>
  <c r="H1864" i="9"/>
  <c r="C1863" i="9"/>
  <c r="G1861" i="9"/>
  <c r="B1860" i="9"/>
  <c r="F1860" i="9"/>
  <c r="D1860" i="9"/>
  <c r="H1860" i="9"/>
  <c r="C1859" i="9"/>
  <c r="G1857" i="9"/>
  <c r="B1856" i="9"/>
  <c r="F1856" i="9"/>
  <c r="D1856" i="9"/>
  <c r="H1856" i="9"/>
  <c r="C1855" i="9"/>
  <c r="G1853" i="9"/>
  <c r="B1852" i="9"/>
  <c r="F1852" i="9"/>
  <c r="D1852" i="9"/>
  <c r="H1852" i="9"/>
  <c r="C1851" i="9"/>
  <c r="G1849" i="9"/>
  <c r="B1848" i="9"/>
  <c r="F1848" i="9"/>
  <c r="D1848" i="9"/>
  <c r="H1848" i="9"/>
  <c r="G1845" i="9"/>
  <c r="B1844" i="9"/>
  <c r="F1844" i="9"/>
  <c r="D1844" i="9"/>
  <c r="H1844" i="9"/>
  <c r="C1843" i="9"/>
  <c r="G1841" i="9"/>
  <c r="B1840" i="9"/>
  <c r="F1840" i="9"/>
  <c r="D1840" i="9"/>
  <c r="H1840" i="9"/>
  <c r="C1839" i="9"/>
  <c r="G1837" i="9"/>
  <c r="B1836" i="9"/>
  <c r="F1836" i="9"/>
  <c r="D1836" i="9"/>
  <c r="H1836" i="9"/>
  <c r="C1835" i="9"/>
  <c r="G1833" i="9"/>
  <c r="B1832" i="9"/>
  <c r="F1832" i="9"/>
  <c r="D1832" i="9"/>
  <c r="H1832" i="9"/>
  <c r="G1829" i="9"/>
  <c r="B1828" i="9"/>
  <c r="F1828" i="9"/>
  <c r="D1828" i="9"/>
  <c r="H1828" i="9"/>
  <c r="G1825" i="9"/>
  <c r="B1824" i="9"/>
  <c r="F1824" i="9"/>
  <c r="D1824" i="9"/>
  <c r="H1824" i="9"/>
  <c r="G1821" i="9"/>
  <c r="B1820" i="9"/>
  <c r="F1820" i="9"/>
  <c r="D1820" i="9"/>
  <c r="H1820" i="9"/>
  <c r="G1817" i="9"/>
  <c r="B1816" i="9"/>
  <c r="F1816" i="9"/>
  <c r="D1816" i="9"/>
  <c r="H1816" i="9"/>
  <c r="G1813" i="9"/>
  <c r="B1812" i="9"/>
  <c r="F1812" i="9"/>
  <c r="D1812" i="9"/>
  <c r="H1812" i="9"/>
  <c r="G1809" i="9"/>
  <c r="B1808" i="9"/>
  <c r="F1808" i="9"/>
  <c r="D1808" i="9"/>
  <c r="H1808" i="9"/>
  <c r="G1805" i="9"/>
  <c r="B1804" i="9"/>
  <c r="F1804" i="9"/>
  <c r="D1804" i="9"/>
  <c r="H1804" i="9"/>
  <c r="C1803" i="9"/>
  <c r="G1801" i="9"/>
  <c r="B1800" i="9"/>
  <c r="F1800" i="9"/>
  <c r="D1800" i="9"/>
  <c r="H1800" i="9"/>
  <c r="C1799" i="9"/>
  <c r="G1797" i="9"/>
  <c r="B1796" i="9"/>
  <c r="F1796" i="9"/>
  <c r="D1796" i="9"/>
  <c r="H1796" i="9"/>
  <c r="G1793" i="9"/>
  <c r="B1792" i="9"/>
  <c r="F1792" i="9"/>
  <c r="D1792" i="9"/>
  <c r="H1792" i="9"/>
  <c r="G1789" i="9"/>
  <c r="B1788" i="9"/>
  <c r="F1788" i="9"/>
  <c r="D1788" i="9"/>
  <c r="H1788" i="9"/>
  <c r="G1785" i="9"/>
  <c r="B1784" i="9"/>
  <c r="F1784" i="9"/>
  <c r="D1784" i="9"/>
  <c r="H1784" i="9"/>
  <c r="G1781" i="9"/>
  <c r="B1780" i="9"/>
  <c r="F1780" i="9"/>
  <c r="D1780" i="9"/>
  <c r="H1780" i="9"/>
  <c r="C1779" i="9"/>
  <c r="G1777" i="9"/>
  <c r="B1776" i="9"/>
  <c r="F1776" i="9"/>
  <c r="D1776" i="9"/>
  <c r="H1776" i="9"/>
  <c r="C1775" i="9"/>
  <c r="G1773" i="9"/>
  <c r="B1772" i="9"/>
  <c r="F1772" i="9"/>
  <c r="D1772" i="9"/>
  <c r="H1772" i="9"/>
  <c r="G1769" i="9"/>
  <c r="B1768" i="9"/>
  <c r="F1768" i="9"/>
  <c r="D1768" i="9"/>
  <c r="H1768" i="9"/>
  <c r="C1767" i="9"/>
  <c r="G1765" i="9"/>
  <c r="B1764" i="9"/>
  <c r="F1764" i="9"/>
  <c r="D1764" i="9"/>
  <c r="H1764" i="9"/>
  <c r="C1763" i="9"/>
  <c r="G1761" i="9"/>
  <c r="B1760" i="9"/>
  <c r="F1760" i="9"/>
  <c r="D1760" i="9"/>
  <c r="H1760" i="9"/>
  <c r="C1759" i="9"/>
  <c r="G1757" i="9"/>
  <c r="B1756" i="9"/>
  <c r="F1756" i="9"/>
  <c r="D1756" i="9"/>
  <c r="H1756" i="9"/>
  <c r="C1755" i="9"/>
  <c r="G1753" i="9"/>
  <c r="B1752" i="9"/>
  <c r="F1752" i="9"/>
  <c r="D1752" i="9"/>
  <c r="H1752" i="9"/>
  <c r="G1749" i="9"/>
  <c r="B1748" i="9"/>
  <c r="F1748" i="9"/>
  <c r="D1748" i="9"/>
  <c r="H1748" i="9"/>
  <c r="C1747" i="9"/>
  <c r="G1745" i="9"/>
  <c r="B1744" i="9"/>
  <c r="F1744" i="9"/>
  <c r="D1744" i="9"/>
  <c r="H1744" i="9"/>
  <c r="G1741" i="9"/>
  <c r="B1740" i="9"/>
  <c r="F1740" i="9"/>
  <c r="D1740" i="9"/>
  <c r="H1740" i="9"/>
  <c r="C1739" i="9"/>
  <c r="G1737" i="9"/>
  <c r="B1736" i="9"/>
  <c r="F1736" i="9"/>
  <c r="D1736" i="9"/>
  <c r="H1736" i="9"/>
  <c r="G1733" i="9"/>
  <c r="B1732" i="9"/>
  <c r="F1732" i="9"/>
  <c r="D1732" i="9"/>
  <c r="H1732" i="9"/>
  <c r="C1731" i="9"/>
  <c r="G1729" i="9"/>
  <c r="B1728" i="9"/>
  <c r="F1728" i="9"/>
  <c r="D1728" i="9"/>
  <c r="H1728" i="9"/>
  <c r="G1725" i="9"/>
  <c r="B1724" i="9"/>
  <c r="F1724" i="9"/>
  <c r="D1724" i="9"/>
  <c r="H1724" i="9"/>
  <c r="G1721" i="9"/>
  <c r="B1720" i="9"/>
  <c r="F1720" i="9"/>
  <c r="D1720" i="9"/>
  <c r="H1720" i="9"/>
  <c r="G1717" i="9"/>
  <c r="B1716" i="9"/>
  <c r="F1716" i="9"/>
  <c r="D1716" i="9"/>
  <c r="H1716" i="9"/>
  <c r="G1713" i="9"/>
  <c r="B1712" i="9"/>
  <c r="F1712" i="9"/>
  <c r="D1712" i="9"/>
  <c r="H1712" i="9"/>
  <c r="G1709" i="9"/>
  <c r="B1708" i="9"/>
  <c r="F1708" i="9"/>
  <c r="D1708" i="9"/>
  <c r="H1708" i="9"/>
  <c r="G1705" i="9"/>
  <c r="B1704" i="9"/>
  <c r="F1704" i="9"/>
  <c r="D1704" i="9"/>
  <c r="H1704" i="9"/>
  <c r="C1703" i="9"/>
  <c r="G1701" i="9"/>
  <c r="B1700" i="9"/>
  <c r="F1700" i="9"/>
  <c r="D1700" i="9"/>
  <c r="H1700" i="9"/>
  <c r="C1699" i="9"/>
  <c r="G1697" i="9"/>
  <c r="B1696" i="9"/>
  <c r="F1696" i="9"/>
  <c r="D1696" i="9"/>
  <c r="H1696" i="9"/>
  <c r="G1693" i="9"/>
  <c r="B1692" i="9"/>
  <c r="F1692" i="9"/>
  <c r="D1692" i="9"/>
  <c r="H1692" i="9"/>
  <c r="C1691" i="9"/>
  <c r="G1689" i="9"/>
  <c r="B1688" i="9"/>
  <c r="F1688" i="9"/>
  <c r="D1688" i="9"/>
  <c r="H1688" i="9"/>
  <c r="C1687" i="9"/>
  <c r="G1685" i="9"/>
  <c r="B1684" i="9"/>
  <c r="F1684" i="9"/>
  <c r="D1684" i="9"/>
  <c r="H1684" i="9"/>
  <c r="G1681" i="9"/>
  <c r="B1680" i="9"/>
  <c r="F1680" i="9"/>
  <c r="D1680" i="9"/>
  <c r="H1680" i="9"/>
  <c r="G1677" i="9"/>
  <c r="B1676" i="9"/>
  <c r="F1676" i="9"/>
  <c r="D1676" i="9"/>
  <c r="H1676" i="9"/>
  <c r="G1673" i="9"/>
  <c r="B1672" i="9"/>
  <c r="F1672" i="9"/>
  <c r="D1672" i="9"/>
  <c r="H1672" i="9"/>
  <c r="G1669" i="9"/>
  <c r="B1668" i="9"/>
  <c r="F1668" i="9"/>
  <c r="D1668" i="9"/>
  <c r="H1668" i="9"/>
  <c r="G1665" i="9"/>
  <c r="B1664" i="9"/>
  <c r="F1664" i="9"/>
  <c r="D1664" i="9"/>
  <c r="H1664" i="9"/>
  <c r="G1661" i="9"/>
  <c r="B1660" i="9"/>
  <c r="F1660" i="9"/>
  <c r="D1660" i="9"/>
  <c r="H1660" i="9"/>
  <c r="C1659" i="9"/>
  <c r="G1657" i="9"/>
  <c r="B1656" i="9"/>
  <c r="F1656" i="9"/>
  <c r="D1656" i="9"/>
  <c r="H1656" i="9"/>
  <c r="C1655" i="9"/>
  <c r="G1653" i="9"/>
  <c r="B1652" i="9"/>
  <c r="F1652" i="9"/>
  <c r="D1652" i="9"/>
  <c r="H1652" i="9"/>
  <c r="G1649" i="9"/>
  <c r="B1648" i="9"/>
  <c r="F1648" i="9"/>
  <c r="D1648" i="9"/>
  <c r="H1648" i="9"/>
  <c r="C1647" i="9"/>
  <c r="G1645" i="9"/>
  <c r="B1644" i="9"/>
  <c r="F1644" i="9"/>
  <c r="D1644" i="9"/>
  <c r="H1644" i="9"/>
  <c r="C1643" i="9"/>
  <c r="G1641" i="9"/>
  <c r="B1640" i="9"/>
  <c r="F1640" i="9"/>
  <c r="D1640" i="9"/>
  <c r="H1640" i="9"/>
  <c r="G1637" i="9"/>
  <c r="B1636" i="9"/>
  <c r="F1636" i="9"/>
  <c r="D1636" i="9"/>
  <c r="H1636" i="9"/>
  <c r="G1633" i="9"/>
  <c r="B1632" i="9"/>
  <c r="F1632" i="9"/>
  <c r="D1632" i="9"/>
  <c r="H1632" i="9"/>
  <c r="C1631" i="9"/>
  <c r="G1629" i="9"/>
  <c r="B1628" i="9"/>
  <c r="F1628" i="9"/>
  <c r="D1628" i="9"/>
  <c r="H1628" i="9"/>
  <c r="G1625" i="9"/>
  <c r="B1624" i="9"/>
  <c r="F1624" i="9"/>
  <c r="D1624" i="9"/>
  <c r="H1624" i="9"/>
  <c r="G1621" i="9"/>
  <c r="B1620" i="9"/>
  <c r="F1620" i="9"/>
  <c r="D1620" i="9"/>
  <c r="H1620" i="9"/>
  <c r="C1619" i="9"/>
  <c r="G1617" i="9"/>
  <c r="B1616" i="9"/>
  <c r="F1616" i="9"/>
  <c r="D1616" i="9"/>
  <c r="H1616" i="9"/>
  <c r="C1615" i="9"/>
  <c r="G1613" i="9"/>
  <c r="B1612" i="9"/>
  <c r="F1612" i="9"/>
  <c r="D1612" i="9"/>
  <c r="H1612" i="9"/>
  <c r="G1609" i="9"/>
  <c r="B1608" i="9"/>
  <c r="F1608" i="9"/>
  <c r="D1608" i="9"/>
  <c r="H1608" i="9"/>
  <c r="G1605" i="9"/>
  <c r="B1604" i="9"/>
  <c r="F1604" i="9"/>
  <c r="D1604" i="9"/>
  <c r="H1604" i="9"/>
  <c r="G1601" i="9"/>
  <c r="B1600" i="9"/>
  <c r="F1600" i="9"/>
  <c r="D1600" i="9"/>
  <c r="H1600" i="9"/>
  <c r="G1597" i="9"/>
  <c r="B1596" i="9"/>
  <c r="F1596" i="9"/>
  <c r="D1596" i="9"/>
  <c r="H1596" i="9"/>
  <c r="G1593" i="9"/>
  <c r="B1592" i="9"/>
  <c r="F1592" i="9"/>
  <c r="D1592" i="9"/>
  <c r="H1592" i="9"/>
  <c r="G1589" i="9"/>
  <c r="B1588" i="9"/>
  <c r="F1588" i="9"/>
  <c r="D1588" i="9"/>
  <c r="H1588" i="9"/>
  <c r="G1585" i="9"/>
  <c r="B1584" i="9"/>
  <c r="F1584" i="9"/>
  <c r="D1584" i="9"/>
  <c r="H1584" i="9"/>
  <c r="G1581" i="9"/>
  <c r="B1580" i="9"/>
  <c r="F1580" i="9"/>
  <c r="D1580" i="9"/>
  <c r="H1580" i="9"/>
  <c r="G1577" i="9"/>
  <c r="B1576" i="9"/>
  <c r="F1576" i="9"/>
  <c r="D1576" i="9"/>
  <c r="H1576" i="9"/>
  <c r="G1573" i="9"/>
  <c r="B1572" i="9"/>
  <c r="F1572" i="9"/>
  <c r="D1572" i="9"/>
  <c r="H1572" i="9"/>
  <c r="C1571" i="9"/>
  <c r="G1569" i="9"/>
  <c r="B1568" i="9"/>
  <c r="F1568" i="9"/>
  <c r="D1568" i="9"/>
  <c r="H1568" i="9"/>
  <c r="G1565" i="9"/>
  <c r="B1564" i="9"/>
  <c r="F1564" i="9"/>
  <c r="D1564" i="9"/>
  <c r="H1564" i="9"/>
  <c r="C1563" i="9"/>
  <c r="G1561" i="9"/>
  <c r="B1560" i="9"/>
  <c r="F1560" i="9"/>
  <c r="D1560" i="9"/>
  <c r="H1560" i="9"/>
  <c r="G1557" i="9"/>
  <c r="B1556" i="9"/>
  <c r="F1556" i="9"/>
  <c r="D1556" i="9"/>
  <c r="H1556" i="9"/>
  <c r="G1553" i="9"/>
  <c r="B1552" i="9"/>
  <c r="F1552" i="9"/>
  <c r="D1552" i="9"/>
  <c r="H1552" i="9"/>
  <c r="G1549" i="9"/>
  <c r="B1548" i="9"/>
  <c r="F1548" i="9"/>
  <c r="D1548" i="9"/>
  <c r="H1548" i="9"/>
  <c r="G1545" i="9"/>
  <c r="B1544" i="9"/>
  <c r="F1544" i="9"/>
  <c r="D1544" i="9"/>
  <c r="H1544" i="9"/>
  <c r="C1543" i="9"/>
  <c r="G1541" i="9"/>
  <c r="B1540" i="9"/>
  <c r="F1540" i="9"/>
  <c r="D1540" i="9"/>
  <c r="H1540" i="9"/>
  <c r="G1537" i="9"/>
  <c r="B1536" i="9"/>
  <c r="F1536" i="9"/>
  <c r="D1536" i="9"/>
  <c r="H1536" i="9"/>
  <c r="G1533" i="9"/>
  <c r="B1532" i="9"/>
  <c r="F1532" i="9"/>
  <c r="D1532" i="9"/>
  <c r="H1532" i="9"/>
  <c r="G1529" i="9"/>
  <c r="B1528" i="9"/>
  <c r="F1528" i="9"/>
  <c r="D1528" i="9"/>
  <c r="H1528" i="9"/>
  <c r="G1525" i="9"/>
  <c r="B1524" i="9"/>
  <c r="F1524" i="9"/>
  <c r="D1524" i="9"/>
  <c r="H1524" i="9"/>
  <c r="G1521" i="9"/>
  <c r="B1520" i="9"/>
  <c r="F1520" i="9"/>
  <c r="D1520" i="9"/>
  <c r="H1520" i="9"/>
  <c r="G1517" i="9"/>
  <c r="B1516" i="9"/>
  <c r="F1516" i="9"/>
  <c r="D1516" i="9"/>
  <c r="H1516" i="9"/>
  <c r="G1513" i="9"/>
  <c r="B1512" i="9"/>
  <c r="F1512" i="9"/>
  <c r="D1512" i="9"/>
  <c r="H1512" i="9"/>
  <c r="C1511" i="9"/>
  <c r="G1509" i="9"/>
  <c r="B1508" i="9"/>
  <c r="F1508" i="9"/>
  <c r="D1508" i="9"/>
  <c r="H1508" i="9"/>
  <c r="G1505" i="9"/>
  <c r="B1504" i="9"/>
  <c r="F1504" i="9"/>
  <c r="D1504" i="9"/>
  <c r="H1504" i="9"/>
  <c r="C1503" i="9"/>
  <c r="G1501" i="9"/>
  <c r="B1500" i="9"/>
  <c r="F1500" i="9"/>
  <c r="D1500" i="9"/>
  <c r="H1500" i="9"/>
  <c r="C1499" i="9"/>
  <c r="G1497" i="9"/>
  <c r="B1496" i="9"/>
  <c r="F1496" i="9"/>
  <c r="D1496" i="9"/>
  <c r="H1496" i="9"/>
  <c r="C1495" i="9"/>
  <c r="G1493" i="9"/>
  <c r="B1492" i="9"/>
  <c r="F1492" i="9"/>
  <c r="D1492" i="9"/>
  <c r="H1492" i="9"/>
  <c r="C1491" i="9"/>
  <c r="G1489" i="9"/>
  <c r="B1488" i="9"/>
  <c r="F1488" i="9"/>
  <c r="D1488" i="9"/>
  <c r="H1488" i="9"/>
  <c r="G1485" i="9"/>
  <c r="B1484" i="9"/>
  <c r="F1484" i="9"/>
  <c r="D1484" i="9"/>
  <c r="H1484" i="9"/>
  <c r="G1481" i="9"/>
  <c r="B1480" i="9"/>
  <c r="F1480" i="9"/>
  <c r="D1480" i="9"/>
  <c r="H1480" i="9"/>
  <c r="G1477" i="9"/>
  <c r="B1476" i="9"/>
  <c r="F1476" i="9"/>
  <c r="D1476" i="9"/>
  <c r="H1476" i="9"/>
  <c r="G1473" i="9"/>
  <c r="B1472" i="9"/>
  <c r="F1472" i="9"/>
  <c r="D1472" i="9"/>
  <c r="H1472" i="9"/>
  <c r="G1469" i="9"/>
  <c r="B1468" i="9"/>
  <c r="F1468" i="9"/>
  <c r="D1468" i="9"/>
  <c r="H1468" i="9"/>
  <c r="G1465" i="9"/>
  <c r="B1464" i="9"/>
  <c r="F1464" i="9"/>
  <c r="D1464" i="9"/>
  <c r="H1464" i="9"/>
  <c r="C1463" i="9"/>
  <c r="G1461" i="9"/>
  <c r="B1460" i="9"/>
  <c r="F1460" i="9"/>
  <c r="D1460" i="9"/>
  <c r="H1460" i="9"/>
  <c r="C1459" i="9"/>
  <c r="G1457" i="9"/>
  <c r="B1456" i="9"/>
  <c r="F1456" i="9"/>
  <c r="D1456" i="9"/>
  <c r="H1456" i="9"/>
  <c r="C1455" i="9"/>
  <c r="G1453" i="9"/>
  <c r="B1452" i="9"/>
  <c r="F1452" i="9"/>
  <c r="D1452" i="9"/>
  <c r="H1452" i="9"/>
  <c r="G1449" i="9"/>
  <c r="B1448" i="9"/>
  <c r="F1448" i="9"/>
  <c r="D1448" i="9"/>
  <c r="H1448" i="9"/>
  <c r="G1445" i="9"/>
  <c r="B1444" i="9"/>
  <c r="F1444" i="9"/>
  <c r="D1444" i="9"/>
  <c r="H1444" i="9"/>
  <c r="G1441" i="9"/>
  <c r="B1440" i="9"/>
  <c r="F1440" i="9"/>
  <c r="D1440" i="9"/>
  <c r="H1440" i="9"/>
  <c r="G1437" i="9"/>
  <c r="B1436" i="9"/>
  <c r="F1436" i="9"/>
  <c r="D1436" i="9"/>
  <c r="H1436" i="9"/>
  <c r="G1433" i="9"/>
  <c r="B1432" i="9"/>
  <c r="F1432" i="9"/>
  <c r="D1432" i="9"/>
  <c r="H1432" i="9"/>
  <c r="C1431" i="9"/>
  <c r="G1429" i="9"/>
  <c r="B1428" i="9"/>
  <c r="F1428" i="9"/>
  <c r="D1428" i="9"/>
  <c r="H1428" i="9"/>
  <c r="C1427" i="9"/>
  <c r="G1425" i="9"/>
  <c r="B1424" i="9"/>
  <c r="F1424" i="9"/>
  <c r="D1424" i="9"/>
  <c r="H1424" i="9"/>
  <c r="C1423" i="9"/>
  <c r="G1421" i="9"/>
  <c r="B1420" i="9"/>
  <c r="F1420" i="9"/>
  <c r="D1420" i="9"/>
  <c r="H1420" i="9"/>
  <c r="C1419" i="9"/>
  <c r="G1417" i="9"/>
  <c r="B1416" i="9"/>
  <c r="F1416" i="9"/>
  <c r="D1416" i="9"/>
  <c r="H1416" i="9"/>
  <c r="C1415" i="9"/>
  <c r="G1413" i="9"/>
  <c r="B1412" i="9"/>
  <c r="F1412" i="9"/>
  <c r="D1412" i="9"/>
  <c r="H1412" i="9"/>
  <c r="C1411" i="9"/>
  <c r="G1409" i="9"/>
  <c r="B1408" i="9"/>
  <c r="F1408" i="9"/>
  <c r="D1408" i="9"/>
  <c r="H1408" i="9"/>
  <c r="C1407" i="9"/>
  <c r="G1405" i="9"/>
  <c r="B1404" i="9"/>
  <c r="F1404" i="9"/>
  <c r="D1404" i="9"/>
  <c r="H1404" i="9"/>
  <c r="G1401" i="9"/>
  <c r="B1400" i="9"/>
  <c r="F1400" i="9"/>
  <c r="D1400" i="9"/>
  <c r="H1400" i="9"/>
  <c r="G1397" i="9"/>
  <c r="B1396" i="9"/>
  <c r="F1396" i="9"/>
  <c r="D1396" i="9"/>
  <c r="H1396" i="9"/>
  <c r="C1395" i="9"/>
  <c r="G1393" i="9"/>
  <c r="B1392" i="9"/>
  <c r="F1392" i="9"/>
  <c r="D1392" i="9"/>
  <c r="H1392" i="9"/>
  <c r="C1391" i="9"/>
  <c r="G1389" i="9"/>
  <c r="B1388" i="9"/>
  <c r="F1388" i="9"/>
  <c r="D1388" i="9"/>
  <c r="H1388" i="9"/>
  <c r="G1385" i="9"/>
  <c r="B1384" i="9"/>
  <c r="F1384" i="9"/>
  <c r="D1384" i="9"/>
  <c r="H1384" i="9"/>
  <c r="G1381" i="9"/>
  <c r="B1380" i="9"/>
  <c r="F1380" i="9"/>
  <c r="D1380" i="9"/>
  <c r="H1380" i="9"/>
  <c r="C1379" i="9"/>
  <c r="G1377" i="9"/>
  <c r="B1376" i="9"/>
  <c r="F1376" i="9"/>
  <c r="D1376" i="9"/>
  <c r="H1376" i="9"/>
  <c r="G1373" i="9"/>
  <c r="B1372" i="9"/>
  <c r="F1372" i="9"/>
  <c r="D1372" i="9"/>
  <c r="H1372" i="9"/>
  <c r="G1369" i="9"/>
  <c r="B1368" i="9"/>
  <c r="F1368" i="9"/>
  <c r="D1368" i="9"/>
  <c r="H1368" i="9"/>
  <c r="C1367" i="9"/>
  <c r="G1365" i="9"/>
  <c r="B1364" i="9"/>
  <c r="F1364" i="9"/>
  <c r="D1364" i="9"/>
  <c r="H1364" i="9"/>
  <c r="C1363" i="9"/>
  <c r="G1361" i="9"/>
  <c r="B1360" i="9"/>
  <c r="F1360" i="9"/>
  <c r="D1360" i="9"/>
  <c r="H1360" i="9"/>
  <c r="I2395" i="9"/>
  <c r="D2391" i="9"/>
  <c r="H2391" i="9"/>
  <c r="B2391" i="9"/>
  <c r="F2391" i="9"/>
  <c r="D2387" i="9"/>
  <c r="H2387" i="9"/>
  <c r="B2387" i="9"/>
  <c r="F2387" i="9"/>
  <c r="I2379" i="9"/>
  <c r="I2371" i="9"/>
  <c r="I2363" i="9"/>
  <c r="D2355" i="9"/>
  <c r="H2355" i="9"/>
  <c r="B2355" i="9"/>
  <c r="F2355" i="9"/>
  <c r="D2351" i="9"/>
  <c r="H2351" i="9"/>
  <c r="B2351" i="9"/>
  <c r="F2351" i="9"/>
  <c r="I2347" i="9"/>
  <c r="I2343" i="9"/>
  <c r="D2339" i="9"/>
  <c r="H2339" i="9"/>
  <c r="B2339" i="9"/>
  <c r="F2339" i="9"/>
  <c r="D2335" i="9"/>
  <c r="H2335" i="9"/>
  <c r="B2335" i="9"/>
  <c r="F2335" i="9"/>
  <c r="D2331" i="9"/>
  <c r="H2331" i="9"/>
  <c r="B2331" i="9"/>
  <c r="F2331" i="9"/>
  <c r="D2327" i="9"/>
  <c r="H2327" i="9"/>
  <c r="B2327" i="9"/>
  <c r="F2327" i="9"/>
  <c r="D2323" i="9"/>
  <c r="H2323" i="9"/>
  <c r="B2323" i="9"/>
  <c r="F2323" i="9"/>
  <c r="D2315" i="9"/>
  <c r="H2315" i="9"/>
  <c r="B2315" i="9"/>
  <c r="F2315" i="9"/>
  <c r="I2311" i="9"/>
  <c r="D2307" i="9"/>
  <c r="H2307" i="9"/>
  <c r="B2307" i="9"/>
  <c r="F2307" i="9"/>
  <c r="I2303" i="9"/>
  <c r="D2299" i="9"/>
  <c r="H2299" i="9"/>
  <c r="B2299" i="9"/>
  <c r="F2299" i="9"/>
  <c r="D2295" i="9"/>
  <c r="H2295" i="9"/>
  <c r="B2295" i="9"/>
  <c r="F2295" i="9"/>
  <c r="I2287" i="9"/>
  <c r="I2279" i="9"/>
  <c r="D2275" i="9"/>
  <c r="H2275" i="9"/>
  <c r="B2275" i="9"/>
  <c r="F2275" i="9"/>
  <c r="D2271" i="9"/>
  <c r="H2271" i="9"/>
  <c r="B2271" i="9"/>
  <c r="F2271" i="9"/>
  <c r="D2267" i="9"/>
  <c r="H2267" i="9"/>
  <c r="B2267" i="9"/>
  <c r="F2267" i="9"/>
  <c r="D2263" i="9"/>
  <c r="H2263" i="9"/>
  <c r="B2263" i="9"/>
  <c r="F2263" i="9"/>
  <c r="D2259" i="9"/>
  <c r="H2259" i="9"/>
  <c r="B2259" i="9"/>
  <c r="F2259" i="9"/>
  <c r="I2251" i="9"/>
  <c r="D2247" i="9"/>
  <c r="H2247" i="9"/>
  <c r="B2247" i="9"/>
  <c r="F2247" i="9"/>
  <c r="D2243" i="9"/>
  <c r="H2243" i="9"/>
  <c r="B2243" i="9"/>
  <c r="F2243" i="9"/>
  <c r="D2235" i="9"/>
  <c r="H2235" i="9"/>
  <c r="B2235" i="9"/>
  <c r="F2235" i="9"/>
  <c r="D2231" i="9"/>
  <c r="H2231" i="9"/>
  <c r="B2231" i="9"/>
  <c r="F2231" i="9"/>
  <c r="D2227" i="9"/>
  <c r="H2227" i="9"/>
  <c r="B2227" i="9"/>
  <c r="F2227" i="9"/>
  <c r="D2223" i="9"/>
  <c r="H2223" i="9"/>
  <c r="B2223" i="9"/>
  <c r="F2223" i="9"/>
  <c r="I2215" i="9"/>
  <c r="I2207" i="9"/>
  <c r="D2203" i="9"/>
  <c r="H2203" i="9"/>
  <c r="B2203" i="9"/>
  <c r="F2203" i="9"/>
  <c r="D2199" i="9"/>
  <c r="H2199" i="9"/>
  <c r="B2199" i="9"/>
  <c r="F2199" i="9"/>
  <c r="D2195" i="9"/>
  <c r="H2195" i="9"/>
  <c r="B2195" i="9"/>
  <c r="F2195" i="9"/>
  <c r="D2191" i="9"/>
  <c r="H2191" i="9"/>
  <c r="B2191" i="9"/>
  <c r="F2191" i="9"/>
  <c r="I2187" i="9"/>
  <c r="D2183" i="9"/>
  <c r="H2183" i="9"/>
  <c r="B2183" i="9"/>
  <c r="F2183" i="9"/>
  <c r="D2179" i="9"/>
  <c r="H2179" i="9"/>
  <c r="B2179" i="9"/>
  <c r="F2179" i="9"/>
  <c r="D2175" i="9"/>
  <c r="H2175" i="9"/>
  <c r="B2175" i="9"/>
  <c r="F2175" i="9"/>
  <c r="D2171" i="9"/>
  <c r="H2171" i="9"/>
  <c r="B2171" i="9"/>
  <c r="F2171" i="9"/>
  <c r="D2167" i="9"/>
  <c r="H2167" i="9"/>
  <c r="B2167" i="9"/>
  <c r="F2167" i="9"/>
  <c r="I2163" i="9"/>
  <c r="D2159" i="9"/>
  <c r="H2159" i="9"/>
  <c r="B2159" i="9"/>
  <c r="F2159" i="9"/>
  <c r="I2155" i="9"/>
  <c r="I2151" i="9"/>
  <c r="I2143" i="9"/>
  <c r="D2139" i="9"/>
  <c r="H2139" i="9"/>
  <c r="B2139" i="9"/>
  <c r="F2139" i="9"/>
  <c r="I2135" i="9"/>
  <c r="I2131" i="9"/>
  <c r="D2127" i="9"/>
  <c r="H2127" i="9"/>
  <c r="B2127" i="9"/>
  <c r="F2127" i="9"/>
  <c r="D2123" i="9"/>
  <c r="H2123" i="9"/>
  <c r="B2123" i="9"/>
  <c r="F2123" i="9"/>
  <c r="I2119" i="9"/>
  <c r="I2115" i="9"/>
  <c r="D2107" i="9"/>
  <c r="H2107" i="9"/>
  <c r="B2107" i="9"/>
  <c r="F2107" i="9"/>
  <c r="D2099" i="9"/>
  <c r="H2099" i="9"/>
  <c r="B2099" i="9"/>
  <c r="F2099" i="9"/>
  <c r="D2095" i="9"/>
  <c r="H2095" i="9"/>
  <c r="B2095" i="9"/>
  <c r="F2095" i="9"/>
  <c r="I2091" i="9"/>
  <c r="D2087" i="9"/>
  <c r="H2087" i="9"/>
  <c r="B2087" i="9"/>
  <c r="F2087" i="9"/>
  <c r="D2083" i="9"/>
  <c r="H2083" i="9"/>
  <c r="B2083" i="9"/>
  <c r="F2083" i="9"/>
  <c r="D2079" i="9"/>
  <c r="H2079" i="9"/>
  <c r="B2079" i="9"/>
  <c r="F2079" i="9"/>
  <c r="D2075" i="9"/>
  <c r="H2075" i="9"/>
  <c r="B2075" i="9"/>
  <c r="F2075" i="9"/>
  <c r="I2067" i="9"/>
  <c r="D2063" i="9"/>
  <c r="H2063" i="9"/>
  <c r="B2063" i="9"/>
  <c r="F2063" i="9"/>
  <c r="D2059" i="9"/>
  <c r="H2059" i="9"/>
  <c r="B2059" i="9"/>
  <c r="F2059" i="9"/>
  <c r="D2055" i="9"/>
  <c r="H2055" i="9"/>
  <c r="B2055" i="9"/>
  <c r="F2055" i="9"/>
  <c r="I2047" i="9"/>
  <c r="D2043" i="9"/>
  <c r="H2043" i="9"/>
  <c r="B2043" i="9"/>
  <c r="F2043" i="9"/>
  <c r="D2039" i="9"/>
  <c r="H2039" i="9"/>
  <c r="B2039" i="9"/>
  <c r="F2039" i="9"/>
  <c r="D2031" i="9"/>
  <c r="H2031" i="9"/>
  <c r="B2031" i="9"/>
  <c r="F2031" i="9"/>
  <c r="I2027" i="9"/>
  <c r="I2023" i="9"/>
  <c r="I2015" i="9"/>
  <c r="I2007" i="9"/>
  <c r="I1999" i="9"/>
  <c r="D1995" i="9"/>
  <c r="H1995" i="9"/>
  <c r="B1995" i="9"/>
  <c r="F1995" i="9"/>
  <c r="D1991" i="9"/>
  <c r="H1991" i="9"/>
  <c r="B1991" i="9"/>
  <c r="F1991" i="9"/>
  <c r="D1987" i="9"/>
  <c r="H1987" i="9"/>
  <c r="B1987" i="9"/>
  <c r="F1987" i="9"/>
  <c r="I1979" i="9"/>
  <c r="I1971" i="9"/>
  <c r="I1967" i="9"/>
  <c r="I1959" i="9"/>
  <c r="I1951" i="9"/>
  <c r="I1947" i="9"/>
  <c r="I1939" i="9"/>
  <c r="D1935" i="9"/>
  <c r="H1935" i="9"/>
  <c r="B1935" i="9"/>
  <c r="F1935" i="9"/>
  <c r="D1931" i="9"/>
  <c r="H1931" i="9"/>
  <c r="B1931" i="9"/>
  <c r="F1931" i="9"/>
  <c r="D1927" i="9"/>
  <c r="H1927" i="9"/>
  <c r="B1927" i="9"/>
  <c r="F1927" i="9"/>
  <c r="D1923" i="9"/>
  <c r="H1923" i="9"/>
  <c r="B1923" i="9"/>
  <c r="F1923" i="9"/>
  <c r="D1919" i="9"/>
  <c r="H1919" i="9"/>
  <c r="B1919" i="9"/>
  <c r="F1919" i="9"/>
  <c r="I1915" i="9"/>
  <c r="D1907" i="9"/>
  <c r="H1907" i="9"/>
  <c r="B1907" i="9"/>
  <c r="F1907" i="9"/>
  <c r="D1903" i="9"/>
  <c r="H1903" i="9"/>
  <c r="B1903" i="9"/>
  <c r="F1903" i="9"/>
  <c r="I1895" i="9"/>
  <c r="I1887" i="9"/>
  <c r="D1883" i="9"/>
  <c r="H1883" i="9"/>
  <c r="B1883" i="9"/>
  <c r="F1883" i="9"/>
  <c r="D1879" i="9"/>
  <c r="H1879" i="9"/>
  <c r="B1879" i="9"/>
  <c r="F1879" i="9"/>
  <c r="I1871" i="9"/>
  <c r="I1867" i="9"/>
  <c r="I1859" i="9"/>
  <c r="I1851" i="9"/>
  <c r="D1847" i="9"/>
  <c r="H1847" i="9"/>
  <c r="B1847" i="9"/>
  <c r="F1847" i="9"/>
  <c r="I1843" i="9"/>
  <c r="I1839" i="9"/>
  <c r="I1835" i="9"/>
  <c r="D1831" i="9"/>
  <c r="H1831" i="9"/>
  <c r="B1831" i="9"/>
  <c r="F1831" i="9"/>
  <c r="D1827" i="9"/>
  <c r="H1827" i="9"/>
  <c r="B1827" i="9"/>
  <c r="F1827" i="9"/>
  <c r="D1823" i="9"/>
  <c r="H1823" i="9"/>
  <c r="B1823" i="9"/>
  <c r="F1823" i="9"/>
  <c r="D1819" i="9"/>
  <c r="H1819" i="9"/>
  <c r="B1819" i="9"/>
  <c r="F1819" i="9"/>
  <c r="D1815" i="9"/>
  <c r="H1815" i="9"/>
  <c r="B1815" i="9"/>
  <c r="F1815" i="9"/>
  <c r="D1811" i="9"/>
  <c r="H1811" i="9"/>
  <c r="B1811" i="9"/>
  <c r="F1811" i="9"/>
  <c r="D1807" i="9"/>
  <c r="H1807" i="9"/>
  <c r="B1807" i="9"/>
  <c r="F1807" i="9"/>
  <c r="I1803" i="9"/>
  <c r="I1799" i="9"/>
  <c r="D1795" i="9"/>
  <c r="H1795" i="9"/>
  <c r="B1795" i="9"/>
  <c r="F1795" i="9"/>
  <c r="D1791" i="9"/>
  <c r="H1791" i="9"/>
  <c r="B1791" i="9"/>
  <c r="F1791" i="9"/>
  <c r="D1787" i="9"/>
  <c r="H1787" i="9"/>
  <c r="B1787" i="9"/>
  <c r="F1787" i="9"/>
  <c r="D1783" i="9"/>
  <c r="H1783" i="9"/>
  <c r="B1783" i="9"/>
  <c r="F1783" i="9"/>
  <c r="I1779" i="9"/>
  <c r="I1775" i="9"/>
  <c r="D1771" i="9"/>
  <c r="H1771" i="9"/>
  <c r="B1771" i="9"/>
  <c r="F1771" i="9"/>
  <c r="I1767" i="9"/>
  <c r="I1763" i="9"/>
  <c r="I1755" i="9"/>
  <c r="D1751" i="9"/>
  <c r="H1751" i="9"/>
  <c r="B1751" i="9"/>
  <c r="F1751" i="9"/>
  <c r="I1747" i="9"/>
  <c r="D1743" i="9"/>
  <c r="H1743" i="9"/>
  <c r="B1743" i="9"/>
  <c r="F1743" i="9"/>
  <c r="I1739" i="9"/>
  <c r="D1735" i="9"/>
  <c r="H1735" i="9"/>
  <c r="B1735" i="9"/>
  <c r="F1735" i="9"/>
  <c r="I1731" i="9"/>
  <c r="D1727" i="9"/>
  <c r="H1727" i="9"/>
  <c r="B1727" i="9"/>
  <c r="F1727" i="9"/>
  <c r="D1723" i="9"/>
  <c r="H1723" i="9"/>
  <c r="B1723" i="9"/>
  <c r="F1723" i="9"/>
  <c r="D1719" i="9"/>
  <c r="H1719" i="9"/>
  <c r="B1719" i="9"/>
  <c r="F1719" i="9"/>
  <c r="D1715" i="9"/>
  <c r="H1715" i="9"/>
  <c r="B1715" i="9"/>
  <c r="F1715" i="9"/>
  <c r="D1711" i="9"/>
  <c r="H1711" i="9"/>
  <c r="B1711" i="9"/>
  <c r="F1711" i="9"/>
  <c r="D1707" i="9"/>
  <c r="H1707" i="9"/>
  <c r="B1707" i="9"/>
  <c r="F1707" i="9"/>
  <c r="I1703" i="9"/>
  <c r="I1699" i="9"/>
  <c r="D1695" i="9"/>
  <c r="H1695" i="9"/>
  <c r="B1695" i="9"/>
  <c r="F1695" i="9"/>
  <c r="I1691" i="9"/>
  <c r="I1687" i="9"/>
  <c r="D1683" i="9"/>
  <c r="H1683" i="9"/>
  <c r="B1683" i="9"/>
  <c r="F1683" i="9"/>
  <c r="D1679" i="9"/>
  <c r="H1679" i="9"/>
  <c r="B1679" i="9"/>
  <c r="F1679" i="9"/>
  <c r="D1675" i="9"/>
  <c r="H1675" i="9"/>
  <c r="B1675" i="9"/>
  <c r="F1675" i="9"/>
  <c r="D1671" i="9"/>
  <c r="H1671" i="9"/>
  <c r="B1671" i="9"/>
  <c r="F1671" i="9"/>
  <c r="D1667" i="9"/>
  <c r="H1667" i="9"/>
  <c r="B1667" i="9"/>
  <c r="F1667" i="9"/>
  <c r="D1663" i="9"/>
  <c r="H1663" i="9"/>
  <c r="B1663" i="9"/>
  <c r="F1663" i="9"/>
  <c r="I1655" i="9"/>
  <c r="D1651" i="9"/>
  <c r="H1651" i="9"/>
  <c r="B1651" i="9"/>
  <c r="F1651" i="9"/>
  <c r="I1647" i="9"/>
  <c r="I1643" i="9"/>
  <c r="D1639" i="9"/>
  <c r="H1639" i="9"/>
  <c r="B1639" i="9"/>
  <c r="F1639" i="9"/>
  <c r="D1635" i="9"/>
  <c r="H1635" i="9"/>
  <c r="B1635" i="9"/>
  <c r="F1635" i="9"/>
  <c r="D1627" i="9"/>
  <c r="H1627" i="9"/>
  <c r="B1627" i="9"/>
  <c r="F1627" i="9"/>
  <c r="D1623" i="9"/>
  <c r="H1623" i="9"/>
  <c r="B1623" i="9"/>
  <c r="F1623" i="9"/>
  <c r="I1619" i="9"/>
  <c r="I1615" i="9"/>
  <c r="D1611" i="9"/>
  <c r="H1611" i="9"/>
  <c r="B1611" i="9"/>
  <c r="F1611" i="9"/>
  <c r="D1607" i="9"/>
  <c r="H1607" i="9"/>
  <c r="B1607" i="9"/>
  <c r="F1607" i="9"/>
  <c r="D1603" i="9"/>
  <c r="H1603" i="9"/>
  <c r="B1603" i="9"/>
  <c r="F1603" i="9"/>
  <c r="D1599" i="9"/>
  <c r="H1599" i="9"/>
  <c r="B1599" i="9"/>
  <c r="F1599" i="9"/>
  <c r="D1595" i="9"/>
  <c r="H1595" i="9"/>
  <c r="B1595" i="9"/>
  <c r="F1595" i="9"/>
  <c r="D1591" i="9"/>
  <c r="H1591" i="9"/>
  <c r="B1591" i="9"/>
  <c r="F1591" i="9"/>
  <c r="D1587" i="9"/>
  <c r="H1587" i="9"/>
  <c r="B1587" i="9"/>
  <c r="F1587" i="9"/>
  <c r="D1583" i="9"/>
  <c r="H1583" i="9"/>
  <c r="B1583" i="9"/>
  <c r="F1583" i="9"/>
  <c r="D1579" i="9"/>
  <c r="H1579" i="9"/>
  <c r="B1579" i="9"/>
  <c r="F1579" i="9"/>
  <c r="D1575" i="9"/>
  <c r="H1575" i="9"/>
  <c r="B1575" i="9"/>
  <c r="F1575" i="9"/>
  <c r="I1571" i="9"/>
  <c r="D1567" i="9"/>
  <c r="H1567" i="9"/>
  <c r="B1567" i="9"/>
  <c r="F1567" i="9"/>
  <c r="I1563" i="9"/>
  <c r="D1559" i="9"/>
  <c r="H1559" i="9"/>
  <c r="B1559" i="9"/>
  <c r="F1559" i="9"/>
  <c r="D1555" i="9"/>
  <c r="H1555" i="9"/>
  <c r="B1555" i="9"/>
  <c r="F1555" i="9"/>
  <c r="D1551" i="9"/>
  <c r="H1551" i="9"/>
  <c r="B1551" i="9"/>
  <c r="F1551" i="9"/>
  <c r="D1547" i="9"/>
  <c r="H1547" i="9"/>
  <c r="B1547" i="9"/>
  <c r="F1547" i="9"/>
  <c r="D1539" i="9"/>
  <c r="H1539" i="9"/>
  <c r="B1539" i="9"/>
  <c r="F1539" i="9"/>
  <c r="D1535" i="9"/>
  <c r="H1535" i="9"/>
  <c r="B1535" i="9"/>
  <c r="F1535" i="9"/>
  <c r="D1531" i="9"/>
  <c r="H1531" i="9"/>
  <c r="B1531" i="9"/>
  <c r="F1531" i="9"/>
  <c r="D1527" i="9"/>
  <c r="H1527" i="9"/>
  <c r="B1527" i="9"/>
  <c r="F1527" i="9"/>
  <c r="D1523" i="9"/>
  <c r="H1523" i="9"/>
  <c r="B1523" i="9"/>
  <c r="F1523" i="9"/>
  <c r="D1519" i="9"/>
  <c r="H1519" i="9"/>
  <c r="B1519" i="9"/>
  <c r="F1519" i="9"/>
  <c r="D1515" i="9"/>
  <c r="H1515" i="9"/>
  <c r="B1515" i="9"/>
  <c r="F1515" i="9"/>
  <c r="I1511" i="9"/>
  <c r="D1507" i="9"/>
  <c r="H1507" i="9"/>
  <c r="B1507" i="9"/>
  <c r="F1507" i="9"/>
  <c r="I1503" i="9"/>
  <c r="I1495" i="9"/>
  <c r="I1491" i="9"/>
  <c r="D1487" i="9"/>
  <c r="H1487" i="9"/>
  <c r="B1487" i="9"/>
  <c r="F1487" i="9"/>
  <c r="D1483" i="9"/>
  <c r="H1483" i="9"/>
  <c r="B1483" i="9"/>
  <c r="F1483" i="9"/>
  <c r="D1479" i="9"/>
  <c r="H1479" i="9"/>
  <c r="B1479" i="9"/>
  <c r="F1479" i="9"/>
  <c r="D1475" i="9"/>
  <c r="H1475" i="9"/>
  <c r="B1475" i="9"/>
  <c r="F1475" i="9"/>
  <c r="D1471" i="9"/>
  <c r="H1471" i="9"/>
  <c r="B1471" i="9"/>
  <c r="F1471" i="9"/>
  <c r="D1467" i="9"/>
  <c r="H1467" i="9"/>
  <c r="B1467" i="9"/>
  <c r="F1467" i="9"/>
  <c r="I1463" i="9"/>
  <c r="I1459" i="9"/>
  <c r="I1455" i="9"/>
  <c r="D1451" i="9"/>
  <c r="H1451" i="9"/>
  <c r="B1451" i="9"/>
  <c r="F1451" i="9"/>
  <c r="D1447" i="9"/>
  <c r="H1447" i="9"/>
  <c r="B1447" i="9"/>
  <c r="F1447" i="9"/>
  <c r="D1443" i="9"/>
  <c r="H1443" i="9"/>
  <c r="B1443" i="9"/>
  <c r="F1443" i="9"/>
  <c r="D1439" i="9"/>
  <c r="H1439" i="9"/>
  <c r="B1439" i="9"/>
  <c r="F1439" i="9"/>
  <c r="D1435" i="9"/>
  <c r="H1435" i="9"/>
  <c r="B1435" i="9"/>
  <c r="F1435" i="9"/>
  <c r="I1431" i="9"/>
  <c r="I1427" i="9"/>
  <c r="I1419" i="9"/>
  <c r="I1411" i="9"/>
  <c r="D1403" i="9"/>
  <c r="H1403" i="9"/>
  <c r="B1403" i="9"/>
  <c r="F1403" i="9"/>
  <c r="D1399" i="9"/>
  <c r="H1399" i="9"/>
  <c r="B1399" i="9"/>
  <c r="F1399" i="9"/>
  <c r="I1391" i="9"/>
  <c r="D1387" i="9"/>
  <c r="H1387" i="9"/>
  <c r="B1387" i="9"/>
  <c r="F1387" i="9"/>
  <c r="D1383" i="9"/>
  <c r="H1383" i="9"/>
  <c r="B1383" i="9"/>
  <c r="F1383" i="9"/>
  <c r="I1379" i="9"/>
  <c r="D1375" i="9"/>
  <c r="H1375" i="9"/>
  <c r="B1375" i="9"/>
  <c r="F1375" i="9"/>
  <c r="D1371" i="9"/>
  <c r="H1371" i="9"/>
  <c r="B1371" i="9"/>
  <c r="F1371" i="9"/>
  <c r="C1355" i="9"/>
  <c r="G1355" i="9"/>
  <c r="C1351" i="9"/>
  <c r="G1351" i="9"/>
  <c r="C1347" i="9"/>
  <c r="G1347" i="9"/>
  <c r="C1343" i="9"/>
  <c r="G1343" i="9"/>
  <c r="C1339" i="9"/>
  <c r="G1339" i="9"/>
  <c r="C1335" i="9"/>
  <c r="G1335" i="9"/>
  <c r="C1331" i="9"/>
  <c r="G1331" i="9"/>
  <c r="C1327" i="9"/>
  <c r="G1327" i="9"/>
  <c r="C1323" i="9"/>
  <c r="G1323" i="9"/>
  <c r="C1319" i="9"/>
  <c r="G1319" i="9"/>
  <c r="C1315" i="9"/>
  <c r="G1315" i="9"/>
  <c r="C1311" i="9"/>
  <c r="G1311" i="9"/>
  <c r="C1307" i="9"/>
  <c r="G1307" i="9"/>
  <c r="C1303" i="9"/>
  <c r="G1303" i="9"/>
  <c r="C1299" i="9"/>
  <c r="G1299" i="9"/>
  <c r="C1295" i="9"/>
  <c r="G1295" i="9"/>
  <c r="C1291" i="9"/>
  <c r="G1291" i="9"/>
  <c r="C1287" i="9"/>
  <c r="G1287" i="9"/>
  <c r="C1283" i="9"/>
  <c r="G1283" i="9"/>
  <c r="C1279" i="9"/>
  <c r="G1279" i="9"/>
  <c r="C1275" i="9"/>
  <c r="G1275" i="9"/>
  <c r="C1271" i="9"/>
  <c r="G1271" i="9"/>
  <c r="C1267" i="9"/>
  <c r="G1267" i="9"/>
  <c r="C1263" i="9"/>
  <c r="G1263" i="9"/>
  <c r="C1259" i="9"/>
  <c r="G1259" i="9"/>
  <c r="C1255" i="9"/>
  <c r="G1255" i="9"/>
  <c r="C1251" i="9"/>
  <c r="G1251" i="9"/>
  <c r="C1247" i="9"/>
  <c r="G1247" i="9"/>
  <c r="C1243" i="9"/>
  <c r="G1243" i="9"/>
  <c r="C1239" i="9"/>
  <c r="G1239" i="9"/>
  <c r="C1235" i="9"/>
  <c r="G1235" i="9"/>
  <c r="C1231" i="9"/>
  <c r="G1231" i="9"/>
  <c r="C1227" i="9"/>
  <c r="G1227" i="9"/>
  <c r="C1223" i="9"/>
  <c r="G1223" i="9"/>
  <c r="C1219" i="9"/>
  <c r="G1219" i="9"/>
  <c r="C1215" i="9"/>
  <c r="G1215" i="9"/>
  <c r="C1211" i="9"/>
  <c r="G1211" i="9"/>
  <c r="C1207" i="9"/>
  <c r="G1207" i="9"/>
  <c r="C1203" i="9"/>
  <c r="G1203" i="9"/>
  <c r="C1199" i="9"/>
  <c r="G1199" i="9"/>
  <c r="C1195" i="9"/>
  <c r="G1195" i="9"/>
  <c r="C1191" i="9"/>
  <c r="G1191" i="9"/>
  <c r="C1187" i="9"/>
  <c r="G1187" i="9"/>
  <c r="C1183" i="9"/>
  <c r="G1183" i="9"/>
  <c r="C1179" i="9"/>
  <c r="G1179" i="9"/>
  <c r="C1175" i="9"/>
  <c r="G1175" i="9"/>
  <c r="C1171" i="9"/>
  <c r="G1171" i="9"/>
  <c r="C1167" i="9"/>
  <c r="G1167" i="9"/>
  <c r="C1163" i="9"/>
  <c r="G1163" i="9"/>
  <c r="C1159" i="9"/>
  <c r="G1159" i="9"/>
  <c r="C1155" i="9"/>
  <c r="G1155" i="9"/>
  <c r="C1151" i="9"/>
  <c r="G1151" i="9"/>
  <c r="C1147" i="9"/>
  <c r="G1147" i="9"/>
  <c r="C1143" i="9"/>
  <c r="G1143" i="9"/>
  <c r="C1139" i="9"/>
  <c r="G1139" i="9"/>
  <c r="C1135" i="9"/>
  <c r="G1135" i="9"/>
  <c r="C1131" i="9"/>
  <c r="G1131" i="9"/>
  <c r="C1127" i="9"/>
  <c r="G1127" i="9"/>
  <c r="C1123" i="9"/>
  <c r="G1123" i="9"/>
  <c r="C1119" i="9"/>
  <c r="G1119" i="9"/>
  <c r="C1115" i="9"/>
  <c r="G1115" i="9"/>
  <c r="C1111" i="9"/>
  <c r="G1111" i="9"/>
  <c r="C1107" i="9"/>
  <c r="G1107" i="9"/>
  <c r="C1103" i="9"/>
  <c r="G1103" i="9"/>
  <c r="C1099" i="9"/>
  <c r="G1099" i="9"/>
  <c r="C1095" i="9"/>
  <c r="G1095" i="9"/>
  <c r="C1091" i="9"/>
  <c r="G1091" i="9"/>
  <c r="C1087" i="9"/>
  <c r="G1087" i="9"/>
  <c r="C1083" i="9"/>
  <c r="G1083" i="9"/>
  <c r="C1079" i="9"/>
  <c r="G1079" i="9"/>
  <c r="C1075" i="9"/>
  <c r="G1075" i="9"/>
  <c r="C1071" i="9"/>
  <c r="G1071" i="9"/>
  <c r="C1067" i="9"/>
  <c r="G1067" i="9"/>
  <c r="C1063" i="9"/>
  <c r="G1063" i="9"/>
  <c r="C1059" i="9"/>
  <c r="G1059" i="9"/>
  <c r="C1055" i="9"/>
  <c r="G1055" i="9"/>
  <c r="C1051" i="9"/>
  <c r="G1051" i="9"/>
  <c r="C1047" i="9"/>
  <c r="G1047" i="9"/>
  <c r="C1043" i="9"/>
  <c r="G1043" i="9"/>
  <c r="C1039" i="9"/>
  <c r="G1039" i="9"/>
  <c r="C1035" i="9"/>
  <c r="G1035" i="9"/>
  <c r="C1031" i="9"/>
  <c r="G1031" i="9"/>
  <c r="C1027" i="9"/>
  <c r="G1027" i="9"/>
  <c r="C1023" i="9"/>
  <c r="G1023" i="9"/>
  <c r="C1019" i="9"/>
  <c r="G1019" i="9"/>
  <c r="H1359" i="9"/>
  <c r="D1359" i="9"/>
  <c r="C1357" i="9"/>
  <c r="G1357" i="9"/>
  <c r="I1355" i="9"/>
  <c r="D1355" i="9"/>
  <c r="C1353" i="9"/>
  <c r="G1353" i="9"/>
  <c r="I1351" i="9"/>
  <c r="D1351" i="9"/>
  <c r="C1349" i="9"/>
  <c r="G1349" i="9"/>
  <c r="I1347" i="9"/>
  <c r="D1347" i="9"/>
  <c r="C1345" i="9"/>
  <c r="G1345" i="9"/>
  <c r="I1343" i="9"/>
  <c r="D1343" i="9"/>
  <c r="C1341" i="9"/>
  <c r="G1341" i="9"/>
  <c r="I1339" i="9"/>
  <c r="D1339" i="9"/>
  <c r="C1337" i="9"/>
  <c r="G1337" i="9"/>
  <c r="I1335" i="9"/>
  <c r="D1335" i="9"/>
  <c r="C1333" i="9"/>
  <c r="G1333" i="9"/>
  <c r="I1331" i="9"/>
  <c r="D1331" i="9"/>
  <c r="C1329" i="9"/>
  <c r="G1329" i="9"/>
  <c r="I1327" i="9"/>
  <c r="D1327" i="9"/>
  <c r="C1325" i="9"/>
  <c r="G1325" i="9"/>
  <c r="I1323" i="9"/>
  <c r="D1323" i="9"/>
  <c r="C1321" i="9"/>
  <c r="G1321" i="9"/>
  <c r="I1319" i="9"/>
  <c r="D1319" i="9"/>
  <c r="C1317" i="9"/>
  <c r="G1317" i="9"/>
  <c r="I1315" i="9"/>
  <c r="D1315" i="9"/>
  <c r="C1313" i="9"/>
  <c r="G1313" i="9"/>
  <c r="I1311" i="9"/>
  <c r="D1311" i="9"/>
  <c r="C1309" i="9"/>
  <c r="G1309" i="9"/>
  <c r="I1307" i="9"/>
  <c r="D1307" i="9"/>
  <c r="C1305" i="9"/>
  <c r="G1305" i="9"/>
  <c r="I1303" i="9"/>
  <c r="D1303" i="9"/>
  <c r="C1301" i="9"/>
  <c r="G1301" i="9"/>
  <c r="I1299" i="9"/>
  <c r="D1299" i="9"/>
  <c r="C1297" i="9"/>
  <c r="G1297" i="9"/>
  <c r="I1295" i="9"/>
  <c r="D1295" i="9"/>
  <c r="C1293" i="9"/>
  <c r="G1293" i="9"/>
  <c r="I1291" i="9"/>
  <c r="D1291" i="9"/>
  <c r="C1289" i="9"/>
  <c r="G1289" i="9"/>
  <c r="I1287" i="9"/>
  <c r="D1287" i="9"/>
  <c r="C1285" i="9"/>
  <c r="G1285" i="9"/>
  <c r="I1283" i="9"/>
  <c r="D1283" i="9"/>
  <c r="C1281" i="9"/>
  <c r="G1281" i="9"/>
  <c r="I1279" i="9"/>
  <c r="D1279" i="9"/>
  <c r="C1277" i="9"/>
  <c r="G1277" i="9"/>
  <c r="I1275" i="9"/>
  <c r="D1275" i="9"/>
  <c r="C1273" i="9"/>
  <c r="G1273" i="9"/>
  <c r="I1271" i="9"/>
  <c r="D1271" i="9"/>
  <c r="C1269" i="9"/>
  <c r="G1269" i="9"/>
  <c r="I1267" i="9"/>
  <c r="D1267" i="9"/>
  <c r="C1265" i="9"/>
  <c r="G1265" i="9"/>
  <c r="I1263" i="9"/>
  <c r="D1263" i="9"/>
  <c r="C1261" i="9"/>
  <c r="G1261" i="9"/>
  <c r="I1259" i="9"/>
  <c r="D1259" i="9"/>
  <c r="C1257" i="9"/>
  <c r="G1257" i="9"/>
  <c r="I1255" i="9"/>
  <c r="D1255" i="9"/>
  <c r="C1253" i="9"/>
  <c r="G1253" i="9"/>
  <c r="I1251" i="9"/>
  <c r="D1251" i="9"/>
  <c r="C1249" i="9"/>
  <c r="G1249" i="9"/>
  <c r="I1247" i="9"/>
  <c r="D1247" i="9"/>
  <c r="C1245" i="9"/>
  <c r="G1245" i="9"/>
  <c r="I1243" i="9"/>
  <c r="D1243" i="9"/>
  <c r="C1241" i="9"/>
  <c r="G1241" i="9"/>
  <c r="I1239" i="9"/>
  <c r="D1239" i="9"/>
  <c r="C1237" i="9"/>
  <c r="G1237" i="9"/>
  <c r="I1235" i="9"/>
  <c r="D1235" i="9"/>
  <c r="C1233" i="9"/>
  <c r="G1233" i="9"/>
  <c r="I1231" i="9"/>
  <c r="D1231" i="9"/>
  <c r="C1229" i="9"/>
  <c r="G1229" i="9"/>
  <c r="I1227" i="9"/>
  <c r="D1227" i="9"/>
  <c r="C1225" i="9"/>
  <c r="G1225" i="9"/>
  <c r="I1223" i="9"/>
  <c r="D1223" i="9"/>
  <c r="C1221" i="9"/>
  <c r="G1221" i="9"/>
  <c r="I1219" i="9"/>
  <c r="D1219" i="9"/>
  <c r="C1217" i="9"/>
  <c r="G1217" i="9"/>
  <c r="I1215" i="9"/>
  <c r="D1215" i="9"/>
  <c r="C1213" i="9"/>
  <c r="G1213" i="9"/>
  <c r="I1211" i="9"/>
  <c r="D1211" i="9"/>
  <c r="C1209" i="9"/>
  <c r="G1209" i="9"/>
  <c r="I1207" i="9"/>
  <c r="D1207" i="9"/>
  <c r="C1205" i="9"/>
  <c r="G1205" i="9"/>
  <c r="I1203" i="9"/>
  <c r="D1203" i="9"/>
  <c r="C1201" i="9"/>
  <c r="G1201" i="9"/>
  <c r="I1199" i="9"/>
  <c r="D1199" i="9"/>
  <c r="C1197" i="9"/>
  <c r="G1197" i="9"/>
  <c r="I1195" i="9"/>
  <c r="D1195" i="9"/>
  <c r="C1193" i="9"/>
  <c r="G1193" i="9"/>
  <c r="I1191" i="9"/>
  <c r="D1191" i="9"/>
  <c r="C1189" i="9"/>
  <c r="G1189" i="9"/>
  <c r="I1187" i="9"/>
  <c r="D1187" i="9"/>
  <c r="C1185" i="9"/>
  <c r="G1185" i="9"/>
  <c r="I1183" i="9"/>
  <c r="D1183" i="9"/>
  <c r="C1181" i="9"/>
  <c r="G1181" i="9"/>
  <c r="I1179" i="9"/>
  <c r="D1179" i="9"/>
  <c r="C1177" i="9"/>
  <c r="G1177" i="9"/>
  <c r="I1175" i="9"/>
  <c r="D1175" i="9"/>
  <c r="C1173" i="9"/>
  <c r="G1173" i="9"/>
  <c r="I1171" i="9"/>
  <c r="D1171" i="9"/>
  <c r="C1169" i="9"/>
  <c r="G1169" i="9"/>
  <c r="I1167" i="9"/>
  <c r="D1167" i="9"/>
  <c r="C1165" i="9"/>
  <c r="G1165" i="9"/>
  <c r="I1163" i="9"/>
  <c r="D1163" i="9"/>
  <c r="C1161" i="9"/>
  <c r="G1161" i="9"/>
  <c r="I1159" i="9"/>
  <c r="D1159" i="9"/>
  <c r="C1157" i="9"/>
  <c r="G1157" i="9"/>
  <c r="I1155" i="9"/>
  <c r="D1155" i="9"/>
  <c r="C1153" i="9"/>
  <c r="G1153" i="9"/>
  <c r="I1151" i="9"/>
  <c r="D1151" i="9"/>
  <c r="C1149" i="9"/>
  <c r="G1149" i="9"/>
  <c r="I1147" i="9"/>
  <c r="D1147" i="9"/>
  <c r="C1145" i="9"/>
  <c r="G1145" i="9"/>
  <c r="I1143" i="9"/>
  <c r="D1143" i="9"/>
  <c r="C1141" i="9"/>
  <c r="G1141" i="9"/>
  <c r="I1139" i="9"/>
  <c r="D1139" i="9"/>
  <c r="C1137" i="9"/>
  <c r="G1137" i="9"/>
  <c r="I1135" i="9"/>
  <c r="D1135" i="9"/>
  <c r="C1133" i="9"/>
  <c r="G1133" i="9"/>
  <c r="I1131" i="9"/>
  <c r="D1131" i="9"/>
  <c r="C1129" i="9"/>
  <c r="G1129" i="9"/>
  <c r="I1127" i="9"/>
  <c r="D1127" i="9"/>
  <c r="C1125" i="9"/>
  <c r="G1125" i="9"/>
  <c r="I1123" i="9"/>
  <c r="D1123" i="9"/>
  <c r="C1121" i="9"/>
  <c r="G1121" i="9"/>
  <c r="I1119" i="9"/>
  <c r="D1119" i="9"/>
  <c r="C1117" i="9"/>
  <c r="G1117" i="9"/>
  <c r="I1115" i="9"/>
  <c r="D1115" i="9"/>
  <c r="C1113" i="9"/>
  <c r="G1113" i="9"/>
  <c r="I1111" i="9"/>
  <c r="D1111" i="9"/>
  <c r="C1109" i="9"/>
  <c r="G1109" i="9"/>
  <c r="I1107" i="9"/>
  <c r="D1107" i="9"/>
  <c r="C1105" i="9"/>
  <c r="G1105" i="9"/>
  <c r="I1103" i="9"/>
  <c r="D1103" i="9"/>
  <c r="C1101" i="9"/>
  <c r="G1101" i="9"/>
  <c r="I1099" i="9"/>
  <c r="D1099" i="9"/>
  <c r="C1097" i="9"/>
  <c r="G1097" i="9"/>
  <c r="I1095" i="9"/>
  <c r="D1095" i="9"/>
  <c r="C1093" i="9"/>
  <c r="G1093" i="9"/>
  <c r="I1091" i="9"/>
  <c r="D1091" i="9"/>
  <c r="C1089" i="9"/>
  <c r="G1089" i="9"/>
  <c r="I1087" i="9"/>
  <c r="D1087" i="9"/>
  <c r="C1085" i="9"/>
  <c r="G1085" i="9"/>
  <c r="I1083" i="9"/>
  <c r="D1083" i="9"/>
  <c r="C1081" i="9"/>
  <c r="G1081" i="9"/>
  <c r="I1079" i="9"/>
  <c r="D1079" i="9"/>
  <c r="C1077" i="9"/>
  <c r="G1077" i="9"/>
  <c r="I1075" i="9"/>
  <c r="D1075" i="9"/>
  <c r="C1073" i="9"/>
  <c r="G1073" i="9"/>
  <c r="I1071" i="9"/>
  <c r="D1071" i="9"/>
  <c r="C1069" i="9"/>
  <c r="G1069" i="9"/>
  <c r="I1067" i="9"/>
  <c r="D1067" i="9"/>
  <c r="C1065" i="9"/>
  <c r="G1065" i="9"/>
  <c r="I1063" i="9"/>
  <c r="D1063" i="9"/>
  <c r="C1061" i="9"/>
  <c r="G1061" i="9"/>
  <c r="I1059" i="9"/>
  <c r="D1059" i="9"/>
  <c r="C1057" i="9"/>
  <c r="G1057" i="9"/>
  <c r="I1055" i="9"/>
  <c r="D1055" i="9"/>
  <c r="C1053" i="9"/>
  <c r="G1053" i="9"/>
  <c r="I1051" i="9"/>
  <c r="D1051" i="9"/>
  <c r="C1049" i="9"/>
  <c r="G1049" i="9"/>
  <c r="I1047" i="9"/>
  <c r="D1047" i="9"/>
  <c r="C1045" i="9"/>
  <c r="G1045" i="9"/>
  <c r="I1043" i="9"/>
  <c r="D1043" i="9"/>
  <c r="C1041" i="9"/>
  <c r="G1041" i="9"/>
  <c r="I1039" i="9"/>
  <c r="D1039" i="9"/>
  <c r="C1037" i="9"/>
  <c r="G1037" i="9"/>
  <c r="I1035" i="9"/>
  <c r="D1035" i="9"/>
  <c r="C1033" i="9"/>
  <c r="G1033" i="9"/>
  <c r="I1031" i="9"/>
  <c r="D1031" i="9"/>
  <c r="C1029" i="9"/>
  <c r="G1029" i="9"/>
  <c r="I1027" i="9"/>
  <c r="D1027" i="9"/>
  <c r="C1025" i="9"/>
  <c r="G1025" i="9"/>
  <c r="I1023" i="9"/>
  <c r="D1023" i="9"/>
  <c r="C1021" i="9"/>
  <c r="G1021" i="9"/>
  <c r="I1019" i="9"/>
  <c r="D1019" i="9"/>
  <c r="G1017" i="9"/>
  <c r="G1015" i="9"/>
  <c r="G1013" i="9"/>
  <c r="G1011" i="9"/>
  <c r="G1009" i="9"/>
  <c r="G1007" i="9"/>
  <c r="G1005" i="9"/>
  <c r="G1003" i="9"/>
  <c r="G1001" i="9"/>
  <c r="G999" i="9"/>
  <c r="G997" i="9"/>
  <c r="G995" i="9"/>
  <c r="G993" i="9"/>
  <c r="G991" i="9"/>
  <c r="G989" i="9"/>
  <c r="G987" i="9"/>
  <c r="G985" i="9"/>
  <c r="G983" i="9"/>
  <c r="G981" i="9"/>
  <c r="G979" i="9"/>
  <c r="G977" i="9"/>
  <c r="G975" i="9"/>
  <c r="G973" i="9"/>
  <c r="G971" i="9"/>
  <c r="G969" i="9"/>
  <c r="G967" i="9"/>
  <c r="G965" i="9"/>
  <c r="G963" i="9"/>
  <c r="G961" i="9"/>
  <c r="G959" i="9"/>
  <c r="G957" i="9"/>
  <c r="G955" i="9"/>
  <c r="G953" i="9"/>
  <c r="G951" i="9"/>
  <c r="G949" i="9"/>
  <c r="G947" i="9"/>
  <c r="G945" i="9"/>
  <c r="G943" i="9"/>
  <c r="G941" i="9"/>
  <c r="G939" i="9"/>
  <c r="G937" i="9"/>
  <c r="G935" i="9"/>
  <c r="G933" i="9"/>
  <c r="G931" i="9"/>
  <c r="G929" i="9"/>
  <c r="G927" i="9"/>
  <c r="G925" i="9"/>
  <c r="G923" i="9"/>
  <c r="G921" i="9"/>
  <c r="G919" i="9"/>
  <c r="G917" i="9"/>
  <c r="G915" i="9"/>
  <c r="G913" i="9"/>
  <c r="G911" i="9"/>
  <c r="G909" i="9"/>
  <c r="G907" i="9"/>
  <c r="G905" i="9"/>
  <c r="G903" i="9"/>
  <c r="G901" i="9"/>
  <c r="G899" i="9"/>
  <c r="G897" i="9"/>
  <c r="G895" i="9"/>
  <c r="G893" i="9"/>
  <c r="G891" i="9"/>
  <c r="G889" i="9"/>
  <c r="G887" i="9"/>
  <c r="G885" i="9"/>
  <c r="G883" i="9"/>
  <c r="G881" i="9"/>
  <c r="G879" i="9"/>
  <c r="G877" i="9"/>
  <c r="G875" i="9"/>
  <c r="G873" i="9"/>
  <c r="G871" i="9"/>
  <c r="G869" i="9"/>
  <c r="G867" i="9"/>
  <c r="G865" i="9"/>
  <c r="G863" i="9"/>
  <c r="G861" i="9"/>
  <c r="G859" i="9"/>
  <c r="G857" i="9"/>
  <c r="G855" i="9"/>
  <c r="G853" i="9"/>
  <c r="G851" i="9"/>
  <c r="G849" i="9"/>
  <c r="G847" i="9"/>
  <c r="G845" i="9"/>
  <c r="G843" i="9"/>
  <c r="G841" i="9"/>
  <c r="G839" i="9"/>
  <c r="G837" i="9"/>
  <c r="G835" i="9"/>
  <c r="G833" i="9"/>
  <c r="G831" i="9"/>
  <c r="G829" i="9"/>
  <c r="G827" i="9"/>
  <c r="G825" i="9"/>
  <c r="G823" i="9"/>
  <c r="G821" i="9"/>
  <c r="G819" i="9"/>
  <c r="G817" i="9"/>
  <c r="G815" i="9"/>
  <c r="G813" i="9"/>
  <c r="G811" i="9"/>
  <c r="G809" i="9"/>
  <c r="G807" i="9"/>
  <c r="G805" i="9"/>
  <c r="G803" i="9"/>
  <c r="G801" i="9"/>
  <c r="G799" i="9"/>
  <c r="G797" i="9"/>
  <c r="G795" i="9"/>
  <c r="G793" i="9"/>
  <c r="G791" i="9"/>
  <c r="G789" i="9"/>
  <c r="G787" i="9"/>
  <c r="G785" i="9"/>
  <c r="G783" i="9"/>
  <c r="G781" i="9"/>
  <c r="G779" i="9"/>
  <c r="G777" i="9"/>
  <c r="G775" i="9"/>
  <c r="G773" i="9"/>
  <c r="G771" i="9"/>
  <c r="G769" i="9"/>
  <c r="G767" i="9"/>
  <c r="G765" i="9"/>
  <c r="G763" i="9"/>
  <c r="G761" i="9"/>
  <c r="G759" i="9"/>
  <c r="G757" i="9"/>
  <c r="G755" i="9"/>
  <c r="G753" i="9"/>
  <c r="G751" i="9"/>
  <c r="G749" i="9"/>
  <c r="G747" i="9"/>
  <c r="G745" i="9"/>
  <c r="G743" i="9"/>
  <c r="G741" i="9"/>
  <c r="G739" i="9"/>
  <c r="G737" i="9"/>
  <c r="G735" i="9"/>
  <c r="G733" i="9"/>
  <c r="G731" i="9"/>
  <c r="G729" i="9"/>
  <c r="G727" i="9"/>
  <c r="G725" i="9"/>
  <c r="G723" i="9"/>
  <c r="G721" i="9"/>
  <c r="G719" i="9"/>
  <c r="G717" i="9"/>
  <c r="G715" i="9"/>
  <c r="G713" i="9"/>
  <c r="G711" i="9"/>
  <c r="G709" i="9"/>
  <c r="G707" i="9"/>
  <c r="G705" i="9"/>
  <c r="G703" i="9"/>
  <c r="G701" i="9"/>
  <c r="G699" i="9"/>
  <c r="G697" i="9"/>
  <c r="G695" i="9"/>
  <c r="G693" i="9"/>
  <c r="G691" i="9"/>
  <c r="G689" i="9"/>
  <c r="G687" i="9"/>
  <c r="G685" i="9"/>
  <c r="G683" i="9"/>
  <c r="G681" i="9"/>
  <c r="G679" i="9"/>
  <c r="G677" i="9"/>
  <c r="G675" i="9"/>
  <c r="G673" i="9"/>
  <c r="G671" i="9"/>
  <c r="G669" i="9"/>
  <c r="G667" i="9"/>
  <c r="G665" i="9"/>
  <c r="G663" i="9"/>
  <c r="G661" i="9"/>
  <c r="G659" i="9"/>
  <c r="G657" i="9"/>
  <c r="G655" i="9"/>
  <c r="G653" i="9"/>
  <c r="G651" i="9"/>
  <c r="G649" i="9"/>
  <c r="G647" i="9"/>
  <c r="G645" i="9"/>
  <c r="G643" i="9"/>
  <c r="G641" i="9"/>
  <c r="G639" i="9"/>
  <c r="G637" i="9"/>
  <c r="G635" i="9"/>
  <c r="G633" i="9"/>
  <c r="G631" i="9"/>
  <c r="G629" i="9"/>
  <c r="G627" i="9"/>
  <c r="G625" i="9"/>
  <c r="G623" i="9"/>
  <c r="G621" i="9"/>
  <c r="G619" i="9"/>
  <c r="G617" i="9"/>
  <c r="G615" i="9"/>
  <c r="G613" i="9"/>
  <c r="G611" i="9"/>
  <c r="G609" i="9"/>
  <c r="G607" i="9"/>
  <c r="G605" i="9"/>
  <c r="G603" i="9"/>
  <c r="G601" i="9"/>
  <c r="G599" i="9"/>
  <c r="G597" i="9"/>
  <c r="G595" i="9"/>
  <c r="G593" i="9"/>
  <c r="G591" i="9"/>
  <c r="G589" i="9"/>
  <c r="G587" i="9"/>
  <c r="G585" i="9"/>
  <c r="G583" i="9"/>
  <c r="G581" i="9"/>
  <c r="G579" i="9"/>
  <c r="G577" i="9"/>
  <c r="G575" i="9"/>
  <c r="G573" i="9"/>
  <c r="G571" i="9"/>
  <c r="G569" i="9"/>
  <c r="G567" i="9"/>
  <c r="G565" i="9"/>
  <c r="G563" i="9"/>
  <c r="G561" i="9"/>
  <c r="G559" i="9"/>
  <c r="G557" i="9"/>
  <c r="G555" i="9"/>
  <c r="G553" i="9"/>
  <c r="G551" i="9"/>
  <c r="G549" i="9"/>
  <c r="G547" i="9"/>
  <c r="G545" i="9"/>
  <c r="G543" i="9"/>
  <c r="G541" i="9"/>
  <c r="G539" i="9"/>
  <c r="G537" i="9"/>
  <c r="G535" i="9"/>
  <c r="G533" i="9"/>
  <c r="G531" i="9"/>
  <c r="G529" i="9"/>
  <c r="G527" i="9"/>
  <c r="G525" i="9"/>
  <c r="G523" i="9"/>
  <c r="G521" i="9"/>
  <c r="G519" i="9"/>
  <c r="G517" i="9"/>
  <c r="G515" i="9"/>
  <c r="G513" i="9"/>
  <c r="G511" i="9"/>
  <c r="G509" i="9"/>
  <c r="G507" i="9"/>
  <c r="G505" i="9"/>
  <c r="G503" i="9"/>
  <c r="G501" i="9"/>
  <c r="G499" i="9"/>
  <c r="G497" i="9"/>
  <c r="G495" i="9"/>
  <c r="G493" i="9"/>
  <c r="G491" i="9"/>
  <c r="G489" i="9"/>
  <c r="G487" i="9"/>
  <c r="G485" i="9"/>
  <c r="G483" i="9"/>
  <c r="G481" i="9"/>
  <c r="G479" i="9"/>
  <c r="G477" i="9"/>
  <c r="G475" i="9"/>
  <c r="G473" i="9"/>
  <c r="G471" i="9"/>
  <c r="G469" i="9"/>
  <c r="G467" i="9"/>
  <c r="G465" i="9"/>
  <c r="G463" i="9"/>
  <c r="G461" i="9"/>
  <c r="G459" i="9"/>
  <c r="G457" i="9"/>
  <c r="G455" i="9"/>
  <c r="G453" i="9"/>
  <c r="G451" i="9"/>
  <c r="G449" i="9"/>
  <c r="G447" i="9"/>
  <c r="G445" i="9"/>
  <c r="G443" i="9"/>
  <c r="G441" i="9"/>
  <c r="G439" i="9"/>
  <c r="G437" i="9"/>
  <c r="G435" i="9"/>
  <c r="G433" i="9"/>
  <c r="G431" i="9"/>
  <c r="G429" i="9"/>
  <c r="G427" i="9"/>
  <c r="G425" i="9"/>
  <c r="G423" i="9"/>
  <c r="G421" i="9"/>
  <c r="G419" i="9"/>
  <c r="G417" i="9"/>
  <c r="G415" i="9"/>
  <c r="G413" i="9"/>
  <c r="G411" i="9"/>
  <c r="G409" i="9"/>
  <c r="G407" i="9"/>
  <c r="G405" i="9"/>
  <c r="G403" i="9"/>
  <c r="G401" i="9"/>
  <c r="G399" i="9"/>
  <c r="G397" i="9"/>
  <c r="G395" i="9"/>
  <c r="G393" i="9"/>
  <c r="G391" i="9"/>
  <c r="G389" i="9"/>
  <c r="G387" i="9"/>
  <c r="G385" i="9"/>
  <c r="G383" i="9"/>
  <c r="G381" i="9"/>
  <c r="G379" i="9"/>
  <c r="G377" i="9"/>
  <c r="G375" i="9"/>
  <c r="G373" i="9"/>
  <c r="G371" i="9"/>
  <c r="G369" i="9"/>
  <c r="G367" i="9"/>
  <c r="G365" i="9"/>
  <c r="G363" i="9"/>
  <c r="G361" i="9"/>
  <c r="G359" i="9"/>
  <c r="G357" i="9"/>
  <c r="G355" i="9"/>
  <c r="G353" i="9"/>
  <c r="G351" i="9"/>
  <c r="G349" i="9"/>
  <c r="G347" i="9"/>
  <c r="G345" i="9"/>
  <c r="G343" i="9"/>
  <c r="G341" i="9"/>
  <c r="G339" i="9"/>
  <c r="G337" i="9"/>
  <c r="G335" i="9"/>
  <c r="G333" i="9"/>
  <c r="G331" i="9"/>
  <c r="G329" i="9"/>
  <c r="G327" i="9"/>
  <c r="G325" i="9"/>
  <c r="G323" i="9"/>
  <c r="G321" i="9"/>
  <c r="G319" i="9"/>
  <c r="G317" i="9"/>
  <c r="G315" i="9"/>
  <c r="G313" i="9"/>
  <c r="G311" i="9"/>
  <c r="G309" i="9"/>
  <c r="G307" i="9"/>
  <c r="G305" i="9"/>
  <c r="G303" i="9"/>
  <c r="G301" i="9"/>
  <c r="G299" i="9"/>
  <c r="G297" i="9"/>
  <c r="G295" i="9"/>
  <c r="G293" i="9"/>
  <c r="G291" i="9"/>
  <c r="G289" i="9"/>
  <c r="G287" i="9"/>
  <c r="G285" i="9"/>
  <c r="G283" i="9"/>
  <c r="G281" i="9"/>
  <c r="G279" i="9"/>
  <c r="G277" i="9"/>
  <c r="G275" i="9"/>
  <c r="G273" i="9"/>
  <c r="G271" i="9"/>
  <c r="G269" i="9"/>
  <c r="G267" i="9"/>
  <c r="G265" i="9"/>
  <c r="G263" i="9"/>
  <c r="G261" i="9"/>
  <c r="G259" i="9"/>
  <c r="G257" i="9"/>
  <c r="G255" i="9"/>
  <c r="G253" i="9"/>
  <c r="G251" i="9"/>
  <c r="G249" i="9"/>
  <c r="G247" i="9"/>
  <c r="G245" i="9"/>
  <c r="G243" i="9"/>
  <c r="G241" i="9"/>
  <c r="G239" i="9"/>
  <c r="G237" i="9"/>
  <c r="G235" i="9"/>
  <c r="G233" i="9"/>
  <c r="G231" i="9"/>
  <c r="G229" i="9"/>
  <c r="G227" i="9"/>
  <c r="G225" i="9"/>
  <c r="G223" i="9"/>
  <c r="G221" i="9"/>
  <c r="G219" i="9"/>
  <c r="G217" i="9"/>
  <c r="G215" i="9"/>
  <c r="G213" i="9"/>
  <c r="G211" i="9"/>
  <c r="G209" i="9"/>
  <c r="G207" i="9"/>
  <c r="G205" i="9"/>
  <c r="G203" i="9"/>
  <c r="G201" i="9"/>
  <c r="G199" i="9"/>
  <c r="G197" i="9"/>
  <c r="G195" i="9"/>
  <c r="G193" i="9"/>
  <c r="G191" i="9"/>
  <c r="G189" i="9"/>
  <c r="G187" i="9"/>
  <c r="G185" i="9"/>
  <c r="G183" i="9"/>
  <c r="G181" i="9"/>
  <c r="G179" i="9"/>
  <c r="G177" i="9"/>
  <c r="G175" i="9"/>
  <c r="G173" i="9"/>
  <c r="G171" i="9"/>
  <c r="C169" i="9"/>
  <c r="G169" i="9"/>
  <c r="I167" i="9"/>
  <c r="C165" i="9"/>
  <c r="G165" i="9"/>
  <c r="I163" i="9"/>
  <c r="C161" i="9"/>
  <c r="G161" i="9"/>
  <c r="I159" i="9"/>
  <c r="C157" i="9"/>
  <c r="G157" i="9"/>
  <c r="I155" i="9"/>
  <c r="C153" i="9"/>
  <c r="G153" i="9"/>
  <c r="I151" i="9"/>
  <c r="C149" i="9"/>
  <c r="G149" i="9"/>
  <c r="I147" i="9"/>
  <c r="C145" i="9"/>
  <c r="G145" i="9"/>
  <c r="I143" i="9"/>
  <c r="C141" i="9"/>
  <c r="G141" i="9"/>
  <c r="I139" i="9"/>
  <c r="C137" i="9"/>
  <c r="G137" i="9"/>
  <c r="I135" i="9"/>
  <c r="C133" i="9"/>
  <c r="G133" i="9"/>
  <c r="I131" i="9"/>
  <c r="C129" i="9"/>
  <c r="G129" i="9"/>
  <c r="I127" i="9"/>
  <c r="C125" i="9"/>
  <c r="G125" i="9"/>
  <c r="I123" i="9"/>
  <c r="C121" i="9"/>
  <c r="G121" i="9"/>
  <c r="I119" i="9"/>
  <c r="C117" i="9"/>
  <c r="G117" i="9"/>
  <c r="I115" i="9"/>
  <c r="C113" i="9"/>
  <c r="G113" i="9"/>
  <c r="I111" i="9"/>
  <c r="C109" i="9"/>
  <c r="G109" i="9"/>
  <c r="I107" i="9"/>
  <c r="C105" i="9"/>
  <c r="G105" i="9"/>
  <c r="I103" i="9"/>
  <c r="C101" i="9"/>
  <c r="G101" i="9"/>
  <c r="I99" i="9"/>
  <c r="C97" i="9"/>
  <c r="G97" i="9"/>
  <c r="I95" i="9"/>
  <c r="C93" i="9"/>
  <c r="G93" i="9"/>
  <c r="I91" i="9"/>
  <c r="C89" i="9"/>
  <c r="G89" i="9"/>
  <c r="I87" i="9"/>
  <c r="C85" i="9"/>
  <c r="G85" i="9"/>
  <c r="I83" i="9"/>
  <c r="C81" i="9"/>
  <c r="G81" i="9"/>
  <c r="I79" i="9"/>
  <c r="C77" i="9"/>
  <c r="G77" i="9"/>
  <c r="I75" i="9"/>
  <c r="C73" i="9"/>
  <c r="G73" i="9"/>
  <c r="I71" i="9"/>
  <c r="C69" i="9"/>
  <c r="G69" i="9"/>
  <c r="I67" i="9"/>
  <c r="C65" i="9"/>
  <c r="G65" i="9"/>
  <c r="I63" i="9"/>
  <c r="C61" i="9"/>
  <c r="G61" i="9"/>
  <c r="I59" i="9"/>
  <c r="C57" i="9"/>
  <c r="G57" i="9"/>
  <c r="I55" i="9"/>
  <c r="C53" i="9"/>
  <c r="G53" i="9"/>
  <c r="I51" i="9"/>
  <c r="C49" i="9"/>
  <c r="G49" i="9"/>
  <c r="I47" i="9"/>
  <c r="C45" i="9"/>
  <c r="G45" i="9"/>
  <c r="I43" i="9"/>
  <c r="C41" i="9"/>
  <c r="G41" i="9"/>
  <c r="I39" i="9"/>
  <c r="C37" i="9"/>
  <c r="G37" i="9"/>
  <c r="I35" i="9"/>
  <c r="C33" i="9"/>
  <c r="G33" i="9"/>
  <c r="I31" i="9"/>
  <c r="C29" i="9"/>
  <c r="G29" i="9"/>
  <c r="I27" i="9"/>
  <c r="C25" i="9"/>
  <c r="G25" i="9"/>
  <c r="I23" i="9"/>
  <c r="C21" i="9"/>
  <c r="G21" i="9"/>
  <c r="I19" i="9"/>
  <c r="C17" i="9"/>
  <c r="G17" i="9"/>
  <c r="I15" i="9"/>
  <c r="C13" i="9"/>
  <c r="G13" i="9"/>
  <c r="I11" i="9"/>
  <c r="C9" i="9"/>
  <c r="G9" i="9"/>
  <c r="I7" i="9"/>
  <c r="C5" i="9"/>
  <c r="G5" i="9"/>
  <c r="I3" i="9"/>
  <c r="C4801" i="9"/>
  <c r="G4801" i="9"/>
  <c r="I4799" i="9"/>
  <c r="C4797" i="9"/>
  <c r="G4797" i="9"/>
  <c r="I4795" i="9"/>
  <c r="C4793" i="9"/>
  <c r="G4793" i="9"/>
  <c r="I4791" i="9"/>
  <c r="C4789" i="9"/>
  <c r="G4789" i="9"/>
  <c r="I4787" i="9"/>
  <c r="C4785" i="9"/>
  <c r="G4785" i="9"/>
  <c r="I4783" i="9"/>
  <c r="C4781" i="9"/>
  <c r="G4781" i="9"/>
  <c r="I4779" i="9"/>
  <c r="C4777" i="9"/>
  <c r="G4777" i="9"/>
  <c r="I4775" i="9"/>
  <c r="C4773" i="9"/>
  <c r="G4773" i="9"/>
  <c r="I4771" i="9"/>
  <c r="C4769" i="9"/>
  <c r="G4769" i="9"/>
  <c r="I4767" i="9"/>
  <c r="C4765" i="9"/>
  <c r="G4765" i="9"/>
  <c r="I4763" i="9"/>
  <c r="C4761" i="9"/>
  <c r="G4761" i="9"/>
  <c r="I4759" i="9"/>
  <c r="C4757" i="9"/>
  <c r="G4757" i="9"/>
  <c r="I4755" i="9"/>
  <c r="C4753" i="9"/>
  <c r="G4753" i="9"/>
  <c r="I4751" i="9"/>
  <c r="C4749" i="9"/>
  <c r="G4749" i="9"/>
  <c r="I4747" i="9"/>
  <c r="C4745" i="9"/>
  <c r="G4745" i="9"/>
  <c r="I4743" i="9"/>
  <c r="C4741" i="9"/>
  <c r="G4741" i="9"/>
  <c r="I4739" i="9"/>
  <c r="C4737" i="9"/>
  <c r="G4737" i="9"/>
  <c r="I4735" i="9"/>
  <c r="C4733" i="9"/>
  <c r="G4733" i="9"/>
  <c r="C4729" i="9"/>
  <c r="G4729" i="9"/>
  <c r="C4725" i="9"/>
  <c r="G4725" i="9"/>
  <c r="C4721" i="9"/>
  <c r="G4721" i="9"/>
  <c r="C4717" i="9"/>
  <c r="G4717" i="9"/>
  <c r="C4713" i="9"/>
  <c r="G4713" i="9"/>
  <c r="C4709" i="9"/>
  <c r="G4709" i="9"/>
  <c r="C4705" i="9"/>
  <c r="G4705" i="9"/>
  <c r="C4701" i="9"/>
  <c r="G4701" i="9"/>
  <c r="C4697" i="9"/>
  <c r="G4697" i="9"/>
  <c r="C4693" i="9"/>
  <c r="G4693" i="9"/>
  <c r="C4689" i="9"/>
  <c r="G4689" i="9"/>
  <c r="C4685" i="9"/>
  <c r="G4685" i="9"/>
  <c r="C4681" i="9"/>
  <c r="G4681" i="9"/>
  <c r="C4677" i="9"/>
  <c r="G4677" i="9"/>
  <c r="C4673" i="9"/>
  <c r="G4673" i="9"/>
  <c r="C4669" i="9"/>
  <c r="G4669" i="9"/>
  <c r="C4665" i="9"/>
  <c r="G4665" i="9"/>
  <c r="C4661" i="9"/>
  <c r="G4661" i="9"/>
  <c r="C4657" i="9"/>
  <c r="G4657" i="9"/>
  <c r="C4653" i="9"/>
  <c r="G4653" i="9"/>
  <c r="C4649" i="9"/>
  <c r="G4649" i="9"/>
  <c r="C4645" i="9"/>
  <c r="G4645" i="9"/>
  <c r="C4641" i="9"/>
  <c r="G4641" i="9"/>
  <c r="C4637" i="9"/>
  <c r="G4637" i="9"/>
  <c r="C4633" i="9"/>
  <c r="G4633" i="9"/>
  <c r="C4629" i="9"/>
  <c r="G4629" i="9"/>
  <c r="C4625" i="9"/>
  <c r="G4625" i="9"/>
  <c r="C4621" i="9"/>
  <c r="G4621" i="9"/>
  <c r="C4617" i="9"/>
  <c r="G4617" i="9"/>
  <c r="C4613" i="9"/>
  <c r="G4613" i="9"/>
  <c r="C4609" i="9"/>
  <c r="G4609" i="9"/>
  <c r="C4605" i="9"/>
  <c r="G4605" i="9"/>
  <c r="C4601" i="9"/>
  <c r="G4601" i="9"/>
  <c r="C4597" i="9"/>
  <c r="G4597" i="9"/>
  <c r="C4593" i="9"/>
  <c r="G4593" i="9"/>
  <c r="C4589" i="9"/>
  <c r="G4589" i="9"/>
  <c r="C4585" i="9"/>
  <c r="G4585" i="9"/>
  <c r="C4581" i="9"/>
  <c r="G4581" i="9"/>
  <c r="C4577" i="9"/>
  <c r="G4577" i="9"/>
  <c r="C4573" i="9"/>
  <c r="G4573" i="9"/>
  <c r="C4569" i="9"/>
  <c r="G4569" i="9"/>
  <c r="C4565" i="9"/>
  <c r="G4565" i="9"/>
  <c r="C4561" i="9"/>
  <c r="G4561" i="9"/>
  <c r="C4557" i="9"/>
  <c r="G4557" i="9"/>
  <c r="C4553" i="9"/>
  <c r="G4553" i="9"/>
  <c r="C4549" i="9"/>
  <c r="G4549" i="9"/>
  <c r="C4545" i="9"/>
  <c r="G4545" i="9"/>
  <c r="C4541" i="9"/>
  <c r="G4541" i="9"/>
  <c r="C4537" i="9"/>
  <c r="G4537" i="9"/>
  <c r="C4533" i="9"/>
  <c r="G4533" i="9"/>
  <c r="C4529" i="9"/>
  <c r="G4529" i="9"/>
  <c r="C4525" i="9"/>
  <c r="G4525" i="9"/>
  <c r="C4521" i="9"/>
  <c r="G4521" i="9"/>
  <c r="C4517" i="9"/>
  <c r="G4517" i="9"/>
  <c r="C4513" i="9"/>
  <c r="G4513" i="9"/>
  <c r="C4509" i="9"/>
  <c r="G4509" i="9"/>
  <c r="C4505" i="9"/>
  <c r="G4505" i="9"/>
  <c r="C4501" i="9"/>
  <c r="G4501" i="9"/>
  <c r="C4497" i="9"/>
  <c r="G4497" i="9"/>
  <c r="C4493" i="9"/>
  <c r="G4493" i="9"/>
  <c r="C4489" i="9"/>
  <c r="G4489" i="9"/>
  <c r="C4485" i="9"/>
  <c r="G4485" i="9"/>
  <c r="C4481" i="9"/>
  <c r="G4481" i="9"/>
  <c r="C4477" i="9"/>
  <c r="G4477" i="9"/>
  <c r="C4473" i="9"/>
  <c r="G4473" i="9"/>
  <c r="C4469" i="9"/>
  <c r="G4469" i="9"/>
  <c r="C4465" i="9"/>
  <c r="G4465" i="9"/>
  <c r="C4461" i="9"/>
  <c r="G4461" i="9"/>
  <c r="C4457" i="9"/>
  <c r="G4457" i="9"/>
  <c r="C4453" i="9"/>
  <c r="G4453" i="9"/>
  <c r="C4449" i="9"/>
  <c r="G4449" i="9"/>
  <c r="C4445" i="9"/>
  <c r="G4445" i="9"/>
  <c r="C4441" i="9"/>
  <c r="G4441" i="9"/>
  <c r="C4437" i="9"/>
  <c r="G4437" i="9"/>
  <c r="C4433" i="9"/>
  <c r="G4433" i="9"/>
  <c r="C4429" i="9"/>
  <c r="G4429" i="9"/>
  <c r="C4425" i="9"/>
  <c r="G4425" i="9"/>
  <c r="C4421" i="9"/>
  <c r="G4421" i="9"/>
  <c r="C4417" i="9"/>
  <c r="G4417" i="9"/>
  <c r="C4413" i="9"/>
  <c r="G4413" i="9"/>
  <c r="C4409" i="9"/>
  <c r="G4409" i="9"/>
  <c r="C4405" i="9"/>
  <c r="G4405" i="9"/>
  <c r="C4401" i="9"/>
  <c r="G4401" i="9"/>
  <c r="C4397" i="9"/>
  <c r="G4397" i="9"/>
  <c r="C4393" i="9"/>
  <c r="G4393" i="9"/>
  <c r="C4389" i="9"/>
  <c r="G4389" i="9"/>
  <c r="C4385" i="9"/>
  <c r="G4385" i="9"/>
  <c r="C4381" i="9"/>
  <c r="G4381" i="9"/>
  <c r="C4377" i="9"/>
  <c r="G4377" i="9"/>
  <c r="C4373" i="9"/>
  <c r="G4373" i="9"/>
  <c r="C4369" i="9"/>
  <c r="G4369" i="9"/>
  <c r="C4365" i="9"/>
  <c r="G4365" i="9"/>
  <c r="C4361" i="9"/>
  <c r="G4361" i="9"/>
  <c r="C4357" i="9"/>
  <c r="G4357" i="9"/>
  <c r="C4353" i="9"/>
  <c r="G4353" i="9"/>
  <c r="C4349" i="9"/>
  <c r="G4349" i="9"/>
  <c r="C4345" i="9"/>
  <c r="G4345" i="9"/>
  <c r="C4341" i="9"/>
  <c r="G4341" i="9"/>
  <c r="C4337" i="9"/>
  <c r="G4337" i="9"/>
  <c r="C4333" i="9"/>
  <c r="G4333" i="9"/>
  <c r="C4329" i="9"/>
  <c r="G4329" i="9"/>
  <c r="C4325" i="9"/>
  <c r="G4325" i="9"/>
  <c r="C4321" i="9"/>
  <c r="G4321" i="9"/>
  <c r="C4317" i="9"/>
  <c r="G4317" i="9"/>
  <c r="C4313" i="9"/>
  <c r="G4313" i="9"/>
  <c r="C4309" i="9"/>
  <c r="G4309" i="9"/>
  <c r="C4305" i="9"/>
  <c r="G4305" i="9"/>
  <c r="C4301" i="9"/>
  <c r="G4301" i="9"/>
  <c r="C4297" i="9"/>
  <c r="G4297" i="9"/>
  <c r="C4293" i="9"/>
  <c r="G4293" i="9"/>
  <c r="C4289" i="9"/>
  <c r="G4289" i="9"/>
  <c r="C4285" i="9"/>
  <c r="G4285" i="9"/>
  <c r="C167" i="9"/>
  <c r="G167" i="9"/>
  <c r="C163" i="9"/>
  <c r="G163" i="9"/>
  <c r="C159" i="9"/>
  <c r="G159" i="9"/>
  <c r="C155" i="9"/>
  <c r="G155" i="9"/>
  <c r="C151" i="9"/>
  <c r="G151" i="9"/>
  <c r="C147" i="9"/>
  <c r="G147" i="9"/>
  <c r="C143" i="9"/>
  <c r="G143" i="9"/>
  <c r="C139" i="9"/>
  <c r="G139" i="9"/>
  <c r="C135" i="9"/>
  <c r="G135" i="9"/>
  <c r="C131" i="9"/>
  <c r="G131" i="9"/>
  <c r="C127" i="9"/>
  <c r="G127" i="9"/>
  <c r="C123" i="9"/>
  <c r="G123" i="9"/>
  <c r="C119" i="9"/>
  <c r="G119" i="9"/>
  <c r="C115" i="9"/>
  <c r="G115" i="9"/>
  <c r="C111" i="9"/>
  <c r="G111" i="9"/>
  <c r="C107" i="9"/>
  <c r="G107" i="9"/>
  <c r="C103" i="9"/>
  <c r="G103" i="9"/>
  <c r="C99" i="9"/>
  <c r="G99" i="9"/>
  <c r="C95" i="9"/>
  <c r="G95" i="9"/>
  <c r="C91" i="9"/>
  <c r="G91" i="9"/>
  <c r="C87" i="9"/>
  <c r="G87" i="9"/>
  <c r="C83" i="9"/>
  <c r="G83" i="9"/>
  <c r="C79" i="9"/>
  <c r="G79" i="9"/>
  <c r="C75" i="9"/>
  <c r="G75" i="9"/>
  <c r="C71" i="9"/>
  <c r="G71" i="9"/>
  <c r="C67" i="9"/>
  <c r="G67" i="9"/>
  <c r="C63" i="9"/>
  <c r="G63" i="9"/>
  <c r="C59" i="9"/>
  <c r="G59" i="9"/>
  <c r="C55" i="9"/>
  <c r="G55" i="9"/>
  <c r="C51" i="9"/>
  <c r="G51" i="9"/>
  <c r="C47" i="9"/>
  <c r="G47" i="9"/>
  <c r="C43" i="9"/>
  <c r="G43" i="9"/>
  <c r="C39" i="9"/>
  <c r="G39" i="9"/>
  <c r="C35" i="9"/>
  <c r="G35" i="9"/>
  <c r="C31" i="9"/>
  <c r="G31" i="9"/>
  <c r="C27" i="9"/>
  <c r="G27" i="9"/>
  <c r="C23" i="9"/>
  <c r="G23" i="9"/>
  <c r="C19" i="9"/>
  <c r="G19" i="9"/>
  <c r="C15" i="9"/>
  <c r="G15" i="9"/>
  <c r="C11" i="9"/>
  <c r="G11" i="9"/>
  <c r="C7" i="9"/>
  <c r="G7" i="9"/>
  <c r="C3" i="9"/>
  <c r="G3" i="9"/>
  <c r="C4799" i="9"/>
  <c r="G4799" i="9"/>
  <c r="C4795" i="9"/>
  <c r="G4795" i="9"/>
  <c r="C4791" i="9"/>
  <c r="G4791" i="9"/>
  <c r="C4787" i="9"/>
  <c r="G4787" i="9"/>
  <c r="C4783" i="9"/>
  <c r="G4783" i="9"/>
  <c r="C4779" i="9"/>
  <c r="G4779" i="9"/>
  <c r="C4775" i="9"/>
  <c r="G4775" i="9"/>
  <c r="C4771" i="9"/>
  <c r="G4771" i="9"/>
  <c r="C4767" i="9"/>
  <c r="G4767" i="9"/>
  <c r="C4763" i="9"/>
  <c r="G4763" i="9"/>
  <c r="C4759" i="9"/>
  <c r="G4759" i="9"/>
  <c r="C4755" i="9"/>
  <c r="G4755" i="9"/>
  <c r="C4751" i="9"/>
  <c r="G4751" i="9"/>
  <c r="C4747" i="9"/>
  <c r="G4747" i="9"/>
  <c r="C4743" i="9"/>
  <c r="G4743" i="9"/>
  <c r="C4739" i="9"/>
  <c r="G4739" i="9"/>
  <c r="C4735" i="9"/>
  <c r="G4735" i="9"/>
  <c r="C4731" i="9"/>
  <c r="G4731" i="9"/>
  <c r="I4729" i="9"/>
  <c r="D4729" i="9"/>
  <c r="C4727" i="9"/>
  <c r="G4727" i="9"/>
  <c r="I4725" i="9"/>
  <c r="D4725" i="9"/>
  <c r="C4723" i="9"/>
  <c r="G4723" i="9"/>
  <c r="I4721" i="9"/>
  <c r="D4721" i="9"/>
  <c r="C4719" i="9"/>
  <c r="G4719" i="9"/>
  <c r="I4717" i="9"/>
  <c r="D4717" i="9"/>
  <c r="C4715" i="9"/>
  <c r="G4715" i="9"/>
  <c r="I4713" i="9"/>
  <c r="D4713" i="9"/>
  <c r="C4711" i="9"/>
  <c r="G4711" i="9"/>
  <c r="I4709" i="9"/>
  <c r="D4709" i="9"/>
  <c r="C4707" i="9"/>
  <c r="G4707" i="9"/>
  <c r="I4705" i="9"/>
  <c r="D4705" i="9"/>
  <c r="C4703" i="9"/>
  <c r="G4703" i="9"/>
  <c r="I4701" i="9"/>
  <c r="D4701" i="9"/>
  <c r="C4699" i="9"/>
  <c r="G4699" i="9"/>
  <c r="I4697" i="9"/>
  <c r="D4697" i="9"/>
  <c r="C4695" i="9"/>
  <c r="G4695" i="9"/>
  <c r="I4693" i="9"/>
  <c r="D4693" i="9"/>
  <c r="C4691" i="9"/>
  <c r="G4691" i="9"/>
  <c r="I4689" i="9"/>
  <c r="D4689" i="9"/>
  <c r="C4687" i="9"/>
  <c r="G4687" i="9"/>
  <c r="I4685" i="9"/>
  <c r="D4685" i="9"/>
  <c r="C4683" i="9"/>
  <c r="G4683" i="9"/>
  <c r="I4681" i="9"/>
  <c r="D4681" i="9"/>
  <c r="C4679" i="9"/>
  <c r="G4679" i="9"/>
  <c r="I4677" i="9"/>
  <c r="D4677" i="9"/>
  <c r="C4675" i="9"/>
  <c r="G4675" i="9"/>
  <c r="I4673" i="9"/>
  <c r="D4673" i="9"/>
  <c r="C4671" i="9"/>
  <c r="G4671" i="9"/>
  <c r="I4669" i="9"/>
  <c r="D4669" i="9"/>
  <c r="C4667" i="9"/>
  <c r="G4667" i="9"/>
  <c r="I4665" i="9"/>
  <c r="D4665" i="9"/>
  <c r="C4663" i="9"/>
  <c r="G4663" i="9"/>
  <c r="I4661" i="9"/>
  <c r="D4661" i="9"/>
  <c r="C4659" i="9"/>
  <c r="G4659" i="9"/>
  <c r="I4657" i="9"/>
  <c r="D4657" i="9"/>
  <c r="C4655" i="9"/>
  <c r="G4655" i="9"/>
  <c r="I4653" i="9"/>
  <c r="D4653" i="9"/>
  <c r="C4651" i="9"/>
  <c r="G4651" i="9"/>
  <c r="I4649" i="9"/>
  <c r="D4649" i="9"/>
  <c r="C4647" i="9"/>
  <c r="G4647" i="9"/>
  <c r="I4645" i="9"/>
  <c r="D4645" i="9"/>
  <c r="C4643" i="9"/>
  <c r="G4643" i="9"/>
  <c r="I4641" i="9"/>
  <c r="D4641" i="9"/>
  <c r="C4639" i="9"/>
  <c r="G4639" i="9"/>
  <c r="I4637" i="9"/>
  <c r="D4637" i="9"/>
  <c r="C4635" i="9"/>
  <c r="G4635" i="9"/>
  <c r="I4633" i="9"/>
  <c r="D4633" i="9"/>
  <c r="C4631" i="9"/>
  <c r="G4631" i="9"/>
  <c r="I4629" i="9"/>
  <c r="D4629" i="9"/>
  <c r="C4627" i="9"/>
  <c r="G4627" i="9"/>
  <c r="I4625" i="9"/>
  <c r="D4625" i="9"/>
  <c r="C4623" i="9"/>
  <c r="G4623" i="9"/>
  <c r="I4621" i="9"/>
  <c r="D4621" i="9"/>
  <c r="C4619" i="9"/>
  <c r="G4619" i="9"/>
  <c r="I4617" i="9"/>
  <c r="D4617" i="9"/>
  <c r="C4615" i="9"/>
  <c r="G4615" i="9"/>
  <c r="I4613" i="9"/>
  <c r="D4613" i="9"/>
  <c r="C4611" i="9"/>
  <c r="G4611" i="9"/>
  <c r="I4609" i="9"/>
  <c r="D4609" i="9"/>
  <c r="C4607" i="9"/>
  <c r="G4607" i="9"/>
  <c r="I4605" i="9"/>
  <c r="D4605" i="9"/>
  <c r="C4603" i="9"/>
  <c r="G4603" i="9"/>
  <c r="I4601" i="9"/>
  <c r="D4601" i="9"/>
  <c r="C4599" i="9"/>
  <c r="G4599" i="9"/>
  <c r="I4597" i="9"/>
  <c r="D4597" i="9"/>
  <c r="C4595" i="9"/>
  <c r="G4595" i="9"/>
  <c r="I4593" i="9"/>
  <c r="D4593" i="9"/>
  <c r="C4591" i="9"/>
  <c r="G4591" i="9"/>
  <c r="I4589" i="9"/>
  <c r="D4589" i="9"/>
  <c r="C4587" i="9"/>
  <c r="G4587" i="9"/>
  <c r="I4585" i="9"/>
  <c r="D4585" i="9"/>
  <c r="C4583" i="9"/>
  <c r="G4583" i="9"/>
  <c r="I4581" i="9"/>
  <c r="D4581" i="9"/>
  <c r="C4579" i="9"/>
  <c r="G4579" i="9"/>
  <c r="I4577" i="9"/>
  <c r="D4577" i="9"/>
  <c r="C4575" i="9"/>
  <c r="G4575" i="9"/>
  <c r="I4573" i="9"/>
  <c r="D4573" i="9"/>
  <c r="C4571" i="9"/>
  <c r="G4571" i="9"/>
  <c r="I4569" i="9"/>
  <c r="D4569" i="9"/>
  <c r="C4567" i="9"/>
  <c r="G4567" i="9"/>
  <c r="I4565" i="9"/>
  <c r="D4565" i="9"/>
  <c r="C4563" i="9"/>
  <c r="G4563" i="9"/>
  <c r="I4561" i="9"/>
  <c r="D4561" i="9"/>
  <c r="C4559" i="9"/>
  <c r="G4559" i="9"/>
  <c r="I4557" i="9"/>
  <c r="D4557" i="9"/>
  <c r="C4555" i="9"/>
  <c r="G4555" i="9"/>
  <c r="I4553" i="9"/>
  <c r="D4553" i="9"/>
  <c r="C4551" i="9"/>
  <c r="G4551" i="9"/>
  <c r="I4549" i="9"/>
  <c r="D4549" i="9"/>
  <c r="C4547" i="9"/>
  <c r="G4547" i="9"/>
  <c r="I4545" i="9"/>
  <c r="D4545" i="9"/>
  <c r="C4543" i="9"/>
  <c r="G4543" i="9"/>
  <c r="I4541" i="9"/>
  <c r="D4541" i="9"/>
  <c r="C4539" i="9"/>
  <c r="G4539" i="9"/>
  <c r="I4537" i="9"/>
  <c r="D4537" i="9"/>
  <c r="C4535" i="9"/>
  <c r="G4535" i="9"/>
  <c r="I4533" i="9"/>
  <c r="D4533" i="9"/>
  <c r="C4531" i="9"/>
  <c r="G4531" i="9"/>
  <c r="I4529" i="9"/>
  <c r="D4529" i="9"/>
  <c r="C4527" i="9"/>
  <c r="G4527" i="9"/>
  <c r="I4525" i="9"/>
  <c r="D4525" i="9"/>
  <c r="C4523" i="9"/>
  <c r="G4523" i="9"/>
  <c r="I4521" i="9"/>
  <c r="D4521" i="9"/>
  <c r="C4519" i="9"/>
  <c r="G4519" i="9"/>
  <c r="I4517" i="9"/>
  <c r="D4517" i="9"/>
  <c r="C4515" i="9"/>
  <c r="G4515" i="9"/>
  <c r="I4513" i="9"/>
  <c r="D4513" i="9"/>
  <c r="C4511" i="9"/>
  <c r="G4511" i="9"/>
  <c r="I4509" i="9"/>
  <c r="D4509" i="9"/>
  <c r="C4507" i="9"/>
  <c r="G4507" i="9"/>
  <c r="I4505" i="9"/>
  <c r="D4505" i="9"/>
  <c r="C4503" i="9"/>
  <c r="G4503" i="9"/>
  <c r="I4501" i="9"/>
  <c r="D4501" i="9"/>
  <c r="C4499" i="9"/>
  <c r="G4499" i="9"/>
  <c r="I4497" i="9"/>
  <c r="D4497" i="9"/>
  <c r="C4495" i="9"/>
  <c r="G4495" i="9"/>
  <c r="I4493" i="9"/>
  <c r="D4493" i="9"/>
  <c r="C4491" i="9"/>
  <c r="G4491" i="9"/>
  <c r="I4489" i="9"/>
  <c r="D4489" i="9"/>
  <c r="C4487" i="9"/>
  <c r="G4487" i="9"/>
  <c r="I4485" i="9"/>
  <c r="D4485" i="9"/>
  <c r="C4483" i="9"/>
  <c r="G4483" i="9"/>
  <c r="I4481" i="9"/>
  <c r="D4481" i="9"/>
  <c r="C4479" i="9"/>
  <c r="G4479" i="9"/>
  <c r="I4477" i="9"/>
  <c r="D4477" i="9"/>
  <c r="C4475" i="9"/>
  <c r="G4475" i="9"/>
  <c r="I4473" i="9"/>
  <c r="D4473" i="9"/>
  <c r="C4471" i="9"/>
  <c r="G4471" i="9"/>
  <c r="I4469" i="9"/>
  <c r="D4469" i="9"/>
  <c r="C4467" i="9"/>
  <c r="G4467" i="9"/>
  <c r="I4465" i="9"/>
  <c r="D4465" i="9"/>
  <c r="C4463" i="9"/>
  <c r="G4463" i="9"/>
  <c r="I4461" i="9"/>
  <c r="D4461" i="9"/>
  <c r="C4459" i="9"/>
  <c r="G4459" i="9"/>
  <c r="I4457" i="9"/>
  <c r="D4457" i="9"/>
  <c r="C4455" i="9"/>
  <c r="G4455" i="9"/>
  <c r="I4453" i="9"/>
  <c r="D4453" i="9"/>
  <c r="C4451" i="9"/>
  <c r="G4451" i="9"/>
  <c r="I4449" i="9"/>
  <c r="D4449" i="9"/>
  <c r="C4447" i="9"/>
  <c r="G4447" i="9"/>
  <c r="I4445" i="9"/>
  <c r="D4445" i="9"/>
  <c r="C4443" i="9"/>
  <c r="G4443" i="9"/>
  <c r="I4441" i="9"/>
  <c r="D4441" i="9"/>
  <c r="C4439" i="9"/>
  <c r="G4439" i="9"/>
  <c r="I4437" i="9"/>
  <c r="D4437" i="9"/>
  <c r="C4435" i="9"/>
  <c r="G4435" i="9"/>
  <c r="I4433" i="9"/>
  <c r="D4433" i="9"/>
  <c r="C4431" i="9"/>
  <c r="G4431" i="9"/>
  <c r="I4429" i="9"/>
  <c r="D4429" i="9"/>
  <c r="C4427" i="9"/>
  <c r="G4427" i="9"/>
  <c r="I4425" i="9"/>
  <c r="D4425" i="9"/>
  <c r="C4423" i="9"/>
  <c r="G4423" i="9"/>
  <c r="I4421" i="9"/>
  <c r="D4421" i="9"/>
  <c r="C4419" i="9"/>
  <c r="G4419" i="9"/>
  <c r="I4417" i="9"/>
  <c r="D4417" i="9"/>
  <c r="C4415" i="9"/>
  <c r="G4415" i="9"/>
  <c r="I4413" i="9"/>
  <c r="D4413" i="9"/>
  <c r="C4411" i="9"/>
  <c r="G4411" i="9"/>
  <c r="I4409" i="9"/>
  <c r="D4409" i="9"/>
  <c r="C4407" i="9"/>
  <c r="G4407" i="9"/>
  <c r="I4405" i="9"/>
  <c r="D4405" i="9"/>
  <c r="C4403" i="9"/>
  <c r="G4403" i="9"/>
  <c r="I4401" i="9"/>
  <c r="D4401" i="9"/>
  <c r="C4399" i="9"/>
  <c r="G4399" i="9"/>
  <c r="I4397" i="9"/>
  <c r="D4397" i="9"/>
  <c r="C4395" i="9"/>
  <c r="G4395" i="9"/>
  <c r="I4393" i="9"/>
  <c r="D4393" i="9"/>
  <c r="C4391" i="9"/>
  <c r="G4391" i="9"/>
  <c r="I4389" i="9"/>
  <c r="D4389" i="9"/>
  <c r="C4387" i="9"/>
  <c r="G4387" i="9"/>
  <c r="I4385" i="9"/>
  <c r="D4385" i="9"/>
  <c r="C4383" i="9"/>
  <c r="G4383" i="9"/>
  <c r="I4381" i="9"/>
  <c r="D4381" i="9"/>
  <c r="C4379" i="9"/>
  <c r="G4379" i="9"/>
  <c r="I4377" i="9"/>
  <c r="D4377" i="9"/>
  <c r="C4375" i="9"/>
  <c r="G4375" i="9"/>
  <c r="I4373" i="9"/>
  <c r="D4373" i="9"/>
  <c r="C4371" i="9"/>
  <c r="G4371" i="9"/>
  <c r="I4369" i="9"/>
  <c r="D4369" i="9"/>
  <c r="C4367" i="9"/>
  <c r="G4367" i="9"/>
  <c r="I4365" i="9"/>
  <c r="D4365" i="9"/>
  <c r="C4363" i="9"/>
  <c r="G4363" i="9"/>
  <c r="I4361" i="9"/>
  <c r="D4361" i="9"/>
  <c r="C4359" i="9"/>
  <c r="G4359" i="9"/>
  <c r="I4357" i="9"/>
  <c r="D4357" i="9"/>
  <c r="C4355" i="9"/>
  <c r="G4355" i="9"/>
  <c r="I4353" i="9"/>
  <c r="D4353" i="9"/>
  <c r="C4351" i="9"/>
  <c r="G4351" i="9"/>
  <c r="I4349" i="9"/>
  <c r="D4349" i="9"/>
  <c r="C4347" i="9"/>
  <c r="G4347" i="9"/>
  <c r="I4345" i="9"/>
  <c r="D4345" i="9"/>
  <c r="C4343" i="9"/>
  <c r="G4343" i="9"/>
  <c r="I4341" i="9"/>
  <c r="D4341" i="9"/>
  <c r="C4339" i="9"/>
  <c r="G4339" i="9"/>
  <c r="I4337" i="9"/>
  <c r="D4337" i="9"/>
  <c r="C4335" i="9"/>
  <c r="G4335" i="9"/>
  <c r="I4333" i="9"/>
  <c r="D4333" i="9"/>
  <c r="C4331" i="9"/>
  <c r="G4331" i="9"/>
  <c r="I4329" i="9"/>
  <c r="D4329" i="9"/>
  <c r="C4327" i="9"/>
  <c r="G4327" i="9"/>
  <c r="I4325" i="9"/>
  <c r="D4325" i="9"/>
  <c r="C4323" i="9"/>
  <c r="G4323" i="9"/>
  <c r="I4321" i="9"/>
  <c r="D4321" i="9"/>
  <c r="C4319" i="9"/>
  <c r="G4319" i="9"/>
  <c r="I4317" i="9"/>
  <c r="D4317" i="9"/>
  <c r="C4315" i="9"/>
  <c r="G4315" i="9"/>
  <c r="I4313" i="9"/>
  <c r="D4313" i="9"/>
  <c r="C4311" i="9"/>
  <c r="G4311" i="9"/>
  <c r="I4309" i="9"/>
  <c r="D4309" i="9"/>
  <c r="C4307" i="9"/>
  <c r="G4307" i="9"/>
  <c r="I4305" i="9"/>
  <c r="D4305" i="9"/>
  <c r="C4303" i="9"/>
  <c r="G4303" i="9"/>
  <c r="I4301" i="9"/>
  <c r="D4301" i="9"/>
  <c r="C4299" i="9"/>
  <c r="G4299" i="9"/>
  <c r="I4297" i="9"/>
  <c r="D4297" i="9"/>
  <c r="C4295" i="9"/>
  <c r="G4295" i="9"/>
  <c r="I4293" i="9"/>
  <c r="D4293" i="9"/>
  <c r="C4291" i="9"/>
  <c r="G4291" i="9"/>
  <c r="I4289" i="9"/>
  <c r="D4289" i="9"/>
  <c r="C4287" i="9"/>
  <c r="G4287" i="9"/>
  <c r="I4285" i="9"/>
  <c r="D4285" i="9"/>
  <c r="C4283" i="9"/>
  <c r="G4283" i="9"/>
  <c r="C7123" i="9"/>
  <c r="G7123" i="9"/>
  <c r="C7119" i="9"/>
  <c r="G7119" i="9"/>
  <c r="C7115" i="9"/>
  <c r="G7115" i="9"/>
  <c r="C7111" i="9"/>
  <c r="G7111" i="9"/>
  <c r="C7107" i="9"/>
  <c r="G7107" i="9"/>
  <c r="C7103" i="9"/>
  <c r="G7103" i="9"/>
  <c r="C7099" i="9"/>
  <c r="G7099" i="9"/>
  <c r="C7095" i="9"/>
  <c r="G7095" i="9"/>
  <c r="C7091" i="9"/>
  <c r="G7091" i="9"/>
  <c r="C7087" i="9"/>
  <c r="G7087" i="9"/>
  <c r="C7083" i="9"/>
  <c r="G7083" i="9"/>
  <c r="C7079" i="9"/>
  <c r="G7079" i="9"/>
  <c r="C7075" i="9"/>
  <c r="G7075" i="9"/>
  <c r="C7071" i="9"/>
  <c r="G7071" i="9"/>
  <c r="C7067" i="9"/>
  <c r="G7067" i="9"/>
  <c r="C7063" i="9"/>
  <c r="G7063" i="9"/>
  <c r="C7059" i="9"/>
  <c r="G7059" i="9"/>
  <c r="C7055" i="9"/>
  <c r="G7055" i="9"/>
  <c r="C7051" i="9"/>
  <c r="G7051" i="9"/>
  <c r="C7047" i="9"/>
  <c r="G7047" i="9"/>
  <c r="C7043" i="9"/>
  <c r="G7043" i="9"/>
  <c r="C7039" i="9"/>
  <c r="G7039" i="9"/>
  <c r="C7035" i="9"/>
  <c r="G7035" i="9"/>
  <c r="C7031" i="9"/>
  <c r="G7031" i="9"/>
  <c r="C7027" i="9"/>
  <c r="G7027" i="9"/>
  <c r="C7023" i="9"/>
  <c r="G7023" i="9"/>
  <c r="C7019" i="9"/>
  <c r="G7019" i="9"/>
  <c r="C7015" i="9"/>
  <c r="G7015" i="9"/>
  <c r="C7011" i="9"/>
  <c r="G7011" i="9"/>
  <c r="C7007" i="9"/>
  <c r="G7007" i="9"/>
  <c r="C7003" i="9"/>
  <c r="G7003" i="9"/>
  <c r="C6999" i="9"/>
  <c r="G6999" i="9"/>
  <c r="G4281" i="9"/>
  <c r="G4279" i="9"/>
  <c r="G4277" i="9"/>
  <c r="G4275" i="9"/>
  <c r="G4273" i="9"/>
  <c r="G4271" i="9"/>
  <c r="G4269" i="9"/>
  <c r="G4267" i="9"/>
  <c r="G4265" i="9"/>
  <c r="G4263" i="9"/>
  <c r="G4261" i="9"/>
  <c r="G4259" i="9"/>
  <c r="G4257" i="9"/>
  <c r="G4255" i="9"/>
  <c r="G4253" i="9"/>
  <c r="G4251" i="9"/>
  <c r="G4249" i="9"/>
  <c r="G4247" i="9"/>
  <c r="G4245" i="9"/>
  <c r="G4243" i="9"/>
  <c r="G4241" i="9"/>
  <c r="G4239" i="9"/>
  <c r="G4237" i="9"/>
  <c r="G4235" i="9"/>
  <c r="G4233" i="9"/>
  <c r="G4231" i="9"/>
  <c r="G4229" i="9"/>
  <c r="G4227" i="9"/>
  <c r="G4225" i="9"/>
  <c r="G4223" i="9"/>
  <c r="G4221" i="9"/>
  <c r="G4219" i="9"/>
  <c r="G4217" i="9"/>
  <c r="G4215" i="9"/>
  <c r="G4213" i="9"/>
  <c r="G4211" i="9"/>
  <c r="G4209" i="9"/>
  <c r="G4207" i="9"/>
  <c r="G4205" i="9"/>
  <c r="G4203" i="9"/>
  <c r="G4201" i="9"/>
  <c r="G4199" i="9"/>
  <c r="G4197" i="9"/>
  <c r="G4195" i="9"/>
  <c r="G4193" i="9"/>
  <c r="G4191" i="9"/>
  <c r="G4189" i="9"/>
  <c r="G4187" i="9"/>
  <c r="G4185" i="9"/>
  <c r="G4183" i="9"/>
  <c r="G4181" i="9"/>
  <c r="G4179" i="9"/>
  <c r="G4177" i="9"/>
  <c r="G4175" i="9"/>
  <c r="G4173" i="9"/>
  <c r="G4171" i="9"/>
  <c r="G4169" i="9"/>
  <c r="G4167" i="9"/>
  <c r="G4165" i="9"/>
  <c r="G4163" i="9"/>
  <c r="G4161" i="9"/>
  <c r="G4159" i="9"/>
  <c r="G4157" i="9"/>
  <c r="G4155" i="9"/>
  <c r="G4153" i="9"/>
  <c r="G4151" i="9"/>
  <c r="G4149" i="9"/>
  <c r="G4147" i="9"/>
  <c r="G4145" i="9"/>
  <c r="G4143" i="9"/>
  <c r="G4141" i="9"/>
  <c r="G4139" i="9"/>
  <c r="G4137" i="9"/>
  <c r="G4135" i="9"/>
  <c r="G4133" i="9"/>
  <c r="G4131" i="9"/>
  <c r="G4129" i="9"/>
  <c r="G4127" i="9"/>
  <c r="G4125" i="9"/>
  <c r="G4123" i="9"/>
  <c r="G4121" i="9"/>
  <c r="G4119" i="9"/>
  <c r="G4117" i="9"/>
  <c r="G4115" i="9"/>
  <c r="G4113" i="9"/>
  <c r="G4111" i="9"/>
  <c r="G4109" i="9"/>
  <c r="G4107" i="9"/>
  <c r="G4105" i="9"/>
  <c r="G4103" i="9"/>
  <c r="G4101" i="9"/>
  <c r="G4099" i="9"/>
  <c r="G4097" i="9"/>
  <c r="G4095" i="9"/>
  <c r="G4093" i="9"/>
  <c r="G4091" i="9"/>
  <c r="G4089" i="9"/>
  <c r="G4087" i="9"/>
  <c r="G4085" i="9"/>
  <c r="G4083" i="9"/>
  <c r="G4081" i="9"/>
  <c r="G4079" i="9"/>
  <c r="G4077" i="9"/>
  <c r="G4075" i="9"/>
  <c r="G4073" i="9"/>
  <c r="G4071" i="9"/>
  <c r="G4069" i="9"/>
  <c r="G4067" i="9"/>
  <c r="G4065" i="9"/>
  <c r="G4063" i="9"/>
  <c r="G4061" i="9"/>
  <c r="G4059" i="9"/>
  <c r="G4057" i="9"/>
  <c r="G4055" i="9"/>
  <c r="G4053" i="9"/>
  <c r="G4051" i="9"/>
  <c r="G4049" i="9"/>
  <c r="G4047" i="9"/>
  <c r="G4045" i="9"/>
  <c r="G4043" i="9"/>
  <c r="G4041" i="9"/>
  <c r="G4039" i="9"/>
  <c r="G4037" i="9"/>
  <c r="G4035" i="9"/>
  <c r="G4033" i="9"/>
  <c r="G4031" i="9"/>
  <c r="G4029" i="9"/>
  <c r="G4027" i="9"/>
  <c r="G4025" i="9"/>
  <c r="G4023" i="9"/>
  <c r="G4021" i="9"/>
  <c r="G4019" i="9"/>
  <c r="G4017" i="9"/>
  <c r="G4015" i="9"/>
  <c r="G4013" i="9"/>
  <c r="G4011" i="9"/>
  <c r="G4009" i="9"/>
  <c r="G4007" i="9"/>
  <c r="G4005" i="9"/>
  <c r="G4003" i="9"/>
  <c r="G4001" i="9"/>
  <c r="G3999" i="9"/>
  <c r="G3997" i="9"/>
  <c r="G3995" i="9"/>
  <c r="G3993" i="9"/>
  <c r="G3991" i="9"/>
  <c r="G3989" i="9"/>
  <c r="G3987" i="9"/>
  <c r="G3985" i="9"/>
  <c r="G3983" i="9"/>
  <c r="G3981" i="9"/>
  <c r="G3979" i="9"/>
  <c r="G3977" i="9"/>
  <c r="G3975" i="9"/>
  <c r="G3973" i="9"/>
  <c r="G3971" i="9"/>
  <c r="G3969" i="9"/>
  <c r="G3967" i="9"/>
  <c r="G3965" i="9"/>
  <c r="G3963" i="9"/>
  <c r="G3961" i="9"/>
  <c r="G3959" i="9"/>
  <c r="G3957" i="9"/>
  <c r="G3955" i="9"/>
  <c r="G3953" i="9"/>
  <c r="G3951" i="9"/>
  <c r="G3949" i="9"/>
  <c r="G3947" i="9"/>
  <c r="G3945" i="9"/>
  <c r="G3943" i="9"/>
  <c r="G3941" i="9"/>
  <c r="G3939" i="9"/>
  <c r="G3937" i="9"/>
  <c r="G3935" i="9"/>
  <c r="G3933" i="9"/>
  <c r="G3931" i="9"/>
  <c r="G3929" i="9"/>
  <c r="G3927" i="9"/>
  <c r="G3925" i="9"/>
  <c r="G3923" i="9"/>
  <c r="G3921" i="9"/>
  <c r="G3919" i="9"/>
  <c r="G3917" i="9"/>
  <c r="G3915" i="9"/>
  <c r="G3913" i="9"/>
  <c r="G3911" i="9"/>
  <c r="G3909" i="9"/>
  <c r="G3907" i="9"/>
  <c r="G3905" i="9"/>
  <c r="G3903" i="9"/>
  <c r="G3901" i="9"/>
  <c r="G3899" i="9"/>
  <c r="G3897" i="9"/>
  <c r="G3895" i="9"/>
  <c r="G3893" i="9"/>
  <c r="G3891" i="9"/>
  <c r="G3889" i="9"/>
  <c r="G3887" i="9"/>
  <c r="G3885" i="9"/>
  <c r="G3883" i="9"/>
  <c r="G3881" i="9"/>
  <c r="G3879" i="9"/>
  <c r="G3877" i="9"/>
  <c r="G3875" i="9"/>
  <c r="G3873" i="9"/>
  <c r="G3871" i="9"/>
  <c r="G3869" i="9"/>
  <c r="G3867" i="9"/>
  <c r="G3865" i="9"/>
  <c r="G3863" i="9"/>
  <c r="G3861" i="9"/>
  <c r="G3859" i="9"/>
  <c r="G3857" i="9"/>
  <c r="G3855" i="9"/>
  <c r="G3853" i="9"/>
  <c r="G3851" i="9"/>
  <c r="G3849" i="9"/>
  <c r="G3847" i="9"/>
  <c r="G3845" i="9"/>
  <c r="G3843" i="9"/>
  <c r="G3841" i="9"/>
  <c r="G3839" i="9"/>
  <c r="G3837" i="9"/>
  <c r="G3835" i="9"/>
  <c r="G3833" i="9"/>
  <c r="G3831" i="9"/>
  <c r="G3829" i="9"/>
  <c r="G3827" i="9"/>
  <c r="G3825" i="9"/>
  <c r="G3823" i="9"/>
  <c r="G3821" i="9"/>
  <c r="G3819" i="9"/>
  <c r="G3817" i="9"/>
  <c r="G3815" i="9"/>
  <c r="G3813" i="9"/>
  <c r="G3811" i="9"/>
  <c r="G3809" i="9"/>
  <c r="G3807" i="9"/>
  <c r="G3805" i="9"/>
  <c r="G3803" i="9"/>
  <c r="G3801" i="9"/>
  <c r="G3799" i="9"/>
  <c r="G3797" i="9"/>
  <c r="G3795" i="9"/>
  <c r="G3793" i="9"/>
  <c r="G3791" i="9"/>
  <c r="G3789" i="9"/>
  <c r="G3787" i="9"/>
  <c r="G3785" i="9"/>
  <c r="G3783" i="9"/>
  <c r="G3781" i="9"/>
  <c r="G3779" i="9"/>
  <c r="G3777" i="9"/>
  <c r="G3775" i="9"/>
  <c r="G3773" i="9"/>
  <c r="G3771" i="9"/>
  <c r="G3769" i="9"/>
  <c r="G3767" i="9"/>
  <c r="G3765" i="9"/>
  <c r="G3763" i="9"/>
  <c r="G3761" i="9"/>
  <c r="G3759" i="9"/>
  <c r="G3757" i="9"/>
  <c r="G3755" i="9"/>
  <c r="G3753" i="9"/>
  <c r="G3751" i="9"/>
  <c r="G3749" i="9"/>
  <c r="G3747" i="9"/>
  <c r="G3745" i="9"/>
  <c r="G3743" i="9"/>
  <c r="G3741" i="9"/>
  <c r="G3739" i="9"/>
  <c r="G3737" i="9"/>
  <c r="G3735" i="9"/>
  <c r="G3733" i="9"/>
  <c r="G3731" i="9"/>
  <c r="G3729" i="9"/>
  <c r="G3727" i="9"/>
  <c r="G3725" i="9"/>
  <c r="G3723" i="9"/>
  <c r="G3721" i="9"/>
  <c r="G3719" i="9"/>
  <c r="G3717" i="9"/>
  <c r="G3715" i="9"/>
  <c r="G3713" i="9"/>
  <c r="G3711" i="9"/>
  <c r="G3709" i="9"/>
  <c r="G3707" i="9"/>
  <c r="G3705" i="9"/>
  <c r="G3703" i="9"/>
  <c r="G3701" i="9"/>
  <c r="G3699" i="9"/>
  <c r="G3697" i="9"/>
  <c r="G3695" i="9"/>
  <c r="G3693" i="9"/>
  <c r="G3691" i="9"/>
  <c r="G3689" i="9"/>
  <c r="G3687" i="9"/>
  <c r="G3685" i="9"/>
  <c r="G3683" i="9"/>
  <c r="G3681" i="9"/>
  <c r="G3679" i="9"/>
  <c r="G3677" i="9"/>
  <c r="G3675" i="9"/>
  <c r="G3673" i="9"/>
  <c r="G3671" i="9"/>
  <c r="G3669" i="9"/>
  <c r="G3667" i="9"/>
  <c r="G3665" i="9"/>
  <c r="G3663" i="9"/>
  <c r="G3661" i="9"/>
  <c r="G3659" i="9"/>
  <c r="G3657" i="9"/>
  <c r="G3655" i="9"/>
  <c r="G3653" i="9"/>
  <c r="G3651" i="9"/>
  <c r="G3649" i="9"/>
  <c r="G3647" i="9"/>
  <c r="G3645" i="9"/>
  <c r="G3643" i="9"/>
  <c r="G3641" i="9"/>
  <c r="G3639" i="9"/>
  <c r="G3637" i="9"/>
  <c r="G3635" i="9"/>
  <c r="G3633" i="9"/>
  <c r="G3631" i="9"/>
  <c r="G3629" i="9"/>
  <c r="G3627" i="9"/>
  <c r="G3625" i="9"/>
  <c r="G3623" i="9"/>
  <c r="G3621" i="9"/>
  <c r="G3619" i="9"/>
  <c r="G3617" i="9"/>
  <c r="G3615" i="9"/>
  <c r="G3613" i="9"/>
  <c r="G3611" i="9"/>
  <c r="G3609" i="9"/>
  <c r="G3607" i="9"/>
  <c r="G3605" i="9"/>
  <c r="G3603" i="9"/>
  <c r="G3601" i="9"/>
  <c r="G3599" i="9"/>
  <c r="G3597" i="9"/>
  <c r="G3595" i="9"/>
  <c r="G3593" i="9"/>
  <c r="G3591" i="9"/>
  <c r="G3589" i="9"/>
  <c r="G3587" i="9"/>
  <c r="G3585" i="9"/>
  <c r="G3583" i="9"/>
  <c r="G3581" i="9"/>
  <c r="G3579" i="9"/>
  <c r="G3577" i="9"/>
  <c r="G3575" i="9"/>
  <c r="G3573" i="9"/>
  <c r="G3571" i="9"/>
  <c r="G3569" i="9"/>
  <c r="G3567" i="9"/>
  <c r="G3565" i="9"/>
  <c r="G3563" i="9"/>
  <c r="G3561" i="9"/>
  <c r="G3559" i="9"/>
  <c r="G3557" i="9"/>
  <c r="G3555" i="9"/>
  <c r="G3553" i="9"/>
  <c r="G3551" i="9"/>
  <c r="G3549" i="9"/>
  <c r="G3547" i="9"/>
  <c r="G3545" i="9"/>
  <c r="G3543" i="9"/>
  <c r="G3541" i="9"/>
  <c r="G3539" i="9"/>
  <c r="G3537" i="9"/>
  <c r="G3535" i="9"/>
  <c r="G3533" i="9"/>
  <c r="G3531" i="9"/>
  <c r="G3529" i="9"/>
  <c r="G3527" i="9"/>
  <c r="G3525" i="9"/>
  <c r="G3523" i="9"/>
  <c r="G3521" i="9"/>
  <c r="G3519" i="9"/>
  <c r="G3517" i="9"/>
  <c r="G3515" i="9"/>
  <c r="G3513" i="9"/>
  <c r="G3511" i="9"/>
  <c r="G3509" i="9"/>
  <c r="G3507" i="9"/>
  <c r="G3505" i="9"/>
  <c r="G3503" i="9"/>
  <c r="G3501" i="9"/>
  <c r="G3499" i="9"/>
  <c r="G3497" i="9"/>
  <c r="G3495" i="9"/>
  <c r="G3493" i="9"/>
  <c r="G3491" i="9"/>
  <c r="G3489" i="9"/>
  <c r="G3487" i="9"/>
  <c r="G3485" i="9"/>
  <c r="G3483" i="9"/>
  <c r="G3481" i="9"/>
  <c r="G3479" i="9"/>
  <c r="G3477" i="9"/>
  <c r="G3475" i="9"/>
  <c r="G3473" i="9"/>
  <c r="G3471" i="9"/>
  <c r="G3469" i="9"/>
  <c r="G3467" i="9"/>
  <c r="G3465" i="9"/>
  <c r="G3463" i="9"/>
  <c r="G3461" i="9"/>
  <c r="G3459" i="9"/>
  <c r="G3457" i="9"/>
  <c r="G3455" i="9"/>
  <c r="G3453" i="9"/>
  <c r="G3451" i="9"/>
  <c r="G3449" i="9"/>
  <c r="G3447" i="9"/>
  <c r="G3445" i="9"/>
  <c r="G3443" i="9"/>
  <c r="G3441" i="9"/>
  <c r="G3439" i="9"/>
  <c r="G3437" i="9"/>
  <c r="G3435" i="9"/>
  <c r="G3433" i="9"/>
  <c r="G3431" i="9"/>
  <c r="G3429" i="9"/>
  <c r="G3427" i="9"/>
  <c r="G3425" i="9"/>
  <c r="G3423" i="9"/>
  <c r="G3421" i="9"/>
  <c r="G3419" i="9"/>
  <c r="G3417" i="9"/>
  <c r="G3415" i="9"/>
  <c r="G3413" i="9"/>
  <c r="G3411" i="9"/>
  <c r="G3409" i="9"/>
  <c r="G3407" i="9"/>
  <c r="G3405" i="9"/>
  <c r="G3403" i="9"/>
  <c r="G3401" i="9"/>
  <c r="G3399" i="9"/>
  <c r="G3397" i="9"/>
  <c r="G3395" i="9"/>
  <c r="G3393" i="9"/>
  <c r="G3391" i="9"/>
  <c r="G3389" i="9"/>
  <c r="G3387" i="9"/>
  <c r="G3385" i="9"/>
  <c r="G3383" i="9"/>
  <c r="G3381" i="9"/>
  <c r="G3379" i="9"/>
  <c r="G3377" i="9"/>
  <c r="G3375" i="9"/>
  <c r="G3373" i="9"/>
  <c r="G3371" i="9"/>
  <c r="G3369" i="9"/>
  <c r="G3367" i="9"/>
  <c r="G3365" i="9"/>
  <c r="G3363" i="9"/>
  <c r="G3361" i="9"/>
  <c r="G3359" i="9"/>
  <c r="G3357" i="9"/>
  <c r="G3355" i="9"/>
  <c r="G3353" i="9"/>
  <c r="G3351" i="9"/>
  <c r="G3349" i="9"/>
  <c r="G3347" i="9"/>
  <c r="G3345" i="9"/>
  <c r="G3343" i="9"/>
  <c r="G3341" i="9"/>
  <c r="G3339" i="9"/>
  <c r="G3337" i="9"/>
  <c r="G3335" i="9"/>
  <c r="G3333" i="9"/>
  <c r="G3331" i="9"/>
  <c r="G3329" i="9"/>
  <c r="G3327" i="9"/>
  <c r="G3325" i="9"/>
  <c r="G3323" i="9"/>
  <c r="G3321" i="9"/>
  <c r="G3319" i="9"/>
  <c r="G3317" i="9"/>
  <c r="G3315" i="9"/>
  <c r="G3313" i="9"/>
  <c r="G3311" i="9"/>
  <c r="G3309" i="9"/>
  <c r="G3307" i="9"/>
  <c r="G3305" i="9"/>
  <c r="G3303" i="9"/>
  <c r="G3301" i="9"/>
  <c r="G3299" i="9"/>
  <c r="G3297" i="9"/>
  <c r="G3295" i="9"/>
  <c r="G3293" i="9"/>
  <c r="G3291" i="9"/>
  <c r="G3289" i="9"/>
  <c r="G3287" i="9"/>
  <c r="G3285" i="9"/>
  <c r="G3283" i="9"/>
  <c r="G3281" i="9"/>
  <c r="G3279" i="9"/>
  <c r="G3277" i="9"/>
  <c r="G3275" i="9"/>
  <c r="G3273" i="9"/>
  <c r="G3271" i="9"/>
  <c r="G3269" i="9"/>
  <c r="G3267" i="9"/>
  <c r="G3265" i="9"/>
  <c r="G3263" i="9"/>
  <c r="G3261" i="9"/>
  <c r="G3259" i="9"/>
  <c r="G3257" i="9"/>
  <c r="G3255" i="9"/>
  <c r="G3253" i="9"/>
  <c r="G3251" i="9"/>
  <c r="G3249" i="9"/>
  <c r="G3247" i="9"/>
  <c r="G3245" i="9"/>
  <c r="G3243" i="9"/>
  <c r="G3241" i="9"/>
  <c r="G3239" i="9"/>
  <c r="G3237" i="9"/>
  <c r="G3235" i="9"/>
  <c r="G3233" i="9"/>
  <c r="G3231" i="9"/>
  <c r="G3229" i="9"/>
  <c r="G3227" i="9"/>
  <c r="G3225" i="9"/>
  <c r="G3223" i="9"/>
  <c r="G3221" i="9"/>
  <c r="G3219" i="9"/>
  <c r="G3217" i="9"/>
  <c r="G3215" i="9"/>
  <c r="G3213" i="9"/>
  <c r="G3211" i="9"/>
  <c r="G3209" i="9"/>
  <c r="G3207" i="9"/>
  <c r="G3205" i="9"/>
  <c r="G3203" i="9"/>
  <c r="G3201" i="9"/>
  <c r="G3199" i="9"/>
  <c r="G3197" i="9"/>
  <c r="G3195" i="9"/>
  <c r="G3193" i="9"/>
  <c r="G3191" i="9"/>
  <c r="G3189" i="9"/>
  <c r="G3187" i="9"/>
  <c r="G3185" i="9"/>
  <c r="G3183" i="9"/>
  <c r="G3181" i="9"/>
  <c r="G3179" i="9"/>
  <c r="G3177" i="9"/>
  <c r="G3175" i="9"/>
  <c r="G3173" i="9"/>
  <c r="G3171" i="9"/>
  <c r="G3169" i="9"/>
  <c r="G3167" i="9"/>
  <c r="G3165" i="9"/>
  <c r="G3163" i="9"/>
  <c r="G3161" i="9"/>
  <c r="G3159" i="9"/>
  <c r="G3157" i="9"/>
  <c r="G3155" i="9"/>
  <c r="G3153" i="9"/>
  <c r="G3151" i="9"/>
  <c r="G3149" i="9"/>
  <c r="G3147" i="9"/>
  <c r="G3145" i="9"/>
  <c r="G3143" i="9"/>
  <c r="G3141" i="9"/>
  <c r="G3139" i="9"/>
  <c r="G3137" i="9"/>
  <c r="G3135" i="9"/>
  <c r="G3133" i="9"/>
  <c r="G3131" i="9"/>
  <c r="G3129" i="9"/>
  <c r="G3127" i="9"/>
  <c r="G3125" i="9"/>
  <c r="G3123" i="9"/>
  <c r="G3121" i="9"/>
  <c r="G3119" i="9"/>
  <c r="G3117" i="9"/>
  <c r="G3115" i="9"/>
  <c r="G3113" i="9"/>
  <c r="G3111" i="9"/>
  <c r="G3109" i="9"/>
  <c r="G3107" i="9"/>
  <c r="G3105" i="9"/>
  <c r="G3103" i="9"/>
  <c r="G3101" i="9"/>
  <c r="G3099" i="9"/>
  <c r="G3097" i="9"/>
  <c r="G3095" i="9"/>
  <c r="G3093" i="9"/>
  <c r="G3091" i="9"/>
  <c r="G3089" i="9"/>
  <c r="G3087" i="9"/>
  <c r="G3085" i="9"/>
  <c r="G3083" i="9"/>
  <c r="G3081" i="9"/>
  <c r="G3079" i="9"/>
  <c r="G3077" i="9"/>
  <c r="G3075" i="9"/>
  <c r="G3073" i="9"/>
  <c r="G3071" i="9"/>
  <c r="G3069" i="9"/>
  <c r="G3067" i="9"/>
  <c r="G3065" i="9"/>
  <c r="G3063" i="9"/>
  <c r="G3061" i="9"/>
  <c r="G3059" i="9"/>
  <c r="G3057" i="9"/>
  <c r="G3055" i="9"/>
  <c r="G3053" i="9"/>
  <c r="G3051" i="9"/>
  <c r="G3049" i="9"/>
  <c r="G3047" i="9"/>
  <c r="G3045" i="9"/>
  <c r="G3043" i="9"/>
  <c r="G3041" i="9"/>
  <c r="G3039" i="9"/>
  <c r="G3037" i="9"/>
  <c r="G3035" i="9"/>
  <c r="G3033" i="9"/>
  <c r="G3031" i="9"/>
  <c r="G3029" i="9"/>
  <c r="G3027" i="9"/>
  <c r="G3025" i="9"/>
  <c r="G3023" i="9"/>
  <c r="G3021" i="9"/>
  <c r="G3019" i="9"/>
  <c r="G3017" i="9"/>
  <c r="G3015" i="9"/>
  <c r="G3013" i="9"/>
  <c r="G3011" i="9"/>
  <c r="G3009" i="9"/>
  <c r="G3007" i="9"/>
  <c r="G3005" i="9"/>
  <c r="G3003" i="9"/>
  <c r="G3001" i="9"/>
  <c r="G2999" i="9"/>
  <c r="G2997" i="9"/>
  <c r="G2995" i="9"/>
  <c r="G2993" i="9"/>
  <c r="G2991" i="9"/>
  <c r="G2989" i="9"/>
  <c r="G2987" i="9"/>
  <c r="G2985" i="9"/>
  <c r="G2983" i="9"/>
  <c r="G2981" i="9"/>
  <c r="G2979" i="9"/>
  <c r="G2977" i="9"/>
  <c r="G2975" i="9"/>
  <c r="G2973" i="9"/>
  <c r="G2971" i="9"/>
  <c r="G2969" i="9"/>
  <c r="G2967" i="9"/>
  <c r="G2965" i="9"/>
  <c r="G2963" i="9"/>
  <c r="G2961" i="9"/>
  <c r="G2959" i="9"/>
  <c r="G2957" i="9"/>
  <c r="G2955" i="9"/>
  <c r="G2953" i="9"/>
  <c r="G2951" i="9"/>
  <c r="G2949" i="9"/>
  <c r="G2947" i="9"/>
  <c r="G2945" i="9"/>
  <c r="G2943" i="9"/>
  <c r="G2941" i="9"/>
  <c r="G2939" i="9"/>
  <c r="G2937" i="9"/>
  <c r="G2935" i="9"/>
  <c r="G2933" i="9"/>
  <c r="G2931" i="9"/>
  <c r="G2929" i="9"/>
  <c r="G2927" i="9"/>
  <c r="G2925" i="9"/>
  <c r="G2923" i="9"/>
  <c r="G2921" i="9"/>
  <c r="G2919" i="9"/>
  <c r="G2917" i="9"/>
  <c r="G2915" i="9"/>
  <c r="G2913" i="9"/>
  <c r="G2911" i="9"/>
  <c r="G2909" i="9"/>
  <c r="G2907" i="9"/>
  <c r="G2905" i="9"/>
  <c r="G2903" i="9"/>
  <c r="G2901" i="9"/>
  <c r="G2899" i="9"/>
  <c r="G2897" i="9"/>
  <c r="G2895" i="9"/>
  <c r="G2893" i="9"/>
  <c r="G2891" i="9"/>
  <c r="G2889" i="9"/>
  <c r="G2887" i="9"/>
  <c r="G2885" i="9"/>
  <c r="G2883" i="9"/>
  <c r="G2881" i="9"/>
  <c r="G2879" i="9"/>
  <c r="G2877" i="9"/>
  <c r="G2875" i="9"/>
  <c r="G2873" i="9"/>
  <c r="G2871" i="9"/>
  <c r="G2869" i="9"/>
  <c r="G2867" i="9"/>
  <c r="G2865" i="9"/>
  <c r="G2863" i="9"/>
  <c r="G2861" i="9"/>
  <c r="G2859" i="9"/>
  <c r="G2857" i="9"/>
  <c r="G2855" i="9"/>
  <c r="G2853" i="9"/>
  <c r="G2851" i="9"/>
  <c r="G2849" i="9"/>
  <c r="G2847" i="9"/>
  <c r="G2845" i="9"/>
  <c r="G2843" i="9"/>
  <c r="G2841" i="9"/>
  <c r="G2839" i="9"/>
  <c r="G2837" i="9"/>
  <c r="G2835" i="9"/>
  <c r="G2833" i="9"/>
  <c r="G2831" i="9"/>
  <c r="G2829" i="9"/>
  <c r="G2827" i="9"/>
  <c r="G2825" i="9"/>
  <c r="G2823" i="9"/>
  <c r="G2821" i="9"/>
  <c r="G2819" i="9"/>
  <c r="G2817" i="9"/>
  <c r="G2815" i="9"/>
  <c r="G2813" i="9"/>
  <c r="G2811" i="9"/>
  <c r="G2809" i="9"/>
  <c r="G2807" i="9"/>
  <c r="G2805" i="9"/>
  <c r="G2803" i="9"/>
  <c r="G2801" i="9"/>
  <c r="G2799" i="9"/>
  <c r="G2797" i="9"/>
  <c r="G2795" i="9"/>
  <c r="G2793" i="9"/>
  <c r="G2791" i="9"/>
  <c r="G2789" i="9"/>
  <c r="G2787" i="9"/>
  <c r="G2785" i="9"/>
  <c r="G2783" i="9"/>
  <c r="G2781" i="9"/>
  <c r="G2779" i="9"/>
  <c r="G2777" i="9"/>
  <c r="G2775" i="9"/>
  <c r="G2773" i="9"/>
  <c r="G2771" i="9"/>
  <c r="G2769" i="9"/>
  <c r="G2767" i="9"/>
  <c r="G2765" i="9"/>
  <c r="G2763" i="9"/>
  <c r="G2761" i="9"/>
  <c r="G2759" i="9"/>
  <c r="G2757" i="9"/>
  <c r="G2755" i="9"/>
  <c r="G2753" i="9"/>
  <c r="G2751" i="9"/>
  <c r="G2749" i="9"/>
  <c r="G2747" i="9"/>
  <c r="G2745" i="9"/>
  <c r="G2743" i="9"/>
  <c r="G2741" i="9"/>
  <c r="G2739" i="9"/>
  <c r="G2737" i="9"/>
  <c r="G2735" i="9"/>
  <c r="G2733" i="9"/>
  <c r="G2731" i="9"/>
  <c r="G2729" i="9"/>
  <c r="G2727" i="9"/>
  <c r="G2725" i="9"/>
  <c r="G2723" i="9"/>
  <c r="G2721" i="9"/>
  <c r="G2719" i="9"/>
  <c r="G2717" i="9"/>
  <c r="G2715" i="9"/>
  <c r="G2713" i="9"/>
  <c r="G2711" i="9"/>
  <c r="G2709" i="9"/>
  <c r="G2707" i="9"/>
  <c r="G2705" i="9"/>
  <c r="G2703" i="9"/>
  <c r="G2701" i="9"/>
  <c r="G2699" i="9"/>
  <c r="G2697" i="9"/>
  <c r="G2695" i="9"/>
  <c r="G2693" i="9"/>
  <c r="G2691" i="9"/>
  <c r="G2689" i="9"/>
  <c r="G2687" i="9"/>
  <c r="G2685" i="9"/>
  <c r="G2683" i="9"/>
  <c r="G2681" i="9"/>
  <c r="G2679" i="9"/>
  <c r="G2677" i="9"/>
  <c r="G2675" i="9"/>
  <c r="G2673" i="9"/>
  <c r="G2671" i="9"/>
  <c r="G2669" i="9"/>
  <c r="G2667" i="9"/>
  <c r="G2665" i="9"/>
  <c r="G2663" i="9"/>
  <c r="G2661" i="9"/>
  <c r="G2659" i="9"/>
  <c r="G2657" i="9"/>
  <c r="G2655" i="9"/>
  <c r="G2653" i="9"/>
  <c r="G2651" i="9"/>
  <c r="G2649" i="9"/>
  <c r="G2647" i="9"/>
  <c r="G2645" i="9"/>
  <c r="G2643" i="9"/>
  <c r="G2641" i="9"/>
  <c r="G2639" i="9"/>
  <c r="G2637" i="9"/>
  <c r="G2635" i="9"/>
  <c r="G2633" i="9"/>
  <c r="G2631" i="9"/>
  <c r="G2629" i="9"/>
  <c r="G2627" i="9"/>
  <c r="G2625" i="9"/>
  <c r="G2623" i="9"/>
  <c r="G2621" i="9"/>
  <c r="G2619" i="9"/>
  <c r="G2617" i="9"/>
  <c r="G2615" i="9"/>
  <c r="G2613" i="9"/>
  <c r="G2611" i="9"/>
  <c r="G2609" i="9"/>
  <c r="G2607" i="9"/>
  <c r="G2605" i="9"/>
  <c r="G2603" i="9"/>
  <c r="G2601" i="9"/>
  <c r="G2599" i="9"/>
  <c r="G2597" i="9"/>
  <c r="G2595" i="9"/>
  <c r="G2593" i="9"/>
  <c r="G2591" i="9"/>
  <c r="G2589" i="9"/>
  <c r="G2587" i="9"/>
  <c r="G2585" i="9"/>
  <c r="G2583" i="9"/>
  <c r="G2581" i="9"/>
  <c r="G2579" i="9"/>
  <c r="G2577" i="9"/>
  <c r="G2575" i="9"/>
  <c r="G2573" i="9"/>
  <c r="G2571" i="9"/>
  <c r="G2569" i="9"/>
  <c r="G2567" i="9"/>
  <c r="G2565" i="9"/>
  <c r="G2563" i="9"/>
  <c r="G2561" i="9"/>
  <c r="G2559" i="9"/>
  <c r="G2557" i="9"/>
  <c r="G2555" i="9"/>
  <c r="G2553" i="9"/>
  <c r="G2551" i="9"/>
  <c r="G2549" i="9"/>
  <c r="G2547" i="9"/>
  <c r="G2545" i="9"/>
  <c r="G2543" i="9"/>
  <c r="G2541" i="9"/>
  <c r="G2539" i="9"/>
  <c r="G2537" i="9"/>
  <c r="G2535" i="9"/>
  <c r="G2533" i="9"/>
  <c r="G2531" i="9"/>
  <c r="G2529" i="9"/>
  <c r="G2527" i="9"/>
  <c r="G2525" i="9"/>
  <c r="G2523" i="9"/>
  <c r="G2521" i="9"/>
  <c r="G2519" i="9"/>
  <c r="G2517" i="9"/>
  <c r="G2515" i="9"/>
  <c r="G2513" i="9"/>
  <c r="G2511" i="9"/>
  <c r="G2509" i="9"/>
  <c r="G2507" i="9"/>
  <c r="G2505" i="9"/>
  <c r="G2503" i="9"/>
  <c r="G2501" i="9"/>
  <c r="G2499" i="9"/>
  <c r="G2497" i="9"/>
  <c r="G2495" i="9"/>
  <c r="G2493" i="9"/>
  <c r="G2491" i="9"/>
  <c r="G2489" i="9"/>
  <c r="G2487" i="9"/>
  <c r="G2485" i="9"/>
  <c r="G2483" i="9"/>
  <c r="G2481" i="9"/>
  <c r="G2479" i="9"/>
  <c r="G2477" i="9"/>
  <c r="G2475" i="9"/>
  <c r="G2473" i="9"/>
  <c r="G2471" i="9"/>
  <c r="G2469" i="9"/>
  <c r="G2467" i="9"/>
  <c r="G2465" i="9"/>
  <c r="G2463" i="9"/>
  <c r="G2461" i="9"/>
  <c r="G2459" i="9"/>
  <c r="G2457" i="9"/>
  <c r="G2455" i="9"/>
  <c r="G2453" i="9"/>
  <c r="G2451" i="9"/>
  <c r="G2449" i="9"/>
  <c r="G2447" i="9"/>
  <c r="G2445" i="9"/>
  <c r="G2443" i="9"/>
  <c r="G2441" i="9"/>
  <c r="G2439" i="9"/>
  <c r="G2437" i="9"/>
  <c r="G2435" i="9"/>
  <c r="G2433" i="9"/>
  <c r="G2431" i="9"/>
  <c r="G2429" i="9"/>
  <c r="G2427" i="9"/>
  <c r="G2425" i="9"/>
  <c r="G2423" i="9"/>
  <c r="G2421" i="9"/>
  <c r="G2419" i="9"/>
  <c r="G2417" i="9"/>
  <c r="G2415" i="9"/>
  <c r="G2413" i="9"/>
  <c r="G2411" i="9"/>
  <c r="G2409" i="9"/>
  <c r="G2407" i="9"/>
  <c r="G2405" i="9"/>
  <c r="G2403" i="9"/>
  <c r="G7201" i="9"/>
  <c r="G7199" i="9"/>
  <c r="G7197" i="9"/>
  <c r="G7195" i="9"/>
  <c r="G7193" i="9"/>
  <c r="G7191" i="9"/>
  <c r="G7189" i="9"/>
  <c r="G7187" i="9"/>
  <c r="G7185" i="9"/>
  <c r="G7183" i="9"/>
  <c r="G7181" i="9"/>
  <c r="G7179" i="9"/>
  <c r="G7177" i="9"/>
  <c r="G7175" i="9"/>
  <c r="G7173" i="9"/>
  <c r="G7171" i="9"/>
  <c r="G7169" i="9"/>
  <c r="G7167" i="9"/>
  <c r="G7165" i="9"/>
  <c r="G7163" i="9"/>
  <c r="G7161" i="9"/>
  <c r="G7159" i="9"/>
  <c r="G7157" i="9"/>
  <c r="G7155" i="9"/>
  <c r="G7153" i="9"/>
  <c r="G7151" i="9"/>
  <c r="G7149" i="9"/>
  <c r="G7147" i="9"/>
  <c r="G7145" i="9"/>
  <c r="G7143" i="9"/>
  <c r="G7141" i="9"/>
  <c r="G7139" i="9"/>
  <c r="G7137" i="9"/>
  <c r="G7135" i="9"/>
  <c r="G7133" i="9"/>
  <c r="G7131" i="9"/>
  <c r="G7129" i="9"/>
  <c r="G7127" i="9"/>
  <c r="C7125" i="9"/>
  <c r="G7125" i="9"/>
  <c r="I7123" i="9"/>
  <c r="D7123" i="9"/>
  <c r="C7121" i="9"/>
  <c r="G7121" i="9"/>
  <c r="I7119" i="9"/>
  <c r="D7119" i="9"/>
  <c r="C7117" i="9"/>
  <c r="G7117" i="9"/>
  <c r="I7115" i="9"/>
  <c r="D7115" i="9"/>
  <c r="C7113" i="9"/>
  <c r="G7113" i="9"/>
  <c r="I7111" i="9"/>
  <c r="D7111" i="9"/>
  <c r="C7109" i="9"/>
  <c r="G7109" i="9"/>
  <c r="I7107" i="9"/>
  <c r="D7107" i="9"/>
  <c r="C7105" i="9"/>
  <c r="G7105" i="9"/>
  <c r="I7103" i="9"/>
  <c r="D7103" i="9"/>
  <c r="C7101" i="9"/>
  <c r="G7101" i="9"/>
  <c r="I7099" i="9"/>
  <c r="D7099" i="9"/>
  <c r="C7097" i="9"/>
  <c r="G7097" i="9"/>
  <c r="I7095" i="9"/>
  <c r="D7095" i="9"/>
  <c r="C7093" i="9"/>
  <c r="G7093" i="9"/>
  <c r="I7091" i="9"/>
  <c r="D7091" i="9"/>
  <c r="C7089" i="9"/>
  <c r="G7089" i="9"/>
  <c r="I7087" i="9"/>
  <c r="D7087" i="9"/>
  <c r="C7085" i="9"/>
  <c r="G7085" i="9"/>
  <c r="I7083" i="9"/>
  <c r="D7083" i="9"/>
  <c r="C7081" i="9"/>
  <c r="G7081" i="9"/>
  <c r="I7079" i="9"/>
  <c r="D7079" i="9"/>
  <c r="C7077" i="9"/>
  <c r="G7077" i="9"/>
  <c r="I7075" i="9"/>
  <c r="D7075" i="9"/>
  <c r="C7073" i="9"/>
  <c r="G7073" i="9"/>
  <c r="I7071" i="9"/>
  <c r="D7071" i="9"/>
  <c r="C7069" i="9"/>
  <c r="G7069" i="9"/>
  <c r="I7067" i="9"/>
  <c r="D7067" i="9"/>
  <c r="C7065" i="9"/>
  <c r="G7065" i="9"/>
  <c r="I7063" i="9"/>
  <c r="D7063" i="9"/>
  <c r="C7061" i="9"/>
  <c r="G7061" i="9"/>
  <c r="I7059" i="9"/>
  <c r="D7059" i="9"/>
  <c r="C7057" i="9"/>
  <c r="G7057" i="9"/>
  <c r="I7055" i="9"/>
  <c r="D7055" i="9"/>
  <c r="C7053" i="9"/>
  <c r="G7053" i="9"/>
  <c r="I7051" i="9"/>
  <c r="D7051" i="9"/>
  <c r="C7049" i="9"/>
  <c r="G7049" i="9"/>
  <c r="I7047" i="9"/>
  <c r="D7047" i="9"/>
  <c r="C7045" i="9"/>
  <c r="G7045" i="9"/>
  <c r="I7043" i="9"/>
  <c r="D7043" i="9"/>
  <c r="C7041" i="9"/>
  <c r="G7041" i="9"/>
  <c r="I7039" i="9"/>
  <c r="D7039" i="9"/>
  <c r="C7037" i="9"/>
  <c r="G7037" i="9"/>
  <c r="I7035" i="9"/>
  <c r="D7035" i="9"/>
  <c r="C7033" i="9"/>
  <c r="G7033" i="9"/>
  <c r="I7031" i="9"/>
  <c r="D7031" i="9"/>
  <c r="C7029" i="9"/>
  <c r="G7029" i="9"/>
  <c r="I7027" i="9"/>
  <c r="D7027" i="9"/>
  <c r="C7025" i="9"/>
  <c r="G7025" i="9"/>
  <c r="I7023" i="9"/>
  <c r="D7023" i="9"/>
  <c r="C7021" i="9"/>
  <c r="G7021" i="9"/>
  <c r="I7019" i="9"/>
  <c r="D7019" i="9"/>
  <c r="C7017" i="9"/>
  <c r="G7017" i="9"/>
  <c r="I7015" i="9"/>
  <c r="D7015" i="9"/>
  <c r="C7013" i="9"/>
  <c r="G7013" i="9"/>
  <c r="I7011" i="9"/>
  <c r="D7011" i="9"/>
  <c r="C7009" i="9"/>
  <c r="G7009" i="9"/>
  <c r="I7007" i="9"/>
  <c r="D7007" i="9"/>
  <c r="C7005" i="9"/>
  <c r="G7005" i="9"/>
  <c r="I7003" i="9"/>
  <c r="D7003" i="9"/>
  <c r="C7001" i="9"/>
  <c r="G7001" i="9"/>
  <c r="I6999" i="9"/>
  <c r="D6999" i="9"/>
  <c r="C6997" i="9"/>
  <c r="G6997" i="9"/>
  <c r="C6111" i="9"/>
  <c r="G6111" i="9"/>
  <c r="C6107" i="9"/>
  <c r="G6107" i="9"/>
  <c r="C6103" i="9"/>
  <c r="G6103" i="9"/>
  <c r="C6099" i="9"/>
  <c r="G6099" i="9"/>
  <c r="C6095" i="9"/>
  <c r="G6095" i="9"/>
  <c r="C6091" i="9"/>
  <c r="G6091" i="9"/>
  <c r="C6087" i="9"/>
  <c r="G6087" i="9"/>
  <c r="C6083" i="9"/>
  <c r="G6083" i="9"/>
  <c r="C6079" i="9"/>
  <c r="G6079" i="9"/>
  <c r="C6075" i="9"/>
  <c r="G6075" i="9"/>
  <c r="C6071" i="9"/>
  <c r="G6071" i="9"/>
  <c r="C6067" i="9"/>
  <c r="G6067" i="9"/>
  <c r="C6063" i="9"/>
  <c r="G6063" i="9"/>
  <c r="C6059" i="9"/>
  <c r="G6059" i="9"/>
  <c r="C6055" i="9"/>
  <c r="G6055" i="9"/>
  <c r="C6051" i="9"/>
  <c r="G6051" i="9"/>
  <c r="C6047" i="9"/>
  <c r="G6047" i="9"/>
  <c r="C6043" i="9"/>
  <c r="G6043" i="9"/>
  <c r="C6039" i="9"/>
  <c r="G6039" i="9"/>
  <c r="C6035" i="9"/>
  <c r="G6035" i="9"/>
  <c r="C6031" i="9"/>
  <c r="G6031" i="9"/>
  <c r="C6027" i="9"/>
  <c r="G6027" i="9"/>
  <c r="C6023" i="9"/>
  <c r="G6023" i="9"/>
  <c r="C6019" i="9"/>
  <c r="G6019" i="9"/>
  <c r="C6015" i="9"/>
  <c r="G6015" i="9"/>
  <c r="C6011" i="9"/>
  <c r="G6011" i="9"/>
  <c r="C6007" i="9"/>
  <c r="G6007" i="9"/>
  <c r="C6003" i="9"/>
  <c r="G6003" i="9"/>
  <c r="C5999" i="9"/>
  <c r="G5999" i="9"/>
  <c r="C5995" i="9"/>
  <c r="G5995" i="9"/>
  <c r="C5991" i="9"/>
  <c r="G5991" i="9"/>
  <c r="C5987" i="9"/>
  <c r="G5987" i="9"/>
  <c r="C5983" i="9"/>
  <c r="G5983" i="9"/>
  <c r="C5979" i="9"/>
  <c r="G5979" i="9"/>
  <c r="C5975" i="9"/>
  <c r="G5975" i="9"/>
  <c r="C5971" i="9"/>
  <c r="G5971" i="9"/>
  <c r="C5967" i="9"/>
  <c r="G5967" i="9"/>
  <c r="C5963" i="9"/>
  <c r="G5963" i="9"/>
  <c r="C5959" i="9"/>
  <c r="G5959" i="9"/>
  <c r="C5955" i="9"/>
  <c r="G5955" i="9"/>
  <c r="C5951" i="9"/>
  <c r="G5951" i="9"/>
  <c r="C5947" i="9"/>
  <c r="G5947" i="9"/>
  <c r="C5943" i="9"/>
  <c r="G5943" i="9"/>
  <c r="C5939" i="9"/>
  <c r="G5939" i="9"/>
  <c r="C5935" i="9"/>
  <c r="G5935" i="9"/>
  <c r="C5931" i="9"/>
  <c r="G5931" i="9"/>
  <c r="C5927" i="9"/>
  <c r="G5927" i="9"/>
  <c r="C5923" i="9"/>
  <c r="G5923" i="9"/>
  <c r="C5919" i="9"/>
  <c r="G5919" i="9"/>
  <c r="C5915" i="9"/>
  <c r="G5915" i="9"/>
  <c r="C5911" i="9"/>
  <c r="G5911" i="9"/>
  <c r="C5907" i="9"/>
  <c r="G5907" i="9"/>
  <c r="C5903" i="9"/>
  <c r="G5903" i="9"/>
  <c r="C5899" i="9"/>
  <c r="G5899" i="9"/>
  <c r="C5895" i="9"/>
  <c r="G5895" i="9"/>
  <c r="C5891" i="9"/>
  <c r="G5891" i="9"/>
  <c r="C5887" i="9"/>
  <c r="G5887" i="9"/>
  <c r="C5883" i="9"/>
  <c r="G5883" i="9"/>
  <c r="C5879" i="9"/>
  <c r="G5879" i="9"/>
  <c r="C5875" i="9"/>
  <c r="G5875" i="9"/>
  <c r="C5871" i="9"/>
  <c r="G5871" i="9"/>
  <c r="C5867" i="9"/>
  <c r="G5867" i="9"/>
  <c r="C5863" i="9"/>
  <c r="G5863" i="9"/>
  <c r="C5859" i="9"/>
  <c r="G5859" i="9"/>
  <c r="C5855" i="9"/>
  <c r="G5855" i="9"/>
  <c r="C5851" i="9"/>
  <c r="G5851" i="9"/>
  <c r="C5847" i="9"/>
  <c r="G5847" i="9"/>
  <c r="C5843" i="9"/>
  <c r="G5843" i="9"/>
  <c r="C5839" i="9"/>
  <c r="G5839" i="9"/>
  <c r="C5835" i="9"/>
  <c r="G5835" i="9"/>
  <c r="C5831" i="9"/>
  <c r="G5831" i="9"/>
  <c r="C5827" i="9"/>
  <c r="G5827" i="9"/>
  <c r="C5823" i="9"/>
  <c r="G5823" i="9"/>
  <c r="C5819" i="9"/>
  <c r="G5819" i="9"/>
  <c r="C5815" i="9"/>
  <c r="G5815" i="9"/>
  <c r="C5811" i="9"/>
  <c r="G5811" i="9"/>
  <c r="C5807" i="9"/>
  <c r="G5807" i="9"/>
  <c r="C5803" i="9"/>
  <c r="G5803" i="9"/>
  <c r="C5799" i="9"/>
  <c r="G5799" i="9"/>
  <c r="C5795" i="9"/>
  <c r="G5795" i="9"/>
  <c r="C5791" i="9"/>
  <c r="G5791" i="9"/>
  <c r="C5787" i="9"/>
  <c r="G5787" i="9"/>
  <c r="C5783" i="9"/>
  <c r="G5783" i="9"/>
  <c r="C5779" i="9"/>
  <c r="G5779" i="9"/>
  <c r="C5775" i="9"/>
  <c r="G5775" i="9"/>
  <c r="C5771" i="9"/>
  <c r="G5771" i="9"/>
  <c r="C5767" i="9"/>
  <c r="G5767" i="9"/>
  <c r="C5763" i="9"/>
  <c r="G5763" i="9"/>
  <c r="C5759" i="9"/>
  <c r="G5759" i="9"/>
  <c r="C5755" i="9"/>
  <c r="G5755" i="9"/>
  <c r="C5751" i="9"/>
  <c r="G5751" i="9"/>
  <c r="C5747" i="9"/>
  <c r="G5747" i="9"/>
  <c r="C5743" i="9"/>
  <c r="G5743" i="9"/>
  <c r="C5739" i="9"/>
  <c r="G5739" i="9"/>
  <c r="C5735" i="9"/>
  <c r="G5735" i="9"/>
  <c r="C5731" i="9"/>
  <c r="G5731" i="9"/>
  <c r="C5727" i="9"/>
  <c r="G5727" i="9"/>
  <c r="C5723" i="9"/>
  <c r="G5723" i="9"/>
  <c r="C5719" i="9"/>
  <c r="G5719" i="9"/>
  <c r="C5715" i="9"/>
  <c r="G5715" i="9"/>
  <c r="C5711" i="9"/>
  <c r="G5711" i="9"/>
  <c r="C5707" i="9"/>
  <c r="G5707" i="9"/>
  <c r="C5703" i="9"/>
  <c r="G5703" i="9"/>
  <c r="C5699" i="9"/>
  <c r="G5699" i="9"/>
  <c r="C5695" i="9"/>
  <c r="G5695" i="9"/>
  <c r="C5691" i="9"/>
  <c r="G5691" i="9"/>
  <c r="C5687" i="9"/>
  <c r="G5687" i="9"/>
  <c r="C5683" i="9"/>
  <c r="G5683" i="9"/>
  <c r="C5679" i="9"/>
  <c r="G5679" i="9"/>
  <c r="C5675" i="9"/>
  <c r="G5675" i="9"/>
  <c r="I5673" i="9"/>
  <c r="C5671" i="9"/>
  <c r="G5671" i="9"/>
  <c r="B5671" i="9"/>
  <c r="F5671" i="9"/>
  <c r="C5663" i="9"/>
  <c r="G5663" i="9"/>
  <c r="B5663" i="9"/>
  <c r="F5663" i="9"/>
  <c r="C5655" i="9"/>
  <c r="G5655" i="9"/>
  <c r="B5655" i="9"/>
  <c r="F5655" i="9"/>
  <c r="C5647" i="9"/>
  <c r="G5647" i="9"/>
  <c r="B5647" i="9"/>
  <c r="F5647" i="9"/>
  <c r="C5639" i="9"/>
  <c r="G5639" i="9"/>
  <c r="B5639" i="9"/>
  <c r="F5639" i="9"/>
  <c r="C5631" i="9"/>
  <c r="G5631" i="9"/>
  <c r="B5631" i="9"/>
  <c r="F5631" i="9"/>
  <c r="C5623" i="9"/>
  <c r="G5623" i="9"/>
  <c r="B5623" i="9"/>
  <c r="F5623" i="9"/>
  <c r="C5615" i="9"/>
  <c r="G5615" i="9"/>
  <c r="B5615" i="9"/>
  <c r="F5615" i="9"/>
  <c r="C5607" i="9"/>
  <c r="G5607" i="9"/>
  <c r="B5607" i="9"/>
  <c r="F5607" i="9"/>
  <c r="C5599" i="9"/>
  <c r="G5599" i="9"/>
  <c r="B5599" i="9"/>
  <c r="F5599" i="9"/>
  <c r="C5591" i="9"/>
  <c r="G5591" i="9"/>
  <c r="B5591" i="9"/>
  <c r="F5591" i="9"/>
  <c r="C5583" i="9"/>
  <c r="G5583" i="9"/>
  <c r="B5583" i="9"/>
  <c r="F5583" i="9"/>
  <c r="C5575" i="9"/>
  <c r="G5575" i="9"/>
  <c r="B5575" i="9"/>
  <c r="F5575" i="9"/>
  <c r="C5567" i="9"/>
  <c r="G5567" i="9"/>
  <c r="B5567" i="9"/>
  <c r="F5567" i="9"/>
  <c r="C5559" i="9"/>
  <c r="G5559" i="9"/>
  <c r="B5559" i="9"/>
  <c r="F5559" i="9"/>
  <c r="D5247" i="9"/>
  <c r="H5247" i="9"/>
  <c r="C5247" i="9"/>
  <c r="I5247" i="9"/>
  <c r="E5247" i="9"/>
  <c r="B5247" i="9"/>
  <c r="G5247" i="9"/>
  <c r="B5232" i="9"/>
  <c r="F5232" i="9"/>
  <c r="D5232" i="9"/>
  <c r="I5232" i="9"/>
  <c r="E5232" i="9"/>
  <c r="C5232" i="9"/>
  <c r="H5232" i="9"/>
  <c r="D5215" i="9"/>
  <c r="H5215" i="9"/>
  <c r="C5215" i="9"/>
  <c r="I5215" i="9"/>
  <c r="E5215" i="9"/>
  <c r="B5215" i="9"/>
  <c r="G5215" i="9"/>
  <c r="B5200" i="9"/>
  <c r="F5200" i="9"/>
  <c r="D5200" i="9"/>
  <c r="I5200" i="9"/>
  <c r="E5200" i="9"/>
  <c r="C5200" i="9"/>
  <c r="H5200" i="9"/>
  <c r="D5183" i="9"/>
  <c r="H5183" i="9"/>
  <c r="C5183" i="9"/>
  <c r="I5183" i="9"/>
  <c r="E5183" i="9"/>
  <c r="B5183" i="9"/>
  <c r="G5183" i="9"/>
  <c r="B5168" i="9"/>
  <c r="F5168" i="9"/>
  <c r="D5168" i="9"/>
  <c r="I5168" i="9"/>
  <c r="E5168" i="9"/>
  <c r="C5168" i="9"/>
  <c r="H5168" i="9"/>
  <c r="D5151" i="9"/>
  <c r="H5151" i="9"/>
  <c r="C5151" i="9"/>
  <c r="I5151" i="9"/>
  <c r="E5151" i="9"/>
  <c r="B5151" i="9"/>
  <c r="G5151" i="9"/>
  <c r="B5136" i="9"/>
  <c r="F5136" i="9"/>
  <c r="D5136" i="9"/>
  <c r="I5136" i="9"/>
  <c r="E5136" i="9"/>
  <c r="C5136" i="9"/>
  <c r="H5136" i="9"/>
  <c r="D5127" i="9"/>
  <c r="H5127" i="9"/>
  <c r="B5127" i="9"/>
  <c r="F5127" i="9"/>
  <c r="E5127" i="9"/>
  <c r="G5127" i="9"/>
  <c r="C5127" i="9"/>
  <c r="C5673" i="9"/>
  <c r="G5673" i="9"/>
  <c r="B5673" i="9"/>
  <c r="C5665" i="9"/>
  <c r="G5665" i="9"/>
  <c r="B5665" i="9"/>
  <c r="F5665" i="9"/>
  <c r="C5657" i="9"/>
  <c r="G5657" i="9"/>
  <c r="B5657" i="9"/>
  <c r="F5657" i="9"/>
  <c r="C5649" i="9"/>
  <c r="G5649" i="9"/>
  <c r="B5649" i="9"/>
  <c r="F5649" i="9"/>
  <c r="C5641" i="9"/>
  <c r="G5641" i="9"/>
  <c r="B5641" i="9"/>
  <c r="F5641" i="9"/>
  <c r="C5633" i="9"/>
  <c r="G5633" i="9"/>
  <c r="B5633" i="9"/>
  <c r="F5633" i="9"/>
  <c r="C5625" i="9"/>
  <c r="G5625" i="9"/>
  <c r="B5625" i="9"/>
  <c r="F5625" i="9"/>
  <c r="C5617" i="9"/>
  <c r="G5617" i="9"/>
  <c r="B5617" i="9"/>
  <c r="F5617" i="9"/>
  <c r="C5609" i="9"/>
  <c r="G5609" i="9"/>
  <c r="B5609" i="9"/>
  <c r="F5609" i="9"/>
  <c r="C5601" i="9"/>
  <c r="G5601" i="9"/>
  <c r="B5601" i="9"/>
  <c r="F5601" i="9"/>
  <c r="C5593" i="9"/>
  <c r="G5593" i="9"/>
  <c r="B5593" i="9"/>
  <c r="F5593" i="9"/>
  <c r="C5585" i="9"/>
  <c r="G5585" i="9"/>
  <c r="B5585" i="9"/>
  <c r="F5585" i="9"/>
  <c r="C5577" i="9"/>
  <c r="G5577" i="9"/>
  <c r="B5577" i="9"/>
  <c r="F5577" i="9"/>
  <c r="C5569" i="9"/>
  <c r="G5569" i="9"/>
  <c r="B5569" i="9"/>
  <c r="F5569" i="9"/>
  <c r="C5561" i="9"/>
  <c r="G5561" i="9"/>
  <c r="B5561" i="9"/>
  <c r="F5561" i="9"/>
  <c r="C5553" i="9"/>
  <c r="G5553" i="9"/>
  <c r="B5553" i="9"/>
  <c r="F5553" i="9"/>
  <c r="B5256" i="9"/>
  <c r="F5256" i="9"/>
  <c r="D5256" i="9"/>
  <c r="I5256" i="9"/>
  <c r="E5256" i="9"/>
  <c r="C5256" i="9"/>
  <c r="H5256" i="9"/>
  <c r="D5239" i="9"/>
  <c r="H5239" i="9"/>
  <c r="C5239" i="9"/>
  <c r="I5239" i="9"/>
  <c r="E5239" i="9"/>
  <c r="B5239" i="9"/>
  <c r="G5239" i="9"/>
  <c r="B5224" i="9"/>
  <c r="F5224" i="9"/>
  <c r="D5224" i="9"/>
  <c r="I5224" i="9"/>
  <c r="E5224" i="9"/>
  <c r="C5224" i="9"/>
  <c r="H5224" i="9"/>
  <c r="D5207" i="9"/>
  <c r="H5207" i="9"/>
  <c r="C5207" i="9"/>
  <c r="I5207" i="9"/>
  <c r="E5207" i="9"/>
  <c r="B5207" i="9"/>
  <c r="G5207" i="9"/>
  <c r="B5192" i="9"/>
  <c r="F5192" i="9"/>
  <c r="D5192" i="9"/>
  <c r="I5192" i="9"/>
  <c r="E5192" i="9"/>
  <c r="C5192" i="9"/>
  <c r="H5192" i="9"/>
  <c r="D5175" i="9"/>
  <c r="H5175" i="9"/>
  <c r="C5175" i="9"/>
  <c r="I5175" i="9"/>
  <c r="E5175" i="9"/>
  <c r="B5175" i="9"/>
  <c r="G5175" i="9"/>
  <c r="B5160" i="9"/>
  <c r="F5160" i="9"/>
  <c r="D5160" i="9"/>
  <c r="I5160" i="9"/>
  <c r="E5160" i="9"/>
  <c r="C5160" i="9"/>
  <c r="H5160" i="9"/>
  <c r="D5143" i="9"/>
  <c r="H5143" i="9"/>
  <c r="C5143" i="9"/>
  <c r="I5143" i="9"/>
  <c r="E5143" i="9"/>
  <c r="B5143" i="9"/>
  <c r="G5143" i="9"/>
  <c r="G6995" i="9"/>
  <c r="G6993" i="9"/>
  <c r="G6991" i="9"/>
  <c r="G6989" i="9"/>
  <c r="G6987" i="9"/>
  <c r="G6985" i="9"/>
  <c r="G6983" i="9"/>
  <c r="G6981" i="9"/>
  <c r="G6979" i="9"/>
  <c r="G6977" i="9"/>
  <c r="G6975" i="9"/>
  <c r="G6973" i="9"/>
  <c r="G6971" i="9"/>
  <c r="G6969" i="9"/>
  <c r="G6967" i="9"/>
  <c r="G6965" i="9"/>
  <c r="G6963" i="9"/>
  <c r="G6961" i="9"/>
  <c r="G6959" i="9"/>
  <c r="G6957" i="9"/>
  <c r="G6955" i="9"/>
  <c r="G6953" i="9"/>
  <c r="G6951" i="9"/>
  <c r="G6949" i="9"/>
  <c r="G6947" i="9"/>
  <c r="G6945" i="9"/>
  <c r="G6943" i="9"/>
  <c r="G6941" i="9"/>
  <c r="G6939" i="9"/>
  <c r="G6937" i="9"/>
  <c r="G6935" i="9"/>
  <c r="G6933" i="9"/>
  <c r="G6931" i="9"/>
  <c r="G6929" i="9"/>
  <c r="G6927" i="9"/>
  <c r="G6925" i="9"/>
  <c r="G6923" i="9"/>
  <c r="G6921" i="9"/>
  <c r="G6919" i="9"/>
  <c r="G6917" i="9"/>
  <c r="G6915" i="9"/>
  <c r="G6913" i="9"/>
  <c r="G6911" i="9"/>
  <c r="G6909" i="9"/>
  <c r="G6907" i="9"/>
  <c r="G6905" i="9"/>
  <c r="G6903" i="9"/>
  <c r="G6901" i="9"/>
  <c r="G6899" i="9"/>
  <c r="G6897" i="9"/>
  <c r="G6895" i="9"/>
  <c r="G6893" i="9"/>
  <c r="G6891" i="9"/>
  <c r="G6889" i="9"/>
  <c r="G6887" i="9"/>
  <c r="G6885" i="9"/>
  <c r="G6883" i="9"/>
  <c r="G6881" i="9"/>
  <c r="G6879" i="9"/>
  <c r="G6877" i="9"/>
  <c r="G6875" i="9"/>
  <c r="G6873" i="9"/>
  <c r="G6871" i="9"/>
  <c r="G6869" i="9"/>
  <c r="G6867" i="9"/>
  <c r="G6865" i="9"/>
  <c r="G6863" i="9"/>
  <c r="G6861" i="9"/>
  <c r="G6859" i="9"/>
  <c r="G6857" i="9"/>
  <c r="G6855" i="9"/>
  <c r="G6853" i="9"/>
  <c r="G6851" i="9"/>
  <c r="G6849" i="9"/>
  <c r="G6847" i="9"/>
  <c r="G6845" i="9"/>
  <c r="G6843" i="9"/>
  <c r="G6841" i="9"/>
  <c r="G6839" i="9"/>
  <c r="G6837" i="9"/>
  <c r="G6835" i="9"/>
  <c r="G6833" i="9"/>
  <c r="G6831" i="9"/>
  <c r="G6829" i="9"/>
  <c r="G6827" i="9"/>
  <c r="G6825" i="9"/>
  <c r="G6823" i="9"/>
  <c r="G6821" i="9"/>
  <c r="G6819" i="9"/>
  <c r="G6817" i="9"/>
  <c r="G6815" i="9"/>
  <c r="G6813" i="9"/>
  <c r="G6811" i="9"/>
  <c r="G6809" i="9"/>
  <c r="G6807" i="9"/>
  <c r="G6805" i="9"/>
  <c r="G6803" i="9"/>
  <c r="G6801" i="9"/>
  <c r="G6799" i="9"/>
  <c r="G6797" i="9"/>
  <c r="G6795" i="9"/>
  <c r="G6793" i="9"/>
  <c r="G6791" i="9"/>
  <c r="G6789" i="9"/>
  <c r="G6787" i="9"/>
  <c r="G6785" i="9"/>
  <c r="G6783" i="9"/>
  <c r="G6781" i="9"/>
  <c r="G6779" i="9"/>
  <c r="G6777" i="9"/>
  <c r="G6775" i="9"/>
  <c r="G6773" i="9"/>
  <c r="G6771" i="9"/>
  <c r="G6769" i="9"/>
  <c r="G6767" i="9"/>
  <c r="G6765" i="9"/>
  <c r="G6763" i="9"/>
  <c r="G6761" i="9"/>
  <c r="G6759" i="9"/>
  <c r="G6757" i="9"/>
  <c r="G6755" i="9"/>
  <c r="G6753" i="9"/>
  <c r="G6751" i="9"/>
  <c r="G6749" i="9"/>
  <c r="G6747" i="9"/>
  <c r="G6745" i="9"/>
  <c r="G6743" i="9"/>
  <c r="G6741" i="9"/>
  <c r="G6739" i="9"/>
  <c r="G6737" i="9"/>
  <c r="G6735" i="9"/>
  <c r="G6733" i="9"/>
  <c r="G6731" i="9"/>
  <c r="G6729" i="9"/>
  <c r="G6727" i="9"/>
  <c r="G6725" i="9"/>
  <c r="G6723" i="9"/>
  <c r="G6721" i="9"/>
  <c r="G6719" i="9"/>
  <c r="G6717" i="9"/>
  <c r="G6715" i="9"/>
  <c r="G6713" i="9"/>
  <c r="G6711" i="9"/>
  <c r="G6709" i="9"/>
  <c r="G6707" i="9"/>
  <c r="G6705" i="9"/>
  <c r="G6703" i="9"/>
  <c r="G6701" i="9"/>
  <c r="G6699" i="9"/>
  <c r="G6697" i="9"/>
  <c r="G6695" i="9"/>
  <c r="G6693" i="9"/>
  <c r="G6691" i="9"/>
  <c r="G6689" i="9"/>
  <c r="G6687" i="9"/>
  <c r="G6685" i="9"/>
  <c r="G6683" i="9"/>
  <c r="G6681" i="9"/>
  <c r="G6679" i="9"/>
  <c r="G6677" i="9"/>
  <c r="G6675" i="9"/>
  <c r="G6673" i="9"/>
  <c r="G6671" i="9"/>
  <c r="G6669" i="9"/>
  <c r="G6667" i="9"/>
  <c r="G6665" i="9"/>
  <c r="G6663" i="9"/>
  <c r="G6661" i="9"/>
  <c r="G6659" i="9"/>
  <c r="G6657" i="9"/>
  <c r="G6655" i="9"/>
  <c r="G6653" i="9"/>
  <c r="G6651" i="9"/>
  <c r="G6649" i="9"/>
  <c r="G6647" i="9"/>
  <c r="G6645" i="9"/>
  <c r="G6643" i="9"/>
  <c r="G6641" i="9"/>
  <c r="G6639" i="9"/>
  <c r="G6637" i="9"/>
  <c r="G6635" i="9"/>
  <c r="G6633" i="9"/>
  <c r="G6631" i="9"/>
  <c r="G6629" i="9"/>
  <c r="G6627" i="9"/>
  <c r="G6625" i="9"/>
  <c r="G6623" i="9"/>
  <c r="G6621" i="9"/>
  <c r="G6619" i="9"/>
  <c r="G6617" i="9"/>
  <c r="G6615" i="9"/>
  <c r="G6613" i="9"/>
  <c r="G6611" i="9"/>
  <c r="G6609" i="9"/>
  <c r="G6607" i="9"/>
  <c r="G6605" i="9"/>
  <c r="G6603" i="9"/>
  <c r="G6601" i="9"/>
  <c r="G6599" i="9"/>
  <c r="G6597" i="9"/>
  <c r="G6595" i="9"/>
  <c r="G6593" i="9"/>
  <c r="G6591" i="9"/>
  <c r="G6589" i="9"/>
  <c r="G6587" i="9"/>
  <c r="G6585" i="9"/>
  <c r="G6583" i="9"/>
  <c r="G6581" i="9"/>
  <c r="G6579" i="9"/>
  <c r="G6577" i="9"/>
  <c r="G6575" i="9"/>
  <c r="G6573" i="9"/>
  <c r="G6571" i="9"/>
  <c r="G6569" i="9"/>
  <c r="G6567" i="9"/>
  <c r="G6565" i="9"/>
  <c r="G6563" i="9"/>
  <c r="G6561" i="9"/>
  <c r="G6559" i="9"/>
  <c r="G6557" i="9"/>
  <c r="G6555" i="9"/>
  <c r="G6553" i="9"/>
  <c r="G6551" i="9"/>
  <c r="G6549" i="9"/>
  <c r="G6547" i="9"/>
  <c r="G6545" i="9"/>
  <c r="G6543" i="9"/>
  <c r="G6541" i="9"/>
  <c r="G6539" i="9"/>
  <c r="G6537" i="9"/>
  <c r="G6535" i="9"/>
  <c r="G6533" i="9"/>
  <c r="G6531" i="9"/>
  <c r="G6529" i="9"/>
  <c r="G6527" i="9"/>
  <c r="G6525" i="9"/>
  <c r="G6523" i="9"/>
  <c r="G6521" i="9"/>
  <c r="G6519" i="9"/>
  <c r="G6517" i="9"/>
  <c r="G6515" i="9"/>
  <c r="G6513" i="9"/>
  <c r="G6511" i="9"/>
  <c r="G6509" i="9"/>
  <c r="G6507" i="9"/>
  <c r="G6505" i="9"/>
  <c r="G6503" i="9"/>
  <c r="G6501" i="9"/>
  <c r="G6499" i="9"/>
  <c r="G6497" i="9"/>
  <c r="G6495" i="9"/>
  <c r="G6493" i="9"/>
  <c r="G6491" i="9"/>
  <c r="G6489" i="9"/>
  <c r="G6487" i="9"/>
  <c r="G6485" i="9"/>
  <c r="G6483" i="9"/>
  <c r="G6481" i="9"/>
  <c r="G6479" i="9"/>
  <c r="G6477" i="9"/>
  <c r="G6475" i="9"/>
  <c r="G6473" i="9"/>
  <c r="G6471" i="9"/>
  <c r="G6469" i="9"/>
  <c r="G6467" i="9"/>
  <c r="G6465" i="9"/>
  <c r="G6463" i="9"/>
  <c r="G6461" i="9"/>
  <c r="G6459" i="9"/>
  <c r="G6457" i="9"/>
  <c r="G6455" i="9"/>
  <c r="G6453" i="9"/>
  <c r="G6451" i="9"/>
  <c r="G6449" i="9"/>
  <c r="G6447" i="9"/>
  <c r="G6445" i="9"/>
  <c r="G6443" i="9"/>
  <c r="G6441" i="9"/>
  <c r="G6439" i="9"/>
  <c r="G6437" i="9"/>
  <c r="G6435" i="9"/>
  <c r="G6433" i="9"/>
  <c r="G6431" i="9"/>
  <c r="G6429" i="9"/>
  <c r="G6427" i="9"/>
  <c r="G6425" i="9"/>
  <c r="G6423" i="9"/>
  <c r="G6421" i="9"/>
  <c r="G6419" i="9"/>
  <c r="G6417" i="9"/>
  <c r="G6415" i="9"/>
  <c r="G6413" i="9"/>
  <c r="G6411" i="9"/>
  <c r="G6409" i="9"/>
  <c r="G6407" i="9"/>
  <c r="G6405" i="9"/>
  <c r="G6403" i="9"/>
  <c r="G6401" i="9"/>
  <c r="G6399" i="9"/>
  <c r="G6397" i="9"/>
  <c r="G6395" i="9"/>
  <c r="G6393" i="9"/>
  <c r="G6391" i="9"/>
  <c r="G6389" i="9"/>
  <c r="G6387" i="9"/>
  <c r="G6385" i="9"/>
  <c r="G6383" i="9"/>
  <c r="G6381" i="9"/>
  <c r="G6379" i="9"/>
  <c r="G6377" i="9"/>
  <c r="G6375" i="9"/>
  <c r="G6373" i="9"/>
  <c r="G6371" i="9"/>
  <c r="G6369" i="9"/>
  <c r="G6367" i="9"/>
  <c r="G6365" i="9"/>
  <c r="G6363" i="9"/>
  <c r="G6361" i="9"/>
  <c r="G6359" i="9"/>
  <c r="G6357" i="9"/>
  <c r="G6355" i="9"/>
  <c r="G6353" i="9"/>
  <c r="G6351" i="9"/>
  <c r="G6349" i="9"/>
  <c r="G6347" i="9"/>
  <c r="G6345" i="9"/>
  <c r="G6343" i="9"/>
  <c r="G6341" i="9"/>
  <c r="G6339" i="9"/>
  <c r="G6337" i="9"/>
  <c r="G6335" i="9"/>
  <c r="G6333" i="9"/>
  <c r="G6331" i="9"/>
  <c r="G6329" i="9"/>
  <c r="G6327" i="9"/>
  <c r="G6325" i="9"/>
  <c r="G6323" i="9"/>
  <c r="G6321" i="9"/>
  <c r="G6319" i="9"/>
  <c r="G6317" i="9"/>
  <c r="G6315" i="9"/>
  <c r="G6313" i="9"/>
  <c r="G6311" i="9"/>
  <c r="G6309" i="9"/>
  <c r="G6307" i="9"/>
  <c r="G6305" i="9"/>
  <c r="G6303" i="9"/>
  <c r="G6301" i="9"/>
  <c r="G6299" i="9"/>
  <c r="G6297" i="9"/>
  <c r="G6295" i="9"/>
  <c r="G6293" i="9"/>
  <c r="G6291" i="9"/>
  <c r="G6289" i="9"/>
  <c r="G6287" i="9"/>
  <c r="G6285" i="9"/>
  <c r="G6283" i="9"/>
  <c r="G6281" i="9"/>
  <c r="G6279" i="9"/>
  <c r="G6277" i="9"/>
  <c r="G6275" i="9"/>
  <c r="G6273" i="9"/>
  <c r="G6271" i="9"/>
  <c r="G6269" i="9"/>
  <c r="G6267" i="9"/>
  <c r="G6265" i="9"/>
  <c r="G6263" i="9"/>
  <c r="G6261" i="9"/>
  <c r="G6259" i="9"/>
  <c r="G6257" i="9"/>
  <c r="G6255" i="9"/>
  <c r="G6253" i="9"/>
  <c r="G6251" i="9"/>
  <c r="G6249" i="9"/>
  <c r="G6247" i="9"/>
  <c r="G6245" i="9"/>
  <c r="G6243" i="9"/>
  <c r="G6241" i="9"/>
  <c r="G6239" i="9"/>
  <c r="G6237" i="9"/>
  <c r="G6235" i="9"/>
  <c r="G6233" i="9"/>
  <c r="G6231" i="9"/>
  <c r="G6229" i="9"/>
  <c r="G6227" i="9"/>
  <c r="G6225" i="9"/>
  <c r="G6223" i="9"/>
  <c r="G6221" i="9"/>
  <c r="G6219" i="9"/>
  <c r="G6217" i="9"/>
  <c r="G6215" i="9"/>
  <c r="G6213" i="9"/>
  <c r="G6211" i="9"/>
  <c r="G6209" i="9"/>
  <c r="G6207" i="9"/>
  <c r="G6205" i="9"/>
  <c r="G6203" i="9"/>
  <c r="G6201" i="9"/>
  <c r="G6199" i="9"/>
  <c r="G6197" i="9"/>
  <c r="G6195" i="9"/>
  <c r="G6193" i="9"/>
  <c r="G6191" i="9"/>
  <c r="G6189" i="9"/>
  <c r="G6187" i="9"/>
  <c r="G6185" i="9"/>
  <c r="G6183" i="9"/>
  <c r="G6181" i="9"/>
  <c r="G6179" i="9"/>
  <c r="G6177" i="9"/>
  <c r="G6175" i="9"/>
  <c r="G6173" i="9"/>
  <c r="G6171" i="9"/>
  <c r="G6169" i="9"/>
  <c r="G6167" i="9"/>
  <c r="G6165" i="9"/>
  <c r="G6163" i="9"/>
  <c r="G6161" i="9"/>
  <c r="G6159" i="9"/>
  <c r="G6157" i="9"/>
  <c r="G6155" i="9"/>
  <c r="G6153" i="9"/>
  <c r="G6151" i="9"/>
  <c r="G6149" i="9"/>
  <c r="G6147" i="9"/>
  <c r="G6145" i="9"/>
  <c r="G6143" i="9"/>
  <c r="G6141" i="9"/>
  <c r="G6139" i="9"/>
  <c r="G6137" i="9"/>
  <c r="G6135" i="9"/>
  <c r="G6133" i="9"/>
  <c r="G6131" i="9"/>
  <c r="G6129" i="9"/>
  <c r="G6127" i="9"/>
  <c r="G6125" i="9"/>
  <c r="G6123" i="9"/>
  <c r="G6121" i="9"/>
  <c r="G6119" i="9"/>
  <c r="G6117" i="9"/>
  <c r="G6115" i="9"/>
  <c r="C6113" i="9"/>
  <c r="G6113" i="9"/>
  <c r="I6111" i="9"/>
  <c r="D6111" i="9"/>
  <c r="C6109" i="9"/>
  <c r="G6109" i="9"/>
  <c r="I6107" i="9"/>
  <c r="D6107" i="9"/>
  <c r="C6105" i="9"/>
  <c r="G6105" i="9"/>
  <c r="I6103" i="9"/>
  <c r="D6103" i="9"/>
  <c r="C6101" i="9"/>
  <c r="G6101" i="9"/>
  <c r="I6099" i="9"/>
  <c r="D6099" i="9"/>
  <c r="C6097" i="9"/>
  <c r="G6097" i="9"/>
  <c r="I6095" i="9"/>
  <c r="D6095" i="9"/>
  <c r="C6093" i="9"/>
  <c r="G6093" i="9"/>
  <c r="I6091" i="9"/>
  <c r="D6091" i="9"/>
  <c r="C6089" i="9"/>
  <c r="G6089" i="9"/>
  <c r="I6087" i="9"/>
  <c r="D6087" i="9"/>
  <c r="C6085" i="9"/>
  <c r="G6085" i="9"/>
  <c r="I6083" i="9"/>
  <c r="D6083" i="9"/>
  <c r="C6081" i="9"/>
  <c r="G6081" i="9"/>
  <c r="I6079" i="9"/>
  <c r="D6079" i="9"/>
  <c r="C6077" i="9"/>
  <c r="G6077" i="9"/>
  <c r="I6075" i="9"/>
  <c r="D6075" i="9"/>
  <c r="C6073" i="9"/>
  <c r="G6073" i="9"/>
  <c r="I6071" i="9"/>
  <c r="D6071" i="9"/>
  <c r="C6069" i="9"/>
  <c r="G6069" i="9"/>
  <c r="I6067" i="9"/>
  <c r="D6067" i="9"/>
  <c r="C6065" i="9"/>
  <c r="G6065" i="9"/>
  <c r="I6063" i="9"/>
  <c r="D6063" i="9"/>
  <c r="C6061" i="9"/>
  <c r="G6061" i="9"/>
  <c r="I6059" i="9"/>
  <c r="D6059" i="9"/>
  <c r="C6057" i="9"/>
  <c r="G6057" i="9"/>
  <c r="I6055" i="9"/>
  <c r="D6055" i="9"/>
  <c r="C6053" i="9"/>
  <c r="G6053" i="9"/>
  <c r="I6051" i="9"/>
  <c r="D6051" i="9"/>
  <c r="C6049" i="9"/>
  <c r="G6049" i="9"/>
  <c r="I6047" i="9"/>
  <c r="D6047" i="9"/>
  <c r="C6045" i="9"/>
  <c r="G6045" i="9"/>
  <c r="I6043" i="9"/>
  <c r="D6043" i="9"/>
  <c r="C6041" i="9"/>
  <c r="G6041" i="9"/>
  <c r="I6039" i="9"/>
  <c r="D6039" i="9"/>
  <c r="C6037" i="9"/>
  <c r="G6037" i="9"/>
  <c r="I6035" i="9"/>
  <c r="D6035" i="9"/>
  <c r="C6033" i="9"/>
  <c r="G6033" i="9"/>
  <c r="I6031" i="9"/>
  <c r="D6031" i="9"/>
  <c r="C6029" i="9"/>
  <c r="G6029" i="9"/>
  <c r="I6027" i="9"/>
  <c r="D6027" i="9"/>
  <c r="C6025" i="9"/>
  <c r="G6025" i="9"/>
  <c r="I6023" i="9"/>
  <c r="D6023" i="9"/>
  <c r="C6021" i="9"/>
  <c r="G6021" i="9"/>
  <c r="I6019" i="9"/>
  <c r="D6019" i="9"/>
  <c r="C6017" i="9"/>
  <c r="G6017" i="9"/>
  <c r="I6015" i="9"/>
  <c r="D6015" i="9"/>
  <c r="C6013" i="9"/>
  <c r="G6013" i="9"/>
  <c r="I6011" i="9"/>
  <c r="D6011" i="9"/>
  <c r="C6009" i="9"/>
  <c r="G6009" i="9"/>
  <c r="I6007" i="9"/>
  <c r="D6007" i="9"/>
  <c r="C6005" i="9"/>
  <c r="G6005" i="9"/>
  <c r="I6003" i="9"/>
  <c r="D6003" i="9"/>
  <c r="C6001" i="9"/>
  <c r="G6001" i="9"/>
  <c r="I5999" i="9"/>
  <c r="D5999" i="9"/>
  <c r="C5997" i="9"/>
  <c r="G5997" i="9"/>
  <c r="I5995" i="9"/>
  <c r="D5995" i="9"/>
  <c r="C5993" i="9"/>
  <c r="G5993" i="9"/>
  <c r="I5991" i="9"/>
  <c r="D5991" i="9"/>
  <c r="C5989" i="9"/>
  <c r="G5989" i="9"/>
  <c r="I5987" i="9"/>
  <c r="D5987" i="9"/>
  <c r="C5985" i="9"/>
  <c r="G5985" i="9"/>
  <c r="I5983" i="9"/>
  <c r="D5983" i="9"/>
  <c r="C5981" i="9"/>
  <c r="G5981" i="9"/>
  <c r="I5979" i="9"/>
  <c r="D5979" i="9"/>
  <c r="C5977" i="9"/>
  <c r="G5977" i="9"/>
  <c r="I5975" i="9"/>
  <c r="D5975" i="9"/>
  <c r="C5973" i="9"/>
  <c r="G5973" i="9"/>
  <c r="I5971" i="9"/>
  <c r="D5971" i="9"/>
  <c r="C5969" i="9"/>
  <c r="G5969" i="9"/>
  <c r="I5967" i="9"/>
  <c r="D5967" i="9"/>
  <c r="C5965" i="9"/>
  <c r="G5965" i="9"/>
  <c r="I5963" i="9"/>
  <c r="D5963" i="9"/>
  <c r="C5961" i="9"/>
  <c r="G5961" i="9"/>
  <c r="I5959" i="9"/>
  <c r="D5959" i="9"/>
  <c r="C5957" i="9"/>
  <c r="G5957" i="9"/>
  <c r="I5955" i="9"/>
  <c r="D5955" i="9"/>
  <c r="C5953" i="9"/>
  <c r="G5953" i="9"/>
  <c r="I5951" i="9"/>
  <c r="D5951" i="9"/>
  <c r="C5949" i="9"/>
  <c r="G5949" i="9"/>
  <c r="I5947" i="9"/>
  <c r="D5947" i="9"/>
  <c r="C5945" i="9"/>
  <c r="G5945" i="9"/>
  <c r="I5943" i="9"/>
  <c r="D5943" i="9"/>
  <c r="C5941" i="9"/>
  <c r="G5941" i="9"/>
  <c r="I5939" i="9"/>
  <c r="D5939" i="9"/>
  <c r="C5937" i="9"/>
  <c r="G5937" i="9"/>
  <c r="I5935" i="9"/>
  <c r="D5935" i="9"/>
  <c r="C5933" i="9"/>
  <c r="G5933" i="9"/>
  <c r="I5931" i="9"/>
  <c r="D5931" i="9"/>
  <c r="C5929" i="9"/>
  <c r="G5929" i="9"/>
  <c r="I5927" i="9"/>
  <c r="D5927" i="9"/>
  <c r="C5925" i="9"/>
  <c r="G5925" i="9"/>
  <c r="I5923" i="9"/>
  <c r="D5923" i="9"/>
  <c r="C5921" i="9"/>
  <c r="G5921" i="9"/>
  <c r="I5919" i="9"/>
  <c r="D5919" i="9"/>
  <c r="C5917" i="9"/>
  <c r="G5917" i="9"/>
  <c r="I5915" i="9"/>
  <c r="D5915" i="9"/>
  <c r="C5913" i="9"/>
  <c r="G5913" i="9"/>
  <c r="I5911" i="9"/>
  <c r="D5911" i="9"/>
  <c r="C5909" i="9"/>
  <c r="G5909" i="9"/>
  <c r="I5907" i="9"/>
  <c r="D5907" i="9"/>
  <c r="C5905" i="9"/>
  <c r="G5905" i="9"/>
  <c r="I5903" i="9"/>
  <c r="D5903" i="9"/>
  <c r="C5901" i="9"/>
  <c r="G5901" i="9"/>
  <c r="I5899" i="9"/>
  <c r="D5899" i="9"/>
  <c r="C5897" i="9"/>
  <c r="G5897" i="9"/>
  <c r="I5895" i="9"/>
  <c r="D5895" i="9"/>
  <c r="C5893" i="9"/>
  <c r="G5893" i="9"/>
  <c r="I5891" i="9"/>
  <c r="D5891" i="9"/>
  <c r="C5889" i="9"/>
  <c r="G5889" i="9"/>
  <c r="I5887" i="9"/>
  <c r="D5887" i="9"/>
  <c r="C5885" i="9"/>
  <c r="G5885" i="9"/>
  <c r="I5883" i="9"/>
  <c r="D5883" i="9"/>
  <c r="C5881" i="9"/>
  <c r="G5881" i="9"/>
  <c r="I5879" i="9"/>
  <c r="D5879" i="9"/>
  <c r="C5877" i="9"/>
  <c r="G5877" i="9"/>
  <c r="I5875" i="9"/>
  <c r="D5875" i="9"/>
  <c r="C5873" i="9"/>
  <c r="G5873" i="9"/>
  <c r="I5871" i="9"/>
  <c r="D5871" i="9"/>
  <c r="C5869" i="9"/>
  <c r="G5869" i="9"/>
  <c r="I5867" i="9"/>
  <c r="D5867" i="9"/>
  <c r="C5865" i="9"/>
  <c r="G5865" i="9"/>
  <c r="I5863" i="9"/>
  <c r="D5863" i="9"/>
  <c r="C5861" i="9"/>
  <c r="G5861" i="9"/>
  <c r="I5859" i="9"/>
  <c r="D5859" i="9"/>
  <c r="C5857" i="9"/>
  <c r="G5857" i="9"/>
  <c r="I5855" i="9"/>
  <c r="D5855" i="9"/>
  <c r="C5853" i="9"/>
  <c r="G5853" i="9"/>
  <c r="I5851" i="9"/>
  <c r="D5851" i="9"/>
  <c r="C5849" i="9"/>
  <c r="G5849" i="9"/>
  <c r="I5847" i="9"/>
  <c r="D5847" i="9"/>
  <c r="C5845" i="9"/>
  <c r="G5845" i="9"/>
  <c r="I5843" i="9"/>
  <c r="D5843" i="9"/>
  <c r="C5841" i="9"/>
  <c r="G5841" i="9"/>
  <c r="I5839" i="9"/>
  <c r="D5839" i="9"/>
  <c r="C5837" i="9"/>
  <c r="G5837" i="9"/>
  <c r="I5835" i="9"/>
  <c r="D5835" i="9"/>
  <c r="C5833" i="9"/>
  <c r="G5833" i="9"/>
  <c r="I5831" i="9"/>
  <c r="D5831" i="9"/>
  <c r="C5829" i="9"/>
  <c r="G5829" i="9"/>
  <c r="I5827" i="9"/>
  <c r="D5827" i="9"/>
  <c r="C5825" i="9"/>
  <c r="G5825" i="9"/>
  <c r="I5823" i="9"/>
  <c r="D5823" i="9"/>
  <c r="C5821" i="9"/>
  <c r="G5821" i="9"/>
  <c r="I5819" i="9"/>
  <c r="D5819" i="9"/>
  <c r="C5817" i="9"/>
  <c r="G5817" i="9"/>
  <c r="I5815" i="9"/>
  <c r="D5815" i="9"/>
  <c r="C5813" i="9"/>
  <c r="G5813" i="9"/>
  <c r="I5811" i="9"/>
  <c r="D5811" i="9"/>
  <c r="C5809" i="9"/>
  <c r="G5809" i="9"/>
  <c r="I5807" i="9"/>
  <c r="D5807" i="9"/>
  <c r="C5805" i="9"/>
  <c r="G5805" i="9"/>
  <c r="I5803" i="9"/>
  <c r="D5803" i="9"/>
  <c r="C5801" i="9"/>
  <c r="G5801" i="9"/>
  <c r="I5799" i="9"/>
  <c r="D5799" i="9"/>
  <c r="C5797" i="9"/>
  <c r="G5797" i="9"/>
  <c r="I5795" i="9"/>
  <c r="D5795" i="9"/>
  <c r="C5793" i="9"/>
  <c r="G5793" i="9"/>
  <c r="I5791" i="9"/>
  <c r="D5791" i="9"/>
  <c r="C5789" i="9"/>
  <c r="G5789" i="9"/>
  <c r="I5787" i="9"/>
  <c r="D5787" i="9"/>
  <c r="C5785" i="9"/>
  <c r="G5785" i="9"/>
  <c r="I5783" i="9"/>
  <c r="D5783" i="9"/>
  <c r="C5781" i="9"/>
  <c r="G5781" i="9"/>
  <c r="I5779" i="9"/>
  <c r="D5779" i="9"/>
  <c r="C5777" i="9"/>
  <c r="G5777" i="9"/>
  <c r="I5775" i="9"/>
  <c r="D5775" i="9"/>
  <c r="C5773" i="9"/>
  <c r="G5773" i="9"/>
  <c r="I5771" i="9"/>
  <c r="D5771" i="9"/>
  <c r="C5769" i="9"/>
  <c r="G5769" i="9"/>
  <c r="I5767" i="9"/>
  <c r="D5767" i="9"/>
  <c r="C5765" i="9"/>
  <c r="G5765" i="9"/>
  <c r="I5763" i="9"/>
  <c r="D5763" i="9"/>
  <c r="C5761" i="9"/>
  <c r="G5761" i="9"/>
  <c r="I5759" i="9"/>
  <c r="D5759" i="9"/>
  <c r="C5757" i="9"/>
  <c r="G5757" i="9"/>
  <c r="I5755" i="9"/>
  <c r="D5755" i="9"/>
  <c r="C5753" i="9"/>
  <c r="G5753" i="9"/>
  <c r="I5751" i="9"/>
  <c r="D5751" i="9"/>
  <c r="C5749" i="9"/>
  <c r="G5749" i="9"/>
  <c r="I5747" i="9"/>
  <c r="D5747" i="9"/>
  <c r="C5745" i="9"/>
  <c r="G5745" i="9"/>
  <c r="I5743" i="9"/>
  <c r="D5743" i="9"/>
  <c r="C5741" i="9"/>
  <c r="G5741" i="9"/>
  <c r="I5739" i="9"/>
  <c r="D5739" i="9"/>
  <c r="C5737" i="9"/>
  <c r="G5737" i="9"/>
  <c r="I5735" i="9"/>
  <c r="D5735" i="9"/>
  <c r="C5733" i="9"/>
  <c r="G5733" i="9"/>
  <c r="I5731" i="9"/>
  <c r="D5731" i="9"/>
  <c r="C5729" i="9"/>
  <c r="G5729" i="9"/>
  <c r="I5727" i="9"/>
  <c r="D5727" i="9"/>
  <c r="C5725" i="9"/>
  <c r="G5725" i="9"/>
  <c r="I5723" i="9"/>
  <c r="D5723" i="9"/>
  <c r="C5721" i="9"/>
  <c r="G5721" i="9"/>
  <c r="I5719" i="9"/>
  <c r="D5719" i="9"/>
  <c r="C5717" i="9"/>
  <c r="G5717" i="9"/>
  <c r="I5715" i="9"/>
  <c r="D5715" i="9"/>
  <c r="C5713" i="9"/>
  <c r="G5713" i="9"/>
  <c r="I5711" i="9"/>
  <c r="D5711" i="9"/>
  <c r="C5709" i="9"/>
  <c r="G5709" i="9"/>
  <c r="I5707" i="9"/>
  <c r="D5707" i="9"/>
  <c r="C5705" i="9"/>
  <c r="G5705" i="9"/>
  <c r="I5703" i="9"/>
  <c r="D5703" i="9"/>
  <c r="C5701" i="9"/>
  <c r="G5701" i="9"/>
  <c r="I5699" i="9"/>
  <c r="D5699" i="9"/>
  <c r="C5697" i="9"/>
  <c r="G5697" i="9"/>
  <c r="I5695" i="9"/>
  <c r="D5695" i="9"/>
  <c r="C5693" i="9"/>
  <c r="G5693" i="9"/>
  <c r="I5691" i="9"/>
  <c r="D5691" i="9"/>
  <c r="C5689" i="9"/>
  <c r="G5689" i="9"/>
  <c r="I5687" i="9"/>
  <c r="D5687" i="9"/>
  <c r="C5685" i="9"/>
  <c r="G5685" i="9"/>
  <c r="I5683" i="9"/>
  <c r="D5683" i="9"/>
  <c r="C5681" i="9"/>
  <c r="G5681" i="9"/>
  <c r="I5679" i="9"/>
  <c r="D5679" i="9"/>
  <c r="C5677" i="9"/>
  <c r="G5677" i="9"/>
  <c r="I5675" i="9"/>
  <c r="D5675" i="9"/>
  <c r="F5673" i="9"/>
  <c r="E5671" i="9"/>
  <c r="C5667" i="9"/>
  <c r="G5667" i="9"/>
  <c r="B5667" i="9"/>
  <c r="F5667" i="9"/>
  <c r="H5665" i="9"/>
  <c r="E5663" i="9"/>
  <c r="C5659" i="9"/>
  <c r="G5659" i="9"/>
  <c r="B5659" i="9"/>
  <c r="F5659" i="9"/>
  <c r="H5657" i="9"/>
  <c r="E5655" i="9"/>
  <c r="C5651" i="9"/>
  <c r="G5651" i="9"/>
  <c r="B5651" i="9"/>
  <c r="F5651" i="9"/>
  <c r="H5649" i="9"/>
  <c r="C5643" i="9"/>
  <c r="G5643" i="9"/>
  <c r="B5643" i="9"/>
  <c r="F5643" i="9"/>
  <c r="H5641" i="9"/>
  <c r="C5635" i="9"/>
  <c r="G5635" i="9"/>
  <c r="B5635" i="9"/>
  <c r="F5635" i="9"/>
  <c r="H5633" i="9"/>
  <c r="C5627" i="9"/>
  <c r="G5627" i="9"/>
  <c r="B5627" i="9"/>
  <c r="F5627" i="9"/>
  <c r="H5625" i="9"/>
  <c r="C5619" i="9"/>
  <c r="G5619" i="9"/>
  <c r="B5619" i="9"/>
  <c r="F5619" i="9"/>
  <c r="H5617" i="9"/>
  <c r="C5611" i="9"/>
  <c r="G5611" i="9"/>
  <c r="B5611" i="9"/>
  <c r="F5611" i="9"/>
  <c r="H5609" i="9"/>
  <c r="C5603" i="9"/>
  <c r="G5603" i="9"/>
  <c r="B5603" i="9"/>
  <c r="F5603" i="9"/>
  <c r="H5601" i="9"/>
  <c r="C5595" i="9"/>
  <c r="G5595" i="9"/>
  <c r="B5595" i="9"/>
  <c r="F5595" i="9"/>
  <c r="H5593" i="9"/>
  <c r="C5587" i="9"/>
  <c r="G5587" i="9"/>
  <c r="B5587" i="9"/>
  <c r="F5587" i="9"/>
  <c r="H5585" i="9"/>
  <c r="C5579" i="9"/>
  <c r="G5579" i="9"/>
  <c r="B5579" i="9"/>
  <c r="F5579" i="9"/>
  <c r="H5577" i="9"/>
  <c r="C5571" i="9"/>
  <c r="G5571" i="9"/>
  <c r="B5571" i="9"/>
  <c r="F5571" i="9"/>
  <c r="H5569" i="9"/>
  <c r="C5563" i="9"/>
  <c r="G5563" i="9"/>
  <c r="B5563" i="9"/>
  <c r="F5563" i="9"/>
  <c r="H5561" i="9"/>
  <c r="C5555" i="9"/>
  <c r="G5555" i="9"/>
  <c r="B5555" i="9"/>
  <c r="F5555" i="9"/>
  <c r="H5553" i="9"/>
  <c r="C5551" i="9"/>
  <c r="G5551" i="9"/>
  <c r="D5551" i="9"/>
  <c r="H5551" i="9"/>
  <c r="B5551" i="9"/>
  <c r="F5551" i="9"/>
  <c r="C5549" i="9"/>
  <c r="G5549" i="9"/>
  <c r="D5549" i="9"/>
  <c r="H5549" i="9"/>
  <c r="B5549" i="9"/>
  <c r="F5549" i="9"/>
  <c r="C5547" i="9"/>
  <c r="G5547" i="9"/>
  <c r="D5547" i="9"/>
  <c r="H5547" i="9"/>
  <c r="B5547" i="9"/>
  <c r="F5547" i="9"/>
  <c r="C5545" i="9"/>
  <c r="G5545" i="9"/>
  <c r="D5545" i="9"/>
  <c r="H5545" i="9"/>
  <c r="B5545" i="9"/>
  <c r="F5545" i="9"/>
  <c r="C5543" i="9"/>
  <c r="G5543" i="9"/>
  <c r="D5543" i="9"/>
  <c r="H5543" i="9"/>
  <c r="B5543" i="9"/>
  <c r="F5543" i="9"/>
  <c r="C5541" i="9"/>
  <c r="G5541" i="9"/>
  <c r="D5541" i="9"/>
  <c r="H5541" i="9"/>
  <c r="B5541" i="9"/>
  <c r="F5541" i="9"/>
  <c r="C5539" i="9"/>
  <c r="G5539" i="9"/>
  <c r="D5539" i="9"/>
  <c r="H5539" i="9"/>
  <c r="B5539" i="9"/>
  <c r="F5539" i="9"/>
  <c r="C5537" i="9"/>
  <c r="G5537" i="9"/>
  <c r="D5537" i="9"/>
  <c r="H5537" i="9"/>
  <c r="B5537" i="9"/>
  <c r="F5537" i="9"/>
  <c r="C5535" i="9"/>
  <c r="G5535" i="9"/>
  <c r="D5535" i="9"/>
  <c r="H5535" i="9"/>
  <c r="B5535" i="9"/>
  <c r="F5535" i="9"/>
  <c r="C5533" i="9"/>
  <c r="G5533" i="9"/>
  <c r="D5533" i="9"/>
  <c r="H5533" i="9"/>
  <c r="B5533" i="9"/>
  <c r="F5533" i="9"/>
  <c r="C5531" i="9"/>
  <c r="G5531" i="9"/>
  <c r="D5531" i="9"/>
  <c r="H5531" i="9"/>
  <c r="B5531" i="9"/>
  <c r="F5531" i="9"/>
  <c r="C5529" i="9"/>
  <c r="G5529" i="9"/>
  <c r="D5529" i="9"/>
  <c r="H5529" i="9"/>
  <c r="B5529" i="9"/>
  <c r="F5529" i="9"/>
  <c r="C5527" i="9"/>
  <c r="G5527" i="9"/>
  <c r="D5527" i="9"/>
  <c r="H5527" i="9"/>
  <c r="B5527" i="9"/>
  <c r="F5527" i="9"/>
  <c r="C5525" i="9"/>
  <c r="G5525" i="9"/>
  <c r="D5525" i="9"/>
  <c r="H5525" i="9"/>
  <c r="B5525" i="9"/>
  <c r="F5525" i="9"/>
  <c r="C5523" i="9"/>
  <c r="G5523" i="9"/>
  <c r="D5523" i="9"/>
  <c r="H5523" i="9"/>
  <c r="B5523" i="9"/>
  <c r="F5523" i="9"/>
  <c r="C5521" i="9"/>
  <c r="G5521" i="9"/>
  <c r="D5521" i="9"/>
  <c r="H5521" i="9"/>
  <c r="B5521" i="9"/>
  <c r="F5521" i="9"/>
  <c r="C5519" i="9"/>
  <c r="G5519" i="9"/>
  <c r="D5519" i="9"/>
  <c r="H5519" i="9"/>
  <c r="B5519" i="9"/>
  <c r="F5519" i="9"/>
  <c r="C5517" i="9"/>
  <c r="G5517" i="9"/>
  <c r="D5517" i="9"/>
  <c r="H5517" i="9"/>
  <c r="B5517" i="9"/>
  <c r="F5517" i="9"/>
  <c r="C5515" i="9"/>
  <c r="G5515" i="9"/>
  <c r="D5515" i="9"/>
  <c r="H5515" i="9"/>
  <c r="B5515" i="9"/>
  <c r="F5515" i="9"/>
  <c r="C5513" i="9"/>
  <c r="G5513" i="9"/>
  <c r="D5513" i="9"/>
  <c r="H5513" i="9"/>
  <c r="B5513" i="9"/>
  <c r="F5513" i="9"/>
  <c r="C5511" i="9"/>
  <c r="G5511" i="9"/>
  <c r="D5511" i="9"/>
  <c r="H5511" i="9"/>
  <c r="B5511" i="9"/>
  <c r="F5511" i="9"/>
  <c r="C5509" i="9"/>
  <c r="G5509" i="9"/>
  <c r="D5509" i="9"/>
  <c r="H5509" i="9"/>
  <c r="B5509" i="9"/>
  <c r="F5509" i="9"/>
  <c r="C5507" i="9"/>
  <c r="G5507" i="9"/>
  <c r="D5507" i="9"/>
  <c r="H5507" i="9"/>
  <c r="B5507" i="9"/>
  <c r="F5507" i="9"/>
  <c r="C5505" i="9"/>
  <c r="G5505" i="9"/>
  <c r="D5505" i="9"/>
  <c r="H5505" i="9"/>
  <c r="B5505" i="9"/>
  <c r="F5505" i="9"/>
  <c r="C5503" i="9"/>
  <c r="G5503" i="9"/>
  <c r="D5503" i="9"/>
  <c r="H5503" i="9"/>
  <c r="B5503" i="9"/>
  <c r="F5503" i="9"/>
  <c r="C5501" i="9"/>
  <c r="G5501" i="9"/>
  <c r="D5501" i="9"/>
  <c r="H5501" i="9"/>
  <c r="B5501" i="9"/>
  <c r="F5501" i="9"/>
  <c r="C5499" i="9"/>
  <c r="G5499" i="9"/>
  <c r="D5499" i="9"/>
  <c r="H5499" i="9"/>
  <c r="B5499" i="9"/>
  <c r="F5499" i="9"/>
  <c r="C5497" i="9"/>
  <c r="G5497" i="9"/>
  <c r="D5497" i="9"/>
  <c r="H5497" i="9"/>
  <c r="B5497" i="9"/>
  <c r="F5497" i="9"/>
  <c r="C5495" i="9"/>
  <c r="G5495" i="9"/>
  <c r="D5495" i="9"/>
  <c r="H5495" i="9"/>
  <c r="B5495" i="9"/>
  <c r="F5495" i="9"/>
  <c r="C5493" i="9"/>
  <c r="G5493" i="9"/>
  <c r="D5493" i="9"/>
  <c r="H5493" i="9"/>
  <c r="B5493" i="9"/>
  <c r="F5493" i="9"/>
  <c r="C5491" i="9"/>
  <c r="G5491" i="9"/>
  <c r="D5491" i="9"/>
  <c r="H5491" i="9"/>
  <c r="B5491" i="9"/>
  <c r="F5491" i="9"/>
  <c r="C5489" i="9"/>
  <c r="G5489" i="9"/>
  <c r="D5489" i="9"/>
  <c r="H5489" i="9"/>
  <c r="B5489" i="9"/>
  <c r="F5489" i="9"/>
  <c r="C5487" i="9"/>
  <c r="G5487" i="9"/>
  <c r="D5487" i="9"/>
  <c r="H5487" i="9"/>
  <c r="B5487" i="9"/>
  <c r="F5487" i="9"/>
  <c r="C5485" i="9"/>
  <c r="G5485" i="9"/>
  <c r="D5485" i="9"/>
  <c r="H5485" i="9"/>
  <c r="B5485" i="9"/>
  <c r="F5485" i="9"/>
  <c r="C5483" i="9"/>
  <c r="G5483" i="9"/>
  <c r="D5483" i="9"/>
  <c r="H5483" i="9"/>
  <c r="B5483" i="9"/>
  <c r="F5483" i="9"/>
  <c r="C5481" i="9"/>
  <c r="G5481" i="9"/>
  <c r="D5481" i="9"/>
  <c r="H5481" i="9"/>
  <c r="B5481" i="9"/>
  <c r="F5481" i="9"/>
  <c r="C5479" i="9"/>
  <c r="G5479" i="9"/>
  <c r="D5479" i="9"/>
  <c r="H5479" i="9"/>
  <c r="B5479" i="9"/>
  <c r="F5479" i="9"/>
  <c r="C5477" i="9"/>
  <c r="G5477" i="9"/>
  <c r="D5477" i="9"/>
  <c r="H5477" i="9"/>
  <c r="B5477" i="9"/>
  <c r="F5477" i="9"/>
  <c r="C5475" i="9"/>
  <c r="G5475" i="9"/>
  <c r="D5475" i="9"/>
  <c r="H5475" i="9"/>
  <c r="B5475" i="9"/>
  <c r="F5475" i="9"/>
  <c r="C5473" i="9"/>
  <c r="G5473" i="9"/>
  <c r="D5473" i="9"/>
  <c r="H5473" i="9"/>
  <c r="B5473" i="9"/>
  <c r="F5473" i="9"/>
  <c r="C5471" i="9"/>
  <c r="G5471" i="9"/>
  <c r="D5471" i="9"/>
  <c r="H5471" i="9"/>
  <c r="B5471" i="9"/>
  <c r="F5471" i="9"/>
  <c r="C5469" i="9"/>
  <c r="G5469" i="9"/>
  <c r="D5469" i="9"/>
  <c r="H5469" i="9"/>
  <c r="B5469" i="9"/>
  <c r="F5469" i="9"/>
  <c r="C5467" i="9"/>
  <c r="G5467" i="9"/>
  <c r="D5467" i="9"/>
  <c r="H5467" i="9"/>
  <c r="B5467" i="9"/>
  <c r="F5467" i="9"/>
  <c r="C5465" i="9"/>
  <c r="G5465" i="9"/>
  <c r="D5465" i="9"/>
  <c r="H5465" i="9"/>
  <c r="B5465" i="9"/>
  <c r="F5465" i="9"/>
  <c r="C5463" i="9"/>
  <c r="G5463" i="9"/>
  <c r="D5463" i="9"/>
  <c r="H5463" i="9"/>
  <c r="B5463" i="9"/>
  <c r="F5463" i="9"/>
  <c r="C5461" i="9"/>
  <c r="G5461" i="9"/>
  <c r="D5461" i="9"/>
  <c r="H5461" i="9"/>
  <c r="B5461" i="9"/>
  <c r="F5461" i="9"/>
  <c r="C5459" i="9"/>
  <c r="G5459" i="9"/>
  <c r="D5459" i="9"/>
  <c r="H5459" i="9"/>
  <c r="B5459" i="9"/>
  <c r="F5459" i="9"/>
  <c r="C5457" i="9"/>
  <c r="G5457" i="9"/>
  <c r="D5457" i="9"/>
  <c r="H5457" i="9"/>
  <c r="B5457" i="9"/>
  <c r="F5457" i="9"/>
  <c r="C5455" i="9"/>
  <c r="G5455" i="9"/>
  <c r="D5455" i="9"/>
  <c r="H5455" i="9"/>
  <c r="B5455" i="9"/>
  <c r="F5455" i="9"/>
  <c r="C5453" i="9"/>
  <c r="G5453" i="9"/>
  <c r="D5453" i="9"/>
  <c r="H5453" i="9"/>
  <c r="B5453" i="9"/>
  <c r="F5453" i="9"/>
  <c r="C5451" i="9"/>
  <c r="G5451" i="9"/>
  <c r="D5451" i="9"/>
  <c r="H5451" i="9"/>
  <c r="B5451" i="9"/>
  <c r="F5451" i="9"/>
  <c r="C5449" i="9"/>
  <c r="G5449" i="9"/>
  <c r="D5449" i="9"/>
  <c r="H5449" i="9"/>
  <c r="B5449" i="9"/>
  <c r="F5449" i="9"/>
  <c r="C5447" i="9"/>
  <c r="G5447" i="9"/>
  <c r="D5447" i="9"/>
  <c r="H5447" i="9"/>
  <c r="B5447" i="9"/>
  <c r="F5447" i="9"/>
  <c r="C5445" i="9"/>
  <c r="G5445" i="9"/>
  <c r="D5445" i="9"/>
  <c r="H5445" i="9"/>
  <c r="B5445" i="9"/>
  <c r="F5445" i="9"/>
  <c r="C5443" i="9"/>
  <c r="G5443" i="9"/>
  <c r="D5443" i="9"/>
  <c r="H5443" i="9"/>
  <c r="B5443" i="9"/>
  <c r="F5443" i="9"/>
  <c r="C5441" i="9"/>
  <c r="G5441" i="9"/>
  <c r="D5441" i="9"/>
  <c r="H5441" i="9"/>
  <c r="B5441" i="9"/>
  <c r="F5441" i="9"/>
  <c r="C5439" i="9"/>
  <c r="G5439" i="9"/>
  <c r="D5439" i="9"/>
  <c r="H5439" i="9"/>
  <c r="B5439" i="9"/>
  <c r="F5439" i="9"/>
  <c r="C5437" i="9"/>
  <c r="G5437" i="9"/>
  <c r="D5437" i="9"/>
  <c r="H5437" i="9"/>
  <c r="B5437" i="9"/>
  <c r="F5437" i="9"/>
  <c r="C5435" i="9"/>
  <c r="G5435" i="9"/>
  <c r="D5435" i="9"/>
  <c r="H5435" i="9"/>
  <c r="B5435" i="9"/>
  <c r="F5435" i="9"/>
  <c r="C5433" i="9"/>
  <c r="G5433" i="9"/>
  <c r="D5433" i="9"/>
  <c r="H5433" i="9"/>
  <c r="B5433" i="9"/>
  <c r="F5433" i="9"/>
  <c r="C5431" i="9"/>
  <c r="G5431" i="9"/>
  <c r="D5431" i="9"/>
  <c r="H5431" i="9"/>
  <c r="B5431" i="9"/>
  <c r="F5431" i="9"/>
  <c r="C5429" i="9"/>
  <c r="G5429" i="9"/>
  <c r="D5429" i="9"/>
  <c r="H5429" i="9"/>
  <c r="B5429" i="9"/>
  <c r="F5429" i="9"/>
  <c r="C5427" i="9"/>
  <c r="G5427" i="9"/>
  <c r="D5427" i="9"/>
  <c r="H5427" i="9"/>
  <c r="B5427" i="9"/>
  <c r="F5427" i="9"/>
  <c r="C5425" i="9"/>
  <c r="G5425" i="9"/>
  <c r="D5425" i="9"/>
  <c r="H5425" i="9"/>
  <c r="B5425" i="9"/>
  <c r="F5425" i="9"/>
  <c r="C5423" i="9"/>
  <c r="G5423" i="9"/>
  <c r="D5423" i="9"/>
  <c r="H5423" i="9"/>
  <c r="B5423" i="9"/>
  <c r="F5423" i="9"/>
  <c r="C5421" i="9"/>
  <c r="G5421" i="9"/>
  <c r="D5421" i="9"/>
  <c r="H5421" i="9"/>
  <c r="B5421" i="9"/>
  <c r="F5421" i="9"/>
  <c r="C5419" i="9"/>
  <c r="G5419" i="9"/>
  <c r="D5419" i="9"/>
  <c r="H5419" i="9"/>
  <c r="B5419" i="9"/>
  <c r="F5419" i="9"/>
  <c r="C5417" i="9"/>
  <c r="G5417" i="9"/>
  <c r="D5417" i="9"/>
  <c r="H5417" i="9"/>
  <c r="B5417" i="9"/>
  <c r="F5417" i="9"/>
  <c r="C5415" i="9"/>
  <c r="G5415" i="9"/>
  <c r="D5415" i="9"/>
  <c r="H5415" i="9"/>
  <c r="B5415" i="9"/>
  <c r="F5415" i="9"/>
  <c r="C5413" i="9"/>
  <c r="G5413" i="9"/>
  <c r="D5413" i="9"/>
  <c r="H5413" i="9"/>
  <c r="B5413" i="9"/>
  <c r="F5413" i="9"/>
  <c r="C5411" i="9"/>
  <c r="G5411" i="9"/>
  <c r="D5411" i="9"/>
  <c r="H5411" i="9"/>
  <c r="B5411" i="9"/>
  <c r="F5411" i="9"/>
  <c r="C5409" i="9"/>
  <c r="G5409" i="9"/>
  <c r="D5409" i="9"/>
  <c r="H5409" i="9"/>
  <c r="B5409" i="9"/>
  <c r="F5409" i="9"/>
  <c r="C5407" i="9"/>
  <c r="G5407" i="9"/>
  <c r="D5407" i="9"/>
  <c r="H5407" i="9"/>
  <c r="B5407" i="9"/>
  <c r="F5407" i="9"/>
  <c r="C5405" i="9"/>
  <c r="G5405" i="9"/>
  <c r="D5405" i="9"/>
  <c r="H5405" i="9"/>
  <c r="B5405" i="9"/>
  <c r="F5405" i="9"/>
  <c r="C5403" i="9"/>
  <c r="G5403" i="9"/>
  <c r="D5403" i="9"/>
  <c r="H5403" i="9"/>
  <c r="B5403" i="9"/>
  <c r="F5403" i="9"/>
  <c r="C5401" i="9"/>
  <c r="G5401" i="9"/>
  <c r="D5401" i="9"/>
  <c r="H5401" i="9"/>
  <c r="B5401" i="9"/>
  <c r="F5401" i="9"/>
  <c r="C5399" i="9"/>
  <c r="G5399" i="9"/>
  <c r="D5399" i="9"/>
  <c r="H5399" i="9"/>
  <c r="B5399" i="9"/>
  <c r="F5399" i="9"/>
  <c r="C5397" i="9"/>
  <c r="G5397" i="9"/>
  <c r="D5397" i="9"/>
  <c r="H5397" i="9"/>
  <c r="B5397" i="9"/>
  <c r="F5397" i="9"/>
  <c r="C5395" i="9"/>
  <c r="G5395" i="9"/>
  <c r="D5395" i="9"/>
  <c r="H5395" i="9"/>
  <c r="B5395" i="9"/>
  <c r="F5395" i="9"/>
  <c r="C5393" i="9"/>
  <c r="G5393" i="9"/>
  <c r="D5393" i="9"/>
  <c r="H5393" i="9"/>
  <c r="B5393" i="9"/>
  <c r="F5393" i="9"/>
  <c r="C5391" i="9"/>
  <c r="G5391" i="9"/>
  <c r="D5391" i="9"/>
  <c r="H5391" i="9"/>
  <c r="B5391" i="9"/>
  <c r="F5391" i="9"/>
  <c r="C5389" i="9"/>
  <c r="G5389" i="9"/>
  <c r="D5389" i="9"/>
  <c r="H5389" i="9"/>
  <c r="B5389" i="9"/>
  <c r="F5389" i="9"/>
  <c r="C5387" i="9"/>
  <c r="G5387" i="9"/>
  <c r="D5387" i="9"/>
  <c r="H5387" i="9"/>
  <c r="B5387" i="9"/>
  <c r="F5387" i="9"/>
  <c r="C5385" i="9"/>
  <c r="G5385" i="9"/>
  <c r="D5385" i="9"/>
  <c r="H5385" i="9"/>
  <c r="B5385" i="9"/>
  <c r="F5385" i="9"/>
  <c r="C5383" i="9"/>
  <c r="G5383" i="9"/>
  <c r="D5383" i="9"/>
  <c r="H5383" i="9"/>
  <c r="B5383" i="9"/>
  <c r="F5383" i="9"/>
  <c r="C5381" i="9"/>
  <c r="G5381" i="9"/>
  <c r="D5381" i="9"/>
  <c r="H5381" i="9"/>
  <c r="B5381" i="9"/>
  <c r="F5381" i="9"/>
  <c r="C5379" i="9"/>
  <c r="G5379" i="9"/>
  <c r="D5379" i="9"/>
  <c r="H5379" i="9"/>
  <c r="B5379" i="9"/>
  <c r="F5379" i="9"/>
  <c r="C5377" i="9"/>
  <c r="G5377" i="9"/>
  <c r="D5377" i="9"/>
  <c r="H5377" i="9"/>
  <c r="B5377" i="9"/>
  <c r="F5377" i="9"/>
  <c r="C5375" i="9"/>
  <c r="G5375" i="9"/>
  <c r="D5375" i="9"/>
  <c r="H5375" i="9"/>
  <c r="B5375" i="9"/>
  <c r="F5375" i="9"/>
  <c r="C5373" i="9"/>
  <c r="G5373" i="9"/>
  <c r="D5373" i="9"/>
  <c r="H5373" i="9"/>
  <c r="B5373" i="9"/>
  <c r="F5373" i="9"/>
  <c r="C5371" i="9"/>
  <c r="G5371" i="9"/>
  <c r="D5371" i="9"/>
  <c r="H5371" i="9"/>
  <c r="B5371" i="9"/>
  <c r="F5371" i="9"/>
  <c r="C5369" i="9"/>
  <c r="G5369" i="9"/>
  <c r="D5369" i="9"/>
  <c r="H5369" i="9"/>
  <c r="B5369" i="9"/>
  <c r="F5369" i="9"/>
  <c r="C5367" i="9"/>
  <c r="G5367" i="9"/>
  <c r="D5367" i="9"/>
  <c r="H5367" i="9"/>
  <c r="B5367" i="9"/>
  <c r="F5367" i="9"/>
  <c r="C5365" i="9"/>
  <c r="G5365" i="9"/>
  <c r="D5365" i="9"/>
  <c r="H5365" i="9"/>
  <c r="B5365" i="9"/>
  <c r="F5365" i="9"/>
  <c r="C5363" i="9"/>
  <c r="G5363" i="9"/>
  <c r="D5363" i="9"/>
  <c r="H5363" i="9"/>
  <c r="B5363" i="9"/>
  <c r="F5363" i="9"/>
  <c r="C5361" i="9"/>
  <c r="G5361" i="9"/>
  <c r="D5361" i="9"/>
  <c r="H5361" i="9"/>
  <c r="B5361" i="9"/>
  <c r="F5361" i="9"/>
  <c r="C5359" i="9"/>
  <c r="G5359" i="9"/>
  <c r="D5359" i="9"/>
  <c r="H5359" i="9"/>
  <c r="B5359" i="9"/>
  <c r="F5359" i="9"/>
  <c r="C5357" i="9"/>
  <c r="G5357" i="9"/>
  <c r="D5357" i="9"/>
  <c r="H5357" i="9"/>
  <c r="B5357" i="9"/>
  <c r="F5357" i="9"/>
  <c r="C5355" i="9"/>
  <c r="G5355" i="9"/>
  <c r="D5355" i="9"/>
  <c r="H5355" i="9"/>
  <c r="B5355" i="9"/>
  <c r="F5355" i="9"/>
  <c r="C5353" i="9"/>
  <c r="G5353" i="9"/>
  <c r="D5353" i="9"/>
  <c r="H5353" i="9"/>
  <c r="B5353" i="9"/>
  <c r="F5353" i="9"/>
  <c r="C5351" i="9"/>
  <c r="G5351" i="9"/>
  <c r="D5351" i="9"/>
  <c r="H5351" i="9"/>
  <c r="B5351" i="9"/>
  <c r="F5351" i="9"/>
  <c r="C5349" i="9"/>
  <c r="G5349" i="9"/>
  <c r="D5349" i="9"/>
  <c r="H5349" i="9"/>
  <c r="B5349" i="9"/>
  <c r="F5349" i="9"/>
  <c r="C5347" i="9"/>
  <c r="G5347" i="9"/>
  <c r="D5347" i="9"/>
  <c r="H5347" i="9"/>
  <c r="B5347" i="9"/>
  <c r="F5347" i="9"/>
  <c r="C5345" i="9"/>
  <c r="G5345" i="9"/>
  <c r="D5345" i="9"/>
  <c r="H5345" i="9"/>
  <c r="B5345" i="9"/>
  <c r="F5345" i="9"/>
  <c r="C5343" i="9"/>
  <c r="G5343" i="9"/>
  <c r="D5343" i="9"/>
  <c r="H5343" i="9"/>
  <c r="B5343" i="9"/>
  <c r="F5343" i="9"/>
  <c r="C5341" i="9"/>
  <c r="G5341" i="9"/>
  <c r="D5341" i="9"/>
  <c r="H5341" i="9"/>
  <c r="B5341" i="9"/>
  <c r="F5341" i="9"/>
  <c r="C5339" i="9"/>
  <c r="G5339" i="9"/>
  <c r="D5339" i="9"/>
  <c r="H5339" i="9"/>
  <c r="B5339" i="9"/>
  <c r="F5339" i="9"/>
  <c r="C5337" i="9"/>
  <c r="G5337" i="9"/>
  <c r="D5337" i="9"/>
  <c r="H5337" i="9"/>
  <c r="B5337" i="9"/>
  <c r="F5337" i="9"/>
  <c r="C5335" i="9"/>
  <c r="G5335" i="9"/>
  <c r="D5335" i="9"/>
  <c r="H5335" i="9"/>
  <c r="B5335" i="9"/>
  <c r="F5335" i="9"/>
  <c r="C5333" i="9"/>
  <c r="G5333" i="9"/>
  <c r="D5333" i="9"/>
  <c r="H5333" i="9"/>
  <c r="B5333" i="9"/>
  <c r="F5333" i="9"/>
  <c r="C5331" i="9"/>
  <c r="G5331" i="9"/>
  <c r="D5331" i="9"/>
  <c r="H5331" i="9"/>
  <c r="B5331" i="9"/>
  <c r="F5331" i="9"/>
  <c r="C5329" i="9"/>
  <c r="G5329" i="9"/>
  <c r="D5329" i="9"/>
  <c r="H5329" i="9"/>
  <c r="B5329" i="9"/>
  <c r="F5329" i="9"/>
  <c r="C5327" i="9"/>
  <c r="G5327" i="9"/>
  <c r="D5327" i="9"/>
  <c r="H5327" i="9"/>
  <c r="B5327" i="9"/>
  <c r="F5327" i="9"/>
  <c r="C5325" i="9"/>
  <c r="G5325" i="9"/>
  <c r="D5325" i="9"/>
  <c r="H5325" i="9"/>
  <c r="B5325" i="9"/>
  <c r="F5325" i="9"/>
  <c r="C5323" i="9"/>
  <c r="G5323" i="9"/>
  <c r="D5323" i="9"/>
  <c r="H5323" i="9"/>
  <c r="B5323" i="9"/>
  <c r="F5323" i="9"/>
  <c r="C5321" i="9"/>
  <c r="G5321" i="9"/>
  <c r="D5321" i="9"/>
  <c r="H5321" i="9"/>
  <c r="B5321" i="9"/>
  <c r="F5321" i="9"/>
  <c r="C5319" i="9"/>
  <c r="G5319" i="9"/>
  <c r="D5319" i="9"/>
  <c r="H5319" i="9"/>
  <c r="B5319" i="9"/>
  <c r="F5319" i="9"/>
  <c r="C5317" i="9"/>
  <c r="G5317" i="9"/>
  <c r="D5317" i="9"/>
  <c r="H5317" i="9"/>
  <c r="B5317" i="9"/>
  <c r="F5317" i="9"/>
  <c r="C5315" i="9"/>
  <c r="G5315" i="9"/>
  <c r="D5315" i="9"/>
  <c r="H5315" i="9"/>
  <c r="B5315" i="9"/>
  <c r="F5315" i="9"/>
  <c r="C5313" i="9"/>
  <c r="G5313" i="9"/>
  <c r="D5313" i="9"/>
  <c r="H5313" i="9"/>
  <c r="B5313" i="9"/>
  <c r="F5313" i="9"/>
  <c r="C5311" i="9"/>
  <c r="G5311" i="9"/>
  <c r="D5311" i="9"/>
  <c r="H5311" i="9"/>
  <c r="B5311" i="9"/>
  <c r="F5311" i="9"/>
  <c r="C5309" i="9"/>
  <c r="G5309" i="9"/>
  <c r="D5309" i="9"/>
  <c r="H5309" i="9"/>
  <c r="B5309" i="9"/>
  <c r="F5309" i="9"/>
  <c r="C5307" i="9"/>
  <c r="G5307" i="9"/>
  <c r="D5307" i="9"/>
  <c r="H5307" i="9"/>
  <c r="B5307" i="9"/>
  <c r="F5307" i="9"/>
  <c r="C5305" i="9"/>
  <c r="G5305" i="9"/>
  <c r="D5305" i="9"/>
  <c r="H5305" i="9"/>
  <c r="B5305" i="9"/>
  <c r="F5305" i="9"/>
  <c r="C5303" i="9"/>
  <c r="G5303" i="9"/>
  <c r="D5303" i="9"/>
  <c r="H5303" i="9"/>
  <c r="B5303" i="9"/>
  <c r="F5303" i="9"/>
  <c r="C5301" i="9"/>
  <c r="G5301" i="9"/>
  <c r="D5301" i="9"/>
  <c r="H5301" i="9"/>
  <c r="B5301" i="9"/>
  <c r="F5301" i="9"/>
  <c r="C5299" i="9"/>
  <c r="G5299" i="9"/>
  <c r="D5299" i="9"/>
  <c r="H5299" i="9"/>
  <c r="B5299" i="9"/>
  <c r="F5299" i="9"/>
  <c r="C5297" i="9"/>
  <c r="G5297" i="9"/>
  <c r="D5297" i="9"/>
  <c r="H5297" i="9"/>
  <c r="B5297" i="9"/>
  <c r="F5297" i="9"/>
  <c r="C5295" i="9"/>
  <c r="G5295" i="9"/>
  <c r="D5295" i="9"/>
  <c r="H5295" i="9"/>
  <c r="B5295" i="9"/>
  <c r="F5295" i="9"/>
  <c r="C5293" i="9"/>
  <c r="G5293" i="9"/>
  <c r="D5293" i="9"/>
  <c r="H5293" i="9"/>
  <c r="B5293" i="9"/>
  <c r="F5293" i="9"/>
  <c r="C5291" i="9"/>
  <c r="G5291" i="9"/>
  <c r="D5291" i="9"/>
  <c r="H5291" i="9"/>
  <c r="B5291" i="9"/>
  <c r="F5291" i="9"/>
  <c r="C5289" i="9"/>
  <c r="G5289" i="9"/>
  <c r="D5289" i="9"/>
  <c r="H5289" i="9"/>
  <c r="B5289" i="9"/>
  <c r="F5289" i="9"/>
  <c r="C5287" i="9"/>
  <c r="G5287" i="9"/>
  <c r="D5287" i="9"/>
  <c r="H5287" i="9"/>
  <c r="B5287" i="9"/>
  <c r="F5287" i="9"/>
  <c r="C5285" i="9"/>
  <c r="G5285" i="9"/>
  <c r="D5285" i="9"/>
  <c r="H5285" i="9"/>
  <c r="B5285" i="9"/>
  <c r="F5285" i="9"/>
  <c r="C5283" i="9"/>
  <c r="G5283" i="9"/>
  <c r="D5283" i="9"/>
  <c r="H5283" i="9"/>
  <c r="B5283" i="9"/>
  <c r="F5283" i="9"/>
  <c r="C5281" i="9"/>
  <c r="G5281" i="9"/>
  <c r="D5281" i="9"/>
  <c r="H5281" i="9"/>
  <c r="B5281" i="9"/>
  <c r="F5281" i="9"/>
  <c r="C5279" i="9"/>
  <c r="G5279" i="9"/>
  <c r="D5279" i="9"/>
  <c r="H5279" i="9"/>
  <c r="B5279" i="9"/>
  <c r="F5279" i="9"/>
  <c r="C5277" i="9"/>
  <c r="G5277" i="9"/>
  <c r="D5277" i="9"/>
  <c r="H5277" i="9"/>
  <c r="B5277" i="9"/>
  <c r="F5277" i="9"/>
  <c r="C5275" i="9"/>
  <c r="G5275" i="9"/>
  <c r="D5275" i="9"/>
  <c r="H5275" i="9"/>
  <c r="B5275" i="9"/>
  <c r="F5275" i="9"/>
  <c r="C5273" i="9"/>
  <c r="G5273" i="9"/>
  <c r="D5273" i="9"/>
  <c r="H5273" i="9"/>
  <c r="B5273" i="9"/>
  <c r="F5273" i="9"/>
  <c r="C5271" i="9"/>
  <c r="G5271" i="9"/>
  <c r="D5271" i="9"/>
  <c r="H5271" i="9"/>
  <c r="B5271" i="9"/>
  <c r="F5271" i="9"/>
  <c r="C5269" i="9"/>
  <c r="G5269" i="9"/>
  <c r="D5269" i="9"/>
  <c r="H5269" i="9"/>
  <c r="B5269" i="9"/>
  <c r="F5269" i="9"/>
  <c r="C5267" i="9"/>
  <c r="G5267" i="9"/>
  <c r="D5267" i="9"/>
  <c r="H5267" i="9"/>
  <c r="B5267" i="9"/>
  <c r="F5267" i="9"/>
  <c r="C5265" i="9"/>
  <c r="G5265" i="9"/>
  <c r="D5265" i="9"/>
  <c r="H5265" i="9"/>
  <c r="B5265" i="9"/>
  <c r="F5265" i="9"/>
  <c r="C5263" i="9"/>
  <c r="G5263" i="9"/>
  <c r="D5263" i="9"/>
  <c r="H5263" i="9"/>
  <c r="B5263" i="9"/>
  <c r="F5263" i="9"/>
  <c r="B5248" i="9"/>
  <c r="F5248" i="9"/>
  <c r="D5248" i="9"/>
  <c r="I5248" i="9"/>
  <c r="E5248" i="9"/>
  <c r="C5248" i="9"/>
  <c r="H5248" i="9"/>
  <c r="D5231" i="9"/>
  <c r="H5231" i="9"/>
  <c r="C5231" i="9"/>
  <c r="I5231" i="9"/>
  <c r="E5231" i="9"/>
  <c r="B5231" i="9"/>
  <c r="G5231" i="9"/>
  <c r="B5216" i="9"/>
  <c r="F5216" i="9"/>
  <c r="D5216" i="9"/>
  <c r="I5216" i="9"/>
  <c r="E5216" i="9"/>
  <c r="C5216" i="9"/>
  <c r="H5216" i="9"/>
  <c r="D5199" i="9"/>
  <c r="H5199" i="9"/>
  <c r="C5199" i="9"/>
  <c r="I5199" i="9"/>
  <c r="E5199" i="9"/>
  <c r="B5199" i="9"/>
  <c r="G5199" i="9"/>
  <c r="B5184" i="9"/>
  <c r="F5184" i="9"/>
  <c r="D5184" i="9"/>
  <c r="I5184" i="9"/>
  <c r="E5184" i="9"/>
  <c r="C5184" i="9"/>
  <c r="H5184" i="9"/>
  <c r="D5167" i="9"/>
  <c r="H5167" i="9"/>
  <c r="C5167" i="9"/>
  <c r="I5167" i="9"/>
  <c r="E5167" i="9"/>
  <c r="B5167" i="9"/>
  <c r="G5167" i="9"/>
  <c r="B5152" i="9"/>
  <c r="F5152" i="9"/>
  <c r="D5152" i="9"/>
  <c r="I5152" i="9"/>
  <c r="E5152" i="9"/>
  <c r="C5152" i="9"/>
  <c r="H5152" i="9"/>
  <c r="D5135" i="9"/>
  <c r="H5135" i="9"/>
  <c r="C5135" i="9"/>
  <c r="I5135" i="9"/>
  <c r="E5135" i="9"/>
  <c r="B5135" i="9"/>
  <c r="G5135" i="9"/>
  <c r="D5131" i="9"/>
  <c r="H5131" i="9"/>
  <c r="B5131" i="9"/>
  <c r="F5131" i="9"/>
  <c r="E5131" i="9"/>
  <c r="G5131" i="9"/>
  <c r="C5131" i="9"/>
  <c r="D5123" i="9"/>
  <c r="H5123" i="9"/>
  <c r="B5123" i="9"/>
  <c r="F5123" i="9"/>
  <c r="E5123" i="9"/>
  <c r="G5123" i="9"/>
  <c r="C5123" i="9"/>
  <c r="B5831" i="9"/>
  <c r="H5827" i="9"/>
  <c r="B5827" i="9"/>
  <c r="H5823" i="9"/>
  <c r="B5823" i="9"/>
  <c r="E5821" i="9"/>
  <c r="H5819" i="9"/>
  <c r="B5819" i="9"/>
  <c r="E5817" i="9"/>
  <c r="H5815" i="9"/>
  <c r="B5815" i="9"/>
  <c r="E5813" i="9"/>
  <c r="H5811" i="9"/>
  <c r="B5811" i="9"/>
  <c r="E5809" i="9"/>
  <c r="H5807" i="9"/>
  <c r="B5807" i="9"/>
  <c r="E5805" i="9"/>
  <c r="H5803" i="9"/>
  <c r="B5803" i="9"/>
  <c r="E5801" i="9"/>
  <c r="H5799" i="9"/>
  <c r="B5799" i="9"/>
  <c r="E5797" i="9"/>
  <c r="H5795" i="9"/>
  <c r="B5795" i="9"/>
  <c r="E5793" i="9"/>
  <c r="H5791" i="9"/>
  <c r="B5791" i="9"/>
  <c r="E5789" i="9"/>
  <c r="H5787" i="9"/>
  <c r="B5787" i="9"/>
  <c r="E5785" i="9"/>
  <c r="H5783" i="9"/>
  <c r="B5783" i="9"/>
  <c r="E5781" i="9"/>
  <c r="H5779" i="9"/>
  <c r="B5779" i="9"/>
  <c r="E5777" i="9"/>
  <c r="H5775" i="9"/>
  <c r="B5775" i="9"/>
  <c r="E5773" i="9"/>
  <c r="H5771" i="9"/>
  <c r="B5771" i="9"/>
  <c r="E5769" i="9"/>
  <c r="H5767" i="9"/>
  <c r="B5767" i="9"/>
  <c r="E5765" i="9"/>
  <c r="H5763" i="9"/>
  <c r="B5763" i="9"/>
  <c r="E5761" i="9"/>
  <c r="H5759" i="9"/>
  <c r="B5759" i="9"/>
  <c r="E5757" i="9"/>
  <c r="H5755" i="9"/>
  <c r="B5755" i="9"/>
  <c r="E5753" i="9"/>
  <c r="H5751" i="9"/>
  <c r="B5751" i="9"/>
  <c r="E5749" i="9"/>
  <c r="H5747" i="9"/>
  <c r="B5747" i="9"/>
  <c r="E5745" i="9"/>
  <c r="H5743" i="9"/>
  <c r="B5743" i="9"/>
  <c r="E5741" i="9"/>
  <c r="H5739" i="9"/>
  <c r="B5739" i="9"/>
  <c r="E5737" i="9"/>
  <c r="H5735" i="9"/>
  <c r="B5735" i="9"/>
  <c r="E5733" i="9"/>
  <c r="H5731" i="9"/>
  <c r="B5731" i="9"/>
  <c r="E5729" i="9"/>
  <c r="H5727" i="9"/>
  <c r="B5727" i="9"/>
  <c r="E5725" i="9"/>
  <c r="H5723" i="9"/>
  <c r="B5723" i="9"/>
  <c r="E5721" i="9"/>
  <c r="H5719" i="9"/>
  <c r="B5719" i="9"/>
  <c r="E5717" i="9"/>
  <c r="H5715" i="9"/>
  <c r="B5715" i="9"/>
  <c r="E5713" i="9"/>
  <c r="H5711" i="9"/>
  <c r="B5711" i="9"/>
  <c r="E5709" i="9"/>
  <c r="H5707" i="9"/>
  <c r="B5707" i="9"/>
  <c r="E5705" i="9"/>
  <c r="H5703" i="9"/>
  <c r="B5703" i="9"/>
  <c r="E5701" i="9"/>
  <c r="H5699" i="9"/>
  <c r="B5699" i="9"/>
  <c r="E5697" i="9"/>
  <c r="H5695" i="9"/>
  <c r="B5695" i="9"/>
  <c r="E5693" i="9"/>
  <c r="H5691" i="9"/>
  <c r="B5691" i="9"/>
  <c r="E5689" i="9"/>
  <c r="H5687" i="9"/>
  <c r="B5687" i="9"/>
  <c r="E5685" i="9"/>
  <c r="H5683" i="9"/>
  <c r="B5683" i="9"/>
  <c r="E5681" i="9"/>
  <c r="H5679" i="9"/>
  <c r="B5679" i="9"/>
  <c r="E5677" i="9"/>
  <c r="H5675" i="9"/>
  <c r="B5675" i="9"/>
  <c r="E5673" i="9"/>
  <c r="D5671" i="9"/>
  <c r="C5669" i="9"/>
  <c r="G5669" i="9"/>
  <c r="B5669" i="9"/>
  <c r="F5669" i="9"/>
  <c r="H5667" i="9"/>
  <c r="E5665" i="9"/>
  <c r="D5663" i="9"/>
  <c r="C5661" i="9"/>
  <c r="G5661" i="9"/>
  <c r="B5661" i="9"/>
  <c r="F5661" i="9"/>
  <c r="H5659" i="9"/>
  <c r="E5657" i="9"/>
  <c r="D5655" i="9"/>
  <c r="C5653" i="9"/>
  <c r="G5653" i="9"/>
  <c r="B5653" i="9"/>
  <c r="F5653" i="9"/>
  <c r="H5651" i="9"/>
  <c r="E5649" i="9"/>
  <c r="D5647" i="9"/>
  <c r="C5645" i="9"/>
  <c r="G5645" i="9"/>
  <c r="B5645" i="9"/>
  <c r="F5645" i="9"/>
  <c r="H5643" i="9"/>
  <c r="E5641" i="9"/>
  <c r="D5639" i="9"/>
  <c r="C5637" i="9"/>
  <c r="G5637" i="9"/>
  <c r="B5637" i="9"/>
  <c r="F5637" i="9"/>
  <c r="H5635" i="9"/>
  <c r="E5633" i="9"/>
  <c r="D5631" i="9"/>
  <c r="C5629" i="9"/>
  <c r="G5629" i="9"/>
  <c r="B5629" i="9"/>
  <c r="F5629" i="9"/>
  <c r="H5627" i="9"/>
  <c r="E5625" i="9"/>
  <c r="D5623" i="9"/>
  <c r="C5621" i="9"/>
  <c r="G5621" i="9"/>
  <c r="B5621" i="9"/>
  <c r="F5621" i="9"/>
  <c r="H5619" i="9"/>
  <c r="E5617" i="9"/>
  <c r="D5615" i="9"/>
  <c r="C5613" i="9"/>
  <c r="G5613" i="9"/>
  <c r="B5613" i="9"/>
  <c r="F5613" i="9"/>
  <c r="H5611" i="9"/>
  <c r="E5609" i="9"/>
  <c r="D5607" i="9"/>
  <c r="C5605" i="9"/>
  <c r="G5605" i="9"/>
  <c r="B5605" i="9"/>
  <c r="F5605" i="9"/>
  <c r="H5603" i="9"/>
  <c r="E5601" i="9"/>
  <c r="D5599" i="9"/>
  <c r="C5597" i="9"/>
  <c r="G5597" i="9"/>
  <c r="B5597" i="9"/>
  <c r="F5597" i="9"/>
  <c r="H5595" i="9"/>
  <c r="E5593" i="9"/>
  <c r="D5591" i="9"/>
  <c r="C5589" i="9"/>
  <c r="G5589" i="9"/>
  <c r="B5589" i="9"/>
  <c r="F5589" i="9"/>
  <c r="H5587" i="9"/>
  <c r="E5585" i="9"/>
  <c r="D5583" i="9"/>
  <c r="C5581" i="9"/>
  <c r="G5581" i="9"/>
  <c r="B5581" i="9"/>
  <c r="F5581" i="9"/>
  <c r="H5579" i="9"/>
  <c r="E5577" i="9"/>
  <c r="D5575" i="9"/>
  <c r="C5573" i="9"/>
  <c r="G5573" i="9"/>
  <c r="B5573" i="9"/>
  <c r="F5573" i="9"/>
  <c r="H5571" i="9"/>
  <c r="E5569" i="9"/>
  <c r="D5567" i="9"/>
  <c r="C5565" i="9"/>
  <c r="G5565" i="9"/>
  <c r="B5565" i="9"/>
  <c r="F5565" i="9"/>
  <c r="H5563" i="9"/>
  <c r="E5561" i="9"/>
  <c r="D5559" i="9"/>
  <c r="C5557" i="9"/>
  <c r="G5557" i="9"/>
  <c r="B5557" i="9"/>
  <c r="F5557" i="9"/>
  <c r="H5555" i="9"/>
  <c r="E5553" i="9"/>
  <c r="D5255" i="9"/>
  <c r="H5255" i="9"/>
  <c r="C5255" i="9"/>
  <c r="I5255" i="9"/>
  <c r="E5255" i="9"/>
  <c r="B5255" i="9"/>
  <c r="G5255" i="9"/>
  <c r="F5247" i="9"/>
  <c r="B5240" i="9"/>
  <c r="F5240" i="9"/>
  <c r="D5240" i="9"/>
  <c r="I5240" i="9"/>
  <c r="E5240" i="9"/>
  <c r="C5240" i="9"/>
  <c r="H5240" i="9"/>
  <c r="G5232" i="9"/>
  <c r="D5223" i="9"/>
  <c r="H5223" i="9"/>
  <c r="C5223" i="9"/>
  <c r="I5223" i="9"/>
  <c r="E5223" i="9"/>
  <c r="B5223" i="9"/>
  <c r="G5223" i="9"/>
  <c r="F5215" i="9"/>
  <c r="B5208" i="9"/>
  <c r="F5208" i="9"/>
  <c r="D5208" i="9"/>
  <c r="I5208" i="9"/>
  <c r="E5208" i="9"/>
  <c r="C5208" i="9"/>
  <c r="H5208" i="9"/>
  <c r="G5200" i="9"/>
  <c r="D5191" i="9"/>
  <c r="H5191" i="9"/>
  <c r="C5191" i="9"/>
  <c r="I5191" i="9"/>
  <c r="E5191" i="9"/>
  <c r="B5191" i="9"/>
  <c r="G5191" i="9"/>
  <c r="F5183" i="9"/>
  <c r="B5176" i="9"/>
  <c r="F5176" i="9"/>
  <c r="D5176" i="9"/>
  <c r="I5176" i="9"/>
  <c r="E5176" i="9"/>
  <c r="C5176" i="9"/>
  <c r="H5176" i="9"/>
  <c r="G5168" i="9"/>
  <c r="D5159" i="9"/>
  <c r="H5159" i="9"/>
  <c r="C5159" i="9"/>
  <c r="I5159" i="9"/>
  <c r="E5159" i="9"/>
  <c r="B5159" i="9"/>
  <c r="G5159" i="9"/>
  <c r="F5151" i="9"/>
  <c r="B5144" i="9"/>
  <c r="F5144" i="9"/>
  <c r="D5144" i="9"/>
  <c r="I5144" i="9"/>
  <c r="E5144" i="9"/>
  <c r="C5144" i="9"/>
  <c r="H5144" i="9"/>
  <c r="G5136" i="9"/>
  <c r="I5127" i="9"/>
  <c r="B5262" i="9"/>
  <c r="F5262" i="9"/>
  <c r="D5261" i="9"/>
  <c r="H5261" i="9"/>
  <c r="B5254" i="9"/>
  <c r="F5254" i="9"/>
  <c r="D5253" i="9"/>
  <c r="H5253" i="9"/>
  <c r="B5246" i="9"/>
  <c r="F5246" i="9"/>
  <c r="D5245" i="9"/>
  <c r="H5245" i="9"/>
  <c r="B5238" i="9"/>
  <c r="F5238" i="9"/>
  <c r="D5237" i="9"/>
  <c r="H5237" i="9"/>
  <c r="B5230" i="9"/>
  <c r="F5230" i="9"/>
  <c r="D5229" i="9"/>
  <c r="H5229" i="9"/>
  <c r="B5222" i="9"/>
  <c r="F5222" i="9"/>
  <c r="D5221" i="9"/>
  <c r="H5221" i="9"/>
  <c r="B5214" i="9"/>
  <c r="F5214" i="9"/>
  <c r="D5213" i="9"/>
  <c r="H5213" i="9"/>
  <c r="B5206" i="9"/>
  <c r="F5206" i="9"/>
  <c r="D5205" i="9"/>
  <c r="H5205" i="9"/>
  <c r="B5198" i="9"/>
  <c r="F5198" i="9"/>
  <c r="D5197" i="9"/>
  <c r="H5197" i="9"/>
  <c r="B5190" i="9"/>
  <c r="F5190" i="9"/>
  <c r="D5189" i="9"/>
  <c r="H5189" i="9"/>
  <c r="B5182" i="9"/>
  <c r="F5182" i="9"/>
  <c r="D5181" i="9"/>
  <c r="H5181" i="9"/>
  <c r="B5174" i="9"/>
  <c r="F5174" i="9"/>
  <c r="D5173" i="9"/>
  <c r="H5173" i="9"/>
  <c r="B5166" i="9"/>
  <c r="F5166" i="9"/>
  <c r="D5165" i="9"/>
  <c r="H5165" i="9"/>
  <c r="B5158" i="9"/>
  <c r="F5158" i="9"/>
  <c r="D5157" i="9"/>
  <c r="H5157" i="9"/>
  <c r="B5150" i="9"/>
  <c r="F5150" i="9"/>
  <c r="D5149" i="9"/>
  <c r="H5149" i="9"/>
  <c r="B5142" i="9"/>
  <c r="F5142" i="9"/>
  <c r="D5141" i="9"/>
  <c r="H5141" i="9"/>
  <c r="B5134" i="9"/>
  <c r="F5134" i="9"/>
  <c r="D5133" i="9"/>
  <c r="H5133" i="9"/>
  <c r="B5128" i="9"/>
  <c r="F5128" i="9"/>
  <c r="D5128" i="9"/>
  <c r="H5128" i="9"/>
  <c r="B5124" i="9"/>
  <c r="F5124" i="9"/>
  <c r="D5124" i="9"/>
  <c r="H5124" i="9"/>
  <c r="B5120" i="9"/>
  <c r="F5120" i="9"/>
  <c r="D5120" i="9"/>
  <c r="H5120" i="9"/>
  <c r="B5116" i="9"/>
  <c r="F5116" i="9"/>
  <c r="D5116" i="9"/>
  <c r="H5116" i="9"/>
  <c r="B5112" i="9"/>
  <c r="F5112" i="9"/>
  <c r="D5112" i="9"/>
  <c r="H5112" i="9"/>
  <c r="B5108" i="9"/>
  <c r="F5108" i="9"/>
  <c r="D5108" i="9"/>
  <c r="H5108" i="9"/>
  <c r="B5104" i="9"/>
  <c r="F5104" i="9"/>
  <c r="D5104" i="9"/>
  <c r="H5104" i="9"/>
  <c r="B5100" i="9"/>
  <c r="F5100" i="9"/>
  <c r="D5100" i="9"/>
  <c r="H5100" i="9"/>
  <c r="B5096" i="9"/>
  <c r="F5096" i="9"/>
  <c r="D5096" i="9"/>
  <c r="H5096" i="9"/>
  <c r="B5092" i="9"/>
  <c r="F5092" i="9"/>
  <c r="D5092" i="9"/>
  <c r="H5092" i="9"/>
  <c r="B5088" i="9"/>
  <c r="F5088" i="9"/>
  <c r="D5088" i="9"/>
  <c r="H5088" i="9"/>
  <c r="B5084" i="9"/>
  <c r="F5084" i="9"/>
  <c r="D5084" i="9"/>
  <c r="H5084" i="9"/>
  <c r="B5080" i="9"/>
  <c r="F5080" i="9"/>
  <c r="D5080" i="9"/>
  <c r="H5080" i="9"/>
  <c r="B5076" i="9"/>
  <c r="F5076" i="9"/>
  <c r="D5076" i="9"/>
  <c r="H5076" i="9"/>
  <c r="B5072" i="9"/>
  <c r="F5072" i="9"/>
  <c r="D5072" i="9"/>
  <c r="H5072" i="9"/>
  <c r="B5068" i="9"/>
  <c r="F5068" i="9"/>
  <c r="D5068" i="9"/>
  <c r="H5068" i="9"/>
  <c r="B5064" i="9"/>
  <c r="F5064" i="9"/>
  <c r="D5064" i="9"/>
  <c r="H5064" i="9"/>
  <c r="B5060" i="9"/>
  <c r="F5060" i="9"/>
  <c r="D5060" i="9"/>
  <c r="H5060" i="9"/>
  <c r="B5056" i="9"/>
  <c r="F5056" i="9"/>
  <c r="D5056" i="9"/>
  <c r="H5056" i="9"/>
  <c r="B5052" i="9"/>
  <c r="F5052" i="9"/>
  <c r="D5052" i="9"/>
  <c r="H5052" i="9"/>
  <c r="B5048" i="9"/>
  <c r="F5048" i="9"/>
  <c r="D5048" i="9"/>
  <c r="H5048" i="9"/>
  <c r="B5044" i="9"/>
  <c r="F5044" i="9"/>
  <c r="D5044" i="9"/>
  <c r="H5044" i="9"/>
  <c r="B5040" i="9"/>
  <c r="F5040" i="9"/>
  <c r="D5040" i="9"/>
  <c r="H5040" i="9"/>
  <c r="B5036" i="9"/>
  <c r="F5036" i="9"/>
  <c r="D5036" i="9"/>
  <c r="H5036" i="9"/>
  <c r="B5032" i="9"/>
  <c r="F5032" i="9"/>
  <c r="D5032" i="9"/>
  <c r="H5032" i="9"/>
  <c r="B5028" i="9"/>
  <c r="F5028" i="9"/>
  <c r="D5028" i="9"/>
  <c r="H5028" i="9"/>
  <c r="B5024" i="9"/>
  <c r="F5024" i="9"/>
  <c r="D5024" i="9"/>
  <c r="H5024" i="9"/>
  <c r="B5020" i="9"/>
  <c r="F5020" i="9"/>
  <c r="D5020" i="9"/>
  <c r="H5020" i="9"/>
  <c r="B5016" i="9"/>
  <c r="F5016" i="9"/>
  <c r="D5016" i="9"/>
  <c r="H5016" i="9"/>
  <c r="B5012" i="9"/>
  <c r="F5012" i="9"/>
  <c r="D5012" i="9"/>
  <c r="H5012" i="9"/>
  <c r="B5008" i="9"/>
  <c r="F5008" i="9"/>
  <c r="D5008" i="9"/>
  <c r="H5008" i="9"/>
  <c r="B5004" i="9"/>
  <c r="F5004" i="9"/>
  <c r="D5004" i="9"/>
  <c r="H5004" i="9"/>
  <c r="B5000" i="9"/>
  <c r="F5000" i="9"/>
  <c r="D5000" i="9"/>
  <c r="H5000" i="9"/>
  <c r="B4996" i="9"/>
  <c r="F4996" i="9"/>
  <c r="D4996" i="9"/>
  <c r="H4996" i="9"/>
  <c r="B4992" i="9"/>
  <c r="F4992" i="9"/>
  <c r="D4992" i="9"/>
  <c r="H4992" i="9"/>
  <c r="B4988" i="9"/>
  <c r="F4988" i="9"/>
  <c r="D4988" i="9"/>
  <c r="H4988" i="9"/>
  <c r="B4984" i="9"/>
  <c r="F4984" i="9"/>
  <c r="D4984" i="9"/>
  <c r="H4984" i="9"/>
  <c r="B4980" i="9"/>
  <c r="F4980" i="9"/>
  <c r="D4980" i="9"/>
  <c r="H4980" i="9"/>
  <c r="B4976" i="9"/>
  <c r="F4976" i="9"/>
  <c r="D4976" i="9"/>
  <c r="H4976" i="9"/>
  <c r="B4972" i="9"/>
  <c r="F4972" i="9"/>
  <c r="D4972" i="9"/>
  <c r="H4972" i="9"/>
  <c r="D4971" i="9"/>
  <c r="H4971" i="9"/>
  <c r="B4971" i="9"/>
  <c r="F4971" i="9"/>
  <c r="C4971" i="9"/>
  <c r="D4969" i="9"/>
  <c r="H4969" i="9"/>
  <c r="B4969" i="9"/>
  <c r="F4969" i="9"/>
  <c r="C4969" i="9"/>
  <c r="G4969" i="9"/>
  <c r="D4967" i="9"/>
  <c r="H4967" i="9"/>
  <c r="B4967" i="9"/>
  <c r="F4967" i="9"/>
  <c r="C4967" i="9"/>
  <c r="G4967" i="9"/>
  <c r="D4965" i="9"/>
  <c r="H4965" i="9"/>
  <c r="B4965" i="9"/>
  <c r="F4965" i="9"/>
  <c r="C4965" i="9"/>
  <c r="G4965" i="9"/>
  <c r="D4963" i="9"/>
  <c r="H4963" i="9"/>
  <c r="B4963" i="9"/>
  <c r="F4963" i="9"/>
  <c r="C4963" i="9"/>
  <c r="G4963" i="9"/>
  <c r="D4961" i="9"/>
  <c r="H4961" i="9"/>
  <c r="B4961" i="9"/>
  <c r="F4961" i="9"/>
  <c r="C4961" i="9"/>
  <c r="G4961" i="9"/>
  <c r="D4959" i="9"/>
  <c r="H4959" i="9"/>
  <c r="B4959" i="9"/>
  <c r="F4959" i="9"/>
  <c r="C4959" i="9"/>
  <c r="G4959" i="9"/>
  <c r="D4957" i="9"/>
  <c r="H4957" i="9"/>
  <c r="B4957" i="9"/>
  <c r="F4957" i="9"/>
  <c r="C4957" i="9"/>
  <c r="G4957" i="9"/>
  <c r="D4955" i="9"/>
  <c r="H4955" i="9"/>
  <c r="B4955" i="9"/>
  <c r="F4955" i="9"/>
  <c r="C4955" i="9"/>
  <c r="G4955" i="9"/>
  <c r="D4953" i="9"/>
  <c r="H4953" i="9"/>
  <c r="B4953" i="9"/>
  <c r="F4953" i="9"/>
  <c r="C4953" i="9"/>
  <c r="G4953" i="9"/>
  <c r="D4951" i="9"/>
  <c r="H4951" i="9"/>
  <c r="B4951" i="9"/>
  <c r="F4951" i="9"/>
  <c r="C4951" i="9"/>
  <c r="G4951" i="9"/>
  <c r="D4949" i="9"/>
  <c r="H4949" i="9"/>
  <c r="B4949" i="9"/>
  <c r="F4949" i="9"/>
  <c r="C4949" i="9"/>
  <c r="G4949" i="9"/>
  <c r="D4947" i="9"/>
  <c r="H4947" i="9"/>
  <c r="B4947" i="9"/>
  <c r="F4947" i="9"/>
  <c r="C4947" i="9"/>
  <c r="G4947" i="9"/>
  <c r="D4945" i="9"/>
  <c r="H4945" i="9"/>
  <c r="B4945" i="9"/>
  <c r="F4945" i="9"/>
  <c r="C4945" i="9"/>
  <c r="G4945" i="9"/>
  <c r="D4943" i="9"/>
  <c r="H4943" i="9"/>
  <c r="B4943" i="9"/>
  <c r="F4943" i="9"/>
  <c r="C4943" i="9"/>
  <c r="G4943" i="9"/>
  <c r="D4941" i="9"/>
  <c r="H4941" i="9"/>
  <c r="B4941" i="9"/>
  <c r="F4941" i="9"/>
  <c r="C4941" i="9"/>
  <c r="G4941" i="9"/>
  <c r="D4939" i="9"/>
  <c r="H4939" i="9"/>
  <c r="B4939" i="9"/>
  <c r="F4939" i="9"/>
  <c r="C4939" i="9"/>
  <c r="G4939" i="9"/>
  <c r="D4937" i="9"/>
  <c r="H4937" i="9"/>
  <c r="B4937" i="9"/>
  <c r="F4937" i="9"/>
  <c r="C4937" i="9"/>
  <c r="G4937" i="9"/>
  <c r="D4935" i="9"/>
  <c r="H4935" i="9"/>
  <c r="B4935" i="9"/>
  <c r="F4935" i="9"/>
  <c r="C4935" i="9"/>
  <c r="G4935" i="9"/>
  <c r="D4933" i="9"/>
  <c r="H4933" i="9"/>
  <c r="B4933" i="9"/>
  <c r="F4933" i="9"/>
  <c r="C4933" i="9"/>
  <c r="G4933" i="9"/>
  <c r="D4931" i="9"/>
  <c r="H4931" i="9"/>
  <c r="B4931" i="9"/>
  <c r="F4931" i="9"/>
  <c r="C4931" i="9"/>
  <c r="G4931" i="9"/>
  <c r="D4929" i="9"/>
  <c r="H4929" i="9"/>
  <c r="B4929" i="9"/>
  <c r="F4929" i="9"/>
  <c r="C4929" i="9"/>
  <c r="G4929" i="9"/>
  <c r="D4927" i="9"/>
  <c r="H4927" i="9"/>
  <c r="B4927" i="9"/>
  <c r="F4927" i="9"/>
  <c r="C4927" i="9"/>
  <c r="G4927" i="9"/>
  <c r="D4925" i="9"/>
  <c r="H4925" i="9"/>
  <c r="B4925" i="9"/>
  <c r="F4925" i="9"/>
  <c r="C4925" i="9"/>
  <c r="G4925" i="9"/>
  <c r="D4923" i="9"/>
  <c r="H4923" i="9"/>
  <c r="B4923" i="9"/>
  <c r="F4923" i="9"/>
  <c r="C4923" i="9"/>
  <c r="G4923" i="9"/>
  <c r="D4921" i="9"/>
  <c r="H4921" i="9"/>
  <c r="B4921" i="9"/>
  <c r="F4921" i="9"/>
  <c r="C4921" i="9"/>
  <c r="G4921" i="9"/>
  <c r="D5119" i="9"/>
  <c r="H5119" i="9"/>
  <c r="B5119" i="9"/>
  <c r="F5119" i="9"/>
  <c r="D5115" i="9"/>
  <c r="H5115" i="9"/>
  <c r="B5115" i="9"/>
  <c r="F5115" i="9"/>
  <c r="D5111" i="9"/>
  <c r="H5111" i="9"/>
  <c r="B5111" i="9"/>
  <c r="F5111" i="9"/>
  <c r="D5107" i="9"/>
  <c r="H5107" i="9"/>
  <c r="B5107" i="9"/>
  <c r="F5107" i="9"/>
  <c r="D5103" i="9"/>
  <c r="H5103" i="9"/>
  <c r="B5103" i="9"/>
  <c r="F5103" i="9"/>
  <c r="D5099" i="9"/>
  <c r="H5099" i="9"/>
  <c r="B5099" i="9"/>
  <c r="F5099" i="9"/>
  <c r="D5095" i="9"/>
  <c r="H5095" i="9"/>
  <c r="B5095" i="9"/>
  <c r="F5095" i="9"/>
  <c r="D5091" i="9"/>
  <c r="H5091" i="9"/>
  <c r="B5091" i="9"/>
  <c r="F5091" i="9"/>
  <c r="D5087" i="9"/>
  <c r="H5087" i="9"/>
  <c r="B5087" i="9"/>
  <c r="F5087" i="9"/>
  <c r="D5083" i="9"/>
  <c r="H5083" i="9"/>
  <c r="B5083" i="9"/>
  <c r="F5083" i="9"/>
  <c r="D5079" i="9"/>
  <c r="H5079" i="9"/>
  <c r="B5079" i="9"/>
  <c r="F5079" i="9"/>
  <c r="D5075" i="9"/>
  <c r="H5075" i="9"/>
  <c r="B5075" i="9"/>
  <c r="F5075" i="9"/>
  <c r="D5071" i="9"/>
  <c r="H5071" i="9"/>
  <c r="B5071" i="9"/>
  <c r="F5071" i="9"/>
  <c r="D5067" i="9"/>
  <c r="H5067" i="9"/>
  <c r="B5067" i="9"/>
  <c r="F5067" i="9"/>
  <c r="D5063" i="9"/>
  <c r="H5063" i="9"/>
  <c r="B5063" i="9"/>
  <c r="F5063" i="9"/>
  <c r="D5059" i="9"/>
  <c r="H5059" i="9"/>
  <c r="B5059" i="9"/>
  <c r="F5059" i="9"/>
  <c r="D5055" i="9"/>
  <c r="H5055" i="9"/>
  <c r="B5055" i="9"/>
  <c r="F5055" i="9"/>
  <c r="D5051" i="9"/>
  <c r="H5051" i="9"/>
  <c r="B5051" i="9"/>
  <c r="F5051" i="9"/>
  <c r="D5047" i="9"/>
  <c r="H5047" i="9"/>
  <c r="B5047" i="9"/>
  <c r="F5047" i="9"/>
  <c r="D5043" i="9"/>
  <c r="H5043" i="9"/>
  <c r="B5043" i="9"/>
  <c r="F5043" i="9"/>
  <c r="D5039" i="9"/>
  <c r="H5039" i="9"/>
  <c r="B5039" i="9"/>
  <c r="F5039" i="9"/>
  <c r="D5035" i="9"/>
  <c r="H5035" i="9"/>
  <c r="B5035" i="9"/>
  <c r="F5035" i="9"/>
  <c r="D5031" i="9"/>
  <c r="H5031" i="9"/>
  <c r="B5031" i="9"/>
  <c r="F5031" i="9"/>
  <c r="D5027" i="9"/>
  <c r="H5027" i="9"/>
  <c r="B5027" i="9"/>
  <c r="F5027" i="9"/>
  <c r="D5023" i="9"/>
  <c r="H5023" i="9"/>
  <c r="B5023" i="9"/>
  <c r="F5023" i="9"/>
  <c r="D5019" i="9"/>
  <c r="H5019" i="9"/>
  <c r="B5019" i="9"/>
  <c r="F5019" i="9"/>
  <c r="D5015" i="9"/>
  <c r="H5015" i="9"/>
  <c r="B5015" i="9"/>
  <c r="F5015" i="9"/>
  <c r="D5011" i="9"/>
  <c r="H5011" i="9"/>
  <c r="B5011" i="9"/>
  <c r="F5011" i="9"/>
  <c r="D5007" i="9"/>
  <c r="H5007" i="9"/>
  <c r="B5007" i="9"/>
  <c r="F5007" i="9"/>
  <c r="D5003" i="9"/>
  <c r="H5003" i="9"/>
  <c r="B5003" i="9"/>
  <c r="F5003" i="9"/>
  <c r="D4999" i="9"/>
  <c r="H4999" i="9"/>
  <c r="B4999" i="9"/>
  <c r="F4999" i="9"/>
  <c r="D4995" i="9"/>
  <c r="H4995" i="9"/>
  <c r="B4995" i="9"/>
  <c r="F4995" i="9"/>
  <c r="D4991" i="9"/>
  <c r="H4991" i="9"/>
  <c r="B4991" i="9"/>
  <c r="F4991" i="9"/>
  <c r="D4987" i="9"/>
  <c r="H4987" i="9"/>
  <c r="B4987" i="9"/>
  <c r="F4987" i="9"/>
  <c r="D4983" i="9"/>
  <c r="H4983" i="9"/>
  <c r="B4983" i="9"/>
  <c r="F4983" i="9"/>
  <c r="D4979" i="9"/>
  <c r="H4979" i="9"/>
  <c r="B4979" i="9"/>
  <c r="F4979" i="9"/>
  <c r="D4975" i="9"/>
  <c r="H4975" i="9"/>
  <c r="B4975" i="9"/>
  <c r="F4975" i="9"/>
  <c r="I5262" i="9"/>
  <c r="D5262" i="9"/>
  <c r="I5261" i="9"/>
  <c r="C5261" i="9"/>
  <c r="B5258" i="9"/>
  <c r="F5258" i="9"/>
  <c r="D5257" i="9"/>
  <c r="H5257" i="9"/>
  <c r="I5254" i="9"/>
  <c r="D5254" i="9"/>
  <c r="I5253" i="9"/>
  <c r="C5253" i="9"/>
  <c r="B5250" i="9"/>
  <c r="F5250" i="9"/>
  <c r="D5249" i="9"/>
  <c r="H5249" i="9"/>
  <c r="I5246" i="9"/>
  <c r="D5246" i="9"/>
  <c r="I5245" i="9"/>
  <c r="C5245" i="9"/>
  <c r="B5242" i="9"/>
  <c r="F5242" i="9"/>
  <c r="D5241" i="9"/>
  <c r="H5241" i="9"/>
  <c r="I5238" i="9"/>
  <c r="D5238" i="9"/>
  <c r="I5237" i="9"/>
  <c r="C5237" i="9"/>
  <c r="B5234" i="9"/>
  <c r="F5234" i="9"/>
  <c r="D5233" i="9"/>
  <c r="H5233" i="9"/>
  <c r="I5230" i="9"/>
  <c r="D5230" i="9"/>
  <c r="I5229" i="9"/>
  <c r="C5229" i="9"/>
  <c r="B5226" i="9"/>
  <c r="F5226" i="9"/>
  <c r="D5225" i="9"/>
  <c r="H5225" i="9"/>
  <c r="I5222" i="9"/>
  <c r="D5222" i="9"/>
  <c r="I5221" i="9"/>
  <c r="C5221" i="9"/>
  <c r="B5218" i="9"/>
  <c r="F5218" i="9"/>
  <c r="D5217" i="9"/>
  <c r="H5217" i="9"/>
  <c r="I5214" i="9"/>
  <c r="D5214" i="9"/>
  <c r="I5213" i="9"/>
  <c r="C5213" i="9"/>
  <c r="B5210" i="9"/>
  <c r="F5210" i="9"/>
  <c r="D5209" i="9"/>
  <c r="H5209" i="9"/>
  <c r="I5206" i="9"/>
  <c r="D5206" i="9"/>
  <c r="I5205" i="9"/>
  <c r="C5205" i="9"/>
  <c r="B5202" i="9"/>
  <c r="F5202" i="9"/>
  <c r="D5201" i="9"/>
  <c r="H5201" i="9"/>
  <c r="I5198" i="9"/>
  <c r="D5198" i="9"/>
  <c r="I5197" i="9"/>
  <c r="C5197" i="9"/>
  <c r="B5194" i="9"/>
  <c r="F5194" i="9"/>
  <c r="D5193" i="9"/>
  <c r="H5193" i="9"/>
  <c r="I5190" i="9"/>
  <c r="D5190" i="9"/>
  <c r="I5189" i="9"/>
  <c r="C5189" i="9"/>
  <c r="B5186" i="9"/>
  <c r="F5186" i="9"/>
  <c r="D5185" i="9"/>
  <c r="H5185" i="9"/>
  <c r="I5182" i="9"/>
  <c r="D5182" i="9"/>
  <c r="I5181" i="9"/>
  <c r="C5181" i="9"/>
  <c r="B5178" i="9"/>
  <c r="F5178" i="9"/>
  <c r="D5177" i="9"/>
  <c r="H5177" i="9"/>
  <c r="I5174" i="9"/>
  <c r="D5174" i="9"/>
  <c r="I5173" i="9"/>
  <c r="C5173" i="9"/>
  <c r="B5170" i="9"/>
  <c r="F5170" i="9"/>
  <c r="D5169" i="9"/>
  <c r="H5169" i="9"/>
  <c r="I5166" i="9"/>
  <c r="D5166" i="9"/>
  <c r="I5165" i="9"/>
  <c r="C5165" i="9"/>
  <c r="B5162" i="9"/>
  <c r="F5162" i="9"/>
  <c r="D5161" i="9"/>
  <c r="H5161" i="9"/>
  <c r="I5158" i="9"/>
  <c r="D5158" i="9"/>
  <c r="I5157" i="9"/>
  <c r="C5157" i="9"/>
  <c r="B5154" i="9"/>
  <c r="F5154" i="9"/>
  <c r="D5153" i="9"/>
  <c r="H5153" i="9"/>
  <c r="I5150" i="9"/>
  <c r="D5150" i="9"/>
  <c r="I5149" i="9"/>
  <c r="C5149" i="9"/>
  <c r="B5146" i="9"/>
  <c r="F5146" i="9"/>
  <c r="D5145" i="9"/>
  <c r="H5145" i="9"/>
  <c r="I5142" i="9"/>
  <c r="D5142" i="9"/>
  <c r="I5141" i="9"/>
  <c r="C5141" i="9"/>
  <c r="B5138" i="9"/>
  <c r="F5138" i="9"/>
  <c r="D5137" i="9"/>
  <c r="H5137" i="9"/>
  <c r="I5134" i="9"/>
  <c r="D5134" i="9"/>
  <c r="I5133" i="9"/>
  <c r="C5133" i="9"/>
  <c r="B5130" i="9"/>
  <c r="F5130" i="9"/>
  <c r="D5130" i="9"/>
  <c r="H5130" i="9"/>
  <c r="E5128" i="9"/>
  <c r="B5126" i="9"/>
  <c r="F5126" i="9"/>
  <c r="D5126" i="9"/>
  <c r="H5126" i="9"/>
  <c r="E5124" i="9"/>
  <c r="B5122" i="9"/>
  <c r="F5122" i="9"/>
  <c r="D5122" i="9"/>
  <c r="H5122" i="9"/>
  <c r="E5120" i="9"/>
  <c r="G5119" i="9"/>
  <c r="B5118" i="9"/>
  <c r="F5118" i="9"/>
  <c r="D5118" i="9"/>
  <c r="H5118" i="9"/>
  <c r="E5116" i="9"/>
  <c r="G5115" i="9"/>
  <c r="B5114" i="9"/>
  <c r="F5114" i="9"/>
  <c r="D5114" i="9"/>
  <c r="H5114" i="9"/>
  <c r="E5112" i="9"/>
  <c r="G5111" i="9"/>
  <c r="B5110" i="9"/>
  <c r="F5110" i="9"/>
  <c r="D5110" i="9"/>
  <c r="H5110" i="9"/>
  <c r="E5108" i="9"/>
  <c r="G5107" i="9"/>
  <c r="B5106" i="9"/>
  <c r="F5106" i="9"/>
  <c r="D5106" i="9"/>
  <c r="H5106" i="9"/>
  <c r="E5104" i="9"/>
  <c r="G5103" i="9"/>
  <c r="B5102" i="9"/>
  <c r="F5102" i="9"/>
  <c r="D5102" i="9"/>
  <c r="H5102" i="9"/>
  <c r="E5100" i="9"/>
  <c r="G5099" i="9"/>
  <c r="B5098" i="9"/>
  <c r="F5098" i="9"/>
  <c r="D5098" i="9"/>
  <c r="H5098" i="9"/>
  <c r="E5096" i="9"/>
  <c r="G5095" i="9"/>
  <c r="B5094" i="9"/>
  <c r="F5094" i="9"/>
  <c r="D5094" i="9"/>
  <c r="H5094" i="9"/>
  <c r="E5092" i="9"/>
  <c r="G5091" i="9"/>
  <c r="B5090" i="9"/>
  <c r="F5090" i="9"/>
  <c r="D5090" i="9"/>
  <c r="H5090" i="9"/>
  <c r="E5088" i="9"/>
  <c r="G5087" i="9"/>
  <c r="B5086" i="9"/>
  <c r="F5086" i="9"/>
  <c r="D5086" i="9"/>
  <c r="H5086" i="9"/>
  <c r="E5084" i="9"/>
  <c r="G5083" i="9"/>
  <c r="B5082" i="9"/>
  <c r="F5082" i="9"/>
  <c r="D5082" i="9"/>
  <c r="H5082" i="9"/>
  <c r="E5080" i="9"/>
  <c r="G5079" i="9"/>
  <c r="B5078" i="9"/>
  <c r="F5078" i="9"/>
  <c r="D5078" i="9"/>
  <c r="H5078" i="9"/>
  <c r="E5076" i="9"/>
  <c r="G5075" i="9"/>
  <c r="B5074" i="9"/>
  <c r="F5074" i="9"/>
  <c r="D5074" i="9"/>
  <c r="H5074" i="9"/>
  <c r="E5072" i="9"/>
  <c r="G5071" i="9"/>
  <c r="B5070" i="9"/>
  <c r="F5070" i="9"/>
  <c r="D5070" i="9"/>
  <c r="H5070" i="9"/>
  <c r="E5068" i="9"/>
  <c r="G5067" i="9"/>
  <c r="B5066" i="9"/>
  <c r="F5066" i="9"/>
  <c r="D5066" i="9"/>
  <c r="H5066" i="9"/>
  <c r="E5064" i="9"/>
  <c r="G5063" i="9"/>
  <c r="B5062" i="9"/>
  <c r="F5062" i="9"/>
  <c r="D5062" i="9"/>
  <c r="H5062" i="9"/>
  <c r="E5060" i="9"/>
  <c r="G5059" i="9"/>
  <c r="B5058" i="9"/>
  <c r="F5058" i="9"/>
  <c r="D5058" i="9"/>
  <c r="H5058" i="9"/>
  <c r="E5056" i="9"/>
  <c r="G5055" i="9"/>
  <c r="B5054" i="9"/>
  <c r="F5054" i="9"/>
  <c r="D5054" i="9"/>
  <c r="H5054" i="9"/>
  <c r="E5052" i="9"/>
  <c r="G5051" i="9"/>
  <c r="B5050" i="9"/>
  <c r="F5050" i="9"/>
  <c r="D5050" i="9"/>
  <c r="H5050" i="9"/>
  <c r="E5048" i="9"/>
  <c r="G5047" i="9"/>
  <c r="B5046" i="9"/>
  <c r="F5046" i="9"/>
  <c r="D5046" i="9"/>
  <c r="H5046" i="9"/>
  <c r="E5044" i="9"/>
  <c r="G5043" i="9"/>
  <c r="B5042" i="9"/>
  <c r="F5042" i="9"/>
  <c r="D5042" i="9"/>
  <c r="H5042" i="9"/>
  <c r="E5040" i="9"/>
  <c r="G5039" i="9"/>
  <c r="B5038" i="9"/>
  <c r="F5038" i="9"/>
  <c r="D5038" i="9"/>
  <c r="H5038" i="9"/>
  <c r="E5036" i="9"/>
  <c r="G5035" i="9"/>
  <c r="B5034" i="9"/>
  <c r="F5034" i="9"/>
  <c r="D5034" i="9"/>
  <c r="H5034" i="9"/>
  <c r="E5032" i="9"/>
  <c r="G5031" i="9"/>
  <c r="B5030" i="9"/>
  <c r="F5030" i="9"/>
  <c r="D5030" i="9"/>
  <c r="H5030" i="9"/>
  <c r="E5028" i="9"/>
  <c r="G5027" i="9"/>
  <c r="B5026" i="9"/>
  <c r="F5026" i="9"/>
  <c r="D5026" i="9"/>
  <c r="H5026" i="9"/>
  <c r="E5024" i="9"/>
  <c r="G5023" i="9"/>
  <c r="B5022" i="9"/>
  <c r="F5022" i="9"/>
  <c r="D5022" i="9"/>
  <c r="H5022" i="9"/>
  <c r="E5020" i="9"/>
  <c r="G5019" i="9"/>
  <c r="B5018" i="9"/>
  <c r="F5018" i="9"/>
  <c r="D5018" i="9"/>
  <c r="H5018" i="9"/>
  <c r="E5016" i="9"/>
  <c r="G5015" i="9"/>
  <c r="B5014" i="9"/>
  <c r="F5014" i="9"/>
  <c r="D5014" i="9"/>
  <c r="H5014" i="9"/>
  <c r="E5012" i="9"/>
  <c r="G5011" i="9"/>
  <c r="B5010" i="9"/>
  <c r="F5010" i="9"/>
  <c r="D5010" i="9"/>
  <c r="H5010" i="9"/>
  <c r="E5008" i="9"/>
  <c r="G5007" i="9"/>
  <c r="B5006" i="9"/>
  <c r="F5006" i="9"/>
  <c r="D5006" i="9"/>
  <c r="H5006" i="9"/>
  <c r="E5004" i="9"/>
  <c r="G5003" i="9"/>
  <c r="B5002" i="9"/>
  <c r="F5002" i="9"/>
  <c r="D5002" i="9"/>
  <c r="H5002" i="9"/>
  <c r="E5000" i="9"/>
  <c r="G4999" i="9"/>
  <c r="B4998" i="9"/>
  <c r="F4998" i="9"/>
  <c r="D4998" i="9"/>
  <c r="H4998" i="9"/>
  <c r="E4996" i="9"/>
  <c r="G4995" i="9"/>
  <c r="B4994" i="9"/>
  <c r="F4994" i="9"/>
  <c r="D4994" i="9"/>
  <c r="H4994" i="9"/>
  <c r="E4992" i="9"/>
  <c r="G4991" i="9"/>
  <c r="B4990" i="9"/>
  <c r="F4990" i="9"/>
  <c r="D4990" i="9"/>
  <c r="H4990" i="9"/>
  <c r="E4988" i="9"/>
  <c r="G4987" i="9"/>
  <c r="B4986" i="9"/>
  <c r="F4986" i="9"/>
  <c r="D4986" i="9"/>
  <c r="H4986" i="9"/>
  <c r="E4984" i="9"/>
  <c r="G4983" i="9"/>
  <c r="B4982" i="9"/>
  <c r="F4982" i="9"/>
  <c r="D4982" i="9"/>
  <c r="H4982" i="9"/>
  <c r="E4980" i="9"/>
  <c r="G4979" i="9"/>
  <c r="B4978" i="9"/>
  <c r="F4978" i="9"/>
  <c r="D4978" i="9"/>
  <c r="H4978" i="9"/>
  <c r="E4976" i="9"/>
  <c r="G4975" i="9"/>
  <c r="B4974" i="9"/>
  <c r="F4974" i="9"/>
  <c r="D4974" i="9"/>
  <c r="H4974" i="9"/>
  <c r="E4972" i="9"/>
  <c r="G4971" i="9"/>
  <c r="I4969" i="9"/>
  <c r="I4967" i="9"/>
  <c r="I4965" i="9"/>
  <c r="I4963" i="9"/>
  <c r="I4961" i="9"/>
  <c r="I4959" i="9"/>
  <c r="I4957" i="9"/>
  <c r="I4955" i="9"/>
  <c r="I4953" i="9"/>
  <c r="I4951" i="9"/>
  <c r="I4949" i="9"/>
  <c r="I4947" i="9"/>
  <c r="I4945" i="9"/>
  <c r="I4943" i="9"/>
  <c r="I4941" i="9"/>
  <c r="I4939" i="9"/>
  <c r="I4937" i="9"/>
  <c r="I4935" i="9"/>
  <c r="I4933" i="9"/>
  <c r="I4931" i="9"/>
  <c r="I4929" i="9"/>
  <c r="I4927" i="9"/>
  <c r="I4925" i="9"/>
  <c r="I4923" i="9"/>
  <c r="I4921" i="9"/>
  <c r="H5262" i="9"/>
  <c r="C5262" i="9"/>
  <c r="G5261" i="9"/>
  <c r="B5261" i="9"/>
  <c r="B5260" i="9"/>
  <c r="F5260" i="9"/>
  <c r="D5259" i="9"/>
  <c r="H5259" i="9"/>
  <c r="E5258" i="9"/>
  <c r="E5257" i="9"/>
  <c r="H5254" i="9"/>
  <c r="C5254" i="9"/>
  <c r="G5253" i="9"/>
  <c r="B5253" i="9"/>
  <c r="B5252" i="9"/>
  <c r="F5252" i="9"/>
  <c r="D5251" i="9"/>
  <c r="H5251" i="9"/>
  <c r="E5250" i="9"/>
  <c r="E5249" i="9"/>
  <c r="H5246" i="9"/>
  <c r="C5246" i="9"/>
  <c r="G5245" i="9"/>
  <c r="B5245" i="9"/>
  <c r="B5244" i="9"/>
  <c r="F5244" i="9"/>
  <c r="D5243" i="9"/>
  <c r="H5243" i="9"/>
  <c r="E5242" i="9"/>
  <c r="E5241" i="9"/>
  <c r="H5238" i="9"/>
  <c r="C5238" i="9"/>
  <c r="G5237" i="9"/>
  <c r="B5237" i="9"/>
  <c r="B5236" i="9"/>
  <c r="F5236" i="9"/>
  <c r="D5235" i="9"/>
  <c r="H5235" i="9"/>
  <c r="E5234" i="9"/>
  <c r="E5233" i="9"/>
  <c r="H5230" i="9"/>
  <c r="C5230" i="9"/>
  <c r="G5229" i="9"/>
  <c r="B5229" i="9"/>
  <c r="B5228" i="9"/>
  <c r="F5228" i="9"/>
  <c r="D5227" i="9"/>
  <c r="H5227" i="9"/>
  <c r="E5226" i="9"/>
  <c r="E5225" i="9"/>
  <c r="H5222" i="9"/>
  <c r="C5222" i="9"/>
  <c r="G5221" i="9"/>
  <c r="B5221" i="9"/>
  <c r="B5220" i="9"/>
  <c r="F5220" i="9"/>
  <c r="D5219" i="9"/>
  <c r="H5219" i="9"/>
  <c r="E5218" i="9"/>
  <c r="E5217" i="9"/>
  <c r="H5214" i="9"/>
  <c r="C5214" i="9"/>
  <c r="G5213" i="9"/>
  <c r="B5213" i="9"/>
  <c r="B5212" i="9"/>
  <c r="F5212" i="9"/>
  <c r="D5211" i="9"/>
  <c r="H5211" i="9"/>
  <c r="E5210" i="9"/>
  <c r="E5209" i="9"/>
  <c r="H5206" i="9"/>
  <c r="C5206" i="9"/>
  <c r="G5205" i="9"/>
  <c r="B5205" i="9"/>
  <c r="B5204" i="9"/>
  <c r="F5204" i="9"/>
  <c r="D5203" i="9"/>
  <c r="H5203" i="9"/>
  <c r="E5202" i="9"/>
  <c r="E5201" i="9"/>
  <c r="H5198" i="9"/>
  <c r="C5198" i="9"/>
  <c r="G5197" i="9"/>
  <c r="B5197" i="9"/>
  <c r="B5196" i="9"/>
  <c r="F5196" i="9"/>
  <c r="D5195" i="9"/>
  <c r="H5195" i="9"/>
  <c r="E5194" i="9"/>
  <c r="E5193" i="9"/>
  <c r="H5190" i="9"/>
  <c r="C5190" i="9"/>
  <c r="G5189" i="9"/>
  <c r="B5189" i="9"/>
  <c r="B5188" i="9"/>
  <c r="F5188" i="9"/>
  <c r="D5187" i="9"/>
  <c r="H5187" i="9"/>
  <c r="E5186" i="9"/>
  <c r="E5185" i="9"/>
  <c r="H5182" i="9"/>
  <c r="C5182" i="9"/>
  <c r="G5181" i="9"/>
  <c r="B5181" i="9"/>
  <c r="B5180" i="9"/>
  <c r="F5180" i="9"/>
  <c r="D5179" i="9"/>
  <c r="H5179" i="9"/>
  <c r="E5178" i="9"/>
  <c r="E5177" i="9"/>
  <c r="H5174" i="9"/>
  <c r="C5174" i="9"/>
  <c r="G5173" i="9"/>
  <c r="B5173" i="9"/>
  <c r="B5172" i="9"/>
  <c r="F5172" i="9"/>
  <c r="D5171" i="9"/>
  <c r="H5171" i="9"/>
  <c r="E5170" i="9"/>
  <c r="E5169" i="9"/>
  <c r="H5166" i="9"/>
  <c r="C5166" i="9"/>
  <c r="G5165" i="9"/>
  <c r="B5165" i="9"/>
  <c r="B5164" i="9"/>
  <c r="F5164" i="9"/>
  <c r="D5163" i="9"/>
  <c r="H5163" i="9"/>
  <c r="E5162" i="9"/>
  <c r="E5161" i="9"/>
  <c r="H5158" i="9"/>
  <c r="C5158" i="9"/>
  <c r="G5157" i="9"/>
  <c r="B5157" i="9"/>
  <c r="B5156" i="9"/>
  <c r="F5156" i="9"/>
  <c r="D5155" i="9"/>
  <c r="H5155" i="9"/>
  <c r="E5154" i="9"/>
  <c r="E5153" i="9"/>
  <c r="H5150" i="9"/>
  <c r="C5150" i="9"/>
  <c r="G5149" i="9"/>
  <c r="B5149" i="9"/>
  <c r="B5148" i="9"/>
  <c r="F5148" i="9"/>
  <c r="D5147" i="9"/>
  <c r="H5147" i="9"/>
  <c r="E5146" i="9"/>
  <c r="E5145" i="9"/>
  <c r="H5142" i="9"/>
  <c r="C5142" i="9"/>
  <c r="G5141" i="9"/>
  <c r="B5141" i="9"/>
  <c r="B5140" i="9"/>
  <c r="F5140" i="9"/>
  <c r="D5139" i="9"/>
  <c r="H5139" i="9"/>
  <c r="E5138" i="9"/>
  <c r="E5137" i="9"/>
  <c r="H5134" i="9"/>
  <c r="C5134" i="9"/>
  <c r="G5133" i="9"/>
  <c r="B5133" i="9"/>
  <c r="B5132" i="9"/>
  <c r="F5132" i="9"/>
  <c r="G5130" i="9"/>
  <c r="D5129" i="9"/>
  <c r="H5129" i="9"/>
  <c r="B5129" i="9"/>
  <c r="F5129" i="9"/>
  <c r="C5128" i="9"/>
  <c r="G5126" i="9"/>
  <c r="D5125" i="9"/>
  <c r="H5125" i="9"/>
  <c r="B5125" i="9"/>
  <c r="F5125" i="9"/>
  <c r="C5124" i="9"/>
  <c r="G5122" i="9"/>
  <c r="D5121" i="9"/>
  <c r="H5121" i="9"/>
  <c r="B5121" i="9"/>
  <c r="F5121" i="9"/>
  <c r="C5120" i="9"/>
  <c r="E5119" i="9"/>
  <c r="G5118" i="9"/>
  <c r="D5117" i="9"/>
  <c r="H5117" i="9"/>
  <c r="B5117" i="9"/>
  <c r="F5117" i="9"/>
  <c r="C5116" i="9"/>
  <c r="E5115" i="9"/>
  <c r="G5114" i="9"/>
  <c r="D5113" i="9"/>
  <c r="H5113" i="9"/>
  <c r="B5113" i="9"/>
  <c r="F5113" i="9"/>
  <c r="C5112" i="9"/>
  <c r="E5111" i="9"/>
  <c r="G5110" i="9"/>
  <c r="D5109" i="9"/>
  <c r="H5109" i="9"/>
  <c r="B5109" i="9"/>
  <c r="F5109" i="9"/>
  <c r="C5108" i="9"/>
  <c r="E5107" i="9"/>
  <c r="G5106" i="9"/>
  <c r="D5105" i="9"/>
  <c r="H5105" i="9"/>
  <c r="B5105" i="9"/>
  <c r="F5105" i="9"/>
  <c r="C5104" i="9"/>
  <c r="E5103" i="9"/>
  <c r="G5102" i="9"/>
  <c r="D5101" i="9"/>
  <c r="H5101" i="9"/>
  <c r="B5101" i="9"/>
  <c r="F5101" i="9"/>
  <c r="C5100" i="9"/>
  <c r="E5099" i="9"/>
  <c r="G5098" i="9"/>
  <c r="D5097" i="9"/>
  <c r="H5097" i="9"/>
  <c r="B5097" i="9"/>
  <c r="F5097" i="9"/>
  <c r="C5096" i="9"/>
  <c r="E5095" i="9"/>
  <c r="G5094" i="9"/>
  <c r="D5093" i="9"/>
  <c r="H5093" i="9"/>
  <c r="B5093" i="9"/>
  <c r="F5093" i="9"/>
  <c r="C5092" i="9"/>
  <c r="E5091" i="9"/>
  <c r="G5090" i="9"/>
  <c r="D5089" i="9"/>
  <c r="H5089" i="9"/>
  <c r="B5089" i="9"/>
  <c r="F5089" i="9"/>
  <c r="C5088" i="9"/>
  <c r="E5087" i="9"/>
  <c r="G5086" i="9"/>
  <c r="D5085" i="9"/>
  <c r="H5085" i="9"/>
  <c r="B5085" i="9"/>
  <c r="F5085" i="9"/>
  <c r="C5084" i="9"/>
  <c r="E5083" i="9"/>
  <c r="G5082" i="9"/>
  <c r="D5081" i="9"/>
  <c r="H5081" i="9"/>
  <c r="B5081" i="9"/>
  <c r="F5081" i="9"/>
  <c r="C5080" i="9"/>
  <c r="E5079" i="9"/>
  <c r="G5078" i="9"/>
  <c r="D5077" i="9"/>
  <c r="H5077" i="9"/>
  <c r="B5077" i="9"/>
  <c r="F5077" i="9"/>
  <c r="C5076" i="9"/>
  <c r="E5075" i="9"/>
  <c r="G5074" i="9"/>
  <c r="D5073" i="9"/>
  <c r="H5073" i="9"/>
  <c r="B5073" i="9"/>
  <c r="F5073" i="9"/>
  <c r="C5072" i="9"/>
  <c r="E5071" i="9"/>
  <c r="G5070" i="9"/>
  <c r="D5069" i="9"/>
  <c r="H5069" i="9"/>
  <c r="B5069" i="9"/>
  <c r="F5069" i="9"/>
  <c r="C5068" i="9"/>
  <c r="E5067" i="9"/>
  <c r="G5066" i="9"/>
  <c r="D5065" i="9"/>
  <c r="H5065" i="9"/>
  <c r="B5065" i="9"/>
  <c r="F5065" i="9"/>
  <c r="C5064" i="9"/>
  <c r="E5063" i="9"/>
  <c r="G5062" i="9"/>
  <c r="D5061" i="9"/>
  <c r="H5061" i="9"/>
  <c r="B5061" i="9"/>
  <c r="F5061" i="9"/>
  <c r="C5060" i="9"/>
  <c r="E5059" i="9"/>
  <c r="G5058" i="9"/>
  <c r="D5057" i="9"/>
  <c r="H5057" i="9"/>
  <c r="B5057" i="9"/>
  <c r="F5057" i="9"/>
  <c r="C5056" i="9"/>
  <c r="E5055" i="9"/>
  <c r="G5054" i="9"/>
  <c r="D5053" i="9"/>
  <c r="H5053" i="9"/>
  <c r="B5053" i="9"/>
  <c r="F5053" i="9"/>
  <c r="C5052" i="9"/>
  <c r="E5051" i="9"/>
  <c r="G5050" i="9"/>
  <c r="D5049" i="9"/>
  <c r="H5049" i="9"/>
  <c r="B5049" i="9"/>
  <c r="F5049" i="9"/>
  <c r="C5048" i="9"/>
  <c r="E5047" i="9"/>
  <c r="G5046" i="9"/>
  <c r="D5045" i="9"/>
  <c r="H5045" i="9"/>
  <c r="B5045" i="9"/>
  <c r="F5045" i="9"/>
  <c r="C5044" i="9"/>
  <c r="E5043" i="9"/>
  <c r="G5042" i="9"/>
  <c r="D5041" i="9"/>
  <c r="H5041" i="9"/>
  <c r="B5041" i="9"/>
  <c r="F5041" i="9"/>
  <c r="C5040" i="9"/>
  <c r="E5039" i="9"/>
  <c r="G5038" i="9"/>
  <c r="D5037" i="9"/>
  <c r="H5037" i="9"/>
  <c r="B5037" i="9"/>
  <c r="F5037" i="9"/>
  <c r="C5036" i="9"/>
  <c r="E5035" i="9"/>
  <c r="G5034" i="9"/>
  <c r="D5033" i="9"/>
  <c r="H5033" i="9"/>
  <c r="B5033" i="9"/>
  <c r="F5033" i="9"/>
  <c r="C5032" i="9"/>
  <c r="E5031" i="9"/>
  <c r="G5030" i="9"/>
  <c r="D5029" i="9"/>
  <c r="H5029" i="9"/>
  <c r="B5029" i="9"/>
  <c r="F5029" i="9"/>
  <c r="C5028" i="9"/>
  <c r="E5027" i="9"/>
  <c r="G5026" i="9"/>
  <c r="D5025" i="9"/>
  <c r="H5025" i="9"/>
  <c r="B5025" i="9"/>
  <c r="F5025" i="9"/>
  <c r="C5024" i="9"/>
  <c r="E5023" i="9"/>
  <c r="G5022" i="9"/>
  <c r="D5021" i="9"/>
  <c r="H5021" i="9"/>
  <c r="B5021" i="9"/>
  <c r="F5021" i="9"/>
  <c r="C5020" i="9"/>
  <c r="E5019" i="9"/>
  <c r="G5018" i="9"/>
  <c r="D5017" i="9"/>
  <c r="H5017" i="9"/>
  <c r="B5017" i="9"/>
  <c r="F5017" i="9"/>
  <c r="C5016" i="9"/>
  <c r="E5015" i="9"/>
  <c r="G5014" i="9"/>
  <c r="D5013" i="9"/>
  <c r="H5013" i="9"/>
  <c r="B5013" i="9"/>
  <c r="F5013" i="9"/>
  <c r="C5012" i="9"/>
  <c r="E5011" i="9"/>
  <c r="G5010" i="9"/>
  <c r="D5009" i="9"/>
  <c r="H5009" i="9"/>
  <c r="B5009" i="9"/>
  <c r="F5009" i="9"/>
  <c r="C5008" i="9"/>
  <c r="E5007" i="9"/>
  <c r="G5006" i="9"/>
  <c r="D5005" i="9"/>
  <c r="H5005" i="9"/>
  <c r="B5005" i="9"/>
  <c r="F5005" i="9"/>
  <c r="C5004" i="9"/>
  <c r="E5003" i="9"/>
  <c r="G5002" i="9"/>
  <c r="D5001" i="9"/>
  <c r="H5001" i="9"/>
  <c r="B5001" i="9"/>
  <c r="F5001" i="9"/>
  <c r="C5000" i="9"/>
  <c r="E4999" i="9"/>
  <c r="G4998" i="9"/>
  <c r="D4997" i="9"/>
  <c r="H4997" i="9"/>
  <c r="B4997" i="9"/>
  <c r="F4997" i="9"/>
  <c r="C4996" i="9"/>
  <c r="E4995" i="9"/>
  <c r="G4994" i="9"/>
  <c r="D4993" i="9"/>
  <c r="H4993" i="9"/>
  <c r="B4993" i="9"/>
  <c r="F4993" i="9"/>
  <c r="C4992" i="9"/>
  <c r="E4991" i="9"/>
  <c r="G4990" i="9"/>
  <c r="D4989" i="9"/>
  <c r="H4989" i="9"/>
  <c r="B4989" i="9"/>
  <c r="F4989" i="9"/>
  <c r="C4988" i="9"/>
  <c r="E4987" i="9"/>
  <c r="G4986" i="9"/>
  <c r="D4985" i="9"/>
  <c r="H4985" i="9"/>
  <c r="B4985" i="9"/>
  <c r="F4985" i="9"/>
  <c r="C4984" i="9"/>
  <c r="E4983" i="9"/>
  <c r="G4982" i="9"/>
  <c r="D4981" i="9"/>
  <c r="H4981" i="9"/>
  <c r="B4981" i="9"/>
  <c r="F4981" i="9"/>
  <c r="C4980" i="9"/>
  <c r="E4979" i="9"/>
  <c r="G4978" i="9"/>
  <c r="D4977" i="9"/>
  <c r="H4977" i="9"/>
  <c r="B4977" i="9"/>
  <c r="F4977" i="9"/>
  <c r="C4976" i="9"/>
  <c r="E4975" i="9"/>
  <c r="G4974" i="9"/>
  <c r="D4973" i="9"/>
  <c r="H4973" i="9"/>
  <c r="B4973" i="9"/>
  <c r="F4973" i="9"/>
  <c r="C4972" i="9"/>
  <c r="E4971" i="9"/>
  <c r="E4969" i="9"/>
  <c r="E4967" i="9"/>
  <c r="E4965" i="9"/>
  <c r="E4963" i="9"/>
  <c r="E4961" i="9"/>
  <c r="E4959" i="9"/>
  <c r="E4957" i="9"/>
  <c r="E4955" i="9"/>
  <c r="E4953" i="9"/>
  <c r="E4951" i="9"/>
  <c r="E4949" i="9"/>
  <c r="E4947" i="9"/>
  <c r="E4945" i="9"/>
  <c r="E4943" i="9"/>
  <c r="E4941" i="9"/>
  <c r="E4939" i="9"/>
  <c r="E4937" i="9"/>
  <c r="E4935" i="9"/>
  <c r="E4933" i="9"/>
  <c r="E4931" i="9"/>
  <c r="E4929" i="9"/>
  <c r="E4927" i="9"/>
  <c r="E4925" i="9"/>
  <c r="E4923" i="9"/>
  <c r="E4921" i="9"/>
  <c r="G4919" i="9"/>
  <c r="C4919" i="9"/>
  <c r="G4917" i="9"/>
  <c r="C4917" i="9"/>
  <c r="G4915" i="9"/>
  <c r="C4915" i="9"/>
  <c r="G4913" i="9"/>
  <c r="C4913" i="9"/>
  <c r="G4911" i="9"/>
  <c r="C4911" i="9"/>
  <c r="G4909" i="9"/>
  <c r="C4909" i="9"/>
  <c r="G4907" i="9"/>
  <c r="C4907" i="9"/>
  <c r="G4905" i="9"/>
  <c r="C4905" i="9"/>
  <c r="G4903" i="9"/>
  <c r="C4903" i="9"/>
  <c r="G4901" i="9"/>
  <c r="C4901" i="9"/>
  <c r="G4899" i="9"/>
  <c r="C4899" i="9"/>
  <c r="G4897" i="9"/>
  <c r="C4897" i="9"/>
  <c r="G4895" i="9"/>
  <c r="C4895" i="9"/>
  <c r="G4893" i="9"/>
  <c r="C4893" i="9"/>
  <c r="G4891" i="9"/>
  <c r="C4891" i="9"/>
  <c r="G4889" i="9"/>
  <c r="C4889" i="9"/>
  <c r="G4887" i="9"/>
  <c r="C4887" i="9"/>
  <c r="G4885" i="9"/>
  <c r="C4885" i="9"/>
  <c r="G4883" i="9"/>
  <c r="C4883" i="9"/>
  <c r="G4881" i="9"/>
  <c r="C4881" i="9"/>
  <c r="G4879" i="9"/>
  <c r="C4879" i="9"/>
  <c r="G4877" i="9"/>
  <c r="C4877" i="9"/>
  <c r="G4875" i="9"/>
  <c r="C4875" i="9"/>
  <c r="G4873" i="9"/>
  <c r="C4873" i="9"/>
  <c r="G4871" i="9"/>
  <c r="C4871" i="9"/>
  <c r="G4869" i="9"/>
  <c r="C4869" i="9"/>
  <c r="G4867" i="9"/>
  <c r="C4867" i="9"/>
  <c r="G4865" i="9"/>
  <c r="C4865" i="9"/>
  <c r="G4863" i="9"/>
  <c r="C4863" i="9"/>
  <c r="G4861" i="9"/>
  <c r="C4861" i="9"/>
  <c r="G4859" i="9"/>
  <c r="C4859" i="9"/>
  <c r="G4857" i="9"/>
  <c r="C4857" i="9"/>
  <c r="G4855" i="9"/>
  <c r="C4855" i="9"/>
  <c r="G4853" i="9"/>
  <c r="C4853" i="9"/>
  <c r="G4851" i="9"/>
  <c r="C4851" i="9"/>
  <c r="G4849" i="9"/>
  <c r="C4849" i="9"/>
  <c r="G4847" i="9"/>
  <c r="C4847" i="9"/>
  <c r="G4845" i="9"/>
  <c r="C4845" i="9"/>
  <c r="G4843" i="9"/>
  <c r="C4843" i="9"/>
  <c r="G4841" i="9"/>
  <c r="C4841" i="9"/>
  <c r="G4839" i="9"/>
  <c r="C4839" i="9"/>
  <c r="G4837" i="9"/>
  <c r="C4837" i="9"/>
  <c r="G4835" i="9"/>
  <c r="C4835" i="9"/>
  <c r="G4833" i="9"/>
  <c r="C4833" i="9"/>
  <c r="G4831" i="9"/>
  <c r="C4831" i="9"/>
  <c r="G4829" i="9"/>
  <c r="C4829" i="9"/>
  <c r="G4827" i="9"/>
  <c r="C4827" i="9"/>
  <c r="G4825" i="9"/>
  <c r="C4825" i="9"/>
  <c r="G4823" i="9"/>
  <c r="C4823" i="9"/>
  <c r="G4821" i="9"/>
  <c r="C4821" i="9"/>
  <c r="G4819" i="9"/>
  <c r="C4819" i="9"/>
  <c r="G4817" i="9"/>
  <c r="C4817" i="9"/>
  <c r="G4815" i="9"/>
  <c r="C4815" i="9"/>
  <c r="G4813" i="9"/>
  <c r="C4813" i="9"/>
  <c r="G4811" i="9"/>
  <c r="C4811" i="9"/>
  <c r="G4809" i="9"/>
  <c r="C4809" i="9"/>
  <c r="G4807" i="9"/>
  <c r="C4807" i="9"/>
  <c r="G4805" i="9"/>
  <c r="C4805" i="9"/>
  <c r="G4803" i="9"/>
  <c r="C4803" i="9"/>
  <c r="G9601" i="9"/>
  <c r="C9601" i="9"/>
  <c r="G9599" i="9"/>
  <c r="C9599" i="9"/>
  <c r="G9597" i="9"/>
  <c r="C9597" i="9"/>
  <c r="G9595" i="9"/>
  <c r="C9595" i="9"/>
  <c r="G9593" i="9"/>
  <c r="C9593" i="9"/>
  <c r="G9591" i="9"/>
  <c r="C9591" i="9"/>
  <c r="G9589" i="9"/>
  <c r="C9589" i="9"/>
  <c r="G9587" i="9"/>
  <c r="C9587" i="9"/>
  <c r="G9585" i="9"/>
  <c r="C9585" i="9"/>
  <c r="G9583" i="9"/>
  <c r="C9583" i="9"/>
  <c r="G9581" i="9"/>
  <c r="C9581" i="9"/>
  <c r="G9579" i="9"/>
  <c r="C9579" i="9"/>
  <c r="G9577" i="9"/>
  <c r="C9577" i="9"/>
  <c r="G9575" i="9"/>
  <c r="C9575" i="9"/>
  <c r="G9573" i="9"/>
  <c r="C9573" i="9"/>
  <c r="G9571" i="9"/>
  <c r="C9571" i="9"/>
  <c r="G9569" i="9"/>
  <c r="C9569" i="9"/>
  <c r="G9567" i="9"/>
  <c r="C9567" i="9"/>
  <c r="G9565" i="9"/>
  <c r="C9565" i="9"/>
  <c r="G9563" i="9"/>
  <c r="C9563" i="9"/>
  <c r="G9561" i="9"/>
  <c r="C9561" i="9"/>
  <c r="G9559" i="9"/>
  <c r="C9559" i="9"/>
  <c r="G9557" i="9"/>
  <c r="C9557" i="9"/>
  <c r="G9555" i="9"/>
  <c r="C9555" i="9"/>
  <c r="D9553" i="9"/>
  <c r="H9553" i="9"/>
  <c r="I9550" i="9"/>
  <c r="D9550" i="9"/>
  <c r="I9549" i="9"/>
  <c r="C9549" i="9"/>
  <c r="H9548" i="9"/>
  <c r="G9547" i="9"/>
  <c r="B9546" i="9"/>
  <c r="F9546" i="9"/>
  <c r="D9545" i="9"/>
  <c r="H9545" i="9"/>
  <c r="I9542" i="9"/>
  <c r="D9542" i="9"/>
  <c r="I9541" i="9"/>
  <c r="C9541" i="9"/>
  <c r="H9540" i="9"/>
  <c r="G9539" i="9"/>
  <c r="B9538" i="9"/>
  <c r="F9538" i="9"/>
  <c r="D9537" i="9"/>
  <c r="H9537" i="9"/>
  <c r="I9534" i="9"/>
  <c r="D9534" i="9"/>
  <c r="I9533" i="9"/>
  <c r="C9533" i="9"/>
  <c r="H9532" i="9"/>
  <c r="G9531" i="9"/>
  <c r="B9530" i="9"/>
  <c r="F9530" i="9"/>
  <c r="D9529" i="9"/>
  <c r="H9529" i="9"/>
  <c r="I9526" i="9"/>
  <c r="D9526" i="9"/>
  <c r="I9525" i="9"/>
  <c r="C9525" i="9"/>
  <c r="H9524" i="9"/>
  <c r="G9523" i="9"/>
  <c r="B9522" i="9"/>
  <c r="F9522" i="9"/>
  <c r="D9521" i="9"/>
  <c r="H9521" i="9"/>
  <c r="I9518" i="9"/>
  <c r="D9518" i="9"/>
  <c r="I9517" i="9"/>
  <c r="C9517" i="9"/>
  <c r="H9516" i="9"/>
  <c r="G9515" i="9"/>
  <c r="B9514" i="9"/>
  <c r="F9514" i="9"/>
  <c r="D9513" i="9"/>
  <c r="H9513" i="9"/>
  <c r="B9510" i="9"/>
  <c r="F9510" i="9"/>
  <c r="C9510" i="9"/>
  <c r="G9510" i="9"/>
  <c r="E9506" i="9"/>
  <c r="B9502" i="9"/>
  <c r="F9502" i="9"/>
  <c r="C9502" i="9"/>
  <c r="G9502" i="9"/>
  <c r="E9498" i="9"/>
  <c r="B9494" i="9"/>
  <c r="F9494" i="9"/>
  <c r="C9494" i="9"/>
  <c r="G9494" i="9"/>
  <c r="E9490" i="9"/>
  <c r="E9486" i="9"/>
  <c r="B9482" i="9"/>
  <c r="F9482" i="9"/>
  <c r="C9482" i="9"/>
  <c r="G9482" i="9"/>
  <c r="E9478" i="9"/>
  <c r="B9474" i="9"/>
  <c r="F9474" i="9"/>
  <c r="C9474" i="9"/>
  <c r="G9474" i="9"/>
  <c r="E9470" i="9"/>
  <c r="B9466" i="9"/>
  <c r="F9466" i="9"/>
  <c r="C9466" i="9"/>
  <c r="G9466" i="9"/>
  <c r="E9462" i="9"/>
  <c r="C9408" i="9"/>
  <c r="G9408" i="9"/>
  <c r="B9408" i="9"/>
  <c r="F9408" i="9"/>
  <c r="D9408" i="9"/>
  <c r="E9408" i="9"/>
  <c r="H9408" i="9"/>
  <c r="C9390" i="9"/>
  <c r="G9390" i="9"/>
  <c r="B9390" i="9"/>
  <c r="F9390" i="9"/>
  <c r="D9390" i="9"/>
  <c r="E9390" i="9"/>
  <c r="H9390" i="9"/>
  <c r="H4970" i="9"/>
  <c r="D4970" i="9"/>
  <c r="H4968" i="9"/>
  <c r="D4968" i="9"/>
  <c r="H4966" i="9"/>
  <c r="D4966" i="9"/>
  <c r="H4964" i="9"/>
  <c r="D4964" i="9"/>
  <c r="H4962" i="9"/>
  <c r="D4962" i="9"/>
  <c r="H4960" i="9"/>
  <c r="D4960" i="9"/>
  <c r="H4958" i="9"/>
  <c r="D4958" i="9"/>
  <c r="H4956" i="9"/>
  <c r="D4956" i="9"/>
  <c r="H4954" i="9"/>
  <c r="D4954" i="9"/>
  <c r="H4952" i="9"/>
  <c r="D4952" i="9"/>
  <c r="H4950" i="9"/>
  <c r="D4950" i="9"/>
  <c r="H4948" i="9"/>
  <c r="D4948" i="9"/>
  <c r="H4946" i="9"/>
  <c r="D4946" i="9"/>
  <c r="H4944" i="9"/>
  <c r="D4944" i="9"/>
  <c r="H4942" i="9"/>
  <c r="D4942" i="9"/>
  <c r="H4940" i="9"/>
  <c r="D4940" i="9"/>
  <c r="H4938" i="9"/>
  <c r="D4938" i="9"/>
  <c r="H4936" i="9"/>
  <c r="D4936" i="9"/>
  <c r="H4934" i="9"/>
  <c r="D4934" i="9"/>
  <c r="H4932" i="9"/>
  <c r="D4932" i="9"/>
  <c r="H4930" i="9"/>
  <c r="D4930" i="9"/>
  <c r="H4928" i="9"/>
  <c r="D4928" i="9"/>
  <c r="H4926" i="9"/>
  <c r="D4926" i="9"/>
  <c r="H4924" i="9"/>
  <c r="D4924" i="9"/>
  <c r="H4922" i="9"/>
  <c r="D4922" i="9"/>
  <c r="H4920" i="9"/>
  <c r="D4920" i="9"/>
  <c r="F4919" i="9"/>
  <c r="B4919" i="9"/>
  <c r="H4918" i="9"/>
  <c r="D4918" i="9"/>
  <c r="F4917" i="9"/>
  <c r="B4917" i="9"/>
  <c r="H4916" i="9"/>
  <c r="D4916" i="9"/>
  <c r="F4915" i="9"/>
  <c r="B4915" i="9"/>
  <c r="H4914" i="9"/>
  <c r="D4914" i="9"/>
  <c r="F4913" i="9"/>
  <c r="B4913" i="9"/>
  <c r="H4912" i="9"/>
  <c r="D4912" i="9"/>
  <c r="F4911" i="9"/>
  <c r="B4911" i="9"/>
  <c r="H4910" i="9"/>
  <c r="D4910" i="9"/>
  <c r="F4909" i="9"/>
  <c r="B4909" i="9"/>
  <c r="H4908" i="9"/>
  <c r="D4908" i="9"/>
  <c r="F4907" i="9"/>
  <c r="B4907" i="9"/>
  <c r="H4906" i="9"/>
  <c r="D4906" i="9"/>
  <c r="F4905" i="9"/>
  <c r="B4905" i="9"/>
  <c r="H4904" i="9"/>
  <c r="D4904" i="9"/>
  <c r="F4903" i="9"/>
  <c r="B4903" i="9"/>
  <c r="H4902" i="9"/>
  <c r="D4902" i="9"/>
  <c r="F4901" i="9"/>
  <c r="B4901" i="9"/>
  <c r="H4900" i="9"/>
  <c r="D4900" i="9"/>
  <c r="F4899" i="9"/>
  <c r="B4899" i="9"/>
  <c r="H4898" i="9"/>
  <c r="D4898" i="9"/>
  <c r="F4897" i="9"/>
  <c r="B4897" i="9"/>
  <c r="H4896" i="9"/>
  <c r="D4896" i="9"/>
  <c r="F4895" i="9"/>
  <c r="B4895" i="9"/>
  <c r="H4894" i="9"/>
  <c r="D4894" i="9"/>
  <c r="F4893" i="9"/>
  <c r="B4893" i="9"/>
  <c r="H4892" i="9"/>
  <c r="D4892" i="9"/>
  <c r="F4891" i="9"/>
  <c r="B4891" i="9"/>
  <c r="H4890" i="9"/>
  <c r="D4890" i="9"/>
  <c r="F4889" i="9"/>
  <c r="B4889" i="9"/>
  <c r="H4888" i="9"/>
  <c r="D4888" i="9"/>
  <c r="F4887" i="9"/>
  <c r="B4887" i="9"/>
  <c r="H4886" i="9"/>
  <c r="D4886" i="9"/>
  <c r="F4885" i="9"/>
  <c r="B4885" i="9"/>
  <c r="H4884" i="9"/>
  <c r="D4884" i="9"/>
  <c r="F4883" i="9"/>
  <c r="B4883" i="9"/>
  <c r="H4882" i="9"/>
  <c r="D4882" i="9"/>
  <c r="F4881" i="9"/>
  <c r="B4881" i="9"/>
  <c r="H4880" i="9"/>
  <c r="D4880" i="9"/>
  <c r="F4879" i="9"/>
  <c r="B4879" i="9"/>
  <c r="H4878" i="9"/>
  <c r="D4878" i="9"/>
  <c r="F4877" i="9"/>
  <c r="B4877" i="9"/>
  <c r="H4876" i="9"/>
  <c r="D4876" i="9"/>
  <c r="F4875" i="9"/>
  <c r="B4875" i="9"/>
  <c r="H4874" i="9"/>
  <c r="D4874" i="9"/>
  <c r="F4873" i="9"/>
  <c r="B4873" i="9"/>
  <c r="H4872" i="9"/>
  <c r="D4872" i="9"/>
  <c r="F4871" i="9"/>
  <c r="B4871" i="9"/>
  <c r="H4870" i="9"/>
  <c r="D4870" i="9"/>
  <c r="F4869" i="9"/>
  <c r="B4869" i="9"/>
  <c r="H4868" i="9"/>
  <c r="D4868" i="9"/>
  <c r="F4867" i="9"/>
  <c r="B4867" i="9"/>
  <c r="F4865" i="9"/>
  <c r="B4865" i="9"/>
  <c r="F4863" i="9"/>
  <c r="B4863" i="9"/>
  <c r="F4861" i="9"/>
  <c r="B4861" i="9"/>
  <c r="F4859" i="9"/>
  <c r="B4859" i="9"/>
  <c r="F4857" i="9"/>
  <c r="B4857" i="9"/>
  <c r="F4855" i="9"/>
  <c r="B4855" i="9"/>
  <c r="F4853" i="9"/>
  <c r="B4853" i="9"/>
  <c r="F4851" i="9"/>
  <c r="B4851" i="9"/>
  <c r="F4849" i="9"/>
  <c r="B4849" i="9"/>
  <c r="F4847" i="9"/>
  <c r="B4847" i="9"/>
  <c r="F4845" i="9"/>
  <c r="B4845" i="9"/>
  <c r="F4843" i="9"/>
  <c r="B4843" i="9"/>
  <c r="F4841" i="9"/>
  <c r="B4841" i="9"/>
  <c r="F4839" i="9"/>
  <c r="B4839" i="9"/>
  <c r="F4837" i="9"/>
  <c r="B4837" i="9"/>
  <c r="F4835" i="9"/>
  <c r="B4835" i="9"/>
  <c r="F4833" i="9"/>
  <c r="B4833" i="9"/>
  <c r="F4831" i="9"/>
  <c r="B4831" i="9"/>
  <c r="F4829" i="9"/>
  <c r="B4829" i="9"/>
  <c r="F4827" i="9"/>
  <c r="B4827" i="9"/>
  <c r="F4825" i="9"/>
  <c r="B4825" i="9"/>
  <c r="F4823" i="9"/>
  <c r="B4823" i="9"/>
  <c r="F4821" i="9"/>
  <c r="B4821" i="9"/>
  <c r="F4819" i="9"/>
  <c r="B4819" i="9"/>
  <c r="F4817" i="9"/>
  <c r="B4817" i="9"/>
  <c r="F4815" i="9"/>
  <c r="B4815" i="9"/>
  <c r="F4813" i="9"/>
  <c r="B4813" i="9"/>
  <c r="F4811" i="9"/>
  <c r="B4811" i="9"/>
  <c r="F4809" i="9"/>
  <c r="B4809" i="9"/>
  <c r="F4807" i="9"/>
  <c r="B4807" i="9"/>
  <c r="F4805" i="9"/>
  <c r="B4805" i="9"/>
  <c r="F4803" i="9"/>
  <c r="B4803" i="9"/>
  <c r="F9601" i="9"/>
  <c r="B9601" i="9"/>
  <c r="F9599" i="9"/>
  <c r="B9599" i="9"/>
  <c r="F9597" i="9"/>
  <c r="B9597" i="9"/>
  <c r="F9595" i="9"/>
  <c r="B9595" i="9"/>
  <c r="F9593" i="9"/>
  <c r="B9593" i="9"/>
  <c r="F9591" i="9"/>
  <c r="B9591" i="9"/>
  <c r="F9589" i="9"/>
  <c r="B9589" i="9"/>
  <c r="F9587" i="9"/>
  <c r="B9587" i="9"/>
  <c r="F9585" i="9"/>
  <c r="B9585" i="9"/>
  <c r="F9583" i="9"/>
  <c r="B9583" i="9"/>
  <c r="F9581" i="9"/>
  <c r="B9581" i="9"/>
  <c r="F9579" i="9"/>
  <c r="B9579" i="9"/>
  <c r="F9577" i="9"/>
  <c r="B9577" i="9"/>
  <c r="F9575" i="9"/>
  <c r="B9575" i="9"/>
  <c r="F9573" i="9"/>
  <c r="B9573" i="9"/>
  <c r="F9571" i="9"/>
  <c r="B9571" i="9"/>
  <c r="F9569" i="9"/>
  <c r="B9569" i="9"/>
  <c r="F9567" i="9"/>
  <c r="B9567" i="9"/>
  <c r="F9565" i="9"/>
  <c r="B9565" i="9"/>
  <c r="F9563" i="9"/>
  <c r="B9563" i="9"/>
  <c r="F9561" i="9"/>
  <c r="B9561" i="9"/>
  <c r="F9559" i="9"/>
  <c r="B9559" i="9"/>
  <c r="F9557" i="9"/>
  <c r="B9557" i="9"/>
  <c r="F9555" i="9"/>
  <c r="B9555" i="9"/>
  <c r="H9550" i="9"/>
  <c r="G9549" i="9"/>
  <c r="B9548" i="9"/>
  <c r="F9548" i="9"/>
  <c r="D9547" i="9"/>
  <c r="H9547" i="9"/>
  <c r="H9542" i="9"/>
  <c r="G9541" i="9"/>
  <c r="B9540" i="9"/>
  <c r="F9540" i="9"/>
  <c r="D9539" i="9"/>
  <c r="H9539" i="9"/>
  <c r="H9534" i="9"/>
  <c r="G9533" i="9"/>
  <c r="B9532" i="9"/>
  <c r="F9532" i="9"/>
  <c r="D9531" i="9"/>
  <c r="H9531" i="9"/>
  <c r="H9526" i="9"/>
  <c r="G9525" i="9"/>
  <c r="B9524" i="9"/>
  <c r="F9524" i="9"/>
  <c r="D9523" i="9"/>
  <c r="H9523" i="9"/>
  <c r="H9518" i="9"/>
  <c r="G9517" i="9"/>
  <c r="B9516" i="9"/>
  <c r="F9516" i="9"/>
  <c r="D9515" i="9"/>
  <c r="H9515" i="9"/>
  <c r="B9508" i="9"/>
  <c r="F9508" i="9"/>
  <c r="C9508" i="9"/>
  <c r="G9508" i="9"/>
  <c r="B9500" i="9"/>
  <c r="F9500" i="9"/>
  <c r="C9500" i="9"/>
  <c r="G9500" i="9"/>
  <c r="B9492" i="9"/>
  <c r="F9492" i="9"/>
  <c r="C9492" i="9"/>
  <c r="G9492" i="9"/>
  <c r="B9484" i="9"/>
  <c r="F9484" i="9"/>
  <c r="C9484" i="9"/>
  <c r="G9484" i="9"/>
  <c r="B9476" i="9"/>
  <c r="F9476" i="9"/>
  <c r="C9476" i="9"/>
  <c r="G9476" i="9"/>
  <c r="B9468" i="9"/>
  <c r="F9468" i="9"/>
  <c r="C9468" i="9"/>
  <c r="G9468" i="9"/>
  <c r="B9460" i="9"/>
  <c r="F9460" i="9"/>
  <c r="C9460" i="9"/>
  <c r="G9460" i="9"/>
  <c r="B9412" i="9"/>
  <c r="F9412" i="9"/>
  <c r="C9412" i="9"/>
  <c r="H9412" i="9"/>
  <c r="D9412" i="9"/>
  <c r="I9412" i="9"/>
  <c r="E9412" i="9"/>
  <c r="B9550" i="9"/>
  <c r="F9550" i="9"/>
  <c r="D9549" i="9"/>
  <c r="H9549" i="9"/>
  <c r="B9542" i="9"/>
  <c r="F9542" i="9"/>
  <c r="D9541" i="9"/>
  <c r="H9541" i="9"/>
  <c r="B9534" i="9"/>
  <c r="F9534" i="9"/>
  <c r="D9533" i="9"/>
  <c r="H9533" i="9"/>
  <c r="B9526" i="9"/>
  <c r="F9526" i="9"/>
  <c r="D9525" i="9"/>
  <c r="H9525" i="9"/>
  <c r="B9518" i="9"/>
  <c r="F9518" i="9"/>
  <c r="D9517" i="9"/>
  <c r="H9517" i="9"/>
  <c r="B9506" i="9"/>
  <c r="F9506" i="9"/>
  <c r="C9506" i="9"/>
  <c r="G9506" i="9"/>
  <c r="B9498" i="9"/>
  <c r="F9498" i="9"/>
  <c r="C9498" i="9"/>
  <c r="G9498" i="9"/>
  <c r="B9490" i="9"/>
  <c r="F9490" i="9"/>
  <c r="C9490" i="9"/>
  <c r="G9490" i="9"/>
  <c r="B9486" i="9"/>
  <c r="F9486" i="9"/>
  <c r="C9486" i="9"/>
  <c r="G9486" i="9"/>
  <c r="B9478" i="9"/>
  <c r="F9478" i="9"/>
  <c r="C9478" i="9"/>
  <c r="G9478" i="9"/>
  <c r="B9470" i="9"/>
  <c r="F9470" i="9"/>
  <c r="C9470" i="9"/>
  <c r="G9470" i="9"/>
  <c r="B9462" i="9"/>
  <c r="F9462" i="9"/>
  <c r="C9462" i="9"/>
  <c r="G9462" i="9"/>
  <c r="F4970" i="9"/>
  <c r="F4968" i="9"/>
  <c r="F4966" i="9"/>
  <c r="F4964" i="9"/>
  <c r="F4962" i="9"/>
  <c r="F4960" i="9"/>
  <c r="F4958" i="9"/>
  <c r="F4956" i="9"/>
  <c r="F4954" i="9"/>
  <c r="F4952" i="9"/>
  <c r="F4950" i="9"/>
  <c r="F4948" i="9"/>
  <c r="F4946" i="9"/>
  <c r="F4944" i="9"/>
  <c r="F4942" i="9"/>
  <c r="F4940" i="9"/>
  <c r="F4938" i="9"/>
  <c r="F4936" i="9"/>
  <c r="F4934" i="9"/>
  <c r="F4932" i="9"/>
  <c r="F4930" i="9"/>
  <c r="F4928" i="9"/>
  <c r="F4926" i="9"/>
  <c r="F4924" i="9"/>
  <c r="F4922" i="9"/>
  <c r="F4920" i="9"/>
  <c r="H4919" i="9"/>
  <c r="F4918" i="9"/>
  <c r="H4917" i="9"/>
  <c r="F4916" i="9"/>
  <c r="H4915" i="9"/>
  <c r="F4914" i="9"/>
  <c r="H4913" i="9"/>
  <c r="F4912" i="9"/>
  <c r="H4911" i="9"/>
  <c r="F4910" i="9"/>
  <c r="H4909" i="9"/>
  <c r="F4908" i="9"/>
  <c r="H4907" i="9"/>
  <c r="F4906" i="9"/>
  <c r="H4905" i="9"/>
  <c r="F4904" i="9"/>
  <c r="H4903" i="9"/>
  <c r="F4902" i="9"/>
  <c r="H4901" i="9"/>
  <c r="F4900" i="9"/>
  <c r="H4899" i="9"/>
  <c r="F4898" i="9"/>
  <c r="H4897" i="9"/>
  <c r="F4896" i="9"/>
  <c r="H4895" i="9"/>
  <c r="F4894" i="9"/>
  <c r="H4893" i="9"/>
  <c r="F4892" i="9"/>
  <c r="H4891" i="9"/>
  <c r="F4890" i="9"/>
  <c r="H4889" i="9"/>
  <c r="F4888" i="9"/>
  <c r="H4887" i="9"/>
  <c r="F4886" i="9"/>
  <c r="H4885" i="9"/>
  <c r="F4884" i="9"/>
  <c r="H4883" i="9"/>
  <c r="F4882" i="9"/>
  <c r="H4881" i="9"/>
  <c r="F4880" i="9"/>
  <c r="H4879" i="9"/>
  <c r="F4878" i="9"/>
  <c r="H4877" i="9"/>
  <c r="F4876" i="9"/>
  <c r="H4875" i="9"/>
  <c r="F4874" i="9"/>
  <c r="H4873" i="9"/>
  <c r="F4872" i="9"/>
  <c r="H4871" i="9"/>
  <c r="F4870" i="9"/>
  <c r="H4869" i="9"/>
  <c r="F4868" i="9"/>
  <c r="H4867" i="9"/>
  <c r="F4866" i="9"/>
  <c r="H4865" i="9"/>
  <c r="F4864" i="9"/>
  <c r="H4863" i="9"/>
  <c r="F4862" i="9"/>
  <c r="H4861" i="9"/>
  <c r="F4860" i="9"/>
  <c r="H4859" i="9"/>
  <c r="F4858" i="9"/>
  <c r="H4857" i="9"/>
  <c r="F4856" i="9"/>
  <c r="H4855" i="9"/>
  <c r="F4854" i="9"/>
  <c r="H4853" i="9"/>
  <c r="F4852" i="9"/>
  <c r="H4851" i="9"/>
  <c r="F4850" i="9"/>
  <c r="H4849" i="9"/>
  <c r="F4848" i="9"/>
  <c r="H4847" i="9"/>
  <c r="F4846" i="9"/>
  <c r="H4845" i="9"/>
  <c r="F4844" i="9"/>
  <c r="H4843" i="9"/>
  <c r="F4842" i="9"/>
  <c r="H4841" i="9"/>
  <c r="F4840" i="9"/>
  <c r="H4839" i="9"/>
  <c r="F4838" i="9"/>
  <c r="H4837" i="9"/>
  <c r="F4836" i="9"/>
  <c r="H4835" i="9"/>
  <c r="F4834" i="9"/>
  <c r="H4833" i="9"/>
  <c r="F4832" i="9"/>
  <c r="H4831" i="9"/>
  <c r="F4830" i="9"/>
  <c r="H4829" i="9"/>
  <c r="F4828" i="9"/>
  <c r="H4827" i="9"/>
  <c r="F4826" i="9"/>
  <c r="H4825" i="9"/>
  <c r="F4824" i="9"/>
  <c r="H4823" i="9"/>
  <c r="F4822" i="9"/>
  <c r="H4821" i="9"/>
  <c r="F4820" i="9"/>
  <c r="H4819" i="9"/>
  <c r="F4818" i="9"/>
  <c r="H4817" i="9"/>
  <c r="F4816" i="9"/>
  <c r="H4815" i="9"/>
  <c r="F4814" i="9"/>
  <c r="H4813" i="9"/>
  <c r="F4812" i="9"/>
  <c r="H4811" i="9"/>
  <c r="F4810" i="9"/>
  <c r="H4809" i="9"/>
  <c r="F4808" i="9"/>
  <c r="H4807" i="9"/>
  <c r="F4806" i="9"/>
  <c r="H4805" i="9"/>
  <c r="F4804" i="9"/>
  <c r="H4803" i="9"/>
  <c r="F7202" i="9"/>
  <c r="H9601" i="9"/>
  <c r="F9600" i="9"/>
  <c r="H9599" i="9"/>
  <c r="F9598" i="9"/>
  <c r="H9597" i="9"/>
  <c r="F9596" i="9"/>
  <c r="H9595" i="9"/>
  <c r="F9594" i="9"/>
  <c r="H9593" i="9"/>
  <c r="F9592" i="9"/>
  <c r="H9591" i="9"/>
  <c r="F9590" i="9"/>
  <c r="H9589" i="9"/>
  <c r="F9588" i="9"/>
  <c r="H9587" i="9"/>
  <c r="F9586" i="9"/>
  <c r="H9585" i="9"/>
  <c r="F9584" i="9"/>
  <c r="H9583" i="9"/>
  <c r="F9582" i="9"/>
  <c r="H9581" i="9"/>
  <c r="F9580" i="9"/>
  <c r="H9579" i="9"/>
  <c r="F9578" i="9"/>
  <c r="H9577" i="9"/>
  <c r="F9576" i="9"/>
  <c r="H9575" i="9"/>
  <c r="F9574" i="9"/>
  <c r="H9573" i="9"/>
  <c r="F9572" i="9"/>
  <c r="H9571" i="9"/>
  <c r="F9570" i="9"/>
  <c r="H9569" i="9"/>
  <c r="F9568" i="9"/>
  <c r="H9567" i="9"/>
  <c r="F9566" i="9"/>
  <c r="H9565" i="9"/>
  <c r="F9564" i="9"/>
  <c r="H9563" i="9"/>
  <c r="F9562" i="9"/>
  <c r="H9561" i="9"/>
  <c r="F9560" i="9"/>
  <c r="H9559" i="9"/>
  <c r="F9558" i="9"/>
  <c r="H9557" i="9"/>
  <c r="F9556" i="9"/>
  <c r="H9555" i="9"/>
  <c r="F9554" i="9"/>
  <c r="G9553" i="9"/>
  <c r="B9553" i="9"/>
  <c r="B9552" i="9"/>
  <c r="F9552" i="9"/>
  <c r="D9551" i="9"/>
  <c r="H9551" i="9"/>
  <c r="E9550" i="9"/>
  <c r="E9549" i="9"/>
  <c r="I9548" i="9"/>
  <c r="D9548" i="9"/>
  <c r="I9547" i="9"/>
  <c r="C9547" i="9"/>
  <c r="H9546" i="9"/>
  <c r="C9546" i="9"/>
  <c r="G9545" i="9"/>
  <c r="B9545" i="9"/>
  <c r="B9544" i="9"/>
  <c r="F9544" i="9"/>
  <c r="D9543" i="9"/>
  <c r="H9543" i="9"/>
  <c r="E9542" i="9"/>
  <c r="E9541" i="9"/>
  <c r="I9540" i="9"/>
  <c r="D9540" i="9"/>
  <c r="I9539" i="9"/>
  <c r="C9539" i="9"/>
  <c r="H9538" i="9"/>
  <c r="C9538" i="9"/>
  <c r="G9537" i="9"/>
  <c r="B9537" i="9"/>
  <c r="B9536" i="9"/>
  <c r="F9536" i="9"/>
  <c r="D9535" i="9"/>
  <c r="H9535" i="9"/>
  <c r="E9534" i="9"/>
  <c r="E9533" i="9"/>
  <c r="I9532" i="9"/>
  <c r="D9532" i="9"/>
  <c r="I9531" i="9"/>
  <c r="C9531" i="9"/>
  <c r="H9530" i="9"/>
  <c r="C9530" i="9"/>
  <c r="G9529" i="9"/>
  <c r="B9529" i="9"/>
  <c r="B9528" i="9"/>
  <c r="F9528" i="9"/>
  <c r="D9527" i="9"/>
  <c r="H9527" i="9"/>
  <c r="E9526" i="9"/>
  <c r="E9525" i="9"/>
  <c r="I9524" i="9"/>
  <c r="D9524" i="9"/>
  <c r="I9523" i="9"/>
  <c r="C9523" i="9"/>
  <c r="H9522" i="9"/>
  <c r="C9522" i="9"/>
  <c r="G9521" i="9"/>
  <c r="B9521" i="9"/>
  <c r="B9520" i="9"/>
  <c r="F9520" i="9"/>
  <c r="D9519" i="9"/>
  <c r="H9519" i="9"/>
  <c r="E9518" i="9"/>
  <c r="E9517" i="9"/>
  <c r="I9516" i="9"/>
  <c r="D9516" i="9"/>
  <c r="I9515" i="9"/>
  <c r="C9515" i="9"/>
  <c r="H9514" i="9"/>
  <c r="C9514" i="9"/>
  <c r="G9513" i="9"/>
  <c r="B9513" i="9"/>
  <c r="B9512" i="9"/>
  <c r="F9512" i="9"/>
  <c r="D9510" i="9"/>
  <c r="E9508" i="9"/>
  <c r="H9506" i="9"/>
  <c r="B9504" i="9"/>
  <c r="F9504" i="9"/>
  <c r="C9504" i="9"/>
  <c r="G9504" i="9"/>
  <c r="D9502" i="9"/>
  <c r="E9500" i="9"/>
  <c r="H9498" i="9"/>
  <c r="B9496" i="9"/>
  <c r="F9496" i="9"/>
  <c r="C9496" i="9"/>
  <c r="G9496" i="9"/>
  <c r="D9494" i="9"/>
  <c r="E9492" i="9"/>
  <c r="H9490" i="9"/>
  <c r="B9488" i="9"/>
  <c r="F9488" i="9"/>
  <c r="C9488" i="9"/>
  <c r="G9488" i="9"/>
  <c r="H9486" i="9"/>
  <c r="E9484" i="9"/>
  <c r="D9482" i="9"/>
  <c r="B9480" i="9"/>
  <c r="F9480" i="9"/>
  <c r="C9480" i="9"/>
  <c r="G9480" i="9"/>
  <c r="H9478" i="9"/>
  <c r="E9476" i="9"/>
  <c r="D9474" i="9"/>
  <c r="B9472" i="9"/>
  <c r="F9472" i="9"/>
  <c r="C9472" i="9"/>
  <c r="G9472" i="9"/>
  <c r="H9470" i="9"/>
  <c r="E9468" i="9"/>
  <c r="D9466" i="9"/>
  <c r="B9464" i="9"/>
  <c r="F9464" i="9"/>
  <c r="C9464" i="9"/>
  <c r="G9464" i="9"/>
  <c r="H9462" i="9"/>
  <c r="E9460" i="9"/>
  <c r="D9411" i="9"/>
  <c r="H9411" i="9"/>
  <c r="B9411" i="9"/>
  <c r="G9411" i="9"/>
  <c r="C9411" i="9"/>
  <c r="I9411" i="9"/>
  <c r="E9411" i="9"/>
  <c r="I9408" i="9"/>
  <c r="C9398" i="9"/>
  <c r="G9398" i="9"/>
  <c r="B9398" i="9"/>
  <c r="F9398" i="9"/>
  <c r="D9398" i="9"/>
  <c r="E9398" i="9"/>
  <c r="H9398" i="9"/>
  <c r="C9382" i="9"/>
  <c r="G9382" i="9"/>
  <c r="B9382" i="9"/>
  <c r="F9382" i="9"/>
  <c r="C9374" i="9"/>
  <c r="G9374" i="9"/>
  <c r="B9374" i="9"/>
  <c r="F9374" i="9"/>
  <c r="C9366" i="9"/>
  <c r="G9366" i="9"/>
  <c r="B9366" i="9"/>
  <c r="F9366" i="9"/>
  <c r="C9358" i="9"/>
  <c r="G9358" i="9"/>
  <c r="B9358" i="9"/>
  <c r="F9358" i="9"/>
  <c r="C9350" i="9"/>
  <c r="G9350" i="9"/>
  <c r="B9350" i="9"/>
  <c r="F9350" i="9"/>
  <c r="C9342" i="9"/>
  <c r="G9342" i="9"/>
  <c r="B9342" i="9"/>
  <c r="F9342" i="9"/>
  <c r="C9334" i="9"/>
  <c r="G9334" i="9"/>
  <c r="B9334" i="9"/>
  <c r="F9334" i="9"/>
  <c r="C9326" i="9"/>
  <c r="G9326" i="9"/>
  <c r="B9326" i="9"/>
  <c r="F9326" i="9"/>
  <c r="C9318" i="9"/>
  <c r="G9318" i="9"/>
  <c r="B9318" i="9"/>
  <c r="F9318" i="9"/>
  <c r="C9310" i="9"/>
  <c r="G9310" i="9"/>
  <c r="B9310" i="9"/>
  <c r="F9310" i="9"/>
  <c r="C9302" i="9"/>
  <c r="G9302" i="9"/>
  <c r="B9302" i="9"/>
  <c r="F9302" i="9"/>
  <c r="C9294" i="9"/>
  <c r="G9294" i="9"/>
  <c r="B9294" i="9"/>
  <c r="F9294" i="9"/>
  <c r="C9286" i="9"/>
  <c r="G9286" i="9"/>
  <c r="B9286" i="9"/>
  <c r="F9286" i="9"/>
  <c r="C9278" i="9"/>
  <c r="G9278" i="9"/>
  <c r="B9278" i="9"/>
  <c r="F9278" i="9"/>
  <c r="C9270" i="9"/>
  <c r="G9270" i="9"/>
  <c r="B9270" i="9"/>
  <c r="F9270" i="9"/>
  <c r="C9262" i="9"/>
  <c r="G9262" i="9"/>
  <c r="B9262" i="9"/>
  <c r="F9262" i="9"/>
  <c r="C9254" i="9"/>
  <c r="G9254" i="9"/>
  <c r="B9254" i="9"/>
  <c r="F9254" i="9"/>
  <c r="C9246" i="9"/>
  <c r="G9246" i="9"/>
  <c r="B9246" i="9"/>
  <c r="F9246" i="9"/>
  <c r="C9238" i="9"/>
  <c r="G9238" i="9"/>
  <c r="B9238" i="9"/>
  <c r="F9238" i="9"/>
  <c r="C9230" i="9"/>
  <c r="G9230" i="9"/>
  <c r="B9230" i="9"/>
  <c r="F9230" i="9"/>
  <c r="C9222" i="9"/>
  <c r="G9222" i="9"/>
  <c r="B9222" i="9"/>
  <c r="F9222" i="9"/>
  <c r="C9214" i="9"/>
  <c r="G9214" i="9"/>
  <c r="B9214" i="9"/>
  <c r="F9214" i="9"/>
  <c r="C9206" i="9"/>
  <c r="G9206" i="9"/>
  <c r="B9206" i="9"/>
  <c r="F9206" i="9"/>
  <c r="G9458" i="9"/>
  <c r="C9458" i="9"/>
  <c r="G9456" i="9"/>
  <c r="C9456" i="9"/>
  <c r="G9454" i="9"/>
  <c r="C9454" i="9"/>
  <c r="G9452" i="9"/>
  <c r="C9452" i="9"/>
  <c r="G9450" i="9"/>
  <c r="C9450" i="9"/>
  <c r="G9448" i="9"/>
  <c r="C9448" i="9"/>
  <c r="G9446" i="9"/>
  <c r="C9446" i="9"/>
  <c r="G9444" i="9"/>
  <c r="C9444" i="9"/>
  <c r="G9442" i="9"/>
  <c r="C9442" i="9"/>
  <c r="G9440" i="9"/>
  <c r="C9440" i="9"/>
  <c r="G9438" i="9"/>
  <c r="C9438" i="9"/>
  <c r="G9436" i="9"/>
  <c r="C9436" i="9"/>
  <c r="G9434" i="9"/>
  <c r="C9434" i="9"/>
  <c r="G9432" i="9"/>
  <c r="C9432" i="9"/>
  <c r="G9430" i="9"/>
  <c r="C9430" i="9"/>
  <c r="G9428" i="9"/>
  <c r="C9428" i="9"/>
  <c r="G9426" i="9"/>
  <c r="C9426" i="9"/>
  <c r="G9424" i="9"/>
  <c r="C9424" i="9"/>
  <c r="G9422" i="9"/>
  <c r="C9422" i="9"/>
  <c r="G9420" i="9"/>
  <c r="C9420" i="9"/>
  <c r="G9418" i="9"/>
  <c r="C9418" i="9"/>
  <c r="G9416" i="9"/>
  <c r="C9416" i="9"/>
  <c r="G9415" i="9"/>
  <c r="B9414" i="9"/>
  <c r="F9414" i="9"/>
  <c r="D9413" i="9"/>
  <c r="H9413" i="9"/>
  <c r="I9410" i="9"/>
  <c r="D9410" i="9"/>
  <c r="I9409" i="9"/>
  <c r="C9409" i="9"/>
  <c r="C9406" i="9"/>
  <c r="G9406" i="9"/>
  <c r="B9406" i="9"/>
  <c r="F9406" i="9"/>
  <c r="E9402" i="9"/>
  <c r="C9400" i="9"/>
  <c r="G9400" i="9"/>
  <c r="B9400" i="9"/>
  <c r="F9400" i="9"/>
  <c r="E9396" i="9"/>
  <c r="C9392" i="9"/>
  <c r="G9392" i="9"/>
  <c r="B9392" i="9"/>
  <c r="F9392" i="9"/>
  <c r="E9388" i="9"/>
  <c r="C9384" i="9"/>
  <c r="G9384" i="9"/>
  <c r="B9384" i="9"/>
  <c r="F9384" i="9"/>
  <c r="H9382" i="9"/>
  <c r="E9380" i="9"/>
  <c r="C9376" i="9"/>
  <c r="G9376" i="9"/>
  <c r="B9376" i="9"/>
  <c r="F9376" i="9"/>
  <c r="H9374" i="9"/>
  <c r="E9372" i="9"/>
  <c r="C9368" i="9"/>
  <c r="G9368" i="9"/>
  <c r="B9368" i="9"/>
  <c r="F9368" i="9"/>
  <c r="H9366" i="9"/>
  <c r="E9364" i="9"/>
  <c r="C9360" i="9"/>
  <c r="G9360" i="9"/>
  <c r="B9360" i="9"/>
  <c r="F9360" i="9"/>
  <c r="H9358" i="9"/>
  <c r="E9356" i="9"/>
  <c r="C9352" i="9"/>
  <c r="G9352" i="9"/>
  <c r="B9352" i="9"/>
  <c r="F9352" i="9"/>
  <c r="H9350" i="9"/>
  <c r="E9348" i="9"/>
  <c r="C9344" i="9"/>
  <c r="G9344" i="9"/>
  <c r="B9344" i="9"/>
  <c r="F9344" i="9"/>
  <c r="H9342" i="9"/>
  <c r="E9340" i="9"/>
  <c r="C9336" i="9"/>
  <c r="G9336" i="9"/>
  <c r="B9336" i="9"/>
  <c r="F9336" i="9"/>
  <c r="H9334" i="9"/>
  <c r="E9332" i="9"/>
  <c r="C9328" i="9"/>
  <c r="G9328" i="9"/>
  <c r="B9328" i="9"/>
  <c r="F9328" i="9"/>
  <c r="H9326" i="9"/>
  <c r="E9324" i="9"/>
  <c r="C9320" i="9"/>
  <c r="G9320" i="9"/>
  <c r="B9320" i="9"/>
  <c r="F9320" i="9"/>
  <c r="H9318" i="9"/>
  <c r="E9316" i="9"/>
  <c r="C9312" i="9"/>
  <c r="G9312" i="9"/>
  <c r="B9312" i="9"/>
  <c r="F9312" i="9"/>
  <c r="H9310" i="9"/>
  <c r="E9308" i="9"/>
  <c r="C9304" i="9"/>
  <c r="G9304" i="9"/>
  <c r="B9304" i="9"/>
  <c r="F9304" i="9"/>
  <c r="H9302" i="9"/>
  <c r="E9300" i="9"/>
  <c r="C9296" i="9"/>
  <c r="G9296" i="9"/>
  <c r="B9296" i="9"/>
  <c r="F9296" i="9"/>
  <c r="H9294" i="9"/>
  <c r="E9292" i="9"/>
  <c r="C9288" i="9"/>
  <c r="G9288" i="9"/>
  <c r="B9288" i="9"/>
  <c r="F9288" i="9"/>
  <c r="H9286" i="9"/>
  <c r="E9284" i="9"/>
  <c r="C9280" i="9"/>
  <c r="G9280" i="9"/>
  <c r="B9280" i="9"/>
  <c r="F9280" i="9"/>
  <c r="H9278" i="9"/>
  <c r="E9276" i="9"/>
  <c r="C9272" i="9"/>
  <c r="G9272" i="9"/>
  <c r="B9272" i="9"/>
  <c r="F9272" i="9"/>
  <c r="H9270" i="9"/>
  <c r="E9268" i="9"/>
  <c r="C9264" i="9"/>
  <c r="G9264" i="9"/>
  <c r="B9264" i="9"/>
  <c r="F9264" i="9"/>
  <c r="H9262" i="9"/>
  <c r="E9260" i="9"/>
  <c r="C9256" i="9"/>
  <c r="G9256" i="9"/>
  <c r="B9256" i="9"/>
  <c r="F9256" i="9"/>
  <c r="H9254" i="9"/>
  <c r="E9252" i="9"/>
  <c r="C9248" i="9"/>
  <c r="G9248" i="9"/>
  <c r="B9248" i="9"/>
  <c r="F9248" i="9"/>
  <c r="H9246" i="9"/>
  <c r="E9244" i="9"/>
  <c r="C9240" i="9"/>
  <c r="G9240" i="9"/>
  <c r="B9240" i="9"/>
  <c r="F9240" i="9"/>
  <c r="H9238" i="9"/>
  <c r="E9236" i="9"/>
  <c r="C9232" i="9"/>
  <c r="G9232" i="9"/>
  <c r="B9232" i="9"/>
  <c r="F9232" i="9"/>
  <c r="H9230" i="9"/>
  <c r="E9228" i="9"/>
  <c r="C9224" i="9"/>
  <c r="G9224" i="9"/>
  <c r="B9224" i="9"/>
  <c r="F9224" i="9"/>
  <c r="H9222" i="9"/>
  <c r="E9220" i="9"/>
  <c r="C9216" i="9"/>
  <c r="G9216" i="9"/>
  <c r="B9216" i="9"/>
  <c r="F9216" i="9"/>
  <c r="H9214" i="9"/>
  <c r="E9212" i="9"/>
  <c r="C9208" i="9"/>
  <c r="G9208" i="9"/>
  <c r="B9208" i="9"/>
  <c r="F9208" i="9"/>
  <c r="H9206" i="9"/>
  <c r="C9204" i="9"/>
  <c r="G9204" i="9"/>
  <c r="D9204" i="9"/>
  <c r="H9204" i="9"/>
  <c r="B9204" i="9"/>
  <c r="F9204" i="9"/>
  <c r="C9202" i="9"/>
  <c r="G9202" i="9"/>
  <c r="D9202" i="9"/>
  <c r="H9202" i="9"/>
  <c r="B9202" i="9"/>
  <c r="F9202" i="9"/>
  <c r="C9200" i="9"/>
  <c r="G9200" i="9"/>
  <c r="D9200" i="9"/>
  <c r="H9200" i="9"/>
  <c r="B9200" i="9"/>
  <c r="F9200" i="9"/>
  <c r="C9198" i="9"/>
  <c r="G9198" i="9"/>
  <c r="D9198" i="9"/>
  <c r="H9198" i="9"/>
  <c r="B9198" i="9"/>
  <c r="F9198" i="9"/>
  <c r="C9196" i="9"/>
  <c r="G9196" i="9"/>
  <c r="D9196" i="9"/>
  <c r="H9196" i="9"/>
  <c r="B9196" i="9"/>
  <c r="F9196" i="9"/>
  <c r="C9194" i="9"/>
  <c r="G9194" i="9"/>
  <c r="D9194" i="9"/>
  <c r="H9194" i="9"/>
  <c r="B9194" i="9"/>
  <c r="F9194" i="9"/>
  <c r="C9192" i="9"/>
  <c r="G9192" i="9"/>
  <c r="D9192" i="9"/>
  <c r="H9192" i="9"/>
  <c r="B9192" i="9"/>
  <c r="F9192" i="9"/>
  <c r="C9190" i="9"/>
  <c r="G9190" i="9"/>
  <c r="D9190" i="9"/>
  <c r="H9190" i="9"/>
  <c r="B9190" i="9"/>
  <c r="F9190" i="9"/>
  <c r="C9188" i="9"/>
  <c r="G9188" i="9"/>
  <c r="D9188" i="9"/>
  <c r="H9188" i="9"/>
  <c r="B9188" i="9"/>
  <c r="F9188" i="9"/>
  <c r="C9186" i="9"/>
  <c r="G9186" i="9"/>
  <c r="D9186" i="9"/>
  <c r="H9186" i="9"/>
  <c r="B9186" i="9"/>
  <c r="F9186" i="9"/>
  <c r="C9184" i="9"/>
  <c r="G9184" i="9"/>
  <c r="D9184" i="9"/>
  <c r="H9184" i="9"/>
  <c r="B9184" i="9"/>
  <c r="F9184" i="9"/>
  <c r="C9182" i="9"/>
  <c r="G9182" i="9"/>
  <c r="D9182" i="9"/>
  <c r="H9182" i="9"/>
  <c r="B9182" i="9"/>
  <c r="F9182" i="9"/>
  <c r="C9180" i="9"/>
  <c r="G9180" i="9"/>
  <c r="D9180" i="9"/>
  <c r="H9180" i="9"/>
  <c r="B9180" i="9"/>
  <c r="F9180" i="9"/>
  <c r="C9178" i="9"/>
  <c r="G9178" i="9"/>
  <c r="D9178" i="9"/>
  <c r="H9178" i="9"/>
  <c r="B9178" i="9"/>
  <c r="F9178" i="9"/>
  <c r="C9176" i="9"/>
  <c r="G9176" i="9"/>
  <c r="D9176" i="9"/>
  <c r="H9176" i="9"/>
  <c r="B9176" i="9"/>
  <c r="F9176" i="9"/>
  <c r="C9174" i="9"/>
  <c r="G9174" i="9"/>
  <c r="D9174" i="9"/>
  <c r="H9174" i="9"/>
  <c r="B9174" i="9"/>
  <c r="F9174" i="9"/>
  <c r="C9172" i="9"/>
  <c r="G9172" i="9"/>
  <c r="D9172" i="9"/>
  <c r="H9172" i="9"/>
  <c r="B9172" i="9"/>
  <c r="F9172" i="9"/>
  <c r="C9170" i="9"/>
  <c r="G9170" i="9"/>
  <c r="D9170" i="9"/>
  <c r="H9170" i="9"/>
  <c r="B9170" i="9"/>
  <c r="F9170" i="9"/>
  <c r="C9168" i="9"/>
  <c r="G9168" i="9"/>
  <c r="D9168" i="9"/>
  <c r="H9168" i="9"/>
  <c r="B9168" i="9"/>
  <c r="F9168" i="9"/>
  <c r="C9166" i="9"/>
  <c r="G9166" i="9"/>
  <c r="D9166" i="9"/>
  <c r="H9166" i="9"/>
  <c r="B9166" i="9"/>
  <c r="F9166" i="9"/>
  <c r="C9164" i="9"/>
  <c r="G9164" i="9"/>
  <c r="D9164" i="9"/>
  <c r="H9164" i="9"/>
  <c r="B9164" i="9"/>
  <c r="F9164" i="9"/>
  <c r="C9162" i="9"/>
  <c r="G9162" i="9"/>
  <c r="D9162" i="9"/>
  <c r="H9162" i="9"/>
  <c r="B9162" i="9"/>
  <c r="F9162" i="9"/>
  <c r="C9160" i="9"/>
  <c r="G9160" i="9"/>
  <c r="D9160" i="9"/>
  <c r="H9160" i="9"/>
  <c r="B9160" i="9"/>
  <c r="F9160" i="9"/>
  <c r="C9158" i="9"/>
  <c r="G9158" i="9"/>
  <c r="D9158" i="9"/>
  <c r="H9158" i="9"/>
  <c r="B9158" i="9"/>
  <c r="F9158" i="9"/>
  <c r="C9156" i="9"/>
  <c r="G9156" i="9"/>
  <c r="D9156" i="9"/>
  <c r="H9156" i="9"/>
  <c r="B9156" i="9"/>
  <c r="F9156" i="9"/>
  <c r="C9154" i="9"/>
  <c r="G9154" i="9"/>
  <c r="D9154" i="9"/>
  <c r="H9154" i="9"/>
  <c r="B9154" i="9"/>
  <c r="F9154" i="9"/>
  <c r="C9152" i="9"/>
  <c r="G9152" i="9"/>
  <c r="D9152" i="9"/>
  <c r="H9152" i="9"/>
  <c r="B9152" i="9"/>
  <c r="F9152" i="9"/>
  <c r="C9150" i="9"/>
  <c r="G9150" i="9"/>
  <c r="D9150" i="9"/>
  <c r="H9150" i="9"/>
  <c r="B9150" i="9"/>
  <c r="F9150" i="9"/>
  <c r="C9148" i="9"/>
  <c r="G9148" i="9"/>
  <c r="D9148" i="9"/>
  <c r="H9148" i="9"/>
  <c r="B9148" i="9"/>
  <c r="F9148" i="9"/>
  <c r="C9146" i="9"/>
  <c r="G9146" i="9"/>
  <c r="D9146" i="9"/>
  <c r="H9146" i="9"/>
  <c r="B9146" i="9"/>
  <c r="F9146" i="9"/>
  <c r="C9144" i="9"/>
  <c r="G9144" i="9"/>
  <c r="D9144" i="9"/>
  <c r="H9144" i="9"/>
  <c r="B9144" i="9"/>
  <c r="F9144" i="9"/>
  <c r="C9142" i="9"/>
  <c r="G9142" i="9"/>
  <c r="D9142" i="9"/>
  <c r="H9142" i="9"/>
  <c r="B9142" i="9"/>
  <c r="F9142" i="9"/>
  <c r="C9140" i="9"/>
  <c r="G9140" i="9"/>
  <c r="D9140" i="9"/>
  <c r="H9140" i="9"/>
  <c r="B9140" i="9"/>
  <c r="F9140" i="9"/>
  <c r="C9138" i="9"/>
  <c r="G9138" i="9"/>
  <c r="D9138" i="9"/>
  <c r="H9138" i="9"/>
  <c r="B9138" i="9"/>
  <c r="F9138" i="9"/>
  <c r="C9136" i="9"/>
  <c r="G9136" i="9"/>
  <c r="D9136" i="9"/>
  <c r="H9136" i="9"/>
  <c r="B9136" i="9"/>
  <c r="F9136" i="9"/>
  <c r="C9134" i="9"/>
  <c r="G9134" i="9"/>
  <c r="D9134" i="9"/>
  <c r="H9134" i="9"/>
  <c r="B9134" i="9"/>
  <c r="F9134" i="9"/>
  <c r="H9511" i="9"/>
  <c r="H9509" i="9"/>
  <c r="H9507" i="9"/>
  <c r="H9505" i="9"/>
  <c r="H9503" i="9"/>
  <c r="H9501" i="9"/>
  <c r="H9499" i="9"/>
  <c r="H9497" i="9"/>
  <c r="H9495" i="9"/>
  <c r="H9493" i="9"/>
  <c r="H9491" i="9"/>
  <c r="H9489" i="9"/>
  <c r="F9458" i="9"/>
  <c r="F9456" i="9"/>
  <c r="F9454" i="9"/>
  <c r="F9452" i="9"/>
  <c r="F9450" i="9"/>
  <c r="F9448" i="9"/>
  <c r="F9446" i="9"/>
  <c r="F9444" i="9"/>
  <c r="F9442" i="9"/>
  <c r="F9440" i="9"/>
  <c r="F9438" i="9"/>
  <c r="F9436" i="9"/>
  <c r="F9434" i="9"/>
  <c r="F9432" i="9"/>
  <c r="F9430" i="9"/>
  <c r="F9428" i="9"/>
  <c r="F9426" i="9"/>
  <c r="F9424" i="9"/>
  <c r="F9422" i="9"/>
  <c r="F9420" i="9"/>
  <c r="F9418" i="9"/>
  <c r="D9415" i="9"/>
  <c r="H9415" i="9"/>
  <c r="H9410" i="9"/>
  <c r="G9409" i="9"/>
  <c r="C9404" i="9"/>
  <c r="G9404" i="9"/>
  <c r="B9404" i="9"/>
  <c r="F9404" i="9"/>
  <c r="C9394" i="9"/>
  <c r="G9394" i="9"/>
  <c r="B9394" i="9"/>
  <c r="F9394" i="9"/>
  <c r="C9386" i="9"/>
  <c r="G9386" i="9"/>
  <c r="B9386" i="9"/>
  <c r="F9386" i="9"/>
  <c r="E9382" i="9"/>
  <c r="C9378" i="9"/>
  <c r="G9378" i="9"/>
  <c r="B9378" i="9"/>
  <c r="F9378" i="9"/>
  <c r="E9374" i="9"/>
  <c r="C9370" i="9"/>
  <c r="G9370" i="9"/>
  <c r="B9370" i="9"/>
  <c r="F9370" i="9"/>
  <c r="E9366" i="9"/>
  <c r="C9362" i="9"/>
  <c r="G9362" i="9"/>
  <c r="B9362" i="9"/>
  <c r="F9362" i="9"/>
  <c r="E9358" i="9"/>
  <c r="C9354" i="9"/>
  <c r="G9354" i="9"/>
  <c r="B9354" i="9"/>
  <c r="F9354" i="9"/>
  <c r="E9350" i="9"/>
  <c r="C9346" i="9"/>
  <c r="G9346" i="9"/>
  <c r="B9346" i="9"/>
  <c r="F9346" i="9"/>
  <c r="E9342" i="9"/>
  <c r="C9338" i="9"/>
  <c r="G9338" i="9"/>
  <c r="B9338" i="9"/>
  <c r="F9338" i="9"/>
  <c r="E9334" i="9"/>
  <c r="C9330" i="9"/>
  <c r="G9330" i="9"/>
  <c r="B9330" i="9"/>
  <c r="F9330" i="9"/>
  <c r="E9326" i="9"/>
  <c r="C9322" i="9"/>
  <c r="G9322" i="9"/>
  <c r="B9322" i="9"/>
  <c r="F9322" i="9"/>
  <c r="E9318" i="9"/>
  <c r="C9314" i="9"/>
  <c r="G9314" i="9"/>
  <c r="B9314" i="9"/>
  <c r="F9314" i="9"/>
  <c r="E9310" i="9"/>
  <c r="C9306" i="9"/>
  <c r="G9306" i="9"/>
  <c r="B9306" i="9"/>
  <c r="F9306" i="9"/>
  <c r="E9302" i="9"/>
  <c r="C9298" i="9"/>
  <c r="G9298" i="9"/>
  <c r="B9298" i="9"/>
  <c r="F9298" i="9"/>
  <c r="E9294" i="9"/>
  <c r="C9290" i="9"/>
  <c r="G9290" i="9"/>
  <c r="B9290" i="9"/>
  <c r="F9290" i="9"/>
  <c r="E9286" i="9"/>
  <c r="C9282" i="9"/>
  <c r="G9282" i="9"/>
  <c r="B9282" i="9"/>
  <c r="F9282" i="9"/>
  <c r="E9278" i="9"/>
  <c r="C9274" i="9"/>
  <c r="G9274" i="9"/>
  <c r="B9274" i="9"/>
  <c r="F9274" i="9"/>
  <c r="E9270" i="9"/>
  <c r="C9266" i="9"/>
  <c r="G9266" i="9"/>
  <c r="B9266" i="9"/>
  <c r="F9266" i="9"/>
  <c r="E9262" i="9"/>
  <c r="C9258" i="9"/>
  <c r="G9258" i="9"/>
  <c r="B9258" i="9"/>
  <c r="F9258" i="9"/>
  <c r="E9254" i="9"/>
  <c r="C9250" i="9"/>
  <c r="G9250" i="9"/>
  <c r="B9250" i="9"/>
  <c r="F9250" i="9"/>
  <c r="E9246" i="9"/>
  <c r="C9242" i="9"/>
  <c r="G9242" i="9"/>
  <c r="B9242" i="9"/>
  <c r="F9242" i="9"/>
  <c r="E9238" i="9"/>
  <c r="C9234" i="9"/>
  <c r="G9234" i="9"/>
  <c r="B9234" i="9"/>
  <c r="F9234" i="9"/>
  <c r="E9230" i="9"/>
  <c r="C9226" i="9"/>
  <c r="G9226" i="9"/>
  <c r="B9226" i="9"/>
  <c r="F9226" i="9"/>
  <c r="E9222" i="9"/>
  <c r="C9218" i="9"/>
  <c r="G9218" i="9"/>
  <c r="B9218" i="9"/>
  <c r="F9218" i="9"/>
  <c r="E9214" i="9"/>
  <c r="C9210" i="9"/>
  <c r="G9210" i="9"/>
  <c r="B9210" i="9"/>
  <c r="F9210" i="9"/>
  <c r="E9206" i="9"/>
  <c r="B9410" i="9"/>
  <c r="F9410" i="9"/>
  <c r="D9409" i="9"/>
  <c r="H9409" i="9"/>
  <c r="C9402" i="9"/>
  <c r="G9402" i="9"/>
  <c r="B9402" i="9"/>
  <c r="F9402" i="9"/>
  <c r="C9396" i="9"/>
  <c r="G9396" i="9"/>
  <c r="B9396" i="9"/>
  <c r="F9396" i="9"/>
  <c r="C9388" i="9"/>
  <c r="G9388" i="9"/>
  <c r="B9388" i="9"/>
  <c r="F9388" i="9"/>
  <c r="D9382" i="9"/>
  <c r="C9380" i="9"/>
  <c r="G9380" i="9"/>
  <c r="B9380" i="9"/>
  <c r="F9380" i="9"/>
  <c r="D9374" i="9"/>
  <c r="C9372" i="9"/>
  <c r="G9372" i="9"/>
  <c r="B9372" i="9"/>
  <c r="F9372" i="9"/>
  <c r="D9366" i="9"/>
  <c r="C9364" i="9"/>
  <c r="G9364" i="9"/>
  <c r="B9364" i="9"/>
  <c r="F9364" i="9"/>
  <c r="D9358" i="9"/>
  <c r="C9356" i="9"/>
  <c r="G9356" i="9"/>
  <c r="B9356" i="9"/>
  <c r="F9356" i="9"/>
  <c r="D9350" i="9"/>
  <c r="C9348" i="9"/>
  <c r="G9348" i="9"/>
  <c r="B9348" i="9"/>
  <c r="F9348" i="9"/>
  <c r="D9342" i="9"/>
  <c r="C9340" i="9"/>
  <c r="G9340" i="9"/>
  <c r="B9340" i="9"/>
  <c r="F9340" i="9"/>
  <c r="D9334" i="9"/>
  <c r="C9332" i="9"/>
  <c r="G9332" i="9"/>
  <c r="B9332" i="9"/>
  <c r="F9332" i="9"/>
  <c r="D9326" i="9"/>
  <c r="C9324" i="9"/>
  <c r="G9324" i="9"/>
  <c r="B9324" i="9"/>
  <c r="F9324" i="9"/>
  <c r="D9318" i="9"/>
  <c r="C9316" i="9"/>
  <c r="G9316" i="9"/>
  <c r="B9316" i="9"/>
  <c r="F9316" i="9"/>
  <c r="D9310" i="9"/>
  <c r="C9308" i="9"/>
  <c r="G9308" i="9"/>
  <c r="B9308" i="9"/>
  <c r="F9308" i="9"/>
  <c r="D9302" i="9"/>
  <c r="C9300" i="9"/>
  <c r="G9300" i="9"/>
  <c r="B9300" i="9"/>
  <c r="F9300" i="9"/>
  <c r="D9294" i="9"/>
  <c r="C9292" i="9"/>
  <c r="G9292" i="9"/>
  <c r="B9292" i="9"/>
  <c r="F9292" i="9"/>
  <c r="D9286" i="9"/>
  <c r="C9284" i="9"/>
  <c r="G9284" i="9"/>
  <c r="B9284" i="9"/>
  <c r="F9284" i="9"/>
  <c r="D9278" i="9"/>
  <c r="C9276" i="9"/>
  <c r="G9276" i="9"/>
  <c r="B9276" i="9"/>
  <c r="F9276" i="9"/>
  <c r="D9270" i="9"/>
  <c r="C9268" i="9"/>
  <c r="G9268" i="9"/>
  <c r="B9268" i="9"/>
  <c r="F9268" i="9"/>
  <c r="D9262" i="9"/>
  <c r="C9260" i="9"/>
  <c r="G9260" i="9"/>
  <c r="B9260" i="9"/>
  <c r="F9260" i="9"/>
  <c r="D9254" i="9"/>
  <c r="C9252" i="9"/>
  <c r="G9252" i="9"/>
  <c r="B9252" i="9"/>
  <c r="F9252" i="9"/>
  <c r="D9246" i="9"/>
  <c r="C9244" i="9"/>
  <c r="G9244" i="9"/>
  <c r="B9244" i="9"/>
  <c r="F9244" i="9"/>
  <c r="D9238" i="9"/>
  <c r="C9236" i="9"/>
  <c r="G9236" i="9"/>
  <c r="B9236" i="9"/>
  <c r="F9236" i="9"/>
  <c r="D9230" i="9"/>
  <c r="C9228" i="9"/>
  <c r="G9228" i="9"/>
  <c r="B9228" i="9"/>
  <c r="F9228" i="9"/>
  <c r="D9222" i="9"/>
  <c r="C9220" i="9"/>
  <c r="G9220" i="9"/>
  <c r="B9220" i="9"/>
  <c r="F9220" i="9"/>
  <c r="D9214" i="9"/>
  <c r="C9212" i="9"/>
  <c r="G9212" i="9"/>
  <c r="B9212" i="9"/>
  <c r="F9212" i="9"/>
  <c r="D9206" i="9"/>
  <c r="H9407" i="9"/>
  <c r="H9405" i="9"/>
  <c r="H9403" i="9"/>
  <c r="F9132" i="9"/>
  <c r="B9132" i="9"/>
  <c r="F9130" i="9"/>
  <c r="B9130" i="9"/>
  <c r="F9128" i="9"/>
  <c r="B9128" i="9"/>
  <c r="D9125" i="9"/>
  <c r="H9125" i="9"/>
  <c r="I9122" i="9"/>
  <c r="I9121" i="9"/>
  <c r="H9120" i="9"/>
  <c r="G9119" i="9"/>
  <c r="B9118" i="9"/>
  <c r="F9118" i="9"/>
  <c r="D9117" i="9"/>
  <c r="H9117" i="9"/>
  <c r="I9114" i="9"/>
  <c r="I9113" i="9"/>
  <c r="H9112" i="9"/>
  <c r="G9111" i="9"/>
  <c r="B9110" i="9"/>
  <c r="F9110" i="9"/>
  <c r="D9109" i="9"/>
  <c r="H9109" i="9"/>
  <c r="I9106" i="9"/>
  <c r="I9105" i="9"/>
  <c r="H9104" i="9"/>
  <c r="G9103" i="9"/>
  <c r="B9102" i="9"/>
  <c r="F9102" i="9"/>
  <c r="D9101" i="9"/>
  <c r="H9101" i="9"/>
  <c r="I9098" i="9"/>
  <c r="I9097" i="9"/>
  <c r="H9096" i="9"/>
  <c r="G9095" i="9"/>
  <c r="B9094" i="9"/>
  <c r="F9094" i="9"/>
  <c r="D9093" i="9"/>
  <c r="H9093" i="9"/>
  <c r="I9090" i="9"/>
  <c r="I9089" i="9"/>
  <c r="H9088" i="9"/>
  <c r="G9087" i="9"/>
  <c r="B9086" i="9"/>
  <c r="F9086" i="9"/>
  <c r="D9085" i="9"/>
  <c r="H9085" i="9"/>
  <c r="I9082" i="9"/>
  <c r="I9081" i="9"/>
  <c r="H9080" i="9"/>
  <c r="G9079" i="9"/>
  <c r="B9078" i="9"/>
  <c r="F9078" i="9"/>
  <c r="D9077" i="9"/>
  <c r="H9077" i="9"/>
  <c r="I9074" i="9"/>
  <c r="I9073" i="9"/>
  <c r="H9072" i="9"/>
  <c r="G9071" i="9"/>
  <c r="B9070" i="9"/>
  <c r="F9070" i="9"/>
  <c r="D9069" i="9"/>
  <c r="H9069" i="9"/>
  <c r="I9066" i="9"/>
  <c r="I9065" i="9"/>
  <c r="H9064" i="9"/>
  <c r="G9063" i="9"/>
  <c r="B9062" i="9"/>
  <c r="F9062" i="9"/>
  <c r="D9061" i="9"/>
  <c r="H9061" i="9"/>
  <c r="I9058" i="9"/>
  <c r="I9057" i="9"/>
  <c r="H9056" i="9"/>
  <c r="G9055" i="9"/>
  <c r="B9054" i="9"/>
  <c r="F9054" i="9"/>
  <c r="D9053" i="9"/>
  <c r="H9053" i="9"/>
  <c r="I9050" i="9"/>
  <c r="I9049" i="9"/>
  <c r="H9048" i="9"/>
  <c r="G9047" i="9"/>
  <c r="B9046" i="9"/>
  <c r="F9046" i="9"/>
  <c r="D9045" i="9"/>
  <c r="H9045" i="9"/>
  <c r="I9042" i="9"/>
  <c r="I9041" i="9"/>
  <c r="H9040" i="9"/>
  <c r="G9039" i="9"/>
  <c r="B9038" i="9"/>
  <c r="F9038" i="9"/>
  <c r="D9037" i="9"/>
  <c r="H9037" i="9"/>
  <c r="I9034" i="9"/>
  <c r="I9033" i="9"/>
  <c r="H9032" i="9"/>
  <c r="G9031" i="9"/>
  <c r="B9030" i="9"/>
  <c r="F9030" i="9"/>
  <c r="D9029" i="9"/>
  <c r="H9029" i="9"/>
  <c r="I9026" i="9"/>
  <c r="I9025" i="9"/>
  <c r="H9024" i="9"/>
  <c r="G9023" i="9"/>
  <c r="B9022" i="9"/>
  <c r="F9022" i="9"/>
  <c r="D9021" i="9"/>
  <c r="H9021" i="9"/>
  <c r="I9018" i="9"/>
  <c r="I9017" i="9"/>
  <c r="H9016" i="9"/>
  <c r="G9015" i="9"/>
  <c r="B9014" i="9"/>
  <c r="F9014" i="9"/>
  <c r="D9013" i="9"/>
  <c r="H9013" i="9"/>
  <c r="I9010" i="9"/>
  <c r="I9009" i="9"/>
  <c r="H9008" i="9"/>
  <c r="G9007" i="9"/>
  <c r="B9006" i="9"/>
  <c r="F9006" i="9"/>
  <c r="D9005" i="9"/>
  <c r="H9005" i="9"/>
  <c r="I9002" i="9"/>
  <c r="I9001" i="9"/>
  <c r="H9000" i="9"/>
  <c r="G8999" i="9"/>
  <c r="B8998" i="9"/>
  <c r="F8998" i="9"/>
  <c r="D8997" i="9"/>
  <c r="H8997" i="9"/>
  <c r="I8994" i="9"/>
  <c r="I8993" i="9"/>
  <c r="H8992" i="9"/>
  <c r="G8991" i="9"/>
  <c r="B8990" i="9"/>
  <c r="F8990" i="9"/>
  <c r="D8989" i="9"/>
  <c r="H8989" i="9"/>
  <c r="I8986" i="9"/>
  <c r="I8985" i="9"/>
  <c r="H8984" i="9"/>
  <c r="G8983" i="9"/>
  <c r="B8982" i="9"/>
  <c r="F8982" i="9"/>
  <c r="D8981" i="9"/>
  <c r="H8981" i="9"/>
  <c r="I8978" i="9"/>
  <c r="I8977" i="9"/>
  <c r="H8976" i="9"/>
  <c r="G8975" i="9"/>
  <c r="B8974" i="9"/>
  <c r="F8974" i="9"/>
  <c r="D8973" i="9"/>
  <c r="H8973" i="9"/>
  <c r="I8970" i="9"/>
  <c r="I8969" i="9"/>
  <c r="H8968" i="9"/>
  <c r="G8967" i="9"/>
  <c r="B8966" i="9"/>
  <c r="F8966" i="9"/>
  <c r="D8965" i="9"/>
  <c r="H8965" i="9"/>
  <c r="I8962" i="9"/>
  <c r="I8961" i="9"/>
  <c r="H8960" i="9"/>
  <c r="G8959" i="9"/>
  <c r="B8958" i="9"/>
  <c r="F8958" i="9"/>
  <c r="D8957" i="9"/>
  <c r="H8957" i="9"/>
  <c r="I8954" i="9"/>
  <c r="I8953" i="9"/>
  <c r="H8952" i="9"/>
  <c r="G8951" i="9"/>
  <c r="B8950" i="9"/>
  <c r="F8950" i="9"/>
  <c r="D8949" i="9"/>
  <c r="H8949" i="9"/>
  <c r="I8946" i="9"/>
  <c r="I8945" i="9"/>
  <c r="H8944" i="9"/>
  <c r="G8943" i="9"/>
  <c r="B8942" i="9"/>
  <c r="F8942" i="9"/>
  <c r="D8941" i="9"/>
  <c r="H8941" i="9"/>
  <c r="I8938" i="9"/>
  <c r="I8937" i="9"/>
  <c r="H8936" i="9"/>
  <c r="G8935" i="9"/>
  <c r="B8934" i="9"/>
  <c r="F8934" i="9"/>
  <c r="D8933" i="9"/>
  <c r="H8933" i="9"/>
  <c r="I8930" i="9"/>
  <c r="I8929" i="9"/>
  <c r="H8928" i="9"/>
  <c r="G8927" i="9"/>
  <c r="B8926" i="9"/>
  <c r="F8926" i="9"/>
  <c r="D8925" i="9"/>
  <c r="H8925" i="9"/>
  <c r="I8922" i="9"/>
  <c r="I8921" i="9"/>
  <c r="H8920" i="9"/>
  <c r="G8919" i="9"/>
  <c r="B8918" i="9"/>
  <c r="F8918" i="9"/>
  <c r="B8910" i="9"/>
  <c r="F8910" i="9"/>
  <c r="C8910" i="9"/>
  <c r="G8910" i="9"/>
  <c r="B8902" i="9"/>
  <c r="F8902" i="9"/>
  <c r="C8902" i="9"/>
  <c r="G8902" i="9"/>
  <c r="B8894" i="9"/>
  <c r="F8894" i="9"/>
  <c r="C8894" i="9"/>
  <c r="G8894" i="9"/>
  <c r="B8886" i="9"/>
  <c r="F8886" i="9"/>
  <c r="C8886" i="9"/>
  <c r="G8886" i="9"/>
  <c r="B8878" i="9"/>
  <c r="F8878" i="9"/>
  <c r="C8878" i="9"/>
  <c r="G8878" i="9"/>
  <c r="B8870" i="9"/>
  <c r="F8870" i="9"/>
  <c r="C8870" i="9"/>
  <c r="G8870" i="9"/>
  <c r="B8862" i="9"/>
  <c r="F8862" i="9"/>
  <c r="C8862" i="9"/>
  <c r="G8862" i="9"/>
  <c r="B8854" i="9"/>
  <c r="F8854" i="9"/>
  <c r="C8854" i="9"/>
  <c r="G8854" i="9"/>
  <c r="B8846" i="9"/>
  <c r="F8846" i="9"/>
  <c r="C8846" i="9"/>
  <c r="G8846" i="9"/>
  <c r="B8838" i="9"/>
  <c r="F8838" i="9"/>
  <c r="C8838" i="9"/>
  <c r="G8838" i="9"/>
  <c r="B8830" i="9"/>
  <c r="F8830" i="9"/>
  <c r="C8830" i="9"/>
  <c r="G8830" i="9"/>
  <c r="B8822" i="9"/>
  <c r="F8822" i="9"/>
  <c r="C8822" i="9"/>
  <c r="G8822" i="9"/>
  <c r="B8814" i="9"/>
  <c r="F8814" i="9"/>
  <c r="C8814" i="9"/>
  <c r="G8814" i="9"/>
  <c r="B8806" i="9"/>
  <c r="F8806" i="9"/>
  <c r="C8806" i="9"/>
  <c r="G8806" i="9"/>
  <c r="B8798" i="9"/>
  <c r="F8798" i="9"/>
  <c r="C8798" i="9"/>
  <c r="G8798" i="9"/>
  <c r="B8790" i="9"/>
  <c r="F8790" i="9"/>
  <c r="C8790" i="9"/>
  <c r="G8790" i="9"/>
  <c r="B8782" i="9"/>
  <c r="F8782" i="9"/>
  <c r="C8782" i="9"/>
  <c r="G8782" i="9"/>
  <c r="B8774" i="9"/>
  <c r="F8774" i="9"/>
  <c r="C8774" i="9"/>
  <c r="G8774" i="9"/>
  <c r="B8766" i="9"/>
  <c r="F8766" i="9"/>
  <c r="C8766" i="9"/>
  <c r="G8766" i="9"/>
  <c r="B8758" i="9"/>
  <c r="F8758" i="9"/>
  <c r="C8758" i="9"/>
  <c r="G8758" i="9"/>
  <c r="B8750" i="9"/>
  <c r="F8750" i="9"/>
  <c r="C8750" i="9"/>
  <c r="G8750" i="9"/>
  <c r="B9120" i="9"/>
  <c r="F9120" i="9"/>
  <c r="D9119" i="9"/>
  <c r="H9119" i="9"/>
  <c r="B9112" i="9"/>
  <c r="F9112" i="9"/>
  <c r="D9111" i="9"/>
  <c r="H9111" i="9"/>
  <c r="B9104" i="9"/>
  <c r="F9104" i="9"/>
  <c r="D9103" i="9"/>
  <c r="H9103" i="9"/>
  <c r="B9096" i="9"/>
  <c r="F9096" i="9"/>
  <c r="D9095" i="9"/>
  <c r="H9095" i="9"/>
  <c r="B9088" i="9"/>
  <c r="F9088" i="9"/>
  <c r="D9087" i="9"/>
  <c r="H9087" i="9"/>
  <c r="B9080" i="9"/>
  <c r="F9080" i="9"/>
  <c r="D9079" i="9"/>
  <c r="H9079" i="9"/>
  <c r="B9072" i="9"/>
  <c r="F9072" i="9"/>
  <c r="D9071" i="9"/>
  <c r="H9071" i="9"/>
  <c r="B9064" i="9"/>
  <c r="F9064" i="9"/>
  <c r="D9063" i="9"/>
  <c r="H9063" i="9"/>
  <c r="B9056" i="9"/>
  <c r="F9056" i="9"/>
  <c r="D9055" i="9"/>
  <c r="H9055" i="9"/>
  <c r="B9048" i="9"/>
  <c r="F9048" i="9"/>
  <c r="D9047" i="9"/>
  <c r="H9047" i="9"/>
  <c r="B9040" i="9"/>
  <c r="F9040" i="9"/>
  <c r="D9039" i="9"/>
  <c r="H9039" i="9"/>
  <c r="B9032" i="9"/>
  <c r="F9032" i="9"/>
  <c r="D9031" i="9"/>
  <c r="H9031" i="9"/>
  <c r="B9024" i="9"/>
  <c r="F9024" i="9"/>
  <c r="D9023" i="9"/>
  <c r="H9023" i="9"/>
  <c r="B9016" i="9"/>
  <c r="F9016" i="9"/>
  <c r="D9015" i="9"/>
  <c r="H9015" i="9"/>
  <c r="B9008" i="9"/>
  <c r="F9008" i="9"/>
  <c r="D9007" i="9"/>
  <c r="H9007" i="9"/>
  <c r="B9000" i="9"/>
  <c r="F9000" i="9"/>
  <c r="D8999" i="9"/>
  <c r="H8999" i="9"/>
  <c r="B8992" i="9"/>
  <c r="F8992" i="9"/>
  <c r="D8991" i="9"/>
  <c r="H8991" i="9"/>
  <c r="B8984" i="9"/>
  <c r="F8984" i="9"/>
  <c r="D8983" i="9"/>
  <c r="H8983" i="9"/>
  <c r="B8976" i="9"/>
  <c r="F8976" i="9"/>
  <c r="D8975" i="9"/>
  <c r="H8975" i="9"/>
  <c r="B8968" i="9"/>
  <c r="F8968" i="9"/>
  <c r="D8967" i="9"/>
  <c r="H8967" i="9"/>
  <c r="B8960" i="9"/>
  <c r="F8960" i="9"/>
  <c r="D8959" i="9"/>
  <c r="H8959" i="9"/>
  <c r="B8952" i="9"/>
  <c r="F8952" i="9"/>
  <c r="D8951" i="9"/>
  <c r="H8951" i="9"/>
  <c r="B8944" i="9"/>
  <c r="F8944" i="9"/>
  <c r="D8943" i="9"/>
  <c r="H8943" i="9"/>
  <c r="B8936" i="9"/>
  <c r="F8936" i="9"/>
  <c r="D8935" i="9"/>
  <c r="H8935" i="9"/>
  <c r="B8928" i="9"/>
  <c r="F8928" i="9"/>
  <c r="D8927" i="9"/>
  <c r="H8927" i="9"/>
  <c r="B8920" i="9"/>
  <c r="F8920" i="9"/>
  <c r="D8919" i="9"/>
  <c r="H8919" i="9"/>
  <c r="B8916" i="9"/>
  <c r="F8916" i="9"/>
  <c r="C8916" i="9"/>
  <c r="G8916" i="9"/>
  <c r="B8908" i="9"/>
  <c r="F8908" i="9"/>
  <c r="C8908" i="9"/>
  <c r="G8908" i="9"/>
  <c r="B8900" i="9"/>
  <c r="F8900" i="9"/>
  <c r="C8900" i="9"/>
  <c r="G8900" i="9"/>
  <c r="B8892" i="9"/>
  <c r="F8892" i="9"/>
  <c r="C8892" i="9"/>
  <c r="G8892" i="9"/>
  <c r="B8884" i="9"/>
  <c r="F8884" i="9"/>
  <c r="C8884" i="9"/>
  <c r="G8884" i="9"/>
  <c r="B8876" i="9"/>
  <c r="F8876" i="9"/>
  <c r="C8876" i="9"/>
  <c r="G8876" i="9"/>
  <c r="B8868" i="9"/>
  <c r="F8868" i="9"/>
  <c r="C8868" i="9"/>
  <c r="G8868" i="9"/>
  <c r="B8860" i="9"/>
  <c r="F8860" i="9"/>
  <c r="C8860" i="9"/>
  <c r="G8860" i="9"/>
  <c r="B8852" i="9"/>
  <c r="F8852" i="9"/>
  <c r="C8852" i="9"/>
  <c r="G8852" i="9"/>
  <c r="B8844" i="9"/>
  <c r="F8844" i="9"/>
  <c r="C8844" i="9"/>
  <c r="G8844" i="9"/>
  <c r="B8836" i="9"/>
  <c r="F8836" i="9"/>
  <c r="C8836" i="9"/>
  <c r="G8836" i="9"/>
  <c r="B8828" i="9"/>
  <c r="F8828" i="9"/>
  <c r="C8828" i="9"/>
  <c r="G8828" i="9"/>
  <c r="B8820" i="9"/>
  <c r="F8820" i="9"/>
  <c r="C8820" i="9"/>
  <c r="G8820" i="9"/>
  <c r="B8812" i="9"/>
  <c r="F8812" i="9"/>
  <c r="C8812" i="9"/>
  <c r="G8812" i="9"/>
  <c r="B8804" i="9"/>
  <c r="F8804" i="9"/>
  <c r="C8804" i="9"/>
  <c r="G8804" i="9"/>
  <c r="B8796" i="9"/>
  <c r="F8796" i="9"/>
  <c r="C8796" i="9"/>
  <c r="G8796" i="9"/>
  <c r="B8788" i="9"/>
  <c r="F8788" i="9"/>
  <c r="C8788" i="9"/>
  <c r="G8788" i="9"/>
  <c r="B8780" i="9"/>
  <c r="F8780" i="9"/>
  <c r="C8780" i="9"/>
  <c r="G8780" i="9"/>
  <c r="B8772" i="9"/>
  <c r="F8772" i="9"/>
  <c r="C8772" i="9"/>
  <c r="G8772" i="9"/>
  <c r="B8768" i="9"/>
  <c r="F8768" i="9"/>
  <c r="C8768" i="9"/>
  <c r="G8768" i="9"/>
  <c r="B8760" i="9"/>
  <c r="F8760" i="9"/>
  <c r="C8760" i="9"/>
  <c r="G8760" i="9"/>
  <c r="B8752" i="9"/>
  <c r="F8752" i="9"/>
  <c r="C8752" i="9"/>
  <c r="G8752" i="9"/>
  <c r="B8744" i="9"/>
  <c r="F8744" i="9"/>
  <c r="C8744" i="9"/>
  <c r="G8744" i="9"/>
  <c r="H9132" i="9"/>
  <c r="D9132" i="9"/>
  <c r="H9130" i="9"/>
  <c r="D9130" i="9"/>
  <c r="H9128" i="9"/>
  <c r="D9128" i="9"/>
  <c r="B9122" i="9"/>
  <c r="F9122" i="9"/>
  <c r="D9121" i="9"/>
  <c r="H9121" i="9"/>
  <c r="E9120" i="9"/>
  <c r="E9119" i="9"/>
  <c r="B9114" i="9"/>
  <c r="F9114" i="9"/>
  <c r="D9113" i="9"/>
  <c r="H9113" i="9"/>
  <c r="E9112" i="9"/>
  <c r="E9111" i="9"/>
  <c r="B9106" i="9"/>
  <c r="F9106" i="9"/>
  <c r="D9105" i="9"/>
  <c r="H9105" i="9"/>
  <c r="E9104" i="9"/>
  <c r="E9103" i="9"/>
  <c r="B9098" i="9"/>
  <c r="F9098" i="9"/>
  <c r="D9097" i="9"/>
  <c r="H9097" i="9"/>
  <c r="E9096" i="9"/>
  <c r="E9095" i="9"/>
  <c r="B9090" i="9"/>
  <c r="F9090" i="9"/>
  <c r="D9089" i="9"/>
  <c r="H9089" i="9"/>
  <c r="E9088" i="9"/>
  <c r="E9087" i="9"/>
  <c r="B9082" i="9"/>
  <c r="F9082" i="9"/>
  <c r="D9081" i="9"/>
  <c r="H9081" i="9"/>
  <c r="E9080" i="9"/>
  <c r="E9079" i="9"/>
  <c r="B9074" i="9"/>
  <c r="F9074" i="9"/>
  <c r="D9073" i="9"/>
  <c r="H9073" i="9"/>
  <c r="E9072" i="9"/>
  <c r="E9071" i="9"/>
  <c r="B9066" i="9"/>
  <c r="F9066" i="9"/>
  <c r="D9065" i="9"/>
  <c r="H9065" i="9"/>
  <c r="E9064" i="9"/>
  <c r="E9063" i="9"/>
  <c r="B9058" i="9"/>
  <c r="F9058" i="9"/>
  <c r="D9057" i="9"/>
  <c r="H9057" i="9"/>
  <c r="E9056" i="9"/>
  <c r="E9055" i="9"/>
  <c r="B9050" i="9"/>
  <c r="F9050" i="9"/>
  <c r="D9049" i="9"/>
  <c r="H9049" i="9"/>
  <c r="E9048" i="9"/>
  <c r="E9047" i="9"/>
  <c r="B9042" i="9"/>
  <c r="F9042" i="9"/>
  <c r="D9041" i="9"/>
  <c r="H9041" i="9"/>
  <c r="E9040" i="9"/>
  <c r="E9039" i="9"/>
  <c r="B9034" i="9"/>
  <c r="F9034" i="9"/>
  <c r="D9033" i="9"/>
  <c r="H9033" i="9"/>
  <c r="E9032" i="9"/>
  <c r="E9031" i="9"/>
  <c r="B9026" i="9"/>
  <c r="F9026" i="9"/>
  <c r="D9025" i="9"/>
  <c r="H9025" i="9"/>
  <c r="E9024" i="9"/>
  <c r="E9023" i="9"/>
  <c r="B9018" i="9"/>
  <c r="F9018" i="9"/>
  <c r="D9017" i="9"/>
  <c r="H9017" i="9"/>
  <c r="E9016" i="9"/>
  <c r="E9015" i="9"/>
  <c r="B9010" i="9"/>
  <c r="F9010" i="9"/>
  <c r="D9009" i="9"/>
  <c r="H9009" i="9"/>
  <c r="E9008" i="9"/>
  <c r="E9007" i="9"/>
  <c r="B9002" i="9"/>
  <c r="F9002" i="9"/>
  <c r="D9001" i="9"/>
  <c r="H9001" i="9"/>
  <c r="E9000" i="9"/>
  <c r="E8999" i="9"/>
  <c r="B8994" i="9"/>
  <c r="F8994" i="9"/>
  <c r="D8993" i="9"/>
  <c r="H8993" i="9"/>
  <c r="E8992" i="9"/>
  <c r="E8991" i="9"/>
  <c r="B8986" i="9"/>
  <c r="F8986" i="9"/>
  <c r="D8985" i="9"/>
  <c r="H8985" i="9"/>
  <c r="E8984" i="9"/>
  <c r="E8983" i="9"/>
  <c r="B8978" i="9"/>
  <c r="F8978" i="9"/>
  <c r="D8977" i="9"/>
  <c r="H8977" i="9"/>
  <c r="E8976" i="9"/>
  <c r="E8975" i="9"/>
  <c r="B8970" i="9"/>
  <c r="F8970" i="9"/>
  <c r="D8969" i="9"/>
  <c r="H8969" i="9"/>
  <c r="E8968" i="9"/>
  <c r="E8967" i="9"/>
  <c r="B8962" i="9"/>
  <c r="F8962" i="9"/>
  <c r="D8961" i="9"/>
  <c r="H8961" i="9"/>
  <c r="E8960" i="9"/>
  <c r="E8959" i="9"/>
  <c r="B8954" i="9"/>
  <c r="F8954" i="9"/>
  <c r="D8953" i="9"/>
  <c r="H8953" i="9"/>
  <c r="E8952" i="9"/>
  <c r="E8951" i="9"/>
  <c r="B8946" i="9"/>
  <c r="F8946" i="9"/>
  <c r="D8945" i="9"/>
  <c r="H8945" i="9"/>
  <c r="E8944" i="9"/>
  <c r="E8943" i="9"/>
  <c r="B8938" i="9"/>
  <c r="F8938" i="9"/>
  <c r="D8937" i="9"/>
  <c r="H8937" i="9"/>
  <c r="E8936" i="9"/>
  <c r="E8935" i="9"/>
  <c r="B8930" i="9"/>
  <c r="F8930" i="9"/>
  <c r="D8929" i="9"/>
  <c r="H8929" i="9"/>
  <c r="E8928" i="9"/>
  <c r="E8927" i="9"/>
  <c r="B8922" i="9"/>
  <c r="F8922" i="9"/>
  <c r="D8921" i="9"/>
  <c r="H8921" i="9"/>
  <c r="E8920" i="9"/>
  <c r="E8919" i="9"/>
  <c r="H8916" i="9"/>
  <c r="B8914" i="9"/>
  <c r="F8914" i="9"/>
  <c r="C8914" i="9"/>
  <c r="G8914" i="9"/>
  <c r="H8908" i="9"/>
  <c r="B8906" i="9"/>
  <c r="F8906" i="9"/>
  <c r="C8906" i="9"/>
  <c r="G8906" i="9"/>
  <c r="H8900" i="9"/>
  <c r="B8898" i="9"/>
  <c r="F8898" i="9"/>
  <c r="C8898" i="9"/>
  <c r="G8898" i="9"/>
  <c r="H8892" i="9"/>
  <c r="B8890" i="9"/>
  <c r="F8890" i="9"/>
  <c r="C8890" i="9"/>
  <c r="G8890" i="9"/>
  <c r="H8884" i="9"/>
  <c r="B8882" i="9"/>
  <c r="F8882" i="9"/>
  <c r="C8882" i="9"/>
  <c r="G8882" i="9"/>
  <c r="H8876" i="9"/>
  <c r="B8874" i="9"/>
  <c r="F8874" i="9"/>
  <c r="C8874" i="9"/>
  <c r="G8874" i="9"/>
  <c r="H8868" i="9"/>
  <c r="B8866" i="9"/>
  <c r="F8866" i="9"/>
  <c r="C8866" i="9"/>
  <c r="G8866" i="9"/>
  <c r="H8860" i="9"/>
  <c r="B8858" i="9"/>
  <c r="F8858" i="9"/>
  <c r="C8858" i="9"/>
  <c r="G8858" i="9"/>
  <c r="H8852" i="9"/>
  <c r="B8850" i="9"/>
  <c r="F8850" i="9"/>
  <c r="C8850" i="9"/>
  <c r="G8850" i="9"/>
  <c r="H8844" i="9"/>
  <c r="B8842" i="9"/>
  <c r="F8842" i="9"/>
  <c r="C8842" i="9"/>
  <c r="G8842" i="9"/>
  <c r="H8836" i="9"/>
  <c r="B8834" i="9"/>
  <c r="F8834" i="9"/>
  <c r="C8834" i="9"/>
  <c r="G8834" i="9"/>
  <c r="H8828" i="9"/>
  <c r="B8826" i="9"/>
  <c r="F8826" i="9"/>
  <c r="C8826" i="9"/>
  <c r="G8826" i="9"/>
  <c r="H8820" i="9"/>
  <c r="B8818" i="9"/>
  <c r="F8818" i="9"/>
  <c r="C8818" i="9"/>
  <c r="G8818" i="9"/>
  <c r="H8812" i="9"/>
  <c r="B8810" i="9"/>
  <c r="F8810" i="9"/>
  <c r="C8810" i="9"/>
  <c r="G8810" i="9"/>
  <c r="H8804" i="9"/>
  <c r="B8802" i="9"/>
  <c r="F8802" i="9"/>
  <c r="C8802" i="9"/>
  <c r="G8802" i="9"/>
  <c r="H8796" i="9"/>
  <c r="B8794" i="9"/>
  <c r="F8794" i="9"/>
  <c r="C8794" i="9"/>
  <c r="G8794" i="9"/>
  <c r="H8788" i="9"/>
  <c r="B8786" i="9"/>
  <c r="F8786" i="9"/>
  <c r="C8786" i="9"/>
  <c r="G8786" i="9"/>
  <c r="H8780" i="9"/>
  <c r="B8778" i="9"/>
  <c r="F8778" i="9"/>
  <c r="C8778" i="9"/>
  <c r="G8778" i="9"/>
  <c r="H8772" i="9"/>
  <c r="B8770" i="9"/>
  <c r="F8770" i="9"/>
  <c r="C8770" i="9"/>
  <c r="G8770" i="9"/>
  <c r="H8768" i="9"/>
  <c r="B8762" i="9"/>
  <c r="F8762" i="9"/>
  <c r="C8762" i="9"/>
  <c r="G8762" i="9"/>
  <c r="H8760" i="9"/>
  <c r="B8754" i="9"/>
  <c r="F8754" i="9"/>
  <c r="C8754" i="9"/>
  <c r="G8754" i="9"/>
  <c r="H8752" i="9"/>
  <c r="B8746" i="9"/>
  <c r="F8746" i="9"/>
  <c r="C8746" i="9"/>
  <c r="G8746" i="9"/>
  <c r="H8744" i="9"/>
  <c r="G9132" i="9"/>
  <c r="G9130" i="9"/>
  <c r="G9128" i="9"/>
  <c r="G9126" i="9"/>
  <c r="C9126" i="9"/>
  <c r="G9125" i="9"/>
  <c r="B9125" i="9"/>
  <c r="B9124" i="9"/>
  <c r="F9124" i="9"/>
  <c r="D9123" i="9"/>
  <c r="H9123" i="9"/>
  <c r="E9122" i="9"/>
  <c r="E9121" i="9"/>
  <c r="I9120" i="9"/>
  <c r="D9120" i="9"/>
  <c r="I9119" i="9"/>
  <c r="C9119" i="9"/>
  <c r="H9118" i="9"/>
  <c r="C9118" i="9"/>
  <c r="G9117" i="9"/>
  <c r="B9117" i="9"/>
  <c r="B9116" i="9"/>
  <c r="F9116" i="9"/>
  <c r="D9115" i="9"/>
  <c r="H9115" i="9"/>
  <c r="E9114" i="9"/>
  <c r="E9113" i="9"/>
  <c r="I9112" i="9"/>
  <c r="D9112" i="9"/>
  <c r="I9111" i="9"/>
  <c r="C9111" i="9"/>
  <c r="H9110" i="9"/>
  <c r="C9110" i="9"/>
  <c r="G9109" i="9"/>
  <c r="B9109" i="9"/>
  <c r="B9108" i="9"/>
  <c r="F9108" i="9"/>
  <c r="D9107" i="9"/>
  <c r="H9107" i="9"/>
  <c r="E9106" i="9"/>
  <c r="E9105" i="9"/>
  <c r="I9104" i="9"/>
  <c r="D9104" i="9"/>
  <c r="I9103" i="9"/>
  <c r="C9103" i="9"/>
  <c r="H9102" i="9"/>
  <c r="C9102" i="9"/>
  <c r="G9101" i="9"/>
  <c r="B9101" i="9"/>
  <c r="B9100" i="9"/>
  <c r="F9100" i="9"/>
  <c r="D9099" i="9"/>
  <c r="H9099" i="9"/>
  <c r="E9098" i="9"/>
  <c r="E9097" i="9"/>
  <c r="I9096" i="9"/>
  <c r="D9096" i="9"/>
  <c r="I9095" i="9"/>
  <c r="C9095" i="9"/>
  <c r="H9094" i="9"/>
  <c r="C9094" i="9"/>
  <c r="G9093" i="9"/>
  <c r="B9093" i="9"/>
  <c r="B9092" i="9"/>
  <c r="F9092" i="9"/>
  <c r="D9091" i="9"/>
  <c r="H9091" i="9"/>
  <c r="E9090" i="9"/>
  <c r="E9089" i="9"/>
  <c r="I9088" i="9"/>
  <c r="D9088" i="9"/>
  <c r="I9087" i="9"/>
  <c r="C9087" i="9"/>
  <c r="H9086" i="9"/>
  <c r="C9086" i="9"/>
  <c r="G9085" i="9"/>
  <c r="B9085" i="9"/>
  <c r="B9084" i="9"/>
  <c r="F9084" i="9"/>
  <c r="D9083" i="9"/>
  <c r="H9083" i="9"/>
  <c r="E9082" i="9"/>
  <c r="E9081" i="9"/>
  <c r="I9080" i="9"/>
  <c r="D9080" i="9"/>
  <c r="I9079" i="9"/>
  <c r="C9079" i="9"/>
  <c r="H9078" i="9"/>
  <c r="C9078" i="9"/>
  <c r="G9077" i="9"/>
  <c r="B9077" i="9"/>
  <c r="B9076" i="9"/>
  <c r="F9076" i="9"/>
  <c r="D9075" i="9"/>
  <c r="H9075" i="9"/>
  <c r="E9074" i="9"/>
  <c r="E9073" i="9"/>
  <c r="I9072" i="9"/>
  <c r="D9072" i="9"/>
  <c r="I9071" i="9"/>
  <c r="C9071" i="9"/>
  <c r="H9070" i="9"/>
  <c r="C9070" i="9"/>
  <c r="G9069" i="9"/>
  <c r="B9069" i="9"/>
  <c r="B9068" i="9"/>
  <c r="F9068" i="9"/>
  <c r="D9067" i="9"/>
  <c r="H9067" i="9"/>
  <c r="E9066" i="9"/>
  <c r="E9065" i="9"/>
  <c r="I9064" i="9"/>
  <c r="D9064" i="9"/>
  <c r="I9063" i="9"/>
  <c r="C9063" i="9"/>
  <c r="H9062" i="9"/>
  <c r="C9062" i="9"/>
  <c r="G9061" i="9"/>
  <c r="B9061" i="9"/>
  <c r="B9060" i="9"/>
  <c r="F9060" i="9"/>
  <c r="D9059" i="9"/>
  <c r="H9059" i="9"/>
  <c r="E9058" i="9"/>
  <c r="E9057" i="9"/>
  <c r="I9056" i="9"/>
  <c r="D9056" i="9"/>
  <c r="I9055" i="9"/>
  <c r="C9055" i="9"/>
  <c r="H9054" i="9"/>
  <c r="C9054" i="9"/>
  <c r="G9053" i="9"/>
  <c r="B9053" i="9"/>
  <c r="B9052" i="9"/>
  <c r="F9052" i="9"/>
  <c r="D9051" i="9"/>
  <c r="H9051" i="9"/>
  <c r="E9050" i="9"/>
  <c r="E9049" i="9"/>
  <c r="I9048" i="9"/>
  <c r="D9048" i="9"/>
  <c r="I9047" i="9"/>
  <c r="C9047" i="9"/>
  <c r="H9046" i="9"/>
  <c r="C9046" i="9"/>
  <c r="G9045" i="9"/>
  <c r="B9045" i="9"/>
  <c r="B9044" i="9"/>
  <c r="F9044" i="9"/>
  <c r="D9043" i="9"/>
  <c r="H9043" i="9"/>
  <c r="E9042" i="9"/>
  <c r="E9041" i="9"/>
  <c r="I9040" i="9"/>
  <c r="D9040" i="9"/>
  <c r="I9039" i="9"/>
  <c r="C9039" i="9"/>
  <c r="H9038" i="9"/>
  <c r="C9038" i="9"/>
  <c r="G9037" i="9"/>
  <c r="B9037" i="9"/>
  <c r="B9036" i="9"/>
  <c r="F9036" i="9"/>
  <c r="D9035" i="9"/>
  <c r="H9035" i="9"/>
  <c r="E9034" i="9"/>
  <c r="E9033" i="9"/>
  <c r="I9032" i="9"/>
  <c r="D9032" i="9"/>
  <c r="I9031" i="9"/>
  <c r="C9031" i="9"/>
  <c r="H9030" i="9"/>
  <c r="C9030" i="9"/>
  <c r="G9029" i="9"/>
  <c r="B9029" i="9"/>
  <c r="B9028" i="9"/>
  <c r="F9028" i="9"/>
  <c r="D9027" i="9"/>
  <c r="H9027" i="9"/>
  <c r="E9026" i="9"/>
  <c r="E9025" i="9"/>
  <c r="I9024" i="9"/>
  <c r="D9024" i="9"/>
  <c r="I9023" i="9"/>
  <c r="C9023" i="9"/>
  <c r="H9022" i="9"/>
  <c r="C9022" i="9"/>
  <c r="G9021" i="9"/>
  <c r="B9021" i="9"/>
  <c r="B9020" i="9"/>
  <c r="F9020" i="9"/>
  <c r="D9019" i="9"/>
  <c r="H9019" i="9"/>
  <c r="E9018" i="9"/>
  <c r="E9017" i="9"/>
  <c r="I9016" i="9"/>
  <c r="D9016" i="9"/>
  <c r="I9015" i="9"/>
  <c r="C9015" i="9"/>
  <c r="H9014" i="9"/>
  <c r="C9014" i="9"/>
  <c r="G9013" i="9"/>
  <c r="B9013" i="9"/>
  <c r="B9012" i="9"/>
  <c r="F9012" i="9"/>
  <c r="D9011" i="9"/>
  <c r="H9011" i="9"/>
  <c r="E9010" i="9"/>
  <c r="E9009" i="9"/>
  <c r="I9008" i="9"/>
  <c r="D9008" i="9"/>
  <c r="I9007" i="9"/>
  <c r="C9007" i="9"/>
  <c r="H9006" i="9"/>
  <c r="C9006" i="9"/>
  <c r="G9005" i="9"/>
  <c r="B9005" i="9"/>
  <c r="B9004" i="9"/>
  <c r="F9004" i="9"/>
  <c r="D9003" i="9"/>
  <c r="H9003" i="9"/>
  <c r="E9002" i="9"/>
  <c r="E9001" i="9"/>
  <c r="I9000" i="9"/>
  <c r="D9000" i="9"/>
  <c r="I8999" i="9"/>
  <c r="C8999" i="9"/>
  <c r="H8998" i="9"/>
  <c r="C8998" i="9"/>
  <c r="G8997" i="9"/>
  <c r="B8997" i="9"/>
  <c r="B8996" i="9"/>
  <c r="F8996" i="9"/>
  <c r="D8995" i="9"/>
  <c r="H8995" i="9"/>
  <c r="E8994" i="9"/>
  <c r="E8993" i="9"/>
  <c r="I8992" i="9"/>
  <c r="D8992" i="9"/>
  <c r="I8991" i="9"/>
  <c r="C8991" i="9"/>
  <c r="H8990" i="9"/>
  <c r="C8990" i="9"/>
  <c r="G8989" i="9"/>
  <c r="B8989" i="9"/>
  <c r="B8988" i="9"/>
  <c r="F8988" i="9"/>
  <c r="D8987" i="9"/>
  <c r="H8987" i="9"/>
  <c r="E8986" i="9"/>
  <c r="E8985" i="9"/>
  <c r="I8984" i="9"/>
  <c r="D8984" i="9"/>
  <c r="I8983" i="9"/>
  <c r="C8983" i="9"/>
  <c r="H8982" i="9"/>
  <c r="C8982" i="9"/>
  <c r="G8981" i="9"/>
  <c r="B8981" i="9"/>
  <c r="B8980" i="9"/>
  <c r="F8980" i="9"/>
  <c r="D8979" i="9"/>
  <c r="H8979" i="9"/>
  <c r="E8978" i="9"/>
  <c r="E8977" i="9"/>
  <c r="I8976" i="9"/>
  <c r="D8976" i="9"/>
  <c r="I8975" i="9"/>
  <c r="C8975" i="9"/>
  <c r="H8974" i="9"/>
  <c r="C8974" i="9"/>
  <c r="G8973" i="9"/>
  <c r="B8973" i="9"/>
  <c r="B8972" i="9"/>
  <c r="F8972" i="9"/>
  <c r="D8971" i="9"/>
  <c r="H8971" i="9"/>
  <c r="E8970" i="9"/>
  <c r="E8969" i="9"/>
  <c r="I8968" i="9"/>
  <c r="D8968" i="9"/>
  <c r="I8967" i="9"/>
  <c r="C8967" i="9"/>
  <c r="H8966" i="9"/>
  <c r="C8966" i="9"/>
  <c r="G8965" i="9"/>
  <c r="B8965" i="9"/>
  <c r="B8964" i="9"/>
  <c r="F8964" i="9"/>
  <c r="D8963" i="9"/>
  <c r="H8963" i="9"/>
  <c r="E8962" i="9"/>
  <c r="E8961" i="9"/>
  <c r="I8960" i="9"/>
  <c r="D8960" i="9"/>
  <c r="I8959" i="9"/>
  <c r="C8959" i="9"/>
  <c r="H8958" i="9"/>
  <c r="C8958" i="9"/>
  <c r="G8957" i="9"/>
  <c r="B8957" i="9"/>
  <c r="B8956" i="9"/>
  <c r="F8956" i="9"/>
  <c r="D8955" i="9"/>
  <c r="H8955" i="9"/>
  <c r="E8954" i="9"/>
  <c r="E8953" i="9"/>
  <c r="I8952" i="9"/>
  <c r="D8952" i="9"/>
  <c r="I8951" i="9"/>
  <c r="C8951" i="9"/>
  <c r="H8950" i="9"/>
  <c r="C8950" i="9"/>
  <c r="G8949" i="9"/>
  <c r="B8949" i="9"/>
  <c r="B8948" i="9"/>
  <c r="F8948" i="9"/>
  <c r="D8947" i="9"/>
  <c r="H8947" i="9"/>
  <c r="E8946" i="9"/>
  <c r="E8945" i="9"/>
  <c r="I8944" i="9"/>
  <c r="D8944" i="9"/>
  <c r="I8943" i="9"/>
  <c r="C8943" i="9"/>
  <c r="H8942" i="9"/>
  <c r="C8942" i="9"/>
  <c r="G8941" i="9"/>
  <c r="B8941" i="9"/>
  <c r="B8940" i="9"/>
  <c r="F8940" i="9"/>
  <c r="D8939" i="9"/>
  <c r="H8939" i="9"/>
  <c r="E8938" i="9"/>
  <c r="E8937" i="9"/>
  <c r="I8936" i="9"/>
  <c r="D8936" i="9"/>
  <c r="I8935" i="9"/>
  <c r="C8935" i="9"/>
  <c r="H8934" i="9"/>
  <c r="C8934" i="9"/>
  <c r="G8933" i="9"/>
  <c r="B8933" i="9"/>
  <c r="B8932" i="9"/>
  <c r="F8932" i="9"/>
  <c r="D8931" i="9"/>
  <c r="H8931" i="9"/>
  <c r="E8930" i="9"/>
  <c r="E8929" i="9"/>
  <c r="I8928" i="9"/>
  <c r="D8928" i="9"/>
  <c r="I8927" i="9"/>
  <c r="C8927" i="9"/>
  <c r="H8926" i="9"/>
  <c r="C8926" i="9"/>
  <c r="G8925" i="9"/>
  <c r="B8925" i="9"/>
  <c r="B8924" i="9"/>
  <c r="F8924" i="9"/>
  <c r="D8923" i="9"/>
  <c r="H8923" i="9"/>
  <c r="E8922" i="9"/>
  <c r="E8921" i="9"/>
  <c r="I8920" i="9"/>
  <c r="D8920" i="9"/>
  <c r="I8919" i="9"/>
  <c r="C8919" i="9"/>
  <c r="H8918" i="9"/>
  <c r="C8918" i="9"/>
  <c r="E8916" i="9"/>
  <c r="H8914" i="9"/>
  <c r="B8912" i="9"/>
  <c r="F8912" i="9"/>
  <c r="C8912" i="9"/>
  <c r="G8912" i="9"/>
  <c r="D8910" i="9"/>
  <c r="E8908" i="9"/>
  <c r="H8906" i="9"/>
  <c r="B8904" i="9"/>
  <c r="F8904" i="9"/>
  <c r="C8904" i="9"/>
  <c r="G8904" i="9"/>
  <c r="D8902" i="9"/>
  <c r="E8900" i="9"/>
  <c r="H8898" i="9"/>
  <c r="B8896" i="9"/>
  <c r="F8896" i="9"/>
  <c r="C8896" i="9"/>
  <c r="G8896" i="9"/>
  <c r="D8894" i="9"/>
  <c r="E8892" i="9"/>
  <c r="H8890" i="9"/>
  <c r="B8888" i="9"/>
  <c r="F8888" i="9"/>
  <c r="C8888" i="9"/>
  <c r="G8888" i="9"/>
  <c r="D8886" i="9"/>
  <c r="E8884" i="9"/>
  <c r="H8882" i="9"/>
  <c r="B8880" i="9"/>
  <c r="F8880" i="9"/>
  <c r="C8880" i="9"/>
  <c r="G8880" i="9"/>
  <c r="D8878" i="9"/>
  <c r="E8876" i="9"/>
  <c r="H8874" i="9"/>
  <c r="B8872" i="9"/>
  <c r="F8872" i="9"/>
  <c r="C8872" i="9"/>
  <c r="G8872" i="9"/>
  <c r="D8870" i="9"/>
  <c r="E8868" i="9"/>
  <c r="H8866" i="9"/>
  <c r="B8864" i="9"/>
  <c r="F8864" i="9"/>
  <c r="C8864" i="9"/>
  <c r="G8864" i="9"/>
  <c r="D8862" i="9"/>
  <c r="E8860" i="9"/>
  <c r="H8858" i="9"/>
  <c r="B8856" i="9"/>
  <c r="F8856" i="9"/>
  <c r="C8856" i="9"/>
  <c r="G8856" i="9"/>
  <c r="D8854" i="9"/>
  <c r="E8852" i="9"/>
  <c r="H8850" i="9"/>
  <c r="B8848" i="9"/>
  <c r="F8848" i="9"/>
  <c r="C8848" i="9"/>
  <c r="G8848" i="9"/>
  <c r="D8846" i="9"/>
  <c r="E8844" i="9"/>
  <c r="H8842" i="9"/>
  <c r="B8840" i="9"/>
  <c r="F8840" i="9"/>
  <c r="C8840" i="9"/>
  <c r="G8840" i="9"/>
  <c r="D8838" i="9"/>
  <c r="E8836" i="9"/>
  <c r="H8834" i="9"/>
  <c r="B8832" i="9"/>
  <c r="F8832" i="9"/>
  <c r="C8832" i="9"/>
  <c r="G8832" i="9"/>
  <c r="D8830" i="9"/>
  <c r="E8828" i="9"/>
  <c r="H8826" i="9"/>
  <c r="B8824" i="9"/>
  <c r="F8824" i="9"/>
  <c r="C8824" i="9"/>
  <c r="G8824" i="9"/>
  <c r="D8822" i="9"/>
  <c r="E8820" i="9"/>
  <c r="H8818" i="9"/>
  <c r="B8816" i="9"/>
  <c r="F8816" i="9"/>
  <c r="C8816" i="9"/>
  <c r="G8816" i="9"/>
  <c r="D8814" i="9"/>
  <c r="E8812" i="9"/>
  <c r="H8810" i="9"/>
  <c r="B8808" i="9"/>
  <c r="F8808" i="9"/>
  <c r="C8808" i="9"/>
  <c r="G8808" i="9"/>
  <c r="D8806" i="9"/>
  <c r="E8804" i="9"/>
  <c r="H8802" i="9"/>
  <c r="B8800" i="9"/>
  <c r="F8800" i="9"/>
  <c r="C8800" i="9"/>
  <c r="G8800" i="9"/>
  <c r="D8798" i="9"/>
  <c r="E8796" i="9"/>
  <c r="H8794" i="9"/>
  <c r="B8792" i="9"/>
  <c r="F8792" i="9"/>
  <c r="C8792" i="9"/>
  <c r="G8792" i="9"/>
  <c r="D8790" i="9"/>
  <c r="E8788" i="9"/>
  <c r="H8786" i="9"/>
  <c r="B8784" i="9"/>
  <c r="F8784" i="9"/>
  <c r="C8784" i="9"/>
  <c r="G8784" i="9"/>
  <c r="D8782" i="9"/>
  <c r="E8780" i="9"/>
  <c r="H8778" i="9"/>
  <c r="B8776" i="9"/>
  <c r="F8776" i="9"/>
  <c r="C8776" i="9"/>
  <c r="G8776" i="9"/>
  <c r="D8774" i="9"/>
  <c r="E8772" i="9"/>
  <c r="H8770" i="9"/>
  <c r="E8768" i="9"/>
  <c r="D8766" i="9"/>
  <c r="B8764" i="9"/>
  <c r="F8764" i="9"/>
  <c r="C8764" i="9"/>
  <c r="G8764" i="9"/>
  <c r="H8762" i="9"/>
  <c r="E8760" i="9"/>
  <c r="D8758" i="9"/>
  <c r="B8756" i="9"/>
  <c r="F8756" i="9"/>
  <c r="C8756" i="9"/>
  <c r="G8756" i="9"/>
  <c r="H8754" i="9"/>
  <c r="E8752" i="9"/>
  <c r="D8750" i="9"/>
  <c r="B8748" i="9"/>
  <c r="F8748" i="9"/>
  <c r="C8748" i="9"/>
  <c r="G8748" i="9"/>
  <c r="H8746" i="9"/>
  <c r="E8744" i="9"/>
  <c r="G8742" i="9"/>
  <c r="C8742" i="9"/>
  <c r="G8740" i="9"/>
  <c r="C8740" i="9"/>
  <c r="G8738" i="9"/>
  <c r="C8738" i="9"/>
  <c r="G8736" i="9"/>
  <c r="C8736" i="9"/>
  <c r="G8734" i="9"/>
  <c r="C8734" i="9"/>
  <c r="G8732" i="9"/>
  <c r="C8732" i="9"/>
  <c r="G8730" i="9"/>
  <c r="C8730" i="9"/>
  <c r="G8728" i="9"/>
  <c r="C8728" i="9"/>
  <c r="G8726" i="9"/>
  <c r="C8726" i="9"/>
  <c r="G8724" i="9"/>
  <c r="C8724" i="9"/>
  <c r="G8722" i="9"/>
  <c r="C8722" i="9"/>
  <c r="G8720" i="9"/>
  <c r="C8720" i="9"/>
  <c r="G8718" i="9"/>
  <c r="C8718" i="9"/>
  <c r="G8716" i="9"/>
  <c r="C8716" i="9"/>
  <c r="G8714" i="9"/>
  <c r="C8714" i="9"/>
  <c r="G8712" i="9"/>
  <c r="C8712" i="9"/>
  <c r="G8710" i="9"/>
  <c r="C8710" i="9"/>
  <c r="G8708" i="9"/>
  <c r="C8708" i="9"/>
  <c r="G8706" i="9"/>
  <c r="C8706" i="9"/>
  <c r="G8704" i="9"/>
  <c r="C8704" i="9"/>
  <c r="G8702" i="9"/>
  <c r="C8702" i="9"/>
  <c r="G8700" i="9"/>
  <c r="C8700" i="9"/>
  <c r="G8698" i="9"/>
  <c r="C8698" i="9"/>
  <c r="G8696" i="9"/>
  <c r="C8696" i="9"/>
  <c r="G8694" i="9"/>
  <c r="C8694" i="9"/>
  <c r="G8692" i="9"/>
  <c r="C8692" i="9"/>
  <c r="G8690" i="9"/>
  <c r="C8690" i="9"/>
  <c r="G8688" i="9"/>
  <c r="C8688" i="9"/>
  <c r="G8686" i="9"/>
  <c r="C8686" i="9"/>
  <c r="G8684" i="9"/>
  <c r="C8684" i="9"/>
  <c r="G8682" i="9"/>
  <c r="C8682" i="9"/>
  <c r="G8680" i="9"/>
  <c r="C8680" i="9"/>
  <c r="G8678" i="9"/>
  <c r="C8678" i="9"/>
  <c r="G8676" i="9"/>
  <c r="C8676" i="9"/>
  <c r="G8674" i="9"/>
  <c r="C8674" i="9"/>
  <c r="G8672" i="9"/>
  <c r="C8672" i="9"/>
  <c r="G8670" i="9"/>
  <c r="C8670" i="9"/>
  <c r="G8668" i="9"/>
  <c r="C8668" i="9"/>
  <c r="G8666" i="9"/>
  <c r="C8666" i="9"/>
  <c r="G8664" i="9"/>
  <c r="C8664" i="9"/>
  <c r="G8662" i="9"/>
  <c r="C8662" i="9"/>
  <c r="G8660" i="9"/>
  <c r="C8660" i="9"/>
  <c r="G8658" i="9"/>
  <c r="C8658" i="9"/>
  <c r="G8656" i="9"/>
  <c r="C8656" i="9"/>
  <c r="G8654" i="9"/>
  <c r="C8654" i="9"/>
  <c r="G8652" i="9"/>
  <c r="C8652" i="9"/>
  <c r="G8650" i="9"/>
  <c r="C8650" i="9"/>
  <c r="G8648" i="9"/>
  <c r="C8648" i="9"/>
  <c r="G8646" i="9"/>
  <c r="C8646" i="9"/>
  <c r="G8644" i="9"/>
  <c r="C8644" i="9"/>
  <c r="G8642" i="9"/>
  <c r="C8642" i="9"/>
  <c r="G8640" i="9"/>
  <c r="C8640" i="9"/>
  <c r="G8638" i="9"/>
  <c r="C8638" i="9"/>
  <c r="G8636" i="9"/>
  <c r="C8636" i="9"/>
  <c r="G8634" i="9"/>
  <c r="C8634" i="9"/>
  <c r="G8632" i="9"/>
  <c r="C8632" i="9"/>
  <c r="G8630" i="9"/>
  <c r="C8630" i="9"/>
  <c r="G8628" i="9"/>
  <c r="C8628" i="9"/>
  <c r="G8626" i="9"/>
  <c r="C8626" i="9"/>
  <c r="G8624" i="9"/>
  <c r="C8624" i="9"/>
  <c r="G8622" i="9"/>
  <c r="C8622" i="9"/>
  <c r="G8620" i="9"/>
  <c r="C8620" i="9"/>
  <c r="G8618" i="9"/>
  <c r="C8618" i="9"/>
  <c r="G8616" i="9"/>
  <c r="C8616" i="9"/>
  <c r="G8614" i="9"/>
  <c r="C8614" i="9"/>
  <c r="G8612" i="9"/>
  <c r="C8612" i="9"/>
  <c r="G8610" i="9"/>
  <c r="C8610" i="9"/>
  <c r="G8608" i="9"/>
  <c r="C8608" i="9"/>
  <c r="G8606" i="9"/>
  <c r="C8606" i="9"/>
  <c r="G8604" i="9"/>
  <c r="C8604" i="9"/>
  <c r="G8602" i="9"/>
  <c r="C8602" i="9"/>
  <c r="G8600" i="9"/>
  <c r="C8600" i="9"/>
  <c r="G8598" i="9"/>
  <c r="C8598" i="9"/>
  <c r="G8596" i="9"/>
  <c r="C8596" i="9"/>
  <c r="G8594" i="9"/>
  <c r="C8594" i="9"/>
  <c r="G8592" i="9"/>
  <c r="C8592" i="9"/>
  <c r="G8590" i="9"/>
  <c r="C8590" i="9"/>
  <c r="G8588" i="9"/>
  <c r="C8588" i="9"/>
  <c r="G8586" i="9"/>
  <c r="C8586" i="9"/>
  <c r="G8584" i="9"/>
  <c r="C8584" i="9"/>
  <c r="G8582" i="9"/>
  <c r="C8582" i="9"/>
  <c r="G8580" i="9"/>
  <c r="C8580" i="9"/>
  <c r="G8578" i="9"/>
  <c r="C8578" i="9"/>
  <c r="I8577" i="9"/>
  <c r="E8577" i="9"/>
  <c r="E8576" i="9"/>
  <c r="I8575" i="9"/>
  <c r="D8575" i="9"/>
  <c r="I8574" i="9"/>
  <c r="C8574" i="9"/>
  <c r="H8573" i="9"/>
  <c r="G8572" i="9"/>
  <c r="B8571" i="9"/>
  <c r="F8571" i="9"/>
  <c r="D8570" i="9"/>
  <c r="H8570" i="9"/>
  <c r="E8569" i="9"/>
  <c r="E8568" i="9"/>
  <c r="I8567" i="9"/>
  <c r="D8567" i="9"/>
  <c r="I8566" i="9"/>
  <c r="C8566" i="9"/>
  <c r="H8565" i="9"/>
  <c r="G8564" i="9"/>
  <c r="B8563" i="9"/>
  <c r="F8563" i="9"/>
  <c r="D8562" i="9"/>
  <c r="H8562" i="9"/>
  <c r="E8561" i="9"/>
  <c r="E8560" i="9"/>
  <c r="I8559" i="9"/>
  <c r="D8559" i="9"/>
  <c r="I8558" i="9"/>
  <c r="C8558" i="9"/>
  <c r="H8557" i="9"/>
  <c r="G8556" i="9"/>
  <c r="B8555" i="9"/>
  <c r="F8555" i="9"/>
  <c r="D8554" i="9"/>
  <c r="H8554" i="9"/>
  <c r="E8553" i="9"/>
  <c r="E8552" i="9"/>
  <c r="I8551" i="9"/>
  <c r="D8551" i="9"/>
  <c r="I8550" i="9"/>
  <c r="C8550" i="9"/>
  <c r="H8549" i="9"/>
  <c r="G8548" i="9"/>
  <c r="B8547" i="9"/>
  <c r="F8547" i="9"/>
  <c r="D8546" i="9"/>
  <c r="H8546" i="9"/>
  <c r="E8545" i="9"/>
  <c r="E8544" i="9"/>
  <c r="I8543" i="9"/>
  <c r="D8543" i="9"/>
  <c r="I8542" i="9"/>
  <c r="C8542" i="9"/>
  <c r="H8541" i="9"/>
  <c r="G8540" i="9"/>
  <c r="B8539" i="9"/>
  <c r="F8539" i="9"/>
  <c r="D8538" i="9"/>
  <c r="H8538" i="9"/>
  <c r="E8537" i="9"/>
  <c r="E8536" i="9"/>
  <c r="I8535" i="9"/>
  <c r="D8535" i="9"/>
  <c r="I8534" i="9"/>
  <c r="C8534" i="9"/>
  <c r="H8533" i="9"/>
  <c r="G8532" i="9"/>
  <c r="B8531" i="9"/>
  <c r="F8531" i="9"/>
  <c r="D8530" i="9"/>
  <c r="H8530" i="9"/>
  <c r="E8529" i="9"/>
  <c r="E8528" i="9"/>
  <c r="I8527" i="9"/>
  <c r="D8527" i="9"/>
  <c r="I8526" i="9"/>
  <c r="C8526" i="9"/>
  <c r="H8525" i="9"/>
  <c r="G8524" i="9"/>
  <c r="B8523" i="9"/>
  <c r="F8523" i="9"/>
  <c r="D8522" i="9"/>
  <c r="H8522" i="9"/>
  <c r="E8521" i="9"/>
  <c r="E8520" i="9"/>
  <c r="I8519" i="9"/>
  <c r="D8519" i="9"/>
  <c r="I8518" i="9"/>
  <c r="C8518" i="9"/>
  <c r="H8517" i="9"/>
  <c r="G8516" i="9"/>
  <c r="B8515" i="9"/>
  <c r="F8515" i="9"/>
  <c r="D8514" i="9"/>
  <c r="H8514" i="9"/>
  <c r="E8513" i="9"/>
  <c r="E8512" i="9"/>
  <c r="I8511" i="9"/>
  <c r="D8511" i="9"/>
  <c r="I8510" i="9"/>
  <c r="C8510" i="9"/>
  <c r="H8509" i="9"/>
  <c r="G8508" i="9"/>
  <c r="B8507" i="9"/>
  <c r="F8507" i="9"/>
  <c r="D8506" i="9"/>
  <c r="H8506" i="9"/>
  <c r="E8505" i="9"/>
  <c r="E8504" i="9"/>
  <c r="I8503" i="9"/>
  <c r="D8503" i="9"/>
  <c r="I8502" i="9"/>
  <c r="C8502" i="9"/>
  <c r="H8501" i="9"/>
  <c r="G8500" i="9"/>
  <c r="B8499" i="9"/>
  <c r="F8499" i="9"/>
  <c r="D8498" i="9"/>
  <c r="H8498" i="9"/>
  <c r="E8497" i="9"/>
  <c r="E8496" i="9"/>
  <c r="I8495" i="9"/>
  <c r="D8495" i="9"/>
  <c r="I8494" i="9"/>
  <c r="C8494" i="9"/>
  <c r="H8493" i="9"/>
  <c r="G8492" i="9"/>
  <c r="B8491" i="9"/>
  <c r="F8491" i="9"/>
  <c r="D8490" i="9"/>
  <c r="H8490" i="9"/>
  <c r="E8489" i="9"/>
  <c r="E8488" i="9"/>
  <c r="I8487" i="9"/>
  <c r="D8487" i="9"/>
  <c r="I8486" i="9"/>
  <c r="C8486" i="9"/>
  <c r="H8485" i="9"/>
  <c r="G8484" i="9"/>
  <c r="B8483" i="9"/>
  <c r="F8483" i="9"/>
  <c r="D8482" i="9"/>
  <c r="H8482" i="9"/>
  <c r="E8481" i="9"/>
  <c r="E8480" i="9"/>
  <c r="I8479" i="9"/>
  <c r="D8479" i="9"/>
  <c r="I8478" i="9"/>
  <c r="C8478" i="9"/>
  <c r="H8477" i="9"/>
  <c r="G8476" i="9"/>
  <c r="B8475" i="9"/>
  <c r="F8475" i="9"/>
  <c r="D8474" i="9"/>
  <c r="H8474" i="9"/>
  <c r="E8473" i="9"/>
  <c r="E8472" i="9"/>
  <c r="I8471" i="9"/>
  <c r="D8471" i="9"/>
  <c r="I8470" i="9"/>
  <c r="C8470" i="9"/>
  <c r="H8469" i="9"/>
  <c r="G8468" i="9"/>
  <c r="B8467" i="9"/>
  <c r="F8467" i="9"/>
  <c r="D8466" i="9"/>
  <c r="H8466" i="9"/>
  <c r="E8463" i="9"/>
  <c r="H8461" i="9"/>
  <c r="C8459" i="9"/>
  <c r="G8459" i="9"/>
  <c r="B8459" i="9"/>
  <c r="F8459" i="9"/>
  <c r="E8455" i="9"/>
  <c r="H8453" i="9"/>
  <c r="C8451" i="9"/>
  <c r="G8451" i="9"/>
  <c r="B8451" i="9"/>
  <c r="F8451" i="9"/>
  <c r="E8447" i="9"/>
  <c r="H8445" i="9"/>
  <c r="C8443" i="9"/>
  <c r="G8443" i="9"/>
  <c r="B8443" i="9"/>
  <c r="F8443" i="9"/>
  <c r="E8439" i="9"/>
  <c r="H8437" i="9"/>
  <c r="C8435" i="9"/>
  <c r="G8435" i="9"/>
  <c r="B8435" i="9"/>
  <c r="F8435" i="9"/>
  <c r="E8431" i="9"/>
  <c r="H8429" i="9"/>
  <c r="C8427" i="9"/>
  <c r="G8427" i="9"/>
  <c r="B8427" i="9"/>
  <c r="F8427" i="9"/>
  <c r="E8423" i="9"/>
  <c r="H8421" i="9"/>
  <c r="C8419" i="9"/>
  <c r="G8419" i="9"/>
  <c r="B8419" i="9"/>
  <c r="F8419" i="9"/>
  <c r="E8415" i="9"/>
  <c r="H8413" i="9"/>
  <c r="C8411" i="9"/>
  <c r="G8411" i="9"/>
  <c r="B8411" i="9"/>
  <c r="F8411" i="9"/>
  <c r="E8407" i="9"/>
  <c r="H8405" i="9"/>
  <c r="C8403" i="9"/>
  <c r="G8403" i="9"/>
  <c r="B8403" i="9"/>
  <c r="F8403" i="9"/>
  <c r="E8399" i="9"/>
  <c r="H8397" i="9"/>
  <c r="C8395" i="9"/>
  <c r="G8395" i="9"/>
  <c r="B8395" i="9"/>
  <c r="F8395" i="9"/>
  <c r="E8391" i="9"/>
  <c r="H8389" i="9"/>
  <c r="C8387" i="9"/>
  <c r="G8387" i="9"/>
  <c r="B8387" i="9"/>
  <c r="F8387" i="9"/>
  <c r="E8383" i="9"/>
  <c r="H8381" i="9"/>
  <c r="C8379" i="9"/>
  <c r="G8379" i="9"/>
  <c r="B8379" i="9"/>
  <c r="F8379" i="9"/>
  <c r="E8375" i="9"/>
  <c r="H8373" i="9"/>
  <c r="C8369" i="9"/>
  <c r="G8369" i="9"/>
  <c r="B8369" i="9"/>
  <c r="F8369" i="9"/>
  <c r="H8367" i="9"/>
  <c r="E8365" i="9"/>
  <c r="C8361" i="9"/>
  <c r="G8361" i="9"/>
  <c r="B8361" i="9"/>
  <c r="F8361" i="9"/>
  <c r="H8359" i="9"/>
  <c r="H8917" i="9"/>
  <c r="H8915" i="9"/>
  <c r="H8913" i="9"/>
  <c r="H8911" i="9"/>
  <c r="H8909" i="9"/>
  <c r="H8907" i="9"/>
  <c r="H8905" i="9"/>
  <c r="H8903" i="9"/>
  <c r="H8901" i="9"/>
  <c r="H8899" i="9"/>
  <c r="H8897" i="9"/>
  <c r="H8895" i="9"/>
  <c r="H8893" i="9"/>
  <c r="H8891" i="9"/>
  <c r="H8889" i="9"/>
  <c r="H8887" i="9"/>
  <c r="H8885" i="9"/>
  <c r="H8883" i="9"/>
  <c r="H8881" i="9"/>
  <c r="H8879" i="9"/>
  <c r="H8877" i="9"/>
  <c r="H8875" i="9"/>
  <c r="H8873" i="9"/>
  <c r="H8871" i="9"/>
  <c r="H8869" i="9"/>
  <c r="H8867" i="9"/>
  <c r="H8865" i="9"/>
  <c r="H8863" i="9"/>
  <c r="H8861" i="9"/>
  <c r="H8859" i="9"/>
  <c r="H8857" i="9"/>
  <c r="H8855" i="9"/>
  <c r="H8853" i="9"/>
  <c r="H8851" i="9"/>
  <c r="H8849" i="9"/>
  <c r="H8847" i="9"/>
  <c r="H8845" i="9"/>
  <c r="H8843" i="9"/>
  <c r="H8841" i="9"/>
  <c r="H8839" i="9"/>
  <c r="H8837" i="9"/>
  <c r="H8835" i="9"/>
  <c r="H8833" i="9"/>
  <c r="H8831" i="9"/>
  <c r="H8829" i="9"/>
  <c r="H8827" i="9"/>
  <c r="H8825" i="9"/>
  <c r="H8823" i="9"/>
  <c r="H8821" i="9"/>
  <c r="H8819" i="9"/>
  <c r="H8817" i="9"/>
  <c r="H8815" i="9"/>
  <c r="H8813" i="9"/>
  <c r="H8811" i="9"/>
  <c r="H8809" i="9"/>
  <c r="H8807" i="9"/>
  <c r="H8805" i="9"/>
  <c r="H8803" i="9"/>
  <c r="H8801" i="9"/>
  <c r="H8799" i="9"/>
  <c r="H8797" i="9"/>
  <c r="H8795" i="9"/>
  <c r="H8793" i="9"/>
  <c r="H8791" i="9"/>
  <c r="H8789" i="9"/>
  <c r="H8787" i="9"/>
  <c r="H8785" i="9"/>
  <c r="H8783" i="9"/>
  <c r="H8781" i="9"/>
  <c r="H8779" i="9"/>
  <c r="H8777" i="9"/>
  <c r="H8775" i="9"/>
  <c r="H8773" i="9"/>
  <c r="H8771" i="9"/>
  <c r="F8742" i="9"/>
  <c r="F8740" i="9"/>
  <c r="F8738" i="9"/>
  <c r="F8736" i="9"/>
  <c r="F8734" i="9"/>
  <c r="F8732" i="9"/>
  <c r="F8730" i="9"/>
  <c r="F8728" i="9"/>
  <c r="F8726" i="9"/>
  <c r="F8724" i="9"/>
  <c r="F8722" i="9"/>
  <c r="F8720" i="9"/>
  <c r="F8718" i="9"/>
  <c r="F8716" i="9"/>
  <c r="F8714" i="9"/>
  <c r="F8712" i="9"/>
  <c r="F8710" i="9"/>
  <c r="F8708" i="9"/>
  <c r="F8706" i="9"/>
  <c r="F8704" i="9"/>
  <c r="F8702" i="9"/>
  <c r="B8702" i="9"/>
  <c r="F8700" i="9"/>
  <c r="B8700" i="9"/>
  <c r="F8698" i="9"/>
  <c r="B8698" i="9"/>
  <c r="F8696" i="9"/>
  <c r="B8696" i="9"/>
  <c r="F8694" i="9"/>
  <c r="B8694" i="9"/>
  <c r="F8692" i="9"/>
  <c r="B8692" i="9"/>
  <c r="F8690" i="9"/>
  <c r="B8690" i="9"/>
  <c r="F8688" i="9"/>
  <c r="B8688" i="9"/>
  <c r="F8686" i="9"/>
  <c r="B8686" i="9"/>
  <c r="F8684" i="9"/>
  <c r="B8684" i="9"/>
  <c r="F8682" i="9"/>
  <c r="B8682" i="9"/>
  <c r="F8680" i="9"/>
  <c r="B8680" i="9"/>
  <c r="F8678" i="9"/>
  <c r="B8678" i="9"/>
  <c r="F8676" i="9"/>
  <c r="B8676" i="9"/>
  <c r="F8674" i="9"/>
  <c r="B8674" i="9"/>
  <c r="F8672" i="9"/>
  <c r="B8672" i="9"/>
  <c r="F8670" i="9"/>
  <c r="B8670" i="9"/>
  <c r="F8668" i="9"/>
  <c r="B8668" i="9"/>
  <c r="F8666" i="9"/>
  <c r="B8666" i="9"/>
  <c r="F8664" i="9"/>
  <c r="B8664" i="9"/>
  <c r="F8662" i="9"/>
  <c r="B8662" i="9"/>
  <c r="F8660" i="9"/>
  <c r="B8660" i="9"/>
  <c r="F8658" i="9"/>
  <c r="B8658" i="9"/>
  <c r="F8656" i="9"/>
  <c r="B8656" i="9"/>
  <c r="F8654" i="9"/>
  <c r="B8654" i="9"/>
  <c r="F8652" i="9"/>
  <c r="B8652" i="9"/>
  <c r="F8650" i="9"/>
  <c r="B8650" i="9"/>
  <c r="F8648" i="9"/>
  <c r="B8648" i="9"/>
  <c r="F8646" i="9"/>
  <c r="B8646" i="9"/>
  <c r="F8644" i="9"/>
  <c r="B8644" i="9"/>
  <c r="F8642" i="9"/>
  <c r="B8642" i="9"/>
  <c r="F8640" i="9"/>
  <c r="B8640" i="9"/>
  <c r="F8638" i="9"/>
  <c r="B8638" i="9"/>
  <c r="F8636" i="9"/>
  <c r="B8636" i="9"/>
  <c r="F8634" i="9"/>
  <c r="B8634" i="9"/>
  <c r="F8632" i="9"/>
  <c r="B8632" i="9"/>
  <c r="F8630" i="9"/>
  <c r="B8630" i="9"/>
  <c r="F8628" i="9"/>
  <c r="B8628" i="9"/>
  <c r="F8626" i="9"/>
  <c r="B8626" i="9"/>
  <c r="F8624" i="9"/>
  <c r="B8624" i="9"/>
  <c r="F8622" i="9"/>
  <c r="B8622" i="9"/>
  <c r="F8620" i="9"/>
  <c r="B8620" i="9"/>
  <c r="F8618" i="9"/>
  <c r="B8618" i="9"/>
  <c r="F8616" i="9"/>
  <c r="B8616" i="9"/>
  <c r="F8614" i="9"/>
  <c r="B8614" i="9"/>
  <c r="F8612" i="9"/>
  <c r="B8612" i="9"/>
  <c r="F8610" i="9"/>
  <c r="B8610" i="9"/>
  <c r="F8608" i="9"/>
  <c r="B8608" i="9"/>
  <c r="F8606" i="9"/>
  <c r="B8606" i="9"/>
  <c r="F8604" i="9"/>
  <c r="B8604" i="9"/>
  <c r="F8602" i="9"/>
  <c r="B8602" i="9"/>
  <c r="F8600" i="9"/>
  <c r="B8600" i="9"/>
  <c r="F8598" i="9"/>
  <c r="B8598" i="9"/>
  <c r="F8596" i="9"/>
  <c r="B8596" i="9"/>
  <c r="F8594" i="9"/>
  <c r="B8594" i="9"/>
  <c r="F8592" i="9"/>
  <c r="B8592" i="9"/>
  <c r="F8590" i="9"/>
  <c r="B8590" i="9"/>
  <c r="F8588" i="9"/>
  <c r="B8588" i="9"/>
  <c r="F8586" i="9"/>
  <c r="B8586" i="9"/>
  <c r="F8584" i="9"/>
  <c r="B8584" i="9"/>
  <c r="F8582" i="9"/>
  <c r="B8582" i="9"/>
  <c r="F8580" i="9"/>
  <c r="B8580" i="9"/>
  <c r="F8578" i="9"/>
  <c r="B8578" i="9"/>
  <c r="H8577" i="9"/>
  <c r="D8577" i="9"/>
  <c r="I8576" i="9"/>
  <c r="H8575" i="9"/>
  <c r="G8574" i="9"/>
  <c r="B8573" i="9"/>
  <c r="F8573" i="9"/>
  <c r="D8572" i="9"/>
  <c r="H8572" i="9"/>
  <c r="I8569" i="9"/>
  <c r="I8568" i="9"/>
  <c r="H8567" i="9"/>
  <c r="G8566" i="9"/>
  <c r="B8565" i="9"/>
  <c r="F8565" i="9"/>
  <c r="D8564" i="9"/>
  <c r="H8564" i="9"/>
  <c r="I8561" i="9"/>
  <c r="I8560" i="9"/>
  <c r="H8559" i="9"/>
  <c r="G8558" i="9"/>
  <c r="B8557" i="9"/>
  <c r="F8557" i="9"/>
  <c r="D8556" i="9"/>
  <c r="H8556" i="9"/>
  <c r="I8553" i="9"/>
  <c r="I8552" i="9"/>
  <c r="H8551" i="9"/>
  <c r="G8550" i="9"/>
  <c r="B8549" i="9"/>
  <c r="F8549" i="9"/>
  <c r="D8548" i="9"/>
  <c r="H8548" i="9"/>
  <c r="I8545" i="9"/>
  <c r="I8544" i="9"/>
  <c r="H8543" i="9"/>
  <c r="G8542" i="9"/>
  <c r="B8541" i="9"/>
  <c r="F8541" i="9"/>
  <c r="D8540" i="9"/>
  <c r="H8540" i="9"/>
  <c r="I8537" i="9"/>
  <c r="I8536" i="9"/>
  <c r="H8535" i="9"/>
  <c r="G8534" i="9"/>
  <c r="B8533" i="9"/>
  <c r="F8533" i="9"/>
  <c r="D8532" i="9"/>
  <c r="H8532" i="9"/>
  <c r="I8529" i="9"/>
  <c r="I8528" i="9"/>
  <c r="H8527" i="9"/>
  <c r="G8526" i="9"/>
  <c r="B8525" i="9"/>
  <c r="F8525" i="9"/>
  <c r="D8524" i="9"/>
  <c r="H8524" i="9"/>
  <c r="I8521" i="9"/>
  <c r="I8520" i="9"/>
  <c r="H8519" i="9"/>
  <c r="G8518" i="9"/>
  <c r="B8517" i="9"/>
  <c r="F8517" i="9"/>
  <c r="D8516" i="9"/>
  <c r="H8516" i="9"/>
  <c r="I8513" i="9"/>
  <c r="I8512" i="9"/>
  <c r="H8511" i="9"/>
  <c r="G8510" i="9"/>
  <c r="B8509" i="9"/>
  <c r="F8509" i="9"/>
  <c r="D8508" i="9"/>
  <c r="H8508" i="9"/>
  <c r="I8505" i="9"/>
  <c r="I8504" i="9"/>
  <c r="H8503" i="9"/>
  <c r="G8502" i="9"/>
  <c r="B8501" i="9"/>
  <c r="F8501" i="9"/>
  <c r="D8500" i="9"/>
  <c r="H8500" i="9"/>
  <c r="I8497" i="9"/>
  <c r="I8496" i="9"/>
  <c r="H8495" i="9"/>
  <c r="G8494" i="9"/>
  <c r="B8493" i="9"/>
  <c r="F8493" i="9"/>
  <c r="D8492" i="9"/>
  <c r="H8492" i="9"/>
  <c r="I8489" i="9"/>
  <c r="I8488" i="9"/>
  <c r="H8487" i="9"/>
  <c r="G8486" i="9"/>
  <c r="B8485" i="9"/>
  <c r="F8485" i="9"/>
  <c r="D8484" i="9"/>
  <c r="H8484" i="9"/>
  <c r="I8481" i="9"/>
  <c r="I8480" i="9"/>
  <c r="H8479" i="9"/>
  <c r="G8478" i="9"/>
  <c r="B8477" i="9"/>
  <c r="F8477" i="9"/>
  <c r="D8476" i="9"/>
  <c r="H8476" i="9"/>
  <c r="I8473" i="9"/>
  <c r="I8472" i="9"/>
  <c r="H8471" i="9"/>
  <c r="G8470" i="9"/>
  <c r="B8469" i="9"/>
  <c r="F8469" i="9"/>
  <c r="D8468" i="9"/>
  <c r="H8468" i="9"/>
  <c r="C8465" i="9"/>
  <c r="G8465" i="9"/>
  <c r="B8465" i="9"/>
  <c r="F8465" i="9"/>
  <c r="C8457" i="9"/>
  <c r="G8457" i="9"/>
  <c r="B8457" i="9"/>
  <c r="F8457" i="9"/>
  <c r="C8449" i="9"/>
  <c r="G8449" i="9"/>
  <c r="B8449" i="9"/>
  <c r="F8449" i="9"/>
  <c r="C8441" i="9"/>
  <c r="G8441" i="9"/>
  <c r="B8441" i="9"/>
  <c r="F8441" i="9"/>
  <c r="C8433" i="9"/>
  <c r="G8433" i="9"/>
  <c r="B8433" i="9"/>
  <c r="F8433" i="9"/>
  <c r="C8425" i="9"/>
  <c r="G8425" i="9"/>
  <c r="B8425" i="9"/>
  <c r="F8425" i="9"/>
  <c r="C8417" i="9"/>
  <c r="G8417" i="9"/>
  <c r="B8417" i="9"/>
  <c r="F8417" i="9"/>
  <c r="C8409" i="9"/>
  <c r="G8409" i="9"/>
  <c r="B8409" i="9"/>
  <c r="F8409" i="9"/>
  <c r="C8401" i="9"/>
  <c r="G8401" i="9"/>
  <c r="B8401" i="9"/>
  <c r="F8401" i="9"/>
  <c r="C8393" i="9"/>
  <c r="G8393" i="9"/>
  <c r="B8393" i="9"/>
  <c r="F8393" i="9"/>
  <c r="C8385" i="9"/>
  <c r="G8385" i="9"/>
  <c r="B8385" i="9"/>
  <c r="F8385" i="9"/>
  <c r="C8377" i="9"/>
  <c r="G8377" i="9"/>
  <c r="B8377" i="9"/>
  <c r="F8377" i="9"/>
  <c r="C8371" i="9"/>
  <c r="G8371" i="9"/>
  <c r="B8371" i="9"/>
  <c r="F8371" i="9"/>
  <c r="C8363" i="9"/>
  <c r="G8363" i="9"/>
  <c r="B8363" i="9"/>
  <c r="F8363" i="9"/>
  <c r="B8575" i="9"/>
  <c r="F8575" i="9"/>
  <c r="D8574" i="9"/>
  <c r="H8574" i="9"/>
  <c r="B8567" i="9"/>
  <c r="F8567" i="9"/>
  <c r="D8566" i="9"/>
  <c r="H8566" i="9"/>
  <c r="B8559" i="9"/>
  <c r="F8559" i="9"/>
  <c r="D8558" i="9"/>
  <c r="H8558" i="9"/>
  <c r="B8551" i="9"/>
  <c r="F8551" i="9"/>
  <c r="D8550" i="9"/>
  <c r="H8550" i="9"/>
  <c r="B8543" i="9"/>
  <c r="F8543" i="9"/>
  <c r="D8542" i="9"/>
  <c r="H8542" i="9"/>
  <c r="B8535" i="9"/>
  <c r="F8535" i="9"/>
  <c r="D8534" i="9"/>
  <c r="H8534" i="9"/>
  <c r="B8527" i="9"/>
  <c r="F8527" i="9"/>
  <c r="D8526" i="9"/>
  <c r="H8526" i="9"/>
  <c r="B8519" i="9"/>
  <c r="F8519" i="9"/>
  <c r="D8518" i="9"/>
  <c r="H8518" i="9"/>
  <c r="B8511" i="9"/>
  <c r="F8511" i="9"/>
  <c r="D8510" i="9"/>
  <c r="H8510" i="9"/>
  <c r="B8503" i="9"/>
  <c r="F8503" i="9"/>
  <c r="D8502" i="9"/>
  <c r="H8502" i="9"/>
  <c r="B8495" i="9"/>
  <c r="F8495" i="9"/>
  <c r="D8494" i="9"/>
  <c r="H8494" i="9"/>
  <c r="B8487" i="9"/>
  <c r="F8487" i="9"/>
  <c r="D8486" i="9"/>
  <c r="H8486" i="9"/>
  <c r="B8479" i="9"/>
  <c r="F8479" i="9"/>
  <c r="D8478" i="9"/>
  <c r="H8478" i="9"/>
  <c r="B8471" i="9"/>
  <c r="F8471" i="9"/>
  <c r="D8470" i="9"/>
  <c r="H8470" i="9"/>
  <c r="C8463" i="9"/>
  <c r="G8463" i="9"/>
  <c r="B8463" i="9"/>
  <c r="F8463" i="9"/>
  <c r="C8455" i="9"/>
  <c r="G8455" i="9"/>
  <c r="B8455" i="9"/>
  <c r="F8455" i="9"/>
  <c r="C8447" i="9"/>
  <c r="G8447" i="9"/>
  <c r="B8447" i="9"/>
  <c r="F8447" i="9"/>
  <c r="C8439" i="9"/>
  <c r="G8439" i="9"/>
  <c r="B8439" i="9"/>
  <c r="F8439" i="9"/>
  <c r="C8431" i="9"/>
  <c r="G8431" i="9"/>
  <c r="B8431" i="9"/>
  <c r="F8431" i="9"/>
  <c r="C8423" i="9"/>
  <c r="G8423" i="9"/>
  <c r="B8423" i="9"/>
  <c r="F8423" i="9"/>
  <c r="C8415" i="9"/>
  <c r="G8415" i="9"/>
  <c r="B8415" i="9"/>
  <c r="F8415" i="9"/>
  <c r="C8407" i="9"/>
  <c r="G8407" i="9"/>
  <c r="B8407" i="9"/>
  <c r="F8407" i="9"/>
  <c r="C8399" i="9"/>
  <c r="G8399" i="9"/>
  <c r="B8399" i="9"/>
  <c r="F8399" i="9"/>
  <c r="C8391" i="9"/>
  <c r="G8391" i="9"/>
  <c r="B8391" i="9"/>
  <c r="F8391" i="9"/>
  <c r="C8383" i="9"/>
  <c r="G8383" i="9"/>
  <c r="B8383" i="9"/>
  <c r="F8383" i="9"/>
  <c r="C8375" i="9"/>
  <c r="G8375" i="9"/>
  <c r="B8375" i="9"/>
  <c r="F8375" i="9"/>
  <c r="C8365" i="9"/>
  <c r="G8365" i="9"/>
  <c r="B8365" i="9"/>
  <c r="F8365" i="9"/>
  <c r="H8702" i="9"/>
  <c r="H8700" i="9"/>
  <c r="H8698" i="9"/>
  <c r="H8696" i="9"/>
  <c r="H8694" i="9"/>
  <c r="H8692" i="9"/>
  <c r="H8690" i="9"/>
  <c r="H8688" i="9"/>
  <c r="H8686" i="9"/>
  <c r="H8684" i="9"/>
  <c r="H8682" i="9"/>
  <c r="H8680" i="9"/>
  <c r="H8678" i="9"/>
  <c r="H8676" i="9"/>
  <c r="H8674" i="9"/>
  <c r="H8672" i="9"/>
  <c r="H8670" i="9"/>
  <c r="H8668" i="9"/>
  <c r="H8666" i="9"/>
  <c r="H8664" i="9"/>
  <c r="H8662" i="9"/>
  <c r="H8660" i="9"/>
  <c r="H8658" i="9"/>
  <c r="H8656" i="9"/>
  <c r="H8654" i="9"/>
  <c r="H8652" i="9"/>
  <c r="H8650" i="9"/>
  <c r="H8648" i="9"/>
  <c r="H8646" i="9"/>
  <c r="H8644" i="9"/>
  <c r="H8642" i="9"/>
  <c r="H8640" i="9"/>
  <c r="H8638" i="9"/>
  <c r="H8636" i="9"/>
  <c r="H8634" i="9"/>
  <c r="H8632" i="9"/>
  <c r="H8630" i="9"/>
  <c r="H8628" i="9"/>
  <c r="H8626" i="9"/>
  <c r="H8624" i="9"/>
  <c r="H8622" i="9"/>
  <c r="H8620" i="9"/>
  <c r="H8618" i="9"/>
  <c r="H8616" i="9"/>
  <c r="H8614" i="9"/>
  <c r="H8612" i="9"/>
  <c r="H8610" i="9"/>
  <c r="H8608" i="9"/>
  <c r="H8606" i="9"/>
  <c r="H8604" i="9"/>
  <c r="H8602" i="9"/>
  <c r="H8600" i="9"/>
  <c r="H8598" i="9"/>
  <c r="H8596" i="9"/>
  <c r="H8594" i="9"/>
  <c r="H8592" i="9"/>
  <c r="H8590" i="9"/>
  <c r="H8588" i="9"/>
  <c r="H8586" i="9"/>
  <c r="H8584" i="9"/>
  <c r="H8582" i="9"/>
  <c r="H8580" i="9"/>
  <c r="H8578" i="9"/>
  <c r="D8576" i="9"/>
  <c r="H8576" i="9"/>
  <c r="E8575" i="9"/>
  <c r="E8574" i="9"/>
  <c r="B8569" i="9"/>
  <c r="F8569" i="9"/>
  <c r="D8568" i="9"/>
  <c r="H8568" i="9"/>
  <c r="E8567" i="9"/>
  <c r="E8566" i="9"/>
  <c r="B8561" i="9"/>
  <c r="F8561" i="9"/>
  <c r="D8560" i="9"/>
  <c r="H8560" i="9"/>
  <c r="E8559" i="9"/>
  <c r="E8558" i="9"/>
  <c r="B8553" i="9"/>
  <c r="F8553" i="9"/>
  <c r="D8552" i="9"/>
  <c r="H8552" i="9"/>
  <c r="E8551" i="9"/>
  <c r="E8550" i="9"/>
  <c r="B8545" i="9"/>
  <c r="F8545" i="9"/>
  <c r="D8544" i="9"/>
  <c r="H8544" i="9"/>
  <c r="E8543" i="9"/>
  <c r="E8542" i="9"/>
  <c r="B8537" i="9"/>
  <c r="F8537" i="9"/>
  <c r="D8536" i="9"/>
  <c r="H8536" i="9"/>
  <c r="E8535" i="9"/>
  <c r="E8534" i="9"/>
  <c r="B8529" i="9"/>
  <c r="F8529" i="9"/>
  <c r="D8528" i="9"/>
  <c r="H8528" i="9"/>
  <c r="E8527" i="9"/>
  <c r="E8526" i="9"/>
  <c r="B8521" i="9"/>
  <c r="F8521" i="9"/>
  <c r="D8520" i="9"/>
  <c r="H8520" i="9"/>
  <c r="E8519" i="9"/>
  <c r="E8518" i="9"/>
  <c r="B8513" i="9"/>
  <c r="F8513" i="9"/>
  <c r="D8512" i="9"/>
  <c r="H8512" i="9"/>
  <c r="E8511" i="9"/>
  <c r="E8510" i="9"/>
  <c r="B8505" i="9"/>
  <c r="F8505" i="9"/>
  <c r="D8504" i="9"/>
  <c r="H8504" i="9"/>
  <c r="E8503" i="9"/>
  <c r="E8502" i="9"/>
  <c r="B8497" i="9"/>
  <c r="F8497" i="9"/>
  <c r="D8496" i="9"/>
  <c r="H8496" i="9"/>
  <c r="E8495" i="9"/>
  <c r="E8494" i="9"/>
  <c r="B8489" i="9"/>
  <c r="F8489" i="9"/>
  <c r="D8488" i="9"/>
  <c r="H8488" i="9"/>
  <c r="E8487" i="9"/>
  <c r="E8486" i="9"/>
  <c r="B8481" i="9"/>
  <c r="F8481" i="9"/>
  <c r="D8480" i="9"/>
  <c r="H8480" i="9"/>
  <c r="E8479" i="9"/>
  <c r="E8478" i="9"/>
  <c r="B8473" i="9"/>
  <c r="F8473" i="9"/>
  <c r="D8472" i="9"/>
  <c r="H8472" i="9"/>
  <c r="E8471" i="9"/>
  <c r="E8470" i="9"/>
  <c r="H8463" i="9"/>
  <c r="C8461" i="9"/>
  <c r="G8461" i="9"/>
  <c r="B8461" i="9"/>
  <c r="F8461" i="9"/>
  <c r="H8455" i="9"/>
  <c r="C8453" i="9"/>
  <c r="G8453" i="9"/>
  <c r="B8453" i="9"/>
  <c r="F8453" i="9"/>
  <c r="H8447" i="9"/>
  <c r="C8445" i="9"/>
  <c r="G8445" i="9"/>
  <c r="B8445" i="9"/>
  <c r="F8445" i="9"/>
  <c r="H8439" i="9"/>
  <c r="C8437" i="9"/>
  <c r="G8437" i="9"/>
  <c r="B8437" i="9"/>
  <c r="F8437" i="9"/>
  <c r="H8431" i="9"/>
  <c r="C8429" i="9"/>
  <c r="G8429" i="9"/>
  <c r="B8429" i="9"/>
  <c r="F8429" i="9"/>
  <c r="H8423" i="9"/>
  <c r="C8421" i="9"/>
  <c r="G8421" i="9"/>
  <c r="B8421" i="9"/>
  <c r="F8421" i="9"/>
  <c r="H8415" i="9"/>
  <c r="C8413" i="9"/>
  <c r="G8413" i="9"/>
  <c r="B8413" i="9"/>
  <c r="F8413" i="9"/>
  <c r="H8407" i="9"/>
  <c r="C8405" i="9"/>
  <c r="G8405" i="9"/>
  <c r="B8405" i="9"/>
  <c r="F8405" i="9"/>
  <c r="H8399" i="9"/>
  <c r="C8397" i="9"/>
  <c r="G8397" i="9"/>
  <c r="B8397" i="9"/>
  <c r="F8397" i="9"/>
  <c r="H8391" i="9"/>
  <c r="C8389" i="9"/>
  <c r="G8389" i="9"/>
  <c r="B8389" i="9"/>
  <c r="F8389" i="9"/>
  <c r="H8383" i="9"/>
  <c r="C8381" i="9"/>
  <c r="G8381" i="9"/>
  <c r="B8381" i="9"/>
  <c r="F8381" i="9"/>
  <c r="H8375" i="9"/>
  <c r="C8373" i="9"/>
  <c r="G8373" i="9"/>
  <c r="B8373" i="9"/>
  <c r="F8373" i="9"/>
  <c r="C8367" i="9"/>
  <c r="G8367" i="9"/>
  <c r="B8367" i="9"/>
  <c r="F8367" i="9"/>
  <c r="H8365" i="9"/>
  <c r="C8359" i="9"/>
  <c r="G8359" i="9"/>
  <c r="B8359" i="9"/>
  <c r="F8359" i="9"/>
  <c r="C8357" i="9"/>
  <c r="G8357" i="9"/>
  <c r="D8357" i="9"/>
  <c r="H8357" i="9"/>
  <c r="B8357" i="9"/>
  <c r="F8357" i="9"/>
  <c r="C8355" i="9"/>
  <c r="G8355" i="9"/>
  <c r="D8355" i="9"/>
  <c r="H8355" i="9"/>
  <c r="B8355" i="9"/>
  <c r="F8355" i="9"/>
  <c r="C8353" i="9"/>
  <c r="G8353" i="9"/>
  <c r="D8353" i="9"/>
  <c r="H8353" i="9"/>
  <c r="B8353" i="9"/>
  <c r="F8353" i="9"/>
  <c r="C8351" i="9"/>
  <c r="G8351" i="9"/>
  <c r="D8351" i="9"/>
  <c r="H8351" i="9"/>
  <c r="B8351" i="9"/>
  <c r="F8351" i="9"/>
  <c r="C8349" i="9"/>
  <c r="G8349" i="9"/>
  <c r="D8349" i="9"/>
  <c r="H8349" i="9"/>
  <c r="B8349" i="9"/>
  <c r="F8349" i="9"/>
  <c r="C8347" i="9"/>
  <c r="G8347" i="9"/>
  <c r="D8347" i="9"/>
  <c r="H8347" i="9"/>
  <c r="B8347" i="9"/>
  <c r="F8347" i="9"/>
  <c r="C8345" i="9"/>
  <c r="G8345" i="9"/>
  <c r="D8345" i="9"/>
  <c r="H8345" i="9"/>
  <c r="B8345" i="9"/>
  <c r="F8345" i="9"/>
  <c r="C8343" i="9"/>
  <c r="G8343" i="9"/>
  <c r="D8343" i="9"/>
  <c r="H8343" i="9"/>
  <c r="B8343" i="9"/>
  <c r="F8343" i="9"/>
  <c r="H8464" i="9"/>
  <c r="H8462" i="9"/>
  <c r="H8460" i="9"/>
  <c r="H8458" i="9"/>
  <c r="H8456" i="9"/>
  <c r="H8454" i="9"/>
  <c r="H8452" i="9"/>
  <c r="H8450" i="9"/>
  <c r="H8448" i="9"/>
  <c r="H8446" i="9"/>
  <c r="H8444" i="9"/>
  <c r="H8442" i="9"/>
  <c r="H8440" i="9"/>
  <c r="H8438" i="9"/>
  <c r="H8436" i="9"/>
  <c r="H8434" i="9"/>
  <c r="H8432" i="9"/>
  <c r="H8430" i="9"/>
  <c r="H8428" i="9"/>
  <c r="H8426" i="9"/>
  <c r="H8424" i="9"/>
  <c r="H8422" i="9"/>
  <c r="H8420" i="9"/>
  <c r="H8418" i="9"/>
  <c r="H8416" i="9"/>
  <c r="H8414" i="9"/>
  <c r="H8412" i="9"/>
  <c r="H8410" i="9"/>
  <c r="H8408" i="9"/>
  <c r="H8406" i="9"/>
  <c r="H8404" i="9"/>
  <c r="H8402" i="9"/>
  <c r="H8400" i="9"/>
  <c r="H8398" i="9"/>
  <c r="H8396" i="9"/>
  <c r="H8394" i="9"/>
  <c r="H8392" i="9"/>
  <c r="H8390" i="9"/>
  <c r="H8388" i="9"/>
  <c r="H8386" i="9"/>
  <c r="H8384" i="9"/>
  <c r="H8382" i="9"/>
  <c r="H8380" i="9"/>
  <c r="H8378" i="9"/>
  <c r="H8376" i="9"/>
  <c r="H8374" i="9"/>
  <c r="F8341" i="9"/>
  <c r="B8341" i="9"/>
  <c r="F8339" i="9"/>
  <c r="B8339" i="9"/>
  <c r="F8337" i="9"/>
  <c r="B8337" i="9"/>
  <c r="F8335" i="9"/>
  <c r="B8335" i="9"/>
  <c r="F8333" i="9"/>
  <c r="B8333" i="9"/>
  <c r="F8331" i="9"/>
  <c r="B8331" i="9"/>
  <c r="F8329" i="9"/>
  <c r="B8329" i="9"/>
  <c r="F8327" i="9"/>
  <c r="B8327" i="9"/>
  <c r="F8325" i="9"/>
  <c r="B8325" i="9"/>
  <c r="F8323" i="9"/>
  <c r="B8323" i="9"/>
  <c r="F8321" i="9"/>
  <c r="B8321" i="9"/>
  <c r="F8319" i="9"/>
  <c r="B8319" i="9"/>
  <c r="F8317" i="9"/>
  <c r="B8317" i="9"/>
  <c r="F8315" i="9"/>
  <c r="B8315" i="9"/>
  <c r="F8313" i="9"/>
  <c r="B8313" i="9"/>
  <c r="F8311" i="9"/>
  <c r="B8311" i="9"/>
  <c r="F8309" i="9"/>
  <c r="B8309" i="9"/>
  <c r="F8307" i="9"/>
  <c r="B8307" i="9"/>
  <c r="F8305" i="9"/>
  <c r="B8305" i="9"/>
  <c r="F8303" i="9"/>
  <c r="B8303" i="9"/>
  <c r="F8301" i="9"/>
  <c r="B8301" i="9"/>
  <c r="F8299" i="9"/>
  <c r="B8299" i="9"/>
  <c r="F8297" i="9"/>
  <c r="B8297" i="9"/>
  <c r="F8295" i="9"/>
  <c r="B8295" i="9"/>
  <c r="F8293" i="9"/>
  <c r="B8293" i="9"/>
  <c r="F8291" i="9"/>
  <c r="B8291" i="9"/>
  <c r="F8289" i="9"/>
  <c r="B8289" i="9"/>
  <c r="F8287" i="9"/>
  <c r="B8287" i="9"/>
  <c r="F8285" i="9"/>
  <c r="B8285" i="9"/>
  <c r="F8283" i="9"/>
  <c r="B8283" i="9"/>
  <c r="I8279" i="9"/>
  <c r="C8277" i="9"/>
  <c r="G8277" i="9"/>
  <c r="I8275" i="9"/>
  <c r="C8273" i="9"/>
  <c r="G8273" i="9"/>
  <c r="I8271" i="9"/>
  <c r="C8269" i="9"/>
  <c r="G8269" i="9"/>
  <c r="I8267" i="9"/>
  <c r="C8265" i="9"/>
  <c r="G8265" i="9"/>
  <c r="I8263" i="9"/>
  <c r="C8261" i="9"/>
  <c r="G8261" i="9"/>
  <c r="I8259" i="9"/>
  <c r="C8257" i="9"/>
  <c r="G8257" i="9"/>
  <c r="B8257" i="9"/>
  <c r="F8257" i="9"/>
  <c r="C8249" i="9"/>
  <c r="G8249" i="9"/>
  <c r="B8249" i="9"/>
  <c r="F8249" i="9"/>
  <c r="C8241" i="9"/>
  <c r="G8241" i="9"/>
  <c r="B8241" i="9"/>
  <c r="F8241" i="9"/>
  <c r="C8233" i="9"/>
  <c r="G8233" i="9"/>
  <c r="B8233" i="9"/>
  <c r="F8233" i="9"/>
  <c r="C8225" i="9"/>
  <c r="G8225" i="9"/>
  <c r="B8225" i="9"/>
  <c r="F8225" i="9"/>
  <c r="C8217" i="9"/>
  <c r="G8217" i="9"/>
  <c r="B8217" i="9"/>
  <c r="F8217" i="9"/>
  <c r="C8209" i="9"/>
  <c r="G8209" i="9"/>
  <c r="B8209" i="9"/>
  <c r="F8209" i="9"/>
  <c r="C8201" i="9"/>
  <c r="G8201" i="9"/>
  <c r="B8201" i="9"/>
  <c r="F8201" i="9"/>
  <c r="C8193" i="9"/>
  <c r="G8193" i="9"/>
  <c r="B8193" i="9"/>
  <c r="F8193" i="9"/>
  <c r="C8259" i="9"/>
  <c r="G8259" i="9"/>
  <c r="B8259" i="9"/>
  <c r="C8251" i="9"/>
  <c r="G8251" i="9"/>
  <c r="B8251" i="9"/>
  <c r="F8251" i="9"/>
  <c r="C8243" i="9"/>
  <c r="G8243" i="9"/>
  <c r="B8243" i="9"/>
  <c r="F8243" i="9"/>
  <c r="C8235" i="9"/>
  <c r="G8235" i="9"/>
  <c r="B8235" i="9"/>
  <c r="F8235" i="9"/>
  <c r="C8227" i="9"/>
  <c r="G8227" i="9"/>
  <c r="B8227" i="9"/>
  <c r="F8227" i="9"/>
  <c r="C8219" i="9"/>
  <c r="G8219" i="9"/>
  <c r="B8219" i="9"/>
  <c r="F8219" i="9"/>
  <c r="C8211" i="9"/>
  <c r="G8211" i="9"/>
  <c r="B8211" i="9"/>
  <c r="F8211" i="9"/>
  <c r="C8203" i="9"/>
  <c r="G8203" i="9"/>
  <c r="B8203" i="9"/>
  <c r="F8203" i="9"/>
  <c r="C8195" i="9"/>
  <c r="G8195" i="9"/>
  <c r="B8195" i="9"/>
  <c r="F8195" i="9"/>
  <c r="C8187" i="9"/>
  <c r="G8187" i="9"/>
  <c r="B8187" i="9"/>
  <c r="F8187" i="9"/>
  <c r="H8341" i="9"/>
  <c r="D8341" i="9"/>
  <c r="H8339" i="9"/>
  <c r="D8339" i="9"/>
  <c r="H8337" i="9"/>
  <c r="D8337" i="9"/>
  <c r="H8335" i="9"/>
  <c r="D8335" i="9"/>
  <c r="H8333" i="9"/>
  <c r="D8333" i="9"/>
  <c r="H8331" i="9"/>
  <c r="D8331" i="9"/>
  <c r="H8329" i="9"/>
  <c r="D8329" i="9"/>
  <c r="H8327" i="9"/>
  <c r="D8327" i="9"/>
  <c r="H8325" i="9"/>
  <c r="D8325" i="9"/>
  <c r="H8323" i="9"/>
  <c r="D8323" i="9"/>
  <c r="H8321" i="9"/>
  <c r="D8321" i="9"/>
  <c r="H8319" i="9"/>
  <c r="D8319" i="9"/>
  <c r="H8317" i="9"/>
  <c r="D8317" i="9"/>
  <c r="H8315" i="9"/>
  <c r="D8315" i="9"/>
  <c r="H8313" i="9"/>
  <c r="D8313" i="9"/>
  <c r="H8311" i="9"/>
  <c r="D8311" i="9"/>
  <c r="H8309" i="9"/>
  <c r="D8309" i="9"/>
  <c r="H8307" i="9"/>
  <c r="D8307" i="9"/>
  <c r="H8305" i="9"/>
  <c r="D8305" i="9"/>
  <c r="H8303" i="9"/>
  <c r="D8303" i="9"/>
  <c r="H8301" i="9"/>
  <c r="D8301" i="9"/>
  <c r="H8299" i="9"/>
  <c r="D8299" i="9"/>
  <c r="H8297" i="9"/>
  <c r="D8297" i="9"/>
  <c r="H8295" i="9"/>
  <c r="D8295" i="9"/>
  <c r="H8293" i="9"/>
  <c r="D8293" i="9"/>
  <c r="H8291" i="9"/>
  <c r="D8291" i="9"/>
  <c r="H8289" i="9"/>
  <c r="D8289" i="9"/>
  <c r="H8287" i="9"/>
  <c r="D8287" i="9"/>
  <c r="H8285" i="9"/>
  <c r="D8285" i="9"/>
  <c r="H8283" i="9"/>
  <c r="D8283" i="9"/>
  <c r="C8279" i="9"/>
  <c r="G8279" i="9"/>
  <c r="C8275" i="9"/>
  <c r="G8275" i="9"/>
  <c r="C8271" i="9"/>
  <c r="G8271" i="9"/>
  <c r="C8267" i="9"/>
  <c r="G8267" i="9"/>
  <c r="C8263" i="9"/>
  <c r="G8263" i="9"/>
  <c r="F8259" i="9"/>
  <c r="C8253" i="9"/>
  <c r="G8253" i="9"/>
  <c r="B8253" i="9"/>
  <c r="F8253" i="9"/>
  <c r="H8251" i="9"/>
  <c r="C8245" i="9"/>
  <c r="G8245" i="9"/>
  <c r="B8245" i="9"/>
  <c r="F8245" i="9"/>
  <c r="H8243" i="9"/>
  <c r="C8237" i="9"/>
  <c r="G8237" i="9"/>
  <c r="B8237" i="9"/>
  <c r="F8237" i="9"/>
  <c r="H8235" i="9"/>
  <c r="C8229" i="9"/>
  <c r="G8229" i="9"/>
  <c r="B8229" i="9"/>
  <c r="F8229" i="9"/>
  <c r="H8227" i="9"/>
  <c r="C8221" i="9"/>
  <c r="G8221" i="9"/>
  <c r="B8221" i="9"/>
  <c r="F8221" i="9"/>
  <c r="H8219" i="9"/>
  <c r="C8213" i="9"/>
  <c r="G8213" i="9"/>
  <c r="B8213" i="9"/>
  <c r="F8213" i="9"/>
  <c r="H8211" i="9"/>
  <c r="C8205" i="9"/>
  <c r="G8205" i="9"/>
  <c r="B8205" i="9"/>
  <c r="F8205" i="9"/>
  <c r="H8203" i="9"/>
  <c r="C8197" i="9"/>
  <c r="G8197" i="9"/>
  <c r="B8197" i="9"/>
  <c r="F8197" i="9"/>
  <c r="H8195" i="9"/>
  <c r="C8189" i="9"/>
  <c r="G8189" i="9"/>
  <c r="B8189" i="9"/>
  <c r="F8189" i="9"/>
  <c r="H8187" i="9"/>
  <c r="G8341" i="9"/>
  <c r="G8339" i="9"/>
  <c r="G8337" i="9"/>
  <c r="G8335" i="9"/>
  <c r="G8333" i="9"/>
  <c r="G8331" i="9"/>
  <c r="G8329" i="9"/>
  <c r="G8327" i="9"/>
  <c r="G8325" i="9"/>
  <c r="G8323" i="9"/>
  <c r="G8321" i="9"/>
  <c r="G8319" i="9"/>
  <c r="G8317" i="9"/>
  <c r="G8315" i="9"/>
  <c r="G8313" i="9"/>
  <c r="G8311" i="9"/>
  <c r="G8309" i="9"/>
  <c r="G8307" i="9"/>
  <c r="G8305" i="9"/>
  <c r="G8303" i="9"/>
  <c r="G8301" i="9"/>
  <c r="G8299" i="9"/>
  <c r="G8297" i="9"/>
  <c r="G8295" i="9"/>
  <c r="G8293" i="9"/>
  <c r="G8291" i="9"/>
  <c r="G8289" i="9"/>
  <c r="G8287" i="9"/>
  <c r="G8285" i="9"/>
  <c r="G8283" i="9"/>
  <c r="G8281" i="9"/>
  <c r="B8281" i="9"/>
  <c r="E8279" i="9"/>
  <c r="H8277" i="9"/>
  <c r="B8277" i="9"/>
  <c r="E8275" i="9"/>
  <c r="H8273" i="9"/>
  <c r="B8273" i="9"/>
  <c r="E8271" i="9"/>
  <c r="H8269" i="9"/>
  <c r="B8269" i="9"/>
  <c r="E8267" i="9"/>
  <c r="H8265" i="9"/>
  <c r="B8265" i="9"/>
  <c r="E8263" i="9"/>
  <c r="H8261" i="9"/>
  <c r="B8261" i="9"/>
  <c r="E8259" i="9"/>
  <c r="D8257" i="9"/>
  <c r="C8255" i="9"/>
  <c r="G8255" i="9"/>
  <c r="B8255" i="9"/>
  <c r="F8255" i="9"/>
  <c r="H8253" i="9"/>
  <c r="E8251" i="9"/>
  <c r="D8249" i="9"/>
  <c r="C8247" i="9"/>
  <c r="G8247" i="9"/>
  <c r="B8247" i="9"/>
  <c r="F8247" i="9"/>
  <c r="H8245" i="9"/>
  <c r="E8243" i="9"/>
  <c r="D8241" i="9"/>
  <c r="C8239" i="9"/>
  <c r="G8239" i="9"/>
  <c r="B8239" i="9"/>
  <c r="F8239" i="9"/>
  <c r="H8237" i="9"/>
  <c r="E8235" i="9"/>
  <c r="D8233" i="9"/>
  <c r="C8231" i="9"/>
  <c r="G8231" i="9"/>
  <c r="B8231" i="9"/>
  <c r="F8231" i="9"/>
  <c r="H8229" i="9"/>
  <c r="E8227" i="9"/>
  <c r="D8225" i="9"/>
  <c r="C8223" i="9"/>
  <c r="G8223" i="9"/>
  <c r="B8223" i="9"/>
  <c r="F8223" i="9"/>
  <c r="H8221" i="9"/>
  <c r="E8219" i="9"/>
  <c r="D8217" i="9"/>
  <c r="C8215" i="9"/>
  <c r="G8215" i="9"/>
  <c r="B8215" i="9"/>
  <c r="F8215" i="9"/>
  <c r="H8213" i="9"/>
  <c r="E8211" i="9"/>
  <c r="D8209" i="9"/>
  <c r="C8207" i="9"/>
  <c r="G8207" i="9"/>
  <c r="B8207" i="9"/>
  <c r="F8207" i="9"/>
  <c r="H8205" i="9"/>
  <c r="E8203" i="9"/>
  <c r="D8201" i="9"/>
  <c r="C8199" i="9"/>
  <c r="G8199" i="9"/>
  <c r="B8199" i="9"/>
  <c r="F8199" i="9"/>
  <c r="H8197" i="9"/>
  <c r="E8195" i="9"/>
  <c r="D8193" i="9"/>
  <c r="C8191" i="9"/>
  <c r="G8191" i="9"/>
  <c r="B8191" i="9"/>
  <c r="F8191" i="9"/>
  <c r="H8189" i="9"/>
  <c r="E8187" i="9"/>
  <c r="F8185" i="9"/>
  <c r="B8185" i="9"/>
  <c r="F8183" i="9"/>
  <c r="B8183" i="9"/>
  <c r="F8181" i="9"/>
  <c r="B8181" i="9"/>
  <c r="F8179" i="9"/>
  <c r="B8179" i="9"/>
  <c r="F8177" i="9"/>
  <c r="B8177" i="9"/>
  <c r="F8175" i="9"/>
  <c r="B8175" i="9"/>
  <c r="F8173" i="9"/>
  <c r="B8173" i="9"/>
  <c r="F8171" i="9"/>
  <c r="B8171" i="9"/>
  <c r="F8169" i="9"/>
  <c r="B8169" i="9"/>
  <c r="F8167" i="9"/>
  <c r="B8167" i="9"/>
  <c r="F8165" i="9"/>
  <c r="B8165" i="9"/>
  <c r="F8163" i="9"/>
  <c r="B8163" i="9"/>
  <c r="F8161" i="9"/>
  <c r="B8161" i="9"/>
  <c r="F8159" i="9"/>
  <c r="B8159" i="9"/>
  <c r="F8157" i="9"/>
  <c r="B8157" i="9"/>
  <c r="F8155" i="9"/>
  <c r="B8155" i="9"/>
  <c r="F8153" i="9"/>
  <c r="B8153" i="9"/>
  <c r="F8151" i="9"/>
  <c r="B8151" i="9"/>
  <c r="F8149" i="9"/>
  <c r="B8149" i="9"/>
  <c r="F8147" i="9"/>
  <c r="B8147" i="9"/>
  <c r="F8145" i="9"/>
  <c r="B8145" i="9"/>
  <c r="F8143" i="9"/>
  <c r="B8143" i="9"/>
  <c r="F8141" i="9"/>
  <c r="B8141" i="9"/>
  <c r="F8139" i="9"/>
  <c r="B8139" i="9"/>
  <c r="F8137" i="9"/>
  <c r="B8137" i="9"/>
  <c r="F8135" i="9"/>
  <c r="B8135" i="9"/>
  <c r="F8133" i="9"/>
  <c r="B8133" i="9"/>
  <c r="F8131" i="9"/>
  <c r="B8131" i="9"/>
  <c r="F8129" i="9"/>
  <c r="B8129" i="9"/>
  <c r="F8127" i="9"/>
  <c r="B8127" i="9"/>
  <c r="F8125" i="9"/>
  <c r="B8125" i="9"/>
  <c r="F8123" i="9"/>
  <c r="B8123" i="9"/>
  <c r="F8121" i="9"/>
  <c r="B8121" i="9"/>
  <c r="F8119" i="9"/>
  <c r="B8119" i="9"/>
  <c r="F8117" i="9"/>
  <c r="B8117" i="9"/>
  <c r="F8115" i="9"/>
  <c r="B8115" i="9"/>
  <c r="F8113" i="9"/>
  <c r="B8113" i="9"/>
  <c r="F8111" i="9"/>
  <c r="B8111" i="9"/>
  <c r="F8109" i="9"/>
  <c r="B8109" i="9"/>
  <c r="F8107" i="9"/>
  <c r="B8107" i="9"/>
  <c r="F8105" i="9"/>
  <c r="B8105" i="9"/>
  <c r="F8103" i="9"/>
  <c r="B8103" i="9"/>
  <c r="F8101" i="9"/>
  <c r="B8101" i="9"/>
  <c r="F8099" i="9"/>
  <c r="B8099" i="9"/>
  <c r="F8097" i="9"/>
  <c r="B8097" i="9"/>
  <c r="F8095" i="9"/>
  <c r="B8095" i="9"/>
  <c r="F8093" i="9"/>
  <c r="B8093" i="9"/>
  <c r="F8091" i="9"/>
  <c r="B8091" i="9"/>
  <c r="F8089" i="9"/>
  <c r="B8089" i="9"/>
  <c r="F8087" i="9"/>
  <c r="B8087" i="9"/>
  <c r="H8082" i="9"/>
  <c r="G8081" i="9"/>
  <c r="B8080" i="9"/>
  <c r="F8080" i="9"/>
  <c r="D8079" i="9"/>
  <c r="H8079" i="9"/>
  <c r="H8074" i="9"/>
  <c r="G8073" i="9"/>
  <c r="B8072" i="9"/>
  <c r="F8072" i="9"/>
  <c r="D8071" i="9"/>
  <c r="H8071" i="9"/>
  <c r="H8066" i="9"/>
  <c r="G8065" i="9"/>
  <c r="B8064" i="9"/>
  <c r="F8064" i="9"/>
  <c r="D8063" i="9"/>
  <c r="H8063" i="9"/>
  <c r="H8058" i="9"/>
  <c r="G8057" i="9"/>
  <c r="B8056" i="9"/>
  <c r="F8056" i="9"/>
  <c r="D8055" i="9"/>
  <c r="H8055" i="9"/>
  <c r="H8050" i="9"/>
  <c r="G8049" i="9"/>
  <c r="B8048" i="9"/>
  <c r="F8048" i="9"/>
  <c r="D8047" i="9"/>
  <c r="H8047" i="9"/>
  <c r="H8042" i="9"/>
  <c r="G8041" i="9"/>
  <c r="B8040" i="9"/>
  <c r="F8040" i="9"/>
  <c r="D8039" i="9"/>
  <c r="H8039" i="9"/>
  <c r="H8034" i="9"/>
  <c r="G8033" i="9"/>
  <c r="B8032" i="9"/>
  <c r="F8032" i="9"/>
  <c r="D8031" i="9"/>
  <c r="H8031" i="9"/>
  <c r="H8026" i="9"/>
  <c r="G8025" i="9"/>
  <c r="B8024" i="9"/>
  <c r="F8024" i="9"/>
  <c r="D8023" i="9"/>
  <c r="H8023" i="9"/>
  <c r="H8018" i="9"/>
  <c r="G8017" i="9"/>
  <c r="B8016" i="9"/>
  <c r="F8016" i="9"/>
  <c r="D8015" i="9"/>
  <c r="H8015" i="9"/>
  <c r="H8010" i="9"/>
  <c r="B8004" i="9"/>
  <c r="F8004" i="9"/>
  <c r="C8004" i="9"/>
  <c r="G8004" i="9"/>
  <c r="B7996" i="9"/>
  <c r="F7996" i="9"/>
  <c r="C7996" i="9"/>
  <c r="G7996" i="9"/>
  <c r="B7988" i="9"/>
  <c r="F7988" i="9"/>
  <c r="C7988" i="9"/>
  <c r="G7988" i="9"/>
  <c r="B7980" i="9"/>
  <c r="F7980" i="9"/>
  <c r="C7980" i="9"/>
  <c r="G7980" i="9"/>
  <c r="B7972" i="9"/>
  <c r="F7972" i="9"/>
  <c r="C7972" i="9"/>
  <c r="G7972" i="9"/>
  <c r="B7964" i="9"/>
  <c r="F7964" i="9"/>
  <c r="C7964" i="9"/>
  <c r="G7964" i="9"/>
  <c r="B7956" i="9"/>
  <c r="F7956" i="9"/>
  <c r="C7956" i="9"/>
  <c r="G7956" i="9"/>
  <c r="H7950" i="9"/>
  <c r="B8082" i="9"/>
  <c r="F8082" i="9"/>
  <c r="D8081" i="9"/>
  <c r="H8081" i="9"/>
  <c r="B8074" i="9"/>
  <c r="F8074" i="9"/>
  <c r="D8073" i="9"/>
  <c r="H8073" i="9"/>
  <c r="B8066" i="9"/>
  <c r="F8066" i="9"/>
  <c r="D8065" i="9"/>
  <c r="H8065" i="9"/>
  <c r="B8058" i="9"/>
  <c r="F8058" i="9"/>
  <c r="D8057" i="9"/>
  <c r="H8057" i="9"/>
  <c r="B8050" i="9"/>
  <c r="F8050" i="9"/>
  <c r="D8049" i="9"/>
  <c r="H8049" i="9"/>
  <c r="B8042" i="9"/>
  <c r="F8042" i="9"/>
  <c r="D8041" i="9"/>
  <c r="H8041" i="9"/>
  <c r="B8034" i="9"/>
  <c r="F8034" i="9"/>
  <c r="D8033" i="9"/>
  <c r="H8033" i="9"/>
  <c r="B8026" i="9"/>
  <c r="F8026" i="9"/>
  <c r="D8025" i="9"/>
  <c r="H8025" i="9"/>
  <c r="B8018" i="9"/>
  <c r="F8018" i="9"/>
  <c r="D8017" i="9"/>
  <c r="H8017" i="9"/>
  <c r="B8010" i="9"/>
  <c r="F8010" i="9"/>
  <c r="B8002" i="9"/>
  <c r="F8002" i="9"/>
  <c r="C8002" i="9"/>
  <c r="G8002" i="9"/>
  <c r="B7994" i="9"/>
  <c r="F7994" i="9"/>
  <c r="C7994" i="9"/>
  <c r="G7994" i="9"/>
  <c r="B7986" i="9"/>
  <c r="F7986" i="9"/>
  <c r="C7986" i="9"/>
  <c r="G7986" i="9"/>
  <c r="B7978" i="9"/>
  <c r="F7978" i="9"/>
  <c r="C7978" i="9"/>
  <c r="G7978" i="9"/>
  <c r="B7970" i="9"/>
  <c r="F7970" i="9"/>
  <c r="C7970" i="9"/>
  <c r="G7970" i="9"/>
  <c r="B7962" i="9"/>
  <c r="F7962" i="9"/>
  <c r="C7962" i="9"/>
  <c r="G7962" i="9"/>
  <c r="B7954" i="9"/>
  <c r="F7954" i="9"/>
  <c r="C7954" i="9"/>
  <c r="G7954" i="9"/>
  <c r="H8153" i="9"/>
  <c r="D8153" i="9"/>
  <c r="H8151" i="9"/>
  <c r="D8151" i="9"/>
  <c r="H8149" i="9"/>
  <c r="D8149" i="9"/>
  <c r="H8147" i="9"/>
  <c r="D8147" i="9"/>
  <c r="H8145" i="9"/>
  <c r="D8145" i="9"/>
  <c r="H8143" i="9"/>
  <c r="D8143" i="9"/>
  <c r="H8141" i="9"/>
  <c r="D8141" i="9"/>
  <c r="H8139" i="9"/>
  <c r="D8139" i="9"/>
  <c r="H8137" i="9"/>
  <c r="D8137" i="9"/>
  <c r="H8135" i="9"/>
  <c r="D8135" i="9"/>
  <c r="H8133" i="9"/>
  <c r="D8133" i="9"/>
  <c r="H8131" i="9"/>
  <c r="D8131" i="9"/>
  <c r="H8129" i="9"/>
  <c r="D8129" i="9"/>
  <c r="H8127" i="9"/>
  <c r="D8127" i="9"/>
  <c r="H8125" i="9"/>
  <c r="D8125" i="9"/>
  <c r="H8123" i="9"/>
  <c r="D8123" i="9"/>
  <c r="H8121" i="9"/>
  <c r="D8121" i="9"/>
  <c r="H8119" i="9"/>
  <c r="D8119" i="9"/>
  <c r="H8117" i="9"/>
  <c r="D8117" i="9"/>
  <c r="H8115" i="9"/>
  <c r="D8115" i="9"/>
  <c r="H8113" i="9"/>
  <c r="D8113" i="9"/>
  <c r="H8111" i="9"/>
  <c r="D8111" i="9"/>
  <c r="H8109" i="9"/>
  <c r="D8109" i="9"/>
  <c r="H8107" i="9"/>
  <c r="D8107" i="9"/>
  <c r="H8105" i="9"/>
  <c r="D8105" i="9"/>
  <c r="H8103" i="9"/>
  <c r="D8103" i="9"/>
  <c r="H8101" i="9"/>
  <c r="D8101" i="9"/>
  <c r="H8099" i="9"/>
  <c r="D8099" i="9"/>
  <c r="H8097" i="9"/>
  <c r="D8097" i="9"/>
  <c r="H8095" i="9"/>
  <c r="D8095" i="9"/>
  <c r="H8093" i="9"/>
  <c r="D8093" i="9"/>
  <c r="H8091" i="9"/>
  <c r="D8091" i="9"/>
  <c r="H8089" i="9"/>
  <c r="D8089" i="9"/>
  <c r="H8087" i="9"/>
  <c r="D8087" i="9"/>
  <c r="B8084" i="9"/>
  <c r="F8084" i="9"/>
  <c r="D8083" i="9"/>
  <c r="H8083" i="9"/>
  <c r="E8082" i="9"/>
  <c r="E8081" i="9"/>
  <c r="I8080" i="9"/>
  <c r="D8080" i="9"/>
  <c r="I8079" i="9"/>
  <c r="C8079" i="9"/>
  <c r="B8076" i="9"/>
  <c r="F8076" i="9"/>
  <c r="D8075" i="9"/>
  <c r="H8075" i="9"/>
  <c r="E8074" i="9"/>
  <c r="E8073" i="9"/>
  <c r="I8072" i="9"/>
  <c r="D8072" i="9"/>
  <c r="I8071" i="9"/>
  <c r="C8071" i="9"/>
  <c r="B8068" i="9"/>
  <c r="F8068" i="9"/>
  <c r="D8067" i="9"/>
  <c r="H8067" i="9"/>
  <c r="E8066" i="9"/>
  <c r="E8065" i="9"/>
  <c r="I8064" i="9"/>
  <c r="D8064" i="9"/>
  <c r="I8063" i="9"/>
  <c r="C8063" i="9"/>
  <c r="B8060" i="9"/>
  <c r="F8060" i="9"/>
  <c r="D8059" i="9"/>
  <c r="H8059" i="9"/>
  <c r="E8058" i="9"/>
  <c r="E8057" i="9"/>
  <c r="I8056" i="9"/>
  <c r="D8056" i="9"/>
  <c r="I8055" i="9"/>
  <c r="C8055" i="9"/>
  <c r="B8052" i="9"/>
  <c r="F8052" i="9"/>
  <c r="D8051" i="9"/>
  <c r="H8051" i="9"/>
  <c r="E8050" i="9"/>
  <c r="E8049" i="9"/>
  <c r="I8048" i="9"/>
  <c r="D8048" i="9"/>
  <c r="I8047" i="9"/>
  <c r="C8047" i="9"/>
  <c r="B8044" i="9"/>
  <c r="F8044" i="9"/>
  <c r="D8043" i="9"/>
  <c r="H8043" i="9"/>
  <c r="E8042" i="9"/>
  <c r="E8041" i="9"/>
  <c r="I8040" i="9"/>
  <c r="D8040" i="9"/>
  <c r="I8039" i="9"/>
  <c r="C8039" i="9"/>
  <c r="B8036" i="9"/>
  <c r="F8036" i="9"/>
  <c r="D8035" i="9"/>
  <c r="H8035" i="9"/>
  <c r="E8034" i="9"/>
  <c r="E8033" i="9"/>
  <c r="I8032" i="9"/>
  <c r="D8032" i="9"/>
  <c r="I8031" i="9"/>
  <c r="C8031" i="9"/>
  <c r="B8028" i="9"/>
  <c r="F8028" i="9"/>
  <c r="D8027" i="9"/>
  <c r="H8027" i="9"/>
  <c r="E8026" i="9"/>
  <c r="E8025" i="9"/>
  <c r="I8024" i="9"/>
  <c r="D8024" i="9"/>
  <c r="I8023" i="9"/>
  <c r="C8023" i="9"/>
  <c r="B8020" i="9"/>
  <c r="F8020" i="9"/>
  <c r="D8019" i="9"/>
  <c r="H8019" i="9"/>
  <c r="E8018" i="9"/>
  <c r="E8017" i="9"/>
  <c r="I8016" i="9"/>
  <c r="D8016" i="9"/>
  <c r="I8015" i="9"/>
  <c r="C8015" i="9"/>
  <c r="B8012" i="9"/>
  <c r="F8012" i="9"/>
  <c r="D8011" i="9"/>
  <c r="H8011" i="9"/>
  <c r="E8010" i="9"/>
  <c r="B8008" i="9"/>
  <c r="F8008" i="9"/>
  <c r="C8008" i="9"/>
  <c r="G8008" i="9"/>
  <c r="E8004" i="9"/>
  <c r="H8002" i="9"/>
  <c r="B8000" i="9"/>
  <c r="F8000" i="9"/>
  <c r="C8000" i="9"/>
  <c r="G8000" i="9"/>
  <c r="E7996" i="9"/>
  <c r="H7994" i="9"/>
  <c r="B7992" i="9"/>
  <c r="F7992" i="9"/>
  <c r="C7992" i="9"/>
  <c r="G7992" i="9"/>
  <c r="E7988" i="9"/>
  <c r="H7986" i="9"/>
  <c r="B7984" i="9"/>
  <c r="F7984" i="9"/>
  <c r="C7984" i="9"/>
  <c r="G7984" i="9"/>
  <c r="E7980" i="9"/>
  <c r="H7978" i="9"/>
  <c r="B7976" i="9"/>
  <c r="F7976" i="9"/>
  <c r="C7976" i="9"/>
  <c r="G7976" i="9"/>
  <c r="E7972" i="9"/>
  <c r="H7970" i="9"/>
  <c r="B7968" i="9"/>
  <c r="F7968" i="9"/>
  <c r="C7968" i="9"/>
  <c r="G7968" i="9"/>
  <c r="H7962" i="9"/>
  <c r="B7960" i="9"/>
  <c r="F7960" i="9"/>
  <c r="C7960" i="9"/>
  <c r="G7960" i="9"/>
  <c r="H7954" i="9"/>
  <c r="B7952" i="9"/>
  <c r="F7952" i="9"/>
  <c r="C7952" i="9"/>
  <c r="G7952" i="9"/>
  <c r="G8185" i="9"/>
  <c r="G8183" i="9"/>
  <c r="G8181" i="9"/>
  <c r="G8179" i="9"/>
  <c r="G8177" i="9"/>
  <c r="G8175" i="9"/>
  <c r="G8173" i="9"/>
  <c r="G8171" i="9"/>
  <c r="G8169" i="9"/>
  <c r="G8167" i="9"/>
  <c r="G8165" i="9"/>
  <c r="G8163" i="9"/>
  <c r="G8161" i="9"/>
  <c r="G8159" i="9"/>
  <c r="G8157" i="9"/>
  <c r="G8155" i="9"/>
  <c r="G8153" i="9"/>
  <c r="G8151" i="9"/>
  <c r="G8149" i="9"/>
  <c r="G8147" i="9"/>
  <c r="G8145" i="9"/>
  <c r="G8143" i="9"/>
  <c r="G8141" i="9"/>
  <c r="G8139" i="9"/>
  <c r="G8137" i="9"/>
  <c r="G8135" i="9"/>
  <c r="G8133" i="9"/>
  <c r="G8131" i="9"/>
  <c r="G8129" i="9"/>
  <c r="G8127" i="9"/>
  <c r="G8125" i="9"/>
  <c r="G8123" i="9"/>
  <c r="G8121" i="9"/>
  <c r="G8119" i="9"/>
  <c r="G8117" i="9"/>
  <c r="G8115" i="9"/>
  <c r="G8113" i="9"/>
  <c r="G8111" i="9"/>
  <c r="G8109" i="9"/>
  <c r="G8107" i="9"/>
  <c r="G8105" i="9"/>
  <c r="G8103" i="9"/>
  <c r="G8101" i="9"/>
  <c r="G8099" i="9"/>
  <c r="G8097" i="9"/>
  <c r="G8095" i="9"/>
  <c r="G8093" i="9"/>
  <c r="G8091" i="9"/>
  <c r="G8089" i="9"/>
  <c r="G8087" i="9"/>
  <c r="D8085" i="9"/>
  <c r="H8085" i="9"/>
  <c r="E8084" i="9"/>
  <c r="E8083" i="9"/>
  <c r="I8082" i="9"/>
  <c r="D8082" i="9"/>
  <c r="I8081" i="9"/>
  <c r="C8081" i="9"/>
  <c r="H8080" i="9"/>
  <c r="C8080" i="9"/>
  <c r="G8079" i="9"/>
  <c r="B8079" i="9"/>
  <c r="B8078" i="9"/>
  <c r="F8078" i="9"/>
  <c r="D8077" i="9"/>
  <c r="H8077" i="9"/>
  <c r="E8076" i="9"/>
  <c r="E8075" i="9"/>
  <c r="I8074" i="9"/>
  <c r="D8074" i="9"/>
  <c r="I8073" i="9"/>
  <c r="C8073" i="9"/>
  <c r="H8072" i="9"/>
  <c r="C8072" i="9"/>
  <c r="G8071" i="9"/>
  <c r="B8071" i="9"/>
  <c r="B8070" i="9"/>
  <c r="F8070" i="9"/>
  <c r="D8069" i="9"/>
  <c r="H8069" i="9"/>
  <c r="E8068" i="9"/>
  <c r="E8067" i="9"/>
  <c r="I8066" i="9"/>
  <c r="D8066" i="9"/>
  <c r="I8065" i="9"/>
  <c r="C8065" i="9"/>
  <c r="H8064" i="9"/>
  <c r="C8064" i="9"/>
  <c r="G8063" i="9"/>
  <c r="B8063" i="9"/>
  <c r="B8062" i="9"/>
  <c r="F8062" i="9"/>
  <c r="D8061" i="9"/>
  <c r="H8061" i="9"/>
  <c r="E8060" i="9"/>
  <c r="E8059" i="9"/>
  <c r="I8058" i="9"/>
  <c r="D8058" i="9"/>
  <c r="I8057" i="9"/>
  <c r="C8057" i="9"/>
  <c r="H8056" i="9"/>
  <c r="C8056" i="9"/>
  <c r="G8055" i="9"/>
  <c r="B8055" i="9"/>
  <c r="B8054" i="9"/>
  <c r="F8054" i="9"/>
  <c r="D8053" i="9"/>
  <c r="H8053" i="9"/>
  <c r="E8052" i="9"/>
  <c r="E8051" i="9"/>
  <c r="I8050" i="9"/>
  <c r="D8050" i="9"/>
  <c r="I8049" i="9"/>
  <c r="C8049" i="9"/>
  <c r="H8048" i="9"/>
  <c r="C8048" i="9"/>
  <c r="G8047" i="9"/>
  <c r="B8047" i="9"/>
  <c r="B8046" i="9"/>
  <c r="F8046" i="9"/>
  <c r="D8045" i="9"/>
  <c r="H8045" i="9"/>
  <c r="E8044" i="9"/>
  <c r="E8043" i="9"/>
  <c r="I8042" i="9"/>
  <c r="D8042" i="9"/>
  <c r="I8041" i="9"/>
  <c r="C8041" i="9"/>
  <c r="H8040" i="9"/>
  <c r="C8040" i="9"/>
  <c r="G8039" i="9"/>
  <c r="B8039" i="9"/>
  <c r="B8038" i="9"/>
  <c r="F8038" i="9"/>
  <c r="D8037" i="9"/>
  <c r="H8037" i="9"/>
  <c r="E8036" i="9"/>
  <c r="E8035" i="9"/>
  <c r="I8034" i="9"/>
  <c r="D8034" i="9"/>
  <c r="I8033" i="9"/>
  <c r="C8033" i="9"/>
  <c r="H8032" i="9"/>
  <c r="C8032" i="9"/>
  <c r="G8031" i="9"/>
  <c r="B8031" i="9"/>
  <c r="B8030" i="9"/>
  <c r="F8030" i="9"/>
  <c r="D8029" i="9"/>
  <c r="H8029" i="9"/>
  <c r="E8028" i="9"/>
  <c r="E8027" i="9"/>
  <c r="I8026" i="9"/>
  <c r="D8026" i="9"/>
  <c r="I8025" i="9"/>
  <c r="C8025" i="9"/>
  <c r="H8024" i="9"/>
  <c r="C8024" i="9"/>
  <c r="G8023" i="9"/>
  <c r="B8023" i="9"/>
  <c r="B8022" i="9"/>
  <c r="F8022" i="9"/>
  <c r="D8021" i="9"/>
  <c r="H8021" i="9"/>
  <c r="E8020" i="9"/>
  <c r="E8019" i="9"/>
  <c r="I8018" i="9"/>
  <c r="D8018" i="9"/>
  <c r="I8017" i="9"/>
  <c r="C8017" i="9"/>
  <c r="H8016" i="9"/>
  <c r="C8016" i="9"/>
  <c r="G8015" i="9"/>
  <c r="B8015" i="9"/>
  <c r="B8014" i="9"/>
  <c r="F8014" i="9"/>
  <c r="D8013" i="9"/>
  <c r="H8013" i="9"/>
  <c r="E8012" i="9"/>
  <c r="E8011" i="9"/>
  <c r="I8010" i="9"/>
  <c r="D8010" i="9"/>
  <c r="H8008" i="9"/>
  <c r="B8006" i="9"/>
  <c r="F8006" i="9"/>
  <c r="C8006" i="9"/>
  <c r="G8006" i="9"/>
  <c r="D8004" i="9"/>
  <c r="E8002" i="9"/>
  <c r="H8000" i="9"/>
  <c r="B7998" i="9"/>
  <c r="F7998" i="9"/>
  <c r="C7998" i="9"/>
  <c r="G7998" i="9"/>
  <c r="D7996" i="9"/>
  <c r="E7994" i="9"/>
  <c r="H7992" i="9"/>
  <c r="B7990" i="9"/>
  <c r="F7990" i="9"/>
  <c r="C7990" i="9"/>
  <c r="G7990" i="9"/>
  <c r="D7988" i="9"/>
  <c r="E7986" i="9"/>
  <c r="H7984" i="9"/>
  <c r="B7982" i="9"/>
  <c r="F7982" i="9"/>
  <c r="C7982" i="9"/>
  <c r="G7982" i="9"/>
  <c r="D7980" i="9"/>
  <c r="E7978" i="9"/>
  <c r="H7976" i="9"/>
  <c r="B7974" i="9"/>
  <c r="F7974" i="9"/>
  <c r="C7974" i="9"/>
  <c r="G7974" i="9"/>
  <c r="D7972" i="9"/>
  <c r="E7970" i="9"/>
  <c r="H7968" i="9"/>
  <c r="B7966" i="9"/>
  <c r="F7966" i="9"/>
  <c r="C7966" i="9"/>
  <c r="G7966" i="9"/>
  <c r="E7962" i="9"/>
  <c r="H7960" i="9"/>
  <c r="B7958" i="9"/>
  <c r="F7958" i="9"/>
  <c r="C7958" i="9"/>
  <c r="G7958" i="9"/>
  <c r="E7954" i="9"/>
  <c r="B7950" i="9"/>
  <c r="F7950" i="9"/>
  <c r="C7950" i="9"/>
  <c r="G7950" i="9"/>
  <c r="G7948" i="9"/>
  <c r="C7948" i="9"/>
  <c r="G7946" i="9"/>
  <c r="C7946" i="9"/>
  <c r="G7944" i="9"/>
  <c r="C7944" i="9"/>
  <c r="G7942" i="9"/>
  <c r="C7942" i="9"/>
  <c r="G7940" i="9"/>
  <c r="C7940" i="9"/>
  <c r="G7938" i="9"/>
  <c r="C7938" i="9"/>
  <c r="G7936" i="9"/>
  <c r="C7936" i="9"/>
  <c r="G7934" i="9"/>
  <c r="C7934" i="9"/>
  <c r="G7932" i="9"/>
  <c r="C7932" i="9"/>
  <c r="G7930" i="9"/>
  <c r="C7930" i="9"/>
  <c r="G7928" i="9"/>
  <c r="C7928" i="9"/>
  <c r="G7926" i="9"/>
  <c r="C7926" i="9"/>
  <c r="G7924" i="9"/>
  <c r="C7924" i="9"/>
  <c r="G7922" i="9"/>
  <c r="C7922" i="9"/>
  <c r="G7920" i="9"/>
  <c r="C7920" i="9"/>
  <c r="G7918" i="9"/>
  <c r="C7918" i="9"/>
  <c r="G7916" i="9"/>
  <c r="C7916" i="9"/>
  <c r="G7914" i="9"/>
  <c r="C7914" i="9"/>
  <c r="G7912" i="9"/>
  <c r="C7912" i="9"/>
  <c r="G7910" i="9"/>
  <c r="C7910" i="9"/>
  <c r="G7908" i="9"/>
  <c r="C7908" i="9"/>
  <c r="G7906" i="9"/>
  <c r="C7906" i="9"/>
  <c r="G7904" i="9"/>
  <c r="C7904" i="9"/>
  <c r="G7902" i="9"/>
  <c r="C7902" i="9"/>
  <c r="G7900" i="9"/>
  <c r="C7900" i="9"/>
  <c r="G7898" i="9"/>
  <c r="C7898" i="9"/>
  <c r="G7896" i="9"/>
  <c r="C7896" i="9"/>
  <c r="G7894" i="9"/>
  <c r="C7894" i="9"/>
  <c r="G7892" i="9"/>
  <c r="C7892" i="9"/>
  <c r="G7890" i="9"/>
  <c r="C7890" i="9"/>
  <c r="G7888" i="9"/>
  <c r="C7888" i="9"/>
  <c r="G7886" i="9"/>
  <c r="C7886" i="9"/>
  <c r="G7884" i="9"/>
  <c r="C7884" i="9"/>
  <c r="G7882" i="9"/>
  <c r="C7882" i="9"/>
  <c r="G7880" i="9"/>
  <c r="C7880" i="9"/>
  <c r="G7878" i="9"/>
  <c r="C7878" i="9"/>
  <c r="G7876" i="9"/>
  <c r="C7876" i="9"/>
  <c r="G7874" i="9"/>
  <c r="C7874" i="9"/>
  <c r="G7872" i="9"/>
  <c r="C7872" i="9"/>
  <c r="G7870" i="9"/>
  <c r="C7870" i="9"/>
  <c r="G7868" i="9"/>
  <c r="C7868" i="9"/>
  <c r="G7866" i="9"/>
  <c r="C7866" i="9"/>
  <c r="G7864" i="9"/>
  <c r="C7864" i="9"/>
  <c r="G7862" i="9"/>
  <c r="C7862" i="9"/>
  <c r="G7860" i="9"/>
  <c r="C7860" i="9"/>
  <c r="G7858" i="9"/>
  <c r="C7858" i="9"/>
  <c r="G7856" i="9"/>
  <c r="C7856" i="9"/>
  <c r="G7854" i="9"/>
  <c r="C7854" i="9"/>
  <c r="G7852" i="9"/>
  <c r="C7852" i="9"/>
  <c r="G7850" i="9"/>
  <c r="C7850" i="9"/>
  <c r="G7848" i="9"/>
  <c r="C7848" i="9"/>
  <c r="G7846" i="9"/>
  <c r="C7846" i="9"/>
  <c r="G7844" i="9"/>
  <c r="C7844" i="9"/>
  <c r="G7842" i="9"/>
  <c r="C7842" i="9"/>
  <c r="G7840" i="9"/>
  <c r="C7840" i="9"/>
  <c r="G7838" i="9"/>
  <c r="C7838" i="9"/>
  <c r="G7836" i="9"/>
  <c r="C7836" i="9"/>
  <c r="G7834" i="9"/>
  <c r="C7834" i="9"/>
  <c r="G7832" i="9"/>
  <c r="C7832" i="9"/>
  <c r="G7830" i="9"/>
  <c r="C7830" i="9"/>
  <c r="G7828" i="9"/>
  <c r="C7828" i="9"/>
  <c r="G7826" i="9"/>
  <c r="C7826" i="9"/>
  <c r="G7824" i="9"/>
  <c r="C7824" i="9"/>
  <c r="G7822" i="9"/>
  <c r="C7822" i="9"/>
  <c r="G7820" i="9"/>
  <c r="C7820" i="9"/>
  <c r="G7818" i="9"/>
  <c r="C7818" i="9"/>
  <c r="G7816" i="9"/>
  <c r="C7816" i="9"/>
  <c r="G7814" i="9"/>
  <c r="C7814" i="9"/>
  <c r="G7812" i="9"/>
  <c r="C7812" i="9"/>
  <c r="G7810" i="9"/>
  <c r="C7810" i="9"/>
  <c r="G7808" i="9"/>
  <c r="C7808" i="9"/>
  <c r="G7806" i="9"/>
  <c r="C7806" i="9"/>
  <c r="G7804" i="9"/>
  <c r="C7804" i="9"/>
  <c r="G7802" i="9"/>
  <c r="C7802" i="9"/>
  <c r="G7800" i="9"/>
  <c r="C7800" i="9"/>
  <c r="G7798" i="9"/>
  <c r="C7798" i="9"/>
  <c r="G7796" i="9"/>
  <c r="C7796" i="9"/>
  <c r="I7795" i="9"/>
  <c r="E7795" i="9"/>
  <c r="I7794" i="9"/>
  <c r="D7794" i="9"/>
  <c r="I7793" i="9"/>
  <c r="C7793" i="9"/>
  <c r="H7792" i="9"/>
  <c r="G7791" i="9"/>
  <c r="B7790" i="9"/>
  <c r="F7790" i="9"/>
  <c r="D7789" i="9"/>
  <c r="H7789" i="9"/>
  <c r="E7788" i="9"/>
  <c r="E7787" i="9"/>
  <c r="I7786" i="9"/>
  <c r="D7786" i="9"/>
  <c r="I7785" i="9"/>
  <c r="C7785" i="9"/>
  <c r="H7784" i="9"/>
  <c r="G7783" i="9"/>
  <c r="B7782" i="9"/>
  <c r="F7782" i="9"/>
  <c r="D7781" i="9"/>
  <c r="H7781" i="9"/>
  <c r="E7780" i="9"/>
  <c r="E7779" i="9"/>
  <c r="I7778" i="9"/>
  <c r="D7778" i="9"/>
  <c r="I7777" i="9"/>
  <c r="C7777" i="9"/>
  <c r="H7776" i="9"/>
  <c r="G7775" i="9"/>
  <c r="B7774" i="9"/>
  <c r="F7774" i="9"/>
  <c r="D7773" i="9"/>
  <c r="H7773" i="9"/>
  <c r="E7772" i="9"/>
  <c r="E7771" i="9"/>
  <c r="I7770" i="9"/>
  <c r="D7770" i="9"/>
  <c r="I7769" i="9"/>
  <c r="C7769" i="9"/>
  <c r="H7768" i="9"/>
  <c r="G7767" i="9"/>
  <c r="B7766" i="9"/>
  <c r="F7766" i="9"/>
  <c r="D7765" i="9"/>
  <c r="H7765" i="9"/>
  <c r="E7764" i="9"/>
  <c r="E7763" i="9"/>
  <c r="I7762" i="9"/>
  <c r="D7762" i="9"/>
  <c r="I7761" i="9"/>
  <c r="C7761" i="9"/>
  <c r="H7760" i="9"/>
  <c r="G7759" i="9"/>
  <c r="B7758" i="9"/>
  <c r="F7758" i="9"/>
  <c r="D7757" i="9"/>
  <c r="H7757" i="9"/>
  <c r="E7756" i="9"/>
  <c r="E7755" i="9"/>
  <c r="I7754" i="9"/>
  <c r="D7754" i="9"/>
  <c r="I7753" i="9"/>
  <c r="C7753" i="9"/>
  <c r="H7752" i="9"/>
  <c r="G7751" i="9"/>
  <c r="B7750" i="9"/>
  <c r="F7750" i="9"/>
  <c r="D7749" i="9"/>
  <c r="H7749" i="9"/>
  <c r="E7748" i="9"/>
  <c r="E7747" i="9"/>
  <c r="I7746" i="9"/>
  <c r="D7746" i="9"/>
  <c r="I7745" i="9"/>
  <c r="C7745" i="9"/>
  <c r="H7744" i="9"/>
  <c r="G7743" i="9"/>
  <c r="B7742" i="9"/>
  <c r="F7742" i="9"/>
  <c r="D7741" i="9"/>
  <c r="H7741" i="9"/>
  <c r="E7740" i="9"/>
  <c r="E7739" i="9"/>
  <c r="I7738" i="9"/>
  <c r="D7738" i="9"/>
  <c r="I7737" i="9"/>
  <c r="C7737" i="9"/>
  <c r="H7736" i="9"/>
  <c r="G7735" i="9"/>
  <c r="B7734" i="9"/>
  <c r="F7734" i="9"/>
  <c r="D7733" i="9"/>
  <c r="H7733" i="9"/>
  <c r="E7732" i="9"/>
  <c r="E7731" i="9"/>
  <c r="I7730" i="9"/>
  <c r="D7730" i="9"/>
  <c r="I7729" i="9"/>
  <c r="C7729" i="9"/>
  <c r="H7728" i="9"/>
  <c r="E7726" i="9"/>
  <c r="H7724" i="9"/>
  <c r="C7722" i="9"/>
  <c r="G7722" i="9"/>
  <c r="B7722" i="9"/>
  <c r="F7722" i="9"/>
  <c r="E7718" i="9"/>
  <c r="H7716" i="9"/>
  <c r="C7714" i="9"/>
  <c r="G7714" i="9"/>
  <c r="B7714" i="9"/>
  <c r="F7714" i="9"/>
  <c r="E7710" i="9"/>
  <c r="D7704" i="9"/>
  <c r="H7704" i="9"/>
  <c r="C7704" i="9"/>
  <c r="I7704" i="9"/>
  <c r="E7704" i="9"/>
  <c r="B7704" i="9"/>
  <c r="G7704" i="9"/>
  <c r="B7689" i="9"/>
  <c r="F7689" i="9"/>
  <c r="D7689" i="9"/>
  <c r="I7689" i="9"/>
  <c r="E7689" i="9"/>
  <c r="C7689" i="9"/>
  <c r="H7689" i="9"/>
  <c r="H8009" i="9"/>
  <c r="H8007" i="9"/>
  <c r="H8005" i="9"/>
  <c r="H8003" i="9"/>
  <c r="H8001" i="9"/>
  <c r="H7999" i="9"/>
  <c r="H7997" i="9"/>
  <c r="H7995" i="9"/>
  <c r="H7993" i="9"/>
  <c r="H7991" i="9"/>
  <c r="H7989" i="9"/>
  <c r="H7987" i="9"/>
  <c r="H7985" i="9"/>
  <c r="H7983" i="9"/>
  <c r="H7981" i="9"/>
  <c r="H7979" i="9"/>
  <c r="H7977" i="9"/>
  <c r="H7975" i="9"/>
  <c r="H7973" i="9"/>
  <c r="H7971" i="9"/>
  <c r="H7969" i="9"/>
  <c r="H7967" i="9"/>
  <c r="H7965" i="9"/>
  <c r="H7963" i="9"/>
  <c r="H7961" i="9"/>
  <c r="H7959" i="9"/>
  <c r="H7957" i="9"/>
  <c r="H7955" i="9"/>
  <c r="H7953" i="9"/>
  <c r="H7951" i="9"/>
  <c r="H7949" i="9"/>
  <c r="F7948" i="9"/>
  <c r="H7947" i="9"/>
  <c r="F7946" i="9"/>
  <c r="H7945" i="9"/>
  <c r="F7944" i="9"/>
  <c r="H7943" i="9"/>
  <c r="F7942" i="9"/>
  <c r="H7941" i="9"/>
  <c r="F7940" i="9"/>
  <c r="H7939" i="9"/>
  <c r="F7938" i="9"/>
  <c r="H7937" i="9"/>
  <c r="F7936" i="9"/>
  <c r="H7935" i="9"/>
  <c r="F7934" i="9"/>
  <c r="F7932" i="9"/>
  <c r="F7930" i="9"/>
  <c r="F7928" i="9"/>
  <c r="F7926" i="9"/>
  <c r="F7924" i="9"/>
  <c r="F7922" i="9"/>
  <c r="F7920" i="9"/>
  <c r="F7918" i="9"/>
  <c r="F7916" i="9"/>
  <c r="F7914" i="9"/>
  <c r="F7912" i="9"/>
  <c r="F7910" i="9"/>
  <c r="F7908" i="9"/>
  <c r="F7906" i="9"/>
  <c r="F7904" i="9"/>
  <c r="F7902" i="9"/>
  <c r="F7900" i="9"/>
  <c r="F7898" i="9"/>
  <c r="F7896" i="9"/>
  <c r="F7894" i="9"/>
  <c r="F7892" i="9"/>
  <c r="F7890" i="9"/>
  <c r="F7888" i="9"/>
  <c r="F7886" i="9"/>
  <c r="F7884" i="9"/>
  <c r="F7882" i="9"/>
  <c r="F7880" i="9"/>
  <c r="F7878" i="9"/>
  <c r="F7876" i="9"/>
  <c r="F7874" i="9"/>
  <c r="F7872" i="9"/>
  <c r="F7870" i="9"/>
  <c r="F7868" i="9"/>
  <c r="F7866" i="9"/>
  <c r="F7864" i="9"/>
  <c r="F7862" i="9"/>
  <c r="F7860" i="9"/>
  <c r="F7858" i="9"/>
  <c r="F7856" i="9"/>
  <c r="F7854" i="9"/>
  <c r="F7852" i="9"/>
  <c r="F7850" i="9"/>
  <c r="F7848" i="9"/>
  <c r="F7846" i="9"/>
  <c r="F7844" i="9"/>
  <c r="F7842" i="9"/>
  <c r="F7840" i="9"/>
  <c r="F7838" i="9"/>
  <c r="F7836" i="9"/>
  <c r="F7834" i="9"/>
  <c r="F7832" i="9"/>
  <c r="F7830" i="9"/>
  <c r="F7828" i="9"/>
  <c r="F7826" i="9"/>
  <c r="F7824" i="9"/>
  <c r="F7822" i="9"/>
  <c r="F7820" i="9"/>
  <c r="F7818" i="9"/>
  <c r="F7816" i="9"/>
  <c r="F7814" i="9"/>
  <c r="F7812" i="9"/>
  <c r="F7810" i="9"/>
  <c r="F7808" i="9"/>
  <c r="F7806" i="9"/>
  <c r="F7804" i="9"/>
  <c r="F7802" i="9"/>
  <c r="F7800" i="9"/>
  <c r="F7798" i="9"/>
  <c r="F7796" i="9"/>
  <c r="H7795" i="9"/>
  <c r="C7795" i="9"/>
  <c r="H7794" i="9"/>
  <c r="G7793" i="9"/>
  <c r="B7792" i="9"/>
  <c r="F7792" i="9"/>
  <c r="D7791" i="9"/>
  <c r="H7791" i="9"/>
  <c r="I7788" i="9"/>
  <c r="D7788" i="9"/>
  <c r="I7787" i="9"/>
  <c r="C7787" i="9"/>
  <c r="H7786" i="9"/>
  <c r="G7785" i="9"/>
  <c r="B7784" i="9"/>
  <c r="F7784" i="9"/>
  <c r="D7783" i="9"/>
  <c r="H7783" i="9"/>
  <c r="I7780" i="9"/>
  <c r="D7780" i="9"/>
  <c r="I7779" i="9"/>
  <c r="C7779" i="9"/>
  <c r="H7778" i="9"/>
  <c r="G7777" i="9"/>
  <c r="B7776" i="9"/>
  <c r="F7776" i="9"/>
  <c r="D7775" i="9"/>
  <c r="H7775" i="9"/>
  <c r="I7772" i="9"/>
  <c r="D7772" i="9"/>
  <c r="I7771" i="9"/>
  <c r="C7771" i="9"/>
  <c r="H7770" i="9"/>
  <c r="G7769" i="9"/>
  <c r="B7768" i="9"/>
  <c r="F7768" i="9"/>
  <c r="D7767" i="9"/>
  <c r="H7767" i="9"/>
  <c r="I7764" i="9"/>
  <c r="D7764" i="9"/>
  <c r="I7763" i="9"/>
  <c r="C7763" i="9"/>
  <c r="H7762" i="9"/>
  <c r="G7761" i="9"/>
  <c r="B7760" i="9"/>
  <c r="F7760" i="9"/>
  <c r="D7759" i="9"/>
  <c r="H7759" i="9"/>
  <c r="I7756" i="9"/>
  <c r="D7756" i="9"/>
  <c r="I7755" i="9"/>
  <c r="C7755" i="9"/>
  <c r="H7754" i="9"/>
  <c r="G7753" i="9"/>
  <c r="B7752" i="9"/>
  <c r="F7752" i="9"/>
  <c r="D7751" i="9"/>
  <c r="H7751" i="9"/>
  <c r="I7748" i="9"/>
  <c r="D7748" i="9"/>
  <c r="I7747" i="9"/>
  <c r="C7747" i="9"/>
  <c r="H7746" i="9"/>
  <c r="G7745" i="9"/>
  <c r="B7744" i="9"/>
  <c r="F7744" i="9"/>
  <c r="D7743" i="9"/>
  <c r="H7743" i="9"/>
  <c r="I7740" i="9"/>
  <c r="D7740" i="9"/>
  <c r="I7739" i="9"/>
  <c r="C7739" i="9"/>
  <c r="H7738" i="9"/>
  <c r="G7737" i="9"/>
  <c r="B7736" i="9"/>
  <c r="F7736" i="9"/>
  <c r="D7735" i="9"/>
  <c r="H7735" i="9"/>
  <c r="I7732" i="9"/>
  <c r="D7732" i="9"/>
  <c r="I7731" i="9"/>
  <c r="C7731" i="9"/>
  <c r="H7730" i="9"/>
  <c r="G7729" i="9"/>
  <c r="B7728" i="9"/>
  <c r="F7728" i="9"/>
  <c r="E7724" i="9"/>
  <c r="C7720" i="9"/>
  <c r="G7720" i="9"/>
  <c r="B7720" i="9"/>
  <c r="F7720" i="9"/>
  <c r="E7716" i="9"/>
  <c r="C7712" i="9"/>
  <c r="G7712" i="9"/>
  <c r="B7712" i="9"/>
  <c r="F7712" i="9"/>
  <c r="B7697" i="9"/>
  <c r="F7697" i="9"/>
  <c r="D7697" i="9"/>
  <c r="I7697" i="9"/>
  <c r="E7697" i="9"/>
  <c r="C7697" i="9"/>
  <c r="H7697" i="9"/>
  <c r="G7795" i="9"/>
  <c r="B7795" i="9"/>
  <c r="B7794" i="9"/>
  <c r="F7794" i="9"/>
  <c r="D7793" i="9"/>
  <c r="H7793" i="9"/>
  <c r="H7788" i="9"/>
  <c r="G7787" i="9"/>
  <c r="B7786" i="9"/>
  <c r="F7786" i="9"/>
  <c r="D7785" i="9"/>
  <c r="H7785" i="9"/>
  <c r="H7780" i="9"/>
  <c r="G7779" i="9"/>
  <c r="B7778" i="9"/>
  <c r="F7778" i="9"/>
  <c r="D7777" i="9"/>
  <c r="H7777" i="9"/>
  <c r="H7772" i="9"/>
  <c r="G7771" i="9"/>
  <c r="B7770" i="9"/>
  <c r="F7770" i="9"/>
  <c r="D7769" i="9"/>
  <c r="H7769" i="9"/>
  <c r="H7764" i="9"/>
  <c r="G7763" i="9"/>
  <c r="B7762" i="9"/>
  <c r="F7762" i="9"/>
  <c r="D7761" i="9"/>
  <c r="H7761" i="9"/>
  <c r="H7756" i="9"/>
  <c r="G7755" i="9"/>
  <c r="B7754" i="9"/>
  <c r="F7754" i="9"/>
  <c r="D7753" i="9"/>
  <c r="H7753" i="9"/>
  <c r="H7748" i="9"/>
  <c r="G7747" i="9"/>
  <c r="B7746" i="9"/>
  <c r="F7746" i="9"/>
  <c r="D7745" i="9"/>
  <c r="H7745" i="9"/>
  <c r="H7740" i="9"/>
  <c r="G7739" i="9"/>
  <c r="B7738" i="9"/>
  <c r="F7738" i="9"/>
  <c r="D7737" i="9"/>
  <c r="H7737" i="9"/>
  <c r="H7732" i="9"/>
  <c r="G7731" i="9"/>
  <c r="B7730" i="9"/>
  <c r="F7730" i="9"/>
  <c r="D7729" i="9"/>
  <c r="H7729" i="9"/>
  <c r="C7726" i="9"/>
  <c r="G7726" i="9"/>
  <c r="B7726" i="9"/>
  <c r="F7726" i="9"/>
  <c r="C7718" i="9"/>
  <c r="G7718" i="9"/>
  <c r="B7718" i="9"/>
  <c r="F7718" i="9"/>
  <c r="C7710" i="9"/>
  <c r="G7710" i="9"/>
  <c r="B7710" i="9"/>
  <c r="F7710" i="9"/>
  <c r="B7705" i="9"/>
  <c r="F7705" i="9"/>
  <c r="D7705" i="9"/>
  <c r="I7705" i="9"/>
  <c r="E7705" i="9"/>
  <c r="C7705" i="9"/>
  <c r="H7705" i="9"/>
  <c r="D7688" i="9"/>
  <c r="H7688" i="9"/>
  <c r="C7688" i="9"/>
  <c r="I7688" i="9"/>
  <c r="E7688" i="9"/>
  <c r="B7688" i="9"/>
  <c r="G7688" i="9"/>
  <c r="B7788" i="9"/>
  <c r="F7788" i="9"/>
  <c r="D7787" i="9"/>
  <c r="H7787" i="9"/>
  <c r="B7780" i="9"/>
  <c r="F7780" i="9"/>
  <c r="D7779" i="9"/>
  <c r="H7779" i="9"/>
  <c r="B7772" i="9"/>
  <c r="F7772" i="9"/>
  <c r="D7771" i="9"/>
  <c r="H7771" i="9"/>
  <c r="B7764" i="9"/>
  <c r="F7764" i="9"/>
  <c r="D7763" i="9"/>
  <c r="H7763" i="9"/>
  <c r="B7756" i="9"/>
  <c r="F7756" i="9"/>
  <c r="D7755" i="9"/>
  <c r="H7755" i="9"/>
  <c r="B7748" i="9"/>
  <c r="F7748" i="9"/>
  <c r="D7747" i="9"/>
  <c r="H7747" i="9"/>
  <c r="B7740" i="9"/>
  <c r="F7740" i="9"/>
  <c r="D7739" i="9"/>
  <c r="H7739" i="9"/>
  <c r="B7732" i="9"/>
  <c r="F7732" i="9"/>
  <c r="D7731" i="9"/>
  <c r="H7731" i="9"/>
  <c r="C7724" i="9"/>
  <c r="G7724" i="9"/>
  <c r="B7724" i="9"/>
  <c r="F7724" i="9"/>
  <c r="C7716" i="9"/>
  <c r="G7716" i="9"/>
  <c r="B7716" i="9"/>
  <c r="F7716" i="9"/>
  <c r="H7710" i="9"/>
  <c r="C7708" i="9"/>
  <c r="G7708" i="9"/>
  <c r="B7708" i="9"/>
  <c r="F7708" i="9"/>
  <c r="F7704" i="9"/>
  <c r="D7696" i="9"/>
  <c r="H7696" i="9"/>
  <c r="C7696" i="9"/>
  <c r="I7696" i="9"/>
  <c r="E7696" i="9"/>
  <c r="B7696" i="9"/>
  <c r="G7696" i="9"/>
  <c r="G7689" i="9"/>
  <c r="H7727" i="9"/>
  <c r="H7725" i="9"/>
  <c r="H7723" i="9"/>
  <c r="H7721" i="9"/>
  <c r="H7719" i="9"/>
  <c r="H7717" i="9"/>
  <c r="H7715" i="9"/>
  <c r="H7713" i="9"/>
  <c r="H7711" i="9"/>
  <c r="H7709" i="9"/>
  <c r="H7707" i="9"/>
  <c r="D7707" i="9"/>
  <c r="I7706" i="9"/>
  <c r="B7703" i="9"/>
  <c r="F7703" i="9"/>
  <c r="D7702" i="9"/>
  <c r="H7702" i="9"/>
  <c r="I7699" i="9"/>
  <c r="I7698" i="9"/>
  <c r="B7695" i="9"/>
  <c r="F7695" i="9"/>
  <c r="D7694" i="9"/>
  <c r="H7694" i="9"/>
  <c r="I7691" i="9"/>
  <c r="I7690" i="9"/>
  <c r="B7687" i="9"/>
  <c r="F7687" i="9"/>
  <c r="D7686" i="9"/>
  <c r="H7686" i="9"/>
  <c r="I7683" i="9"/>
  <c r="I7682" i="9"/>
  <c r="H7681" i="9"/>
  <c r="G7680" i="9"/>
  <c r="B7679" i="9"/>
  <c r="F7679" i="9"/>
  <c r="D7678" i="9"/>
  <c r="H7678" i="9"/>
  <c r="I7675" i="9"/>
  <c r="I7674" i="9"/>
  <c r="H7673" i="9"/>
  <c r="G7672" i="9"/>
  <c r="B7671" i="9"/>
  <c r="F7671" i="9"/>
  <c r="D7670" i="9"/>
  <c r="H7670" i="9"/>
  <c r="I7667" i="9"/>
  <c r="I7666" i="9"/>
  <c r="H7665" i="9"/>
  <c r="G7664" i="9"/>
  <c r="B7663" i="9"/>
  <c r="F7663" i="9"/>
  <c r="D7662" i="9"/>
  <c r="H7662" i="9"/>
  <c r="I7659" i="9"/>
  <c r="I7658" i="9"/>
  <c r="H7657" i="9"/>
  <c r="G7656" i="9"/>
  <c r="B7655" i="9"/>
  <c r="F7655" i="9"/>
  <c r="D7654" i="9"/>
  <c r="H7654" i="9"/>
  <c r="I7651" i="9"/>
  <c r="I7650" i="9"/>
  <c r="H7649" i="9"/>
  <c r="G7648" i="9"/>
  <c r="B7647" i="9"/>
  <c r="F7647" i="9"/>
  <c r="D7646" i="9"/>
  <c r="H7646" i="9"/>
  <c r="I7643" i="9"/>
  <c r="I7642" i="9"/>
  <c r="H7641" i="9"/>
  <c r="G7640" i="9"/>
  <c r="B7639" i="9"/>
  <c r="F7639" i="9"/>
  <c r="D7638" i="9"/>
  <c r="H7638" i="9"/>
  <c r="B7635" i="9"/>
  <c r="F7635" i="9"/>
  <c r="C7635" i="9"/>
  <c r="G7635" i="9"/>
  <c r="B7627" i="9"/>
  <c r="F7627" i="9"/>
  <c r="C7627" i="9"/>
  <c r="G7627" i="9"/>
  <c r="B7619" i="9"/>
  <c r="F7619" i="9"/>
  <c r="C7619" i="9"/>
  <c r="G7619" i="9"/>
  <c r="B7611" i="9"/>
  <c r="F7611" i="9"/>
  <c r="C7611" i="9"/>
  <c r="G7611" i="9"/>
  <c r="D7607" i="9"/>
  <c r="H7607" i="9"/>
  <c r="B7607" i="9"/>
  <c r="F7607" i="9"/>
  <c r="C7607" i="9"/>
  <c r="G7607" i="9"/>
  <c r="I7605" i="9"/>
  <c r="D7603" i="9"/>
  <c r="H7603" i="9"/>
  <c r="B7603" i="9"/>
  <c r="F7603" i="9"/>
  <c r="C7603" i="9"/>
  <c r="G7603" i="9"/>
  <c r="I7601" i="9"/>
  <c r="B7598" i="9"/>
  <c r="F7598" i="9"/>
  <c r="E7598" i="9"/>
  <c r="C7598" i="9"/>
  <c r="H7598" i="9"/>
  <c r="D7598" i="9"/>
  <c r="I7598" i="9"/>
  <c r="B7681" i="9"/>
  <c r="F7681" i="9"/>
  <c r="D7680" i="9"/>
  <c r="H7680" i="9"/>
  <c r="B7673" i="9"/>
  <c r="F7673" i="9"/>
  <c r="D7672" i="9"/>
  <c r="H7672" i="9"/>
  <c r="B7665" i="9"/>
  <c r="F7665" i="9"/>
  <c r="D7664" i="9"/>
  <c r="H7664" i="9"/>
  <c r="B7657" i="9"/>
  <c r="F7657" i="9"/>
  <c r="D7656" i="9"/>
  <c r="H7656" i="9"/>
  <c r="B7649" i="9"/>
  <c r="F7649" i="9"/>
  <c r="D7648" i="9"/>
  <c r="H7648" i="9"/>
  <c r="B7641" i="9"/>
  <c r="F7641" i="9"/>
  <c r="D7640" i="9"/>
  <c r="H7640" i="9"/>
  <c r="B7633" i="9"/>
  <c r="F7633" i="9"/>
  <c r="C7633" i="9"/>
  <c r="G7633" i="9"/>
  <c r="B7625" i="9"/>
  <c r="F7625" i="9"/>
  <c r="C7625" i="9"/>
  <c r="G7625" i="9"/>
  <c r="B7617" i="9"/>
  <c r="F7617" i="9"/>
  <c r="C7617" i="9"/>
  <c r="G7617" i="9"/>
  <c r="D7706" i="9"/>
  <c r="H7706" i="9"/>
  <c r="B7699" i="9"/>
  <c r="F7699" i="9"/>
  <c r="D7698" i="9"/>
  <c r="H7698" i="9"/>
  <c r="B7691" i="9"/>
  <c r="F7691" i="9"/>
  <c r="D7690" i="9"/>
  <c r="H7690" i="9"/>
  <c r="B7683" i="9"/>
  <c r="F7683" i="9"/>
  <c r="D7682" i="9"/>
  <c r="H7682" i="9"/>
  <c r="E7681" i="9"/>
  <c r="E7680" i="9"/>
  <c r="B7675" i="9"/>
  <c r="F7675" i="9"/>
  <c r="D7674" i="9"/>
  <c r="H7674" i="9"/>
  <c r="E7673" i="9"/>
  <c r="E7672" i="9"/>
  <c r="B7667" i="9"/>
  <c r="F7667" i="9"/>
  <c r="D7666" i="9"/>
  <c r="H7666" i="9"/>
  <c r="E7665" i="9"/>
  <c r="E7664" i="9"/>
  <c r="B7659" i="9"/>
  <c r="F7659" i="9"/>
  <c r="D7658" i="9"/>
  <c r="H7658" i="9"/>
  <c r="E7657" i="9"/>
  <c r="E7656" i="9"/>
  <c r="B7651" i="9"/>
  <c r="F7651" i="9"/>
  <c r="D7650" i="9"/>
  <c r="H7650" i="9"/>
  <c r="E7649" i="9"/>
  <c r="E7648" i="9"/>
  <c r="B7643" i="9"/>
  <c r="F7643" i="9"/>
  <c r="D7642" i="9"/>
  <c r="H7642" i="9"/>
  <c r="E7641" i="9"/>
  <c r="E7640" i="9"/>
  <c r="H7633" i="9"/>
  <c r="B7631" i="9"/>
  <c r="F7631" i="9"/>
  <c r="C7631" i="9"/>
  <c r="G7631" i="9"/>
  <c r="H7625" i="9"/>
  <c r="B7623" i="9"/>
  <c r="F7623" i="9"/>
  <c r="C7623" i="9"/>
  <c r="G7623" i="9"/>
  <c r="H7617" i="9"/>
  <c r="B7615" i="9"/>
  <c r="F7615" i="9"/>
  <c r="C7615" i="9"/>
  <c r="G7615" i="9"/>
  <c r="D7609" i="9"/>
  <c r="H7609" i="9"/>
  <c r="B7609" i="9"/>
  <c r="F7609" i="9"/>
  <c r="C7609" i="9"/>
  <c r="G7609" i="9"/>
  <c r="D7605" i="9"/>
  <c r="H7605" i="9"/>
  <c r="B7605" i="9"/>
  <c r="F7605" i="9"/>
  <c r="C7605" i="9"/>
  <c r="G7605" i="9"/>
  <c r="D7601" i="9"/>
  <c r="H7601" i="9"/>
  <c r="B7601" i="9"/>
  <c r="F7601" i="9"/>
  <c r="C7601" i="9"/>
  <c r="G7601" i="9"/>
  <c r="D7597" i="9"/>
  <c r="H7597" i="9"/>
  <c r="E7597" i="9"/>
  <c r="B7597" i="9"/>
  <c r="G7597" i="9"/>
  <c r="C7597" i="9"/>
  <c r="I7597" i="9"/>
  <c r="I7707" i="9"/>
  <c r="E7707" i="9"/>
  <c r="E7706" i="9"/>
  <c r="B7701" i="9"/>
  <c r="F7701" i="9"/>
  <c r="D7700" i="9"/>
  <c r="H7700" i="9"/>
  <c r="E7699" i="9"/>
  <c r="E7698" i="9"/>
  <c r="B7693" i="9"/>
  <c r="F7693" i="9"/>
  <c r="D7692" i="9"/>
  <c r="H7692" i="9"/>
  <c r="E7691" i="9"/>
  <c r="E7690" i="9"/>
  <c r="B7685" i="9"/>
  <c r="F7685" i="9"/>
  <c r="D7684" i="9"/>
  <c r="H7684" i="9"/>
  <c r="E7683" i="9"/>
  <c r="E7682" i="9"/>
  <c r="I7681" i="9"/>
  <c r="D7681" i="9"/>
  <c r="I7680" i="9"/>
  <c r="C7680" i="9"/>
  <c r="B7677" i="9"/>
  <c r="F7677" i="9"/>
  <c r="D7676" i="9"/>
  <c r="H7676" i="9"/>
  <c r="E7675" i="9"/>
  <c r="E7674" i="9"/>
  <c r="I7673" i="9"/>
  <c r="D7673" i="9"/>
  <c r="I7672" i="9"/>
  <c r="C7672" i="9"/>
  <c r="B7669" i="9"/>
  <c r="F7669" i="9"/>
  <c r="D7668" i="9"/>
  <c r="H7668" i="9"/>
  <c r="E7667" i="9"/>
  <c r="E7666" i="9"/>
  <c r="I7665" i="9"/>
  <c r="D7665" i="9"/>
  <c r="I7664" i="9"/>
  <c r="C7664" i="9"/>
  <c r="B7661" i="9"/>
  <c r="F7661" i="9"/>
  <c r="D7660" i="9"/>
  <c r="H7660" i="9"/>
  <c r="E7659" i="9"/>
  <c r="E7658" i="9"/>
  <c r="I7657" i="9"/>
  <c r="D7657" i="9"/>
  <c r="I7656" i="9"/>
  <c r="C7656" i="9"/>
  <c r="B7653" i="9"/>
  <c r="F7653" i="9"/>
  <c r="D7652" i="9"/>
  <c r="H7652" i="9"/>
  <c r="E7651" i="9"/>
  <c r="E7650" i="9"/>
  <c r="I7649" i="9"/>
  <c r="D7649" i="9"/>
  <c r="I7648" i="9"/>
  <c r="C7648" i="9"/>
  <c r="B7645" i="9"/>
  <c r="F7645" i="9"/>
  <c r="D7644" i="9"/>
  <c r="H7644" i="9"/>
  <c r="E7643" i="9"/>
  <c r="E7642" i="9"/>
  <c r="I7641" i="9"/>
  <c r="D7641" i="9"/>
  <c r="I7640" i="9"/>
  <c r="C7640" i="9"/>
  <c r="B7637" i="9"/>
  <c r="F7637" i="9"/>
  <c r="D7636" i="9"/>
  <c r="H7636" i="9"/>
  <c r="E7633" i="9"/>
  <c r="H7631" i="9"/>
  <c r="B7629" i="9"/>
  <c r="F7629" i="9"/>
  <c r="C7629" i="9"/>
  <c r="G7629" i="9"/>
  <c r="E7625" i="9"/>
  <c r="H7623" i="9"/>
  <c r="B7621" i="9"/>
  <c r="F7621" i="9"/>
  <c r="C7621" i="9"/>
  <c r="G7621" i="9"/>
  <c r="E7617" i="9"/>
  <c r="H7615" i="9"/>
  <c r="B7613" i="9"/>
  <c r="F7613" i="9"/>
  <c r="C7613" i="9"/>
  <c r="G7613" i="9"/>
  <c r="E7607" i="9"/>
  <c r="E7603" i="9"/>
  <c r="G7598" i="9"/>
  <c r="B7590" i="9"/>
  <c r="F7590" i="9"/>
  <c r="E7590" i="9"/>
  <c r="C7590" i="9"/>
  <c r="H7590" i="9"/>
  <c r="D7590" i="9"/>
  <c r="I7590" i="9"/>
  <c r="I7600" i="9"/>
  <c r="E7600" i="9"/>
  <c r="E7599" i="9"/>
  <c r="B7594" i="9"/>
  <c r="F7594" i="9"/>
  <c r="D7593" i="9"/>
  <c r="H7593" i="9"/>
  <c r="E7592" i="9"/>
  <c r="E7591" i="9"/>
  <c r="I7589" i="9"/>
  <c r="C7589" i="9"/>
  <c r="B7586" i="9"/>
  <c r="F7586" i="9"/>
  <c r="D7585" i="9"/>
  <c r="H7585" i="9"/>
  <c r="E7584" i="9"/>
  <c r="E7583" i="9"/>
  <c r="I7582" i="9"/>
  <c r="D7582" i="9"/>
  <c r="I7581" i="9"/>
  <c r="C7581" i="9"/>
  <c r="B7578" i="9"/>
  <c r="F7578" i="9"/>
  <c r="D7577" i="9"/>
  <c r="H7577" i="9"/>
  <c r="E7576" i="9"/>
  <c r="E7575" i="9"/>
  <c r="I7574" i="9"/>
  <c r="D7574" i="9"/>
  <c r="I7573" i="9"/>
  <c r="C7573" i="9"/>
  <c r="B7570" i="9"/>
  <c r="F7570" i="9"/>
  <c r="D7569" i="9"/>
  <c r="H7569" i="9"/>
  <c r="E7568" i="9"/>
  <c r="E7567" i="9"/>
  <c r="I7566" i="9"/>
  <c r="D7566" i="9"/>
  <c r="I7565" i="9"/>
  <c r="C7565" i="9"/>
  <c r="B7562" i="9"/>
  <c r="F7562" i="9"/>
  <c r="D7561" i="9"/>
  <c r="H7561" i="9"/>
  <c r="E7560" i="9"/>
  <c r="C7558" i="9"/>
  <c r="G7558" i="9"/>
  <c r="B7558" i="9"/>
  <c r="F7558" i="9"/>
  <c r="E7554" i="9"/>
  <c r="H7552" i="9"/>
  <c r="C7550" i="9"/>
  <c r="G7550" i="9"/>
  <c r="B7550" i="9"/>
  <c r="F7550" i="9"/>
  <c r="E7546" i="9"/>
  <c r="G7545" i="9"/>
  <c r="G7544" i="9"/>
  <c r="G7543" i="9"/>
  <c r="F7542" i="9"/>
  <c r="B7535" i="9"/>
  <c r="F7535" i="9"/>
  <c r="D7535" i="9"/>
  <c r="I7535" i="9"/>
  <c r="C7535" i="9"/>
  <c r="H7535" i="9"/>
  <c r="D7534" i="9"/>
  <c r="H7534" i="9"/>
  <c r="C7534" i="9"/>
  <c r="I7534" i="9"/>
  <c r="B7534" i="9"/>
  <c r="G7534" i="9"/>
  <c r="H7529" i="9"/>
  <c r="H7634" i="9"/>
  <c r="H7632" i="9"/>
  <c r="H7630" i="9"/>
  <c r="H7628" i="9"/>
  <c r="H7626" i="9"/>
  <c r="H7624" i="9"/>
  <c r="H7622" i="9"/>
  <c r="H7620" i="9"/>
  <c r="H7618" i="9"/>
  <c r="H7616" i="9"/>
  <c r="H7614" i="9"/>
  <c r="H7612" i="9"/>
  <c r="H7610" i="9"/>
  <c r="H7608" i="9"/>
  <c r="H7606" i="9"/>
  <c r="H7604" i="9"/>
  <c r="H7602" i="9"/>
  <c r="H7600" i="9"/>
  <c r="D7600" i="9"/>
  <c r="I7599" i="9"/>
  <c r="B7596" i="9"/>
  <c r="F7596" i="9"/>
  <c r="D7595" i="9"/>
  <c r="H7595" i="9"/>
  <c r="E7594" i="9"/>
  <c r="E7593" i="9"/>
  <c r="I7592" i="9"/>
  <c r="I7591" i="9"/>
  <c r="G7589" i="9"/>
  <c r="B7588" i="9"/>
  <c r="F7588" i="9"/>
  <c r="D7587" i="9"/>
  <c r="H7587" i="9"/>
  <c r="E7586" i="9"/>
  <c r="E7585" i="9"/>
  <c r="I7584" i="9"/>
  <c r="I7583" i="9"/>
  <c r="H7582" i="9"/>
  <c r="G7581" i="9"/>
  <c r="B7580" i="9"/>
  <c r="F7580" i="9"/>
  <c r="D7579" i="9"/>
  <c r="H7579" i="9"/>
  <c r="E7578" i="9"/>
  <c r="E7577" i="9"/>
  <c r="I7576" i="9"/>
  <c r="I7575" i="9"/>
  <c r="H7574" i="9"/>
  <c r="G7573" i="9"/>
  <c r="B7572" i="9"/>
  <c r="F7572" i="9"/>
  <c r="D7571" i="9"/>
  <c r="H7571" i="9"/>
  <c r="E7570" i="9"/>
  <c r="E7569" i="9"/>
  <c r="I7568" i="9"/>
  <c r="I7567" i="9"/>
  <c r="H7566" i="9"/>
  <c r="G7565" i="9"/>
  <c r="B7564" i="9"/>
  <c r="F7564" i="9"/>
  <c r="D7563" i="9"/>
  <c r="H7563" i="9"/>
  <c r="E7562" i="9"/>
  <c r="E7561" i="9"/>
  <c r="I7560" i="9"/>
  <c r="H7558" i="9"/>
  <c r="C7556" i="9"/>
  <c r="G7556" i="9"/>
  <c r="B7556" i="9"/>
  <c r="F7556" i="9"/>
  <c r="H7550" i="9"/>
  <c r="C7548" i="9"/>
  <c r="G7548" i="9"/>
  <c r="B7548" i="9"/>
  <c r="F7548" i="9"/>
  <c r="B7537" i="9"/>
  <c r="F7537" i="9"/>
  <c r="E7537" i="9"/>
  <c r="D7537" i="9"/>
  <c r="I7537" i="9"/>
  <c r="D7536" i="9"/>
  <c r="H7536" i="9"/>
  <c r="E7536" i="9"/>
  <c r="C7536" i="9"/>
  <c r="I7536" i="9"/>
  <c r="B7527" i="9"/>
  <c r="F7527" i="9"/>
  <c r="D7527" i="9"/>
  <c r="I7527" i="9"/>
  <c r="E7527" i="9"/>
  <c r="C7527" i="9"/>
  <c r="H7527" i="9"/>
  <c r="D7589" i="9"/>
  <c r="H7589" i="9"/>
  <c r="B7582" i="9"/>
  <c r="F7582" i="9"/>
  <c r="D7581" i="9"/>
  <c r="H7581" i="9"/>
  <c r="B7574" i="9"/>
  <c r="F7574" i="9"/>
  <c r="D7573" i="9"/>
  <c r="H7573" i="9"/>
  <c r="B7566" i="9"/>
  <c r="F7566" i="9"/>
  <c r="D7565" i="9"/>
  <c r="H7565" i="9"/>
  <c r="C7554" i="9"/>
  <c r="G7554" i="9"/>
  <c r="B7554" i="9"/>
  <c r="F7554" i="9"/>
  <c r="C7546" i="9"/>
  <c r="G7546" i="9"/>
  <c r="B7546" i="9"/>
  <c r="F7546" i="9"/>
  <c r="B7543" i="9"/>
  <c r="F7543" i="9"/>
  <c r="D7543" i="9"/>
  <c r="I7543" i="9"/>
  <c r="C7543" i="9"/>
  <c r="H7543" i="9"/>
  <c r="D7542" i="9"/>
  <c r="H7542" i="9"/>
  <c r="C7542" i="9"/>
  <c r="I7542" i="9"/>
  <c r="B7542" i="9"/>
  <c r="G7542" i="9"/>
  <c r="D7599" i="9"/>
  <c r="H7599" i="9"/>
  <c r="B7592" i="9"/>
  <c r="F7592" i="9"/>
  <c r="D7591" i="9"/>
  <c r="H7591" i="9"/>
  <c r="E7589" i="9"/>
  <c r="B7584" i="9"/>
  <c r="F7584" i="9"/>
  <c r="D7583" i="9"/>
  <c r="H7583" i="9"/>
  <c r="E7582" i="9"/>
  <c r="E7581" i="9"/>
  <c r="B7576" i="9"/>
  <c r="F7576" i="9"/>
  <c r="D7575" i="9"/>
  <c r="H7575" i="9"/>
  <c r="E7574" i="9"/>
  <c r="E7573" i="9"/>
  <c r="B7568" i="9"/>
  <c r="F7568" i="9"/>
  <c r="D7567" i="9"/>
  <c r="H7567" i="9"/>
  <c r="E7566" i="9"/>
  <c r="E7565" i="9"/>
  <c r="B7560" i="9"/>
  <c r="F7560" i="9"/>
  <c r="H7554" i="9"/>
  <c r="C7552" i="9"/>
  <c r="G7552" i="9"/>
  <c r="B7552" i="9"/>
  <c r="F7552" i="9"/>
  <c r="H7546" i="9"/>
  <c r="B7545" i="9"/>
  <c r="E7545" i="9"/>
  <c r="I7545" i="9"/>
  <c r="D7545" i="9"/>
  <c r="H7545" i="9"/>
  <c r="D7544" i="9"/>
  <c r="H7544" i="9"/>
  <c r="E7544" i="9"/>
  <c r="C7544" i="9"/>
  <c r="I7544" i="9"/>
  <c r="B7529" i="9"/>
  <c r="F7529" i="9"/>
  <c r="E7529" i="9"/>
  <c r="D7529" i="9"/>
  <c r="I7529" i="9"/>
  <c r="D7526" i="9"/>
  <c r="H7526" i="9"/>
  <c r="C7526" i="9"/>
  <c r="I7526" i="9"/>
  <c r="E7526" i="9"/>
  <c r="B7526" i="9"/>
  <c r="G7526" i="9"/>
  <c r="C7521" i="9"/>
  <c r="G7521" i="9"/>
  <c r="D7521" i="9"/>
  <c r="I7521" i="9"/>
  <c r="E7521" i="9"/>
  <c r="F7521" i="9"/>
  <c r="H7521" i="9"/>
  <c r="B7521" i="9"/>
  <c r="H7559" i="9"/>
  <c r="H7557" i="9"/>
  <c r="H7555" i="9"/>
  <c r="H7553" i="9"/>
  <c r="H7551" i="9"/>
  <c r="H7549" i="9"/>
  <c r="H7547" i="9"/>
  <c r="B7541" i="9"/>
  <c r="F7541" i="9"/>
  <c r="D7540" i="9"/>
  <c r="H7540" i="9"/>
  <c r="B7533" i="9"/>
  <c r="F7533" i="9"/>
  <c r="D7532" i="9"/>
  <c r="H7532" i="9"/>
  <c r="I7528" i="9"/>
  <c r="B7525" i="9"/>
  <c r="F7525" i="9"/>
  <c r="D7524" i="9"/>
  <c r="H7524" i="9"/>
  <c r="C7517" i="9"/>
  <c r="G7517" i="9"/>
  <c r="B7517" i="9"/>
  <c r="H7517" i="9"/>
  <c r="D7517" i="9"/>
  <c r="I7517" i="9"/>
  <c r="E7517" i="9"/>
  <c r="D7528" i="9"/>
  <c r="H7528" i="9"/>
  <c r="C7513" i="9"/>
  <c r="G7513" i="9"/>
  <c r="B7513" i="9"/>
  <c r="H7513" i="9"/>
  <c r="D7513" i="9"/>
  <c r="I7513" i="9"/>
  <c r="E7513" i="9"/>
  <c r="C7509" i="9"/>
  <c r="G7509" i="9"/>
  <c r="B7509" i="9"/>
  <c r="H7509" i="9"/>
  <c r="D7509" i="9"/>
  <c r="I7509" i="9"/>
  <c r="E7509" i="9"/>
  <c r="C7505" i="9"/>
  <c r="G7505" i="9"/>
  <c r="B7505" i="9"/>
  <c r="H7505" i="9"/>
  <c r="D7505" i="9"/>
  <c r="I7505" i="9"/>
  <c r="E7505" i="9"/>
  <c r="C7501" i="9"/>
  <c r="G7501" i="9"/>
  <c r="B7501" i="9"/>
  <c r="H7501" i="9"/>
  <c r="D7501" i="9"/>
  <c r="I7501" i="9"/>
  <c r="E7501" i="9"/>
  <c r="C7497" i="9"/>
  <c r="G7497" i="9"/>
  <c r="B7497" i="9"/>
  <c r="H7497" i="9"/>
  <c r="D7497" i="9"/>
  <c r="I7497" i="9"/>
  <c r="E7497" i="9"/>
  <c r="C7493" i="9"/>
  <c r="G7493" i="9"/>
  <c r="B7493" i="9"/>
  <c r="H7493" i="9"/>
  <c r="D7493" i="9"/>
  <c r="I7493" i="9"/>
  <c r="E7493" i="9"/>
  <c r="C7489" i="9"/>
  <c r="G7489" i="9"/>
  <c r="B7489" i="9"/>
  <c r="H7489" i="9"/>
  <c r="D7489" i="9"/>
  <c r="I7489" i="9"/>
  <c r="E7489" i="9"/>
  <c r="C7485" i="9"/>
  <c r="G7485" i="9"/>
  <c r="B7485" i="9"/>
  <c r="H7485" i="9"/>
  <c r="D7485" i="9"/>
  <c r="I7485" i="9"/>
  <c r="E7485" i="9"/>
  <c r="C7481" i="9"/>
  <c r="G7481" i="9"/>
  <c r="B7481" i="9"/>
  <c r="H7481" i="9"/>
  <c r="D7481" i="9"/>
  <c r="I7481" i="9"/>
  <c r="E7481" i="9"/>
  <c r="C7477" i="9"/>
  <c r="G7477" i="9"/>
  <c r="B7477" i="9"/>
  <c r="H7477" i="9"/>
  <c r="D7477" i="9"/>
  <c r="I7477" i="9"/>
  <c r="E7477" i="9"/>
  <c r="C7473" i="9"/>
  <c r="G7473" i="9"/>
  <c r="B7473" i="9"/>
  <c r="H7473" i="9"/>
  <c r="D7473" i="9"/>
  <c r="I7473" i="9"/>
  <c r="E7473" i="9"/>
  <c r="C7469" i="9"/>
  <c r="G7469" i="9"/>
  <c r="B7469" i="9"/>
  <c r="H7469" i="9"/>
  <c r="D7469" i="9"/>
  <c r="I7469" i="9"/>
  <c r="E7469" i="9"/>
  <c r="C7465" i="9"/>
  <c r="G7465" i="9"/>
  <c r="B7465" i="9"/>
  <c r="H7465" i="9"/>
  <c r="D7465" i="9"/>
  <c r="I7465" i="9"/>
  <c r="E7465" i="9"/>
  <c r="C7461" i="9"/>
  <c r="G7461" i="9"/>
  <c r="B7461" i="9"/>
  <c r="H7461" i="9"/>
  <c r="D7461" i="9"/>
  <c r="I7461" i="9"/>
  <c r="E7461" i="9"/>
  <c r="C7457" i="9"/>
  <c r="G7457" i="9"/>
  <c r="B7457" i="9"/>
  <c r="H7457" i="9"/>
  <c r="D7457" i="9"/>
  <c r="I7457" i="9"/>
  <c r="E7457" i="9"/>
  <c r="B7539" i="9"/>
  <c r="F7539" i="9"/>
  <c r="D7538" i="9"/>
  <c r="H7538" i="9"/>
  <c r="B7531" i="9"/>
  <c r="F7531" i="9"/>
  <c r="D7530" i="9"/>
  <c r="H7530" i="9"/>
  <c r="E7528" i="9"/>
  <c r="C7449" i="9"/>
  <c r="G7449" i="9"/>
  <c r="D7449" i="9"/>
  <c r="H7449" i="9"/>
  <c r="C7441" i="9"/>
  <c r="G7441" i="9"/>
  <c r="D7441" i="9"/>
  <c r="H7441" i="9"/>
  <c r="C7433" i="9"/>
  <c r="G7433" i="9"/>
  <c r="D7433" i="9"/>
  <c r="H7433" i="9"/>
  <c r="C7425" i="9"/>
  <c r="G7425" i="9"/>
  <c r="D7425" i="9"/>
  <c r="H7425" i="9"/>
  <c r="C7417" i="9"/>
  <c r="G7417" i="9"/>
  <c r="D7417" i="9"/>
  <c r="H7417" i="9"/>
  <c r="B7391" i="9"/>
  <c r="C7391" i="9"/>
  <c r="G7391" i="9"/>
  <c r="D7391" i="9"/>
  <c r="H7391" i="9"/>
  <c r="E7391" i="9"/>
  <c r="I7391" i="9"/>
  <c r="D7374" i="9"/>
  <c r="H7374" i="9"/>
  <c r="B7374" i="9"/>
  <c r="G7374" i="9"/>
  <c r="C7374" i="9"/>
  <c r="I7374" i="9"/>
  <c r="E7374" i="9"/>
  <c r="B7359" i="9"/>
  <c r="F7359" i="9"/>
  <c r="C7359" i="9"/>
  <c r="H7359" i="9"/>
  <c r="D7359" i="9"/>
  <c r="I7359" i="9"/>
  <c r="E7359" i="9"/>
  <c r="D7348" i="9"/>
  <c r="H7348" i="9"/>
  <c r="B7348" i="9"/>
  <c r="F7348" i="9"/>
  <c r="C7348" i="9"/>
  <c r="E7348" i="9"/>
  <c r="G7348" i="9"/>
  <c r="D7340" i="9"/>
  <c r="H7340" i="9"/>
  <c r="B7340" i="9"/>
  <c r="F7340" i="9"/>
  <c r="C7340" i="9"/>
  <c r="E7340" i="9"/>
  <c r="G7340" i="9"/>
  <c r="D7325" i="9"/>
  <c r="H7325" i="9"/>
  <c r="E7325" i="9"/>
  <c r="B7325" i="9"/>
  <c r="G7325" i="9"/>
  <c r="C7325" i="9"/>
  <c r="F7325" i="9"/>
  <c r="I7325" i="9"/>
  <c r="D7309" i="9"/>
  <c r="H7309" i="9"/>
  <c r="E7309" i="9"/>
  <c r="B7309" i="9"/>
  <c r="G7309" i="9"/>
  <c r="C7309" i="9"/>
  <c r="F7309" i="9"/>
  <c r="I7309" i="9"/>
  <c r="D7208" i="9"/>
  <c r="H7208" i="9"/>
  <c r="B7208" i="9"/>
  <c r="F7208" i="9"/>
  <c r="C7208" i="9"/>
  <c r="E7208" i="9"/>
  <c r="G7208" i="9"/>
  <c r="I7208" i="9"/>
  <c r="F7523" i="9"/>
  <c r="H7519" i="9"/>
  <c r="H7515" i="9"/>
  <c r="H7511" i="9"/>
  <c r="H7507" i="9"/>
  <c r="H7503" i="9"/>
  <c r="H7499" i="9"/>
  <c r="H7495" i="9"/>
  <c r="H7491" i="9"/>
  <c r="H7487" i="9"/>
  <c r="H7483" i="9"/>
  <c r="H7479" i="9"/>
  <c r="H7475" i="9"/>
  <c r="H7471" i="9"/>
  <c r="H7467" i="9"/>
  <c r="H7463" i="9"/>
  <c r="H7459" i="9"/>
  <c r="C7451" i="9"/>
  <c r="G7451" i="9"/>
  <c r="D7451" i="9"/>
  <c r="H7451" i="9"/>
  <c r="F7449" i="9"/>
  <c r="C7443" i="9"/>
  <c r="G7443" i="9"/>
  <c r="D7443" i="9"/>
  <c r="H7443" i="9"/>
  <c r="F7441" i="9"/>
  <c r="C7435" i="9"/>
  <c r="G7435" i="9"/>
  <c r="D7435" i="9"/>
  <c r="H7435" i="9"/>
  <c r="F7433" i="9"/>
  <c r="C7427" i="9"/>
  <c r="G7427" i="9"/>
  <c r="D7427" i="9"/>
  <c r="H7427" i="9"/>
  <c r="F7425" i="9"/>
  <c r="C7419" i="9"/>
  <c r="G7419" i="9"/>
  <c r="D7419" i="9"/>
  <c r="H7419" i="9"/>
  <c r="F7417" i="9"/>
  <c r="D7382" i="9"/>
  <c r="H7382" i="9"/>
  <c r="B7382" i="9"/>
  <c r="G7382" i="9"/>
  <c r="C7382" i="9"/>
  <c r="I7382" i="9"/>
  <c r="E7382" i="9"/>
  <c r="B7367" i="9"/>
  <c r="F7367" i="9"/>
  <c r="C7367" i="9"/>
  <c r="H7367" i="9"/>
  <c r="D7367" i="9"/>
  <c r="I7367" i="9"/>
  <c r="E7367" i="9"/>
  <c r="D7350" i="9"/>
  <c r="H7350" i="9"/>
  <c r="B7350" i="9"/>
  <c r="G7350" i="9"/>
  <c r="C7350" i="9"/>
  <c r="I7350" i="9"/>
  <c r="E7350" i="9"/>
  <c r="C7276" i="9"/>
  <c r="G7276" i="9"/>
  <c r="B7276" i="9"/>
  <c r="H7276" i="9"/>
  <c r="D7276" i="9"/>
  <c r="E7276" i="9"/>
  <c r="F7276" i="9"/>
  <c r="I7276" i="9"/>
  <c r="C7519" i="9"/>
  <c r="G7519" i="9"/>
  <c r="C7515" i="9"/>
  <c r="G7515" i="9"/>
  <c r="C7511" i="9"/>
  <c r="G7511" i="9"/>
  <c r="C7507" i="9"/>
  <c r="G7507" i="9"/>
  <c r="C7503" i="9"/>
  <c r="G7503" i="9"/>
  <c r="C7499" i="9"/>
  <c r="G7499" i="9"/>
  <c r="C7495" i="9"/>
  <c r="G7495" i="9"/>
  <c r="C7491" i="9"/>
  <c r="G7491" i="9"/>
  <c r="C7487" i="9"/>
  <c r="G7487" i="9"/>
  <c r="C7483" i="9"/>
  <c r="G7483" i="9"/>
  <c r="C7479" i="9"/>
  <c r="G7479" i="9"/>
  <c r="C7475" i="9"/>
  <c r="G7475" i="9"/>
  <c r="C7471" i="9"/>
  <c r="G7471" i="9"/>
  <c r="C7467" i="9"/>
  <c r="G7467" i="9"/>
  <c r="C7463" i="9"/>
  <c r="G7463" i="9"/>
  <c r="C7459" i="9"/>
  <c r="G7459" i="9"/>
  <c r="C7453" i="9"/>
  <c r="G7453" i="9"/>
  <c r="D7453" i="9"/>
  <c r="H7453" i="9"/>
  <c r="E7449" i="9"/>
  <c r="C7445" i="9"/>
  <c r="G7445" i="9"/>
  <c r="D7445" i="9"/>
  <c r="H7445" i="9"/>
  <c r="E7441" i="9"/>
  <c r="C7437" i="9"/>
  <c r="G7437" i="9"/>
  <c r="D7437" i="9"/>
  <c r="H7437" i="9"/>
  <c r="E7433" i="9"/>
  <c r="C7429" i="9"/>
  <c r="G7429" i="9"/>
  <c r="D7429" i="9"/>
  <c r="H7429" i="9"/>
  <c r="E7425" i="9"/>
  <c r="C7421" i="9"/>
  <c r="G7421" i="9"/>
  <c r="D7421" i="9"/>
  <c r="H7421" i="9"/>
  <c r="E7417" i="9"/>
  <c r="C7413" i="9"/>
  <c r="G7413" i="9"/>
  <c r="D7413" i="9"/>
  <c r="H7413" i="9"/>
  <c r="D7390" i="9"/>
  <c r="H7390" i="9"/>
  <c r="B7390" i="9"/>
  <c r="G7390" i="9"/>
  <c r="C7390" i="9"/>
  <c r="I7390" i="9"/>
  <c r="E7390" i="9"/>
  <c r="B7375" i="9"/>
  <c r="F7375" i="9"/>
  <c r="C7375" i="9"/>
  <c r="H7375" i="9"/>
  <c r="D7375" i="9"/>
  <c r="I7375" i="9"/>
  <c r="E7375" i="9"/>
  <c r="D7358" i="9"/>
  <c r="H7358" i="9"/>
  <c r="B7358" i="9"/>
  <c r="G7358" i="9"/>
  <c r="C7358" i="9"/>
  <c r="I7358" i="9"/>
  <c r="E7358" i="9"/>
  <c r="D7344" i="9"/>
  <c r="H7344" i="9"/>
  <c r="B7344" i="9"/>
  <c r="F7344" i="9"/>
  <c r="C7344" i="9"/>
  <c r="E7344" i="9"/>
  <c r="G7344" i="9"/>
  <c r="E7511" i="9"/>
  <c r="E7507" i="9"/>
  <c r="E7503" i="9"/>
  <c r="E7499" i="9"/>
  <c r="E7495" i="9"/>
  <c r="E7491" i="9"/>
  <c r="E7487" i="9"/>
  <c r="E7483" i="9"/>
  <c r="E7479" i="9"/>
  <c r="E7475" i="9"/>
  <c r="E7471" i="9"/>
  <c r="E7467" i="9"/>
  <c r="E7463" i="9"/>
  <c r="E7459" i="9"/>
  <c r="C7455" i="9"/>
  <c r="G7455" i="9"/>
  <c r="D7455" i="9"/>
  <c r="H7455" i="9"/>
  <c r="F7453" i="9"/>
  <c r="B7449" i="9"/>
  <c r="C7447" i="9"/>
  <c r="G7447" i="9"/>
  <c r="D7447" i="9"/>
  <c r="H7447" i="9"/>
  <c r="F7445" i="9"/>
  <c r="B7441" i="9"/>
  <c r="C7439" i="9"/>
  <c r="G7439" i="9"/>
  <c r="D7439" i="9"/>
  <c r="H7439" i="9"/>
  <c r="F7437" i="9"/>
  <c r="B7433" i="9"/>
  <c r="C7431" i="9"/>
  <c r="G7431" i="9"/>
  <c r="D7431" i="9"/>
  <c r="H7431" i="9"/>
  <c r="F7429" i="9"/>
  <c r="B7425" i="9"/>
  <c r="C7423" i="9"/>
  <c r="G7423" i="9"/>
  <c r="D7423" i="9"/>
  <c r="H7423" i="9"/>
  <c r="F7421" i="9"/>
  <c r="B7417" i="9"/>
  <c r="C7415" i="9"/>
  <c r="G7415" i="9"/>
  <c r="D7415" i="9"/>
  <c r="H7415" i="9"/>
  <c r="F7413" i="9"/>
  <c r="F7391" i="9"/>
  <c r="B7383" i="9"/>
  <c r="F7383" i="9"/>
  <c r="C7383" i="9"/>
  <c r="H7383" i="9"/>
  <c r="D7383" i="9"/>
  <c r="I7383" i="9"/>
  <c r="E7383" i="9"/>
  <c r="F7374" i="9"/>
  <c r="D7366" i="9"/>
  <c r="H7366" i="9"/>
  <c r="B7366" i="9"/>
  <c r="G7366" i="9"/>
  <c r="C7366" i="9"/>
  <c r="I7366" i="9"/>
  <c r="E7366" i="9"/>
  <c r="G7359" i="9"/>
  <c r="B7351" i="9"/>
  <c r="F7351" i="9"/>
  <c r="C7351" i="9"/>
  <c r="H7351" i="9"/>
  <c r="D7351" i="9"/>
  <c r="I7351" i="9"/>
  <c r="E7351" i="9"/>
  <c r="I7348" i="9"/>
  <c r="I7340" i="9"/>
  <c r="B7326" i="9"/>
  <c r="F7326" i="9"/>
  <c r="E7326" i="9"/>
  <c r="C7326" i="9"/>
  <c r="H7326" i="9"/>
  <c r="D7326" i="9"/>
  <c r="G7326" i="9"/>
  <c r="I7326" i="9"/>
  <c r="B7310" i="9"/>
  <c r="F7310" i="9"/>
  <c r="E7310" i="9"/>
  <c r="C7310" i="9"/>
  <c r="H7310" i="9"/>
  <c r="D7310" i="9"/>
  <c r="G7310" i="9"/>
  <c r="I7310" i="9"/>
  <c r="C7284" i="9"/>
  <c r="G7284" i="9"/>
  <c r="B7284" i="9"/>
  <c r="H7284" i="9"/>
  <c r="F7284" i="9"/>
  <c r="D7284" i="9"/>
  <c r="E7284" i="9"/>
  <c r="I7284" i="9"/>
  <c r="B7385" i="9"/>
  <c r="F7385" i="9"/>
  <c r="D7384" i="9"/>
  <c r="H7384" i="9"/>
  <c r="B7377" i="9"/>
  <c r="F7377" i="9"/>
  <c r="D7376" i="9"/>
  <c r="H7376" i="9"/>
  <c r="B7369" i="9"/>
  <c r="F7369" i="9"/>
  <c r="D7368" i="9"/>
  <c r="H7368" i="9"/>
  <c r="B7361" i="9"/>
  <c r="F7361" i="9"/>
  <c r="D7360" i="9"/>
  <c r="H7360" i="9"/>
  <c r="B7353" i="9"/>
  <c r="F7353" i="9"/>
  <c r="D7352" i="9"/>
  <c r="H7352" i="9"/>
  <c r="B7347" i="9"/>
  <c r="F7347" i="9"/>
  <c r="D7347" i="9"/>
  <c r="H7347" i="9"/>
  <c r="B7343" i="9"/>
  <c r="F7343" i="9"/>
  <c r="D7343" i="9"/>
  <c r="H7343" i="9"/>
  <c r="B7339" i="9"/>
  <c r="F7339" i="9"/>
  <c r="D7339" i="9"/>
  <c r="H7339" i="9"/>
  <c r="B7330" i="9"/>
  <c r="F7330" i="9"/>
  <c r="C7330" i="9"/>
  <c r="H7330" i="9"/>
  <c r="E7330" i="9"/>
  <c r="D7329" i="9"/>
  <c r="H7329" i="9"/>
  <c r="B7329" i="9"/>
  <c r="G7329" i="9"/>
  <c r="E7329" i="9"/>
  <c r="B7314" i="9"/>
  <c r="F7314" i="9"/>
  <c r="C7314" i="9"/>
  <c r="H7314" i="9"/>
  <c r="E7314" i="9"/>
  <c r="D7313" i="9"/>
  <c r="H7313" i="9"/>
  <c r="B7313" i="9"/>
  <c r="G7313" i="9"/>
  <c r="E7313" i="9"/>
  <c r="B7298" i="9"/>
  <c r="F7298" i="9"/>
  <c r="C7298" i="9"/>
  <c r="H7298" i="9"/>
  <c r="E7298" i="9"/>
  <c r="D7297" i="9"/>
  <c r="H7297" i="9"/>
  <c r="B7297" i="9"/>
  <c r="G7297" i="9"/>
  <c r="E7297" i="9"/>
  <c r="C7292" i="9"/>
  <c r="G7292" i="9"/>
  <c r="B7292" i="9"/>
  <c r="H7292" i="9"/>
  <c r="D7292" i="9"/>
  <c r="F7292" i="9"/>
  <c r="C7290" i="9"/>
  <c r="G7290" i="9"/>
  <c r="E7290" i="9"/>
  <c r="B7290" i="9"/>
  <c r="I7290" i="9"/>
  <c r="F7290" i="9"/>
  <c r="H7411" i="9"/>
  <c r="D7411" i="9"/>
  <c r="H7409" i="9"/>
  <c r="D7409" i="9"/>
  <c r="H7407" i="9"/>
  <c r="D7407" i="9"/>
  <c r="H7405" i="9"/>
  <c r="D7405" i="9"/>
  <c r="H7403" i="9"/>
  <c r="D7403" i="9"/>
  <c r="H7401" i="9"/>
  <c r="D7401" i="9"/>
  <c r="H7399" i="9"/>
  <c r="D7399" i="9"/>
  <c r="H7397" i="9"/>
  <c r="D7397" i="9"/>
  <c r="H7395" i="9"/>
  <c r="D7395" i="9"/>
  <c r="H7393" i="9"/>
  <c r="D7393" i="9"/>
  <c r="B7387" i="9"/>
  <c r="F7387" i="9"/>
  <c r="D7386" i="9"/>
  <c r="H7386" i="9"/>
  <c r="E7385" i="9"/>
  <c r="E7384" i="9"/>
  <c r="B7379" i="9"/>
  <c r="F7379" i="9"/>
  <c r="D7378" i="9"/>
  <c r="H7378" i="9"/>
  <c r="E7377" i="9"/>
  <c r="E7376" i="9"/>
  <c r="B7371" i="9"/>
  <c r="F7371" i="9"/>
  <c r="D7370" i="9"/>
  <c r="H7370" i="9"/>
  <c r="E7369" i="9"/>
  <c r="E7368" i="9"/>
  <c r="B7363" i="9"/>
  <c r="F7363" i="9"/>
  <c r="D7362" i="9"/>
  <c r="H7362" i="9"/>
  <c r="E7361" i="9"/>
  <c r="E7360" i="9"/>
  <c r="B7355" i="9"/>
  <c r="F7355" i="9"/>
  <c r="D7354" i="9"/>
  <c r="H7354" i="9"/>
  <c r="E7353" i="9"/>
  <c r="E7352" i="9"/>
  <c r="H7349" i="9"/>
  <c r="G7347" i="9"/>
  <c r="D7346" i="9"/>
  <c r="H7346" i="9"/>
  <c r="B7346" i="9"/>
  <c r="F7346" i="9"/>
  <c r="G7343" i="9"/>
  <c r="D7342" i="9"/>
  <c r="H7342" i="9"/>
  <c r="B7342" i="9"/>
  <c r="F7342" i="9"/>
  <c r="G7339" i="9"/>
  <c r="D7338" i="9"/>
  <c r="H7338" i="9"/>
  <c r="B7338" i="9"/>
  <c r="F7338" i="9"/>
  <c r="B7334" i="9"/>
  <c r="F7334" i="9"/>
  <c r="E7334" i="9"/>
  <c r="C7334" i="9"/>
  <c r="H7334" i="9"/>
  <c r="D7333" i="9"/>
  <c r="H7333" i="9"/>
  <c r="E7333" i="9"/>
  <c r="B7333" i="9"/>
  <c r="G7333" i="9"/>
  <c r="I7330" i="9"/>
  <c r="I7329" i="9"/>
  <c r="B7318" i="9"/>
  <c r="F7318" i="9"/>
  <c r="E7318" i="9"/>
  <c r="C7318" i="9"/>
  <c r="H7318" i="9"/>
  <c r="D7317" i="9"/>
  <c r="H7317" i="9"/>
  <c r="E7317" i="9"/>
  <c r="B7317" i="9"/>
  <c r="G7317" i="9"/>
  <c r="I7314" i="9"/>
  <c r="I7313" i="9"/>
  <c r="B7302" i="9"/>
  <c r="F7302" i="9"/>
  <c r="E7302" i="9"/>
  <c r="C7302" i="9"/>
  <c r="H7302" i="9"/>
  <c r="D7301" i="9"/>
  <c r="H7301" i="9"/>
  <c r="E7301" i="9"/>
  <c r="B7301" i="9"/>
  <c r="G7301" i="9"/>
  <c r="I7298" i="9"/>
  <c r="I7297" i="9"/>
  <c r="G7411" i="9"/>
  <c r="G7409" i="9"/>
  <c r="G7407" i="9"/>
  <c r="G7405" i="9"/>
  <c r="G7403" i="9"/>
  <c r="G7401" i="9"/>
  <c r="G7399" i="9"/>
  <c r="G7397" i="9"/>
  <c r="G7395" i="9"/>
  <c r="G7393" i="9"/>
  <c r="B7389" i="9"/>
  <c r="F7389" i="9"/>
  <c r="D7388" i="9"/>
  <c r="H7388" i="9"/>
  <c r="E7387" i="9"/>
  <c r="E7386" i="9"/>
  <c r="I7385" i="9"/>
  <c r="D7385" i="9"/>
  <c r="I7384" i="9"/>
  <c r="C7384" i="9"/>
  <c r="B7381" i="9"/>
  <c r="F7381" i="9"/>
  <c r="D7380" i="9"/>
  <c r="H7380" i="9"/>
  <c r="E7379" i="9"/>
  <c r="E7378" i="9"/>
  <c r="I7377" i="9"/>
  <c r="D7377" i="9"/>
  <c r="I7376" i="9"/>
  <c r="C7376" i="9"/>
  <c r="B7373" i="9"/>
  <c r="F7373" i="9"/>
  <c r="D7372" i="9"/>
  <c r="H7372" i="9"/>
  <c r="E7371" i="9"/>
  <c r="E7370" i="9"/>
  <c r="I7369" i="9"/>
  <c r="D7369" i="9"/>
  <c r="I7368" i="9"/>
  <c r="C7368" i="9"/>
  <c r="B7365" i="9"/>
  <c r="F7365" i="9"/>
  <c r="D7364" i="9"/>
  <c r="H7364" i="9"/>
  <c r="E7363" i="9"/>
  <c r="E7362" i="9"/>
  <c r="I7361" i="9"/>
  <c r="D7361" i="9"/>
  <c r="I7360" i="9"/>
  <c r="C7360" i="9"/>
  <c r="B7357" i="9"/>
  <c r="F7357" i="9"/>
  <c r="D7356" i="9"/>
  <c r="H7356" i="9"/>
  <c r="E7355" i="9"/>
  <c r="E7354" i="9"/>
  <c r="I7353" i="9"/>
  <c r="D7353" i="9"/>
  <c r="I7352" i="9"/>
  <c r="C7352" i="9"/>
  <c r="B7349" i="9"/>
  <c r="F7349" i="9"/>
  <c r="E7347" i="9"/>
  <c r="B7345" i="9"/>
  <c r="F7345" i="9"/>
  <c r="D7345" i="9"/>
  <c r="H7345" i="9"/>
  <c r="E7343" i="9"/>
  <c r="B7341" i="9"/>
  <c r="F7341" i="9"/>
  <c r="D7341" i="9"/>
  <c r="H7341" i="9"/>
  <c r="E7339" i="9"/>
  <c r="B7337" i="9"/>
  <c r="F7337" i="9"/>
  <c r="D7337" i="9"/>
  <c r="H7337" i="9"/>
  <c r="I7334" i="9"/>
  <c r="I7333" i="9"/>
  <c r="G7330" i="9"/>
  <c r="F7329" i="9"/>
  <c r="B7322" i="9"/>
  <c r="F7322" i="9"/>
  <c r="C7322" i="9"/>
  <c r="H7322" i="9"/>
  <c r="E7322" i="9"/>
  <c r="D7321" i="9"/>
  <c r="H7321" i="9"/>
  <c r="B7321" i="9"/>
  <c r="G7321" i="9"/>
  <c r="E7321" i="9"/>
  <c r="I7318" i="9"/>
  <c r="I7317" i="9"/>
  <c r="G7314" i="9"/>
  <c r="F7313" i="9"/>
  <c r="B7306" i="9"/>
  <c r="F7306" i="9"/>
  <c r="C7306" i="9"/>
  <c r="H7306" i="9"/>
  <c r="E7306" i="9"/>
  <c r="D7305" i="9"/>
  <c r="H7305" i="9"/>
  <c r="B7305" i="9"/>
  <c r="G7305" i="9"/>
  <c r="E7305" i="9"/>
  <c r="I7302" i="9"/>
  <c r="I7301" i="9"/>
  <c r="G7298" i="9"/>
  <c r="F7297" i="9"/>
  <c r="I7292" i="9"/>
  <c r="H7290" i="9"/>
  <c r="C7274" i="9"/>
  <c r="G7274" i="9"/>
  <c r="E7274" i="9"/>
  <c r="B7274" i="9"/>
  <c r="I7274" i="9"/>
  <c r="D7274" i="9"/>
  <c r="F7274" i="9"/>
  <c r="C7260" i="9"/>
  <c r="G7260" i="9"/>
  <c r="B7260" i="9"/>
  <c r="H7260" i="9"/>
  <c r="D7260" i="9"/>
  <c r="I7260" i="9"/>
  <c r="E7260" i="9"/>
  <c r="F7260" i="9"/>
  <c r="B7332" i="9"/>
  <c r="F7332" i="9"/>
  <c r="D7331" i="9"/>
  <c r="H7331" i="9"/>
  <c r="B7324" i="9"/>
  <c r="F7324" i="9"/>
  <c r="D7323" i="9"/>
  <c r="H7323" i="9"/>
  <c r="B7316" i="9"/>
  <c r="F7316" i="9"/>
  <c r="D7315" i="9"/>
  <c r="H7315" i="9"/>
  <c r="B7308" i="9"/>
  <c r="F7308" i="9"/>
  <c r="D7307" i="9"/>
  <c r="H7307" i="9"/>
  <c r="B7300" i="9"/>
  <c r="F7300" i="9"/>
  <c r="D7299" i="9"/>
  <c r="H7299" i="9"/>
  <c r="C7294" i="9"/>
  <c r="G7294" i="9"/>
  <c r="E7294" i="9"/>
  <c r="I7282" i="9"/>
  <c r="C7280" i="9"/>
  <c r="G7280" i="9"/>
  <c r="B7280" i="9"/>
  <c r="H7280" i="9"/>
  <c r="C7278" i="9"/>
  <c r="G7278" i="9"/>
  <c r="E7278" i="9"/>
  <c r="C7256" i="9"/>
  <c r="G7256" i="9"/>
  <c r="B7256" i="9"/>
  <c r="H7256" i="9"/>
  <c r="D7256" i="9"/>
  <c r="I7256" i="9"/>
  <c r="D7216" i="9"/>
  <c r="H7216" i="9"/>
  <c r="B7216" i="9"/>
  <c r="F7216" i="9"/>
  <c r="C7216" i="9"/>
  <c r="E7216" i="9"/>
  <c r="G7216" i="9"/>
  <c r="I7216" i="9"/>
  <c r="C7282" i="9"/>
  <c r="G7282" i="9"/>
  <c r="E7282" i="9"/>
  <c r="C7268" i="9"/>
  <c r="G7268" i="9"/>
  <c r="B7268" i="9"/>
  <c r="H7268" i="9"/>
  <c r="C7252" i="9"/>
  <c r="G7252" i="9"/>
  <c r="B7252" i="9"/>
  <c r="H7252" i="9"/>
  <c r="D7252" i="9"/>
  <c r="I7252" i="9"/>
  <c r="D7224" i="9"/>
  <c r="H7224" i="9"/>
  <c r="B7224" i="9"/>
  <c r="F7224" i="9"/>
  <c r="C7224" i="9"/>
  <c r="E7224" i="9"/>
  <c r="G7224" i="9"/>
  <c r="I7224" i="9"/>
  <c r="B7336" i="9"/>
  <c r="F7336" i="9"/>
  <c r="D7335" i="9"/>
  <c r="H7335" i="9"/>
  <c r="I7332" i="9"/>
  <c r="D7332" i="9"/>
  <c r="I7331" i="9"/>
  <c r="C7331" i="9"/>
  <c r="B7328" i="9"/>
  <c r="F7328" i="9"/>
  <c r="D7327" i="9"/>
  <c r="H7327" i="9"/>
  <c r="I7324" i="9"/>
  <c r="D7324" i="9"/>
  <c r="I7323" i="9"/>
  <c r="C7323" i="9"/>
  <c r="B7320" i="9"/>
  <c r="F7320" i="9"/>
  <c r="D7319" i="9"/>
  <c r="H7319" i="9"/>
  <c r="I7316" i="9"/>
  <c r="D7316" i="9"/>
  <c r="I7315" i="9"/>
  <c r="C7315" i="9"/>
  <c r="B7312" i="9"/>
  <c r="F7312" i="9"/>
  <c r="D7311" i="9"/>
  <c r="H7311" i="9"/>
  <c r="I7308" i="9"/>
  <c r="D7308" i="9"/>
  <c r="I7307" i="9"/>
  <c r="C7307" i="9"/>
  <c r="B7304" i="9"/>
  <c r="F7304" i="9"/>
  <c r="D7303" i="9"/>
  <c r="H7303" i="9"/>
  <c r="I7300" i="9"/>
  <c r="D7300" i="9"/>
  <c r="I7299" i="9"/>
  <c r="C7299" i="9"/>
  <c r="B7296" i="9"/>
  <c r="F7296" i="9"/>
  <c r="D7295" i="9"/>
  <c r="H7295" i="9"/>
  <c r="D7294" i="9"/>
  <c r="C7288" i="9"/>
  <c r="G7288" i="9"/>
  <c r="B7288" i="9"/>
  <c r="H7288" i="9"/>
  <c r="C7286" i="9"/>
  <c r="G7286" i="9"/>
  <c r="E7286" i="9"/>
  <c r="F7282" i="9"/>
  <c r="E7280" i="9"/>
  <c r="D7278" i="9"/>
  <c r="C7272" i="9"/>
  <c r="G7272" i="9"/>
  <c r="B7272" i="9"/>
  <c r="H7272" i="9"/>
  <c r="C7270" i="9"/>
  <c r="G7270" i="9"/>
  <c r="E7270" i="9"/>
  <c r="F7268" i="9"/>
  <c r="C7264" i="9"/>
  <c r="G7264" i="9"/>
  <c r="B7264" i="9"/>
  <c r="H7264" i="9"/>
  <c r="D7264" i="9"/>
  <c r="I7264" i="9"/>
  <c r="F7256" i="9"/>
  <c r="D7232" i="9"/>
  <c r="H7232" i="9"/>
  <c r="B7232" i="9"/>
  <c r="F7232" i="9"/>
  <c r="C7232" i="9"/>
  <c r="E7232" i="9"/>
  <c r="G7232" i="9"/>
  <c r="I7232" i="9"/>
  <c r="C7266" i="9"/>
  <c r="G7266" i="9"/>
  <c r="C7262" i="9"/>
  <c r="G7262" i="9"/>
  <c r="C7258" i="9"/>
  <c r="G7258" i="9"/>
  <c r="C7254" i="9"/>
  <c r="G7254" i="9"/>
  <c r="C7250" i="9"/>
  <c r="G7250" i="9"/>
  <c r="D7236" i="9"/>
  <c r="H7236" i="9"/>
  <c r="B7236" i="9"/>
  <c r="F7236" i="9"/>
  <c r="C7236" i="9"/>
  <c r="E7236" i="9"/>
  <c r="G7236" i="9"/>
  <c r="D7228" i="9"/>
  <c r="H7228" i="9"/>
  <c r="B7228" i="9"/>
  <c r="F7228" i="9"/>
  <c r="C7228" i="9"/>
  <c r="E7228" i="9"/>
  <c r="G7228" i="9"/>
  <c r="D7220" i="9"/>
  <c r="H7220" i="9"/>
  <c r="B7220" i="9"/>
  <c r="F7220" i="9"/>
  <c r="C7220" i="9"/>
  <c r="E7220" i="9"/>
  <c r="G7220" i="9"/>
  <c r="D7212" i="9"/>
  <c r="H7212" i="9"/>
  <c r="B7212" i="9"/>
  <c r="F7212" i="9"/>
  <c r="C7212" i="9"/>
  <c r="E7212" i="9"/>
  <c r="G7212" i="9"/>
  <c r="E7266" i="9"/>
  <c r="E7262" i="9"/>
  <c r="E7258" i="9"/>
  <c r="E7254" i="9"/>
  <c r="E7250" i="9"/>
  <c r="B7235" i="9"/>
  <c r="F7235" i="9"/>
  <c r="D7235" i="9"/>
  <c r="H7235" i="9"/>
  <c r="B7231" i="9"/>
  <c r="F7231" i="9"/>
  <c r="D7231" i="9"/>
  <c r="H7231" i="9"/>
  <c r="B7227" i="9"/>
  <c r="F7227" i="9"/>
  <c r="D7227" i="9"/>
  <c r="H7227" i="9"/>
  <c r="B7223" i="9"/>
  <c r="F7223" i="9"/>
  <c r="D7223" i="9"/>
  <c r="H7223" i="9"/>
  <c r="B7219" i="9"/>
  <c r="F7219" i="9"/>
  <c r="D7219" i="9"/>
  <c r="H7219" i="9"/>
  <c r="B7215" i="9"/>
  <c r="F7215" i="9"/>
  <c r="D7215" i="9"/>
  <c r="H7215" i="9"/>
  <c r="B7211" i="9"/>
  <c r="F7211" i="9"/>
  <c r="D7211" i="9"/>
  <c r="H7211" i="9"/>
  <c r="B7207" i="9"/>
  <c r="F7207" i="9"/>
  <c r="D7207" i="9"/>
  <c r="H7207" i="9"/>
  <c r="G7235" i="9"/>
  <c r="D7234" i="9"/>
  <c r="H7234" i="9"/>
  <c r="B7234" i="9"/>
  <c r="F7234" i="9"/>
  <c r="G7231" i="9"/>
  <c r="D7230" i="9"/>
  <c r="H7230" i="9"/>
  <c r="B7230" i="9"/>
  <c r="F7230" i="9"/>
  <c r="G7227" i="9"/>
  <c r="D7226" i="9"/>
  <c r="H7226" i="9"/>
  <c r="B7226" i="9"/>
  <c r="F7226" i="9"/>
  <c r="G7223" i="9"/>
  <c r="D7222" i="9"/>
  <c r="H7222" i="9"/>
  <c r="B7222" i="9"/>
  <c r="F7222" i="9"/>
  <c r="G7219" i="9"/>
  <c r="D7218" i="9"/>
  <c r="H7218" i="9"/>
  <c r="B7218" i="9"/>
  <c r="F7218" i="9"/>
  <c r="G7215" i="9"/>
  <c r="D7214" i="9"/>
  <c r="H7214" i="9"/>
  <c r="B7214" i="9"/>
  <c r="F7214" i="9"/>
  <c r="G7211" i="9"/>
  <c r="D7210" i="9"/>
  <c r="H7210" i="9"/>
  <c r="B7210" i="9"/>
  <c r="F7210" i="9"/>
  <c r="G7207" i="9"/>
  <c r="D7206" i="9"/>
  <c r="H7206" i="9"/>
  <c r="B7206" i="9"/>
  <c r="F7206" i="9"/>
  <c r="G7248" i="9"/>
  <c r="G7246" i="9"/>
  <c r="G7244" i="9"/>
  <c r="G7242" i="9"/>
  <c r="G7240" i="9"/>
  <c r="G7238" i="9"/>
  <c r="E7235" i="9"/>
  <c r="G7234" i="9"/>
  <c r="B7233" i="9"/>
  <c r="F7233" i="9"/>
  <c r="D7233" i="9"/>
  <c r="H7233" i="9"/>
  <c r="E7231" i="9"/>
  <c r="G7230" i="9"/>
  <c r="B7229" i="9"/>
  <c r="F7229" i="9"/>
  <c r="D7229" i="9"/>
  <c r="H7229" i="9"/>
  <c r="E7227" i="9"/>
  <c r="G7226" i="9"/>
  <c r="B7225" i="9"/>
  <c r="F7225" i="9"/>
  <c r="D7225" i="9"/>
  <c r="H7225" i="9"/>
  <c r="E7223" i="9"/>
  <c r="G7222" i="9"/>
  <c r="B7221" i="9"/>
  <c r="F7221" i="9"/>
  <c r="D7221" i="9"/>
  <c r="H7221" i="9"/>
  <c r="E7219" i="9"/>
  <c r="G7218" i="9"/>
  <c r="B7217" i="9"/>
  <c r="F7217" i="9"/>
  <c r="D7217" i="9"/>
  <c r="H7217" i="9"/>
  <c r="E7215" i="9"/>
  <c r="G7214" i="9"/>
  <c r="B7213" i="9"/>
  <c r="F7213" i="9"/>
  <c r="D7213" i="9"/>
  <c r="H7213" i="9"/>
  <c r="E7211" i="9"/>
  <c r="G7210" i="9"/>
  <c r="B7209" i="9"/>
  <c r="F7209" i="9"/>
  <c r="D7209" i="9"/>
  <c r="H7209" i="9"/>
  <c r="E7207" i="9"/>
  <c r="G7206" i="9"/>
  <c r="B7205" i="9"/>
  <c r="F7205" i="9"/>
  <c r="D7205" i="9"/>
  <c r="H7205" i="9"/>
  <c r="F7204" i="9"/>
  <c r="B7204" i="9"/>
  <c r="H7203" i="9"/>
  <c r="D7203" i="9"/>
  <c r="G7203" i="9"/>
  <c r="C7203" i="9"/>
  <c r="H7204" i="9"/>
  <c r="F7203" i="9"/>
  <c r="G48" i="5"/>
  <c r="D14" i="5"/>
  <c r="B96" i="12" l="1"/>
  <c r="AA27" i="9"/>
  <c r="Z26" i="9"/>
  <c r="Z30" i="9"/>
  <c r="AA26" i="9"/>
  <c r="Z29" i="9"/>
  <c r="Z33" i="9"/>
  <c r="B54" i="12"/>
  <c r="B102" i="12"/>
  <c r="Z21" i="9"/>
  <c r="AA10" i="9"/>
  <c r="AA14" i="9"/>
  <c r="Z32" i="9"/>
  <c r="AA4" i="9"/>
  <c r="Z9" i="9"/>
  <c r="Z17" i="9"/>
  <c r="Z15" i="9"/>
  <c r="AA30" i="9"/>
  <c r="AA31" i="9"/>
  <c r="Z7" i="9"/>
  <c r="Z4" i="9"/>
  <c r="Z16" i="9"/>
  <c r="AA20" i="9"/>
  <c r="Z5" i="9"/>
  <c r="AA15" i="9"/>
  <c r="AA17" i="9"/>
  <c r="Z14" i="9"/>
  <c r="Z20" i="9"/>
  <c r="AA22" i="9"/>
  <c r="AA16" i="9"/>
  <c r="Z27" i="9"/>
  <c r="AA29" i="9"/>
  <c r="Z28" i="9"/>
  <c r="AA28" i="9"/>
  <c r="AA9" i="9"/>
  <c r="AA3" i="9"/>
  <c r="Z3" i="9"/>
  <c r="Z19" i="9"/>
  <c r="AA21" i="9"/>
  <c r="Z13" i="9"/>
  <c r="AA18" i="9"/>
  <c r="Z31" i="9"/>
  <c r="AA32" i="9"/>
  <c r="AA33" i="9"/>
  <c r="AA8" i="9"/>
  <c r="AA6" i="9"/>
  <c r="AA7" i="9"/>
  <c r="F46" i="10"/>
  <c r="Z18" i="9"/>
  <c r="AA13" i="9"/>
  <c r="L46" i="10" s="1"/>
  <c r="Z22" i="9"/>
  <c r="AA19" i="9"/>
  <c r="Z10" i="9"/>
  <c r="AA5" i="9"/>
  <c r="Z6" i="9"/>
  <c r="F49" i="10"/>
  <c r="F47" i="10"/>
  <c r="C14" i="5"/>
  <c r="B14" i="5"/>
  <c r="F50" i="10" l="1"/>
</calcChain>
</file>

<file path=xl/sharedStrings.xml><?xml version="1.0" encoding="utf-8"?>
<sst xmlns="http://schemas.openxmlformats.org/spreadsheetml/2006/main" count="56994" uniqueCount="1420">
  <si>
    <t>Producto</t>
  </si>
  <si>
    <t>Categoría del Producto</t>
  </si>
  <si>
    <t>Precio</t>
  </si>
  <si>
    <t>Costo de envío</t>
  </si>
  <si>
    <t>Fecha de Compra</t>
  </si>
  <si>
    <t>Vendedor</t>
  </si>
  <si>
    <t>Lugar de Compra</t>
  </si>
  <si>
    <t>Calificación</t>
  </si>
  <si>
    <t>Método de pago</t>
  </si>
  <si>
    <t>Cantidad de cuotas</t>
  </si>
  <si>
    <t>lat</t>
  </si>
  <si>
    <t>lon</t>
  </si>
  <si>
    <t>Asistente virtual</t>
  </si>
  <si>
    <t>Electrónicos</t>
  </si>
  <si>
    <t>16/01/2021</t>
  </si>
  <si>
    <t>Pedro Gomez</t>
  </si>
  <si>
    <t>Bogotá</t>
  </si>
  <si>
    <t>Tarjeta de crédito</t>
  </si>
  <si>
    <t>Mesa de comedor</t>
  </si>
  <si>
    <t>Muebles</t>
  </si>
  <si>
    <t>18/05/2022</t>
  </si>
  <si>
    <t>Beatriz Morales</t>
  </si>
  <si>
    <t>Medellín</t>
  </si>
  <si>
    <t>Juego de mesa</t>
  </si>
  <si>
    <t>Juguetes</t>
  </si>
  <si>
    <t>15/03/2021</t>
  </si>
  <si>
    <t>Juan Fernandez</t>
  </si>
  <si>
    <t>Cartagena</t>
  </si>
  <si>
    <t>Microondas</t>
  </si>
  <si>
    <t>Electrodomésticos</t>
  </si>
  <si>
    <t>03/05/2022</t>
  </si>
  <si>
    <t>Cali</t>
  </si>
  <si>
    <t>Nequi</t>
  </si>
  <si>
    <t>Silla de oficina</t>
  </si>
  <si>
    <t>07/11/2020</t>
  </si>
  <si>
    <t>Maria Alfonso</t>
  </si>
  <si>
    <t>Bloques de construcción</t>
  </si>
  <si>
    <t>03/12/2020</t>
  </si>
  <si>
    <t>Cupón</t>
  </si>
  <si>
    <t>Muñeca bebé</t>
  </si>
  <si>
    <t>07/08/2021</t>
  </si>
  <si>
    <t>Lavavajillas</t>
  </si>
  <si>
    <t>18/06/2021</t>
  </si>
  <si>
    <t>Felipe Santos</t>
  </si>
  <si>
    <t>Santa Marta</t>
  </si>
  <si>
    <t>Lavadora de ropa</t>
  </si>
  <si>
    <t>08/01/2022</t>
  </si>
  <si>
    <t>Izabela de León</t>
  </si>
  <si>
    <t>Carrito de control remoto</t>
  </si>
  <si>
    <t>24/02/2020</t>
  </si>
  <si>
    <t>Refrigerador</t>
  </si>
  <si>
    <t>03/04/2020</t>
  </si>
  <si>
    <t>Blanca Ramirez</t>
  </si>
  <si>
    <t>05/07/2021</t>
  </si>
  <si>
    <t>Rafael Acosta</t>
  </si>
  <si>
    <t>Auriculares</t>
  </si>
  <si>
    <t>20/02/2020</t>
  </si>
  <si>
    <t>Olla de presión</t>
  </si>
  <si>
    <t>Artículos para el hogar</t>
  </si>
  <si>
    <t>10/09/2020</t>
  </si>
  <si>
    <t>Pereira</t>
  </si>
  <si>
    <t>Bicicleta</t>
  </si>
  <si>
    <t>Deportes y diversión</t>
  </si>
  <si>
    <t>04/09/2020</t>
  </si>
  <si>
    <t>Ciencia de datos con Python</t>
  </si>
  <si>
    <t>Libros</t>
  </si>
  <si>
    <t>16/12/2020</t>
  </si>
  <si>
    <t>Balón de voleibol</t>
  </si>
  <si>
    <t>Ajedrez de madera</t>
  </si>
  <si>
    <t>22/07/2021</t>
  </si>
  <si>
    <t>TV LED UHD 4K</t>
  </si>
  <si>
    <t>09/01/2022</t>
  </si>
  <si>
    <t>10/01/2020</t>
  </si>
  <si>
    <t>11/03/2021</t>
  </si>
  <si>
    <t>Vaso térmico</t>
  </si>
  <si>
    <t>11/07/2022</t>
  </si>
  <si>
    <t>Camila Rivera</t>
  </si>
  <si>
    <t>21/04/2022</t>
  </si>
  <si>
    <t>Kit de bancas</t>
  </si>
  <si>
    <t>06/03/2023</t>
  </si>
  <si>
    <t>Dashboards con Power BI</t>
  </si>
  <si>
    <t>14/02/2023</t>
  </si>
  <si>
    <t>Cubertería</t>
  </si>
  <si>
    <t>20/03/2021</t>
  </si>
  <si>
    <t>Set de ollas</t>
  </si>
  <si>
    <t>Batería</t>
  </si>
  <si>
    <t>Instrumentos musicales</t>
  </si>
  <si>
    <t>14/09/2020</t>
  </si>
  <si>
    <t>Juliana Costa</t>
  </si>
  <si>
    <t>Cuerda para saltar</t>
  </si>
  <si>
    <t>18/07/2020</t>
  </si>
  <si>
    <t>Barranquilla</t>
  </si>
  <si>
    <t>15/12/2021</t>
  </si>
  <si>
    <t>Ángel Rodriguez</t>
  </si>
  <si>
    <t>Estufa</t>
  </si>
  <si>
    <t>08/09/2021</t>
  </si>
  <si>
    <t>Mariana Herrera</t>
  </si>
  <si>
    <t>15/08/2021</t>
  </si>
  <si>
    <t>Cama box</t>
  </si>
  <si>
    <t>04/02/2020</t>
  </si>
  <si>
    <t>26/04/2020</t>
  </si>
  <si>
    <t>13/05/2021</t>
  </si>
  <si>
    <t>22/05/2022</t>
  </si>
  <si>
    <t>Impresora</t>
  </si>
  <si>
    <t>16/08/2021</t>
  </si>
  <si>
    <t>Mesa de noche</t>
  </si>
  <si>
    <t>31/07/2021</t>
  </si>
  <si>
    <t>17/08/2020</t>
  </si>
  <si>
    <t>21/09/2021</t>
  </si>
  <si>
    <t>Villavicencio</t>
  </si>
  <si>
    <t>16/09/2022</t>
  </si>
  <si>
    <t>Armario</t>
  </si>
  <si>
    <t>02/08/2021</t>
  </si>
  <si>
    <t>Dinosaurio Rex</t>
  </si>
  <si>
    <t>27/04/2021</t>
  </si>
  <si>
    <t>19/02/2021</t>
  </si>
  <si>
    <t>26/03/2022</t>
  </si>
  <si>
    <t>17/12/2021</t>
  </si>
  <si>
    <t>Guitarra eléctrica</t>
  </si>
  <si>
    <t>24/02/2023</t>
  </si>
  <si>
    <t>Inírida</t>
  </si>
  <si>
    <t>19/07/2021</t>
  </si>
  <si>
    <t>Secadora de ropa</t>
  </si>
  <si>
    <t>05/05/2020</t>
  </si>
  <si>
    <t>Sofá reclinable</t>
  </si>
  <si>
    <t>26/12/2022</t>
  </si>
  <si>
    <t>Cúcuta</t>
  </si>
  <si>
    <t>Tablet ABXY</t>
  </si>
  <si>
    <t>08/03/2023</t>
  </si>
  <si>
    <t>19/12/2021</t>
  </si>
  <si>
    <t>Lucas Olivera</t>
  </si>
  <si>
    <t>06/08/2022</t>
  </si>
  <si>
    <t>30/12/2020</t>
  </si>
  <si>
    <t>Cubo mágico 8x8</t>
  </si>
  <si>
    <t>03/09/2021</t>
  </si>
  <si>
    <t>Set de vasos</t>
  </si>
  <si>
    <t>16/04/2020</t>
  </si>
  <si>
    <t>28/02/2020</t>
  </si>
  <si>
    <t>10/12/2021</t>
  </si>
  <si>
    <t>01/07/2021</t>
  </si>
  <si>
    <t>25/09/2021</t>
  </si>
  <si>
    <t>Manizales</t>
  </si>
  <si>
    <t>23/05/2022</t>
  </si>
  <si>
    <t>01/09/2022</t>
  </si>
  <si>
    <t>Modelado predictivo</t>
  </si>
  <si>
    <t>24/08/2020</t>
  </si>
  <si>
    <t>Tarjeta de débito</t>
  </si>
  <si>
    <t>17/08/2021</t>
  </si>
  <si>
    <t>Iphone 15</t>
  </si>
  <si>
    <t>03/03/2023</t>
  </si>
  <si>
    <t>02/01/2022</t>
  </si>
  <si>
    <t>31/03/2023</t>
  </si>
  <si>
    <t>09/09/2020</t>
  </si>
  <si>
    <t>Neiva</t>
  </si>
  <si>
    <t>05/06/2022</t>
  </si>
  <si>
    <t>Mochila</t>
  </si>
  <si>
    <t>01/02/2022</t>
  </si>
  <si>
    <t>04/03/2023</t>
  </si>
  <si>
    <t>Balón de baloncesto</t>
  </si>
  <si>
    <t>28/01/2021</t>
  </si>
  <si>
    <t>Santiago Silva</t>
  </si>
  <si>
    <t>Bucaramanga</t>
  </si>
  <si>
    <t>17/07/2022</t>
  </si>
  <si>
    <t>06/09/2021</t>
  </si>
  <si>
    <t>Auriculares con micrófono</t>
  </si>
  <si>
    <t>01/05/2020</t>
  </si>
  <si>
    <t>28/10/2022</t>
  </si>
  <si>
    <t>Valledupar</t>
  </si>
  <si>
    <t>02/11/2021</t>
  </si>
  <si>
    <t>01/03/2023</t>
  </si>
  <si>
    <t>11/09/2022</t>
  </si>
  <si>
    <t>Sillón</t>
  </si>
  <si>
    <t>23/01/2021</t>
  </si>
  <si>
    <t>10/12/2020</t>
  </si>
  <si>
    <t>02/10/2021</t>
  </si>
  <si>
    <t>23/04/2020</t>
  </si>
  <si>
    <t>27/10/2022</t>
  </si>
  <si>
    <t>20/12/2020</t>
  </si>
  <si>
    <t>Pasto</t>
  </si>
  <si>
    <t>23/07/2020</t>
  </si>
  <si>
    <t>05/05/2022</t>
  </si>
  <si>
    <t>29/07/2021</t>
  </si>
  <si>
    <t>22/01/2021</t>
  </si>
  <si>
    <t>16/05/2020</t>
  </si>
  <si>
    <t>Guitarra acústica</t>
  </si>
  <si>
    <t>28/06/2020</t>
  </si>
  <si>
    <t>24/09/2021</t>
  </si>
  <si>
    <t>20/03/2023</t>
  </si>
  <si>
    <t>30/09/2021</t>
  </si>
  <si>
    <t>27/09/2022</t>
  </si>
  <si>
    <t>13/12/2020</t>
  </si>
  <si>
    <t>10/02/2022</t>
  </si>
  <si>
    <t>Iniciando en programación</t>
  </si>
  <si>
    <t>01/04/2020</t>
  </si>
  <si>
    <t>20/10/2020</t>
  </si>
  <si>
    <t>27/01/2022</t>
  </si>
  <si>
    <t>Celular ABXY</t>
  </si>
  <si>
    <t>11/01/2020</t>
  </si>
  <si>
    <t>06/02/2020</t>
  </si>
  <si>
    <t>04/07/2021</t>
  </si>
  <si>
    <t>28/12/2020</t>
  </si>
  <si>
    <t>Riohacha</t>
  </si>
  <si>
    <t>14/02/2020</t>
  </si>
  <si>
    <t>11/10/2021</t>
  </si>
  <si>
    <t>Smartwatch</t>
  </si>
  <si>
    <t>11/02/2022</t>
  </si>
  <si>
    <t>06/07/2022</t>
  </si>
  <si>
    <t>15/12/2020</t>
  </si>
  <si>
    <t>04/12/2021</t>
  </si>
  <si>
    <t>09/02/2020</t>
  </si>
  <si>
    <t>15/04/2020</t>
  </si>
  <si>
    <t>05/03/2020</t>
  </si>
  <si>
    <t>07/09/2021</t>
  </si>
  <si>
    <t>04/08/2020</t>
  </si>
  <si>
    <t>Mesa de centro</t>
  </si>
  <si>
    <t>25/11/2022</t>
  </si>
  <si>
    <t>27/07/2020</t>
  </si>
  <si>
    <t>17/01/2020</t>
  </si>
  <si>
    <t>12/09/2020</t>
  </si>
  <si>
    <t>Cama king</t>
  </si>
  <si>
    <t>23/01/2022</t>
  </si>
  <si>
    <t>15/04/2022</t>
  </si>
  <si>
    <t>02/01/2020</t>
  </si>
  <si>
    <t>17/02/2020</t>
  </si>
  <si>
    <t>28/05/2020</t>
  </si>
  <si>
    <t>02/07/2021</t>
  </si>
  <si>
    <t>06/09/2022</t>
  </si>
  <si>
    <t>26/12/2020</t>
  </si>
  <si>
    <t>17/11/2022</t>
  </si>
  <si>
    <t>06/04/2020</t>
  </si>
  <si>
    <t>03/02/2023</t>
  </si>
  <si>
    <t>30/01/2020</t>
  </si>
  <si>
    <t>21/10/2022</t>
  </si>
  <si>
    <t>05/02/2020</t>
  </si>
  <si>
    <t>26/10/2021</t>
  </si>
  <si>
    <t>24/07/2022</t>
  </si>
  <si>
    <t>24/02/2022</t>
  </si>
  <si>
    <t>09/09/2021</t>
  </si>
  <si>
    <t>14/06/2021</t>
  </si>
  <si>
    <t>30/10/2021</t>
  </si>
  <si>
    <t>13/04/2021</t>
  </si>
  <si>
    <t>12/02/2020</t>
  </si>
  <si>
    <t>12/05/2021</t>
  </si>
  <si>
    <t>Armenia</t>
  </si>
  <si>
    <t>11/01/2022</t>
  </si>
  <si>
    <t>08/07/2022</t>
  </si>
  <si>
    <t>30/05/2020</t>
  </si>
  <si>
    <t>04/10/2022</t>
  </si>
  <si>
    <t>13/02/2023</t>
  </si>
  <si>
    <t>03/02/2021</t>
  </si>
  <si>
    <t>10/11/2022</t>
  </si>
  <si>
    <t>21/01/2023</t>
  </si>
  <si>
    <t>24/10/2021</t>
  </si>
  <si>
    <t>22/03/2022</t>
  </si>
  <si>
    <t>29/09/2022</t>
  </si>
  <si>
    <t>18/12/2020</t>
  </si>
  <si>
    <t>17/08/2022</t>
  </si>
  <si>
    <t>18/01/2022</t>
  </si>
  <si>
    <t>15/09/2021</t>
  </si>
  <si>
    <t>01/05/2022</t>
  </si>
  <si>
    <t>06/11/2020</t>
  </si>
  <si>
    <t>08/02/2021</t>
  </si>
  <si>
    <t>22/06/2020</t>
  </si>
  <si>
    <t>09/03/2021</t>
  </si>
  <si>
    <t>06/07/2021</t>
  </si>
  <si>
    <t>24/11/2022</t>
  </si>
  <si>
    <t>Smart TV</t>
  </si>
  <si>
    <t>18/03/2020</t>
  </si>
  <si>
    <t>01/04/2021</t>
  </si>
  <si>
    <t>29/08/2021</t>
  </si>
  <si>
    <t>28/03/2020</t>
  </si>
  <si>
    <t>12/11/2022</t>
  </si>
  <si>
    <t>06/02/2022</t>
  </si>
  <si>
    <t>26/02/2020</t>
  </si>
  <si>
    <t>16/06/2022</t>
  </si>
  <si>
    <t>22/04/2021</t>
  </si>
  <si>
    <t>06/06/2022</t>
  </si>
  <si>
    <t>05/11/2020</t>
  </si>
  <si>
    <t>Leticia</t>
  </si>
  <si>
    <t>14/09/2021</t>
  </si>
  <si>
    <t>03/03/2022</t>
  </si>
  <si>
    <t>26/10/2020</t>
  </si>
  <si>
    <t>08/04/2021</t>
  </si>
  <si>
    <t>26/04/2022</t>
  </si>
  <si>
    <t>08/01/2021</t>
  </si>
  <si>
    <t>01/11/2022</t>
  </si>
  <si>
    <t>27/07/2021</t>
  </si>
  <si>
    <t>02/01/2023</t>
  </si>
  <si>
    <t>02/06/2020</t>
  </si>
  <si>
    <t>26/05/2020</t>
  </si>
  <si>
    <t>10/05/2022</t>
  </si>
  <si>
    <t>13/03/2021</t>
  </si>
  <si>
    <t>27/02/2022</t>
  </si>
  <si>
    <t>13/09/2022</t>
  </si>
  <si>
    <t>26/01/2023</t>
  </si>
  <si>
    <t>14/05/2022</t>
  </si>
  <si>
    <t>20/08/2021</t>
  </si>
  <si>
    <t>Pandereta</t>
  </si>
  <si>
    <t>07/03/2022</t>
  </si>
  <si>
    <t>24/07/2021</t>
  </si>
  <si>
    <t>15/10/2022</t>
  </si>
  <si>
    <t>07/05/2022</t>
  </si>
  <si>
    <t>24/01/2020</t>
  </si>
  <si>
    <t>04/04/2020</t>
  </si>
  <si>
    <t>04/06/2022</t>
  </si>
  <si>
    <t>14/01/2020</t>
  </si>
  <si>
    <t>21/03/2021</t>
  </si>
  <si>
    <t>26/03/2021</t>
  </si>
  <si>
    <t>25/10/2020</t>
  </si>
  <si>
    <t>18/09/2020</t>
  </si>
  <si>
    <t>21/07/2020</t>
  </si>
  <si>
    <t>13/03/2022</t>
  </si>
  <si>
    <t>21/02/2021</t>
  </si>
  <si>
    <t>01/02/2023</t>
  </si>
  <si>
    <t>24/08/2021</t>
  </si>
  <si>
    <t>17/10/2022</t>
  </si>
  <si>
    <t>05/08/2020</t>
  </si>
  <si>
    <t>04/05/2021</t>
  </si>
  <si>
    <t>08/02/2022</t>
  </si>
  <si>
    <t>09/06/2020</t>
  </si>
  <si>
    <t>03/09/2022</t>
  </si>
  <si>
    <t>31/12/2022</t>
  </si>
  <si>
    <t>19/07/2022</t>
  </si>
  <si>
    <t>22/10/2021</t>
  </si>
  <si>
    <t>04/11/2022</t>
  </si>
  <si>
    <t>29/05/2020</t>
  </si>
  <si>
    <t>12/04/2022</t>
  </si>
  <si>
    <t>13/02/2020</t>
  </si>
  <si>
    <t>29/03/2023</t>
  </si>
  <si>
    <t>03/08/2021</t>
  </si>
  <si>
    <t>06/05/2022</t>
  </si>
  <si>
    <t>20/03/2020</t>
  </si>
  <si>
    <t>20/08/2020</t>
  </si>
  <si>
    <t>04/07/2020</t>
  </si>
  <si>
    <t>11/12/2020</t>
  </si>
  <si>
    <t>06/06/2021</t>
  </si>
  <si>
    <t>22/04/2022</t>
  </si>
  <si>
    <t>20/02/2021</t>
  </si>
  <si>
    <t>01/07/2022</t>
  </si>
  <si>
    <t>11/02/2020</t>
  </si>
  <si>
    <t>25/03/2021</t>
  </si>
  <si>
    <t>26/01/2022</t>
  </si>
  <si>
    <t>21/09/2020</t>
  </si>
  <si>
    <t>25/11/2021</t>
  </si>
  <si>
    <t>03/10/2021</t>
  </si>
  <si>
    <t>12/02/2023</t>
  </si>
  <si>
    <t>06/02/2021</t>
  </si>
  <si>
    <t>16/08/2022</t>
  </si>
  <si>
    <t>16/01/2022</t>
  </si>
  <si>
    <t>30/05/2021</t>
  </si>
  <si>
    <t>05/04/2020</t>
  </si>
  <si>
    <t>19/03/2020</t>
  </si>
  <si>
    <t>25/02/2020</t>
  </si>
  <si>
    <t>20/06/2021</t>
  </si>
  <si>
    <t>21/12/2022</t>
  </si>
  <si>
    <t>08/12/2020</t>
  </si>
  <si>
    <t>09/07/2021</t>
  </si>
  <si>
    <t>23/02/2020</t>
  </si>
  <si>
    <t>11/05/2021</t>
  </si>
  <si>
    <t>07/12/2020</t>
  </si>
  <si>
    <t>19/04/2022</t>
  </si>
  <si>
    <t>14/05/2020</t>
  </si>
  <si>
    <t>26/08/2021</t>
  </si>
  <si>
    <t>22/03/2023</t>
  </si>
  <si>
    <t>05/02/2021</t>
  </si>
  <si>
    <t>09/09/2022</t>
  </si>
  <si>
    <t>16/01/2020</t>
  </si>
  <si>
    <t>03/05/2021</t>
  </si>
  <si>
    <t>27/07/2022</t>
  </si>
  <si>
    <t>31/01/2021</t>
  </si>
  <si>
    <t>08/03/2020</t>
  </si>
  <si>
    <t>18/11/2021</t>
  </si>
  <si>
    <t>15/11/2020</t>
  </si>
  <si>
    <t>12/01/2020</t>
  </si>
  <si>
    <t>31/03/2020</t>
  </si>
  <si>
    <t>15/12/2022</t>
  </si>
  <si>
    <t>17/06/2020</t>
  </si>
  <si>
    <t>18/01/2023</t>
  </si>
  <si>
    <t>13/10/2021</t>
  </si>
  <si>
    <t>04/08/2021</t>
  </si>
  <si>
    <t>29/12/2021</t>
  </si>
  <si>
    <t>16/03/2022</t>
  </si>
  <si>
    <t>10/12/2022</t>
  </si>
  <si>
    <t>30/09/2022</t>
  </si>
  <si>
    <t>25/04/2021</t>
  </si>
  <si>
    <t>Soacha</t>
  </si>
  <si>
    <t>07/04/2020</t>
  </si>
  <si>
    <t>28/07/2022</t>
  </si>
  <si>
    <t>11/03/2023</t>
  </si>
  <si>
    <t>06/04/2021</t>
  </si>
  <si>
    <t>06/10/2020</t>
  </si>
  <si>
    <t>02/04/2020</t>
  </si>
  <si>
    <t>20/11/2020</t>
  </si>
  <si>
    <t>01/09/2020</t>
  </si>
  <si>
    <t>16/04/2021</t>
  </si>
  <si>
    <t>01/04/2022</t>
  </si>
  <si>
    <t>30/03/2020</t>
  </si>
  <si>
    <t>14/03/2022</t>
  </si>
  <si>
    <t>03/03/2021</t>
  </si>
  <si>
    <t>22/12/2022</t>
  </si>
  <si>
    <t>15/05/2021</t>
  </si>
  <si>
    <t>31/08/2022</t>
  </si>
  <si>
    <t>07/04/2022</t>
  </si>
  <si>
    <t>19/11/2022</t>
  </si>
  <si>
    <t>12/07/2022</t>
  </si>
  <si>
    <t>18/02/2020</t>
  </si>
  <si>
    <t>08/03/2021</t>
  </si>
  <si>
    <t>02/12/2021</t>
  </si>
  <si>
    <t>10/10/2020</t>
  </si>
  <si>
    <t>08/03/2022</t>
  </si>
  <si>
    <t>23/11/2021</t>
  </si>
  <si>
    <t>16/09/2020</t>
  </si>
  <si>
    <t>22/02/2021</t>
  </si>
  <si>
    <t>23/01/2020</t>
  </si>
  <si>
    <t>06/12/2021</t>
  </si>
  <si>
    <t>25/02/2022</t>
  </si>
  <si>
    <t>11/01/2023</t>
  </si>
  <si>
    <t>25/12/2020</t>
  </si>
  <si>
    <t>10/08/2021</t>
  </si>
  <si>
    <t>16/10/2021</t>
  </si>
  <si>
    <t>16/10/2020</t>
  </si>
  <si>
    <t>25/05/2021</t>
  </si>
  <si>
    <t>04/09/2021</t>
  </si>
  <si>
    <t>07/10/2022</t>
  </si>
  <si>
    <t>03/02/2020</t>
  </si>
  <si>
    <t>03/08/2022</t>
  </si>
  <si>
    <t>08/05/2021</t>
  </si>
  <si>
    <t>15/04/2021</t>
  </si>
  <si>
    <t>22/10/2020</t>
  </si>
  <si>
    <t>26/02/2022</t>
  </si>
  <si>
    <t>16/03/2023</t>
  </si>
  <si>
    <t>20/01/2022</t>
  </si>
  <si>
    <t>02/05/2021</t>
  </si>
  <si>
    <t>27/04/2020</t>
  </si>
  <si>
    <t>12/01/2021</t>
  </si>
  <si>
    <t>06/12/2020</t>
  </si>
  <si>
    <t>29/03/2020</t>
  </si>
  <si>
    <t>24/01/2021</t>
  </si>
  <si>
    <t>27/03/2020</t>
  </si>
  <si>
    <t>28/04/2021</t>
  </si>
  <si>
    <t>07/11/2021</t>
  </si>
  <si>
    <t>16/06/2020</t>
  </si>
  <si>
    <t>14/07/2022</t>
  </si>
  <si>
    <t>17/02/2021</t>
  </si>
  <si>
    <t>09/10/2020</t>
  </si>
  <si>
    <t>13/02/2022</t>
  </si>
  <si>
    <t>14/02/2022</t>
  </si>
  <si>
    <t>10/01/2023</t>
  </si>
  <si>
    <t>28/12/2021</t>
  </si>
  <si>
    <t>13/04/2022</t>
  </si>
  <si>
    <t>27/03/2022</t>
  </si>
  <si>
    <t>08/01/2023</t>
  </si>
  <si>
    <t>25/01/2021</t>
  </si>
  <si>
    <t>07/01/2023</t>
  </si>
  <si>
    <t>12/04/2021</t>
  </si>
  <si>
    <t>13/05/2022</t>
  </si>
  <si>
    <t>28/11/2021</t>
  </si>
  <si>
    <t>12/09/2022</t>
  </si>
  <si>
    <t>19/09/2020</t>
  </si>
  <si>
    <t>12/01/2023</t>
  </si>
  <si>
    <t>26/01/2021</t>
  </si>
  <si>
    <t>17/03/2023</t>
  </si>
  <si>
    <t>12/02/2022</t>
  </si>
  <si>
    <t>30/11/2021</t>
  </si>
  <si>
    <t>04/10/2021</t>
  </si>
  <si>
    <t>19/09/2022</t>
  </si>
  <si>
    <t>01/02/2021</t>
  </si>
  <si>
    <t>21/04/2021</t>
  </si>
  <si>
    <t>21/06/2022</t>
  </si>
  <si>
    <t>27/08/2022</t>
  </si>
  <si>
    <t>28/10/2021</t>
  </si>
  <si>
    <t>01/03/2020</t>
  </si>
  <si>
    <t>27/12/2022</t>
  </si>
  <si>
    <t>25/01/2022</t>
  </si>
  <si>
    <t>11/12/2021</t>
  </si>
  <si>
    <t>16/12/2021</t>
  </si>
  <si>
    <t>24/03/2023</t>
  </si>
  <si>
    <t>14/08/2020</t>
  </si>
  <si>
    <t>01/12/2022</t>
  </si>
  <si>
    <t>23/02/2021</t>
  </si>
  <si>
    <t>12/07/2020</t>
  </si>
  <si>
    <t>18/09/2021</t>
  </si>
  <si>
    <t>15/07/2021</t>
  </si>
  <si>
    <t>21/06/2020</t>
  </si>
  <si>
    <t>29/12/2022</t>
  </si>
  <si>
    <t>06/01/2020</t>
  </si>
  <si>
    <t>15/01/2020</t>
  </si>
  <si>
    <t>02/05/2022</t>
  </si>
  <si>
    <t>10/10/2021</t>
  </si>
  <si>
    <t>16/09/2021</t>
  </si>
  <si>
    <t>13/09/2021</t>
  </si>
  <si>
    <t>25/06/2020</t>
  </si>
  <si>
    <t>29/11/2022</t>
  </si>
  <si>
    <t>27/04/2022</t>
  </si>
  <si>
    <t>13/09/2020</t>
  </si>
  <si>
    <t>08/02/2023</t>
  </si>
  <si>
    <t>01/06/2022</t>
  </si>
  <si>
    <t>10/10/2022</t>
  </si>
  <si>
    <t>08/04/2020</t>
  </si>
  <si>
    <t>02/08/2020</t>
  </si>
  <si>
    <t>27/09/2020</t>
  </si>
  <si>
    <t>26/03/2020</t>
  </si>
  <si>
    <t>03/02/2022</t>
  </si>
  <si>
    <t>24/12/2022</t>
  </si>
  <si>
    <t>10/03/2020</t>
  </si>
  <si>
    <t>24/01/2023</t>
  </si>
  <si>
    <t>11/04/2022</t>
  </si>
  <si>
    <t>27/09/2021</t>
  </si>
  <si>
    <t>13/11/2022</t>
  </si>
  <si>
    <t>02/08/2022</t>
  </si>
  <si>
    <t>25/04/2022</t>
  </si>
  <si>
    <t>22/02/2022</t>
  </si>
  <si>
    <t>20/07/2022</t>
  </si>
  <si>
    <t>30/04/2022</t>
  </si>
  <si>
    <t>01/10/2021</t>
  </si>
  <si>
    <t>23/09/2020</t>
  </si>
  <si>
    <t>24/05/2020</t>
  </si>
  <si>
    <t>20/08/2022</t>
  </si>
  <si>
    <t>01/03/2022</t>
  </si>
  <si>
    <t>23/08/2021</t>
  </si>
  <si>
    <t>29/10/2021</t>
  </si>
  <si>
    <t>15/01/2021</t>
  </si>
  <si>
    <t>23/08/2022</t>
  </si>
  <si>
    <t>26/12/2021</t>
  </si>
  <si>
    <t>27/03/2021</t>
  </si>
  <si>
    <t>13/08/2020</t>
  </si>
  <si>
    <t>04/12/2022</t>
  </si>
  <si>
    <t>09/11/2022</t>
  </si>
  <si>
    <t>28/07/2021</t>
  </si>
  <si>
    <t>06/01/2023</t>
  </si>
  <si>
    <t>29/06/2021</t>
  </si>
  <si>
    <t>31/05/2020</t>
  </si>
  <si>
    <t>25/12/2022</t>
  </si>
  <si>
    <t>19/08/2020</t>
  </si>
  <si>
    <t>01/03/2021</t>
  </si>
  <si>
    <t>03/10/2020</t>
  </si>
  <si>
    <t>29/06/2020</t>
  </si>
  <si>
    <t>13/01/2020</t>
  </si>
  <si>
    <t>22/02/2020</t>
  </si>
  <si>
    <t>13/05/2020</t>
  </si>
  <si>
    <t>27/11/2020</t>
  </si>
  <si>
    <t>04/11/2021</t>
  </si>
  <si>
    <t>18/06/2022</t>
  </si>
  <si>
    <t>05/01/2021</t>
  </si>
  <si>
    <t>12/12/2021</t>
  </si>
  <si>
    <t>09/08/2021</t>
  </si>
  <si>
    <t>26/09/2021</t>
  </si>
  <si>
    <t>09/12/2020</t>
  </si>
  <si>
    <t>23/11/2020</t>
  </si>
  <si>
    <t>16/01/2023</t>
  </si>
  <si>
    <t>25/02/2021</t>
  </si>
  <si>
    <t>21/07/2021</t>
  </si>
  <si>
    <t>02/03/2020</t>
  </si>
  <si>
    <t>23/04/2021</t>
  </si>
  <si>
    <t>29/01/2021</t>
  </si>
  <si>
    <t>10/09/2021</t>
  </si>
  <si>
    <t>10/06/2022</t>
  </si>
  <si>
    <t>22/11/2021</t>
  </si>
  <si>
    <t>17/05/2021</t>
  </si>
  <si>
    <t>28/02/2021</t>
  </si>
  <si>
    <t>28/09/2020</t>
  </si>
  <si>
    <t>23/07/2022</t>
  </si>
  <si>
    <t>28/03/2022</t>
  </si>
  <si>
    <t>26/04/2021</t>
  </si>
  <si>
    <t>05/09/2022</t>
  </si>
  <si>
    <t>09/08/2022</t>
  </si>
  <si>
    <t>15/02/2022</t>
  </si>
  <si>
    <t>12/01/2022</t>
  </si>
  <si>
    <t>23/03/2022</t>
  </si>
  <si>
    <t>20/05/2021</t>
  </si>
  <si>
    <t>25/10/2022</t>
  </si>
  <si>
    <t>24/04/2022</t>
  </si>
  <si>
    <t>19/08/2021</t>
  </si>
  <si>
    <t>25/08/2022</t>
  </si>
  <si>
    <t>31/07/2022</t>
  </si>
  <si>
    <t>15/05/2022</t>
  </si>
  <si>
    <t>18/08/2021</t>
  </si>
  <si>
    <t>24/12/2020</t>
  </si>
  <si>
    <t>22/11/2020</t>
  </si>
  <si>
    <t>17/04/2020</t>
  </si>
  <si>
    <t>20/02/2023</t>
  </si>
  <si>
    <t>03/01/2021</t>
  </si>
  <si>
    <t>03/06/2022</t>
  </si>
  <si>
    <t>25/01/2023</t>
  </si>
  <si>
    <t>10/05/2020</t>
  </si>
  <si>
    <t>01/06/2021</t>
  </si>
  <si>
    <t>26/05/2022</t>
  </si>
  <si>
    <t>10/04/2021</t>
  </si>
  <si>
    <t>21/02/2023</t>
  </si>
  <si>
    <t>11/11/2022</t>
  </si>
  <si>
    <t>15/02/2020</t>
  </si>
  <si>
    <t>29/01/2020</t>
  </si>
  <si>
    <t>08/04/2022</t>
  </si>
  <si>
    <t>12/07/2021</t>
  </si>
  <si>
    <t>20/02/2022</t>
  </si>
  <si>
    <t>21/09/2022</t>
  </si>
  <si>
    <t>05/02/2023</t>
  </si>
  <si>
    <t>01/01/2023</t>
  </si>
  <si>
    <t>28/12/2022</t>
  </si>
  <si>
    <t>03/05/2020</t>
  </si>
  <si>
    <t>22/05/2021</t>
  </si>
  <si>
    <t>09/03/2022</t>
  </si>
  <si>
    <t>31/07/2020</t>
  </si>
  <si>
    <t>16/12/2022</t>
  </si>
  <si>
    <t>08/06/2020</t>
  </si>
  <si>
    <t>14/03/2020</t>
  </si>
  <si>
    <t>05/06/2020</t>
  </si>
  <si>
    <t>30/04/2021</t>
  </si>
  <si>
    <t>26/02/2021</t>
  </si>
  <si>
    <t>05/09/2021</t>
  </si>
  <si>
    <t>05/10/2021</t>
  </si>
  <si>
    <t>09/04/2021</t>
  </si>
  <si>
    <t>14/09/2022</t>
  </si>
  <si>
    <t>28/11/2022</t>
  </si>
  <si>
    <t>29/01/2022</t>
  </si>
  <si>
    <t>18/02/2021</t>
  </si>
  <si>
    <t>27/12/2020</t>
  </si>
  <si>
    <t>17/09/2022</t>
  </si>
  <si>
    <t>22/02/2023</t>
  </si>
  <si>
    <t>20/04/2020</t>
  </si>
  <si>
    <t>14/01/2022</t>
  </si>
  <si>
    <t>11/07/2020</t>
  </si>
  <si>
    <t>12/02/2021</t>
  </si>
  <si>
    <t>27/11/2021</t>
  </si>
  <si>
    <t>27/08/2021</t>
  </si>
  <si>
    <t>25/07/2022</t>
  </si>
  <si>
    <t>19/05/2020</t>
  </si>
  <si>
    <t>15/03/2023</t>
  </si>
  <si>
    <t>13/06/2020</t>
  </si>
  <si>
    <t>05/07/2020</t>
  </si>
  <si>
    <t>22/01/2022</t>
  </si>
  <si>
    <t>27/06/2021</t>
  </si>
  <si>
    <t>25/05/2020</t>
  </si>
  <si>
    <t>13/11/2021</t>
  </si>
  <si>
    <t>19/02/2023</t>
  </si>
  <si>
    <t>14/02/2021</t>
  </si>
  <si>
    <t>15/09/2022</t>
  </si>
  <si>
    <t>30/05/2022</t>
  </si>
  <si>
    <t>22/07/2020</t>
  </si>
  <si>
    <t>03/11/2021</t>
  </si>
  <si>
    <t>11/02/2023</t>
  </si>
  <si>
    <t>09/07/2022</t>
  </si>
  <si>
    <t>06/10/2021</t>
  </si>
  <si>
    <t>14/08/2021</t>
  </si>
  <si>
    <t>20/11/2021</t>
  </si>
  <si>
    <t>04/09/2022</t>
  </si>
  <si>
    <t>18/05/2020</t>
  </si>
  <si>
    <t>18/10/2021</t>
  </si>
  <si>
    <t>08/08/2021</t>
  </si>
  <si>
    <t>17/12/2020</t>
  </si>
  <si>
    <t>03/01/2020</t>
  </si>
  <si>
    <t>09/07/2020</t>
  </si>
  <si>
    <t>18/05/2021</t>
  </si>
  <si>
    <t>04/11/2020</t>
  </si>
  <si>
    <t>18/11/2022</t>
  </si>
  <si>
    <t>12/04/2020</t>
  </si>
  <si>
    <t>04/05/2020</t>
  </si>
  <si>
    <t>20/06/2022</t>
  </si>
  <si>
    <t>05/10/2020</t>
  </si>
  <si>
    <t>28/04/2020</t>
  </si>
  <si>
    <t>20/03/2022</t>
  </si>
  <si>
    <t>23/05/2021</t>
  </si>
  <si>
    <t>02/01/2021</t>
  </si>
  <si>
    <t>17/12/2022</t>
  </si>
  <si>
    <t>12/08/2020</t>
  </si>
  <si>
    <t>20/09/2020</t>
  </si>
  <si>
    <t>11/02/2021</t>
  </si>
  <si>
    <t>03/01/2022</t>
  </si>
  <si>
    <t>05/12/2021</t>
  </si>
  <si>
    <t>11/04/2020</t>
  </si>
  <si>
    <t>23/03/2023</t>
  </si>
  <si>
    <t>05/08/2021</t>
  </si>
  <si>
    <t>10/07/2021</t>
  </si>
  <si>
    <t>23/09/2021</t>
  </si>
  <si>
    <t>06/05/2020</t>
  </si>
  <si>
    <t>07/02/2022</t>
  </si>
  <si>
    <t>14/12/2021</t>
  </si>
  <si>
    <t>15/11/2021</t>
  </si>
  <si>
    <t>13/03/2023</t>
  </si>
  <si>
    <t>10/07/2022</t>
  </si>
  <si>
    <t>03/07/2022</t>
  </si>
  <si>
    <t>26/08/2022</t>
  </si>
  <si>
    <t>24/02/2021</t>
  </si>
  <si>
    <t>06/01/2021</t>
  </si>
  <si>
    <t>07/08/2022</t>
  </si>
  <si>
    <t>17/01/2021</t>
  </si>
  <si>
    <t>29/03/2022</t>
  </si>
  <si>
    <t>14/01/2023</t>
  </si>
  <si>
    <t>02/04/2022</t>
  </si>
  <si>
    <t>17/11/2021</t>
  </si>
  <si>
    <t>09/11/2021</t>
  </si>
  <si>
    <t>26/10/2022</t>
  </si>
  <si>
    <t>03/11/2020</t>
  </si>
  <si>
    <t>21/12/2021</t>
  </si>
  <si>
    <t>06/06/2020</t>
  </si>
  <si>
    <t>06/11/2021</t>
  </si>
  <si>
    <t>21/01/2022</t>
  </si>
  <si>
    <t>24/09/2022</t>
  </si>
  <si>
    <t>21/08/2020</t>
  </si>
  <si>
    <t>03/11/2022</t>
  </si>
  <si>
    <t>18/09/2022</t>
  </si>
  <si>
    <t>24/10/2020</t>
  </si>
  <si>
    <t>26/08/2020</t>
  </si>
  <si>
    <t>30/07/2020</t>
  </si>
  <si>
    <t>27/06/2022</t>
  </si>
  <si>
    <t>19/05/2022</t>
  </si>
  <si>
    <t>25/11/2020</t>
  </si>
  <si>
    <t>02/03/2022</t>
  </si>
  <si>
    <t>18/12/2022</t>
  </si>
  <si>
    <t>14/06/2020</t>
  </si>
  <si>
    <t>03/07/2020</t>
  </si>
  <si>
    <t>27/02/2021</t>
  </si>
  <si>
    <t>30/06/2021</t>
  </si>
  <si>
    <t>16/02/2023</t>
  </si>
  <si>
    <t>02/02/2022</t>
  </si>
  <si>
    <t>13/12/2022</t>
  </si>
  <si>
    <t>06/03/2022</t>
  </si>
  <si>
    <t>11/12/2022</t>
  </si>
  <si>
    <t>02/03/2021</t>
  </si>
  <si>
    <t>15/06/2022</t>
  </si>
  <si>
    <t>25/02/2023</t>
  </si>
  <si>
    <t>18/04/2021</t>
  </si>
  <si>
    <t>23/06/2020</t>
  </si>
  <si>
    <t>15/07/2020</t>
  </si>
  <si>
    <t>05/12/2022</t>
  </si>
  <si>
    <t>24/06/2020</t>
  </si>
  <si>
    <t>27/06/2020</t>
  </si>
  <si>
    <t>22/01/2020</t>
  </si>
  <si>
    <t>07/06/2020</t>
  </si>
  <si>
    <t>30/03/2023</t>
  </si>
  <si>
    <t>30/04/2020</t>
  </si>
  <si>
    <t>08/11/2020</t>
  </si>
  <si>
    <t>05/07/2022</t>
  </si>
  <si>
    <t>24/10/2022</t>
  </si>
  <si>
    <t>20/09/2022</t>
  </si>
  <si>
    <t>19/03/2023</t>
  </si>
  <si>
    <t>02/10/2022</t>
  </si>
  <si>
    <t>28/03/2021</t>
  </si>
  <si>
    <t>17/05/2020</t>
  </si>
  <si>
    <t>18/07/2021</t>
  </si>
  <si>
    <t>27/02/2023</t>
  </si>
  <si>
    <t>02/09/2022</t>
  </si>
  <si>
    <t>13/04/2020</t>
  </si>
  <si>
    <t>14/04/2021</t>
  </si>
  <si>
    <t>22/09/2020</t>
  </si>
  <si>
    <t>20/07/2020</t>
  </si>
  <si>
    <t>09/02/2022</t>
  </si>
  <si>
    <t>28/01/2020</t>
  </si>
  <si>
    <t>02/10/2020</t>
  </si>
  <si>
    <t>11/11/2020</t>
  </si>
  <si>
    <t>09/03/2020</t>
  </si>
  <si>
    <t>30/09/2020</t>
  </si>
  <si>
    <t>25/04/2020</t>
  </si>
  <si>
    <t>29/08/2022</t>
  </si>
  <si>
    <t>24/11/2021</t>
  </si>
  <si>
    <t>07/01/2022</t>
  </si>
  <si>
    <t>12/12/2022</t>
  </si>
  <si>
    <t>27/01/2020</t>
  </si>
  <si>
    <t>23/03/2020</t>
  </si>
  <si>
    <t>23/10/2022</t>
  </si>
  <si>
    <t>17/09/2021</t>
  </si>
  <si>
    <t>16/03/2021</t>
  </si>
  <si>
    <t>27/08/2020</t>
  </si>
  <si>
    <t>01/08/2022</t>
  </si>
  <si>
    <t>03/12/2022</t>
  </si>
  <si>
    <t>19/08/2022</t>
  </si>
  <si>
    <t>15/06/2020</t>
  </si>
  <si>
    <t>06/11/2022</t>
  </si>
  <si>
    <t>21/10/2021</t>
  </si>
  <si>
    <t>04/01/2023</t>
  </si>
  <si>
    <t>24/11/2020</t>
  </si>
  <si>
    <t>10/09/2022</t>
  </si>
  <si>
    <t>17/10/2020</t>
  </si>
  <si>
    <t>21/10/2020</t>
  </si>
  <si>
    <t>18/03/2022</t>
  </si>
  <si>
    <t>30/11/2022</t>
  </si>
  <si>
    <t>01/05/2021</t>
  </si>
  <si>
    <t>22/04/2020</t>
  </si>
  <si>
    <t>15/07/2022</t>
  </si>
  <si>
    <t>04/02/2021</t>
  </si>
  <si>
    <t>18/01/2020</t>
  </si>
  <si>
    <t>15/02/2023</t>
  </si>
  <si>
    <t>16/03/2020</t>
  </si>
  <si>
    <t>08/12/2021</t>
  </si>
  <si>
    <t>02/03/2023</t>
  </si>
  <si>
    <t>04/03/2021</t>
  </si>
  <si>
    <t>13/08/2021</t>
  </si>
  <si>
    <t>30/01/2023</t>
  </si>
  <si>
    <t>07/05/2021</t>
  </si>
  <si>
    <t>05/12/2020</t>
  </si>
  <si>
    <t>23/12/2020</t>
  </si>
  <si>
    <t>05/03/2023</t>
  </si>
  <si>
    <t>12/09/2021</t>
  </si>
  <si>
    <t>19/02/2022</t>
  </si>
  <si>
    <t>18/03/2023</t>
  </si>
  <si>
    <t>02/11/2022</t>
  </si>
  <si>
    <t>01/12/2021</t>
  </si>
  <si>
    <t>21/03/2020</t>
  </si>
  <si>
    <t>19/06/2022</t>
  </si>
  <si>
    <t>23/12/2021</t>
  </si>
  <si>
    <t>18/08/2022</t>
  </si>
  <si>
    <t>31/10/2022</t>
  </si>
  <si>
    <t>28/09/2022</t>
  </si>
  <si>
    <t>04/06/2021</t>
  </si>
  <si>
    <t>01/10/2022</t>
  </si>
  <si>
    <t>11/03/2022</t>
  </si>
  <si>
    <t>19/04/2020</t>
  </si>
  <si>
    <t>29/12/2020</t>
  </si>
  <si>
    <t>20/05/2022</t>
  </si>
  <si>
    <t>14/10/2020</t>
  </si>
  <si>
    <t>10/02/2023</t>
  </si>
  <si>
    <t>17/02/2023</t>
  </si>
  <si>
    <t>20/01/2020</t>
  </si>
  <si>
    <t>16/05/2021</t>
  </si>
  <si>
    <t>09/02/2021</t>
  </si>
  <si>
    <t>28/01/2023</t>
  </si>
  <si>
    <t>14/06/2022</t>
  </si>
  <si>
    <t>01/08/2020</t>
  </si>
  <si>
    <t>08/09/2020</t>
  </si>
  <si>
    <t>22/09/2022</t>
  </si>
  <si>
    <t>23/02/2022</t>
  </si>
  <si>
    <t>28/08/2022</t>
  </si>
  <si>
    <t>22/08/2022</t>
  </si>
  <si>
    <t>05/10/2022</t>
  </si>
  <si>
    <t>14/01/2021</t>
  </si>
  <si>
    <t>16/05/2022</t>
  </si>
  <si>
    <t>12/06/2021</t>
  </si>
  <si>
    <t>04/01/2022</t>
  </si>
  <si>
    <t>09/03/2023</t>
  </si>
  <si>
    <t>06/07/2020</t>
  </si>
  <si>
    <t>08/01/2020</t>
  </si>
  <si>
    <t>07/01/2020</t>
  </si>
  <si>
    <t>02/12/2022</t>
  </si>
  <si>
    <t>01/08/2021</t>
  </si>
  <si>
    <t>21/12/2020</t>
  </si>
  <si>
    <t>24/05/2022</t>
  </si>
  <si>
    <t>19/05/2021</t>
  </si>
  <si>
    <t>29/08/2020</t>
  </si>
  <si>
    <t>10/03/2021</t>
  </si>
  <si>
    <t>05/04/2021</t>
  </si>
  <si>
    <t>12/10/2022</t>
  </si>
  <si>
    <t>30/12/2022</t>
  </si>
  <si>
    <t>09/11/2020</t>
  </si>
  <si>
    <t>08/11/2021</t>
  </si>
  <si>
    <t>09/06/2022</t>
  </si>
  <si>
    <t>05/03/2021</t>
  </si>
  <si>
    <t>18/11/2020</t>
  </si>
  <si>
    <t>13/06/2022</t>
  </si>
  <si>
    <t>29/04/2022</t>
  </si>
  <si>
    <t>17/10/2021</t>
  </si>
  <si>
    <t>10/11/2021</t>
  </si>
  <si>
    <t>12/08/2021</t>
  </si>
  <si>
    <t>09/01/2021</t>
  </si>
  <si>
    <t>09/12/2022</t>
  </si>
  <si>
    <t>21/08/2021</t>
  </si>
  <si>
    <t>20/01/2021</t>
  </si>
  <si>
    <t>25/01/2020</t>
  </si>
  <si>
    <t>19/11/2020</t>
  </si>
  <si>
    <t>09/06/2021</t>
  </si>
  <si>
    <t>09/02/2023</t>
  </si>
  <si>
    <t>23/02/2023</t>
  </si>
  <si>
    <t>11/09/2021</t>
  </si>
  <si>
    <t>09/08/2020</t>
  </si>
  <si>
    <t>02/06/2022</t>
  </si>
  <si>
    <t>25/08/2020</t>
  </si>
  <si>
    <t>18/02/2023</t>
  </si>
  <si>
    <t>21/07/2022</t>
  </si>
  <si>
    <t>08/05/2022</t>
  </si>
  <si>
    <t>25/08/2021</t>
  </si>
  <si>
    <t>25/03/2022</t>
  </si>
  <si>
    <t>14/08/2022</t>
  </si>
  <si>
    <t>15/09/2020</t>
  </si>
  <si>
    <t>20/01/2023</t>
  </si>
  <si>
    <t>20/09/2021</t>
  </si>
  <si>
    <t>01/06/2020</t>
  </si>
  <si>
    <t>14/04/2020</t>
  </si>
  <si>
    <t>22/01/2023</t>
  </si>
  <si>
    <t>04/03/2020</t>
  </si>
  <si>
    <t>08/05/2020</t>
  </si>
  <si>
    <t>13/11/2020</t>
  </si>
  <si>
    <t>10/06/2021</t>
  </si>
  <si>
    <t>07/03/2020</t>
  </si>
  <si>
    <t>19/09/2021</t>
  </si>
  <si>
    <t>08/07/2021</t>
  </si>
  <si>
    <t>29/04/2020</t>
  </si>
  <si>
    <t>02/07/2022</t>
  </si>
  <si>
    <t>04/08/2022</t>
  </si>
  <si>
    <t>21/01/2020</t>
  </si>
  <si>
    <t>13/10/2022</t>
  </si>
  <si>
    <t>23/04/2022</t>
  </si>
  <si>
    <t>27/02/2020</t>
  </si>
  <si>
    <t>06/12/2022</t>
  </si>
  <si>
    <t>04/10/2020</t>
  </si>
  <si>
    <t>11/08/2022</t>
  </si>
  <si>
    <t>11/05/2020</t>
  </si>
  <si>
    <t>16/07/2020</t>
  </si>
  <si>
    <t>24/01/2022</t>
  </si>
  <si>
    <t>21/11/2020</t>
  </si>
  <si>
    <t>23/10/2021</t>
  </si>
  <si>
    <t>11/08/2020</t>
  </si>
  <si>
    <t>21/02/2020</t>
  </si>
  <si>
    <t>20/06/2020</t>
  </si>
  <si>
    <t>22/06/2021</t>
  </si>
  <si>
    <t>09/10/2021</t>
  </si>
  <si>
    <t>29/01/2023</t>
  </si>
  <si>
    <t>26/07/2020</t>
  </si>
  <si>
    <t>20/04/2022</t>
  </si>
  <si>
    <t>10/03/2023</t>
  </si>
  <si>
    <t>09/04/2022</t>
  </si>
  <si>
    <t>26/07/2021</t>
  </si>
  <si>
    <t>01/09/2021</t>
  </si>
  <si>
    <t>08/11/2022</t>
  </si>
  <si>
    <t>11/11/2021</t>
  </si>
  <si>
    <t>24/04/2021</t>
  </si>
  <si>
    <t>13/06/2021</t>
  </si>
  <si>
    <t>19/01/2023</t>
  </si>
  <si>
    <t>15/10/2021</t>
  </si>
  <si>
    <t>29/05/2022</t>
  </si>
  <si>
    <t>11/10/2020</t>
  </si>
  <si>
    <t>03/04/2021</t>
  </si>
  <si>
    <t>31/01/2020</t>
  </si>
  <si>
    <t>07/12/2022</t>
  </si>
  <si>
    <t>14/10/2021</t>
  </si>
  <si>
    <t>05/11/2021</t>
  </si>
  <si>
    <t>25/09/2022</t>
  </si>
  <si>
    <t>07/02/2021</t>
  </si>
  <si>
    <t>29/11/2021</t>
  </si>
  <si>
    <t>24/04/2020</t>
  </si>
  <si>
    <t>16/11/2022</t>
  </si>
  <si>
    <t>12/10/2021</t>
  </si>
  <si>
    <t>07/05/2020</t>
  </si>
  <si>
    <t>11/05/2022</t>
  </si>
  <si>
    <t>17/07/2021</t>
  </si>
  <si>
    <t>17/01/2023</t>
  </si>
  <si>
    <t>25/06/2021</t>
  </si>
  <si>
    <t>06/03/2021</t>
  </si>
  <si>
    <t>24/03/2020</t>
  </si>
  <si>
    <t>19/10/2020</t>
  </si>
  <si>
    <t>06/02/2023</t>
  </si>
  <si>
    <t>07/08/2020</t>
  </si>
  <si>
    <t>30/08/2020</t>
  </si>
  <si>
    <t>31/01/2022</t>
  </si>
  <si>
    <t>20/10/2021</t>
  </si>
  <si>
    <t>26/06/2021</t>
  </si>
  <si>
    <t>21/11/2022</t>
  </si>
  <si>
    <t>28/06/2022</t>
  </si>
  <si>
    <t>04/02/2023</t>
  </si>
  <si>
    <t>17/03/2022</t>
  </si>
  <si>
    <t>01/12/2020</t>
  </si>
  <si>
    <t>10/01/2022</t>
  </si>
  <si>
    <t>11/04/2021</t>
  </si>
  <si>
    <t>25/12/2021</t>
  </si>
  <si>
    <t>12/11/2021</t>
  </si>
  <si>
    <t>16/02/2022</t>
  </si>
  <si>
    <t>05/09/2020</t>
  </si>
  <si>
    <t>25/07/2021</t>
  </si>
  <si>
    <t>14/10/2022</t>
  </si>
  <si>
    <t>24/08/2022</t>
  </si>
  <si>
    <t>01/01/2020</t>
  </si>
  <si>
    <t>12/03/2022</t>
  </si>
  <si>
    <t>07/09/2020</t>
  </si>
  <si>
    <t>12/06/2020</t>
  </si>
  <si>
    <t>19/02/2020</t>
  </si>
  <si>
    <t>25/09/2020</t>
  </si>
  <si>
    <t>31/10/2021</t>
  </si>
  <si>
    <t>23/09/2022</t>
  </si>
  <si>
    <t>26/09/2022</t>
  </si>
  <si>
    <t>01/01/2022</t>
  </si>
  <si>
    <t>19/06/2021</t>
  </si>
  <si>
    <t>09/01/2023</t>
  </si>
  <si>
    <t>07/06/2021</t>
  </si>
  <si>
    <t>28/02/2022</t>
  </si>
  <si>
    <t>25/06/2022</t>
  </si>
  <si>
    <t>21/05/2021</t>
  </si>
  <si>
    <t>10/08/2020</t>
  </si>
  <si>
    <t>30/03/2021</t>
  </si>
  <si>
    <t>18/06/2020</t>
  </si>
  <si>
    <t>30/12/2021</t>
  </si>
  <si>
    <t>20/05/2020</t>
  </si>
  <si>
    <t>30/03/2022</t>
  </si>
  <si>
    <t>20/12/2022</t>
  </si>
  <si>
    <t>03/09/2020</t>
  </si>
  <si>
    <t>23/07/2021</t>
  </si>
  <si>
    <t>10/08/2022</t>
  </si>
  <si>
    <t>24/06/2021</t>
  </si>
  <si>
    <t>29/06/2022</t>
  </si>
  <si>
    <t>30/01/2022</t>
  </si>
  <si>
    <t>27/11/2022</t>
  </si>
  <si>
    <t>17/04/2022</t>
  </si>
  <si>
    <t>25/03/2020</t>
  </si>
  <si>
    <t>13/02/2021</t>
  </si>
  <si>
    <t>26/11/2022</t>
  </si>
  <si>
    <t>19/01/2022</t>
  </si>
  <si>
    <t>10/03/2022</t>
  </si>
  <si>
    <t>22/11/2022</t>
  </si>
  <si>
    <t>07/12/2021</t>
  </si>
  <si>
    <t>06/09/2020</t>
  </si>
  <si>
    <t>31/08/2020</t>
  </si>
  <si>
    <t>16/02/2020</t>
  </si>
  <si>
    <t>22/09/2021</t>
  </si>
  <si>
    <t>25/07/2020</t>
  </si>
  <si>
    <t>02/09/2021</t>
  </si>
  <si>
    <t>19/07/2020</t>
  </si>
  <si>
    <t>12/05/2020</t>
  </si>
  <si>
    <t>02/02/2023</t>
  </si>
  <si>
    <t>10/04/2020</t>
  </si>
  <si>
    <t>29/04/2021</t>
  </si>
  <si>
    <t>23/08/2020</t>
  </si>
  <si>
    <t>13/12/2021</t>
  </si>
  <si>
    <t>24/12/2021</t>
  </si>
  <si>
    <t>12/05/2022</t>
  </si>
  <si>
    <t>09/05/2022</t>
  </si>
  <si>
    <t>27/01/2021</t>
  </si>
  <si>
    <t>18/12/2021</t>
  </si>
  <si>
    <t>01/11/2021</t>
  </si>
  <si>
    <t>22/08/2021</t>
  </si>
  <si>
    <t>23/03/2021</t>
  </si>
  <si>
    <t>24/03/2021</t>
  </si>
  <si>
    <t>26/03/2023</t>
  </si>
  <si>
    <t>03/06/2021</t>
  </si>
  <si>
    <t>02/02/2021</t>
  </si>
  <si>
    <t>24/07/2020</t>
  </si>
  <si>
    <t>03/06/2020</t>
  </si>
  <si>
    <t>02/02/2020</t>
  </si>
  <si>
    <t>31/12/2020</t>
  </si>
  <si>
    <t>17/01/2022</t>
  </si>
  <si>
    <t>14/05/2021</t>
  </si>
  <si>
    <t>29/09/2021</t>
  </si>
  <si>
    <t>27/05/2021</t>
  </si>
  <si>
    <t>18/03/2021</t>
  </si>
  <si>
    <t>28/06/2021</t>
  </si>
  <si>
    <t>12/08/2022</t>
  </si>
  <si>
    <t>17/07/2020</t>
  </si>
  <si>
    <t>14/07/2020</t>
  </si>
  <si>
    <t>09/05/2020</t>
  </si>
  <si>
    <t>27/10/2021</t>
  </si>
  <si>
    <t>26/11/2020</t>
  </si>
  <si>
    <t>19/12/2020</t>
  </si>
  <si>
    <t>27/12/2021</t>
  </si>
  <si>
    <t>27/05/2022</t>
  </si>
  <si>
    <t>13/10/2020</t>
  </si>
  <si>
    <t>30/06/2020</t>
  </si>
  <si>
    <t>06/03/2020</t>
  </si>
  <si>
    <t>20/04/2021</t>
  </si>
  <si>
    <t>27/05/2020</t>
  </si>
  <si>
    <t>14/07/2021</t>
  </si>
  <si>
    <t>11/08/2021</t>
  </si>
  <si>
    <t>06/08/2021</t>
  </si>
  <si>
    <t>07/01/2021</t>
  </si>
  <si>
    <t>08/02/2020</t>
  </si>
  <si>
    <t>18/02/2022</t>
  </si>
  <si>
    <t>16/11/2021</t>
  </si>
  <si>
    <t>11/06/2022</t>
  </si>
  <si>
    <t>10/04/2022</t>
  </si>
  <si>
    <t>16/06/2021</t>
  </si>
  <si>
    <t>20/11/2022</t>
  </si>
  <si>
    <t>03/12/2021</t>
  </si>
  <si>
    <t>06/04/2022</t>
  </si>
  <si>
    <t>13/03/2020</t>
  </si>
  <si>
    <t>11/06/2020</t>
  </si>
  <si>
    <t>19/11/2021</t>
  </si>
  <si>
    <t>15/08/2020</t>
  </si>
  <si>
    <t>21/05/2022</t>
  </si>
  <si>
    <t>11/09/2020</t>
  </si>
  <si>
    <t>28/08/2021</t>
  </si>
  <si>
    <t>01/11/2020</t>
  </si>
  <si>
    <t>17/11/2020</t>
  </si>
  <si>
    <t>07/07/2022</t>
  </si>
  <si>
    <t>01/01/2021</t>
  </si>
  <si>
    <t>06/01/2022</t>
  </si>
  <si>
    <t>23/06/2022</t>
  </si>
  <si>
    <t>07/06/2022</t>
  </si>
  <si>
    <t>04/07/2022</t>
  </si>
  <si>
    <t>13/01/2021</t>
  </si>
  <si>
    <t>08/10/2022</t>
  </si>
  <si>
    <t>01/10/2020</t>
  </si>
  <si>
    <t>23/05/2020</t>
  </si>
  <si>
    <t>20/10/2022</t>
  </si>
  <si>
    <t>10/05/2021</t>
  </si>
  <si>
    <t>10/01/2021</t>
  </si>
  <si>
    <t>07/10/2020</t>
  </si>
  <si>
    <t>22/06/2022</t>
  </si>
  <si>
    <t>22/05/2020</t>
  </si>
  <si>
    <t>13/01/2023</t>
  </si>
  <si>
    <t>29/10/2020</t>
  </si>
  <si>
    <t>04/01/2020</t>
  </si>
  <si>
    <t>19/04/2021</t>
  </si>
  <si>
    <t>11/03/2020</t>
  </si>
  <si>
    <t>11/07/2021</t>
  </si>
  <si>
    <t>16/07/2022</t>
  </si>
  <si>
    <t>03/10/2022</t>
  </si>
  <si>
    <t>04/06/2020</t>
  </si>
  <si>
    <t>05/03/2022</t>
  </si>
  <si>
    <t>18/04/2022</t>
  </si>
  <si>
    <t>08/12/2022</t>
  </si>
  <si>
    <t>21/05/2020</t>
  </si>
  <si>
    <t>05/08/2022</t>
  </si>
  <si>
    <t>12/06/2022</t>
  </si>
  <si>
    <t>14/11/2021</t>
  </si>
  <si>
    <t>30/08/2022</t>
  </si>
  <si>
    <t>06/05/2021</t>
  </si>
  <si>
    <t>17/09/2020</t>
  </si>
  <si>
    <t>10/06/2020</t>
  </si>
  <si>
    <t>28/05/2022</t>
  </si>
  <si>
    <t>13/01/2022</t>
  </si>
  <si>
    <t>12/03/2023</t>
  </si>
  <si>
    <t>30/01/2021</t>
  </si>
  <si>
    <t>23/12/2022</t>
  </si>
  <si>
    <t>18/10/2020</t>
  </si>
  <si>
    <t>29/07/2022</t>
  </si>
  <si>
    <t>22/08/2020</t>
  </si>
  <si>
    <t>29/05/2021</t>
  </si>
  <si>
    <t>11/06/2021</t>
  </si>
  <si>
    <t>23/06/2021</t>
  </si>
  <si>
    <t>22/03/2021</t>
  </si>
  <si>
    <t>05/06/2021</t>
  </si>
  <si>
    <t>09/05/2021</t>
  </si>
  <si>
    <t>22/03/2020</t>
  </si>
  <si>
    <t>02/09/2020</t>
  </si>
  <si>
    <t>24/03/2022</t>
  </si>
  <si>
    <t>15/08/2022</t>
  </si>
  <si>
    <t>07/10/2021</t>
  </si>
  <si>
    <t>15/01/2022</t>
  </si>
  <si>
    <t>04/04/2022</t>
  </si>
  <si>
    <t>09/12/2021</t>
  </si>
  <si>
    <t>10/02/2021</t>
  </si>
  <si>
    <t>04/05/2022</t>
  </si>
  <si>
    <t>18/04/2020</t>
  </si>
  <si>
    <t>31/08/2021</t>
  </si>
  <si>
    <t>30/07/2021</t>
  </si>
  <si>
    <t>15/01/2023</t>
  </si>
  <si>
    <t>28/05/2021</t>
  </si>
  <si>
    <t>07/07/2020</t>
  </si>
  <si>
    <t>07/04/2021</t>
  </si>
  <si>
    <t>03/04/2022</t>
  </si>
  <si>
    <t>27/03/2023</t>
  </si>
  <si>
    <t>16/08/2020</t>
  </si>
  <si>
    <t>31/03/2022</t>
  </si>
  <si>
    <t>28/04/2022</t>
  </si>
  <si>
    <t>17/06/2021</t>
  </si>
  <si>
    <t>27/10/2020</t>
  </si>
  <si>
    <t>17/03/2021</t>
  </si>
  <si>
    <t>11/01/2021</t>
  </si>
  <si>
    <t>05/11/2022</t>
  </si>
  <si>
    <t>08/06/2022</t>
  </si>
  <si>
    <t>28/08/2020</t>
  </si>
  <si>
    <t>14/04/2022</t>
  </si>
  <si>
    <t>15/10/2020</t>
  </si>
  <si>
    <t>16/04/2022</t>
  </si>
  <si>
    <t>07/03/2023</t>
  </si>
  <si>
    <t>08/07/2020</t>
  </si>
  <si>
    <t>28/11/2020</t>
  </si>
  <si>
    <t>14/12/2022</t>
  </si>
  <si>
    <t>28/02/2023</t>
  </si>
  <si>
    <t>31/10/2020</t>
  </si>
  <si>
    <t>21/11/2021</t>
  </si>
  <si>
    <t>16/10/2022</t>
  </si>
  <si>
    <t>19/06/2020</t>
  </si>
  <si>
    <t>08/10/2020</t>
  </si>
  <si>
    <t>15/11/2022</t>
  </si>
  <si>
    <t>09/04/2020</t>
  </si>
  <si>
    <t>25/03/2023</t>
  </si>
  <si>
    <t>17/02/2022</t>
  </si>
  <si>
    <t>21/03/2023</t>
  </si>
  <si>
    <t>21/04/2020</t>
  </si>
  <si>
    <t>17/04/2021</t>
  </si>
  <si>
    <t>02/12/2020</t>
  </si>
  <si>
    <t>21/01/2021</t>
  </si>
  <si>
    <t>30/08/2021</t>
  </si>
  <si>
    <t>24/05/2021</t>
  </si>
  <si>
    <t>30/06/2022</t>
  </si>
  <si>
    <t>29/03/2021</t>
  </si>
  <si>
    <t>31/05/2021</t>
  </si>
  <si>
    <t>16/02/2021</t>
  </si>
  <si>
    <t>10/07/2020</t>
  </si>
  <si>
    <t>13/07/2021</t>
  </si>
  <si>
    <t>20/12/2021</t>
  </si>
  <si>
    <t>26/02/2023</t>
  </si>
  <si>
    <t>15/03/2022</t>
  </si>
  <si>
    <t>05/02/2022</t>
  </si>
  <si>
    <t>28/09/2021</t>
  </si>
  <si>
    <t>19/10/2022</t>
  </si>
  <si>
    <t>02/04/2021</t>
  </si>
  <si>
    <t>30/07/2022</t>
  </si>
  <si>
    <t>29/10/2022</t>
  </si>
  <si>
    <t>31/03/2021</t>
  </si>
  <si>
    <t>29/07/2020</t>
  </si>
  <si>
    <t>22/12/2020</t>
  </si>
  <si>
    <t>23/10/2020</t>
  </si>
  <si>
    <t>02/06/2021</t>
  </si>
  <si>
    <t>01/07/2020</t>
  </si>
  <si>
    <t>31/05/2022</t>
  </si>
  <si>
    <t>31/12/2021</t>
  </si>
  <si>
    <t>26/09/2020</t>
  </si>
  <si>
    <t>12/03/2020</t>
  </si>
  <si>
    <t>18/10/2022</t>
  </si>
  <si>
    <t>17/03/2020</t>
  </si>
  <si>
    <t>19/03/2021</t>
  </si>
  <si>
    <t>26/11/2021</t>
  </si>
  <si>
    <t>14/03/2021</t>
  </si>
  <si>
    <t>08/06/2021</t>
  </si>
  <si>
    <t>24/09/2020</t>
  </si>
  <si>
    <t>13/08/2022</t>
  </si>
  <si>
    <t>18/08/2020</t>
  </si>
  <si>
    <t>15/05/2020</t>
  </si>
  <si>
    <t>27/01/2023</t>
  </si>
  <si>
    <t>12/10/2020</t>
  </si>
  <si>
    <t>08/08/2020</t>
  </si>
  <si>
    <t>13/07/2020</t>
  </si>
  <si>
    <t>30/10/2022</t>
  </si>
  <si>
    <t>07/09/2022</t>
  </si>
  <si>
    <t>03/01/2023</t>
  </si>
  <si>
    <t>30/11/2020</t>
  </si>
  <si>
    <t>06/10/2022</t>
  </si>
  <si>
    <t>05/01/2020</t>
  </si>
  <si>
    <t>05/01/2023</t>
  </si>
  <si>
    <t>22/07/2022</t>
  </si>
  <si>
    <t>07/02/2023</t>
  </si>
  <si>
    <t>14/11/2020</t>
  </si>
  <si>
    <t>01/02/2020</t>
  </si>
  <si>
    <t>28/10/2020</t>
  </si>
  <si>
    <t>03/07/2021</t>
  </si>
  <si>
    <t>29/11/2020</t>
  </si>
  <si>
    <t>02/05/2020</t>
  </si>
  <si>
    <t>25/05/2022</t>
  </si>
  <si>
    <t>21/03/2022</t>
  </si>
  <si>
    <t>08/09/2022</t>
  </si>
  <si>
    <t>23/01/2023</t>
  </si>
  <si>
    <t>15/06/2021</t>
  </si>
  <si>
    <t>03/08/2020</t>
  </si>
  <si>
    <t>22/12/2021</t>
  </si>
  <si>
    <t>02/07/2020</t>
  </si>
  <si>
    <t>07/03/2021</t>
  </si>
  <si>
    <t>15/02/2021</t>
  </si>
  <si>
    <t>10/11/2020</t>
  </si>
  <si>
    <t>18/01/2021</t>
  </si>
  <si>
    <t>19/01/2020</t>
  </si>
  <si>
    <t>26/06/2020</t>
  </si>
  <si>
    <t>14/12/2020</t>
  </si>
  <si>
    <t>28/07/2020</t>
  </si>
  <si>
    <t>26/07/2022</t>
  </si>
  <si>
    <t>05/05/2021</t>
  </si>
  <si>
    <t>21/08/2022</t>
  </si>
  <si>
    <t>13/07/2022</t>
  </si>
  <si>
    <t>04/02/2022</t>
  </si>
  <si>
    <t>30/10/2020</t>
  </si>
  <si>
    <t>07/07/2021</t>
  </si>
  <si>
    <t>20/07/2021</t>
  </si>
  <si>
    <t>23/11/2022</t>
  </si>
  <si>
    <t>14/03/2023</t>
  </si>
  <si>
    <t>08/08/2022</t>
  </si>
  <si>
    <t>25/10/2021</t>
  </si>
  <si>
    <t>28/03/2023</t>
  </si>
  <si>
    <t>29/09/2020</t>
  </si>
  <si>
    <t>19/01/2021</t>
  </si>
  <si>
    <t>04/03/2022</t>
  </si>
  <si>
    <t>06/08/2020</t>
  </si>
  <si>
    <t>26/01/2020</t>
  </si>
  <si>
    <t>03/03/2020</t>
  </si>
  <si>
    <t>07/11/2022</t>
  </si>
  <si>
    <t>02/11/2020</t>
  </si>
  <si>
    <t>21/02/2022</t>
  </si>
  <si>
    <t>05/04/2022</t>
  </si>
  <si>
    <t>24/06/2022</t>
  </si>
  <si>
    <t>15/03/2020</t>
  </si>
  <si>
    <t>26/06/2022</t>
  </si>
  <si>
    <t>12/12/2020</t>
  </si>
  <si>
    <t>18/07/2022</t>
  </si>
  <si>
    <t>12/03/2021</t>
  </si>
  <si>
    <t>17/06/2022</t>
  </si>
  <si>
    <t>05/01/2022</t>
  </si>
  <si>
    <t>19/12/2022</t>
  </si>
  <si>
    <t>16/07/2021</t>
  </si>
  <si>
    <t>08/10/2021</t>
  </si>
  <si>
    <t>12/11/2020</t>
  </si>
  <si>
    <t>07/02/2020</t>
  </si>
  <si>
    <t>04/01/2021</t>
  </si>
  <si>
    <t>09/10/2022</t>
  </si>
  <si>
    <t>29/02/2020</t>
  </si>
  <si>
    <t>26/05/2021</t>
  </si>
  <si>
    <t>22/10/2022</t>
  </si>
  <si>
    <t>10/02/2020</t>
  </si>
  <si>
    <t>11/10/2022</t>
  </si>
  <si>
    <t>31/01/2023</t>
  </si>
  <si>
    <t>04/04/2021</t>
  </si>
  <si>
    <t>21/06/2021</t>
  </si>
  <si>
    <t>19/03/2022</t>
  </si>
  <si>
    <t>19/10/2021</t>
  </si>
  <si>
    <t>16/11/2020</t>
  </si>
  <si>
    <t>17/05/2022</t>
  </si>
  <si>
    <t>04/12/2020</t>
  </si>
  <si>
    <t>28/01/2022</t>
  </si>
  <si>
    <t>09/01/2020</t>
  </si>
  <si>
    <t>Análisis de ventas — Tiendas 1 a 4</t>
  </si>
  <si>
    <t>Todas las cifras se recalculan automáticamente al editar los datos de las hojas Tienda_1 a Tienda_4.</t>
  </si>
  <si>
    <t>1. Resumen por tienda</t>
  </si>
  <si>
    <t>Métrica</t>
  </si>
  <si>
    <t>Tienda 1</t>
  </si>
  <si>
    <t>Tienda 2</t>
  </si>
  <si>
    <t>Tienda 3</t>
  </si>
  <si>
    <t>Tienda 4</t>
  </si>
  <si>
    <t>Total / Prom.</t>
  </si>
  <si>
    <t>N° de ventas</t>
  </si>
  <si>
    <t>Ingresos totales ($)</t>
  </si>
  <si>
    <t>Ticket promedio ($)</t>
  </si>
  <si>
    <t>Costo de envío total ($)</t>
  </si>
  <si>
    <t>Costo de envío promedio ($)</t>
  </si>
  <si>
    <t>Ingreso neto de envíos ($)</t>
  </si>
  <si>
    <t>Calificación promedio</t>
  </si>
  <si>
    <t>Cuotas promedio</t>
  </si>
  <si>
    <t>Participación en ingresos</t>
  </si>
  <si>
    <t>2. Ingresos por categoría de producto</t>
  </si>
  <si>
    <t>Categoría</t>
  </si>
  <si>
    <t>Total ingresos</t>
  </si>
  <si>
    <t>% del total</t>
  </si>
  <si>
    <t>Total</t>
  </si>
  <si>
    <t>3. Ingresos por ciudad de compra</t>
  </si>
  <si>
    <t>Ciudad</t>
  </si>
  <si>
    <t>4. Desempeño por vendedor</t>
  </si>
  <si>
    <t>Ingresos totales</t>
  </si>
  <si>
    <t>Ticket promedio</t>
  </si>
  <si>
    <t>5. Ingresos por año de compra</t>
  </si>
  <si>
    <t>Año</t>
  </si>
  <si>
    <t>6. Ingresos por método de pago</t>
  </si>
  <si>
    <t>7. Hallazgos clave (dinámicos)</t>
  </si>
  <si>
    <t>Tienda con mayores ingresos</t>
  </si>
  <si>
    <t>Tienda con menores ingresos</t>
  </si>
  <si>
    <t>Tienda mejor calificada</t>
  </si>
  <si>
    <t>Tienda peor calificada</t>
  </si>
  <si>
    <t>Categoría con mayores ingresos</t>
  </si>
  <si>
    <t>Categoría con menores ingresos</t>
  </si>
  <si>
    <t>Ciudad con mayores ingresos</t>
  </si>
  <si>
    <t>Vendedor con mayores ingresos</t>
  </si>
  <si>
    <t>Vendedor con menores ingresos</t>
  </si>
  <si>
    <t>Año con mayores ingresos</t>
  </si>
  <si>
    <t>Método de pago dominante</t>
  </si>
  <si>
    <t>Datos de apoyo para gráficos (calculados)</t>
  </si>
  <si>
    <t>Tienda</t>
  </si>
  <si>
    <t>Ingresos</t>
  </si>
  <si>
    <t>Resumen ejecutivo — Ventas Tiendas 1 a 4</t>
  </si>
  <si>
    <t>Vinculado a la hoja Análisis: se actualiza automáticamente al editar los datos de las tiendas.</t>
  </si>
  <si>
    <t>Indicadores globales</t>
  </si>
  <si>
    <t>N° total de ventas</t>
  </si>
  <si>
    <t>Costo de envío total</t>
  </si>
  <si>
    <t>Ingreso neto de envíos</t>
  </si>
  <si>
    <t>Calificación promedio (1-5)</t>
  </si>
  <si>
    <t>Envío como % de ingresos</t>
  </si>
  <si>
    <t>Comparativo por tienda</t>
  </si>
  <si>
    <t>Rankings (Top 3 y último)</t>
  </si>
  <si>
    <t>Dimensión / Puesto</t>
  </si>
  <si>
    <t>Nombre</t>
  </si>
  <si>
    <t>Categorías</t>
  </si>
  <si>
    <t xml:space="preserve">   1°</t>
  </si>
  <si>
    <t xml:space="preserve">   2°</t>
  </si>
  <si>
    <t xml:space="preserve">   3°</t>
  </si>
  <si>
    <t xml:space="preserve">   Último</t>
  </si>
  <si>
    <t>Ciudades</t>
  </si>
  <si>
    <t>Vendedores</t>
  </si>
  <si>
    <t>Tendencia anual</t>
  </si>
  <si>
    <t>Variación vs año anterior</t>
  </si>
  <si>
    <t>Conclusiones (se actualizan con los datos)</t>
  </si>
  <si>
    <t>Datos de apoyo del Dashboard (vinculados a Análisis)</t>
  </si>
  <si>
    <t>DASHBOARD DE VENTAS — TIENDAS 1 A 4</t>
  </si>
  <si>
    <t>Todos los indicadores se recalculan automáticamente al editar las hojas Tienda_1 a Tienda_4</t>
  </si>
  <si>
    <t>INGRESOS TOTALES</t>
  </si>
  <si>
    <t>N° DE VENTAS</t>
  </si>
  <si>
    <t>CALIFICACIÓN PROMEDIO</t>
  </si>
  <si>
    <t>COSTO DE ENVÍO</t>
  </si>
  <si>
    <t>TIENDA LÍDER</t>
  </si>
  <si>
    <t>CATEGORÍA LÍDER</t>
  </si>
  <si>
    <t>CIUDAD LÍDER</t>
  </si>
  <si>
    <t>VENDEDOR LÍDER</t>
  </si>
  <si>
    <t>REPORTE DE ANÁLISIS DE VENTAS</t>
  </si>
  <si>
    <t>1. Objetivo y alcance</t>
  </si>
  <si>
    <t>2. Indicadores generales</t>
  </si>
  <si>
    <t>Indicador</t>
  </si>
  <si>
    <t>Valor</t>
  </si>
  <si>
    <t>Número de transacciones</t>
  </si>
  <si>
    <t>Costo de envío promedio</t>
  </si>
  <si>
    <t>Envío sobre ingresos</t>
  </si>
  <si>
    <t>3. Desempeño por tienda</t>
  </si>
  <si>
    <t>4. Análisis por categoría de producto</t>
  </si>
  <si>
    <t>5. Distribución geográfica (Top 8 ciudades)</t>
  </si>
  <si>
    <t>Subtotal Top 8</t>
  </si>
  <si>
    <t>6. Equipo comercial (Top 5 y menor desempeño)</t>
  </si>
  <si>
    <t>7. Evolución temporal</t>
  </si>
  <si>
    <t>Variación anual</t>
  </si>
  <si>
    <t>8. Métodos de pago y financiación</t>
  </si>
  <si>
    <t>9. Satisfacción del cliente</t>
  </si>
  <si>
    <t>Brecha vs. promedio general</t>
  </si>
  <si>
    <t>Promedio general</t>
  </si>
  <si>
    <t>10. Conclusiones</t>
  </si>
  <si>
    <t>11. Recomendaciones</t>
  </si>
  <si>
    <t>Costo envío</t>
  </si>
  <si>
    <t>Incluir</t>
  </si>
  <si>
    <t>(Todas)</t>
  </si>
  <si>
    <t>(Todos)</t>
  </si>
  <si>
    <t>Listas y datos de apoyo (vinculados)</t>
  </si>
  <si>
    <t>Tiendas</t>
  </si>
  <si>
    <t>Métodos de pago</t>
  </si>
  <si>
    <t>Años</t>
  </si>
  <si>
    <t>Ingresos (filtrado)</t>
  </si>
  <si>
    <t>Top categorías</t>
  </si>
  <si>
    <t>Top 10 ciudades</t>
  </si>
  <si>
    <t>Top 8 vendedores</t>
  </si>
  <si>
    <t>CUADRO DE MANDO INTERACTIVO — VENTAS TIENDAS 1 A 4</t>
  </si>
  <si>
    <t>INGRESOS (FILTRADO)</t>
  </si>
  <si>
    <t>TICKET PROMEDIO</t>
  </si>
  <si>
    <t>CALIFICACIÓN</t>
  </si>
  <si>
    <t>DETALLE DE LA SELECCIÓN</t>
  </si>
  <si>
    <t>% de la selección</t>
  </si>
  <si>
    <t>Total selección</t>
  </si>
  <si>
    <t>Insight de la selección</t>
  </si>
  <si>
    <t>Desempate</t>
  </si>
  <si>
    <t>Nota metodológica: todas las cifras provienen de las hojas Tienda_1 a Tienda_4 mediante fórmulas vinculadas a la hoja Análisis.</t>
  </si>
  <si>
    <t>11.1 Sustento de la decisión de venta</t>
  </si>
  <si>
    <t>Criterio</t>
  </si>
  <si>
    <t>Costo de envío / ingresos</t>
  </si>
  <si>
    <t>N° de transacciones</t>
  </si>
  <si>
    <t>Veces en última posición (6 criterios)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</si>
</sst>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\(&quot;$&quot;#,##0\);\-"/>
    <numFmt numFmtId="165" formatCode="0.0%"/>
    <numFmt numFmtId="166" formatCode="&quot;$&quot;#,##0"/>
    <numFmt numFmtId="167" formatCode="0.0%;\(0.0%\);\-"/>
    <numFmt numFmtId="168" formatCode="\+0.00;\-0.00;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9"/>
      <color rgb="FF0F2B5B"/>
      <name val="Calibri"/>
      <family val="2"/>
      <scheme val="minor"/>
    </font>
    <font>
      <sz val="8"/>
      <color rgb="FF666666"/>
      <name val="Calibri"/>
      <family val="2"/>
      <scheme val="minor"/>
    </font>
    <font>
      <b/>
      <sz val="14"/>
      <color rgb="FF0F2B5B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0F2B5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1F3864"/>
      </bottom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/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/>
      <bottom/>
      <diagonal/>
    </border>
    <border>
      <left/>
      <right style="thin">
        <color rgb="FF1F3864"/>
      </right>
      <top/>
      <bottom style="thin">
        <color rgb="FF1F3864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8F00"/>
      </top>
      <bottom style="thin">
        <color rgb="FFBF8F00"/>
      </bottom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 style="thin">
        <color rgb="FF0F2B5B"/>
      </top>
      <bottom/>
      <diagonal/>
    </border>
    <border>
      <left/>
      <right/>
      <top/>
      <bottom style="thin">
        <color rgb="FF0F2B5B"/>
      </bottom>
      <diagonal/>
    </border>
    <border>
      <left style="thin">
        <color rgb="FF0F2B5B"/>
      </left>
      <right/>
      <top style="thin">
        <color rgb="FF0F2B5B"/>
      </top>
      <bottom/>
      <diagonal/>
    </border>
    <border>
      <left style="thin">
        <color rgb="FF0F2B5B"/>
      </left>
      <right/>
      <top/>
      <bottom/>
      <diagonal/>
    </border>
    <border>
      <left style="thin">
        <color rgb="FF0F2B5B"/>
      </left>
      <right/>
      <top/>
      <bottom style="thin">
        <color rgb="FF0F2B5B"/>
      </bottom>
      <diagonal/>
    </border>
    <border>
      <left/>
      <right style="thin">
        <color rgb="FF0F2B5B"/>
      </right>
      <top style="thin">
        <color rgb="FF0F2B5B"/>
      </top>
      <bottom/>
      <diagonal/>
    </border>
    <border>
      <left/>
      <right style="thin">
        <color rgb="FF0F2B5B"/>
      </right>
      <top/>
      <bottom/>
      <diagonal/>
    </border>
    <border>
      <left/>
      <right style="thin">
        <color rgb="FF0F2B5B"/>
      </right>
      <top/>
      <bottom style="thin">
        <color rgb="FF0F2B5B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6" fillId="2" borderId="0" xfId="0" applyFont="1" applyFill="1"/>
    <xf numFmtId="1" fontId="0" fillId="0" borderId="0" xfId="0" applyNumberFormat="1"/>
    <xf numFmtId="1" fontId="2" fillId="0" borderId="0" xfId="0" applyNumberFormat="1" applyFont="1"/>
    <xf numFmtId="166" fontId="0" fillId="0" borderId="0" xfId="0" applyNumberFormat="1"/>
    <xf numFmtId="0" fontId="7" fillId="0" borderId="0" xfId="0" applyFont="1"/>
    <xf numFmtId="166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4" borderId="0" xfId="0" applyFont="1" applyFill="1"/>
    <xf numFmtId="0" fontId="0" fillId="4" borderId="0" xfId="0" applyFill="1"/>
    <xf numFmtId="167" fontId="0" fillId="0" borderId="0" xfId="0" applyNumberFormat="1"/>
    <xf numFmtId="0" fontId="2" fillId="3" borderId="16" xfId="0" applyFont="1" applyFill="1" applyBorder="1"/>
    <xf numFmtId="0" fontId="0" fillId="0" borderId="16" xfId="0" applyBorder="1"/>
    <xf numFmtId="3" fontId="2" fillId="0" borderId="16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165" fontId="2" fillId="0" borderId="16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166" fontId="0" fillId="0" borderId="16" xfId="0" applyNumberFormat="1" applyBorder="1"/>
    <xf numFmtId="165" fontId="0" fillId="0" borderId="16" xfId="0" applyNumberFormat="1" applyBorder="1"/>
    <xf numFmtId="2" fontId="0" fillId="0" borderId="16" xfId="0" applyNumberFormat="1" applyBorder="1"/>
    <xf numFmtId="0" fontId="2" fillId="0" borderId="16" xfId="0" applyFont="1" applyBorder="1"/>
    <xf numFmtId="166" fontId="2" fillId="0" borderId="16" xfId="0" applyNumberFormat="1" applyFont="1" applyBorder="1"/>
    <xf numFmtId="165" fontId="2" fillId="0" borderId="16" xfId="0" applyNumberFormat="1" applyFont="1" applyBorder="1"/>
    <xf numFmtId="2" fontId="2" fillId="0" borderId="16" xfId="0" applyNumberFormat="1" applyFont="1" applyBorder="1"/>
    <xf numFmtId="3" fontId="0" fillId="0" borderId="16" xfId="0" applyNumberFormat="1" applyBorder="1"/>
    <xf numFmtId="3" fontId="2" fillId="0" borderId="16" xfId="0" applyNumberFormat="1" applyFont="1" applyBorder="1"/>
    <xf numFmtId="0" fontId="8" fillId="0" borderId="16" xfId="0" applyFont="1" applyBorder="1"/>
    <xf numFmtId="166" fontId="8" fillId="0" borderId="16" xfId="0" applyNumberFormat="1" applyFont="1" applyBorder="1"/>
    <xf numFmtId="165" fontId="8" fillId="0" borderId="16" xfId="0" applyNumberFormat="1" applyFont="1" applyBorder="1"/>
    <xf numFmtId="3" fontId="8" fillId="0" borderId="16" xfId="0" applyNumberFormat="1" applyFont="1" applyBorder="1"/>
    <xf numFmtId="1" fontId="0" fillId="0" borderId="16" xfId="0" applyNumberFormat="1" applyBorder="1"/>
    <xf numFmtId="167" fontId="0" fillId="0" borderId="16" xfId="0" applyNumberFormat="1" applyBorder="1"/>
    <xf numFmtId="168" fontId="0" fillId="0" borderId="16" xfId="0" applyNumberFormat="1" applyBorder="1"/>
    <xf numFmtId="0" fontId="12" fillId="5" borderId="6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49" fontId="11" fillId="5" borderId="5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166" fontId="11" fillId="5" borderId="5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1" fillId="5" borderId="5" xfId="0" applyNumberFormat="1" applyFont="1" applyFill="1" applyBorder="1" applyAlignment="1">
      <alignment horizontal="center" vertical="center"/>
    </xf>
    <xf numFmtId="2" fontId="11" fillId="5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6" fillId="2" borderId="0" xfId="0" applyFont="1" applyFill="1" applyAlignment="1">
      <alignment vertical="center"/>
    </xf>
    <xf numFmtId="0" fontId="0" fillId="0" borderId="10" xfId="0" applyBorder="1" applyAlignment="1">
      <alignment vertical="top" wrapText="1"/>
    </xf>
    <xf numFmtId="0" fontId="13" fillId="2" borderId="0" xfId="0" applyFont="1" applyFill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14" fillId="5" borderId="25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166" fontId="16" fillId="5" borderId="26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3" fontId="16" fillId="5" borderId="26" xfId="0" applyNumberFormat="1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18" fillId="8" borderId="13" xfId="0" applyFont="1" applyFill="1" applyBorder="1" applyAlignment="1">
      <alignment vertical="top" wrapText="1"/>
    </xf>
    <xf numFmtId="0" fontId="18" fillId="8" borderId="10" xfId="0" applyFont="1" applyFill="1" applyBorder="1" applyAlignment="1">
      <alignment vertical="top" wrapText="1"/>
    </xf>
    <xf numFmtId="0" fontId="18" fillId="8" borderId="17" xfId="0" applyFont="1" applyFill="1" applyBorder="1" applyAlignment="1">
      <alignment vertical="top" wrapText="1"/>
    </xf>
    <xf numFmtId="0" fontId="18" fillId="8" borderId="14" xfId="0" applyFont="1" applyFill="1" applyBorder="1" applyAlignment="1">
      <alignment vertical="top" wrapText="1"/>
    </xf>
    <xf numFmtId="0" fontId="18" fillId="8" borderId="0" xfId="0" applyFont="1" applyFill="1" applyAlignment="1">
      <alignment vertical="top" wrapText="1"/>
    </xf>
    <xf numFmtId="0" fontId="18" fillId="8" borderId="18" xfId="0" applyFont="1" applyFill="1" applyBorder="1" applyAlignment="1">
      <alignment vertical="top" wrapText="1"/>
    </xf>
    <xf numFmtId="0" fontId="18" fillId="8" borderId="15" xfId="0" applyFont="1" applyFill="1" applyBorder="1" applyAlignment="1">
      <alignment vertical="top" wrapText="1"/>
    </xf>
    <xf numFmtId="0" fontId="18" fillId="8" borderId="11" xfId="0" applyFont="1" applyFill="1" applyBorder="1" applyAlignment="1">
      <alignment vertical="top" wrapText="1"/>
    </xf>
    <xf numFmtId="0" fontId="18" fillId="8" borderId="19" xfId="0" applyFont="1" applyFill="1" applyBorder="1" applyAlignment="1">
      <alignment vertical="top" wrapText="1"/>
    </xf>
    <xf numFmtId="0" fontId="0" fillId="0" borderId="16" xfId="0" applyBorder="1"/>
    <xf numFmtId="166" fontId="0" fillId="0" borderId="16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0" fontId="0" fillId="0" borderId="12" xfId="0" applyBorder="1"/>
    <xf numFmtId="0" fontId="2" fillId="0" borderId="16" xfId="0" applyFont="1" applyBorder="1"/>
    <xf numFmtId="166" fontId="2" fillId="0" borderId="16" xfId="0" applyNumberFormat="1" applyFont="1" applyBorder="1" applyAlignment="1">
      <alignment horizontal="right"/>
    </xf>
    <xf numFmtId="165" fontId="2" fillId="0" borderId="16" xfId="0" applyNumberFormat="1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2" fillId="0" borderId="12" xfId="0" applyFont="1" applyBorder="1"/>
    <xf numFmtId="0" fontId="17" fillId="3" borderId="16" xfId="0" applyFont="1" applyFill="1" applyBorder="1"/>
    <xf numFmtId="0" fontId="17" fillId="3" borderId="16" xfId="0" applyFont="1" applyFill="1" applyBorder="1" applyAlignment="1">
      <alignment horizontal="right"/>
    </xf>
    <xf numFmtId="0" fontId="6" fillId="6" borderId="0" xfId="0" applyFont="1" applyFill="1" applyAlignment="1">
      <alignment vertical="center"/>
    </xf>
    <xf numFmtId="0" fontId="14" fillId="5" borderId="28" xfId="0" applyFont="1" applyFill="1" applyBorder="1" applyAlignment="1">
      <alignment horizontal="center" vertical="center"/>
    </xf>
    <xf numFmtId="2" fontId="16" fillId="5" borderId="26" xfId="0" applyNumberFormat="1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9" fillId="9" borderId="0" xfId="0" applyFont="1" applyFill="1"/>
    <xf numFmtId="0" fontId="19" fillId="9" borderId="0" xfId="0" applyFont="1" applyFill="1" applyAlignment="1">
      <alignment vertical="center"/>
    </xf>
    <xf numFmtId="0" fontId="0" fillId="9" borderId="0" xfId="0" applyFill="1"/>
    <xf numFmtId="0" fontId="6" fillId="2" borderId="11" xfId="0" applyFont="1" applyFill="1" applyBorder="1" applyAlignment="1">
      <alignment horizontal="left" vertical="center"/>
    </xf>
    <xf numFmtId="0" fontId="2" fillId="3" borderId="31" xfId="0" applyFont="1" applyFill="1" applyBorder="1"/>
    <xf numFmtId="0" fontId="6" fillId="2" borderId="11" xfId="0" applyFont="1" applyFill="1" applyBorder="1"/>
    <xf numFmtId="1" fontId="2" fillId="0" borderId="16" xfId="0" applyNumberFormat="1" applyFont="1" applyBorder="1"/>
    <xf numFmtId="166" fontId="0" fillId="10" borderId="16" xfId="0" applyNumberFormat="1" applyFill="1" applyBorder="1"/>
    <xf numFmtId="165" fontId="0" fillId="10" borderId="16" xfId="0" applyNumberFormat="1" applyFill="1" applyBorder="1"/>
    <xf numFmtId="2" fontId="0" fillId="10" borderId="16" xfId="0" applyNumberFormat="1" applyFill="1" applyBorder="1"/>
    <xf numFmtId="3" fontId="0" fillId="10" borderId="16" xfId="0" applyNumberFormat="1" applyFill="1" applyBorder="1"/>
    <xf numFmtId="1" fontId="2" fillId="10" borderId="1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Análisis!$K$4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Análisis!$J$5:$J$8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Análisis!$K$5:$K$8</c:f>
              <c:numCache>
                <c:formatCode>"$"#,##0</c:formatCode>
                <c:ptCount val="4"/>
                <c:pt idx="0">
                  <c:v>1150880400</c:v>
                </c:pt>
                <c:pt idx="1">
                  <c:v>1116343500</c:v>
                </c:pt>
                <c:pt idx="2">
                  <c:v>1098019600</c:v>
                </c:pt>
                <c:pt idx="3">
                  <c:v>1038375700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1-4F00-92A4-54F44CF46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52320"/>
        <c:axId val="1258356160"/>
      </c:barChart>
      <c:catAx>
        <c:axId val="12583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56160"/>
        <c:crosses val="autoZero"/>
        <c:auto val="1"/>
        <c:lblAlgn val="ctr"/>
        <c:lblOffset val="100"/>
        <c:noMultiLvlLbl val="0"/>
      </c:catAx>
      <c:valAx>
        <c:axId val="12583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5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Análisis!$K$10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Análisis!$J$11:$J$18</c:f>
              <c:strCache>
                <c:ptCount val="8"/>
                <c:pt idx="0">
                  <c:v>Artículos para el hogar</c:v>
                </c:pt>
                <c:pt idx="1">
                  <c:v>Deportes y diversión</c:v>
                </c:pt>
                <c:pt idx="2">
                  <c:v>Electrodomésticos</c:v>
                </c:pt>
                <c:pt idx="3">
                  <c:v>Electrónicos</c:v>
                </c:pt>
                <c:pt idx="4">
                  <c:v>Instrumentos musicales</c:v>
                </c:pt>
                <c:pt idx="5">
                  <c:v>Juguetes</c:v>
                </c:pt>
                <c:pt idx="6">
                  <c:v>Libros</c:v>
                </c:pt>
                <c:pt idx="7">
                  <c:v>Muebles</c:v>
                </c:pt>
              </c:strCache>
            </c:strRef>
          </c:cat>
          <c:val>
            <c:numRef>
              <c:f>Análisis!$K$11:$K$18</c:f>
              <c:numCache>
                <c:formatCode>"$"#,##0</c:formatCode>
                <c:ptCount val="8"/>
                <c:pt idx="0">
                  <c:v>57579800</c:v>
                </c:pt>
                <c:pt idx="1">
                  <c:v>142977700</c:v>
                </c:pt>
                <c:pt idx="2">
                  <c:v>1324751100</c:v>
                </c:pt>
                <c:pt idx="3">
                  <c:v>1660576500</c:v>
                </c:pt>
                <c:pt idx="4">
                  <c:v>348772600</c:v>
                </c:pt>
                <c:pt idx="5">
                  <c:v>73604400</c:v>
                </c:pt>
                <c:pt idx="6">
                  <c:v>37696100</c:v>
                </c:pt>
                <c:pt idx="7">
                  <c:v>757661000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C-493B-AA57-AA399F259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44160"/>
        <c:axId val="1258342720"/>
      </c:barChart>
      <c:catAx>
        <c:axId val="125834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42720"/>
        <c:crosses val="autoZero"/>
        <c:auto val="1"/>
        <c:lblAlgn val="ctr"/>
        <c:lblOffset val="100"/>
        <c:noMultiLvlLbl val="0"/>
      </c:catAx>
      <c:valAx>
        <c:axId val="12583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4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Análisis!$K$21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Análisis!$J$22:$J$25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Análisis!$K$22:$K$25</c:f>
              <c:numCache>
                <c:formatCode>"$"#,##0</c:formatCode>
                <c:ptCount val="4"/>
                <c:pt idx="0">
                  <c:v>1341955000</c:v>
                </c:pt>
                <c:pt idx="1">
                  <c:v>1424114300</c:v>
                </c:pt>
                <c:pt idx="2">
                  <c:v>1327451900</c:v>
                </c:pt>
                <c:pt idx="3">
                  <c:v>310098000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A-441D-9DB6-8C32C30D2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348960"/>
        <c:axId val="1258347520"/>
      </c:lineChart>
      <c:catAx>
        <c:axId val="12583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47520"/>
        <c:crosses val="autoZero"/>
        <c:auto val="1"/>
        <c:lblAlgn val="ctr"/>
        <c:lblOffset val="100"/>
        <c:noMultiLvlLbl val="0"/>
      </c:catAx>
      <c:valAx>
        <c:axId val="12583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de ingresos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Resumen!$C$16</c:f>
              <c:strCache>
                <c:ptCount val="1"/>
                <c:pt idx="0">
                  <c:v>Ingresos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92-43B6-B420-E2A6334B39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92-43B6-B420-E2A6334B39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92-43B6-B420-E2A6334B39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92-43B6-B420-E2A6334B391F}"/>
              </c:ext>
            </c:extLst>
          </c:dPt>
          <c:cat>
            <c:strRef>
              <c:f>Resumen!$B$17:$B$20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Resumen!$C$17:$C$20</c:f>
              <c:numCache>
                <c:formatCode>"$"#,##0;\("$"#,##0\);\-</c:formatCode>
                <c:ptCount val="4"/>
                <c:pt idx="0">
                  <c:v>1150880400</c:v>
                </c:pt>
                <c:pt idx="1">
                  <c:v>1116343500</c:v>
                </c:pt>
                <c:pt idx="2">
                  <c:v>1098019600</c:v>
                </c:pt>
                <c:pt idx="3">
                  <c:v>1038375700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6-4A74-B121-AF478B98B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Resumen!$C$44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Resumen!$B$45:$B$48</c:f>
              <c:numCache>
                <c:formatCode>0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Resumen!$C$45:$C$48</c:f>
              <c:numCache>
                <c:formatCode>"$"#,##0;\("$"#,##0\);\-</c:formatCode>
                <c:ptCount val="4"/>
                <c:pt idx="0">
                  <c:v>1341955000</c:v>
                </c:pt>
                <c:pt idx="1">
                  <c:v>1424114300</c:v>
                </c:pt>
                <c:pt idx="2">
                  <c:v>1327451900</c:v>
                </c:pt>
                <c:pt idx="3">
                  <c:v>310098000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6-4E67-9515-8039998B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37440"/>
        <c:axId val="1258346560"/>
      </c:barChart>
      <c:catAx>
        <c:axId val="12583374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46560"/>
        <c:crosses val="autoZero"/>
        <c:auto val="1"/>
        <c:lblAlgn val="ctr"/>
        <c:lblOffset val="100"/>
        <c:noMultiLvlLbl val="0"/>
      </c:catAx>
      <c:valAx>
        <c:axId val="12583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3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Dashboard!$AC$3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Dashboard!$AB$4:$AB$7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Dashboard!$AC$4:$AC$7</c:f>
              <c:numCache>
                <c:formatCode>"$"#,##0</c:formatCode>
                <c:ptCount val="4"/>
                <c:pt idx="0">
                  <c:v>1150880400</c:v>
                </c:pt>
                <c:pt idx="1">
                  <c:v>1116343500</c:v>
                </c:pt>
                <c:pt idx="2">
                  <c:v>1098019600</c:v>
                </c:pt>
                <c:pt idx="3">
                  <c:v>1038375700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2-4CE8-B626-2AFF09C8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69120"/>
        <c:axId val="1258371040"/>
      </c:barChart>
      <c:catAx>
        <c:axId val="12583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71040"/>
        <c:crosses val="autoZero"/>
        <c:auto val="1"/>
        <c:lblAlgn val="ctr"/>
        <c:lblOffset val="100"/>
        <c:noMultiLvlLbl val="0"/>
      </c:catAx>
      <c:valAx>
        <c:axId val="1258371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6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de ingresos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Dashboard!$AC$3</c:f>
              <c:strCache>
                <c:ptCount val="1"/>
                <c:pt idx="0">
                  <c:v>Ingresos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70-467F-AC6E-D187AF1D21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0-467F-AC6E-D187AF1D21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70-467F-AC6E-D187AF1D21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70-467F-AC6E-D187AF1D2175}"/>
              </c:ext>
            </c:extLst>
          </c:dPt>
          <c:cat>
            <c:strRef>
              <c:f>Dashboard!$AB$4:$AB$7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Dashboard!$AC$4:$AC$7</c:f>
              <c:numCache>
                <c:formatCode>"$"#,##0</c:formatCode>
                <c:ptCount val="4"/>
                <c:pt idx="0">
                  <c:v>1150880400</c:v>
                </c:pt>
                <c:pt idx="1">
                  <c:v>1116343500</c:v>
                </c:pt>
                <c:pt idx="2">
                  <c:v>1098019600</c:v>
                </c:pt>
                <c:pt idx="3">
                  <c:v>1038375700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E-4DE6-A0F3-31BB9DF1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Dashboard!$AB$10:$AB$17</c:f>
              <c:strCache>
                <c:ptCount val="8"/>
                <c:pt idx="0">
                  <c:v>Electrónicos</c:v>
                </c:pt>
                <c:pt idx="1">
                  <c:v>Electrodomésticos</c:v>
                </c:pt>
                <c:pt idx="2">
                  <c:v>Muebles</c:v>
                </c:pt>
                <c:pt idx="3">
                  <c:v>Instrumentos musicales</c:v>
                </c:pt>
                <c:pt idx="4">
                  <c:v>Deportes y diversión</c:v>
                </c:pt>
                <c:pt idx="5">
                  <c:v>Juguetes</c:v>
                </c:pt>
                <c:pt idx="6">
                  <c:v>Artículos para el hogar</c:v>
                </c:pt>
                <c:pt idx="7">
                  <c:v>Libros</c:v>
                </c:pt>
              </c:strCache>
            </c:strRef>
          </c:cat>
          <c:val>
            <c:numRef>
              <c:f>Dashboard!$AC$10:$AC$17</c:f>
              <c:numCache>
                <c:formatCode>"$"#,##0</c:formatCode>
                <c:ptCount val="8"/>
                <c:pt idx="0">
                  <c:v>1660576500</c:v>
                </c:pt>
                <c:pt idx="1">
                  <c:v>1324751100</c:v>
                </c:pt>
                <c:pt idx="2">
                  <c:v>757661000</c:v>
                </c:pt>
                <c:pt idx="3">
                  <c:v>348772600</c:v>
                </c:pt>
                <c:pt idx="4">
                  <c:v>142977700</c:v>
                </c:pt>
                <c:pt idx="5">
                  <c:v>73604400</c:v>
                </c:pt>
                <c:pt idx="6">
                  <c:v>57579800</c:v>
                </c:pt>
                <c:pt idx="7">
                  <c:v>37696100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6-47AD-B65A-F055A8D4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28320"/>
        <c:axId val="1258330720"/>
      </c:barChart>
      <c:catAx>
        <c:axId val="125832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30720"/>
        <c:crosses val="autoZero"/>
        <c:auto val="1"/>
        <c:lblAlgn val="ctr"/>
        <c:lblOffset val="100"/>
        <c:noMultiLvlLbl val="0"/>
      </c:catAx>
      <c:valAx>
        <c:axId val="12583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2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ciudades por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Dashboard!$AC$19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Dashboard!$AB$20:$AB$29</c:f>
              <c:strCache>
                <c:ptCount val="10"/>
                <c:pt idx="0">
                  <c:v>Bogotá</c:v>
                </c:pt>
                <c:pt idx="1">
                  <c:v>Medellín</c:v>
                </c:pt>
                <c:pt idx="2">
                  <c:v>Cali</c:v>
                </c:pt>
                <c:pt idx="3">
                  <c:v>Pereira</c:v>
                </c:pt>
                <c:pt idx="4">
                  <c:v>Barranquilla</c:v>
                </c:pt>
                <c:pt idx="5">
                  <c:v>Cartagena</c:v>
                </c:pt>
                <c:pt idx="6">
                  <c:v>Cúcuta</c:v>
                </c:pt>
                <c:pt idx="7">
                  <c:v>Bucaramanga</c:v>
                </c:pt>
                <c:pt idx="8">
                  <c:v>Riohacha</c:v>
                </c:pt>
                <c:pt idx="9">
                  <c:v>Leticia</c:v>
                </c:pt>
              </c:strCache>
            </c:strRef>
          </c:cat>
          <c:val>
            <c:numRef>
              <c:f>Dashboard!$AC$20:$AC$29</c:f>
              <c:numCache>
                <c:formatCode>"$"#,##0</c:formatCode>
                <c:ptCount val="10"/>
                <c:pt idx="0">
                  <c:v>1814858300</c:v>
                </c:pt>
                <c:pt idx="1">
                  <c:v>1096669200</c:v>
                </c:pt>
                <c:pt idx="2">
                  <c:v>506526100</c:v>
                </c:pt>
                <c:pt idx="3">
                  <c:v>225927300</c:v>
                </c:pt>
                <c:pt idx="4">
                  <c:v>132040500</c:v>
                </c:pt>
                <c:pt idx="5">
                  <c:v>102376700</c:v>
                </c:pt>
                <c:pt idx="6">
                  <c:v>99369100</c:v>
                </c:pt>
                <c:pt idx="7">
                  <c:v>90573300</c:v>
                </c:pt>
                <c:pt idx="8">
                  <c:v>73879700</c:v>
                </c:pt>
                <c:pt idx="9">
                  <c:v>67149900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0-4F19-8B43-2C2D6F6E1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28800"/>
        <c:axId val="1258335040"/>
      </c:barChart>
      <c:catAx>
        <c:axId val="125832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35040"/>
        <c:crosses val="autoZero"/>
        <c:auto val="1"/>
        <c:lblAlgn val="ctr"/>
        <c:lblOffset val="100"/>
        <c:noMultiLvlLbl val="0"/>
      </c:catAx>
      <c:valAx>
        <c:axId val="125833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2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Dashboard!$AC$31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Dashboard!$AB$32:$AB$35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Dashboard!$AC$32:$AC$35</c:f>
              <c:numCache>
                <c:formatCode>"$"#,##0</c:formatCode>
                <c:ptCount val="4"/>
                <c:pt idx="0">
                  <c:v>1341955000</c:v>
                </c:pt>
                <c:pt idx="1">
                  <c:v>1424114300</c:v>
                </c:pt>
                <c:pt idx="2">
                  <c:v>1327451900</c:v>
                </c:pt>
                <c:pt idx="3">
                  <c:v>310098000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C-4700-BA92-9FBC39C8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35520"/>
        <c:axId val="1258323520"/>
      </c:barChart>
      <c:catAx>
        <c:axId val="12583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23520"/>
        <c:crosses val="autoZero"/>
        <c:auto val="1"/>
        <c:lblAlgn val="ctr"/>
        <c:lblOffset val="100"/>
        <c:noMultiLvlLbl val="0"/>
      </c:catAx>
      <c:valAx>
        <c:axId val="1258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3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método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Dashboard!$AC$37</c:f>
              <c:strCache>
                <c:ptCount val="1"/>
                <c:pt idx="0">
                  <c:v>Ingresos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5E-40E2-9CFD-7C3416AE4C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5E-40E2-9CFD-7C3416AE4C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5E-40E2-9CFD-7C3416AE4C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5E-40E2-9CFD-7C3416AE4C48}"/>
              </c:ext>
            </c:extLst>
          </c:dPt>
          <c:cat>
            <c:strRef>
              <c:f>Dashboard!$AB$38:$AB$41</c:f>
              <c:strCache>
                <c:ptCount val="4"/>
                <c:pt idx="0">
                  <c:v>Cupón</c:v>
                </c:pt>
                <c:pt idx="1">
                  <c:v>Nequi</c:v>
                </c:pt>
                <c:pt idx="2">
                  <c:v>Tarjeta de crédito</c:v>
                </c:pt>
                <c:pt idx="3">
                  <c:v>Tarjeta de débito</c:v>
                </c:pt>
              </c:strCache>
            </c:strRef>
          </c:cat>
          <c:val>
            <c:numRef>
              <c:f>Dashboard!$AC$38:$AC$41</c:f>
              <c:numCache>
                <c:formatCode>"$"#,##0</c:formatCode>
                <c:ptCount val="4"/>
                <c:pt idx="0">
                  <c:v>235869600</c:v>
                </c:pt>
                <c:pt idx="1">
                  <c:v>880684200</c:v>
                </c:pt>
                <c:pt idx="2">
                  <c:v>3230607100</c:v>
                </c:pt>
                <c:pt idx="3">
                  <c:v>56458300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8-4885-B9E1-5119584D9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8 vendedores por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Dashboard!$AC$43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Dashboard!$AB$44:$AB$51</c:f>
              <c:strCache>
                <c:ptCount val="8"/>
                <c:pt idx="0">
                  <c:v>Felipe Santos</c:v>
                </c:pt>
                <c:pt idx="1">
                  <c:v>Izabela de León</c:v>
                </c:pt>
                <c:pt idx="2">
                  <c:v>Maria Alfonso</c:v>
                </c:pt>
                <c:pt idx="3">
                  <c:v>Juliana Costa</c:v>
                </c:pt>
                <c:pt idx="4">
                  <c:v>Pedro Gomez</c:v>
                </c:pt>
                <c:pt idx="5">
                  <c:v>Rafael Acosta</c:v>
                </c:pt>
                <c:pt idx="6">
                  <c:v>Juan Fernandez</c:v>
                </c:pt>
                <c:pt idx="7">
                  <c:v>Lucas Olivera</c:v>
                </c:pt>
              </c:strCache>
            </c:strRef>
          </c:cat>
          <c:val>
            <c:numRef>
              <c:f>Dashboard!$AC$44:$AC$51</c:f>
              <c:numCache>
                <c:formatCode>"$"#,##0</c:formatCode>
                <c:ptCount val="8"/>
                <c:pt idx="0">
                  <c:v>353796000</c:v>
                </c:pt>
                <c:pt idx="1">
                  <c:v>350342400</c:v>
                </c:pt>
                <c:pt idx="2">
                  <c:v>349694800</c:v>
                </c:pt>
                <c:pt idx="3">
                  <c:v>338364700</c:v>
                </c:pt>
                <c:pt idx="4">
                  <c:v>313350900</c:v>
                </c:pt>
                <c:pt idx="5">
                  <c:v>310292300</c:v>
                </c:pt>
                <c:pt idx="6">
                  <c:v>308562100</c:v>
                </c:pt>
                <c:pt idx="7">
                  <c:v>305403600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E-4F9B-A99F-0A222379B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14880"/>
        <c:axId val="1258332160"/>
      </c:barChart>
      <c:catAx>
        <c:axId val="125831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32160"/>
        <c:crosses val="autoZero"/>
        <c:auto val="1"/>
        <c:lblAlgn val="ctr"/>
        <c:lblOffset val="100"/>
        <c:noMultiLvlLbl val="0"/>
      </c:catAx>
      <c:valAx>
        <c:axId val="125833216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Calificación promedio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Dashboard!$AD$3</c:f>
              <c:strCache>
                <c:ptCount val="1"/>
                <c:pt idx="0">
                  <c:v>Calificación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Dashboard!$AB$4:$AB$7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Dashboard!$AD$4:$AD$7</c:f>
              <c:numCache>
                <c:formatCode>0.00</c:formatCode>
                <c:ptCount val="4"/>
                <c:pt idx="0">
                  <c:v>3.976685036032217</c:v>
                </c:pt>
                <c:pt idx="1">
                  <c:v>4.0373039423484531</c:v>
                </c:pt>
                <c:pt idx="2">
                  <c:v>4.0483255616786771</c:v>
                </c:pt>
                <c:pt idx="3">
                  <c:v>3.9957591178965224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C-4486-80D4-90A60047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10080"/>
        <c:axId val="1258324000"/>
      </c:barChart>
      <c:catAx>
        <c:axId val="125831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24000"/>
        <c:crosses val="autoZero"/>
        <c:auto val="1"/>
        <c:lblAlgn val="ctr"/>
        <c:lblOffset val="100"/>
        <c:noMultiLvlLbl val="0"/>
      </c:catAx>
      <c:valAx>
        <c:axId val="125832400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1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tienda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Datos_Consolidados!$U$2</c:f>
              <c:strCache>
                <c:ptCount val="1"/>
                <c:pt idx="0">
                  <c:v>Ingresos (filtrado)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Datos_Consolidados!$T$3:$T$6</c:f>
              <c:strCache>
                <c:ptCount val="4"/>
                <c:pt idx="0">
                  <c:v>Tienda 1</c:v>
                </c:pt>
                <c:pt idx="1">
                  <c:v>Tienda 2</c:v>
                </c:pt>
                <c:pt idx="2">
                  <c:v>Tienda 3</c:v>
                </c:pt>
                <c:pt idx="3">
                  <c:v>Tienda 4</c:v>
                </c:pt>
              </c:strCache>
            </c:strRef>
          </c:cat>
          <c:val>
            <c:numRef>
              <c:f>Datos_Consolidados!$U$3:$U$6</c:f>
              <c:numCache>
                <c:formatCode>General</c:formatCode>
                <c:ptCount val="4"/>
                <c:pt idx="0">
                  <c:v>1150880400</c:v>
                </c:pt>
                <c:pt idx="1">
                  <c:v>1116343500</c:v>
                </c:pt>
                <c:pt idx="2">
                  <c:v>1098019600</c:v>
                </c:pt>
                <c:pt idx="3">
                  <c:v>1038375700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7-4E4A-ACD1-F6A9D60B4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18720"/>
        <c:axId val="1258310560"/>
      </c:barChart>
      <c:catAx>
        <c:axId val="12583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10560"/>
        <c:crosses val="autoZero"/>
        <c:auto val="1"/>
        <c:lblAlgn val="ctr"/>
        <c:lblOffset val="100"/>
        <c:noMultiLvlLbl val="0"/>
      </c:catAx>
      <c:valAx>
        <c:axId val="125831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Datos_Consolidados!$AA$2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Datos_Consolidados!$Z$3:$Z$10</c:f>
              <c:strCache>
                <c:ptCount val="8"/>
                <c:pt idx="0">
                  <c:v>Electrónicos</c:v>
                </c:pt>
                <c:pt idx="1">
                  <c:v>Electrodomésticos</c:v>
                </c:pt>
                <c:pt idx="2">
                  <c:v>Muebles</c:v>
                </c:pt>
                <c:pt idx="3">
                  <c:v>Instrumentos musicales</c:v>
                </c:pt>
                <c:pt idx="4">
                  <c:v>Deportes y diversión</c:v>
                </c:pt>
                <c:pt idx="5">
                  <c:v>Juguetes</c:v>
                </c:pt>
                <c:pt idx="6">
                  <c:v>Artículos para el hogar</c:v>
                </c:pt>
                <c:pt idx="7">
                  <c:v>Libros</c:v>
                </c:pt>
              </c:strCache>
            </c:strRef>
          </c:cat>
          <c:val>
            <c:numRef>
              <c:f>Datos_Consolidados!$AA$3:$AA$10</c:f>
              <c:numCache>
                <c:formatCode>General</c:formatCode>
                <c:ptCount val="8"/>
                <c:pt idx="0">
                  <c:v>1660576500</c:v>
                </c:pt>
                <c:pt idx="1">
                  <c:v>1324751100</c:v>
                </c:pt>
                <c:pt idx="2">
                  <c:v>757661000</c:v>
                </c:pt>
                <c:pt idx="3">
                  <c:v>348772600</c:v>
                </c:pt>
                <c:pt idx="4">
                  <c:v>142977700</c:v>
                </c:pt>
                <c:pt idx="5">
                  <c:v>73604400</c:v>
                </c:pt>
                <c:pt idx="6">
                  <c:v>57579800</c:v>
                </c:pt>
                <c:pt idx="7">
                  <c:v>37696100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355-B43B-933A7191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25440"/>
        <c:axId val="1258318240"/>
      </c:barChart>
      <c:catAx>
        <c:axId val="12583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18240"/>
        <c:crosses val="autoZero"/>
        <c:auto val="1"/>
        <c:lblAlgn val="ctr"/>
        <c:lblOffset val="100"/>
        <c:noMultiLvlLbl val="0"/>
      </c:catAx>
      <c:valAx>
        <c:axId val="12583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3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método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Datos_Consolidados!$U$16</c:f>
              <c:strCache>
                <c:ptCount val="1"/>
                <c:pt idx="0">
                  <c:v>Ingresos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3-43D8-8164-3931A6E78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3-43D8-8164-3931A6E78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E3-43D8-8164-3931A6E78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E3-43D8-8164-3931A6E78852}"/>
              </c:ext>
            </c:extLst>
          </c:dPt>
          <c:cat>
            <c:strRef>
              <c:f>Datos_Consolidados!$T$17:$T$20</c:f>
              <c:strCache>
                <c:ptCount val="4"/>
                <c:pt idx="0">
                  <c:v>Cupón</c:v>
                </c:pt>
                <c:pt idx="1">
                  <c:v>Nequi</c:v>
                </c:pt>
                <c:pt idx="2">
                  <c:v>Tarjeta de crédito</c:v>
                </c:pt>
                <c:pt idx="3">
                  <c:v>Tarjeta de débito</c:v>
                </c:pt>
              </c:strCache>
            </c:strRef>
          </c:cat>
          <c:val>
            <c:numRef>
              <c:f>Datos_Consolidados!$U$17:$U$20</c:f>
              <c:numCache>
                <c:formatCode>General</c:formatCode>
                <c:ptCount val="4"/>
                <c:pt idx="0">
                  <c:v>235869600</c:v>
                </c:pt>
                <c:pt idx="1">
                  <c:v>880684200</c:v>
                </c:pt>
                <c:pt idx="2">
                  <c:v>3230607100</c:v>
                </c:pt>
                <c:pt idx="3">
                  <c:v>56458300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9-48C9-B9C2-3B1549D5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Datos_Consolidados!$U$9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Datos_Consolidados!$T$10:$T$13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Datos_Consolidados!$U$10:$U$13</c:f>
              <c:numCache>
                <c:formatCode>General</c:formatCode>
                <c:ptCount val="4"/>
                <c:pt idx="0">
                  <c:v>1341955000</c:v>
                </c:pt>
                <c:pt idx="1">
                  <c:v>1424114300</c:v>
                </c:pt>
                <c:pt idx="2">
                  <c:v>1327451900</c:v>
                </c:pt>
                <c:pt idx="3">
                  <c:v>310098000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0-4D2D-A2DB-CEAC918D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845856"/>
        <c:axId val="871842496"/>
      </c:barChart>
      <c:catAx>
        <c:axId val="871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42496"/>
        <c:crosses val="autoZero"/>
        <c:auto val="1"/>
        <c:lblAlgn val="ctr"/>
        <c:lblOffset val="100"/>
        <c:noMultiLvlLbl val="0"/>
      </c:catAx>
      <c:valAx>
        <c:axId val="87184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ciudades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Datos_Consolidados!$AA$12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Datos_Consolidados!$Z$13:$Z$22</c:f>
              <c:strCache>
                <c:ptCount val="10"/>
                <c:pt idx="0">
                  <c:v>Bogotá</c:v>
                </c:pt>
                <c:pt idx="1">
                  <c:v>Medellín</c:v>
                </c:pt>
                <c:pt idx="2">
                  <c:v>Cali</c:v>
                </c:pt>
                <c:pt idx="3">
                  <c:v>Pereira</c:v>
                </c:pt>
                <c:pt idx="4">
                  <c:v>Barranquilla</c:v>
                </c:pt>
                <c:pt idx="5">
                  <c:v>Cartagena</c:v>
                </c:pt>
                <c:pt idx="6">
                  <c:v>Cúcuta</c:v>
                </c:pt>
                <c:pt idx="7">
                  <c:v>Bucaramanga</c:v>
                </c:pt>
                <c:pt idx="8">
                  <c:v>Riohacha</c:v>
                </c:pt>
                <c:pt idx="9">
                  <c:v>Leticia</c:v>
                </c:pt>
              </c:strCache>
            </c:strRef>
          </c:cat>
          <c:val>
            <c:numRef>
              <c:f>Datos_Consolidados!$AA$13:$AA$22</c:f>
              <c:numCache>
                <c:formatCode>General</c:formatCode>
                <c:ptCount val="10"/>
                <c:pt idx="0">
                  <c:v>1814858300</c:v>
                </c:pt>
                <c:pt idx="1">
                  <c:v>1096669200</c:v>
                </c:pt>
                <c:pt idx="2">
                  <c:v>506526100</c:v>
                </c:pt>
                <c:pt idx="3">
                  <c:v>225927300</c:v>
                </c:pt>
                <c:pt idx="4">
                  <c:v>132040500</c:v>
                </c:pt>
                <c:pt idx="5">
                  <c:v>102376700</c:v>
                </c:pt>
                <c:pt idx="6">
                  <c:v>99369100</c:v>
                </c:pt>
                <c:pt idx="7">
                  <c:v>90573300</c:v>
                </c:pt>
                <c:pt idx="8">
                  <c:v>73879700</c:v>
                </c:pt>
                <c:pt idx="9">
                  <c:v>67149900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E-4EB3-B6E1-3D350340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848736"/>
        <c:axId val="871836256"/>
      </c:barChart>
      <c:catAx>
        <c:axId val="87184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36256"/>
        <c:crosses val="autoZero"/>
        <c:auto val="1"/>
        <c:lblAlgn val="ctr"/>
        <c:lblOffset val="100"/>
        <c:noMultiLvlLbl val="0"/>
      </c:catAx>
      <c:valAx>
        <c:axId val="87183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8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Datos_Consolidados!$AA$25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Datos_Consolidados!$Z$26:$Z$33</c:f>
              <c:strCache>
                <c:ptCount val="8"/>
                <c:pt idx="0">
                  <c:v>Felipe Santos</c:v>
                </c:pt>
                <c:pt idx="1">
                  <c:v>Izabela de León</c:v>
                </c:pt>
                <c:pt idx="2">
                  <c:v>Maria Alfonso</c:v>
                </c:pt>
                <c:pt idx="3">
                  <c:v>Juliana Costa</c:v>
                </c:pt>
                <c:pt idx="4">
                  <c:v>Pedro Gomez</c:v>
                </c:pt>
                <c:pt idx="5">
                  <c:v>Rafael Acosta</c:v>
                </c:pt>
                <c:pt idx="6">
                  <c:v>Juan Fernandez</c:v>
                </c:pt>
                <c:pt idx="7">
                  <c:v>Lucas Olivera</c:v>
                </c:pt>
              </c:strCache>
            </c:strRef>
          </c:cat>
          <c:val>
            <c:numRef>
              <c:f>Datos_Consolidados!$AA$26:$AA$33</c:f>
              <c:numCache>
                <c:formatCode>General</c:formatCode>
                <c:ptCount val="8"/>
                <c:pt idx="0">
                  <c:v>353796000</c:v>
                </c:pt>
                <c:pt idx="1">
                  <c:v>350342400</c:v>
                </c:pt>
                <c:pt idx="2">
                  <c:v>349694800</c:v>
                </c:pt>
                <c:pt idx="3">
                  <c:v>338364700</c:v>
                </c:pt>
                <c:pt idx="4">
                  <c:v>313350900</c:v>
                </c:pt>
                <c:pt idx="5">
                  <c:v>310292300</c:v>
                </c:pt>
                <c:pt idx="6">
                  <c:v>308562100</c:v>
                </c:pt>
                <c:pt idx="7">
                  <c:v>305403600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1-487A-AE3E-63EF3635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848256"/>
        <c:axId val="871836736"/>
      </c:barChart>
      <c:catAx>
        <c:axId val="87184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36736"/>
        <c:crosses val="autoZero"/>
        <c:auto val="1"/>
        <c:lblAlgn val="ctr"/>
        <c:lblOffset val="100"/>
        <c:noMultiLvlLbl val="0"/>
      </c:catAx>
      <c:valAx>
        <c:axId val="8718367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19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0FE8C8-346D-CA7D-6BA8-AC5BBB9E6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2FB34A-90C3-EC71-7C09-B39686CE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CD437E-8FE3-DA3E-7E29-D326610D3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6E7703-70AE-3465-A0E9-37F0A3376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D298C4-8EE4-E0DF-A3D8-A2914F6BA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BE0C6-1513-7514-0CDD-B924BE6B5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638CB3-7332-F574-62FE-989C1D6ED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452486-1C61-2FA7-38AE-DBE2CD869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6B43E4F-7173-A1C1-A20B-27B259B3D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46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4CFBCF6-3589-39C2-70DE-F5A457A0E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9E25CE1-CF93-46D3-A2D9-BF4041F1C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8</xdr:col>
      <xdr:colOff>0</xdr:colOff>
      <xdr:row>79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B1FAB5-CE35-BC3E-0C8E-242A6D281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63</xdr:row>
      <xdr:rowOff>0</xdr:rowOff>
    </xdr:from>
    <xdr:to>
      <xdr:col>16</xdr:col>
      <xdr:colOff>0</xdr:colOff>
      <xdr:row>79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AB0223-316E-D4DE-3DC0-1CEB001B5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6</xdr:col>
      <xdr:colOff>1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12D49-0F2C-A6DB-B08E-937F94197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9</xdr:row>
      <xdr:rowOff>0</xdr:rowOff>
    </xdr:from>
    <xdr:to>
      <xdr:col>11</xdr:col>
      <xdr:colOff>1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EC3261-3819-91E8-BBDD-D0FC258CD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9</xdr:row>
      <xdr:rowOff>0</xdr:rowOff>
    </xdr:from>
    <xdr:to>
      <xdr:col>16</xdr:col>
      <xdr:colOff>1</xdr:colOff>
      <xdr:row>25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EC8A4F-57F8-749E-D389-30D2BC7CA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26</xdr:row>
      <xdr:rowOff>0</xdr:rowOff>
    </xdr:from>
    <xdr:to>
      <xdr:col>6</xdr:col>
      <xdr:colOff>1</xdr:colOff>
      <xdr:row>42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8E7DB8-6427-0D85-1AE9-FFDFBC705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</xdr:colOff>
      <xdr:row>26</xdr:row>
      <xdr:rowOff>0</xdr:rowOff>
    </xdr:from>
    <xdr:to>
      <xdr:col>11</xdr:col>
      <xdr:colOff>1</xdr:colOff>
      <xdr:row>42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13C8E57-785E-7CB1-3742-D16F343FA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</xdr:colOff>
      <xdr:row>26</xdr:row>
      <xdr:rowOff>0</xdr:rowOff>
    </xdr:from>
    <xdr:to>
      <xdr:col>16</xdr:col>
      <xdr:colOff>1</xdr:colOff>
      <xdr:row>42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F0B558C-6893-686E-3191-30C18DD7A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F0F782-3587-439C-AFF7-72553A82E0F0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c99f470b-a26a-4fc2-af06-e7a8892fdc1d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0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164300</v>
      </c>
      <c r="D2">
        <v>6900</v>
      </c>
      <c r="E2" t="s">
        <v>14</v>
      </c>
      <c r="F2" t="s">
        <v>15</v>
      </c>
      <c r="G2" t="s">
        <v>16</v>
      </c>
      <c r="H2">
        <v>4</v>
      </c>
      <c r="I2" t="s">
        <v>17</v>
      </c>
      <c r="J2">
        <v>8</v>
      </c>
      <c r="K2">
        <v>4.6097099999999998</v>
      </c>
      <c r="L2">
        <v>-74.08175</v>
      </c>
    </row>
    <row r="3" spans="1:12" x14ac:dyDescent="0.25">
      <c r="A3" t="s">
        <v>18</v>
      </c>
      <c r="B3" t="s">
        <v>19</v>
      </c>
      <c r="C3">
        <v>192300</v>
      </c>
      <c r="D3">
        <v>8400</v>
      </c>
      <c r="E3" t="s">
        <v>20</v>
      </c>
      <c r="F3" t="s">
        <v>21</v>
      </c>
      <c r="G3" t="s">
        <v>22</v>
      </c>
      <c r="H3">
        <v>1</v>
      </c>
      <c r="I3" t="s">
        <v>17</v>
      </c>
      <c r="J3">
        <v>4</v>
      </c>
      <c r="K3">
        <v>6.2518399999999996</v>
      </c>
      <c r="L3">
        <v>-75.563590000000005</v>
      </c>
    </row>
    <row r="4" spans="1:12" x14ac:dyDescent="0.25">
      <c r="A4" t="s">
        <v>23</v>
      </c>
      <c r="B4" t="s">
        <v>24</v>
      </c>
      <c r="C4">
        <v>209600</v>
      </c>
      <c r="D4">
        <v>15900</v>
      </c>
      <c r="E4" t="s">
        <v>25</v>
      </c>
      <c r="F4" t="s">
        <v>26</v>
      </c>
      <c r="G4" t="s">
        <v>27</v>
      </c>
      <c r="H4">
        <v>1</v>
      </c>
      <c r="I4" t="s">
        <v>17</v>
      </c>
      <c r="J4">
        <v>1</v>
      </c>
      <c r="K4">
        <v>10.39972</v>
      </c>
      <c r="L4">
        <v>-75.514439999999993</v>
      </c>
    </row>
    <row r="5" spans="1:12" x14ac:dyDescent="0.25">
      <c r="A5" t="s">
        <v>28</v>
      </c>
      <c r="B5" t="s">
        <v>29</v>
      </c>
      <c r="C5">
        <v>757500</v>
      </c>
      <c r="D5">
        <v>41000</v>
      </c>
      <c r="E5" t="s">
        <v>30</v>
      </c>
      <c r="F5" t="s">
        <v>26</v>
      </c>
      <c r="G5" t="s">
        <v>31</v>
      </c>
      <c r="H5">
        <v>4</v>
      </c>
      <c r="I5" t="s">
        <v>32</v>
      </c>
      <c r="J5">
        <v>1</v>
      </c>
      <c r="K5">
        <v>3.4372199999999999</v>
      </c>
      <c r="L5">
        <v>-76.522499999999994</v>
      </c>
    </row>
    <row r="6" spans="1:12" x14ac:dyDescent="0.25">
      <c r="A6" t="s">
        <v>33</v>
      </c>
      <c r="B6" t="s">
        <v>19</v>
      </c>
      <c r="C6">
        <v>335200</v>
      </c>
      <c r="D6">
        <v>20200</v>
      </c>
      <c r="E6" t="s">
        <v>34</v>
      </c>
      <c r="F6" t="s">
        <v>35</v>
      </c>
      <c r="G6" t="s">
        <v>22</v>
      </c>
      <c r="H6">
        <v>5</v>
      </c>
      <c r="I6" t="s">
        <v>32</v>
      </c>
      <c r="J6">
        <v>1</v>
      </c>
      <c r="K6">
        <v>6.2518399999999996</v>
      </c>
      <c r="L6">
        <v>-75.563590000000005</v>
      </c>
    </row>
    <row r="7" spans="1:12" x14ac:dyDescent="0.25">
      <c r="A7" t="s">
        <v>36</v>
      </c>
      <c r="B7" t="s">
        <v>24</v>
      </c>
      <c r="C7">
        <v>24200</v>
      </c>
      <c r="D7">
        <v>0</v>
      </c>
      <c r="E7" t="s">
        <v>37</v>
      </c>
      <c r="F7" t="s">
        <v>21</v>
      </c>
      <c r="G7" t="s">
        <v>31</v>
      </c>
      <c r="H7">
        <v>5</v>
      </c>
      <c r="I7" t="s">
        <v>38</v>
      </c>
      <c r="J7">
        <v>1</v>
      </c>
      <c r="K7">
        <v>3.4372199999999999</v>
      </c>
      <c r="L7">
        <v>-76.522499999999994</v>
      </c>
    </row>
    <row r="8" spans="1:12" x14ac:dyDescent="0.25">
      <c r="A8" t="s">
        <v>39</v>
      </c>
      <c r="B8" t="s">
        <v>24</v>
      </c>
      <c r="C8">
        <v>44200</v>
      </c>
      <c r="D8">
        <v>0</v>
      </c>
      <c r="E8" t="s">
        <v>40</v>
      </c>
      <c r="F8" t="s">
        <v>26</v>
      </c>
      <c r="G8" t="s">
        <v>16</v>
      </c>
      <c r="H8">
        <v>3</v>
      </c>
      <c r="I8" t="s">
        <v>32</v>
      </c>
      <c r="J8">
        <v>1</v>
      </c>
      <c r="K8">
        <v>4.6097099999999998</v>
      </c>
      <c r="L8">
        <v>-74.08175</v>
      </c>
    </row>
    <row r="9" spans="1:12" x14ac:dyDescent="0.25">
      <c r="A9" t="s">
        <v>41</v>
      </c>
      <c r="B9" t="s">
        <v>29</v>
      </c>
      <c r="C9">
        <v>1189700</v>
      </c>
      <c r="D9">
        <v>63700</v>
      </c>
      <c r="E9" t="s">
        <v>42</v>
      </c>
      <c r="F9" t="s">
        <v>43</v>
      </c>
      <c r="G9" t="s">
        <v>44</v>
      </c>
      <c r="H9">
        <v>5</v>
      </c>
      <c r="I9" t="s">
        <v>17</v>
      </c>
      <c r="J9">
        <v>10</v>
      </c>
      <c r="K9">
        <v>11.240790000000001</v>
      </c>
      <c r="L9">
        <v>-74.199039999999997</v>
      </c>
    </row>
    <row r="10" spans="1:12" x14ac:dyDescent="0.25">
      <c r="A10" t="s">
        <v>45</v>
      </c>
      <c r="B10" t="s">
        <v>29</v>
      </c>
      <c r="C10">
        <v>1518200</v>
      </c>
      <c r="D10">
        <v>79000</v>
      </c>
      <c r="E10" t="s">
        <v>46</v>
      </c>
      <c r="F10" t="s">
        <v>47</v>
      </c>
      <c r="G10" t="s">
        <v>16</v>
      </c>
      <c r="H10">
        <v>1</v>
      </c>
      <c r="I10" t="s">
        <v>17</v>
      </c>
      <c r="J10">
        <v>5</v>
      </c>
      <c r="K10">
        <v>4.6097099999999998</v>
      </c>
      <c r="L10">
        <v>-74.08175</v>
      </c>
    </row>
    <row r="11" spans="1:12" x14ac:dyDescent="0.25">
      <c r="A11" t="s">
        <v>48</v>
      </c>
      <c r="B11" t="s">
        <v>24</v>
      </c>
      <c r="C11">
        <v>75200</v>
      </c>
      <c r="D11">
        <v>5100</v>
      </c>
      <c r="E11" t="s">
        <v>49</v>
      </c>
      <c r="F11" t="s">
        <v>21</v>
      </c>
      <c r="G11" t="s">
        <v>16</v>
      </c>
      <c r="H11">
        <v>5</v>
      </c>
      <c r="I11" t="s">
        <v>32</v>
      </c>
      <c r="J11">
        <v>1</v>
      </c>
      <c r="K11">
        <v>4.6097099999999998</v>
      </c>
      <c r="L11">
        <v>-74.08175</v>
      </c>
    </row>
    <row r="12" spans="1:12" x14ac:dyDescent="0.25">
      <c r="A12" t="s">
        <v>50</v>
      </c>
      <c r="B12" t="s">
        <v>29</v>
      </c>
      <c r="C12">
        <v>2431300</v>
      </c>
      <c r="D12">
        <v>127600</v>
      </c>
      <c r="E12" t="s">
        <v>51</v>
      </c>
      <c r="F12" t="s">
        <v>52</v>
      </c>
      <c r="G12" t="s">
        <v>16</v>
      </c>
      <c r="H12">
        <v>5</v>
      </c>
      <c r="I12" t="s">
        <v>17</v>
      </c>
      <c r="J12">
        <v>2</v>
      </c>
      <c r="K12">
        <v>4.6097099999999998</v>
      </c>
      <c r="L12">
        <v>-74.08175</v>
      </c>
    </row>
    <row r="13" spans="1:12" x14ac:dyDescent="0.25">
      <c r="A13" t="s">
        <v>41</v>
      </c>
      <c r="B13" t="s">
        <v>29</v>
      </c>
      <c r="C13">
        <v>1417100</v>
      </c>
      <c r="D13">
        <v>75700</v>
      </c>
      <c r="E13" t="s">
        <v>53</v>
      </c>
      <c r="F13" t="s">
        <v>54</v>
      </c>
      <c r="G13" t="s">
        <v>27</v>
      </c>
      <c r="H13">
        <v>5</v>
      </c>
      <c r="I13" t="s">
        <v>17</v>
      </c>
      <c r="J13">
        <v>1</v>
      </c>
      <c r="K13">
        <v>10.39972</v>
      </c>
      <c r="L13">
        <v>-75.514439999999993</v>
      </c>
    </row>
    <row r="14" spans="1:12" x14ac:dyDescent="0.25">
      <c r="A14" t="s">
        <v>55</v>
      </c>
      <c r="B14" t="s">
        <v>13</v>
      </c>
      <c r="C14">
        <v>91800</v>
      </c>
      <c r="D14">
        <v>5300</v>
      </c>
      <c r="E14" t="s">
        <v>56</v>
      </c>
      <c r="F14" t="s">
        <v>54</v>
      </c>
      <c r="G14" t="s">
        <v>22</v>
      </c>
      <c r="H14">
        <v>1</v>
      </c>
      <c r="I14" t="s">
        <v>17</v>
      </c>
      <c r="J14">
        <v>5</v>
      </c>
      <c r="K14">
        <v>6.2518399999999996</v>
      </c>
      <c r="L14">
        <v>-75.563590000000005</v>
      </c>
    </row>
    <row r="15" spans="1:12" x14ac:dyDescent="0.25">
      <c r="A15" t="s">
        <v>57</v>
      </c>
      <c r="B15" t="s">
        <v>58</v>
      </c>
      <c r="C15">
        <v>66700</v>
      </c>
      <c r="D15">
        <v>1700</v>
      </c>
      <c r="E15" t="s">
        <v>59</v>
      </c>
      <c r="F15" t="s">
        <v>47</v>
      </c>
      <c r="G15" t="s">
        <v>60</v>
      </c>
      <c r="H15">
        <v>4</v>
      </c>
      <c r="I15" t="s">
        <v>17</v>
      </c>
      <c r="J15">
        <v>2</v>
      </c>
      <c r="K15">
        <v>4.8133299999999997</v>
      </c>
      <c r="L15">
        <v>-75.696110000000004</v>
      </c>
    </row>
    <row r="16" spans="1:12" x14ac:dyDescent="0.25">
      <c r="A16" t="s">
        <v>61</v>
      </c>
      <c r="B16" t="s">
        <v>62</v>
      </c>
      <c r="C16">
        <v>613300</v>
      </c>
      <c r="D16">
        <v>30800</v>
      </c>
      <c r="E16" t="s">
        <v>63</v>
      </c>
      <c r="F16" t="s">
        <v>26</v>
      </c>
      <c r="G16" t="s">
        <v>16</v>
      </c>
      <c r="H16">
        <v>2</v>
      </c>
      <c r="I16" t="s">
        <v>17</v>
      </c>
      <c r="J16">
        <v>8</v>
      </c>
      <c r="K16">
        <v>4.6097099999999998</v>
      </c>
      <c r="L16">
        <v>-74.08175</v>
      </c>
    </row>
    <row r="17" spans="1:12" x14ac:dyDescent="0.25">
      <c r="A17" t="s">
        <v>64</v>
      </c>
      <c r="B17" t="s">
        <v>65</v>
      </c>
      <c r="C17">
        <v>56900</v>
      </c>
      <c r="D17">
        <v>1200</v>
      </c>
      <c r="E17" t="s">
        <v>66</v>
      </c>
      <c r="F17" t="s">
        <v>47</v>
      </c>
      <c r="G17" t="s">
        <v>31</v>
      </c>
      <c r="H17">
        <v>5</v>
      </c>
      <c r="I17" t="s">
        <v>17</v>
      </c>
      <c r="J17">
        <v>5</v>
      </c>
      <c r="K17">
        <v>3.4372199999999999</v>
      </c>
      <c r="L17">
        <v>-76.522499999999994</v>
      </c>
    </row>
    <row r="18" spans="1:12" x14ac:dyDescent="0.25">
      <c r="A18" t="s">
        <v>67</v>
      </c>
      <c r="B18" t="s">
        <v>62</v>
      </c>
      <c r="C18">
        <v>58900</v>
      </c>
      <c r="D18">
        <v>1300</v>
      </c>
      <c r="E18" t="s">
        <v>30</v>
      </c>
      <c r="F18" t="s">
        <v>15</v>
      </c>
      <c r="G18" t="s">
        <v>22</v>
      </c>
      <c r="H18">
        <v>2</v>
      </c>
      <c r="I18" t="s">
        <v>32</v>
      </c>
      <c r="J18">
        <v>1</v>
      </c>
      <c r="K18">
        <v>6.2518399999999996</v>
      </c>
      <c r="L18">
        <v>-75.563590000000005</v>
      </c>
    </row>
    <row r="19" spans="1:12" x14ac:dyDescent="0.25">
      <c r="A19" t="s">
        <v>68</v>
      </c>
      <c r="B19" t="s">
        <v>24</v>
      </c>
      <c r="C19">
        <v>29600</v>
      </c>
      <c r="D19">
        <v>1800</v>
      </c>
      <c r="E19" t="s">
        <v>69</v>
      </c>
      <c r="F19" t="s">
        <v>47</v>
      </c>
      <c r="G19" t="s">
        <v>44</v>
      </c>
      <c r="H19">
        <v>5</v>
      </c>
      <c r="I19" t="s">
        <v>17</v>
      </c>
      <c r="J19">
        <v>2</v>
      </c>
      <c r="K19">
        <v>11.240790000000001</v>
      </c>
      <c r="L19">
        <v>-74.199039999999997</v>
      </c>
    </row>
    <row r="20" spans="1:12" x14ac:dyDescent="0.25">
      <c r="A20" t="s">
        <v>70</v>
      </c>
      <c r="B20" t="s">
        <v>13</v>
      </c>
      <c r="C20">
        <v>1891700</v>
      </c>
      <c r="D20">
        <v>107900</v>
      </c>
      <c r="E20" t="s">
        <v>71</v>
      </c>
      <c r="F20" t="s">
        <v>21</v>
      </c>
      <c r="G20" t="s">
        <v>16</v>
      </c>
      <c r="H20">
        <v>3</v>
      </c>
      <c r="I20" t="s">
        <v>17</v>
      </c>
      <c r="J20">
        <v>5</v>
      </c>
      <c r="K20">
        <v>4.6097099999999998</v>
      </c>
      <c r="L20">
        <v>-74.08175</v>
      </c>
    </row>
    <row r="21" spans="1:12" x14ac:dyDescent="0.25">
      <c r="A21" t="s">
        <v>23</v>
      </c>
      <c r="B21" t="s">
        <v>24</v>
      </c>
      <c r="C21">
        <v>138900</v>
      </c>
      <c r="D21">
        <v>9800</v>
      </c>
      <c r="E21" t="s">
        <v>72</v>
      </c>
      <c r="F21" t="s">
        <v>47</v>
      </c>
      <c r="G21" t="s">
        <v>22</v>
      </c>
      <c r="H21">
        <v>4</v>
      </c>
      <c r="I21" t="s">
        <v>17</v>
      </c>
      <c r="J21">
        <v>4</v>
      </c>
      <c r="K21">
        <v>6.2518399999999996</v>
      </c>
      <c r="L21">
        <v>-75.563590000000005</v>
      </c>
    </row>
    <row r="22" spans="1:12" x14ac:dyDescent="0.25">
      <c r="A22" t="s">
        <v>28</v>
      </c>
      <c r="B22" t="s">
        <v>29</v>
      </c>
      <c r="C22">
        <v>435700</v>
      </c>
      <c r="D22">
        <v>23400</v>
      </c>
      <c r="E22" t="s">
        <v>73</v>
      </c>
      <c r="F22" t="s">
        <v>47</v>
      </c>
      <c r="G22" t="s">
        <v>31</v>
      </c>
      <c r="H22">
        <v>5</v>
      </c>
      <c r="I22" t="s">
        <v>38</v>
      </c>
      <c r="J22">
        <v>1</v>
      </c>
      <c r="K22">
        <v>3.4372199999999999</v>
      </c>
      <c r="L22">
        <v>-76.522499999999994</v>
      </c>
    </row>
    <row r="23" spans="1:12" x14ac:dyDescent="0.25">
      <c r="A23" t="s">
        <v>74</v>
      </c>
      <c r="B23" t="s">
        <v>62</v>
      </c>
      <c r="C23">
        <v>50800</v>
      </c>
      <c r="D23">
        <v>3100</v>
      </c>
      <c r="E23" t="s">
        <v>75</v>
      </c>
      <c r="F23" t="s">
        <v>76</v>
      </c>
      <c r="G23" t="s">
        <v>16</v>
      </c>
      <c r="H23">
        <v>5</v>
      </c>
      <c r="I23" t="s">
        <v>17</v>
      </c>
      <c r="J23">
        <v>2</v>
      </c>
      <c r="K23">
        <v>4.6097099999999998</v>
      </c>
      <c r="L23">
        <v>-74.08175</v>
      </c>
    </row>
    <row r="24" spans="1:12" x14ac:dyDescent="0.25">
      <c r="A24" t="s">
        <v>61</v>
      </c>
      <c r="B24" t="s">
        <v>62</v>
      </c>
      <c r="C24">
        <v>514500</v>
      </c>
      <c r="D24">
        <v>27600</v>
      </c>
      <c r="E24" t="s">
        <v>77</v>
      </c>
      <c r="F24" t="s">
        <v>35</v>
      </c>
      <c r="G24" t="s">
        <v>22</v>
      </c>
      <c r="H24">
        <v>3</v>
      </c>
      <c r="I24" t="s">
        <v>17</v>
      </c>
      <c r="J24">
        <v>10</v>
      </c>
      <c r="K24">
        <v>6.2518399999999996</v>
      </c>
      <c r="L24">
        <v>-75.563590000000005</v>
      </c>
    </row>
    <row r="25" spans="1:12" x14ac:dyDescent="0.25">
      <c r="A25" t="s">
        <v>78</v>
      </c>
      <c r="B25" t="s">
        <v>19</v>
      </c>
      <c r="C25">
        <v>293500</v>
      </c>
      <c r="D25">
        <v>13800</v>
      </c>
      <c r="E25" t="s">
        <v>79</v>
      </c>
      <c r="F25" t="s">
        <v>76</v>
      </c>
      <c r="G25" t="s">
        <v>16</v>
      </c>
      <c r="H25">
        <v>4</v>
      </c>
      <c r="I25" t="s">
        <v>17</v>
      </c>
      <c r="J25">
        <v>3</v>
      </c>
      <c r="K25">
        <v>4.6097099999999998</v>
      </c>
      <c r="L25">
        <v>-74.08175</v>
      </c>
    </row>
    <row r="26" spans="1:12" x14ac:dyDescent="0.25">
      <c r="A26" t="s">
        <v>80</v>
      </c>
      <c r="B26" t="s">
        <v>65</v>
      </c>
      <c r="C26">
        <v>33500</v>
      </c>
      <c r="D26">
        <v>0</v>
      </c>
      <c r="E26" t="s">
        <v>81</v>
      </c>
      <c r="F26" t="s">
        <v>15</v>
      </c>
      <c r="G26" t="s">
        <v>22</v>
      </c>
      <c r="H26">
        <v>5</v>
      </c>
      <c r="I26" t="s">
        <v>17</v>
      </c>
      <c r="J26">
        <v>2</v>
      </c>
      <c r="K26">
        <v>6.2518399999999996</v>
      </c>
      <c r="L26">
        <v>-75.563590000000005</v>
      </c>
    </row>
    <row r="27" spans="1:12" x14ac:dyDescent="0.25">
      <c r="A27" t="s">
        <v>82</v>
      </c>
      <c r="B27" t="s">
        <v>58</v>
      </c>
      <c r="C27">
        <v>47900</v>
      </c>
      <c r="D27">
        <v>3300</v>
      </c>
      <c r="E27" t="s">
        <v>83</v>
      </c>
      <c r="F27" t="s">
        <v>26</v>
      </c>
      <c r="G27" t="s">
        <v>16</v>
      </c>
      <c r="H27">
        <v>5</v>
      </c>
      <c r="I27" t="s">
        <v>32</v>
      </c>
      <c r="J27">
        <v>1</v>
      </c>
      <c r="K27">
        <v>4.6097099999999998</v>
      </c>
      <c r="L27">
        <v>-74.08175</v>
      </c>
    </row>
    <row r="28" spans="1:12" x14ac:dyDescent="0.25">
      <c r="A28" t="s">
        <v>84</v>
      </c>
      <c r="B28" t="s">
        <v>58</v>
      </c>
      <c r="C28">
        <v>139300</v>
      </c>
      <c r="D28">
        <v>8100</v>
      </c>
      <c r="E28" t="s">
        <v>79</v>
      </c>
      <c r="F28" t="s">
        <v>21</v>
      </c>
      <c r="G28" t="s">
        <v>22</v>
      </c>
      <c r="H28">
        <v>5</v>
      </c>
      <c r="I28" t="s">
        <v>32</v>
      </c>
      <c r="J28">
        <v>1</v>
      </c>
      <c r="K28">
        <v>6.2518399999999996</v>
      </c>
      <c r="L28">
        <v>-75.563590000000005</v>
      </c>
    </row>
    <row r="29" spans="1:12" x14ac:dyDescent="0.25">
      <c r="A29" t="s">
        <v>85</v>
      </c>
      <c r="B29" t="s">
        <v>86</v>
      </c>
      <c r="C29">
        <v>583900</v>
      </c>
      <c r="D29">
        <v>29300</v>
      </c>
      <c r="E29" t="s">
        <v>87</v>
      </c>
      <c r="F29" t="s">
        <v>88</v>
      </c>
      <c r="G29" t="s">
        <v>16</v>
      </c>
      <c r="H29">
        <v>1</v>
      </c>
      <c r="I29" t="s">
        <v>17</v>
      </c>
      <c r="J29">
        <v>8</v>
      </c>
      <c r="K29">
        <v>4.6097099999999998</v>
      </c>
      <c r="L29">
        <v>-74.08175</v>
      </c>
    </row>
    <row r="30" spans="1:12" x14ac:dyDescent="0.25">
      <c r="A30" t="s">
        <v>89</v>
      </c>
      <c r="B30" t="s">
        <v>62</v>
      </c>
      <c r="C30">
        <v>18400</v>
      </c>
      <c r="D30">
        <v>1200</v>
      </c>
      <c r="E30" t="s">
        <v>90</v>
      </c>
      <c r="F30" t="s">
        <v>43</v>
      </c>
      <c r="G30" t="s">
        <v>91</v>
      </c>
      <c r="H30">
        <v>1</v>
      </c>
      <c r="I30" t="s">
        <v>17</v>
      </c>
      <c r="J30">
        <v>4</v>
      </c>
      <c r="K30">
        <v>10.968540000000001</v>
      </c>
      <c r="L30">
        <v>-74.781319999999994</v>
      </c>
    </row>
    <row r="31" spans="1:12" x14ac:dyDescent="0.25">
      <c r="A31" t="s">
        <v>48</v>
      </c>
      <c r="B31" t="s">
        <v>24</v>
      </c>
      <c r="C31">
        <v>79100</v>
      </c>
      <c r="D31">
        <v>2400</v>
      </c>
      <c r="E31" t="s">
        <v>92</v>
      </c>
      <c r="F31" t="s">
        <v>93</v>
      </c>
      <c r="G31" t="s">
        <v>16</v>
      </c>
      <c r="H31">
        <v>4</v>
      </c>
      <c r="I31" t="s">
        <v>38</v>
      </c>
      <c r="J31">
        <v>1</v>
      </c>
      <c r="K31">
        <v>4.6097099999999998</v>
      </c>
      <c r="L31">
        <v>-74.08175</v>
      </c>
    </row>
    <row r="32" spans="1:12" x14ac:dyDescent="0.25">
      <c r="A32" t="s">
        <v>94</v>
      </c>
      <c r="B32" t="s">
        <v>29</v>
      </c>
      <c r="C32">
        <v>564200</v>
      </c>
      <c r="D32">
        <v>28200</v>
      </c>
      <c r="E32" t="s">
        <v>95</v>
      </c>
      <c r="F32" t="s">
        <v>96</v>
      </c>
      <c r="G32" t="s">
        <v>22</v>
      </c>
      <c r="H32">
        <v>1</v>
      </c>
      <c r="I32" t="s">
        <v>17</v>
      </c>
      <c r="J32">
        <v>1</v>
      </c>
      <c r="K32">
        <v>6.2518399999999996</v>
      </c>
      <c r="L32">
        <v>-75.563590000000005</v>
      </c>
    </row>
    <row r="33" spans="1:12" x14ac:dyDescent="0.25">
      <c r="A33" t="s">
        <v>23</v>
      </c>
      <c r="B33" t="s">
        <v>24</v>
      </c>
      <c r="C33">
        <v>153900</v>
      </c>
      <c r="D33">
        <v>6400</v>
      </c>
      <c r="E33" t="s">
        <v>97</v>
      </c>
      <c r="F33" t="s">
        <v>93</v>
      </c>
      <c r="G33" t="s">
        <v>22</v>
      </c>
      <c r="H33">
        <v>3</v>
      </c>
      <c r="I33" t="s">
        <v>17</v>
      </c>
      <c r="J33">
        <v>3</v>
      </c>
      <c r="K33">
        <v>6.2518399999999996</v>
      </c>
      <c r="L33">
        <v>-75.563590000000005</v>
      </c>
    </row>
    <row r="34" spans="1:12" x14ac:dyDescent="0.25">
      <c r="A34" t="s">
        <v>98</v>
      </c>
      <c r="B34" t="s">
        <v>19</v>
      </c>
      <c r="C34">
        <v>331400</v>
      </c>
      <c r="D34">
        <v>17900</v>
      </c>
      <c r="E34" t="s">
        <v>99</v>
      </c>
      <c r="F34" t="s">
        <v>43</v>
      </c>
      <c r="G34" t="s">
        <v>22</v>
      </c>
      <c r="H34">
        <v>2</v>
      </c>
      <c r="I34" t="s">
        <v>17</v>
      </c>
      <c r="J34">
        <v>5</v>
      </c>
      <c r="K34">
        <v>6.2518399999999996</v>
      </c>
      <c r="L34">
        <v>-75.563590000000005</v>
      </c>
    </row>
    <row r="35" spans="1:12" x14ac:dyDescent="0.25">
      <c r="A35" t="s">
        <v>74</v>
      </c>
      <c r="B35" t="s">
        <v>62</v>
      </c>
      <c r="C35">
        <v>55600</v>
      </c>
      <c r="D35">
        <v>7700</v>
      </c>
      <c r="E35" t="s">
        <v>100</v>
      </c>
      <c r="F35" t="s">
        <v>88</v>
      </c>
      <c r="G35" t="s">
        <v>16</v>
      </c>
      <c r="H35">
        <v>5</v>
      </c>
      <c r="I35" t="s">
        <v>17</v>
      </c>
      <c r="J35">
        <v>1</v>
      </c>
      <c r="K35">
        <v>4.6097099999999998</v>
      </c>
      <c r="L35">
        <v>-74.08175</v>
      </c>
    </row>
    <row r="36" spans="1:12" x14ac:dyDescent="0.25">
      <c r="A36" t="s">
        <v>36</v>
      </c>
      <c r="B36" t="s">
        <v>24</v>
      </c>
      <c r="C36">
        <v>24700</v>
      </c>
      <c r="D36">
        <v>1700</v>
      </c>
      <c r="E36" t="s">
        <v>101</v>
      </c>
      <c r="F36" t="s">
        <v>52</v>
      </c>
      <c r="G36" t="s">
        <v>16</v>
      </c>
      <c r="H36">
        <v>5</v>
      </c>
      <c r="I36" t="s">
        <v>17</v>
      </c>
      <c r="J36">
        <v>2</v>
      </c>
      <c r="K36">
        <v>4.6097099999999998</v>
      </c>
      <c r="L36">
        <v>-74.08175</v>
      </c>
    </row>
    <row r="37" spans="1:12" x14ac:dyDescent="0.25">
      <c r="A37" t="s">
        <v>74</v>
      </c>
      <c r="B37" t="s">
        <v>62</v>
      </c>
      <c r="C37">
        <v>62300</v>
      </c>
      <c r="D37">
        <v>1500</v>
      </c>
      <c r="E37" t="s">
        <v>102</v>
      </c>
      <c r="F37" t="s">
        <v>43</v>
      </c>
      <c r="G37" t="s">
        <v>22</v>
      </c>
      <c r="H37">
        <v>3</v>
      </c>
      <c r="I37" t="s">
        <v>17</v>
      </c>
      <c r="J37">
        <v>1</v>
      </c>
      <c r="K37">
        <v>6.2518399999999996</v>
      </c>
      <c r="L37">
        <v>-75.563590000000005</v>
      </c>
    </row>
    <row r="38" spans="1:12" x14ac:dyDescent="0.25">
      <c r="A38" t="s">
        <v>103</v>
      </c>
      <c r="B38" t="s">
        <v>13</v>
      </c>
      <c r="C38">
        <v>300200</v>
      </c>
      <c r="D38">
        <v>16200</v>
      </c>
      <c r="E38" t="s">
        <v>104</v>
      </c>
      <c r="F38" t="s">
        <v>52</v>
      </c>
      <c r="G38" t="s">
        <v>16</v>
      </c>
      <c r="H38">
        <v>5</v>
      </c>
      <c r="I38" t="s">
        <v>17</v>
      </c>
      <c r="J38">
        <v>8</v>
      </c>
      <c r="K38">
        <v>4.6097099999999998</v>
      </c>
      <c r="L38">
        <v>-74.08175</v>
      </c>
    </row>
    <row r="39" spans="1:12" x14ac:dyDescent="0.25">
      <c r="A39" t="s">
        <v>105</v>
      </c>
      <c r="B39" t="s">
        <v>19</v>
      </c>
      <c r="C39">
        <v>305400</v>
      </c>
      <c r="D39">
        <v>16700</v>
      </c>
      <c r="E39" t="s">
        <v>106</v>
      </c>
      <c r="F39" t="s">
        <v>76</v>
      </c>
      <c r="G39" t="s">
        <v>31</v>
      </c>
      <c r="H39">
        <v>5</v>
      </c>
      <c r="I39" t="s">
        <v>17</v>
      </c>
      <c r="J39">
        <v>3</v>
      </c>
      <c r="K39">
        <v>3.4372199999999999</v>
      </c>
      <c r="L39">
        <v>-76.522499999999994</v>
      </c>
    </row>
    <row r="40" spans="1:12" x14ac:dyDescent="0.25">
      <c r="A40" t="s">
        <v>80</v>
      </c>
      <c r="B40" t="s">
        <v>65</v>
      </c>
      <c r="C40">
        <v>30500</v>
      </c>
      <c r="D40">
        <v>7500</v>
      </c>
      <c r="E40" t="s">
        <v>107</v>
      </c>
      <c r="F40" t="s">
        <v>93</v>
      </c>
      <c r="G40" t="s">
        <v>16</v>
      </c>
      <c r="H40">
        <v>5</v>
      </c>
      <c r="I40" t="s">
        <v>17</v>
      </c>
      <c r="J40">
        <v>3</v>
      </c>
      <c r="K40">
        <v>4.6097099999999998</v>
      </c>
      <c r="L40">
        <v>-74.08175</v>
      </c>
    </row>
    <row r="41" spans="1:12" x14ac:dyDescent="0.25">
      <c r="A41" t="s">
        <v>98</v>
      </c>
      <c r="B41" t="s">
        <v>19</v>
      </c>
      <c r="C41">
        <v>327200</v>
      </c>
      <c r="D41">
        <v>15600</v>
      </c>
      <c r="E41" t="s">
        <v>108</v>
      </c>
      <c r="F41" t="s">
        <v>96</v>
      </c>
      <c r="G41" t="s">
        <v>109</v>
      </c>
      <c r="H41">
        <v>5</v>
      </c>
      <c r="I41" t="s">
        <v>17</v>
      </c>
      <c r="J41">
        <v>1</v>
      </c>
      <c r="K41">
        <v>4.1420000000000003</v>
      </c>
      <c r="L41">
        <v>-73.626639999999995</v>
      </c>
    </row>
    <row r="42" spans="1:12" x14ac:dyDescent="0.25">
      <c r="A42" t="s">
        <v>55</v>
      </c>
      <c r="B42" t="s">
        <v>13</v>
      </c>
      <c r="C42">
        <v>68300</v>
      </c>
      <c r="D42">
        <v>1800</v>
      </c>
      <c r="E42" t="s">
        <v>110</v>
      </c>
      <c r="F42" t="s">
        <v>54</v>
      </c>
      <c r="G42" t="s">
        <v>31</v>
      </c>
      <c r="H42">
        <v>5</v>
      </c>
      <c r="I42" t="s">
        <v>38</v>
      </c>
      <c r="J42">
        <v>1</v>
      </c>
      <c r="K42">
        <v>3.4372199999999999</v>
      </c>
      <c r="L42">
        <v>-76.522499999999994</v>
      </c>
    </row>
    <row r="43" spans="1:12" x14ac:dyDescent="0.25">
      <c r="A43" t="s">
        <v>111</v>
      </c>
      <c r="B43" t="s">
        <v>19</v>
      </c>
      <c r="C43">
        <v>513400</v>
      </c>
      <c r="D43">
        <v>25500</v>
      </c>
      <c r="E43" t="s">
        <v>112</v>
      </c>
      <c r="F43" t="s">
        <v>96</v>
      </c>
      <c r="G43" t="s">
        <v>31</v>
      </c>
      <c r="H43">
        <v>5</v>
      </c>
      <c r="I43" t="s">
        <v>17</v>
      </c>
      <c r="J43">
        <v>5</v>
      </c>
      <c r="K43">
        <v>3.4372199999999999</v>
      </c>
      <c r="L43">
        <v>-76.522499999999994</v>
      </c>
    </row>
    <row r="44" spans="1:12" x14ac:dyDescent="0.25">
      <c r="A44" t="s">
        <v>113</v>
      </c>
      <c r="B44" t="s">
        <v>24</v>
      </c>
      <c r="C44">
        <v>13900</v>
      </c>
      <c r="D44">
        <v>3100</v>
      </c>
      <c r="E44" t="s">
        <v>114</v>
      </c>
      <c r="F44" t="s">
        <v>47</v>
      </c>
      <c r="G44" t="s">
        <v>22</v>
      </c>
      <c r="H44">
        <v>4</v>
      </c>
      <c r="I44" t="s">
        <v>32</v>
      </c>
      <c r="J44">
        <v>1</v>
      </c>
      <c r="K44">
        <v>6.2518399999999996</v>
      </c>
      <c r="L44">
        <v>-75.563590000000005</v>
      </c>
    </row>
    <row r="45" spans="1:12" x14ac:dyDescent="0.25">
      <c r="A45" t="s">
        <v>28</v>
      </c>
      <c r="B45" t="s">
        <v>29</v>
      </c>
      <c r="C45">
        <v>362000</v>
      </c>
      <c r="D45">
        <v>17500</v>
      </c>
      <c r="E45" t="s">
        <v>115</v>
      </c>
      <c r="F45" t="s">
        <v>88</v>
      </c>
      <c r="G45" t="s">
        <v>16</v>
      </c>
      <c r="H45">
        <v>1</v>
      </c>
      <c r="I45" t="s">
        <v>17</v>
      </c>
      <c r="J45">
        <v>5</v>
      </c>
      <c r="K45">
        <v>4.6097099999999998</v>
      </c>
      <c r="L45">
        <v>-74.08175</v>
      </c>
    </row>
    <row r="46" spans="1:12" x14ac:dyDescent="0.25">
      <c r="A46" t="s">
        <v>23</v>
      </c>
      <c r="B46" t="s">
        <v>24</v>
      </c>
      <c r="C46">
        <v>240300</v>
      </c>
      <c r="D46">
        <v>11000</v>
      </c>
      <c r="E46" t="s">
        <v>116</v>
      </c>
      <c r="F46" t="s">
        <v>26</v>
      </c>
      <c r="G46" t="s">
        <v>16</v>
      </c>
      <c r="H46">
        <v>4</v>
      </c>
      <c r="I46" t="s">
        <v>17</v>
      </c>
      <c r="J46">
        <v>12</v>
      </c>
      <c r="K46">
        <v>4.6097099999999998</v>
      </c>
      <c r="L46">
        <v>-74.08175</v>
      </c>
    </row>
    <row r="47" spans="1:12" x14ac:dyDescent="0.25">
      <c r="A47" t="s">
        <v>61</v>
      </c>
      <c r="B47" t="s">
        <v>62</v>
      </c>
      <c r="C47">
        <v>428300</v>
      </c>
      <c r="D47">
        <v>21000</v>
      </c>
      <c r="E47" t="s">
        <v>117</v>
      </c>
      <c r="F47" t="s">
        <v>88</v>
      </c>
      <c r="G47" t="s">
        <v>22</v>
      </c>
      <c r="H47">
        <v>5</v>
      </c>
      <c r="I47" t="s">
        <v>17</v>
      </c>
      <c r="J47">
        <v>1</v>
      </c>
      <c r="K47">
        <v>6.2518399999999996</v>
      </c>
      <c r="L47">
        <v>-75.563590000000005</v>
      </c>
    </row>
    <row r="48" spans="1:12" x14ac:dyDescent="0.25">
      <c r="A48" t="s">
        <v>118</v>
      </c>
      <c r="B48" t="s">
        <v>86</v>
      </c>
      <c r="C48">
        <v>679000</v>
      </c>
      <c r="D48">
        <v>34300</v>
      </c>
      <c r="E48" t="s">
        <v>119</v>
      </c>
      <c r="F48" t="s">
        <v>26</v>
      </c>
      <c r="G48" t="s">
        <v>120</v>
      </c>
      <c r="H48">
        <v>4</v>
      </c>
      <c r="I48" t="s">
        <v>17</v>
      </c>
      <c r="J48">
        <v>4</v>
      </c>
      <c r="K48">
        <v>3.8653</v>
      </c>
      <c r="L48">
        <v>-67.923900000000003</v>
      </c>
    </row>
    <row r="49" spans="1:12" x14ac:dyDescent="0.25">
      <c r="A49" t="s">
        <v>84</v>
      </c>
      <c r="B49" t="s">
        <v>58</v>
      </c>
      <c r="C49">
        <v>100900</v>
      </c>
      <c r="D49">
        <v>5600</v>
      </c>
      <c r="E49" t="s">
        <v>121</v>
      </c>
      <c r="F49" t="s">
        <v>96</v>
      </c>
      <c r="G49" t="s">
        <v>22</v>
      </c>
      <c r="H49">
        <v>5</v>
      </c>
      <c r="I49" t="s">
        <v>17</v>
      </c>
      <c r="J49">
        <v>1</v>
      </c>
      <c r="K49">
        <v>6.2518399999999996</v>
      </c>
      <c r="L49">
        <v>-75.563590000000005</v>
      </c>
    </row>
    <row r="50" spans="1:12" x14ac:dyDescent="0.25">
      <c r="A50" t="s">
        <v>122</v>
      </c>
      <c r="B50" t="s">
        <v>29</v>
      </c>
      <c r="C50">
        <v>739700</v>
      </c>
      <c r="D50">
        <v>39900</v>
      </c>
      <c r="E50" t="s">
        <v>123</v>
      </c>
      <c r="F50" t="s">
        <v>47</v>
      </c>
      <c r="G50" t="s">
        <v>31</v>
      </c>
      <c r="H50">
        <v>5</v>
      </c>
      <c r="I50" t="s">
        <v>32</v>
      </c>
      <c r="J50">
        <v>1</v>
      </c>
      <c r="K50">
        <v>3.4372199999999999</v>
      </c>
      <c r="L50">
        <v>-76.522499999999994</v>
      </c>
    </row>
    <row r="51" spans="1:12" x14ac:dyDescent="0.25">
      <c r="A51" t="s">
        <v>124</v>
      </c>
      <c r="B51" t="s">
        <v>19</v>
      </c>
      <c r="C51">
        <v>630000</v>
      </c>
      <c r="D51">
        <v>31700</v>
      </c>
      <c r="E51" t="s">
        <v>125</v>
      </c>
      <c r="F51" t="s">
        <v>54</v>
      </c>
      <c r="G51" t="s">
        <v>126</v>
      </c>
      <c r="H51">
        <v>2</v>
      </c>
      <c r="I51" t="s">
        <v>17</v>
      </c>
      <c r="J51">
        <v>10</v>
      </c>
      <c r="K51">
        <v>7.89391</v>
      </c>
      <c r="L51">
        <v>-72.507819999999995</v>
      </c>
    </row>
    <row r="52" spans="1:12" x14ac:dyDescent="0.25">
      <c r="A52" t="s">
        <v>127</v>
      </c>
      <c r="B52" t="s">
        <v>13</v>
      </c>
      <c r="C52">
        <v>1130300</v>
      </c>
      <c r="D52">
        <v>58400</v>
      </c>
      <c r="E52" t="s">
        <v>128</v>
      </c>
      <c r="F52" t="s">
        <v>96</v>
      </c>
      <c r="G52" t="s">
        <v>31</v>
      </c>
      <c r="H52">
        <v>5</v>
      </c>
      <c r="I52" t="s">
        <v>17</v>
      </c>
      <c r="J52">
        <v>1</v>
      </c>
      <c r="K52">
        <v>3.4372199999999999</v>
      </c>
      <c r="L52">
        <v>-76.522499999999994</v>
      </c>
    </row>
    <row r="53" spans="1:12" x14ac:dyDescent="0.25">
      <c r="A53" t="s">
        <v>78</v>
      </c>
      <c r="B53" t="s">
        <v>19</v>
      </c>
      <c r="C53">
        <v>318900</v>
      </c>
      <c r="D53">
        <v>17200</v>
      </c>
      <c r="E53" t="s">
        <v>129</v>
      </c>
      <c r="F53" t="s">
        <v>130</v>
      </c>
      <c r="G53" t="s">
        <v>22</v>
      </c>
      <c r="H53">
        <v>5</v>
      </c>
      <c r="I53" t="s">
        <v>32</v>
      </c>
      <c r="J53">
        <v>1</v>
      </c>
      <c r="K53">
        <v>6.2518399999999996</v>
      </c>
      <c r="L53">
        <v>-75.563590000000005</v>
      </c>
    </row>
    <row r="54" spans="1:12" x14ac:dyDescent="0.25">
      <c r="A54" t="s">
        <v>103</v>
      </c>
      <c r="B54" t="s">
        <v>13</v>
      </c>
      <c r="C54">
        <v>297000</v>
      </c>
      <c r="D54">
        <v>16200</v>
      </c>
      <c r="E54" t="s">
        <v>131</v>
      </c>
      <c r="F54" t="s">
        <v>96</v>
      </c>
      <c r="G54" t="s">
        <v>16</v>
      </c>
      <c r="H54">
        <v>4</v>
      </c>
      <c r="I54" t="s">
        <v>17</v>
      </c>
      <c r="J54">
        <v>1</v>
      </c>
      <c r="K54">
        <v>4.6097099999999998</v>
      </c>
      <c r="L54">
        <v>-74.08175</v>
      </c>
    </row>
    <row r="55" spans="1:12" x14ac:dyDescent="0.25">
      <c r="A55" t="s">
        <v>85</v>
      </c>
      <c r="B55" t="s">
        <v>86</v>
      </c>
      <c r="C55">
        <v>402200</v>
      </c>
      <c r="D55">
        <v>21800</v>
      </c>
      <c r="E55" t="s">
        <v>132</v>
      </c>
      <c r="F55" t="s">
        <v>76</v>
      </c>
      <c r="G55" t="s">
        <v>31</v>
      </c>
      <c r="H55">
        <v>5</v>
      </c>
      <c r="I55" t="s">
        <v>17</v>
      </c>
      <c r="J55">
        <v>1</v>
      </c>
      <c r="K55">
        <v>3.4372199999999999</v>
      </c>
      <c r="L55">
        <v>-76.522499999999994</v>
      </c>
    </row>
    <row r="56" spans="1:12" x14ac:dyDescent="0.25">
      <c r="A56" t="s">
        <v>133</v>
      </c>
      <c r="B56" t="s">
        <v>24</v>
      </c>
      <c r="C56">
        <v>17100</v>
      </c>
      <c r="D56">
        <v>0</v>
      </c>
      <c r="E56" t="s">
        <v>134</v>
      </c>
      <c r="F56" t="s">
        <v>76</v>
      </c>
      <c r="G56" t="s">
        <v>22</v>
      </c>
      <c r="H56">
        <v>4</v>
      </c>
      <c r="I56" t="s">
        <v>32</v>
      </c>
      <c r="J56">
        <v>1</v>
      </c>
      <c r="K56">
        <v>6.2518399999999996</v>
      </c>
      <c r="L56">
        <v>-75.563590000000005</v>
      </c>
    </row>
    <row r="57" spans="1:12" x14ac:dyDescent="0.25">
      <c r="A57" t="s">
        <v>135</v>
      </c>
      <c r="B57" t="s">
        <v>58</v>
      </c>
      <c r="C57">
        <v>38700</v>
      </c>
      <c r="D57">
        <v>2500</v>
      </c>
      <c r="E57" t="s">
        <v>136</v>
      </c>
      <c r="F57" t="s">
        <v>54</v>
      </c>
      <c r="G57" t="s">
        <v>16</v>
      </c>
      <c r="H57">
        <v>1</v>
      </c>
      <c r="I57" t="s">
        <v>17</v>
      </c>
      <c r="J57">
        <v>1</v>
      </c>
      <c r="K57">
        <v>4.6097099999999998</v>
      </c>
      <c r="L57">
        <v>-74.08175</v>
      </c>
    </row>
    <row r="58" spans="1:12" x14ac:dyDescent="0.25">
      <c r="A58" t="s">
        <v>127</v>
      </c>
      <c r="B58" t="s">
        <v>13</v>
      </c>
      <c r="C58">
        <v>605800</v>
      </c>
      <c r="D58">
        <v>33500</v>
      </c>
      <c r="E58" t="s">
        <v>81</v>
      </c>
      <c r="F58" t="s">
        <v>35</v>
      </c>
      <c r="G58" t="s">
        <v>126</v>
      </c>
      <c r="H58">
        <v>4</v>
      </c>
      <c r="I58" t="s">
        <v>17</v>
      </c>
      <c r="J58">
        <v>1</v>
      </c>
      <c r="K58">
        <v>7.89391</v>
      </c>
      <c r="L58">
        <v>-72.507819999999995</v>
      </c>
    </row>
    <row r="59" spans="1:12" x14ac:dyDescent="0.25">
      <c r="A59" t="s">
        <v>41</v>
      </c>
      <c r="B59" t="s">
        <v>29</v>
      </c>
      <c r="C59">
        <v>1122700</v>
      </c>
      <c r="D59">
        <v>60000</v>
      </c>
      <c r="E59" t="s">
        <v>137</v>
      </c>
      <c r="F59" t="s">
        <v>26</v>
      </c>
      <c r="G59" t="s">
        <v>16</v>
      </c>
      <c r="H59">
        <v>3</v>
      </c>
      <c r="I59" t="s">
        <v>17</v>
      </c>
      <c r="J59">
        <v>2</v>
      </c>
      <c r="K59">
        <v>4.6097099999999998</v>
      </c>
      <c r="L59">
        <v>-74.08175</v>
      </c>
    </row>
    <row r="60" spans="1:12" x14ac:dyDescent="0.25">
      <c r="A60" t="s">
        <v>55</v>
      </c>
      <c r="B60" t="s">
        <v>13</v>
      </c>
      <c r="C60">
        <v>125900</v>
      </c>
      <c r="D60">
        <v>7100</v>
      </c>
      <c r="E60" t="s">
        <v>138</v>
      </c>
      <c r="F60" t="s">
        <v>43</v>
      </c>
      <c r="G60" t="s">
        <v>16</v>
      </c>
      <c r="H60">
        <v>3</v>
      </c>
      <c r="I60" t="s">
        <v>17</v>
      </c>
      <c r="J60">
        <v>1</v>
      </c>
      <c r="K60">
        <v>4.6097099999999998</v>
      </c>
      <c r="L60">
        <v>-74.08175</v>
      </c>
    </row>
    <row r="61" spans="1:12" x14ac:dyDescent="0.25">
      <c r="A61" t="s">
        <v>113</v>
      </c>
      <c r="B61" t="s">
        <v>24</v>
      </c>
      <c r="C61">
        <v>18300</v>
      </c>
      <c r="D61">
        <v>1400</v>
      </c>
      <c r="E61" t="s">
        <v>139</v>
      </c>
      <c r="F61" t="s">
        <v>52</v>
      </c>
      <c r="G61" t="s">
        <v>22</v>
      </c>
      <c r="H61">
        <v>4</v>
      </c>
      <c r="I61" t="s">
        <v>17</v>
      </c>
      <c r="J61">
        <v>6</v>
      </c>
      <c r="K61">
        <v>6.2518399999999996</v>
      </c>
      <c r="L61">
        <v>-75.563590000000005</v>
      </c>
    </row>
    <row r="62" spans="1:12" x14ac:dyDescent="0.25">
      <c r="A62" t="s">
        <v>89</v>
      </c>
      <c r="B62" t="s">
        <v>62</v>
      </c>
      <c r="C62">
        <v>12800</v>
      </c>
      <c r="D62">
        <v>0</v>
      </c>
      <c r="E62" t="s">
        <v>140</v>
      </c>
      <c r="F62" t="s">
        <v>52</v>
      </c>
      <c r="G62" t="s">
        <v>141</v>
      </c>
      <c r="H62">
        <v>3</v>
      </c>
      <c r="I62" t="s">
        <v>17</v>
      </c>
      <c r="J62">
        <v>5</v>
      </c>
      <c r="K62">
        <v>5.0688899999999997</v>
      </c>
      <c r="L62">
        <v>-75.517380000000003</v>
      </c>
    </row>
    <row r="63" spans="1:12" x14ac:dyDescent="0.25">
      <c r="A63" t="s">
        <v>33</v>
      </c>
      <c r="B63" t="s">
        <v>19</v>
      </c>
      <c r="C63">
        <v>423500</v>
      </c>
      <c r="D63">
        <v>20700</v>
      </c>
      <c r="E63" t="s">
        <v>142</v>
      </c>
      <c r="F63" t="s">
        <v>52</v>
      </c>
      <c r="G63" t="s">
        <v>16</v>
      </c>
      <c r="H63">
        <v>5</v>
      </c>
      <c r="I63" t="s">
        <v>38</v>
      </c>
      <c r="J63">
        <v>1</v>
      </c>
      <c r="K63">
        <v>4.6097099999999998</v>
      </c>
      <c r="L63">
        <v>-74.08175</v>
      </c>
    </row>
    <row r="64" spans="1:12" x14ac:dyDescent="0.25">
      <c r="A64" t="s">
        <v>103</v>
      </c>
      <c r="B64" t="s">
        <v>13</v>
      </c>
      <c r="C64">
        <v>315200</v>
      </c>
      <c r="D64">
        <v>15000</v>
      </c>
      <c r="E64" t="s">
        <v>143</v>
      </c>
      <c r="F64" t="s">
        <v>21</v>
      </c>
      <c r="G64" t="s">
        <v>22</v>
      </c>
      <c r="H64">
        <v>5</v>
      </c>
      <c r="I64" t="s">
        <v>17</v>
      </c>
      <c r="J64">
        <v>5</v>
      </c>
      <c r="K64">
        <v>6.2518399999999996</v>
      </c>
      <c r="L64">
        <v>-75.563590000000005</v>
      </c>
    </row>
    <row r="65" spans="1:12" x14ac:dyDescent="0.25">
      <c r="A65" t="s">
        <v>144</v>
      </c>
      <c r="B65" t="s">
        <v>65</v>
      </c>
      <c r="C65">
        <v>74100</v>
      </c>
      <c r="D65">
        <v>2100</v>
      </c>
      <c r="E65" t="s">
        <v>145</v>
      </c>
      <c r="F65" t="s">
        <v>43</v>
      </c>
      <c r="G65" t="s">
        <v>16</v>
      </c>
      <c r="H65">
        <v>5</v>
      </c>
      <c r="I65" t="s">
        <v>146</v>
      </c>
      <c r="J65">
        <v>1</v>
      </c>
      <c r="K65">
        <v>4.6097099999999998</v>
      </c>
      <c r="L65">
        <v>-74.08175</v>
      </c>
    </row>
    <row r="66" spans="1:12" x14ac:dyDescent="0.25">
      <c r="A66" t="s">
        <v>105</v>
      </c>
      <c r="B66" t="s">
        <v>19</v>
      </c>
      <c r="C66">
        <v>293800</v>
      </c>
      <c r="D66">
        <v>16000</v>
      </c>
      <c r="E66" t="s">
        <v>147</v>
      </c>
      <c r="F66" t="s">
        <v>47</v>
      </c>
      <c r="G66" t="s">
        <v>16</v>
      </c>
      <c r="H66">
        <v>5</v>
      </c>
      <c r="I66" t="s">
        <v>17</v>
      </c>
      <c r="J66">
        <v>1</v>
      </c>
      <c r="K66">
        <v>4.6097099999999998</v>
      </c>
      <c r="L66">
        <v>-74.08175</v>
      </c>
    </row>
    <row r="67" spans="1:12" x14ac:dyDescent="0.25">
      <c r="A67" t="s">
        <v>148</v>
      </c>
      <c r="B67" t="s">
        <v>13</v>
      </c>
      <c r="C67">
        <v>2525400</v>
      </c>
      <c r="D67">
        <v>135000</v>
      </c>
      <c r="E67" t="s">
        <v>149</v>
      </c>
      <c r="F67" t="s">
        <v>35</v>
      </c>
      <c r="G67" t="s">
        <v>22</v>
      </c>
      <c r="H67">
        <v>4</v>
      </c>
      <c r="I67" t="s">
        <v>17</v>
      </c>
      <c r="J67">
        <v>1</v>
      </c>
      <c r="K67">
        <v>6.2518399999999996</v>
      </c>
      <c r="L67">
        <v>-75.563590000000005</v>
      </c>
    </row>
    <row r="68" spans="1:12" x14ac:dyDescent="0.25">
      <c r="A68" t="s">
        <v>122</v>
      </c>
      <c r="B68" t="s">
        <v>29</v>
      </c>
      <c r="C68">
        <v>1200300</v>
      </c>
      <c r="D68">
        <v>64100</v>
      </c>
      <c r="E68" t="s">
        <v>150</v>
      </c>
      <c r="F68" t="s">
        <v>76</v>
      </c>
      <c r="G68" t="s">
        <v>22</v>
      </c>
      <c r="H68">
        <v>4</v>
      </c>
      <c r="I68" t="s">
        <v>17</v>
      </c>
      <c r="J68">
        <v>1</v>
      </c>
      <c r="K68">
        <v>6.2518399999999996</v>
      </c>
      <c r="L68">
        <v>-75.563590000000005</v>
      </c>
    </row>
    <row r="69" spans="1:12" x14ac:dyDescent="0.25">
      <c r="A69" t="s">
        <v>144</v>
      </c>
      <c r="B69" t="s">
        <v>65</v>
      </c>
      <c r="C69">
        <v>53000</v>
      </c>
      <c r="D69">
        <v>1000</v>
      </c>
      <c r="E69" t="s">
        <v>151</v>
      </c>
      <c r="F69" t="s">
        <v>47</v>
      </c>
      <c r="G69" t="s">
        <v>31</v>
      </c>
      <c r="H69">
        <v>3</v>
      </c>
      <c r="I69" t="s">
        <v>17</v>
      </c>
      <c r="J69">
        <v>3</v>
      </c>
      <c r="K69">
        <v>3.4372199999999999</v>
      </c>
      <c r="L69">
        <v>-76.522499999999994</v>
      </c>
    </row>
    <row r="70" spans="1:12" x14ac:dyDescent="0.25">
      <c r="A70" t="s">
        <v>78</v>
      </c>
      <c r="B70" t="s">
        <v>19</v>
      </c>
      <c r="C70">
        <v>250100</v>
      </c>
      <c r="D70">
        <v>14600</v>
      </c>
      <c r="E70" t="s">
        <v>152</v>
      </c>
      <c r="F70" t="s">
        <v>54</v>
      </c>
      <c r="G70" t="s">
        <v>153</v>
      </c>
      <c r="H70">
        <v>5</v>
      </c>
      <c r="I70" t="s">
        <v>17</v>
      </c>
      <c r="J70">
        <v>7</v>
      </c>
      <c r="K70">
        <v>2.9272999999999998</v>
      </c>
      <c r="L70">
        <v>-75.281890000000004</v>
      </c>
    </row>
    <row r="71" spans="1:12" x14ac:dyDescent="0.25">
      <c r="A71" t="s">
        <v>94</v>
      </c>
      <c r="B71" t="s">
        <v>29</v>
      </c>
      <c r="C71">
        <v>680900</v>
      </c>
      <c r="D71">
        <v>34400</v>
      </c>
      <c r="E71" t="s">
        <v>154</v>
      </c>
      <c r="F71" t="s">
        <v>21</v>
      </c>
      <c r="G71" t="s">
        <v>16</v>
      </c>
      <c r="H71">
        <v>4</v>
      </c>
      <c r="I71" t="s">
        <v>17</v>
      </c>
      <c r="J71">
        <v>1</v>
      </c>
      <c r="K71">
        <v>4.6097099999999998</v>
      </c>
      <c r="L71">
        <v>-74.08175</v>
      </c>
    </row>
    <row r="72" spans="1:12" x14ac:dyDescent="0.25">
      <c r="A72" t="s">
        <v>155</v>
      </c>
      <c r="B72" t="s">
        <v>62</v>
      </c>
      <c r="C72">
        <v>111000</v>
      </c>
      <c r="D72">
        <v>4100</v>
      </c>
      <c r="E72" t="s">
        <v>156</v>
      </c>
      <c r="F72" t="s">
        <v>26</v>
      </c>
      <c r="G72" t="s">
        <v>16</v>
      </c>
      <c r="H72">
        <v>4</v>
      </c>
      <c r="I72" t="s">
        <v>32</v>
      </c>
      <c r="J72">
        <v>1</v>
      </c>
      <c r="K72">
        <v>4.6097099999999998</v>
      </c>
      <c r="L72">
        <v>-74.08175</v>
      </c>
    </row>
    <row r="73" spans="1:12" x14ac:dyDescent="0.25">
      <c r="A73" t="s">
        <v>127</v>
      </c>
      <c r="B73" t="s">
        <v>13</v>
      </c>
      <c r="C73">
        <v>1196000</v>
      </c>
      <c r="D73">
        <v>61900</v>
      </c>
      <c r="E73" t="s">
        <v>157</v>
      </c>
      <c r="F73" t="s">
        <v>21</v>
      </c>
      <c r="G73" t="s">
        <v>22</v>
      </c>
      <c r="H73">
        <v>5</v>
      </c>
      <c r="I73" t="s">
        <v>17</v>
      </c>
      <c r="J73">
        <v>10</v>
      </c>
      <c r="K73">
        <v>6.2518399999999996</v>
      </c>
      <c r="L73">
        <v>-75.563590000000005</v>
      </c>
    </row>
    <row r="74" spans="1:12" x14ac:dyDescent="0.25">
      <c r="A74" t="s">
        <v>158</v>
      </c>
      <c r="B74" t="s">
        <v>62</v>
      </c>
      <c r="C74">
        <v>45100</v>
      </c>
      <c r="D74">
        <v>7100</v>
      </c>
      <c r="E74" t="s">
        <v>159</v>
      </c>
      <c r="F74" t="s">
        <v>160</v>
      </c>
      <c r="G74" t="s">
        <v>161</v>
      </c>
      <c r="H74">
        <v>4</v>
      </c>
      <c r="I74" t="s">
        <v>38</v>
      </c>
      <c r="J74">
        <v>1</v>
      </c>
      <c r="K74">
        <v>7.1253900000000003</v>
      </c>
      <c r="L74">
        <v>-73.119799999999998</v>
      </c>
    </row>
    <row r="75" spans="1:12" x14ac:dyDescent="0.25">
      <c r="A75" t="s">
        <v>105</v>
      </c>
      <c r="B75" t="s">
        <v>19</v>
      </c>
      <c r="C75">
        <v>284200</v>
      </c>
      <c r="D75">
        <v>16400</v>
      </c>
      <c r="E75" t="s">
        <v>162</v>
      </c>
      <c r="F75" t="s">
        <v>54</v>
      </c>
      <c r="G75" t="s">
        <v>31</v>
      </c>
      <c r="H75">
        <v>3</v>
      </c>
      <c r="I75" t="s">
        <v>17</v>
      </c>
      <c r="J75">
        <v>1</v>
      </c>
      <c r="K75">
        <v>3.4372199999999999</v>
      </c>
      <c r="L75">
        <v>-76.522499999999994</v>
      </c>
    </row>
    <row r="76" spans="1:12" x14ac:dyDescent="0.25">
      <c r="A76" t="s">
        <v>111</v>
      </c>
      <c r="B76" t="s">
        <v>19</v>
      </c>
      <c r="C76">
        <v>490400</v>
      </c>
      <c r="D76">
        <v>24300</v>
      </c>
      <c r="E76" t="s">
        <v>163</v>
      </c>
      <c r="F76" t="s">
        <v>76</v>
      </c>
      <c r="G76" t="s">
        <v>16</v>
      </c>
      <c r="H76">
        <v>5</v>
      </c>
      <c r="I76" t="s">
        <v>17</v>
      </c>
      <c r="J76">
        <v>3</v>
      </c>
      <c r="K76">
        <v>4.6097099999999998</v>
      </c>
      <c r="L76">
        <v>-74.08175</v>
      </c>
    </row>
    <row r="77" spans="1:12" x14ac:dyDescent="0.25">
      <c r="A77" t="s">
        <v>164</v>
      </c>
      <c r="B77" t="s">
        <v>13</v>
      </c>
      <c r="C77">
        <v>143600</v>
      </c>
      <c r="D77">
        <v>7900</v>
      </c>
      <c r="E77" t="s">
        <v>165</v>
      </c>
      <c r="F77" t="s">
        <v>52</v>
      </c>
      <c r="G77" t="s">
        <v>16</v>
      </c>
      <c r="H77">
        <v>1</v>
      </c>
      <c r="I77" t="s">
        <v>17</v>
      </c>
      <c r="J77">
        <v>1</v>
      </c>
      <c r="K77">
        <v>4.6097099999999998</v>
      </c>
      <c r="L77">
        <v>-74.08175</v>
      </c>
    </row>
    <row r="78" spans="1:12" x14ac:dyDescent="0.25">
      <c r="A78" t="s">
        <v>55</v>
      </c>
      <c r="B78" t="s">
        <v>13</v>
      </c>
      <c r="C78">
        <v>139100</v>
      </c>
      <c r="D78">
        <v>7600</v>
      </c>
      <c r="E78" t="s">
        <v>166</v>
      </c>
      <c r="F78" t="s">
        <v>54</v>
      </c>
      <c r="G78" t="s">
        <v>167</v>
      </c>
      <c r="H78">
        <v>2</v>
      </c>
      <c r="I78" t="s">
        <v>32</v>
      </c>
      <c r="J78">
        <v>1</v>
      </c>
      <c r="K78">
        <v>10.463139999999999</v>
      </c>
      <c r="L78">
        <v>-73.253219999999999</v>
      </c>
    </row>
    <row r="79" spans="1:12" x14ac:dyDescent="0.25">
      <c r="A79" t="s">
        <v>48</v>
      </c>
      <c r="B79" t="s">
        <v>24</v>
      </c>
      <c r="C79">
        <v>84600</v>
      </c>
      <c r="D79">
        <v>4900</v>
      </c>
      <c r="E79" t="s">
        <v>168</v>
      </c>
      <c r="F79" t="s">
        <v>15</v>
      </c>
      <c r="G79" t="s">
        <v>22</v>
      </c>
      <c r="H79">
        <v>5</v>
      </c>
      <c r="I79" t="s">
        <v>17</v>
      </c>
      <c r="J79">
        <v>1</v>
      </c>
      <c r="K79">
        <v>6.2518399999999996</v>
      </c>
      <c r="L79">
        <v>-75.563590000000005</v>
      </c>
    </row>
    <row r="80" spans="1:12" x14ac:dyDescent="0.25">
      <c r="A80" t="s">
        <v>85</v>
      </c>
      <c r="B80" t="s">
        <v>86</v>
      </c>
      <c r="C80">
        <v>401900</v>
      </c>
      <c r="D80">
        <v>19600</v>
      </c>
      <c r="E80" t="s">
        <v>169</v>
      </c>
      <c r="F80" t="s">
        <v>43</v>
      </c>
      <c r="G80" t="s">
        <v>22</v>
      </c>
      <c r="H80">
        <v>5</v>
      </c>
      <c r="I80" t="s">
        <v>17</v>
      </c>
      <c r="J80">
        <v>8</v>
      </c>
      <c r="K80">
        <v>6.2518399999999996</v>
      </c>
      <c r="L80">
        <v>-75.563590000000005</v>
      </c>
    </row>
    <row r="81" spans="1:12" x14ac:dyDescent="0.25">
      <c r="A81" t="s">
        <v>148</v>
      </c>
      <c r="B81" t="s">
        <v>13</v>
      </c>
      <c r="C81">
        <v>2172400</v>
      </c>
      <c r="D81">
        <v>113900</v>
      </c>
      <c r="E81" t="s">
        <v>170</v>
      </c>
      <c r="F81" t="s">
        <v>130</v>
      </c>
      <c r="G81" t="s">
        <v>16</v>
      </c>
      <c r="H81">
        <v>5</v>
      </c>
      <c r="I81" t="s">
        <v>32</v>
      </c>
      <c r="J81">
        <v>1</v>
      </c>
      <c r="K81">
        <v>4.6097099999999998</v>
      </c>
      <c r="L81">
        <v>-74.08175</v>
      </c>
    </row>
    <row r="82" spans="1:12" x14ac:dyDescent="0.25">
      <c r="A82" t="s">
        <v>171</v>
      </c>
      <c r="B82" t="s">
        <v>19</v>
      </c>
      <c r="C82">
        <v>296400</v>
      </c>
      <c r="D82">
        <v>14000</v>
      </c>
      <c r="E82" t="s">
        <v>172</v>
      </c>
      <c r="F82" t="s">
        <v>96</v>
      </c>
      <c r="G82" t="s">
        <v>91</v>
      </c>
      <c r="H82">
        <v>4</v>
      </c>
      <c r="I82" t="s">
        <v>17</v>
      </c>
      <c r="J82">
        <v>4</v>
      </c>
      <c r="K82">
        <v>10.968540000000001</v>
      </c>
      <c r="L82">
        <v>-74.781319999999994</v>
      </c>
    </row>
    <row r="83" spans="1:12" x14ac:dyDescent="0.25">
      <c r="A83" t="s">
        <v>33</v>
      </c>
      <c r="B83" t="s">
        <v>19</v>
      </c>
      <c r="C83">
        <v>368700</v>
      </c>
      <c r="D83">
        <v>19800</v>
      </c>
      <c r="E83" t="s">
        <v>173</v>
      </c>
      <c r="F83" t="s">
        <v>88</v>
      </c>
      <c r="G83" t="s">
        <v>16</v>
      </c>
      <c r="H83">
        <v>1</v>
      </c>
      <c r="I83" t="s">
        <v>17</v>
      </c>
      <c r="J83">
        <v>8</v>
      </c>
      <c r="K83">
        <v>4.6097099999999998</v>
      </c>
      <c r="L83">
        <v>-74.08175</v>
      </c>
    </row>
    <row r="84" spans="1:12" x14ac:dyDescent="0.25">
      <c r="A84" t="s">
        <v>23</v>
      </c>
      <c r="B84" t="s">
        <v>24</v>
      </c>
      <c r="C84">
        <v>130800</v>
      </c>
      <c r="D84">
        <v>5200</v>
      </c>
      <c r="E84" t="s">
        <v>174</v>
      </c>
      <c r="F84" t="s">
        <v>76</v>
      </c>
      <c r="G84" t="s">
        <v>22</v>
      </c>
      <c r="H84">
        <v>5</v>
      </c>
      <c r="I84" t="s">
        <v>17</v>
      </c>
      <c r="J84">
        <v>1</v>
      </c>
      <c r="K84">
        <v>6.2518399999999996</v>
      </c>
      <c r="L84">
        <v>-75.563590000000005</v>
      </c>
    </row>
    <row r="85" spans="1:12" x14ac:dyDescent="0.25">
      <c r="A85" t="s">
        <v>148</v>
      </c>
      <c r="B85" t="s">
        <v>13</v>
      </c>
      <c r="C85">
        <v>1396500</v>
      </c>
      <c r="D85">
        <v>74800</v>
      </c>
      <c r="E85" t="s">
        <v>175</v>
      </c>
      <c r="F85" t="s">
        <v>52</v>
      </c>
      <c r="G85" t="s">
        <v>22</v>
      </c>
      <c r="H85">
        <v>5</v>
      </c>
      <c r="I85" t="s">
        <v>17</v>
      </c>
      <c r="J85">
        <v>9</v>
      </c>
      <c r="K85">
        <v>6.2518399999999996</v>
      </c>
      <c r="L85">
        <v>-75.563590000000005</v>
      </c>
    </row>
    <row r="86" spans="1:12" x14ac:dyDescent="0.25">
      <c r="A86" t="s">
        <v>158</v>
      </c>
      <c r="B86" t="s">
        <v>62</v>
      </c>
      <c r="C86">
        <v>42100</v>
      </c>
      <c r="D86">
        <v>6900</v>
      </c>
      <c r="E86" t="s">
        <v>176</v>
      </c>
      <c r="F86" t="s">
        <v>130</v>
      </c>
      <c r="G86" t="s">
        <v>27</v>
      </c>
      <c r="H86">
        <v>5</v>
      </c>
      <c r="I86" t="s">
        <v>17</v>
      </c>
      <c r="J86">
        <v>2</v>
      </c>
      <c r="K86">
        <v>10.39972</v>
      </c>
      <c r="L86">
        <v>-75.514439999999993</v>
      </c>
    </row>
    <row r="87" spans="1:12" x14ac:dyDescent="0.25">
      <c r="A87" t="s">
        <v>39</v>
      </c>
      <c r="B87" t="s">
        <v>24</v>
      </c>
      <c r="C87">
        <v>44800</v>
      </c>
      <c r="D87">
        <v>2600</v>
      </c>
      <c r="E87" t="s">
        <v>177</v>
      </c>
      <c r="F87" t="s">
        <v>35</v>
      </c>
      <c r="G87" t="s">
        <v>178</v>
      </c>
      <c r="H87">
        <v>5</v>
      </c>
      <c r="I87" t="s">
        <v>17</v>
      </c>
      <c r="J87">
        <v>10</v>
      </c>
      <c r="K87">
        <v>1.2136100000000001</v>
      </c>
      <c r="L87">
        <v>-77.281109999999998</v>
      </c>
    </row>
    <row r="88" spans="1:12" x14ac:dyDescent="0.25">
      <c r="A88" t="s">
        <v>135</v>
      </c>
      <c r="B88" t="s">
        <v>58</v>
      </c>
      <c r="C88">
        <v>35300</v>
      </c>
      <c r="D88">
        <v>2300</v>
      </c>
      <c r="E88" t="s">
        <v>179</v>
      </c>
      <c r="F88" t="s">
        <v>93</v>
      </c>
      <c r="G88" t="s">
        <v>16</v>
      </c>
      <c r="H88">
        <v>4</v>
      </c>
      <c r="I88" t="s">
        <v>17</v>
      </c>
      <c r="J88">
        <v>1</v>
      </c>
      <c r="K88">
        <v>4.6097099999999998</v>
      </c>
      <c r="L88">
        <v>-74.08175</v>
      </c>
    </row>
    <row r="89" spans="1:12" x14ac:dyDescent="0.25">
      <c r="A89" t="s">
        <v>33</v>
      </c>
      <c r="B89" t="s">
        <v>19</v>
      </c>
      <c r="C89">
        <v>444800</v>
      </c>
      <c r="D89">
        <v>24100</v>
      </c>
      <c r="E89" t="s">
        <v>180</v>
      </c>
      <c r="F89" t="s">
        <v>160</v>
      </c>
      <c r="G89" t="s">
        <v>22</v>
      </c>
      <c r="H89">
        <v>5</v>
      </c>
      <c r="I89" t="s">
        <v>32</v>
      </c>
      <c r="J89">
        <v>1</v>
      </c>
      <c r="K89">
        <v>6.2518399999999996</v>
      </c>
      <c r="L89">
        <v>-75.563590000000005</v>
      </c>
    </row>
    <row r="90" spans="1:12" x14ac:dyDescent="0.25">
      <c r="A90" t="s">
        <v>33</v>
      </c>
      <c r="B90" t="s">
        <v>19</v>
      </c>
      <c r="C90">
        <v>412500</v>
      </c>
      <c r="D90">
        <v>20200</v>
      </c>
      <c r="E90" t="s">
        <v>181</v>
      </c>
      <c r="F90" t="s">
        <v>43</v>
      </c>
      <c r="G90" t="s">
        <v>16</v>
      </c>
      <c r="H90">
        <v>1</v>
      </c>
      <c r="I90" t="s">
        <v>17</v>
      </c>
      <c r="J90">
        <v>7</v>
      </c>
      <c r="K90">
        <v>4.6097099999999998</v>
      </c>
      <c r="L90">
        <v>-74.08175</v>
      </c>
    </row>
    <row r="91" spans="1:12" x14ac:dyDescent="0.25">
      <c r="A91" t="s">
        <v>74</v>
      </c>
      <c r="B91" t="s">
        <v>62</v>
      </c>
      <c r="C91">
        <v>59800</v>
      </c>
      <c r="D91">
        <v>4200</v>
      </c>
      <c r="E91" t="s">
        <v>132</v>
      </c>
      <c r="F91" t="s">
        <v>88</v>
      </c>
      <c r="G91" t="s">
        <v>16</v>
      </c>
      <c r="H91">
        <v>5</v>
      </c>
      <c r="I91" t="s">
        <v>17</v>
      </c>
      <c r="J91">
        <v>3</v>
      </c>
      <c r="K91">
        <v>4.6097099999999998</v>
      </c>
      <c r="L91">
        <v>-74.08175</v>
      </c>
    </row>
    <row r="92" spans="1:12" x14ac:dyDescent="0.25">
      <c r="A92" t="s">
        <v>39</v>
      </c>
      <c r="B92" t="s">
        <v>24</v>
      </c>
      <c r="C92">
        <v>42000</v>
      </c>
      <c r="D92">
        <v>0</v>
      </c>
      <c r="E92" t="s">
        <v>182</v>
      </c>
      <c r="F92" t="s">
        <v>47</v>
      </c>
      <c r="G92" t="s">
        <v>31</v>
      </c>
      <c r="H92">
        <v>2</v>
      </c>
      <c r="I92" t="s">
        <v>17</v>
      </c>
      <c r="J92">
        <v>7</v>
      </c>
      <c r="K92">
        <v>3.4372199999999999</v>
      </c>
      <c r="L92">
        <v>-76.522499999999994</v>
      </c>
    </row>
    <row r="93" spans="1:12" x14ac:dyDescent="0.25">
      <c r="A93" t="s">
        <v>103</v>
      </c>
      <c r="B93" t="s">
        <v>13</v>
      </c>
      <c r="C93">
        <v>288300</v>
      </c>
      <c r="D93">
        <v>13500</v>
      </c>
      <c r="E93" t="s">
        <v>183</v>
      </c>
      <c r="F93" t="s">
        <v>54</v>
      </c>
      <c r="G93" t="s">
        <v>16</v>
      </c>
      <c r="H93">
        <v>5</v>
      </c>
      <c r="I93" t="s">
        <v>32</v>
      </c>
      <c r="J93">
        <v>1</v>
      </c>
      <c r="K93">
        <v>4.6097099999999998</v>
      </c>
      <c r="L93">
        <v>-74.08175</v>
      </c>
    </row>
    <row r="94" spans="1:12" x14ac:dyDescent="0.25">
      <c r="A94" t="s">
        <v>184</v>
      </c>
      <c r="B94" t="s">
        <v>86</v>
      </c>
      <c r="C94">
        <v>434600</v>
      </c>
      <c r="D94">
        <v>23500</v>
      </c>
      <c r="E94" t="s">
        <v>185</v>
      </c>
      <c r="F94" t="s">
        <v>54</v>
      </c>
      <c r="G94" t="s">
        <v>16</v>
      </c>
      <c r="H94">
        <v>5</v>
      </c>
      <c r="I94" t="s">
        <v>17</v>
      </c>
      <c r="J94">
        <v>5</v>
      </c>
      <c r="K94">
        <v>4.6097099999999998</v>
      </c>
      <c r="L94">
        <v>-74.08175</v>
      </c>
    </row>
    <row r="95" spans="1:12" x14ac:dyDescent="0.25">
      <c r="A95" t="s">
        <v>78</v>
      </c>
      <c r="B95" t="s">
        <v>19</v>
      </c>
      <c r="C95">
        <v>245600</v>
      </c>
      <c r="D95">
        <v>11300</v>
      </c>
      <c r="E95" t="s">
        <v>186</v>
      </c>
      <c r="F95" t="s">
        <v>130</v>
      </c>
      <c r="G95" t="s">
        <v>167</v>
      </c>
      <c r="H95">
        <v>3</v>
      </c>
      <c r="I95" t="s">
        <v>17</v>
      </c>
      <c r="J95">
        <v>5</v>
      </c>
      <c r="K95">
        <v>10.463139999999999</v>
      </c>
      <c r="L95">
        <v>-73.253219999999999</v>
      </c>
    </row>
    <row r="96" spans="1:12" x14ac:dyDescent="0.25">
      <c r="A96" t="s">
        <v>144</v>
      </c>
      <c r="B96" t="s">
        <v>65</v>
      </c>
      <c r="C96">
        <v>53800</v>
      </c>
      <c r="D96">
        <v>1100</v>
      </c>
      <c r="E96" t="s">
        <v>187</v>
      </c>
      <c r="F96" t="s">
        <v>160</v>
      </c>
      <c r="G96" t="s">
        <v>22</v>
      </c>
      <c r="H96">
        <v>1</v>
      </c>
      <c r="I96" t="s">
        <v>17</v>
      </c>
      <c r="J96">
        <v>10</v>
      </c>
      <c r="K96">
        <v>6.2518399999999996</v>
      </c>
      <c r="L96">
        <v>-75.563590000000005</v>
      </c>
    </row>
    <row r="97" spans="1:12" x14ac:dyDescent="0.25">
      <c r="A97" t="s">
        <v>28</v>
      </c>
      <c r="B97" t="s">
        <v>29</v>
      </c>
      <c r="C97">
        <v>722600</v>
      </c>
      <c r="D97">
        <v>36700</v>
      </c>
      <c r="E97" t="s">
        <v>188</v>
      </c>
      <c r="F97" t="s">
        <v>93</v>
      </c>
      <c r="G97" t="s">
        <v>126</v>
      </c>
      <c r="H97">
        <v>5</v>
      </c>
      <c r="I97" t="s">
        <v>32</v>
      </c>
      <c r="J97">
        <v>1</v>
      </c>
      <c r="K97">
        <v>7.89391</v>
      </c>
      <c r="L97">
        <v>-72.507819999999995</v>
      </c>
    </row>
    <row r="98" spans="1:12" x14ac:dyDescent="0.25">
      <c r="A98" t="s">
        <v>57</v>
      </c>
      <c r="B98" t="s">
        <v>58</v>
      </c>
      <c r="C98">
        <v>78300</v>
      </c>
      <c r="D98">
        <v>4600</v>
      </c>
      <c r="E98" t="s">
        <v>189</v>
      </c>
      <c r="F98" t="s">
        <v>96</v>
      </c>
      <c r="G98" t="s">
        <v>31</v>
      </c>
      <c r="H98">
        <v>5</v>
      </c>
      <c r="I98" t="s">
        <v>17</v>
      </c>
      <c r="J98">
        <v>10</v>
      </c>
      <c r="K98">
        <v>3.4372199999999999</v>
      </c>
      <c r="L98">
        <v>-76.522499999999994</v>
      </c>
    </row>
    <row r="99" spans="1:12" x14ac:dyDescent="0.25">
      <c r="A99" t="s">
        <v>18</v>
      </c>
      <c r="B99" t="s">
        <v>19</v>
      </c>
      <c r="C99">
        <v>279300</v>
      </c>
      <c r="D99">
        <v>15300</v>
      </c>
      <c r="E99" t="s">
        <v>30</v>
      </c>
      <c r="F99" t="s">
        <v>160</v>
      </c>
      <c r="G99" t="s">
        <v>16</v>
      </c>
      <c r="H99">
        <v>2</v>
      </c>
      <c r="I99" t="s">
        <v>17</v>
      </c>
      <c r="J99">
        <v>6</v>
      </c>
      <c r="K99">
        <v>4.6097099999999998</v>
      </c>
      <c r="L99">
        <v>-74.08175</v>
      </c>
    </row>
    <row r="100" spans="1:12" x14ac:dyDescent="0.25">
      <c r="A100" t="s">
        <v>61</v>
      </c>
      <c r="B100" t="s">
        <v>62</v>
      </c>
      <c r="C100">
        <v>475100</v>
      </c>
      <c r="D100">
        <v>23500</v>
      </c>
      <c r="E100" t="s">
        <v>190</v>
      </c>
      <c r="F100" t="s">
        <v>26</v>
      </c>
      <c r="G100" t="s">
        <v>22</v>
      </c>
      <c r="H100">
        <v>5</v>
      </c>
      <c r="I100" t="s">
        <v>17</v>
      </c>
      <c r="J100">
        <v>4</v>
      </c>
      <c r="K100">
        <v>6.2518399999999996</v>
      </c>
      <c r="L100">
        <v>-75.563590000000005</v>
      </c>
    </row>
    <row r="101" spans="1:12" x14ac:dyDescent="0.25">
      <c r="A101" t="s">
        <v>57</v>
      </c>
      <c r="B101" t="s">
        <v>58</v>
      </c>
      <c r="C101">
        <v>72600</v>
      </c>
      <c r="D101">
        <v>2100</v>
      </c>
      <c r="E101" t="s">
        <v>191</v>
      </c>
      <c r="F101" t="s">
        <v>76</v>
      </c>
      <c r="G101" t="s">
        <v>22</v>
      </c>
      <c r="H101">
        <v>5</v>
      </c>
      <c r="I101" t="s">
        <v>17</v>
      </c>
      <c r="J101">
        <v>1</v>
      </c>
      <c r="K101">
        <v>6.2518399999999996</v>
      </c>
      <c r="L101">
        <v>-75.563590000000005</v>
      </c>
    </row>
    <row r="102" spans="1:12" x14ac:dyDescent="0.25">
      <c r="A102" t="s">
        <v>192</v>
      </c>
      <c r="B102" t="s">
        <v>65</v>
      </c>
      <c r="C102">
        <v>49400</v>
      </c>
      <c r="D102">
        <v>3300</v>
      </c>
      <c r="E102" t="s">
        <v>193</v>
      </c>
      <c r="F102" t="s">
        <v>54</v>
      </c>
      <c r="G102" t="s">
        <v>16</v>
      </c>
      <c r="H102">
        <v>5</v>
      </c>
      <c r="I102" t="s">
        <v>17</v>
      </c>
      <c r="J102">
        <v>4</v>
      </c>
      <c r="K102">
        <v>4.6097099999999998</v>
      </c>
      <c r="L102">
        <v>-74.08175</v>
      </c>
    </row>
    <row r="103" spans="1:12" x14ac:dyDescent="0.25">
      <c r="A103" t="s">
        <v>89</v>
      </c>
      <c r="B103" t="s">
        <v>62</v>
      </c>
      <c r="C103">
        <v>22800</v>
      </c>
      <c r="D103">
        <v>7300</v>
      </c>
      <c r="E103" t="s">
        <v>194</v>
      </c>
      <c r="F103" t="s">
        <v>96</v>
      </c>
      <c r="G103" t="s">
        <v>22</v>
      </c>
      <c r="H103">
        <v>5</v>
      </c>
      <c r="I103" t="s">
        <v>146</v>
      </c>
      <c r="J103">
        <v>1</v>
      </c>
      <c r="K103">
        <v>6.2518399999999996</v>
      </c>
      <c r="L103">
        <v>-75.563590000000005</v>
      </c>
    </row>
    <row r="104" spans="1:12" x14ac:dyDescent="0.25">
      <c r="A104" t="s">
        <v>39</v>
      </c>
      <c r="B104" t="s">
        <v>24</v>
      </c>
      <c r="C104">
        <v>54600</v>
      </c>
      <c r="D104">
        <v>1100</v>
      </c>
      <c r="E104" t="s">
        <v>195</v>
      </c>
      <c r="F104" t="s">
        <v>15</v>
      </c>
      <c r="G104" t="s">
        <v>16</v>
      </c>
      <c r="H104">
        <v>4</v>
      </c>
      <c r="I104" t="s">
        <v>17</v>
      </c>
      <c r="J104">
        <v>1</v>
      </c>
      <c r="K104">
        <v>4.6097099999999998</v>
      </c>
      <c r="L104">
        <v>-74.08175</v>
      </c>
    </row>
    <row r="105" spans="1:12" x14ac:dyDescent="0.25">
      <c r="A105" t="s">
        <v>80</v>
      </c>
      <c r="B105" t="s">
        <v>65</v>
      </c>
      <c r="C105">
        <v>33500</v>
      </c>
      <c r="D105">
        <v>0</v>
      </c>
      <c r="E105" t="s">
        <v>181</v>
      </c>
      <c r="F105" t="s">
        <v>35</v>
      </c>
      <c r="G105" t="s">
        <v>16</v>
      </c>
      <c r="H105">
        <v>5</v>
      </c>
      <c r="I105" t="s">
        <v>38</v>
      </c>
      <c r="J105">
        <v>1</v>
      </c>
      <c r="K105">
        <v>4.6097099999999998</v>
      </c>
      <c r="L105">
        <v>-74.08175</v>
      </c>
    </row>
    <row r="106" spans="1:12" x14ac:dyDescent="0.25">
      <c r="A106" t="s">
        <v>196</v>
      </c>
      <c r="B106" t="s">
        <v>13</v>
      </c>
      <c r="C106">
        <v>701900</v>
      </c>
      <c r="D106">
        <v>35600</v>
      </c>
      <c r="E106" t="s">
        <v>197</v>
      </c>
      <c r="F106" t="s">
        <v>26</v>
      </c>
      <c r="G106" t="s">
        <v>16</v>
      </c>
      <c r="H106">
        <v>5</v>
      </c>
      <c r="I106" t="s">
        <v>32</v>
      </c>
      <c r="J106">
        <v>1</v>
      </c>
      <c r="K106">
        <v>4.6097099999999998</v>
      </c>
      <c r="L106">
        <v>-74.08175</v>
      </c>
    </row>
    <row r="107" spans="1:12" x14ac:dyDescent="0.25">
      <c r="A107" t="s">
        <v>122</v>
      </c>
      <c r="B107" t="s">
        <v>29</v>
      </c>
      <c r="C107">
        <v>1438900</v>
      </c>
      <c r="D107">
        <v>77300</v>
      </c>
      <c r="E107" t="s">
        <v>198</v>
      </c>
      <c r="F107" t="s">
        <v>130</v>
      </c>
      <c r="G107" t="s">
        <v>22</v>
      </c>
      <c r="H107">
        <v>1</v>
      </c>
      <c r="I107" t="s">
        <v>17</v>
      </c>
      <c r="J107">
        <v>1</v>
      </c>
      <c r="K107">
        <v>6.2518399999999996</v>
      </c>
      <c r="L107">
        <v>-75.563590000000005</v>
      </c>
    </row>
    <row r="108" spans="1:12" x14ac:dyDescent="0.25">
      <c r="A108" t="s">
        <v>164</v>
      </c>
      <c r="B108" t="s">
        <v>13</v>
      </c>
      <c r="C108">
        <v>55300</v>
      </c>
      <c r="D108">
        <v>4000</v>
      </c>
      <c r="E108" t="s">
        <v>199</v>
      </c>
      <c r="F108" t="s">
        <v>35</v>
      </c>
      <c r="G108" t="s">
        <v>16</v>
      </c>
      <c r="H108">
        <v>1</v>
      </c>
      <c r="I108" t="s">
        <v>17</v>
      </c>
      <c r="J108">
        <v>4</v>
      </c>
      <c r="K108">
        <v>4.6097099999999998</v>
      </c>
      <c r="L108">
        <v>-74.08175</v>
      </c>
    </row>
    <row r="109" spans="1:12" x14ac:dyDescent="0.25">
      <c r="A109" t="s">
        <v>39</v>
      </c>
      <c r="B109" t="s">
        <v>24</v>
      </c>
      <c r="C109">
        <v>53200</v>
      </c>
      <c r="D109">
        <v>3100</v>
      </c>
      <c r="E109" t="s">
        <v>200</v>
      </c>
      <c r="F109" t="s">
        <v>88</v>
      </c>
      <c r="G109" t="s">
        <v>201</v>
      </c>
      <c r="H109">
        <v>5</v>
      </c>
      <c r="I109" t="s">
        <v>17</v>
      </c>
      <c r="J109">
        <v>8</v>
      </c>
      <c r="K109">
        <v>11.54444</v>
      </c>
      <c r="L109">
        <v>-72.907219999999995</v>
      </c>
    </row>
    <row r="110" spans="1:12" x14ac:dyDescent="0.25">
      <c r="A110" t="s">
        <v>171</v>
      </c>
      <c r="B110" t="s">
        <v>19</v>
      </c>
      <c r="C110">
        <v>222500</v>
      </c>
      <c r="D110">
        <v>12400</v>
      </c>
      <c r="E110" t="s">
        <v>202</v>
      </c>
      <c r="F110" t="s">
        <v>21</v>
      </c>
      <c r="G110" t="s">
        <v>16</v>
      </c>
      <c r="H110">
        <v>3</v>
      </c>
      <c r="I110" t="s">
        <v>32</v>
      </c>
      <c r="J110">
        <v>1</v>
      </c>
      <c r="K110">
        <v>4.6097099999999998</v>
      </c>
      <c r="L110">
        <v>-74.08175</v>
      </c>
    </row>
    <row r="111" spans="1:12" x14ac:dyDescent="0.25">
      <c r="A111" t="s">
        <v>61</v>
      </c>
      <c r="B111" t="s">
        <v>62</v>
      </c>
      <c r="C111">
        <v>535900</v>
      </c>
      <c r="D111">
        <v>29200</v>
      </c>
      <c r="E111" t="s">
        <v>203</v>
      </c>
      <c r="F111" t="s">
        <v>130</v>
      </c>
      <c r="G111" t="s">
        <v>16</v>
      </c>
      <c r="H111">
        <v>3</v>
      </c>
      <c r="I111" t="s">
        <v>17</v>
      </c>
      <c r="J111">
        <v>1</v>
      </c>
      <c r="K111">
        <v>4.6097099999999998</v>
      </c>
      <c r="L111">
        <v>-74.08175</v>
      </c>
    </row>
    <row r="112" spans="1:12" x14ac:dyDescent="0.25">
      <c r="A112" t="s">
        <v>204</v>
      </c>
      <c r="B112" t="s">
        <v>13</v>
      </c>
      <c r="C112">
        <v>172300</v>
      </c>
      <c r="D112">
        <v>9400</v>
      </c>
      <c r="E112" t="s">
        <v>205</v>
      </c>
      <c r="F112" t="s">
        <v>160</v>
      </c>
      <c r="G112" t="s">
        <v>16</v>
      </c>
      <c r="H112">
        <v>5</v>
      </c>
      <c r="I112" t="s">
        <v>17</v>
      </c>
      <c r="J112">
        <v>8</v>
      </c>
      <c r="K112">
        <v>4.6097099999999998</v>
      </c>
      <c r="L112">
        <v>-74.08175</v>
      </c>
    </row>
    <row r="113" spans="1:12" x14ac:dyDescent="0.25">
      <c r="A113" t="s">
        <v>64</v>
      </c>
      <c r="B113" t="s">
        <v>65</v>
      </c>
      <c r="C113">
        <v>39700</v>
      </c>
      <c r="D113">
        <v>2300</v>
      </c>
      <c r="E113" t="s">
        <v>20</v>
      </c>
      <c r="F113" t="s">
        <v>35</v>
      </c>
      <c r="G113" t="s">
        <v>16</v>
      </c>
      <c r="H113">
        <v>5</v>
      </c>
      <c r="I113" t="s">
        <v>17</v>
      </c>
      <c r="J113">
        <v>10</v>
      </c>
      <c r="K113">
        <v>4.6097099999999998</v>
      </c>
      <c r="L113">
        <v>-74.08175</v>
      </c>
    </row>
    <row r="114" spans="1:12" x14ac:dyDescent="0.25">
      <c r="A114" t="s">
        <v>74</v>
      </c>
      <c r="B114" t="s">
        <v>62</v>
      </c>
      <c r="C114">
        <v>66900</v>
      </c>
      <c r="D114">
        <v>5900</v>
      </c>
      <c r="E114" t="s">
        <v>206</v>
      </c>
      <c r="F114" t="s">
        <v>35</v>
      </c>
      <c r="G114" t="s">
        <v>16</v>
      </c>
      <c r="H114">
        <v>4</v>
      </c>
      <c r="I114" t="s">
        <v>17</v>
      </c>
      <c r="J114">
        <v>1</v>
      </c>
      <c r="K114">
        <v>4.6097099999999998</v>
      </c>
      <c r="L114">
        <v>-74.08175</v>
      </c>
    </row>
    <row r="115" spans="1:12" x14ac:dyDescent="0.25">
      <c r="A115" t="s">
        <v>70</v>
      </c>
      <c r="B115" t="s">
        <v>13</v>
      </c>
      <c r="C115">
        <v>2761500</v>
      </c>
      <c r="D115">
        <v>147300</v>
      </c>
      <c r="E115" t="s">
        <v>207</v>
      </c>
      <c r="F115" t="s">
        <v>54</v>
      </c>
      <c r="G115" t="s">
        <v>16</v>
      </c>
      <c r="H115">
        <v>5</v>
      </c>
      <c r="I115" t="s">
        <v>32</v>
      </c>
      <c r="J115">
        <v>1</v>
      </c>
      <c r="K115">
        <v>4.6097099999999998</v>
      </c>
      <c r="L115">
        <v>-74.08175</v>
      </c>
    </row>
    <row r="116" spans="1:12" x14ac:dyDescent="0.25">
      <c r="A116" t="s">
        <v>28</v>
      </c>
      <c r="B116" t="s">
        <v>29</v>
      </c>
      <c r="C116">
        <v>555800</v>
      </c>
      <c r="D116">
        <v>29800</v>
      </c>
      <c r="E116" t="s">
        <v>208</v>
      </c>
      <c r="F116" t="s">
        <v>35</v>
      </c>
      <c r="G116" t="s">
        <v>16</v>
      </c>
      <c r="H116">
        <v>5</v>
      </c>
      <c r="I116" t="s">
        <v>17</v>
      </c>
      <c r="J116">
        <v>1</v>
      </c>
      <c r="K116">
        <v>4.6097099999999998</v>
      </c>
      <c r="L116">
        <v>-74.08175</v>
      </c>
    </row>
    <row r="117" spans="1:12" x14ac:dyDescent="0.25">
      <c r="A117" t="s">
        <v>50</v>
      </c>
      <c r="B117" t="s">
        <v>29</v>
      </c>
      <c r="C117">
        <v>2185100</v>
      </c>
      <c r="D117">
        <v>114500</v>
      </c>
      <c r="E117" t="s">
        <v>209</v>
      </c>
      <c r="F117" t="s">
        <v>35</v>
      </c>
      <c r="G117" t="s">
        <v>16</v>
      </c>
      <c r="H117">
        <v>1</v>
      </c>
      <c r="I117" t="s">
        <v>38</v>
      </c>
      <c r="J117">
        <v>1</v>
      </c>
      <c r="K117">
        <v>4.6097099999999998</v>
      </c>
      <c r="L117">
        <v>-74.08175</v>
      </c>
    </row>
    <row r="118" spans="1:12" x14ac:dyDescent="0.25">
      <c r="A118" t="s">
        <v>80</v>
      </c>
      <c r="B118" t="s">
        <v>65</v>
      </c>
      <c r="C118">
        <v>44400</v>
      </c>
      <c r="D118">
        <v>0</v>
      </c>
      <c r="E118" t="s">
        <v>210</v>
      </c>
      <c r="F118" t="s">
        <v>93</v>
      </c>
      <c r="G118" t="s">
        <v>27</v>
      </c>
      <c r="H118">
        <v>1</v>
      </c>
      <c r="I118" t="s">
        <v>17</v>
      </c>
      <c r="J118">
        <v>4</v>
      </c>
      <c r="K118">
        <v>10.39972</v>
      </c>
      <c r="L118">
        <v>-75.514439999999993</v>
      </c>
    </row>
    <row r="119" spans="1:12" x14ac:dyDescent="0.25">
      <c r="A119" t="s">
        <v>36</v>
      </c>
      <c r="B119" t="s">
        <v>24</v>
      </c>
      <c r="C119">
        <v>30900</v>
      </c>
      <c r="D119">
        <v>0</v>
      </c>
      <c r="E119" t="s">
        <v>211</v>
      </c>
      <c r="F119" t="s">
        <v>26</v>
      </c>
      <c r="G119" t="s">
        <v>109</v>
      </c>
      <c r="H119">
        <v>2</v>
      </c>
      <c r="I119" t="s">
        <v>32</v>
      </c>
      <c r="J119">
        <v>1</v>
      </c>
      <c r="K119">
        <v>4.1420000000000003</v>
      </c>
      <c r="L119">
        <v>-73.626639999999995</v>
      </c>
    </row>
    <row r="120" spans="1:12" x14ac:dyDescent="0.25">
      <c r="A120" t="s">
        <v>70</v>
      </c>
      <c r="B120" t="s">
        <v>13</v>
      </c>
      <c r="C120">
        <v>2824600</v>
      </c>
      <c r="D120">
        <v>150600</v>
      </c>
      <c r="E120" t="s">
        <v>212</v>
      </c>
      <c r="F120" t="s">
        <v>96</v>
      </c>
      <c r="G120" t="s">
        <v>178</v>
      </c>
      <c r="H120">
        <v>5</v>
      </c>
      <c r="I120" t="s">
        <v>17</v>
      </c>
      <c r="J120">
        <v>1</v>
      </c>
      <c r="K120">
        <v>1.2136100000000001</v>
      </c>
      <c r="L120">
        <v>-77.281109999999998</v>
      </c>
    </row>
    <row r="121" spans="1:12" x14ac:dyDescent="0.25">
      <c r="A121" t="s">
        <v>41</v>
      </c>
      <c r="B121" t="s">
        <v>29</v>
      </c>
      <c r="C121">
        <v>1527900</v>
      </c>
      <c r="D121">
        <v>82000</v>
      </c>
      <c r="E121" t="s">
        <v>213</v>
      </c>
      <c r="F121" t="s">
        <v>43</v>
      </c>
      <c r="G121" t="s">
        <v>16</v>
      </c>
      <c r="H121">
        <v>2</v>
      </c>
      <c r="I121" t="s">
        <v>17</v>
      </c>
      <c r="J121">
        <v>2</v>
      </c>
      <c r="K121">
        <v>4.6097099999999998</v>
      </c>
      <c r="L121">
        <v>-74.08175</v>
      </c>
    </row>
    <row r="122" spans="1:12" x14ac:dyDescent="0.25">
      <c r="A122" t="s">
        <v>214</v>
      </c>
      <c r="B122" t="s">
        <v>19</v>
      </c>
      <c r="C122">
        <v>182800</v>
      </c>
      <c r="D122">
        <v>10100</v>
      </c>
      <c r="E122" t="s">
        <v>215</v>
      </c>
      <c r="F122" t="s">
        <v>96</v>
      </c>
      <c r="G122" t="s">
        <v>31</v>
      </c>
      <c r="H122">
        <v>5</v>
      </c>
      <c r="I122" t="s">
        <v>32</v>
      </c>
      <c r="J122">
        <v>1</v>
      </c>
      <c r="K122">
        <v>3.4372199999999999</v>
      </c>
      <c r="L122">
        <v>-76.522499999999994</v>
      </c>
    </row>
    <row r="123" spans="1:12" x14ac:dyDescent="0.25">
      <c r="A123" t="s">
        <v>28</v>
      </c>
      <c r="B123" t="s">
        <v>29</v>
      </c>
      <c r="C123">
        <v>714200</v>
      </c>
      <c r="D123">
        <v>38400</v>
      </c>
      <c r="E123" t="s">
        <v>216</v>
      </c>
      <c r="F123" t="s">
        <v>15</v>
      </c>
      <c r="G123" t="s">
        <v>16</v>
      </c>
      <c r="H123">
        <v>5</v>
      </c>
      <c r="I123" t="s">
        <v>17</v>
      </c>
      <c r="J123">
        <v>5</v>
      </c>
      <c r="K123">
        <v>4.6097099999999998</v>
      </c>
      <c r="L123">
        <v>-74.08175</v>
      </c>
    </row>
    <row r="124" spans="1:12" x14ac:dyDescent="0.25">
      <c r="A124" t="s">
        <v>57</v>
      </c>
      <c r="B124" t="s">
        <v>58</v>
      </c>
      <c r="C124">
        <v>83300</v>
      </c>
      <c r="D124">
        <v>2600</v>
      </c>
      <c r="E124" t="s">
        <v>217</v>
      </c>
      <c r="F124" t="s">
        <v>21</v>
      </c>
      <c r="G124" t="s">
        <v>22</v>
      </c>
      <c r="H124">
        <v>1</v>
      </c>
      <c r="I124" t="s">
        <v>17</v>
      </c>
      <c r="J124">
        <v>10</v>
      </c>
      <c r="K124">
        <v>6.2518399999999996</v>
      </c>
      <c r="L124">
        <v>-75.563590000000005</v>
      </c>
    </row>
    <row r="125" spans="1:12" x14ac:dyDescent="0.25">
      <c r="A125" t="s">
        <v>74</v>
      </c>
      <c r="B125" t="s">
        <v>62</v>
      </c>
      <c r="C125">
        <v>35000</v>
      </c>
      <c r="D125">
        <v>2600</v>
      </c>
      <c r="E125" t="s">
        <v>218</v>
      </c>
      <c r="F125" t="s">
        <v>15</v>
      </c>
      <c r="G125" t="s">
        <v>22</v>
      </c>
      <c r="H125">
        <v>5</v>
      </c>
      <c r="I125" t="s">
        <v>17</v>
      </c>
      <c r="J125">
        <v>2</v>
      </c>
      <c r="K125">
        <v>6.2518399999999996</v>
      </c>
      <c r="L125">
        <v>-75.563590000000005</v>
      </c>
    </row>
    <row r="126" spans="1:12" x14ac:dyDescent="0.25">
      <c r="A126" t="s">
        <v>219</v>
      </c>
      <c r="B126" t="s">
        <v>19</v>
      </c>
      <c r="C126">
        <v>695100</v>
      </c>
      <c r="D126">
        <v>37200</v>
      </c>
      <c r="E126" t="s">
        <v>220</v>
      </c>
      <c r="F126" t="s">
        <v>47</v>
      </c>
      <c r="G126" t="s">
        <v>16</v>
      </c>
      <c r="H126">
        <v>4</v>
      </c>
      <c r="I126" t="s">
        <v>17</v>
      </c>
      <c r="J126">
        <v>5</v>
      </c>
      <c r="K126">
        <v>4.6097099999999998</v>
      </c>
      <c r="L126">
        <v>-74.08175</v>
      </c>
    </row>
    <row r="127" spans="1:12" x14ac:dyDescent="0.25">
      <c r="A127" t="s">
        <v>144</v>
      </c>
      <c r="B127" t="s">
        <v>65</v>
      </c>
      <c r="C127">
        <v>69700</v>
      </c>
      <c r="D127">
        <v>10500</v>
      </c>
      <c r="E127" t="s">
        <v>221</v>
      </c>
      <c r="F127" t="s">
        <v>21</v>
      </c>
      <c r="G127" t="s">
        <v>16</v>
      </c>
      <c r="H127">
        <v>5</v>
      </c>
      <c r="I127" t="s">
        <v>17</v>
      </c>
      <c r="J127">
        <v>2</v>
      </c>
      <c r="K127">
        <v>4.6097099999999998</v>
      </c>
      <c r="L127">
        <v>-74.08175</v>
      </c>
    </row>
    <row r="128" spans="1:12" x14ac:dyDescent="0.25">
      <c r="A128" t="s">
        <v>45</v>
      </c>
      <c r="B128" t="s">
        <v>29</v>
      </c>
      <c r="C128">
        <v>1356900</v>
      </c>
      <c r="D128">
        <v>74600</v>
      </c>
      <c r="E128" t="s">
        <v>222</v>
      </c>
      <c r="F128" t="s">
        <v>96</v>
      </c>
      <c r="G128" t="s">
        <v>178</v>
      </c>
      <c r="H128">
        <v>3</v>
      </c>
      <c r="I128" t="s">
        <v>17</v>
      </c>
      <c r="J128">
        <v>2</v>
      </c>
      <c r="K128">
        <v>1.2136100000000001</v>
      </c>
      <c r="L128">
        <v>-77.281109999999998</v>
      </c>
    </row>
    <row r="129" spans="1:12" x14ac:dyDescent="0.25">
      <c r="A129" t="s">
        <v>148</v>
      </c>
      <c r="B129" t="s">
        <v>13</v>
      </c>
      <c r="C129">
        <v>2351400</v>
      </c>
      <c r="D129">
        <v>129900</v>
      </c>
      <c r="E129" t="s">
        <v>223</v>
      </c>
      <c r="F129" t="s">
        <v>76</v>
      </c>
      <c r="G129" t="s">
        <v>161</v>
      </c>
      <c r="H129">
        <v>1</v>
      </c>
      <c r="I129" t="s">
        <v>17</v>
      </c>
      <c r="J129">
        <v>1</v>
      </c>
      <c r="K129">
        <v>7.1253900000000003</v>
      </c>
      <c r="L129">
        <v>-73.119799999999998</v>
      </c>
    </row>
    <row r="130" spans="1:12" x14ac:dyDescent="0.25">
      <c r="A130" t="s">
        <v>184</v>
      </c>
      <c r="B130" t="s">
        <v>86</v>
      </c>
      <c r="C130">
        <v>204600</v>
      </c>
      <c r="D130">
        <v>9100</v>
      </c>
      <c r="E130" t="s">
        <v>224</v>
      </c>
      <c r="F130" t="s">
        <v>47</v>
      </c>
      <c r="G130" t="s">
        <v>31</v>
      </c>
      <c r="H130">
        <v>5</v>
      </c>
      <c r="I130" t="s">
        <v>17</v>
      </c>
      <c r="J130">
        <v>5</v>
      </c>
      <c r="K130">
        <v>3.4372199999999999</v>
      </c>
      <c r="L130">
        <v>-76.522499999999994</v>
      </c>
    </row>
    <row r="131" spans="1:12" x14ac:dyDescent="0.25">
      <c r="A131" t="s">
        <v>70</v>
      </c>
      <c r="B131" t="s">
        <v>13</v>
      </c>
      <c r="C131">
        <v>2910000</v>
      </c>
      <c r="D131">
        <v>153100</v>
      </c>
      <c r="E131" t="s">
        <v>225</v>
      </c>
      <c r="F131" t="s">
        <v>88</v>
      </c>
      <c r="G131" t="s">
        <v>22</v>
      </c>
      <c r="H131">
        <v>5</v>
      </c>
      <c r="I131" t="s">
        <v>32</v>
      </c>
      <c r="J131">
        <v>1</v>
      </c>
      <c r="K131">
        <v>6.2518399999999996</v>
      </c>
      <c r="L131">
        <v>-75.563590000000005</v>
      </c>
    </row>
    <row r="132" spans="1:12" x14ac:dyDescent="0.25">
      <c r="A132" t="s">
        <v>57</v>
      </c>
      <c r="B132" t="s">
        <v>58</v>
      </c>
      <c r="C132">
        <v>62400</v>
      </c>
      <c r="D132">
        <v>1500</v>
      </c>
      <c r="E132" t="s">
        <v>193</v>
      </c>
      <c r="F132" t="s">
        <v>35</v>
      </c>
      <c r="G132" t="s">
        <v>22</v>
      </c>
      <c r="H132">
        <v>1</v>
      </c>
      <c r="I132" t="s">
        <v>17</v>
      </c>
      <c r="J132">
        <v>2</v>
      </c>
      <c r="K132">
        <v>6.2518399999999996</v>
      </c>
      <c r="L132">
        <v>-75.563590000000005</v>
      </c>
    </row>
    <row r="133" spans="1:12" x14ac:dyDescent="0.25">
      <c r="A133" t="s">
        <v>122</v>
      </c>
      <c r="B133" t="s">
        <v>29</v>
      </c>
      <c r="C133">
        <v>1090800</v>
      </c>
      <c r="D133">
        <v>56300</v>
      </c>
      <c r="E133" t="s">
        <v>143</v>
      </c>
      <c r="F133" t="s">
        <v>93</v>
      </c>
      <c r="G133" t="s">
        <v>16</v>
      </c>
      <c r="H133">
        <v>4</v>
      </c>
      <c r="I133" t="s">
        <v>17</v>
      </c>
      <c r="J133">
        <v>1</v>
      </c>
      <c r="K133">
        <v>4.6097099999999998</v>
      </c>
      <c r="L133">
        <v>-74.08175</v>
      </c>
    </row>
    <row r="134" spans="1:12" x14ac:dyDescent="0.25">
      <c r="A134" t="s">
        <v>171</v>
      </c>
      <c r="B134" t="s">
        <v>19</v>
      </c>
      <c r="C134">
        <v>262500</v>
      </c>
      <c r="D134">
        <v>14400</v>
      </c>
      <c r="E134" t="s">
        <v>226</v>
      </c>
      <c r="F134" t="s">
        <v>130</v>
      </c>
      <c r="G134" t="s">
        <v>22</v>
      </c>
      <c r="H134">
        <v>5</v>
      </c>
      <c r="I134" t="s">
        <v>32</v>
      </c>
      <c r="J134">
        <v>1</v>
      </c>
      <c r="K134">
        <v>6.2518399999999996</v>
      </c>
      <c r="L134">
        <v>-75.563590000000005</v>
      </c>
    </row>
    <row r="135" spans="1:12" x14ac:dyDescent="0.25">
      <c r="A135" t="s">
        <v>144</v>
      </c>
      <c r="B135" t="s">
        <v>65</v>
      </c>
      <c r="C135">
        <v>55600</v>
      </c>
      <c r="D135">
        <v>4000</v>
      </c>
      <c r="E135" t="s">
        <v>227</v>
      </c>
      <c r="F135" t="s">
        <v>35</v>
      </c>
      <c r="G135" t="s">
        <v>27</v>
      </c>
      <c r="H135">
        <v>5</v>
      </c>
      <c r="I135" t="s">
        <v>17</v>
      </c>
      <c r="J135">
        <v>1</v>
      </c>
      <c r="K135">
        <v>10.39972</v>
      </c>
      <c r="L135">
        <v>-75.514439999999993</v>
      </c>
    </row>
    <row r="136" spans="1:12" x14ac:dyDescent="0.25">
      <c r="A136" t="s">
        <v>70</v>
      </c>
      <c r="B136" t="s">
        <v>13</v>
      </c>
      <c r="C136">
        <v>1927400</v>
      </c>
      <c r="D136">
        <v>108500</v>
      </c>
      <c r="E136" t="s">
        <v>228</v>
      </c>
      <c r="F136" t="s">
        <v>76</v>
      </c>
      <c r="G136" t="s">
        <v>16</v>
      </c>
      <c r="H136">
        <v>5</v>
      </c>
      <c r="I136" t="s">
        <v>17</v>
      </c>
      <c r="J136">
        <v>4</v>
      </c>
      <c r="K136">
        <v>4.6097099999999998</v>
      </c>
      <c r="L136">
        <v>-74.08175</v>
      </c>
    </row>
    <row r="137" spans="1:12" x14ac:dyDescent="0.25">
      <c r="A137" t="s">
        <v>80</v>
      </c>
      <c r="B137" t="s">
        <v>65</v>
      </c>
      <c r="C137">
        <v>30500</v>
      </c>
      <c r="D137">
        <v>0</v>
      </c>
      <c r="E137" t="s">
        <v>229</v>
      </c>
      <c r="F137" t="s">
        <v>35</v>
      </c>
      <c r="G137" t="s">
        <v>161</v>
      </c>
      <c r="H137">
        <v>5</v>
      </c>
      <c r="I137" t="s">
        <v>17</v>
      </c>
      <c r="J137">
        <v>8</v>
      </c>
      <c r="K137">
        <v>7.1253900000000003</v>
      </c>
      <c r="L137">
        <v>-73.119799999999998</v>
      </c>
    </row>
    <row r="138" spans="1:12" x14ac:dyDescent="0.25">
      <c r="A138" t="s">
        <v>111</v>
      </c>
      <c r="B138" t="s">
        <v>19</v>
      </c>
      <c r="C138">
        <v>508100</v>
      </c>
      <c r="D138">
        <v>25200</v>
      </c>
      <c r="E138" t="s">
        <v>230</v>
      </c>
      <c r="F138" t="s">
        <v>76</v>
      </c>
      <c r="G138" t="s">
        <v>22</v>
      </c>
      <c r="H138">
        <v>5</v>
      </c>
      <c r="I138" t="s">
        <v>17</v>
      </c>
      <c r="J138">
        <v>3</v>
      </c>
      <c r="K138">
        <v>6.2518399999999996</v>
      </c>
      <c r="L138">
        <v>-75.563590000000005</v>
      </c>
    </row>
    <row r="139" spans="1:12" x14ac:dyDescent="0.25">
      <c r="A139" t="s">
        <v>33</v>
      </c>
      <c r="B139" t="s">
        <v>19</v>
      </c>
      <c r="C139">
        <v>503700</v>
      </c>
      <c r="D139">
        <v>27000</v>
      </c>
      <c r="E139" t="s">
        <v>231</v>
      </c>
      <c r="F139" t="s">
        <v>35</v>
      </c>
      <c r="G139" t="s">
        <v>22</v>
      </c>
      <c r="H139">
        <v>5</v>
      </c>
      <c r="I139" t="s">
        <v>17</v>
      </c>
      <c r="J139">
        <v>3</v>
      </c>
      <c r="K139">
        <v>6.2518399999999996</v>
      </c>
      <c r="L139">
        <v>-75.563590000000005</v>
      </c>
    </row>
    <row r="140" spans="1:12" x14ac:dyDescent="0.25">
      <c r="A140" t="s">
        <v>164</v>
      </c>
      <c r="B140" t="s">
        <v>13</v>
      </c>
      <c r="C140">
        <v>161600</v>
      </c>
      <c r="D140">
        <v>9000</v>
      </c>
      <c r="E140" t="s">
        <v>232</v>
      </c>
      <c r="F140" t="s">
        <v>43</v>
      </c>
      <c r="G140" t="s">
        <v>16</v>
      </c>
      <c r="H140">
        <v>1</v>
      </c>
      <c r="I140" t="s">
        <v>17</v>
      </c>
      <c r="J140">
        <v>1</v>
      </c>
      <c r="K140">
        <v>4.6097099999999998</v>
      </c>
      <c r="L140">
        <v>-74.08175</v>
      </c>
    </row>
    <row r="141" spans="1:12" x14ac:dyDescent="0.25">
      <c r="A141" t="s">
        <v>70</v>
      </c>
      <c r="B141" t="s">
        <v>13</v>
      </c>
      <c r="C141">
        <v>2872800</v>
      </c>
      <c r="D141">
        <v>151200</v>
      </c>
      <c r="E141" t="s">
        <v>233</v>
      </c>
      <c r="F141" t="s">
        <v>130</v>
      </c>
      <c r="G141" t="s">
        <v>16</v>
      </c>
      <c r="H141">
        <v>5</v>
      </c>
      <c r="I141" t="s">
        <v>32</v>
      </c>
      <c r="J141">
        <v>1</v>
      </c>
      <c r="K141">
        <v>4.6097099999999998</v>
      </c>
      <c r="L141">
        <v>-74.08175</v>
      </c>
    </row>
    <row r="142" spans="1:12" x14ac:dyDescent="0.25">
      <c r="A142" t="s">
        <v>135</v>
      </c>
      <c r="B142" t="s">
        <v>58</v>
      </c>
      <c r="C142">
        <v>34000</v>
      </c>
      <c r="D142">
        <v>2000</v>
      </c>
      <c r="E142" t="s">
        <v>234</v>
      </c>
      <c r="F142" t="s">
        <v>88</v>
      </c>
      <c r="G142" t="s">
        <v>60</v>
      </c>
      <c r="H142">
        <v>1</v>
      </c>
      <c r="I142" t="s">
        <v>17</v>
      </c>
      <c r="J142">
        <v>2</v>
      </c>
      <c r="K142">
        <v>4.8133299999999997</v>
      </c>
      <c r="L142">
        <v>-75.696110000000004</v>
      </c>
    </row>
    <row r="143" spans="1:12" x14ac:dyDescent="0.25">
      <c r="A143" t="s">
        <v>85</v>
      </c>
      <c r="B143" t="s">
        <v>86</v>
      </c>
      <c r="C143">
        <v>677600</v>
      </c>
      <c r="D143">
        <v>34300</v>
      </c>
      <c r="E143" t="s">
        <v>235</v>
      </c>
      <c r="F143" t="s">
        <v>35</v>
      </c>
      <c r="G143" t="s">
        <v>16</v>
      </c>
      <c r="H143">
        <v>5</v>
      </c>
      <c r="I143" t="s">
        <v>17</v>
      </c>
      <c r="J143">
        <v>6</v>
      </c>
      <c r="K143">
        <v>4.6097099999999998</v>
      </c>
      <c r="L143">
        <v>-74.08175</v>
      </c>
    </row>
    <row r="144" spans="1:12" x14ac:dyDescent="0.25">
      <c r="A144" t="s">
        <v>23</v>
      </c>
      <c r="B144" t="s">
        <v>24</v>
      </c>
      <c r="C144">
        <v>150800</v>
      </c>
      <c r="D144">
        <v>8200</v>
      </c>
      <c r="E144" t="s">
        <v>236</v>
      </c>
      <c r="F144" t="s">
        <v>47</v>
      </c>
      <c r="G144" t="s">
        <v>31</v>
      </c>
      <c r="H144">
        <v>5</v>
      </c>
      <c r="I144" t="s">
        <v>17</v>
      </c>
      <c r="J144">
        <v>2</v>
      </c>
      <c r="K144">
        <v>3.4372199999999999</v>
      </c>
      <c r="L144">
        <v>-76.522499999999994</v>
      </c>
    </row>
    <row r="145" spans="1:12" x14ac:dyDescent="0.25">
      <c r="A145" t="s">
        <v>89</v>
      </c>
      <c r="B145" t="s">
        <v>62</v>
      </c>
      <c r="C145">
        <v>22600</v>
      </c>
      <c r="D145">
        <v>0</v>
      </c>
      <c r="E145" t="s">
        <v>237</v>
      </c>
      <c r="F145" t="s">
        <v>93</v>
      </c>
      <c r="G145" t="s">
        <v>60</v>
      </c>
      <c r="H145">
        <v>5</v>
      </c>
      <c r="I145" t="s">
        <v>32</v>
      </c>
      <c r="J145">
        <v>1</v>
      </c>
      <c r="K145">
        <v>4.8133299999999997</v>
      </c>
      <c r="L145">
        <v>-75.696110000000004</v>
      </c>
    </row>
    <row r="146" spans="1:12" x14ac:dyDescent="0.25">
      <c r="A146" t="s">
        <v>164</v>
      </c>
      <c r="B146" t="s">
        <v>13</v>
      </c>
      <c r="C146">
        <v>151300</v>
      </c>
      <c r="D146">
        <v>8700</v>
      </c>
      <c r="E146" t="s">
        <v>238</v>
      </c>
      <c r="F146" t="s">
        <v>15</v>
      </c>
      <c r="G146" t="s">
        <v>22</v>
      </c>
      <c r="H146">
        <v>5</v>
      </c>
      <c r="I146" t="s">
        <v>17</v>
      </c>
      <c r="J146">
        <v>5</v>
      </c>
      <c r="K146">
        <v>6.2518399999999996</v>
      </c>
      <c r="L146">
        <v>-75.563590000000005</v>
      </c>
    </row>
    <row r="147" spans="1:12" x14ac:dyDescent="0.25">
      <c r="A147" t="s">
        <v>127</v>
      </c>
      <c r="B147" t="s">
        <v>13</v>
      </c>
      <c r="C147">
        <v>903700</v>
      </c>
      <c r="D147">
        <v>46300</v>
      </c>
      <c r="E147" t="s">
        <v>239</v>
      </c>
      <c r="F147" t="s">
        <v>76</v>
      </c>
      <c r="G147" t="s">
        <v>31</v>
      </c>
      <c r="H147">
        <v>4</v>
      </c>
      <c r="I147" t="s">
        <v>32</v>
      </c>
      <c r="J147">
        <v>1</v>
      </c>
      <c r="K147">
        <v>3.4372199999999999</v>
      </c>
      <c r="L147">
        <v>-76.522499999999994</v>
      </c>
    </row>
    <row r="148" spans="1:12" x14ac:dyDescent="0.25">
      <c r="A148" t="s">
        <v>68</v>
      </c>
      <c r="B148" t="s">
        <v>24</v>
      </c>
      <c r="C148">
        <v>30300</v>
      </c>
      <c r="D148">
        <v>0</v>
      </c>
      <c r="E148" t="s">
        <v>240</v>
      </c>
      <c r="F148" t="s">
        <v>54</v>
      </c>
      <c r="G148" t="s">
        <v>161</v>
      </c>
      <c r="H148">
        <v>5</v>
      </c>
      <c r="I148" t="s">
        <v>17</v>
      </c>
      <c r="J148">
        <v>6</v>
      </c>
      <c r="K148">
        <v>7.1253900000000003</v>
      </c>
      <c r="L148">
        <v>-73.119799999999998</v>
      </c>
    </row>
    <row r="149" spans="1:12" x14ac:dyDescent="0.25">
      <c r="A149" t="s">
        <v>111</v>
      </c>
      <c r="B149" t="s">
        <v>19</v>
      </c>
      <c r="C149">
        <v>452000</v>
      </c>
      <c r="D149">
        <v>24300</v>
      </c>
      <c r="E149" t="s">
        <v>241</v>
      </c>
      <c r="F149" t="s">
        <v>54</v>
      </c>
      <c r="G149" t="s">
        <v>60</v>
      </c>
      <c r="H149">
        <v>4</v>
      </c>
      <c r="I149" t="s">
        <v>17</v>
      </c>
      <c r="J149">
        <v>4</v>
      </c>
      <c r="K149">
        <v>4.8133299999999997</v>
      </c>
      <c r="L149">
        <v>-75.696110000000004</v>
      </c>
    </row>
    <row r="150" spans="1:12" x14ac:dyDescent="0.25">
      <c r="A150" t="s">
        <v>133</v>
      </c>
      <c r="B150" t="s">
        <v>24</v>
      </c>
      <c r="C150">
        <v>18600</v>
      </c>
      <c r="D150">
        <v>1200</v>
      </c>
      <c r="E150" t="s">
        <v>242</v>
      </c>
      <c r="F150" t="s">
        <v>21</v>
      </c>
      <c r="G150" t="s">
        <v>243</v>
      </c>
      <c r="H150">
        <v>5</v>
      </c>
      <c r="I150" t="s">
        <v>32</v>
      </c>
      <c r="J150">
        <v>1</v>
      </c>
      <c r="K150">
        <v>4.5338900000000004</v>
      </c>
      <c r="L150">
        <v>-75.681110000000004</v>
      </c>
    </row>
    <row r="151" spans="1:12" x14ac:dyDescent="0.25">
      <c r="A151" t="s">
        <v>113</v>
      </c>
      <c r="B151" t="s">
        <v>24</v>
      </c>
      <c r="C151">
        <v>13600</v>
      </c>
      <c r="D151">
        <v>1400</v>
      </c>
      <c r="E151" t="s">
        <v>244</v>
      </c>
      <c r="F151" t="s">
        <v>76</v>
      </c>
      <c r="G151" t="s">
        <v>22</v>
      </c>
      <c r="H151">
        <v>5</v>
      </c>
      <c r="I151" t="s">
        <v>32</v>
      </c>
      <c r="J151">
        <v>1</v>
      </c>
      <c r="K151">
        <v>6.2518399999999996</v>
      </c>
      <c r="L151">
        <v>-75.563590000000005</v>
      </c>
    </row>
    <row r="152" spans="1:12" x14ac:dyDescent="0.25">
      <c r="A152" t="s">
        <v>135</v>
      </c>
      <c r="B152" t="s">
        <v>58</v>
      </c>
      <c r="C152">
        <v>35700</v>
      </c>
      <c r="D152">
        <v>0</v>
      </c>
      <c r="E152" t="s">
        <v>245</v>
      </c>
      <c r="F152" t="s">
        <v>15</v>
      </c>
      <c r="G152" t="s">
        <v>60</v>
      </c>
      <c r="H152">
        <v>5</v>
      </c>
      <c r="I152" t="s">
        <v>32</v>
      </c>
      <c r="J152">
        <v>1</v>
      </c>
      <c r="K152">
        <v>4.8133299999999997</v>
      </c>
      <c r="L152">
        <v>-75.696110000000004</v>
      </c>
    </row>
    <row r="153" spans="1:12" x14ac:dyDescent="0.25">
      <c r="A153" t="s">
        <v>111</v>
      </c>
      <c r="B153" t="s">
        <v>19</v>
      </c>
      <c r="C153">
        <v>451500</v>
      </c>
      <c r="D153">
        <v>22200</v>
      </c>
      <c r="E153" t="s">
        <v>246</v>
      </c>
      <c r="F153" t="s">
        <v>35</v>
      </c>
      <c r="G153" t="s">
        <v>16</v>
      </c>
      <c r="H153">
        <v>3</v>
      </c>
      <c r="I153" t="s">
        <v>17</v>
      </c>
      <c r="J153">
        <v>3</v>
      </c>
      <c r="K153">
        <v>4.6097099999999998</v>
      </c>
      <c r="L153">
        <v>-74.08175</v>
      </c>
    </row>
    <row r="154" spans="1:12" x14ac:dyDescent="0.25">
      <c r="A154" t="s">
        <v>135</v>
      </c>
      <c r="B154" t="s">
        <v>58</v>
      </c>
      <c r="C154">
        <v>28100</v>
      </c>
      <c r="D154">
        <v>0</v>
      </c>
      <c r="E154" t="s">
        <v>247</v>
      </c>
      <c r="F154" t="s">
        <v>88</v>
      </c>
      <c r="G154" t="s">
        <v>31</v>
      </c>
      <c r="H154">
        <v>1</v>
      </c>
      <c r="I154" t="s">
        <v>17</v>
      </c>
      <c r="J154">
        <v>10</v>
      </c>
      <c r="K154">
        <v>3.4372199999999999</v>
      </c>
      <c r="L154">
        <v>-76.522499999999994</v>
      </c>
    </row>
    <row r="155" spans="1:12" x14ac:dyDescent="0.25">
      <c r="A155" t="s">
        <v>85</v>
      </c>
      <c r="B155" t="s">
        <v>86</v>
      </c>
      <c r="C155">
        <v>546600</v>
      </c>
      <c r="D155">
        <v>31500</v>
      </c>
      <c r="E155" t="s">
        <v>92</v>
      </c>
      <c r="F155" t="s">
        <v>43</v>
      </c>
      <c r="G155" t="s">
        <v>22</v>
      </c>
      <c r="H155">
        <v>5</v>
      </c>
      <c r="I155" t="s">
        <v>17</v>
      </c>
      <c r="J155">
        <v>2</v>
      </c>
      <c r="K155">
        <v>6.2518399999999996</v>
      </c>
      <c r="L155">
        <v>-75.563590000000005</v>
      </c>
    </row>
    <row r="156" spans="1:12" x14ac:dyDescent="0.25">
      <c r="A156" t="s">
        <v>48</v>
      </c>
      <c r="B156" t="s">
        <v>24</v>
      </c>
      <c r="C156">
        <v>57100</v>
      </c>
      <c r="D156">
        <v>1200</v>
      </c>
      <c r="E156" t="s">
        <v>248</v>
      </c>
      <c r="F156" t="s">
        <v>26</v>
      </c>
      <c r="G156" t="s">
        <v>31</v>
      </c>
      <c r="H156">
        <v>3</v>
      </c>
      <c r="I156" t="s">
        <v>17</v>
      </c>
      <c r="J156">
        <v>2</v>
      </c>
      <c r="K156">
        <v>3.4372199999999999</v>
      </c>
      <c r="L156">
        <v>-76.522499999999994</v>
      </c>
    </row>
    <row r="157" spans="1:12" x14ac:dyDescent="0.25">
      <c r="A157" t="s">
        <v>39</v>
      </c>
      <c r="B157" t="s">
        <v>24</v>
      </c>
      <c r="C157">
        <v>42900</v>
      </c>
      <c r="D157">
        <v>0</v>
      </c>
      <c r="E157" t="s">
        <v>249</v>
      </c>
      <c r="F157" t="s">
        <v>52</v>
      </c>
      <c r="G157" t="s">
        <v>31</v>
      </c>
      <c r="H157">
        <v>5</v>
      </c>
      <c r="I157" t="s">
        <v>32</v>
      </c>
      <c r="J157">
        <v>1</v>
      </c>
      <c r="K157">
        <v>3.4372199999999999</v>
      </c>
      <c r="L157">
        <v>-76.522499999999994</v>
      </c>
    </row>
    <row r="158" spans="1:12" x14ac:dyDescent="0.25">
      <c r="A158" t="s">
        <v>124</v>
      </c>
      <c r="B158" t="s">
        <v>19</v>
      </c>
      <c r="C158">
        <v>712900</v>
      </c>
      <c r="D158">
        <v>36100</v>
      </c>
      <c r="E158" t="s">
        <v>250</v>
      </c>
      <c r="F158" t="s">
        <v>76</v>
      </c>
      <c r="G158" t="s">
        <v>31</v>
      </c>
      <c r="H158">
        <v>1</v>
      </c>
      <c r="I158" t="s">
        <v>17</v>
      </c>
      <c r="J158">
        <v>5</v>
      </c>
      <c r="K158">
        <v>3.4372199999999999</v>
      </c>
      <c r="L158">
        <v>-76.522499999999994</v>
      </c>
    </row>
    <row r="159" spans="1:12" x14ac:dyDescent="0.25">
      <c r="A159" t="s">
        <v>36</v>
      </c>
      <c r="B159" t="s">
        <v>24</v>
      </c>
      <c r="C159">
        <v>27000</v>
      </c>
      <c r="D159">
        <v>1800</v>
      </c>
      <c r="E159" t="s">
        <v>251</v>
      </c>
      <c r="F159" t="s">
        <v>47</v>
      </c>
      <c r="G159" t="s">
        <v>16</v>
      </c>
      <c r="H159">
        <v>5</v>
      </c>
      <c r="I159" t="s">
        <v>17</v>
      </c>
      <c r="J159">
        <v>10</v>
      </c>
      <c r="K159">
        <v>4.6097099999999998</v>
      </c>
      <c r="L159">
        <v>-74.08175</v>
      </c>
    </row>
    <row r="160" spans="1:12" x14ac:dyDescent="0.25">
      <c r="A160" t="s">
        <v>105</v>
      </c>
      <c r="B160" t="s">
        <v>19</v>
      </c>
      <c r="C160">
        <v>321000</v>
      </c>
      <c r="D160">
        <v>15300</v>
      </c>
      <c r="E160" t="s">
        <v>252</v>
      </c>
      <c r="F160" t="s">
        <v>130</v>
      </c>
      <c r="G160" t="s">
        <v>16</v>
      </c>
      <c r="H160">
        <v>2</v>
      </c>
      <c r="I160" t="s">
        <v>17</v>
      </c>
      <c r="J160">
        <v>10</v>
      </c>
      <c r="K160">
        <v>4.6097099999999998</v>
      </c>
      <c r="L160">
        <v>-74.08175</v>
      </c>
    </row>
    <row r="161" spans="1:12" x14ac:dyDescent="0.25">
      <c r="A161" t="s">
        <v>219</v>
      </c>
      <c r="B161" t="s">
        <v>19</v>
      </c>
      <c r="C161">
        <v>658200</v>
      </c>
      <c r="D161">
        <v>39800</v>
      </c>
      <c r="E161" t="s">
        <v>253</v>
      </c>
      <c r="F161" t="s">
        <v>88</v>
      </c>
      <c r="G161" t="s">
        <v>91</v>
      </c>
      <c r="H161">
        <v>1</v>
      </c>
      <c r="I161" t="s">
        <v>17</v>
      </c>
      <c r="J161">
        <v>2</v>
      </c>
      <c r="K161">
        <v>10.968540000000001</v>
      </c>
      <c r="L161">
        <v>-74.781319999999994</v>
      </c>
    </row>
    <row r="162" spans="1:12" x14ac:dyDescent="0.25">
      <c r="A162" t="s">
        <v>50</v>
      </c>
      <c r="B162" t="s">
        <v>29</v>
      </c>
      <c r="C162">
        <v>2461500</v>
      </c>
      <c r="D162">
        <v>135700</v>
      </c>
      <c r="E162" t="s">
        <v>254</v>
      </c>
      <c r="F162" t="s">
        <v>88</v>
      </c>
      <c r="G162" t="s">
        <v>22</v>
      </c>
      <c r="H162">
        <v>5</v>
      </c>
      <c r="I162" t="s">
        <v>17</v>
      </c>
      <c r="J162">
        <v>6</v>
      </c>
      <c r="K162">
        <v>6.2518399999999996</v>
      </c>
      <c r="L162">
        <v>-75.563590000000005</v>
      </c>
    </row>
    <row r="163" spans="1:12" x14ac:dyDescent="0.25">
      <c r="A163" t="s">
        <v>74</v>
      </c>
      <c r="B163" t="s">
        <v>62</v>
      </c>
      <c r="C163">
        <v>29500</v>
      </c>
      <c r="D163">
        <v>7400</v>
      </c>
      <c r="E163" t="s">
        <v>255</v>
      </c>
      <c r="F163" t="s">
        <v>15</v>
      </c>
      <c r="G163" t="s">
        <v>16</v>
      </c>
      <c r="H163">
        <v>5</v>
      </c>
      <c r="I163" t="s">
        <v>17</v>
      </c>
      <c r="J163">
        <v>5</v>
      </c>
      <c r="K163">
        <v>4.6097099999999998</v>
      </c>
      <c r="L163">
        <v>-74.08175</v>
      </c>
    </row>
    <row r="164" spans="1:12" x14ac:dyDescent="0.25">
      <c r="A164" t="s">
        <v>82</v>
      </c>
      <c r="B164" t="s">
        <v>58</v>
      </c>
      <c r="C164">
        <v>53100</v>
      </c>
      <c r="D164">
        <v>1000</v>
      </c>
      <c r="E164" t="s">
        <v>116</v>
      </c>
      <c r="F164" t="s">
        <v>26</v>
      </c>
      <c r="G164" t="s">
        <v>16</v>
      </c>
      <c r="H164">
        <v>2</v>
      </c>
      <c r="I164" t="s">
        <v>17</v>
      </c>
      <c r="J164">
        <v>5</v>
      </c>
      <c r="K164">
        <v>4.6097099999999998</v>
      </c>
      <c r="L164">
        <v>-74.08175</v>
      </c>
    </row>
    <row r="165" spans="1:12" x14ac:dyDescent="0.25">
      <c r="A165" t="s">
        <v>89</v>
      </c>
      <c r="B165" t="s">
        <v>62</v>
      </c>
      <c r="C165">
        <v>8600</v>
      </c>
      <c r="D165">
        <v>900</v>
      </c>
      <c r="E165" t="s">
        <v>256</v>
      </c>
      <c r="F165" t="s">
        <v>21</v>
      </c>
      <c r="G165" t="s">
        <v>16</v>
      </c>
      <c r="H165">
        <v>5</v>
      </c>
      <c r="I165" t="s">
        <v>17</v>
      </c>
      <c r="J165">
        <v>1</v>
      </c>
      <c r="K165">
        <v>4.6097099999999998</v>
      </c>
      <c r="L165">
        <v>-74.08175</v>
      </c>
    </row>
    <row r="166" spans="1:12" x14ac:dyDescent="0.25">
      <c r="A166" t="s">
        <v>98</v>
      </c>
      <c r="B166" t="s">
        <v>19</v>
      </c>
      <c r="C166">
        <v>590200</v>
      </c>
      <c r="D166">
        <v>29600</v>
      </c>
      <c r="E166" t="s">
        <v>257</v>
      </c>
      <c r="F166" t="s">
        <v>35</v>
      </c>
      <c r="G166" t="s">
        <v>16</v>
      </c>
      <c r="H166">
        <v>5</v>
      </c>
      <c r="I166" t="s">
        <v>32</v>
      </c>
      <c r="J166">
        <v>1</v>
      </c>
      <c r="K166">
        <v>4.6097099999999998</v>
      </c>
      <c r="L166">
        <v>-74.08175</v>
      </c>
    </row>
    <row r="167" spans="1:12" x14ac:dyDescent="0.25">
      <c r="A167" t="s">
        <v>33</v>
      </c>
      <c r="B167" t="s">
        <v>19</v>
      </c>
      <c r="C167">
        <v>514600</v>
      </c>
      <c r="D167">
        <v>29800</v>
      </c>
      <c r="E167" t="s">
        <v>258</v>
      </c>
      <c r="F167" t="s">
        <v>54</v>
      </c>
      <c r="G167" t="s">
        <v>27</v>
      </c>
      <c r="H167">
        <v>5</v>
      </c>
      <c r="I167" t="s">
        <v>17</v>
      </c>
      <c r="J167">
        <v>10</v>
      </c>
      <c r="K167">
        <v>10.39972</v>
      </c>
      <c r="L167">
        <v>-75.514439999999993</v>
      </c>
    </row>
    <row r="168" spans="1:12" x14ac:dyDescent="0.25">
      <c r="A168" t="s">
        <v>214</v>
      </c>
      <c r="B168" t="s">
        <v>19</v>
      </c>
      <c r="C168">
        <v>208200</v>
      </c>
      <c r="D168">
        <v>11300</v>
      </c>
      <c r="E168" t="s">
        <v>259</v>
      </c>
      <c r="F168" t="s">
        <v>130</v>
      </c>
      <c r="G168" t="s">
        <v>60</v>
      </c>
      <c r="H168">
        <v>5</v>
      </c>
      <c r="I168" t="s">
        <v>17</v>
      </c>
      <c r="J168">
        <v>1</v>
      </c>
      <c r="K168">
        <v>4.8133299999999997</v>
      </c>
      <c r="L168">
        <v>-75.696110000000004</v>
      </c>
    </row>
    <row r="169" spans="1:12" x14ac:dyDescent="0.25">
      <c r="A169" t="s">
        <v>89</v>
      </c>
      <c r="B169" t="s">
        <v>62</v>
      </c>
      <c r="C169">
        <v>10000</v>
      </c>
      <c r="D169">
        <v>900</v>
      </c>
      <c r="E169" t="s">
        <v>260</v>
      </c>
      <c r="F169" t="s">
        <v>96</v>
      </c>
      <c r="G169" t="s">
        <v>22</v>
      </c>
      <c r="H169">
        <v>1</v>
      </c>
      <c r="I169" t="s">
        <v>17</v>
      </c>
      <c r="J169">
        <v>1</v>
      </c>
      <c r="K169">
        <v>6.2518399999999996</v>
      </c>
      <c r="L169">
        <v>-75.563590000000005</v>
      </c>
    </row>
    <row r="170" spans="1:12" x14ac:dyDescent="0.25">
      <c r="A170" t="s">
        <v>84</v>
      </c>
      <c r="B170" t="s">
        <v>58</v>
      </c>
      <c r="C170">
        <v>108100</v>
      </c>
      <c r="D170">
        <v>6200</v>
      </c>
      <c r="E170" t="s">
        <v>261</v>
      </c>
      <c r="F170" t="s">
        <v>47</v>
      </c>
      <c r="G170" t="s">
        <v>22</v>
      </c>
      <c r="H170">
        <v>1</v>
      </c>
      <c r="I170" t="s">
        <v>17</v>
      </c>
      <c r="J170">
        <v>3</v>
      </c>
      <c r="K170">
        <v>6.2518399999999996</v>
      </c>
      <c r="L170">
        <v>-75.563590000000005</v>
      </c>
    </row>
    <row r="171" spans="1:12" x14ac:dyDescent="0.25">
      <c r="A171" t="s">
        <v>144</v>
      </c>
      <c r="B171" t="s">
        <v>65</v>
      </c>
      <c r="C171">
        <v>64100</v>
      </c>
      <c r="D171">
        <v>3600</v>
      </c>
      <c r="E171" t="s">
        <v>262</v>
      </c>
      <c r="F171" t="s">
        <v>52</v>
      </c>
      <c r="G171" t="s">
        <v>22</v>
      </c>
      <c r="H171">
        <v>5</v>
      </c>
      <c r="I171" t="s">
        <v>17</v>
      </c>
      <c r="J171">
        <v>3</v>
      </c>
      <c r="K171">
        <v>6.2518399999999996</v>
      </c>
      <c r="L171">
        <v>-75.563590000000005</v>
      </c>
    </row>
    <row r="172" spans="1:12" x14ac:dyDescent="0.25">
      <c r="A172" t="s">
        <v>74</v>
      </c>
      <c r="B172" t="s">
        <v>62</v>
      </c>
      <c r="C172">
        <v>65000</v>
      </c>
      <c r="D172">
        <v>3700</v>
      </c>
      <c r="E172" t="s">
        <v>263</v>
      </c>
      <c r="F172" t="s">
        <v>96</v>
      </c>
      <c r="G172" t="s">
        <v>16</v>
      </c>
      <c r="H172">
        <v>1</v>
      </c>
      <c r="I172" t="s">
        <v>38</v>
      </c>
      <c r="J172">
        <v>1</v>
      </c>
      <c r="K172">
        <v>4.6097099999999998</v>
      </c>
      <c r="L172">
        <v>-74.08175</v>
      </c>
    </row>
    <row r="173" spans="1:12" x14ac:dyDescent="0.25">
      <c r="A173" t="s">
        <v>214</v>
      </c>
      <c r="B173" t="s">
        <v>19</v>
      </c>
      <c r="C173">
        <v>157700</v>
      </c>
      <c r="D173">
        <v>8600</v>
      </c>
      <c r="E173" t="s">
        <v>264</v>
      </c>
      <c r="F173" t="s">
        <v>43</v>
      </c>
      <c r="G173" t="s">
        <v>44</v>
      </c>
      <c r="H173">
        <v>5</v>
      </c>
      <c r="I173" t="s">
        <v>17</v>
      </c>
      <c r="J173">
        <v>12</v>
      </c>
      <c r="K173">
        <v>11.240790000000001</v>
      </c>
      <c r="L173">
        <v>-74.199039999999997</v>
      </c>
    </row>
    <row r="174" spans="1:12" x14ac:dyDescent="0.25">
      <c r="A174" t="s">
        <v>105</v>
      </c>
      <c r="B174" t="s">
        <v>19</v>
      </c>
      <c r="C174">
        <v>271900</v>
      </c>
      <c r="D174">
        <v>14900</v>
      </c>
      <c r="E174" t="s">
        <v>265</v>
      </c>
      <c r="F174" t="s">
        <v>96</v>
      </c>
      <c r="G174" t="s">
        <v>16</v>
      </c>
      <c r="H174">
        <v>3</v>
      </c>
      <c r="I174" t="s">
        <v>32</v>
      </c>
      <c r="J174">
        <v>1</v>
      </c>
      <c r="K174">
        <v>4.6097099999999998</v>
      </c>
      <c r="L174">
        <v>-74.08175</v>
      </c>
    </row>
    <row r="175" spans="1:12" x14ac:dyDescent="0.25">
      <c r="A175" t="s">
        <v>266</v>
      </c>
      <c r="B175" t="s">
        <v>13</v>
      </c>
      <c r="C175">
        <v>1796000</v>
      </c>
      <c r="D175">
        <v>96700</v>
      </c>
      <c r="E175" t="s">
        <v>267</v>
      </c>
      <c r="F175" t="s">
        <v>15</v>
      </c>
      <c r="G175" t="s">
        <v>31</v>
      </c>
      <c r="H175">
        <v>4</v>
      </c>
      <c r="I175" t="s">
        <v>17</v>
      </c>
      <c r="J175">
        <v>4</v>
      </c>
      <c r="K175">
        <v>3.4372199999999999</v>
      </c>
      <c r="L175">
        <v>-76.522499999999994</v>
      </c>
    </row>
    <row r="176" spans="1:12" x14ac:dyDescent="0.25">
      <c r="A176" t="s">
        <v>57</v>
      </c>
      <c r="B176" t="s">
        <v>58</v>
      </c>
      <c r="C176">
        <v>70900</v>
      </c>
      <c r="D176">
        <v>2000</v>
      </c>
      <c r="E176" t="s">
        <v>268</v>
      </c>
      <c r="F176" t="s">
        <v>88</v>
      </c>
      <c r="G176" t="s">
        <v>27</v>
      </c>
      <c r="H176">
        <v>5</v>
      </c>
      <c r="I176" t="s">
        <v>17</v>
      </c>
      <c r="J176">
        <v>10</v>
      </c>
      <c r="K176">
        <v>10.39972</v>
      </c>
      <c r="L176">
        <v>-75.514439999999993</v>
      </c>
    </row>
    <row r="177" spans="1:12" x14ac:dyDescent="0.25">
      <c r="A177" t="s">
        <v>111</v>
      </c>
      <c r="B177" t="s">
        <v>19</v>
      </c>
      <c r="C177">
        <v>450700</v>
      </c>
      <c r="D177">
        <v>24700</v>
      </c>
      <c r="E177" t="s">
        <v>269</v>
      </c>
      <c r="F177" t="s">
        <v>52</v>
      </c>
      <c r="G177" t="s">
        <v>22</v>
      </c>
      <c r="H177">
        <v>1</v>
      </c>
      <c r="I177" t="s">
        <v>17</v>
      </c>
      <c r="J177">
        <v>2</v>
      </c>
      <c r="K177">
        <v>6.2518399999999996</v>
      </c>
      <c r="L177">
        <v>-75.563590000000005</v>
      </c>
    </row>
    <row r="178" spans="1:12" x14ac:dyDescent="0.25">
      <c r="A178" t="s">
        <v>36</v>
      </c>
      <c r="B178" t="s">
        <v>24</v>
      </c>
      <c r="C178">
        <v>32300</v>
      </c>
      <c r="D178">
        <v>0</v>
      </c>
      <c r="E178" t="s">
        <v>270</v>
      </c>
      <c r="F178" t="s">
        <v>130</v>
      </c>
      <c r="G178" t="s">
        <v>16</v>
      </c>
      <c r="H178">
        <v>5</v>
      </c>
      <c r="I178" t="s">
        <v>32</v>
      </c>
      <c r="J178">
        <v>1</v>
      </c>
      <c r="K178">
        <v>4.6097099999999998</v>
      </c>
      <c r="L178">
        <v>-74.08175</v>
      </c>
    </row>
    <row r="179" spans="1:12" x14ac:dyDescent="0.25">
      <c r="A179" t="s">
        <v>158</v>
      </c>
      <c r="B179" t="s">
        <v>62</v>
      </c>
      <c r="C179">
        <v>59600</v>
      </c>
      <c r="D179">
        <v>1400</v>
      </c>
      <c r="E179" t="s">
        <v>271</v>
      </c>
      <c r="F179" t="s">
        <v>130</v>
      </c>
      <c r="G179" t="s">
        <v>16</v>
      </c>
      <c r="H179">
        <v>4</v>
      </c>
      <c r="I179" t="s">
        <v>146</v>
      </c>
      <c r="J179">
        <v>1</v>
      </c>
      <c r="K179">
        <v>4.6097099999999998</v>
      </c>
      <c r="L179">
        <v>-74.08175</v>
      </c>
    </row>
    <row r="180" spans="1:12" x14ac:dyDescent="0.25">
      <c r="A180" t="s">
        <v>135</v>
      </c>
      <c r="B180" t="s">
        <v>58</v>
      </c>
      <c r="C180">
        <v>40800</v>
      </c>
      <c r="D180">
        <v>2600</v>
      </c>
      <c r="E180" t="s">
        <v>272</v>
      </c>
      <c r="F180" t="s">
        <v>88</v>
      </c>
      <c r="G180" t="s">
        <v>60</v>
      </c>
      <c r="H180">
        <v>5</v>
      </c>
      <c r="I180" t="s">
        <v>32</v>
      </c>
      <c r="J180">
        <v>1</v>
      </c>
      <c r="K180">
        <v>4.8133299999999997</v>
      </c>
      <c r="L180">
        <v>-75.696110000000004</v>
      </c>
    </row>
    <row r="181" spans="1:12" x14ac:dyDescent="0.25">
      <c r="A181" t="s">
        <v>82</v>
      </c>
      <c r="B181" t="s">
        <v>58</v>
      </c>
      <c r="C181">
        <v>54600</v>
      </c>
      <c r="D181">
        <v>4000</v>
      </c>
      <c r="E181" t="s">
        <v>273</v>
      </c>
      <c r="F181" t="s">
        <v>96</v>
      </c>
      <c r="G181" t="s">
        <v>16</v>
      </c>
      <c r="H181">
        <v>5</v>
      </c>
      <c r="I181" t="s">
        <v>146</v>
      </c>
      <c r="J181">
        <v>1</v>
      </c>
      <c r="K181">
        <v>4.6097099999999998</v>
      </c>
      <c r="L181">
        <v>-74.08175</v>
      </c>
    </row>
    <row r="182" spans="1:12" x14ac:dyDescent="0.25">
      <c r="A182" t="s">
        <v>45</v>
      </c>
      <c r="B182" t="s">
        <v>29</v>
      </c>
      <c r="C182">
        <v>1570900</v>
      </c>
      <c r="D182">
        <v>81800</v>
      </c>
      <c r="E182" t="s">
        <v>274</v>
      </c>
      <c r="F182" t="s">
        <v>15</v>
      </c>
      <c r="G182" t="s">
        <v>22</v>
      </c>
      <c r="H182">
        <v>5</v>
      </c>
      <c r="I182" t="s">
        <v>17</v>
      </c>
      <c r="J182">
        <v>3</v>
      </c>
      <c r="K182">
        <v>6.2518399999999996</v>
      </c>
      <c r="L182">
        <v>-75.563590000000005</v>
      </c>
    </row>
    <row r="183" spans="1:12" x14ac:dyDescent="0.25">
      <c r="A183" t="s">
        <v>148</v>
      </c>
      <c r="B183" t="s">
        <v>13</v>
      </c>
      <c r="C183">
        <v>1881900</v>
      </c>
      <c r="D183">
        <v>100400</v>
      </c>
      <c r="E183" t="s">
        <v>275</v>
      </c>
      <c r="F183" t="s">
        <v>15</v>
      </c>
      <c r="G183" t="s">
        <v>16</v>
      </c>
      <c r="H183">
        <v>5</v>
      </c>
      <c r="I183" t="s">
        <v>17</v>
      </c>
      <c r="J183">
        <v>2</v>
      </c>
      <c r="K183">
        <v>4.6097099999999998</v>
      </c>
      <c r="L183">
        <v>-74.08175</v>
      </c>
    </row>
    <row r="184" spans="1:12" x14ac:dyDescent="0.25">
      <c r="A184" t="s">
        <v>45</v>
      </c>
      <c r="B184" t="s">
        <v>29</v>
      </c>
      <c r="C184">
        <v>1307000</v>
      </c>
      <c r="D184">
        <v>69800</v>
      </c>
      <c r="E184" t="s">
        <v>208</v>
      </c>
      <c r="F184" t="s">
        <v>88</v>
      </c>
      <c r="G184" t="s">
        <v>22</v>
      </c>
      <c r="H184">
        <v>5</v>
      </c>
      <c r="I184" t="s">
        <v>17</v>
      </c>
      <c r="J184">
        <v>6</v>
      </c>
      <c r="K184">
        <v>6.2518399999999996</v>
      </c>
      <c r="L184">
        <v>-75.563590000000005</v>
      </c>
    </row>
    <row r="185" spans="1:12" x14ac:dyDescent="0.25">
      <c r="A185" t="s">
        <v>23</v>
      </c>
      <c r="B185" t="s">
        <v>24</v>
      </c>
      <c r="C185">
        <v>163400</v>
      </c>
      <c r="D185">
        <v>6900</v>
      </c>
      <c r="E185" t="s">
        <v>276</v>
      </c>
      <c r="F185" t="s">
        <v>35</v>
      </c>
      <c r="G185" t="s">
        <v>16</v>
      </c>
      <c r="H185">
        <v>5</v>
      </c>
      <c r="I185" t="s">
        <v>17</v>
      </c>
      <c r="J185">
        <v>1</v>
      </c>
      <c r="K185">
        <v>4.6097099999999998</v>
      </c>
      <c r="L185">
        <v>-74.08175</v>
      </c>
    </row>
    <row r="186" spans="1:12" x14ac:dyDescent="0.25">
      <c r="A186" t="s">
        <v>39</v>
      </c>
      <c r="B186" t="s">
        <v>24</v>
      </c>
      <c r="C186">
        <v>46700</v>
      </c>
      <c r="D186">
        <v>2900</v>
      </c>
      <c r="E186" t="s">
        <v>277</v>
      </c>
      <c r="F186" t="s">
        <v>43</v>
      </c>
      <c r="G186" t="s">
        <v>278</v>
      </c>
      <c r="H186">
        <v>5</v>
      </c>
      <c r="I186" t="s">
        <v>17</v>
      </c>
      <c r="J186">
        <v>1</v>
      </c>
      <c r="K186">
        <v>-4.2152799999999999</v>
      </c>
      <c r="L186">
        <v>-69.940560000000005</v>
      </c>
    </row>
    <row r="187" spans="1:12" x14ac:dyDescent="0.25">
      <c r="A187" t="s">
        <v>78</v>
      </c>
      <c r="B187" t="s">
        <v>19</v>
      </c>
      <c r="C187">
        <v>272000</v>
      </c>
      <c r="D187">
        <v>12700</v>
      </c>
      <c r="E187" t="s">
        <v>81</v>
      </c>
      <c r="F187" t="s">
        <v>76</v>
      </c>
      <c r="G187" t="s">
        <v>60</v>
      </c>
      <c r="H187">
        <v>4</v>
      </c>
      <c r="I187" t="s">
        <v>17</v>
      </c>
      <c r="J187">
        <v>10</v>
      </c>
      <c r="K187">
        <v>4.8133299999999997</v>
      </c>
      <c r="L187">
        <v>-75.696110000000004</v>
      </c>
    </row>
    <row r="188" spans="1:12" x14ac:dyDescent="0.25">
      <c r="A188" t="s">
        <v>18</v>
      </c>
      <c r="B188" t="s">
        <v>19</v>
      </c>
      <c r="C188">
        <v>217000</v>
      </c>
      <c r="D188">
        <v>9700</v>
      </c>
      <c r="E188" t="s">
        <v>279</v>
      </c>
      <c r="F188" t="s">
        <v>15</v>
      </c>
      <c r="G188" t="s">
        <v>60</v>
      </c>
      <c r="H188">
        <v>1</v>
      </c>
      <c r="I188" t="s">
        <v>38</v>
      </c>
      <c r="J188">
        <v>1</v>
      </c>
      <c r="K188">
        <v>4.8133299999999997</v>
      </c>
      <c r="L188">
        <v>-75.696110000000004</v>
      </c>
    </row>
    <row r="189" spans="1:12" x14ac:dyDescent="0.25">
      <c r="A189" t="s">
        <v>67</v>
      </c>
      <c r="B189" t="s">
        <v>62</v>
      </c>
      <c r="C189">
        <v>48800</v>
      </c>
      <c r="D189">
        <v>800</v>
      </c>
      <c r="E189" t="s">
        <v>280</v>
      </c>
      <c r="F189" t="s">
        <v>35</v>
      </c>
      <c r="G189" t="s">
        <v>16</v>
      </c>
      <c r="H189">
        <v>5</v>
      </c>
      <c r="I189" t="s">
        <v>32</v>
      </c>
      <c r="J189">
        <v>1</v>
      </c>
      <c r="K189">
        <v>4.6097099999999998</v>
      </c>
      <c r="L189">
        <v>-74.08175</v>
      </c>
    </row>
    <row r="190" spans="1:12" x14ac:dyDescent="0.25">
      <c r="A190" t="s">
        <v>82</v>
      </c>
      <c r="B190" t="s">
        <v>58</v>
      </c>
      <c r="C190">
        <v>34600</v>
      </c>
      <c r="D190">
        <v>4200</v>
      </c>
      <c r="E190" t="s">
        <v>281</v>
      </c>
      <c r="F190" t="s">
        <v>93</v>
      </c>
      <c r="G190" t="s">
        <v>16</v>
      </c>
      <c r="H190">
        <v>4</v>
      </c>
      <c r="I190" t="s">
        <v>17</v>
      </c>
      <c r="J190">
        <v>1</v>
      </c>
      <c r="K190">
        <v>4.6097099999999998</v>
      </c>
      <c r="L190">
        <v>-74.08175</v>
      </c>
    </row>
    <row r="191" spans="1:12" x14ac:dyDescent="0.25">
      <c r="A191" t="s">
        <v>80</v>
      </c>
      <c r="B191" t="s">
        <v>65</v>
      </c>
      <c r="C191">
        <v>44000</v>
      </c>
      <c r="D191">
        <v>2700</v>
      </c>
      <c r="E191" t="s">
        <v>282</v>
      </c>
      <c r="F191" t="s">
        <v>35</v>
      </c>
      <c r="G191" t="s">
        <v>126</v>
      </c>
      <c r="H191">
        <v>3</v>
      </c>
      <c r="I191" t="s">
        <v>17</v>
      </c>
      <c r="J191">
        <v>1</v>
      </c>
      <c r="K191">
        <v>7.89391</v>
      </c>
      <c r="L191">
        <v>-72.507819999999995</v>
      </c>
    </row>
    <row r="192" spans="1:12" x14ac:dyDescent="0.25">
      <c r="A192" t="s">
        <v>135</v>
      </c>
      <c r="B192" t="s">
        <v>58</v>
      </c>
      <c r="C192">
        <v>39800</v>
      </c>
      <c r="D192">
        <v>2500</v>
      </c>
      <c r="E192" t="s">
        <v>77</v>
      </c>
      <c r="F192" t="s">
        <v>76</v>
      </c>
      <c r="G192" t="s">
        <v>16</v>
      </c>
      <c r="H192">
        <v>1</v>
      </c>
      <c r="I192" t="s">
        <v>17</v>
      </c>
      <c r="J192">
        <v>1</v>
      </c>
      <c r="K192">
        <v>4.6097099999999998</v>
      </c>
      <c r="L192">
        <v>-74.08175</v>
      </c>
    </row>
    <row r="193" spans="1:12" x14ac:dyDescent="0.25">
      <c r="A193" t="s">
        <v>124</v>
      </c>
      <c r="B193" t="s">
        <v>19</v>
      </c>
      <c r="C193">
        <v>646900</v>
      </c>
      <c r="D193">
        <v>34800</v>
      </c>
      <c r="E193" t="s">
        <v>216</v>
      </c>
      <c r="F193" t="s">
        <v>96</v>
      </c>
      <c r="G193" t="s">
        <v>22</v>
      </c>
      <c r="H193">
        <v>5</v>
      </c>
      <c r="I193" t="s">
        <v>17</v>
      </c>
      <c r="J193">
        <v>1</v>
      </c>
      <c r="K193">
        <v>6.2518399999999996</v>
      </c>
      <c r="L193">
        <v>-75.563590000000005</v>
      </c>
    </row>
    <row r="194" spans="1:12" x14ac:dyDescent="0.25">
      <c r="A194" t="s">
        <v>155</v>
      </c>
      <c r="B194" t="s">
        <v>62</v>
      </c>
      <c r="C194">
        <v>107000</v>
      </c>
      <c r="D194">
        <v>8100</v>
      </c>
      <c r="E194" t="s">
        <v>283</v>
      </c>
      <c r="F194" t="s">
        <v>47</v>
      </c>
      <c r="G194" t="s">
        <v>16</v>
      </c>
      <c r="H194">
        <v>5</v>
      </c>
      <c r="I194" t="s">
        <v>17</v>
      </c>
      <c r="J194">
        <v>1</v>
      </c>
      <c r="K194">
        <v>4.6097099999999998</v>
      </c>
      <c r="L194">
        <v>-74.08175</v>
      </c>
    </row>
    <row r="195" spans="1:12" x14ac:dyDescent="0.25">
      <c r="A195" t="s">
        <v>105</v>
      </c>
      <c r="B195" t="s">
        <v>19</v>
      </c>
      <c r="C195">
        <v>269600</v>
      </c>
      <c r="D195">
        <v>20000</v>
      </c>
      <c r="E195" t="s">
        <v>284</v>
      </c>
      <c r="F195" t="s">
        <v>93</v>
      </c>
      <c r="G195" t="s">
        <v>16</v>
      </c>
      <c r="H195">
        <v>5</v>
      </c>
      <c r="I195" t="s">
        <v>17</v>
      </c>
      <c r="J195">
        <v>1</v>
      </c>
      <c r="K195">
        <v>4.6097099999999998</v>
      </c>
      <c r="L195">
        <v>-74.08175</v>
      </c>
    </row>
    <row r="196" spans="1:12" x14ac:dyDescent="0.25">
      <c r="A196" t="s">
        <v>23</v>
      </c>
      <c r="B196" t="s">
        <v>24</v>
      </c>
      <c r="C196">
        <v>193400</v>
      </c>
      <c r="D196">
        <v>8500</v>
      </c>
      <c r="E196" t="s">
        <v>285</v>
      </c>
      <c r="F196" t="s">
        <v>26</v>
      </c>
      <c r="G196" t="s">
        <v>31</v>
      </c>
      <c r="H196">
        <v>5</v>
      </c>
      <c r="I196" t="s">
        <v>32</v>
      </c>
      <c r="J196">
        <v>1</v>
      </c>
      <c r="K196">
        <v>3.4372199999999999</v>
      </c>
      <c r="L196">
        <v>-76.522499999999994</v>
      </c>
    </row>
    <row r="197" spans="1:12" x14ac:dyDescent="0.25">
      <c r="A197" t="s">
        <v>105</v>
      </c>
      <c r="B197" t="s">
        <v>19</v>
      </c>
      <c r="C197">
        <v>288700</v>
      </c>
      <c r="D197">
        <v>15600</v>
      </c>
      <c r="E197" t="s">
        <v>286</v>
      </c>
      <c r="F197" t="s">
        <v>160</v>
      </c>
      <c r="G197" t="s">
        <v>16</v>
      </c>
      <c r="H197">
        <v>4</v>
      </c>
      <c r="I197" t="s">
        <v>17</v>
      </c>
      <c r="J197">
        <v>6</v>
      </c>
      <c r="K197">
        <v>4.6097099999999998</v>
      </c>
      <c r="L197">
        <v>-74.08175</v>
      </c>
    </row>
    <row r="198" spans="1:12" x14ac:dyDescent="0.25">
      <c r="A198" t="s">
        <v>36</v>
      </c>
      <c r="B198" t="s">
        <v>24</v>
      </c>
      <c r="C198">
        <v>40200</v>
      </c>
      <c r="D198">
        <v>0</v>
      </c>
      <c r="E198" t="s">
        <v>287</v>
      </c>
      <c r="F198" t="s">
        <v>54</v>
      </c>
      <c r="G198" t="s">
        <v>16</v>
      </c>
      <c r="H198">
        <v>5</v>
      </c>
      <c r="I198" t="s">
        <v>17</v>
      </c>
      <c r="J198">
        <v>1</v>
      </c>
      <c r="K198">
        <v>4.6097099999999998</v>
      </c>
      <c r="L198">
        <v>-74.08175</v>
      </c>
    </row>
    <row r="199" spans="1:12" x14ac:dyDescent="0.25">
      <c r="A199" t="s">
        <v>171</v>
      </c>
      <c r="B199" t="s">
        <v>19</v>
      </c>
      <c r="C199">
        <v>202200</v>
      </c>
      <c r="D199">
        <v>11000</v>
      </c>
      <c r="E199" t="s">
        <v>288</v>
      </c>
      <c r="F199" t="s">
        <v>26</v>
      </c>
      <c r="G199" t="s">
        <v>16</v>
      </c>
      <c r="H199">
        <v>5</v>
      </c>
      <c r="I199" t="s">
        <v>17</v>
      </c>
      <c r="J199">
        <v>10</v>
      </c>
      <c r="K199">
        <v>4.6097099999999998</v>
      </c>
      <c r="L199">
        <v>-74.08175</v>
      </c>
    </row>
    <row r="200" spans="1:12" x14ac:dyDescent="0.25">
      <c r="A200" t="s">
        <v>103</v>
      </c>
      <c r="B200" t="s">
        <v>13</v>
      </c>
      <c r="C200">
        <v>362100</v>
      </c>
      <c r="D200">
        <v>19500</v>
      </c>
      <c r="E200" t="s">
        <v>289</v>
      </c>
      <c r="F200" t="s">
        <v>26</v>
      </c>
      <c r="G200" t="s">
        <v>22</v>
      </c>
      <c r="H200">
        <v>1</v>
      </c>
      <c r="I200" t="s">
        <v>17</v>
      </c>
      <c r="J200">
        <v>1</v>
      </c>
      <c r="K200">
        <v>6.2518399999999996</v>
      </c>
      <c r="L200">
        <v>-75.563590000000005</v>
      </c>
    </row>
    <row r="201" spans="1:12" x14ac:dyDescent="0.25">
      <c r="A201" t="s">
        <v>68</v>
      </c>
      <c r="B201" t="s">
        <v>24</v>
      </c>
      <c r="C201">
        <v>37500</v>
      </c>
      <c r="D201">
        <v>4400</v>
      </c>
      <c r="E201" t="s">
        <v>187</v>
      </c>
      <c r="F201" t="s">
        <v>47</v>
      </c>
      <c r="G201" t="s">
        <v>161</v>
      </c>
      <c r="H201">
        <v>5</v>
      </c>
      <c r="I201" t="s">
        <v>17</v>
      </c>
      <c r="J201">
        <v>6</v>
      </c>
      <c r="K201">
        <v>7.1253900000000003</v>
      </c>
      <c r="L201">
        <v>-73.119799999999998</v>
      </c>
    </row>
    <row r="202" spans="1:12" x14ac:dyDescent="0.25">
      <c r="A202" t="s">
        <v>39</v>
      </c>
      <c r="B202" t="s">
        <v>24</v>
      </c>
      <c r="C202">
        <v>50900</v>
      </c>
      <c r="D202">
        <v>3100</v>
      </c>
      <c r="E202" t="s">
        <v>247</v>
      </c>
      <c r="F202" t="s">
        <v>54</v>
      </c>
      <c r="G202" t="s">
        <v>16</v>
      </c>
      <c r="H202">
        <v>5</v>
      </c>
      <c r="I202" t="s">
        <v>17</v>
      </c>
      <c r="J202">
        <v>2</v>
      </c>
      <c r="K202">
        <v>4.6097099999999998</v>
      </c>
      <c r="L202">
        <v>-74.08175</v>
      </c>
    </row>
    <row r="203" spans="1:12" x14ac:dyDescent="0.25">
      <c r="A203" t="s">
        <v>118</v>
      </c>
      <c r="B203" t="s">
        <v>86</v>
      </c>
      <c r="C203">
        <v>841100</v>
      </c>
      <c r="D203">
        <v>47200</v>
      </c>
      <c r="E203" t="s">
        <v>290</v>
      </c>
      <c r="F203" t="s">
        <v>130</v>
      </c>
      <c r="G203" t="s">
        <v>16</v>
      </c>
      <c r="H203">
        <v>1</v>
      </c>
      <c r="I203" t="s">
        <v>17</v>
      </c>
      <c r="J203">
        <v>4</v>
      </c>
      <c r="K203">
        <v>4.6097099999999998</v>
      </c>
      <c r="L203">
        <v>-74.08175</v>
      </c>
    </row>
    <row r="204" spans="1:12" x14ac:dyDescent="0.25">
      <c r="A204" t="s">
        <v>78</v>
      </c>
      <c r="B204" t="s">
        <v>19</v>
      </c>
      <c r="C204">
        <v>336000</v>
      </c>
      <c r="D204">
        <v>16100</v>
      </c>
      <c r="E204" t="s">
        <v>291</v>
      </c>
      <c r="F204" t="s">
        <v>35</v>
      </c>
      <c r="G204" t="s">
        <v>22</v>
      </c>
      <c r="H204">
        <v>5</v>
      </c>
      <c r="I204" t="s">
        <v>17</v>
      </c>
      <c r="J204">
        <v>1</v>
      </c>
      <c r="K204">
        <v>6.2518399999999996</v>
      </c>
      <c r="L204">
        <v>-75.563590000000005</v>
      </c>
    </row>
    <row r="205" spans="1:12" x14ac:dyDescent="0.25">
      <c r="A205" t="s">
        <v>133</v>
      </c>
      <c r="B205" t="s">
        <v>24</v>
      </c>
      <c r="C205">
        <v>20500</v>
      </c>
      <c r="D205">
        <v>1500</v>
      </c>
      <c r="E205" t="s">
        <v>292</v>
      </c>
      <c r="F205" t="s">
        <v>35</v>
      </c>
      <c r="G205" t="s">
        <v>22</v>
      </c>
      <c r="H205">
        <v>5</v>
      </c>
      <c r="I205" t="s">
        <v>32</v>
      </c>
      <c r="J205">
        <v>1</v>
      </c>
      <c r="K205">
        <v>6.2518399999999996</v>
      </c>
      <c r="L205">
        <v>-75.563590000000005</v>
      </c>
    </row>
    <row r="206" spans="1:12" x14ac:dyDescent="0.25">
      <c r="A206" t="s">
        <v>85</v>
      </c>
      <c r="B206" t="s">
        <v>86</v>
      </c>
      <c r="C206">
        <v>911600</v>
      </c>
      <c r="D206">
        <v>48900</v>
      </c>
      <c r="E206" t="s">
        <v>293</v>
      </c>
      <c r="F206" t="s">
        <v>15</v>
      </c>
      <c r="G206" t="s">
        <v>16</v>
      </c>
      <c r="H206">
        <v>5</v>
      </c>
      <c r="I206" t="s">
        <v>17</v>
      </c>
      <c r="J206">
        <v>1</v>
      </c>
      <c r="K206">
        <v>4.6097099999999998</v>
      </c>
      <c r="L206">
        <v>-74.08175</v>
      </c>
    </row>
    <row r="207" spans="1:12" x14ac:dyDescent="0.25">
      <c r="A207" t="s">
        <v>135</v>
      </c>
      <c r="B207" t="s">
        <v>58</v>
      </c>
      <c r="C207">
        <v>32400</v>
      </c>
      <c r="D207">
        <v>2100</v>
      </c>
      <c r="E207" t="s">
        <v>179</v>
      </c>
      <c r="F207" t="s">
        <v>43</v>
      </c>
      <c r="G207" t="s">
        <v>16</v>
      </c>
      <c r="H207">
        <v>4</v>
      </c>
      <c r="I207" t="s">
        <v>17</v>
      </c>
      <c r="J207">
        <v>1</v>
      </c>
      <c r="K207">
        <v>4.6097099999999998</v>
      </c>
      <c r="L207">
        <v>-74.08175</v>
      </c>
    </row>
    <row r="208" spans="1:12" x14ac:dyDescent="0.25">
      <c r="A208" t="s">
        <v>111</v>
      </c>
      <c r="B208" t="s">
        <v>19</v>
      </c>
      <c r="C208">
        <v>473800</v>
      </c>
      <c r="D208">
        <v>31100</v>
      </c>
      <c r="E208" t="s">
        <v>294</v>
      </c>
      <c r="F208" t="s">
        <v>47</v>
      </c>
      <c r="G208" t="s">
        <v>16</v>
      </c>
      <c r="H208">
        <v>4</v>
      </c>
      <c r="I208" t="s">
        <v>17</v>
      </c>
      <c r="J208">
        <v>3</v>
      </c>
      <c r="K208">
        <v>4.6097099999999998</v>
      </c>
      <c r="L208">
        <v>-74.08175</v>
      </c>
    </row>
    <row r="209" spans="1:12" x14ac:dyDescent="0.25">
      <c r="A209" t="s">
        <v>50</v>
      </c>
      <c r="B209" t="s">
        <v>29</v>
      </c>
      <c r="C209">
        <v>1879300</v>
      </c>
      <c r="D209">
        <v>98300</v>
      </c>
      <c r="E209" t="s">
        <v>295</v>
      </c>
      <c r="F209" t="s">
        <v>88</v>
      </c>
      <c r="G209" t="s">
        <v>16</v>
      </c>
      <c r="H209">
        <v>3</v>
      </c>
      <c r="I209" t="s">
        <v>146</v>
      </c>
      <c r="J209">
        <v>1</v>
      </c>
      <c r="K209">
        <v>4.6097099999999998</v>
      </c>
      <c r="L209">
        <v>-74.08175</v>
      </c>
    </row>
    <row r="210" spans="1:12" x14ac:dyDescent="0.25">
      <c r="A210" t="s">
        <v>133</v>
      </c>
      <c r="B210" t="s">
        <v>24</v>
      </c>
      <c r="C210">
        <v>11700</v>
      </c>
      <c r="D210">
        <v>0</v>
      </c>
      <c r="E210" t="s">
        <v>296</v>
      </c>
      <c r="F210" t="s">
        <v>88</v>
      </c>
      <c r="G210" t="s">
        <v>31</v>
      </c>
      <c r="H210">
        <v>5</v>
      </c>
      <c r="I210" t="s">
        <v>17</v>
      </c>
      <c r="J210">
        <v>9</v>
      </c>
      <c r="K210">
        <v>3.4372199999999999</v>
      </c>
      <c r="L210">
        <v>-76.522499999999994</v>
      </c>
    </row>
    <row r="211" spans="1:12" x14ac:dyDescent="0.25">
      <c r="A211" t="s">
        <v>297</v>
      </c>
      <c r="B211" t="s">
        <v>86</v>
      </c>
      <c r="C211">
        <v>87700</v>
      </c>
      <c r="D211">
        <v>5100</v>
      </c>
      <c r="E211" t="s">
        <v>298</v>
      </c>
      <c r="F211" t="s">
        <v>88</v>
      </c>
      <c r="G211" t="s">
        <v>22</v>
      </c>
      <c r="H211">
        <v>1</v>
      </c>
      <c r="I211" t="s">
        <v>17</v>
      </c>
      <c r="J211">
        <v>3</v>
      </c>
      <c r="K211">
        <v>6.2518399999999996</v>
      </c>
      <c r="L211">
        <v>-75.563590000000005</v>
      </c>
    </row>
    <row r="212" spans="1:12" x14ac:dyDescent="0.25">
      <c r="A212" t="s">
        <v>184</v>
      </c>
      <c r="B212" t="s">
        <v>86</v>
      </c>
      <c r="C212">
        <v>287600</v>
      </c>
      <c r="D212">
        <v>16000</v>
      </c>
      <c r="E212" t="s">
        <v>299</v>
      </c>
      <c r="F212" t="s">
        <v>21</v>
      </c>
      <c r="G212" t="s">
        <v>16</v>
      </c>
      <c r="H212">
        <v>1</v>
      </c>
      <c r="I212" t="s">
        <v>17</v>
      </c>
      <c r="J212">
        <v>2</v>
      </c>
      <c r="K212">
        <v>4.6097099999999998</v>
      </c>
      <c r="L212">
        <v>-74.08175</v>
      </c>
    </row>
    <row r="213" spans="1:12" x14ac:dyDescent="0.25">
      <c r="A213" t="s">
        <v>85</v>
      </c>
      <c r="B213" t="s">
        <v>86</v>
      </c>
      <c r="C213">
        <v>653800</v>
      </c>
      <c r="D213">
        <v>35000</v>
      </c>
      <c r="E213" t="s">
        <v>300</v>
      </c>
      <c r="F213" t="s">
        <v>96</v>
      </c>
      <c r="G213" t="s">
        <v>16</v>
      </c>
      <c r="H213">
        <v>3</v>
      </c>
      <c r="I213" t="s">
        <v>17</v>
      </c>
      <c r="J213">
        <v>1</v>
      </c>
      <c r="K213">
        <v>4.6097099999999998</v>
      </c>
      <c r="L213">
        <v>-74.08175</v>
      </c>
    </row>
    <row r="214" spans="1:12" x14ac:dyDescent="0.25">
      <c r="A214" t="s">
        <v>61</v>
      </c>
      <c r="B214" t="s">
        <v>62</v>
      </c>
      <c r="C214">
        <v>663100</v>
      </c>
      <c r="D214">
        <v>33500</v>
      </c>
      <c r="E214" t="s">
        <v>301</v>
      </c>
      <c r="F214" t="s">
        <v>130</v>
      </c>
      <c r="G214" t="s">
        <v>16</v>
      </c>
      <c r="H214">
        <v>5</v>
      </c>
      <c r="I214" t="s">
        <v>17</v>
      </c>
      <c r="J214">
        <v>1</v>
      </c>
      <c r="K214">
        <v>4.6097099999999998</v>
      </c>
      <c r="L214">
        <v>-74.08175</v>
      </c>
    </row>
    <row r="215" spans="1:12" x14ac:dyDescent="0.25">
      <c r="A215" t="s">
        <v>148</v>
      </c>
      <c r="B215" t="s">
        <v>13</v>
      </c>
      <c r="C215">
        <v>1590400</v>
      </c>
      <c r="D215">
        <v>82900</v>
      </c>
      <c r="E215" t="s">
        <v>302</v>
      </c>
      <c r="F215" t="s">
        <v>43</v>
      </c>
      <c r="G215" t="s">
        <v>16</v>
      </c>
      <c r="H215">
        <v>5</v>
      </c>
      <c r="I215" t="s">
        <v>17</v>
      </c>
      <c r="J215">
        <v>1</v>
      </c>
      <c r="K215">
        <v>4.6097099999999998</v>
      </c>
      <c r="L215">
        <v>-74.08175</v>
      </c>
    </row>
    <row r="216" spans="1:12" x14ac:dyDescent="0.25">
      <c r="A216" t="s">
        <v>45</v>
      </c>
      <c r="B216" t="s">
        <v>29</v>
      </c>
      <c r="C216">
        <v>1573900</v>
      </c>
      <c r="D216">
        <v>88600</v>
      </c>
      <c r="E216" t="s">
        <v>303</v>
      </c>
      <c r="F216" t="s">
        <v>93</v>
      </c>
      <c r="G216" t="s">
        <v>16</v>
      </c>
      <c r="H216">
        <v>5</v>
      </c>
      <c r="I216" t="s">
        <v>17</v>
      </c>
      <c r="J216">
        <v>4</v>
      </c>
      <c r="K216">
        <v>4.6097099999999998</v>
      </c>
      <c r="L216">
        <v>-74.08175</v>
      </c>
    </row>
    <row r="217" spans="1:12" x14ac:dyDescent="0.25">
      <c r="A217" t="s">
        <v>266</v>
      </c>
      <c r="B217" t="s">
        <v>13</v>
      </c>
      <c r="C217">
        <v>1278500</v>
      </c>
      <c r="D217">
        <v>68300</v>
      </c>
      <c r="E217" t="s">
        <v>304</v>
      </c>
      <c r="F217" t="s">
        <v>52</v>
      </c>
      <c r="G217" t="s">
        <v>16</v>
      </c>
      <c r="H217">
        <v>4</v>
      </c>
      <c r="I217" t="s">
        <v>17</v>
      </c>
      <c r="J217">
        <v>4</v>
      </c>
      <c r="K217">
        <v>4.6097099999999998</v>
      </c>
      <c r="L217">
        <v>-74.08175</v>
      </c>
    </row>
    <row r="218" spans="1:12" x14ac:dyDescent="0.25">
      <c r="A218" t="s">
        <v>70</v>
      </c>
      <c r="B218" t="s">
        <v>13</v>
      </c>
      <c r="C218">
        <v>2430000</v>
      </c>
      <c r="D218">
        <v>129800</v>
      </c>
      <c r="E218" t="s">
        <v>250</v>
      </c>
      <c r="F218" t="s">
        <v>26</v>
      </c>
      <c r="G218" t="s">
        <v>16</v>
      </c>
      <c r="H218">
        <v>1</v>
      </c>
      <c r="I218" t="s">
        <v>17</v>
      </c>
      <c r="J218">
        <v>1</v>
      </c>
      <c r="K218">
        <v>4.6097099999999998</v>
      </c>
      <c r="L218">
        <v>-74.08175</v>
      </c>
    </row>
    <row r="219" spans="1:12" x14ac:dyDescent="0.25">
      <c r="A219" t="s">
        <v>55</v>
      </c>
      <c r="B219" t="s">
        <v>13</v>
      </c>
      <c r="C219">
        <v>95800</v>
      </c>
      <c r="D219">
        <v>5300</v>
      </c>
      <c r="E219" t="s">
        <v>305</v>
      </c>
      <c r="F219" t="s">
        <v>76</v>
      </c>
      <c r="G219" t="s">
        <v>16</v>
      </c>
      <c r="H219">
        <v>1</v>
      </c>
      <c r="I219" t="s">
        <v>17</v>
      </c>
      <c r="J219">
        <v>5</v>
      </c>
      <c r="K219">
        <v>4.6097099999999998</v>
      </c>
      <c r="L219">
        <v>-74.08175</v>
      </c>
    </row>
    <row r="220" spans="1:12" x14ac:dyDescent="0.25">
      <c r="A220" t="s">
        <v>48</v>
      </c>
      <c r="B220" t="s">
        <v>24</v>
      </c>
      <c r="C220">
        <v>78000</v>
      </c>
      <c r="D220">
        <v>2300</v>
      </c>
      <c r="E220" t="s">
        <v>306</v>
      </c>
      <c r="F220" t="s">
        <v>52</v>
      </c>
      <c r="G220" t="s">
        <v>31</v>
      </c>
      <c r="H220">
        <v>5</v>
      </c>
      <c r="I220" t="s">
        <v>32</v>
      </c>
      <c r="J220">
        <v>1</v>
      </c>
      <c r="K220">
        <v>3.4372199999999999</v>
      </c>
      <c r="L220">
        <v>-76.522499999999994</v>
      </c>
    </row>
    <row r="221" spans="1:12" x14ac:dyDescent="0.25">
      <c r="A221" t="s">
        <v>82</v>
      </c>
      <c r="B221" t="s">
        <v>58</v>
      </c>
      <c r="C221">
        <v>35300</v>
      </c>
      <c r="D221">
        <v>0</v>
      </c>
      <c r="E221" t="s">
        <v>307</v>
      </c>
      <c r="F221" t="s">
        <v>47</v>
      </c>
      <c r="G221" t="s">
        <v>16</v>
      </c>
      <c r="H221">
        <v>5</v>
      </c>
      <c r="I221" t="s">
        <v>32</v>
      </c>
      <c r="J221">
        <v>1</v>
      </c>
      <c r="K221">
        <v>4.6097099999999998</v>
      </c>
      <c r="L221">
        <v>-74.08175</v>
      </c>
    </row>
    <row r="222" spans="1:12" x14ac:dyDescent="0.25">
      <c r="A222" t="s">
        <v>18</v>
      </c>
      <c r="B222" t="s">
        <v>19</v>
      </c>
      <c r="C222">
        <v>160300</v>
      </c>
      <c r="D222">
        <v>9200</v>
      </c>
      <c r="E222" t="s">
        <v>308</v>
      </c>
      <c r="F222" t="s">
        <v>130</v>
      </c>
      <c r="G222" t="s">
        <v>16</v>
      </c>
      <c r="H222">
        <v>4</v>
      </c>
      <c r="I222" t="s">
        <v>32</v>
      </c>
      <c r="J222">
        <v>1</v>
      </c>
      <c r="K222">
        <v>4.6097099999999998</v>
      </c>
      <c r="L222">
        <v>-74.08175</v>
      </c>
    </row>
    <row r="223" spans="1:12" x14ac:dyDescent="0.25">
      <c r="A223" t="s">
        <v>41</v>
      </c>
      <c r="B223" t="s">
        <v>29</v>
      </c>
      <c r="C223">
        <v>1002800</v>
      </c>
      <c r="D223">
        <v>54100</v>
      </c>
      <c r="E223" t="s">
        <v>272</v>
      </c>
      <c r="F223" t="s">
        <v>26</v>
      </c>
      <c r="G223" t="s">
        <v>16</v>
      </c>
      <c r="H223">
        <v>5</v>
      </c>
      <c r="I223" t="s">
        <v>32</v>
      </c>
      <c r="J223">
        <v>1</v>
      </c>
      <c r="K223">
        <v>4.6097099999999998</v>
      </c>
      <c r="L223">
        <v>-74.08175</v>
      </c>
    </row>
    <row r="224" spans="1:12" x14ac:dyDescent="0.25">
      <c r="A224" t="s">
        <v>204</v>
      </c>
      <c r="B224" t="s">
        <v>13</v>
      </c>
      <c r="C224">
        <v>141200</v>
      </c>
      <c r="D224">
        <v>5700</v>
      </c>
      <c r="E224" t="s">
        <v>309</v>
      </c>
      <c r="F224" t="s">
        <v>47</v>
      </c>
      <c r="G224" t="s">
        <v>16</v>
      </c>
      <c r="H224">
        <v>5</v>
      </c>
      <c r="I224" t="s">
        <v>17</v>
      </c>
      <c r="J224">
        <v>5</v>
      </c>
      <c r="K224">
        <v>4.6097099999999998</v>
      </c>
      <c r="L224">
        <v>-74.08175</v>
      </c>
    </row>
    <row r="225" spans="1:12" x14ac:dyDescent="0.25">
      <c r="A225" t="s">
        <v>98</v>
      </c>
      <c r="B225" t="s">
        <v>19</v>
      </c>
      <c r="C225">
        <v>323400</v>
      </c>
      <c r="D225">
        <v>15400</v>
      </c>
      <c r="E225" t="s">
        <v>310</v>
      </c>
      <c r="F225" t="s">
        <v>54</v>
      </c>
      <c r="G225" t="s">
        <v>91</v>
      </c>
      <c r="H225">
        <v>5</v>
      </c>
      <c r="I225" t="s">
        <v>17</v>
      </c>
      <c r="J225">
        <v>6</v>
      </c>
      <c r="K225">
        <v>10.968540000000001</v>
      </c>
      <c r="L225">
        <v>-74.781319999999994</v>
      </c>
    </row>
    <row r="226" spans="1:12" x14ac:dyDescent="0.25">
      <c r="A226" t="s">
        <v>144</v>
      </c>
      <c r="B226" t="s">
        <v>65</v>
      </c>
      <c r="C226">
        <v>73700</v>
      </c>
      <c r="D226">
        <v>2100</v>
      </c>
      <c r="E226" t="s">
        <v>311</v>
      </c>
      <c r="F226" t="s">
        <v>96</v>
      </c>
      <c r="G226" t="s">
        <v>16</v>
      </c>
      <c r="H226">
        <v>4</v>
      </c>
      <c r="I226" t="s">
        <v>17</v>
      </c>
      <c r="J226">
        <v>2</v>
      </c>
      <c r="K226">
        <v>4.6097099999999998</v>
      </c>
      <c r="L226">
        <v>-74.08175</v>
      </c>
    </row>
    <row r="227" spans="1:12" x14ac:dyDescent="0.25">
      <c r="A227" t="s">
        <v>82</v>
      </c>
      <c r="B227" t="s">
        <v>58</v>
      </c>
      <c r="C227">
        <v>57100</v>
      </c>
      <c r="D227">
        <v>3600</v>
      </c>
      <c r="E227" t="s">
        <v>251</v>
      </c>
      <c r="F227" t="s">
        <v>52</v>
      </c>
      <c r="G227" t="s">
        <v>44</v>
      </c>
      <c r="H227">
        <v>5</v>
      </c>
      <c r="I227" t="s">
        <v>17</v>
      </c>
      <c r="J227">
        <v>3</v>
      </c>
      <c r="K227">
        <v>11.240790000000001</v>
      </c>
      <c r="L227">
        <v>-74.199039999999997</v>
      </c>
    </row>
    <row r="228" spans="1:12" x14ac:dyDescent="0.25">
      <c r="A228" t="s">
        <v>18</v>
      </c>
      <c r="B228" t="s">
        <v>19</v>
      </c>
      <c r="C228">
        <v>218600</v>
      </c>
      <c r="D228">
        <v>12300</v>
      </c>
      <c r="E228" t="s">
        <v>312</v>
      </c>
      <c r="F228" t="s">
        <v>130</v>
      </c>
      <c r="G228" t="s">
        <v>31</v>
      </c>
      <c r="H228">
        <v>1</v>
      </c>
      <c r="I228" t="s">
        <v>32</v>
      </c>
      <c r="J228">
        <v>1</v>
      </c>
      <c r="K228">
        <v>3.4372199999999999</v>
      </c>
      <c r="L228">
        <v>-76.522499999999994</v>
      </c>
    </row>
    <row r="229" spans="1:12" x14ac:dyDescent="0.25">
      <c r="A229" t="s">
        <v>80</v>
      </c>
      <c r="B229" t="s">
        <v>65</v>
      </c>
      <c r="C229">
        <v>30700</v>
      </c>
      <c r="D229">
        <v>0</v>
      </c>
      <c r="E229" t="s">
        <v>313</v>
      </c>
      <c r="F229" t="s">
        <v>21</v>
      </c>
      <c r="G229" t="s">
        <v>22</v>
      </c>
      <c r="H229">
        <v>5</v>
      </c>
      <c r="I229" t="s">
        <v>17</v>
      </c>
      <c r="J229">
        <v>1</v>
      </c>
      <c r="K229">
        <v>6.2518399999999996</v>
      </c>
      <c r="L229">
        <v>-75.563590000000005</v>
      </c>
    </row>
    <row r="230" spans="1:12" x14ac:dyDescent="0.25">
      <c r="A230" t="s">
        <v>50</v>
      </c>
      <c r="B230" t="s">
        <v>29</v>
      </c>
      <c r="C230">
        <v>2005500</v>
      </c>
      <c r="D230">
        <v>105000</v>
      </c>
      <c r="E230" t="s">
        <v>314</v>
      </c>
      <c r="F230" t="s">
        <v>93</v>
      </c>
      <c r="G230" t="s">
        <v>31</v>
      </c>
      <c r="H230">
        <v>5</v>
      </c>
      <c r="I230" t="s">
        <v>17</v>
      </c>
      <c r="J230">
        <v>4</v>
      </c>
      <c r="K230">
        <v>3.4372199999999999</v>
      </c>
      <c r="L230">
        <v>-76.522499999999994</v>
      </c>
    </row>
    <row r="231" spans="1:12" x14ac:dyDescent="0.25">
      <c r="A231" t="s">
        <v>74</v>
      </c>
      <c r="B231" t="s">
        <v>62</v>
      </c>
      <c r="C231">
        <v>66700</v>
      </c>
      <c r="D231">
        <v>1700</v>
      </c>
      <c r="E231" t="s">
        <v>315</v>
      </c>
      <c r="F231" t="s">
        <v>47</v>
      </c>
      <c r="G231" t="s">
        <v>16</v>
      </c>
      <c r="H231">
        <v>5</v>
      </c>
      <c r="I231" t="s">
        <v>17</v>
      </c>
      <c r="J231">
        <v>1</v>
      </c>
      <c r="K231">
        <v>4.6097099999999998</v>
      </c>
      <c r="L231">
        <v>-74.08175</v>
      </c>
    </row>
    <row r="232" spans="1:12" x14ac:dyDescent="0.25">
      <c r="A232" t="s">
        <v>78</v>
      </c>
      <c r="B232" t="s">
        <v>19</v>
      </c>
      <c r="C232">
        <v>243200</v>
      </c>
      <c r="D232">
        <v>11100</v>
      </c>
      <c r="E232" t="s">
        <v>316</v>
      </c>
      <c r="F232" t="s">
        <v>21</v>
      </c>
      <c r="G232" t="s">
        <v>22</v>
      </c>
      <c r="H232">
        <v>5</v>
      </c>
      <c r="I232" t="s">
        <v>17</v>
      </c>
      <c r="J232">
        <v>1</v>
      </c>
      <c r="K232">
        <v>6.2518399999999996</v>
      </c>
      <c r="L232">
        <v>-75.563590000000005</v>
      </c>
    </row>
    <row r="233" spans="1:12" x14ac:dyDescent="0.25">
      <c r="A233" t="s">
        <v>266</v>
      </c>
      <c r="B233" t="s">
        <v>13</v>
      </c>
      <c r="C233">
        <v>1200300</v>
      </c>
      <c r="D233">
        <v>64600</v>
      </c>
      <c r="E233" t="s">
        <v>317</v>
      </c>
      <c r="F233" t="s">
        <v>160</v>
      </c>
      <c r="G233" t="s">
        <v>141</v>
      </c>
      <c r="H233">
        <v>2</v>
      </c>
      <c r="I233" t="s">
        <v>17</v>
      </c>
      <c r="J233">
        <v>10</v>
      </c>
      <c r="K233">
        <v>5.0688899999999997</v>
      </c>
      <c r="L233">
        <v>-75.517380000000003</v>
      </c>
    </row>
    <row r="234" spans="1:12" x14ac:dyDescent="0.25">
      <c r="A234" t="s">
        <v>133</v>
      </c>
      <c r="B234" t="s">
        <v>24</v>
      </c>
      <c r="C234">
        <v>18600</v>
      </c>
      <c r="D234">
        <v>0</v>
      </c>
      <c r="E234" t="s">
        <v>318</v>
      </c>
      <c r="F234" t="s">
        <v>26</v>
      </c>
      <c r="G234" t="s">
        <v>27</v>
      </c>
      <c r="H234">
        <v>4</v>
      </c>
      <c r="I234" t="s">
        <v>32</v>
      </c>
      <c r="J234">
        <v>1</v>
      </c>
      <c r="K234">
        <v>10.39972</v>
      </c>
      <c r="L234">
        <v>-75.514439999999993</v>
      </c>
    </row>
    <row r="235" spans="1:12" x14ac:dyDescent="0.25">
      <c r="A235" t="s">
        <v>111</v>
      </c>
      <c r="B235" t="s">
        <v>19</v>
      </c>
      <c r="C235">
        <v>488400</v>
      </c>
      <c r="D235">
        <v>26400</v>
      </c>
      <c r="E235" t="s">
        <v>319</v>
      </c>
      <c r="F235" t="s">
        <v>76</v>
      </c>
      <c r="G235" t="s">
        <v>27</v>
      </c>
      <c r="H235">
        <v>1</v>
      </c>
      <c r="I235" t="s">
        <v>17</v>
      </c>
      <c r="J235">
        <v>1</v>
      </c>
      <c r="K235">
        <v>10.39972</v>
      </c>
      <c r="L235">
        <v>-75.514439999999993</v>
      </c>
    </row>
    <row r="236" spans="1:12" x14ac:dyDescent="0.25">
      <c r="A236" t="s">
        <v>85</v>
      </c>
      <c r="B236" t="s">
        <v>86</v>
      </c>
      <c r="C236">
        <v>756500</v>
      </c>
      <c r="D236">
        <v>40500</v>
      </c>
      <c r="E236" t="s">
        <v>320</v>
      </c>
      <c r="F236" t="s">
        <v>15</v>
      </c>
      <c r="G236" t="s">
        <v>16</v>
      </c>
      <c r="H236">
        <v>5</v>
      </c>
      <c r="I236" t="s">
        <v>17</v>
      </c>
      <c r="J236">
        <v>2</v>
      </c>
      <c r="K236">
        <v>4.6097099999999998</v>
      </c>
      <c r="L236">
        <v>-74.08175</v>
      </c>
    </row>
    <row r="237" spans="1:12" x14ac:dyDescent="0.25">
      <c r="A237" t="s">
        <v>74</v>
      </c>
      <c r="B237" t="s">
        <v>62</v>
      </c>
      <c r="C237">
        <v>55200</v>
      </c>
      <c r="D237">
        <v>3300</v>
      </c>
      <c r="E237" t="s">
        <v>321</v>
      </c>
      <c r="F237" t="s">
        <v>96</v>
      </c>
      <c r="G237" t="s">
        <v>16</v>
      </c>
      <c r="H237">
        <v>5</v>
      </c>
      <c r="I237" t="s">
        <v>32</v>
      </c>
      <c r="J237">
        <v>1</v>
      </c>
      <c r="K237">
        <v>4.6097099999999998</v>
      </c>
      <c r="L237">
        <v>-74.08175</v>
      </c>
    </row>
    <row r="238" spans="1:12" x14ac:dyDescent="0.25">
      <c r="A238" t="s">
        <v>192</v>
      </c>
      <c r="B238" t="s">
        <v>65</v>
      </c>
      <c r="C238">
        <v>60100</v>
      </c>
      <c r="D238">
        <v>1400</v>
      </c>
      <c r="E238" t="s">
        <v>90</v>
      </c>
      <c r="F238" t="s">
        <v>93</v>
      </c>
      <c r="G238" t="s">
        <v>16</v>
      </c>
      <c r="H238">
        <v>5</v>
      </c>
      <c r="I238" t="s">
        <v>32</v>
      </c>
      <c r="J238">
        <v>1</v>
      </c>
      <c r="K238">
        <v>4.6097099999999998</v>
      </c>
      <c r="L238">
        <v>-74.08175</v>
      </c>
    </row>
    <row r="239" spans="1:12" x14ac:dyDescent="0.25">
      <c r="A239" t="s">
        <v>45</v>
      </c>
      <c r="B239" t="s">
        <v>29</v>
      </c>
      <c r="C239">
        <v>1267400</v>
      </c>
      <c r="D239">
        <v>65700</v>
      </c>
      <c r="E239" t="s">
        <v>305</v>
      </c>
      <c r="F239" t="s">
        <v>130</v>
      </c>
      <c r="G239" t="s">
        <v>31</v>
      </c>
      <c r="H239">
        <v>3</v>
      </c>
      <c r="I239" t="s">
        <v>17</v>
      </c>
      <c r="J239">
        <v>5</v>
      </c>
      <c r="K239">
        <v>3.4372199999999999</v>
      </c>
      <c r="L239">
        <v>-76.522499999999994</v>
      </c>
    </row>
    <row r="240" spans="1:12" x14ac:dyDescent="0.25">
      <c r="A240" t="s">
        <v>18</v>
      </c>
      <c r="B240" t="s">
        <v>19</v>
      </c>
      <c r="C240">
        <v>338900</v>
      </c>
      <c r="D240">
        <v>18700</v>
      </c>
      <c r="E240" t="s">
        <v>191</v>
      </c>
      <c r="F240" t="s">
        <v>15</v>
      </c>
      <c r="G240" t="s">
        <v>16</v>
      </c>
      <c r="H240">
        <v>5</v>
      </c>
      <c r="I240" t="s">
        <v>32</v>
      </c>
      <c r="J240">
        <v>1</v>
      </c>
      <c r="K240">
        <v>4.6097099999999998</v>
      </c>
      <c r="L240">
        <v>-74.08175</v>
      </c>
    </row>
    <row r="241" spans="1:12" x14ac:dyDescent="0.25">
      <c r="A241" t="s">
        <v>204</v>
      </c>
      <c r="B241" t="s">
        <v>13</v>
      </c>
      <c r="C241">
        <v>148100</v>
      </c>
      <c r="D241">
        <v>11200</v>
      </c>
      <c r="E241" t="s">
        <v>322</v>
      </c>
      <c r="F241" t="s">
        <v>54</v>
      </c>
      <c r="G241" t="s">
        <v>16</v>
      </c>
      <c r="H241">
        <v>1</v>
      </c>
      <c r="I241" t="s">
        <v>17</v>
      </c>
      <c r="J241">
        <v>7</v>
      </c>
      <c r="K241">
        <v>4.6097099999999998</v>
      </c>
      <c r="L241">
        <v>-74.08175</v>
      </c>
    </row>
    <row r="242" spans="1:12" x14ac:dyDescent="0.25">
      <c r="A242" t="s">
        <v>33</v>
      </c>
      <c r="B242" t="s">
        <v>19</v>
      </c>
      <c r="C242">
        <v>475700</v>
      </c>
      <c r="D242">
        <v>26000</v>
      </c>
      <c r="E242" t="s">
        <v>323</v>
      </c>
      <c r="F242" t="s">
        <v>96</v>
      </c>
      <c r="G242" t="s">
        <v>31</v>
      </c>
      <c r="H242">
        <v>5</v>
      </c>
      <c r="I242" t="s">
        <v>17</v>
      </c>
      <c r="J242">
        <v>6</v>
      </c>
      <c r="K242">
        <v>3.4372199999999999</v>
      </c>
      <c r="L242">
        <v>-76.522499999999994</v>
      </c>
    </row>
    <row r="243" spans="1:12" x14ac:dyDescent="0.25">
      <c r="A243" t="s">
        <v>61</v>
      </c>
      <c r="B243" t="s">
        <v>62</v>
      </c>
      <c r="C243">
        <v>362100</v>
      </c>
      <c r="D243">
        <v>19900</v>
      </c>
      <c r="E243" t="s">
        <v>324</v>
      </c>
      <c r="F243" t="s">
        <v>93</v>
      </c>
      <c r="G243" t="s">
        <v>22</v>
      </c>
      <c r="H243">
        <v>4</v>
      </c>
      <c r="I243" t="s">
        <v>32</v>
      </c>
      <c r="J243">
        <v>1</v>
      </c>
      <c r="K243">
        <v>6.2518399999999996</v>
      </c>
      <c r="L243">
        <v>-75.563590000000005</v>
      </c>
    </row>
    <row r="244" spans="1:12" x14ac:dyDescent="0.25">
      <c r="A244" t="s">
        <v>94</v>
      </c>
      <c r="B244" t="s">
        <v>29</v>
      </c>
      <c r="C244">
        <v>503200</v>
      </c>
      <c r="D244">
        <v>29200</v>
      </c>
      <c r="E244" t="s">
        <v>325</v>
      </c>
      <c r="F244" t="s">
        <v>88</v>
      </c>
      <c r="G244" t="s">
        <v>16</v>
      </c>
      <c r="H244">
        <v>5</v>
      </c>
      <c r="I244" t="s">
        <v>17</v>
      </c>
      <c r="J244">
        <v>4</v>
      </c>
      <c r="K244">
        <v>4.6097099999999998</v>
      </c>
      <c r="L244">
        <v>-74.08175</v>
      </c>
    </row>
    <row r="245" spans="1:12" x14ac:dyDescent="0.25">
      <c r="A245" t="s">
        <v>184</v>
      </c>
      <c r="B245" t="s">
        <v>86</v>
      </c>
      <c r="C245">
        <v>301400</v>
      </c>
      <c r="D245">
        <v>14200</v>
      </c>
      <c r="E245" t="s">
        <v>308</v>
      </c>
      <c r="F245" t="s">
        <v>88</v>
      </c>
      <c r="G245" t="s">
        <v>31</v>
      </c>
      <c r="H245">
        <v>4</v>
      </c>
      <c r="I245" t="s">
        <v>17</v>
      </c>
      <c r="J245">
        <v>1</v>
      </c>
      <c r="K245">
        <v>3.4372199999999999</v>
      </c>
      <c r="L245">
        <v>-76.522499999999994</v>
      </c>
    </row>
    <row r="246" spans="1:12" x14ac:dyDescent="0.25">
      <c r="A246" t="s">
        <v>23</v>
      </c>
      <c r="B246" t="s">
        <v>24</v>
      </c>
      <c r="C246">
        <v>197900</v>
      </c>
      <c r="D246">
        <v>13900</v>
      </c>
      <c r="E246" t="s">
        <v>326</v>
      </c>
      <c r="F246" t="s">
        <v>15</v>
      </c>
      <c r="G246" t="s">
        <v>22</v>
      </c>
      <c r="H246">
        <v>1</v>
      </c>
      <c r="I246" t="s">
        <v>32</v>
      </c>
      <c r="J246">
        <v>1</v>
      </c>
      <c r="K246">
        <v>6.2518399999999996</v>
      </c>
      <c r="L246">
        <v>-75.563590000000005</v>
      </c>
    </row>
    <row r="247" spans="1:12" x14ac:dyDescent="0.25">
      <c r="A247" t="s">
        <v>105</v>
      </c>
      <c r="B247" t="s">
        <v>19</v>
      </c>
      <c r="C247">
        <v>312300</v>
      </c>
      <c r="D247">
        <v>17300</v>
      </c>
      <c r="E247" t="s">
        <v>292</v>
      </c>
      <c r="F247" t="s">
        <v>130</v>
      </c>
      <c r="G247" t="s">
        <v>22</v>
      </c>
      <c r="H247">
        <v>5</v>
      </c>
      <c r="I247" t="s">
        <v>32</v>
      </c>
      <c r="J247">
        <v>1</v>
      </c>
      <c r="K247">
        <v>6.2518399999999996</v>
      </c>
      <c r="L247">
        <v>-75.563590000000005</v>
      </c>
    </row>
    <row r="248" spans="1:12" x14ac:dyDescent="0.25">
      <c r="A248" t="s">
        <v>144</v>
      </c>
      <c r="B248" t="s">
        <v>65</v>
      </c>
      <c r="C248">
        <v>50600</v>
      </c>
      <c r="D248">
        <v>900</v>
      </c>
      <c r="E248" t="s">
        <v>327</v>
      </c>
      <c r="F248" t="s">
        <v>96</v>
      </c>
      <c r="G248" t="s">
        <v>91</v>
      </c>
      <c r="H248">
        <v>1</v>
      </c>
      <c r="I248" t="s">
        <v>17</v>
      </c>
      <c r="J248">
        <v>4</v>
      </c>
      <c r="K248">
        <v>10.968540000000001</v>
      </c>
      <c r="L248">
        <v>-74.781319999999994</v>
      </c>
    </row>
    <row r="249" spans="1:12" x14ac:dyDescent="0.25">
      <c r="A249" t="s">
        <v>98</v>
      </c>
      <c r="B249" t="s">
        <v>19</v>
      </c>
      <c r="C249">
        <v>320300</v>
      </c>
      <c r="D249">
        <v>15200</v>
      </c>
      <c r="E249" t="s">
        <v>121</v>
      </c>
      <c r="F249" t="s">
        <v>52</v>
      </c>
      <c r="G249" t="s">
        <v>16</v>
      </c>
      <c r="H249">
        <v>5</v>
      </c>
      <c r="I249" t="s">
        <v>32</v>
      </c>
      <c r="J249">
        <v>1</v>
      </c>
      <c r="K249">
        <v>4.6097099999999998</v>
      </c>
      <c r="L249">
        <v>-74.08175</v>
      </c>
    </row>
    <row r="250" spans="1:12" x14ac:dyDescent="0.25">
      <c r="A250" t="s">
        <v>84</v>
      </c>
      <c r="B250" t="s">
        <v>58</v>
      </c>
      <c r="C250">
        <v>87200</v>
      </c>
      <c r="D250">
        <v>10500</v>
      </c>
      <c r="E250" t="s">
        <v>328</v>
      </c>
      <c r="F250" t="s">
        <v>93</v>
      </c>
      <c r="G250" t="s">
        <v>16</v>
      </c>
      <c r="H250">
        <v>3</v>
      </c>
      <c r="I250" t="s">
        <v>17</v>
      </c>
      <c r="J250">
        <v>1</v>
      </c>
      <c r="K250">
        <v>4.6097099999999998</v>
      </c>
      <c r="L250">
        <v>-74.08175</v>
      </c>
    </row>
    <row r="251" spans="1:12" x14ac:dyDescent="0.25">
      <c r="A251" t="s">
        <v>94</v>
      </c>
      <c r="B251" t="s">
        <v>29</v>
      </c>
      <c r="C251">
        <v>593100</v>
      </c>
      <c r="D251">
        <v>29800</v>
      </c>
      <c r="E251" t="s">
        <v>99</v>
      </c>
      <c r="F251" t="s">
        <v>35</v>
      </c>
      <c r="G251" t="s">
        <v>16</v>
      </c>
      <c r="H251">
        <v>3</v>
      </c>
      <c r="I251" t="s">
        <v>32</v>
      </c>
      <c r="J251">
        <v>1</v>
      </c>
      <c r="K251">
        <v>4.6097099999999998</v>
      </c>
      <c r="L251">
        <v>-74.08175</v>
      </c>
    </row>
    <row r="252" spans="1:12" x14ac:dyDescent="0.25">
      <c r="A252" t="s">
        <v>219</v>
      </c>
      <c r="B252" t="s">
        <v>19</v>
      </c>
      <c r="C252">
        <v>735300</v>
      </c>
      <c r="D252">
        <v>44800</v>
      </c>
      <c r="E252" t="s">
        <v>329</v>
      </c>
      <c r="F252" t="s">
        <v>43</v>
      </c>
      <c r="G252" t="s">
        <v>22</v>
      </c>
      <c r="H252">
        <v>5</v>
      </c>
      <c r="I252" t="s">
        <v>17</v>
      </c>
      <c r="J252">
        <v>4</v>
      </c>
      <c r="K252">
        <v>6.2518399999999996</v>
      </c>
      <c r="L252">
        <v>-75.563590000000005</v>
      </c>
    </row>
    <row r="253" spans="1:12" x14ac:dyDescent="0.25">
      <c r="A253" t="s">
        <v>184</v>
      </c>
      <c r="B253" t="s">
        <v>86</v>
      </c>
      <c r="C253">
        <v>293900</v>
      </c>
      <c r="D253">
        <v>15900</v>
      </c>
      <c r="E253" t="s">
        <v>330</v>
      </c>
      <c r="F253" t="s">
        <v>43</v>
      </c>
      <c r="G253" t="s">
        <v>16</v>
      </c>
      <c r="H253">
        <v>5</v>
      </c>
      <c r="I253" t="s">
        <v>32</v>
      </c>
      <c r="J253">
        <v>1</v>
      </c>
      <c r="K253">
        <v>4.6097099999999998</v>
      </c>
      <c r="L253">
        <v>-74.08175</v>
      </c>
    </row>
    <row r="254" spans="1:12" x14ac:dyDescent="0.25">
      <c r="A254" t="s">
        <v>39</v>
      </c>
      <c r="B254" t="s">
        <v>24</v>
      </c>
      <c r="C254">
        <v>46300</v>
      </c>
      <c r="D254">
        <v>2900</v>
      </c>
      <c r="E254" t="s">
        <v>331</v>
      </c>
      <c r="F254" t="s">
        <v>52</v>
      </c>
      <c r="G254" t="s">
        <v>16</v>
      </c>
      <c r="H254">
        <v>5</v>
      </c>
      <c r="I254" t="s">
        <v>32</v>
      </c>
      <c r="J254">
        <v>1</v>
      </c>
      <c r="K254">
        <v>4.6097099999999998</v>
      </c>
      <c r="L254">
        <v>-74.08175</v>
      </c>
    </row>
    <row r="255" spans="1:12" x14ac:dyDescent="0.25">
      <c r="A255" t="s">
        <v>124</v>
      </c>
      <c r="B255" t="s">
        <v>19</v>
      </c>
      <c r="C255">
        <v>740000</v>
      </c>
      <c r="D255">
        <v>37600</v>
      </c>
      <c r="E255" t="s">
        <v>332</v>
      </c>
      <c r="F255" t="s">
        <v>160</v>
      </c>
      <c r="G255" t="s">
        <v>22</v>
      </c>
      <c r="H255">
        <v>5</v>
      </c>
      <c r="I255" t="s">
        <v>38</v>
      </c>
      <c r="J255">
        <v>1</v>
      </c>
      <c r="K255">
        <v>6.2518399999999996</v>
      </c>
      <c r="L255">
        <v>-75.563590000000005</v>
      </c>
    </row>
    <row r="256" spans="1:12" x14ac:dyDescent="0.25">
      <c r="A256" t="s">
        <v>82</v>
      </c>
      <c r="B256" t="s">
        <v>58</v>
      </c>
      <c r="C256">
        <v>46900</v>
      </c>
      <c r="D256">
        <v>0</v>
      </c>
      <c r="E256" t="s">
        <v>333</v>
      </c>
      <c r="F256" t="s">
        <v>47</v>
      </c>
      <c r="G256" t="s">
        <v>60</v>
      </c>
      <c r="H256">
        <v>5</v>
      </c>
      <c r="I256" t="s">
        <v>17</v>
      </c>
      <c r="J256">
        <v>4</v>
      </c>
      <c r="K256">
        <v>4.8133299999999997</v>
      </c>
      <c r="L256">
        <v>-75.696110000000004</v>
      </c>
    </row>
    <row r="257" spans="1:12" x14ac:dyDescent="0.25">
      <c r="A257" t="s">
        <v>12</v>
      </c>
      <c r="B257" t="s">
        <v>13</v>
      </c>
      <c r="C257">
        <v>126200</v>
      </c>
      <c r="D257">
        <v>7200</v>
      </c>
      <c r="E257" t="s">
        <v>300</v>
      </c>
      <c r="F257" t="s">
        <v>54</v>
      </c>
      <c r="G257" t="s">
        <v>31</v>
      </c>
      <c r="H257">
        <v>1</v>
      </c>
      <c r="I257" t="s">
        <v>17</v>
      </c>
      <c r="J257">
        <v>1</v>
      </c>
      <c r="K257">
        <v>3.4372199999999999</v>
      </c>
      <c r="L257">
        <v>-76.522499999999994</v>
      </c>
    </row>
    <row r="258" spans="1:12" x14ac:dyDescent="0.25">
      <c r="A258" t="s">
        <v>18</v>
      </c>
      <c r="B258" t="s">
        <v>19</v>
      </c>
      <c r="C258">
        <v>176300</v>
      </c>
      <c r="D258">
        <v>7600</v>
      </c>
      <c r="E258" t="s">
        <v>334</v>
      </c>
      <c r="F258" t="s">
        <v>93</v>
      </c>
      <c r="G258" t="s">
        <v>16</v>
      </c>
      <c r="H258">
        <v>4</v>
      </c>
      <c r="I258" t="s">
        <v>17</v>
      </c>
      <c r="J258">
        <v>1</v>
      </c>
      <c r="K258">
        <v>4.6097099999999998</v>
      </c>
      <c r="L258">
        <v>-74.08175</v>
      </c>
    </row>
    <row r="259" spans="1:12" x14ac:dyDescent="0.25">
      <c r="A259" t="s">
        <v>48</v>
      </c>
      <c r="B259" t="s">
        <v>24</v>
      </c>
      <c r="C259">
        <v>66100</v>
      </c>
      <c r="D259">
        <v>1700</v>
      </c>
      <c r="E259" t="s">
        <v>134</v>
      </c>
      <c r="F259" t="s">
        <v>47</v>
      </c>
      <c r="G259" t="s">
        <v>16</v>
      </c>
      <c r="H259">
        <v>5</v>
      </c>
      <c r="I259" t="s">
        <v>17</v>
      </c>
      <c r="J259">
        <v>3</v>
      </c>
      <c r="K259">
        <v>4.6097099999999998</v>
      </c>
      <c r="L259">
        <v>-74.08175</v>
      </c>
    </row>
    <row r="260" spans="1:12" x14ac:dyDescent="0.25">
      <c r="A260" t="s">
        <v>98</v>
      </c>
      <c r="B260" t="s">
        <v>19</v>
      </c>
      <c r="C260">
        <v>741200</v>
      </c>
      <c r="D260">
        <v>39900</v>
      </c>
      <c r="E260" t="s">
        <v>335</v>
      </c>
      <c r="F260" t="s">
        <v>35</v>
      </c>
      <c r="G260" t="s">
        <v>91</v>
      </c>
      <c r="H260">
        <v>5</v>
      </c>
      <c r="I260" t="s">
        <v>17</v>
      </c>
      <c r="J260">
        <v>1</v>
      </c>
      <c r="K260">
        <v>10.968540000000001</v>
      </c>
      <c r="L260">
        <v>-74.781319999999994</v>
      </c>
    </row>
    <row r="261" spans="1:12" x14ac:dyDescent="0.25">
      <c r="A261" t="s">
        <v>113</v>
      </c>
      <c r="B261" t="s">
        <v>24</v>
      </c>
      <c r="C261">
        <v>21700</v>
      </c>
      <c r="D261">
        <v>2400</v>
      </c>
      <c r="E261" t="s">
        <v>232</v>
      </c>
      <c r="F261" t="s">
        <v>96</v>
      </c>
      <c r="G261" t="s">
        <v>16</v>
      </c>
      <c r="H261">
        <v>5</v>
      </c>
      <c r="I261" t="s">
        <v>17</v>
      </c>
      <c r="J261">
        <v>1</v>
      </c>
      <c r="K261">
        <v>4.6097099999999998</v>
      </c>
      <c r="L261">
        <v>-74.08175</v>
      </c>
    </row>
    <row r="262" spans="1:12" x14ac:dyDescent="0.25">
      <c r="A262" t="s">
        <v>89</v>
      </c>
      <c r="B262" t="s">
        <v>62</v>
      </c>
      <c r="C262">
        <v>17800</v>
      </c>
      <c r="D262">
        <v>7800</v>
      </c>
      <c r="E262" t="s">
        <v>336</v>
      </c>
      <c r="F262" t="s">
        <v>26</v>
      </c>
      <c r="G262" t="s">
        <v>16</v>
      </c>
      <c r="H262">
        <v>4</v>
      </c>
      <c r="I262" t="s">
        <v>38</v>
      </c>
      <c r="J262">
        <v>1</v>
      </c>
      <c r="K262">
        <v>4.6097099999999998</v>
      </c>
      <c r="L262">
        <v>-74.08175</v>
      </c>
    </row>
    <row r="263" spans="1:12" x14ac:dyDescent="0.25">
      <c r="A263" t="s">
        <v>85</v>
      </c>
      <c r="B263" t="s">
        <v>86</v>
      </c>
      <c r="C263">
        <v>1021500</v>
      </c>
      <c r="D263">
        <v>57800</v>
      </c>
      <c r="E263" t="s">
        <v>337</v>
      </c>
      <c r="F263" t="s">
        <v>88</v>
      </c>
      <c r="G263" t="s">
        <v>22</v>
      </c>
      <c r="H263">
        <v>5</v>
      </c>
      <c r="I263" t="s">
        <v>32</v>
      </c>
      <c r="J263">
        <v>1</v>
      </c>
      <c r="K263">
        <v>6.2518399999999996</v>
      </c>
      <c r="L263">
        <v>-75.563590000000005</v>
      </c>
    </row>
    <row r="264" spans="1:12" x14ac:dyDescent="0.25">
      <c r="A264" t="s">
        <v>148</v>
      </c>
      <c r="B264" t="s">
        <v>13</v>
      </c>
      <c r="C264">
        <v>2539800</v>
      </c>
      <c r="D264">
        <v>133400</v>
      </c>
      <c r="E264" t="s">
        <v>338</v>
      </c>
      <c r="F264" t="s">
        <v>35</v>
      </c>
      <c r="G264" t="s">
        <v>16</v>
      </c>
      <c r="H264">
        <v>4</v>
      </c>
      <c r="I264" t="s">
        <v>17</v>
      </c>
      <c r="J264">
        <v>8</v>
      </c>
      <c r="K264">
        <v>4.6097099999999998</v>
      </c>
      <c r="L264">
        <v>-74.08175</v>
      </c>
    </row>
    <row r="265" spans="1:12" x14ac:dyDescent="0.25">
      <c r="A265" t="s">
        <v>144</v>
      </c>
      <c r="B265" t="s">
        <v>65</v>
      </c>
      <c r="C265">
        <v>68500</v>
      </c>
      <c r="D265">
        <v>1800</v>
      </c>
      <c r="E265" t="s">
        <v>339</v>
      </c>
      <c r="F265" t="s">
        <v>43</v>
      </c>
      <c r="G265" t="s">
        <v>16</v>
      </c>
      <c r="H265">
        <v>1</v>
      </c>
      <c r="I265" t="s">
        <v>32</v>
      </c>
      <c r="J265">
        <v>1</v>
      </c>
      <c r="K265">
        <v>4.6097099999999998</v>
      </c>
      <c r="L265">
        <v>-74.08175</v>
      </c>
    </row>
    <row r="266" spans="1:12" x14ac:dyDescent="0.25">
      <c r="A266" t="s">
        <v>70</v>
      </c>
      <c r="B266" t="s">
        <v>13</v>
      </c>
      <c r="C266">
        <v>2642600</v>
      </c>
      <c r="D266">
        <v>138900</v>
      </c>
      <c r="E266" t="s">
        <v>340</v>
      </c>
      <c r="F266" t="s">
        <v>54</v>
      </c>
      <c r="G266" t="s">
        <v>161</v>
      </c>
      <c r="H266">
        <v>5</v>
      </c>
      <c r="I266" t="s">
        <v>32</v>
      </c>
      <c r="J266">
        <v>1</v>
      </c>
      <c r="K266">
        <v>7.1253900000000003</v>
      </c>
      <c r="L266">
        <v>-73.119799999999998</v>
      </c>
    </row>
    <row r="267" spans="1:12" x14ac:dyDescent="0.25">
      <c r="A267" t="s">
        <v>196</v>
      </c>
      <c r="B267" t="s">
        <v>13</v>
      </c>
      <c r="C267">
        <v>973700</v>
      </c>
      <c r="D267">
        <v>52200</v>
      </c>
      <c r="E267" t="s">
        <v>341</v>
      </c>
      <c r="F267" t="s">
        <v>52</v>
      </c>
      <c r="G267" t="s">
        <v>16</v>
      </c>
      <c r="H267">
        <v>5</v>
      </c>
      <c r="I267" t="s">
        <v>17</v>
      </c>
      <c r="J267">
        <v>1</v>
      </c>
      <c r="K267">
        <v>4.6097099999999998</v>
      </c>
      <c r="L267">
        <v>-74.08175</v>
      </c>
    </row>
    <row r="268" spans="1:12" x14ac:dyDescent="0.25">
      <c r="A268" t="s">
        <v>184</v>
      </c>
      <c r="B268" t="s">
        <v>86</v>
      </c>
      <c r="C268">
        <v>350800</v>
      </c>
      <c r="D268">
        <v>16900</v>
      </c>
      <c r="E268" t="s">
        <v>342</v>
      </c>
      <c r="F268" t="s">
        <v>35</v>
      </c>
      <c r="G268" t="s">
        <v>16</v>
      </c>
      <c r="H268">
        <v>5</v>
      </c>
      <c r="I268" t="s">
        <v>17</v>
      </c>
      <c r="J268">
        <v>1</v>
      </c>
      <c r="K268">
        <v>4.6097099999999998</v>
      </c>
      <c r="L268">
        <v>-74.08175</v>
      </c>
    </row>
    <row r="269" spans="1:12" x14ac:dyDescent="0.25">
      <c r="A269" t="s">
        <v>219</v>
      </c>
      <c r="B269" t="s">
        <v>19</v>
      </c>
      <c r="C269">
        <v>770500</v>
      </c>
      <c r="D269">
        <v>39200</v>
      </c>
      <c r="E269" t="s">
        <v>199</v>
      </c>
      <c r="F269" t="s">
        <v>35</v>
      </c>
      <c r="G269" t="s">
        <v>16</v>
      </c>
      <c r="H269">
        <v>1</v>
      </c>
      <c r="I269" t="s">
        <v>32</v>
      </c>
      <c r="J269">
        <v>1</v>
      </c>
      <c r="K269">
        <v>4.6097099999999998</v>
      </c>
      <c r="L269">
        <v>-74.08175</v>
      </c>
    </row>
    <row r="270" spans="1:12" x14ac:dyDescent="0.25">
      <c r="A270" t="s">
        <v>171</v>
      </c>
      <c r="B270" t="s">
        <v>19</v>
      </c>
      <c r="C270">
        <v>227000</v>
      </c>
      <c r="D270">
        <v>10300</v>
      </c>
      <c r="E270" t="s">
        <v>343</v>
      </c>
      <c r="F270" t="s">
        <v>88</v>
      </c>
      <c r="G270" t="s">
        <v>27</v>
      </c>
      <c r="H270">
        <v>5</v>
      </c>
      <c r="I270" t="s">
        <v>17</v>
      </c>
      <c r="J270">
        <v>1</v>
      </c>
      <c r="K270">
        <v>10.39972</v>
      </c>
      <c r="L270">
        <v>-75.514439999999993</v>
      </c>
    </row>
    <row r="271" spans="1:12" x14ac:dyDescent="0.25">
      <c r="A271" t="s">
        <v>155</v>
      </c>
      <c r="B271" t="s">
        <v>62</v>
      </c>
      <c r="C271">
        <v>107900</v>
      </c>
      <c r="D271">
        <v>3900</v>
      </c>
      <c r="E271" t="s">
        <v>344</v>
      </c>
      <c r="F271" t="s">
        <v>96</v>
      </c>
      <c r="G271" t="s">
        <v>16</v>
      </c>
      <c r="H271">
        <v>1</v>
      </c>
      <c r="I271" t="s">
        <v>17</v>
      </c>
      <c r="J271">
        <v>1</v>
      </c>
      <c r="K271">
        <v>4.6097099999999998</v>
      </c>
      <c r="L271">
        <v>-74.08175</v>
      </c>
    </row>
    <row r="272" spans="1:12" x14ac:dyDescent="0.25">
      <c r="A272" t="s">
        <v>45</v>
      </c>
      <c r="B272" t="s">
        <v>29</v>
      </c>
      <c r="C272">
        <v>1482200</v>
      </c>
      <c r="D272">
        <v>79400</v>
      </c>
      <c r="E272" t="s">
        <v>345</v>
      </c>
      <c r="F272" t="s">
        <v>35</v>
      </c>
      <c r="G272" t="s">
        <v>16</v>
      </c>
      <c r="H272">
        <v>2</v>
      </c>
      <c r="I272" t="s">
        <v>17</v>
      </c>
      <c r="J272">
        <v>3</v>
      </c>
      <c r="K272">
        <v>4.6097099999999998</v>
      </c>
      <c r="L272">
        <v>-74.08175</v>
      </c>
    </row>
    <row r="273" spans="1:12" x14ac:dyDescent="0.25">
      <c r="A273" t="s">
        <v>70</v>
      </c>
      <c r="B273" t="s">
        <v>13</v>
      </c>
      <c r="C273">
        <v>1732600</v>
      </c>
      <c r="D273">
        <v>92500</v>
      </c>
      <c r="E273" t="s">
        <v>344</v>
      </c>
      <c r="F273" t="s">
        <v>160</v>
      </c>
      <c r="G273" t="s">
        <v>16</v>
      </c>
      <c r="H273">
        <v>1</v>
      </c>
      <c r="I273" t="s">
        <v>32</v>
      </c>
      <c r="J273">
        <v>1</v>
      </c>
      <c r="K273">
        <v>4.6097099999999998</v>
      </c>
      <c r="L273">
        <v>-74.08175</v>
      </c>
    </row>
    <row r="274" spans="1:12" x14ac:dyDescent="0.25">
      <c r="A274" t="s">
        <v>50</v>
      </c>
      <c r="B274" t="s">
        <v>29</v>
      </c>
      <c r="C274">
        <v>2406400</v>
      </c>
      <c r="D274">
        <v>128500</v>
      </c>
      <c r="E274" t="s">
        <v>346</v>
      </c>
      <c r="F274" t="s">
        <v>47</v>
      </c>
      <c r="G274" t="s">
        <v>22</v>
      </c>
      <c r="H274">
        <v>1</v>
      </c>
      <c r="I274" t="s">
        <v>32</v>
      </c>
      <c r="J274">
        <v>1</v>
      </c>
      <c r="K274">
        <v>6.2518399999999996</v>
      </c>
      <c r="L274">
        <v>-75.563590000000005</v>
      </c>
    </row>
    <row r="275" spans="1:12" x14ac:dyDescent="0.25">
      <c r="A275" t="s">
        <v>28</v>
      </c>
      <c r="B275" t="s">
        <v>29</v>
      </c>
      <c r="C275">
        <v>341100</v>
      </c>
      <c r="D275">
        <v>16400</v>
      </c>
      <c r="E275" t="s">
        <v>347</v>
      </c>
      <c r="F275" t="s">
        <v>130</v>
      </c>
      <c r="G275" t="s">
        <v>16</v>
      </c>
      <c r="H275">
        <v>4</v>
      </c>
      <c r="I275" t="s">
        <v>17</v>
      </c>
      <c r="J275">
        <v>3</v>
      </c>
      <c r="K275">
        <v>4.6097099999999998</v>
      </c>
      <c r="L275">
        <v>-74.08175</v>
      </c>
    </row>
    <row r="276" spans="1:12" x14ac:dyDescent="0.25">
      <c r="A276" t="s">
        <v>204</v>
      </c>
      <c r="B276" t="s">
        <v>13</v>
      </c>
      <c r="C276">
        <v>155200</v>
      </c>
      <c r="D276">
        <v>6500</v>
      </c>
      <c r="E276" t="s">
        <v>348</v>
      </c>
      <c r="F276" t="s">
        <v>160</v>
      </c>
      <c r="G276" t="s">
        <v>22</v>
      </c>
      <c r="H276">
        <v>5</v>
      </c>
      <c r="I276" t="s">
        <v>17</v>
      </c>
      <c r="J276">
        <v>5</v>
      </c>
      <c r="K276">
        <v>6.2518399999999996</v>
      </c>
      <c r="L276">
        <v>-75.563590000000005</v>
      </c>
    </row>
    <row r="277" spans="1:12" x14ac:dyDescent="0.25">
      <c r="A277" t="s">
        <v>55</v>
      </c>
      <c r="B277" t="s">
        <v>13</v>
      </c>
      <c r="C277">
        <v>65500</v>
      </c>
      <c r="D277">
        <v>3700</v>
      </c>
      <c r="E277" t="s">
        <v>349</v>
      </c>
      <c r="F277" t="s">
        <v>35</v>
      </c>
      <c r="G277" t="s">
        <v>201</v>
      </c>
      <c r="H277">
        <v>1</v>
      </c>
      <c r="I277" t="s">
        <v>17</v>
      </c>
      <c r="J277">
        <v>2</v>
      </c>
      <c r="K277">
        <v>11.54444</v>
      </c>
      <c r="L277">
        <v>-72.907219999999995</v>
      </c>
    </row>
    <row r="278" spans="1:12" x14ac:dyDescent="0.25">
      <c r="A278" t="s">
        <v>82</v>
      </c>
      <c r="B278" t="s">
        <v>58</v>
      </c>
      <c r="C278">
        <v>37800</v>
      </c>
      <c r="D278">
        <v>0</v>
      </c>
      <c r="E278" t="s">
        <v>350</v>
      </c>
      <c r="F278" t="s">
        <v>160</v>
      </c>
      <c r="G278" t="s">
        <v>60</v>
      </c>
      <c r="H278">
        <v>5</v>
      </c>
      <c r="I278" t="s">
        <v>32</v>
      </c>
      <c r="J278">
        <v>1</v>
      </c>
      <c r="K278">
        <v>4.8133299999999997</v>
      </c>
      <c r="L278">
        <v>-75.696110000000004</v>
      </c>
    </row>
    <row r="279" spans="1:12" x14ac:dyDescent="0.25">
      <c r="A279" t="s">
        <v>33</v>
      </c>
      <c r="B279" t="s">
        <v>19</v>
      </c>
      <c r="C279">
        <v>272300</v>
      </c>
      <c r="D279">
        <v>12700</v>
      </c>
      <c r="E279" t="s">
        <v>351</v>
      </c>
      <c r="F279" t="s">
        <v>52</v>
      </c>
      <c r="G279" t="s">
        <v>27</v>
      </c>
      <c r="H279">
        <v>3</v>
      </c>
      <c r="I279" t="s">
        <v>17</v>
      </c>
      <c r="J279">
        <v>2</v>
      </c>
      <c r="K279">
        <v>10.39972</v>
      </c>
      <c r="L279">
        <v>-75.514439999999993</v>
      </c>
    </row>
    <row r="280" spans="1:12" x14ac:dyDescent="0.25">
      <c r="A280" t="s">
        <v>12</v>
      </c>
      <c r="B280" t="s">
        <v>13</v>
      </c>
      <c r="C280">
        <v>219500</v>
      </c>
      <c r="D280">
        <v>12200</v>
      </c>
      <c r="E280" t="s">
        <v>352</v>
      </c>
      <c r="F280" t="s">
        <v>160</v>
      </c>
      <c r="G280" t="s">
        <v>22</v>
      </c>
      <c r="H280">
        <v>5</v>
      </c>
      <c r="I280" t="s">
        <v>17</v>
      </c>
      <c r="J280">
        <v>1</v>
      </c>
      <c r="K280">
        <v>6.2518399999999996</v>
      </c>
      <c r="L280">
        <v>-75.563590000000005</v>
      </c>
    </row>
    <row r="281" spans="1:12" x14ac:dyDescent="0.25">
      <c r="A281" t="s">
        <v>148</v>
      </c>
      <c r="B281" t="s">
        <v>13</v>
      </c>
      <c r="C281">
        <v>2110000</v>
      </c>
      <c r="D281">
        <v>110500</v>
      </c>
      <c r="E281" t="s">
        <v>353</v>
      </c>
      <c r="F281" t="s">
        <v>21</v>
      </c>
      <c r="G281" t="s">
        <v>22</v>
      </c>
      <c r="H281">
        <v>5</v>
      </c>
      <c r="I281" t="s">
        <v>32</v>
      </c>
      <c r="J281">
        <v>1</v>
      </c>
      <c r="K281">
        <v>6.2518399999999996</v>
      </c>
      <c r="L281">
        <v>-75.563590000000005</v>
      </c>
    </row>
    <row r="282" spans="1:12" x14ac:dyDescent="0.25">
      <c r="A282" t="s">
        <v>85</v>
      </c>
      <c r="B282" t="s">
        <v>86</v>
      </c>
      <c r="C282">
        <v>406400</v>
      </c>
      <c r="D282">
        <v>27500</v>
      </c>
      <c r="E282" t="s">
        <v>354</v>
      </c>
      <c r="F282" t="s">
        <v>93</v>
      </c>
      <c r="G282" t="s">
        <v>31</v>
      </c>
      <c r="H282">
        <v>5</v>
      </c>
      <c r="I282" t="s">
        <v>17</v>
      </c>
      <c r="J282">
        <v>10</v>
      </c>
      <c r="K282">
        <v>3.4372199999999999</v>
      </c>
      <c r="L282">
        <v>-76.522499999999994</v>
      </c>
    </row>
    <row r="283" spans="1:12" x14ac:dyDescent="0.25">
      <c r="A283" t="s">
        <v>266</v>
      </c>
      <c r="B283" t="s">
        <v>13</v>
      </c>
      <c r="C283">
        <v>1589900</v>
      </c>
      <c r="D283">
        <v>82800</v>
      </c>
      <c r="E283" t="s">
        <v>286</v>
      </c>
      <c r="F283" t="s">
        <v>35</v>
      </c>
      <c r="G283" t="s">
        <v>16</v>
      </c>
      <c r="H283">
        <v>5</v>
      </c>
      <c r="I283" t="s">
        <v>32</v>
      </c>
      <c r="J283">
        <v>1</v>
      </c>
      <c r="K283">
        <v>4.6097099999999998</v>
      </c>
      <c r="L283">
        <v>-74.08175</v>
      </c>
    </row>
    <row r="284" spans="1:12" x14ac:dyDescent="0.25">
      <c r="A284" t="s">
        <v>55</v>
      </c>
      <c r="B284" t="s">
        <v>13</v>
      </c>
      <c r="C284">
        <v>144300</v>
      </c>
      <c r="D284">
        <v>14900</v>
      </c>
      <c r="E284" t="s">
        <v>205</v>
      </c>
      <c r="F284" t="s">
        <v>93</v>
      </c>
      <c r="G284" t="s">
        <v>16</v>
      </c>
      <c r="H284">
        <v>5</v>
      </c>
      <c r="I284" t="s">
        <v>17</v>
      </c>
      <c r="J284">
        <v>5</v>
      </c>
      <c r="K284">
        <v>4.6097099999999998</v>
      </c>
      <c r="L284">
        <v>-74.08175</v>
      </c>
    </row>
    <row r="285" spans="1:12" x14ac:dyDescent="0.25">
      <c r="A285" t="s">
        <v>68</v>
      </c>
      <c r="B285" t="s">
        <v>24</v>
      </c>
      <c r="C285">
        <v>37200</v>
      </c>
      <c r="D285">
        <v>0</v>
      </c>
      <c r="E285" t="s">
        <v>355</v>
      </c>
      <c r="F285" t="s">
        <v>93</v>
      </c>
      <c r="G285" t="s">
        <v>22</v>
      </c>
      <c r="H285">
        <v>3</v>
      </c>
      <c r="I285" t="s">
        <v>17</v>
      </c>
      <c r="J285">
        <v>3</v>
      </c>
      <c r="K285">
        <v>6.2518399999999996</v>
      </c>
      <c r="L285">
        <v>-75.563590000000005</v>
      </c>
    </row>
    <row r="286" spans="1:12" x14ac:dyDescent="0.25">
      <c r="A286" t="s">
        <v>85</v>
      </c>
      <c r="B286" t="s">
        <v>86</v>
      </c>
      <c r="C286">
        <v>490900</v>
      </c>
      <c r="D286">
        <v>26800</v>
      </c>
      <c r="E286" t="s">
        <v>356</v>
      </c>
      <c r="F286" t="s">
        <v>21</v>
      </c>
      <c r="G286" t="s">
        <v>16</v>
      </c>
      <c r="H286">
        <v>5</v>
      </c>
      <c r="I286" t="s">
        <v>17</v>
      </c>
      <c r="J286">
        <v>2</v>
      </c>
      <c r="K286">
        <v>4.6097099999999998</v>
      </c>
      <c r="L286">
        <v>-74.08175</v>
      </c>
    </row>
    <row r="287" spans="1:12" x14ac:dyDescent="0.25">
      <c r="A287" t="s">
        <v>214</v>
      </c>
      <c r="B287" t="s">
        <v>19</v>
      </c>
      <c r="C287">
        <v>136100</v>
      </c>
      <c r="D287">
        <v>5400</v>
      </c>
      <c r="E287" t="s">
        <v>357</v>
      </c>
      <c r="F287" t="s">
        <v>96</v>
      </c>
      <c r="G287" t="s">
        <v>201</v>
      </c>
      <c r="H287">
        <v>5</v>
      </c>
      <c r="I287" t="s">
        <v>17</v>
      </c>
      <c r="J287">
        <v>6</v>
      </c>
      <c r="K287">
        <v>11.54444</v>
      </c>
      <c r="L287">
        <v>-72.907219999999995</v>
      </c>
    </row>
    <row r="288" spans="1:12" x14ac:dyDescent="0.25">
      <c r="A288" t="s">
        <v>148</v>
      </c>
      <c r="B288" t="s">
        <v>13</v>
      </c>
      <c r="C288">
        <v>2332500</v>
      </c>
      <c r="D288">
        <v>128900</v>
      </c>
      <c r="E288" t="s">
        <v>358</v>
      </c>
      <c r="F288" t="s">
        <v>93</v>
      </c>
      <c r="G288" t="s">
        <v>16</v>
      </c>
      <c r="H288">
        <v>5</v>
      </c>
      <c r="I288" t="s">
        <v>17</v>
      </c>
      <c r="J288">
        <v>1</v>
      </c>
      <c r="K288">
        <v>4.6097099999999998</v>
      </c>
      <c r="L288">
        <v>-74.08175</v>
      </c>
    </row>
    <row r="289" spans="1:12" x14ac:dyDescent="0.25">
      <c r="A289" t="s">
        <v>94</v>
      </c>
      <c r="B289" t="s">
        <v>29</v>
      </c>
      <c r="C289">
        <v>762900</v>
      </c>
      <c r="D289">
        <v>40800</v>
      </c>
      <c r="E289" t="s">
        <v>359</v>
      </c>
      <c r="F289" t="s">
        <v>21</v>
      </c>
      <c r="G289" t="s">
        <v>16</v>
      </c>
      <c r="H289">
        <v>5</v>
      </c>
      <c r="I289" t="s">
        <v>17</v>
      </c>
      <c r="J289">
        <v>10</v>
      </c>
      <c r="K289">
        <v>4.6097099999999998</v>
      </c>
      <c r="L289">
        <v>-74.08175</v>
      </c>
    </row>
    <row r="290" spans="1:12" x14ac:dyDescent="0.25">
      <c r="A290" t="s">
        <v>55</v>
      </c>
      <c r="B290" t="s">
        <v>13</v>
      </c>
      <c r="C290">
        <v>69800</v>
      </c>
      <c r="D290">
        <v>1900</v>
      </c>
      <c r="E290" t="s">
        <v>360</v>
      </c>
      <c r="F290" t="s">
        <v>15</v>
      </c>
      <c r="G290" t="s">
        <v>60</v>
      </c>
      <c r="H290">
        <v>1</v>
      </c>
      <c r="I290" t="s">
        <v>17</v>
      </c>
      <c r="J290">
        <v>10</v>
      </c>
      <c r="K290">
        <v>4.8133299999999997</v>
      </c>
      <c r="L290">
        <v>-75.696110000000004</v>
      </c>
    </row>
    <row r="291" spans="1:12" x14ac:dyDescent="0.25">
      <c r="A291" t="s">
        <v>57</v>
      </c>
      <c r="B291" t="s">
        <v>58</v>
      </c>
      <c r="C291">
        <v>95600</v>
      </c>
      <c r="D291">
        <v>3300</v>
      </c>
      <c r="E291" t="s">
        <v>265</v>
      </c>
      <c r="F291" t="s">
        <v>54</v>
      </c>
      <c r="G291" t="s">
        <v>16</v>
      </c>
      <c r="H291">
        <v>5</v>
      </c>
      <c r="I291" t="s">
        <v>17</v>
      </c>
      <c r="J291">
        <v>2</v>
      </c>
      <c r="K291">
        <v>4.6097099999999998</v>
      </c>
      <c r="L291">
        <v>-74.08175</v>
      </c>
    </row>
    <row r="292" spans="1:12" x14ac:dyDescent="0.25">
      <c r="A292" t="s">
        <v>219</v>
      </c>
      <c r="B292" t="s">
        <v>19</v>
      </c>
      <c r="C292">
        <v>972400</v>
      </c>
      <c r="D292">
        <v>52000</v>
      </c>
      <c r="E292" t="s">
        <v>361</v>
      </c>
      <c r="F292" t="s">
        <v>88</v>
      </c>
      <c r="G292" t="s">
        <v>16</v>
      </c>
      <c r="H292">
        <v>5</v>
      </c>
      <c r="I292" t="s">
        <v>32</v>
      </c>
      <c r="J292">
        <v>1</v>
      </c>
      <c r="K292">
        <v>4.6097099999999998</v>
      </c>
      <c r="L292">
        <v>-74.08175</v>
      </c>
    </row>
    <row r="293" spans="1:12" x14ac:dyDescent="0.25">
      <c r="A293" t="s">
        <v>84</v>
      </c>
      <c r="B293" t="s">
        <v>58</v>
      </c>
      <c r="C293">
        <v>91700</v>
      </c>
      <c r="D293">
        <v>3100</v>
      </c>
      <c r="E293" t="s">
        <v>279</v>
      </c>
      <c r="F293" t="s">
        <v>88</v>
      </c>
      <c r="G293" t="s">
        <v>31</v>
      </c>
      <c r="H293">
        <v>5</v>
      </c>
      <c r="I293" t="s">
        <v>32</v>
      </c>
      <c r="J293">
        <v>1</v>
      </c>
      <c r="K293">
        <v>3.4372199999999999</v>
      </c>
      <c r="L293">
        <v>-76.522499999999994</v>
      </c>
    </row>
    <row r="294" spans="1:12" x14ac:dyDescent="0.25">
      <c r="A294" t="s">
        <v>82</v>
      </c>
      <c r="B294" t="s">
        <v>58</v>
      </c>
      <c r="C294">
        <v>58400</v>
      </c>
      <c r="D294">
        <v>1300</v>
      </c>
      <c r="E294" t="s">
        <v>362</v>
      </c>
      <c r="F294" t="s">
        <v>130</v>
      </c>
      <c r="G294" t="s">
        <v>31</v>
      </c>
      <c r="H294">
        <v>1</v>
      </c>
      <c r="I294" t="s">
        <v>17</v>
      </c>
      <c r="J294">
        <v>2</v>
      </c>
      <c r="K294">
        <v>3.4372199999999999</v>
      </c>
      <c r="L294">
        <v>-76.522499999999994</v>
      </c>
    </row>
    <row r="295" spans="1:12" x14ac:dyDescent="0.25">
      <c r="A295" t="s">
        <v>184</v>
      </c>
      <c r="B295" t="s">
        <v>86</v>
      </c>
      <c r="C295">
        <v>426400</v>
      </c>
      <c r="D295">
        <v>23200</v>
      </c>
      <c r="E295" t="s">
        <v>224</v>
      </c>
      <c r="F295" t="s">
        <v>130</v>
      </c>
      <c r="G295" t="s">
        <v>161</v>
      </c>
      <c r="H295">
        <v>5</v>
      </c>
      <c r="I295" t="s">
        <v>17</v>
      </c>
      <c r="J295">
        <v>3</v>
      </c>
      <c r="K295">
        <v>7.1253900000000003</v>
      </c>
      <c r="L295">
        <v>-73.119799999999998</v>
      </c>
    </row>
    <row r="296" spans="1:12" x14ac:dyDescent="0.25">
      <c r="A296" t="s">
        <v>64</v>
      </c>
      <c r="B296" t="s">
        <v>65</v>
      </c>
      <c r="C296">
        <v>45300</v>
      </c>
      <c r="D296">
        <v>3100</v>
      </c>
      <c r="E296" t="s">
        <v>363</v>
      </c>
      <c r="F296" t="s">
        <v>160</v>
      </c>
      <c r="G296" t="s">
        <v>201</v>
      </c>
      <c r="H296">
        <v>5</v>
      </c>
      <c r="I296" t="s">
        <v>17</v>
      </c>
      <c r="J296">
        <v>5</v>
      </c>
      <c r="K296">
        <v>11.54444</v>
      </c>
      <c r="L296">
        <v>-72.907219999999995</v>
      </c>
    </row>
    <row r="297" spans="1:12" x14ac:dyDescent="0.25">
      <c r="A297" t="s">
        <v>124</v>
      </c>
      <c r="B297" t="s">
        <v>19</v>
      </c>
      <c r="C297">
        <v>712800</v>
      </c>
      <c r="D297">
        <v>38200</v>
      </c>
      <c r="E297" t="s">
        <v>364</v>
      </c>
      <c r="F297" t="s">
        <v>93</v>
      </c>
      <c r="G297" t="s">
        <v>31</v>
      </c>
      <c r="H297">
        <v>4</v>
      </c>
      <c r="I297" t="s">
        <v>17</v>
      </c>
      <c r="J297">
        <v>1</v>
      </c>
      <c r="K297">
        <v>3.4372199999999999</v>
      </c>
      <c r="L297">
        <v>-76.522499999999994</v>
      </c>
    </row>
    <row r="298" spans="1:12" x14ac:dyDescent="0.25">
      <c r="A298" t="s">
        <v>171</v>
      </c>
      <c r="B298" t="s">
        <v>19</v>
      </c>
      <c r="C298">
        <v>239200</v>
      </c>
      <c r="D298">
        <v>10900</v>
      </c>
      <c r="E298" t="s">
        <v>342</v>
      </c>
      <c r="F298" t="s">
        <v>47</v>
      </c>
      <c r="G298" t="s">
        <v>16</v>
      </c>
      <c r="H298">
        <v>5</v>
      </c>
      <c r="I298" t="s">
        <v>17</v>
      </c>
      <c r="J298">
        <v>9</v>
      </c>
      <c r="K298">
        <v>4.6097099999999998</v>
      </c>
      <c r="L298">
        <v>-74.08175</v>
      </c>
    </row>
    <row r="299" spans="1:12" x14ac:dyDescent="0.25">
      <c r="A299" t="s">
        <v>111</v>
      </c>
      <c r="B299" t="s">
        <v>19</v>
      </c>
      <c r="C299">
        <v>454800</v>
      </c>
      <c r="D299">
        <v>24600</v>
      </c>
      <c r="E299" t="s">
        <v>365</v>
      </c>
      <c r="F299" t="s">
        <v>96</v>
      </c>
      <c r="G299" t="s">
        <v>126</v>
      </c>
      <c r="H299">
        <v>5</v>
      </c>
      <c r="I299" t="s">
        <v>17</v>
      </c>
      <c r="J299">
        <v>1</v>
      </c>
      <c r="K299">
        <v>7.89391</v>
      </c>
      <c r="L299">
        <v>-72.507819999999995</v>
      </c>
    </row>
    <row r="300" spans="1:12" x14ac:dyDescent="0.25">
      <c r="A300" t="s">
        <v>84</v>
      </c>
      <c r="B300" t="s">
        <v>58</v>
      </c>
      <c r="C300">
        <v>190500</v>
      </c>
      <c r="D300">
        <v>8300</v>
      </c>
      <c r="E300" t="s">
        <v>366</v>
      </c>
      <c r="F300" t="s">
        <v>54</v>
      </c>
      <c r="G300" t="s">
        <v>31</v>
      </c>
      <c r="H300">
        <v>4</v>
      </c>
      <c r="I300" t="s">
        <v>17</v>
      </c>
      <c r="J300">
        <v>1</v>
      </c>
      <c r="K300">
        <v>3.4372199999999999</v>
      </c>
      <c r="L300">
        <v>-76.522499999999994</v>
      </c>
    </row>
    <row r="301" spans="1:12" x14ac:dyDescent="0.25">
      <c r="A301" t="s">
        <v>67</v>
      </c>
      <c r="B301" t="s">
        <v>62</v>
      </c>
      <c r="C301">
        <v>58100</v>
      </c>
      <c r="D301">
        <v>7800</v>
      </c>
      <c r="E301" t="s">
        <v>276</v>
      </c>
      <c r="F301" t="s">
        <v>54</v>
      </c>
      <c r="G301" t="s">
        <v>16</v>
      </c>
      <c r="H301">
        <v>5</v>
      </c>
      <c r="I301" t="s">
        <v>17</v>
      </c>
      <c r="J301">
        <v>6</v>
      </c>
      <c r="K301">
        <v>4.6097099999999998</v>
      </c>
      <c r="L301">
        <v>-74.08175</v>
      </c>
    </row>
    <row r="302" spans="1:12" x14ac:dyDescent="0.25">
      <c r="A302" t="s">
        <v>98</v>
      </c>
      <c r="B302" t="s">
        <v>19</v>
      </c>
      <c r="C302">
        <v>545200</v>
      </c>
      <c r="D302">
        <v>34900</v>
      </c>
      <c r="E302" t="s">
        <v>367</v>
      </c>
      <c r="F302" t="s">
        <v>93</v>
      </c>
      <c r="G302" t="s">
        <v>16</v>
      </c>
      <c r="H302">
        <v>5</v>
      </c>
      <c r="I302" t="s">
        <v>17</v>
      </c>
      <c r="J302">
        <v>7</v>
      </c>
      <c r="K302">
        <v>4.6097099999999998</v>
      </c>
      <c r="L302">
        <v>-74.08175</v>
      </c>
    </row>
    <row r="303" spans="1:12" x14ac:dyDescent="0.25">
      <c r="A303" t="s">
        <v>111</v>
      </c>
      <c r="B303" t="s">
        <v>19</v>
      </c>
      <c r="C303">
        <v>514000</v>
      </c>
      <c r="D303">
        <v>25600</v>
      </c>
      <c r="E303" t="s">
        <v>368</v>
      </c>
      <c r="F303" t="s">
        <v>35</v>
      </c>
      <c r="G303" t="s">
        <v>22</v>
      </c>
      <c r="H303">
        <v>1</v>
      </c>
      <c r="I303" t="s">
        <v>17</v>
      </c>
      <c r="J303">
        <v>5</v>
      </c>
      <c r="K303">
        <v>6.2518399999999996</v>
      </c>
      <c r="L303">
        <v>-75.563590000000005</v>
      </c>
    </row>
    <row r="304" spans="1:12" x14ac:dyDescent="0.25">
      <c r="A304" t="s">
        <v>98</v>
      </c>
      <c r="B304" t="s">
        <v>19</v>
      </c>
      <c r="C304">
        <v>311300</v>
      </c>
      <c r="D304">
        <v>17000</v>
      </c>
      <c r="E304" t="s">
        <v>369</v>
      </c>
      <c r="F304" t="s">
        <v>21</v>
      </c>
      <c r="G304" t="s">
        <v>22</v>
      </c>
      <c r="H304">
        <v>4</v>
      </c>
      <c r="I304" t="s">
        <v>32</v>
      </c>
      <c r="J304">
        <v>1</v>
      </c>
      <c r="K304">
        <v>6.2518399999999996</v>
      </c>
      <c r="L304">
        <v>-75.563590000000005</v>
      </c>
    </row>
    <row r="305" spans="1:12" x14ac:dyDescent="0.25">
      <c r="A305" t="s">
        <v>266</v>
      </c>
      <c r="B305" t="s">
        <v>13</v>
      </c>
      <c r="C305">
        <v>1687000</v>
      </c>
      <c r="D305">
        <v>95700</v>
      </c>
      <c r="E305" t="s">
        <v>370</v>
      </c>
      <c r="F305" t="s">
        <v>54</v>
      </c>
      <c r="G305" t="s">
        <v>22</v>
      </c>
      <c r="H305">
        <v>5</v>
      </c>
      <c r="I305" t="s">
        <v>32</v>
      </c>
      <c r="J305">
        <v>1</v>
      </c>
      <c r="K305">
        <v>6.2518399999999996</v>
      </c>
      <c r="L305">
        <v>-75.563590000000005</v>
      </c>
    </row>
    <row r="306" spans="1:12" x14ac:dyDescent="0.25">
      <c r="A306" t="s">
        <v>82</v>
      </c>
      <c r="B306" t="s">
        <v>58</v>
      </c>
      <c r="C306">
        <v>49400</v>
      </c>
      <c r="D306">
        <v>3300</v>
      </c>
      <c r="E306" t="s">
        <v>371</v>
      </c>
      <c r="F306" t="s">
        <v>52</v>
      </c>
      <c r="G306" t="s">
        <v>91</v>
      </c>
      <c r="H306">
        <v>5</v>
      </c>
      <c r="I306" t="s">
        <v>17</v>
      </c>
      <c r="J306">
        <v>2</v>
      </c>
      <c r="K306">
        <v>10.968540000000001</v>
      </c>
      <c r="L306">
        <v>-74.781319999999994</v>
      </c>
    </row>
    <row r="307" spans="1:12" x14ac:dyDescent="0.25">
      <c r="A307" t="s">
        <v>80</v>
      </c>
      <c r="B307" t="s">
        <v>65</v>
      </c>
      <c r="C307">
        <v>38500</v>
      </c>
      <c r="D307">
        <v>2300</v>
      </c>
      <c r="E307" t="s">
        <v>110</v>
      </c>
      <c r="F307" t="s">
        <v>35</v>
      </c>
      <c r="G307" t="s">
        <v>16</v>
      </c>
      <c r="H307">
        <v>5</v>
      </c>
      <c r="I307" t="s">
        <v>17</v>
      </c>
      <c r="J307">
        <v>10</v>
      </c>
      <c r="K307">
        <v>4.6097099999999998</v>
      </c>
      <c r="L307">
        <v>-74.08175</v>
      </c>
    </row>
    <row r="308" spans="1:12" x14ac:dyDescent="0.25">
      <c r="A308" t="s">
        <v>70</v>
      </c>
      <c r="B308" t="s">
        <v>13</v>
      </c>
      <c r="C308">
        <v>2877500</v>
      </c>
      <c r="D308">
        <v>151400</v>
      </c>
      <c r="E308" t="s">
        <v>372</v>
      </c>
      <c r="F308" t="s">
        <v>47</v>
      </c>
      <c r="G308" t="s">
        <v>44</v>
      </c>
      <c r="H308">
        <v>3</v>
      </c>
      <c r="I308" t="s">
        <v>17</v>
      </c>
      <c r="J308">
        <v>5</v>
      </c>
      <c r="K308">
        <v>11.240790000000001</v>
      </c>
      <c r="L308">
        <v>-74.199039999999997</v>
      </c>
    </row>
    <row r="309" spans="1:12" x14ac:dyDescent="0.25">
      <c r="A309" t="s">
        <v>219</v>
      </c>
      <c r="B309" t="s">
        <v>19</v>
      </c>
      <c r="C309">
        <v>458300</v>
      </c>
      <c r="D309">
        <v>24800</v>
      </c>
      <c r="E309" t="s">
        <v>373</v>
      </c>
      <c r="F309" t="s">
        <v>96</v>
      </c>
      <c r="G309" t="s">
        <v>16</v>
      </c>
      <c r="H309">
        <v>5</v>
      </c>
      <c r="I309" t="s">
        <v>17</v>
      </c>
      <c r="J309">
        <v>2</v>
      </c>
      <c r="K309">
        <v>4.6097099999999998</v>
      </c>
      <c r="L309">
        <v>-74.08175</v>
      </c>
    </row>
    <row r="310" spans="1:12" x14ac:dyDescent="0.25">
      <c r="A310" t="s">
        <v>82</v>
      </c>
      <c r="B310" t="s">
        <v>58</v>
      </c>
      <c r="C310">
        <v>34400</v>
      </c>
      <c r="D310">
        <v>2000</v>
      </c>
      <c r="E310" t="s">
        <v>25</v>
      </c>
      <c r="F310" t="s">
        <v>43</v>
      </c>
      <c r="G310" t="s">
        <v>16</v>
      </c>
      <c r="H310">
        <v>5</v>
      </c>
      <c r="I310" t="s">
        <v>17</v>
      </c>
      <c r="J310">
        <v>2</v>
      </c>
      <c r="K310">
        <v>4.6097099999999998</v>
      </c>
      <c r="L310">
        <v>-74.08175</v>
      </c>
    </row>
    <row r="311" spans="1:12" x14ac:dyDescent="0.25">
      <c r="A311" t="s">
        <v>36</v>
      </c>
      <c r="B311" t="s">
        <v>24</v>
      </c>
      <c r="C311">
        <v>37000</v>
      </c>
      <c r="D311">
        <v>2200</v>
      </c>
      <c r="E311" t="s">
        <v>374</v>
      </c>
      <c r="F311" t="s">
        <v>160</v>
      </c>
      <c r="G311" t="s">
        <v>16</v>
      </c>
      <c r="H311">
        <v>1</v>
      </c>
      <c r="I311" t="s">
        <v>32</v>
      </c>
      <c r="J311">
        <v>1</v>
      </c>
      <c r="K311">
        <v>4.6097099999999998</v>
      </c>
      <c r="L311">
        <v>-74.08175</v>
      </c>
    </row>
    <row r="312" spans="1:12" x14ac:dyDescent="0.25">
      <c r="A312" t="s">
        <v>70</v>
      </c>
      <c r="B312" t="s">
        <v>13</v>
      </c>
      <c r="C312">
        <v>2394900</v>
      </c>
      <c r="D312">
        <v>125700</v>
      </c>
      <c r="E312" t="s">
        <v>375</v>
      </c>
      <c r="F312" t="s">
        <v>76</v>
      </c>
      <c r="G312" t="s">
        <v>22</v>
      </c>
      <c r="H312">
        <v>5</v>
      </c>
      <c r="I312" t="s">
        <v>17</v>
      </c>
      <c r="J312">
        <v>1</v>
      </c>
      <c r="K312">
        <v>6.2518399999999996</v>
      </c>
      <c r="L312">
        <v>-75.563590000000005</v>
      </c>
    </row>
    <row r="313" spans="1:12" x14ac:dyDescent="0.25">
      <c r="A313" t="s">
        <v>158</v>
      </c>
      <c r="B313" t="s">
        <v>62</v>
      </c>
      <c r="C313">
        <v>68000</v>
      </c>
      <c r="D313">
        <v>3800</v>
      </c>
      <c r="E313" t="s">
        <v>376</v>
      </c>
      <c r="F313" t="s">
        <v>54</v>
      </c>
      <c r="G313" t="s">
        <v>126</v>
      </c>
      <c r="H313">
        <v>2</v>
      </c>
      <c r="I313" t="s">
        <v>38</v>
      </c>
      <c r="J313">
        <v>1</v>
      </c>
      <c r="K313">
        <v>7.89391</v>
      </c>
      <c r="L313">
        <v>-72.507819999999995</v>
      </c>
    </row>
    <row r="314" spans="1:12" x14ac:dyDescent="0.25">
      <c r="A314" t="s">
        <v>219</v>
      </c>
      <c r="B314" t="s">
        <v>19</v>
      </c>
      <c r="C314">
        <v>906700</v>
      </c>
      <c r="D314">
        <v>48900</v>
      </c>
      <c r="E314" t="s">
        <v>377</v>
      </c>
      <c r="F314" t="s">
        <v>130</v>
      </c>
      <c r="G314" t="s">
        <v>16</v>
      </c>
      <c r="H314">
        <v>1</v>
      </c>
      <c r="I314" t="s">
        <v>17</v>
      </c>
      <c r="J314">
        <v>2</v>
      </c>
      <c r="K314">
        <v>4.6097099999999998</v>
      </c>
      <c r="L314">
        <v>-74.08175</v>
      </c>
    </row>
    <row r="315" spans="1:12" x14ac:dyDescent="0.25">
      <c r="A315" t="s">
        <v>135</v>
      </c>
      <c r="B315" t="s">
        <v>58</v>
      </c>
      <c r="C315">
        <v>32400</v>
      </c>
      <c r="D315">
        <v>0</v>
      </c>
      <c r="E315" t="s">
        <v>378</v>
      </c>
      <c r="F315" t="s">
        <v>93</v>
      </c>
      <c r="G315" t="s">
        <v>16</v>
      </c>
      <c r="H315">
        <v>5</v>
      </c>
      <c r="I315" t="s">
        <v>17</v>
      </c>
      <c r="J315">
        <v>8</v>
      </c>
      <c r="K315">
        <v>4.6097099999999998</v>
      </c>
      <c r="L315">
        <v>-74.08175</v>
      </c>
    </row>
    <row r="316" spans="1:12" x14ac:dyDescent="0.25">
      <c r="A316" t="s">
        <v>82</v>
      </c>
      <c r="B316" t="s">
        <v>58</v>
      </c>
      <c r="C316">
        <v>53000</v>
      </c>
      <c r="D316">
        <v>3500</v>
      </c>
      <c r="E316" t="s">
        <v>379</v>
      </c>
      <c r="F316" t="s">
        <v>130</v>
      </c>
      <c r="G316" t="s">
        <v>60</v>
      </c>
      <c r="H316">
        <v>5</v>
      </c>
      <c r="I316" t="s">
        <v>17</v>
      </c>
      <c r="J316">
        <v>9</v>
      </c>
      <c r="K316">
        <v>4.8133299999999997</v>
      </c>
      <c r="L316">
        <v>-75.696110000000004</v>
      </c>
    </row>
    <row r="317" spans="1:12" x14ac:dyDescent="0.25">
      <c r="A317" t="s">
        <v>23</v>
      </c>
      <c r="B317" t="s">
        <v>24</v>
      </c>
      <c r="C317">
        <v>135300</v>
      </c>
      <c r="D317">
        <v>7600</v>
      </c>
      <c r="E317" t="s">
        <v>75</v>
      </c>
      <c r="F317" t="s">
        <v>88</v>
      </c>
      <c r="G317" t="s">
        <v>22</v>
      </c>
      <c r="H317">
        <v>5</v>
      </c>
      <c r="I317" t="s">
        <v>17</v>
      </c>
      <c r="J317">
        <v>5</v>
      </c>
      <c r="K317">
        <v>6.2518399999999996</v>
      </c>
      <c r="L317">
        <v>-75.563590000000005</v>
      </c>
    </row>
    <row r="318" spans="1:12" x14ac:dyDescent="0.25">
      <c r="A318" t="s">
        <v>94</v>
      </c>
      <c r="B318" t="s">
        <v>29</v>
      </c>
      <c r="C318">
        <v>643000</v>
      </c>
      <c r="D318">
        <v>34500</v>
      </c>
      <c r="E318" t="s">
        <v>380</v>
      </c>
      <c r="F318" t="s">
        <v>26</v>
      </c>
      <c r="G318" t="s">
        <v>44</v>
      </c>
      <c r="H318">
        <v>5</v>
      </c>
      <c r="I318" t="s">
        <v>17</v>
      </c>
      <c r="J318">
        <v>6</v>
      </c>
      <c r="K318">
        <v>11.240790000000001</v>
      </c>
      <c r="L318">
        <v>-74.199039999999997</v>
      </c>
    </row>
    <row r="319" spans="1:12" x14ac:dyDescent="0.25">
      <c r="A319" t="s">
        <v>214</v>
      </c>
      <c r="B319" t="s">
        <v>19</v>
      </c>
      <c r="C319">
        <v>121000</v>
      </c>
      <c r="D319">
        <v>6700</v>
      </c>
      <c r="E319" t="s">
        <v>187</v>
      </c>
      <c r="F319" t="s">
        <v>160</v>
      </c>
      <c r="G319" t="s">
        <v>16</v>
      </c>
      <c r="H319">
        <v>5</v>
      </c>
      <c r="I319" t="s">
        <v>17</v>
      </c>
      <c r="J319">
        <v>7</v>
      </c>
      <c r="K319">
        <v>4.6097099999999998</v>
      </c>
      <c r="L319">
        <v>-74.08175</v>
      </c>
    </row>
    <row r="320" spans="1:12" x14ac:dyDescent="0.25">
      <c r="A320" t="s">
        <v>192</v>
      </c>
      <c r="B320" t="s">
        <v>65</v>
      </c>
      <c r="C320">
        <v>46800</v>
      </c>
      <c r="D320">
        <v>0</v>
      </c>
      <c r="E320" t="s">
        <v>351</v>
      </c>
      <c r="F320" t="s">
        <v>93</v>
      </c>
      <c r="G320" t="s">
        <v>16</v>
      </c>
      <c r="H320">
        <v>5</v>
      </c>
      <c r="I320" t="s">
        <v>32</v>
      </c>
      <c r="J320">
        <v>1</v>
      </c>
      <c r="K320">
        <v>4.6097099999999998</v>
      </c>
      <c r="L320">
        <v>-74.08175</v>
      </c>
    </row>
    <row r="321" spans="1:12" x14ac:dyDescent="0.25">
      <c r="A321" t="s">
        <v>94</v>
      </c>
      <c r="B321" t="s">
        <v>29</v>
      </c>
      <c r="C321">
        <v>445600</v>
      </c>
      <c r="D321">
        <v>23900</v>
      </c>
      <c r="E321" t="s">
        <v>381</v>
      </c>
      <c r="F321" t="s">
        <v>76</v>
      </c>
      <c r="G321" t="s">
        <v>243</v>
      </c>
      <c r="H321">
        <v>4</v>
      </c>
      <c r="I321" t="s">
        <v>17</v>
      </c>
      <c r="J321">
        <v>2</v>
      </c>
      <c r="K321">
        <v>4.5338900000000004</v>
      </c>
      <c r="L321">
        <v>-75.681110000000004</v>
      </c>
    </row>
    <row r="322" spans="1:12" x14ac:dyDescent="0.25">
      <c r="A322" t="s">
        <v>111</v>
      </c>
      <c r="B322" t="s">
        <v>19</v>
      </c>
      <c r="C322">
        <v>462700</v>
      </c>
      <c r="D322">
        <v>22800</v>
      </c>
      <c r="E322" t="s">
        <v>106</v>
      </c>
      <c r="F322" t="s">
        <v>88</v>
      </c>
      <c r="G322" t="s">
        <v>16</v>
      </c>
      <c r="H322">
        <v>5</v>
      </c>
      <c r="I322" t="s">
        <v>32</v>
      </c>
      <c r="J322">
        <v>1</v>
      </c>
      <c r="K322">
        <v>4.6097099999999998</v>
      </c>
      <c r="L322">
        <v>-74.08175</v>
      </c>
    </row>
    <row r="323" spans="1:12" x14ac:dyDescent="0.25">
      <c r="A323" t="s">
        <v>33</v>
      </c>
      <c r="B323" t="s">
        <v>19</v>
      </c>
      <c r="C323">
        <v>354200</v>
      </c>
      <c r="D323">
        <v>19900</v>
      </c>
      <c r="E323" t="s">
        <v>382</v>
      </c>
      <c r="F323" t="s">
        <v>47</v>
      </c>
      <c r="G323" t="s">
        <v>16</v>
      </c>
      <c r="H323">
        <v>3</v>
      </c>
      <c r="I323" t="s">
        <v>17</v>
      </c>
      <c r="J323">
        <v>10</v>
      </c>
      <c r="K323">
        <v>4.6097099999999998</v>
      </c>
      <c r="L323">
        <v>-74.08175</v>
      </c>
    </row>
    <row r="324" spans="1:12" x14ac:dyDescent="0.25">
      <c r="A324" t="s">
        <v>36</v>
      </c>
      <c r="B324" t="s">
        <v>24</v>
      </c>
      <c r="C324">
        <v>24200</v>
      </c>
      <c r="D324">
        <v>0</v>
      </c>
      <c r="E324" t="s">
        <v>383</v>
      </c>
      <c r="F324" t="s">
        <v>160</v>
      </c>
      <c r="G324" t="s">
        <v>126</v>
      </c>
      <c r="H324">
        <v>5</v>
      </c>
      <c r="I324" t="s">
        <v>17</v>
      </c>
      <c r="J324">
        <v>1</v>
      </c>
      <c r="K324">
        <v>7.89391</v>
      </c>
      <c r="L324">
        <v>-72.507819999999995</v>
      </c>
    </row>
    <row r="325" spans="1:12" x14ac:dyDescent="0.25">
      <c r="A325" t="s">
        <v>74</v>
      </c>
      <c r="B325" t="s">
        <v>62</v>
      </c>
      <c r="C325">
        <v>28400</v>
      </c>
      <c r="D325">
        <v>1900</v>
      </c>
      <c r="E325" t="s">
        <v>384</v>
      </c>
      <c r="F325" t="s">
        <v>93</v>
      </c>
      <c r="G325" t="s">
        <v>385</v>
      </c>
      <c r="H325">
        <v>4</v>
      </c>
      <c r="I325" t="s">
        <v>17</v>
      </c>
      <c r="J325">
        <v>5</v>
      </c>
      <c r="K325">
        <v>4.5793699999999999</v>
      </c>
      <c r="L325">
        <v>-74.216819999999998</v>
      </c>
    </row>
    <row r="326" spans="1:12" x14ac:dyDescent="0.25">
      <c r="A326" t="s">
        <v>204</v>
      </c>
      <c r="B326" t="s">
        <v>13</v>
      </c>
      <c r="C326">
        <v>140500</v>
      </c>
      <c r="D326">
        <v>5700</v>
      </c>
      <c r="E326" t="s">
        <v>386</v>
      </c>
      <c r="F326" t="s">
        <v>15</v>
      </c>
      <c r="G326" t="s">
        <v>16</v>
      </c>
      <c r="H326">
        <v>4</v>
      </c>
      <c r="I326" t="s">
        <v>32</v>
      </c>
      <c r="J326">
        <v>1</v>
      </c>
      <c r="K326">
        <v>4.6097099999999998</v>
      </c>
      <c r="L326">
        <v>-74.08175</v>
      </c>
    </row>
    <row r="327" spans="1:12" x14ac:dyDescent="0.25">
      <c r="A327" t="s">
        <v>192</v>
      </c>
      <c r="B327" t="s">
        <v>65</v>
      </c>
      <c r="C327">
        <v>42300</v>
      </c>
      <c r="D327">
        <v>2600</v>
      </c>
      <c r="E327" t="s">
        <v>387</v>
      </c>
      <c r="F327" t="s">
        <v>93</v>
      </c>
      <c r="G327" t="s">
        <v>161</v>
      </c>
      <c r="H327">
        <v>5</v>
      </c>
      <c r="I327" t="s">
        <v>32</v>
      </c>
      <c r="J327">
        <v>1</v>
      </c>
      <c r="K327">
        <v>7.1253900000000003</v>
      </c>
      <c r="L327">
        <v>-73.119799999999998</v>
      </c>
    </row>
    <row r="328" spans="1:12" x14ac:dyDescent="0.25">
      <c r="A328" t="s">
        <v>85</v>
      </c>
      <c r="B328" t="s">
        <v>86</v>
      </c>
      <c r="C328">
        <v>627900</v>
      </c>
      <c r="D328">
        <v>33800</v>
      </c>
      <c r="E328" t="s">
        <v>388</v>
      </c>
      <c r="F328" t="s">
        <v>21</v>
      </c>
      <c r="G328" t="s">
        <v>60</v>
      </c>
      <c r="H328">
        <v>1</v>
      </c>
      <c r="I328" t="s">
        <v>17</v>
      </c>
      <c r="J328">
        <v>2</v>
      </c>
      <c r="K328">
        <v>4.8133299999999997</v>
      </c>
      <c r="L328">
        <v>-75.696110000000004</v>
      </c>
    </row>
    <row r="329" spans="1:12" x14ac:dyDescent="0.25">
      <c r="A329" t="s">
        <v>127</v>
      </c>
      <c r="B329" t="s">
        <v>13</v>
      </c>
      <c r="C329">
        <v>1506300</v>
      </c>
      <c r="D329">
        <v>78400</v>
      </c>
      <c r="E329" t="s">
        <v>186</v>
      </c>
      <c r="F329" t="s">
        <v>35</v>
      </c>
      <c r="G329" t="s">
        <v>31</v>
      </c>
      <c r="H329">
        <v>1</v>
      </c>
      <c r="I329" t="s">
        <v>17</v>
      </c>
      <c r="J329">
        <v>2</v>
      </c>
      <c r="K329">
        <v>3.4372199999999999</v>
      </c>
      <c r="L329">
        <v>-76.522499999999994</v>
      </c>
    </row>
    <row r="330" spans="1:12" x14ac:dyDescent="0.25">
      <c r="A330" t="s">
        <v>124</v>
      </c>
      <c r="B330" t="s">
        <v>19</v>
      </c>
      <c r="C330">
        <v>677300</v>
      </c>
      <c r="D330">
        <v>36800</v>
      </c>
      <c r="E330" t="s">
        <v>230</v>
      </c>
      <c r="F330" t="s">
        <v>96</v>
      </c>
      <c r="G330" t="s">
        <v>44</v>
      </c>
      <c r="H330">
        <v>5</v>
      </c>
      <c r="I330" t="s">
        <v>17</v>
      </c>
      <c r="J330">
        <v>1</v>
      </c>
      <c r="K330">
        <v>11.240790000000001</v>
      </c>
      <c r="L330">
        <v>-74.199039999999997</v>
      </c>
    </row>
    <row r="331" spans="1:12" x14ac:dyDescent="0.25">
      <c r="A331" t="s">
        <v>64</v>
      </c>
      <c r="B331" t="s">
        <v>65</v>
      </c>
      <c r="C331">
        <v>54300</v>
      </c>
      <c r="D331">
        <v>1100</v>
      </c>
      <c r="E331" t="s">
        <v>322</v>
      </c>
      <c r="F331" t="s">
        <v>130</v>
      </c>
      <c r="G331" t="s">
        <v>16</v>
      </c>
      <c r="H331">
        <v>5</v>
      </c>
      <c r="I331" t="s">
        <v>17</v>
      </c>
      <c r="J331">
        <v>8</v>
      </c>
      <c r="K331">
        <v>4.6097099999999998</v>
      </c>
      <c r="L331">
        <v>-74.08175</v>
      </c>
    </row>
    <row r="332" spans="1:12" x14ac:dyDescent="0.25">
      <c r="A332" t="s">
        <v>85</v>
      </c>
      <c r="B332" t="s">
        <v>86</v>
      </c>
      <c r="C332">
        <v>881900</v>
      </c>
      <c r="D332">
        <v>45100</v>
      </c>
      <c r="E332" t="s">
        <v>389</v>
      </c>
      <c r="F332" t="s">
        <v>160</v>
      </c>
      <c r="G332" t="s">
        <v>91</v>
      </c>
      <c r="H332">
        <v>1</v>
      </c>
      <c r="I332" t="s">
        <v>17</v>
      </c>
      <c r="J332">
        <v>10</v>
      </c>
      <c r="K332">
        <v>10.968540000000001</v>
      </c>
      <c r="L332">
        <v>-74.781319999999994</v>
      </c>
    </row>
    <row r="333" spans="1:12" x14ac:dyDescent="0.25">
      <c r="A333" t="s">
        <v>61</v>
      </c>
      <c r="B333" t="s">
        <v>62</v>
      </c>
      <c r="C333">
        <v>500800</v>
      </c>
      <c r="D333">
        <v>24900</v>
      </c>
      <c r="E333" t="s">
        <v>256</v>
      </c>
      <c r="F333" t="s">
        <v>43</v>
      </c>
      <c r="G333" t="s">
        <v>31</v>
      </c>
      <c r="H333">
        <v>5</v>
      </c>
      <c r="I333" t="s">
        <v>32</v>
      </c>
      <c r="J333">
        <v>1</v>
      </c>
      <c r="K333">
        <v>3.4372199999999999</v>
      </c>
      <c r="L333">
        <v>-76.522499999999994</v>
      </c>
    </row>
    <row r="334" spans="1:12" x14ac:dyDescent="0.25">
      <c r="A334" t="s">
        <v>36</v>
      </c>
      <c r="B334" t="s">
        <v>24</v>
      </c>
      <c r="C334">
        <v>42400</v>
      </c>
      <c r="D334">
        <v>7200</v>
      </c>
      <c r="E334" t="s">
        <v>390</v>
      </c>
      <c r="F334" t="s">
        <v>96</v>
      </c>
      <c r="G334" t="s">
        <v>16</v>
      </c>
      <c r="H334">
        <v>5</v>
      </c>
      <c r="I334" t="s">
        <v>38</v>
      </c>
      <c r="J334">
        <v>1</v>
      </c>
      <c r="K334">
        <v>4.6097099999999998</v>
      </c>
      <c r="L334">
        <v>-74.08175</v>
      </c>
    </row>
    <row r="335" spans="1:12" x14ac:dyDescent="0.25">
      <c r="A335" t="s">
        <v>127</v>
      </c>
      <c r="B335" t="s">
        <v>13</v>
      </c>
      <c r="C335">
        <v>743000</v>
      </c>
      <c r="D335">
        <v>40100</v>
      </c>
      <c r="E335" t="s">
        <v>391</v>
      </c>
      <c r="F335" t="s">
        <v>43</v>
      </c>
      <c r="G335" t="s">
        <v>16</v>
      </c>
      <c r="H335">
        <v>4</v>
      </c>
      <c r="I335" t="s">
        <v>38</v>
      </c>
      <c r="J335">
        <v>1</v>
      </c>
      <c r="K335">
        <v>4.6097099999999998</v>
      </c>
      <c r="L335">
        <v>-74.08175</v>
      </c>
    </row>
    <row r="336" spans="1:12" x14ac:dyDescent="0.25">
      <c r="A336" t="s">
        <v>133</v>
      </c>
      <c r="B336" t="s">
        <v>24</v>
      </c>
      <c r="C336">
        <v>9600</v>
      </c>
      <c r="D336">
        <v>0</v>
      </c>
      <c r="E336" t="s">
        <v>392</v>
      </c>
      <c r="F336" t="s">
        <v>76</v>
      </c>
      <c r="G336" t="s">
        <v>60</v>
      </c>
      <c r="H336">
        <v>1</v>
      </c>
      <c r="I336" t="s">
        <v>17</v>
      </c>
      <c r="J336">
        <v>10</v>
      </c>
      <c r="K336">
        <v>4.8133299999999997</v>
      </c>
      <c r="L336">
        <v>-75.696110000000004</v>
      </c>
    </row>
    <row r="337" spans="1:12" x14ac:dyDescent="0.25">
      <c r="A337" t="s">
        <v>184</v>
      </c>
      <c r="B337" t="s">
        <v>86</v>
      </c>
      <c r="C337">
        <v>419900</v>
      </c>
      <c r="D337">
        <v>28000</v>
      </c>
      <c r="E337" t="s">
        <v>237</v>
      </c>
      <c r="F337" t="s">
        <v>130</v>
      </c>
      <c r="G337" t="s">
        <v>22</v>
      </c>
      <c r="H337">
        <v>5</v>
      </c>
      <c r="I337" t="s">
        <v>17</v>
      </c>
      <c r="J337">
        <v>1</v>
      </c>
      <c r="K337">
        <v>6.2518399999999996</v>
      </c>
      <c r="L337">
        <v>-75.563590000000005</v>
      </c>
    </row>
    <row r="338" spans="1:12" x14ac:dyDescent="0.25">
      <c r="A338" t="s">
        <v>70</v>
      </c>
      <c r="B338" t="s">
        <v>13</v>
      </c>
      <c r="C338">
        <v>2551600</v>
      </c>
      <c r="D338">
        <v>140500</v>
      </c>
      <c r="E338" t="s">
        <v>119</v>
      </c>
      <c r="F338" t="s">
        <v>15</v>
      </c>
      <c r="G338" t="s">
        <v>16</v>
      </c>
      <c r="H338">
        <v>5</v>
      </c>
      <c r="I338" t="s">
        <v>17</v>
      </c>
      <c r="J338">
        <v>10</v>
      </c>
      <c r="K338">
        <v>4.6097099999999998</v>
      </c>
      <c r="L338">
        <v>-74.08175</v>
      </c>
    </row>
    <row r="339" spans="1:12" x14ac:dyDescent="0.25">
      <c r="A339" t="s">
        <v>94</v>
      </c>
      <c r="B339" t="s">
        <v>29</v>
      </c>
      <c r="C339">
        <v>862500</v>
      </c>
      <c r="D339">
        <v>44100</v>
      </c>
      <c r="E339" t="s">
        <v>393</v>
      </c>
      <c r="F339" t="s">
        <v>35</v>
      </c>
      <c r="G339" t="s">
        <v>22</v>
      </c>
      <c r="H339">
        <v>5</v>
      </c>
      <c r="I339" t="s">
        <v>17</v>
      </c>
      <c r="J339">
        <v>3</v>
      </c>
      <c r="K339">
        <v>6.2518399999999996</v>
      </c>
      <c r="L339">
        <v>-75.563590000000005</v>
      </c>
    </row>
    <row r="340" spans="1:12" x14ac:dyDescent="0.25">
      <c r="A340" t="s">
        <v>155</v>
      </c>
      <c r="B340" t="s">
        <v>62</v>
      </c>
      <c r="C340">
        <v>96200</v>
      </c>
      <c r="D340">
        <v>9800</v>
      </c>
      <c r="E340" t="s">
        <v>394</v>
      </c>
      <c r="F340" t="s">
        <v>21</v>
      </c>
      <c r="G340" t="s">
        <v>16</v>
      </c>
      <c r="H340">
        <v>4</v>
      </c>
      <c r="I340" t="s">
        <v>32</v>
      </c>
      <c r="J340">
        <v>1</v>
      </c>
      <c r="K340">
        <v>4.6097099999999998</v>
      </c>
      <c r="L340">
        <v>-74.08175</v>
      </c>
    </row>
    <row r="341" spans="1:12" x14ac:dyDescent="0.25">
      <c r="A341" t="s">
        <v>214</v>
      </c>
      <c r="B341" t="s">
        <v>19</v>
      </c>
      <c r="C341">
        <v>126900</v>
      </c>
      <c r="D341">
        <v>4900</v>
      </c>
      <c r="E341" t="s">
        <v>260</v>
      </c>
      <c r="F341" t="s">
        <v>47</v>
      </c>
      <c r="G341" t="s">
        <v>153</v>
      </c>
      <c r="H341">
        <v>2</v>
      </c>
      <c r="I341" t="s">
        <v>17</v>
      </c>
      <c r="J341">
        <v>1</v>
      </c>
      <c r="K341">
        <v>2.9272999999999998</v>
      </c>
      <c r="L341">
        <v>-75.281890000000004</v>
      </c>
    </row>
    <row r="342" spans="1:12" x14ac:dyDescent="0.25">
      <c r="A342" t="s">
        <v>70</v>
      </c>
      <c r="B342" t="s">
        <v>13</v>
      </c>
      <c r="C342">
        <v>2390200</v>
      </c>
      <c r="D342">
        <v>127900</v>
      </c>
      <c r="E342" t="s">
        <v>185</v>
      </c>
      <c r="F342" t="s">
        <v>21</v>
      </c>
      <c r="G342" t="s">
        <v>60</v>
      </c>
      <c r="H342">
        <v>5</v>
      </c>
      <c r="I342" t="s">
        <v>17</v>
      </c>
      <c r="J342">
        <v>3</v>
      </c>
      <c r="K342">
        <v>4.8133299999999997</v>
      </c>
      <c r="L342">
        <v>-75.696110000000004</v>
      </c>
    </row>
    <row r="343" spans="1:12" x14ac:dyDescent="0.25">
      <c r="A343" t="s">
        <v>103</v>
      </c>
      <c r="B343" t="s">
        <v>13</v>
      </c>
      <c r="C343">
        <v>272800</v>
      </c>
      <c r="D343">
        <v>15000</v>
      </c>
      <c r="E343" t="s">
        <v>395</v>
      </c>
      <c r="F343" t="s">
        <v>160</v>
      </c>
      <c r="G343" t="s">
        <v>22</v>
      </c>
      <c r="H343">
        <v>5</v>
      </c>
      <c r="I343" t="s">
        <v>17</v>
      </c>
      <c r="J343">
        <v>5</v>
      </c>
      <c r="K343">
        <v>6.2518399999999996</v>
      </c>
      <c r="L343">
        <v>-75.563590000000005</v>
      </c>
    </row>
    <row r="344" spans="1:12" x14ac:dyDescent="0.25">
      <c r="A344" t="s">
        <v>28</v>
      </c>
      <c r="B344" t="s">
        <v>29</v>
      </c>
      <c r="C344">
        <v>427500</v>
      </c>
      <c r="D344">
        <v>20900</v>
      </c>
      <c r="E344" t="s">
        <v>396</v>
      </c>
      <c r="F344" t="s">
        <v>21</v>
      </c>
      <c r="G344" t="s">
        <v>22</v>
      </c>
      <c r="H344">
        <v>1</v>
      </c>
      <c r="I344" t="s">
        <v>17</v>
      </c>
      <c r="J344">
        <v>1</v>
      </c>
      <c r="K344">
        <v>6.2518399999999996</v>
      </c>
      <c r="L344">
        <v>-75.563590000000005</v>
      </c>
    </row>
    <row r="345" spans="1:12" x14ac:dyDescent="0.25">
      <c r="A345" t="s">
        <v>113</v>
      </c>
      <c r="B345" t="s">
        <v>24</v>
      </c>
      <c r="C345">
        <v>20800</v>
      </c>
      <c r="D345">
        <v>9800</v>
      </c>
      <c r="E345" t="s">
        <v>308</v>
      </c>
      <c r="F345" t="s">
        <v>52</v>
      </c>
      <c r="G345" t="s">
        <v>16</v>
      </c>
      <c r="H345">
        <v>5</v>
      </c>
      <c r="I345" t="s">
        <v>17</v>
      </c>
      <c r="J345">
        <v>7</v>
      </c>
      <c r="K345">
        <v>4.6097099999999998</v>
      </c>
      <c r="L345">
        <v>-74.08175</v>
      </c>
    </row>
    <row r="346" spans="1:12" x14ac:dyDescent="0.25">
      <c r="A346" t="s">
        <v>118</v>
      </c>
      <c r="B346" t="s">
        <v>86</v>
      </c>
      <c r="C346">
        <v>927700</v>
      </c>
      <c r="D346">
        <v>49800</v>
      </c>
      <c r="E346" t="s">
        <v>356</v>
      </c>
      <c r="F346" t="s">
        <v>47</v>
      </c>
      <c r="G346" t="s">
        <v>16</v>
      </c>
      <c r="H346">
        <v>5</v>
      </c>
      <c r="I346" t="s">
        <v>17</v>
      </c>
      <c r="J346">
        <v>2</v>
      </c>
      <c r="K346">
        <v>4.6097099999999998</v>
      </c>
      <c r="L346">
        <v>-74.08175</v>
      </c>
    </row>
    <row r="347" spans="1:12" x14ac:dyDescent="0.25">
      <c r="A347" t="s">
        <v>135</v>
      </c>
      <c r="B347" t="s">
        <v>58</v>
      </c>
      <c r="C347">
        <v>21100</v>
      </c>
      <c r="D347">
        <v>0</v>
      </c>
      <c r="E347" t="s">
        <v>388</v>
      </c>
      <c r="F347" t="s">
        <v>88</v>
      </c>
      <c r="G347" t="s">
        <v>16</v>
      </c>
      <c r="H347">
        <v>4</v>
      </c>
      <c r="I347" t="s">
        <v>32</v>
      </c>
      <c r="J347">
        <v>1</v>
      </c>
      <c r="K347">
        <v>4.6097099999999998</v>
      </c>
      <c r="L347">
        <v>-74.08175</v>
      </c>
    </row>
    <row r="348" spans="1:12" x14ac:dyDescent="0.25">
      <c r="A348" t="s">
        <v>55</v>
      </c>
      <c r="B348" t="s">
        <v>13</v>
      </c>
      <c r="C348">
        <v>102100</v>
      </c>
      <c r="D348">
        <v>3600</v>
      </c>
      <c r="E348" t="s">
        <v>397</v>
      </c>
      <c r="F348" t="s">
        <v>130</v>
      </c>
      <c r="G348" t="s">
        <v>16</v>
      </c>
      <c r="H348">
        <v>1</v>
      </c>
      <c r="I348" t="s">
        <v>32</v>
      </c>
      <c r="J348">
        <v>1</v>
      </c>
      <c r="K348">
        <v>4.6097099999999998</v>
      </c>
      <c r="L348">
        <v>-74.08175</v>
      </c>
    </row>
    <row r="349" spans="1:12" x14ac:dyDescent="0.25">
      <c r="A349" t="s">
        <v>158</v>
      </c>
      <c r="B349" t="s">
        <v>62</v>
      </c>
      <c r="C349">
        <v>67500</v>
      </c>
      <c r="D349">
        <v>4000</v>
      </c>
      <c r="E349" t="s">
        <v>328</v>
      </c>
      <c r="F349" t="s">
        <v>21</v>
      </c>
      <c r="G349" t="s">
        <v>91</v>
      </c>
      <c r="H349">
        <v>3</v>
      </c>
      <c r="I349" t="s">
        <v>17</v>
      </c>
      <c r="J349">
        <v>8</v>
      </c>
      <c r="K349">
        <v>10.968540000000001</v>
      </c>
      <c r="L349">
        <v>-74.781319999999994</v>
      </c>
    </row>
    <row r="350" spans="1:12" x14ac:dyDescent="0.25">
      <c r="A350" t="s">
        <v>192</v>
      </c>
      <c r="B350" t="s">
        <v>65</v>
      </c>
      <c r="C350">
        <v>42600</v>
      </c>
      <c r="D350">
        <v>2500</v>
      </c>
      <c r="E350" t="s">
        <v>398</v>
      </c>
      <c r="F350" t="s">
        <v>26</v>
      </c>
      <c r="G350" t="s">
        <v>16</v>
      </c>
      <c r="H350">
        <v>5</v>
      </c>
      <c r="I350" t="s">
        <v>17</v>
      </c>
      <c r="J350">
        <v>10</v>
      </c>
      <c r="K350">
        <v>4.6097099999999998</v>
      </c>
      <c r="L350">
        <v>-74.08175</v>
      </c>
    </row>
    <row r="351" spans="1:12" x14ac:dyDescent="0.25">
      <c r="A351" t="s">
        <v>84</v>
      </c>
      <c r="B351" t="s">
        <v>58</v>
      </c>
      <c r="C351">
        <v>189200</v>
      </c>
      <c r="D351">
        <v>8300</v>
      </c>
      <c r="E351" t="s">
        <v>399</v>
      </c>
      <c r="F351" t="s">
        <v>130</v>
      </c>
      <c r="G351" t="s">
        <v>16</v>
      </c>
      <c r="H351">
        <v>5</v>
      </c>
      <c r="I351" t="s">
        <v>32</v>
      </c>
      <c r="J351">
        <v>1</v>
      </c>
      <c r="K351">
        <v>4.6097099999999998</v>
      </c>
      <c r="L351">
        <v>-74.08175</v>
      </c>
    </row>
    <row r="352" spans="1:12" x14ac:dyDescent="0.25">
      <c r="A352" t="s">
        <v>85</v>
      </c>
      <c r="B352" t="s">
        <v>86</v>
      </c>
      <c r="C352">
        <v>896500</v>
      </c>
      <c r="D352">
        <v>48100</v>
      </c>
      <c r="E352" t="s">
        <v>400</v>
      </c>
      <c r="F352" t="s">
        <v>160</v>
      </c>
      <c r="G352" t="s">
        <v>31</v>
      </c>
      <c r="H352">
        <v>4</v>
      </c>
      <c r="I352" t="s">
        <v>17</v>
      </c>
      <c r="J352">
        <v>5</v>
      </c>
      <c r="K352">
        <v>3.4372199999999999</v>
      </c>
      <c r="L352">
        <v>-76.522499999999994</v>
      </c>
    </row>
    <row r="353" spans="1:12" x14ac:dyDescent="0.25">
      <c r="A353" t="s">
        <v>33</v>
      </c>
      <c r="B353" t="s">
        <v>19</v>
      </c>
      <c r="C353">
        <v>406800</v>
      </c>
      <c r="D353">
        <v>19900</v>
      </c>
      <c r="E353" t="s">
        <v>401</v>
      </c>
      <c r="F353" t="s">
        <v>35</v>
      </c>
      <c r="G353" t="s">
        <v>22</v>
      </c>
      <c r="H353">
        <v>4</v>
      </c>
      <c r="I353" t="s">
        <v>17</v>
      </c>
      <c r="J353">
        <v>2</v>
      </c>
      <c r="K353">
        <v>6.2518399999999996</v>
      </c>
      <c r="L353">
        <v>-75.563590000000005</v>
      </c>
    </row>
    <row r="354" spans="1:12" x14ac:dyDescent="0.25">
      <c r="A354" t="s">
        <v>164</v>
      </c>
      <c r="B354" t="s">
        <v>13</v>
      </c>
      <c r="C354">
        <v>235500</v>
      </c>
      <c r="D354">
        <v>12800</v>
      </c>
      <c r="E354" t="s">
        <v>402</v>
      </c>
      <c r="F354" t="s">
        <v>15</v>
      </c>
      <c r="G354" t="s">
        <v>141</v>
      </c>
      <c r="H354">
        <v>4</v>
      </c>
      <c r="I354" t="s">
        <v>38</v>
      </c>
      <c r="J354">
        <v>1</v>
      </c>
      <c r="K354">
        <v>5.0688899999999997</v>
      </c>
      <c r="L354">
        <v>-75.517380000000003</v>
      </c>
    </row>
    <row r="355" spans="1:12" x14ac:dyDescent="0.25">
      <c r="A355" t="s">
        <v>48</v>
      </c>
      <c r="B355" t="s">
        <v>24</v>
      </c>
      <c r="C355">
        <v>73900</v>
      </c>
      <c r="D355">
        <v>4300</v>
      </c>
      <c r="E355" t="s">
        <v>403</v>
      </c>
      <c r="F355" t="s">
        <v>15</v>
      </c>
      <c r="G355" t="s">
        <v>27</v>
      </c>
      <c r="H355">
        <v>5</v>
      </c>
      <c r="I355" t="s">
        <v>17</v>
      </c>
      <c r="J355">
        <v>1</v>
      </c>
      <c r="K355">
        <v>10.39972</v>
      </c>
      <c r="L355">
        <v>-75.514439999999993</v>
      </c>
    </row>
    <row r="356" spans="1:12" x14ac:dyDescent="0.25">
      <c r="A356" t="s">
        <v>297</v>
      </c>
      <c r="B356" t="s">
        <v>86</v>
      </c>
      <c r="C356">
        <v>47600</v>
      </c>
      <c r="D356">
        <v>2900</v>
      </c>
      <c r="E356" t="s">
        <v>404</v>
      </c>
      <c r="F356" t="s">
        <v>35</v>
      </c>
      <c r="G356" t="s">
        <v>60</v>
      </c>
      <c r="H356">
        <v>5</v>
      </c>
      <c r="I356" t="s">
        <v>17</v>
      </c>
      <c r="J356">
        <v>10</v>
      </c>
      <c r="K356">
        <v>4.8133299999999997</v>
      </c>
      <c r="L356">
        <v>-75.696110000000004</v>
      </c>
    </row>
    <row r="357" spans="1:12" x14ac:dyDescent="0.25">
      <c r="A357" t="s">
        <v>94</v>
      </c>
      <c r="B357" t="s">
        <v>29</v>
      </c>
      <c r="C357">
        <v>697200</v>
      </c>
      <c r="D357">
        <v>37500</v>
      </c>
      <c r="E357" t="s">
        <v>405</v>
      </c>
      <c r="F357" t="s">
        <v>26</v>
      </c>
      <c r="G357" t="s">
        <v>91</v>
      </c>
      <c r="H357">
        <v>3</v>
      </c>
      <c r="I357" t="s">
        <v>17</v>
      </c>
      <c r="J357">
        <v>1</v>
      </c>
      <c r="K357">
        <v>10.968540000000001</v>
      </c>
      <c r="L357">
        <v>-74.781319999999994</v>
      </c>
    </row>
    <row r="358" spans="1:12" x14ac:dyDescent="0.25">
      <c r="A358" t="s">
        <v>18</v>
      </c>
      <c r="B358" t="s">
        <v>19</v>
      </c>
      <c r="C358">
        <v>374200</v>
      </c>
      <c r="D358">
        <v>20300</v>
      </c>
      <c r="E358" t="s">
        <v>406</v>
      </c>
      <c r="F358" t="s">
        <v>88</v>
      </c>
      <c r="G358" t="s">
        <v>16</v>
      </c>
      <c r="H358">
        <v>5</v>
      </c>
      <c r="I358" t="s">
        <v>17</v>
      </c>
      <c r="J358">
        <v>4</v>
      </c>
      <c r="K358">
        <v>4.6097099999999998</v>
      </c>
      <c r="L358">
        <v>-74.08175</v>
      </c>
    </row>
    <row r="359" spans="1:12" x14ac:dyDescent="0.25">
      <c r="A359" t="s">
        <v>70</v>
      </c>
      <c r="B359" t="s">
        <v>13</v>
      </c>
      <c r="C359">
        <v>2141200</v>
      </c>
      <c r="D359">
        <v>112200</v>
      </c>
      <c r="E359" t="s">
        <v>276</v>
      </c>
      <c r="F359" t="s">
        <v>54</v>
      </c>
      <c r="G359" t="s">
        <v>16</v>
      </c>
      <c r="H359">
        <v>1</v>
      </c>
      <c r="I359" t="s">
        <v>17</v>
      </c>
      <c r="J359">
        <v>10</v>
      </c>
      <c r="K359">
        <v>4.6097099999999998</v>
      </c>
      <c r="L359">
        <v>-74.08175</v>
      </c>
    </row>
    <row r="360" spans="1:12" x14ac:dyDescent="0.25">
      <c r="A360" t="s">
        <v>111</v>
      </c>
      <c r="B360" t="s">
        <v>19</v>
      </c>
      <c r="C360">
        <v>501700</v>
      </c>
      <c r="D360">
        <v>26900</v>
      </c>
      <c r="E360" t="s">
        <v>407</v>
      </c>
      <c r="F360" t="s">
        <v>26</v>
      </c>
      <c r="G360" t="s">
        <v>16</v>
      </c>
      <c r="H360">
        <v>5</v>
      </c>
      <c r="I360" t="s">
        <v>17</v>
      </c>
      <c r="J360">
        <v>1</v>
      </c>
      <c r="K360">
        <v>4.6097099999999998</v>
      </c>
      <c r="L360">
        <v>-74.08175</v>
      </c>
    </row>
    <row r="361" spans="1:12" x14ac:dyDescent="0.25">
      <c r="A361" t="s">
        <v>133</v>
      </c>
      <c r="B361" t="s">
        <v>24</v>
      </c>
      <c r="C361">
        <v>7800</v>
      </c>
      <c r="D361">
        <v>900</v>
      </c>
      <c r="E361" t="s">
        <v>408</v>
      </c>
      <c r="F361" t="s">
        <v>93</v>
      </c>
      <c r="G361" t="s">
        <v>16</v>
      </c>
      <c r="H361">
        <v>5</v>
      </c>
      <c r="I361" t="s">
        <v>17</v>
      </c>
      <c r="J361">
        <v>1</v>
      </c>
      <c r="K361">
        <v>4.6097099999999998</v>
      </c>
      <c r="L361">
        <v>-74.08175</v>
      </c>
    </row>
    <row r="362" spans="1:12" x14ac:dyDescent="0.25">
      <c r="A362" t="s">
        <v>55</v>
      </c>
      <c r="B362" t="s">
        <v>13</v>
      </c>
      <c r="C362">
        <v>128900</v>
      </c>
      <c r="D362">
        <v>11600</v>
      </c>
      <c r="E362" t="s">
        <v>409</v>
      </c>
      <c r="F362" t="s">
        <v>47</v>
      </c>
      <c r="G362" t="s">
        <v>22</v>
      </c>
      <c r="H362">
        <v>2</v>
      </c>
      <c r="I362" t="s">
        <v>17</v>
      </c>
      <c r="J362">
        <v>1</v>
      </c>
      <c r="K362">
        <v>6.2518399999999996</v>
      </c>
      <c r="L362">
        <v>-75.563590000000005</v>
      </c>
    </row>
    <row r="363" spans="1:12" x14ac:dyDescent="0.25">
      <c r="A363" t="s">
        <v>28</v>
      </c>
      <c r="B363" t="s">
        <v>29</v>
      </c>
      <c r="C363">
        <v>817000</v>
      </c>
      <c r="D363">
        <v>41700</v>
      </c>
      <c r="E363" t="s">
        <v>410</v>
      </c>
      <c r="F363" t="s">
        <v>88</v>
      </c>
      <c r="G363" t="s">
        <v>16</v>
      </c>
      <c r="H363">
        <v>5</v>
      </c>
      <c r="I363" t="s">
        <v>146</v>
      </c>
      <c r="J363">
        <v>1</v>
      </c>
      <c r="K363">
        <v>4.6097099999999998</v>
      </c>
      <c r="L363">
        <v>-74.08175</v>
      </c>
    </row>
    <row r="364" spans="1:12" x14ac:dyDescent="0.25">
      <c r="A364" t="s">
        <v>50</v>
      </c>
      <c r="B364" t="s">
        <v>29</v>
      </c>
      <c r="C364">
        <v>2142200</v>
      </c>
      <c r="D364">
        <v>112300</v>
      </c>
      <c r="E364" t="s">
        <v>357</v>
      </c>
      <c r="F364" t="s">
        <v>35</v>
      </c>
      <c r="G364" t="s">
        <v>22</v>
      </c>
      <c r="H364">
        <v>5</v>
      </c>
      <c r="I364" t="s">
        <v>17</v>
      </c>
      <c r="J364">
        <v>1</v>
      </c>
      <c r="K364">
        <v>6.2518399999999996</v>
      </c>
      <c r="L364">
        <v>-75.563590000000005</v>
      </c>
    </row>
    <row r="365" spans="1:12" x14ac:dyDescent="0.25">
      <c r="A365" t="s">
        <v>50</v>
      </c>
      <c r="B365" t="s">
        <v>29</v>
      </c>
      <c r="C365">
        <v>1879100</v>
      </c>
      <c r="D365">
        <v>100500</v>
      </c>
      <c r="E365" t="s">
        <v>411</v>
      </c>
      <c r="F365" t="s">
        <v>76</v>
      </c>
      <c r="G365" t="s">
        <v>31</v>
      </c>
      <c r="H365">
        <v>1</v>
      </c>
      <c r="I365" t="s">
        <v>17</v>
      </c>
      <c r="J365">
        <v>1</v>
      </c>
      <c r="K365">
        <v>3.4372199999999999</v>
      </c>
      <c r="L365">
        <v>-76.522499999999994</v>
      </c>
    </row>
    <row r="366" spans="1:12" x14ac:dyDescent="0.25">
      <c r="A366" t="s">
        <v>61</v>
      </c>
      <c r="B366" t="s">
        <v>62</v>
      </c>
      <c r="C366">
        <v>719400</v>
      </c>
      <c r="D366">
        <v>38700</v>
      </c>
      <c r="E366" t="s">
        <v>412</v>
      </c>
      <c r="F366" t="s">
        <v>88</v>
      </c>
      <c r="G366" t="s">
        <v>16</v>
      </c>
      <c r="H366">
        <v>5</v>
      </c>
      <c r="I366" t="s">
        <v>17</v>
      </c>
      <c r="J366">
        <v>8</v>
      </c>
      <c r="K366">
        <v>4.6097099999999998</v>
      </c>
      <c r="L366">
        <v>-74.08175</v>
      </c>
    </row>
    <row r="367" spans="1:12" x14ac:dyDescent="0.25">
      <c r="A367" t="s">
        <v>84</v>
      </c>
      <c r="B367" t="s">
        <v>58</v>
      </c>
      <c r="C367">
        <v>157500</v>
      </c>
      <c r="D367">
        <v>17100</v>
      </c>
      <c r="E367" t="s">
        <v>413</v>
      </c>
      <c r="F367" t="s">
        <v>35</v>
      </c>
      <c r="G367" t="s">
        <v>22</v>
      </c>
      <c r="H367">
        <v>5</v>
      </c>
      <c r="I367" t="s">
        <v>17</v>
      </c>
      <c r="J367">
        <v>10</v>
      </c>
      <c r="K367">
        <v>6.2518399999999996</v>
      </c>
      <c r="L367">
        <v>-75.563590000000005</v>
      </c>
    </row>
    <row r="368" spans="1:12" x14ac:dyDescent="0.25">
      <c r="A368" t="s">
        <v>204</v>
      </c>
      <c r="B368" t="s">
        <v>13</v>
      </c>
      <c r="C368">
        <v>133600</v>
      </c>
      <c r="D368">
        <v>7300</v>
      </c>
      <c r="E368" t="s">
        <v>414</v>
      </c>
      <c r="F368" t="s">
        <v>96</v>
      </c>
      <c r="G368" t="s">
        <v>16</v>
      </c>
      <c r="H368">
        <v>5</v>
      </c>
      <c r="I368" t="s">
        <v>17</v>
      </c>
      <c r="J368">
        <v>1</v>
      </c>
      <c r="K368">
        <v>4.6097099999999998</v>
      </c>
      <c r="L368">
        <v>-74.08175</v>
      </c>
    </row>
    <row r="369" spans="1:12" x14ac:dyDescent="0.25">
      <c r="A369" t="s">
        <v>12</v>
      </c>
      <c r="B369" t="s">
        <v>13</v>
      </c>
      <c r="C369">
        <v>214100</v>
      </c>
      <c r="D369">
        <v>9600</v>
      </c>
      <c r="E369" t="s">
        <v>415</v>
      </c>
      <c r="F369" t="s">
        <v>93</v>
      </c>
      <c r="G369" t="s">
        <v>16</v>
      </c>
      <c r="H369">
        <v>5</v>
      </c>
      <c r="I369" t="s">
        <v>17</v>
      </c>
      <c r="J369">
        <v>3</v>
      </c>
      <c r="K369">
        <v>4.6097099999999998</v>
      </c>
      <c r="L369">
        <v>-74.08175</v>
      </c>
    </row>
    <row r="370" spans="1:12" x14ac:dyDescent="0.25">
      <c r="A370" t="s">
        <v>67</v>
      </c>
      <c r="B370" t="s">
        <v>62</v>
      </c>
      <c r="C370">
        <v>40300</v>
      </c>
      <c r="D370">
        <v>2500</v>
      </c>
      <c r="E370" t="s">
        <v>416</v>
      </c>
      <c r="F370" t="s">
        <v>47</v>
      </c>
      <c r="G370" t="s">
        <v>178</v>
      </c>
      <c r="H370">
        <v>2</v>
      </c>
      <c r="I370" t="s">
        <v>17</v>
      </c>
      <c r="J370">
        <v>4</v>
      </c>
      <c r="K370">
        <v>1.2136100000000001</v>
      </c>
      <c r="L370">
        <v>-77.281109999999998</v>
      </c>
    </row>
    <row r="371" spans="1:12" x14ac:dyDescent="0.25">
      <c r="A371" t="s">
        <v>23</v>
      </c>
      <c r="B371" t="s">
        <v>24</v>
      </c>
      <c r="C371">
        <v>233800</v>
      </c>
      <c r="D371">
        <v>10600</v>
      </c>
      <c r="E371" t="s">
        <v>417</v>
      </c>
      <c r="F371" t="s">
        <v>35</v>
      </c>
      <c r="G371" t="s">
        <v>31</v>
      </c>
      <c r="H371">
        <v>5</v>
      </c>
      <c r="I371" t="s">
        <v>32</v>
      </c>
      <c r="J371">
        <v>1</v>
      </c>
      <c r="K371">
        <v>3.4372199999999999</v>
      </c>
      <c r="L371">
        <v>-76.522499999999994</v>
      </c>
    </row>
    <row r="372" spans="1:12" x14ac:dyDescent="0.25">
      <c r="A372" t="s">
        <v>64</v>
      </c>
      <c r="B372" t="s">
        <v>65</v>
      </c>
      <c r="C372">
        <v>49600</v>
      </c>
      <c r="D372">
        <v>3300</v>
      </c>
      <c r="E372" t="s">
        <v>197</v>
      </c>
      <c r="F372" t="s">
        <v>76</v>
      </c>
      <c r="G372" t="s">
        <v>22</v>
      </c>
      <c r="H372">
        <v>1</v>
      </c>
      <c r="I372" t="s">
        <v>17</v>
      </c>
      <c r="J372">
        <v>1</v>
      </c>
      <c r="K372">
        <v>6.2518399999999996</v>
      </c>
      <c r="L372">
        <v>-75.563590000000005</v>
      </c>
    </row>
    <row r="373" spans="1:12" x14ac:dyDescent="0.25">
      <c r="A373" t="s">
        <v>158</v>
      </c>
      <c r="B373" t="s">
        <v>62</v>
      </c>
      <c r="C373">
        <v>55800</v>
      </c>
      <c r="D373">
        <v>3600</v>
      </c>
      <c r="E373" t="s">
        <v>418</v>
      </c>
      <c r="F373" t="s">
        <v>52</v>
      </c>
      <c r="G373" t="s">
        <v>60</v>
      </c>
      <c r="H373">
        <v>5</v>
      </c>
      <c r="I373" t="s">
        <v>32</v>
      </c>
      <c r="J373">
        <v>1</v>
      </c>
      <c r="K373">
        <v>4.8133299999999997</v>
      </c>
      <c r="L373">
        <v>-75.696110000000004</v>
      </c>
    </row>
    <row r="374" spans="1:12" x14ac:dyDescent="0.25">
      <c r="A374" t="s">
        <v>214</v>
      </c>
      <c r="B374" t="s">
        <v>19</v>
      </c>
      <c r="C374">
        <v>157900</v>
      </c>
      <c r="D374">
        <v>6600</v>
      </c>
      <c r="E374" t="s">
        <v>419</v>
      </c>
      <c r="F374" t="s">
        <v>88</v>
      </c>
      <c r="G374" t="s">
        <v>60</v>
      </c>
      <c r="H374">
        <v>5</v>
      </c>
      <c r="I374" t="s">
        <v>32</v>
      </c>
      <c r="J374">
        <v>1</v>
      </c>
      <c r="K374">
        <v>4.8133299999999997</v>
      </c>
      <c r="L374">
        <v>-75.696110000000004</v>
      </c>
    </row>
    <row r="375" spans="1:12" x14ac:dyDescent="0.25">
      <c r="A375" t="s">
        <v>74</v>
      </c>
      <c r="B375" t="s">
        <v>62</v>
      </c>
      <c r="C375">
        <v>53500</v>
      </c>
      <c r="D375">
        <v>1000</v>
      </c>
      <c r="E375" t="s">
        <v>327</v>
      </c>
      <c r="F375" t="s">
        <v>15</v>
      </c>
      <c r="G375" t="s">
        <v>31</v>
      </c>
      <c r="H375">
        <v>5</v>
      </c>
      <c r="I375" t="s">
        <v>17</v>
      </c>
      <c r="J375">
        <v>2</v>
      </c>
      <c r="K375">
        <v>3.4372199999999999</v>
      </c>
      <c r="L375">
        <v>-76.522499999999994</v>
      </c>
    </row>
    <row r="376" spans="1:12" x14ac:dyDescent="0.25">
      <c r="A376" t="s">
        <v>28</v>
      </c>
      <c r="B376" t="s">
        <v>29</v>
      </c>
      <c r="C376">
        <v>657300</v>
      </c>
      <c r="D376">
        <v>35700</v>
      </c>
      <c r="E376" t="s">
        <v>353</v>
      </c>
      <c r="F376" t="s">
        <v>15</v>
      </c>
      <c r="G376" t="s">
        <v>22</v>
      </c>
      <c r="H376">
        <v>5</v>
      </c>
      <c r="I376" t="s">
        <v>17</v>
      </c>
      <c r="J376">
        <v>8</v>
      </c>
      <c r="K376">
        <v>6.2518399999999996</v>
      </c>
      <c r="L376">
        <v>-75.563590000000005</v>
      </c>
    </row>
    <row r="377" spans="1:12" x14ac:dyDescent="0.25">
      <c r="A377" t="s">
        <v>192</v>
      </c>
      <c r="B377" t="s">
        <v>65</v>
      </c>
      <c r="C377">
        <v>33500</v>
      </c>
      <c r="D377">
        <v>2000</v>
      </c>
      <c r="E377" t="s">
        <v>420</v>
      </c>
      <c r="F377" t="s">
        <v>26</v>
      </c>
      <c r="G377" t="s">
        <v>16</v>
      </c>
      <c r="H377">
        <v>5</v>
      </c>
      <c r="I377" t="s">
        <v>32</v>
      </c>
      <c r="J377">
        <v>1</v>
      </c>
      <c r="K377">
        <v>4.6097099999999998</v>
      </c>
      <c r="L377">
        <v>-74.08175</v>
      </c>
    </row>
    <row r="378" spans="1:12" x14ac:dyDescent="0.25">
      <c r="A378" t="s">
        <v>68</v>
      </c>
      <c r="B378" t="s">
        <v>24</v>
      </c>
      <c r="C378">
        <v>20000</v>
      </c>
      <c r="D378">
        <v>2100</v>
      </c>
      <c r="E378" t="s">
        <v>421</v>
      </c>
      <c r="F378" t="s">
        <v>26</v>
      </c>
      <c r="G378" t="s">
        <v>16</v>
      </c>
      <c r="H378">
        <v>4</v>
      </c>
      <c r="I378" t="s">
        <v>17</v>
      </c>
      <c r="J378">
        <v>1</v>
      </c>
      <c r="K378">
        <v>4.6097099999999998</v>
      </c>
      <c r="L378">
        <v>-74.08175</v>
      </c>
    </row>
    <row r="379" spans="1:12" x14ac:dyDescent="0.25">
      <c r="A379" t="s">
        <v>214</v>
      </c>
      <c r="B379" t="s">
        <v>19</v>
      </c>
      <c r="C379">
        <v>204100</v>
      </c>
      <c r="D379">
        <v>9100</v>
      </c>
      <c r="E379" t="s">
        <v>410</v>
      </c>
      <c r="F379" t="s">
        <v>43</v>
      </c>
      <c r="G379" t="s">
        <v>16</v>
      </c>
      <c r="H379">
        <v>5</v>
      </c>
      <c r="I379" t="s">
        <v>17</v>
      </c>
      <c r="J379">
        <v>1</v>
      </c>
      <c r="K379">
        <v>4.6097099999999998</v>
      </c>
      <c r="L379">
        <v>-74.08175</v>
      </c>
    </row>
    <row r="380" spans="1:12" x14ac:dyDescent="0.25">
      <c r="A380" t="s">
        <v>28</v>
      </c>
      <c r="B380" t="s">
        <v>29</v>
      </c>
      <c r="C380">
        <v>335300</v>
      </c>
      <c r="D380">
        <v>18200</v>
      </c>
      <c r="E380" t="s">
        <v>396</v>
      </c>
      <c r="F380" t="s">
        <v>21</v>
      </c>
      <c r="G380" t="s">
        <v>16</v>
      </c>
      <c r="H380">
        <v>4</v>
      </c>
      <c r="I380" t="s">
        <v>17</v>
      </c>
      <c r="J380">
        <v>1</v>
      </c>
      <c r="K380">
        <v>4.6097099999999998</v>
      </c>
      <c r="L380">
        <v>-74.08175</v>
      </c>
    </row>
    <row r="381" spans="1:12" x14ac:dyDescent="0.25">
      <c r="A381" t="s">
        <v>67</v>
      </c>
      <c r="B381" t="s">
        <v>62</v>
      </c>
      <c r="C381">
        <v>42400</v>
      </c>
      <c r="D381">
        <v>2700</v>
      </c>
      <c r="E381" t="s">
        <v>168</v>
      </c>
      <c r="F381" t="s">
        <v>93</v>
      </c>
      <c r="G381" t="s">
        <v>16</v>
      </c>
      <c r="H381">
        <v>5</v>
      </c>
      <c r="I381" t="s">
        <v>17</v>
      </c>
      <c r="J381">
        <v>1</v>
      </c>
      <c r="K381">
        <v>4.6097099999999998</v>
      </c>
      <c r="L381">
        <v>-74.08175</v>
      </c>
    </row>
    <row r="382" spans="1:12" x14ac:dyDescent="0.25">
      <c r="A382" t="s">
        <v>36</v>
      </c>
      <c r="B382" t="s">
        <v>24</v>
      </c>
      <c r="C382">
        <v>38800</v>
      </c>
      <c r="D382">
        <v>2300</v>
      </c>
      <c r="E382" t="s">
        <v>422</v>
      </c>
      <c r="F382" t="s">
        <v>21</v>
      </c>
      <c r="G382" t="s">
        <v>22</v>
      </c>
      <c r="H382">
        <v>4</v>
      </c>
      <c r="I382" t="s">
        <v>32</v>
      </c>
      <c r="J382">
        <v>1</v>
      </c>
      <c r="K382">
        <v>6.2518399999999996</v>
      </c>
      <c r="L382">
        <v>-75.563590000000005</v>
      </c>
    </row>
    <row r="383" spans="1:12" x14ac:dyDescent="0.25">
      <c r="A383" t="s">
        <v>192</v>
      </c>
      <c r="B383" t="s">
        <v>65</v>
      </c>
      <c r="C383">
        <v>44500</v>
      </c>
      <c r="D383">
        <v>2800</v>
      </c>
      <c r="E383" t="s">
        <v>423</v>
      </c>
      <c r="F383" t="s">
        <v>21</v>
      </c>
      <c r="G383" t="s">
        <v>31</v>
      </c>
      <c r="H383">
        <v>5</v>
      </c>
      <c r="I383" t="s">
        <v>17</v>
      </c>
      <c r="J383">
        <v>2</v>
      </c>
      <c r="K383">
        <v>3.4372199999999999</v>
      </c>
      <c r="L383">
        <v>-76.522499999999994</v>
      </c>
    </row>
    <row r="384" spans="1:12" x14ac:dyDescent="0.25">
      <c r="A384" t="s">
        <v>18</v>
      </c>
      <c r="B384" t="s">
        <v>19</v>
      </c>
      <c r="C384">
        <v>228400</v>
      </c>
      <c r="D384">
        <v>20000</v>
      </c>
      <c r="E384" t="s">
        <v>151</v>
      </c>
      <c r="F384" t="s">
        <v>43</v>
      </c>
      <c r="G384" t="s">
        <v>16</v>
      </c>
      <c r="H384">
        <v>3</v>
      </c>
      <c r="I384" t="s">
        <v>32</v>
      </c>
      <c r="J384">
        <v>1</v>
      </c>
      <c r="K384">
        <v>4.6097099999999998</v>
      </c>
      <c r="L384">
        <v>-74.08175</v>
      </c>
    </row>
    <row r="385" spans="1:12" x14ac:dyDescent="0.25">
      <c r="A385" t="s">
        <v>111</v>
      </c>
      <c r="B385" t="s">
        <v>19</v>
      </c>
      <c r="C385">
        <v>518100</v>
      </c>
      <c r="D385">
        <v>25800</v>
      </c>
      <c r="E385" t="s">
        <v>388</v>
      </c>
      <c r="F385" t="s">
        <v>93</v>
      </c>
      <c r="G385" t="s">
        <v>31</v>
      </c>
      <c r="H385">
        <v>5</v>
      </c>
      <c r="I385" t="s">
        <v>32</v>
      </c>
      <c r="J385">
        <v>1</v>
      </c>
      <c r="K385">
        <v>3.4372199999999999</v>
      </c>
      <c r="L385">
        <v>-76.522499999999994</v>
      </c>
    </row>
    <row r="386" spans="1:12" x14ac:dyDescent="0.25">
      <c r="A386" t="s">
        <v>23</v>
      </c>
      <c r="B386" t="s">
        <v>24</v>
      </c>
      <c r="C386">
        <v>189800</v>
      </c>
      <c r="D386">
        <v>10500</v>
      </c>
      <c r="E386" t="s">
        <v>424</v>
      </c>
      <c r="F386" t="s">
        <v>47</v>
      </c>
      <c r="G386" t="s">
        <v>16</v>
      </c>
      <c r="H386">
        <v>1</v>
      </c>
      <c r="I386" t="s">
        <v>17</v>
      </c>
      <c r="J386">
        <v>4</v>
      </c>
      <c r="K386">
        <v>4.6097099999999998</v>
      </c>
      <c r="L386">
        <v>-74.08175</v>
      </c>
    </row>
    <row r="387" spans="1:12" x14ac:dyDescent="0.25">
      <c r="A387" t="s">
        <v>50</v>
      </c>
      <c r="B387" t="s">
        <v>29</v>
      </c>
      <c r="C387">
        <v>1674300</v>
      </c>
      <c r="D387">
        <v>87300</v>
      </c>
      <c r="E387" t="s">
        <v>295</v>
      </c>
      <c r="F387" t="s">
        <v>96</v>
      </c>
      <c r="G387" t="s">
        <v>44</v>
      </c>
      <c r="H387">
        <v>4</v>
      </c>
      <c r="I387" t="s">
        <v>38</v>
      </c>
      <c r="J387">
        <v>1</v>
      </c>
      <c r="K387">
        <v>11.240790000000001</v>
      </c>
      <c r="L387">
        <v>-74.199039999999997</v>
      </c>
    </row>
    <row r="388" spans="1:12" x14ac:dyDescent="0.25">
      <c r="A388" t="s">
        <v>33</v>
      </c>
      <c r="B388" t="s">
        <v>19</v>
      </c>
      <c r="C388">
        <v>523100</v>
      </c>
      <c r="D388">
        <v>28200</v>
      </c>
      <c r="E388" t="s">
        <v>425</v>
      </c>
      <c r="F388" t="s">
        <v>47</v>
      </c>
      <c r="G388" t="s">
        <v>22</v>
      </c>
      <c r="H388">
        <v>4</v>
      </c>
      <c r="I388" t="s">
        <v>17</v>
      </c>
      <c r="J388">
        <v>4</v>
      </c>
      <c r="K388">
        <v>6.2518399999999996</v>
      </c>
      <c r="L388">
        <v>-75.563590000000005</v>
      </c>
    </row>
    <row r="389" spans="1:12" x14ac:dyDescent="0.25">
      <c r="A389" t="s">
        <v>171</v>
      </c>
      <c r="B389" t="s">
        <v>19</v>
      </c>
      <c r="C389">
        <v>189900</v>
      </c>
      <c r="D389">
        <v>8300</v>
      </c>
      <c r="E389" t="s">
        <v>140</v>
      </c>
      <c r="F389" t="s">
        <v>52</v>
      </c>
      <c r="G389" t="s">
        <v>16</v>
      </c>
      <c r="H389">
        <v>5</v>
      </c>
      <c r="I389" t="s">
        <v>17</v>
      </c>
      <c r="J389">
        <v>4</v>
      </c>
      <c r="K389">
        <v>4.6097099999999998</v>
      </c>
      <c r="L389">
        <v>-74.08175</v>
      </c>
    </row>
    <row r="390" spans="1:12" x14ac:dyDescent="0.25">
      <c r="A390" t="s">
        <v>219</v>
      </c>
      <c r="B390" t="s">
        <v>19</v>
      </c>
      <c r="C390">
        <v>968700</v>
      </c>
      <c r="D390">
        <v>49800</v>
      </c>
      <c r="E390" t="s">
        <v>426</v>
      </c>
      <c r="F390" t="s">
        <v>21</v>
      </c>
      <c r="G390" t="s">
        <v>91</v>
      </c>
      <c r="H390">
        <v>3</v>
      </c>
      <c r="I390" t="s">
        <v>38</v>
      </c>
      <c r="J390">
        <v>1</v>
      </c>
      <c r="K390">
        <v>10.968540000000001</v>
      </c>
      <c r="L390">
        <v>-74.781319999999994</v>
      </c>
    </row>
    <row r="391" spans="1:12" x14ac:dyDescent="0.25">
      <c r="A391" t="s">
        <v>48</v>
      </c>
      <c r="B391" t="s">
        <v>24</v>
      </c>
      <c r="C391">
        <v>80300</v>
      </c>
      <c r="D391">
        <v>2500</v>
      </c>
      <c r="E391" t="s">
        <v>59</v>
      </c>
      <c r="F391" t="s">
        <v>52</v>
      </c>
      <c r="G391" t="s">
        <v>16</v>
      </c>
      <c r="H391">
        <v>5</v>
      </c>
      <c r="I391" t="s">
        <v>32</v>
      </c>
      <c r="J391">
        <v>1</v>
      </c>
      <c r="K391">
        <v>4.6097099999999998</v>
      </c>
      <c r="L391">
        <v>-74.08175</v>
      </c>
    </row>
    <row r="392" spans="1:12" x14ac:dyDescent="0.25">
      <c r="A392" t="s">
        <v>89</v>
      </c>
      <c r="B392" t="s">
        <v>62</v>
      </c>
      <c r="C392">
        <v>11500</v>
      </c>
      <c r="D392">
        <v>0</v>
      </c>
      <c r="E392" t="s">
        <v>306</v>
      </c>
      <c r="F392" t="s">
        <v>88</v>
      </c>
      <c r="G392" t="s">
        <v>16</v>
      </c>
      <c r="H392">
        <v>4</v>
      </c>
      <c r="I392" t="s">
        <v>17</v>
      </c>
      <c r="J392">
        <v>1</v>
      </c>
      <c r="K392">
        <v>4.6097099999999998</v>
      </c>
      <c r="L392">
        <v>-74.08175</v>
      </c>
    </row>
    <row r="393" spans="1:12" x14ac:dyDescent="0.25">
      <c r="A393" t="s">
        <v>158</v>
      </c>
      <c r="B393" t="s">
        <v>62</v>
      </c>
      <c r="C393">
        <v>43200</v>
      </c>
      <c r="D393">
        <v>2700</v>
      </c>
      <c r="E393" t="s">
        <v>427</v>
      </c>
      <c r="F393" t="s">
        <v>47</v>
      </c>
      <c r="G393" t="s">
        <v>22</v>
      </c>
      <c r="H393">
        <v>5</v>
      </c>
      <c r="I393" t="s">
        <v>17</v>
      </c>
      <c r="J393">
        <v>5</v>
      </c>
      <c r="K393">
        <v>6.2518399999999996</v>
      </c>
      <c r="L393">
        <v>-75.563590000000005</v>
      </c>
    </row>
    <row r="394" spans="1:12" x14ac:dyDescent="0.25">
      <c r="A394" t="s">
        <v>133</v>
      </c>
      <c r="B394" t="s">
        <v>24</v>
      </c>
      <c r="C394">
        <v>7600</v>
      </c>
      <c r="D394">
        <v>0</v>
      </c>
      <c r="E394" t="s">
        <v>428</v>
      </c>
      <c r="F394" t="s">
        <v>76</v>
      </c>
      <c r="G394" t="s">
        <v>16</v>
      </c>
      <c r="H394">
        <v>4</v>
      </c>
      <c r="I394" t="s">
        <v>17</v>
      </c>
      <c r="J394">
        <v>8</v>
      </c>
      <c r="K394">
        <v>4.6097099999999998</v>
      </c>
      <c r="L394">
        <v>-74.08175</v>
      </c>
    </row>
    <row r="395" spans="1:12" x14ac:dyDescent="0.25">
      <c r="A395" t="s">
        <v>98</v>
      </c>
      <c r="B395" t="s">
        <v>19</v>
      </c>
      <c r="C395">
        <v>708600</v>
      </c>
      <c r="D395">
        <v>38400</v>
      </c>
      <c r="E395" t="s">
        <v>312</v>
      </c>
      <c r="F395" t="s">
        <v>96</v>
      </c>
      <c r="G395" t="s">
        <v>16</v>
      </c>
      <c r="H395">
        <v>4</v>
      </c>
      <c r="I395" t="s">
        <v>17</v>
      </c>
      <c r="J395">
        <v>3</v>
      </c>
      <c r="K395">
        <v>4.6097099999999998</v>
      </c>
      <c r="L395">
        <v>-74.08175</v>
      </c>
    </row>
    <row r="396" spans="1:12" x14ac:dyDescent="0.25">
      <c r="A396" t="s">
        <v>39</v>
      </c>
      <c r="B396" t="s">
        <v>24</v>
      </c>
      <c r="C396">
        <v>45300</v>
      </c>
      <c r="D396">
        <v>0</v>
      </c>
      <c r="E396" t="s">
        <v>336</v>
      </c>
      <c r="F396" t="s">
        <v>52</v>
      </c>
      <c r="G396" t="s">
        <v>22</v>
      </c>
      <c r="H396">
        <v>5</v>
      </c>
      <c r="I396" t="s">
        <v>17</v>
      </c>
      <c r="J396">
        <v>1</v>
      </c>
      <c r="K396">
        <v>6.2518399999999996</v>
      </c>
      <c r="L396">
        <v>-75.563590000000005</v>
      </c>
    </row>
    <row r="397" spans="1:12" x14ac:dyDescent="0.25">
      <c r="A397" t="s">
        <v>23</v>
      </c>
      <c r="B397" t="s">
        <v>24</v>
      </c>
      <c r="C397">
        <v>112600</v>
      </c>
      <c r="D397">
        <v>4200</v>
      </c>
      <c r="E397" t="s">
        <v>429</v>
      </c>
      <c r="F397" t="s">
        <v>35</v>
      </c>
      <c r="G397" t="s">
        <v>22</v>
      </c>
      <c r="H397">
        <v>2</v>
      </c>
      <c r="I397" t="s">
        <v>17</v>
      </c>
      <c r="J397">
        <v>2</v>
      </c>
      <c r="K397">
        <v>6.2518399999999996</v>
      </c>
      <c r="L397">
        <v>-75.563590000000005</v>
      </c>
    </row>
    <row r="398" spans="1:12" x14ac:dyDescent="0.25">
      <c r="A398" t="s">
        <v>45</v>
      </c>
      <c r="B398" t="s">
        <v>29</v>
      </c>
      <c r="C398">
        <v>1554400</v>
      </c>
      <c r="D398">
        <v>81000</v>
      </c>
      <c r="E398" t="s">
        <v>407</v>
      </c>
      <c r="F398" t="s">
        <v>35</v>
      </c>
      <c r="G398" t="s">
        <v>22</v>
      </c>
      <c r="H398">
        <v>5</v>
      </c>
      <c r="I398" t="s">
        <v>32</v>
      </c>
      <c r="J398">
        <v>1</v>
      </c>
      <c r="K398">
        <v>6.2518399999999996</v>
      </c>
      <c r="L398">
        <v>-75.563590000000005</v>
      </c>
    </row>
    <row r="399" spans="1:12" x14ac:dyDescent="0.25">
      <c r="A399" t="s">
        <v>89</v>
      </c>
      <c r="B399" t="s">
        <v>62</v>
      </c>
      <c r="C399">
        <v>20200</v>
      </c>
      <c r="D399">
        <v>0</v>
      </c>
      <c r="E399" t="s">
        <v>430</v>
      </c>
      <c r="F399" t="s">
        <v>35</v>
      </c>
      <c r="G399" t="s">
        <v>16</v>
      </c>
      <c r="H399">
        <v>4</v>
      </c>
      <c r="I399" t="s">
        <v>17</v>
      </c>
      <c r="J399">
        <v>3</v>
      </c>
      <c r="K399">
        <v>4.6097099999999998</v>
      </c>
      <c r="L399">
        <v>-74.08175</v>
      </c>
    </row>
    <row r="400" spans="1:12" x14ac:dyDescent="0.25">
      <c r="A400" t="s">
        <v>155</v>
      </c>
      <c r="B400" t="s">
        <v>62</v>
      </c>
      <c r="C400">
        <v>110400</v>
      </c>
      <c r="D400">
        <v>6400</v>
      </c>
      <c r="E400" t="s">
        <v>143</v>
      </c>
      <c r="F400" t="s">
        <v>160</v>
      </c>
      <c r="G400" t="s">
        <v>31</v>
      </c>
      <c r="H400">
        <v>5</v>
      </c>
      <c r="I400" t="s">
        <v>17</v>
      </c>
      <c r="J400">
        <v>4</v>
      </c>
      <c r="K400">
        <v>3.4372199999999999</v>
      </c>
      <c r="L400">
        <v>-76.522499999999994</v>
      </c>
    </row>
    <row r="401" spans="1:12" x14ac:dyDescent="0.25">
      <c r="A401" t="s">
        <v>57</v>
      </c>
      <c r="B401" t="s">
        <v>58</v>
      </c>
      <c r="C401">
        <v>76400</v>
      </c>
      <c r="D401">
        <v>2300</v>
      </c>
      <c r="E401" t="s">
        <v>431</v>
      </c>
      <c r="F401" t="s">
        <v>43</v>
      </c>
      <c r="G401" t="s">
        <v>141</v>
      </c>
      <c r="H401">
        <v>4</v>
      </c>
      <c r="I401" t="s">
        <v>17</v>
      </c>
      <c r="J401">
        <v>1</v>
      </c>
      <c r="K401">
        <v>5.0688899999999997</v>
      </c>
      <c r="L401">
        <v>-75.517380000000003</v>
      </c>
    </row>
    <row r="402" spans="1:12" x14ac:dyDescent="0.25">
      <c r="A402" t="s">
        <v>105</v>
      </c>
      <c r="B402" t="s">
        <v>19</v>
      </c>
      <c r="C402">
        <v>242400</v>
      </c>
      <c r="D402">
        <v>13100</v>
      </c>
      <c r="E402" t="s">
        <v>305</v>
      </c>
      <c r="F402" t="s">
        <v>52</v>
      </c>
      <c r="G402" t="s">
        <v>16</v>
      </c>
      <c r="H402">
        <v>3</v>
      </c>
      <c r="I402" t="s">
        <v>17</v>
      </c>
      <c r="J402">
        <v>8</v>
      </c>
      <c r="K402">
        <v>4.6097099999999998</v>
      </c>
      <c r="L402">
        <v>-74.08175</v>
      </c>
    </row>
    <row r="403" spans="1:12" x14ac:dyDescent="0.25">
      <c r="A403" t="s">
        <v>18</v>
      </c>
      <c r="B403" t="s">
        <v>19</v>
      </c>
      <c r="C403">
        <v>157900</v>
      </c>
      <c r="D403">
        <v>13200</v>
      </c>
      <c r="E403" t="s">
        <v>432</v>
      </c>
      <c r="F403" t="s">
        <v>43</v>
      </c>
      <c r="G403" t="s">
        <v>16</v>
      </c>
      <c r="H403">
        <v>3</v>
      </c>
      <c r="I403" t="s">
        <v>17</v>
      </c>
      <c r="J403">
        <v>1</v>
      </c>
      <c r="K403">
        <v>4.6097099999999998</v>
      </c>
      <c r="L403">
        <v>-74.08175</v>
      </c>
    </row>
    <row r="404" spans="1:12" x14ac:dyDescent="0.25">
      <c r="A404" t="s">
        <v>98</v>
      </c>
      <c r="B404" t="s">
        <v>19</v>
      </c>
      <c r="C404">
        <v>393400</v>
      </c>
      <c r="D404">
        <v>21600</v>
      </c>
      <c r="E404" t="s">
        <v>433</v>
      </c>
      <c r="F404" t="s">
        <v>21</v>
      </c>
      <c r="G404" t="s">
        <v>44</v>
      </c>
      <c r="H404">
        <v>5</v>
      </c>
      <c r="I404" t="s">
        <v>17</v>
      </c>
      <c r="J404">
        <v>3</v>
      </c>
      <c r="K404">
        <v>11.240790000000001</v>
      </c>
      <c r="L404">
        <v>-74.199039999999997</v>
      </c>
    </row>
    <row r="405" spans="1:12" x14ac:dyDescent="0.25">
      <c r="A405" t="s">
        <v>158</v>
      </c>
      <c r="B405" t="s">
        <v>62</v>
      </c>
      <c r="C405">
        <v>31700</v>
      </c>
      <c r="D405">
        <v>1900</v>
      </c>
      <c r="E405" t="s">
        <v>434</v>
      </c>
      <c r="F405" t="s">
        <v>160</v>
      </c>
      <c r="G405" t="s">
        <v>16</v>
      </c>
      <c r="H405">
        <v>5</v>
      </c>
      <c r="I405" t="s">
        <v>17</v>
      </c>
      <c r="J405">
        <v>1</v>
      </c>
      <c r="K405">
        <v>4.6097099999999998</v>
      </c>
      <c r="L405">
        <v>-74.08175</v>
      </c>
    </row>
    <row r="406" spans="1:12" x14ac:dyDescent="0.25">
      <c r="A406" t="s">
        <v>41</v>
      </c>
      <c r="B406" t="s">
        <v>29</v>
      </c>
      <c r="C406">
        <v>1155100</v>
      </c>
      <c r="D406">
        <v>59700</v>
      </c>
      <c r="E406" t="s">
        <v>245</v>
      </c>
      <c r="F406" t="s">
        <v>54</v>
      </c>
      <c r="G406" t="s">
        <v>16</v>
      </c>
      <c r="H406">
        <v>3</v>
      </c>
      <c r="I406" t="s">
        <v>17</v>
      </c>
      <c r="J406">
        <v>1</v>
      </c>
      <c r="K406">
        <v>4.6097099999999998</v>
      </c>
      <c r="L406">
        <v>-74.08175</v>
      </c>
    </row>
    <row r="407" spans="1:12" x14ac:dyDescent="0.25">
      <c r="A407" t="s">
        <v>23</v>
      </c>
      <c r="B407" t="s">
        <v>24</v>
      </c>
      <c r="C407">
        <v>177100</v>
      </c>
      <c r="D407">
        <v>7600</v>
      </c>
      <c r="E407" t="s">
        <v>435</v>
      </c>
      <c r="F407" t="s">
        <v>88</v>
      </c>
      <c r="G407" t="s">
        <v>27</v>
      </c>
      <c r="H407">
        <v>4</v>
      </c>
      <c r="I407" t="s">
        <v>17</v>
      </c>
      <c r="J407">
        <v>1</v>
      </c>
      <c r="K407">
        <v>10.39972</v>
      </c>
      <c r="L407">
        <v>-75.514439999999993</v>
      </c>
    </row>
    <row r="408" spans="1:12" x14ac:dyDescent="0.25">
      <c r="A408" t="s">
        <v>70</v>
      </c>
      <c r="B408" t="s">
        <v>13</v>
      </c>
      <c r="C408">
        <v>2071300</v>
      </c>
      <c r="D408">
        <v>110500</v>
      </c>
      <c r="E408" t="s">
        <v>42</v>
      </c>
      <c r="F408" t="s">
        <v>52</v>
      </c>
      <c r="G408" t="s">
        <v>22</v>
      </c>
      <c r="H408">
        <v>5</v>
      </c>
      <c r="I408" t="s">
        <v>32</v>
      </c>
      <c r="J408">
        <v>1</v>
      </c>
      <c r="K408">
        <v>6.2518399999999996</v>
      </c>
      <c r="L408">
        <v>-75.563590000000005</v>
      </c>
    </row>
    <row r="409" spans="1:12" x14ac:dyDescent="0.25">
      <c r="A409" t="s">
        <v>98</v>
      </c>
      <c r="B409" t="s">
        <v>19</v>
      </c>
      <c r="C409">
        <v>395600</v>
      </c>
      <c r="D409">
        <v>19300</v>
      </c>
      <c r="E409" t="s">
        <v>218</v>
      </c>
      <c r="F409" t="s">
        <v>76</v>
      </c>
      <c r="G409" t="s">
        <v>27</v>
      </c>
      <c r="H409">
        <v>5</v>
      </c>
      <c r="I409" t="s">
        <v>17</v>
      </c>
      <c r="J409">
        <v>10</v>
      </c>
      <c r="K409">
        <v>10.39972</v>
      </c>
      <c r="L409">
        <v>-75.514439999999993</v>
      </c>
    </row>
    <row r="410" spans="1:12" x14ac:dyDescent="0.25">
      <c r="A410" t="s">
        <v>48</v>
      </c>
      <c r="B410" t="s">
        <v>24</v>
      </c>
      <c r="C410">
        <v>82900</v>
      </c>
      <c r="D410">
        <v>6800</v>
      </c>
      <c r="E410" t="s">
        <v>316</v>
      </c>
      <c r="F410" t="s">
        <v>160</v>
      </c>
      <c r="G410" t="s">
        <v>22</v>
      </c>
      <c r="H410">
        <v>5</v>
      </c>
      <c r="I410" t="s">
        <v>32</v>
      </c>
      <c r="J410">
        <v>1</v>
      </c>
      <c r="K410">
        <v>6.2518399999999996</v>
      </c>
      <c r="L410">
        <v>-75.563590000000005</v>
      </c>
    </row>
    <row r="411" spans="1:12" x14ac:dyDescent="0.25">
      <c r="A411" t="s">
        <v>12</v>
      </c>
      <c r="B411" t="s">
        <v>13</v>
      </c>
      <c r="C411">
        <v>253900</v>
      </c>
      <c r="D411">
        <v>14200</v>
      </c>
      <c r="E411" t="s">
        <v>436</v>
      </c>
      <c r="F411" t="s">
        <v>35</v>
      </c>
      <c r="G411" t="s">
        <v>31</v>
      </c>
      <c r="H411">
        <v>3</v>
      </c>
      <c r="I411" t="s">
        <v>17</v>
      </c>
      <c r="J411">
        <v>3</v>
      </c>
      <c r="K411">
        <v>3.4372199999999999</v>
      </c>
      <c r="L411">
        <v>-76.522499999999994</v>
      </c>
    </row>
    <row r="412" spans="1:12" x14ac:dyDescent="0.25">
      <c r="A412" t="s">
        <v>80</v>
      </c>
      <c r="B412" t="s">
        <v>65</v>
      </c>
      <c r="C412">
        <v>42900</v>
      </c>
      <c r="D412">
        <v>3500</v>
      </c>
      <c r="E412" t="s">
        <v>437</v>
      </c>
      <c r="F412" t="s">
        <v>54</v>
      </c>
      <c r="G412" t="s">
        <v>44</v>
      </c>
      <c r="H412">
        <v>2</v>
      </c>
      <c r="I412" t="s">
        <v>17</v>
      </c>
      <c r="J412">
        <v>5</v>
      </c>
      <c r="K412">
        <v>11.240790000000001</v>
      </c>
      <c r="L412">
        <v>-74.199039999999997</v>
      </c>
    </row>
    <row r="413" spans="1:12" x14ac:dyDescent="0.25">
      <c r="A413" t="s">
        <v>171</v>
      </c>
      <c r="B413" t="s">
        <v>19</v>
      </c>
      <c r="C413">
        <v>223300</v>
      </c>
      <c r="D413">
        <v>12100</v>
      </c>
      <c r="E413" t="s">
        <v>401</v>
      </c>
      <c r="F413" t="s">
        <v>160</v>
      </c>
      <c r="G413" t="s">
        <v>31</v>
      </c>
      <c r="H413">
        <v>5</v>
      </c>
      <c r="I413" t="s">
        <v>17</v>
      </c>
      <c r="J413">
        <v>1</v>
      </c>
      <c r="K413">
        <v>3.4372199999999999</v>
      </c>
      <c r="L413">
        <v>-76.522499999999994</v>
      </c>
    </row>
    <row r="414" spans="1:12" x14ac:dyDescent="0.25">
      <c r="A414" t="s">
        <v>103</v>
      </c>
      <c r="B414" t="s">
        <v>13</v>
      </c>
      <c r="C414">
        <v>326600</v>
      </c>
      <c r="D414">
        <v>15600</v>
      </c>
      <c r="E414" t="s">
        <v>438</v>
      </c>
      <c r="F414" t="s">
        <v>47</v>
      </c>
      <c r="G414" t="s">
        <v>16</v>
      </c>
      <c r="H414">
        <v>5</v>
      </c>
      <c r="I414" t="s">
        <v>17</v>
      </c>
      <c r="J414">
        <v>1</v>
      </c>
      <c r="K414">
        <v>4.6097099999999998</v>
      </c>
      <c r="L414">
        <v>-74.08175</v>
      </c>
    </row>
    <row r="415" spans="1:12" x14ac:dyDescent="0.25">
      <c r="A415" t="s">
        <v>68</v>
      </c>
      <c r="B415" t="s">
        <v>24</v>
      </c>
      <c r="C415">
        <v>27800</v>
      </c>
      <c r="D415">
        <v>0</v>
      </c>
      <c r="E415" t="s">
        <v>393</v>
      </c>
      <c r="F415" t="s">
        <v>93</v>
      </c>
      <c r="G415" t="s">
        <v>16</v>
      </c>
      <c r="H415">
        <v>5</v>
      </c>
      <c r="I415" t="s">
        <v>32</v>
      </c>
      <c r="J415">
        <v>1</v>
      </c>
      <c r="K415">
        <v>4.6097099999999998</v>
      </c>
      <c r="L415">
        <v>-74.08175</v>
      </c>
    </row>
    <row r="416" spans="1:12" x14ac:dyDescent="0.25">
      <c r="A416" t="s">
        <v>98</v>
      </c>
      <c r="B416" t="s">
        <v>19</v>
      </c>
      <c r="C416">
        <v>505500</v>
      </c>
      <c r="D416">
        <v>29300</v>
      </c>
      <c r="E416" t="s">
        <v>267</v>
      </c>
      <c r="F416" t="s">
        <v>47</v>
      </c>
      <c r="G416" t="s">
        <v>22</v>
      </c>
      <c r="H416">
        <v>5</v>
      </c>
      <c r="I416" t="s">
        <v>17</v>
      </c>
      <c r="J416">
        <v>1</v>
      </c>
      <c r="K416">
        <v>6.2518399999999996</v>
      </c>
      <c r="L416">
        <v>-75.563590000000005</v>
      </c>
    </row>
    <row r="417" spans="1:12" x14ac:dyDescent="0.25">
      <c r="A417" t="s">
        <v>118</v>
      </c>
      <c r="B417" t="s">
        <v>86</v>
      </c>
      <c r="C417">
        <v>931600</v>
      </c>
      <c r="D417">
        <v>49800</v>
      </c>
      <c r="E417" t="s">
        <v>439</v>
      </c>
      <c r="F417" t="s">
        <v>88</v>
      </c>
      <c r="G417" t="s">
        <v>22</v>
      </c>
      <c r="H417">
        <v>5</v>
      </c>
      <c r="I417" t="s">
        <v>17</v>
      </c>
      <c r="J417">
        <v>10</v>
      </c>
      <c r="K417">
        <v>6.2518399999999996</v>
      </c>
      <c r="L417">
        <v>-75.563590000000005</v>
      </c>
    </row>
    <row r="418" spans="1:12" x14ac:dyDescent="0.25">
      <c r="A418" t="s">
        <v>214</v>
      </c>
      <c r="B418" t="s">
        <v>19</v>
      </c>
      <c r="C418">
        <v>215100</v>
      </c>
      <c r="D418">
        <v>11900</v>
      </c>
      <c r="E418" t="s">
        <v>440</v>
      </c>
      <c r="F418" t="s">
        <v>93</v>
      </c>
      <c r="G418" t="s">
        <v>16</v>
      </c>
      <c r="H418">
        <v>5</v>
      </c>
      <c r="I418" t="s">
        <v>17</v>
      </c>
      <c r="J418">
        <v>1</v>
      </c>
      <c r="K418">
        <v>4.6097099999999998</v>
      </c>
      <c r="L418">
        <v>-74.08175</v>
      </c>
    </row>
    <row r="419" spans="1:12" x14ac:dyDescent="0.25">
      <c r="A419" t="s">
        <v>36</v>
      </c>
      <c r="B419" t="s">
        <v>24</v>
      </c>
      <c r="C419">
        <v>40400</v>
      </c>
      <c r="D419">
        <v>0</v>
      </c>
      <c r="E419" t="s">
        <v>399</v>
      </c>
      <c r="F419" t="s">
        <v>15</v>
      </c>
      <c r="G419" t="s">
        <v>16</v>
      </c>
      <c r="H419">
        <v>5</v>
      </c>
      <c r="I419" t="s">
        <v>17</v>
      </c>
      <c r="J419">
        <v>1</v>
      </c>
      <c r="K419">
        <v>4.6097099999999998</v>
      </c>
      <c r="L419">
        <v>-74.08175</v>
      </c>
    </row>
    <row r="420" spans="1:12" x14ac:dyDescent="0.25">
      <c r="A420" t="s">
        <v>48</v>
      </c>
      <c r="B420" t="s">
        <v>24</v>
      </c>
      <c r="C420">
        <v>68200</v>
      </c>
      <c r="D420">
        <v>4000</v>
      </c>
      <c r="E420" t="s">
        <v>441</v>
      </c>
      <c r="F420" t="s">
        <v>26</v>
      </c>
      <c r="G420" t="s">
        <v>60</v>
      </c>
      <c r="H420">
        <v>5</v>
      </c>
      <c r="I420" t="s">
        <v>17</v>
      </c>
      <c r="J420">
        <v>5</v>
      </c>
      <c r="K420">
        <v>4.8133299999999997</v>
      </c>
      <c r="L420">
        <v>-75.696110000000004</v>
      </c>
    </row>
    <row r="421" spans="1:12" x14ac:dyDescent="0.25">
      <c r="A421" t="s">
        <v>78</v>
      </c>
      <c r="B421" t="s">
        <v>19</v>
      </c>
      <c r="C421">
        <v>280400</v>
      </c>
      <c r="D421">
        <v>16000</v>
      </c>
      <c r="E421" t="s">
        <v>442</v>
      </c>
      <c r="F421" t="s">
        <v>130</v>
      </c>
      <c r="G421" t="s">
        <v>22</v>
      </c>
      <c r="H421">
        <v>4</v>
      </c>
      <c r="I421" t="s">
        <v>17</v>
      </c>
      <c r="J421">
        <v>2</v>
      </c>
      <c r="K421">
        <v>6.2518399999999996</v>
      </c>
      <c r="L421">
        <v>-75.563590000000005</v>
      </c>
    </row>
    <row r="422" spans="1:12" x14ac:dyDescent="0.25">
      <c r="A422" t="s">
        <v>105</v>
      </c>
      <c r="B422" t="s">
        <v>19</v>
      </c>
      <c r="C422">
        <v>260800</v>
      </c>
      <c r="D422">
        <v>14300</v>
      </c>
      <c r="E422" t="s">
        <v>443</v>
      </c>
      <c r="F422" t="s">
        <v>52</v>
      </c>
      <c r="G422" t="s">
        <v>22</v>
      </c>
      <c r="H422">
        <v>1</v>
      </c>
      <c r="I422" t="s">
        <v>17</v>
      </c>
      <c r="J422">
        <v>4</v>
      </c>
      <c r="K422">
        <v>6.2518399999999996</v>
      </c>
      <c r="L422">
        <v>-75.563590000000005</v>
      </c>
    </row>
    <row r="423" spans="1:12" x14ac:dyDescent="0.25">
      <c r="A423" t="s">
        <v>36</v>
      </c>
      <c r="B423" t="s">
        <v>24</v>
      </c>
      <c r="C423">
        <v>41000</v>
      </c>
      <c r="D423">
        <v>8000</v>
      </c>
      <c r="E423" t="s">
        <v>444</v>
      </c>
      <c r="F423" t="s">
        <v>26</v>
      </c>
      <c r="G423" t="s">
        <v>16</v>
      </c>
      <c r="H423">
        <v>4</v>
      </c>
      <c r="I423" t="s">
        <v>32</v>
      </c>
      <c r="J423">
        <v>1</v>
      </c>
      <c r="K423">
        <v>4.6097099999999998</v>
      </c>
      <c r="L423">
        <v>-74.08175</v>
      </c>
    </row>
    <row r="424" spans="1:12" x14ac:dyDescent="0.25">
      <c r="A424" t="s">
        <v>155</v>
      </c>
      <c r="B424" t="s">
        <v>62</v>
      </c>
      <c r="C424">
        <v>112200</v>
      </c>
      <c r="D424">
        <v>4200</v>
      </c>
      <c r="E424" t="s">
        <v>445</v>
      </c>
      <c r="F424" t="s">
        <v>88</v>
      </c>
      <c r="G424" t="s">
        <v>16</v>
      </c>
      <c r="H424">
        <v>4</v>
      </c>
      <c r="I424" t="s">
        <v>17</v>
      </c>
      <c r="J424">
        <v>1</v>
      </c>
      <c r="K424">
        <v>4.6097099999999998</v>
      </c>
      <c r="L424">
        <v>-74.08175</v>
      </c>
    </row>
    <row r="425" spans="1:12" x14ac:dyDescent="0.25">
      <c r="A425" t="s">
        <v>89</v>
      </c>
      <c r="B425" t="s">
        <v>62</v>
      </c>
      <c r="C425">
        <v>10100</v>
      </c>
      <c r="D425">
        <v>0</v>
      </c>
      <c r="E425" t="s">
        <v>446</v>
      </c>
      <c r="F425" t="s">
        <v>43</v>
      </c>
      <c r="G425" t="s">
        <v>22</v>
      </c>
      <c r="H425">
        <v>1</v>
      </c>
      <c r="I425" t="s">
        <v>17</v>
      </c>
      <c r="J425">
        <v>2</v>
      </c>
      <c r="K425">
        <v>6.2518399999999996</v>
      </c>
      <c r="L425">
        <v>-75.563590000000005</v>
      </c>
    </row>
    <row r="426" spans="1:12" x14ac:dyDescent="0.25">
      <c r="A426" t="s">
        <v>266</v>
      </c>
      <c r="B426" t="s">
        <v>13</v>
      </c>
      <c r="C426">
        <v>1809400</v>
      </c>
      <c r="D426">
        <v>94500</v>
      </c>
      <c r="E426" t="s">
        <v>447</v>
      </c>
      <c r="F426" t="s">
        <v>26</v>
      </c>
      <c r="G426" t="s">
        <v>16</v>
      </c>
      <c r="H426">
        <v>5</v>
      </c>
      <c r="I426" t="s">
        <v>17</v>
      </c>
      <c r="J426">
        <v>4</v>
      </c>
      <c r="K426">
        <v>4.6097099999999998</v>
      </c>
      <c r="L426">
        <v>-74.08175</v>
      </c>
    </row>
    <row r="427" spans="1:12" x14ac:dyDescent="0.25">
      <c r="A427" t="s">
        <v>57</v>
      </c>
      <c r="B427" t="s">
        <v>58</v>
      </c>
      <c r="C427">
        <v>77300</v>
      </c>
      <c r="D427">
        <v>4300</v>
      </c>
      <c r="E427" t="s">
        <v>448</v>
      </c>
      <c r="F427" t="s">
        <v>160</v>
      </c>
      <c r="G427" t="s">
        <v>201</v>
      </c>
      <c r="H427">
        <v>3</v>
      </c>
      <c r="I427" t="s">
        <v>17</v>
      </c>
      <c r="J427">
        <v>1</v>
      </c>
      <c r="K427">
        <v>11.54444</v>
      </c>
      <c r="L427">
        <v>-72.907219999999995</v>
      </c>
    </row>
    <row r="428" spans="1:12" x14ac:dyDescent="0.25">
      <c r="A428" t="s">
        <v>164</v>
      </c>
      <c r="B428" t="s">
        <v>13</v>
      </c>
      <c r="C428">
        <v>205700</v>
      </c>
      <c r="D428">
        <v>9100</v>
      </c>
      <c r="E428" t="s">
        <v>449</v>
      </c>
      <c r="F428" t="s">
        <v>35</v>
      </c>
      <c r="G428" t="s">
        <v>22</v>
      </c>
      <c r="H428">
        <v>5</v>
      </c>
      <c r="I428" t="s">
        <v>17</v>
      </c>
      <c r="J428">
        <v>8</v>
      </c>
      <c r="K428">
        <v>6.2518399999999996</v>
      </c>
      <c r="L428">
        <v>-75.563590000000005</v>
      </c>
    </row>
    <row r="429" spans="1:12" x14ac:dyDescent="0.25">
      <c r="A429" t="s">
        <v>214</v>
      </c>
      <c r="B429" t="s">
        <v>19</v>
      </c>
      <c r="C429">
        <v>194100</v>
      </c>
      <c r="D429">
        <v>10700</v>
      </c>
      <c r="E429" t="s">
        <v>150</v>
      </c>
      <c r="F429" t="s">
        <v>54</v>
      </c>
      <c r="G429" t="s">
        <v>22</v>
      </c>
      <c r="H429">
        <v>5</v>
      </c>
      <c r="I429" t="s">
        <v>32</v>
      </c>
      <c r="J429">
        <v>1</v>
      </c>
      <c r="K429">
        <v>6.2518399999999996</v>
      </c>
      <c r="L429">
        <v>-75.563590000000005</v>
      </c>
    </row>
    <row r="430" spans="1:12" x14ac:dyDescent="0.25">
      <c r="A430" t="s">
        <v>118</v>
      </c>
      <c r="B430" t="s">
        <v>86</v>
      </c>
      <c r="C430">
        <v>886100</v>
      </c>
      <c r="D430">
        <v>45400</v>
      </c>
      <c r="E430" t="s">
        <v>450</v>
      </c>
      <c r="F430" t="s">
        <v>93</v>
      </c>
      <c r="G430" t="s">
        <v>16</v>
      </c>
      <c r="H430">
        <v>5</v>
      </c>
      <c r="I430" t="s">
        <v>17</v>
      </c>
      <c r="J430">
        <v>1</v>
      </c>
      <c r="K430">
        <v>4.6097099999999998</v>
      </c>
      <c r="L430">
        <v>-74.08175</v>
      </c>
    </row>
    <row r="431" spans="1:12" x14ac:dyDescent="0.25">
      <c r="A431" t="s">
        <v>105</v>
      </c>
      <c r="B431" t="s">
        <v>19</v>
      </c>
      <c r="C431">
        <v>276400</v>
      </c>
      <c r="D431">
        <v>12900</v>
      </c>
      <c r="E431" t="s">
        <v>451</v>
      </c>
      <c r="F431" t="s">
        <v>43</v>
      </c>
      <c r="G431" t="s">
        <v>16</v>
      </c>
      <c r="H431">
        <v>5</v>
      </c>
      <c r="I431" t="s">
        <v>17</v>
      </c>
      <c r="J431">
        <v>3</v>
      </c>
      <c r="K431">
        <v>4.6097099999999998</v>
      </c>
      <c r="L431">
        <v>-74.08175</v>
      </c>
    </row>
    <row r="432" spans="1:12" x14ac:dyDescent="0.25">
      <c r="A432" t="s">
        <v>103</v>
      </c>
      <c r="B432" t="s">
        <v>13</v>
      </c>
      <c r="C432">
        <v>254900</v>
      </c>
      <c r="D432">
        <v>11800</v>
      </c>
      <c r="E432" t="s">
        <v>107</v>
      </c>
      <c r="F432" t="s">
        <v>21</v>
      </c>
      <c r="G432" t="s">
        <v>27</v>
      </c>
      <c r="H432">
        <v>2</v>
      </c>
      <c r="I432" t="s">
        <v>32</v>
      </c>
      <c r="J432">
        <v>1</v>
      </c>
      <c r="K432">
        <v>10.39972</v>
      </c>
      <c r="L432">
        <v>-75.514439999999993</v>
      </c>
    </row>
    <row r="433" spans="1:12" x14ac:dyDescent="0.25">
      <c r="A433" t="s">
        <v>80</v>
      </c>
      <c r="B433" t="s">
        <v>65</v>
      </c>
      <c r="C433">
        <v>27600</v>
      </c>
      <c r="D433">
        <v>1900</v>
      </c>
      <c r="E433" t="s">
        <v>452</v>
      </c>
      <c r="F433" t="s">
        <v>96</v>
      </c>
      <c r="G433" t="s">
        <v>126</v>
      </c>
      <c r="H433">
        <v>1</v>
      </c>
      <c r="I433" t="s">
        <v>17</v>
      </c>
      <c r="J433">
        <v>4</v>
      </c>
      <c r="K433">
        <v>7.89391</v>
      </c>
      <c r="L433">
        <v>-72.507819999999995</v>
      </c>
    </row>
    <row r="434" spans="1:12" x14ac:dyDescent="0.25">
      <c r="A434" t="s">
        <v>74</v>
      </c>
      <c r="B434" t="s">
        <v>62</v>
      </c>
      <c r="C434">
        <v>60500</v>
      </c>
      <c r="D434">
        <v>1400</v>
      </c>
      <c r="E434" t="s">
        <v>322</v>
      </c>
      <c r="F434" t="s">
        <v>160</v>
      </c>
      <c r="G434" t="s">
        <v>16</v>
      </c>
      <c r="H434">
        <v>1</v>
      </c>
      <c r="I434" t="s">
        <v>17</v>
      </c>
      <c r="J434">
        <v>8</v>
      </c>
      <c r="K434">
        <v>4.6097099999999998</v>
      </c>
      <c r="L434">
        <v>-74.08175</v>
      </c>
    </row>
    <row r="435" spans="1:12" x14ac:dyDescent="0.25">
      <c r="A435" t="s">
        <v>41</v>
      </c>
      <c r="B435" t="s">
        <v>29</v>
      </c>
      <c r="C435">
        <v>1432800</v>
      </c>
      <c r="D435">
        <v>76500</v>
      </c>
      <c r="E435" t="s">
        <v>63</v>
      </c>
      <c r="F435" t="s">
        <v>21</v>
      </c>
      <c r="G435" t="s">
        <v>22</v>
      </c>
      <c r="H435">
        <v>5</v>
      </c>
      <c r="I435" t="s">
        <v>17</v>
      </c>
      <c r="J435">
        <v>5</v>
      </c>
      <c r="K435">
        <v>6.2518399999999996</v>
      </c>
      <c r="L435">
        <v>-75.563590000000005</v>
      </c>
    </row>
    <row r="436" spans="1:12" x14ac:dyDescent="0.25">
      <c r="A436" t="s">
        <v>133</v>
      </c>
      <c r="B436" t="s">
        <v>24</v>
      </c>
      <c r="C436">
        <v>16600</v>
      </c>
      <c r="D436">
        <v>0</v>
      </c>
      <c r="E436" t="s">
        <v>150</v>
      </c>
      <c r="F436" t="s">
        <v>52</v>
      </c>
      <c r="G436" t="s">
        <v>16</v>
      </c>
      <c r="H436">
        <v>4</v>
      </c>
      <c r="I436" t="s">
        <v>17</v>
      </c>
      <c r="J436">
        <v>1</v>
      </c>
      <c r="K436">
        <v>4.6097099999999998</v>
      </c>
      <c r="L436">
        <v>-74.08175</v>
      </c>
    </row>
    <row r="437" spans="1:12" x14ac:dyDescent="0.25">
      <c r="A437" t="s">
        <v>85</v>
      </c>
      <c r="B437" t="s">
        <v>86</v>
      </c>
      <c r="C437">
        <v>956800</v>
      </c>
      <c r="D437">
        <v>51200</v>
      </c>
      <c r="E437" t="s">
        <v>289</v>
      </c>
      <c r="F437" t="s">
        <v>160</v>
      </c>
      <c r="G437" t="s">
        <v>16</v>
      </c>
      <c r="H437">
        <v>4</v>
      </c>
      <c r="I437" t="s">
        <v>17</v>
      </c>
      <c r="J437">
        <v>2</v>
      </c>
      <c r="K437">
        <v>4.6097099999999998</v>
      </c>
      <c r="L437">
        <v>-74.08175</v>
      </c>
    </row>
    <row r="438" spans="1:12" x14ac:dyDescent="0.25">
      <c r="A438" t="s">
        <v>89</v>
      </c>
      <c r="B438" t="s">
        <v>62</v>
      </c>
      <c r="C438">
        <v>24300</v>
      </c>
      <c r="D438">
        <v>1500</v>
      </c>
      <c r="E438" t="s">
        <v>267</v>
      </c>
      <c r="F438" t="s">
        <v>47</v>
      </c>
      <c r="G438" t="s">
        <v>16</v>
      </c>
      <c r="H438">
        <v>5</v>
      </c>
      <c r="I438" t="s">
        <v>32</v>
      </c>
      <c r="J438">
        <v>1</v>
      </c>
      <c r="K438">
        <v>4.6097099999999998</v>
      </c>
      <c r="L438">
        <v>-74.08175</v>
      </c>
    </row>
    <row r="439" spans="1:12" x14ac:dyDescent="0.25">
      <c r="A439" t="s">
        <v>64</v>
      </c>
      <c r="B439" t="s">
        <v>65</v>
      </c>
      <c r="C439">
        <v>42600</v>
      </c>
      <c r="D439">
        <v>0</v>
      </c>
      <c r="E439" t="s">
        <v>453</v>
      </c>
      <c r="F439" t="s">
        <v>52</v>
      </c>
      <c r="G439" t="s">
        <v>22</v>
      </c>
      <c r="H439">
        <v>2</v>
      </c>
      <c r="I439" t="s">
        <v>17</v>
      </c>
      <c r="J439">
        <v>1</v>
      </c>
      <c r="K439">
        <v>6.2518399999999996</v>
      </c>
      <c r="L439">
        <v>-75.563590000000005</v>
      </c>
    </row>
    <row r="440" spans="1:12" x14ac:dyDescent="0.25">
      <c r="A440" t="s">
        <v>171</v>
      </c>
      <c r="B440" t="s">
        <v>19</v>
      </c>
      <c r="C440">
        <v>225600</v>
      </c>
      <c r="D440">
        <v>10200</v>
      </c>
      <c r="E440" t="s">
        <v>454</v>
      </c>
      <c r="F440" t="s">
        <v>35</v>
      </c>
      <c r="G440" t="s">
        <v>31</v>
      </c>
      <c r="H440">
        <v>4</v>
      </c>
      <c r="I440" t="s">
        <v>32</v>
      </c>
      <c r="J440">
        <v>1</v>
      </c>
      <c r="K440">
        <v>3.4372199999999999</v>
      </c>
      <c r="L440">
        <v>-76.522499999999994</v>
      </c>
    </row>
    <row r="441" spans="1:12" x14ac:dyDescent="0.25">
      <c r="A441" t="s">
        <v>158</v>
      </c>
      <c r="B441" t="s">
        <v>62</v>
      </c>
      <c r="C441">
        <v>28200</v>
      </c>
      <c r="D441">
        <v>2000</v>
      </c>
      <c r="E441" t="s">
        <v>455</v>
      </c>
      <c r="F441" t="s">
        <v>21</v>
      </c>
      <c r="G441" t="s">
        <v>16</v>
      </c>
      <c r="H441">
        <v>4</v>
      </c>
      <c r="I441" t="s">
        <v>17</v>
      </c>
      <c r="J441">
        <v>3</v>
      </c>
      <c r="K441">
        <v>4.6097099999999998</v>
      </c>
      <c r="L441">
        <v>-74.08175</v>
      </c>
    </row>
    <row r="442" spans="1:12" x14ac:dyDescent="0.25">
      <c r="A442" t="s">
        <v>84</v>
      </c>
      <c r="B442" t="s">
        <v>58</v>
      </c>
      <c r="C442">
        <v>197000</v>
      </c>
      <c r="D442">
        <v>8700</v>
      </c>
      <c r="E442" t="s">
        <v>456</v>
      </c>
      <c r="F442" t="s">
        <v>93</v>
      </c>
      <c r="G442" t="s">
        <v>16</v>
      </c>
      <c r="H442">
        <v>5</v>
      </c>
      <c r="I442" t="s">
        <v>17</v>
      </c>
      <c r="J442">
        <v>1</v>
      </c>
      <c r="K442">
        <v>4.6097099999999998</v>
      </c>
      <c r="L442">
        <v>-74.08175</v>
      </c>
    </row>
    <row r="443" spans="1:12" x14ac:dyDescent="0.25">
      <c r="A443" t="s">
        <v>55</v>
      </c>
      <c r="B443" t="s">
        <v>13</v>
      </c>
      <c r="C443">
        <v>64900</v>
      </c>
      <c r="D443">
        <v>1600</v>
      </c>
      <c r="E443" t="s">
        <v>457</v>
      </c>
      <c r="F443" t="s">
        <v>26</v>
      </c>
      <c r="G443" t="s">
        <v>16</v>
      </c>
      <c r="H443">
        <v>3</v>
      </c>
      <c r="I443" t="s">
        <v>17</v>
      </c>
      <c r="J443">
        <v>10</v>
      </c>
      <c r="K443">
        <v>4.6097099999999998</v>
      </c>
      <c r="L443">
        <v>-74.08175</v>
      </c>
    </row>
    <row r="444" spans="1:12" x14ac:dyDescent="0.25">
      <c r="A444" t="s">
        <v>135</v>
      </c>
      <c r="B444" t="s">
        <v>58</v>
      </c>
      <c r="C444">
        <v>38600</v>
      </c>
      <c r="D444">
        <v>2500</v>
      </c>
      <c r="E444" t="s">
        <v>458</v>
      </c>
      <c r="F444" t="s">
        <v>35</v>
      </c>
      <c r="G444" t="s">
        <v>16</v>
      </c>
      <c r="H444">
        <v>5</v>
      </c>
      <c r="I444" t="s">
        <v>17</v>
      </c>
      <c r="J444">
        <v>4</v>
      </c>
      <c r="K444">
        <v>4.6097099999999998</v>
      </c>
      <c r="L444">
        <v>-74.08175</v>
      </c>
    </row>
    <row r="445" spans="1:12" x14ac:dyDescent="0.25">
      <c r="A445" t="s">
        <v>74</v>
      </c>
      <c r="B445" t="s">
        <v>62</v>
      </c>
      <c r="C445">
        <v>27700</v>
      </c>
      <c r="D445">
        <v>0</v>
      </c>
      <c r="E445" t="s">
        <v>459</v>
      </c>
      <c r="F445" t="s">
        <v>130</v>
      </c>
      <c r="G445" t="s">
        <v>161</v>
      </c>
      <c r="H445">
        <v>3</v>
      </c>
      <c r="I445" t="s">
        <v>17</v>
      </c>
      <c r="J445">
        <v>1</v>
      </c>
      <c r="K445">
        <v>7.1253900000000003</v>
      </c>
      <c r="L445">
        <v>-73.119799999999998</v>
      </c>
    </row>
    <row r="446" spans="1:12" x14ac:dyDescent="0.25">
      <c r="A446" t="s">
        <v>192</v>
      </c>
      <c r="B446" t="s">
        <v>65</v>
      </c>
      <c r="C446">
        <v>61700</v>
      </c>
      <c r="D446">
        <v>3700</v>
      </c>
      <c r="E446" t="s">
        <v>460</v>
      </c>
      <c r="F446" t="s">
        <v>54</v>
      </c>
      <c r="G446" t="s">
        <v>16</v>
      </c>
      <c r="H446">
        <v>5</v>
      </c>
      <c r="I446" t="s">
        <v>17</v>
      </c>
      <c r="J446">
        <v>1</v>
      </c>
      <c r="K446">
        <v>4.6097099999999998</v>
      </c>
      <c r="L446">
        <v>-74.08175</v>
      </c>
    </row>
    <row r="447" spans="1:12" x14ac:dyDescent="0.25">
      <c r="A447" t="s">
        <v>204</v>
      </c>
      <c r="B447" t="s">
        <v>13</v>
      </c>
      <c r="C447">
        <v>166700</v>
      </c>
      <c r="D447">
        <v>7100</v>
      </c>
      <c r="E447" t="s">
        <v>461</v>
      </c>
      <c r="F447" t="s">
        <v>130</v>
      </c>
      <c r="G447" t="s">
        <v>31</v>
      </c>
      <c r="H447">
        <v>5</v>
      </c>
      <c r="I447" t="s">
        <v>17</v>
      </c>
      <c r="J447">
        <v>1</v>
      </c>
      <c r="K447">
        <v>3.4372199999999999</v>
      </c>
      <c r="L447">
        <v>-76.522499999999994</v>
      </c>
    </row>
    <row r="448" spans="1:12" x14ac:dyDescent="0.25">
      <c r="A448" t="s">
        <v>118</v>
      </c>
      <c r="B448" t="s">
        <v>86</v>
      </c>
      <c r="C448">
        <v>845400</v>
      </c>
      <c r="D448">
        <v>43200</v>
      </c>
      <c r="E448" t="s">
        <v>462</v>
      </c>
      <c r="F448" t="s">
        <v>93</v>
      </c>
      <c r="G448" t="s">
        <v>22</v>
      </c>
      <c r="H448">
        <v>5</v>
      </c>
      <c r="I448" t="s">
        <v>17</v>
      </c>
      <c r="J448">
        <v>1</v>
      </c>
      <c r="K448">
        <v>6.2518399999999996</v>
      </c>
      <c r="L448">
        <v>-75.563590000000005</v>
      </c>
    </row>
    <row r="449" spans="1:12" x14ac:dyDescent="0.25">
      <c r="A449" t="s">
        <v>133</v>
      </c>
      <c r="B449" t="s">
        <v>24</v>
      </c>
      <c r="C449">
        <v>9500</v>
      </c>
      <c r="D449">
        <v>1000</v>
      </c>
      <c r="E449" t="s">
        <v>274</v>
      </c>
      <c r="F449" t="s">
        <v>93</v>
      </c>
      <c r="G449" t="s">
        <v>109</v>
      </c>
      <c r="H449">
        <v>4</v>
      </c>
      <c r="I449" t="s">
        <v>17</v>
      </c>
      <c r="J449">
        <v>6</v>
      </c>
      <c r="K449">
        <v>4.1420000000000003</v>
      </c>
      <c r="L449">
        <v>-73.626639999999995</v>
      </c>
    </row>
    <row r="450" spans="1:12" x14ac:dyDescent="0.25">
      <c r="A450" t="s">
        <v>196</v>
      </c>
      <c r="B450" t="s">
        <v>13</v>
      </c>
      <c r="C450">
        <v>766100</v>
      </c>
      <c r="D450">
        <v>39000</v>
      </c>
      <c r="E450" t="s">
        <v>75</v>
      </c>
      <c r="F450" t="s">
        <v>52</v>
      </c>
      <c r="G450" t="s">
        <v>22</v>
      </c>
      <c r="H450">
        <v>2</v>
      </c>
      <c r="I450" t="s">
        <v>17</v>
      </c>
      <c r="J450">
        <v>3</v>
      </c>
      <c r="K450">
        <v>6.2518399999999996</v>
      </c>
      <c r="L450">
        <v>-75.563590000000005</v>
      </c>
    </row>
    <row r="451" spans="1:12" x14ac:dyDescent="0.25">
      <c r="A451" t="s">
        <v>80</v>
      </c>
      <c r="B451" t="s">
        <v>65</v>
      </c>
      <c r="C451">
        <v>27900</v>
      </c>
      <c r="D451">
        <v>6200</v>
      </c>
      <c r="E451" t="s">
        <v>463</v>
      </c>
      <c r="F451" t="s">
        <v>160</v>
      </c>
      <c r="G451" t="s">
        <v>31</v>
      </c>
      <c r="H451">
        <v>1</v>
      </c>
      <c r="I451" t="s">
        <v>17</v>
      </c>
      <c r="J451">
        <v>10</v>
      </c>
      <c r="K451">
        <v>3.4372199999999999</v>
      </c>
      <c r="L451">
        <v>-76.522499999999994</v>
      </c>
    </row>
    <row r="452" spans="1:12" x14ac:dyDescent="0.25">
      <c r="A452" t="s">
        <v>61</v>
      </c>
      <c r="B452" t="s">
        <v>62</v>
      </c>
      <c r="C452">
        <v>686600</v>
      </c>
      <c r="D452">
        <v>34700</v>
      </c>
      <c r="E452" t="s">
        <v>464</v>
      </c>
      <c r="F452" t="s">
        <v>96</v>
      </c>
      <c r="G452" t="s">
        <v>31</v>
      </c>
      <c r="H452">
        <v>1</v>
      </c>
      <c r="I452" t="s">
        <v>17</v>
      </c>
      <c r="J452">
        <v>8</v>
      </c>
      <c r="K452">
        <v>3.4372199999999999</v>
      </c>
      <c r="L452">
        <v>-76.522499999999994</v>
      </c>
    </row>
    <row r="453" spans="1:12" x14ac:dyDescent="0.25">
      <c r="A453" t="s">
        <v>105</v>
      </c>
      <c r="B453" t="s">
        <v>19</v>
      </c>
      <c r="C453">
        <v>263500</v>
      </c>
      <c r="D453">
        <v>12200</v>
      </c>
      <c r="E453" t="s">
        <v>465</v>
      </c>
      <c r="F453" t="s">
        <v>96</v>
      </c>
      <c r="G453" t="s">
        <v>22</v>
      </c>
      <c r="H453">
        <v>5</v>
      </c>
      <c r="I453" t="s">
        <v>32</v>
      </c>
      <c r="J453">
        <v>1</v>
      </c>
      <c r="K453">
        <v>6.2518399999999996</v>
      </c>
      <c r="L453">
        <v>-75.563590000000005</v>
      </c>
    </row>
    <row r="454" spans="1:12" x14ac:dyDescent="0.25">
      <c r="A454" t="s">
        <v>48</v>
      </c>
      <c r="B454" t="s">
        <v>24</v>
      </c>
      <c r="C454">
        <v>72800</v>
      </c>
      <c r="D454">
        <v>2100</v>
      </c>
      <c r="E454" t="s">
        <v>272</v>
      </c>
      <c r="F454" t="s">
        <v>130</v>
      </c>
      <c r="G454" t="s">
        <v>16</v>
      </c>
      <c r="H454">
        <v>4</v>
      </c>
      <c r="I454" t="s">
        <v>17</v>
      </c>
      <c r="J454">
        <v>1</v>
      </c>
      <c r="K454">
        <v>4.6097099999999998</v>
      </c>
      <c r="L454">
        <v>-74.08175</v>
      </c>
    </row>
    <row r="455" spans="1:12" x14ac:dyDescent="0.25">
      <c r="A455" t="s">
        <v>84</v>
      </c>
      <c r="B455" t="s">
        <v>58</v>
      </c>
      <c r="C455">
        <v>94900</v>
      </c>
      <c r="D455">
        <v>3200</v>
      </c>
      <c r="E455" t="s">
        <v>466</v>
      </c>
      <c r="F455" t="s">
        <v>88</v>
      </c>
      <c r="G455" t="s">
        <v>31</v>
      </c>
      <c r="H455">
        <v>1</v>
      </c>
      <c r="I455" t="s">
        <v>17</v>
      </c>
      <c r="J455">
        <v>3</v>
      </c>
      <c r="K455">
        <v>3.4372199999999999</v>
      </c>
      <c r="L455">
        <v>-76.522499999999994</v>
      </c>
    </row>
    <row r="456" spans="1:12" x14ac:dyDescent="0.25">
      <c r="A456" t="s">
        <v>158</v>
      </c>
      <c r="B456" t="s">
        <v>62</v>
      </c>
      <c r="C456">
        <v>70500</v>
      </c>
      <c r="D456">
        <v>1900</v>
      </c>
      <c r="E456" t="s">
        <v>467</v>
      </c>
      <c r="F456" t="s">
        <v>21</v>
      </c>
      <c r="G456" t="s">
        <v>22</v>
      </c>
      <c r="H456">
        <v>4</v>
      </c>
      <c r="I456" t="s">
        <v>17</v>
      </c>
      <c r="J456">
        <v>2</v>
      </c>
      <c r="K456">
        <v>6.2518399999999996</v>
      </c>
      <c r="L456">
        <v>-75.563590000000005</v>
      </c>
    </row>
    <row r="457" spans="1:12" x14ac:dyDescent="0.25">
      <c r="A457" t="s">
        <v>68</v>
      </c>
      <c r="B457" t="s">
        <v>24</v>
      </c>
      <c r="C457">
        <v>33300</v>
      </c>
      <c r="D457">
        <v>2200</v>
      </c>
      <c r="E457" t="s">
        <v>468</v>
      </c>
      <c r="F457" t="s">
        <v>26</v>
      </c>
      <c r="G457" t="s">
        <v>22</v>
      </c>
      <c r="H457">
        <v>3</v>
      </c>
      <c r="I457" t="s">
        <v>32</v>
      </c>
      <c r="J457">
        <v>1</v>
      </c>
      <c r="K457">
        <v>6.2518399999999996</v>
      </c>
      <c r="L457">
        <v>-75.563590000000005</v>
      </c>
    </row>
    <row r="458" spans="1:12" x14ac:dyDescent="0.25">
      <c r="A458" t="s">
        <v>105</v>
      </c>
      <c r="B458" t="s">
        <v>19</v>
      </c>
      <c r="C458">
        <v>282800</v>
      </c>
      <c r="D458">
        <v>15300</v>
      </c>
      <c r="E458" t="s">
        <v>469</v>
      </c>
      <c r="F458" t="s">
        <v>26</v>
      </c>
      <c r="G458" t="s">
        <v>16</v>
      </c>
      <c r="H458">
        <v>3</v>
      </c>
      <c r="I458" t="s">
        <v>17</v>
      </c>
      <c r="J458">
        <v>2</v>
      </c>
      <c r="K458">
        <v>4.6097099999999998</v>
      </c>
      <c r="L458">
        <v>-74.08175</v>
      </c>
    </row>
    <row r="459" spans="1:12" x14ac:dyDescent="0.25">
      <c r="A459" t="s">
        <v>148</v>
      </c>
      <c r="B459" t="s">
        <v>13</v>
      </c>
      <c r="C459">
        <v>1701700</v>
      </c>
      <c r="D459">
        <v>91800</v>
      </c>
      <c r="E459" t="s">
        <v>470</v>
      </c>
      <c r="F459" t="s">
        <v>47</v>
      </c>
      <c r="G459" t="s">
        <v>22</v>
      </c>
      <c r="H459">
        <v>1</v>
      </c>
      <c r="I459" t="s">
        <v>17</v>
      </c>
      <c r="J459">
        <v>6</v>
      </c>
      <c r="K459">
        <v>6.2518399999999996</v>
      </c>
      <c r="L459">
        <v>-75.563590000000005</v>
      </c>
    </row>
    <row r="460" spans="1:12" x14ac:dyDescent="0.25">
      <c r="A460" t="s">
        <v>158</v>
      </c>
      <c r="B460" t="s">
        <v>62</v>
      </c>
      <c r="C460">
        <v>24300</v>
      </c>
      <c r="D460">
        <v>0</v>
      </c>
      <c r="E460" t="s">
        <v>87</v>
      </c>
      <c r="F460" t="s">
        <v>52</v>
      </c>
      <c r="G460" t="s">
        <v>278</v>
      </c>
      <c r="H460">
        <v>5</v>
      </c>
      <c r="I460" t="s">
        <v>146</v>
      </c>
      <c r="J460">
        <v>1</v>
      </c>
      <c r="K460">
        <v>-4.2152799999999999</v>
      </c>
      <c r="L460">
        <v>-69.940560000000005</v>
      </c>
    </row>
    <row r="461" spans="1:12" x14ac:dyDescent="0.25">
      <c r="A461" t="s">
        <v>214</v>
      </c>
      <c r="B461" t="s">
        <v>19</v>
      </c>
      <c r="C461">
        <v>185700</v>
      </c>
      <c r="D461">
        <v>8100</v>
      </c>
      <c r="E461" t="s">
        <v>288</v>
      </c>
      <c r="F461" t="s">
        <v>15</v>
      </c>
      <c r="G461" t="s">
        <v>16</v>
      </c>
      <c r="H461">
        <v>1</v>
      </c>
      <c r="I461" t="s">
        <v>17</v>
      </c>
      <c r="J461">
        <v>1</v>
      </c>
      <c r="K461">
        <v>4.6097099999999998</v>
      </c>
      <c r="L461">
        <v>-74.08175</v>
      </c>
    </row>
    <row r="462" spans="1:12" x14ac:dyDescent="0.25">
      <c r="A462" t="s">
        <v>133</v>
      </c>
      <c r="B462" t="s">
        <v>24</v>
      </c>
      <c r="C462">
        <v>16100</v>
      </c>
      <c r="D462">
        <v>1300</v>
      </c>
      <c r="E462" t="s">
        <v>471</v>
      </c>
      <c r="F462" t="s">
        <v>35</v>
      </c>
      <c r="G462" t="s">
        <v>16</v>
      </c>
      <c r="H462">
        <v>1</v>
      </c>
      <c r="I462" t="s">
        <v>32</v>
      </c>
      <c r="J462">
        <v>1</v>
      </c>
      <c r="K462">
        <v>4.6097099999999998</v>
      </c>
      <c r="L462">
        <v>-74.08175</v>
      </c>
    </row>
    <row r="463" spans="1:12" x14ac:dyDescent="0.25">
      <c r="A463" t="s">
        <v>113</v>
      </c>
      <c r="B463" t="s">
        <v>24</v>
      </c>
      <c r="C463">
        <v>16900</v>
      </c>
      <c r="D463">
        <v>0</v>
      </c>
      <c r="E463" t="s">
        <v>472</v>
      </c>
      <c r="F463" t="s">
        <v>52</v>
      </c>
      <c r="G463" t="s">
        <v>16</v>
      </c>
      <c r="H463">
        <v>2</v>
      </c>
      <c r="I463" t="s">
        <v>17</v>
      </c>
      <c r="J463">
        <v>1</v>
      </c>
      <c r="K463">
        <v>4.6097099999999998</v>
      </c>
      <c r="L463">
        <v>-74.08175</v>
      </c>
    </row>
    <row r="464" spans="1:12" x14ac:dyDescent="0.25">
      <c r="A464" t="s">
        <v>192</v>
      </c>
      <c r="B464" t="s">
        <v>65</v>
      </c>
      <c r="C464">
        <v>57600</v>
      </c>
      <c r="D464">
        <v>3500</v>
      </c>
      <c r="E464" t="s">
        <v>473</v>
      </c>
      <c r="F464" t="s">
        <v>47</v>
      </c>
      <c r="G464" t="s">
        <v>16</v>
      </c>
      <c r="H464">
        <v>5</v>
      </c>
      <c r="I464" t="s">
        <v>17</v>
      </c>
      <c r="J464">
        <v>2</v>
      </c>
      <c r="K464">
        <v>4.6097099999999998</v>
      </c>
      <c r="L464">
        <v>-74.08175</v>
      </c>
    </row>
    <row r="465" spans="1:12" x14ac:dyDescent="0.25">
      <c r="A465" t="s">
        <v>12</v>
      </c>
      <c r="B465" t="s">
        <v>13</v>
      </c>
      <c r="C465">
        <v>276900</v>
      </c>
      <c r="D465">
        <v>12900</v>
      </c>
      <c r="E465" t="s">
        <v>474</v>
      </c>
      <c r="F465" t="s">
        <v>26</v>
      </c>
      <c r="G465" t="s">
        <v>22</v>
      </c>
      <c r="H465">
        <v>5</v>
      </c>
      <c r="I465" t="s">
        <v>17</v>
      </c>
      <c r="J465">
        <v>3</v>
      </c>
      <c r="K465">
        <v>6.2518399999999996</v>
      </c>
      <c r="L465">
        <v>-75.563590000000005</v>
      </c>
    </row>
    <row r="466" spans="1:12" x14ac:dyDescent="0.25">
      <c r="A466" t="s">
        <v>135</v>
      </c>
      <c r="B466" t="s">
        <v>58</v>
      </c>
      <c r="C466">
        <v>33200</v>
      </c>
      <c r="D466">
        <v>0</v>
      </c>
      <c r="E466" t="s">
        <v>475</v>
      </c>
      <c r="F466" t="s">
        <v>15</v>
      </c>
      <c r="G466" t="s">
        <v>16</v>
      </c>
      <c r="H466">
        <v>5</v>
      </c>
      <c r="I466" t="s">
        <v>17</v>
      </c>
      <c r="J466">
        <v>3</v>
      </c>
      <c r="K466">
        <v>4.6097099999999998</v>
      </c>
      <c r="L466">
        <v>-74.08175</v>
      </c>
    </row>
    <row r="467" spans="1:12" x14ac:dyDescent="0.25">
      <c r="A467" t="s">
        <v>78</v>
      </c>
      <c r="B467" t="s">
        <v>19</v>
      </c>
      <c r="C467">
        <v>227800</v>
      </c>
      <c r="D467">
        <v>12800</v>
      </c>
      <c r="E467" t="s">
        <v>476</v>
      </c>
      <c r="F467" t="s">
        <v>88</v>
      </c>
      <c r="G467" t="s">
        <v>16</v>
      </c>
      <c r="H467">
        <v>1</v>
      </c>
      <c r="I467" t="s">
        <v>17</v>
      </c>
      <c r="J467">
        <v>1</v>
      </c>
      <c r="K467">
        <v>4.6097099999999998</v>
      </c>
      <c r="L467">
        <v>-74.08175</v>
      </c>
    </row>
    <row r="468" spans="1:12" x14ac:dyDescent="0.25">
      <c r="A468" t="s">
        <v>122</v>
      </c>
      <c r="B468" t="s">
        <v>29</v>
      </c>
      <c r="C468">
        <v>740500</v>
      </c>
      <c r="D468">
        <v>37600</v>
      </c>
      <c r="E468" t="s">
        <v>477</v>
      </c>
      <c r="F468" t="s">
        <v>47</v>
      </c>
      <c r="G468" t="s">
        <v>16</v>
      </c>
      <c r="H468">
        <v>5</v>
      </c>
      <c r="I468" t="s">
        <v>17</v>
      </c>
      <c r="J468">
        <v>8</v>
      </c>
      <c r="K468">
        <v>4.6097099999999998</v>
      </c>
      <c r="L468">
        <v>-74.08175</v>
      </c>
    </row>
    <row r="469" spans="1:12" x14ac:dyDescent="0.25">
      <c r="A469" t="s">
        <v>122</v>
      </c>
      <c r="B469" t="s">
        <v>29</v>
      </c>
      <c r="C469">
        <v>995400</v>
      </c>
      <c r="D469">
        <v>51200</v>
      </c>
      <c r="E469" t="s">
        <v>478</v>
      </c>
      <c r="F469" t="s">
        <v>47</v>
      </c>
      <c r="G469" t="s">
        <v>16</v>
      </c>
      <c r="H469">
        <v>5</v>
      </c>
      <c r="I469" t="s">
        <v>32</v>
      </c>
      <c r="J469">
        <v>1</v>
      </c>
      <c r="K469">
        <v>4.6097099999999998</v>
      </c>
      <c r="L469">
        <v>-74.08175</v>
      </c>
    </row>
    <row r="470" spans="1:12" x14ac:dyDescent="0.25">
      <c r="A470" t="s">
        <v>33</v>
      </c>
      <c r="B470" t="s">
        <v>19</v>
      </c>
      <c r="C470">
        <v>520900</v>
      </c>
      <c r="D470">
        <v>27900</v>
      </c>
      <c r="E470" t="s">
        <v>479</v>
      </c>
      <c r="F470" t="s">
        <v>96</v>
      </c>
      <c r="G470" t="s">
        <v>31</v>
      </c>
      <c r="H470">
        <v>1</v>
      </c>
      <c r="I470" t="s">
        <v>17</v>
      </c>
      <c r="J470">
        <v>10</v>
      </c>
      <c r="K470">
        <v>3.4372199999999999</v>
      </c>
      <c r="L470">
        <v>-76.522499999999994</v>
      </c>
    </row>
    <row r="471" spans="1:12" x14ac:dyDescent="0.25">
      <c r="A471" t="s">
        <v>50</v>
      </c>
      <c r="B471" t="s">
        <v>29</v>
      </c>
      <c r="C471">
        <v>2121500</v>
      </c>
      <c r="D471">
        <v>114200</v>
      </c>
      <c r="E471" t="s">
        <v>477</v>
      </c>
      <c r="F471" t="s">
        <v>15</v>
      </c>
      <c r="G471" t="s">
        <v>31</v>
      </c>
      <c r="H471">
        <v>4</v>
      </c>
      <c r="I471" t="s">
        <v>17</v>
      </c>
      <c r="J471">
        <v>1</v>
      </c>
      <c r="K471">
        <v>3.4372199999999999</v>
      </c>
      <c r="L471">
        <v>-76.522499999999994</v>
      </c>
    </row>
    <row r="472" spans="1:12" x14ac:dyDescent="0.25">
      <c r="A472" t="s">
        <v>50</v>
      </c>
      <c r="B472" t="s">
        <v>29</v>
      </c>
      <c r="C472">
        <v>2309600</v>
      </c>
      <c r="D472">
        <v>121200</v>
      </c>
      <c r="E472" t="s">
        <v>348</v>
      </c>
      <c r="F472" t="s">
        <v>47</v>
      </c>
      <c r="G472" t="s">
        <v>31</v>
      </c>
      <c r="H472">
        <v>5</v>
      </c>
      <c r="I472" t="s">
        <v>17</v>
      </c>
      <c r="J472">
        <v>2</v>
      </c>
      <c r="K472">
        <v>3.4372199999999999</v>
      </c>
      <c r="L472">
        <v>-76.522499999999994</v>
      </c>
    </row>
    <row r="473" spans="1:12" x14ac:dyDescent="0.25">
      <c r="A473" t="s">
        <v>266</v>
      </c>
      <c r="B473" t="s">
        <v>13</v>
      </c>
      <c r="C473">
        <v>1811200</v>
      </c>
      <c r="D473">
        <v>96800</v>
      </c>
      <c r="E473" t="s">
        <v>199</v>
      </c>
      <c r="F473" t="s">
        <v>93</v>
      </c>
      <c r="G473" t="s">
        <v>22</v>
      </c>
      <c r="H473">
        <v>5</v>
      </c>
      <c r="I473" t="s">
        <v>17</v>
      </c>
      <c r="J473">
        <v>2</v>
      </c>
      <c r="K473">
        <v>6.2518399999999996</v>
      </c>
      <c r="L473">
        <v>-75.563590000000005</v>
      </c>
    </row>
    <row r="474" spans="1:12" x14ac:dyDescent="0.25">
      <c r="A474" t="s">
        <v>122</v>
      </c>
      <c r="B474" t="s">
        <v>29</v>
      </c>
      <c r="C474">
        <v>1156100</v>
      </c>
      <c r="D474">
        <v>62000</v>
      </c>
      <c r="E474" t="s">
        <v>452</v>
      </c>
      <c r="F474" t="s">
        <v>43</v>
      </c>
      <c r="G474" t="s">
        <v>31</v>
      </c>
      <c r="H474">
        <v>5</v>
      </c>
      <c r="I474" t="s">
        <v>17</v>
      </c>
      <c r="J474">
        <v>8</v>
      </c>
      <c r="K474">
        <v>3.4372199999999999</v>
      </c>
      <c r="L474">
        <v>-76.522499999999994</v>
      </c>
    </row>
    <row r="475" spans="1:12" x14ac:dyDescent="0.25">
      <c r="A475" t="s">
        <v>192</v>
      </c>
      <c r="B475" t="s">
        <v>65</v>
      </c>
      <c r="C475">
        <v>56000</v>
      </c>
      <c r="D475">
        <v>3200</v>
      </c>
      <c r="E475" t="s">
        <v>480</v>
      </c>
      <c r="F475" t="s">
        <v>15</v>
      </c>
      <c r="G475" t="s">
        <v>16</v>
      </c>
      <c r="H475">
        <v>1</v>
      </c>
      <c r="I475" t="s">
        <v>17</v>
      </c>
      <c r="J475">
        <v>8</v>
      </c>
      <c r="K475">
        <v>4.6097099999999998</v>
      </c>
      <c r="L475">
        <v>-74.08175</v>
      </c>
    </row>
    <row r="476" spans="1:12" x14ac:dyDescent="0.25">
      <c r="A476" t="s">
        <v>84</v>
      </c>
      <c r="B476" t="s">
        <v>58</v>
      </c>
      <c r="C476">
        <v>102600</v>
      </c>
      <c r="D476">
        <v>5900</v>
      </c>
      <c r="E476" t="s">
        <v>481</v>
      </c>
      <c r="F476" t="s">
        <v>43</v>
      </c>
      <c r="G476" t="s">
        <v>31</v>
      </c>
      <c r="H476">
        <v>4</v>
      </c>
      <c r="I476" t="s">
        <v>17</v>
      </c>
      <c r="J476">
        <v>1</v>
      </c>
      <c r="K476">
        <v>3.4372199999999999</v>
      </c>
      <c r="L476">
        <v>-76.522499999999994</v>
      </c>
    </row>
    <row r="477" spans="1:12" x14ac:dyDescent="0.25">
      <c r="A477" t="s">
        <v>36</v>
      </c>
      <c r="B477" t="s">
        <v>24</v>
      </c>
      <c r="C477">
        <v>29400</v>
      </c>
      <c r="D477">
        <v>1800</v>
      </c>
      <c r="E477" t="s">
        <v>482</v>
      </c>
      <c r="F477" t="s">
        <v>15</v>
      </c>
      <c r="G477" t="s">
        <v>243</v>
      </c>
      <c r="H477">
        <v>1</v>
      </c>
      <c r="I477" t="s">
        <v>17</v>
      </c>
      <c r="J477">
        <v>10</v>
      </c>
      <c r="K477">
        <v>4.5338900000000004</v>
      </c>
      <c r="L477">
        <v>-75.681110000000004</v>
      </c>
    </row>
    <row r="478" spans="1:12" x14ac:dyDescent="0.25">
      <c r="A478" t="s">
        <v>103</v>
      </c>
      <c r="B478" t="s">
        <v>13</v>
      </c>
      <c r="C478">
        <v>334400</v>
      </c>
      <c r="D478">
        <v>18200</v>
      </c>
      <c r="E478" t="s">
        <v>14</v>
      </c>
      <c r="F478" t="s">
        <v>96</v>
      </c>
      <c r="G478" t="s">
        <v>16</v>
      </c>
      <c r="H478">
        <v>5</v>
      </c>
      <c r="I478" t="s">
        <v>17</v>
      </c>
      <c r="J478">
        <v>1</v>
      </c>
      <c r="K478">
        <v>4.6097099999999998</v>
      </c>
      <c r="L478">
        <v>-74.08175</v>
      </c>
    </row>
    <row r="479" spans="1:12" x14ac:dyDescent="0.25">
      <c r="A479" t="s">
        <v>127</v>
      </c>
      <c r="B479" t="s">
        <v>13</v>
      </c>
      <c r="C479">
        <v>1165200</v>
      </c>
      <c r="D479">
        <v>60200</v>
      </c>
      <c r="E479" t="s">
        <v>483</v>
      </c>
      <c r="F479" t="s">
        <v>35</v>
      </c>
      <c r="G479" t="s">
        <v>31</v>
      </c>
      <c r="H479">
        <v>5</v>
      </c>
      <c r="I479" t="s">
        <v>32</v>
      </c>
      <c r="J479">
        <v>1</v>
      </c>
      <c r="K479">
        <v>3.4372199999999999</v>
      </c>
      <c r="L479">
        <v>-76.522499999999994</v>
      </c>
    </row>
    <row r="480" spans="1:12" x14ac:dyDescent="0.25">
      <c r="A480" t="s">
        <v>148</v>
      </c>
      <c r="B480" t="s">
        <v>13</v>
      </c>
      <c r="C480">
        <v>2533200</v>
      </c>
      <c r="D480">
        <v>133100</v>
      </c>
      <c r="E480" t="s">
        <v>484</v>
      </c>
      <c r="F480" t="s">
        <v>47</v>
      </c>
      <c r="G480" t="s">
        <v>27</v>
      </c>
      <c r="H480">
        <v>4</v>
      </c>
      <c r="I480" t="s">
        <v>17</v>
      </c>
      <c r="J480">
        <v>1</v>
      </c>
      <c r="K480">
        <v>10.39972</v>
      </c>
      <c r="L480">
        <v>-75.514439999999993</v>
      </c>
    </row>
    <row r="481" spans="1:12" x14ac:dyDescent="0.25">
      <c r="A481" t="s">
        <v>124</v>
      </c>
      <c r="B481" t="s">
        <v>19</v>
      </c>
      <c r="C481">
        <v>678600</v>
      </c>
      <c r="D481">
        <v>36800</v>
      </c>
      <c r="E481" t="s">
        <v>485</v>
      </c>
      <c r="F481" t="s">
        <v>21</v>
      </c>
      <c r="G481" t="s">
        <v>22</v>
      </c>
      <c r="H481">
        <v>5</v>
      </c>
      <c r="I481" t="s">
        <v>17</v>
      </c>
      <c r="J481">
        <v>3</v>
      </c>
      <c r="K481">
        <v>6.2518399999999996</v>
      </c>
      <c r="L481">
        <v>-75.563590000000005</v>
      </c>
    </row>
    <row r="482" spans="1:12" x14ac:dyDescent="0.25">
      <c r="A482" t="s">
        <v>89</v>
      </c>
      <c r="B482" t="s">
        <v>62</v>
      </c>
      <c r="C482">
        <v>15200</v>
      </c>
      <c r="D482">
        <v>6100</v>
      </c>
      <c r="E482" t="s">
        <v>165</v>
      </c>
      <c r="F482" t="s">
        <v>93</v>
      </c>
      <c r="G482" t="s">
        <v>22</v>
      </c>
      <c r="H482">
        <v>4</v>
      </c>
      <c r="I482" t="s">
        <v>32</v>
      </c>
      <c r="J482">
        <v>1</v>
      </c>
      <c r="K482">
        <v>6.2518399999999996</v>
      </c>
      <c r="L482">
        <v>-75.563590000000005</v>
      </c>
    </row>
    <row r="483" spans="1:12" x14ac:dyDescent="0.25">
      <c r="A483" t="s">
        <v>124</v>
      </c>
      <c r="B483" t="s">
        <v>19</v>
      </c>
      <c r="C483">
        <v>624000</v>
      </c>
      <c r="D483">
        <v>42000</v>
      </c>
      <c r="E483" t="s">
        <v>415</v>
      </c>
      <c r="F483" t="s">
        <v>160</v>
      </c>
      <c r="G483" t="s">
        <v>22</v>
      </c>
      <c r="H483">
        <v>4</v>
      </c>
      <c r="I483" t="s">
        <v>17</v>
      </c>
      <c r="J483">
        <v>3</v>
      </c>
      <c r="K483">
        <v>6.2518399999999996</v>
      </c>
      <c r="L483">
        <v>-75.563590000000005</v>
      </c>
    </row>
    <row r="484" spans="1:12" x14ac:dyDescent="0.25">
      <c r="A484" t="s">
        <v>84</v>
      </c>
      <c r="B484" t="s">
        <v>58</v>
      </c>
      <c r="C484">
        <v>170800</v>
      </c>
      <c r="D484">
        <v>7300</v>
      </c>
      <c r="E484" t="s">
        <v>486</v>
      </c>
      <c r="F484" t="s">
        <v>47</v>
      </c>
      <c r="G484" t="s">
        <v>16</v>
      </c>
      <c r="H484">
        <v>4</v>
      </c>
      <c r="I484" t="s">
        <v>32</v>
      </c>
      <c r="J484">
        <v>1</v>
      </c>
      <c r="K484">
        <v>4.6097099999999998</v>
      </c>
      <c r="L484">
        <v>-74.08175</v>
      </c>
    </row>
    <row r="485" spans="1:12" x14ac:dyDescent="0.25">
      <c r="A485" t="s">
        <v>133</v>
      </c>
      <c r="B485" t="s">
        <v>24</v>
      </c>
      <c r="C485">
        <v>16300</v>
      </c>
      <c r="D485">
        <v>0</v>
      </c>
      <c r="E485" t="s">
        <v>487</v>
      </c>
      <c r="F485" t="s">
        <v>96</v>
      </c>
      <c r="G485" t="s">
        <v>16</v>
      </c>
      <c r="H485">
        <v>5</v>
      </c>
      <c r="I485" t="s">
        <v>32</v>
      </c>
      <c r="J485">
        <v>1</v>
      </c>
      <c r="K485">
        <v>4.6097099999999998</v>
      </c>
      <c r="L485">
        <v>-74.08175</v>
      </c>
    </row>
    <row r="486" spans="1:12" x14ac:dyDescent="0.25">
      <c r="A486" t="s">
        <v>64</v>
      </c>
      <c r="B486" t="s">
        <v>65</v>
      </c>
      <c r="C486">
        <v>38000</v>
      </c>
      <c r="D486">
        <v>6700</v>
      </c>
      <c r="E486" t="s">
        <v>488</v>
      </c>
      <c r="F486" t="s">
        <v>43</v>
      </c>
      <c r="G486" t="s">
        <v>16</v>
      </c>
      <c r="H486">
        <v>5</v>
      </c>
      <c r="I486" t="s">
        <v>17</v>
      </c>
      <c r="J486">
        <v>1</v>
      </c>
      <c r="K486">
        <v>4.6097099999999998</v>
      </c>
      <c r="L486">
        <v>-74.08175</v>
      </c>
    </row>
    <row r="487" spans="1:12" x14ac:dyDescent="0.25">
      <c r="A487" t="s">
        <v>266</v>
      </c>
      <c r="B487" t="s">
        <v>13</v>
      </c>
      <c r="C487">
        <v>1498500</v>
      </c>
      <c r="D487">
        <v>78000</v>
      </c>
      <c r="E487" t="s">
        <v>489</v>
      </c>
      <c r="F487" t="s">
        <v>15</v>
      </c>
      <c r="G487" t="s">
        <v>16</v>
      </c>
      <c r="H487">
        <v>5</v>
      </c>
      <c r="I487" t="s">
        <v>17</v>
      </c>
      <c r="J487">
        <v>2</v>
      </c>
      <c r="K487">
        <v>4.6097099999999998</v>
      </c>
      <c r="L487">
        <v>-74.08175</v>
      </c>
    </row>
    <row r="488" spans="1:12" x14ac:dyDescent="0.25">
      <c r="A488" t="s">
        <v>74</v>
      </c>
      <c r="B488" t="s">
        <v>62</v>
      </c>
      <c r="C488">
        <v>42900</v>
      </c>
      <c r="D488">
        <v>2700</v>
      </c>
      <c r="E488" t="s">
        <v>490</v>
      </c>
      <c r="F488" t="s">
        <v>52</v>
      </c>
      <c r="G488" t="s">
        <v>31</v>
      </c>
      <c r="H488">
        <v>3</v>
      </c>
      <c r="I488" t="s">
        <v>17</v>
      </c>
      <c r="J488">
        <v>2</v>
      </c>
      <c r="K488">
        <v>3.4372199999999999</v>
      </c>
      <c r="L488">
        <v>-76.522499999999994</v>
      </c>
    </row>
    <row r="489" spans="1:12" x14ac:dyDescent="0.25">
      <c r="A489" t="s">
        <v>118</v>
      </c>
      <c r="B489" t="s">
        <v>86</v>
      </c>
      <c r="C489">
        <v>665400</v>
      </c>
      <c r="D489">
        <v>35600</v>
      </c>
      <c r="E489" t="s">
        <v>491</v>
      </c>
      <c r="F489" t="s">
        <v>35</v>
      </c>
      <c r="G489" t="s">
        <v>22</v>
      </c>
      <c r="H489">
        <v>2</v>
      </c>
      <c r="I489" t="s">
        <v>17</v>
      </c>
      <c r="J489">
        <v>8</v>
      </c>
      <c r="K489">
        <v>6.2518399999999996</v>
      </c>
      <c r="L489">
        <v>-75.563590000000005</v>
      </c>
    </row>
    <row r="490" spans="1:12" x14ac:dyDescent="0.25">
      <c r="A490" t="s">
        <v>18</v>
      </c>
      <c r="B490" t="s">
        <v>19</v>
      </c>
      <c r="C490">
        <v>176100</v>
      </c>
      <c r="D490">
        <v>9600</v>
      </c>
      <c r="E490" t="s">
        <v>492</v>
      </c>
      <c r="F490" t="s">
        <v>93</v>
      </c>
      <c r="G490" t="s">
        <v>16</v>
      </c>
      <c r="H490">
        <v>3</v>
      </c>
      <c r="I490" t="s">
        <v>17</v>
      </c>
      <c r="J490">
        <v>4</v>
      </c>
      <c r="K490">
        <v>4.6097099999999998</v>
      </c>
      <c r="L490">
        <v>-74.08175</v>
      </c>
    </row>
    <row r="491" spans="1:12" x14ac:dyDescent="0.25">
      <c r="A491" t="s">
        <v>98</v>
      </c>
      <c r="B491" t="s">
        <v>19</v>
      </c>
      <c r="C491">
        <v>554300</v>
      </c>
      <c r="D491">
        <v>30600</v>
      </c>
      <c r="E491" t="s">
        <v>493</v>
      </c>
      <c r="F491" t="s">
        <v>35</v>
      </c>
      <c r="G491" t="s">
        <v>31</v>
      </c>
      <c r="H491">
        <v>4</v>
      </c>
      <c r="I491" t="s">
        <v>32</v>
      </c>
      <c r="J491">
        <v>1</v>
      </c>
      <c r="K491">
        <v>3.4372199999999999</v>
      </c>
      <c r="L491">
        <v>-76.522499999999994</v>
      </c>
    </row>
    <row r="492" spans="1:12" x14ac:dyDescent="0.25">
      <c r="A492" t="s">
        <v>41</v>
      </c>
      <c r="B492" t="s">
        <v>29</v>
      </c>
      <c r="C492">
        <v>1283500</v>
      </c>
      <c r="D492">
        <v>69000</v>
      </c>
      <c r="E492" t="s">
        <v>494</v>
      </c>
      <c r="F492" t="s">
        <v>43</v>
      </c>
      <c r="G492" t="s">
        <v>16</v>
      </c>
      <c r="H492">
        <v>5</v>
      </c>
      <c r="I492" t="s">
        <v>32</v>
      </c>
      <c r="J492">
        <v>1</v>
      </c>
      <c r="K492">
        <v>4.6097099999999998</v>
      </c>
      <c r="L492">
        <v>-74.08175</v>
      </c>
    </row>
    <row r="493" spans="1:12" x14ac:dyDescent="0.25">
      <c r="A493" t="s">
        <v>214</v>
      </c>
      <c r="B493" t="s">
        <v>19</v>
      </c>
      <c r="C493">
        <v>131100</v>
      </c>
      <c r="D493">
        <v>7200</v>
      </c>
      <c r="E493" t="s">
        <v>245</v>
      </c>
      <c r="F493" t="s">
        <v>88</v>
      </c>
      <c r="G493" t="s">
        <v>22</v>
      </c>
      <c r="H493">
        <v>1</v>
      </c>
      <c r="I493" t="s">
        <v>38</v>
      </c>
      <c r="J493">
        <v>1</v>
      </c>
      <c r="K493">
        <v>6.2518399999999996</v>
      </c>
      <c r="L493">
        <v>-75.563590000000005</v>
      </c>
    </row>
    <row r="494" spans="1:12" x14ac:dyDescent="0.25">
      <c r="A494" t="s">
        <v>39</v>
      </c>
      <c r="B494" t="s">
        <v>24</v>
      </c>
      <c r="C494">
        <v>39800</v>
      </c>
      <c r="D494">
        <v>4500</v>
      </c>
      <c r="E494" t="s">
        <v>495</v>
      </c>
      <c r="F494" t="s">
        <v>26</v>
      </c>
      <c r="G494" t="s">
        <v>22</v>
      </c>
      <c r="H494">
        <v>4</v>
      </c>
      <c r="I494" t="s">
        <v>17</v>
      </c>
      <c r="J494">
        <v>1</v>
      </c>
      <c r="K494">
        <v>6.2518399999999996</v>
      </c>
      <c r="L494">
        <v>-75.563590000000005</v>
      </c>
    </row>
    <row r="495" spans="1:12" x14ac:dyDescent="0.25">
      <c r="A495" t="s">
        <v>67</v>
      </c>
      <c r="B495" t="s">
        <v>62</v>
      </c>
      <c r="C495">
        <v>59800</v>
      </c>
      <c r="D495">
        <v>3400</v>
      </c>
      <c r="E495" t="s">
        <v>496</v>
      </c>
      <c r="F495" t="s">
        <v>52</v>
      </c>
      <c r="G495" t="s">
        <v>22</v>
      </c>
      <c r="H495">
        <v>5</v>
      </c>
      <c r="I495" t="s">
        <v>17</v>
      </c>
      <c r="J495">
        <v>6</v>
      </c>
      <c r="K495">
        <v>6.2518399999999996</v>
      </c>
      <c r="L495">
        <v>-75.563590000000005</v>
      </c>
    </row>
    <row r="496" spans="1:12" x14ac:dyDescent="0.25">
      <c r="A496" t="s">
        <v>297</v>
      </c>
      <c r="B496" t="s">
        <v>86</v>
      </c>
      <c r="C496">
        <v>80900</v>
      </c>
      <c r="D496">
        <v>6700</v>
      </c>
      <c r="E496" t="s">
        <v>497</v>
      </c>
      <c r="F496" t="s">
        <v>88</v>
      </c>
      <c r="G496" t="s">
        <v>16</v>
      </c>
      <c r="H496">
        <v>5</v>
      </c>
      <c r="I496" t="s">
        <v>17</v>
      </c>
      <c r="J496">
        <v>1</v>
      </c>
      <c r="K496">
        <v>4.6097099999999998</v>
      </c>
      <c r="L496">
        <v>-74.08175</v>
      </c>
    </row>
    <row r="497" spans="1:12" x14ac:dyDescent="0.25">
      <c r="A497" t="s">
        <v>80</v>
      </c>
      <c r="B497" t="s">
        <v>65</v>
      </c>
      <c r="C497">
        <v>43900</v>
      </c>
      <c r="D497">
        <v>3000</v>
      </c>
      <c r="E497" t="s">
        <v>498</v>
      </c>
      <c r="F497" t="s">
        <v>76</v>
      </c>
      <c r="G497" t="s">
        <v>16</v>
      </c>
      <c r="H497">
        <v>5</v>
      </c>
      <c r="I497" t="s">
        <v>17</v>
      </c>
      <c r="J497">
        <v>1</v>
      </c>
      <c r="K497">
        <v>4.6097099999999998</v>
      </c>
      <c r="L497">
        <v>-74.08175</v>
      </c>
    </row>
    <row r="498" spans="1:12" x14ac:dyDescent="0.25">
      <c r="A498" t="s">
        <v>158</v>
      </c>
      <c r="B498" t="s">
        <v>62</v>
      </c>
      <c r="C498">
        <v>64300</v>
      </c>
      <c r="D498">
        <v>1600</v>
      </c>
      <c r="E498" t="s">
        <v>499</v>
      </c>
      <c r="F498" t="s">
        <v>52</v>
      </c>
      <c r="G498" t="s">
        <v>16</v>
      </c>
      <c r="H498">
        <v>1</v>
      </c>
      <c r="I498" t="s">
        <v>38</v>
      </c>
      <c r="J498">
        <v>1</v>
      </c>
      <c r="K498">
        <v>4.6097099999999998</v>
      </c>
      <c r="L498">
        <v>-74.08175</v>
      </c>
    </row>
    <row r="499" spans="1:12" x14ac:dyDescent="0.25">
      <c r="A499" t="s">
        <v>12</v>
      </c>
      <c r="B499" t="s">
        <v>13</v>
      </c>
      <c r="C499">
        <v>158100</v>
      </c>
      <c r="D499">
        <v>9100</v>
      </c>
      <c r="E499" t="s">
        <v>244</v>
      </c>
      <c r="F499" t="s">
        <v>54</v>
      </c>
      <c r="G499" t="s">
        <v>91</v>
      </c>
      <c r="H499">
        <v>5</v>
      </c>
      <c r="I499" t="s">
        <v>17</v>
      </c>
      <c r="J499">
        <v>2</v>
      </c>
      <c r="K499">
        <v>10.968540000000001</v>
      </c>
      <c r="L499">
        <v>-74.781319999999994</v>
      </c>
    </row>
    <row r="500" spans="1:12" x14ac:dyDescent="0.25">
      <c r="A500" t="s">
        <v>33</v>
      </c>
      <c r="B500" t="s">
        <v>19</v>
      </c>
      <c r="C500">
        <v>301800</v>
      </c>
      <c r="D500">
        <v>20900</v>
      </c>
      <c r="E500" t="s">
        <v>500</v>
      </c>
      <c r="F500" t="s">
        <v>130</v>
      </c>
      <c r="G500" t="s">
        <v>27</v>
      </c>
      <c r="H500">
        <v>1</v>
      </c>
      <c r="I500" t="s">
        <v>17</v>
      </c>
      <c r="J500">
        <v>8</v>
      </c>
      <c r="K500">
        <v>10.39972</v>
      </c>
      <c r="L500">
        <v>-75.514439999999993</v>
      </c>
    </row>
    <row r="501" spans="1:12" x14ac:dyDescent="0.25">
      <c r="A501" t="s">
        <v>36</v>
      </c>
      <c r="B501" t="s">
        <v>24</v>
      </c>
      <c r="C501">
        <v>42900</v>
      </c>
      <c r="D501">
        <v>2700</v>
      </c>
      <c r="E501" t="s">
        <v>501</v>
      </c>
      <c r="F501" t="s">
        <v>35</v>
      </c>
      <c r="G501" t="s">
        <v>16</v>
      </c>
      <c r="H501">
        <v>5</v>
      </c>
      <c r="I501" t="s">
        <v>17</v>
      </c>
      <c r="J501">
        <v>2</v>
      </c>
      <c r="K501">
        <v>4.6097099999999998</v>
      </c>
      <c r="L501">
        <v>-74.08175</v>
      </c>
    </row>
    <row r="502" spans="1:12" x14ac:dyDescent="0.25">
      <c r="A502" t="s">
        <v>48</v>
      </c>
      <c r="B502" t="s">
        <v>24</v>
      </c>
      <c r="C502">
        <v>55700</v>
      </c>
      <c r="D502">
        <v>1200</v>
      </c>
      <c r="E502" t="s">
        <v>502</v>
      </c>
      <c r="F502" t="s">
        <v>15</v>
      </c>
      <c r="G502" t="s">
        <v>16</v>
      </c>
      <c r="H502">
        <v>5</v>
      </c>
      <c r="I502" t="s">
        <v>17</v>
      </c>
      <c r="J502">
        <v>4</v>
      </c>
      <c r="K502">
        <v>4.6097099999999998</v>
      </c>
      <c r="L502">
        <v>-74.08175</v>
      </c>
    </row>
    <row r="503" spans="1:12" x14ac:dyDescent="0.25">
      <c r="A503" t="s">
        <v>68</v>
      </c>
      <c r="B503" t="s">
        <v>24</v>
      </c>
      <c r="C503">
        <v>22900</v>
      </c>
      <c r="D503">
        <v>0</v>
      </c>
      <c r="E503" t="s">
        <v>503</v>
      </c>
      <c r="F503" t="s">
        <v>43</v>
      </c>
      <c r="G503" t="s">
        <v>31</v>
      </c>
      <c r="H503">
        <v>5</v>
      </c>
      <c r="I503" t="s">
        <v>32</v>
      </c>
      <c r="J503">
        <v>1</v>
      </c>
      <c r="K503">
        <v>3.4372199999999999</v>
      </c>
      <c r="L503">
        <v>-76.522499999999994</v>
      </c>
    </row>
    <row r="504" spans="1:12" x14ac:dyDescent="0.25">
      <c r="A504" t="s">
        <v>78</v>
      </c>
      <c r="B504" t="s">
        <v>19</v>
      </c>
      <c r="C504">
        <v>227500</v>
      </c>
      <c r="D504">
        <v>10300</v>
      </c>
      <c r="E504" t="s">
        <v>504</v>
      </c>
      <c r="F504" t="s">
        <v>47</v>
      </c>
      <c r="G504" t="s">
        <v>16</v>
      </c>
      <c r="H504">
        <v>5</v>
      </c>
      <c r="I504" t="s">
        <v>17</v>
      </c>
      <c r="J504">
        <v>3</v>
      </c>
      <c r="K504">
        <v>4.6097099999999998</v>
      </c>
      <c r="L504">
        <v>-74.08175</v>
      </c>
    </row>
    <row r="505" spans="1:12" x14ac:dyDescent="0.25">
      <c r="A505" t="s">
        <v>196</v>
      </c>
      <c r="B505" t="s">
        <v>13</v>
      </c>
      <c r="C505">
        <v>882200</v>
      </c>
      <c r="D505">
        <v>52800</v>
      </c>
      <c r="E505" t="s">
        <v>248</v>
      </c>
      <c r="F505" t="s">
        <v>52</v>
      </c>
      <c r="G505" t="s">
        <v>22</v>
      </c>
      <c r="H505">
        <v>5</v>
      </c>
      <c r="I505" t="s">
        <v>17</v>
      </c>
      <c r="J505">
        <v>2</v>
      </c>
      <c r="K505">
        <v>6.2518399999999996</v>
      </c>
      <c r="L505">
        <v>-75.563590000000005</v>
      </c>
    </row>
    <row r="506" spans="1:12" x14ac:dyDescent="0.25">
      <c r="A506" t="s">
        <v>103</v>
      </c>
      <c r="B506" t="s">
        <v>13</v>
      </c>
      <c r="C506">
        <v>236200</v>
      </c>
      <c r="D506">
        <v>19800</v>
      </c>
      <c r="E506" t="s">
        <v>451</v>
      </c>
      <c r="F506" t="s">
        <v>15</v>
      </c>
      <c r="G506" t="s">
        <v>22</v>
      </c>
      <c r="H506">
        <v>4</v>
      </c>
      <c r="I506" t="s">
        <v>146</v>
      </c>
      <c r="J506">
        <v>1</v>
      </c>
      <c r="K506">
        <v>6.2518399999999996</v>
      </c>
      <c r="L506">
        <v>-75.563590000000005</v>
      </c>
    </row>
    <row r="507" spans="1:12" x14ac:dyDescent="0.25">
      <c r="A507" t="s">
        <v>55</v>
      </c>
      <c r="B507" t="s">
        <v>13</v>
      </c>
      <c r="C507">
        <v>76500</v>
      </c>
      <c r="D507">
        <v>4700</v>
      </c>
      <c r="E507" t="s">
        <v>51</v>
      </c>
      <c r="F507" t="s">
        <v>96</v>
      </c>
      <c r="G507" t="s">
        <v>22</v>
      </c>
      <c r="H507">
        <v>1</v>
      </c>
      <c r="I507" t="s">
        <v>17</v>
      </c>
      <c r="J507">
        <v>1</v>
      </c>
      <c r="K507">
        <v>6.2518399999999996</v>
      </c>
      <c r="L507">
        <v>-75.563590000000005</v>
      </c>
    </row>
    <row r="508" spans="1:12" x14ac:dyDescent="0.25">
      <c r="A508" t="s">
        <v>55</v>
      </c>
      <c r="B508" t="s">
        <v>13</v>
      </c>
      <c r="C508">
        <v>101100</v>
      </c>
      <c r="D508">
        <v>3600</v>
      </c>
      <c r="E508" t="s">
        <v>505</v>
      </c>
      <c r="F508" t="s">
        <v>15</v>
      </c>
      <c r="G508" t="s">
        <v>22</v>
      </c>
      <c r="H508">
        <v>5</v>
      </c>
      <c r="I508" t="s">
        <v>17</v>
      </c>
      <c r="J508">
        <v>5</v>
      </c>
      <c r="K508">
        <v>6.2518399999999996</v>
      </c>
      <c r="L508">
        <v>-75.563590000000005</v>
      </c>
    </row>
    <row r="509" spans="1:12" x14ac:dyDescent="0.25">
      <c r="A509" t="s">
        <v>36</v>
      </c>
      <c r="B509" t="s">
        <v>24</v>
      </c>
      <c r="C509">
        <v>26800</v>
      </c>
      <c r="D509">
        <v>1600</v>
      </c>
      <c r="E509" t="s">
        <v>506</v>
      </c>
      <c r="F509" t="s">
        <v>26</v>
      </c>
      <c r="G509" t="s">
        <v>16</v>
      </c>
      <c r="H509">
        <v>5</v>
      </c>
      <c r="I509" t="s">
        <v>38</v>
      </c>
      <c r="J509">
        <v>1</v>
      </c>
      <c r="K509">
        <v>4.6097099999999998</v>
      </c>
      <c r="L509">
        <v>-74.08175</v>
      </c>
    </row>
    <row r="510" spans="1:12" x14ac:dyDescent="0.25">
      <c r="A510" t="s">
        <v>98</v>
      </c>
      <c r="B510" t="s">
        <v>19</v>
      </c>
      <c r="C510">
        <v>313400</v>
      </c>
      <c r="D510">
        <v>14900</v>
      </c>
      <c r="E510" t="s">
        <v>507</v>
      </c>
      <c r="F510" t="s">
        <v>26</v>
      </c>
      <c r="G510" t="s">
        <v>278</v>
      </c>
      <c r="H510">
        <v>5</v>
      </c>
      <c r="I510" t="s">
        <v>17</v>
      </c>
      <c r="J510">
        <v>2</v>
      </c>
      <c r="K510">
        <v>-4.2152799999999999</v>
      </c>
      <c r="L510">
        <v>-69.940560000000005</v>
      </c>
    </row>
    <row r="511" spans="1:12" x14ac:dyDescent="0.25">
      <c r="A511" t="s">
        <v>28</v>
      </c>
      <c r="B511" t="s">
        <v>29</v>
      </c>
      <c r="C511">
        <v>582500</v>
      </c>
      <c r="D511">
        <v>29200</v>
      </c>
      <c r="E511" t="s">
        <v>508</v>
      </c>
      <c r="F511" t="s">
        <v>96</v>
      </c>
      <c r="G511" t="s">
        <v>91</v>
      </c>
      <c r="H511">
        <v>5</v>
      </c>
      <c r="I511" t="s">
        <v>38</v>
      </c>
      <c r="J511">
        <v>1</v>
      </c>
      <c r="K511">
        <v>10.968540000000001</v>
      </c>
      <c r="L511">
        <v>-74.781319999999994</v>
      </c>
    </row>
    <row r="512" spans="1:12" x14ac:dyDescent="0.25">
      <c r="A512" t="s">
        <v>64</v>
      </c>
      <c r="B512" t="s">
        <v>65</v>
      </c>
      <c r="C512">
        <v>50300</v>
      </c>
      <c r="D512">
        <v>900</v>
      </c>
      <c r="E512" t="s">
        <v>250</v>
      </c>
      <c r="F512" t="s">
        <v>93</v>
      </c>
      <c r="G512" t="s">
        <v>22</v>
      </c>
      <c r="H512">
        <v>1</v>
      </c>
      <c r="I512" t="s">
        <v>17</v>
      </c>
      <c r="J512">
        <v>3</v>
      </c>
      <c r="K512">
        <v>6.2518399999999996</v>
      </c>
      <c r="L512">
        <v>-75.563590000000005</v>
      </c>
    </row>
    <row r="513" spans="1:12" x14ac:dyDescent="0.25">
      <c r="A513" t="s">
        <v>33</v>
      </c>
      <c r="B513" t="s">
        <v>19</v>
      </c>
      <c r="C513">
        <v>481600</v>
      </c>
      <c r="D513">
        <v>30300</v>
      </c>
      <c r="E513" t="s">
        <v>509</v>
      </c>
      <c r="F513" t="s">
        <v>130</v>
      </c>
      <c r="G513" t="s">
        <v>60</v>
      </c>
      <c r="H513">
        <v>2</v>
      </c>
      <c r="I513" t="s">
        <v>32</v>
      </c>
      <c r="J513">
        <v>1</v>
      </c>
      <c r="K513">
        <v>4.8133299999999997</v>
      </c>
      <c r="L513">
        <v>-75.696110000000004</v>
      </c>
    </row>
    <row r="514" spans="1:12" x14ac:dyDescent="0.25">
      <c r="A514" t="s">
        <v>155</v>
      </c>
      <c r="B514" t="s">
        <v>62</v>
      </c>
      <c r="C514">
        <v>107100</v>
      </c>
      <c r="D514">
        <v>8100</v>
      </c>
      <c r="E514" t="s">
        <v>510</v>
      </c>
      <c r="F514" t="s">
        <v>47</v>
      </c>
      <c r="G514" t="s">
        <v>60</v>
      </c>
      <c r="H514">
        <v>5</v>
      </c>
      <c r="I514" t="s">
        <v>32</v>
      </c>
      <c r="J514">
        <v>1</v>
      </c>
      <c r="K514">
        <v>4.8133299999999997</v>
      </c>
      <c r="L514">
        <v>-75.696110000000004</v>
      </c>
    </row>
    <row r="515" spans="1:12" x14ac:dyDescent="0.25">
      <c r="A515" t="s">
        <v>78</v>
      </c>
      <c r="B515" t="s">
        <v>19</v>
      </c>
      <c r="C515">
        <v>264900</v>
      </c>
      <c r="D515">
        <v>14500</v>
      </c>
      <c r="E515" t="s">
        <v>511</v>
      </c>
      <c r="F515" t="s">
        <v>96</v>
      </c>
      <c r="G515" t="s">
        <v>16</v>
      </c>
      <c r="H515">
        <v>5</v>
      </c>
      <c r="I515" t="s">
        <v>32</v>
      </c>
      <c r="J515">
        <v>1</v>
      </c>
      <c r="K515">
        <v>4.6097099999999998</v>
      </c>
      <c r="L515">
        <v>-74.08175</v>
      </c>
    </row>
    <row r="516" spans="1:12" x14ac:dyDescent="0.25">
      <c r="A516" t="s">
        <v>124</v>
      </c>
      <c r="B516" t="s">
        <v>19</v>
      </c>
      <c r="C516">
        <v>654200</v>
      </c>
      <c r="D516">
        <v>40700</v>
      </c>
      <c r="E516" t="s">
        <v>512</v>
      </c>
      <c r="F516" t="s">
        <v>88</v>
      </c>
      <c r="G516" t="s">
        <v>161</v>
      </c>
      <c r="H516">
        <v>4</v>
      </c>
      <c r="I516" t="s">
        <v>17</v>
      </c>
      <c r="J516">
        <v>1</v>
      </c>
      <c r="K516">
        <v>7.1253900000000003</v>
      </c>
      <c r="L516">
        <v>-73.119799999999998</v>
      </c>
    </row>
    <row r="517" spans="1:12" x14ac:dyDescent="0.25">
      <c r="A517" t="s">
        <v>98</v>
      </c>
      <c r="B517" t="s">
        <v>19</v>
      </c>
      <c r="C517">
        <v>403100</v>
      </c>
      <c r="D517">
        <v>19700</v>
      </c>
      <c r="E517" t="s">
        <v>513</v>
      </c>
      <c r="F517" t="s">
        <v>35</v>
      </c>
      <c r="G517" t="s">
        <v>16</v>
      </c>
      <c r="H517">
        <v>5</v>
      </c>
      <c r="I517" t="s">
        <v>17</v>
      </c>
      <c r="J517">
        <v>5</v>
      </c>
      <c r="K517">
        <v>4.6097099999999998</v>
      </c>
      <c r="L517">
        <v>-74.08175</v>
      </c>
    </row>
    <row r="518" spans="1:12" x14ac:dyDescent="0.25">
      <c r="A518" t="s">
        <v>61</v>
      </c>
      <c r="B518" t="s">
        <v>62</v>
      </c>
      <c r="C518">
        <v>460800</v>
      </c>
      <c r="D518">
        <v>24900</v>
      </c>
      <c r="E518" t="s">
        <v>246</v>
      </c>
      <c r="F518" t="s">
        <v>96</v>
      </c>
      <c r="G518" t="s">
        <v>31</v>
      </c>
      <c r="H518">
        <v>3</v>
      </c>
      <c r="I518" t="s">
        <v>17</v>
      </c>
      <c r="J518">
        <v>5</v>
      </c>
      <c r="K518">
        <v>3.4372199999999999</v>
      </c>
      <c r="L518">
        <v>-76.522499999999994</v>
      </c>
    </row>
    <row r="519" spans="1:12" x14ac:dyDescent="0.25">
      <c r="A519" t="s">
        <v>133</v>
      </c>
      <c r="B519" t="s">
        <v>24</v>
      </c>
      <c r="C519">
        <v>19900</v>
      </c>
      <c r="D519">
        <v>1300</v>
      </c>
      <c r="E519" t="s">
        <v>514</v>
      </c>
      <c r="F519" t="s">
        <v>160</v>
      </c>
      <c r="G519" t="s">
        <v>16</v>
      </c>
      <c r="H519">
        <v>4</v>
      </c>
      <c r="I519" t="s">
        <v>17</v>
      </c>
      <c r="J519">
        <v>1</v>
      </c>
      <c r="K519">
        <v>4.6097099999999998</v>
      </c>
      <c r="L519">
        <v>-74.08175</v>
      </c>
    </row>
    <row r="520" spans="1:12" x14ac:dyDescent="0.25">
      <c r="A520" t="s">
        <v>105</v>
      </c>
      <c r="B520" t="s">
        <v>19</v>
      </c>
      <c r="C520">
        <v>268200</v>
      </c>
      <c r="D520">
        <v>12500</v>
      </c>
      <c r="E520" t="s">
        <v>515</v>
      </c>
      <c r="F520" t="s">
        <v>54</v>
      </c>
      <c r="G520" t="s">
        <v>22</v>
      </c>
      <c r="H520">
        <v>4</v>
      </c>
      <c r="I520" t="s">
        <v>17</v>
      </c>
      <c r="J520">
        <v>5</v>
      </c>
      <c r="K520">
        <v>6.2518399999999996</v>
      </c>
      <c r="L520">
        <v>-75.563590000000005</v>
      </c>
    </row>
    <row r="521" spans="1:12" x14ac:dyDescent="0.25">
      <c r="A521" t="s">
        <v>214</v>
      </c>
      <c r="B521" t="s">
        <v>19</v>
      </c>
      <c r="C521">
        <v>202400</v>
      </c>
      <c r="D521">
        <v>9000</v>
      </c>
      <c r="E521" t="s">
        <v>286</v>
      </c>
      <c r="F521" t="s">
        <v>160</v>
      </c>
      <c r="G521" t="s">
        <v>16</v>
      </c>
      <c r="H521">
        <v>5</v>
      </c>
      <c r="I521" t="s">
        <v>32</v>
      </c>
      <c r="J521">
        <v>1</v>
      </c>
      <c r="K521">
        <v>4.6097099999999998</v>
      </c>
      <c r="L521">
        <v>-74.08175</v>
      </c>
    </row>
    <row r="522" spans="1:12" x14ac:dyDescent="0.25">
      <c r="A522" t="s">
        <v>122</v>
      </c>
      <c r="B522" t="s">
        <v>29</v>
      </c>
      <c r="C522">
        <v>1350500</v>
      </c>
      <c r="D522">
        <v>70100</v>
      </c>
      <c r="E522" t="s">
        <v>40</v>
      </c>
      <c r="F522" t="s">
        <v>96</v>
      </c>
      <c r="G522" t="s">
        <v>16</v>
      </c>
      <c r="H522">
        <v>5</v>
      </c>
      <c r="I522" t="s">
        <v>17</v>
      </c>
      <c r="J522">
        <v>3</v>
      </c>
      <c r="K522">
        <v>4.6097099999999998</v>
      </c>
      <c r="L522">
        <v>-74.08175</v>
      </c>
    </row>
    <row r="523" spans="1:12" x14ac:dyDescent="0.25">
      <c r="A523" t="s">
        <v>82</v>
      </c>
      <c r="B523" t="s">
        <v>58</v>
      </c>
      <c r="C523">
        <v>30600</v>
      </c>
      <c r="D523">
        <v>2000</v>
      </c>
      <c r="E523" t="s">
        <v>360</v>
      </c>
      <c r="F523" t="s">
        <v>93</v>
      </c>
      <c r="G523" t="s">
        <v>31</v>
      </c>
      <c r="H523">
        <v>4</v>
      </c>
      <c r="I523" t="s">
        <v>17</v>
      </c>
      <c r="J523">
        <v>3</v>
      </c>
      <c r="K523">
        <v>3.4372199999999999</v>
      </c>
      <c r="L523">
        <v>-76.522499999999994</v>
      </c>
    </row>
    <row r="524" spans="1:12" x14ac:dyDescent="0.25">
      <c r="A524" t="s">
        <v>113</v>
      </c>
      <c r="B524" t="s">
        <v>24</v>
      </c>
      <c r="C524">
        <v>15800</v>
      </c>
      <c r="D524">
        <v>0</v>
      </c>
      <c r="E524" t="s">
        <v>324</v>
      </c>
      <c r="F524" t="s">
        <v>93</v>
      </c>
      <c r="G524" t="s">
        <v>22</v>
      </c>
      <c r="H524">
        <v>5</v>
      </c>
      <c r="I524" t="s">
        <v>17</v>
      </c>
      <c r="J524">
        <v>7</v>
      </c>
      <c r="K524">
        <v>6.2518399999999996</v>
      </c>
      <c r="L524">
        <v>-75.563590000000005</v>
      </c>
    </row>
    <row r="525" spans="1:12" x14ac:dyDescent="0.25">
      <c r="A525" t="s">
        <v>74</v>
      </c>
      <c r="B525" t="s">
        <v>62</v>
      </c>
      <c r="C525">
        <v>25300</v>
      </c>
      <c r="D525">
        <v>1600</v>
      </c>
      <c r="E525" t="s">
        <v>516</v>
      </c>
      <c r="F525" t="s">
        <v>76</v>
      </c>
      <c r="G525" t="s">
        <v>16</v>
      </c>
      <c r="H525">
        <v>5</v>
      </c>
      <c r="I525" t="s">
        <v>32</v>
      </c>
      <c r="J525">
        <v>1</v>
      </c>
      <c r="K525">
        <v>4.6097099999999998</v>
      </c>
      <c r="L525">
        <v>-74.08175</v>
      </c>
    </row>
    <row r="526" spans="1:12" x14ac:dyDescent="0.25">
      <c r="A526" t="s">
        <v>219</v>
      </c>
      <c r="B526" t="s">
        <v>19</v>
      </c>
      <c r="C526">
        <v>684100</v>
      </c>
      <c r="D526">
        <v>36900</v>
      </c>
      <c r="E526" t="s">
        <v>517</v>
      </c>
      <c r="F526" t="s">
        <v>96</v>
      </c>
      <c r="G526" t="s">
        <v>60</v>
      </c>
      <c r="H526">
        <v>4</v>
      </c>
      <c r="I526" t="s">
        <v>32</v>
      </c>
      <c r="J526">
        <v>1</v>
      </c>
      <c r="K526">
        <v>4.8133299999999997</v>
      </c>
      <c r="L526">
        <v>-75.696110000000004</v>
      </c>
    </row>
    <row r="527" spans="1:12" x14ac:dyDescent="0.25">
      <c r="A527" t="s">
        <v>61</v>
      </c>
      <c r="B527" t="s">
        <v>62</v>
      </c>
      <c r="C527">
        <v>450500</v>
      </c>
      <c r="D527">
        <v>22200</v>
      </c>
      <c r="E527" t="s">
        <v>186</v>
      </c>
      <c r="F527" t="s">
        <v>15</v>
      </c>
      <c r="G527" t="s">
        <v>16</v>
      </c>
      <c r="H527">
        <v>5</v>
      </c>
      <c r="I527" t="s">
        <v>32</v>
      </c>
      <c r="J527">
        <v>1</v>
      </c>
      <c r="K527">
        <v>4.6097099999999998</v>
      </c>
      <c r="L527">
        <v>-74.08175</v>
      </c>
    </row>
    <row r="528" spans="1:12" x14ac:dyDescent="0.25">
      <c r="A528" t="s">
        <v>50</v>
      </c>
      <c r="B528" t="s">
        <v>29</v>
      </c>
      <c r="C528">
        <v>2434000</v>
      </c>
      <c r="D528">
        <v>127800</v>
      </c>
      <c r="E528" t="s">
        <v>398</v>
      </c>
      <c r="F528" t="s">
        <v>35</v>
      </c>
      <c r="G528" t="s">
        <v>126</v>
      </c>
      <c r="H528">
        <v>5</v>
      </c>
      <c r="I528" t="s">
        <v>17</v>
      </c>
      <c r="J528">
        <v>5</v>
      </c>
      <c r="K528">
        <v>7.89391</v>
      </c>
      <c r="L528">
        <v>-72.507819999999995</v>
      </c>
    </row>
    <row r="529" spans="1:12" x14ac:dyDescent="0.25">
      <c r="A529" t="s">
        <v>45</v>
      </c>
      <c r="B529" t="s">
        <v>29</v>
      </c>
      <c r="C529">
        <v>1545100</v>
      </c>
      <c r="D529">
        <v>80500</v>
      </c>
      <c r="E529" t="s">
        <v>518</v>
      </c>
      <c r="F529" t="s">
        <v>96</v>
      </c>
      <c r="G529" t="s">
        <v>178</v>
      </c>
      <c r="H529">
        <v>4</v>
      </c>
      <c r="I529" t="s">
        <v>17</v>
      </c>
      <c r="J529">
        <v>5</v>
      </c>
      <c r="K529">
        <v>1.2136100000000001</v>
      </c>
      <c r="L529">
        <v>-77.281109999999998</v>
      </c>
    </row>
    <row r="530" spans="1:12" x14ac:dyDescent="0.25">
      <c r="A530" t="s">
        <v>57</v>
      </c>
      <c r="B530" t="s">
        <v>58</v>
      </c>
      <c r="C530">
        <v>90000</v>
      </c>
      <c r="D530">
        <v>3000</v>
      </c>
      <c r="E530" t="s">
        <v>519</v>
      </c>
      <c r="F530" t="s">
        <v>15</v>
      </c>
      <c r="G530" t="s">
        <v>16</v>
      </c>
      <c r="H530">
        <v>5</v>
      </c>
      <c r="I530" t="s">
        <v>17</v>
      </c>
      <c r="J530">
        <v>1</v>
      </c>
      <c r="K530">
        <v>4.6097099999999998</v>
      </c>
      <c r="L530">
        <v>-74.08175</v>
      </c>
    </row>
    <row r="531" spans="1:12" x14ac:dyDescent="0.25">
      <c r="A531" t="s">
        <v>68</v>
      </c>
      <c r="B531" t="s">
        <v>24</v>
      </c>
      <c r="C531">
        <v>31800</v>
      </c>
      <c r="D531">
        <v>0</v>
      </c>
      <c r="E531" t="s">
        <v>115</v>
      </c>
      <c r="F531" t="s">
        <v>52</v>
      </c>
      <c r="G531" t="s">
        <v>16</v>
      </c>
      <c r="H531">
        <v>5</v>
      </c>
      <c r="I531" t="s">
        <v>17</v>
      </c>
      <c r="J531">
        <v>1</v>
      </c>
      <c r="K531">
        <v>4.6097099999999998</v>
      </c>
      <c r="L531">
        <v>-74.08175</v>
      </c>
    </row>
    <row r="532" spans="1:12" x14ac:dyDescent="0.25">
      <c r="A532" t="s">
        <v>36</v>
      </c>
      <c r="B532" t="s">
        <v>24</v>
      </c>
      <c r="C532">
        <v>41500</v>
      </c>
      <c r="D532">
        <v>0</v>
      </c>
      <c r="E532" t="s">
        <v>427</v>
      </c>
      <c r="F532" t="s">
        <v>93</v>
      </c>
      <c r="G532" t="s">
        <v>91</v>
      </c>
      <c r="H532">
        <v>4</v>
      </c>
      <c r="I532" t="s">
        <v>17</v>
      </c>
      <c r="J532">
        <v>5</v>
      </c>
      <c r="K532">
        <v>10.968540000000001</v>
      </c>
      <c r="L532">
        <v>-74.781319999999994</v>
      </c>
    </row>
    <row r="533" spans="1:12" x14ac:dyDescent="0.25">
      <c r="A533" t="s">
        <v>171</v>
      </c>
      <c r="B533" t="s">
        <v>19</v>
      </c>
      <c r="C533">
        <v>188500</v>
      </c>
      <c r="D533">
        <v>8200</v>
      </c>
      <c r="E533" t="s">
        <v>156</v>
      </c>
      <c r="F533" t="s">
        <v>160</v>
      </c>
      <c r="G533" t="s">
        <v>141</v>
      </c>
      <c r="H533">
        <v>4</v>
      </c>
      <c r="I533" t="s">
        <v>32</v>
      </c>
      <c r="J533">
        <v>1</v>
      </c>
      <c r="K533">
        <v>5.0688899999999997</v>
      </c>
      <c r="L533">
        <v>-75.517380000000003</v>
      </c>
    </row>
    <row r="534" spans="1:12" x14ac:dyDescent="0.25">
      <c r="A534" t="s">
        <v>70</v>
      </c>
      <c r="B534" t="s">
        <v>13</v>
      </c>
      <c r="C534">
        <v>2339200</v>
      </c>
      <c r="D534">
        <v>131700</v>
      </c>
      <c r="E534" t="s">
        <v>399</v>
      </c>
      <c r="F534" t="s">
        <v>47</v>
      </c>
      <c r="G534" t="s">
        <v>22</v>
      </c>
      <c r="H534">
        <v>1</v>
      </c>
      <c r="I534" t="s">
        <v>17</v>
      </c>
      <c r="J534">
        <v>10</v>
      </c>
      <c r="K534">
        <v>6.2518399999999996</v>
      </c>
      <c r="L534">
        <v>-75.563590000000005</v>
      </c>
    </row>
    <row r="535" spans="1:12" x14ac:dyDescent="0.25">
      <c r="A535" t="s">
        <v>214</v>
      </c>
      <c r="B535" t="s">
        <v>19</v>
      </c>
      <c r="C535">
        <v>223400</v>
      </c>
      <c r="D535">
        <v>17700</v>
      </c>
      <c r="E535" t="s">
        <v>520</v>
      </c>
      <c r="F535" t="s">
        <v>160</v>
      </c>
      <c r="G535" t="s">
        <v>16</v>
      </c>
      <c r="H535">
        <v>5</v>
      </c>
      <c r="I535" t="s">
        <v>146</v>
      </c>
      <c r="J535">
        <v>1</v>
      </c>
      <c r="K535">
        <v>4.6097099999999998</v>
      </c>
      <c r="L535">
        <v>-74.08175</v>
      </c>
    </row>
    <row r="536" spans="1:12" x14ac:dyDescent="0.25">
      <c r="A536" t="s">
        <v>80</v>
      </c>
      <c r="B536" t="s">
        <v>65</v>
      </c>
      <c r="C536">
        <v>43200</v>
      </c>
      <c r="D536">
        <v>7000</v>
      </c>
      <c r="E536" t="s">
        <v>156</v>
      </c>
      <c r="F536" t="s">
        <v>52</v>
      </c>
      <c r="G536" t="s">
        <v>16</v>
      </c>
      <c r="H536">
        <v>3</v>
      </c>
      <c r="I536" t="s">
        <v>17</v>
      </c>
      <c r="J536">
        <v>1</v>
      </c>
      <c r="K536">
        <v>4.6097099999999998</v>
      </c>
      <c r="L536">
        <v>-74.08175</v>
      </c>
    </row>
    <row r="537" spans="1:12" x14ac:dyDescent="0.25">
      <c r="A537" t="s">
        <v>68</v>
      </c>
      <c r="B537" t="s">
        <v>24</v>
      </c>
      <c r="C537">
        <v>29800</v>
      </c>
      <c r="D537">
        <v>0</v>
      </c>
      <c r="E537" t="s">
        <v>182</v>
      </c>
      <c r="F537" t="s">
        <v>47</v>
      </c>
      <c r="G537" t="s">
        <v>91</v>
      </c>
      <c r="H537">
        <v>5</v>
      </c>
      <c r="I537" t="s">
        <v>17</v>
      </c>
      <c r="J537">
        <v>3</v>
      </c>
      <c r="K537">
        <v>10.968540000000001</v>
      </c>
      <c r="L537">
        <v>-74.781319999999994</v>
      </c>
    </row>
    <row r="538" spans="1:12" x14ac:dyDescent="0.25">
      <c r="A538" t="s">
        <v>74</v>
      </c>
      <c r="B538" t="s">
        <v>62</v>
      </c>
      <c r="C538">
        <v>49700</v>
      </c>
      <c r="D538">
        <v>800</v>
      </c>
      <c r="E538" t="s">
        <v>521</v>
      </c>
      <c r="F538" t="s">
        <v>52</v>
      </c>
      <c r="G538" t="s">
        <v>243</v>
      </c>
      <c r="H538">
        <v>5</v>
      </c>
      <c r="I538" t="s">
        <v>32</v>
      </c>
      <c r="J538">
        <v>1</v>
      </c>
      <c r="K538">
        <v>4.5338900000000004</v>
      </c>
      <c r="L538">
        <v>-75.681110000000004</v>
      </c>
    </row>
    <row r="539" spans="1:12" x14ac:dyDescent="0.25">
      <c r="A539" t="s">
        <v>12</v>
      </c>
      <c r="B539" t="s">
        <v>13</v>
      </c>
      <c r="C539">
        <v>182000</v>
      </c>
      <c r="D539">
        <v>7900</v>
      </c>
      <c r="E539" t="s">
        <v>522</v>
      </c>
      <c r="F539" t="s">
        <v>93</v>
      </c>
      <c r="G539" t="s">
        <v>126</v>
      </c>
      <c r="H539">
        <v>4</v>
      </c>
      <c r="I539" t="s">
        <v>17</v>
      </c>
      <c r="J539">
        <v>10</v>
      </c>
      <c r="K539">
        <v>7.89391</v>
      </c>
      <c r="L539">
        <v>-72.507819999999995</v>
      </c>
    </row>
    <row r="540" spans="1:12" x14ac:dyDescent="0.25">
      <c r="A540" t="s">
        <v>111</v>
      </c>
      <c r="B540" t="s">
        <v>19</v>
      </c>
      <c r="C540">
        <v>474900</v>
      </c>
      <c r="D540">
        <v>23500</v>
      </c>
      <c r="E540" t="s">
        <v>523</v>
      </c>
      <c r="F540" t="s">
        <v>76</v>
      </c>
      <c r="G540" t="s">
        <v>31</v>
      </c>
      <c r="H540">
        <v>4</v>
      </c>
      <c r="I540" t="s">
        <v>17</v>
      </c>
      <c r="J540">
        <v>1</v>
      </c>
      <c r="K540">
        <v>3.4372199999999999</v>
      </c>
      <c r="L540">
        <v>-76.522499999999994</v>
      </c>
    </row>
    <row r="541" spans="1:12" x14ac:dyDescent="0.25">
      <c r="A541" t="s">
        <v>111</v>
      </c>
      <c r="B541" t="s">
        <v>19</v>
      </c>
      <c r="C541">
        <v>512200</v>
      </c>
      <c r="D541">
        <v>25500</v>
      </c>
      <c r="E541" t="s">
        <v>104</v>
      </c>
      <c r="F541" t="s">
        <v>88</v>
      </c>
      <c r="G541" t="s">
        <v>16</v>
      </c>
      <c r="H541">
        <v>5</v>
      </c>
      <c r="I541" t="s">
        <v>32</v>
      </c>
      <c r="J541">
        <v>1</v>
      </c>
      <c r="K541">
        <v>4.6097099999999998</v>
      </c>
      <c r="L541">
        <v>-74.08175</v>
      </c>
    </row>
    <row r="542" spans="1:12" x14ac:dyDescent="0.25">
      <c r="A542" t="s">
        <v>164</v>
      </c>
      <c r="B542" t="s">
        <v>13</v>
      </c>
      <c r="C542">
        <v>73600</v>
      </c>
      <c r="D542">
        <v>12700</v>
      </c>
      <c r="E542" t="s">
        <v>335</v>
      </c>
      <c r="F542" t="s">
        <v>54</v>
      </c>
      <c r="G542" t="s">
        <v>22</v>
      </c>
      <c r="H542">
        <v>5</v>
      </c>
      <c r="I542" t="s">
        <v>17</v>
      </c>
      <c r="J542">
        <v>8</v>
      </c>
      <c r="K542">
        <v>6.2518399999999996</v>
      </c>
      <c r="L542">
        <v>-75.563590000000005</v>
      </c>
    </row>
    <row r="543" spans="1:12" x14ac:dyDescent="0.25">
      <c r="A543" t="s">
        <v>39</v>
      </c>
      <c r="B543" t="s">
        <v>24</v>
      </c>
      <c r="C543">
        <v>54600</v>
      </c>
      <c r="D543">
        <v>3100</v>
      </c>
      <c r="E543" t="s">
        <v>408</v>
      </c>
      <c r="F543" t="s">
        <v>93</v>
      </c>
      <c r="G543" t="s">
        <v>27</v>
      </c>
      <c r="H543">
        <v>4</v>
      </c>
      <c r="I543" t="s">
        <v>17</v>
      </c>
      <c r="J543">
        <v>5</v>
      </c>
      <c r="K543">
        <v>10.39972</v>
      </c>
      <c r="L543">
        <v>-75.514439999999993</v>
      </c>
    </row>
    <row r="544" spans="1:12" x14ac:dyDescent="0.25">
      <c r="A544" t="s">
        <v>64</v>
      </c>
      <c r="B544" t="s">
        <v>65</v>
      </c>
      <c r="C544">
        <v>43700</v>
      </c>
      <c r="D544">
        <v>2500</v>
      </c>
      <c r="E544" t="s">
        <v>524</v>
      </c>
      <c r="F544" t="s">
        <v>52</v>
      </c>
      <c r="G544" t="s">
        <v>16</v>
      </c>
      <c r="H544">
        <v>1</v>
      </c>
      <c r="I544" t="s">
        <v>32</v>
      </c>
      <c r="J544">
        <v>1</v>
      </c>
      <c r="K544">
        <v>4.6097099999999998</v>
      </c>
      <c r="L544">
        <v>-74.08175</v>
      </c>
    </row>
    <row r="545" spans="1:12" x14ac:dyDescent="0.25">
      <c r="A545" t="s">
        <v>135</v>
      </c>
      <c r="B545" t="s">
        <v>58</v>
      </c>
      <c r="C545">
        <v>23100</v>
      </c>
      <c r="D545">
        <v>0</v>
      </c>
      <c r="E545" t="s">
        <v>97</v>
      </c>
      <c r="F545" t="s">
        <v>43</v>
      </c>
      <c r="G545" t="s">
        <v>22</v>
      </c>
      <c r="H545">
        <v>1</v>
      </c>
      <c r="I545" t="s">
        <v>17</v>
      </c>
      <c r="J545">
        <v>4</v>
      </c>
      <c r="K545">
        <v>6.2518399999999996</v>
      </c>
      <c r="L545">
        <v>-75.563590000000005</v>
      </c>
    </row>
    <row r="546" spans="1:12" x14ac:dyDescent="0.25">
      <c r="A546" t="s">
        <v>118</v>
      </c>
      <c r="B546" t="s">
        <v>86</v>
      </c>
      <c r="C546">
        <v>694700</v>
      </c>
      <c r="D546">
        <v>44400</v>
      </c>
      <c r="E546" t="s">
        <v>425</v>
      </c>
      <c r="F546" t="s">
        <v>26</v>
      </c>
      <c r="G546" t="s">
        <v>16</v>
      </c>
      <c r="H546">
        <v>5</v>
      </c>
      <c r="I546" t="s">
        <v>17</v>
      </c>
      <c r="J546">
        <v>10</v>
      </c>
      <c r="K546">
        <v>4.6097099999999998</v>
      </c>
      <c r="L546">
        <v>-74.08175</v>
      </c>
    </row>
    <row r="547" spans="1:12" x14ac:dyDescent="0.25">
      <c r="A547" t="s">
        <v>184</v>
      </c>
      <c r="B547" t="s">
        <v>86</v>
      </c>
      <c r="C547">
        <v>200800</v>
      </c>
      <c r="D547">
        <v>8900</v>
      </c>
      <c r="E547" t="s">
        <v>525</v>
      </c>
      <c r="F547" t="s">
        <v>26</v>
      </c>
      <c r="G547" t="s">
        <v>16</v>
      </c>
      <c r="H547">
        <v>3</v>
      </c>
      <c r="I547" t="s">
        <v>17</v>
      </c>
      <c r="J547">
        <v>4</v>
      </c>
      <c r="K547">
        <v>4.6097099999999998</v>
      </c>
      <c r="L547">
        <v>-74.08175</v>
      </c>
    </row>
    <row r="548" spans="1:12" x14ac:dyDescent="0.25">
      <c r="A548" t="s">
        <v>28</v>
      </c>
      <c r="B548" t="s">
        <v>29</v>
      </c>
      <c r="C548">
        <v>589600</v>
      </c>
      <c r="D548">
        <v>29600</v>
      </c>
      <c r="E548" t="s">
        <v>526</v>
      </c>
      <c r="F548" t="s">
        <v>43</v>
      </c>
      <c r="G548" t="s">
        <v>22</v>
      </c>
      <c r="H548">
        <v>5</v>
      </c>
      <c r="I548" t="s">
        <v>32</v>
      </c>
      <c r="J548">
        <v>1</v>
      </c>
      <c r="K548">
        <v>6.2518399999999996</v>
      </c>
      <c r="L548">
        <v>-75.563590000000005</v>
      </c>
    </row>
    <row r="549" spans="1:12" x14ac:dyDescent="0.25">
      <c r="A549" t="s">
        <v>158</v>
      </c>
      <c r="B549" t="s">
        <v>62</v>
      </c>
      <c r="C549">
        <v>59400</v>
      </c>
      <c r="D549">
        <v>1400</v>
      </c>
      <c r="E549" t="s">
        <v>527</v>
      </c>
      <c r="F549" t="s">
        <v>15</v>
      </c>
      <c r="G549" t="s">
        <v>16</v>
      </c>
      <c r="H549">
        <v>3</v>
      </c>
      <c r="I549" t="s">
        <v>32</v>
      </c>
      <c r="J549">
        <v>1</v>
      </c>
      <c r="K549">
        <v>4.6097099999999998</v>
      </c>
      <c r="L549">
        <v>-74.08175</v>
      </c>
    </row>
    <row r="550" spans="1:12" x14ac:dyDescent="0.25">
      <c r="A550" t="s">
        <v>67</v>
      </c>
      <c r="B550" t="s">
        <v>62</v>
      </c>
      <c r="C550">
        <v>46300</v>
      </c>
      <c r="D550">
        <v>0</v>
      </c>
      <c r="E550" t="s">
        <v>528</v>
      </c>
      <c r="F550" t="s">
        <v>47</v>
      </c>
      <c r="G550" t="s">
        <v>22</v>
      </c>
      <c r="H550">
        <v>3</v>
      </c>
      <c r="I550" t="s">
        <v>17</v>
      </c>
      <c r="J550">
        <v>7</v>
      </c>
      <c r="K550">
        <v>6.2518399999999996</v>
      </c>
      <c r="L550">
        <v>-75.563590000000005</v>
      </c>
    </row>
    <row r="551" spans="1:12" x14ac:dyDescent="0.25">
      <c r="A551" t="s">
        <v>196</v>
      </c>
      <c r="B551" t="s">
        <v>13</v>
      </c>
      <c r="C551">
        <v>843100</v>
      </c>
      <c r="D551">
        <v>45300</v>
      </c>
      <c r="E551" t="s">
        <v>529</v>
      </c>
      <c r="F551" t="s">
        <v>52</v>
      </c>
      <c r="G551" t="s">
        <v>385</v>
      </c>
      <c r="H551">
        <v>4</v>
      </c>
      <c r="I551" t="s">
        <v>17</v>
      </c>
      <c r="J551">
        <v>2</v>
      </c>
      <c r="K551">
        <v>4.5793699999999999</v>
      </c>
      <c r="L551">
        <v>-74.216819999999998</v>
      </c>
    </row>
    <row r="552" spans="1:12" x14ac:dyDescent="0.25">
      <c r="A552" t="s">
        <v>50</v>
      </c>
      <c r="B552" t="s">
        <v>29</v>
      </c>
      <c r="C552">
        <v>1835300</v>
      </c>
      <c r="D552">
        <v>98200</v>
      </c>
      <c r="E552" t="s">
        <v>530</v>
      </c>
      <c r="F552" t="s">
        <v>88</v>
      </c>
      <c r="G552" t="s">
        <v>16</v>
      </c>
      <c r="H552">
        <v>4</v>
      </c>
      <c r="I552" t="s">
        <v>32</v>
      </c>
      <c r="J552">
        <v>1</v>
      </c>
      <c r="K552">
        <v>4.6097099999999998</v>
      </c>
      <c r="L552">
        <v>-74.08175</v>
      </c>
    </row>
    <row r="553" spans="1:12" x14ac:dyDescent="0.25">
      <c r="A553" t="s">
        <v>85</v>
      </c>
      <c r="B553" t="s">
        <v>86</v>
      </c>
      <c r="C553">
        <v>927500</v>
      </c>
      <c r="D553">
        <v>47600</v>
      </c>
      <c r="E553" t="s">
        <v>531</v>
      </c>
      <c r="F553" t="s">
        <v>35</v>
      </c>
      <c r="G553" t="s">
        <v>31</v>
      </c>
      <c r="H553">
        <v>5</v>
      </c>
      <c r="I553" t="s">
        <v>32</v>
      </c>
      <c r="J553">
        <v>1</v>
      </c>
      <c r="K553">
        <v>3.4372199999999999</v>
      </c>
      <c r="L553">
        <v>-76.522499999999994</v>
      </c>
    </row>
    <row r="554" spans="1:12" x14ac:dyDescent="0.25">
      <c r="A554" t="s">
        <v>57</v>
      </c>
      <c r="B554" t="s">
        <v>58</v>
      </c>
      <c r="C554">
        <v>66500</v>
      </c>
      <c r="D554">
        <v>1700</v>
      </c>
      <c r="E554" t="s">
        <v>532</v>
      </c>
      <c r="F554" t="s">
        <v>54</v>
      </c>
      <c r="G554" t="s">
        <v>22</v>
      </c>
      <c r="H554">
        <v>5</v>
      </c>
      <c r="I554" t="s">
        <v>17</v>
      </c>
      <c r="J554">
        <v>3</v>
      </c>
      <c r="K554">
        <v>6.2518399999999996</v>
      </c>
      <c r="L554">
        <v>-75.563590000000005</v>
      </c>
    </row>
    <row r="555" spans="1:12" x14ac:dyDescent="0.25">
      <c r="A555" t="s">
        <v>122</v>
      </c>
      <c r="B555" t="s">
        <v>29</v>
      </c>
      <c r="C555">
        <v>1444100</v>
      </c>
      <c r="D555">
        <v>79300</v>
      </c>
      <c r="E555" t="s">
        <v>533</v>
      </c>
      <c r="F555" t="s">
        <v>43</v>
      </c>
      <c r="G555" t="s">
        <v>16</v>
      </c>
      <c r="H555">
        <v>5</v>
      </c>
      <c r="I555" t="s">
        <v>17</v>
      </c>
      <c r="J555">
        <v>6</v>
      </c>
      <c r="K555">
        <v>4.6097099999999998</v>
      </c>
      <c r="L555">
        <v>-74.08175</v>
      </c>
    </row>
    <row r="556" spans="1:12" x14ac:dyDescent="0.25">
      <c r="A556" t="s">
        <v>196</v>
      </c>
      <c r="B556" t="s">
        <v>13</v>
      </c>
      <c r="C556">
        <v>1142000</v>
      </c>
      <c r="D556">
        <v>65500</v>
      </c>
      <c r="E556" t="s">
        <v>534</v>
      </c>
      <c r="F556" t="s">
        <v>88</v>
      </c>
      <c r="G556" t="s">
        <v>16</v>
      </c>
      <c r="H556">
        <v>1</v>
      </c>
      <c r="I556" t="s">
        <v>17</v>
      </c>
      <c r="J556">
        <v>4</v>
      </c>
      <c r="K556">
        <v>4.6097099999999998</v>
      </c>
      <c r="L556">
        <v>-74.08175</v>
      </c>
    </row>
    <row r="557" spans="1:12" x14ac:dyDescent="0.25">
      <c r="A557" t="s">
        <v>297</v>
      </c>
      <c r="B557" t="s">
        <v>86</v>
      </c>
      <c r="C557">
        <v>40300</v>
      </c>
      <c r="D557">
        <v>8000</v>
      </c>
      <c r="E557" t="s">
        <v>342</v>
      </c>
      <c r="F557" t="s">
        <v>43</v>
      </c>
      <c r="G557" t="s">
        <v>22</v>
      </c>
      <c r="H557">
        <v>4</v>
      </c>
      <c r="I557" t="s">
        <v>17</v>
      </c>
      <c r="J557">
        <v>1</v>
      </c>
      <c r="K557">
        <v>6.2518399999999996</v>
      </c>
      <c r="L557">
        <v>-75.563590000000005</v>
      </c>
    </row>
    <row r="558" spans="1:12" x14ac:dyDescent="0.25">
      <c r="A558" t="s">
        <v>48</v>
      </c>
      <c r="B558" t="s">
        <v>24</v>
      </c>
      <c r="C558">
        <v>74800</v>
      </c>
      <c r="D558">
        <v>4200</v>
      </c>
      <c r="E558" t="s">
        <v>535</v>
      </c>
      <c r="F558" t="s">
        <v>43</v>
      </c>
      <c r="G558" t="s">
        <v>16</v>
      </c>
      <c r="H558">
        <v>5</v>
      </c>
      <c r="I558" t="s">
        <v>17</v>
      </c>
      <c r="J558">
        <v>12</v>
      </c>
      <c r="K558">
        <v>4.6097099999999998</v>
      </c>
      <c r="L558">
        <v>-74.08175</v>
      </c>
    </row>
    <row r="559" spans="1:12" x14ac:dyDescent="0.25">
      <c r="A559" t="s">
        <v>219</v>
      </c>
      <c r="B559" t="s">
        <v>19</v>
      </c>
      <c r="C559">
        <v>861900</v>
      </c>
      <c r="D559">
        <v>44100</v>
      </c>
      <c r="E559" t="s">
        <v>536</v>
      </c>
      <c r="F559" t="s">
        <v>15</v>
      </c>
      <c r="G559" t="s">
        <v>126</v>
      </c>
      <c r="H559">
        <v>5</v>
      </c>
      <c r="I559" t="s">
        <v>17</v>
      </c>
      <c r="J559">
        <v>6</v>
      </c>
      <c r="K559">
        <v>7.89391</v>
      </c>
      <c r="L559">
        <v>-72.507819999999995</v>
      </c>
    </row>
    <row r="560" spans="1:12" x14ac:dyDescent="0.25">
      <c r="A560" t="s">
        <v>105</v>
      </c>
      <c r="B560" t="s">
        <v>19</v>
      </c>
      <c r="C560">
        <v>250400</v>
      </c>
      <c r="D560">
        <v>13500</v>
      </c>
      <c r="E560" t="s">
        <v>132</v>
      </c>
      <c r="F560" t="s">
        <v>15</v>
      </c>
      <c r="G560" t="s">
        <v>16</v>
      </c>
      <c r="H560">
        <v>5</v>
      </c>
      <c r="I560" t="s">
        <v>17</v>
      </c>
      <c r="J560">
        <v>1</v>
      </c>
      <c r="K560">
        <v>4.6097099999999998</v>
      </c>
      <c r="L560">
        <v>-74.08175</v>
      </c>
    </row>
    <row r="561" spans="1:12" x14ac:dyDescent="0.25">
      <c r="A561" t="s">
        <v>113</v>
      </c>
      <c r="B561" t="s">
        <v>24</v>
      </c>
      <c r="C561">
        <v>16100</v>
      </c>
      <c r="D561">
        <v>0</v>
      </c>
      <c r="E561" t="s">
        <v>537</v>
      </c>
      <c r="F561" t="s">
        <v>88</v>
      </c>
      <c r="G561" t="s">
        <v>201</v>
      </c>
      <c r="H561">
        <v>5</v>
      </c>
      <c r="I561" t="s">
        <v>32</v>
      </c>
      <c r="J561">
        <v>1</v>
      </c>
      <c r="K561">
        <v>11.54444</v>
      </c>
      <c r="L561">
        <v>-72.907219999999995</v>
      </c>
    </row>
    <row r="562" spans="1:12" x14ac:dyDescent="0.25">
      <c r="A562" t="s">
        <v>122</v>
      </c>
      <c r="B562" t="s">
        <v>29</v>
      </c>
      <c r="C562">
        <v>831500</v>
      </c>
      <c r="D562">
        <v>42500</v>
      </c>
      <c r="E562" t="s">
        <v>538</v>
      </c>
      <c r="F562" t="s">
        <v>54</v>
      </c>
      <c r="G562" t="s">
        <v>161</v>
      </c>
      <c r="H562">
        <v>5</v>
      </c>
      <c r="I562" t="s">
        <v>17</v>
      </c>
      <c r="J562">
        <v>1</v>
      </c>
      <c r="K562">
        <v>7.1253900000000003</v>
      </c>
      <c r="L562">
        <v>-73.119799999999998</v>
      </c>
    </row>
    <row r="563" spans="1:12" x14ac:dyDescent="0.25">
      <c r="A563" t="s">
        <v>45</v>
      </c>
      <c r="B563" t="s">
        <v>29</v>
      </c>
      <c r="C563">
        <v>1332400</v>
      </c>
      <c r="D563">
        <v>71200</v>
      </c>
      <c r="E563" t="s">
        <v>539</v>
      </c>
      <c r="F563" t="s">
        <v>52</v>
      </c>
      <c r="G563" t="s">
        <v>22</v>
      </c>
      <c r="H563">
        <v>5</v>
      </c>
      <c r="I563" t="s">
        <v>17</v>
      </c>
      <c r="J563">
        <v>5</v>
      </c>
      <c r="K563">
        <v>6.2518399999999996</v>
      </c>
      <c r="L563">
        <v>-75.563590000000005</v>
      </c>
    </row>
    <row r="564" spans="1:12" x14ac:dyDescent="0.25">
      <c r="A564" t="s">
        <v>48</v>
      </c>
      <c r="B564" t="s">
        <v>24</v>
      </c>
      <c r="C564">
        <v>76800</v>
      </c>
      <c r="D564">
        <v>4600</v>
      </c>
      <c r="E564" t="s">
        <v>540</v>
      </c>
      <c r="F564" t="s">
        <v>43</v>
      </c>
      <c r="G564" t="s">
        <v>22</v>
      </c>
      <c r="H564">
        <v>5</v>
      </c>
      <c r="I564" t="s">
        <v>17</v>
      </c>
      <c r="J564">
        <v>2</v>
      </c>
      <c r="K564">
        <v>6.2518399999999996</v>
      </c>
      <c r="L564">
        <v>-75.563590000000005</v>
      </c>
    </row>
    <row r="565" spans="1:12" x14ac:dyDescent="0.25">
      <c r="A565" t="s">
        <v>41</v>
      </c>
      <c r="B565" t="s">
        <v>29</v>
      </c>
      <c r="C565">
        <v>1042700</v>
      </c>
      <c r="D565">
        <v>55900</v>
      </c>
      <c r="E565" t="s">
        <v>541</v>
      </c>
      <c r="F565" t="s">
        <v>88</v>
      </c>
      <c r="G565" t="s">
        <v>22</v>
      </c>
      <c r="H565">
        <v>5</v>
      </c>
      <c r="I565" t="s">
        <v>146</v>
      </c>
      <c r="J565">
        <v>1</v>
      </c>
      <c r="K565">
        <v>6.2518399999999996</v>
      </c>
      <c r="L565">
        <v>-75.563590000000005</v>
      </c>
    </row>
    <row r="566" spans="1:12" x14ac:dyDescent="0.25">
      <c r="A566" t="s">
        <v>78</v>
      </c>
      <c r="B566" t="s">
        <v>19</v>
      </c>
      <c r="C566">
        <v>296300</v>
      </c>
      <c r="D566">
        <v>16000</v>
      </c>
      <c r="E566" t="s">
        <v>542</v>
      </c>
      <c r="F566" t="s">
        <v>15</v>
      </c>
      <c r="G566" t="s">
        <v>178</v>
      </c>
      <c r="H566">
        <v>4</v>
      </c>
      <c r="I566" t="s">
        <v>32</v>
      </c>
      <c r="J566">
        <v>1</v>
      </c>
      <c r="K566">
        <v>1.2136100000000001</v>
      </c>
      <c r="L566">
        <v>-77.281109999999998</v>
      </c>
    </row>
    <row r="567" spans="1:12" x14ac:dyDescent="0.25">
      <c r="A567" t="s">
        <v>127</v>
      </c>
      <c r="B567" t="s">
        <v>13</v>
      </c>
      <c r="C567">
        <v>853400</v>
      </c>
      <c r="D567">
        <v>46100</v>
      </c>
      <c r="E567" t="s">
        <v>543</v>
      </c>
      <c r="F567" t="s">
        <v>47</v>
      </c>
      <c r="G567" t="s">
        <v>16</v>
      </c>
      <c r="H567">
        <v>4</v>
      </c>
      <c r="I567" t="s">
        <v>32</v>
      </c>
      <c r="J567">
        <v>1</v>
      </c>
      <c r="K567">
        <v>4.6097099999999998</v>
      </c>
      <c r="L567">
        <v>-74.08175</v>
      </c>
    </row>
    <row r="568" spans="1:12" x14ac:dyDescent="0.25">
      <c r="A568" t="s">
        <v>266</v>
      </c>
      <c r="B568" t="s">
        <v>13</v>
      </c>
      <c r="C568">
        <v>1340600</v>
      </c>
      <c r="D568">
        <v>69600</v>
      </c>
      <c r="E568" t="s">
        <v>107</v>
      </c>
      <c r="F568" t="s">
        <v>26</v>
      </c>
      <c r="G568" t="s">
        <v>22</v>
      </c>
      <c r="H568">
        <v>1</v>
      </c>
      <c r="I568" t="s">
        <v>17</v>
      </c>
      <c r="J568">
        <v>6</v>
      </c>
      <c r="K568">
        <v>6.2518399999999996</v>
      </c>
      <c r="L568">
        <v>-75.563590000000005</v>
      </c>
    </row>
    <row r="569" spans="1:12" x14ac:dyDescent="0.25">
      <c r="A569" t="s">
        <v>111</v>
      </c>
      <c r="B569" t="s">
        <v>19</v>
      </c>
      <c r="C569">
        <v>482700</v>
      </c>
      <c r="D569">
        <v>26200</v>
      </c>
      <c r="E569" t="s">
        <v>544</v>
      </c>
      <c r="F569" t="s">
        <v>93</v>
      </c>
      <c r="G569" t="s">
        <v>153</v>
      </c>
      <c r="H569">
        <v>5</v>
      </c>
      <c r="I569" t="s">
        <v>17</v>
      </c>
      <c r="J569">
        <v>3</v>
      </c>
      <c r="K569">
        <v>2.9272999999999998</v>
      </c>
      <c r="L569">
        <v>-75.281890000000004</v>
      </c>
    </row>
    <row r="570" spans="1:12" x14ac:dyDescent="0.25">
      <c r="A570" t="s">
        <v>127</v>
      </c>
      <c r="B570" t="s">
        <v>13</v>
      </c>
      <c r="C570">
        <v>1502900</v>
      </c>
      <c r="D570">
        <v>78200</v>
      </c>
      <c r="E570" t="s">
        <v>545</v>
      </c>
      <c r="F570" t="s">
        <v>35</v>
      </c>
      <c r="G570" t="s">
        <v>141</v>
      </c>
      <c r="H570">
        <v>1</v>
      </c>
      <c r="I570" t="s">
        <v>17</v>
      </c>
      <c r="J570">
        <v>3</v>
      </c>
      <c r="K570">
        <v>5.0688899999999997</v>
      </c>
      <c r="L570">
        <v>-75.517380000000003</v>
      </c>
    </row>
    <row r="571" spans="1:12" x14ac:dyDescent="0.25">
      <c r="A571" t="s">
        <v>28</v>
      </c>
      <c r="B571" t="s">
        <v>29</v>
      </c>
      <c r="C571">
        <v>484400</v>
      </c>
      <c r="D571">
        <v>26200</v>
      </c>
      <c r="E571" t="s">
        <v>546</v>
      </c>
      <c r="F571" t="s">
        <v>93</v>
      </c>
      <c r="G571" t="s">
        <v>243</v>
      </c>
      <c r="H571">
        <v>5</v>
      </c>
      <c r="I571" t="s">
        <v>32</v>
      </c>
      <c r="J571">
        <v>1</v>
      </c>
      <c r="K571">
        <v>4.5338900000000004</v>
      </c>
      <c r="L571">
        <v>-75.681110000000004</v>
      </c>
    </row>
    <row r="572" spans="1:12" x14ac:dyDescent="0.25">
      <c r="A572" t="s">
        <v>36</v>
      </c>
      <c r="B572" t="s">
        <v>24</v>
      </c>
      <c r="C572">
        <v>29700</v>
      </c>
      <c r="D572">
        <v>0</v>
      </c>
      <c r="E572" t="s">
        <v>270</v>
      </c>
      <c r="F572" t="s">
        <v>15</v>
      </c>
      <c r="G572" t="s">
        <v>22</v>
      </c>
      <c r="H572">
        <v>5</v>
      </c>
      <c r="I572" t="s">
        <v>17</v>
      </c>
      <c r="J572">
        <v>7</v>
      </c>
      <c r="K572">
        <v>6.2518399999999996</v>
      </c>
      <c r="L572">
        <v>-75.563590000000005</v>
      </c>
    </row>
    <row r="573" spans="1:12" x14ac:dyDescent="0.25">
      <c r="A573" t="s">
        <v>113</v>
      </c>
      <c r="B573" t="s">
        <v>24</v>
      </c>
      <c r="C573">
        <v>14700</v>
      </c>
      <c r="D573">
        <v>1400</v>
      </c>
      <c r="E573" t="s">
        <v>547</v>
      </c>
      <c r="F573" t="s">
        <v>130</v>
      </c>
      <c r="G573" t="s">
        <v>16</v>
      </c>
      <c r="H573">
        <v>5</v>
      </c>
      <c r="I573" t="s">
        <v>17</v>
      </c>
      <c r="J573">
        <v>4</v>
      </c>
      <c r="K573">
        <v>4.6097099999999998</v>
      </c>
      <c r="L573">
        <v>-74.08175</v>
      </c>
    </row>
    <row r="574" spans="1:12" x14ac:dyDescent="0.25">
      <c r="A574" t="s">
        <v>89</v>
      </c>
      <c r="B574" t="s">
        <v>62</v>
      </c>
      <c r="C574">
        <v>11600</v>
      </c>
      <c r="D574">
        <v>0</v>
      </c>
      <c r="E574" t="s">
        <v>548</v>
      </c>
      <c r="F574" t="s">
        <v>43</v>
      </c>
      <c r="G574" t="s">
        <v>16</v>
      </c>
      <c r="H574">
        <v>5</v>
      </c>
      <c r="I574" t="s">
        <v>32</v>
      </c>
      <c r="J574">
        <v>1</v>
      </c>
      <c r="K574">
        <v>4.6097099999999998</v>
      </c>
      <c r="L574">
        <v>-74.08175</v>
      </c>
    </row>
    <row r="575" spans="1:12" x14ac:dyDescent="0.25">
      <c r="A575" t="s">
        <v>122</v>
      </c>
      <c r="B575" t="s">
        <v>29</v>
      </c>
      <c r="C575">
        <v>630600</v>
      </c>
      <c r="D575">
        <v>34000</v>
      </c>
      <c r="E575" t="s">
        <v>217</v>
      </c>
      <c r="F575" t="s">
        <v>54</v>
      </c>
      <c r="G575" t="s">
        <v>31</v>
      </c>
      <c r="H575">
        <v>5</v>
      </c>
      <c r="I575" t="s">
        <v>17</v>
      </c>
      <c r="J575">
        <v>6</v>
      </c>
      <c r="K575">
        <v>3.4372199999999999</v>
      </c>
      <c r="L575">
        <v>-76.522499999999994</v>
      </c>
    </row>
    <row r="576" spans="1:12" x14ac:dyDescent="0.25">
      <c r="A576" t="s">
        <v>158</v>
      </c>
      <c r="B576" t="s">
        <v>62</v>
      </c>
      <c r="C576">
        <v>65400</v>
      </c>
      <c r="D576">
        <v>3700</v>
      </c>
      <c r="E576" t="s">
        <v>549</v>
      </c>
      <c r="F576" t="s">
        <v>76</v>
      </c>
      <c r="G576" t="s">
        <v>178</v>
      </c>
      <c r="H576">
        <v>5</v>
      </c>
      <c r="I576" t="s">
        <v>17</v>
      </c>
      <c r="J576">
        <v>4</v>
      </c>
      <c r="K576">
        <v>1.2136100000000001</v>
      </c>
      <c r="L576">
        <v>-77.281109999999998</v>
      </c>
    </row>
    <row r="577" spans="1:12" x14ac:dyDescent="0.25">
      <c r="A577" t="s">
        <v>135</v>
      </c>
      <c r="B577" t="s">
        <v>58</v>
      </c>
      <c r="C577">
        <v>32400</v>
      </c>
      <c r="D577">
        <v>1900</v>
      </c>
      <c r="E577" t="s">
        <v>550</v>
      </c>
      <c r="F577" t="s">
        <v>21</v>
      </c>
      <c r="G577" t="s">
        <v>22</v>
      </c>
      <c r="H577">
        <v>5</v>
      </c>
      <c r="I577" t="s">
        <v>17</v>
      </c>
      <c r="J577">
        <v>1</v>
      </c>
      <c r="K577">
        <v>6.2518399999999996</v>
      </c>
      <c r="L577">
        <v>-75.563590000000005</v>
      </c>
    </row>
    <row r="578" spans="1:12" x14ac:dyDescent="0.25">
      <c r="A578" t="s">
        <v>85</v>
      </c>
      <c r="B578" t="s">
        <v>86</v>
      </c>
      <c r="C578">
        <v>580700</v>
      </c>
      <c r="D578">
        <v>31100</v>
      </c>
      <c r="E578" t="s">
        <v>540</v>
      </c>
      <c r="F578" t="s">
        <v>15</v>
      </c>
      <c r="G578" t="s">
        <v>91</v>
      </c>
      <c r="H578">
        <v>5</v>
      </c>
      <c r="I578" t="s">
        <v>17</v>
      </c>
      <c r="J578">
        <v>4</v>
      </c>
      <c r="K578">
        <v>10.968540000000001</v>
      </c>
      <c r="L578">
        <v>-74.781319999999994</v>
      </c>
    </row>
    <row r="579" spans="1:12" x14ac:dyDescent="0.25">
      <c r="A579" t="s">
        <v>28</v>
      </c>
      <c r="B579" t="s">
        <v>29</v>
      </c>
      <c r="C579">
        <v>793500</v>
      </c>
      <c r="D579">
        <v>40400</v>
      </c>
      <c r="E579" t="s">
        <v>551</v>
      </c>
      <c r="F579" t="s">
        <v>52</v>
      </c>
      <c r="G579" t="s">
        <v>60</v>
      </c>
      <c r="H579">
        <v>3</v>
      </c>
      <c r="I579" t="s">
        <v>32</v>
      </c>
      <c r="J579">
        <v>1</v>
      </c>
      <c r="K579">
        <v>4.8133299999999997</v>
      </c>
      <c r="L579">
        <v>-75.696110000000004</v>
      </c>
    </row>
    <row r="580" spans="1:12" x14ac:dyDescent="0.25">
      <c r="A580" t="s">
        <v>61</v>
      </c>
      <c r="B580" t="s">
        <v>62</v>
      </c>
      <c r="C580">
        <v>593900</v>
      </c>
      <c r="D580">
        <v>31800</v>
      </c>
      <c r="E580" t="s">
        <v>552</v>
      </c>
      <c r="F580" t="s">
        <v>26</v>
      </c>
      <c r="G580" t="s">
        <v>16</v>
      </c>
      <c r="H580">
        <v>4</v>
      </c>
      <c r="I580" t="s">
        <v>17</v>
      </c>
      <c r="J580">
        <v>3</v>
      </c>
      <c r="K580">
        <v>4.6097099999999998</v>
      </c>
      <c r="L580">
        <v>-74.08175</v>
      </c>
    </row>
    <row r="581" spans="1:12" x14ac:dyDescent="0.25">
      <c r="A581" t="s">
        <v>36</v>
      </c>
      <c r="B581" t="s">
        <v>24</v>
      </c>
      <c r="C581">
        <v>25700</v>
      </c>
      <c r="D581">
        <v>0</v>
      </c>
      <c r="E581" t="s">
        <v>553</v>
      </c>
      <c r="F581" t="s">
        <v>76</v>
      </c>
      <c r="G581" t="s">
        <v>126</v>
      </c>
      <c r="H581">
        <v>4</v>
      </c>
      <c r="I581" t="s">
        <v>17</v>
      </c>
      <c r="J581">
        <v>3</v>
      </c>
      <c r="K581">
        <v>7.89391</v>
      </c>
      <c r="L581">
        <v>-72.507819999999995</v>
      </c>
    </row>
    <row r="582" spans="1:12" x14ac:dyDescent="0.25">
      <c r="A582" t="s">
        <v>64</v>
      </c>
      <c r="B582" t="s">
        <v>65</v>
      </c>
      <c r="C582">
        <v>48500</v>
      </c>
      <c r="D582">
        <v>7400</v>
      </c>
      <c r="E582" t="s">
        <v>66</v>
      </c>
      <c r="F582" t="s">
        <v>15</v>
      </c>
      <c r="G582" t="s">
        <v>16</v>
      </c>
      <c r="H582">
        <v>3</v>
      </c>
      <c r="I582" t="s">
        <v>32</v>
      </c>
      <c r="J582">
        <v>1</v>
      </c>
      <c r="K582">
        <v>4.6097099999999998</v>
      </c>
      <c r="L582">
        <v>-74.08175</v>
      </c>
    </row>
    <row r="583" spans="1:12" x14ac:dyDescent="0.25">
      <c r="A583" t="s">
        <v>57</v>
      </c>
      <c r="B583" t="s">
        <v>58</v>
      </c>
      <c r="C583">
        <v>69100</v>
      </c>
      <c r="D583">
        <v>6100</v>
      </c>
      <c r="E583" t="s">
        <v>554</v>
      </c>
      <c r="F583" t="s">
        <v>43</v>
      </c>
      <c r="G583" t="s">
        <v>16</v>
      </c>
      <c r="H583">
        <v>5</v>
      </c>
      <c r="I583" t="s">
        <v>17</v>
      </c>
      <c r="J583">
        <v>7</v>
      </c>
      <c r="K583">
        <v>4.6097099999999998</v>
      </c>
      <c r="L583">
        <v>-74.08175</v>
      </c>
    </row>
    <row r="584" spans="1:12" x14ac:dyDescent="0.25">
      <c r="A584" t="s">
        <v>28</v>
      </c>
      <c r="B584" t="s">
        <v>29</v>
      </c>
      <c r="C584">
        <v>484100</v>
      </c>
      <c r="D584">
        <v>24000</v>
      </c>
      <c r="E584" t="s">
        <v>555</v>
      </c>
      <c r="F584" t="s">
        <v>160</v>
      </c>
      <c r="G584" t="s">
        <v>22</v>
      </c>
      <c r="H584">
        <v>5</v>
      </c>
      <c r="I584" t="s">
        <v>17</v>
      </c>
      <c r="J584">
        <v>3</v>
      </c>
      <c r="K584">
        <v>6.2518399999999996</v>
      </c>
      <c r="L584">
        <v>-75.563590000000005</v>
      </c>
    </row>
    <row r="585" spans="1:12" x14ac:dyDescent="0.25">
      <c r="A585" t="s">
        <v>82</v>
      </c>
      <c r="B585" t="s">
        <v>58</v>
      </c>
      <c r="C585">
        <v>32500</v>
      </c>
      <c r="D585">
        <v>0</v>
      </c>
      <c r="E585" t="s">
        <v>556</v>
      </c>
      <c r="F585" t="s">
        <v>26</v>
      </c>
      <c r="G585" t="s">
        <v>22</v>
      </c>
      <c r="H585">
        <v>2</v>
      </c>
      <c r="I585" t="s">
        <v>17</v>
      </c>
      <c r="J585">
        <v>4</v>
      </c>
      <c r="K585">
        <v>6.2518399999999996</v>
      </c>
      <c r="L585">
        <v>-75.563590000000005</v>
      </c>
    </row>
    <row r="586" spans="1:12" x14ac:dyDescent="0.25">
      <c r="A586" t="s">
        <v>111</v>
      </c>
      <c r="B586" t="s">
        <v>19</v>
      </c>
      <c r="C586">
        <v>514300</v>
      </c>
      <c r="D586">
        <v>27800</v>
      </c>
      <c r="E586" t="s">
        <v>557</v>
      </c>
      <c r="F586" t="s">
        <v>54</v>
      </c>
      <c r="G586" t="s">
        <v>22</v>
      </c>
      <c r="H586">
        <v>1</v>
      </c>
      <c r="I586" t="s">
        <v>17</v>
      </c>
      <c r="J586">
        <v>10</v>
      </c>
      <c r="K586">
        <v>6.2518399999999996</v>
      </c>
      <c r="L586">
        <v>-75.563590000000005</v>
      </c>
    </row>
    <row r="587" spans="1:12" x14ac:dyDescent="0.25">
      <c r="A587" t="s">
        <v>144</v>
      </c>
      <c r="B587" t="s">
        <v>65</v>
      </c>
      <c r="C587">
        <v>77900</v>
      </c>
      <c r="D587">
        <v>2300</v>
      </c>
      <c r="E587" t="s">
        <v>533</v>
      </c>
      <c r="F587" t="s">
        <v>54</v>
      </c>
      <c r="G587" t="s">
        <v>22</v>
      </c>
      <c r="H587">
        <v>4</v>
      </c>
      <c r="I587" t="s">
        <v>32</v>
      </c>
      <c r="J587">
        <v>1</v>
      </c>
      <c r="K587">
        <v>6.2518399999999996</v>
      </c>
      <c r="L587">
        <v>-75.563590000000005</v>
      </c>
    </row>
    <row r="588" spans="1:12" x14ac:dyDescent="0.25">
      <c r="A588" t="s">
        <v>297</v>
      </c>
      <c r="B588" t="s">
        <v>86</v>
      </c>
      <c r="C588">
        <v>87600</v>
      </c>
      <c r="D588">
        <v>5100</v>
      </c>
      <c r="E588" t="s">
        <v>431</v>
      </c>
      <c r="F588" t="s">
        <v>52</v>
      </c>
      <c r="G588" t="s">
        <v>16</v>
      </c>
      <c r="H588">
        <v>4</v>
      </c>
      <c r="I588" t="s">
        <v>32</v>
      </c>
      <c r="J588">
        <v>1</v>
      </c>
      <c r="K588">
        <v>4.6097099999999998</v>
      </c>
      <c r="L588">
        <v>-74.08175</v>
      </c>
    </row>
    <row r="589" spans="1:12" x14ac:dyDescent="0.25">
      <c r="A589" t="s">
        <v>155</v>
      </c>
      <c r="B589" t="s">
        <v>62</v>
      </c>
      <c r="C589">
        <v>112200</v>
      </c>
      <c r="D589">
        <v>6400</v>
      </c>
      <c r="E589" t="s">
        <v>159</v>
      </c>
      <c r="F589" t="s">
        <v>96</v>
      </c>
      <c r="G589" t="s">
        <v>16</v>
      </c>
      <c r="H589">
        <v>5</v>
      </c>
      <c r="I589" t="s">
        <v>17</v>
      </c>
      <c r="J589">
        <v>5</v>
      </c>
      <c r="K589">
        <v>4.6097099999999998</v>
      </c>
      <c r="L589">
        <v>-74.08175</v>
      </c>
    </row>
    <row r="590" spans="1:12" x14ac:dyDescent="0.25">
      <c r="A590" t="s">
        <v>28</v>
      </c>
      <c r="B590" t="s">
        <v>29</v>
      </c>
      <c r="C590">
        <v>620000</v>
      </c>
      <c r="D590">
        <v>31200</v>
      </c>
      <c r="E590" t="s">
        <v>558</v>
      </c>
      <c r="F590" t="s">
        <v>35</v>
      </c>
      <c r="G590" t="s">
        <v>16</v>
      </c>
      <c r="H590">
        <v>1</v>
      </c>
      <c r="I590" t="s">
        <v>17</v>
      </c>
      <c r="J590">
        <v>4</v>
      </c>
      <c r="K590">
        <v>4.6097099999999998</v>
      </c>
      <c r="L590">
        <v>-74.08175</v>
      </c>
    </row>
    <row r="591" spans="1:12" x14ac:dyDescent="0.25">
      <c r="A591" t="s">
        <v>122</v>
      </c>
      <c r="B591" t="s">
        <v>29</v>
      </c>
      <c r="C591">
        <v>680000</v>
      </c>
      <c r="D591">
        <v>34400</v>
      </c>
      <c r="E591" t="s">
        <v>559</v>
      </c>
      <c r="F591" t="s">
        <v>21</v>
      </c>
      <c r="G591" t="s">
        <v>22</v>
      </c>
      <c r="H591">
        <v>1</v>
      </c>
      <c r="I591" t="s">
        <v>17</v>
      </c>
      <c r="J591">
        <v>5</v>
      </c>
      <c r="K591">
        <v>6.2518399999999996</v>
      </c>
      <c r="L591">
        <v>-75.563590000000005</v>
      </c>
    </row>
    <row r="592" spans="1:12" x14ac:dyDescent="0.25">
      <c r="A592" t="s">
        <v>82</v>
      </c>
      <c r="B592" t="s">
        <v>58</v>
      </c>
      <c r="C592">
        <v>47100</v>
      </c>
      <c r="D592">
        <v>2900</v>
      </c>
      <c r="E592" t="s">
        <v>560</v>
      </c>
      <c r="F592" t="s">
        <v>26</v>
      </c>
      <c r="G592" t="s">
        <v>16</v>
      </c>
      <c r="H592">
        <v>3</v>
      </c>
      <c r="I592" t="s">
        <v>17</v>
      </c>
      <c r="J592">
        <v>8</v>
      </c>
      <c r="K592">
        <v>4.6097099999999998</v>
      </c>
      <c r="L592">
        <v>-74.08175</v>
      </c>
    </row>
    <row r="593" spans="1:12" x14ac:dyDescent="0.25">
      <c r="A593" t="s">
        <v>41</v>
      </c>
      <c r="B593" t="s">
        <v>29</v>
      </c>
      <c r="C593">
        <v>1130800</v>
      </c>
      <c r="D593">
        <v>60600</v>
      </c>
      <c r="E593" t="s">
        <v>561</v>
      </c>
      <c r="F593" t="s">
        <v>93</v>
      </c>
      <c r="G593" t="s">
        <v>22</v>
      </c>
      <c r="H593">
        <v>5</v>
      </c>
      <c r="I593" t="s">
        <v>17</v>
      </c>
      <c r="J593">
        <v>10</v>
      </c>
      <c r="K593">
        <v>6.2518399999999996</v>
      </c>
      <c r="L593">
        <v>-75.563590000000005</v>
      </c>
    </row>
    <row r="594" spans="1:12" x14ac:dyDescent="0.25">
      <c r="A594" t="s">
        <v>192</v>
      </c>
      <c r="B594" t="s">
        <v>65</v>
      </c>
      <c r="C594">
        <v>53000</v>
      </c>
      <c r="D594">
        <v>1000</v>
      </c>
      <c r="E594" t="s">
        <v>555</v>
      </c>
      <c r="F594" t="s">
        <v>15</v>
      </c>
      <c r="G594" t="s">
        <v>22</v>
      </c>
      <c r="H594">
        <v>1</v>
      </c>
      <c r="I594" t="s">
        <v>17</v>
      </c>
      <c r="J594">
        <v>3</v>
      </c>
      <c r="K594">
        <v>6.2518399999999996</v>
      </c>
      <c r="L594">
        <v>-75.563590000000005</v>
      </c>
    </row>
    <row r="595" spans="1:12" x14ac:dyDescent="0.25">
      <c r="A595" t="s">
        <v>219</v>
      </c>
      <c r="B595" t="s">
        <v>19</v>
      </c>
      <c r="C595">
        <v>908600</v>
      </c>
      <c r="D595">
        <v>49000</v>
      </c>
      <c r="E595" t="s">
        <v>154</v>
      </c>
      <c r="F595" t="s">
        <v>21</v>
      </c>
      <c r="G595" t="s">
        <v>22</v>
      </c>
      <c r="H595">
        <v>5</v>
      </c>
      <c r="I595" t="s">
        <v>17</v>
      </c>
      <c r="J595">
        <v>1</v>
      </c>
      <c r="K595">
        <v>6.2518399999999996</v>
      </c>
      <c r="L595">
        <v>-75.563590000000005</v>
      </c>
    </row>
    <row r="596" spans="1:12" x14ac:dyDescent="0.25">
      <c r="A596" t="s">
        <v>158</v>
      </c>
      <c r="B596" t="s">
        <v>62</v>
      </c>
      <c r="C596">
        <v>30600</v>
      </c>
      <c r="D596">
        <v>4000</v>
      </c>
      <c r="E596" t="s">
        <v>239</v>
      </c>
      <c r="F596" t="s">
        <v>93</v>
      </c>
      <c r="G596" t="s">
        <v>141</v>
      </c>
      <c r="H596">
        <v>2</v>
      </c>
      <c r="I596" t="s">
        <v>17</v>
      </c>
      <c r="J596">
        <v>5</v>
      </c>
      <c r="K596">
        <v>5.0688899999999997</v>
      </c>
      <c r="L596">
        <v>-75.517380000000003</v>
      </c>
    </row>
    <row r="597" spans="1:12" x14ac:dyDescent="0.25">
      <c r="A597" t="s">
        <v>33</v>
      </c>
      <c r="B597" t="s">
        <v>19</v>
      </c>
      <c r="C597">
        <v>276200</v>
      </c>
      <c r="D597">
        <v>20600</v>
      </c>
      <c r="E597" t="s">
        <v>483</v>
      </c>
      <c r="F597" t="s">
        <v>43</v>
      </c>
      <c r="G597" t="s">
        <v>27</v>
      </c>
      <c r="H597">
        <v>3</v>
      </c>
      <c r="I597" t="s">
        <v>17</v>
      </c>
      <c r="J597">
        <v>10</v>
      </c>
      <c r="K597">
        <v>10.39972</v>
      </c>
      <c r="L597">
        <v>-75.514439999999993</v>
      </c>
    </row>
    <row r="598" spans="1:12" x14ac:dyDescent="0.25">
      <c r="A598" t="s">
        <v>135</v>
      </c>
      <c r="B598" t="s">
        <v>58</v>
      </c>
      <c r="C598">
        <v>28300</v>
      </c>
      <c r="D598">
        <v>0</v>
      </c>
      <c r="E598" t="s">
        <v>562</v>
      </c>
      <c r="F598" t="s">
        <v>93</v>
      </c>
      <c r="G598" t="s">
        <v>16</v>
      </c>
      <c r="H598">
        <v>5</v>
      </c>
      <c r="I598" t="s">
        <v>17</v>
      </c>
      <c r="J598">
        <v>1</v>
      </c>
      <c r="K598">
        <v>4.6097099999999998</v>
      </c>
      <c r="L598">
        <v>-74.08175</v>
      </c>
    </row>
    <row r="599" spans="1:12" x14ac:dyDescent="0.25">
      <c r="A599" t="s">
        <v>41</v>
      </c>
      <c r="B599" t="s">
        <v>29</v>
      </c>
      <c r="C599">
        <v>1474800</v>
      </c>
      <c r="D599">
        <v>78700</v>
      </c>
      <c r="E599" t="s">
        <v>551</v>
      </c>
      <c r="F599" t="s">
        <v>21</v>
      </c>
      <c r="G599" t="s">
        <v>22</v>
      </c>
      <c r="H599">
        <v>5</v>
      </c>
      <c r="I599" t="s">
        <v>17</v>
      </c>
      <c r="J599">
        <v>2</v>
      </c>
      <c r="K599">
        <v>6.2518399999999996</v>
      </c>
      <c r="L599">
        <v>-75.563590000000005</v>
      </c>
    </row>
    <row r="600" spans="1:12" x14ac:dyDescent="0.25">
      <c r="A600" t="s">
        <v>266</v>
      </c>
      <c r="B600" t="s">
        <v>13</v>
      </c>
      <c r="C600">
        <v>1806000</v>
      </c>
      <c r="D600">
        <v>96600</v>
      </c>
      <c r="E600" t="s">
        <v>463</v>
      </c>
      <c r="F600" t="s">
        <v>52</v>
      </c>
      <c r="G600" t="s">
        <v>22</v>
      </c>
      <c r="H600">
        <v>5</v>
      </c>
      <c r="I600" t="s">
        <v>17</v>
      </c>
      <c r="J600">
        <v>1</v>
      </c>
      <c r="K600">
        <v>6.2518399999999996</v>
      </c>
      <c r="L600">
        <v>-75.563590000000005</v>
      </c>
    </row>
    <row r="601" spans="1:12" x14ac:dyDescent="0.25">
      <c r="A601" t="s">
        <v>135</v>
      </c>
      <c r="B601" t="s">
        <v>58</v>
      </c>
      <c r="C601">
        <v>24100</v>
      </c>
      <c r="D601">
        <v>1800</v>
      </c>
      <c r="E601" t="s">
        <v>59</v>
      </c>
      <c r="F601" t="s">
        <v>26</v>
      </c>
      <c r="G601" t="s">
        <v>31</v>
      </c>
      <c r="H601">
        <v>5</v>
      </c>
      <c r="I601" t="s">
        <v>17</v>
      </c>
      <c r="J601">
        <v>2</v>
      </c>
      <c r="K601">
        <v>3.4372199999999999</v>
      </c>
      <c r="L601">
        <v>-76.522499999999994</v>
      </c>
    </row>
    <row r="602" spans="1:12" x14ac:dyDescent="0.25">
      <c r="A602" t="s">
        <v>85</v>
      </c>
      <c r="B602" t="s">
        <v>86</v>
      </c>
      <c r="C602">
        <v>1074500</v>
      </c>
      <c r="D602">
        <v>57900</v>
      </c>
      <c r="E602" t="s">
        <v>563</v>
      </c>
      <c r="F602" t="s">
        <v>160</v>
      </c>
      <c r="G602" t="s">
        <v>16</v>
      </c>
      <c r="H602">
        <v>5</v>
      </c>
      <c r="I602" t="s">
        <v>17</v>
      </c>
      <c r="J602">
        <v>1</v>
      </c>
      <c r="K602">
        <v>4.6097099999999998</v>
      </c>
      <c r="L602">
        <v>-74.08175</v>
      </c>
    </row>
    <row r="603" spans="1:12" x14ac:dyDescent="0.25">
      <c r="A603" t="s">
        <v>70</v>
      </c>
      <c r="B603" t="s">
        <v>13</v>
      </c>
      <c r="C603">
        <v>2621000</v>
      </c>
      <c r="D603">
        <v>140200</v>
      </c>
      <c r="E603" t="s">
        <v>564</v>
      </c>
      <c r="F603" t="s">
        <v>35</v>
      </c>
      <c r="G603" t="s">
        <v>22</v>
      </c>
      <c r="H603">
        <v>5</v>
      </c>
      <c r="I603" t="s">
        <v>17</v>
      </c>
      <c r="J603">
        <v>6</v>
      </c>
      <c r="K603">
        <v>6.2518399999999996</v>
      </c>
      <c r="L603">
        <v>-75.563590000000005</v>
      </c>
    </row>
    <row r="604" spans="1:12" x14ac:dyDescent="0.25">
      <c r="A604" t="s">
        <v>67</v>
      </c>
      <c r="B604" t="s">
        <v>62</v>
      </c>
      <c r="C604">
        <v>51000</v>
      </c>
      <c r="D604">
        <v>900</v>
      </c>
      <c r="E604" t="s">
        <v>500</v>
      </c>
      <c r="F604" t="s">
        <v>76</v>
      </c>
      <c r="G604" t="s">
        <v>16</v>
      </c>
      <c r="H604">
        <v>5</v>
      </c>
      <c r="I604" t="s">
        <v>38</v>
      </c>
      <c r="J604">
        <v>1</v>
      </c>
      <c r="K604">
        <v>4.6097099999999998</v>
      </c>
      <c r="L604">
        <v>-74.08175</v>
      </c>
    </row>
    <row r="605" spans="1:12" x14ac:dyDescent="0.25">
      <c r="A605" t="s">
        <v>67</v>
      </c>
      <c r="B605" t="s">
        <v>62</v>
      </c>
      <c r="C605">
        <v>43900</v>
      </c>
      <c r="D605">
        <v>7100</v>
      </c>
      <c r="E605" t="s">
        <v>565</v>
      </c>
      <c r="F605" t="s">
        <v>130</v>
      </c>
      <c r="G605" t="s">
        <v>16</v>
      </c>
      <c r="H605">
        <v>2</v>
      </c>
      <c r="I605" t="s">
        <v>17</v>
      </c>
      <c r="J605">
        <v>10</v>
      </c>
      <c r="K605">
        <v>4.6097099999999998</v>
      </c>
      <c r="L605">
        <v>-74.08175</v>
      </c>
    </row>
    <row r="606" spans="1:12" x14ac:dyDescent="0.25">
      <c r="A606" t="s">
        <v>67</v>
      </c>
      <c r="B606" t="s">
        <v>62</v>
      </c>
      <c r="C606">
        <v>46600</v>
      </c>
      <c r="D606">
        <v>2900</v>
      </c>
      <c r="E606" t="s">
        <v>566</v>
      </c>
      <c r="F606" t="s">
        <v>88</v>
      </c>
      <c r="G606" t="s">
        <v>22</v>
      </c>
      <c r="H606">
        <v>2</v>
      </c>
      <c r="I606" t="s">
        <v>38</v>
      </c>
      <c r="J606">
        <v>1</v>
      </c>
      <c r="K606">
        <v>6.2518399999999996</v>
      </c>
      <c r="L606">
        <v>-75.563590000000005</v>
      </c>
    </row>
    <row r="607" spans="1:12" x14ac:dyDescent="0.25">
      <c r="A607" t="s">
        <v>41</v>
      </c>
      <c r="B607" t="s">
        <v>29</v>
      </c>
      <c r="C607">
        <v>1573400</v>
      </c>
      <c r="D607">
        <v>84200</v>
      </c>
      <c r="E607" t="s">
        <v>447</v>
      </c>
      <c r="F607" t="s">
        <v>96</v>
      </c>
      <c r="G607" t="s">
        <v>22</v>
      </c>
      <c r="H607">
        <v>5</v>
      </c>
      <c r="I607" t="s">
        <v>17</v>
      </c>
      <c r="J607">
        <v>1</v>
      </c>
      <c r="K607">
        <v>6.2518399999999996</v>
      </c>
      <c r="L607">
        <v>-75.563590000000005</v>
      </c>
    </row>
    <row r="608" spans="1:12" x14ac:dyDescent="0.25">
      <c r="A608" t="s">
        <v>12</v>
      </c>
      <c r="B608" t="s">
        <v>13</v>
      </c>
      <c r="C608">
        <v>216700</v>
      </c>
      <c r="D608">
        <v>9700</v>
      </c>
      <c r="E608" t="s">
        <v>567</v>
      </c>
      <c r="F608" t="s">
        <v>15</v>
      </c>
      <c r="G608" t="s">
        <v>22</v>
      </c>
      <c r="H608">
        <v>5</v>
      </c>
      <c r="I608" t="s">
        <v>17</v>
      </c>
      <c r="J608">
        <v>5</v>
      </c>
      <c r="K608">
        <v>6.2518399999999996</v>
      </c>
      <c r="L608">
        <v>-75.563590000000005</v>
      </c>
    </row>
    <row r="609" spans="1:12" x14ac:dyDescent="0.25">
      <c r="A609" t="s">
        <v>50</v>
      </c>
      <c r="B609" t="s">
        <v>29</v>
      </c>
      <c r="C609">
        <v>2116100</v>
      </c>
      <c r="D609">
        <v>112900</v>
      </c>
      <c r="E609" t="s">
        <v>400</v>
      </c>
      <c r="F609" t="s">
        <v>35</v>
      </c>
      <c r="G609" t="s">
        <v>16</v>
      </c>
      <c r="H609">
        <v>5</v>
      </c>
      <c r="I609" t="s">
        <v>38</v>
      </c>
      <c r="J609">
        <v>1</v>
      </c>
      <c r="K609">
        <v>4.6097099999999998</v>
      </c>
      <c r="L609">
        <v>-74.08175</v>
      </c>
    </row>
    <row r="610" spans="1:12" x14ac:dyDescent="0.25">
      <c r="A610" t="s">
        <v>105</v>
      </c>
      <c r="B610" t="s">
        <v>19</v>
      </c>
      <c r="C610">
        <v>317900</v>
      </c>
      <c r="D610">
        <v>15100</v>
      </c>
      <c r="E610" t="s">
        <v>568</v>
      </c>
      <c r="F610" t="s">
        <v>21</v>
      </c>
      <c r="G610" t="s">
        <v>22</v>
      </c>
      <c r="H610">
        <v>5</v>
      </c>
      <c r="I610" t="s">
        <v>17</v>
      </c>
      <c r="J610">
        <v>10</v>
      </c>
      <c r="K610">
        <v>6.2518399999999996</v>
      </c>
      <c r="L610">
        <v>-75.563590000000005</v>
      </c>
    </row>
    <row r="611" spans="1:12" x14ac:dyDescent="0.25">
      <c r="A611" t="s">
        <v>158</v>
      </c>
      <c r="B611" t="s">
        <v>62</v>
      </c>
      <c r="C611">
        <v>45500</v>
      </c>
      <c r="D611">
        <v>0</v>
      </c>
      <c r="E611" t="s">
        <v>569</v>
      </c>
      <c r="F611" t="s">
        <v>35</v>
      </c>
      <c r="G611" t="s">
        <v>16</v>
      </c>
      <c r="H611">
        <v>5</v>
      </c>
      <c r="I611" t="s">
        <v>17</v>
      </c>
      <c r="J611">
        <v>4</v>
      </c>
      <c r="K611">
        <v>4.6097099999999998</v>
      </c>
      <c r="L611">
        <v>-74.08175</v>
      </c>
    </row>
    <row r="612" spans="1:12" x14ac:dyDescent="0.25">
      <c r="A612" t="s">
        <v>84</v>
      </c>
      <c r="B612" t="s">
        <v>58</v>
      </c>
      <c r="C612">
        <v>79700</v>
      </c>
      <c r="D612">
        <v>4600</v>
      </c>
      <c r="E612" t="s">
        <v>570</v>
      </c>
      <c r="F612" t="s">
        <v>47</v>
      </c>
      <c r="G612" t="s">
        <v>60</v>
      </c>
      <c r="H612">
        <v>1</v>
      </c>
      <c r="I612" t="s">
        <v>17</v>
      </c>
      <c r="J612">
        <v>1</v>
      </c>
      <c r="K612">
        <v>4.8133299999999997</v>
      </c>
      <c r="L612">
        <v>-75.696110000000004</v>
      </c>
    </row>
    <row r="613" spans="1:12" x14ac:dyDescent="0.25">
      <c r="A613" t="s">
        <v>36</v>
      </c>
      <c r="B613" t="s">
        <v>24</v>
      </c>
      <c r="C613">
        <v>25500</v>
      </c>
      <c r="D613">
        <v>0</v>
      </c>
      <c r="E613" t="s">
        <v>571</v>
      </c>
      <c r="F613" t="s">
        <v>54</v>
      </c>
      <c r="G613" t="s">
        <v>91</v>
      </c>
      <c r="H613">
        <v>3</v>
      </c>
      <c r="I613" t="s">
        <v>17</v>
      </c>
      <c r="J613">
        <v>6</v>
      </c>
      <c r="K613">
        <v>10.968540000000001</v>
      </c>
      <c r="L613">
        <v>-74.781319999999994</v>
      </c>
    </row>
    <row r="614" spans="1:12" x14ac:dyDescent="0.25">
      <c r="A614" t="s">
        <v>184</v>
      </c>
      <c r="B614" t="s">
        <v>86</v>
      </c>
      <c r="C614">
        <v>220000</v>
      </c>
      <c r="D614">
        <v>11900</v>
      </c>
      <c r="E614" t="s">
        <v>572</v>
      </c>
      <c r="F614" t="s">
        <v>21</v>
      </c>
      <c r="G614" t="s">
        <v>16</v>
      </c>
      <c r="H614">
        <v>1</v>
      </c>
      <c r="I614" t="s">
        <v>17</v>
      </c>
      <c r="J614">
        <v>1</v>
      </c>
      <c r="K614">
        <v>4.6097099999999998</v>
      </c>
      <c r="L614">
        <v>-74.08175</v>
      </c>
    </row>
    <row r="615" spans="1:12" x14ac:dyDescent="0.25">
      <c r="A615" t="s">
        <v>184</v>
      </c>
      <c r="B615" t="s">
        <v>86</v>
      </c>
      <c r="C615">
        <v>312200</v>
      </c>
      <c r="D615">
        <v>14800</v>
      </c>
      <c r="E615" t="s">
        <v>302</v>
      </c>
      <c r="F615" t="s">
        <v>21</v>
      </c>
      <c r="G615" t="s">
        <v>22</v>
      </c>
      <c r="H615">
        <v>2</v>
      </c>
      <c r="I615" t="s">
        <v>17</v>
      </c>
      <c r="J615">
        <v>4</v>
      </c>
      <c r="K615">
        <v>6.2518399999999996</v>
      </c>
      <c r="L615">
        <v>-75.563590000000005</v>
      </c>
    </row>
    <row r="616" spans="1:12" x14ac:dyDescent="0.25">
      <c r="A616" t="s">
        <v>67</v>
      </c>
      <c r="B616" t="s">
        <v>62</v>
      </c>
      <c r="C616">
        <v>55200</v>
      </c>
      <c r="D616">
        <v>1100</v>
      </c>
      <c r="E616" t="s">
        <v>573</v>
      </c>
      <c r="F616" t="s">
        <v>21</v>
      </c>
      <c r="G616" t="s">
        <v>16</v>
      </c>
      <c r="H616">
        <v>3</v>
      </c>
      <c r="I616" t="s">
        <v>17</v>
      </c>
      <c r="J616">
        <v>1</v>
      </c>
      <c r="K616">
        <v>4.6097099999999998</v>
      </c>
      <c r="L616">
        <v>-74.08175</v>
      </c>
    </row>
    <row r="617" spans="1:12" x14ac:dyDescent="0.25">
      <c r="A617" t="s">
        <v>28</v>
      </c>
      <c r="B617" t="s">
        <v>29</v>
      </c>
      <c r="C617">
        <v>744600</v>
      </c>
      <c r="D617">
        <v>44400</v>
      </c>
      <c r="E617" t="s">
        <v>370</v>
      </c>
      <c r="F617" t="s">
        <v>52</v>
      </c>
      <c r="G617" t="s">
        <v>22</v>
      </c>
      <c r="H617">
        <v>5</v>
      </c>
      <c r="I617" t="s">
        <v>32</v>
      </c>
      <c r="J617">
        <v>1</v>
      </c>
      <c r="K617">
        <v>6.2518399999999996</v>
      </c>
      <c r="L617">
        <v>-75.563590000000005</v>
      </c>
    </row>
    <row r="618" spans="1:12" x14ac:dyDescent="0.25">
      <c r="A618" t="s">
        <v>171</v>
      </c>
      <c r="B618" t="s">
        <v>19</v>
      </c>
      <c r="C618">
        <v>250000</v>
      </c>
      <c r="D618">
        <v>11500</v>
      </c>
      <c r="E618" t="s">
        <v>341</v>
      </c>
      <c r="F618" t="s">
        <v>88</v>
      </c>
      <c r="G618" t="s">
        <v>31</v>
      </c>
      <c r="H618">
        <v>5</v>
      </c>
      <c r="I618" t="s">
        <v>17</v>
      </c>
      <c r="J618">
        <v>1</v>
      </c>
      <c r="K618">
        <v>3.4372199999999999</v>
      </c>
      <c r="L618">
        <v>-76.522499999999994</v>
      </c>
    </row>
    <row r="619" spans="1:12" x14ac:dyDescent="0.25">
      <c r="A619" t="s">
        <v>57</v>
      </c>
      <c r="B619" t="s">
        <v>58</v>
      </c>
      <c r="C619">
        <v>73600</v>
      </c>
      <c r="D619">
        <v>2100</v>
      </c>
      <c r="E619" t="s">
        <v>574</v>
      </c>
      <c r="F619" t="s">
        <v>15</v>
      </c>
      <c r="G619" t="s">
        <v>22</v>
      </c>
      <c r="H619">
        <v>4</v>
      </c>
      <c r="I619" t="s">
        <v>32</v>
      </c>
      <c r="J619">
        <v>1</v>
      </c>
      <c r="K619">
        <v>6.2518399999999996</v>
      </c>
      <c r="L619">
        <v>-75.563590000000005</v>
      </c>
    </row>
    <row r="620" spans="1:12" x14ac:dyDescent="0.25">
      <c r="A620" t="s">
        <v>124</v>
      </c>
      <c r="B620" t="s">
        <v>19</v>
      </c>
      <c r="C620">
        <v>643900</v>
      </c>
      <c r="D620">
        <v>32500</v>
      </c>
      <c r="E620" t="s">
        <v>575</v>
      </c>
      <c r="F620" t="s">
        <v>52</v>
      </c>
      <c r="G620" t="s">
        <v>16</v>
      </c>
      <c r="H620">
        <v>4</v>
      </c>
      <c r="I620" t="s">
        <v>32</v>
      </c>
      <c r="J620">
        <v>1</v>
      </c>
      <c r="K620">
        <v>4.6097099999999998</v>
      </c>
      <c r="L620">
        <v>-74.08175</v>
      </c>
    </row>
    <row r="621" spans="1:12" x14ac:dyDescent="0.25">
      <c r="A621" t="s">
        <v>50</v>
      </c>
      <c r="B621" t="s">
        <v>29</v>
      </c>
      <c r="C621">
        <v>2499400</v>
      </c>
      <c r="D621">
        <v>133800</v>
      </c>
      <c r="E621" t="s">
        <v>576</v>
      </c>
      <c r="F621" t="s">
        <v>88</v>
      </c>
      <c r="G621" t="s">
        <v>60</v>
      </c>
      <c r="H621">
        <v>5</v>
      </c>
      <c r="I621" t="s">
        <v>17</v>
      </c>
      <c r="J621">
        <v>1</v>
      </c>
      <c r="K621">
        <v>4.8133299999999997</v>
      </c>
      <c r="L621">
        <v>-75.696110000000004</v>
      </c>
    </row>
    <row r="622" spans="1:12" x14ac:dyDescent="0.25">
      <c r="A622" t="s">
        <v>266</v>
      </c>
      <c r="B622" t="s">
        <v>13</v>
      </c>
      <c r="C622">
        <v>1414800</v>
      </c>
      <c r="D622">
        <v>73500</v>
      </c>
      <c r="E622" t="s">
        <v>508</v>
      </c>
      <c r="F622" t="s">
        <v>26</v>
      </c>
      <c r="G622" t="s">
        <v>60</v>
      </c>
      <c r="H622">
        <v>5</v>
      </c>
      <c r="I622" t="s">
        <v>32</v>
      </c>
      <c r="J622">
        <v>1</v>
      </c>
      <c r="K622">
        <v>4.8133299999999997</v>
      </c>
      <c r="L622">
        <v>-75.696110000000004</v>
      </c>
    </row>
    <row r="623" spans="1:12" x14ac:dyDescent="0.25">
      <c r="A623" t="s">
        <v>122</v>
      </c>
      <c r="B623" t="s">
        <v>29</v>
      </c>
      <c r="C623">
        <v>918700</v>
      </c>
      <c r="D623">
        <v>49600</v>
      </c>
      <c r="E623" t="s">
        <v>577</v>
      </c>
      <c r="F623" t="s">
        <v>47</v>
      </c>
      <c r="G623" t="s">
        <v>91</v>
      </c>
      <c r="H623">
        <v>5</v>
      </c>
      <c r="I623" t="s">
        <v>17</v>
      </c>
      <c r="J623">
        <v>8</v>
      </c>
      <c r="K623">
        <v>10.968540000000001</v>
      </c>
      <c r="L623">
        <v>-74.781319999999994</v>
      </c>
    </row>
    <row r="624" spans="1:12" x14ac:dyDescent="0.25">
      <c r="A624" t="s">
        <v>148</v>
      </c>
      <c r="B624" t="s">
        <v>13</v>
      </c>
      <c r="C624">
        <v>1802000</v>
      </c>
      <c r="D624">
        <v>94100</v>
      </c>
      <c r="E624" t="s">
        <v>578</v>
      </c>
      <c r="F624" t="s">
        <v>52</v>
      </c>
      <c r="G624" t="s">
        <v>16</v>
      </c>
      <c r="H624">
        <v>5</v>
      </c>
      <c r="I624" t="s">
        <v>146</v>
      </c>
      <c r="J624">
        <v>1</v>
      </c>
      <c r="K624">
        <v>4.6097099999999998</v>
      </c>
      <c r="L624">
        <v>-74.08175</v>
      </c>
    </row>
    <row r="625" spans="1:12" x14ac:dyDescent="0.25">
      <c r="A625" t="s">
        <v>80</v>
      </c>
      <c r="B625" t="s">
        <v>65</v>
      </c>
      <c r="C625">
        <v>28300</v>
      </c>
      <c r="D625">
        <v>7400</v>
      </c>
      <c r="E625" t="s">
        <v>579</v>
      </c>
      <c r="F625" t="s">
        <v>47</v>
      </c>
      <c r="G625" t="s">
        <v>16</v>
      </c>
      <c r="H625">
        <v>5</v>
      </c>
      <c r="I625" t="s">
        <v>17</v>
      </c>
      <c r="J625">
        <v>1</v>
      </c>
      <c r="K625">
        <v>4.6097099999999998</v>
      </c>
      <c r="L625">
        <v>-74.08175</v>
      </c>
    </row>
    <row r="626" spans="1:12" x14ac:dyDescent="0.25">
      <c r="A626" t="s">
        <v>82</v>
      </c>
      <c r="B626" t="s">
        <v>58</v>
      </c>
      <c r="C626">
        <v>52100</v>
      </c>
      <c r="D626">
        <v>1000</v>
      </c>
      <c r="E626" t="s">
        <v>580</v>
      </c>
      <c r="F626" t="s">
        <v>26</v>
      </c>
      <c r="G626" t="s">
        <v>27</v>
      </c>
      <c r="H626">
        <v>5</v>
      </c>
      <c r="I626" t="s">
        <v>17</v>
      </c>
      <c r="J626">
        <v>1</v>
      </c>
      <c r="K626">
        <v>10.39972</v>
      </c>
      <c r="L626">
        <v>-75.514439999999993</v>
      </c>
    </row>
    <row r="627" spans="1:12" x14ac:dyDescent="0.25">
      <c r="A627" t="s">
        <v>55</v>
      </c>
      <c r="B627" t="s">
        <v>13</v>
      </c>
      <c r="C627">
        <v>108700</v>
      </c>
      <c r="D627">
        <v>4000</v>
      </c>
      <c r="E627" t="s">
        <v>142</v>
      </c>
      <c r="F627" t="s">
        <v>15</v>
      </c>
      <c r="G627" t="s">
        <v>16</v>
      </c>
      <c r="H627">
        <v>5</v>
      </c>
      <c r="I627" t="s">
        <v>17</v>
      </c>
      <c r="J627">
        <v>1</v>
      </c>
      <c r="K627">
        <v>4.6097099999999998</v>
      </c>
      <c r="L627">
        <v>-74.08175</v>
      </c>
    </row>
    <row r="628" spans="1:12" x14ac:dyDescent="0.25">
      <c r="A628" t="s">
        <v>158</v>
      </c>
      <c r="B628" t="s">
        <v>62</v>
      </c>
      <c r="C628">
        <v>69200</v>
      </c>
      <c r="D628">
        <v>4100</v>
      </c>
      <c r="E628" t="s">
        <v>228</v>
      </c>
      <c r="F628" t="s">
        <v>15</v>
      </c>
      <c r="G628" t="s">
        <v>16</v>
      </c>
      <c r="H628">
        <v>3</v>
      </c>
      <c r="I628" t="s">
        <v>17</v>
      </c>
      <c r="J628">
        <v>8</v>
      </c>
      <c r="K628">
        <v>4.6097099999999998</v>
      </c>
      <c r="L628">
        <v>-74.08175</v>
      </c>
    </row>
    <row r="629" spans="1:12" x14ac:dyDescent="0.25">
      <c r="A629" t="s">
        <v>12</v>
      </c>
      <c r="B629" t="s">
        <v>13</v>
      </c>
      <c r="C629">
        <v>294100</v>
      </c>
      <c r="D629">
        <v>13800</v>
      </c>
      <c r="E629" t="s">
        <v>581</v>
      </c>
      <c r="F629" t="s">
        <v>47</v>
      </c>
      <c r="G629" t="s">
        <v>31</v>
      </c>
      <c r="H629">
        <v>5</v>
      </c>
      <c r="I629" t="s">
        <v>17</v>
      </c>
      <c r="J629">
        <v>6</v>
      </c>
      <c r="K629">
        <v>3.4372199999999999</v>
      </c>
      <c r="L629">
        <v>-76.522499999999994</v>
      </c>
    </row>
    <row r="630" spans="1:12" x14ac:dyDescent="0.25">
      <c r="A630" t="s">
        <v>184</v>
      </c>
      <c r="B630" t="s">
        <v>86</v>
      </c>
      <c r="C630">
        <v>277500</v>
      </c>
      <c r="D630">
        <v>13000</v>
      </c>
      <c r="E630" t="s">
        <v>582</v>
      </c>
      <c r="F630" t="s">
        <v>76</v>
      </c>
      <c r="G630" t="s">
        <v>60</v>
      </c>
      <c r="H630">
        <v>1</v>
      </c>
      <c r="I630" t="s">
        <v>17</v>
      </c>
      <c r="J630">
        <v>2</v>
      </c>
      <c r="K630">
        <v>4.8133299999999997</v>
      </c>
      <c r="L630">
        <v>-75.696110000000004</v>
      </c>
    </row>
    <row r="631" spans="1:12" x14ac:dyDescent="0.25">
      <c r="A631" t="s">
        <v>158</v>
      </c>
      <c r="B631" t="s">
        <v>62</v>
      </c>
      <c r="C631">
        <v>49900</v>
      </c>
      <c r="D631">
        <v>800</v>
      </c>
      <c r="E631" t="s">
        <v>217</v>
      </c>
      <c r="F631" t="s">
        <v>47</v>
      </c>
      <c r="G631" t="s">
        <v>16</v>
      </c>
      <c r="H631">
        <v>5</v>
      </c>
      <c r="I631" t="s">
        <v>38</v>
      </c>
      <c r="J631">
        <v>1</v>
      </c>
      <c r="K631">
        <v>4.6097099999999998</v>
      </c>
      <c r="L631">
        <v>-74.08175</v>
      </c>
    </row>
    <row r="632" spans="1:12" x14ac:dyDescent="0.25">
      <c r="A632" t="s">
        <v>55</v>
      </c>
      <c r="B632" t="s">
        <v>13</v>
      </c>
      <c r="C632">
        <v>115700</v>
      </c>
      <c r="D632">
        <v>13600</v>
      </c>
      <c r="E632" t="s">
        <v>583</v>
      </c>
      <c r="F632" t="s">
        <v>130</v>
      </c>
      <c r="G632" t="s">
        <v>91</v>
      </c>
      <c r="H632">
        <v>4</v>
      </c>
      <c r="I632" t="s">
        <v>17</v>
      </c>
      <c r="J632">
        <v>8</v>
      </c>
      <c r="K632">
        <v>10.968540000000001</v>
      </c>
      <c r="L632">
        <v>-74.781319999999994</v>
      </c>
    </row>
    <row r="633" spans="1:12" x14ac:dyDescent="0.25">
      <c r="A633" t="s">
        <v>103</v>
      </c>
      <c r="B633" t="s">
        <v>13</v>
      </c>
      <c r="C633">
        <v>369600</v>
      </c>
      <c r="D633">
        <v>17900</v>
      </c>
      <c r="E633" t="s">
        <v>584</v>
      </c>
      <c r="F633" t="s">
        <v>88</v>
      </c>
      <c r="G633" t="s">
        <v>16</v>
      </c>
      <c r="H633">
        <v>5</v>
      </c>
      <c r="I633" t="s">
        <v>17</v>
      </c>
      <c r="J633">
        <v>6</v>
      </c>
      <c r="K633">
        <v>4.6097099999999998</v>
      </c>
      <c r="L633">
        <v>-74.08175</v>
      </c>
    </row>
    <row r="634" spans="1:12" x14ac:dyDescent="0.25">
      <c r="A634" t="s">
        <v>64</v>
      </c>
      <c r="B634" t="s">
        <v>65</v>
      </c>
      <c r="C634">
        <v>41300</v>
      </c>
      <c r="D634">
        <v>0</v>
      </c>
      <c r="E634" t="s">
        <v>318</v>
      </c>
      <c r="F634" t="s">
        <v>52</v>
      </c>
      <c r="G634" t="s">
        <v>31</v>
      </c>
      <c r="H634">
        <v>4</v>
      </c>
      <c r="I634" t="s">
        <v>32</v>
      </c>
      <c r="J634">
        <v>1</v>
      </c>
      <c r="K634">
        <v>3.4372199999999999</v>
      </c>
      <c r="L634">
        <v>-76.522499999999994</v>
      </c>
    </row>
    <row r="635" spans="1:12" x14ac:dyDescent="0.25">
      <c r="A635" t="s">
        <v>12</v>
      </c>
      <c r="B635" t="s">
        <v>13</v>
      </c>
      <c r="C635">
        <v>146700</v>
      </c>
      <c r="D635">
        <v>6000</v>
      </c>
      <c r="E635" t="s">
        <v>397</v>
      </c>
      <c r="F635" t="s">
        <v>88</v>
      </c>
      <c r="G635" t="s">
        <v>16</v>
      </c>
      <c r="H635">
        <v>5</v>
      </c>
      <c r="I635" t="s">
        <v>32</v>
      </c>
      <c r="J635">
        <v>1</v>
      </c>
      <c r="K635">
        <v>4.6097099999999998</v>
      </c>
      <c r="L635">
        <v>-74.08175</v>
      </c>
    </row>
    <row r="636" spans="1:12" x14ac:dyDescent="0.25">
      <c r="A636" t="s">
        <v>124</v>
      </c>
      <c r="B636" t="s">
        <v>19</v>
      </c>
      <c r="C636">
        <v>708300</v>
      </c>
      <c r="D636">
        <v>38200</v>
      </c>
      <c r="E636" t="s">
        <v>173</v>
      </c>
      <c r="F636" t="s">
        <v>88</v>
      </c>
      <c r="G636" t="s">
        <v>16</v>
      </c>
      <c r="H636">
        <v>5</v>
      </c>
      <c r="I636" t="s">
        <v>17</v>
      </c>
      <c r="J636">
        <v>3</v>
      </c>
      <c r="K636">
        <v>4.6097099999999998</v>
      </c>
      <c r="L636">
        <v>-74.08175</v>
      </c>
    </row>
    <row r="637" spans="1:12" x14ac:dyDescent="0.25">
      <c r="A637" t="s">
        <v>28</v>
      </c>
      <c r="B637" t="s">
        <v>29</v>
      </c>
      <c r="C637">
        <v>631300</v>
      </c>
      <c r="D637">
        <v>31800</v>
      </c>
      <c r="E637" t="s">
        <v>59</v>
      </c>
      <c r="F637" t="s">
        <v>54</v>
      </c>
      <c r="G637" t="s">
        <v>31</v>
      </c>
      <c r="H637">
        <v>5</v>
      </c>
      <c r="I637" t="s">
        <v>32</v>
      </c>
      <c r="J637">
        <v>1</v>
      </c>
      <c r="K637">
        <v>3.4372199999999999</v>
      </c>
      <c r="L637">
        <v>-76.522499999999994</v>
      </c>
    </row>
    <row r="638" spans="1:12" x14ac:dyDescent="0.25">
      <c r="A638" t="s">
        <v>219</v>
      </c>
      <c r="B638" t="s">
        <v>19</v>
      </c>
      <c r="C638">
        <v>521500</v>
      </c>
      <c r="D638">
        <v>26000</v>
      </c>
      <c r="E638" t="s">
        <v>585</v>
      </c>
      <c r="F638" t="s">
        <v>26</v>
      </c>
      <c r="G638" t="s">
        <v>16</v>
      </c>
      <c r="H638">
        <v>1</v>
      </c>
      <c r="I638" t="s">
        <v>32</v>
      </c>
      <c r="J638">
        <v>1</v>
      </c>
      <c r="K638">
        <v>4.6097099999999998</v>
      </c>
      <c r="L638">
        <v>-74.08175</v>
      </c>
    </row>
    <row r="639" spans="1:12" x14ac:dyDescent="0.25">
      <c r="A639" t="s">
        <v>171</v>
      </c>
      <c r="B639" t="s">
        <v>19</v>
      </c>
      <c r="C639">
        <v>200900</v>
      </c>
      <c r="D639">
        <v>8900</v>
      </c>
      <c r="E639" t="s">
        <v>163</v>
      </c>
      <c r="F639" t="s">
        <v>15</v>
      </c>
      <c r="G639" t="s">
        <v>16</v>
      </c>
      <c r="H639">
        <v>1</v>
      </c>
      <c r="I639" t="s">
        <v>32</v>
      </c>
      <c r="J639">
        <v>1</v>
      </c>
      <c r="K639">
        <v>4.6097099999999998</v>
      </c>
      <c r="L639">
        <v>-74.08175</v>
      </c>
    </row>
    <row r="640" spans="1:12" x14ac:dyDescent="0.25">
      <c r="A640" t="s">
        <v>158</v>
      </c>
      <c r="B640" t="s">
        <v>62</v>
      </c>
      <c r="C640">
        <v>72200</v>
      </c>
      <c r="D640">
        <v>4900</v>
      </c>
      <c r="E640" t="s">
        <v>586</v>
      </c>
      <c r="F640" t="s">
        <v>21</v>
      </c>
      <c r="G640" t="s">
        <v>178</v>
      </c>
      <c r="H640">
        <v>5</v>
      </c>
      <c r="I640" t="s">
        <v>17</v>
      </c>
      <c r="J640">
        <v>2</v>
      </c>
      <c r="K640">
        <v>1.2136100000000001</v>
      </c>
      <c r="L640">
        <v>-77.281109999999998</v>
      </c>
    </row>
    <row r="641" spans="1:12" x14ac:dyDescent="0.25">
      <c r="A641" t="s">
        <v>94</v>
      </c>
      <c r="B641" t="s">
        <v>29</v>
      </c>
      <c r="C641">
        <v>534600</v>
      </c>
      <c r="D641">
        <v>28700</v>
      </c>
      <c r="E641" t="s">
        <v>587</v>
      </c>
      <c r="F641" t="s">
        <v>96</v>
      </c>
      <c r="G641" t="s">
        <v>278</v>
      </c>
      <c r="H641">
        <v>5</v>
      </c>
      <c r="I641" t="s">
        <v>32</v>
      </c>
      <c r="J641">
        <v>1</v>
      </c>
      <c r="K641">
        <v>-4.2152799999999999</v>
      </c>
      <c r="L641">
        <v>-69.940560000000005</v>
      </c>
    </row>
    <row r="642" spans="1:12" x14ac:dyDescent="0.25">
      <c r="A642" t="s">
        <v>55</v>
      </c>
      <c r="B642" t="s">
        <v>13</v>
      </c>
      <c r="C642">
        <v>137000</v>
      </c>
      <c r="D642">
        <v>7800</v>
      </c>
      <c r="E642" t="s">
        <v>588</v>
      </c>
      <c r="F642" t="s">
        <v>15</v>
      </c>
      <c r="G642" t="s">
        <v>201</v>
      </c>
      <c r="H642">
        <v>5</v>
      </c>
      <c r="I642" t="s">
        <v>17</v>
      </c>
      <c r="J642">
        <v>2</v>
      </c>
      <c r="K642">
        <v>11.54444</v>
      </c>
      <c r="L642">
        <v>-72.907219999999995</v>
      </c>
    </row>
    <row r="643" spans="1:12" x14ac:dyDescent="0.25">
      <c r="A643" t="s">
        <v>74</v>
      </c>
      <c r="B643" t="s">
        <v>62</v>
      </c>
      <c r="C643">
        <v>57800</v>
      </c>
      <c r="D643">
        <v>5500</v>
      </c>
      <c r="E643" t="s">
        <v>589</v>
      </c>
      <c r="F643" t="s">
        <v>21</v>
      </c>
      <c r="G643" t="s">
        <v>16</v>
      </c>
      <c r="H643">
        <v>5</v>
      </c>
      <c r="I643" t="s">
        <v>17</v>
      </c>
      <c r="J643">
        <v>9</v>
      </c>
      <c r="K643">
        <v>4.6097099999999998</v>
      </c>
      <c r="L643">
        <v>-74.08175</v>
      </c>
    </row>
    <row r="644" spans="1:12" x14ac:dyDescent="0.25">
      <c r="A644" t="s">
        <v>45</v>
      </c>
      <c r="B644" t="s">
        <v>29</v>
      </c>
      <c r="C644">
        <v>1366800</v>
      </c>
      <c r="D644">
        <v>71000</v>
      </c>
      <c r="E644" t="s">
        <v>268</v>
      </c>
      <c r="F644" t="s">
        <v>47</v>
      </c>
      <c r="G644" t="s">
        <v>201</v>
      </c>
      <c r="H644">
        <v>3</v>
      </c>
      <c r="I644" t="s">
        <v>17</v>
      </c>
      <c r="J644">
        <v>5</v>
      </c>
      <c r="K644">
        <v>11.54444</v>
      </c>
      <c r="L644">
        <v>-72.907219999999995</v>
      </c>
    </row>
    <row r="645" spans="1:12" x14ac:dyDescent="0.25">
      <c r="A645" t="s">
        <v>122</v>
      </c>
      <c r="B645" t="s">
        <v>29</v>
      </c>
      <c r="C645">
        <v>1027500</v>
      </c>
      <c r="D645">
        <v>55400</v>
      </c>
      <c r="E645" t="s">
        <v>590</v>
      </c>
      <c r="F645" t="s">
        <v>43</v>
      </c>
      <c r="G645" t="s">
        <v>16</v>
      </c>
      <c r="H645">
        <v>5</v>
      </c>
      <c r="I645" t="s">
        <v>17</v>
      </c>
      <c r="J645">
        <v>1</v>
      </c>
      <c r="K645">
        <v>4.6097099999999998</v>
      </c>
      <c r="L645">
        <v>-74.08175</v>
      </c>
    </row>
    <row r="646" spans="1:12" x14ac:dyDescent="0.25">
      <c r="A646" t="s">
        <v>18</v>
      </c>
      <c r="B646" t="s">
        <v>19</v>
      </c>
      <c r="C646">
        <v>317200</v>
      </c>
      <c r="D646">
        <v>17100</v>
      </c>
      <c r="E646" t="s">
        <v>591</v>
      </c>
      <c r="F646" t="s">
        <v>76</v>
      </c>
      <c r="G646" t="s">
        <v>91</v>
      </c>
      <c r="H646">
        <v>1</v>
      </c>
      <c r="I646" t="s">
        <v>17</v>
      </c>
      <c r="J646">
        <v>1</v>
      </c>
      <c r="K646">
        <v>10.968540000000001</v>
      </c>
      <c r="L646">
        <v>-74.781319999999994</v>
      </c>
    </row>
    <row r="647" spans="1:12" x14ac:dyDescent="0.25">
      <c r="A647" t="s">
        <v>158</v>
      </c>
      <c r="B647" t="s">
        <v>62</v>
      </c>
      <c r="C647">
        <v>73300</v>
      </c>
      <c r="D647">
        <v>4600</v>
      </c>
      <c r="E647" t="s">
        <v>592</v>
      </c>
      <c r="F647" t="s">
        <v>96</v>
      </c>
      <c r="G647" t="s">
        <v>16</v>
      </c>
      <c r="H647">
        <v>5</v>
      </c>
      <c r="I647" t="s">
        <v>17</v>
      </c>
      <c r="J647">
        <v>1</v>
      </c>
      <c r="K647">
        <v>4.6097099999999998</v>
      </c>
      <c r="L647">
        <v>-74.08175</v>
      </c>
    </row>
    <row r="648" spans="1:12" x14ac:dyDescent="0.25">
      <c r="A648" t="s">
        <v>12</v>
      </c>
      <c r="B648" t="s">
        <v>13</v>
      </c>
      <c r="C648">
        <v>206400</v>
      </c>
      <c r="D648">
        <v>11700</v>
      </c>
      <c r="E648" t="s">
        <v>593</v>
      </c>
      <c r="F648" t="s">
        <v>35</v>
      </c>
      <c r="G648" t="s">
        <v>31</v>
      </c>
      <c r="H648">
        <v>5</v>
      </c>
      <c r="I648" t="s">
        <v>32</v>
      </c>
      <c r="J648">
        <v>1</v>
      </c>
      <c r="K648">
        <v>3.4372199999999999</v>
      </c>
      <c r="L648">
        <v>-76.522499999999994</v>
      </c>
    </row>
    <row r="649" spans="1:12" x14ac:dyDescent="0.25">
      <c r="A649" t="s">
        <v>55</v>
      </c>
      <c r="B649" t="s">
        <v>13</v>
      </c>
      <c r="C649">
        <v>73200</v>
      </c>
      <c r="D649">
        <v>8600</v>
      </c>
      <c r="E649" t="s">
        <v>594</v>
      </c>
      <c r="F649" t="s">
        <v>21</v>
      </c>
      <c r="G649" t="s">
        <v>16</v>
      </c>
      <c r="H649">
        <v>5</v>
      </c>
      <c r="I649" t="s">
        <v>17</v>
      </c>
      <c r="J649">
        <v>3</v>
      </c>
      <c r="K649">
        <v>4.6097099999999998</v>
      </c>
      <c r="L649">
        <v>-74.08175</v>
      </c>
    </row>
    <row r="650" spans="1:12" x14ac:dyDescent="0.25">
      <c r="A650" t="s">
        <v>85</v>
      </c>
      <c r="B650" t="s">
        <v>86</v>
      </c>
      <c r="C650">
        <v>675000</v>
      </c>
      <c r="D650">
        <v>36300</v>
      </c>
      <c r="E650" t="s">
        <v>46</v>
      </c>
      <c r="F650" t="s">
        <v>35</v>
      </c>
      <c r="G650" t="s">
        <v>31</v>
      </c>
      <c r="H650">
        <v>2</v>
      </c>
      <c r="I650" t="s">
        <v>17</v>
      </c>
      <c r="J650">
        <v>1</v>
      </c>
      <c r="K650">
        <v>3.4372199999999999</v>
      </c>
      <c r="L650">
        <v>-76.522499999999994</v>
      </c>
    </row>
    <row r="651" spans="1:12" x14ac:dyDescent="0.25">
      <c r="A651" t="s">
        <v>80</v>
      </c>
      <c r="B651" t="s">
        <v>65</v>
      </c>
      <c r="C651">
        <v>37300</v>
      </c>
      <c r="D651">
        <v>0</v>
      </c>
      <c r="E651" t="s">
        <v>595</v>
      </c>
      <c r="F651" t="s">
        <v>130</v>
      </c>
      <c r="G651" t="s">
        <v>16</v>
      </c>
      <c r="H651">
        <v>5</v>
      </c>
      <c r="I651" t="s">
        <v>38</v>
      </c>
      <c r="J651">
        <v>1</v>
      </c>
      <c r="K651">
        <v>4.6097099999999998</v>
      </c>
      <c r="L651">
        <v>-74.08175</v>
      </c>
    </row>
    <row r="652" spans="1:12" x14ac:dyDescent="0.25">
      <c r="A652" t="s">
        <v>50</v>
      </c>
      <c r="B652" t="s">
        <v>29</v>
      </c>
      <c r="C652">
        <v>1770100</v>
      </c>
      <c r="D652">
        <v>99900</v>
      </c>
      <c r="E652" t="s">
        <v>543</v>
      </c>
      <c r="F652" t="s">
        <v>15</v>
      </c>
      <c r="G652" t="s">
        <v>60</v>
      </c>
      <c r="H652">
        <v>5</v>
      </c>
      <c r="I652" t="s">
        <v>17</v>
      </c>
      <c r="J652">
        <v>3</v>
      </c>
      <c r="K652">
        <v>4.8133299999999997</v>
      </c>
      <c r="L652">
        <v>-75.696110000000004</v>
      </c>
    </row>
    <row r="653" spans="1:12" x14ac:dyDescent="0.25">
      <c r="A653" t="s">
        <v>48</v>
      </c>
      <c r="B653" t="s">
        <v>24</v>
      </c>
      <c r="C653">
        <v>85200</v>
      </c>
      <c r="D653">
        <v>2700</v>
      </c>
      <c r="E653" t="s">
        <v>457</v>
      </c>
      <c r="F653" t="s">
        <v>15</v>
      </c>
      <c r="G653" t="s">
        <v>16</v>
      </c>
      <c r="H653">
        <v>5</v>
      </c>
      <c r="I653" t="s">
        <v>32</v>
      </c>
      <c r="J653">
        <v>1</v>
      </c>
      <c r="K653">
        <v>4.6097099999999998</v>
      </c>
      <c r="L653">
        <v>-74.08175</v>
      </c>
    </row>
    <row r="654" spans="1:12" x14ac:dyDescent="0.25">
      <c r="A654" t="s">
        <v>41</v>
      </c>
      <c r="B654" t="s">
        <v>29</v>
      </c>
      <c r="C654">
        <v>1540600</v>
      </c>
      <c r="D654">
        <v>82200</v>
      </c>
      <c r="E654" t="s">
        <v>504</v>
      </c>
      <c r="F654" t="s">
        <v>21</v>
      </c>
      <c r="G654" t="s">
        <v>22</v>
      </c>
      <c r="H654">
        <v>5</v>
      </c>
      <c r="I654" t="s">
        <v>17</v>
      </c>
      <c r="J654">
        <v>1</v>
      </c>
      <c r="K654">
        <v>6.2518399999999996</v>
      </c>
      <c r="L654">
        <v>-75.563590000000005</v>
      </c>
    </row>
    <row r="655" spans="1:12" x14ac:dyDescent="0.25">
      <c r="A655" t="s">
        <v>48</v>
      </c>
      <c r="B655" t="s">
        <v>24</v>
      </c>
      <c r="C655">
        <v>87500</v>
      </c>
      <c r="D655">
        <v>4900</v>
      </c>
      <c r="E655" t="s">
        <v>173</v>
      </c>
      <c r="F655" t="s">
        <v>96</v>
      </c>
      <c r="G655" t="s">
        <v>22</v>
      </c>
      <c r="H655">
        <v>5</v>
      </c>
      <c r="I655" t="s">
        <v>32</v>
      </c>
      <c r="J655">
        <v>1</v>
      </c>
      <c r="K655">
        <v>6.2518399999999996</v>
      </c>
      <c r="L655">
        <v>-75.563590000000005</v>
      </c>
    </row>
    <row r="656" spans="1:12" x14ac:dyDescent="0.25">
      <c r="A656" t="s">
        <v>133</v>
      </c>
      <c r="B656" t="s">
        <v>24</v>
      </c>
      <c r="C656">
        <v>14100</v>
      </c>
      <c r="D656">
        <v>0</v>
      </c>
      <c r="E656" t="s">
        <v>362</v>
      </c>
      <c r="F656" t="s">
        <v>93</v>
      </c>
      <c r="G656" t="s">
        <v>22</v>
      </c>
      <c r="H656">
        <v>4</v>
      </c>
      <c r="I656" t="s">
        <v>32</v>
      </c>
      <c r="J656">
        <v>1</v>
      </c>
      <c r="K656">
        <v>6.2518399999999996</v>
      </c>
      <c r="L656">
        <v>-75.563590000000005</v>
      </c>
    </row>
    <row r="657" spans="1:12" x14ac:dyDescent="0.25">
      <c r="A657" t="s">
        <v>219</v>
      </c>
      <c r="B657" t="s">
        <v>19</v>
      </c>
      <c r="C657">
        <v>579900</v>
      </c>
      <c r="D657">
        <v>36700</v>
      </c>
      <c r="E657" t="s">
        <v>596</v>
      </c>
      <c r="F657" t="s">
        <v>21</v>
      </c>
      <c r="G657" t="s">
        <v>126</v>
      </c>
      <c r="H657">
        <v>4</v>
      </c>
      <c r="I657" t="s">
        <v>17</v>
      </c>
      <c r="J657">
        <v>4</v>
      </c>
      <c r="K657">
        <v>7.89391</v>
      </c>
      <c r="L657">
        <v>-72.507819999999995</v>
      </c>
    </row>
    <row r="658" spans="1:12" x14ac:dyDescent="0.25">
      <c r="A658" t="s">
        <v>61</v>
      </c>
      <c r="B658" t="s">
        <v>62</v>
      </c>
      <c r="C658">
        <v>627500</v>
      </c>
      <c r="D658">
        <v>34100</v>
      </c>
      <c r="E658" t="s">
        <v>597</v>
      </c>
      <c r="F658" t="s">
        <v>35</v>
      </c>
      <c r="G658" t="s">
        <v>16</v>
      </c>
      <c r="H658">
        <v>5</v>
      </c>
      <c r="I658" t="s">
        <v>17</v>
      </c>
      <c r="J658">
        <v>1</v>
      </c>
      <c r="K658">
        <v>4.6097099999999998</v>
      </c>
      <c r="L658">
        <v>-74.08175</v>
      </c>
    </row>
    <row r="659" spans="1:12" x14ac:dyDescent="0.25">
      <c r="A659" t="s">
        <v>124</v>
      </c>
      <c r="B659" t="s">
        <v>19</v>
      </c>
      <c r="C659">
        <v>610500</v>
      </c>
      <c r="D659">
        <v>30700</v>
      </c>
      <c r="E659" t="s">
        <v>580</v>
      </c>
      <c r="F659" t="s">
        <v>54</v>
      </c>
      <c r="G659" t="s">
        <v>16</v>
      </c>
      <c r="H659">
        <v>4</v>
      </c>
      <c r="I659" t="s">
        <v>17</v>
      </c>
      <c r="J659">
        <v>10</v>
      </c>
      <c r="K659">
        <v>4.6097099999999998</v>
      </c>
      <c r="L659">
        <v>-74.08175</v>
      </c>
    </row>
    <row r="660" spans="1:12" x14ac:dyDescent="0.25">
      <c r="A660" t="s">
        <v>84</v>
      </c>
      <c r="B660" t="s">
        <v>58</v>
      </c>
      <c r="C660">
        <v>101900</v>
      </c>
      <c r="D660">
        <v>6100</v>
      </c>
      <c r="E660" t="s">
        <v>598</v>
      </c>
      <c r="F660" t="s">
        <v>160</v>
      </c>
      <c r="G660" t="s">
        <v>16</v>
      </c>
      <c r="H660">
        <v>4</v>
      </c>
      <c r="I660" t="s">
        <v>17</v>
      </c>
      <c r="J660">
        <v>7</v>
      </c>
      <c r="K660">
        <v>4.6097099999999998</v>
      </c>
      <c r="L660">
        <v>-74.08175</v>
      </c>
    </row>
    <row r="661" spans="1:12" x14ac:dyDescent="0.25">
      <c r="A661" t="s">
        <v>18</v>
      </c>
      <c r="B661" t="s">
        <v>19</v>
      </c>
      <c r="C661">
        <v>250100</v>
      </c>
      <c r="D661">
        <v>13700</v>
      </c>
      <c r="E661" t="s">
        <v>599</v>
      </c>
      <c r="F661" t="s">
        <v>76</v>
      </c>
      <c r="G661" t="s">
        <v>16</v>
      </c>
      <c r="H661">
        <v>3</v>
      </c>
      <c r="I661" t="s">
        <v>17</v>
      </c>
      <c r="J661">
        <v>3</v>
      </c>
      <c r="K661">
        <v>4.6097099999999998</v>
      </c>
      <c r="L661">
        <v>-74.08175</v>
      </c>
    </row>
    <row r="662" spans="1:12" x14ac:dyDescent="0.25">
      <c r="A662" t="s">
        <v>103</v>
      </c>
      <c r="B662" t="s">
        <v>13</v>
      </c>
      <c r="C662">
        <v>292100</v>
      </c>
      <c r="D662">
        <v>16000</v>
      </c>
      <c r="E662" t="s">
        <v>600</v>
      </c>
      <c r="F662" t="s">
        <v>160</v>
      </c>
      <c r="G662" t="s">
        <v>22</v>
      </c>
      <c r="H662">
        <v>5</v>
      </c>
      <c r="I662" t="s">
        <v>17</v>
      </c>
      <c r="J662">
        <v>10</v>
      </c>
      <c r="K662">
        <v>6.2518399999999996</v>
      </c>
      <c r="L662">
        <v>-75.563590000000005</v>
      </c>
    </row>
    <row r="663" spans="1:12" x14ac:dyDescent="0.25">
      <c r="A663" t="s">
        <v>18</v>
      </c>
      <c r="B663" t="s">
        <v>19</v>
      </c>
      <c r="C663">
        <v>214800</v>
      </c>
      <c r="D663">
        <v>12500</v>
      </c>
      <c r="E663" t="s">
        <v>263</v>
      </c>
      <c r="F663" t="s">
        <v>52</v>
      </c>
      <c r="G663" t="s">
        <v>126</v>
      </c>
      <c r="H663">
        <v>5</v>
      </c>
      <c r="I663" t="s">
        <v>17</v>
      </c>
      <c r="J663">
        <v>1</v>
      </c>
      <c r="K663">
        <v>7.89391</v>
      </c>
      <c r="L663">
        <v>-72.507819999999995</v>
      </c>
    </row>
    <row r="664" spans="1:12" x14ac:dyDescent="0.25">
      <c r="A664" t="s">
        <v>118</v>
      </c>
      <c r="B664" t="s">
        <v>86</v>
      </c>
      <c r="C664">
        <v>934500</v>
      </c>
      <c r="D664">
        <v>50000</v>
      </c>
      <c r="E664" t="s">
        <v>478</v>
      </c>
      <c r="F664" t="s">
        <v>88</v>
      </c>
      <c r="G664" t="s">
        <v>22</v>
      </c>
      <c r="H664">
        <v>1</v>
      </c>
      <c r="I664" t="s">
        <v>32</v>
      </c>
      <c r="J664">
        <v>1</v>
      </c>
      <c r="K664">
        <v>6.2518399999999996</v>
      </c>
      <c r="L664">
        <v>-75.563590000000005</v>
      </c>
    </row>
    <row r="665" spans="1:12" x14ac:dyDescent="0.25">
      <c r="A665" t="s">
        <v>135</v>
      </c>
      <c r="B665" t="s">
        <v>58</v>
      </c>
      <c r="C665">
        <v>44900</v>
      </c>
      <c r="D665">
        <v>2600</v>
      </c>
      <c r="E665" t="s">
        <v>601</v>
      </c>
      <c r="F665" t="s">
        <v>26</v>
      </c>
      <c r="G665" t="s">
        <v>16</v>
      </c>
      <c r="H665">
        <v>5</v>
      </c>
      <c r="I665" t="s">
        <v>17</v>
      </c>
      <c r="J665">
        <v>2</v>
      </c>
      <c r="K665">
        <v>4.6097099999999998</v>
      </c>
      <c r="L665">
        <v>-74.08175</v>
      </c>
    </row>
    <row r="666" spans="1:12" x14ac:dyDescent="0.25">
      <c r="A666" t="s">
        <v>155</v>
      </c>
      <c r="B666" t="s">
        <v>62</v>
      </c>
      <c r="C666">
        <v>82900</v>
      </c>
      <c r="D666">
        <v>2600</v>
      </c>
      <c r="E666" t="s">
        <v>509</v>
      </c>
      <c r="F666" t="s">
        <v>35</v>
      </c>
      <c r="G666" t="s">
        <v>16</v>
      </c>
      <c r="H666">
        <v>5</v>
      </c>
      <c r="I666" t="s">
        <v>17</v>
      </c>
      <c r="J666">
        <v>2</v>
      </c>
      <c r="K666">
        <v>4.6097099999999998</v>
      </c>
      <c r="L666">
        <v>-74.08175</v>
      </c>
    </row>
    <row r="667" spans="1:12" x14ac:dyDescent="0.25">
      <c r="A667" t="s">
        <v>171</v>
      </c>
      <c r="B667" t="s">
        <v>19</v>
      </c>
      <c r="C667">
        <v>229200</v>
      </c>
      <c r="D667">
        <v>12900</v>
      </c>
      <c r="E667" t="s">
        <v>602</v>
      </c>
      <c r="F667" t="s">
        <v>54</v>
      </c>
      <c r="G667" t="s">
        <v>22</v>
      </c>
      <c r="H667">
        <v>5</v>
      </c>
      <c r="I667" t="s">
        <v>17</v>
      </c>
      <c r="J667">
        <v>14</v>
      </c>
      <c r="K667">
        <v>6.2518399999999996</v>
      </c>
      <c r="L667">
        <v>-75.563590000000005</v>
      </c>
    </row>
    <row r="668" spans="1:12" x14ac:dyDescent="0.25">
      <c r="A668" t="s">
        <v>164</v>
      </c>
      <c r="B668" t="s">
        <v>13</v>
      </c>
      <c r="C668">
        <v>49300</v>
      </c>
      <c r="D668">
        <v>3000</v>
      </c>
      <c r="E668" t="s">
        <v>603</v>
      </c>
      <c r="F668" t="s">
        <v>96</v>
      </c>
      <c r="G668" t="s">
        <v>22</v>
      </c>
      <c r="H668">
        <v>5</v>
      </c>
      <c r="I668" t="s">
        <v>17</v>
      </c>
      <c r="J668">
        <v>2</v>
      </c>
      <c r="K668">
        <v>6.2518399999999996</v>
      </c>
      <c r="L668">
        <v>-75.563590000000005</v>
      </c>
    </row>
    <row r="669" spans="1:12" x14ac:dyDescent="0.25">
      <c r="A669" t="s">
        <v>18</v>
      </c>
      <c r="B669" t="s">
        <v>19</v>
      </c>
      <c r="C669">
        <v>308800</v>
      </c>
      <c r="D669">
        <v>23300</v>
      </c>
      <c r="E669" t="s">
        <v>604</v>
      </c>
      <c r="F669" t="s">
        <v>160</v>
      </c>
      <c r="G669" t="s">
        <v>31</v>
      </c>
      <c r="H669">
        <v>1</v>
      </c>
      <c r="I669" t="s">
        <v>17</v>
      </c>
      <c r="J669">
        <v>2</v>
      </c>
      <c r="K669">
        <v>3.4372199999999999</v>
      </c>
      <c r="L669">
        <v>-76.522499999999994</v>
      </c>
    </row>
    <row r="670" spans="1:12" x14ac:dyDescent="0.25">
      <c r="A670" t="s">
        <v>67</v>
      </c>
      <c r="B670" t="s">
        <v>62</v>
      </c>
      <c r="C670">
        <v>48700</v>
      </c>
      <c r="D670">
        <v>3000</v>
      </c>
      <c r="E670" t="s">
        <v>442</v>
      </c>
      <c r="F670" t="s">
        <v>52</v>
      </c>
      <c r="G670" t="s">
        <v>16</v>
      </c>
      <c r="H670">
        <v>5</v>
      </c>
      <c r="I670" t="s">
        <v>17</v>
      </c>
      <c r="J670">
        <v>2</v>
      </c>
      <c r="K670">
        <v>4.6097099999999998</v>
      </c>
      <c r="L670">
        <v>-74.08175</v>
      </c>
    </row>
    <row r="671" spans="1:12" x14ac:dyDescent="0.25">
      <c r="A671" t="s">
        <v>148</v>
      </c>
      <c r="B671" t="s">
        <v>13</v>
      </c>
      <c r="C671">
        <v>2036500</v>
      </c>
      <c r="D671">
        <v>106600</v>
      </c>
      <c r="E671" t="s">
        <v>147</v>
      </c>
      <c r="F671" t="s">
        <v>35</v>
      </c>
      <c r="G671" t="s">
        <v>22</v>
      </c>
      <c r="H671">
        <v>5</v>
      </c>
      <c r="I671" t="s">
        <v>17</v>
      </c>
      <c r="J671">
        <v>4</v>
      </c>
      <c r="K671">
        <v>6.2518399999999996</v>
      </c>
      <c r="L671">
        <v>-75.563590000000005</v>
      </c>
    </row>
    <row r="672" spans="1:12" x14ac:dyDescent="0.25">
      <c r="A672" t="s">
        <v>192</v>
      </c>
      <c r="B672" t="s">
        <v>65</v>
      </c>
      <c r="C672">
        <v>50700</v>
      </c>
      <c r="D672">
        <v>900</v>
      </c>
      <c r="E672" t="s">
        <v>605</v>
      </c>
      <c r="F672" t="s">
        <v>93</v>
      </c>
      <c r="G672" t="s">
        <v>22</v>
      </c>
      <c r="H672">
        <v>5</v>
      </c>
      <c r="I672" t="s">
        <v>17</v>
      </c>
      <c r="J672">
        <v>2</v>
      </c>
      <c r="K672">
        <v>6.2518399999999996</v>
      </c>
      <c r="L672">
        <v>-75.563590000000005</v>
      </c>
    </row>
    <row r="673" spans="1:12" x14ac:dyDescent="0.25">
      <c r="A673" t="s">
        <v>39</v>
      </c>
      <c r="B673" t="s">
        <v>24</v>
      </c>
      <c r="C673">
        <v>56000</v>
      </c>
      <c r="D673">
        <v>1200</v>
      </c>
      <c r="E673" t="s">
        <v>606</v>
      </c>
      <c r="F673" t="s">
        <v>76</v>
      </c>
      <c r="G673" t="s">
        <v>31</v>
      </c>
      <c r="H673">
        <v>5</v>
      </c>
      <c r="I673" t="s">
        <v>32</v>
      </c>
      <c r="J673">
        <v>1</v>
      </c>
      <c r="K673">
        <v>3.4372199999999999</v>
      </c>
      <c r="L673">
        <v>-76.522499999999994</v>
      </c>
    </row>
    <row r="674" spans="1:12" x14ac:dyDescent="0.25">
      <c r="A674" t="s">
        <v>98</v>
      </c>
      <c r="B674" t="s">
        <v>19</v>
      </c>
      <c r="C674">
        <v>632100</v>
      </c>
      <c r="D674">
        <v>34100</v>
      </c>
      <c r="E674" t="s">
        <v>607</v>
      </c>
      <c r="F674" t="s">
        <v>52</v>
      </c>
      <c r="G674" t="s">
        <v>16</v>
      </c>
      <c r="H674">
        <v>3</v>
      </c>
      <c r="I674" t="s">
        <v>17</v>
      </c>
      <c r="J674">
        <v>2</v>
      </c>
      <c r="K674">
        <v>4.6097099999999998</v>
      </c>
      <c r="L674">
        <v>-74.08175</v>
      </c>
    </row>
    <row r="675" spans="1:12" x14ac:dyDescent="0.25">
      <c r="A675" t="s">
        <v>55</v>
      </c>
      <c r="B675" t="s">
        <v>13</v>
      </c>
      <c r="C675">
        <v>51400</v>
      </c>
      <c r="D675">
        <v>8600</v>
      </c>
      <c r="E675" t="s">
        <v>561</v>
      </c>
      <c r="F675" t="s">
        <v>47</v>
      </c>
      <c r="G675" t="s">
        <v>22</v>
      </c>
      <c r="H675">
        <v>5</v>
      </c>
      <c r="I675" t="s">
        <v>38</v>
      </c>
      <c r="J675">
        <v>1</v>
      </c>
      <c r="K675">
        <v>6.2518399999999996</v>
      </c>
      <c r="L675">
        <v>-75.563590000000005</v>
      </c>
    </row>
    <row r="676" spans="1:12" x14ac:dyDescent="0.25">
      <c r="A676" t="s">
        <v>105</v>
      </c>
      <c r="B676" t="s">
        <v>19</v>
      </c>
      <c r="C676">
        <v>261500</v>
      </c>
      <c r="D676">
        <v>14100</v>
      </c>
      <c r="E676" t="s">
        <v>608</v>
      </c>
      <c r="F676" t="s">
        <v>35</v>
      </c>
      <c r="G676" t="s">
        <v>31</v>
      </c>
      <c r="H676">
        <v>1</v>
      </c>
      <c r="I676" t="s">
        <v>17</v>
      </c>
      <c r="J676">
        <v>5</v>
      </c>
      <c r="K676">
        <v>3.4372199999999999</v>
      </c>
      <c r="L676">
        <v>-76.522499999999994</v>
      </c>
    </row>
    <row r="677" spans="1:12" x14ac:dyDescent="0.25">
      <c r="A677" t="s">
        <v>39</v>
      </c>
      <c r="B677" t="s">
        <v>24</v>
      </c>
      <c r="C677">
        <v>39400</v>
      </c>
      <c r="D677">
        <v>4500</v>
      </c>
      <c r="E677" t="s">
        <v>600</v>
      </c>
      <c r="F677" t="s">
        <v>93</v>
      </c>
      <c r="G677" t="s">
        <v>22</v>
      </c>
      <c r="H677">
        <v>4</v>
      </c>
      <c r="I677" t="s">
        <v>32</v>
      </c>
      <c r="J677">
        <v>1</v>
      </c>
      <c r="K677">
        <v>6.2518399999999996</v>
      </c>
      <c r="L677">
        <v>-75.563590000000005</v>
      </c>
    </row>
    <row r="678" spans="1:12" x14ac:dyDescent="0.25">
      <c r="A678" t="s">
        <v>122</v>
      </c>
      <c r="B678" t="s">
        <v>29</v>
      </c>
      <c r="C678">
        <v>1066200</v>
      </c>
      <c r="D678">
        <v>55000</v>
      </c>
      <c r="E678" t="s">
        <v>609</v>
      </c>
      <c r="F678" t="s">
        <v>88</v>
      </c>
      <c r="G678" t="s">
        <v>16</v>
      </c>
      <c r="H678">
        <v>5</v>
      </c>
      <c r="I678" t="s">
        <v>17</v>
      </c>
      <c r="J678">
        <v>10</v>
      </c>
      <c r="K678">
        <v>4.6097099999999998</v>
      </c>
      <c r="L678">
        <v>-74.08175</v>
      </c>
    </row>
    <row r="679" spans="1:12" x14ac:dyDescent="0.25">
      <c r="A679" t="s">
        <v>50</v>
      </c>
      <c r="B679" t="s">
        <v>29</v>
      </c>
      <c r="C679">
        <v>1893400</v>
      </c>
      <c r="D679">
        <v>101200</v>
      </c>
      <c r="E679" t="s">
        <v>610</v>
      </c>
      <c r="F679" t="s">
        <v>54</v>
      </c>
      <c r="G679" t="s">
        <v>22</v>
      </c>
      <c r="H679">
        <v>5</v>
      </c>
      <c r="I679" t="s">
        <v>17</v>
      </c>
      <c r="J679">
        <v>2</v>
      </c>
      <c r="K679">
        <v>6.2518399999999996</v>
      </c>
      <c r="L679">
        <v>-75.563590000000005</v>
      </c>
    </row>
    <row r="680" spans="1:12" x14ac:dyDescent="0.25">
      <c r="A680" t="s">
        <v>67</v>
      </c>
      <c r="B680" t="s">
        <v>62</v>
      </c>
      <c r="C680">
        <v>45800</v>
      </c>
      <c r="D680">
        <v>4800</v>
      </c>
      <c r="E680" t="s">
        <v>277</v>
      </c>
      <c r="F680" t="s">
        <v>93</v>
      </c>
      <c r="G680" t="s">
        <v>60</v>
      </c>
      <c r="H680">
        <v>5</v>
      </c>
      <c r="I680" t="s">
        <v>32</v>
      </c>
      <c r="J680">
        <v>1</v>
      </c>
      <c r="K680">
        <v>4.8133299999999997</v>
      </c>
      <c r="L680">
        <v>-75.696110000000004</v>
      </c>
    </row>
    <row r="681" spans="1:12" x14ac:dyDescent="0.25">
      <c r="A681" t="s">
        <v>85</v>
      </c>
      <c r="B681" t="s">
        <v>86</v>
      </c>
      <c r="C681">
        <v>1013100</v>
      </c>
      <c r="D681">
        <v>52100</v>
      </c>
      <c r="E681" t="s">
        <v>611</v>
      </c>
      <c r="F681" t="s">
        <v>88</v>
      </c>
      <c r="G681" t="s">
        <v>16</v>
      </c>
      <c r="H681">
        <v>5</v>
      </c>
      <c r="I681" t="s">
        <v>32</v>
      </c>
      <c r="J681">
        <v>1</v>
      </c>
      <c r="K681">
        <v>4.6097099999999998</v>
      </c>
      <c r="L681">
        <v>-74.08175</v>
      </c>
    </row>
    <row r="682" spans="1:12" x14ac:dyDescent="0.25">
      <c r="A682" t="s">
        <v>61</v>
      </c>
      <c r="B682" t="s">
        <v>62</v>
      </c>
      <c r="C682">
        <v>559700</v>
      </c>
      <c r="D682">
        <v>28000</v>
      </c>
      <c r="E682" t="s">
        <v>612</v>
      </c>
      <c r="F682" t="s">
        <v>54</v>
      </c>
      <c r="G682" t="s">
        <v>91</v>
      </c>
      <c r="H682">
        <v>5</v>
      </c>
      <c r="I682" t="s">
        <v>17</v>
      </c>
      <c r="J682">
        <v>1</v>
      </c>
      <c r="K682">
        <v>10.968540000000001</v>
      </c>
      <c r="L682">
        <v>-74.781319999999994</v>
      </c>
    </row>
    <row r="683" spans="1:12" x14ac:dyDescent="0.25">
      <c r="A683" t="s">
        <v>214</v>
      </c>
      <c r="B683" t="s">
        <v>19</v>
      </c>
      <c r="C683">
        <v>157500</v>
      </c>
      <c r="D683">
        <v>6600</v>
      </c>
      <c r="E683" t="s">
        <v>613</v>
      </c>
      <c r="F683" t="s">
        <v>88</v>
      </c>
      <c r="G683" t="s">
        <v>126</v>
      </c>
      <c r="H683">
        <v>5</v>
      </c>
      <c r="I683" t="s">
        <v>17</v>
      </c>
      <c r="J683">
        <v>3</v>
      </c>
      <c r="K683">
        <v>7.89391</v>
      </c>
      <c r="L683">
        <v>-72.507819999999995</v>
      </c>
    </row>
    <row r="684" spans="1:12" x14ac:dyDescent="0.25">
      <c r="A684" t="s">
        <v>192</v>
      </c>
      <c r="B684" t="s">
        <v>65</v>
      </c>
      <c r="C684">
        <v>51200</v>
      </c>
      <c r="D684">
        <v>10600</v>
      </c>
      <c r="E684" t="s">
        <v>614</v>
      </c>
      <c r="F684" t="s">
        <v>54</v>
      </c>
      <c r="G684" t="s">
        <v>22</v>
      </c>
      <c r="H684">
        <v>5</v>
      </c>
      <c r="I684" t="s">
        <v>17</v>
      </c>
      <c r="J684">
        <v>1</v>
      </c>
      <c r="K684">
        <v>6.2518399999999996</v>
      </c>
      <c r="L684">
        <v>-75.563590000000005</v>
      </c>
    </row>
    <row r="685" spans="1:12" x14ac:dyDescent="0.25">
      <c r="A685" t="s">
        <v>85</v>
      </c>
      <c r="B685" t="s">
        <v>86</v>
      </c>
      <c r="C685">
        <v>765900</v>
      </c>
      <c r="D685">
        <v>39000</v>
      </c>
      <c r="E685" t="s">
        <v>320</v>
      </c>
      <c r="F685" t="s">
        <v>93</v>
      </c>
      <c r="G685" t="s">
        <v>16</v>
      </c>
      <c r="H685">
        <v>4</v>
      </c>
      <c r="I685" t="s">
        <v>32</v>
      </c>
      <c r="J685">
        <v>1</v>
      </c>
      <c r="K685">
        <v>4.6097099999999998</v>
      </c>
      <c r="L685">
        <v>-74.08175</v>
      </c>
    </row>
    <row r="686" spans="1:12" x14ac:dyDescent="0.25">
      <c r="A686" t="s">
        <v>124</v>
      </c>
      <c r="B686" t="s">
        <v>19</v>
      </c>
      <c r="C686">
        <v>692500</v>
      </c>
      <c r="D686">
        <v>35100</v>
      </c>
      <c r="E686" t="s">
        <v>615</v>
      </c>
      <c r="F686" t="s">
        <v>47</v>
      </c>
      <c r="G686" t="s">
        <v>243</v>
      </c>
      <c r="H686">
        <v>1</v>
      </c>
      <c r="I686" t="s">
        <v>38</v>
      </c>
      <c r="J686">
        <v>1</v>
      </c>
      <c r="K686">
        <v>4.5338900000000004</v>
      </c>
      <c r="L686">
        <v>-75.681110000000004</v>
      </c>
    </row>
    <row r="687" spans="1:12" x14ac:dyDescent="0.25">
      <c r="A687" t="s">
        <v>144</v>
      </c>
      <c r="B687" t="s">
        <v>65</v>
      </c>
      <c r="C687">
        <v>79500</v>
      </c>
      <c r="D687">
        <v>2400</v>
      </c>
      <c r="E687" t="s">
        <v>338</v>
      </c>
      <c r="F687" t="s">
        <v>47</v>
      </c>
      <c r="G687" t="s">
        <v>16</v>
      </c>
      <c r="H687">
        <v>1</v>
      </c>
      <c r="I687" t="s">
        <v>17</v>
      </c>
      <c r="J687">
        <v>4</v>
      </c>
      <c r="K687">
        <v>4.6097099999999998</v>
      </c>
      <c r="L687">
        <v>-74.08175</v>
      </c>
    </row>
    <row r="688" spans="1:12" x14ac:dyDescent="0.25">
      <c r="A688" t="s">
        <v>61</v>
      </c>
      <c r="B688" t="s">
        <v>62</v>
      </c>
      <c r="C688">
        <v>437500</v>
      </c>
      <c r="D688">
        <v>23500</v>
      </c>
      <c r="E688" t="s">
        <v>170</v>
      </c>
      <c r="F688" t="s">
        <v>15</v>
      </c>
      <c r="G688" t="s">
        <v>22</v>
      </c>
      <c r="H688">
        <v>4</v>
      </c>
      <c r="I688" t="s">
        <v>17</v>
      </c>
      <c r="J688">
        <v>3</v>
      </c>
      <c r="K688">
        <v>6.2518399999999996</v>
      </c>
      <c r="L688">
        <v>-75.563590000000005</v>
      </c>
    </row>
    <row r="689" spans="1:12" x14ac:dyDescent="0.25">
      <c r="A689" t="s">
        <v>133</v>
      </c>
      <c r="B689" t="s">
        <v>24</v>
      </c>
      <c r="C689">
        <v>15400</v>
      </c>
      <c r="D689">
        <v>8300</v>
      </c>
      <c r="E689" t="s">
        <v>448</v>
      </c>
      <c r="F689" t="s">
        <v>96</v>
      </c>
      <c r="G689" t="s">
        <v>27</v>
      </c>
      <c r="H689">
        <v>5</v>
      </c>
      <c r="I689" t="s">
        <v>32</v>
      </c>
      <c r="J689">
        <v>1</v>
      </c>
      <c r="K689">
        <v>10.39972</v>
      </c>
      <c r="L689">
        <v>-75.514439999999993</v>
      </c>
    </row>
    <row r="690" spans="1:12" x14ac:dyDescent="0.25">
      <c r="A690" t="s">
        <v>64</v>
      </c>
      <c r="B690" t="s">
        <v>65</v>
      </c>
      <c r="C690">
        <v>40900</v>
      </c>
      <c r="D690">
        <v>0</v>
      </c>
      <c r="E690" t="s">
        <v>616</v>
      </c>
      <c r="F690" t="s">
        <v>21</v>
      </c>
      <c r="G690" t="s">
        <v>16</v>
      </c>
      <c r="H690">
        <v>5</v>
      </c>
      <c r="I690" t="s">
        <v>17</v>
      </c>
      <c r="J690">
        <v>6</v>
      </c>
      <c r="K690">
        <v>4.6097099999999998</v>
      </c>
      <c r="L690">
        <v>-74.08175</v>
      </c>
    </row>
    <row r="691" spans="1:12" x14ac:dyDescent="0.25">
      <c r="A691" t="s">
        <v>28</v>
      </c>
      <c r="B691" t="s">
        <v>29</v>
      </c>
      <c r="C691">
        <v>625400</v>
      </c>
      <c r="D691">
        <v>31500</v>
      </c>
      <c r="E691" t="s">
        <v>508</v>
      </c>
      <c r="F691" t="s">
        <v>54</v>
      </c>
      <c r="G691" t="s">
        <v>22</v>
      </c>
      <c r="H691">
        <v>1</v>
      </c>
      <c r="I691" t="s">
        <v>17</v>
      </c>
      <c r="J691">
        <v>1</v>
      </c>
      <c r="K691">
        <v>6.2518399999999996</v>
      </c>
      <c r="L691">
        <v>-75.563590000000005</v>
      </c>
    </row>
    <row r="692" spans="1:12" x14ac:dyDescent="0.25">
      <c r="A692" t="s">
        <v>219</v>
      </c>
      <c r="B692" t="s">
        <v>19</v>
      </c>
      <c r="C692">
        <v>773700</v>
      </c>
      <c r="D692">
        <v>39400</v>
      </c>
      <c r="E692" t="s">
        <v>498</v>
      </c>
      <c r="F692" t="s">
        <v>35</v>
      </c>
      <c r="G692" t="s">
        <v>16</v>
      </c>
      <c r="H692">
        <v>5</v>
      </c>
      <c r="I692" t="s">
        <v>32</v>
      </c>
      <c r="J692">
        <v>1</v>
      </c>
      <c r="K692">
        <v>4.6097099999999998</v>
      </c>
      <c r="L692">
        <v>-74.08175</v>
      </c>
    </row>
    <row r="693" spans="1:12" x14ac:dyDescent="0.25">
      <c r="A693" t="s">
        <v>68</v>
      </c>
      <c r="B693" t="s">
        <v>24</v>
      </c>
      <c r="C693">
        <v>28600</v>
      </c>
      <c r="D693">
        <v>2200</v>
      </c>
      <c r="E693" t="s">
        <v>617</v>
      </c>
      <c r="F693" t="s">
        <v>93</v>
      </c>
      <c r="G693" t="s">
        <v>16</v>
      </c>
      <c r="H693">
        <v>5</v>
      </c>
      <c r="I693" t="s">
        <v>17</v>
      </c>
      <c r="J693">
        <v>1</v>
      </c>
      <c r="K693">
        <v>4.6097099999999998</v>
      </c>
      <c r="L693">
        <v>-74.08175</v>
      </c>
    </row>
    <row r="694" spans="1:12" x14ac:dyDescent="0.25">
      <c r="A694" t="s">
        <v>171</v>
      </c>
      <c r="B694" t="s">
        <v>19</v>
      </c>
      <c r="C694">
        <v>193300</v>
      </c>
      <c r="D694">
        <v>10500</v>
      </c>
      <c r="E694" t="s">
        <v>618</v>
      </c>
      <c r="F694" t="s">
        <v>88</v>
      </c>
      <c r="G694" t="s">
        <v>16</v>
      </c>
      <c r="H694">
        <v>5</v>
      </c>
      <c r="I694" t="s">
        <v>32</v>
      </c>
      <c r="J694">
        <v>1</v>
      </c>
      <c r="K694">
        <v>4.6097099999999998</v>
      </c>
      <c r="L694">
        <v>-74.08175</v>
      </c>
    </row>
    <row r="695" spans="1:12" x14ac:dyDescent="0.25">
      <c r="A695" t="s">
        <v>80</v>
      </c>
      <c r="B695" t="s">
        <v>65</v>
      </c>
      <c r="C695">
        <v>37600</v>
      </c>
      <c r="D695">
        <v>0</v>
      </c>
      <c r="E695" t="s">
        <v>538</v>
      </c>
      <c r="F695" t="s">
        <v>35</v>
      </c>
      <c r="G695" t="s">
        <v>22</v>
      </c>
      <c r="H695">
        <v>4</v>
      </c>
      <c r="I695" t="s">
        <v>17</v>
      </c>
      <c r="J695">
        <v>2</v>
      </c>
      <c r="K695">
        <v>6.2518399999999996</v>
      </c>
      <c r="L695">
        <v>-75.563590000000005</v>
      </c>
    </row>
    <row r="696" spans="1:12" x14ac:dyDescent="0.25">
      <c r="A696" t="s">
        <v>118</v>
      </c>
      <c r="B696" t="s">
        <v>86</v>
      </c>
      <c r="C696">
        <v>757500</v>
      </c>
      <c r="D696">
        <v>42700</v>
      </c>
      <c r="E696" t="s">
        <v>619</v>
      </c>
      <c r="F696" t="s">
        <v>21</v>
      </c>
      <c r="G696" t="s">
        <v>31</v>
      </c>
      <c r="H696">
        <v>5</v>
      </c>
      <c r="I696" t="s">
        <v>38</v>
      </c>
      <c r="J696">
        <v>1</v>
      </c>
      <c r="K696">
        <v>3.4372199999999999</v>
      </c>
      <c r="L696">
        <v>-76.522499999999994</v>
      </c>
    </row>
    <row r="697" spans="1:12" x14ac:dyDescent="0.25">
      <c r="A697" t="s">
        <v>85</v>
      </c>
      <c r="B697" t="s">
        <v>86</v>
      </c>
      <c r="C697">
        <v>409500</v>
      </c>
      <c r="D697">
        <v>29200</v>
      </c>
      <c r="E697" t="s">
        <v>620</v>
      </c>
      <c r="F697" t="s">
        <v>54</v>
      </c>
      <c r="G697" t="s">
        <v>31</v>
      </c>
      <c r="H697">
        <v>5</v>
      </c>
      <c r="I697" t="s">
        <v>17</v>
      </c>
      <c r="J697">
        <v>2</v>
      </c>
      <c r="K697">
        <v>3.4372199999999999</v>
      </c>
      <c r="L697">
        <v>-76.522499999999994</v>
      </c>
    </row>
    <row r="698" spans="1:12" x14ac:dyDescent="0.25">
      <c r="A698" t="s">
        <v>118</v>
      </c>
      <c r="B698" t="s">
        <v>86</v>
      </c>
      <c r="C698">
        <v>900800</v>
      </c>
      <c r="D698">
        <v>48400</v>
      </c>
      <c r="E698" t="s">
        <v>429</v>
      </c>
      <c r="F698" t="s">
        <v>130</v>
      </c>
      <c r="G698" t="s">
        <v>16</v>
      </c>
      <c r="H698">
        <v>4</v>
      </c>
      <c r="I698" t="s">
        <v>38</v>
      </c>
      <c r="J698">
        <v>1</v>
      </c>
      <c r="K698">
        <v>4.6097099999999998</v>
      </c>
      <c r="L698">
        <v>-74.08175</v>
      </c>
    </row>
    <row r="699" spans="1:12" x14ac:dyDescent="0.25">
      <c r="A699" t="s">
        <v>122</v>
      </c>
      <c r="B699" t="s">
        <v>29</v>
      </c>
      <c r="C699">
        <v>712500</v>
      </c>
      <c r="D699">
        <v>38600</v>
      </c>
      <c r="E699" t="s">
        <v>621</v>
      </c>
      <c r="F699" t="s">
        <v>52</v>
      </c>
      <c r="G699" t="s">
        <v>16</v>
      </c>
      <c r="H699">
        <v>3</v>
      </c>
      <c r="I699" t="s">
        <v>32</v>
      </c>
      <c r="J699">
        <v>1</v>
      </c>
      <c r="K699">
        <v>4.6097099999999998</v>
      </c>
      <c r="L699">
        <v>-74.08175</v>
      </c>
    </row>
    <row r="700" spans="1:12" x14ac:dyDescent="0.25">
      <c r="A700" t="s">
        <v>74</v>
      </c>
      <c r="B700" t="s">
        <v>62</v>
      </c>
      <c r="C700">
        <v>44200</v>
      </c>
      <c r="D700">
        <v>0</v>
      </c>
      <c r="E700" t="s">
        <v>269</v>
      </c>
      <c r="F700" t="s">
        <v>54</v>
      </c>
      <c r="G700" t="s">
        <v>60</v>
      </c>
      <c r="H700">
        <v>5</v>
      </c>
      <c r="I700" t="s">
        <v>38</v>
      </c>
      <c r="J700">
        <v>1</v>
      </c>
      <c r="K700">
        <v>4.8133299999999997</v>
      </c>
      <c r="L700">
        <v>-75.696110000000004</v>
      </c>
    </row>
    <row r="701" spans="1:12" x14ac:dyDescent="0.25">
      <c r="A701" t="s">
        <v>127</v>
      </c>
      <c r="B701" t="s">
        <v>13</v>
      </c>
      <c r="C701">
        <v>1330100</v>
      </c>
      <c r="D701">
        <v>71200</v>
      </c>
      <c r="E701" t="s">
        <v>622</v>
      </c>
      <c r="F701" t="s">
        <v>47</v>
      </c>
      <c r="G701" t="s">
        <v>16</v>
      </c>
      <c r="H701">
        <v>4</v>
      </c>
      <c r="I701" t="s">
        <v>17</v>
      </c>
      <c r="J701">
        <v>2</v>
      </c>
      <c r="K701">
        <v>4.6097099999999998</v>
      </c>
      <c r="L701">
        <v>-74.08175</v>
      </c>
    </row>
    <row r="702" spans="1:12" x14ac:dyDescent="0.25">
      <c r="A702" t="s">
        <v>204</v>
      </c>
      <c r="B702" t="s">
        <v>13</v>
      </c>
      <c r="C702">
        <v>161000</v>
      </c>
      <c r="D702">
        <v>6800</v>
      </c>
      <c r="E702" t="s">
        <v>623</v>
      </c>
      <c r="F702" t="s">
        <v>93</v>
      </c>
      <c r="G702" t="s">
        <v>16</v>
      </c>
      <c r="H702">
        <v>1</v>
      </c>
      <c r="I702" t="s">
        <v>17</v>
      </c>
      <c r="J702">
        <v>5</v>
      </c>
      <c r="K702">
        <v>4.6097099999999998</v>
      </c>
      <c r="L702">
        <v>-74.08175</v>
      </c>
    </row>
    <row r="703" spans="1:12" x14ac:dyDescent="0.25">
      <c r="A703" t="s">
        <v>122</v>
      </c>
      <c r="B703" t="s">
        <v>29</v>
      </c>
      <c r="C703">
        <v>1209600</v>
      </c>
      <c r="D703">
        <v>62600</v>
      </c>
      <c r="E703" t="s">
        <v>599</v>
      </c>
      <c r="F703" t="s">
        <v>88</v>
      </c>
      <c r="G703" t="s">
        <v>16</v>
      </c>
      <c r="H703">
        <v>3</v>
      </c>
      <c r="I703" t="s">
        <v>32</v>
      </c>
      <c r="J703">
        <v>1</v>
      </c>
      <c r="K703">
        <v>4.6097099999999998</v>
      </c>
      <c r="L703">
        <v>-74.08175</v>
      </c>
    </row>
    <row r="704" spans="1:12" x14ac:dyDescent="0.25">
      <c r="A704" t="s">
        <v>23</v>
      </c>
      <c r="B704" t="s">
        <v>24</v>
      </c>
      <c r="C704">
        <v>124300</v>
      </c>
      <c r="D704">
        <v>4800</v>
      </c>
      <c r="E704" t="s">
        <v>613</v>
      </c>
      <c r="F704" t="s">
        <v>43</v>
      </c>
      <c r="G704" t="s">
        <v>161</v>
      </c>
      <c r="H704">
        <v>1</v>
      </c>
      <c r="I704" t="s">
        <v>17</v>
      </c>
      <c r="J704">
        <v>10</v>
      </c>
      <c r="K704">
        <v>7.1253900000000003</v>
      </c>
      <c r="L704">
        <v>-73.119799999999998</v>
      </c>
    </row>
    <row r="705" spans="1:12" x14ac:dyDescent="0.25">
      <c r="A705" t="s">
        <v>196</v>
      </c>
      <c r="B705" t="s">
        <v>13</v>
      </c>
      <c r="C705">
        <v>848200</v>
      </c>
      <c r="D705">
        <v>45600</v>
      </c>
      <c r="E705" t="s">
        <v>423</v>
      </c>
      <c r="F705" t="s">
        <v>47</v>
      </c>
      <c r="G705" t="s">
        <v>31</v>
      </c>
      <c r="H705">
        <v>1</v>
      </c>
      <c r="I705" t="s">
        <v>17</v>
      </c>
      <c r="J705">
        <v>1</v>
      </c>
      <c r="K705">
        <v>3.4372199999999999</v>
      </c>
      <c r="L705">
        <v>-76.522499999999994</v>
      </c>
    </row>
    <row r="706" spans="1:12" x14ac:dyDescent="0.25">
      <c r="A706" t="s">
        <v>204</v>
      </c>
      <c r="B706" t="s">
        <v>13</v>
      </c>
      <c r="C706">
        <v>155600</v>
      </c>
      <c r="D706">
        <v>6500</v>
      </c>
      <c r="E706" t="s">
        <v>624</v>
      </c>
      <c r="F706" t="s">
        <v>96</v>
      </c>
      <c r="G706" t="s">
        <v>16</v>
      </c>
      <c r="H706">
        <v>3</v>
      </c>
      <c r="I706" t="s">
        <v>17</v>
      </c>
      <c r="J706">
        <v>1</v>
      </c>
      <c r="K706">
        <v>4.6097099999999998</v>
      </c>
      <c r="L706">
        <v>-74.08175</v>
      </c>
    </row>
    <row r="707" spans="1:12" x14ac:dyDescent="0.25">
      <c r="A707" t="s">
        <v>48</v>
      </c>
      <c r="B707" t="s">
        <v>24</v>
      </c>
      <c r="C707">
        <v>66000</v>
      </c>
      <c r="D707">
        <v>1700</v>
      </c>
      <c r="E707" t="s">
        <v>625</v>
      </c>
      <c r="F707" t="s">
        <v>54</v>
      </c>
      <c r="G707" t="s">
        <v>31</v>
      </c>
      <c r="H707">
        <v>5</v>
      </c>
      <c r="I707" t="s">
        <v>17</v>
      </c>
      <c r="J707">
        <v>10</v>
      </c>
      <c r="K707">
        <v>3.4372199999999999</v>
      </c>
      <c r="L707">
        <v>-76.522499999999994</v>
      </c>
    </row>
    <row r="708" spans="1:12" x14ac:dyDescent="0.25">
      <c r="A708" t="s">
        <v>144</v>
      </c>
      <c r="B708" t="s">
        <v>65</v>
      </c>
      <c r="C708">
        <v>46900</v>
      </c>
      <c r="D708">
        <v>4900</v>
      </c>
      <c r="E708" t="s">
        <v>626</v>
      </c>
      <c r="F708" t="s">
        <v>21</v>
      </c>
      <c r="G708" t="s">
        <v>16</v>
      </c>
      <c r="H708">
        <v>1</v>
      </c>
      <c r="I708" t="s">
        <v>17</v>
      </c>
      <c r="J708">
        <v>3</v>
      </c>
      <c r="K708">
        <v>4.6097099999999998</v>
      </c>
      <c r="L708">
        <v>-74.08175</v>
      </c>
    </row>
    <row r="709" spans="1:12" x14ac:dyDescent="0.25">
      <c r="A709" t="s">
        <v>64</v>
      </c>
      <c r="B709" t="s">
        <v>65</v>
      </c>
      <c r="C709">
        <v>58700</v>
      </c>
      <c r="D709">
        <v>3300</v>
      </c>
      <c r="E709" t="s">
        <v>627</v>
      </c>
      <c r="F709" t="s">
        <v>47</v>
      </c>
      <c r="G709" t="s">
        <v>22</v>
      </c>
      <c r="H709">
        <v>5</v>
      </c>
      <c r="I709" t="s">
        <v>17</v>
      </c>
      <c r="J709">
        <v>8</v>
      </c>
      <c r="K709">
        <v>6.2518399999999996</v>
      </c>
      <c r="L709">
        <v>-75.563590000000005</v>
      </c>
    </row>
    <row r="710" spans="1:12" x14ac:dyDescent="0.25">
      <c r="A710" t="s">
        <v>111</v>
      </c>
      <c r="B710" t="s">
        <v>19</v>
      </c>
      <c r="C710">
        <v>507900</v>
      </c>
      <c r="D710">
        <v>27300</v>
      </c>
      <c r="E710" t="s">
        <v>287</v>
      </c>
      <c r="F710" t="s">
        <v>21</v>
      </c>
      <c r="G710" t="s">
        <v>16</v>
      </c>
      <c r="H710">
        <v>5</v>
      </c>
      <c r="I710" t="s">
        <v>17</v>
      </c>
      <c r="J710">
        <v>3</v>
      </c>
      <c r="K710">
        <v>4.6097099999999998</v>
      </c>
      <c r="L710">
        <v>-74.08175</v>
      </c>
    </row>
    <row r="711" spans="1:12" x14ac:dyDescent="0.25">
      <c r="A711" t="s">
        <v>78</v>
      </c>
      <c r="B711" t="s">
        <v>19</v>
      </c>
      <c r="C711">
        <v>273400</v>
      </c>
      <c r="D711">
        <v>14800</v>
      </c>
      <c r="E711" t="s">
        <v>573</v>
      </c>
      <c r="F711" t="s">
        <v>15</v>
      </c>
      <c r="G711" t="s">
        <v>16</v>
      </c>
      <c r="H711">
        <v>5</v>
      </c>
      <c r="I711" t="s">
        <v>32</v>
      </c>
      <c r="J711">
        <v>1</v>
      </c>
      <c r="K711">
        <v>4.6097099999999998</v>
      </c>
      <c r="L711">
        <v>-74.08175</v>
      </c>
    </row>
    <row r="712" spans="1:12" x14ac:dyDescent="0.25">
      <c r="A712" t="s">
        <v>196</v>
      </c>
      <c r="B712" t="s">
        <v>13</v>
      </c>
      <c r="C712">
        <v>1112300</v>
      </c>
      <c r="D712">
        <v>57400</v>
      </c>
      <c r="E712" t="s">
        <v>628</v>
      </c>
      <c r="F712" t="s">
        <v>47</v>
      </c>
      <c r="G712" t="s">
        <v>16</v>
      </c>
      <c r="H712">
        <v>5</v>
      </c>
      <c r="I712" t="s">
        <v>17</v>
      </c>
      <c r="J712">
        <v>8</v>
      </c>
      <c r="K712">
        <v>4.6097099999999998</v>
      </c>
      <c r="L712">
        <v>-74.08175</v>
      </c>
    </row>
    <row r="713" spans="1:12" x14ac:dyDescent="0.25">
      <c r="A713" t="s">
        <v>103</v>
      </c>
      <c r="B713" t="s">
        <v>13</v>
      </c>
      <c r="C713">
        <v>303400</v>
      </c>
      <c r="D713">
        <v>24900</v>
      </c>
      <c r="E713" t="s">
        <v>255</v>
      </c>
      <c r="F713" t="s">
        <v>47</v>
      </c>
      <c r="G713" t="s">
        <v>126</v>
      </c>
      <c r="H713">
        <v>5</v>
      </c>
      <c r="I713" t="s">
        <v>17</v>
      </c>
      <c r="J713">
        <v>3</v>
      </c>
      <c r="K713">
        <v>7.89391</v>
      </c>
      <c r="L713">
        <v>-72.507819999999995</v>
      </c>
    </row>
    <row r="714" spans="1:12" x14ac:dyDescent="0.25">
      <c r="A714" t="s">
        <v>124</v>
      </c>
      <c r="B714" t="s">
        <v>19</v>
      </c>
      <c r="C714">
        <v>629800</v>
      </c>
      <c r="D714">
        <v>31700</v>
      </c>
      <c r="E714" t="s">
        <v>238</v>
      </c>
      <c r="F714" t="s">
        <v>93</v>
      </c>
      <c r="G714" t="s">
        <v>16</v>
      </c>
      <c r="H714">
        <v>4</v>
      </c>
      <c r="I714" t="s">
        <v>17</v>
      </c>
      <c r="J714">
        <v>8</v>
      </c>
      <c r="K714">
        <v>4.6097099999999998</v>
      </c>
      <c r="L714">
        <v>-74.08175</v>
      </c>
    </row>
    <row r="715" spans="1:12" x14ac:dyDescent="0.25">
      <c r="A715" t="s">
        <v>70</v>
      </c>
      <c r="B715" t="s">
        <v>13</v>
      </c>
      <c r="C715">
        <v>2142500</v>
      </c>
      <c r="D715">
        <v>114700</v>
      </c>
      <c r="E715" t="s">
        <v>629</v>
      </c>
      <c r="F715" t="s">
        <v>43</v>
      </c>
      <c r="G715" t="s">
        <v>16</v>
      </c>
      <c r="H715">
        <v>5</v>
      </c>
      <c r="I715" t="s">
        <v>17</v>
      </c>
      <c r="J715">
        <v>5</v>
      </c>
      <c r="K715">
        <v>4.6097099999999998</v>
      </c>
      <c r="L715">
        <v>-74.08175</v>
      </c>
    </row>
    <row r="716" spans="1:12" x14ac:dyDescent="0.25">
      <c r="A716" t="s">
        <v>50</v>
      </c>
      <c r="B716" t="s">
        <v>29</v>
      </c>
      <c r="C716">
        <v>1702700</v>
      </c>
      <c r="D716">
        <v>88900</v>
      </c>
      <c r="E716" t="s">
        <v>630</v>
      </c>
      <c r="F716" t="s">
        <v>160</v>
      </c>
      <c r="G716" t="s">
        <v>16</v>
      </c>
      <c r="H716">
        <v>3</v>
      </c>
      <c r="I716" t="s">
        <v>32</v>
      </c>
      <c r="J716">
        <v>1</v>
      </c>
      <c r="K716">
        <v>4.6097099999999998</v>
      </c>
      <c r="L716">
        <v>-74.08175</v>
      </c>
    </row>
    <row r="717" spans="1:12" x14ac:dyDescent="0.25">
      <c r="A717" t="s">
        <v>85</v>
      </c>
      <c r="B717" t="s">
        <v>86</v>
      </c>
      <c r="C717">
        <v>669200</v>
      </c>
      <c r="D717">
        <v>36700</v>
      </c>
      <c r="E717" t="s">
        <v>631</v>
      </c>
      <c r="F717" t="s">
        <v>35</v>
      </c>
      <c r="G717" t="s">
        <v>16</v>
      </c>
      <c r="H717">
        <v>5</v>
      </c>
      <c r="I717" t="s">
        <v>32</v>
      </c>
      <c r="J717">
        <v>1</v>
      </c>
      <c r="K717">
        <v>4.6097099999999998</v>
      </c>
      <c r="L717">
        <v>-74.08175</v>
      </c>
    </row>
    <row r="718" spans="1:12" x14ac:dyDescent="0.25">
      <c r="A718" t="s">
        <v>41</v>
      </c>
      <c r="B718" t="s">
        <v>29</v>
      </c>
      <c r="C718">
        <v>1503100</v>
      </c>
      <c r="D718">
        <v>80600</v>
      </c>
      <c r="E718" t="s">
        <v>632</v>
      </c>
      <c r="F718" t="s">
        <v>43</v>
      </c>
      <c r="G718" t="s">
        <v>22</v>
      </c>
      <c r="H718">
        <v>5</v>
      </c>
      <c r="I718" t="s">
        <v>17</v>
      </c>
      <c r="J718">
        <v>7</v>
      </c>
      <c r="K718">
        <v>6.2518399999999996</v>
      </c>
      <c r="L718">
        <v>-75.563590000000005</v>
      </c>
    </row>
    <row r="719" spans="1:12" x14ac:dyDescent="0.25">
      <c r="A719" t="s">
        <v>113</v>
      </c>
      <c r="B719" t="s">
        <v>24</v>
      </c>
      <c r="C719">
        <v>15800</v>
      </c>
      <c r="D719">
        <v>1500</v>
      </c>
      <c r="E719" t="s">
        <v>633</v>
      </c>
      <c r="F719" t="s">
        <v>93</v>
      </c>
      <c r="G719" t="s">
        <v>60</v>
      </c>
      <c r="H719">
        <v>3</v>
      </c>
      <c r="I719" t="s">
        <v>17</v>
      </c>
      <c r="J719">
        <v>4</v>
      </c>
      <c r="K719">
        <v>4.8133299999999997</v>
      </c>
      <c r="L719">
        <v>-75.696110000000004</v>
      </c>
    </row>
    <row r="720" spans="1:12" x14ac:dyDescent="0.25">
      <c r="A720" t="s">
        <v>127</v>
      </c>
      <c r="B720" t="s">
        <v>13</v>
      </c>
      <c r="C720">
        <v>1255600</v>
      </c>
      <c r="D720">
        <v>67500</v>
      </c>
      <c r="E720" t="s">
        <v>560</v>
      </c>
      <c r="F720" t="s">
        <v>88</v>
      </c>
      <c r="G720" t="s">
        <v>201</v>
      </c>
      <c r="H720">
        <v>5</v>
      </c>
      <c r="I720" t="s">
        <v>32</v>
      </c>
      <c r="J720">
        <v>1</v>
      </c>
      <c r="K720">
        <v>11.54444</v>
      </c>
      <c r="L720">
        <v>-72.907219999999995</v>
      </c>
    </row>
    <row r="721" spans="1:12" x14ac:dyDescent="0.25">
      <c r="A721" t="s">
        <v>64</v>
      </c>
      <c r="B721" t="s">
        <v>65</v>
      </c>
      <c r="C721">
        <v>49400</v>
      </c>
      <c r="D721">
        <v>3000</v>
      </c>
      <c r="E721" t="s">
        <v>634</v>
      </c>
      <c r="F721" t="s">
        <v>43</v>
      </c>
      <c r="G721" t="s">
        <v>16</v>
      </c>
      <c r="H721">
        <v>3</v>
      </c>
      <c r="I721" t="s">
        <v>17</v>
      </c>
      <c r="J721">
        <v>1</v>
      </c>
      <c r="K721">
        <v>4.6097099999999998</v>
      </c>
      <c r="L721">
        <v>-74.08175</v>
      </c>
    </row>
    <row r="722" spans="1:12" x14ac:dyDescent="0.25">
      <c r="A722" t="s">
        <v>103</v>
      </c>
      <c r="B722" t="s">
        <v>13</v>
      </c>
      <c r="C722">
        <v>355600</v>
      </c>
      <c r="D722">
        <v>17100</v>
      </c>
      <c r="E722" t="s">
        <v>635</v>
      </c>
      <c r="F722" t="s">
        <v>15</v>
      </c>
      <c r="G722" t="s">
        <v>31</v>
      </c>
      <c r="H722">
        <v>2</v>
      </c>
      <c r="I722" t="s">
        <v>32</v>
      </c>
      <c r="J722">
        <v>1</v>
      </c>
      <c r="K722">
        <v>3.4372199999999999</v>
      </c>
      <c r="L722">
        <v>-76.522499999999994</v>
      </c>
    </row>
    <row r="723" spans="1:12" x14ac:dyDescent="0.25">
      <c r="A723" t="s">
        <v>74</v>
      </c>
      <c r="B723" t="s">
        <v>62</v>
      </c>
      <c r="C723">
        <v>54400</v>
      </c>
      <c r="D723">
        <v>9700</v>
      </c>
      <c r="E723" t="s">
        <v>636</v>
      </c>
      <c r="F723" t="s">
        <v>21</v>
      </c>
      <c r="G723" t="s">
        <v>31</v>
      </c>
      <c r="H723">
        <v>4</v>
      </c>
      <c r="I723" t="s">
        <v>17</v>
      </c>
      <c r="J723">
        <v>6</v>
      </c>
      <c r="K723">
        <v>3.4372199999999999</v>
      </c>
      <c r="L723">
        <v>-76.522499999999994</v>
      </c>
    </row>
    <row r="724" spans="1:12" x14ac:dyDescent="0.25">
      <c r="A724" t="s">
        <v>113</v>
      </c>
      <c r="B724" t="s">
        <v>24</v>
      </c>
      <c r="C724">
        <v>16200</v>
      </c>
      <c r="D724">
        <v>3200</v>
      </c>
      <c r="E724" t="s">
        <v>154</v>
      </c>
      <c r="F724" t="s">
        <v>88</v>
      </c>
      <c r="G724" t="s">
        <v>16</v>
      </c>
      <c r="H724">
        <v>1</v>
      </c>
      <c r="I724" t="s">
        <v>38</v>
      </c>
      <c r="J724">
        <v>1</v>
      </c>
      <c r="K724">
        <v>4.6097099999999998</v>
      </c>
      <c r="L724">
        <v>-74.08175</v>
      </c>
    </row>
    <row r="725" spans="1:12" x14ac:dyDescent="0.25">
      <c r="A725" t="s">
        <v>135</v>
      </c>
      <c r="B725" t="s">
        <v>58</v>
      </c>
      <c r="C725">
        <v>28500</v>
      </c>
      <c r="D725">
        <v>0</v>
      </c>
      <c r="E725" t="s">
        <v>377</v>
      </c>
      <c r="F725" t="s">
        <v>93</v>
      </c>
      <c r="G725" t="s">
        <v>22</v>
      </c>
      <c r="H725">
        <v>4</v>
      </c>
      <c r="I725" t="s">
        <v>17</v>
      </c>
      <c r="J725">
        <v>1</v>
      </c>
      <c r="K725">
        <v>6.2518399999999996</v>
      </c>
      <c r="L725">
        <v>-75.563590000000005</v>
      </c>
    </row>
    <row r="726" spans="1:12" x14ac:dyDescent="0.25">
      <c r="A726" t="s">
        <v>94</v>
      </c>
      <c r="B726" t="s">
        <v>29</v>
      </c>
      <c r="C726">
        <v>977900</v>
      </c>
      <c r="D726">
        <v>53100</v>
      </c>
      <c r="E726" t="s">
        <v>637</v>
      </c>
      <c r="F726" t="s">
        <v>54</v>
      </c>
      <c r="G726" t="s">
        <v>16</v>
      </c>
      <c r="H726">
        <v>3</v>
      </c>
      <c r="I726" t="s">
        <v>17</v>
      </c>
      <c r="J726">
        <v>3</v>
      </c>
      <c r="K726">
        <v>4.6097099999999998</v>
      </c>
      <c r="L726">
        <v>-74.08175</v>
      </c>
    </row>
    <row r="727" spans="1:12" x14ac:dyDescent="0.25">
      <c r="A727" t="s">
        <v>214</v>
      </c>
      <c r="B727" t="s">
        <v>19</v>
      </c>
      <c r="C727">
        <v>174800</v>
      </c>
      <c r="D727">
        <v>10000</v>
      </c>
      <c r="E727" t="s">
        <v>594</v>
      </c>
      <c r="F727" t="s">
        <v>93</v>
      </c>
      <c r="G727" t="s">
        <v>22</v>
      </c>
      <c r="H727">
        <v>2</v>
      </c>
      <c r="I727" t="s">
        <v>32</v>
      </c>
      <c r="J727">
        <v>1</v>
      </c>
      <c r="K727">
        <v>6.2518399999999996</v>
      </c>
      <c r="L727">
        <v>-75.563590000000005</v>
      </c>
    </row>
    <row r="728" spans="1:12" x14ac:dyDescent="0.25">
      <c r="A728" t="s">
        <v>41</v>
      </c>
      <c r="B728" t="s">
        <v>29</v>
      </c>
      <c r="C728">
        <v>1350300</v>
      </c>
      <c r="D728">
        <v>72300</v>
      </c>
      <c r="E728" t="s">
        <v>638</v>
      </c>
      <c r="F728" t="s">
        <v>96</v>
      </c>
      <c r="G728" t="s">
        <v>16</v>
      </c>
      <c r="H728">
        <v>5</v>
      </c>
      <c r="I728" t="s">
        <v>17</v>
      </c>
      <c r="J728">
        <v>1</v>
      </c>
      <c r="K728">
        <v>4.6097099999999998</v>
      </c>
      <c r="L728">
        <v>-74.08175</v>
      </c>
    </row>
    <row r="729" spans="1:12" x14ac:dyDescent="0.25">
      <c r="A729" t="s">
        <v>28</v>
      </c>
      <c r="B729" t="s">
        <v>29</v>
      </c>
      <c r="C729">
        <v>782300</v>
      </c>
      <c r="D729">
        <v>39800</v>
      </c>
      <c r="E729" t="s">
        <v>639</v>
      </c>
      <c r="F729" t="s">
        <v>96</v>
      </c>
      <c r="G729" t="s">
        <v>22</v>
      </c>
      <c r="H729">
        <v>5</v>
      </c>
      <c r="I729" t="s">
        <v>17</v>
      </c>
      <c r="J729">
        <v>3</v>
      </c>
      <c r="K729">
        <v>6.2518399999999996</v>
      </c>
      <c r="L729">
        <v>-75.563590000000005</v>
      </c>
    </row>
    <row r="730" spans="1:12" x14ac:dyDescent="0.25">
      <c r="A730" t="s">
        <v>85</v>
      </c>
      <c r="B730" t="s">
        <v>86</v>
      </c>
      <c r="C730">
        <v>848800</v>
      </c>
      <c r="D730">
        <v>45600</v>
      </c>
      <c r="E730" t="s">
        <v>326</v>
      </c>
      <c r="F730" t="s">
        <v>47</v>
      </c>
      <c r="G730" t="s">
        <v>22</v>
      </c>
      <c r="H730">
        <v>3</v>
      </c>
      <c r="I730" t="s">
        <v>32</v>
      </c>
      <c r="J730">
        <v>1</v>
      </c>
      <c r="K730">
        <v>6.2518399999999996</v>
      </c>
      <c r="L730">
        <v>-75.563590000000005</v>
      </c>
    </row>
    <row r="731" spans="1:12" x14ac:dyDescent="0.25">
      <c r="A731" t="s">
        <v>133</v>
      </c>
      <c r="B731" t="s">
        <v>24</v>
      </c>
      <c r="C731">
        <v>19000</v>
      </c>
      <c r="D731">
        <v>0</v>
      </c>
      <c r="E731" t="s">
        <v>640</v>
      </c>
      <c r="F731" t="s">
        <v>52</v>
      </c>
      <c r="G731" t="s">
        <v>16</v>
      </c>
      <c r="H731">
        <v>5</v>
      </c>
      <c r="I731" t="s">
        <v>17</v>
      </c>
      <c r="J731">
        <v>3</v>
      </c>
      <c r="K731">
        <v>4.6097099999999998</v>
      </c>
      <c r="L731">
        <v>-74.08175</v>
      </c>
    </row>
    <row r="732" spans="1:12" x14ac:dyDescent="0.25">
      <c r="A732" t="s">
        <v>103</v>
      </c>
      <c r="B732" t="s">
        <v>13</v>
      </c>
      <c r="C732">
        <v>334600</v>
      </c>
      <c r="D732">
        <v>20200</v>
      </c>
      <c r="E732" t="s">
        <v>641</v>
      </c>
      <c r="F732" t="s">
        <v>96</v>
      </c>
      <c r="G732" t="s">
        <v>16</v>
      </c>
      <c r="H732">
        <v>3</v>
      </c>
      <c r="I732" t="s">
        <v>17</v>
      </c>
      <c r="J732">
        <v>2</v>
      </c>
      <c r="K732">
        <v>4.6097099999999998</v>
      </c>
      <c r="L732">
        <v>-74.08175</v>
      </c>
    </row>
    <row r="733" spans="1:12" x14ac:dyDescent="0.25">
      <c r="A733" t="s">
        <v>39</v>
      </c>
      <c r="B733" t="s">
        <v>24</v>
      </c>
      <c r="C733">
        <v>44300</v>
      </c>
      <c r="D733">
        <v>2600</v>
      </c>
      <c r="E733" t="s">
        <v>479</v>
      </c>
      <c r="F733" t="s">
        <v>76</v>
      </c>
      <c r="G733" t="s">
        <v>22</v>
      </c>
      <c r="H733">
        <v>3</v>
      </c>
      <c r="I733" t="s">
        <v>17</v>
      </c>
      <c r="J733">
        <v>8</v>
      </c>
      <c r="K733">
        <v>6.2518399999999996</v>
      </c>
      <c r="L733">
        <v>-75.563590000000005</v>
      </c>
    </row>
    <row r="734" spans="1:12" x14ac:dyDescent="0.25">
      <c r="A734" t="s">
        <v>113</v>
      </c>
      <c r="B734" t="s">
        <v>24</v>
      </c>
      <c r="C734">
        <v>15500</v>
      </c>
      <c r="D734">
        <v>0</v>
      </c>
      <c r="E734" t="s">
        <v>642</v>
      </c>
      <c r="F734" t="s">
        <v>15</v>
      </c>
      <c r="G734" t="s">
        <v>16</v>
      </c>
      <c r="H734">
        <v>5</v>
      </c>
      <c r="I734" t="s">
        <v>17</v>
      </c>
      <c r="J734">
        <v>1</v>
      </c>
      <c r="K734">
        <v>4.6097099999999998</v>
      </c>
      <c r="L734">
        <v>-74.08175</v>
      </c>
    </row>
    <row r="735" spans="1:12" x14ac:dyDescent="0.25">
      <c r="A735" t="s">
        <v>155</v>
      </c>
      <c r="B735" t="s">
        <v>62</v>
      </c>
      <c r="C735">
        <v>85900</v>
      </c>
      <c r="D735">
        <v>2800</v>
      </c>
      <c r="E735" t="s">
        <v>309</v>
      </c>
      <c r="F735" t="s">
        <v>15</v>
      </c>
      <c r="G735" t="s">
        <v>27</v>
      </c>
      <c r="H735">
        <v>4</v>
      </c>
      <c r="I735" t="s">
        <v>17</v>
      </c>
      <c r="J735">
        <v>4</v>
      </c>
      <c r="K735">
        <v>10.39972</v>
      </c>
      <c r="L735">
        <v>-75.514439999999993</v>
      </c>
    </row>
    <row r="736" spans="1:12" x14ac:dyDescent="0.25">
      <c r="A736" t="s">
        <v>266</v>
      </c>
      <c r="B736" t="s">
        <v>13</v>
      </c>
      <c r="C736">
        <v>1347300</v>
      </c>
      <c r="D736">
        <v>74100</v>
      </c>
      <c r="E736" t="s">
        <v>643</v>
      </c>
      <c r="F736" t="s">
        <v>43</v>
      </c>
      <c r="G736" t="s">
        <v>22</v>
      </c>
      <c r="H736">
        <v>5</v>
      </c>
      <c r="I736" t="s">
        <v>17</v>
      </c>
      <c r="J736">
        <v>1</v>
      </c>
      <c r="K736">
        <v>6.2518399999999996</v>
      </c>
      <c r="L736">
        <v>-75.563590000000005</v>
      </c>
    </row>
    <row r="737" spans="1:12" x14ac:dyDescent="0.25">
      <c r="A737" t="s">
        <v>192</v>
      </c>
      <c r="B737" t="s">
        <v>65</v>
      </c>
      <c r="C737">
        <v>64100</v>
      </c>
      <c r="D737">
        <v>1600</v>
      </c>
      <c r="E737" t="s">
        <v>486</v>
      </c>
      <c r="F737" t="s">
        <v>43</v>
      </c>
      <c r="G737" t="s">
        <v>178</v>
      </c>
      <c r="H737">
        <v>3</v>
      </c>
      <c r="I737" t="s">
        <v>146</v>
      </c>
      <c r="J737">
        <v>1</v>
      </c>
      <c r="K737">
        <v>1.2136100000000001</v>
      </c>
      <c r="L737">
        <v>-77.281109999999998</v>
      </c>
    </row>
    <row r="738" spans="1:12" x14ac:dyDescent="0.25">
      <c r="A738" t="s">
        <v>80</v>
      </c>
      <c r="B738" t="s">
        <v>65</v>
      </c>
      <c r="C738">
        <v>44600</v>
      </c>
      <c r="D738">
        <v>0</v>
      </c>
      <c r="E738" t="s">
        <v>604</v>
      </c>
      <c r="F738" t="s">
        <v>88</v>
      </c>
      <c r="G738" t="s">
        <v>27</v>
      </c>
      <c r="H738">
        <v>4</v>
      </c>
      <c r="I738" t="s">
        <v>38</v>
      </c>
      <c r="J738">
        <v>1</v>
      </c>
      <c r="K738">
        <v>10.39972</v>
      </c>
      <c r="L738">
        <v>-75.514439999999993</v>
      </c>
    </row>
    <row r="739" spans="1:12" x14ac:dyDescent="0.25">
      <c r="A739" t="s">
        <v>41</v>
      </c>
      <c r="B739" t="s">
        <v>29</v>
      </c>
      <c r="C739">
        <v>1375200</v>
      </c>
      <c r="D739">
        <v>73400</v>
      </c>
      <c r="E739" t="s">
        <v>639</v>
      </c>
      <c r="F739" t="s">
        <v>96</v>
      </c>
      <c r="G739" t="s">
        <v>16</v>
      </c>
      <c r="H739">
        <v>4</v>
      </c>
      <c r="I739" t="s">
        <v>17</v>
      </c>
      <c r="J739">
        <v>1</v>
      </c>
      <c r="K739">
        <v>4.6097099999999998</v>
      </c>
      <c r="L739">
        <v>-74.08175</v>
      </c>
    </row>
    <row r="740" spans="1:12" x14ac:dyDescent="0.25">
      <c r="A740" t="s">
        <v>55</v>
      </c>
      <c r="B740" t="s">
        <v>13</v>
      </c>
      <c r="C740">
        <v>113300</v>
      </c>
      <c r="D740">
        <v>6400</v>
      </c>
      <c r="E740" t="s">
        <v>644</v>
      </c>
      <c r="F740" t="s">
        <v>160</v>
      </c>
      <c r="G740" t="s">
        <v>16</v>
      </c>
      <c r="H740">
        <v>3</v>
      </c>
      <c r="I740" t="s">
        <v>17</v>
      </c>
      <c r="J740">
        <v>4</v>
      </c>
      <c r="K740">
        <v>4.6097099999999998</v>
      </c>
      <c r="L740">
        <v>-74.08175</v>
      </c>
    </row>
    <row r="741" spans="1:12" x14ac:dyDescent="0.25">
      <c r="A741" t="s">
        <v>118</v>
      </c>
      <c r="B741" t="s">
        <v>86</v>
      </c>
      <c r="C741">
        <v>753500</v>
      </c>
      <c r="D741">
        <v>40300</v>
      </c>
      <c r="E741" t="s">
        <v>555</v>
      </c>
      <c r="F741" t="s">
        <v>88</v>
      </c>
      <c r="G741" t="s">
        <v>22</v>
      </c>
      <c r="H741">
        <v>4</v>
      </c>
      <c r="I741" t="s">
        <v>17</v>
      </c>
      <c r="J741">
        <v>4</v>
      </c>
      <c r="K741">
        <v>6.2518399999999996</v>
      </c>
      <c r="L741">
        <v>-75.563590000000005</v>
      </c>
    </row>
    <row r="742" spans="1:12" x14ac:dyDescent="0.25">
      <c r="A742" t="s">
        <v>118</v>
      </c>
      <c r="B742" t="s">
        <v>86</v>
      </c>
      <c r="C742">
        <v>953800</v>
      </c>
      <c r="D742">
        <v>51200</v>
      </c>
      <c r="E742" t="s">
        <v>645</v>
      </c>
      <c r="F742" t="s">
        <v>15</v>
      </c>
      <c r="G742" t="s">
        <v>91</v>
      </c>
      <c r="H742">
        <v>5</v>
      </c>
      <c r="I742" t="s">
        <v>17</v>
      </c>
      <c r="J742">
        <v>5</v>
      </c>
      <c r="K742">
        <v>10.968540000000001</v>
      </c>
      <c r="L742">
        <v>-74.781319999999994</v>
      </c>
    </row>
    <row r="743" spans="1:12" x14ac:dyDescent="0.25">
      <c r="A743" t="s">
        <v>184</v>
      </c>
      <c r="B743" t="s">
        <v>86</v>
      </c>
      <c r="C743">
        <v>414000</v>
      </c>
      <c r="D743">
        <v>22300</v>
      </c>
      <c r="E743" t="s">
        <v>528</v>
      </c>
      <c r="F743" t="s">
        <v>21</v>
      </c>
      <c r="G743" t="s">
        <v>16</v>
      </c>
      <c r="H743">
        <v>5</v>
      </c>
      <c r="I743" t="s">
        <v>17</v>
      </c>
      <c r="J743">
        <v>1</v>
      </c>
      <c r="K743">
        <v>4.6097099999999998</v>
      </c>
      <c r="L743">
        <v>-74.08175</v>
      </c>
    </row>
    <row r="744" spans="1:12" x14ac:dyDescent="0.25">
      <c r="A744" t="s">
        <v>113</v>
      </c>
      <c r="B744" t="s">
        <v>24</v>
      </c>
      <c r="C744">
        <v>17300</v>
      </c>
      <c r="D744">
        <v>0</v>
      </c>
      <c r="E744" t="s">
        <v>646</v>
      </c>
      <c r="F744" t="s">
        <v>76</v>
      </c>
      <c r="G744" t="s">
        <v>16</v>
      </c>
      <c r="H744">
        <v>4</v>
      </c>
      <c r="I744" t="s">
        <v>17</v>
      </c>
      <c r="J744">
        <v>7</v>
      </c>
      <c r="K744">
        <v>4.6097099999999998</v>
      </c>
      <c r="L744">
        <v>-74.08175</v>
      </c>
    </row>
    <row r="745" spans="1:12" x14ac:dyDescent="0.25">
      <c r="A745" t="s">
        <v>118</v>
      </c>
      <c r="B745" t="s">
        <v>86</v>
      </c>
      <c r="C745">
        <v>743100</v>
      </c>
      <c r="D745">
        <v>39800</v>
      </c>
      <c r="E745" t="s">
        <v>647</v>
      </c>
      <c r="F745" t="s">
        <v>47</v>
      </c>
      <c r="G745" t="s">
        <v>60</v>
      </c>
      <c r="H745">
        <v>5</v>
      </c>
      <c r="I745" t="s">
        <v>38</v>
      </c>
      <c r="J745">
        <v>1</v>
      </c>
      <c r="K745">
        <v>4.8133299999999997</v>
      </c>
      <c r="L745">
        <v>-75.696110000000004</v>
      </c>
    </row>
    <row r="746" spans="1:12" x14ac:dyDescent="0.25">
      <c r="A746" t="s">
        <v>12</v>
      </c>
      <c r="B746" t="s">
        <v>13</v>
      </c>
      <c r="C746">
        <v>153400</v>
      </c>
      <c r="D746">
        <v>8400</v>
      </c>
      <c r="E746" t="s">
        <v>306</v>
      </c>
      <c r="F746" t="s">
        <v>47</v>
      </c>
      <c r="G746" t="s">
        <v>91</v>
      </c>
      <c r="H746">
        <v>1</v>
      </c>
      <c r="I746" t="s">
        <v>38</v>
      </c>
      <c r="J746">
        <v>1</v>
      </c>
      <c r="K746">
        <v>10.968540000000001</v>
      </c>
      <c r="L746">
        <v>-74.781319999999994</v>
      </c>
    </row>
    <row r="747" spans="1:12" x14ac:dyDescent="0.25">
      <c r="A747" t="s">
        <v>124</v>
      </c>
      <c r="B747" t="s">
        <v>19</v>
      </c>
      <c r="C747">
        <v>621200</v>
      </c>
      <c r="D747">
        <v>31300</v>
      </c>
      <c r="E747" t="s">
        <v>513</v>
      </c>
      <c r="F747" t="s">
        <v>88</v>
      </c>
      <c r="G747" t="s">
        <v>16</v>
      </c>
      <c r="H747">
        <v>5</v>
      </c>
      <c r="I747" t="s">
        <v>17</v>
      </c>
      <c r="J747">
        <v>1</v>
      </c>
      <c r="K747">
        <v>4.6097099999999998</v>
      </c>
      <c r="L747">
        <v>-74.08175</v>
      </c>
    </row>
    <row r="748" spans="1:12" x14ac:dyDescent="0.25">
      <c r="A748" t="s">
        <v>127</v>
      </c>
      <c r="B748" t="s">
        <v>13</v>
      </c>
      <c r="C748">
        <v>602400</v>
      </c>
      <c r="D748">
        <v>36900</v>
      </c>
      <c r="E748" t="s">
        <v>175</v>
      </c>
      <c r="F748" t="s">
        <v>35</v>
      </c>
      <c r="G748" t="s">
        <v>16</v>
      </c>
      <c r="H748">
        <v>1</v>
      </c>
      <c r="I748" t="s">
        <v>17</v>
      </c>
      <c r="J748">
        <v>1</v>
      </c>
      <c r="K748">
        <v>4.6097099999999998</v>
      </c>
      <c r="L748">
        <v>-74.08175</v>
      </c>
    </row>
    <row r="749" spans="1:12" x14ac:dyDescent="0.25">
      <c r="A749" t="s">
        <v>297</v>
      </c>
      <c r="B749" t="s">
        <v>86</v>
      </c>
      <c r="C749">
        <v>66600</v>
      </c>
      <c r="D749">
        <v>1700</v>
      </c>
      <c r="E749" t="s">
        <v>404</v>
      </c>
      <c r="F749" t="s">
        <v>54</v>
      </c>
      <c r="G749" t="s">
        <v>22</v>
      </c>
      <c r="H749">
        <v>5</v>
      </c>
      <c r="I749" t="s">
        <v>17</v>
      </c>
      <c r="J749">
        <v>2</v>
      </c>
      <c r="K749">
        <v>6.2518399999999996</v>
      </c>
      <c r="L749">
        <v>-75.563590000000005</v>
      </c>
    </row>
    <row r="750" spans="1:12" x14ac:dyDescent="0.25">
      <c r="A750" t="s">
        <v>48</v>
      </c>
      <c r="B750" t="s">
        <v>24</v>
      </c>
      <c r="C750">
        <v>63800</v>
      </c>
      <c r="D750">
        <v>1600</v>
      </c>
      <c r="E750" t="s">
        <v>648</v>
      </c>
      <c r="F750" t="s">
        <v>76</v>
      </c>
      <c r="G750" t="s">
        <v>31</v>
      </c>
      <c r="H750">
        <v>4</v>
      </c>
      <c r="I750" t="s">
        <v>32</v>
      </c>
      <c r="J750">
        <v>1</v>
      </c>
      <c r="K750">
        <v>3.4372199999999999</v>
      </c>
      <c r="L750">
        <v>-76.522499999999994</v>
      </c>
    </row>
    <row r="751" spans="1:12" x14ac:dyDescent="0.25">
      <c r="A751" t="s">
        <v>48</v>
      </c>
      <c r="B751" t="s">
        <v>24</v>
      </c>
      <c r="C751">
        <v>79500</v>
      </c>
      <c r="D751">
        <v>2400</v>
      </c>
      <c r="E751" t="s">
        <v>649</v>
      </c>
      <c r="F751" t="s">
        <v>43</v>
      </c>
      <c r="G751" t="s">
        <v>16</v>
      </c>
      <c r="H751">
        <v>5</v>
      </c>
      <c r="I751" t="s">
        <v>17</v>
      </c>
      <c r="J751">
        <v>5</v>
      </c>
      <c r="K751">
        <v>4.6097099999999998</v>
      </c>
      <c r="L751">
        <v>-74.08175</v>
      </c>
    </row>
    <row r="752" spans="1:12" x14ac:dyDescent="0.25">
      <c r="A752" t="s">
        <v>196</v>
      </c>
      <c r="B752" t="s">
        <v>13</v>
      </c>
      <c r="C752">
        <v>708800</v>
      </c>
      <c r="D752">
        <v>35900</v>
      </c>
      <c r="E752" t="s">
        <v>650</v>
      </c>
      <c r="F752" t="s">
        <v>130</v>
      </c>
      <c r="G752" t="s">
        <v>22</v>
      </c>
      <c r="H752">
        <v>5</v>
      </c>
      <c r="I752" t="s">
        <v>32</v>
      </c>
      <c r="J752">
        <v>1</v>
      </c>
      <c r="K752">
        <v>6.2518399999999996</v>
      </c>
      <c r="L752">
        <v>-75.563590000000005</v>
      </c>
    </row>
    <row r="753" spans="1:12" x14ac:dyDescent="0.25">
      <c r="A753" t="s">
        <v>28</v>
      </c>
      <c r="B753" t="s">
        <v>29</v>
      </c>
      <c r="C753">
        <v>667900</v>
      </c>
      <c r="D753">
        <v>33800</v>
      </c>
      <c r="E753" t="s">
        <v>651</v>
      </c>
      <c r="F753" t="s">
        <v>21</v>
      </c>
      <c r="G753" t="s">
        <v>16</v>
      </c>
      <c r="H753">
        <v>5</v>
      </c>
      <c r="I753" t="s">
        <v>17</v>
      </c>
      <c r="J753">
        <v>2</v>
      </c>
      <c r="K753">
        <v>4.6097099999999998</v>
      </c>
      <c r="L753">
        <v>-74.08175</v>
      </c>
    </row>
    <row r="754" spans="1:12" x14ac:dyDescent="0.25">
      <c r="A754" t="s">
        <v>171</v>
      </c>
      <c r="B754" t="s">
        <v>19</v>
      </c>
      <c r="C754">
        <v>285700</v>
      </c>
      <c r="D754">
        <v>17600</v>
      </c>
      <c r="E754" t="s">
        <v>254</v>
      </c>
      <c r="F754" t="s">
        <v>52</v>
      </c>
      <c r="G754" t="s">
        <v>16</v>
      </c>
      <c r="H754">
        <v>5</v>
      </c>
      <c r="I754" t="s">
        <v>17</v>
      </c>
      <c r="J754">
        <v>3</v>
      </c>
      <c r="K754">
        <v>4.6097099999999998</v>
      </c>
      <c r="L754">
        <v>-74.08175</v>
      </c>
    </row>
    <row r="755" spans="1:12" x14ac:dyDescent="0.25">
      <c r="A755" t="s">
        <v>41</v>
      </c>
      <c r="B755" t="s">
        <v>29</v>
      </c>
      <c r="C755">
        <v>1337100</v>
      </c>
      <c r="D755">
        <v>69400</v>
      </c>
      <c r="E755" t="s">
        <v>652</v>
      </c>
      <c r="F755" t="s">
        <v>54</v>
      </c>
      <c r="G755" t="s">
        <v>22</v>
      </c>
      <c r="H755">
        <v>5</v>
      </c>
      <c r="I755" t="s">
        <v>17</v>
      </c>
      <c r="J755">
        <v>1</v>
      </c>
      <c r="K755">
        <v>6.2518399999999996</v>
      </c>
      <c r="L755">
        <v>-75.563590000000005</v>
      </c>
    </row>
    <row r="756" spans="1:12" x14ac:dyDescent="0.25">
      <c r="A756" t="s">
        <v>78</v>
      </c>
      <c r="B756" t="s">
        <v>19</v>
      </c>
      <c r="C756">
        <v>278100</v>
      </c>
      <c r="D756">
        <v>13000</v>
      </c>
      <c r="E756" t="s">
        <v>653</v>
      </c>
      <c r="F756" t="s">
        <v>130</v>
      </c>
      <c r="G756" t="s">
        <v>60</v>
      </c>
      <c r="H756">
        <v>5</v>
      </c>
      <c r="I756" t="s">
        <v>32</v>
      </c>
      <c r="J756">
        <v>1</v>
      </c>
      <c r="K756">
        <v>4.8133299999999997</v>
      </c>
      <c r="L756">
        <v>-75.696110000000004</v>
      </c>
    </row>
    <row r="757" spans="1:12" x14ac:dyDescent="0.25">
      <c r="A757" t="s">
        <v>50</v>
      </c>
      <c r="B757" t="s">
        <v>29</v>
      </c>
      <c r="C757">
        <v>2106100</v>
      </c>
      <c r="D757">
        <v>110300</v>
      </c>
      <c r="E757" t="s">
        <v>654</v>
      </c>
      <c r="F757" t="s">
        <v>88</v>
      </c>
      <c r="G757" t="s">
        <v>161</v>
      </c>
      <c r="H757">
        <v>4</v>
      </c>
      <c r="I757" t="s">
        <v>17</v>
      </c>
      <c r="J757">
        <v>1</v>
      </c>
      <c r="K757">
        <v>7.1253900000000003</v>
      </c>
      <c r="L757">
        <v>-73.119799999999998</v>
      </c>
    </row>
    <row r="758" spans="1:12" x14ac:dyDescent="0.25">
      <c r="A758" t="s">
        <v>67</v>
      </c>
      <c r="B758" t="s">
        <v>62</v>
      </c>
      <c r="C758">
        <v>42900</v>
      </c>
      <c r="D758">
        <v>0</v>
      </c>
      <c r="E758" t="s">
        <v>655</v>
      </c>
      <c r="F758" t="s">
        <v>52</v>
      </c>
      <c r="G758" t="s">
        <v>60</v>
      </c>
      <c r="H758">
        <v>5</v>
      </c>
      <c r="I758" t="s">
        <v>17</v>
      </c>
      <c r="J758">
        <v>1</v>
      </c>
      <c r="K758">
        <v>4.8133299999999997</v>
      </c>
      <c r="L758">
        <v>-75.696110000000004</v>
      </c>
    </row>
    <row r="759" spans="1:12" x14ac:dyDescent="0.25">
      <c r="A759" t="s">
        <v>219</v>
      </c>
      <c r="B759" t="s">
        <v>19</v>
      </c>
      <c r="C759">
        <v>885300</v>
      </c>
      <c r="D759">
        <v>49500</v>
      </c>
      <c r="E759" t="s">
        <v>427</v>
      </c>
      <c r="F759" t="s">
        <v>160</v>
      </c>
      <c r="G759" t="s">
        <v>22</v>
      </c>
      <c r="H759">
        <v>1</v>
      </c>
      <c r="I759" t="s">
        <v>17</v>
      </c>
      <c r="J759">
        <v>10</v>
      </c>
      <c r="K759">
        <v>6.2518399999999996</v>
      </c>
      <c r="L759">
        <v>-75.563590000000005</v>
      </c>
    </row>
    <row r="760" spans="1:12" x14ac:dyDescent="0.25">
      <c r="A760" t="s">
        <v>219</v>
      </c>
      <c r="B760" t="s">
        <v>19</v>
      </c>
      <c r="C760">
        <v>758600</v>
      </c>
      <c r="D760">
        <v>40600</v>
      </c>
      <c r="E760" t="s">
        <v>656</v>
      </c>
      <c r="F760" t="s">
        <v>52</v>
      </c>
      <c r="G760" t="s">
        <v>16</v>
      </c>
      <c r="H760">
        <v>1</v>
      </c>
      <c r="I760" t="s">
        <v>32</v>
      </c>
      <c r="J760">
        <v>1</v>
      </c>
      <c r="K760">
        <v>4.6097099999999998</v>
      </c>
      <c r="L760">
        <v>-74.08175</v>
      </c>
    </row>
    <row r="761" spans="1:12" x14ac:dyDescent="0.25">
      <c r="A761" t="s">
        <v>82</v>
      </c>
      <c r="B761" t="s">
        <v>58</v>
      </c>
      <c r="C761">
        <v>32200</v>
      </c>
      <c r="D761">
        <v>6500</v>
      </c>
      <c r="E761" t="s">
        <v>657</v>
      </c>
      <c r="F761" t="s">
        <v>52</v>
      </c>
      <c r="G761" t="s">
        <v>22</v>
      </c>
      <c r="H761">
        <v>5</v>
      </c>
      <c r="I761" t="s">
        <v>17</v>
      </c>
      <c r="J761">
        <v>7</v>
      </c>
      <c r="K761">
        <v>6.2518399999999996</v>
      </c>
      <c r="L761">
        <v>-75.563590000000005</v>
      </c>
    </row>
    <row r="762" spans="1:12" x14ac:dyDescent="0.25">
      <c r="A762" t="s">
        <v>133</v>
      </c>
      <c r="B762" t="s">
        <v>24</v>
      </c>
      <c r="C762">
        <v>17100</v>
      </c>
      <c r="D762">
        <v>0</v>
      </c>
      <c r="E762" t="s">
        <v>546</v>
      </c>
      <c r="F762" t="s">
        <v>96</v>
      </c>
      <c r="G762" t="s">
        <v>22</v>
      </c>
      <c r="H762">
        <v>4</v>
      </c>
      <c r="I762" t="s">
        <v>17</v>
      </c>
      <c r="J762">
        <v>3</v>
      </c>
      <c r="K762">
        <v>6.2518399999999996</v>
      </c>
      <c r="L762">
        <v>-75.563590000000005</v>
      </c>
    </row>
    <row r="763" spans="1:12" x14ac:dyDescent="0.25">
      <c r="A763" t="s">
        <v>48</v>
      </c>
      <c r="B763" t="s">
        <v>24</v>
      </c>
      <c r="C763">
        <v>64500</v>
      </c>
      <c r="D763">
        <v>3800</v>
      </c>
      <c r="E763" t="s">
        <v>658</v>
      </c>
      <c r="F763" t="s">
        <v>93</v>
      </c>
      <c r="G763" t="s">
        <v>31</v>
      </c>
      <c r="H763">
        <v>4</v>
      </c>
      <c r="I763" t="s">
        <v>17</v>
      </c>
      <c r="J763">
        <v>1</v>
      </c>
      <c r="K763">
        <v>3.4372199999999999</v>
      </c>
      <c r="L763">
        <v>-76.522499999999994</v>
      </c>
    </row>
    <row r="764" spans="1:12" x14ac:dyDescent="0.25">
      <c r="A764" t="s">
        <v>113</v>
      </c>
      <c r="B764" t="s">
        <v>24</v>
      </c>
      <c r="C764">
        <v>16600</v>
      </c>
      <c r="D764">
        <v>0</v>
      </c>
      <c r="E764" t="s">
        <v>659</v>
      </c>
      <c r="F764" t="s">
        <v>93</v>
      </c>
      <c r="G764" t="s">
        <v>22</v>
      </c>
      <c r="H764">
        <v>1</v>
      </c>
      <c r="I764" t="s">
        <v>146</v>
      </c>
      <c r="J764">
        <v>1</v>
      </c>
      <c r="K764">
        <v>6.2518399999999996</v>
      </c>
      <c r="L764">
        <v>-75.563590000000005</v>
      </c>
    </row>
    <row r="765" spans="1:12" x14ac:dyDescent="0.25">
      <c r="A765" t="s">
        <v>45</v>
      </c>
      <c r="B765" t="s">
        <v>29</v>
      </c>
      <c r="C765">
        <v>1516500</v>
      </c>
      <c r="D765">
        <v>81300</v>
      </c>
      <c r="E765" t="s">
        <v>660</v>
      </c>
      <c r="F765" t="s">
        <v>93</v>
      </c>
      <c r="G765" t="s">
        <v>16</v>
      </c>
      <c r="H765">
        <v>5</v>
      </c>
      <c r="I765" t="s">
        <v>17</v>
      </c>
      <c r="J765">
        <v>3</v>
      </c>
      <c r="K765">
        <v>4.6097099999999998</v>
      </c>
      <c r="L765">
        <v>-74.08175</v>
      </c>
    </row>
    <row r="766" spans="1:12" x14ac:dyDescent="0.25">
      <c r="A766" t="s">
        <v>36</v>
      </c>
      <c r="B766" t="s">
        <v>24</v>
      </c>
      <c r="C766">
        <v>37400</v>
      </c>
      <c r="D766">
        <v>2200</v>
      </c>
      <c r="E766" t="s">
        <v>661</v>
      </c>
      <c r="F766" t="s">
        <v>130</v>
      </c>
      <c r="G766" t="s">
        <v>16</v>
      </c>
      <c r="H766">
        <v>5</v>
      </c>
      <c r="I766" t="s">
        <v>38</v>
      </c>
      <c r="J766">
        <v>1</v>
      </c>
      <c r="K766">
        <v>4.6097099999999998</v>
      </c>
      <c r="L766">
        <v>-74.08175</v>
      </c>
    </row>
    <row r="767" spans="1:12" x14ac:dyDescent="0.25">
      <c r="A767" t="s">
        <v>133</v>
      </c>
      <c r="B767" t="s">
        <v>24</v>
      </c>
      <c r="C767">
        <v>13400</v>
      </c>
      <c r="D767">
        <v>1400</v>
      </c>
      <c r="E767" t="s">
        <v>662</v>
      </c>
      <c r="F767" t="s">
        <v>35</v>
      </c>
      <c r="G767" t="s">
        <v>16</v>
      </c>
      <c r="H767">
        <v>5</v>
      </c>
      <c r="I767" t="s">
        <v>17</v>
      </c>
      <c r="J767">
        <v>2</v>
      </c>
      <c r="K767">
        <v>4.6097099999999998</v>
      </c>
      <c r="L767">
        <v>-74.08175</v>
      </c>
    </row>
    <row r="768" spans="1:12" x14ac:dyDescent="0.25">
      <c r="A768" t="s">
        <v>103</v>
      </c>
      <c r="B768" t="s">
        <v>13</v>
      </c>
      <c r="C768">
        <v>318000</v>
      </c>
      <c r="D768">
        <v>24100</v>
      </c>
      <c r="E768" t="s">
        <v>663</v>
      </c>
      <c r="F768" t="s">
        <v>43</v>
      </c>
      <c r="G768" t="s">
        <v>22</v>
      </c>
      <c r="H768">
        <v>4</v>
      </c>
      <c r="I768" t="s">
        <v>17</v>
      </c>
      <c r="J768">
        <v>4</v>
      </c>
      <c r="K768">
        <v>6.2518399999999996</v>
      </c>
      <c r="L768">
        <v>-75.563590000000005</v>
      </c>
    </row>
    <row r="769" spans="1:12" x14ac:dyDescent="0.25">
      <c r="A769" t="s">
        <v>74</v>
      </c>
      <c r="B769" t="s">
        <v>62</v>
      </c>
      <c r="C769">
        <v>31000</v>
      </c>
      <c r="D769">
        <v>2400</v>
      </c>
      <c r="E769" t="s">
        <v>588</v>
      </c>
      <c r="F769" t="s">
        <v>35</v>
      </c>
      <c r="G769" t="s">
        <v>22</v>
      </c>
      <c r="H769">
        <v>3</v>
      </c>
      <c r="I769" t="s">
        <v>17</v>
      </c>
      <c r="J769">
        <v>1</v>
      </c>
      <c r="K769">
        <v>6.2518399999999996</v>
      </c>
      <c r="L769">
        <v>-75.563590000000005</v>
      </c>
    </row>
    <row r="770" spans="1:12" x14ac:dyDescent="0.25">
      <c r="A770" t="s">
        <v>204</v>
      </c>
      <c r="B770" t="s">
        <v>13</v>
      </c>
      <c r="C770">
        <v>132000</v>
      </c>
      <c r="D770">
        <v>5200</v>
      </c>
      <c r="E770" t="s">
        <v>664</v>
      </c>
      <c r="F770" t="s">
        <v>54</v>
      </c>
      <c r="G770" t="s">
        <v>31</v>
      </c>
      <c r="H770">
        <v>5</v>
      </c>
      <c r="I770" t="s">
        <v>17</v>
      </c>
      <c r="J770">
        <v>1</v>
      </c>
      <c r="K770">
        <v>3.4372199999999999</v>
      </c>
      <c r="L770">
        <v>-76.522499999999994</v>
      </c>
    </row>
    <row r="771" spans="1:12" x14ac:dyDescent="0.25">
      <c r="A771" t="s">
        <v>111</v>
      </c>
      <c r="B771" t="s">
        <v>19</v>
      </c>
      <c r="C771">
        <v>481300</v>
      </c>
      <c r="D771">
        <v>23800</v>
      </c>
      <c r="E771" t="s">
        <v>198</v>
      </c>
      <c r="F771" t="s">
        <v>15</v>
      </c>
      <c r="G771" t="s">
        <v>22</v>
      </c>
      <c r="H771">
        <v>3</v>
      </c>
      <c r="I771" t="s">
        <v>17</v>
      </c>
      <c r="J771">
        <v>2</v>
      </c>
      <c r="K771">
        <v>6.2518399999999996</v>
      </c>
      <c r="L771">
        <v>-75.563590000000005</v>
      </c>
    </row>
    <row r="772" spans="1:12" x14ac:dyDescent="0.25">
      <c r="A772" t="s">
        <v>39</v>
      </c>
      <c r="B772" t="s">
        <v>24</v>
      </c>
      <c r="C772">
        <v>41000</v>
      </c>
      <c r="D772">
        <v>2400</v>
      </c>
      <c r="E772" t="s">
        <v>665</v>
      </c>
      <c r="F772" t="s">
        <v>93</v>
      </c>
      <c r="G772" t="s">
        <v>22</v>
      </c>
      <c r="H772">
        <v>5</v>
      </c>
      <c r="I772" t="s">
        <v>17</v>
      </c>
      <c r="J772">
        <v>2</v>
      </c>
      <c r="K772">
        <v>6.2518399999999996</v>
      </c>
      <c r="L772">
        <v>-75.563590000000005</v>
      </c>
    </row>
    <row r="773" spans="1:12" x14ac:dyDescent="0.25">
      <c r="A773" t="s">
        <v>23</v>
      </c>
      <c r="B773" t="s">
        <v>24</v>
      </c>
      <c r="C773">
        <v>251100</v>
      </c>
      <c r="D773">
        <v>11600</v>
      </c>
      <c r="E773" t="s">
        <v>279</v>
      </c>
      <c r="F773" t="s">
        <v>76</v>
      </c>
      <c r="G773" t="s">
        <v>16</v>
      </c>
      <c r="H773">
        <v>5</v>
      </c>
      <c r="I773" t="s">
        <v>32</v>
      </c>
      <c r="J773">
        <v>1</v>
      </c>
      <c r="K773">
        <v>4.6097099999999998</v>
      </c>
      <c r="L773">
        <v>-74.08175</v>
      </c>
    </row>
    <row r="774" spans="1:12" x14ac:dyDescent="0.25">
      <c r="A774" t="s">
        <v>78</v>
      </c>
      <c r="B774" t="s">
        <v>19</v>
      </c>
      <c r="C774">
        <v>251000</v>
      </c>
      <c r="D774">
        <v>13600</v>
      </c>
      <c r="E774" t="s">
        <v>666</v>
      </c>
      <c r="F774" t="s">
        <v>54</v>
      </c>
      <c r="G774" t="s">
        <v>16</v>
      </c>
      <c r="H774">
        <v>3</v>
      </c>
      <c r="I774" t="s">
        <v>17</v>
      </c>
      <c r="J774">
        <v>4</v>
      </c>
      <c r="K774">
        <v>4.6097099999999998</v>
      </c>
      <c r="L774">
        <v>-74.08175</v>
      </c>
    </row>
    <row r="775" spans="1:12" x14ac:dyDescent="0.25">
      <c r="A775" t="s">
        <v>61</v>
      </c>
      <c r="B775" t="s">
        <v>62</v>
      </c>
      <c r="C775">
        <v>647400</v>
      </c>
      <c r="D775">
        <v>35100</v>
      </c>
      <c r="E775" t="s">
        <v>624</v>
      </c>
      <c r="F775" t="s">
        <v>160</v>
      </c>
      <c r="G775" t="s">
        <v>16</v>
      </c>
      <c r="H775">
        <v>5</v>
      </c>
      <c r="I775" t="s">
        <v>17</v>
      </c>
      <c r="J775">
        <v>3</v>
      </c>
      <c r="K775">
        <v>4.6097099999999998</v>
      </c>
      <c r="L775">
        <v>-74.08175</v>
      </c>
    </row>
    <row r="776" spans="1:12" x14ac:dyDescent="0.25">
      <c r="A776" t="s">
        <v>45</v>
      </c>
      <c r="B776" t="s">
        <v>29</v>
      </c>
      <c r="C776">
        <v>1324100</v>
      </c>
      <c r="D776">
        <v>70900</v>
      </c>
      <c r="E776" t="s">
        <v>573</v>
      </c>
      <c r="F776" t="s">
        <v>15</v>
      </c>
      <c r="G776" t="s">
        <v>16</v>
      </c>
      <c r="H776">
        <v>3</v>
      </c>
      <c r="I776" t="s">
        <v>17</v>
      </c>
      <c r="J776">
        <v>1</v>
      </c>
      <c r="K776">
        <v>4.6097099999999998</v>
      </c>
      <c r="L776">
        <v>-74.08175</v>
      </c>
    </row>
    <row r="777" spans="1:12" x14ac:dyDescent="0.25">
      <c r="A777" t="s">
        <v>127</v>
      </c>
      <c r="B777" t="s">
        <v>13</v>
      </c>
      <c r="C777">
        <v>734000</v>
      </c>
      <c r="D777">
        <v>43900</v>
      </c>
      <c r="E777" t="s">
        <v>258</v>
      </c>
      <c r="F777" t="s">
        <v>96</v>
      </c>
      <c r="G777" t="s">
        <v>31</v>
      </c>
      <c r="H777">
        <v>5</v>
      </c>
      <c r="I777" t="s">
        <v>17</v>
      </c>
      <c r="J777">
        <v>1</v>
      </c>
      <c r="K777">
        <v>3.4372199999999999</v>
      </c>
      <c r="L777">
        <v>-76.522499999999994</v>
      </c>
    </row>
    <row r="778" spans="1:12" x14ac:dyDescent="0.25">
      <c r="A778" t="s">
        <v>48</v>
      </c>
      <c r="B778" t="s">
        <v>24</v>
      </c>
      <c r="C778">
        <v>53700</v>
      </c>
      <c r="D778">
        <v>3300</v>
      </c>
      <c r="E778" t="s">
        <v>285</v>
      </c>
      <c r="F778" t="s">
        <v>88</v>
      </c>
      <c r="G778" t="s">
        <v>22</v>
      </c>
      <c r="H778">
        <v>3</v>
      </c>
      <c r="I778" t="s">
        <v>32</v>
      </c>
      <c r="J778">
        <v>1</v>
      </c>
      <c r="K778">
        <v>6.2518399999999996</v>
      </c>
      <c r="L778">
        <v>-75.563590000000005</v>
      </c>
    </row>
    <row r="779" spans="1:12" x14ac:dyDescent="0.25">
      <c r="A779" t="s">
        <v>68</v>
      </c>
      <c r="B779" t="s">
        <v>24</v>
      </c>
      <c r="C779">
        <v>26000</v>
      </c>
      <c r="D779">
        <v>1800</v>
      </c>
      <c r="E779" t="s">
        <v>667</v>
      </c>
      <c r="F779" t="s">
        <v>15</v>
      </c>
      <c r="G779" t="s">
        <v>31</v>
      </c>
      <c r="H779">
        <v>2</v>
      </c>
      <c r="I779" t="s">
        <v>17</v>
      </c>
      <c r="J779">
        <v>3</v>
      </c>
      <c r="K779">
        <v>3.4372199999999999</v>
      </c>
      <c r="L779">
        <v>-76.522499999999994</v>
      </c>
    </row>
    <row r="780" spans="1:12" x14ac:dyDescent="0.25">
      <c r="A780" t="s">
        <v>122</v>
      </c>
      <c r="B780" t="s">
        <v>29</v>
      </c>
      <c r="C780">
        <v>565400</v>
      </c>
      <c r="D780">
        <v>30300</v>
      </c>
      <c r="E780" t="s">
        <v>363</v>
      </c>
      <c r="F780" t="s">
        <v>76</v>
      </c>
      <c r="G780" t="s">
        <v>278</v>
      </c>
      <c r="H780">
        <v>5</v>
      </c>
      <c r="I780" t="s">
        <v>32</v>
      </c>
      <c r="J780">
        <v>1</v>
      </c>
      <c r="K780">
        <v>-4.2152799999999999</v>
      </c>
      <c r="L780">
        <v>-69.940560000000005</v>
      </c>
    </row>
    <row r="781" spans="1:12" x14ac:dyDescent="0.25">
      <c r="A781" t="s">
        <v>70</v>
      </c>
      <c r="B781" t="s">
        <v>13</v>
      </c>
      <c r="C781">
        <v>2556200</v>
      </c>
      <c r="D781">
        <v>134300</v>
      </c>
      <c r="E781" t="s">
        <v>230</v>
      </c>
      <c r="F781" t="s">
        <v>93</v>
      </c>
      <c r="G781" t="s">
        <v>22</v>
      </c>
      <c r="H781">
        <v>4</v>
      </c>
      <c r="I781" t="s">
        <v>32</v>
      </c>
      <c r="J781">
        <v>1</v>
      </c>
      <c r="K781">
        <v>6.2518399999999996</v>
      </c>
      <c r="L781">
        <v>-75.563590000000005</v>
      </c>
    </row>
    <row r="782" spans="1:12" x14ac:dyDescent="0.25">
      <c r="A782" t="s">
        <v>158</v>
      </c>
      <c r="B782" t="s">
        <v>62</v>
      </c>
      <c r="C782">
        <v>39100</v>
      </c>
      <c r="D782">
        <v>0</v>
      </c>
      <c r="E782" t="s">
        <v>668</v>
      </c>
      <c r="F782" t="s">
        <v>21</v>
      </c>
      <c r="G782" t="s">
        <v>16</v>
      </c>
      <c r="H782">
        <v>5</v>
      </c>
      <c r="I782" t="s">
        <v>17</v>
      </c>
      <c r="J782">
        <v>1</v>
      </c>
      <c r="K782">
        <v>4.6097099999999998</v>
      </c>
      <c r="L782">
        <v>-74.08175</v>
      </c>
    </row>
    <row r="783" spans="1:12" x14ac:dyDescent="0.25">
      <c r="A783" t="s">
        <v>82</v>
      </c>
      <c r="B783" t="s">
        <v>58</v>
      </c>
      <c r="C783">
        <v>35600</v>
      </c>
      <c r="D783">
        <v>6700</v>
      </c>
      <c r="E783" t="s">
        <v>669</v>
      </c>
      <c r="F783" t="s">
        <v>76</v>
      </c>
      <c r="G783" t="s">
        <v>243</v>
      </c>
      <c r="H783">
        <v>4</v>
      </c>
      <c r="I783" t="s">
        <v>146</v>
      </c>
      <c r="J783">
        <v>1</v>
      </c>
      <c r="K783">
        <v>4.5338900000000004</v>
      </c>
      <c r="L783">
        <v>-75.681110000000004</v>
      </c>
    </row>
    <row r="784" spans="1:12" x14ac:dyDescent="0.25">
      <c r="A784" t="s">
        <v>196</v>
      </c>
      <c r="B784" t="s">
        <v>13</v>
      </c>
      <c r="C784">
        <v>1236800</v>
      </c>
      <c r="D784">
        <v>70600</v>
      </c>
      <c r="E784" t="s">
        <v>670</v>
      </c>
      <c r="F784" t="s">
        <v>43</v>
      </c>
      <c r="G784" t="s">
        <v>31</v>
      </c>
      <c r="H784">
        <v>4</v>
      </c>
      <c r="I784" t="s">
        <v>32</v>
      </c>
      <c r="J784">
        <v>1</v>
      </c>
      <c r="K784">
        <v>3.4372199999999999</v>
      </c>
      <c r="L784">
        <v>-76.522499999999994</v>
      </c>
    </row>
    <row r="785" spans="1:12" x14ac:dyDescent="0.25">
      <c r="A785" t="s">
        <v>118</v>
      </c>
      <c r="B785" t="s">
        <v>86</v>
      </c>
      <c r="C785">
        <v>833000</v>
      </c>
      <c r="D785">
        <v>42500</v>
      </c>
      <c r="E785" t="s">
        <v>671</v>
      </c>
      <c r="F785" t="s">
        <v>96</v>
      </c>
      <c r="G785" t="s">
        <v>201</v>
      </c>
      <c r="H785">
        <v>5</v>
      </c>
      <c r="I785" t="s">
        <v>32</v>
      </c>
      <c r="J785">
        <v>1</v>
      </c>
      <c r="K785">
        <v>11.54444</v>
      </c>
      <c r="L785">
        <v>-72.907219999999995</v>
      </c>
    </row>
    <row r="786" spans="1:12" x14ac:dyDescent="0.25">
      <c r="A786" t="s">
        <v>111</v>
      </c>
      <c r="B786" t="s">
        <v>19</v>
      </c>
      <c r="C786">
        <v>501000</v>
      </c>
      <c r="D786">
        <v>27100</v>
      </c>
      <c r="E786" t="s">
        <v>650</v>
      </c>
      <c r="F786" t="s">
        <v>21</v>
      </c>
      <c r="G786" t="s">
        <v>16</v>
      </c>
      <c r="H786">
        <v>1</v>
      </c>
      <c r="I786" t="s">
        <v>32</v>
      </c>
      <c r="J786">
        <v>1</v>
      </c>
      <c r="K786">
        <v>4.6097099999999998</v>
      </c>
      <c r="L786">
        <v>-74.08175</v>
      </c>
    </row>
    <row r="787" spans="1:12" x14ac:dyDescent="0.25">
      <c r="A787" t="s">
        <v>124</v>
      </c>
      <c r="B787" t="s">
        <v>19</v>
      </c>
      <c r="C787">
        <v>727900</v>
      </c>
      <c r="D787">
        <v>39200</v>
      </c>
      <c r="E787" t="s">
        <v>404</v>
      </c>
      <c r="F787" t="s">
        <v>76</v>
      </c>
      <c r="G787" t="s">
        <v>31</v>
      </c>
      <c r="H787">
        <v>4</v>
      </c>
      <c r="I787" t="s">
        <v>32</v>
      </c>
      <c r="J787">
        <v>1</v>
      </c>
      <c r="K787">
        <v>3.4372199999999999</v>
      </c>
      <c r="L787">
        <v>-76.522499999999994</v>
      </c>
    </row>
    <row r="788" spans="1:12" x14ac:dyDescent="0.25">
      <c r="A788" t="s">
        <v>164</v>
      </c>
      <c r="B788" t="s">
        <v>13</v>
      </c>
      <c r="C788">
        <v>164900</v>
      </c>
      <c r="D788">
        <v>9000</v>
      </c>
      <c r="E788" t="s">
        <v>518</v>
      </c>
      <c r="F788" t="s">
        <v>96</v>
      </c>
      <c r="G788" t="s">
        <v>44</v>
      </c>
      <c r="H788">
        <v>5</v>
      </c>
      <c r="I788" t="s">
        <v>17</v>
      </c>
      <c r="J788">
        <v>4</v>
      </c>
      <c r="K788">
        <v>11.240790000000001</v>
      </c>
      <c r="L788">
        <v>-74.199039999999997</v>
      </c>
    </row>
    <row r="789" spans="1:12" x14ac:dyDescent="0.25">
      <c r="A789" t="s">
        <v>55</v>
      </c>
      <c r="B789" t="s">
        <v>13</v>
      </c>
      <c r="C789">
        <v>76300</v>
      </c>
      <c r="D789">
        <v>4300</v>
      </c>
      <c r="E789" t="s">
        <v>672</v>
      </c>
      <c r="F789" t="s">
        <v>26</v>
      </c>
      <c r="G789" t="s">
        <v>22</v>
      </c>
      <c r="H789">
        <v>5</v>
      </c>
      <c r="I789" t="s">
        <v>17</v>
      </c>
      <c r="J789">
        <v>2</v>
      </c>
      <c r="K789">
        <v>6.2518399999999996</v>
      </c>
      <c r="L789">
        <v>-75.563590000000005</v>
      </c>
    </row>
    <row r="790" spans="1:12" x14ac:dyDescent="0.25">
      <c r="A790" t="s">
        <v>68</v>
      </c>
      <c r="B790" t="s">
        <v>24</v>
      </c>
      <c r="C790">
        <v>33700</v>
      </c>
      <c r="D790">
        <v>7600</v>
      </c>
      <c r="E790" t="s">
        <v>673</v>
      </c>
      <c r="F790" t="s">
        <v>43</v>
      </c>
      <c r="G790" t="s">
        <v>16</v>
      </c>
      <c r="H790">
        <v>4</v>
      </c>
      <c r="I790" t="s">
        <v>32</v>
      </c>
      <c r="J790">
        <v>1</v>
      </c>
      <c r="K790">
        <v>4.6097099999999998</v>
      </c>
      <c r="L790">
        <v>-74.08175</v>
      </c>
    </row>
    <row r="791" spans="1:12" x14ac:dyDescent="0.25">
      <c r="A791" t="s">
        <v>94</v>
      </c>
      <c r="B791" t="s">
        <v>29</v>
      </c>
      <c r="C791">
        <v>418700</v>
      </c>
      <c r="D791">
        <v>20500</v>
      </c>
      <c r="E791" t="s">
        <v>69</v>
      </c>
      <c r="F791" t="s">
        <v>21</v>
      </c>
      <c r="G791" t="s">
        <v>16</v>
      </c>
      <c r="H791">
        <v>5</v>
      </c>
      <c r="I791" t="s">
        <v>17</v>
      </c>
      <c r="J791">
        <v>2</v>
      </c>
      <c r="K791">
        <v>4.6097099999999998</v>
      </c>
      <c r="L791">
        <v>-74.08175</v>
      </c>
    </row>
    <row r="792" spans="1:12" x14ac:dyDescent="0.25">
      <c r="A792" t="s">
        <v>68</v>
      </c>
      <c r="B792" t="s">
        <v>24</v>
      </c>
      <c r="C792">
        <v>34900</v>
      </c>
      <c r="D792">
        <v>0</v>
      </c>
      <c r="E792" t="s">
        <v>254</v>
      </c>
      <c r="F792" t="s">
        <v>88</v>
      </c>
      <c r="G792" t="s">
        <v>31</v>
      </c>
      <c r="H792">
        <v>5</v>
      </c>
      <c r="I792" t="s">
        <v>32</v>
      </c>
      <c r="J792">
        <v>1</v>
      </c>
      <c r="K792">
        <v>3.4372199999999999</v>
      </c>
      <c r="L792">
        <v>-76.522499999999994</v>
      </c>
    </row>
    <row r="793" spans="1:12" x14ac:dyDescent="0.25">
      <c r="A793" t="s">
        <v>196</v>
      </c>
      <c r="B793" t="s">
        <v>13</v>
      </c>
      <c r="C793">
        <v>850600</v>
      </c>
      <c r="D793">
        <v>45800</v>
      </c>
      <c r="E793" t="s">
        <v>674</v>
      </c>
      <c r="F793" t="s">
        <v>35</v>
      </c>
      <c r="G793" t="s">
        <v>91</v>
      </c>
      <c r="H793">
        <v>3</v>
      </c>
      <c r="I793" t="s">
        <v>17</v>
      </c>
      <c r="J793">
        <v>1</v>
      </c>
      <c r="K793">
        <v>10.968540000000001</v>
      </c>
      <c r="L793">
        <v>-74.781319999999994</v>
      </c>
    </row>
    <row r="794" spans="1:12" x14ac:dyDescent="0.25">
      <c r="A794" t="s">
        <v>28</v>
      </c>
      <c r="B794" t="s">
        <v>29</v>
      </c>
      <c r="C794">
        <v>811900</v>
      </c>
      <c r="D794">
        <v>41400</v>
      </c>
      <c r="E794" t="s">
        <v>404</v>
      </c>
      <c r="F794" t="s">
        <v>54</v>
      </c>
      <c r="G794" t="s">
        <v>22</v>
      </c>
      <c r="H794">
        <v>2</v>
      </c>
      <c r="I794" t="s">
        <v>17</v>
      </c>
      <c r="J794">
        <v>10</v>
      </c>
      <c r="K794">
        <v>6.2518399999999996</v>
      </c>
      <c r="L794">
        <v>-75.563590000000005</v>
      </c>
    </row>
    <row r="795" spans="1:12" x14ac:dyDescent="0.25">
      <c r="A795" t="s">
        <v>70</v>
      </c>
      <c r="B795" t="s">
        <v>13</v>
      </c>
      <c r="C795">
        <v>2827400</v>
      </c>
      <c r="D795">
        <v>150900</v>
      </c>
      <c r="E795" t="s">
        <v>579</v>
      </c>
      <c r="F795" t="s">
        <v>21</v>
      </c>
      <c r="G795" t="s">
        <v>126</v>
      </c>
      <c r="H795">
        <v>5</v>
      </c>
      <c r="I795" t="s">
        <v>17</v>
      </c>
      <c r="J795">
        <v>1</v>
      </c>
      <c r="K795">
        <v>7.89391</v>
      </c>
      <c r="L795">
        <v>-72.507819999999995</v>
      </c>
    </row>
    <row r="796" spans="1:12" x14ac:dyDescent="0.25">
      <c r="A796" t="s">
        <v>103</v>
      </c>
      <c r="B796" t="s">
        <v>13</v>
      </c>
      <c r="C796">
        <v>350300</v>
      </c>
      <c r="D796">
        <v>16800</v>
      </c>
      <c r="E796" t="s">
        <v>675</v>
      </c>
      <c r="F796" t="s">
        <v>52</v>
      </c>
      <c r="G796" t="s">
        <v>22</v>
      </c>
      <c r="H796">
        <v>4</v>
      </c>
      <c r="I796" t="s">
        <v>17</v>
      </c>
      <c r="J796">
        <v>3</v>
      </c>
      <c r="K796">
        <v>6.2518399999999996</v>
      </c>
      <c r="L796">
        <v>-75.563590000000005</v>
      </c>
    </row>
    <row r="797" spans="1:12" x14ac:dyDescent="0.25">
      <c r="A797" t="s">
        <v>124</v>
      </c>
      <c r="B797" t="s">
        <v>19</v>
      </c>
      <c r="C797">
        <v>711000</v>
      </c>
      <c r="D797">
        <v>42500</v>
      </c>
      <c r="E797" t="s">
        <v>676</v>
      </c>
      <c r="F797" t="s">
        <v>130</v>
      </c>
      <c r="G797" t="s">
        <v>16</v>
      </c>
      <c r="H797">
        <v>5</v>
      </c>
      <c r="I797" t="s">
        <v>146</v>
      </c>
      <c r="J797">
        <v>1</v>
      </c>
      <c r="K797">
        <v>4.6097099999999998</v>
      </c>
      <c r="L797">
        <v>-74.08175</v>
      </c>
    </row>
    <row r="798" spans="1:12" x14ac:dyDescent="0.25">
      <c r="A798" t="s">
        <v>164</v>
      </c>
      <c r="B798" t="s">
        <v>13</v>
      </c>
      <c r="C798">
        <v>244100</v>
      </c>
      <c r="D798">
        <v>11200</v>
      </c>
      <c r="E798" t="s">
        <v>280</v>
      </c>
      <c r="F798" t="s">
        <v>47</v>
      </c>
      <c r="G798" t="s">
        <v>278</v>
      </c>
      <c r="H798">
        <v>4</v>
      </c>
      <c r="I798" t="s">
        <v>17</v>
      </c>
      <c r="J798">
        <v>6</v>
      </c>
      <c r="K798">
        <v>-4.2152799999999999</v>
      </c>
      <c r="L798">
        <v>-69.940560000000005</v>
      </c>
    </row>
    <row r="799" spans="1:12" x14ac:dyDescent="0.25">
      <c r="A799" t="s">
        <v>133</v>
      </c>
      <c r="B799" t="s">
        <v>24</v>
      </c>
      <c r="C799">
        <v>18300</v>
      </c>
      <c r="D799">
        <v>0</v>
      </c>
      <c r="E799" t="s">
        <v>274</v>
      </c>
      <c r="F799" t="s">
        <v>76</v>
      </c>
      <c r="G799" t="s">
        <v>16</v>
      </c>
      <c r="H799">
        <v>5</v>
      </c>
      <c r="I799" t="s">
        <v>38</v>
      </c>
      <c r="J799">
        <v>1</v>
      </c>
      <c r="K799">
        <v>4.6097099999999998</v>
      </c>
      <c r="L799">
        <v>-74.08175</v>
      </c>
    </row>
    <row r="800" spans="1:12" x14ac:dyDescent="0.25">
      <c r="A800" t="s">
        <v>103</v>
      </c>
      <c r="B800" t="s">
        <v>13</v>
      </c>
      <c r="C800">
        <v>368800</v>
      </c>
      <c r="D800">
        <v>20000</v>
      </c>
      <c r="E800" t="s">
        <v>356</v>
      </c>
      <c r="F800" t="s">
        <v>15</v>
      </c>
      <c r="G800" t="s">
        <v>22</v>
      </c>
      <c r="H800">
        <v>1</v>
      </c>
      <c r="I800" t="s">
        <v>17</v>
      </c>
      <c r="J800">
        <v>10</v>
      </c>
      <c r="K800">
        <v>6.2518399999999996</v>
      </c>
      <c r="L800">
        <v>-75.563590000000005</v>
      </c>
    </row>
    <row r="801" spans="1:12" x14ac:dyDescent="0.25">
      <c r="A801" t="s">
        <v>219</v>
      </c>
      <c r="B801" t="s">
        <v>19</v>
      </c>
      <c r="C801">
        <v>815500</v>
      </c>
      <c r="D801">
        <v>43600</v>
      </c>
      <c r="E801" t="s">
        <v>207</v>
      </c>
      <c r="F801" t="s">
        <v>160</v>
      </c>
      <c r="G801" t="s">
        <v>22</v>
      </c>
      <c r="H801">
        <v>4</v>
      </c>
      <c r="I801" t="s">
        <v>38</v>
      </c>
      <c r="J801">
        <v>1</v>
      </c>
      <c r="K801">
        <v>6.2518399999999996</v>
      </c>
      <c r="L801">
        <v>-75.563590000000005</v>
      </c>
    </row>
    <row r="802" spans="1:12" x14ac:dyDescent="0.25">
      <c r="A802" t="s">
        <v>171</v>
      </c>
      <c r="B802" t="s">
        <v>19</v>
      </c>
      <c r="C802">
        <v>284500</v>
      </c>
      <c r="D802">
        <v>13300</v>
      </c>
      <c r="E802" t="s">
        <v>677</v>
      </c>
      <c r="F802" t="s">
        <v>43</v>
      </c>
      <c r="G802" t="s">
        <v>31</v>
      </c>
      <c r="H802">
        <v>5</v>
      </c>
      <c r="I802" t="s">
        <v>17</v>
      </c>
      <c r="J802">
        <v>10</v>
      </c>
      <c r="K802">
        <v>3.4372199999999999</v>
      </c>
      <c r="L802">
        <v>-76.522499999999994</v>
      </c>
    </row>
    <row r="803" spans="1:12" x14ac:dyDescent="0.25">
      <c r="A803" t="s">
        <v>184</v>
      </c>
      <c r="B803" t="s">
        <v>86</v>
      </c>
      <c r="C803">
        <v>216100</v>
      </c>
      <c r="D803">
        <v>9700</v>
      </c>
      <c r="E803" t="s">
        <v>678</v>
      </c>
      <c r="F803" t="s">
        <v>76</v>
      </c>
      <c r="G803" t="s">
        <v>16</v>
      </c>
      <c r="H803">
        <v>1</v>
      </c>
      <c r="I803" t="s">
        <v>17</v>
      </c>
      <c r="J803">
        <v>1</v>
      </c>
      <c r="K803">
        <v>4.6097099999999998</v>
      </c>
      <c r="L803">
        <v>-74.08175</v>
      </c>
    </row>
    <row r="804" spans="1:12" x14ac:dyDescent="0.25">
      <c r="A804" t="s">
        <v>103</v>
      </c>
      <c r="B804" t="s">
        <v>13</v>
      </c>
      <c r="C804">
        <v>357100</v>
      </c>
      <c r="D804">
        <v>19700</v>
      </c>
      <c r="E804" t="s">
        <v>679</v>
      </c>
      <c r="F804" t="s">
        <v>76</v>
      </c>
      <c r="G804" t="s">
        <v>22</v>
      </c>
      <c r="H804">
        <v>4</v>
      </c>
      <c r="I804" t="s">
        <v>17</v>
      </c>
      <c r="J804">
        <v>1</v>
      </c>
      <c r="K804">
        <v>6.2518399999999996</v>
      </c>
      <c r="L804">
        <v>-75.563590000000005</v>
      </c>
    </row>
    <row r="805" spans="1:12" x14ac:dyDescent="0.25">
      <c r="A805" t="s">
        <v>122</v>
      </c>
      <c r="B805" t="s">
        <v>29</v>
      </c>
      <c r="C805">
        <v>1459600</v>
      </c>
      <c r="D805">
        <v>86500</v>
      </c>
      <c r="E805" t="s">
        <v>248</v>
      </c>
      <c r="F805" t="s">
        <v>43</v>
      </c>
      <c r="G805" t="s">
        <v>16</v>
      </c>
      <c r="H805">
        <v>5</v>
      </c>
      <c r="I805" t="s">
        <v>17</v>
      </c>
      <c r="J805">
        <v>4</v>
      </c>
      <c r="K805">
        <v>4.6097099999999998</v>
      </c>
      <c r="L805">
        <v>-74.08175</v>
      </c>
    </row>
    <row r="806" spans="1:12" x14ac:dyDescent="0.25">
      <c r="A806" t="s">
        <v>18</v>
      </c>
      <c r="B806" t="s">
        <v>19</v>
      </c>
      <c r="C806">
        <v>185600</v>
      </c>
      <c r="D806">
        <v>8100</v>
      </c>
      <c r="E806" t="s">
        <v>616</v>
      </c>
      <c r="F806" t="s">
        <v>76</v>
      </c>
      <c r="G806" t="s">
        <v>16</v>
      </c>
      <c r="H806">
        <v>5</v>
      </c>
      <c r="I806" t="s">
        <v>17</v>
      </c>
      <c r="J806">
        <v>1</v>
      </c>
      <c r="K806">
        <v>4.6097099999999998</v>
      </c>
      <c r="L806">
        <v>-74.08175</v>
      </c>
    </row>
    <row r="807" spans="1:12" x14ac:dyDescent="0.25">
      <c r="A807" t="s">
        <v>98</v>
      </c>
      <c r="B807" t="s">
        <v>19</v>
      </c>
      <c r="C807">
        <v>645400</v>
      </c>
      <c r="D807">
        <v>35000</v>
      </c>
      <c r="E807" t="s">
        <v>478</v>
      </c>
      <c r="F807" t="s">
        <v>43</v>
      </c>
      <c r="G807" t="s">
        <v>16</v>
      </c>
      <c r="H807">
        <v>4</v>
      </c>
      <c r="I807" t="s">
        <v>32</v>
      </c>
      <c r="J807">
        <v>1</v>
      </c>
      <c r="K807">
        <v>4.6097099999999998</v>
      </c>
      <c r="L807">
        <v>-74.08175</v>
      </c>
    </row>
    <row r="808" spans="1:12" x14ac:dyDescent="0.25">
      <c r="A808" t="s">
        <v>122</v>
      </c>
      <c r="B808" t="s">
        <v>29</v>
      </c>
      <c r="C808">
        <v>846000</v>
      </c>
      <c r="D808">
        <v>49800</v>
      </c>
      <c r="E808" t="s">
        <v>680</v>
      </c>
      <c r="F808" t="s">
        <v>76</v>
      </c>
      <c r="G808" t="s">
        <v>27</v>
      </c>
      <c r="H808">
        <v>5</v>
      </c>
      <c r="I808" t="s">
        <v>17</v>
      </c>
      <c r="J808">
        <v>3</v>
      </c>
      <c r="K808">
        <v>10.39972</v>
      </c>
      <c r="L808">
        <v>-75.514439999999993</v>
      </c>
    </row>
    <row r="809" spans="1:12" x14ac:dyDescent="0.25">
      <c r="A809" t="s">
        <v>111</v>
      </c>
      <c r="B809" t="s">
        <v>19</v>
      </c>
      <c r="C809">
        <v>524800</v>
      </c>
      <c r="D809">
        <v>26100</v>
      </c>
      <c r="E809" t="s">
        <v>449</v>
      </c>
      <c r="F809" t="s">
        <v>54</v>
      </c>
      <c r="G809" t="s">
        <v>22</v>
      </c>
      <c r="H809">
        <v>5</v>
      </c>
      <c r="I809" t="s">
        <v>17</v>
      </c>
      <c r="J809">
        <v>1</v>
      </c>
      <c r="K809">
        <v>6.2518399999999996</v>
      </c>
      <c r="L809">
        <v>-75.563590000000005</v>
      </c>
    </row>
    <row r="810" spans="1:12" x14ac:dyDescent="0.25">
      <c r="A810" t="s">
        <v>105</v>
      </c>
      <c r="B810" t="s">
        <v>19</v>
      </c>
      <c r="C810">
        <v>248600</v>
      </c>
      <c r="D810">
        <v>11400</v>
      </c>
      <c r="E810" t="s">
        <v>395</v>
      </c>
      <c r="F810" t="s">
        <v>160</v>
      </c>
      <c r="G810" t="s">
        <v>22</v>
      </c>
      <c r="H810">
        <v>5</v>
      </c>
      <c r="I810" t="s">
        <v>17</v>
      </c>
      <c r="J810">
        <v>10</v>
      </c>
      <c r="K810">
        <v>6.2518399999999996</v>
      </c>
      <c r="L810">
        <v>-75.563590000000005</v>
      </c>
    </row>
    <row r="811" spans="1:12" x14ac:dyDescent="0.25">
      <c r="A811" t="s">
        <v>12</v>
      </c>
      <c r="B811" t="s">
        <v>13</v>
      </c>
      <c r="C811">
        <v>187900</v>
      </c>
      <c r="D811">
        <v>10700</v>
      </c>
      <c r="E811" t="s">
        <v>592</v>
      </c>
      <c r="F811" t="s">
        <v>88</v>
      </c>
      <c r="G811" t="s">
        <v>60</v>
      </c>
      <c r="H811">
        <v>5</v>
      </c>
      <c r="I811" t="s">
        <v>17</v>
      </c>
      <c r="J811">
        <v>1</v>
      </c>
      <c r="K811">
        <v>4.8133299999999997</v>
      </c>
      <c r="L811">
        <v>-75.696110000000004</v>
      </c>
    </row>
    <row r="812" spans="1:12" x14ac:dyDescent="0.25">
      <c r="A812" t="s">
        <v>158</v>
      </c>
      <c r="B812" t="s">
        <v>62</v>
      </c>
      <c r="C812">
        <v>25500</v>
      </c>
      <c r="D812">
        <v>1600</v>
      </c>
      <c r="E812" t="s">
        <v>72</v>
      </c>
      <c r="F812" t="s">
        <v>26</v>
      </c>
      <c r="G812" t="s">
        <v>16</v>
      </c>
      <c r="H812">
        <v>5</v>
      </c>
      <c r="I812" t="s">
        <v>17</v>
      </c>
      <c r="J812">
        <v>5</v>
      </c>
      <c r="K812">
        <v>4.6097099999999998</v>
      </c>
      <c r="L812">
        <v>-74.08175</v>
      </c>
    </row>
    <row r="813" spans="1:12" x14ac:dyDescent="0.25">
      <c r="A813" t="s">
        <v>196</v>
      </c>
      <c r="B813" t="s">
        <v>13</v>
      </c>
      <c r="C813">
        <v>1000000</v>
      </c>
      <c r="D813">
        <v>51400</v>
      </c>
      <c r="E813" t="s">
        <v>622</v>
      </c>
      <c r="F813" t="s">
        <v>47</v>
      </c>
      <c r="G813" t="s">
        <v>31</v>
      </c>
      <c r="H813">
        <v>2</v>
      </c>
      <c r="I813" t="s">
        <v>32</v>
      </c>
      <c r="J813">
        <v>1</v>
      </c>
      <c r="K813">
        <v>3.4372199999999999</v>
      </c>
      <c r="L813">
        <v>-76.522499999999994</v>
      </c>
    </row>
    <row r="814" spans="1:12" x14ac:dyDescent="0.25">
      <c r="A814" t="s">
        <v>67</v>
      </c>
      <c r="B814" t="s">
        <v>62</v>
      </c>
      <c r="C814">
        <v>59200</v>
      </c>
      <c r="D814">
        <v>3400</v>
      </c>
      <c r="E814" t="s">
        <v>212</v>
      </c>
      <c r="F814" t="s">
        <v>88</v>
      </c>
      <c r="G814" t="s">
        <v>16</v>
      </c>
      <c r="H814">
        <v>5</v>
      </c>
      <c r="I814" t="s">
        <v>17</v>
      </c>
      <c r="J814">
        <v>3</v>
      </c>
      <c r="K814">
        <v>4.6097099999999998</v>
      </c>
      <c r="L814">
        <v>-74.08175</v>
      </c>
    </row>
    <row r="815" spans="1:12" x14ac:dyDescent="0.25">
      <c r="A815" t="s">
        <v>113</v>
      </c>
      <c r="B815" t="s">
        <v>24</v>
      </c>
      <c r="C815">
        <v>16000</v>
      </c>
      <c r="D815">
        <v>0</v>
      </c>
      <c r="E815" t="s">
        <v>681</v>
      </c>
      <c r="F815" t="s">
        <v>35</v>
      </c>
      <c r="G815" t="s">
        <v>16</v>
      </c>
      <c r="H815">
        <v>3</v>
      </c>
      <c r="I815" t="s">
        <v>38</v>
      </c>
      <c r="J815">
        <v>1</v>
      </c>
      <c r="K815">
        <v>4.6097099999999998</v>
      </c>
      <c r="L815">
        <v>-74.08175</v>
      </c>
    </row>
    <row r="816" spans="1:12" x14ac:dyDescent="0.25">
      <c r="A816" t="s">
        <v>98</v>
      </c>
      <c r="B816" t="s">
        <v>19</v>
      </c>
      <c r="C816">
        <v>672900</v>
      </c>
      <c r="D816">
        <v>34000</v>
      </c>
      <c r="E816" t="s">
        <v>682</v>
      </c>
      <c r="F816" t="s">
        <v>52</v>
      </c>
      <c r="G816" t="s">
        <v>16</v>
      </c>
      <c r="H816">
        <v>4</v>
      </c>
      <c r="I816" t="s">
        <v>32</v>
      </c>
      <c r="J816">
        <v>1</v>
      </c>
      <c r="K816">
        <v>4.6097099999999998</v>
      </c>
      <c r="L816">
        <v>-74.08175</v>
      </c>
    </row>
    <row r="817" spans="1:12" x14ac:dyDescent="0.25">
      <c r="A817" t="s">
        <v>80</v>
      </c>
      <c r="B817" t="s">
        <v>65</v>
      </c>
      <c r="C817">
        <v>30100</v>
      </c>
      <c r="D817">
        <v>0</v>
      </c>
      <c r="E817" t="s">
        <v>173</v>
      </c>
      <c r="F817" t="s">
        <v>21</v>
      </c>
      <c r="G817" t="s">
        <v>22</v>
      </c>
      <c r="H817">
        <v>5</v>
      </c>
      <c r="I817" t="s">
        <v>17</v>
      </c>
      <c r="J817">
        <v>6</v>
      </c>
      <c r="K817">
        <v>6.2518399999999996</v>
      </c>
      <c r="L817">
        <v>-75.563590000000005</v>
      </c>
    </row>
    <row r="818" spans="1:12" x14ac:dyDescent="0.25">
      <c r="A818" t="s">
        <v>85</v>
      </c>
      <c r="B818" t="s">
        <v>86</v>
      </c>
      <c r="C818">
        <v>1122500</v>
      </c>
      <c r="D818">
        <v>60000</v>
      </c>
      <c r="E818" t="s">
        <v>683</v>
      </c>
      <c r="F818" t="s">
        <v>35</v>
      </c>
      <c r="G818" t="s">
        <v>16</v>
      </c>
      <c r="H818">
        <v>5</v>
      </c>
      <c r="I818" t="s">
        <v>17</v>
      </c>
      <c r="J818">
        <v>1</v>
      </c>
      <c r="K818">
        <v>4.6097099999999998</v>
      </c>
      <c r="L818">
        <v>-74.08175</v>
      </c>
    </row>
    <row r="819" spans="1:12" x14ac:dyDescent="0.25">
      <c r="A819" t="s">
        <v>28</v>
      </c>
      <c r="B819" t="s">
        <v>29</v>
      </c>
      <c r="C819">
        <v>729700</v>
      </c>
      <c r="D819">
        <v>39100</v>
      </c>
      <c r="E819" t="s">
        <v>684</v>
      </c>
      <c r="F819" t="s">
        <v>76</v>
      </c>
      <c r="G819" t="s">
        <v>22</v>
      </c>
      <c r="H819">
        <v>5</v>
      </c>
      <c r="I819" t="s">
        <v>17</v>
      </c>
      <c r="J819">
        <v>2</v>
      </c>
      <c r="K819">
        <v>6.2518399999999996</v>
      </c>
      <c r="L819">
        <v>-75.563590000000005</v>
      </c>
    </row>
    <row r="820" spans="1:12" x14ac:dyDescent="0.25">
      <c r="A820" t="s">
        <v>33</v>
      </c>
      <c r="B820" t="s">
        <v>19</v>
      </c>
      <c r="C820">
        <v>371800</v>
      </c>
      <c r="D820">
        <v>18000</v>
      </c>
      <c r="E820" t="s">
        <v>685</v>
      </c>
      <c r="F820" t="s">
        <v>76</v>
      </c>
      <c r="G820" t="s">
        <v>31</v>
      </c>
      <c r="H820">
        <v>5</v>
      </c>
      <c r="I820" t="s">
        <v>17</v>
      </c>
      <c r="J820">
        <v>3</v>
      </c>
      <c r="K820">
        <v>3.4372199999999999</v>
      </c>
      <c r="L820">
        <v>-76.522499999999994</v>
      </c>
    </row>
    <row r="821" spans="1:12" x14ac:dyDescent="0.25">
      <c r="A821" t="s">
        <v>23</v>
      </c>
      <c r="B821" t="s">
        <v>24</v>
      </c>
      <c r="C821">
        <v>232900</v>
      </c>
      <c r="D821">
        <v>10600</v>
      </c>
      <c r="E821" t="s">
        <v>686</v>
      </c>
      <c r="F821" t="s">
        <v>76</v>
      </c>
      <c r="G821" t="s">
        <v>22</v>
      </c>
      <c r="H821">
        <v>5</v>
      </c>
      <c r="I821" t="s">
        <v>17</v>
      </c>
      <c r="J821">
        <v>7</v>
      </c>
      <c r="K821">
        <v>6.2518399999999996</v>
      </c>
      <c r="L821">
        <v>-75.563590000000005</v>
      </c>
    </row>
    <row r="822" spans="1:12" x14ac:dyDescent="0.25">
      <c r="A822" t="s">
        <v>70</v>
      </c>
      <c r="B822" t="s">
        <v>13</v>
      </c>
      <c r="C822">
        <v>1520200</v>
      </c>
      <c r="D822">
        <v>86800</v>
      </c>
      <c r="E822" t="s">
        <v>687</v>
      </c>
      <c r="F822" t="s">
        <v>130</v>
      </c>
      <c r="G822" t="s">
        <v>16</v>
      </c>
      <c r="H822">
        <v>5</v>
      </c>
      <c r="I822" t="s">
        <v>17</v>
      </c>
      <c r="J822">
        <v>1</v>
      </c>
      <c r="K822">
        <v>4.6097099999999998</v>
      </c>
      <c r="L822">
        <v>-74.08175</v>
      </c>
    </row>
    <row r="823" spans="1:12" x14ac:dyDescent="0.25">
      <c r="A823" t="s">
        <v>155</v>
      </c>
      <c r="B823" t="s">
        <v>62</v>
      </c>
      <c r="C823">
        <v>83600</v>
      </c>
      <c r="D823">
        <v>2600</v>
      </c>
      <c r="E823" t="s">
        <v>688</v>
      </c>
      <c r="F823" t="s">
        <v>130</v>
      </c>
      <c r="G823" t="s">
        <v>31</v>
      </c>
      <c r="H823">
        <v>4</v>
      </c>
      <c r="I823" t="s">
        <v>32</v>
      </c>
      <c r="J823">
        <v>1</v>
      </c>
      <c r="K823">
        <v>3.4372199999999999</v>
      </c>
      <c r="L823">
        <v>-76.522499999999994</v>
      </c>
    </row>
    <row r="824" spans="1:12" x14ac:dyDescent="0.25">
      <c r="A824" t="s">
        <v>55</v>
      </c>
      <c r="B824" t="s">
        <v>13</v>
      </c>
      <c r="C824">
        <v>113900</v>
      </c>
      <c r="D824">
        <v>6300</v>
      </c>
      <c r="E824" t="s">
        <v>689</v>
      </c>
      <c r="F824" t="s">
        <v>160</v>
      </c>
      <c r="G824" t="s">
        <v>22</v>
      </c>
      <c r="H824">
        <v>1</v>
      </c>
      <c r="I824" t="s">
        <v>17</v>
      </c>
      <c r="J824">
        <v>2</v>
      </c>
      <c r="K824">
        <v>6.2518399999999996</v>
      </c>
      <c r="L824">
        <v>-75.563590000000005</v>
      </c>
    </row>
    <row r="825" spans="1:12" x14ac:dyDescent="0.25">
      <c r="A825" t="s">
        <v>133</v>
      </c>
      <c r="B825" t="s">
        <v>24</v>
      </c>
      <c r="C825">
        <v>21000</v>
      </c>
      <c r="D825">
        <v>0</v>
      </c>
      <c r="E825" t="s">
        <v>636</v>
      </c>
      <c r="F825" t="s">
        <v>47</v>
      </c>
      <c r="G825" t="s">
        <v>16</v>
      </c>
      <c r="H825">
        <v>5</v>
      </c>
      <c r="I825" t="s">
        <v>17</v>
      </c>
      <c r="J825">
        <v>1</v>
      </c>
      <c r="K825">
        <v>4.6097099999999998</v>
      </c>
      <c r="L825">
        <v>-74.08175</v>
      </c>
    </row>
    <row r="826" spans="1:12" x14ac:dyDescent="0.25">
      <c r="A826" t="s">
        <v>36</v>
      </c>
      <c r="B826" t="s">
        <v>24</v>
      </c>
      <c r="C826">
        <v>27500</v>
      </c>
      <c r="D826">
        <v>0</v>
      </c>
      <c r="E826" t="s">
        <v>690</v>
      </c>
      <c r="F826" t="s">
        <v>52</v>
      </c>
      <c r="G826" t="s">
        <v>22</v>
      </c>
      <c r="H826">
        <v>1</v>
      </c>
      <c r="I826" t="s">
        <v>17</v>
      </c>
      <c r="J826">
        <v>2</v>
      </c>
      <c r="K826">
        <v>6.2518399999999996</v>
      </c>
      <c r="L826">
        <v>-75.563590000000005</v>
      </c>
    </row>
    <row r="827" spans="1:12" x14ac:dyDescent="0.25">
      <c r="A827" t="s">
        <v>68</v>
      </c>
      <c r="B827" t="s">
        <v>24</v>
      </c>
      <c r="C827">
        <v>30200</v>
      </c>
      <c r="D827">
        <v>0</v>
      </c>
      <c r="E827" t="s">
        <v>691</v>
      </c>
      <c r="F827" t="s">
        <v>54</v>
      </c>
      <c r="G827" t="s">
        <v>27</v>
      </c>
      <c r="H827">
        <v>5</v>
      </c>
      <c r="I827" t="s">
        <v>17</v>
      </c>
      <c r="J827">
        <v>10</v>
      </c>
      <c r="K827">
        <v>10.39972</v>
      </c>
      <c r="L827">
        <v>-75.514439999999993</v>
      </c>
    </row>
    <row r="828" spans="1:12" x14ac:dyDescent="0.25">
      <c r="A828" t="s">
        <v>144</v>
      </c>
      <c r="B828" t="s">
        <v>65</v>
      </c>
      <c r="C828">
        <v>73600</v>
      </c>
      <c r="D828">
        <v>2100</v>
      </c>
      <c r="E828" t="s">
        <v>609</v>
      </c>
      <c r="F828" t="s">
        <v>43</v>
      </c>
      <c r="G828" t="s">
        <v>16</v>
      </c>
      <c r="H828">
        <v>5</v>
      </c>
      <c r="I828" t="s">
        <v>38</v>
      </c>
      <c r="J828">
        <v>1</v>
      </c>
      <c r="K828">
        <v>4.6097099999999998</v>
      </c>
      <c r="L828">
        <v>-74.08175</v>
      </c>
    </row>
    <row r="829" spans="1:12" x14ac:dyDescent="0.25">
      <c r="A829" t="s">
        <v>80</v>
      </c>
      <c r="B829" t="s">
        <v>65</v>
      </c>
      <c r="C829">
        <v>26800</v>
      </c>
      <c r="D829">
        <v>2100</v>
      </c>
      <c r="E829" t="s">
        <v>692</v>
      </c>
      <c r="F829" t="s">
        <v>88</v>
      </c>
      <c r="G829" t="s">
        <v>16</v>
      </c>
      <c r="H829">
        <v>5</v>
      </c>
      <c r="I829" t="s">
        <v>17</v>
      </c>
      <c r="J829">
        <v>4</v>
      </c>
      <c r="K829">
        <v>4.6097099999999998</v>
      </c>
      <c r="L829">
        <v>-74.08175</v>
      </c>
    </row>
    <row r="830" spans="1:12" x14ac:dyDescent="0.25">
      <c r="A830" t="s">
        <v>266</v>
      </c>
      <c r="B830" t="s">
        <v>13</v>
      </c>
      <c r="C830">
        <v>1575700</v>
      </c>
      <c r="D830">
        <v>86300</v>
      </c>
      <c r="E830" t="s">
        <v>693</v>
      </c>
      <c r="F830" t="s">
        <v>54</v>
      </c>
      <c r="G830" t="s">
        <v>126</v>
      </c>
      <c r="H830">
        <v>4</v>
      </c>
      <c r="I830" t="s">
        <v>17</v>
      </c>
      <c r="J830">
        <v>11</v>
      </c>
      <c r="K830">
        <v>7.89391</v>
      </c>
      <c r="L830">
        <v>-72.507819999999995</v>
      </c>
    </row>
    <row r="831" spans="1:12" x14ac:dyDescent="0.25">
      <c r="A831" t="s">
        <v>12</v>
      </c>
      <c r="B831" t="s">
        <v>13</v>
      </c>
      <c r="C831">
        <v>175200</v>
      </c>
      <c r="D831">
        <v>7500</v>
      </c>
      <c r="E831" t="s">
        <v>391</v>
      </c>
      <c r="F831" t="s">
        <v>76</v>
      </c>
      <c r="G831" t="s">
        <v>22</v>
      </c>
      <c r="H831">
        <v>5</v>
      </c>
      <c r="I831" t="s">
        <v>17</v>
      </c>
      <c r="J831">
        <v>2</v>
      </c>
      <c r="K831">
        <v>6.2518399999999996</v>
      </c>
      <c r="L831">
        <v>-75.563590000000005</v>
      </c>
    </row>
    <row r="832" spans="1:12" x14ac:dyDescent="0.25">
      <c r="A832" t="s">
        <v>184</v>
      </c>
      <c r="B832" t="s">
        <v>86</v>
      </c>
      <c r="C832">
        <v>273300</v>
      </c>
      <c r="D832">
        <v>12700</v>
      </c>
      <c r="E832" t="s">
        <v>694</v>
      </c>
      <c r="F832" t="s">
        <v>93</v>
      </c>
      <c r="G832" t="s">
        <v>16</v>
      </c>
      <c r="H832">
        <v>5</v>
      </c>
      <c r="I832" t="s">
        <v>17</v>
      </c>
      <c r="J832">
        <v>1</v>
      </c>
      <c r="K832">
        <v>4.6097099999999998</v>
      </c>
      <c r="L832">
        <v>-74.08175</v>
      </c>
    </row>
    <row r="833" spans="1:12" x14ac:dyDescent="0.25">
      <c r="A833" t="s">
        <v>105</v>
      </c>
      <c r="B833" t="s">
        <v>19</v>
      </c>
      <c r="C833">
        <v>238700</v>
      </c>
      <c r="D833">
        <v>10900</v>
      </c>
      <c r="E833" t="s">
        <v>523</v>
      </c>
      <c r="F833" t="s">
        <v>47</v>
      </c>
      <c r="G833" t="s">
        <v>16</v>
      </c>
      <c r="H833">
        <v>3</v>
      </c>
      <c r="I833" t="s">
        <v>17</v>
      </c>
      <c r="J833">
        <v>1</v>
      </c>
      <c r="K833">
        <v>4.6097099999999998</v>
      </c>
      <c r="L833">
        <v>-74.08175</v>
      </c>
    </row>
    <row r="834" spans="1:12" x14ac:dyDescent="0.25">
      <c r="A834" t="s">
        <v>158</v>
      </c>
      <c r="B834" t="s">
        <v>62</v>
      </c>
      <c r="C834">
        <v>42400</v>
      </c>
      <c r="D834">
        <v>0</v>
      </c>
      <c r="E834" t="s">
        <v>695</v>
      </c>
      <c r="F834" t="s">
        <v>88</v>
      </c>
      <c r="G834" t="s">
        <v>16</v>
      </c>
      <c r="H834">
        <v>5</v>
      </c>
      <c r="I834" t="s">
        <v>32</v>
      </c>
      <c r="J834">
        <v>1</v>
      </c>
      <c r="K834">
        <v>4.6097099999999998</v>
      </c>
      <c r="L834">
        <v>-74.08175</v>
      </c>
    </row>
    <row r="835" spans="1:12" x14ac:dyDescent="0.25">
      <c r="A835" t="s">
        <v>94</v>
      </c>
      <c r="B835" t="s">
        <v>29</v>
      </c>
      <c r="C835">
        <v>1031600</v>
      </c>
      <c r="D835">
        <v>53100</v>
      </c>
      <c r="E835" t="s">
        <v>573</v>
      </c>
      <c r="F835" t="s">
        <v>54</v>
      </c>
      <c r="G835" t="s">
        <v>31</v>
      </c>
      <c r="H835">
        <v>5</v>
      </c>
      <c r="I835" t="s">
        <v>32</v>
      </c>
      <c r="J835">
        <v>1</v>
      </c>
      <c r="K835">
        <v>3.4372199999999999</v>
      </c>
      <c r="L835">
        <v>-76.522499999999994</v>
      </c>
    </row>
    <row r="836" spans="1:12" x14ac:dyDescent="0.25">
      <c r="A836" t="s">
        <v>111</v>
      </c>
      <c r="B836" t="s">
        <v>19</v>
      </c>
      <c r="C836">
        <v>506600</v>
      </c>
      <c r="D836">
        <v>27200</v>
      </c>
      <c r="E836" t="s">
        <v>187</v>
      </c>
      <c r="F836" t="s">
        <v>21</v>
      </c>
      <c r="G836" t="s">
        <v>22</v>
      </c>
      <c r="H836">
        <v>5</v>
      </c>
      <c r="I836" t="s">
        <v>17</v>
      </c>
      <c r="J836">
        <v>1</v>
      </c>
      <c r="K836">
        <v>6.2518399999999996</v>
      </c>
      <c r="L836">
        <v>-75.563590000000005</v>
      </c>
    </row>
    <row r="837" spans="1:12" x14ac:dyDescent="0.25">
      <c r="A837" t="s">
        <v>18</v>
      </c>
      <c r="B837" t="s">
        <v>19</v>
      </c>
      <c r="C837">
        <v>152800</v>
      </c>
      <c r="D837">
        <v>8300</v>
      </c>
      <c r="E837" t="s">
        <v>696</v>
      </c>
      <c r="F837" t="s">
        <v>26</v>
      </c>
      <c r="G837" t="s">
        <v>16</v>
      </c>
      <c r="H837">
        <v>5</v>
      </c>
      <c r="I837" t="s">
        <v>17</v>
      </c>
      <c r="J837">
        <v>1</v>
      </c>
      <c r="K837">
        <v>4.6097099999999998</v>
      </c>
      <c r="L837">
        <v>-74.08175</v>
      </c>
    </row>
    <row r="838" spans="1:12" x14ac:dyDescent="0.25">
      <c r="A838" t="s">
        <v>61</v>
      </c>
      <c r="B838" t="s">
        <v>62</v>
      </c>
      <c r="C838">
        <v>495400</v>
      </c>
      <c r="D838">
        <v>27000</v>
      </c>
      <c r="E838" t="s">
        <v>657</v>
      </c>
      <c r="F838" t="s">
        <v>88</v>
      </c>
      <c r="G838" t="s">
        <v>16</v>
      </c>
      <c r="H838">
        <v>4</v>
      </c>
      <c r="I838" t="s">
        <v>17</v>
      </c>
      <c r="J838">
        <v>2</v>
      </c>
      <c r="K838">
        <v>4.6097099999999998</v>
      </c>
      <c r="L838">
        <v>-74.08175</v>
      </c>
    </row>
    <row r="839" spans="1:12" x14ac:dyDescent="0.25">
      <c r="A839" t="s">
        <v>133</v>
      </c>
      <c r="B839" t="s">
        <v>24</v>
      </c>
      <c r="C839">
        <v>13600</v>
      </c>
      <c r="D839">
        <v>0</v>
      </c>
      <c r="E839" t="s">
        <v>697</v>
      </c>
      <c r="F839" t="s">
        <v>96</v>
      </c>
      <c r="G839" t="s">
        <v>16</v>
      </c>
      <c r="H839">
        <v>5</v>
      </c>
      <c r="I839" t="s">
        <v>17</v>
      </c>
      <c r="J839">
        <v>1</v>
      </c>
      <c r="K839">
        <v>4.6097099999999998</v>
      </c>
      <c r="L839">
        <v>-74.08175</v>
      </c>
    </row>
    <row r="840" spans="1:12" x14ac:dyDescent="0.25">
      <c r="A840" t="s">
        <v>266</v>
      </c>
      <c r="B840" t="s">
        <v>13</v>
      </c>
      <c r="C840">
        <v>1790800</v>
      </c>
      <c r="D840">
        <v>93500</v>
      </c>
      <c r="E840" t="s">
        <v>357</v>
      </c>
      <c r="F840" t="s">
        <v>160</v>
      </c>
      <c r="G840" t="s">
        <v>31</v>
      </c>
      <c r="H840">
        <v>5</v>
      </c>
      <c r="I840" t="s">
        <v>17</v>
      </c>
      <c r="J840">
        <v>10</v>
      </c>
      <c r="K840">
        <v>3.4372199999999999</v>
      </c>
      <c r="L840">
        <v>-76.522499999999994</v>
      </c>
    </row>
    <row r="841" spans="1:12" x14ac:dyDescent="0.25">
      <c r="A841" t="s">
        <v>78</v>
      </c>
      <c r="B841" t="s">
        <v>19</v>
      </c>
      <c r="C841">
        <v>257600</v>
      </c>
      <c r="D841">
        <v>13900</v>
      </c>
      <c r="E841" t="s">
        <v>245</v>
      </c>
      <c r="F841" t="s">
        <v>35</v>
      </c>
      <c r="G841" t="s">
        <v>16</v>
      </c>
      <c r="H841">
        <v>4</v>
      </c>
      <c r="I841" t="s">
        <v>17</v>
      </c>
      <c r="J841">
        <v>1</v>
      </c>
      <c r="K841">
        <v>4.6097099999999998</v>
      </c>
      <c r="L841">
        <v>-74.08175</v>
      </c>
    </row>
    <row r="842" spans="1:12" x14ac:dyDescent="0.25">
      <c r="A842" t="s">
        <v>78</v>
      </c>
      <c r="B842" t="s">
        <v>19</v>
      </c>
      <c r="C842">
        <v>269100</v>
      </c>
      <c r="D842">
        <v>12500</v>
      </c>
      <c r="E842" t="s">
        <v>698</v>
      </c>
      <c r="F842" t="s">
        <v>47</v>
      </c>
      <c r="G842" t="s">
        <v>16</v>
      </c>
      <c r="H842">
        <v>5</v>
      </c>
      <c r="I842" t="s">
        <v>32</v>
      </c>
      <c r="J842">
        <v>1</v>
      </c>
      <c r="K842">
        <v>4.6097099999999998</v>
      </c>
      <c r="L842">
        <v>-74.08175</v>
      </c>
    </row>
    <row r="843" spans="1:12" x14ac:dyDescent="0.25">
      <c r="A843" t="s">
        <v>144</v>
      </c>
      <c r="B843" t="s">
        <v>65</v>
      </c>
      <c r="C843">
        <v>48000</v>
      </c>
      <c r="D843">
        <v>0</v>
      </c>
      <c r="E843" t="s">
        <v>682</v>
      </c>
      <c r="F843" t="s">
        <v>96</v>
      </c>
      <c r="G843" t="s">
        <v>31</v>
      </c>
      <c r="H843">
        <v>3</v>
      </c>
      <c r="I843" t="s">
        <v>17</v>
      </c>
      <c r="J843">
        <v>2</v>
      </c>
      <c r="K843">
        <v>3.4372199999999999</v>
      </c>
      <c r="L843">
        <v>-76.522499999999994</v>
      </c>
    </row>
    <row r="844" spans="1:12" x14ac:dyDescent="0.25">
      <c r="A844" t="s">
        <v>33</v>
      </c>
      <c r="B844" t="s">
        <v>19</v>
      </c>
      <c r="C844">
        <v>238500</v>
      </c>
      <c r="D844">
        <v>10900</v>
      </c>
      <c r="E844" t="s">
        <v>695</v>
      </c>
      <c r="F844" t="s">
        <v>43</v>
      </c>
      <c r="G844" t="s">
        <v>60</v>
      </c>
      <c r="H844">
        <v>5</v>
      </c>
      <c r="I844" t="s">
        <v>32</v>
      </c>
      <c r="J844">
        <v>1</v>
      </c>
      <c r="K844">
        <v>4.8133299999999997</v>
      </c>
      <c r="L844">
        <v>-75.696110000000004</v>
      </c>
    </row>
    <row r="845" spans="1:12" x14ac:dyDescent="0.25">
      <c r="A845" t="s">
        <v>45</v>
      </c>
      <c r="B845" t="s">
        <v>29</v>
      </c>
      <c r="C845">
        <v>1200700</v>
      </c>
      <c r="D845">
        <v>62100</v>
      </c>
      <c r="E845" t="s">
        <v>699</v>
      </c>
      <c r="F845" t="s">
        <v>160</v>
      </c>
      <c r="G845" t="s">
        <v>27</v>
      </c>
      <c r="H845">
        <v>5</v>
      </c>
      <c r="I845" t="s">
        <v>17</v>
      </c>
      <c r="J845">
        <v>4</v>
      </c>
      <c r="K845">
        <v>10.39972</v>
      </c>
      <c r="L845">
        <v>-75.514439999999993</v>
      </c>
    </row>
    <row r="846" spans="1:12" x14ac:dyDescent="0.25">
      <c r="A846" t="s">
        <v>184</v>
      </c>
      <c r="B846" t="s">
        <v>86</v>
      </c>
      <c r="C846">
        <v>313500</v>
      </c>
      <c r="D846">
        <v>17100</v>
      </c>
      <c r="E846" t="s">
        <v>399</v>
      </c>
      <c r="F846" t="s">
        <v>93</v>
      </c>
      <c r="G846" t="s">
        <v>16</v>
      </c>
      <c r="H846">
        <v>5</v>
      </c>
      <c r="I846" t="s">
        <v>17</v>
      </c>
      <c r="J846">
        <v>1</v>
      </c>
      <c r="K846">
        <v>4.6097099999999998</v>
      </c>
      <c r="L846">
        <v>-74.08175</v>
      </c>
    </row>
    <row r="847" spans="1:12" x14ac:dyDescent="0.25">
      <c r="A847" t="s">
        <v>45</v>
      </c>
      <c r="B847" t="s">
        <v>29</v>
      </c>
      <c r="C847">
        <v>1379700</v>
      </c>
      <c r="D847">
        <v>74000</v>
      </c>
      <c r="E847" t="s">
        <v>119</v>
      </c>
      <c r="F847" t="s">
        <v>26</v>
      </c>
      <c r="G847" t="s">
        <v>60</v>
      </c>
      <c r="H847">
        <v>4</v>
      </c>
      <c r="I847" t="s">
        <v>32</v>
      </c>
      <c r="J847">
        <v>1</v>
      </c>
      <c r="K847">
        <v>4.8133299999999997</v>
      </c>
      <c r="L847">
        <v>-75.696110000000004</v>
      </c>
    </row>
    <row r="848" spans="1:12" x14ac:dyDescent="0.25">
      <c r="A848" t="s">
        <v>64</v>
      </c>
      <c r="B848" t="s">
        <v>65</v>
      </c>
      <c r="C848">
        <v>41400</v>
      </c>
      <c r="D848">
        <v>2400</v>
      </c>
      <c r="E848" t="s">
        <v>700</v>
      </c>
      <c r="F848" t="s">
        <v>130</v>
      </c>
      <c r="G848" t="s">
        <v>16</v>
      </c>
      <c r="H848">
        <v>5</v>
      </c>
      <c r="I848" t="s">
        <v>17</v>
      </c>
      <c r="J848">
        <v>1</v>
      </c>
      <c r="K848">
        <v>4.6097099999999998</v>
      </c>
      <c r="L848">
        <v>-74.08175</v>
      </c>
    </row>
    <row r="849" spans="1:12" x14ac:dyDescent="0.25">
      <c r="A849" t="s">
        <v>105</v>
      </c>
      <c r="B849" t="s">
        <v>19</v>
      </c>
      <c r="C849">
        <v>263700</v>
      </c>
      <c r="D849">
        <v>12200</v>
      </c>
      <c r="E849" t="s">
        <v>638</v>
      </c>
      <c r="F849" t="s">
        <v>54</v>
      </c>
      <c r="G849" t="s">
        <v>16</v>
      </c>
      <c r="H849">
        <v>5</v>
      </c>
      <c r="I849" t="s">
        <v>17</v>
      </c>
      <c r="J849">
        <v>2</v>
      </c>
      <c r="K849">
        <v>4.6097099999999998</v>
      </c>
      <c r="L849">
        <v>-74.08175</v>
      </c>
    </row>
    <row r="850" spans="1:12" x14ac:dyDescent="0.25">
      <c r="A850" t="s">
        <v>89</v>
      </c>
      <c r="B850" t="s">
        <v>62</v>
      </c>
      <c r="C850">
        <v>18400</v>
      </c>
      <c r="D850">
        <v>6800</v>
      </c>
      <c r="E850" t="s">
        <v>468</v>
      </c>
      <c r="F850" t="s">
        <v>52</v>
      </c>
      <c r="G850" t="s">
        <v>16</v>
      </c>
      <c r="H850">
        <v>5</v>
      </c>
      <c r="I850" t="s">
        <v>32</v>
      </c>
      <c r="J850">
        <v>1</v>
      </c>
      <c r="K850">
        <v>4.6097099999999998</v>
      </c>
      <c r="L850">
        <v>-74.08175</v>
      </c>
    </row>
    <row r="851" spans="1:12" x14ac:dyDescent="0.25">
      <c r="A851" t="s">
        <v>164</v>
      </c>
      <c r="B851" t="s">
        <v>13</v>
      </c>
      <c r="C851">
        <v>164400</v>
      </c>
      <c r="D851">
        <v>6900</v>
      </c>
      <c r="E851" t="s">
        <v>251</v>
      </c>
      <c r="F851" t="s">
        <v>26</v>
      </c>
      <c r="G851" t="s">
        <v>22</v>
      </c>
      <c r="H851">
        <v>4</v>
      </c>
      <c r="I851" t="s">
        <v>17</v>
      </c>
      <c r="J851">
        <v>1</v>
      </c>
      <c r="K851">
        <v>6.2518399999999996</v>
      </c>
      <c r="L851">
        <v>-75.563590000000005</v>
      </c>
    </row>
    <row r="852" spans="1:12" x14ac:dyDescent="0.25">
      <c r="A852" t="s">
        <v>84</v>
      </c>
      <c r="B852" t="s">
        <v>58</v>
      </c>
      <c r="C852">
        <v>111400</v>
      </c>
      <c r="D852">
        <v>4100</v>
      </c>
      <c r="E852" t="s">
        <v>202</v>
      </c>
      <c r="F852" t="s">
        <v>76</v>
      </c>
      <c r="G852" t="s">
        <v>22</v>
      </c>
      <c r="H852">
        <v>5</v>
      </c>
      <c r="I852" t="s">
        <v>17</v>
      </c>
      <c r="J852">
        <v>7</v>
      </c>
      <c r="K852">
        <v>6.2518399999999996</v>
      </c>
      <c r="L852">
        <v>-75.563590000000005</v>
      </c>
    </row>
    <row r="853" spans="1:12" x14ac:dyDescent="0.25">
      <c r="A853" t="s">
        <v>78</v>
      </c>
      <c r="B853" t="s">
        <v>19</v>
      </c>
      <c r="C853">
        <v>259200</v>
      </c>
      <c r="D853">
        <v>14000</v>
      </c>
      <c r="E853" t="s">
        <v>318</v>
      </c>
      <c r="F853" t="s">
        <v>26</v>
      </c>
      <c r="G853" t="s">
        <v>16</v>
      </c>
      <c r="H853">
        <v>4</v>
      </c>
      <c r="I853" t="s">
        <v>17</v>
      </c>
      <c r="J853">
        <v>1</v>
      </c>
      <c r="K853">
        <v>4.6097099999999998</v>
      </c>
      <c r="L853">
        <v>-74.08175</v>
      </c>
    </row>
    <row r="854" spans="1:12" x14ac:dyDescent="0.25">
      <c r="A854" t="s">
        <v>23</v>
      </c>
      <c r="B854" t="s">
        <v>24</v>
      </c>
      <c r="C854">
        <v>256500</v>
      </c>
      <c r="D854">
        <v>14100</v>
      </c>
      <c r="E854" t="s">
        <v>641</v>
      </c>
      <c r="F854" t="s">
        <v>88</v>
      </c>
      <c r="G854" t="s">
        <v>60</v>
      </c>
      <c r="H854">
        <v>5</v>
      </c>
      <c r="I854" t="s">
        <v>32</v>
      </c>
      <c r="J854">
        <v>1</v>
      </c>
      <c r="K854">
        <v>4.8133299999999997</v>
      </c>
      <c r="L854">
        <v>-75.696110000000004</v>
      </c>
    </row>
    <row r="855" spans="1:12" x14ac:dyDescent="0.25">
      <c r="A855" t="s">
        <v>124</v>
      </c>
      <c r="B855" t="s">
        <v>19</v>
      </c>
      <c r="C855">
        <v>723600</v>
      </c>
      <c r="D855">
        <v>36700</v>
      </c>
      <c r="E855" t="s">
        <v>701</v>
      </c>
      <c r="F855" t="s">
        <v>43</v>
      </c>
      <c r="G855" t="s">
        <v>16</v>
      </c>
      <c r="H855">
        <v>1</v>
      </c>
      <c r="I855" t="s">
        <v>17</v>
      </c>
      <c r="J855">
        <v>2</v>
      </c>
      <c r="K855">
        <v>4.6097099999999998</v>
      </c>
      <c r="L855">
        <v>-74.08175</v>
      </c>
    </row>
    <row r="856" spans="1:12" x14ac:dyDescent="0.25">
      <c r="A856" t="s">
        <v>135</v>
      </c>
      <c r="B856" t="s">
        <v>58</v>
      </c>
      <c r="C856">
        <v>36000</v>
      </c>
      <c r="D856">
        <v>2100</v>
      </c>
      <c r="E856" t="s">
        <v>631</v>
      </c>
      <c r="F856" t="s">
        <v>160</v>
      </c>
      <c r="G856" t="s">
        <v>16</v>
      </c>
      <c r="H856">
        <v>5</v>
      </c>
      <c r="I856" t="s">
        <v>32</v>
      </c>
      <c r="J856">
        <v>1</v>
      </c>
      <c r="K856">
        <v>4.6097099999999998</v>
      </c>
      <c r="L856">
        <v>-74.08175</v>
      </c>
    </row>
    <row r="857" spans="1:12" x14ac:dyDescent="0.25">
      <c r="A857" t="s">
        <v>133</v>
      </c>
      <c r="B857" t="s">
        <v>24</v>
      </c>
      <c r="C857">
        <v>15500</v>
      </c>
      <c r="D857">
        <v>1200</v>
      </c>
      <c r="E857" t="s">
        <v>702</v>
      </c>
      <c r="F857" t="s">
        <v>43</v>
      </c>
      <c r="G857" t="s">
        <v>91</v>
      </c>
      <c r="H857">
        <v>2</v>
      </c>
      <c r="I857" t="s">
        <v>17</v>
      </c>
      <c r="J857">
        <v>1</v>
      </c>
      <c r="K857">
        <v>10.968540000000001</v>
      </c>
      <c r="L857">
        <v>-74.781319999999994</v>
      </c>
    </row>
    <row r="858" spans="1:12" x14ac:dyDescent="0.25">
      <c r="A858" t="s">
        <v>171</v>
      </c>
      <c r="B858" t="s">
        <v>19</v>
      </c>
      <c r="C858">
        <v>235300</v>
      </c>
      <c r="D858">
        <v>10700</v>
      </c>
      <c r="E858" t="s">
        <v>575</v>
      </c>
      <c r="F858" t="s">
        <v>88</v>
      </c>
      <c r="G858" t="s">
        <v>31</v>
      </c>
      <c r="H858">
        <v>4</v>
      </c>
      <c r="I858" t="s">
        <v>17</v>
      </c>
      <c r="J858">
        <v>1</v>
      </c>
      <c r="K858">
        <v>3.4372199999999999</v>
      </c>
      <c r="L858">
        <v>-76.522499999999994</v>
      </c>
    </row>
    <row r="859" spans="1:12" x14ac:dyDescent="0.25">
      <c r="A859" t="s">
        <v>127</v>
      </c>
      <c r="B859" t="s">
        <v>13</v>
      </c>
      <c r="C859">
        <v>807000</v>
      </c>
      <c r="D859">
        <v>43200</v>
      </c>
      <c r="E859" t="s">
        <v>599</v>
      </c>
      <c r="F859" t="s">
        <v>47</v>
      </c>
      <c r="G859" t="s">
        <v>31</v>
      </c>
      <c r="H859">
        <v>4</v>
      </c>
      <c r="I859" t="s">
        <v>17</v>
      </c>
      <c r="J859">
        <v>1</v>
      </c>
      <c r="K859">
        <v>3.4372199999999999</v>
      </c>
      <c r="L859">
        <v>-76.522499999999994</v>
      </c>
    </row>
    <row r="860" spans="1:12" x14ac:dyDescent="0.25">
      <c r="A860" t="s">
        <v>84</v>
      </c>
      <c r="B860" t="s">
        <v>58</v>
      </c>
      <c r="C860">
        <v>152300</v>
      </c>
      <c r="D860">
        <v>6300</v>
      </c>
      <c r="E860" t="s">
        <v>285</v>
      </c>
      <c r="F860" t="s">
        <v>96</v>
      </c>
      <c r="G860" t="s">
        <v>16</v>
      </c>
      <c r="H860">
        <v>2</v>
      </c>
      <c r="I860" t="s">
        <v>17</v>
      </c>
      <c r="J860">
        <v>4</v>
      </c>
      <c r="K860">
        <v>4.6097099999999998</v>
      </c>
      <c r="L860">
        <v>-74.08175</v>
      </c>
    </row>
    <row r="861" spans="1:12" x14ac:dyDescent="0.25">
      <c r="A861" t="s">
        <v>214</v>
      </c>
      <c r="B861" t="s">
        <v>19</v>
      </c>
      <c r="C861">
        <v>197300</v>
      </c>
      <c r="D861">
        <v>8700</v>
      </c>
      <c r="E861" t="s">
        <v>703</v>
      </c>
      <c r="F861" t="s">
        <v>35</v>
      </c>
      <c r="G861" t="s">
        <v>27</v>
      </c>
      <c r="H861">
        <v>5</v>
      </c>
      <c r="I861" t="s">
        <v>17</v>
      </c>
      <c r="J861">
        <v>1</v>
      </c>
      <c r="K861">
        <v>10.39972</v>
      </c>
      <c r="L861">
        <v>-75.514439999999993</v>
      </c>
    </row>
    <row r="862" spans="1:12" x14ac:dyDescent="0.25">
      <c r="A862" t="s">
        <v>41</v>
      </c>
      <c r="B862" t="s">
        <v>29</v>
      </c>
      <c r="C862">
        <v>1263900</v>
      </c>
      <c r="D862">
        <v>65500</v>
      </c>
      <c r="E862" t="s">
        <v>225</v>
      </c>
      <c r="F862" t="s">
        <v>96</v>
      </c>
      <c r="G862" t="s">
        <v>22</v>
      </c>
      <c r="H862">
        <v>3</v>
      </c>
      <c r="I862" t="s">
        <v>17</v>
      </c>
      <c r="J862">
        <v>2</v>
      </c>
      <c r="K862">
        <v>6.2518399999999996</v>
      </c>
      <c r="L862">
        <v>-75.563590000000005</v>
      </c>
    </row>
    <row r="863" spans="1:12" x14ac:dyDescent="0.25">
      <c r="A863" t="s">
        <v>57</v>
      </c>
      <c r="B863" t="s">
        <v>58</v>
      </c>
      <c r="C863">
        <v>59500</v>
      </c>
      <c r="D863">
        <v>3700</v>
      </c>
      <c r="E863" t="s">
        <v>198</v>
      </c>
      <c r="F863" t="s">
        <v>15</v>
      </c>
      <c r="G863" t="s">
        <v>60</v>
      </c>
      <c r="H863">
        <v>4</v>
      </c>
      <c r="I863" t="s">
        <v>17</v>
      </c>
      <c r="J863">
        <v>5</v>
      </c>
      <c r="K863">
        <v>4.8133299999999997</v>
      </c>
      <c r="L863">
        <v>-75.696110000000004</v>
      </c>
    </row>
    <row r="864" spans="1:12" x14ac:dyDescent="0.25">
      <c r="A864" t="s">
        <v>39</v>
      </c>
      <c r="B864" t="s">
        <v>24</v>
      </c>
      <c r="C864">
        <v>54200</v>
      </c>
      <c r="D864">
        <v>7800</v>
      </c>
      <c r="E864" t="s">
        <v>704</v>
      </c>
      <c r="F864" t="s">
        <v>15</v>
      </c>
      <c r="G864" t="s">
        <v>16</v>
      </c>
      <c r="H864">
        <v>5</v>
      </c>
      <c r="I864" t="s">
        <v>32</v>
      </c>
      <c r="J864">
        <v>1</v>
      </c>
      <c r="K864">
        <v>4.6097099999999998</v>
      </c>
      <c r="L864">
        <v>-74.08175</v>
      </c>
    </row>
    <row r="865" spans="1:12" x14ac:dyDescent="0.25">
      <c r="A865" t="s">
        <v>80</v>
      </c>
      <c r="B865" t="s">
        <v>65</v>
      </c>
      <c r="C865">
        <v>38500</v>
      </c>
      <c r="D865">
        <v>0</v>
      </c>
      <c r="E865" t="s">
        <v>705</v>
      </c>
      <c r="F865" t="s">
        <v>35</v>
      </c>
      <c r="G865" t="s">
        <v>31</v>
      </c>
      <c r="H865">
        <v>4</v>
      </c>
      <c r="I865" t="s">
        <v>17</v>
      </c>
      <c r="J865">
        <v>3</v>
      </c>
      <c r="K865">
        <v>3.4372199999999999</v>
      </c>
      <c r="L865">
        <v>-76.522499999999994</v>
      </c>
    </row>
    <row r="866" spans="1:12" x14ac:dyDescent="0.25">
      <c r="A866" t="s">
        <v>74</v>
      </c>
      <c r="B866" t="s">
        <v>62</v>
      </c>
      <c r="C866">
        <v>49700</v>
      </c>
      <c r="D866">
        <v>7400</v>
      </c>
      <c r="E866" t="s">
        <v>706</v>
      </c>
      <c r="F866" t="s">
        <v>47</v>
      </c>
      <c r="G866" t="s">
        <v>27</v>
      </c>
      <c r="H866">
        <v>3</v>
      </c>
      <c r="I866" t="s">
        <v>17</v>
      </c>
      <c r="J866">
        <v>4</v>
      </c>
      <c r="K866">
        <v>10.39972</v>
      </c>
      <c r="L866">
        <v>-75.514439999999993</v>
      </c>
    </row>
    <row r="867" spans="1:12" x14ac:dyDescent="0.25">
      <c r="A867" t="s">
        <v>18</v>
      </c>
      <c r="B867" t="s">
        <v>19</v>
      </c>
      <c r="C867">
        <v>212600</v>
      </c>
      <c r="D867">
        <v>9500</v>
      </c>
      <c r="E867" t="s">
        <v>484</v>
      </c>
      <c r="F867" t="s">
        <v>21</v>
      </c>
      <c r="G867" t="s">
        <v>22</v>
      </c>
      <c r="H867">
        <v>5</v>
      </c>
      <c r="I867" t="s">
        <v>38</v>
      </c>
      <c r="J867">
        <v>1</v>
      </c>
      <c r="K867">
        <v>6.2518399999999996</v>
      </c>
      <c r="L867">
        <v>-75.563590000000005</v>
      </c>
    </row>
    <row r="868" spans="1:12" x14ac:dyDescent="0.25">
      <c r="A868" t="s">
        <v>67</v>
      </c>
      <c r="B868" t="s">
        <v>62</v>
      </c>
      <c r="C868">
        <v>55500</v>
      </c>
      <c r="D868">
        <v>1100</v>
      </c>
      <c r="E868" t="s">
        <v>373</v>
      </c>
      <c r="F868" t="s">
        <v>43</v>
      </c>
      <c r="G868" t="s">
        <v>16</v>
      </c>
      <c r="H868">
        <v>5</v>
      </c>
      <c r="I868" t="s">
        <v>17</v>
      </c>
      <c r="J868">
        <v>1</v>
      </c>
      <c r="K868">
        <v>4.6097099999999998</v>
      </c>
      <c r="L868">
        <v>-74.08175</v>
      </c>
    </row>
    <row r="869" spans="1:12" x14ac:dyDescent="0.25">
      <c r="A869" t="s">
        <v>12</v>
      </c>
      <c r="B869" t="s">
        <v>13</v>
      </c>
      <c r="C869">
        <v>113300</v>
      </c>
      <c r="D869">
        <v>6500</v>
      </c>
      <c r="E869" t="s">
        <v>707</v>
      </c>
      <c r="F869" t="s">
        <v>26</v>
      </c>
      <c r="G869" t="s">
        <v>31</v>
      </c>
      <c r="H869">
        <v>5</v>
      </c>
      <c r="I869" t="s">
        <v>17</v>
      </c>
      <c r="J869">
        <v>3</v>
      </c>
      <c r="K869">
        <v>3.4372199999999999</v>
      </c>
      <c r="L869">
        <v>-76.522499999999994</v>
      </c>
    </row>
    <row r="870" spans="1:12" x14ac:dyDescent="0.25">
      <c r="A870" t="s">
        <v>41</v>
      </c>
      <c r="B870" t="s">
        <v>29</v>
      </c>
      <c r="C870">
        <v>1273600</v>
      </c>
      <c r="D870">
        <v>68900</v>
      </c>
      <c r="E870" t="s">
        <v>152</v>
      </c>
      <c r="F870" t="s">
        <v>47</v>
      </c>
      <c r="G870" t="s">
        <v>278</v>
      </c>
      <c r="H870">
        <v>1</v>
      </c>
      <c r="I870" t="s">
        <v>32</v>
      </c>
      <c r="J870">
        <v>1</v>
      </c>
      <c r="K870">
        <v>-4.2152799999999999</v>
      </c>
      <c r="L870">
        <v>-69.940560000000005</v>
      </c>
    </row>
    <row r="871" spans="1:12" x14ac:dyDescent="0.25">
      <c r="A871" t="s">
        <v>64</v>
      </c>
      <c r="B871" t="s">
        <v>65</v>
      </c>
      <c r="C871">
        <v>46900</v>
      </c>
      <c r="D871">
        <v>0</v>
      </c>
      <c r="E871" t="s">
        <v>436</v>
      </c>
      <c r="F871" t="s">
        <v>93</v>
      </c>
      <c r="G871" t="s">
        <v>60</v>
      </c>
      <c r="H871">
        <v>5</v>
      </c>
      <c r="I871" t="s">
        <v>17</v>
      </c>
      <c r="J871">
        <v>2</v>
      </c>
      <c r="K871">
        <v>4.8133299999999997</v>
      </c>
      <c r="L871">
        <v>-75.696110000000004</v>
      </c>
    </row>
    <row r="872" spans="1:12" x14ac:dyDescent="0.25">
      <c r="A872" t="s">
        <v>85</v>
      </c>
      <c r="B872" t="s">
        <v>86</v>
      </c>
      <c r="C872">
        <v>491000</v>
      </c>
      <c r="D872">
        <v>24300</v>
      </c>
      <c r="E872" t="s">
        <v>708</v>
      </c>
      <c r="F872" t="s">
        <v>76</v>
      </c>
      <c r="G872" t="s">
        <v>178</v>
      </c>
      <c r="H872">
        <v>5</v>
      </c>
      <c r="I872" t="s">
        <v>38</v>
      </c>
      <c r="J872">
        <v>1</v>
      </c>
      <c r="K872">
        <v>1.2136100000000001</v>
      </c>
      <c r="L872">
        <v>-77.281109999999998</v>
      </c>
    </row>
    <row r="873" spans="1:12" x14ac:dyDescent="0.25">
      <c r="A873" t="s">
        <v>118</v>
      </c>
      <c r="B873" t="s">
        <v>86</v>
      </c>
      <c r="C873">
        <v>863500</v>
      </c>
      <c r="D873">
        <v>44200</v>
      </c>
      <c r="E873" t="s">
        <v>709</v>
      </c>
      <c r="F873" t="s">
        <v>54</v>
      </c>
      <c r="G873" t="s">
        <v>16</v>
      </c>
      <c r="H873">
        <v>4</v>
      </c>
      <c r="I873" t="s">
        <v>17</v>
      </c>
      <c r="J873">
        <v>6</v>
      </c>
      <c r="K873">
        <v>4.6097099999999998</v>
      </c>
      <c r="L873">
        <v>-74.08175</v>
      </c>
    </row>
    <row r="874" spans="1:12" x14ac:dyDescent="0.25">
      <c r="A874" t="s">
        <v>124</v>
      </c>
      <c r="B874" t="s">
        <v>19</v>
      </c>
      <c r="C874">
        <v>694500</v>
      </c>
      <c r="D874">
        <v>35200</v>
      </c>
      <c r="E874" t="s">
        <v>593</v>
      </c>
      <c r="F874" t="s">
        <v>47</v>
      </c>
      <c r="G874" t="s">
        <v>31</v>
      </c>
      <c r="H874">
        <v>5</v>
      </c>
      <c r="I874" t="s">
        <v>17</v>
      </c>
      <c r="J874">
        <v>4</v>
      </c>
      <c r="K874">
        <v>3.4372199999999999</v>
      </c>
      <c r="L874">
        <v>-76.522499999999994</v>
      </c>
    </row>
    <row r="875" spans="1:12" x14ac:dyDescent="0.25">
      <c r="A875" t="s">
        <v>105</v>
      </c>
      <c r="B875" t="s">
        <v>19</v>
      </c>
      <c r="C875">
        <v>247800</v>
      </c>
      <c r="D875">
        <v>11400</v>
      </c>
      <c r="E875" t="s">
        <v>710</v>
      </c>
      <c r="F875" t="s">
        <v>52</v>
      </c>
      <c r="G875" t="s">
        <v>16</v>
      </c>
      <c r="H875">
        <v>5</v>
      </c>
      <c r="I875" t="s">
        <v>17</v>
      </c>
      <c r="J875">
        <v>1</v>
      </c>
      <c r="K875">
        <v>4.6097099999999998</v>
      </c>
      <c r="L875">
        <v>-74.08175</v>
      </c>
    </row>
    <row r="876" spans="1:12" x14ac:dyDescent="0.25">
      <c r="A876" t="s">
        <v>122</v>
      </c>
      <c r="B876" t="s">
        <v>29</v>
      </c>
      <c r="C876">
        <v>1012600</v>
      </c>
      <c r="D876">
        <v>52100</v>
      </c>
      <c r="E876" t="s">
        <v>711</v>
      </c>
      <c r="F876" t="s">
        <v>76</v>
      </c>
      <c r="G876" t="s">
        <v>16</v>
      </c>
      <c r="H876">
        <v>5</v>
      </c>
      <c r="I876" t="s">
        <v>17</v>
      </c>
      <c r="J876">
        <v>3</v>
      </c>
      <c r="K876">
        <v>4.6097099999999998</v>
      </c>
      <c r="L876">
        <v>-74.08175</v>
      </c>
    </row>
    <row r="877" spans="1:12" x14ac:dyDescent="0.25">
      <c r="A877" t="s">
        <v>204</v>
      </c>
      <c r="B877" t="s">
        <v>13</v>
      </c>
      <c r="C877">
        <v>122900</v>
      </c>
      <c r="D877">
        <v>7600</v>
      </c>
      <c r="E877" t="s">
        <v>712</v>
      </c>
      <c r="F877" t="s">
        <v>52</v>
      </c>
      <c r="G877" t="s">
        <v>60</v>
      </c>
      <c r="H877">
        <v>5</v>
      </c>
      <c r="I877" t="s">
        <v>32</v>
      </c>
      <c r="J877">
        <v>1</v>
      </c>
      <c r="K877">
        <v>4.8133299999999997</v>
      </c>
      <c r="L877">
        <v>-75.696110000000004</v>
      </c>
    </row>
    <row r="878" spans="1:12" x14ac:dyDescent="0.25">
      <c r="A878" t="s">
        <v>55</v>
      </c>
      <c r="B878" t="s">
        <v>13</v>
      </c>
      <c r="C878">
        <v>77600</v>
      </c>
      <c r="D878">
        <v>2300</v>
      </c>
      <c r="E878" t="s">
        <v>582</v>
      </c>
      <c r="F878" t="s">
        <v>130</v>
      </c>
      <c r="G878" t="s">
        <v>16</v>
      </c>
      <c r="H878">
        <v>5</v>
      </c>
      <c r="I878" t="s">
        <v>17</v>
      </c>
      <c r="J878">
        <v>6</v>
      </c>
      <c r="K878">
        <v>4.6097099999999998</v>
      </c>
      <c r="L878">
        <v>-74.08175</v>
      </c>
    </row>
    <row r="879" spans="1:12" x14ac:dyDescent="0.25">
      <c r="A879" t="s">
        <v>98</v>
      </c>
      <c r="B879" t="s">
        <v>19</v>
      </c>
      <c r="C879">
        <v>738000</v>
      </c>
      <c r="D879">
        <v>40000</v>
      </c>
      <c r="E879" t="s">
        <v>42</v>
      </c>
      <c r="F879" t="s">
        <v>76</v>
      </c>
      <c r="G879" t="s">
        <v>109</v>
      </c>
      <c r="H879">
        <v>5</v>
      </c>
      <c r="I879" t="s">
        <v>38</v>
      </c>
      <c r="J879">
        <v>1</v>
      </c>
      <c r="K879">
        <v>4.1420000000000003</v>
      </c>
      <c r="L879">
        <v>-73.626639999999995</v>
      </c>
    </row>
    <row r="880" spans="1:12" x14ac:dyDescent="0.25">
      <c r="A880" t="s">
        <v>74</v>
      </c>
      <c r="B880" t="s">
        <v>62</v>
      </c>
      <c r="C880">
        <v>32600</v>
      </c>
      <c r="D880">
        <v>1900</v>
      </c>
      <c r="E880" t="s">
        <v>713</v>
      </c>
      <c r="F880" t="s">
        <v>160</v>
      </c>
      <c r="G880" t="s">
        <v>16</v>
      </c>
      <c r="H880">
        <v>3</v>
      </c>
      <c r="I880" t="s">
        <v>17</v>
      </c>
      <c r="J880">
        <v>1</v>
      </c>
      <c r="K880">
        <v>4.6097099999999998</v>
      </c>
      <c r="L880">
        <v>-74.08175</v>
      </c>
    </row>
    <row r="881" spans="1:12" x14ac:dyDescent="0.25">
      <c r="A881" t="s">
        <v>48</v>
      </c>
      <c r="B881" t="s">
        <v>24</v>
      </c>
      <c r="C881">
        <v>80600</v>
      </c>
      <c r="D881">
        <v>5000</v>
      </c>
      <c r="E881" t="s">
        <v>375</v>
      </c>
      <c r="F881" t="s">
        <v>47</v>
      </c>
      <c r="G881" t="s">
        <v>16</v>
      </c>
      <c r="H881">
        <v>4</v>
      </c>
      <c r="I881" t="s">
        <v>17</v>
      </c>
      <c r="J881">
        <v>2</v>
      </c>
      <c r="K881">
        <v>4.6097099999999998</v>
      </c>
      <c r="L881">
        <v>-74.08175</v>
      </c>
    </row>
    <row r="882" spans="1:12" x14ac:dyDescent="0.25">
      <c r="A882" t="s">
        <v>18</v>
      </c>
      <c r="B882" t="s">
        <v>19</v>
      </c>
      <c r="C882">
        <v>275600</v>
      </c>
      <c r="D882">
        <v>12900</v>
      </c>
      <c r="E882" t="s">
        <v>714</v>
      </c>
      <c r="F882" t="s">
        <v>15</v>
      </c>
      <c r="G882" t="s">
        <v>16</v>
      </c>
      <c r="H882">
        <v>5</v>
      </c>
      <c r="I882" t="s">
        <v>17</v>
      </c>
      <c r="J882">
        <v>10</v>
      </c>
      <c r="K882">
        <v>4.6097099999999998</v>
      </c>
      <c r="L882">
        <v>-74.08175</v>
      </c>
    </row>
    <row r="883" spans="1:12" x14ac:dyDescent="0.25">
      <c r="A883" t="s">
        <v>118</v>
      </c>
      <c r="B883" t="s">
        <v>86</v>
      </c>
      <c r="C883">
        <v>872900</v>
      </c>
      <c r="D883">
        <v>46900</v>
      </c>
      <c r="E883" t="s">
        <v>715</v>
      </c>
      <c r="F883" t="s">
        <v>96</v>
      </c>
      <c r="G883" t="s">
        <v>16</v>
      </c>
      <c r="H883">
        <v>5</v>
      </c>
      <c r="I883" t="s">
        <v>17</v>
      </c>
      <c r="J883">
        <v>2</v>
      </c>
      <c r="K883">
        <v>4.6097099999999998</v>
      </c>
      <c r="L883">
        <v>-74.08175</v>
      </c>
    </row>
    <row r="884" spans="1:12" x14ac:dyDescent="0.25">
      <c r="A884" t="s">
        <v>171</v>
      </c>
      <c r="B884" t="s">
        <v>19</v>
      </c>
      <c r="C884">
        <v>216600</v>
      </c>
      <c r="D884">
        <v>13900</v>
      </c>
      <c r="E884" t="s">
        <v>694</v>
      </c>
      <c r="F884" t="s">
        <v>93</v>
      </c>
      <c r="G884" t="s">
        <v>22</v>
      </c>
      <c r="H884">
        <v>5</v>
      </c>
      <c r="I884" t="s">
        <v>32</v>
      </c>
      <c r="J884">
        <v>1</v>
      </c>
      <c r="K884">
        <v>6.2518399999999996</v>
      </c>
      <c r="L884">
        <v>-75.563590000000005</v>
      </c>
    </row>
    <row r="885" spans="1:12" x14ac:dyDescent="0.25">
      <c r="A885" t="s">
        <v>48</v>
      </c>
      <c r="B885" t="s">
        <v>24</v>
      </c>
      <c r="C885">
        <v>69300</v>
      </c>
      <c r="D885">
        <v>4100</v>
      </c>
      <c r="E885" t="s">
        <v>402</v>
      </c>
      <c r="F885" t="s">
        <v>47</v>
      </c>
      <c r="G885" t="s">
        <v>16</v>
      </c>
      <c r="H885">
        <v>2</v>
      </c>
      <c r="I885" t="s">
        <v>17</v>
      </c>
      <c r="J885">
        <v>3</v>
      </c>
      <c r="K885">
        <v>4.6097099999999998</v>
      </c>
      <c r="L885">
        <v>-74.08175</v>
      </c>
    </row>
    <row r="886" spans="1:12" x14ac:dyDescent="0.25">
      <c r="A886" t="s">
        <v>61</v>
      </c>
      <c r="B886" t="s">
        <v>62</v>
      </c>
      <c r="C886">
        <v>452000</v>
      </c>
      <c r="D886">
        <v>24700</v>
      </c>
      <c r="E886" t="s">
        <v>331</v>
      </c>
      <c r="F886" t="s">
        <v>130</v>
      </c>
      <c r="G886" t="s">
        <v>31</v>
      </c>
      <c r="H886">
        <v>5</v>
      </c>
      <c r="I886" t="s">
        <v>32</v>
      </c>
      <c r="J886">
        <v>1</v>
      </c>
      <c r="K886">
        <v>3.4372199999999999</v>
      </c>
      <c r="L886">
        <v>-76.522499999999994</v>
      </c>
    </row>
    <row r="887" spans="1:12" x14ac:dyDescent="0.25">
      <c r="A887" t="s">
        <v>41</v>
      </c>
      <c r="B887" t="s">
        <v>29</v>
      </c>
      <c r="C887">
        <v>1334200</v>
      </c>
      <c r="D887">
        <v>73400</v>
      </c>
      <c r="E887" t="s">
        <v>90</v>
      </c>
      <c r="F887" t="s">
        <v>54</v>
      </c>
      <c r="G887" t="s">
        <v>22</v>
      </c>
      <c r="H887">
        <v>5</v>
      </c>
      <c r="I887" t="s">
        <v>38</v>
      </c>
      <c r="J887">
        <v>1</v>
      </c>
      <c r="K887">
        <v>6.2518399999999996</v>
      </c>
      <c r="L887">
        <v>-75.563590000000005</v>
      </c>
    </row>
    <row r="888" spans="1:12" x14ac:dyDescent="0.25">
      <c r="A888" t="s">
        <v>297</v>
      </c>
      <c r="B888" t="s">
        <v>86</v>
      </c>
      <c r="C888">
        <v>35500</v>
      </c>
      <c r="D888">
        <v>0</v>
      </c>
      <c r="E888" t="s">
        <v>716</v>
      </c>
      <c r="F888" t="s">
        <v>96</v>
      </c>
      <c r="G888" t="s">
        <v>120</v>
      </c>
      <c r="H888">
        <v>4</v>
      </c>
      <c r="I888" t="s">
        <v>17</v>
      </c>
      <c r="J888">
        <v>8</v>
      </c>
      <c r="K888">
        <v>3.8653</v>
      </c>
      <c r="L888">
        <v>-67.923900000000003</v>
      </c>
    </row>
    <row r="889" spans="1:12" x14ac:dyDescent="0.25">
      <c r="A889" t="s">
        <v>45</v>
      </c>
      <c r="B889" t="s">
        <v>29</v>
      </c>
      <c r="C889">
        <v>1542700</v>
      </c>
      <c r="D889">
        <v>80300</v>
      </c>
      <c r="E889" t="s">
        <v>376</v>
      </c>
      <c r="F889" t="s">
        <v>88</v>
      </c>
      <c r="G889" t="s">
        <v>31</v>
      </c>
      <c r="H889">
        <v>4</v>
      </c>
      <c r="I889" t="s">
        <v>17</v>
      </c>
      <c r="J889">
        <v>2</v>
      </c>
      <c r="K889">
        <v>3.4372199999999999</v>
      </c>
      <c r="L889">
        <v>-76.522499999999994</v>
      </c>
    </row>
    <row r="890" spans="1:12" x14ac:dyDescent="0.25">
      <c r="A890" t="s">
        <v>45</v>
      </c>
      <c r="B890" t="s">
        <v>29</v>
      </c>
      <c r="C890">
        <v>1424500</v>
      </c>
      <c r="D890">
        <v>76600</v>
      </c>
      <c r="E890" t="s">
        <v>717</v>
      </c>
      <c r="F890" t="s">
        <v>130</v>
      </c>
      <c r="G890" t="s">
        <v>22</v>
      </c>
      <c r="H890">
        <v>3</v>
      </c>
      <c r="I890" t="s">
        <v>17</v>
      </c>
      <c r="J890">
        <v>2</v>
      </c>
      <c r="K890">
        <v>6.2518399999999996</v>
      </c>
      <c r="L890">
        <v>-75.563590000000005</v>
      </c>
    </row>
    <row r="891" spans="1:12" x14ac:dyDescent="0.25">
      <c r="A891" t="s">
        <v>57</v>
      </c>
      <c r="B891" t="s">
        <v>58</v>
      </c>
      <c r="C891">
        <v>92900</v>
      </c>
      <c r="D891">
        <v>3100</v>
      </c>
      <c r="E891" t="s">
        <v>718</v>
      </c>
      <c r="F891" t="s">
        <v>52</v>
      </c>
      <c r="G891" t="s">
        <v>91</v>
      </c>
      <c r="H891">
        <v>4</v>
      </c>
      <c r="I891" t="s">
        <v>32</v>
      </c>
      <c r="J891">
        <v>1</v>
      </c>
      <c r="K891">
        <v>10.968540000000001</v>
      </c>
      <c r="L891">
        <v>-74.781319999999994</v>
      </c>
    </row>
    <row r="892" spans="1:12" x14ac:dyDescent="0.25">
      <c r="A892" t="s">
        <v>70</v>
      </c>
      <c r="B892" t="s">
        <v>13</v>
      </c>
      <c r="C892">
        <v>2659000</v>
      </c>
      <c r="D892">
        <v>139800</v>
      </c>
      <c r="E892" t="s">
        <v>263</v>
      </c>
      <c r="F892" t="s">
        <v>130</v>
      </c>
      <c r="G892" t="s">
        <v>22</v>
      </c>
      <c r="H892">
        <v>3</v>
      </c>
      <c r="I892" t="s">
        <v>38</v>
      </c>
      <c r="J892">
        <v>1</v>
      </c>
      <c r="K892">
        <v>6.2518399999999996</v>
      </c>
      <c r="L892">
        <v>-75.563590000000005</v>
      </c>
    </row>
    <row r="893" spans="1:12" x14ac:dyDescent="0.25">
      <c r="A893" t="s">
        <v>196</v>
      </c>
      <c r="B893" t="s">
        <v>13</v>
      </c>
      <c r="C893">
        <v>1216700</v>
      </c>
      <c r="D893">
        <v>63000</v>
      </c>
      <c r="E893" t="s">
        <v>719</v>
      </c>
      <c r="F893" t="s">
        <v>160</v>
      </c>
      <c r="G893" t="s">
        <v>16</v>
      </c>
      <c r="H893">
        <v>4</v>
      </c>
      <c r="I893" t="s">
        <v>17</v>
      </c>
      <c r="J893">
        <v>1</v>
      </c>
      <c r="K893">
        <v>4.6097099999999998</v>
      </c>
      <c r="L893">
        <v>-74.08175</v>
      </c>
    </row>
    <row r="894" spans="1:12" x14ac:dyDescent="0.25">
      <c r="A894" t="s">
        <v>48</v>
      </c>
      <c r="B894" t="s">
        <v>24</v>
      </c>
      <c r="C894">
        <v>88000</v>
      </c>
      <c r="D894">
        <v>2900</v>
      </c>
      <c r="E894" t="s">
        <v>720</v>
      </c>
      <c r="F894" t="s">
        <v>21</v>
      </c>
      <c r="G894" t="s">
        <v>16</v>
      </c>
      <c r="H894">
        <v>5</v>
      </c>
      <c r="I894" t="s">
        <v>17</v>
      </c>
      <c r="J894">
        <v>2</v>
      </c>
      <c r="K894">
        <v>4.6097099999999998</v>
      </c>
      <c r="L894">
        <v>-74.08175</v>
      </c>
    </row>
    <row r="895" spans="1:12" x14ac:dyDescent="0.25">
      <c r="A895" t="s">
        <v>133</v>
      </c>
      <c r="B895" t="s">
        <v>24</v>
      </c>
      <c r="C895">
        <v>15200</v>
      </c>
      <c r="D895">
        <v>1500</v>
      </c>
      <c r="E895" t="s">
        <v>721</v>
      </c>
      <c r="F895" t="s">
        <v>26</v>
      </c>
      <c r="G895" t="s">
        <v>161</v>
      </c>
      <c r="H895">
        <v>4</v>
      </c>
      <c r="I895" t="s">
        <v>17</v>
      </c>
      <c r="J895">
        <v>1</v>
      </c>
      <c r="K895">
        <v>7.1253900000000003</v>
      </c>
      <c r="L895">
        <v>-73.119799999999998</v>
      </c>
    </row>
    <row r="896" spans="1:12" x14ac:dyDescent="0.25">
      <c r="A896" t="s">
        <v>23</v>
      </c>
      <c r="B896" t="s">
        <v>24</v>
      </c>
      <c r="C896">
        <v>164400</v>
      </c>
      <c r="D896">
        <v>6900</v>
      </c>
      <c r="E896" t="s">
        <v>722</v>
      </c>
      <c r="F896" t="s">
        <v>54</v>
      </c>
      <c r="G896" t="s">
        <v>201</v>
      </c>
      <c r="H896">
        <v>5</v>
      </c>
      <c r="I896" t="s">
        <v>146</v>
      </c>
      <c r="J896">
        <v>1</v>
      </c>
      <c r="K896">
        <v>11.54444</v>
      </c>
      <c r="L896">
        <v>-72.907219999999995</v>
      </c>
    </row>
    <row r="897" spans="1:12" x14ac:dyDescent="0.25">
      <c r="A897" t="s">
        <v>148</v>
      </c>
      <c r="B897" t="s">
        <v>13</v>
      </c>
      <c r="C897">
        <v>1947500</v>
      </c>
      <c r="D897">
        <v>108400</v>
      </c>
      <c r="E897" t="s">
        <v>723</v>
      </c>
      <c r="F897" t="s">
        <v>130</v>
      </c>
      <c r="G897" t="s">
        <v>91</v>
      </c>
      <c r="H897">
        <v>5</v>
      </c>
      <c r="I897" t="s">
        <v>17</v>
      </c>
      <c r="J897">
        <v>10</v>
      </c>
      <c r="K897">
        <v>10.968540000000001</v>
      </c>
      <c r="L897">
        <v>-74.781319999999994</v>
      </c>
    </row>
    <row r="898" spans="1:12" x14ac:dyDescent="0.25">
      <c r="A898" t="s">
        <v>45</v>
      </c>
      <c r="B898" t="s">
        <v>29</v>
      </c>
      <c r="C898">
        <v>1572800</v>
      </c>
      <c r="D898">
        <v>84300</v>
      </c>
      <c r="E898" t="s">
        <v>724</v>
      </c>
      <c r="F898" t="s">
        <v>21</v>
      </c>
      <c r="G898" t="s">
        <v>60</v>
      </c>
      <c r="H898">
        <v>1</v>
      </c>
      <c r="I898" t="s">
        <v>17</v>
      </c>
      <c r="J898">
        <v>10</v>
      </c>
      <c r="K898">
        <v>4.8133299999999997</v>
      </c>
      <c r="L898">
        <v>-75.696110000000004</v>
      </c>
    </row>
    <row r="899" spans="1:12" x14ac:dyDescent="0.25">
      <c r="A899" t="s">
        <v>103</v>
      </c>
      <c r="B899" t="s">
        <v>13</v>
      </c>
      <c r="C899">
        <v>266000</v>
      </c>
      <c r="D899">
        <v>12400</v>
      </c>
      <c r="E899" t="s">
        <v>725</v>
      </c>
      <c r="F899" t="s">
        <v>130</v>
      </c>
      <c r="G899" t="s">
        <v>22</v>
      </c>
      <c r="H899">
        <v>3</v>
      </c>
      <c r="I899" t="s">
        <v>17</v>
      </c>
      <c r="J899">
        <v>5</v>
      </c>
      <c r="K899">
        <v>6.2518399999999996</v>
      </c>
      <c r="L899">
        <v>-75.563590000000005</v>
      </c>
    </row>
    <row r="900" spans="1:12" x14ac:dyDescent="0.25">
      <c r="A900" t="s">
        <v>12</v>
      </c>
      <c r="B900" t="s">
        <v>13</v>
      </c>
      <c r="C900">
        <v>130500</v>
      </c>
      <c r="D900">
        <v>5100</v>
      </c>
      <c r="E900" t="s">
        <v>197</v>
      </c>
      <c r="F900" t="s">
        <v>52</v>
      </c>
      <c r="G900" t="s">
        <v>16</v>
      </c>
      <c r="H900">
        <v>5</v>
      </c>
      <c r="I900" t="s">
        <v>32</v>
      </c>
      <c r="J900">
        <v>1</v>
      </c>
      <c r="K900">
        <v>4.6097099999999998</v>
      </c>
      <c r="L900">
        <v>-74.08175</v>
      </c>
    </row>
    <row r="901" spans="1:12" x14ac:dyDescent="0.25">
      <c r="A901" t="s">
        <v>103</v>
      </c>
      <c r="B901" t="s">
        <v>13</v>
      </c>
      <c r="C901">
        <v>280000</v>
      </c>
      <c r="D901">
        <v>13100</v>
      </c>
      <c r="E901" t="s">
        <v>206</v>
      </c>
      <c r="F901" t="s">
        <v>88</v>
      </c>
      <c r="G901" t="s">
        <v>278</v>
      </c>
      <c r="H901">
        <v>5</v>
      </c>
      <c r="I901" t="s">
        <v>17</v>
      </c>
      <c r="J901">
        <v>3</v>
      </c>
      <c r="K901">
        <v>-4.2152799999999999</v>
      </c>
      <c r="L901">
        <v>-69.940560000000005</v>
      </c>
    </row>
    <row r="902" spans="1:12" x14ac:dyDescent="0.25">
      <c r="A902" t="s">
        <v>57</v>
      </c>
      <c r="B902" t="s">
        <v>58</v>
      </c>
      <c r="C902">
        <v>63000</v>
      </c>
      <c r="D902">
        <v>3800</v>
      </c>
      <c r="E902" t="s">
        <v>372</v>
      </c>
      <c r="F902" t="s">
        <v>43</v>
      </c>
      <c r="G902" t="s">
        <v>16</v>
      </c>
      <c r="H902">
        <v>5</v>
      </c>
      <c r="I902" t="s">
        <v>32</v>
      </c>
      <c r="J902">
        <v>1</v>
      </c>
      <c r="K902">
        <v>4.6097099999999998</v>
      </c>
      <c r="L902">
        <v>-74.08175</v>
      </c>
    </row>
    <row r="903" spans="1:12" x14ac:dyDescent="0.25">
      <c r="A903" t="s">
        <v>122</v>
      </c>
      <c r="B903" t="s">
        <v>29</v>
      </c>
      <c r="C903">
        <v>979000</v>
      </c>
      <c r="D903">
        <v>50300</v>
      </c>
      <c r="E903" t="s">
        <v>191</v>
      </c>
      <c r="F903" t="s">
        <v>96</v>
      </c>
      <c r="G903" t="s">
        <v>44</v>
      </c>
      <c r="H903">
        <v>3</v>
      </c>
      <c r="I903" t="s">
        <v>17</v>
      </c>
      <c r="J903">
        <v>1</v>
      </c>
      <c r="K903">
        <v>11.240790000000001</v>
      </c>
      <c r="L903">
        <v>-74.199039999999997</v>
      </c>
    </row>
    <row r="904" spans="1:12" x14ac:dyDescent="0.25">
      <c r="A904" t="s">
        <v>68</v>
      </c>
      <c r="B904" t="s">
        <v>24</v>
      </c>
      <c r="C904">
        <v>23100</v>
      </c>
      <c r="D904">
        <v>1400</v>
      </c>
      <c r="E904" t="s">
        <v>726</v>
      </c>
      <c r="F904" t="s">
        <v>26</v>
      </c>
      <c r="G904" t="s">
        <v>22</v>
      </c>
      <c r="H904">
        <v>2</v>
      </c>
      <c r="I904" t="s">
        <v>17</v>
      </c>
      <c r="J904">
        <v>2</v>
      </c>
      <c r="K904">
        <v>6.2518399999999996</v>
      </c>
      <c r="L904">
        <v>-75.563590000000005</v>
      </c>
    </row>
    <row r="905" spans="1:12" x14ac:dyDescent="0.25">
      <c r="A905" t="s">
        <v>68</v>
      </c>
      <c r="B905" t="s">
        <v>24</v>
      </c>
      <c r="C905">
        <v>20500</v>
      </c>
      <c r="D905">
        <v>0</v>
      </c>
      <c r="E905" t="s">
        <v>622</v>
      </c>
      <c r="F905" t="s">
        <v>52</v>
      </c>
      <c r="G905" t="s">
        <v>16</v>
      </c>
      <c r="H905">
        <v>5</v>
      </c>
      <c r="I905" t="s">
        <v>17</v>
      </c>
      <c r="J905">
        <v>3</v>
      </c>
      <c r="K905">
        <v>4.6097099999999998</v>
      </c>
      <c r="L905">
        <v>-74.08175</v>
      </c>
    </row>
    <row r="906" spans="1:12" x14ac:dyDescent="0.25">
      <c r="A906" t="s">
        <v>41</v>
      </c>
      <c r="B906" t="s">
        <v>29</v>
      </c>
      <c r="C906">
        <v>1111400</v>
      </c>
      <c r="D906">
        <v>57400</v>
      </c>
      <c r="E906" t="s">
        <v>322</v>
      </c>
      <c r="F906" t="s">
        <v>93</v>
      </c>
      <c r="G906" t="s">
        <v>16</v>
      </c>
      <c r="H906">
        <v>5</v>
      </c>
      <c r="I906" t="s">
        <v>17</v>
      </c>
      <c r="J906">
        <v>2</v>
      </c>
      <c r="K906">
        <v>4.6097099999999998</v>
      </c>
      <c r="L906">
        <v>-74.08175</v>
      </c>
    </row>
    <row r="907" spans="1:12" x14ac:dyDescent="0.25">
      <c r="A907" t="s">
        <v>84</v>
      </c>
      <c r="B907" t="s">
        <v>58</v>
      </c>
      <c r="C907">
        <v>114100</v>
      </c>
      <c r="D907">
        <v>6300</v>
      </c>
      <c r="E907" t="s">
        <v>727</v>
      </c>
      <c r="F907" t="s">
        <v>76</v>
      </c>
      <c r="G907" t="s">
        <v>16</v>
      </c>
      <c r="H907">
        <v>5</v>
      </c>
      <c r="I907" t="s">
        <v>17</v>
      </c>
      <c r="J907">
        <v>10</v>
      </c>
      <c r="K907">
        <v>4.6097099999999998</v>
      </c>
      <c r="L907">
        <v>-74.08175</v>
      </c>
    </row>
    <row r="908" spans="1:12" x14ac:dyDescent="0.25">
      <c r="A908" t="s">
        <v>124</v>
      </c>
      <c r="B908" t="s">
        <v>19</v>
      </c>
      <c r="C908">
        <v>658700</v>
      </c>
      <c r="D908">
        <v>39900</v>
      </c>
      <c r="E908" t="s">
        <v>612</v>
      </c>
      <c r="F908" t="s">
        <v>43</v>
      </c>
      <c r="G908" t="s">
        <v>126</v>
      </c>
      <c r="H908">
        <v>5</v>
      </c>
      <c r="I908" t="s">
        <v>17</v>
      </c>
      <c r="J908">
        <v>14</v>
      </c>
      <c r="K908">
        <v>7.89391</v>
      </c>
      <c r="L908">
        <v>-72.507819999999995</v>
      </c>
    </row>
    <row r="909" spans="1:12" x14ac:dyDescent="0.25">
      <c r="A909" t="s">
        <v>50</v>
      </c>
      <c r="B909" t="s">
        <v>29</v>
      </c>
      <c r="C909">
        <v>2502400</v>
      </c>
      <c r="D909">
        <v>131400</v>
      </c>
      <c r="E909" t="s">
        <v>550</v>
      </c>
      <c r="F909" t="s">
        <v>35</v>
      </c>
      <c r="G909" t="s">
        <v>60</v>
      </c>
      <c r="H909">
        <v>4</v>
      </c>
      <c r="I909" t="s">
        <v>17</v>
      </c>
      <c r="J909">
        <v>1</v>
      </c>
      <c r="K909">
        <v>4.8133299999999997</v>
      </c>
      <c r="L909">
        <v>-75.696110000000004</v>
      </c>
    </row>
    <row r="910" spans="1:12" x14ac:dyDescent="0.25">
      <c r="A910" t="s">
        <v>164</v>
      </c>
      <c r="B910" t="s">
        <v>13</v>
      </c>
      <c r="C910">
        <v>203500</v>
      </c>
      <c r="D910">
        <v>17700</v>
      </c>
      <c r="E910" t="s">
        <v>372</v>
      </c>
      <c r="F910" t="s">
        <v>21</v>
      </c>
      <c r="G910" t="s">
        <v>22</v>
      </c>
      <c r="H910">
        <v>2</v>
      </c>
      <c r="I910" t="s">
        <v>17</v>
      </c>
      <c r="J910">
        <v>6</v>
      </c>
      <c r="K910">
        <v>6.2518399999999996</v>
      </c>
      <c r="L910">
        <v>-75.563590000000005</v>
      </c>
    </row>
    <row r="911" spans="1:12" x14ac:dyDescent="0.25">
      <c r="A911" t="s">
        <v>124</v>
      </c>
      <c r="B911" t="s">
        <v>19</v>
      </c>
      <c r="C911">
        <v>684300</v>
      </c>
      <c r="D911">
        <v>36800</v>
      </c>
      <c r="E911" t="s">
        <v>725</v>
      </c>
      <c r="F911" t="s">
        <v>26</v>
      </c>
      <c r="G911" t="s">
        <v>16</v>
      </c>
      <c r="H911">
        <v>5</v>
      </c>
      <c r="I911" t="s">
        <v>17</v>
      </c>
      <c r="J911">
        <v>1</v>
      </c>
      <c r="K911">
        <v>4.6097099999999998</v>
      </c>
      <c r="L911">
        <v>-74.08175</v>
      </c>
    </row>
    <row r="912" spans="1:12" x14ac:dyDescent="0.25">
      <c r="A912" t="s">
        <v>127</v>
      </c>
      <c r="B912" t="s">
        <v>13</v>
      </c>
      <c r="C912">
        <v>908100</v>
      </c>
      <c r="D912">
        <v>54000</v>
      </c>
      <c r="E912" t="s">
        <v>728</v>
      </c>
      <c r="F912" t="s">
        <v>52</v>
      </c>
      <c r="G912" t="s">
        <v>31</v>
      </c>
      <c r="H912">
        <v>4</v>
      </c>
      <c r="I912" t="s">
        <v>32</v>
      </c>
      <c r="J912">
        <v>1</v>
      </c>
      <c r="K912">
        <v>3.4372199999999999</v>
      </c>
      <c r="L912">
        <v>-76.522499999999994</v>
      </c>
    </row>
    <row r="913" spans="1:12" x14ac:dyDescent="0.25">
      <c r="A913" t="s">
        <v>36</v>
      </c>
      <c r="B913" t="s">
        <v>24</v>
      </c>
      <c r="C913">
        <v>29500</v>
      </c>
      <c r="D913">
        <v>2100</v>
      </c>
      <c r="E913" t="s">
        <v>478</v>
      </c>
      <c r="F913" t="s">
        <v>96</v>
      </c>
      <c r="G913" t="s">
        <v>16</v>
      </c>
      <c r="H913">
        <v>5</v>
      </c>
      <c r="I913" t="s">
        <v>17</v>
      </c>
      <c r="J913">
        <v>10</v>
      </c>
      <c r="K913">
        <v>4.6097099999999998</v>
      </c>
      <c r="L913">
        <v>-74.08175</v>
      </c>
    </row>
    <row r="914" spans="1:12" x14ac:dyDescent="0.25">
      <c r="A914" t="s">
        <v>74</v>
      </c>
      <c r="B914" t="s">
        <v>62</v>
      </c>
      <c r="C914">
        <v>27000</v>
      </c>
      <c r="D914">
        <v>2500</v>
      </c>
      <c r="E914" t="s">
        <v>729</v>
      </c>
      <c r="F914" t="s">
        <v>47</v>
      </c>
      <c r="G914" t="s">
        <v>16</v>
      </c>
      <c r="H914">
        <v>3</v>
      </c>
      <c r="I914" t="s">
        <v>17</v>
      </c>
      <c r="J914">
        <v>7</v>
      </c>
      <c r="K914">
        <v>4.6097099999999998</v>
      </c>
      <c r="L914">
        <v>-74.08175</v>
      </c>
    </row>
    <row r="915" spans="1:12" x14ac:dyDescent="0.25">
      <c r="A915" t="s">
        <v>82</v>
      </c>
      <c r="B915" t="s">
        <v>58</v>
      </c>
      <c r="C915">
        <v>58600</v>
      </c>
      <c r="D915">
        <v>1300</v>
      </c>
      <c r="E915" t="s">
        <v>469</v>
      </c>
      <c r="F915" t="s">
        <v>76</v>
      </c>
      <c r="G915" t="s">
        <v>31</v>
      </c>
      <c r="H915">
        <v>5</v>
      </c>
      <c r="I915" t="s">
        <v>17</v>
      </c>
      <c r="J915">
        <v>1</v>
      </c>
      <c r="K915">
        <v>3.4372199999999999</v>
      </c>
      <c r="L915">
        <v>-76.522499999999994</v>
      </c>
    </row>
    <row r="916" spans="1:12" x14ac:dyDescent="0.25">
      <c r="A916" t="s">
        <v>67</v>
      </c>
      <c r="B916" t="s">
        <v>62</v>
      </c>
      <c r="C916">
        <v>53400</v>
      </c>
      <c r="D916">
        <v>3100</v>
      </c>
      <c r="E916" t="s">
        <v>590</v>
      </c>
      <c r="F916" t="s">
        <v>47</v>
      </c>
      <c r="G916" t="s">
        <v>16</v>
      </c>
      <c r="H916">
        <v>5</v>
      </c>
      <c r="I916" t="s">
        <v>32</v>
      </c>
      <c r="J916">
        <v>1</v>
      </c>
      <c r="K916">
        <v>4.6097099999999998</v>
      </c>
      <c r="L916">
        <v>-74.08175</v>
      </c>
    </row>
    <row r="917" spans="1:12" x14ac:dyDescent="0.25">
      <c r="A917" t="s">
        <v>103</v>
      </c>
      <c r="B917" t="s">
        <v>13</v>
      </c>
      <c r="C917">
        <v>366800</v>
      </c>
      <c r="D917">
        <v>17700</v>
      </c>
      <c r="E917" t="s">
        <v>730</v>
      </c>
      <c r="F917" t="s">
        <v>43</v>
      </c>
      <c r="G917" t="s">
        <v>16</v>
      </c>
      <c r="H917">
        <v>5</v>
      </c>
      <c r="I917" t="s">
        <v>17</v>
      </c>
      <c r="J917">
        <v>2</v>
      </c>
      <c r="K917">
        <v>4.6097099999999998</v>
      </c>
      <c r="L917">
        <v>-74.08175</v>
      </c>
    </row>
    <row r="918" spans="1:12" x14ac:dyDescent="0.25">
      <c r="A918" t="s">
        <v>133</v>
      </c>
      <c r="B918" t="s">
        <v>24</v>
      </c>
      <c r="C918">
        <v>14700</v>
      </c>
      <c r="D918">
        <v>0</v>
      </c>
      <c r="E918" t="s">
        <v>587</v>
      </c>
      <c r="F918" t="s">
        <v>76</v>
      </c>
      <c r="G918" t="s">
        <v>31</v>
      </c>
      <c r="H918">
        <v>5</v>
      </c>
      <c r="I918" t="s">
        <v>17</v>
      </c>
      <c r="J918">
        <v>4</v>
      </c>
      <c r="K918">
        <v>3.4372199999999999</v>
      </c>
      <c r="L918">
        <v>-76.522499999999994</v>
      </c>
    </row>
    <row r="919" spans="1:12" x14ac:dyDescent="0.25">
      <c r="A919" t="s">
        <v>18</v>
      </c>
      <c r="B919" t="s">
        <v>19</v>
      </c>
      <c r="C919">
        <v>322800</v>
      </c>
      <c r="D919">
        <v>15400</v>
      </c>
      <c r="E919" t="s">
        <v>66</v>
      </c>
      <c r="F919" t="s">
        <v>93</v>
      </c>
      <c r="G919" t="s">
        <v>16</v>
      </c>
      <c r="H919">
        <v>5</v>
      </c>
      <c r="I919" t="s">
        <v>17</v>
      </c>
      <c r="J919">
        <v>1</v>
      </c>
      <c r="K919">
        <v>4.6097099999999998</v>
      </c>
      <c r="L919">
        <v>-74.08175</v>
      </c>
    </row>
    <row r="920" spans="1:12" x14ac:dyDescent="0.25">
      <c r="A920" t="s">
        <v>118</v>
      </c>
      <c r="B920" t="s">
        <v>86</v>
      </c>
      <c r="C920">
        <v>668100</v>
      </c>
      <c r="D920">
        <v>40400</v>
      </c>
      <c r="E920" t="s">
        <v>176</v>
      </c>
      <c r="F920" t="s">
        <v>52</v>
      </c>
      <c r="G920" t="s">
        <v>16</v>
      </c>
      <c r="H920">
        <v>5</v>
      </c>
      <c r="I920" t="s">
        <v>17</v>
      </c>
      <c r="J920">
        <v>1</v>
      </c>
      <c r="K920">
        <v>4.6097099999999998</v>
      </c>
      <c r="L920">
        <v>-74.08175</v>
      </c>
    </row>
    <row r="921" spans="1:12" x14ac:dyDescent="0.25">
      <c r="A921" t="s">
        <v>184</v>
      </c>
      <c r="B921" t="s">
        <v>86</v>
      </c>
      <c r="C921">
        <v>320700</v>
      </c>
      <c r="D921">
        <v>15300</v>
      </c>
      <c r="E921" t="s">
        <v>362</v>
      </c>
      <c r="F921" t="s">
        <v>26</v>
      </c>
      <c r="G921" t="s">
        <v>16</v>
      </c>
      <c r="H921">
        <v>5</v>
      </c>
      <c r="I921" t="s">
        <v>17</v>
      </c>
      <c r="J921">
        <v>5</v>
      </c>
      <c r="K921">
        <v>4.6097099999999998</v>
      </c>
      <c r="L921">
        <v>-74.08175</v>
      </c>
    </row>
    <row r="922" spans="1:12" x14ac:dyDescent="0.25">
      <c r="A922" t="s">
        <v>144</v>
      </c>
      <c r="B922" t="s">
        <v>65</v>
      </c>
      <c r="C922">
        <v>47400</v>
      </c>
      <c r="D922">
        <v>0</v>
      </c>
      <c r="E922" t="s">
        <v>731</v>
      </c>
      <c r="F922" t="s">
        <v>52</v>
      </c>
      <c r="G922" t="s">
        <v>16</v>
      </c>
      <c r="H922">
        <v>4</v>
      </c>
      <c r="I922" t="s">
        <v>17</v>
      </c>
      <c r="J922">
        <v>1</v>
      </c>
      <c r="K922">
        <v>4.6097099999999998</v>
      </c>
      <c r="L922">
        <v>-74.08175</v>
      </c>
    </row>
    <row r="923" spans="1:12" x14ac:dyDescent="0.25">
      <c r="A923" t="s">
        <v>74</v>
      </c>
      <c r="B923" t="s">
        <v>62</v>
      </c>
      <c r="C923">
        <v>40100</v>
      </c>
      <c r="D923">
        <v>2500</v>
      </c>
      <c r="E923" t="s">
        <v>732</v>
      </c>
      <c r="F923" t="s">
        <v>93</v>
      </c>
      <c r="G923" t="s">
        <v>16</v>
      </c>
      <c r="H923">
        <v>4</v>
      </c>
      <c r="I923" t="s">
        <v>32</v>
      </c>
      <c r="J923">
        <v>1</v>
      </c>
      <c r="K923">
        <v>4.6097099999999998</v>
      </c>
      <c r="L923">
        <v>-74.08175</v>
      </c>
    </row>
    <row r="924" spans="1:12" x14ac:dyDescent="0.25">
      <c r="A924" t="s">
        <v>61</v>
      </c>
      <c r="B924" t="s">
        <v>62</v>
      </c>
      <c r="C924">
        <v>661400</v>
      </c>
      <c r="D924">
        <v>35400</v>
      </c>
      <c r="E924" t="s">
        <v>614</v>
      </c>
      <c r="F924" t="s">
        <v>52</v>
      </c>
      <c r="G924" t="s">
        <v>16</v>
      </c>
      <c r="H924">
        <v>5</v>
      </c>
      <c r="I924" t="s">
        <v>17</v>
      </c>
      <c r="J924">
        <v>1</v>
      </c>
      <c r="K924">
        <v>4.6097099999999998</v>
      </c>
      <c r="L924">
        <v>-74.08175</v>
      </c>
    </row>
    <row r="925" spans="1:12" x14ac:dyDescent="0.25">
      <c r="A925" t="s">
        <v>98</v>
      </c>
      <c r="B925" t="s">
        <v>19</v>
      </c>
      <c r="C925">
        <v>397300</v>
      </c>
      <c r="D925">
        <v>19300</v>
      </c>
      <c r="E925" t="s">
        <v>257</v>
      </c>
      <c r="F925" t="s">
        <v>160</v>
      </c>
      <c r="G925" t="s">
        <v>16</v>
      </c>
      <c r="H925">
        <v>5</v>
      </c>
      <c r="I925" t="s">
        <v>17</v>
      </c>
      <c r="J925">
        <v>2</v>
      </c>
      <c r="K925">
        <v>4.6097099999999998</v>
      </c>
      <c r="L925">
        <v>-74.08175</v>
      </c>
    </row>
    <row r="926" spans="1:12" x14ac:dyDescent="0.25">
      <c r="A926" t="s">
        <v>61</v>
      </c>
      <c r="B926" t="s">
        <v>62</v>
      </c>
      <c r="C926">
        <v>388000</v>
      </c>
      <c r="D926">
        <v>18800</v>
      </c>
      <c r="E926" t="s">
        <v>658</v>
      </c>
      <c r="F926" t="s">
        <v>52</v>
      </c>
      <c r="G926" t="s">
        <v>22</v>
      </c>
      <c r="H926">
        <v>1</v>
      </c>
      <c r="I926" t="s">
        <v>17</v>
      </c>
      <c r="J926">
        <v>2</v>
      </c>
      <c r="K926">
        <v>6.2518399999999996</v>
      </c>
      <c r="L926">
        <v>-75.563590000000005</v>
      </c>
    </row>
    <row r="927" spans="1:12" x14ac:dyDescent="0.25">
      <c r="A927" t="s">
        <v>184</v>
      </c>
      <c r="B927" t="s">
        <v>86</v>
      </c>
      <c r="C927">
        <v>234300</v>
      </c>
      <c r="D927">
        <v>12900</v>
      </c>
      <c r="E927" t="s">
        <v>419</v>
      </c>
      <c r="F927" t="s">
        <v>52</v>
      </c>
      <c r="G927" t="s">
        <v>22</v>
      </c>
      <c r="H927">
        <v>5</v>
      </c>
      <c r="I927" t="s">
        <v>32</v>
      </c>
      <c r="J927">
        <v>1</v>
      </c>
      <c r="K927">
        <v>6.2518399999999996</v>
      </c>
      <c r="L927">
        <v>-75.563590000000005</v>
      </c>
    </row>
    <row r="928" spans="1:12" x14ac:dyDescent="0.25">
      <c r="A928" t="s">
        <v>113</v>
      </c>
      <c r="B928" t="s">
        <v>24</v>
      </c>
      <c r="C928">
        <v>17800</v>
      </c>
      <c r="D928">
        <v>5600</v>
      </c>
      <c r="E928" t="s">
        <v>522</v>
      </c>
      <c r="F928" t="s">
        <v>26</v>
      </c>
      <c r="G928" t="s">
        <v>16</v>
      </c>
      <c r="H928">
        <v>5</v>
      </c>
      <c r="I928" t="s">
        <v>17</v>
      </c>
      <c r="J928">
        <v>1</v>
      </c>
      <c r="K928">
        <v>4.6097099999999998</v>
      </c>
      <c r="L928">
        <v>-74.08175</v>
      </c>
    </row>
    <row r="929" spans="1:12" x14ac:dyDescent="0.25">
      <c r="A929" t="s">
        <v>33</v>
      </c>
      <c r="B929" t="s">
        <v>19</v>
      </c>
      <c r="C929">
        <v>250300</v>
      </c>
      <c r="D929">
        <v>11500</v>
      </c>
      <c r="E929" t="s">
        <v>688</v>
      </c>
      <c r="F929" t="s">
        <v>35</v>
      </c>
      <c r="G929" t="s">
        <v>16</v>
      </c>
      <c r="H929">
        <v>5</v>
      </c>
      <c r="I929" t="s">
        <v>17</v>
      </c>
      <c r="J929">
        <v>5</v>
      </c>
      <c r="K929">
        <v>4.6097099999999998</v>
      </c>
      <c r="L929">
        <v>-74.08175</v>
      </c>
    </row>
    <row r="930" spans="1:12" x14ac:dyDescent="0.25">
      <c r="A930" t="s">
        <v>45</v>
      </c>
      <c r="B930" t="s">
        <v>29</v>
      </c>
      <c r="C930">
        <v>1438900</v>
      </c>
      <c r="D930">
        <v>74800</v>
      </c>
      <c r="E930" t="s">
        <v>106</v>
      </c>
      <c r="F930" t="s">
        <v>130</v>
      </c>
      <c r="G930" t="s">
        <v>31</v>
      </c>
      <c r="H930">
        <v>5</v>
      </c>
      <c r="I930" t="s">
        <v>17</v>
      </c>
      <c r="J930">
        <v>1</v>
      </c>
      <c r="K930">
        <v>3.4372199999999999</v>
      </c>
      <c r="L930">
        <v>-76.522499999999994</v>
      </c>
    </row>
    <row r="931" spans="1:12" x14ac:dyDescent="0.25">
      <c r="A931" t="s">
        <v>89</v>
      </c>
      <c r="B931" t="s">
        <v>62</v>
      </c>
      <c r="C931">
        <v>19000</v>
      </c>
      <c r="D931">
        <v>0</v>
      </c>
      <c r="E931" t="s">
        <v>733</v>
      </c>
      <c r="F931" t="s">
        <v>15</v>
      </c>
      <c r="G931" t="s">
        <v>16</v>
      </c>
      <c r="H931">
        <v>3</v>
      </c>
      <c r="I931" t="s">
        <v>17</v>
      </c>
      <c r="J931">
        <v>2</v>
      </c>
      <c r="K931">
        <v>4.6097099999999998</v>
      </c>
      <c r="L931">
        <v>-74.08175</v>
      </c>
    </row>
    <row r="932" spans="1:12" x14ac:dyDescent="0.25">
      <c r="A932" t="s">
        <v>135</v>
      </c>
      <c r="B932" t="s">
        <v>58</v>
      </c>
      <c r="C932">
        <v>29900</v>
      </c>
      <c r="D932">
        <v>0</v>
      </c>
      <c r="E932" t="s">
        <v>734</v>
      </c>
      <c r="F932" t="s">
        <v>35</v>
      </c>
      <c r="G932" t="s">
        <v>22</v>
      </c>
      <c r="H932">
        <v>5</v>
      </c>
      <c r="I932" t="s">
        <v>32</v>
      </c>
      <c r="J932">
        <v>1</v>
      </c>
      <c r="K932">
        <v>6.2518399999999996</v>
      </c>
      <c r="L932">
        <v>-75.563590000000005</v>
      </c>
    </row>
    <row r="933" spans="1:12" x14ac:dyDescent="0.25">
      <c r="A933" t="s">
        <v>144</v>
      </c>
      <c r="B933" t="s">
        <v>65</v>
      </c>
      <c r="C933">
        <v>46600</v>
      </c>
      <c r="D933">
        <v>7300</v>
      </c>
      <c r="E933" t="s">
        <v>735</v>
      </c>
      <c r="F933" t="s">
        <v>26</v>
      </c>
      <c r="G933" t="s">
        <v>16</v>
      </c>
      <c r="H933">
        <v>3</v>
      </c>
      <c r="I933" t="s">
        <v>17</v>
      </c>
      <c r="J933">
        <v>6</v>
      </c>
      <c r="K933">
        <v>4.6097099999999998</v>
      </c>
      <c r="L933">
        <v>-74.08175</v>
      </c>
    </row>
    <row r="934" spans="1:12" x14ac:dyDescent="0.25">
      <c r="A934" t="s">
        <v>45</v>
      </c>
      <c r="B934" t="s">
        <v>29</v>
      </c>
      <c r="C934">
        <v>1334300</v>
      </c>
      <c r="D934">
        <v>69200</v>
      </c>
      <c r="E934" t="s">
        <v>549</v>
      </c>
      <c r="F934" t="s">
        <v>54</v>
      </c>
      <c r="G934" t="s">
        <v>31</v>
      </c>
      <c r="H934">
        <v>3</v>
      </c>
      <c r="I934" t="s">
        <v>17</v>
      </c>
      <c r="J934">
        <v>2</v>
      </c>
      <c r="K934">
        <v>3.4372199999999999</v>
      </c>
      <c r="L934">
        <v>-76.522499999999994</v>
      </c>
    </row>
    <row r="935" spans="1:12" x14ac:dyDescent="0.25">
      <c r="A935" t="s">
        <v>78</v>
      </c>
      <c r="B935" t="s">
        <v>19</v>
      </c>
      <c r="C935">
        <v>321700</v>
      </c>
      <c r="D935">
        <v>15300</v>
      </c>
      <c r="E935" t="s">
        <v>345</v>
      </c>
      <c r="F935" t="s">
        <v>43</v>
      </c>
      <c r="G935" t="s">
        <v>16</v>
      </c>
      <c r="H935">
        <v>5</v>
      </c>
      <c r="I935" t="s">
        <v>17</v>
      </c>
      <c r="J935">
        <v>4</v>
      </c>
      <c r="K935">
        <v>4.6097099999999998</v>
      </c>
      <c r="L935">
        <v>-74.08175</v>
      </c>
    </row>
    <row r="936" spans="1:12" x14ac:dyDescent="0.25">
      <c r="A936" t="s">
        <v>158</v>
      </c>
      <c r="B936" t="s">
        <v>62</v>
      </c>
      <c r="C936">
        <v>57500</v>
      </c>
      <c r="D936">
        <v>3300</v>
      </c>
      <c r="E936" t="s">
        <v>312</v>
      </c>
      <c r="F936" t="s">
        <v>21</v>
      </c>
      <c r="G936" t="s">
        <v>161</v>
      </c>
      <c r="H936">
        <v>5</v>
      </c>
      <c r="I936" t="s">
        <v>17</v>
      </c>
      <c r="J936">
        <v>10</v>
      </c>
      <c r="K936">
        <v>7.1253900000000003</v>
      </c>
      <c r="L936">
        <v>-73.119799999999998</v>
      </c>
    </row>
    <row r="937" spans="1:12" x14ac:dyDescent="0.25">
      <c r="A937" t="s">
        <v>74</v>
      </c>
      <c r="B937" t="s">
        <v>62</v>
      </c>
      <c r="C937">
        <v>51900</v>
      </c>
      <c r="D937">
        <v>3300</v>
      </c>
      <c r="E937" t="s">
        <v>736</v>
      </c>
      <c r="F937" t="s">
        <v>26</v>
      </c>
      <c r="G937" t="s">
        <v>16</v>
      </c>
      <c r="H937">
        <v>5</v>
      </c>
      <c r="I937" t="s">
        <v>32</v>
      </c>
      <c r="J937">
        <v>1</v>
      </c>
      <c r="K937">
        <v>4.6097099999999998</v>
      </c>
      <c r="L937">
        <v>-74.08175</v>
      </c>
    </row>
    <row r="938" spans="1:12" x14ac:dyDescent="0.25">
      <c r="A938" t="s">
        <v>82</v>
      </c>
      <c r="B938" t="s">
        <v>58</v>
      </c>
      <c r="C938">
        <v>49100</v>
      </c>
      <c r="D938">
        <v>3000</v>
      </c>
      <c r="E938" t="s">
        <v>612</v>
      </c>
      <c r="F938" t="s">
        <v>15</v>
      </c>
      <c r="G938" t="s">
        <v>16</v>
      </c>
      <c r="H938">
        <v>5</v>
      </c>
      <c r="I938" t="s">
        <v>17</v>
      </c>
      <c r="J938">
        <v>1</v>
      </c>
      <c r="K938">
        <v>4.6097099999999998</v>
      </c>
      <c r="L938">
        <v>-74.08175</v>
      </c>
    </row>
    <row r="939" spans="1:12" x14ac:dyDescent="0.25">
      <c r="A939" t="s">
        <v>113</v>
      </c>
      <c r="B939" t="s">
        <v>24</v>
      </c>
      <c r="C939">
        <v>16300</v>
      </c>
      <c r="D939">
        <v>0</v>
      </c>
      <c r="E939" t="s">
        <v>737</v>
      </c>
      <c r="F939" t="s">
        <v>76</v>
      </c>
      <c r="G939" t="s">
        <v>22</v>
      </c>
      <c r="H939">
        <v>5</v>
      </c>
      <c r="I939" t="s">
        <v>17</v>
      </c>
      <c r="J939">
        <v>2</v>
      </c>
      <c r="K939">
        <v>6.2518399999999996</v>
      </c>
      <c r="L939">
        <v>-75.563590000000005</v>
      </c>
    </row>
    <row r="940" spans="1:12" x14ac:dyDescent="0.25">
      <c r="A940" t="s">
        <v>36</v>
      </c>
      <c r="B940" t="s">
        <v>24</v>
      </c>
      <c r="C940">
        <v>40600</v>
      </c>
      <c r="D940">
        <v>0</v>
      </c>
      <c r="E940" t="s">
        <v>582</v>
      </c>
      <c r="F940" t="s">
        <v>93</v>
      </c>
      <c r="G940" t="s">
        <v>60</v>
      </c>
      <c r="H940">
        <v>5</v>
      </c>
      <c r="I940" t="s">
        <v>17</v>
      </c>
      <c r="J940">
        <v>8</v>
      </c>
      <c r="K940">
        <v>4.8133299999999997</v>
      </c>
      <c r="L940">
        <v>-75.696110000000004</v>
      </c>
    </row>
    <row r="941" spans="1:12" x14ac:dyDescent="0.25">
      <c r="A941" t="s">
        <v>184</v>
      </c>
      <c r="B941" t="s">
        <v>86</v>
      </c>
      <c r="C941">
        <v>195500</v>
      </c>
      <c r="D941">
        <v>10600</v>
      </c>
      <c r="E941" t="s">
        <v>106</v>
      </c>
      <c r="F941" t="s">
        <v>88</v>
      </c>
      <c r="G941" t="s">
        <v>16</v>
      </c>
      <c r="H941">
        <v>5</v>
      </c>
      <c r="I941" t="s">
        <v>17</v>
      </c>
      <c r="J941">
        <v>2</v>
      </c>
      <c r="K941">
        <v>4.6097099999999998</v>
      </c>
      <c r="L941">
        <v>-74.08175</v>
      </c>
    </row>
    <row r="942" spans="1:12" x14ac:dyDescent="0.25">
      <c r="A942" t="s">
        <v>103</v>
      </c>
      <c r="B942" t="s">
        <v>13</v>
      </c>
      <c r="C942">
        <v>254800</v>
      </c>
      <c r="D942">
        <v>11800</v>
      </c>
      <c r="E942" t="s">
        <v>738</v>
      </c>
      <c r="F942" t="s">
        <v>21</v>
      </c>
      <c r="G942" t="s">
        <v>16</v>
      </c>
      <c r="H942">
        <v>5</v>
      </c>
      <c r="I942" t="s">
        <v>17</v>
      </c>
      <c r="J942">
        <v>1</v>
      </c>
      <c r="K942">
        <v>4.6097099999999998</v>
      </c>
      <c r="L942">
        <v>-74.08175</v>
      </c>
    </row>
    <row r="943" spans="1:12" x14ac:dyDescent="0.25">
      <c r="A943" t="s">
        <v>84</v>
      </c>
      <c r="B943" t="s">
        <v>58</v>
      </c>
      <c r="C943">
        <v>81600</v>
      </c>
      <c r="D943">
        <v>2500</v>
      </c>
      <c r="E943" t="s">
        <v>486</v>
      </c>
      <c r="F943" t="s">
        <v>21</v>
      </c>
      <c r="G943" t="s">
        <v>16</v>
      </c>
      <c r="H943">
        <v>5</v>
      </c>
      <c r="I943" t="s">
        <v>17</v>
      </c>
      <c r="J943">
        <v>8</v>
      </c>
      <c r="K943">
        <v>4.6097099999999998</v>
      </c>
      <c r="L943">
        <v>-74.08175</v>
      </c>
    </row>
    <row r="944" spans="1:12" x14ac:dyDescent="0.25">
      <c r="A944" t="s">
        <v>105</v>
      </c>
      <c r="B944" t="s">
        <v>19</v>
      </c>
      <c r="C944">
        <v>270800</v>
      </c>
      <c r="D944">
        <v>12600</v>
      </c>
      <c r="E944" t="s">
        <v>662</v>
      </c>
      <c r="F944" t="s">
        <v>47</v>
      </c>
      <c r="G944" t="s">
        <v>16</v>
      </c>
      <c r="H944">
        <v>5</v>
      </c>
      <c r="I944" t="s">
        <v>17</v>
      </c>
      <c r="J944">
        <v>1</v>
      </c>
      <c r="K944">
        <v>4.6097099999999998</v>
      </c>
      <c r="L944">
        <v>-74.08175</v>
      </c>
    </row>
    <row r="945" spans="1:12" x14ac:dyDescent="0.25">
      <c r="A945" t="s">
        <v>204</v>
      </c>
      <c r="B945" t="s">
        <v>13</v>
      </c>
      <c r="C945">
        <v>171100</v>
      </c>
      <c r="D945">
        <v>7300</v>
      </c>
      <c r="E945" t="s">
        <v>739</v>
      </c>
      <c r="F945" t="s">
        <v>130</v>
      </c>
      <c r="G945" t="s">
        <v>31</v>
      </c>
      <c r="H945">
        <v>4</v>
      </c>
      <c r="I945" t="s">
        <v>17</v>
      </c>
      <c r="J945">
        <v>4</v>
      </c>
      <c r="K945">
        <v>3.4372199999999999</v>
      </c>
      <c r="L945">
        <v>-76.522499999999994</v>
      </c>
    </row>
    <row r="946" spans="1:12" x14ac:dyDescent="0.25">
      <c r="A946" t="s">
        <v>127</v>
      </c>
      <c r="B946" t="s">
        <v>13</v>
      </c>
      <c r="C946">
        <v>1833200</v>
      </c>
      <c r="D946">
        <v>95800</v>
      </c>
      <c r="E946" t="s">
        <v>740</v>
      </c>
      <c r="F946" t="s">
        <v>43</v>
      </c>
      <c r="G946" t="s">
        <v>60</v>
      </c>
      <c r="H946">
        <v>4</v>
      </c>
      <c r="I946" t="s">
        <v>32</v>
      </c>
      <c r="J946">
        <v>1</v>
      </c>
      <c r="K946">
        <v>4.8133299999999997</v>
      </c>
      <c r="L946">
        <v>-75.696110000000004</v>
      </c>
    </row>
    <row r="947" spans="1:12" x14ac:dyDescent="0.25">
      <c r="A947" t="s">
        <v>105</v>
      </c>
      <c r="B947" t="s">
        <v>19</v>
      </c>
      <c r="C947">
        <v>265600</v>
      </c>
      <c r="D947">
        <v>14500</v>
      </c>
      <c r="E947" t="s">
        <v>741</v>
      </c>
      <c r="F947" t="s">
        <v>76</v>
      </c>
      <c r="G947" t="s">
        <v>22</v>
      </c>
      <c r="H947">
        <v>1</v>
      </c>
      <c r="I947" t="s">
        <v>17</v>
      </c>
      <c r="J947">
        <v>2</v>
      </c>
      <c r="K947">
        <v>6.2518399999999996</v>
      </c>
      <c r="L947">
        <v>-75.563590000000005</v>
      </c>
    </row>
    <row r="948" spans="1:12" x14ac:dyDescent="0.25">
      <c r="A948" t="s">
        <v>57</v>
      </c>
      <c r="B948" t="s">
        <v>58</v>
      </c>
      <c r="C948">
        <v>68000</v>
      </c>
      <c r="D948">
        <v>4100</v>
      </c>
      <c r="E948" t="s">
        <v>482</v>
      </c>
      <c r="F948" t="s">
        <v>52</v>
      </c>
      <c r="G948" t="s">
        <v>22</v>
      </c>
      <c r="H948">
        <v>5</v>
      </c>
      <c r="I948" t="s">
        <v>32</v>
      </c>
      <c r="J948">
        <v>1</v>
      </c>
      <c r="K948">
        <v>6.2518399999999996</v>
      </c>
      <c r="L948">
        <v>-75.563590000000005</v>
      </c>
    </row>
    <row r="949" spans="1:12" x14ac:dyDescent="0.25">
      <c r="A949" t="s">
        <v>39</v>
      </c>
      <c r="B949" t="s">
        <v>24</v>
      </c>
      <c r="C949">
        <v>48000</v>
      </c>
      <c r="D949">
        <v>8400</v>
      </c>
      <c r="E949" t="s">
        <v>688</v>
      </c>
      <c r="F949" t="s">
        <v>160</v>
      </c>
      <c r="G949" t="s">
        <v>16</v>
      </c>
      <c r="H949">
        <v>5</v>
      </c>
      <c r="I949" t="s">
        <v>38</v>
      </c>
      <c r="J949">
        <v>1</v>
      </c>
      <c r="K949">
        <v>4.6097099999999998</v>
      </c>
      <c r="L949">
        <v>-74.08175</v>
      </c>
    </row>
    <row r="950" spans="1:12" x14ac:dyDescent="0.25">
      <c r="A950" t="s">
        <v>184</v>
      </c>
      <c r="B950" t="s">
        <v>86</v>
      </c>
      <c r="C950">
        <v>344100</v>
      </c>
      <c r="D950">
        <v>18700</v>
      </c>
      <c r="E950" t="s">
        <v>742</v>
      </c>
      <c r="F950" t="s">
        <v>35</v>
      </c>
      <c r="G950" t="s">
        <v>16</v>
      </c>
      <c r="H950">
        <v>3</v>
      </c>
      <c r="I950" t="s">
        <v>17</v>
      </c>
      <c r="J950">
        <v>1</v>
      </c>
      <c r="K950">
        <v>4.6097099999999998</v>
      </c>
      <c r="L950">
        <v>-74.08175</v>
      </c>
    </row>
    <row r="951" spans="1:12" x14ac:dyDescent="0.25">
      <c r="A951" t="s">
        <v>113</v>
      </c>
      <c r="B951" t="s">
        <v>24</v>
      </c>
      <c r="C951">
        <v>18600</v>
      </c>
      <c r="D951">
        <v>1400</v>
      </c>
      <c r="E951" t="s">
        <v>743</v>
      </c>
      <c r="F951" t="s">
        <v>15</v>
      </c>
      <c r="G951" t="s">
        <v>22</v>
      </c>
      <c r="H951">
        <v>1</v>
      </c>
      <c r="I951" t="s">
        <v>17</v>
      </c>
      <c r="J951">
        <v>1</v>
      </c>
      <c r="K951">
        <v>6.2518399999999996</v>
      </c>
      <c r="L951">
        <v>-75.563590000000005</v>
      </c>
    </row>
    <row r="952" spans="1:12" x14ac:dyDescent="0.25">
      <c r="A952" t="s">
        <v>144</v>
      </c>
      <c r="B952" t="s">
        <v>65</v>
      </c>
      <c r="C952">
        <v>77100</v>
      </c>
      <c r="D952">
        <v>4300</v>
      </c>
      <c r="E952" t="s">
        <v>592</v>
      </c>
      <c r="F952" t="s">
        <v>130</v>
      </c>
      <c r="G952" t="s">
        <v>16</v>
      </c>
      <c r="H952">
        <v>4</v>
      </c>
      <c r="I952" t="s">
        <v>38</v>
      </c>
      <c r="J952">
        <v>1</v>
      </c>
      <c r="K952">
        <v>4.6097099999999998</v>
      </c>
      <c r="L952">
        <v>-74.08175</v>
      </c>
    </row>
    <row r="953" spans="1:12" x14ac:dyDescent="0.25">
      <c r="A953" t="s">
        <v>219</v>
      </c>
      <c r="B953" t="s">
        <v>19</v>
      </c>
      <c r="C953">
        <v>536800</v>
      </c>
      <c r="D953">
        <v>28800</v>
      </c>
      <c r="E953" t="s">
        <v>744</v>
      </c>
      <c r="F953" t="s">
        <v>130</v>
      </c>
      <c r="G953" t="s">
        <v>22</v>
      </c>
      <c r="H953">
        <v>3</v>
      </c>
      <c r="I953" t="s">
        <v>17</v>
      </c>
      <c r="J953">
        <v>1</v>
      </c>
      <c r="K953">
        <v>6.2518399999999996</v>
      </c>
      <c r="L953">
        <v>-75.563590000000005</v>
      </c>
    </row>
    <row r="954" spans="1:12" x14ac:dyDescent="0.25">
      <c r="A954" t="s">
        <v>111</v>
      </c>
      <c r="B954" t="s">
        <v>19</v>
      </c>
      <c r="C954">
        <v>521000</v>
      </c>
      <c r="D954">
        <v>28100</v>
      </c>
      <c r="E954" t="s">
        <v>745</v>
      </c>
      <c r="F954" t="s">
        <v>21</v>
      </c>
      <c r="G954" t="s">
        <v>60</v>
      </c>
      <c r="H954">
        <v>5</v>
      </c>
      <c r="I954" t="s">
        <v>17</v>
      </c>
      <c r="J954">
        <v>3</v>
      </c>
      <c r="K954">
        <v>4.8133299999999997</v>
      </c>
      <c r="L954">
        <v>-75.696110000000004</v>
      </c>
    </row>
    <row r="955" spans="1:12" x14ac:dyDescent="0.25">
      <c r="A955" t="s">
        <v>85</v>
      </c>
      <c r="B955" t="s">
        <v>86</v>
      </c>
      <c r="C955">
        <v>736100</v>
      </c>
      <c r="D955">
        <v>37400</v>
      </c>
      <c r="E955" t="s">
        <v>746</v>
      </c>
      <c r="F955" t="s">
        <v>21</v>
      </c>
      <c r="G955" t="s">
        <v>16</v>
      </c>
      <c r="H955">
        <v>5</v>
      </c>
      <c r="I955" t="s">
        <v>17</v>
      </c>
      <c r="J955">
        <v>1</v>
      </c>
      <c r="K955">
        <v>4.6097099999999998</v>
      </c>
      <c r="L955">
        <v>-74.08175</v>
      </c>
    </row>
    <row r="956" spans="1:12" x14ac:dyDescent="0.25">
      <c r="A956" t="s">
        <v>266</v>
      </c>
      <c r="B956" t="s">
        <v>13</v>
      </c>
      <c r="C956">
        <v>1599600</v>
      </c>
      <c r="D956">
        <v>83400</v>
      </c>
      <c r="E956" t="s">
        <v>747</v>
      </c>
      <c r="F956" t="s">
        <v>93</v>
      </c>
      <c r="G956" t="s">
        <v>16</v>
      </c>
      <c r="H956">
        <v>5</v>
      </c>
      <c r="I956" t="s">
        <v>17</v>
      </c>
      <c r="J956">
        <v>5</v>
      </c>
      <c r="K956">
        <v>4.6097099999999998</v>
      </c>
      <c r="L956">
        <v>-74.08175</v>
      </c>
    </row>
    <row r="957" spans="1:12" x14ac:dyDescent="0.25">
      <c r="A957" t="s">
        <v>214</v>
      </c>
      <c r="B957" t="s">
        <v>19</v>
      </c>
      <c r="C957">
        <v>222000</v>
      </c>
      <c r="D957">
        <v>20600</v>
      </c>
      <c r="E957" t="s">
        <v>748</v>
      </c>
      <c r="F957" t="s">
        <v>88</v>
      </c>
      <c r="G957" t="s">
        <v>126</v>
      </c>
      <c r="H957">
        <v>1</v>
      </c>
      <c r="I957" t="s">
        <v>17</v>
      </c>
      <c r="J957">
        <v>2</v>
      </c>
      <c r="K957">
        <v>7.89391</v>
      </c>
      <c r="L957">
        <v>-72.507819999999995</v>
      </c>
    </row>
    <row r="958" spans="1:12" x14ac:dyDescent="0.25">
      <c r="A958" t="s">
        <v>94</v>
      </c>
      <c r="B958" t="s">
        <v>29</v>
      </c>
      <c r="C958">
        <v>406900</v>
      </c>
      <c r="D958">
        <v>21900</v>
      </c>
      <c r="E958" t="s">
        <v>749</v>
      </c>
      <c r="F958" t="s">
        <v>15</v>
      </c>
      <c r="G958" t="s">
        <v>22</v>
      </c>
      <c r="H958">
        <v>5</v>
      </c>
      <c r="I958" t="s">
        <v>17</v>
      </c>
      <c r="J958">
        <v>2</v>
      </c>
      <c r="K958">
        <v>6.2518399999999996</v>
      </c>
      <c r="L958">
        <v>-75.563590000000005</v>
      </c>
    </row>
    <row r="959" spans="1:12" x14ac:dyDescent="0.25">
      <c r="A959" t="s">
        <v>98</v>
      </c>
      <c r="B959" t="s">
        <v>19</v>
      </c>
      <c r="C959">
        <v>300000</v>
      </c>
      <c r="D959">
        <v>16200</v>
      </c>
      <c r="E959" t="s">
        <v>405</v>
      </c>
      <c r="F959" t="s">
        <v>47</v>
      </c>
      <c r="G959" t="s">
        <v>109</v>
      </c>
      <c r="H959">
        <v>4</v>
      </c>
      <c r="I959" t="s">
        <v>17</v>
      </c>
      <c r="J959">
        <v>1</v>
      </c>
      <c r="K959">
        <v>4.1420000000000003</v>
      </c>
      <c r="L959">
        <v>-73.626639999999995</v>
      </c>
    </row>
    <row r="960" spans="1:12" x14ac:dyDescent="0.25">
      <c r="A960" t="s">
        <v>68</v>
      </c>
      <c r="B960" t="s">
        <v>24</v>
      </c>
      <c r="C960">
        <v>27200</v>
      </c>
      <c r="D960">
        <v>1700</v>
      </c>
      <c r="E960" t="s">
        <v>187</v>
      </c>
      <c r="F960" t="s">
        <v>76</v>
      </c>
      <c r="G960" t="s">
        <v>31</v>
      </c>
      <c r="H960">
        <v>5</v>
      </c>
      <c r="I960" t="s">
        <v>32</v>
      </c>
      <c r="J960">
        <v>1</v>
      </c>
      <c r="K960">
        <v>3.4372199999999999</v>
      </c>
      <c r="L960">
        <v>-76.522499999999994</v>
      </c>
    </row>
    <row r="961" spans="1:12" x14ac:dyDescent="0.25">
      <c r="A961" t="s">
        <v>33</v>
      </c>
      <c r="B961" t="s">
        <v>19</v>
      </c>
      <c r="C961">
        <v>283800</v>
      </c>
      <c r="D961">
        <v>19900</v>
      </c>
      <c r="E961" t="s">
        <v>358</v>
      </c>
      <c r="F961" t="s">
        <v>130</v>
      </c>
      <c r="G961" t="s">
        <v>16</v>
      </c>
      <c r="H961">
        <v>5</v>
      </c>
      <c r="I961" t="s">
        <v>17</v>
      </c>
      <c r="J961">
        <v>2</v>
      </c>
      <c r="K961">
        <v>4.6097099999999998</v>
      </c>
      <c r="L961">
        <v>-74.08175</v>
      </c>
    </row>
    <row r="962" spans="1:12" x14ac:dyDescent="0.25">
      <c r="A962" t="s">
        <v>67</v>
      </c>
      <c r="B962" t="s">
        <v>62</v>
      </c>
      <c r="C962">
        <v>47500</v>
      </c>
      <c r="D962">
        <v>0</v>
      </c>
      <c r="E962" t="s">
        <v>750</v>
      </c>
      <c r="F962" t="s">
        <v>21</v>
      </c>
      <c r="G962" t="s">
        <v>22</v>
      </c>
      <c r="H962">
        <v>5</v>
      </c>
      <c r="I962" t="s">
        <v>17</v>
      </c>
      <c r="J962">
        <v>10</v>
      </c>
      <c r="K962">
        <v>6.2518399999999996</v>
      </c>
      <c r="L962">
        <v>-75.563590000000005</v>
      </c>
    </row>
    <row r="963" spans="1:12" x14ac:dyDescent="0.25">
      <c r="A963" t="s">
        <v>48</v>
      </c>
      <c r="B963" t="s">
        <v>24</v>
      </c>
      <c r="C963">
        <v>82900</v>
      </c>
      <c r="D963">
        <v>2600</v>
      </c>
      <c r="E963" t="s">
        <v>751</v>
      </c>
      <c r="F963" t="s">
        <v>88</v>
      </c>
      <c r="G963" t="s">
        <v>16</v>
      </c>
      <c r="H963">
        <v>5</v>
      </c>
      <c r="I963" t="s">
        <v>17</v>
      </c>
      <c r="J963">
        <v>4</v>
      </c>
      <c r="K963">
        <v>4.6097099999999998</v>
      </c>
      <c r="L963">
        <v>-74.08175</v>
      </c>
    </row>
    <row r="964" spans="1:12" x14ac:dyDescent="0.25">
      <c r="A964" t="s">
        <v>70</v>
      </c>
      <c r="B964" t="s">
        <v>13</v>
      </c>
      <c r="C964">
        <v>2406900</v>
      </c>
      <c r="D964">
        <v>128600</v>
      </c>
      <c r="E964" t="s">
        <v>541</v>
      </c>
      <c r="F964" t="s">
        <v>26</v>
      </c>
      <c r="G964" t="s">
        <v>22</v>
      </c>
      <c r="H964">
        <v>2</v>
      </c>
      <c r="I964" t="s">
        <v>17</v>
      </c>
      <c r="J964">
        <v>6</v>
      </c>
      <c r="K964">
        <v>6.2518399999999996</v>
      </c>
      <c r="L964">
        <v>-75.563590000000005</v>
      </c>
    </row>
    <row r="965" spans="1:12" x14ac:dyDescent="0.25">
      <c r="A965" t="s">
        <v>214</v>
      </c>
      <c r="B965" t="s">
        <v>19</v>
      </c>
      <c r="C965">
        <v>159300</v>
      </c>
      <c r="D965">
        <v>8900</v>
      </c>
      <c r="E965" t="s">
        <v>709</v>
      </c>
      <c r="F965" t="s">
        <v>26</v>
      </c>
      <c r="G965" t="s">
        <v>16</v>
      </c>
      <c r="H965">
        <v>3</v>
      </c>
      <c r="I965" t="s">
        <v>17</v>
      </c>
      <c r="J965">
        <v>2</v>
      </c>
      <c r="K965">
        <v>4.6097099999999998</v>
      </c>
      <c r="L965">
        <v>-74.08175</v>
      </c>
    </row>
    <row r="966" spans="1:12" x14ac:dyDescent="0.25">
      <c r="A966" t="s">
        <v>214</v>
      </c>
      <c r="B966" t="s">
        <v>19</v>
      </c>
      <c r="C966">
        <v>112600</v>
      </c>
      <c r="D966">
        <v>7000</v>
      </c>
      <c r="E966" t="s">
        <v>752</v>
      </c>
      <c r="F966" t="s">
        <v>21</v>
      </c>
      <c r="G966" t="s">
        <v>16</v>
      </c>
      <c r="H966">
        <v>5</v>
      </c>
      <c r="I966" t="s">
        <v>32</v>
      </c>
      <c r="J966">
        <v>1</v>
      </c>
      <c r="K966">
        <v>4.6097099999999998</v>
      </c>
      <c r="L966">
        <v>-74.08175</v>
      </c>
    </row>
    <row r="967" spans="1:12" x14ac:dyDescent="0.25">
      <c r="A967" t="s">
        <v>133</v>
      </c>
      <c r="B967" t="s">
        <v>24</v>
      </c>
      <c r="C967">
        <v>8000</v>
      </c>
      <c r="D967">
        <v>800</v>
      </c>
      <c r="E967" t="s">
        <v>753</v>
      </c>
      <c r="F967" t="s">
        <v>52</v>
      </c>
      <c r="G967" t="s">
        <v>22</v>
      </c>
      <c r="H967">
        <v>5</v>
      </c>
      <c r="I967" t="s">
        <v>32</v>
      </c>
      <c r="J967">
        <v>1</v>
      </c>
      <c r="K967">
        <v>6.2518399999999996</v>
      </c>
      <c r="L967">
        <v>-75.563590000000005</v>
      </c>
    </row>
    <row r="968" spans="1:12" x14ac:dyDescent="0.25">
      <c r="A968" t="s">
        <v>266</v>
      </c>
      <c r="B968" t="s">
        <v>13</v>
      </c>
      <c r="C968">
        <v>1273700</v>
      </c>
      <c r="D968">
        <v>68200</v>
      </c>
      <c r="E968" t="s">
        <v>183</v>
      </c>
      <c r="F968" t="s">
        <v>54</v>
      </c>
      <c r="G968" t="s">
        <v>201</v>
      </c>
      <c r="H968">
        <v>1</v>
      </c>
      <c r="I968" t="s">
        <v>17</v>
      </c>
      <c r="J968">
        <v>4</v>
      </c>
      <c r="K968">
        <v>11.54444</v>
      </c>
      <c r="L968">
        <v>-72.907219999999995</v>
      </c>
    </row>
    <row r="969" spans="1:12" x14ac:dyDescent="0.25">
      <c r="A969" t="s">
        <v>85</v>
      </c>
      <c r="B969" t="s">
        <v>86</v>
      </c>
      <c r="C969">
        <v>404000</v>
      </c>
      <c r="D969">
        <v>19700</v>
      </c>
      <c r="E969" t="s">
        <v>719</v>
      </c>
      <c r="F969" t="s">
        <v>35</v>
      </c>
      <c r="G969" t="s">
        <v>22</v>
      </c>
      <c r="H969">
        <v>1</v>
      </c>
      <c r="I969" t="s">
        <v>32</v>
      </c>
      <c r="J969">
        <v>1</v>
      </c>
      <c r="K969">
        <v>6.2518399999999996</v>
      </c>
      <c r="L969">
        <v>-75.563590000000005</v>
      </c>
    </row>
    <row r="970" spans="1:12" x14ac:dyDescent="0.25">
      <c r="A970" t="s">
        <v>39</v>
      </c>
      <c r="B970" t="s">
        <v>24</v>
      </c>
      <c r="C970">
        <v>58000</v>
      </c>
      <c r="D970">
        <v>3800</v>
      </c>
      <c r="E970" t="s">
        <v>754</v>
      </c>
      <c r="F970" t="s">
        <v>43</v>
      </c>
      <c r="G970" t="s">
        <v>16</v>
      </c>
      <c r="H970">
        <v>5</v>
      </c>
      <c r="I970" t="s">
        <v>17</v>
      </c>
      <c r="J970">
        <v>2</v>
      </c>
      <c r="K970">
        <v>4.6097099999999998</v>
      </c>
      <c r="L970">
        <v>-74.08175</v>
      </c>
    </row>
    <row r="971" spans="1:12" x14ac:dyDescent="0.25">
      <c r="A971" t="s">
        <v>78</v>
      </c>
      <c r="B971" t="s">
        <v>19</v>
      </c>
      <c r="C971">
        <v>316400</v>
      </c>
      <c r="D971">
        <v>15000</v>
      </c>
      <c r="E971" t="s">
        <v>755</v>
      </c>
      <c r="F971" t="s">
        <v>52</v>
      </c>
      <c r="G971" t="s">
        <v>22</v>
      </c>
      <c r="H971">
        <v>1</v>
      </c>
      <c r="I971" t="s">
        <v>32</v>
      </c>
      <c r="J971">
        <v>1</v>
      </c>
      <c r="K971">
        <v>6.2518399999999996</v>
      </c>
      <c r="L971">
        <v>-75.563590000000005</v>
      </c>
    </row>
    <row r="972" spans="1:12" x14ac:dyDescent="0.25">
      <c r="A972" t="s">
        <v>214</v>
      </c>
      <c r="B972" t="s">
        <v>19</v>
      </c>
      <c r="C972">
        <v>216300</v>
      </c>
      <c r="D972">
        <v>11900</v>
      </c>
      <c r="E972" t="s">
        <v>756</v>
      </c>
      <c r="F972" t="s">
        <v>76</v>
      </c>
      <c r="G972" t="s">
        <v>44</v>
      </c>
      <c r="H972">
        <v>4</v>
      </c>
      <c r="I972" t="s">
        <v>17</v>
      </c>
      <c r="J972">
        <v>8</v>
      </c>
      <c r="K972">
        <v>11.240790000000001</v>
      </c>
      <c r="L972">
        <v>-74.199039999999997</v>
      </c>
    </row>
    <row r="973" spans="1:12" x14ac:dyDescent="0.25">
      <c r="A973" t="s">
        <v>103</v>
      </c>
      <c r="B973" t="s">
        <v>13</v>
      </c>
      <c r="C973">
        <v>246000</v>
      </c>
      <c r="D973">
        <v>13500</v>
      </c>
      <c r="E973" t="s">
        <v>757</v>
      </c>
      <c r="F973" t="s">
        <v>76</v>
      </c>
      <c r="G973" t="s">
        <v>31</v>
      </c>
      <c r="H973">
        <v>4</v>
      </c>
      <c r="I973" t="s">
        <v>17</v>
      </c>
      <c r="J973">
        <v>2</v>
      </c>
      <c r="K973">
        <v>3.4372199999999999</v>
      </c>
      <c r="L973">
        <v>-76.522499999999994</v>
      </c>
    </row>
    <row r="974" spans="1:12" x14ac:dyDescent="0.25">
      <c r="A974" t="s">
        <v>39</v>
      </c>
      <c r="B974" t="s">
        <v>24</v>
      </c>
      <c r="C974">
        <v>52200</v>
      </c>
      <c r="D974">
        <v>1000</v>
      </c>
      <c r="E974" t="s">
        <v>758</v>
      </c>
      <c r="F974" t="s">
        <v>160</v>
      </c>
      <c r="G974" t="s">
        <v>22</v>
      </c>
      <c r="H974">
        <v>1</v>
      </c>
      <c r="I974" t="s">
        <v>17</v>
      </c>
      <c r="J974">
        <v>1</v>
      </c>
      <c r="K974">
        <v>6.2518399999999996</v>
      </c>
      <c r="L974">
        <v>-75.563590000000005</v>
      </c>
    </row>
    <row r="975" spans="1:12" x14ac:dyDescent="0.25">
      <c r="A975" t="s">
        <v>70</v>
      </c>
      <c r="B975" t="s">
        <v>13</v>
      </c>
      <c r="C975">
        <v>2806900</v>
      </c>
      <c r="D975">
        <v>147600</v>
      </c>
      <c r="E975" t="s">
        <v>652</v>
      </c>
      <c r="F975" t="s">
        <v>43</v>
      </c>
      <c r="G975" t="s">
        <v>22</v>
      </c>
      <c r="H975">
        <v>5</v>
      </c>
      <c r="I975" t="s">
        <v>17</v>
      </c>
      <c r="J975">
        <v>4</v>
      </c>
      <c r="K975">
        <v>6.2518399999999996</v>
      </c>
      <c r="L975">
        <v>-75.563590000000005</v>
      </c>
    </row>
    <row r="976" spans="1:12" x14ac:dyDescent="0.25">
      <c r="A976" t="s">
        <v>171</v>
      </c>
      <c r="B976" t="s">
        <v>19</v>
      </c>
      <c r="C976">
        <v>284400</v>
      </c>
      <c r="D976">
        <v>13300</v>
      </c>
      <c r="E976" t="s">
        <v>759</v>
      </c>
      <c r="F976" t="s">
        <v>52</v>
      </c>
      <c r="G976" t="s">
        <v>22</v>
      </c>
      <c r="H976">
        <v>3</v>
      </c>
      <c r="I976" t="s">
        <v>17</v>
      </c>
      <c r="J976">
        <v>3</v>
      </c>
      <c r="K976">
        <v>6.2518399999999996</v>
      </c>
      <c r="L976">
        <v>-75.563590000000005</v>
      </c>
    </row>
    <row r="977" spans="1:12" x14ac:dyDescent="0.25">
      <c r="A977" t="s">
        <v>105</v>
      </c>
      <c r="B977" t="s">
        <v>19</v>
      </c>
      <c r="C977">
        <v>259700</v>
      </c>
      <c r="D977">
        <v>12000</v>
      </c>
      <c r="E977" t="s">
        <v>760</v>
      </c>
      <c r="F977" t="s">
        <v>93</v>
      </c>
      <c r="G977" t="s">
        <v>243</v>
      </c>
      <c r="H977">
        <v>5</v>
      </c>
      <c r="I977" t="s">
        <v>17</v>
      </c>
      <c r="J977">
        <v>1</v>
      </c>
      <c r="K977">
        <v>4.5338900000000004</v>
      </c>
      <c r="L977">
        <v>-75.681110000000004</v>
      </c>
    </row>
    <row r="978" spans="1:12" x14ac:dyDescent="0.25">
      <c r="A978" t="s">
        <v>266</v>
      </c>
      <c r="B978" t="s">
        <v>13</v>
      </c>
      <c r="C978">
        <v>1504800</v>
      </c>
      <c r="D978">
        <v>86000</v>
      </c>
      <c r="E978" t="s">
        <v>761</v>
      </c>
      <c r="F978" t="s">
        <v>52</v>
      </c>
      <c r="G978" t="s">
        <v>22</v>
      </c>
      <c r="H978">
        <v>3</v>
      </c>
      <c r="I978" t="s">
        <v>17</v>
      </c>
      <c r="J978">
        <v>3</v>
      </c>
      <c r="K978">
        <v>6.2518399999999996</v>
      </c>
      <c r="L978">
        <v>-75.563590000000005</v>
      </c>
    </row>
    <row r="979" spans="1:12" x14ac:dyDescent="0.25">
      <c r="A979" t="s">
        <v>192</v>
      </c>
      <c r="B979" t="s">
        <v>65</v>
      </c>
      <c r="C979">
        <v>36200</v>
      </c>
      <c r="D979">
        <v>4300</v>
      </c>
      <c r="E979" t="s">
        <v>329</v>
      </c>
      <c r="F979" t="s">
        <v>88</v>
      </c>
      <c r="G979" t="s">
        <v>91</v>
      </c>
      <c r="H979">
        <v>5</v>
      </c>
      <c r="I979" t="s">
        <v>38</v>
      </c>
      <c r="J979">
        <v>1</v>
      </c>
      <c r="K979">
        <v>10.968540000000001</v>
      </c>
      <c r="L979">
        <v>-74.781319999999994</v>
      </c>
    </row>
    <row r="980" spans="1:12" x14ac:dyDescent="0.25">
      <c r="A980" t="s">
        <v>148</v>
      </c>
      <c r="B980" t="s">
        <v>13</v>
      </c>
      <c r="C980">
        <v>1890400</v>
      </c>
      <c r="D980">
        <v>106300</v>
      </c>
      <c r="E980" t="s">
        <v>762</v>
      </c>
      <c r="F980" t="s">
        <v>52</v>
      </c>
      <c r="G980" t="s">
        <v>31</v>
      </c>
      <c r="H980">
        <v>5</v>
      </c>
      <c r="I980" t="s">
        <v>17</v>
      </c>
      <c r="J980">
        <v>1</v>
      </c>
      <c r="K980">
        <v>3.4372199999999999</v>
      </c>
      <c r="L980">
        <v>-76.522499999999994</v>
      </c>
    </row>
    <row r="981" spans="1:12" x14ac:dyDescent="0.25">
      <c r="A981" t="s">
        <v>155</v>
      </c>
      <c r="B981" t="s">
        <v>62</v>
      </c>
      <c r="C981">
        <v>92800</v>
      </c>
      <c r="D981">
        <v>5600</v>
      </c>
      <c r="E981" t="s">
        <v>448</v>
      </c>
      <c r="F981" t="s">
        <v>43</v>
      </c>
      <c r="G981" t="s">
        <v>91</v>
      </c>
      <c r="H981">
        <v>1</v>
      </c>
      <c r="I981" t="s">
        <v>17</v>
      </c>
      <c r="J981">
        <v>6</v>
      </c>
      <c r="K981">
        <v>10.968540000000001</v>
      </c>
      <c r="L981">
        <v>-74.781319999999994</v>
      </c>
    </row>
    <row r="982" spans="1:12" x14ac:dyDescent="0.25">
      <c r="A982" t="s">
        <v>105</v>
      </c>
      <c r="B982" t="s">
        <v>19</v>
      </c>
      <c r="C982">
        <v>242200</v>
      </c>
      <c r="D982">
        <v>13300</v>
      </c>
      <c r="E982" t="s">
        <v>763</v>
      </c>
      <c r="F982" t="s">
        <v>96</v>
      </c>
      <c r="G982" t="s">
        <v>16</v>
      </c>
      <c r="H982">
        <v>5</v>
      </c>
      <c r="I982" t="s">
        <v>17</v>
      </c>
      <c r="J982">
        <v>12</v>
      </c>
      <c r="K982">
        <v>4.6097099999999998</v>
      </c>
      <c r="L982">
        <v>-74.08175</v>
      </c>
    </row>
    <row r="983" spans="1:12" x14ac:dyDescent="0.25">
      <c r="A983" t="s">
        <v>68</v>
      </c>
      <c r="B983" t="s">
        <v>24</v>
      </c>
      <c r="C983">
        <v>33600</v>
      </c>
      <c r="D983">
        <v>2200</v>
      </c>
      <c r="E983" t="s">
        <v>425</v>
      </c>
      <c r="F983" t="s">
        <v>21</v>
      </c>
      <c r="G983" t="s">
        <v>16</v>
      </c>
      <c r="H983">
        <v>4</v>
      </c>
      <c r="I983" t="s">
        <v>32</v>
      </c>
      <c r="J983">
        <v>1</v>
      </c>
      <c r="K983">
        <v>4.6097099999999998</v>
      </c>
      <c r="L983">
        <v>-74.08175</v>
      </c>
    </row>
    <row r="984" spans="1:12" x14ac:dyDescent="0.25">
      <c r="A984" t="s">
        <v>111</v>
      </c>
      <c r="B984" t="s">
        <v>19</v>
      </c>
      <c r="C984">
        <v>484100</v>
      </c>
      <c r="D984">
        <v>26200</v>
      </c>
      <c r="E984" t="s">
        <v>339</v>
      </c>
      <c r="F984" t="s">
        <v>43</v>
      </c>
      <c r="G984" t="s">
        <v>16</v>
      </c>
      <c r="H984">
        <v>4</v>
      </c>
      <c r="I984" t="s">
        <v>17</v>
      </c>
      <c r="J984">
        <v>1</v>
      </c>
      <c r="K984">
        <v>4.6097099999999998</v>
      </c>
      <c r="L984">
        <v>-74.08175</v>
      </c>
    </row>
    <row r="985" spans="1:12" x14ac:dyDescent="0.25">
      <c r="A985" t="s">
        <v>41</v>
      </c>
      <c r="B985" t="s">
        <v>29</v>
      </c>
      <c r="C985">
        <v>1088900</v>
      </c>
      <c r="D985">
        <v>56200</v>
      </c>
      <c r="E985" t="s">
        <v>471</v>
      </c>
      <c r="F985" t="s">
        <v>54</v>
      </c>
      <c r="G985" t="s">
        <v>22</v>
      </c>
      <c r="H985">
        <v>3</v>
      </c>
      <c r="I985" t="s">
        <v>17</v>
      </c>
      <c r="J985">
        <v>10</v>
      </c>
      <c r="K985">
        <v>6.2518399999999996</v>
      </c>
      <c r="L985">
        <v>-75.563590000000005</v>
      </c>
    </row>
    <row r="986" spans="1:12" x14ac:dyDescent="0.25">
      <c r="A986" t="s">
        <v>68</v>
      </c>
      <c r="B986" t="s">
        <v>24</v>
      </c>
      <c r="C986">
        <v>25100</v>
      </c>
      <c r="D986">
        <v>0</v>
      </c>
      <c r="E986" t="s">
        <v>533</v>
      </c>
      <c r="F986" t="s">
        <v>54</v>
      </c>
      <c r="G986" t="s">
        <v>91</v>
      </c>
      <c r="H986">
        <v>5</v>
      </c>
      <c r="I986" t="s">
        <v>17</v>
      </c>
      <c r="J986">
        <v>3</v>
      </c>
      <c r="K986">
        <v>10.968540000000001</v>
      </c>
      <c r="L986">
        <v>-74.781319999999994</v>
      </c>
    </row>
    <row r="987" spans="1:12" x14ac:dyDescent="0.25">
      <c r="A987" t="s">
        <v>89</v>
      </c>
      <c r="B987" t="s">
        <v>62</v>
      </c>
      <c r="C987">
        <v>14800</v>
      </c>
      <c r="D987">
        <v>1000</v>
      </c>
      <c r="E987" t="s">
        <v>255</v>
      </c>
      <c r="F987" t="s">
        <v>26</v>
      </c>
      <c r="G987" t="s">
        <v>16</v>
      </c>
      <c r="H987">
        <v>3</v>
      </c>
      <c r="I987" t="s">
        <v>17</v>
      </c>
      <c r="J987">
        <v>1</v>
      </c>
      <c r="K987">
        <v>4.6097099999999998</v>
      </c>
      <c r="L987">
        <v>-74.08175</v>
      </c>
    </row>
    <row r="988" spans="1:12" x14ac:dyDescent="0.25">
      <c r="A988" t="s">
        <v>48</v>
      </c>
      <c r="B988" t="s">
        <v>24</v>
      </c>
      <c r="C988">
        <v>87000</v>
      </c>
      <c r="D988">
        <v>10700</v>
      </c>
      <c r="E988" t="s">
        <v>621</v>
      </c>
      <c r="F988" t="s">
        <v>160</v>
      </c>
      <c r="G988" t="s">
        <v>161</v>
      </c>
      <c r="H988">
        <v>5</v>
      </c>
      <c r="I988" t="s">
        <v>17</v>
      </c>
      <c r="J988">
        <v>2</v>
      </c>
      <c r="K988">
        <v>7.1253900000000003</v>
      </c>
      <c r="L988">
        <v>-73.119799999999998</v>
      </c>
    </row>
    <row r="989" spans="1:12" x14ac:dyDescent="0.25">
      <c r="A989" t="s">
        <v>84</v>
      </c>
      <c r="B989" t="s">
        <v>58</v>
      </c>
      <c r="C989">
        <v>219000</v>
      </c>
      <c r="D989">
        <v>9800</v>
      </c>
      <c r="E989" t="s">
        <v>99</v>
      </c>
      <c r="F989" t="s">
        <v>54</v>
      </c>
      <c r="G989" t="s">
        <v>16</v>
      </c>
      <c r="H989">
        <v>5</v>
      </c>
      <c r="I989" t="s">
        <v>17</v>
      </c>
      <c r="J989">
        <v>8</v>
      </c>
      <c r="K989">
        <v>4.6097099999999998</v>
      </c>
      <c r="L989">
        <v>-74.08175</v>
      </c>
    </row>
    <row r="990" spans="1:12" x14ac:dyDescent="0.25">
      <c r="A990" t="s">
        <v>148</v>
      </c>
      <c r="B990" t="s">
        <v>13</v>
      </c>
      <c r="C990">
        <v>1870900</v>
      </c>
      <c r="D990">
        <v>97800</v>
      </c>
      <c r="E990" t="s">
        <v>764</v>
      </c>
      <c r="F990" t="s">
        <v>43</v>
      </c>
      <c r="G990" t="s">
        <v>16</v>
      </c>
      <c r="H990">
        <v>5</v>
      </c>
      <c r="I990" t="s">
        <v>17</v>
      </c>
      <c r="J990">
        <v>1</v>
      </c>
      <c r="K990">
        <v>4.6097099999999998</v>
      </c>
      <c r="L990">
        <v>-74.08175</v>
      </c>
    </row>
    <row r="991" spans="1:12" x14ac:dyDescent="0.25">
      <c r="A991" t="s">
        <v>85</v>
      </c>
      <c r="B991" t="s">
        <v>86</v>
      </c>
      <c r="C991">
        <v>982400</v>
      </c>
      <c r="D991">
        <v>53000</v>
      </c>
      <c r="E991" t="s">
        <v>765</v>
      </c>
      <c r="F991" t="s">
        <v>43</v>
      </c>
      <c r="G991" t="s">
        <v>16</v>
      </c>
      <c r="H991">
        <v>5</v>
      </c>
      <c r="I991" t="s">
        <v>32</v>
      </c>
      <c r="J991">
        <v>1</v>
      </c>
      <c r="K991">
        <v>4.6097099999999998</v>
      </c>
      <c r="L991">
        <v>-74.08175</v>
      </c>
    </row>
    <row r="992" spans="1:12" x14ac:dyDescent="0.25">
      <c r="A992" t="s">
        <v>68</v>
      </c>
      <c r="B992" t="s">
        <v>24</v>
      </c>
      <c r="C992">
        <v>36200</v>
      </c>
      <c r="D992">
        <v>4300</v>
      </c>
      <c r="E992" t="s">
        <v>766</v>
      </c>
      <c r="F992" t="s">
        <v>21</v>
      </c>
      <c r="G992" t="s">
        <v>22</v>
      </c>
      <c r="H992">
        <v>5</v>
      </c>
      <c r="I992" t="s">
        <v>17</v>
      </c>
      <c r="J992">
        <v>3</v>
      </c>
      <c r="K992">
        <v>6.2518399999999996</v>
      </c>
      <c r="L992">
        <v>-75.563590000000005</v>
      </c>
    </row>
    <row r="993" spans="1:12" x14ac:dyDescent="0.25">
      <c r="A993" t="s">
        <v>36</v>
      </c>
      <c r="B993" t="s">
        <v>24</v>
      </c>
      <c r="C993">
        <v>33500</v>
      </c>
      <c r="D993">
        <v>0</v>
      </c>
      <c r="E993" t="s">
        <v>623</v>
      </c>
      <c r="F993" t="s">
        <v>26</v>
      </c>
      <c r="G993" t="s">
        <v>60</v>
      </c>
      <c r="H993">
        <v>1</v>
      </c>
      <c r="I993" t="s">
        <v>17</v>
      </c>
      <c r="J993">
        <v>1</v>
      </c>
      <c r="K993">
        <v>4.8133299999999997</v>
      </c>
      <c r="L993">
        <v>-75.696110000000004</v>
      </c>
    </row>
    <row r="994" spans="1:12" x14ac:dyDescent="0.25">
      <c r="A994" t="s">
        <v>118</v>
      </c>
      <c r="B994" t="s">
        <v>86</v>
      </c>
      <c r="C994">
        <v>923900</v>
      </c>
      <c r="D994">
        <v>53900</v>
      </c>
      <c r="E994" t="s">
        <v>514</v>
      </c>
      <c r="F994" t="s">
        <v>76</v>
      </c>
      <c r="G994" t="s">
        <v>278</v>
      </c>
      <c r="H994">
        <v>5</v>
      </c>
      <c r="I994" t="s">
        <v>17</v>
      </c>
      <c r="J994">
        <v>10</v>
      </c>
      <c r="K994">
        <v>-4.2152799999999999</v>
      </c>
      <c r="L994">
        <v>-69.940560000000005</v>
      </c>
    </row>
    <row r="995" spans="1:12" x14ac:dyDescent="0.25">
      <c r="A995" t="s">
        <v>48</v>
      </c>
      <c r="B995" t="s">
        <v>24</v>
      </c>
      <c r="C995">
        <v>80500</v>
      </c>
      <c r="D995">
        <v>4500</v>
      </c>
      <c r="E995" t="s">
        <v>767</v>
      </c>
      <c r="F995" t="s">
        <v>47</v>
      </c>
      <c r="G995" t="s">
        <v>16</v>
      </c>
      <c r="H995">
        <v>2</v>
      </c>
      <c r="I995" t="s">
        <v>17</v>
      </c>
      <c r="J995">
        <v>6</v>
      </c>
      <c r="K995">
        <v>4.6097099999999998</v>
      </c>
      <c r="L995">
        <v>-74.08175</v>
      </c>
    </row>
    <row r="996" spans="1:12" x14ac:dyDescent="0.25">
      <c r="A996" t="s">
        <v>28</v>
      </c>
      <c r="B996" t="s">
        <v>29</v>
      </c>
      <c r="C996">
        <v>385700</v>
      </c>
      <c r="D996">
        <v>20700</v>
      </c>
      <c r="E996" t="s">
        <v>416</v>
      </c>
      <c r="F996" t="s">
        <v>88</v>
      </c>
      <c r="G996" t="s">
        <v>16</v>
      </c>
      <c r="H996">
        <v>1</v>
      </c>
      <c r="I996" t="s">
        <v>32</v>
      </c>
      <c r="J996">
        <v>1</v>
      </c>
      <c r="K996">
        <v>4.6097099999999998</v>
      </c>
      <c r="L996">
        <v>-74.08175</v>
      </c>
    </row>
    <row r="997" spans="1:12" x14ac:dyDescent="0.25">
      <c r="A997" t="s">
        <v>61</v>
      </c>
      <c r="B997" t="s">
        <v>62</v>
      </c>
      <c r="C997">
        <v>239500</v>
      </c>
      <c r="D997">
        <v>10900</v>
      </c>
      <c r="E997" t="s">
        <v>191</v>
      </c>
      <c r="F997" t="s">
        <v>26</v>
      </c>
      <c r="G997" t="s">
        <v>16</v>
      </c>
      <c r="H997">
        <v>5</v>
      </c>
      <c r="I997" t="s">
        <v>17</v>
      </c>
      <c r="J997">
        <v>1</v>
      </c>
      <c r="K997">
        <v>4.6097099999999998</v>
      </c>
      <c r="L997">
        <v>-74.08175</v>
      </c>
    </row>
    <row r="998" spans="1:12" x14ac:dyDescent="0.25">
      <c r="A998" t="s">
        <v>80</v>
      </c>
      <c r="B998" t="s">
        <v>65</v>
      </c>
      <c r="C998">
        <v>26800</v>
      </c>
      <c r="D998">
        <v>0</v>
      </c>
      <c r="E998" t="s">
        <v>217</v>
      </c>
      <c r="F998" t="s">
        <v>93</v>
      </c>
      <c r="G998" t="s">
        <v>16</v>
      </c>
      <c r="H998">
        <v>4</v>
      </c>
      <c r="I998" t="s">
        <v>17</v>
      </c>
      <c r="J998">
        <v>1</v>
      </c>
      <c r="K998">
        <v>4.6097099999999998</v>
      </c>
      <c r="L998">
        <v>-74.08175</v>
      </c>
    </row>
    <row r="999" spans="1:12" x14ac:dyDescent="0.25">
      <c r="A999" t="s">
        <v>135</v>
      </c>
      <c r="B999" t="s">
        <v>58</v>
      </c>
      <c r="C999">
        <v>29300</v>
      </c>
      <c r="D999">
        <v>2200</v>
      </c>
      <c r="E999" t="s">
        <v>768</v>
      </c>
      <c r="F999" t="s">
        <v>76</v>
      </c>
      <c r="G999" t="s">
        <v>91</v>
      </c>
      <c r="H999">
        <v>1</v>
      </c>
      <c r="I999" t="s">
        <v>17</v>
      </c>
      <c r="J999">
        <v>3</v>
      </c>
      <c r="K999">
        <v>10.968540000000001</v>
      </c>
      <c r="L999">
        <v>-74.781319999999994</v>
      </c>
    </row>
    <row r="1000" spans="1:12" x14ac:dyDescent="0.25">
      <c r="A1000" t="s">
        <v>67</v>
      </c>
      <c r="B1000" t="s">
        <v>62</v>
      </c>
      <c r="C1000">
        <v>57900</v>
      </c>
      <c r="D1000">
        <v>1300</v>
      </c>
      <c r="E1000" t="s">
        <v>449</v>
      </c>
      <c r="F1000" t="s">
        <v>76</v>
      </c>
      <c r="G1000" t="s">
        <v>22</v>
      </c>
      <c r="H1000">
        <v>5</v>
      </c>
      <c r="I1000" t="s">
        <v>17</v>
      </c>
      <c r="J1000">
        <v>3</v>
      </c>
      <c r="K1000">
        <v>6.2518399999999996</v>
      </c>
      <c r="L1000">
        <v>-75.563590000000005</v>
      </c>
    </row>
    <row r="1001" spans="1:12" x14ac:dyDescent="0.25">
      <c r="A1001" t="s">
        <v>45</v>
      </c>
      <c r="B1001" t="s">
        <v>29</v>
      </c>
      <c r="C1001">
        <v>1267700</v>
      </c>
      <c r="D1001">
        <v>65700</v>
      </c>
      <c r="E1001" t="s">
        <v>515</v>
      </c>
      <c r="F1001" t="s">
        <v>21</v>
      </c>
      <c r="G1001" t="s">
        <v>141</v>
      </c>
      <c r="H1001">
        <v>5</v>
      </c>
      <c r="I1001" t="s">
        <v>32</v>
      </c>
      <c r="J1001">
        <v>1</v>
      </c>
      <c r="K1001">
        <v>5.0688899999999997</v>
      </c>
      <c r="L1001">
        <v>-75.517380000000003</v>
      </c>
    </row>
    <row r="1002" spans="1:12" x14ac:dyDescent="0.25">
      <c r="A1002" t="s">
        <v>36</v>
      </c>
      <c r="B1002" t="s">
        <v>24</v>
      </c>
      <c r="C1002">
        <v>43200</v>
      </c>
      <c r="D1002">
        <v>3000</v>
      </c>
      <c r="E1002" t="s">
        <v>769</v>
      </c>
      <c r="F1002" t="s">
        <v>93</v>
      </c>
      <c r="G1002" t="s">
        <v>16</v>
      </c>
      <c r="H1002">
        <v>5</v>
      </c>
      <c r="I1002" t="s">
        <v>146</v>
      </c>
      <c r="J1002">
        <v>1</v>
      </c>
      <c r="K1002">
        <v>4.6097099999999998</v>
      </c>
      <c r="L1002">
        <v>-74.08175</v>
      </c>
    </row>
    <row r="1003" spans="1:12" x14ac:dyDescent="0.25">
      <c r="A1003" t="s">
        <v>94</v>
      </c>
      <c r="B1003" t="s">
        <v>29</v>
      </c>
      <c r="C1003">
        <v>488100</v>
      </c>
      <c r="D1003">
        <v>26200</v>
      </c>
      <c r="E1003" t="s">
        <v>770</v>
      </c>
      <c r="F1003" t="s">
        <v>130</v>
      </c>
      <c r="G1003" t="s">
        <v>16</v>
      </c>
      <c r="H1003">
        <v>4</v>
      </c>
      <c r="I1003" t="s">
        <v>17</v>
      </c>
      <c r="J1003">
        <v>3</v>
      </c>
      <c r="K1003">
        <v>4.6097099999999998</v>
      </c>
      <c r="L1003">
        <v>-74.08175</v>
      </c>
    </row>
    <row r="1004" spans="1:12" x14ac:dyDescent="0.25">
      <c r="A1004" t="s">
        <v>64</v>
      </c>
      <c r="B1004" t="s">
        <v>65</v>
      </c>
      <c r="C1004">
        <v>71400</v>
      </c>
      <c r="D1004">
        <v>4200</v>
      </c>
      <c r="E1004" t="s">
        <v>578</v>
      </c>
      <c r="F1004" t="s">
        <v>47</v>
      </c>
      <c r="G1004" t="s">
        <v>16</v>
      </c>
      <c r="H1004">
        <v>2</v>
      </c>
      <c r="I1004" t="s">
        <v>17</v>
      </c>
      <c r="J1004">
        <v>2</v>
      </c>
      <c r="K1004">
        <v>4.6097099999999998</v>
      </c>
      <c r="L1004">
        <v>-74.08175</v>
      </c>
    </row>
    <row r="1005" spans="1:12" x14ac:dyDescent="0.25">
      <c r="A1005" t="s">
        <v>103</v>
      </c>
      <c r="B1005" t="s">
        <v>13</v>
      </c>
      <c r="C1005">
        <v>254800</v>
      </c>
      <c r="D1005">
        <v>13800</v>
      </c>
      <c r="E1005" t="s">
        <v>339</v>
      </c>
      <c r="F1005" t="s">
        <v>52</v>
      </c>
      <c r="G1005" t="s">
        <v>60</v>
      </c>
      <c r="H1005">
        <v>1</v>
      </c>
      <c r="I1005" t="s">
        <v>17</v>
      </c>
      <c r="J1005">
        <v>4</v>
      </c>
      <c r="K1005">
        <v>4.8133299999999997</v>
      </c>
      <c r="L1005">
        <v>-75.696110000000004</v>
      </c>
    </row>
    <row r="1006" spans="1:12" x14ac:dyDescent="0.25">
      <c r="A1006" t="s">
        <v>82</v>
      </c>
      <c r="B1006" t="s">
        <v>58</v>
      </c>
      <c r="C1006">
        <v>56100</v>
      </c>
      <c r="D1006">
        <v>3200</v>
      </c>
      <c r="E1006" t="s">
        <v>370</v>
      </c>
      <c r="F1006" t="s">
        <v>96</v>
      </c>
      <c r="G1006" t="s">
        <v>16</v>
      </c>
      <c r="H1006">
        <v>5</v>
      </c>
      <c r="I1006" t="s">
        <v>17</v>
      </c>
      <c r="J1006">
        <v>1</v>
      </c>
      <c r="K1006">
        <v>4.6097099999999998</v>
      </c>
      <c r="L1006">
        <v>-74.08175</v>
      </c>
    </row>
    <row r="1007" spans="1:12" x14ac:dyDescent="0.25">
      <c r="A1007" t="s">
        <v>113</v>
      </c>
      <c r="B1007" t="s">
        <v>24</v>
      </c>
      <c r="C1007">
        <v>14300</v>
      </c>
      <c r="D1007">
        <v>0</v>
      </c>
      <c r="E1007" t="s">
        <v>771</v>
      </c>
      <c r="F1007" t="s">
        <v>96</v>
      </c>
      <c r="G1007" t="s">
        <v>22</v>
      </c>
      <c r="H1007">
        <v>4</v>
      </c>
      <c r="I1007" t="s">
        <v>32</v>
      </c>
      <c r="J1007">
        <v>1</v>
      </c>
      <c r="K1007">
        <v>6.2518399999999996</v>
      </c>
      <c r="L1007">
        <v>-75.563590000000005</v>
      </c>
    </row>
    <row r="1008" spans="1:12" x14ac:dyDescent="0.25">
      <c r="A1008" t="s">
        <v>204</v>
      </c>
      <c r="B1008" t="s">
        <v>13</v>
      </c>
      <c r="C1008">
        <v>217900</v>
      </c>
      <c r="D1008">
        <v>9800</v>
      </c>
      <c r="E1008" t="s">
        <v>289</v>
      </c>
      <c r="F1008" t="s">
        <v>21</v>
      </c>
      <c r="G1008" t="s">
        <v>22</v>
      </c>
      <c r="H1008">
        <v>5</v>
      </c>
      <c r="I1008" t="s">
        <v>17</v>
      </c>
      <c r="J1008">
        <v>6</v>
      </c>
      <c r="K1008">
        <v>6.2518399999999996</v>
      </c>
      <c r="L1008">
        <v>-75.563590000000005</v>
      </c>
    </row>
    <row r="1009" spans="1:12" x14ac:dyDescent="0.25">
      <c r="A1009" t="s">
        <v>70</v>
      </c>
      <c r="B1009" t="s">
        <v>13</v>
      </c>
      <c r="C1009">
        <v>2525500</v>
      </c>
      <c r="D1009">
        <v>132700</v>
      </c>
      <c r="E1009" t="s">
        <v>389</v>
      </c>
      <c r="F1009" t="s">
        <v>21</v>
      </c>
      <c r="G1009" t="s">
        <v>16</v>
      </c>
      <c r="H1009">
        <v>5</v>
      </c>
      <c r="I1009" t="s">
        <v>32</v>
      </c>
      <c r="J1009">
        <v>1</v>
      </c>
      <c r="K1009">
        <v>4.6097099999999998</v>
      </c>
      <c r="L1009">
        <v>-74.08175</v>
      </c>
    </row>
    <row r="1010" spans="1:12" x14ac:dyDescent="0.25">
      <c r="A1010" t="s">
        <v>158</v>
      </c>
      <c r="B1010" t="s">
        <v>62</v>
      </c>
      <c r="C1010">
        <v>57100</v>
      </c>
      <c r="D1010">
        <v>3700</v>
      </c>
      <c r="E1010" t="s">
        <v>435</v>
      </c>
      <c r="F1010" t="s">
        <v>15</v>
      </c>
      <c r="G1010" t="s">
        <v>27</v>
      </c>
      <c r="H1010">
        <v>5</v>
      </c>
      <c r="I1010" t="s">
        <v>17</v>
      </c>
      <c r="J1010">
        <v>2</v>
      </c>
      <c r="K1010">
        <v>10.39972</v>
      </c>
      <c r="L1010">
        <v>-75.514439999999993</v>
      </c>
    </row>
    <row r="1011" spans="1:12" x14ac:dyDescent="0.25">
      <c r="A1011" t="s">
        <v>266</v>
      </c>
      <c r="B1011" t="s">
        <v>13</v>
      </c>
      <c r="C1011">
        <v>1810700</v>
      </c>
      <c r="D1011">
        <v>96800</v>
      </c>
      <c r="E1011" t="s">
        <v>772</v>
      </c>
      <c r="F1011" t="s">
        <v>15</v>
      </c>
      <c r="G1011" t="s">
        <v>16</v>
      </c>
      <c r="H1011">
        <v>1</v>
      </c>
      <c r="I1011" t="s">
        <v>17</v>
      </c>
      <c r="J1011">
        <v>5</v>
      </c>
      <c r="K1011">
        <v>4.6097099999999998</v>
      </c>
      <c r="L1011">
        <v>-74.08175</v>
      </c>
    </row>
    <row r="1012" spans="1:12" x14ac:dyDescent="0.25">
      <c r="A1012" t="s">
        <v>155</v>
      </c>
      <c r="B1012" t="s">
        <v>62</v>
      </c>
      <c r="C1012">
        <v>104900</v>
      </c>
      <c r="D1012">
        <v>3800</v>
      </c>
      <c r="E1012" t="s">
        <v>773</v>
      </c>
      <c r="F1012" t="s">
        <v>35</v>
      </c>
      <c r="G1012" t="s">
        <v>22</v>
      </c>
      <c r="H1012">
        <v>5</v>
      </c>
      <c r="I1012" t="s">
        <v>17</v>
      </c>
      <c r="J1012">
        <v>2</v>
      </c>
      <c r="K1012">
        <v>6.2518399999999996</v>
      </c>
      <c r="L1012">
        <v>-75.563590000000005</v>
      </c>
    </row>
    <row r="1013" spans="1:12" x14ac:dyDescent="0.25">
      <c r="A1013" t="s">
        <v>45</v>
      </c>
      <c r="B1013" t="s">
        <v>29</v>
      </c>
      <c r="C1013">
        <v>1523100</v>
      </c>
      <c r="D1013">
        <v>81500</v>
      </c>
      <c r="E1013" t="s">
        <v>774</v>
      </c>
      <c r="F1013" t="s">
        <v>52</v>
      </c>
      <c r="G1013" t="s">
        <v>16</v>
      </c>
      <c r="H1013">
        <v>5</v>
      </c>
      <c r="I1013" t="s">
        <v>17</v>
      </c>
      <c r="J1013">
        <v>7</v>
      </c>
      <c r="K1013">
        <v>4.6097099999999998</v>
      </c>
      <c r="L1013">
        <v>-74.08175</v>
      </c>
    </row>
    <row r="1014" spans="1:12" x14ac:dyDescent="0.25">
      <c r="A1014" t="s">
        <v>155</v>
      </c>
      <c r="B1014" t="s">
        <v>62</v>
      </c>
      <c r="C1014">
        <v>104300</v>
      </c>
      <c r="D1014">
        <v>6100</v>
      </c>
      <c r="E1014" t="s">
        <v>79</v>
      </c>
      <c r="F1014" t="s">
        <v>130</v>
      </c>
      <c r="G1014" t="s">
        <v>22</v>
      </c>
      <c r="H1014">
        <v>1</v>
      </c>
      <c r="I1014" t="s">
        <v>17</v>
      </c>
      <c r="J1014">
        <v>3</v>
      </c>
      <c r="K1014">
        <v>6.2518399999999996</v>
      </c>
      <c r="L1014">
        <v>-75.563590000000005</v>
      </c>
    </row>
    <row r="1015" spans="1:12" x14ac:dyDescent="0.25">
      <c r="A1015" t="s">
        <v>124</v>
      </c>
      <c r="B1015" t="s">
        <v>19</v>
      </c>
      <c r="C1015">
        <v>749800</v>
      </c>
      <c r="D1015">
        <v>40100</v>
      </c>
      <c r="E1015" t="s">
        <v>589</v>
      </c>
      <c r="F1015" t="s">
        <v>130</v>
      </c>
      <c r="G1015" t="s">
        <v>16</v>
      </c>
      <c r="H1015">
        <v>5</v>
      </c>
      <c r="I1015" t="s">
        <v>17</v>
      </c>
      <c r="J1015">
        <v>2</v>
      </c>
      <c r="K1015">
        <v>4.6097099999999998</v>
      </c>
      <c r="L1015">
        <v>-74.08175</v>
      </c>
    </row>
    <row r="1016" spans="1:12" x14ac:dyDescent="0.25">
      <c r="A1016" t="s">
        <v>82</v>
      </c>
      <c r="B1016" t="s">
        <v>58</v>
      </c>
      <c r="C1016">
        <v>51700</v>
      </c>
      <c r="D1016">
        <v>900</v>
      </c>
      <c r="E1016" t="s">
        <v>95</v>
      </c>
      <c r="F1016" t="s">
        <v>47</v>
      </c>
      <c r="G1016" t="s">
        <v>201</v>
      </c>
      <c r="H1016">
        <v>5</v>
      </c>
      <c r="I1016" t="s">
        <v>17</v>
      </c>
      <c r="J1016">
        <v>1</v>
      </c>
      <c r="K1016">
        <v>11.54444</v>
      </c>
      <c r="L1016">
        <v>-72.907219999999995</v>
      </c>
    </row>
    <row r="1017" spans="1:12" x14ac:dyDescent="0.25">
      <c r="A1017" t="s">
        <v>158</v>
      </c>
      <c r="B1017" t="s">
        <v>62</v>
      </c>
      <c r="C1017">
        <v>66700</v>
      </c>
      <c r="D1017">
        <v>4100</v>
      </c>
      <c r="E1017" t="s">
        <v>775</v>
      </c>
      <c r="F1017" t="s">
        <v>26</v>
      </c>
      <c r="G1017" t="s">
        <v>31</v>
      </c>
      <c r="H1017">
        <v>3</v>
      </c>
      <c r="I1017" t="s">
        <v>17</v>
      </c>
      <c r="J1017">
        <v>4</v>
      </c>
      <c r="K1017">
        <v>3.4372199999999999</v>
      </c>
      <c r="L1017">
        <v>-76.522499999999994</v>
      </c>
    </row>
    <row r="1018" spans="1:12" x14ac:dyDescent="0.25">
      <c r="A1018" t="s">
        <v>50</v>
      </c>
      <c r="B1018" t="s">
        <v>29</v>
      </c>
      <c r="C1018">
        <v>1804400</v>
      </c>
      <c r="D1018">
        <v>97100</v>
      </c>
      <c r="E1018" t="s">
        <v>776</v>
      </c>
      <c r="F1018" t="s">
        <v>160</v>
      </c>
      <c r="G1018" t="s">
        <v>22</v>
      </c>
      <c r="H1018">
        <v>3</v>
      </c>
      <c r="I1018" t="s">
        <v>17</v>
      </c>
      <c r="J1018">
        <v>2</v>
      </c>
      <c r="K1018">
        <v>6.2518399999999996</v>
      </c>
      <c r="L1018">
        <v>-75.563590000000005</v>
      </c>
    </row>
    <row r="1019" spans="1:12" x14ac:dyDescent="0.25">
      <c r="A1019" t="s">
        <v>196</v>
      </c>
      <c r="B1019" t="s">
        <v>13</v>
      </c>
      <c r="C1019">
        <v>698500</v>
      </c>
      <c r="D1019">
        <v>35400</v>
      </c>
      <c r="E1019" t="s">
        <v>777</v>
      </c>
      <c r="F1019" t="s">
        <v>160</v>
      </c>
      <c r="G1019" t="s">
        <v>16</v>
      </c>
      <c r="H1019">
        <v>2</v>
      </c>
      <c r="I1019" t="s">
        <v>17</v>
      </c>
      <c r="J1019">
        <v>5</v>
      </c>
      <c r="K1019">
        <v>4.6097099999999998</v>
      </c>
      <c r="L1019">
        <v>-74.08175</v>
      </c>
    </row>
    <row r="1020" spans="1:12" x14ac:dyDescent="0.25">
      <c r="A1020" t="s">
        <v>68</v>
      </c>
      <c r="B1020" t="s">
        <v>24</v>
      </c>
      <c r="C1020">
        <v>31200</v>
      </c>
      <c r="D1020">
        <v>0</v>
      </c>
      <c r="E1020" t="s">
        <v>198</v>
      </c>
      <c r="F1020" t="s">
        <v>76</v>
      </c>
      <c r="G1020" t="s">
        <v>16</v>
      </c>
      <c r="H1020">
        <v>4</v>
      </c>
      <c r="I1020" t="s">
        <v>17</v>
      </c>
      <c r="J1020">
        <v>1</v>
      </c>
      <c r="K1020">
        <v>4.6097099999999998</v>
      </c>
      <c r="L1020">
        <v>-74.08175</v>
      </c>
    </row>
    <row r="1021" spans="1:12" x14ac:dyDescent="0.25">
      <c r="A1021" t="s">
        <v>50</v>
      </c>
      <c r="B1021" t="s">
        <v>29</v>
      </c>
      <c r="C1021">
        <v>1702100</v>
      </c>
      <c r="D1021">
        <v>90800</v>
      </c>
      <c r="E1021" t="s">
        <v>46</v>
      </c>
      <c r="F1021" t="s">
        <v>52</v>
      </c>
      <c r="G1021" t="s">
        <v>31</v>
      </c>
      <c r="H1021">
        <v>4</v>
      </c>
      <c r="I1021" t="s">
        <v>17</v>
      </c>
      <c r="J1021">
        <v>1</v>
      </c>
      <c r="K1021">
        <v>3.4372199999999999</v>
      </c>
      <c r="L1021">
        <v>-76.522499999999994</v>
      </c>
    </row>
    <row r="1022" spans="1:12" x14ac:dyDescent="0.25">
      <c r="A1022" t="s">
        <v>70</v>
      </c>
      <c r="B1022" t="s">
        <v>13</v>
      </c>
      <c r="C1022">
        <v>2975000</v>
      </c>
      <c r="D1022">
        <v>160800</v>
      </c>
      <c r="E1022" t="s">
        <v>598</v>
      </c>
      <c r="F1022" t="s">
        <v>26</v>
      </c>
      <c r="G1022" t="s">
        <v>31</v>
      </c>
      <c r="H1022">
        <v>5</v>
      </c>
      <c r="I1022" t="s">
        <v>17</v>
      </c>
      <c r="J1022">
        <v>1</v>
      </c>
      <c r="K1022">
        <v>3.4372199999999999</v>
      </c>
      <c r="L1022">
        <v>-76.522499999999994</v>
      </c>
    </row>
    <row r="1023" spans="1:12" x14ac:dyDescent="0.25">
      <c r="A1023" t="s">
        <v>84</v>
      </c>
      <c r="B1023" t="s">
        <v>58</v>
      </c>
      <c r="C1023">
        <v>124800</v>
      </c>
      <c r="D1023">
        <v>4800</v>
      </c>
      <c r="E1023" t="s">
        <v>712</v>
      </c>
      <c r="F1023" t="s">
        <v>54</v>
      </c>
      <c r="G1023" t="s">
        <v>16</v>
      </c>
      <c r="H1023">
        <v>3</v>
      </c>
      <c r="I1023" t="s">
        <v>17</v>
      </c>
      <c r="J1023">
        <v>2</v>
      </c>
      <c r="K1023">
        <v>4.6097099999999998</v>
      </c>
      <c r="L1023">
        <v>-74.08175</v>
      </c>
    </row>
    <row r="1024" spans="1:12" x14ac:dyDescent="0.25">
      <c r="A1024" t="s">
        <v>41</v>
      </c>
      <c r="B1024" t="s">
        <v>29</v>
      </c>
      <c r="C1024">
        <v>1181700</v>
      </c>
      <c r="D1024">
        <v>65300</v>
      </c>
      <c r="E1024" t="s">
        <v>632</v>
      </c>
      <c r="F1024" t="s">
        <v>47</v>
      </c>
      <c r="G1024" t="s">
        <v>16</v>
      </c>
      <c r="H1024">
        <v>1</v>
      </c>
      <c r="I1024" t="s">
        <v>38</v>
      </c>
      <c r="J1024">
        <v>1</v>
      </c>
      <c r="K1024">
        <v>4.6097099999999998</v>
      </c>
      <c r="L1024">
        <v>-74.08175</v>
      </c>
    </row>
    <row r="1025" spans="1:12" x14ac:dyDescent="0.25">
      <c r="A1025" t="s">
        <v>155</v>
      </c>
      <c r="B1025" t="s">
        <v>62</v>
      </c>
      <c r="C1025">
        <v>101300</v>
      </c>
      <c r="D1025">
        <v>3600</v>
      </c>
      <c r="E1025" t="s">
        <v>778</v>
      </c>
      <c r="F1025" t="s">
        <v>93</v>
      </c>
      <c r="G1025" t="s">
        <v>16</v>
      </c>
      <c r="H1025">
        <v>5</v>
      </c>
      <c r="I1025" t="s">
        <v>17</v>
      </c>
      <c r="J1025">
        <v>1</v>
      </c>
      <c r="K1025">
        <v>4.6097099999999998</v>
      </c>
      <c r="L1025">
        <v>-74.08175</v>
      </c>
    </row>
    <row r="1026" spans="1:12" x14ac:dyDescent="0.25">
      <c r="A1026" t="s">
        <v>98</v>
      </c>
      <c r="B1026" t="s">
        <v>19</v>
      </c>
      <c r="C1026">
        <v>470900</v>
      </c>
      <c r="D1026">
        <v>25500</v>
      </c>
      <c r="E1026" t="s">
        <v>779</v>
      </c>
      <c r="F1026" t="s">
        <v>130</v>
      </c>
      <c r="G1026" t="s">
        <v>22</v>
      </c>
      <c r="H1026">
        <v>5</v>
      </c>
      <c r="I1026" t="s">
        <v>146</v>
      </c>
      <c r="J1026">
        <v>1</v>
      </c>
      <c r="K1026">
        <v>6.2518399999999996</v>
      </c>
      <c r="L1026">
        <v>-75.563590000000005</v>
      </c>
    </row>
    <row r="1027" spans="1:12" x14ac:dyDescent="0.25">
      <c r="A1027" t="s">
        <v>28</v>
      </c>
      <c r="B1027" t="s">
        <v>29</v>
      </c>
      <c r="C1027">
        <v>754100</v>
      </c>
      <c r="D1027">
        <v>40400</v>
      </c>
      <c r="E1027" t="s">
        <v>780</v>
      </c>
      <c r="F1027" t="s">
        <v>47</v>
      </c>
      <c r="G1027" t="s">
        <v>126</v>
      </c>
      <c r="H1027">
        <v>4</v>
      </c>
      <c r="I1027" t="s">
        <v>17</v>
      </c>
      <c r="J1027">
        <v>3</v>
      </c>
      <c r="K1027">
        <v>7.89391</v>
      </c>
      <c r="L1027">
        <v>-72.507819999999995</v>
      </c>
    </row>
    <row r="1028" spans="1:12" x14ac:dyDescent="0.25">
      <c r="A1028" t="s">
        <v>214</v>
      </c>
      <c r="B1028" t="s">
        <v>19</v>
      </c>
      <c r="C1028">
        <v>219000</v>
      </c>
      <c r="D1028">
        <v>16400</v>
      </c>
      <c r="E1028" t="s">
        <v>781</v>
      </c>
      <c r="F1028" t="s">
        <v>26</v>
      </c>
      <c r="G1028" t="s">
        <v>31</v>
      </c>
      <c r="H1028">
        <v>5</v>
      </c>
      <c r="I1028" t="s">
        <v>17</v>
      </c>
      <c r="J1028">
        <v>3</v>
      </c>
      <c r="K1028">
        <v>3.4372199999999999</v>
      </c>
      <c r="L1028">
        <v>-76.522499999999994</v>
      </c>
    </row>
    <row r="1029" spans="1:12" x14ac:dyDescent="0.25">
      <c r="A1029" t="s">
        <v>122</v>
      </c>
      <c r="B1029" t="s">
        <v>29</v>
      </c>
      <c r="C1029">
        <v>1063200</v>
      </c>
      <c r="D1029">
        <v>57000</v>
      </c>
      <c r="E1029" t="s">
        <v>782</v>
      </c>
      <c r="F1029" t="s">
        <v>52</v>
      </c>
      <c r="G1029" t="s">
        <v>126</v>
      </c>
      <c r="H1029">
        <v>2</v>
      </c>
      <c r="I1029" t="s">
        <v>17</v>
      </c>
      <c r="J1029">
        <v>1</v>
      </c>
      <c r="K1029">
        <v>7.89391</v>
      </c>
      <c r="L1029">
        <v>-72.507819999999995</v>
      </c>
    </row>
    <row r="1030" spans="1:12" x14ac:dyDescent="0.25">
      <c r="A1030" t="s">
        <v>192</v>
      </c>
      <c r="B1030" t="s">
        <v>65</v>
      </c>
      <c r="C1030">
        <v>52500</v>
      </c>
      <c r="D1030">
        <v>5200</v>
      </c>
      <c r="E1030" t="s">
        <v>285</v>
      </c>
      <c r="F1030" t="s">
        <v>15</v>
      </c>
      <c r="G1030" t="s">
        <v>16</v>
      </c>
      <c r="H1030">
        <v>4</v>
      </c>
      <c r="I1030" t="s">
        <v>17</v>
      </c>
      <c r="J1030">
        <v>1</v>
      </c>
      <c r="K1030">
        <v>4.6097099999999998</v>
      </c>
      <c r="L1030">
        <v>-74.08175</v>
      </c>
    </row>
    <row r="1031" spans="1:12" x14ac:dyDescent="0.25">
      <c r="A1031" t="s">
        <v>135</v>
      </c>
      <c r="B1031" t="s">
        <v>58</v>
      </c>
      <c r="C1031">
        <v>20700</v>
      </c>
      <c r="D1031">
        <v>2200</v>
      </c>
      <c r="E1031" t="s">
        <v>450</v>
      </c>
      <c r="F1031" t="s">
        <v>47</v>
      </c>
      <c r="G1031" t="s">
        <v>22</v>
      </c>
      <c r="H1031">
        <v>4</v>
      </c>
      <c r="I1031" t="s">
        <v>17</v>
      </c>
      <c r="J1031">
        <v>5</v>
      </c>
      <c r="K1031">
        <v>6.2518399999999996</v>
      </c>
      <c r="L1031">
        <v>-75.563590000000005</v>
      </c>
    </row>
    <row r="1032" spans="1:12" x14ac:dyDescent="0.25">
      <c r="A1032" t="s">
        <v>33</v>
      </c>
      <c r="B1032" t="s">
        <v>19</v>
      </c>
      <c r="C1032">
        <v>415800</v>
      </c>
      <c r="D1032">
        <v>20300</v>
      </c>
      <c r="E1032" t="s">
        <v>783</v>
      </c>
      <c r="F1032" t="s">
        <v>26</v>
      </c>
      <c r="G1032" t="s">
        <v>16</v>
      </c>
      <c r="H1032">
        <v>5</v>
      </c>
      <c r="I1032" t="s">
        <v>17</v>
      </c>
      <c r="J1032">
        <v>1</v>
      </c>
      <c r="K1032">
        <v>4.6097099999999998</v>
      </c>
      <c r="L1032">
        <v>-74.08175</v>
      </c>
    </row>
    <row r="1033" spans="1:12" x14ac:dyDescent="0.25">
      <c r="A1033" t="s">
        <v>192</v>
      </c>
      <c r="B1033" t="s">
        <v>65</v>
      </c>
      <c r="C1033">
        <v>66400</v>
      </c>
      <c r="D1033">
        <v>4200</v>
      </c>
      <c r="E1033" t="s">
        <v>784</v>
      </c>
      <c r="F1033" t="s">
        <v>160</v>
      </c>
      <c r="G1033" t="s">
        <v>16</v>
      </c>
      <c r="H1033">
        <v>5</v>
      </c>
      <c r="I1033" t="s">
        <v>17</v>
      </c>
      <c r="J1033">
        <v>1</v>
      </c>
      <c r="K1033">
        <v>4.6097099999999998</v>
      </c>
      <c r="L1033">
        <v>-74.08175</v>
      </c>
    </row>
    <row r="1034" spans="1:12" x14ac:dyDescent="0.25">
      <c r="A1034" t="s">
        <v>55</v>
      </c>
      <c r="B1034" t="s">
        <v>13</v>
      </c>
      <c r="C1034">
        <v>127200</v>
      </c>
      <c r="D1034">
        <v>5000</v>
      </c>
      <c r="E1034" t="s">
        <v>322</v>
      </c>
      <c r="F1034" t="s">
        <v>15</v>
      </c>
      <c r="G1034" t="s">
        <v>22</v>
      </c>
      <c r="H1034">
        <v>1</v>
      </c>
      <c r="I1034" t="s">
        <v>17</v>
      </c>
      <c r="J1034">
        <v>1</v>
      </c>
      <c r="K1034">
        <v>6.2518399999999996</v>
      </c>
      <c r="L1034">
        <v>-75.563590000000005</v>
      </c>
    </row>
    <row r="1035" spans="1:12" x14ac:dyDescent="0.25">
      <c r="A1035" t="s">
        <v>28</v>
      </c>
      <c r="B1035" t="s">
        <v>29</v>
      </c>
      <c r="C1035">
        <v>408100</v>
      </c>
      <c r="D1035">
        <v>22200</v>
      </c>
      <c r="E1035" t="s">
        <v>785</v>
      </c>
      <c r="F1035" t="s">
        <v>54</v>
      </c>
      <c r="G1035" t="s">
        <v>16</v>
      </c>
      <c r="H1035">
        <v>1</v>
      </c>
      <c r="I1035" t="s">
        <v>17</v>
      </c>
      <c r="J1035">
        <v>6</v>
      </c>
      <c r="K1035">
        <v>4.6097099999999998</v>
      </c>
      <c r="L1035">
        <v>-74.08175</v>
      </c>
    </row>
    <row r="1036" spans="1:12" x14ac:dyDescent="0.25">
      <c r="A1036" t="s">
        <v>78</v>
      </c>
      <c r="B1036" t="s">
        <v>19</v>
      </c>
      <c r="C1036">
        <v>251600</v>
      </c>
      <c r="D1036">
        <v>13600</v>
      </c>
      <c r="E1036" t="s">
        <v>786</v>
      </c>
      <c r="F1036" t="s">
        <v>21</v>
      </c>
      <c r="G1036" t="s">
        <v>27</v>
      </c>
      <c r="H1036">
        <v>2</v>
      </c>
      <c r="I1036" t="s">
        <v>17</v>
      </c>
      <c r="J1036">
        <v>3</v>
      </c>
      <c r="K1036">
        <v>10.39972</v>
      </c>
      <c r="L1036">
        <v>-75.514439999999993</v>
      </c>
    </row>
    <row r="1037" spans="1:12" x14ac:dyDescent="0.25">
      <c r="A1037" t="s">
        <v>214</v>
      </c>
      <c r="B1037" t="s">
        <v>19</v>
      </c>
      <c r="C1037">
        <v>209300</v>
      </c>
      <c r="D1037">
        <v>11800</v>
      </c>
      <c r="E1037" t="s">
        <v>498</v>
      </c>
      <c r="F1037" t="s">
        <v>54</v>
      </c>
      <c r="G1037" t="s">
        <v>16</v>
      </c>
      <c r="H1037">
        <v>5</v>
      </c>
      <c r="I1037" t="s">
        <v>17</v>
      </c>
      <c r="J1037">
        <v>1</v>
      </c>
      <c r="K1037">
        <v>4.6097099999999998</v>
      </c>
      <c r="L1037">
        <v>-74.08175</v>
      </c>
    </row>
    <row r="1038" spans="1:12" x14ac:dyDescent="0.25">
      <c r="A1038" t="s">
        <v>23</v>
      </c>
      <c r="B1038" t="s">
        <v>24</v>
      </c>
      <c r="C1038">
        <v>166100</v>
      </c>
      <c r="D1038">
        <v>13600</v>
      </c>
      <c r="E1038" t="s">
        <v>787</v>
      </c>
      <c r="F1038" t="s">
        <v>21</v>
      </c>
      <c r="G1038" t="s">
        <v>60</v>
      </c>
      <c r="H1038">
        <v>1</v>
      </c>
      <c r="I1038" t="s">
        <v>17</v>
      </c>
      <c r="J1038">
        <v>1</v>
      </c>
      <c r="K1038">
        <v>4.8133299999999997</v>
      </c>
      <c r="L1038">
        <v>-75.696110000000004</v>
      </c>
    </row>
    <row r="1039" spans="1:12" x14ac:dyDescent="0.25">
      <c r="A1039" t="s">
        <v>184</v>
      </c>
      <c r="B1039" t="s">
        <v>86</v>
      </c>
      <c r="C1039">
        <v>211000</v>
      </c>
      <c r="D1039">
        <v>9400</v>
      </c>
      <c r="E1039" t="s">
        <v>788</v>
      </c>
      <c r="F1039" t="s">
        <v>93</v>
      </c>
      <c r="G1039" t="s">
        <v>22</v>
      </c>
      <c r="H1039">
        <v>4</v>
      </c>
      <c r="I1039" t="s">
        <v>32</v>
      </c>
      <c r="J1039">
        <v>1</v>
      </c>
      <c r="K1039">
        <v>6.2518399999999996</v>
      </c>
      <c r="L1039">
        <v>-75.563590000000005</v>
      </c>
    </row>
    <row r="1040" spans="1:12" x14ac:dyDescent="0.25">
      <c r="A1040" t="s">
        <v>297</v>
      </c>
      <c r="B1040" t="s">
        <v>86</v>
      </c>
      <c r="C1040">
        <v>39800</v>
      </c>
      <c r="D1040">
        <v>0</v>
      </c>
      <c r="E1040" t="s">
        <v>176</v>
      </c>
      <c r="F1040" t="s">
        <v>130</v>
      </c>
      <c r="G1040" t="s">
        <v>16</v>
      </c>
      <c r="H1040">
        <v>5</v>
      </c>
      <c r="I1040" t="s">
        <v>17</v>
      </c>
      <c r="J1040">
        <v>3</v>
      </c>
      <c r="K1040">
        <v>4.6097099999999998</v>
      </c>
      <c r="L1040">
        <v>-74.08175</v>
      </c>
    </row>
    <row r="1041" spans="1:12" x14ac:dyDescent="0.25">
      <c r="A1041" t="s">
        <v>219</v>
      </c>
      <c r="B1041" t="s">
        <v>19</v>
      </c>
      <c r="C1041">
        <v>937300</v>
      </c>
      <c r="D1041">
        <v>50100</v>
      </c>
      <c r="E1041" t="s">
        <v>501</v>
      </c>
      <c r="F1041" t="s">
        <v>54</v>
      </c>
      <c r="G1041" t="s">
        <v>201</v>
      </c>
      <c r="H1041">
        <v>5</v>
      </c>
      <c r="I1041" t="s">
        <v>17</v>
      </c>
      <c r="J1041">
        <v>6</v>
      </c>
      <c r="K1041">
        <v>11.54444</v>
      </c>
      <c r="L1041">
        <v>-72.907219999999995</v>
      </c>
    </row>
    <row r="1042" spans="1:12" x14ac:dyDescent="0.25">
      <c r="A1042" t="s">
        <v>105</v>
      </c>
      <c r="B1042" t="s">
        <v>19</v>
      </c>
      <c r="C1042">
        <v>274300</v>
      </c>
      <c r="D1042">
        <v>15000</v>
      </c>
      <c r="E1042" t="s">
        <v>314</v>
      </c>
      <c r="F1042" t="s">
        <v>93</v>
      </c>
      <c r="G1042" t="s">
        <v>22</v>
      </c>
      <c r="H1042">
        <v>5</v>
      </c>
      <c r="I1042" t="s">
        <v>17</v>
      </c>
      <c r="J1042">
        <v>1</v>
      </c>
      <c r="K1042">
        <v>6.2518399999999996</v>
      </c>
      <c r="L1042">
        <v>-75.563590000000005</v>
      </c>
    </row>
    <row r="1043" spans="1:12" x14ac:dyDescent="0.25">
      <c r="A1043" t="s">
        <v>45</v>
      </c>
      <c r="B1043" t="s">
        <v>29</v>
      </c>
      <c r="C1043">
        <v>1325900</v>
      </c>
      <c r="D1043">
        <v>68800</v>
      </c>
      <c r="E1043" t="s">
        <v>785</v>
      </c>
      <c r="F1043" t="s">
        <v>21</v>
      </c>
      <c r="G1043" t="s">
        <v>31</v>
      </c>
      <c r="H1043">
        <v>5</v>
      </c>
      <c r="I1043" t="s">
        <v>17</v>
      </c>
      <c r="J1043">
        <v>1</v>
      </c>
      <c r="K1043">
        <v>3.4372199999999999</v>
      </c>
      <c r="L1043">
        <v>-76.522499999999994</v>
      </c>
    </row>
    <row r="1044" spans="1:12" x14ac:dyDescent="0.25">
      <c r="A1044" t="s">
        <v>18</v>
      </c>
      <c r="B1044" t="s">
        <v>19</v>
      </c>
      <c r="C1044">
        <v>361900</v>
      </c>
      <c r="D1044">
        <v>19500</v>
      </c>
      <c r="E1044" t="s">
        <v>789</v>
      </c>
      <c r="F1044" t="s">
        <v>96</v>
      </c>
      <c r="G1044" t="s">
        <v>278</v>
      </c>
      <c r="H1044">
        <v>4</v>
      </c>
      <c r="I1044" t="s">
        <v>17</v>
      </c>
      <c r="J1044">
        <v>1</v>
      </c>
      <c r="K1044">
        <v>-4.2152799999999999</v>
      </c>
      <c r="L1044">
        <v>-69.940560000000005</v>
      </c>
    </row>
    <row r="1045" spans="1:12" x14ac:dyDescent="0.25">
      <c r="A1045" t="s">
        <v>85</v>
      </c>
      <c r="B1045" t="s">
        <v>86</v>
      </c>
      <c r="C1045">
        <v>935200</v>
      </c>
      <c r="D1045">
        <v>50200</v>
      </c>
      <c r="E1045" t="s">
        <v>790</v>
      </c>
      <c r="F1045" t="s">
        <v>15</v>
      </c>
      <c r="G1045" t="s">
        <v>201</v>
      </c>
      <c r="H1045">
        <v>1</v>
      </c>
      <c r="I1045" t="s">
        <v>17</v>
      </c>
      <c r="J1045">
        <v>5</v>
      </c>
      <c r="K1045">
        <v>11.54444</v>
      </c>
      <c r="L1045">
        <v>-72.907219999999995</v>
      </c>
    </row>
    <row r="1046" spans="1:12" x14ac:dyDescent="0.25">
      <c r="A1046" t="s">
        <v>85</v>
      </c>
      <c r="B1046" t="s">
        <v>86</v>
      </c>
      <c r="C1046">
        <v>392000</v>
      </c>
      <c r="D1046">
        <v>19100</v>
      </c>
      <c r="E1046" t="s">
        <v>295</v>
      </c>
      <c r="F1046" t="s">
        <v>43</v>
      </c>
      <c r="G1046" t="s">
        <v>31</v>
      </c>
      <c r="H1046">
        <v>5</v>
      </c>
      <c r="I1046" t="s">
        <v>17</v>
      </c>
      <c r="J1046">
        <v>10</v>
      </c>
      <c r="K1046">
        <v>3.4372199999999999</v>
      </c>
      <c r="L1046">
        <v>-76.522499999999994</v>
      </c>
    </row>
    <row r="1047" spans="1:12" x14ac:dyDescent="0.25">
      <c r="A1047" t="s">
        <v>68</v>
      </c>
      <c r="B1047" t="s">
        <v>24</v>
      </c>
      <c r="C1047">
        <v>31700</v>
      </c>
      <c r="D1047">
        <v>1900</v>
      </c>
      <c r="E1047" t="s">
        <v>791</v>
      </c>
      <c r="F1047" t="s">
        <v>88</v>
      </c>
      <c r="G1047" t="s">
        <v>22</v>
      </c>
      <c r="H1047">
        <v>5</v>
      </c>
      <c r="I1047" t="s">
        <v>17</v>
      </c>
      <c r="J1047">
        <v>6</v>
      </c>
      <c r="K1047">
        <v>6.2518399999999996</v>
      </c>
      <c r="L1047">
        <v>-75.563590000000005</v>
      </c>
    </row>
    <row r="1048" spans="1:12" x14ac:dyDescent="0.25">
      <c r="A1048" t="s">
        <v>57</v>
      </c>
      <c r="B1048" t="s">
        <v>58</v>
      </c>
      <c r="C1048">
        <v>84000</v>
      </c>
      <c r="D1048">
        <v>4700</v>
      </c>
      <c r="E1048" t="s">
        <v>792</v>
      </c>
      <c r="F1048" t="s">
        <v>54</v>
      </c>
      <c r="G1048" t="s">
        <v>60</v>
      </c>
      <c r="H1048">
        <v>5</v>
      </c>
      <c r="I1048" t="s">
        <v>17</v>
      </c>
      <c r="J1048">
        <v>10</v>
      </c>
      <c r="K1048">
        <v>4.8133299999999997</v>
      </c>
      <c r="L1048">
        <v>-75.696110000000004</v>
      </c>
    </row>
    <row r="1049" spans="1:12" x14ac:dyDescent="0.25">
      <c r="A1049" t="s">
        <v>80</v>
      </c>
      <c r="B1049" t="s">
        <v>65</v>
      </c>
      <c r="C1049">
        <v>30100</v>
      </c>
      <c r="D1049">
        <v>2000</v>
      </c>
      <c r="E1049" t="s">
        <v>587</v>
      </c>
      <c r="F1049" t="s">
        <v>47</v>
      </c>
      <c r="G1049" t="s">
        <v>60</v>
      </c>
      <c r="H1049">
        <v>5</v>
      </c>
      <c r="I1049" t="s">
        <v>17</v>
      </c>
      <c r="J1049">
        <v>4</v>
      </c>
      <c r="K1049">
        <v>4.8133299999999997</v>
      </c>
      <c r="L1049">
        <v>-75.696110000000004</v>
      </c>
    </row>
    <row r="1050" spans="1:12" x14ac:dyDescent="0.25">
      <c r="A1050" t="s">
        <v>94</v>
      </c>
      <c r="B1050" t="s">
        <v>29</v>
      </c>
      <c r="C1050">
        <v>691200</v>
      </c>
      <c r="D1050">
        <v>35000</v>
      </c>
      <c r="E1050" t="s">
        <v>578</v>
      </c>
      <c r="F1050" t="s">
        <v>76</v>
      </c>
      <c r="G1050" t="s">
        <v>16</v>
      </c>
      <c r="H1050">
        <v>5</v>
      </c>
      <c r="I1050" t="s">
        <v>17</v>
      </c>
      <c r="J1050">
        <v>3</v>
      </c>
      <c r="K1050">
        <v>4.6097099999999998</v>
      </c>
      <c r="L1050">
        <v>-74.08175</v>
      </c>
    </row>
    <row r="1051" spans="1:12" x14ac:dyDescent="0.25">
      <c r="A1051" t="s">
        <v>118</v>
      </c>
      <c r="B1051" t="s">
        <v>86</v>
      </c>
      <c r="C1051">
        <v>867500</v>
      </c>
      <c r="D1051">
        <v>46600</v>
      </c>
      <c r="E1051" t="s">
        <v>332</v>
      </c>
      <c r="F1051" t="s">
        <v>54</v>
      </c>
      <c r="G1051" t="s">
        <v>16</v>
      </c>
      <c r="H1051">
        <v>5</v>
      </c>
      <c r="I1051" t="s">
        <v>32</v>
      </c>
      <c r="J1051">
        <v>1</v>
      </c>
      <c r="K1051">
        <v>4.6097099999999998</v>
      </c>
      <c r="L1051">
        <v>-74.08175</v>
      </c>
    </row>
    <row r="1052" spans="1:12" x14ac:dyDescent="0.25">
      <c r="A1052" t="s">
        <v>50</v>
      </c>
      <c r="B1052" t="s">
        <v>29</v>
      </c>
      <c r="C1052">
        <v>1687400</v>
      </c>
      <c r="D1052">
        <v>91100</v>
      </c>
      <c r="E1052" t="s">
        <v>436</v>
      </c>
      <c r="F1052" t="s">
        <v>130</v>
      </c>
      <c r="G1052" t="s">
        <v>91</v>
      </c>
      <c r="H1052">
        <v>1</v>
      </c>
      <c r="I1052" t="s">
        <v>38</v>
      </c>
      <c r="J1052">
        <v>1</v>
      </c>
      <c r="K1052">
        <v>10.968540000000001</v>
      </c>
      <c r="L1052">
        <v>-74.781319999999994</v>
      </c>
    </row>
    <row r="1053" spans="1:12" x14ac:dyDescent="0.25">
      <c r="A1053" t="s">
        <v>70</v>
      </c>
      <c r="B1053" t="s">
        <v>13</v>
      </c>
      <c r="C1053">
        <v>2686500</v>
      </c>
      <c r="D1053">
        <v>143700</v>
      </c>
      <c r="E1053" t="s">
        <v>793</v>
      </c>
      <c r="F1053" t="s">
        <v>21</v>
      </c>
      <c r="G1053" t="s">
        <v>91</v>
      </c>
      <c r="H1053">
        <v>1</v>
      </c>
      <c r="I1053" t="s">
        <v>17</v>
      </c>
      <c r="J1053">
        <v>3</v>
      </c>
      <c r="K1053">
        <v>10.968540000000001</v>
      </c>
      <c r="L1053">
        <v>-74.781319999999994</v>
      </c>
    </row>
    <row r="1054" spans="1:12" x14ac:dyDescent="0.25">
      <c r="A1054" t="s">
        <v>84</v>
      </c>
      <c r="B1054" t="s">
        <v>58</v>
      </c>
      <c r="C1054">
        <v>188500</v>
      </c>
      <c r="D1054">
        <v>8200</v>
      </c>
      <c r="E1054" t="s">
        <v>229</v>
      </c>
      <c r="F1054" t="s">
        <v>15</v>
      </c>
      <c r="G1054" t="s">
        <v>16</v>
      </c>
      <c r="H1054">
        <v>1</v>
      </c>
      <c r="I1054" t="s">
        <v>17</v>
      </c>
      <c r="J1054">
        <v>2</v>
      </c>
      <c r="K1054">
        <v>4.6097099999999998</v>
      </c>
      <c r="L1054">
        <v>-74.08175</v>
      </c>
    </row>
    <row r="1055" spans="1:12" x14ac:dyDescent="0.25">
      <c r="A1055" t="s">
        <v>103</v>
      </c>
      <c r="B1055" t="s">
        <v>13</v>
      </c>
      <c r="C1055">
        <v>327300</v>
      </c>
      <c r="D1055">
        <v>17800</v>
      </c>
      <c r="E1055" t="s">
        <v>794</v>
      </c>
      <c r="F1055" t="s">
        <v>21</v>
      </c>
      <c r="G1055" t="s">
        <v>31</v>
      </c>
      <c r="H1055">
        <v>5</v>
      </c>
      <c r="I1055" t="s">
        <v>17</v>
      </c>
      <c r="J1055">
        <v>1</v>
      </c>
      <c r="K1055">
        <v>3.4372199999999999</v>
      </c>
      <c r="L1055">
        <v>-76.522499999999994</v>
      </c>
    </row>
    <row r="1056" spans="1:12" x14ac:dyDescent="0.25">
      <c r="A1056" t="s">
        <v>103</v>
      </c>
      <c r="B1056" t="s">
        <v>13</v>
      </c>
      <c r="C1056">
        <v>259600</v>
      </c>
      <c r="D1056">
        <v>12000</v>
      </c>
      <c r="E1056" t="s">
        <v>692</v>
      </c>
      <c r="F1056" t="s">
        <v>160</v>
      </c>
      <c r="G1056" t="s">
        <v>16</v>
      </c>
      <c r="H1056">
        <v>5</v>
      </c>
      <c r="I1056" t="s">
        <v>17</v>
      </c>
      <c r="J1056">
        <v>1</v>
      </c>
      <c r="K1056">
        <v>4.6097099999999998</v>
      </c>
      <c r="L1056">
        <v>-74.08175</v>
      </c>
    </row>
    <row r="1057" spans="1:12" x14ac:dyDescent="0.25">
      <c r="A1057" t="s">
        <v>61</v>
      </c>
      <c r="B1057" t="s">
        <v>62</v>
      </c>
      <c r="C1057">
        <v>236400</v>
      </c>
      <c r="D1057">
        <v>13100</v>
      </c>
      <c r="E1057" t="s">
        <v>136</v>
      </c>
      <c r="F1057" t="s">
        <v>43</v>
      </c>
      <c r="G1057" t="s">
        <v>27</v>
      </c>
      <c r="H1057">
        <v>4</v>
      </c>
      <c r="I1057" t="s">
        <v>32</v>
      </c>
      <c r="J1057">
        <v>1</v>
      </c>
      <c r="K1057">
        <v>10.39972</v>
      </c>
      <c r="L1057">
        <v>-75.514439999999993</v>
      </c>
    </row>
    <row r="1058" spans="1:12" x14ac:dyDescent="0.25">
      <c r="A1058" t="s">
        <v>266</v>
      </c>
      <c r="B1058" t="s">
        <v>13</v>
      </c>
      <c r="C1058">
        <v>1645800</v>
      </c>
      <c r="D1058">
        <v>87800</v>
      </c>
      <c r="E1058" t="s">
        <v>795</v>
      </c>
      <c r="F1058" t="s">
        <v>54</v>
      </c>
      <c r="G1058" t="s">
        <v>16</v>
      </c>
      <c r="H1058">
        <v>2</v>
      </c>
      <c r="I1058" t="s">
        <v>17</v>
      </c>
      <c r="J1058">
        <v>2</v>
      </c>
      <c r="K1058">
        <v>4.6097099999999998</v>
      </c>
      <c r="L1058">
        <v>-74.08175</v>
      </c>
    </row>
    <row r="1059" spans="1:12" x14ac:dyDescent="0.25">
      <c r="A1059" t="s">
        <v>41</v>
      </c>
      <c r="B1059" t="s">
        <v>29</v>
      </c>
      <c r="C1059">
        <v>1262000</v>
      </c>
      <c r="D1059">
        <v>69600</v>
      </c>
      <c r="E1059" t="s">
        <v>796</v>
      </c>
      <c r="F1059" t="s">
        <v>76</v>
      </c>
      <c r="G1059" t="s">
        <v>16</v>
      </c>
      <c r="H1059">
        <v>5</v>
      </c>
      <c r="I1059" t="s">
        <v>17</v>
      </c>
      <c r="J1059">
        <v>1</v>
      </c>
      <c r="K1059">
        <v>4.6097099999999998</v>
      </c>
      <c r="L1059">
        <v>-74.08175</v>
      </c>
    </row>
    <row r="1060" spans="1:12" x14ac:dyDescent="0.25">
      <c r="A1060" t="s">
        <v>36</v>
      </c>
      <c r="B1060" t="s">
        <v>24</v>
      </c>
      <c r="C1060">
        <v>26700</v>
      </c>
      <c r="D1060">
        <v>0</v>
      </c>
      <c r="E1060" t="s">
        <v>101</v>
      </c>
      <c r="F1060" t="s">
        <v>26</v>
      </c>
      <c r="G1060" t="s">
        <v>16</v>
      </c>
      <c r="H1060">
        <v>1</v>
      </c>
      <c r="I1060" t="s">
        <v>17</v>
      </c>
      <c r="J1060">
        <v>2</v>
      </c>
      <c r="K1060">
        <v>4.6097099999999998</v>
      </c>
      <c r="L1060">
        <v>-74.08175</v>
      </c>
    </row>
    <row r="1061" spans="1:12" x14ac:dyDescent="0.25">
      <c r="A1061" t="s">
        <v>55</v>
      </c>
      <c r="B1061" t="s">
        <v>13</v>
      </c>
      <c r="C1061">
        <v>64500</v>
      </c>
      <c r="D1061">
        <v>1600</v>
      </c>
      <c r="E1061" t="s">
        <v>797</v>
      </c>
      <c r="F1061" t="s">
        <v>54</v>
      </c>
      <c r="G1061" t="s">
        <v>31</v>
      </c>
      <c r="H1061">
        <v>5</v>
      </c>
      <c r="I1061" t="s">
        <v>32</v>
      </c>
      <c r="J1061">
        <v>1</v>
      </c>
      <c r="K1061">
        <v>3.4372199999999999</v>
      </c>
      <c r="L1061">
        <v>-76.522499999999994</v>
      </c>
    </row>
    <row r="1062" spans="1:12" x14ac:dyDescent="0.25">
      <c r="A1062" t="s">
        <v>184</v>
      </c>
      <c r="B1062" t="s">
        <v>86</v>
      </c>
      <c r="C1062">
        <v>398300</v>
      </c>
      <c r="D1062">
        <v>26500</v>
      </c>
      <c r="E1062" t="s">
        <v>615</v>
      </c>
      <c r="F1062" t="s">
        <v>93</v>
      </c>
      <c r="G1062" t="s">
        <v>22</v>
      </c>
      <c r="H1062">
        <v>5</v>
      </c>
      <c r="I1062" t="s">
        <v>17</v>
      </c>
      <c r="J1062">
        <v>1</v>
      </c>
      <c r="K1062">
        <v>6.2518399999999996</v>
      </c>
      <c r="L1062">
        <v>-75.563590000000005</v>
      </c>
    </row>
    <row r="1063" spans="1:12" x14ac:dyDescent="0.25">
      <c r="A1063" t="s">
        <v>135</v>
      </c>
      <c r="B1063" t="s">
        <v>58</v>
      </c>
      <c r="C1063">
        <v>33400</v>
      </c>
      <c r="D1063">
        <v>2300</v>
      </c>
      <c r="E1063" t="s">
        <v>673</v>
      </c>
      <c r="F1063" t="s">
        <v>35</v>
      </c>
      <c r="G1063" t="s">
        <v>91</v>
      </c>
      <c r="H1063">
        <v>5</v>
      </c>
      <c r="I1063" t="s">
        <v>17</v>
      </c>
      <c r="J1063">
        <v>4</v>
      </c>
      <c r="K1063">
        <v>10.968540000000001</v>
      </c>
      <c r="L1063">
        <v>-74.781319999999994</v>
      </c>
    </row>
    <row r="1064" spans="1:12" x14ac:dyDescent="0.25">
      <c r="A1064" t="s">
        <v>68</v>
      </c>
      <c r="B1064" t="s">
        <v>24</v>
      </c>
      <c r="C1064">
        <v>26300</v>
      </c>
      <c r="D1064">
        <v>1800</v>
      </c>
      <c r="E1064" t="s">
        <v>771</v>
      </c>
      <c r="F1064" t="s">
        <v>93</v>
      </c>
      <c r="G1064" t="s">
        <v>31</v>
      </c>
      <c r="H1064">
        <v>4</v>
      </c>
      <c r="I1064" t="s">
        <v>32</v>
      </c>
      <c r="J1064">
        <v>1</v>
      </c>
      <c r="K1064">
        <v>3.4372199999999999</v>
      </c>
      <c r="L1064">
        <v>-76.522499999999994</v>
      </c>
    </row>
    <row r="1065" spans="1:12" x14ac:dyDescent="0.25">
      <c r="A1065" t="s">
        <v>68</v>
      </c>
      <c r="B1065" t="s">
        <v>24</v>
      </c>
      <c r="C1065">
        <v>31900</v>
      </c>
      <c r="D1065">
        <v>0</v>
      </c>
      <c r="E1065" t="s">
        <v>740</v>
      </c>
      <c r="F1065" t="s">
        <v>52</v>
      </c>
      <c r="G1065" t="s">
        <v>16</v>
      </c>
      <c r="H1065">
        <v>5</v>
      </c>
      <c r="I1065" t="s">
        <v>17</v>
      </c>
      <c r="J1065">
        <v>2</v>
      </c>
      <c r="K1065">
        <v>4.6097099999999998</v>
      </c>
      <c r="L1065">
        <v>-74.08175</v>
      </c>
    </row>
    <row r="1066" spans="1:12" x14ac:dyDescent="0.25">
      <c r="A1066" t="s">
        <v>48</v>
      </c>
      <c r="B1066" t="s">
        <v>24</v>
      </c>
      <c r="C1066">
        <v>58700</v>
      </c>
      <c r="D1066">
        <v>1300</v>
      </c>
      <c r="E1066" t="s">
        <v>798</v>
      </c>
      <c r="F1066" t="s">
        <v>43</v>
      </c>
      <c r="G1066" t="s">
        <v>16</v>
      </c>
      <c r="H1066">
        <v>5</v>
      </c>
      <c r="I1066" t="s">
        <v>17</v>
      </c>
      <c r="J1066">
        <v>3</v>
      </c>
      <c r="K1066">
        <v>4.6097099999999998</v>
      </c>
      <c r="L1066">
        <v>-74.08175</v>
      </c>
    </row>
    <row r="1067" spans="1:12" x14ac:dyDescent="0.25">
      <c r="A1067" t="s">
        <v>12</v>
      </c>
      <c r="B1067" t="s">
        <v>13</v>
      </c>
      <c r="C1067">
        <v>177600</v>
      </c>
      <c r="D1067">
        <v>9700</v>
      </c>
      <c r="E1067" t="s">
        <v>650</v>
      </c>
      <c r="F1067" t="s">
        <v>130</v>
      </c>
      <c r="G1067" t="s">
        <v>16</v>
      </c>
      <c r="H1067">
        <v>5</v>
      </c>
      <c r="I1067" t="s">
        <v>17</v>
      </c>
      <c r="J1067">
        <v>2</v>
      </c>
      <c r="K1067">
        <v>4.6097099999999998</v>
      </c>
      <c r="L1067">
        <v>-74.08175</v>
      </c>
    </row>
    <row r="1068" spans="1:12" x14ac:dyDescent="0.25">
      <c r="A1068" t="s">
        <v>28</v>
      </c>
      <c r="B1068" t="s">
        <v>29</v>
      </c>
      <c r="C1068">
        <v>643600</v>
      </c>
      <c r="D1068">
        <v>32500</v>
      </c>
      <c r="E1068" t="s">
        <v>729</v>
      </c>
      <c r="F1068" t="s">
        <v>54</v>
      </c>
      <c r="G1068" t="s">
        <v>16</v>
      </c>
      <c r="H1068">
        <v>5</v>
      </c>
      <c r="I1068" t="s">
        <v>32</v>
      </c>
      <c r="J1068">
        <v>1</v>
      </c>
      <c r="K1068">
        <v>4.6097099999999998</v>
      </c>
      <c r="L1068">
        <v>-74.08175</v>
      </c>
    </row>
    <row r="1069" spans="1:12" x14ac:dyDescent="0.25">
      <c r="A1069" t="s">
        <v>219</v>
      </c>
      <c r="B1069" t="s">
        <v>19</v>
      </c>
      <c r="C1069">
        <v>630300</v>
      </c>
      <c r="D1069">
        <v>33800</v>
      </c>
      <c r="E1069" t="s">
        <v>151</v>
      </c>
      <c r="F1069" t="s">
        <v>96</v>
      </c>
      <c r="G1069" t="s">
        <v>22</v>
      </c>
      <c r="H1069">
        <v>1</v>
      </c>
      <c r="I1069" t="s">
        <v>38</v>
      </c>
      <c r="J1069">
        <v>1</v>
      </c>
      <c r="K1069">
        <v>6.2518399999999996</v>
      </c>
      <c r="L1069">
        <v>-75.563590000000005</v>
      </c>
    </row>
    <row r="1070" spans="1:12" x14ac:dyDescent="0.25">
      <c r="A1070" t="s">
        <v>105</v>
      </c>
      <c r="B1070" t="s">
        <v>19</v>
      </c>
      <c r="C1070">
        <v>328200</v>
      </c>
      <c r="D1070">
        <v>15700</v>
      </c>
      <c r="E1070" t="s">
        <v>315</v>
      </c>
      <c r="F1070" t="s">
        <v>47</v>
      </c>
      <c r="G1070" t="s">
        <v>31</v>
      </c>
      <c r="H1070">
        <v>5</v>
      </c>
      <c r="I1070" t="s">
        <v>17</v>
      </c>
      <c r="J1070">
        <v>1</v>
      </c>
      <c r="K1070">
        <v>3.4372199999999999</v>
      </c>
      <c r="L1070">
        <v>-76.522499999999994</v>
      </c>
    </row>
    <row r="1071" spans="1:12" x14ac:dyDescent="0.25">
      <c r="A1071" t="s">
        <v>122</v>
      </c>
      <c r="B1071" t="s">
        <v>29</v>
      </c>
      <c r="C1071">
        <v>1248500</v>
      </c>
      <c r="D1071">
        <v>67100</v>
      </c>
      <c r="E1071" t="s">
        <v>463</v>
      </c>
      <c r="F1071" t="s">
        <v>93</v>
      </c>
      <c r="G1071" t="s">
        <v>60</v>
      </c>
      <c r="H1071">
        <v>4</v>
      </c>
      <c r="I1071" t="s">
        <v>17</v>
      </c>
      <c r="J1071">
        <v>3</v>
      </c>
      <c r="K1071">
        <v>4.8133299999999997</v>
      </c>
      <c r="L1071">
        <v>-75.696110000000004</v>
      </c>
    </row>
    <row r="1072" spans="1:12" x14ac:dyDescent="0.25">
      <c r="A1072" t="s">
        <v>127</v>
      </c>
      <c r="B1072" t="s">
        <v>13</v>
      </c>
      <c r="C1072">
        <v>1082200</v>
      </c>
      <c r="D1072">
        <v>58100</v>
      </c>
      <c r="E1072" t="s">
        <v>676</v>
      </c>
      <c r="F1072" t="s">
        <v>54</v>
      </c>
      <c r="G1072" t="s">
        <v>22</v>
      </c>
      <c r="H1072">
        <v>3</v>
      </c>
      <c r="I1072" t="s">
        <v>38</v>
      </c>
      <c r="J1072">
        <v>1</v>
      </c>
      <c r="K1072">
        <v>6.2518399999999996</v>
      </c>
      <c r="L1072">
        <v>-75.563590000000005</v>
      </c>
    </row>
    <row r="1073" spans="1:12" x14ac:dyDescent="0.25">
      <c r="A1073" t="s">
        <v>67</v>
      </c>
      <c r="B1073" t="s">
        <v>62</v>
      </c>
      <c r="C1073">
        <v>48700</v>
      </c>
      <c r="D1073">
        <v>3000</v>
      </c>
      <c r="E1073" t="s">
        <v>104</v>
      </c>
      <c r="F1073" t="s">
        <v>93</v>
      </c>
      <c r="G1073" t="s">
        <v>60</v>
      </c>
      <c r="H1073">
        <v>5</v>
      </c>
      <c r="I1073" t="s">
        <v>17</v>
      </c>
      <c r="J1073">
        <v>1</v>
      </c>
      <c r="K1073">
        <v>4.8133299999999997</v>
      </c>
      <c r="L1073">
        <v>-75.696110000000004</v>
      </c>
    </row>
    <row r="1074" spans="1:12" x14ac:dyDescent="0.25">
      <c r="A1074" t="s">
        <v>67</v>
      </c>
      <c r="B1074" t="s">
        <v>62</v>
      </c>
      <c r="C1074">
        <v>42500</v>
      </c>
      <c r="D1074">
        <v>2700</v>
      </c>
      <c r="E1074" t="s">
        <v>799</v>
      </c>
      <c r="F1074" t="s">
        <v>52</v>
      </c>
      <c r="G1074" t="s">
        <v>22</v>
      </c>
      <c r="H1074">
        <v>5</v>
      </c>
      <c r="I1074" t="s">
        <v>17</v>
      </c>
      <c r="J1074">
        <v>8</v>
      </c>
      <c r="K1074">
        <v>6.2518399999999996</v>
      </c>
      <c r="L1074">
        <v>-75.563590000000005</v>
      </c>
    </row>
    <row r="1075" spans="1:12" x14ac:dyDescent="0.25">
      <c r="A1075" t="s">
        <v>118</v>
      </c>
      <c r="B1075" t="s">
        <v>86</v>
      </c>
      <c r="C1075">
        <v>716400</v>
      </c>
      <c r="D1075">
        <v>38400</v>
      </c>
      <c r="E1075" t="s">
        <v>338</v>
      </c>
      <c r="F1075" t="s">
        <v>130</v>
      </c>
      <c r="G1075" t="s">
        <v>31</v>
      </c>
      <c r="H1075">
        <v>3</v>
      </c>
      <c r="I1075" t="s">
        <v>17</v>
      </c>
      <c r="J1075">
        <v>1</v>
      </c>
      <c r="K1075">
        <v>3.4372199999999999</v>
      </c>
      <c r="L1075">
        <v>-76.522499999999994</v>
      </c>
    </row>
    <row r="1076" spans="1:12" x14ac:dyDescent="0.25">
      <c r="A1076" t="s">
        <v>214</v>
      </c>
      <c r="B1076" t="s">
        <v>19</v>
      </c>
      <c r="C1076">
        <v>151000</v>
      </c>
      <c r="D1076">
        <v>9100</v>
      </c>
      <c r="E1076" t="s">
        <v>800</v>
      </c>
      <c r="F1076" t="s">
        <v>93</v>
      </c>
      <c r="G1076" t="s">
        <v>16</v>
      </c>
      <c r="H1076">
        <v>4</v>
      </c>
      <c r="I1076" t="s">
        <v>38</v>
      </c>
      <c r="J1076">
        <v>1</v>
      </c>
      <c r="K1076">
        <v>4.6097099999999998</v>
      </c>
      <c r="L1076">
        <v>-74.08175</v>
      </c>
    </row>
    <row r="1077" spans="1:12" x14ac:dyDescent="0.25">
      <c r="A1077" t="s">
        <v>28</v>
      </c>
      <c r="B1077" t="s">
        <v>29</v>
      </c>
      <c r="C1077">
        <v>300600</v>
      </c>
      <c r="D1077">
        <v>20800</v>
      </c>
      <c r="E1077" t="s">
        <v>452</v>
      </c>
      <c r="F1077" t="s">
        <v>160</v>
      </c>
      <c r="G1077" t="s">
        <v>16</v>
      </c>
      <c r="H1077">
        <v>5</v>
      </c>
      <c r="I1077" t="s">
        <v>17</v>
      </c>
      <c r="J1077">
        <v>3</v>
      </c>
      <c r="K1077">
        <v>4.6097099999999998</v>
      </c>
      <c r="L1077">
        <v>-74.08175</v>
      </c>
    </row>
    <row r="1078" spans="1:12" x14ac:dyDescent="0.25">
      <c r="A1078" t="s">
        <v>89</v>
      </c>
      <c r="B1078" t="s">
        <v>62</v>
      </c>
      <c r="C1078">
        <v>8900</v>
      </c>
      <c r="D1078">
        <v>900</v>
      </c>
      <c r="E1078" t="s">
        <v>801</v>
      </c>
      <c r="F1078" t="s">
        <v>21</v>
      </c>
      <c r="G1078" t="s">
        <v>16</v>
      </c>
      <c r="H1078">
        <v>1</v>
      </c>
      <c r="I1078" t="s">
        <v>32</v>
      </c>
      <c r="J1078">
        <v>1</v>
      </c>
      <c r="K1078">
        <v>4.6097099999999998</v>
      </c>
      <c r="L1078">
        <v>-74.08175</v>
      </c>
    </row>
    <row r="1079" spans="1:12" x14ac:dyDescent="0.25">
      <c r="A1079" t="s">
        <v>144</v>
      </c>
      <c r="B1079" t="s">
        <v>65</v>
      </c>
      <c r="C1079">
        <v>52100</v>
      </c>
      <c r="D1079">
        <v>1000</v>
      </c>
      <c r="E1079" t="s">
        <v>400</v>
      </c>
      <c r="F1079" t="s">
        <v>52</v>
      </c>
      <c r="G1079" t="s">
        <v>16</v>
      </c>
      <c r="H1079">
        <v>5</v>
      </c>
      <c r="I1079" t="s">
        <v>17</v>
      </c>
      <c r="J1079">
        <v>5</v>
      </c>
      <c r="K1079">
        <v>4.6097099999999998</v>
      </c>
      <c r="L1079">
        <v>-74.08175</v>
      </c>
    </row>
    <row r="1080" spans="1:12" x14ac:dyDescent="0.25">
      <c r="A1080" t="s">
        <v>219</v>
      </c>
      <c r="B1080" t="s">
        <v>19</v>
      </c>
      <c r="C1080">
        <v>551500</v>
      </c>
      <c r="D1080">
        <v>27600</v>
      </c>
      <c r="E1080" t="s">
        <v>802</v>
      </c>
      <c r="F1080" t="s">
        <v>130</v>
      </c>
      <c r="G1080" t="s">
        <v>31</v>
      </c>
      <c r="H1080">
        <v>4</v>
      </c>
      <c r="I1080" t="s">
        <v>17</v>
      </c>
      <c r="J1080">
        <v>10</v>
      </c>
      <c r="K1080">
        <v>3.4372199999999999</v>
      </c>
      <c r="L1080">
        <v>-76.522499999999994</v>
      </c>
    </row>
    <row r="1081" spans="1:12" x14ac:dyDescent="0.25">
      <c r="A1081" t="s">
        <v>23</v>
      </c>
      <c r="B1081" t="s">
        <v>24</v>
      </c>
      <c r="C1081">
        <v>149000</v>
      </c>
      <c r="D1081">
        <v>12700</v>
      </c>
      <c r="E1081" t="s">
        <v>803</v>
      </c>
      <c r="F1081" t="s">
        <v>26</v>
      </c>
      <c r="G1081" t="s">
        <v>22</v>
      </c>
      <c r="H1081">
        <v>5</v>
      </c>
      <c r="I1081" t="s">
        <v>32</v>
      </c>
      <c r="J1081">
        <v>1</v>
      </c>
      <c r="K1081">
        <v>6.2518399999999996</v>
      </c>
      <c r="L1081">
        <v>-75.563590000000005</v>
      </c>
    </row>
    <row r="1082" spans="1:12" x14ac:dyDescent="0.25">
      <c r="A1082" t="s">
        <v>171</v>
      </c>
      <c r="B1082" t="s">
        <v>19</v>
      </c>
      <c r="C1082">
        <v>193600</v>
      </c>
      <c r="D1082">
        <v>10500</v>
      </c>
      <c r="E1082" t="s">
        <v>804</v>
      </c>
      <c r="F1082" t="s">
        <v>47</v>
      </c>
      <c r="G1082" t="s">
        <v>16</v>
      </c>
      <c r="H1082">
        <v>4</v>
      </c>
      <c r="I1082" t="s">
        <v>17</v>
      </c>
      <c r="J1082">
        <v>3</v>
      </c>
      <c r="K1082">
        <v>4.6097099999999998</v>
      </c>
      <c r="L1082">
        <v>-74.08175</v>
      </c>
    </row>
    <row r="1083" spans="1:12" x14ac:dyDescent="0.25">
      <c r="A1083" t="s">
        <v>113</v>
      </c>
      <c r="B1083" t="s">
        <v>24</v>
      </c>
      <c r="C1083">
        <v>14200</v>
      </c>
      <c r="D1083">
        <v>1200</v>
      </c>
      <c r="E1083" t="s">
        <v>713</v>
      </c>
      <c r="F1083" t="s">
        <v>160</v>
      </c>
      <c r="G1083" t="s">
        <v>22</v>
      </c>
      <c r="H1083">
        <v>4</v>
      </c>
      <c r="I1083" t="s">
        <v>17</v>
      </c>
      <c r="J1083">
        <v>1</v>
      </c>
      <c r="K1083">
        <v>6.2518399999999996</v>
      </c>
      <c r="L1083">
        <v>-75.563590000000005</v>
      </c>
    </row>
    <row r="1084" spans="1:12" x14ac:dyDescent="0.25">
      <c r="A1084" t="s">
        <v>50</v>
      </c>
      <c r="B1084" t="s">
        <v>29</v>
      </c>
      <c r="C1084">
        <v>2168400</v>
      </c>
      <c r="D1084">
        <v>115900</v>
      </c>
      <c r="E1084" t="s">
        <v>227</v>
      </c>
      <c r="F1084" t="s">
        <v>47</v>
      </c>
      <c r="G1084" t="s">
        <v>31</v>
      </c>
      <c r="H1084">
        <v>5</v>
      </c>
      <c r="I1084" t="s">
        <v>38</v>
      </c>
      <c r="J1084">
        <v>1</v>
      </c>
      <c r="K1084">
        <v>3.4372199999999999</v>
      </c>
      <c r="L1084">
        <v>-76.522499999999994</v>
      </c>
    </row>
    <row r="1085" spans="1:12" x14ac:dyDescent="0.25">
      <c r="A1085" t="s">
        <v>55</v>
      </c>
      <c r="B1085" t="s">
        <v>13</v>
      </c>
      <c r="C1085">
        <v>58700</v>
      </c>
      <c r="D1085">
        <v>1300</v>
      </c>
      <c r="E1085" t="s">
        <v>421</v>
      </c>
      <c r="F1085" t="s">
        <v>43</v>
      </c>
      <c r="G1085" t="s">
        <v>22</v>
      </c>
      <c r="H1085">
        <v>5</v>
      </c>
      <c r="I1085" t="s">
        <v>38</v>
      </c>
      <c r="J1085">
        <v>1</v>
      </c>
      <c r="K1085">
        <v>6.2518399999999996</v>
      </c>
      <c r="L1085">
        <v>-75.563590000000005</v>
      </c>
    </row>
    <row r="1086" spans="1:12" x14ac:dyDescent="0.25">
      <c r="A1086" t="s">
        <v>214</v>
      </c>
      <c r="B1086" t="s">
        <v>19</v>
      </c>
      <c r="C1086">
        <v>159700</v>
      </c>
      <c r="D1086">
        <v>8700</v>
      </c>
      <c r="E1086" t="s">
        <v>657</v>
      </c>
      <c r="F1086" t="s">
        <v>96</v>
      </c>
      <c r="G1086" t="s">
        <v>16</v>
      </c>
      <c r="H1086">
        <v>5</v>
      </c>
      <c r="I1086" t="s">
        <v>146</v>
      </c>
      <c r="J1086">
        <v>1</v>
      </c>
      <c r="K1086">
        <v>4.6097099999999998</v>
      </c>
      <c r="L1086">
        <v>-74.08175</v>
      </c>
    </row>
    <row r="1087" spans="1:12" x14ac:dyDescent="0.25">
      <c r="A1087" t="s">
        <v>103</v>
      </c>
      <c r="B1087" t="s">
        <v>13</v>
      </c>
      <c r="C1087">
        <v>258700</v>
      </c>
      <c r="D1087">
        <v>14200</v>
      </c>
      <c r="E1087" t="s">
        <v>390</v>
      </c>
      <c r="F1087" t="s">
        <v>21</v>
      </c>
      <c r="G1087" t="s">
        <v>22</v>
      </c>
      <c r="H1087">
        <v>5</v>
      </c>
      <c r="I1087" t="s">
        <v>17</v>
      </c>
      <c r="J1087">
        <v>3</v>
      </c>
      <c r="K1087">
        <v>6.2518399999999996</v>
      </c>
      <c r="L1087">
        <v>-75.563590000000005</v>
      </c>
    </row>
    <row r="1088" spans="1:12" x14ac:dyDescent="0.25">
      <c r="A1088" t="s">
        <v>204</v>
      </c>
      <c r="B1088" t="s">
        <v>13</v>
      </c>
      <c r="C1088">
        <v>137500</v>
      </c>
      <c r="D1088">
        <v>7500</v>
      </c>
      <c r="E1088" t="s">
        <v>627</v>
      </c>
      <c r="F1088" t="s">
        <v>26</v>
      </c>
      <c r="G1088" t="s">
        <v>22</v>
      </c>
      <c r="H1088">
        <v>4</v>
      </c>
      <c r="I1088" t="s">
        <v>17</v>
      </c>
      <c r="J1088">
        <v>3</v>
      </c>
      <c r="K1088">
        <v>6.2518399999999996</v>
      </c>
      <c r="L1088">
        <v>-75.563590000000005</v>
      </c>
    </row>
    <row r="1089" spans="1:12" x14ac:dyDescent="0.25">
      <c r="A1089" t="s">
        <v>80</v>
      </c>
      <c r="B1089" t="s">
        <v>65</v>
      </c>
      <c r="C1089">
        <v>37500</v>
      </c>
      <c r="D1089">
        <v>2400</v>
      </c>
      <c r="E1089" t="s">
        <v>805</v>
      </c>
      <c r="F1089" t="s">
        <v>21</v>
      </c>
      <c r="G1089" t="s">
        <v>31</v>
      </c>
      <c r="H1089">
        <v>5</v>
      </c>
      <c r="I1089" t="s">
        <v>17</v>
      </c>
      <c r="J1089">
        <v>4</v>
      </c>
      <c r="K1089">
        <v>3.4372199999999999</v>
      </c>
      <c r="L1089">
        <v>-76.522499999999994</v>
      </c>
    </row>
    <row r="1090" spans="1:12" x14ac:dyDescent="0.25">
      <c r="A1090" t="s">
        <v>148</v>
      </c>
      <c r="B1090" t="s">
        <v>13</v>
      </c>
      <c r="C1090">
        <v>2400700</v>
      </c>
      <c r="D1090">
        <v>135200</v>
      </c>
      <c r="E1090" t="s">
        <v>806</v>
      </c>
      <c r="F1090" t="s">
        <v>88</v>
      </c>
      <c r="G1090" t="s">
        <v>22</v>
      </c>
      <c r="H1090">
        <v>4</v>
      </c>
      <c r="I1090" t="s">
        <v>17</v>
      </c>
      <c r="J1090">
        <v>2</v>
      </c>
      <c r="K1090">
        <v>6.2518399999999996</v>
      </c>
      <c r="L1090">
        <v>-75.563590000000005</v>
      </c>
    </row>
    <row r="1091" spans="1:12" x14ac:dyDescent="0.25">
      <c r="A1091" t="s">
        <v>48</v>
      </c>
      <c r="B1091" t="s">
        <v>24</v>
      </c>
      <c r="C1091">
        <v>76500</v>
      </c>
      <c r="D1091">
        <v>4600</v>
      </c>
      <c r="E1091" t="s">
        <v>435</v>
      </c>
      <c r="F1091" t="s">
        <v>26</v>
      </c>
      <c r="G1091" t="s">
        <v>16</v>
      </c>
      <c r="H1091">
        <v>4</v>
      </c>
      <c r="I1091" t="s">
        <v>17</v>
      </c>
      <c r="J1091">
        <v>1</v>
      </c>
      <c r="K1091">
        <v>4.6097099999999998</v>
      </c>
      <c r="L1091">
        <v>-74.08175</v>
      </c>
    </row>
    <row r="1092" spans="1:12" x14ac:dyDescent="0.25">
      <c r="A1092" t="s">
        <v>94</v>
      </c>
      <c r="B1092" t="s">
        <v>29</v>
      </c>
      <c r="C1092">
        <v>1005300</v>
      </c>
      <c r="D1092">
        <v>58300</v>
      </c>
      <c r="E1092" t="s">
        <v>807</v>
      </c>
      <c r="F1092" t="s">
        <v>21</v>
      </c>
      <c r="G1092" t="s">
        <v>16</v>
      </c>
      <c r="H1092">
        <v>5</v>
      </c>
      <c r="I1092" t="s">
        <v>17</v>
      </c>
      <c r="J1092">
        <v>4</v>
      </c>
      <c r="K1092">
        <v>4.6097099999999998</v>
      </c>
      <c r="L1092">
        <v>-74.08175</v>
      </c>
    </row>
    <row r="1093" spans="1:12" x14ac:dyDescent="0.25">
      <c r="A1093" t="s">
        <v>184</v>
      </c>
      <c r="B1093" t="s">
        <v>86</v>
      </c>
      <c r="C1093">
        <v>243800</v>
      </c>
      <c r="D1093">
        <v>13600</v>
      </c>
      <c r="E1093" t="s">
        <v>768</v>
      </c>
      <c r="F1093" t="s">
        <v>15</v>
      </c>
      <c r="G1093" t="s">
        <v>16</v>
      </c>
      <c r="H1093">
        <v>5</v>
      </c>
      <c r="I1093" t="s">
        <v>17</v>
      </c>
      <c r="J1093">
        <v>18</v>
      </c>
      <c r="K1093">
        <v>4.6097099999999998</v>
      </c>
      <c r="L1093">
        <v>-74.08175</v>
      </c>
    </row>
    <row r="1094" spans="1:12" x14ac:dyDescent="0.25">
      <c r="A1094" t="s">
        <v>148</v>
      </c>
      <c r="B1094" t="s">
        <v>13</v>
      </c>
      <c r="C1094">
        <v>2571200</v>
      </c>
      <c r="D1094">
        <v>135100</v>
      </c>
      <c r="E1094" t="s">
        <v>808</v>
      </c>
      <c r="F1094" t="s">
        <v>130</v>
      </c>
      <c r="G1094" t="s">
        <v>385</v>
      </c>
      <c r="H1094">
        <v>5</v>
      </c>
      <c r="I1094" t="s">
        <v>17</v>
      </c>
      <c r="J1094">
        <v>8</v>
      </c>
      <c r="K1094">
        <v>4.5793699999999999</v>
      </c>
      <c r="L1094">
        <v>-74.216819999999998</v>
      </c>
    </row>
    <row r="1095" spans="1:12" x14ac:dyDescent="0.25">
      <c r="A1095" t="s">
        <v>103</v>
      </c>
      <c r="B1095" t="s">
        <v>13</v>
      </c>
      <c r="C1095">
        <v>365200</v>
      </c>
      <c r="D1095">
        <v>17600</v>
      </c>
      <c r="E1095" t="s">
        <v>549</v>
      </c>
      <c r="F1095" t="s">
        <v>15</v>
      </c>
      <c r="G1095" t="s">
        <v>16</v>
      </c>
      <c r="H1095">
        <v>5</v>
      </c>
      <c r="I1095" t="s">
        <v>17</v>
      </c>
      <c r="J1095">
        <v>8</v>
      </c>
      <c r="K1095">
        <v>4.6097099999999998</v>
      </c>
      <c r="L1095">
        <v>-74.08175</v>
      </c>
    </row>
    <row r="1096" spans="1:12" x14ac:dyDescent="0.25">
      <c r="A1096" t="s">
        <v>70</v>
      </c>
      <c r="B1096" t="s">
        <v>13</v>
      </c>
      <c r="C1096">
        <v>1937900</v>
      </c>
      <c r="D1096">
        <v>101400</v>
      </c>
      <c r="E1096" t="s">
        <v>225</v>
      </c>
      <c r="F1096" t="s">
        <v>54</v>
      </c>
      <c r="G1096" t="s">
        <v>16</v>
      </c>
      <c r="H1096">
        <v>5</v>
      </c>
      <c r="I1096" t="s">
        <v>32</v>
      </c>
      <c r="J1096">
        <v>1</v>
      </c>
      <c r="K1096">
        <v>4.6097099999999998</v>
      </c>
      <c r="L1096">
        <v>-74.08175</v>
      </c>
    </row>
    <row r="1097" spans="1:12" x14ac:dyDescent="0.25">
      <c r="A1097" t="s">
        <v>36</v>
      </c>
      <c r="B1097" t="s">
        <v>24</v>
      </c>
      <c r="C1097">
        <v>31800</v>
      </c>
      <c r="D1097">
        <v>2100</v>
      </c>
      <c r="E1097" t="s">
        <v>37</v>
      </c>
      <c r="F1097" t="s">
        <v>54</v>
      </c>
      <c r="G1097" t="s">
        <v>16</v>
      </c>
      <c r="H1097">
        <v>3</v>
      </c>
      <c r="I1097" t="s">
        <v>32</v>
      </c>
      <c r="J1097">
        <v>1</v>
      </c>
      <c r="K1097">
        <v>4.6097099999999998</v>
      </c>
      <c r="L1097">
        <v>-74.08175</v>
      </c>
    </row>
    <row r="1098" spans="1:12" x14ac:dyDescent="0.25">
      <c r="A1098" t="s">
        <v>41</v>
      </c>
      <c r="B1098" t="s">
        <v>29</v>
      </c>
      <c r="C1098">
        <v>980200</v>
      </c>
      <c r="D1098">
        <v>50400</v>
      </c>
      <c r="E1098" t="s">
        <v>501</v>
      </c>
      <c r="F1098" t="s">
        <v>96</v>
      </c>
      <c r="G1098" t="s">
        <v>16</v>
      </c>
      <c r="H1098">
        <v>4</v>
      </c>
      <c r="I1098" t="s">
        <v>17</v>
      </c>
      <c r="J1098">
        <v>10</v>
      </c>
      <c r="K1098">
        <v>4.6097099999999998</v>
      </c>
      <c r="L1098">
        <v>-74.08175</v>
      </c>
    </row>
    <row r="1099" spans="1:12" x14ac:dyDescent="0.25">
      <c r="A1099" t="s">
        <v>184</v>
      </c>
      <c r="B1099" t="s">
        <v>86</v>
      </c>
      <c r="C1099">
        <v>233100</v>
      </c>
      <c r="D1099">
        <v>12600</v>
      </c>
      <c r="E1099" t="s">
        <v>683</v>
      </c>
      <c r="F1099" t="s">
        <v>130</v>
      </c>
      <c r="G1099" t="s">
        <v>16</v>
      </c>
      <c r="H1099">
        <v>5</v>
      </c>
      <c r="I1099" t="s">
        <v>17</v>
      </c>
      <c r="J1099">
        <v>1</v>
      </c>
      <c r="K1099">
        <v>4.6097099999999998</v>
      </c>
      <c r="L1099">
        <v>-74.08175</v>
      </c>
    </row>
    <row r="1100" spans="1:12" x14ac:dyDescent="0.25">
      <c r="A1100" t="s">
        <v>89</v>
      </c>
      <c r="B1100" t="s">
        <v>62</v>
      </c>
      <c r="C1100">
        <v>7900</v>
      </c>
      <c r="D1100">
        <v>800</v>
      </c>
      <c r="E1100" t="s">
        <v>796</v>
      </c>
      <c r="F1100" t="s">
        <v>21</v>
      </c>
      <c r="G1100" t="s">
        <v>16</v>
      </c>
      <c r="H1100">
        <v>5</v>
      </c>
      <c r="I1100" t="s">
        <v>146</v>
      </c>
      <c r="J1100">
        <v>1</v>
      </c>
      <c r="K1100">
        <v>4.6097099999999998</v>
      </c>
      <c r="L1100">
        <v>-74.08175</v>
      </c>
    </row>
    <row r="1101" spans="1:12" x14ac:dyDescent="0.25">
      <c r="A1101" t="s">
        <v>148</v>
      </c>
      <c r="B1101" t="s">
        <v>13</v>
      </c>
      <c r="C1101">
        <v>2138500</v>
      </c>
      <c r="D1101">
        <v>121300</v>
      </c>
      <c r="E1101" t="s">
        <v>809</v>
      </c>
      <c r="F1101" t="s">
        <v>26</v>
      </c>
      <c r="G1101" t="s">
        <v>91</v>
      </c>
      <c r="H1101">
        <v>4</v>
      </c>
      <c r="I1101" t="s">
        <v>17</v>
      </c>
      <c r="J1101">
        <v>4</v>
      </c>
      <c r="K1101">
        <v>10.968540000000001</v>
      </c>
      <c r="L1101">
        <v>-74.781319999999994</v>
      </c>
    </row>
    <row r="1102" spans="1:12" x14ac:dyDescent="0.25">
      <c r="A1102" t="s">
        <v>158</v>
      </c>
      <c r="B1102" t="s">
        <v>62</v>
      </c>
      <c r="C1102">
        <v>26300</v>
      </c>
      <c r="D1102">
        <v>1600</v>
      </c>
      <c r="E1102" t="s">
        <v>305</v>
      </c>
      <c r="F1102" t="s">
        <v>93</v>
      </c>
      <c r="G1102" t="s">
        <v>31</v>
      </c>
      <c r="H1102">
        <v>1</v>
      </c>
      <c r="I1102" t="s">
        <v>32</v>
      </c>
      <c r="J1102">
        <v>1</v>
      </c>
      <c r="K1102">
        <v>3.4372199999999999</v>
      </c>
      <c r="L1102">
        <v>-76.522499999999994</v>
      </c>
    </row>
    <row r="1103" spans="1:12" x14ac:dyDescent="0.25">
      <c r="A1103" t="s">
        <v>214</v>
      </c>
      <c r="B1103" t="s">
        <v>19</v>
      </c>
      <c r="C1103">
        <v>223400</v>
      </c>
      <c r="D1103">
        <v>12300</v>
      </c>
      <c r="E1103" t="s">
        <v>810</v>
      </c>
      <c r="F1103" t="s">
        <v>96</v>
      </c>
      <c r="G1103" t="s">
        <v>126</v>
      </c>
      <c r="H1103">
        <v>1</v>
      </c>
      <c r="I1103" t="s">
        <v>32</v>
      </c>
      <c r="J1103">
        <v>1</v>
      </c>
      <c r="K1103">
        <v>7.89391</v>
      </c>
      <c r="L1103">
        <v>-72.507819999999995</v>
      </c>
    </row>
    <row r="1104" spans="1:12" x14ac:dyDescent="0.25">
      <c r="A1104" t="s">
        <v>111</v>
      </c>
      <c r="B1104" t="s">
        <v>19</v>
      </c>
      <c r="C1104">
        <v>492200</v>
      </c>
      <c r="D1104">
        <v>26400</v>
      </c>
      <c r="E1104" t="s">
        <v>811</v>
      </c>
      <c r="F1104" t="s">
        <v>47</v>
      </c>
      <c r="G1104" t="s">
        <v>22</v>
      </c>
      <c r="H1104">
        <v>5</v>
      </c>
      <c r="I1104" t="s">
        <v>146</v>
      </c>
      <c r="J1104">
        <v>1</v>
      </c>
      <c r="K1104">
        <v>6.2518399999999996</v>
      </c>
      <c r="L1104">
        <v>-75.563590000000005</v>
      </c>
    </row>
    <row r="1105" spans="1:12" x14ac:dyDescent="0.25">
      <c r="A1105" t="s">
        <v>55</v>
      </c>
      <c r="B1105" t="s">
        <v>13</v>
      </c>
      <c r="C1105">
        <v>71300</v>
      </c>
      <c r="D1105">
        <v>8600</v>
      </c>
      <c r="E1105" t="s">
        <v>812</v>
      </c>
      <c r="F1105" t="s">
        <v>76</v>
      </c>
      <c r="G1105" t="s">
        <v>22</v>
      </c>
      <c r="H1105">
        <v>5</v>
      </c>
      <c r="I1105" t="s">
        <v>17</v>
      </c>
      <c r="J1105">
        <v>1</v>
      </c>
      <c r="K1105">
        <v>6.2518399999999996</v>
      </c>
      <c r="L1105">
        <v>-75.563590000000005</v>
      </c>
    </row>
    <row r="1106" spans="1:12" x14ac:dyDescent="0.25">
      <c r="A1106" t="s">
        <v>144</v>
      </c>
      <c r="B1106" t="s">
        <v>65</v>
      </c>
      <c r="C1106">
        <v>71800</v>
      </c>
      <c r="D1106">
        <v>7200</v>
      </c>
      <c r="E1106" t="s">
        <v>150</v>
      </c>
      <c r="F1106" t="s">
        <v>88</v>
      </c>
      <c r="G1106" t="s">
        <v>16</v>
      </c>
      <c r="H1106">
        <v>5</v>
      </c>
      <c r="I1106" t="s">
        <v>17</v>
      </c>
      <c r="J1106">
        <v>1</v>
      </c>
      <c r="K1106">
        <v>4.6097099999999998</v>
      </c>
      <c r="L1106">
        <v>-74.08175</v>
      </c>
    </row>
    <row r="1107" spans="1:12" x14ac:dyDescent="0.25">
      <c r="A1107" t="s">
        <v>70</v>
      </c>
      <c r="B1107" t="s">
        <v>13</v>
      </c>
      <c r="C1107">
        <v>2286600</v>
      </c>
      <c r="D1107">
        <v>130500</v>
      </c>
      <c r="E1107" t="s">
        <v>327</v>
      </c>
      <c r="F1107" t="s">
        <v>54</v>
      </c>
      <c r="G1107" t="s">
        <v>22</v>
      </c>
      <c r="H1107">
        <v>5</v>
      </c>
      <c r="I1107" t="s">
        <v>32</v>
      </c>
      <c r="J1107">
        <v>1</v>
      </c>
      <c r="K1107">
        <v>6.2518399999999996</v>
      </c>
      <c r="L1107">
        <v>-75.563590000000005</v>
      </c>
    </row>
    <row r="1108" spans="1:12" x14ac:dyDescent="0.25">
      <c r="A1108" t="s">
        <v>68</v>
      </c>
      <c r="B1108" t="s">
        <v>24</v>
      </c>
      <c r="C1108">
        <v>21600</v>
      </c>
      <c r="D1108">
        <v>0</v>
      </c>
      <c r="E1108" t="s">
        <v>534</v>
      </c>
      <c r="F1108" t="s">
        <v>130</v>
      </c>
      <c r="G1108" t="s">
        <v>16</v>
      </c>
      <c r="H1108">
        <v>4</v>
      </c>
      <c r="I1108" t="s">
        <v>17</v>
      </c>
      <c r="J1108">
        <v>5</v>
      </c>
      <c r="K1108">
        <v>4.6097099999999998</v>
      </c>
      <c r="L1108">
        <v>-74.08175</v>
      </c>
    </row>
    <row r="1109" spans="1:12" x14ac:dyDescent="0.25">
      <c r="A1109" t="s">
        <v>135</v>
      </c>
      <c r="B1109" t="s">
        <v>58</v>
      </c>
      <c r="C1109">
        <v>41200</v>
      </c>
      <c r="D1109">
        <v>2900</v>
      </c>
      <c r="E1109" t="s">
        <v>616</v>
      </c>
      <c r="F1109" t="s">
        <v>47</v>
      </c>
      <c r="G1109" t="s">
        <v>16</v>
      </c>
      <c r="H1109">
        <v>5</v>
      </c>
      <c r="I1109" t="s">
        <v>17</v>
      </c>
      <c r="J1109">
        <v>4</v>
      </c>
      <c r="K1109">
        <v>4.6097099999999998</v>
      </c>
      <c r="L1109">
        <v>-74.08175</v>
      </c>
    </row>
    <row r="1110" spans="1:12" x14ac:dyDescent="0.25">
      <c r="A1110" t="s">
        <v>184</v>
      </c>
      <c r="B1110" t="s">
        <v>86</v>
      </c>
      <c r="C1110">
        <v>200400</v>
      </c>
      <c r="D1110">
        <v>15500</v>
      </c>
      <c r="E1110" t="s">
        <v>813</v>
      </c>
      <c r="F1110" t="s">
        <v>21</v>
      </c>
      <c r="G1110" t="s">
        <v>16</v>
      </c>
      <c r="H1110">
        <v>5</v>
      </c>
      <c r="I1110" t="s">
        <v>17</v>
      </c>
      <c r="J1110">
        <v>1</v>
      </c>
      <c r="K1110">
        <v>4.6097099999999998</v>
      </c>
      <c r="L1110">
        <v>-74.08175</v>
      </c>
    </row>
    <row r="1111" spans="1:12" x14ac:dyDescent="0.25">
      <c r="A1111" t="s">
        <v>82</v>
      </c>
      <c r="B1111" t="s">
        <v>58</v>
      </c>
      <c r="C1111">
        <v>58100</v>
      </c>
      <c r="D1111">
        <v>3800</v>
      </c>
      <c r="E1111" t="s">
        <v>264</v>
      </c>
      <c r="F1111" t="s">
        <v>76</v>
      </c>
      <c r="G1111" t="s">
        <v>16</v>
      </c>
      <c r="H1111">
        <v>5</v>
      </c>
      <c r="I1111" t="s">
        <v>32</v>
      </c>
      <c r="J1111">
        <v>1</v>
      </c>
      <c r="K1111">
        <v>4.6097099999999998</v>
      </c>
      <c r="L1111">
        <v>-74.08175</v>
      </c>
    </row>
    <row r="1112" spans="1:12" x14ac:dyDescent="0.25">
      <c r="A1112" t="s">
        <v>171</v>
      </c>
      <c r="B1112" t="s">
        <v>19</v>
      </c>
      <c r="C1112">
        <v>253400</v>
      </c>
      <c r="D1112">
        <v>19300</v>
      </c>
      <c r="E1112" t="s">
        <v>400</v>
      </c>
      <c r="F1112" t="s">
        <v>96</v>
      </c>
      <c r="G1112" t="s">
        <v>22</v>
      </c>
      <c r="H1112">
        <v>4</v>
      </c>
      <c r="I1112" t="s">
        <v>17</v>
      </c>
      <c r="J1112">
        <v>2</v>
      </c>
      <c r="K1112">
        <v>6.2518399999999996</v>
      </c>
      <c r="L1112">
        <v>-75.563590000000005</v>
      </c>
    </row>
    <row r="1113" spans="1:12" x14ac:dyDescent="0.25">
      <c r="A1113" t="s">
        <v>98</v>
      </c>
      <c r="B1113" t="s">
        <v>19</v>
      </c>
      <c r="C1113">
        <v>541200</v>
      </c>
      <c r="D1113">
        <v>29000</v>
      </c>
      <c r="E1113" t="s">
        <v>573</v>
      </c>
      <c r="F1113" t="s">
        <v>93</v>
      </c>
      <c r="G1113" t="s">
        <v>22</v>
      </c>
      <c r="H1113">
        <v>5</v>
      </c>
      <c r="I1113" t="s">
        <v>17</v>
      </c>
      <c r="J1113">
        <v>1</v>
      </c>
      <c r="K1113">
        <v>6.2518399999999996</v>
      </c>
      <c r="L1113">
        <v>-75.563590000000005</v>
      </c>
    </row>
    <row r="1114" spans="1:12" x14ac:dyDescent="0.25">
      <c r="A1114" t="s">
        <v>204</v>
      </c>
      <c r="B1114" t="s">
        <v>13</v>
      </c>
      <c r="C1114">
        <v>152800</v>
      </c>
      <c r="D1114">
        <v>8400</v>
      </c>
      <c r="E1114" t="s">
        <v>700</v>
      </c>
      <c r="F1114" t="s">
        <v>35</v>
      </c>
      <c r="G1114" t="s">
        <v>16</v>
      </c>
      <c r="H1114">
        <v>5</v>
      </c>
      <c r="I1114" t="s">
        <v>32</v>
      </c>
      <c r="J1114">
        <v>1</v>
      </c>
      <c r="K1114">
        <v>4.6097099999999998</v>
      </c>
      <c r="L1114">
        <v>-74.08175</v>
      </c>
    </row>
    <row r="1115" spans="1:12" x14ac:dyDescent="0.25">
      <c r="A1115" t="s">
        <v>122</v>
      </c>
      <c r="B1115" t="s">
        <v>29</v>
      </c>
      <c r="C1115">
        <v>1026000</v>
      </c>
      <c r="D1115">
        <v>52800</v>
      </c>
      <c r="E1115" t="s">
        <v>539</v>
      </c>
      <c r="F1115" t="s">
        <v>26</v>
      </c>
      <c r="G1115" t="s">
        <v>60</v>
      </c>
      <c r="H1115">
        <v>5</v>
      </c>
      <c r="I1115" t="s">
        <v>32</v>
      </c>
      <c r="J1115">
        <v>1</v>
      </c>
      <c r="K1115">
        <v>4.8133299999999997</v>
      </c>
      <c r="L1115">
        <v>-75.696110000000004</v>
      </c>
    </row>
    <row r="1116" spans="1:12" x14ac:dyDescent="0.25">
      <c r="A1116" t="s">
        <v>61</v>
      </c>
      <c r="B1116" t="s">
        <v>62</v>
      </c>
      <c r="C1116">
        <v>453500</v>
      </c>
      <c r="D1116">
        <v>22300</v>
      </c>
      <c r="E1116" t="s">
        <v>360</v>
      </c>
      <c r="F1116" t="s">
        <v>130</v>
      </c>
      <c r="G1116" t="s">
        <v>22</v>
      </c>
      <c r="H1116">
        <v>1</v>
      </c>
      <c r="I1116" t="s">
        <v>17</v>
      </c>
      <c r="J1116">
        <v>3</v>
      </c>
      <c r="K1116">
        <v>6.2518399999999996</v>
      </c>
      <c r="L1116">
        <v>-75.563590000000005</v>
      </c>
    </row>
    <row r="1117" spans="1:12" x14ac:dyDescent="0.25">
      <c r="A1117" t="s">
        <v>219</v>
      </c>
      <c r="B1117" t="s">
        <v>19</v>
      </c>
      <c r="C1117">
        <v>727500</v>
      </c>
      <c r="D1117">
        <v>41100</v>
      </c>
      <c r="E1117" t="s">
        <v>688</v>
      </c>
      <c r="F1117" t="s">
        <v>88</v>
      </c>
      <c r="G1117" t="s">
        <v>278</v>
      </c>
      <c r="H1117">
        <v>3</v>
      </c>
      <c r="I1117" t="s">
        <v>17</v>
      </c>
      <c r="J1117">
        <v>2</v>
      </c>
      <c r="K1117">
        <v>-4.2152799999999999</v>
      </c>
      <c r="L1117">
        <v>-69.940560000000005</v>
      </c>
    </row>
    <row r="1118" spans="1:12" x14ac:dyDescent="0.25">
      <c r="A1118" t="s">
        <v>78</v>
      </c>
      <c r="B1118" t="s">
        <v>19</v>
      </c>
      <c r="C1118">
        <v>274100</v>
      </c>
      <c r="D1118">
        <v>15000</v>
      </c>
      <c r="E1118" t="s">
        <v>814</v>
      </c>
      <c r="F1118" t="s">
        <v>47</v>
      </c>
      <c r="G1118" t="s">
        <v>60</v>
      </c>
      <c r="H1118">
        <v>5</v>
      </c>
      <c r="I1118" t="s">
        <v>17</v>
      </c>
      <c r="J1118">
        <v>2</v>
      </c>
      <c r="K1118">
        <v>4.8133299999999997</v>
      </c>
      <c r="L1118">
        <v>-75.696110000000004</v>
      </c>
    </row>
    <row r="1119" spans="1:12" x14ac:dyDescent="0.25">
      <c r="A1119" t="s">
        <v>184</v>
      </c>
      <c r="B1119" t="s">
        <v>86</v>
      </c>
      <c r="C1119">
        <v>441300</v>
      </c>
      <c r="D1119">
        <v>23700</v>
      </c>
      <c r="E1119" t="s">
        <v>123</v>
      </c>
      <c r="F1119" t="s">
        <v>130</v>
      </c>
      <c r="G1119" t="s">
        <v>16</v>
      </c>
      <c r="H1119">
        <v>3</v>
      </c>
      <c r="I1119" t="s">
        <v>17</v>
      </c>
      <c r="J1119">
        <v>1</v>
      </c>
      <c r="K1119">
        <v>4.6097099999999998</v>
      </c>
      <c r="L1119">
        <v>-74.08175</v>
      </c>
    </row>
    <row r="1120" spans="1:12" x14ac:dyDescent="0.25">
      <c r="A1120" t="s">
        <v>158</v>
      </c>
      <c r="B1120" t="s">
        <v>62</v>
      </c>
      <c r="C1120">
        <v>46600</v>
      </c>
      <c r="D1120">
        <v>2900</v>
      </c>
      <c r="E1120" t="s">
        <v>232</v>
      </c>
      <c r="F1120" t="s">
        <v>76</v>
      </c>
      <c r="G1120" t="s">
        <v>22</v>
      </c>
      <c r="H1120">
        <v>2</v>
      </c>
      <c r="I1120" t="s">
        <v>17</v>
      </c>
      <c r="J1120">
        <v>3</v>
      </c>
      <c r="K1120">
        <v>6.2518399999999996</v>
      </c>
      <c r="L1120">
        <v>-75.563590000000005</v>
      </c>
    </row>
    <row r="1121" spans="1:12" x14ac:dyDescent="0.25">
      <c r="A1121" t="s">
        <v>94</v>
      </c>
      <c r="B1121" t="s">
        <v>29</v>
      </c>
      <c r="C1121">
        <v>889400</v>
      </c>
      <c r="D1121">
        <v>47800</v>
      </c>
      <c r="E1121" t="s">
        <v>318</v>
      </c>
      <c r="F1121" t="s">
        <v>96</v>
      </c>
      <c r="G1121" t="s">
        <v>31</v>
      </c>
      <c r="H1121">
        <v>5</v>
      </c>
      <c r="I1121" t="s">
        <v>17</v>
      </c>
      <c r="J1121">
        <v>1</v>
      </c>
      <c r="K1121">
        <v>3.4372199999999999</v>
      </c>
      <c r="L1121">
        <v>-76.522499999999994</v>
      </c>
    </row>
    <row r="1122" spans="1:12" x14ac:dyDescent="0.25">
      <c r="A1122" t="s">
        <v>48</v>
      </c>
      <c r="B1122" t="s">
        <v>24</v>
      </c>
      <c r="C1122">
        <v>78700</v>
      </c>
      <c r="D1122">
        <v>10000</v>
      </c>
      <c r="E1122" t="s">
        <v>588</v>
      </c>
      <c r="F1122" t="s">
        <v>76</v>
      </c>
      <c r="G1122" t="s">
        <v>22</v>
      </c>
      <c r="H1122">
        <v>5</v>
      </c>
      <c r="I1122" t="s">
        <v>17</v>
      </c>
      <c r="J1122">
        <v>2</v>
      </c>
      <c r="K1122">
        <v>6.2518399999999996</v>
      </c>
      <c r="L1122">
        <v>-75.563590000000005</v>
      </c>
    </row>
    <row r="1123" spans="1:12" x14ac:dyDescent="0.25">
      <c r="A1123" t="s">
        <v>164</v>
      </c>
      <c r="B1123" t="s">
        <v>13</v>
      </c>
      <c r="C1123">
        <v>94300</v>
      </c>
      <c r="D1123">
        <v>5200</v>
      </c>
      <c r="E1123" t="s">
        <v>621</v>
      </c>
      <c r="F1123" t="s">
        <v>47</v>
      </c>
      <c r="G1123" t="s">
        <v>120</v>
      </c>
      <c r="H1123">
        <v>5</v>
      </c>
      <c r="I1123" t="s">
        <v>17</v>
      </c>
      <c r="J1123">
        <v>5</v>
      </c>
      <c r="K1123">
        <v>3.8653</v>
      </c>
      <c r="L1123">
        <v>-67.923900000000003</v>
      </c>
    </row>
    <row r="1124" spans="1:12" x14ac:dyDescent="0.25">
      <c r="A1124" t="s">
        <v>94</v>
      </c>
      <c r="B1124" t="s">
        <v>29</v>
      </c>
      <c r="C1124">
        <v>625700</v>
      </c>
      <c r="D1124">
        <v>33500</v>
      </c>
      <c r="E1124" t="s">
        <v>815</v>
      </c>
      <c r="F1124" t="s">
        <v>88</v>
      </c>
      <c r="G1124" t="s">
        <v>16</v>
      </c>
      <c r="H1124">
        <v>1</v>
      </c>
      <c r="I1124" t="s">
        <v>17</v>
      </c>
      <c r="J1124">
        <v>1</v>
      </c>
      <c r="K1124">
        <v>4.6097099999999998</v>
      </c>
      <c r="L1124">
        <v>-74.08175</v>
      </c>
    </row>
    <row r="1125" spans="1:12" x14ac:dyDescent="0.25">
      <c r="A1125" t="s">
        <v>155</v>
      </c>
      <c r="B1125" t="s">
        <v>62</v>
      </c>
      <c r="C1125">
        <v>100500</v>
      </c>
      <c r="D1125">
        <v>3500</v>
      </c>
      <c r="E1125" t="s">
        <v>816</v>
      </c>
      <c r="F1125" t="s">
        <v>130</v>
      </c>
      <c r="G1125" t="s">
        <v>16</v>
      </c>
      <c r="H1125">
        <v>5</v>
      </c>
      <c r="I1125" t="s">
        <v>32</v>
      </c>
      <c r="J1125">
        <v>1</v>
      </c>
      <c r="K1125">
        <v>4.6097099999999998</v>
      </c>
      <c r="L1125">
        <v>-74.08175</v>
      </c>
    </row>
    <row r="1126" spans="1:12" x14ac:dyDescent="0.25">
      <c r="A1126" t="s">
        <v>45</v>
      </c>
      <c r="B1126" t="s">
        <v>29</v>
      </c>
      <c r="C1126">
        <v>1419200</v>
      </c>
      <c r="D1126">
        <v>76000</v>
      </c>
      <c r="E1126" t="s">
        <v>608</v>
      </c>
      <c r="F1126" t="s">
        <v>47</v>
      </c>
      <c r="G1126" t="s">
        <v>22</v>
      </c>
      <c r="H1126">
        <v>5</v>
      </c>
      <c r="I1126" t="s">
        <v>32</v>
      </c>
      <c r="J1126">
        <v>1</v>
      </c>
      <c r="K1126">
        <v>6.2518399999999996</v>
      </c>
      <c r="L1126">
        <v>-75.563590000000005</v>
      </c>
    </row>
    <row r="1127" spans="1:12" x14ac:dyDescent="0.25">
      <c r="A1127" t="s">
        <v>135</v>
      </c>
      <c r="B1127" t="s">
        <v>58</v>
      </c>
      <c r="C1127">
        <v>34300</v>
      </c>
      <c r="D1127">
        <v>9200</v>
      </c>
      <c r="E1127" t="s">
        <v>630</v>
      </c>
      <c r="F1127" t="s">
        <v>93</v>
      </c>
      <c r="G1127" t="s">
        <v>16</v>
      </c>
      <c r="H1127">
        <v>1</v>
      </c>
      <c r="I1127" t="s">
        <v>17</v>
      </c>
      <c r="J1127">
        <v>1</v>
      </c>
      <c r="K1127">
        <v>4.6097099999999998</v>
      </c>
      <c r="L1127">
        <v>-74.08175</v>
      </c>
    </row>
    <row r="1128" spans="1:12" x14ac:dyDescent="0.25">
      <c r="A1128" t="s">
        <v>55</v>
      </c>
      <c r="B1128" t="s">
        <v>13</v>
      </c>
      <c r="C1128">
        <v>85200</v>
      </c>
      <c r="D1128">
        <v>2700</v>
      </c>
      <c r="E1128" t="s">
        <v>317</v>
      </c>
      <c r="F1128" t="s">
        <v>130</v>
      </c>
      <c r="G1128" t="s">
        <v>31</v>
      </c>
      <c r="H1128">
        <v>3</v>
      </c>
      <c r="I1128" t="s">
        <v>17</v>
      </c>
      <c r="J1128">
        <v>10</v>
      </c>
      <c r="K1128">
        <v>3.4372199999999999</v>
      </c>
      <c r="L1128">
        <v>-76.522499999999994</v>
      </c>
    </row>
    <row r="1129" spans="1:12" x14ac:dyDescent="0.25">
      <c r="A1129" t="s">
        <v>98</v>
      </c>
      <c r="B1129" t="s">
        <v>19</v>
      </c>
      <c r="C1129">
        <v>512800</v>
      </c>
      <c r="D1129">
        <v>25500</v>
      </c>
      <c r="E1129" t="s">
        <v>136</v>
      </c>
      <c r="F1129" t="s">
        <v>26</v>
      </c>
      <c r="G1129" t="s">
        <v>22</v>
      </c>
      <c r="H1129">
        <v>5</v>
      </c>
      <c r="I1129" t="s">
        <v>17</v>
      </c>
      <c r="J1129">
        <v>6</v>
      </c>
      <c r="K1129">
        <v>6.2518399999999996</v>
      </c>
      <c r="L1129">
        <v>-75.563590000000005</v>
      </c>
    </row>
    <row r="1130" spans="1:12" x14ac:dyDescent="0.25">
      <c r="A1130" t="s">
        <v>23</v>
      </c>
      <c r="B1130" t="s">
        <v>24</v>
      </c>
      <c r="C1130">
        <v>164800</v>
      </c>
      <c r="D1130">
        <v>7000</v>
      </c>
      <c r="E1130" t="s">
        <v>817</v>
      </c>
      <c r="F1130" t="s">
        <v>76</v>
      </c>
      <c r="G1130" t="s">
        <v>22</v>
      </c>
      <c r="H1130">
        <v>5</v>
      </c>
      <c r="I1130" t="s">
        <v>32</v>
      </c>
      <c r="J1130">
        <v>1</v>
      </c>
      <c r="K1130">
        <v>6.2518399999999996</v>
      </c>
      <c r="L1130">
        <v>-75.563590000000005</v>
      </c>
    </row>
    <row r="1131" spans="1:12" x14ac:dyDescent="0.25">
      <c r="A1131" t="s">
        <v>105</v>
      </c>
      <c r="B1131" t="s">
        <v>19</v>
      </c>
      <c r="C1131">
        <v>273800</v>
      </c>
      <c r="D1131">
        <v>15000</v>
      </c>
      <c r="E1131" t="s">
        <v>713</v>
      </c>
      <c r="F1131" t="s">
        <v>160</v>
      </c>
      <c r="G1131" t="s">
        <v>16</v>
      </c>
      <c r="H1131">
        <v>5</v>
      </c>
      <c r="I1131" t="s">
        <v>32</v>
      </c>
      <c r="J1131">
        <v>1</v>
      </c>
      <c r="K1131">
        <v>4.6097099999999998</v>
      </c>
      <c r="L1131">
        <v>-74.08175</v>
      </c>
    </row>
    <row r="1132" spans="1:12" x14ac:dyDescent="0.25">
      <c r="A1132" t="s">
        <v>85</v>
      </c>
      <c r="B1132" t="s">
        <v>86</v>
      </c>
      <c r="C1132">
        <v>546500</v>
      </c>
      <c r="D1132">
        <v>36300</v>
      </c>
      <c r="E1132" t="s">
        <v>693</v>
      </c>
      <c r="F1132" t="s">
        <v>21</v>
      </c>
      <c r="G1132" t="s">
        <v>16</v>
      </c>
      <c r="H1132">
        <v>5</v>
      </c>
      <c r="I1132" t="s">
        <v>17</v>
      </c>
      <c r="J1132">
        <v>4</v>
      </c>
      <c r="K1132">
        <v>4.6097099999999998</v>
      </c>
      <c r="L1132">
        <v>-74.08175</v>
      </c>
    </row>
    <row r="1133" spans="1:12" x14ac:dyDescent="0.25">
      <c r="A1133" t="s">
        <v>155</v>
      </c>
      <c r="B1133" t="s">
        <v>62</v>
      </c>
      <c r="C1133">
        <v>106900</v>
      </c>
      <c r="D1133">
        <v>3900</v>
      </c>
      <c r="E1133" t="s">
        <v>818</v>
      </c>
      <c r="F1133" t="s">
        <v>52</v>
      </c>
      <c r="G1133" t="s">
        <v>16</v>
      </c>
      <c r="H1133">
        <v>5</v>
      </c>
      <c r="I1133" t="s">
        <v>17</v>
      </c>
      <c r="J1133">
        <v>3</v>
      </c>
      <c r="K1133">
        <v>4.6097099999999998</v>
      </c>
      <c r="L1133">
        <v>-74.08175</v>
      </c>
    </row>
    <row r="1134" spans="1:12" x14ac:dyDescent="0.25">
      <c r="A1134" t="s">
        <v>158</v>
      </c>
      <c r="B1134" t="s">
        <v>62</v>
      </c>
      <c r="C1134">
        <v>71800</v>
      </c>
      <c r="D1134">
        <v>7200</v>
      </c>
      <c r="E1134" t="s">
        <v>213</v>
      </c>
      <c r="F1134" t="s">
        <v>88</v>
      </c>
      <c r="G1134" t="s">
        <v>22</v>
      </c>
      <c r="H1134">
        <v>4</v>
      </c>
      <c r="I1134" t="s">
        <v>32</v>
      </c>
      <c r="J1134">
        <v>1</v>
      </c>
      <c r="K1134">
        <v>6.2518399999999996</v>
      </c>
      <c r="L1134">
        <v>-75.563590000000005</v>
      </c>
    </row>
    <row r="1135" spans="1:12" x14ac:dyDescent="0.25">
      <c r="A1135" t="s">
        <v>50</v>
      </c>
      <c r="B1135" t="s">
        <v>29</v>
      </c>
      <c r="C1135">
        <v>1548900</v>
      </c>
      <c r="D1135">
        <v>83000</v>
      </c>
      <c r="E1135" t="s">
        <v>461</v>
      </c>
      <c r="F1135" t="s">
        <v>76</v>
      </c>
      <c r="G1135" t="s">
        <v>22</v>
      </c>
      <c r="H1135">
        <v>5</v>
      </c>
      <c r="I1135" t="s">
        <v>17</v>
      </c>
      <c r="J1135">
        <v>2</v>
      </c>
      <c r="K1135">
        <v>6.2518399999999996</v>
      </c>
      <c r="L1135">
        <v>-75.563590000000005</v>
      </c>
    </row>
    <row r="1136" spans="1:12" x14ac:dyDescent="0.25">
      <c r="A1136" t="s">
        <v>28</v>
      </c>
      <c r="B1136" t="s">
        <v>29</v>
      </c>
      <c r="C1136">
        <v>585100</v>
      </c>
      <c r="D1136">
        <v>29300</v>
      </c>
      <c r="E1136" t="s">
        <v>381</v>
      </c>
      <c r="F1136" t="s">
        <v>160</v>
      </c>
      <c r="G1136" t="s">
        <v>22</v>
      </c>
      <c r="H1136">
        <v>5</v>
      </c>
      <c r="I1136" t="s">
        <v>17</v>
      </c>
      <c r="J1136">
        <v>1</v>
      </c>
      <c r="K1136">
        <v>6.2518399999999996</v>
      </c>
      <c r="L1136">
        <v>-75.563590000000005</v>
      </c>
    </row>
    <row r="1137" spans="1:12" x14ac:dyDescent="0.25">
      <c r="A1137" t="s">
        <v>89</v>
      </c>
      <c r="B1137" t="s">
        <v>62</v>
      </c>
      <c r="C1137">
        <v>22400</v>
      </c>
      <c r="D1137">
        <v>0</v>
      </c>
      <c r="E1137" t="s">
        <v>819</v>
      </c>
      <c r="F1137" t="s">
        <v>160</v>
      </c>
      <c r="G1137" t="s">
        <v>44</v>
      </c>
      <c r="H1137">
        <v>4</v>
      </c>
      <c r="I1137" t="s">
        <v>17</v>
      </c>
      <c r="J1137">
        <v>3</v>
      </c>
      <c r="K1137">
        <v>11.240790000000001</v>
      </c>
      <c r="L1137">
        <v>-74.199039999999997</v>
      </c>
    </row>
    <row r="1138" spans="1:12" x14ac:dyDescent="0.25">
      <c r="A1138" t="s">
        <v>122</v>
      </c>
      <c r="B1138" t="s">
        <v>29</v>
      </c>
      <c r="C1138">
        <v>1210400</v>
      </c>
      <c r="D1138">
        <v>62600</v>
      </c>
      <c r="E1138" t="s">
        <v>128</v>
      </c>
      <c r="F1138" t="s">
        <v>96</v>
      </c>
      <c r="G1138" t="s">
        <v>201</v>
      </c>
      <c r="H1138">
        <v>1</v>
      </c>
      <c r="I1138" t="s">
        <v>17</v>
      </c>
      <c r="J1138">
        <v>4</v>
      </c>
      <c r="K1138">
        <v>11.54444</v>
      </c>
      <c r="L1138">
        <v>-72.907219999999995</v>
      </c>
    </row>
    <row r="1139" spans="1:12" x14ac:dyDescent="0.25">
      <c r="A1139" t="s">
        <v>41</v>
      </c>
      <c r="B1139" t="s">
        <v>29</v>
      </c>
      <c r="C1139">
        <v>1499900</v>
      </c>
      <c r="D1139">
        <v>80300</v>
      </c>
      <c r="E1139" t="s">
        <v>779</v>
      </c>
      <c r="F1139" t="s">
        <v>43</v>
      </c>
      <c r="G1139" t="s">
        <v>126</v>
      </c>
      <c r="H1139">
        <v>5</v>
      </c>
      <c r="I1139" t="s">
        <v>17</v>
      </c>
      <c r="J1139">
        <v>3</v>
      </c>
      <c r="K1139">
        <v>7.89391</v>
      </c>
      <c r="L1139">
        <v>-72.507819999999995</v>
      </c>
    </row>
    <row r="1140" spans="1:12" x14ac:dyDescent="0.25">
      <c r="A1140" t="s">
        <v>219</v>
      </c>
      <c r="B1140" t="s">
        <v>19</v>
      </c>
      <c r="C1140">
        <v>495700</v>
      </c>
      <c r="D1140">
        <v>24600</v>
      </c>
      <c r="E1140" t="s">
        <v>221</v>
      </c>
      <c r="F1140" t="s">
        <v>15</v>
      </c>
      <c r="G1140" t="s">
        <v>31</v>
      </c>
      <c r="H1140">
        <v>5</v>
      </c>
      <c r="I1140" t="s">
        <v>32</v>
      </c>
      <c r="J1140">
        <v>1</v>
      </c>
      <c r="K1140">
        <v>3.4372199999999999</v>
      </c>
      <c r="L1140">
        <v>-76.522499999999994</v>
      </c>
    </row>
    <row r="1141" spans="1:12" x14ac:dyDescent="0.25">
      <c r="A1141" t="s">
        <v>89</v>
      </c>
      <c r="B1141" t="s">
        <v>62</v>
      </c>
      <c r="C1141">
        <v>14800</v>
      </c>
      <c r="D1141">
        <v>2000</v>
      </c>
      <c r="E1141" t="s">
        <v>820</v>
      </c>
      <c r="F1141" t="s">
        <v>15</v>
      </c>
      <c r="G1141" t="s">
        <v>31</v>
      </c>
      <c r="H1141">
        <v>5</v>
      </c>
      <c r="I1141" t="s">
        <v>17</v>
      </c>
      <c r="J1141">
        <v>10</v>
      </c>
      <c r="K1141">
        <v>3.4372199999999999</v>
      </c>
      <c r="L1141">
        <v>-76.522499999999994</v>
      </c>
    </row>
    <row r="1142" spans="1:12" x14ac:dyDescent="0.25">
      <c r="A1142" t="s">
        <v>36</v>
      </c>
      <c r="B1142" t="s">
        <v>24</v>
      </c>
      <c r="C1142">
        <v>42800</v>
      </c>
      <c r="D1142">
        <v>3300</v>
      </c>
      <c r="E1142" t="s">
        <v>747</v>
      </c>
      <c r="F1142" t="s">
        <v>43</v>
      </c>
      <c r="G1142" t="s">
        <v>16</v>
      </c>
      <c r="H1142">
        <v>5</v>
      </c>
      <c r="I1142" t="s">
        <v>17</v>
      </c>
      <c r="J1142">
        <v>3</v>
      </c>
      <c r="K1142">
        <v>4.6097099999999998</v>
      </c>
      <c r="L1142">
        <v>-74.08175</v>
      </c>
    </row>
    <row r="1143" spans="1:12" x14ac:dyDescent="0.25">
      <c r="A1143" t="s">
        <v>122</v>
      </c>
      <c r="B1143" t="s">
        <v>29</v>
      </c>
      <c r="C1143">
        <v>1302900</v>
      </c>
      <c r="D1143">
        <v>70600</v>
      </c>
      <c r="E1143" t="s">
        <v>307</v>
      </c>
      <c r="F1143" t="s">
        <v>130</v>
      </c>
      <c r="G1143" t="s">
        <v>22</v>
      </c>
      <c r="H1143">
        <v>4</v>
      </c>
      <c r="I1143" t="s">
        <v>17</v>
      </c>
      <c r="J1143">
        <v>2</v>
      </c>
      <c r="K1143">
        <v>6.2518399999999996</v>
      </c>
      <c r="L1143">
        <v>-75.563590000000005</v>
      </c>
    </row>
    <row r="1144" spans="1:12" x14ac:dyDescent="0.25">
      <c r="A1144" t="s">
        <v>135</v>
      </c>
      <c r="B1144" t="s">
        <v>58</v>
      </c>
      <c r="C1144">
        <v>21100</v>
      </c>
      <c r="D1144">
        <v>0</v>
      </c>
      <c r="E1144" t="s">
        <v>606</v>
      </c>
      <c r="F1144" t="s">
        <v>160</v>
      </c>
      <c r="G1144" t="s">
        <v>16</v>
      </c>
      <c r="H1144">
        <v>5</v>
      </c>
      <c r="I1144" t="s">
        <v>17</v>
      </c>
      <c r="J1144">
        <v>1</v>
      </c>
      <c r="K1144">
        <v>4.6097099999999998</v>
      </c>
      <c r="L1144">
        <v>-74.08175</v>
      </c>
    </row>
    <row r="1145" spans="1:12" x14ac:dyDescent="0.25">
      <c r="A1145" t="s">
        <v>61</v>
      </c>
      <c r="B1145" t="s">
        <v>62</v>
      </c>
      <c r="C1145">
        <v>332800</v>
      </c>
      <c r="D1145">
        <v>15900</v>
      </c>
      <c r="E1145" t="s">
        <v>821</v>
      </c>
      <c r="F1145" t="s">
        <v>21</v>
      </c>
      <c r="G1145" t="s">
        <v>31</v>
      </c>
      <c r="H1145">
        <v>5</v>
      </c>
      <c r="I1145" t="s">
        <v>17</v>
      </c>
      <c r="J1145">
        <v>2</v>
      </c>
      <c r="K1145">
        <v>3.4372199999999999</v>
      </c>
      <c r="L1145">
        <v>-76.522499999999994</v>
      </c>
    </row>
    <row r="1146" spans="1:12" x14ac:dyDescent="0.25">
      <c r="A1146" t="s">
        <v>266</v>
      </c>
      <c r="B1146" t="s">
        <v>13</v>
      </c>
      <c r="C1146">
        <v>1716400</v>
      </c>
      <c r="D1146">
        <v>89600</v>
      </c>
      <c r="E1146" t="s">
        <v>750</v>
      </c>
      <c r="F1146" t="s">
        <v>130</v>
      </c>
      <c r="G1146" t="s">
        <v>16</v>
      </c>
      <c r="H1146">
        <v>2</v>
      </c>
      <c r="I1146" t="s">
        <v>38</v>
      </c>
      <c r="J1146">
        <v>1</v>
      </c>
      <c r="K1146">
        <v>4.6097099999999998</v>
      </c>
      <c r="L1146">
        <v>-74.08175</v>
      </c>
    </row>
    <row r="1147" spans="1:12" x14ac:dyDescent="0.25">
      <c r="A1147" t="s">
        <v>82</v>
      </c>
      <c r="B1147" t="s">
        <v>58</v>
      </c>
      <c r="C1147">
        <v>51100</v>
      </c>
      <c r="D1147">
        <v>900</v>
      </c>
      <c r="E1147" t="s">
        <v>822</v>
      </c>
      <c r="F1147" t="s">
        <v>88</v>
      </c>
      <c r="G1147" t="s">
        <v>16</v>
      </c>
      <c r="H1147">
        <v>5</v>
      </c>
      <c r="I1147" t="s">
        <v>17</v>
      </c>
      <c r="J1147">
        <v>9</v>
      </c>
      <c r="K1147">
        <v>4.6097099999999998</v>
      </c>
      <c r="L1147">
        <v>-74.08175</v>
      </c>
    </row>
    <row r="1148" spans="1:12" x14ac:dyDescent="0.25">
      <c r="A1148" t="s">
        <v>61</v>
      </c>
      <c r="B1148" t="s">
        <v>62</v>
      </c>
      <c r="C1148">
        <v>492200</v>
      </c>
      <c r="D1148">
        <v>24400</v>
      </c>
      <c r="E1148" t="s">
        <v>801</v>
      </c>
      <c r="F1148" t="s">
        <v>88</v>
      </c>
      <c r="G1148" t="s">
        <v>16</v>
      </c>
      <c r="H1148">
        <v>5</v>
      </c>
      <c r="I1148" t="s">
        <v>17</v>
      </c>
      <c r="J1148">
        <v>1</v>
      </c>
      <c r="K1148">
        <v>4.6097099999999998</v>
      </c>
      <c r="L1148">
        <v>-74.08175</v>
      </c>
    </row>
    <row r="1149" spans="1:12" x14ac:dyDescent="0.25">
      <c r="A1149" t="s">
        <v>64</v>
      </c>
      <c r="B1149" t="s">
        <v>65</v>
      </c>
      <c r="C1149">
        <v>64900</v>
      </c>
      <c r="D1149">
        <v>3700</v>
      </c>
      <c r="E1149" t="s">
        <v>823</v>
      </c>
      <c r="F1149" t="s">
        <v>26</v>
      </c>
      <c r="G1149" t="s">
        <v>16</v>
      </c>
      <c r="H1149">
        <v>5</v>
      </c>
      <c r="I1149" t="s">
        <v>17</v>
      </c>
      <c r="J1149">
        <v>1</v>
      </c>
      <c r="K1149">
        <v>4.6097099999999998</v>
      </c>
      <c r="L1149">
        <v>-74.08175</v>
      </c>
    </row>
    <row r="1150" spans="1:12" x14ac:dyDescent="0.25">
      <c r="A1150" t="s">
        <v>36</v>
      </c>
      <c r="B1150" t="s">
        <v>24</v>
      </c>
      <c r="C1150">
        <v>24500</v>
      </c>
      <c r="D1150">
        <v>6100</v>
      </c>
      <c r="E1150" t="s">
        <v>332</v>
      </c>
      <c r="F1150" t="s">
        <v>54</v>
      </c>
      <c r="G1150" t="s">
        <v>161</v>
      </c>
      <c r="H1150">
        <v>5</v>
      </c>
      <c r="I1150" t="s">
        <v>38</v>
      </c>
      <c r="J1150">
        <v>1</v>
      </c>
      <c r="K1150">
        <v>7.1253900000000003</v>
      </c>
      <c r="L1150">
        <v>-73.119799999999998</v>
      </c>
    </row>
    <row r="1151" spans="1:12" x14ac:dyDescent="0.25">
      <c r="A1151" t="s">
        <v>57</v>
      </c>
      <c r="B1151" t="s">
        <v>58</v>
      </c>
      <c r="C1151">
        <v>93700</v>
      </c>
      <c r="D1151">
        <v>3200</v>
      </c>
      <c r="E1151" t="s">
        <v>824</v>
      </c>
      <c r="F1151" t="s">
        <v>76</v>
      </c>
      <c r="G1151" t="s">
        <v>16</v>
      </c>
      <c r="H1151">
        <v>4</v>
      </c>
      <c r="I1151" t="s">
        <v>17</v>
      </c>
      <c r="J1151">
        <v>2</v>
      </c>
      <c r="K1151">
        <v>4.6097099999999998</v>
      </c>
      <c r="L1151">
        <v>-74.08175</v>
      </c>
    </row>
    <row r="1152" spans="1:12" x14ac:dyDescent="0.25">
      <c r="A1152" t="s">
        <v>144</v>
      </c>
      <c r="B1152" t="s">
        <v>65</v>
      </c>
      <c r="C1152">
        <v>63000</v>
      </c>
      <c r="D1152">
        <v>8000</v>
      </c>
      <c r="E1152" t="s">
        <v>461</v>
      </c>
      <c r="F1152" t="s">
        <v>26</v>
      </c>
      <c r="G1152" t="s">
        <v>91</v>
      </c>
      <c r="H1152">
        <v>4</v>
      </c>
      <c r="I1152" t="s">
        <v>146</v>
      </c>
      <c r="J1152">
        <v>1</v>
      </c>
      <c r="K1152">
        <v>10.968540000000001</v>
      </c>
      <c r="L1152">
        <v>-74.781319999999994</v>
      </c>
    </row>
    <row r="1153" spans="1:12" x14ac:dyDescent="0.25">
      <c r="A1153" t="s">
        <v>124</v>
      </c>
      <c r="B1153" t="s">
        <v>19</v>
      </c>
      <c r="C1153">
        <v>723700</v>
      </c>
      <c r="D1153">
        <v>39200</v>
      </c>
      <c r="E1153" t="s">
        <v>170</v>
      </c>
      <c r="F1153" t="s">
        <v>43</v>
      </c>
      <c r="G1153" t="s">
        <v>22</v>
      </c>
      <c r="H1153">
        <v>5</v>
      </c>
      <c r="I1153" t="s">
        <v>17</v>
      </c>
      <c r="J1153">
        <v>1</v>
      </c>
      <c r="K1153">
        <v>6.2518399999999996</v>
      </c>
      <c r="L1153">
        <v>-75.563590000000005</v>
      </c>
    </row>
    <row r="1154" spans="1:12" x14ac:dyDescent="0.25">
      <c r="A1154" t="s">
        <v>158</v>
      </c>
      <c r="B1154" t="s">
        <v>62</v>
      </c>
      <c r="C1154">
        <v>43400</v>
      </c>
      <c r="D1154">
        <v>0</v>
      </c>
      <c r="E1154" t="s">
        <v>604</v>
      </c>
      <c r="F1154" t="s">
        <v>21</v>
      </c>
      <c r="G1154" t="s">
        <v>16</v>
      </c>
      <c r="H1154">
        <v>5</v>
      </c>
      <c r="I1154" t="s">
        <v>17</v>
      </c>
      <c r="J1154">
        <v>10</v>
      </c>
      <c r="K1154">
        <v>4.6097099999999998</v>
      </c>
      <c r="L1154">
        <v>-74.08175</v>
      </c>
    </row>
    <row r="1155" spans="1:12" x14ac:dyDescent="0.25">
      <c r="A1155" t="s">
        <v>28</v>
      </c>
      <c r="B1155" t="s">
        <v>29</v>
      </c>
      <c r="C1155">
        <v>735100</v>
      </c>
      <c r="D1155">
        <v>39800</v>
      </c>
      <c r="E1155" t="s">
        <v>420</v>
      </c>
      <c r="F1155" t="s">
        <v>15</v>
      </c>
      <c r="G1155" t="s">
        <v>109</v>
      </c>
      <c r="H1155">
        <v>3</v>
      </c>
      <c r="I1155" t="s">
        <v>17</v>
      </c>
      <c r="J1155">
        <v>1</v>
      </c>
      <c r="K1155">
        <v>4.1420000000000003</v>
      </c>
      <c r="L1155">
        <v>-73.626639999999995</v>
      </c>
    </row>
    <row r="1156" spans="1:12" x14ac:dyDescent="0.25">
      <c r="A1156" t="s">
        <v>204</v>
      </c>
      <c r="B1156" t="s">
        <v>13</v>
      </c>
      <c r="C1156">
        <v>176400</v>
      </c>
      <c r="D1156">
        <v>9600</v>
      </c>
      <c r="E1156" t="s">
        <v>356</v>
      </c>
      <c r="F1156" t="s">
        <v>35</v>
      </c>
      <c r="G1156" t="s">
        <v>27</v>
      </c>
      <c r="H1156">
        <v>5</v>
      </c>
      <c r="I1156" t="s">
        <v>38</v>
      </c>
      <c r="J1156">
        <v>1</v>
      </c>
      <c r="K1156">
        <v>10.39972</v>
      </c>
      <c r="L1156">
        <v>-75.514439999999993</v>
      </c>
    </row>
    <row r="1157" spans="1:12" x14ac:dyDescent="0.25">
      <c r="A1157" t="s">
        <v>98</v>
      </c>
      <c r="B1157" t="s">
        <v>19</v>
      </c>
      <c r="C1157">
        <v>411800</v>
      </c>
      <c r="D1157">
        <v>26700</v>
      </c>
      <c r="E1157" t="s">
        <v>825</v>
      </c>
      <c r="F1157" t="s">
        <v>47</v>
      </c>
      <c r="G1157" t="s">
        <v>109</v>
      </c>
      <c r="H1157">
        <v>5</v>
      </c>
      <c r="I1157" t="s">
        <v>17</v>
      </c>
      <c r="J1157">
        <v>10</v>
      </c>
      <c r="K1157">
        <v>4.1420000000000003</v>
      </c>
      <c r="L1157">
        <v>-73.626639999999995</v>
      </c>
    </row>
    <row r="1158" spans="1:12" x14ac:dyDescent="0.25">
      <c r="A1158" t="s">
        <v>84</v>
      </c>
      <c r="B1158" t="s">
        <v>58</v>
      </c>
      <c r="C1158">
        <v>221500</v>
      </c>
      <c r="D1158">
        <v>12000</v>
      </c>
      <c r="E1158" t="s">
        <v>826</v>
      </c>
      <c r="F1158" t="s">
        <v>21</v>
      </c>
      <c r="G1158" t="s">
        <v>22</v>
      </c>
      <c r="H1158">
        <v>1</v>
      </c>
      <c r="I1158" t="s">
        <v>17</v>
      </c>
      <c r="J1158">
        <v>3</v>
      </c>
      <c r="K1158">
        <v>6.2518399999999996</v>
      </c>
      <c r="L1158">
        <v>-75.563590000000005</v>
      </c>
    </row>
    <row r="1159" spans="1:12" x14ac:dyDescent="0.25">
      <c r="A1159" t="s">
        <v>111</v>
      </c>
      <c r="B1159" t="s">
        <v>19</v>
      </c>
      <c r="C1159">
        <v>523900</v>
      </c>
      <c r="D1159">
        <v>26100</v>
      </c>
      <c r="E1159" t="s">
        <v>181</v>
      </c>
      <c r="F1159" t="s">
        <v>15</v>
      </c>
      <c r="G1159" t="s">
        <v>16</v>
      </c>
      <c r="H1159">
        <v>5</v>
      </c>
      <c r="I1159" t="s">
        <v>17</v>
      </c>
      <c r="J1159">
        <v>1</v>
      </c>
      <c r="K1159">
        <v>4.6097099999999998</v>
      </c>
      <c r="L1159">
        <v>-74.08175</v>
      </c>
    </row>
    <row r="1160" spans="1:12" x14ac:dyDescent="0.25">
      <c r="A1160" t="s">
        <v>74</v>
      </c>
      <c r="B1160" t="s">
        <v>62</v>
      </c>
      <c r="C1160">
        <v>37600</v>
      </c>
      <c r="D1160">
        <v>0</v>
      </c>
      <c r="E1160" t="s">
        <v>827</v>
      </c>
      <c r="F1160" t="s">
        <v>52</v>
      </c>
      <c r="G1160" t="s">
        <v>22</v>
      </c>
      <c r="H1160">
        <v>5</v>
      </c>
      <c r="I1160" t="s">
        <v>32</v>
      </c>
      <c r="J1160">
        <v>1</v>
      </c>
      <c r="K1160">
        <v>6.2518399999999996</v>
      </c>
      <c r="L1160">
        <v>-75.563590000000005</v>
      </c>
    </row>
    <row r="1161" spans="1:12" x14ac:dyDescent="0.25">
      <c r="A1161" t="s">
        <v>144</v>
      </c>
      <c r="B1161" t="s">
        <v>65</v>
      </c>
      <c r="C1161">
        <v>47300</v>
      </c>
      <c r="D1161">
        <v>2900</v>
      </c>
      <c r="E1161" t="s">
        <v>234</v>
      </c>
      <c r="F1161" t="s">
        <v>43</v>
      </c>
      <c r="G1161" t="s">
        <v>22</v>
      </c>
      <c r="H1161">
        <v>5</v>
      </c>
      <c r="I1161" t="s">
        <v>17</v>
      </c>
      <c r="J1161">
        <v>1</v>
      </c>
      <c r="K1161">
        <v>6.2518399999999996</v>
      </c>
      <c r="L1161">
        <v>-75.563590000000005</v>
      </c>
    </row>
    <row r="1162" spans="1:12" x14ac:dyDescent="0.25">
      <c r="A1162" t="s">
        <v>45</v>
      </c>
      <c r="B1162" t="s">
        <v>29</v>
      </c>
      <c r="C1162">
        <v>1381300</v>
      </c>
      <c r="D1162">
        <v>73800</v>
      </c>
      <c r="E1162" t="s">
        <v>253</v>
      </c>
      <c r="F1162" t="s">
        <v>35</v>
      </c>
      <c r="G1162" t="s">
        <v>161</v>
      </c>
      <c r="H1162">
        <v>5</v>
      </c>
      <c r="I1162" t="s">
        <v>17</v>
      </c>
      <c r="J1162">
        <v>4</v>
      </c>
      <c r="K1162">
        <v>7.1253900000000003</v>
      </c>
      <c r="L1162">
        <v>-73.119799999999998</v>
      </c>
    </row>
    <row r="1163" spans="1:12" x14ac:dyDescent="0.25">
      <c r="A1163" t="s">
        <v>105</v>
      </c>
      <c r="B1163" t="s">
        <v>19</v>
      </c>
      <c r="C1163">
        <v>265700</v>
      </c>
      <c r="D1163">
        <v>15200</v>
      </c>
      <c r="E1163" t="s">
        <v>828</v>
      </c>
      <c r="F1163" t="s">
        <v>21</v>
      </c>
      <c r="G1163" t="s">
        <v>22</v>
      </c>
      <c r="H1163">
        <v>5</v>
      </c>
      <c r="I1163" t="s">
        <v>17</v>
      </c>
      <c r="J1163">
        <v>1</v>
      </c>
      <c r="K1163">
        <v>6.2518399999999996</v>
      </c>
      <c r="L1163">
        <v>-75.563590000000005</v>
      </c>
    </row>
    <row r="1164" spans="1:12" x14ac:dyDescent="0.25">
      <c r="A1164" t="s">
        <v>297</v>
      </c>
      <c r="B1164" t="s">
        <v>86</v>
      </c>
      <c r="C1164">
        <v>73100</v>
      </c>
      <c r="D1164">
        <v>4300</v>
      </c>
      <c r="E1164" t="s">
        <v>829</v>
      </c>
      <c r="F1164" t="s">
        <v>160</v>
      </c>
      <c r="G1164" t="s">
        <v>16</v>
      </c>
      <c r="H1164">
        <v>5</v>
      </c>
      <c r="I1164" t="s">
        <v>32</v>
      </c>
      <c r="J1164">
        <v>1</v>
      </c>
      <c r="K1164">
        <v>4.6097099999999998</v>
      </c>
      <c r="L1164">
        <v>-74.08175</v>
      </c>
    </row>
    <row r="1165" spans="1:12" x14ac:dyDescent="0.25">
      <c r="A1165" t="s">
        <v>105</v>
      </c>
      <c r="B1165" t="s">
        <v>19</v>
      </c>
      <c r="C1165">
        <v>329400</v>
      </c>
      <c r="D1165">
        <v>17900</v>
      </c>
      <c r="E1165" t="s">
        <v>737</v>
      </c>
      <c r="F1165" t="s">
        <v>130</v>
      </c>
      <c r="G1165" t="s">
        <v>16</v>
      </c>
      <c r="H1165">
        <v>4</v>
      </c>
      <c r="I1165" t="s">
        <v>17</v>
      </c>
      <c r="J1165">
        <v>1</v>
      </c>
      <c r="K1165">
        <v>4.6097099999999998</v>
      </c>
      <c r="L1165">
        <v>-74.08175</v>
      </c>
    </row>
    <row r="1166" spans="1:12" x14ac:dyDescent="0.25">
      <c r="A1166" t="s">
        <v>133</v>
      </c>
      <c r="B1166" t="s">
        <v>24</v>
      </c>
      <c r="C1166">
        <v>11400</v>
      </c>
      <c r="D1166">
        <v>800</v>
      </c>
      <c r="E1166" t="s">
        <v>117</v>
      </c>
      <c r="F1166" t="s">
        <v>47</v>
      </c>
      <c r="G1166" t="s">
        <v>60</v>
      </c>
      <c r="H1166">
        <v>1</v>
      </c>
      <c r="I1166" t="s">
        <v>38</v>
      </c>
      <c r="J1166">
        <v>1</v>
      </c>
      <c r="K1166">
        <v>4.8133299999999997</v>
      </c>
      <c r="L1166">
        <v>-75.696110000000004</v>
      </c>
    </row>
    <row r="1167" spans="1:12" x14ac:dyDescent="0.25">
      <c r="A1167" t="s">
        <v>196</v>
      </c>
      <c r="B1167" t="s">
        <v>13</v>
      </c>
      <c r="C1167">
        <v>1107100</v>
      </c>
      <c r="D1167">
        <v>59200</v>
      </c>
      <c r="E1167" t="s">
        <v>830</v>
      </c>
      <c r="F1167" t="s">
        <v>43</v>
      </c>
      <c r="G1167" t="s">
        <v>31</v>
      </c>
      <c r="H1167">
        <v>5</v>
      </c>
      <c r="I1167" t="s">
        <v>17</v>
      </c>
      <c r="J1167">
        <v>5</v>
      </c>
      <c r="K1167">
        <v>3.4372199999999999</v>
      </c>
      <c r="L1167">
        <v>-76.522499999999994</v>
      </c>
    </row>
    <row r="1168" spans="1:12" x14ac:dyDescent="0.25">
      <c r="A1168" t="s">
        <v>70</v>
      </c>
      <c r="B1168" t="s">
        <v>13</v>
      </c>
      <c r="C1168">
        <v>2084600</v>
      </c>
      <c r="D1168">
        <v>111400</v>
      </c>
      <c r="E1168" t="s">
        <v>831</v>
      </c>
      <c r="F1168" t="s">
        <v>76</v>
      </c>
      <c r="G1168" t="s">
        <v>16</v>
      </c>
      <c r="H1168">
        <v>5</v>
      </c>
      <c r="I1168" t="s">
        <v>17</v>
      </c>
      <c r="J1168">
        <v>1</v>
      </c>
      <c r="K1168">
        <v>4.6097099999999998</v>
      </c>
      <c r="L1168">
        <v>-74.08175</v>
      </c>
    </row>
    <row r="1169" spans="1:12" x14ac:dyDescent="0.25">
      <c r="A1169" t="s">
        <v>219</v>
      </c>
      <c r="B1169" t="s">
        <v>19</v>
      </c>
      <c r="C1169">
        <v>971700</v>
      </c>
      <c r="D1169">
        <v>49900</v>
      </c>
      <c r="E1169" t="s">
        <v>832</v>
      </c>
      <c r="F1169" t="s">
        <v>35</v>
      </c>
      <c r="G1169" t="s">
        <v>16</v>
      </c>
      <c r="H1169">
        <v>4</v>
      </c>
      <c r="I1169" t="s">
        <v>17</v>
      </c>
      <c r="J1169">
        <v>1</v>
      </c>
      <c r="K1169">
        <v>4.6097099999999998</v>
      </c>
      <c r="L1169">
        <v>-74.08175</v>
      </c>
    </row>
    <row r="1170" spans="1:12" x14ac:dyDescent="0.25">
      <c r="A1170" t="s">
        <v>89</v>
      </c>
      <c r="B1170" t="s">
        <v>62</v>
      </c>
      <c r="C1170">
        <v>20200</v>
      </c>
      <c r="D1170">
        <v>0</v>
      </c>
      <c r="E1170" t="s">
        <v>634</v>
      </c>
      <c r="F1170" t="s">
        <v>76</v>
      </c>
      <c r="G1170" t="s">
        <v>22</v>
      </c>
      <c r="H1170">
        <v>1</v>
      </c>
      <c r="I1170" t="s">
        <v>17</v>
      </c>
      <c r="J1170">
        <v>1</v>
      </c>
      <c r="K1170">
        <v>6.2518399999999996</v>
      </c>
      <c r="L1170">
        <v>-75.563590000000005</v>
      </c>
    </row>
    <row r="1171" spans="1:12" x14ac:dyDescent="0.25">
      <c r="A1171" t="s">
        <v>204</v>
      </c>
      <c r="B1171" t="s">
        <v>13</v>
      </c>
      <c r="C1171">
        <v>202000</v>
      </c>
      <c r="D1171">
        <v>11000</v>
      </c>
      <c r="E1171" t="s">
        <v>833</v>
      </c>
      <c r="F1171" t="s">
        <v>88</v>
      </c>
      <c r="G1171" t="s">
        <v>22</v>
      </c>
      <c r="H1171">
        <v>5</v>
      </c>
      <c r="I1171" t="s">
        <v>17</v>
      </c>
      <c r="J1171">
        <v>5</v>
      </c>
      <c r="K1171">
        <v>6.2518399999999996</v>
      </c>
      <c r="L1171">
        <v>-75.563590000000005</v>
      </c>
    </row>
    <row r="1172" spans="1:12" x14ac:dyDescent="0.25">
      <c r="A1172" t="s">
        <v>118</v>
      </c>
      <c r="B1172" t="s">
        <v>86</v>
      </c>
      <c r="C1172">
        <v>808000</v>
      </c>
      <c r="D1172">
        <v>43200</v>
      </c>
      <c r="E1172" t="s">
        <v>834</v>
      </c>
      <c r="F1172" t="s">
        <v>54</v>
      </c>
      <c r="G1172" t="s">
        <v>178</v>
      </c>
      <c r="H1172">
        <v>5</v>
      </c>
      <c r="I1172" t="s">
        <v>17</v>
      </c>
      <c r="J1172">
        <v>4</v>
      </c>
      <c r="K1172">
        <v>1.2136100000000001</v>
      </c>
      <c r="L1172">
        <v>-77.281109999999998</v>
      </c>
    </row>
    <row r="1173" spans="1:12" x14ac:dyDescent="0.25">
      <c r="A1173" t="s">
        <v>214</v>
      </c>
      <c r="B1173" t="s">
        <v>19</v>
      </c>
      <c r="C1173">
        <v>147400</v>
      </c>
      <c r="D1173">
        <v>12500</v>
      </c>
      <c r="E1173" t="s">
        <v>835</v>
      </c>
      <c r="F1173" t="s">
        <v>15</v>
      </c>
      <c r="G1173" t="s">
        <v>22</v>
      </c>
      <c r="H1173">
        <v>1</v>
      </c>
      <c r="I1173" t="s">
        <v>17</v>
      </c>
      <c r="J1173">
        <v>8</v>
      </c>
      <c r="K1173">
        <v>6.2518399999999996</v>
      </c>
      <c r="L1173">
        <v>-75.563590000000005</v>
      </c>
    </row>
    <row r="1174" spans="1:12" x14ac:dyDescent="0.25">
      <c r="A1174" t="s">
        <v>48</v>
      </c>
      <c r="B1174" t="s">
        <v>24</v>
      </c>
      <c r="C1174">
        <v>61300</v>
      </c>
      <c r="D1174">
        <v>3700</v>
      </c>
      <c r="E1174" t="s">
        <v>836</v>
      </c>
      <c r="F1174" t="s">
        <v>76</v>
      </c>
      <c r="G1174" t="s">
        <v>16</v>
      </c>
      <c r="H1174">
        <v>5</v>
      </c>
      <c r="I1174" t="s">
        <v>17</v>
      </c>
      <c r="J1174">
        <v>10</v>
      </c>
      <c r="K1174">
        <v>4.6097099999999998</v>
      </c>
      <c r="L1174">
        <v>-74.08175</v>
      </c>
    </row>
    <row r="1175" spans="1:12" x14ac:dyDescent="0.25">
      <c r="A1175" t="s">
        <v>48</v>
      </c>
      <c r="B1175" t="s">
        <v>24</v>
      </c>
      <c r="C1175">
        <v>83500</v>
      </c>
      <c r="D1175">
        <v>9200</v>
      </c>
      <c r="E1175" t="s">
        <v>265</v>
      </c>
      <c r="F1175" t="s">
        <v>15</v>
      </c>
      <c r="G1175" t="s">
        <v>22</v>
      </c>
      <c r="H1175">
        <v>5</v>
      </c>
      <c r="I1175" t="s">
        <v>17</v>
      </c>
      <c r="J1175">
        <v>3</v>
      </c>
      <c r="K1175">
        <v>6.2518399999999996</v>
      </c>
      <c r="L1175">
        <v>-75.563590000000005</v>
      </c>
    </row>
    <row r="1176" spans="1:12" x14ac:dyDescent="0.25">
      <c r="A1176" t="s">
        <v>84</v>
      </c>
      <c r="B1176" t="s">
        <v>58</v>
      </c>
      <c r="C1176">
        <v>114900</v>
      </c>
      <c r="D1176">
        <v>6500</v>
      </c>
      <c r="E1176" t="s">
        <v>293</v>
      </c>
      <c r="F1176" t="s">
        <v>52</v>
      </c>
      <c r="G1176" t="s">
        <v>16</v>
      </c>
      <c r="H1176">
        <v>3</v>
      </c>
      <c r="I1176" t="s">
        <v>32</v>
      </c>
      <c r="J1176">
        <v>1</v>
      </c>
      <c r="K1176">
        <v>4.6097099999999998</v>
      </c>
      <c r="L1176">
        <v>-74.08175</v>
      </c>
    </row>
    <row r="1177" spans="1:12" x14ac:dyDescent="0.25">
      <c r="A1177" t="s">
        <v>171</v>
      </c>
      <c r="B1177" t="s">
        <v>19</v>
      </c>
      <c r="C1177">
        <v>255800</v>
      </c>
      <c r="D1177">
        <v>13800</v>
      </c>
      <c r="E1177" t="s">
        <v>837</v>
      </c>
      <c r="F1177" t="s">
        <v>43</v>
      </c>
      <c r="G1177" t="s">
        <v>16</v>
      </c>
      <c r="H1177">
        <v>5</v>
      </c>
      <c r="I1177" t="s">
        <v>17</v>
      </c>
      <c r="J1177">
        <v>1</v>
      </c>
      <c r="K1177">
        <v>4.6097099999999998</v>
      </c>
      <c r="L1177">
        <v>-74.08175</v>
      </c>
    </row>
    <row r="1178" spans="1:12" x14ac:dyDescent="0.25">
      <c r="A1178" t="s">
        <v>57</v>
      </c>
      <c r="B1178" t="s">
        <v>58</v>
      </c>
      <c r="C1178">
        <v>74300</v>
      </c>
      <c r="D1178">
        <v>10000</v>
      </c>
      <c r="E1178" t="s">
        <v>837</v>
      </c>
      <c r="F1178" t="s">
        <v>43</v>
      </c>
      <c r="G1178" t="s">
        <v>22</v>
      </c>
      <c r="H1178">
        <v>5</v>
      </c>
      <c r="I1178" t="s">
        <v>17</v>
      </c>
      <c r="J1178">
        <v>1</v>
      </c>
      <c r="K1178">
        <v>6.2518399999999996</v>
      </c>
      <c r="L1178">
        <v>-75.563590000000005</v>
      </c>
    </row>
    <row r="1179" spans="1:12" x14ac:dyDescent="0.25">
      <c r="A1179" t="s">
        <v>12</v>
      </c>
      <c r="B1179" t="s">
        <v>13</v>
      </c>
      <c r="C1179">
        <v>125300</v>
      </c>
      <c r="D1179">
        <v>12500</v>
      </c>
      <c r="E1179" t="s">
        <v>838</v>
      </c>
      <c r="F1179" t="s">
        <v>88</v>
      </c>
      <c r="G1179" t="s">
        <v>91</v>
      </c>
      <c r="H1179">
        <v>3</v>
      </c>
      <c r="I1179" t="s">
        <v>38</v>
      </c>
      <c r="J1179">
        <v>1</v>
      </c>
      <c r="K1179">
        <v>10.968540000000001</v>
      </c>
      <c r="L1179">
        <v>-74.781319999999994</v>
      </c>
    </row>
    <row r="1180" spans="1:12" x14ac:dyDescent="0.25">
      <c r="A1180" t="s">
        <v>85</v>
      </c>
      <c r="B1180" t="s">
        <v>86</v>
      </c>
      <c r="C1180">
        <v>700600</v>
      </c>
      <c r="D1180">
        <v>35500</v>
      </c>
      <c r="E1180" t="s">
        <v>650</v>
      </c>
      <c r="F1180" t="s">
        <v>54</v>
      </c>
      <c r="G1180" t="s">
        <v>22</v>
      </c>
      <c r="H1180">
        <v>5</v>
      </c>
      <c r="I1180" t="s">
        <v>17</v>
      </c>
      <c r="J1180">
        <v>1</v>
      </c>
      <c r="K1180">
        <v>6.2518399999999996</v>
      </c>
      <c r="L1180">
        <v>-75.563590000000005</v>
      </c>
    </row>
    <row r="1181" spans="1:12" x14ac:dyDescent="0.25">
      <c r="A1181" t="s">
        <v>12</v>
      </c>
      <c r="B1181" t="s">
        <v>13</v>
      </c>
      <c r="C1181">
        <v>193200</v>
      </c>
      <c r="D1181">
        <v>10700</v>
      </c>
      <c r="E1181" t="s">
        <v>717</v>
      </c>
      <c r="F1181" t="s">
        <v>54</v>
      </c>
      <c r="G1181" t="s">
        <v>201</v>
      </c>
      <c r="H1181">
        <v>4</v>
      </c>
      <c r="I1181" t="s">
        <v>17</v>
      </c>
      <c r="J1181">
        <v>3</v>
      </c>
      <c r="K1181">
        <v>11.54444</v>
      </c>
      <c r="L1181">
        <v>-72.907219999999995</v>
      </c>
    </row>
    <row r="1182" spans="1:12" x14ac:dyDescent="0.25">
      <c r="A1182" t="s">
        <v>196</v>
      </c>
      <c r="B1182" t="s">
        <v>13</v>
      </c>
      <c r="C1182">
        <v>919400</v>
      </c>
      <c r="D1182">
        <v>47100</v>
      </c>
      <c r="E1182" t="s">
        <v>347</v>
      </c>
      <c r="F1182" t="s">
        <v>76</v>
      </c>
      <c r="G1182" t="s">
        <v>31</v>
      </c>
      <c r="H1182">
        <v>4</v>
      </c>
      <c r="I1182" t="s">
        <v>17</v>
      </c>
      <c r="J1182">
        <v>1</v>
      </c>
      <c r="K1182">
        <v>3.4372199999999999</v>
      </c>
      <c r="L1182">
        <v>-76.522499999999994</v>
      </c>
    </row>
    <row r="1183" spans="1:12" x14ac:dyDescent="0.25">
      <c r="A1183" t="s">
        <v>113</v>
      </c>
      <c r="B1183" t="s">
        <v>24</v>
      </c>
      <c r="C1183">
        <v>17700</v>
      </c>
      <c r="D1183">
        <v>1500</v>
      </c>
      <c r="E1183" t="s">
        <v>710</v>
      </c>
      <c r="F1183" t="s">
        <v>52</v>
      </c>
      <c r="G1183" t="s">
        <v>60</v>
      </c>
      <c r="H1183">
        <v>3</v>
      </c>
      <c r="I1183" t="s">
        <v>38</v>
      </c>
      <c r="J1183">
        <v>1</v>
      </c>
      <c r="K1183">
        <v>4.8133299999999997</v>
      </c>
      <c r="L1183">
        <v>-75.696110000000004</v>
      </c>
    </row>
    <row r="1184" spans="1:12" x14ac:dyDescent="0.25">
      <c r="A1184" t="s">
        <v>111</v>
      </c>
      <c r="B1184" t="s">
        <v>19</v>
      </c>
      <c r="C1184">
        <v>513600</v>
      </c>
      <c r="D1184">
        <v>25500</v>
      </c>
      <c r="E1184" t="s">
        <v>571</v>
      </c>
      <c r="F1184" t="s">
        <v>54</v>
      </c>
      <c r="G1184" t="s">
        <v>16</v>
      </c>
      <c r="H1184">
        <v>5</v>
      </c>
      <c r="I1184" t="s">
        <v>38</v>
      </c>
      <c r="J1184">
        <v>1</v>
      </c>
      <c r="K1184">
        <v>4.6097099999999998</v>
      </c>
      <c r="L1184">
        <v>-74.08175</v>
      </c>
    </row>
    <row r="1185" spans="1:12" x14ac:dyDescent="0.25">
      <c r="A1185" t="s">
        <v>148</v>
      </c>
      <c r="B1185" t="s">
        <v>13</v>
      </c>
      <c r="C1185">
        <v>1721900</v>
      </c>
      <c r="D1185">
        <v>91900</v>
      </c>
      <c r="E1185" t="s">
        <v>411</v>
      </c>
      <c r="F1185" t="s">
        <v>130</v>
      </c>
      <c r="G1185" t="s">
        <v>16</v>
      </c>
      <c r="H1185">
        <v>5</v>
      </c>
      <c r="I1185" t="s">
        <v>38</v>
      </c>
      <c r="J1185">
        <v>1</v>
      </c>
      <c r="K1185">
        <v>4.6097099999999998</v>
      </c>
      <c r="L1185">
        <v>-74.08175</v>
      </c>
    </row>
    <row r="1186" spans="1:12" x14ac:dyDescent="0.25">
      <c r="A1186" t="s">
        <v>196</v>
      </c>
      <c r="B1186" t="s">
        <v>13</v>
      </c>
      <c r="C1186">
        <v>696900</v>
      </c>
      <c r="D1186">
        <v>37300</v>
      </c>
      <c r="E1186" t="s">
        <v>839</v>
      </c>
      <c r="F1186" t="s">
        <v>54</v>
      </c>
      <c r="G1186" t="s">
        <v>60</v>
      </c>
      <c r="H1186">
        <v>3</v>
      </c>
      <c r="I1186" t="s">
        <v>17</v>
      </c>
      <c r="J1186">
        <v>7</v>
      </c>
      <c r="K1186">
        <v>4.8133299999999997</v>
      </c>
      <c r="L1186">
        <v>-75.696110000000004</v>
      </c>
    </row>
    <row r="1187" spans="1:12" x14ac:dyDescent="0.25">
      <c r="A1187" t="s">
        <v>111</v>
      </c>
      <c r="B1187" t="s">
        <v>19</v>
      </c>
      <c r="C1187">
        <v>509900</v>
      </c>
      <c r="D1187">
        <v>27600</v>
      </c>
      <c r="E1187" t="s">
        <v>840</v>
      </c>
      <c r="F1187" t="s">
        <v>26</v>
      </c>
      <c r="G1187" t="s">
        <v>22</v>
      </c>
      <c r="H1187">
        <v>5</v>
      </c>
      <c r="I1187" t="s">
        <v>17</v>
      </c>
      <c r="J1187">
        <v>2</v>
      </c>
      <c r="K1187">
        <v>6.2518399999999996</v>
      </c>
      <c r="L1187">
        <v>-75.563590000000005</v>
      </c>
    </row>
    <row r="1188" spans="1:12" x14ac:dyDescent="0.25">
      <c r="A1188" t="s">
        <v>82</v>
      </c>
      <c r="B1188" t="s">
        <v>58</v>
      </c>
      <c r="C1188">
        <v>53700</v>
      </c>
      <c r="D1188">
        <v>1000</v>
      </c>
      <c r="E1188" t="s">
        <v>218</v>
      </c>
      <c r="F1188" t="s">
        <v>76</v>
      </c>
      <c r="G1188" t="s">
        <v>31</v>
      </c>
      <c r="H1188">
        <v>5</v>
      </c>
      <c r="I1188" t="s">
        <v>17</v>
      </c>
      <c r="J1188">
        <v>1</v>
      </c>
      <c r="K1188">
        <v>3.4372199999999999</v>
      </c>
      <c r="L1188">
        <v>-76.522499999999994</v>
      </c>
    </row>
    <row r="1189" spans="1:12" x14ac:dyDescent="0.25">
      <c r="A1189" t="s">
        <v>12</v>
      </c>
      <c r="B1189" t="s">
        <v>13</v>
      </c>
      <c r="C1189">
        <v>288200</v>
      </c>
      <c r="D1189">
        <v>15700</v>
      </c>
      <c r="E1189" t="s">
        <v>841</v>
      </c>
      <c r="F1189" t="s">
        <v>93</v>
      </c>
      <c r="G1189" t="s">
        <v>16</v>
      </c>
      <c r="H1189">
        <v>5</v>
      </c>
      <c r="I1189" t="s">
        <v>32</v>
      </c>
      <c r="J1189">
        <v>1</v>
      </c>
      <c r="K1189">
        <v>4.6097099999999998</v>
      </c>
      <c r="L1189">
        <v>-74.08175</v>
      </c>
    </row>
    <row r="1190" spans="1:12" x14ac:dyDescent="0.25">
      <c r="A1190" t="s">
        <v>111</v>
      </c>
      <c r="B1190" t="s">
        <v>19</v>
      </c>
      <c r="C1190">
        <v>477500</v>
      </c>
      <c r="D1190">
        <v>23600</v>
      </c>
      <c r="E1190" t="s">
        <v>788</v>
      </c>
      <c r="F1190" t="s">
        <v>43</v>
      </c>
      <c r="G1190" t="s">
        <v>178</v>
      </c>
      <c r="H1190">
        <v>5</v>
      </c>
      <c r="I1190" t="s">
        <v>17</v>
      </c>
      <c r="J1190">
        <v>1</v>
      </c>
      <c r="K1190">
        <v>1.2136100000000001</v>
      </c>
      <c r="L1190">
        <v>-77.281109999999998</v>
      </c>
    </row>
    <row r="1191" spans="1:12" x14ac:dyDescent="0.25">
      <c r="A1191" t="s">
        <v>48</v>
      </c>
      <c r="B1191" t="s">
        <v>24</v>
      </c>
      <c r="C1191">
        <v>63600</v>
      </c>
      <c r="D1191">
        <v>1600</v>
      </c>
      <c r="E1191" t="s">
        <v>747</v>
      </c>
      <c r="F1191" t="s">
        <v>130</v>
      </c>
      <c r="G1191" t="s">
        <v>243</v>
      </c>
      <c r="H1191">
        <v>1</v>
      </c>
      <c r="I1191" t="s">
        <v>17</v>
      </c>
      <c r="J1191">
        <v>2</v>
      </c>
      <c r="K1191">
        <v>4.5338900000000004</v>
      </c>
      <c r="L1191">
        <v>-75.681110000000004</v>
      </c>
    </row>
    <row r="1192" spans="1:12" x14ac:dyDescent="0.25">
      <c r="A1192" t="s">
        <v>144</v>
      </c>
      <c r="B1192" t="s">
        <v>65</v>
      </c>
      <c r="C1192">
        <v>66000</v>
      </c>
      <c r="D1192">
        <v>3700</v>
      </c>
      <c r="E1192" t="s">
        <v>842</v>
      </c>
      <c r="F1192" t="s">
        <v>130</v>
      </c>
      <c r="G1192" t="s">
        <v>22</v>
      </c>
      <c r="H1192">
        <v>5</v>
      </c>
      <c r="I1192" t="s">
        <v>38</v>
      </c>
      <c r="J1192">
        <v>1</v>
      </c>
      <c r="K1192">
        <v>6.2518399999999996</v>
      </c>
      <c r="L1192">
        <v>-75.563590000000005</v>
      </c>
    </row>
    <row r="1193" spans="1:12" x14ac:dyDescent="0.25">
      <c r="A1193" t="s">
        <v>89</v>
      </c>
      <c r="B1193" t="s">
        <v>62</v>
      </c>
      <c r="C1193">
        <v>10500</v>
      </c>
      <c r="D1193">
        <v>0</v>
      </c>
      <c r="E1193" t="s">
        <v>152</v>
      </c>
      <c r="F1193" t="s">
        <v>21</v>
      </c>
      <c r="G1193" t="s">
        <v>16</v>
      </c>
      <c r="H1193">
        <v>5</v>
      </c>
      <c r="I1193" t="s">
        <v>17</v>
      </c>
      <c r="J1193">
        <v>1</v>
      </c>
      <c r="K1193">
        <v>4.6097099999999998</v>
      </c>
      <c r="L1193">
        <v>-74.08175</v>
      </c>
    </row>
    <row r="1194" spans="1:12" x14ac:dyDescent="0.25">
      <c r="A1194" t="s">
        <v>18</v>
      </c>
      <c r="B1194" t="s">
        <v>19</v>
      </c>
      <c r="C1194">
        <v>339700</v>
      </c>
      <c r="D1194">
        <v>18800</v>
      </c>
      <c r="E1194" t="s">
        <v>843</v>
      </c>
      <c r="F1194" t="s">
        <v>15</v>
      </c>
      <c r="G1194" t="s">
        <v>16</v>
      </c>
      <c r="H1194">
        <v>4</v>
      </c>
      <c r="I1194" t="s">
        <v>17</v>
      </c>
      <c r="J1194">
        <v>10</v>
      </c>
      <c r="K1194">
        <v>4.6097099999999998</v>
      </c>
      <c r="L1194">
        <v>-74.08175</v>
      </c>
    </row>
    <row r="1195" spans="1:12" x14ac:dyDescent="0.25">
      <c r="A1195" t="s">
        <v>158</v>
      </c>
      <c r="B1195" t="s">
        <v>62</v>
      </c>
      <c r="C1195">
        <v>49400</v>
      </c>
      <c r="D1195">
        <v>800</v>
      </c>
      <c r="E1195" t="s">
        <v>523</v>
      </c>
      <c r="F1195" t="s">
        <v>47</v>
      </c>
      <c r="G1195" t="s">
        <v>22</v>
      </c>
      <c r="H1195">
        <v>5</v>
      </c>
      <c r="I1195" t="s">
        <v>17</v>
      </c>
      <c r="J1195">
        <v>2</v>
      </c>
      <c r="K1195">
        <v>6.2518399999999996</v>
      </c>
      <c r="L1195">
        <v>-75.563590000000005</v>
      </c>
    </row>
    <row r="1196" spans="1:12" x14ac:dyDescent="0.25">
      <c r="A1196" t="s">
        <v>94</v>
      </c>
      <c r="B1196" t="s">
        <v>29</v>
      </c>
      <c r="C1196">
        <v>621700</v>
      </c>
      <c r="D1196">
        <v>31300</v>
      </c>
      <c r="E1196" t="s">
        <v>431</v>
      </c>
      <c r="F1196" t="s">
        <v>43</v>
      </c>
      <c r="G1196" t="s">
        <v>22</v>
      </c>
      <c r="H1196">
        <v>5</v>
      </c>
      <c r="I1196" t="s">
        <v>17</v>
      </c>
      <c r="J1196">
        <v>2</v>
      </c>
      <c r="K1196">
        <v>6.2518399999999996</v>
      </c>
      <c r="L1196">
        <v>-75.563590000000005</v>
      </c>
    </row>
    <row r="1197" spans="1:12" x14ac:dyDescent="0.25">
      <c r="A1197" t="s">
        <v>39</v>
      </c>
      <c r="B1197" t="s">
        <v>24</v>
      </c>
      <c r="C1197">
        <v>42400</v>
      </c>
      <c r="D1197">
        <v>0</v>
      </c>
      <c r="E1197" t="s">
        <v>462</v>
      </c>
      <c r="F1197" t="s">
        <v>35</v>
      </c>
      <c r="G1197" t="s">
        <v>91</v>
      </c>
      <c r="H1197">
        <v>4</v>
      </c>
      <c r="I1197" t="s">
        <v>17</v>
      </c>
      <c r="J1197">
        <v>10</v>
      </c>
      <c r="K1197">
        <v>10.968540000000001</v>
      </c>
      <c r="L1197">
        <v>-74.781319999999994</v>
      </c>
    </row>
    <row r="1198" spans="1:12" x14ac:dyDescent="0.25">
      <c r="A1198" t="s">
        <v>111</v>
      </c>
      <c r="B1198" t="s">
        <v>19</v>
      </c>
      <c r="C1198">
        <v>451900</v>
      </c>
      <c r="D1198">
        <v>28700</v>
      </c>
      <c r="E1198" t="s">
        <v>844</v>
      </c>
      <c r="F1198" t="s">
        <v>130</v>
      </c>
      <c r="G1198" t="s">
        <v>31</v>
      </c>
      <c r="H1198">
        <v>4</v>
      </c>
      <c r="I1198" t="s">
        <v>17</v>
      </c>
      <c r="J1198">
        <v>8</v>
      </c>
      <c r="K1198">
        <v>3.4372199999999999</v>
      </c>
      <c r="L1198">
        <v>-76.522499999999994</v>
      </c>
    </row>
    <row r="1199" spans="1:12" x14ac:dyDescent="0.25">
      <c r="A1199" t="s">
        <v>124</v>
      </c>
      <c r="B1199" t="s">
        <v>19</v>
      </c>
      <c r="C1199">
        <v>668800</v>
      </c>
      <c r="D1199">
        <v>40400</v>
      </c>
      <c r="E1199" t="s">
        <v>696</v>
      </c>
      <c r="F1199" t="s">
        <v>96</v>
      </c>
      <c r="G1199" t="s">
        <v>16</v>
      </c>
      <c r="H1199">
        <v>2</v>
      </c>
      <c r="I1199" t="s">
        <v>17</v>
      </c>
      <c r="J1199">
        <v>10</v>
      </c>
      <c r="K1199">
        <v>4.6097099999999998</v>
      </c>
      <c r="L1199">
        <v>-74.08175</v>
      </c>
    </row>
    <row r="1200" spans="1:12" x14ac:dyDescent="0.25">
      <c r="A1200" t="s">
        <v>297</v>
      </c>
      <c r="B1200" t="s">
        <v>86</v>
      </c>
      <c r="C1200">
        <v>42000</v>
      </c>
      <c r="D1200">
        <v>0</v>
      </c>
      <c r="E1200" t="s">
        <v>845</v>
      </c>
      <c r="F1200" t="s">
        <v>35</v>
      </c>
      <c r="G1200" t="s">
        <v>22</v>
      </c>
      <c r="H1200">
        <v>3</v>
      </c>
      <c r="I1200" t="s">
        <v>17</v>
      </c>
      <c r="J1200">
        <v>1</v>
      </c>
      <c r="K1200">
        <v>6.2518399999999996</v>
      </c>
      <c r="L1200">
        <v>-75.563590000000005</v>
      </c>
    </row>
    <row r="1201" spans="1:12" x14ac:dyDescent="0.25">
      <c r="A1201" t="s">
        <v>74</v>
      </c>
      <c r="B1201" t="s">
        <v>62</v>
      </c>
      <c r="C1201">
        <v>30300</v>
      </c>
      <c r="D1201">
        <v>0</v>
      </c>
      <c r="E1201" t="s">
        <v>846</v>
      </c>
      <c r="F1201" t="s">
        <v>130</v>
      </c>
      <c r="G1201" t="s">
        <v>16</v>
      </c>
      <c r="H1201">
        <v>5</v>
      </c>
      <c r="I1201" t="s">
        <v>17</v>
      </c>
      <c r="J1201">
        <v>1</v>
      </c>
      <c r="K1201">
        <v>4.6097099999999998</v>
      </c>
      <c r="L1201">
        <v>-74.08175</v>
      </c>
    </row>
    <row r="1202" spans="1:12" x14ac:dyDescent="0.25">
      <c r="A1202" t="s">
        <v>23</v>
      </c>
      <c r="B1202" t="s">
        <v>24</v>
      </c>
      <c r="C1202">
        <v>253100</v>
      </c>
      <c r="D1202">
        <v>11700</v>
      </c>
      <c r="E1202" t="s">
        <v>617</v>
      </c>
      <c r="F1202" t="s">
        <v>96</v>
      </c>
      <c r="G1202" t="s">
        <v>22</v>
      </c>
      <c r="H1202">
        <v>5</v>
      </c>
      <c r="I1202" t="s">
        <v>17</v>
      </c>
      <c r="J1202">
        <v>1</v>
      </c>
      <c r="K1202">
        <v>6.2518399999999996</v>
      </c>
      <c r="L1202">
        <v>-75.563590000000005</v>
      </c>
    </row>
    <row r="1203" spans="1:12" x14ac:dyDescent="0.25">
      <c r="A1203" t="s">
        <v>70</v>
      </c>
      <c r="B1203" t="s">
        <v>13</v>
      </c>
      <c r="C1203">
        <v>2784500</v>
      </c>
      <c r="D1203">
        <v>148800</v>
      </c>
      <c r="E1203" t="s">
        <v>847</v>
      </c>
      <c r="F1203" t="s">
        <v>76</v>
      </c>
      <c r="G1203" t="s">
        <v>22</v>
      </c>
      <c r="H1203">
        <v>5</v>
      </c>
      <c r="I1203" t="s">
        <v>17</v>
      </c>
      <c r="J1203">
        <v>3</v>
      </c>
      <c r="K1203">
        <v>6.2518399999999996</v>
      </c>
      <c r="L1203">
        <v>-75.563590000000005</v>
      </c>
    </row>
    <row r="1204" spans="1:12" x14ac:dyDescent="0.25">
      <c r="A1204" t="s">
        <v>155</v>
      </c>
      <c r="B1204" t="s">
        <v>62</v>
      </c>
      <c r="C1204">
        <v>82500</v>
      </c>
      <c r="D1204">
        <v>2600</v>
      </c>
      <c r="E1204" t="s">
        <v>848</v>
      </c>
      <c r="F1204" t="s">
        <v>21</v>
      </c>
      <c r="G1204" t="s">
        <v>60</v>
      </c>
      <c r="H1204">
        <v>5</v>
      </c>
      <c r="I1204" t="s">
        <v>32</v>
      </c>
      <c r="J1204">
        <v>1</v>
      </c>
      <c r="K1204">
        <v>4.8133299999999997</v>
      </c>
      <c r="L1204">
        <v>-75.696110000000004</v>
      </c>
    </row>
    <row r="1205" spans="1:12" x14ac:dyDescent="0.25">
      <c r="A1205" t="s">
        <v>164</v>
      </c>
      <c r="B1205" t="s">
        <v>13</v>
      </c>
      <c r="C1205">
        <v>171300</v>
      </c>
      <c r="D1205">
        <v>7300</v>
      </c>
      <c r="E1205" t="s">
        <v>654</v>
      </c>
      <c r="F1205" t="s">
        <v>54</v>
      </c>
      <c r="G1205" t="s">
        <v>60</v>
      </c>
      <c r="H1205">
        <v>5</v>
      </c>
      <c r="I1205" t="s">
        <v>17</v>
      </c>
      <c r="J1205">
        <v>5</v>
      </c>
      <c r="K1205">
        <v>4.8133299999999997</v>
      </c>
      <c r="L1205">
        <v>-75.696110000000004</v>
      </c>
    </row>
    <row r="1206" spans="1:12" x14ac:dyDescent="0.25">
      <c r="A1206" t="s">
        <v>78</v>
      </c>
      <c r="B1206" t="s">
        <v>19</v>
      </c>
      <c r="C1206">
        <v>275800</v>
      </c>
      <c r="D1206">
        <v>14900</v>
      </c>
      <c r="E1206" t="s">
        <v>520</v>
      </c>
      <c r="F1206" t="s">
        <v>21</v>
      </c>
      <c r="G1206" t="s">
        <v>31</v>
      </c>
      <c r="H1206">
        <v>4</v>
      </c>
      <c r="I1206" t="s">
        <v>17</v>
      </c>
      <c r="J1206">
        <v>1</v>
      </c>
      <c r="K1206">
        <v>3.4372199999999999</v>
      </c>
      <c r="L1206">
        <v>-76.522499999999994</v>
      </c>
    </row>
    <row r="1207" spans="1:12" x14ac:dyDescent="0.25">
      <c r="A1207" t="s">
        <v>67</v>
      </c>
      <c r="B1207" t="s">
        <v>62</v>
      </c>
      <c r="C1207">
        <v>54500</v>
      </c>
      <c r="D1207">
        <v>3100</v>
      </c>
      <c r="E1207" t="s">
        <v>608</v>
      </c>
      <c r="F1207" t="s">
        <v>21</v>
      </c>
      <c r="G1207" t="s">
        <v>31</v>
      </c>
      <c r="H1207">
        <v>1</v>
      </c>
      <c r="I1207" t="s">
        <v>17</v>
      </c>
      <c r="J1207">
        <v>12</v>
      </c>
      <c r="K1207">
        <v>3.4372199999999999</v>
      </c>
      <c r="L1207">
        <v>-76.522499999999994</v>
      </c>
    </row>
    <row r="1208" spans="1:12" x14ac:dyDescent="0.25">
      <c r="A1208" t="s">
        <v>74</v>
      </c>
      <c r="B1208" t="s">
        <v>62</v>
      </c>
      <c r="C1208">
        <v>66600</v>
      </c>
      <c r="D1208">
        <v>1700</v>
      </c>
      <c r="E1208" t="s">
        <v>817</v>
      </c>
      <c r="F1208" t="s">
        <v>47</v>
      </c>
      <c r="G1208" t="s">
        <v>16</v>
      </c>
      <c r="H1208">
        <v>3</v>
      </c>
      <c r="I1208" t="s">
        <v>146</v>
      </c>
      <c r="J1208">
        <v>1</v>
      </c>
      <c r="K1208">
        <v>4.6097099999999998</v>
      </c>
      <c r="L1208">
        <v>-74.08175</v>
      </c>
    </row>
    <row r="1209" spans="1:12" x14ac:dyDescent="0.25">
      <c r="A1209" t="s">
        <v>82</v>
      </c>
      <c r="B1209" t="s">
        <v>58</v>
      </c>
      <c r="C1209">
        <v>48500</v>
      </c>
      <c r="D1209">
        <v>800</v>
      </c>
      <c r="E1209" t="s">
        <v>797</v>
      </c>
      <c r="F1209" t="s">
        <v>21</v>
      </c>
      <c r="G1209" t="s">
        <v>60</v>
      </c>
      <c r="H1209">
        <v>3</v>
      </c>
      <c r="I1209" t="s">
        <v>17</v>
      </c>
      <c r="J1209">
        <v>1</v>
      </c>
      <c r="K1209">
        <v>4.8133299999999997</v>
      </c>
      <c r="L1209">
        <v>-75.696110000000004</v>
      </c>
    </row>
    <row r="1210" spans="1:12" x14ac:dyDescent="0.25">
      <c r="A1210" t="s">
        <v>45</v>
      </c>
      <c r="B1210" t="s">
        <v>29</v>
      </c>
      <c r="C1210">
        <v>1379600</v>
      </c>
      <c r="D1210">
        <v>73900</v>
      </c>
      <c r="E1210" t="s">
        <v>849</v>
      </c>
      <c r="F1210" t="s">
        <v>130</v>
      </c>
      <c r="G1210" t="s">
        <v>16</v>
      </c>
      <c r="H1210">
        <v>5</v>
      </c>
      <c r="I1210" t="s">
        <v>17</v>
      </c>
      <c r="J1210">
        <v>1</v>
      </c>
      <c r="K1210">
        <v>4.6097099999999998</v>
      </c>
      <c r="L1210">
        <v>-74.08175</v>
      </c>
    </row>
    <row r="1211" spans="1:12" x14ac:dyDescent="0.25">
      <c r="A1211" t="s">
        <v>148</v>
      </c>
      <c r="B1211" t="s">
        <v>13</v>
      </c>
      <c r="C1211">
        <v>1286800</v>
      </c>
      <c r="D1211">
        <v>66700</v>
      </c>
      <c r="E1211" t="s">
        <v>275</v>
      </c>
      <c r="F1211" t="s">
        <v>43</v>
      </c>
      <c r="G1211" t="s">
        <v>16</v>
      </c>
      <c r="H1211">
        <v>5</v>
      </c>
      <c r="I1211" t="s">
        <v>17</v>
      </c>
      <c r="J1211">
        <v>1</v>
      </c>
      <c r="K1211">
        <v>4.6097099999999998</v>
      </c>
      <c r="L1211">
        <v>-74.08175</v>
      </c>
    </row>
    <row r="1212" spans="1:12" x14ac:dyDescent="0.25">
      <c r="A1212" t="s">
        <v>36</v>
      </c>
      <c r="B1212" t="s">
        <v>24</v>
      </c>
      <c r="C1212">
        <v>36000</v>
      </c>
      <c r="D1212">
        <v>7800</v>
      </c>
      <c r="E1212" t="s">
        <v>850</v>
      </c>
      <c r="F1212" t="s">
        <v>160</v>
      </c>
      <c r="G1212" t="s">
        <v>44</v>
      </c>
      <c r="H1212">
        <v>5</v>
      </c>
      <c r="I1212" t="s">
        <v>17</v>
      </c>
      <c r="J1212">
        <v>1</v>
      </c>
      <c r="K1212">
        <v>11.240790000000001</v>
      </c>
      <c r="L1212">
        <v>-74.199039999999997</v>
      </c>
    </row>
    <row r="1213" spans="1:12" x14ac:dyDescent="0.25">
      <c r="A1213" t="s">
        <v>39</v>
      </c>
      <c r="B1213" t="s">
        <v>24</v>
      </c>
      <c r="C1213">
        <v>43200</v>
      </c>
      <c r="D1213">
        <v>0</v>
      </c>
      <c r="E1213" t="s">
        <v>705</v>
      </c>
      <c r="F1213" t="s">
        <v>76</v>
      </c>
      <c r="G1213" t="s">
        <v>22</v>
      </c>
      <c r="H1213">
        <v>4</v>
      </c>
      <c r="I1213" t="s">
        <v>17</v>
      </c>
      <c r="J1213">
        <v>7</v>
      </c>
      <c r="K1213">
        <v>6.2518399999999996</v>
      </c>
      <c r="L1213">
        <v>-75.563590000000005</v>
      </c>
    </row>
    <row r="1214" spans="1:12" x14ac:dyDescent="0.25">
      <c r="A1214" t="s">
        <v>103</v>
      </c>
      <c r="B1214" t="s">
        <v>13</v>
      </c>
      <c r="C1214">
        <v>300800</v>
      </c>
      <c r="D1214">
        <v>14200</v>
      </c>
      <c r="E1214" t="s">
        <v>851</v>
      </c>
      <c r="F1214" t="s">
        <v>160</v>
      </c>
      <c r="G1214" t="s">
        <v>16</v>
      </c>
      <c r="H1214">
        <v>5</v>
      </c>
      <c r="I1214" t="s">
        <v>17</v>
      </c>
      <c r="J1214">
        <v>4</v>
      </c>
      <c r="K1214">
        <v>4.6097099999999998</v>
      </c>
      <c r="L1214">
        <v>-74.08175</v>
      </c>
    </row>
    <row r="1215" spans="1:12" x14ac:dyDescent="0.25">
      <c r="A1215" t="s">
        <v>111</v>
      </c>
      <c r="B1215" t="s">
        <v>19</v>
      </c>
      <c r="C1215">
        <v>502800</v>
      </c>
      <c r="D1215">
        <v>31700</v>
      </c>
      <c r="E1215" t="s">
        <v>852</v>
      </c>
      <c r="F1215" t="s">
        <v>15</v>
      </c>
      <c r="G1215" t="s">
        <v>31</v>
      </c>
      <c r="H1215">
        <v>4</v>
      </c>
      <c r="I1215" t="s">
        <v>17</v>
      </c>
      <c r="J1215">
        <v>5</v>
      </c>
      <c r="K1215">
        <v>3.4372199999999999</v>
      </c>
      <c r="L1215">
        <v>-76.522499999999994</v>
      </c>
    </row>
    <row r="1216" spans="1:12" x14ac:dyDescent="0.25">
      <c r="A1216" t="s">
        <v>118</v>
      </c>
      <c r="B1216" t="s">
        <v>86</v>
      </c>
      <c r="C1216">
        <v>613900</v>
      </c>
      <c r="D1216">
        <v>30900</v>
      </c>
      <c r="E1216" t="s">
        <v>585</v>
      </c>
      <c r="F1216" t="s">
        <v>160</v>
      </c>
      <c r="G1216" t="s">
        <v>16</v>
      </c>
      <c r="H1216">
        <v>5</v>
      </c>
      <c r="I1216" t="s">
        <v>38</v>
      </c>
      <c r="J1216">
        <v>1</v>
      </c>
      <c r="K1216">
        <v>4.6097099999999998</v>
      </c>
      <c r="L1216">
        <v>-74.08175</v>
      </c>
    </row>
    <row r="1217" spans="1:12" x14ac:dyDescent="0.25">
      <c r="A1217" t="s">
        <v>158</v>
      </c>
      <c r="B1217" t="s">
        <v>62</v>
      </c>
      <c r="C1217">
        <v>27600</v>
      </c>
      <c r="D1217">
        <v>10200</v>
      </c>
      <c r="E1217" t="s">
        <v>840</v>
      </c>
      <c r="F1217" t="s">
        <v>76</v>
      </c>
      <c r="G1217" t="s">
        <v>31</v>
      </c>
      <c r="H1217">
        <v>1</v>
      </c>
      <c r="I1217" t="s">
        <v>17</v>
      </c>
      <c r="J1217">
        <v>1</v>
      </c>
      <c r="K1217">
        <v>3.4372199999999999</v>
      </c>
      <c r="L1217">
        <v>-76.522499999999994</v>
      </c>
    </row>
    <row r="1218" spans="1:12" x14ac:dyDescent="0.25">
      <c r="A1218" t="s">
        <v>28</v>
      </c>
      <c r="B1218" t="s">
        <v>29</v>
      </c>
      <c r="C1218">
        <v>508000</v>
      </c>
      <c r="D1218">
        <v>25200</v>
      </c>
      <c r="E1218" t="s">
        <v>395</v>
      </c>
      <c r="F1218" t="s">
        <v>76</v>
      </c>
      <c r="G1218" t="s">
        <v>16</v>
      </c>
      <c r="H1218">
        <v>5</v>
      </c>
      <c r="I1218" t="s">
        <v>32</v>
      </c>
      <c r="J1218">
        <v>1</v>
      </c>
      <c r="K1218">
        <v>4.6097099999999998</v>
      </c>
      <c r="L1218">
        <v>-74.08175</v>
      </c>
    </row>
    <row r="1219" spans="1:12" x14ac:dyDescent="0.25">
      <c r="A1219" t="s">
        <v>18</v>
      </c>
      <c r="B1219" t="s">
        <v>19</v>
      </c>
      <c r="C1219">
        <v>350000</v>
      </c>
      <c r="D1219">
        <v>18900</v>
      </c>
      <c r="E1219" t="s">
        <v>225</v>
      </c>
      <c r="F1219" t="s">
        <v>43</v>
      </c>
      <c r="G1219" t="s">
        <v>16</v>
      </c>
      <c r="H1219">
        <v>4</v>
      </c>
      <c r="I1219" t="s">
        <v>38</v>
      </c>
      <c r="J1219">
        <v>1</v>
      </c>
      <c r="K1219">
        <v>4.6097099999999998</v>
      </c>
      <c r="L1219">
        <v>-74.08175</v>
      </c>
    </row>
    <row r="1220" spans="1:12" x14ac:dyDescent="0.25">
      <c r="A1220" t="s">
        <v>164</v>
      </c>
      <c r="B1220" t="s">
        <v>13</v>
      </c>
      <c r="C1220">
        <v>52000</v>
      </c>
      <c r="D1220">
        <v>3300</v>
      </c>
      <c r="E1220" t="s">
        <v>176</v>
      </c>
      <c r="F1220" t="s">
        <v>21</v>
      </c>
      <c r="G1220" t="s">
        <v>60</v>
      </c>
      <c r="H1220">
        <v>5</v>
      </c>
      <c r="I1220" t="s">
        <v>32</v>
      </c>
      <c r="J1220">
        <v>1</v>
      </c>
      <c r="K1220">
        <v>4.8133299999999997</v>
      </c>
      <c r="L1220">
        <v>-75.696110000000004</v>
      </c>
    </row>
    <row r="1221" spans="1:12" x14ac:dyDescent="0.25">
      <c r="A1221" t="s">
        <v>80</v>
      </c>
      <c r="B1221" t="s">
        <v>65</v>
      </c>
      <c r="C1221">
        <v>31000</v>
      </c>
      <c r="D1221">
        <v>2000</v>
      </c>
      <c r="E1221" t="s">
        <v>574</v>
      </c>
      <c r="F1221" t="s">
        <v>26</v>
      </c>
      <c r="G1221" t="s">
        <v>60</v>
      </c>
      <c r="H1221">
        <v>5</v>
      </c>
      <c r="I1221" t="s">
        <v>17</v>
      </c>
      <c r="J1221">
        <v>12</v>
      </c>
      <c r="K1221">
        <v>4.8133299999999997</v>
      </c>
      <c r="L1221">
        <v>-75.696110000000004</v>
      </c>
    </row>
    <row r="1222" spans="1:12" x14ac:dyDescent="0.25">
      <c r="A1222" t="s">
        <v>266</v>
      </c>
      <c r="B1222" t="s">
        <v>13</v>
      </c>
      <c r="C1222">
        <v>1412200</v>
      </c>
      <c r="D1222">
        <v>75700</v>
      </c>
      <c r="E1222" t="s">
        <v>42</v>
      </c>
      <c r="F1222" t="s">
        <v>43</v>
      </c>
      <c r="G1222" t="s">
        <v>141</v>
      </c>
      <c r="H1222">
        <v>3</v>
      </c>
      <c r="I1222" t="s">
        <v>32</v>
      </c>
      <c r="J1222">
        <v>1</v>
      </c>
      <c r="K1222">
        <v>5.0688899999999997</v>
      </c>
      <c r="L1222">
        <v>-75.517380000000003</v>
      </c>
    </row>
    <row r="1223" spans="1:12" x14ac:dyDescent="0.25">
      <c r="A1223" t="s">
        <v>64</v>
      </c>
      <c r="B1223" t="s">
        <v>65</v>
      </c>
      <c r="C1223">
        <v>56300</v>
      </c>
      <c r="D1223">
        <v>3400</v>
      </c>
      <c r="E1223" t="s">
        <v>853</v>
      </c>
      <c r="F1223" t="s">
        <v>15</v>
      </c>
      <c r="G1223" t="s">
        <v>60</v>
      </c>
      <c r="H1223">
        <v>4</v>
      </c>
      <c r="I1223" t="s">
        <v>17</v>
      </c>
      <c r="J1223">
        <v>10</v>
      </c>
      <c r="K1223">
        <v>4.8133299999999997</v>
      </c>
      <c r="L1223">
        <v>-75.696110000000004</v>
      </c>
    </row>
    <row r="1224" spans="1:12" x14ac:dyDescent="0.25">
      <c r="A1224" t="s">
        <v>70</v>
      </c>
      <c r="B1224" t="s">
        <v>13</v>
      </c>
      <c r="C1224">
        <v>2666500</v>
      </c>
      <c r="D1224">
        <v>142500</v>
      </c>
      <c r="E1224" t="s">
        <v>854</v>
      </c>
      <c r="F1224" t="s">
        <v>88</v>
      </c>
      <c r="G1224" t="s">
        <v>22</v>
      </c>
      <c r="H1224">
        <v>4</v>
      </c>
      <c r="I1224" t="s">
        <v>17</v>
      </c>
      <c r="J1224">
        <v>6</v>
      </c>
      <c r="K1224">
        <v>6.2518399999999996</v>
      </c>
      <c r="L1224">
        <v>-75.563590000000005</v>
      </c>
    </row>
    <row r="1225" spans="1:12" x14ac:dyDescent="0.25">
      <c r="A1225" t="s">
        <v>45</v>
      </c>
      <c r="B1225" t="s">
        <v>29</v>
      </c>
      <c r="C1225">
        <v>1299300</v>
      </c>
      <c r="D1225">
        <v>67400</v>
      </c>
      <c r="E1225" t="s">
        <v>518</v>
      </c>
      <c r="F1225" t="s">
        <v>93</v>
      </c>
      <c r="G1225" t="s">
        <v>22</v>
      </c>
      <c r="H1225">
        <v>5</v>
      </c>
      <c r="I1225" t="s">
        <v>17</v>
      </c>
      <c r="J1225">
        <v>2</v>
      </c>
      <c r="K1225">
        <v>6.2518399999999996</v>
      </c>
      <c r="L1225">
        <v>-75.563590000000005</v>
      </c>
    </row>
    <row r="1226" spans="1:12" x14ac:dyDescent="0.25">
      <c r="A1226" t="s">
        <v>196</v>
      </c>
      <c r="B1226" t="s">
        <v>13</v>
      </c>
      <c r="C1226">
        <v>1238100</v>
      </c>
      <c r="D1226">
        <v>64100</v>
      </c>
      <c r="E1226" t="s">
        <v>176</v>
      </c>
      <c r="F1226" t="s">
        <v>43</v>
      </c>
      <c r="G1226" t="s">
        <v>31</v>
      </c>
      <c r="H1226">
        <v>3</v>
      </c>
      <c r="I1226" t="s">
        <v>38</v>
      </c>
      <c r="J1226">
        <v>1</v>
      </c>
      <c r="K1226">
        <v>3.4372199999999999</v>
      </c>
      <c r="L1226">
        <v>-76.522499999999994</v>
      </c>
    </row>
    <row r="1227" spans="1:12" x14ac:dyDescent="0.25">
      <c r="A1227" t="s">
        <v>33</v>
      </c>
      <c r="B1227" t="s">
        <v>19</v>
      </c>
      <c r="C1227">
        <v>302300</v>
      </c>
      <c r="D1227">
        <v>16500</v>
      </c>
      <c r="E1227" t="s">
        <v>259</v>
      </c>
      <c r="F1227" t="s">
        <v>88</v>
      </c>
      <c r="G1227" t="s">
        <v>22</v>
      </c>
      <c r="H1227">
        <v>1</v>
      </c>
      <c r="I1227" t="s">
        <v>32</v>
      </c>
      <c r="J1227">
        <v>1</v>
      </c>
      <c r="K1227">
        <v>6.2518399999999996</v>
      </c>
      <c r="L1227">
        <v>-75.563590000000005</v>
      </c>
    </row>
    <row r="1228" spans="1:12" x14ac:dyDescent="0.25">
      <c r="A1228" t="s">
        <v>105</v>
      </c>
      <c r="B1228" t="s">
        <v>19</v>
      </c>
      <c r="C1228">
        <v>319100</v>
      </c>
      <c r="D1228">
        <v>17200</v>
      </c>
      <c r="E1228" t="s">
        <v>400</v>
      </c>
      <c r="F1228" t="s">
        <v>52</v>
      </c>
      <c r="G1228" t="s">
        <v>16</v>
      </c>
      <c r="H1228">
        <v>5</v>
      </c>
      <c r="I1228" t="s">
        <v>17</v>
      </c>
      <c r="J1228">
        <v>6</v>
      </c>
      <c r="K1228">
        <v>4.6097099999999998</v>
      </c>
      <c r="L1228">
        <v>-74.08175</v>
      </c>
    </row>
    <row r="1229" spans="1:12" x14ac:dyDescent="0.25">
      <c r="A1229" t="s">
        <v>68</v>
      </c>
      <c r="B1229" t="s">
        <v>24</v>
      </c>
      <c r="C1229">
        <v>19400</v>
      </c>
      <c r="D1229">
        <v>1500</v>
      </c>
      <c r="E1229" t="s">
        <v>855</v>
      </c>
      <c r="F1229" t="s">
        <v>52</v>
      </c>
      <c r="G1229" t="s">
        <v>16</v>
      </c>
      <c r="H1229">
        <v>4</v>
      </c>
      <c r="I1229" t="s">
        <v>17</v>
      </c>
      <c r="J1229">
        <v>1</v>
      </c>
      <c r="K1229">
        <v>4.6097099999999998</v>
      </c>
      <c r="L1229">
        <v>-74.08175</v>
      </c>
    </row>
    <row r="1230" spans="1:12" x14ac:dyDescent="0.25">
      <c r="A1230" t="s">
        <v>192</v>
      </c>
      <c r="B1230" t="s">
        <v>65</v>
      </c>
      <c r="C1230">
        <v>52500</v>
      </c>
      <c r="D1230">
        <v>1000</v>
      </c>
      <c r="E1230" t="s">
        <v>856</v>
      </c>
      <c r="F1230" t="s">
        <v>43</v>
      </c>
      <c r="G1230" t="s">
        <v>31</v>
      </c>
      <c r="H1230">
        <v>5</v>
      </c>
      <c r="I1230" t="s">
        <v>32</v>
      </c>
      <c r="J1230">
        <v>1</v>
      </c>
      <c r="K1230">
        <v>3.4372199999999999</v>
      </c>
      <c r="L1230">
        <v>-76.522499999999994</v>
      </c>
    </row>
    <row r="1231" spans="1:12" x14ac:dyDescent="0.25">
      <c r="A1231" t="s">
        <v>155</v>
      </c>
      <c r="B1231" t="s">
        <v>62</v>
      </c>
      <c r="C1231">
        <v>83700</v>
      </c>
      <c r="D1231">
        <v>2600</v>
      </c>
      <c r="E1231" t="s">
        <v>857</v>
      </c>
      <c r="F1231" t="s">
        <v>26</v>
      </c>
      <c r="G1231" t="s">
        <v>126</v>
      </c>
      <c r="H1231">
        <v>3</v>
      </c>
      <c r="I1231" t="s">
        <v>17</v>
      </c>
      <c r="J1231">
        <v>2</v>
      </c>
      <c r="K1231">
        <v>7.89391</v>
      </c>
      <c r="L1231">
        <v>-72.507819999999995</v>
      </c>
    </row>
    <row r="1232" spans="1:12" x14ac:dyDescent="0.25">
      <c r="A1232" t="s">
        <v>39</v>
      </c>
      <c r="B1232" t="s">
        <v>24</v>
      </c>
      <c r="C1232">
        <v>39000</v>
      </c>
      <c r="D1232">
        <v>6800</v>
      </c>
      <c r="E1232" t="s">
        <v>480</v>
      </c>
      <c r="F1232" t="s">
        <v>93</v>
      </c>
      <c r="G1232" t="s">
        <v>16</v>
      </c>
      <c r="H1232">
        <v>4</v>
      </c>
      <c r="I1232" t="s">
        <v>32</v>
      </c>
      <c r="J1232">
        <v>1</v>
      </c>
      <c r="K1232">
        <v>4.6097099999999998</v>
      </c>
      <c r="L1232">
        <v>-74.08175</v>
      </c>
    </row>
    <row r="1233" spans="1:12" x14ac:dyDescent="0.25">
      <c r="A1233" t="s">
        <v>111</v>
      </c>
      <c r="B1233" t="s">
        <v>19</v>
      </c>
      <c r="C1233">
        <v>471500</v>
      </c>
      <c r="D1233">
        <v>27500</v>
      </c>
      <c r="E1233" t="s">
        <v>710</v>
      </c>
      <c r="F1233" t="s">
        <v>52</v>
      </c>
      <c r="G1233" t="s">
        <v>22</v>
      </c>
      <c r="H1233">
        <v>4</v>
      </c>
      <c r="I1233" t="s">
        <v>17</v>
      </c>
      <c r="J1233">
        <v>3</v>
      </c>
      <c r="K1233">
        <v>6.2518399999999996</v>
      </c>
      <c r="L1233">
        <v>-75.563590000000005</v>
      </c>
    </row>
    <row r="1234" spans="1:12" x14ac:dyDescent="0.25">
      <c r="A1234" t="s">
        <v>68</v>
      </c>
      <c r="B1234" t="s">
        <v>24</v>
      </c>
      <c r="C1234">
        <v>29100</v>
      </c>
      <c r="D1234">
        <v>0</v>
      </c>
      <c r="E1234" t="s">
        <v>162</v>
      </c>
      <c r="F1234" t="s">
        <v>21</v>
      </c>
      <c r="G1234" t="s">
        <v>16</v>
      </c>
      <c r="H1234">
        <v>5</v>
      </c>
      <c r="I1234" t="s">
        <v>32</v>
      </c>
      <c r="J1234">
        <v>1</v>
      </c>
      <c r="K1234">
        <v>4.6097099999999998</v>
      </c>
      <c r="L1234">
        <v>-74.08175</v>
      </c>
    </row>
    <row r="1235" spans="1:12" x14ac:dyDescent="0.25">
      <c r="A1235" t="s">
        <v>28</v>
      </c>
      <c r="B1235" t="s">
        <v>29</v>
      </c>
      <c r="C1235">
        <v>310100</v>
      </c>
      <c r="D1235">
        <v>14700</v>
      </c>
      <c r="E1235" t="s">
        <v>415</v>
      </c>
      <c r="F1235" t="s">
        <v>93</v>
      </c>
      <c r="G1235" t="s">
        <v>16</v>
      </c>
      <c r="H1235">
        <v>4</v>
      </c>
      <c r="I1235" t="s">
        <v>17</v>
      </c>
      <c r="J1235">
        <v>1</v>
      </c>
      <c r="K1235">
        <v>4.6097099999999998</v>
      </c>
      <c r="L1235">
        <v>-74.08175</v>
      </c>
    </row>
    <row r="1236" spans="1:12" x14ac:dyDescent="0.25">
      <c r="A1236" t="s">
        <v>70</v>
      </c>
      <c r="B1236" t="s">
        <v>13</v>
      </c>
      <c r="C1236">
        <v>2292400</v>
      </c>
      <c r="D1236">
        <v>122300</v>
      </c>
      <c r="E1236" t="s">
        <v>159</v>
      </c>
      <c r="F1236" t="s">
        <v>88</v>
      </c>
      <c r="G1236" t="s">
        <v>16</v>
      </c>
      <c r="H1236">
        <v>1</v>
      </c>
      <c r="I1236" t="s">
        <v>32</v>
      </c>
      <c r="J1236">
        <v>1</v>
      </c>
      <c r="K1236">
        <v>4.6097099999999998</v>
      </c>
      <c r="L1236">
        <v>-74.08175</v>
      </c>
    </row>
    <row r="1237" spans="1:12" x14ac:dyDescent="0.25">
      <c r="A1237" t="s">
        <v>36</v>
      </c>
      <c r="B1237" t="s">
        <v>24</v>
      </c>
      <c r="C1237">
        <v>34300</v>
      </c>
      <c r="D1237">
        <v>2200</v>
      </c>
      <c r="E1237" t="s">
        <v>392</v>
      </c>
      <c r="F1237" t="s">
        <v>76</v>
      </c>
      <c r="G1237" t="s">
        <v>126</v>
      </c>
      <c r="H1237">
        <v>5</v>
      </c>
      <c r="I1237" t="s">
        <v>17</v>
      </c>
      <c r="J1237">
        <v>5</v>
      </c>
      <c r="K1237">
        <v>7.89391</v>
      </c>
      <c r="L1237">
        <v>-72.507819999999995</v>
      </c>
    </row>
    <row r="1238" spans="1:12" x14ac:dyDescent="0.25">
      <c r="A1238" t="s">
        <v>61</v>
      </c>
      <c r="B1238" t="s">
        <v>62</v>
      </c>
      <c r="C1238">
        <v>517700</v>
      </c>
      <c r="D1238">
        <v>28000</v>
      </c>
      <c r="E1238" t="s">
        <v>858</v>
      </c>
      <c r="F1238" t="s">
        <v>96</v>
      </c>
      <c r="G1238" t="s">
        <v>60</v>
      </c>
      <c r="H1238">
        <v>5</v>
      </c>
      <c r="I1238" t="s">
        <v>17</v>
      </c>
      <c r="J1238">
        <v>10</v>
      </c>
      <c r="K1238">
        <v>4.8133299999999997</v>
      </c>
      <c r="L1238">
        <v>-75.696110000000004</v>
      </c>
    </row>
    <row r="1239" spans="1:12" x14ac:dyDescent="0.25">
      <c r="A1239" t="s">
        <v>41</v>
      </c>
      <c r="B1239" t="s">
        <v>29</v>
      </c>
      <c r="C1239">
        <v>1185500</v>
      </c>
      <c r="D1239">
        <v>63800</v>
      </c>
      <c r="E1239" t="s">
        <v>859</v>
      </c>
      <c r="F1239" t="s">
        <v>35</v>
      </c>
      <c r="G1239" t="s">
        <v>16</v>
      </c>
      <c r="H1239">
        <v>5</v>
      </c>
      <c r="I1239" t="s">
        <v>32</v>
      </c>
      <c r="J1239">
        <v>1</v>
      </c>
      <c r="K1239">
        <v>4.6097099999999998</v>
      </c>
      <c r="L1239">
        <v>-74.08175</v>
      </c>
    </row>
    <row r="1240" spans="1:12" x14ac:dyDescent="0.25">
      <c r="A1240" t="s">
        <v>68</v>
      </c>
      <c r="B1240" t="s">
        <v>24</v>
      </c>
      <c r="C1240">
        <v>31000</v>
      </c>
      <c r="D1240">
        <v>0</v>
      </c>
      <c r="E1240" t="s">
        <v>860</v>
      </c>
      <c r="F1240" t="s">
        <v>21</v>
      </c>
      <c r="G1240" t="s">
        <v>16</v>
      </c>
      <c r="H1240">
        <v>4</v>
      </c>
      <c r="I1240" t="s">
        <v>17</v>
      </c>
      <c r="J1240">
        <v>4</v>
      </c>
      <c r="K1240">
        <v>4.6097099999999998</v>
      </c>
      <c r="L1240">
        <v>-74.08175</v>
      </c>
    </row>
    <row r="1241" spans="1:12" x14ac:dyDescent="0.25">
      <c r="A1241" t="s">
        <v>50</v>
      </c>
      <c r="B1241" t="s">
        <v>29</v>
      </c>
      <c r="C1241">
        <v>2132400</v>
      </c>
      <c r="D1241">
        <v>111700</v>
      </c>
      <c r="E1241" t="s">
        <v>861</v>
      </c>
      <c r="F1241" t="s">
        <v>43</v>
      </c>
      <c r="G1241" t="s">
        <v>22</v>
      </c>
      <c r="H1241">
        <v>5</v>
      </c>
      <c r="I1241" t="s">
        <v>17</v>
      </c>
      <c r="J1241">
        <v>1</v>
      </c>
      <c r="K1241">
        <v>6.2518399999999996</v>
      </c>
      <c r="L1241">
        <v>-75.563590000000005</v>
      </c>
    </row>
    <row r="1242" spans="1:12" x14ac:dyDescent="0.25">
      <c r="A1242" t="s">
        <v>184</v>
      </c>
      <c r="B1242" t="s">
        <v>86</v>
      </c>
      <c r="C1242">
        <v>302300</v>
      </c>
      <c r="D1242">
        <v>16300</v>
      </c>
      <c r="E1242" t="s">
        <v>862</v>
      </c>
      <c r="F1242" t="s">
        <v>52</v>
      </c>
      <c r="G1242" t="s">
        <v>16</v>
      </c>
      <c r="H1242">
        <v>4</v>
      </c>
      <c r="I1242" t="s">
        <v>17</v>
      </c>
      <c r="J1242">
        <v>10</v>
      </c>
      <c r="K1242">
        <v>4.6097099999999998</v>
      </c>
      <c r="L1242">
        <v>-74.08175</v>
      </c>
    </row>
    <row r="1243" spans="1:12" x14ac:dyDescent="0.25">
      <c r="A1243" t="s">
        <v>164</v>
      </c>
      <c r="B1243" t="s">
        <v>13</v>
      </c>
      <c r="C1243">
        <v>257800</v>
      </c>
      <c r="D1243">
        <v>11900</v>
      </c>
      <c r="E1243" t="s">
        <v>446</v>
      </c>
      <c r="F1243" t="s">
        <v>26</v>
      </c>
      <c r="G1243" t="s">
        <v>161</v>
      </c>
      <c r="H1243">
        <v>1</v>
      </c>
      <c r="I1243" t="s">
        <v>17</v>
      </c>
      <c r="J1243">
        <v>1</v>
      </c>
      <c r="K1243">
        <v>7.1253900000000003</v>
      </c>
      <c r="L1243">
        <v>-73.119799999999998</v>
      </c>
    </row>
    <row r="1244" spans="1:12" x14ac:dyDescent="0.25">
      <c r="A1244" t="s">
        <v>164</v>
      </c>
      <c r="B1244" t="s">
        <v>13</v>
      </c>
      <c r="C1244">
        <v>215300</v>
      </c>
      <c r="D1244">
        <v>11900</v>
      </c>
      <c r="E1244" t="s">
        <v>863</v>
      </c>
      <c r="F1244" t="s">
        <v>93</v>
      </c>
      <c r="G1244" t="s">
        <v>22</v>
      </c>
      <c r="H1244">
        <v>5</v>
      </c>
      <c r="I1244" t="s">
        <v>17</v>
      </c>
      <c r="J1244">
        <v>3</v>
      </c>
      <c r="K1244">
        <v>6.2518399999999996</v>
      </c>
      <c r="L1244">
        <v>-75.563590000000005</v>
      </c>
    </row>
    <row r="1245" spans="1:12" x14ac:dyDescent="0.25">
      <c r="A1245" t="s">
        <v>84</v>
      </c>
      <c r="B1245" t="s">
        <v>58</v>
      </c>
      <c r="C1245">
        <v>162700</v>
      </c>
      <c r="D1245">
        <v>9100</v>
      </c>
      <c r="E1245" t="s">
        <v>407</v>
      </c>
      <c r="F1245" t="s">
        <v>43</v>
      </c>
      <c r="G1245" t="s">
        <v>16</v>
      </c>
      <c r="H1245">
        <v>5</v>
      </c>
      <c r="I1245" t="s">
        <v>17</v>
      </c>
      <c r="J1245">
        <v>3</v>
      </c>
      <c r="K1245">
        <v>4.6097099999999998</v>
      </c>
      <c r="L1245">
        <v>-74.08175</v>
      </c>
    </row>
    <row r="1246" spans="1:12" x14ac:dyDescent="0.25">
      <c r="A1246" t="s">
        <v>148</v>
      </c>
      <c r="B1246" t="s">
        <v>13</v>
      </c>
      <c r="C1246">
        <v>1453300</v>
      </c>
      <c r="D1246">
        <v>79800</v>
      </c>
      <c r="E1246" t="s">
        <v>864</v>
      </c>
      <c r="F1246" t="s">
        <v>88</v>
      </c>
      <c r="G1246" t="s">
        <v>31</v>
      </c>
      <c r="H1246">
        <v>4</v>
      </c>
      <c r="I1246" t="s">
        <v>17</v>
      </c>
      <c r="J1246">
        <v>1</v>
      </c>
      <c r="K1246">
        <v>3.4372199999999999</v>
      </c>
      <c r="L1246">
        <v>-76.522499999999994</v>
      </c>
    </row>
    <row r="1247" spans="1:12" x14ac:dyDescent="0.25">
      <c r="A1247" t="s">
        <v>33</v>
      </c>
      <c r="B1247" t="s">
        <v>19</v>
      </c>
      <c r="C1247">
        <v>453700</v>
      </c>
      <c r="D1247">
        <v>22300</v>
      </c>
      <c r="E1247" t="s">
        <v>210</v>
      </c>
      <c r="F1247" t="s">
        <v>47</v>
      </c>
      <c r="G1247" t="s">
        <v>16</v>
      </c>
      <c r="H1247">
        <v>4</v>
      </c>
      <c r="I1247" t="s">
        <v>17</v>
      </c>
      <c r="J1247">
        <v>1</v>
      </c>
      <c r="K1247">
        <v>4.6097099999999998</v>
      </c>
      <c r="L1247">
        <v>-74.08175</v>
      </c>
    </row>
    <row r="1248" spans="1:12" x14ac:dyDescent="0.25">
      <c r="A1248" t="s">
        <v>122</v>
      </c>
      <c r="B1248" t="s">
        <v>29</v>
      </c>
      <c r="C1248">
        <v>1350600</v>
      </c>
      <c r="D1248">
        <v>72600</v>
      </c>
      <c r="E1248" t="s">
        <v>865</v>
      </c>
      <c r="F1248" t="s">
        <v>76</v>
      </c>
      <c r="G1248" t="s">
        <v>22</v>
      </c>
      <c r="H1248">
        <v>5</v>
      </c>
      <c r="I1248" t="s">
        <v>17</v>
      </c>
      <c r="J1248">
        <v>3</v>
      </c>
      <c r="K1248">
        <v>6.2518399999999996</v>
      </c>
      <c r="L1248">
        <v>-75.563590000000005</v>
      </c>
    </row>
    <row r="1249" spans="1:12" x14ac:dyDescent="0.25">
      <c r="A1249" t="s">
        <v>135</v>
      </c>
      <c r="B1249" t="s">
        <v>58</v>
      </c>
      <c r="C1249">
        <v>26000</v>
      </c>
      <c r="D1249">
        <v>0</v>
      </c>
      <c r="E1249" t="s">
        <v>866</v>
      </c>
      <c r="F1249" t="s">
        <v>160</v>
      </c>
      <c r="G1249" t="s">
        <v>91</v>
      </c>
      <c r="H1249">
        <v>1</v>
      </c>
      <c r="I1249" t="s">
        <v>17</v>
      </c>
      <c r="J1249">
        <v>1</v>
      </c>
      <c r="K1249">
        <v>10.968540000000001</v>
      </c>
      <c r="L1249">
        <v>-74.781319999999994</v>
      </c>
    </row>
    <row r="1250" spans="1:12" x14ac:dyDescent="0.25">
      <c r="A1250" t="s">
        <v>67</v>
      </c>
      <c r="B1250" t="s">
        <v>62</v>
      </c>
      <c r="C1250">
        <v>56100</v>
      </c>
      <c r="D1250">
        <v>3200</v>
      </c>
      <c r="E1250" t="s">
        <v>154</v>
      </c>
      <c r="F1250" t="s">
        <v>26</v>
      </c>
      <c r="G1250" t="s">
        <v>31</v>
      </c>
      <c r="H1250">
        <v>4</v>
      </c>
      <c r="I1250" t="s">
        <v>17</v>
      </c>
      <c r="J1250">
        <v>5</v>
      </c>
      <c r="K1250">
        <v>3.4372199999999999</v>
      </c>
      <c r="L1250">
        <v>-76.522499999999994</v>
      </c>
    </row>
    <row r="1251" spans="1:12" x14ac:dyDescent="0.25">
      <c r="A1251" t="s">
        <v>74</v>
      </c>
      <c r="B1251" t="s">
        <v>62</v>
      </c>
      <c r="C1251">
        <v>28100</v>
      </c>
      <c r="D1251">
        <v>0</v>
      </c>
      <c r="E1251" t="s">
        <v>867</v>
      </c>
      <c r="F1251" t="s">
        <v>52</v>
      </c>
      <c r="G1251" t="s">
        <v>16</v>
      </c>
      <c r="H1251">
        <v>1</v>
      </c>
      <c r="I1251" t="s">
        <v>17</v>
      </c>
      <c r="J1251">
        <v>3</v>
      </c>
      <c r="K1251">
        <v>4.6097099999999998</v>
      </c>
      <c r="L1251">
        <v>-74.08175</v>
      </c>
    </row>
    <row r="1252" spans="1:12" x14ac:dyDescent="0.25">
      <c r="A1252" t="s">
        <v>148</v>
      </c>
      <c r="B1252" t="s">
        <v>13</v>
      </c>
      <c r="C1252">
        <v>2312500</v>
      </c>
      <c r="D1252">
        <v>127900</v>
      </c>
      <c r="E1252" t="s">
        <v>838</v>
      </c>
      <c r="F1252" t="s">
        <v>160</v>
      </c>
      <c r="G1252" t="s">
        <v>16</v>
      </c>
      <c r="H1252">
        <v>5</v>
      </c>
      <c r="I1252" t="s">
        <v>17</v>
      </c>
      <c r="J1252">
        <v>10</v>
      </c>
      <c r="K1252">
        <v>4.6097099999999998</v>
      </c>
      <c r="L1252">
        <v>-74.08175</v>
      </c>
    </row>
    <row r="1253" spans="1:12" x14ac:dyDescent="0.25">
      <c r="A1253" t="s">
        <v>12</v>
      </c>
      <c r="B1253" t="s">
        <v>13</v>
      </c>
      <c r="C1253">
        <v>179000</v>
      </c>
      <c r="D1253">
        <v>7700</v>
      </c>
      <c r="E1253" t="s">
        <v>410</v>
      </c>
      <c r="F1253" t="s">
        <v>54</v>
      </c>
      <c r="G1253" t="s">
        <v>16</v>
      </c>
      <c r="H1253">
        <v>5</v>
      </c>
      <c r="I1253" t="s">
        <v>17</v>
      </c>
      <c r="J1253">
        <v>8</v>
      </c>
      <c r="K1253">
        <v>4.6097099999999998</v>
      </c>
      <c r="L1253">
        <v>-74.08175</v>
      </c>
    </row>
    <row r="1254" spans="1:12" x14ac:dyDescent="0.25">
      <c r="A1254" t="s">
        <v>94</v>
      </c>
      <c r="B1254" t="s">
        <v>29</v>
      </c>
      <c r="C1254">
        <v>532500</v>
      </c>
      <c r="D1254">
        <v>28600</v>
      </c>
      <c r="E1254" t="s">
        <v>635</v>
      </c>
      <c r="F1254" t="s">
        <v>160</v>
      </c>
      <c r="G1254" t="s">
        <v>278</v>
      </c>
      <c r="H1254">
        <v>3</v>
      </c>
      <c r="I1254" t="s">
        <v>32</v>
      </c>
      <c r="J1254">
        <v>1</v>
      </c>
      <c r="K1254">
        <v>-4.2152799999999999</v>
      </c>
      <c r="L1254">
        <v>-69.940560000000005</v>
      </c>
    </row>
    <row r="1255" spans="1:12" x14ac:dyDescent="0.25">
      <c r="A1255" t="s">
        <v>105</v>
      </c>
      <c r="B1255" t="s">
        <v>19</v>
      </c>
      <c r="C1255">
        <v>323400</v>
      </c>
      <c r="D1255">
        <v>17600</v>
      </c>
      <c r="E1255" t="s">
        <v>410</v>
      </c>
      <c r="F1255" t="s">
        <v>96</v>
      </c>
      <c r="G1255" t="s">
        <v>201</v>
      </c>
      <c r="H1255">
        <v>1</v>
      </c>
      <c r="I1255" t="s">
        <v>17</v>
      </c>
      <c r="J1255">
        <v>1</v>
      </c>
      <c r="K1255">
        <v>11.54444</v>
      </c>
      <c r="L1255">
        <v>-72.907219999999995</v>
      </c>
    </row>
    <row r="1256" spans="1:12" x14ac:dyDescent="0.25">
      <c r="A1256" t="s">
        <v>80</v>
      </c>
      <c r="B1256" t="s">
        <v>65</v>
      </c>
      <c r="C1256">
        <v>28200</v>
      </c>
      <c r="D1256">
        <v>2200</v>
      </c>
      <c r="E1256" t="s">
        <v>437</v>
      </c>
      <c r="F1256" t="s">
        <v>43</v>
      </c>
      <c r="G1256" t="s">
        <v>16</v>
      </c>
      <c r="H1256">
        <v>5</v>
      </c>
      <c r="I1256" t="s">
        <v>17</v>
      </c>
      <c r="J1256">
        <v>4</v>
      </c>
      <c r="K1256">
        <v>4.6097099999999998</v>
      </c>
      <c r="L1256">
        <v>-74.08175</v>
      </c>
    </row>
    <row r="1257" spans="1:12" x14ac:dyDescent="0.25">
      <c r="A1257" t="s">
        <v>127</v>
      </c>
      <c r="B1257" t="s">
        <v>13</v>
      </c>
      <c r="C1257">
        <v>1143800</v>
      </c>
      <c r="D1257">
        <v>61100</v>
      </c>
      <c r="E1257" t="s">
        <v>281</v>
      </c>
      <c r="F1257" t="s">
        <v>21</v>
      </c>
      <c r="G1257" t="s">
        <v>22</v>
      </c>
      <c r="H1257">
        <v>5</v>
      </c>
      <c r="I1257" t="s">
        <v>17</v>
      </c>
      <c r="J1257">
        <v>10</v>
      </c>
      <c r="K1257">
        <v>6.2518399999999996</v>
      </c>
      <c r="L1257">
        <v>-75.563590000000005</v>
      </c>
    </row>
    <row r="1258" spans="1:12" x14ac:dyDescent="0.25">
      <c r="A1258" t="s">
        <v>144</v>
      </c>
      <c r="B1258" t="s">
        <v>65</v>
      </c>
      <c r="C1258">
        <v>52700</v>
      </c>
      <c r="D1258">
        <v>1000</v>
      </c>
      <c r="E1258" t="s">
        <v>548</v>
      </c>
      <c r="F1258" t="s">
        <v>88</v>
      </c>
      <c r="G1258" t="s">
        <v>31</v>
      </c>
      <c r="H1258">
        <v>4</v>
      </c>
      <c r="I1258" t="s">
        <v>32</v>
      </c>
      <c r="J1258">
        <v>1</v>
      </c>
      <c r="K1258">
        <v>3.4372199999999999</v>
      </c>
      <c r="L1258">
        <v>-76.522499999999994</v>
      </c>
    </row>
    <row r="1259" spans="1:12" x14ac:dyDescent="0.25">
      <c r="A1259" t="s">
        <v>144</v>
      </c>
      <c r="B1259" t="s">
        <v>65</v>
      </c>
      <c r="C1259">
        <v>77100</v>
      </c>
      <c r="D1259">
        <v>2300</v>
      </c>
      <c r="E1259" t="s">
        <v>433</v>
      </c>
      <c r="F1259" t="s">
        <v>130</v>
      </c>
      <c r="G1259" t="s">
        <v>60</v>
      </c>
      <c r="H1259">
        <v>3</v>
      </c>
      <c r="I1259" t="s">
        <v>17</v>
      </c>
      <c r="J1259">
        <v>1</v>
      </c>
      <c r="K1259">
        <v>4.8133299999999997</v>
      </c>
      <c r="L1259">
        <v>-75.696110000000004</v>
      </c>
    </row>
    <row r="1260" spans="1:12" x14ac:dyDescent="0.25">
      <c r="A1260" t="s">
        <v>50</v>
      </c>
      <c r="B1260" t="s">
        <v>29</v>
      </c>
      <c r="C1260">
        <v>1908200</v>
      </c>
      <c r="D1260">
        <v>102000</v>
      </c>
      <c r="E1260" t="s">
        <v>336</v>
      </c>
      <c r="F1260" t="s">
        <v>96</v>
      </c>
      <c r="G1260" t="s">
        <v>22</v>
      </c>
      <c r="H1260">
        <v>4</v>
      </c>
      <c r="I1260" t="s">
        <v>17</v>
      </c>
      <c r="J1260">
        <v>6</v>
      </c>
      <c r="K1260">
        <v>6.2518399999999996</v>
      </c>
      <c r="L1260">
        <v>-75.563590000000005</v>
      </c>
    </row>
    <row r="1261" spans="1:12" x14ac:dyDescent="0.25">
      <c r="A1261" t="s">
        <v>23</v>
      </c>
      <c r="B1261" t="s">
        <v>24</v>
      </c>
      <c r="C1261">
        <v>178900</v>
      </c>
      <c r="D1261">
        <v>7700</v>
      </c>
      <c r="E1261" t="s">
        <v>298</v>
      </c>
      <c r="F1261" t="s">
        <v>88</v>
      </c>
      <c r="G1261" t="s">
        <v>16</v>
      </c>
      <c r="H1261">
        <v>1</v>
      </c>
      <c r="I1261" t="s">
        <v>32</v>
      </c>
      <c r="J1261">
        <v>1</v>
      </c>
      <c r="K1261">
        <v>4.6097099999999998</v>
      </c>
      <c r="L1261">
        <v>-74.08175</v>
      </c>
    </row>
    <row r="1262" spans="1:12" x14ac:dyDescent="0.25">
      <c r="A1262" t="s">
        <v>70</v>
      </c>
      <c r="B1262" t="s">
        <v>13</v>
      </c>
      <c r="C1262">
        <v>1734300</v>
      </c>
      <c r="D1262">
        <v>92700</v>
      </c>
      <c r="E1262" t="s">
        <v>868</v>
      </c>
      <c r="F1262" t="s">
        <v>26</v>
      </c>
      <c r="G1262" t="s">
        <v>31</v>
      </c>
      <c r="H1262">
        <v>4</v>
      </c>
      <c r="I1262" t="s">
        <v>17</v>
      </c>
      <c r="J1262">
        <v>8</v>
      </c>
      <c r="K1262">
        <v>3.4372199999999999</v>
      </c>
      <c r="L1262">
        <v>-76.522499999999994</v>
      </c>
    </row>
    <row r="1263" spans="1:12" x14ac:dyDescent="0.25">
      <c r="A1263" t="s">
        <v>103</v>
      </c>
      <c r="B1263" t="s">
        <v>13</v>
      </c>
      <c r="C1263">
        <v>328800</v>
      </c>
      <c r="D1263">
        <v>15700</v>
      </c>
      <c r="E1263" t="s">
        <v>869</v>
      </c>
      <c r="F1263" t="s">
        <v>160</v>
      </c>
      <c r="G1263" t="s">
        <v>44</v>
      </c>
      <c r="H1263">
        <v>4</v>
      </c>
      <c r="I1263" t="s">
        <v>32</v>
      </c>
      <c r="J1263">
        <v>1</v>
      </c>
      <c r="K1263">
        <v>11.240790000000001</v>
      </c>
      <c r="L1263">
        <v>-74.199039999999997</v>
      </c>
    </row>
    <row r="1264" spans="1:12" x14ac:dyDescent="0.25">
      <c r="A1264" t="s">
        <v>61</v>
      </c>
      <c r="B1264" t="s">
        <v>62</v>
      </c>
      <c r="C1264">
        <v>415400</v>
      </c>
      <c r="D1264">
        <v>20300</v>
      </c>
      <c r="E1264" t="s">
        <v>791</v>
      </c>
      <c r="F1264" t="s">
        <v>47</v>
      </c>
      <c r="G1264" t="s">
        <v>16</v>
      </c>
      <c r="H1264">
        <v>5</v>
      </c>
      <c r="I1264" t="s">
        <v>32</v>
      </c>
      <c r="J1264">
        <v>1</v>
      </c>
      <c r="K1264">
        <v>4.6097099999999998</v>
      </c>
      <c r="L1264">
        <v>-74.08175</v>
      </c>
    </row>
    <row r="1265" spans="1:12" x14ac:dyDescent="0.25">
      <c r="A1265" t="s">
        <v>196</v>
      </c>
      <c r="B1265" t="s">
        <v>13</v>
      </c>
      <c r="C1265">
        <v>1179300</v>
      </c>
      <c r="D1265">
        <v>61000</v>
      </c>
      <c r="E1265" t="s">
        <v>108</v>
      </c>
      <c r="F1265" t="s">
        <v>160</v>
      </c>
      <c r="G1265" t="s">
        <v>22</v>
      </c>
      <c r="H1265">
        <v>5</v>
      </c>
      <c r="I1265" t="s">
        <v>17</v>
      </c>
      <c r="J1265">
        <v>10</v>
      </c>
      <c r="K1265">
        <v>6.2518399999999996</v>
      </c>
      <c r="L1265">
        <v>-75.563590000000005</v>
      </c>
    </row>
    <row r="1266" spans="1:12" x14ac:dyDescent="0.25">
      <c r="A1266" t="s">
        <v>50</v>
      </c>
      <c r="B1266" t="s">
        <v>29</v>
      </c>
      <c r="C1266">
        <v>2549300</v>
      </c>
      <c r="D1266">
        <v>136800</v>
      </c>
      <c r="E1266" t="s">
        <v>310</v>
      </c>
      <c r="F1266" t="s">
        <v>54</v>
      </c>
      <c r="G1266" t="s">
        <v>16</v>
      </c>
      <c r="H1266">
        <v>5</v>
      </c>
      <c r="I1266" t="s">
        <v>32</v>
      </c>
      <c r="J1266">
        <v>1</v>
      </c>
      <c r="K1266">
        <v>4.6097099999999998</v>
      </c>
      <c r="L1266">
        <v>-74.08175</v>
      </c>
    </row>
    <row r="1267" spans="1:12" x14ac:dyDescent="0.25">
      <c r="A1267" t="s">
        <v>155</v>
      </c>
      <c r="B1267" t="s">
        <v>62</v>
      </c>
      <c r="C1267">
        <v>90600</v>
      </c>
      <c r="D1267">
        <v>5000</v>
      </c>
      <c r="E1267" t="s">
        <v>612</v>
      </c>
      <c r="F1267" t="s">
        <v>43</v>
      </c>
      <c r="G1267" t="s">
        <v>22</v>
      </c>
      <c r="H1267">
        <v>5</v>
      </c>
      <c r="I1267" t="s">
        <v>17</v>
      </c>
      <c r="J1267">
        <v>5</v>
      </c>
      <c r="K1267">
        <v>6.2518399999999996</v>
      </c>
      <c r="L1267">
        <v>-75.563590000000005</v>
      </c>
    </row>
    <row r="1268" spans="1:12" x14ac:dyDescent="0.25">
      <c r="A1268" t="s">
        <v>89</v>
      </c>
      <c r="B1268" t="s">
        <v>62</v>
      </c>
      <c r="C1268">
        <v>21200</v>
      </c>
      <c r="D1268">
        <v>5800</v>
      </c>
      <c r="E1268" t="s">
        <v>870</v>
      </c>
      <c r="F1268" t="s">
        <v>47</v>
      </c>
      <c r="G1268" t="s">
        <v>22</v>
      </c>
      <c r="H1268">
        <v>3</v>
      </c>
      <c r="I1268" t="s">
        <v>38</v>
      </c>
      <c r="J1268">
        <v>1</v>
      </c>
      <c r="K1268">
        <v>6.2518399999999996</v>
      </c>
      <c r="L1268">
        <v>-75.563590000000005</v>
      </c>
    </row>
    <row r="1269" spans="1:12" x14ac:dyDescent="0.25">
      <c r="A1269" t="s">
        <v>57</v>
      </c>
      <c r="B1269" t="s">
        <v>58</v>
      </c>
      <c r="C1269">
        <v>64800</v>
      </c>
      <c r="D1269">
        <v>1600</v>
      </c>
      <c r="E1269" t="s">
        <v>179</v>
      </c>
      <c r="F1269" t="s">
        <v>54</v>
      </c>
      <c r="G1269" t="s">
        <v>16</v>
      </c>
      <c r="H1269">
        <v>5</v>
      </c>
      <c r="I1269" t="s">
        <v>17</v>
      </c>
      <c r="J1269">
        <v>4</v>
      </c>
      <c r="K1269">
        <v>4.6097099999999998</v>
      </c>
      <c r="L1269">
        <v>-74.08175</v>
      </c>
    </row>
    <row r="1270" spans="1:12" x14ac:dyDescent="0.25">
      <c r="A1270" t="s">
        <v>155</v>
      </c>
      <c r="B1270" t="s">
        <v>62</v>
      </c>
      <c r="C1270">
        <v>105600</v>
      </c>
      <c r="D1270">
        <v>5800</v>
      </c>
      <c r="E1270" t="s">
        <v>871</v>
      </c>
      <c r="F1270" t="s">
        <v>35</v>
      </c>
      <c r="G1270" t="s">
        <v>91</v>
      </c>
      <c r="H1270">
        <v>4</v>
      </c>
      <c r="I1270" t="s">
        <v>17</v>
      </c>
      <c r="J1270">
        <v>3</v>
      </c>
      <c r="K1270">
        <v>10.968540000000001</v>
      </c>
      <c r="L1270">
        <v>-74.781319999999994</v>
      </c>
    </row>
    <row r="1271" spans="1:12" x14ac:dyDescent="0.25">
      <c r="A1271" t="s">
        <v>122</v>
      </c>
      <c r="B1271" t="s">
        <v>29</v>
      </c>
      <c r="C1271">
        <v>971200</v>
      </c>
      <c r="D1271">
        <v>52100</v>
      </c>
      <c r="E1271" t="s">
        <v>752</v>
      </c>
      <c r="F1271" t="s">
        <v>130</v>
      </c>
      <c r="G1271" t="s">
        <v>16</v>
      </c>
      <c r="H1271">
        <v>4</v>
      </c>
      <c r="I1271" t="s">
        <v>38</v>
      </c>
      <c r="J1271">
        <v>1</v>
      </c>
      <c r="K1271">
        <v>4.6097099999999998</v>
      </c>
      <c r="L1271">
        <v>-74.08175</v>
      </c>
    </row>
    <row r="1272" spans="1:12" x14ac:dyDescent="0.25">
      <c r="A1272" t="s">
        <v>33</v>
      </c>
      <c r="B1272" t="s">
        <v>19</v>
      </c>
      <c r="C1272">
        <v>392900</v>
      </c>
      <c r="D1272">
        <v>19100</v>
      </c>
      <c r="E1272" t="s">
        <v>646</v>
      </c>
      <c r="F1272" t="s">
        <v>47</v>
      </c>
      <c r="G1272" t="s">
        <v>16</v>
      </c>
      <c r="H1272">
        <v>5</v>
      </c>
      <c r="I1272" t="s">
        <v>17</v>
      </c>
      <c r="J1272">
        <v>1</v>
      </c>
      <c r="K1272">
        <v>4.6097099999999998</v>
      </c>
      <c r="L1272">
        <v>-74.08175</v>
      </c>
    </row>
    <row r="1273" spans="1:12" x14ac:dyDescent="0.25">
      <c r="A1273" t="s">
        <v>80</v>
      </c>
      <c r="B1273" t="s">
        <v>65</v>
      </c>
      <c r="C1273">
        <v>41100</v>
      </c>
      <c r="D1273">
        <v>0</v>
      </c>
      <c r="E1273" t="s">
        <v>624</v>
      </c>
      <c r="F1273" t="s">
        <v>93</v>
      </c>
      <c r="G1273" t="s">
        <v>31</v>
      </c>
      <c r="H1273">
        <v>4</v>
      </c>
      <c r="I1273" t="s">
        <v>32</v>
      </c>
      <c r="J1273">
        <v>1</v>
      </c>
      <c r="K1273">
        <v>3.4372199999999999</v>
      </c>
      <c r="L1273">
        <v>-76.522499999999994</v>
      </c>
    </row>
    <row r="1274" spans="1:12" x14ac:dyDescent="0.25">
      <c r="A1274" t="s">
        <v>219</v>
      </c>
      <c r="B1274" t="s">
        <v>19</v>
      </c>
      <c r="C1274">
        <v>865600</v>
      </c>
      <c r="D1274">
        <v>46300</v>
      </c>
      <c r="E1274" t="s">
        <v>872</v>
      </c>
      <c r="F1274" t="s">
        <v>160</v>
      </c>
      <c r="G1274" t="s">
        <v>22</v>
      </c>
      <c r="H1274">
        <v>4</v>
      </c>
      <c r="I1274" t="s">
        <v>17</v>
      </c>
      <c r="J1274">
        <v>5</v>
      </c>
      <c r="K1274">
        <v>6.2518399999999996</v>
      </c>
      <c r="L1274">
        <v>-75.563590000000005</v>
      </c>
    </row>
    <row r="1275" spans="1:12" x14ac:dyDescent="0.25">
      <c r="A1275" t="s">
        <v>192</v>
      </c>
      <c r="B1275" t="s">
        <v>65</v>
      </c>
      <c r="C1275">
        <v>57900</v>
      </c>
      <c r="D1275">
        <v>3700</v>
      </c>
      <c r="E1275" t="s">
        <v>865</v>
      </c>
      <c r="F1275" t="s">
        <v>88</v>
      </c>
      <c r="G1275" t="s">
        <v>16</v>
      </c>
      <c r="H1275">
        <v>4</v>
      </c>
      <c r="I1275" t="s">
        <v>17</v>
      </c>
      <c r="J1275">
        <v>5</v>
      </c>
      <c r="K1275">
        <v>4.6097099999999998</v>
      </c>
      <c r="L1275">
        <v>-74.08175</v>
      </c>
    </row>
    <row r="1276" spans="1:12" x14ac:dyDescent="0.25">
      <c r="A1276" t="s">
        <v>70</v>
      </c>
      <c r="B1276" t="s">
        <v>13</v>
      </c>
      <c r="C1276">
        <v>2045300</v>
      </c>
      <c r="D1276">
        <v>109100</v>
      </c>
      <c r="E1276" t="s">
        <v>873</v>
      </c>
      <c r="F1276" t="s">
        <v>52</v>
      </c>
      <c r="G1276" t="s">
        <v>27</v>
      </c>
      <c r="H1276">
        <v>4</v>
      </c>
      <c r="I1276" t="s">
        <v>38</v>
      </c>
      <c r="J1276">
        <v>1</v>
      </c>
      <c r="K1276">
        <v>10.39972</v>
      </c>
      <c r="L1276">
        <v>-75.514439999999993</v>
      </c>
    </row>
    <row r="1277" spans="1:12" x14ac:dyDescent="0.25">
      <c r="A1277" t="s">
        <v>266</v>
      </c>
      <c r="B1277" t="s">
        <v>13</v>
      </c>
      <c r="C1277">
        <v>1756800</v>
      </c>
      <c r="D1277">
        <v>102300</v>
      </c>
      <c r="E1277" t="s">
        <v>810</v>
      </c>
      <c r="F1277" t="s">
        <v>130</v>
      </c>
      <c r="G1277" t="s">
        <v>16</v>
      </c>
      <c r="H1277">
        <v>5</v>
      </c>
      <c r="I1277" t="s">
        <v>17</v>
      </c>
      <c r="J1277">
        <v>10</v>
      </c>
      <c r="K1277">
        <v>4.6097099999999998</v>
      </c>
      <c r="L1277">
        <v>-74.08175</v>
      </c>
    </row>
    <row r="1278" spans="1:12" x14ac:dyDescent="0.25">
      <c r="A1278" t="s">
        <v>144</v>
      </c>
      <c r="B1278" t="s">
        <v>65</v>
      </c>
      <c r="C1278">
        <v>79300</v>
      </c>
      <c r="D1278">
        <v>4900</v>
      </c>
      <c r="E1278" t="s">
        <v>673</v>
      </c>
      <c r="F1278" t="s">
        <v>88</v>
      </c>
      <c r="G1278" t="s">
        <v>16</v>
      </c>
      <c r="H1278">
        <v>5</v>
      </c>
      <c r="I1278" t="s">
        <v>17</v>
      </c>
      <c r="J1278">
        <v>1</v>
      </c>
      <c r="K1278">
        <v>4.6097099999999998</v>
      </c>
      <c r="L1278">
        <v>-74.08175</v>
      </c>
    </row>
    <row r="1279" spans="1:12" x14ac:dyDescent="0.25">
      <c r="A1279" t="s">
        <v>266</v>
      </c>
      <c r="B1279" t="s">
        <v>13</v>
      </c>
      <c r="C1279">
        <v>1214600</v>
      </c>
      <c r="D1279">
        <v>62900</v>
      </c>
      <c r="E1279" t="s">
        <v>735</v>
      </c>
      <c r="F1279" t="s">
        <v>76</v>
      </c>
      <c r="G1279" t="s">
        <v>16</v>
      </c>
      <c r="H1279">
        <v>5</v>
      </c>
      <c r="I1279" t="s">
        <v>17</v>
      </c>
      <c r="J1279">
        <v>2</v>
      </c>
      <c r="K1279">
        <v>4.6097099999999998</v>
      </c>
      <c r="L1279">
        <v>-74.08175</v>
      </c>
    </row>
    <row r="1280" spans="1:12" x14ac:dyDescent="0.25">
      <c r="A1280" t="s">
        <v>127</v>
      </c>
      <c r="B1280" t="s">
        <v>13</v>
      </c>
      <c r="C1280">
        <v>1112800</v>
      </c>
      <c r="D1280">
        <v>59600</v>
      </c>
      <c r="E1280" t="s">
        <v>347</v>
      </c>
      <c r="F1280" t="s">
        <v>54</v>
      </c>
      <c r="G1280" t="s">
        <v>27</v>
      </c>
      <c r="H1280">
        <v>5</v>
      </c>
      <c r="I1280" t="s">
        <v>17</v>
      </c>
      <c r="J1280">
        <v>1</v>
      </c>
      <c r="K1280">
        <v>10.39972</v>
      </c>
      <c r="L1280">
        <v>-75.514439999999993</v>
      </c>
    </row>
    <row r="1281" spans="1:12" x14ac:dyDescent="0.25">
      <c r="A1281" t="s">
        <v>80</v>
      </c>
      <c r="B1281" t="s">
        <v>65</v>
      </c>
      <c r="C1281">
        <v>31300</v>
      </c>
      <c r="D1281">
        <v>2100</v>
      </c>
      <c r="E1281" t="s">
        <v>156</v>
      </c>
      <c r="F1281" t="s">
        <v>88</v>
      </c>
      <c r="G1281" t="s">
        <v>16</v>
      </c>
      <c r="H1281">
        <v>5</v>
      </c>
      <c r="I1281" t="s">
        <v>17</v>
      </c>
      <c r="J1281">
        <v>1</v>
      </c>
      <c r="K1281">
        <v>4.6097099999999998</v>
      </c>
      <c r="L1281">
        <v>-74.08175</v>
      </c>
    </row>
    <row r="1282" spans="1:12" x14ac:dyDescent="0.25">
      <c r="A1282" t="s">
        <v>64</v>
      </c>
      <c r="B1282" t="s">
        <v>65</v>
      </c>
      <c r="C1282">
        <v>48000</v>
      </c>
      <c r="D1282">
        <v>0</v>
      </c>
      <c r="E1282" t="s">
        <v>499</v>
      </c>
      <c r="F1282" t="s">
        <v>43</v>
      </c>
      <c r="G1282" t="s">
        <v>31</v>
      </c>
      <c r="H1282">
        <v>5</v>
      </c>
      <c r="I1282" t="s">
        <v>32</v>
      </c>
      <c r="J1282">
        <v>1</v>
      </c>
      <c r="K1282">
        <v>3.4372199999999999</v>
      </c>
      <c r="L1282">
        <v>-76.522499999999994</v>
      </c>
    </row>
    <row r="1283" spans="1:12" x14ac:dyDescent="0.25">
      <c r="A1283" t="s">
        <v>67</v>
      </c>
      <c r="B1283" t="s">
        <v>62</v>
      </c>
      <c r="C1283">
        <v>43100</v>
      </c>
      <c r="D1283">
        <v>0</v>
      </c>
      <c r="E1283" t="s">
        <v>874</v>
      </c>
      <c r="F1283" t="s">
        <v>35</v>
      </c>
      <c r="G1283" t="s">
        <v>16</v>
      </c>
      <c r="H1283">
        <v>4</v>
      </c>
      <c r="I1283" t="s">
        <v>32</v>
      </c>
      <c r="J1283">
        <v>1</v>
      </c>
      <c r="K1283">
        <v>4.6097099999999998</v>
      </c>
      <c r="L1283">
        <v>-74.08175</v>
      </c>
    </row>
    <row r="1284" spans="1:12" x14ac:dyDescent="0.25">
      <c r="A1284" t="s">
        <v>82</v>
      </c>
      <c r="B1284" t="s">
        <v>58</v>
      </c>
      <c r="C1284">
        <v>57700</v>
      </c>
      <c r="D1284">
        <v>3700</v>
      </c>
      <c r="E1284" t="s">
        <v>395</v>
      </c>
      <c r="F1284" t="s">
        <v>52</v>
      </c>
      <c r="G1284" t="s">
        <v>16</v>
      </c>
      <c r="H1284">
        <v>4</v>
      </c>
      <c r="I1284" t="s">
        <v>17</v>
      </c>
      <c r="J1284">
        <v>3</v>
      </c>
      <c r="K1284">
        <v>4.6097099999999998</v>
      </c>
      <c r="L1284">
        <v>-74.08175</v>
      </c>
    </row>
    <row r="1285" spans="1:12" x14ac:dyDescent="0.25">
      <c r="A1285" t="s">
        <v>33</v>
      </c>
      <c r="B1285" t="s">
        <v>19</v>
      </c>
      <c r="C1285">
        <v>343500</v>
      </c>
      <c r="D1285">
        <v>16500</v>
      </c>
      <c r="E1285" t="s">
        <v>430</v>
      </c>
      <c r="F1285" t="s">
        <v>21</v>
      </c>
      <c r="G1285" t="s">
        <v>22</v>
      </c>
      <c r="H1285">
        <v>5</v>
      </c>
      <c r="I1285" t="s">
        <v>32</v>
      </c>
      <c r="J1285">
        <v>1</v>
      </c>
      <c r="K1285">
        <v>6.2518399999999996</v>
      </c>
      <c r="L1285">
        <v>-75.563590000000005</v>
      </c>
    </row>
    <row r="1286" spans="1:12" x14ac:dyDescent="0.25">
      <c r="A1286" t="s">
        <v>33</v>
      </c>
      <c r="B1286" t="s">
        <v>19</v>
      </c>
      <c r="C1286">
        <v>236300</v>
      </c>
      <c r="D1286">
        <v>10800</v>
      </c>
      <c r="E1286" t="s">
        <v>232</v>
      </c>
      <c r="F1286" t="s">
        <v>21</v>
      </c>
      <c r="G1286" t="s">
        <v>22</v>
      </c>
      <c r="H1286">
        <v>1</v>
      </c>
      <c r="I1286" t="s">
        <v>32</v>
      </c>
      <c r="J1286">
        <v>1</v>
      </c>
      <c r="K1286">
        <v>6.2518399999999996</v>
      </c>
      <c r="L1286">
        <v>-75.563590000000005</v>
      </c>
    </row>
    <row r="1287" spans="1:12" x14ac:dyDescent="0.25">
      <c r="A1287" t="s">
        <v>50</v>
      </c>
      <c r="B1287" t="s">
        <v>29</v>
      </c>
      <c r="C1287">
        <v>2190600</v>
      </c>
      <c r="D1287">
        <v>116900</v>
      </c>
      <c r="E1287" t="s">
        <v>875</v>
      </c>
      <c r="F1287" t="s">
        <v>21</v>
      </c>
      <c r="G1287" t="s">
        <v>22</v>
      </c>
      <c r="H1287">
        <v>5</v>
      </c>
      <c r="I1287" t="s">
        <v>17</v>
      </c>
      <c r="J1287">
        <v>2</v>
      </c>
      <c r="K1287">
        <v>6.2518399999999996</v>
      </c>
      <c r="L1287">
        <v>-75.563590000000005</v>
      </c>
    </row>
    <row r="1288" spans="1:12" x14ac:dyDescent="0.25">
      <c r="A1288" t="s">
        <v>118</v>
      </c>
      <c r="B1288" t="s">
        <v>86</v>
      </c>
      <c r="C1288">
        <v>864800</v>
      </c>
      <c r="D1288">
        <v>44200</v>
      </c>
      <c r="E1288" t="s">
        <v>876</v>
      </c>
      <c r="F1288" t="s">
        <v>21</v>
      </c>
      <c r="G1288" t="s">
        <v>126</v>
      </c>
      <c r="H1288">
        <v>1</v>
      </c>
      <c r="I1288" t="s">
        <v>17</v>
      </c>
      <c r="J1288">
        <v>10</v>
      </c>
      <c r="K1288">
        <v>7.89391</v>
      </c>
      <c r="L1288">
        <v>-72.507819999999995</v>
      </c>
    </row>
    <row r="1289" spans="1:12" x14ac:dyDescent="0.25">
      <c r="A1289" t="s">
        <v>48</v>
      </c>
      <c r="B1289" t="s">
        <v>24</v>
      </c>
      <c r="C1289">
        <v>70500</v>
      </c>
      <c r="D1289">
        <v>1900</v>
      </c>
      <c r="E1289" t="s">
        <v>311</v>
      </c>
      <c r="F1289" t="s">
        <v>47</v>
      </c>
      <c r="G1289" t="s">
        <v>31</v>
      </c>
      <c r="H1289">
        <v>3</v>
      </c>
      <c r="I1289" t="s">
        <v>32</v>
      </c>
      <c r="J1289">
        <v>1</v>
      </c>
      <c r="K1289">
        <v>3.4372199999999999</v>
      </c>
      <c r="L1289">
        <v>-76.522499999999994</v>
      </c>
    </row>
    <row r="1290" spans="1:12" x14ac:dyDescent="0.25">
      <c r="A1290" t="s">
        <v>155</v>
      </c>
      <c r="B1290" t="s">
        <v>62</v>
      </c>
      <c r="C1290">
        <v>90100</v>
      </c>
      <c r="D1290">
        <v>3000</v>
      </c>
      <c r="E1290" t="s">
        <v>810</v>
      </c>
      <c r="F1290" t="s">
        <v>47</v>
      </c>
      <c r="G1290" t="s">
        <v>60</v>
      </c>
      <c r="H1290">
        <v>2</v>
      </c>
      <c r="I1290" t="s">
        <v>17</v>
      </c>
      <c r="J1290">
        <v>1</v>
      </c>
      <c r="K1290">
        <v>4.8133299999999997</v>
      </c>
      <c r="L1290">
        <v>-75.696110000000004</v>
      </c>
    </row>
    <row r="1291" spans="1:12" x14ac:dyDescent="0.25">
      <c r="A1291" t="s">
        <v>133</v>
      </c>
      <c r="B1291" t="s">
        <v>24</v>
      </c>
      <c r="C1291">
        <v>19300</v>
      </c>
      <c r="D1291">
        <v>0</v>
      </c>
      <c r="E1291" t="s">
        <v>877</v>
      </c>
      <c r="F1291" t="s">
        <v>54</v>
      </c>
      <c r="G1291" t="s">
        <v>31</v>
      </c>
      <c r="H1291">
        <v>5</v>
      </c>
      <c r="I1291" t="s">
        <v>17</v>
      </c>
      <c r="J1291">
        <v>1</v>
      </c>
      <c r="K1291">
        <v>3.4372199999999999</v>
      </c>
      <c r="L1291">
        <v>-76.522499999999994</v>
      </c>
    </row>
    <row r="1292" spans="1:12" x14ac:dyDescent="0.25">
      <c r="A1292" t="s">
        <v>144</v>
      </c>
      <c r="B1292" t="s">
        <v>65</v>
      </c>
      <c r="C1292">
        <v>68400</v>
      </c>
      <c r="D1292">
        <v>3900</v>
      </c>
      <c r="E1292" t="s">
        <v>878</v>
      </c>
      <c r="F1292" t="s">
        <v>96</v>
      </c>
      <c r="G1292" t="s">
        <v>16</v>
      </c>
      <c r="H1292">
        <v>4</v>
      </c>
      <c r="I1292" t="s">
        <v>17</v>
      </c>
      <c r="J1292">
        <v>8</v>
      </c>
      <c r="K1292">
        <v>4.6097099999999998</v>
      </c>
      <c r="L1292">
        <v>-74.08175</v>
      </c>
    </row>
    <row r="1293" spans="1:12" x14ac:dyDescent="0.25">
      <c r="A1293" t="s">
        <v>50</v>
      </c>
      <c r="B1293" t="s">
        <v>29</v>
      </c>
      <c r="C1293">
        <v>1905600</v>
      </c>
      <c r="D1293">
        <v>110200</v>
      </c>
      <c r="E1293" t="s">
        <v>879</v>
      </c>
      <c r="F1293" t="s">
        <v>160</v>
      </c>
      <c r="G1293" t="s">
        <v>178</v>
      </c>
      <c r="H1293">
        <v>4</v>
      </c>
      <c r="I1293" t="s">
        <v>17</v>
      </c>
      <c r="J1293">
        <v>6</v>
      </c>
      <c r="K1293">
        <v>1.2136100000000001</v>
      </c>
      <c r="L1293">
        <v>-77.281109999999998</v>
      </c>
    </row>
    <row r="1294" spans="1:12" x14ac:dyDescent="0.25">
      <c r="A1294" t="s">
        <v>105</v>
      </c>
      <c r="B1294" t="s">
        <v>19</v>
      </c>
      <c r="C1294">
        <v>312400</v>
      </c>
      <c r="D1294">
        <v>19000</v>
      </c>
      <c r="E1294" t="s">
        <v>701</v>
      </c>
      <c r="F1294" t="s">
        <v>76</v>
      </c>
      <c r="G1294" t="s">
        <v>16</v>
      </c>
      <c r="H1294">
        <v>1</v>
      </c>
      <c r="I1294" t="s">
        <v>32</v>
      </c>
      <c r="J1294">
        <v>1</v>
      </c>
      <c r="K1294">
        <v>4.6097099999999998</v>
      </c>
      <c r="L1294">
        <v>-74.08175</v>
      </c>
    </row>
    <row r="1295" spans="1:12" x14ac:dyDescent="0.25">
      <c r="A1295" t="s">
        <v>144</v>
      </c>
      <c r="B1295" t="s">
        <v>65</v>
      </c>
      <c r="C1295">
        <v>56400</v>
      </c>
      <c r="D1295">
        <v>1200</v>
      </c>
      <c r="E1295" t="s">
        <v>880</v>
      </c>
      <c r="F1295" t="s">
        <v>160</v>
      </c>
      <c r="G1295" t="s">
        <v>16</v>
      </c>
      <c r="H1295">
        <v>5</v>
      </c>
      <c r="I1295" t="s">
        <v>32</v>
      </c>
      <c r="J1295">
        <v>1</v>
      </c>
      <c r="K1295">
        <v>4.6097099999999998</v>
      </c>
      <c r="L1295">
        <v>-74.08175</v>
      </c>
    </row>
    <row r="1296" spans="1:12" x14ac:dyDescent="0.25">
      <c r="A1296" t="s">
        <v>23</v>
      </c>
      <c r="B1296" t="s">
        <v>24</v>
      </c>
      <c r="C1296">
        <v>113000</v>
      </c>
      <c r="D1296">
        <v>6700</v>
      </c>
      <c r="E1296" t="s">
        <v>881</v>
      </c>
      <c r="F1296" t="s">
        <v>160</v>
      </c>
      <c r="G1296" t="s">
        <v>31</v>
      </c>
      <c r="H1296">
        <v>4</v>
      </c>
      <c r="I1296" t="s">
        <v>17</v>
      </c>
      <c r="J1296">
        <v>5</v>
      </c>
      <c r="K1296">
        <v>3.4372199999999999</v>
      </c>
      <c r="L1296">
        <v>-76.522499999999994</v>
      </c>
    </row>
    <row r="1297" spans="1:12" x14ac:dyDescent="0.25">
      <c r="A1297" t="s">
        <v>155</v>
      </c>
      <c r="B1297" t="s">
        <v>62</v>
      </c>
      <c r="C1297">
        <v>103800</v>
      </c>
      <c r="D1297">
        <v>5700</v>
      </c>
      <c r="E1297" t="s">
        <v>247</v>
      </c>
      <c r="F1297" t="s">
        <v>26</v>
      </c>
      <c r="G1297" t="s">
        <v>22</v>
      </c>
      <c r="H1297">
        <v>2</v>
      </c>
      <c r="I1297" t="s">
        <v>17</v>
      </c>
      <c r="J1297">
        <v>2</v>
      </c>
      <c r="K1297">
        <v>6.2518399999999996</v>
      </c>
      <c r="L1297">
        <v>-75.563590000000005</v>
      </c>
    </row>
    <row r="1298" spans="1:12" x14ac:dyDescent="0.25">
      <c r="A1298" t="s">
        <v>155</v>
      </c>
      <c r="B1298" t="s">
        <v>62</v>
      </c>
      <c r="C1298">
        <v>103900</v>
      </c>
      <c r="D1298">
        <v>3700</v>
      </c>
      <c r="E1298" t="s">
        <v>882</v>
      </c>
      <c r="F1298" t="s">
        <v>26</v>
      </c>
      <c r="G1298" t="s">
        <v>16</v>
      </c>
      <c r="H1298">
        <v>5</v>
      </c>
      <c r="I1298" t="s">
        <v>32</v>
      </c>
      <c r="J1298">
        <v>1</v>
      </c>
      <c r="K1298">
        <v>4.6097099999999998</v>
      </c>
      <c r="L1298">
        <v>-74.08175</v>
      </c>
    </row>
    <row r="1299" spans="1:12" x14ac:dyDescent="0.25">
      <c r="A1299" t="s">
        <v>124</v>
      </c>
      <c r="B1299" t="s">
        <v>19</v>
      </c>
      <c r="C1299">
        <v>693900</v>
      </c>
      <c r="D1299">
        <v>42600</v>
      </c>
      <c r="E1299" t="s">
        <v>860</v>
      </c>
      <c r="F1299" t="s">
        <v>43</v>
      </c>
      <c r="G1299" t="s">
        <v>16</v>
      </c>
      <c r="H1299">
        <v>1</v>
      </c>
      <c r="I1299" t="s">
        <v>17</v>
      </c>
      <c r="J1299">
        <v>3</v>
      </c>
      <c r="K1299">
        <v>4.6097099999999998</v>
      </c>
      <c r="L1299">
        <v>-74.08175</v>
      </c>
    </row>
    <row r="1300" spans="1:12" x14ac:dyDescent="0.25">
      <c r="A1300" t="s">
        <v>127</v>
      </c>
      <c r="B1300" t="s">
        <v>13</v>
      </c>
      <c r="C1300">
        <v>728500</v>
      </c>
      <c r="D1300">
        <v>37000</v>
      </c>
      <c r="E1300" t="s">
        <v>379</v>
      </c>
      <c r="F1300" t="s">
        <v>54</v>
      </c>
      <c r="G1300" t="s">
        <v>16</v>
      </c>
      <c r="H1300">
        <v>5</v>
      </c>
      <c r="I1300" t="s">
        <v>38</v>
      </c>
      <c r="J1300">
        <v>1</v>
      </c>
      <c r="K1300">
        <v>4.6097099999999998</v>
      </c>
      <c r="L1300">
        <v>-74.08175</v>
      </c>
    </row>
    <row r="1301" spans="1:12" x14ac:dyDescent="0.25">
      <c r="A1301" t="s">
        <v>124</v>
      </c>
      <c r="B1301" t="s">
        <v>19</v>
      </c>
      <c r="C1301">
        <v>680200</v>
      </c>
      <c r="D1301">
        <v>34400</v>
      </c>
      <c r="E1301" t="s">
        <v>883</v>
      </c>
      <c r="F1301" t="s">
        <v>88</v>
      </c>
      <c r="G1301" t="s">
        <v>16</v>
      </c>
      <c r="H1301">
        <v>5</v>
      </c>
      <c r="I1301" t="s">
        <v>17</v>
      </c>
      <c r="J1301">
        <v>7</v>
      </c>
      <c r="K1301">
        <v>4.6097099999999998</v>
      </c>
      <c r="L1301">
        <v>-74.08175</v>
      </c>
    </row>
    <row r="1302" spans="1:12" x14ac:dyDescent="0.25">
      <c r="A1302" t="s">
        <v>144</v>
      </c>
      <c r="B1302" t="s">
        <v>65</v>
      </c>
      <c r="C1302">
        <v>52100</v>
      </c>
      <c r="D1302">
        <v>1000</v>
      </c>
      <c r="E1302" t="s">
        <v>337</v>
      </c>
      <c r="F1302" t="s">
        <v>35</v>
      </c>
      <c r="G1302" t="s">
        <v>22</v>
      </c>
      <c r="H1302">
        <v>5</v>
      </c>
      <c r="I1302" t="s">
        <v>17</v>
      </c>
      <c r="J1302">
        <v>10</v>
      </c>
      <c r="K1302">
        <v>6.2518399999999996</v>
      </c>
      <c r="L1302">
        <v>-75.563590000000005</v>
      </c>
    </row>
    <row r="1303" spans="1:12" x14ac:dyDescent="0.25">
      <c r="A1303" t="s">
        <v>127</v>
      </c>
      <c r="B1303" t="s">
        <v>13</v>
      </c>
      <c r="C1303">
        <v>1114400</v>
      </c>
      <c r="D1303">
        <v>57500</v>
      </c>
      <c r="E1303" t="s">
        <v>884</v>
      </c>
      <c r="F1303" t="s">
        <v>47</v>
      </c>
      <c r="G1303" t="s">
        <v>22</v>
      </c>
      <c r="H1303">
        <v>5</v>
      </c>
      <c r="I1303" t="s">
        <v>17</v>
      </c>
      <c r="J1303">
        <v>2</v>
      </c>
      <c r="K1303">
        <v>6.2518399999999996</v>
      </c>
      <c r="L1303">
        <v>-75.563590000000005</v>
      </c>
    </row>
    <row r="1304" spans="1:12" x14ac:dyDescent="0.25">
      <c r="A1304" t="s">
        <v>111</v>
      </c>
      <c r="B1304" t="s">
        <v>19</v>
      </c>
      <c r="C1304">
        <v>509000</v>
      </c>
      <c r="D1304">
        <v>27500</v>
      </c>
      <c r="E1304" t="s">
        <v>885</v>
      </c>
      <c r="F1304" t="s">
        <v>88</v>
      </c>
      <c r="G1304" t="s">
        <v>60</v>
      </c>
      <c r="H1304">
        <v>4</v>
      </c>
      <c r="I1304" t="s">
        <v>17</v>
      </c>
      <c r="J1304">
        <v>1</v>
      </c>
      <c r="K1304">
        <v>4.8133299999999997</v>
      </c>
      <c r="L1304">
        <v>-75.696110000000004</v>
      </c>
    </row>
    <row r="1305" spans="1:12" x14ac:dyDescent="0.25">
      <c r="A1305" t="s">
        <v>74</v>
      </c>
      <c r="B1305" t="s">
        <v>62</v>
      </c>
      <c r="C1305">
        <v>36000</v>
      </c>
      <c r="D1305">
        <v>2300</v>
      </c>
      <c r="E1305" t="s">
        <v>340</v>
      </c>
      <c r="F1305" t="s">
        <v>96</v>
      </c>
      <c r="G1305" t="s">
        <v>278</v>
      </c>
      <c r="H1305">
        <v>4</v>
      </c>
      <c r="I1305" t="s">
        <v>17</v>
      </c>
      <c r="J1305">
        <v>8</v>
      </c>
      <c r="K1305">
        <v>-4.2152799999999999</v>
      </c>
      <c r="L1305">
        <v>-69.940560000000005</v>
      </c>
    </row>
    <row r="1306" spans="1:12" x14ac:dyDescent="0.25">
      <c r="A1306" t="s">
        <v>85</v>
      </c>
      <c r="B1306" t="s">
        <v>86</v>
      </c>
      <c r="C1306">
        <v>514500</v>
      </c>
      <c r="D1306">
        <v>25600</v>
      </c>
      <c r="E1306" t="s">
        <v>383</v>
      </c>
      <c r="F1306" t="s">
        <v>88</v>
      </c>
      <c r="G1306" t="s">
        <v>16</v>
      </c>
      <c r="H1306">
        <v>2</v>
      </c>
      <c r="I1306" t="s">
        <v>17</v>
      </c>
      <c r="J1306">
        <v>2</v>
      </c>
      <c r="K1306">
        <v>4.6097099999999998</v>
      </c>
      <c r="L1306">
        <v>-74.08175</v>
      </c>
    </row>
    <row r="1307" spans="1:12" x14ac:dyDescent="0.25">
      <c r="A1307" t="s">
        <v>158</v>
      </c>
      <c r="B1307" t="s">
        <v>62</v>
      </c>
      <c r="C1307">
        <v>31200</v>
      </c>
      <c r="D1307">
        <v>0</v>
      </c>
      <c r="E1307" t="s">
        <v>886</v>
      </c>
      <c r="F1307" t="s">
        <v>93</v>
      </c>
      <c r="G1307" t="s">
        <v>31</v>
      </c>
      <c r="H1307">
        <v>5</v>
      </c>
      <c r="I1307" t="s">
        <v>17</v>
      </c>
      <c r="J1307">
        <v>2</v>
      </c>
      <c r="K1307">
        <v>3.4372199999999999</v>
      </c>
      <c r="L1307">
        <v>-76.522499999999994</v>
      </c>
    </row>
    <row r="1308" spans="1:12" x14ac:dyDescent="0.25">
      <c r="A1308" t="s">
        <v>133</v>
      </c>
      <c r="B1308" t="s">
        <v>24</v>
      </c>
      <c r="C1308">
        <v>21300</v>
      </c>
      <c r="D1308">
        <v>0</v>
      </c>
      <c r="E1308" t="s">
        <v>887</v>
      </c>
      <c r="F1308" t="s">
        <v>96</v>
      </c>
      <c r="G1308" t="s">
        <v>16</v>
      </c>
      <c r="H1308">
        <v>3</v>
      </c>
      <c r="I1308" t="s">
        <v>17</v>
      </c>
      <c r="J1308">
        <v>1</v>
      </c>
      <c r="K1308">
        <v>4.6097099999999998</v>
      </c>
      <c r="L1308">
        <v>-74.08175</v>
      </c>
    </row>
    <row r="1309" spans="1:12" x14ac:dyDescent="0.25">
      <c r="A1309" t="s">
        <v>219</v>
      </c>
      <c r="B1309" t="s">
        <v>19</v>
      </c>
      <c r="C1309">
        <v>801200</v>
      </c>
      <c r="D1309">
        <v>40900</v>
      </c>
      <c r="E1309" t="s">
        <v>888</v>
      </c>
      <c r="F1309" t="s">
        <v>43</v>
      </c>
      <c r="G1309" t="s">
        <v>31</v>
      </c>
      <c r="H1309">
        <v>1</v>
      </c>
      <c r="I1309" t="s">
        <v>17</v>
      </c>
      <c r="J1309">
        <v>10</v>
      </c>
      <c r="K1309">
        <v>3.4372199999999999</v>
      </c>
      <c r="L1309">
        <v>-76.522499999999994</v>
      </c>
    </row>
    <row r="1310" spans="1:12" x14ac:dyDescent="0.25">
      <c r="A1310" t="s">
        <v>41</v>
      </c>
      <c r="B1310" t="s">
        <v>29</v>
      </c>
      <c r="C1310">
        <v>1004900</v>
      </c>
      <c r="D1310">
        <v>51700</v>
      </c>
      <c r="E1310" t="s">
        <v>889</v>
      </c>
      <c r="F1310" t="s">
        <v>35</v>
      </c>
      <c r="G1310" t="s">
        <v>31</v>
      </c>
      <c r="H1310">
        <v>3</v>
      </c>
      <c r="I1310" t="s">
        <v>17</v>
      </c>
      <c r="J1310">
        <v>10</v>
      </c>
      <c r="K1310">
        <v>3.4372199999999999</v>
      </c>
      <c r="L1310">
        <v>-76.522499999999994</v>
      </c>
    </row>
    <row r="1311" spans="1:12" x14ac:dyDescent="0.25">
      <c r="A1311" t="s">
        <v>61</v>
      </c>
      <c r="B1311" t="s">
        <v>62</v>
      </c>
      <c r="C1311">
        <v>342700</v>
      </c>
      <c r="D1311">
        <v>20600</v>
      </c>
      <c r="E1311" t="s">
        <v>890</v>
      </c>
      <c r="F1311" t="s">
        <v>76</v>
      </c>
      <c r="G1311" t="s">
        <v>44</v>
      </c>
      <c r="H1311">
        <v>5</v>
      </c>
      <c r="I1311" t="s">
        <v>17</v>
      </c>
      <c r="J1311">
        <v>5</v>
      </c>
      <c r="K1311">
        <v>11.240790000000001</v>
      </c>
      <c r="L1311">
        <v>-74.199039999999997</v>
      </c>
    </row>
    <row r="1312" spans="1:12" x14ac:dyDescent="0.25">
      <c r="A1312" t="s">
        <v>18</v>
      </c>
      <c r="B1312" t="s">
        <v>19</v>
      </c>
      <c r="C1312">
        <v>264800</v>
      </c>
      <c r="D1312">
        <v>14800</v>
      </c>
      <c r="E1312" t="s">
        <v>891</v>
      </c>
      <c r="F1312" t="s">
        <v>15</v>
      </c>
      <c r="G1312" t="s">
        <v>31</v>
      </c>
      <c r="H1312">
        <v>1</v>
      </c>
      <c r="I1312" t="s">
        <v>17</v>
      </c>
      <c r="J1312">
        <v>6</v>
      </c>
      <c r="K1312">
        <v>3.4372199999999999</v>
      </c>
      <c r="L1312">
        <v>-76.522499999999994</v>
      </c>
    </row>
    <row r="1313" spans="1:12" x14ac:dyDescent="0.25">
      <c r="A1313" t="s">
        <v>204</v>
      </c>
      <c r="B1313" t="s">
        <v>13</v>
      </c>
      <c r="C1313">
        <v>191300</v>
      </c>
      <c r="D1313">
        <v>8400</v>
      </c>
      <c r="E1313" t="s">
        <v>693</v>
      </c>
      <c r="F1313" t="s">
        <v>76</v>
      </c>
      <c r="G1313" t="s">
        <v>16</v>
      </c>
      <c r="H1313">
        <v>5</v>
      </c>
      <c r="I1313" t="s">
        <v>17</v>
      </c>
      <c r="J1313">
        <v>3</v>
      </c>
      <c r="K1313">
        <v>4.6097099999999998</v>
      </c>
      <c r="L1313">
        <v>-74.08175</v>
      </c>
    </row>
    <row r="1314" spans="1:12" x14ac:dyDescent="0.25">
      <c r="A1314" t="s">
        <v>55</v>
      </c>
      <c r="B1314" t="s">
        <v>13</v>
      </c>
      <c r="C1314">
        <v>57300</v>
      </c>
      <c r="D1314">
        <v>1200</v>
      </c>
      <c r="E1314" t="s">
        <v>337</v>
      </c>
      <c r="F1314" t="s">
        <v>93</v>
      </c>
      <c r="G1314" t="s">
        <v>22</v>
      </c>
      <c r="H1314">
        <v>4</v>
      </c>
      <c r="I1314" t="s">
        <v>17</v>
      </c>
      <c r="J1314">
        <v>3</v>
      </c>
      <c r="K1314">
        <v>6.2518399999999996</v>
      </c>
      <c r="L1314">
        <v>-75.563590000000005</v>
      </c>
    </row>
    <row r="1315" spans="1:12" x14ac:dyDescent="0.25">
      <c r="A1315" t="s">
        <v>103</v>
      </c>
      <c r="B1315" t="s">
        <v>13</v>
      </c>
      <c r="C1315">
        <v>310800</v>
      </c>
      <c r="D1315">
        <v>14700</v>
      </c>
      <c r="E1315" t="s">
        <v>706</v>
      </c>
      <c r="F1315" t="s">
        <v>26</v>
      </c>
      <c r="G1315" t="s">
        <v>31</v>
      </c>
      <c r="H1315">
        <v>1</v>
      </c>
      <c r="I1315" t="s">
        <v>17</v>
      </c>
      <c r="J1315">
        <v>2</v>
      </c>
      <c r="K1315">
        <v>3.4372199999999999</v>
      </c>
      <c r="L1315">
        <v>-76.522499999999994</v>
      </c>
    </row>
    <row r="1316" spans="1:12" x14ac:dyDescent="0.25">
      <c r="A1316" t="s">
        <v>57</v>
      </c>
      <c r="B1316" t="s">
        <v>58</v>
      </c>
      <c r="C1316">
        <v>68500</v>
      </c>
      <c r="D1316">
        <v>1800</v>
      </c>
      <c r="E1316" t="s">
        <v>892</v>
      </c>
      <c r="F1316" t="s">
        <v>35</v>
      </c>
      <c r="G1316" t="s">
        <v>16</v>
      </c>
      <c r="H1316">
        <v>5</v>
      </c>
      <c r="I1316" t="s">
        <v>32</v>
      </c>
      <c r="J1316">
        <v>1</v>
      </c>
      <c r="K1316">
        <v>4.6097099999999998</v>
      </c>
      <c r="L1316">
        <v>-74.08175</v>
      </c>
    </row>
    <row r="1317" spans="1:12" x14ac:dyDescent="0.25">
      <c r="A1317" t="s">
        <v>297</v>
      </c>
      <c r="B1317" t="s">
        <v>86</v>
      </c>
      <c r="C1317">
        <v>55800</v>
      </c>
      <c r="D1317">
        <v>3200</v>
      </c>
      <c r="E1317" t="s">
        <v>796</v>
      </c>
      <c r="F1317" t="s">
        <v>43</v>
      </c>
      <c r="G1317" t="s">
        <v>278</v>
      </c>
      <c r="H1317">
        <v>5</v>
      </c>
      <c r="I1317" t="s">
        <v>32</v>
      </c>
      <c r="J1317">
        <v>1</v>
      </c>
      <c r="K1317">
        <v>-4.2152799999999999</v>
      </c>
      <c r="L1317">
        <v>-69.940560000000005</v>
      </c>
    </row>
    <row r="1318" spans="1:12" x14ac:dyDescent="0.25">
      <c r="A1318" t="s">
        <v>105</v>
      </c>
      <c r="B1318" t="s">
        <v>19</v>
      </c>
      <c r="C1318">
        <v>294200</v>
      </c>
      <c r="D1318">
        <v>16100</v>
      </c>
      <c r="E1318" t="s">
        <v>893</v>
      </c>
      <c r="F1318" t="s">
        <v>76</v>
      </c>
      <c r="G1318" t="s">
        <v>16</v>
      </c>
      <c r="H1318">
        <v>3</v>
      </c>
      <c r="I1318" t="s">
        <v>17</v>
      </c>
      <c r="J1318">
        <v>1</v>
      </c>
      <c r="K1318">
        <v>4.6097099999999998</v>
      </c>
      <c r="L1318">
        <v>-74.08175</v>
      </c>
    </row>
    <row r="1319" spans="1:12" x14ac:dyDescent="0.25">
      <c r="A1319" t="s">
        <v>297</v>
      </c>
      <c r="B1319" t="s">
        <v>86</v>
      </c>
      <c r="C1319">
        <v>74800</v>
      </c>
      <c r="D1319">
        <v>2200</v>
      </c>
      <c r="E1319" t="s">
        <v>73</v>
      </c>
      <c r="F1319" t="s">
        <v>160</v>
      </c>
      <c r="G1319" t="s">
        <v>22</v>
      </c>
      <c r="H1319">
        <v>3</v>
      </c>
      <c r="I1319" t="s">
        <v>17</v>
      </c>
      <c r="J1319">
        <v>8</v>
      </c>
      <c r="K1319">
        <v>6.2518399999999996</v>
      </c>
      <c r="L1319">
        <v>-75.563590000000005</v>
      </c>
    </row>
    <row r="1320" spans="1:12" x14ac:dyDescent="0.25">
      <c r="A1320" t="s">
        <v>192</v>
      </c>
      <c r="B1320" t="s">
        <v>65</v>
      </c>
      <c r="C1320">
        <v>62100</v>
      </c>
      <c r="D1320">
        <v>3700</v>
      </c>
      <c r="E1320" t="s">
        <v>848</v>
      </c>
      <c r="F1320" t="s">
        <v>52</v>
      </c>
      <c r="G1320" t="s">
        <v>31</v>
      </c>
      <c r="H1320">
        <v>5</v>
      </c>
      <c r="I1320" t="s">
        <v>17</v>
      </c>
      <c r="J1320">
        <v>4</v>
      </c>
      <c r="K1320">
        <v>3.4372199999999999</v>
      </c>
      <c r="L1320">
        <v>-76.522499999999994</v>
      </c>
    </row>
    <row r="1321" spans="1:12" x14ac:dyDescent="0.25">
      <c r="A1321" t="s">
        <v>50</v>
      </c>
      <c r="B1321" t="s">
        <v>29</v>
      </c>
      <c r="C1321">
        <v>1995200</v>
      </c>
      <c r="D1321">
        <v>107300</v>
      </c>
      <c r="E1321" t="s">
        <v>894</v>
      </c>
      <c r="F1321" t="s">
        <v>35</v>
      </c>
      <c r="G1321" t="s">
        <v>16</v>
      </c>
      <c r="H1321">
        <v>1</v>
      </c>
      <c r="I1321" t="s">
        <v>17</v>
      </c>
      <c r="J1321">
        <v>1</v>
      </c>
      <c r="K1321">
        <v>4.6097099999999998</v>
      </c>
      <c r="L1321">
        <v>-74.08175</v>
      </c>
    </row>
    <row r="1322" spans="1:12" x14ac:dyDescent="0.25">
      <c r="A1322" t="s">
        <v>144</v>
      </c>
      <c r="B1322" t="s">
        <v>65</v>
      </c>
      <c r="C1322">
        <v>54800</v>
      </c>
      <c r="D1322">
        <v>1100</v>
      </c>
      <c r="E1322" t="s">
        <v>704</v>
      </c>
      <c r="F1322" t="s">
        <v>15</v>
      </c>
      <c r="G1322" t="s">
        <v>16</v>
      </c>
      <c r="H1322">
        <v>4</v>
      </c>
      <c r="I1322" t="s">
        <v>17</v>
      </c>
      <c r="J1322">
        <v>2</v>
      </c>
      <c r="K1322">
        <v>4.6097099999999998</v>
      </c>
      <c r="L1322">
        <v>-74.08175</v>
      </c>
    </row>
    <row r="1323" spans="1:12" x14ac:dyDescent="0.25">
      <c r="A1323" t="s">
        <v>12</v>
      </c>
      <c r="B1323" t="s">
        <v>13</v>
      </c>
      <c r="C1323">
        <v>297700</v>
      </c>
      <c r="D1323">
        <v>16100</v>
      </c>
      <c r="E1323" t="s">
        <v>895</v>
      </c>
      <c r="F1323" t="s">
        <v>26</v>
      </c>
      <c r="G1323" t="s">
        <v>16</v>
      </c>
      <c r="H1323">
        <v>4</v>
      </c>
      <c r="I1323" t="s">
        <v>17</v>
      </c>
      <c r="J1323">
        <v>8</v>
      </c>
      <c r="K1323">
        <v>4.6097099999999998</v>
      </c>
      <c r="L1323">
        <v>-74.08175</v>
      </c>
    </row>
    <row r="1324" spans="1:12" x14ac:dyDescent="0.25">
      <c r="A1324" t="s">
        <v>148</v>
      </c>
      <c r="B1324" t="s">
        <v>13</v>
      </c>
      <c r="C1324">
        <v>1969900</v>
      </c>
      <c r="D1324">
        <v>103100</v>
      </c>
      <c r="E1324" t="s">
        <v>729</v>
      </c>
      <c r="F1324" t="s">
        <v>76</v>
      </c>
      <c r="G1324" t="s">
        <v>16</v>
      </c>
      <c r="H1324">
        <v>3</v>
      </c>
      <c r="I1324" t="s">
        <v>17</v>
      </c>
      <c r="J1324">
        <v>1</v>
      </c>
      <c r="K1324">
        <v>4.6097099999999998</v>
      </c>
      <c r="L1324">
        <v>-74.08175</v>
      </c>
    </row>
    <row r="1325" spans="1:12" x14ac:dyDescent="0.25">
      <c r="A1325" t="s">
        <v>105</v>
      </c>
      <c r="B1325" t="s">
        <v>19</v>
      </c>
      <c r="C1325">
        <v>329700</v>
      </c>
      <c r="D1325">
        <v>15700</v>
      </c>
      <c r="E1325" t="s">
        <v>263</v>
      </c>
      <c r="F1325" t="s">
        <v>160</v>
      </c>
      <c r="G1325" t="s">
        <v>16</v>
      </c>
      <c r="H1325">
        <v>5</v>
      </c>
      <c r="I1325" t="s">
        <v>17</v>
      </c>
      <c r="J1325">
        <v>1</v>
      </c>
      <c r="K1325">
        <v>4.6097099999999998</v>
      </c>
      <c r="L1325">
        <v>-74.08175</v>
      </c>
    </row>
    <row r="1326" spans="1:12" x14ac:dyDescent="0.25">
      <c r="A1326" t="s">
        <v>111</v>
      </c>
      <c r="B1326" t="s">
        <v>19</v>
      </c>
      <c r="C1326">
        <v>463100</v>
      </c>
      <c r="D1326">
        <v>25400</v>
      </c>
      <c r="E1326" t="s">
        <v>896</v>
      </c>
      <c r="F1326" t="s">
        <v>76</v>
      </c>
      <c r="G1326" t="s">
        <v>16</v>
      </c>
      <c r="H1326">
        <v>5</v>
      </c>
      <c r="I1326" t="s">
        <v>17</v>
      </c>
      <c r="J1326">
        <v>1</v>
      </c>
      <c r="K1326">
        <v>4.6097099999999998</v>
      </c>
      <c r="L1326">
        <v>-74.08175</v>
      </c>
    </row>
    <row r="1327" spans="1:12" x14ac:dyDescent="0.25">
      <c r="A1327" t="s">
        <v>36</v>
      </c>
      <c r="B1327" t="s">
        <v>24</v>
      </c>
      <c r="C1327">
        <v>25900</v>
      </c>
      <c r="D1327">
        <v>0</v>
      </c>
      <c r="E1327" t="s">
        <v>897</v>
      </c>
      <c r="F1327" t="s">
        <v>130</v>
      </c>
      <c r="G1327" t="s">
        <v>16</v>
      </c>
      <c r="H1327">
        <v>5</v>
      </c>
      <c r="I1327" t="s">
        <v>17</v>
      </c>
      <c r="J1327">
        <v>1</v>
      </c>
      <c r="K1327">
        <v>4.6097099999999998</v>
      </c>
      <c r="L1327">
        <v>-74.08175</v>
      </c>
    </row>
    <row r="1328" spans="1:12" x14ac:dyDescent="0.25">
      <c r="A1328" t="s">
        <v>80</v>
      </c>
      <c r="B1328" t="s">
        <v>65</v>
      </c>
      <c r="C1328">
        <v>27400</v>
      </c>
      <c r="D1328">
        <v>0</v>
      </c>
      <c r="E1328" t="s">
        <v>479</v>
      </c>
      <c r="F1328" t="s">
        <v>96</v>
      </c>
      <c r="G1328" t="s">
        <v>22</v>
      </c>
      <c r="H1328">
        <v>5</v>
      </c>
      <c r="I1328" t="s">
        <v>17</v>
      </c>
      <c r="J1328">
        <v>5</v>
      </c>
      <c r="K1328">
        <v>6.2518399999999996</v>
      </c>
      <c r="L1328">
        <v>-75.563590000000005</v>
      </c>
    </row>
    <row r="1329" spans="1:12" x14ac:dyDescent="0.25">
      <c r="A1329" t="s">
        <v>164</v>
      </c>
      <c r="B1329" t="s">
        <v>13</v>
      </c>
      <c r="C1329">
        <v>57200</v>
      </c>
      <c r="D1329">
        <v>3300</v>
      </c>
      <c r="E1329" t="s">
        <v>898</v>
      </c>
      <c r="F1329" t="s">
        <v>35</v>
      </c>
      <c r="G1329" t="s">
        <v>22</v>
      </c>
      <c r="H1329">
        <v>4</v>
      </c>
      <c r="I1329" t="s">
        <v>32</v>
      </c>
      <c r="J1329">
        <v>1</v>
      </c>
      <c r="K1329">
        <v>6.2518399999999996</v>
      </c>
      <c r="L1329">
        <v>-75.563590000000005</v>
      </c>
    </row>
    <row r="1330" spans="1:12" x14ac:dyDescent="0.25">
      <c r="A1330" t="s">
        <v>184</v>
      </c>
      <c r="B1330" t="s">
        <v>86</v>
      </c>
      <c r="C1330">
        <v>222900</v>
      </c>
      <c r="D1330">
        <v>10100</v>
      </c>
      <c r="E1330" t="s">
        <v>899</v>
      </c>
      <c r="F1330" t="s">
        <v>43</v>
      </c>
      <c r="G1330" t="s">
        <v>60</v>
      </c>
      <c r="H1330">
        <v>2</v>
      </c>
      <c r="I1330" t="s">
        <v>38</v>
      </c>
      <c r="J1330">
        <v>1</v>
      </c>
      <c r="K1330">
        <v>4.8133299999999997</v>
      </c>
      <c r="L1330">
        <v>-75.696110000000004</v>
      </c>
    </row>
    <row r="1331" spans="1:12" x14ac:dyDescent="0.25">
      <c r="A1331" t="s">
        <v>196</v>
      </c>
      <c r="B1331" t="s">
        <v>13</v>
      </c>
      <c r="C1331">
        <v>1259800</v>
      </c>
      <c r="D1331">
        <v>67300</v>
      </c>
      <c r="E1331" t="s">
        <v>900</v>
      </c>
      <c r="F1331" t="s">
        <v>93</v>
      </c>
      <c r="G1331" t="s">
        <v>60</v>
      </c>
      <c r="H1331">
        <v>1</v>
      </c>
      <c r="I1331" t="s">
        <v>32</v>
      </c>
      <c r="J1331">
        <v>1</v>
      </c>
      <c r="K1331">
        <v>4.8133299999999997</v>
      </c>
      <c r="L1331">
        <v>-75.696110000000004</v>
      </c>
    </row>
    <row r="1332" spans="1:12" x14ac:dyDescent="0.25">
      <c r="A1332" t="s">
        <v>70</v>
      </c>
      <c r="B1332" t="s">
        <v>13</v>
      </c>
      <c r="C1332">
        <v>1678500</v>
      </c>
      <c r="D1332">
        <v>87600</v>
      </c>
      <c r="E1332" t="s">
        <v>535</v>
      </c>
      <c r="F1332" t="s">
        <v>52</v>
      </c>
      <c r="G1332" t="s">
        <v>16</v>
      </c>
      <c r="H1332">
        <v>5</v>
      </c>
      <c r="I1332" t="s">
        <v>17</v>
      </c>
      <c r="J1332">
        <v>1</v>
      </c>
      <c r="K1332">
        <v>4.6097099999999998</v>
      </c>
      <c r="L1332">
        <v>-74.08175</v>
      </c>
    </row>
    <row r="1333" spans="1:12" x14ac:dyDescent="0.25">
      <c r="A1333" t="s">
        <v>85</v>
      </c>
      <c r="B1333" t="s">
        <v>86</v>
      </c>
      <c r="C1333">
        <v>1068500</v>
      </c>
      <c r="D1333">
        <v>60300</v>
      </c>
      <c r="E1333" t="s">
        <v>871</v>
      </c>
      <c r="F1333" t="s">
        <v>47</v>
      </c>
      <c r="G1333" t="s">
        <v>16</v>
      </c>
      <c r="H1333">
        <v>1</v>
      </c>
      <c r="I1333" t="s">
        <v>32</v>
      </c>
      <c r="J1333">
        <v>1</v>
      </c>
      <c r="K1333">
        <v>4.6097099999999998</v>
      </c>
      <c r="L1333">
        <v>-74.08175</v>
      </c>
    </row>
    <row r="1334" spans="1:12" x14ac:dyDescent="0.25">
      <c r="A1334" t="s">
        <v>64</v>
      </c>
      <c r="B1334" t="s">
        <v>65</v>
      </c>
      <c r="C1334">
        <v>62900</v>
      </c>
      <c r="D1334">
        <v>1500</v>
      </c>
      <c r="E1334" t="s">
        <v>340</v>
      </c>
      <c r="F1334" t="s">
        <v>130</v>
      </c>
      <c r="G1334" t="s">
        <v>22</v>
      </c>
      <c r="H1334">
        <v>3</v>
      </c>
      <c r="I1334" t="s">
        <v>32</v>
      </c>
      <c r="J1334">
        <v>1</v>
      </c>
      <c r="K1334">
        <v>6.2518399999999996</v>
      </c>
      <c r="L1334">
        <v>-75.563590000000005</v>
      </c>
    </row>
    <row r="1335" spans="1:12" x14ac:dyDescent="0.25">
      <c r="A1335" t="s">
        <v>111</v>
      </c>
      <c r="B1335" t="s">
        <v>19</v>
      </c>
      <c r="C1335">
        <v>458500</v>
      </c>
      <c r="D1335">
        <v>22600</v>
      </c>
      <c r="E1335" t="s">
        <v>821</v>
      </c>
      <c r="F1335" t="s">
        <v>130</v>
      </c>
      <c r="G1335" t="s">
        <v>31</v>
      </c>
      <c r="H1335">
        <v>5</v>
      </c>
      <c r="I1335" t="s">
        <v>17</v>
      </c>
      <c r="J1335">
        <v>1</v>
      </c>
      <c r="K1335">
        <v>3.4372199999999999</v>
      </c>
      <c r="L1335">
        <v>-76.522499999999994</v>
      </c>
    </row>
    <row r="1336" spans="1:12" x14ac:dyDescent="0.25">
      <c r="A1336" t="s">
        <v>204</v>
      </c>
      <c r="B1336" t="s">
        <v>13</v>
      </c>
      <c r="C1336">
        <v>209500</v>
      </c>
      <c r="D1336">
        <v>11400</v>
      </c>
      <c r="E1336" t="s">
        <v>825</v>
      </c>
      <c r="F1336" t="s">
        <v>130</v>
      </c>
      <c r="G1336" t="s">
        <v>22</v>
      </c>
      <c r="H1336">
        <v>5</v>
      </c>
      <c r="I1336" t="s">
        <v>17</v>
      </c>
      <c r="J1336">
        <v>3</v>
      </c>
      <c r="K1336">
        <v>6.2518399999999996</v>
      </c>
      <c r="L1336">
        <v>-75.563590000000005</v>
      </c>
    </row>
    <row r="1337" spans="1:12" x14ac:dyDescent="0.25">
      <c r="A1337" t="s">
        <v>219</v>
      </c>
      <c r="B1337" t="s">
        <v>19</v>
      </c>
      <c r="C1337">
        <v>521200</v>
      </c>
      <c r="D1337">
        <v>25900</v>
      </c>
      <c r="E1337" t="s">
        <v>806</v>
      </c>
      <c r="F1337" t="s">
        <v>93</v>
      </c>
      <c r="G1337" t="s">
        <v>16</v>
      </c>
      <c r="H1337">
        <v>5</v>
      </c>
      <c r="I1337" t="s">
        <v>32</v>
      </c>
      <c r="J1337">
        <v>1</v>
      </c>
      <c r="K1337">
        <v>4.6097099999999998</v>
      </c>
      <c r="L1337">
        <v>-74.08175</v>
      </c>
    </row>
    <row r="1338" spans="1:12" x14ac:dyDescent="0.25">
      <c r="A1338" t="s">
        <v>36</v>
      </c>
      <c r="B1338" t="s">
        <v>24</v>
      </c>
      <c r="C1338">
        <v>43100</v>
      </c>
      <c r="D1338">
        <v>0</v>
      </c>
      <c r="E1338" t="s">
        <v>734</v>
      </c>
      <c r="F1338" t="s">
        <v>35</v>
      </c>
      <c r="G1338" t="s">
        <v>44</v>
      </c>
      <c r="H1338">
        <v>5</v>
      </c>
      <c r="I1338" t="s">
        <v>17</v>
      </c>
      <c r="J1338">
        <v>4</v>
      </c>
      <c r="K1338">
        <v>11.240790000000001</v>
      </c>
      <c r="L1338">
        <v>-74.199039999999997</v>
      </c>
    </row>
    <row r="1339" spans="1:12" x14ac:dyDescent="0.25">
      <c r="A1339" t="s">
        <v>61</v>
      </c>
      <c r="B1339" t="s">
        <v>62</v>
      </c>
      <c r="C1339">
        <v>626800</v>
      </c>
      <c r="D1339">
        <v>33600</v>
      </c>
      <c r="E1339" t="s">
        <v>901</v>
      </c>
      <c r="F1339" t="s">
        <v>21</v>
      </c>
      <c r="G1339" t="s">
        <v>16</v>
      </c>
      <c r="H1339">
        <v>1</v>
      </c>
      <c r="I1339" t="s">
        <v>17</v>
      </c>
      <c r="J1339">
        <v>10</v>
      </c>
      <c r="K1339">
        <v>4.6097099999999998</v>
      </c>
      <c r="L1339">
        <v>-74.08175</v>
      </c>
    </row>
    <row r="1340" spans="1:12" x14ac:dyDescent="0.25">
      <c r="A1340" t="s">
        <v>61</v>
      </c>
      <c r="B1340" t="s">
        <v>62</v>
      </c>
      <c r="C1340">
        <v>426400</v>
      </c>
      <c r="D1340">
        <v>23100</v>
      </c>
      <c r="E1340" t="s">
        <v>886</v>
      </c>
      <c r="F1340" t="s">
        <v>88</v>
      </c>
      <c r="G1340" t="s">
        <v>16</v>
      </c>
      <c r="H1340">
        <v>4</v>
      </c>
      <c r="I1340" t="s">
        <v>32</v>
      </c>
      <c r="J1340">
        <v>1</v>
      </c>
      <c r="K1340">
        <v>4.6097099999999998</v>
      </c>
      <c r="L1340">
        <v>-74.08175</v>
      </c>
    </row>
    <row r="1341" spans="1:12" x14ac:dyDescent="0.25">
      <c r="A1341" t="s">
        <v>45</v>
      </c>
      <c r="B1341" t="s">
        <v>29</v>
      </c>
      <c r="C1341">
        <v>1243300</v>
      </c>
      <c r="D1341">
        <v>64400</v>
      </c>
      <c r="E1341" t="s">
        <v>223</v>
      </c>
      <c r="F1341" t="s">
        <v>160</v>
      </c>
      <c r="G1341" t="s">
        <v>16</v>
      </c>
      <c r="H1341">
        <v>4</v>
      </c>
      <c r="I1341" t="s">
        <v>38</v>
      </c>
      <c r="J1341">
        <v>1</v>
      </c>
      <c r="K1341">
        <v>4.6097099999999998</v>
      </c>
      <c r="L1341">
        <v>-74.08175</v>
      </c>
    </row>
    <row r="1342" spans="1:12" x14ac:dyDescent="0.25">
      <c r="A1342" t="s">
        <v>84</v>
      </c>
      <c r="B1342" t="s">
        <v>58</v>
      </c>
      <c r="C1342">
        <v>107300</v>
      </c>
      <c r="D1342">
        <v>9100</v>
      </c>
      <c r="E1342" t="s">
        <v>504</v>
      </c>
      <c r="F1342" t="s">
        <v>76</v>
      </c>
      <c r="G1342" t="s">
        <v>44</v>
      </c>
      <c r="H1342">
        <v>3</v>
      </c>
      <c r="I1342" t="s">
        <v>17</v>
      </c>
      <c r="J1342">
        <v>4</v>
      </c>
      <c r="K1342">
        <v>11.240790000000001</v>
      </c>
      <c r="L1342">
        <v>-74.199039999999997</v>
      </c>
    </row>
    <row r="1343" spans="1:12" x14ac:dyDescent="0.25">
      <c r="A1343" t="s">
        <v>94</v>
      </c>
      <c r="B1343" t="s">
        <v>29</v>
      </c>
      <c r="C1343">
        <v>971200</v>
      </c>
      <c r="D1343">
        <v>49900</v>
      </c>
      <c r="E1343" t="s">
        <v>902</v>
      </c>
      <c r="F1343" t="s">
        <v>21</v>
      </c>
      <c r="G1343" t="s">
        <v>16</v>
      </c>
      <c r="H1343">
        <v>5</v>
      </c>
      <c r="I1343" t="s">
        <v>32</v>
      </c>
      <c r="J1343">
        <v>1</v>
      </c>
      <c r="K1343">
        <v>4.6097099999999998</v>
      </c>
      <c r="L1343">
        <v>-74.08175</v>
      </c>
    </row>
    <row r="1344" spans="1:12" x14ac:dyDescent="0.25">
      <c r="A1344" t="s">
        <v>196</v>
      </c>
      <c r="B1344" t="s">
        <v>13</v>
      </c>
      <c r="C1344">
        <v>924800</v>
      </c>
      <c r="D1344">
        <v>47400</v>
      </c>
      <c r="E1344" t="s">
        <v>371</v>
      </c>
      <c r="F1344" t="s">
        <v>130</v>
      </c>
      <c r="G1344" t="s">
        <v>27</v>
      </c>
      <c r="H1344">
        <v>4</v>
      </c>
      <c r="I1344" t="s">
        <v>17</v>
      </c>
      <c r="J1344">
        <v>1</v>
      </c>
      <c r="K1344">
        <v>10.39972</v>
      </c>
      <c r="L1344">
        <v>-75.514439999999993</v>
      </c>
    </row>
    <row r="1345" spans="1:12" x14ac:dyDescent="0.25">
      <c r="A1345" t="s">
        <v>127</v>
      </c>
      <c r="B1345" t="s">
        <v>13</v>
      </c>
      <c r="C1345">
        <v>1398100</v>
      </c>
      <c r="D1345">
        <v>72600</v>
      </c>
      <c r="E1345" t="s">
        <v>903</v>
      </c>
      <c r="F1345" t="s">
        <v>93</v>
      </c>
      <c r="G1345" t="s">
        <v>161</v>
      </c>
      <c r="H1345">
        <v>4</v>
      </c>
      <c r="I1345" t="s">
        <v>32</v>
      </c>
      <c r="J1345">
        <v>1</v>
      </c>
      <c r="K1345">
        <v>7.1253900000000003</v>
      </c>
      <c r="L1345">
        <v>-73.119799999999998</v>
      </c>
    </row>
    <row r="1346" spans="1:12" x14ac:dyDescent="0.25">
      <c r="A1346" t="s">
        <v>103</v>
      </c>
      <c r="B1346" t="s">
        <v>13</v>
      </c>
      <c r="C1346">
        <v>289000</v>
      </c>
      <c r="D1346">
        <v>13600</v>
      </c>
      <c r="E1346" t="s">
        <v>904</v>
      </c>
      <c r="F1346" t="s">
        <v>15</v>
      </c>
      <c r="G1346" t="s">
        <v>31</v>
      </c>
      <c r="H1346">
        <v>5</v>
      </c>
      <c r="I1346" t="s">
        <v>32</v>
      </c>
      <c r="J1346">
        <v>1</v>
      </c>
      <c r="K1346">
        <v>3.4372199999999999</v>
      </c>
      <c r="L1346">
        <v>-76.522499999999994</v>
      </c>
    </row>
    <row r="1347" spans="1:12" x14ac:dyDescent="0.25">
      <c r="A1347" t="s">
        <v>68</v>
      </c>
      <c r="B1347" t="s">
        <v>24</v>
      </c>
      <c r="C1347">
        <v>31500</v>
      </c>
      <c r="D1347">
        <v>2100</v>
      </c>
      <c r="E1347" t="s">
        <v>295</v>
      </c>
      <c r="F1347" t="s">
        <v>52</v>
      </c>
      <c r="G1347" t="s">
        <v>16</v>
      </c>
      <c r="H1347">
        <v>5</v>
      </c>
      <c r="I1347" t="s">
        <v>38</v>
      </c>
      <c r="J1347">
        <v>1</v>
      </c>
      <c r="K1347">
        <v>4.6097099999999998</v>
      </c>
      <c r="L1347">
        <v>-74.08175</v>
      </c>
    </row>
    <row r="1348" spans="1:12" x14ac:dyDescent="0.25">
      <c r="A1348" t="s">
        <v>41</v>
      </c>
      <c r="B1348" t="s">
        <v>29</v>
      </c>
      <c r="C1348">
        <v>1570900</v>
      </c>
      <c r="D1348">
        <v>84000</v>
      </c>
      <c r="E1348" t="s">
        <v>905</v>
      </c>
      <c r="F1348" t="s">
        <v>76</v>
      </c>
      <c r="G1348" t="s">
        <v>16</v>
      </c>
      <c r="H1348">
        <v>1</v>
      </c>
      <c r="I1348" t="s">
        <v>32</v>
      </c>
      <c r="J1348">
        <v>1</v>
      </c>
      <c r="K1348">
        <v>4.6097099999999998</v>
      </c>
      <c r="L1348">
        <v>-74.08175</v>
      </c>
    </row>
    <row r="1349" spans="1:12" x14ac:dyDescent="0.25">
      <c r="A1349" t="s">
        <v>45</v>
      </c>
      <c r="B1349" t="s">
        <v>29</v>
      </c>
      <c r="C1349">
        <v>1506400</v>
      </c>
      <c r="D1349">
        <v>80400</v>
      </c>
      <c r="E1349" t="s">
        <v>253</v>
      </c>
      <c r="F1349" t="s">
        <v>35</v>
      </c>
      <c r="G1349" t="s">
        <v>31</v>
      </c>
      <c r="H1349">
        <v>5</v>
      </c>
      <c r="I1349" t="s">
        <v>17</v>
      </c>
      <c r="J1349">
        <v>1</v>
      </c>
      <c r="K1349">
        <v>3.4372199999999999</v>
      </c>
      <c r="L1349">
        <v>-76.522499999999994</v>
      </c>
    </row>
    <row r="1350" spans="1:12" x14ac:dyDescent="0.25">
      <c r="A1350" t="s">
        <v>18</v>
      </c>
      <c r="B1350" t="s">
        <v>19</v>
      </c>
      <c r="C1350">
        <v>223300</v>
      </c>
      <c r="D1350">
        <v>12100</v>
      </c>
      <c r="E1350" t="s">
        <v>443</v>
      </c>
      <c r="F1350" t="s">
        <v>54</v>
      </c>
      <c r="G1350" t="s">
        <v>16</v>
      </c>
      <c r="H1350">
        <v>5</v>
      </c>
      <c r="I1350" t="s">
        <v>17</v>
      </c>
      <c r="J1350">
        <v>1</v>
      </c>
      <c r="K1350">
        <v>4.6097099999999998</v>
      </c>
      <c r="L1350">
        <v>-74.08175</v>
      </c>
    </row>
    <row r="1351" spans="1:12" x14ac:dyDescent="0.25">
      <c r="A1351" t="s">
        <v>50</v>
      </c>
      <c r="B1351" t="s">
        <v>29</v>
      </c>
      <c r="C1351">
        <v>1428100</v>
      </c>
      <c r="D1351">
        <v>76700</v>
      </c>
      <c r="E1351" t="s">
        <v>906</v>
      </c>
      <c r="F1351" t="s">
        <v>96</v>
      </c>
      <c r="G1351" t="s">
        <v>126</v>
      </c>
      <c r="H1351">
        <v>5</v>
      </c>
      <c r="I1351" t="s">
        <v>32</v>
      </c>
      <c r="J1351">
        <v>1</v>
      </c>
      <c r="K1351">
        <v>7.89391</v>
      </c>
      <c r="L1351">
        <v>-72.507819999999995</v>
      </c>
    </row>
    <row r="1352" spans="1:12" x14ac:dyDescent="0.25">
      <c r="A1352" t="s">
        <v>124</v>
      </c>
      <c r="B1352" t="s">
        <v>19</v>
      </c>
      <c r="C1352">
        <v>696900</v>
      </c>
      <c r="D1352">
        <v>35300</v>
      </c>
      <c r="E1352" t="s">
        <v>172</v>
      </c>
      <c r="F1352" t="s">
        <v>47</v>
      </c>
      <c r="G1352" t="s">
        <v>31</v>
      </c>
      <c r="H1352">
        <v>5</v>
      </c>
      <c r="I1352" t="s">
        <v>17</v>
      </c>
      <c r="J1352">
        <v>1</v>
      </c>
      <c r="K1352">
        <v>3.4372199999999999</v>
      </c>
      <c r="L1352">
        <v>-76.522499999999994</v>
      </c>
    </row>
    <row r="1353" spans="1:12" x14ac:dyDescent="0.25">
      <c r="A1353" t="s">
        <v>164</v>
      </c>
      <c r="B1353" t="s">
        <v>13</v>
      </c>
      <c r="C1353">
        <v>224700</v>
      </c>
      <c r="D1353">
        <v>14300</v>
      </c>
      <c r="E1353" t="s">
        <v>907</v>
      </c>
      <c r="F1353" t="s">
        <v>93</v>
      </c>
      <c r="G1353" t="s">
        <v>126</v>
      </c>
      <c r="H1353">
        <v>5</v>
      </c>
      <c r="I1353" t="s">
        <v>32</v>
      </c>
      <c r="J1353">
        <v>1</v>
      </c>
      <c r="K1353">
        <v>7.89391</v>
      </c>
      <c r="L1353">
        <v>-72.507819999999995</v>
      </c>
    </row>
    <row r="1354" spans="1:12" x14ac:dyDescent="0.25">
      <c r="A1354" t="s">
        <v>33</v>
      </c>
      <c r="B1354" t="s">
        <v>19</v>
      </c>
      <c r="C1354">
        <v>278100</v>
      </c>
      <c r="D1354">
        <v>15000</v>
      </c>
      <c r="E1354" t="s">
        <v>770</v>
      </c>
      <c r="F1354" t="s">
        <v>96</v>
      </c>
      <c r="G1354" t="s">
        <v>31</v>
      </c>
      <c r="H1354">
        <v>5</v>
      </c>
      <c r="I1354" t="s">
        <v>32</v>
      </c>
      <c r="J1354">
        <v>1</v>
      </c>
      <c r="K1354">
        <v>3.4372199999999999</v>
      </c>
      <c r="L1354">
        <v>-76.522499999999994</v>
      </c>
    </row>
    <row r="1355" spans="1:12" x14ac:dyDescent="0.25">
      <c r="A1355" t="s">
        <v>122</v>
      </c>
      <c r="B1355" t="s">
        <v>29</v>
      </c>
      <c r="C1355">
        <v>622000</v>
      </c>
      <c r="D1355">
        <v>33800</v>
      </c>
      <c r="E1355" t="s">
        <v>908</v>
      </c>
      <c r="F1355" t="s">
        <v>26</v>
      </c>
      <c r="G1355" t="s">
        <v>16</v>
      </c>
      <c r="H1355">
        <v>5</v>
      </c>
      <c r="I1355" t="s">
        <v>17</v>
      </c>
      <c r="J1355">
        <v>4</v>
      </c>
      <c r="K1355">
        <v>4.6097099999999998</v>
      </c>
      <c r="L1355">
        <v>-74.08175</v>
      </c>
    </row>
    <row r="1356" spans="1:12" x14ac:dyDescent="0.25">
      <c r="A1356" t="s">
        <v>85</v>
      </c>
      <c r="B1356" t="s">
        <v>86</v>
      </c>
      <c r="C1356">
        <v>730500</v>
      </c>
      <c r="D1356">
        <v>39300</v>
      </c>
      <c r="E1356" t="s">
        <v>909</v>
      </c>
      <c r="F1356" t="s">
        <v>43</v>
      </c>
      <c r="G1356" t="s">
        <v>22</v>
      </c>
      <c r="H1356">
        <v>5</v>
      </c>
      <c r="I1356" t="s">
        <v>32</v>
      </c>
      <c r="J1356">
        <v>1</v>
      </c>
      <c r="K1356">
        <v>6.2518399999999996</v>
      </c>
      <c r="L1356">
        <v>-75.563590000000005</v>
      </c>
    </row>
    <row r="1357" spans="1:12" x14ac:dyDescent="0.25">
      <c r="A1357" t="s">
        <v>127</v>
      </c>
      <c r="B1357" t="s">
        <v>13</v>
      </c>
      <c r="C1357">
        <v>1095900</v>
      </c>
      <c r="D1357">
        <v>56500</v>
      </c>
      <c r="E1357" t="s">
        <v>910</v>
      </c>
      <c r="F1357" t="s">
        <v>43</v>
      </c>
      <c r="G1357" t="s">
        <v>16</v>
      </c>
      <c r="H1357">
        <v>5</v>
      </c>
      <c r="I1357" t="s">
        <v>17</v>
      </c>
      <c r="J1357">
        <v>4</v>
      </c>
      <c r="K1357">
        <v>4.6097099999999998</v>
      </c>
      <c r="L1357">
        <v>-74.08175</v>
      </c>
    </row>
    <row r="1358" spans="1:12" x14ac:dyDescent="0.25">
      <c r="A1358" t="s">
        <v>113</v>
      </c>
      <c r="B1358" t="s">
        <v>24</v>
      </c>
      <c r="C1358">
        <v>15000</v>
      </c>
      <c r="D1358">
        <v>1000</v>
      </c>
      <c r="E1358" t="s">
        <v>483</v>
      </c>
      <c r="F1358" t="s">
        <v>52</v>
      </c>
      <c r="G1358" t="s">
        <v>16</v>
      </c>
      <c r="H1358">
        <v>4</v>
      </c>
      <c r="I1358" t="s">
        <v>17</v>
      </c>
      <c r="J1358">
        <v>2</v>
      </c>
      <c r="K1358">
        <v>4.6097099999999998</v>
      </c>
      <c r="L1358">
        <v>-74.08175</v>
      </c>
    </row>
    <row r="1359" spans="1:12" x14ac:dyDescent="0.25">
      <c r="A1359" t="s">
        <v>45</v>
      </c>
      <c r="B1359" t="s">
        <v>29</v>
      </c>
      <c r="C1359">
        <v>1324300</v>
      </c>
      <c r="D1359">
        <v>75200</v>
      </c>
      <c r="E1359" t="s">
        <v>595</v>
      </c>
      <c r="F1359" t="s">
        <v>76</v>
      </c>
      <c r="G1359" t="s">
        <v>16</v>
      </c>
      <c r="H1359">
        <v>5</v>
      </c>
      <c r="I1359" t="s">
        <v>17</v>
      </c>
      <c r="J1359">
        <v>1</v>
      </c>
      <c r="K1359">
        <v>4.6097099999999998</v>
      </c>
      <c r="L1359">
        <v>-74.08175</v>
      </c>
    </row>
    <row r="1360" spans="1:12" x14ac:dyDescent="0.25">
      <c r="A1360" t="s">
        <v>171</v>
      </c>
      <c r="B1360" t="s">
        <v>19</v>
      </c>
      <c r="C1360">
        <v>252500</v>
      </c>
      <c r="D1360">
        <v>14100</v>
      </c>
      <c r="E1360" t="s">
        <v>287</v>
      </c>
      <c r="F1360" t="s">
        <v>26</v>
      </c>
      <c r="G1360" t="s">
        <v>22</v>
      </c>
      <c r="H1360">
        <v>5</v>
      </c>
      <c r="I1360" t="s">
        <v>17</v>
      </c>
      <c r="J1360">
        <v>1</v>
      </c>
      <c r="K1360">
        <v>6.2518399999999996</v>
      </c>
      <c r="L1360">
        <v>-75.563590000000005</v>
      </c>
    </row>
    <row r="1361" spans="1:12" x14ac:dyDescent="0.25">
      <c r="A1361" t="s">
        <v>133</v>
      </c>
      <c r="B1361" t="s">
        <v>24</v>
      </c>
      <c r="C1361">
        <v>12600</v>
      </c>
      <c r="D1361">
        <v>3000</v>
      </c>
      <c r="E1361" t="s">
        <v>791</v>
      </c>
      <c r="F1361" t="s">
        <v>54</v>
      </c>
      <c r="G1361" t="s">
        <v>31</v>
      </c>
      <c r="H1361">
        <v>4</v>
      </c>
      <c r="I1361" t="s">
        <v>17</v>
      </c>
      <c r="J1361">
        <v>4</v>
      </c>
      <c r="K1361">
        <v>3.4372199999999999</v>
      </c>
      <c r="L1361">
        <v>-76.522499999999994</v>
      </c>
    </row>
    <row r="1362" spans="1:12" x14ac:dyDescent="0.25">
      <c r="A1362" t="s">
        <v>155</v>
      </c>
      <c r="B1362" t="s">
        <v>62</v>
      </c>
      <c r="C1362">
        <v>105800</v>
      </c>
      <c r="D1362">
        <v>3800</v>
      </c>
      <c r="E1362" t="s">
        <v>456</v>
      </c>
      <c r="F1362" t="s">
        <v>15</v>
      </c>
      <c r="G1362" t="s">
        <v>22</v>
      </c>
      <c r="H1362">
        <v>3</v>
      </c>
      <c r="I1362" t="s">
        <v>32</v>
      </c>
      <c r="J1362">
        <v>1</v>
      </c>
      <c r="K1362">
        <v>6.2518399999999996</v>
      </c>
      <c r="L1362">
        <v>-75.563590000000005</v>
      </c>
    </row>
    <row r="1363" spans="1:12" x14ac:dyDescent="0.25">
      <c r="A1363" t="s">
        <v>18</v>
      </c>
      <c r="B1363" t="s">
        <v>19</v>
      </c>
      <c r="C1363">
        <v>178900</v>
      </c>
      <c r="D1363">
        <v>7700</v>
      </c>
      <c r="E1363" t="s">
        <v>911</v>
      </c>
      <c r="F1363" t="s">
        <v>54</v>
      </c>
      <c r="G1363" t="s">
        <v>60</v>
      </c>
      <c r="H1363">
        <v>2</v>
      </c>
      <c r="I1363" t="s">
        <v>38</v>
      </c>
      <c r="J1363">
        <v>1</v>
      </c>
      <c r="K1363">
        <v>4.8133299999999997</v>
      </c>
      <c r="L1363">
        <v>-75.696110000000004</v>
      </c>
    </row>
    <row r="1364" spans="1:12" x14ac:dyDescent="0.25">
      <c r="A1364" t="s">
        <v>28</v>
      </c>
      <c r="B1364" t="s">
        <v>29</v>
      </c>
      <c r="C1364">
        <v>520000</v>
      </c>
      <c r="D1364">
        <v>25900</v>
      </c>
      <c r="E1364" t="s">
        <v>912</v>
      </c>
      <c r="F1364" t="s">
        <v>88</v>
      </c>
      <c r="G1364" t="s">
        <v>22</v>
      </c>
      <c r="H1364">
        <v>5</v>
      </c>
      <c r="I1364" t="s">
        <v>32</v>
      </c>
      <c r="J1364">
        <v>1</v>
      </c>
      <c r="K1364">
        <v>6.2518399999999996</v>
      </c>
      <c r="L1364">
        <v>-75.563590000000005</v>
      </c>
    </row>
    <row r="1365" spans="1:12" x14ac:dyDescent="0.25">
      <c r="A1365" t="s">
        <v>78</v>
      </c>
      <c r="B1365" t="s">
        <v>19</v>
      </c>
      <c r="C1365">
        <v>260600</v>
      </c>
      <c r="D1365">
        <v>15100</v>
      </c>
      <c r="E1365" t="s">
        <v>63</v>
      </c>
      <c r="F1365" t="s">
        <v>76</v>
      </c>
      <c r="G1365" t="s">
        <v>22</v>
      </c>
      <c r="H1365">
        <v>4</v>
      </c>
      <c r="I1365" t="s">
        <v>17</v>
      </c>
      <c r="J1365">
        <v>1</v>
      </c>
      <c r="K1365">
        <v>6.2518399999999996</v>
      </c>
      <c r="L1365">
        <v>-75.563590000000005</v>
      </c>
    </row>
    <row r="1366" spans="1:12" x14ac:dyDescent="0.25">
      <c r="A1366" t="s">
        <v>164</v>
      </c>
      <c r="B1366" t="s">
        <v>13</v>
      </c>
      <c r="C1366">
        <v>102500</v>
      </c>
      <c r="D1366">
        <v>3600</v>
      </c>
      <c r="E1366" t="s">
        <v>913</v>
      </c>
      <c r="F1366" t="s">
        <v>26</v>
      </c>
      <c r="G1366" t="s">
        <v>31</v>
      </c>
      <c r="H1366">
        <v>5</v>
      </c>
      <c r="I1366" t="s">
        <v>17</v>
      </c>
      <c r="J1366">
        <v>1</v>
      </c>
      <c r="K1366">
        <v>3.4372199999999999</v>
      </c>
      <c r="L1366">
        <v>-76.522499999999994</v>
      </c>
    </row>
    <row r="1367" spans="1:12" x14ac:dyDescent="0.25">
      <c r="A1367" t="s">
        <v>103</v>
      </c>
      <c r="B1367" t="s">
        <v>13</v>
      </c>
      <c r="C1367">
        <v>289300</v>
      </c>
      <c r="D1367">
        <v>13600</v>
      </c>
      <c r="E1367" t="s">
        <v>601</v>
      </c>
      <c r="F1367" t="s">
        <v>93</v>
      </c>
      <c r="G1367" t="s">
        <v>91</v>
      </c>
      <c r="H1367">
        <v>5</v>
      </c>
      <c r="I1367" t="s">
        <v>17</v>
      </c>
      <c r="J1367">
        <v>4</v>
      </c>
      <c r="K1367">
        <v>10.968540000000001</v>
      </c>
      <c r="L1367">
        <v>-74.781319999999994</v>
      </c>
    </row>
    <row r="1368" spans="1:12" x14ac:dyDescent="0.25">
      <c r="A1368" t="s">
        <v>70</v>
      </c>
      <c r="B1368" t="s">
        <v>13</v>
      </c>
      <c r="C1368">
        <v>2249400</v>
      </c>
      <c r="D1368">
        <v>118000</v>
      </c>
      <c r="E1368" t="s">
        <v>914</v>
      </c>
      <c r="F1368" t="s">
        <v>160</v>
      </c>
      <c r="G1368" t="s">
        <v>16</v>
      </c>
      <c r="H1368">
        <v>4</v>
      </c>
      <c r="I1368" t="s">
        <v>32</v>
      </c>
      <c r="J1368">
        <v>1</v>
      </c>
      <c r="K1368">
        <v>4.6097099999999998</v>
      </c>
      <c r="L1368">
        <v>-74.08175</v>
      </c>
    </row>
    <row r="1369" spans="1:12" x14ac:dyDescent="0.25">
      <c r="A1369" t="s">
        <v>70</v>
      </c>
      <c r="B1369" t="s">
        <v>13</v>
      </c>
      <c r="C1369">
        <v>2636500</v>
      </c>
      <c r="D1369">
        <v>138600</v>
      </c>
      <c r="E1369" t="s">
        <v>264</v>
      </c>
      <c r="F1369" t="s">
        <v>52</v>
      </c>
      <c r="G1369" t="s">
        <v>16</v>
      </c>
      <c r="H1369">
        <v>4</v>
      </c>
      <c r="I1369" t="s">
        <v>17</v>
      </c>
      <c r="J1369">
        <v>3</v>
      </c>
      <c r="K1369">
        <v>4.6097099999999998</v>
      </c>
      <c r="L1369">
        <v>-74.08175</v>
      </c>
    </row>
    <row r="1370" spans="1:12" x14ac:dyDescent="0.25">
      <c r="A1370" t="s">
        <v>61</v>
      </c>
      <c r="B1370" t="s">
        <v>62</v>
      </c>
      <c r="C1370">
        <v>524500</v>
      </c>
      <c r="D1370">
        <v>28100</v>
      </c>
      <c r="E1370" t="s">
        <v>403</v>
      </c>
      <c r="F1370" t="s">
        <v>88</v>
      </c>
      <c r="G1370" t="s">
        <v>22</v>
      </c>
      <c r="H1370">
        <v>5</v>
      </c>
      <c r="I1370" t="s">
        <v>17</v>
      </c>
      <c r="J1370">
        <v>2</v>
      </c>
      <c r="K1370">
        <v>6.2518399999999996</v>
      </c>
      <c r="L1370">
        <v>-75.563590000000005</v>
      </c>
    </row>
    <row r="1371" spans="1:12" x14ac:dyDescent="0.25">
      <c r="A1371" t="s">
        <v>50</v>
      </c>
      <c r="B1371" t="s">
        <v>29</v>
      </c>
      <c r="C1371">
        <v>2356900</v>
      </c>
      <c r="D1371">
        <v>123700</v>
      </c>
      <c r="E1371" t="s">
        <v>429</v>
      </c>
      <c r="F1371" t="s">
        <v>35</v>
      </c>
      <c r="G1371" t="s">
        <v>31</v>
      </c>
      <c r="H1371">
        <v>5</v>
      </c>
      <c r="I1371" t="s">
        <v>17</v>
      </c>
      <c r="J1371">
        <v>3</v>
      </c>
      <c r="K1371">
        <v>3.4372199999999999</v>
      </c>
      <c r="L1371">
        <v>-76.522499999999994</v>
      </c>
    </row>
    <row r="1372" spans="1:12" x14ac:dyDescent="0.25">
      <c r="A1372" t="s">
        <v>105</v>
      </c>
      <c r="B1372" t="s">
        <v>19</v>
      </c>
      <c r="C1372">
        <v>233400</v>
      </c>
      <c r="D1372">
        <v>17100</v>
      </c>
      <c r="E1372" t="s">
        <v>634</v>
      </c>
      <c r="F1372" t="s">
        <v>88</v>
      </c>
      <c r="G1372" t="s">
        <v>16</v>
      </c>
      <c r="H1372">
        <v>2</v>
      </c>
      <c r="I1372" t="s">
        <v>17</v>
      </c>
      <c r="J1372">
        <v>2</v>
      </c>
      <c r="K1372">
        <v>4.6097099999999998</v>
      </c>
      <c r="L1372">
        <v>-74.08175</v>
      </c>
    </row>
    <row r="1373" spans="1:12" x14ac:dyDescent="0.25">
      <c r="A1373" t="s">
        <v>23</v>
      </c>
      <c r="B1373" t="s">
        <v>24</v>
      </c>
      <c r="C1373">
        <v>143000</v>
      </c>
      <c r="D1373">
        <v>5800</v>
      </c>
      <c r="E1373" t="s">
        <v>242</v>
      </c>
      <c r="F1373" t="s">
        <v>26</v>
      </c>
      <c r="G1373" t="s">
        <v>16</v>
      </c>
      <c r="H1373">
        <v>5</v>
      </c>
      <c r="I1373" t="s">
        <v>17</v>
      </c>
      <c r="J1373">
        <v>1</v>
      </c>
      <c r="K1373">
        <v>4.6097099999999998</v>
      </c>
      <c r="L1373">
        <v>-74.08175</v>
      </c>
    </row>
    <row r="1374" spans="1:12" x14ac:dyDescent="0.25">
      <c r="A1374" t="s">
        <v>70</v>
      </c>
      <c r="B1374" t="s">
        <v>13</v>
      </c>
      <c r="C1374">
        <v>1824500</v>
      </c>
      <c r="D1374">
        <v>95300</v>
      </c>
      <c r="E1374" t="s">
        <v>915</v>
      </c>
      <c r="F1374" t="s">
        <v>43</v>
      </c>
      <c r="G1374" t="s">
        <v>22</v>
      </c>
      <c r="H1374">
        <v>4</v>
      </c>
      <c r="I1374" t="s">
        <v>32</v>
      </c>
      <c r="J1374">
        <v>1</v>
      </c>
      <c r="K1374">
        <v>6.2518399999999996</v>
      </c>
      <c r="L1374">
        <v>-75.563590000000005</v>
      </c>
    </row>
    <row r="1375" spans="1:12" x14ac:dyDescent="0.25">
      <c r="A1375" t="s">
        <v>23</v>
      </c>
      <c r="B1375" t="s">
        <v>24</v>
      </c>
      <c r="C1375">
        <v>115200</v>
      </c>
      <c r="D1375">
        <v>6300</v>
      </c>
      <c r="E1375" t="s">
        <v>852</v>
      </c>
      <c r="F1375" t="s">
        <v>54</v>
      </c>
      <c r="G1375" t="s">
        <v>31</v>
      </c>
      <c r="H1375">
        <v>5</v>
      </c>
      <c r="I1375" t="s">
        <v>17</v>
      </c>
      <c r="J1375">
        <v>1</v>
      </c>
      <c r="K1375">
        <v>3.4372199999999999</v>
      </c>
      <c r="L1375">
        <v>-76.522499999999994</v>
      </c>
    </row>
    <row r="1376" spans="1:12" x14ac:dyDescent="0.25">
      <c r="A1376" t="s">
        <v>135</v>
      </c>
      <c r="B1376" t="s">
        <v>58</v>
      </c>
      <c r="C1376">
        <v>41400</v>
      </c>
      <c r="D1376">
        <v>2400</v>
      </c>
      <c r="E1376" t="s">
        <v>613</v>
      </c>
      <c r="F1376" t="s">
        <v>96</v>
      </c>
      <c r="G1376" t="s">
        <v>22</v>
      </c>
      <c r="H1376">
        <v>1</v>
      </c>
      <c r="I1376" t="s">
        <v>17</v>
      </c>
      <c r="J1376">
        <v>4</v>
      </c>
      <c r="K1376">
        <v>6.2518399999999996</v>
      </c>
      <c r="L1376">
        <v>-75.563590000000005</v>
      </c>
    </row>
    <row r="1377" spans="1:12" x14ac:dyDescent="0.25">
      <c r="A1377" t="s">
        <v>67</v>
      </c>
      <c r="B1377" t="s">
        <v>62</v>
      </c>
      <c r="C1377">
        <v>49500</v>
      </c>
      <c r="D1377">
        <v>2800</v>
      </c>
      <c r="E1377" t="s">
        <v>916</v>
      </c>
      <c r="F1377" t="s">
        <v>88</v>
      </c>
      <c r="G1377" t="s">
        <v>16</v>
      </c>
      <c r="H1377">
        <v>5</v>
      </c>
      <c r="I1377" t="s">
        <v>17</v>
      </c>
      <c r="J1377">
        <v>1</v>
      </c>
      <c r="K1377">
        <v>4.6097099999999998</v>
      </c>
      <c r="L1377">
        <v>-74.08175</v>
      </c>
    </row>
    <row r="1378" spans="1:12" x14ac:dyDescent="0.25">
      <c r="A1378" t="s">
        <v>98</v>
      </c>
      <c r="B1378" t="s">
        <v>19</v>
      </c>
      <c r="C1378">
        <v>613600</v>
      </c>
      <c r="D1378">
        <v>33100</v>
      </c>
      <c r="E1378" t="s">
        <v>917</v>
      </c>
      <c r="F1378" t="s">
        <v>47</v>
      </c>
      <c r="G1378" t="s">
        <v>16</v>
      </c>
      <c r="H1378">
        <v>1</v>
      </c>
      <c r="I1378" t="s">
        <v>17</v>
      </c>
      <c r="J1378">
        <v>1</v>
      </c>
      <c r="K1378">
        <v>4.6097099999999998</v>
      </c>
      <c r="L1378">
        <v>-74.08175</v>
      </c>
    </row>
    <row r="1379" spans="1:12" x14ac:dyDescent="0.25">
      <c r="A1379" t="s">
        <v>113</v>
      </c>
      <c r="B1379" t="s">
        <v>24</v>
      </c>
      <c r="C1379">
        <v>18600</v>
      </c>
      <c r="D1379">
        <v>0</v>
      </c>
      <c r="E1379" t="s">
        <v>281</v>
      </c>
      <c r="F1379" t="s">
        <v>52</v>
      </c>
      <c r="G1379" t="s">
        <v>16</v>
      </c>
      <c r="H1379">
        <v>5</v>
      </c>
      <c r="I1379" t="s">
        <v>17</v>
      </c>
      <c r="J1379">
        <v>1</v>
      </c>
      <c r="K1379">
        <v>4.6097099999999998</v>
      </c>
      <c r="L1379">
        <v>-74.08175</v>
      </c>
    </row>
    <row r="1380" spans="1:12" x14ac:dyDescent="0.25">
      <c r="A1380" t="s">
        <v>111</v>
      </c>
      <c r="B1380" t="s">
        <v>19</v>
      </c>
      <c r="C1380">
        <v>489200</v>
      </c>
      <c r="D1380">
        <v>24200</v>
      </c>
      <c r="E1380" t="s">
        <v>918</v>
      </c>
      <c r="F1380" t="s">
        <v>88</v>
      </c>
      <c r="G1380" t="s">
        <v>16</v>
      </c>
      <c r="H1380">
        <v>1</v>
      </c>
      <c r="I1380" t="s">
        <v>17</v>
      </c>
      <c r="J1380">
        <v>2</v>
      </c>
      <c r="K1380">
        <v>4.6097099999999998</v>
      </c>
      <c r="L1380">
        <v>-74.08175</v>
      </c>
    </row>
    <row r="1381" spans="1:12" x14ac:dyDescent="0.25">
      <c r="A1381" t="s">
        <v>127</v>
      </c>
      <c r="B1381" t="s">
        <v>13</v>
      </c>
      <c r="C1381">
        <v>1873500</v>
      </c>
      <c r="D1381">
        <v>97900</v>
      </c>
      <c r="E1381" t="s">
        <v>720</v>
      </c>
      <c r="F1381" t="s">
        <v>35</v>
      </c>
      <c r="G1381" t="s">
        <v>22</v>
      </c>
      <c r="H1381">
        <v>5</v>
      </c>
      <c r="I1381" t="s">
        <v>17</v>
      </c>
      <c r="J1381">
        <v>3</v>
      </c>
      <c r="K1381">
        <v>6.2518399999999996</v>
      </c>
      <c r="L1381">
        <v>-75.563590000000005</v>
      </c>
    </row>
    <row r="1382" spans="1:12" x14ac:dyDescent="0.25">
      <c r="A1382" t="s">
        <v>196</v>
      </c>
      <c r="B1382" t="s">
        <v>13</v>
      </c>
      <c r="C1382">
        <v>1300600</v>
      </c>
      <c r="D1382">
        <v>73900</v>
      </c>
      <c r="E1382" t="s">
        <v>581</v>
      </c>
      <c r="F1382" t="s">
        <v>26</v>
      </c>
      <c r="G1382" t="s">
        <v>60</v>
      </c>
      <c r="H1382">
        <v>4</v>
      </c>
      <c r="I1382" t="s">
        <v>17</v>
      </c>
      <c r="J1382">
        <v>4</v>
      </c>
      <c r="K1382">
        <v>4.8133299999999997</v>
      </c>
      <c r="L1382">
        <v>-75.696110000000004</v>
      </c>
    </row>
    <row r="1383" spans="1:12" x14ac:dyDescent="0.25">
      <c r="A1383" t="s">
        <v>82</v>
      </c>
      <c r="B1383" t="s">
        <v>58</v>
      </c>
      <c r="C1383">
        <v>54300</v>
      </c>
      <c r="D1383">
        <v>3300</v>
      </c>
      <c r="E1383" t="s">
        <v>218</v>
      </c>
      <c r="F1383" t="s">
        <v>54</v>
      </c>
      <c r="G1383" t="s">
        <v>201</v>
      </c>
      <c r="H1383">
        <v>1</v>
      </c>
      <c r="I1383" t="s">
        <v>17</v>
      </c>
      <c r="J1383">
        <v>8</v>
      </c>
      <c r="K1383">
        <v>11.54444</v>
      </c>
      <c r="L1383">
        <v>-72.907219999999995</v>
      </c>
    </row>
    <row r="1384" spans="1:12" x14ac:dyDescent="0.25">
      <c r="A1384" t="s">
        <v>148</v>
      </c>
      <c r="B1384" t="s">
        <v>13</v>
      </c>
      <c r="C1384">
        <v>1846600</v>
      </c>
      <c r="D1384">
        <v>96500</v>
      </c>
      <c r="E1384" t="s">
        <v>498</v>
      </c>
      <c r="F1384" t="s">
        <v>21</v>
      </c>
      <c r="G1384" t="s">
        <v>31</v>
      </c>
      <c r="H1384">
        <v>5</v>
      </c>
      <c r="I1384" t="s">
        <v>38</v>
      </c>
      <c r="J1384">
        <v>1</v>
      </c>
      <c r="K1384">
        <v>3.4372199999999999</v>
      </c>
      <c r="L1384">
        <v>-76.522499999999994</v>
      </c>
    </row>
    <row r="1385" spans="1:12" x14ac:dyDescent="0.25">
      <c r="A1385" t="s">
        <v>127</v>
      </c>
      <c r="B1385" t="s">
        <v>13</v>
      </c>
      <c r="C1385">
        <v>951000</v>
      </c>
      <c r="D1385">
        <v>55400</v>
      </c>
      <c r="E1385" t="s">
        <v>779</v>
      </c>
      <c r="F1385" t="s">
        <v>76</v>
      </c>
      <c r="G1385" t="s">
        <v>16</v>
      </c>
      <c r="H1385">
        <v>3</v>
      </c>
      <c r="I1385" t="s">
        <v>17</v>
      </c>
      <c r="J1385">
        <v>1</v>
      </c>
      <c r="K1385">
        <v>4.6097099999999998</v>
      </c>
      <c r="L1385">
        <v>-74.08175</v>
      </c>
    </row>
    <row r="1386" spans="1:12" x14ac:dyDescent="0.25">
      <c r="A1386" t="s">
        <v>148</v>
      </c>
      <c r="B1386" t="s">
        <v>13</v>
      </c>
      <c r="C1386">
        <v>1818400</v>
      </c>
      <c r="D1386">
        <v>97500</v>
      </c>
      <c r="E1386" t="s">
        <v>378</v>
      </c>
      <c r="F1386" t="s">
        <v>96</v>
      </c>
      <c r="G1386" t="s">
        <v>16</v>
      </c>
      <c r="H1386">
        <v>5</v>
      </c>
      <c r="I1386" t="s">
        <v>17</v>
      </c>
      <c r="J1386">
        <v>1</v>
      </c>
      <c r="K1386">
        <v>4.6097099999999998</v>
      </c>
      <c r="L1386">
        <v>-74.08175</v>
      </c>
    </row>
    <row r="1387" spans="1:12" x14ac:dyDescent="0.25">
      <c r="A1387" t="s">
        <v>219</v>
      </c>
      <c r="B1387" t="s">
        <v>19</v>
      </c>
      <c r="C1387">
        <v>495300</v>
      </c>
      <c r="D1387">
        <v>26600</v>
      </c>
      <c r="E1387" t="s">
        <v>466</v>
      </c>
      <c r="F1387" t="s">
        <v>88</v>
      </c>
      <c r="G1387" t="s">
        <v>22</v>
      </c>
      <c r="H1387">
        <v>5</v>
      </c>
      <c r="I1387" t="s">
        <v>17</v>
      </c>
      <c r="J1387">
        <v>3</v>
      </c>
      <c r="K1387">
        <v>6.2518399999999996</v>
      </c>
      <c r="L1387">
        <v>-75.563590000000005</v>
      </c>
    </row>
    <row r="1388" spans="1:12" x14ac:dyDescent="0.25">
      <c r="A1388" t="s">
        <v>184</v>
      </c>
      <c r="B1388" t="s">
        <v>86</v>
      </c>
      <c r="C1388">
        <v>382400</v>
      </c>
      <c r="D1388">
        <v>21000</v>
      </c>
      <c r="E1388" t="s">
        <v>137</v>
      </c>
      <c r="F1388" t="s">
        <v>15</v>
      </c>
      <c r="G1388" t="s">
        <v>91</v>
      </c>
      <c r="H1388">
        <v>4</v>
      </c>
      <c r="I1388" t="s">
        <v>17</v>
      </c>
      <c r="J1388">
        <v>3</v>
      </c>
      <c r="K1388">
        <v>10.968540000000001</v>
      </c>
      <c r="L1388">
        <v>-74.781319999999994</v>
      </c>
    </row>
    <row r="1389" spans="1:12" x14ac:dyDescent="0.25">
      <c r="A1389" t="s">
        <v>164</v>
      </c>
      <c r="B1389" t="s">
        <v>13</v>
      </c>
      <c r="C1389">
        <v>243500</v>
      </c>
      <c r="D1389">
        <v>11200</v>
      </c>
      <c r="E1389" t="s">
        <v>282</v>
      </c>
      <c r="F1389" t="s">
        <v>15</v>
      </c>
      <c r="G1389" t="s">
        <v>31</v>
      </c>
      <c r="H1389">
        <v>5</v>
      </c>
      <c r="I1389" t="s">
        <v>17</v>
      </c>
      <c r="J1389">
        <v>2</v>
      </c>
      <c r="K1389">
        <v>3.4372199999999999</v>
      </c>
      <c r="L1389">
        <v>-76.522499999999994</v>
      </c>
    </row>
    <row r="1390" spans="1:12" x14ac:dyDescent="0.25">
      <c r="A1390" t="s">
        <v>94</v>
      </c>
      <c r="B1390" t="s">
        <v>29</v>
      </c>
      <c r="C1390">
        <v>478600</v>
      </c>
      <c r="D1390">
        <v>26500</v>
      </c>
      <c r="E1390" t="s">
        <v>815</v>
      </c>
      <c r="F1390" t="s">
        <v>93</v>
      </c>
      <c r="G1390" t="s">
        <v>16</v>
      </c>
      <c r="H1390">
        <v>5</v>
      </c>
      <c r="I1390" t="s">
        <v>17</v>
      </c>
      <c r="J1390">
        <v>1</v>
      </c>
      <c r="K1390">
        <v>4.6097099999999998</v>
      </c>
      <c r="L1390">
        <v>-74.08175</v>
      </c>
    </row>
    <row r="1391" spans="1:12" x14ac:dyDescent="0.25">
      <c r="A1391" t="s">
        <v>39</v>
      </c>
      <c r="B1391" t="s">
        <v>24</v>
      </c>
      <c r="C1391">
        <v>57800</v>
      </c>
      <c r="D1391">
        <v>1300</v>
      </c>
      <c r="E1391" t="s">
        <v>119</v>
      </c>
      <c r="F1391" t="s">
        <v>130</v>
      </c>
      <c r="G1391" t="s">
        <v>91</v>
      </c>
      <c r="H1391">
        <v>5</v>
      </c>
      <c r="I1391" t="s">
        <v>17</v>
      </c>
      <c r="J1391">
        <v>6</v>
      </c>
      <c r="K1391">
        <v>10.968540000000001</v>
      </c>
      <c r="L1391">
        <v>-74.781319999999994</v>
      </c>
    </row>
    <row r="1392" spans="1:12" x14ac:dyDescent="0.25">
      <c r="A1392" t="s">
        <v>89</v>
      </c>
      <c r="B1392" t="s">
        <v>62</v>
      </c>
      <c r="C1392">
        <v>24700</v>
      </c>
      <c r="D1392">
        <v>8100</v>
      </c>
      <c r="E1392" t="s">
        <v>888</v>
      </c>
      <c r="F1392" t="s">
        <v>54</v>
      </c>
      <c r="G1392" t="s">
        <v>16</v>
      </c>
      <c r="H1392">
        <v>5</v>
      </c>
      <c r="I1392" t="s">
        <v>17</v>
      </c>
      <c r="J1392">
        <v>6</v>
      </c>
      <c r="K1392">
        <v>4.6097099999999998</v>
      </c>
      <c r="L1392">
        <v>-74.08175</v>
      </c>
    </row>
    <row r="1393" spans="1:12" x14ac:dyDescent="0.25">
      <c r="A1393" t="s">
        <v>39</v>
      </c>
      <c r="B1393" t="s">
        <v>24</v>
      </c>
      <c r="C1393">
        <v>44000</v>
      </c>
      <c r="D1393">
        <v>2700</v>
      </c>
      <c r="E1393" t="s">
        <v>919</v>
      </c>
      <c r="F1393" t="s">
        <v>47</v>
      </c>
      <c r="G1393" t="s">
        <v>22</v>
      </c>
      <c r="H1393">
        <v>5</v>
      </c>
      <c r="I1393" t="s">
        <v>17</v>
      </c>
      <c r="J1393">
        <v>3</v>
      </c>
      <c r="K1393">
        <v>6.2518399999999996</v>
      </c>
      <c r="L1393">
        <v>-75.563590000000005</v>
      </c>
    </row>
    <row r="1394" spans="1:12" x14ac:dyDescent="0.25">
      <c r="A1394" t="s">
        <v>266</v>
      </c>
      <c r="B1394" t="s">
        <v>13</v>
      </c>
      <c r="C1394">
        <v>1727500</v>
      </c>
      <c r="D1394">
        <v>93000</v>
      </c>
      <c r="E1394" t="s">
        <v>275</v>
      </c>
      <c r="F1394" t="s">
        <v>43</v>
      </c>
      <c r="G1394" t="s">
        <v>22</v>
      </c>
      <c r="H1394">
        <v>5</v>
      </c>
      <c r="I1394" t="s">
        <v>38</v>
      </c>
      <c r="J1394">
        <v>1</v>
      </c>
      <c r="K1394">
        <v>6.2518399999999996</v>
      </c>
      <c r="L1394">
        <v>-75.563590000000005</v>
      </c>
    </row>
    <row r="1395" spans="1:12" x14ac:dyDescent="0.25">
      <c r="A1395" t="s">
        <v>103</v>
      </c>
      <c r="B1395" t="s">
        <v>13</v>
      </c>
      <c r="C1395">
        <v>354600</v>
      </c>
      <c r="D1395">
        <v>19100</v>
      </c>
      <c r="E1395" t="s">
        <v>321</v>
      </c>
      <c r="F1395" t="s">
        <v>76</v>
      </c>
      <c r="G1395" t="s">
        <v>278</v>
      </c>
      <c r="H1395">
        <v>4</v>
      </c>
      <c r="I1395" t="s">
        <v>17</v>
      </c>
      <c r="J1395">
        <v>3</v>
      </c>
      <c r="K1395">
        <v>-4.2152799999999999</v>
      </c>
      <c r="L1395">
        <v>-69.940560000000005</v>
      </c>
    </row>
    <row r="1396" spans="1:12" x14ac:dyDescent="0.25">
      <c r="A1396" t="s">
        <v>192</v>
      </c>
      <c r="B1396" t="s">
        <v>65</v>
      </c>
      <c r="C1396">
        <v>62200</v>
      </c>
      <c r="D1396">
        <v>3700</v>
      </c>
      <c r="E1396" t="s">
        <v>806</v>
      </c>
      <c r="F1396" t="s">
        <v>96</v>
      </c>
      <c r="G1396" t="s">
        <v>22</v>
      </c>
      <c r="H1396">
        <v>5</v>
      </c>
      <c r="I1396" t="s">
        <v>32</v>
      </c>
      <c r="J1396">
        <v>1</v>
      </c>
      <c r="K1396">
        <v>6.2518399999999996</v>
      </c>
      <c r="L1396">
        <v>-75.563590000000005</v>
      </c>
    </row>
    <row r="1397" spans="1:12" x14ac:dyDescent="0.25">
      <c r="A1397" t="s">
        <v>133</v>
      </c>
      <c r="B1397" t="s">
        <v>24</v>
      </c>
      <c r="C1397">
        <v>10800</v>
      </c>
      <c r="D1397">
        <v>0</v>
      </c>
      <c r="E1397" t="s">
        <v>920</v>
      </c>
      <c r="F1397" t="s">
        <v>88</v>
      </c>
      <c r="G1397" t="s">
        <v>22</v>
      </c>
      <c r="H1397">
        <v>4</v>
      </c>
      <c r="I1397" t="s">
        <v>17</v>
      </c>
      <c r="J1397">
        <v>1</v>
      </c>
      <c r="K1397">
        <v>6.2518399999999996</v>
      </c>
      <c r="L1397">
        <v>-75.563590000000005</v>
      </c>
    </row>
    <row r="1398" spans="1:12" x14ac:dyDescent="0.25">
      <c r="A1398" t="s">
        <v>266</v>
      </c>
      <c r="B1398" t="s">
        <v>13</v>
      </c>
      <c r="C1398">
        <v>1509100</v>
      </c>
      <c r="D1398">
        <v>80900</v>
      </c>
      <c r="E1398" t="s">
        <v>921</v>
      </c>
      <c r="F1398" t="s">
        <v>26</v>
      </c>
      <c r="G1398" t="s">
        <v>22</v>
      </c>
      <c r="H1398">
        <v>4</v>
      </c>
      <c r="I1398" t="s">
        <v>17</v>
      </c>
      <c r="J1398">
        <v>1</v>
      </c>
      <c r="K1398">
        <v>6.2518399999999996</v>
      </c>
      <c r="L1398">
        <v>-75.563590000000005</v>
      </c>
    </row>
    <row r="1399" spans="1:12" x14ac:dyDescent="0.25">
      <c r="A1399" t="s">
        <v>196</v>
      </c>
      <c r="B1399" t="s">
        <v>13</v>
      </c>
      <c r="C1399">
        <v>842400</v>
      </c>
      <c r="D1399">
        <v>45500</v>
      </c>
      <c r="E1399" t="s">
        <v>922</v>
      </c>
      <c r="F1399" t="s">
        <v>160</v>
      </c>
      <c r="G1399" t="s">
        <v>22</v>
      </c>
      <c r="H1399">
        <v>1</v>
      </c>
      <c r="I1399" t="s">
        <v>32</v>
      </c>
      <c r="J1399">
        <v>1</v>
      </c>
      <c r="K1399">
        <v>6.2518399999999996</v>
      </c>
      <c r="L1399">
        <v>-75.563590000000005</v>
      </c>
    </row>
    <row r="1400" spans="1:12" x14ac:dyDescent="0.25">
      <c r="A1400" t="s">
        <v>98</v>
      </c>
      <c r="B1400" t="s">
        <v>19</v>
      </c>
      <c r="C1400">
        <v>584100</v>
      </c>
      <c r="D1400">
        <v>29300</v>
      </c>
      <c r="E1400" t="s">
        <v>334</v>
      </c>
      <c r="F1400" t="s">
        <v>96</v>
      </c>
      <c r="G1400" t="s">
        <v>22</v>
      </c>
      <c r="H1400">
        <v>5</v>
      </c>
      <c r="I1400" t="s">
        <v>17</v>
      </c>
      <c r="J1400">
        <v>10</v>
      </c>
      <c r="K1400">
        <v>6.2518399999999996</v>
      </c>
      <c r="L1400">
        <v>-75.563590000000005</v>
      </c>
    </row>
    <row r="1401" spans="1:12" x14ac:dyDescent="0.25">
      <c r="A1401" t="s">
        <v>184</v>
      </c>
      <c r="B1401" t="s">
        <v>86</v>
      </c>
      <c r="C1401">
        <v>218100</v>
      </c>
      <c r="D1401">
        <v>12300</v>
      </c>
      <c r="E1401" t="s">
        <v>923</v>
      </c>
      <c r="F1401" t="s">
        <v>76</v>
      </c>
      <c r="G1401" t="s">
        <v>22</v>
      </c>
      <c r="H1401">
        <v>5</v>
      </c>
      <c r="I1401" t="s">
        <v>32</v>
      </c>
      <c r="J1401">
        <v>1</v>
      </c>
      <c r="K1401">
        <v>6.2518399999999996</v>
      </c>
      <c r="L1401">
        <v>-75.563590000000005</v>
      </c>
    </row>
    <row r="1402" spans="1:12" x14ac:dyDescent="0.25">
      <c r="A1402" t="s">
        <v>127</v>
      </c>
      <c r="B1402" t="s">
        <v>13</v>
      </c>
      <c r="C1402">
        <v>1050000</v>
      </c>
      <c r="D1402">
        <v>56600</v>
      </c>
      <c r="E1402" t="s">
        <v>924</v>
      </c>
      <c r="F1402" t="s">
        <v>43</v>
      </c>
      <c r="G1402" t="s">
        <v>16</v>
      </c>
      <c r="H1402">
        <v>3</v>
      </c>
      <c r="I1402" t="s">
        <v>146</v>
      </c>
      <c r="J1402">
        <v>1</v>
      </c>
      <c r="K1402">
        <v>4.6097099999999998</v>
      </c>
      <c r="L1402">
        <v>-74.08175</v>
      </c>
    </row>
    <row r="1403" spans="1:12" x14ac:dyDescent="0.25">
      <c r="A1403" t="s">
        <v>68</v>
      </c>
      <c r="B1403" t="s">
        <v>24</v>
      </c>
      <c r="C1403">
        <v>36000</v>
      </c>
      <c r="D1403">
        <v>2100</v>
      </c>
      <c r="E1403" t="s">
        <v>759</v>
      </c>
      <c r="F1403" t="s">
        <v>21</v>
      </c>
      <c r="G1403" t="s">
        <v>16</v>
      </c>
      <c r="H1403">
        <v>5</v>
      </c>
      <c r="I1403" t="s">
        <v>17</v>
      </c>
      <c r="J1403">
        <v>1</v>
      </c>
      <c r="K1403">
        <v>4.6097099999999998</v>
      </c>
      <c r="L1403">
        <v>-74.08175</v>
      </c>
    </row>
    <row r="1404" spans="1:12" x14ac:dyDescent="0.25">
      <c r="A1404" t="s">
        <v>192</v>
      </c>
      <c r="B1404" t="s">
        <v>65</v>
      </c>
      <c r="C1404">
        <v>57000</v>
      </c>
      <c r="D1404">
        <v>3400</v>
      </c>
      <c r="E1404" t="s">
        <v>925</v>
      </c>
      <c r="F1404" t="s">
        <v>35</v>
      </c>
      <c r="G1404" t="s">
        <v>16</v>
      </c>
      <c r="H1404">
        <v>4</v>
      </c>
      <c r="I1404" t="s">
        <v>17</v>
      </c>
      <c r="J1404">
        <v>1</v>
      </c>
      <c r="K1404">
        <v>4.6097099999999998</v>
      </c>
      <c r="L1404">
        <v>-74.08175</v>
      </c>
    </row>
    <row r="1405" spans="1:12" x14ac:dyDescent="0.25">
      <c r="A1405" t="s">
        <v>111</v>
      </c>
      <c r="B1405" t="s">
        <v>19</v>
      </c>
      <c r="C1405">
        <v>493200</v>
      </c>
      <c r="D1405">
        <v>24400</v>
      </c>
      <c r="E1405" t="s">
        <v>40</v>
      </c>
      <c r="F1405" t="s">
        <v>96</v>
      </c>
      <c r="G1405" t="s">
        <v>16</v>
      </c>
      <c r="H1405">
        <v>2</v>
      </c>
      <c r="I1405" t="s">
        <v>32</v>
      </c>
      <c r="J1405">
        <v>1</v>
      </c>
      <c r="K1405">
        <v>4.6097099999999998</v>
      </c>
      <c r="L1405">
        <v>-74.08175</v>
      </c>
    </row>
    <row r="1406" spans="1:12" x14ac:dyDescent="0.25">
      <c r="A1406" t="s">
        <v>118</v>
      </c>
      <c r="B1406" t="s">
        <v>86</v>
      </c>
      <c r="C1406">
        <v>697900</v>
      </c>
      <c r="D1406">
        <v>41900</v>
      </c>
      <c r="E1406" t="s">
        <v>893</v>
      </c>
      <c r="F1406" t="s">
        <v>26</v>
      </c>
      <c r="G1406" t="s">
        <v>16</v>
      </c>
      <c r="H1406">
        <v>5</v>
      </c>
      <c r="I1406" t="s">
        <v>17</v>
      </c>
      <c r="J1406">
        <v>1</v>
      </c>
      <c r="K1406">
        <v>4.6097099999999998</v>
      </c>
      <c r="L1406">
        <v>-74.08175</v>
      </c>
    </row>
    <row r="1407" spans="1:12" x14ac:dyDescent="0.25">
      <c r="A1407" t="s">
        <v>67</v>
      </c>
      <c r="B1407" t="s">
        <v>62</v>
      </c>
      <c r="C1407">
        <v>56300</v>
      </c>
      <c r="D1407">
        <v>1200</v>
      </c>
      <c r="E1407" t="s">
        <v>117</v>
      </c>
      <c r="F1407" t="s">
        <v>21</v>
      </c>
      <c r="G1407" t="s">
        <v>31</v>
      </c>
      <c r="H1407">
        <v>5</v>
      </c>
      <c r="I1407" t="s">
        <v>32</v>
      </c>
      <c r="J1407">
        <v>1</v>
      </c>
      <c r="K1407">
        <v>3.4372199999999999</v>
      </c>
      <c r="L1407">
        <v>-76.522499999999994</v>
      </c>
    </row>
    <row r="1408" spans="1:12" x14ac:dyDescent="0.25">
      <c r="A1408" t="s">
        <v>105</v>
      </c>
      <c r="B1408" t="s">
        <v>19</v>
      </c>
      <c r="C1408">
        <v>268100</v>
      </c>
      <c r="D1408">
        <v>14500</v>
      </c>
      <c r="E1408" t="s">
        <v>882</v>
      </c>
      <c r="F1408" t="s">
        <v>52</v>
      </c>
      <c r="G1408" t="s">
        <v>31</v>
      </c>
      <c r="H1408">
        <v>5</v>
      </c>
      <c r="I1408" t="s">
        <v>32</v>
      </c>
      <c r="J1408">
        <v>1</v>
      </c>
      <c r="K1408">
        <v>3.4372199999999999</v>
      </c>
      <c r="L1408">
        <v>-76.522499999999994</v>
      </c>
    </row>
    <row r="1409" spans="1:12" x14ac:dyDescent="0.25">
      <c r="A1409" t="s">
        <v>94</v>
      </c>
      <c r="B1409" t="s">
        <v>29</v>
      </c>
      <c r="C1409">
        <v>489500</v>
      </c>
      <c r="D1409">
        <v>26700</v>
      </c>
      <c r="E1409" t="s">
        <v>926</v>
      </c>
      <c r="F1409" t="s">
        <v>54</v>
      </c>
      <c r="G1409" t="s">
        <v>278</v>
      </c>
      <c r="H1409">
        <v>5</v>
      </c>
      <c r="I1409" t="s">
        <v>17</v>
      </c>
      <c r="J1409">
        <v>7</v>
      </c>
      <c r="K1409">
        <v>-4.2152799999999999</v>
      </c>
      <c r="L1409">
        <v>-69.940560000000005</v>
      </c>
    </row>
    <row r="1410" spans="1:12" x14ac:dyDescent="0.25">
      <c r="A1410" t="s">
        <v>297</v>
      </c>
      <c r="B1410" t="s">
        <v>86</v>
      </c>
      <c r="C1410">
        <v>82000</v>
      </c>
      <c r="D1410">
        <v>9200</v>
      </c>
      <c r="E1410" t="s">
        <v>927</v>
      </c>
      <c r="F1410" t="s">
        <v>76</v>
      </c>
      <c r="G1410" t="s">
        <v>31</v>
      </c>
      <c r="H1410">
        <v>1</v>
      </c>
      <c r="I1410" t="s">
        <v>38</v>
      </c>
      <c r="J1410">
        <v>1</v>
      </c>
      <c r="K1410">
        <v>3.4372199999999999</v>
      </c>
      <c r="L1410">
        <v>-76.522499999999994</v>
      </c>
    </row>
    <row r="1411" spans="1:12" x14ac:dyDescent="0.25">
      <c r="A1411" t="s">
        <v>118</v>
      </c>
      <c r="B1411" t="s">
        <v>86</v>
      </c>
      <c r="C1411">
        <v>751600</v>
      </c>
      <c r="D1411">
        <v>47400</v>
      </c>
      <c r="E1411" t="s">
        <v>797</v>
      </c>
      <c r="F1411" t="s">
        <v>52</v>
      </c>
      <c r="G1411" t="s">
        <v>22</v>
      </c>
      <c r="H1411">
        <v>5</v>
      </c>
      <c r="I1411" t="s">
        <v>17</v>
      </c>
      <c r="J1411">
        <v>2</v>
      </c>
      <c r="K1411">
        <v>6.2518399999999996</v>
      </c>
      <c r="L1411">
        <v>-75.563590000000005</v>
      </c>
    </row>
    <row r="1412" spans="1:12" x14ac:dyDescent="0.25">
      <c r="A1412" t="s">
        <v>158</v>
      </c>
      <c r="B1412" t="s">
        <v>62</v>
      </c>
      <c r="C1412">
        <v>48200</v>
      </c>
      <c r="D1412">
        <v>800</v>
      </c>
      <c r="E1412" t="s">
        <v>290</v>
      </c>
      <c r="F1412" t="s">
        <v>52</v>
      </c>
      <c r="G1412" t="s">
        <v>16</v>
      </c>
      <c r="H1412">
        <v>5</v>
      </c>
      <c r="I1412" t="s">
        <v>32</v>
      </c>
      <c r="J1412">
        <v>1</v>
      </c>
      <c r="K1412">
        <v>4.6097099999999998</v>
      </c>
      <c r="L1412">
        <v>-74.08175</v>
      </c>
    </row>
    <row r="1413" spans="1:12" x14ac:dyDescent="0.25">
      <c r="A1413" t="s">
        <v>184</v>
      </c>
      <c r="B1413" t="s">
        <v>86</v>
      </c>
      <c r="C1413">
        <v>212500</v>
      </c>
      <c r="D1413">
        <v>11500</v>
      </c>
      <c r="E1413" t="s">
        <v>928</v>
      </c>
      <c r="F1413" t="s">
        <v>15</v>
      </c>
      <c r="G1413" t="s">
        <v>16</v>
      </c>
      <c r="H1413">
        <v>5</v>
      </c>
      <c r="I1413" t="s">
        <v>17</v>
      </c>
      <c r="J1413">
        <v>10</v>
      </c>
      <c r="K1413">
        <v>4.6097099999999998</v>
      </c>
      <c r="L1413">
        <v>-74.08175</v>
      </c>
    </row>
    <row r="1414" spans="1:12" x14ac:dyDescent="0.25">
      <c r="A1414" t="s">
        <v>158</v>
      </c>
      <c r="B1414" t="s">
        <v>62</v>
      </c>
      <c r="C1414">
        <v>42500</v>
      </c>
      <c r="D1414">
        <v>2700</v>
      </c>
      <c r="E1414" t="s">
        <v>929</v>
      </c>
      <c r="F1414" t="s">
        <v>26</v>
      </c>
      <c r="G1414" t="s">
        <v>16</v>
      </c>
      <c r="H1414">
        <v>5</v>
      </c>
      <c r="I1414" t="s">
        <v>17</v>
      </c>
      <c r="J1414">
        <v>6</v>
      </c>
      <c r="K1414">
        <v>4.6097099999999998</v>
      </c>
      <c r="L1414">
        <v>-74.08175</v>
      </c>
    </row>
    <row r="1415" spans="1:12" x14ac:dyDescent="0.25">
      <c r="A1415" t="s">
        <v>94</v>
      </c>
      <c r="B1415" t="s">
        <v>29</v>
      </c>
      <c r="C1415">
        <v>534000</v>
      </c>
      <c r="D1415">
        <v>26600</v>
      </c>
      <c r="E1415" t="s">
        <v>479</v>
      </c>
      <c r="F1415" t="s">
        <v>130</v>
      </c>
      <c r="G1415" t="s">
        <v>126</v>
      </c>
      <c r="H1415">
        <v>5</v>
      </c>
      <c r="I1415" t="s">
        <v>32</v>
      </c>
      <c r="J1415">
        <v>1</v>
      </c>
      <c r="K1415">
        <v>7.89391</v>
      </c>
      <c r="L1415">
        <v>-72.507819999999995</v>
      </c>
    </row>
    <row r="1416" spans="1:12" x14ac:dyDescent="0.25">
      <c r="A1416" t="s">
        <v>111</v>
      </c>
      <c r="B1416" t="s">
        <v>19</v>
      </c>
      <c r="C1416">
        <v>493400</v>
      </c>
      <c r="D1416">
        <v>26900</v>
      </c>
      <c r="E1416" t="s">
        <v>914</v>
      </c>
      <c r="F1416" t="s">
        <v>15</v>
      </c>
      <c r="G1416" t="s">
        <v>60</v>
      </c>
      <c r="H1416">
        <v>5</v>
      </c>
      <c r="I1416" t="s">
        <v>17</v>
      </c>
      <c r="J1416">
        <v>6</v>
      </c>
      <c r="K1416">
        <v>4.8133299999999997</v>
      </c>
      <c r="L1416">
        <v>-75.696110000000004</v>
      </c>
    </row>
    <row r="1417" spans="1:12" x14ac:dyDescent="0.25">
      <c r="A1417" t="s">
        <v>98</v>
      </c>
      <c r="B1417" t="s">
        <v>19</v>
      </c>
      <c r="C1417">
        <v>363000</v>
      </c>
      <c r="D1417">
        <v>17500</v>
      </c>
      <c r="E1417" t="s">
        <v>930</v>
      </c>
      <c r="F1417" t="s">
        <v>54</v>
      </c>
      <c r="G1417" t="s">
        <v>16</v>
      </c>
      <c r="H1417">
        <v>5</v>
      </c>
      <c r="I1417" t="s">
        <v>32</v>
      </c>
      <c r="J1417">
        <v>1</v>
      </c>
      <c r="K1417">
        <v>4.6097099999999998</v>
      </c>
      <c r="L1417">
        <v>-74.08175</v>
      </c>
    </row>
    <row r="1418" spans="1:12" x14ac:dyDescent="0.25">
      <c r="A1418" t="s">
        <v>18</v>
      </c>
      <c r="B1418" t="s">
        <v>19</v>
      </c>
      <c r="C1418">
        <v>308900</v>
      </c>
      <c r="D1418">
        <v>14600</v>
      </c>
      <c r="E1418" t="s">
        <v>690</v>
      </c>
      <c r="F1418" t="s">
        <v>47</v>
      </c>
      <c r="G1418" t="s">
        <v>16</v>
      </c>
      <c r="H1418">
        <v>5</v>
      </c>
      <c r="I1418" t="s">
        <v>17</v>
      </c>
      <c r="J1418">
        <v>2</v>
      </c>
      <c r="K1418">
        <v>4.6097099999999998</v>
      </c>
      <c r="L1418">
        <v>-74.08175</v>
      </c>
    </row>
    <row r="1419" spans="1:12" x14ac:dyDescent="0.25">
      <c r="A1419" t="s">
        <v>64</v>
      </c>
      <c r="B1419" t="s">
        <v>65</v>
      </c>
      <c r="C1419">
        <v>47200</v>
      </c>
      <c r="D1419">
        <v>0</v>
      </c>
      <c r="E1419" t="s">
        <v>409</v>
      </c>
      <c r="F1419" t="s">
        <v>96</v>
      </c>
      <c r="G1419" t="s">
        <v>16</v>
      </c>
      <c r="H1419">
        <v>5</v>
      </c>
      <c r="I1419" t="s">
        <v>17</v>
      </c>
      <c r="J1419">
        <v>5</v>
      </c>
      <c r="K1419">
        <v>4.6097099999999998</v>
      </c>
      <c r="L1419">
        <v>-74.08175</v>
      </c>
    </row>
    <row r="1420" spans="1:12" x14ac:dyDescent="0.25">
      <c r="A1420" t="s">
        <v>171</v>
      </c>
      <c r="B1420" t="s">
        <v>19</v>
      </c>
      <c r="C1420">
        <v>208400</v>
      </c>
      <c r="D1420">
        <v>12300</v>
      </c>
      <c r="E1420" t="s">
        <v>624</v>
      </c>
      <c r="F1420" t="s">
        <v>47</v>
      </c>
      <c r="G1420" t="s">
        <v>16</v>
      </c>
      <c r="H1420">
        <v>5</v>
      </c>
      <c r="I1420" t="s">
        <v>17</v>
      </c>
      <c r="J1420">
        <v>3</v>
      </c>
      <c r="K1420">
        <v>4.6097099999999998</v>
      </c>
      <c r="L1420">
        <v>-74.08175</v>
      </c>
    </row>
    <row r="1421" spans="1:12" x14ac:dyDescent="0.25">
      <c r="A1421" t="s">
        <v>171</v>
      </c>
      <c r="B1421" t="s">
        <v>19</v>
      </c>
      <c r="C1421">
        <v>262800</v>
      </c>
      <c r="D1421">
        <v>12200</v>
      </c>
      <c r="E1421" t="s">
        <v>602</v>
      </c>
      <c r="F1421" t="s">
        <v>52</v>
      </c>
      <c r="G1421" t="s">
        <v>31</v>
      </c>
      <c r="H1421">
        <v>5</v>
      </c>
      <c r="I1421" t="s">
        <v>17</v>
      </c>
      <c r="J1421">
        <v>3</v>
      </c>
      <c r="K1421">
        <v>3.4372199999999999</v>
      </c>
      <c r="L1421">
        <v>-76.522499999999994</v>
      </c>
    </row>
    <row r="1422" spans="1:12" x14ac:dyDescent="0.25">
      <c r="A1422" t="s">
        <v>297</v>
      </c>
      <c r="B1422" t="s">
        <v>86</v>
      </c>
      <c r="C1422">
        <v>31300</v>
      </c>
      <c r="D1422">
        <v>0</v>
      </c>
      <c r="E1422" t="s">
        <v>563</v>
      </c>
      <c r="F1422" t="s">
        <v>52</v>
      </c>
      <c r="G1422" t="s">
        <v>91</v>
      </c>
      <c r="H1422">
        <v>3</v>
      </c>
      <c r="I1422" t="s">
        <v>17</v>
      </c>
      <c r="J1422">
        <v>4</v>
      </c>
      <c r="K1422">
        <v>10.968540000000001</v>
      </c>
      <c r="L1422">
        <v>-74.781319999999994</v>
      </c>
    </row>
    <row r="1423" spans="1:12" x14ac:dyDescent="0.25">
      <c r="A1423" t="s">
        <v>82</v>
      </c>
      <c r="B1423" t="s">
        <v>58</v>
      </c>
      <c r="C1423">
        <v>44600</v>
      </c>
      <c r="D1423">
        <v>0</v>
      </c>
      <c r="E1423" t="s">
        <v>931</v>
      </c>
      <c r="F1423" t="s">
        <v>160</v>
      </c>
      <c r="G1423" t="s">
        <v>16</v>
      </c>
      <c r="H1423">
        <v>5</v>
      </c>
      <c r="I1423" t="s">
        <v>146</v>
      </c>
      <c r="J1423">
        <v>1</v>
      </c>
      <c r="K1423">
        <v>4.6097099999999998</v>
      </c>
      <c r="L1423">
        <v>-74.08175</v>
      </c>
    </row>
    <row r="1424" spans="1:12" x14ac:dyDescent="0.25">
      <c r="A1424" t="s">
        <v>85</v>
      </c>
      <c r="B1424" t="s">
        <v>86</v>
      </c>
      <c r="C1424">
        <v>782100</v>
      </c>
      <c r="D1424">
        <v>39800</v>
      </c>
      <c r="E1424" t="s">
        <v>932</v>
      </c>
      <c r="F1424" t="s">
        <v>96</v>
      </c>
      <c r="G1424" t="s">
        <v>16</v>
      </c>
      <c r="H1424">
        <v>5</v>
      </c>
      <c r="I1424" t="s">
        <v>32</v>
      </c>
      <c r="J1424">
        <v>1</v>
      </c>
      <c r="K1424">
        <v>4.6097099999999998</v>
      </c>
      <c r="L1424">
        <v>-74.08175</v>
      </c>
    </row>
    <row r="1425" spans="1:12" x14ac:dyDescent="0.25">
      <c r="A1425" t="s">
        <v>84</v>
      </c>
      <c r="B1425" t="s">
        <v>58</v>
      </c>
      <c r="C1425">
        <v>133300</v>
      </c>
      <c r="D1425">
        <v>5300</v>
      </c>
      <c r="E1425" t="s">
        <v>933</v>
      </c>
      <c r="F1425" t="s">
        <v>93</v>
      </c>
      <c r="G1425" t="s">
        <v>31</v>
      </c>
      <c r="H1425">
        <v>5</v>
      </c>
      <c r="I1425" t="s">
        <v>32</v>
      </c>
      <c r="J1425">
        <v>1</v>
      </c>
      <c r="K1425">
        <v>3.4372199999999999</v>
      </c>
      <c r="L1425">
        <v>-76.522499999999994</v>
      </c>
    </row>
    <row r="1426" spans="1:12" x14ac:dyDescent="0.25">
      <c r="A1426" t="s">
        <v>84</v>
      </c>
      <c r="B1426" t="s">
        <v>58</v>
      </c>
      <c r="C1426">
        <v>208800</v>
      </c>
      <c r="D1426">
        <v>13500</v>
      </c>
      <c r="E1426" t="s">
        <v>614</v>
      </c>
      <c r="F1426" t="s">
        <v>76</v>
      </c>
      <c r="G1426" t="s">
        <v>27</v>
      </c>
      <c r="H1426">
        <v>5</v>
      </c>
      <c r="I1426" t="s">
        <v>17</v>
      </c>
      <c r="J1426">
        <v>2</v>
      </c>
      <c r="K1426">
        <v>10.39972</v>
      </c>
      <c r="L1426">
        <v>-75.514439999999993</v>
      </c>
    </row>
    <row r="1427" spans="1:12" x14ac:dyDescent="0.25">
      <c r="A1427" t="s">
        <v>84</v>
      </c>
      <c r="B1427" t="s">
        <v>58</v>
      </c>
      <c r="C1427">
        <v>132000</v>
      </c>
      <c r="D1427">
        <v>8100</v>
      </c>
      <c r="E1427" t="s">
        <v>512</v>
      </c>
      <c r="F1427" t="s">
        <v>15</v>
      </c>
      <c r="G1427" t="s">
        <v>16</v>
      </c>
      <c r="H1427">
        <v>5</v>
      </c>
      <c r="I1427" t="s">
        <v>32</v>
      </c>
      <c r="J1427">
        <v>1</v>
      </c>
      <c r="K1427">
        <v>4.6097099999999998</v>
      </c>
      <c r="L1427">
        <v>-74.08175</v>
      </c>
    </row>
    <row r="1428" spans="1:12" x14ac:dyDescent="0.25">
      <c r="A1428" t="s">
        <v>68</v>
      </c>
      <c r="B1428" t="s">
        <v>24</v>
      </c>
      <c r="C1428">
        <v>24700</v>
      </c>
      <c r="D1428">
        <v>1700</v>
      </c>
      <c r="E1428" t="s">
        <v>934</v>
      </c>
      <c r="F1428" t="s">
        <v>52</v>
      </c>
      <c r="G1428" t="s">
        <v>16</v>
      </c>
      <c r="H1428">
        <v>3</v>
      </c>
      <c r="I1428" t="s">
        <v>17</v>
      </c>
      <c r="J1428">
        <v>2</v>
      </c>
      <c r="K1428">
        <v>4.6097099999999998</v>
      </c>
      <c r="L1428">
        <v>-74.08175</v>
      </c>
    </row>
    <row r="1429" spans="1:12" x14ac:dyDescent="0.25">
      <c r="A1429" t="s">
        <v>23</v>
      </c>
      <c r="B1429" t="s">
        <v>24</v>
      </c>
      <c r="C1429">
        <v>245800</v>
      </c>
      <c r="D1429">
        <v>13800</v>
      </c>
      <c r="E1429" t="s">
        <v>935</v>
      </c>
      <c r="F1429" t="s">
        <v>15</v>
      </c>
      <c r="G1429" t="s">
        <v>31</v>
      </c>
      <c r="H1429">
        <v>5</v>
      </c>
      <c r="I1429" t="s">
        <v>17</v>
      </c>
      <c r="J1429">
        <v>4</v>
      </c>
      <c r="K1429">
        <v>3.4372199999999999</v>
      </c>
      <c r="L1429">
        <v>-76.522499999999994</v>
      </c>
    </row>
    <row r="1430" spans="1:12" x14ac:dyDescent="0.25">
      <c r="A1430" t="s">
        <v>297</v>
      </c>
      <c r="B1430" t="s">
        <v>86</v>
      </c>
      <c r="C1430">
        <v>52700</v>
      </c>
      <c r="D1430">
        <v>3000</v>
      </c>
      <c r="E1430" t="s">
        <v>855</v>
      </c>
      <c r="F1430" t="s">
        <v>26</v>
      </c>
      <c r="G1430" t="s">
        <v>22</v>
      </c>
      <c r="H1430">
        <v>1</v>
      </c>
      <c r="I1430" t="s">
        <v>17</v>
      </c>
      <c r="J1430">
        <v>1</v>
      </c>
      <c r="K1430">
        <v>6.2518399999999996</v>
      </c>
      <c r="L1430">
        <v>-75.563590000000005</v>
      </c>
    </row>
    <row r="1431" spans="1:12" x14ac:dyDescent="0.25">
      <c r="A1431" t="s">
        <v>67</v>
      </c>
      <c r="B1431" t="s">
        <v>62</v>
      </c>
      <c r="C1431">
        <v>58100</v>
      </c>
      <c r="D1431">
        <v>3300</v>
      </c>
      <c r="E1431" t="s">
        <v>936</v>
      </c>
      <c r="F1431" t="s">
        <v>88</v>
      </c>
      <c r="G1431" t="s">
        <v>22</v>
      </c>
      <c r="H1431">
        <v>5</v>
      </c>
      <c r="I1431" t="s">
        <v>17</v>
      </c>
      <c r="J1431">
        <v>6</v>
      </c>
      <c r="K1431">
        <v>6.2518399999999996</v>
      </c>
      <c r="L1431">
        <v>-75.563590000000005</v>
      </c>
    </row>
    <row r="1432" spans="1:12" x14ac:dyDescent="0.25">
      <c r="A1432" t="s">
        <v>214</v>
      </c>
      <c r="B1432" t="s">
        <v>19</v>
      </c>
      <c r="C1432">
        <v>208300</v>
      </c>
      <c r="D1432">
        <v>9300</v>
      </c>
      <c r="E1432" t="s">
        <v>293</v>
      </c>
      <c r="F1432" t="s">
        <v>96</v>
      </c>
      <c r="G1432" t="s">
        <v>16</v>
      </c>
      <c r="H1432">
        <v>4</v>
      </c>
      <c r="I1432" t="s">
        <v>17</v>
      </c>
      <c r="J1432">
        <v>3</v>
      </c>
      <c r="K1432">
        <v>4.6097099999999998</v>
      </c>
      <c r="L1432">
        <v>-74.08175</v>
      </c>
    </row>
    <row r="1433" spans="1:12" x14ac:dyDescent="0.25">
      <c r="A1433" t="s">
        <v>144</v>
      </c>
      <c r="B1433" t="s">
        <v>65</v>
      </c>
      <c r="C1433">
        <v>76700</v>
      </c>
      <c r="D1433">
        <v>6500</v>
      </c>
      <c r="E1433" t="s">
        <v>905</v>
      </c>
      <c r="F1433" t="s">
        <v>76</v>
      </c>
      <c r="G1433" t="s">
        <v>22</v>
      </c>
      <c r="H1433">
        <v>5</v>
      </c>
      <c r="I1433" t="s">
        <v>17</v>
      </c>
      <c r="J1433">
        <v>1</v>
      </c>
      <c r="K1433">
        <v>6.2518399999999996</v>
      </c>
      <c r="L1433">
        <v>-75.563590000000005</v>
      </c>
    </row>
    <row r="1434" spans="1:12" x14ac:dyDescent="0.25">
      <c r="A1434" t="s">
        <v>184</v>
      </c>
      <c r="B1434" t="s">
        <v>86</v>
      </c>
      <c r="C1434">
        <v>357500</v>
      </c>
      <c r="D1434">
        <v>21400</v>
      </c>
      <c r="E1434" t="s">
        <v>779</v>
      </c>
      <c r="F1434" t="s">
        <v>54</v>
      </c>
      <c r="G1434" t="s">
        <v>22</v>
      </c>
      <c r="H1434">
        <v>5</v>
      </c>
      <c r="I1434" t="s">
        <v>17</v>
      </c>
      <c r="J1434">
        <v>3</v>
      </c>
      <c r="K1434">
        <v>6.2518399999999996</v>
      </c>
      <c r="L1434">
        <v>-75.563590000000005</v>
      </c>
    </row>
    <row r="1435" spans="1:12" x14ac:dyDescent="0.25">
      <c r="A1435" t="s">
        <v>124</v>
      </c>
      <c r="B1435" t="s">
        <v>19</v>
      </c>
      <c r="C1435">
        <v>650200</v>
      </c>
      <c r="D1435">
        <v>32800</v>
      </c>
      <c r="E1435" t="s">
        <v>937</v>
      </c>
      <c r="F1435" t="s">
        <v>35</v>
      </c>
      <c r="G1435" t="s">
        <v>16</v>
      </c>
      <c r="H1435">
        <v>1</v>
      </c>
      <c r="I1435" t="s">
        <v>17</v>
      </c>
      <c r="J1435">
        <v>6</v>
      </c>
      <c r="K1435">
        <v>4.6097099999999998</v>
      </c>
      <c r="L1435">
        <v>-74.08175</v>
      </c>
    </row>
    <row r="1436" spans="1:12" x14ac:dyDescent="0.25">
      <c r="A1436" t="s">
        <v>39</v>
      </c>
      <c r="B1436" t="s">
        <v>24</v>
      </c>
      <c r="C1436">
        <v>45800</v>
      </c>
      <c r="D1436">
        <v>0</v>
      </c>
      <c r="E1436" t="s">
        <v>724</v>
      </c>
      <c r="F1436" t="s">
        <v>88</v>
      </c>
      <c r="G1436" t="s">
        <v>31</v>
      </c>
      <c r="H1436">
        <v>1</v>
      </c>
      <c r="I1436" t="s">
        <v>38</v>
      </c>
      <c r="J1436">
        <v>1</v>
      </c>
      <c r="K1436">
        <v>3.4372199999999999</v>
      </c>
      <c r="L1436">
        <v>-76.522499999999994</v>
      </c>
    </row>
    <row r="1437" spans="1:12" x14ac:dyDescent="0.25">
      <c r="A1437" t="s">
        <v>103</v>
      </c>
      <c r="B1437" t="s">
        <v>13</v>
      </c>
      <c r="C1437">
        <v>349400</v>
      </c>
      <c r="D1437">
        <v>16800</v>
      </c>
      <c r="E1437" t="s">
        <v>689</v>
      </c>
      <c r="F1437" t="s">
        <v>130</v>
      </c>
      <c r="G1437" t="s">
        <v>31</v>
      </c>
      <c r="H1437">
        <v>5</v>
      </c>
      <c r="I1437" t="s">
        <v>17</v>
      </c>
      <c r="J1437">
        <v>1</v>
      </c>
      <c r="K1437">
        <v>3.4372199999999999</v>
      </c>
      <c r="L1437">
        <v>-76.522499999999994</v>
      </c>
    </row>
    <row r="1438" spans="1:12" x14ac:dyDescent="0.25">
      <c r="A1438" t="s">
        <v>135</v>
      </c>
      <c r="B1438" t="s">
        <v>58</v>
      </c>
      <c r="C1438">
        <v>36400</v>
      </c>
      <c r="D1438">
        <v>2100</v>
      </c>
      <c r="E1438" t="s">
        <v>759</v>
      </c>
      <c r="F1438" t="s">
        <v>47</v>
      </c>
      <c r="G1438" t="s">
        <v>16</v>
      </c>
      <c r="H1438">
        <v>1</v>
      </c>
      <c r="I1438" t="s">
        <v>17</v>
      </c>
      <c r="J1438">
        <v>4</v>
      </c>
      <c r="K1438">
        <v>4.6097099999999998</v>
      </c>
      <c r="L1438">
        <v>-74.08175</v>
      </c>
    </row>
    <row r="1439" spans="1:12" x14ac:dyDescent="0.25">
      <c r="A1439" t="s">
        <v>74</v>
      </c>
      <c r="B1439" t="s">
        <v>62</v>
      </c>
      <c r="C1439">
        <v>62600</v>
      </c>
      <c r="D1439">
        <v>3700</v>
      </c>
      <c r="E1439" t="s">
        <v>684</v>
      </c>
      <c r="F1439" t="s">
        <v>93</v>
      </c>
      <c r="G1439" t="s">
        <v>16</v>
      </c>
      <c r="H1439">
        <v>3</v>
      </c>
      <c r="I1439" t="s">
        <v>32</v>
      </c>
      <c r="J1439">
        <v>1</v>
      </c>
      <c r="K1439">
        <v>4.6097099999999998</v>
      </c>
      <c r="L1439">
        <v>-74.08175</v>
      </c>
    </row>
    <row r="1440" spans="1:12" x14ac:dyDescent="0.25">
      <c r="A1440" t="s">
        <v>297</v>
      </c>
      <c r="B1440" t="s">
        <v>86</v>
      </c>
      <c r="C1440">
        <v>70700</v>
      </c>
      <c r="D1440">
        <v>2000</v>
      </c>
      <c r="E1440" t="s">
        <v>873</v>
      </c>
      <c r="F1440" t="s">
        <v>47</v>
      </c>
      <c r="G1440" t="s">
        <v>16</v>
      </c>
      <c r="H1440">
        <v>4</v>
      </c>
      <c r="I1440" t="s">
        <v>17</v>
      </c>
      <c r="J1440">
        <v>5</v>
      </c>
      <c r="K1440">
        <v>4.6097099999999998</v>
      </c>
      <c r="L1440">
        <v>-74.08175</v>
      </c>
    </row>
    <row r="1441" spans="1:12" x14ac:dyDescent="0.25">
      <c r="A1441" t="s">
        <v>155</v>
      </c>
      <c r="B1441" t="s">
        <v>62</v>
      </c>
      <c r="C1441">
        <v>96600</v>
      </c>
      <c r="D1441">
        <v>3300</v>
      </c>
      <c r="E1441" t="s">
        <v>671</v>
      </c>
      <c r="F1441" t="s">
        <v>35</v>
      </c>
      <c r="G1441" t="s">
        <v>22</v>
      </c>
      <c r="H1441">
        <v>3</v>
      </c>
      <c r="I1441" t="s">
        <v>32</v>
      </c>
      <c r="J1441">
        <v>1</v>
      </c>
      <c r="K1441">
        <v>6.2518399999999996</v>
      </c>
      <c r="L1441">
        <v>-75.563590000000005</v>
      </c>
    </row>
    <row r="1442" spans="1:12" x14ac:dyDescent="0.25">
      <c r="A1442" t="s">
        <v>111</v>
      </c>
      <c r="B1442" t="s">
        <v>19</v>
      </c>
      <c r="C1442">
        <v>470800</v>
      </c>
      <c r="D1442">
        <v>28400</v>
      </c>
      <c r="E1442" t="s">
        <v>66</v>
      </c>
      <c r="F1442" t="s">
        <v>76</v>
      </c>
      <c r="G1442" t="s">
        <v>16</v>
      </c>
      <c r="H1442">
        <v>4</v>
      </c>
      <c r="I1442" t="s">
        <v>17</v>
      </c>
      <c r="J1442">
        <v>1</v>
      </c>
      <c r="K1442">
        <v>4.6097099999999998</v>
      </c>
      <c r="L1442">
        <v>-74.08175</v>
      </c>
    </row>
    <row r="1443" spans="1:12" x14ac:dyDescent="0.25">
      <c r="A1443" t="s">
        <v>33</v>
      </c>
      <c r="B1443" t="s">
        <v>19</v>
      </c>
      <c r="C1443">
        <v>372400</v>
      </c>
      <c r="D1443">
        <v>18000</v>
      </c>
      <c r="E1443" t="s">
        <v>307</v>
      </c>
      <c r="F1443" t="s">
        <v>47</v>
      </c>
      <c r="G1443" t="s">
        <v>60</v>
      </c>
      <c r="H1443">
        <v>4</v>
      </c>
      <c r="I1443" t="s">
        <v>17</v>
      </c>
      <c r="J1443">
        <v>5</v>
      </c>
      <c r="K1443">
        <v>4.8133299999999997</v>
      </c>
      <c r="L1443">
        <v>-75.696110000000004</v>
      </c>
    </row>
    <row r="1444" spans="1:12" x14ac:dyDescent="0.25">
      <c r="A1444" t="s">
        <v>164</v>
      </c>
      <c r="B1444" t="s">
        <v>13</v>
      </c>
      <c r="C1444">
        <v>237600</v>
      </c>
      <c r="D1444">
        <v>10800</v>
      </c>
      <c r="E1444" t="s">
        <v>448</v>
      </c>
      <c r="F1444" t="s">
        <v>160</v>
      </c>
      <c r="G1444" t="s">
        <v>22</v>
      </c>
      <c r="H1444">
        <v>4</v>
      </c>
      <c r="I1444" t="s">
        <v>32</v>
      </c>
      <c r="J1444">
        <v>1</v>
      </c>
      <c r="K1444">
        <v>6.2518399999999996</v>
      </c>
      <c r="L1444">
        <v>-75.563590000000005</v>
      </c>
    </row>
    <row r="1445" spans="1:12" x14ac:dyDescent="0.25">
      <c r="A1445" t="s">
        <v>80</v>
      </c>
      <c r="B1445" t="s">
        <v>65</v>
      </c>
      <c r="C1445">
        <v>44400</v>
      </c>
      <c r="D1445">
        <v>2800</v>
      </c>
      <c r="E1445" t="s">
        <v>260</v>
      </c>
      <c r="F1445" t="s">
        <v>35</v>
      </c>
      <c r="G1445" t="s">
        <v>31</v>
      </c>
      <c r="H1445">
        <v>5</v>
      </c>
      <c r="I1445" t="s">
        <v>17</v>
      </c>
      <c r="J1445">
        <v>1</v>
      </c>
      <c r="K1445">
        <v>3.4372199999999999</v>
      </c>
      <c r="L1445">
        <v>-76.522499999999994</v>
      </c>
    </row>
    <row r="1446" spans="1:12" x14ac:dyDescent="0.25">
      <c r="A1446" t="s">
        <v>184</v>
      </c>
      <c r="B1446" t="s">
        <v>86</v>
      </c>
      <c r="C1446">
        <v>191000</v>
      </c>
      <c r="D1446">
        <v>8400</v>
      </c>
      <c r="E1446" t="s">
        <v>938</v>
      </c>
      <c r="F1446" t="s">
        <v>130</v>
      </c>
      <c r="G1446" t="s">
        <v>16</v>
      </c>
      <c r="H1446">
        <v>5</v>
      </c>
      <c r="I1446" t="s">
        <v>17</v>
      </c>
      <c r="J1446">
        <v>6</v>
      </c>
      <c r="K1446">
        <v>4.6097099999999998</v>
      </c>
      <c r="L1446">
        <v>-74.08175</v>
      </c>
    </row>
    <row r="1447" spans="1:12" x14ac:dyDescent="0.25">
      <c r="A1447" t="s">
        <v>111</v>
      </c>
      <c r="B1447" t="s">
        <v>19</v>
      </c>
      <c r="C1447">
        <v>520000</v>
      </c>
      <c r="D1447">
        <v>28100</v>
      </c>
      <c r="E1447" t="s">
        <v>761</v>
      </c>
      <c r="F1447" t="s">
        <v>130</v>
      </c>
      <c r="G1447" t="s">
        <v>22</v>
      </c>
      <c r="H1447">
        <v>3</v>
      </c>
      <c r="I1447" t="s">
        <v>38</v>
      </c>
      <c r="J1447">
        <v>1</v>
      </c>
      <c r="K1447">
        <v>6.2518399999999996</v>
      </c>
      <c r="L1447">
        <v>-75.563590000000005</v>
      </c>
    </row>
    <row r="1448" spans="1:12" x14ac:dyDescent="0.25">
      <c r="A1448" t="s">
        <v>50</v>
      </c>
      <c r="B1448" t="s">
        <v>29</v>
      </c>
      <c r="C1448">
        <v>1917100</v>
      </c>
      <c r="D1448">
        <v>102300</v>
      </c>
      <c r="E1448" t="s">
        <v>851</v>
      </c>
      <c r="F1448" t="s">
        <v>35</v>
      </c>
      <c r="G1448" t="s">
        <v>16</v>
      </c>
      <c r="H1448">
        <v>5</v>
      </c>
      <c r="I1448" t="s">
        <v>17</v>
      </c>
      <c r="J1448">
        <v>2</v>
      </c>
      <c r="K1448">
        <v>4.6097099999999998</v>
      </c>
      <c r="L1448">
        <v>-74.08175</v>
      </c>
    </row>
    <row r="1449" spans="1:12" x14ac:dyDescent="0.25">
      <c r="A1449" t="s">
        <v>61</v>
      </c>
      <c r="B1449" t="s">
        <v>62</v>
      </c>
      <c r="C1449">
        <v>573300</v>
      </c>
      <c r="D1449">
        <v>31000</v>
      </c>
      <c r="E1449" t="s">
        <v>415</v>
      </c>
      <c r="F1449" t="s">
        <v>130</v>
      </c>
      <c r="G1449" t="s">
        <v>16</v>
      </c>
      <c r="H1449">
        <v>5</v>
      </c>
      <c r="I1449" t="s">
        <v>17</v>
      </c>
      <c r="J1449">
        <v>2</v>
      </c>
      <c r="K1449">
        <v>4.6097099999999998</v>
      </c>
      <c r="L1449">
        <v>-74.08175</v>
      </c>
    </row>
    <row r="1450" spans="1:12" x14ac:dyDescent="0.25">
      <c r="A1450" t="s">
        <v>103</v>
      </c>
      <c r="B1450" t="s">
        <v>13</v>
      </c>
      <c r="C1450">
        <v>289000</v>
      </c>
      <c r="D1450">
        <v>17800</v>
      </c>
      <c r="E1450" t="s">
        <v>398</v>
      </c>
      <c r="F1450" t="s">
        <v>35</v>
      </c>
      <c r="G1450" t="s">
        <v>16</v>
      </c>
      <c r="H1450">
        <v>5</v>
      </c>
      <c r="I1450" t="s">
        <v>17</v>
      </c>
      <c r="J1450">
        <v>3</v>
      </c>
      <c r="K1450">
        <v>4.6097099999999998</v>
      </c>
      <c r="L1450">
        <v>-74.08175</v>
      </c>
    </row>
    <row r="1451" spans="1:12" x14ac:dyDescent="0.25">
      <c r="A1451" t="s">
        <v>18</v>
      </c>
      <c r="B1451" t="s">
        <v>19</v>
      </c>
      <c r="C1451">
        <v>342100</v>
      </c>
      <c r="D1451">
        <v>16400</v>
      </c>
      <c r="E1451" t="s">
        <v>939</v>
      </c>
      <c r="F1451" t="s">
        <v>15</v>
      </c>
      <c r="G1451" t="s">
        <v>31</v>
      </c>
      <c r="H1451">
        <v>3</v>
      </c>
      <c r="I1451" t="s">
        <v>17</v>
      </c>
      <c r="J1451">
        <v>8</v>
      </c>
      <c r="K1451">
        <v>3.4372199999999999</v>
      </c>
      <c r="L1451">
        <v>-76.522499999999994</v>
      </c>
    </row>
    <row r="1452" spans="1:12" x14ac:dyDescent="0.25">
      <c r="A1452" t="s">
        <v>135</v>
      </c>
      <c r="B1452" t="s">
        <v>58</v>
      </c>
      <c r="C1452">
        <v>27500</v>
      </c>
      <c r="D1452">
        <v>0</v>
      </c>
      <c r="E1452" t="s">
        <v>488</v>
      </c>
      <c r="F1452" t="s">
        <v>35</v>
      </c>
      <c r="G1452" t="s">
        <v>22</v>
      </c>
      <c r="H1452">
        <v>1</v>
      </c>
      <c r="I1452" t="s">
        <v>17</v>
      </c>
      <c r="J1452">
        <v>3</v>
      </c>
      <c r="K1452">
        <v>6.2518399999999996</v>
      </c>
      <c r="L1452">
        <v>-75.563590000000005</v>
      </c>
    </row>
    <row r="1453" spans="1:12" x14ac:dyDescent="0.25">
      <c r="A1453" t="s">
        <v>41</v>
      </c>
      <c r="B1453" t="s">
        <v>29</v>
      </c>
      <c r="C1453">
        <v>1498500</v>
      </c>
      <c r="D1453">
        <v>80000</v>
      </c>
      <c r="E1453" t="s">
        <v>940</v>
      </c>
      <c r="F1453" t="s">
        <v>47</v>
      </c>
      <c r="G1453" t="s">
        <v>27</v>
      </c>
      <c r="H1453">
        <v>5</v>
      </c>
      <c r="I1453" t="s">
        <v>17</v>
      </c>
      <c r="J1453">
        <v>2</v>
      </c>
      <c r="K1453">
        <v>10.39972</v>
      </c>
      <c r="L1453">
        <v>-75.514439999999993</v>
      </c>
    </row>
    <row r="1454" spans="1:12" x14ac:dyDescent="0.25">
      <c r="A1454" t="s">
        <v>204</v>
      </c>
      <c r="B1454" t="s">
        <v>13</v>
      </c>
      <c r="C1454">
        <v>142000</v>
      </c>
      <c r="D1454">
        <v>8200</v>
      </c>
      <c r="E1454" t="s">
        <v>504</v>
      </c>
      <c r="F1454" t="s">
        <v>76</v>
      </c>
      <c r="G1454" t="s">
        <v>16</v>
      </c>
      <c r="H1454">
        <v>4</v>
      </c>
      <c r="I1454" t="s">
        <v>32</v>
      </c>
      <c r="J1454">
        <v>1</v>
      </c>
      <c r="K1454">
        <v>4.6097099999999998</v>
      </c>
      <c r="L1454">
        <v>-74.08175</v>
      </c>
    </row>
    <row r="1455" spans="1:12" x14ac:dyDescent="0.25">
      <c r="A1455" t="s">
        <v>55</v>
      </c>
      <c r="B1455" t="s">
        <v>13</v>
      </c>
      <c r="C1455">
        <v>46100</v>
      </c>
      <c r="D1455">
        <v>0</v>
      </c>
      <c r="E1455" t="s">
        <v>557</v>
      </c>
      <c r="F1455" t="s">
        <v>43</v>
      </c>
      <c r="G1455" t="s">
        <v>22</v>
      </c>
      <c r="H1455">
        <v>5</v>
      </c>
      <c r="I1455" t="s">
        <v>32</v>
      </c>
      <c r="J1455">
        <v>1</v>
      </c>
      <c r="K1455">
        <v>6.2518399999999996</v>
      </c>
      <c r="L1455">
        <v>-75.563590000000005</v>
      </c>
    </row>
    <row r="1456" spans="1:12" x14ac:dyDescent="0.25">
      <c r="A1456" t="s">
        <v>105</v>
      </c>
      <c r="B1456" t="s">
        <v>19</v>
      </c>
      <c r="C1456">
        <v>262900</v>
      </c>
      <c r="D1456">
        <v>12200</v>
      </c>
      <c r="E1456" t="s">
        <v>633</v>
      </c>
      <c r="F1456" t="s">
        <v>47</v>
      </c>
      <c r="G1456" t="s">
        <v>31</v>
      </c>
      <c r="H1456">
        <v>5</v>
      </c>
      <c r="I1456" t="s">
        <v>17</v>
      </c>
      <c r="J1456">
        <v>1</v>
      </c>
      <c r="K1456">
        <v>3.4372199999999999</v>
      </c>
      <c r="L1456">
        <v>-76.522499999999994</v>
      </c>
    </row>
    <row r="1457" spans="1:12" x14ac:dyDescent="0.25">
      <c r="A1457" t="s">
        <v>144</v>
      </c>
      <c r="B1457" t="s">
        <v>65</v>
      </c>
      <c r="C1457">
        <v>63900</v>
      </c>
      <c r="D1457">
        <v>3900</v>
      </c>
      <c r="E1457" t="s">
        <v>869</v>
      </c>
      <c r="F1457" t="s">
        <v>76</v>
      </c>
      <c r="G1457" t="s">
        <v>16</v>
      </c>
      <c r="H1457">
        <v>4</v>
      </c>
      <c r="I1457" t="s">
        <v>17</v>
      </c>
      <c r="J1457">
        <v>3</v>
      </c>
      <c r="K1457">
        <v>4.6097099999999998</v>
      </c>
      <c r="L1457">
        <v>-74.08175</v>
      </c>
    </row>
    <row r="1458" spans="1:12" x14ac:dyDescent="0.25">
      <c r="A1458" t="s">
        <v>67</v>
      </c>
      <c r="B1458" t="s">
        <v>62</v>
      </c>
      <c r="C1458">
        <v>44600</v>
      </c>
      <c r="D1458">
        <v>4800</v>
      </c>
      <c r="E1458" t="s">
        <v>941</v>
      </c>
      <c r="F1458" t="s">
        <v>15</v>
      </c>
      <c r="G1458" t="s">
        <v>91</v>
      </c>
      <c r="H1458">
        <v>1</v>
      </c>
      <c r="I1458" t="s">
        <v>38</v>
      </c>
      <c r="J1458">
        <v>1</v>
      </c>
      <c r="K1458">
        <v>10.968540000000001</v>
      </c>
      <c r="L1458">
        <v>-74.781319999999994</v>
      </c>
    </row>
    <row r="1459" spans="1:12" x14ac:dyDescent="0.25">
      <c r="A1459" t="s">
        <v>55</v>
      </c>
      <c r="B1459" t="s">
        <v>13</v>
      </c>
      <c r="C1459">
        <v>130300</v>
      </c>
      <c r="D1459">
        <v>7200</v>
      </c>
      <c r="E1459" t="s">
        <v>942</v>
      </c>
      <c r="F1459" t="s">
        <v>88</v>
      </c>
      <c r="G1459" t="s">
        <v>16</v>
      </c>
      <c r="H1459">
        <v>5</v>
      </c>
      <c r="I1459" t="s">
        <v>32</v>
      </c>
      <c r="J1459">
        <v>1</v>
      </c>
      <c r="K1459">
        <v>4.6097099999999998</v>
      </c>
      <c r="L1459">
        <v>-74.08175</v>
      </c>
    </row>
    <row r="1460" spans="1:12" x14ac:dyDescent="0.25">
      <c r="A1460" t="s">
        <v>135</v>
      </c>
      <c r="B1460" t="s">
        <v>58</v>
      </c>
      <c r="C1460">
        <v>36900</v>
      </c>
      <c r="D1460">
        <v>2500</v>
      </c>
      <c r="E1460" t="s">
        <v>914</v>
      </c>
      <c r="F1460" t="s">
        <v>35</v>
      </c>
      <c r="G1460" t="s">
        <v>126</v>
      </c>
      <c r="H1460">
        <v>5</v>
      </c>
      <c r="I1460" t="s">
        <v>32</v>
      </c>
      <c r="J1460">
        <v>1</v>
      </c>
      <c r="K1460">
        <v>7.89391</v>
      </c>
      <c r="L1460">
        <v>-72.507819999999995</v>
      </c>
    </row>
    <row r="1461" spans="1:12" x14ac:dyDescent="0.25">
      <c r="A1461" t="s">
        <v>89</v>
      </c>
      <c r="B1461" t="s">
        <v>62</v>
      </c>
      <c r="C1461">
        <v>19300</v>
      </c>
      <c r="D1461">
        <v>7800</v>
      </c>
      <c r="E1461" t="s">
        <v>890</v>
      </c>
      <c r="F1461" t="s">
        <v>15</v>
      </c>
      <c r="G1461" t="s">
        <v>60</v>
      </c>
      <c r="H1461">
        <v>4</v>
      </c>
      <c r="I1461" t="s">
        <v>17</v>
      </c>
      <c r="J1461">
        <v>10</v>
      </c>
      <c r="K1461">
        <v>4.8133299999999997</v>
      </c>
      <c r="L1461">
        <v>-75.696110000000004</v>
      </c>
    </row>
    <row r="1462" spans="1:12" x14ac:dyDescent="0.25">
      <c r="A1462" t="s">
        <v>82</v>
      </c>
      <c r="B1462" t="s">
        <v>58</v>
      </c>
      <c r="C1462">
        <v>35700</v>
      </c>
      <c r="D1462">
        <v>0</v>
      </c>
      <c r="E1462" t="s">
        <v>513</v>
      </c>
      <c r="F1462" t="s">
        <v>54</v>
      </c>
      <c r="G1462" t="s">
        <v>16</v>
      </c>
      <c r="H1462">
        <v>5</v>
      </c>
      <c r="I1462" t="s">
        <v>17</v>
      </c>
      <c r="J1462">
        <v>2</v>
      </c>
      <c r="K1462">
        <v>4.6097099999999998</v>
      </c>
      <c r="L1462">
        <v>-74.08175</v>
      </c>
    </row>
    <row r="1463" spans="1:12" x14ac:dyDescent="0.25">
      <c r="A1463" t="s">
        <v>64</v>
      </c>
      <c r="B1463" t="s">
        <v>65</v>
      </c>
      <c r="C1463">
        <v>48100</v>
      </c>
      <c r="D1463">
        <v>8200</v>
      </c>
      <c r="E1463" t="s">
        <v>229</v>
      </c>
      <c r="F1463" t="s">
        <v>15</v>
      </c>
      <c r="G1463" t="s">
        <v>16</v>
      </c>
      <c r="H1463">
        <v>5</v>
      </c>
      <c r="I1463" t="s">
        <v>17</v>
      </c>
      <c r="J1463">
        <v>8</v>
      </c>
      <c r="K1463">
        <v>4.6097099999999998</v>
      </c>
      <c r="L1463">
        <v>-74.08175</v>
      </c>
    </row>
    <row r="1464" spans="1:12" x14ac:dyDescent="0.25">
      <c r="A1464" t="s">
        <v>266</v>
      </c>
      <c r="B1464" t="s">
        <v>13</v>
      </c>
      <c r="C1464">
        <v>1484800</v>
      </c>
      <c r="D1464">
        <v>77300</v>
      </c>
      <c r="E1464" t="s">
        <v>223</v>
      </c>
      <c r="F1464" t="s">
        <v>15</v>
      </c>
      <c r="G1464" t="s">
        <v>16</v>
      </c>
      <c r="H1464">
        <v>5</v>
      </c>
      <c r="I1464" t="s">
        <v>17</v>
      </c>
      <c r="J1464">
        <v>6</v>
      </c>
      <c r="K1464">
        <v>4.6097099999999998</v>
      </c>
      <c r="L1464">
        <v>-74.08175</v>
      </c>
    </row>
    <row r="1465" spans="1:12" x14ac:dyDescent="0.25">
      <c r="A1465" t="s">
        <v>85</v>
      </c>
      <c r="B1465" t="s">
        <v>86</v>
      </c>
      <c r="C1465">
        <v>720400</v>
      </c>
      <c r="D1465">
        <v>38600</v>
      </c>
      <c r="E1465" t="s">
        <v>943</v>
      </c>
      <c r="F1465" t="s">
        <v>43</v>
      </c>
      <c r="G1465" t="s">
        <v>16</v>
      </c>
      <c r="H1465">
        <v>5</v>
      </c>
      <c r="I1465" t="s">
        <v>17</v>
      </c>
      <c r="J1465">
        <v>2</v>
      </c>
      <c r="K1465">
        <v>4.6097099999999998</v>
      </c>
      <c r="L1465">
        <v>-74.08175</v>
      </c>
    </row>
    <row r="1466" spans="1:12" x14ac:dyDescent="0.25">
      <c r="A1466" t="s">
        <v>118</v>
      </c>
      <c r="B1466" t="s">
        <v>86</v>
      </c>
      <c r="C1466">
        <v>842400</v>
      </c>
      <c r="D1466">
        <v>43000</v>
      </c>
      <c r="E1466" t="s">
        <v>236</v>
      </c>
      <c r="F1466" t="s">
        <v>15</v>
      </c>
      <c r="G1466" t="s">
        <v>16</v>
      </c>
      <c r="H1466">
        <v>5</v>
      </c>
      <c r="I1466" t="s">
        <v>17</v>
      </c>
      <c r="J1466">
        <v>3</v>
      </c>
      <c r="K1466">
        <v>4.6097099999999998</v>
      </c>
      <c r="L1466">
        <v>-74.08175</v>
      </c>
    </row>
    <row r="1467" spans="1:12" x14ac:dyDescent="0.25">
      <c r="A1467" t="s">
        <v>55</v>
      </c>
      <c r="B1467" t="s">
        <v>13</v>
      </c>
      <c r="C1467">
        <v>135300</v>
      </c>
      <c r="D1467">
        <v>7400</v>
      </c>
      <c r="E1467" t="s">
        <v>944</v>
      </c>
      <c r="F1467" t="s">
        <v>93</v>
      </c>
      <c r="G1467" t="s">
        <v>16</v>
      </c>
      <c r="H1467">
        <v>5</v>
      </c>
      <c r="I1467" t="s">
        <v>17</v>
      </c>
      <c r="J1467">
        <v>1</v>
      </c>
      <c r="K1467">
        <v>4.6097099999999998</v>
      </c>
      <c r="L1467">
        <v>-74.08175</v>
      </c>
    </row>
    <row r="1468" spans="1:12" x14ac:dyDescent="0.25">
      <c r="A1468" t="s">
        <v>70</v>
      </c>
      <c r="B1468" t="s">
        <v>13</v>
      </c>
      <c r="C1468">
        <v>2368500</v>
      </c>
      <c r="D1468">
        <v>127200</v>
      </c>
      <c r="E1468" t="s">
        <v>673</v>
      </c>
      <c r="F1468" t="s">
        <v>26</v>
      </c>
      <c r="G1468" t="s">
        <v>16</v>
      </c>
      <c r="H1468">
        <v>1</v>
      </c>
      <c r="I1468" t="s">
        <v>17</v>
      </c>
      <c r="J1468">
        <v>10</v>
      </c>
      <c r="K1468">
        <v>4.6097099999999998</v>
      </c>
      <c r="L1468">
        <v>-74.08175</v>
      </c>
    </row>
    <row r="1469" spans="1:12" x14ac:dyDescent="0.25">
      <c r="A1469" t="s">
        <v>67</v>
      </c>
      <c r="B1469" t="s">
        <v>62</v>
      </c>
      <c r="C1469">
        <v>56000</v>
      </c>
      <c r="D1469">
        <v>1200</v>
      </c>
      <c r="E1469" t="s">
        <v>252</v>
      </c>
      <c r="F1469" t="s">
        <v>47</v>
      </c>
      <c r="G1469" t="s">
        <v>31</v>
      </c>
      <c r="H1469">
        <v>5</v>
      </c>
      <c r="I1469" t="s">
        <v>32</v>
      </c>
      <c r="J1469">
        <v>1</v>
      </c>
      <c r="K1469">
        <v>3.4372199999999999</v>
      </c>
      <c r="L1469">
        <v>-76.522499999999994</v>
      </c>
    </row>
    <row r="1470" spans="1:12" x14ac:dyDescent="0.25">
      <c r="A1470" t="s">
        <v>155</v>
      </c>
      <c r="B1470" t="s">
        <v>62</v>
      </c>
      <c r="C1470">
        <v>104600</v>
      </c>
      <c r="D1470">
        <v>3800</v>
      </c>
      <c r="E1470" t="s">
        <v>945</v>
      </c>
      <c r="F1470" t="s">
        <v>43</v>
      </c>
      <c r="G1470" t="s">
        <v>16</v>
      </c>
      <c r="H1470">
        <v>4</v>
      </c>
      <c r="I1470" t="s">
        <v>17</v>
      </c>
      <c r="J1470">
        <v>3</v>
      </c>
      <c r="K1470">
        <v>4.6097099999999998</v>
      </c>
      <c r="L1470">
        <v>-74.08175</v>
      </c>
    </row>
    <row r="1471" spans="1:12" x14ac:dyDescent="0.25">
      <c r="A1471" t="s">
        <v>219</v>
      </c>
      <c r="B1471" t="s">
        <v>19</v>
      </c>
      <c r="C1471">
        <v>662800</v>
      </c>
      <c r="D1471">
        <v>35500</v>
      </c>
      <c r="E1471" t="s">
        <v>842</v>
      </c>
      <c r="F1471" t="s">
        <v>35</v>
      </c>
      <c r="G1471" t="s">
        <v>31</v>
      </c>
      <c r="H1471">
        <v>5</v>
      </c>
      <c r="I1471" t="s">
        <v>17</v>
      </c>
      <c r="J1471">
        <v>3</v>
      </c>
      <c r="K1471">
        <v>3.4372199999999999</v>
      </c>
      <c r="L1471">
        <v>-76.522499999999994</v>
      </c>
    </row>
    <row r="1472" spans="1:12" x14ac:dyDescent="0.25">
      <c r="A1472" t="s">
        <v>61</v>
      </c>
      <c r="B1472" t="s">
        <v>62</v>
      </c>
      <c r="C1472">
        <v>676400</v>
      </c>
      <c r="D1472">
        <v>36200</v>
      </c>
      <c r="E1472" t="s">
        <v>946</v>
      </c>
      <c r="F1472" t="s">
        <v>15</v>
      </c>
      <c r="G1472" t="s">
        <v>16</v>
      </c>
      <c r="H1472">
        <v>1</v>
      </c>
      <c r="I1472" t="s">
        <v>17</v>
      </c>
      <c r="J1472">
        <v>10</v>
      </c>
      <c r="K1472">
        <v>4.6097099999999998</v>
      </c>
      <c r="L1472">
        <v>-74.08175</v>
      </c>
    </row>
    <row r="1473" spans="1:12" x14ac:dyDescent="0.25">
      <c r="A1473" t="s">
        <v>122</v>
      </c>
      <c r="B1473" t="s">
        <v>29</v>
      </c>
      <c r="C1473">
        <v>762100</v>
      </c>
      <c r="D1473">
        <v>41000</v>
      </c>
      <c r="E1473" t="s">
        <v>331</v>
      </c>
      <c r="F1473" t="s">
        <v>93</v>
      </c>
      <c r="G1473" t="s">
        <v>16</v>
      </c>
      <c r="H1473">
        <v>5</v>
      </c>
      <c r="I1473" t="s">
        <v>17</v>
      </c>
      <c r="J1473">
        <v>4</v>
      </c>
      <c r="K1473">
        <v>4.6097099999999998</v>
      </c>
      <c r="L1473">
        <v>-74.08175</v>
      </c>
    </row>
    <row r="1474" spans="1:12" x14ac:dyDescent="0.25">
      <c r="A1474" t="s">
        <v>135</v>
      </c>
      <c r="B1474" t="s">
        <v>58</v>
      </c>
      <c r="C1474">
        <v>39600</v>
      </c>
      <c r="D1474">
        <v>2300</v>
      </c>
      <c r="E1474" t="s">
        <v>188</v>
      </c>
      <c r="F1474" t="s">
        <v>43</v>
      </c>
      <c r="G1474" t="s">
        <v>60</v>
      </c>
      <c r="H1474">
        <v>2</v>
      </c>
      <c r="I1474" t="s">
        <v>32</v>
      </c>
      <c r="J1474">
        <v>1</v>
      </c>
      <c r="K1474">
        <v>4.8133299999999997</v>
      </c>
      <c r="L1474">
        <v>-75.696110000000004</v>
      </c>
    </row>
    <row r="1475" spans="1:12" x14ac:dyDescent="0.25">
      <c r="A1475" t="s">
        <v>85</v>
      </c>
      <c r="B1475" t="s">
        <v>86</v>
      </c>
      <c r="C1475">
        <v>542800</v>
      </c>
      <c r="D1475">
        <v>31300</v>
      </c>
      <c r="E1475" t="s">
        <v>947</v>
      </c>
      <c r="F1475" t="s">
        <v>52</v>
      </c>
      <c r="G1475" t="s">
        <v>201</v>
      </c>
      <c r="H1475">
        <v>5</v>
      </c>
      <c r="I1475" t="s">
        <v>17</v>
      </c>
      <c r="J1475">
        <v>2</v>
      </c>
      <c r="K1475">
        <v>11.54444</v>
      </c>
      <c r="L1475">
        <v>-72.907219999999995</v>
      </c>
    </row>
    <row r="1476" spans="1:12" x14ac:dyDescent="0.25">
      <c r="A1476" t="s">
        <v>122</v>
      </c>
      <c r="B1476" t="s">
        <v>29</v>
      </c>
      <c r="C1476">
        <v>794200</v>
      </c>
      <c r="D1476">
        <v>43000</v>
      </c>
      <c r="E1476" t="s">
        <v>683</v>
      </c>
      <c r="F1476" t="s">
        <v>26</v>
      </c>
      <c r="G1476" t="s">
        <v>201</v>
      </c>
      <c r="H1476">
        <v>1</v>
      </c>
      <c r="I1476" t="s">
        <v>17</v>
      </c>
      <c r="J1476">
        <v>2</v>
      </c>
      <c r="K1476">
        <v>11.54444</v>
      </c>
      <c r="L1476">
        <v>-72.907219999999995</v>
      </c>
    </row>
    <row r="1477" spans="1:12" x14ac:dyDescent="0.25">
      <c r="A1477" t="s">
        <v>135</v>
      </c>
      <c r="B1477" t="s">
        <v>58</v>
      </c>
      <c r="C1477">
        <v>42600</v>
      </c>
      <c r="D1477">
        <v>2500</v>
      </c>
      <c r="E1477" t="s">
        <v>948</v>
      </c>
      <c r="F1477" t="s">
        <v>52</v>
      </c>
      <c r="G1477" t="s">
        <v>22</v>
      </c>
      <c r="H1477">
        <v>1</v>
      </c>
      <c r="I1477" t="s">
        <v>17</v>
      </c>
      <c r="J1477">
        <v>6</v>
      </c>
      <c r="K1477">
        <v>6.2518399999999996</v>
      </c>
      <c r="L1477">
        <v>-75.563590000000005</v>
      </c>
    </row>
    <row r="1478" spans="1:12" x14ac:dyDescent="0.25">
      <c r="A1478" t="s">
        <v>127</v>
      </c>
      <c r="B1478" t="s">
        <v>13</v>
      </c>
      <c r="C1478">
        <v>1384100</v>
      </c>
      <c r="D1478">
        <v>74400</v>
      </c>
      <c r="E1478" t="s">
        <v>473</v>
      </c>
      <c r="F1478" t="s">
        <v>76</v>
      </c>
      <c r="G1478" t="s">
        <v>22</v>
      </c>
      <c r="H1478">
        <v>5</v>
      </c>
      <c r="I1478" t="s">
        <v>17</v>
      </c>
      <c r="J1478">
        <v>3</v>
      </c>
      <c r="K1478">
        <v>6.2518399999999996</v>
      </c>
      <c r="L1478">
        <v>-75.563590000000005</v>
      </c>
    </row>
    <row r="1479" spans="1:12" x14ac:dyDescent="0.25">
      <c r="A1479" t="s">
        <v>144</v>
      </c>
      <c r="B1479" t="s">
        <v>65</v>
      </c>
      <c r="C1479">
        <v>64400</v>
      </c>
      <c r="D1479">
        <v>1600</v>
      </c>
      <c r="E1479" t="s">
        <v>429</v>
      </c>
      <c r="F1479" t="s">
        <v>130</v>
      </c>
      <c r="G1479" t="s">
        <v>16</v>
      </c>
      <c r="H1479">
        <v>2</v>
      </c>
      <c r="I1479" t="s">
        <v>17</v>
      </c>
      <c r="J1479">
        <v>2</v>
      </c>
      <c r="K1479">
        <v>4.6097099999999998</v>
      </c>
      <c r="L1479">
        <v>-74.08175</v>
      </c>
    </row>
    <row r="1480" spans="1:12" x14ac:dyDescent="0.25">
      <c r="A1480" t="s">
        <v>164</v>
      </c>
      <c r="B1480" t="s">
        <v>13</v>
      </c>
      <c r="C1480">
        <v>95600</v>
      </c>
      <c r="D1480">
        <v>3300</v>
      </c>
      <c r="E1480" t="s">
        <v>503</v>
      </c>
      <c r="F1480" t="s">
        <v>160</v>
      </c>
      <c r="G1480" t="s">
        <v>22</v>
      </c>
      <c r="H1480">
        <v>5</v>
      </c>
      <c r="I1480" t="s">
        <v>17</v>
      </c>
      <c r="J1480">
        <v>1</v>
      </c>
      <c r="K1480">
        <v>6.2518399999999996</v>
      </c>
      <c r="L1480">
        <v>-75.563590000000005</v>
      </c>
    </row>
    <row r="1481" spans="1:12" x14ac:dyDescent="0.25">
      <c r="A1481" t="s">
        <v>74</v>
      </c>
      <c r="B1481" t="s">
        <v>62</v>
      </c>
      <c r="C1481">
        <v>47600</v>
      </c>
      <c r="D1481">
        <v>2700</v>
      </c>
      <c r="E1481" t="s">
        <v>949</v>
      </c>
      <c r="F1481" t="s">
        <v>76</v>
      </c>
      <c r="G1481" t="s">
        <v>16</v>
      </c>
      <c r="H1481">
        <v>5</v>
      </c>
      <c r="I1481" t="s">
        <v>17</v>
      </c>
      <c r="J1481">
        <v>1</v>
      </c>
      <c r="K1481">
        <v>4.6097099999999998</v>
      </c>
      <c r="L1481">
        <v>-74.08175</v>
      </c>
    </row>
    <row r="1482" spans="1:12" x14ac:dyDescent="0.25">
      <c r="A1482" t="s">
        <v>55</v>
      </c>
      <c r="B1482" t="s">
        <v>13</v>
      </c>
      <c r="C1482">
        <v>118500</v>
      </c>
      <c r="D1482">
        <v>4500</v>
      </c>
      <c r="E1482" t="s">
        <v>950</v>
      </c>
      <c r="F1482" t="s">
        <v>21</v>
      </c>
      <c r="G1482" t="s">
        <v>16</v>
      </c>
      <c r="H1482">
        <v>1</v>
      </c>
      <c r="I1482" t="s">
        <v>17</v>
      </c>
      <c r="J1482">
        <v>6</v>
      </c>
      <c r="K1482">
        <v>4.6097099999999998</v>
      </c>
      <c r="L1482">
        <v>-74.08175</v>
      </c>
    </row>
    <row r="1483" spans="1:12" x14ac:dyDescent="0.25">
      <c r="A1483" t="s">
        <v>74</v>
      </c>
      <c r="B1483" t="s">
        <v>62</v>
      </c>
      <c r="C1483">
        <v>26900</v>
      </c>
      <c r="D1483">
        <v>1800</v>
      </c>
      <c r="E1483" t="s">
        <v>520</v>
      </c>
      <c r="F1483" t="s">
        <v>21</v>
      </c>
      <c r="G1483" t="s">
        <v>22</v>
      </c>
      <c r="H1483">
        <v>5</v>
      </c>
      <c r="I1483" t="s">
        <v>32</v>
      </c>
      <c r="J1483">
        <v>1</v>
      </c>
      <c r="K1483">
        <v>6.2518399999999996</v>
      </c>
      <c r="L1483">
        <v>-75.563590000000005</v>
      </c>
    </row>
    <row r="1484" spans="1:12" x14ac:dyDescent="0.25">
      <c r="A1484" t="s">
        <v>214</v>
      </c>
      <c r="B1484" t="s">
        <v>19</v>
      </c>
      <c r="C1484">
        <v>197500</v>
      </c>
      <c r="D1484">
        <v>17300</v>
      </c>
      <c r="E1484" t="s">
        <v>87</v>
      </c>
      <c r="F1484" t="s">
        <v>130</v>
      </c>
      <c r="G1484" t="s">
        <v>141</v>
      </c>
      <c r="H1484">
        <v>5</v>
      </c>
      <c r="I1484" t="s">
        <v>32</v>
      </c>
      <c r="J1484">
        <v>1</v>
      </c>
      <c r="K1484">
        <v>5.0688899999999997</v>
      </c>
      <c r="L1484">
        <v>-75.517380000000003</v>
      </c>
    </row>
    <row r="1485" spans="1:12" x14ac:dyDescent="0.25">
      <c r="A1485" t="s">
        <v>122</v>
      </c>
      <c r="B1485" t="s">
        <v>29</v>
      </c>
      <c r="C1485">
        <v>1302600</v>
      </c>
      <c r="D1485">
        <v>70000</v>
      </c>
      <c r="E1485" t="s">
        <v>951</v>
      </c>
      <c r="F1485" t="s">
        <v>26</v>
      </c>
      <c r="G1485" t="s">
        <v>16</v>
      </c>
      <c r="H1485">
        <v>1</v>
      </c>
      <c r="I1485" t="s">
        <v>17</v>
      </c>
      <c r="J1485">
        <v>3</v>
      </c>
      <c r="K1485">
        <v>4.6097099999999998</v>
      </c>
      <c r="L1485">
        <v>-74.08175</v>
      </c>
    </row>
    <row r="1486" spans="1:12" x14ac:dyDescent="0.25">
      <c r="A1486" t="s">
        <v>214</v>
      </c>
      <c r="B1486" t="s">
        <v>19</v>
      </c>
      <c r="C1486">
        <v>156900</v>
      </c>
      <c r="D1486">
        <v>9000</v>
      </c>
      <c r="E1486" t="s">
        <v>370</v>
      </c>
      <c r="F1486" t="s">
        <v>21</v>
      </c>
      <c r="G1486" t="s">
        <v>60</v>
      </c>
      <c r="H1486">
        <v>4</v>
      </c>
      <c r="I1486" t="s">
        <v>32</v>
      </c>
      <c r="J1486">
        <v>1</v>
      </c>
      <c r="K1486">
        <v>4.8133299999999997</v>
      </c>
      <c r="L1486">
        <v>-75.696110000000004</v>
      </c>
    </row>
    <row r="1487" spans="1:12" x14ac:dyDescent="0.25">
      <c r="A1487" t="s">
        <v>39</v>
      </c>
      <c r="B1487" t="s">
        <v>24</v>
      </c>
      <c r="C1487">
        <v>50100</v>
      </c>
      <c r="D1487">
        <v>3100</v>
      </c>
      <c r="E1487" t="s">
        <v>25</v>
      </c>
      <c r="F1487" t="s">
        <v>96</v>
      </c>
      <c r="G1487" t="s">
        <v>22</v>
      </c>
      <c r="H1487">
        <v>1</v>
      </c>
      <c r="I1487" t="s">
        <v>38</v>
      </c>
      <c r="J1487">
        <v>1</v>
      </c>
      <c r="K1487">
        <v>6.2518399999999996</v>
      </c>
      <c r="L1487">
        <v>-75.563590000000005</v>
      </c>
    </row>
    <row r="1488" spans="1:12" x14ac:dyDescent="0.25">
      <c r="A1488" t="s">
        <v>70</v>
      </c>
      <c r="B1488" t="s">
        <v>13</v>
      </c>
      <c r="C1488">
        <v>2587400</v>
      </c>
      <c r="D1488">
        <v>138400</v>
      </c>
      <c r="E1488" t="s">
        <v>952</v>
      </c>
      <c r="F1488" t="s">
        <v>21</v>
      </c>
      <c r="G1488" t="s">
        <v>16</v>
      </c>
      <c r="H1488">
        <v>5</v>
      </c>
      <c r="I1488" t="s">
        <v>32</v>
      </c>
      <c r="J1488">
        <v>1</v>
      </c>
      <c r="K1488">
        <v>4.6097099999999998</v>
      </c>
      <c r="L1488">
        <v>-74.08175</v>
      </c>
    </row>
    <row r="1489" spans="1:12" x14ac:dyDescent="0.25">
      <c r="A1489" t="s">
        <v>36</v>
      </c>
      <c r="B1489" t="s">
        <v>24</v>
      </c>
      <c r="C1489">
        <v>25900</v>
      </c>
      <c r="D1489">
        <v>0</v>
      </c>
      <c r="E1489" t="s">
        <v>953</v>
      </c>
      <c r="F1489" t="s">
        <v>130</v>
      </c>
      <c r="G1489" t="s">
        <v>16</v>
      </c>
      <c r="H1489">
        <v>5</v>
      </c>
      <c r="I1489" t="s">
        <v>17</v>
      </c>
      <c r="J1489">
        <v>10</v>
      </c>
      <c r="K1489">
        <v>4.6097099999999998</v>
      </c>
      <c r="L1489">
        <v>-74.08175</v>
      </c>
    </row>
    <row r="1490" spans="1:12" x14ac:dyDescent="0.25">
      <c r="A1490" t="s">
        <v>41</v>
      </c>
      <c r="B1490" t="s">
        <v>29</v>
      </c>
      <c r="C1490">
        <v>1345200</v>
      </c>
      <c r="D1490">
        <v>72300</v>
      </c>
      <c r="E1490" t="s">
        <v>954</v>
      </c>
      <c r="F1490" t="s">
        <v>26</v>
      </c>
      <c r="G1490" t="s">
        <v>16</v>
      </c>
      <c r="H1490">
        <v>4</v>
      </c>
      <c r="I1490" t="s">
        <v>17</v>
      </c>
      <c r="J1490">
        <v>3</v>
      </c>
      <c r="K1490">
        <v>4.6097099999999998</v>
      </c>
      <c r="L1490">
        <v>-74.08175</v>
      </c>
    </row>
    <row r="1491" spans="1:12" x14ac:dyDescent="0.25">
      <c r="A1491" t="s">
        <v>41</v>
      </c>
      <c r="B1491" t="s">
        <v>29</v>
      </c>
      <c r="C1491">
        <v>1495300</v>
      </c>
      <c r="D1491">
        <v>77800</v>
      </c>
      <c r="E1491" t="s">
        <v>803</v>
      </c>
      <c r="F1491" t="s">
        <v>35</v>
      </c>
      <c r="G1491" t="s">
        <v>16</v>
      </c>
      <c r="H1491">
        <v>4</v>
      </c>
      <c r="I1491" t="s">
        <v>17</v>
      </c>
      <c r="J1491">
        <v>1</v>
      </c>
      <c r="K1491">
        <v>4.6097099999999998</v>
      </c>
      <c r="L1491">
        <v>-74.08175</v>
      </c>
    </row>
    <row r="1492" spans="1:12" x14ac:dyDescent="0.25">
      <c r="A1492" t="s">
        <v>122</v>
      </c>
      <c r="B1492" t="s">
        <v>29</v>
      </c>
      <c r="C1492">
        <v>1340300</v>
      </c>
      <c r="D1492">
        <v>71800</v>
      </c>
      <c r="E1492" t="s">
        <v>445</v>
      </c>
      <c r="F1492" t="s">
        <v>26</v>
      </c>
      <c r="G1492" t="s">
        <v>31</v>
      </c>
      <c r="H1492">
        <v>2</v>
      </c>
      <c r="I1492" t="s">
        <v>17</v>
      </c>
      <c r="J1492">
        <v>6</v>
      </c>
      <c r="K1492">
        <v>3.4372199999999999</v>
      </c>
      <c r="L1492">
        <v>-76.522499999999994</v>
      </c>
    </row>
    <row r="1493" spans="1:12" x14ac:dyDescent="0.25">
      <c r="A1493" t="s">
        <v>61</v>
      </c>
      <c r="B1493" t="s">
        <v>62</v>
      </c>
      <c r="C1493">
        <v>516600</v>
      </c>
      <c r="D1493">
        <v>33400</v>
      </c>
      <c r="E1493" t="s">
        <v>955</v>
      </c>
      <c r="F1493" t="s">
        <v>47</v>
      </c>
      <c r="G1493" t="s">
        <v>141</v>
      </c>
      <c r="H1493">
        <v>4</v>
      </c>
      <c r="I1493" t="s">
        <v>17</v>
      </c>
      <c r="J1493">
        <v>3</v>
      </c>
      <c r="K1493">
        <v>5.0688899999999997</v>
      </c>
      <c r="L1493">
        <v>-75.517380000000003</v>
      </c>
    </row>
    <row r="1494" spans="1:12" x14ac:dyDescent="0.25">
      <c r="A1494" t="s">
        <v>219</v>
      </c>
      <c r="B1494" t="s">
        <v>19</v>
      </c>
      <c r="C1494">
        <v>480900</v>
      </c>
      <c r="D1494">
        <v>23800</v>
      </c>
      <c r="E1494" t="s">
        <v>956</v>
      </c>
      <c r="F1494" t="s">
        <v>160</v>
      </c>
      <c r="G1494" t="s">
        <v>60</v>
      </c>
      <c r="H1494">
        <v>4</v>
      </c>
      <c r="I1494" t="s">
        <v>32</v>
      </c>
      <c r="J1494">
        <v>1</v>
      </c>
      <c r="K1494">
        <v>4.8133299999999997</v>
      </c>
      <c r="L1494">
        <v>-75.696110000000004</v>
      </c>
    </row>
    <row r="1495" spans="1:12" x14ac:dyDescent="0.25">
      <c r="A1495" t="s">
        <v>48</v>
      </c>
      <c r="B1495" t="s">
        <v>24</v>
      </c>
      <c r="C1495">
        <v>61700</v>
      </c>
      <c r="D1495">
        <v>1500</v>
      </c>
      <c r="E1495" t="s">
        <v>834</v>
      </c>
      <c r="F1495" t="s">
        <v>15</v>
      </c>
      <c r="G1495" t="s">
        <v>16</v>
      </c>
      <c r="H1495">
        <v>3</v>
      </c>
      <c r="I1495" t="s">
        <v>17</v>
      </c>
      <c r="J1495">
        <v>1</v>
      </c>
      <c r="K1495">
        <v>4.6097099999999998</v>
      </c>
      <c r="L1495">
        <v>-74.08175</v>
      </c>
    </row>
    <row r="1496" spans="1:12" x14ac:dyDescent="0.25">
      <c r="A1496" t="s">
        <v>78</v>
      </c>
      <c r="B1496" t="s">
        <v>19</v>
      </c>
      <c r="C1496">
        <v>282600</v>
      </c>
      <c r="D1496">
        <v>15400</v>
      </c>
      <c r="E1496" t="s">
        <v>957</v>
      </c>
      <c r="F1496" t="s">
        <v>54</v>
      </c>
      <c r="G1496" t="s">
        <v>91</v>
      </c>
      <c r="H1496">
        <v>5</v>
      </c>
      <c r="I1496" t="s">
        <v>32</v>
      </c>
      <c r="J1496">
        <v>1</v>
      </c>
      <c r="K1496">
        <v>10.968540000000001</v>
      </c>
      <c r="L1496">
        <v>-74.781319999999994</v>
      </c>
    </row>
    <row r="1497" spans="1:12" x14ac:dyDescent="0.25">
      <c r="A1497" t="s">
        <v>105</v>
      </c>
      <c r="B1497" t="s">
        <v>19</v>
      </c>
      <c r="C1497">
        <v>294700</v>
      </c>
      <c r="D1497">
        <v>15900</v>
      </c>
      <c r="E1497" t="s">
        <v>170</v>
      </c>
      <c r="F1497" t="s">
        <v>88</v>
      </c>
      <c r="G1497" t="s">
        <v>16</v>
      </c>
      <c r="H1497">
        <v>1</v>
      </c>
      <c r="I1497" t="s">
        <v>17</v>
      </c>
      <c r="J1497">
        <v>2</v>
      </c>
      <c r="K1497">
        <v>4.6097099999999998</v>
      </c>
      <c r="L1497">
        <v>-74.08175</v>
      </c>
    </row>
    <row r="1498" spans="1:12" x14ac:dyDescent="0.25">
      <c r="A1498" t="s">
        <v>45</v>
      </c>
      <c r="B1498" t="s">
        <v>29</v>
      </c>
      <c r="C1498">
        <v>1440000</v>
      </c>
      <c r="D1498">
        <v>74900</v>
      </c>
      <c r="E1498" t="s">
        <v>958</v>
      </c>
      <c r="F1498" t="s">
        <v>88</v>
      </c>
      <c r="G1498" t="s">
        <v>60</v>
      </c>
      <c r="H1498">
        <v>5</v>
      </c>
      <c r="I1498" t="s">
        <v>17</v>
      </c>
      <c r="J1498">
        <v>2</v>
      </c>
      <c r="K1498">
        <v>4.8133299999999997</v>
      </c>
      <c r="L1498">
        <v>-75.696110000000004</v>
      </c>
    </row>
    <row r="1499" spans="1:12" x14ac:dyDescent="0.25">
      <c r="A1499" t="s">
        <v>204</v>
      </c>
      <c r="B1499" t="s">
        <v>13</v>
      </c>
      <c r="C1499">
        <v>198700</v>
      </c>
      <c r="D1499">
        <v>8800</v>
      </c>
      <c r="E1499" t="s">
        <v>402</v>
      </c>
      <c r="F1499" t="s">
        <v>47</v>
      </c>
      <c r="G1499" t="s">
        <v>22</v>
      </c>
      <c r="H1499">
        <v>4</v>
      </c>
      <c r="I1499" t="s">
        <v>17</v>
      </c>
      <c r="J1499">
        <v>3</v>
      </c>
      <c r="K1499">
        <v>6.2518399999999996</v>
      </c>
      <c r="L1499">
        <v>-75.563590000000005</v>
      </c>
    </row>
    <row r="1500" spans="1:12" x14ac:dyDescent="0.25">
      <c r="A1500" t="s">
        <v>135</v>
      </c>
      <c r="B1500" t="s">
        <v>58</v>
      </c>
      <c r="C1500">
        <v>30500</v>
      </c>
      <c r="D1500">
        <v>0</v>
      </c>
      <c r="E1500" t="s">
        <v>464</v>
      </c>
      <c r="F1500" t="s">
        <v>93</v>
      </c>
      <c r="G1500" t="s">
        <v>22</v>
      </c>
      <c r="H1500">
        <v>5</v>
      </c>
      <c r="I1500" t="s">
        <v>32</v>
      </c>
      <c r="J1500">
        <v>1</v>
      </c>
      <c r="K1500">
        <v>6.2518399999999996</v>
      </c>
      <c r="L1500">
        <v>-75.563590000000005</v>
      </c>
    </row>
    <row r="1501" spans="1:12" x14ac:dyDescent="0.25">
      <c r="A1501" t="s">
        <v>84</v>
      </c>
      <c r="B1501" t="s">
        <v>58</v>
      </c>
      <c r="C1501">
        <v>203500</v>
      </c>
      <c r="D1501">
        <v>9000</v>
      </c>
      <c r="E1501" t="s">
        <v>669</v>
      </c>
      <c r="F1501" t="s">
        <v>76</v>
      </c>
      <c r="G1501" t="s">
        <v>27</v>
      </c>
      <c r="H1501">
        <v>1</v>
      </c>
      <c r="I1501" t="s">
        <v>17</v>
      </c>
      <c r="J1501">
        <v>1</v>
      </c>
      <c r="K1501">
        <v>10.39972</v>
      </c>
      <c r="L1501">
        <v>-75.514439999999993</v>
      </c>
    </row>
    <row r="1502" spans="1:12" x14ac:dyDescent="0.25">
      <c r="A1502" t="s">
        <v>28</v>
      </c>
      <c r="B1502" t="s">
        <v>29</v>
      </c>
      <c r="C1502">
        <v>543200</v>
      </c>
      <c r="D1502">
        <v>29100</v>
      </c>
      <c r="E1502" t="s">
        <v>426</v>
      </c>
      <c r="F1502" t="s">
        <v>26</v>
      </c>
      <c r="G1502" t="s">
        <v>16</v>
      </c>
      <c r="H1502">
        <v>5</v>
      </c>
      <c r="I1502" t="s">
        <v>17</v>
      </c>
      <c r="J1502">
        <v>9</v>
      </c>
      <c r="K1502">
        <v>4.6097099999999998</v>
      </c>
      <c r="L1502">
        <v>-74.08175</v>
      </c>
    </row>
    <row r="1503" spans="1:12" x14ac:dyDescent="0.25">
      <c r="A1503" t="s">
        <v>89</v>
      </c>
      <c r="B1503" t="s">
        <v>62</v>
      </c>
      <c r="C1503">
        <v>17800</v>
      </c>
      <c r="D1503">
        <v>1300</v>
      </c>
      <c r="E1503" t="s">
        <v>959</v>
      </c>
      <c r="F1503" t="s">
        <v>160</v>
      </c>
      <c r="G1503" t="s">
        <v>31</v>
      </c>
      <c r="H1503">
        <v>4</v>
      </c>
      <c r="I1503" t="s">
        <v>17</v>
      </c>
      <c r="J1503">
        <v>1</v>
      </c>
      <c r="K1503">
        <v>3.4372199999999999</v>
      </c>
      <c r="L1503">
        <v>-76.522499999999994</v>
      </c>
    </row>
    <row r="1504" spans="1:12" x14ac:dyDescent="0.25">
      <c r="A1504" t="s">
        <v>41</v>
      </c>
      <c r="B1504" t="s">
        <v>29</v>
      </c>
      <c r="C1504">
        <v>1301900</v>
      </c>
      <c r="D1504">
        <v>67500</v>
      </c>
      <c r="E1504" t="s">
        <v>960</v>
      </c>
      <c r="F1504" t="s">
        <v>54</v>
      </c>
      <c r="G1504" t="s">
        <v>278</v>
      </c>
      <c r="H1504">
        <v>1</v>
      </c>
      <c r="I1504" t="s">
        <v>17</v>
      </c>
      <c r="J1504">
        <v>2</v>
      </c>
      <c r="K1504">
        <v>-4.2152799999999999</v>
      </c>
      <c r="L1504">
        <v>-69.940560000000005</v>
      </c>
    </row>
    <row r="1505" spans="1:12" x14ac:dyDescent="0.25">
      <c r="A1505" t="s">
        <v>82</v>
      </c>
      <c r="B1505" t="s">
        <v>58</v>
      </c>
      <c r="C1505">
        <v>35400</v>
      </c>
      <c r="D1505">
        <v>2400</v>
      </c>
      <c r="E1505" t="s">
        <v>961</v>
      </c>
      <c r="F1505" t="s">
        <v>130</v>
      </c>
      <c r="G1505" t="s">
        <v>16</v>
      </c>
      <c r="H1505">
        <v>4</v>
      </c>
      <c r="I1505" t="s">
        <v>38</v>
      </c>
      <c r="J1505">
        <v>1</v>
      </c>
      <c r="K1505">
        <v>4.6097099999999998</v>
      </c>
      <c r="L1505">
        <v>-74.08175</v>
      </c>
    </row>
    <row r="1506" spans="1:12" x14ac:dyDescent="0.25">
      <c r="A1506" t="s">
        <v>50</v>
      </c>
      <c r="B1506" t="s">
        <v>29</v>
      </c>
      <c r="C1506">
        <v>2409100</v>
      </c>
      <c r="D1506">
        <v>128700</v>
      </c>
      <c r="E1506" t="s">
        <v>962</v>
      </c>
      <c r="F1506" t="s">
        <v>160</v>
      </c>
      <c r="G1506" t="s">
        <v>22</v>
      </c>
      <c r="H1506">
        <v>5</v>
      </c>
      <c r="I1506" t="s">
        <v>17</v>
      </c>
      <c r="J1506">
        <v>1</v>
      </c>
      <c r="K1506">
        <v>6.2518399999999996</v>
      </c>
      <c r="L1506">
        <v>-75.563590000000005</v>
      </c>
    </row>
    <row r="1507" spans="1:12" x14ac:dyDescent="0.25">
      <c r="A1507" t="s">
        <v>297</v>
      </c>
      <c r="B1507" t="s">
        <v>86</v>
      </c>
      <c r="C1507">
        <v>43100</v>
      </c>
      <c r="D1507">
        <v>0</v>
      </c>
      <c r="E1507" t="s">
        <v>336</v>
      </c>
      <c r="F1507" t="s">
        <v>47</v>
      </c>
      <c r="G1507" t="s">
        <v>16</v>
      </c>
      <c r="H1507">
        <v>5</v>
      </c>
      <c r="I1507" t="s">
        <v>17</v>
      </c>
      <c r="J1507">
        <v>9</v>
      </c>
      <c r="K1507">
        <v>4.6097099999999998</v>
      </c>
      <c r="L1507">
        <v>-74.08175</v>
      </c>
    </row>
    <row r="1508" spans="1:12" x14ac:dyDescent="0.25">
      <c r="A1508" t="s">
        <v>192</v>
      </c>
      <c r="B1508" t="s">
        <v>65</v>
      </c>
      <c r="C1508">
        <v>38900</v>
      </c>
      <c r="D1508">
        <v>0</v>
      </c>
      <c r="E1508" t="s">
        <v>761</v>
      </c>
      <c r="F1508" t="s">
        <v>21</v>
      </c>
      <c r="G1508" t="s">
        <v>22</v>
      </c>
      <c r="H1508">
        <v>5</v>
      </c>
      <c r="I1508" t="s">
        <v>32</v>
      </c>
      <c r="J1508">
        <v>1</v>
      </c>
      <c r="K1508">
        <v>6.2518399999999996</v>
      </c>
      <c r="L1508">
        <v>-75.563590000000005</v>
      </c>
    </row>
    <row r="1509" spans="1:12" x14ac:dyDescent="0.25">
      <c r="A1509" t="s">
        <v>103</v>
      </c>
      <c r="B1509" t="s">
        <v>13</v>
      </c>
      <c r="C1509">
        <v>266200</v>
      </c>
      <c r="D1509">
        <v>14400</v>
      </c>
      <c r="E1509" t="s">
        <v>755</v>
      </c>
      <c r="F1509" t="s">
        <v>35</v>
      </c>
      <c r="G1509" t="s">
        <v>109</v>
      </c>
      <c r="H1509">
        <v>3</v>
      </c>
      <c r="I1509" t="s">
        <v>17</v>
      </c>
      <c r="J1509">
        <v>4</v>
      </c>
      <c r="K1509">
        <v>4.1420000000000003</v>
      </c>
      <c r="L1509">
        <v>-73.626639999999995</v>
      </c>
    </row>
    <row r="1510" spans="1:12" x14ac:dyDescent="0.25">
      <c r="A1510" t="s">
        <v>127</v>
      </c>
      <c r="B1510" t="s">
        <v>13</v>
      </c>
      <c r="C1510">
        <v>1698500</v>
      </c>
      <c r="D1510">
        <v>88600</v>
      </c>
      <c r="E1510" t="s">
        <v>361</v>
      </c>
      <c r="F1510" t="s">
        <v>54</v>
      </c>
      <c r="G1510" t="s">
        <v>16</v>
      </c>
      <c r="H1510">
        <v>5</v>
      </c>
      <c r="I1510" t="s">
        <v>32</v>
      </c>
      <c r="J1510">
        <v>1</v>
      </c>
      <c r="K1510">
        <v>4.6097099999999998</v>
      </c>
      <c r="L1510">
        <v>-74.08175</v>
      </c>
    </row>
    <row r="1511" spans="1:12" x14ac:dyDescent="0.25">
      <c r="A1511" t="s">
        <v>45</v>
      </c>
      <c r="B1511" t="s">
        <v>29</v>
      </c>
      <c r="C1511">
        <v>1230600</v>
      </c>
      <c r="D1511">
        <v>63700</v>
      </c>
      <c r="E1511" t="s">
        <v>904</v>
      </c>
      <c r="F1511" t="s">
        <v>54</v>
      </c>
      <c r="G1511" t="s">
        <v>16</v>
      </c>
      <c r="H1511">
        <v>5</v>
      </c>
      <c r="I1511" t="s">
        <v>17</v>
      </c>
      <c r="J1511">
        <v>2</v>
      </c>
      <c r="K1511">
        <v>4.6097099999999998</v>
      </c>
      <c r="L1511">
        <v>-74.08175</v>
      </c>
    </row>
    <row r="1512" spans="1:12" x14ac:dyDescent="0.25">
      <c r="A1512" t="s">
        <v>61</v>
      </c>
      <c r="B1512" t="s">
        <v>62</v>
      </c>
      <c r="C1512">
        <v>559800</v>
      </c>
      <c r="D1512">
        <v>28000</v>
      </c>
      <c r="E1512" t="s">
        <v>792</v>
      </c>
      <c r="F1512" t="s">
        <v>43</v>
      </c>
      <c r="G1512" t="s">
        <v>16</v>
      </c>
      <c r="H1512">
        <v>1</v>
      </c>
      <c r="I1512" t="s">
        <v>32</v>
      </c>
      <c r="J1512">
        <v>1</v>
      </c>
      <c r="K1512">
        <v>4.6097099999999998</v>
      </c>
      <c r="L1512">
        <v>-74.08175</v>
      </c>
    </row>
    <row r="1513" spans="1:12" x14ac:dyDescent="0.25">
      <c r="A1513" t="s">
        <v>78</v>
      </c>
      <c r="B1513" t="s">
        <v>19</v>
      </c>
      <c r="C1513">
        <v>255000</v>
      </c>
      <c r="D1513">
        <v>16000</v>
      </c>
      <c r="E1513" t="s">
        <v>963</v>
      </c>
      <c r="F1513" t="s">
        <v>47</v>
      </c>
      <c r="G1513" t="s">
        <v>16</v>
      </c>
      <c r="H1513">
        <v>5</v>
      </c>
      <c r="I1513" t="s">
        <v>32</v>
      </c>
      <c r="J1513">
        <v>1</v>
      </c>
      <c r="K1513">
        <v>4.6097099999999998</v>
      </c>
      <c r="L1513">
        <v>-74.08175</v>
      </c>
    </row>
    <row r="1514" spans="1:12" x14ac:dyDescent="0.25">
      <c r="A1514" t="s">
        <v>36</v>
      </c>
      <c r="B1514" t="s">
        <v>24</v>
      </c>
      <c r="C1514">
        <v>28700</v>
      </c>
      <c r="D1514">
        <v>1700</v>
      </c>
      <c r="E1514" t="s">
        <v>964</v>
      </c>
      <c r="F1514" t="s">
        <v>52</v>
      </c>
      <c r="G1514" t="s">
        <v>16</v>
      </c>
      <c r="H1514">
        <v>5</v>
      </c>
      <c r="I1514" t="s">
        <v>32</v>
      </c>
      <c r="J1514">
        <v>1</v>
      </c>
      <c r="K1514">
        <v>4.6097099999999998</v>
      </c>
      <c r="L1514">
        <v>-74.08175</v>
      </c>
    </row>
    <row r="1515" spans="1:12" x14ac:dyDescent="0.25">
      <c r="A1515" t="s">
        <v>124</v>
      </c>
      <c r="B1515" t="s">
        <v>19</v>
      </c>
      <c r="C1515">
        <v>714200</v>
      </c>
      <c r="D1515">
        <v>36200</v>
      </c>
      <c r="E1515" t="s">
        <v>740</v>
      </c>
      <c r="F1515" t="s">
        <v>47</v>
      </c>
      <c r="G1515" t="s">
        <v>161</v>
      </c>
      <c r="H1515">
        <v>5</v>
      </c>
      <c r="I1515" t="s">
        <v>17</v>
      </c>
      <c r="J1515">
        <v>1</v>
      </c>
      <c r="K1515">
        <v>7.1253900000000003</v>
      </c>
      <c r="L1515">
        <v>-73.119799999999998</v>
      </c>
    </row>
    <row r="1516" spans="1:12" x14ac:dyDescent="0.25">
      <c r="A1516" t="s">
        <v>41</v>
      </c>
      <c r="B1516" t="s">
        <v>29</v>
      </c>
      <c r="C1516">
        <v>978400</v>
      </c>
      <c r="D1516">
        <v>50300</v>
      </c>
      <c r="E1516" t="s">
        <v>833</v>
      </c>
      <c r="F1516" t="s">
        <v>21</v>
      </c>
      <c r="G1516" t="s">
        <v>31</v>
      </c>
      <c r="H1516">
        <v>5</v>
      </c>
      <c r="I1516" t="s">
        <v>17</v>
      </c>
      <c r="J1516">
        <v>5</v>
      </c>
      <c r="K1516">
        <v>3.4372199999999999</v>
      </c>
      <c r="L1516">
        <v>-76.522499999999994</v>
      </c>
    </row>
    <row r="1517" spans="1:12" x14ac:dyDescent="0.25">
      <c r="A1517" t="s">
        <v>103</v>
      </c>
      <c r="B1517" t="s">
        <v>13</v>
      </c>
      <c r="C1517">
        <v>342700</v>
      </c>
      <c r="D1517">
        <v>18800</v>
      </c>
      <c r="E1517" t="s">
        <v>83</v>
      </c>
      <c r="F1517" t="s">
        <v>26</v>
      </c>
      <c r="G1517" t="s">
        <v>16</v>
      </c>
      <c r="H1517">
        <v>5</v>
      </c>
      <c r="I1517" t="s">
        <v>32</v>
      </c>
      <c r="J1517">
        <v>1</v>
      </c>
      <c r="K1517">
        <v>4.6097099999999998</v>
      </c>
      <c r="L1517">
        <v>-74.08175</v>
      </c>
    </row>
    <row r="1518" spans="1:12" x14ac:dyDescent="0.25">
      <c r="A1518" t="s">
        <v>33</v>
      </c>
      <c r="B1518" t="s">
        <v>19</v>
      </c>
      <c r="C1518">
        <v>351000</v>
      </c>
      <c r="D1518">
        <v>21100</v>
      </c>
      <c r="E1518" t="s">
        <v>222</v>
      </c>
      <c r="F1518" t="s">
        <v>93</v>
      </c>
      <c r="G1518" t="s">
        <v>16</v>
      </c>
      <c r="H1518">
        <v>4</v>
      </c>
      <c r="I1518" t="s">
        <v>17</v>
      </c>
      <c r="J1518">
        <v>2</v>
      </c>
      <c r="K1518">
        <v>4.6097099999999998</v>
      </c>
      <c r="L1518">
        <v>-74.08175</v>
      </c>
    </row>
    <row r="1519" spans="1:12" x14ac:dyDescent="0.25">
      <c r="A1519" t="s">
        <v>94</v>
      </c>
      <c r="B1519" t="s">
        <v>29</v>
      </c>
      <c r="C1519">
        <v>954800</v>
      </c>
      <c r="D1519">
        <v>51100</v>
      </c>
      <c r="E1519" t="s">
        <v>310</v>
      </c>
      <c r="F1519" t="s">
        <v>26</v>
      </c>
      <c r="G1519" t="s">
        <v>22</v>
      </c>
      <c r="H1519">
        <v>5</v>
      </c>
      <c r="I1519" t="s">
        <v>17</v>
      </c>
      <c r="J1519">
        <v>10</v>
      </c>
      <c r="K1519">
        <v>6.2518399999999996</v>
      </c>
      <c r="L1519">
        <v>-75.563590000000005</v>
      </c>
    </row>
    <row r="1520" spans="1:12" x14ac:dyDescent="0.25">
      <c r="A1520" t="s">
        <v>133</v>
      </c>
      <c r="B1520" t="s">
        <v>24</v>
      </c>
      <c r="C1520">
        <v>18400</v>
      </c>
      <c r="D1520">
        <v>0</v>
      </c>
      <c r="E1520" t="s">
        <v>965</v>
      </c>
      <c r="F1520" t="s">
        <v>15</v>
      </c>
      <c r="G1520" t="s">
        <v>22</v>
      </c>
      <c r="H1520">
        <v>5</v>
      </c>
      <c r="I1520" t="s">
        <v>38</v>
      </c>
      <c r="J1520">
        <v>1</v>
      </c>
      <c r="K1520">
        <v>6.2518399999999996</v>
      </c>
      <c r="L1520">
        <v>-75.563590000000005</v>
      </c>
    </row>
    <row r="1521" spans="1:12" x14ac:dyDescent="0.25">
      <c r="A1521" t="s">
        <v>111</v>
      </c>
      <c r="B1521" t="s">
        <v>19</v>
      </c>
      <c r="C1521">
        <v>515400</v>
      </c>
      <c r="D1521">
        <v>25600</v>
      </c>
      <c r="E1521" t="s">
        <v>797</v>
      </c>
      <c r="F1521" t="s">
        <v>93</v>
      </c>
      <c r="G1521" t="s">
        <v>16</v>
      </c>
      <c r="H1521">
        <v>5</v>
      </c>
      <c r="I1521" t="s">
        <v>17</v>
      </c>
      <c r="J1521">
        <v>1</v>
      </c>
      <c r="K1521">
        <v>4.6097099999999998</v>
      </c>
      <c r="L1521">
        <v>-74.08175</v>
      </c>
    </row>
    <row r="1522" spans="1:12" x14ac:dyDescent="0.25">
      <c r="A1522" t="s">
        <v>48</v>
      </c>
      <c r="B1522" t="s">
        <v>24</v>
      </c>
      <c r="C1522">
        <v>54700</v>
      </c>
      <c r="D1522">
        <v>4000</v>
      </c>
      <c r="E1522" t="s">
        <v>966</v>
      </c>
      <c r="F1522" t="s">
        <v>96</v>
      </c>
      <c r="G1522" t="s">
        <v>16</v>
      </c>
      <c r="H1522">
        <v>4</v>
      </c>
      <c r="I1522" t="s">
        <v>17</v>
      </c>
      <c r="J1522">
        <v>1</v>
      </c>
      <c r="K1522">
        <v>4.6097099999999998</v>
      </c>
      <c r="L1522">
        <v>-74.08175</v>
      </c>
    </row>
    <row r="1523" spans="1:12" x14ac:dyDescent="0.25">
      <c r="A1523" t="s">
        <v>18</v>
      </c>
      <c r="B1523" t="s">
        <v>19</v>
      </c>
      <c r="C1523">
        <v>229100</v>
      </c>
      <c r="D1523">
        <v>10400</v>
      </c>
      <c r="E1523" t="s">
        <v>712</v>
      </c>
      <c r="F1523" t="s">
        <v>43</v>
      </c>
      <c r="G1523" t="s">
        <v>22</v>
      </c>
      <c r="H1523">
        <v>4</v>
      </c>
      <c r="I1523" t="s">
        <v>17</v>
      </c>
      <c r="J1523">
        <v>4</v>
      </c>
      <c r="K1523">
        <v>6.2518399999999996</v>
      </c>
      <c r="L1523">
        <v>-75.563590000000005</v>
      </c>
    </row>
    <row r="1524" spans="1:12" x14ac:dyDescent="0.25">
      <c r="A1524" t="s">
        <v>214</v>
      </c>
      <c r="B1524" t="s">
        <v>19</v>
      </c>
      <c r="C1524">
        <v>173400</v>
      </c>
      <c r="D1524">
        <v>9900</v>
      </c>
      <c r="E1524" t="s">
        <v>14</v>
      </c>
      <c r="F1524" t="s">
        <v>88</v>
      </c>
      <c r="G1524" t="s">
        <v>120</v>
      </c>
      <c r="H1524">
        <v>2</v>
      </c>
      <c r="I1524" t="s">
        <v>17</v>
      </c>
      <c r="J1524">
        <v>4</v>
      </c>
      <c r="K1524">
        <v>3.8653</v>
      </c>
      <c r="L1524">
        <v>-67.923900000000003</v>
      </c>
    </row>
    <row r="1525" spans="1:12" x14ac:dyDescent="0.25">
      <c r="A1525" t="s">
        <v>78</v>
      </c>
      <c r="B1525" t="s">
        <v>19</v>
      </c>
      <c r="C1525">
        <v>339400</v>
      </c>
      <c r="D1525">
        <v>16300</v>
      </c>
      <c r="E1525" t="s">
        <v>873</v>
      </c>
      <c r="F1525" t="s">
        <v>130</v>
      </c>
      <c r="G1525" t="s">
        <v>16</v>
      </c>
      <c r="H1525">
        <v>4</v>
      </c>
      <c r="I1525" t="s">
        <v>32</v>
      </c>
      <c r="J1525">
        <v>1</v>
      </c>
      <c r="K1525">
        <v>4.6097099999999998</v>
      </c>
      <c r="L1525">
        <v>-74.08175</v>
      </c>
    </row>
    <row r="1526" spans="1:12" x14ac:dyDescent="0.25">
      <c r="A1526" t="s">
        <v>124</v>
      </c>
      <c r="B1526" t="s">
        <v>19</v>
      </c>
      <c r="C1526">
        <v>605100</v>
      </c>
      <c r="D1526">
        <v>32600</v>
      </c>
      <c r="E1526" t="s">
        <v>730</v>
      </c>
      <c r="F1526" t="s">
        <v>54</v>
      </c>
      <c r="G1526" t="s">
        <v>22</v>
      </c>
      <c r="H1526">
        <v>5</v>
      </c>
      <c r="I1526" t="s">
        <v>32</v>
      </c>
      <c r="J1526">
        <v>1</v>
      </c>
      <c r="K1526">
        <v>6.2518399999999996</v>
      </c>
      <c r="L1526">
        <v>-75.563590000000005</v>
      </c>
    </row>
    <row r="1527" spans="1:12" x14ac:dyDescent="0.25">
      <c r="A1527" t="s">
        <v>36</v>
      </c>
      <c r="B1527" t="s">
        <v>24</v>
      </c>
      <c r="C1527">
        <v>27600</v>
      </c>
      <c r="D1527">
        <v>0</v>
      </c>
      <c r="E1527" t="s">
        <v>967</v>
      </c>
      <c r="F1527" t="s">
        <v>15</v>
      </c>
      <c r="G1527" t="s">
        <v>16</v>
      </c>
      <c r="H1527">
        <v>4</v>
      </c>
      <c r="I1527" t="s">
        <v>32</v>
      </c>
      <c r="J1527">
        <v>1</v>
      </c>
      <c r="K1527">
        <v>4.6097099999999998</v>
      </c>
      <c r="L1527">
        <v>-74.08175</v>
      </c>
    </row>
    <row r="1528" spans="1:12" x14ac:dyDescent="0.25">
      <c r="A1528" t="s">
        <v>111</v>
      </c>
      <c r="B1528" t="s">
        <v>19</v>
      </c>
      <c r="C1528">
        <v>517800</v>
      </c>
      <c r="D1528">
        <v>28200</v>
      </c>
      <c r="E1528" t="s">
        <v>952</v>
      </c>
      <c r="F1528" t="s">
        <v>15</v>
      </c>
      <c r="G1528" t="s">
        <v>126</v>
      </c>
      <c r="H1528">
        <v>4</v>
      </c>
      <c r="I1528" t="s">
        <v>17</v>
      </c>
      <c r="J1528">
        <v>1</v>
      </c>
      <c r="K1528">
        <v>7.89391</v>
      </c>
      <c r="L1528">
        <v>-72.507819999999995</v>
      </c>
    </row>
    <row r="1529" spans="1:12" x14ac:dyDescent="0.25">
      <c r="A1529" t="s">
        <v>105</v>
      </c>
      <c r="B1529" t="s">
        <v>19</v>
      </c>
      <c r="C1529">
        <v>244400</v>
      </c>
      <c r="D1529">
        <v>13200</v>
      </c>
      <c r="E1529" t="s">
        <v>947</v>
      </c>
      <c r="F1529" t="s">
        <v>52</v>
      </c>
      <c r="G1529" t="s">
        <v>16</v>
      </c>
      <c r="H1529">
        <v>5</v>
      </c>
      <c r="I1529" t="s">
        <v>38</v>
      </c>
      <c r="J1529">
        <v>1</v>
      </c>
      <c r="K1529">
        <v>4.6097099999999998</v>
      </c>
      <c r="L1529">
        <v>-74.08175</v>
      </c>
    </row>
    <row r="1530" spans="1:12" x14ac:dyDescent="0.25">
      <c r="A1530" t="s">
        <v>158</v>
      </c>
      <c r="B1530" t="s">
        <v>62</v>
      </c>
      <c r="C1530">
        <v>65000</v>
      </c>
      <c r="D1530">
        <v>3700</v>
      </c>
      <c r="E1530" t="s">
        <v>968</v>
      </c>
      <c r="F1530" t="s">
        <v>47</v>
      </c>
      <c r="G1530" t="s">
        <v>278</v>
      </c>
      <c r="H1530">
        <v>4</v>
      </c>
      <c r="I1530" t="s">
        <v>17</v>
      </c>
      <c r="J1530">
        <v>2</v>
      </c>
      <c r="K1530">
        <v>-4.2152799999999999</v>
      </c>
      <c r="L1530">
        <v>-69.940560000000005</v>
      </c>
    </row>
    <row r="1531" spans="1:12" x14ac:dyDescent="0.25">
      <c r="A1531" t="s">
        <v>192</v>
      </c>
      <c r="B1531" t="s">
        <v>65</v>
      </c>
      <c r="C1531">
        <v>61100</v>
      </c>
      <c r="D1531">
        <v>8000</v>
      </c>
      <c r="E1531" t="s">
        <v>383</v>
      </c>
      <c r="F1531" t="s">
        <v>47</v>
      </c>
      <c r="G1531" t="s">
        <v>60</v>
      </c>
      <c r="H1531">
        <v>1</v>
      </c>
      <c r="I1531" t="s">
        <v>17</v>
      </c>
      <c r="J1531">
        <v>10</v>
      </c>
      <c r="K1531">
        <v>4.8133299999999997</v>
      </c>
      <c r="L1531">
        <v>-75.696110000000004</v>
      </c>
    </row>
    <row r="1532" spans="1:12" x14ac:dyDescent="0.25">
      <c r="A1532" t="s">
        <v>192</v>
      </c>
      <c r="B1532" t="s">
        <v>65</v>
      </c>
      <c r="C1532">
        <v>59300</v>
      </c>
      <c r="D1532">
        <v>3900</v>
      </c>
      <c r="E1532" t="s">
        <v>603</v>
      </c>
      <c r="F1532" t="s">
        <v>76</v>
      </c>
      <c r="G1532" t="s">
        <v>16</v>
      </c>
      <c r="H1532">
        <v>4</v>
      </c>
      <c r="I1532" t="s">
        <v>17</v>
      </c>
      <c r="J1532">
        <v>3</v>
      </c>
      <c r="K1532">
        <v>4.6097099999999998</v>
      </c>
      <c r="L1532">
        <v>-74.08175</v>
      </c>
    </row>
    <row r="1533" spans="1:12" x14ac:dyDescent="0.25">
      <c r="A1533" t="s">
        <v>64</v>
      </c>
      <c r="B1533" t="s">
        <v>65</v>
      </c>
      <c r="C1533">
        <v>41400</v>
      </c>
      <c r="D1533">
        <v>0</v>
      </c>
      <c r="E1533" t="s">
        <v>969</v>
      </c>
      <c r="F1533" t="s">
        <v>93</v>
      </c>
      <c r="G1533" t="s">
        <v>22</v>
      </c>
      <c r="H1533">
        <v>4</v>
      </c>
      <c r="I1533" t="s">
        <v>17</v>
      </c>
      <c r="J1533">
        <v>3</v>
      </c>
      <c r="K1533">
        <v>6.2518399999999996</v>
      </c>
      <c r="L1533">
        <v>-75.563590000000005</v>
      </c>
    </row>
    <row r="1534" spans="1:12" x14ac:dyDescent="0.25">
      <c r="A1534" t="s">
        <v>297</v>
      </c>
      <c r="B1534" t="s">
        <v>86</v>
      </c>
      <c r="C1534">
        <v>44000</v>
      </c>
      <c r="D1534">
        <v>2600</v>
      </c>
      <c r="E1534" t="s">
        <v>970</v>
      </c>
      <c r="F1534" t="s">
        <v>160</v>
      </c>
      <c r="G1534" t="s">
        <v>16</v>
      </c>
      <c r="H1534">
        <v>5</v>
      </c>
      <c r="I1534" t="s">
        <v>17</v>
      </c>
      <c r="J1534">
        <v>4</v>
      </c>
      <c r="K1534">
        <v>4.6097099999999998</v>
      </c>
      <c r="L1534">
        <v>-74.08175</v>
      </c>
    </row>
    <row r="1535" spans="1:12" x14ac:dyDescent="0.25">
      <c r="A1535" t="s">
        <v>297</v>
      </c>
      <c r="B1535" t="s">
        <v>86</v>
      </c>
      <c r="C1535">
        <v>93000</v>
      </c>
      <c r="D1535">
        <v>3100</v>
      </c>
      <c r="E1535" t="s">
        <v>971</v>
      </c>
      <c r="F1535" t="s">
        <v>15</v>
      </c>
      <c r="G1535" t="s">
        <v>16</v>
      </c>
      <c r="H1535">
        <v>5</v>
      </c>
      <c r="I1535" t="s">
        <v>17</v>
      </c>
      <c r="J1535">
        <v>1</v>
      </c>
      <c r="K1535">
        <v>4.6097099999999998</v>
      </c>
      <c r="L1535">
        <v>-74.08175</v>
      </c>
    </row>
    <row r="1536" spans="1:12" x14ac:dyDescent="0.25">
      <c r="A1536" t="s">
        <v>127</v>
      </c>
      <c r="B1536" t="s">
        <v>13</v>
      </c>
      <c r="C1536">
        <v>1079300</v>
      </c>
      <c r="D1536">
        <v>64700</v>
      </c>
      <c r="E1536" t="s">
        <v>653</v>
      </c>
      <c r="F1536" t="s">
        <v>52</v>
      </c>
      <c r="G1536" t="s">
        <v>22</v>
      </c>
      <c r="H1536">
        <v>3</v>
      </c>
      <c r="I1536" t="s">
        <v>17</v>
      </c>
      <c r="J1536">
        <v>2</v>
      </c>
      <c r="K1536">
        <v>6.2518399999999996</v>
      </c>
      <c r="L1536">
        <v>-75.563590000000005</v>
      </c>
    </row>
    <row r="1537" spans="1:12" x14ac:dyDescent="0.25">
      <c r="A1537" t="s">
        <v>164</v>
      </c>
      <c r="B1537" t="s">
        <v>13</v>
      </c>
      <c r="C1537">
        <v>83800</v>
      </c>
      <c r="D1537">
        <v>5100</v>
      </c>
      <c r="E1537" t="s">
        <v>102</v>
      </c>
      <c r="F1537" t="s">
        <v>47</v>
      </c>
      <c r="G1537" t="s">
        <v>60</v>
      </c>
      <c r="H1537">
        <v>1</v>
      </c>
      <c r="I1537" t="s">
        <v>17</v>
      </c>
      <c r="J1537">
        <v>1</v>
      </c>
      <c r="K1537">
        <v>4.8133299999999997</v>
      </c>
      <c r="L1537">
        <v>-75.696110000000004</v>
      </c>
    </row>
    <row r="1538" spans="1:12" x14ac:dyDescent="0.25">
      <c r="A1538" t="s">
        <v>94</v>
      </c>
      <c r="B1538" t="s">
        <v>29</v>
      </c>
      <c r="C1538">
        <v>788100</v>
      </c>
      <c r="D1538">
        <v>40100</v>
      </c>
      <c r="E1538" t="s">
        <v>972</v>
      </c>
      <c r="F1538" t="s">
        <v>47</v>
      </c>
      <c r="G1538" t="s">
        <v>16</v>
      </c>
      <c r="H1538">
        <v>4</v>
      </c>
      <c r="I1538" t="s">
        <v>17</v>
      </c>
      <c r="J1538">
        <v>1</v>
      </c>
      <c r="K1538">
        <v>4.6097099999999998</v>
      </c>
      <c r="L1538">
        <v>-74.08175</v>
      </c>
    </row>
    <row r="1539" spans="1:12" x14ac:dyDescent="0.25">
      <c r="A1539" t="s">
        <v>171</v>
      </c>
      <c r="B1539" t="s">
        <v>19</v>
      </c>
      <c r="C1539">
        <v>291000</v>
      </c>
      <c r="D1539">
        <v>15900</v>
      </c>
      <c r="E1539" t="s">
        <v>973</v>
      </c>
      <c r="F1539" t="s">
        <v>52</v>
      </c>
      <c r="G1539" t="s">
        <v>27</v>
      </c>
      <c r="H1539">
        <v>1</v>
      </c>
      <c r="I1539" t="s">
        <v>17</v>
      </c>
      <c r="J1539">
        <v>10</v>
      </c>
      <c r="K1539">
        <v>10.39972</v>
      </c>
      <c r="L1539">
        <v>-75.514439999999993</v>
      </c>
    </row>
    <row r="1540" spans="1:12" x14ac:dyDescent="0.25">
      <c r="A1540" t="s">
        <v>23</v>
      </c>
      <c r="B1540" t="s">
        <v>24</v>
      </c>
      <c r="C1540">
        <v>132100</v>
      </c>
      <c r="D1540">
        <v>7400</v>
      </c>
      <c r="E1540" t="s">
        <v>330</v>
      </c>
      <c r="F1540" t="s">
        <v>15</v>
      </c>
      <c r="G1540" t="s">
        <v>31</v>
      </c>
      <c r="H1540">
        <v>4</v>
      </c>
      <c r="I1540" t="s">
        <v>17</v>
      </c>
      <c r="J1540">
        <v>2</v>
      </c>
      <c r="K1540">
        <v>3.4372199999999999</v>
      </c>
      <c r="L1540">
        <v>-76.522499999999994</v>
      </c>
    </row>
    <row r="1541" spans="1:12" x14ac:dyDescent="0.25">
      <c r="A1541" t="s">
        <v>135</v>
      </c>
      <c r="B1541" t="s">
        <v>58</v>
      </c>
      <c r="C1541">
        <v>25900</v>
      </c>
      <c r="D1541">
        <v>1600</v>
      </c>
      <c r="E1541" t="s">
        <v>137</v>
      </c>
      <c r="F1541" t="s">
        <v>47</v>
      </c>
      <c r="G1541" t="s">
        <v>22</v>
      </c>
      <c r="H1541">
        <v>5</v>
      </c>
      <c r="I1541" t="s">
        <v>17</v>
      </c>
      <c r="J1541">
        <v>7</v>
      </c>
      <c r="K1541">
        <v>6.2518399999999996</v>
      </c>
      <c r="L1541">
        <v>-75.563590000000005</v>
      </c>
    </row>
    <row r="1542" spans="1:12" x14ac:dyDescent="0.25">
      <c r="A1542" t="s">
        <v>55</v>
      </c>
      <c r="B1542" t="s">
        <v>13</v>
      </c>
      <c r="C1542">
        <v>119100</v>
      </c>
      <c r="D1542">
        <v>6900</v>
      </c>
      <c r="E1542" t="s">
        <v>627</v>
      </c>
      <c r="F1542" t="s">
        <v>93</v>
      </c>
      <c r="G1542" t="s">
        <v>22</v>
      </c>
      <c r="H1542">
        <v>4</v>
      </c>
      <c r="I1542" t="s">
        <v>17</v>
      </c>
      <c r="J1542">
        <v>7</v>
      </c>
      <c r="K1542">
        <v>6.2518399999999996</v>
      </c>
      <c r="L1542">
        <v>-75.563590000000005</v>
      </c>
    </row>
    <row r="1543" spans="1:12" x14ac:dyDescent="0.25">
      <c r="A1543" t="s">
        <v>266</v>
      </c>
      <c r="B1543" t="s">
        <v>13</v>
      </c>
      <c r="C1543">
        <v>1281700</v>
      </c>
      <c r="D1543">
        <v>72900</v>
      </c>
      <c r="E1543" t="s">
        <v>311</v>
      </c>
      <c r="F1543" t="s">
        <v>47</v>
      </c>
      <c r="G1543" t="s">
        <v>22</v>
      </c>
      <c r="H1543">
        <v>2</v>
      </c>
      <c r="I1543" t="s">
        <v>17</v>
      </c>
      <c r="J1543">
        <v>5</v>
      </c>
      <c r="K1543">
        <v>6.2518399999999996</v>
      </c>
      <c r="L1543">
        <v>-75.563590000000005</v>
      </c>
    </row>
    <row r="1544" spans="1:12" x14ac:dyDescent="0.25">
      <c r="A1544" t="s">
        <v>89</v>
      </c>
      <c r="B1544" t="s">
        <v>62</v>
      </c>
      <c r="C1544">
        <v>9700</v>
      </c>
      <c r="D1544">
        <v>900</v>
      </c>
      <c r="E1544" t="s">
        <v>439</v>
      </c>
      <c r="F1544" t="s">
        <v>88</v>
      </c>
      <c r="G1544" t="s">
        <v>22</v>
      </c>
      <c r="H1544">
        <v>1</v>
      </c>
      <c r="I1544" t="s">
        <v>17</v>
      </c>
      <c r="J1544">
        <v>1</v>
      </c>
      <c r="K1544">
        <v>6.2518399999999996</v>
      </c>
      <c r="L1544">
        <v>-75.563590000000005</v>
      </c>
    </row>
    <row r="1545" spans="1:12" x14ac:dyDescent="0.25">
      <c r="A1545" t="s">
        <v>133</v>
      </c>
      <c r="B1545" t="s">
        <v>24</v>
      </c>
      <c r="C1545">
        <v>20300</v>
      </c>
      <c r="D1545">
        <v>0</v>
      </c>
      <c r="E1545" t="s">
        <v>526</v>
      </c>
      <c r="F1545" t="s">
        <v>96</v>
      </c>
      <c r="G1545" t="s">
        <v>16</v>
      </c>
      <c r="H1545">
        <v>5</v>
      </c>
      <c r="I1545" t="s">
        <v>17</v>
      </c>
      <c r="J1545">
        <v>4</v>
      </c>
      <c r="K1545">
        <v>4.6097099999999998</v>
      </c>
      <c r="L1545">
        <v>-74.08175</v>
      </c>
    </row>
    <row r="1546" spans="1:12" x14ac:dyDescent="0.25">
      <c r="A1546" t="s">
        <v>124</v>
      </c>
      <c r="B1546" t="s">
        <v>19</v>
      </c>
      <c r="C1546">
        <v>726600</v>
      </c>
      <c r="D1546">
        <v>39100</v>
      </c>
      <c r="E1546" t="s">
        <v>974</v>
      </c>
      <c r="F1546" t="s">
        <v>160</v>
      </c>
      <c r="G1546" t="s">
        <v>16</v>
      </c>
      <c r="H1546">
        <v>3</v>
      </c>
      <c r="I1546" t="s">
        <v>17</v>
      </c>
      <c r="J1546">
        <v>6</v>
      </c>
      <c r="K1546">
        <v>4.6097099999999998</v>
      </c>
      <c r="L1546">
        <v>-74.08175</v>
      </c>
    </row>
    <row r="1547" spans="1:12" x14ac:dyDescent="0.25">
      <c r="A1547" t="s">
        <v>48</v>
      </c>
      <c r="B1547" t="s">
        <v>24</v>
      </c>
      <c r="C1547">
        <v>64300</v>
      </c>
      <c r="D1547">
        <v>1600</v>
      </c>
      <c r="E1547" t="s">
        <v>783</v>
      </c>
      <c r="F1547" t="s">
        <v>130</v>
      </c>
      <c r="G1547" t="s">
        <v>16</v>
      </c>
      <c r="H1547">
        <v>5</v>
      </c>
      <c r="I1547" t="s">
        <v>17</v>
      </c>
      <c r="J1547">
        <v>1</v>
      </c>
      <c r="K1547">
        <v>4.6097099999999998</v>
      </c>
      <c r="L1547">
        <v>-74.08175</v>
      </c>
    </row>
    <row r="1548" spans="1:12" x14ac:dyDescent="0.25">
      <c r="A1548" t="s">
        <v>144</v>
      </c>
      <c r="B1548" t="s">
        <v>65</v>
      </c>
      <c r="C1548">
        <v>76000</v>
      </c>
      <c r="D1548">
        <v>4300</v>
      </c>
      <c r="E1548" t="s">
        <v>521</v>
      </c>
      <c r="F1548" t="s">
        <v>26</v>
      </c>
      <c r="G1548" t="s">
        <v>22</v>
      </c>
      <c r="H1548">
        <v>3</v>
      </c>
      <c r="I1548" t="s">
        <v>32</v>
      </c>
      <c r="J1548">
        <v>1</v>
      </c>
      <c r="K1548">
        <v>6.2518399999999996</v>
      </c>
      <c r="L1548">
        <v>-75.563590000000005</v>
      </c>
    </row>
    <row r="1549" spans="1:12" x14ac:dyDescent="0.25">
      <c r="A1549" t="s">
        <v>105</v>
      </c>
      <c r="B1549" t="s">
        <v>19</v>
      </c>
      <c r="C1549">
        <v>293500</v>
      </c>
      <c r="D1549">
        <v>13800</v>
      </c>
      <c r="E1549" t="s">
        <v>787</v>
      </c>
      <c r="F1549" t="s">
        <v>93</v>
      </c>
      <c r="G1549" t="s">
        <v>22</v>
      </c>
      <c r="H1549">
        <v>4</v>
      </c>
      <c r="I1549" t="s">
        <v>17</v>
      </c>
      <c r="J1549">
        <v>10</v>
      </c>
      <c r="K1549">
        <v>6.2518399999999996</v>
      </c>
      <c r="L1549">
        <v>-75.563590000000005</v>
      </c>
    </row>
    <row r="1550" spans="1:12" x14ac:dyDescent="0.25">
      <c r="A1550" t="s">
        <v>39</v>
      </c>
      <c r="B1550" t="s">
        <v>24</v>
      </c>
      <c r="C1550">
        <v>37700</v>
      </c>
      <c r="D1550">
        <v>2500</v>
      </c>
      <c r="E1550" t="s">
        <v>441</v>
      </c>
      <c r="F1550" t="s">
        <v>26</v>
      </c>
      <c r="G1550" t="s">
        <v>22</v>
      </c>
      <c r="H1550">
        <v>1</v>
      </c>
      <c r="I1550" t="s">
        <v>32</v>
      </c>
      <c r="J1550">
        <v>1</v>
      </c>
      <c r="K1550">
        <v>6.2518399999999996</v>
      </c>
      <c r="L1550">
        <v>-75.563590000000005</v>
      </c>
    </row>
    <row r="1551" spans="1:12" x14ac:dyDescent="0.25">
      <c r="A1551" t="s">
        <v>297</v>
      </c>
      <c r="B1551" t="s">
        <v>86</v>
      </c>
      <c r="C1551">
        <v>39900</v>
      </c>
      <c r="D1551">
        <v>2500</v>
      </c>
      <c r="E1551" t="s">
        <v>911</v>
      </c>
      <c r="F1551" t="s">
        <v>93</v>
      </c>
      <c r="G1551" t="s">
        <v>27</v>
      </c>
      <c r="H1551">
        <v>5</v>
      </c>
      <c r="I1551" t="s">
        <v>17</v>
      </c>
      <c r="J1551">
        <v>5</v>
      </c>
      <c r="K1551">
        <v>10.39972</v>
      </c>
      <c r="L1551">
        <v>-75.514439999999993</v>
      </c>
    </row>
    <row r="1552" spans="1:12" x14ac:dyDescent="0.25">
      <c r="A1552" t="s">
        <v>36</v>
      </c>
      <c r="B1552" t="s">
        <v>24</v>
      </c>
      <c r="C1552">
        <v>31500</v>
      </c>
      <c r="D1552">
        <v>1900</v>
      </c>
      <c r="E1552" t="s">
        <v>950</v>
      </c>
      <c r="F1552" t="s">
        <v>130</v>
      </c>
      <c r="G1552" t="s">
        <v>16</v>
      </c>
      <c r="H1552">
        <v>4</v>
      </c>
      <c r="I1552" t="s">
        <v>17</v>
      </c>
      <c r="J1552">
        <v>3</v>
      </c>
      <c r="K1552">
        <v>4.6097099999999998</v>
      </c>
      <c r="L1552">
        <v>-74.08175</v>
      </c>
    </row>
    <row r="1553" spans="1:12" x14ac:dyDescent="0.25">
      <c r="A1553" t="s">
        <v>158</v>
      </c>
      <c r="B1553" t="s">
        <v>62</v>
      </c>
      <c r="C1553">
        <v>66600</v>
      </c>
      <c r="D1553">
        <v>3800</v>
      </c>
      <c r="E1553" t="s">
        <v>779</v>
      </c>
      <c r="F1553" t="s">
        <v>93</v>
      </c>
      <c r="G1553" t="s">
        <v>161</v>
      </c>
      <c r="H1553">
        <v>5</v>
      </c>
      <c r="I1553" t="s">
        <v>17</v>
      </c>
      <c r="J1553">
        <v>8</v>
      </c>
      <c r="K1553">
        <v>7.1253900000000003</v>
      </c>
      <c r="L1553">
        <v>-73.119799999999998</v>
      </c>
    </row>
    <row r="1554" spans="1:12" x14ac:dyDescent="0.25">
      <c r="A1554" t="s">
        <v>113</v>
      </c>
      <c r="B1554" t="s">
        <v>24</v>
      </c>
      <c r="C1554">
        <v>15900</v>
      </c>
      <c r="D1554">
        <v>1200</v>
      </c>
      <c r="E1554" t="s">
        <v>480</v>
      </c>
      <c r="F1554" t="s">
        <v>21</v>
      </c>
      <c r="G1554" t="s">
        <v>16</v>
      </c>
      <c r="H1554">
        <v>4</v>
      </c>
      <c r="I1554" t="s">
        <v>17</v>
      </c>
      <c r="J1554">
        <v>2</v>
      </c>
      <c r="K1554">
        <v>4.6097099999999998</v>
      </c>
      <c r="L1554">
        <v>-74.08175</v>
      </c>
    </row>
    <row r="1555" spans="1:12" x14ac:dyDescent="0.25">
      <c r="A1555" t="s">
        <v>61</v>
      </c>
      <c r="B1555" t="s">
        <v>62</v>
      </c>
      <c r="C1555">
        <v>575000</v>
      </c>
      <c r="D1555">
        <v>28800</v>
      </c>
      <c r="E1555" t="s">
        <v>123</v>
      </c>
      <c r="F1555" t="s">
        <v>88</v>
      </c>
      <c r="G1555" t="s">
        <v>31</v>
      </c>
      <c r="H1555">
        <v>5</v>
      </c>
      <c r="I1555" t="s">
        <v>17</v>
      </c>
      <c r="J1555">
        <v>4</v>
      </c>
      <c r="K1555">
        <v>3.4372199999999999</v>
      </c>
      <c r="L1555">
        <v>-76.522499999999994</v>
      </c>
    </row>
    <row r="1556" spans="1:12" x14ac:dyDescent="0.25">
      <c r="A1556" t="s">
        <v>64</v>
      </c>
      <c r="B1556" t="s">
        <v>65</v>
      </c>
      <c r="C1556">
        <v>65200</v>
      </c>
      <c r="D1556">
        <v>3700</v>
      </c>
      <c r="E1556" t="s">
        <v>83</v>
      </c>
      <c r="F1556" t="s">
        <v>52</v>
      </c>
      <c r="G1556" t="s">
        <v>16</v>
      </c>
      <c r="H1556">
        <v>5</v>
      </c>
      <c r="I1556" t="s">
        <v>38</v>
      </c>
      <c r="J1556">
        <v>1</v>
      </c>
      <c r="K1556">
        <v>4.6097099999999998</v>
      </c>
      <c r="L1556">
        <v>-74.08175</v>
      </c>
    </row>
    <row r="1557" spans="1:12" x14ac:dyDescent="0.25">
      <c r="A1557" t="s">
        <v>144</v>
      </c>
      <c r="B1557" t="s">
        <v>65</v>
      </c>
      <c r="C1557">
        <v>65500</v>
      </c>
      <c r="D1557">
        <v>1700</v>
      </c>
      <c r="E1557" t="s">
        <v>563</v>
      </c>
      <c r="F1557" t="s">
        <v>130</v>
      </c>
      <c r="G1557" t="s">
        <v>16</v>
      </c>
      <c r="H1557">
        <v>3</v>
      </c>
      <c r="I1557" t="s">
        <v>17</v>
      </c>
      <c r="J1557">
        <v>8</v>
      </c>
      <c r="K1557">
        <v>4.6097099999999998</v>
      </c>
      <c r="L1557">
        <v>-74.08175</v>
      </c>
    </row>
    <row r="1558" spans="1:12" x14ac:dyDescent="0.25">
      <c r="A1558" t="s">
        <v>124</v>
      </c>
      <c r="B1558" t="s">
        <v>19</v>
      </c>
      <c r="C1558">
        <v>705600</v>
      </c>
      <c r="D1558">
        <v>37800</v>
      </c>
      <c r="E1558" t="s">
        <v>975</v>
      </c>
      <c r="F1558" t="s">
        <v>47</v>
      </c>
      <c r="G1558" t="s">
        <v>60</v>
      </c>
      <c r="H1558">
        <v>5</v>
      </c>
      <c r="I1558" t="s">
        <v>17</v>
      </c>
      <c r="J1558">
        <v>2</v>
      </c>
      <c r="K1558">
        <v>4.8133299999999997</v>
      </c>
      <c r="L1558">
        <v>-75.696110000000004</v>
      </c>
    </row>
    <row r="1559" spans="1:12" x14ac:dyDescent="0.25">
      <c r="A1559" t="s">
        <v>124</v>
      </c>
      <c r="B1559" t="s">
        <v>19</v>
      </c>
      <c r="C1559">
        <v>697700</v>
      </c>
      <c r="D1559">
        <v>35300</v>
      </c>
      <c r="E1559" t="s">
        <v>976</v>
      </c>
      <c r="F1559" t="s">
        <v>54</v>
      </c>
      <c r="G1559" t="s">
        <v>22</v>
      </c>
      <c r="H1559">
        <v>5</v>
      </c>
      <c r="I1559" t="s">
        <v>17</v>
      </c>
      <c r="J1559">
        <v>1</v>
      </c>
      <c r="K1559">
        <v>6.2518399999999996</v>
      </c>
      <c r="L1559">
        <v>-75.563590000000005</v>
      </c>
    </row>
    <row r="1560" spans="1:12" x14ac:dyDescent="0.25">
      <c r="A1560" t="s">
        <v>219</v>
      </c>
      <c r="B1560" t="s">
        <v>19</v>
      </c>
      <c r="C1560">
        <v>819400</v>
      </c>
      <c r="D1560">
        <v>41800</v>
      </c>
      <c r="E1560" t="s">
        <v>572</v>
      </c>
      <c r="F1560" t="s">
        <v>35</v>
      </c>
      <c r="G1560" t="s">
        <v>22</v>
      </c>
      <c r="H1560">
        <v>5</v>
      </c>
      <c r="I1560" t="s">
        <v>17</v>
      </c>
      <c r="J1560">
        <v>1</v>
      </c>
      <c r="K1560">
        <v>6.2518399999999996</v>
      </c>
      <c r="L1560">
        <v>-75.563590000000005</v>
      </c>
    </row>
    <row r="1561" spans="1:12" x14ac:dyDescent="0.25">
      <c r="A1561" t="s">
        <v>12</v>
      </c>
      <c r="B1561" t="s">
        <v>13</v>
      </c>
      <c r="C1561">
        <v>227700</v>
      </c>
      <c r="D1561">
        <v>14500</v>
      </c>
      <c r="E1561" t="s">
        <v>519</v>
      </c>
      <c r="F1561" t="s">
        <v>52</v>
      </c>
      <c r="G1561" t="s">
        <v>44</v>
      </c>
      <c r="H1561">
        <v>1</v>
      </c>
      <c r="I1561" t="s">
        <v>38</v>
      </c>
      <c r="J1561">
        <v>1</v>
      </c>
      <c r="K1561">
        <v>11.240790000000001</v>
      </c>
      <c r="L1561">
        <v>-74.199039999999997</v>
      </c>
    </row>
    <row r="1562" spans="1:12" x14ac:dyDescent="0.25">
      <c r="A1562" t="s">
        <v>94</v>
      </c>
      <c r="B1562" t="s">
        <v>29</v>
      </c>
      <c r="C1562">
        <v>422300</v>
      </c>
      <c r="D1562">
        <v>22700</v>
      </c>
      <c r="E1562" t="s">
        <v>977</v>
      </c>
      <c r="F1562" t="s">
        <v>21</v>
      </c>
      <c r="G1562" t="s">
        <v>141</v>
      </c>
      <c r="H1562">
        <v>5</v>
      </c>
      <c r="I1562" t="s">
        <v>17</v>
      </c>
      <c r="J1562">
        <v>4</v>
      </c>
      <c r="K1562">
        <v>5.0688899999999997</v>
      </c>
      <c r="L1562">
        <v>-75.517380000000003</v>
      </c>
    </row>
    <row r="1563" spans="1:12" x14ac:dyDescent="0.25">
      <c r="A1563" t="s">
        <v>12</v>
      </c>
      <c r="B1563" t="s">
        <v>13</v>
      </c>
      <c r="C1563">
        <v>136300</v>
      </c>
      <c r="D1563">
        <v>14100</v>
      </c>
      <c r="E1563" t="s">
        <v>340</v>
      </c>
      <c r="F1563" t="s">
        <v>52</v>
      </c>
      <c r="G1563" t="s">
        <v>16</v>
      </c>
      <c r="H1563">
        <v>1</v>
      </c>
      <c r="I1563" t="s">
        <v>146</v>
      </c>
      <c r="J1563">
        <v>1</v>
      </c>
      <c r="K1563">
        <v>4.6097099999999998</v>
      </c>
      <c r="L1563">
        <v>-74.08175</v>
      </c>
    </row>
    <row r="1564" spans="1:12" x14ac:dyDescent="0.25">
      <c r="A1564" t="s">
        <v>158</v>
      </c>
      <c r="B1564" t="s">
        <v>62</v>
      </c>
      <c r="C1564">
        <v>52000</v>
      </c>
      <c r="D1564">
        <v>1000</v>
      </c>
      <c r="E1564" t="s">
        <v>342</v>
      </c>
      <c r="F1564" t="s">
        <v>88</v>
      </c>
      <c r="G1564" t="s">
        <v>22</v>
      </c>
      <c r="H1564">
        <v>4</v>
      </c>
      <c r="I1564" t="s">
        <v>17</v>
      </c>
      <c r="J1564">
        <v>4</v>
      </c>
      <c r="K1564">
        <v>6.2518399999999996</v>
      </c>
      <c r="L1564">
        <v>-75.563590000000005</v>
      </c>
    </row>
    <row r="1565" spans="1:12" x14ac:dyDescent="0.25">
      <c r="A1565" t="s">
        <v>135</v>
      </c>
      <c r="B1565" t="s">
        <v>58</v>
      </c>
      <c r="C1565">
        <v>44500</v>
      </c>
      <c r="D1565">
        <v>2800</v>
      </c>
      <c r="E1565" t="s">
        <v>978</v>
      </c>
      <c r="F1565" t="s">
        <v>52</v>
      </c>
      <c r="G1565" t="s">
        <v>22</v>
      </c>
      <c r="H1565">
        <v>3</v>
      </c>
      <c r="I1565" t="s">
        <v>17</v>
      </c>
      <c r="J1565">
        <v>1</v>
      </c>
      <c r="K1565">
        <v>6.2518399999999996</v>
      </c>
      <c r="L1565">
        <v>-75.563590000000005</v>
      </c>
    </row>
    <row r="1566" spans="1:12" x14ac:dyDescent="0.25">
      <c r="A1566" t="s">
        <v>171</v>
      </c>
      <c r="B1566" t="s">
        <v>19</v>
      </c>
      <c r="C1566">
        <v>190900</v>
      </c>
      <c r="D1566">
        <v>10400</v>
      </c>
      <c r="E1566" t="s">
        <v>188</v>
      </c>
      <c r="F1566" t="s">
        <v>130</v>
      </c>
      <c r="G1566" t="s">
        <v>16</v>
      </c>
      <c r="H1566">
        <v>4</v>
      </c>
      <c r="I1566" t="s">
        <v>17</v>
      </c>
      <c r="J1566">
        <v>1</v>
      </c>
      <c r="K1566">
        <v>4.6097099999999998</v>
      </c>
      <c r="L1566">
        <v>-74.08175</v>
      </c>
    </row>
    <row r="1567" spans="1:12" x14ac:dyDescent="0.25">
      <c r="A1567" t="s">
        <v>36</v>
      </c>
      <c r="B1567" t="s">
        <v>24</v>
      </c>
      <c r="C1567">
        <v>31400</v>
      </c>
      <c r="D1567">
        <v>1900</v>
      </c>
      <c r="E1567" t="s">
        <v>183</v>
      </c>
      <c r="F1567" t="s">
        <v>130</v>
      </c>
      <c r="G1567" t="s">
        <v>22</v>
      </c>
      <c r="H1567">
        <v>5</v>
      </c>
      <c r="I1567" t="s">
        <v>17</v>
      </c>
      <c r="J1567">
        <v>5</v>
      </c>
      <c r="K1567">
        <v>6.2518399999999996</v>
      </c>
      <c r="L1567">
        <v>-75.563590000000005</v>
      </c>
    </row>
    <row r="1568" spans="1:12" x14ac:dyDescent="0.25">
      <c r="A1568" t="s">
        <v>50</v>
      </c>
      <c r="B1568" t="s">
        <v>29</v>
      </c>
      <c r="C1568">
        <v>1679500</v>
      </c>
      <c r="D1568">
        <v>91800</v>
      </c>
      <c r="E1568" t="s">
        <v>101</v>
      </c>
      <c r="F1568" t="s">
        <v>93</v>
      </c>
      <c r="G1568" t="s">
        <v>22</v>
      </c>
      <c r="H1568">
        <v>3</v>
      </c>
      <c r="I1568" t="s">
        <v>17</v>
      </c>
      <c r="J1568">
        <v>5</v>
      </c>
      <c r="K1568">
        <v>6.2518399999999996</v>
      </c>
      <c r="L1568">
        <v>-75.563590000000005</v>
      </c>
    </row>
    <row r="1569" spans="1:12" x14ac:dyDescent="0.25">
      <c r="A1569" t="s">
        <v>68</v>
      </c>
      <c r="B1569" t="s">
        <v>24</v>
      </c>
      <c r="C1569">
        <v>22400</v>
      </c>
      <c r="D1569">
        <v>0</v>
      </c>
      <c r="E1569" t="s">
        <v>90</v>
      </c>
      <c r="F1569" t="s">
        <v>15</v>
      </c>
      <c r="G1569" t="s">
        <v>60</v>
      </c>
      <c r="H1569">
        <v>4</v>
      </c>
      <c r="I1569" t="s">
        <v>32</v>
      </c>
      <c r="J1569">
        <v>1</v>
      </c>
      <c r="K1569">
        <v>4.8133299999999997</v>
      </c>
      <c r="L1569">
        <v>-75.696110000000004</v>
      </c>
    </row>
    <row r="1570" spans="1:12" x14ac:dyDescent="0.25">
      <c r="A1570" t="s">
        <v>98</v>
      </c>
      <c r="B1570" t="s">
        <v>19</v>
      </c>
      <c r="C1570">
        <v>457800</v>
      </c>
      <c r="D1570">
        <v>22600</v>
      </c>
      <c r="E1570" t="s">
        <v>361</v>
      </c>
      <c r="F1570" t="s">
        <v>130</v>
      </c>
      <c r="G1570" t="s">
        <v>16</v>
      </c>
      <c r="H1570">
        <v>4</v>
      </c>
      <c r="I1570" t="s">
        <v>17</v>
      </c>
      <c r="J1570">
        <v>2</v>
      </c>
      <c r="K1570">
        <v>4.6097099999999998</v>
      </c>
      <c r="L1570">
        <v>-74.08175</v>
      </c>
    </row>
    <row r="1571" spans="1:12" x14ac:dyDescent="0.25">
      <c r="A1571" t="s">
        <v>84</v>
      </c>
      <c r="B1571" t="s">
        <v>58</v>
      </c>
      <c r="C1571">
        <v>87500</v>
      </c>
      <c r="D1571">
        <v>4900</v>
      </c>
      <c r="E1571" t="s">
        <v>979</v>
      </c>
      <c r="F1571" t="s">
        <v>52</v>
      </c>
      <c r="G1571" t="s">
        <v>60</v>
      </c>
      <c r="H1571">
        <v>4</v>
      </c>
      <c r="I1571" t="s">
        <v>32</v>
      </c>
      <c r="J1571">
        <v>1</v>
      </c>
      <c r="K1571">
        <v>4.8133299999999997</v>
      </c>
      <c r="L1571">
        <v>-75.696110000000004</v>
      </c>
    </row>
    <row r="1572" spans="1:12" x14ac:dyDescent="0.25">
      <c r="A1572" t="s">
        <v>204</v>
      </c>
      <c r="B1572" t="s">
        <v>13</v>
      </c>
      <c r="C1572">
        <v>215500</v>
      </c>
      <c r="D1572">
        <v>9700</v>
      </c>
      <c r="E1572" t="s">
        <v>881</v>
      </c>
      <c r="F1572" t="s">
        <v>21</v>
      </c>
      <c r="G1572" t="s">
        <v>16</v>
      </c>
      <c r="H1572">
        <v>5</v>
      </c>
      <c r="I1572" t="s">
        <v>17</v>
      </c>
      <c r="J1572">
        <v>1</v>
      </c>
      <c r="K1572">
        <v>4.6097099999999998</v>
      </c>
      <c r="L1572">
        <v>-74.08175</v>
      </c>
    </row>
    <row r="1573" spans="1:12" x14ac:dyDescent="0.25">
      <c r="A1573" t="s">
        <v>18</v>
      </c>
      <c r="B1573" t="s">
        <v>19</v>
      </c>
      <c r="C1573">
        <v>319800</v>
      </c>
      <c r="D1573">
        <v>15200</v>
      </c>
      <c r="E1573" t="s">
        <v>980</v>
      </c>
      <c r="F1573" t="s">
        <v>130</v>
      </c>
      <c r="G1573" t="s">
        <v>16</v>
      </c>
      <c r="H1573">
        <v>5</v>
      </c>
      <c r="I1573" t="s">
        <v>17</v>
      </c>
      <c r="J1573">
        <v>1</v>
      </c>
      <c r="K1573">
        <v>4.6097099999999998</v>
      </c>
      <c r="L1573">
        <v>-74.08175</v>
      </c>
    </row>
    <row r="1574" spans="1:12" x14ac:dyDescent="0.25">
      <c r="A1574" t="s">
        <v>192</v>
      </c>
      <c r="B1574" t="s">
        <v>65</v>
      </c>
      <c r="C1574">
        <v>44800</v>
      </c>
      <c r="D1574">
        <v>7200</v>
      </c>
      <c r="E1574" t="s">
        <v>981</v>
      </c>
      <c r="F1574" t="s">
        <v>76</v>
      </c>
      <c r="G1574" t="s">
        <v>60</v>
      </c>
      <c r="H1574">
        <v>5</v>
      </c>
      <c r="I1574" t="s">
        <v>17</v>
      </c>
      <c r="J1574">
        <v>3</v>
      </c>
      <c r="K1574">
        <v>4.8133299999999997</v>
      </c>
      <c r="L1574">
        <v>-75.696110000000004</v>
      </c>
    </row>
    <row r="1575" spans="1:12" x14ac:dyDescent="0.25">
      <c r="A1575" t="s">
        <v>78</v>
      </c>
      <c r="B1575" t="s">
        <v>19</v>
      </c>
      <c r="C1575">
        <v>267500</v>
      </c>
      <c r="D1575">
        <v>14600</v>
      </c>
      <c r="E1575" t="s">
        <v>862</v>
      </c>
      <c r="F1575" t="s">
        <v>21</v>
      </c>
      <c r="G1575" t="s">
        <v>16</v>
      </c>
      <c r="H1575">
        <v>5</v>
      </c>
      <c r="I1575" t="s">
        <v>32</v>
      </c>
      <c r="J1575">
        <v>1</v>
      </c>
      <c r="K1575">
        <v>4.6097099999999998</v>
      </c>
      <c r="L1575">
        <v>-74.08175</v>
      </c>
    </row>
    <row r="1576" spans="1:12" x14ac:dyDescent="0.25">
      <c r="A1576" t="s">
        <v>45</v>
      </c>
      <c r="B1576" t="s">
        <v>29</v>
      </c>
      <c r="C1576">
        <v>1544800</v>
      </c>
      <c r="D1576">
        <v>82900</v>
      </c>
      <c r="E1576" t="s">
        <v>531</v>
      </c>
      <c r="F1576" t="s">
        <v>43</v>
      </c>
      <c r="G1576" t="s">
        <v>22</v>
      </c>
      <c r="H1576">
        <v>4</v>
      </c>
      <c r="I1576" t="s">
        <v>17</v>
      </c>
      <c r="J1576">
        <v>3</v>
      </c>
      <c r="K1576">
        <v>6.2518399999999996</v>
      </c>
      <c r="L1576">
        <v>-75.563590000000005</v>
      </c>
    </row>
    <row r="1577" spans="1:12" x14ac:dyDescent="0.25">
      <c r="A1577" t="s">
        <v>28</v>
      </c>
      <c r="B1577" t="s">
        <v>29</v>
      </c>
      <c r="C1577">
        <v>801700</v>
      </c>
      <c r="D1577">
        <v>43100</v>
      </c>
      <c r="E1577" t="s">
        <v>604</v>
      </c>
      <c r="F1577" t="s">
        <v>96</v>
      </c>
      <c r="G1577" t="s">
        <v>16</v>
      </c>
      <c r="H1577">
        <v>3</v>
      </c>
      <c r="I1577" t="s">
        <v>32</v>
      </c>
      <c r="J1577">
        <v>1</v>
      </c>
      <c r="K1577">
        <v>4.6097099999999998</v>
      </c>
      <c r="L1577">
        <v>-74.08175</v>
      </c>
    </row>
    <row r="1578" spans="1:12" x14ac:dyDescent="0.25">
      <c r="A1578" t="s">
        <v>12</v>
      </c>
      <c r="B1578" t="s">
        <v>13</v>
      </c>
      <c r="C1578">
        <v>121700</v>
      </c>
      <c r="D1578">
        <v>4700</v>
      </c>
      <c r="E1578" t="s">
        <v>982</v>
      </c>
      <c r="F1578" t="s">
        <v>52</v>
      </c>
      <c r="G1578" t="s">
        <v>16</v>
      </c>
      <c r="H1578">
        <v>5</v>
      </c>
      <c r="I1578" t="s">
        <v>38</v>
      </c>
      <c r="J1578">
        <v>1</v>
      </c>
      <c r="K1578">
        <v>4.6097099999999998</v>
      </c>
      <c r="L1578">
        <v>-74.08175</v>
      </c>
    </row>
    <row r="1579" spans="1:12" x14ac:dyDescent="0.25">
      <c r="A1579" t="s">
        <v>68</v>
      </c>
      <c r="B1579" t="s">
        <v>24</v>
      </c>
      <c r="C1579">
        <v>30000</v>
      </c>
      <c r="D1579">
        <v>2600</v>
      </c>
      <c r="E1579" t="s">
        <v>231</v>
      </c>
      <c r="F1579" t="s">
        <v>93</v>
      </c>
      <c r="G1579" t="s">
        <v>60</v>
      </c>
      <c r="H1579">
        <v>5</v>
      </c>
      <c r="I1579" t="s">
        <v>17</v>
      </c>
      <c r="J1579">
        <v>1</v>
      </c>
      <c r="K1579">
        <v>4.8133299999999997</v>
      </c>
      <c r="L1579">
        <v>-75.696110000000004</v>
      </c>
    </row>
    <row r="1580" spans="1:12" x14ac:dyDescent="0.25">
      <c r="A1580" t="s">
        <v>111</v>
      </c>
      <c r="B1580" t="s">
        <v>19</v>
      </c>
      <c r="C1580">
        <v>462000</v>
      </c>
      <c r="D1580">
        <v>22800</v>
      </c>
      <c r="E1580" t="s">
        <v>348</v>
      </c>
      <c r="F1580" t="s">
        <v>52</v>
      </c>
      <c r="G1580" t="s">
        <v>16</v>
      </c>
      <c r="H1580">
        <v>5</v>
      </c>
      <c r="I1580" t="s">
        <v>17</v>
      </c>
      <c r="J1580">
        <v>7</v>
      </c>
      <c r="K1580">
        <v>4.6097099999999998</v>
      </c>
      <c r="L1580">
        <v>-74.08175</v>
      </c>
    </row>
    <row r="1581" spans="1:12" x14ac:dyDescent="0.25">
      <c r="A1581" t="s">
        <v>33</v>
      </c>
      <c r="B1581" t="s">
        <v>19</v>
      </c>
      <c r="C1581">
        <v>324300</v>
      </c>
      <c r="D1581">
        <v>15500</v>
      </c>
      <c r="E1581" t="s">
        <v>665</v>
      </c>
      <c r="F1581" t="s">
        <v>47</v>
      </c>
      <c r="G1581" t="s">
        <v>16</v>
      </c>
      <c r="H1581">
        <v>5</v>
      </c>
      <c r="I1581" t="s">
        <v>17</v>
      </c>
      <c r="J1581">
        <v>8</v>
      </c>
      <c r="K1581">
        <v>4.6097099999999998</v>
      </c>
      <c r="L1581">
        <v>-74.08175</v>
      </c>
    </row>
    <row r="1582" spans="1:12" x14ac:dyDescent="0.25">
      <c r="A1582" t="s">
        <v>127</v>
      </c>
      <c r="B1582" t="s">
        <v>13</v>
      </c>
      <c r="C1582">
        <v>1415100</v>
      </c>
      <c r="D1582">
        <v>75700</v>
      </c>
      <c r="E1582" t="s">
        <v>581</v>
      </c>
      <c r="F1582" t="s">
        <v>52</v>
      </c>
      <c r="G1582" t="s">
        <v>91</v>
      </c>
      <c r="H1582">
        <v>4</v>
      </c>
      <c r="I1582" t="s">
        <v>17</v>
      </c>
      <c r="J1582">
        <v>8</v>
      </c>
      <c r="K1582">
        <v>10.968540000000001</v>
      </c>
      <c r="L1582">
        <v>-74.781319999999994</v>
      </c>
    </row>
    <row r="1583" spans="1:12" x14ac:dyDescent="0.25">
      <c r="A1583" t="s">
        <v>297</v>
      </c>
      <c r="B1583" t="s">
        <v>86</v>
      </c>
      <c r="C1583">
        <v>79800</v>
      </c>
      <c r="D1583">
        <v>4500</v>
      </c>
      <c r="E1583" t="s">
        <v>980</v>
      </c>
      <c r="F1583" t="s">
        <v>130</v>
      </c>
      <c r="G1583" t="s">
        <v>31</v>
      </c>
      <c r="H1583">
        <v>5</v>
      </c>
      <c r="I1583" t="s">
        <v>17</v>
      </c>
      <c r="J1583">
        <v>1</v>
      </c>
      <c r="K1583">
        <v>3.4372199999999999</v>
      </c>
      <c r="L1583">
        <v>-76.522499999999994</v>
      </c>
    </row>
    <row r="1584" spans="1:12" x14ac:dyDescent="0.25">
      <c r="A1584" t="s">
        <v>148</v>
      </c>
      <c r="B1584" t="s">
        <v>13</v>
      </c>
      <c r="C1584">
        <v>2193200</v>
      </c>
      <c r="D1584">
        <v>115000</v>
      </c>
      <c r="E1584" t="s">
        <v>788</v>
      </c>
      <c r="F1584" t="s">
        <v>35</v>
      </c>
      <c r="G1584" t="s">
        <v>31</v>
      </c>
      <c r="H1584">
        <v>2</v>
      </c>
      <c r="I1584" t="s">
        <v>17</v>
      </c>
      <c r="J1584">
        <v>1</v>
      </c>
      <c r="K1584">
        <v>3.4372199999999999</v>
      </c>
      <c r="L1584">
        <v>-76.522499999999994</v>
      </c>
    </row>
    <row r="1585" spans="1:12" x14ac:dyDescent="0.25">
      <c r="A1585" t="s">
        <v>184</v>
      </c>
      <c r="B1585" t="s">
        <v>86</v>
      </c>
      <c r="C1585">
        <v>262100</v>
      </c>
      <c r="D1585">
        <v>14600</v>
      </c>
      <c r="E1585" t="s">
        <v>860</v>
      </c>
      <c r="F1585" t="s">
        <v>54</v>
      </c>
      <c r="G1585" t="s">
        <v>16</v>
      </c>
      <c r="H1585">
        <v>5</v>
      </c>
      <c r="I1585" t="s">
        <v>32</v>
      </c>
      <c r="J1585">
        <v>1</v>
      </c>
      <c r="K1585">
        <v>4.6097099999999998</v>
      </c>
      <c r="L1585">
        <v>-74.08175</v>
      </c>
    </row>
    <row r="1586" spans="1:12" x14ac:dyDescent="0.25">
      <c r="A1586" t="s">
        <v>50</v>
      </c>
      <c r="B1586" t="s">
        <v>29</v>
      </c>
      <c r="C1586">
        <v>2420800</v>
      </c>
      <c r="D1586">
        <v>129600</v>
      </c>
      <c r="E1586" t="s">
        <v>771</v>
      </c>
      <c r="F1586" t="s">
        <v>15</v>
      </c>
      <c r="G1586" t="s">
        <v>16</v>
      </c>
      <c r="H1586">
        <v>5</v>
      </c>
      <c r="I1586" t="s">
        <v>17</v>
      </c>
      <c r="J1586">
        <v>2</v>
      </c>
      <c r="K1586">
        <v>4.6097099999999998</v>
      </c>
      <c r="L1586">
        <v>-74.08175</v>
      </c>
    </row>
    <row r="1587" spans="1:12" x14ac:dyDescent="0.25">
      <c r="A1587" t="s">
        <v>68</v>
      </c>
      <c r="B1587" t="s">
        <v>24</v>
      </c>
      <c r="C1587">
        <v>36900</v>
      </c>
      <c r="D1587">
        <v>2600</v>
      </c>
      <c r="E1587" t="s">
        <v>983</v>
      </c>
      <c r="F1587" t="s">
        <v>47</v>
      </c>
      <c r="G1587" t="s">
        <v>16</v>
      </c>
      <c r="H1587">
        <v>4</v>
      </c>
      <c r="I1587" t="s">
        <v>38</v>
      </c>
      <c r="J1587">
        <v>1</v>
      </c>
      <c r="K1587">
        <v>4.6097099999999998</v>
      </c>
      <c r="L1587">
        <v>-74.08175</v>
      </c>
    </row>
    <row r="1588" spans="1:12" x14ac:dyDescent="0.25">
      <c r="A1588" t="s">
        <v>61</v>
      </c>
      <c r="B1588" t="s">
        <v>62</v>
      </c>
      <c r="C1588">
        <v>521000</v>
      </c>
      <c r="D1588">
        <v>25900</v>
      </c>
      <c r="E1588" t="s">
        <v>818</v>
      </c>
      <c r="F1588" t="s">
        <v>96</v>
      </c>
      <c r="G1588" t="s">
        <v>60</v>
      </c>
      <c r="H1588">
        <v>5</v>
      </c>
      <c r="I1588" t="s">
        <v>17</v>
      </c>
      <c r="J1588">
        <v>3</v>
      </c>
      <c r="K1588">
        <v>4.8133299999999997</v>
      </c>
      <c r="L1588">
        <v>-75.696110000000004</v>
      </c>
    </row>
    <row r="1589" spans="1:12" x14ac:dyDescent="0.25">
      <c r="A1589" t="s">
        <v>158</v>
      </c>
      <c r="B1589" t="s">
        <v>62</v>
      </c>
      <c r="C1589">
        <v>59200</v>
      </c>
      <c r="D1589">
        <v>1300</v>
      </c>
      <c r="E1589" t="s">
        <v>738</v>
      </c>
      <c r="F1589" t="s">
        <v>26</v>
      </c>
      <c r="G1589" t="s">
        <v>22</v>
      </c>
      <c r="H1589">
        <v>4</v>
      </c>
      <c r="I1589" t="s">
        <v>17</v>
      </c>
      <c r="J1589">
        <v>10</v>
      </c>
      <c r="K1589">
        <v>6.2518399999999996</v>
      </c>
      <c r="L1589">
        <v>-75.563590000000005</v>
      </c>
    </row>
    <row r="1590" spans="1:12" x14ac:dyDescent="0.25">
      <c r="A1590" t="s">
        <v>122</v>
      </c>
      <c r="B1590" t="s">
        <v>29</v>
      </c>
      <c r="C1590">
        <v>1107000</v>
      </c>
      <c r="D1590">
        <v>57100</v>
      </c>
      <c r="E1590" t="s">
        <v>264</v>
      </c>
      <c r="F1590" t="s">
        <v>52</v>
      </c>
      <c r="G1590" t="s">
        <v>22</v>
      </c>
      <c r="H1590">
        <v>5</v>
      </c>
      <c r="I1590" t="s">
        <v>17</v>
      </c>
      <c r="J1590">
        <v>12</v>
      </c>
      <c r="K1590">
        <v>6.2518399999999996</v>
      </c>
      <c r="L1590">
        <v>-75.563590000000005</v>
      </c>
    </row>
    <row r="1591" spans="1:12" x14ac:dyDescent="0.25">
      <c r="A1591" t="s">
        <v>74</v>
      </c>
      <c r="B1591" t="s">
        <v>62</v>
      </c>
      <c r="C1591">
        <v>34600</v>
      </c>
      <c r="D1591">
        <v>0</v>
      </c>
      <c r="E1591" t="s">
        <v>984</v>
      </c>
      <c r="F1591" t="s">
        <v>35</v>
      </c>
      <c r="G1591" t="s">
        <v>16</v>
      </c>
      <c r="H1591">
        <v>5</v>
      </c>
      <c r="I1591" t="s">
        <v>17</v>
      </c>
      <c r="J1591">
        <v>2</v>
      </c>
      <c r="K1591">
        <v>4.6097099999999998</v>
      </c>
      <c r="L1591">
        <v>-74.08175</v>
      </c>
    </row>
    <row r="1592" spans="1:12" x14ac:dyDescent="0.25">
      <c r="A1592" t="s">
        <v>55</v>
      </c>
      <c r="B1592" t="s">
        <v>13</v>
      </c>
      <c r="C1592">
        <v>144800</v>
      </c>
      <c r="D1592">
        <v>8100</v>
      </c>
      <c r="E1592" t="s">
        <v>807</v>
      </c>
      <c r="F1592" t="s">
        <v>160</v>
      </c>
      <c r="G1592" t="s">
        <v>16</v>
      </c>
      <c r="H1592">
        <v>5</v>
      </c>
      <c r="I1592" t="s">
        <v>17</v>
      </c>
      <c r="J1592">
        <v>8</v>
      </c>
      <c r="K1592">
        <v>4.6097099999999998</v>
      </c>
      <c r="L1592">
        <v>-74.08175</v>
      </c>
    </row>
    <row r="1593" spans="1:12" x14ac:dyDescent="0.25">
      <c r="A1593" t="s">
        <v>89</v>
      </c>
      <c r="B1593" t="s">
        <v>62</v>
      </c>
      <c r="C1593">
        <v>25700</v>
      </c>
      <c r="D1593">
        <v>1600</v>
      </c>
      <c r="E1593" t="s">
        <v>795</v>
      </c>
      <c r="F1593" t="s">
        <v>15</v>
      </c>
      <c r="G1593" t="s">
        <v>31</v>
      </c>
      <c r="H1593">
        <v>5</v>
      </c>
      <c r="I1593" t="s">
        <v>17</v>
      </c>
      <c r="J1593">
        <v>5</v>
      </c>
      <c r="K1593">
        <v>3.4372199999999999</v>
      </c>
      <c r="L1593">
        <v>-76.522499999999994</v>
      </c>
    </row>
    <row r="1594" spans="1:12" x14ac:dyDescent="0.25">
      <c r="A1594" t="s">
        <v>144</v>
      </c>
      <c r="B1594" t="s">
        <v>65</v>
      </c>
      <c r="C1594">
        <v>64700</v>
      </c>
      <c r="D1594">
        <v>1600</v>
      </c>
      <c r="E1594" t="s">
        <v>985</v>
      </c>
      <c r="F1594" t="s">
        <v>88</v>
      </c>
      <c r="G1594" t="s">
        <v>16</v>
      </c>
      <c r="H1594">
        <v>5</v>
      </c>
      <c r="I1594" t="s">
        <v>17</v>
      </c>
      <c r="J1594">
        <v>1</v>
      </c>
      <c r="K1594">
        <v>4.6097099999999998</v>
      </c>
      <c r="L1594">
        <v>-74.08175</v>
      </c>
    </row>
    <row r="1595" spans="1:12" x14ac:dyDescent="0.25">
      <c r="A1595" t="s">
        <v>68</v>
      </c>
      <c r="B1595" t="s">
        <v>24</v>
      </c>
      <c r="C1595">
        <v>25900</v>
      </c>
      <c r="D1595">
        <v>1800</v>
      </c>
      <c r="E1595" t="s">
        <v>986</v>
      </c>
      <c r="F1595" t="s">
        <v>76</v>
      </c>
      <c r="G1595" t="s">
        <v>16</v>
      </c>
      <c r="H1595">
        <v>5</v>
      </c>
      <c r="I1595" t="s">
        <v>17</v>
      </c>
      <c r="J1595">
        <v>1</v>
      </c>
      <c r="K1595">
        <v>4.6097099999999998</v>
      </c>
      <c r="L1595">
        <v>-74.08175</v>
      </c>
    </row>
    <row r="1596" spans="1:12" x14ac:dyDescent="0.25">
      <c r="A1596" t="s">
        <v>297</v>
      </c>
      <c r="B1596" t="s">
        <v>86</v>
      </c>
      <c r="C1596">
        <v>94400</v>
      </c>
      <c r="D1596">
        <v>3200</v>
      </c>
      <c r="E1596" t="s">
        <v>987</v>
      </c>
      <c r="F1596" t="s">
        <v>160</v>
      </c>
      <c r="G1596" t="s">
        <v>16</v>
      </c>
      <c r="H1596">
        <v>5</v>
      </c>
      <c r="I1596" t="s">
        <v>17</v>
      </c>
      <c r="J1596">
        <v>4</v>
      </c>
      <c r="K1596">
        <v>4.6097099999999998</v>
      </c>
      <c r="L1596">
        <v>-74.08175</v>
      </c>
    </row>
    <row r="1597" spans="1:12" x14ac:dyDescent="0.25">
      <c r="A1597" t="s">
        <v>28</v>
      </c>
      <c r="B1597" t="s">
        <v>29</v>
      </c>
      <c r="C1597">
        <v>452900</v>
      </c>
      <c r="D1597">
        <v>22300</v>
      </c>
      <c r="E1597" t="s">
        <v>804</v>
      </c>
      <c r="F1597" t="s">
        <v>96</v>
      </c>
      <c r="G1597" t="s">
        <v>22</v>
      </c>
      <c r="H1597">
        <v>2</v>
      </c>
      <c r="I1597" t="s">
        <v>17</v>
      </c>
      <c r="J1597">
        <v>7</v>
      </c>
      <c r="K1597">
        <v>6.2518399999999996</v>
      </c>
      <c r="L1597">
        <v>-75.563590000000005</v>
      </c>
    </row>
    <row r="1598" spans="1:12" x14ac:dyDescent="0.25">
      <c r="A1598" t="s">
        <v>78</v>
      </c>
      <c r="B1598" t="s">
        <v>19</v>
      </c>
      <c r="C1598">
        <v>328300</v>
      </c>
      <c r="D1598">
        <v>19900</v>
      </c>
      <c r="E1598" t="s">
        <v>988</v>
      </c>
      <c r="F1598" t="s">
        <v>96</v>
      </c>
      <c r="G1598" t="s">
        <v>141</v>
      </c>
      <c r="H1598">
        <v>5</v>
      </c>
      <c r="I1598" t="s">
        <v>17</v>
      </c>
      <c r="J1598">
        <v>6</v>
      </c>
      <c r="K1598">
        <v>5.0688899999999997</v>
      </c>
      <c r="L1598">
        <v>-75.517380000000003</v>
      </c>
    </row>
    <row r="1599" spans="1:12" x14ac:dyDescent="0.25">
      <c r="A1599" t="s">
        <v>297</v>
      </c>
      <c r="B1599" t="s">
        <v>86</v>
      </c>
      <c r="C1599">
        <v>61200</v>
      </c>
      <c r="D1599">
        <v>3700</v>
      </c>
      <c r="E1599" t="s">
        <v>783</v>
      </c>
      <c r="F1599" t="s">
        <v>54</v>
      </c>
      <c r="G1599" t="s">
        <v>22</v>
      </c>
      <c r="H1599">
        <v>4</v>
      </c>
      <c r="I1599" t="s">
        <v>17</v>
      </c>
      <c r="J1599">
        <v>3</v>
      </c>
      <c r="K1599">
        <v>6.2518399999999996</v>
      </c>
      <c r="L1599">
        <v>-75.563590000000005</v>
      </c>
    </row>
    <row r="1600" spans="1:12" x14ac:dyDescent="0.25">
      <c r="A1600" t="s">
        <v>196</v>
      </c>
      <c r="B1600" t="s">
        <v>13</v>
      </c>
      <c r="C1600">
        <v>900400</v>
      </c>
      <c r="D1600">
        <v>48200</v>
      </c>
      <c r="E1600" t="s">
        <v>143</v>
      </c>
      <c r="F1600" t="s">
        <v>76</v>
      </c>
      <c r="G1600" t="s">
        <v>16</v>
      </c>
      <c r="H1600">
        <v>5</v>
      </c>
      <c r="I1600" t="s">
        <v>38</v>
      </c>
      <c r="J1600">
        <v>1</v>
      </c>
      <c r="K1600">
        <v>4.6097099999999998</v>
      </c>
      <c r="L1600">
        <v>-74.08175</v>
      </c>
    </row>
    <row r="1601" spans="1:12" x14ac:dyDescent="0.25">
      <c r="A1601" t="s">
        <v>113</v>
      </c>
      <c r="B1601" t="s">
        <v>24</v>
      </c>
      <c r="C1601">
        <v>14500</v>
      </c>
      <c r="D1601">
        <v>1200</v>
      </c>
      <c r="E1601" t="s">
        <v>984</v>
      </c>
      <c r="F1601" t="s">
        <v>93</v>
      </c>
      <c r="G1601" t="s">
        <v>31</v>
      </c>
      <c r="H1601">
        <v>5</v>
      </c>
      <c r="I1601" t="s">
        <v>17</v>
      </c>
      <c r="J1601">
        <v>1</v>
      </c>
      <c r="K1601">
        <v>3.4372199999999999</v>
      </c>
      <c r="L1601">
        <v>-76.522499999999994</v>
      </c>
    </row>
    <row r="1602" spans="1:12" x14ac:dyDescent="0.25">
      <c r="A1602" t="s">
        <v>41</v>
      </c>
      <c r="B1602" t="s">
        <v>29</v>
      </c>
      <c r="C1602">
        <v>1464000</v>
      </c>
      <c r="D1602">
        <v>78600</v>
      </c>
      <c r="E1602" t="s">
        <v>249</v>
      </c>
      <c r="F1602" t="s">
        <v>54</v>
      </c>
      <c r="G1602" t="s">
        <v>278</v>
      </c>
      <c r="H1602">
        <v>5</v>
      </c>
      <c r="I1602" t="s">
        <v>17</v>
      </c>
      <c r="J1602">
        <v>1</v>
      </c>
      <c r="K1602">
        <v>-4.2152799999999999</v>
      </c>
      <c r="L1602">
        <v>-69.940560000000005</v>
      </c>
    </row>
    <row r="1603" spans="1:12" x14ac:dyDescent="0.25">
      <c r="A1603" t="s">
        <v>113</v>
      </c>
      <c r="B1603" t="s">
        <v>24</v>
      </c>
      <c r="C1603">
        <v>20200</v>
      </c>
      <c r="D1603">
        <v>0</v>
      </c>
      <c r="E1603" t="s">
        <v>989</v>
      </c>
      <c r="F1603" t="s">
        <v>52</v>
      </c>
      <c r="G1603" t="s">
        <v>22</v>
      </c>
      <c r="H1603">
        <v>5</v>
      </c>
      <c r="I1603" t="s">
        <v>38</v>
      </c>
      <c r="J1603">
        <v>1</v>
      </c>
      <c r="K1603">
        <v>6.2518399999999996</v>
      </c>
      <c r="L1603">
        <v>-75.563590000000005</v>
      </c>
    </row>
    <row r="1604" spans="1:12" x14ac:dyDescent="0.25">
      <c r="A1604" t="s">
        <v>61</v>
      </c>
      <c r="B1604" t="s">
        <v>62</v>
      </c>
      <c r="C1604">
        <v>504500</v>
      </c>
      <c r="D1604">
        <v>27300</v>
      </c>
      <c r="E1604" t="s">
        <v>626</v>
      </c>
      <c r="F1604" t="s">
        <v>96</v>
      </c>
      <c r="G1604" t="s">
        <v>16</v>
      </c>
      <c r="H1604">
        <v>3</v>
      </c>
      <c r="I1604" t="s">
        <v>17</v>
      </c>
      <c r="J1604">
        <v>5</v>
      </c>
      <c r="K1604">
        <v>4.6097099999999998</v>
      </c>
      <c r="L1604">
        <v>-74.08175</v>
      </c>
    </row>
    <row r="1605" spans="1:12" x14ac:dyDescent="0.25">
      <c r="A1605" t="s">
        <v>48</v>
      </c>
      <c r="B1605" t="s">
        <v>24</v>
      </c>
      <c r="C1605">
        <v>83600</v>
      </c>
      <c r="D1605">
        <v>4700</v>
      </c>
      <c r="E1605" t="s">
        <v>695</v>
      </c>
      <c r="F1605" t="s">
        <v>15</v>
      </c>
      <c r="G1605" t="s">
        <v>22</v>
      </c>
      <c r="H1605">
        <v>4</v>
      </c>
      <c r="I1605" t="s">
        <v>17</v>
      </c>
      <c r="J1605">
        <v>2</v>
      </c>
      <c r="K1605">
        <v>6.2518399999999996</v>
      </c>
      <c r="L1605">
        <v>-75.563590000000005</v>
      </c>
    </row>
    <row r="1606" spans="1:12" x14ac:dyDescent="0.25">
      <c r="A1606" t="s">
        <v>98</v>
      </c>
      <c r="B1606" t="s">
        <v>19</v>
      </c>
      <c r="C1606">
        <v>574600</v>
      </c>
      <c r="D1606">
        <v>31000</v>
      </c>
      <c r="E1606" t="s">
        <v>990</v>
      </c>
      <c r="F1606" t="s">
        <v>15</v>
      </c>
      <c r="G1606" t="s">
        <v>16</v>
      </c>
      <c r="H1606">
        <v>4</v>
      </c>
      <c r="I1606" t="s">
        <v>17</v>
      </c>
      <c r="J1606">
        <v>2</v>
      </c>
      <c r="K1606">
        <v>4.6097099999999998</v>
      </c>
      <c r="L1606">
        <v>-74.08175</v>
      </c>
    </row>
    <row r="1607" spans="1:12" x14ac:dyDescent="0.25">
      <c r="A1607" t="s">
        <v>78</v>
      </c>
      <c r="B1607" t="s">
        <v>19</v>
      </c>
      <c r="C1607">
        <v>225500</v>
      </c>
      <c r="D1607">
        <v>10200</v>
      </c>
      <c r="E1607" t="s">
        <v>323</v>
      </c>
      <c r="F1607" t="s">
        <v>26</v>
      </c>
      <c r="G1607" t="s">
        <v>161</v>
      </c>
      <c r="H1607">
        <v>5</v>
      </c>
      <c r="I1607" t="s">
        <v>32</v>
      </c>
      <c r="J1607">
        <v>1</v>
      </c>
      <c r="K1607">
        <v>7.1253900000000003</v>
      </c>
      <c r="L1607">
        <v>-73.119799999999998</v>
      </c>
    </row>
    <row r="1608" spans="1:12" x14ac:dyDescent="0.25">
      <c r="A1608" t="s">
        <v>70</v>
      </c>
      <c r="B1608" t="s">
        <v>13</v>
      </c>
      <c r="C1608">
        <v>1721300</v>
      </c>
      <c r="D1608">
        <v>92300</v>
      </c>
      <c r="E1608" t="s">
        <v>631</v>
      </c>
      <c r="F1608" t="s">
        <v>52</v>
      </c>
      <c r="G1608" t="s">
        <v>22</v>
      </c>
      <c r="H1608">
        <v>4</v>
      </c>
      <c r="I1608" t="s">
        <v>17</v>
      </c>
      <c r="J1608">
        <v>5</v>
      </c>
      <c r="K1608">
        <v>6.2518399999999996</v>
      </c>
      <c r="L1608">
        <v>-75.563590000000005</v>
      </c>
    </row>
    <row r="1609" spans="1:12" x14ac:dyDescent="0.25">
      <c r="A1609" t="s">
        <v>85</v>
      </c>
      <c r="B1609" t="s">
        <v>86</v>
      </c>
      <c r="C1609">
        <v>645300</v>
      </c>
      <c r="D1609">
        <v>32500</v>
      </c>
      <c r="E1609" t="s">
        <v>514</v>
      </c>
      <c r="F1609" t="s">
        <v>160</v>
      </c>
      <c r="G1609" t="s">
        <v>16</v>
      </c>
      <c r="H1609">
        <v>5</v>
      </c>
      <c r="I1609" t="s">
        <v>32</v>
      </c>
      <c r="J1609">
        <v>1</v>
      </c>
      <c r="K1609">
        <v>4.6097099999999998</v>
      </c>
      <c r="L1609">
        <v>-74.08175</v>
      </c>
    </row>
    <row r="1610" spans="1:12" x14ac:dyDescent="0.25">
      <c r="A1610" t="s">
        <v>127</v>
      </c>
      <c r="B1610" t="s">
        <v>13</v>
      </c>
      <c r="C1610">
        <v>1551100</v>
      </c>
      <c r="D1610">
        <v>82800</v>
      </c>
      <c r="E1610" t="s">
        <v>474</v>
      </c>
      <c r="F1610" t="s">
        <v>26</v>
      </c>
      <c r="G1610" t="s">
        <v>31</v>
      </c>
      <c r="H1610">
        <v>5</v>
      </c>
      <c r="I1610" t="s">
        <v>17</v>
      </c>
      <c r="J1610">
        <v>5</v>
      </c>
      <c r="K1610">
        <v>3.4372199999999999</v>
      </c>
      <c r="L1610">
        <v>-76.522499999999994</v>
      </c>
    </row>
    <row r="1611" spans="1:12" x14ac:dyDescent="0.25">
      <c r="A1611" t="s">
        <v>122</v>
      </c>
      <c r="B1611" t="s">
        <v>29</v>
      </c>
      <c r="C1611">
        <v>770200</v>
      </c>
      <c r="D1611">
        <v>41200</v>
      </c>
      <c r="E1611" t="s">
        <v>663</v>
      </c>
      <c r="F1611" t="s">
        <v>52</v>
      </c>
      <c r="G1611" t="s">
        <v>16</v>
      </c>
      <c r="H1611">
        <v>5</v>
      </c>
      <c r="I1611" t="s">
        <v>32</v>
      </c>
      <c r="J1611">
        <v>1</v>
      </c>
      <c r="K1611">
        <v>4.6097099999999998</v>
      </c>
      <c r="L1611">
        <v>-74.08175</v>
      </c>
    </row>
    <row r="1612" spans="1:12" x14ac:dyDescent="0.25">
      <c r="A1612" t="s">
        <v>135</v>
      </c>
      <c r="B1612" t="s">
        <v>58</v>
      </c>
      <c r="C1612">
        <v>26000</v>
      </c>
      <c r="D1612">
        <v>0</v>
      </c>
      <c r="E1612" t="s">
        <v>947</v>
      </c>
      <c r="F1612" t="s">
        <v>130</v>
      </c>
      <c r="G1612" t="s">
        <v>60</v>
      </c>
      <c r="H1612">
        <v>1</v>
      </c>
      <c r="I1612" t="s">
        <v>17</v>
      </c>
      <c r="J1612">
        <v>1</v>
      </c>
      <c r="K1612">
        <v>4.8133299999999997</v>
      </c>
      <c r="L1612">
        <v>-75.696110000000004</v>
      </c>
    </row>
    <row r="1613" spans="1:12" x14ac:dyDescent="0.25">
      <c r="A1613" t="s">
        <v>39</v>
      </c>
      <c r="B1613" t="s">
        <v>24</v>
      </c>
      <c r="C1613">
        <v>49800</v>
      </c>
      <c r="D1613">
        <v>800</v>
      </c>
      <c r="E1613" t="s">
        <v>991</v>
      </c>
      <c r="F1613" t="s">
        <v>26</v>
      </c>
      <c r="G1613" t="s">
        <v>27</v>
      </c>
      <c r="H1613">
        <v>5</v>
      </c>
      <c r="I1613" t="s">
        <v>32</v>
      </c>
      <c r="J1613">
        <v>1</v>
      </c>
      <c r="K1613">
        <v>10.39972</v>
      </c>
      <c r="L1613">
        <v>-75.514439999999993</v>
      </c>
    </row>
    <row r="1614" spans="1:12" x14ac:dyDescent="0.25">
      <c r="A1614" t="s">
        <v>85</v>
      </c>
      <c r="B1614" t="s">
        <v>86</v>
      </c>
      <c r="C1614">
        <v>500200</v>
      </c>
      <c r="D1614">
        <v>24800</v>
      </c>
      <c r="E1614" t="s">
        <v>768</v>
      </c>
      <c r="F1614" t="s">
        <v>130</v>
      </c>
      <c r="G1614" t="s">
        <v>16</v>
      </c>
      <c r="H1614">
        <v>5</v>
      </c>
      <c r="I1614" t="s">
        <v>17</v>
      </c>
      <c r="J1614">
        <v>3</v>
      </c>
      <c r="K1614">
        <v>4.6097099999999998</v>
      </c>
      <c r="L1614">
        <v>-74.08175</v>
      </c>
    </row>
    <row r="1615" spans="1:12" x14ac:dyDescent="0.25">
      <c r="A1615" t="s">
        <v>89</v>
      </c>
      <c r="B1615" t="s">
        <v>62</v>
      </c>
      <c r="C1615">
        <v>9400</v>
      </c>
      <c r="D1615">
        <v>0</v>
      </c>
      <c r="E1615" t="s">
        <v>992</v>
      </c>
      <c r="F1615" t="s">
        <v>47</v>
      </c>
      <c r="G1615" t="s">
        <v>60</v>
      </c>
      <c r="H1615">
        <v>5</v>
      </c>
      <c r="I1615" t="s">
        <v>32</v>
      </c>
      <c r="J1615">
        <v>1</v>
      </c>
      <c r="K1615">
        <v>4.8133299999999997</v>
      </c>
      <c r="L1615">
        <v>-75.696110000000004</v>
      </c>
    </row>
    <row r="1616" spans="1:12" x14ac:dyDescent="0.25">
      <c r="A1616" t="s">
        <v>36</v>
      </c>
      <c r="B1616" t="s">
        <v>24</v>
      </c>
      <c r="C1616">
        <v>37800</v>
      </c>
      <c r="D1616">
        <v>2500</v>
      </c>
      <c r="E1616" t="s">
        <v>513</v>
      </c>
      <c r="F1616" t="s">
        <v>160</v>
      </c>
      <c r="G1616" t="s">
        <v>22</v>
      </c>
      <c r="H1616">
        <v>5</v>
      </c>
      <c r="I1616" t="s">
        <v>17</v>
      </c>
      <c r="J1616">
        <v>1</v>
      </c>
      <c r="K1616">
        <v>6.2518399999999996</v>
      </c>
      <c r="L1616">
        <v>-75.563590000000005</v>
      </c>
    </row>
    <row r="1617" spans="1:12" x14ac:dyDescent="0.25">
      <c r="A1617" t="s">
        <v>50</v>
      </c>
      <c r="B1617" t="s">
        <v>29</v>
      </c>
      <c r="C1617">
        <v>1740300</v>
      </c>
      <c r="D1617">
        <v>92900</v>
      </c>
      <c r="E1617" t="s">
        <v>304</v>
      </c>
      <c r="F1617" t="s">
        <v>54</v>
      </c>
      <c r="G1617" t="s">
        <v>120</v>
      </c>
      <c r="H1617">
        <v>5</v>
      </c>
      <c r="I1617" t="s">
        <v>17</v>
      </c>
      <c r="J1617">
        <v>3</v>
      </c>
      <c r="K1617">
        <v>3.8653</v>
      </c>
      <c r="L1617">
        <v>-67.923900000000003</v>
      </c>
    </row>
    <row r="1618" spans="1:12" x14ac:dyDescent="0.25">
      <c r="A1618" t="s">
        <v>127</v>
      </c>
      <c r="B1618" t="s">
        <v>13</v>
      </c>
      <c r="C1618">
        <v>649100</v>
      </c>
      <c r="D1618">
        <v>39200</v>
      </c>
      <c r="E1618" t="s">
        <v>331</v>
      </c>
      <c r="F1618" t="s">
        <v>15</v>
      </c>
      <c r="G1618" t="s">
        <v>16</v>
      </c>
      <c r="H1618">
        <v>5</v>
      </c>
      <c r="I1618" t="s">
        <v>32</v>
      </c>
      <c r="J1618">
        <v>1</v>
      </c>
      <c r="K1618">
        <v>4.6097099999999998</v>
      </c>
      <c r="L1618">
        <v>-74.08175</v>
      </c>
    </row>
    <row r="1619" spans="1:12" x14ac:dyDescent="0.25">
      <c r="A1619" t="s">
        <v>122</v>
      </c>
      <c r="B1619" t="s">
        <v>29</v>
      </c>
      <c r="C1619">
        <v>1141000</v>
      </c>
      <c r="D1619">
        <v>61400</v>
      </c>
      <c r="E1619" t="s">
        <v>490</v>
      </c>
      <c r="F1619" t="s">
        <v>160</v>
      </c>
      <c r="G1619" t="s">
        <v>16</v>
      </c>
      <c r="H1619">
        <v>5</v>
      </c>
      <c r="I1619" t="s">
        <v>17</v>
      </c>
      <c r="J1619">
        <v>3</v>
      </c>
      <c r="K1619">
        <v>4.6097099999999998</v>
      </c>
      <c r="L1619">
        <v>-74.08175</v>
      </c>
    </row>
    <row r="1620" spans="1:12" x14ac:dyDescent="0.25">
      <c r="A1620" t="s">
        <v>266</v>
      </c>
      <c r="B1620" t="s">
        <v>13</v>
      </c>
      <c r="C1620">
        <v>1468200</v>
      </c>
      <c r="D1620">
        <v>78600</v>
      </c>
      <c r="E1620" t="s">
        <v>527</v>
      </c>
      <c r="F1620" t="s">
        <v>52</v>
      </c>
      <c r="G1620" t="s">
        <v>31</v>
      </c>
      <c r="H1620">
        <v>5</v>
      </c>
      <c r="I1620" t="s">
        <v>17</v>
      </c>
      <c r="J1620">
        <v>1</v>
      </c>
      <c r="K1620">
        <v>3.4372199999999999</v>
      </c>
      <c r="L1620">
        <v>-76.522499999999994</v>
      </c>
    </row>
    <row r="1621" spans="1:12" x14ac:dyDescent="0.25">
      <c r="A1621" t="s">
        <v>266</v>
      </c>
      <c r="B1621" t="s">
        <v>13</v>
      </c>
      <c r="C1621">
        <v>1528200</v>
      </c>
      <c r="D1621">
        <v>81800</v>
      </c>
      <c r="E1621" t="s">
        <v>993</v>
      </c>
      <c r="F1621" t="s">
        <v>130</v>
      </c>
      <c r="G1621" t="s">
        <v>22</v>
      </c>
      <c r="H1621">
        <v>1</v>
      </c>
      <c r="I1621" t="s">
        <v>38</v>
      </c>
      <c r="J1621">
        <v>1</v>
      </c>
      <c r="K1621">
        <v>6.2518399999999996</v>
      </c>
      <c r="L1621">
        <v>-75.563590000000005</v>
      </c>
    </row>
    <row r="1622" spans="1:12" x14ac:dyDescent="0.25">
      <c r="A1622" t="s">
        <v>98</v>
      </c>
      <c r="B1622" t="s">
        <v>19</v>
      </c>
      <c r="C1622">
        <v>331600</v>
      </c>
      <c r="D1622">
        <v>15800</v>
      </c>
      <c r="E1622" t="s">
        <v>822</v>
      </c>
      <c r="F1622" t="s">
        <v>26</v>
      </c>
      <c r="G1622" t="s">
        <v>16</v>
      </c>
      <c r="H1622">
        <v>5</v>
      </c>
      <c r="I1622" t="s">
        <v>17</v>
      </c>
      <c r="J1622">
        <v>10</v>
      </c>
      <c r="K1622">
        <v>4.6097099999999998</v>
      </c>
      <c r="L1622">
        <v>-74.08175</v>
      </c>
    </row>
    <row r="1623" spans="1:12" x14ac:dyDescent="0.25">
      <c r="A1623" t="s">
        <v>105</v>
      </c>
      <c r="B1623" t="s">
        <v>19</v>
      </c>
      <c r="C1623">
        <v>301000</v>
      </c>
      <c r="D1623">
        <v>20700</v>
      </c>
      <c r="E1623" t="s">
        <v>818</v>
      </c>
      <c r="F1623" t="s">
        <v>160</v>
      </c>
      <c r="G1623" t="s">
        <v>31</v>
      </c>
      <c r="H1623">
        <v>1</v>
      </c>
      <c r="I1623" t="s">
        <v>17</v>
      </c>
      <c r="J1623">
        <v>6</v>
      </c>
      <c r="K1623">
        <v>3.4372199999999999</v>
      </c>
      <c r="L1623">
        <v>-76.522499999999994</v>
      </c>
    </row>
    <row r="1624" spans="1:12" x14ac:dyDescent="0.25">
      <c r="A1624" t="s">
        <v>70</v>
      </c>
      <c r="B1624" t="s">
        <v>13</v>
      </c>
      <c r="C1624">
        <v>2314500</v>
      </c>
      <c r="D1624">
        <v>121400</v>
      </c>
      <c r="E1624" t="s">
        <v>439</v>
      </c>
      <c r="F1624" t="s">
        <v>15</v>
      </c>
      <c r="G1624" t="s">
        <v>22</v>
      </c>
      <c r="H1624">
        <v>3</v>
      </c>
      <c r="I1624" t="s">
        <v>17</v>
      </c>
      <c r="J1624">
        <v>10</v>
      </c>
      <c r="K1624">
        <v>6.2518399999999996</v>
      </c>
      <c r="L1624">
        <v>-75.563590000000005</v>
      </c>
    </row>
    <row r="1625" spans="1:12" x14ac:dyDescent="0.25">
      <c r="A1625" t="s">
        <v>122</v>
      </c>
      <c r="B1625" t="s">
        <v>29</v>
      </c>
      <c r="C1625">
        <v>738800</v>
      </c>
      <c r="D1625">
        <v>40600</v>
      </c>
      <c r="E1625" t="s">
        <v>782</v>
      </c>
      <c r="F1625" t="s">
        <v>43</v>
      </c>
      <c r="G1625" t="s">
        <v>22</v>
      </c>
      <c r="H1625">
        <v>4</v>
      </c>
      <c r="I1625" t="s">
        <v>17</v>
      </c>
      <c r="J1625">
        <v>8</v>
      </c>
      <c r="K1625">
        <v>6.2518399999999996</v>
      </c>
      <c r="L1625">
        <v>-75.563590000000005</v>
      </c>
    </row>
    <row r="1626" spans="1:12" x14ac:dyDescent="0.25">
      <c r="A1626" t="s">
        <v>98</v>
      </c>
      <c r="B1626" t="s">
        <v>19</v>
      </c>
      <c r="C1626">
        <v>358700</v>
      </c>
      <c r="D1626">
        <v>19600</v>
      </c>
      <c r="E1626" t="s">
        <v>869</v>
      </c>
      <c r="F1626" t="s">
        <v>130</v>
      </c>
      <c r="G1626" t="s">
        <v>16</v>
      </c>
      <c r="H1626">
        <v>5</v>
      </c>
      <c r="I1626" t="s">
        <v>17</v>
      </c>
      <c r="J1626">
        <v>4</v>
      </c>
      <c r="K1626">
        <v>4.6097099999999998</v>
      </c>
      <c r="L1626">
        <v>-74.08175</v>
      </c>
    </row>
    <row r="1627" spans="1:12" x14ac:dyDescent="0.25">
      <c r="A1627" t="s">
        <v>111</v>
      </c>
      <c r="B1627" t="s">
        <v>19</v>
      </c>
      <c r="C1627">
        <v>523800</v>
      </c>
      <c r="D1627">
        <v>28100</v>
      </c>
      <c r="E1627" t="s">
        <v>328</v>
      </c>
      <c r="F1627" t="s">
        <v>88</v>
      </c>
      <c r="G1627" t="s">
        <v>16</v>
      </c>
      <c r="H1627">
        <v>5</v>
      </c>
      <c r="I1627" t="s">
        <v>32</v>
      </c>
      <c r="J1627">
        <v>1</v>
      </c>
      <c r="K1627">
        <v>4.6097099999999998</v>
      </c>
      <c r="L1627">
        <v>-74.08175</v>
      </c>
    </row>
    <row r="1628" spans="1:12" x14ac:dyDescent="0.25">
      <c r="A1628" t="s">
        <v>113</v>
      </c>
      <c r="B1628" t="s">
        <v>24</v>
      </c>
      <c r="C1628">
        <v>21100</v>
      </c>
      <c r="D1628">
        <v>1500</v>
      </c>
      <c r="E1628" t="s">
        <v>994</v>
      </c>
      <c r="F1628" t="s">
        <v>160</v>
      </c>
      <c r="G1628" t="s">
        <v>278</v>
      </c>
      <c r="H1628">
        <v>5</v>
      </c>
      <c r="I1628" t="s">
        <v>17</v>
      </c>
      <c r="J1628">
        <v>5</v>
      </c>
      <c r="K1628">
        <v>-4.2152799999999999</v>
      </c>
      <c r="L1628">
        <v>-69.940560000000005</v>
      </c>
    </row>
    <row r="1629" spans="1:12" x14ac:dyDescent="0.25">
      <c r="A1629" t="s">
        <v>105</v>
      </c>
      <c r="B1629" t="s">
        <v>19</v>
      </c>
      <c r="C1629">
        <v>317400</v>
      </c>
      <c r="D1629">
        <v>17100</v>
      </c>
      <c r="E1629" t="s">
        <v>457</v>
      </c>
      <c r="F1629" t="s">
        <v>54</v>
      </c>
      <c r="G1629" t="s">
        <v>22</v>
      </c>
      <c r="H1629">
        <v>1</v>
      </c>
      <c r="I1629" t="s">
        <v>17</v>
      </c>
      <c r="J1629">
        <v>1</v>
      </c>
      <c r="K1629">
        <v>6.2518399999999996</v>
      </c>
      <c r="L1629">
        <v>-75.563590000000005</v>
      </c>
    </row>
    <row r="1630" spans="1:12" x14ac:dyDescent="0.25">
      <c r="A1630" t="s">
        <v>39</v>
      </c>
      <c r="B1630" t="s">
        <v>24</v>
      </c>
      <c r="C1630">
        <v>37700</v>
      </c>
      <c r="D1630">
        <v>4400</v>
      </c>
      <c r="E1630" t="s">
        <v>638</v>
      </c>
      <c r="F1630" t="s">
        <v>21</v>
      </c>
      <c r="G1630" t="s">
        <v>161</v>
      </c>
      <c r="H1630">
        <v>5</v>
      </c>
      <c r="I1630" t="s">
        <v>17</v>
      </c>
      <c r="J1630">
        <v>7</v>
      </c>
      <c r="K1630">
        <v>7.1253900000000003</v>
      </c>
      <c r="L1630">
        <v>-73.119799999999998</v>
      </c>
    </row>
    <row r="1631" spans="1:12" x14ac:dyDescent="0.25">
      <c r="A1631" t="s">
        <v>122</v>
      </c>
      <c r="B1631" t="s">
        <v>29</v>
      </c>
      <c r="C1631">
        <v>1464000</v>
      </c>
      <c r="D1631">
        <v>78200</v>
      </c>
      <c r="E1631" t="s">
        <v>348</v>
      </c>
      <c r="F1631" t="s">
        <v>76</v>
      </c>
      <c r="G1631" t="s">
        <v>16</v>
      </c>
      <c r="H1631">
        <v>1</v>
      </c>
      <c r="I1631" t="s">
        <v>17</v>
      </c>
      <c r="J1631">
        <v>5</v>
      </c>
      <c r="K1631">
        <v>4.6097099999999998</v>
      </c>
      <c r="L1631">
        <v>-74.08175</v>
      </c>
    </row>
    <row r="1632" spans="1:12" x14ac:dyDescent="0.25">
      <c r="A1632" t="s">
        <v>64</v>
      </c>
      <c r="B1632" t="s">
        <v>65</v>
      </c>
      <c r="C1632">
        <v>61600</v>
      </c>
      <c r="D1632">
        <v>1500</v>
      </c>
      <c r="E1632" t="s">
        <v>995</v>
      </c>
      <c r="F1632" t="s">
        <v>15</v>
      </c>
      <c r="G1632" t="s">
        <v>16</v>
      </c>
      <c r="H1632">
        <v>4</v>
      </c>
      <c r="I1632" t="s">
        <v>17</v>
      </c>
      <c r="J1632">
        <v>1</v>
      </c>
      <c r="K1632">
        <v>4.6097099999999998</v>
      </c>
      <c r="L1632">
        <v>-74.08175</v>
      </c>
    </row>
    <row r="1633" spans="1:12" x14ac:dyDescent="0.25">
      <c r="A1633" t="s">
        <v>70</v>
      </c>
      <c r="B1633" t="s">
        <v>13</v>
      </c>
      <c r="C1633">
        <v>1663400</v>
      </c>
      <c r="D1633">
        <v>95400</v>
      </c>
      <c r="E1633" t="s">
        <v>524</v>
      </c>
      <c r="F1633" t="s">
        <v>43</v>
      </c>
      <c r="G1633" t="s">
        <v>16</v>
      </c>
      <c r="H1633">
        <v>4</v>
      </c>
      <c r="I1633" t="s">
        <v>17</v>
      </c>
      <c r="J1633">
        <v>2</v>
      </c>
      <c r="K1633">
        <v>4.6097099999999998</v>
      </c>
      <c r="L1633">
        <v>-74.08175</v>
      </c>
    </row>
    <row r="1634" spans="1:12" x14ac:dyDescent="0.25">
      <c r="A1634" t="s">
        <v>85</v>
      </c>
      <c r="B1634" t="s">
        <v>86</v>
      </c>
      <c r="C1634">
        <v>471000</v>
      </c>
      <c r="D1634">
        <v>23300</v>
      </c>
      <c r="E1634" t="s">
        <v>354</v>
      </c>
      <c r="F1634" t="s">
        <v>76</v>
      </c>
      <c r="G1634" t="s">
        <v>60</v>
      </c>
      <c r="H1634">
        <v>5</v>
      </c>
      <c r="I1634" t="s">
        <v>17</v>
      </c>
      <c r="J1634">
        <v>1</v>
      </c>
      <c r="K1634">
        <v>4.8133299999999997</v>
      </c>
      <c r="L1634">
        <v>-75.696110000000004</v>
      </c>
    </row>
    <row r="1635" spans="1:12" x14ac:dyDescent="0.25">
      <c r="A1635" t="s">
        <v>144</v>
      </c>
      <c r="B1635" t="s">
        <v>65</v>
      </c>
      <c r="C1635">
        <v>54500</v>
      </c>
      <c r="D1635">
        <v>3100</v>
      </c>
      <c r="E1635" t="s">
        <v>982</v>
      </c>
      <c r="F1635" t="s">
        <v>93</v>
      </c>
      <c r="G1635" t="s">
        <v>22</v>
      </c>
      <c r="H1635">
        <v>1</v>
      </c>
      <c r="I1635" t="s">
        <v>17</v>
      </c>
      <c r="J1635">
        <v>2</v>
      </c>
      <c r="K1635">
        <v>6.2518399999999996</v>
      </c>
      <c r="L1635">
        <v>-75.563590000000005</v>
      </c>
    </row>
    <row r="1636" spans="1:12" x14ac:dyDescent="0.25">
      <c r="A1636" t="s">
        <v>67</v>
      </c>
      <c r="B1636" t="s">
        <v>62</v>
      </c>
      <c r="C1636">
        <v>38700</v>
      </c>
      <c r="D1636">
        <v>0</v>
      </c>
      <c r="E1636" t="s">
        <v>353</v>
      </c>
      <c r="F1636" t="s">
        <v>54</v>
      </c>
      <c r="G1636" t="s">
        <v>16</v>
      </c>
      <c r="H1636">
        <v>3</v>
      </c>
      <c r="I1636" t="s">
        <v>38</v>
      </c>
      <c r="J1636">
        <v>1</v>
      </c>
      <c r="K1636">
        <v>4.6097099999999998</v>
      </c>
      <c r="L1636">
        <v>-74.08175</v>
      </c>
    </row>
    <row r="1637" spans="1:12" x14ac:dyDescent="0.25">
      <c r="A1637" t="s">
        <v>39</v>
      </c>
      <c r="B1637" t="s">
        <v>24</v>
      </c>
      <c r="C1637">
        <v>58600</v>
      </c>
      <c r="D1637">
        <v>3800</v>
      </c>
      <c r="E1637" t="s">
        <v>642</v>
      </c>
      <c r="F1637" t="s">
        <v>26</v>
      </c>
      <c r="G1637" t="s">
        <v>22</v>
      </c>
      <c r="H1637">
        <v>1</v>
      </c>
      <c r="I1637" t="s">
        <v>17</v>
      </c>
      <c r="J1637">
        <v>10</v>
      </c>
      <c r="K1637">
        <v>6.2518399999999996</v>
      </c>
      <c r="L1637">
        <v>-75.563590000000005</v>
      </c>
    </row>
    <row r="1638" spans="1:12" x14ac:dyDescent="0.25">
      <c r="A1638" t="s">
        <v>127</v>
      </c>
      <c r="B1638" t="s">
        <v>13</v>
      </c>
      <c r="C1638">
        <v>1099800</v>
      </c>
      <c r="D1638">
        <v>56700</v>
      </c>
      <c r="E1638" t="s">
        <v>561</v>
      </c>
      <c r="F1638" t="s">
        <v>47</v>
      </c>
      <c r="G1638" t="s">
        <v>60</v>
      </c>
      <c r="H1638">
        <v>5</v>
      </c>
      <c r="I1638" t="s">
        <v>17</v>
      </c>
      <c r="J1638">
        <v>1</v>
      </c>
      <c r="K1638">
        <v>4.8133299999999997</v>
      </c>
      <c r="L1638">
        <v>-75.696110000000004</v>
      </c>
    </row>
    <row r="1639" spans="1:12" x14ac:dyDescent="0.25">
      <c r="A1639" t="s">
        <v>204</v>
      </c>
      <c r="B1639" t="s">
        <v>13</v>
      </c>
      <c r="C1639">
        <v>193700</v>
      </c>
      <c r="D1639">
        <v>8500</v>
      </c>
      <c r="E1639" t="s">
        <v>973</v>
      </c>
      <c r="F1639" t="s">
        <v>26</v>
      </c>
      <c r="G1639" t="s">
        <v>22</v>
      </c>
      <c r="H1639">
        <v>4</v>
      </c>
      <c r="I1639" t="s">
        <v>32</v>
      </c>
      <c r="J1639">
        <v>1</v>
      </c>
      <c r="K1639">
        <v>6.2518399999999996</v>
      </c>
      <c r="L1639">
        <v>-75.563590000000005</v>
      </c>
    </row>
    <row r="1640" spans="1:12" x14ac:dyDescent="0.25">
      <c r="A1640" t="s">
        <v>70</v>
      </c>
      <c r="B1640" t="s">
        <v>13</v>
      </c>
      <c r="C1640">
        <v>2734700</v>
      </c>
      <c r="D1640">
        <v>145800</v>
      </c>
      <c r="E1640" t="s">
        <v>678</v>
      </c>
      <c r="F1640" t="s">
        <v>15</v>
      </c>
      <c r="G1640" t="s">
        <v>126</v>
      </c>
      <c r="H1640">
        <v>3</v>
      </c>
      <c r="I1640" t="s">
        <v>32</v>
      </c>
      <c r="J1640">
        <v>1</v>
      </c>
      <c r="K1640">
        <v>7.89391</v>
      </c>
      <c r="L1640">
        <v>-72.507819999999995</v>
      </c>
    </row>
    <row r="1641" spans="1:12" x14ac:dyDescent="0.25">
      <c r="A1641" t="s">
        <v>204</v>
      </c>
      <c r="B1641" t="s">
        <v>13</v>
      </c>
      <c r="C1641">
        <v>208600</v>
      </c>
      <c r="D1641">
        <v>9300</v>
      </c>
      <c r="E1641" t="s">
        <v>550</v>
      </c>
      <c r="F1641" t="s">
        <v>52</v>
      </c>
      <c r="G1641" t="s">
        <v>27</v>
      </c>
      <c r="H1641">
        <v>5</v>
      </c>
      <c r="I1641" t="s">
        <v>32</v>
      </c>
      <c r="J1641">
        <v>1</v>
      </c>
      <c r="K1641">
        <v>10.39972</v>
      </c>
      <c r="L1641">
        <v>-75.514439999999993</v>
      </c>
    </row>
    <row r="1642" spans="1:12" x14ac:dyDescent="0.25">
      <c r="A1642" t="s">
        <v>171</v>
      </c>
      <c r="B1642" t="s">
        <v>19</v>
      </c>
      <c r="C1642">
        <v>281200</v>
      </c>
      <c r="D1642">
        <v>13200</v>
      </c>
      <c r="E1642" t="s">
        <v>437</v>
      </c>
      <c r="F1642" t="s">
        <v>47</v>
      </c>
      <c r="G1642" t="s">
        <v>16</v>
      </c>
      <c r="H1642">
        <v>2</v>
      </c>
      <c r="I1642" t="s">
        <v>38</v>
      </c>
      <c r="J1642">
        <v>1</v>
      </c>
      <c r="K1642">
        <v>4.6097099999999998</v>
      </c>
      <c r="L1642">
        <v>-74.08175</v>
      </c>
    </row>
    <row r="1643" spans="1:12" x14ac:dyDescent="0.25">
      <c r="A1643" t="s">
        <v>103</v>
      </c>
      <c r="B1643" t="s">
        <v>13</v>
      </c>
      <c r="C1643">
        <v>314200</v>
      </c>
      <c r="D1643">
        <v>14900</v>
      </c>
      <c r="E1643" t="s">
        <v>325</v>
      </c>
      <c r="F1643" t="s">
        <v>21</v>
      </c>
      <c r="G1643" t="s">
        <v>22</v>
      </c>
      <c r="H1643">
        <v>5</v>
      </c>
      <c r="I1643" t="s">
        <v>17</v>
      </c>
      <c r="J1643">
        <v>8</v>
      </c>
      <c r="K1643">
        <v>6.2518399999999996</v>
      </c>
      <c r="L1643">
        <v>-75.563590000000005</v>
      </c>
    </row>
    <row r="1644" spans="1:12" x14ac:dyDescent="0.25">
      <c r="A1644" t="s">
        <v>84</v>
      </c>
      <c r="B1644" t="s">
        <v>58</v>
      </c>
      <c r="C1644">
        <v>172100</v>
      </c>
      <c r="D1644">
        <v>7400</v>
      </c>
      <c r="E1644" t="s">
        <v>535</v>
      </c>
      <c r="F1644" t="s">
        <v>160</v>
      </c>
      <c r="G1644" t="s">
        <v>22</v>
      </c>
      <c r="H1644">
        <v>4</v>
      </c>
      <c r="I1644" t="s">
        <v>17</v>
      </c>
      <c r="J1644">
        <v>3</v>
      </c>
      <c r="K1644">
        <v>6.2518399999999996</v>
      </c>
      <c r="L1644">
        <v>-75.563590000000005</v>
      </c>
    </row>
    <row r="1645" spans="1:12" x14ac:dyDescent="0.25">
      <c r="A1645" t="s">
        <v>67</v>
      </c>
      <c r="B1645" t="s">
        <v>62</v>
      </c>
      <c r="C1645">
        <v>58100</v>
      </c>
      <c r="D1645">
        <v>5500</v>
      </c>
      <c r="E1645" t="s">
        <v>996</v>
      </c>
      <c r="F1645" t="s">
        <v>93</v>
      </c>
      <c r="G1645" t="s">
        <v>22</v>
      </c>
      <c r="H1645">
        <v>5</v>
      </c>
      <c r="I1645" t="s">
        <v>32</v>
      </c>
      <c r="J1645">
        <v>1</v>
      </c>
      <c r="K1645">
        <v>6.2518399999999996</v>
      </c>
      <c r="L1645">
        <v>-75.563590000000005</v>
      </c>
    </row>
    <row r="1646" spans="1:12" x14ac:dyDescent="0.25">
      <c r="A1646" t="s">
        <v>64</v>
      </c>
      <c r="B1646" t="s">
        <v>65</v>
      </c>
      <c r="C1646">
        <v>61200</v>
      </c>
      <c r="D1646">
        <v>3500</v>
      </c>
      <c r="E1646" t="s">
        <v>997</v>
      </c>
      <c r="F1646" t="s">
        <v>88</v>
      </c>
      <c r="G1646" t="s">
        <v>16</v>
      </c>
      <c r="H1646">
        <v>5</v>
      </c>
      <c r="I1646" t="s">
        <v>17</v>
      </c>
      <c r="J1646">
        <v>2</v>
      </c>
      <c r="K1646">
        <v>4.6097099999999998</v>
      </c>
      <c r="L1646">
        <v>-74.08175</v>
      </c>
    </row>
    <row r="1647" spans="1:12" x14ac:dyDescent="0.25">
      <c r="A1647" t="s">
        <v>297</v>
      </c>
      <c r="B1647" t="s">
        <v>86</v>
      </c>
      <c r="C1647">
        <v>47800</v>
      </c>
      <c r="D1647">
        <v>2900</v>
      </c>
      <c r="E1647" t="s">
        <v>684</v>
      </c>
      <c r="F1647" t="s">
        <v>52</v>
      </c>
      <c r="G1647" t="s">
        <v>16</v>
      </c>
      <c r="H1647">
        <v>1</v>
      </c>
      <c r="I1647" t="s">
        <v>32</v>
      </c>
      <c r="J1647">
        <v>1</v>
      </c>
      <c r="K1647">
        <v>4.6097099999999998</v>
      </c>
      <c r="L1647">
        <v>-74.08175</v>
      </c>
    </row>
    <row r="1648" spans="1:12" x14ac:dyDescent="0.25">
      <c r="A1648" t="s">
        <v>74</v>
      </c>
      <c r="B1648" t="s">
        <v>62</v>
      </c>
      <c r="C1648">
        <v>38800</v>
      </c>
      <c r="D1648">
        <v>2300</v>
      </c>
      <c r="E1648" t="s">
        <v>581</v>
      </c>
      <c r="F1648" t="s">
        <v>96</v>
      </c>
      <c r="G1648" t="s">
        <v>16</v>
      </c>
      <c r="H1648">
        <v>4</v>
      </c>
      <c r="I1648" t="s">
        <v>17</v>
      </c>
      <c r="J1648">
        <v>2</v>
      </c>
      <c r="K1648">
        <v>4.6097099999999998</v>
      </c>
      <c r="L1648">
        <v>-74.08175</v>
      </c>
    </row>
    <row r="1649" spans="1:12" x14ac:dyDescent="0.25">
      <c r="A1649" t="s">
        <v>23</v>
      </c>
      <c r="B1649" t="s">
        <v>24</v>
      </c>
      <c r="C1649">
        <v>137800</v>
      </c>
      <c r="D1649">
        <v>7600</v>
      </c>
      <c r="E1649" t="s">
        <v>496</v>
      </c>
      <c r="F1649" t="s">
        <v>47</v>
      </c>
      <c r="G1649" t="s">
        <v>16</v>
      </c>
      <c r="H1649">
        <v>3</v>
      </c>
      <c r="I1649" t="s">
        <v>17</v>
      </c>
      <c r="J1649">
        <v>1</v>
      </c>
      <c r="K1649">
        <v>4.6097099999999998</v>
      </c>
      <c r="L1649">
        <v>-74.08175</v>
      </c>
    </row>
    <row r="1650" spans="1:12" x14ac:dyDescent="0.25">
      <c r="A1650" t="s">
        <v>122</v>
      </c>
      <c r="B1650" t="s">
        <v>29</v>
      </c>
      <c r="C1650">
        <v>1475300</v>
      </c>
      <c r="D1650">
        <v>76700</v>
      </c>
      <c r="E1650" t="s">
        <v>820</v>
      </c>
      <c r="F1650" t="s">
        <v>93</v>
      </c>
      <c r="G1650" t="s">
        <v>126</v>
      </c>
      <c r="H1650">
        <v>5</v>
      </c>
      <c r="I1650" t="s">
        <v>17</v>
      </c>
      <c r="J1650">
        <v>6</v>
      </c>
      <c r="K1650">
        <v>7.89391</v>
      </c>
      <c r="L1650">
        <v>-72.507819999999995</v>
      </c>
    </row>
    <row r="1651" spans="1:12" x14ac:dyDescent="0.25">
      <c r="A1651" t="s">
        <v>68</v>
      </c>
      <c r="B1651" t="s">
        <v>24</v>
      </c>
      <c r="C1651">
        <v>27300</v>
      </c>
      <c r="D1651">
        <v>0</v>
      </c>
      <c r="E1651" t="s">
        <v>998</v>
      </c>
      <c r="F1651" t="s">
        <v>43</v>
      </c>
      <c r="G1651" t="s">
        <v>16</v>
      </c>
      <c r="H1651">
        <v>5</v>
      </c>
      <c r="I1651" t="s">
        <v>32</v>
      </c>
      <c r="J1651">
        <v>1</v>
      </c>
      <c r="K1651">
        <v>4.6097099999999998</v>
      </c>
      <c r="L1651">
        <v>-74.08175</v>
      </c>
    </row>
    <row r="1652" spans="1:12" x14ac:dyDescent="0.25">
      <c r="A1652" t="s">
        <v>122</v>
      </c>
      <c r="B1652" t="s">
        <v>29</v>
      </c>
      <c r="C1652">
        <v>1226400</v>
      </c>
      <c r="D1652">
        <v>71000</v>
      </c>
      <c r="E1652" t="s">
        <v>999</v>
      </c>
      <c r="F1652" t="s">
        <v>88</v>
      </c>
      <c r="G1652" t="s">
        <v>16</v>
      </c>
      <c r="H1652">
        <v>5</v>
      </c>
      <c r="I1652" t="s">
        <v>17</v>
      </c>
      <c r="J1652">
        <v>1</v>
      </c>
      <c r="K1652">
        <v>4.6097099999999998</v>
      </c>
      <c r="L1652">
        <v>-74.08175</v>
      </c>
    </row>
    <row r="1653" spans="1:12" x14ac:dyDescent="0.25">
      <c r="A1653" t="s">
        <v>57</v>
      </c>
      <c r="B1653" t="s">
        <v>58</v>
      </c>
      <c r="C1653">
        <v>71200</v>
      </c>
      <c r="D1653">
        <v>2000</v>
      </c>
      <c r="E1653" t="s">
        <v>290</v>
      </c>
      <c r="F1653" t="s">
        <v>93</v>
      </c>
      <c r="G1653" t="s">
        <v>16</v>
      </c>
      <c r="H1653">
        <v>5</v>
      </c>
      <c r="I1653" t="s">
        <v>38</v>
      </c>
      <c r="J1653">
        <v>1</v>
      </c>
      <c r="K1653">
        <v>4.6097099999999998</v>
      </c>
      <c r="L1653">
        <v>-74.08175</v>
      </c>
    </row>
    <row r="1654" spans="1:12" x14ac:dyDescent="0.25">
      <c r="A1654" t="s">
        <v>74</v>
      </c>
      <c r="B1654" t="s">
        <v>62</v>
      </c>
      <c r="C1654">
        <v>34500</v>
      </c>
      <c r="D1654">
        <v>2500</v>
      </c>
      <c r="E1654" t="s">
        <v>787</v>
      </c>
      <c r="F1654" t="s">
        <v>52</v>
      </c>
      <c r="G1654" t="s">
        <v>16</v>
      </c>
      <c r="H1654">
        <v>5</v>
      </c>
      <c r="I1654" t="s">
        <v>17</v>
      </c>
      <c r="J1654">
        <v>1</v>
      </c>
      <c r="K1654">
        <v>4.6097099999999998</v>
      </c>
      <c r="L1654">
        <v>-74.08175</v>
      </c>
    </row>
    <row r="1655" spans="1:12" x14ac:dyDescent="0.25">
      <c r="A1655" t="s">
        <v>171</v>
      </c>
      <c r="B1655" t="s">
        <v>19</v>
      </c>
      <c r="C1655">
        <v>278300</v>
      </c>
      <c r="D1655">
        <v>13000</v>
      </c>
      <c r="E1655" t="s">
        <v>813</v>
      </c>
      <c r="F1655" t="s">
        <v>47</v>
      </c>
      <c r="G1655" t="s">
        <v>31</v>
      </c>
      <c r="H1655">
        <v>1</v>
      </c>
      <c r="I1655" t="s">
        <v>32</v>
      </c>
      <c r="J1655">
        <v>1</v>
      </c>
      <c r="K1655">
        <v>3.4372199999999999</v>
      </c>
      <c r="L1655">
        <v>-76.522499999999994</v>
      </c>
    </row>
    <row r="1656" spans="1:12" x14ac:dyDescent="0.25">
      <c r="A1656" t="s">
        <v>196</v>
      </c>
      <c r="B1656" t="s">
        <v>13</v>
      </c>
      <c r="C1656">
        <v>1259600</v>
      </c>
      <c r="D1656">
        <v>67800</v>
      </c>
      <c r="E1656" t="s">
        <v>773</v>
      </c>
      <c r="F1656" t="s">
        <v>76</v>
      </c>
      <c r="G1656" t="s">
        <v>31</v>
      </c>
      <c r="H1656">
        <v>5</v>
      </c>
      <c r="I1656" t="s">
        <v>17</v>
      </c>
      <c r="J1656">
        <v>5</v>
      </c>
      <c r="K1656">
        <v>3.4372199999999999</v>
      </c>
      <c r="L1656">
        <v>-76.522499999999994</v>
      </c>
    </row>
    <row r="1657" spans="1:12" x14ac:dyDescent="0.25">
      <c r="A1657" t="s">
        <v>45</v>
      </c>
      <c r="B1657" t="s">
        <v>29</v>
      </c>
      <c r="C1657">
        <v>1447200</v>
      </c>
      <c r="D1657">
        <v>77700</v>
      </c>
      <c r="E1657" t="s">
        <v>1000</v>
      </c>
      <c r="F1657" t="s">
        <v>54</v>
      </c>
      <c r="G1657" t="s">
        <v>31</v>
      </c>
      <c r="H1657">
        <v>5</v>
      </c>
      <c r="I1657" t="s">
        <v>32</v>
      </c>
      <c r="J1657">
        <v>1</v>
      </c>
      <c r="K1657">
        <v>3.4372199999999999</v>
      </c>
      <c r="L1657">
        <v>-76.522499999999994</v>
      </c>
    </row>
    <row r="1658" spans="1:12" x14ac:dyDescent="0.25">
      <c r="A1658" t="s">
        <v>113</v>
      </c>
      <c r="B1658" t="s">
        <v>24</v>
      </c>
      <c r="C1658">
        <v>16100</v>
      </c>
      <c r="D1658">
        <v>1300</v>
      </c>
      <c r="E1658" t="s">
        <v>1001</v>
      </c>
      <c r="F1658" t="s">
        <v>160</v>
      </c>
      <c r="G1658" t="s">
        <v>16</v>
      </c>
      <c r="H1658">
        <v>5</v>
      </c>
      <c r="I1658" t="s">
        <v>17</v>
      </c>
      <c r="J1658">
        <v>2</v>
      </c>
      <c r="K1658">
        <v>4.6097099999999998</v>
      </c>
      <c r="L1658">
        <v>-74.08175</v>
      </c>
    </row>
    <row r="1659" spans="1:12" x14ac:dyDescent="0.25">
      <c r="A1659" t="s">
        <v>171</v>
      </c>
      <c r="B1659" t="s">
        <v>19</v>
      </c>
      <c r="C1659">
        <v>245100</v>
      </c>
      <c r="D1659">
        <v>11200</v>
      </c>
      <c r="E1659" t="s">
        <v>881</v>
      </c>
      <c r="F1659" t="s">
        <v>35</v>
      </c>
      <c r="G1659" t="s">
        <v>22</v>
      </c>
      <c r="H1659">
        <v>4</v>
      </c>
      <c r="I1659" t="s">
        <v>17</v>
      </c>
      <c r="J1659">
        <v>3</v>
      </c>
      <c r="K1659">
        <v>6.2518399999999996</v>
      </c>
      <c r="L1659">
        <v>-75.563590000000005</v>
      </c>
    </row>
    <row r="1660" spans="1:12" x14ac:dyDescent="0.25">
      <c r="A1660" t="s">
        <v>196</v>
      </c>
      <c r="B1660" t="s">
        <v>13</v>
      </c>
      <c r="C1660">
        <v>1093000</v>
      </c>
      <c r="D1660">
        <v>58700</v>
      </c>
      <c r="E1660" t="s">
        <v>595</v>
      </c>
      <c r="F1660" t="s">
        <v>130</v>
      </c>
      <c r="G1660" t="s">
        <v>22</v>
      </c>
      <c r="H1660">
        <v>5</v>
      </c>
      <c r="I1660" t="s">
        <v>17</v>
      </c>
      <c r="J1660">
        <v>1</v>
      </c>
      <c r="K1660">
        <v>6.2518399999999996</v>
      </c>
      <c r="L1660">
        <v>-75.563590000000005</v>
      </c>
    </row>
    <row r="1661" spans="1:12" x14ac:dyDescent="0.25">
      <c r="A1661" t="s">
        <v>204</v>
      </c>
      <c r="B1661" t="s">
        <v>13</v>
      </c>
      <c r="C1661">
        <v>145700</v>
      </c>
      <c r="D1661">
        <v>8400</v>
      </c>
      <c r="E1661" t="s">
        <v>591</v>
      </c>
      <c r="F1661" t="s">
        <v>93</v>
      </c>
      <c r="G1661" t="s">
        <v>16</v>
      </c>
      <c r="H1661">
        <v>1</v>
      </c>
      <c r="I1661" t="s">
        <v>17</v>
      </c>
      <c r="J1661">
        <v>3</v>
      </c>
      <c r="K1661">
        <v>4.6097099999999998</v>
      </c>
      <c r="L1661">
        <v>-74.08175</v>
      </c>
    </row>
    <row r="1662" spans="1:12" x14ac:dyDescent="0.25">
      <c r="A1662" t="s">
        <v>297</v>
      </c>
      <c r="B1662" t="s">
        <v>86</v>
      </c>
      <c r="C1662">
        <v>95100</v>
      </c>
      <c r="D1662">
        <v>5700</v>
      </c>
      <c r="E1662" t="s">
        <v>1002</v>
      </c>
      <c r="F1662" t="s">
        <v>35</v>
      </c>
      <c r="G1662" t="s">
        <v>22</v>
      </c>
      <c r="H1662">
        <v>3</v>
      </c>
      <c r="I1662" t="s">
        <v>17</v>
      </c>
      <c r="J1662">
        <v>10</v>
      </c>
      <c r="K1662">
        <v>6.2518399999999996</v>
      </c>
      <c r="L1662">
        <v>-75.563590000000005</v>
      </c>
    </row>
    <row r="1663" spans="1:12" x14ac:dyDescent="0.25">
      <c r="A1663" t="s">
        <v>148</v>
      </c>
      <c r="B1663" t="s">
        <v>13</v>
      </c>
      <c r="C1663">
        <v>2377300</v>
      </c>
      <c r="D1663">
        <v>124800</v>
      </c>
      <c r="E1663" t="s">
        <v>1003</v>
      </c>
      <c r="F1663" t="s">
        <v>54</v>
      </c>
      <c r="G1663" t="s">
        <v>126</v>
      </c>
      <c r="H1663">
        <v>5</v>
      </c>
      <c r="I1663" t="s">
        <v>32</v>
      </c>
      <c r="J1663">
        <v>1</v>
      </c>
      <c r="K1663">
        <v>7.89391</v>
      </c>
      <c r="L1663">
        <v>-72.507819999999995</v>
      </c>
    </row>
    <row r="1664" spans="1:12" x14ac:dyDescent="0.25">
      <c r="A1664" t="s">
        <v>36</v>
      </c>
      <c r="B1664" t="s">
        <v>24</v>
      </c>
      <c r="C1664">
        <v>34400</v>
      </c>
      <c r="D1664">
        <v>2000</v>
      </c>
      <c r="E1664" t="s">
        <v>370</v>
      </c>
      <c r="F1664" t="s">
        <v>47</v>
      </c>
      <c r="G1664" t="s">
        <v>16</v>
      </c>
      <c r="H1664">
        <v>4</v>
      </c>
      <c r="I1664" t="s">
        <v>17</v>
      </c>
      <c r="J1664">
        <v>2</v>
      </c>
      <c r="K1664">
        <v>4.6097099999999998</v>
      </c>
      <c r="L1664">
        <v>-74.08175</v>
      </c>
    </row>
    <row r="1665" spans="1:12" x14ac:dyDescent="0.25">
      <c r="A1665" t="s">
        <v>45</v>
      </c>
      <c r="B1665" t="s">
        <v>29</v>
      </c>
      <c r="C1665">
        <v>1486400</v>
      </c>
      <c r="D1665">
        <v>77300</v>
      </c>
      <c r="E1665" t="s">
        <v>1004</v>
      </c>
      <c r="F1665" t="s">
        <v>88</v>
      </c>
      <c r="G1665" t="s">
        <v>22</v>
      </c>
      <c r="H1665">
        <v>5</v>
      </c>
      <c r="I1665" t="s">
        <v>17</v>
      </c>
      <c r="J1665">
        <v>4</v>
      </c>
      <c r="K1665">
        <v>6.2518399999999996</v>
      </c>
      <c r="L1665">
        <v>-75.563590000000005</v>
      </c>
    </row>
    <row r="1666" spans="1:12" x14ac:dyDescent="0.25">
      <c r="A1666" t="s">
        <v>204</v>
      </c>
      <c r="B1666" t="s">
        <v>13</v>
      </c>
      <c r="C1666">
        <v>120400</v>
      </c>
      <c r="D1666">
        <v>4600</v>
      </c>
      <c r="E1666" t="s">
        <v>463</v>
      </c>
      <c r="F1666" t="s">
        <v>15</v>
      </c>
      <c r="G1666" t="s">
        <v>16</v>
      </c>
      <c r="H1666">
        <v>5</v>
      </c>
      <c r="I1666" t="s">
        <v>17</v>
      </c>
      <c r="J1666">
        <v>1</v>
      </c>
      <c r="K1666">
        <v>4.6097099999999998</v>
      </c>
      <c r="L1666">
        <v>-74.08175</v>
      </c>
    </row>
    <row r="1667" spans="1:12" x14ac:dyDescent="0.25">
      <c r="A1667" t="s">
        <v>70</v>
      </c>
      <c r="B1667" t="s">
        <v>13</v>
      </c>
      <c r="C1667">
        <v>2483200</v>
      </c>
      <c r="D1667">
        <v>130400</v>
      </c>
      <c r="E1667" t="s">
        <v>486</v>
      </c>
      <c r="F1667" t="s">
        <v>21</v>
      </c>
      <c r="G1667" t="s">
        <v>60</v>
      </c>
      <c r="H1667">
        <v>5</v>
      </c>
      <c r="I1667" t="s">
        <v>32</v>
      </c>
      <c r="J1667">
        <v>1</v>
      </c>
      <c r="K1667">
        <v>4.8133299999999997</v>
      </c>
      <c r="L1667">
        <v>-75.696110000000004</v>
      </c>
    </row>
    <row r="1668" spans="1:12" x14ac:dyDescent="0.25">
      <c r="A1668" t="s">
        <v>68</v>
      </c>
      <c r="B1668" t="s">
        <v>24</v>
      </c>
      <c r="C1668">
        <v>37100</v>
      </c>
      <c r="D1668">
        <v>0</v>
      </c>
      <c r="E1668" t="s">
        <v>341</v>
      </c>
      <c r="F1668" t="s">
        <v>96</v>
      </c>
      <c r="G1668" t="s">
        <v>16</v>
      </c>
      <c r="H1668">
        <v>5</v>
      </c>
      <c r="I1668" t="s">
        <v>17</v>
      </c>
      <c r="J1668">
        <v>7</v>
      </c>
      <c r="K1668">
        <v>4.6097099999999998</v>
      </c>
      <c r="L1668">
        <v>-74.08175</v>
      </c>
    </row>
    <row r="1669" spans="1:12" x14ac:dyDescent="0.25">
      <c r="A1669" t="s">
        <v>50</v>
      </c>
      <c r="B1669" t="s">
        <v>29</v>
      </c>
      <c r="C1669">
        <v>2121900</v>
      </c>
      <c r="D1669">
        <v>113200</v>
      </c>
      <c r="E1669" t="s">
        <v>1005</v>
      </c>
      <c r="F1669" t="s">
        <v>96</v>
      </c>
      <c r="G1669" t="s">
        <v>27</v>
      </c>
      <c r="H1669">
        <v>5</v>
      </c>
      <c r="I1669" t="s">
        <v>17</v>
      </c>
      <c r="J1669">
        <v>8</v>
      </c>
      <c r="K1669">
        <v>10.39972</v>
      </c>
      <c r="L1669">
        <v>-75.514439999999993</v>
      </c>
    </row>
    <row r="1670" spans="1:12" x14ac:dyDescent="0.25">
      <c r="A1670" t="s">
        <v>80</v>
      </c>
      <c r="B1670" t="s">
        <v>65</v>
      </c>
      <c r="C1670">
        <v>31500</v>
      </c>
      <c r="D1670">
        <v>7500</v>
      </c>
      <c r="E1670" t="s">
        <v>324</v>
      </c>
      <c r="F1670" t="s">
        <v>52</v>
      </c>
      <c r="G1670" t="s">
        <v>16</v>
      </c>
      <c r="H1670">
        <v>5</v>
      </c>
      <c r="I1670" t="s">
        <v>32</v>
      </c>
      <c r="J1670">
        <v>1</v>
      </c>
      <c r="K1670">
        <v>4.6097099999999998</v>
      </c>
      <c r="L1670">
        <v>-74.08175</v>
      </c>
    </row>
    <row r="1671" spans="1:12" x14ac:dyDescent="0.25">
      <c r="A1671" t="s">
        <v>144</v>
      </c>
      <c r="B1671" t="s">
        <v>65</v>
      </c>
      <c r="C1671">
        <v>48500</v>
      </c>
      <c r="D1671">
        <v>5900</v>
      </c>
      <c r="E1671" t="s">
        <v>519</v>
      </c>
      <c r="F1671" t="s">
        <v>160</v>
      </c>
      <c r="G1671" t="s">
        <v>22</v>
      </c>
      <c r="H1671">
        <v>5</v>
      </c>
      <c r="I1671" t="s">
        <v>17</v>
      </c>
      <c r="J1671">
        <v>10</v>
      </c>
      <c r="K1671">
        <v>6.2518399999999996</v>
      </c>
      <c r="L1671">
        <v>-75.563590000000005</v>
      </c>
    </row>
    <row r="1672" spans="1:12" x14ac:dyDescent="0.25">
      <c r="A1672" t="s">
        <v>89</v>
      </c>
      <c r="B1672" t="s">
        <v>62</v>
      </c>
      <c r="C1672">
        <v>18000</v>
      </c>
      <c r="D1672">
        <v>0</v>
      </c>
      <c r="E1672" t="s">
        <v>835</v>
      </c>
      <c r="F1672" t="s">
        <v>130</v>
      </c>
      <c r="G1672" t="s">
        <v>16</v>
      </c>
      <c r="H1672">
        <v>5</v>
      </c>
      <c r="I1672" t="s">
        <v>38</v>
      </c>
      <c r="J1672">
        <v>1</v>
      </c>
      <c r="K1672">
        <v>4.6097099999999998</v>
      </c>
      <c r="L1672">
        <v>-74.08175</v>
      </c>
    </row>
    <row r="1673" spans="1:12" x14ac:dyDescent="0.25">
      <c r="A1673" t="s">
        <v>82</v>
      </c>
      <c r="B1673" t="s">
        <v>58</v>
      </c>
      <c r="C1673">
        <v>54500</v>
      </c>
      <c r="D1673">
        <v>1100</v>
      </c>
      <c r="E1673" t="s">
        <v>162</v>
      </c>
      <c r="F1673" t="s">
        <v>15</v>
      </c>
      <c r="G1673" t="s">
        <v>16</v>
      </c>
      <c r="H1673">
        <v>5</v>
      </c>
      <c r="I1673" t="s">
        <v>17</v>
      </c>
      <c r="J1673">
        <v>1</v>
      </c>
      <c r="K1673">
        <v>4.6097099999999998</v>
      </c>
      <c r="L1673">
        <v>-74.08175</v>
      </c>
    </row>
    <row r="1674" spans="1:12" x14ac:dyDescent="0.25">
      <c r="A1674" t="s">
        <v>78</v>
      </c>
      <c r="B1674" t="s">
        <v>19</v>
      </c>
      <c r="C1674">
        <v>334700</v>
      </c>
      <c r="D1674">
        <v>23500</v>
      </c>
      <c r="E1674" t="s">
        <v>892</v>
      </c>
      <c r="F1674" t="s">
        <v>88</v>
      </c>
      <c r="G1674" t="s">
        <v>16</v>
      </c>
      <c r="H1674">
        <v>5</v>
      </c>
      <c r="I1674" t="s">
        <v>38</v>
      </c>
      <c r="J1674">
        <v>1</v>
      </c>
      <c r="K1674">
        <v>4.6097099999999998</v>
      </c>
      <c r="L1674">
        <v>-74.08175</v>
      </c>
    </row>
    <row r="1675" spans="1:12" x14ac:dyDescent="0.25">
      <c r="A1675" t="s">
        <v>67</v>
      </c>
      <c r="B1675" t="s">
        <v>62</v>
      </c>
      <c r="C1675">
        <v>44600</v>
      </c>
      <c r="D1675">
        <v>0</v>
      </c>
      <c r="E1675" t="s">
        <v>1006</v>
      </c>
      <c r="F1675" t="s">
        <v>96</v>
      </c>
      <c r="G1675" t="s">
        <v>16</v>
      </c>
      <c r="H1675">
        <v>4</v>
      </c>
      <c r="I1675" t="s">
        <v>17</v>
      </c>
      <c r="J1675">
        <v>5</v>
      </c>
      <c r="K1675">
        <v>4.6097099999999998</v>
      </c>
      <c r="L1675">
        <v>-74.08175</v>
      </c>
    </row>
    <row r="1676" spans="1:12" x14ac:dyDescent="0.25">
      <c r="A1676" t="s">
        <v>158</v>
      </c>
      <c r="B1676" t="s">
        <v>62</v>
      </c>
      <c r="C1676">
        <v>56200</v>
      </c>
      <c r="D1676">
        <v>3200</v>
      </c>
      <c r="E1676" t="s">
        <v>477</v>
      </c>
      <c r="F1676" t="s">
        <v>88</v>
      </c>
      <c r="G1676" t="s">
        <v>16</v>
      </c>
      <c r="H1676">
        <v>5</v>
      </c>
      <c r="I1676" t="s">
        <v>17</v>
      </c>
      <c r="J1676">
        <v>1</v>
      </c>
      <c r="K1676">
        <v>4.6097099999999998</v>
      </c>
      <c r="L1676">
        <v>-74.08175</v>
      </c>
    </row>
    <row r="1677" spans="1:12" x14ac:dyDescent="0.25">
      <c r="A1677" t="s">
        <v>70</v>
      </c>
      <c r="B1677" t="s">
        <v>13</v>
      </c>
      <c r="C1677">
        <v>2977000</v>
      </c>
      <c r="D1677">
        <v>158700</v>
      </c>
      <c r="E1677" t="s">
        <v>1007</v>
      </c>
      <c r="F1677" t="s">
        <v>160</v>
      </c>
      <c r="G1677" t="s">
        <v>16</v>
      </c>
      <c r="H1677">
        <v>5</v>
      </c>
      <c r="I1677" t="s">
        <v>32</v>
      </c>
      <c r="J1677">
        <v>1</v>
      </c>
      <c r="K1677">
        <v>4.6097099999999998</v>
      </c>
      <c r="L1677">
        <v>-74.08175</v>
      </c>
    </row>
    <row r="1678" spans="1:12" x14ac:dyDescent="0.25">
      <c r="A1678" t="s">
        <v>36</v>
      </c>
      <c r="B1678" t="s">
        <v>24</v>
      </c>
      <c r="C1678">
        <v>37100</v>
      </c>
      <c r="D1678">
        <v>0</v>
      </c>
      <c r="E1678" t="s">
        <v>1008</v>
      </c>
      <c r="F1678" t="s">
        <v>43</v>
      </c>
      <c r="G1678" t="s">
        <v>278</v>
      </c>
      <c r="H1678">
        <v>1</v>
      </c>
      <c r="I1678" t="s">
        <v>32</v>
      </c>
      <c r="J1678">
        <v>1</v>
      </c>
      <c r="K1678">
        <v>-4.2152799999999999</v>
      </c>
      <c r="L1678">
        <v>-69.940560000000005</v>
      </c>
    </row>
    <row r="1679" spans="1:12" x14ac:dyDescent="0.25">
      <c r="A1679" t="s">
        <v>48</v>
      </c>
      <c r="B1679" t="s">
        <v>24</v>
      </c>
      <c r="C1679">
        <v>81300</v>
      </c>
      <c r="D1679">
        <v>2500</v>
      </c>
      <c r="E1679" t="s">
        <v>1009</v>
      </c>
      <c r="F1679" t="s">
        <v>130</v>
      </c>
      <c r="G1679" t="s">
        <v>22</v>
      </c>
      <c r="H1679">
        <v>2</v>
      </c>
      <c r="I1679" t="s">
        <v>38</v>
      </c>
      <c r="J1679">
        <v>1</v>
      </c>
      <c r="K1679">
        <v>6.2518399999999996</v>
      </c>
      <c r="L1679">
        <v>-75.563590000000005</v>
      </c>
    </row>
    <row r="1680" spans="1:12" x14ac:dyDescent="0.25">
      <c r="A1680" t="s">
        <v>118</v>
      </c>
      <c r="B1680" t="s">
        <v>86</v>
      </c>
      <c r="C1680">
        <v>667700</v>
      </c>
      <c r="D1680">
        <v>33700</v>
      </c>
      <c r="E1680" t="s">
        <v>844</v>
      </c>
      <c r="F1680" t="s">
        <v>52</v>
      </c>
      <c r="G1680" t="s">
        <v>22</v>
      </c>
      <c r="H1680">
        <v>1</v>
      </c>
      <c r="I1680" t="s">
        <v>17</v>
      </c>
      <c r="J1680">
        <v>3</v>
      </c>
      <c r="K1680">
        <v>6.2518399999999996</v>
      </c>
      <c r="L1680">
        <v>-75.563590000000005</v>
      </c>
    </row>
    <row r="1681" spans="1:12" x14ac:dyDescent="0.25">
      <c r="A1681" t="s">
        <v>28</v>
      </c>
      <c r="B1681" t="s">
        <v>29</v>
      </c>
      <c r="C1681">
        <v>469900</v>
      </c>
      <c r="D1681">
        <v>25400</v>
      </c>
      <c r="E1681" t="s">
        <v>738</v>
      </c>
      <c r="F1681" t="s">
        <v>43</v>
      </c>
      <c r="G1681" t="s">
        <v>16</v>
      </c>
      <c r="H1681">
        <v>5</v>
      </c>
      <c r="I1681" t="s">
        <v>17</v>
      </c>
      <c r="J1681">
        <v>5</v>
      </c>
      <c r="K1681">
        <v>4.6097099999999998</v>
      </c>
      <c r="L1681">
        <v>-74.08175</v>
      </c>
    </row>
    <row r="1682" spans="1:12" x14ac:dyDescent="0.25">
      <c r="A1682" t="s">
        <v>94</v>
      </c>
      <c r="B1682" t="s">
        <v>29</v>
      </c>
      <c r="C1682">
        <v>913600</v>
      </c>
      <c r="D1682">
        <v>46800</v>
      </c>
      <c r="E1682" t="s">
        <v>359</v>
      </c>
      <c r="F1682" t="s">
        <v>96</v>
      </c>
      <c r="G1682" t="s">
        <v>16</v>
      </c>
      <c r="H1682">
        <v>3</v>
      </c>
      <c r="I1682" t="s">
        <v>17</v>
      </c>
      <c r="J1682">
        <v>1</v>
      </c>
      <c r="K1682">
        <v>4.6097099999999998</v>
      </c>
      <c r="L1682">
        <v>-74.08175</v>
      </c>
    </row>
    <row r="1683" spans="1:12" x14ac:dyDescent="0.25">
      <c r="A1683" t="s">
        <v>45</v>
      </c>
      <c r="B1683" t="s">
        <v>29</v>
      </c>
      <c r="C1683">
        <v>1328500</v>
      </c>
      <c r="D1683">
        <v>71100</v>
      </c>
      <c r="E1683" t="s">
        <v>960</v>
      </c>
      <c r="F1683" t="s">
        <v>88</v>
      </c>
      <c r="G1683" t="s">
        <v>16</v>
      </c>
      <c r="H1683">
        <v>3</v>
      </c>
      <c r="I1683" t="s">
        <v>146</v>
      </c>
      <c r="J1683">
        <v>1</v>
      </c>
      <c r="K1683">
        <v>4.6097099999999998</v>
      </c>
      <c r="L1683">
        <v>-74.08175</v>
      </c>
    </row>
    <row r="1684" spans="1:12" x14ac:dyDescent="0.25">
      <c r="A1684" t="s">
        <v>113</v>
      </c>
      <c r="B1684" t="s">
        <v>24</v>
      </c>
      <c r="C1684">
        <v>17600</v>
      </c>
      <c r="D1684">
        <v>0</v>
      </c>
      <c r="E1684" t="s">
        <v>393</v>
      </c>
      <c r="F1684" t="s">
        <v>160</v>
      </c>
      <c r="G1684" t="s">
        <v>16</v>
      </c>
      <c r="H1684">
        <v>1</v>
      </c>
      <c r="I1684" t="s">
        <v>17</v>
      </c>
      <c r="J1684">
        <v>1</v>
      </c>
      <c r="K1684">
        <v>4.6097099999999998</v>
      </c>
      <c r="L1684">
        <v>-74.08175</v>
      </c>
    </row>
    <row r="1685" spans="1:12" x14ac:dyDescent="0.25">
      <c r="A1685" t="s">
        <v>41</v>
      </c>
      <c r="B1685" t="s">
        <v>29</v>
      </c>
      <c r="C1685">
        <v>1397300</v>
      </c>
      <c r="D1685">
        <v>74800</v>
      </c>
      <c r="E1685" t="s">
        <v>491</v>
      </c>
      <c r="F1685" t="s">
        <v>35</v>
      </c>
      <c r="G1685" t="s">
        <v>22</v>
      </c>
      <c r="H1685">
        <v>5</v>
      </c>
      <c r="I1685" t="s">
        <v>17</v>
      </c>
      <c r="J1685">
        <v>7</v>
      </c>
      <c r="K1685">
        <v>6.2518399999999996</v>
      </c>
      <c r="L1685">
        <v>-75.563590000000005</v>
      </c>
    </row>
    <row r="1686" spans="1:12" x14ac:dyDescent="0.25">
      <c r="A1686" t="s">
        <v>74</v>
      </c>
      <c r="B1686" t="s">
        <v>62</v>
      </c>
      <c r="C1686">
        <v>55300</v>
      </c>
      <c r="D1686">
        <v>1100</v>
      </c>
      <c r="E1686" t="s">
        <v>398</v>
      </c>
      <c r="F1686" t="s">
        <v>52</v>
      </c>
      <c r="G1686" t="s">
        <v>31</v>
      </c>
      <c r="H1686">
        <v>4</v>
      </c>
      <c r="I1686" t="s">
        <v>32</v>
      </c>
      <c r="J1686">
        <v>1</v>
      </c>
      <c r="K1686">
        <v>3.4372199999999999</v>
      </c>
      <c r="L1686">
        <v>-76.522499999999994</v>
      </c>
    </row>
    <row r="1687" spans="1:12" x14ac:dyDescent="0.25">
      <c r="A1687" t="s">
        <v>133</v>
      </c>
      <c r="B1687" t="s">
        <v>24</v>
      </c>
      <c r="C1687">
        <v>17800</v>
      </c>
      <c r="D1687">
        <v>1300</v>
      </c>
      <c r="E1687" t="s">
        <v>107</v>
      </c>
      <c r="F1687" t="s">
        <v>54</v>
      </c>
      <c r="G1687" t="s">
        <v>178</v>
      </c>
      <c r="H1687">
        <v>1</v>
      </c>
      <c r="I1687" t="s">
        <v>17</v>
      </c>
      <c r="J1687">
        <v>1</v>
      </c>
      <c r="K1687">
        <v>1.2136100000000001</v>
      </c>
      <c r="L1687">
        <v>-77.281109999999998</v>
      </c>
    </row>
    <row r="1688" spans="1:12" x14ac:dyDescent="0.25">
      <c r="A1688" t="s">
        <v>85</v>
      </c>
      <c r="B1688" t="s">
        <v>86</v>
      </c>
      <c r="C1688">
        <v>680000</v>
      </c>
      <c r="D1688">
        <v>36600</v>
      </c>
      <c r="E1688" t="s">
        <v>1010</v>
      </c>
      <c r="F1688" t="s">
        <v>43</v>
      </c>
      <c r="G1688" t="s">
        <v>22</v>
      </c>
      <c r="H1688">
        <v>5</v>
      </c>
      <c r="I1688" t="s">
        <v>17</v>
      </c>
      <c r="J1688">
        <v>2</v>
      </c>
      <c r="K1688">
        <v>6.2518399999999996</v>
      </c>
      <c r="L1688">
        <v>-75.563590000000005</v>
      </c>
    </row>
    <row r="1689" spans="1:12" x14ac:dyDescent="0.25">
      <c r="A1689" t="s">
        <v>214</v>
      </c>
      <c r="B1689" t="s">
        <v>19</v>
      </c>
      <c r="C1689">
        <v>144900</v>
      </c>
      <c r="D1689">
        <v>8400</v>
      </c>
      <c r="E1689" t="s">
        <v>604</v>
      </c>
      <c r="F1689" t="s">
        <v>35</v>
      </c>
      <c r="G1689" t="s">
        <v>60</v>
      </c>
      <c r="H1689">
        <v>2</v>
      </c>
      <c r="I1689" t="s">
        <v>17</v>
      </c>
      <c r="J1689">
        <v>3</v>
      </c>
      <c r="K1689">
        <v>4.8133299999999997</v>
      </c>
      <c r="L1689">
        <v>-75.696110000000004</v>
      </c>
    </row>
    <row r="1690" spans="1:12" x14ac:dyDescent="0.25">
      <c r="A1690" t="s">
        <v>133</v>
      </c>
      <c r="B1690" t="s">
        <v>24</v>
      </c>
      <c r="C1690">
        <v>21300</v>
      </c>
      <c r="D1690">
        <v>0</v>
      </c>
      <c r="E1690" t="s">
        <v>903</v>
      </c>
      <c r="F1690" t="s">
        <v>160</v>
      </c>
      <c r="G1690" t="s">
        <v>22</v>
      </c>
      <c r="H1690">
        <v>4</v>
      </c>
      <c r="I1690" t="s">
        <v>32</v>
      </c>
      <c r="J1690">
        <v>1</v>
      </c>
      <c r="K1690">
        <v>6.2518399999999996</v>
      </c>
      <c r="L1690">
        <v>-75.563590000000005</v>
      </c>
    </row>
    <row r="1691" spans="1:12" x14ac:dyDescent="0.25">
      <c r="A1691" t="s">
        <v>48</v>
      </c>
      <c r="B1691" t="s">
        <v>24</v>
      </c>
      <c r="C1691">
        <v>66900</v>
      </c>
      <c r="D1691">
        <v>1800</v>
      </c>
      <c r="E1691" t="s">
        <v>1011</v>
      </c>
      <c r="F1691" t="s">
        <v>93</v>
      </c>
      <c r="G1691" t="s">
        <v>16</v>
      </c>
      <c r="H1691">
        <v>5</v>
      </c>
      <c r="I1691" t="s">
        <v>17</v>
      </c>
      <c r="J1691">
        <v>3</v>
      </c>
      <c r="K1691">
        <v>4.6097099999999998</v>
      </c>
      <c r="L1691">
        <v>-74.08175</v>
      </c>
    </row>
    <row r="1692" spans="1:12" x14ac:dyDescent="0.25">
      <c r="A1692" t="s">
        <v>28</v>
      </c>
      <c r="B1692" t="s">
        <v>29</v>
      </c>
      <c r="C1692">
        <v>414600</v>
      </c>
      <c r="D1692">
        <v>20300</v>
      </c>
      <c r="E1692" t="s">
        <v>950</v>
      </c>
      <c r="F1692" t="s">
        <v>52</v>
      </c>
      <c r="G1692" t="s">
        <v>16</v>
      </c>
      <c r="H1692">
        <v>3</v>
      </c>
      <c r="I1692" t="s">
        <v>32</v>
      </c>
      <c r="J1692">
        <v>1</v>
      </c>
      <c r="K1692">
        <v>4.6097099999999998</v>
      </c>
      <c r="L1692">
        <v>-74.08175</v>
      </c>
    </row>
    <row r="1693" spans="1:12" x14ac:dyDescent="0.25">
      <c r="A1693" t="s">
        <v>64</v>
      </c>
      <c r="B1693" t="s">
        <v>65</v>
      </c>
      <c r="C1693">
        <v>57500</v>
      </c>
      <c r="D1693">
        <v>3500</v>
      </c>
      <c r="E1693" t="s">
        <v>944</v>
      </c>
      <c r="F1693" t="s">
        <v>160</v>
      </c>
      <c r="G1693" t="s">
        <v>126</v>
      </c>
      <c r="H1693">
        <v>5</v>
      </c>
      <c r="I1693" t="s">
        <v>17</v>
      </c>
      <c r="J1693">
        <v>8</v>
      </c>
      <c r="K1693">
        <v>7.89391</v>
      </c>
      <c r="L1693">
        <v>-72.507819999999995</v>
      </c>
    </row>
    <row r="1694" spans="1:12" x14ac:dyDescent="0.25">
      <c r="A1694" t="s">
        <v>80</v>
      </c>
      <c r="B1694" t="s">
        <v>65</v>
      </c>
      <c r="C1694">
        <v>38400</v>
      </c>
      <c r="D1694">
        <v>2600</v>
      </c>
      <c r="E1694" t="s">
        <v>611</v>
      </c>
      <c r="F1694" t="s">
        <v>47</v>
      </c>
      <c r="G1694" t="s">
        <v>91</v>
      </c>
      <c r="H1694">
        <v>1</v>
      </c>
      <c r="I1694" t="s">
        <v>17</v>
      </c>
      <c r="J1694">
        <v>3</v>
      </c>
      <c r="K1694">
        <v>10.968540000000001</v>
      </c>
      <c r="L1694">
        <v>-74.781319999999994</v>
      </c>
    </row>
    <row r="1695" spans="1:12" x14ac:dyDescent="0.25">
      <c r="A1695" t="s">
        <v>45</v>
      </c>
      <c r="B1695" t="s">
        <v>29</v>
      </c>
      <c r="C1695">
        <v>1343200</v>
      </c>
      <c r="D1695">
        <v>71700</v>
      </c>
      <c r="E1695" t="s">
        <v>1012</v>
      </c>
      <c r="F1695" t="s">
        <v>160</v>
      </c>
      <c r="G1695" t="s">
        <v>16</v>
      </c>
      <c r="H1695">
        <v>4</v>
      </c>
      <c r="I1695" t="s">
        <v>32</v>
      </c>
      <c r="J1695">
        <v>1</v>
      </c>
      <c r="K1695">
        <v>4.6097099999999998</v>
      </c>
      <c r="L1695">
        <v>-74.08175</v>
      </c>
    </row>
    <row r="1696" spans="1:12" x14ac:dyDescent="0.25">
      <c r="A1696" t="s">
        <v>135</v>
      </c>
      <c r="B1696" t="s">
        <v>58</v>
      </c>
      <c r="C1696">
        <v>40300</v>
      </c>
      <c r="D1696">
        <v>2400</v>
      </c>
      <c r="E1696" t="s">
        <v>413</v>
      </c>
      <c r="F1696" t="s">
        <v>43</v>
      </c>
      <c r="G1696" t="s">
        <v>44</v>
      </c>
      <c r="H1696">
        <v>1</v>
      </c>
      <c r="I1696" t="s">
        <v>17</v>
      </c>
      <c r="J1696">
        <v>3</v>
      </c>
      <c r="K1696">
        <v>11.240790000000001</v>
      </c>
      <c r="L1696">
        <v>-74.199039999999997</v>
      </c>
    </row>
    <row r="1697" spans="1:12" x14ac:dyDescent="0.25">
      <c r="A1697" t="s">
        <v>28</v>
      </c>
      <c r="B1697" t="s">
        <v>29</v>
      </c>
      <c r="C1697">
        <v>451800</v>
      </c>
      <c r="D1697">
        <v>26400</v>
      </c>
      <c r="E1697" t="s">
        <v>291</v>
      </c>
      <c r="F1697" t="s">
        <v>52</v>
      </c>
      <c r="G1697" t="s">
        <v>44</v>
      </c>
      <c r="H1697">
        <v>5</v>
      </c>
      <c r="I1697" t="s">
        <v>38</v>
      </c>
      <c r="J1697">
        <v>1</v>
      </c>
      <c r="K1697">
        <v>11.240790000000001</v>
      </c>
      <c r="L1697">
        <v>-74.199039999999997</v>
      </c>
    </row>
    <row r="1698" spans="1:12" x14ac:dyDescent="0.25">
      <c r="A1698" t="s">
        <v>85</v>
      </c>
      <c r="B1698" t="s">
        <v>86</v>
      </c>
      <c r="C1698">
        <v>712700</v>
      </c>
      <c r="D1698">
        <v>38300</v>
      </c>
      <c r="E1698" t="s">
        <v>137</v>
      </c>
      <c r="F1698" t="s">
        <v>96</v>
      </c>
      <c r="G1698" t="s">
        <v>161</v>
      </c>
      <c r="H1698">
        <v>5</v>
      </c>
      <c r="I1698" t="s">
        <v>17</v>
      </c>
      <c r="J1698">
        <v>10</v>
      </c>
      <c r="K1698">
        <v>7.1253900000000003</v>
      </c>
      <c r="L1698">
        <v>-73.119799999999998</v>
      </c>
    </row>
    <row r="1699" spans="1:12" x14ac:dyDescent="0.25">
      <c r="A1699" t="s">
        <v>12</v>
      </c>
      <c r="B1699" t="s">
        <v>13</v>
      </c>
      <c r="C1699">
        <v>290100</v>
      </c>
      <c r="D1699">
        <v>13600</v>
      </c>
      <c r="E1699" t="s">
        <v>617</v>
      </c>
      <c r="F1699" t="s">
        <v>35</v>
      </c>
      <c r="G1699" t="s">
        <v>126</v>
      </c>
      <c r="H1699">
        <v>5</v>
      </c>
      <c r="I1699" t="s">
        <v>17</v>
      </c>
      <c r="J1699">
        <v>1</v>
      </c>
      <c r="K1699">
        <v>7.89391</v>
      </c>
      <c r="L1699">
        <v>-72.507819999999995</v>
      </c>
    </row>
    <row r="1700" spans="1:12" x14ac:dyDescent="0.25">
      <c r="A1700" t="s">
        <v>28</v>
      </c>
      <c r="B1700" t="s">
        <v>29</v>
      </c>
      <c r="C1700">
        <v>468800</v>
      </c>
      <c r="D1700">
        <v>25200</v>
      </c>
      <c r="E1700" t="s">
        <v>694</v>
      </c>
      <c r="F1700" t="s">
        <v>96</v>
      </c>
      <c r="G1700" t="s">
        <v>60</v>
      </c>
      <c r="H1700">
        <v>5</v>
      </c>
      <c r="I1700" t="s">
        <v>17</v>
      </c>
      <c r="J1700">
        <v>3</v>
      </c>
      <c r="K1700">
        <v>4.8133299999999997</v>
      </c>
      <c r="L1700">
        <v>-75.696110000000004</v>
      </c>
    </row>
    <row r="1701" spans="1:12" x14ac:dyDescent="0.25">
      <c r="A1701" t="s">
        <v>23</v>
      </c>
      <c r="B1701" t="s">
        <v>24</v>
      </c>
      <c r="C1701">
        <v>180000</v>
      </c>
      <c r="D1701">
        <v>7800</v>
      </c>
      <c r="E1701" t="s">
        <v>671</v>
      </c>
      <c r="F1701" t="s">
        <v>160</v>
      </c>
      <c r="G1701" t="s">
        <v>16</v>
      </c>
      <c r="H1701">
        <v>5</v>
      </c>
      <c r="I1701" t="s">
        <v>17</v>
      </c>
      <c r="J1701">
        <v>1</v>
      </c>
      <c r="K1701">
        <v>4.6097099999999998</v>
      </c>
      <c r="L1701">
        <v>-74.08175</v>
      </c>
    </row>
    <row r="1702" spans="1:12" x14ac:dyDescent="0.25">
      <c r="A1702" t="s">
        <v>122</v>
      </c>
      <c r="B1702" t="s">
        <v>29</v>
      </c>
      <c r="C1702">
        <v>995400</v>
      </c>
      <c r="D1702">
        <v>53200</v>
      </c>
      <c r="E1702" t="s">
        <v>818</v>
      </c>
      <c r="F1702" t="s">
        <v>54</v>
      </c>
      <c r="G1702" t="s">
        <v>31</v>
      </c>
      <c r="H1702">
        <v>5</v>
      </c>
      <c r="I1702" t="s">
        <v>17</v>
      </c>
      <c r="J1702">
        <v>3</v>
      </c>
      <c r="K1702">
        <v>3.4372199999999999</v>
      </c>
      <c r="L1702">
        <v>-76.522499999999994</v>
      </c>
    </row>
    <row r="1703" spans="1:12" x14ac:dyDescent="0.25">
      <c r="A1703" t="s">
        <v>12</v>
      </c>
      <c r="B1703" t="s">
        <v>13</v>
      </c>
      <c r="C1703">
        <v>203000</v>
      </c>
      <c r="D1703">
        <v>9000</v>
      </c>
      <c r="E1703" t="s">
        <v>1013</v>
      </c>
      <c r="F1703" t="s">
        <v>47</v>
      </c>
      <c r="G1703" t="s">
        <v>16</v>
      </c>
      <c r="H1703">
        <v>1</v>
      </c>
      <c r="I1703" t="s">
        <v>17</v>
      </c>
      <c r="J1703">
        <v>4</v>
      </c>
      <c r="K1703">
        <v>4.6097099999999998</v>
      </c>
      <c r="L1703">
        <v>-74.08175</v>
      </c>
    </row>
    <row r="1704" spans="1:12" x14ac:dyDescent="0.25">
      <c r="A1704" t="s">
        <v>192</v>
      </c>
      <c r="B1704" t="s">
        <v>65</v>
      </c>
      <c r="C1704">
        <v>45200</v>
      </c>
      <c r="D1704">
        <v>2600</v>
      </c>
      <c r="E1704" t="s">
        <v>1014</v>
      </c>
      <c r="F1704" t="s">
        <v>88</v>
      </c>
      <c r="G1704" t="s">
        <v>16</v>
      </c>
      <c r="H1704">
        <v>5</v>
      </c>
      <c r="I1704" t="s">
        <v>17</v>
      </c>
      <c r="J1704">
        <v>1</v>
      </c>
      <c r="K1704">
        <v>4.6097099999999998</v>
      </c>
      <c r="L1704">
        <v>-74.08175</v>
      </c>
    </row>
    <row r="1705" spans="1:12" x14ac:dyDescent="0.25">
      <c r="A1705" t="s">
        <v>68</v>
      </c>
      <c r="B1705" t="s">
        <v>24</v>
      </c>
      <c r="C1705">
        <v>33800</v>
      </c>
      <c r="D1705">
        <v>2000</v>
      </c>
      <c r="E1705" t="s">
        <v>1015</v>
      </c>
      <c r="F1705" t="s">
        <v>88</v>
      </c>
      <c r="G1705" t="s">
        <v>16</v>
      </c>
      <c r="H1705">
        <v>1</v>
      </c>
      <c r="I1705" t="s">
        <v>17</v>
      </c>
      <c r="J1705">
        <v>1</v>
      </c>
      <c r="K1705">
        <v>4.6097099999999998</v>
      </c>
      <c r="L1705">
        <v>-74.08175</v>
      </c>
    </row>
    <row r="1706" spans="1:12" x14ac:dyDescent="0.25">
      <c r="A1706" t="s">
        <v>105</v>
      </c>
      <c r="B1706" t="s">
        <v>19</v>
      </c>
      <c r="C1706">
        <v>253800</v>
      </c>
      <c r="D1706">
        <v>19400</v>
      </c>
      <c r="E1706" t="s">
        <v>356</v>
      </c>
      <c r="F1706" t="s">
        <v>43</v>
      </c>
      <c r="G1706" t="s">
        <v>16</v>
      </c>
      <c r="H1706">
        <v>5</v>
      </c>
      <c r="I1706" t="s">
        <v>17</v>
      </c>
      <c r="J1706">
        <v>6</v>
      </c>
      <c r="K1706">
        <v>4.6097099999999998</v>
      </c>
      <c r="L1706">
        <v>-74.08175</v>
      </c>
    </row>
    <row r="1707" spans="1:12" x14ac:dyDescent="0.25">
      <c r="A1707" t="s">
        <v>57</v>
      </c>
      <c r="B1707" t="s">
        <v>58</v>
      </c>
      <c r="C1707">
        <v>58000</v>
      </c>
      <c r="D1707">
        <v>7900</v>
      </c>
      <c r="E1707" t="s">
        <v>407</v>
      </c>
      <c r="F1707" t="s">
        <v>47</v>
      </c>
      <c r="G1707" t="s">
        <v>22</v>
      </c>
      <c r="H1707">
        <v>4</v>
      </c>
      <c r="I1707" t="s">
        <v>17</v>
      </c>
      <c r="J1707">
        <v>1</v>
      </c>
      <c r="K1707">
        <v>6.2518399999999996</v>
      </c>
      <c r="L1707">
        <v>-75.563590000000005</v>
      </c>
    </row>
    <row r="1708" spans="1:12" x14ac:dyDescent="0.25">
      <c r="A1708" t="s">
        <v>89</v>
      </c>
      <c r="B1708" t="s">
        <v>62</v>
      </c>
      <c r="C1708">
        <v>18300</v>
      </c>
      <c r="D1708">
        <v>0</v>
      </c>
      <c r="E1708" t="s">
        <v>342</v>
      </c>
      <c r="F1708" t="s">
        <v>160</v>
      </c>
      <c r="G1708" t="s">
        <v>31</v>
      </c>
      <c r="H1708">
        <v>4</v>
      </c>
      <c r="I1708" t="s">
        <v>17</v>
      </c>
      <c r="J1708">
        <v>3</v>
      </c>
      <c r="K1708">
        <v>3.4372199999999999</v>
      </c>
      <c r="L1708">
        <v>-76.522499999999994</v>
      </c>
    </row>
    <row r="1709" spans="1:12" x14ac:dyDescent="0.25">
      <c r="A1709" t="s">
        <v>68</v>
      </c>
      <c r="B1709" t="s">
        <v>24</v>
      </c>
      <c r="C1709">
        <v>36000</v>
      </c>
      <c r="D1709">
        <v>3000</v>
      </c>
      <c r="E1709" t="s">
        <v>940</v>
      </c>
      <c r="F1709" t="s">
        <v>160</v>
      </c>
      <c r="G1709" t="s">
        <v>16</v>
      </c>
      <c r="H1709">
        <v>5</v>
      </c>
      <c r="I1709" t="s">
        <v>17</v>
      </c>
      <c r="J1709">
        <v>4</v>
      </c>
      <c r="K1709">
        <v>4.6097099999999998</v>
      </c>
      <c r="L1709">
        <v>-74.08175</v>
      </c>
    </row>
    <row r="1710" spans="1:12" x14ac:dyDescent="0.25">
      <c r="A1710" t="s">
        <v>78</v>
      </c>
      <c r="B1710" t="s">
        <v>19</v>
      </c>
      <c r="C1710">
        <v>243000</v>
      </c>
      <c r="D1710">
        <v>11100</v>
      </c>
      <c r="E1710" t="s">
        <v>1016</v>
      </c>
      <c r="F1710" t="s">
        <v>160</v>
      </c>
      <c r="G1710" t="s">
        <v>16</v>
      </c>
      <c r="H1710">
        <v>5</v>
      </c>
      <c r="I1710" t="s">
        <v>17</v>
      </c>
      <c r="J1710">
        <v>1</v>
      </c>
      <c r="K1710">
        <v>4.6097099999999998</v>
      </c>
      <c r="L1710">
        <v>-74.08175</v>
      </c>
    </row>
    <row r="1711" spans="1:12" x14ac:dyDescent="0.25">
      <c r="A1711" t="s">
        <v>57</v>
      </c>
      <c r="B1711" t="s">
        <v>58</v>
      </c>
      <c r="C1711">
        <v>74700</v>
      </c>
      <c r="D1711">
        <v>8700</v>
      </c>
      <c r="E1711" t="s">
        <v>1011</v>
      </c>
      <c r="F1711" t="s">
        <v>43</v>
      </c>
      <c r="G1711" t="s">
        <v>16</v>
      </c>
      <c r="H1711">
        <v>4</v>
      </c>
      <c r="I1711" t="s">
        <v>17</v>
      </c>
      <c r="J1711">
        <v>1</v>
      </c>
      <c r="K1711">
        <v>4.6097099999999998</v>
      </c>
      <c r="L1711">
        <v>-74.08175</v>
      </c>
    </row>
    <row r="1712" spans="1:12" x14ac:dyDescent="0.25">
      <c r="A1712" t="s">
        <v>85</v>
      </c>
      <c r="B1712" t="s">
        <v>86</v>
      </c>
      <c r="C1712">
        <v>1048700</v>
      </c>
      <c r="D1712">
        <v>54000</v>
      </c>
      <c r="E1712" t="s">
        <v>321</v>
      </c>
      <c r="F1712" t="s">
        <v>88</v>
      </c>
      <c r="G1712" t="s">
        <v>22</v>
      </c>
      <c r="H1712">
        <v>4</v>
      </c>
      <c r="I1712" t="s">
        <v>17</v>
      </c>
      <c r="J1712">
        <v>1</v>
      </c>
      <c r="K1712">
        <v>6.2518399999999996</v>
      </c>
      <c r="L1712">
        <v>-75.563590000000005</v>
      </c>
    </row>
    <row r="1713" spans="1:12" x14ac:dyDescent="0.25">
      <c r="A1713" t="s">
        <v>82</v>
      </c>
      <c r="B1713" t="s">
        <v>58</v>
      </c>
      <c r="C1713">
        <v>47200</v>
      </c>
      <c r="D1713">
        <v>0</v>
      </c>
      <c r="E1713" t="s">
        <v>230</v>
      </c>
      <c r="F1713" t="s">
        <v>43</v>
      </c>
      <c r="G1713" t="s">
        <v>16</v>
      </c>
      <c r="H1713">
        <v>5</v>
      </c>
      <c r="I1713" t="s">
        <v>17</v>
      </c>
      <c r="J1713">
        <v>1</v>
      </c>
      <c r="K1713">
        <v>4.6097099999999998</v>
      </c>
      <c r="L1713">
        <v>-74.08175</v>
      </c>
    </row>
    <row r="1714" spans="1:12" x14ac:dyDescent="0.25">
      <c r="A1714" t="s">
        <v>78</v>
      </c>
      <c r="B1714" t="s">
        <v>19</v>
      </c>
      <c r="C1714">
        <v>303600</v>
      </c>
      <c r="D1714">
        <v>16400</v>
      </c>
      <c r="E1714" t="s">
        <v>1017</v>
      </c>
      <c r="F1714" t="s">
        <v>21</v>
      </c>
      <c r="G1714" t="s">
        <v>16</v>
      </c>
      <c r="H1714">
        <v>5</v>
      </c>
      <c r="I1714" t="s">
        <v>17</v>
      </c>
      <c r="J1714">
        <v>1</v>
      </c>
      <c r="K1714">
        <v>4.6097099999999998</v>
      </c>
      <c r="L1714">
        <v>-74.08175</v>
      </c>
    </row>
    <row r="1715" spans="1:12" x14ac:dyDescent="0.25">
      <c r="A1715" t="s">
        <v>266</v>
      </c>
      <c r="B1715" t="s">
        <v>13</v>
      </c>
      <c r="C1715">
        <v>1661900</v>
      </c>
      <c r="D1715">
        <v>89000</v>
      </c>
      <c r="E1715" t="s">
        <v>445</v>
      </c>
      <c r="F1715" t="s">
        <v>35</v>
      </c>
      <c r="G1715" t="s">
        <v>16</v>
      </c>
      <c r="H1715">
        <v>5</v>
      </c>
      <c r="I1715" t="s">
        <v>17</v>
      </c>
      <c r="J1715">
        <v>2</v>
      </c>
      <c r="K1715">
        <v>4.6097099999999998</v>
      </c>
      <c r="L1715">
        <v>-74.08175</v>
      </c>
    </row>
    <row r="1716" spans="1:12" x14ac:dyDescent="0.25">
      <c r="A1716" t="s">
        <v>82</v>
      </c>
      <c r="B1716" t="s">
        <v>58</v>
      </c>
      <c r="C1716">
        <v>44400</v>
      </c>
      <c r="D1716">
        <v>2800</v>
      </c>
      <c r="E1716" t="s">
        <v>207</v>
      </c>
      <c r="F1716" t="s">
        <v>76</v>
      </c>
      <c r="G1716" t="s">
        <v>16</v>
      </c>
      <c r="H1716">
        <v>5</v>
      </c>
      <c r="I1716" t="s">
        <v>32</v>
      </c>
      <c r="J1716">
        <v>1</v>
      </c>
      <c r="K1716">
        <v>4.6097099999999998</v>
      </c>
      <c r="L1716">
        <v>-74.08175</v>
      </c>
    </row>
    <row r="1717" spans="1:12" x14ac:dyDescent="0.25">
      <c r="A1717" t="s">
        <v>148</v>
      </c>
      <c r="B1717" t="s">
        <v>13</v>
      </c>
      <c r="C1717">
        <v>1891500</v>
      </c>
      <c r="D1717">
        <v>100900</v>
      </c>
      <c r="E1717" t="s">
        <v>1018</v>
      </c>
      <c r="F1717" t="s">
        <v>54</v>
      </c>
      <c r="G1717" t="s">
        <v>31</v>
      </c>
      <c r="H1717">
        <v>5</v>
      </c>
      <c r="I1717" t="s">
        <v>32</v>
      </c>
      <c r="J1717">
        <v>1</v>
      </c>
      <c r="K1717">
        <v>3.4372199999999999</v>
      </c>
      <c r="L1717">
        <v>-76.522499999999994</v>
      </c>
    </row>
    <row r="1718" spans="1:12" x14ac:dyDescent="0.25">
      <c r="A1718" t="s">
        <v>28</v>
      </c>
      <c r="B1718" t="s">
        <v>29</v>
      </c>
      <c r="C1718">
        <v>668500</v>
      </c>
      <c r="D1718">
        <v>33800</v>
      </c>
      <c r="E1718" t="s">
        <v>112</v>
      </c>
      <c r="F1718" t="s">
        <v>88</v>
      </c>
      <c r="G1718" t="s">
        <v>22</v>
      </c>
      <c r="H1718">
        <v>4</v>
      </c>
      <c r="I1718" t="s">
        <v>17</v>
      </c>
      <c r="J1718">
        <v>3</v>
      </c>
      <c r="K1718">
        <v>6.2518399999999996</v>
      </c>
      <c r="L1718">
        <v>-75.563590000000005</v>
      </c>
    </row>
    <row r="1719" spans="1:12" x14ac:dyDescent="0.25">
      <c r="A1719" t="s">
        <v>111</v>
      </c>
      <c r="B1719" t="s">
        <v>19</v>
      </c>
      <c r="C1719">
        <v>475400</v>
      </c>
      <c r="D1719">
        <v>25700</v>
      </c>
      <c r="E1719" t="s">
        <v>620</v>
      </c>
      <c r="F1719" t="s">
        <v>26</v>
      </c>
      <c r="G1719" t="s">
        <v>60</v>
      </c>
      <c r="H1719">
        <v>5</v>
      </c>
      <c r="I1719" t="s">
        <v>17</v>
      </c>
      <c r="J1719">
        <v>1</v>
      </c>
      <c r="K1719">
        <v>4.8133299999999997</v>
      </c>
      <c r="L1719">
        <v>-75.696110000000004</v>
      </c>
    </row>
    <row r="1720" spans="1:12" x14ac:dyDescent="0.25">
      <c r="A1720" t="s">
        <v>148</v>
      </c>
      <c r="B1720" t="s">
        <v>13</v>
      </c>
      <c r="C1720">
        <v>1653400</v>
      </c>
      <c r="D1720">
        <v>88700</v>
      </c>
      <c r="E1720" t="s">
        <v>1019</v>
      </c>
      <c r="F1720" t="s">
        <v>47</v>
      </c>
      <c r="G1720" t="s">
        <v>22</v>
      </c>
      <c r="H1720">
        <v>4</v>
      </c>
      <c r="I1720" t="s">
        <v>17</v>
      </c>
      <c r="J1720">
        <v>4</v>
      </c>
      <c r="K1720">
        <v>6.2518399999999996</v>
      </c>
      <c r="L1720">
        <v>-75.563590000000005</v>
      </c>
    </row>
    <row r="1721" spans="1:12" x14ac:dyDescent="0.25">
      <c r="A1721" t="s">
        <v>23</v>
      </c>
      <c r="B1721" t="s">
        <v>24</v>
      </c>
      <c r="C1721">
        <v>131500</v>
      </c>
      <c r="D1721">
        <v>5200</v>
      </c>
      <c r="E1721" t="s">
        <v>353</v>
      </c>
      <c r="F1721" t="s">
        <v>52</v>
      </c>
      <c r="G1721" t="s">
        <v>16</v>
      </c>
      <c r="H1721">
        <v>5</v>
      </c>
      <c r="I1721" t="s">
        <v>17</v>
      </c>
      <c r="J1721">
        <v>8</v>
      </c>
      <c r="K1721">
        <v>4.6097099999999998</v>
      </c>
      <c r="L1721">
        <v>-74.08175</v>
      </c>
    </row>
    <row r="1722" spans="1:12" x14ac:dyDescent="0.25">
      <c r="A1722" t="s">
        <v>41</v>
      </c>
      <c r="B1722" t="s">
        <v>29</v>
      </c>
      <c r="C1722">
        <v>1467100</v>
      </c>
      <c r="D1722">
        <v>78800</v>
      </c>
      <c r="E1722" t="s">
        <v>864</v>
      </c>
      <c r="F1722" t="s">
        <v>35</v>
      </c>
      <c r="G1722" t="s">
        <v>22</v>
      </c>
      <c r="H1722">
        <v>5</v>
      </c>
      <c r="I1722" t="s">
        <v>32</v>
      </c>
      <c r="J1722">
        <v>1</v>
      </c>
      <c r="K1722">
        <v>6.2518399999999996</v>
      </c>
      <c r="L1722">
        <v>-75.563590000000005</v>
      </c>
    </row>
    <row r="1723" spans="1:12" x14ac:dyDescent="0.25">
      <c r="A1723" t="s">
        <v>118</v>
      </c>
      <c r="B1723" t="s">
        <v>86</v>
      </c>
      <c r="C1723">
        <v>739000</v>
      </c>
      <c r="D1723">
        <v>39700</v>
      </c>
      <c r="E1723" t="s">
        <v>1020</v>
      </c>
      <c r="F1723" t="s">
        <v>160</v>
      </c>
      <c r="G1723" t="s">
        <v>201</v>
      </c>
      <c r="H1723">
        <v>5</v>
      </c>
      <c r="I1723" t="s">
        <v>32</v>
      </c>
      <c r="J1723">
        <v>1</v>
      </c>
      <c r="K1723">
        <v>11.54444</v>
      </c>
      <c r="L1723">
        <v>-72.907219999999995</v>
      </c>
    </row>
    <row r="1724" spans="1:12" x14ac:dyDescent="0.25">
      <c r="A1724" t="s">
        <v>184</v>
      </c>
      <c r="B1724" t="s">
        <v>86</v>
      </c>
      <c r="C1724">
        <v>292700</v>
      </c>
      <c r="D1724">
        <v>15800</v>
      </c>
      <c r="E1724" t="s">
        <v>229</v>
      </c>
      <c r="F1724" t="s">
        <v>130</v>
      </c>
      <c r="G1724" t="s">
        <v>22</v>
      </c>
      <c r="H1724">
        <v>5</v>
      </c>
      <c r="I1724" t="s">
        <v>17</v>
      </c>
      <c r="J1724">
        <v>1</v>
      </c>
      <c r="K1724">
        <v>6.2518399999999996</v>
      </c>
      <c r="L1724">
        <v>-75.563590000000005</v>
      </c>
    </row>
    <row r="1725" spans="1:12" x14ac:dyDescent="0.25">
      <c r="A1725" t="s">
        <v>266</v>
      </c>
      <c r="B1725" t="s">
        <v>13</v>
      </c>
      <c r="C1725">
        <v>1442000</v>
      </c>
      <c r="D1725">
        <v>77200</v>
      </c>
      <c r="E1725" t="s">
        <v>250</v>
      </c>
      <c r="F1725" t="s">
        <v>93</v>
      </c>
      <c r="G1725" t="s">
        <v>60</v>
      </c>
      <c r="H1725">
        <v>5</v>
      </c>
      <c r="I1725" t="s">
        <v>32</v>
      </c>
      <c r="J1725">
        <v>1</v>
      </c>
      <c r="K1725">
        <v>4.8133299999999997</v>
      </c>
      <c r="L1725">
        <v>-75.696110000000004</v>
      </c>
    </row>
    <row r="1726" spans="1:12" x14ac:dyDescent="0.25">
      <c r="A1726" t="s">
        <v>55</v>
      </c>
      <c r="B1726" t="s">
        <v>13</v>
      </c>
      <c r="C1726">
        <v>110900</v>
      </c>
      <c r="D1726">
        <v>6400</v>
      </c>
      <c r="E1726" t="s">
        <v>1021</v>
      </c>
      <c r="F1726" t="s">
        <v>52</v>
      </c>
      <c r="G1726" t="s">
        <v>31</v>
      </c>
      <c r="H1726">
        <v>5</v>
      </c>
      <c r="I1726" t="s">
        <v>17</v>
      </c>
      <c r="J1726">
        <v>1</v>
      </c>
      <c r="K1726">
        <v>3.4372199999999999</v>
      </c>
      <c r="L1726">
        <v>-76.522499999999994</v>
      </c>
    </row>
    <row r="1727" spans="1:12" x14ac:dyDescent="0.25">
      <c r="A1727" t="s">
        <v>122</v>
      </c>
      <c r="B1727" t="s">
        <v>29</v>
      </c>
      <c r="C1727">
        <v>1013100</v>
      </c>
      <c r="D1727">
        <v>55000</v>
      </c>
      <c r="E1727" t="s">
        <v>596</v>
      </c>
      <c r="F1727" t="s">
        <v>35</v>
      </c>
      <c r="G1727" t="s">
        <v>31</v>
      </c>
      <c r="H1727">
        <v>1</v>
      </c>
      <c r="I1727" t="s">
        <v>17</v>
      </c>
      <c r="J1727">
        <v>6</v>
      </c>
      <c r="K1727">
        <v>3.4372199999999999</v>
      </c>
      <c r="L1727">
        <v>-76.522499999999994</v>
      </c>
    </row>
    <row r="1728" spans="1:12" x14ac:dyDescent="0.25">
      <c r="A1728" t="s">
        <v>158</v>
      </c>
      <c r="B1728" t="s">
        <v>62</v>
      </c>
      <c r="C1728">
        <v>32400</v>
      </c>
      <c r="D1728">
        <v>1900</v>
      </c>
      <c r="E1728" t="s">
        <v>445</v>
      </c>
      <c r="F1728" t="s">
        <v>96</v>
      </c>
      <c r="G1728" t="s">
        <v>278</v>
      </c>
      <c r="H1728">
        <v>5</v>
      </c>
      <c r="I1728" t="s">
        <v>17</v>
      </c>
      <c r="J1728">
        <v>6</v>
      </c>
      <c r="K1728">
        <v>-4.2152799999999999</v>
      </c>
      <c r="L1728">
        <v>-69.940560000000005</v>
      </c>
    </row>
    <row r="1729" spans="1:12" x14ac:dyDescent="0.25">
      <c r="A1729" t="s">
        <v>297</v>
      </c>
      <c r="B1729" t="s">
        <v>86</v>
      </c>
      <c r="C1729">
        <v>91100</v>
      </c>
      <c r="D1729">
        <v>3000</v>
      </c>
      <c r="E1729" t="s">
        <v>844</v>
      </c>
      <c r="F1729" t="s">
        <v>47</v>
      </c>
      <c r="G1729" t="s">
        <v>22</v>
      </c>
      <c r="H1729">
        <v>5</v>
      </c>
      <c r="I1729" t="s">
        <v>32</v>
      </c>
      <c r="J1729">
        <v>1</v>
      </c>
      <c r="K1729">
        <v>6.2518399999999996</v>
      </c>
      <c r="L1729">
        <v>-75.563590000000005</v>
      </c>
    </row>
    <row r="1730" spans="1:12" x14ac:dyDescent="0.25">
      <c r="A1730" t="s">
        <v>33</v>
      </c>
      <c r="B1730" t="s">
        <v>19</v>
      </c>
      <c r="C1730">
        <v>465400</v>
      </c>
      <c r="D1730">
        <v>25500</v>
      </c>
      <c r="E1730" t="s">
        <v>1022</v>
      </c>
      <c r="F1730" t="s">
        <v>76</v>
      </c>
      <c r="G1730" t="s">
        <v>243</v>
      </c>
      <c r="H1730">
        <v>4</v>
      </c>
      <c r="I1730" t="s">
        <v>17</v>
      </c>
      <c r="J1730">
        <v>1</v>
      </c>
      <c r="K1730">
        <v>4.5338900000000004</v>
      </c>
      <c r="L1730">
        <v>-75.681110000000004</v>
      </c>
    </row>
    <row r="1731" spans="1:12" x14ac:dyDescent="0.25">
      <c r="A1731" t="s">
        <v>133</v>
      </c>
      <c r="B1731" t="s">
        <v>24</v>
      </c>
      <c r="C1731">
        <v>14900</v>
      </c>
      <c r="D1731">
        <v>0</v>
      </c>
      <c r="E1731" t="s">
        <v>174</v>
      </c>
      <c r="F1731" t="s">
        <v>160</v>
      </c>
      <c r="G1731" t="s">
        <v>22</v>
      </c>
      <c r="H1731">
        <v>5</v>
      </c>
      <c r="I1731" t="s">
        <v>17</v>
      </c>
      <c r="J1731">
        <v>3</v>
      </c>
      <c r="K1731">
        <v>6.2518399999999996</v>
      </c>
      <c r="L1731">
        <v>-75.563590000000005</v>
      </c>
    </row>
    <row r="1732" spans="1:12" x14ac:dyDescent="0.25">
      <c r="A1732" t="s">
        <v>28</v>
      </c>
      <c r="B1732" t="s">
        <v>29</v>
      </c>
      <c r="C1732">
        <v>484000</v>
      </c>
      <c r="D1732">
        <v>24000</v>
      </c>
      <c r="E1732" t="s">
        <v>721</v>
      </c>
      <c r="F1732" t="s">
        <v>130</v>
      </c>
      <c r="G1732" t="s">
        <v>16</v>
      </c>
      <c r="H1732">
        <v>5</v>
      </c>
      <c r="I1732" t="s">
        <v>38</v>
      </c>
      <c r="J1732">
        <v>1</v>
      </c>
      <c r="K1732">
        <v>4.6097099999999998</v>
      </c>
      <c r="L1732">
        <v>-74.08175</v>
      </c>
    </row>
    <row r="1733" spans="1:12" x14ac:dyDescent="0.25">
      <c r="A1733" t="s">
        <v>41</v>
      </c>
      <c r="B1733" t="s">
        <v>29</v>
      </c>
      <c r="C1733">
        <v>1181000</v>
      </c>
      <c r="D1733">
        <v>63100</v>
      </c>
      <c r="E1733" t="s">
        <v>1023</v>
      </c>
      <c r="F1733" t="s">
        <v>47</v>
      </c>
      <c r="G1733" t="s">
        <v>16</v>
      </c>
      <c r="H1733">
        <v>1</v>
      </c>
      <c r="I1733" t="s">
        <v>17</v>
      </c>
      <c r="J1733">
        <v>3</v>
      </c>
      <c r="K1733">
        <v>4.6097099999999998</v>
      </c>
      <c r="L1733">
        <v>-74.08175</v>
      </c>
    </row>
    <row r="1734" spans="1:12" x14ac:dyDescent="0.25">
      <c r="A1734" t="s">
        <v>55</v>
      </c>
      <c r="B1734" t="s">
        <v>13</v>
      </c>
      <c r="C1734">
        <v>115600</v>
      </c>
      <c r="D1734">
        <v>6600</v>
      </c>
      <c r="E1734" t="s">
        <v>1024</v>
      </c>
      <c r="F1734" t="s">
        <v>130</v>
      </c>
      <c r="G1734" t="s">
        <v>16</v>
      </c>
      <c r="H1734">
        <v>1</v>
      </c>
      <c r="I1734" t="s">
        <v>38</v>
      </c>
      <c r="J1734">
        <v>1</v>
      </c>
      <c r="K1734">
        <v>4.6097099999999998</v>
      </c>
      <c r="L1734">
        <v>-74.08175</v>
      </c>
    </row>
    <row r="1735" spans="1:12" x14ac:dyDescent="0.25">
      <c r="A1735" t="s">
        <v>94</v>
      </c>
      <c r="B1735" t="s">
        <v>29</v>
      </c>
      <c r="C1735">
        <v>414400</v>
      </c>
      <c r="D1735">
        <v>22700</v>
      </c>
      <c r="E1735" t="s">
        <v>540</v>
      </c>
      <c r="F1735" t="s">
        <v>35</v>
      </c>
      <c r="G1735" t="s">
        <v>22</v>
      </c>
      <c r="H1735">
        <v>1</v>
      </c>
      <c r="I1735" t="s">
        <v>17</v>
      </c>
      <c r="J1735">
        <v>4</v>
      </c>
      <c r="K1735">
        <v>6.2518399999999996</v>
      </c>
      <c r="L1735">
        <v>-75.563590000000005</v>
      </c>
    </row>
    <row r="1736" spans="1:12" x14ac:dyDescent="0.25">
      <c r="A1736" t="s">
        <v>164</v>
      </c>
      <c r="B1736" t="s">
        <v>13</v>
      </c>
      <c r="C1736">
        <v>214400</v>
      </c>
      <c r="D1736">
        <v>18600</v>
      </c>
      <c r="E1736" t="s">
        <v>900</v>
      </c>
      <c r="F1736" t="s">
        <v>21</v>
      </c>
      <c r="G1736" t="s">
        <v>31</v>
      </c>
      <c r="H1736">
        <v>3</v>
      </c>
      <c r="I1736" t="s">
        <v>38</v>
      </c>
      <c r="J1736">
        <v>1</v>
      </c>
      <c r="K1736">
        <v>3.4372199999999999</v>
      </c>
      <c r="L1736">
        <v>-76.522499999999994</v>
      </c>
    </row>
    <row r="1737" spans="1:12" x14ac:dyDescent="0.25">
      <c r="A1737" t="s">
        <v>61</v>
      </c>
      <c r="B1737" t="s">
        <v>62</v>
      </c>
      <c r="C1737">
        <v>591700</v>
      </c>
      <c r="D1737">
        <v>29700</v>
      </c>
      <c r="E1737" t="s">
        <v>1025</v>
      </c>
      <c r="F1737" t="s">
        <v>160</v>
      </c>
      <c r="G1737" t="s">
        <v>201</v>
      </c>
      <c r="H1737">
        <v>5</v>
      </c>
      <c r="I1737" t="s">
        <v>17</v>
      </c>
      <c r="J1737">
        <v>12</v>
      </c>
      <c r="K1737">
        <v>11.54444</v>
      </c>
      <c r="L1737">
        <v>-72.907219999999995</v>
      </c>
    </row>
    <row r="1738" spans="1:12" x14ac:dyDescent="0.25">
      <c r="A1738" t="s">
        <v>105</v>
      </c>
      <c r="B1738" t="s">
        <v>19</v>
      </c>
      <c r="C1738">
        <v>247100</v>
      </c>
      <c r="D1738">
        <v>11300</v>
      </c>
      <c r="E1738" t="s">
        <v>336</v>
      </c>
      <c r="F1738" t="s">
        <v>76</v>
      </c>
      <c r="G1738" t="s">
        <v>22</v>
      </c>
      <c r="H1738">
        <v>5</v>
      </c>
      <c r="I1738" t="s">
        <v>17</v>
      </c>
      <c r="J1738">
        <v>2</v>
      </c>
      <c r="K1738">
        <v>6.2518399999999996</v>
      </c>
      <c r="L1738">
        <v>-75.563590000000005</v>
      </c>
    </row>
    <row r="1739" spans="1:12" x14ac:dyDescent="0.25">
      <c r="A1739" t="s">
        <v>122</v>
      </c>
      <c r="B1739" t="s">
        <v>29</v>
      </c>
      <c r="C1739">
        <v>686500</v>
      </c>
      <c r="D1739">
        <v>37200</v>
      </c>
      <c r="E1739" t="s">
        <v>134</v>
      </c>
      <c r="F1739" t="s">
        <v>76</v>
      </c>
      <c r="G1739" t="s">
        <v>60</v>
      </c>
      <c r="H1739">
        <v>1</v>
      </c>
      <c r="I1739" t="s">
        <v>17</v>
      </c>
      <c r="J1739">
        <v>1</v>
      </c>
      <c r="K1739">
        <v>4.8133299999999997</v>
      </c>
      <c r="L1739">
        <v>-75.696110000000004</v>
      </c>
    </row>
    <row r="1740" spans="1:12" x14ac:dyDescent="0.25">
      <c r="A1740" t="s">
        <v>18</v>
      </c>
      <c r="B1740" t="s">
        <v>19</v>
      </c>
      <c r="C1740">
        <v>314300</v>
      </c>
      <c r="D1740">
        <v>17000</v>
      </c>
      <c r="E1740" t="s">
        <v>697</v>
      </c>
      <c r="F1740" t="s">
        <v>76</v>
      </c>
      <c r="G1740" t="s">
        <v>16</v>
      </c>
      <c r="H1740">
        <v>5</v>
      </c>
      <c r="I1740" t="s">
        <v>17</v>
      </c>
      <c r="J1740">
        <v>3</v>
      </c>
      <c r="K1740">
        <v>4.6097099999999998</v>
      </c>
      <c r="L1740">
        <v>-74.08175</v>
      </c>
    </row>
    <row r="1741" spans="1:12" x14ac:dyDescent="0.25">
      <c r="A1741" t="s">
        <v>74</v>
      </c>
      <c r="B1741" t="s">
        <v>62</v>
      </c>
      <c r="C1741">
        <v>63300</v>
      </c>
      <c r="D1741">
        <v>1600</v>
      </c>
      <c r="E1741" t="s">
        <v>686</v>
      </c>
      <c r="F1741" t="s">
        <v>21</v>
      </c>
      <c r="G1741" t="s">
        <v>31</v>
      </c>
      <c r="H1741">
        <v>4</v>
      </c>
      <c r="I1741" t="s">
        <v>17</v>
      </c>
      <c r="J1741">
        <v>2</v>
      </c>
      <c r="K1741">
        <v>3.4372199999999999</v>
      </c>
      <c r="L1741">
        <v>-76.522499999999994</v>
      </c>
    </row>
    <row r="1742" spans="1:12" x14ac:dyDescent="0.25">
      <c r="A1742" t="s">
        <v>41</v>
      </c>
      <c r="B1742" t="s">
        <v>29</v>
      </c>
      <c r="C1742">
        <v>1178100</v>
      </c>
      <c r="D1742">
        <v>60900</v>
      </c>
      <c r="E1742" t="s">
        <v>1026</v>
      </c>
      <c r="F1742" t="s">
        <v>35</v>
      </c>
      <c r="G1742" t="s">
        <v>16</v>
      </c>
      <c r="H1742">
        <v>5</v>
      </c>
      <c r="I1742" t="s">
        <v>17</v>
      </c>
      <c r="J1742">
        <v>1</v>
      </c>
      <c r="K1742">
        <v>4.6097099999999998</v>
      </c>
      <c r="L1742">
        <v>-74.08175</v>
      </c>
    </row>
    <row r="1743" spans="1:12" x14ac:dyDescent="0.25">
      <c r="A1743" t="s">
        <v>164</v>
      </c>
      <c r="B1743" t="s">
        <v>13</v>
      </c>
      <c r="C1743">
        <v>255600</v>
      </c>
      <c r="D1743">
        <v>13800</v>
      </c>
      <c r="E1743" t="s">
        <v>1027</v>
      </c>
      <c r="F1743" t="s">
        <v>47</v>
      </c>
      <c r="G1743" t="s">
        <v>16</v>
      </c>
      <c r="H1743">
        <v>5</v>
      </c>
      <c r="I1743" t="s">
        <v>17</v>
      </c>
      <c r="J1743">
        <v>2</v>
      </c>
      <c r="K1743">
        <v>4.6097099999999998</v>
      </c>
      <c r="L1743">
        <v>-74.08175</v>
      </c>
    </row>
    <row r="1744" spans="1:12" x14ac:dyDescent="0.25">
      <c r="A1744" t="s">
        <v>64</v>
      </c>
      <c r="B1744" t="s">
        <v>65</v>
      </c>
      <c r="C1744">
        <v>54500</v>
      </c>
      <c r="D1744">
        <v>1100</v>
      </c>
      <c r="E1744" t="s">
        <v>784</v>
      </c>
      <c r="F1744" t="s">
        <v>54</v>
      </c>
      <c r="G1744" t="s">
        <v>31</v>
      </c>
      <c r="H1744">
        <v>5</v>
      </c>
      <c r="I1744" t="s">
        <v>17</v>
      </c>
      <c r="J1744">
        <v>2</v>
      </c>
      <c r="K1744">
        <v>3.4372199999999999</v>
      </c>
      <c r="L1744">
        <v>-76.522499999999994</v>
      </c>
    </row>
    <row r="1745" spans="1:12" x14ac:dyDescent="0.25">
      <c r="A1745" t="s">
        <v>74</v>
      </c>
      <c r="B1745" t="s">
        <v>62</v>
      </c>
      <c r="C1745">
        <v>48100</v>
      </c>
      <c r="D1745">
        <v>10400</v>
      </c>
      <c r="E1745" t="s">
        <v>227</v>
      </c>
      <c r="F1745" t="s">
        <v>52</v>
      </c>
      <c r="G1745" t="s">
        <v>16</v>
      </c>
      <c r="H1745">
        <v>5</v>
      </c>
      <c r="I1745" t="s">
        <v>32</v>
      </c>
      <c r="J1745">
        <v>1</v>
      </c>
      <c r="K1745">
        <v>4.6097099999999998</v>
      </c>
      <c r="L1745">
        <v>-74.08175</v>
      </c>
    </row>
    <row r="1746" spans="1:12" x14ac:dyDescent="0.25">
      <c r="A1746" t="s">
        <v>171</v>
      </c>
      <c r="B1746" t="s">
        <v>19</v>
      </c>
      <c r="C1746">
        <v>290200</v>
      </c>
      <c r="D1746">
        <v>15800</v>
      </c>
      <c r="E1746" t="s">
        <v>822</v>
      </c>
      <c r="F1746" t="s">
        <v>47</v>
      </c>
      <c r="G1746" t="s">
        <v>161</v>
      </c>
      <c r="H1746">
        <v>5</v>
      </c>
      <c r="I1746" t="s">
        <v>38</v>
      </c>
      <c r="J1746">
        <v>1</v>
      </c>
      <c r="K1746">
        <v>7.1253900000000003</v>
      </c>
      <c r="L1746">
        <v>-73.119799999999998</v>
      </c>
    </row>
    <row r="1747" spans="1:12" x14ac:dyDescent="0.25">
      <c r="A1747" t="s">
        <v>105</v>
      </c>
      <c r="B1747" t="s">
        <v>19</v>
      </c>
      <c r="C1747">
        <v>296400</v>
      </c>
      <c r="D1747">
        <v>16200</v>
      </c>
      <c r="E1747" t="s">
        <v>665</v>
      </c>
      <c r="F1747" t="s">
        <v>93</v>
      </c>
      <c r="G1747" t="s">
        <v>22</v>
      </c>
      <c r="H1747">
        <v>5</v>
      </c>
      <c r="I1747" t="s">
        <v>17</v>
      </c>
      <c r="J1747">
        <v>7</v>
      </c>
      <c r="K1747">
        <v>6.2518399999999996</v>
      </c>
      <c r="L1747">
        <v>-75.563590000000005</v>
      </c>
    </row>
    <row r="1748" spans="1:12" x14ac:dyDescent="0.25">
      <c r="A1748" t="s">
        <v>94</v>
      </c>
      <c r="B1748" t="s">
        <v>29</v>
      </c>
      <c r="C1748">
        <v>939500</v>
      </c>
      <c r="D1748">
        <v>50200</v>
      </c>
      <c r="E1748" t="s">
        <v>1028</v>
      </c>
      <c r="F1748" t="s">
        <v>76</v>
      </c>
      <c r="G1748" t="s">
        <v>22</v>
      </c>
      <c r="H1748">
        <v>5</v>
      </c>
      <c r="I1748" t="s">
        <v>17</v>
      </c>
      <c r="J1748">
        <v>2</v>
      </c>
      <c r="K1748">
        <v>6.2518399999999996</v>
      </c>
      <c r="L1748">
        <v>-75.563590000000005</v>
      </c>
    </row>
    <row r="1749" spans="1:12" x14ac:dyDescent="0.25">
      <c r="A1749" t="s">
        <v>155</v>
      </c>
      <c r="B1749" t="s">
        <v>62</v>
      </c>
      <c r="C1749">
        <v>107600</v>
      </c>
      <c r="D1749">
        <v>6400</v>
      </c>
      <c r="E1749" t="s">
        <v>798</v>
      </c>
      <c r="F1749" t="s">
        <v>26</v>
      </c>
      <c r="G1749" t="s">
        <v>16</v>
      </c>
      <c r="H1749">
        <v>5</v>
      </c>
      <c r="I1749" t="s">
        <v>17</v>
      </c>
      <c r="J1749">
        <v>1</v>
      </c>
      <c r="K1749">
        <v>4.6097099999999998</v>
      </c>
      <c r="L1749">
        <v>-74.08175</v>
      </c>
    </row>
    <row r="1750" spans="1:12" x14ac:dyDescent="0.25">
      <c r="A1750" t="s">
        <v>124</v>
      </c>
      <c r="B1750" t="s">
        <v>19</v>
      </c>
      <c r="C1750">
        <v>609700</v>
      </c>
      <c r="D1750">
        <v>41200</v>
      </c>
      <c r="E1750" t="s">
        <v>183</v>
      </c>
      <c r="F1750" t="s">
        <v>43</v>
      </c>
      <c r="G1750" t="s">
        <v>31</v>
      </c>
      <c r="H1750">
        <v>4</v>
      </c>
      <c r="I1750" t="s">
        <v>38</v>
      </c>
      <c r="J1750">
        <v>1</v>
      </c>
      <c r="K1750">
        <v>3.4372199999999999</v>
      </c>
      <c r="L1750">
        <v>-76.522499999999994</v>
      </c>
    </row>
    <row r="1751" spans="1:12" x14ac:dyDescent="0.25">
      <c r="A1751" t="s">
        <v>39</v>
      </c>
      <c r="B1751" t="s">
        <v>24</v>
      </c>
      <c r="C1751">
        <v>46900</v>
      </c>
      <c r="D1751">
        <v>2900</v>
      </c>
      <c r="E1751" t="s">
        <v>517</v>
      </c>
      <c r="F1751" t="s">
        <v>52</v>
      </c>
      <c r="G1751" t="s">
        <v>16</v>
      </c>
      <c r="H1751">
        <v>5</v>
      </c>
      <c r="I1751" t="s">
        <v>17</v>
      </c>
      <c r="J1751">
        <v>1</v>
      </c>
      <c r="K1751">
        <v>4.6097099999999998</v>
      </c>
      <c r="L1751">
        <v>-74.08175</v>
      </c>
    </row>
    <row r="1752" spans="1:12" x14ac:dyDescent="0.25">
      <c r="A1752" t="s">
        <v>67</v>
      </c>
      <c r="B1752" t="s">
        <v>62</v>
      </c>
      <c r="C1752">
        <v>44600</v>
      </c>
      <c r="D1752">
        <v>2600</v>
      </c>
      <c r="E1752" t="s">
        <v>375</v>
      </c>
      <c r="F1752" t="s">
        <v>52</v>
      </c>
      <c r="G1752" t="s">
        <v>16</v>
      </c>
      <c r="H1752">
        <v>5</v>
      </c>
      <c r="I1752" t="s">
        <v>17</v>
      </c>
      <c r="J1752">
        <v>2</v>
      </c>
      <c r="K1752">
        <v>4.6097099999999998</v>
      </c>
      <c r="L1752">
        <v>-74.08175</v>
      </c>
    </row>
    <row r="1753" spans="1:12" x14ac:dyDescent="0.25">
      <c r="A1753" t="s">
        <v>94</v>
      </c>
      <c r="B1753" t="s">
        <v>29</v>
      </c>
      <c r="C1753">
        <v>673500</v>
      </c>
      <c r="D1753">
        <v>34000</v>
      </c>
      <c r="E1753" t="s">
        <v>904</v>
      </c>
      <c r="F1753" t="s">
        <v>88</v>
      </c>
      <c r="G1753" t="s">
        <v>278</v>
      </c>
      <c r="H1753">
        <v>5</v>
      </c>
      <c r="I1753" t="s">
        <v>17</v>
      </c>
      <c r="J1753">
        <v>5</v>
      </c>
      <c r="K1753">
        <v>-4.2152799999999999</v>
      </c>
      <c r="L1753">
        <v>-69.940560000000005</v>
      </c>
    </row>
    <row r="1754" spans="1:12" x14ac:dyDescent="0.25">
      <c r="A1754" t="s">
        <v>94</v>
      </c>
      <c r="B1754" t="s">
        <v>29</v>
      </c>
      <c r="C1754">
        <v>376700</v>
      </c>
      <c r="D1754">
        <v>20300</v>
      </c>
      <c r="E1754" t="s">
        <v>902</v>
      </c>
      <c r="F1754" t="s">
        <v>21</v>
      </c>
      <c r="G1754" t="s">
        <v>22</v>
      </c>
      <c r="H1754">
        <v>5</v>
      </c>
      <c r="I1754" t="s">
        <v>17</v>
      </c>
      <c r="J1754">
        <v>6</v>
      </c>
      <c r="K1754">
        <v>6.2518399999999996</v>
      </c>
      <c r="L1754">
        <v>-75.563590000000005</v>
      </c>
    </row>
    <row r="1755" spans="1:12" x14ac:dyDescent="0.25">
      <c r="A1755" t="s">
        <v>192</v>
      </c>
      <c r="B1755" t="s">
        <v>65</v>
      </c>
      <c r="C1755">
        <v>65200</v>
      </c>
      <c r="D1755">
        <v>8300</v>
      </c>
      <c r="E1755" t="s">
        <v>205</v>
      </c>
      <c r="F1755" t="s">
        <v>93</v>
      </c>
      <c r="G1755" t="s">
        <v>91</v>
      </c>
      <c r="H1755">
        <v>5</v>
      </c>
      <c r="I1755" t="s">
        <v>17</v>
      </c>
      <c r="J1755">
        <v>4</v>
      </c>
      <c r="K1755">
        <v>10.968540000000001</v>
      </c>
      <c r="L1755">
        <v>-74.781319999999994</v>
      </c>
    </row>
    <row r="1756" spans="1:12" x14ac:dyDescent="0.25">
      <c r="A1756" t="s">
        <v>266</v>
      </c>
      <c r="B1756" t="s">
        <v>13</v>
      </c>
      <c r="C1756">
        <v>1313200</v>
      </c>
      <c r="D1756">
        <v>68100</v>
      </c>
      <c r="E1756" t="s">
        <v>512</v>
      </c>
      <c r="F1756" t="s">
        <v>15</v>
      </c>
      <c r="G1756" t="s">
        <v>16</v>
      </c>
      <c r="H1756">
        <v>5</v>
      </c>
      <c r="I1756" t="s">
        <v>17</v>
      </c>
      <c r="J1756">
        <v>2</v>
      </c>
      <c r="K1756">
        <v>4.6097099999999998</v>
      </c>
      <c r="L1756">
        <v>-74.08175</v>
      </c>
    </row>
    <row r="1757" spans="1:12" x14ac:dyDescent="0.25">
      <c r="A1757" t="s">
        <v>204</v>
      </c>
      <c r="B1757" t="s">
        <v>13</v>
      </c>
      <c r="C1757">
        <v>160100</v>
      </c>
      <c r="D1757">
        <v>9000</v>
      </c>
      <c r="E1757" t="s">
        <v>883</v>
      </c>
      <c r="F1757" t="s">
        <v>130</v>
      </c>
      <c r="G1757" t="s">
        <v>16</v>
      </c>
      <c r="H1757">
        <v>5</v>
      </c>
      <c r="I1757" t="s">
        <v>32</v>
      </c>
      <c r="J1757">
        <v>1</v>
      </c>
      <c r="K1757">
        <v>4.6097099999999998</v>
      </c>
      <c r="L1757">
        <v>-74.08175</v>
      </c>
    </row>
    <row r="1758" spans="1:12" x14ac:dyDescent="0.25">
      <c r="A1758" t="s">
        <v>204</v>
      </c>
      <c r="B1758" t="s">
        <v>13</v>
      </c>
      <c r="C1758">
        <v>203300</v>
      </c>
      <c r="D1758">
        <v>11500</v>
      </c>
      <c r="E1758" t="s">
        <v>1029</v>
      </c>
      <c r="F1758" t="s">
        <v>130</v>
      </c>
      <c r="G1758" t="s">
        <v>16</v>
      </c>
      <c r="H1758">
        <v>5</v>
      </c>
      <c r="I1758" t="s">
        <v>17</v>
      </c>
      <c r="J1758">
        <v>1</v>
      </c>
      <c r="K1758">
        <v>4.6097099999999998</v>
      </c>
      <c r="L1758">
        <v>-74.08175</v>
      </c>
    </row>
    <row r="1759" spans="1:12" x14ac:dyDescent="0.25">
      <c r="A1759" t="s">
        <v>39</v>
      </c>
      <c r="B1759" t="s">
        <v>24</v>
      </c>
      <c r="C1759">
        <v>55500</v>
      </c>
      <c r="D1759">
        <v>3600</v>
      </c>
      <c r="E1759" t="s">
        <v>980</v>
      </c>
      <c r="F1759" t="s">
        <v>76</v>
      </c>
      <c r="G1759" t="s">
        <v>16</v>
      </c>
      <c r="H1759">
        <v>5</v>
      </c>
      <c r="I1759" t="s">
        <v>32</v>
      </c>
      <c r="J1759">
        <v>1</v>
      </c>
      <c r="K1759">
        <v>4.6097099999999998</v>
      </c>
      <c r="L1759">
        <v>-74.08175</v>
      </c>
    </row>
    <row r="1760" spans="1:12" x14ac:dyDescent="0.25">
      <c r="A1760" t="s">
        <v>118</v>
      </c>
      <c r="B1760" t="s">
        <v>86</v>
      </c>
      <c r="C1760">
        <v>793900</v>
      </c>
      <c r="D1760">
        <v>40500</v>
      </c>
      <c r="E1760" t="s">
        <v>197</v>
      </c>
      <c r="F1760" t="s">
        <v>26</v>
      </c>
      <c r="G1760" t="s">
        <v>22</v>
      </c>
      <c r="H1760">
        <v>5</v>
      </c>
      <c r="I1760" t="s">
        <v>17</v>
      </c>
      <c r="J1760">
        <v>5</v>
      </c>
      <c r="K1760">
        <v>6.2518399999999996</v>
      </c>
      <c r="L1760">
        <v>-75.563590000000005</v>
      </c>
    </row>
    <row r="1761" spans="1:12" x14ac:dyDescent="0.25">
      <c r="A1761" t="s">
        <v>41</v>
      </c>
      <c r="B1761" t="s">
        <v>29</v>
      </c>
      <c r="C1761">
        <v>1071500</v>
      </c>
      <c r="D1761">
        <v>57400</v>
      </c>
      <c r="E1761" t="s">
        <v>102</v>
      </c>
      <c r="F1761" t="s">
        <v>130</v>
      </c>
      <c r="G1761" t="s">
        <v>16</v>
      </c>
      <c r="H1761">
        <v>4</v>
      </c>
      <c r="I1761" t="s">
        <v>17</v>
      </c>
      <c r="J1761">
        <v>1</v>
      </c>
      <c r="K1761">
        <v>4.6097099999999998</v>
      </c>
      <c r="L1761">
        <v>-74.08175</v>
      </c>
    </row>
    <row r="1762" spans="1:12" x14ac:dyDescent="0.25">
      <c r="A1762" t="s">
        <v>67</v>
      </c>
      <c r="B1762" t="s">
        <v>62</v>
      </c>
      <c r="C1762">
        <v>47500</v>
      </c>
      <c r="D1762">
        <v>2900</v>
      </c>
      <c r="E1762" t="s">
        <v>485</v>
      </c>
      <c r="F1762" t="s">
        <v>47</v>
      </c>
      <c r="G1762" t="s">
        <v>22</v>
      </c>
      <c r="H1762">
        <v>5</v>
      </c>
      <c r="I1762" t="s">
        <v>17</v>
      </c>
      <c r="J1762">
        <v>3</v>
      </c>
      <c r="K1762">
        <v>6.2518399999999996</v>
      </c>
      <c r="L1762">
        <v>-75.563590000000005</v>
      </c>
    </row>
    <row r="1763" spans="1:12" x14ac:dyDescent="0.25">
      <c r="A1763" t="s">
        <v>127</v>
      </c>
      <c r="B1763" t="s">
        <v>13</v>
      </c>
      <c r="C1763">
        <v>787400</v>
      </c>
      <c r="D1763">
        <v>40100</v>
      </c>
      <c r="E1763" t="s">
        <v>1030</v>
      </c>
      <c r="F1763" t="s">
        <v>21</v>
      </c>
      <c r="G1763" t="s">
        <v>31</v>
      </c>
      <c r="H1763">
        <v>4</v>
      </c>
      <c r="I1763" t="s">
        <v>17</v>
      </c>
      <c r="J1763">
        <v>1</v>
      </c>
      <c r="K1763">
        <v>3.4372199999999999</v>
      </c>
      <c r="L1763">
        <v>-76.522499999999994</v>
      </c>
    </row>
    <row r="1764" spans="1:12" x14ac:dyDescent="0.25">
      <c r="A1764" t="s">
        <v>85</v>
      </c>
      <c r="B1764" t="s">
        <v>86</v>
      </c>
      <c r="C1764">
        <v>673500</v>
      </c>
      <c r="D1764">
        <v>34000</v>
      </c>
      <c r="E1764" t="s">
        <v>954</v>
      </c>
      <c r="F1764" t="s">
        <v>160</v>
      </c>
      <c r="G1764" t="s">
        <v>31</v>
      </c>
      <c r="H1764">
        <v>3</v>
      </c>
      <c r="I1764" t="s">
        <v>32</v>
      </c>
      <c r="J1764">
        <v>1</v>
      </c>
      <c r="K1764">
        <v>3.4372199999999999</v>
      </c>
      <c r="L1764">
        <v>-76.522499999999994</v>
      </c>
    </row>
    <row r="1765" spans="1:12" x14ac:dyDescent="0.25">
      <c r="A1765" t="s">
        <v>61</v>
      </c>
      <c r="B1765" t="s">
        <v>62</v>
      </c>
      <c r="C1765">
        <v>279900</v>
      </c>
      <c r="D1765">
        <v>17300</v>
      </c>
      <c r="E1765" t="s">
        <v>968</v>
      </c>
      <c r="F1765" t="s">
        <v>52</v>
      </c>
      <c r="G1765" t="s">
        <v>22</v>
      </c>
      <c r="H1765">
        <v>4</v>
      </c>
      <c r="I1765" t="s">
        <v>17</v>
      </c>
      <c r="J1765">
        <v>1</v>
      </c>
      <c r="K1765">
        <v>6.2518399999999996</v>
      </c>
      <c r="L1765">
        <v>-75.563590000000005</v>
      </c>
    </row>
    <row r="1766" spans="1:12" x14ac:dyDescent="0.25">
      <c r="A1766" t="s">
        <v>297</v>
      </c>
      <c r="B1766" t="s">
        <v>86</v>
      </c>
      <c r="C1766">
        <v>63700</v>
      </c>
      <c r="D1766">
        <v>3600</v>
      </c>
      <c r="E1766" t="s">
        <v>889</v>
      </c>
      <c r="F1766" t="s">
        <v>88</v>
      </c>
      <c r="G1766" t="s">
        <v>126</v>
      </c>
      <c r="H1766">
        <v>5</v>
      </c>
      <c r="I1766" t="s">
        <v>17</v>
      </c>
      <c r="J1766">
        <v>1</v>
      </c>
      <c r="K1766">
        <v>7.89391</v>
      </c>
      <c r="L1766">
        <v>-72.507819999999995</v>
      </c>
    </row>
    <row r="1767" spans="1:12" x14ac:dyDescent="0.25">
      <c r="A1767" t="s">
        <v>45</v>
      </c>
      <c r="B1767" t="s">
        <v>29</v>
      </c>
      <c r="C1767">
        <v>1331400</v>
      </c>
      <c r="D1767">
        <v>71100</v>
      </c>
      <c r="E1767" t="s">
        <v>1031</v>
      </c>
      <c r="F1767" t="s">
        <v>35</v>
      </c>
      <c r="G1767" t="s">
        <v>22</v>
      </c>
      <c r="H1767">
        <v>4</v>
      </c>
      <c r="I1767" t="s">
        <v>17</v>
      </c>
      <c r="J1767">
        <v>1</v>
      </c>
      <c r="K1767">
        <v>6.2518399999999996</v>
      </c>
      <c r="L1767">
        <v>-75.563590000000005</v>
      </c>
    </row>
    <row r="1768" spans="1:12" x14ac:dyDescent="0.25">
      <c r="A1768" t="s">
        <v>48</v>
      </c>
      <c r="B1768" t="s">
        <v>24</v>
      </c>
      <c r="C1768">
        <v>85400</v>
      </c>
      <c r="D1768">
        <v>4900</v>
      </c>
      <c r="E1768" t="s">
        <v>676</v>
      </c>
      <c r="F1768" t="s">
        <v>21</v>
      </c>
      <c r="G1768" t="s">
        <v>16</v>
      </c>
      <c r="H1768">
        <v>5</v>
      </c>
      <c r="I1768" t="s">
        <v>32</v>
      </c>
      <c r="J1768">
        <v>1</v>
      </c>
      <c r="K1768">
        <v>4.6097099999999998</v>
      </c>
      <c r="L1768">
        <v>-74.08175</v>
      </c>
    </row>
    <row r="1769" spans="1:12" x14ac:dyDescent="0.25">
      <c r="A1769" t="s">
        <v>70</v>
      </c>
      <c r="B1769" t="s">
        <v>13</v>
      </c>
      <c r="C1769">
        <v>1942200</v>
      </c>
      <c r="D1769">
        <v>105800</v>
      </c>
      <c r="E1769" t="s">
        <v>1032</v>
      </c>
      <c r="F1769" t="s">
        <v>15</v>
      </c>
      <c r="G1769" t="s">
        <v>91</v>
      </c>
      <c r="H1769">
        <v>5</v>
      </c>
      <c r="I1769" t="s">
        <v>17</v>
      </c>
      <c r="J1769">
        <v>3</v>
      </c>
      <c r="K1769">
        <v>10.968540000000001</v>
      </c>
      <c r="L1769">
        <v>-74.781319999999994</v>
      </c>
    </row>
    <row r="1770" spans="1:12" x14ac:dyDescent="0.25">
      <c r="A1770" t="s">
        <v>118</v>
      </c>
      <c r="B1770" t="s">
        <v>86</v>
      </c>
      <c r="C1770">
        <v>873600</v>
      </c>
      <c r="D1770">
        <v>44700</v>
      </c>
      <c r="E1770" t="s">
        <v>930</v>
      </c>
      <c r="F1770" t="s">
        <v>35</v>
      </c>
      <c r="G1770" t="s">
        <v>16</v>
      </c>
      <c r="H1770">
        <v>2</v>
      </c>
      <c r="I1770" t="s">
        <v>32</v>
      </c>
      <c r="J1770">
        <v>1</v>
      </c>
      <c r="K1770">
        <v>4.6097099999999998</v>
      </c>
      <c r="L1770">
        <v>-74.08175</v>
      </c>
    </row>
    <row r="1771" spans="1:12" x14ac:dyDescent="0.25">
      <c r="A1771" t="s">
        <v>105</v>
      </c>
      <c r="B1771" t="s">
        <v>19</v>
      </c>
      <c r="C1771">
        <v>273100</v>
      </c>
      <c r="D1771">
        <v>14900</v>
      </c>
      <c r="E1771" t="s">
        <v>511</v>
      </c>
      <c r="F1771" t="s">
        <v>52</v>
      </c>
      <c r="G1771" t="s">
        <v>22</v>
      </c>
      <c r="H1771">
        <v>3</v>
      </c>
      <c r="I1771" t="s">
        <v>17</v>
      </c>
      <c r="J1771">
        <v>10</v>
      </c>
      <c r="K1771">
        <v>6.2518399999999996</v>
      </c>
      <c r="L1771">
        <v>-75.563590000000005</v>
      </c>
    </row>
    <row r="1772" spans="1:12" x14ac:dyDescent="0.25">
      <c r="A1772" t="s">
        <v>144</v>
      </c>
      <c r="B1772" t="s">
        <v>65</v>
      </c>
      <c r="C1772">
        <v>62300</v>
      </c>
      <c r="D1772">
        <v>1500</v>
      </c>
      <c r="E1772" t="s">
        <v>788</v>
      </c>
      <c r="F1772" t="s">
        <v>26</v>
      </c>
      <c r="G1772" t="s">
        <v>16</v>
      </c>
      <c r="H1772">
        <v>1</v>
      </c>
      <c r="I1772" t="s">
        <v>17</v>
      </c>
      <c r="J1772">
        <v>3</v>
      </c>
      <c r="K1772">
        <v>4.6097099999999998</v>
      </c>
      <c r="L1772">
        <v>-74.08175</v>
      </c>
    </row>
    <row r="1773" spans="1:12" x14ac:dyDescent="0.25">
      <c r="A1773" t="s">
        <v>18</v>
      </c>
      <c r="B1773" t="s">
        <v>19</v>
      </c>
      <c r="C1773">
        <v>223200</v>
      </c>
      <c r="D1773">
        <v>10100</v>
      </c>
      <c r="E1773" t="s">
        <v>72</v>
      </c>
      <c r="F1773" t="s">
        <v>96</v>
      </c>
      <c r="G1773" t="s">
        <v>16</v>
      </c>
      <c r="H1773">
        <v>5</v>
      </c>
      <c r="I1773" t="s">
        <v>32</v>
      </c>
      <c r="J1773">
        <v>1</v>
      </c>
      <c r="K1773">
        <v>4.6097099999999998</v>
      </c>
      <c r="L1773">
        <v>-74.08175</v>
      </c>
    </row>
    <row r="1774" spans="1:12" x14ac:dyDescent="0.25">
      <c r="A1774" t="s">
        <v>70</v>
      </c>
      <c r="B1774" t="s">
        <v>13</v>
      </c>
      <c r="C1774">
        <v>2889300</v>
      </c>
      <c r="D1774">
        <v>152000</v>
      </c>
      <c r="E1774" t="s">
        <v>1033</v>
      </c>
      <c r="F1774" t="s">
        <v>15</v>
      </c>
      <c r="G1774" t="s">
        <v>16</v>
      </c>
      <c r="H1774">
        <v>5</v>
      </c>
      <c r="I1774" t="s">
        <v>17</v>
      </c>
      <c r="J1774">
        <v>1</v>
      </c>
      <c r="K1774">
        <v>4.6097099999999998</v>
      </c>
      <c r="L1774">
        <v>-74.08175</v>
      </c>
    </row>
    <row r="1775" spans="1:12" x14ac:dyDescent="0.25">
      <c r="A1775" t="s">
        <v>204</v>
      </c>
      <c r="B1775" t="s">
        <v>13</v>
      </c>
      <c r="C1775">
        <v>166200</v>
      </c>
      <c r="D1775">
        <v>9100</v>
      </c>
      <c r="E1775" t="s">
        <v>601</v>
      </c>
      <c r="F1775" t="s">
        <v>35</v>
      </c>
      <c r="G1775" t="s">
        <v>16</v>
      </c>
      <c r="H1775">
        <v>5</v>
      </c>
      <c r="I1775" t="s">
        <v>17</v>
      </c>
      <c r="J1775">
        <v>6</v>
      </c>
      <c r="K1775">
        <v>4.6097099999999998</v>
      </c>
      <c r="L1775">
        <v>-74.08175</v>
      </c>
    </row>
    <row r="1776" spans="1:12" x14ac:dyDescent="0.25">
      <c r="A1776" t="s">
        <v>57</v>
      </c>
      <c r="B1776" t="s">
        <v>58</v>
      </c>
      <c r="C1776">
        <v>89900</v>
      </c>
      <c r="D1776">
        <v>3000</v>
      </c>
      <c r="E1776" t="s">
        <v>929</v>
      </c>
      <c r="F1776" t="s">
        <v>88</v>
      </c>
      <c r="G1776" t="s">
        <v>60</v>
      </c>
      <c r="H1776">
        <v>1</v>
      </c>
      <c r="I1776" t="s">
        <v>17</v>
      </c>
      <c r="J1776">
        <v>3</v>
      </c>
      <c r="K1776">
        <v>4.8133299999999997</v>
      </c>
      <c r="L1776">
        <v>-75.696110000000004</v>
      </c>
    </row>
    <row r="1777" spans="1:12" x14ac:dyDescent="0.25">
      <c r="A1777" t="s">
        <v>64</v>
      </c>
      <c r="B1777" t="s">
        <v>65</v>
      </c>
      <c r="C1777">
        <v>43300</v>
      </c>
      <c r="D1777">
        <v>0</v>
      </c>
      <c r="E1777" t="s">
        <v>279</v>
      </c>
      <c r="F1777" t="s">
        <v>54</v>
      </c>
      <c r="G1777" t="s">
        <v>126</v>
      </c>
      <c r="H1777">
        <v>5</v>
      </c>
      <c r="I1777" t="s">
        <v>17</v>
      </c>
      <c r="J1777">
        <v>3</v>
      </c>
      <c r="K1777">
        <v>7.89391</v>
      </c>
      <c r="L1777">
        <v>-72.507819999999995</v>
      </c>
    </row>
    <row r="1778" spans="1:12" x14ac:dyDescent="0.25">
      <c r="A1778" t="s">
        <v>48</v>
      </c>
      <c r="B1778" t="s">
        <v>24</v>
      </c>
      <c r="C1778">
        <v>82200</v>
      </c>
      <c r="D1778">
        <v>4600</v>
      </c>
      <c r="E1778" t="s">
        <v>984</v>
      </c>
      <c r="F1778" t="s">
        <v>76</v>
      </c>
      <c r="G1778" t="s">
        <v>22</v>
      </c>
      <c r="H1778">
        <v>4</v>
      </c>
      <c r="I1778" t="s">
        <v>17</v>
      </c>
      <c r="J1778">
        <v>2</v>
      </c>
      <c r="K1778">
        <v>6.2518399999999996</v>
      </c>
      <c r="L1778">
        <v>-75.563590000000005</v>
      </c>
    </row>
    <row r="1779" spans="1:12" x14ac:dyDescent="0.25">
      <c r="A1779" t="s">
        <v>103</v>
      </c>
      <c r="B1779" t="s">
        <v>13</v>
      </c>
      <c r="C1779">
        <v>356100</v>
      </c>
      <c r="D1779">
        <v>19400</v>
      </c>
      <c r="E1779" t="s">
        <v>1034</v>
      </c>
      <c r="F1779" t="s">
        <v>96</v>
      </c>
      <c r="G1779" t="s">
        <v>201</v>
      </c>
      <c r="H1779">
        <v>4</v>
      </c>
      <c r="I1779" t="s">
        <v>17</v>
      </c>
      <c r="J1779">
        <v>8</v>
      </c>
      <c r="K1779">
        <v>11.54444</v>
      </c>
      <c r="L1779">
        <v>-72.907219999999995</v>
      </c>
    </row>
    <row r="1780" spans="1:12" x14ac:dyDescent="0.25">
      <c r="A1780" t="s">
        <v>70</v>
      </c>
      <c r="B1780" t="s">
        <v>13</v>
      </c>
      <c r="C1780">
        <v>2809600</v>
      </c>
      <c r="D1780">
        <v>147800</v>
      </c>
      <c r="E1780" t="s">
        <v>301</v>
      </c>
      <c r="F1780" t="s">
        <v>35</v>
      </c>
      <c r="G1780" t="s">
        <v>31</v>
      </c>
      <c r="H1780">
        <v>5</v>
      </c>
      <c r="I1780" t="s">
        <v>32</v>
      </c>
      <c r="J1780">
        <v>1</v>
      </c>
      <c r="K1780">
        <v>3.4372199999999999</v>
      </c>
      <c r="L1780">
        <v>-76.522499999999994</v>
      </c>
    </row>
    <row r="1781" spans="1:12" x14ac:dyDescent="0.25">
      <c r="A1781" t="s">
        <v>12</v>
      </c>
      <c r="B1781" t="s">
        <v>13</v>
      </c>
      <c r="C1781">
        <v>216300</v>
      </c>
      <c r="D1781">
        <v>12200</v>
      </c>
      <c r="E1781" t="s">
        <v>910</v>
      </c>
      <c r="F1781" t="s">
        <v>76</v>
      </c>
      <c r="G1781" t="s">
        <v>31</v>
      </c>
      <c r="H1781">
        <v>3</v>
      </c>
      <c r="I1781" t="s">
        <v>17</v>
      </c>
      <c r="J1781">
        <v>8</v>
      </c>
      <c r="K1781">
        <v>3.4372199999999999</v>
      </c>
      <c r="L1781">
        <v>-76.522499999999994</v>
      </c>
    </row>
    <row r="1782" spans="1:12" x14ac:dyDescent="0.25">
      <c r="A1782" t="s">
        <v>80</v>
      </c>
      <c r="B1782" t="s">
        <v>65</v>
      </c>
      <c r="C1782">
        <v>36800</v>
      </c>
      <c r="D1782">
        <v>2200</v>
      </c>
      <c r="E1782" t="s">
        <v>561</v>
      </c>
      <c r="F1782" t="s">
        <v>54</v>
      </c>
      <c r="G1782" t="s">
        <v>16</v>
      </c>
      <c r="H1782">
        <v>4</v>
      </c>
      <c r="I1782" t="s">
        <v>17</v>
      </c>
      <c r="J1782">
        <v>3</v>
      </c>
      <c r="K1782">
        <v>4.6097099999999998</v>
      </c>
      <c r="L1782">
        <v>-74.08175</v>
      </c>
    </row>
    <row r="1783" spans="1:12" x14ac:dyDescent="0.25">
      <c r="A1783" t="s">
        <v>148</v>
      </c>
      <c r="B1783" t="s">
        <v>13</v>
      </c>
      <c r="C1783">
        <v>1677400</v>
      </c>
      <c r="D1783">
        <v>89700</v>
      </c>
      <c r="E1783" t="s">
        <v>1035</v>
      </c>
      <c r="F1783" t="s">
        <v>88</v>
      </c>
      <c r="G1783" t="s">
        <v>16</v>
      </c>
      <c r="H1783">
        <v>1</v>
      </c>
      <c r="I1783" t="s">
        <v>146</v>
      </c>
      <c r="J1783">
        <v>1</v>
      </c>
      <c r="K1783">
        <v>4.6097099999999998</v>
      </c>
      <c r="L1783">
        <v>-74.08175</v>
      </c>
    </row>
    <row r="1784" spans="1:12" x14ac:dyDescent="0.25">
      <c r="A1784" t="s">
        <v>219</v>
      </c>
      <c r="B1784" t="s">
        <v>19</v>
      </c>
      <c r="C1784">
        <v>853300</v>
      </c>
      <c r="D1784">
        <v>43600</v>
      </c>
      <c r="E1784" t="s">
        <v>1012</v>
      </c>
      <c r="F1784" t="s">
        <v>21</v>
      </c>
      <c r="G1784" t="s">
        <v>31</v>
      </c>
      <c r="H1784">
        <v>5</v>
      </c>
      <c r="I1784" t="s">
        <v>32</v>
      </c>
      <c r="J1784">
        <v>1</v>
      </c>
      <c r="K1784">
        <v>3.4372199999999999</v>
      </c>
      <c r="L1784">
        <v>-76.522499999999994</v>
      </c>
    </row>
    <row r="1785" spans="1:12" x14ac:dyDescent="0.25">
      <c r="A1785" t="s">
        <v>84</v>
      </c>
      <c r="B1785" t="s">
        <v>58</v>
      </c>
      <c r="C1785">
        <v>130000</v>
      </c>
      <c r="D1785">
        <v>7100</v>
      </c>
      <c r="E1785" t="s">
        <v>187</v>
      </c>
      <c r="F1785" t="s">
        <v>160</v>
      </c>
      <c r="G1785" t="s">
        <v>16</v>
      </c>
      <c r="H1785">
        <v>3</v>
      </c>
      <c r="I1785" t="s">
        <v>17</v>
      </c>
      <c r="J1785">
        <v>4</v>
      </c>
      <c r="K1785">
        <v>4.6097099999999998</v>
      </c>
      <c r="L1785">
        <v>-74.08175</v>
      </c>
    </row>
    <row r="1786" spans="1:12" x14ac:dyDescent="0.25">
      <c r="A1786" t="s">
        <v>219</v>
      </c>
      <c r="B1786" t="s">
        <v>19</v>
      </c>
      <c r="C1786">
        <v>654800</v>
      </c>
      <c r="D1786">
        <v>33100</v>
      </c>
      <c r="E1786" t="s">
        <v>819</v>
      </c>
      <c r="F1786" t="s">
        <v>54</v>
      </c>
      <c r="G1786" t="s">
        <v>16</v>
      </c>
      <c r="H1786">
        <v>5</v>
      </c>
      <c r="I1786" t="s">
        <v>17</v>
      </c>
      <c r="J1786">
        <v>2</v>
      </c>
      <c r="K1786">
        <v>4.6097099999999998</v>
      </c>
      <c r="L1786">
        <v>-74.08175</v>
      </c>
    </row>
    <row r="1787" spans="1:12" x14ac:dyDescent="0.25">
      <c r="A1787" t="s">
        <v>28</v>
      </c>
      <c r="B1787" t="s">
        <v>29</v>
      </c>
      <c r="C1787">
        <v>556000</v>
      </c>
      <c r="D1787">
        <v>29800</v>
      </c>
      <c r="E1787" t="s">
        <v>1036</v>
      </c>
      <c r="F1787" t="s">
        <v>26</v>
      </c>
      <c r="G1787" t="s">
        <v>16</v>
      </c>
      <c r="H1787">
        <v>5</v>
      </c>
      <c r="I1787" t="s">
        <v>32</v>
      </c>
      <c r="J1787">
        <v>1</v>
      </c>
      <c r="K1787">
        <v>4.6097099999999998</v>
      </c>
      <c r="L1787">
        <v>-74.08175</v>
      </c>
    </row>
    <row r="1788" spans="1:12" x14ac:dyDescent="0.25">
      <c r="A1788" t="s">
        <v>266</v>
      </c>
      <c r="B1788" t="s">
        <v>13</v>
      </c>
      <c r="C1788">
        <v>1597900</v>
      </c>
      <c r="D1788">
        <v>85500</v>
      </c>
      <c r="E1788" t="s">
        <v>1037</v>
      </c>
      <c r="F1788" t="s">
        <v>96</v>
      </c>
      <c r="G1788" t="s">
        <v>16</v>
      </c>
      <c r="H1788">
        <v>5</v>
      </c>
      <c r="I1788" t="s">
        <v>32</v>
      </c>
      <c r="J1788">
        <v>1</v>
      </c>
      <c r="K1788">
        <v>4.6097099999999998</v>
      </c>
      <c r="L1788">
        <v>-74.08175</v>
      </c>
    </row>
    <row r="1789" spans="1:12" x14ac:dyDescent="0.25">
      <c r="A1789" t="s">
        <v>192</v>
      </c>
      <c r="B1789" t="s">
        <v>65</v>
      </c>
      <c r="C1789">
        <v>53000</v>
      </c>
      <c r="D1789">
        <v>3200</v>
      </c>
      <c r="E1789" t="s">
        <v>891</v>
      </c>
      <c r="F1789" t="s">
        <v>35</v>
      </c>
      <c r="G1789" t="s">
        <v>16</v>
      </c>
      <c r="H1789">
        <v>5</v>
      </c>
      <c r="I1789" t="s">
        <v>17</v>
      </c>
      <c r="J1789">
        <v>10</v>
      </c>
      <c r="K1789">
        <v>4.6097099999999998</v>
      </c>
      <c r="L1789">
        <v>-74.08175</v>
      </c>
    </row>
    <row r="1790" spans="1:12" x14ac:dyDescent="0.25">
      <c r="A1790" t="s">
        <v>50</v>
      </c>
      <c r="B1790" t="s">
        <v>29</v>
      </c>
      <c r="C1790">
        <v>1610600</v>
      </c>
      <c r="D1790">
        <v>86200</v>
      </c>
      <c r="E1790" t="s">
        <v>1033</v>
      </c>
      <c r="F1790" t="s">
        <v>88</v>
      </c>
      <c r="G1790" t="s">
        <v>126</v>
      </c>
      <c r="H1790">
        <v>5</v>
      </c>
      <c r="I1790" t="s">
        <v>17</v>
      </c>
      <c r="J1790">
        <v>4</v>
      </c>
      <c r="K1790">
        <v>7.89391</v>
      </c>
      <c r="L1790">
        <v>-72.507819999999995</v>
      </c>
    </row>
    <row r="1791" spans="1:12" x14ac:dyDescent="0.25">
      <c r="A1791" t="s">
        <v>70</v>
      </c>
      <c r="B1791" t="s">
        <v>13</v>
      </c>
      <c r="C1791">
        <v>2741200</v>
      </c>
      <c r="D1791">
        <v>146200</v>
      </c>
      <c r="E1791" t="s">
        <v>910</v>
      </c>
      <c r="F1791" t="s">
        <v>43</v>
      </c>
      <c r="G1791" t="s">
        <v>16</v>
      </c>
      <c r="H1791">
        <v>5</v>
      </c>
      <c r="I1791" t="s">
        <v>17</v>
      </c>
      <c r="J1791">
        <v>8</v>
      </c>
      <c r="K1791">
        <v>4.6097099999999998</v>
      </c>
      <c r="L1791">
        <v>-74.08175</v>
      </c>
    </row>
    <row r="1792" spans="1:12" x14ac:dyDescent="0.25">
      <c r="A1792" t="s">
        <v>48</v>
      </c>
      <c r="B1792" t="s">
        <v>24</v>
      </c>
      <c r="C1792">
        <v>74700</v>
      </c>
      <c r="D1792">
        <v>4500</v>
      </c>
      <c r="E1792" t="s">
        <v>552</v>
      </c>
      <c r="F1792" t="s">
        <v>88</v>
      </c>
      <c r="G1792" t="s">
        <v>16</v>
      </c>
      <c r="H1792">
        <v>4</v>
      </c>
      <c r="I1792" t="s">
        <v>17</v>
      </c>
      <c r="J1792">
        <v>2</v>
      </c>
      <c r="K1792">
        <v>4.6097099999999998</v>
      </c>
      <c r="L1792">
        <v>-74.08175</v>
      </c>
    </row>
    <row r="1793" spans="1:12" x14ac:dyDescent="0.25">
      <c r="A1793" t="s">
        <v>155</v>
      </c>
      <c r="B1793" t="s">
        <v>62</v>
      </c>
      <c r="C1793">
        <v>107900</v>
      </c>
      <c r="D1793">
        <v>6000</v>
      </c>
      <c r="E1793" t="s">
        <v>484</v>
      </c>
      <c r="F1793" t="s">
        <v>130</v>
      </c>
      <c r="G1793" t="s">
        <v>22</v>
      </c>
      <c r="H1793">
        <v>5</v>
      </c>
      <c r="I1793" t="s">
        <v>17</v>
      </c>
      <c r="J1793">
        <v>1</v>
      </c>
      <c r="K1793">
        <v>6.2518399999999996</v>
      </c>
      <c r="L1793">
        <v>-75.563590000000005</v>
      </c>
    </row>
    <row r="1794" spans="1:12" x14ac:dyDescent="0.25">
      <c r="A1794" t="s">
        <v>80</v>
      </c>
      <c r="B1794" t="s">
        <v>65</v>
      </c>
      <c r="C1794">
        <v>37700</v>
      </c>
      <c r="D1794">
        <v>2200</v>
      </c>
      <c r="E1794" t="s">
        <v>685</v>
      </c>
      <c r="F1794" t="s">
        <v>130</v>
      </c>
      <c r="G1794" t="s">
        <v>16</v>
      </c>
      <c r="H1794">
        <v>5</v>
      </c>
      <c r="I1794" t="s">
        <v>17</v>
      </c>
      <c r="J1794">
        <v>1</v>
      </c>
      <c r="K1794">
        <v>4.6097099999999998</v>
      </c>
      <c r="L1794">
        <v>-74.08175</v>
      </c>
    </row>
    <row r="1795" spans="1:12" x14ac:dyDescent="0.25">
      <c r="A1795" t="s">
        <v>84</v>
      </c>
      <c r="B1795" t="s">
        <v>58</v>
      </c>
      <c r="C1795">
        <v>164600</v>
      </c>
      <c r="D1795">
        <v>9200</v>
      </c>
      <c r="E1795" t="s">
        <v>553</v>
      </c>
      <c r="F1795" t="s">
        <v>54</v>
      </c>
      <c r="G1795" t="s">
        <v>44</v>
      </c>
      <c r="H1795">
        <v>1</v>
      </c>
      <c r="I1795" t="s">
        <v>32</v>
      </c>
      <c r="J1795">
        <v>1</v>
      </c>
      <c r="K1795">
        <v>11.240790000000001</v>
      </c>
      <c r="L1795">
        <v>-74.199039999999997</v>
      </c>
    </row>
    <row r="1796" spans="1:12" x14ac:dyDescent="0.25">
      <c r="A1796" t="s">
        <v>23</v>
      </c>
      <c r="B1796" t="s">
        <v>24</v>
      </c>
      <c r="C1796">
        <v>172400</v>
      </c>
      <c r="D1796">
        <v>7400</v>
      </c>
      <c r="E1796" t="s">
        <v>989</v>
      </c>
      <c r="F1796" t="s">
        <v>21</v>
      </c>
      <c r="G1796" t="s">
        <v>16</v>
      </c>
      <c r="H1796">
        <v>4</v>
      </c>
      <c r="I1796" t="s">
        <v>17</v>
      </c>
      <c r="J1796">
        <v>1</v>
      </c>
      <c r="K1796">
        <v>4.6097099999999998</v>
      </c>
      <c r="L1796">
        <v>-74.08175</v>
      </c>
    </row>
    <row r="1797" spans="1:12" x14ac:dyDescent="0.25">
      <c r="A1797" t="s">
        <v>64</v>
      </c>
      <c r="B1797" t="s">
        <v>65</v>
      </c>
      <c r="C1797">
        <v>63900</v>
      </c>
      <c r="D1797">
        <v>1600</v>
      </c>
      <c r="E1797" t="s">
        <v>403</v>
      </c>
      <c r="F1797" t="s">
        <v>160</v>
      </c>
      <c r="G1797" t="s">
        <v>60</v>
      </c>
      <c r="H1797">
        <v>3</v>
      </c>
      <c r="I1797" t="s">
        <v>17</v>
      </c>
      <c r="J1797">
        <v>8</v>
      </c>
      <c r="K1797">
        <v>4.8133299999999997</v>
      </c>
      <c r="L1797">
        <v>-75.696110000000004</v>
      </c>
    </row>
    <row r="1798" spans="1:12" x14ac:dyDescent="0.25">
      <c r="A1798" t="s">
        <v>204</v>
      </c>
      <c r="B1798" t="s">
        <v>13</v>
      </c>
      <c r="C1798">
        <v>219000</v>
      </c>
      <c r="D1798">
        <v>14000</v>
      </c>
      <c r="E1798" t="s">
        <v>838</v>
      </c>
      <c r="F1798" t="s">
        <v>130</v>
      </c>
      <c r="G1798" t="s">
        <v>16</v>
      </c>
      <c r="H1798">
        <v>5</v>
      </c>
      <c r="I1798" t="s">
        <v>17</v>
      </c>
      <c r="J1798">
        <v>6</v>
      </c>
      <c r="K1798">
        <v>4.6097099999999998</v>
      </c>
      <c r="L1798">
        <v>-74.08175</v>
      </c>
    </row>
    <row r="1799" spans="1:12" x14ac:dyDescent="0.25">
      <c r="A1799" t="s">
        <v>64</v>
      </c>
      <c r="B1799" t="s">
        <v>65</v>
      </c>
      <c r="C1799">
        <v>66000</v>
      </c>
      <c r="D1799">
        <v>9400</v>
      </c>
      <c r="E1799" t="s">
        <v>157</v>
      </c>
      <c r="F1799" t="s">
        <v>26</v>
      </c>
      <c r="G1799" t="s">
        <v>16</v>
      </c>
      <c r="H1799">
        <v>3</v>
      </c>
      <c r="I1799" t="s">
        <v>17</v>
      </c>
      <c r="J1799">
        <v>10</v>
      </c>
      <c r="K1799">
        <v>4.6097099999999998</v>
      </c>
      <c r="L1799">
        <v>-74.08175</v>
      </c>
    </row>
    <row r="1800" spans="1:12" x14ac:dyDescent="0.25">
      <c r="A1800" t="s">
        <v>124</v>
      </c>
      <c r="B1800" t="s">
        <v>19</v>
      </c>
      <c r="C1800">
        <v>609900</v>
      </c>
      <c r="D1800">
        <v>37300</v>
      </c>
      <c r="E1800" t="s">
        <v>372</v>
      </c>
      <c r="F1800" t="s">
        <v>21</v>
      </c>
      <c r="G1800" t="s">
        <v>201</v>
      </c>
      <c r="H1800">
        <v>3</v>
      </c>
      <c r="I1800" t="s">
        <v>32</v>
      </c>
      <c r="J1800">
        <v>1</v>
      </c>
      <c r="K1800">
        <v>11.54444</v>
      </c>
      <c r="L1800">
        <v>-72.907219999999995</v>
      </c>
    </row>
    <row r="1801" spans="1:12" x14ac:dyDescent="0.25">
      <c r="A1801" t="s">
        <v>41</v>
      </c>
      <c r="B1801" t="s">
        <v>29</v>
      </c>
      <c r="C1801">
        <v>1060900</v>
      </c>
      <c r="D1801">
        <v>54700</v>
      </c>
      <c r="E1801" t="s">
        <v>1038</v>
      </c>
      <c r="F1801" t="s">
        <v>43</v>
      </c>
      <c r="G1801" t="s">
        <v>31</v>
      </c>
      <c r="H1801">
        <v>5</v>
      </c>
      <c r="I1801" t="s">
        <v>17</v>
      </c>
      <c r="J1801">
        <v>5</v>
      </c>
      <c r="K1801">
        <v>3.4372199999999999</v>
      </c>
      <c r="L1801">
        <v>-76.522499999999994</v>
      </c>
    </row>
    <row r="1802" spans="1:12" x14ac:dyDescent="0.25">
      <c r="A1802" t="s">
        <v>85</v>
      </c>
      <c r="B1802" t="s">
        <v>86</v>
      </c>
      <c r="C1802">
        <v>555200</v>
      </c>
      <c r="D1802">
        <v>29800</v>
      </c>
      <c r="E1802" t="s">
        <v>1023</v>
      </c>
      <c r="F1802" t="s">
        <v>35</v>
      </c>
      <c r="G1802" t="s">
        <v>16</v>
      </c>
      <c r="H1802">
        <v>5</v>
      </c>
      <c r="I1802" t="s">
        <v>32</v>
      </c>
      <c r="J1802">
        <v>1</v>
      </c>
      <c r="K1802">
        <v>4.6097099999999998</v>
      </c>
      <c r="L1802">
        <v>-74.08175</v>
      </c>
    </row>
    <row r="1803" spans="1:12" x14ac:dyDescent="0.25">
      <c r="A1803" t="s">
        <v>122</v>
      </c>
      <c r="B1803" t="s">
        <v>29</v>
      </c>
      <c r="C1803">
        <v>1384900</v>
      </c>
      <c r="D1803">
        <v>74400</v>
      </c>
      <c r="E1803" t="s">
        <v>1027</v>
      </c>
      <c r="F1803" t="s">
        <v>160</v>
      </c>
      <c r="G1803" t="s">
        <v>16</v>
      </c>
      <c r="H1803">
        <v>5</v>
      </c>
      <c r="I1803" t="s">
        <v>17</v>
      </c>
      <c r="J1803">
        <v>1</v>
      </c>
      <c r="K1803">
        <v>4.6097099999999998</v>
      </c>
      <c r="L1803">
        <v>-74.08175</v>
      </c>
    </row>
    <row r="1804" spans="1:12" x14ac:dyDescent="0.25">
      <c r="A1804" t="s">
        <v>124</v>
      </c>
      <c r="B1804" t="s">
        <v>19</v>
      </c>
      <c r="C1804">
        <v>686600</v>
      </c>
      <c r="D1804">
        <v>36800</v>
      </c>
      <c r="E1804" t="s">
        <v>393</v>
      </c>
      <c r="F1804" t="s">
        <v>43</v>
      </c>
      <c r="G1804" t="s">
        <v>16</v>
      </c>
      <c r="H1804">
        <v>5</v>
      </c>
      <c r="I1804" t="s">
        <v>17</v>
      </c>
      <c r="J1804">
        <v>1</v>
      </c>
      <c r="K1804">
        <v>4.6097099999999998</v>
      </c>
      <c r="L1804">
        <v>-74.08175</v>
      </c>
    </row>
    <row r="1805" spans="1:12" x14ac:dyDescent="0.25">
      <c r="A1805" t="s">
        <v>219</v>
      </c>
      <c r="B1805" t="s">
        <v>19</v>
      </c>
      <c r="C1805">
        <v>670900</v>
      </c>
      <c r="D1805">
        <v>33900</v>
      </c>
      <c r="E1805" t="s">
        <v>869</v>
      </c>
      <c r="F1805" t="s">
        <v>93</v>
      </c>
      <c r="G1805" t="s">
        <v>385</v>
      </c>
      <c r="H1805">
        <v>5</v>
      </c>
      <c r="I1805" t="s">
        <v>32</v>
      </c>
      <c r="J1805">
        <v>1</v>
      </c>
      <c r="K1805">
        <v>4.5793699999999999</v>
      </c>
      <c r="L1805">
        <v>-74.216819999999998</v>
      </c>
    </row>
    <row r="1806" spans="1:12" x14ac:dyDescent="0.25">
      <c r="A1806" t="s">
        <v>82</v>
      </c>
      <c r="B1806" t="s">
        <v>58</v>
      </c>
      <c r="C1806">
        <v>48600</v>
      </c>
      <c r="D1806">
        <v>3000</v>
      </c>
      <c r="E1806" t="s">
        <v>205</v>
      </c>
      <c r="F1806" t="s">
        <v>21</v>
      </c>
      <c r="G1806" t="s">
        <v>91</v>
      </c>
      <c r="H1806">
        <v>5</v>
      </c>
      <c r="I1806" t="s">
        <v>32</v>
      </c>
      <c r="J1806">
        <v>1</v>
      </c>
      <c r="K1806">
        <v>10.968540000000001</v>
      </c>
      <c r="L1806">
        <v>-74.781319999999994</v>
      </c>
    </row>
    <row r="1807" spans="1:12" x14ac:dyDescent="0.25">
      <c r="A1807" t="s">
        <v>122</v>
      </c>
      <c r="B1807" t="s">
        <v>29</v>
      </c>
      <c r="C1807">
        <v>963300</v>
      </c>
      <c r="D1807">
        <v>51500</v>
      </c>
      <c r="E1807" t="s">
        <v>757</v>
      </c>
      <c r="F1807" t="s">
        <v>26</v>
      </c>
      <c r="G1807" t="s">
        <v>16</v>
      </c>
      <c r="H1807">
        <v>5</v>
      </c>
      <c r="I1807" t="s">
        <v>17</v>
      </c>
      <c r="J1807">
        <v>2</v>
      </c>
      <c r="K1807">
        <v>4.6097099999999998</v>
      </c>
      <c r="L1807">
        <v>-74.08175</v>
      </c>
    </row>
    <row r="1808" spans="1:12" x14ac:dyDescent="0.25">
      <c r="A1808" t="s">
        <v>74</v>
      </c>
      <c r="B1808" t="s">
        <v>62</v>
      </c>
      <c r="C1808">
        <v>55000</v>
      </c>
      <c r="D1808">
        <v>1100</v>
      </c>
      <c r="E1808" t="s">
        <v>400</v>
      </c>
      <c r="F1808" t="s">
        <v>35</v>
      </c>
      <c r="G1808" t="s">
        <v>31</v>
      </c>
      <c r="H1808">
        <v>5</v>
      </c>
      <c r="I1808" t="s">
        <v>17</v>
      </c>
      <c r="J1808">
        <v>2</v>
      </c>
      <c r="K1808">
        <v>3.4372199999999999</v>
      </c>
      <c r="L1808">
        <v>-76.522499999999994</v>
      </c>
    </row>
    <row r="1809" spans="1:12" x14ac:dyDescent="0.25">
      <c r="A1809" t="s">
        <v>33</v>
      </c>
      <c r="B1809" t="s">
        <v>19</v>
      </c>
      <c r="C1809">
        <v>482900</v>
      </c>
      <c r="D1809">
        <v>25900</v>
      </c>
      <c r="E1809" t="s">
        <v>1039</v>
      </c>
      <c r="F1809" t="s">
        <v>47</v>
      </c>
      <c r="G1809" t="s">
        <v>31</v>
      </c>
      <c r="H1809">
        <v>1</v>
      </c>
      <c r="I1809" t="s">
        <v>38</v>
      </c>
      <c r="J1809">
        <v>1</v>
      </c>
      <c r="K1809">
        <v>3.4372199999999999</v>
      </c>
      <c r="L1809">
        <v>-76.522499999999994</v>
      </c>
    </row>
    <row r="1810" spans="1:12" x14ac:dyDescent="0.25">
      <c r="A1810" t="s">
        <v>23</v>
      </c>
      <c r="B1810" t="s">
        <v>24</v>
      </c>
      <c r="C1810">
        <v>258400</v>
      </c>
      <c r="D1810">
        <v>14800</v>
      </c>
      <c r="E1810" t="s">
        <v>1040</v>
      </c>
      <c r="F1810" t="s">
        <v>76</v>
      </c>
      <c r="G1810" t="s">
        <v>16</v>
      </c>
      <c r="H1810">
        <v>5</v>
      </c>
      <c r="I1810" t="s">
        <v>32</v>
      </c>
      <c r="J1810">
        <v>1</v>
      </c>
      <c r="K1810">
        <v>4.6097099999999998</v>
      </c>
      <c r="L1810">
        <v>-74.08175</v>
      </c>
    </row>
    <row r="1811" spans="1:12" x14ac:dyDescent="0.25">
      <c r="A1811" t="s">
        <v>144</v>
      </c>
      <c r="B1811" t="s">
        <v>65</v>
      </c>
      <c r="C1811">
        <v>65600</v>
      </c>
      <c r="D1811">
        <v>1700</v>
      </c>
      <c r="E1811" t="s">
        <v>668</v>
      </c>
      <c r="F1811" t="s">
        <v>130</v>
      </c>
      <c r="G1811" t="s">
        <v>16</v>
      </c>
      <c r="H1811">
        <v>5</v>
      </c>
      <c r="I1811" t="s">
        <v>17</v>
      </c>
      <c r="J1811">
        <v>8</v>
      </c>
      <c r="K1811">
        <v>4.6097099999999998</v>
      </c>
      <c r="L1811">
        <v>-74.08175</v>
      </c>
    </row>
    <row r="1812" spans="1:12" x14ac:dyDescent="0.25">
      <c r="A1812" t="s">
        <v>84</v>
      </c>
      <c r="B1812" t="s">
        <v>58</v>
      </c>
      <c r="C1812">
        <v>146300</v>
      </c>
      <c r="D1812">
        <v>6000</v>
      </c>
      <c r="E1812" t="s">
        <v>842</v>
      </c>
      <c r="F1812" t="s">
        <v>21</v>
      </c>
      <c r="G1812" t="s">
        <v>16</v>
      </c>
      <c r="H1812">
        <v>5</v>
      </c>
      <c r="I1812" t="s">
        <v>17</v>
      </c>
      <c r="J1812">
        <v>1</v>
      </c>
      <c r="K1812">
        <v>4.6097099999999998</v>
      </c>
      <c r="L1812">
        <v>-74.08175</v>
      </c>
    </row>
    <row r="1813" spans="1:12" x14ac:dyDescent="0.25">
      <c r="A1813" t="s">
        <v>133</v>
      </c>
      <c r="B1813" t="s">
        <v>24</v>
      </c>
      <c r="C1813">
        <v>17800</v>
      </c>
      <c r="D1813">
        <v>0</v>
      </c>
      <c r="E1813" t="s">
        <v>977</v>
      </c>
      <c r="F1813" t="s">
        <v>130</v>
      </c>
      <c r="G1813" t="s">
        <v>60</v>
      </c>
      <c r="H1813">
        <v>5</v>
      </c>
      <c r="I1813" t="s">
        <v>17</v>
      </c>
      <c r="J1813">
        <v>1</v>
      </c>
      <c r="K1813">
        <v>4.8133299999999997</v>
      </c>
      <c r="L1813">
        <v>-75.696110000000004</v>
      </c>
    </row>
    <row r="1814" spans="1:12" x14ac:dyDescent="0.25">
      <c r="A1814" t="s">
        <v>113</v>
      </c>
      <c r="B1814" t="s">
        <v>24</v>
      </c>
      <c r="C1814">
        <v>20700</v>
      </c>
      <c r="D1814">
        <v>5900</v>
      </c>
      <c r="E1814" t="s">
        <v>339</v>
      </c>
      <c r="F1814" t="s">
        <v>26</v>
      </c>
      <c r="G1814" t="s">
        <v>22</v>
      </c>
      <c r="H1814">
        <v>5</v>
      </c>
      <c r="I1814" t="s">
        <v>17</v>
      </c>
      <c r="J1814">
        <v>8</v>
      </c>
      <c r="K1814">
        <v>6.2518399999999996</v>
      </c>
      <c r="L1814">
        <v>-75.563590000000005</v>
      </c>
    </row>
    <row r="1815" spans="1:12" x14ac:dyDescent="0.25">
      <c r="A1815" t="s">
        <v>39</v>
      </c>
      <c r="B1815" t="s">
        <v>24</v>
      </c>
      <c r="C1815">
        <v>46700</v>
      </c>
      <c r="D1815">
        <v>0</v>
      </c>
      <c r="E1815" t="s">
        <v>587</v>
      </c>
      <c r="F1815" t="s">
        <v>15</v>
      </c>
      <c r="G1815" t="s">
        <v>22</v>
      </c>
      <c r="H1815">
        <v>2</v>
      </c>
      <c r="I1815" t="s">
        <v>17</v>
      </c>
      <c r="J1815">
        <v>2</v>
      </c>
      <c r="K1815">
        <v>6.2518399999999996</v>
      </c>
      <c r="L1815">
        <v>-75.563590000000005</v>
      </c>
    </row>
    <row r="1816" spans="1:12" x14ac:dyDescent="0.25">
      <c r="A1816" t="s">
        <v>111</v>
      </c>
      <c r="B1816" t="s">
        <v>19</v>
      </c>
      <c r="C1816">
        <v>485100</v>
      </c>
      <c r="D1816">
        <v>24000</v>
      </c>
      <c r="E1816" t="s">
        <v>750</v>
      </c>
      <c r="F1816" t="s">
        <v>130</v>
      </c>
      <c r="G1816" t="s">
        <v>16</v>
      </c>
      <c r="H1816">
        <v>1</v>
      </c>
      <c r="I1816" t="s">
        <v>17</v>
      </c>
      <c r="J1816">
        <v>7</v>
      </c>
      <c r="K1816">
        <v>4.6097099999999998</v>
      </c>
      <c r="L1816">
        <v>-74.08175</v>
      </c>
    </row>
    <row r="1817" spans="1:12" x14ac:dyDescent="0.25">
      <c r="A1817" t="s">
        <v>70</v>
      </c>
      <c r="B1817" t="s">
        <v>13</v>
      </c>
      <c r="C1817">
        <v>2966100</v>
      </c>
      <c r="D1817">
        <v>156100</v>
      </c>
      <c r="E1817" t="s">
        <v>1041</v>
      </c>
      <c r="F1817" t="s">
        <v>26</v>
      </c>
      <c r="G1817" t="s">
        <v>16</v>
      </c>
      <c r="H1817">
        <v>2</v>
      </c>
      <c r="I1817" t="s">
        <v>17</v>
      </c>
      <c r="J1817">
        <v>3</v>
      </c>
      <c r="K1817">
        <v>4.6097099999999998</v>
      </c>
      <c r="L1817">
        <v>-74.08175</v>
      </c>
    </row>
    <row r="1818" spans="1:12" x14ac:dyDescent="0.25">
      <c r="A1818" t="s">
        <v>80</v>
      </c>
      <c r="B1818" t="s">
        <v>65</v>
      </c>
      <c r="C1818">
        <v>30200</v>
      </c>
      <c r="D1818">
        <v>0</v>
      </c>
      <c r="E1818" t="s">
        <v>416</v>
      </c>
      <c r="F1818" t="s">
        <v>54</v>
      </c>
      <c r="G1818" t="s">
        <v>16</v>
      </c>
      <c r="H1818">
        <v>5</v>
      </c>
      <c r="I1818" t="s">
        <v>17</v>
      </c>
      <c r="J1818">
        <v>5</v>
      </c>
      <c r="K1818">
        <v>4.6097099999999998</v>
      </c>
      <c r="L1818">
        <v>-74.08175</v>
      </c>
    </row>
    <row r="1819" spans="1:12" x14ac:dyDescent="0.25">
      <c r="A1819" t="s">
        <v>36</v>
      </c>
      <c r="B1819" t="s">
        <v>24</v>
      </c>
      <c r="C1819">
        <v>37400</v>
      </c>
      <c r="D1819">
        <v>4400</v>
      </c>
      <c r="E1819" t="s">
        <v>647</v>
      </c>
      <c r="F1819" t="s">
        <v>96</v>
      </c>
      <c r="G1819" t="s">
        <v>16</v>
      </c>
      <c r="H1819">
        <v>5</v>
      </c>
      <c r="I1819" t="s">
        <v>32</v>
      </c>
      <c r="J1819">
        <v>1</v>
      </c>
      <c r="K1819">
        <v>4.6097099999999998</v>
      </c>
      <c r="L1819">
        <v>-74.08175</v>
      </c>
    </row>
    <row r="1820" spans="1:12" x14ac:dyDescent="0.25">
      <c r="A1820" t="s">
        <v>113</v>
      </c>
      <c r="B1820" t="s">
        <v>24</v>
      </c>
      <c r="C1820">
        <v>22100</v>
      </c>
      <c r="D1820">
        <v>1800</v>
      </c>
      <c r="E1820" t="s">
        <v>723</v>
      </c>
      <c r="F1820" t="s">
        <v>21</v>
      </c>
      <c r="G1820" t="s">
        <v>16</v>
      </c>
      <c r="H1820">
        <v>1</v>
      </c>
      <c r="I1820" t="s">
        <v>17</v>
      </c>
      <c r="J1820">
        <v>1</v>
      </c>
      <c r="K1820">
        <v>4.6097099999999998</v>
      </c>
      <c r="L1820">
        <v>-74.08175</v>
      </c>
    </row>
    <row r="1821" spans="1:12" x14ac:dyDescent="0.25">
      <c r="A1821" t="s">
        <v>85</v>
      </c>
      <c r="B1821" t="s">
        <v>86</v>
      </c>
      <c r="C1821">
        <v>1002300</v>
      </c>
      <c r="D1821">
        <v>51600</v>
      </c>
      <c r="E1821" t="s">
        <v>162</v>
      </c>
      <c r="F1821" t="s">
        <v>35</v>
      </c>
      <c r="G1821" t="s">
        <v>60</v>
      </c>
      <c r="H1821">
        <v>5</v>
      </c>
      <c r="I1821" t="s">
        <v>17</v>
      </c>
      <c r="J1821">
        <v>4</v>
      </c>
      <c r="K1821">
        <v>4.8133299999999997</v>
      </c>
      <c r="L1821">
        <v>-75.696110000000004</v>
      </c>
    </row>
    <row r="1822" spans="1:12" x14ac:dyDescent="0.25">
      <c r="A1822" t="s">
        <v>64</v>
      </c>
      <c r="B1822" t="s">
        <v>65</v>
      </c>
      <c r="C1822">
        <v>68600</v>
      </c>
      <c r="D1822">
        <v>8300</v>
      </c>
      <c r="E1822" t="s">
        <v>545</v>
      </c>
      <c r="F1822" t="s">
        <v>96</v>
      </c>
      <c r="G1822" t="s">
        <v>161</v>
      </c>
      <c r="H1822">
        <v>5</v>
      </c>
      <c r="I1822" t="s">
        <v>17</v>
      </c>
      <c r="J1822">
        <v>1</v>
      </c>
      <c r="K1822">
        <v>7.1253900000000003</v>
      </c>
      <c r="L1822">
        <v>-73.119799999999998</v>
      </c>
    </row>
    <row r="1823" spans="1:12" x14ac:dyDescent="0.25">
      <c r="A1823" t="s">
        <v>33</v>
      </c>
      <c r="B1823" t="s">
        <v>19</v>
      </c>
      <c r="C1823">
        <v>230200</v>
      </c>
      <c r="D1823">
        <v>12900</v>
      </c>
      <c r="E1823" t="s">
        <v>929</v>
      </c>
      <c r="F1823" t="s">
        <v>26</v>
      </c>
      <c r="G1823" t="s">
        <v>16</v>
      </c>
      <c r="H1823">
        <v>4</v>
      </c>
      <c r="I1823" t="s">
        <v>32</v>
      </c>
      <c r="J1823">
        <v>1</v>
      </c>
      <c r="K1823">
        <v>4.6097099999999998</v>
      </c>
      <c r="L1823">
        <v>-74.08175</v>
      </c>
    </row>
    <row r="1824" spans="1:12" x14ac:dyDescent="0.25">
      <c r="A1824" t="s">
        <v>103</v>
      </c>
      <c r="B1824" t="s">
        <v>13</v>
      </c>
      <c r="C1824">
        <v>285700</v>
      </c>
      <c r="D1824">
        <v>15600</v>
      </c>
      <c r="E1824" t="s">
        <v>162</v>
      </c>
      <c r="F1824" t="s">
        <v>47</v>
      </c>
      <c r="G1824" t="s">
        <v>22</v>
      </c>
      <c r="H1824">
        <v>4</v>
      </c>
      <c r="I1824" t="s">
        <v>17</v>
      </c>
      <c r="J1824">
        <v>1</v>
      </c>
      <c r="K1824">
        <v>6.2518399999999996</v>
      </c>
      <c r="L1824">
        <v>-75.563590000000005</v>
      </c>
    </row>
    <row r="1825" spans="1:12" x14ac:dyDescent="0.25">
      <c r="A1825" t="s">
        <v>98</v>
      </c>
      <c r="B1825" t="s">
        <v>19</v>
      </c>
      <c r="C1825">
        <v>509400</v>
      </c>
      <c r="D1825">
        <v>25300</v>
      </c>
      <c r="E1825" t="s">
        <v>1042</v>
      </c>
      <c r="F1825" t="s">
        <v>130</v>
      </c>
      <c r="G1825" t="s">
        <v>22</v>
      </c>
      <c r="H1825">
        <v>1</v>
      </c>
      <c r="I1825" t="s">
        <v>17</v>
      </c>
      <c r="J1825">
        <v>5</v>
      </c>
      <c r="K1825">
        <v>6.2518399999999996</v>
      </c>
      <c r="L1825">
        <v>-75.563590000000005</v>
      </c>
    </row>
    <row r="1826" spans="1:12" x14ac:dyDescent="0.25">
      <c r="A1826" t="s">
        <v>74</v>
      </c>
      <c r="B1826" t="s">
        <v>62</v>
      </c>
      <c r="C1826">
        <v>57400</v>
      </c>
      <c r="D1826">
        <v>3300</v>
      </c>
      <c r="E1826" t="s">
        <v>1043</v>
      </c>
      <c r="F1826" t="s">
        <v>26</v>
      </c>
      <c r="G1826" t="s">
        <v>16</v>
      </c>
      <c r="H1826">
        <v>5</v>
      </c>
      <c r="I1826" t="s">
        <v>32</v>
      </c>
      <c r="J1826">
        <v>1</v>
      </c>
      <c r="K1826">
        <v>4.6097099999999998</v>
      </c>
      <c r="L1826">
        <v>-74.08175</v>
      </c>
    </row>
    <row r="1827" spans="1:12" x14ac:dyDescent="0.25">
      <c r="A1827" t="s">
        <v>124</v>
      </c>
      <c r="B1827" t="s">
        <v>19</v>
      </c>
      <c r="C1827">
        <v>702500</v>
      </c>
      <c r="D1827">
        <v>37900</v>
      </c>
      <c r="E1827" t="s">
        <v>688</v>
      </c>
      <c r="F1827" t="s">
        <v>15</v>
      </c>
      <c r="G1827" t="s">
        <v>16</v>
      </c>
      <c r="H1827">
        <v>5</v>
      </c>
      <c r="I1827" t="s">
        <v>17</v>
      </c>
      <c r="J1827">
        <v>3</v>
      </c>
      <c r="K1827">
        <v>4.6097099999999998</v>
      </c>
      <c r="L1827">
        <v>-74.08175</v>
      </c>
    </row>
    <row r="1828" spans="1:12" x14ac:dyDescent="0.25">
      <c r="A1828" t="s">
        <v>48</v>
      </c>
      <c r="B1828" t="s">
        <v>24</v>
      </c>
      <c r="C1828">
        <v>63600</v>
      </c>
      <c r="D1828">
        <v>3800</v>
      </c>
      <c r="E1828" t="s">
        <v>934</v>
      </c>
      <c r="F1828" t="s">
        <v>47</v>
      </c>
      <c r="G1828" t="s">
        <v>60</v>
      </c>
      <c r="H1828">
        <v>5</v>
      </c>
      <c r="I1828" t="s">
        <v>17</v>
      </c>
      <c r="J1828">
        <v>2</v>
      </c>
      <c r="K1828">
        <v>4.8133299999999997</v>
      </c>
      <c r="L1828">
        <v>-75.696110000000004</v>
      </c>
    </row>
    <row r="1829" spans="1:12" x14ac:dyDescent="0.25">
      <c r="A1829" t="s">
        <v>124</v>
      </c>
      <c r="B1829" t="s">
        <v>19</v>
      </c>
      <c r="C1829">
        <v>695500</v>
      </c>
      <c r="D1829">
        <v>37200</v>
      </c>
      <c r="E1829" t="s">
        <v>1044</v>
      </c>
      <c r="F1829" t="s">
        <v>93</v>
      </c>
      <c r="G1829" t="s">
        <v>91</v>
      </c>
      <c r="H1829">
        <v>4</v>
      </c>
      <c r="I1829" t="s">
        <v>17</v>
      </c>
      <c r="J1829">
        <v>10</v>
      </c>
      <c r="K1829">
        <v>10.968540000000001</v>
      </c>
      <c r="L1829">
        <v>-74.781319999999994</v>
      </c>
    </row>
    <row r="1830" spans="1:12" x14ac:dyDescent="0.25">
      <c r="A1830" t="s">
        <v>219</v>
      </c>
      <c r="B1830" t="s">
        <v>19</v>
      </c>
      <c r="C1830">
        <v>599300</v>
      </c>
      <c r="D1830">
        <v>32100</v>
      </c>
      <c r="E1830" t="s">
        <v>172</v>
      </c>
      <c r="F1830" t="s">
        <v>35</v>
      </c>
      <c r="G1830" t="s">
        <v>60</v>
      </c>
      <c r="H1830">
        <v>5</v>
      </c>
      <c r="I1830" t="s">
        <v>32</v>
      </c>
      <c r="J1830">
        <v>1</v>
      </c>
      <c r="K1830">
        <v>4.8133299999999997</v>
      </c>
      <c r="L1830">
        <v>-75.696110000000004</v>
      </c>
    </row>
    <row r="1831" spans="1:12" x14ac:dyDescent="0.25">
      <c r="A1831" t="s">
        <v>171</v>
      </c>
      <c r="B1831" t="s">
        <v>19</v>
      </c>
      <c r="C1831">
        <v>221700</v>
      </c>
      <c r="D1831">
        <v>12000</v>
      </c>
      <c r="E1831" t="s">
        <v>770</v>
      </c>
      <c r="F1831" t="s">
        <v>47</v>
      </c>
      <c r="G1831" t="s">
        <v>16</v>
      </c>
      <c r="H1831">
        <v>4</v>
      </c>
      <c r="I1831" t="s">
        <v>17</v>
      </c>
      <c r="J1831">
        <v>24</v>
      </c>
      <c r="K1831">
        <v>4.6097099999999998</v>
      </c>
      <c r="L1831">
        <v>-74.08175</v>
      </c>
    </row>
    <row r="1832" spans="1:12" x14ac:dyDescent="0.25">
      <c r="A1832" t="s">
        <v>158</v>
      </c>
      <c r="B1832" t="s">
        <v>62</v>
      </c>
      <c r="C1832">
        <v>23000</v>
      </c>
      <c r="D1832">
        <v>1600</v>
      </c>
      <c r="E1832" t="s">
        <v>381</v>
      </c>
      <c r="F1832" t="s">
        <v>96</v>
      </c>
      <c r="G1832" t="s">
        <v>16</v>
      </c>
      <c r="H1832">
        <v>4</v>
      </c>
      <c r="I1832" t="s">
        <v>146</v>
      </c>
      <c r="J1832">
        <v>1</v>
      </c>
      <c r="K1832">
        <v>4.6097099999999998</v>
      </c>
      <c r="L1832">
        <v>-74.08175</v>
      </c>
    </row>
    <row r="1833" spans="1:12" x14ac:dyDescent="0.25">
      <c r="A1833" t="s">
        <v>64</v>
      </c>
      <c r="B1833" t="s">
        <v>65</v>
      </c>
      <c r="C1833">
        <v>49100</v>
      </c>
      <c r="D1833">
        <v>2800</v>
      </c>
      <c r="E1833" t="s">
        <v>461</v>
      </c>
      <c r="F1833" t="s">
        <v>88</v>
      </c>
      <c r="G1833" t="s">
        <v>44</v>
      </c>
      <c r="H1833">
        <v>4</v>
      </c>
      <c r="I1833" t="s">
        <v>17</v>
      </c>
      <c r="J1833">
        <v>1</v>
      </c>
      <c r="K1833">
        <v>11.240790000000001</v>
      </c>
      <c r="L1833">
        <v>-74.199039999999997</v>
      </c>
    </row>
    <row r="1834" spans="1:12" x14ac:dyDescent="0.25">
      <c r="A1834" t="s">
        <v>214</v>
      </c>
      <c r="B1834" t="s">
        <v>19</v>
      </c>
      <c r="C1834">
        <v>224000</v>
      </c>
      <c r="D1834">
        <v>12100</v>
      </c>
      <c r="E1834" t="s">
        <v>927</v>
      </c>
      <c r="F1834" t="s">
        <v>21</v>
      </c>
      <c r="G1834" t="s">
        <v>91</v>
      </c>
      <c r="H1834">
        <v>5</v>
      </c>
      <c r="I1834" t="s">
        <v>32</v>
      </c>
      <c r="J1834">
        <v>1</v>
      </c>
      <c r="K1834">
        <v>10.968540000000001</v>
      </c>
      <c r="L1834">
        <v>-74.781319999999994</v>
      </c>
    </row>
    <row r="1835" spans="1:12" x14ac:dyDescent="0.25">
      <c r="A1835" t="s">
        <v>98</v>
      </c>
      <c r="B1835" t="s">
        <v>19</v>
      </c>
      <c r="C1835">
        <v>503000</v>
      </c>
      <c r="D1835">
        <v>25000</v>
      </c>
      <c r="E1835" t="s">
        <v>1045</v>
      </c>
      <c r="F1835" t="s">
        <v>76</v>
      </c>
      <c r="G1835" t="s">
        <v>31</v>
      </c>
      <c r="H1835">
        <v>2</v>
      </c>
      <c r="I1835" t="s">
        <v>17</v>
      </c>
      <c r="J1835">
        <v>2</v>
      </c>
      <c r="K1835">
        <v>3.4372199999999999</v>
      </c>
      <c r="L1835">
        <v>-76.522499999999994</v>
      </c>
    </row>
    <row r="1836" spans="1:12" x14ac:dyDescent="0.25">
      <c r="A1836" t="s">
        <v>266</v>
      </c>
      <c r="B1836" t="s">
        <v>13</v>
      </c>
      <c r="C1836">
        <v>1155800</v>
      </c>
      <c r="D1836">
        <v>59700</v>
      </c>
      <c r="E1836" t="s">
        <v>1046</v>
      </c>
      <c r="F1836" t="s">
        <v>35</v>
      </c>
      <c r="G1836" t="s">
        <v>16</v>
      </c>
      <c r="H1836">
        <v>5</v>
      </c>
      <c r="I1836" t="s">
        <v>17</v>
      </c>
      <c r="J1836">
        <v>2</v>
      </c>
      <c r="K1836">
        <v>4.6097099999999998</v>
      </c>
      <c r="L1836">
        <v>-74.08175</v>
      </c>
    </row>
    <row r="1837" spans="1:12" x14ac:dyDescent="0.25">
      <c r="A1837" t="s">
        <v>148</v>
      </c>
      <c r="B1837" t="s">
        <v>13</v>
      </c>
      <c r="C1837">
        <v>2194500</v>
      </c>
      <c r="D1837">
        <v>115000</v>
      </c>
      <c r="E1837" t="s">
        <v>365</v>
      </c>
      <c r="F1837" t="s">
        <v>88</v>
      </c>
      <c r="G1837" t="s">
        <v>126</v>
      </c>
      <c r="H1837">
        <v>5</v>
      </c>
      <c r="I1837" t="s">
        <v>17</v>
      </c>
      <c r="J1837">
        <v>1</v>
      </c>
      <c r="K1837">
        <v>7.89391</v>
      </c>
      <c r="L1837">
        <v>-72.507819999999995</v>
      </c>
    </row>
    <row r="1838" spans="1:12" x14ac:dyDescent="0.25">
      <c r="A1838" t="s">
        <v>118</v>
      </c>
      <c r="B1838" t="s">
        <v>86</v>
      </c>
      <c r="C1838">
        <v>635700</v>
      </c>
      <c r="D1838">
        <v>32000</v>
      </c>
      <c r="E1838" t="s">
        <v>969</v>
      </c>
      <c r="F1838" t="s">
        <v>15</v>
      </c>
      <c r="G1838" t="s">
        <v>16</v>
      </c>
      <c r="H1838">
        <v>5</v>
      </c>
      <c r="I1838" t="s">
        <v>17</v>
      </c>
      <c r="J1838">
        <v>5</v>
      </c>
      <c r="K1838">
        <v>4.6097099999999998</v>
      </c>
      <c r="L1838">
        <v>-74.08175</v>
      </c>
    </row>
    <row r="1839" spans="1:12" x14ac:dyDescent="0.25">
      <c r="A1839" t="s">
        <v>266</v>
      </c>
      <c r="B1839" t="s">
        <v>13</v>
      </c>
      <c r="C1839">
        <v>1175600</v>
      </c>
      <c r="D1839">
        <v>60800</v>
      </c>
      <c r="E1839" t="s">
        <v>848</v>
      </c>
      <c r="F1839" t="s">
        <v>130</v>
      </c>
      <c r="G1839" t="s">
        <v>201</v>
      </c>
      <c r="H1839">
        <v>4</v>
      </c>
      <c r="I1839" t="s">
        <v>32</v>
      </c>
      <c r="J1839">
        <v>1</v>
      </c>
      <c r="K1839">
        <v>11.54444</v>
      </c>
      <c r="L1839">
        <v>-72.907219999999995</v>
      </c>
    </row>
    <row r="1840" spans="1:12" x14ac:dyDescent="0.25">
      <c r="A1840" t="s">
        <v>103</v>
      </c>
      <c r="B1840" t="s">
        <v>13</v>
      </c>
      <c r="C1840">
        <v>321900</v>
      </c>
      <c r="D1840">
        <v>17400</v>
      </c>
      <c r="E1840" t="s">
        <v>586</v>
      </c>
      <c r="F1840" t="s">
        <v>93</v>
      </c>
      <c r="G1840" t="s">
        <v>16</v>
      </c>
      <c r="H1840">
        <v>5</v>
      </c>
      <c r="I1840" t="s">
        <v>32</v>
      </c>
      <c r="J1840">
        <v>1</v>
      </c>
      <c r="K1840">
        <v>4.6097099999999998</v>
      </c>
      <c r="L1840">
        <v>-74.08175</v>
      </c>
    </row>
    <row r="1841" spans="1:12" x14ac:dyDescent="0.25">
      <c r="A1841" t="s">
        <v>192</v>
      </c>
      <c r="B1841" t="s">
        <v>65</v>
      </c>
      <c r="C1841">
        <v>55600</v>
      </c>
      <c r="D1841">
        <v>3200</v>
      </c>
      <c r="E1841" t="s">
        <v>973</v>
      </c>
      <c r="F1841" t="s">
        <v>43</v>
      </c>
      <c r="G1841" t="s">
        <v>31</v>
      </c>
      <c r="H1841">
        <v>5</v>
      </c>
      <c r="I1841" t="s">
        <v>32</v>
      </c>
      <c r="J1841">
        <v>1</v>
      </c>
      <c r="K1841">
        <v>3.4372199999999999</v>
      </c>
      <c r="L1841">
        <v>-76.522499999999994</v>
      </c>
    </row>
    <row r="1842" spans="1:12" x14ac:dyDescent="0.25">
      <c r="A1842" t="s">
        <v>98</v>
      </c>
      <c r="B1842" t="s">
        <v>19</v>
      </c>
      <c r="C1842">
        <v>335700</v>
      </c>
      <c r="D1842">
        <v>18300</v>
      </c>
      <c r="E1842" t="s">
        <v>1047</v>
      </c>
      <c r="F1842" t="s">
        <v>52</v>
      </c>
      <c r="G1842" t="s">
        <v>91</v>
      </c>
      <c r="H1842">
        <v>4</v>
      </c>
      <c r="I1842" t="s">
        <v>17</v>
      </c>
      <c r="J1842">
        <v>1</v>
      </c>
      <c r="K1842">
        <v>10.968540000000001</v>
      </c>
      <c r="L1842">
        <v>-74.781319999999994</v>
      </c>
    </row>
    <row r="1843" spans="1:12" x14ac:dyDescent="0.25">
      <c r="A1843" t="s">
        <v>184</v>
      </c>
      <c r="B1843" t="s">
        <v>86</v>
      </c>
      <c r="C1843">
        <v>391000</v>
      </c>
      <c r="D1843">
        <v>21200</v>
      </c>
      <c r="E1843" t="s">
        <v>1048</v>
      </c>
      <c r="F1843" t="s">
        <v>15</v>
      </c>
      <c r="G1843" t="s">
        <v>22</v>
      </c>
      <c r="H1843">
        <v>1</v>
      </c>
      <c r="I1843" t="s">
        <v>38</v>
      </c>
      <c r="J1843">
        <v>1</v>
      </c>
      <c r="K1843">
        <v>6.2518399999999996</v>
      </c>
      <c r="L1843">
        <v>-75.563590000000005</v>
      </c>
    </row>
    <row r="1844" spans="1:12" x14ac:dyDescent="0.25">
      <c r="A1844" t="s">
        <v>133</v>
      </c>
      <c r="B1844" t="s">
        <v>24</v>
      </c>
      <c r="C1844">
        <v>14900</v>
      </c>
      <c r="D1844">
        <v>1000</v>
      </c>
      <c r="E1844" t="s">
        <v>608</v>
      </c>
      <c r="F1844" t="s">
        <v>76</v>
      </c>
      <c r="G1844" t="s">
        <v>60</v>
      </c>
      <c r="H1844">
        <v>5</v>
      </c>
      <c r="I1844" t="s">
        <v>32</v>
      </c>
      <c r="J1844">
        <v>1</v>
      </c>
      <c r="K1844">
        <v>4.8133299999999997</v>
      </c>
      <c r="L1844">
        <v>-75.696110000000004</v>
      </c>
    </row>
    <row r="1845" spans="1:12" x14ac:dyDescent="0.25">
      <c r="A1845" t="s">
        <v>36</v>
      </c>
      <c r="B1845" t="s">
        <v>24</v>
      </c>
      <c r="C1845">
        <v>43100</v>
      </c>
      <c r="D1845">
        <v>0</v>
      </c>
      <c r="E1845" t="s">
        <v>688</v>
      </c>
      <c r="F1845" t="s">
        <v>54</v>
      </c>
      <c r="G1845" t="s">
        <v>31</v>
      </c>
      <c r="H1845">
        <v>4</v>
      </c>
      <c r="I1845" t="s">
        <v>17</v>
      </c>
      <c r="J1845">
        <v>2</v>
      </c>
      <c r="K1845">
        <v>3.4372199999999999</v>
      </c>
      <c r="L1845">
        <v>-76.522499999999994</v>
      </c>
    </row>
    <row r="1846" spans="1:12" x14ac:dyDescent="0.25">
      <c r="A1846" t="s">
        <v>36</v>
      </c>
      <c r="B1846" t="s">
        <v>24</v>
      </c>
      <c r="C1846">
        <v>26700</v>
      </c>
      <c r="D1846">
        <v>0</v>
      </c>
      <c r="E1846" t="s">
        <v>483</v>
      </c>
      <c r="F1846" t="s">
        <v>26</v>
      </c>
      <c r="G1846" t="s">
        <v>16</v>
      </c>
      <c r="H1846">
        <v>5</v>
      </c>
      <c r="I1846" t="s">
        <v>17</v>
      </c>
      <c r="J1846">
        <v>10</v>
      </c>
      <c r="K1846">
        <v>4.6097099999999998</v>
      </c>
      <c r="L1846">
        <v>-74.08175</v>
      </c>
    </row>
    <row r="1847" spans="1:12" x14ac:dyDescent="0.25">
      <c r="A1847" t="s">
        <v>105</v>
      </c>
      <c r="B1847" t="s">
        <v>19</v>
      </c>
      <c r="C1847">
        <v>241600</v>
      </c>
      <c r="D1847">
        <v>11100</v>
      </c>
      <c r="E1847" t="s">
        <v>839</v>
      </c>
      <c r="F1847" t="s">
        <v>130</v>
      </c>
      <c r="G1847" t="s">
        <v>60</v>
      </c>
      <c r="H1847">
        <v>4</v>
      </c>
      <c r="I1847" t="s">
        <v>32</v>
      </c>
      <c r="J1847">
        <v>1</v>
      </c>
      <c r="K1847">
        <v>4.8133299999999997</v>
      </c>
      <c r="L1847">
        <v>-75.696110000000004</v>
      </c>
    </row>
    <row r="1848" spans="1:12" x14ac:dyDescent="0.25">
      <c r="A1848" t="s">
        <v>80</v>
      </c>
      <c r="B1848" t="s">
        <v>65</v>
      </c>
      <c r="C1848">
        <v>31100</v>
      </c>
      <c r="D1848">
        <v>2200</v>
      </c>
      <c r="E1848" t="s">
        <v>1049</v>
      </c>
      <c r="F1848" t="s">
        <v>130</v>
      </c>
      <c r="G1848" t="s">
        <v>16</v>
      </c>
      <c r="H1848">
        <v>5</v>
      </c>
      <c r="I1848" t="s">
        <v>17</v>
      </c>
      <c r="J1848">
        <v>1</v>
      </c>
      <c r="K1848">
        <v>4.6097099999999998</v>
      </c>
      <c r="L1848">
        <v>-74.08175</v>
      </c>
    </row>
    <row r="1849" spans="1:12" x14ac:dyDescent="0.25">
      <c r="A1849" t="s">
        <v>84</v>
      </c>
      <c r="B1849" t="s">
        <v>58</v>
      </c>
      <c r="C1849">
        <v>222700</v>
      </c>
      <c r="D1849">
        <v>10000</v>
      </c>
      <c r="E1849" t="s">
        <v>1026</v>
      </c>
      <c r="F1849" t="s">
        <v>21</v>
      </c>
      <c r="G1849" t="s">
        <v>22</v>
      </c>
      <c r="H1849">
        <v>1</v>
      </c>
      <c r="I1849" t="s">
        <v>17</v>
      </c>
      <c r="J1849">
        <v>10</v>
      </c>
      <c r="K1849">
        <v>6.2518399999999996</v>
      </c>
      <c r="L1849">
        <v>-75.563590000000005</v>
      </c>
    </row>
    <row r="1850" spans="1:12" x14ac:dyDescent="0.25">
      <c r="A1850" t="s">
        <v>67</v>
      </c>
      <c r="B1850" t="s">
        <v>62</v>
      </c>
      <c r="C1850">
        <v>56400</v>
      </c>
      <c r="D1850">
        <v>3400</v>
      </c>
      <c r="E1850" t="s">
        <v>501</v>
      </c>
      <c r="F1850" t="s">
        <v>26</v>
      </c>
      <c r="G1850" t="s">
        <v>16</v>
      </c>
      <c r="H1850">
        <v>2</v>
      </c>
      <c r="I1850" t="s">
        <v>17</v>
      </c>
      <c r="J1850">
        <v>1</v>
      </c>
      <c r="K1850">
        <v>4.6097099999999998</v>
      </c>
      <c r="L1850">
        <v>-74.08175</v>
      </c>
    </row>
    <row r="1851" spans="1:12" x14ac:dyDescent="0.25">
      <c r="A1851" t="s">
        <v>158</v>
      </c>
      <c r="B1851" t="s">
        <v>62</v>
      </c>
      <c r="C1851">
        <v>30100</v>
      </c>
      <c r="D1851">
        <v>1800</v>
      </c>
      <c r="E1851" t="s">
        <v>1050</v>
      </c>
      <c r="F1851" t="s">
        <v>15</v>
      </c>
      <c r="G1851" t="s">
        <v>60</v>
      </c>
      <c r="H1851">
        <v>5</v>
      </c>
      <c r="I1851" t="s">
        <v>32</v>
      </c>
      <c r="J1851">
        <v>1</v>
      </c>
      <c r="K1851">
        <v>4.8133299999999997</v>
      </c>
      <c r="L1851">
        <v>-75.696110000000004</v>
      </c>
    </row>
    <row r="1852" spans="1:12" x14ac:dyDescent="0.25">
      <c r="A1852" t="s">
        <v>155</v>
      </c>
      <c r="B1852" t="s">
        <v>62</v>
      </c>
      <c r="C1852">
        <v>88700</v>
      </c>
      <c r="D1852">
        <v>5400</v>
      </c>
      <c r="E1852" t="s">
        <v>1038</v>
      </c>
      <c r="F1852" t="s">
        <v>93</v>
      </c>
      <c r="G1852" t="s">
        <v>178</v>
      </c>
      <c r="H1852">
        <v>5</v>
      </c>
      <c r="I1852" t="s">
        <v>17</v>
      </c>
      <c r="J1852">
        <v>4</v>
      </c>
      <c r="K1852">
        <v>1.2136100000000001</v>
      </c>
      <c r="L1852">
        <v>-77.281109999999998</v>
      </c>
    </row>
    <row r="1853" spans="1:12" x14ac:dyDescent="0.25">
      <c r="A1853" t="s">
        <v>41</v>
      </c>
      <c r="B1853" t="s">
        <v>29</v>
      </c>
      <c r="C1853">
        <v>1487600</v>
      </c>
      <c r="D1853">
        <v>77400</v>
      </c>
      <c r="E1853" t="s">
        <v>99</v>
      </c>
      <c r="F1853" t="s">
        <v>43</v>
      </c>
      <c r="G1853" t="s">
        <v>22</v>
      </c>
      <c r="H1853">
        <v>1</v>
      </c>
      <c r="I1853" t="s">
        <v>17</v>
      </c>
      <c r="J1853">
        <v>2</v>
      </c>
      <c r="K1853">
        <v>6.2518399999999996</v>
      </c>
      <c r="L1853">
        <v>-75.563590000000005</v>
      </c>
    </row>
    <row r="1854" spans="1:12" x14ac:dyDescent="0.25">
      <c r="A1854" t="s">
        <v>68</v>
      </c>
      <c r="B1854" t="s">
        <v>24</v>
      </c>
      <c r="C1854">
        <v>22700</v>
      </c>
      <c r="D1854">
        <v>6000</v>
      </c>
      <c r="E1854" t="s">
        <v>1051</v>
      </c>
      <c r="F1854" t="s">
        <v>96</v>
      </c>
      <c r="G1854" t="s">
        <v>22</v>
      </c>
      <c r="H1854">
        <v>4</v>
      </c>
      <c r="I1854" t="s">
        <v>32</v>
      </c>
      <c r="J1854">
        <v>1</v>
      </c>
      <c r="K1854">
        <v>6.2518399999999996</v>
      </c>
      <c r="L1854">
        <v>-75.563590000000005</v>
      </c>
    </row>
    <row r="1855" spans="1:12" x14ac:dyDescent="0.25">
      <c r="A1855" t="s">
        <v>36</v>
      </c>
      <c r="B1855" t="s">
        <v>24</v>
      </c>
      <c r="C1855">
        <v>34100</v>
      </c>
      <c r="D1855">
        <v>0</v>
      </c>
      <c r="E1855" t="s">
        <v>575</v>
      </c>
      <c r="F1855" t="s">
        <v>47</v>
      </c>
      <c r="G1855" t="s">
        <v>22</v>
      </c>
      <c r="H1855">
        <v>5</v>
      </c>
      <c r="I1855" t="s">
        <v>38</v>
      </c>
      <c r="J1855">
        <v>1</v>
      </c>
      <c r="K1855">
        <v>6.2518399999999996</v>
      </c>
      <c r="L1855">
        <v>-75.563590000000005</v>
      </c>
    </row>
    <row r="1856" spans="1:12" x14ac:dyDescent="0.25">
      <c r="A1856" t="s">
        <v>68</v>
      </c>
      <c r="B1856" t="s">
        <v>24</v>
      </c>
      <c r="C1856">
        <v>23600</v>
      </c>
      <c r="D1856">
        <v>1700</v>
      </c>
      <c r="E1856" t="s">
        <v>1043</v>
      </c>
      <c r="F1856" t="s">
        <v>43</v>
      </c>
      <c r="G1856" t="s">
        <v>91</v>
      </c>
      <c r="H1856">
        <v>4</v>
      </c>
      <c r="I1856" t="s">
        <v>17</v>
      </c>
      <c r="J1856">
        <v>6</v>
      </c>
      <c r="K1856">
        <v>10.968540000000001</v>
      </c>
      <c r="L1856">
        <v>-74.781319999999994</v>
      </c>
    </row>
    <row r="1857" spans="1:12" x14ac:dyDescent="0.25">
      <c r="A1857" t="s">
        <v>118</v>
      </c>
      <c r="B1857" t="s">
        <v>86</v>
      </c>
      <c r="C1857">
        <v>885700</v>
      </c>
      <c r="D1857">
        <v>45300</v>
      </c>
      <c r="E1857" t="s">
        <v>1052</v>
      </c>
      <c r="F1857" t="s">
        <v>93</v>
      </c>
      <c r="G1857" t="s">
        <v>16</v>
      </c>
      <c r="H1857">
        <v>4</v>
      </c>
      <c r="I1857" t="s">
        <v>17</v>
      </c>
      <c r="J1857">
        <v>1</v>
      </c>
      <c r="K1857">
        <v>4.6097099999999998</v>
      </c>
      <c r="L1857">
        <v>-74.08175</v>
      </c>
    </row>
    <row r="1858" spans="1:12" x14ac:dyDescent="0.25">
      <c r="A1858" t="s">
        <v>89</v>
      </c>
      <c r="B1858" t="s">
        <v>62</v>
      </c>
      <c r="C1858">
        <v>12600</v>
      </c>
      <c r="D1858">
        <v>900</v>
      </c>
      <c r="E1858" t="s">
        <v>994</v>
      </c>
      <c r="F1858" t="s">
        <v>54</v>
      </c>
      <c r="G1858" t="s">
        <v>22</v>
      </c>
      <c r="H1858">
        <v>3</v>
      </c>
      <c r="I1858" t="s">
        <v>17</v>
      </c>
      <c r="J1858">
        <v>1</v>
      </c>
      <c r="K1858">
        <v>6.2518399999999996</v>
      </c>
      <c r="L1858">
        <v>-75.563590000000005</v>
      </c>
    </row>
    <row r="1859" spans="1:12" x14ac:dyDescent="0.25">
      <c r="A1859" t="s">
        <v>28</v>
      </c>
      <c r="B1859" t="s">
        <v>29</v>
      </c>
      <c r="C1859">
        <v>817300</v>
      </c>
      <c r="D1859">
        <v>43700</v>
      </c>
      <c r="E1859" t="s">
        <v>387</v>
      </c>
      <c r="F1859" t="s">
        <v>35</v>
      </c>
      <c r="G1859" t="s">
        <v>22</v>
      </c>
      <c r="H1859">
        <v>5</v>
      </c>
      <c r="I1859" t="s">
        <v>17</v>
      </c>
      <c r="J1859">
        <v>5</v>
      </c>
      <c r="K1859">
        <v>6.2518399999999996</v>
      </c>
      <c r="L1859">
        <v>-75.563590000000005</v>
      </c>
    </row>
    <row r="1860" spans="1:12" x14ac:dyDescent="0.25">
      <c r="A1860" t="s">
        <v>266</v>
      </c>
      <c r="B1860" t="s">
        <v>13</v>
      </c>
      <c r="C1860">
        <v>1483600</v>
      </c>
      <c r="D1860">
        <v>79400</v>
      </c>
      <c r="E1860" t="s">
        <v>757</v>
      </c>
      <c r="F1860" t="s">
        <v>47</v>
      </c>
      <c r="G1860" t="s">
        <v>109</v>
      </c>
      <c r="H1860">
        <v>4</v>
      </c>
      <c r="I1860" t="s">
        <v>17</v>
      </c>
      <c r="J1860">
        <v>10</v>
      </c>
      <c r="K1860">
        <v>4.1420000000000003</v>
      </c>
      <c r="L1860">
        <v>-73.626639999999995</v>
      </c>
    </row>
    <row r="1861" spans="1:12" x14ac:dyDescent="0.25">
      <c r="A1861" t="s">
        <v>124</v>
      </c>
      <c r="B1861" t="s">
        <v>19</v>
      </c>
      <c r="C1861">
        <v>645800</v>
      </c>
      <c r="D1861">
        <v>37700</v>
      </c>
      <c r="E1861" t="s">
        <v>1053</v>
      </c>
      <c r="F1861" t="s">
        <v>93</v>
      </c>
      <c r="G1861" t="s">
        <v>16</v>
      </c>
      <c r="H1861">
        <v>5</v>
      </c>
      <c r="I1861" t="s">
        <v>17</v>
      </c>
      <c r="J1861">
        <v>10</v>
      </c>
      <c r="K1861">
        <v>4.6097099999999998</v>
      </c>
      <c r="L1861">
        <v>-74.08175</v>
      </c>
    </row>
    <row r="1862" spans="1:12" x14ac:dyDescent="0.25">
      <c r="A1862" t="s">
        <v>36</v>
      </c>
      <c r="B1862" t="s">
        <v>24</v>
      </c>
      <c r="C1862">
        <v>38800</v>
      </c>
      <c r="D1862">
        <v>2300</v>
      </c>
      <c r="E1862" t="s">
        <v>434</v>
      </c>
      <c r="F1862" t="s">
        <v>52</v>
      </c>
      <c r="G1862" t="s">
        <v>22</v>
      </c>
      <c r="H1862">
        <v>5</v>
      </c>
      <c r="I1862" t="s">
        <v>17</v>
      </c>
      <c r="J1862">
        <v>2</v>
      </c>
      <c r="K1862">
        <v>6.2518399999999996</v>
      </c>
      <c r="L1862">
        <v>-75.563590000000005</v>
      </c>
    </row>
    <row r="1863" spans="1:12" x14ac:dyDescent="0.25">
      <c r="A1863" t="s">
        <v>103</v>
      </c>
      <c r="B1863" t="s">
        <v>13</v>
      </c>
      <c r="C1863">
        <v>271600</v>
      </c>
      <c r="D1863">
        <v>19100</v>
      </c>
      <c r="E1863" t="s">
        <v>1054</v>
      </c>
      <c r="F1863" t="s">
        <v>93</v>
      </c>
      <c r="G1863" t="s">
        <v>22</v>
      </c>
      <c r="H1863">
        <v>4</v>
      </c>
      <c r="I1863" t="s">
        <v>17</v>
      </c>
      <c r="J1863">
        <v>3</v>
      </c>
      <c r="K1863">
        <v>6.2518399999999996</v>
      </c>
      <c r="L1863">
        <v>-75.563590000000005</v>
      </c>
    </row>
    <row r="1864" spans="1:12" x14ac:dyDescent="0.25">
      <c r="A1864" t="s">
        <v>98</v>
      </c>
      <c r="B1864" t="s">
        <v>19</v>
      </c>
      <c r="C1864">
        <v>562000</v>
      </c>
      <c r="D1864">
        <v>28100</v>
      </c>
      <c r="E1864" t="s">
        <v>402</v>
      </c>
      <c r="F1864" t="s">
        <v>96</v>
      </c>
      <c r="G1864" t="s">
        <v>16</v>
      </c>
      <c r="H1864">
        <v>4</v>
      </c>
      <c r="I1864" t="s">
        <v>17</v>
      </c>
      <c r="J1864">
        <v>5</v>
      </c>
      <c r="K1864">
        <v>4.6097099999999998</v>
      </c>
      <c r="L1864">
        <v>-74.08175</v>
      </c>
    </row>
    <row r="1865" spans="1:12" x14ac:dyDescent="0.25">
      <c r="A1865" t="s">
        <v>103</v>
      </c>
      <c r="B1865" t="s">
        <v>13</v>
      </c>
      <c r="C1865">
        <v>266400</v>
      </c>
      <c r="D1865">
        <v>12400</v>
      </c>
      <c r="E1865" t="s">
        <v>450</v>
      </c>
      <c r="F1865" t="s">
        <v>43</v>
      </c>
      <c r="G1865" t="s">
        <v>22</v>
      </c>
      <c r="H1865">
        <v>5</v>
      </c>
      <c r="I1865" t="s">
        <v>17</v>
      </c>
      <c r="J1865">
        <v>1</v>
      </c>
      <c r="K1865">
        <v>6.2518399999999996</v>
      </c>
      <c r="L1865">
        <v>-75.563590000000005</v>
      </c>
    </row>
    <row r="1866" spans="1:12" x14ac:dyDescent="0.25">
      <c r="A1866" t="s">
        <v>80</v>
      </c>
      <c r="B1866" t="s">
        <v>65</v>
      </c>
      <c r="C1866">
        <v>41600</v>
      </c>
      <c r="D1866">
        <v>0</v>
      </c>
      <c r="E1866" t="s">
        <v>786</v>
      </c>
      <c r="F1866" t="s">
        <v>15</v>
      </c>
      <c r="G1866" t="s">
        <v>16</v>
      </c>
      <c r="H1866">
        <v>3</v>
      </c>
      <c r="I1866" t="s">
        <v>38</v>
      </c>
      <c r="J1866">
        <v>1</v>
      </c>
      <c r="K1866">
        <v>4.6097099999999998</v>
      </c>
      <c r="L1866">
        <v>-74.08175</v>
      </c>
    </row>
    <row r="1867" spans="1:12" x14ac:dyDescent="0.25">
      <c r="A1867" t="s">
        <v>184</v>
      </c>
      <c r="B1867" t="s">
        <v>86</v>
      </c>
      <c r="C1867">
        <v>388300</v>
      </c>
      <c r="D1867">
        <v>18900</v>
      </c>
      <c r="E1867" t="s">
        <v>302</v>
      </c>
      <c r="F1867" t="s">
        <v>160</v>
      </c>
      <c r="G1867" t="s">
        <v>22</v>
      </c>
      <c r="H1867">
        <v>5</v>
      </c>
      <c r="I1867" t="s">
        <v>17</v>
      </c>
      <c r="J1867">
        <v>10</v>
      </c>
      <c r="K1867">
        <v>6.2518399999999996</v>
      </c>
      <c r="L1867">
        <v>-75.563590000000005</v>
      </c>
    </row>
    <row r="1868" spans="1:12" x14ac:dyDescent="0.25">
      <c r="A1868" t="s">
        <v>127</v>
      </c>
      <c r="B1868" t="s">
        <v>13</v>
      </c>
      <c r="C1868">
        <v>686500</v>
      </c>
      <c r="D1868">
        <v>34700</v>
      </c>
      <c r="E1868" t="s">
        <v>1055</v>
      </c>
      <c r="F1868" t="s">
        <v>76</v>
      </c>
      <c r="G1868" t="s">
        <v>16</v>
      </c>
      <c r="H1868">
        <v>5</v>
      </c>
      <c r="I1868" t="s">
        <v>17</v>
      </c>
      <c r="J1868">
        <v>1</v>
      </c>
      <c r="K1868">
        <v>4.6097099999999998</v>
      </c>
      <c r="L1868">
        <v>-74.08175</v>
      </c>
    </row>
    <row r="1869" spans="1:12" x14ac:dyDescent="0.25">
      <c r="A1869" t="s">
        <v>45</v>
      </c>
      <c r="B1869" t="s">
        <v>29</v>
      </c>
      <c r="C1869">
        <v>1352900</v>
      </c>
      <c r="D1869">
        <v>70200</v>
      </c>
      <c r="E1869" t="s">
        <v>1000</v>
      </c>
      <c r="F1869" t="s">
        <v>96</v>
      </c>
      <c r="G1869" t="s">
        <v>16</v>
      </c>
      <c r="H1869">
        <v>5</v>
      </c>
      <c r="I1869" t="s">
        <v>17</v>
      </c>
      <c r="J1869">
        <v>10</v>
      </c>
      <c r="K1869">
        <v>4.6097099999999998</v>
      </c>
      <c r="L1869">
        <v>-74.08175</v>
      </c>
    </row>
    <row r="1870" spans="1:12" x14ac:dyDescent="0.25">
      <c r="A1870" t="s">
        <v>18</v>
      </c>
      <c r="B1870" t="s">
        <v>19</v>
      </c>
      <c r="C1870">
        <v>367100</v>
      </c>
      <c r="D1870">
        <v>20300</v>
      </c>
      <c r="E1870" t="s">
        <v>383</v>
      </c>
      <c r="F1870" t="s">
        <v>35</v>
      </c>
      <c r="G1870" t="s">
        <v>16</v>
      </c>
      <c r="H1870">
        <v>5</v>
      </c>
      <c r="I1870" t="s">
        <v>17</v>
      </c>
      <c r="J1870">
        <v>10</v>
      </c>
      <c r="K1870">
        <v>4.6097099999999998</v>
      </c>
      <c r="L1870">
        <v>-74.08175</v>
      </c>
    </row>
    <row r="1871" spans="1:12" x14ac:dyDescent="0.25">
      <c r="A1871" t="s">
        <v>12</v>
      </c>
      <c r="B1871" t="s">
        <v>13</v>
      </c>
      <c r="C1871">
        <v>122900</v>
      </c>
      <c r="D1871">
        <v>6800</v>
      </c>
      <c r="E1871" t="s">
        <v>1056</v>
      </c>
      <c r="F1871" t="s">
        <v>15</v>
      </c>
      <c r="G1871" t="s">
        <v>22</v>
      </c>
      <c r="H1871">
        <v>5</v>
      </c>
      <c r="I1871" t="s">
        <v>17</v>
      </c>
      <c r="J1871">
        <v>4</v>
      </c>
      <c r="K1871">
        <v>6.2518399999999996</v>
      </c>
      <c r="L1871">
        <v>-75.563590000000005</v>
      </c>
    </row>
    <row r="1872" spans="1:12" x14ac:dyDescent="0.25">
      <c r="A1872" t="s">
        <v>148</v>
      </c>
      <c r="B1872" t="s">
        <v>13</v>
      </c>
      <c r="C1872">
        <v>2452900</v>
      </c>
      <c r="D1872">
        <v>136500</v>
      </c>
      <c r="E1872" t="s">
        <v>979</v>
      </c>
      <c r="F1872" t="s">
        <v>43</v>
      </c>
      <c r="G1872" t="s">
        <v>22</v>
      </c>
      <c r="H1872">
        <v>5</v>
      </c>
      <c r="I1872" t="s">
        <v>17</v>
      </c>
      <c r="J1872">
        <v>1</v>
      </c>
      <c r="K1872">
        <v>6.2518399999999996</v>
      </c>
      <c r="L1872">
        <v>-75.563590000000005</v>
      </c>
    </row>
    <row r="1873" spans="1:12" x14ac:dyDescent="0.25">
      <c r="A1873" t="s">
        <v>124</v>
      </c>
      <c r="B1873" t="s">
        <v>19</v>
      </c>
      <c r="C1873">
        <v>731400</v>
      </c>
      <c r="D1873">
        <v>37100</v>
      </c>
      <c r="E1873" t="s">
        <v>1057</v>
      </c>
      <c r="F1873" t="s">
        <v>54</v>
      </c>
      <c r="G1873" t="s">
        <v>22</v>
      </c>
      <c r="H1873">
        <v>5</v>
      </c>
      <c r="I1873" t="s">
        <v>17</v>
      </c>
      <c r="J1873">
        <v>1</v>
      </c>
      <c r="K1873">
        <v>6.2518399999999996</v>
      </c>
      <c r="L1873">
        <v>-75.563590000000005</v>
      </c>
    </row>
    <row r="1874" spans="1:12" x14ac:dyDescent="0.25">
      <c r="A1874" t="s">
        <v>48</v>
      </c>
      <c r="B1874" t="s">
        <v>24</v>
      </c>
      <c r="C1874">
        <v>60200</v>
      </c>
      <c r="D1874">
        <v>3400</v>
      </c>
      <c r="E1874" t="s">
        <v>1058</v>
      </c>
      <c r="F1874" t="s">
        <v>35</v>
      </c>
      <c r="G1874" t="s">
        <v>16</v>
      </c>
      <c r="H1874">
        <v>2</v>
      </c>
      <c r="I1874" t="s">
        <v>17</v>
      </c>
      <c r="J1874">
        <v>4</v>
      </c>
      <c r="K1874">
        <v>4.6097099999999998</v>
      </c>
      <c r="L1874">
        <v>-74.08175</v>
      </c>
    </row>
    <row r="1875" spans="1:12" x14ac:dyDescent="0.25">
      <c r="A1875" t="s">
        <v>67</v>
      </c>
      <c r="B1875" t="s">
        <v>62</v>
      </c>
      <c r="C1875">
        <v>53200</v>
      </c>
      <c r="D1875">
        <v>1000</v>
      </c>
      <c r="E1875" t="s">
        <v>856</v>
      </c>
      <c r="F1875" t="s">
        <v>130</v>
      </c>
      <c r="G1875" t="s">
        <v>16</v>
      </c>
      <c r="H1875">
        <v>3</v>
      </c>
      <c r="I1875" t="s">
        <v>38</v>
      </c>
      <c r="J1875">
        <v>1</v>
      </c>
      <c r="K1875">
        <v>4.6097099999999998</v>
      </c>
      <c r="L1875">
        <v>-74.08175</v>
      </c>
    </row>
    <row r="1876" spans="1:12" x14ac:dyDescent="0.25">
      <c r="A1876" t="s">
        <v>36</v>
      </c>
      <c r="B1876" t="s">
        <v>24</v>
      </c>
      <c r="C1876">
        <v>28100</v>
      </c>
      <c r="D1876">
        <v>0</v>
      </c>
      <c r="E1876" t="s">
        <v>709</v>
      </c>
      <c r="F1876" t="s">
        <v>130</v>
      </c>
      <c r="G1876" t="s">
        <v>16</v>
      </c>
      <c r="H1876">
        <v>3</v>
      </c>
      <c r="I1876" t="s">
        <v>17</v>
      </c>
      <c r="J1876">
        <v>10</v>
      </c>
      <c r="K1876">
        <v>4.6097099999999998</v>
      </c>
      <c r="L1876">
        <v>-74.08175</v>
      </c>
    </row>
    <row r="1877" spans="1:12" x14ac:dyDescent="0.25">
      <c r="A1877" t="s">
        <v>61</v>
      </c>
      <c r="B1877" t="s">
        <v>62</v>
      </c>
      <c r="C1877">
        <v>299300</v>
      </c>
      <c r="D1877">
        <v>18300</v>
      </c>
      <c r="E1877" t="s">
        <v>1059</v>
      </c>
      <c r="F1877" t="s">
        <v>76</v>
      </c>
      <c r="G1877" t="s">
        <v>31</v>
      </c>
      <c r="H1877">
        <v>3</v>
      </c>
      <c r="I1877" t="s">
        <v>17</v>
      </c>
      <c r="J1877">
        <v>2</v>
      </c>
      <c r="K1877">
        <v>3.4372199999999999</v>
      </c>
      <c r="L1877">
        <v>-76.522499999999994</v>
      </c>
    </row>
    <row r="1878" spans="1:12" x14ac:dyDescent="0.25">
      <c r="A1878" t="s">
        <v>55</v>
      </c>
      <c r="B1878" t="s">
        <v>13</v>
      </c>
      <c r="C1878">
        <v>98300</v>
      </c>
      <c r="D1878">
        <v>5600</v>
      </c>
      <c r="E1878" t="s">
        <v>863</v>
      </c>
      <c r="F1878" t="s">
        <v>54</v>
      </c>
      <c r="G1878" t="s">
        <v>22</v>
      </c>
      <c r="H1878">
        <v>5</v>
      </c>
      <c r="I1878" t="s">
        <v>17</v>
      </c>
      <c r="J1878">
        <v>8</v>
      </c>
      <c r="K1878">
        <v>6.2518399999999996</v>
      </c>
      <c r="L1878">
        <v>-75.563590000000005</v>
      </c>
    </row>
    <row r="1879" spans="1:12" x14ac:dyDescent="0.25">
      <c r="A1879" t="s">
        <v>118</v>
      </c>
      <c r="B1879" t="s">
        <v>86</v>
      </c>
      <c r="C1879">
        <v>795800</v>
      </c>
      <c r="D1879">
        <v>43000</v>
      </c>
      <c r="E1879" t="s">
        <v>631</v>
      </c>
      <c r="F1879" t="s">
        <v>52</v>
      </c>
      <c r="G1879" t="s">
        <v>22</v>
      </c>
      <c r="H1879">
        <v>5</v>
      </c>
      <c r="I1879" t="s">
        <v>17</v>
      </c>
      <c r="J1879">
        <v>8</v>
      </c>
      <c r="K1879">
        <v>6.2518399999999996</v>
      </c>
      <c r="L1879">
        <v>-75.563590000000005</v>
      </c>
    </row>
    <row r="1880" spans="1:12" x14ac:dyDescent="0.25">
      <c r="A1880" t="s">
        <v>85</v>
      </c>
      <c r="B1880" t="s">
        <v>86</v>
      </c>
      <c r="C1880">
        <v>445200</v>
      </c>
      <c r="D1880">
        <v>24100</v>
      </c>
      <c r="E1880" t="s">
        <v>893</v>
      </c>
      <c r="F1880" t="s">
        <v>54</v>
      </c>
      <c r="G1880" t="s">
        <v>16</v>
      </c>
      <c r="H1880">
        <v>5</v>
      </c>
      <c r="I1880" t="s">
        <v>17</v>
      </c>
      <c r="J1880">
        <v>2</v>
      </c>
      <c r="K1880">
        <v>4.6097099999999998</v>
      </c>
      <c r="L1880">
        <v>-74.08175</v>
      </c>
    </row>
    <row r="1881" spans="1:12" x14ac:dyDescent="0.25">
      <c r="A1881" t="s">
        <v>297</v>
      </c>
      <c r="B1881" t="s">
        <v>86</v>
      </c>
      <c r="C1881">
        <v>33000</v>
      </c>
      <c r="D1881">
        <v>0</v>
      </c>
      <c r="E1881" t="s">
        <v>107</v>
      </c>
      <c r="F1881" t="s">
        <v>26</v>
      </c>
      <c r="G1881" t="s">
        <v>178</v>
      </c>
      <c r="H1881">
        <v>5</v>
      </c>
      <c r="I1881" t="s">
        <v>17</v>
      </c>
      <c r="J1881">
        <v>8</v>
      </c>
      <c r="K1881">
        <v>1.2136100000000001</v>
      </c>
      <c r="L1881">
        <v>-77.281109999999998</v>
      </c>
    </row>
    <row r="1882" spans="1:12" x14ac:dyDescent="0.25">
      <c r="A1882" t="s">
        <v>105</v>
      </c>
      <c r="B1882" t="s">
        <v>19</v>
      </c>
      <c r="C1882">
        <v>284500</v>
      </c>
      <c r="D1882">
        <v>13300</v>
      </c>
      <c r="E1882" t="s">
        <v>852</v>
      </c>
      <c r="F1882" t="s">
        <v>21</v>
      </c>
      <c r="G1882" t="s">
        <v>16</v>
      </c>
      <c r="H1882">
        <v>5</v>
      </c>
      <c r="I1882" t="s">
        <v>17</v>
      </c>
      <c r="J1882">
        <v>10</v>
      </c>
      <c r="K1882">
        <v>4.6097099999999998</v>
      </c>
      <c r="L1882">
        <v>-74.08175</v>
      </c>
    </row>
    <row r="1883" spans="1:12" x14ac:dyDescent="0.25">
      <c r="A1883" t="s">
        <v>23</v>
      </c>
      <c r="B1883" t="s">
        <v>24</v>
      </c>
      <c r="C1883">
        <v>181000</v>
      </c>
      <c r="D1883">
        <v>10200</v>
      </c>
      <c r="E1883" t="s">
        <v>1060</v>
      </c>
      <c r="F1883" t="s">
        <v>93</v>
      </c>
      <c r="G1883" t="s">
        <v>16</v>
      </c>
      <c r="H1883">
        <v>5</v>
      </c>
      <c r="I1883" t="s">
        <v>17</v>
      </c>
      <c r="J1883">
        <v>1</v>
      </c>
      <c r="K1883">
        <v>4.6097099999999998</v>
      </c>
      <c r="L1883">
        <v>-74.08175</v>
      </c>
    </row>
    <row r="1884" spans="1:12" x14ac:dyDescent="0.25">
      <c r="A1884" t="s">
        <v>98</v>
      </c>
      <c r="B1884" t="s">
        <v>19</v>
      </c>
      <c r="C1884">
        <v>427100</v>
      </c>
      <c r="D1884">
        <v>20900</v>
      </c>
      <c r="E1884" t="s">
        <v>439</v>
      </c>
      <c r="F1884" t="s">
        <v>76</v>
      </c>
      <c r="G1884" t="s">
        <v>22</v>
      </c>
      <c r="H1884">
        <v>5</v>
      </c>
      <c r="I1884" t="s">
        <v>17</v>
      </c>
      <c r="J1884">
        <v>1</v>
      </c>
      <c r="K1884">
        <v>6.2518399999999996</v>
      </c>
      <c r="L1884">
        <v>-75.563590000000005</v>
      </c>
    </row>
    <row r="1885" spans="1:12" x14ac:dyDescent="0.25">
      <c r="A1885" t="s">
        <v>33</v>
      </c>
      <c r="B1885" t="s">
        <v>19</v>
      </c>
      <c r="C1885">
        <v>282900</v>
      </c>
      <c r="D1885">
        <v>13300</v>
      </c>
      <c r="E1885" t="s">
        <v>719</v>
      </c>
      <c r="F1885" t="s">
        <v>88</v>
      </c>
      <c r="G1885" t="s">
        <v>16</v>
      </c>
      <c r="H1885">
        <v>4</v>
      </c>
      <c r="I1885" t="s">
        <v>32</v>
      </c>
      <c r="J1885">
        <v>1</v>
      </c>
      <c r="K1885">
        <v>4.6097099999999998</v>
      </c>
      <c r="L1885">
        <v>-74.08175</v>
      </c>
    </row>
    <row r="1886" spans="1:12" x14ac:dyDescent="0.25">
      <c r="A1886" t="s">
        <v>111</v>
      </c>
      <c r="B1886" t="s">
        <v>19</v>
      </c>
      <c r="C1886">
        <v>463300</v>
      </c>
      <c r="D1886">
        <v>22900</v>
      </c>
      <c r="E1886" t="s">
        <v>1008</v>
      </c>
      <c r="F1886" t="s">
        <v>160</v>
      </c>
      <c r="G1886" t="s">
        <v>44</v>
      </c>
      <c r="H1886">
        <v>5</v>
      </c>
      <c r="I1886" t="s">
        <v>17</v>
      </c>
      <c r="J1886">
        <v>3</v>
      </c>
      <c r="K1886">
        <v>11.240790000000001</v>
      </c>
      <c r="L1886">
        <v>-74.199039999999997</v>
      </c>
    </row>
    <row r="1887" spans="1:12" x14ac:dyDescent="0.25">
      <c r="A1887" t="s">
        <v>158</v>
      </c>
      <c r="B1887" t="s">
        <v>62</v>
      </c>
      <c r="C1887">
        <v>47300</v>
      </c>
      <c r="D1887">
        <v>0</v>
      </c>
      <c r="E1887" t="s">
        <v>493</v>
      </c>
      <c r="F1887" t="s">
        <v>93</v>
      </c>
      <c r="G1887" t="s">
        <v>16</v>
      </c>
      <c r="H1887">
        <v>5</v>
      </c>
      <c r="I1887" t="s">
        <v>17</v>
      </c>
      <c r="J1887">
        <v>1</v>
      </c>
      <c r="K1887">
        <v>4.6097099999999998</v>
      </c>
      <c r="L1887">
        <v>-74.08175</v>
      </c>
    </row>
    <row r="1888" spans="1:12" x14ac:dyDescent="0.25">
      <c r="A1888" t="s">
        <v>74</v>
      </c>
      <c r="B1888" t="s">
        <v>62</v>
      </c>
      <c r="C1888">
        <v>53600</v>
      </c>
      <c r="D1888">
        <v>1000</v>
      </c>
      <c r="E1888" t="s">
        <v>392</v>
      </c>
      <c r="F1888" t="s">
        <v>54</v>
      </c>
      <c r="G1888" t="s">
        <v>16</v>
      </c>
      <c r="H1888">
        <v>5</v>
      </c>
      <c r="I1888" t="s">
        <v>38</v>
      </c>
      <c r="J1888">
        <v>1</v>
      </c>
      <c r="K1888">
        <v>4.6097099999999998</v>
      </c>
      <c r="L1888">
        <v>-74.08175</v>
      </c>
    </row>
    <row r="1889" spans="1:12" x14ac:dyDescent="0.25">
      <c r="A1889" t="s">
        <v>82</v>
      </c>
      <c r="B1889" t="s">
        <v>58</v>
      </c>
      <c r="C1889">
        <v>46500</v>
      </c>
      <c r="D1889">
        <v>0</v>
      </c>
      <c r="E1889" t="s">
        <v>834</v>
      </c>
      <c r="F1889" t="s">
        <v>15</v>
      </c>
      <c r="G1889" t="s">
        <v>60</v>
      </c>
      <c r="H1889">
        <v>4</v>
      </c>
      <c r="I1889" t="s">
        <v>17</v>
      </c>
      <c r="J1889">
        <v>6</v>
      </c>
      <c r="K1889">
        <v>4.8133299999999997</v>
      </c>
      <c r="L1889">
        <v>-75.696110000000004</v>
      </c>
    </row>
    <row r="1890" spans="1:12" x14ac:dyDescent="0.25">
      <c r="A1890" t="s">
        <v>57</v>
      </c>
      <c r="B1890" t="s">
        <v>58</v>
      </c>
      <c r="C1890">
        <v>94800</v>
      </c>
      <c r="D1890">
        <v>5300</v>
      </c>
      <c r="E1890" t="s">
        <v>87</v>
      </c>
      <c r="F1890" t="s">
        <v>54</v>
      </c>
      <c r="G1890" t="s">
        <v>153</v>
      </c>
      <c r="H1890">
        <v>5</v>
      </c>
      <c r="I1890" t="s">
        <v>17</v>
      </c>
      <c r="J1890">
        <v>3</v>
      </c>
      <c r="K1890">
        <v>2.9272999999999998</v>
      </c>
      <c r="L1890">
        <v>-75.281890000000004</v>
      </c>
    </row>
    <row r="1891" spans="1:12" x14ac:dyDescent="0.25">
      <c r="A1891" t="s">
        <v>164</v>
      </c>
      <c r="B1891" t="s">
        <v>13</v>
      </c>
      <c r="C1891">
        <v>139800</v>
      </c>
      <c r="D1891">
        <v>16100</v>
      </c>
      <c r="E1891" t="s">
        <v>532</v>
      </c>
      <c r="F1891" t="s">
        <v>21</v>
      </c>
      <c r="G1891" t="s">
        <v>16</v>
      </c>
      <c r="H1891">
        <v>5</v>
      </c>
      <c r="I1891" t="s">
        <v>32</v>
      </c>
      <c r="J1891">
        <v>1</v>
      </c>
      <c r="K1891">
        <v>4.6097099999999998</v>
      </c>
      <c r="L1891">
        <v>-74.08175</v>
      </c>
    </row>
    <row r="1892" spans="1:12" x14ac:dyDescent="0.25">
      <c r="A1892" t="s">
        <v>127</v>
      </c>
      <c r="B1892" t="s">
        <v>13</v>
      </c>
      <c r="C1892">
        <v>1231700</v>
      </c>
      <c r="D1892">
        <v>63800</v>
      </c>
      <c r="E1892" t="s">
        <v>259</v>
      </c>
      <c r="F1892" t="s">
        <v>130</v>
      </c>
      <c r="G1892" t="s">
        <v>16</v>
      </c>
      <c r="H1892">
        <v>4</v>
      </c>
      <c r="I1892" t="s">
        <v>17</v>
      </c>
      <c r="J1892">
        <v>6</v>
      </c>
      <c r="K1892">
        <v>4.6097099999999998</v>
      </c>
      <c r="L1892">
        <v>-74.08175</v>
      </c>
    </row>
    <row r="1893" spans="1:12" x14ac:dyDescent="0.25">
      <c r="A1893" t="s">
        <v>12</v>
      </c>
      <c r="B1893" t="s">
        <v>13</v>
      </c>
      <c r="C1893">
        <v>182900</v>
      </c>
      <c r="D1893">
        <v>7900</v>
      </c>
      <c r="E1893" t="s">
        <v>1061</v>
      </c>
      <c r="F1893" t="s">
        <v>76</v>
      </c>
      <c r="G1893" t="s">
        <v>126</v>
      </c>
      <c r="H1893">
        <v>5</v>
      </c>
      <c r="I1893" t="s">
        <v>17</v>
      </c>
      <c r="J1893">
        <v>2</v>
      </c>
      <c r="K1893">
        <v>7.89391</v>
      </c>
      <c r="L1893">
        <v>-72.507819999999995</v>
      </c>
    </row>
    <row r="1894" spans="1:12" x14ac:dyDescent="0.25">
      <c r="A1894" t="s">
        <v>68</v>
      </c>
      <c r="B1894" t="s">
        <v>24</v>
      </c>
      <c r="C1894">
        <v>34400</v>
      </c>
      <c r="D1894">
        <v>6500</v>
      </c>
      <c r="E1894" t="s">
        <v>700</v>
      </c>
      <c r="F1894" t="s">
        <v>88</v>
      </c>
      <c r="G1894" t="s">
        <v>16</v>
      </c>
      <c r="H1894">
        <v>5</v>
      </c>
      <c r="I1894" t="s">
        <v>17</v>
      </c>
      <c r="J1894">
        <v>6</v>
      </c>
      <c r="K1894">
        <v>4.6097099999999998</v>
      </c>
      <c r="L1894">
        <v>-74.08175</v>
      </c>
    </row>
    <row r="1895" spans="1:12" x14ac:dyDescent="0.25">
      <c r="A1895" t="s">
        <v>214</v>
      </c>
      <c r="B1895" t="s">
        <v>19</v>
      </c>
      <c r="C1895">
        <v>144900</v>
      </c>
      <c r="D1895">
        <v>7900</v>
      </c>
      <c r="E1895" t="s">
        <v>1062</v>
      </c>
      <c r="F1895" t="s">
        <v>43</v>
      </c>
      <c r="G1895" t="s">
        <v>27</v>
      </c>
      <c r="H1895">
        <v>5</v>
      </c>
      <c r="I1895" t="s">
        <v>17</v>
      </c>
      <c r="J1895">
        <v>3</v>
      </c>
      <c r="K1895">
        <v>10.39972</v>
      </c>
      <c r="L1895">
        <v>-75.514439999999993</v>
      </c>
    </row>
    <row r="1896" spans="1:12" x14ac:dyDescent="0.25">
      <c r="A1896" t="s">
        <v>122</v>
      </c>
      <c r="B1896" t="s">
        <v>29</v>
      </c>
      <c r="C1896">
        <v>1021100</v>
      </c>
      <c r="D1896">
        <v>52600</v>
      </c>
      <c r="E1896" t="s">
        <v>1063</v>
      </c>
      <c r="F1896" t="s">
        <v>93</v>
      </c>
      <c r="G1896" t="s">
        <v>22</v>
      </c>
      <c r="H1896">
        <v>1</v>
      </c>
      <c r="I1896" t="s">
        <v>17</v>
      </c>
      <c r="J1896">
        <v>10</v>
      </c>
      <c r="K1896">
        <v>6.2518399999999996</v>
      </c>
      <c r="L1896">
        <v>-75.563590000000005</v>
      </c>
    </row>
    <row r="1897" spans="1:12" x14ac:dyDescent="0.25">
      <c r="A1897" t="s">
        <v>214</v>
      </c>
      <c r="B1897" t="s">
        <v>19</v>
      </c>
      <c r="C1897">
        <v>142800</v>
      </c>
      <c r="D1897">
        <v>8000</v>
      </c>
      <c r="E1897" t="s">
        <v>166</v>
      </c>
      <c r="F1897" t="s">
        <v>35</v>
      </c>
      <c r="G1897" t="s">
        <v>31</v>
      </c>
      <c r="H1897">
        <v>5</v>
      </c>
      <c r="I1897" t="s">
        <v>17</v>
      </c>
      <c r="J1897">
        <v>6</v>
      </c>
      <c r="K1897">
        <v>3.4372199999999999</v>
      </c>
      <c r="L1897">
        <v>-76.522499999999994</v>
      </c>
    </row>
    <row r="1898" spans="1:12" x14ac:dyDescent="0.25">
      <c r="A1898" t="s">
        <v>61</v>
      </c>
      <c r="B1898" t="s">
        <v>62</v>
      </c>
      <c r="C1898">
        <v>683100</v>
      </c>
      <c r="D1898">
        <v>36900</v>
      </c>
      <c r="E1898" t="s">
        <v>352</v>
      </c>
      <c r="F1898" t="s">
        <v>54</v>
      </c>
      <c r="G1898" t="s">
        <v>22</v>
      </c>
      <c r="H1898">
        <v>5</v>
      </c>
      <c r="I1898" t="s">
        <v>17</v>
      </c>
      <c r="J1898">
        <v>1</v>
      </c>
      <c r="K1898">
        <v>6.2518399999999996</v>
      </c>
      <c r="L1898">
        <v>-75.563590000000005</v>
      </c>
    </row>
    <row r="1899" spans="1:12" x14ac:dyDescent="0.25">
      <c r="A1899" t="s">
        <v>118</v>
      </c>
      <c r="B1899" t="s">
        <v>86</v>
      </c>
      <c r="C1899">
        <v>732200</v>
      </c>
      <c r="D1899">
        <v>39400</v>
      </c>
      <c r="E1899" t="s">
        <v>1064</v>
      </c>
      <c r="F1899" t="s">
        <v>88</v>
      </c>
      <c r="G1899" t="s">
        <v>22</v>
      </c>
      <c r="H1899">
        <v>5</v>
      </c>
      <c r="I1899" t="s">
        <v>17</v>
      </c>
      <c r="J1899">
        <v>3</v>
      </c>
      <c r="K1899">
        <v>6.2518399999999996</v>
      </c>
      <c r="L1899">
        <v>-75.563590000000005</v>
      </c>
    </row>
    <row r="1900" spans="1:12" x14ac:dyDescent="0.25">
      <c r="A1900" t="s">
        <v>41</v>
      </c>
      <c r="B1900" t="s">
        <v>29</v>
      </c>
      <c r="C1900">
        <v>1187600</v>
      </c>
      <c r="D1900">
        <v>63500</v>
      </c>
      <c r="E1900" t="s">
        <v>1065</v>
      </c>
      <c r="F1900" t="s">
        <v>88</v>
      </c>
      <c r="G1900" t="s">
        <v>31</v>
      </c>
      <c r="H1900">
        <v>5</v>
      </c>
      <c r="I1900" t="s">
        <v>17</v>
      </c>
      <c r="J1900">
        <v>10</v>
      </c>
      <c r="K1900">
        <v>3.4372199999999999</v>
      </c>
      <c r="L1900">
        <v>-76.522499999999994</v>
      </c>
    </row>
    <row r="1901" spans="1:12" x14ac:dyDescent="0.25">
      <c r="A1901" t="s">
        <v>94</v>
      </c>
      <c r="B1901" t="s">
        <v>29</v>
      </c>
      <c r="C1901">
        <v>1017200</v>
      </c>
      <c r="D1901">
        <v>58800</v>
      </c>
      <c r="E1901" t="s">
        <v>479</v>
      </c>
      <c r="F1901" t="s">
        <v>52</v>
      </c>
      <c r="G1901" t="s">
        <v>16</v>
      </c>
      <c r="H1901">
        <v>3</v>
      </c>
      <c r="I1901" t="s">
        <v>17</v>
      </c>
      <c r="J1901">
        <v>1</v>
      </c>
      <c r="K1901">
        <v>4.6097099999999998</v>
      </c>
      <c r="L1901">
        <v>-74.08175</v>
      </c>
    </row>
    <row r="1902" spans="1:12" x14ac:dyDescent="0.25">
      <c r="A1902" t="s">
        <v>85</v>
      </c>
      <c r="B1902" t="s">
        <v>86</v>
      </c>
      <c r="C1902">
        <v>530700</v>
      </c>
      <c r="D1902">
        <v>28900</v>
      </c>
      <c r="E1902" t="s">
        <v>1066</v>
      </c>
      <c r="F1902" t="s">
        <v>76</v>
      </c>
      <c r="G1902" t="s">
        <v>16</v>
      </c>
      <c r="H1902">
        <v>5</v>
      </c>
      <c r="I1902" t="s">
        <v>17</v>
      </c>
      <c r="J1902">
        <v>1</v>
      </c>
      <c r="K1902">
        <v>4.6097099999999998</v>
      </c>
      <c r="L1902">
        <v>-74.08175</v>
      </c>
    </row>
    <row r="1903" spans="1:12" x14ac:dyDescent="0.25">
      <c r="A1903" t="s">
        <v>33</v>
      </c>
      <c r="B1903" t="s">
        <v>19</v>
      </c>
      <c r="C1903">
        <v>471000</v>
      </c>
      <c r="D1903">
        <v>28400</v>
      </c>
      <c r="E1903" t="s">
        <v>803</v>
      </c>
      <c r="F1903" t="s">
        <v>96</v>
      </c>
      <c r="G1903" t="s">
        <v>22</v>
      </c>
      <c r="H1903">
        <v>5</v>
      </c>
      <c r="I1903" t="s">
        <v>17</v>
      </c>
      <c r="J1903">
        <v>1</v>
      </c>
      <c r="K1903">
        <v>6.2518399999999996</v>
      </c>
      <c r="L1903">
        <v>-75.563590000000005</v>
      </c>
    </row>
    <row r="1904" spans="1:12" x14ac:dyDescent="0.25">
      <c r="A1904" t="s">
        <v>105</v>
      </c>
      <c r="B1904" t="s">
        <v>19</v>
      </c>
      <c r="C1904">
        <v>281700</v>
      </c>
      <c r="D1904">
        <v>13200</v>
      </c>
      <c r="E1904" t="s">
        <v>1065</v>
      </c>
      <c r="F1904" t="s">
        <v>160</v>
      </c>
      <c r="G1904" t="s">
        <v>201</v>
      </c>
      <c r="H1904">
        <v>1</v>
      </c>
      <c r="I1904" t="s">
        <v>17</v>
      </c>
      <c r="J1904">
        <v>10</v>
      </c>
      <c r="K1904">
        <v>11.54444</v>
      </c>
      <c r="L1904">
        <v>-72.907219999999995</v>
      </c>
    </row>
    <row r="1905" spans="1:12" x14ac:dyDescent="0.25">
      <c r="A1905" t="s">
        <v>41</v>
      </c>
      <c r="B1905" t="s">
        <v>29</v>
      </c>
      <c r="C1905">
        <v>1126000</v>
      </c>
      <c r="D1905">
        <v>64700</v>
      </c>
      <c r="E1905" t="s">
        <v>99</v>
      </c>
      <c r="F1905" t="s">
        <v>52</v>
      </c>
      <c r="G1905" t="s">
        <v>31</v>
      </c>
      <c r="H1905">
        <v>5</v>
      </c>
      <c r="I1905" t="s">
        <v>17</v>
      </c>
      <c r="J1905">
        <v>10</v>
      </c>
      <c r="K1905">
        <v>3.4372199999999999</v>
      </c>
      <c r="L1905">
        <v>-76.522499999999994</v>
      </c>
    </row>
    <row r="1906" spans="1:12" x14ac:dyDescent="0.25">
      <c r="A1906" t="s">
        <v>135</v>
      </c>
      <c r="B1906" t="s">
        <v>58</v>
      </c>
      <c r="C1906">
        <v>32300</v>
      </c>
      <c r="D1906">
        <v>0</v>
      </c>
      <c r="E1906" t="s">
        <v>417</v>
      </c>
      <c r="F1906" t="s">
        <v>43</v>
      </c>
      <c r="G1906" t="s">
        <v>16</v>
      </c>
      <c r="H1906">
        <v>5</v>
      </c>
      <c r="I1906" t="s">
        <v>17</v>
      </c>
      <c r="J1906">
        <v>1</v>
      </c>
      <c r="K1906">
        <v>4.6097099999999998</v>
      </c>
      <c r="L1906">
        <v>-74.08175</v>
      </c>
    </row>
    <row r="1907" spans="1:12" x14ac:dyDescent="0.25">
      <c r="A1907" t="s">
        <v>28</v>
      </c>
      <c r="B1907" t="s">
        <v>29</v>
      </c>
      <c r="C1907">
        <v>563500</v>
      </c>
      <c r="D1907">
        <v>30200</v>
      </c>
      <c r="E1907" t="s">
        <v>226</v>
      </c>
      <c r="F1907" t="s">
        <v>88</v>
      </c>
      <c r="G1907" t="s">
        <v>16</v>
      </c>
      <c r="H1907">
        <v>5</v>
      </c>
      <c r="I1907" t="s">
        <v>17</v>
      </c>
      <c r="J1907">
        <v>1</v>
      </c>
      <c r="K1907">
        <v>4.6097099999999998</v>
      </c>
      <c r="L1907">
        <v>-74.08175</v>
      </c>
    </row>
    <row r="1908" spans="1:12" x14ac:dyDescent="0.25">
      <c r="A1908" t="s">
        <v>57</v>
      </c>
      <c r="B1908" t="s">
        <v>58</v>
      </c>
      <c r="C1908">
        <v>53200</v>
      </c>
      <c r="D1908">
        <v>5200</v>
      </c>
      <c r="E1908" t="s">
        <v>1042</v>
      </c>
      <c r="F1908" t="s">
        <v>130</v>
      </c>
      <c r="G1908" t="s">
        <v>16</v>
      </c>
      <c r="H1908">
        <v>4</v>
      </c>
      <c r="I1908" t="s">
        <v>32</v>
      </c>
      <c r="J1908">
        <v>1</v>
      </c>
      <c r="K1908">
        <v>4.6097099999999998</v>
      </c>
      <c r="L1908">
        <v>-74.08175</v>
      </c>
    </row>
    <row r="1909" spans="1:12" x14ac:dyDescent="0.25">
      <c r="A1909" t="s">
        <v>50</v>
      </c>
      <c r="B1909" t="s">
        <v>29</v>
      </c>
      <c r="C1909">
        <v>1913400</v>
      </c>
      <c r="D1909">
        <v>102100</v>
      </c>
      <c r="E1909" t="s">
        <v>498</v>
      </c>
      <c r="F1909" t="s">
        <v>76</v>
      </c>
      <c r="G1909" t="s">
        <v>31</v>
      </c>
      <c r="H1909">
        <v>5</v>
      </c>
      <c r="I1909" t="s">
        <v>32</v>
      </c>
      <c r="J1909">
        <v>1</v>
      </c>
      <c r="K1909">
        <v>3.4372199999999999</v>
      </c>
      <c r="L1909">
        <v>-76.522499999999994</v>
      </c>
    </row>
    <row r="1910" spans="1:12" x14ac:dyDescent="0.25">
      <c r="A1910" t="s">
        <v>23</v>
      </c>
      <c r="B1910" t="s">
        <v>24</v>
      </c>
      <c r="C1910">
        <v>214400</v>
      </c>
      <c r="D1910">
        <v>9600</v>
      </c>
      <c r="E1910" t="s">
        <v>873</v>
      </c>
      <c r="F1910" t="s">
        <v>47</v>
      </c>
      <c r="G1910" t="s">
        <v>278</v>
      </c>
      <c r="H1910">
        <v>5</v>
      </c>
      <c r="I1910" t="s">
        <v>32</v>
      </c>
      <c r="J1910">
        <v>1</v>
      </c>
      <c r="K1910">
        <v>-4.2152799999999999</v>
      </c>
      <c r="L1910">
        <v>-69.940560000000005</v>
      </c>
    </row>
    <row r="1911" spans="1:12" x14ac:dyDescent="0.25">
      <c r="A1911" t="s">
        <v>113</v>
      </c>
      <c r="B1911" t="s">
        <v>24</v>
      </c>
      <c r="C1911">
        <v>20300</v>
      </c>
      <c r="D1911">
        <v>6700</v>
      </c>
      <c r="E1911" t="s">
        <v>644</v>
      </c>
      <c r="F1911" t="s">
        <v>26</v>
      </c>
      <c r="G1911" t="s">
        <v>22</v>
      </c>
      <c r="H1911">
        <v>5</v>
      </c>
      <c r="I1911" t="s">
        <v>32</v>
      </c>
      <c r="J1911">
        <v>1</v>
      </c>
      <c r="K1911">
        <v>6.2518399999999996</v>
      </c>
      <c r="L1911">
        <v>-75.563590000000005</v>
      </c>
    </row>
    <row r="1912" spans="1:12" x14ac:dyDescent="0.25">
      <c r="A1912" t="s">
        <v>155</v>
      </c>
      <c r="B1912" t="s">
        <v>62</v>
      </c>
      <c r="C1912">
        <v>82700</v>
      </c>
      <c r="D1912">
        <v>2600</v>
      </c>
      <c r="E1912" t="s">
        <v>638</v>
      </c>
      <c r="F1912" t="s">
        <v>54</v>
      </c>
      <c r="G1912" t="s">
        <v>60</v>
      </c>
      <c r="H1912">
        <v>5</v>
      </c>
      <c r="I1912" t="s">
        <v>17</v>
      </c>
      <c r="J1912">
        <v>8</v>
      </c>
      <c r="K1912">
        <v>4.8133299999999997</v>
      </c>
      <c r="L1912">
        <v>-75.696110000000004</v>
      </c>
    </row>
    <row r="1913" spans="1:12" x14ac:dyDescent="0.25">
      <c r="A1913" t="s">
        <v>82</v>
      </c>
      <c r="B1913" t="s">
        <v>58</v>
      </c>
      <c r="C1913">
        <v>49500</v>
      </c>
      <c r="D1913">
        <v>3000</v>
      </c>
      <c r="E1913" t="s">
        <v>856</v>
      </c>
      <c r="F1913" t="s">
        <v>35</v>
      </c>
      <c r="G1913" t="s">
        <v>16</v>
      </c>
      <c r="H1913">
        <v>1</v>
      </c>
      <c r="I1913" t="s">
        <v>17</v>
      </c>
      <c r="J1913">
        <v>9</v>
      </c>
      <c r="K1913">
        <v>4.6097099999999998</v>
      </c>
      <c r="L1913">
        <v>-74.08175</v>
      </c>
    </row>
    <row r="1914" spans="1:12" x14ac:dyDescent="0.25">
      <c r="A1914" t="s">
        <v>122</v>
      </c>
      <c r="B1914" t="s">
        <v>29</v>
      </c>
      <c r="C1914">
        <v>1331900</v>
      </c>
      <c r="D1914">
        <v>71300</v>
      </c>
      <c r="E1914" t="s">
        <v>223</v>
      </c>
      <c r="F1914" t="s">
        <v>76</v>
      </c>
      <c r="G1914" t="s">
        <v>22</v>
      </c>
      <c r="H1914">
        <v>3</v>
      </c>
      <c r="I1914" t="s">
        <v>32</v>
      </c>
      <c r="J1914">
        <v>1</v>
      </c>
      <c r="K1914">
        <v>6.2518399999999996</v>
      </c>
      <c r="L1914">
        <v>-75.563590000000005</v>
      </c>
    </row>
    <row r="1915" spans="1:12" x14ac:dyDescent="0.25">
      <c r="A1915" t="s">
        <v>45</v>
      </c>
      <c r="B1915" t="s">
        <v>29</v>
      </c>
      <c r="C1915">
        <v>1217500</v>
      </c>
      <c r="D1915">
        <v>63000</v>
      </c>
      <c r="E1915" t="s">
        <v>1067</v>
      </c>
      <c r="F1915" t="s">
        <v>160</v>
      </c>
      <c r="G1915" t="s">
        <v>16</v>
      </c>
      <c r="H1915">
        <v>4</v>
      </c>
      <c r="I1915" t="s">
        <v>17</v>
      </c>
      <c r="J1915">
        <v>2</v>
      </c>
      <c r="K1915">
        <v>4.6097099999999998</v>
      </c>
      <c r="L1915">
        <v>-74.08175</v>
      </c>
    </row>
    <row r="1916" spans="1:12" x14ac:dyDescent="0.25">
      <c r="A1916" t="s">
        <v>133</v>
      </c>
      <c r="B1916" t="s">
        <v>24</v>
      </c>
      <c r="C1916">
        <v>17800</v>
      </c>
      <c r="D1916">
        <v>0</v>
      </c>
      <c r="E1916" t="s">
        <v>546</v>
      </c>
      <c r="F1916" t="s">
        <v>43</v>
      </c>
      <c r="G1916" t="s">
        <v>22</v>
      </c>
      <c r="H1916">
        <v>1</v>
      </c>
      <c r="I1916" t="s">
        <v>17</v>
      </c>
      <c r="J1916">
        <v>1</v>
      </c>
      <c r="K1916">
        <v>6.2518399999999996</v>
      </c>
      <c r="L1916">
        <v>-75.563590000000005</v>
      </c>
    </row>
    <row r="1917" spans="1:12" x14ac:dyDescent="0.25">
      <c r="A1917" t="s">
        <v>192</v>
      </c>
      <c r="B1917" t="s">
        <v>65</v>
      </c>
      <c r="C1917">
        <v>30900</v>
      </c>
      <c r="D1917">
        <v>2700</v>
      </c>
      <c r="E1917" t="s">
        <v>328</v>
      </c>
      <c r="F1917" t="s">
        <v>52</v>
      </c>
      <c r="G1917" t="s">
        <v>91</v>
      </c>
      <c r="H1917">
        <v>5</v>
      </c>
      <c r="I1917" t="s">
        <v>17</v>
      </c>
      <c r="J1917">
        <v>4</v>
      </c>
      <c r="K1917">
        <v>10.968540000000001</v>
      </c>
      <c r="L1917">
        <v>-74.781319999999994</v>
      </c>
    </row>
    <row r="1918" spans="1:12" x14ac:dyDescent="0.25">
      <c r="A1918" t="s">
        <v>118</v>
      </c>
      <c r="B1918" t="s">
        <v>86</v>
      </c>
      <c r="C1918">
        <v>959100</v>
      </c>
      <c r="D1918">
        <v>51500</v>
      </c>
      <c r="E1918" t="s">
        <v>188</v>
      </c>
      <c r="F1918" t="s">
        <v>47</v>
      </c>
      <c r="G1918" t="s">
        <v>22</v>
      </c>
      <c r="H1918">
        <v>1</v>
      </c>
      <c r="I1918" t="s">
        <v>17</v>
      </c>
      <c r="J1918">
        <v>1</v>
      </c>
      <c r="K1918">
        <v>6.2518399999999996</v>
      </c>
      <c r="L1918">
        <v>-75.563590000000005</v>
      </c>
    </row>
    <row r="1919" spans="1:12" x14ac:dyDescent="0.25">
      <c r="A1919" t="s">
        <v>68</v>
      </c>
      <c r="B1919" t="s">
        <v>24</v>
      </c>
      <c r="C1919">
        <v>27200</v>
      </c>
      <c r="D1919">
        <v>0</v>
      </c>
      <c r="E1919" t="s">
        <v>627</v>
      </c>
      <c r="F1919" t="s">
        <v>15</v>
      </c>
      <c r="G1919" t="s">
        <v>31</v>
      </c>
      <c r="H1919">
        <v>5</v>
      </c>
      <c r="I1919" t="s">
        <v>17</v>
      </c>
      <c r="J1919">
        <v>3</v>
      </c>
      <c r="K1919">
        <v>3.4372199999999999</v>
      </c>
      <c r="L1919">
        <v>-76.522499999999994</v>
      </c>
    </row>
    <row r="1920" spans="1:12" x14ac:dyDescent="0.25">
      <c r="A1920" t="s">
        <v>68</v>
      </c>
      <c r="B1920" t="s">
        <v>24</v>
      </c>
      <c r="C1920">
        <v>33600</v>
      </c>
      <c r="D1920">
        <v>2500</v>
      </c>
      <c r="E1920" t="s">
        <v>597</v>
      </c>
      <c r="F1920" t="s">
        <v>52</v>
      </c>
      <c r="G1920" t="s">
        <v>31</v>
      </c>
      <c r="H1920">
        <v>5</v>
      </c>
      <c r="I1920" t="s">
        <v>38</v>
      </c>
      <c r="J1920">
        <v>1</v>
      </c>
      <c r="K1920">
        <v>3.4372199999999999</v>
      </c>
      <c r="L1920">
        <v>-76.522499999999994</v>
      </c>
    </row>
    <row r="1921" spans="1:12" x14ac:dyDescent="0.25">
      <c r="A1921" t="s">
        <v>61</v>
      </c>
      <c r="B1921" t="s">
        <v>62</v>
      </c>
      <c r="C1921">
        <v>476700</v>
      </c>
      <c r="D1921">
        <v>23600</v>
      </c>
      <c r="E1921" t="s">
        <v>899</v>
      </c>
      <c r="F1921" t="s">
        <v>93</v>
      </c>
      <c r="G1921" t="s">
        <v>31</v>
      </c>
      <c r="H1921">
        <v>4</v>
      </c>
      <c r="I1921" t="s">
        <v>17</v>
      </c>
      <c r="J1921">
        <v>5</v>
      </c>
      <c r="K1921">
        <v>3.4372199999999999</v>
      </c>
      <c r="L1921">
        <v>-76.522499999999994</v>
      </c>
    </row>
    <row r="1922" spans="1:12" x14ac:dyDescent="0.25">
      <c r="A1922" t="s">
        <v>148</v>
      </c>
      <c r="B1922" t="s">
        <v>13</v>
      </c>
      <c r="C1922">
        <v>2586400</v>
      </c>
      <c r="D1922">
        <v>135900</v>
      </c>
      <c r="E1922" t="s">
        <v>997</v>
      </c>
      <c r="F1922" t="s">
        <v>96</v>
      </c>
      <c r="G1922" t="s">
        <v>16</v>
      </c>
      <c r="H1922">
        <v>3</v>
      </c>
      <c r="I1922" t="s">
        <v>17</v>
      </c>
      <c r="J1922">
        <v>2</v>
      </c>
      <c r="K1922">
        <v>4.6097099999999998</v>
      </c>
      <c r="L1922">
        <v>-74.08175</v>
      </c>
    </row>
    <row r="1923" spans="1:12" x14ac:dyDescent="0.25">
      <c r="A1923" t="s">
        <v>94</v>
      </c>
      <c r="B1923" t="s">
        <v>29</v>
      </c>
      <c r="C1923">
        <v>593900</v>
      </c>
      <c r="D1923">
        <v>31800</v>
      </c>
      <c r="E1923" t="s">
        <v>1068</v>
      </c>
      <c r="F1923" t="s">
        <v>88</v>
      </c>
      <c r="G1923" t="s">
        <v>16</v>
      </c>
      <c r="H1923">
        <v>4</v>
      </c>
      <c r="I1923" t="s">
        <v>32</v>
      </c>
      <c r="J1923">
        <v>1</v>
      </c>
      <c r="K1923">
        <v>4.6097099999999998</v>
      </c>
      <c r="L1923">
        <v>-74.08175</v>
      </c>
    </row>
    <row r="1924" spans="1:12" x14ac:dyDescent="0.25">
      <c r="A1924" t="s">
        <v>144</v>
      </c>
      <c r="B1924" t="s">
        <v>65</v>
      </c>
      <c r="C1924">
        <v>69900</v>
      </c>
      <c r="D1924">
        <v>1900</v>
      </c>
      <c r="E1924" t="s">
        <v>1069</v>
      </c>
      <c r="F1924" t="s">
        <v>52</v>
      </c>
      <c r="G1924" t="s">
        <v>22</v>
      </c>
      <c r="H1924">
        <v>5</v>
      </c>
      <c r="I1924" t="s">
        <v>17</v>
      </c>
      <c r="J1924">
        <v>2</v>
      </c>
      <c r="K1924">
        <v>6.2518399999999996</v>
      </c>
      <c r="L1924">
        <v>-75.563590000000005</v>
      </c>
    </row>
    <row r="1925" spans="1:12" x14ac:dyDescent="0.25">
      <c r="A1925" t="s">
        <v>89</v>
      </c>
      <c r="B1925" t="s">
        <v>62</v>
      </c>
      <c r="C1925">
        <v>17600</v>
      </c>
      <c r="D1925">
        <v>3300</v>
      </c>
      <c r="E1925" t="s">
        <v>202</v>
      </c>
      <c r="F1925" t="s">
        <v>21</v>
      </c>
      <c r="G1925" t="s">
        <v>60</v>
      </c>
      <c r="H1925">
        <v>1</v>
      </c>
      <c r="I1925" t="s">
        <v>17</v>
      </c>
      <c r="J1925">
        <v>10</v>
      </c>
      <c r="K1925">
        <v>4.8133299999999997</v>
      </c>
      <c r="L1925">
        <v>-75.696110000000004</v>
      </c>
    </row>
    <row r="1926" spans="1:12" x14ac:dyDescent="0.25">
      <c r="A1926" t="s">
        <v>192</v>
      </c>
      <c r="B1926" t="s">
        <v>65</v>
      </c>
      <c r="C1926">
        <v>63300</v>
      </c>
      <c r="D1926">
        <v>4400</v>
      </c>
      <c r="E1926" t="s">
        <v>374</v>
      </c>
      <c r="F1926" t="s">
        <v>93</v>
      </c>
      <c r="G1926" t="s">
        <v>27</v>
      </c>
      <c r="H1926">
        <v>5</v>
      </c>
      <c r="I1926" t="s">
        <v>17</v>
      </c>
      <c r="J1926">
        <v>3</v>
      </c>
      <c r="K1926">
        <v>10.39972</v>
      </c>
      <c r="L1926">
        <v>-75.514439999999993</v>
      </c>
    </row>
    <row r="1927" spans="1:12" x14ac:dyDescent="0.25">
      <c r="A1927" t="s">
        <v>124</v>
      </c>
      <c r="B1927" t="s">
        <v>19</v>
      </c>
      <c r="C1927">
        <v>697000</v>
      </c>
      <c r="D1927">
        <v>37300</v>
      </c>
      <c r="E1927" t="s">
        <v>567</v>
      </c>
      <c r="F1927" t="s">
        <v>160</v>
      </c>
      <c r="G1927" t="s">
        <v>60</v>
      </c>
      <c r="H1927">
        <v>5</v>
      </c>
      <c r="I1927" t="s">
        <v>17</v>
      </c>
      <c r="J1927">
        <v>3</v>
      </c>
      <c r="K1927">
        <v>4.8133299999999997</v>
      </c>
      <c r="L1927">
        <v>-75.696110000000004</v>
      </c>
    </row>
    <row r="1928" spans="1:12" x14ac:dyDescent="0.25">
      <c r="A1928" t="s">
        <v>48</v>
      </c>
      <c r="B1928" t="s">
        <v>24</v>
      </c>
      <c r="C1928">
        <v>73600</v>
      </c>
      <c r="D1928">
        <v>4100</v>
      </c>
      <c r="E1928" t="s">
        <v>318</v>
      </c>
      <c r="F1928" t="s">
        <v>76</v>
      </c>
      <c r="G1928" t="s">
        <v>22</v>
      </c>
      <c r="H1928">
        <v>1</v>
      </c>
      <c r="I1928" t="s">
        <v>38</v>
      </c>
      <c r="J1928">
        <v>1</v>
      </c>
      <c r="K1928">
        <v>6.2518399999999996</v>
      </c>
      <c r="L1928">
        <v>-75.563590000000005</v>
      </c>
    </row>
    <row r="1929" spans="1:12" x14ac:dyDescent="0.25">
      <c r="A1929" t="s">
        <v>33</v>
      </c>
      <c r="B1929" t="s">
        <v>19</v>
      </c>
      <c r="C1929">
        <v>401800</v>
      </c>
      <c r="D1929">
        <v>26200</v>
      </c>
      <c r="E1929" t="s">
        <v>497</v>
      </c>
      <c r="F1929" t="s">
        <v>26</v>
      </c>
      <c r="G1929" t="s">
        <v>16</v>
      </c>
      <c r="H1929">
        <v>5</v>
      </c>
      <c r="I1929" t="s">
        <v>17</v>
      </c>
      <c r="J1929">
        <v>10</v>
      </c>
      <c r="K1929">
        <v>4.6097099999999998</v>
      </c>
      <c r="L1929">
        <v>-74.08175</v>
      </c>
    </row>
    <row r="1930" spans="1:12" x14ac:dyDescent="0.25">
      <c r="A1930" t="s">
        <v>98</v>
      </c>
      <c r="B1930" t="s">
        <v>19</v>
      </c>
      <c r="C1930">
        <v>561500</v>
      </c>
      <c r="D1930">
        <v>28100</v>
      </c>
      <c r="E1930" t="s">
        <v>729</v>
      </c>
      <c r="F1930" t="s">
        <v>15</v>
      </c>
      <c r="G1930" t="s">
        <v>16</v>
      </c>
      <c r="H1930">
        <v>5</v>
      </c>
      <c r="I1930" t="s">
        <v>17</v>
      </c>
      <c r="J1930">
        <v>10</v>
      </c>
      <c r="K1930">
        <v>4.6097099999999998</v>
      </c>
      <c r="L1930">
        <v>-74.08175</v>
      </c>
    </row>
    <row r="1931" spans="1:12" x14ac:dyDescent="0.25">
      <c r="A1931" t="s">
        <v>111</v>
      </c>
      <c r="B1931" t="s">
        <v>19</v>
      </c>
      <c r="C1931">
        <v>477500</v>
      </c>
      <c r="D1931">
        <v>25800</v>
      </c>
      <c r="E1931" t="s">
        <v>791</v>
      </c>
      <c r="F1931" t="s">
        <v>26</v>
      </c>
      <c r="G1931" t="s">
        <v>60</v>
      </c>
      <c r="H1931">
        <v>5</v>
      </c>
      <c r="I1931" t="s">
        <v>17</v>
      </c>
      <c r="J1931">
        <v>1</v>
      </c>
      <c r="K1931">
        <v>4.8133299999999997</v>
      </c>
      <c r="L1931">
        <v>-75.696110000000004</v>
      </c>
    </row>
    <row r="1932" spans="1:12" x14ac:dyDescent="0.25">
      <c r="A1932" t="s">
        <v>171</v>
      </c>
      <c r="B1932" t="s">
        <v>19</v>
      </c>
      <c r="C1932">
        <v>284700</v>
      </c>
      <c r="D1932">
        <v>13300</v>
      </c>
      <c r="E1932" t="s">
        <v>635</v>
      </c>
      <c r="F1932" t="s">
        <v>15</v>
      </c>
      <c r="G1932" t="s">
        <v>278</v>
      </c>
      <c r="H1932">
        <v>4</v>
      </c>
      <c r="I1932" t="s">
        <v>17</v>
      </c>
      <c r="J1932">
        <v>3</v>
      </c>
      <c r="K1932">
        <v>-4.2152799999999999</v>
      </c>
      <c r="L1932">
        <v>-69.940560000000005</v>
      </c>
    </row>
    <row r="1933" spans="1:12" x14ac:dyDescent="0.25">
      <c r="A1933" t="s">
        <v>48</v>
      </c>
      <c r="B1933" t="s">
        <v>24</v>
      </c>
      <c r="C1933">
        <v>55100</v>
      </c>
      <c r="D1933">
        <v>1100</v>
      </c>
      <c r="E1933" t="s">
        <v>610</v>
      </c>
      <c r="F1933" t="s">
        <v>76</v>
      </c>
      <c r="G1933" t="s">
        <v>16</v>
      </c>
      <c r="H1933">
        <v>3</v>
      </c>
      <c r="I1933" t="s">
        <v>17</v>
      </c>
      <c r="J1933">
        <v>9</v>
      </c>
      <c r="K1933">
        <v>4.6097099999999998</v>
      </c>
      <c r="L1933">
        <v>-74.08175</v>
      </c>
    </row>
    <row r="1934" spans="1:12" x14ac:dyDescent="0.25">
      <c r="A1934" t="s">
        <v>118</v>
      </c>
      <c r="B1934" t="s">
        <v>86</v>
      </c>
      <c r="C1934">
        <v>820200</v>
      </c>
      <c r="D1934">
        <v>48400</v>
      </c>
      <c r="E1934" t="s">
        <v>360</v>
      </c>
      <c r="F1934" t="s">
        <v>93</v>
      </c>
      <c r="G1934" t="s">
        <v>60</v>
      </c>
      <c r="H1934">
        <v>5</v>
      </c>
      <c r="I1934" t="s">
        <v>17</v>
      </c>
      <c r="J1934">
        <v>10</v>
      </c>
      <c r="K1934">
        <v>4.8133299999999997</v>
      </c>
      <c r="L1934">
        <v>-75.696110000000004</v>
      </c>
    </row>
    <row r="1935" spans="1:12" x14ac:dyDescent="0.25">
      <c r="A1935" t="s">
        <v>124</v>
      </c>
      <c r="B1935" t="s">
        <v>19</v>
      </c>
      <c r="C1935">
        <v>742700</v>
      </c>
      <c r="D1935">
        <v>39900</v>
      </c>
      <c r="E1935" t="s">
        <v>363</v>
      </c>
      <c r="F1935" t="s">
        <v>96</v>
      </c>
      <c r="G1935" t="s">
        <v>22</v>
      </c>
      <c r="H1935">
        <v>5</v>
      </c>
      <c r="I1935" t="s">
        <v>17</v>
      </c>
      <c r="J1935">
        <v>1</v>
      </c>
      <c r="K1935">
        <v>6.2518399999999996</v>
      </c>
      <c r="L1935">
        <v>-75.563590000000005</v>
      </c>
    </row>
    <row r="1936" spans="1:12" x14ac:dyDescent="0.25">
      <c r="A1936" t="s">
        <v>28</v>
      </c>
      <c r="B1936" t="s">
        <v>29</v>
      </c>
      <c r="C1936">
        <v>647800</v>
      </c>
      <c r="D1936">
        <v>32700</v>
      </c>
      <c r="E1936" t="s">
        <v>706</v>
      </c>
      <c r="F1936" t="s">
        <v>35</v>
      </c>
      <c r="G1936" t="s">
        <v>31</v>
      </c>
      <c r="H1936">
        <v>4</v>
      </c>
      <c r="I1936" t="s">
        <v>17</v>
      </c>
      <c r="J1936">
        <v>1</v>
      </c>
      <c r="K1936">
        <v>3.4372199999999999</v>
      </c>
      <c r="L1936">
        <v>-76.522499999999994</v>
      </c>
    </row>
    <row r="1937" spans="1:12" x14ac:dyDescent="0.25">
      <c r="A1937" t="s">
        <v>94</v>
      </c>
      <c r="B1937" t="s">
        <v>29</v>
      </c>
      <c r="C1937">
        <v>413700</v>
      </c>
      <c r="D1937">
        <v>20200</v>
      </c>
      <c r="E1937" t="s">
        <v>546</v>
      </c>
      <c r="F1937" t="s">
        <v>26</v>
      </c>
      <c r="G1937" t="s">
        <v>16</v>
      </c>
      <c r="H1937">
        <v>5</v>
      </c>
      <c r="I1937" t="s">
        <v>38</v>
      </c>
      <c r="J1937">
        <v>1</v>
      </c>
      <c r="K1937">
        <v>4.6097099999999998</v>
      </c>
      <c r="L1937">
        <v>-74.08175</v>
      </c>
    </row>
    <row r="1938" spans="1:12" x14ac:dyDescent="0.25">
      <c r="A1938" t="s">
        <v>18</v>
      </c>
      <c r="B1938" t="s">
        <v>19</v>
      </c>
      <c r="C1938">
        <v>334300</v>
      </c>
      <c r="D1938">
        <v>18200</v>
      </c>
      <c r="E1938" t="s">
        <v>1070</v>
      </c>
      <c r="F1938" t="s">
        <v>93</v>
      </c>
      <c r="G1938" t="s">
        <v>60</v>
      </c>
      <c r="H1938">
        <v>5</v>
      </c>
      <c r="I1938" t="s">
        <v>17</v>
      </c>
      <c r="J1938">
        <v>1</v>
      </c>
      <c r="K1938">
        <v>4.8133299999999997</v>
      </c>
      <c r="L1938">
        <v>-75.696110000000004</v>
      </c>
    </row>
    <row r="1939" spans="1:12" x14ac:dyDescent="0.25">
      <c r="A1939" t="s">
        <v>98</v>
      </c>
      <c r="B1939" t="s">
        <v>19</v>
      </c>
      <c r="C1939">
        <v>599700</v>
      </c>
      <c r="D1939">
        <v>30100</v>
      </c>
      <c r="E1939" t="s">
        <v>1071</v>
      </c>
      <c r="F1939" t="s">
        <v>43</v>
      </c>
      <c r="G1939" t="s">
        <v>16</v>
      </c>
      <c r="H1939">
        <v>1</v>
      </c>
      <c r="I1939" t="s">
        <v>32</v>
      </c>
      <c r="J1939">
        <v>1</v>
      </c>
      <c r="K1939">
        <v>4.6097099999999998</v>
      </c>
      <c r="L1939">
        <v>-74.08175</v>
      </c>
    </row>
    <row r="1940" spans="1:12" x14ac:dyDescent="0.25">
      <c r="A1940" t="s">
        <v>67</v>
      </c>
      <c r="B1940" t="s">
        <v>62</v>
      </c>
      <c r="C1940">
        <v>51500</v>
      </c>
      <c r="D1940">
        <v>900</v>
      </c>
      <c r="E1940" t="s">
        <v>1040</v>
      </c>
      <c r="F1940" t="s">
        <v>96</v>
      </c>
      <c r="G1940" t="s">
        <v>91</v>
      </c>
      <c r="H1940">
        <v>4</v>
      </c>
      <c r="I1940" t="s">
        <v>32</v>
      </c>
      <c r="J1940">
        <v>1</v>
      </c>
      <c r="K1940">
        <v>10.968540000000001</v>
      </c>
      <c r="L1940">
        <v>-74.781319999999994</v>
      </c>
    </row>
    <row r="1941" spans="1:12" x14ac:dyDescent="0.25">
      <c r="A1941" t="s">
        <v>103</v>
      </c>
      <c r="B1941" t="s">
        <v>13</v>
      </c>
      <c r="C1941">
        <v>264600</v>
      </c>
      <c r="D1941">
        <v>14300</v>
      </c>
      <c r="E1941" t="s">
        <v>721</v>
      </c>
      <c r="F1941" t="s">
        <v>54</v>
      </c>
      <c r="G1941" t="s">
        <v>16</v>
      </c>
      <c r="H1941">
        <v>5</v>
      </c>
      <c r="I1941" t="s">
        <v>32</v>
      </c>
      <c r="J1941">
        <v>1</v>
      </c>
      <c r="K1941">
        <v>4.6097099999999998</v>
      </c>
      <c r="L1941">
        <v>-74.08175</v>
      </c>
    </row>
    <row r="1942" spans="1:12" x14ac:dyDescent="0.25">
      <c r="A1942" t="s">
        <v>214</v>
      </c>
      <c r="B1942" t="s">
        <v>19</v>
      </c>
      <c r="C1942">
        <v>174200</v>
      </c>
      <c r="D1942">
        <v>7500</v>
      </c>
      <c r="E1942" t="s">
        <v>1033</v>
      </c>
      <c r="F1942" t="s">
        <v>26</v>
      </c>
      <c r="G1942" t="s">
        <v>16</v>
      </c>
      <c r="H1942">
        <v>5</v>
      </c>
      <c r="I1942" t="s">
        <v>17</v>
      </c>
      <c r="J1942">
        <v>6</v>
      </c>
      <c r="K1942">
        <v>4.6097099999999998</v>
      </c>
      <c r="L1942">
        <v>-74.08175</v>
      </c>
    </row>
    <row r="1943" spans="1:12" x14ac:dyDescent="0.25">
      <c r="A1943" t="s">
        <v>158</v>
      </c>
      <c r="B1943" t="s">
        <v>62</v>
      </c>
      <c r="C1943">
        <v>61700</v>
      </c>
      <c r="D1943">
        <v>1500</v>
      </c>
      <c r="E1943" t="s">
        <v>1072</v>
      </c>
      <c r="F1943" t="s">
        <v>160</v>
      </c>
      <c r="G1943" t="s">
        <v>16</v>
      </c>
      <c r="H1943">
        <v>3</v>
      </c>
      <c r="I1943" t="s">
        <v>17</v>
      </c>
      <c r="J1943">
        <v>4</v>
      </c>
      <c r="K1943">
        <v>4.6097099999999998</v>
      </c>
      <c r="L1943">
        <v>-74.08175</v>
      </c>
    </row>
    <row r="1944" spans="1:12" x14ac:dyDescent="0.25">
      <c r="A1944" t="s">
        <v>84</v>
      </c>
      <c r="B1944" t="s">
        <v>58</v>
      </c>
      <c r="C1944">
        <v>110300</v>
      </c>
      <c r="D1944">
        <v>6300</v>
      </c>
      <c r="E1944" t="s">
        <v>998</v>
      </c>
      <c r="F1944" t="s">
        <v>47</v>
      </c>
      <c r="G1944" t="s">
        <v>16</v>
      </c>
      <c r="H1944">
        <v>5</v>
      </c>
      <c r="I1944" t="s">
        <v>17</v>
      </c>
      <c r="J1944">
        <v>1</v>
      </c>
      <c r="K1944">
        <v>4.6097099999999998</v>
      </c>
      <c r="L1944">
        <v>-74.08175</v>
      </c>
    </row>
    <row r="1945" spans="1:12" x14ac:dyDescent="0.25">
      <c r="A1945" t="s">
        <v>23</v>
      </c>
      <c r="B1945" t="s">
        <v>24</v>
      </c>
      <c r="C1945">
        <v>228400</v>
      </c>
      <c r="D1945">
        <v>12700</v>
      </c>
      <c r="E1945" t="s">
        <v>1073</v>
      </c>
      <c r="F1945" t="s">
        <v>76</v>
      </c>
      <c r="G1945" t="s">
        <v>16</v>
      </c>
      <c r="H1945">
        <v>4</v>
      </c>
      <c r="I1945" t="s">
        <v>38</v>
      </c>
      <c r="J1945">
        <v>1</v>
      </c>
      <c r="K1945">
        <v>4.6097099999999998</v>
      </c>
      <c r="L1945">
        <v>-74.08175</v>
      </c>
    </row>
    <row r="1946" spans="1:12" x14ac:dyDescent="0.25">
      <c r="A1946" t="s">
        <v>82</v>
      </c>
      <c r="B1946" t="s">
        <v>58</v>
      </c>
      <c r="C1946">
        <v>50200</v>
      </c>
      <c r="D1946">
        <v>900</v>
      </c>
      <c r="E1946" t="s">
        <v>1074</v>
      </c>
      <c r="F1946" t="s">
        <v>52</v>
      </c>
      <c r="G1946" t="s">
        <v>16</v>
      </c>
      <c r="H1946">
        <v>5</v>
      </c>
      <c r="I1946" t="s">
        <v>17</v>
      </c>
      <c r="J1946">
        <v>2</v>
      </c>
      <c r="K1946">
        <v>4.6097099999999998</v>
      </c>
      <c r="L1946">
        <v>-74.08175</v>
      </c>
    </row>
    <row r="1947" spans="1:12" x14ac:dyDescent="0.25">
      <c r="A1947" t="s">
        <v>36</v>
      </c>
      <c r="B1947" t="s">
        <v>24</v>
      </c>
      <c r="C1947">
        <v>25000</v>
      </c>
      <c r="D1947">
        <v>1700</v>
      </c>
      <c r="E1947" t="s">
        <v>775</v>
      </c>
      <c r="F1947" t="s">
        <v>35</v>
      </c>
      <c r="G1947" t="s">
        <v>22</v>
      </c>
      <c r="H1947">
        <v>3</v>
      </c>
      <c r="I1947" t="s">
        <v>17</v>
      </c>
      <c r="J1947">
        <v>3</v>
      </c>
      <c r="K1947">
        <v>6.2518399999999996</v>
      </c>
      <c r="L1947">
        <v>-75.563590000000005</v>
      </c>
    </row>
    <row r="1948" spans="1:12" x14ac:dyDescent="0.25">
      <c r="A1948" t="s">
        <v>171</v>
      </c>
      <c r="B1948" t="s">
        <v>19</v>
      </c>
      <c r="C1948">
        <v>230800</v>
      </c>
      <c r="D1948">
        <v>10500</v>
      </c>
      <c r="E1948" t="s">
        <v>740</v>
      </c>
      <c r="F1948" t="s">
        <v>47</v>
      </c>
      <c r="G1948" t="s">
        <v>16</v>
      </c>
      <c r="H1948">
        <v>4</v>
      </c>
      <c r="I1948" t="s">
        <v>17</v>
      </c>
      <c r="J1948">
        <v>2</v>
      </c>
      <c r="K1948">
        <v>4.6097099999999998</v>
      </c>
      <c r="L1948">
        <v>-74.08175</v>
      </c>
    </row>
    <row r="1949" spans="1:12" x14ac:dyDescent="0.25">
      <c r="A1949" t="s">
        <v>219</v>
      </c>
      <c r="B1949" t="s">
        <v>19</v>
      </c>
      <c r="C1949">
        <v>440600</v>
      </c>
      <c r="D1949">
        <v>21700</v>
      </c>
      <c r="E1949" t="s">
        <v>1027</v>
      </c>
      <c r="F1949" t="s">
        <v>130</v>
      </c>
      <c r="G1949" t="s">
        <v>22</v>
      </c>
      <c r="H1949">
        <v>4</v>
      </c>
      <c r="I1949" t="s">
        <v>17</v>
      </c>
      <c r="J1949">
        <v>7</v>
      </c>
      <c r="K1949">
        <v>6.2518399999999996</v>
      </c>
      <c r="L1949">
        <v>-75.563590000000005</v>
      </c>
    </row>
    <row r="1950" spans="1:12" x14ac:dyDescent="0.25">
      <c r="A1950" t="s">
        <v>148</v>
      </c>
      <c r="B1950" t="s">
        <v>13</v>
      </c>
      <c r="C1950">
        <v>2195800</v>
      </c>
      <c r="D1950">
        <v>115100</v>
      </c>
      <c r="E1950" t="s">
        <v>119</v>
      </c>
      <c r="F1950" t="s">
        <v>47</v>
      </c>
      <c r="G1950" t="s">
        <v>31</v>
      </c>
      <c r="H1950">
        <v>3</v>
      </c>
      <c r="I1950" t="s">
        <v>17</v>
      </c>
      <c r="J1950">
        <v>12</v>
      </c>
      <c r="K1950">
        <v>3.4372199999999999</v>
      </c>
      <c r="L1950">
        <v>-76.522499999999994</v>
      </c>
    </row>
    <row r="1951" spans="1:12" x14ac:dyDescent="0.25">
      <c r="A1951" t="s">
        <v>98</v>
      </c>
      <c r="B1951" t="s">
        <v>19</v>
      </c>
      <c r="C1951">
        <v>628100</v>
      </c>
      <c r="D1951">
        <v>31600</v>
      </c>
      <c r="E1951" t="s">
        <v>709</v>
      </c>
      <c r="F1951" t="s">
        <v>88</v>
      </c>
      <c r="G1951" t="s">
        <v>22</v>
      </c>
      <c r="H1951">
        <v>5</v>
      </c>
      <c r="I1951" t="s">
        <v>17</v>
      </c>
      <c r="J1951">
        <v>4</v>
      </c>
      <c r="K1951">
        <v>6.2518399999999996</v>
      </c>
      <c r="L1951">
        <v>-75.563590000000005</v>
      </c>
    </row>
    <row r="1952" spans="1:12" x14ac:dyDescent="0.25">
      <c r="A1952" t="s">
        <v>78</v>
      </c>
      <c r="B1952" t="s">
        <v>19</v>
      </c>
      <c r="C1952">
        <v>262600</v>
      </c>
      <c r="D1952">
        <v>14700</v>
      </c>
      <c r="E1952" t="s">
        <v>499</v>
      </c>
      <c r="F1952" t="s">
        <v>47</v>
      </c>
      <c r="G1952" t="s">
        <v>31</v>
      </c>
      <c r="H1952">
        <v>5</v>
      </c>
      <c r="I1952" t="s">
        <v>17</v>
      </c>
      <c r="J1952">
        <v>2</v>
      </c>
      <c r="K1952">
        <v>3.4372199999999999</v>
      </c>
      <c r="L1952">
        <v>-76.522499999999994</v>
      </c>
    </row>
    <row r="1953" spans="1:12" x14ac:dyDescent="0.25">
      <c r="A1953" t="s">
        <v>12</v>
      </c>
      <c r="B1953" t="s">
        <v>13</v>
      </c>
      <c r="C1953">
        <v>191200</v>
      </c>
      <c r="D1953">
        <v>10600</v>
      </c>
      <c r="E1953" t="s">
        <v>1024</v>
      </c>
      <c r="F1953" t="s">
        <v>54</v>
      </c>
      <c r="G1953" t="s">
        <v>16</v>
      </c>
      <c r="H1953">
        <v>3</v>
      </c>
      <c r="I1953" t="s">
        <v>32</v>
      </c>
      <c r="J1953">
        <v>1</v>
      </c>
      <c r="K1953">
        <v>4.6097099999999998</v>
      </c>
      <c r="L1953">
        <v>-74.08175</v>
      </c>
    </row>
    <row r="1954" spans="1:12" x14ac:dyDescent="0.25">
      <c r="A1954" t="s">
        <v>266</v>
      </c>
      <c r="B1954" t="s">
        <v>13</v>
      </c>
      <c r="C1954">
        <v>1788000</v>
      </c>
      <c r="D1954">
        <v>95400</v>
      </c>
      <c r="E1954" t="s">
        <v>649</v>
      </c>
      <c r="F1954" t="s">
        <v>47</v>
      </c>
      <c r="G1954" t="s">
        <v>22</v>
      </c>
      <c r="H1954">
        <v>5</v>
      </c>
      <c r="I1954" t="s">
        <v>17</v>
      </c>
      <c r="J1954">
        <v>1</v>
      </c>
      <c r="K1954">
        <v>6.2518399999999996</v>
      </c>
      <c r="L1954">
        <v>-75.563590000000005</v>
      </c>
    </row>
    <row r="1955" spans="1:12" x14ac:dyDescent="0.25">
      <c r="A1955" t="s">
        <v>61</v>
      </c>
      <c r="B1955" t="s">
        <v>62</v>
      </c>
      <c r="C1955">
        <v>641300</v>
      </c>
      <c r="D1955">
        <v>32300</v>
      </c>
      <c r="E1955" t="s">
        <v>1075</v>
      </c>
      <c r="F1955" t="s">
        <v>35</v>
      </c>
      <c r="G1955" t="s">
        <v>16</v>
      </c>
      <c r="H1955">
        <v>5</v>
      </c>
      <c r="I1955" t="s">
        <v>32</v>
      </c>
      <c r="J1955">
        <v>1</v>
      </c>
      <c r="K1955">
        <v>4.6097099999999998</v>
      </c>
      <c r="L1955">
        <v>-74.08175</v>
      </c>
    </row>
    <row r="1956" spans="1:12" x14ac:dyDescent="0.25">
      <c r="A1956" t="s">
        <v>105</v>
      </c>
      <c r="B1956" t="s">
        <v>19</v>
      </c>
      <c r="C1956">
        <v>278200</v>
      </c>
      <c r="D1956">
        <v>15200</v>
      </c>
      <c r="E1956" t="s">
        <v>622</v>
      </c>
      <c r="F1956" t="s">
        <v>35</v>
      </c>
      <c r="G1956" t="s">
        <v>16</v>
      </c>
      <c r="H1956">
        <v>1</v>
      </c>
      <c r="I1956" t="s">
        <v>17</v>
      </c>
      <c r="J1956">
        <v>1</v>
      </c>
      <c r="K1956">
        <v>4.6097099999999998</v>
      </c>
      <c r="L1956">
        <v>-74.08175</v>
      </c>
    </row>
    <row r="1957" spans="1:12" x14ac:dyDescent="0.25">
      <c r="A1957" t="s">
        <v>297</v>
      </c>
      <c r="B1957" t="s">
        <v>86</v>
      </c>
      <c r="C1957">
        <v>52100</v>
      </c>
      <c r="D1957">
        <v>3300</v>
      </c>
      <c r="E1957" t="s">
        <v>42</v>
      </c>
      <c r="F1957" t="s">
        <v>21</v>
      </c>
      <c r="G1957" t="s">
        <v>91</v>
      </c>
      <c r="H1957">
        <v>5</v>
      </c>
      <c r="I1957" t="s">
        <v>17</v>
      </c>
      <c r="J1957">
        <v>6</v>
      </c>
      <c r="K1957">
        <v>10.968540000000001</v>
      </c>
      <c r="L1957">
        <v>-74.781319999999994</v>
      </c>
    </row>
    <row r="1958" spans="1:12" x14ac:dyDescent="0.25">
      <c r="A1958" t="s">
        <v>74</v>
      </c>
      <c r="B1958" t="s">
        <v>62</v>
      </c>
      <c r="C1958">
        <v>44800</v>
      </c>
      <c r="D1958">
        <v>10300</v>
      </c>
      <c r="E1958" t="s">
        <v>610</v>
      </c>
      <c r="F1958" t="s">
        <v>54</v>
      </c>
      <c r="G1958" t="s">
        <v>44</v>
      </c>
      <c r="H1958">
        <v>4</v>
      </c>
      <c r="I1958" t="s">
        <v>146</v>
      </c>
      <c r="J1958">
        <v>1</v>
      </c>
      <c r="K1958">
        <v>11.240790000000001</v>
      </c>
      <c r="L1958">
        <v>-74.199039999999997</v>
      </c>
    </row>
    <row r="1959" spans="1:12" x14ac:dyDescent="0.25">
      <c r="A1959" t="s">
        <v>148</v>
      </c>
      <c r="B1959" t="s">
        <v>13</v>
      </c>
      <c r="C1959">
        <v>1828600</v>
      </c>
      <c r="D1959">
        <v>97600</v>
      </c>
      <c r="E1959" t="s">
        <v>1076</v>
      </c>
      <c r="F1959" t="s">
        <v>47</v>
      </c>
      <c r="G1959" t="s">
        <v>22</v>
      </c>
      <c r="H1959">
        <v>5</v>
      </c>
      <c r="I1959" t="s">
        <v>38</v>
      </c>
      <c r="J1959">
        <v>1</v>
      </c>
      <c r="K1959">
        <v>6.2518399999999996</v>
      </c>
      <c r="L1959">
        <v>-75.563590000000005</v>
      </c>
    </row>
    <row r="1960" spans="1:12" x14ac:dyDescent="0.25">
      <c r="A1960" t="s">
        <v>127</v>
      </c>
      <c r="B1960" t="s">
        <v>13</v>
      </c>
      <c r="C1960">
        <v>1500100</v>
      </c>
      <c r="D1960">
        <v>82200</v>
      </c>
      <c r="E1960" t="s">
        <v>1077</v>
      </c>
      <c r="F1960" t="s">
        <v>15</v>
      </c>
      <c r="G1960" t="s">
        <v>16</v>
      </c>
      <c r="H1960">
        <v>5</v>
      </c>
      <c r="I1960" t="s">
        <v>38</v>
      </c>
      <c r="J1960">
        <v>1</v>
      </c>
      <c r="K1960">
        <v>4.6097099999999998</v>
      </c>
      <c r="L1960">
        <v>-74.08175</v>
      </c>
    </row>
    <row r="1961" spans="1:12" x14ac:dyDescent="0.25">
      <c r="A1961" t="s">
        <v>122</v>
      </c>
      <c r="B1961" t="s">
        <v>29</v>
      </c>
      <c r="C1961">
        <v>705400</v>
      </c>
      <c r="D1961">
        <v>35700</v>
      </c>
      <c r="E1961" t="s">
        <v>576</v>
      </c>
      <c r="F1961" t="s">
        <v>26</v>
      </c>
      <c r="G1961" t="s">
        <v>60</v>
      </c>
      <c r="H1961">
        <v>5</v>
      </c>
      <c r="I1961" t="s">
        <v>17</v>
      </c>
      <c r="J1961">
        <v>8</v>
      </c>
      <c r="K1961">
        <v>4.8133299999999997</v>
      </c>
      <c r="L1961">
        <v>-75.696110000000004</v>
      </c>
    </row>
    <row r="1962" spans="1:12" x14ac:dyDescent="0.25">
      <c r="A1962" t="s">
        <v>67</v>
      </c>
      <c r="B1962" t="s">
        <v>62</v>
      </c>
      <c r="C1962">
        <v>51300</v>
      </c>
      <c r="D1962">
        <v>3400</v>
      </c>
      <c r="E1962" t="s">
        <v>244</v>
      </c>
      <c r="F1962" t="s">
        <v>43</v>
      </c>
      <c r="G1962" t="s">
        <v>31</v>
      </c>
      <c r="H1962">
        <v>5</v>
      </c>
      <c r="I1962" t="s">
        <v>17</v>
      </c>
      <c r="J1962">
        <v>3</v>
      </c>
      <c r="K1962">
        <v>3.4372199999999999</v>
      </c>
      <c r="L1962">
        <v>-76.522499999999994</v>
      </c>
    </row>
    <row r="1963" spans="1:12" x14ac:dyDescent="0.25">
      <c r="A1963" t="s">
        <v>80</v>
      </c>
      <c r="B1963" t="s">
        <v>65</v>
      </c>
      <c r="C1963">
        <v>32500</v>
      </c>
      <c r="D1963">
        <v>2400</v>
      </c>
      <c r="E1963" t="s">
        <v>169</v>
      </c>
      <c r="F1963" t="s">
        <v>54</v>
      </c>
      <c r="G1963" t="s">
        <v>91</v>
      </c>
      <c r="H1963">
        <v>5</v>
      </c>
      <c r="I1963" t="s">
        <v>17</v>
      </c>
      <c r="J1963">
        <v>2</v>
      </c>
      <c r="K1963">
        <v>10.968540000000001</v>
      </c>
      <c r="L1963">
        <v>-74.781319999999994</v>
      </c>
    </row>
    <row r="1964" spans="1:12" x14ac:dyDescent="0.25">
      <c r="A1964" t="s">
        <v>105</v>
      </c>
      <c r="B1964" t="s">
        <v>19</v>
      </c>
      <c r="C1964">
        <v>285500</v>
      </c>
      <c r="D1964">
        <v>13400</v>
      </c>
      <c r="E1964" t="s">
        <v>1059</v>
      </c>
      <c r="F1964" t="s">
        <v>43</v>
      </c>
      <c r="G1964" t="s">
        <v>22</v>
      </c>
      <c r="H1964">
        <v>5</v>
      </c>
      <c r="I1964" t="s">
        <v>17</v>
      </c>
      <c r="J1964">
        <v>1</v>
      </c>
      <c r="K1964">
        <v>6.2518399999999996</v>
      </c>
      <c r="L1964">
        <v>-75.563590000000005</v>
      </c>
    </row>
    <row r="1965" spans="1:12" x14ac:dyDescent="0.25">
      <c r="A1965" t="s">
        <v>48</v>
      </c>
      <c r="B1965" t="s">
        <v>24</v>
      </c>
      <c r="C1965">
        <v>57500</v>
      </c>
      <c r="D1965">
        <v>1300</v>
      </c>
      <c r="E1965" t="s">
        <v>323</v>
      </c>
      <c r="F1965" t="s">
        <v>21</v>
      </c>
      <c r="G1965" t="s">
        <v>31</v>
      </c>
      <c r="H1965">
        <v>1</v>
      </c>
      <c r="I1965" t="s">
        <v>17</v>
      </c>
      <c r="J1965">
        <v>7</v>
      </c>
      <c r="K1965">
        <v>3.4372199999999999</v>
      </c>
      <c r="L1965">
        <v>-76.522499999999994</v>
      </c>
    </row>
    <row r="1966" spans="1:12" x14ac:dyDescent="0.25">
      <c r="A1966" t="s">
        <v>28</v>
      </c>
      <c r="B1966" t="s">
        <v>29</v>
      </c>
      <c r="C1966">
        <v>523400</v>
      </c>
      <c r="D1966">
        <v>28100</v>
      </c>
      <c r="E1966" t="s">
        <v>1078</v>
      </c>
      <c r="F1966" t="s">
        <v>15</v>
      </c>
      <c r="G1966" t="s">
        <v>27</v>
      </c>
      <c r="H1966">
        <v>4</v>
      </c>
      <c r="I1966" t="s">
        <v>17</v>
      </c>
      <c r="J1966">
        <v>1</v>
      </c>
      <c r="K1966">
        <v>10.39972</v>
      </c>
      <c r="L1966">
        <v>-75.514439999999993</v>
      </c>
    </row>
    <row r="1967" spans="1:12" x14ac:dyDescent="0.25">
      <c r="A1967" t="s">
        <v>57</v>
      </c>
      <c r="B1967" t="s">
        <v>58</v>
      </c>
      <c r="C1967">
        <v>85600</v>
      </c>
      <c r="D1967">
        <v>4800</v>
      </c>
      <c r="E1967" t="s">
        <v>25</v>
      </c>
      <c r="F1967" t="s">
        <v>130</v>
      </c>
      <c r="G1967" t="s">
        <v>22</v>
      </c>
      <c r="H1967">
        <v>4</v>
      </c>
      <c r="I1967" t="s">
        <v>17</v>
      </c>
      <c r="J1967">
        <v>4</v>
      </c>
      <c r="K1967">
        <v>6.2518399999999996</v>
      </c>
      <c r="L1967">
        <v>-75.563590000000005</v>
      </c>
    </row>
    <row r="1968" spans="1:12" x14ac:dyDescent="0.25">
      <c r="A1968" t="s">
        <v>113</v>
      </c>
      <c r="B1968" t="s">
        <v>24</v>
      </c>
      <c r="C1968">
        <v>19800</v>
      </c>
      <c r="D1968">
        <v>0</v>
      </c>
      <c r="E1968" t="s">
        <v>1079</v>
      </c>
      <c r="F1968" t="s">
        <v>54</v>
      </c>
      <c r="G1968" t="s">
        <v>91</v>
      </c>
      <c r="H1968">
        <v>3</v>
      </c>
      <c r="I1968" t="s">
        <v>38</v>
      </c>
      <c r="J1968">
        <v>1</v>
      </c>
      <c r="K1968">
        <v>10.968540000000001</v>
      </c>
      <c r="L1968">
        <v>-74.781319999999994</v>
      </c>
    </row>
    <row r="1969" spans="1:12" x14ac:dyDescent="0.25">
      <c r="A1969" t="s">
        <v>82</v>
      </c>
      <c r="B1969" t="s">
        <v>58</v>
      </c>
      <c r="C1969">
        <v>36100</v>
      </c>
      <c r="D1969">
        <v>2300</v>
      </c>
      <c r="E1969" t="s">
        <v>1028</v>
      </c>
      <c r="F1969" t="s">
        <v>35</v>
      </c>
      <c r="G1969" t="s">
        <v>31</v>
      </c>
      <c r="H1969">
        <v>3</v>
      </c>
      <c r="I1969" t="s">
        <v>17</v>
      </c>
      <c r="J1969">
        <v>4</v>
      </c>
      <c r="K1969">
        <v>3.4372199999999999</v>
      </c>
      <c r="L1969">
        <v>-76.522499999999994</v>
      </c>
    </row>
    <row r="1970" spans="1:12" x14ac:dyDescent="0.25">
      <c r="A1970" t="s">
        <v>124</v>
      </c>
      <c r="B1970" t="s">
        <v>19</v>
      </c>
      <c r="C1970">
        <v>748500</v>
      </c>
      <c r="D1970">
        <v>38000</v>
      </c>
      <c r="E1970" t="s">
        <v>132</v>
      </c>
      <c r="F1970" t="s">
        <v>47</v>
      </c>
      <c r="G1970" t="s">
        <v>44</v>
      </c>
      <c r="H1970">
        <v>4</v>
      </c>
      <c r="I1970" t="s">
        <v>32</v>
      </c>
      <c r="J1970">
        <v>1</v>
      </c>
      <c r="K1970">
        <v>11.240790000000001</v>
      </c>
      <c r="L1970">
        <v>-74.199039999999997</v>
      </c>
    </row>
    <row r="1971" spans="1:12" x14ac:dyDescent="0.25">
      <c r="A1971" t="s">
        <v>297</v>
      </c>
      <c r="B1971" t="s">
        <v>86</v>
      </c>
      <c r="C1971">
        <v>53900</v>
      </c>
      <c r="D1971">
        <v>1100</v>
      </c>
      <c r="E1971" t="s">
        <v>1042</v>
      </c>
      <c r="F1971" t="s">
        <v>43</v>
      </c>
      <c r="G1971" t="s">
        <v>153</v>
      </c>
      <c r="H1971">
        <v>5</v>
      </c>
      <c r="I1971" t="s">
        <v>32</v>
      </c>
      <c r="J1971">
        <v>1</v>
      </c>
      <c r="K1971">
        <v>2.9272999999999998</v>
      </c>
      <c r="L1971">
        <v>-75.281890000000004</v>
      </c>
    </row>
    <row r="1972" spans="1:12" x14ac:dyDescent="0.25">
      <c r="A1972" t="s">
        <v>144</v>
      </c>
      <c r="B1972" t="s">
        <v>65</v>
      </c>
      <c r="C1972">
        <v>47500</v>
      </c>
      <c r="D1972">
        <v>2900</v>
      </c>
      <c r="E1972" t="s">
        <v>1019</v>
      </c>
      <c r="F1972" t="s">
        <v>54</v>
      </c>
      <c r="G1972" t="s">
        <v>16</v>
      </c>
      <c r="H1972">
        <v>5</v>
      </c>
      <c r="I1972" t="s">
        <v>17</v>
      </c>
      <c r="J1972">
        <v>4</v>
      </c>
      <c r="K1972">
        <v>4.6097099999999998</v>
      </c>
      <c r="L1972">
        <v>-74.08175</v>
      </c>
    </row>
    <row r="1973" spans="1:12" x14ac:dyDescent="0.25">
      <c r="A1973" t="s">
        <v>80</v>
      </c>
      <c r="B1973" t="s">
        <v>65</v>
      </c>
      <c r="C1973">
        <v>26500</v>
      </c>
      <c r="D1973">
        <v>0</v>
      </c>
      <c r="E1973" t="s">
        <v>1080</v>
      </c>
      <c r="F1973" t="s">
        <v>52</v>
      </c>
      <c r="G1973" t="s">
        <v>31</v>
      </c>
      <c r="H1973">
        <v>1</v>
      </c>
      <c r="I1973" t="s">
        <v>17</v>
      </c>
      <c r="J1973">
        <v>2</v>
      </c>
      <c r="K1973">
        <v>3.4372199999999999</v>
      </c>
      <c r="L1973">
        <v>-76.522499999999994</v>
      </c>
    </row>
    <row r="1974" spans="1:12" x14ac:dyDescent="0.25">
      <c r="A1974" t="s">
        <v>144</v>
      </c>
      <c r="B1974" t="s">
        <v>65</v>
      </c>
      <c r="C1974">
        <v>54100</v>
      </c>
      <c r="D1974">
        <v>3100</v>
      </c>
      <c r="E1974" t="s">
        <v>887</v>
      </c>
      <c r="F1974" t="s">
        <v>43</v>
      </c>
      <c r="G1974" t="s">
        <v>31</v>
      </c>
      <c r="H1974">
        <v>1</v>
      </c>
      <c r="I1974" t="s">
        <v>17</v>
      </c>
      <c r="J1974">
        <v>1</v>
      </c>
      <c r="K1974">
        <v>3.4372199999999999</v>
      </c>
      <c r="L1974">
        <v>-76.522499999999994</v>
      </c>
    </row>
    <row r="1975" spans="1:12" x14ac:dyDescent="0.25">
      <c r="A1975" t="s">
        <v>50</v>
      </c>
      <c r="B1975" t="s">
        <v>29</v>
      </c>
      <c r="C1975">
        <v>2232900</v>
      </c>
      <c r="D1975">
        <v>117100</v>
      </c>
      <c r="E1975" t="s">
        <v>1031</v>
      </c>
      <c r="F1975" t="s">
        <v>54</v>
      </c>
      <c r="G1975" t="s">
        <v>22</v>
      </c>
      <c r="H1975">
        <v>5</v>
      </c>
      <c r="I1975" t="s">
        <v>17</v>
      </c>
      <c r="J1975">
        <v>1</v>
      </c>
      <c r="K1975">
        <v>6.2518399999999996</v>
      </c>
      <c r="L1975">
        <v>-75.563590000000005</v>
      </c>
    </row>
    <row r="1976" spans="1:12" x14ac:dyDescent="0.25">
      <c r="A1976" t="s">
        <v>122</v>
      </c>
      <c r="B1976" t="s">
        <v>29</v>
      </c>
      <c r="C1976">
        <v>737800</v>
      </c>
      <c r="D1976">
        <v>39800</v>
      </c>
      <c r="E1976" t="s">
        <v>40</v>
      </c>
      <c r="F1976" t="s">
        <v>15</v>
      </c>
      <c r="G1976" t="s">
        <v>27</v>
      </c>
      <c r="H1976">
        <v>5</v>
      </c>
      <c r="I1976" t="s">
        <v>17</v>
      </c>
      <c r="J1976">
        <v>1</v>
      </c>
      <c r="K1976">
        <v>10.39972</v>
      </c>
      <c r="L1976">
        <v>-75.514439999999993</v>
      </c>
    </row>
    <row r="1977" spans="1:12" x14ac:dyDescent="0.25">
      <c r="A1977" t="s">
        <v>89</v>
      </c>
      <c r="B1977" t="s">
        <v>62</v>
      </c>
      <c r="C1977">
        <v>12400</v>
      </c>
      <c r="D1977">
        <v>900</v>
      </c>
      <c r="E1977" t="s">
        <v>1038</v>
      </c>
      <c r="F1977" t="s">
        <v>21</v>
      </c>
      <c r="G1977" t="s">
        <v>385</v>
      </c>
      <c r="H1977">
        <v>5</v>
      </c>
      <c r="I1977" t="s">
        <v>32</v>
      </c>
      <c r="J1977">
        <v>1</v>
      </c>
      <c r="K1977">
        <v>4.5793699999999999</v>
      </c>
      <c r="L1977">
        <v>-74.216819999999998</v>
      </c>
    </row>
    <row r="1978" spans="1:12" x14ac:dyDescent="0.25">
      <c r="A1978" t="s">
        <v>23</v>
      </c>
      <c r="B1978" t="s">
        <v>24</v>
      </c>
      <c r="C1978">
        <v>119900</v>
      </c>
      <c r="D1978">
        <v>6600</v>
      </c>
      <c r="E1978" t="s">
        <v>795</v>
      </c>
      <c r="F1978" t="s">
        <v>88</v>
      </c>
      <c r="G1978" t="s">
        <v>16</v>
      </c>
      <c r="H1978">
        <v>3</v>
      </c>
      <c r="I1978" t="s">
        <v>17</v>
      </c>
      <c r="J1978">
        <v>1</v>
      </c>
      <c r="K1978">
        <v>4.6097099999999998</v>
      </c>
      <c r="L1978">
        <v>-74.08175</v>
      </c>
    </row>
    <row r="1979" spans="1:12" x14ac:dyDescent="0.25">
      <c r="A1979" t="s">
        <v>70</v>
      </c>
      <c r="B1979" t="s">
        <v>13</v>
      </c>
      <c r="C1979">
        <v>2275300</v>
      </c>
      <c r="D1979">
        <v>119300</v>
      </c>
      <c r="E1979" t="s">
        <v>1081</v>
      </c>
      <c r="F1979" t="s">
        <v>93</v>
      </c>
      <c r="G1979" t="s">
        <v>31</v>
      </c>
      <c r="H1979">
        <v>4</v>
      </c>
      <c r="I1979" t="s">
        <v>17</v>
      </c>
      <c r="J1979">
        <v>1</v>
      </c>
      <c r="K1979">
        <v>3.4372199999999999</v>
      </c>
      <c r="L1979">
        <v>-76.522499999999994</v>
      </c>
    </row>
    <row r="1980" spans="1:12" x14ac:dyDescent="0.25">
      <c r="A1980" t="s">
        <v>94</v>
      </c>
      <c r="B1980" t="s">
        <v>29</v>
      </c>
      <c r="C1980">
        <v>918700</v>
      </c>
      <c r="D1980">
        <v>47100</v>
      </c>
      <c r="E1980" t="s">
        <v>574</v>
      </c>
      <c r="F1980" t="s">
        <v>160</v>
      </c>
      <c r="G1980" t="s">
        <v>16</v>
      </c>
      <c r="H1980">
        <v>5</v>
      </c>
      <c r="I1980" t="s">
        <v>32</v>
      </c>
      <c r="J1980">
        <v>1</v>
      </c>
      <c r="K1980">
        <v>4.6097099999999998</v>
      </c>
      <c r="L1980">
        <v>-74.08175</v>
      </c>
    </row>
    <row r="1981" spans="1:12" x14ac:dyDescent="0.25">
      <c r="A1981" t="s">
        <v>82</v>
      </c>
      <c r="B1981" t="s">
        <v>58</v>
      </c>
      <c r="C1981">
        <v>40400</v>
      </c>
      <c r="D1981">
        <v>0</v>
      </c>
      <c r="E1981" t="s">
        <v>925</v>
      </c>
      <c r="F1981" t="s">
        <v>47</v>
      </c>
      <c r="G1981" t="s">
        <v>91</v>
      </c>
      <c r="H1981">
        <v>4</v>
      </c>
      <c r="I1981" t="s">
        <v>32</v>
      </c>
      <c r="J1981">
        <v>1</v>
      </c>
      <c r="K1981">
        <v>10.968540000000001</v>
      </c>
      <c r="L1981">
        <v>-74.781319999999994</v>
      </c>
    </row>
    <row r="1982" spans="1:12" x14ac:dyDescent="0.25">
      <c r="A1982" t="s">
        <v>113</v>
      </c>
      <c r="B1982" t="s">
        <v>24</v>
      </c>
      <c r="C1982">
        <v>16600</v>
      </c>
      <c r="D1982">
        <v>1100</v>
      </c>
      <c r="E1982" t="s">
        <v>1082</v>
      </c>
      <c r="F1982" t="s">
        <v>26</v>
      </c>
      <c r="G1982" t="s">
        <v>126</v>
      </c>
      <c r="H1982">
        <v>4</v>
      </c>
      <c r="I1982" t="s">
        <v>17</v>
      </c>
      <c r="J1982">
        <v>1</v>
      </c>
      <c r="K1982">
        <v>7.89391</v>
      </c>
      <c r="L1982">
        <v>-72.507819999999995</v>
      </c>
    </row>
    <row r="1983" spans="1:12" x14ac:dyDescent="0.25">
      <c r="A1983" t="s">
        <v>39</v>
      </c>
      <c r="B1983" t="s">
        <v>24</v>
      </c>
      <c r="C1983">
        <v>51700</v>
      </c>
      <c r="D1983">
        <v>900</v>
      </c>
      <c r="E1983" t="s">
        <v>112</v>
      </c>
      <c r="F1983" t="s">
        <v>47</v>
      </c>
      <c r="G1983" t="s">
        <v>16</v>
      </c>
      <c r="H1983">
        <v>3</v>
      </c>
      <c r="I1983" t="s">
        <v>32</v>
      </c>
      <c r="J1983">
        <v>1</v>
      </c>
      <c r="K1983">
        <v>4.6097099999999998</v>
      </c>
      <c r="L1983">
        <v>-74.08175</v>
      </c>
    </row>
    <row r="1984" spans="1:12" x14ac:dyDescent="0.25">
      <c r="A1984" t="s">
        <v>89</v>
      </c>
      <c r="B1984" t="s">
        <v>62</v>
      </c>
      <c r="C1984">
        <v>21900</v>
      </c>
      <c r="D1984">
        <v>1400</v>
      </c>
      <c r="E1984" t="s">
        <v>1061</v>
      </c>
      <c r="F1984" t="s">
        <v>93</v>
      </c>
      <c r="G1984" t="s">
        <v>22</v>
      </c>
      <c r="H1984">
        <v>5</v>
      </c>
      <c r="I1984" t="s">
        <v>32</v>
      </c>
      <c r="J1984">
        <v>1</v>
      </c>
      <c r="K1984">
        <v>6.2518399999999996</v>
      </c>
      <c r="L1984">
        <v>-75.563590000000005</v>
      </c>
    </row>
    <row r="1985" spans="1:12" x14ac:dyDescent="0.25">
      <c r="A1985" t="s">
        <v>148</v>
      </c>
      <c r="B1985" t="s">
        <v>13</v>
      </c>
      <c r="C1985">
        <v>1548600</v>
      </c>
      <c r="D1985">
        <v>80600</v>
      </c>
      <c r="E1985" t="s">
        <v>734</v>
      </c>
      <c r="F1985" t="s">
        <v>130</v>
      </c>
      <c r="G1985" t="s">
        <v>16</v>
      </c>
      <c r="H1985">
        <v>4</v>
      </c>
      <c r="I1985" t="s">
        <v>17</v>
      </c>
      <c r="J1985">
        <v>2</v>
      </c>
      <c r="K1985">
        <v>4.6097099999999998</v>
      </c>
      <c r="L1985">
        <v>-74.08175</v>
      </c>
    </row>
    <row r="1986" spans="1:12" x14ac:dyDescent="0.25">
      <c r="A1986" t="s">
        <v>184</v>
      </c>
      <c r="B1986" t="s">
        <v>86</v>
      </c>
      <c r="C1986">
        <v>436200</v>
      </c>
      <c r="D1986">
        <v>21400</v>
      </c>
      <c r="E1986" t="s">
        <v>551</v>
      </c>
      <c r="F1986" t="s">
        <v>21</v>
      </c>
      <c r="G1986" t="s">
        <v>16</v>
      </c>
      <c r="H1986">
        <v>1</v>
      </c>
      <c r="I1986" t="s">
        <v>17</v>
      </c>
      <c r="J1986">
        <v>7</v>
      </c>
      <c r="K1986">
        <v>4.6097099999999998</v>
      </c>
      <c r="L1986">
        <v>-74.08175</v>
      </c>
    </row>
    <row r="1987" spans="1:12" x14ac:dyDescent="0.25">
      <c r="A1987" t="s">
        <v>144</v>
      </c>
      <c r="B1987" t="s">
        <v>65</v>
      </c>
      <c r="C1987">
        <v>56500</v>
      </c>
      <c r="D1987">
        <v>1200</v>
      </c>
      <c r="E1987" t="s">
        <v>803</v>
      </c>
      <c r="F1987" t="s">
        <v>54</v>
      </c>
      <c r="G1987" t="s">
        <v>22</v>
      </c>
      <c r="H1987">
        <v>1</v>
      </c>
      <c r="I1987" t="s">
        <v>17</v>
      </c>
      <c r="J1987">
        <v>1</v>
      </c>
      <c r="K1987">
        <v>6.2518399999999996</v>
      </c>
      <c r="L1987">
        <v>-75.563590000000005</v>
      </c>
    </row>
    <row r="1988" spans="1:12" x14ac:dyDescent="0.25">
      <c r="A1988" t="s">
        <v>219</v>
      </c>
      <c r="B1988" t="s">
        <v>19</v>
      </c>
      <c r="C1988">
        <v>936200</v>
      </c>
      <c r="D1988">
        <v>58600</v>
      </c>
      <c r="E1988" t="s">
        <v>1083</v>
      </c>
      <c r="F1988" t="s">
        <v>54</v>
      </c>
      <c r="G1988" t="s">
        <v>126</v>
      </c>
      <c r="H1988">
        <v>1</v>
      </c>
      <c r="I1988" t="s">
        <v>17</v>
      </c>
      <c r="J1988">
        <v>3</v>
      </c>
      <c r="K1988">
        <v>7.89391</v>
      </c>
      <c r="L1988">
        <v>-72.507819999999995</v>
      </c>
    </row>
    <row r="1989" spans="1:12" x14ac:dyDescent="0.25">
      <c r="A1989" t="s">
        <v>94</v>
      </c>
      <c r="B1989" t="s">
        <v>29</v>
      </c>
      <c r="C1989">
        <v>991000</v>
      </c>
      <c r="D1989">
        <v>53200</v>
      </c>
      <c r="E1989" t="s">
        <v>1066</v>
      </c>
      <c r="F1989" t="s">
        <v>76</v>
      </c>
      <c r="G1989" t="s">
        <v>22</v>
      </c>
      <c r="H1989">
        <v>4</v>
      </c>
      <c r="I1989" t="s">
        <v>32</v>
      </c>
      <c r="J1989">
        <v>1</v>
      </c>
      <c r="K1989">
        <v>6.2518399999999996</v>
      </c>
      <c r="L1989">
        <v>-75.563590000000005</v>
      </c>
    </row>
    <row r="1990" spans="1:12" x14ac:dyDescent="0.25">
      <c r="A1990" t="s">
        <v>80</v>
      </c>
      <c r="B1990" t="s">
        <v>65</v>
      </c>
      <c r="C1990">
        <v>32300</v>
      </c>
      <c r="D1990">
        <v>7600</v>
      </c>
      <c r="E1990" t="s">
        <v>902</v>
      </c>
      <c r="F1990" t="s">
        <v>35</v>
      </c>
      <c r="G1990" t="s">
        <v>16</v>
      </c>
      <c r="H1990">
        <v>5</v>
      </c>
      <c r="I1990" t="s">
        <v>17</v>
      </c>
      <c r="J1990">
        <v>2</v>
      </c>
      <c r="K1990">
        <v>4.6097099999999998</v>
      </c>
      <c r="L1990">
        <v>-74.08175</v>
      </c>
    </row>
    <row r="1991" spans="1:12" x14ac:dyDescent="0.25">
      <c r="A1991" t="s">
        <v>196</v>
      </c>
      <c r="B1991" t="s">
        <v>13</v>
      </c>
      <c r="C1991">
        <v>942500</v>
      </c>
      <c r="D1991">
        <v>50600</v>
      </c>
      <c r="E1991" t="s">
        <v>710</v>
      </c>
      <c r="F1991" t="s">
        <v>96</v>
      </c>
      <c r="G1991" t="s">
        <v>91</v>
      </c>
      <c r="H1991">
        <v>5</v>
      </c>
      <c r="I1991" t="s">
        <v>38</v>
      </c>
      <c r="J1991">
        <v>1</v>
      </c>
      <c r="K1991">
        <v>10.968540000000001</v>
      </c>
      <c r="L1991">
        <v>-74.781319999999994</v>
      </c>
    </row>
    <row r="1992" spans="1:12" x14ac:dyDescent="0.25">
      <c r="A1992" t="s">
        <v>80</v>
      </c>
      <c r="B1992" t="s">
        <v>65</v>
      </c>
      <c r="C1992">
        <v>27700</v>
      </c>
      <c r="D1992">
        <v>1900</v>
      </c>
      <c r="E1992" t="s">
        <v>1084</v>
      </c>
      <c r="F1992" t="s">
        <v>93</v>
      </c>
      <c r="G1992" t="s">
        <v>22</v>
      </c>
      <c r="H1992">
        <v>1</v>
      </c>
      <c r="I1992" t="s">
        <v>32</v>
      </c>
      <c r="J1992">
        <v>1</v>
      </c>
      <c r="K1992">
        <v>6.2518399999999996</v>
      </c>
      <c r="L1992">
        <v>-75.563590000000005</v>
      </c>
    </row>
    <row r="1993" spans="1:12" x14ac:dyDescent="0.25">
      <c r="A1993" t="s">
        <v>103</v>
      </c>
      <c r="B1993" t="s">
        <v>13</v>
      </c>
      <c r="C1993">
        <v>321600</v>
      </c>
      <c r="D1993">
        <v>15300</v>
      </c>
      <c r="E1993" t="s">
        <v>1085</v>
      </c>
      <c r="F1993" t="s">
        <v>54</v>
      </c>
      <c r="G1993" t="s">
        <v>31</v>
      </c>
      <c r="H1993">
        <v>5</v>
      </c>
      <c r="I1993" t="s">
        <v>17</v>
      </c>
      <c r="J1993">
        <v>8</v>
      </c>
      <c r="K1993">
        <v>3.4372199999999999</v>
      </c>
      <c r="L1993">
        <v>-76.522499999999994</v>
      </c>
    </row>
    <row r="1994" spans="1:12" x14ac:dyDescent="0.25">
      <c r="A1994" t="s">
        <v>297</v>
      </c>
      <c r="B1994" t="s">
        <v>86</v>
      </c>
      <c r="C1994">
        <v>34100</v>
      </c>
      <c r="D1994">
        <v>2200</v>
      </c>
      <c r="E1994" t="s">
        <v>1086</v>
      </c>
      <c r="F1994" t="s">
        <v>160</v>
      </c>
      <c r="G1994" t="s">
        <v>126</v>
      </c>
      <c r="H1994">
        <v>3</v>
      </c>
      <c r="I1994" t="s">
        <v>17</v>
      </c>
      <c r="J1994">
        <v>4</v>
      </c>
      <c r="K1994">
        <v>7.89391</v>
      </c>
      <c r="L1994">
        <v>-72.507819999999995</v>
      </c>
    </row>
    <row r="1995" spans="1:12" x14ac:dyDescent="0.25">
      <c r="A1995" t="s">
        <v>55</v>
      </c>
      <c r="B1995" t="s">
        <v>13</v>
      </c>
      <c r="C1995">
        <v>128700</v>
      </c>
      <c r="D1995">
        <v>5000</v>
      </c>
      <c r="E1995" t="s">
        <v>829</v>
      </c>
      <c r="F1995" t="s">
        <v>52</v>
      </c>
      <c r="G1995" t="s">
        <v>178</v>
      </c>
      <c r="H1995">
        <v>5</v>
      </c>
      <c r="I1995" t="s">
        <v>146</v>
      </c>
      <c r="J1995">
        <v>1</v>
      </c>
      <c r="K1995">
        <v>1.2136100000000001</v>
      </c>
      <c r="L1995">
        <v>-77.281109999999998</v>
      </c>
    </row>
    <row r="1996" spans="1:12" x14ac:dyDescent="0.25">
      <c r="A1996" t="s">
        <v>18</v>
      </c>
      <c r="B1996" t="s">
        <v>19</v>
      </c>
      <c r="C1996">
        <v>164700</v>
      </c>
      <c r="D1996">
        <v>10000</v>
      </c>
      <c r="E1996" t="s">
        <v>985</v>
      </c>
      <c r="F1996" t="s">
        <v>96</v>
      </c>
      <c r="G1996" t="s">
        <v>22</v>
      </c>
      <c r="H1996">
        <v>5</v>
      </c>
      <c r="I1996" t="s">
        <v>17</v>
      </c>
      <c r="J1996">
        <v>3</v>
      </c>
      <c r="K1996">
        <v>6.2518399999999996</v>
      </c>
      <c r="L1996">
        <v>-75.563590000000005</v>
      </c>
    </row>
    <row r="1997" spans="1:12" x14ac:dyDescent="0.25">
      <c r="A1997" t="s">
        <v>98</v>
      </c>
      <c r="B1997" t="s">
        <v>19</v>
      </c>
      <c r="C1997">
        <v>645500</v>
      </c>
      <c r="D1997">
        <v>34800</v>
      </c>
      <c r="E1997" t="s">
        <v>532</v>
      </c>
      <c r="F1997" t="s">
        <v>76</v>
      </c>
      <c r="G1997" t="s">
        <v>22</v>
      </c>
      <c r="H1997">
        <v>1</v>
      </c>
      <c r="I1997" t="s">
        <v>17</v>
      </c>
      <c r="J1997">
        <v>10</v>
      </c>
      <c r="K1997">
        <v>6.2518399999999996</v>
      </c>
      <c r="L1997">
        <v>-75.563590000000005</v>
      </c>
    </row>
    <row r="1998" spans="1:12" x14ac:dyDescent="0.25">
      <c r="A1998" t="s">
        <v>64</v>
      </c>
      <c r="B1998" t="s">
        <v>65</v>
      </c>
      <c r="C1998">
        <v>55100</v>
      </c>
      <c r="D1998">
        <v>1100</v>
      </c>
      <c r="E1998" t="s">
        <v>679</v>
      </c>
      <c r="F1998" t="s">
        <v>52</v>
      </c>
      <c r="G1998" t="s">
        <v>16</v>
      </c>
      <c r="H1998">
        <v>5</v>
      </c>
      <c r="I1998" t="s">
        <v>17</v>
      </c>
      <c r="J1998">
        <v>1</v>
      </c>
      <c r="K1998">
        <v>4.6097099999999998</v>
      </c>
      <c r="L1998">
        <v>-74.08175</v>
      </c>
    </row>
    <row r="1999" spans="1:12" x14ac:dyDescent="0.25">
      <c r="A1999" t="s">
        <v>28</v>
      </c>
      <c r="B1999" t="s">
        <v>29</v>
      </c>
      <c r="C1999">
        <v>321500</v>
      </c>
      <c r="D1999">
        <v>15300</v>
      </c>
      <c r="E1999" t="s">
        <v>1087</v>
      </c>
      <c r="F1999" t="s">
        <v>88</v>
      </c>
      <c r="G1999" t="s">
        <v>31</v>
      </c>
      <c r="H1999">
        <v>4</v>
      </c>
      <c r="I1999" t="s">
        <v>17</v>
      </c>
      <c r="J1999">
        <v>1</v>
      </c>
      <c r="K1999">
        <v>3.4372199999999999</v>
      </c>
      <c r="L1999">
        <v>-76.522499999999994</v>
      </c>
    </row>
    <row r="2000" spans="1:12" x14ac:dyDescent="0.25">
      <c r="A2000" t="s">
        <v>111</v>
      </c>
      <c r="B2000" t="s">
        <v>19</v>
      </c>
      <c r="C2000">
        <v>522700</v>
      </c>
      <c r="D2000">
        <v>31200</v>
      </c>
      <c r="E2000" t="s">
        <v>1088</v>
      </c>
      <c r="F2000" t="s">
        <v>76</v>
      </c>
      <c r="G2000" t="s">
        <v>22</v>
      </c>
      <c r="H2000">
        <v>4</v>
      </c>
      <c r="I2000" t="s">
        <v>38</v>
      </c>
      <c r="J2000">
        <v>1</v>
      </c>
      <c r="K2000">
        <v>6.2518399999999996</v>
      </c>
      <c r="L2000">
        <v>-75.563590000000005</v>
      </c>
    </row>
    <row r="2001" spans="1:12" x14ac:dyDescent="0.25">
      <c r="A2001" t="s">
        <v>184</v>
      </c>
      <c r="B2001" t="s">
        <v>86</v>
      </c>
      <c r="C2001">
        <v>257600</v>
      </c>
      <c r="D2001">
        <v>11900</v>
      </c>
      <c r="E2001" t="s">
        <v>1030</v>
      </c>
      <c r="F2001" t="s">
        <v>47</v>
      </c>
      <c r="G2001" t="s">
        <v>16</v>
      </c>
      <c r="H2001">
        <v>5</v>
      </c>
      <c r="I2001" t="s">
        <v>17</v>
      </c>
      <c r="J2001">
        <v>1</v>
      </c>
      <c r="K2001">
        <v>4.6097099999999998</v>
      </c>
      <c r="L2001">
        <v>-74.08175</v>
      </c>
    </row>
    <row r="2002" spans="1:12" x14ac:dyDescent="0.25">
      <c r="A2002" t="s">
        <v>192</v>
      </c>
      <c r="B2002" t="s">
        <v>65</v>
      </c>
      <c r="C2002">
        <v>46300</v>
      </c>
      <c r="D2002">
        <v>0</v>
      </c>
      <c r="E2002" t="s">
        <v>466</v>
      </c>
      <c r="F2002" t="s">
        <v>21</v>
      </c>
      <c r="G2002" t="s">
        <v>16</v>
      </c>
      <c r="H2002">
        <v>4</v>
      </c>
      <c r="I2002" t="s">
        <v>17</v>
      </c>
      <c r="J2002">
        <v>1</v>
      </c>
      <c r="K2002">
        <v>4.6097099999999998</v>
      </c>
      <c r="L2002">
        <v>-74.08175</v>
      </c>
    </row>
    <row r="2003" spans="1:12" x14ac:dyDescent="0.25">
      <c r="A2003" t="s">
        <v>103</v>
      </c>
      <c r="B2003" t="s">
        <v>13</v>
      </c>
      <c r="C2003">
        <v>260400</v>
      </c>
      <c r="D2003">
        <v>12100</v>
      </c>
      <c r="E2003" t="s">
        <v>644</v>
      </c>
      <c r="F2003" t="s">
        <v>88</v>
      </c>
      <c r="G2003" t="s">
        <v>201</v>
      </c>
      <c r="H2003">
        <v>5</v>
      </c>
      <c r="I2003" t="s">
        <v>17</v>
      </c>
      <c r="J2003">
        <v>10</v>
      </c>
      <c r="K2003">
        <v>11.54444</v>
      </c>
      <c r="L2003">
        <v>-72.907219999999995</v>
      </c>
    </row>
    <row r="2004" spans="1:12" x14ac:dyDescent="0.25">
      <c r="A2004" t="s">
        <v>57</v>
      </c>
      <c r="B2004" t="s">
        <v>58</v>
      </c>
      <c r="C2004">
        <v>89900</v>
      </c>
      <c r="D2004">
        <v>5000</v>
      </c>
      <c r="E2004" t="s">
        <v>277</v>
      </c>
      <c r="F2004" t="s">
        <v>96</v>
      </c>
      <c r="G2004" t="s">
        <v>44</v>
      </c>
      <c r="H2004">
        <v>4</v>
      </c>
      <c r="I2004" t="s">
        <v>17</v>
      </c>
      <c r="J2004">
        <v>3</v>
      </c>
      <c r="K2004">
        <v>11.240790000000001</v>
      </c>
      <c r="L2004">
        <v>-74.199039999999997</v>
      </c>
    </row>
    <row r="2005" spans="1:12" x14ac:dyDescent="0.25">
      <c r="A2005" t="s">
        <v>64</v>
      </c>
      <c r="B2005" t="s">
        <v>65</v>
      </c>
      <c r="C2005">
        <v>61400</v>
      </c>
      <c r="D2005">
        <v>3700</v>
      </c>
      <c r="E2005" t="s">
        <v>782</v>
      </c>
      <c r="F2005" t="s">
        <v>160</v>
      </c>
      <c r="G2005" t="s">
        <v>22</v>
      </c>
      <c r="H2005">
        <v>5</v>
      </c>
      <c r="I2005" t="s">
        <v>17</v>
      </c>
      <c r="J2005">
        <v>3</v>
      </c>
      <c r="K2005">
        <v>6.2518399999999996</v>
      </c>
      <c r="L2005">
        <v>-75.563590000000005</v>
      </c>
    </row>
    <row r="2006" spans="1:12" x14ac:dyDescent="0.25">
      <c r="A2006" t="s">
        <v>41</v>
      </c>
      <c r="B2006" t="s">
        <v>29</v>
      </c>
      <c r="C2006">
        <v>1333300</v>
      </c>
      <c r="D2006">
        <v>69200</v>
      </c>
      <c r="E2006" t="s">
        <v>306</v>
      </c>
      <c r="F2006" t="s">
        <v>54</v>
      </c>
      <c r="G2006" t="s">
        <v>16</v>
      </c>
      <c r="H2006">
        <v>3</v>
      </c>
      <c r="I2006" t="s">
        <v>17</v>
      </c>
      <c r="J2006">
        <v>1</v>
      </c>
      <c r="K2006">
        <v>4.6097099999999998</v>
      </c>
      <c r="L2006">
        <v>-74.08175</v>
      </c>
    </row>
    <row r="2007" spans="1:12" x14ac:dyDescent="0.25">
      <c r="A2007" t="s">
        <v>67</v>
      </c>
      <c r="B2007" t="s">
        <v>62</v>
      </c>
      <c r="C2007">
        <v>54200</v>
      </c>
      <c r="D2007">
        <v>3300</v>
      </c>
      <c r="E2007" t="s">
        <v>699</v>
      </c>
      <c r="F2007" t="s">
        <v>93</v>
      </c>
      <c r="G2007" t="s">
        <v>31</v>
      </c>
      <c r="H2007">
        <v>5</v>
      </c>
      <c r="I2007" t="s">
        <v>17</v>
      </c>
      <c r="J2007">
        <v>10</v>
      </c>
      <c r="K2007">
        <v>3.4372199999999999</v>
      </c>
      <c r="L2007">
        <v>-76.522499999999994</v>
      </c>
    </row>
    <row r="2008" spans="1:12" x14ac:dyDescent="0.25">
      <c r="A2008" t="s">
        <v>78</v>
      </c>
      <c r="B2008" t="s">
        <v>19</v>
      </c>
      <c r="C2008">
        <v>276100</v>
      </c>
      <c r="D2008">
        <v>12900</v>
      </c>
      <c r="E2008" t="s">
        <v>969</v>
      </c>
      <c r="F2008" t="s">
        <v>47</v>
      </c>
      <c r="G2008" t="s">
        <v>22</v>
      </c>
      <c r="H2008">
        <v>1</v>
      </c>
      <c r="I2008" t="s">
        <v>38</v>
      </c>
      <c r="J2008">
        <v>1</v>
      </c>
      <c r="K2008">
        <v>6.2518399999999996</v>
      </c>
      <c r="L2008">
        <v>-75.563590000000005</v>
      </c>
    </row>
    <row r="2009" spans="1:12" x14ac:dyDescent="0.25">
      <c r="A2009" t="s">
        <v>266</v>
      </c>
      <c r="B2009" t="s">
        <v>13</v>
      </c>
      <c r="C2009">
        <v>1604500</v>
      </c>
      <c r="D2009">
        <v>86100</v>
      </c>
      <c r="E2009" t="s">
        <v>678</v>
      </c>
      <c r="F2009" t="s">
        <v>15</v>
      </c>
      <c r="G2009" t="s">
        <v>22</v>
      </c>
      <c r="H2009">
        <v>5</v>
      </c>
      <c r="I2009" t="s">
        <v>17</v>
      </c>
      <c r="J2009">
        <v>3</v>
      </c>
      <c r="K2009">
        <v>6.2518399999999996</v>
      </c>
      <c r="L2009">
        <v>-75.563590000000005</v>
      </c>
    </row>
    <row r="2010" spans="1:12" x14ac:dyDescent="0.25">
      <c r="A2010" t="s">
        <v>70</v>
      </c>
      <c r="B2010" t="s">
        <v>13</v>
      </c>
      <c r="C2010">
        <v>1911100</v>
      </c>
      <c r="D2010">
        <v>100000</v>
      </c>
      <c r="E2010" t="s">
        <v>1089</v>
      </c>
      <c r="F2010" t="s">
        <v>26</v>
      </c>
      <c r="G2010" t="s">
        <v>161</v>
      </c>
      <c r="H2010">
        <v>5</v>
      </c>
      <c r="I2010" t="s">
        <v>17</v>
      </c>
      <c r="J2010">
        <v>10</v>
      </c>
      <c r="K2010">
        <v>7.1253900000000003</v>
      </c>
      <c r="L2010">
        <v>-73.119799999999998</v>
      </c>
    </row>
    <row r="2011" spans="1:12" x14ac:dyDescent="0.25">
      <c r="A2011" t="s">
        <v>82</v>
      </c>
      <c r="B2011" t="s">
        <v>58</v>
      </c>
      <c r="C2011">
        <v>39200</v>
      </c>
      <c r="D2011">
        <v>2500</v>
      </c>
      <c r="E2011" t="s">
        <v>621</v>
      </c>
      <c r="F2011" t="s">
        <v>52</v>
      </c>
      <c r="G2011" t="s">
        <v>16</v>
      </c>
      <c r="H2011">
        <v>5</v>
      </c>
      <c r="I2011" t="s">
        <v>17</v>
      </c>
      <c r="J2011">
        <v>8</v>
      </c>
      <c r="K2011">
        <v>4.6097099999999998</v>
      </c>
      <c r="L2011">
        <v>-74.08175</v>
      </c>
    </row>
    <row r="2012" spans="1:12" x14ac:dyDescent="0.25">
      <c r="A2012" t="s">
        <v>45</v>
      </c>
      <c r="B2012" t="s">
        <v>29</v>
      </c>
      <c r="C2012">
        <v>1252200</v>
      </c>
      <c r="D2012">
        <v>64900</v>
      </c>
      <c r="E2012" t="s">
        <v>1090</v>
      </c>
      <c r="F2012" t="s">
        <v>15</v>
      </c>
      <c r="G2012" t="s">
        <v>31</v>
      </c>
      <c r="H2012">
        <v>5</v>
      </c>
      <c r="I2012" t="s">
        <v>17</v>
      </c>
      <c r="J2012">
        <v>2</v>
      </c>
      <c r="K2012">
        <v>3.4372199999999999</v>
      </c>
      <c r="L2012">
        <v>-76.522499999999994</v>
      </c>
    </row>
    <row r="2013" spans="1:12" x14ac:dyDescent="0.25">
      <c r="A2013" t="s">
        <v>127</v>
      </c>
      <c r="B2013" t="s">
        <v>13</v>
      </c>
      <c r="C2013">
        <v>1594300</v>
      </c>
      <c r="D2013">
        <v>92100</v>
      </c>
      <c r="E2013" t="s">
        <v>1091</v>
      </c>
      <c r="F2013" t="s">
        <v>88</v>
      </c>
      <c r="G2013" t="s">
        <v>31</v>
      </c>
      <c r="H2013">
        <v>5</v>
      </c>
      <c r="I2013" t="s">
        <v>17</v>
      </c>
      <c r="J2013">
        <v>2</v>
      </c>
      <c r="K2013">
        <v>3.4372199999999999</v>
      </c>
      <c r="L2013">
        <v>-76.522499999999994</v>
      </c>
    </row>
    <row r="2014" spans="1:12" x14ac:dyDescent="0.25">
      <c r="A2014" t="s">
        <v>94</v>
      </c>
      <c r="B2014" t="s">
        <v>29</v>
      </c>
      <c r="C2014">
        <v>561700</v>
      </c>
      <c r="D2014">
        <v>28100</v>
      </c>
      <c r="E2014" t="s">
        <v>1092</v>
      </c>
      <c r="F2014" t="s">
        <v>130</v>
      </c>
      <c r="G2014" t="s">
        <v>22</v>
      </c>
      <c r="H2014">
        <v>4</v>
      </c>
      <c r="I2014" t="s">
        <v>32</v>
      </c>
      <c r="J2014">
        <v>1</v>
      </c>
      <c r="K2014">
        <v>6.2518399999999996</v>
      </c>
      <c r="L2014">
        <v>-75.563590000000005</v>
      </c>
    </row>
    <row r="2015" spans="1:12" x14ac:dyDescent="0.25">
      <c r="A2015" t="s">
        <v>111</v>
      </c>
      <c r="B2015" t="s">
        <v>19</v>
      </c>
      <c r="C2015">
        <v>523000</v>
      </c>
      <c r="D2015">
        <v>28100</v>
      </c>
      <c r="E2015" t="s">
        <v>513</v>
      </c>
      <c r="F2015" t="s">
        <v>43</v>
      </c>
      <c r="G2015" t="s">
        <v>22</v>
      </c>
      <c r="H2015">
        <v>4</v>
      </c>
      <c r="I2015" t="s">
        <v>32</v>
      </c>
      <c r="J2015">
        <v>1</v>
      </c>
      <c r="K2015">
        <v>6.2518399999999996</v>
      </c>
      <c r="L2015">
        <v>-75.563590000000005</v>
      </c>
    </row>
    <row r="2016" spans="1:12" x14ac:dyDescent="0.25">
      <c r="A2016" t="s">
        <v>171</v>
      </c>
      <c r="B2016" t="s">
        <v>19</v>
      </c>
      <c r="C2016">
        <v>278300</v>
      </c>
      <c r="D2016">
        <v>15500</v>
      </c>
      <c r="E2016" t="s">
        <v>596</v>
      </c>
      <c r="F2016" t="s">
        <v>43</v>
      </c>
      <c r="G2016" t="s">
        <v>16</v>
      </c>
      <c r="H2016">
        <v>3</v>
      </c>
      <c r="I2016" t="s">
        <v>32</v>
      </c>
      <c r="J2016">
        <v>1</v>
      </c>
      <c r="K2016">
        <v>4.6097099999999998</v>
      </c>
      <c r="L2016">
        <v>-74.08175</v>
      </c>
    </row>
    <row r="2017" spans="1:12" x14ac:dyDescent="0.25">
      <c r="A2017" t="s">
        <v>144</v>
      </c>
      <c r="B2017" t="s">
        <v>65</v>
      </c>
      <c r="C2017">
        <v>55900</v>
      </c>
      <c r="D2017">
        <v>1200</v>
      </c>
      <c r="E2017" t="s">
        <v>888</v>
      </c>
      <c r="F2017" t="s">
        <v>35</v>
      </c>
      <c r="G2017" t="s">
        <v>243</v>
      </c>
      <c r="H2017">
        <v>3</v>
      </c>
      <c r="I2017" t="s">
        <v>17</v>
      </c>
      <c r="J2017">
        <v>4</v>
      </c>
      <c r="K2017">
        <v>4.5338900000000004</v>
      </c>
      <c r="L2017">
        <v>-75.681110000000004</v>
      </c>
    </row>
    <row r="2018" spans="1:12" x14ac:dyDescent="0.25">
      <c r="A2018" t="s">
        <v>158</v>
      </c>
      <c r="B2018" t="s">
        <v>62</v>
      </c>
      <c r="C2018">
        <v>55400</v>
      </c>
      <c r="D2018">
        <v>6300</v>
      </c>
      <c r="E2018" t="s">
        <v>381</v>
      </c>
      <c r="F2018" t="s">
        <v>160</v>
      </c>
      <c r="G2018" t="s">
        <v>60</v>
      </c>
      <c r="H2018">
        <v>1</v>
      </c>
      <c r="I2018" t="s">
        <v>32</v>
      </c>
      <c r="J2018">
        <v>1</v>
      </c>
      <c r="K2018">
        <v>4.8133299999999997</v>
      </c>
      <c r="L2018">
        <v>-75.696110000000004</v>
      </c>
    </row>
    <row r="2019" spans="1:12" x14ac:dyDescent="0.25">
      <c r="A2019" t="s">
        <v>148</v>
      </c>
      <c r="B2019" t="s">
        <v>13</v>
      </c>
      <c r="C2019">
        <v>1896500</v>
      </c>
      <c r="D2019">
        <v>99200</v>
      </c>
      <c r="E2019" t="s">
        <v>309</v>
      </c>
      <c r="F2019" t="s">
        <v>47</v>
      </c>
      <c r="G2019" t="s">
        <v>31</v>
      </c>
      <c r="H2019">
        <v>3</v>
      </c>
      <c r="I2019" t="s">
        <v>17</v>
      </c>
      <c r="J2019">
        <v>6</v>
      </c>
      <c r="K2019">
        <v>3.4372199999999999</v>
      </c>
      <c r="L2019">
        <v>-76.522499999999994</v>
      </c>
    </row>
    <row r="2020" spans="1:12" x14ac:dyDescent="0.25">
      <c r="A2020" t="s">
        <v>105</v>
      </c>
      <c r="B2020" t="s">
        <v>19</v>
      </c>
      <c r="C2020">
        <v>336400</v>
      </c>
      <c r="D2020">
        <v>18300</v>
      </c>
      <c r="E2020" t="s">
        <v>519</v>
      </c>
      <c r="F2020" t="s">
        <v>96</v>
      </c>
      <c r="G2020" t="s">
        <v>16</v>
      </c>
      <c r="H2020">
        <v>5</v>
      </c>
      <c r="I2020" t="s">
        <v>32</v>
      </c>
      <c r="J2020">
        <v>1</v>
      </c>
      <c r="K2020">
        <v>4.6097099999999998</v>
      </c>
      <c r="L2020">
        <v>-74.08175</v>
      </c>
    </row>
    <row r="2021" spans="1:12" x14ac:dyDescent="0.25">
      <c r="A2021" t="s">
        <v>118</v>
      </c>
      <c r="B2021" t="s">
        <v>86</v>
      </c>
      <c r="C2021">
        <v>693000</v>
      </c>
      <c r="D2021">
        <v>37400</v>
      </c>
      <c r="E2021" t="s">
        <v>787</v>
      </c>
      <c r="F2021" t="s">
        <v>54</v>
      </c>
      <c r="G2021" t="s">
        <v>16</v>
      </c>
      <c r="H2021">
        <v>1</v>
      </c>
      <c r="I2021" t="s">
        <v>32</v>
      </c>
      <c r="J2021">
        <v>1</v>
      </c>
      <c r="K2021">
        <v>4.6097099999999998</v>
      </c>
      <c r="L2021">
        <v>-74.08175</v>
      </c>
    </row>
    <row r="2022" spans="1:12" x14ac:dyDescent="0.25">
      <c r="A2022" t="s">
        <v>70</v>
      </c>
      <c r="B2022" t="s">
        <v>13</v>
      </c>
      <c r="C2022">
        <v>1625300</v>
      </c>
      <c r="D2022">
        <v>84700</v>
      </c>
      <c r="E2022" t="s">
        <v>464</v>
      </c>
      <c r="F2022" t="s">
        <v>93</v>
      </c>
      <c r="G2022" t="s">
        <v>16</v>
      </c>
      <c r="H2022">
        <v>3</v>
      </c>
      <c r="I2022" t="s">
        <v>17</v>
      </c>
      <c r="J2022">
        <v>5</v>
      </c>
      <c r="K2022">
        <v>4.6097099999999998</v>
      </c>
      <c r="L2022">
        <v>-74.08175</v>
      </c>
    </row>
    <row r="2023" spans="1:12" x14ac:dyDescent="0.25">
      <c r="A2023" t="s">
        <v>204</v>
      </c>
      <c r="B2023" t="s">
        <v>13</v>
      </c>
      <c r="C2023">
        <v>173800</v>
      </c>
      <c r="D2023">
        <v>7400</v>
      </c>
      <c r="E2023" t="s">
        <v>1093</v>
      </c>
      <c r="F2023" t="s">
        <v>15</v>
      </c>
      <c r="G2023" t="s">
        <v>16</v>
      </c>
      <c r="H2023">
        <v>5</v>
      </c>
      <c r="I2023" t="s">
        <v>17</v>
      </c>
      <c r="J2023">
        <v>2</v>
      </c>
      <c r="K2023">
        <v>4.6097099999999998</v>
      </c>
      <c r="L2023">
        <v>-74.08175</v>
      </c>
    </row>
    <row r="2024" spans="1:12" x14ac:dyDescent="0.25">
      <c r="A2024" t="s">
        <v>28</v>
      </c>
      <c r="B2024" t="s">
        <v>29</v>
      </c>
      <c r="C2024">
        <v>396200</v>
      </c>
      <c r="D2024">
        <v>22300</v>
      </c>
      <c r="E2024" t="s">
        <v>40</v>
      </c>
      <c r="F2024" t="s">
        <v>160</v>
      </c>
      <c r="G2024" t="s">
        <v>278</v>
      </c>
      <c r="H2024">
        <v>3</v>
      </c>
      <c r="I2024" t="s">
        <v>32</v>
      </c>
      <c r="J2024">
        <v>1</v>
      </c>
      <c r="K2024">
        <v>-4.2152799999999999</v>
      </c>
      <c r="L2024">
        <v>-69.940560000000005</v>
      </c>
    </row>
    <row r="2025" spans="1:12" x14ac:dyDescent="0.25">
      <c r="A2025" t="s">
        <v>74</v>
      </c>
      <c r="B2025" t="s">
        <v>62</v>
      </c>
      <c r="C2025">
        <v>42400</v>
      </c>
      <c r="D2025">
        <v>2700</v>
      </c>
      <c r="E2025" t="s">
        <v>1094</v>
      </c>
      <c r="F2025" t="s">
        <v>76</v>
      </c>
      <c r="G2025" t="s">
        <v>201</v>
      </c>
      <c r="H2025">
        <v>5</v>
      </c>
      <c r="I2025" t="s">
        <v>17</v>
      </c>
      <c r="J2025">
        <v>2</v>
      </c>
      <c r="K2025">
        <v>11.54444</v>
      </c>
      <c r="L2025">
        <v>-72.907219999999995</v>
      </c>
    </row>
    <row r="2026" spans="1:12" x14ac:dyDescent="0.25">
      <c r="A2026" t="s">
        <v>45</v>
      </c>
      <c r="B2026" t="s">
        <v>29</v>
      </c>
      <c r="C2026">
        <v>1431100</v>
      </c>
      <c r="D2026">
        <v>74400</v>
      </c>
      <c r="E2026" t="s">
        <v>678</v>
      </c>
      <c r="F2026" t="s">
        <v>47</v>
      </c>
      <c r="G2026" t="s">
        <v>31</v>
      </c>
      <c r="H2026">
        <v>5</v>
      </c>
      <c r="I2026" t="s">
        <v>17</v>
      </c>
      <c r="J2026">
        <v>1</v>
      </c>
      <c r="K2026">
        <v>3.4372199999999999</v>
      </c>
      <c r="L2026">
        <v>-76.522499999999994</v>
      </c>
    </row>
    <row r="2027" spans="1:12" x14ac:dyDescent="0.25">
      <c r="A2027" t="s">
        <v>158</v>
      </c>
      <c r="B2027" t="s">
        <v>62</v>
      </c>
      <c r="C2027">
        <v>65900</v>
      </c>
      <c r="D2027">
        <v>3700</v>
      </c>
      <c r="E2027" t="s">
        <v>200</v>
      </c>
      <c r="F2027" t="s">
        <v>76</v>
      </c>
      <c r="G2027" t="s">
        <v>91</v>
      </c>
      <c r="H2027">
        <v>3</v>
      </c>
      <c r="I2027" t="s">
        <v>17</v>
      </c>
      <c r="J2027">
        <v>4</v>
      </c>
      <c r="K2027">
        <v>10.968540000000001</v>
      </c>
      <c r="L2027">
        <v>-74.781319999999994</v>
      </c>
    </row>
    <row r="2028" spans="1:12" x14ac:dyDescent="0.25">
      <c r="A2028" t="s">
        <v>64</v>
      </c>
      <c r="B2028" t="s">
        <v>65</v>
      </c>
      <c r="C2028">
        <v>46600</v>
      </c>
      <c r="D2028">
        <v>0</v>
      </c>
      <c r="E2028" t="s">
        <v>1005</v>
      </c>
      <c r="F2028" t="s">
        <v>54</v>
      </c>
      <c r="G2028" t="s">
        <v>22</v>
      </c>
      <c r="H2028">
        <v>5</v>
      </c>
      <c r="I2028" t="s">
        <v>17</v>
      </c>
      <c r="J2028">
        <v>3</v>
      </c>
      <c r="K2028">
        <v>6.2518399999999996</v>
      </c>
      <c r="L2028">
        <v>-75.563590000000005</v>
      </c>
    </row>
    <row r="2029" spans="1:12" x14ac:dyDescent="0.25">
      <c r="A2029" t="s">
        <v>171</v>
      </c>
      <c r="B2029" t="s">
        <v>19</v>
      </c>
      <c r="C2029">
        <v>216300</v>
      </c>
      <c r="D2029">
        <v>9700</v>
      </c>
      <c r="E2029" t="s">
        <v>1095</v>
      </c>
      <c r="F2029" t="s">
        <v>130</v>
      </c>
      <c r="G2029" t="s">
        <v>16</v>
      </c>
      <c r="H2029">
        <v>2</v>
      </c>
      <c r="I2029" t="s">
        <v>17</v>
      </c>
      <c r="J2029">
        <v>5</v>
      </c>
      <c r="K2029">
        <v>4.6097099999999998</v>
      </c>
      <c r="L2029">
        <v>-74.08175</v>
      </c>
    </row>
    <row r="2030" spans="1:12" x14ac:dyDescent="0.25">
      <c r="A2030" t="s">
        <v>158</v>
      </c>
      <c r="B2030" t="s">
        <v>62</v>
      </c>
      <c r="C2030">
        <v>33200</v>
      </c>
      <c r="D2030">
        <v>0</v>
      </c>
      <c r="E2030" t="s">
        <v>678</v>
      </c>
      <c r="F2030" t="s">
        <v>160</v>
      </c>
      <c r="G2030" t="s">
        <v>16</v>
      </c>
      <c r="H2030">
        <v>3</v>
      </c>
      <c r="I2030" t="s">
        <v>17</v>
      </c>
      <c r="J2030">
        <v>2</v>
      </c>
      <c r="K2030">
        <v>4.6097099999999998</v>
      </c>
      <c r="L2030">
        <v>-74.08175</v>
      </c>
    </row>
    <row r="2031" spans="1:12" x14ac:dyDescent="0.25">
      <c r="A2031" t="s">
        <v>61</v>
      </c>
      <c r="B2031" t="s">
        <v>62</v>
      </c>
      <c r="C2031">
        <v>726900</v>
      </c>
      <c r="D2031">
        <v>39100</v>
      </c>
      <c r="E2031" t="s">
        <v>131</v>
      </c>
      <c r="F2031" t="s">
        <v>52</v>
      </c>
      <c r="G2031" t="s">
        <v>22</v>
      </c>
      <c r="H2031">
        <v>5</v>
      </c>
      <c r="I2031" t="s">
        <v>17</v>
      </c>
      <c r="J2031">
        <v>1</v>
      </c>
      <c r="K2031">
        <v>6.2518399999999996</v>
      </c>
      <c r="L2031">
        <v>-75.563590000000005</v>
      </c>
    </row>
    <row r="2032" spans="1:12" x14ac:dyDescent="0.25">
      <c r="A2032" t="s">
        <v>78</v>
      </c>
      <c r="B2032" t="s">
        <v>19</v>
      </c>
      <c r="C2032">
        <v>246300</v>
      </c>
      <c r="D2032">
        <v>17800</v>
      </c>
      <c r="E2032" t="s">
        <v>661</v>
      </c>
      <c r="F2032" t="s">
        <v>76</v>
      </c>
      <c r="G2032" t="s">
        <v>16</v>
      </c>
      <c r="H2032">
        <v>5</v>
      </c>
      <c r="I2032" t="s">
        <v>17</v>
      </c>
      <c r="J2032">
        <v>5</v>
      </c>
      <c r="K2032">
        <v>4.6097099999999998</v>
      </c>
      <c r="L2032">
        <v>-74.08175</v>
      </c>
    </row>
    <row r="2033" spans="1:12" x14ac:dyDescent="0.25">
      <c r="A2033" t="s">
        <v>111</v>
      </c>
      <c r="B2033" t="s">
        <v>19</v>
      </c>
      <c r="C2033">
        <v>455300</v>
      </c>
      <c r="D2033">
        <v>24500</v>
      </c>
      <c r="E2033" t="s">
        <v>999</v>
      </c>
      <c r="F2033" t="s">
        <v>93</v>
      </c>
      <c r="G2033" t="s">
        <v>16</v>
      </c>
      <c r="H2033">
        <v>5</v>
      </c>
      <c r="I2033" t="s">
        <v>17</v>
      </c>
      <c r="J2033">
        <v>2</v>
      </c>
      <c r="K2033">
        <v>4.6097099999999998</v>
      </c>
      <c r="L2033">
        <v>-74.08175</v>
      </c>
    </row>
    <row r="2034" spans="1:12" x14ac:dyDescent="0.25">
      <c r="A2034" t="s">
        <v>113</v>
      </c>
      <c r="B2034" t="s">
        <v>24</v>
      </c>
      <c r="C2034">
        <v>17500</v>
      </c>
      <c r="D2034">
        <v>0</v>
      </c>
      <c r="E2034" t="s">
        <v>911</v>
      </c>
      <c r="F2034" t="s">
        <v>93</v>
      </c>
      <c r="G2034" t="s">
        <v>16</v>
      </c>
      <c r="H2034">
        <v>4</v>
      </c>
      <c r="I2034" t="s">
        <v>32</v>
      </c>
      <c r="J2034">
        <v>1</v>
      </c>
      <c r="K2034">
        <v>4.6097099999999998</v>
      </c>
      <c r="L2034">
        <v>-74.08175</v>
      </c>
    </row>
    <row r="2035" spans="1:12" x14ac:dyDescent="0.25">
      <c r="A2035" t="s">
        <v>133</v>
      </c>
      <c r="B2035" t="s">
        <v>24</v>
      </c>
      <c r="C2035">
        <v>21700</v>
      </c>
      <c r="D2035">
        <v>1900</v>
      </c>
      <c r="E2035" t="s">
        <v>180</v>
      </c>
      <c r="F2035" t="s">
        <v>43</v>
      </c>
      <c r="G2035" t="s">
        <v>31</v>
      </c>
      <c r="H2035">
        <v>5</v>
      </c>
      <c r="I2035" t="s">
        <v>17</v>
      </c>
      <c r="J2035">
        <v>7</v>
      </c>
      <c r="K2035">
        <v>3.4372199999999999</v>
      </c>
      <c r="L2035">
        <v>-76.522499999999994</v>
      </c>
    </row>
    <row r="2036" spans="1:12" x14ac:dyDescent="0.25">
      <c r="A2036" t="s">
        <v>45</v>
      </c>
      <c r="B2036" t="s">
        <v>29</v>
      </c>
      <c r="C2036">
        <v>1388700</v>
      </c>
      <c r="D2036">
        <v>74200</v>
      </c>
      <c r="E2036" t="s">
        <v>251</v>
      </c>
      <c r="F2036" t="s">
        <v>52</v>
      </c>
      <c r="G2036" t="s">
        <v>16</v>
      </c>
      <c r="H2036">
        <v>3</v>
      </c>
      <c r="I2036" t="s">
        <v>17</v>
      </c>
      <c r="J2036">
        <v>10</v>
      </c>
      <c r="K2036">
        <v>4.6097099999999998</v>
      </c>
      <c r="L2036">
        <v>-74.08175</v>
      </c>
    </row>
    <row r="2037" spans="1:12" x14ac:dyDescent="0.25">
      <c r="A2037" t="s">
        <v>50</v>
      </c>
      <c r="B2037" t="s">
        <v>29</v>
      </c>
      <c r="C2037">
        <v>1833200</v>
      </c>
      <c r="D2037">
        <v>98300</v>
      </c>
      <c r="E2037" t="s">
        <v>703</v>
      </c>
      <c r="F2037" t="s">
        <v>15</v>
      </c>
      <c r="G2037" t="s">
        <v>31</v>
      </c>
      <c r="H2037">
        <v>2</v>
      </c>
      <c r="I2037" t="s">
        <v>17</v>
      </c>
      <c r="J2037">
        <v>2</v>
      </c>
      <c r="K2037">
        <v>3.4372199999999999</v>
      </c>
      <c r="L2037">
        <v>-76.522499999999994</v>
      </c>
    </row>
    <row r="2038" spans="1:12" x14ac:dyDescent="0.25">
      <c r="A2038" t="s">
        <v>214</v>
      </c>
      <c r="B2038" t="s">
        <v>19</v>
      </c>
      <c r="C2038">
        <v>166600</v>
      </c>
      <c r="D2038">
        <v>7100</v>
      </c>
      <c r="E2038" t="s">
        <v>478</v>
      </c>
      <c r="F2038" t="s">
        <v>52</v>
      </c>
      <c r="G2038" t="s">
        <v>60</v>
      </c>
      <c r="H2038">
        <v>5</v>
      </c>
      <c r="I2038" t="s">
        <v>17</v>
      </c>
      <c r="J2038">
        <v>4</v>
      </c>
      <c r="K2038">
        <v>4.8133299999999997</v>
      </c>
      <c r="L2038">
        <v>-75.696110000000004</v>
      </c>
    </row>
    <row r="2039" spans="1:12" x14ac:dyDescent="0.25">
      <c r="A2039" t="s">
        <v>127</v>
      </c>
      <c r="B2039" t="s">
        <v>13</v>
      </c>
      <c r="C2039">
        <v>1446100</v>
      </c>
      <c r="D2039">
        <v>77700</v>
      </c>
      <c r="E2039" t="s">
        <v>780</v>
      </c>
      <c r="F2039" t="s">
        <v>21</v>
      </c>
      <c r="G2039" t="s">
        <v>243</v>
      </c>
      <c r="H2039">
        <v>2</v>
      </c>
      <c r="I2039" t="s">
        <v>17</v>
      </c>
      <c r="J2039">
        <v>3</v>
      </c>
      <c r="K2039">
        <v>4.5338900000000004</v>
      </c>
      <c r="L2039">
        <v>-75.681110000000004</v>
      </c>
    </row>
    <row r="2040" spans="1:12" x14ac:dyDescent="0.25">
      <c r="A2040" t="s">
        <v>74</v>
      </c>
      <c r="B2040" t="s">
        <v>62</v>
      </c>
      <c r="C2040">
        <v>48200</v>
      </c>
      <c r="D2040">
        <v>2800</v>
      </c>
      <c r="E2040" t="s">
        <v>710</v>
      </c>
      <c r="F2040" t="s">
        <v>96</v>
      </c>
      <c r="G2040" t="s">
        <v>22</v>
      </c>
      <c r="H2040">
        <v>1</v>
      </c>
      <c r="I2040" t="s">
        <v>17</v>
      </c>
      <c r="J2040">
        <v>1</v>
      </c>
      <c r="K2040">
        <v>6.2518399999999996</v>
      </c>
      <c r="L2040">
        <v>-75.563590000000005</v>
      </c>
    </row>
    <row r="2041" spans="1:12" x14ac:dyDescent="0.25">
      <c r="A2041" t="s">
        <v>98</v>
      </c>
      <c r="B2041" t="s">
        <v>19</v>
      </c>
      <c r="C2041">
        <v>614400</v>
      </c>
      <c r="D2041">
        <v>32900</v>
      </c>
      <c r="E2041" t="s">
        <v>466</v>
      </c>
      <c r="F2041" t="s">
        <v>43</v>
      </c>
      <c r="G2041" t="s">
        <v>16</v>
      </c>
      <c r="H2041">
        <v>5</v>
      </c>
      <c r="I2041" t="s">
        <v>17</v>
      </c>
      <c r="J2041">
        <v>4</v>
      </c>
      <c r="K2041">
        <v>4.6097099999999998</v>
      </c>
      <c r="L2041">
        <v>-74.08175</v>
      </c>
    </row>
    <row r="2042" spans="1:12" x14ac:dyDescent="0.25">
      <c r="A2042" t="s">
        <v>41</v>
      </c>
      <c r="B2042" t="s">
        <v>29</v>
      </c>
      <c r="C2042">
        <v>1548900</v>
      </c>
      <c r="D2042">
        <v>80700</v>
      </c>
      <c r="E2042" t="s">
        <v>267</v>
      </c>
      <c r="F2042" t="s">
        <v>21</v>
      </c>
      <c r="G2042" t="s">
        <v>31</v>
      </c>
      <c r="H2042">
        <v>5</v>
      </c>
      <c r="I2042" t="s">
        <v>17</v>
      </c>
      <c r="J2042">
        <v>2</v>
      </c>
      <c r="K2042">
        <v>3.4372199999999999</v>
      </c>
      <c r="L2042">
        <v>-76.522499999999994</v>
      </c>
    </row>
    <row r="2043" spans="1:12" x14ac:dyDescent="0.25">
      <c r="A2043" t="s">
        <v>118</v>
      </c>
      <c r="B2043" t="s">
        <v>86</v>
      </c>
      <c r="C2043">
        <v>790700</v>
      </c>
      <c r="D2043">
        <v>40300</v>
      </c>
      <c r="E2043" t="s">
        <v>1033</v>
      </c>
      <c r="F2043" t="s">
        <v>43</v>
      </c>
      <c r="G2043" t="s">
        <v>22</v>
      </c>
      <c r="H2043">
        <v>5</v>
      </c>
      <c r="I2043" t="s">
        <v>17</v>
      </c>
      <c r="J2043">
        <v>3</v>
      </c>
      <c r="K2043">
        <v>6.2518399999999996</v>
      </c>
      <c r="L2043">
        <v>-75.563590000000005</v>
      </c>
    </row>
    <row r="2044" spans="1:12" x14ac:dyDescent="0.25">
      <c r="A2044" t="s">
        <v>266</v>
      </c>
      <c r="B2044" t="s">
        <v>13</v>
      </c>
      <c r="C2044">
        <v>1481700</v>
      </c>
      <c r="D2044">
        <v>79300</v>
      </c>
      <c r="E2044" t="s">
        <v>265</v>
      </c>
      <c r="F2044" t="s">
        <v>47</v>
      </c>
      <c r="G2044" t="s">
        <v>16</v>
      </c>
      <c r="H2044">
        <v>1</v>
      </c>
      <c r="I2044" t="s">
        <v>17</v>
      </c>
      <c r="J2044">
        <v>5</v>
      </c>
      <c r="K2044">
        <v>4.6097099999999998</v>
      </c>
      <c r="L2044">
        <v>-74.08175</v>
      </c>
    </row>
    <row r="2045" spans="1:12" x14ac:dyDescent="0.25">
      <c r="A2045" t="s">
        <v>103</v>
      </c>
      <c r="B2045" t="s">
        <v>13</v>
      </c>
      <c r="C2045">
        <v>279200</v>
      </c>
      <c r="D2045">
        <v>15100</v>
      </c>
      <c r="E2045" t="s">
        <v>346</v>
      </c>
      <c r="F2045" t="s">
        <v>43</v>
      </c>
      <c r="G2045" t="s">
        <v>243</v>
      </c>
      <c r="H2045">
        <v>4</v>
      </c>
      <c r="I2045" t="s">
        <v>17</v>
      </c>
      <c r="J2045">
        <v>10</v>
      </c>
      <c r="K2045">
        <v>4.5338900000000004</v>
      </c>
      <c r="L2045">
        <v>-75.681110000000004</v>
      </c>
    </row>
    <row r="2046" spans="1:12" x14ac:dyDescent="0.25">
      <c r="A2046" t="s">
        <v>61</v>
      </c>
      <c r="B2046" t="s">
        <v>62</v>
      </c>
      <c r="C2046">
        <v>734800</v>
      </c>
      <c r="D2046">
        <v>45000</v>
      </c>
      <c r="E2046" t="s">
        <v>486</v>
      </c>
      <c r="F2046" t="s">
        <v>47</v>
      </c>
      <c r="G2046" t="s">
        <v>278</v>
      </c>
      <c r="H2046">
        <v>5</v>
      </c>
      <c r="I2046" t="s">
        <v>32</v>
      </c>
      <c r="J2046">
        <v>1</v>
      </c>
      <c r="K2046">
        <v>-4.2152799999999999</v>
      </c>
      <c r="L2046">
        <v>-69.940560000000005</v>
      </c>
    </row>
    <row r="2047" spans="1:12" x14ac:dyDescent="0.25">
      <c r="A2047" t="s">
        <v>57</v>
      </c>
      <c r="B2047" t="s">
        <v>58</v>
      </c>
      <c r="C2047">
        <v>90500</v>
      </c>
      <c r="D2047">
        <v>5200</v>
      </c>
      <c r="E2047" t="s">
        <v>188</v>
      </c>
      <c r="F2047" t="s">
        <v>35</v>
      </c>
      <c r="G2047" t="s">
        <v>16</v>
      </c>
      <c r="H2047">
        <v>2</v>
      </c>
      <c r="I2047" t="s">
        <v>17</v>
      </c>
      <c r="J2047">
        <v>2</v>
      </c>
      <c r="K2047">
        <v>4.6097099999999998</v>
      </c>
      <c r="L2047">
        <v>-74.08175</v>
      </c>
    </row>
    <row r="2048" spans="1:12" x14ac:dyDescent="0.25">
      <c r="A2048" t="s">
        <v>78</v>
      </c>
      <c r="B2048" t="s">
        <v>19</v>
      </c>
      <c r="C2048">
        <v>247600</v>
      </c>
      <c r="D2048">
        <v>14400</v>
      </c>
      <c r="E2048" t="s">
        <v>547</v>
      </c>
      <c r="F2048" t="s">
        <v>35</v>
      </c>
      <c r="G2048" t="s">
        <v>31</v>
      </c>
      <c r="H2048">
        <v>5</v>
      </c>
      <c r="I2048" t="s">
        <v>17</v>
      </c>
      <c r="J2048">
        <v>5</v>
      </c>
      <c r="K2048">
        <v>3.4372199999999999</v>
      </c>
      <c r="L2048">
        <v>-76.522499999999994</v>
      </c>
    </row>
    <row r="2049" spans="1:12" x14ac:dyDescent="0.25">
      <c r="A2049" t="s">
        <v>105</v>
      </c>
      <c r="B2049" t="s">
        <v>19</v>
      </c>
      <c r="C2049">
        <v>265000</v>
      </c>
      <c r="D2049">
        <v>12300</v>
      </c>
      <c r="E2049" t="s">
        <v>839</v>
      </c>
      <c r="F2049" t="s">
        <v>21</v>
      </c>
      <c r="G2049" t="s">
        <v>22</v>
      </c>
      <c r="H2049">
        <v>4</v>
      </c>
      <c r="I2049" t="s">
        <v>38</v>
      </c>
      <c r="J2049">
        <v>1</v>
      </c>
      <c r="K2049">
        <v>6.2518399999999996</v>
      </c>
      <c r="L2049">
        <v>-75.563590000000005</v>
      </c>
    </row>
    <row r="2050" spans="1:12" x14ac:dyDescent="0.25">
      <c r="A2050" t="s">
        <v>36</v>
      </c>
      <c r="B2050" t="s">
        <v>24</v>
      </c>
      <c r="C2050">
        <v>27100</v>
      </c>
      <c r="D2050">
        <v>0</v>
      </c>
      <c r="E2050" t="s">
        <v>761</v>
      </c>
      <c r="F2050" t="s">
        <v>96</v>
      </c>
      <c r="G2050" t="s">
        <v>22</v>
      </c>
      <c r="H2050">
        <v>1</v>
      </c>
      <c r="I2050" t="s">
        <v>17</v>
      </c>
      <c r="J2050">
        <v>2</v>
      </c>
      <c r="K2050">
        <v>6.2518399999999996</v>
      </c>
      <c r="L2050">
        <v>-75.563590000000005</v>
      </c>
    </row>
    <row r="2051" spans="1:12" x14ac:dyDescent="0.25">
      <c r="A2051" t="s">
        <v>78</v>
      </c>
      <c r="B2051" t="s">
        <v>19</v>
      </c>
      <c r="C2051">
        <v>255000</v>
      </c>
      <c r="D2051">
        <v>11800</v>
      </c>
      <c r="E2051" t="s">
        <v>586</v>
      </c>
      <c r="F2051" t="s">
        <v>21</v>
      </c>
      <c r="G2051" t="s">
        <v>16</v>
      </c>
      <c r="H2051">
        <v>5</v>
      </c>
      <c r="I2051" t="s">
        <v>17</v>
      </c>
      <c r="J2051">
        <v>2</v>
      </c>
      <c r="K2051">
        <v>4.6097099999999998</v>
      </c>
      <c r="L2051">
        <v>-74.08175</v>
      </c>
    </row>
    <row r="2052" spans="1:12" x14ac:dyDescent="0.25">
      <c r="A2052" t="s">
        <v>196</v>
      </c>
      <c r="B2052" t="s">
        <v>13</v>
      </c>
      <c r="C2052">
        <v>951100</v>
      </c>
      <c r="D2052">
        <v>48800</v>
      </c>
      <c r="E2052" t="s">
        <v>868</v>
      </c>
      <c r="F2052" t="s">
        <v>93</v>
      </c>
      <c r="G2052" t="s">
        <v>31</v>
      </c>
      <c r="H2052">
        <v>4</v>
      </c>
      <c r="I2052" t="s">
        <v>17</v>
      </c>
      <c r="J2052">
        <v>2</v>
      </c>
      <c r="K2052">
        <v>3.4372199999999999</v>
      </c>
      <c r="L2052">
        <v>-76.522499999999994</v>
      </c>
    </row>
    <row r="2053" spans="1:12" x14ac:dyDescent="0.25">
      <c r="A2053" t="s">
        <v>70</v>
      </c>
      <c r="B2053" t="s">
        <v>13</v>
      </c>
      <c r="C2053">
        <v>2757600</v>
      </c>
      <c r="D2053">
        <v>147000</v>
      </c>
      <c r="E2053" t="s">
        <v>476</v>
      </c>
      <c r="F2053" t="s">
        <v>160</v>
      </c>
      <c r="G2053" t="s">
        <v>22</v>
      </c>
      <c r="H2053">
        <v>5</v>
      </c>
      <c r="I2053" t="s">
        <v>17</v>
      </c>
      <c r="J2053">
        <v>1</v>
      </c>
      <c r="K2053">
        <v>6.2518399999999996</v>
      </c>
      <c r="L2053">
        <v>-75.563590000000005</v>
      </c>
    </row>
    <row r="2054" spans="1:12" x14ac:dyDescent="0.25">
      <c r="A2054" t="s">
        <v>297</v>
      </c>
      <c r="B2054" t="s">
        <v>86</v>
      </c>
      <c r="C2054">
        <v>79500</v>
      </c>
      <c r="D2054">
        <v>7600</v>
      </c>
      <c r="E2054" t="s">
        <v>1085</v>
      </c>
      <c r="F2054" t="s">
        <v>47</v>
      </c>
      <c r="G2054" t="s">
        <v>91</v>
      </c>
      <c r="H2054">
        <v>1</v>
      </c>
      <c r="I2054" t="s">
        <v>32</v>
      </c>
      <c r="J2054">
        <v>1</v>
      </c>
      <c r="K2054">
        <v>10.968540000000001</v>
      </c>
      <c r="L2054">
        <v>-74.781319999999994</v>
      </c>
    </row>
    <row r="2055" spans="1:12" x14ac:dyDescent="0.25">
      <c r="A2055" t="s">
        <v>28</v>
      </c>
      <c r="B2055" t="s">
        <v>29</v>
      </c>
      <c r="C2055">
        <v>392100</v>
      </c>
      <c r="D2055">
        <v>21300</v>
      </c>
      <c r="E2055" t="s">
        <v>1096</v>
      </c>
      <c r="F2055" t="s">
        <v>43</v>
      </c>
      <c r="G2055" t="s">
        <v>31</v>
      </c>
      <c r="H2055">
        <v>4</v>
      </c>
      <c r="I2055" t="s">
        <v>32</v>
      </c>
      <c r="J2055">
        <v>1</v>
      </c>
      <c r="K2055">
        <v>3.4372199999999999</v>
      </c>
      <c r="L2055">
        <v>-76.522499999999994</v>
      </c>
    </row>
    <row r="2056" spans="1:12" x14ac:dyDescent="0.25">
      <c r="A2056" t="s">
        <v>85</v>
      </c>
      <c r="B2056" t="s">
        <v>86</v>
      </c>
      <c r="C2056">
        <v>733200</v>
      </c>
      <c r="D2056">
        <v>39700</v>
      </c>
      <c r="E2056" t="s">
        <v>1002</v>
      </c>
      <c r="F2056" t="s">
        <v>130</v>
      </c>
      <c r="G2056" t="s">
        <v>22</v>
      </c>
      <c r="H2056">
        <v>3</v>
      </c>
      <c r="I2056" t="s">
        <v>17</v>
      </c>
      <c r="J2056">
        <v>4</v>
      </c>
      <c r="K2056">
        <v>6.2518399999999996</v>
      </c>
      <c r="L2056">
        <v>-75.563590000000005</v>
      </c>
    </row>
    <row r="2057" spans="1:12" x14ac:dyDescent="0.25">
      <c r="A2057" t="s">
        <v>118</v>
      </c>
      <c r="B2057" t="s">
        <v>86</v>
      </c>
      <c r="C2057">
        <v>628400</v>
      </c>
      <c r="D2057">
        <v>34000</v>
      </c>
      <c r="E2057" t="s">
        <v>550</v>
      </c>
      <c r="F2057" t="s">
        <v>52</v>
      </c>
      <c r="G2057" t="s">
        <v>27</v>
      </c>
      <c r="H2057">
        <v>4</v>
      </c>
      <c r="I2057" t="s">
        <v>17</v>
      </c>
      <c r="J2057">
        <v>3</v>
      </c>
      <c r="K2057">
        <v>10.39972</v>
      </c>
      <c r="L2057">
        <v>-75.514439999999993</v>
      </c>
    </row>
    <row r="2058" spans="1:12" x14ac:dyDescent="0.25">
      <c r="A2058" t="s">
        <v>155</v>
      </c>
      <c r="B2058" t="s">
        <v>62</v>
      </c>
      <c r="C2058">
        <v>97000</v>
      </c>
      <c r="D2058">
        <v>5900</v>
      </c>
      <c r="E2058" t="s">
        <v>989</v>
      </c>
      <c r="F2058" t="s">
        <v>35</v>
      </c>
      <c r="G2058" t="s">
        <v>22</v>
      </c>
      <c r="H2058">
        <v>1</v>
      </c>
      <c r="I2058" t="s">
        <v>17</v>
      </c>
      <c r="J2058">
        <v>3</v>
      </c>
      <c r="K2058">
        <v>6.2518399999999996</v>
      </c>
      <c r="L2058">
        <v>-75.563590000000005</v>
      </c>
    </row>
    <row r="2059" spans="1:12" x14ac:dyDescent="0.25">
      <c r="A2059" t="s">
        <v>155</v>
      </c>
      <c r="B2059" t="s">
        <v>62</v>
      </c>
      <c r="C2059">
        <v>99000</v>
      </c>
      <c r="D2059">
        <v>6000</v>
      </c>
      <c r="E2059" t="s">
        <v>472</v>
      </c>
      <c r="F2059" t="s">
        <v>160</v>
      </c>
      <c r="G2059" t="s">
        <v>126</v>
      </c>
      <c r="H2059">
        <v>4</v>
      </c>
      <c r="I2059" t="s">
        <v>32</v>
      </c>
      <c r="J2059">
        <v>1</v>
      </c>
      <c r="K2059">
        <v>7.89391</v>
      </c>
      <c r="L2059">
        <v>-72.507819999999995</v>
      </c>
    </row>
    <row r="2060" spans="1:12" x14ac:dyDescent="0.25">
      <c r="A2060" t="s">
        <v>28</v>
      </c>
      <c r="B2060" t="s">
        <v>29</v>
      </c>
      <c r="C2060">
        <v>544200</v>
      </c>
      <c r="D2060">
        <v>27200</v>
      </c>
      <c r="E2060" t="s">
        <v>354</v>
      </c>
      <c r="F2060" t="s">
        <v>130</v>
      </c>
      <c r="G2060" t="s">
        <v>16</v>
      </c>
      <c r="H2060">
        <v>3</v>
      </c>
      <c r="I2060" t="s">
        <v>17</v>
      </c>
      <c r="J2060">
        <v>3</v>
      </c>
      <c r="K2060">
        <v>4.6097099999999998</v>
      </c>
      <c r="L2060">
        <v>-74.08175</v>
      </c>
    </row>
    <row r="2061" spans="1:12" x14ac:dyDescent="0.25">
      <c r="A2061" t="s">
        <v>171</v>
      </c>
      <c r="B2061" t="s">
        <v>19</v>
      </c>
      <c r="C2061">
        <v>256400</v>
      </c>
      <c r="D2061">
        <v>11800</v>
      </c>
      <c r="E2061" t="s">
        <v>240</v>
      </c>
      <c r="F2061" t="s">
        <v>93</v>
      </c>
      <c r="G2061" t="s">
        <v>60</v>
      </c>
      <c r="H2061">
        <v>5</v>
      </c>
      <c r="I2061" t="s">
        <v>17</v>
      </c>
      <c r="J2061">
        <v>10</v>
      </c>
      <c r="K2061">
        <v>4.8133299999999997</v>
      </c>
      <c r="L2061">
        <v>-75.696110000000004</v>
      </c>
    </row>
    <row r="2062" spans="1:12" x14ac:dyDescent="0.25">
      <c r="A2062" t="s">
        <v>48</v>
      </c>
      <c r="B2062" t="s">
        <v>24</v>
      </c>
      <c r="C2062">
        <v>88200</v>
      </c>
      <c r="D2062">
        <v>4900</v>
      </c>
      <c r="E2062" t="s">
        <v>216</v>
      </c>
      <c r="F2062" t="s">
        <v>130</v>
      </c>
      <c r="G2062" t="s">
        <v>22</v>
      </c>
      <c r="H2062">
        <v>5</v>
      </c>
      <c r="I2062" t="s">
        <v>32</v>
      </c>
      <c r="J2062">
        <v>1</v>
      </c>
      <c r="K2062">
        <v>6.2518399999999996</v>
      </c>
      <c r="L2062">
        <v>-75.563590000000005</v>
      </c>
    </row>
    <row r="2063" spans="1:12" x14ac:dyDescent="0.25">
      <c r="A2063" t="s">
        <v>94</v>
      </c>
      <c r="B2063" t="s">
        <v>29</v>
      </c>
      <c r="C2063">
        <v>759700</v>
      </c>
      <c r="D2063">
        <v>40800</v>
      </c>
      <c r="E2063" t="s">
        <v>1097</v>
      </c>
      <c r="F2063" t="s">
        <v>43</v>
      </c>
      <c r="G2063" t="s">
        <v>16</v>
      </c>
      <c r="H2063">
        <v>3</v>
      </c>
      <c r="I2063" t="s">
        <v>32</v>
      </c>
      <c r="J2063">
        <v>1</v>
      </c>
      <c r="K2063">
        <v>4.6097099999999998</v>
      </c>
      <c r="L2063">
        <v>-74.08175</v>
      </c>
    </row>
    <row r="2064" spans="1:12" x14ac:dyDescent="0.25">
      <c r="A2064" t="s">
        <v>12</v>
      </c>
      <c r="B2064" t="s">
        <v>13</v>
      </c>
      <c r="C2064">
        <v>254100</v>
      </c>
      <c r="D2064">
        <v>13700</v>
      </c>
      <c r="E2064" t="s">
        <v>914</v>
      </c>
      <c r="F2064" t="s">
        <v>15</v>
      </c>
      <c r="G2064" t="s">
        <v>201</v>
      </c>
      <c r="H2064">
        <v>5</v>
      </c>
      <c r="I2064" t="s">
        <v>32</v>
      </c>
      <c r="J2064">
        <v>1</v>
      </c>
      <c r="K2064">
        <v>11.54444</v>
      </c>
      <c r="L2064">
        <v>-72.907219999999995</v>
      </c>
    </row>
    <row r="2065" spans="1:12" x14ac:dyDescent="0.25">
      <c r="A2065" t="s">
        <v>204</v>
      </c>
      <c r="B2065" t="s">
        <v>13</v>
      </c>
      <c r="C2065">
        <v>184500</v>
      </c>
      <c r="D2065">
        <v>8000</v>
      </c>
      <c r="E2065" t="s">
        <v>384</v>
      </c>
      <c r="F2065" t="s">
        <v>15</v>
      </c>
      <c r="G2065" t="s">
        <v>201</v>
      </c>
      <c r="H2065">
        <v>3</v>
      </c>
      <c r="I2065" t="s">
        <v>17</v>
      </c>
      <c r="J2065">
        <v>2</v>
      </c>
      <c r="K2065">
        <v>11.54444</v>
      </c>
      <c r="L2065">
        <v>-72.907219999999995</v>
      </c>
    </row>
    <row r="2066" spans="1:12" x14ac:dyDescent="0.25">
      <c r="A2066" t="s">
        <v>164</v>
      </c>
      <c r="B2066" t="s">
        <v>13</v>
      </c>
      <c r="C2066">
        <v>41800</v>
      </c>
      <c r="D2066">
        <v>0</v>
      </c>
      <c r="E2066" t="s">
        <v>924</v>
      </c>
      <c r="F2066" t="s">
        <v>35</v>
      </c>
      <c r="G2066" t="s">
        <v>16</v>
      </c>
      <c r="H2066">
        <v>5</v>
      </c>
      <c r="I2066" t="s">
        <v>17</v>
      </c>
      <c r="J2066">
        <v>4</v>
      </c>
      <c r="K2066">
        <v>4.6097099999999998</v>
      </c>
      <c r="L2066">
        <v>-74.08175</v>
      </c>
    </row>
    <row r="2067" spans="1:12" x14ac:dyDescent="0.25">
      <c r="A2067" t="s">
        <v>133</v>
      </c>
      <c r="B2067" t="s">
        <v>24</v>
      </c>
      <c r="C2067">
        <v>9800</v>
      </c>
      <c r="D2067">
        <v>0</v>
      </c>
      <c r="E2067" t="s">
        <v>850</v>
      </c>
      <c r="F2067" t="s">
        <v>88</v>
      </c>
      <c r="G2067" t="s">
        <v>22</v>
      </c>
      <c r="H2067">
        <v>5</v>
      </c>
      <c r="I2067" t="s">
        <v>32</v>
      </c>
      <c r="J2067">
        <v>1</v>
      </c>
      <c r="K2067">
        <v>6.2518399999999996</v>
      </c>
      <c r="L2067">
        <v>-75.563590000000005</v>
      </c>
    </row>
    <row r="2068" spans="1:12" x14ac:dyDescent="0.25">
      <c r="A2068" t="s">
        <v>28</v>
      </c>
      <c r="B2068" t="s">
        <v>29</v>
      </c>
      <c r="C2068">
        <v>747400</v>
      </c>
      <c r="D2068">
        <v>40200</v>
      </c>
      <c r="E2068" t="s">
        <v>437</v>
      </c>
      <c r="F2068" t="s">
        <v>47</v>
      </c>
      <c r="G2068" t="s">
        <v>22</v>
      </c>
      <c r="H2068">
        <v>5</v>
      </c>
      <c r="I2068" t="s">
        <v>17</v>
      </c>
      <c r="J2068">
        <v>10</v>
      </c>
      <c r="K2068">
        <v>6.2518399999999996</v>
      </c>
      <c r="L2068">
        <v>-75.563590000000005</v>
      </c>
    </row>
    <row r="2069" spans="1:12" x14ac:dyDescent="0.25">
      <c r="A2069" t="s">
        <v>105</v>
      </c>
      <c r="B2069" t="s">
        <v>19</v>
      </c>
      <c r="C2069">
        <v>235000</v>
      </c>
      <c r="D2069">
        <v>12700</v>
      </c>
      <c r="E2069" t="s">
        <v>650</v>
      </c>
      <c r="F2069" t="s">
        <v>15</v>
      </c>
      <c r="G2069" t="s">
        <v>22</v>
      </c>
      <c r="H2069">
        <v>4</v>
      </c>
      <c r="I2069" t="s">
        <v>17</v>
      </c>
      <c r="J2069">
        <v>5</v>
      </c>
      <c r="K2069">
        <v>6.2518399999999996</v>
      </c>
      <c r="L2069">
        <v>-75.563590000000005</v>
      </c>
    </row>
    <row r="2070" spans="1:12" x14ac:dyDescent="0.25">
      <c r="A2070" t="s">
        <v>133</v>
      </c>
      <c r="B2070" t="s">
        <v>24</v>
      </c>
      <c r="C2070">
        <v>21600</v>
      </c>
      <c r="D2070">
        <v>1900</v>
      </c>
      <c r="E2070" t="s">
        <v>244</v>
      </c>
      <c r="F2070" t="s">
        <v>76</v>
      </c>
      <c r="G2070" t="s">
        <v>22</v>
      </c>
      <c r="H2070">
        <v>3</v>
      </c>
      <c r="I2070" t="s">
        <v>17</v>
      </c>
      <c r="J2070">
        <v>1</v>
      </c>
      <c r="K2070">
        <v>6.2518399999999996</v>
      </c>
      <c r="L2070">
        <v>-75.563590000000005</v>
      </c>
    </row>
    <row r="2071" spans="1:12" x14ac:dyDescent="0.25">
      <c r="A2071" t="s">
        <v>148</v>
      </c>
      <c r="B2071" t="s">
        <v>13</v>
      </c>
      <c r="C2071">
        <v>2177500</v>
      </c>
      <c r="D2071">
        <v>119300</v>
      </c>
      <c r="E2071" t="s">
        <v>323</v>
      </c>
      <c r="F2071" t="s">
        <v>43</v>
      </c>
      <c r="G2071" t="s">
        <v>16</v>
      </c>
      <c r="H2071">
        <v>3</v>
      </c>
      <c r="I2071" t="s">
        <v>17</v>
      </c>
      <c r="J2071">
        <v>1</v>
      </c>
      <c r="K2071">
        <v>4.6097099999999998</v>
      </c>
      <c r="L2071">
        <v>-74.08175</v>
      </c>
    </row>
    <row r="2072" spans="1:12" x14ac:dyDescent="0.25">
      <c r="A2072" t="s">
        <v>70</v>
      </c>
      <c r="B2072" t="s">
        <v>13</v>
      </c>
      <c r="C2072">
        <v>2339000</v>
      </c>
      <c r="D2072">
        <v>124900</v>
      </c>
      <c r="E2072" t="s">
        <v>1098</v>
      </c>
      <c r="F2072" t="s">
        <v>160</v>
      </c>
      <c r="G2072" t="s">
        <v>16</v>
      </c>
      <c r="H2072">
        <v>5</v>
      </c>
      <c r="I2072" t="s">
        <v>38</v>
      </c>
      <c r="J2072">
        <v>1</v>
      </c>
      <c r="K2072">
        <v>4.6097099999999998</v>
      </c>
      <c r="L2072">
        <v>-74.08175</v>
      </c>
    </row>
    <row r="2073" spans="1:12" x14ac:dyDescent="0.25">
      <c r="A2073" t="s">
        <v>155</v>
      </c>
      <c r="B2073" t="s">
        <v>62</v>
      </c>
      <c r="C2073">
        <v>84200</v>
      </c>
      <c r="D2073">
        <v>4700</v>
      </c>
      <c r="E2073" t="s">
        <v>941</v>
      </c>
      <c r="F2073" t="s">
        <v>160</v>
      </c>
      <c r="G2073" t="s">
        <v>91</v>
      </c>
      <c r="H2073">
        <v>5</v>
      </c>
      <c r="I2073" t="s">
        <v>17</v>
      </c>
      <c r="J2073">
        <v>5</v>
      </c>
      <c r="K2073">
        <v>10.968540000000001</v>
      </c>
      <c r="L2073">
        <v>-74.781319999999994</v>
      </c>
    </row>
    <row r="2074" spans="1:12" x14ac:dyDescent="0.25">
      <c r="A2074" t="s">
        <v>214</v>
      </c>
      <c r="B2074" t="s">
        <v>19</v>
      </c>
      <c r="C2074">
        <v>129700</v>
      </c>
      <c r="D2074">
        <v>5100</v>
      </c>
      <c r="E2074" t="s">
        <v>559</v>
      </c>
      <c r="F2074" t="s">
        <v>35</v>
      </c>
      <c r="G2074" t="s">
        <v>161</v>
      </c>
      <c r="H2074">
        <v>5</v>
      </c>
      <c r="I2074" t="s">
        <v>17</v>
      </c>
      <c r="J2074">
        <v>3</v>
      </c>
      <c r="K2074">
        <v>7.1253900000000003</v>
      </c>
      <c r="L2074">
        <v>-73.119799999999998</v>
      </c>
    </row>
    <row r="2075" spans="1:12" x14ac:dyDescent="0.25">
      <c r="A2075" t="s">
        <v>55</v>
      </c>
      <c r="B2075" t="s">
        <v>13</v>
      </c>
      <c r="C2075">
        <v>70900</v>
      </c>
      <c r="D2075">
        <v>2000</v>
      </c>
      <c r="E2075" t="s">
        <v>986</v>
      </c>
      <c r="F2075" t="s">
        <v>96</v>
      </c>
      <c r="G2075" t="s">
        <v>16</v>
      </c>
      <c r="H2075">
        <v>5</v>
      </c>
      <c r="I2075" t="s">
        <v>17</v>
      </c>
      <c r="J2075">
        <v>2</v>
      </c>
      <c r="K2075">
        <v>4.6097099999999998</v>
      </c>
      <c r="L2075">
        <v>-74.08175</v>
      </c>
    </row>
    <row r="2076" spans="1:12" x14ac:dyDescent="0.25">
      <c r="A2076" t="s">
        <v>68</v>
      </c>
      <c r="B2076" t="s">
        <v>24</v>
      </c>
      <c r="C2076">
        <v>22900</v>
      </c>
      <c r="D2076">
        <v>6000</v>
      </c>
      <c r="E2076" t="s">
        <v>71</v>
      </c>
      <c r="F2076" t="s">
        <v>130</v>
      </c>
      <c r="G2076" t="s">
        <v>16</v>
      </c>
      <c r="H2076">
        <v>5</v>
      </c>
      <c r="I2076" t="s">
        <v>17</v>
      </c>
      <c r="J2076">
        <v>3</v>
      </c>
      <c r="K2076">
        <v>4.6097099999999998</v>
      </c>
      <c r="L2076">
        <v>-74.08175</v>
      </c>
    </row>
    <row r="2077" spans="1:12" x14ac:dyDescent="0.25">
      <c r="A2077" t="s">
        <v>158</v>
      </c>
      <c r="B2077" t="s">
        <v>62</v>
      </c>
      <c r="C2077">
        <v>23800</v>
      </c>
      <c r="D2077">
        <v>0</v>
      </c>
      <c r="E2077" t="s">
        <v>1099</v>
      </c>
      <c r="F2077" t="s">
        <v>93</v>
      </c>
      <c r="G2077" t="s">
        <v>201</v>
      </c>
      <c r="H2077">
        <v>1</v>
      </c>
      <c r="I2077" t="s">
        <v>17</v>
      </c>
      <c r="J2077">
        <v>2</v>
      </c>
      <c r="K2077">
        <v>11.54444</v>
      </c>
      <c r="L2077">
        <v>-72.907219999999995</v>
      </c>
    </row>
    <row r="2078" spans="1:12" x14ac:dyDescent="0.25">
      <c r="A2078" t="s">
        <v>158</v>
      </c>
      <c r="B2078" t="s">
        <v>62</v>
      </c>
      <c r="C2078">
        <v>62800</v>
      </c>
      <c r="D2078">
        <v>4100</v>
      </c>
      <c r="E2078" t="s">
        <v>546</v>
      </c>
      <c r="F2078" t="s">
        <v>21</v>
      </c>
      <c r="G2078" t="s">
        <v>16</v>
      </c>
      <c r="H2078">
        <v>4</v>
      </c>
      <c r="I2078" t="s">
        <v>32</v>
      </c>
      <c r="J2078">
        <v>1</v>
      </c>
      <c r="K2078">
        <v>4.6097099999999998</v>
      </c>
      <c r="L2078">
        <v>-74.08175</v>
      </c>
    </row>
    <row r="2079" spans="1:12" x14ac:dyDescent="0.25">
      <c r="A2079" t="s">
        <v>74</v>
      </c>
      <c r="B2079" t="s">
        <v>62</v>
      </c>
      <c r="C2079">
        <v>54800</v>
      </c>
      <c r="D2079">
        <v>1100</v>
      </c>
      <c r="E2079" t="s">
        <v>173</v>
      </c>
      <c r="F2079" t="s">
        <v>96</v>
      </c>
      <c r="G2079" t="s">
        <v>16</v>
      </c>
      <c r="H2079">
        <v>3</v>
      </c>
      <c r="I2079" t="s">
        <v>17</v>
      </c>
      <c r="J2079">
        <v>3</v>
      </c>
      <c r="K2079">
        <v>4.6097099999999998</v>
      </c>
      <c r="L2079">
        <v>-74.08175</v>
      </c>
    </row>
    <row r="2080" spans="1:12" x14ac:dyDescent="0.25">
      <c r="A2080" t="s">
        <v>111</v>
      </c>
      <c r="B2080" t="s">
        <v>19</v>
      </c>
      <c r="C2080">
        <v>493800</v>
      </c>
      <c r="D2080">
        <v>24500</v>
      </c>
      <c r="E2080" t="s">
        <v>69</v>
      </c>
      <c r="F2080" t="s">
        <v>52</v>
      </c>
      <c r="G2080" t="s">
        <v>126</v>
      </c>
      <c r="H2080">
        <v>1</v>
      </c>
      <c r="I2080" t="s">
        <v>17</v>
      </c>
      <c r="J2080">
        <v>4</v>
      </c>
      <c r="K2080">
        <v>7.89391</v>
      </c>
      <c r="L2080">
        <v>-72.507819999999995</v>
      </c>
    </row>
    <row r="2081" spans="1:12" x14ac:dyDescent="0.25">
      <c r="A2081" t="s">
        <v>158</v>
      </c>
      <c r="B2081" t="s">
        <v>62</v>
      </c>
      <c r="C2081">
        <v>63200</v>
      </c>
      <c r="D2081">
        <v>1600</v>
      </c>
      <c r="E2081" t="s">
        <v>809</v>
      </c>
      <c r="F2081" t="s">
        <v>52</v>
      </c>
      <c r="G2081" t="s">
        <v>31</v>
      </c>
      <c r="H2081">
        <v>4</v>
      </c>
      <c r="I2081" t="s">
        <v>17</v>
      </c>
      <c r="J2081">
        <v>1</v>
      </c>
      <c r="K2081">
        <v>3.4372199999999999</v>
      </c>
      <c r="L2081">
        <v>-76.522499999999994</v>
      </c>
    </row>
    <row r="2082" spans="1:12" x14ac:dyDescent="0.25">
      <c r="A2082" t="s">
        <v>94</v>
      </c>
      <c r="B2082" t="s">
        <v>29</v>
      </c>
      <c r="C2082">
        <v>441200</v>
      </c>
      <c r="D2082">
        <v>23900</v>
      </c>
      <c r="E2082" t="s">
        <v>1100</v>
      </c>
      <c r="F2082" t="s">
        <v>26</v>
      </c>
      <c r="G2082" t="s">
        <v>16</v>
      </c>
      <c r="H2082">
        <v>5</v>
      </c>
      <c r="I2082" t="s">
        <v>17</v>
      </c>
      <c r="J2082">
        <v>3</v>
      </c>
      <c r="K2082">
        <v>4.6097099999999998</v>
      </c>
      <c r="L2082">
        <v>-74.08175</v>
      </c>
    </row>
    <row r="2083" spans="1:12" x14ac:dyDescent="0.25">
      <c r="A2083" t="s">
        <v>61</v>
      </c>
      <c r="B2083" t="s">
        <v>62</v>
      </c>
      <c r="C2083">
        <v>548100</v>
      </c>
      <c r="D2083">
        <v>29400</v>
      </c>
      <c r="E2083" t="s">
        <v>1101</v>
      </c>
      <c r="F2083" t="s">
        <v>47</v>
      </c>
      <c r="G2083" t="s">
        <v>22</v>
      </c>
      <c r="H2083">
        <v>2</v>
      </c>
      <c r="I2083" t="s">
        <v>17</v>
      </c>
      <c r="J2083">
        <v>1</v>
      </c>
      <c r="K2083">
        <v>6.2518399999999996</v>
      </c>
      <c r="L2083">
        <v>-75.563590000000005</v>
      </c>
    </row>
    <row r="2084" spans="1:12" x14ac:dyDescent="0.25">
      <c r="A2084" t="s">
        <v>111</v>
      </c>
      <c r="B2084" t="s">
        <v>19</v>
      </c>
      <c r="C2084">
        <v>482700</v>
      </c>
      <c r="D2084">
        <v>26800</v>
      </c>
      <c r="E2084" t="s">
        <v>934</v>
      </c>
      <c r="F2084" t="s">
        <v>54</v>
      </c>
      <c r="G2084" t="s">
        <v>31</v>
      </c>
      <c r="H2084">
        <v>1</v>
      </c>
      <c r="I2084" t="s">
        <v>17</v>
      </c>
      <c r="J2084">
        <v>2</v>
      </c>
      <c r="K2084">
        <v>3.4372199999999999</v>
      </c>
      <c r="L2084">
        <v>-76.522499999999994</v>
      </c>
    </row>
    <row r="2085" spans="1:12" x14ac:dyDescent="0.25">
      <c r="A2085" t="s">
        <v>144</v>
      </c>
      <c r="B2085" t="s">
        <v>65</v>
      </c>
      <c r="C2085">
        <v>73000</v>
      </c>
      <c r="D2085">
        <v>9700</v>
      </c>
      <c r="E2085" t="s">
        <v>963</v>
      </c>
      <c r="F2085" t="s">
        <v>88</v>
      </c>
      <c r="G2085" t="s">
        <v>22</v>
      </c>
      <c r="H2085">
        <v>4</v>
      </c>
      <c r="I2085" t="s">
        <v>17</v>
      </c>
      <c r="J2085">
        <v>1</v>
      </c>
      <c r="K2085">
        <v>6.2518399999999996</v>
      </c>
      <c r="L2085">
        <v>-75.563590000000005</v>
      </c>
    </row>
    <row r="2086" spans="1:12" x14ac:dyDescent="0.25">
      <c r="A2086" t="s">
        <v>155</v>
      </c>
      <c r="B2086" t="s">
        <v>62</v>
      </c>
      <c r="C2086">
        <v>109700</v>
      </c>
      <c r="D2086">
        <v>6900</v>
      </c>
      <c r="E2086" t="s">
        <v>1030</v>
      </c>
      <c r="F2086" t="s">
        <v>52</v>
      </c>
      <c r="G2086" t="s">
        <v>201</v>
      </c>
      <c r="H2086">
        <v>1</v>
      </c>
      <c r="I2086" t="s">
        <v>17</v>
      </c>
      <c r="J2086">
        <v>3</v>
      </c>
      <c r="K2086">
        <v>11.54444</v>
      </c>
      <c r="L2086">
        <v>-72.907219999999995</v>
      </c>
    </row>
    <row r="2087" spans="1:12" x14ac:dyDescent="0.25">
      <c r="A2087" t="s">
        <v>155</v>
      </c>
      <c r="B2087" t="s">
        <v>62</v>
      </c>
      <c r="C2087">
        <v>83900</v>
      </c>
      <c r="D2087">
        <v>4900</v>
      </c>
      <c r="E2087" t="s">
        <v>72</v>
      </c>
      <c r="F2087" t="s">
        <v>47</v>
      </c>
      <c r="G2087" t="s">
        <v>178</v>
      </c>
      <c r="H2087">
        <v>5</v>
      </c>
      <c r="I2087" t="s">
        <v>17</v>
      </c>
      <c r="J2087">
        <v>1</v>
      </c>
      <c r="K2087">
        <v>1.2136100000000001</v>
      </c>
      <c r="L2087">
        <v>-77.281109999999998</v>
      </c>
    </row>
    <row r="2088" spans="1:12" x14ac:dyDescent="0.25">
      <c r="A2088" t="s">
        <v>23</v>
      </c>
      <c r="B2088" t="s">
        <v>24</v>
      </c>
      <c r="C2088">
        <v>153400</v>
      </c>
      <c r="D2088">
        <v>6400</v>
      </c>
      <c r="E2088" t="s">
        <v>985</v>
      </c>
      <c r="F2088" t="s">
        <v>76</v>
      </c>
      <c r="G2088" t="s">
        <v>161</v>
      </c>
      <c r="H2088">
        <v>5</v>
      </c>
      <c r="I2088" t="s">
        <v>17</v>
      </c>
      <c r="J2088">
        <v>8</v>
      </c>
      <c r="K2088">
        <v>7.1253900000000003</v>
      </c>
      <c r="L2088">
        <v>-73.119799999999998</v>
      </c>
    </row>
    <row r="2089" spans="1:12" x14ac:dyDescent="0.25">
      <c r="A2089" t="s">
        <v>127</v>
      </c>
      <c r="B2089" t="s">
        <v>13</v>
      </c>
      <c r="C2089">
        <v>1153600</v>
      </c>
      <c r="D2089">
        <v>61800</v>
      </c>
      <c r="E2089" t="s">
        <v>176</v>
      </c>
      <c r="F2089" t="s">
        <v>43</v>
      </c>
      <c r="G2089" t="s">
        <v>22</v>
      </c>
      <c r="H2089">
        <v>4</v>
      </c>
      <c r="I2089" t="s">
        <v>17</v>
      </c>
      <c r="J2089">
        <v>4</v>
      </c>
      <c r="K2089">
        <v>6.2518399999999996</v>
      </c>
      <c r="L2089">
        <v>-75.563590000000005</v>
      </c>
    </row>
    <row r="2090" spans="1:12" x14ac:dyDescent="0.25">
      <c r="A2090" t="s">
        <v>144</v>
      </c>
      <c r="B2090" t="s">
        <v>65</v>
      </c>
      <c r="C2090">
        <v>50800</v>
      </c>
      <c r="D2090">
        <v>900</v>
      </c>
      <c r="E2090" t="s">
        <v>1102</v>
      </c>
      <c r="F2090" t="s">
        <v>76</v>
      </c>
      <c r="G2090" t="s">
        <v>16</v>
      </c>
      <c r="H2090">
        <v>1</v>
      </c>
      <c r="I2090" t="s">
        <v>32</v>
      </c>
      <c r="J2090">
        <v>1</v>
      </c>
      <c r="K2090">
        <v>4.6097099999999998</v>
      </c>
      <c r="L2090">
        <v>-74.08175</v>
      </c>
    </row>
    <row r="2091" spans="1:12" x14ac:dyDescent="0.25">
      <c r="A2091" t="s">
        <v>103</v>
      </c>
      <c r="B2091" t="s">
        <v>13</v>
      </c>
      <c r="C2091">
        <v>244600</v>
      </c>
      <c r="D2091">
        <v>11200</v>
      </c>
      <c r="E2091" t="s">
        <v>1103</v>
      </c>
      <c r="F2091" t="s">
        <v>26</v>
      </c>
      <c r="G2091" t="s">
        <v>31</v>
      </c>
      <c r="H2091">
        <v>1</v>
      </c>
      <c r="I2091" t="s">
        <v>17</v>
      </c>
      <c r="J2091">
        <v>1</v>
      </c>
      <c r="K2091">
        <v>3.4372199999999999</v>
      </c>
      <c r="L2091">
        <v>-76.522499999999994</v>
      </c>
    </row>
    <row r="2092" spans="1:12" x14ac:dyDescent="0.25">
      <c r="A2092" t="s">
        <v>36</v>
      </c>
      <c r="B2092" t="s">
        <v>24</v>
      </c>
      <c r="C2092">
        <v>44000</v>
      </c>
      <c r="D2092">
        <v>3000</v>
      </c>
      <c r="E2092" t="s">
        <v>197</v>
      </c>
      <c r="F2092" t="s">
        <v>93</v>
      </c>
      <c r="G2092" t="s">
        <v>31</v>
      </c>
      <c r="H2092">
        <v>4</v>
      </c>
      <c r="I2092" t="s">
        <v>38</v>
      </c>
      <c r="J2092">
        <v>1</v>
      </c>
      <c r="K2092">
        <v>3.4372199999999999</v>
      </c>
      <c r="L2092">
        <v>-76.522499999999994</v>
      </c>
    </row>
    <row r="2093" spans="1:12" x14ac:dyDescent="0.25">
      <c r="A2093" t="s">
        <v>266</v>
      </c>
      <c r="B2093" t="s">
        <v>13</v>
      </c>
      <c r="C2093">
        <v>1264800</v>
      </c>
      <c r="D2093">
        <v>65500</v>
      </c>
      <c r="E2093" t="s">
        <v>667</v>
      </c>
      <c r="F2093" t="s">
        <v>160</v>
      </c>
      <c r="G2093" t="s">
        <v>16</v>
      </c>
      <c r="H2093">
        <v>5</v>
      </c>
      <c r="I2093" t="s">
        <v>17</v>
      </c>
      <c r="J2093">
        <v>8</v>
      </c>
      <c r="K2093">
        <v>4.6097099999999998</v>
      </c>
      <c r="L2093">
        <v>-74.08175</v>
      </c>
    </row>
    <row r="2094" spans="1:12" x14ac:dyDescent="0.25">
      <c r="A2094" t="s">
        <v>111</v>
      </c>
      <c r="B2094" t="s">
        <v>19</v>
      </c>
      <c r="C2094">
        <v>498400</v>
      </c>
      <c r="D2094">
        <v>27600</v>
      </c>
      <c r="E2094" t="s">
        <v>991</v>
      </c>
      <c r="F2094" t="s">
        <v>76</v>
      </c>
      <c r="G2094" t="s">
        <v>278</v>
      </c>
      <c r="H2094">
        <v>4</v>
      </c>
      <c r="I2094" t="s">
        <v>32</v>
      </c>
      <c r="J2094">
        <v>1</v>
      </c>
      <c r="K2094">
        <v>-4.2152799999999999</v>
      </c>
      <c r="L2094">
        <v>-69.940560000000005</v>
      </c>
    </row>
    <row r="2095" spans="1:12" x14ac:dyDescent="0.25">
      <c r="A2095" t="s">
        <v>50</v>
      </c>
      <c r="B2095" t="s">
        <v>29</v>
      </c>
      <c r="C2095">
        <v>2187400</v>
      </c>
      <c r="D2095">
        <v>119800</v>
      </c>
      <c r="E2095" t="s">
        <v>119</v>
      </c>
      <c r="F2095" t="s">
        <v>52</v>
      </c>
      <c r="G2095" t="s">
        <v>60</v>
      </c>
      <c r="H2095">
        <v>4</v>
      </c>
      <c r="I2095" t="s">
        <v>17</v>
      </c>
      <c r="J2095">
        <v>3</v>
      </c>
      <c r="K2095">
        <v>4.8133299999999997</v>
      </c>
      <c r="L2095">
        <v>-75.696110000000004</v>
      </c>
    </row>
    <row r="2096" spans="1:12" x14ac:dyDescent="0.25">
      <c r="A2096" t="s">
        <v>28</v>
      </c>
      <c r="B2096" t="s">
        <v>29</v>
      </c>
      <c r="C2096">
        <v>698200</v>
      </c>
      <c r="D2096">
        <v>35400</v>
      </c>
      <c r="E2096" t="s">
        <v>534</v>
      </c>
      <c r="F2096" t="s">
        <v>47</v>
      </c>
      <c r="G2096" t="s">
        <v>161</v>
      </c>
      <c r="H2096">
        <v>5</v>
      </c>
      <c r="I2096" t="s">
        <v>17</v>
      </c>
      <c r="J2096">
        <v>10</v>
      </c>
      <c r="K2096">
        <v>7.1253900000000003</v>
      </c>
      <c r="L2096">
        <v>-73.119799999999998</v>
      </c>
    </row>
    <row r="2097" spans="1:12" x14ac:dyDescent="0.25">
      <c r="A2097" t="s">
        <v>39</v>
      </c>
      <c r="B2097" t="s">
        <v>24</v>
      </c>
      <c r="C2097">
        <v>57600</v>
      </c>
      <c r="D2097">
        <v>1300</v>
      </c>
      <c r="E2097" t="s">
        <v>123</v>
      </c>
      <c r="F2097" t="s">
        <v>96</v>
      </c>
      <c r="G2097" t="s">
        <v>16</v>
      </c>
      <c r="H2097">
        <v>5</v>
      </c>
      <c r="I2097" t="s">
        <v>17</v>
      </c>
      <c r="J2097">
        <v>1</v>
      </c>
      <c r="K2097">
        <v>4.6097099999999998</v>
      </c>
      <c r="L2097">
        <v>-74.08175</v>
      </c>
    </row>
    <row r="2098" spans="1:12" x14ac:dyDescent="0.25">
      <c r="A2098" t="s">
        <v>39</v>
      </c>
      <c r="B2098" t="s">
        <v>24</v>
      </c>
      <c r="C2098">
        <v>59400</v>
      </c>
      <c r="D2098">
        <v>5500</v>
      </c>
      <c r="E2098" t="s">
        <v>528</v>
      </c>
      <c r="F2098" t="s">
        <v>15</v>
      </c>
      <c r="G2098" t="s">
        <v>22</v>
      </c>
      <c r="H2098">
        <v>3</v>
      </c>
      <c r="I2098" t="s">
        <v>17</v>
      </c>
      <c r="J2098">
        <v>1</v>
      </c>
      <c r="K2098">
        <v>6.2518399999999996</v>
      </c>
      <c r="L2098">
        <v>-75.563590000000005</v>
      </c>
    </row>
    <row r="2099" spans="1:12" x14ac:dyDescent="0.25">
      <c r="A2099" t="s">
        <v>127</v>
      </c>
      <c r="B2099" t="s">
        <v>13</v>
      </c>
      <c r="C2099">
        <v>784100</v>
      </c>
      <c r="D2099">
        <v>39900</v>
      </c>
      <c r="E2099" t="s">
        <v>504</v>
      </c>
      <c r="F2099" t="s">
        <v>15</v>
      </c>
      <c r="G2099" t="s">
        <v>16</v>
      </c>
      <c r="H2099">
        <v>5</v>
      </c>
      <c r="I2099" t="s">
        <v>17</v>
      </c>
      <c r="J2099">
        <v>1</v>
      </c>
      <c r="K2099">
        <v>4.6097099999999998</v>
      </c>
      <c r="L2099">
        <v>-74.08175</v>
      </c>
    </row>
    <row r="2100" spans="1:12" x14ac:dyDescent="0.25">
      <c r="A2100" t="s">
        <v>57</v>
      </c>
      <c r="B2100" t="s">
        <v>58</v>
      </c>
      <c r="C2100">
        <v>67200</v>
      </c>
      <c r="D2100">
        <v>6000</v>
      </c>
      <c r="E2100" t="s">
        <v>830</v>
      </c>
      <c r="F2100" t="s">
        <v>130</v>
      </c>
      <c r="G2100" t="s">
        <v>22</v>
      </c>
      <c r="H2100">
        <v>1</v>
      </c>
      <c r="I2100" t="s">
        <v>17</v>
      </c>
      <c r="J2100">
        <v>8</v>
      </c>
      <c r="K2100">
        <v>6.2518399999999996</v>
      </c>
      <c r="L2100">
        <v>-75.563590000000005</v>
      </c>
    </row>
    <row r="2101" spans="1:12" x14ac:dyDescent="0.25">
      <c r="A2101" t="s">
        <v>82</v>
      </c>
      <c r="B2101" t="s">
        <v>58</v>
      </c>
      <c r="C2101">
        <v>38000</v>
      </c>
      <c r="D2101">
        <v>2700</v>
      </c>
      <c r="E2101" t="s">
        <v>712</v>
      </c>
      <c r="F2101" t="s">
        <v>47</v>
      </c>
      <c r="G2101" t="s">
        <v>16</v>
      </c>
      <c r="H2101">
        <v>5</v>
      </c>
      <c r="I2101" t="s">
        <v>17</v>
      </c>
      <c r="J2101">
        <v>1</v>
      </c>
      <c r="K2101">
        <v>4.6097099999999998</v>
      </c>
      <c r="L2101">
        <v>-74.08175</v>
      </c>
    </row>
    <row r="2102" spans="1:12" x14ac:dyDescent="0.25">
      <c r="A2102" t="s">
        <v>41</v>
      </c>
      <c r="B2102" t="s">
        <v>29</v>
      </c>
      <c r="C2102">
        <v>1319700</v>
      </c>
      <c r="D2102">
        <v>68500</v>
      </c>
      <c r="E2102" t="s">
        <v>198</v>
      </c>
      <c r="F2102" t="s">
        <v>43</v>
      </c>
      <c r="G2102" t="s">
        <v>16</v>
      </c>
      <c r="H2102">
        <v>5</v>
      </c>
      <c r="I2102" t="s">
        <v>17</v>
      </c>
      <c r="J2102">
        <v>1</v>
      </c>
      <c r="K2102">
        <v>4.6097099999999998</v>
      </c>
      <c r="L2102">
        <v>-74.08175</v>
      </c>
    </row>
    <row r="2103" spans="1:12" x14ac:dyDescent="0.25">
      <c r="A2103" t="s">
        <v>70</v>
      </c>
      <c r="B2103" t="s">
        <v>13</v>
      </c>
      <c r="C2103">
        <v>2091800</v>
      </c>
      <c r="D2103">
        <v>114700</v>
      </c>
      <c r="E2103" t="s">
        <v>489</v>
      </c>
      <c r="F2103" t="s">
        <v>130</v>
      </c>
      <c r="G2103" t="s">
        <v>22</v>
      </c>
      <c r="H2103">
        <v>4</v>
      </c>
      <c r="I2103" t="s">
        <v>17</v>
      </c>
      <c r="J2103">
        <v>11</v>
      </c>
      <c r="K2103">
        <v>6.2518399999999996</v>
      </c>
      <c r="L2103">
        <v>-75.563590000000005</v>
      </c>
    </row>
    <row r="2104" spans="1:12" x14ac:dyDescent="0.25">
      <c r="A2104" t="s">
        <v>192</v>
      </c>
      <c r="B2104" t="s">
        <v>65</v>
      </c>
      <c r="C2104">
        <v>56800</v>
      </c>
      <c r="D2104">
        <v>1200</v>
      </c>
      <c r="E2104" t="s">
        <v>87</v>
      </c>
      <c r="F2104" t="s">
        <v>54</v>
      </c>
      <c r="G2104" t="s">
        <v>91</v>
      </c>
      <c r="H2104">
        <v>5</v>
      </c>
      <c r="I2104" t="s">
        <v>17</v>
      </c>
      <c r="J2104">
        <v>6</v>
      </c>
      <c r="K2104">
        <v>10.968540000000001</v>
      </c>
      <c r="L2104">
        <v>-74.781319999999994</v>
      </c>
    </row>
    <row r="2105" spans="1:12" x14ac:dyDescent="0.25">
      <c r="A2105" t="s">
        <v>192</v>
      </c>
      <c r="B2105" t="s">
        <v>65</v>
      </c>
      <c r="C2105">
        <v>40200</v>
      </c>
      <c r="D2105">
        <v>0</v>
      </c>
      <c r="E2105" t="s">
        <v>676</v>
      </c>
      <c r="F2105" t="s">
        <v>21</v>
      </c>
      <c r="G2105" t="s">
        <v>16</v>
      </c>
      <c r="H2105">
        <v>5</v>
      </c>
      <c r="I2105" t="s">
        <v>32</v>
      </c>
      <c r="J2105">
        <v>1</v>
      </c>
      <c r="K2105">
        <v>4.6097099999999998</v>
      </c>
      <c r="L2105">
        <v>-74.08175</v>
      </c>
    </row>
    <row r="2106" spans="1:12" x14ac:dyDescent="0.25">
      <c r="A2106" t="s">
        <v>18</v>
      </c>
      <c r="B2106" t="s">
        <v>19</v>
      </c>
      <c r="C2106">
        <v>150400</v>
      </c>
      <c r="D2106">
        <v>6200</v>
      </c>
      <c r="E2106" t="s">
        <v>827</v>
      </c>
      <c r="F2106" t="s">
        <v>15</v>
      </c>
      <c r="G2106" t="s">
        <v>22</v>
      </c>
      <c r="H2106">
        <v>5</v>
      </c>
      <c r="I2106" t="s">
        <v>17</v>
      </c>
      <c r="J2106">
        <v>3</v>
      </c>
      <c r="K2106">
        <v>6.2518399999999996</v>
      </c>
      <c r="L2106">
        <v>-75.563590000000005</v>
      </c>
    </row>
    <row r="2107" spans="1:12" x14ac:dyDescent="0.25">
      <c r="A2107" t="s">
        <v>94</v>
      </c>
      <c r="B2107" t="s">
        <v>29</v>
      </c>
      <c r="C2107">
        <v>400500</v>
      </c>
      <c r="D2107">
        <v>27200</v>
      </c>
      <c r="E2107" t="s">
        <v>540</v>
      </c>
      <c r="F2107" t="s">
        <v>96</v>
      </c>
      <c r="G2107" t="s">
        <v>16</v>
      </c>
      <c r="H2107">
        <v>1</v>
      </c>
      <c r="I2107" t="s">
        <v>32</v>
      </c>
      <c r="J2107">
        <v>1</v>
      </c>
      <c r="K2107">
        <v>4.6097099999999998</v>
      </c>
      <c r="L2107">
        <v>-74.08175</v>
      </c>
    </row>
    <row r="2108" spans="1:12" x14ac:dyDescent="0.25">
      <c r="A2108" t="s">
        <v>124</v>
      </c>
      <c r="B2108" t="s">
        <v>19</v>
      </c>
      <c r="C2108">
        <v>614300</v>
      </c>
      <c r="D2108">
        <v>33400</v>
      </c>
      <c r="E2108" t="s">
        <v>649</v>
      </c>
      <c r="F2108" t="s">
        <v>47</v>
      </c>
      <c r="G2108" t="s">
        <v>16</v>
      </c>
      <c r="H2108">
        <v>1</v>
      </c>
      <c r="I2108" t="s">
        <v>17</v>
      </c>
      <c r="J2108">
        <v>10</v>
      </c>
      <c r="K2108">
        <v>4.6097099999999998</v>
      </c>
      <c r="L2108">
        <v>-74.08175</v>
      </c>
    </row>
    <row r="2109" spans="1:12" x14ac:dyDescent="0.25">
      <c r="A2109" t="s">
        <v>297</v>
      </c>
      <c r="B2109" t="s">
        <v>86</v>
      </c>
      <c r="C2109">
        <v>51200</v>
      </c>
      <c r="D2109">
        <v>900</v>
      </c>
      <c r="E2109" t="s">
        <v>1104</v>
      </c>
      <c r="F2109" t="s">
        <v>96</v>
      </c>
      <c r="G2109" t="s">
        <v>16</v>
      </c>
      <c r="H2109">
        <v>5</v>
      </c>
      <c r="I2109" t="s">
        <v>17</v>
      </c>
      <c r="J2109">
        <v>1</v>
      </c>
      <c r="K2109">
        <v>4.6097099999999998</v>
      </c>
      <c r="L2109">
        <v>-74.08175</v>
      </c>
    </row>
    <row r="2110" spans="1:12" x14ac:dyDescent="0.25">
      <c r="A2110" t="s">
        <v>144</v>
      </c>
      <c r="B2110" t="s">
        <v>65</v>
      </c>
      <c r="C2110">
        <v>71900</v>
      </c>
      <c r="D2110">
        <v>2000</v>
      </c>
      <c r="E2110" t="s">
        <v>749</v>
      </c>
      <c r="F2110" t="s">
        <v>35</v>
      </c>
      <c r="G2110" t="s">
        <v>27</v>
      </c>
      <c r="H2110">
        <v>5</v>
      </c>
      <c r="I2110" t="s">
        <v>17</v>
      </c>
      <c r="J2110">
        <v>1</v>
      </c>
      <c r="K2110">
        <v>10.39972</v>
      </c>
      <c r="L2110">
        <v>-75.514439999999993</v>
      </c>
    </row>
    <row r="2111" spans="1:12" x14ac:dyDescent="0.25">
      <c r="A2111" t="s">
        <v>219</v>
      </c>
      <c r="B2111" t="s">
        <v>19</v>
      </c>
      <c r="C2111">
        <v>961600</v>
      </c>
      <c r="D2111">
        <v>49400</v>
      </c>
      <c r="E2111" t="s">
        <v>425</v>
      </c>
      <c r="F2111" t="s">
        <v>88</v>
      </c>
      <c r="G2111" t="s">
        <v>60</v>
      </c>
      <c r="H2111">
        <v>5</v>
      </c>
      <c r="I2111" t="s">
        <v>17</v>
      </c>
      <c r="J2111">
        <v>4</v>
      </c>
      <c r="K2111">
        <v>4.8133299999999997</v>
      </c>
      <c r="L2111">
        <v>-75.696110000000004</v>
      </c>
    </row>
    <row r="2112" spans="1:12" x14ac:dyDescent="0.25">
      <c r="A2112" t="s">
        <v>214</v>
      </c>
      <c r="B2112" t="s">
        <v>19</v>
      </c>
      <c r="C2112">
        <v>159900</v>
      </c>
      <c r="D2112">
        <v>6700</v>
      </c>
      <c r="E2112" t="s">
        <v>1105</v>
      </c>
      <c r="F2112" t="s">
        <v>15</v>
      </c>
      <c r="G2112" t="s">
        <v>278</v>
      </c>
      <c r="H2112">
        <v>5</v>
      </c>
      <c r="I2112" t="s">
        <v>17</v>
      </c>
      <c r="J2112">
        <v>1</v>
      </c>
      <c r="K2112">
        <v>-4.2152799999999999</v>
      </c>
      <c r="L2112">
        <v>-69.940560000000005</v>
      </c>
    </row>
    <row r="2113" spans="1:12" x14ac:dyDescent="0.25">
      <c r="A2113" t="s">
        <v>158</v>
      </c>
      <c r="B2113" t="s">
        <v>62</v>
      </c>
      <c r="C2113">
        <v>24400</v>
      </c>
      <c r="D2113">
        <v>1500</v>
      </c>
      <c r="E2113" t="s">
        <v>991</v>
      </c>
      <c r="F2113" t="s">
        <v>21</v>
      </c>
      <c r="G2113" t="s">
        <v>60</v>
      </c>
      <c r="H2113">
        <v>5</v>
      </c>
      <c r="I2113" t="s">
        <v>17</v>
      </c>
      <c r="J2113">
        <v>3</v>
      </c>
      <c r="K2113">
        <v>4.8133299999999997</v>
      </c>
      <c r="L2113">
        <v>-75.696110000000004</v>
      </c>
    </row>
    <row r="2114" spans="1:12" x14ac:dyDescent="0.25">
      <c r="A2114" t="s">
        <v>74</v>
      </c>
      <c r="B2114" t="s">
        <v>62</v>
      </c>
      <c r="C2114">
        <v>47500</v>
      </c>
      <c r="D2114">
        <v>2700</v>
      </c>
      <c r="E2114" t="s">
        <v>129</v>
      </c>
      <c r="F2114" t="s">
        <v>76</v>
      </c>
      <c r="G2114" t="s">
        <v>22</v>
      </c>
      <c r="H2114">
        <v>5</v>
      </c>
      <c r="I2114" t="s">
        <v>17</v>
      </c>
      <c r="J2114">
        <v>5</v>
      </c>
      <c r="K2114">
        <v>6.2518399999999996</v>
      </c>
      <c r="L2114">
        <v>-75.563590000000005</v>
      </c>
    </row>
    <row r="2115" spans="1:12" x14ac:dyDescent="0.25">
      <c r="A2115" t="s">
        <v>74</v>
      </c>
      <c r="B2115" t="s">
        <v>62</v>
      </c>
      <c r="C2115">
        <v>39800</v>
      </c>
      <c r="D2115">
        <v>2500</v>
      </c>
      <c r="E2115" t="s">
        <v>846</v>
      </c>
      <c r="F2115" t="s">
        <v>43</v>
      </c>
      <c r="G2115" t="s">
        <v>31</v>
      </c>
      <c r="H2115">
        <v>1</v>
      </c>
      <c r="I2115" t="s">
        <v>17</v>
      </c>
      <c r="J2115">
        <v>8</v>
      </c>
      <c r="K2115">
        <v>3.4372199999999999</v>
      </c>
      <c r="L2115">
        <v>-76.522499999999994</v>
      </c>
    </row>
    <row r="2116" spans="1:12" x14ac:dyDescent="0.25">
      <c r="A2116" t="s">
        <v>111</v>
      </c>
      <c r="B2116" t="s">
        <v>19</v>
      </c>
      <c r="C2116">
        <v>484500</v>
      </c>
      <c r="D2116">
        <v>26300</v>
      </c>
      <c r="E2116" t="s">
        <v>235</v>
      </c>
      <c r="F2116" t="s">
        <v>96</v>
      </c>
      <c r="G2116" t="s">
        <v>16</v>
      </c>
      <c r="H2116">
        <v>4</v>
      </c>
      <c r="I2116" t="s">
        <v>17</v>
      </c>
      <c r="J2116">
        <v>3</v>
      </c>
      <c r="K2116">
        <v>4.6097099999999998</v>
      </c>
      <c r="L2116">
        <v>-74.08175</v>
      </c>
    </row>
    <row r="2117" spans="1:12" x14ac:dyDescent="0.25">
      <c r="A2117" t="s">
        <v>89</v>
      </c>
      <c r="B2117" t="s">
        <v>62</v>
      </c>
      <c r="C2117">
        <v>24300</v>
      </c>
      <c r="D2117">
        <v>0</v>
      </c>
      <c r="E2117" t="s">
        <v>769</v>
      </c>
      <c r="F2117" t="s">
        <v>76</v>
      </c>
      <c r="G2117" t="s">
        <v>22</v>
      </c>
      <c r="H2117">
        <v>1</v>
      </c>
      <c r="I2117" t="s">
        <v>17</v>
      </c>
      <c r="J2117">
        <v>2</v>
      </c>
      <c r="K2117">
        <v>6.2518399999999996</v>
      </c>
      <c r="L2117">
        <v>-75.563590000000005</v>
      </c>
    </row>
    <row r="2118" spans="1:12" x14ac:dyDescent="0.25">
      <c r="A2118" t="s">
        <v>48</v>
      </c>
      <c r="B2118" t="s">
        <v>24</v>
      </c>
      <c r="C2118">
        <v>70300</v>
      </c>
      <c r="D2118">
        <v>6100</v>
      </c>
      <c r="E2118" t="s">
        <v>575</v>
      </c>
      <c r="F2118" t="s">
        <v>88</v>
      </c>
      <c r="G2118" t="s">
        <v>16</v>
      </c>
      <c r="H2118">
        <v>4</v>
      </c>
      <c r="I2118" t="s">
        <v>17</v>
      </c>
      <c r="J2118">
        <v>1</v>
      </c>
      <c r="K2118">
        <v>4.6097099999999998</v>
      </c>
      <c r="L2118">
        <v>-74.08175</v>
      </c>
    </row>
    <row r="2119" spans="1:12" x14ac:dyDescent="0.25">
      <c r="A2119" t="s">
        <v>89</v>
      </c>
      <c r="B2119" t="s">
        <v>62</v>
      </c>
      <c r="C2119">
        <v>21900</v>
      </c>
      <c r="D2119">
        <v>1400</v>
      </c>
      <c r="E2119" t="s">
        <v>676</v>
      </c>
      <c r="F2119" t="s">
        <v>21</v>
      </c>
      <c r="G2119" t="s">
        <v>44</v>
      </c>
      <c r="H2119">
        <v>1</v>
      </c>
      <c r="I2119" t="s">
        <v>32</v>
      </c>
      <c r="J2119">
        <v>1</v>
      </c>
      <c r="K2119">
        <v>11.240790000000001</v>
      </c>
      <c r="L2119">
        <v>-74.199039999999997</v>
      </c>
    </row>
    <row r="2120" spans="1:12" x14ac:dyDescent="0.25">
      <c r="A2120" t="s">
        <v>204</v>
      </c>
      <c r="B2120" t="s">
        <v>13</v>
      </c>
      <c r="C2120">
        <v>211800</v>
      </c>
      <c r="D2120">
        <v>9500</v>
      </c>
      <c r="E2120" t="s">
        <v>99</v>
      </c>
      <c r="F2120" t="s">
        <v>52</v>
      </c>
      <c r="G2120" t="s">
        <v>201</v>
      </c>
      <c r="H2120">
        <v>3</v>
      </c>
      <c r="I2120" t="s">
        <v>17</v>
      </c>
      <c r="J2120">
        <v>2</v>
      </c>
      <c r="K2120">
        <v>11.54444</v>
      </c>
      <c r="L2120">
        <v>-72.907219999999995</v>
      </c>
    </row>
    <row r="2121" spans="1:12" x14ac:dyDescent="0.25">
      <c r="A2121" t="s">
        <v>148</v>
      </c>
      <c r="B2121" t="s">
        <v>13</v>
      </c>
      <c r="C2121">
        <v>1950300</v>
      </c>
      <c r="D2121">
        <v>104200</v>
      </c>
      <c r="E2121" t="s">
        <v>1106</v>
      </c>
      <c r="F2121" t="s">
        <v>21</v>
      </c>
      <c r="G2121" t="s">
        <v>31</v>
      </c>
      <c r="H2121">
        <v>4</v>
      </c>
      <c r="I2121" t="s">
        <v>17</v>
      </c>
      <c r="J2121">
        <v>3</v>
      </c>
      <c r="K2121">
        <v>3.4372199999999999</v>
      </c>
      <c r="L2121">
        <v>-76.522499999999994</v>
      </c>
    </row>
    <row r="2122" spans="1:12" x14ac:dyDescent="0.25">
      <c r="A2122" t="s">
        <v>122</v>
      </c>
      <c r="B2122" t="s">
        <v>29</v>
      </c>
      <c r="C2122">
        <v>695700</v>
      </c>
      <c r="D2122">
        <v>37700</v>
      </c>
      <c r="E2122" t="s">
        <v>1029</v>
      </c>
      <c r="F2122" t="s">
        <v>96</v>
      </c>
      <c r="G2122" t="s">
        <v>16</v>
      </c>
      <c r="H2122">
        <v>4</v>
      </c>
      <c r="I2122" t="s">
        <v>38</v>
      </c>
      <c r="J2122">
        <v>1</v>
      </c>
      <c r="K2122">
        <v>4.6097099999999998</v>
      </c>
      <c r="L2122">
        <v>-74.08175</v>
      </c>
    </row>
    <row r="2123" spans="1:12" x14ac:dyDescent="0.25">
      <c r="A2123" t="s">
        <v>214</v>
      </c>
      <c r="B2123" t="s">
        <v>19</v>
      </c>
      <c r="C2123">
        <v>164500</v>
      </c>
      <c r="D2123">
        <v>9200</v>
      </c>
      <c r="E2123" t="s">
        <v>399</v>
      </c>
      <c r="F2123" t="s">
        <v>130</v>
      </c>
      <c r="G2123" t="s">
        <v>91</v>
      </c>
      <c r="H2123">
        <v>3</v>
      </c>
      <c r="I2123" t="s">
        <v>17</v>
      </c>
      <c r="J2123">
        <v>4</v>
      </c>
      <c r="K2123">
        <v>10.968540000000001</v>
      </c>
      <c r="L2123">
        <v>-74.781319999999994</v>
      </c>
    </row>
    <row r="2124" spans="1:12" x14ac:dyDescent="0.25">
      <c r="A2124" t="s">
        <v>148</v>
      </c>
      <c r="B2124" t="s">
        <v>13</v>
      </c>
      <c r="C2124">
        <v>2207900</v>
      </c>
      <c r="D2124">
        <v>117800</v>
      </c>
      <c r="E2124" t="s">
        <v>681</v>
      </c>
      <c r="F2124" t="s">
        <v>54</v>
      </c>
      <c r="G2124" t="s">
        <v>126</v>
      </c>
      <c r="H2124">
        <v>1</v>
      </c>
      <c r="I2124" t="s">
        <v>17</v>
      </c>
      <c r="J2124">
        <v>3</v>
      </c>
      <c r="K2124">
        <v>7.89391</v>
      </c>
      <c r="L2124">
        <v>-72.507819999999995</v>
      </c>
    </row>
    <row r="2125" spans="1:12" x14ac:dyDescent="0.25">
      <c r="A2125" t="s">
        <v>84</v>
      </c>
      <c r="B2125" t="s">
        <v>58</v>
      </c>
      <c r="C2125">
        <v>219800</v>
      </c>
      <c r="D2125">
        <v>11900</v>
      </c>
      <c r="E2125" t="s">
        <v>809</v>
      </c>
      <c r="F2125" t="s">
        <v>160</v>
      </c>
      <c r="G2125" t="s">
        <v>201</v>
      </c>
      <c r="H2125">
        <v>5</v>
      </c>
      <c r="I2125" t="s">
        <v>32</v>
      </c>
      <c r="J2125">
        <v>1</v>
      </c>
      <c r="K2125">
        <v>11.54444</v>
      </c>
      <c r="L2125">
        <v>-72.907219999999995</v>
      </c>
    </row>
    <row r="2126" spans="1:12" x14ac:dyDescent="0.25">
      <c r="A2126" t="s">
        <v>148</v>
      </c>
      <c r="B2126" t="s">
        <v>13</v>
      </c>
      <c r="C2126">
        <v>1935200</v>
      </c>
      <c r="D2126">
        <v>106400</v>
      </c>
      <c r="E2126" t="s">
        <v>1107</v>
      </c>
      <c r="F2126" t="s">
        <v>15</v>
      </c>
      <c r="G2126" t="s">
        <v>22</v>
      </c>
      <c r="H2126">
        <v>5</v>
      </c>
      <c r="I2126" t="s">
        <v>32</v>
      </c>
      <c r="J2126">
        <v>1</v>
      </c>
      <c r="K2126">
        <v>6.2518399999999996</v>
      </c>
      <c r="L2126">
        <v>-75.563590000000005</v>
      </c>
    </row>
    <row r="2127" spans="1:12" x14ac:dyDescent="0.25">
      <c r="A2127" t="s">
        <v>67</v>
      </c>
      <c r="B2127" t="s">
        <v>62</v>
      </c>
      <c r="C2127">
        <v>37700</v>
      </c>
      <c r="D2127">
        <v>0</v>
      </c>
      <c r="E2127" t="s">
        <v>713</v>
      </c>
      <c r="F2127" t="s">
        <v>43</v>
      </c>
      <c r="G2127" t="s">
        <v>31</v>
      </c>
      <c r="H2127">
        <v>5</v>
      </c>
      <c r="I2127" t="s">
        <v>17</v>
      </c>
      <c r="J2127">
        <v>5</v>
      </c>
      <c r="K2127">
        <v>3.4372199999999999</v>
      </c>
      <c r="L2127">
        <v>-76.522499999999994</v>
      </c>
    </row>
    <row r="2128" spans="1:12" x14ac:dyDescent="0.25">
      <c r="A2128" t="s">
        <v>85</v>
      </c>
      <c r="B2128" t="s">
        <v>86</v>
      </c>
      <c r="C2128">
        <v>743700</v>
      </c>
      <c r="D2128">
        <v>40100</v>
      </c>
      <c r="E2128" t="s">
        <v>880</v>
      </c>
      <c r="F2128" t="s">
        <v>26</v>
      </c>
      <c r="G2128" t="s">
        <v>22</v>
      </c>
      <c r="H2128">
        <v>4</v>
      </c>
      <c r="I2128" t="s">
        <v>17</v>
      </c>
      <c r="J2128">
        <v>1</v>
      </c>
      <c r="K2128">
        <v>6.2518399999999996</v>
      </c>
      <c r="L2128">
        <v>-75.563590000000005</v>
      </c>
    </row>
    <row r="2129" spans="1:12" x14ac:dyDescent="0.25">
      <c r="A2129" t="s">
        <v>118</v>
      </c>
      <c r="B2129" t="s">
        <v>86</v>
      </c>
      <c r="C2129">
        <v>638600</v>
      </c>
      <c r="D2129">
        <v>32200</v>
      </c>
      <c r="E2129" t="s">
        <v>1003</v>
      </c>
      <c r="F2129" t="s">
        <v>26</v>
      </c>
      <c r="G2129" t="s">
        <v>91</v>
      </c>
      <c r="H2129">
        <v>5</v>
      </c>
      <c r="I2129" t="s">
        <v>17</v>
      </c>
      <c r="J2129">
        <v>10</v>
      </c>
      <c r="K2129">
        <v>10.968540000000001</v>
      </c>
      <c r="L2129">
        <v>-74.781319999999994</v>
      </c>
    </row>
    <row r="2130" spans="1:12" x14ac:dyDescent="0.25">
      <c r="A2130" t="s">
        <v>124</v>
      </c>
      <c r="B2130" t="s">
        <v>19</v>
      </c>
      <c r="C2130">
        <v>663300</v>
      </c>
      <c r="D2130">
        <v>37700</v>
      </c>
      <c r="E2130" t="s">
        <v>434</v>
      </c>
      <c r="F2130" t="s">
        <v>96</v>
      </c>
      <c r="G2130" t="s">
        <v>16</v>
      </c>
      <c r="H2130">
        <v>5</v>
      </c>
      <c r="I2130" t="s">
        <v>17</v>
      </c>
      <c r="J2130">
        <v>1</v>
      </c>
      <c r="K2130">
        <v>4.6097099999999998</v>
      </c>
      <c r="L2130">
        <v>-74.08175</v>
      </c>
    </row>
    <row r="2131" spans="1:12" x14ac:dyDescent="0.25">
      <c r="A2131" t="s">
        <v>33</v>
      </c>
      <c r="B2131" t="s">
        <v>19</v>
      </c>
      <c r="C2131">
        <v>255700</v>
      </c>
      <c r="D2131">
        <v>11800</v>
      </c>
      <c r="E2131" t="s">
        <v>296</v>
      </c>
      <c r="F2131" t="s">
        <v>160</v>
      </c>
      <c r="G2131" t="s">
        <v>22</v>
      </c>
      <c r="H2131">
        <v>5</v>
      </c>
      <c r="I2131" t="s">
        <v>17</v>
      </c>
      <c r="J2131">
        <v>2</v>
      </c>
      <c r="K2131">
        <v>6.2518399999999996</v>
      </c>
      <c r="L2131">
        <v>-75.563590000000005</v>
      </c>
    </row>
    <row r="2132" spans="1:12" x14ac:dyDescent="0.25">
      <c r="A2132" t="s">
        <v>50</v>
      </c>
      <c r="B2132" t="s">
        <v>29</v>
      </c>
      <c r="C2132">
        <v>2485600</v>
      </c>
      <c r="D2132">
        <v>137000</v>
      </c>
      <c r="E2132" t="s">
        <v>293</v>
      </c>
      <c r="F2132" t="s">
        <v>130</v>
      </c>
      <c r="G2132" t="s">
        <v>153</v>
      </c>
      <c r="H2132">
        <v>5</v>
      </c>
      <c r="I2132" t="s">
        <v>17</v>
      </c>
      <c r="J2132">
        <v>2</v>
      </c>
      <c r="K2132">
        <v>2.9272999999999998</v>
      </c>
      <c r="L2132">
        <v>-75.281890000000004</v>
      </c>
    </row>
    <row r="2133" spans="1:12" x14ac:dyDescent="0.25">
      <c r="A2133" t="s">
        <v>68</v>
      </c>
      <c r="B2133" t="s">
        <v>24</v>
      </c>
      <c r="C2133">
        <v>21400</v>
      </c>
      <c r="D2133">
        <v>3500</v>
      </c>
      <c r="E2133" t="s">
        <v>329</v>
      </c>
      <c r="F2133" t="s">
        <v>160</v>
      </c>
      <c r="G2133" t="s">
        <v>16</v>
      </c>
      <c r="H2133">
        <v>5</v>
      </c>
      <c r="I2133" t="s">
        <v>32</v>
      </c>
      <c r="J2133">
        <v>1</v>
      </c>
      <c r="K2133">
        <v>4.6097099999999998</v>
      </c>
      <c r="L2133">
        <v>-74.08175</v>
      </c>
    </row>
    <row r="2134" spans="1:12" x14ac:dyDescent="0.25">
      <c r="A2134" t="s">
        <v>204</v>
      </c>
      <c r="B2134" t="s">
        <v>13</v>
      </c>
      <c r="C2134">
        <v>214300</v>
      </c>
      <c r="D2134">
        <v>9600</v>
      </c>
      <c r="E2134" t="s">
        <v>814</v>
      </c>
      <c r="F2134" t="s">
        <v>35</v>
      </c>
      <c r="G2134" t="s">
        <v>16</v>
      </c>
      <c r="H2134">
        <v>1</v>
      </c>
      <c r="I2134" t="s">
        <v>17</v>
      </c>
      <c r="J2134">
        <v>1</v>
      </c>
      <c r="K2134">
        <v>4.6097099999999998</v>
      </c>
      <c r="L2134">
        <v>-74.08175</v>
      </c>
    </row>
    <row r="2135" spans="1:12" x14ac:dyDescent="0.25">
      <c r="A2135" t="s">
        <v>297</v>
      </c>
      <c r="B2135" t="s">
        <v>86</v>
      </c>
      <c r="C2135">
        <v>48300</v>
      </c>
      <c r="D2135">
        <v>8200</v>
      </c>
      <c r="E2135" t="s">
        <v>403</v>
      </c>
      <c r="F2135" t="s">
        <v>35</v>
      </c>
      <c r="G2135" t="s">
        <v>16</v>
      </c>
      <c r="H2135">
        <v>1</v>
      </c>
      <c r="I2135" t="s">
        <v>17</v>
      </c>
      <c r="J2135">
        <v>7</v>
      </c>
      <c r="K2135">
        <v>4.6097099999999998</v>
      </c>
      <c r="L2135">
        <v>-74.08175</v>
      </c>
    </row>
    <row r="2136" spans="1:12" x14ac:dyDescent="0.25">
      <c r="A2136" t="s">
        <v>57</v>
      </c>
      <c r="B2136" t="s">
        <v>58</v>
      </c>
      <c r="C2136">
        <v>67800</v>
      </c>
      <c r="D2136">
        <v>3800</v>
      </c>
      <c r="E2136" t="s">
        <v>527</v>
      </c>
      <c r="F2136" t="s">
        <v>88</v>
      </c>
      <c r="G2136" t="s">
        <v>16</v>
      </c>
      <c r="H2136">
        <v>1</v>
      </c>
      <c r="I2136" t="s">
        <v>32</v>
      </c>
      <c r="J2136">
        <v>1</v>
      </c>
      <c r="K2136">
        <v>4.6097099999999998</v>
      </c>
      <c r="L2136">
        <v>-74.08175</v>
      </c>
    </row>
    <row r="2137" spans="1:12" x14ac:dyDescent="0.25">
      <c r="A2137" t="s">
        <v>219</v>
      </c>
      <c r="B2137" t="s">
        <v>19</v>
      </c>
      <c r="C2137">
        <v>587700</v>
      </c>
      <c r="D2137">
        <v>29500</v>
      </c>
      <c r="E2137" t="s">
        <v>679</v>
      </c>
      <c r="F2137" t="s">
        <v>93</v>
      </c>
      <c r="G2137" t="s">
        <v>16</v>
      </c>
      <c r="H2137">
        <v>5</v>
      </c>
      <c r="I2137" t="s">
        <v>17</v>
      </c>
      <c r="J2137">
        <v>12</v>
      </c>
      <c r="K2137">
        <v>4.6097099999999998</v>
      </c>
      <c r="L2137">
        <v>-74.08175</v>
      </c>
    </row>
    <row r="2138" spans="1:12" x14ac:dyDescent="0.25">
      <c r="A2138" t="s">
        <v>55</v>
      </c>
      <c r="B2138" t="s">
        <v>13</v>
      </c>
      <c r="C2138">
        <v>135900</v>
      </c>
      <c r="D2138">
        <v>7900</v>
      </c>
      <c r="E2138" t="s">
        <v>1018</v>
      </c>
      <c r="F2138" t="s">
        <v>47</v>
      </c>
      <c r="G2138" t="s">
        <v>22</v>
      </c>
      <c r="H2138">
        <v>5</v>
      </c>
      <c r="I2138" t="s">
        <v>17</v>
      </c>
      <c r="J2138">
        <v>1</v>
      </c>
      <c r="K2138">
        <v>6.2518399999999996</v>
      </c>
      <c r="L2138">
        <v>-75.563590000000005</v>
      </c>
    </row>
    <row r="2139" spans="1:12" x14ac:dyDescent="0.25">
      <c r="A2139" t="s">
        <v>192</v>
      </c>
      <c r="B2139" t="s">
        <v>65</v>
      </c>
      <c r="C2139">
        <v>51900</v>
      </c>
      <c r="D2139">
        <v>3200</v>
      </c>
      <c r="E2139" t="s">
        <v>296</v>
      </c>
      <c r="F2139" t="s">
        <v>76</v>
      </c>
      <c r="G2139" t="s">
        <v>22</v>
      </c>
      <c r="H2139">
        <v>3</v>
      </c>
      <c r="I2139" t="s">
        <v>17</v>
      </c>
      <c r="J2139">
        <v>1</v>
      </c>
      <c r="K2139">
        <v>6.2518399999999996</v>
      </c>
      <c r="L2139">
        <v>-75.563590000000005</v>
      </c>
    </row>
    <row r="2140" spans="1:12" x14ac:dyDescent="0.25">
      <c r="A2140" t="s">
        <v>113</v>
      </c>
      <c r="B2140" t="s">
        <v>24</v>
      </c>
      <c r="C2140">
        <v>16800</v>
      </c>
      <c r="D2140">
        <v>3300</v>
      </c>
      <c r="E2140" t="s">
        <v>426</v>
      </c>
      <c r="F2140" t="s">
        <v>160</v>
      </c>
      <c r="G2140" t="s">
        <v>60</v>
      </c>
      <c r="H2140">
        <v>5</v>
      </c>
      <c r="I2140" t="s">
        <v>17</v>
      </c>
      <c r="J2140">
        <v>1</v>
      </c>
      <c r="K2140">
        <v>4.8133299999999997</v>
      </c>
      <c r="L2140">
        <v>-75.696110000000004</v>
      </c>
    </row>
    <row r="2141" spans="1:12" x14ac:dyDescent="0.25">
      <c r="A2141" t="s">
        <v>219</v>
      </c>
      <c r="B2141" t="s">
        <v>19</v>
      </c>
      <c r="C2141">
        <v>426600</v>
      </c>
      <c r="D2141">
        <v>23200</v>
      </c>
      <c r="E2141" t="s">
        <v>422</v>
      </c>
      <c r="F2141" t="s">
        <v>43</v>
      </c>
      <c r="G2141" t="s">
        <v>22</v>
      </c>
      <c r="H2141">
        <v>4</v>
      </c>
      <c r="I2141" t="s">
        <v>32</v>
      </c>
      <c r="J2141">
        <v>1</v>
      </c>
      <c r="K2141">
        <v>6.2518399999999996</v>
      </c>
      <c r="L2141">
        <v>-75.563590000000005</v>
      </c>
    </row>
    <row r="2142" spans="1:12" x14ac:dyDescent="0.25">
      <c r="A2142" t="s">
        <v>204</v>
      </c>
      <c r="B2142" t="s">
        <v>13</v>
      </c>
      <c r="C2142">
        <v>153600</v>
      </c>
      <c r="D2142">
        <v>6400</v>
      </c>
      <c r="E2142" t="s">
        <v>739</v>
      </c>
      <c r="F2142" t="s">
        <v>35</v>
      </c>
      <c r="G2142" t="s">
        <v>16</v>
      </c>
      <c r="H2142">
        <v>5</v>
      </c>
      <c r="I2142" t="s">
        <v>17</v>
      </c>
      <c r="J2142">
        <v>1</v>
      </c>
      <c r="K2142">
        <v>4.6097099999999998</v>
      </c>
      <c r="L2142">
        <v>-74.08175</v>
      </c>
    </row>
    <row r="2143" spans="1:12" x14ac:dyDescent="0.25">
      <c r="A2143" t="s">
        <v>84</v>
      </c>
      <c r="B2143" t="s">
        <v>58</v>
      </c>
      <c r="C2143">
        <v>118600</v>
      </c>
      <c r="D2143">
        <v>4500</v>
      </c>
      <c r="E2143" t="s">
        <v>115</v>
      </c>
      <c r="F2143" t="s">
        <v>47</v>
      </c>
      <c r="G2143" t="s">
        <v>141</v>
      </c>
      <c r="H2143">
        <v>5</v>
      </c>
      <c r="I2143" t="s">
        <v>17</v>
      </c>
      <c r="J2143">
        <v>1</v>
      </c>
      <c r="K2143">
        <v>5.0688899999999997</v>
      </c>
      <c r="L2143">
        <v>-75.517380000000003</v>
      </c>
    </row>
    <row r="2144" spans="1:12" x14ac:dyDescent="0.25">
      <c r="A2144" t="s">
        <v>144</v>
      </c>
      <c r="B2144" t="s">
        <v>65</v>
      </c>
      <c r="C2144">
        <v>62300</v>
      </c>
      <c r="D2144">
        <v>5700</v>
      </c>
      <c r="E2144" t="s">
        <v>1038</v>
      </c>
      <c r="F2144" t="s">
        <v>35</v>
      </c>
      <c r="G2144" t="s">
        <v>16</v>
      </c>
      <c r="H2144">
        <v>4</v>
      </c>
      <c r="I2144" t="s">
        <v>38</v>
      </c>
      <c r="J2144">
        <v>1</v>
      </c>
      <c r="K2144">
        <v>4.6097099999999998</v>
      </c>
      <c r="L2144">
        <v>-74.08175</v>
      </c>
    </row>
    <row r="2145" spans="1:12" x14ac:dyDescent="0.25">
      <c r="A2145" t="s">
        <v>133</v>
      </c>
      <c r="B2145" t="s">
        <v>24</v>
      </c>
      <c r="C2145">
        <v>20700</v>
      </c>
      <c r="D2145">
        <v>9800</v>
      </c>
      <c r="E2145" t="s">
        <v>1067</v>
      </c>
      <c r="F2145" t="s">
        <v>54</v>
      </c>
      <c r="G2145" t="s">
        <v>22</v>
      </c>
      <c r="H2145">
        <v>5</v>
      </c>
      <c r="I2145" t="s">
        <v>17</v>
      </c>
      <c r="J2145">
        <v>1</v>
      </c>
      <c r="K2145">
        <v>6.2518399999999996</v>
      </c>
      <c r="L2145">
        <v>-75.563590000000005</v>
      </c>
    </row>
    <row r="2146" spans="1:12" x14ac:dyDescent="0.25">
      <c r="A2146" t="s">
        <v>33</v>
      </c>
      <c r="B2146" t="s">
        <v>19</v>
      </c>
      <c r="C2146">
        <v>343800</v>
      </c>
      <c r="D2146">
        <v>16500</v>
      </c>
      <c r="E2146" t="s">
        <v>72</v>
      </c>
      <c r="F2146" t="s">
        <v>88</v>
      </c>
      <c r="G2146" t="s">
        <v>16</v>
      </c>
      <c r="H2146">
        <v>5</v>
      </c>
      <c r="I2146" t="s">
        <v>17</v>
      </c>
      <c r="J2146">
        <v>3</v>
      </c>
      <c r="K2146">
        <v>4.6097099999999998</v>
      </c>
      <c r="L2146">
        <v>-74.08175</v>
      </c>
    </row>
    <row r="2147" spans="1:12" x14ac:dyDescent="0.25">
      <c r="A2147" t="s">
        <v>28</v>
      </c>
      <c r="B2147" t="s">
        <v>29</v>
      </c>
      <c r="C2147">
        <v>767600</v>
      </c>
      <c r="D2147">
        <v>41100</v>
      </c>
      <c r="E2147" t="s">
        <v>657</v>
      </c>
      <c r="F2147" t="s">
        <v>88</v>
      </c>
      <c r="G2147" t="s">
        <v>31</v>
      </c>
      <c r="H2147">
        <v>5</v>
      </c>
      <c r="I2147" t="s">
        <v>32</v>
      </c>
      <c r="J2147">
        <v>1</v>
      </c>
      <c r="K2147">
        <v>3.4372199999999999</v>
      </c>
      <c r="L2147">
        <v>-76.522499999999994</v>
      </c>
    </row>
    <row r="2148" spans="1:12" x14ac:dyDescent="0.25">
      <c r="A2148" t="s">
        <v>148</v>
      </c>
      <c r="B2148" t="s">
        <v>13</v>
      </c>
      <c r="C2148">
        <v>1341000</v>
      </c>
      <c r="D2148">
        <v>71800</v>
      </c>
      <c r="E2148" t="s">
        <v>451</v>
      </c>
      <c r="F2148" t="s">
        <v>160</v>
      </c>
      <c r="G2148" t="s">
        <v>31</v>
      </c>
      <c r="H2148">
        <v>4</v>
      </c>
      <c r="I2148" t="s">
        <v>32</v>
      </c>
      <c r="J2148">
        <v>1</v>
      </c>
      <c r="K2148">
        <v>3.4372199999999999</v>
      </c>
      <c r="L2148">
        <v>-76.522499999999994</v>
      </c>
    </row>
    <row r="2149" spans="1:12" x14ac:dyDescent="0.25">
      <c r="A2149" t="s">
        <v>184</v>
      </c>
      <c r="B2149" t="s">
        <v>86</v>
      </c>
      <c r="C2149">
        <v>369800</v>
      </c>
      <c r="D2149">
        <v>20700</v>
      </c>
      <c r="E2149" t="s">
        <v>510</v>
      </c>
      <c r="F2149" t="s">
        <v>54</v>
      </c>
      <c r="G2149" t="s">
        <v>16</v>
      </c>
      <c r="H2149">
        <v>5</v>
      </c>
      <c r="I2149" t="s">
        <v>17</v>
      </c>
      <c r="J2149">
        <v>2</v>
      </c>
      <c r="K2149">
        <v>4.6097099999999998</v>
      </c>
      <c r="L2149">
        <v>-74.08175</v>
      </c>
    </row>
    <row r="2150" spans="1:12" x14ac:dyDescent="0.25">
      <c r="A2150" t="s">
        <v>124</v>
      </c>
      <c r="B2150" t="s">
        <v>19</v>
      </c>
      <c r="C2150">
        <v>736600</v>
      </c>
      <c r="D2150">
        <v>37400</v>
      </c>
      <c r="E2150" t="s">
        <v>104</v>
      </c>
      <c r="F2150" t="s">
        <v>15</v>
      </c>
      <c r="G2150" t="s">
        <v>167</v>
      </c>
      <c r="H2150">
        <v>3</v>
      </c>
      <c r="I2150" t="s">
        <v>17</v>
      </c>
      <c r="J2150">
        <v>6</v>
      </c>
      <c r="K2150">
        <v>10.463139999999999</v>
      </c>
      <c r="L2150">
        <v>-73.253219999999999</v>
      </c>
    </row>
    <row r="2151" spans="1:12" x14ac:dyDescent="0.25">
      <c r="A2151" t="s">
        <v>184</v>
      </c>
      <c r="B2151" t="s">
        <v>86</v>
      </c>
      <c r="C2151">
        <v>375600</v>
      </c>
      <c r="D2151">
        <v>21100</v>
      </c>
      <c r="E2151" t="s">
        <v>1108</v>
      </c>
      <c r="F2151" t="s">
        <v>54</v>
      </c>
      <c r="G2151" t="s">
        <v>16</v>
      </c>
      <c r="H2151">
        <v>5</v>
      </c>
      <c r="I2151" t="s">
        <v>146</v>
      </c>
      <c r="J2151">
        <v>1</v>
      </c>
      <c r="K2151">
        <v>4.6097099999999998</v>
      </c>
      <c r="L2151">
        <v>-74.08175</v>
      </c>
    </row>
    <row r="2152" spans="1:12" x14ac:dyDescent="0.25">
      <c r="A2152" t="s">
        <v>113</v>
      </c>
      <c r="B2152" t="s">
        <v>24</v>
      </c>
      <c r="C2152">
        <v>21100</v>
      </c>
      <c r="D2152">
        <v>0</v>
      </c>
      <c r="E2152" t="s">
        <v>844</v>
      </c>
      <c r="F2152" t="s">
        <v>54</v>
      </c>
      <c r="G2152" t="s">
        <v>60</v>
      </c>
      <c r="H2152">
        <v>5</v>
      </c>
      <c r="I2152" t="s">
        <v>32</v>
      </c>
      <c r="J2152">
        <v>1</v>
      </c>
      <c r="K2152">
        <v>4.8133299999999997</v>
      </c>
      <c r="L2152">
        <v>-75.696110000000004</v>
      </c>
    </row>
    <row r="2153" spans="1:12" x14ac:dyDescent="0.25">
      <c r="A2153" t="s">
        <v>148</v>
      </c>
      <c r="B2153" t="s">
        <v>13</v>
      </c>
      <c r="C2153">
        <v>2010300</v>
      </c>
      <c r="D2153">
        <v>105200</v>
      </c>
      <c r="E2153" t="s">
        <v>593</v>
      </c>
      <c r="F2153" t="s">
        <v>35</v>
      </c>
      <c r="G2153" t="s">
        <v>60</v>
      </c>
      <c r="H2153">
        <v>4</v>
      </c>
      <c r="I2153" t="s">
        <v>32</v>
      </c>
      <c r="J2153">
        <v>1</v>
      </c>
      <c r="K2153">
        <v>4.8133299999999997</v>
      </c>
      <c r="L2153">
        <v>-75.696110000000004</v>
      </c>
    </row>
    <row r="2154" spans="1:12" x14ac:dyDescent="0.25">
      <c r="A2154" t="s">
        <v>266</v>
      </c>
      <c r="B2154" t="s">
        <v>13</v>
      </c>
      <c r="C2154">
        <v>1870300</v>
      </c>
      <c r="D2154">
        <v>100000</v>
      </c>
      <c r="E2154" t="s">
        <v>79</v>
      </c>
      <c r="F2154" t="s">
        <v>35</v>
      </c>
      <c r="G2154" t="s">
        <v>22</v>
      </c>
      <c r="H2154">
        <v>4</v>
      </c>
      <c r="I2154" t="s">
        <v>17</v>
      </c>
      <c r="J2154">
        <v>1</v>
      </c>
      <c r="K2154">
        <v>6.2518399999999996</v>
      </c>
      <c r="L2154">
        <v>-75.563590000000005</v>
      </c>
    </row>
    <row r="2155" spans="1:12" x14ac:dyDescent="0.25">
      <c r="A2155" t="s">
        <v>68</v>
      </c>
      <c r="B2155" t="s">
        <v>24</v>
      </c>
      <c r="C2155">
        <v>31700</v>
      </c>
      <c r="D2155">
        <v>1900</v>
      </c>
      <c r="E2155" t="s">
        <v>587</v>
      </c>
      <c r="F2155" t="s">
        <v>26</v>
      </c>
      <c r="G2155" t="s">
        <v>22</v>
      </c>
      <c r="H2155">
        <v>5</v>
      </c>
      <c r="I2155" t="s">
        <v>17</v>
      </c>
      <c r="J2155">
        <v>7</v>
      </c>
      <c r="K2155">
        <v>6.2518399999999996</v>
      </c>
      <c r="L2155">
        <v>-75.563590000000005</v>
      </c>
    </row>
    <row r="2156" spans="1:12" x14ac:dyDescent="0.25">
      <c r="A2156" t="s">
        <v>192</v>
      </c>
      <c r="B2156" t="s">
        <v>65</v>
      </c>
      <c r="C2156">
        <v>30800</v>
      </c>
      <c r="D2156">
        <v>2000</v>
      </c>
      <c r="E2156" t="s">
        <v>389</v>
      </c>
      <c r="F2156" t="s">
        <v>160</v>
      </c>
      <c r="G2156" t="s">
        <v>60</v>
      </c>
      <c r="H2156">
        <v>4</v>
      </c>
      <c r="I2156" t="s">
        <v>17</v>
      </c>
      <c r="J2156">
        <v>5</v>
      </c>
      <c r="K2156">
        <v>4.8133299999999997</v>
      </c>
      <c r="L2156">
        <v>-75.696110000000004</v>
      </c>
    </row>
    <row r="2157" spans="1:12" x14ac:dyDescent="0.25">
      <c r="A2157" t="s">
        <v>214</v>
      </c>
      <c r="B2157" t="s">
        <v>19</v>
      </c>
      <c r="C2157">
        <v>174200</v>
      </c>
      <c r="D2157">
        <v>9800</v>
      </c>
      <c r="E2157" t="s">
        <v>282</v>
      </c>
      <c r="F2157" t="s">
        <v>47</v>
      </c>
      <c r="G2157" t="s">
        <v>16</v>
      </c>
      <c r="H2157">
        <v>3</v>
      </c>
      <c r="I2157" t="s">
        <v>17</v>
      </c>
      <c r="J2157">
        <v>1</v>
      </c>
      <c r="K2157">
        <v>4.6097099999999998</v>
      </c>
      <c r="L2157">
        <v>-74.08175</v>
      </c>
    </row>
    <row r="2158" spans="1:12" x14ac:dyDescent="0.25">
      <c r="A2158" t="s">
        <v>23</v>
      </c>
      <c r="B2158" t="s">
        <v>24</v>
      </c>
      <c r="C2158">
        <v>258600</v>
      </c>
      <c r="D2158">
        <v>14300</v>
      </c>
      <c r="E2158" t="s">
        <v>678</v>
      </c>
      <c r="F2158" t="s">
        <v>15</v>
      </c>
      <c r="G2158" t="s">
        <v>22</v>
      </c>
      <c r="H2158">
        <v>5</v>
      </c>
      <c r="I2158" t="s">
        <v>17</v>
      </c>
      <c r="J2158">
        <v>4</v>
      </c>
      <c r="K2158">
        <v>6.2518399999999996</v>
      </c>
      <c r="L2158">
        <v>-75.563590000000005</v>
      </c>
    </row>
    <row r="2159" spans="1:12" x14ac:dyDescent="0.25">
      <c r="A2159" t="s">
        <v>127</v>
      </c>
      <c r="B2159" t="s">
        <v>13</v>
      </c>
      <c r="C2159">
        <v>951800</v>
      </c>
      <c r="D2159">
        <v>51100</v>
      </c>
      <c r="E2159" t="s">
        <v>298</v>
      </c>
      <c r="F2159" t="s">
        <v>52</v>
      </c>
      <c r="G2159" t="s">
        <v>178</v>
      </c>
      <c r="H2159">
        <v>5</v>
      </c>
      <c r="I2159" t="s">
        <v>17</v>
      </c>
      <c r="J2159">
        <v>5</v>
      </c>
      <c r="K2159">
        <v>1.2136100000000001</v>
      </c>
      <c r="L2159">
        <v>-77.281109999999998</v>
      </c>
    </row>
    <row r="2160" spans="1:12" x14ac:dyDescent="0.25">
      <c r="A2160" t="s">
        <v>50</v>
      </c>
      <c r="B2160" t="s">
        <v>29</v>
      </c>
      <c r="C2160">
        <v>2269100</v>
      </c>
      <c r="D2160">
        <v>119000</v>
      </c>
      <c r="E2160" t="s">
        <v>1095</v>
      </c>
      <c r="F2160" t="s">
        <v>15</v>
      </c>
      <c r="G2160" t="s">
        <v>31</v>
      </c>
      <c r="H2160">
        <v>1</v>
      </c>
      <c r="I2160" t="s">
        <v>17</v>
      </c>
      <c r="J2160">
        <v>5</v>
      </c>
      <c r="K2160">
        <v>3.4372199999999999</v>
      </c>
      <c r="L2160">
        <v>-76.522499999999994</v>
      </c>
    </row>
    <row r="2161" spans="1:12" x14ac:dyDescent="0.25">
      <c r="A2161" t="s">
        <v>297</v>
      </c>
      <c r="B2161" t="s">
        <v>86</v>
      </c>
      <c r="C2161">
        <v>86900</v>
      </c>
      <c r="D2161">
        <v>10500</v>
      </c>
      <c r="E2161" t="s">
        <v>1109</v>
      </c>
      <c r="F2161" t="s">
        <v>52</v>
      </c>
      <c r="G2161" t="s">
        <v>22</v>
      </c>
      <c r="H2161">
        <v>5</v>
      </c>
      <c r="I2161" t="s">
        <v>17</v>
      </c>
      <c r="J2161">
        <v>3</v>
      </c>
      <c r="K2161">
        <v>6.2518399999999996</v>
      </c>
      <c r="L2161">
        <v>-75.563590000000005</v>
      </c>
    </row>
    <row r="2162" spans="1:12" x14ac:dyDescent="0.25">
      <c r="A2162" t="s">
        <v>204</v>
      </c>
      <c r="B2162" t="s">
        <v>13</v>
      </c>
      <c r="C2162">
        <v>163500</v>
      </c>
      <c r="D2162">
        <v>9100</v>
      </c>
      <c r="E2162" t="s">
        <v>319</v>
      </c>
      <c r="F2162" t="s">
        <v>15</v>
      </c>
      <c r="G2162" t="s">
        <v>31</v>
      </c>
      <c r="H2162">
        <v>5</v>
      </c>
      <c r="I2162" t="s">
        <v>17</v>
      </c>
      <c r="J2162">
        <v>6</v>
      </c>
      <c r="K2162">
        <v>3.4372199999999999</v>
      </c>
      <c r="L2162">
        <v>-76.522499999999994</v>
      </c>
    </row>
    <row r="2163" spans="1:12" x14ac:dyDescent="0.25">
      <c r="A2163" t="s">
        <v>118</v>
      </c>
      <c r="B2163" t="s">
        <v>86</v>
      </c>
      <c r="C2163">
        <v>729600</v>
      </c>
      <c r="D2163">
        <v>37000</v>
      </c>
      <c r="E2163" t="s">
        <v>415</v>
      </c>
      <c r="F2163" t="s">
        <v>76</v>
      </c>
      <c r="G2163" t="s">
        <v>44</v>
      </c>
      <c r="H2163">
        <v>4</v>
      </c>
      <c r="I2163" t="s">
        <v>17</v>
      </c>
      <c r="J2163">
        <v>2</v>
      </c>
      <c r="K2163">
        <v>11.240790000000001</v>
      </c>
      <c r="L2163">
        <v>-74.199039999999997</v>
      </c>
    </row>
    <row r="2164" spans="1:12" x14ac:dyDescent="0.25">
      <c r="A2164" t="s">
        <v>184</v>
      </c>
      <c r="B2164" t="s">
        <v>86</v>
      </c>
      <c r="C2164">
        <v>340500</v>
      </c>
      <c r="D2164">
        <v>19400</v>
      </c>
      <c r="E2164" t="s">
        <v>304</v>
      </c>
      <c r="F2164" t="s">
        <v>54</v>
      </c>
      <c r="G2164" t="s">
        <v>31</v>
      </c>
      <c r="H2164">
        <v>1</v>
      </c>
      <c r="I2164" t="s">
        <v>32</v>
      </c>
      <c r="J2164">
        <v>1</v>
      </c>
      <c r="K2164">
        <v>3.4372199999999999</v>
      </c>
      <c r="L2164">
        <v>-76.522499999999994</v>
      </c>
    </row>
    <row r="2165" spans="1:12" x14ac:dyDescent="0.25">
      <c r="A2165" t="s">
        <v>204</v>
      </c>
      <c r="B2165" t="s">
        <v>13</v>
      </c>
      <c r="C2165">
        <v>179200</v>
      </c>
      <c r="D2165">
        <v>9900</v>
      </c>
      <c r="E2165" t="s">
        <v>480</v>
      </c>
      <c r="F2165" t="s">
        <v>15</v>
      </c>
      <c r="G2165" t="s">
        <v>178</v>
      </c>
      <c r="H2165">
        <v>5</v>
      </c>
      <c r="I2165" t="s">
        <v>38</v>
      </c>
      <c r="J2165">
        <v>1</v>
      </c>
      <c r="K2165">
        <v>1.2136100000000001</v>
      </c>
      <c r="L2165">
        <v>-77.281109999999998</v>
      </c>
    </row>
    <row r="2166" spans="1:12" x14ac:dyDescent="0.25">
      <c r="A2166" t="s">
        <v>78</v>
      </c>
      <c r="B2166" t="s">
        <v>19</v>
      </c>
      <c r="C2166">
        <v>233500</v>
      </c>
      <c r="D2166">
        <v>12800</v>
      </c>
      <c r="E2166" t="s">
        <v>79</v>
      </c>
      <c r="F2166" t="s">
        <v>43</v>
      </c>
      <c r="G2166" t="s">
        <v>22</v>
      </c>
      <c r="H2166">
        <v>1</v>
      </c>
      <c r="I2166" t="s">
        <v>17</v>
      </c>
      <c r="J2166">
        <v>10</v>
      </c>
      <c r="K2166">
        <v>6.2518399999999996</v>
      </c>
      <c r="L2166">
        <v>-75.563590000000005</v>
      </c>
    </row>
    <row r="2167" spans="1:12" x14ac:dyDescent="0.25">
      <c r="A2167" t="s">
        <v>103</v>
      </c>
      <c r="B2167" t="s">
        <v>13</v>
      </c>
      <c r="C2167">
        <v>312200</v>
      </c>
      <c r="D2167">
        <v>19000</v>
      </c>
      <c r="E2167" t="s">
        <v>513</v>
      </c>
      <c r="F2167" t="s">
        <v>15</v>
      </c>
      <c r="G2167" t="s">
        <v>22</v>
      </c>
      <c r="H2167">
        <v>4</v>
      </c>
      <c r="I2167" t="s">
        <v>17</v>
      </c>
      <c r="J2167">
        <v>8</v>
      </c>
      <c r="K2167">
        <v>6.2518399999999996</v>
      </c>
      <c r="L2167">
        <v>-75.563590000000005</v>
      </c>
    </row>
    <row r="2168" spans="1:12" x14ac:dyDescent="0.25">
      <c r="A2168" t="s">
        <v>28</v>
      </c>
      <c r="B2168" t="s">
        <v>29</v>
      </c>
      <c r="C2168">
        <v>690900</v>
      </c>
      <c r="D2168">
        <v>35000</v>
      </c>
      <c r="E2168" t="s">
        <v>750</v>
      </c>
      <c r="F2168" t="s">
        <v>15</v>
      </c>
      <c r="G2168" t="s">
        <v>91</v>
      </c>
      <c r="H2168">
        <v>1</v>
      </c>
      <c r="I2168" t="s">
        <v>17</v>
      </c>
      <c r="J2168">
        <v>4</v>
      </c>
      <c r="K2168">
        <v>10.968540000000001</v>
      </c>
      <c r="L2168">
        <v>-74.781319999999994</v>
      </c>
    </row>
    <row r="2169" spans="1:12" x14ac:dyDescent="0.25">
      <c r="A2169" t="s">
        <v>148</v>
      </c>
      <c r="B2169" t="s">
        <v>13</v>
      </c>
      <c r="C2169">
        <v>2549700</v>
      </c>
      <c r="D2169">
        <v>136200</v>
      </c>
      <c r="E2169" t="s">
        <v>809</v>
      </c>
      <c r="F2169" t="s">
        <v>15</v>
      </c>
      <c r="G2169" t="s">
        <v>91</v>
      </c>
      <c r="H2169">
        <v>1</v>
      </c>
      <c r="I2169" t="s">
        <v>17</v>
      </c>
      <c r="J2169">
        <v>3</v>
      </c>
      <c r="K2169">
        <v>10.968540000000001</v>
      </c>
      <c r="L2169">
        <v>-74.781319999999994</v>
      </c>
    </row>
    <row r="2170" spans="1:12" x14ac:dyDescent="0.25">
      <c r="A2170" t="s">
        <v>103</v>
      </c>
      <c r="B2170" t="s">
        <v>13</v>
      </c>
      <c r="C2170">
        <v>285100</v>
      </c>
      <c r="D2170">
        <v>13400</v>
      </c>
      <c r="E2170" t="s">
        <v>384</v>
      </c>
      <c r="F2170" t="s">
        <v>88</v>
      </c>
      <c r="G2170" t="s">
        <v>22</v>
      </c>
      <c r="H2170">
        <v>5</v>
      </c>
      <c r="I2170" t="s">
        <v>17</v>
      </c>
      <c r="J2170">
        <v>1</v>
      </c>
      <c r="K2170">
        <v>6.2518399999999996</v>
      </c>
      <c r="L2170">
        <v>-75.563590000000005</v>
      </c>
    </row>
    <row r="2171" spans="1:12" x14ac:dyDescent="0.25">
      <c r="A2171" t="s">
        <v>164</v>
      </c>
      <c r="B2171" t="s">
        <v>13</v>
      </c>
      <c r="C2171">
        <v>66800</v>
      </c>
      <c r="D2171">
        <v>4100</v>
      </c>
      <c r="E2171" t="s">
        <v>549</v>
      </c>
      <c r="F2171" t="s">
        <v>88</v>
      </c>
      <c r="G2171" t="s">
        <v>31</v>
      </c>
      <c r="H2171">
        <v>5</v>
      </c>
      <c r="I2171" t="s">
        <v>38</v>
      </c>
      <c r="J2171">
        <v>1</v>
      </c>
      <c r="K2171">
        <v>3.4372199999999999</v>
      </c>
      <c r="L2171">
        <v>-76.522499999999994</v>
      </c>
    </row>
    <row r="2172" spans="1:12" x14ac:dyDescent="0.25">
      <c r="A2172" t="s">
        <v>118</v>
      </c>
      <c r="B2172" t="s">
        <v>86</v>
      </c>
      <c r="C2172">
        <v>839300</v>
      </c>
      <c r="D2172">
        <v>45400</v>
      </c>
      <c r="E2172" t="s">
        <v>123</v>
      </c>
      <c r="F2172" t="s">
        <v>76</v>
      </c>
      <c r="G2172" t="s">
        <v>16</v>
      </c>
      <c r="H2172">
        <v>5</v>
      </c>
      <c r="I2172" t="s">
        <v>17</v>
      </c>
      <c r="J2172">
        <v>4</v>
      </c>
      <c r="K2172">
        <v>4.6097099999999998</v>
      </c>
      <c r="L2172">
        <v>-74.08175</v>
      </c>
    </row>
    <row r="2173" spans="1:12" x14ac:dyDescent="0.25">
      <c r="A2173" t="s">
        <v>82</v>
      </c>
      <c r="B2173" t="s">
        <v>58</v>
      </c>
      <c r="C2173">
        <v>43600</v>
      </c>
      <c r="D2173">
        <v>0</v>
      </c>
      <c r="E2173" t="s">
        <v>524</v>
      </c>
      <c r="F2173" t="s">
        <v>88</v>
      </c>
      <c r="G2173" t="s">
        <v>16</v>
      </c>
      <c r="H2173">
        <v>5</v>
      </c>
      <c r="I2173" t="s">
        <v>32</v>
      </c>
      <c r="J2173">
        <v>1</v>
      </c>
      <c r="K2173">
        <v>4.6097099999999998</v>
      </c>
      <c r="L2173">
        <v>-74.08175</v>
      </c>
    </row>
    <row r="2174" spans="1:12" x14ac:dyDescent="0.25">
      <c r="A2174" t="s">
        <v>78</v>
      </c>
      <c r="B2174" t="s">
        <v>19</v>
      </c>
      <c r="C2174">
        <v>306100</v>
      </c>
      <c r="D2174">
        <v>14500</v>
      </c>
      <c r="E2174" t="s">
        <v>328</v>
      </c>
      <c r="F2174" t="s">
        <v>96</v>
      </c>
      <c r="G2174" t="s">
        <v>16</v>
      </c>
      <c r="H2174">
        <v>1</v>
      </c>
      <c r="I2174" t="s">
        <v>17</v>
      </c>
      <c r="J2174">
        <v>8</v>
      </c>
      <c r="K2174">
        <v>4.6097099999999998</v>
      </c>
      <c r="L2174">
        <v>-74.08175</v>
      </c>
    </row>
    <row r="2175" spans="1:12" x14ac:dyDescent="0.25">
      <c r="A2175" t="s">
        <v>148</v>
      </c>
      <c r="B2175" t="s">
        <v>13</v>
      </c>
      <c r="C2175">
        <v>1952900</v>
      </c>
      <c r="D2175">
        <v>104700</v>
      </c>
      <c r="E2175" t="s">
        <v>837</v>
      </c>
      <c r="F2175" t="s">
        <v>130</v>
      </c>
      <c r="G2175" t="s">
        <v>278</v>
      </c>
      <c r="H2175">
        <v>5</v>
      </c>
      <c r="I2175" t="s">
        <v>17</v>
      </c>
      <c r="J2175">
        <v>2</v>
      </c>
      <c r="K2175">
        <v>-4.2152799999999999</v>
      </c>
      <c r="L2175">
        <v>-69.940560000000005</v>
      </c>
    </row>
    <row r="2176" spans="1:12" x14ac:dyDescent="0.25">
      <c r="A2176" t="s">
        <v>122</v>
      </c>
      <c r="B2176" t="s">
        <v>29</v>
      </c>
      <c r="C2176">
        <v>648600</v>
      </c>
      <c r="D2176">
        <v>32700</v>
      </c>
      <c r="E2176" t="s">
        <v>1056</v>
      </c>
      <c r="F2176" t="s">
        <v>76</v>
      </c>
      <c r="G2176" t="s">
        <v>27</v>
      </c>
      <c r="H2176">
        <v>4</v>
      </c>
      <c r="I2176" t="s">
        <v>32</v>
      </c>
      <c r="J2176">
        <v>1</v>
      </c>
      <c r="K2176">
        <v>10.39972</v>
      </c>
      <c r="L2176">
        <v>-75.514439999999993</v>
      </c>
    </row>
    <row r="2177" spans="1:12" x14ac:dyDescent="0.25">
      <c r="A2177" t="s">
        <v>57</v>
      </c>
      <c r="B2177" t="s">
        <v>58</v>
      </c>
      <c r="C2177">
        <v>59400</v>
      </c>
      <c r="D2177">
        <v>1300</v>
      </c>
      <c r="E2177" t="s">
        <v>14</v>
      </c>
      <c r="F2177" t="s">
        <v>35</v>
      </c>
      <c r="G2177" t="s">
        <v>16</v>
      </c>
      <c r="H2177">
        <v>1</v>
      </c>
      <c r="I2177" t="s">
        <v>38</v>
      </c>
      <c r="J2177">
        <v>1</v>
      </c>
      <c r="K2177">
        <v>4.6097099999999998</v>
      </c>
      <c r="L2177">
        <v>-74.08175</v>
      </c>
    </row>
    <row r="2178" spans="1:12" x14ac:dyDescent="0.25">
      <c r="A2178" t="s">
        <v>84</v>
      </c>
      <c r="B2178" t="s">
        <v>58</v>
      </c>
      <c r="C2178">
        <v>171800</v>
      </c>
      <c r="D2178">
        <v>7300</v>
      </c>
      <c r="E2178" t="s">
        <v>524</v>
      </c>
      <c r="F2178" t="s">
        <v>96</v>
      </c>
      <c r="G2178" t="s">
        <v>16</v>
      </c>
      <c r="H2178">
        <v>1</v>
      </c>
      <c r="I2178" t="s">
        <v>17</v>
      </c>
      <c r="J2178">
        <v>8</v>
      </c>
      <c r="K2178">
        <v>4.6097099999999998</v>
      </c>
      <c r="L2178">
        <v>-74.08175</v>
      </c>
    </row>
    <row r="2179" spans="1:12" x14ac:dyDescent="0.25">
      <c r="A2179" t="s">
        <v>148</v>
      </c>
      <c r="B2179" t="s">
        <v>13</v>
      </c>
      <c r="C2179">
        <v>2488100</v>
      </c>
      <c r="D2179">
        <v>133000</v>
      </c>
      <c r="E2179" t="s">
        <v>812</v>
      </c>
      <c r="F2179" t="s">
        <v>130</v>
      </c>
      <c r="G2179" t="s">
        <v>126</v>
      </c>
      <c r="H2179">
        <v>5</v>
      </c>
      <c r="I2179" t="s">
        <v>17</v>
      </c>
      <c r="J2179">
        <v>5</v>
      </c>
      <c r="K2179">
        <v>7.89391</v>
      </c>
      <c r="L2179">
        <v>-72.507819999999995</v>
      </c>
    </row>
    <row r="2180" spans="1:12" x14ac:dyDescent="0.25">
      <c r="A2180" t="s">
        <v>196</v>
      </c>
      <c r="B2180" t="s">
        <v>13</v>
      </c>
      <c r="C2180">
        <v>889300</v>
      </c>
      <c r="D2180">
        <v>47600</v>
      </c>
      <c r="E2180" t="s">
        <v>1045</v>
      </c>
      <c r="F2180" t="s">
        <v>26</v>
      </c>
      <c r="G2180" t="s">
        <v>16</v>
      </c>
      <c r="H2180">
        <v>5</v>
      </c>
      <c r="I2180" t="s">
        <v>32</v>
      </c>
      <c r="J2180">
        <v>1</v>
      </c>
      <c r="K2180">
        <v>4.6097099999999998</v>
      </c>
      <c r="L2180">
        <v>-74.08175</v>
      </c>
    </row>
    <row r="2181" spans="1:12" x14ac:dyDescent="0.25">
      <c r="A2181" t="s">
        <v>55</v>
      </c>
      <c r="B2181" t="s">
        <v>13</v>
      </c>
      <c r="C2181">
        <v>145800</v>
      </c>
      <c r="D2181">
        <v>8200</v>
      </c>
      <c r="E2181" t="s">
        <v>181</v>
      </c>
      <c r="F2181" t="s">
        <v>130</v>
      </c>
      <c r="G2181" t="s">
        <v>44</v>
      </c>
      <c r="H2181">
        <v>3</v>
      </c>
      <c r="I2181" t="s">
        <v>32</v>
      </c>
      <c r="J2181">
        <v>1</v>
      </c>
      <c r="K2181">
        <v>11.240790000000001</v>
      </c>
      <c r="L2181">
        <v>-74.199039999999997</v>
      </c>
    </row>
    <row r="2182" spans="1:12" x14ac:dyDescent="0.25">
      <c r="A2182" t="s">
        <v>12</v>
      </c>
      <c r="B2182" t="s">
        <v>13</v>
      </c>
      <c r="C2182">
        <v>137400</v>
      </c>
      <c r="D2182">
        <v>7700</v>
      </c>
      <c r="E2182" t="s">
        <v>783</v>
      </c>
      <c r="F2182" t="s">
        <v>93</v>
      </c>
      <c r="G2182" t="s">
        <v>22</v>
      </c>
      <c r="H2182">
        <v>5</v>
      </c>
      <c r="I2182" t="s">
        <v>17</v>
      </c>
      <c r="J2182">
        <v>8</v>
      </c>
      <c r="K2182">
        <v>6.2518399999999996</v>
      </c>
      <c r="L2182">
        <v>-75.563590000000005</v>
      </c>
    </row>
    <row r="2183" spans="1:12" x14ac:dyDescent="0.25">
      <c r="A2183" t="s">
        <v>18</v>
      </c>
      <c r="B2183" t="s">
        <v>19</v>
      </c>
      <c r="C2183">
        <v>348500</v>
      </c>
      <c r="D2183">
        <v>20900</v>
      </c>
      <c r="E2183" t="s">
        <v>1110</v>
      </c>
      <c r="F2183" t="s">
        <v>88</v>
      </c>
      <c r="G2183" t="s">
        <v>91</v>
      </c>
      <c r="H2183">
        <v>5</v>
      </c>
      <c r="I2183" t="s">
        <v>17</v>
      </c>
      <c r="J2183">
        <v>5</v>
      </c>
      <c r="K2183">
        <v>10.968540000000001</v>
      </c>
      <c r="L2183">
        <v>-74.781319999999994</v>
      </c>
    </row>
    <row r="2184" spans="1:12" x14ac:dyDescent="0.25">
      <c r="A2184" t="s">
        <v>103</v>
      </c>
      <c r="B2184" t="s">
        <v>13</v>
      </c>
      <c r="C2184">
        <v>309900</v>
      </c>
      <c r="D2184">
        <v>17200</v>
      </c>
      <c r="E2184" t="s">
        <v>1111</v>
      </c>
      <c r="F2184" t="s">
        <v>43</v>
      </c>
      <c r="G2184" t="s">
        <v>16</v>
      </c>
      <c r="H2184">
        <v>5</v>
      </c>
      <c r="I2184" t="s">
        <v>17</v>
      </c>
      <c r="J2184">
        <v>1</v>
      </c>
      <c r="K2184">
        <v>4.6097099999999998</v>
      </c>
      <c r="L2184">
        <v>-74.08175</v>
      </c>
    </row>
    <row r="2185" spans="1:12" x14ac:dyDescent="0.25">
      <c r="A2185" t="s">
        <v>196</v>
      </c>
      <c r="B2185" t="s">
        <v>13</v>
      </c>
      <c r="C2185">
        <v>1335600</v>
      </c>
      <c r="D2185">
        <v>71500</v>
      </c>
      <c r="E2185" t="s">
        <v>502</v>
      </c>
      <c r="F2185" t="s">
        <v>93</v>
      </c>
      <c r="G2185" t="s">
        <v>201</v>
      </c>
      <c r="H2185">
        <v>5</v>
      </c>
      <c r="I2185" t="s">
        <v>32</v>
      </c>
      <c r="J2185">
        <v>1</v>
      </c>
      <c r="K2185">
        <v>11.54444</v>
      </c>
      <c r="L2185">
        <v>-72.907219999999995</v>
      </c>
    </row>
    <row r="2186" spans="1:12" x14ac:dyDescent="0.25">
      <c r="A2186" t="s">
        <v>113</v>
      </c>
      <c r="B2186" t="s">
        <v>24</v>
      </c>
      <c r="C2186">
        <v>16100</v>
      </c>
      <c r="D2186">
        <v>0</v>
      </c>
      <c r="E2186" t="s">
        <v>675</v>
      </c>
      <c r="F2186" t="s">
        <v>93</v>
      </c>
      <c r="G2186" t="s">
        <v>16</v>
      </c>
      <c r="H2186">
        <v>4</v>
      </c>
      <c r="I2186" t="s">
        <v>17</v>
      </c>
      <c r="J2186">
        <v>1</v>
      </c>
      <c r="K2186">
        <v>4.6097099999999998</v>
      </c>
      <c r="L2186">
        <v>-74.08175</v>
      </c>
    </row>
    <row r="2187" spans="1:12" x14ac:dyDescent="0.25">
      <c r="A2187" t="s">
        <v>36</v>
      </c>
      <c r="B2187" t="s">
        <v>24</v>
      </c>
      <c r="C2187">
        <v>37900</v>
      </c>
      <c r="D2187">
        <v>4400</v>
      </c>
      <c r="E2187" t="s">
        <v>392</v>
      </c>
      <c r="F2187" t="s">
        <v>52</v>
      </c>
      <c r="G2187" t="s">
        <v>16</v>
      </c>
      <c r="H2187">
        <v>5</v>
      </c>
      <c r="I2187" t="s">
        <v>17</v>
      </c>
      <c r="J2187">
        <v>1</v>
      </c>
      <c r="K2187">
        <v>4.6097099999999998</v>
      </c>
      <c r="L2187">
        <v>-74.08175</v>
      </c>
    </row>
    <row r="2188" spans="1:12" x14ac:dyDescent="0.25">
      <c r="A2188" t="s">
        <v>82</v>
      </c>
      <c r="B2188" t="s">
        <v>58</v>
      </c>
      <c r="C2188">
        <v>44600</v>
      </c>
      <c r="D2188">
        <v>0</v>
      </c>
      <c r="E2188" t="s">
        <v>367</v>
      </c>
      <c r="F2188" t="s">
        <v>15</v>
      </c>
      <c r="G2188" t="s">
        <v>278</v>
      </c>
      <c r="H2188">
        <v>3</v>
      </c>
      <c r="I2188" t="s">
        <v>17</v>
      </c>
      <c r="J2188">
        <v>5</v>
      </c>
      <c r="K2188">
        <v>-4.2152799999999999</v>
      </c>
      <c r="L2188">
        <v>-69.940560000000005</v>
      </c>
    </row>
    <row r="2189" spans="1:12" x14ac:dyDescent="0.25">
      <c r="A2189" t="s">
        <v>36</v>
      </c>
      <c r="B2189" t="s">
        <v>24</v>
      </c>
      <c r="C2189">
        <v>30800</v>
      </c>
      <c r="D2189">
        <v>0</v>
      </c>
      <c r="E2189" t="s">
        <v>77</v>
      </c>
      <c r="F2189" t="s">
        <v>26</v>
      </c>
      <c r="G2189" t="s">
        <v>27</v>
      </c>
      <c r="H2189">
        <v>2</v>
      </c>
      <c r="I2189" t="s">
        <v>32</v>
      </c>
      <c r="J2189">
        <v>1</v>
      </c>
      <c r="K2189">
        <v>10.39972</v>
      </c>
      <c r="L2189">
        <v>-75.514439999999993</v>
      </c>
    </row>
    <row r="2190" spans="1:12" x14ac:dyDescent="0.25">
      <c r="A2190" t="s">
        <v>50</v>
      </c>
      <c r="B2190" t="s">
        <v>29</v>
      </c>
      <c r="C2190">
        <v>2519700</v>
      </c>
      <c r="D2190">
        <v>134800</v>
      </c>
      <c r="E2190" t="s">
        <v>870</v>
      </c>
      <c r="F2190" t="s">
        <v>21</v>
      </c>
      <c r="G2190" t="s">
        <v>22</v>
      </c>
      <c r="H2190">
        <v>4</v>
      </c>
      <c r="I2190" t="s">
        <v>17</v>
      </c>
      <c r="J2190">
        <v>7</v>
      </c>
      <c r="K2190">
        <v>6.2518399999999996</v>
      </c>
      <c r="L2190">
        <v>-75.563590000000005</v>
      </c>
    </row>
    <row r="2191" spans="1:12" x14ac:dyDescent="0.25">
      <c r="A2191" t="s">
        <v>204</v>
      </c>
      <c r="B2191" t="s">
        <v>13</v>
      </c>
      <c r="C2191">
        <v>207400</v>
      </c>
      <c r="D2191">
        <v>11700</v>
      </c>
      <c r="E2191" t="s">
        <v>481</v>
      </c>
      <c r="F2191" t="s">
        <v>88</v>
      </c>
      <c r="G2191" t="s">
        <v>22</v>
      </c>
      <c r="H2191">
        <v>5</v>
      </c>
      <c r="I2191" t="s">
        <v>17</v>
      </c>
      <c r="J2191">
        <v>1</v>
      </c>
      <c r="K2191">
        <v>6.2518399999999996</v>
      </c>
      <c r="L2191">
        <v>-75.563590000000005</v>
      </c>
    </row>
    <row r="2192" spans="1:12" x14ac:dyDescent="0.25">
      <c r="A2192" t="s">
        <v>18</v>
      </c>
      <c r="B2192" t="s">
        <v>19</v>
      </c>
      <c r="C2192">
        <v>347600</v>
      </c>
      <c r="D2192">
        <v>16700</v>
      </c>
      <c r="E2192" t="s">
        <v>965</v>
      </c>
      <c r="F2192" t="s">
        <v>88</v>
      </c>
      <c r="G2192" t="s">
        <v>16</v>
      </c>
      <c r="H2192">
        <v>3</v>
      </c>
      <c r="I2192" t="s">
        <v>17</v>
      </c>
      <c r="J2192">
        <v>1</v>
      </c>
      <c r="K2192">
        <v>4.6097099999999998</v>
      </c>
      <c r="L2192">
        <v>-74.08175</v>
      </c>
    </row>
    <row r="2193" spans="1:12" x14ac:dyDescent="0.25">
      <c r="A2193" t="s">
        <v>55</v>
      </c>
      <c r="B2193" t="s">
        <v>13</v>
      </c>
      <c r="C2193">
        <v>84400</v>
      </c>
      <c r="D2193">
        <v>2700</v>
      </c>
      <c r="E2193" t="s">
        <v>1112</v>
      </c>
      <c r="F2193" t="s">
        <v>26</v>
      </c>
      <c r="G2193" t="s">
        <v>22</v>
      </c>
      <c r="H2193">
        <v>5</v>
      </c>
      <c r="I2193" t="s">
        <v>17</v>
      </c>
      <c r="J2193">
        <v>3</v>
      </c>
      <c r="K2193">
        <v>6.2518399999999996</v>
      </c>
      <c r="L2193">
        <v>-75.563590000000005</v>
      </c>
    </row>
    <row r="2194" spans="1:12" x14ac:dyDescent="0.25">
      <c r="A2194" t="s">
        <v>111</v>
      </c>
      <c r="B2194" t="s">
        <v>19</v>
      </c>
      <c r="C2194">
        <v>517400</v>
      </c>
      <c r="D2194">
        <v>27800</v>
      </c>
      <c r="E2194" t="s">
        <v>864</v>
      </c>
      <c r="F2194" t="s">
        <v>15</v>
      </c>
      <c r="G2194" t="s">
        <v>141</v>
      </c>
      <c r="H2194">
        <v>5</v>
      </c>
      <c r="I2194" t="s">
        <v>17</v>
      </c>
      <c r="J2194">
        <v>6</v>
      </c>
      <c r="K2194">
        <v>5.0688899999999997</v>
      </c>
      <c r="L2194">
        <v>-75.517380000000003</v>
      </c>
    </row>
    <row r="2195" spans="1:12" x14ac:dyDescent="0.25">
      <c r="A2195" t="s">
        <v>113</v>
      </c>
      <c r="B2195" t="s">
        <v>24</v>
      </c>
      <c r="C2195">
        <v>15500</v>
      </c>
      <c r="D2195">
        <v>1200</v>
      </c>
      <c r="E2195" t="s">
        <v>1113</v>
      </c>
      <c r="F2195" t="s">
        <v>93</v>
      </c>
      <c r="G2195" t="s">
        <v>31</v>
      </c>
      <c r="H2195">
        <v>1</v>
      </c>
      <c r="I2195" t="s">
        <v>17</v>
      </c>
      <c r="J2195">
        <v>8</v>
      </c>
      <c r="K2195">
        <v>3.4372199999999999</v>
      </c>
      <c r="L2195">
        <v>-76.522499999999994</v>
      </c>
    </row>
    <row r="2196" spans="1:12" x14ac:dyDescent="0.25">
      <c r="A2196" t="s">
        <v>57</v>
      </c>
      <c r="B2196" t="s">
        <v>58</v>
      </c>
      <c r="C2196">
        <v>75700</v>
      </c>
      <c r="D2196">
        <v>2200</v>
      </c>
      <c r="E2196" t="s">
        <v>1016</v>
      </c>
      <c r="F2196" t="s">
        <v>54</v>
      </c>
      <c r="G2196" t="s">
        <v>16</v>
      </c>
      <c r="H2196">
        <v>2</v>
      </c>
      <c r="I2196" t="s">
        <v>17</v>
      </c>
      <c r="J2196">
        <v>2</v>
      </c>
      <c r="K2196">
        <v>4.6097099999999998</v>
      </c>
      <c r="L2196">
        <v>-74.08175</v>
      </c>
    </row>
    <row r="2197" spans="1:12" x14ac:dyDescent="0.25">
      <c r="A2197" t="s">
        <v>50</v>
      </c>
      <c r="B2197" t="s">
        <v>29</v>
      </c>
      <c r="C2197">
        <v>2412100</v>
      </c>
      <c r="D2197">
        <v>129100</v>
      </c>
      <c r="E2197" t="s">
        <v>211</v>
      </c>
      <c r="F2197" t="s">
        <v>160</v>
      </c>
      <c r="G2197" t="s">
        <v>16</v>
      </c>
      <c r="H2197">
        <v>5</v>
      </c>
      <c r="I2197" t="s">
        <v>17</v>
      </c>
      <c r="J2197">
        <v>3</v>
      </c>
      <c r="K2197">
        <v>4.6097099999999998</v>
      </c>
      <c r="L2197">
        <v>-74.08175</v>
      </c>
    </row>
    <row r="2198" spans="1:12" x14ac:dyDescent="0.25">
      <c r="A2198" t="s">
        <v>111</v>
      </c>
      <c r="B2198" t="s">
        <v>19</v>
      </c>
      <c r="C2198">
        <v>480000</v>
      </c>
      <c r="D2198">
        <v>23700</v>
      </c>
      <c r="E2198" t="s">
        <v>1114</v>
      </c>
      <c r="F2198" t="s">
        <v>35</v>
      </c>
      <c r="G2198" t="s">
        <v>22</v>
      </c>
      <c r="H2198">
        <v>5</v>
      </c>
      <c r="I2198" t="s">
        <v>17</v>
      </c>
      <c r="J2198">
        <v>1</v>
      </c>
      <c r="K2198">
        <v>6.2518399999999996</v>
      </c>
      <c r="L2198">
        <v>-75.563590000000005</v>
      </c>
    </row>
    <row r="2199" spans="1:12" x14ac:dyDescent="0.25">
      <c r="A2199" t="s">
        <v>184</v>
      </c>
      <c r="B2199" t="s">
        <v>86</v>
      </c>
      <c r="C2199">
        <v>322700</v>
      </c>
      <c r="D2199">
        <v>15400</v>
      </c>
      <c r="E2199" t="s">
        <v>815</v>
      </c>
      <c r="F2199" t="s">
        <v>26</v>
      </c>
      <c r="G2199" t="s">
        <v>16</v>
      </c>
      <c r="H2199">
        <v>5</v>
      </c>
      <c r="I2199" t="s">
        <v>17</v>
      </c>
      <c r="J2199">
        <v>3</v>
      </c>
      <c r="K2199">
        <v>4.6097099999999998</v>
      </c>
      <c r="L2199">
        <v>-74.08175</v>
      </c>
    </row>
    <row r="2200" spans="1:12" x14ac:dyDescent="0.25">
      <c r="A2200" t="s">
        <v>45</v>
      </c>
      <c r="B2200" t="s">
        <v>29</v>
      </c>
      <c r="C2200">
        <v>1513200</v>
      </c>
      <c r="D2200">
        <v>80800</v>
      </c>
      <c r="E2200" t="s">
        <v>143</v>
      </c>
      <c r="F2200" t="s">
        <v>15</v>
      </c>
      <c r="G2200" t="s">
        <v>16</v>
      </c>
      <c r="H2200">
        <v>5</v>
      </c>
      <c r="I2200" t="s">
        <v>32</v>
      </c>
      <c r="J2200">
        <v>1</v>
      </c>
      <c r="K2200">
        <v>4.6097099999999998</v>
      </c>
      <c r="L2200">
        <v>-74.08175</v>
      </c>
    </row>
    <row r="2201" spans="1:12" x14ac:dyDescent="0.25">
      <c r="A2201" t="s">
        <v>164</v>
      </c>
      <c r="B2201" t="s">
        <v>13</v>
      </c>
      <c r="C2201">
        <v>116100</v>
      </c>
      <c r="D2201">
        <v>6400</v>
      </c>
      <c r="E2201" t="s">
        <v>372</v>
      </c>
      <c r="F2201" t="s">
        <v>26</v>
      </c>
      <c r="G2201" t="s">
        <v>16</v>
      </c>
      <c r="H2201">
        <v>5</v>
      </c>
      <c r="I2201" t="s">
        <v>17</v>
      </c>
      <c r="J2201">
        <v>10</v>
      </c>
      <c r="K2201">
        <v>4.6097099999999998</v>
      </c>
      <c r="L2201">
        <v>-74.08175</v>
      </c>
    </row>
    <row r="2202" spans="1:12" x14ac:dyDescent="0.25">
      <c r="A2202" t="s">
        <v>266</v>
      </c>
      <c r="B2202" t="s">
        <v>13</v>
      </c>
      <c r="C2202">
        <v>1766500</v>
      </c>
      <c r="D2202">
        <v>92200</v>
      </c>
      <c r="E2202" t="s">
        <v>1041</v>
      </c>
      <c r="F2202" t="s">
        <v>26</v>
      </c>
      <c r="G2202" t="s">
        <v>22</v>
      </c>
      <c r="H2202">
        <v>4</v>
      </c>
      <c r="I2202" t="s">
        <v>17</v>
      </c>
      <c r="J2202">
        <v>5</v>
      </c>
      <c r="K2202">
        <v>6.2518399999999996</v>
      </c>
      <c r="L2202">
        <v>-75.563590000000005</v>
      </c>
    </row>
    <row r="2203" spans="1:12" x14ac:dyDescent="0.25">
      <c r="A2203" t="s">
        <v>48</v>
      </c>
      <c r="B2203" t="s">
        <v>24</v>
      </c>
      <c r="C2203">
        <v>62800</v>
      </c>
      <c r="D2203">
        <v>3600</v>
      </c>
      <c r="E2203" t="s">
        <v>571</v>
      </c>
      <c r="F2203" t="s">
        <v>160</v>
      </c>
      <c r="G2203" t="s">
        <v>201</v>
      </c>
      <c r="H2203">
        <v>5</v>
      </c>
      <c r="I2203" t="s">
        <v>17</v>
      </c>
      <c r="J2203">
        <v>8</v>
      </c>
      <c r="K2203">
        <v>11.54444</v>
      </c>
      <c r="L2203">
        <v>-72.907219999999995</v>
      </c>
    </row>
    <row r="2204" spans="1:12" x14ac:dyDescent="0.25">
      <c r="A2204" t="s">
        <v>78</v>
      </c>
      <c r="B2204" t="s">
        <v>19</v>
      </c>
      <c r="C2204">
        <v>307200</v>
      </c>
      <c r="D2204">
        <v>16800</v>
      </c>
      <c r="E2204" t="s">
        <v>437</v>
      </c>
      <c r="F2204" t="s">
        <v>15</v>
      </c>
      <c r="G2204" t="s">
        <v>22</v>
      </c>
      <c r="H2204">
        <v>3</v>
      </c>
      <c r="I2204" t="s">
        <v>32</v>
      </c>
      <c r="J2204">
        <v>1</v>
      </c>
      <c r="K2204">
        <v>6.2518399999999996</v>
      </c>
      <c r="L2204">
        <v>-75.563590000000005</v>
      </c>
    </row>
    <row r="2205" spans="1:12" x14ac:dyDescent="0.25">
      <c r="A2205" t="s">
        <v>85</v>
      </c>
      <c r="B2205" t="s">
        <v>86</v>
      </c>
      <c r="C2205">
        <v>1102900</v>
      </c>
      <c r="D2205">
        <v>56900</v>
      </c>
      <c r="E2205" t="s">
        <v>939</v>
      </c>
      <c r="F2205" t="s">
        <v>43</v>
      </c>
      <c r="G2205" t="s">
        <v>22</v>
      </c>
      <c r="H2205">
        <v>5</v>
      </c>
      <c r="I2205" t="s">
        <v>17</v>
      </c>
      <c r="J2205">
        <v>3</v>
      </c>
      <c r="K2205">
        <v>6.2518399999999996</v>
      </c>
      <c r="L2205">
        <v>-75.563590000000005</v>
      </c>
    </row>
    <row r="2206" spans="1:12" x14ac:dyDescent="0.25">
      <c r="A2206" t="s">
        <v>12</v>
      </c>
      <c r="B2206" t="s">
        <v>13</v>
      </c>
      <c r="C2206">
        <v>213600</v>
      </c>
      <c r="D2206">
        <v>11800</v>
      </c>
      <c r="E2206" t="s">
        <v>1027</v>
      </c>
      <c r="F2206" t="s">
        <v>26</v>
      </c>
      <c r="G2206" t="s">
        <v>22</v>
      </c>
      <c r="H2206">
        <v>2</v>
      </c>
      <c r="I2206" t="s">
        <v>17</v>
      </c>
      <c r="J2206">
        <v>6</v>
      </c>
      <c r="K2206">
        <v>6.2518399999999996</v>
      </c>
      <c r="L2206">
        <v>-75.563590000000005</v>
      </c>
    </row>
    <row r="2207" spans="1:12" x14ac:dyDescent="0.25">
      <c r="A2207" t="s">
        <v>33</v>
      </c>
      <c r="B2207" t="s">
        <v>19</v>
      </c>
      <c r="C2207">
        <v>411900</v>
      </c>
      <c r="D2207">
        <v>20100</v>
      </c>
      <c r="E2207" t="s">
        <v>895</v>
      </c>
      <c r="F2207" t="s">
        <v>76</v>
      </c>
      <c r="G2207" t="s">
        <v>16</v>
      </c>
      <c r="H2207">
        <v>3</v>
      </c>
      <c r="I2207" t="s">
        <v>32</v>
      </c>
      <c r="J2207">
        <v>1</v>
      </c>
      <c r="K2207">
        <v>4.6097099999999998</v>
      </c>
      <c r="L2207">
        <v>-74.08175</v>
      </c>
    </row>
    <row r="2208" spans="1:12" x14ac:dyDescent="0.25">
      <c r="A2208" t="s">
        <v>122</v>
      </c>
      <c r="B2208" t="s">
        <v>29</v>
      </c>
      <c r="C2208">
        <v>961800</v>
      </c>
      <c r="D2208">
        <v>52300</v>
      </c>
      <c r="E2208" t="s">
        <v>477</v>
      </c>
      <c r="F2208" t="s">
        <v>21</v>
      </c>
      <c r="G2208" t="s">
        <v>16</v>
      </c>
      <c r="H2208">
        <v>5</v>
      </c>
      <c r="I2208" t="s">
        <v>17</v>
      </c>
      <c r="J2208">
        <v>1</v>
      </c>
      <c r="K2208">
        <v>4.6097099999999998</v>
      </c>
      <c r="L2208">
        <v>-74.08175</v>
      </c>
    </row>
    <row r="2209" spans="1:12" x14ac:dyDescent="0.25">
      <c r="A2209" t="s">
        <v>33</v>
      </c>
      <c r="B2209" t="s">
        <v>19</v>
      </c>
      <c r="C2209">
        <v>402800</v>
      </c>
      <c r="D2209">
        <v>19600</v>
      </c>
      <c r="E2209" t="s">
        <v>157</v>
      </c>
      <c r="F2209" t="s">
        <v>88</v>
      </c>
      <c r="G2209" t="s">
        <v>16</v>
      </c>
      <c r="H2209">
        <v>4</v>
      </c>
      <c r="I2209" t="s">
        <v>17</v>
      </c>
      <c r="J2209">
        <v>1</v>
      </c>
      <c r="K2209">
        <v>4.6097099999999998</v>
      </c>
      <c r="L2209">
        <v>-74.08175</v>
      </c>
    </row>
    <row r="2210" spans="1:12" x14ac:dyDescent="0.25">
      <c r="A2210" t="s">
        <v>28</v>
      </c>
      <c r="B2210" t="s">
        <v>29</v>
      </c>
      <c r="C2210">
        <v>588700</v>
      </c>
      <c r="D2210">
        <v>31600</v>
      </c>
      <c r="E2210" t="s">
        <v>880</v>
      </c>
      <c r="F2210" t="s">
        <v>43</v>
      </c>
      <c r="G2210" t="s">
        <v>22</v>
      </c>
      <c r="H2210">
        <v>5</v>
      </c>
      <c r="I2210" t="s">
        <v>17</v>
      </c>
      <c r="J2210">
        <v>1</v>
      </c>
      <c r="K2210">
        <v>6.2518399999999996</v>
      </c>
      <c r="L2210">
        <v>-75.563590000000005</v>
      </c>
    </row>
    <row r="2211" spans="1:12" x14ac:dyDescent="0.25">
      <c r="A2211" t="s">
        <v>171</v>
      </c>
      <c r="B2211" t="s">
        <v>19</v>
      </c>
      <c r="C2211">
        <v>207000</v>
      </c>
      <c r="D2211">
        <v>11200</v>
      </c>
      <c r="E2211" t="s">
        <v>514</v>
      </c>
      <c r="F2211" t="s">
        <v>52</v>
      </c>
      <c r="G2211" t="s">
        <v>22</v>
      </c>
      <c r="H2211">
        <v>5</v>
      </c>
      <c r="I2211" t="s">
        <v>17</v>
      </c>
      <c r="J2211">
        <v>4</v>
      </c>
      <c r="K2211">
        <v>6.2518399999999996</v>
      </c>
      <c r="L2211">
        <v>-75.563590000000005</v>
      </c>
    </row>
    <row r="2212" spans="1:12" x14ac:dyDescent="0.25">
      <c r="A2212" t="s">
        <v>122</v>
      </c>
      <c r="B2212" t="s">
        <v>29</v>
      </c>
      <c r="C2212">
        <v>816500</v>
      </c>
      <c r="D2212">
        <v>43700</v>
      </c>
      <c r="E2212" t="s">
        <v>570</v>
      </c>
      <c r="F2212" t="s">
        <v>93</v>
      </c>
      <c r="G2212" t="s">
        <v>22</v>
      </c>
      <c r="H2212">
        <v>5</v>
      </c>
      <c r="I2212" t="s">
        <v>17</v>
      </c>
      <c r="J2212">
        <v>8</v>
      </c>
      <c r="K2212">
        <v>6.2518399999999996</v>
      </c>
      <c r="L2212">
        <v>-75.563590000000005</v>
      </c>
    </row>
    <row r="2213" spans="1:12" x14ac:dyDescent="0.25">
      <c r="A2213" t="s">
        <v>80</v>
      </c>
      <c r="B2213" t="s">
        <v>65</v>
      </c>
      <c r="C2213">
        <v>44800</v>
      </c>
      <c r="D2213">
        <v>0</v>
      </c>
      <c r="E2213" t="s">
        <v>283</v>
      </c>
      <c r="F2213" t="s">
        <v>47</v>
      </c>
      <c r="G2213" t="s">
        <v>16</v>
      </c>
      <c r="H2213">
        <v>4</v>
      </c>
      <c r="I2213" t="s">
        <v>17</v>
      </c>
      <c r="J2213">
        <v>2</v>
      </c>
      <c r="K2213">
        <v>4.6097099999999998</v>
      </c>
      <c r="L2213">
        <v>-74.08175</v>
      </c>
    </row>
    <row r="2214" spans="1:12" x14ac:dyDescent="0.25">
      <c r="A2214" t="s">
        <v>36</v>
      </c>
      <c r="B2214" t="s">
        <v>24</v>
      </c>
      <c r="C2214">
        <v>43400</v>
      </c>
      <c r="D2214">
        <v>0</v>
      </c>
      <c r="E2214" t="s">
        <v>790</v>
      </c>
      <c r="F2214" t="s">
        <v>54</v>
      </c>
      <c r="G2214" t="s">
        <v>31</v>
      </c>
      <c r="H2214">
        <v>5</v>
      </c>
      <c r="I2214" t="s">
        <v>17</v>
      </c>
      <c r="J2214">
        <v>3</v>
      </c>
      <c r="K2214">
        <v>3.4372199999999999</v>
      </c>
      <c r="L2214">
        <v>-76.522499999999994</v>
      </c>
    </row>
    <row r="2215" spans="1:12" x14ac:dyDescent="0.25">
      <c r="A2215" t="s">
        <v>78</v>
      </c>
      <c r="B2215" t="s">
        <v>19</v>
      </c>
      <c r="C2215">
        <v>240700</v>
      </c>
      <c r="D2215">
        <v>11000</v>
      </c>
      <c r="E2215" t="s">
        <v>223</v>
      </c>
      <c r="F2215" t="s">
        <v>130</v>
      </c>
      <c r="G2215" t="s">
        <v>16</v>
      </c>
      <c r="H2215">
        <v>5</v>
      </c>
      <c r="I2215" t="s">
        <v>17</v>
      </c>
      <c r="J2215">
        <v>5</v>
      </c>
      <c r="K2215">
        <v>4.6097099999999998</v>
      </c>
      <c r="L2215">
        <v>-74.08175</v>
      </c>
    </row>
    <row r="2216" spans="1:12" x14ac:dyDescent="0.25">
      <c r="A2216" t="s">
        <v>144</v>
      </c>
      <c r="B2216" t="s">
        <v>65</v>
      </c>
      <c r="C2216">
        <v>65900</v>
      </c>
      <c r="D2216">
        <v>1700</v>
      </c>
      <c r="E2216" t="s">
        <v>1058</v>
      </c>
      <c r="F2216" t="s">
        <v>130</v>
      </c>
      <c r="G2216" t="s">
        <v>16</v>
      </c>
      <c r="H2216">
        <v>4</v>
      </c>
      <c r="I2216" t="s">
        <v>146</v>
      </c>
      <c r="J2216">
        <v>1</v>
      </c>
      <c r="K2216">
        <v>4.6097099999999998</v>
      </c>
      <c r="L2216">
        <v>-74.08175</v>
      </c>
    </row>
    <row r="2217" spans="1:12" x14ac:dyDescent="0.25">
      <c r="A2217" t="s">
        <v>55</v>
      </c>
      <c r="B2217" t="s">
        <v>13</v>
      </c>
      <c r="C2217">
        <v>123000</v>
      </c>
      <c r="D2217">
        <v>6900</v>
      </c>
      <c r="E2217" t="s">
        <v>510</v>
      </c>
      <c r="F2217" t="s">
        <v>21</v>
      </c>
      <c r="G2217" t="s">
        <v>31</v>
      </c>
      <c r="H2217">
        <v>3</v>
      </c>
      <c r="I2217" t="s">
        <v>17</v>
      </c>
      <c r="J2217">
        <v>1</v>
      </c>
      <c r="K2217">
        <v>3.4372199999999999</v>
      </c>
      <c r="L2217">
        <v>-76.522499999999994</v>
      </c>
    </row>
    <row r="2218" spans="1:12" x14ac:dyDescent="0.25">
      <c r="A2218" t="s">
        <v>133</v>
      </c>
      <c r="B2218" t="s">
        <v>24</v>
      </c>
      <c r="C2218">
        <v>8500</v>
      </c>
      <c r="D2218">
        <v>0</v>
      </c>
      <c r="E2218" t="s">
        <v>302</v>
      </c>
      <c r="F2218" t="s">
        <v>52</v>
      </c>
      <c r="G2218" t="s">
        <v>16</v>
      </c>
      <c r="H2218">
        <v>3</v>
      </c>
      <c r="I2218" t="s">
        <v>32</v>
      </c>
      <c r="J2218">
        <v>1</v>
      </c>
      <c r="K2218">
        <v>4.6097099999999998</v>
      </c>
      <c r="L2218">
        <v>-74.08175</v>
      </c>
    </row>
    <row r="2219" spans="1:12" x14ac:dyDescent="0.25">
      <c r="A2219" t="s">
        <v>266</v>
      </c>
      <c r="B2219" t="s">
        <v>13</v>
      </c>
      <c r="C2219">
        <v>1791900</v>
      </c>
      <c r="D2219">
        <v>95600</v>
      </c>
      <c r="E2219" t="s">
        <v>334</v>
      </c>
      <c r="F2219" t="s">
        <v>93</v>
      </c>
      <c r="G2219" t="s">
        <v>31</v>
      </c>
      <c r="H2219">
        <v>5</v>
      </c>
      <c r="I2219" t="s">
        <v>17</v>
      </c>
      <c r="J2219">
        <v>2</v>
      </c>
      <c r="K2219">
        <v>3.4372199999999999</v>
      </c>
      <c r="L2219">
        <v>-76.522499999999994</v>
      </c>
    </row>
    <row r="2220" spans="1:12" x14ac:dyDescent="0.25">
      <c r="A2220" t="s">
        <v>94</v>
      </c>
      <c r="B2220" t="s">
        <v>29</v>
      </c>
      <c r="C2220">
        <v>613200</v>
      </c>
      <c r="D2220">
        <v>32900</v>
      </c>
      <c r="E2220" t="s">
        <v>626</v>
      </c>
      <c r="F2220" t="s">
        <v>26</v>
      </c>
      <c r="G2220" t="s">
        <v>22</v>
      </c>
      <c r="H2220">
        <v>5</v>
      </c>
      <c r="I2220" t="s">
        <v>17</v>
      </c>
      <c r="J2220">
        <v>8</v>
      </c>
      <c r="K2220">
        <v>6.2518399999999996</v>
      </c>
      <c r="L2220">
        <v>-75.563590000000005</v>
      </c>
    </row>
    <row r="2221" spans="1:12" x14ac:dyDescent="0.25">
      <c r="A2221" t="s">
        <v>82</v>
      </c>
      <c r="B2221" t="s">
        <v>58</v>
      </c>
      <c r="C2221">
        <v>58600</v>
      </c>
      <c r="D2221">
        <v>3500</v>
      </c>
      <c r="E2221" t="s">
        <v>646</v>
      </c>
      <c r="F2221" t="s">
        <v>93</v>
      </c>
      <c r="G2221" t="s">
        <v>16</v>
      </c>
      <c r="H2221">
        <v>5</v>
      </c>
      <c r="I2221" t="s">
        <v>38</v>
      </c>
      <c r="J2221">
        <v>1</v>
      </c>
      <c r="K2221">
        <v>4.6097099999999998</v>
      </c>
      <c r="L2221">
        <v>-74.08175</v>
      </c>
    </row>
    <row r="2222" spans="1:12" x14ac:dyDescent="0.25">
      <c r="A2222" t="s">
        <v>33</v>
      </c>
      <c r="B2222" t="s">
        <v>19</v>
      </c>
      <c r="C2222">
        <v>430300</v>
      </c>
      <c r="D2222">
        <v>21100</v>
      </c>
      <c r="E2222" t="s">
        <v>468</v>
      </c>
      <c r="F2222" t="s">
        <v>52</v>
      </c>
      <c r="G2222" t="s">
        <v>22</v>
      </c>
      <c r="H2222">
        <v>4</v>
      </c>
      <c r="I2222" t="s">
        <v>17</v>
      </c>
      <c r="J2222">
        <v>8</v>
      </c>
      <c r="K2222">
        <v>6.2518399999999996</v>
      </c>
      <c r="L2222">
        <v>-75.563590000000005</v>
      </c>
    </row>
    <row r="2223" spans="1:12" x14ac:dyDescent="0.25">
      <c r="A2223" t="s">
        <v>196</v>
      </c>
      <c r="B2223" t="s">
        <v>13</v>
      </c>
      <c r="C2223">
        <v>734500</v>
      </c>
      <c r="D2223">
        <v>39300</v>
      </c>
      <c r="E2223" t="s">
        <v>988</v>
      </c>
      <c r="F2223" t="s">
        <v>96</v>
      </c>
      <c r="G2223" t="s">
        <v>16</v>
      </c>
      <c r="H2223">
        <v>5</v>
      </c>
      <c r="I2223" t="s">
        <v>32</v>
      </c>
      <c r="J2223">
        <v>1</v>
      </c>
      <c r="K2223">
        <v>4.6097099999999998</v>
      </c>
      <c r="L2223">
        <v>-74.08175</v>
      </c>
    </row>
    <row r="2224" spans="1:12" x14ac:dyDescent="0.25">
      <c r="A2224" t="s">
        <v>184</v>
      </c>
      <c r="B2224" t="s">
        <v>86</v>
      </c>
      <c r="C2224">
        <v>231700</v>
      </c>
      <c r="D2224">
        <v>12700</v>
      </c>
      <c r="E2224" t="s">
        <v>529</v>
      </c>
      <c r="F2224" t="s">
        <v>47</v>
      </c>
      <c r="G2224" t="s">
        <v>31</v>
      </c>
      <c r="H2224">
        <v>5</v>
      </c>
      <c r="I2224" t="s">
        <v>17</v>
      </c>
      <c r="J2224">
        <v>3</v>
      </c>
      <c r="K2224">
        <v>3.4372199999999999</v>
      </c>
      <c r="L2224">
        <v>-76.522499999999994</v>
      </c>
    </row>
    <row r="2225" spans="1:12" x14ac:dyDescent="0.25">
      <c r="A2225" t="s">
        <v>18</v>
      </c>
      <c r="B2225" t="s">
        <v>19</v>
      </c>
      <c r="C2225">
        <v>321400</v>
      </c>
      <c r="D2225">
        <v>15300</v>
      </c>
      <c r="E2225" t="s">
        <v>666</v>
      </c>
      <c r="F2225" t="s">
        <v>93</v>
      </c>
      <c r="G2225" t="s">
        <v>31</v>
      </c>
      <c r="H2225">
        <v>5</v>
      </c>
      <c r="I2225" t="s">
        <v>17</v>
      </c>
      <c r="J2225">
        <v>5</v>
      </c>
      <c r="K2225">
        <v>3.4372199999999999</v>
      </c>
      <c r="L2225">
        <v>-76.522499999999994</v>
      </c>
    </row>
    <row r="2226" spans="1:12" x14ac:dyDescent="0.25">
      <c r="A2226" t="s">
        <v>297</v>
      </c>
      <c r="B2226" t="s">
        <v>86</v>
      </c>
      <c r="C2226">
        <v>78400</v>
      </c>
      <c r="D2226">
        <v>2400</v>
      </c>
      <c r="E2226" t="s">
        <v>420</v>
      </c>
      <c r="F2226" t="s">
        <v>88</v>
      </c>
      <c r="G2226" t="s">
        <v>16</v>
      </c>
      <c r="H2226">
        <v>5</v>
      </c>
      <c r="I2226" t="s">
        <v>17</v>
      </c>
      <c r="J2226">
        <v>1</v>
      </c>
      <c r="K2226">
        <v>4.6097099999999998</v>
      </c>
      <c r="L2226">
        <v>-74.08175</v>
      </c>
    </row>
    <row r="2227" spans="1:12" x14ac:dyDescent="0.25">
      <c r="A2227" t="s">
        <v>164</v>
      </c>
      <c r="B2227" t="s">
        <v>13</v>
      </c>
      <c r="C2227">
        <v>50600</v>
      </c>
      <c r="D2227">
        <v>3100</v>
      </c>
      <c r="E2227" t="s">
        <v>279</v>
      </c>
      <c r="F2227" t="s">
        <v>52</v>
      </c>
      <c r="G2227" t="s">
        <v>22</v>
      </c>
      <c r="H2227">
        <v>5</v>
      </c>
      <c r="I2227" t="s">
        <v>17</v>
      </c>
      <c r="J2227">
        <v>8</v>
      </c>
      <c r="K2227">
        <v>6.2518399999999996</v>
      </c>
      <c r="L2227">
        <v>-75.563590000000005</v>
      </c>
    </row>
    <row r="2228" spans="1:12" x14ac:dyDescent="0.25">
      <c r="A2228" t="s">
        <v>50</v>
      </c>
      <c r="B2228" t="s">
        <v>29</v>
      </c>
      <c r="C2228">
        <v>1887000</v>
      </c>
      <c r="D2228">
        <v>98700</v>
      </c>
      <c r="E2228" t="s">
        <v>414</v>
      </c>
      <c r="F2228" t="s">
        <v>47</v>
      </c>
      <c r="G2228" t="s">
        <v>22</v>
      </c>
      <c r="H2228">
        <v>1</v>
      </c>
      <c r="I2228" t="s">
        <v>17</v>
      </c>
      <c r="J2228">
        <v>3</v>
      </c>
      <c r="K2228">
        <v>6.2518399999999996</v>
      </c>
      <c r="L2228">
        <v>-75.563590000000005</v>
      </c>
    </row>
    <row r="2229" spans="1:12" x14ac:dyDescent="0.25">
      <c r="A2229" t="s">
        <v>55</v>
      </c>
      <c r="B2229" t="s">
        <v>13</v>
      </c>
      <c r="C2229">
        <v>49000</v>
      </c>
      <c r="D2229">
        <v>800</v>
      </c>
      <c r="E2229" t="s">
        <v>1115</v>
      </c>
      <c r="F2229" t="s">
        <v>21</v>
      </c>
      <c r="G2229" t="s">
        <v>22</v>
      </c>
      <c r="H2229">
        <v>5</v>
      </c>
      <c r="I2229" t="s">
        <v>146</v>
      </c>
      <c r="J2229">
        <v>1</v>
      </c>
      <c r="K2229">
        <v>6.2518399999999996</v>
      </c>
      <c r="L2229">
        <v>-75.563590000000005</v>
      </c>
    </row>
    <row r="2230" spans="1:12" x14ac:dyDescent="0.25">
      <c r="A2230" t="s">
        <v>74</v>
      </c>
      <c r="B2230" t="s">
        <v>62</v>
      </c>
      <c r="C2230">
        <v>45500</v>
      </c>
      <c r="D2230">
        <v>7200</v>
      </c>
      <c r="E2230" t="s">
        <v>598</v>
      </c>
      <c r="F2230" t="s">
        <v>76</v>
      </c>
      <c r="G2230" t="s">
        <v>31</v>
      </c>
      <c r="H2230">
        <v>3</v>
      </c>
      <c r="I2230" t="s">
        <v>32</v>
      </c>
      <c r="J2230">
        <v>1</v>
      </c>
      <c r="K2230">
        <v>3.4372199999999999</v>
      </c>
      <c r="L2230">
        <v>-76.522499999999994</v>
      </c>
    </row>
    <row r="2231" spans="1:12" x14ac:dyDescent="0.25">
      <c r="A2231" t="s">
        <v>89</v>
      </c>
      <c r="B2231" t="s">
        <v>62</v>
      </c>
      <c r="C2231">
        <v>17400</v>
      </c>
      <c r="D2231">
        <v>4300</v>
      </c>
      <c r="E2231" t="s">
        <v>198</v>
      </c>
      <c r="F2231" t="s">
        <v>76</v>
      </c>
      <c r="G2231" t="s">
        <v>27</v>
      </c>
      <c r="H2231">
        <v>5</v>
      </c>
      <c r="I2231" t="s">
        <v>17</v>
      </c>
      <c r="J2231">
        <v>4</v>
      </c>
      <c r="K2231">
        <v>10.39972</v>
      </c>
      <c r="L2231">
        <v>-75.514439999999993</v>
      </c>
    </row>
    <row r="2232" spans="1:12" x14ac:dyDescent="0.25">
      <c r="A2232" t="s">
        <v>214</v>
      </c>
      <c r="B2232" t="s">
        <v>19</v>
      </c>
      <c r="C2232">
        <v>150400</v>
      </c>
      <c r="D2232">
        <v>12800</v>
      </c>
      <c r="E2232" t="s">
        <v>526</v>
      </c>
      <c r="F2232" t="s">
        <v>26</v>
      </c>
      <c r="G2232" t="s">
        <v>16</v>
      </c>
      <c r="H2232">
        <v>4</v>
      </c>
      <c r="I2232" t="s">
        <v>17</v>
      </c>
      <c r="J2232">
        <v>3</v>
      </c>
      <c r="K2232">
        <v>4.6097099999999998</v>
      </c>
      <c r="L2232">
        <v>-74.08175</v>
      </c>
    </row>
    <row r="2233" spans="1:12" x14ac:dyDescent="0.25">
      <c r="A2233" t="s">
        <v>55</v>
      </c>
      <c r="B2233" t="s">
        <v>13</v>
      </c>
      <c r="C2233">
        <v>76100</v>
      </c>
      <c r="D2233">
        <v>8700</v>
      </c>
      <c r="E2233" t="s">
        <v>1116</v>
      </c>
      <c r="F2233" t="s">
        <v>93</v>
      </c>
      <c r="G2233" t="s">
        <v>60</v>
      </c>
      <c r="H2233">
        <v>5</v>
      </c>
      <c r="I2233" t="s">
        <v>17</v>
      </c>
      <c r="J2233">
        <v>8</v>
      </c>
      <c r="K2233">
        <v>4.8133299999999997</v>
      </c>
      <c r="L2233">
        <v>-75.696110000000004</v>
      </c>
    </row>
    <row r="2234" spans="1:12" x14ac:dyDescent="0.25">
      <c r="A2234" t="s">
        <v>50</v>
      </c>
      <c r="B2234" t="s">
        <v>29</v>
      </c>
      <c r="C2234">
        <v>1509800</v>
      </c>
      <c r="D2234">
        <v>78600</v>
      </c>
      <c r="E2234" t="s">
        <v>420</v>
      </c>
      <c r="F2234" t="s">
        <v>54</v>
      </c>
      <c r="G2234" t="s">
        <v>22</v>
      </c>
      <c r="H2234">
        <v>5</v>
      </c>
      <c r="I2234" t="s">
        <v>17</v>
      </c>
      <c r="J2234">
        <v>2</v>
      </c>
      <c r="K2234">
        <v>6.2518399999999996</v>
      </c>
      <c r="L2234">
        <v>-75.563590000000005</v>
      </c>
    </row>
    <row r="2235" spans="1:12" x14ac:dyDescent="0.25">
      <c r="A2235" t="s">
        <v>61</v>
      </c>
      <c r="B2235" t="s">
        <v>62</v>
      </c>
      <c r="C2235">
        <v>363400</v>
      </c>
      <c r="D2235">
        <v>17500</v>
      </c>
      <c r="E2235" t="s">
        <v>254</v>
      </c>
      <c r="F2235" t="s">
        <v>43</v>
      </c>
      <c r="G2235" t="s">
        <v>16</v>
      </c>
      <c r="H2235">
        <v>3</v>
      </c>
      <c r="I2235" t="s">
        <v>17</v>
      </c>
      <c r="J2235">
        <v>4</v>
      </c>
      <c r="K2235">
        <v>4.6097099999999998</v>
      </c>
      <c r="L2235">
        <v>-74.08175</v>
      </c>
    </row>
    <row r="2236" spans="1:12" x14ac:dyDescent="0.25">
      <c r="A2236" t="s">
        <v>41</v>
      </c>
      <c r="B2236" t="s">
        <v>29</v>
      </c>
      <c r="C2236">
        <v>1395900</v>
      </c>
      <c r="D2236">
        <v>79100</v>
      </c>
      <c r="E2236" t="s">
        <v>1117</v>
      </c>
      <c r="F2236" t="s">
        <v>130</v>
      </c>
      <c r="G2236" t="s">
        <v>178</v>
      </c>
      <c r="H2236">
        <v>2</v>
      </c>
      <c r="I2236" t="s">
        <v>38</v>
      </c>
      <c r="J2236">
        <v>1</v>
      </c>
      <c r="K2236">
        <v>1.2136100000000001</v>
      </c>
      <c r="L2236">
        <v>-77.281109999999998</v>
      </c>
    </row>
    <row r="2237" spans="1:12" x14ac:dyDescent="0.25">
      <c r="A2237" t="s">
        <v>98</v>
      </c>
      <c r="B2237" t="s">
        <v>19</v>
      </c>
      <c r="C2237">
        <v>647100</v>
      </c>
      <c r="D2237">
        <v>32600</v>
      </c>
      <c r="E2237" t="s">
        <v>495</v>
      </c>
      <c r="F2237" t="s">
        <v>43</v>
      </c>
      <c r="G2237" t="s">
        <v>16</v>
      </c>
      <c r="H2237">
        <v>4</v>
      </c>
      <c r="I2237" t="s">
        <v>17</v>
      </c>
      <c r="J2237">
        <v>1</v>
      </c>
      <c r="K2237">
        <v>4.6097099999999998</v>
      </c>
      <c r="L2237">
        <v>-74.08175</v>
      </c>
    </row>
    <row r="2238" spans="1:12" x14ac:dyDescent="0.25">
      <c r="A2238" t="s">
        <v>84</v>
      </c>
      <c r="B2238" t="s">
        <v>58</v>
      </c>
      <c r="C2238">
        <v>202000</v>
      </c>
      <c r="D2238">
        <v>17600</v>
      </c>
      <c r="E2238" t="s">
        <v>864</v>
      </c>
      <c r="F2238" t="s">
        <v>47</v>
      </c>
      <c r="G2238" t="s">
        <v>126</v>
      </c>
      <c r="H2238">
        <v>3</v>
      </c>
      <c r="I2238" t="s">
        <v>17</v>
      </c>
      <c r="J2238">
        <v>8</v>
      </c>
      <c r="K2238">
        <v>7.89391</v>
      </c>
      <c r="L2238">
        <v>-72.507819999999995</v>
      </c>
    </row>
    <row r="2239" spans="1:12" x14ac:dyDescent="0.25">
      <c r="A2239" t="s">
        <v>111</v>
      </c>
      <c r="B2239" t="s">
        <v>19</v>
      </c>
      <c r="C2239">
        <v>521000</v>
      </c>
      <c r="D2239">
        <v>28800</v>
      </c>
      <c r="E2239" t="s">
        <v>835</v>
      </c>
      <c r="F2239" t="s">
        <v>96</v>
      </c>
      <c r="G2239" t="s">
        <v>31</v>
      </c>
      <c r="H2239">
        <v>5</v>
      </c>
      <c r="I2239" t="s">
        <v>17</v>
      </c>
      <c r="J2239">
        <v>3</v>
      </c>
      <c r="K2239">
        <v>3.4372199999999999</v>
      </c>
      <c r="L2239">
        <v>-76.522499999999994</v>
      </c>
    </row>
    <row r="2240" spans="1:12" x14ac:dyDescent="0.25">
      <c r="A2240" t="s">
        <v>118</v>
      </c>
      <c r="B2240" t="s">
        <v>86</v>
      </c>
      <c r="C2240">
        <v>860000</v>
      </c>
      <c r="D2240">
        <v>44000</v>
      </c>
      <c r="E2240" t="s">
        <v>933</v>
      </c>
      <c r="F2240" t="s">
        <v>15</v>
      </c>
      <c r="G2240" t="s">
        <v>201</v>
      </c>
      <c r="H2240">
        <v>1</v>
      </c>
      <c r="I2240" t="s">
        <v>17</v>
      </c>
      <c r="J2240">
        <v>5</v>
      </c>
      <c r="K2240">
        <v>11.54444</v>
      </c>
      <c r="L2240">
        <v>-72.907219999999995</v>
      </c>
    </row>
    <row r="2241" spans="1:12" x14ac:dyDescent="0.25">
      <c r="A2241" t="s">
        <v>192</v>
      </c>
      <c r="B2241" t="s">
        <v>65</v>
      </c>
      <c r="C2241">
        <v>38300</v>
      </c>
      <c r="D2241">
        <v>0</v>
      </c>
      <c r="E2241" t="s">
        <v>627</v>
      </c>
      <c r="F2241" t="s">
        <v>93</v>
      </c>
      <c r="G2241" t="s">
        <v>16</v>
      </c>
      <c r="H2241">
        <v>5</v>
      </c>
      <c r="I2241" t="s">
        <v>17</v>
      </c>
      <c r="J2241">
        <v>1</v>
      </c>
      <c r="K2241">
        <v>4.6097099999999998</v>
      </c>
      <c r="L2241">
        <v>-74.08175</v>
      </c>
    </row>
    <row r="2242" spans="1:12" x14ac:dyDescent="0.25">
      <c r="A2242" t="s">
        <v>33</v>
      </c>
      <c r="B2242" t="s">
        <v>19</v>
      </c>
      <c r="C2242">
        <v>487000</v>
      </c>
      <c r="D2242">
        <v>28300</v>
      </c>
      <c r="E2242" t="s">
        <v>1004</v>
      </c>
      <c r="F2242" t="s">
        <v>15</v>
      </c>
      <c r="G2242" t="s">
        <v>126</v>
      </c>
      <c r="H2242">
        <v>4</v>
      </c>
      <c r="I2242" t="s">
        <v>17</v>
      </c>
      <c r="J2242">
        <v>3</v>
      </c>
      <c r="K2242">
        <v>7.89391</v>
      </c>
      <c r="L2242">
        <v>-72.507819999999995</v>
      </c>
    </row>
    <row r="2243" spans="1:12" x14ac:dyDescent="0.25">
      <c r="A2243" t="s">
        <v>36</v>
      </c>
      <c r="B2243" t="s">
        <v>24</v>
      </c>
      <c r="C2243">
        <v>36800</v>
      </c>
      <c r="D2243">
        <v>6600</v>
      </c>
      <c r="E2243" t="s">
        <v>732</v>
      </c>
      <c r="F2243" t="s">
        <v>54</v>
      </c>
      <c r="G2243" t="s">
        <v>22</v>
      </c>
      <c r="H2243">
        <v>5</v>
      </c>
      <c r="I2243" t="s">
        <v>17</v>
      </c>
      <c r="J2243">
        <v>1</v>
      </c>
      <c r="K2243">
        <v>6.2518399999999996</v>
      </c>
      <c r="L2243">
        <v>-75.563590000000005</v>
      </c>
    </row>
    <row r="2244" spans="1:12" x14ac:dyDescent="0.25">
      <c r="A2244" t="s">
        <v>214</v>
      </c>
      <c r="B2244" t="s">
        <v>19</v>
      </c>
      <c r="C2244">
        <v>188500</v>
      </c>
      <c r="D2244">
        <v>8200</v>
      </c>
      <c r="E2244" t="s">
        <v>443</v>
      </c>
      <c r="F2244" t="s">
        <v>15</v>
      </c>
      <c r="G2244" t="s">
        <v>22</v>
      </c>
      <c r="H2244">
        <v>5</v>
      </c>
      <c r="I2244" t="s">
        <v>17</v>
      </c>
      <c r="J2244">
        <v>3</v>
      </c>
      <c r="K2244">
        <v>6.2518399999999996</v>
      </c>
      <c r="L2244">
        <v>-75.563590000000005</v>
      </c>
    </row>
    <row r="2245" spans="1:12" x14ac:dyDescent="0.25">
      <c r="A2245" t="s">
        <v>184</v>
      </c>
      <c r="B2245" t="s">
        <v>86</v>
      </c>
      <c r="C2245">
        <v>430700</v>
      </c>
      <c r="D2245">
        <v>23400</v>
      </c>
      <c r="E2245" t="s">
        <v>959</v>
      </c>
      <c r="F2245" t="s">
        <v>21</v>
      </c>
      <c r="G2245" t="s">
        <v>22</v>
      </c>
      <c r="H2245">
        <v>5</v>
      </c>
      <c r="I2245" t="s">
        <v>17</v>
      </c>
      <c r="J2245">
        <v>1</v>
      </c>
      <c r="K2245">
        <v>6.2518399999999996</v>
      </c>
      <c r="L2245">
        <v>-75.563590000000005</v>
      </c>
    </row>
    <row r="2246" spans="1:12" x14ac:dyDescent="0.25">
      <c r="A2246" t="s">
        <v>67</v>
      </c>
      <c r="B2246" t="s">
        <v>62</v>
      </c>
      <c r="C2246">
        <v>49100</v>
      </c>
      <c r="D2246">
        <v>6000</v>
      </c>
      <c r="E2246" t="s">
        <v>107</v>
      </c>
      <c r="F2246" t="s">
        <v>54</v>
      </c>
      <c r="G2246" t="s">
        <v>22</v>
      </c>
      <c r="H2246">
        <v>1</v>
      </c>
      <c r="I2246" t="s">
        <v>17</v>
      </c>
      <c r="J2246">
        <v>1</v>
      </c>
      <c r="K2246">
        <v>6.2518399999999996</v>
      </c>
      <c r="L2246">
        <v>-75.563590000000005</v>
      </c>
    </row>
    <row r="2247" spans="1:12" x14ac:dyDescent="0.25">
      <c r="A2247" t="s">
        <v>64</v>
      </c>
      <c r="B2247" t="s">
        <v>65</v>
      </c>
      <c r="C2247">
        <v>53200</v>
      </c>
      <c r="D2247">
        <v>3200</v>
      </c>
      <c r="E2247" t="s">
        <v>422</v>
      </c>
      <c r="F2247" t="s">
        <v>47</v>
      </c>
      <c r="G2247" t="s">
        <v>16</v>
      </c>
      <c r="H2247">
        <v>3</v>
      </c>
      <c r="I2247" t="s">
        <v>17</v>
      </c>
      <c r="J2247">
        <v>10</v>
      </c>
      <c r="K2247">
        <v>4.6097099999999998</v>
      </c>
      <c r="L2247">
        <v>-74.08175</v>
      </c>
    </row>
    <row r="2248" spans="1:12" x14ac:dyDescent="0.25">
      <c r="A2248" t="s">
        <v>61</v>
      </c>
      <c r="B2248" t="s">
        <v>62</v>
      </c>
      <c r="C2248">
        <v>326400</v>
      </c>
      <c r="D2248">
        <v>15600</v>
      </c>
      <c r="E2248" t="s">
        <v>745</v>
      </c>
      <c r="F2248" t="s">
        <v>96</v>
      </c>
      <c r="G2248" t="s">
        <v>22</v>
      </c>
      <c r="H2248">
        <v>4</v>
      </c>
      <c r="I2248" t="s">
        <v>17</v>
      </c>
      <c r="J2248">
        <v>4</v>
      </c>
      <c r="K2248">
        <v>6.2518399999999996</v>
      </c>
      <c r="L2248">
        <v>-75.563590000000005</v>
      </c>
    </row>
    <row r="2249" spans="1:12" x14ac:dyDescent="0.25">
      <c r="A2249" t="s">
        <v>144</v>
      </c>
      <c r="B2249" t="s">
        <v>65</v>
      </c>
      <c r="C2249">
        <v>56200</v>
      </c>
      <c r="D2249">
        <v>1200</v>
      </c>
      <c r="E2249" t="s">
        <v>421</v>
      </c>
      <c r="F2249" t="s">
        <v>88</v>
      </c>
      <c r="G2249" t="s">
        <v>16</v>
      </c>
      <c r="H2249">
        <v>5</v>
      </c>
      <c r="I2249" t="s">
        <v>32</v>
      </c>
      <c r="J2249">
        <v>1</v>
      </c>
      <c r="K2249">
        <v>4.6097099999999998</v>
      </c>
      <c r="L2249">
        <v>-74.08175</v>
      </c>
    </row>
    <row r="2250" spans="1:12" x14ac:dyDescent="0.25">
      <c r="A2250" t="s">
        <v>74</v>
      </c>
      <c r="B2250" t="s">
        <v>62</v>
      </c>
      <c r="C2250">
        <v>29600</v>
      </c>
      <c r="D2250">
        <v>8400</v>
      </c>
      <c r="E2250" t="s">
        <v>573</v>
      </c>
      <c r="F2250" t="s">
        <v>88</v>
      </c>
      <c r="G2250" t="s">
        <v>16</v>
      </c>
      <c r="H2250">
        <v>4</v>
      </c>
      <c r="I2250" t="s">
        <v>32</v>
      </c>
      <c r="J2250">
        <v>1</v>
      </c>
      <c r="K2250">
        <v>4.6097099999999998</v>
      </c>
      <c r="L2250">
        <v>-74.08175</v>
      </c>
    </row>
    <row r="2251" spans="1:12" x14ac:dyDescent="0.25">
      <c r="A2251" t="s">
        <v>82</v>
      </c>
      <c r="B2251" t="s">
        <v>58</v>
      </c>
      <c r="C2251">
        <v>49800</v>
      </c>
      <c r="D2251">
        <v>800</v>
      </c>
      <c r="E2251" t="s">
        <v>848</v>
      </c>
      <c r="F2251" t="s">
        <v>43</v>
      </c>
      <c r="G2251" t="s">
        <v>22</v>
      </c>
      <c r="H2251">
        <v>5</v>
      </c>
      <c r="I2251" t="s">
        <v>32</v>
      </c>
      <c r="J2251">
        <v>1</v>
      </c>
      <c r="K2251">
        <v>6.2518399999999996</v>
      </c>
      <c r="L2251">
        <v>-75.563590000000005</v>
      </c>
    </row>
    <row r="2252" spans="1:12" x14ac:dyDescent="0.25">
      <c r="A2252" t="s">
        <v>28</v>
      </c>
      <c r="B2252" t="s">
        <v>29</v>
      </c>
      <c r="C2252">
        <v>705100</v>
      </c>
      <c r="D2252">
        <v>37800</v>
      </c>
      <c r="E2252" t="s">
        <v>926</v>
      </c>
      <c r="F2252" t="s">
        <v>26</v>
      </c>
      <c r="G2252" t="s">
        <v>22</v>
      </c>
      <c r="H2252">
        <v>1</v>
      </c>
      <c r="I2252" t="s">
        <v>17</v>
      </c>
      <c r="J2252">
        <v>2</v>
      </c>
      <c r="K2252">
        <v>6.2518399999999996</v>
      </c>
      <c r="L2252">
        <v>-75.563590000000005</v>
      </c>
    </row>
    <row r="2253" spans="1:12" x14ac:dyDescent="0.25">
      <c r="A2253" t="s">
        <v>84</v>
      </c>
      <c r="B2253" t="s">
        <v>58</v>
      </c>
      <c r="C2253">
        <v>87300</v>
      </c>
      <c r="D2253">
        <v>5400</v>
      </c>
      <c r="E2253" t="s">
        <v>765</v>
      </c>
      <c r="F2253" t="s">
        <v>21</v>
      </c>
      <c r="G2253" t="s">
        <v>31</v>
      </c>
      <c r="H2253">
        <v>4</v>
      </c>
      <c r="I2253" t="s">
        <v>17</v>
      </c>
      <c r="J2253">
        <v>1</v>
      </c>
      <c r="K2253">
        <v>3.4372199999999999</v>
      </c>
      <c r="L2253">
        <v>-76.522499999999994</v>
      </c>
    </row>
    <row r="2254" spans="1:12" x14ac:dyDescent="0.25">
      <c r="A2254" t="s">
        <v>158</v>
      </c>
      <c r="B2254" t="s">
        <v>62</v>
      </c>
      <c r="C2254">
        <v>53900</v>
      </c>
      <c r="D2254">
        <v>1100</v>
      </c>
      <c r="E2254" t="s">
        <v>304</v>
      </c>
      <c r="F2254" t="s">
        <v>130</v>
      </c>
      <c r="G2254" t="s">
        <v>16</v>
      </c>
      <c r="H2254">
        <v>1</v>
      </c>
      <c r="I2254" t="s">
        <v>17</v>
      </c>
      <c r="J2254">
        <v>3</v>
      </c>
      <c r="K2254">
        <v>4.6097099999999998</v>
      </c>
      <c r="L2254">
        <v>-74.08175</v>
      </c>
    </row>
    <row r="2255" spans="1:12" x14ac:dyDescent="0.25">
      <c r="A2255" t="s">
        <v>144</v>
      </c>
      <c r="B2255" t="s">
        <v>65</v>
      </c>
      <c r="C2255">
        <v>65300</v>
      </c>
      <c r="D2255">
        <v>1700</v>
      </c>
      <c r="E2255" t="s">
        <v>542</v>
      </c>
      <c r="F2255" t="s">
        <v>88</v>
      </c>
      <c r="G2255" t="s">
        <v>16</v>
      </c>
      <c r="H2255">
        <v>5</v>
      </c>
      <c r="I2255" t="s">
        <v>17</v>
      </c>
      <c r="J2255">
        <v>1</v>
      </c>
      <c r="K2255">
        <v>4.6097099999999998</v>
      </c>
      <c r="L2255">
        <v>-74.08175</v>
      </c>
    </row>
    <row r="2256" spans="1:12" x14ac:dyDescent="0.25">
      <c r="A2256" t="s">
        <v>192</v>
      </c>
      <c r="B2256" t="s">
        <v>65</v>
      </c>
      <c r="C2256">
        <v>45300</v>
      </c>
      <c r="D2256">
        <v>0</v>
      </c>
      <c r="E2256" t="s">
        <v>202</v>
      </c>
      <c r="F2256" t="s">
        <v>26</v>
      </c>
      <c r="G2256" t="s">
        <v>22</v>
      </c>
      <c r="H2256">
        <v>1</v>
      </c>
      <c r="I2256" t="s">
        <v>17</v>
      </c>
      <c r="J2256">
        <v>1</v>
      </c>
      <c r="K2256">
        <v>6.2518399999999996</v>
      </c>
      <c r="L2256">
        <v>-75.563590000000005</v>
      </c>
    </row>
    <row r="2257" spans="1:12" x14ac:dyDescent="0.25">
      <c r="A2257" t="s">
        <v>33</v>
      </c>
      <c r="B2257" t="s">
        <v>19</v>
      </c>
      <c r="C2257">
        <v>494800</v>
      </c>
      <c r="D2257">
        <v>24500</v>
      </c>
      <c r="E2257" t="s">
        <v>134</v>
      </c>
      <c r="F2257" t="s">
        <v>15</v>
      </c>
      <c r="G2257" t="s">
        <v>16</v>
      </c>
      <c r="H2257">
        <v>5</v>
      </c>
      <c r="I2257" t="s">
        <v>17</v>
      </c>
      <c r="J2257">
        <v>4</v>
      </c>
      <c r="K2257">
        <v>4.6097099999999998</v>
      </c>
      <c r="L2257">
        <v>-74.08175</v>
      </c>
    </row>
    <row r="2258" spans="1:12" x14ac:dyDescent="0.25">
      <c r="A2258" t="s">
        <v>39</v>
      </c>
      <c r="B2258" t="s">
        <v>24</v>
      </c>
      <c r="C2258">
        <v>56600</v>
      </c>
      <c r="D2258">
        <v>5400</v>
      </c>
      <c r="E2258" t="s">
        <v>584</v>
      </c>
      <c r="F2258" t="s">
        <v>43</v>
      </c>
      <c r="G2258" t="s">
        <v>16</v>
      </c>
      <c r="H2258">
        <v>5</v>
      </c>
      <c r="I2258" t="s">
        <v>17</v>
      </c>
      <c r="J2258">
        <v>6</v>
      </c>
      <c r="K2258">
        <v>4.6097099999999998</v>
      </c>
      <c r="L2258">
        <v>-74.08175</v>
      </c>
    </row>
    <row r="2259" spans="1:12" x14ac:dyDescent="0.25">
      <c r="A2259" t="s">
        <v>204</v>
      </c>
      <c r="B2259" t="s">
        <v>13</v>
      </c>
      <c r="C2259">
        <v>175500</v>
      </c>
      <c r="D2259">
        <v>7500</v>
      </c>
      <c r="E2259" t="s">
        <v>754</v>
      </c>
      <c r="F2259" t="s">
        <v>47</v>
      </c>
      <c r="G2259" t="s">
        <v>22</v>
      </c>
      <c r="H2259">
        <v>4</v>
      </c>
      <c r="I2259" t="s">
        <v>17</v>
      </c>
      <c r="J2259">
        <v>3</v>
      </c>
      <c r="K2259">
        <v>6.2518399999999996</v>
      </c>
      <c r="L2259">
        <v>-75.563590000000005</v>
      </c>
    </row>
    <row r="2260" spans="1:12" x14ac:dyDescent="0.25">
      <c r="A2260" t="s">
        <v>55</v>
      </c>
      <c r="B2260" t="s">
        <v>13</v>
      </c>
      <c r="C2260">
        <v>117000</v>
      </c>
      <c r="D2260">
        <v>6400</v>
      </c>
      <c r="E2260" t="s">
        <v>723</v>
      </c>
      <c r="F2260" t="s">
        <v>88</v>
      </c>
      <c r="G2260" t="s">
        <v>31</v>
      </c>
      <c r="H2260">
        <v>4</v>
      </c>
      <c r="I2260" t="s">
        <v>32</v>
      </c>
      <c r="J2260">
        <v>1</v>
      </c>
      <c r="K2260">
        <v>3.4372199999999999</v>
      </c>
      <c r="L2260">
        <v>-76.522499999999994</v>
      </c>
    </row>
    <row r="2261" spans="1:12" x14ac:dyDescent="0.25">
      <c r="A2261" t="s">
        <v>122</v>
      </c>
      <c r="B2261" t="s">
        <v>29</v>
      </c>
      <c r="C2261">
        <v>650100</v>
      </c>
      <c r="D2261">
        <v>32800</v>
      </c>
      <c r="E2261" t="s">
        <v>102</v>
      </c>
      <c r="F2261" t="s">
        <v>43</v>
      </c>
      <c r="G2261" t="s">
        <v>22</v>
      </c>
      <c r="H2261">
        <v>5</v>
      </c>
      <c r="I2261" t="s">
        <v>17</v>
      </c>
      <c r="J2261">
        <v>9</v>
      </c>
      <c r="K2261">
        <v>6.2518399999999996</v>
      </c>
      <c r="L2261">
        <v>-75.563590000000005</v>
      </c>
    </row>
    <row r="2262" spans="1:12" x14ac:dyDescent="0.25">
      <c r="A2262" t="s">
        <v>204</v>
      </c>
      <c r="B2262" t="s">
        <v>13</v>
      </c>
      <c r="C2262">
        <v>187000</v>
      </c>
      <c r="D2262">
        <v>13300</v>
      </c>
      <c r="E2262" t="s">
        <v>516</v>
      </c>
      <c r="F2262" t="s">
        <v>26</v>
      </c>
      <c r="G2262" t="s">
        <v>22</v>
      </c>
      <c r="H2262">
        <v>2</v>
      </c>
      <c r="I2262" t="s">
        <v>38</v>
      </c>
      <c r="J2262">
        <v>1</v>
      </c>
      <c r="K2262">
        <v>6.2518399999999996</v>
      </c>
      <c r="L2262">
        <v>-75.563590000000005</v>
      </c>
    </row>
    <row r="2263" spans="1:12" x14ac:dyDescent="0.25">
      <c r="A2263" t="s">
        <v>55</v>
      </c>
      <c r="B2263" t="s">
        <v>13</v>
      </c>
      <c r="C2263">
        <v>136300</v>
      </c>
      <c r="D2263">
        <v>8300</v>
      </c>
      <c r="E2263" t="s">
        <v>506</v>
      </c>
      <c r="F2263" t="s">
        <v>52</v>
      </c>
      <c r="G2263" t="s">
        <v>22</v>
      </c>
      <c r="H2263">
        <v>4</v>
      </c>
      <c r="I2263" t="s">
        <v>17</v>
      </c>
      <c r="J2263">
        <v>2</v>
      </c>
      <c r="K2263">
        <v>6.2518399999999996</v>
      </c>
      <c r="L2263">
        <v>-75.563590000000005</v>
      </c>
    </row>
    <row r="2264" spans="1:12" x14ac:dyDescent="0.25">
      <c r="A2264" t="s">
        <v>122</v>
      </c>
      <c r="B2264" t="s">
        <v>29</v>
      </c>
      <c r="C2264">
        <v>1052000</v>
      </c>
      <c r="D2264">
        <v>56700</v>
      </c>
      <c r="E2264" t="s">
        <v>875</v>
      </c>
      <c r="F2264" t="s">
        <v>21</v>
      </c>
      <c r="G2264" t="s">
        <v>16</v>
      </c>
      <c r="H2264">
        <v>3</v>
      </c>
      <c r="I2264" t="s">
        <v>17</v>
      </c>
      <c r="J2264">
        <v>5</v>
      </c>
      <c r="K2264">
        <v>4.6097099999999998</v>
      </c>
      <c r="L2264">
        <v>-74.08175</v>
      </c>
    </row>
    <row r="2265" spans="1:12" x14ac:dyDescent="0.25">
      <c r="A2265" t="s">
        <v>61</v>
      </c>
      <c r="B2265" t="s">
        <v>62</v>
      </c>
      <c r="C2265">
        <v>486900</v>
      </c>
      <c r="D2265">
        <v>26100</v>
      </c>
      <c r="E2265" t="s">
        <v>174</v>
      </c>
      <c r="F2265" t="s">
        <v>21</v>
      </c>
      <c r="G2265" t="s">
        <v>31</v>
      </c>
      <c r="H2265">
        <v>4</v>
      </c>
      <c r="I2265" t="s">
        <v>32</v>
      </c>
      <c r="J2265">
        <v>1</v>
      </c>
      <c r="K2265">
        <v>3.4372199999999999</v>
      </c>
      <c r="L2265">
        <v>-76.522499999999994</v>
      </c>
    </row>
    <row r="2266" spans="1:12" x14ac:dyDescent="0.25">
      <c r="A2266" t="s">
        <v>45</v>
      </c>
      <c r="B2266" t="s">
        <v>29</v>
      </c>
      <c r="C2266">
        <v>1405400</v>
      </c>
      <c r="D2266">
        <v>73000</v>
      </c>
      <c r="E2266" t="s">
        <v>1072</v>
      </c>
      <c r="F2266" t="s">
        <v>76</v>
      </c>
      <c r="G2266" t="s">
        <v>91</v>
      </c>
      <c r="H2266">
        <v>1</v>
      </c>
      <c r="I2266" t="s">
        <v>17</v>
      </c>
      <c r="J2266">
        <v>1</v>
      </c>
      <c r="K2266">
        <v>10.968540000000001</v>
      </c>
      <c r="L2266">
        <v>-74.781319999999994</v>
      </c>
    </row>
    <row r="2267" spans="1:12" x14ac:dyDescent="0.25">
      <c r="A2267" t="s">
        <v>111</v>
      </c>
      <c r="B2267" t="s">
        <v>19</v>
      </c>
      <c r="C2267">
        <v>454000</v>
      </c>
      <c r="D2267">
        <v>25200</v>
      </c>
      <c r="E2267" t="s">
        <v>247</v>
      </c>
      <c r="F2267" t="s">
        <v>26</v>
      </c>
      <c r="G2267" t="s">
        <v>60</v>
      </c>
      <c r="H2267">
        <v>1</v>
      </c>
      <c r="I2267" t="s">
        <v>32</v>
      </c>
      <c r="J2267">
        <v>1</v>
      </c>
      <c r="K2267">
        <v>4.8133299999999997</v>
      </c>
      <c r="L2267">
        <v>-75.696110000000004</v>
      </c>
    </row>
    <row r="2268" spans="1:12" x14ac:dyDescent="0.25">
      <c r="A2268" t="s">
        <v>33</v>
      </c>
      <c r="B2268" t="s">
        <v>19</v>
      </c>
      <c r="C2268">
        <v>497200</v>
      </c>
      <c r="D2268">
        <v>24700</v>
      </c>
      <c r="E2268" t="s">
        <v>1084</v>
      </c>
      <c r="F2268" t="s">
        <v>35</v>
      </c>
      <c r="G2268" t="s">
        <v>60</v>
      </c>
      <c r="H2268">
        <v>4</v>
      </c>
      <c r="I2268" t="s">
        <v>32</v>
      </c>
      <c r="J2268">
        <v>1</v>
      </c>
      <c r="K2268">
        <v>4.8133299999999997</v>
      </c>
      <c r="L2268">
        <v>-75.696110000000004</v>
      </c>
    </row>
    <row r="2269" spans="1:12" x14ac:dyDescent="0.25">
      <c r="A2269" t="s">
        <v>55</v>
      </c>
      <c r="B2269" t="s">
        <v>13</v>
      </c>
      <c r="C2269">
        <v>124500</v>
      </c>
      <c r="D2269">
        <v>7000</v>
      </c>
      <c r="E2269" t="s">
        <v>441</v>
      </c>
      <c r="F2269" t="s">
        <v>54</v>
      </c>
      <c r="G2269" t="s">
        <v>22</v>
      </c>
      <c r="H2269">
        <v>1</v>
      </c>
      <c r="I2269" t="s">
        <v>32</v>
      </c>
      <c r="J2269">
        <v>1</v>
      </c>
      <c r="K2269">
        <v>6.2518399999999996</v>
      </c>
      <c r="L2269">
        <v>-75.563590000000005</v>
      </c>
    </row>
    <row r="2270" spans="1:12" x14ac:dyDescent="0.25">
      <c r="A2270" t="s">
        <v>113</v>
      </c>
      <c r="B2270" t="s">
        <v>24</v>
      </c>
      <c r="C2270">
        <v>15300</v>
      </c>
      <c r="D2270">
        <v>9500</v>
      </c>
      <c r="E2270" t="s">
        <v>172</v>
      </c>
      <c r="F2270" t="s">
        <v>26</v>
      </c>
      <c r="G2270" t="s">
        <v>16</v>
      </c>
      <c r="H2270">
        <v>1</v>
      </c>
      <c r="I2270" t="s">
        <v>17</v>
      </c>
      <c r="J2270">
        <v>4</v>
      </c>
      <c r="K2270">
        <v>4.6097099999999998</v>
      </c>
      <c r="L2270">
        <v>-74.08175</v>
      </c>
    </row>
    <row r="2271" spans="1:12" x14ac:dyDescent="0.25">
      <c r="A2271" t="s">
        <v>23</v>
      </c>
      <c r="B2271" t="s">
        <v>24</v>
      </c>
      <c r="C2271">
        <v>147100</v>
      </c>
      <c r="D2271">
        <v>8000</v>
      </c>
      <c r="E2271" t="s">
        <v>1045</v>
      </c>
      <c r="F2271" t="s">
        <v>52</v>
      </c>
      <c r="G2271" t="s">
        <v>22</v>
      </c>
      <c r="H2271">
        <v>5</v>
      </c>
      <c r="I2271" t="s">
        <v>17</v>
      </c>
      <c r="J2271">
        <v>6</v>
      </c>
      <c r="K2271">
        <v>6.2518399999999996</v>
      </c>
      <c r="L2271">
        <v>-75.563590000000005</v>
      </c>
    </row>
    <row r="2272" spans="1:12" x14ac:dyDescent="0.25">
      <c r="A2272" t="s">
        <v>74</v>
      </c>
      <c r="B2272" t="s">
        <v>62</v>
      </c>
      <c r="C2272">
        <v>50100</v>
      </c>
      <c r="D2272">
        <v>2900</v>
      </c>
      <c r="E2272" t="s">
        <v>794</v>
      </c>
      <c r="F2272" t="s">
        <v>52</v>
      </c>
      <c r="G2272" t="s">
        <v>16</v>
      </c>
      <c r="H2272">
        <v>1</v>
      </c>
      <c r="I2272" t="s">
        <v>17</v>
      </c>
      <c r="J2272">
        <v>2</v>
      </c>
      <c r="K2272">
        <v>4.6097099999999998</v>
      </c>
      <c r="L2272">
        <v>-74.08175</v>
      </c>
    </row>
    <row r="2273" spans="1:12" x14ac:dyDescent="0.25">
      <c r="A2273" t="s">
        <v>28</v>
      </c>
      <c r="B2273" t="s">
        <v>29</v>
      </c>
      <c r="C2273">
        <v>548300</v>
      </c>
      <c r="D2273">
        <v>27400</v>
      </c>
      <c r="E2273" t="s">
        <v>1002</v>
      </c>
      <c r="F2273" t="s">
        <v>47</v>
      </c>
      <c r="G2273" t="s">
        <v>109</v>
      </c>
      <c r="H2273">
        <v>5</v>
      </c>
      <c r="I2273" t="s">
        <v>17</v>
      </c>
      <c r="J2273">
        <v>6</v>
      </c>
      <c r="K2273">
        <v>4.1420000000000003</v>
      </c>
      <c r="L2273">
        <v>-73.626639999999995</v>
      </c>
    </row>
    <row r="2274" spans="1:12" x14ac:dyDescent="0.25">
      <c r="A2274" t="s">
        <v>61</v>
      </c>
      <c r="B2274" t="s">
        <v>62</v>
      </c>
      <c r="C2274">
        <v>507600</v>
      </c>
      <c r="D2274">
        <v>27200</v>
      </c>
      <c r="E2274" t="s">
        <v>895</v>
      </c>
      <c r="F2274" t="s">
        <v>93</v>
      </c>
      <c r="G2274" t="s">
        <v>16</v>
      </c>
      <c r="H2274">
        <v>1</v>
      </c>
      <c r="I2274" t="s">
        <v>17</v>
      </c>
      <c r="J2274">
        <v>10</v>
      </c>
      <c r="K2274">
        <v>4.6097099999999998</v>
      </c>
      <c r="L2274">
        <v>-74.08175</v>
      </c>
    </row>
    <row r="2275" spans="1:12" x14ac:dyDescent="0.25">
      <c r="A2275" t="s">
        <v>80</v>
      </c>
      <c r="B2275" t="s">
        <v>65</v>
      </c>
      <c r="C2275">
        <v>32500</v>
      </c>
      <c r="D2275">
        <v>0</v>
      </c>
      <c r="E2275" t="s">
        <v>247</v>
      </c>
      <c r="F2275" t="s">
        <v>47</v>
      </c>
      <c r="G2275" t="s">
        <v>16</v>
      </c>
      <c r="H2275">
        <v>1</v>
      </c>
      <c r="I2275" t="s">
        <v>17</v>
      </c>
      <c r="J2275">
        <v>3</v>
      </c>
      <c r="K2275">
        <v>4.6097099999999998</v>
      </c>
      <c r="L2275">
        <v>-74.08175</v>
      </c>
    </row>
    <row r="2276" spans="1:12" x14ac:dyDescent="0.25">
      <c r="A2276" t="s">
        <v>50</v>
      </c>
      <c r="B2276" t="s">
        <v>29</v>
      </c>
      <c r="C2276">
        <v>2047000</v>
      </c>
      <c r="D2276">
        <v>111400</v>
      </c>
      <c r="E2276" t="s">
        <v>134</v>
      </c>
      <c r="F2276" t="s">
        <v>52</v>
      </c>
      <c r="G2276" t="s">
        <v>16</v>
      </c>
      <c r="H2276">
        <v>1</v>
      </c>
      <c r="I2276" t="s">
        <v>17</v>
      </c>
      <c r="J2276">
        <v>2</v>
      </c>
      <c r="K2276">
        <v>4.6097099999999998</v>
      </c>
      <c r="L2276">
        <v>-74.08175</v>
      </c>
    </row>
    <row r="2277" spans="1:12" x14ac:dyDescent="0.25">
      <c r="A2277" t="s">
        <v>135</v>
      </c>
      <c r="B2277" t="s">
        <v>58</v>
      </c>
      <c r="C2277">
        <v>39300</v>
      </c>
      <c r="D2277">
        <v>8900</v>
      </c>
      <c r="E2277" t="s">
        <v>871</v>
      </c>
      <c r="F2277" t="s">
        <v>93</v>
      </c>
      <c r="G2277" t="s">
        <v>16</v>
      </c>
      <c r="H2277">
        <v>5</v>
      </c>
      <c r="I2277" t="s">
        <v>32</v>
      </c>
      <c r="J2277">
        <v>1</v>
      </c>
      <c r="K2277">
        <v>4.6097099999999998</v>
      </c>
      <c r="L2277">
        <v>-74.08175</v>
      </c>
    </row>
    <row r="2278" spans="1:12" x14ac:dyDescent="0.25">
      <c r="A2278" t="s">
        <v>12</v>
      </c>
      <c r="B2278" t="s">
        <v>13</v>
      </c>
      <c r="C2278">
        <v>286200</v>
      </c>
      <c r="D2278">
        <v>13400</v>
      </c>
      <c r="E2278" t="s">
        <v>895</v>
      </c>
      <c r="F2278" t="s">
        <v>43</v>
      </c>
      <c r="G2278" t="s">
        <v>31</v>
      </c>
      <c r="H2278">
        <v>3</v>
      </c>
      <c r="I2278" t="s">
        <v>17</v>
      </c>
      <c r="J2278">
        <v>2</v>
      </c>
      <c r="K2278">
        <v>3.4372199999999999</v>
      </c>
      <c r="L2278">
        <v>-76.522499999999994</v>
      </c>
    </row>
    <row r="2279" spans="1:12" x14ac:dyDescent="0.25">
      <c r="A2279" t="s">
        <v>39</v>
      </c>
      <c r="B2279" t="s">
        <v>24</v>
      </c>
      <c r="C2279">
        <v>54000</v>
      </c>
      <c r="D2279">
        <v>1100</v>
      </c>
      <c r="E2279" t="s">
        <v>982</v>
      </c>
      <c r="F2279" t="s">
        <v>160</v>
      </c>
      <c r="G2279" t="s">
        <v>27</v>
      </c>
      <c r="H2279">
        <v>5</v>
      </c>
      <c r="I2279" t="s">
        <v>17</v>
      </c>
      <c r="J2279">
        <v>3</v>
      </c>
      <c r="K2279">
        <v>10.39972</v>
      </c>
      <c r="L2279">
        <v>-75.514439999999993</v>
      </c>
    </row>
    <row r="2280" spans="1:12" x14ac:dyDescent="0.25">
      <c r="A2280" t="s">
        <v>12</v>
      </c>
      <c r="B2280" t="s">
        <v>13</v>
      </c>
      <c r="C2280">
        <v>223100</v>
      </c>
      <c r="D2280">
        <v>12300</v>
      </c>
      <c r="E2280" t="s">
        <v>1118</v>
      </c>
      <c r="F2280" t="s">
        <v>93</v>
      </c>
      <c r="G2280" t="s">
        <v>16</v>
      </c>
      <c r="H2280">
        <v>5</v>
      </c>
      <c r="I2280" t="s">
        <v>17</v>
      </c>
      <c r="J2280">
        <v>3</v>
      </c>
      <c r="K2280">
        <v>4.6097099999999998</v>
      </c>
      <c r="L2280">
        <v>-74.08175</v>
      </c>
    </row>
    <row r="2281" spans="1:12" x14ac:dyDescent="0.25">
      <c r="A2281" t="s">
        <v>118</v>
      </c>
      <c r="B2281" t="s">
        <v>86</v>
      </c>
      <c r="C2281">
        <v>741800</v>
      </c>
      <c r="D2281">
        <v>41900</v>
      </c>
      <c r="E2281" t="s">
        <v>1119</v>
      </c>
      <c r="F2281" t="s">
        <v>130</v>
      </c>
      <c r="G2281" t="s">
        <v>16</v>
      </c>
      <c r="H2281">
        <v>5</v>
      </c>
      <c r="I2281" t="s">
        <v>17</v>
      </c>
      <c r="J2281">
        <v>2</v>
      </c>
      <c r="K2281">
        <v>4.6097099999999998</v>
      </c>
      <c r="L2281">
        <v>-74.08175</v>
      </c>
    </row>
    <row r="2282" spans="1:12" x14ac:dyDescent="0.25">
      <c r="A2282" t="s">
        <v>155</v>
      </c>
      <c r="B2282" t="s">
        <v>62</v>
      </c>
      <c r="C2282">
        <v>89300</v>
      </c>
      <c r="D2282">
        <v>2900</v>
      </c>
      <c r="E2282" t="s">
        <v>582</v>
      </c>
      <c r="F2282" t="s">
        <v>76</v>
      </c>
      <c r="G2282" t="s">
        <v>16</v>
      </c>
      <c r="H2282">
        <v>5</v>
      </c>
      <c r="I2282" t="s">
        <v>17</v>
      </c>
      <c r="J2282">
        <v>3</v>
      </c>
      <c r="K2282">
        <v>4.6097099999999998</v>
      </c>
      <c r="L2282">
        <v>-74.08175</v>
      </c>
    </row>
    <row r="2283" spans="1:12" x14ac:dyDescent="0.25">
      <c r="A2283" t="s">
        <v>78</v>
      </c>
      <c r="B2283" t="s">
        <v>19</v>
      </c>
      <c r="C2283">
        <v>337600</v>
      </c>
      <c r="D2283">
        <v>16200</v>
      </c>
      <c r="E2283" t="s">
        <v>138</v>
      </c>
      <c r="F2283" t="s">
        <v>130</v>
      </c>
      <c r="G2283" t="s">
        <v>91</v>
      </c>
      <c r="H2283">
        <v>5</v>
      </c>
      <c r="I2283" t="s">
        <v>17</v>
      </c>
      <c r="J2283">
        <v>8</v>
      </c>
      <c r="K2283">
        <v>10.968540000000001</v>
      </c>
      <c r="L2283">
        <v>-74.781319999999994</v>
      </c>
    </row>
    <row r="2284" spans="1:12" x14ac:dyDescent="0.25">
      <c r="A2284" t="s">
        <v>133</v>
      </c>
      <c r="B2284" t="s">
        <v>24</v>
      </c>
      <c r="C2284">
        <v>20800</v>
      </c>
      <c r="D2284">
        <v>0</v>
      </c>
      <c r="E2284" t="s">
        <v>490</v>
      </c>
      <c r="F2284" t="s">
        <v>47</v>
      </c>
      <c r="G2284" t="s">
        <v>60</v>
      </c>
      <c r="H2284">
        <v>5</v>
      </c>
      <c r="I2284" t="s">
        <v>17</v>
      </c>
      <c r="J2284">
        <v>7</v>
      </c>
      <c r="K2284">
        <v>4.8133299999999997</v>
      </c>
      <c r="L2284">
        <v>-75.696110000000004</v>
      </c>
    </row>
    <row r="2285" spans="1:12" x14ac:dyDescent="0.25">
      <c r="A2285" t="s">
        <v>68</v>
      </c>
      <c r="B2285" t="s">
        <v>24</v>
      </c>
      <c r="C2285">
        <v>30000</v>
      </c>
      <c r="D2285">
        <v>0</v>
      </c>
      <c r="E2285" t="s">
        <v>736</v>
      </c>
      <c r="F2285" t="s">
        <v>15</v>
      </c>
      <c r="G2285" t="s">
        <v>31</v>
      </c>
      <c r="H2285">
        <v>5</v>
      </c>
      <c r="I2285" t="s">
        <v>17</v>
      </c>
      <c r="J2285">
        <v>5</v>
      </c>
      <c r="K2285">
        <v>3.4372199999999999</v>
      </c>
      <c r="L2285">
        <v>-76.522499999999994</v>
      </c>
    </row>
    <row r="2286" spans="1:12" x14ac:dyDescent="0.25">
      <c r="A2286" t="s">
        <v>82</v>
      </c>
      <c r="B2286" t="s">
        <v>58</v>
      </c>
      <c r="C2286">
        <v>34600</v>
      </c>
      <c r="D2286">
        <v>2100</v>
      </c>
      <c r="E2286" t="s">
        <v>507</v>
      </c>
      <c r="F2286" t="s">
        <v>130</v>
      </c>
      <c r="G2286" t="s">
        <v>16</v>
      </c>
      <c r="H2286">
        <v>4</v>
      </c>
      <c r="I2286" t="s">
        <v>17</v>
      </c>
      <c r="J2286">
        <v>5</v>
      </c>
      <c r="K2286">
        <v>4.6097099999999998</v>
      </c>
      <c r="L2286">
        <v>-74.08175</v>
      </c>
    </row>
    <row r="2287" spans="1:12" x14ac:dyDescent="0.25">
      <c r="A2287" t="s">
        <v>94</v>
      </c>
      <c r="B2287" t="s">
        <v>29</v>
      </c>
      <c r="C2287">
        <v>565800</v>
      </c>
      <c r="D2287">
        <v>28300</v>
      </c>
      <c r="E2287" t="s">
        <v>644</v>
      </c>
      <c r="F2287" t="s">
        <v>76</v>
      </c>
      <c r="G2287" t="s">
        <v>16</v>
      </c>
      <c r="H2287">
        <v>5</v>
      </c>
      <c r="I2287" t="s">
        <v>38</v>
      </c>
      <c r="J2287">
        <v>1</v>
      </c>
      <c r="K2287">
        <v>4.6097099999999998</v>
      </c>
      <c r="L2287">
        <v>-74.08175</v>
      </c>
    </row>
    <row r="2288" spans="1:12" x14ac:dyDescent="0.25">
      <c r="A2288" t="s">
        <v>94</v>
      </c>
      <c r="B2288" t="s">
        <v>29</v>
      </c>
      <c r="C2288">
        <v>670500</v>
      </c>
      <c r="D2288">
        <v>33900</v>
      </c>
      <c r="E2288" t="s">
        <v>932</v>
      </c>
      <c r="F2288" t="s">
        <v>96</v>
      </c>
      <c r="G2288" t="s">
        <v>201</v>
      </c>
      <c r="H2288">
        <v>3</v>
      </c>
      <c r="I2288" t="s">
        <v>17</v>
      </c>
      <c r="J2288">
        <v>4</v>
      </c>
      <c r="K2288">
        <v>11.54444</v>
      </c>
      <c r="L2288">
        <v>-72.907219999999995</v>
      </c>
    </row>
    <row r="2289" spans="1:12" x14ac:dyDescent="0.25">
      <c r="A2289" t="s">
        <v>50</v>
      </c>
      <c r="B2289" t="s">
        <v>29</v>
      </c>
      <c r="C2289">
        <v>2510000</v>
      </c>
      <c r="D2289">
        <v>131800</v>
      </c>
      <c r="E2289" t="s">
        <v>948</v>
      </c>
      <c r="F2289" t="s">
        <v>54</v>
      </c>
      <c r="G2289" t="s">
        <v>16</v>
      </c>
      <c r="H2289">
        <v>5</v>
      </c>
      <c r="I2289" t="s">
        <v>32</v>
      </c>
      <c r="J2289">
        <v>1</v>
      </c>
      <c r="K2289">
        <v>4.6097099999999998</v>
      </c>
      <c r="L2289">
        <v>-74.08175</v>
      </c>
    </row>
    <row r="2290" spans="1:12" x14ac:dyDescent="0.25">
      <c r="A2290" t="s">
        <v>55</v>
      </c>
      <c r="B2290" t="s">
        <v>13</v>
      </c>
      <c r="C2290">
        <v>124600</v>
      </c>
      <c r="D2290">
        <v>7200</v>
      </c>
      <c r="E2290" t="s">
        <v>1105</v>
      </c>
      <c r="F2290" t="s">
        <v>96</v>
      </c>
      <c r="G2290" t="s">
        <v>16</v>
      </c>
      <c r="H2290">
        <v>5</v>
      </c>
      <c r="I2290" t="s">
        <v>38</v>
      </c>
      <c r="J2290">
        <v>1</v>
      </c>
      <c r="K2290">
        <v>4.6097099999999998</v>
      </c>
      <c r="L2290">
        <v>-74.08175</v>
      </c>
    </row>
    <row r="2291" spans="1:12" x14ac:dyDescent="0.25">
      <c r="A2291" t="s">
        <v>28</v>
      </c>
      <c r="B2291" t="s">
        <v>29</v>
      </c>
      <c r="C2291">
        <v>674300</v>
      </c>
      <c r="D2291">
        <v>36300</v>
      </c>
      <c r="E2291" t="s">
        <v>1028</v>
      </c>
      <c r="F2291" t="s">
        <v>26</v>
      </c>
      <c r="G2291" t="s">
        <v>31</v>
      </c>
      <c r="H2291">
        <v>4</v>
      </c>
      <c r="I2291" t="s">
        <v>17</v>
      </c>
      <c r="J2291">
        <v>1</v>
      </c>
      <c r="K2291">
        <v>3.4372199999999999</v>
      </c>
      <c r="L2291">
        <v>-76.522499999999994</v>
      </c>
    </row>
    <row r="2292" spans="1:12" x14ac:dyDescent="0.25">
      <c r="A2292" t="s">
        <v>122</v>
      </c>
      <c r="B2292" t="s">
        <v>29</v>
      </c>
      <c r="C2292">
        <v>1266900</v>
      </c>
      <c r="D2292">
        <v>67700</v>
      </c>
      <c r="E2292" t="s">
        <v>1106</v>
      </c>
      <c r="F2292" t="s">
        <v>76</v>
      </c>
      <c r="G2292" t="s">
        <v>16</v>
      </c>
      <c r="H2292">
        <v>4</v>
      </c>
      <c r="I2292" t="s">
        <v>17</v>
      </c>
      <c r="J2292">
        <v>1</v>
      </c>
      <c r="K2292">
        <v>4.6097099999999998</v>
      </c>
      <c r="L2292">
        <v>-74.08175</v>
      </c>
    </row>
    <row r="2293" spans="1:12" x14ac:dyDescent="0.25">
      <c r="A2293" t="s">
        <v>266</v>
      </c>
      <c r="B2293" t="s">
        <v>13</v>
      </c>
      <c r="C2293">
        <v>1174300</v>
      </c>
      <c r="D2293">
        <v>62900</v>
      </c>
      <c r="E2293" t="s">
        <v>673</v>
      </c>
      <c r="F2293" t="s">
        <v>54</v>
      </c>
      <c r="G2293" t="s">
        <v>16</v>
      </c>
      <c r="H2293">
        <v>5</v>
      </c>
      <c r="I2293" t="s">
        <v>32</v>
      </c>
      <c r="J2293">
        <v>1</v>
      </c>
      <c r="K2293">
        <v>4.6097099999999998</v>
      </c>
      <c r="L2293">
        <v>-74.08175</v>
      </c>
    </row>
    <row r="2294" spans="1:12" x14ac:dyDescent="0.25">
      <c r="A2294" t="s">
        <v>155</v>
      </c>
      <c r="B2294" t="s">
        <v>62</v>
      </c>
      <c r="C2294">
        <v>110900</v>
      </c>
      <c r="D2294">
        <v>4100</v>
      </c>
      <c r="E2294" t="s">
        <v>660</v>
      </c>
      <c r="F2294" t="s">
        <v>35</v>
      </c>
      <c r="G2294" t="s">
        <v>22</v>
      </c>
      <c r="H2294">
        <v>5</v>
      </c>
      <c r="I2294" t="s">
        <v>38</v>
      </c>
      <c r="J2294">
        <v>1</v>
      </c>
      <c r="K2294">
        <v>6.2518399999999996</v>
      </c>
      <c r="L2294">
        <v>-75.563590000000005</v>
      </c>
    </row>
    <row r="2295" spans="1:12" x14ac:dyDescent="0.25">
      <c r="A2295" t="s">
        <v>89</v>
      </c>
      <c r="B2295" t="s">
        <v>62</v>
      </c>
      <c r="C2295">
        <v>9700</v>
      </c>
      <c r="D2295">
        <v>7700</v>
      </c>
      <c r="E2295" t="s">
        <v>670</v>
      </c>
      <c r="F2295" t="s">
        <v>96</v>
      </c>
      <c r="G2295" t="s">
        <v>16</v>
      </c>
      <c r="H2295">
        <v>4</v>
      </c>
      <c r="I2295" t="s">
        <v>17</v>
      </c>
      <c r="J2295">
        <v>1</v>
      </c>
      <c r="K2295">
        <v>4.6097099999999998</v>
      </c>
      <c r="L2295">
        <v>-74.08175</v>
      </c>
    </row>
    <row r="2296" spans="1:12" x14ac:dyDescent="0.25">
      <c r="A2296" t="s">
        <v>204</v>
      </c>
      <c r="B2296" t="s">
        <v>13</v>
      </c>
      <c r="C2296">
        <v>151300</v>
      </c>
      <c r="D2296">
        <v>8300</v>
      </c>
      <c r="E2296" t="s">
        <v>940</v>
      </c>
      <c r="F2296" t="s">
        <v>43</v>
      </c>
      <c r="G2296" t="s">
        <v>16</v>
      </c>
      <c r="H2296">
        <v>5</v>
      </c>
      <c r="I2296" t="s">
        <v>17</v>
      </c>
      <c r="J2296">
        <v>8</v>
      </c>
      <c r="K2296">
        <v>4.6097099999999998</v>
      </c>
      <c r="L2296">
        <v>-74.08175</v>
      </c>
    </row>
    <row r="2297" spans="1:12" x14ac:dyDescent="0.25">
      <c r="A2297" t="s">
        <v>23</v>
      </c>
      <c r="B2297" t="s">
        <v>24</v>
      </c>
      <c r="C2297">
        <v>190900</v>
      </c>
      <c r="D2297">
        <v>10400</v>
      </c>
      <c r="E2297" t="s">
        <v>233</v>
      </c>
      <c r="F2297" t="s">
        <v>35</v>
      </c>
      <c r="G2297" t="s">
        <v>31</v>
      </c>
      <c r="H2297">
        <v>1</v>
      </c>
      <c r="I2297" t="s">
        <v>17</v>
      </c>
      <c r="J2297">
        <v>6</v>
      </c>
      <c r="K2297">
        <v>3.4372199999999999</v>
      </c>
      <c r="L2297">
        <v>-76.522499999999994</v>
      </c>
    </row>
    <row r="2298" spans="1:12" x14ac:dyDescent="0.25">
      <c r="A2298" t="s">
        <v>122</v>
      </c>
      <c r="B2298" t="s">
        <v>29</v>
      </c>
      <c r="C2298">
        <v>1119200</v>
      </c>
      <c r="D2298">
        <v>60300</v>
      </c>
      <c r="E2298" t="s">
        <v>1120</v>
      </c>
      <c r="F2298" t="s">
        <v>43</v>
      </c>
      <c r="G2298" t="s">
        <v>16</v>
      </c>
      <c r="H2298">
        <v>5</v>
      </c>
      <c r="I2298" t="s">
        <v>17</v>
      </c>
      <c r="J2298">
        <v>10</v>
      </c>
      <c r="K2298">
        <v>4.6097099999999998</v>
      </c>
      <c r="L2298">
        <v>-74.08175</v>
      </c>
    </row>
    <row r="2299" spans="1:12" x14ac:dyDescent="0.25">
      <c r="A2299" t="s">
        <v>82</v>
      </c>
      <c r="B2299" t="s">
        <v>58</v>
      </c>
      <c r="C2299">
        <v>57900</v>
      </c>
      <c r="D2299">
        <v>1300</v>
      </c>
      <c r="E2299" t="s">
        <v>769</v>
      </c>
      <c r="F2299" t="s">
        <v>43</v>
      </c>
      <c r="G2299" t="s">
        <v>91</v>
      </c>
      <c r="H2299">
        <v>5</v>
      </c>
      <c r="I2299" t="s">
        <v>17</v>
      </c>
      <c r="J2299">
        <v>1</v>
      </c>
      <c r="K2299">
        <v>10.968540000000001</v>
      </c>
      <c r="L2299">
        <v>-74.781319999999994</v>
      </c>
    </row>
    <row r="2300" spans="1:12" x14ac:dyDescent="0.25">
      <c r="A2300" t="s">
        <v>155</v>
      </c>
      <c r="B2300" t="s">
        <v>62</v>
      </c>
      <c r="C2300">
        <v>112000</v>
      </c>
      <c r="D2300">
        <v>4100</v>
      </c>
      <c r="E2300" t="s">
        <v>497</v>
      </c>
      <c r="F2300" t="s">
        <v>96</v>
      </c>
      <c r="G2300" t="s">
        <v>31</v>
      </c>
      <c r="H2300">
        <v>5</v>
      </c>
      <c r="I2300" t="s">
        <v>38</v>
      </c>
      <c r="J2300">
        <v>1</v>
      </c>
      <c r="K2300">
        <v>3.4372199999999999</v>
      </c>
      <c r="L2300">
        <v>-76.522499999999994</v>
      </c>
    </row>
    <row r="2301" spans="1:12" x14ac:dyDescent="0.25">
      <c r="A2301" t="s">
        <v>78</v>
      </c>
      <c r="B2301" t="s">
        <v>19</v>
      </c>
      <c r="C2301">
        <v>304100</v>
      </c>
      <c r="D2301">
        <v>14400</v>
      </c>
      <c r="E2301" t="s">
        <v>858</v>
      </c>
      <c r="F2301" t="s">
        <v>43</v>
      </c>
      <c r="G2301" t="s">
        <v>16</v>
      </c>
      <c r="H2301">
        <v>4</v>
      </c>
      <c r="I2301" t="s">
        <v>17</v>
      </c>
      <c r="J2301">
        <v>1</v>
      </c>
      <c r="K2301">
        <v>4.6097099999999998</v>
      </c>
      <c r="L2301">
        <v>-74.08175</v>
      </c>
    </row>
    <row r="2302" spans="1:12" x14ac:dyDescent="0.25">
      <c r="A2302" t="s">
        <v>61</v>
      </c>
      <c r="B2302" t="s">
        <v>62</v>
      </c>
      <c r="C2302">
        <v>637900</v>
      </c>
      <c r="D2302">
        <v>34600</v>
      </c>
      <c r="E2302" t="s">
        <v>330</v>
      </c>
      <c r="F2302" t="s">
        <v>26</v>
      </c>
      <c r="G2302" t="s">
        <v>16</v>
      </c>
      <c r="H2302">
        <v>5</v>
      </c>
      <c r="I2302" t="s">
        <v>17</v>
      </c>
      <c r="J2302">
        <v>1</v>
      </c>
      <c r="K2302">
        <v>4.6097099999999998</v>
      </c>
      <c r="L2302">
        <v>-74.08175</v>
      </c>
    </row>
    <row r="2303" spans="1:12" x14ac:dyDescent="0.25">
      <c r="A2303" t="s">
        <v>61</v>
      </c>
      <c r="B2303" t="s">
        <v>62</v>
      </c>
      <c r="C2303">
        <v>332900</v>
      </c>
      <c r="D2303">
        <v>15900</v>
      </c>
      <c r="E2303" t="s">
        <v>653</v>
      </c>
      <c r="F2303" t="s">
        <v>35</v>
      </c>
      <c r="G2303" t="s">
        <v>16</v>
      </c>
      <c r="H2303">
        <v>5</v>
      </c>
      <c r="I2303" t="s">
        <v>17</v>
      </c>
      <c r="J2303">
        <v>2</v>
      </c>
      <c r="K2303">
        <v>4.6097099999999998</v>
      </c>
      <c r="L2303">
        <v>-74.08175</v>
      </c>
    </row>
    <row r="2304" spans="1:12" x14ac:dyDescent="0.25">
      <c r="A2304" t="s">
        <v>39</v>
      </c>
      <c r="B2304" t="s">
        <v>24</v>
      </c>
      <c r="C2304">
        <v>44400</v>
      </c>
      <c r="D2304">
        <v>8400</v>
      </c>
      <c r="E2304" t="s">
        <v>49</v>
      </c>
      <c r="F2304" t="s">
        <v>130</v>
      </c>
      <c r="G2304" t="s">
        <v>16</v>
      </c>
      <c r="H2304">
        <v>5</v>
      </c>
      <c r="I2304" t="s">
        <v>146</v>
      </c>
      <c r="J2304">
        <v>1</v>
      </c>
      <c r="K2304">
        <v>4.6097099999999998</v>
      </c>
      <c r="L2304">
        <v>-74.08175</v>
      </c>
    </row>
    <row r="2305" spans="1:12" x14ac:dyDescent="0.25">
      <c r="A2305" t="s">
        <v>84</v>
      </c>
      <c r="B2305" t="s">
        <v>58</v>
      </c>
      <c r="C2305">
        <v>203600</v>
      </c>
      <c r="D2305">
        <v>9000</v>
      </c>
      <c r="E2305" t="s">
        <v>1121</v>
      </c>
      <c r="F2305" t="s">
        <v>26</v>
      </c>
      <c r="G2305" t="s">
        <v>16</v>
      </c>
      <c r="H2305">
        <v>5</v>
      </c>
      <c r="I2305" t="s">
        <v>32</v>
      </c>
      <c r="J2305">
        <v>1</v>
      </c>
      <c r="K2305">
        <v>4.6097099999999998</v>
      </c>
      <c r="L2305">
        <v>-74.08175</v>
      </c>
    </row>
    <row r="2306" spans="1:12" x14ac:dyDescent="0.25">
      <c r="A2306" t="s">
        <v>164</v>
      </c>
      <c r="B2306" t="s">
        <v>13</v>
      </c>
      <c r="C2306">
        <v>109300</v>
      </c>
      <c r="D2306">
        <v>6000</v>
      </c>
      <c r="E2306" t="s">
        <v>804</v>
      </c>
      <c r="F2306" t="s">
        <v>93</v>
      </c>
      <c r="G2306" t="s">
        <v>22</v>
      </c>
      <c r="H2306">
        <v>1</v>
      </c>
      <c r="I2306" t="s">
        <v>32</v>
      </c>
      <c r="J2306">
        <v>1</v>
      </c>
      <c r="K2306">
        <v>6.2518399999999996</v>
      </c>
      <c r="L2306">
        <v>-75.563590000000005</v>
      </c>
    </row>
    <row r="2307" spans="1:12" x14ac:dyDescent="0.25">
      <c r="A2307" t="s">
        <v>196</v>
      </c>
      <c r="B2307" t="s">
        <v>13</v>
      </c>
      <c r="C2307">
        <v>1213800</v>
      </c>
      <c r="D2307">
        <v>69500</v>
      </c>
      <c r="E2307" t="s">
        <v>292</v>
      </c>
      <c r="F2307" t="s">
        <v>76</v>
      </c>
      <c r="G2307" t="s">
        <v>16</v>
      </c>
      <c r="H2307">
        <v>5</v>
      </c>
      <c r="I2307" t="s">
        <v>32</v>
      </c>
      <c r="J2307">
        <v>1</v>
      </c>
      <c r="K2307">
        <v>4.6097099999999998</v>
      </c>
      <c r="L2307">
        <v>-74.08175</v>
      </c>
    </row>
    <row r="2308" spans="1:12" x14ac:dyDescent="0.25">
      <c r="A2308" t="s">
        <v>18</v>
      </c>
      <c r="B2308" t="s">
        <v>19</v>
      </c>
      <c r="C2308">
        <v>281900</v>
      </c>
      <c r="D2308">
        <v>13200</v>
      </c>
      <c r="E2308" t="s">
        <v>355</v>
      </c>
      <c r="F2308" t="s">
        <v>43</v>
      </c>
      <c r="G2308" t="s">
        <v>60</v>
      </c>
      <c r="H2308">
        <v>5</v>
      </c>
      <c r="I2308" t="s">
        <v>17</v>
      </c>
      <c r="J2308">
        <v>5</v>
      </c>
      <c r="K2308">
        <v>4.8133299999999997</v>
      </c>
      <c r="L2308">
        <v>-75.696110000000004</v>
      </c>
    </row>
    <row r="2309" spans="1:12" x14ac:dyDescent="0.25">
      <c r="A2309" t="s">
        <v>158</v>
      </c>
      <c r="B2309" t="s">
        <v>62</v>
      </c>
      <c r="C2309">
        <v>69800</v>
      </c>
      <c r="D2309">
        <v>1900</v>
      </c>
      <c r="E2309" t="s">
        <v>850</v>
      </c>
      <c r="F2309" t="s">
        <v>76</v>
      </c>
      <c r="G2309" t="s">
        <v>16</v>
      </c>
      <c r="H2309">
        <v>5</v>
      </c>
      <c r="I2309" t="s">
        <v>17</v>
      </c>
      <c r="J2309">
        <v>1</v>
      </c>
      <c r="K2309">
        <v>4.6097099999999998</v>
      </c>
      <c r="L2309">
        <v>-74.08175</v>
      </c>
    </row>
    <row r="2310" spans="1:12" x14ac:dyDescent="0.25">
      <c r="A2310" t="s">
        <v>192</v>
      </c>
      <c r="B2310" t="s">
        <v>65</v>
      </c>
      <c r="C2310">
        <v>56800</v>
      </c>
      <c r="D2310">
        <v>3200</v>
      </c>
      <c r="E2310" t="s">
        <v>983</v>
      </c>
      <c r="F2310" t="s">
        <v>160</v>
      </c>
      <c r="G2310" t="s">
        <v>201</v>
      </c>
      <c r="H2310">
        <v>2</v>
      </c>
      <c r="I2310" t="s">
        <v>32</v>
      </c>
      <c r="J2310">
        <v>1</v>
      </c>
      <c r="K2310">
        <v>11.54444</v>
      </c>
      <c r="L2310">
        <v>-72.907219999999995</v>
      </c>
    </row>
    <row r="2311" spans="1:12" x14ac:dyDescent="0.25">
      <c r="A2311" t="s">
        <v>171</v>
      </c>
      <c r="B2311" t="s">
        <v>19</v>
      </c>
      <c r="C2311">
        <v>215700</v>
      </c>
      <c r="D2311">
        <v>12200</v>
      </c>
      <c r="E2311" t="s">
        <v>790</v>
      </c>
      <c r="F2311" t="s">
        <v>43</v>
      </c>
      <c r="G2311" t="s">
        <v>22</v>
      </c>
      <c r="H2311">
        <v>5</v>
      </c>
      <c r="I2311" t="s">
        <v>17</v>
      </c>
      <c r="J2311">
        <v>1</v>
      </c>
      <c r="K2311">
        <v>6.2518399999999996</v>
      </c>
      <c r="L2311">
        <v>-75.563590000000005</v>
      </c>
    </row>
    <row r="2312" spans="1:12" x14ac:dyDescent="0.25">
      <c r="A2312" t="s">
        <v>171</v>
      </c>
      <c r="B2312" t="s">
        <v>19</v>
      </c>
      <c r="C2312">
        <v>253700</v>
      </c>
      <c r="D2312">
        <v>14600</v>
      </c>
      <c r="E2312" t="s">
        <v>1122</v>
      </c>
      <c r="F2312" t="s">
        <v>21</v>
      </c>
      <c r="G2312" t="s">
        <v>16</v>
      </c>
      <c r="H2312">
        <v>3</v>
      </c>
      <c r="I2312" t="s">
        <v>17</v>
      </c>
      <c r="J2312">
        <v>1</v>
      </c>
      <c r="K2312">
        <v>4.6097099999999998</v>
      </c>
      <c r="L2312">
        <v>-74.08175</v>
      </c>
    </row>
    <row r="2313" spans="1:12" x14ac:dyDescent="0.25">
      <c r="A2313" t="s">
        <v>67</v>
      </c>
      <c r="B2313" t="s">
        <v>62</v>
      </c>
      <c r="C2313">
        <v>53700</v>
      </c>
      <c r="D2313">
        <v>1000</v>
      </c>
      <c r="E2313" t="s">
        <v>302</v>
      </c>
      <c r="F2313" t="s">
        <v>54</v>
      </c>
      <c r="G2313" t="s">
        <v>16</v>
      </c>
      <c r="H2313">
        <v>5</v>
      </c>
      <c r="I2313" t="s">
        <v>17</v>
      </c>
      <c r="J2313">
        <v>4</v>
      </c>
      <c r="K2313">
        <v>4.6097099999999998</v>
      </c>
      <c r="L2313">
        <v>-74.08175</v>
      </c>
    </row>
    <row r="2314" spans="1:12" x14ac:dyDescent="0.25">
      <c r="A2314" t="s">
        <v>55</v>
      </c>
      <c r="B2314" t="s">
        <v>13</v>
      </c>
      <c r="C2314">
        <v>103300</v>
      </c>
      <c r="D2314">
        <v>5900</v>
      </c>
      <c r="E2314" t="s">
        <v>281</v>
      </c>
      <c r="F2314" t="s">
        <v>54</v>
      </c>
      <c r="G2314" t="s">
        <v>16</v>
      </c>
      <c r="H2314">
        <v>4</v>
      </c>
      <c r="I2314" t="s">
        <v>17</v>
      </c>
      <c r="J2314">
        <v>1</v>
      </c>
      <c r="K2314">
        <v>4.6097099999999998</v>
      </c>
      <c r="L2314">
        <v>-74.08175</v>
      </c>
    </row>
    <row r="2315" spans="1:12" x14ac:dyDescent="0.25">
      <c r="A2315" t="s">
        <v>171</v>
      </c>
      <c r="B2315" t="s">
        <v>19</v>
      </c>
      <c r="C2315">
        <v>254400</v>
      </c>
      <c r="D2315">
        <v>11700</v>
      </c>
      <c r="E2315" t="s">
        <v>922</v>
      </c>
      <c r="F2315" t="s">
        <v>96</v>
      </c>
      <c r="G2315" t="s">
        <v>22</v>
      </c>
      <c r="H2315">
        <v>4</v>
      </c>
      <c r="I2315" t="s">
        <v>17</v>
      </c>
      <c r="J2315">
        <v>6</v>
      </c>
      <c r="K2315">
        <v>6.2518399999999996</v>
      </c>
      <c r="L2315">
        <v>-75.563590000000005</v>
      </c>
    </row>
    <row r="2316" spans="1:12" x14ac:dyDescent="0.25">
      <c r="A2316" t="s">
        <v>118</v>
      </c>
      <c r="B2316" t="s">
        <v>86</v>
      </c>
      <c r="C2316">
        <v>676600</v>
      </c>
      <c r="D2316">
        <v>34200</v>
      </c>
      <c r="E2316" t="s">
        <v>708</v>
      </c>
      <c r="F2316" t="s">
        <v>52</v>
      </c>
      <c r="G2316" t="s">
        <v>16</v>
      </c>
      <c r="H2316">
        <v>5</v>
      </c>
      <c r="I2316" t="s">
        <v>17</v>
      </c>
      <c r="J2316">
        <v>2</v>
      </c>
      <c r="K2316">
        <v>4.6097099999999998</v>
      </c>
      <c r="L2316">
        <v>-74.08175</v>
      </c>
    </row>
    <row r="2317" spans="1:12" x14ac:dyDescent="0.25">
      <c r="A2317" t="s">
        <v>70</v>
      </c>
      <c r="B2317" t="s">
        <v>13</v>
      </c>
      <c r="C2317">
        <v>2645600</v>
      </c>
      <c r="D2317">
        <v>139100</v>
      </c>
      <c r="E2317" t="s">
        <v>377</v>
      </c>
      <c r="F2317" t="s">
        <v>26</v>
      </c>
      <c r="G2317" t="s">
        <v>31</v>
      </c>
      <c r="H2317">
        <v>5</v>
      </c>
      <c r="I2317" t="s">
        <v>17</v>
      </c>
      <c r="J2317">
        <v>3</v>
      </c>
      <c r="K2317">
        <v>3.4372199999999999</v>
      </c>
      <c r="L2317">
        <v>-76.522499999999994</v>
      </c>
    </row>
    <row r="2318" spans="1:12" x14ac:dyDescent="0.25">
      <c r="A2318" t="s">
        <v>33</v>
      </c>
      <c r="B2318" t="s">
        <v>19</v>
      </c>
      <c r="C2318">
        <v>290000</v>
      </c>
      <c r="D2318">
        <v>13600</v>
      </c>
      <c r="E2318" t="s">
        <v>450</v>
      </c>
      <c r="F2318" t="s">
        <v>47</v>
      </c>
      <c r="G2318" t="s">
        <v>243</v>
      </c>
      <c r="H2318">
        <v>3</v>
      </c>
      <c r="I2318" t="s">
        <v>17</v>
      </c>
      <c r="J2318">
        <v>4</v>
      </c>
      <c r="K2318">
        <v>4.5338900000000004</v>
      </c>
      <c r="L2318">
        <v>-75.681110000000004</v>
      </c>
    </row>
    <row r="2319" spans="1:12" x14ac:dyDescent="0.25">
      <c r="A2319" t="s">
        <v>50</v>
      </c>
      <c r="B2319" t="s">
        <v>29</v>
      </c>
      <c r="C2319">
        <v>2311300</v>
      </c>
      <c r="D2319">
        <v>121300</v>
      </c>
      <c r="E2319" t="s">
        <v>445</v>
      </c>
      <c r="F2319" t="s">
        <v>26</v>
      </c>
      <c r="G2319" t="s">
        <v>109</v>
      </c>
      <c r="H2319">
        <v>5</v>
      </c>
      <c r="I2319" t="s">
        <v>17</v>
      </c>
      <c r="J2319">
        <v>3</v>
      </c>
      <c r="K2319">
        <v>4.1420000000000003</v>
      </c>
      <c r="L2319">
        <v>-73.626639999999995</v>
      </c>
    </row>
    <row r="2320" spans="1:12" x14ac:dyDescent="0.25">
      <c r="A2320" t="s">
        <v>70</v>
      </c>
      <c r="B2320" t="s">
        <v>13</v>
      </c>
      <c r="C2320">
        <v>1598900</v>
      </c>
      <c r="D2320">
        <v>85700</v>
      </c>
      <c r="E2320" t="s">
        <v>792</v>
      </c>
      <c r="F2320" t="s">
        <v>130</v>
      </c>
      <c r="G2320" t="s">
        <v>31</v>
      </c>
      <c r="H2320">
        <v>5</v>
      </c>
      <c r="I2320" t="s">
        <v>17</v>
      </c>
      <c r="J2320">
        <v>3</v>
      </c>
      <c r="K2320">
        <v>3.4372199999999999</v>
      </c>
      <c r="L2320">
        <v>-76.522499999999994</v>
      </c>
    </row>
    <row r="2321" spans="1:12" x14ac:dyDescent="0.25">
      <c r="A2321" t="s">
        <v>118</v>
      </c>
      <c r="B2321" t="s">
        <v>86</v>
      </c>
      <c r="C2321">
        <v>953200</v>
      </c>
      <c r="D2321">
        <v>48900</v>
      </c>
      <c r="E2321" t="s">
        <v>780</v>
      </c>
      <c r="F2321" t="s">
        <v>93</v>
      </c>
      <c r="G2321" t="s">
        <v>22</v>
      </c>
      <c r="H2321">
        <v>5</v>
      </c>
      <c r="I2321" t="s">
        <v>17</v>
      </c>
      <c r="J2321">
        <v>1</v>
      </c>
      <c r="K2321">
        <v>6.2518399999999996</v>
      </c>
      <c r="L2321">
        <v>-75.563590000000005</v>
      </c>
    </row>
    <row r="2322" spans="1:12" x14ac:dyDescent="0.25">
      <c r="A2322" t="s">
        <v>214</v>
      </c>
      <c r="B2322" t="s">
        <v>19</v>
      </c>
      <c r="C2322">
        <v>125100</v>
      </c>
      <c r="D2322">
        <v>6900</v>
      </c>
      <c r="E2322" t="s">
        <v>966</v>
      </c>
      <c r="F2322" t="s">
        <v>76</v>
      </c>
      <c r="G2322" t="s">
        <v>22</v>
      </c>
      <c r="H2322">
        <v>5</v>
      </c>
      <c r="I2322" t="s">
        <v>17</v>
      </c>
      <c r="J2322">
        <v>5</v>
      </c>
      <c r="K2322">
        <v>6.2518399999999996</v>
      </c>
      <c r="L2322">
        <v>-75.563590000000005</v>
      </c>
    </row>
    <row r="2323" spans="1:12" x14ac:dyDescent="0.25">
      <c r="A2323" t="s">
        <v>84</v>
      </c>
      <c r="B2323" t="s">
        <v>58</v>
      </c>
      <c r="C2323">
        <v>184100</v>
      </c>
      <c r="D2323">
        <v>8000</v>
      </c>
      <c r="E2323" t="s">
        <v>400</v>
      </c>
      <c r="F2323" t="s">
        <v>52</v>
      </c>
      <c r="G2323" t="s">
        <v>22</v>
      </c>
      <c r="H2323">
        <v>2</v>
      </c>
      <c r="I2323" t="s">
        <v>32</v>
      </c>
      <c r="J2323">
        <v>1</v>
      </c>
      <c r="K2323">
        <v>6.2518399999999996</v>
      </c>
      <c r="L2323">
        <v>-75.563590000000005</v>
      </c>
    </row>
    <row r="2324" spans="1:12" x14ac:dyDescent="0.25">
      <c r="A2324" t="s">
        <v>36</v>
      </c>
      <c r="B2324" t="s">
        <v>24</v>
      </c>
      <c r="C2324">
        <v>31600</v>
      </c>
      <c r="D2324">
        <v>0</v>
      </c>
      <c r="E2324" t="s">
        <v>340</v>
      </c>
      <c r="F2324" t="s">
        <v>35</v>
      </c>
      <c r="G2324" t="s">
        <v>31</v>
      </c>
      <c r="H2324">
        <v>5</v>
      </c>
      <c r="I2324" t="s">
        <v>17</v>
      </c>
      <c r="J2324">
        <v>1</v>
      </c>
      <c r="K2324">
        <v>3.4372199999999999</v>
      </c>
      <c r="L2324">
        <v>-76.522499999999994</v>
      </c>
    </row>
    <row r="2325" spans="1:12" x14ac:dyDescent="0.25">
      <c r="A2325" t="s">
        <v>64</v>
      </c>
      <c r="B2325" t="s">
        <v>65</v>
      </c>
      <c r="C2325">
        <v>68700</v>
      </c>
      <c r="D2325">
        <v>3900</v>
      </c>
      <c r="E2325" t="s">
        <v>754</v>
      </c>
      <c r="F2325" t="s">
        <v>96</v>
      </c>
      <c r="G2325" t="s">
        <v>16</v>
      </c>
      <c r="H2325">
        <v>5</v>
      </c>
      <c r="I2325" t="s">
        <v>17</v>
      </c>
      <c r="J2325">
        <v>1</v>
      </c>
      <c r="K2325">
        <v>4.6097099999999998</v>
      </c>
      <c r="L2325">
        <v>-74.08175</v>
      </c>
    </row>
    <row r="2326" spans="1:12" x14ac:dyDescent="0.25">
      <c r="A2326" t="s">
        <v>196</v>
      </c>
      <c r="B2326" t="s">
        <v>13</v>
      </c>
      <c r="C2326">
        <v>881900</v>
      </c>
      <c r="D2326">
        <v>47200</v>
      </c>
      <c r="E2326" t="s">
        <v>952</v>
      </c>
      <c r="F2326" t="s">
        <v>76</v>
      </c>
      <c r="G2326" t="s">
        <v>22</v>
      </c>
      <c r="H2326">
        <v>4</v>
      </c>
      <c r="I2326" t="s">
        <v>32</v>
      </c>
      <c r="J2326">
        <v>1</v>
      </c>
      <c r="K2326">
        <v>6.2518399999999996</v>
      </c>
      <c r="L2326">
        <v>-75.563590000000005</v>
      </c>
    </row>
    <row r="2327" spans="1:12" x14ac:dyDescent="0.25">
      <c r="A2327" t="s">
        <v>105</v>
      </c>
      <c r="B2327" t="s">
        <v>19</v>
      </c>
      <c r="C2327">
        <v>327800</v>
      </c>
      <c r="D2327">
        <v>15600</v>
      </c>
      <c r="E2327" t="s">
        <v>69</v>
      </c>
      <c r="F2327" t="s">
        <v>93</v>
      </c>
      <c r="G2327" t="s">
        <v>22</v>
      </c>
      <c r="H2327">
        <v>5</v>
      </c>
      <c r="I2327" t="s">
        <v>38</v>
      </c>
      <c r="J2327">
        <v>1</v>
      </c>
      <c r="K2327">
        <v>6.2518399999999996</v>
      </c>
      <c r="L2327">
        <v>-75.563590000000005</v>
      </c>
    </row>
    <row r="2328" spans="1:12" x14ac:dyDescent="0.25">
      <c r="A2328" t="s">
        <v>204</v>
      </c>
      <c r="B2328" t="s">
        <v>13</v>
      </c>
      <c r="C2328">
        <v>194700</v>
      </c>
      <c r="D2328">
        <v>12700</v>
      </c>
      <c r="E2328" t="s">
        <v>829</v>
      </c>
      <c r="F2328" t="s">
        <v>47</v>
      </c>
      <c r="G2328" t="s">
        <v>91</v>
      </c>
      <c r="H2328">
        <v>4</v>
      </c>
      <c r="I2328" t="s">
        <v>32</v>
      </c>
      <c r="J2328">
        <v>1</v>
      </c>
      <c r="K2328">
        <v>10.968540000000001</v>
      </c>
      <c r="L2328">
        <v>-74.781319999999994</v>
      </c>
    </row>
    <row r="2329" spans="1:12" x14ac:dyDescent="0.25">
      <c r="A2329" t="s">
        <v>45</v>
      </c>
      <c r="B2329" t="s">
        <v>29</v>
      </c>
      <c r="C2329">
        <v>1434300</v>
      </c>
      <c r="D2329">
        <v>76800</v>
      </c>
      <c r="E2329" t="s">
        <v>642</v>
      </c>
      <c r="F2329" t="s">
        <v>47</v>
      </c>
      <c r="G2329" t="s">
        <v>178</v>
      </c>
      <c r="H2329">
        <v>4</v>
      </c>
      <c r="I2329" t="s">
        <v>17</v>
      </c>
      <c r="J2329">
        <v>4</v>
      </c>
      <c r="K2329">
        <v>1.2136100000000001</v>
      </c>
      <c r="L2329">
        <v>-77.281109999999998</v>
      </c>
    </row>
    <row r="2330" spans="1:12" x14ac:dyDescent="0.25">
      <c r="A2330" t="s">
        <v>74</v>
      </c>
      <c r="B2330" t="s">
        <v>62</v>
      </c>
      <c r="C2330">
        <v>32600</v>
      </c>
      <c r="D2330">
        <v>0</v>
      </c>
      <c r="E2330" t="s">
        <v>577</v>
      </c>
      <c r="F2330" t="s">
        <v>47</v>
      </c>
      <c r="G2330" t="s">
        <v>22</v>
      </c>
      <c r="H2330">
        <v>1</v>
      </c>
      <c r="I2330" t="s">
        <v>32</v>
      </c>
      <c r="J2330">
        <v>1</v>
      </c>
      <c r="K2330">
        <v>6.2518399999999996</v>
      </c>
      <c r="L2330">
        <v>-75.563590000000005</v>
      </c>
    </row>
    <row r="2331" spans="1:12" x14ac:dyDescent="0.25">
      <c r="A2331" t="s">
        <v>36</v>
      </c>
      <c r="B2331" t="s">
        <v>24</v>
      </c>
      <c r="C2331">
        <v>25100</v>
      </c>
      <c r="D2331">
        <v>1600</v>
      </c>
      <c r="E2331" t="s">
        <v>789</v>
      </c>
      <c r="F2331" t="s">
        <v>15</v>
      </c>
      <c r="G2331" t="s">
        <v>278</v>
      </c>
      <c r="H2331">
        <v>5</v>
      </c>
      <c r="I2331" t="s">
        <v>32</v>
      </c>
      <c r="J2331">
        <v>1</v>
      </c>
      <c r="K2331">
        <v>-4.2152799999999999</v>
      </c>
      <c r="L2331">
        <v>-69.940560000000005</v>
      </c>
    </row>
    <row r="2332" spans="1:12" x14ac:dyDescent="0.25">
      <c r="A2332" t="s">
        <v>12</v>
      </c>
      <c r="B2332" t="s">
        <v>13</v>
      </c>
      <c r="C2332">
        <v>280000</v>
      </c>
      <c r="D2332">
        <v>15100</v>
      </c>
      <c r="E2332" t="s">
        <v>1101</v>
      </c>
      <c r="F2332" t="s">
        <v>35</v>
      </c>
      <c r="G2332" t="s">
        <v>16</v>
      </c>
      <c r="H2332">
        <v>5</v>
      </c>
      <c r="I2332" t="s">
        <v>17</v>
      </c>
      <c r="J2332">
        <v>5</v>
      </c>
      <c r="K2332">
        <v>4.6097099999999998</v>
      </c>
      <c r="L2332">
        <v>-74.08175</v>
      </c>
    </row>
    <row r="2333" spans="1:12" x14ac:dyDescent="0.25">
      <c r="A2333" t="s">
        <v>50</v>
      </c>
      <c r="B2333" t="s">
        <v>29</v>
      </c>
      <c r="C2333">
        <v>2392700</v>
      </c>
      <c r="D2333">
        <v>125600</v>
      </c>
      <c r="E2333" t="s">
        <v>730</v>
      </c>
      <c r="F2333" t="s">
        <v>54</v>
      </c>
      <c r="G2333" t="s">
        <v>22</v>
      </c>
      <c r="H2333">
        <v>5</v>
      </c>
      <c r="I2333" t="s">
        <v>17</v>
      </c>
      <c r="J2333">
        <v>1</v>
      </c>
      <c r="K2333">
        <v>6.2518399999999996</v>
      </c>
      <c r="L2333">
        <v>-75.563590000000005</v>
      </c>
    </row>
    <row r="2334" spans="1:12" x14ac:dyDescent="0.25">
      <c r="A2334" t="s">
        <v>12</v>
      </c>
      <c r="B2334" t="s">
        <v>13</v>
      </c>
      <c r="C2334">
        <v>263500</v>
      </c>
      <c r="D2334">
        <v>15300</v>
      </c>
      <c r="E2334" t="s">
        <v>1123</v>
      </c>
      <c r="F2334" t="s">
        <v>26</v>
      </c>
      <c r="G2334" t="s">
        <v>60</v>
      </c>
      <c r="H2334">
        <v>5</v>
      </c>
      <c r="I2334" t="s">
        <v>32</v>
      </c>
      <c r="J2334">
        <v>1</v>
      </c>
      <c r="K2334">
        <v>4.8133299999999997</v>
      </c>
      <c r="L2334">
        <v>-75.696110000000004</v>
      </c>
    </row>
    <row r="2335" spans="1:12" x14ac:dyDescent="0.25">
      <c r="A2335" t="s">
        <v>219</v>
      </c>
      <c r="B2335" t="s">
        <v>19</v>
      </c>
      <c r="C2335">
        <v>855700</v>
      </c>
      <c r="D2335">
        <v>45800</v>
      </c>
      <c r="E2335" t="s">
        <v>524</v>
      </c>
      <c r="F2335" t="s">
        <v>88</v>
      </c>
      <c r="G2335" t="s">
        <v>16</v>
      </c>
      <c r="H2335">
        <v>4</v>
      </c>
      <c r="I2335" t="s">
        <v>17</v>
      </c>
      <c r="J2335">
        <v>1</v>
      </c>
      <c r="K2335">
        <v>4.6097099999999998</v>
      </c>
      <c r="L2335">
        <v>-74.08175</v>
      </c>
    </row>
    <row r="2336" spans="1:12" x14ac:dyDescent="0.25">
      <c r="A2336" t="s">
        <v>82</v>
      </c>
      <c r="B2336" t="s">
        <v>58</v>
      </c>
      <c r="C2336">
        <v>38000</v>
      </c>
      <c r="D2336">
        <v>7700</v>
      </c>
      <c r="E2336" t="s">
        <v>476</v>
      </c>
      <c r="F2336" t="s">
        <v>43</v>
      </c>
      <c r="G2336" t="s">
        <v>44</v>
      </c>
      <c r="H2336">
        <v>1</v>
      </c>
      <c r="I2336" t="s">
        <v>17</v>
      </c>
      <c r="J2336">
        <v>4</v>
      </c>
      <c r="K2336">
        <v>11.240790000000001</v>
      </c>
      <c r="L2336">
        <v>-74.199039999999997</v>
      </c>
    </row>
    <row r="2337" spans="1:12" x14ac:dyDescent="0.25">
      <c r="A2337" t="s">
        <v>89</v>
      </c>
      <c r="B2337" t="s">
        <v>62</v>
      </c>
      <c r="C2337">
        <v>8100</v>
      </c>
      <c r="D2337">
        <v>0</v>
      </c>
      <c r="E2337" t="s">
        <v>1087</v>
      </c>
      <c r="F2337" t="s">
        <v>160</v>
      </c>
      <c r="G2337" t="s">
        <v>22</v>
      </c>
      <c r="H2337">
        <v>5</v>
      </c>
      <c r="I2337" t="s">
        <v>17</v>
      </c>
      <c r="J2337">
        <v>6</v>
      </c>
      <c r="K2337">
        <v>6.2518399999999996</v>
      </c>
      <c r="L2337">
        <v>-75.563590000000005</v>
      </c>
    </row>
    <row r="2338" spans="1:12" x14ac:dyDescent="0.25">
      <c r="A2338" t="s">
        <v>111</v>
      </c>
      <c r="B2338" t="s">
        <v>19</v>
      </c>
      <c r="C2338">
        <v>478300</v>
      </c>
      <c r="D2338">
        <v>23700</v>
      </c>
      <c r="E2338" t="s">
        <v>1004</v>
      </c>
      <c r="F2338" t="s">
        <v>96</v>
      </c>
      <c r="G2338" t="s">
        <v>22</v>
      </c>
      <c r="H2338">
        <v>5</v>
      </c>
      <c r="I2338" t="s">
        <v>17</v>
      </c>
      <c r="J2338">
        <v>2</v>
      </c>
      <c r="K2338">
        <v>6.2518399999999996</v>
      </c>
      <c r="L2338">
        <v>-75.563590000000005</v>
      </c>
    </row>
    <row r="2339" spans="1:12" x14ac:dyDescent="0.25">
      <c r="A2339" t="s">
        <v>192</v>
      </c>
      <c r="B2339" t="s">
        <v>65</v>
      </c>
      <c r="C2339">
        <v>49100</v>
      </c>
      <c r="D2339">
        <v>800</v>
      </c>
      <c r="E2339" t="s">
        <v>1124</v>
      </c>
      <c r="F2339" t="s">
        <v>96</v>
      </c>
      <c r="G2339" t="s">
        <v>60</v>
      </c>
      <c r="H2339">
        <v>5</v>
      </c>
      <c r="I2339" t="s">
        <v>17</v>
      </c>
      <c r="J2339">
        <v>3</v>
      </c>
      <c r="K2339">
        <v>4.8133299999999997</v>
      </c>
      <c r="L2339">
        <v>-75.696110000000004</v>
      </c>
    </row>
    <row r="2340" spans="1:12" x14ac:dyDescent="0.25">
      <c r="A2340" t="s">
        <v>45</v>
      </c>
      <c r="B2340" t="s">
        <v>29</v>
      </c>
      <c r="C2340">
        <v>1356700</v>
      </c>
      <c r="D2340">
        <v>70400</v>
      </c>
      <c r="E2340" t="s">
        <v>281</v>
      </c>
      <c r="F2340" t="s">
        <v>35</v>
      </c>
      <c r="G2340" t="s">
        <v>16</v>
      </c>
      <c r="H2340">
        <v>4</v>
      </c>
      <c r="I2340" t="s">
        <v>32</v>
      </c>
      <c r="J2340">
        <v>1</v>
      </c>
      <c r="K2340">
        <v>4.6097099999999998</v>
      </c>
      <c r="L2340">
        <v>-74.08175</v>
      </c>
    </row>
    <row r="2341" spans="1:12" x14ac:dyDescent="0.25">
      <c r="A2341" t="s">
        <v>164</v>
      </c>
      <c r="B2341" t="s">
        <v>13</v>
      </c>
      <c r="C2341">
        <v>48000</v>
      </c>
      <c r="D2341">
        <v>0</v>
      </c>
      <c r="E2341" t="s">
        <v>1119</v>
      </c>
      <c r="F2341" t="s">
        <v>130</v>
      </c>
      <c r="G2341" t="s">
        <v>16</v>
      </c>
      <c r="H2341">
        <v>5</v>
      </c>
      <c r="I2341" t="s">
        <v>17</v>
      </c>
      <c r="J2341">
        <v>5</v>
      </c>
      <c r="K2341">
        <v>4.6097099999999998</v>
      </c>
      <c r="L2341">
        <v>-74.08175</v>
      </c>
    </row>
    <row r="2342" spans="1:12" x14ac:dyDescent="0.25">
      <c r="A2342" t="s">
        <v>158</v>
      </c>
      <c r="B2342" t="s">
        <v>62</v>
      </c>
      <c r="C2342">
        <v>62800</v>
      </c>
      <c r="D2342">
        <v>1500</v>
      </c>
      <c r="E2342" t="s">
        <v>419</v>
      </c>
      <c r="F2342" t="s">
        <v>43</v>
      </c>
      <c r="G2342" t="s">
        <v>16</v>
      </c>
      <c r="H2342">
        <v>1</v>
      </c>
      <c r="I2342" t="s">
        <v>17</v>
      </c>
      <c r="J2342">
        <v>8</v>
      </c>
      <c r="K2342">
        <v>4.6097099999999998</v>
      </c>
      <c r="L2342">
        <v>-74.08175</v>
      </c>
    </row>
    <row r="2343" spans="1:12" x14ac:dyDescent="0.25">
      <c r="A2343" t="s">
        <v>135</v>
      </c>
      <c r="B2343" t="s">
        <v>58</v>
      </c>
      <c r="C2343">
        <v>32600</v>
      </c>
      <c r="D2343">
        <v>0</v>
      </c>
      <c r="E2343" t="s">
        <v>224</v>
      </c>
      <c r="F2343" t="s">
        <v>35</v>
      </c>
      <c r="G2343" t="s">
        <v>16</v>
      </c>
      <c r="H2343">
        <v>1</v>
      </c>
      <c r="I2343" t="s">
        <v>17</v>
      </c>
      <c r="J2343">
        <v>1</v>
      </c>
      <c r="K2343">
        <v>4.6097099999999998</v>
      </c>
      <c r="L2343">
        <v>-74.08175</v>
      </c>
    </row>
    <row r="2344" spans="1:12" x14ac:dyDescent="0.25">
      <c r="A2344" t="s">
        <v>12</v>
      </c>
      <c r="B2344" t="s">
        <v>13</v>
      </c>
      <c r="C2344">
        <v>227800</v>
      </c>
      <c r="D2344">
        <v>10300</v>
      </c>
      <c r="E2344" t="s">
        <v>944</v>
      </c>
      <c r="F2344" t="s">
        <v>21</v>
      </c>
      <c r="G2344" t="s">
        <v>60</v>
      </c>
      <c r="H2344">
        <v>5</v>
      </c>
      <c r="I2344" t="s">
        <v>17</v>
      </c>
      <c r="J2344">
        <v>5</v>
      </c>
      <c r="K2344">
        <v>4.8133299999999997</v>
      </c>
      <c r="L2344">
        <v>-75.696110000000004</v>
      </c>
    </row>
    <row r="2345" spans="1:12" x14ac:dyDescent="0.25">
      <c r="A2345" t="s">
        <v>219</v>
      </c>
      <c r="B2345" t="s">
        <v>19</v>
      </c>
      <c r="C2345">
        <v>448500</v>
      </c>
      <c r="D2345">
        <v>24300</v>
      </c>
      <c r="E2345" t="s">
        <v>946</v>
      </c>
      <c r="F2345" t="s">
        <v>54</v>
      </c>
      <c r="G2345" t="s">
        <v>16</v>
      </c>
      <c r="H2345">
        <v>4</v>
      </c>
      <c r="I2345" t="s">
        <v>17</v>
      </c>
      <c r="J2345">
        <v>1</v>
      </c>
      <c r="K2345">
        <v>4.6097099999999998</v>
      </c>
      <c r="L2345">
        <v>-74.08175</v>
      </c>
    </row>
    <row r="2346" spans="1:12" x14ac:dyDescent="0.25">
      <c r="A2346" t="s">
        <v>219</v>
      </c>
      <c r="B2346" t="s">
        <v>19</v>
      </c>
      <c r="C2346">
        <v>782000</v>
      </c>
      <c r="D2346">
        <v>39800</v>
      </c>
      <c r="E2346" t="s">
        <v>758</v>
      </c>
      <c r="F2346" t="s">
        <v>96</v>
      </c>
      <c r="G2346" t="s">
        <v>22</v>
      </c>
      <c r="H2346">
        <v>5</v>
      </c>
      <c r="I2346" t="s">
        <v>32</v>
      </c>
      <c r="J2346">
        <v>1</v>
      </c>
      <c r="K2346">
        <v>6.2518399999999996</v>
      </c>
      <c r="L2346">
        <v>-75.563590000000005</v>
      </c>
    </row>
    <row r="2347" spans="1:12" x14ac:dyDescent="0.25">
      <c r="A2347" t="s">
        <v>148</v>
      </c>
      <c r="B2347" t="s">
        <v>13</v>
      </c>
      <c r="C2347">
        <v>1306500</v>
      </c>
      <c r="D2347">
        <v>71900</v>
      </c>
      <c r="E2347" t="s">
        <v>666</v>
      </c>
      <c r="F2347" t="s">
        <v>130</v>
      </c>
      <c r="G2347" t="s">
        <v>22</v>
      </c>
      <c r="H2347">
        <v>1</v>
      </c>
      <c r="I2347" t="s">
        <v>32</v>
      </c>
      <c r="J2347">
        <v>1</v>
      </c>
      <c r="K2347">
        <v>6.2518399999999996</v>
      </c>
      <c r="L2347">
        <v>-75.563590000000005</v>
      </c>
    </row>
    <row r="2348" spans="1:12" x14ac:dyDescent="0.25">
      <c r="A2348" t="s">
        <v>184</v>
      </c>
      <c r="B2348" t="s">
        <v>86</v>
      </c>
      <c r="C2348">
        <v>319300</v>
      </c>
      <c r="D2348">
        <v>15200</v>
      </c>
      <c r="E2348" t="s">
        <v>894</v>
      </c>
      <c r="F2348" t="s">
        <v>52</v>
      </c>
      <c r="G2348" t="s">
        <v>22</v>
      </c>
      <c r="H2348">
        <v>1</v>
      </c>
      <c r="I2348" t="s">
        <v>17</v>
      </c>
      <c r="J2348">
        <v>8</v>
      </c>
      <c r="K2348">
        <v>6.2518399999999996</v>
      </c>
      <c r="L2348">
        <v>-75.563590000000005</v>
      </c>
    </row>
    <row r="2349" spans="1:12" x14ac:dyDescent="0.25">
      <c r="A2349" t="s">
        <v>82</v>
      </c>
      <c r="B2349" t="s">
        <v>58</v>
      </c>
      <c r="C2349">
        <v>57200</v>
      </c>
      <c r="D2349">
        <v>3400</v>
      </c>
      <c r="E2349" t="s">
        <v>846</v>
      </c>
      <c r="F2349" t="s">
        <v>35</v>
      </c>
      <c r="G2349" t="s">
        <v>16</v>
      </c>
      <c r="H2349">
        <v>4</v>
      </c>
      <c r="I2349" t="s">
        <v>17</v>
      </c>
      <c r="J2349">
        <v>6</v>
      </c>
      <c r="K2349">
        <v>4.6097099999999998</v>
      </c>
      <c r="L2349">
        <v>-74.08175</v>
      </c>
    </row>
    <row r="2350" spans="1:12" x14ac:dyDescent="0.25">
      <c r="A2350" t="s">
        <v>74</v>
      </c>
      <c r="B2350" t="s">
        <v>62</v>
      </c>
      <c r="C2350">
        <v>28300</v>
      </c>
      <c r="D2350">
        <v>0</v>
      </c>
      <c r="E2350" t="s">
        <v>989</v>
      </c>
      <c r="F2350" t="s">
        <v>52</v>
      </c>
      <c r="G2350" t="s">
        <v>16</v>
      </c>
      <c r="H2350">
        <v>5</v>
      </c>
      <c r="I2350" t="s">
        <v>17</v>
      </c>
      <c r="J2350">
        <v>1</v>
      </c>
      <c r="K2350">
        <v>4.6097099999999998</v>
      </c>
      <c r="L2350">
        <v>-74.08175</v>
      </c>
    </row>
    <row r="2351" spans="1:12" x14ac:dyDescent="0.25">
      <c r="A2351" t="s">
        <v>82</v>
      </c>
      <c r="B2351" t="s">
        <v>58</v>
      </c>
      <c r="C2351">
        <v>35700</v>
      </c>
      <c r="D2351">
        <v>0</v>
      </c>
      <c r="E2351" t="s">
        <v>536</v>
      </c>
      <c r="F2351" t="s">
        <v>160</v>
      </c>
      <c r="G2351" t="s">
        <v>22</v>
      </c>
      <c r="H2351">
        <v>4</v>
      </c>
      <c r="I2351" t="s">
        <v>32</v>
      </c>
      <c r="J2351">
        <v>1</v>
      </c>
      <c r="K2351">
        <v>6.2518399999999996</v>
      </c>
      <c r="L2351">
        <v>-75.563590000000005</v>
      </c>
    </row>
    <row r="2352" spans="1:12" x14ac:dyDescent="0.25">
      <c r="A2352" t="s">
        <v>48</v>
      </c>
      <c r="B2352" t="s">
        <v>24</v>
      </c>
      <c r="C2352">
        <v>68900</v>
      </c>
      <c r="D2352">
        <v>1900</v>
      </c>
      <c r="E2352" t="s">
        <v>791</v>
      </c>
      <c r="F2352" t="s">
        <v>35</v>
      </c>
      <c r="G2352" t="s">
        <v>22</v>
      </c>
      <c r="H2352">
        <v>5</v>
      </c>
      <c r="I2352" t="s">
        <v>32</v>
      </c>
      <c r="J2352">
        <v>1</v>
      </c>
      <c r="K2352">
        <v>6.2518399999999996</v>
      </c>
      <c r="L2352">
        <v>-75.563590000000005</v>
      </c>
    </row>
    <row r="2353" spans="1:12" x14ac:dyDescent="0.25">
      <c r="A2353" t="s">
        <v>33</v>
      </c>
      <c r="B2353" t="s">
        <v>19</v>
      </c>
      <c r="C2353">
        <v>489300</v>
      </c>
      <c r="D2353">
        <v>28400</v>
      </c>
      <c r="E2353" t="s">
        <v>173</v>
      </c>
      <c r="F2353" t="s">
        <v>130</v>
      </c>
      <c r="G2353" t="s">
        <v>16</v>
      </c>
      <c r="H2353">
        <v>5</v>
      </c>
      <c r="I2353" t="s">
        <v>17</v>
      </c>
      <c r="J2353">
        <v>2</v>
      </c>
      <c r="K2353">
        <v>4.6097099999999998</v>
      </c>
      <c r="L2353">
        <v>-74.08175</v>
      </c>
    </row>
    <row r="2354" spans="1:12" x14ac:dyDescent="0.25">
      <c r="A2354" t="s">
        <v>219</v>
      </c>
      <c r="B2354" t="s">
        <v>19</v>
      </c>
      <c r="C2354">
        <v>507900</v>
      </c>
      <c r="D2354">
        <v>32900</v>
      </c>
      <c r="E2354" t="s">
        <v>1125</v>
      </c>
      <c r="F2354" t="s">
        <v>54</v>
      </c>
      <c r="G2354" t="s">
        <v>22</v>
      </c>
      <c r="H2354">
        <v>5</v>
      </c>
      <c r="I2354" t="s">
        <v>32</v>
      </c>
      <c r="J2354">
        <v>1</v>
      </c>
      <c r="K2354">
        <v>6.2518399999999996</v>
      </c>
      <c r="L2354">
        <v>-75.563590000000005</v>
      </c>
    </row>
    <row r="2355" spans="1:12" x14ac:dyDescent="0.25">
      <c r="A2355" t="s">
        <v>82</v>
      </c>
      <c r="B2355" t="s">
        <v>58</v>
      </c>
      <c r="C2355">
        <v>40500</v>
      </c>
      <c r="D2355">
        <v>0</v>
      </c>
      <c r="E2355" t="s">
        <v>841</v>
      </c>
      <c r="F2355" t="s">
        <v>130</v>
      </c>
      <c r="G2355" t="s">
        <v>16</v>
      </c>
      <c r="H2355">
        <v>5</v>
      </c>
      <c r="I2355" t="s">
        <v>17</v>
      </c>
      <c r="J2355">
        <v>1</v>
      </c>
      <c r="K2355">
        <v>4.6097099999999998</v>
      </c>
      <c r="L2355">
        <v>-74.08175</v>
      </c>
    </row>
    <row r="2356" spans="1:12" x14ac:dyDescent="0.25">
      <c r="A2356" t="s">
        <v>148</v>
      </c>
      <c r="B2356" t="s">
        <v>13</v>
      </c>
      <c r="C2356">
        <v>1284400</v>
      </c>
      <c r="D2356">
        <v>66600</v>
      </c>
      <c r="E2356" t="s">
        <v>677</v>
      </c>
      <c r="F2356" t="s">
        <v>47</v>
      </c>
      <c r="G2356" t="s">
        <v>22</v>
      </c>
      <c r="H2356">
        <v>1</v>
      </c>
      <c r="I2356" t="s">
        <v>32</v>
      </c>
      <c r="J2356">
        <v>1</v>
      </c>
      <c r="K2356">
        <v>6.2518399999999996</v>
      </c>
      <c r="L2356">
        <v>-75.563590000000005</v>
      </c>
    </row>
    <row r="2357" spans="1:12" x14ac:dyDescent="0.25">
      <c r="A2357" t="s">
        <v>103</v>
      </c>
      <c r="B2357" t="s">
        <v>13</v>
      </c>
      <c r="C2357">
        <v>282800</v>
      </c>
      <c r="D2357">
        <v>15300</v>
      </c>
      <c r="E2357" t="s">
        <v>794</v>
      </c>
      <c r="F2357" t="s">
        <v>130</v>
      </c>
      <c r="G2357" t="s">
        <v>16</v>
      </c>
      <c r="H2357">
        <v>5</v>
      </c>
      <c r="I2357" t="s">
        <v>32</v>
      </c>
      <c r="J2357">
        <v>1</v>
      </c>
      <c r="K2357">
        <v>4.6097099999999998</v>
      </c>
      <c r="L2357">
        <v>-74.08175</v>
      </c>
    </row>
    <row r="2358" spans="1:12" x14ac:dyDescent="0.25">
      <c r="A2358" t="s">
        <v>23</v>
      </c>
      <c r="B2358" t="s">
        <v>24</v>
      </c>
      <c r="C2358">
        <v>122900</v>
      </c>
      <c r="D2358">
        <v>7200</v>
      </c>
      <c r="E2358" t="s">
        <v>264</v>
      </c>
      <c r="F2358" t="s">
        <v>130</v>
      </c>
      <c r="G2358" t="s">
        <v>31</v>
      </c>
      <c r="H2358">
        <v>5</v>
      </c>
      <c r="I2358" t="s">
        <v>17</v>
      </c>
      <c r="J2358">
        <v>4</v>
      </c>
      <c r="K2358">
        <v>3.4372199999999999</v>
      </c>
      <c r="L2358">
        <v>-76.522499999999994</v>
      </c>
    </row>
    <row r="2359" spans="1:12" x14ac:dyDescent="0.25">
      <c r="A2359" t="s">
        <v>98</v>
      </c>
      <c r="B2359" t="s">
        <v>19</v>
      </c>
      <c r="C2359">
        <v>691300</v>
      </c>
      <c r="D2359">
        <v>35000</v>
      </c>
      <c r="E2359" t="s">
        <v>487</v>
      </c>
      <c r="F2359" t="s">
        <v>15</v>
      </c>
      <c r="G2359" t="s">
        <v>178</v>
      </c>
      <c r="H2359">
        <v>1</v>
      </c>
      <c r="I2359" t="s">
        <v>17</v>
      </c>
      <c r="J2359">
        <v>2</v>
      </c>
      <c r="K2359">
        <v>1.2136100000000001</v>
      </c>
      <c r="L2359">
        <v>-77.281109999999998</v>
      </c>
    </row>
    <row r="2360" spans="1:12" x14ac:dyDescent="0.25">
      <c r="A2360" t="s">
        <v>204</v>
      </c>
      <c r="B2360" t="s">
        <v>13</v>
      </c>
      <c r="C2360">
        <v>195000</v>
      </c>
      <c r="D2360">
        <v>8600</v>
      </c>
      <c r="E2360" t="s">
        <v>542</v>
      </c>
      <c r="F2360" t="s">
        <v>43</v>
      </c>
      <c r="G2360" t="s">
        <v>31</v>
      </c>
      <c r="H2360">
        <v>4</v>
      </c>
      <c r="I2360" t="s">
        <v>17</v>
      </c>
      <c r="J2360">
        <v>1</v>
      </c>
      <c r="K2360">
        <v>3.4372199999999999</v>
      </c>
      <c r="L2360">
        <v>-76.522499999999994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60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33</v>
      </c>
      <c r="B2" t="s">
        <v>19</v>
      </c>
      <c r="C2">
        <v>283600</v>
      </c>
      <c r="D2">
        <v>15300</v>
      </c>
      <c r="E2" t="s">
        <v>379</v>
      </c>
      <c r="F2" t="s">
        <v>47</v>
      </c>
      <c r="G2" t="s">
        <v>22</v>
      </c>
      <c r="H2">
        <v>1</v>
      </c>
      <c r="I2" t="s">
        <v>32</v>
      </c>
      <c r="J2">
        <v>1</v>
      </c>
      <c r="K2">
        <v>6.2518399999999996</v>
      </c>
      <c r="L2">
        <v>-75.563590000000005</v>
      </c>
    </row>
    <row r="3" spans="1:12" x14ac:dyDescent="0.25">
      <c r="A3" t="s">
        <v>297</v>
      </c>
      <c r="B3" t="s">
        <v>86</v>
      </c>
      <c r="C3">
        <v>76800</v>
      </c>
      <c r="D3">
        <v>2300</v>
      </c>
      <c r="E3" t="s">
        <v>1036</v>
      </c>
      <c r="F3" t="s">
        <v>52</v>
      </c>
      <c r="G3" t="s">
        <v>22</v>
      </c>
      <c r="H3">
        <v>3</v>
      </c>
      <c r="I3" t="s">
        <v>17</v>
      </c>
      <c r="J3">
        <v>4</v>
      </c>
      <c r="K3">
        <v>6.2518399999999996</v>
      </c>
      <c r="L3">
        <v>-75.563590000000005</v>
      </c>
    </row>
    <row r="4" spans="1:12" x14ac:dyDescent="0.25">
      <c r="A4" t="s">
        <v>219</v>
      </c>
      <c r="B4" t="s">
        <v>19</v>
      </c>
      <c r="C4">
        <v>443300</v>
      </c>
      <c r="D4">
        <v>23800</v>
      </c>
      <c r="E4" t="s">
        <v>323</v>
      </c>
      <c r="F4" t="s">
        <v>47</v>
      </c>
      <c r="G4" t="s">
        <v>60</v>
      </c>
      <c r="H4">
        <v>5</v>
      </c>
      <c r="I4" t="s">
        <v>17</v>
      </c>
      <c r="J4">
        <v>10</v>
      </c>
      <c r="K4">
        <v>4.8133299999999997</v>
      </c>
      <c r="L4">
        <v>-75.696110000000004</v>
      </c>
    </row>
    <row r="5" spans="1:12" x14ac:dyDescent="0.25">
      <c r="A5" t="s">
        <v>219</v>
      </c>
      <c r="B5" t="s">
        <v>19</v>
      </c>
      <c r="C5">
        <v>906200</v>
      </c>
      <c r="D5">
        <v>46400</v>
      </c>
      <c r="E5" t="s">
        <v>1126</v>
      </c>
      <c r="F5" t="s">
        <v>35</v>
      </c>
      <c r="G5" t="s">
        <v>31</v>
      </c>
      <c r="H5">
        <v>5</v>
      </c>
      <c r="I5" t="s">
        <v>17</v>
      </c>
      <c r="J5">
        <v>10</v>
      </c>
      <c r="K5">
        <v>3.4372199999999999</v>
      </c>
      <c r="L5">
        <v>-76.522499999999994</v>
      </c>
    </row>
    <row r="6" spans="1:12" x14ac:dyDescent="0.25">
      <c r="A6" t="s">
        <v>33</v>
      </c>
      <c r="B6" t="s">
        <v>19</v>
      </c>
      <c r="C6">
        <v>397800</v>
      </c>
      <c r="D6">
        <v>19400</v>
      </c>
      <c r="E6" t="s">
        <v>429</v>
      </c>
      <c r="F6" t="s">
        <v>130</v>
      </c>
      <c r="G6" t="s">
        <v>16</v>
      </c>
      <c r="H6">
        <v>4</v>
      </c>
      <c r="I6" t="s">
        <v>17</v>
      </c>
      <c r="J6">
        <v>3</v>
      </c>
      <c r="K6">
        <v>4.6097099999999998</v>
      </c>
      <c r="L6">
        <v>-74.08175</v>
      </c>
    </row>
    <row r="7" spans="1:12" x14ac:dyDescent="0.25">
      <c r="A7" t="s">
        <v>184</v>
      </c>
      <c r="B7" t="s">
        <v>86</v>
      </c>
      <c r="C7">
        <v>298400</v>
      </c>
      <c r="D7">
        <v>16100</v>
      </c>
      <c r="E7" t="s">
        <v>555</v>
      </c>
      <c r="F7" t="s">
        <v>21</v>
      </c>
      <c r="G7" t="s">
        <v>278</v>
      </c>
      <c r="H7">
        <v>5</v>
      </c>
      <c r="I7" t="s">
        <v>17</v>
      </c>
      <c r="J7">
        <v>3</v>
      </c>
      <c r="K7">
        <v>-4.2152799999999999</v>
      </c>
      <c r="L7">
        <v>-69.940560000000005</v>
      </c>
    </row>
    <row r="8" spans="1:12" x14ac:dyDescent="0.25">
      <c r="A8" t="s">
        <v>155</v>
      </c>
      <c r="B8" t="s">
        <v>62</v>
      </c>
      <c r="C8">
        <v>105900</v>
      </c>
      <c r="D8">
        <v>9000</v>
      </c>
      <c r="E8" t="s">
        <v>1102</v>
      </c>
      <c r="F8" t="s">
        <v>52</v>
      </c>
      <c r="G8" t="s">
        <v>16</v>
      </c>
      <c r="H8">
        <v>1</v>
      </c>
      <c r="I8" t="s">
        <v>38</v>
      </c>
      <c r="J8">
        <v>1</v>
      </c>
      <c r="K8">
        <v>4.6097099999999998</v>
      </c>
      <c r="L8">
        <v>-74.08175</v>
      </c>
    </row>
    <row r="9" spans="1:12" x14ac:dyDescent="0.25">
      <c r="A9" t="s">
        <v>127</v>
      </c>
      <c r="B9" t="s">
        <v>13</v>
      </c>
      <c r="C9">
        <v>962600</v>
      </c>
      <c r="D9">
        <v>49400</v>
      </c>
      <c r="E9" t="s">
        <v>326</v>
      </c>
      <c r="F9" t="s">
        <v>88</v>
      </c>
      <c r="G9" t="s">
        <v>22</v>
      </c>
      <c r="H9">
        <v>4</v>
      </c>
      <c r="I9" t="s">
        <v>32</v>
      </c>
      <c r="J9">
        <v>1</v>
      </c>
      <c r="K9">
        <v>6.2518399999999996</v>
      </c>
      <c r="L9">
        <v>-75.563590000000005</v>
      </c>
    </row>
    <row r="10" spans="1:12" x14ac:dyDescent="0.25">
      <c r="A10" t="s">
        <v>57</v>
      </c>
      <c r="B10" t="s">
        <v>58</v>
      </c>
      <c r="C10">
        <v>82800</v>
      </c>
      <c r="D10">
        <v>4800</v>
      </c>
      <c r="E10" t="s">
        <v>506</v>
      </c>
      <c r="F10" t="s">
        <v>47</v>
      </c>
      <c r="G10" t="s">
        <v>91</v>
      </c>
      <c r="H10">
        <v>5</v>
      </c>
      <c r="I10" t="s">
        <v>32</v>
      </c>
      <c r="J10">
        <v>1</v>
      </c>
      <c r="K10">
        <v>10.968540000000001</v>
      </c>
      <c r="L10">
        <v>-74.781319999999994</v>
      </c>
    </row>
    <row r="11" spans="1:12" x14ac:dyDescent="0.25">
      <c r="A11" t="s">
        <v>133</v>
      </c>
      <c r="B11" t="s">
        <v>24</v>
      </c>
      <c r="C11">
        <v>9100</v>
      </c>
      <c r="D11">
        <v>3800</v>
      </c>
      <c r="E11" t="s">
        <v>422</v>
      </c>
      <c r="F11" t="s">
        <v>76</v>
      </c>
      <c r="G11" t="s">
        <v>16</v>
      </c>
      <c r="H11">
        <v>5</v>
      </c>
      <c r="I11" t="s">
        <v>17</v>
      </c>
      <c r="J11">
        <v>1</v>
      </c>
      <c r="K11">
        <v>4.6097099999999998</v>
      </c>
      <c r="L11">
        <v>-74.08175</v>
      </c>
    </row>
    <row r="12" spans="1:12" x14ac:dyDescent="0.25">
      <c r="A12" t="s">
        <v>155</v>
      </c>
      <c r="B12" t="s">
        <v>62</v>
      </c>
      <c r="C12">
        <v>86800</v>
      </c>
      <c r="D12">
        <v>9300</v>
      </c>
      <c r="E12" t="s">
        <v>1127</v>
      </c>
      <c r="F12" t="s">
        <v>47</v>
      </c>
      <c r="G12" t="s">
        <v>22</v>
      </c>
      <c r="H12">
        <v>5</v>
      </c>
      <c r="I12" t="s">
        <v>17</v>
      </c>
      <c r="J12">
        <v>5</v>
      </c>
      <c r="K12">
        <v>6.2518399999999996</v>
      </c>
      <c r="L12">
        <v>-75.563590000000005</v>
      </c>
    </row>
    <row r="13" spans="1:12" x14ac:dyDescent="0.25">
      <c r="A13" t="s">
        <v>122</v>
      </c>
      <c r="B13" t="s">
        <v>29</v>
      </c>
      <c r="C13">
        <v>878900</v>
      </c>
      <c r="D13">
        <v>47000</v>
      </c>
      <c r="E13" t="s">
        <v>140</v>
      </c>
      <c r="F13" t="s">
        <v>54</v>
      </c>
      <c r="G13" t="s">
        <v>91</v>
      </c>
      <c r="H13">
        <v>1</v>
      </c>
      <c r="I13" t="s">
        <v>17</v>
      </c>
      <c r="J13">
        <v>2</v>
      </c>
      <c r="K13">
        <v>10.968540000000001</v>
      </c>
      <c r="L13">
        <v>-74.781319999999994</v>
      </c>
    </row>
    <row r="14" spans="1:12" x14ac:dyDescent="0.25">
      <c r="A14" t="s">
        <v>23</v>
      </c>
      <c r="B14" t="s">
        <v>24</v>
      </c>
      <c r="C14">
        <v>153000</v>
      </c>
      <c r="D14">
        <v>8800</v>
      </c>
      <c r="E14" t="s">
        <v>293</v>
      </c>
      <c r="F14" t="s">
        <v>54</v>
      </c>
      <c r="G14" t="s">
        <v>126</v>
      </c>
      <c r="H14">
        <v>4</v>
      </c>
      <c r="I14" t="s">
        <v>17</v>
      </c>
      <c r="J14">
        <v>10</v>
      </c>
      <c r="K14">
        <v>7.89391</v>
      </c>
      <c r="L14">
        <v>-72.507819999999995</v>
      </c>
    </row>
    <row r="15" spans="1:12" x14ac:dyDescent="0.25">
      <c r="A15" t="s">
        <v>68</v>
      </c>
      <c r="B15" t="s">
        <v>24</v>
      </c>
      <c r="C15">
        <v>36300</v>
      </c>
      <c r="D15">
        <v>2300</v>
      </c>
      <c r="E15" t="s">
        <v>382</v>
      </c>
      <c r="F15" t="s">
        <v>160</v>
      </c>
      <c r="G15" t="s">
        <v>22</v>
      </c>
      <c r="H15">
        <v>5</v>
      </c>
      <c r="I15" t="s">
        <v>32</v>
      </c>
      <c r="J15">
        <v>1</v>
      </c>
      <c r="K15">
        <v>6.2518399999999996</v>
      </c>
      <c r="L15">
        <v>-75.563590000000005</v>
      </c>
    </row>
    <row r="16" spans="1:12" x14ac:dyDescent="0.25">
      <c r="A16" t="s">
        <v>61</v>
      </c>
      <c r="B16" t="s">
        <v>62</v>
      </c>
      <c r="C16">
        <v>513800</v>
      </c>
      <c r="D16">
        <v>32000</v>
      </c>
      <c r="E16" t="s">
        <v>912</v>
      </c>
      <c r="F16" t="s">
        <v>88</v>
      </c>
      <c r="G16" t="s">
        <v>31</v>
      </c>
      <c r="H16">
        <v>4</v>
      </c>
      <c r="I16" t="s">
        <v>17</v>
      </c>
      <c r="J16">
        <v>2</v>
      </c>
      <c r="K16">
        <v>3.4372199999999999</v>
      </c>
      <c r="L16">
        <v>-76.522499999999994</v>
      </c>
    </row>
    <row r="17" spans="1:12" x14ac:dyDescent="0.25">
      <c r="A17" t="s">
        <v>61</v>
      </c>
      <c r="B17" t="s">
        <v>62</v>
      </c>
      <c r="C17">
        <v>535300</v>
      </c>
      <c r="D17">
        <v>26700</v>
      </c>
      <c r="E17" t="s">
        <v>654</v>
      </c>
      <c r="F17" t="s">
        <v>52</v>
      </c>
      <c r="G17" t="s">
        <v>16</v>
      </c>
      <c r="H17">
        <v>4</v>
      </c>
      <c r="I17" t="s">
        <v>17</v>
      </c>
      <c r="J17">
        <v>1</v>
      </c>
      <c r="K17">
        <v>4.6097099999999998</v>
      </c>
      <c r="L17">
        <v>-74.08175</v>
      </c>
    </row>
    <row r="18" spans="1:12" x14ac:dyDescent="0.25">
      <c r="A18" t="s">
        <v>144</v>
      </c>
      <c r="B18" t="s">
        <v>65</v>
      </c>
      <c r="C18">
        <v>81900</v>
      </c>
      <c r="D18">
        <v>5000</v>
      </c>
      <c r="E18" t="s">
        <v>1128</v>
      </c>
      <c r="F18" t="s">
        <v>43</v>
      </c>
      <c r="G18" t="s">
        <v>22</v>
      </c>
      <c r="H18">
        <v>3</v>
      </c>
      <c r="I18" t="s">
        <v>17</v>
      </c>
      <c r="J18">
        <v>3</v>
      </c>
      <c r="K18">
        <v>6.2518399999999996</v>
      </c>
      <c r="L18">
        <v>-75.563590000000005</v>
      </c>
    </row>
    <row r="19" spans="1:12" x14ac:dyDescent="0.25">
      <c r="A19" t="s">
        <v>33</v>
      </c>
      <c r="B19" t="s">
        <v>19</v>
      </c>
      <c r="C19">
        <v>506800</v>
      </c>
      <c r="D19">
        <v>33000</v>
      </c>
      <c r="E19" t="s">
        <v>697</v>
      </c>
      <c r="F19" t="s">
        <v>15</v>
      </c>
      <c r="G19" t="s">
        <v>16</v>
      </c>
      <c r="H19">
        <v>5</v>
      </c>
      <c r="I19" t="s">
        <v>17</v>
      </c>
      <c r="J19">
        <v>2</v>
      </c>
      <c r="K19">
        <v>4.6097099999999998</v>
      </c>
      <c r="L19">
        <v>-74.08175</v>
      </c>
    </row>
    <row r="20" spans="1:12" x14ac:dyDescent="0.25">
      <c r="A20" t="s">
        <v>80</v>
      </c>
      <c r="B20" t="s">
        <v>65</v>
      </c>
      <c r="C20">
        <v>31600</v>
      </c>
      <c r="D20">
        <v>0</v>
      </c>
      <c r="E20" t="s">
        <v>726</v>
      </c>
      <c r="F20" t="s">
        <v>76</v>
      </c>
      <c r="G20" t="s">
        <v>22</v>
      </c>
      <c r="H20">
        <v>5</v>
      </c>
      <c r="I20" t="s">
        <v>32</v>
      </c>
      <c r="J20">
        <v>1</v>
      </c>
      <c r="K20">
        <v>6.2518399999999996</v>
      </c>
      <c r="L20">
        <v>-75.563590000000005</v>
      </c>
    </row>
    <row r="21" spans="1:12" x14ac:dyDescent="0.25">
      <c r="A21" t="s">
        <v>89</v>
      </c>
      <c r="B21" t="s">
        <v>62</v>
      </c>
      <c r="C21">
        <v>10200</v>
      </c>
      <c r="D21">
        <v>900</v>
      </c>
      <c r="E21" t="s">
        <v>958</v>
      </c>
      <c r="F21" t="s">
        <v>76</v>
      </c>
      <c r="G21" t="s">
        <v>22</v>
      </c>
      <c r="H21">
        <v>4</v>
      </c>
      <c r="I21" t="s">
        <v>32</v>
      </c>
      <c r="J21">
        <v>1</v>
      </c>
      <c r="K21">
        <v>6.2518399999999996</v>
      </c>
      <c r="L21">
        <v>-75.563590000000005</v>
      </c>
    </row>
    <row r="22" spans="1:12" x14ac:dyDescent="0.25">
      <c r="A22" t="s">
        <v>135</v>
      </c>
      <c r="B22" t="s">
        <v>58</v>
      </c>
      <c r="C22">
        <v>43600</v>
      </c>
      <c r="D22">
        <v>0</v>
      </c>
      <c r="E22" t="s">
        <v>328</v>
      </c>
      <c r="F22" t="s">
        <v>35</v>
      </c>
      <c r="G22" t="s">
        <v>31</v>
      </c>
      <c r="H22">
        <v>1</v>
      </c>
      <c r="I22" t="s">
        <v>32</v>
      </c>
      <c r="J22">
        <v>1</v>
      </c>
      <c r="K22">
        <v>3.4372199999999999</v>
      </c>
      <c r="L22">
        <v>-76.522499999999994</v>
      </c>
    </row>
    <row r="23" spans="1:12" x14ac:dyDescent="0.25">
      <c r="A23" t="s">
        <v>39</v>
      </c>
      <c r="B23" t="s">
        <v>24</v>
      </c>
      <c r="C23">
        <v>59200</v>
      </c>
      <c r="D23">
        <v>1300</v>
      </c>
      <c r="E23" t="s">
        <v>392</v>
      </c>
      <c r="F23" t="s">
        <v>88</v>
      </c>
      <c r="G23" t="s">
        <v>201</v>
      </c>
      <c r="H23">
        <v>3</v>
      </c>
      <c r="I23" t="s">
        <v>32</v>
      </c>
      <c r="J23">
        <v>1</v>
      </c>
      <c r="K23">
        <v>11.54444</v>
      </c>
      <c r="L23">
        <v>-72.907219999999995</v>
      </c>
    </row>
    <row r="24" spans="1:12" x14ac:dyDescent="0.25">
      <c r="A24" t="s">
        <v>64</v>
      </c>
      <c r="B24" t="s">
        <v>65</v>
      </c>
      <c r="C24">
        <v>44900</v>
      </c>
      <c r="D24">
        <v>0</v>
      </c>
      <c r="E24" t="s">
        <v>525</v>
      </c>
      <c r="F24" t="s">
        <v>93</v>
      </c>
      <c r="G24" t="s">
        <v>16</v>
      </c>
      <c r="H24">
        <v>5</v>
      </c>
      <c r="I24" t="s">
        <v>32</v>
      </c>
      <c r="J24">
        <v>1</v>
      </c>
      <c r="K24">
        <v>4.6097099999999998</v>
      </c>
      <c r="L24">
        <v>-74.08175</v>
      </c>
    </row>
    <row r="25" spans="1:12" x14ac:dyDescent="0.25">
      <c r="A25" t="s">
        <v>41</v>
      </c>
      <c r="B25" t="s">
        <v>29</v>
      </c>
      <c r="C25">
        <v>1569800</v>
      </c>
      <c r="D25">
        <v>83800</v>
      </c>
      <c r="E25" t="s">
        <v>270</v>
      </c>
      <c r="F25" t="s">
        <v>15</v>
      </c>
      <c r="G25" t="s">
        <v>16</v>
      </c>
      <c r="H25">
        <v>5</v>
      </c>
      <c r="I25" t="s">
        <v>17</v>
      </c>
      <c r="J25">
        <v>2</v>
      </c>
      <c r="K25">
        <v>4.6097099999999998</v>
      </c>
      <c r="L25">
        <v>-74.08175</v>
      </c>
    </row>
    <row r="26" spans="1:12" x14ac:dyDescent="0.25">
      <c r="A26" t="s">
        <v>36</v>
      </c>
      <c r="B26" t="s">
        <v>24</v>
      </c>
      <c r="C26">
        <v>24500</v>
      </c>
      <c r="D26">
        <v>1800</v>
      </c>
      <c r="E26" t="s">
        <v>956</v>
      </c>
      <c r="F26" t="s">
        <v>96</v>
      </c>
      <c r="G26" t="s">
        <v>22</v>
      </c>
      <c r="H26">
        <v>5</v>
      </c>
      <c r="I26" t="s">
        <v>17</v>
      </c>
      <c r="J26">
        <v>1</v>
      </c>
      <c r="K26">
        <v>6.2518399999999996</v>
      </c>
      <c r="L26">
        <v>-75.563590000000005</v>
      </c>
    </row>
    <row r="27" spans="1:12" x14ac:dyDescent="0.25">
      <c r="A27" t="s">
        <v>89</v>
      </c>
      <c r="B27" t="s">
        <v>62</v>
      </c>
      <c r="C27">
        <v>14300</v>
      </c>
      <c r="D27">
        <v>1200</v>
      </c>
      <c r="E27" t="s">
        <v>307</v>
      </c>
      <c r="F27" t="s">
        <v>93</v>
      </c>
      <c r="G27" t="s">
        <v>22</v>
      </c>
      <c r="H27">
        <v>3</v>
      </c>
      <c r="I27" t="s">
        <v>17</v>
      </c>
      <c r="J27">
        <v>5</v>
      </c>
      <c r="K27">
        <v>6.2518399999999996</v>
      </c>
      <c r="L27">
        <v>-75.563590000000005</v>
      </c>
    </row>
    <row r="28" spans="1:12" x14ac:dyDescent="0.25">
      <c r="A28" t="s">
        <v>74</v>
      </c>
      <c r="B28" t="s">
        <v>62</v>
      </c>
      <c r="C28">
        <v>42800</v>
      </c>
      <c r="D28">
        <v>0</v>
      </c>
      <c r="E28" t="s">
        <v>1129</v>
      </c>
      <c r="F28" t="s">
        <v>21</v>
      </c>
      <c r="G28" t="s">
        <v>22</v>
      </c>
      <c r="H28">
        <v>5</v>
      </c>
      <c r="I28" t="s">
        <v>38</v>
      </c>
      <c r="J28">
        <v>1</v>
      </c>
      <c r="K28">
        <v>6.2518399999999996</v>
      </c>
      <c r="L28">
        <v>-75.563590000000005</v>
      </c>
    </row>
    <row r="29" spans="1:12" x14ac:dyDescent="0.25">
      <c r="A29" t="s">
        <v>82</v>
      </c>
      <c r="B29" t="s">
        <v>58</v>
      </c>
      <c r="C29">
        <v>52100</v>
      </c>
      <c r="D29">
        <v>3000</v>
      </c>
      <c r="E29" t="s">
        <v>868</v>
      </c>
      <c r="F29" t="s">
        <v>15</v>
      </c>
      <c r="G29" t="s">
        <v>91</v>
      </c>
      <c r="H29">
        <v>5</v>
      </c>
      <c r="I29" t="s">
        <v>17</v>
      </c>
      <c r="J29">
        <v>3</v>
      </c>
      <c r="K29">
        <v>10.968540000000001</v>
      </c>
      <c r="L29">
        <v>-74.781319999999994</v>
      </c>
    </row>
    <row r="30" spans="1:12" x14ac:dyDescent="0.25">
      <c r="A30" t="s">
        <v>94</v>
      </c>
      <c r="B30" t="s">
        <v>29</v>
      </c>
      <c r="C30">
        <v>542100</v>
      </c>
      <c r="D30">
        <v>27100</v>
      </c>
      <c r="E30" t="s">
        <v>673</v>
      </c>
      <c r="F30" t="s">
        <v>47</v>
      </c>
      <c r="G30" t="s">
        <v>16</v>
      </c>
      <c r="H30">
        <v>5</v>
      </c>
      <c r="I30" t="s">
        <v>17</v>
      </c>
      <c r="J30">
        <v>4</v>
      </c>
      <c r="K30">
        <v>4.6097099999999998</v>
      </c>
      <c r="L30">
        <v>-74.08175</v>
      </c>
    </row>
    <row r="31" spans="1:12" x14ac:dyDescent="0.25">
      <c r="A31" t="s">
        <v>84</v>
      </c>
      <c r="B31" t="s">
        <v>58</v>
      </c>
      <c r="C31">
        <v>123900</v>
      </c>
      <c r="D31">
        <v>7100</v>
      </c>
      <c r="E31" t="s">
        <v>1063</v>
      </c>
      <c r="F31" t="s">
        <v>21</v>
      </c>
      <c r="G31" t="s">
        <v>16</v>
      </c>
      <c r="H31">
        <v>5</v>
      </c>
      <c r="I31" t="s">
        <v>17</v>
      </c>
      <c r="J31">
        <v>1</v>
      </c>
      <c r="K31">
        <v>4.6097099999999998</v>
      </c>
      <c r="L31">
        <v>-74.08175</v>
      </c>
    </row>
    <row r="32" spans="1:12" x14ac:dyDescent="0.25">
      <c r="A32" t="s">
        <v>70</v>
      </c>
      <c r="B32" t="s">
        <v>13</v>
      </c>
      <c r="C32">
        <v>2659900</v>
      </c>
      <c r="D32">
        <v>141800</v>
      </c>
      <c r="E32" t="s">
        <v>611</v>
      </c>
      <c r="F32" t="s">
        <v>76</v>
      </c>
      <c r="G32" t="s">
        <v>31</v>
      </c>
      <c r="H32">
        <v>5</v>
      </c>
      <c r="I32" t="s">
        <v>17</v>
      </c>
      <c r="J32">
        <v>1</v>
      </c>
      <c r="K32">
        <v>3.4372199999999999</v>
      </c>
      <c r="L32">
        <v>-76.522499999999994</v>
      </c>
    </row>
    <row r="33" spans="1:12" x14ac:dyDescent="0.25">
      <c r="A33" t="s">
        <v>39</v>
      </c>
      <c r="B33" t="s">
        <v>24</v>
      </c>
      <c r="C33">
        <v>49400</v>
      </c>
      <c r="D33">
        <v>800</v>
      </c>
      <c r="E33" t="s">
        <v>1056</v>
      </c>
      <c r="F33" t="s">
        <v>21</v>
      </c>
      <c r="G33" t="s">
        <v>60</v>
      </c>
      <c r="H33">
        <v>1</v>
      </c>
      <c r="I33" t="s">
        <v>32</v>
      </c>
      <c r="J33">
        <v>1</v>
      </c>
      <c r="K33">
        <v>4.8133299999999997</v>
      </c>
      <c r="L33">
        <v>-75.696110000000004</v>
      </c>
    </row>
    <row r="34" spans="1:12" x14ac:dyDescent="0.25">
      <c r="A34" t="s">
        <v>171</v>
      </c>
      <c r="B34" t="s">
        <v>19</v>
      </c>
      <c r="C34">
        <v>193400</v>
      </c>
      <c r="D34">
        <v>15100</v>
      </c>
      <c r="E34" t="s">
        <v>1130</v>
      </c>
      <c r="F34" t="s">
        <v>76</v>
      </c>
      <c r="G34" t="s">
        <v>16</v>
      </c>
      <c r="H34">
        <v>5</v>
      </c>
      <c r="I34" t="s">
        <v>32</v>
      </c>
      <c r="J34">
        <v>1</v>
      </c>
      <c r="K34">
        <v>4.6097099999999998</v>
      </c>
      <c r="L34">
        <v>-74.08175</v>
      </c>
    </row>
    <row r="35" spans="1:12" x14ac:dyDescent="0.25">
      <c r="A35" t="s">
        <v>39</v>
      </c>
      <c r="B35" t="s">
        <v>24</v>
      </c>
      <c r="C35">
        <v>38000</v>
      </c>
      <c r="D35">
        <v>0</v>
      </c>
      <c r="E35" t="s">
        <v>123</v>
      </c>
      <c r="F35" t="s">
        <v>26</v>
      </c>
      <c r="G35" t="s">
        <v>16</v>
      </c>
      <c r="H35">
        <v>3</v>
      </c>
      <c r="I35" t="s">
        <v>17</v>
      </c>
      <c r="J35">
        <v>2</v>
      </c>
      <c r="K35">
        <v>4.6097099999999998</v>
      </c>
      <c r="L35">
        <v>-74.08175</v>
      </c>
    </row>
    <row r="36" spans="1:12" x14ac:dyDescent="0.25">
      <c r="A36" t="s">
        <v>118</v>
      </c>
      <c r="B36" t="s">
        <v>86</v>
      </c>
      <c r="C36">
        <v>963700</v>
      </c>
      <c r="D36">
        <v>49500</v>
      </c>
      <c r="E36" t="s">
        <v>1131</v>
      </c>
      <c r="F36" t="s">
        <v>47</v>
      </c>
      <c r="G36" t="s">
        <v>22</v>
      </c>
      <c r="H36">
        <v>4</v>
      </c>
      <c r="I36" t="s">
        <v>17</v>
      </c>
      <c r="J36">
        <v>2</v>
      </c>
      <c r="K36">
        <v>6.2518399999999996</v>
      </c>
      <c r="L36">
        <v>-75.563590000000005</v>
      </c>
    </row>
    <row r="37" spans="1:12" x14ac:dyDescent="0.25">
      <c r="A37" t="s">
        <v>164</v>
      </c>
      <c r="B37" t="s">
        <v>13</v>
      </c>
      <c r="C37">
        <v>143800</v>
      </c>
      <c r="D37">
        <v>5800</v>
      </c>
      <c r="E37" t="s">
        <v>734</v>
      </c>
      <c r="F37" t="s">
        <v>43</v>
      </c>
      <c r="G37" t="s">
        <v>22</v>
      </c>
      <c r="H37">
        <v>1</v>
      </c>
      <c r="I37" t="s">
        <v>17</v>
      </c>
      <c r="J37">
        <v>2</v>
      </c>
      <c r="K37">
        <v>6.2518399999999996</v>
      </c>
      <c r="L37">
        <v>-75.563590000000005</v>
      </c>
    </row>
    <row r="38" spans="1:12" x14ac:dyDescent="0.25">
      <c r="A38" t="s">
        <v>144</v>
      </c>
      <c r="B38" t="s">
        <v>65</v>
      </c>
      <c r="C38">
        <v>73100</v>
      </c>
      <c r="D38">
        <v>2100</v>
      </c>
      <c r="E38" t="s">
        <v>1132</v>
      </c>
      <c r="F38" t="s">
        <v>93</v>
      </c>
      <c r="G38" t="s">
        <v>31</v>
      </c>
      <c r="H38">
        <v>1</v>
      </c>
      <c r="I38" t="s">
        <v>32</v>
      </c>
      <c r="J38">
        <v>1</v>
      </c>
      <c r="K38">
        <v>3.4372199999999999</v>
      </c>
      <c r="L38">
        <v>-76.522499999999994</v>
      </c>
    </row>
    <row r="39" spans="1:12" x14ac:dyDescent="0.25">
      <c r="A39" t="s">
        <v>113</v>
      </c>
      <c r="B39" t="s">
        <v>24</v>
      </c>
      <c r="C39">
        <v>17000</v>
      </c>
      <c r="D39">
        <v>1600</v>
      </c>
      <c r="E39" t="s">
        <v>1000</v>
      </c>
      <c r="F39" t="s">
        <v>47</v>
      </c>
      <c r="G39" t="s">
        <v>91</v>
      </c>
      <c r="H39">
        <v>1</v>
      </c>
      <c r="I39" t="s">
        <v>17</v>
      </c>
      <c r="J39">
        <v>1</v>
      </c>
      <c r="K39">
        <v>10.968540000000001</v>
      </c>
      <c r="L39">
        <v>-74.781319999999994</v>
      </c>
    </row>
    <row r="40" spans="1:12" x14ac:dyDescent="0.25">
      <c r="A40" t="s">
        <v>61</v>
      </c>
      <c r="B40" t="s">
        <v>62</v>
      </c>
      <c r="C40">
        <v>602600</v>
      </c>
      <c r="D40">
        <v>32300</v>
      </c>
      <c r="E40" t="s">
        <v>982</v>
      </c>
      <c r="F40" t="s">
        <v>26</v>
      </c>
      <c r="G40" t="s">
        <v>16</v>
      </c>
      <c r="H40">
        <v>5</v>
      </c>
      <c r="I40" t="s">
        <v>17</v>
      </c>
      <c r="J40">
        <v>2</v>
      </c>
      <c r="K40">
        <v>4.6097099999999998</v>
      </c>
      <c r="L40">
        <v>-74.08175</v>
      </c>
    </row>
    <row r="41" spans="1:12" x14ac:dyDescent="0.25">
      <c r="A41" t="s">
        <v>266</v>
      </c>
      <c r="B41" t="s">
        <v>13</v>
      </c>
      <c r="C41">
        <v>1653800</v>
      </c>
      <c r="D41">
        <v>86200</v>
      </c>
      <c r="E41" t="s">
        <v>1111</v>
      </c>
      <c r="F41" t="s">
        <v>52</v>
      </c>
      <c r="G41" t="s">
        <v>31</v>
      </c>
      <c r="H41">
        <v>5</v>
      </c>
      <c r="I41" t="s">
        <v>17</v>
      </c>
      <c r="J41">
        <v>6</v>
      </c>
      <c r="K41">
        <v>3.4372199999999999</v>
      </c>
      <c r="L41">
        <v>-76.522499999999994</v>
      </c>
    </row>
    <row r="42" spans="1:12" x14ac:dyDescent="0.25">
      <c r="A42" t="s">
        <v>94</v>
      </c>
      <c r="B42" t="s">
        <v>29</v>
      </c>
      <c r="C42">
        <v>967400</v>
      </c>
      <c r="D42">
        <v>49700</v>
      </c>
      <c r="E42" t="s">
        <v>933</v>
      </c>
      <c r="F42" t="s">
        <v>93</v>
      </c>
      <c r="G42" t="s">
        <v>16</v>
      </c>
      <c r="H42">
        <v>5</v>
      </c>
      <c r="I42" t="s">
        <v>17</v>
      </c>
      <c r="J42">
        <v>4</v>
      </c>
      <c r="K42">
        <v>4.6097099999999998</v>
      </c>
      <c r="L42">
        <v>-74.08175</v>
      </c>
    </row>
    <row r="43" spans="1:12" x14ac:dyDescent="0.25">
      <c r="A43" t="s">
        <v>111</v>
      </c>
      <c r="B43" t="s">
        <v>19</v>
      </c>
      <c r="C43">
        <v>453000</v>
      </c>
      <c r="D43">
        <v>24800</v>
      </c>
      <c r="E43" t="s">
        <v>582</v>
      </c>
      <c r="F43" t="s">
        <v>130</v>
      </c>
      <c r="G43" t="s">
        <v>16</v>
      </c>
      <c r="H43">
        <v>1</v>
      </c>
      <c r="I43" t="s">
        <v>17</v>
      </c>
      <c r="J43">
        <v>1</v>
      </c>
      <c r="K43">
        <v>4.6097099999999998</v>
      </c>
      <c r="L43">
        <v>-74.08175</v>
      </c>
    </row>
    <row r="44" spans="1:12" x14ac:dyDescent="0.25">
      <c r="A44" t="s">
        <v>111</v>
      </c>
      <c r="B44" t="s">
        <v>19</v>
      </c>
      <c r="C44">
        <v>457100</v>
      </c>
      <c r="D44">
        <v>24700</v>
      </c>
      <c r="E44" t="s">
        <v>253</v>
      </c>
      <c r="F44" t="s">
        <v>47</v>
      </c>
      <c r="G44" t="s">
        <v>60</v>
      </c>
      <c r="H44">
        <v>4</v>
      </c>
      <c r="I44" t="s">
        <v>32</v>
      </c>
      <c r="J44">
        <v>1</v>
      </c>
      <c r="K44">
        <v>4.8133299999999997</v>
      </c>
      <c r="L44">
        <v>-75.696110000000004</v>
      </c>
    </row>
    <row r="45" spans="1:12" x14ac:dyDescent="0.25">
      <c r="A45" t="s">
        <v>266</v>
      </c>
      <c r="B45" t="s">
        <v>13</v>
      </c>
      <c r="C45">
        <v>1185000</v>
      </c>
      <c r="D45">
        <v>63800</v>
      </c>
      <c r="E45" t="s">
        <v>1050</v>
      </c>
      <c r="F45" t="s">
        <v>21</v>
      </c>
      <c r="G45" t="s">
        <v>31</v>
      </c>
      <c r="H45">
        <v>4</v>
      </c>
      <c r="I45" t="s">
        <v>17</v>
      </c>
      <c r="J45">
        <v>4</v>
      </c>
      <c r="K45">
        <v>3.4372199999999999</v>
      </c>
      <c r="L45">
        <v>-76.522499999999994</v>
      </c>
    </row>
    <row r="46" spans="1:12" x14ac:dyDescent="0.25">
      <c r="A46" t="s">
        <v>33</v>
      </c>
      <c r="B46" t="s">
        <v>19</v>
      </c>
      <c r="C46">
        <v>524800</v>
      </c>
      <c r="D46">
        <v>26100</v>
      </c>
      <c r="E46" t="s">
        <v>263</v>
      </c>
      <c r="F46" t="s">
        <v>54</v>
      </c>
      <c r="G46" t="s">
        <v>16</v>
      </c>
      <c r="H46">
        <v>1</v>
      </c>
      <c r="I46" t="s">
        <v>17</v>
      </c>
      <c r="J46">
        <v>1</v>
      </c>
      <c r="K46">
        <v>4.6097099999999998</v>
      </c>
      <c r="L46">
        <v>-74.08175</v>
      </c>
    </row>
    <row r="47" spans="1:12" x14ac:dyDescent="0.25">
      <c r="A47" t="s">
        <v>50</v>
      </c>
      <c r="B47" t="s">
        <v>29</v>
      </c>
      <c r="C47">
        <v>1817600</v>
      </c>
      <c r="D47">
        <v>97400</v>
      </c>
      <c r="E47" t="s">
        <v>1099</v>
      </c>
      <c r="F47" t="s">
        <v>160</v>
      </c>
      <c r="G47" t="s">
        <v>16</v>
      </c>
      <c r="H47">
        <v>3</v>
      </c>
      <c r="I47" t="s">
        <v>17</v>
      </c>
      <c r="J47">
        <v>4</v>
      </c>
      <c r="K47">
        <v>4.6097099999999998</v>
      </c>
      <c r="L47">
        <v>-74.08175</v>
      </c>
    </row>
    <row r="48" spans="1:12" x14ac:dyDescent="0.25">
      <c r="A48" t="s">
        <v>297</v>
      </c>
      <c r="B48" t="s">
        <v>86</v>
      </c>
      <c r="C48">
        <v>32100</v>
      </c>
      <c r="D48">
        <v>0</v>
      </c>
      <c r="E48" t="s">
        <v>507</v>
      </c>
      <c r="F48" t="s">
        <v>47</v>
      </c>
      <c r="G48" t="s">
        <v>126</v>
      </c>
      <c r="H48">
        <v>5</v>
      </c>
      <c r="I48" t="s">
        <v>17</v>
      </c>
      <c r="J48">
        <v>1</v>
      </c>
      <c r="K48">
        <v>7.89391</v>
      </c>
      <c r="L48">
        <v>-72.507819999999995</v>
      </c>
    </row>
    <row r="49" spans="1:12" x14ac:dyDescent="0.25">
      <c r="A49" t="s">
        <v>84</v>
      </c>
      <c r="B49" t="s">
        <v>58</v>
      </c>
      <c r="C49">
        <v>119300</v>
      </c>
      <c r="D49">
        <v>6700</v>
      </c>
      <c r="E49" t="s">
        <v>933</v>
      </c>
      <c r="F49" t="s">
        <v>21</v>
      </c>
      <c r="G49" t="s">
        <v>16</v>
      </c>
      <c r="H49">
        <v>5</v>
      </c>
      <c r="I49" t="s">
        <v>17</v>
      </c>
      <c r="J49">
        <v>1</v>
      </c>
      <c r="K49">
        <v>4.6097099999999998</v>
      </c>
      <c r="L49">
        <v>-74.08175</v>
      </c>
    </row>
    <row r="50" spans="1:12" x14ac:dyDescent="0.25">
      <c r="A50" t="s">
        <v>214</v>
      </c>
      <c r="B50" t="s">
        <v>19</v>
      </c>
      <c r="C50">
        <v>166800</v>
      </c>
      <c r="D50">
        <v>7100</v>
      </c>
      <c r="E50" t="s">
        <v>530</v>
      </c>
      <c r="F50" t="s">
        <v>15</v>
      </c>
      <c r="G50" t="s">
        <v>16</v>
      </c>
      <c r="H50">
        <v>1</v>
      </c>
      <c r="I50" t="s">
        <v>32</v>
      </c>
      <c r="J50">
        <v>1</v>
      </c>
      <c r="K50">
        <v>4.6097099999999998</v>
      </c>
      <c r="L50">
        <v>-74.08175</v>
      </c>
    </row>
    <row r="51" spans="1:12" x14ac:dyDescent="0.25">
      <c r="A51" t="s">
        <v>45</v>
      </c>
      <c r="B51" t="s">
        <v>29</v>
      </c>
      <c r="C51">
        <v>1565200</v>
      </c>
      <c r="D51">
        <v>84000</v>
      </c>
      <c r="E51" t="s">
        <v>1133</v>
      </c>
      <c r="F51" t="s">
        <v>43</v>
      </c>
      <c r="G51" t="s">
        <v>16</v>
      </c>
      <c r="H51">
        <v>5</v>
      </c>
      <c r="I51" t="s">
        <v>17</v>
      </c>
      <c r="J51">
        <v>4</v>
      </c>
      <c r="K51">
        <v>4.6097099999999998</v>
      </c>
      <c r="L51">
        <v>-74.08175</v>
      </c>
    </row>
    <row r="52" spans="1:12" x14ac:dyDescent="0.25">
      <c r="A52" t="s">
        <v>297</v>
      </c>
      <c r="B52" t="s">
        <v>86</v>
      </c>
      <c r="C52">
        <v>58600</v>
      </c>
      <c r="D52">
        <v>1300</v>
      </c>
      <c r="E52" t="s">
        <v>190</v>
      </c>
      <c r="F52" t="s">
        <v>93</v>
      </c>
      <c r="G52" t="s">
        <v>60</v>
      </c>
      <c r="H52">
        <v>5</v>
      </c>
      <c r="I52" t="s">
        <v>17</v>
      </c>
      <c r="J52">
        <v>1</v>
      </c>
      <c r="K52">
        <v>4.8133299999999997</v>
      </c>
      <c r="L52">
        <v>-75.696110000000004</v>
      </c>
    </row>
    <row r="53" spans="1:12" x14ac:dyDescent="0.25">
      <c r="A53" t="s">
        <v>41</v>
      </c>
      <c r="B53" t="s">
        <v>29</v>
      </c>
      <c r="C53">
        <v>1127500</v>
      </c>
      <c r="D53">
        <v>63400</v>
      </c>
      <c r="E53" t="s">
        <v>411</v>
      </c>
      <c r="F53" t="s">
        <v>93</v>
      </c>
      <c r="G53" t="s">
        <v>31</v>
      </c>
      <c r="H53">
        <v>4</v>
      </c>
      <c r="I53" t="s">
        <v>146</v>
      </c>
      <c r="J53">
        <v>1</v>
      </c>
      <c r="K53">
        <v>3.4372199999999999</v>
      </c>
      <c r="L53">
        <v>-76.522499999999994</v>
      </c>
    </row>
    <row r="54" spans="1:12" x14ac:dyDescent="0.25">
      <c r="A54" t="s">
        <v>89</v>
      </c>
      <c r="B54" t="s">
        <v>62</v>
      </c>
      <c r="C54">
        <v>21000</v>
      </c>
      <c r="D54">
        <v>1500</v>
      </c>
      <c r="E54" t="s">
        <v>1079</v>
      </c>
      <c r="F54" t="s">
        <v>26</v>
      </c>
      <c r="G54" t="s">
        <v>16</v>
      </c>
      <c r="H54">
        <v>5</v>
      </c>
      <c r="I54" t="s">
        <v>32</v>
      </c>
      <c r="J54">
        <v>1</v>
      </c>
      <c r="K54">
        <v>4.6097099999999998</v>
      </c>
      <c r="L54">
        <v>-74.08175</v>
      </c>
    </row>
    <row r="55" spans="1:12" x14ac:dyDescent="0.25">
      <c r="A55" t="s">
        <v>118</v>
      </c>
      <c r="B55" t="s">
        <v>86</v>
      </c>
      <c r="C55">
        <v>869300</v>
      </c>
      <c r="D55">
        <v>46500</v>
      </c>
      <c r="E55" t="s">
        <v>804</v>
      </c>
      <c r="F55" t="s">
        <v>52</v>
      </c>
      <c r="G55" t="s">
        <v>22</v>
      </c>
      <c r="H55">
        <v>1</v>
      </c>
      <c r="I55" t="s">
        <v>17</v>
      </c>
      <c r="J55">
        <v>5</v>
      </c>
      <c r="K55">
        <v>6.2518399999999996</v>
      </c>
      <c r="L55">
        <v>-75.563590000000005</v>
      </c>
    </row>
    <row r="56" spans="1:12" x14ac:dyDescent="0.25">
      <c r="A56" t="s">
        <v>80</v>
      </c>
      <c r="B56" t="s">
        <v>65</v>
      </c>
      <c r="C56">
        <v>36400</v>
      </c>
      <c r="D56">
        <v>0</v>
      </c>
      <c r="E56" t="s">
        <v>701</v>
      </c>
      <c r="F56" t="s">
        <v>130</v>
      </c>
      <c r="G56" t="s">
        <v>16</v>
      </c>
      <c r="H56">
        <v>2</v>
      </c>
      <c r="I56" t="s">
        <v>17</v>
      </c>
      <c r="J56">
        <v>1</v>
      </c>
      <c r="K56">
        <v>4.6097099999999998</v>
      </c>
      <c r="L56">
        <v>-74.08175</v>
      </c>
    </row>
    <row r="57" spans="1:12" x14ac:dyDescent="0.25">
      <c r="A57" t="s">
        <v>184</v>
      </c>
      <c r="B57" t="s">
        <v>86</v>
      </c>
      <c r="C57">
        <v>272300</v>
      </c>
      <c r="D57">
        <v>15200</v>
      </c>
      <c r="E57" t="s">
        <v>293</v>
      </c>
      <c r="F57" t="s">
        <v>15</v>
      </c>
      <c r="G57" t="s">
        <v>91</v>
      </c>
      <c r="H57">
        <v>1</v>
      </c>
      <c r="I57" t="s">
        <v>17</v>
      </c>
      <c r="J57">
        <v>4</v>
      </c>
      <c r="K57">
        <v>10.968540000000001</v>
      </c>
      <c r="L57">
        <v>-74.781319999999994</v>
      </c>
    </row>
    <row r="58" spans="1:12" x14ac:dyDescent="0.25">
      <c r="A58" t="s">
        <v>85</v>
      </c>
      <c r="B58" t="s">
        <v>86</v>
      </c>
      <c r="C58">
        <v>990700</v>
      </c>
      <c r="D58">
        <v>50900</v>
      </c>
      <c r="E58" t="s">
        <v>1134</v>
      </c>
      <c r="F58" t="s">
        <v>35</v>
      </c>
      <c r="G58" t="s">
        <v>22</v>
      </c>
      <c r="H58">
        <v>4</v>
      </c>
      <c r="I58" t="s">
        <v>38</v>
      </c>
      <c r="J58">
        <v>1</v>
      </c>
      <c r="K58">
        <v>6.2518399999999996</v>
      </c>
      <c r="L58">
        <v>-75.563590000000005</v>
      </c>
    </row>
    <row r="59" spans="1:12" x14ac:dyDescent="0.25">
      <c r="A59" t="s">
        <v>33</v>
      </c>
      <c r="B59" t="s">
        <v>19</v>
      </c>
      <c r="C59">
        <v>407500</v>
      </c>
      <c r="D59">
        <v>22700</v>
      </c>
      <c r="E59" t="s">
        <v>992</v>
      </c>
      <c r="F59" t="s">
        <v>96</v>
      </c>
      <c r="G59" t="s">
        <v>22</v>
      </c>
      <c r="H59">
        <v>4</v>
      </c>
      <c r="I59" t="s">
        <v>17</v>
      </c>
      <c r="J59">
        <v>1</v>
      </c>
      <c r="K59">
        <v>6.2518399999999996</v>
      </c>
      <c r="L59">
        <v>-75.563590000000005</v>
      </c>
    </row>
    <row r="60" spans="1:12" x14ac:dyDescent="0.25">
      <c r="A60" t="s">
        <v>135</v>
      </c>
      <c r="B60" t="s">
        <v>58</v>
      </c>
      <c r="C60">
        <v>25000</v>
      </c>
      <c r="D60">
        <v>0</v>
      </c>
      <c r="E60" t="s">
        <v>816</v>
      </c>
      <c r="F60" t="s">
        <v>130</v>
      </c>
      <c r="G60" t="s">
        <v>16</v>
      </c>
      <c r="H60">
        <v>5</v>
      </c>
      <c r="I60" t="s">
        <v>38</v>
      </c>
      <c r="J60">
        <v>1</v>
      </c>
      <c r="K60">
        <v>4.6097099999999998</v>
      </c>
      <c r="L60">
        <v>-74.08175</v>
      </c>
    </row>
    <row r="61" spans="1:12" x14ac:dyDescent="0.25">
      <c r="A61" t="s">
        <v>50</v>
      </c>
      <c r="B61" t="s">
        <v>29</v>
      </c>
      <c r="C61">
        <v>2464800</v>
      </c>
      <c r="D61">
        <v>129400</v>
      </c>
      <c r="E61" t="s">
        <v>267</v>
      </c>
      <c r="F61" t="s">
        <v>43</v>
      </c>
      <c r="G61" t="s">
        <v>16</v>
      </c>
      <c r="H61">
        <v>5</v>
      </c>
      <c r="I61" t="s">
        <v>17</v>
      </c>
      <c r="J61">
        <v>5</v>
      </c>
      <c r="K61">
        <v>4.6097099999999998</v>
      </c>
      <c r="L61">
        <v>-74.08175</v>
      </c>
    </row>
    <row r="62" spans="1:12" x14ac:dyDescent="0.25">
      <c r="A62" t="s">
        <v>74</v>
      </c>
      <c r="B62" t="s">
        <v>62</v>
      </c>
      <c r="C62">
        <v>28800</v>
      </c>
      <c r="D62">
        <v>2200</v>
      </c>
      <c r="E62" t="s">
        <v>712</v>
      </c>
      <c r="F62" t="s">
        <v>26</v>
      </c>
      <c r="G62" t="s">
        <v>126</v>
      </c>
      <c r="H62">
        <v>1</v>
      </c>
      <c r="I62" t="s">
        <v>17</v>
      </c>
      <c r="J62">
        <v>1</v>
      </c>
      <c r="K62">
        <v>7.89391</v>
      </c>
      <c r="L62">
        <v>-72.507819999999995</v>
      </c>
    </row>
    <row r="63" spans="1:12" x14ac:dyDescent="0.25">
      <c r="A63" t="s">
        <v>155</v>
      </c>
      <c r="B63" t="s">
        <v>62</v>
      </c>
      <c r="C63">
        <v>105600</v>
      </c>
      <c r="D63">
        <v>3800</v>
      </c>
      <c r="E63" t="s">
        <v>190</v>
      </c>
      <c r="F63" t="s">
        <v>47</v>
      </c>
      <c r="G63" t="s">
        <v>44</v>
      </c>
      <c r="H63">
        <v>4</v>
      </c>
      <c r="I63" t="s">
        <v>38</v>
      </c>
      <c r="J63">
        <v>1</v>
      </c>
      <c r="K63">
        <v>11.240790000000001</v>
      </c>
      <c r="L63">
        <v>-74.199039999999997</v>
      </c>
    </row>
    <row r="64" spans="1:12" x14ac:dyDescent="0.25">
      <c r="A64" t="s">
        <v>196</v>
      </c>
      <c r="B64" t="s">
        <v>13</v>
      </c>
      <c r="C64">
        <v>684900</v>
      </c>
      <c r="D64">
        <v>45200</v>
      </c>
      <c r="E64" t="s">
        <v>922</v>
      </c>
      <c r="F64" t="s">
        <v>15</v>
      </c>
      <c r="G64" t="s">
        <v>22</v>
      </c>
      <c r="H64">
        <v>4</v>
      </c>
      <c r="I64" t="s">
        <v>17</v>
      </c>
      <c r="J64">
        <v>3</v>
      </c>
      <c r="K64">
        <v>6.2518399999999996</v>
      </c>
      <c r="L64">
        <v>-75.563590000000005</v>
      </c>
    </row>
    <row r="65" spans="1:12" x14ac:dyDescent="0.25">
      <c r="A65" t="s">
        <v>64</v>
      </c>
      <c r="B65" t="s">
        <v>65</v>
      </c>
      <c r="C65">
        <v>61600</v>
      </c>
      <c r="D65">
        <v>1500</v>
      </c>
      <c r="E65" t="s">
        <v>313</v>
      </c>
      <c r="F65" t="s">
        <v>52</v>
      </c>
      <c r="G65" t="s">
        <v>16</v>
      </c>
      <c r="H65">
        <v>5</v>
      </c>
      <c r="I65" t="s">
        <v>17</v>
      </c>
      <c r="J65">
        <v>2</v>
      </c>
      <c r="K65">
        <v>4.6097099999999998</v>
      </c>
      <c r="L65">
        <v>-74.08175</v>
      </c>
    </row>
    <row r="66" spans="1:12" x14ac:dyDescent="0.25">
      <c r="A66" t="s">
        <v>33</v>
      </c>
      <c r="B66" t="s">
        <v>19</v>
      </c>
      <c r="C66">
        <v>238600</v>
      </c>
      <c r="D66">
        <v>12900</v>
      </c>
      <c r="E66" t="s">
        <v>1135</v>
      </c>
      <c r="F66" t="s">
        <v>26</v>
      </c>
      <c r="G66" t="s">
        <v>167</v>
      </c>
      <c r="H66">
        <v>5</v>
      </c>
      <c r="I66" t="s">
        <v>17</v>
      </c>
      <c r="J66">
        <v>1</v>
      </c>
      <c r="K66">
        <v>10.463139999999999</v>
      </c>
      <c r="L66">
        <v>-73.253219999999999</v>
      </c>
    </row>
    <row r="67" spans="1:12" x14ac:dyDescent="0.25">
      <c r="A67" t="s">
        <v>118</v>
      </c>
      <c r="B67" t="s">
        <v>86</v>
      </c>
      <c r="C67">
        <v>750600</v>
      </c>
      <c r="D67">
        <v>40200</v>
      </c>
      <c r="E67" t="s">
        <v>706</v>
      </c>
      <c r="F67" t="s">
        <v>93</v>
      </c>
      <c r="G67" t="s">
        <v>22</v>
      </c>
      <c r="H67">
        <v>5</v>
      </c>
      <c r="I67" t="s">
        <v>17</v>
      </c>
      <c r="J67">
        <v>5</v>
      </c>
      <c r="K67">
        <v>6.2518399999999996</v>
      </c>
      <c r="L67">
        <v>-75.563590000000005</v>
      </c>
    </row>
    <row r="68" spans="1:12" x14ac:dyDescent="0.25">
      <c r="A68" t="s">
        <v>164</v>
      </c>
      <c r="B68" t="s">
        <v>13</v>
      </c>
      <c r="C68">
        <v>68800</v>
      </c>
      <c r="D68">
        <v>3900</v>
      </c>
      <c r="E68" t="s">
        <v>1136</v>
      </c>
      <c r="F68" t="s">
        <v>43</v>
      </c>
      <c r="G68" t="s">
        <v>16</v>
      </c>
      <c r="H68">
        <v>4</v>
      </c>
      <c r="I68" t="s">
        <v>32</v>
      </c>
      <c r="J68">
        <v>1</v>
      </c>
      <c r="K68">
        <v>4.6097099999999998</v>
      </c>
      <c r="L68">
        <v>-74.08175</v>
      </c>
    </row>
    <row r="69" spans="1:12" x14ac:dyDescent="0.25">
      <c r="A69" t="s">
        <v>184</v>
      </c>
      <c r="B69" t="s">
        <v>86</v>
      </c>
      <c r="C69">
        <v>350800</v>
      </c>
      <c r="D69">
        <v>19100</v>
      </c>
      <c r="E69" t="s">
        <v>1137</v>
      </c>
      <c r="F69" t="s">
        <v>160</v>
      </c>
      <c r="G69" t="s">
        <v>22</v>
      </c>
      <c r="H69">
        <v>5</v>
      </c>
      <c r="I69" t="s">
        <v>17</v>
      </c>
      <c r="J69">
        <v>4</v>
      </c>
      <c r="K69">
        <v>6.2518399999999996</v>
      </c>
      <c r="L69">
        <v>-75.563590000000005</v>
      </c>
    </row>
    <row r="70" spans="1:12" x14ac:dyDescent="0.25">
      <c r="A70" t="s">
        <v>36</v>
      </c>
      <c r="B70" t="s">
        <v>24</v>
      </c>
      <c r="C70">
        <v>43900</v>
      </c>
      <c r="D70">
        <v>0</v>
      </c>
      <c r="E70" t="s">
        <v>986</v>
      </c>
      <c r="F70" t="s">
        <v>54</v>
      </c>
      <c r="G70" t="s">
        <v>22</v>
      </c>
      <c r="H70">
        <v>5</v>
      </c>
      <c r="I70" t="s">
        <v>17</v>
      </c>
      <c r="J70">
        <v>2</v>
      </c>
      <c r="K70">
        <v>6.2518399999999996</v>
      </c>
      <c r="L70">
        <v>-75.563590000000005</v>
      </c>
    </row>
    <row r="71" spans="1:12" x14ac:dyDescent="0.25">
      <c r="A71" t="s">
        <v>214</v>
      </c>
      <c r="B71" t="s">
        <v>19</v>
      </c>
      <c r="C71">
        <v>159600</v>
      </c>
      <c r="D71">
        <v>9200</v>
      </c>
      <c r="E71" t="s">
        <v>519</v>
      </c>
      <c r="F71" t="s">
        <v>93</v>
      </c>
      <c r="G71" t="s">
        <v>22</v>
      </c>
      <c r="H71">
        <v>2</v>
      </c>
      <c r="I71" t="s">
        <v>32</v>
      </c>
      <c r="J71">
        <v>1</v>
      </c>
      <c r="K71">
        <v>6.2518399999999996</v>
      </c>
      <c r="L71">
        <v>-75.563590000000005</v>
      </c>
    </row>
    <row r="72" spans="1:12" x14ac:dyDescent="0.25">
      <c r="A72" t="s">
        <v>36</v>
      </c>
      <c r="B72" t="s">
        <v>24</v>
      </c>
      <c r="C72">
        <v>30400</v>
      </c>
      <c r="D72">
        <v>2000</v>
      </c>
      <c r="E72" t="s">
        <v>1138</v>
      </c>
      <c r="F72" t="s">
        <v>93</v>
      </c>
      <c r="G72" t="s">
        <v>16</v>
      </c>
      <c r="H72">
        <v>5</v>
      </c>
      <c r="I72" t="s">
        <v>32</v>
      </c>
      <c r="J72">
        <v>1</v>
      </c>
      <c r="K72">
        <v>4.6097099999999998</v>
      </c>
      <c r="L72">
        <v>-74.08175</v>
      </c>
    </row>
    <row r="73" spans="1:12" x14ac:dyDescent="0.25">
      <c r="A73" t="s">
        <v>158</v>
      </c>
      <c r="B73" t="s">
        <v>62</v>
      </c>
      <c r="C73">
        <v>57400</v>
      </c>
      <c r="D73">
        <v>3300</v>
      </c>
      <c r="E73" t="s">
        <v>1017</v>
      </c>
      <c r="F73" t="s">
        <v>15</v>
      </c>
      <c r="G73" t="s">
        <v>22</v>
      </c>
      <c r="H73">
        <v>5</v>
      </c>
      <c r="I73" t="s">
        <v>17</v>
      </c>
      <c r="J73">
        <v>6</v>
      </c>
      <c r="K73">
        <v>6.2518399999999996</v>
      </c>
      <c r="L73">
        <v>-75.563590000000005</v>
      </c>
    </row>
    <row r="74" spans="1:12" x14ac:dyDescent="0.25">
      <c r="A74" t="s">
        <v>45</v>
      </c>
      <c r="B74" t="s">
        <v>29</v>
      </c>
      <c r="C74">
        <v>1393700</v>
      </c>
      <c r="D74">
        <v>72400</v>
      </c>
      <c r="E74" t="s">
        <v>119</v>
      </c>
      <c r="F74" t="s">
        <v>43</v>
      </c>
      <c r="G74" t="s">
        <v>31</v>
      </c>
      <c r="H74">
        <v>5</v>
      </c>
      <c r="I74" t="s">
        <v>32</v>
      </c>
      <c r="J74">
        <v>1</v>
      </c>
      <c r="K74">
        <v>3.4372199999999999</v>
      </c>
      <c r="L74">
        <v>-76.522499999999994</v>
      </c>
    </row>
    <row r="75" spans="1:12" x14ac:dyDescent="0.25">
      <c r="A75" t="s">
        <v>64</v>
      </c>
      <c r="B75" t="s">
        <v>65</v>
      </c>
      <c r="C75">
        <v>49900</v>
      </c>
      <c r="D75">
        <v>11400</v>
      </c>
      <c r="E75" t="s">
        <v>310</v>
      </c>
      <c r="F75" t="s">
        <v>96</v>
      </c>
      <c r="G75" t="s">
        <v>16</v>
      </c>
      <c r="H75">
        <v>4</v>
      </c>
      <c r="I75" t="s">
        <v>32</v>
      </c>
      <c r="J75">
        <v>1</v>
      </c>
      <c r="K75">
        <v>4.6097099999999998</v>
      </c>
      <c r="L75">
        <v>-74.08175</v>
      </c>
    </row>
    <row r="76" spans="1:12" x14ac:dyDescent="0.25">
      <c r="A76" t="s">
        <v>266</v>
      </c>
      <c r="B76" t="s">
        <v>13</v>
      </c>
      <c r="C76">
        <v>1418600</v>
      </c>
      <c r="D76">
        <v>73700</v>
      </c>
      <c r="E76" t="s">
        <v>1139</v>
      </c>
      <c r="F76" t="s">
        <v>15</v>
      </c>
      <c r="G76" t="s">
        <v>22</v>
      </c>
      <c r="H76">
        <v>5</v>
      </c>
      <c r="I76" t="s">
        <v>32</v>
      </c>
      <c r="J76">
        <v>1</v>
      </c>
      <c r="K76">
        <v>6.2518399999999996</v>
      </c>
      <c r="L76">
        <v>-75.563590000000005</v>
      </c>
    </row>
    <row r="77" spans="1:12" x14ac:dyDescent="0.25">
      <c r="A77" t="s">
        <v>85</v>
      </c>
      <c r="B77" t="s">
        <v>86</v>
      </c>
      <c r="C77">
        <v>532200</v>
      </c>
      <c r="D77">
        <v>28700</v>
      </c>
      <c r="E77" t="s">
        <v>159</v>
      </c>
      <c r="F77" t="s">
        <v>47</v>
      </c>
      <c r="G77" t="s">
        <v>22</v>
      </c>
      <c r="H77">
        <v>4</v>
      </c>
      <c r="I77" t="s">
        <v>17</v>
      </c>
      <c r="J77">
        <v>3</v>
      </c>
      <c r="K77">
        <v>6.2518399999999996</v>
      </c>
      <c r="L77">
        <v>-75.563590000000005</v>
      </c>
    </row>
    <row r="78" spans="1:12" x14ac:dyDescent="0.25">
      <c r="A78" t="s">
        <v>18</v>
      </c>
      <c r="B78" t="s">
        <v>19</v>
      </c>
      <c r="C78">
        <v>356300</v>
      </c>
      <c r="D78">
        <v>22300</v>
      </c>
      <c r="E78" t="s">
        <v>478</v>
      </c>
      <c r="F78" t="s">
        <v>15</v>
      </c>
      <c r="G78" t="s">
        <v>22</v>
      </c>
      <c r="H78">
        <v>5</v>
      </c>
      <c r="I78" t="s">
        <v>17</v>
      </c>
      <c r="J78">
        <v>5</v>
      </c>
      <c r="K78">
        <v>6.2518399999999996</v>
      </c>
      <c r="L78">
        <v>-75.563590000000005</v>
      </c>
    </row>
    <row r="79" spans="1:12" x14ac:dyDescent="0.25">
      <c r="A79" t="s">
        <v>50</v>
      </c>
      <c r="B79" t="s">
        <v>29</v>
      </c>
      <c r="C79">
        <v>1577500</v>
      </c>
      <c r="D79">
        <v>84400</v>
      </c>
      <c r="E79" t="s">
        <v>752</v>
      </c>
      <c r="F79" t="s">
        <v>160</v>
      </c>
      <c r="G79" t="s">
        <v>16</v>
      </c>
      <c r="H79">
        <v>5</v>
      </c>
      <c r="I79" t="s">
        <v>17</v>
      </c>
      <c r="J79">
        <v>2</v>
      </c>
      <c r="K79">
        <v>4.6097099999999998</v>
      </c>
      <c r="L79">
        <v>-74.08175</v>
      </c>
    </row>
    <row r="80" spans="1:12" x14ac:dyDescent="0.25">
      <c r="A80" t="s">
        <v>219</v>
      </c>
      <c r="B80" t="s">
        <v>19</v>
      </c>
      <c r="C80">
        <v>960100</v>
      </c>
      <c r="D80">
        <v>49300</v>
      </c>
      <c r="E80" t="s">
        <v>1140</v>
      </c>
      <c r="F80" t="s">
        <v>43</v>
      </c>
      <c r="G80" t="s">
        <v>60</v>
      </c>
      <c r="H80">
        <v>5</v>
      </c>
      <c r="I80" t="s">
        <v>17</v>
      </c>
      <c r="J80">
        <v>5</v>
      </c>
      <c r="K80">
        <v>4.8133299999999997</v>
      </c>
      <c r="L80">
        <v>-75.696110000000004</v>
      </c>
    </row>
    <row r="81" spans="1:12" x14ac:dyDescent="0.25">
      <c r="A81" t="s">
        <v>135</v>
      </c>
      <c r="B81" t="s">
        <v>58</v>
      </c>
      <c r="C81">
        <v>22700</v>
      </c>
      <c r="D81">
        <v>1700</v>
      </c>
      <c r="E81" t="s">
        <v>307</v>
      </c>
      <c r="F81" t="s">
        <v>93</v>
      </c>
      <c r="G81" t="s">
        <v>16</v>
      </c>
      <c r="H81">
        <v>5</v>
      </c>
      <c r="I81" t="s">
        <v>17</v>
      </c>
      <c r="J81">
        <v>2</v>
      </c>
      <c r="K81">
        <v>4.6097099999999998</v>
      </c>
      <c r="L81">
        <v>-74.08175</v>
      </c>
    </row>
    <row r="82" spans="1:12" x14ac:dyDescent="0.25">
      <c r="A82" t="s">
        <v>122</v>
      </c>
      <c r="B82" t="s">
        <v>29</v>
      </c>
      <c r="C82">
        <v>1274600</v>
      </c>
      <c r="D82">
        <v>70200</v>
      </c>
      <c r="E82" t="s">
        <v>433</v>
      </c>
      <c r="F82" t="s">
        <v>130</v>
      </c>
      <c r="G82" t="s">
        <v>126</v>
      </c>
      <c r="H82">
        <v>3</v>
      </c>
      <c r="I82" t="s">
        <v>17</v>
      </c>
      <c r="J82">
        <v>4</v>
      </c>
      <c r="K82">
        <v>7.89391</v>
      </c>
      <c r="L82">
        <v>-72.507819999999995</v>
      </c>
    </row>
    <row r="83" spans="1:12" x14ac:dyDescent="0.25">
      <c r="A83" t="s">
        <v>196</v>
      </c>
      <c r="B83" t="s">
        <v>13</v>
      </c>
      <c r="C83">
        <v>928200</v>
      </c>
      <c r="D83">
        <v>47600</v>
      </c>
      <c r="E83" t="s">
        <v>102</v>
      </c>
      <c r="F83" t="s">
        <v>130</v>
      </c>
      <c r="G83" t="s">
        <v>16</v>
      </c>
      <c r="H83">
        <v>5</v>
      </c>
      <c r="I83" t="s">
        <v>17</v>
      </c>
      <c r="J83">
        <v>2</v>
      </c>
      <c r="K83">
        <v>4.6097099999999998</v>
      </c>
      <c r="L83">
        <v>-74.08175</v>
      </c>
    </row>
    <row r="84" spans="1:12" x14ac:dyDescent="0.25">
      <c r="A84" t="s">
        <v>78</v>
      </c>
      <c r="B84" t="s">
        <v>19</v>
      </c>
      <c r="C84">
        <v>280100</v>
      </c>
      <c r="D84">
        <v>16200</v>
      </c>
      <c r="E84" t="s">
        <v>1141</v>
      </c>
      <c r="F84" t="s">
        <v>88</v>
      </c>
      <c r="G84" t="s">
        <v>22</v>
      </c>
      <c r="H84">
        <v>4</v>
      </c>
      <c r="I84" t="s">
        <v>17</v>
      </c>
      <c r="J84">
        <v>1</v>
      </c>
      <c r="K84">
        <v>6.2518399999999996</v>
      </c>
      <c r="L84">
        <v>-75.563590000000005</v>
      </c>
    </row>
    <row r="85" spans="1:12" x14ac:dyDescent="0.25">
      <c r="A85" t="s">
        <v>98</v>
      </c>
      <c r="B85" t="s">
        <v>19</v>
      </c>
      <c r="C85">
        <v>533500</v>
      </c>
      <c r="D85">
        <v>28600</v>
      </c>
      <c r="E85" t="s">
        <v>687</v>
      </c>
      <c r="F85" t="s">
        <v>130</v>
      </c>
      <c r="G85" t="s">
        <v>22</v>
      </c>
      <c r="H85">
        <v>4</v>
      </c>
      <c r="I85" t="s">
        <v>32</v>
      </c>
      <c r="J85">
        <v>1</v>
      </c>
      <c r="K85">
        <v>6.2518399999999996</v>
      </c>
      <c r="L85">
        <v>-75.563590000000005</v>
      </c>
    </row>
    <row r="86" spans="1:12" x14ac:dyDescent="0.25">
      <c r="A86" t="s">
        <v>82</v>
      </c>
      <c r="B86" t="s">
        <v>58</v>
      </c>
      <c r="C86">
        <v>45500</v>
      </c>
      <c r="D86">
        <v>0</v>
      </c>
      <c r="E86" t="s">
        <v>614</v>
      </c>
      <c r="F86" t="s">
        <v>15</v>
      </c>
      <c r="G86" t="s">
        <v>16</v>
      </c>
      <c r="H86">
        <v>1</v>
      </c>
      <c r="I86" t="s">
        <v>17</v>
      </c>
      <c r="J86">
        <v>1</v>
      </c>
      <c r="K86">
        <v>4.6097099999999998</v>
      </c>
      <c r="L86">
        <v>-74.08175</v>
      </c>
    </row>
    <row r="87" spans="1:12" x14ac:dyDescent="0.25">
      <c r="A87" t="s">
        <v>113</v>
      </c>
      <c r="B87" t="s">
        <v>24</v>
      </c>
      <c r="C87">
        <v>20400</v>
      </c>
      <c r="D87">
        <v>0</v>
      </c>
      <c r="E87" t="s">
        <v>332</v>
      </c>
      <c r="F87" t="s">
        <v>88</v>
      </c>
      <c r="G87" t="s">
        <v>16</v>
      </c>
      <c r="H87">
        <v>5</v>
      </c>
      <c r="I87" t="s">
        <v>32</v>
      </c>
      <c r="J87">
        <v>1</v>
      </c>
      <c r="K87">
        <v>4.6097099999999998</v>
      </c>
      <c r="L87">
        <v>-74.08175</v>
      </c>
    </row>
    <row r="88" spans="1:12" x14ac:dyDescent="0.25">
      <c r="A88" t="s">
        <v>113</v>
      </c>
      <c r="B88" t="s">
        <v>24</v>
      </c>
      <c r="C88">
        <v>14100</v>
      </c>
      <c r="D88">
        <v>1300</v>
      </c>
      <c r="E88" t="s">
        <v>606</v>
      </c>
      <c r="F88" t="s">
        <v>76</v>
      </c>
      <c r="G88" t="s">
        <v>16</v>
      </c>
      <c r="H88">
        <v>5</v>
      </c>
      <c r="I88" t="s">
        <v>32</v>
      </c>
      <c r="J88">
        <v>1</v>
      </c>
      <c r="K88">
        <v>4.6097099999999998</v>
      </c>
      <c r="L88">
        <v>-74.08175</v>
      </c>
    </row>
    <row r="89" spans="1:12" x14ac:dyDescent="0.25">
      <c r="A89" t="s">
        <v>67</v>
      </c>
      <c r="B89" t="s">
        <v>62</v>
      </c>
      <c r="C89">
        <v>50200</v>
      </c>
      <c r="D89">
        <v>3700</v>
      </c>
      <c r="E89" t="s">
        <v>1023</v>
      </c>
      <c r="F89" t="s">
        <v>96</v>
      </c>
      <c r="G89" t="s">
        <v>16</v>
      </c>
      <c r="H89">
        <v>5</v>
      </c>
      <c r="I89" t="s">
        <v>17</v>
      </c>
      <c r="J89">
        <v>1</v>
      </c>
      <c r="K89">
        <v>4.6097099999999998</v>
      </c>
      <c r="L89">
        <v>-74.08175</v>
      </c>
    </row>
    <row r="90" spans="1:12" x14ac:dyDescent="0.25">
      <c r="A90" t="s">
        <v>85</v>
      </c>
      <c r="B90" t="s">
        <v>86</v>
      </c>
      <c r="C90">
        <v>799200</v>
      </c>
      <c r="D90">
        <v>43000</v>
      </c>
      <c r="E90" t="s">
        <v>895</v>
      </c>
      <c r="F90" t="s">
        <v>43</v>
      </c>
      <c r="G90" t="s">
        <v>16</v>
      </c>
      <c r="H90">
        <v>4</v>
      </c>
      <c r="I90" t="s">
        <v>32</v>
      </c>
      <c r="J90">
        <v>1</v>
      </c>
      <c r="K90">
        <v>4.6097099999999998</v>
      </c>
      <c r="L90">
        <v>-74.08175</v>
      </c>
    </row>
    <row r="91" spans="1:12" x14ac:dyDescent="0.25">
      <c r="A91" t="s">
        <v>184</v>
      </c>
      <c r="B91" t="s">
        <v>86</v>
      </c>
      <c r="C91">
        <v>260900</v>
      </c>
      <c r="D91">
        <v>15100</v>
      </c>
      <c r="E91" t="s">
        <v>107</v>
      </c>
      <c r="F91" t="s">
        <v>54</v>
      </c>
      <c r="G91" t="s">
        <v>31</v>
      </c>
      <c r="H91">
        <v>5</v>
      </c>
      <c r="I91" t="s">
        <v>17</v>
      </c>
      <c r="J91">
        <v>5</v>
      </c>
      <c r="K91">
        <v>3.4372199999999999</v>
      </c>
      <c r="L91">
        <v>-76.522499999999994</v>
      </c>
    </row>
    <row r="92" spans="1:12" x14ac:dyDescent="0.25">
      <c r="A92" t="s">
        <v>84</v>
      </c>
      <c r="B92" t="s">
        <v>58</v>
      </c>
      <c r="C92">
        <v>203300</v>
      </c>
      <c r="D92">
        <v>11200</v>
      </c>
      <c r="E92" t="s">
        <v>1142</v>
      </c>
      <c r="F92" t="s">
        <v>54</v>
      </c>
      <c r="G92" t="s">
        <v>22</v>
      </c>
      <c r="H92">
        <v>5</v>
      </c>
      <c r="I92" t="s">
        <v>17</v>
      </c>
      <c r="J92">
        <v>3</v>
      </c>
      <c r="K92">
        <v>6.2518399999999996</v>
      </c>
      <c r="L92">
        <v>-75.563590000000005</v>
      </c>
    </row>
    <row r="93" spans="1:12" x14ac:dyDescent="0.25">
      <c r="A93" t="s">
        <v>196</v>
      </c>
      <c r="B93" t="s">
        <v>13</v>
      </c>
      <c r="C93">
        <v>825400</v>
      </c>
      <c r="D93">
        <v>44500</v>
      </c>
      <c r="E93" t="s">
        <v>518</v>
      </c>
      <c r="F93" t="s">
        <v>21</v>
      </c>
      <c r="G93" t="s">
        <v>16</v>
      </c>
      <c r="H93">
        <v>5</v>
      </c>
      <c r="I93" t="s">
        <v>32</v>
      </c>
      <c r="J93">
        <v>1</v>
      </c>
      <c r="K93">
        <v>4.6097099999999998</v>
      </c>
      <c r="L93">
        <v>-74.08175</v>
      </c>
    </row>
    <row r="94" spans="1:12" x14ac:dyDescent="0.25">
      <c r="A94" t="s">
        <v>36</v>
      </c>
      <c r="B94" t="s">
        <v>24</v>
      </c>
      <c r="C94">
        <v>26300</v>
      </c>
      <c r="D94">
        <v>0</v>
      </c>
      <c r="E94" t="s">
        <v>1107</v>
      </c>
      <c r="F94" t="s">
        <v>93</v>
      </c>
      <c r="G94" t="s">
        <v>60</v>
      </c>
      <c r="H94">
        <v>1</v>
      </c>
      <c r="I94" t="s">
        <v>17</v>
      </c>
      <c r="J94">
        <v>10</v>
      </c>
      <c r="K94">
        <v>4.8133299999999997</v>
      </c>
      <c r="L94">
        <v>-75.696110000000004</v>
      </c>
    </row>
    <row r="95" spans="1:12" x14ac:dyDescent="0.25">
      <c r="A95" t="s">
        <v>84</v>
      </c>
      <c r="B95" t="s">
        <v>58</v>
      </c>
      <c r="C95">
        <v>216600</v>
      </c>
      <c r="D95">
        <v>11900</v>
      </c>
      <c r="E95" t="s">
        <v>1072</v>
      </c>
      <c r="F95" t="s">
        <v>93</v>
      </c>
      <c r="G95" t="s">
        <v>16</v>
      </c>
      <c r="H95">
        <v>5</v>
      </c>
      <c r="I95" t="s">
        <v>17</v>
      </c>
      <c r="J95">
        <v>4</v>
      </c>
      <c r="K95">
        <v>4.6097099999999998</v>
      </c>
      <c r="L95">
        <v>-74.08175</v>
      </c>
    </row>
    <row r="96" spans="1:12" x14ac:dyDescent="0.25">
      <c r="A96" t="s">
        <v>57</v>
      </c>
      <c r="B96" t="s">
        <v>58</v>
      </c>
      <c r="C96">
        <v>92700</v>
      </c>
      <c r="D96">
        <v>5300</v>
      </c>
      <c r="E96" t="s">
        <v>819</v>
      </c>
      <c r="F96" t="s">
        <v>21</v>
      </c>
      <c r="G96" t="s">
        <v>16</v>
      </c>
      <c r="H96">
        <v>4</v>
      </c>
      <c r="I96" t="s">
        <v>32</v>
      </c>
      <c r="J96">
        <v>1</v>
      </c>
      <c r="K96">
        <v>4.6097099999999998</v>
      </c>
      <c r="L96">
        <v>-74.08175</v>
      </c>
    </row>
    <row r="97" spans="1:12" x14ac:dyDescent="0.25">
      <c r="A97" t="s">
        <v>12</v>
      </c>
      <c r="B97" t="s">
        <v>13</v>
      </c>
      <c r="C97">
        <v>275000</v>
      </c>
      <c r="D97">
        <v>15200</v>
      </c>
      <c r="E97" t="s">
        <v>909</v>
      </c>
      <c r="F97" t="s">
        <v>93</v>
      </c>
      <c r="G97" t="s">
        <v>16</v>
      </c>
      <c r="H97">
        <v>1</v>
      </c>
      <c r="I97" t="s">
        <v>17</v>
      </c>
      <c r="J97">
        <v>8</v>
      </c>
      <c r="K97">
        <v>4.6097099999999998</v>
      </c>
      <c r="L97">
        <v>-74.08175</v>
      </c>
    </row>
    <row r="98" spans="1:12" x14ac:dyDescent="0.25">
      <c r="A98" t="s">
        <v>70</v>
      </c>
      <c r="B98" t="s">
        <v>13</v>
      </c>
      <c r="C98">
        <v>2677200</v>
      </c>
      <c r="D98">
        <v>148600</v>
      </c>
      <c r="E98" t="s">
        <v>1143</v>
      </c>
      <c r="F98" t="s">
        <v>35</v>
      </c>
      <c r="G98" t="s">
        <v>16</v>
      </c>
      <c r="H98">
        <v>3</v>
      </c>
      <c r="I98" t="s">
        <v>17</v>
      </c>
      <c r="J98">
        <v>1</v>
      </c>
      <c r="K98">
        <v>4.6097099999999998</v>
      </c>
      <c r="L98">
        <v>-74.08175</v>
      </c>
    </row>
    <row r="99" spans="1:12" x14ac:dyDescent="0.25">
      <c r="A99" t="s">
        <v>124</v>
      </c>
      <c r="B99" t="s">
        <v>19</v>
      </c>
      <c r="C99">
        <v>732900</v>
      </c>
      <c r="D99">
        <v>37200</v>
      </c>
      <c r="E99" t="s">
        <v>448</v>
      </c>
      <c r="F99" t="s">
        <v>93</v>
      </c>
      <c r="G99" t="s">
        <v>16</v>
      </c>
      <c r="H99">
        <v>5</v>
      </c>
      <c r="I99" t="s">
        <v>17</v>
      </c>
      <c r="J99">
        <v>4</v>
      </c>
      <c r="K99">
        <v>4.6097099999999998</v>
      </c>
      <c r="L99">
        <v>-74.08175</v>
      </c>
    </row>
    <row r="100" spans="1:12" x14ac:dyDescent="0.25">
      <c r="A100" t="s">
        <v>171</v>
      </c>
      <c r="B100" t="s">
        <v>19</v>
      </c>
      <c r="C100">
        <v>274000</v>
      </c>
      <c r="D100">
        <v>23300</v>
      </c>
      <c r="E100" t="s">
        <v>581</v>
      </c>
      <c r="F100" t="s">
        <v>43</v>
      </c>
      <c r="G100" t="s">
        <v>126</v>
      </c>
      <c r="H100">
        <v>5</v>
      </c>
      <c r="I100" t="s">
        <v>17</v>
      </c>
      <c r="J100">
        <v>1</v>
      </c>
      <c r="K100">
        <v>7.89391</v>
      </c>
      <c r="L100">
        <v>-72.507819999999995</v>
      </c>
    </row>
    <row r="101" spans="1:12" x14ac:dyDescent="0.25">
      <c r="A101" t="s">
        <v>36</v>
      </c>
      <c r="B101" t="s">
        <v>24</v>
      </c>
      <c r="C101">
        <v>39600</v>
      </c>
      <c r="D101">
        <v>0</v>
      </c>
      <c r="E101" t="s">
        <v>255</v>
      </c>
      <c r="F101" t="s">
        <v>47</v>
      </c>
      <c r="G101" t="s">
        <v>16</v>
      </c>
      <c r="H101">
        <v>5</v>
      </c>
      <c r="I101" t="s">
        <v>32</v>
      </c>
      <c r="J101">
        <v>1</v>
      </c>
      <c r="K101">
        <v>4.6097099999999998</v>
      </c>
      <c r="L101">
        <v>-74.08175</v>
      </c>
    </row>
    <row r="102" spans="1:12" x14ac:dyDescent="0.25">
      <c r="A102" t="s">
        <v>48</v>
      </c>
      <c r="B102" t="s">
        <v>24</v>
      </c>
      <c r="C102">
        <v>63400</v>
      </c>
      <c r="D102">
        <v>8200</v>
      </c>
      <c r="E102" t="s">
        <v>179</v>
      </c>
      <c r="F102" t="s">
        <v>76</v>
      </c>
      <c r="G102" t="s">
        <v>22</v>
      </c>
      <c r="H102">
        <v>5</v>
      </c>
      <c r="I102" t="s">
        <v>17</v>
      </c>
      <c r="J102">
        <v>10</v>
      </c>
      <c r="K102">
        <v>6.2518399999999996</v>
      </c>
      <c r="L102">
        <v>-75.563590000000005</v>
      </c>
    </row>
    <row r="103" spans="1:12" x14ac:dyDescent="0.25">
      <c r="A103" t="s">
        <v>89</v>
      </c>
      <c r="B103" t="s">
        <v>62</v>
      </c>
      <c r="C103">
        <v>18900</v>
      </c>
      <c r="D103">
        <v>1200</v>
      </c>
      <c r="E103" t="s">
        <v>237</v>
      </c>
      <c r="F103" t="s">
        <v>26</v>
      </c>
      <c r="G103" t="s">
        <v>161</v>
      </c>
      <c r="H103">
        <v>4</v>
      </c>
      <c r="I103" t="s">
        <v>32</v>
      </c>
      <c r="J103">
        <v>1</v>
      </c>
      <c r="K103">
        <v>7.1253900000000003</v>
      </c>
      <c r="L103">
        <v>-73.119799999999998</v>
      </c>
    </row>
    <row r="104" spans="1:12" x14ac:dyDescent="0.25">
      <c r="A104" t="s">
        <v>155</v>
      </c>
      <c r="B104" t="s">
        <v>62</v>
      </c>
      <c r="C104">
        <v>110400</v>
      </c>
      <c r="D104">
        <v>6500</v>
      </c>
      <c r="E104" t="s">
        <v>1018</v>
      </c>
      <c r="F104" t="s">
        <v>52</v>
      </c>
      <c r="G104" t="s">
        <v>16</v>
      </c>
      <c r="H104">
        <v>4</v>
      </c>
      <c r="I104" t="s">
        <v>17</v>
      </c>
      <c r="J104">
        <v>2</v>
      </c>
      <c r="K104">
        <v>4.6097099999999998</v>
      </c>
      <c r="L104">
        <v>-74.08175</v>
      </c>
    </row>
    <row r="105" spans="1:12" x14ac:dyDescent="0.25">
      <c r="A105" t="s">
        <v>171</v>
      </c>
      <c r="B105" t="s">
        <v>19</v>
      </c>
      <c r="C105">
        <v>261900</v>
      </c>
      <c r="D105">
        <v>14300</v>
      </c>
      <c r="E105" t="s">
        <v>1143</v>
      </c>
      <c r="F105" t="s">
        <v>26</v>
      </c>
      <c r="G105" t="s">
        <v>16</v>
      </c>
      <c r="H105">
        <v>4</v>
      </c>
      <c r="I105" t="s">
        <v>32</v>
      </c>
      <c r="J105">
        <v>1</v>
      </c>
      <c r="K105">
        <v>4.6097099999999998</v>
      </c>
      <c r="L105">
        <v>-74.08175</v>
      </c>
    </row>
    <row r="106" spans="1:12" x14ac:dyDescent="0.25">
      <c r="A106" t="s">
        <v>39</v>
      </c>
      <c r="B106" t="s">
        <v>24</v>
      </c>
      <c r="C106">
        <v>39000</v>
      </c>
      <c r="D106">
        <v>0</v>
      </c>
      <c r="E106" t="s">
        <v>1144</v>
      </c>
      <c r="F106" t="s">
        <v>76</v>
      </c>
      <c r="G106" t="s">
        <v>16</v>
      </c>
      <c r="H106">
        <v>4</v>
      </c>
      <c r="I106" t="s">
        <v>32</v>
      </c>
      <c r="J106">
        <v>1</v>
      </c>
      <c r="K106">
        <v>4.6097099999999998</v>
      </c>
      <c r="L106">
        <v>-74.08175</v>
      </c>
    </row>
    <row r="107" spans="1:12" x14ac:dyDescent="0.25">
      <c r="A107" t="s">
        <v>78</v>
      </c>
      <c r="B107" t="s">
        <v>19</v>
      </c>
      <c r="C107">
        <v>319400</v>
      </c>
      <c r="D107">
        <v>15200</v>
      </c>
      <c r="E107" t="s">
        <v>397</v>
      </c>
      <c r="F107" t="s">
        <v>52</v>
      </c>
      <c r="G107" t="s">
        <v>16</v>
      </c>
      <c r="H107">
        <v>5</v>
      </c>
      <c r="I107" t="s">
        <v>17</v>
      </c>
      <c r="J107">
        <v>10</v>
      </c>
      <c r="K107">
        <v>4.6097099999999998</v>
      </c>
      <c r="L107">
        <v>-74.08175</v>
      </c>
    </row>
    <row r="108" spans="1:12" x14ac:dyDescent="0.25">
      <c r="A108" t="s">
        <v>55</v>
      </c>
      <c r="B108" t="s">
        <v>13</v>
      </c>
      <c r="C108">
        <v>42100</v>
      </c>
      <c r="D108">
        <v>2500</v>
      </c>
      <c r="E108" t="s">
        <v>1035</v>
      </c>
      <c r="F108" t="s">
        <v>96</v>
      </c>
      <c r="G108" t="s">
        <v>141</v>
      </c>
      <c r="H108">
        <v>5</v>
      </c>
      <c r="I108" t="s">
        <v>17</v>
      </c>
      <c r="J108">
        <v>10</v>
      </c>
      <c r="K108">
        <v>5.0688899999999997</v>
      </c>
      <c r="L108">
        <v>-75.517380000000003</v>
      </c>
    </row>
    <row r="109" spans="1:12" x14ac:dyDescent="0.25">
      <c r="A109" t="s">
        <v>118</v>
      </c>
      <c r="B109" t="s">
        <v>86</v>
      </c>
      <c r="C109">
        <v>735800</v>
      </c>
      <c r="D109">
        <v>37400</v>
      </c>
      <c r="E109" t="s">
        <v>1145</v>
      </c>
      <c r="F109" t="s">
        <v>54</v>
      </c>
      <c r="G109" t="s">
        <v>201</v>
      </c>
      <c r="H109">
        <v>5</v>
      </c>
      <c r="I109" t="s">
        <v>17</v>
      </c>
      <c r="J109">
        <v>2</v>
      </c>
      <c r="K109">
        <v>11.54444</v>
      </c>
      <c r="L109">
        <v>-72.907219999999995</v>
      </c>
    </row>
    <row r="110" spans="1:12" x14ac:dyDescent="0.25">
      <c r="A110" t="s">
        <v>28</v>
      </c>
      <c r="B110" t="s">
        <v>29</v>
      </c>
      <c r="C110">
        <v>438300</v>
      </c>
      <c r="D110">
        <v>23600</v>
      </c>
      <c r="E110" t="s">
        <v>609</v>
      </c>
      <c r="F110" t="s">
        <v>21</v>
      </c>
      <c r="G110" t="s">
        <v>22</v>
      </c>
      <c r="H110">
        <v>5</v>
      </c>
      <c r="I110" t="s">
        <v>17</v>
      </c>
      <c r="J110">
        <v>1</v>
      </c>
      <c r="K110">
        <v>6.2518399999999996</v>
      </c>
      <c r="L110">
        <v>-75.563590000000005</v>
      </c>
    </row>
    <row r="111" spans="1:12" x14ac:dyDescent="0.25">
      <c r="A111" t="s">
        <v>39</v>
      </c>
      <c r="B111" t="s">
        <v>24</v>
      </c>
      <c r="C111">
        <v>53200</v>
      </c>
      <c r="D111">
        <v>3200</v>
      </c>
      <c r="E111" t="s">
        <v>804</v>
      </c>
      <c r="F111" t="s">
        <v>88</v>
      </c>
      <c r="G111" t="s">
        <v>60</v>
      </c>
      <c r="H111">
        <v>3</v>
      </c>
      <c r="I111" t="s">
        <v>17</v>
      </c>
      <c r="J111">
        <v>6</v>
      </c>
      <c r="K111">
        <v>4.8133299999999997</v>
      </c>
      <c r="L111">
        <v>-75.696110000000004</v>
      </c>
    </row>
    <row r="112" spans="1:12" x14ac:dyDescent="0.25">
      <c r="A112" t="s">
        <v>158</v>
      </c>
      <c r="B112" t="s">
        <v>62</v>
      </c>
      <c r="C112">
        <v>41900</v>
      </c>
      <c r="D112">
        <v>2400</v>
      </c>
      <c r="E112" t="s">
        <v>504</v>
      </c>
      <c r="F112" t="s">
        <v>96</v>
      </c>
      <c r="G112" t="s">
        <v>60</v>
      </c>
      <c r="H112">
        <v>1</v>
      </c>
      <c r="I112" t="s">
        <v>17</v>
      </c>
      <c r="J112">
        <v>5</v>
      </c>
      <c r="K112">
        <v>4.8133299999999997</v>
      </c>
      <c r="L112">
        <v>-75.696110000000004</v>
      </c>
    </row>
    <row r="113" spans="1:12" x14ac:dyDescent="0.25">
      <c r="A113" t="s">
        <v>36</v>
      </c>
      <c r="B113" t="s">
        <v>24</v>
      </c>
      <c r="C113">
        <v>39100</v>
      </c>
      <c r="D113">
        <v>4500</v>
      </c>
      <c r="E113" t="s">
        <v>956</v>
      </c>
      <c r="F113" t="s">
        <v>26</v>
      </c>
      <c r="G113" t="s">
        <v>161</v>
      </c>
      <c r="H113">
        <v>5</v>
      </c>
      <c r="I113" t="s">
        <v>17</v>
      </c>
      <c r="J113">
        <v>4</v>
      </c>
      <c r="K113">
        <v>7.1253900000000003</v>
      </c>
      <c r="L113">
        <v>-73.119799999999998</v>
      </c>
    </row>
    <row r="114" spans="1:12" x14ac:dyDescent="0.25">
      <c r="A114" t="s">
        <v>55</v>
      </c>
      <c r="B114" t="s">
        <v>13</v>
      </c>
      <c r="C114">
        <v>56200</v>
      </c>
      <c r="D114">
        <v>1200</v>
      </c>
      <c r="E114" t="s">
        <v>980</v>
      </c>
      <c r="F114" t="s">
        <v>76</v>
      </c>
      <c r="G114" t="s">
        <v>22</v>
      </c>
      <c r="H114">
        <v>5</v>
      </c>
      <c r="I114" t="s">
        <v>17</v>
      </c>
      <c r="J114">
        <v>5</v>
      </c>
      <c r="K114">
        <v>6.2518399999999996</v>
      </c>
      <c r="L114">
        <v>-75.563590000000005</v>
      </c>
    </row>
    <row r="115" spans="1:12" x14ac:dyDescent="0.25">
      <c r="A115" t="s">
        <v>89</v>
      </c>
      <c r="B115" t="s">
        <v>62</v>
      </c>
      <c r="C115">
        <v>25400</v>
      </c>
      <c r="D115">
        <v>0</v>
      </c>
      <c r="E115" t="s">
        <v>678</v>
      </c>
      <c r="F115" t="s">
        <v>93</v>
      </c>
      <c r="G115" t="s">
        <v>31</v>
      </c>
      <c r="H115">
        <v>5</v>
      </c>
      <c r="I115" t="s">
        <v>17</v>
      </c>
      <c r="J115">
        <v>5</v>
      </c>
      <c r="K115">
        <v>3.4372199999999999</v>
      </c>
      <c r="L115">
        <v>-76.522499999999994</v>
      </c>
    </row>
    <row r="116" spans="1:12" x14ac:dyDescent="0.25">
      <c r="A116" t="s">
        <v>41</v>
      </c>
      <c r="B116" t="s">
        <v>29</v>
      </c>
      <c r="C116">
        <v>1021000</v>
      </c>
      <c r="D116">
        <v>54800</v>
      </c>
      <c r="E116" t="s">
        <v>979</v>
      </c>
      <c r="F116" t="s">
        <v>43</v>
      </c>
      <c r="G116" t="s">
        <v>31</v>
      </c>
      <c r="H116">
        <v>5</v>
      </c>
      <c r="I116" t="s">
        <v>17</v>
      </c>
      <c r="J116">
        <v>1</v>
      </c>
      <c r="K116">
        <v>3.4372199999999999</v>
      </c>
      <c r="L116">
        <v>-76.522499999999994</v>
      </c>
    </row>
    <row r="117" spans="1:12" x14ac:dyDescent="0.25">
      <c r="A117" t="s">
        <v>219</v>
      </c>
      <c r="B117" t="s">
        <v>19</v>
      </c>
      <c r="C117">
        <v>851400</v>
      </c>
      <c r="D117">
        <v>46000</v>
      </c>
      <c r="E117" t="s">
        <v>878</v>
      </c>
      <c r="F117" t="s">
        <v>26</v>
      </c>
      <c r="G117" t="s">
        <v>16</v>
      </c>
      <c r="H117">
        <v>5</v>
      </c>
      <c r="I117" t="s">
        <v>17</v>
      </c>
      <c r="J117">
        <v>4</v>
      </c>
      <c r="K117">
        <v>4.6097099999999998</v>
      </c>
      <c r="L117">
        <v>-74.08175</v>
      </c>
    </row>
    <row r="118" spans="1:12" x14ac:dyDescent="0.25">
      <c r="A118" t="s">
        <v>133</v>
      </c>
      <c r="B118" t="s">
        <v>24</v>
      </c>
      <c r="C118">
        <v>13400</v>
      </c>
      <c r="D118">
        <v>900</v>
      </c>
      <c r="E118" t="s">
        <v>1146</v>
      </c>
      <c r="F118" t="s">
        <v>26</v>
      </c>
      <c r="G118" t="s">
        <v>31</v>
      </c>
      <c r="H118">
        <v>4</v>
      </c>
      <c r="I118" t="s">
        <v>17</v>
      </c>
      <c r="J118">
        <v>2</v>
      </c>
      <c r="K118">
        <v>3.4372199999999999</v>
      </c>
      <c r="L118">
        <v>-76.522499999999994</v>
      </c>
    </row>
    <row r="119" spans="1:12" x14ac:dyDescent="0.25">
      <c r="A119" t="s">
        <v>98</v>
      </c>
      <c r="B119" t="s">
        <v>19</v>
      </c>
      <c r="C119">
        <v>558800</v>
      </c>
      <c r="D119">
        <v>27900</v>
      </c>
      <c r="E119" t="s">
        <v>1089</v>
      </c>
      <c r="F119" t="s">
        <v>93</v>
      </c>
      <c r="G119" t="s">
        <v>22</v>
      </c>
      <c r="H119">
        <v>5</v>
      </c>
      <c r="I119" t="s">
        <v>17</v>
      </c>
      <c r="J119">
        <v>2</v>
      </c>
      <c r="K119">
        <v>6.2518399999999996</v>
      </c>
      <c r="L119">
        <v>-75.563590000000005</v>
      </c>
    </row>
    <row r="120" spans="1:12" x14ac:dyDescent="0.25">
      <c r="A120" t="s">
        <v>70</v>
      </c>
      <c r="B120" t="s">
        <v>13</v>
      </c>
      <c r="C120">
        <v>2946000</v>
      </c>
      <c r="D120">
        <v>162500</v>
      </c>
      <c r="E120" t="s">
        <v>1062</v>
      </c>
      <c r="F120" t="s">
        <v>47</v>
      </c>
      <c r="G120" t="s">
        <v>22</v>
      </c>
      <c r="H120">
        <v>4</v>
      </c>
      <c r="I120" t="s">
        <v>17</v>
      </c>
      <c r="J120">
        <v>5</v>
      </c>
      <c r="K120">
        <v>6.2518399999999996</v>
      </c>
      <c r="L120">
        <v>-75.563590000000005</v>
      </c>
    </row>
    <row r="121" spans="1:12" x14ac:dyDescent="0.25">
      <c r="A121" t="s">
        <v>144</v>
      </c>
      <c r="B121" t="s">
        <v>65</v>
      </c>
      <c r="C121">
        <v>54700</v>
      </c>
      <c r="D121">
        <v>1100</v>
      </c>
      <c r="E121" t="s">
        <v>740</v>
      </c>
      <c r="F121" t="s">
        <v>52</v>
      </c>
      <c r="G121" t="s">
        <v>60</v>
      </c>
      <c r="H121">
        <v>5</v>
      </c>
      <c r="I121" t="s">
        <v>17</v>
      </c>
      <c r="J121">
        <v>1</v>
      </c>
      <c r="K121">
        <v>4.8133299999999997</v>
      </c>
      <c r="L121">
        <v>-75.696110000000004</v>
      </c>
    </row>
    <row r="122" spans="1:12" x14ac:dyDescent="0.25">
      <c r="A122" t="s">
        <v>219</v>
      </c>
      <c r="B122" t="s">
        <v>19</v>
      </c>
      <c r="C122">
        <v>523000</v>
      </c>
      <c r="D122">
        <v>28100</v>
      </c>
      <c r="E122" t="s">
        <v>650</v>
      </c>
      <c r="F122" t="s">
        <v>26</v>
      </c>
      <c r="G122" t="s">
        <v>16</v>
      </c>
      <c r="H122">
        <v>5</v>
      </c>
      <c r="I122" t="s">
        <v>32</v>
      </c>
      <c r="J122">
        <v>1</v>
      </c>
      <c r="K122">
        <v>4.6097099999999998</v>
      </c>
      <c r="L122">
        <v>-74.08175</v>
      </c>
    </row>
    <row r="123" spans="1:12" x14ac:dyDescent="0.25">
      <c r="A123" t="s">
        <v>171</v>
      </c>
      <c r="B123" t="s">
        <v>19</v>
      </c>
      <c r="C123">
        <v>259300</v>
      </c>
      <c r="D123">
        <v>12000</v>
      </c>
      <c r="E123" t="s">
        <v>1147</v>
      </c>
      <c r="F123" t="s">
        <v>160</v>
      </c>
      <c r="G123" t="s">
        <v>22</v>
      </c>
      <c r="H123">
        <v>4</v>
      </c>
      <c r="I123" t="s">
        <v>32</v>
      </c>
      <c r="J123">
        <v>1</v>
      </c>
      <c r="K123">
        <v>6.2518399999999996</v>
      </c>
      <c r="L123">
        <v>-75.563590000000005</v>
      </c>
    </row>
    <row r="124" spans="1:12" x14ac:dyDescent="0.25">
      <c r="A124" t="s">
        <v>18</v>
      </c>
      <c r="B124" t="s">
        <v>19</v>
      </c>
      <c r="C124">
        <v>210300</v>
      </c>
      <c r="D124">
        <v>9400</v>
      </c>
      <c r="E124" t="s">
        <v>1134</v>
      </c>
      <c r="F124" t="s">
        <v>21</v>
      </c>
      <c r="G124" t="s">
        <v>16</v>
      </c>
      <c r="H124">
        <v>3</v>
      </c>
      <c r="I124" t="s">
        <v>17</v>
      </c>
      <c r="J124">
        <v>1</v>
      </c>
      <c r="K124">
        <v>4.6097099999999998</v>
      </c>
      <c r="L124">
        <v>-74.08175</v>
      </c>
    </row>
    <row r="125" spans="1:12" x14ac:dyDescent="0.25">
      <c r="A125" t="s">
        <v>118</v>
      </c>
      <c r="B125" t="s">
        <v>86</v>
      </c>
      <c r="C125">
        <v>899100</v>
      </c>
      <c r="D125">
        <v>46100</v>
      </c>
      <c r="E125" t="s">
        <v>1148</v>
      </c>
      <c r="F125" t="s">
        <v>76</v>
      </c>
      <c r="G125" t="s">
        <v>91</v>
      </c>
      <c r="H125">
        <v>4</v>
      </c>
      <c r="I125" t="s">
        <v>32</v>
      </c>
      <c r="J125">
        <v>1</v>
      </c>
      <c r="K125">
        <v>10.968540000000001</v>
      </c>
      <c r="L125">
        <v>-74.781319999999994</v>
      </c>
    </row>
    <row r="126" spans="1:12" x14ac:dyDescent="0.25">
      <c r="A126" t="s">
        <v>111</v>
      </c>
      <c r="B126" t="s">
        <v>19</v>
      </c>
      <c r="C126">
        <v>499300</v>
      </c>
      <c r="D126">
        <v>26800</v>
      </c>
      <c r="E126" t="s">
        <v>658</v>
      </c>
      <c r="F126" t="s">
        <v>21</v>
      </c>
      <c r="G126" t="s">
        <v>22</v>
      </c>
      <c r="H126">
        <v>5</v>
      </c>
      <c r="I126" t="s">
        <v>17</v>
      </c>
      <c r="J126">
        <v>4</v>
      </c>
      <c r="K126">
        <v>6.2518399999999996</v>
      </c>
      <c r="L126">
        <v>-75.563590000000005</v>
      </c>
    </row>
    <row r="127" spans="1:12" x14ac:dyDescent="0.25">
      <c r="A127" t="s">
        <v>297</v>
      </c>
      <c r="B127" t="s">
        <v>86</v>
      </c>
      <c r="C127">
        <v>75000</v>
      </c>
      <c r="D127">
        <v>4200</v>
      </c>
      <c r="E127" t="s">
        <v>789</v>
      </c>
      <c r="F127" t="s">
        <v>52</v>
      </c>
      <c r="G127" t="s">
        <v>126</v>
      </c>
      <c r="H127">
        <v>5</v>
      </c>
      <c r="I127" t="s">
        <v>17</v>
      </c>
      <c r="J127">
        <v>1</v>
      </c>
      <c r="K127">
        <v>7.89391</v>
      </c>
      <c r="L127">
        <v>-72.507819999999995</v>
      </c>
    </row>
    <row r="128" spans="1:12" x14ac:dyDescent="0.25">
      <c r="A128" t="s">
        <v>164</v>
      </c>
      <c r="B128" t="s">
        <v>13</v>
      </c>
      <c r="C128">
        <v>211900</v>
      </c>
      <c r="D128">
        <v>11800</v>
      </c>
      <c r="E128" t="s">
        <v>651</v>
      </c>
      <c r="F128" t="s">
        <v>160</v>
      </c>
      <c r="G128" t="s">
        <v>22</v>
      </c>
      <c r="H128">
        <v>5</v>
      </c>
      <c r="I128" t="s">
        <v>17</v>
      </c>
      <c r="J128">
        <v>8</v>
      </c>
      <c r="K128">
        <v>6.2518399999999996</v>
      </c>
      <c r="L128">
        <v>-75.563590000000005</v>
      </c>
    </row>
    <row r="129" spans="1:12" x14ac:dyDescent="0.25">
      <c r="A129" t="s">
        <v>39</v>
      </c>
      <c r="B129" t="s">
        <v>24</v>
      </c>
      <c r="C129">
        <v>55800</v>
      </c>
      <c r="D129">
        <v>3700</v>
      </c>
      <c r="E129" t="s">
        <v>405</v>
      </c>
      <c r="F129" t="s">
        <v>76</v>
      </c>
      <c r="G129" t="s">
        <v>16</v>
      </c>
      <c r="H129">
        <v>3</v>
      </c>
      <c r="I129" t="s">
        <v>17</v>
      </c>
      <c r="J129">
        <v>2</v>
      </c>
      <c r="K129">
        <v>4.6097099999999998</v>
      </c>
      <c r="L129">
        <v>-74.08175</v>
      </c>
    </row>
    <row r="130" spans="1:12" x14ac:dyDescent="0.25">
      <c r="A130" t="s">
        <v>74</v>
      </c>
      <c r="B130" t="s">
        <v>62</v>
      </c>
      <c r="C130">
        <v>51500</v>
      </c>
      <c r="D130">
        <v>7500</v>
      </c>
      <c r="E130" t="s">
        <v>123</v>
      </c>
      <c r="F130" t="s">
        <v>96</v>
      </c>
      <c r="G130" t="s">
        <v>16</v>
      </c>
      <c r="H130">
        <v>1</v>
      </c>
      <c r="I130" t="s">
        <v>17</v>
      </c>
      <c r="J130">
        <v>1</v>
      </c>
      <c r="K130">
        <v>4.6097099999999998</v>
      </c>
      <c r="L130">
        <v>-74.08175</v>
      </c>
    </row>
    <row r="131" spans="1:12" x14ac:dyDescent="0.25">
      <c r="A131" t="s">
        <v>67</v>
      </c>
      <c r="B131" t="s">
        <v>62</v>
      </c>
      <c r="C131">
        <v>47200</v>
      </c>
      <c r="D131">
        <v>2700</v>
      </c>
      <c r="E131" t="s">
        <v>1149</v>
      </c>
      <c r="F131" t="s">
        <v>160</v>
      </c>
      <c r="G131" t="s">
        <v>22</v>
      </c>
      <c r="H131">
        <v>1</v>
      </c>
      <c r="I131" t="s">
        <v>17</v>
      </c>
      <c r="J131">
        <v>1</v>
      </c>
      <c r="K131">
        <v>6.2518399999999996</v>
      </c>
      <c r="L131">
        <v>-75.563590000000005</v>
      </c>
    </row>
    <row r="132" spans="1:12" x14ac:dyDescent="0.25">
      <c r="A132" t="s">
        <v>204</v>
      </c>
      <c r="B132" t="s">
        <v>13</v>
      </c>
      <c r="C132">
        <v>155700</v>
      </c>
      <c r="D132">
        <v>6500</v>
      </c>
      <c r="E132" t="s">
        <v>108</v>
      </c>
      <c r="F132" t="s">
        <v>47</v>
      </c>
      <c r="G132" t="s">
        <v>31</v>
      </c>
      <c r="H132">
        <v>5</v>
      </c>
      <c r="I132" t="s">
        <v>32</v>
      </c>
      <c r="J132">
        <v>1</v>
      </c>
      <c r="K132">
        <v>3.4372199999999999</v>
      </c>
      <c r="L132">
        <v>-76.522499999999994</v>
      </c>
    </row>
    <row r="133" spans="1:12" x14ac:dyDescent="0.25">
      <c r="A133" t="s">
        <v>85</v>
      </c>
      <c r="B133" t="s">
        <v>86</v>
      </c>
      <c r="C133">
        <v>756300</v>
      </c>
      <c r="D133">
        <v>38500</v>
      </c>
      <c r="E133" t="s">
        <v>605</v>
      </c>
      <c r="F133" t="s">
        <v>35</v>
      </c>
      <c r="G133" t="s">
        <v>60</v>
      </c>
      <c r="H133">
        <v>5</v>
      </c>
      <c r="I133" t="s">
        <v>17</v>
      </c>
      <c r="J133">
        <v>1</v>
      </c>
      <c r="K133">
        <v>4.8133299999999997</v>
      </c>
      <c r="L133">
        <v>-75.696110000000004</v>
      </c>
    </row>
    <row r="134" spans="1:12" x14ac:dyDescent="0.25">
      <c r="A134" t="s">
        <v>192</v>
      </c>
      <c r="B134" t="s">
        <v>65</v>
      </c>
      <c r="C134">
        <v>58600</v>
      </c>
      <c r="D134">
        <v>3300</v>
      </c>
      <c r="E134" t="s">
        <v>403</v>
      </c>
      <c r="F134" t="s">
        <v>93</v>
      </c>
      <c r="G134" t="s">
        <v>60</v>
      </c>
      <c r="H134">
        <v>5</v>
      </c>
      <c r="I134" t="s">
        <v>17</v>
      </c>
      <c r="J134">
        <v>7</v>
      </c>
      <c r="K134">
        <v>4.8133299999999997</v>
      </c>
      <c r="L134">
        <v>-75.696110000000004</v>
      </c>
    </row>
    <row r="135" spans="1:12" x14ac:dyDescent="0.25">
      <c r="A135" t="s">
        <v>36</v>
      </c>
      <c r="B135" t="s">
        <v>24</v>
      </c>
      <c r="C135">
        <v>33500</v>
      </c>
      <c r="D135">
        <v>0</v>
      </c>
      <c r="E135" t="s">
        <v>742</v>
      </c>
      <c r="F135" t="s">
        <v>52</v>
      </c>
      <c r="G135" t="s">
        <v>44</v>
      </c>
      <c r="H135">
        <v>3</v>
      </c>
      <c r="I135" t="s">
        <v>32</v>
      </c>
      <c r="J135">
        <v>1</v>
      </c>
      <c r="K135">
        <v>11.240790000000001</v>
      </c>
      <c r="L135">
        <v>-74.199039999999997</v>
      </c>
    </row>
    <row r="136" spans="1:12" x14ac:dyDescent="0.25">
      <c r="A136" t="s">
        <v>80</v>
      </c>
      <c r="B136" t="s">
        <v>65</v>
      </c>
      <c r="C136">
        <v>41700</v>
      </c>
      <c r="D136">
        <v>2400</v>
      </c>
      <c r="E136" t="s">
        <v>696</v>
      </c>
      <c r="F136" t="s">
        <v>93</v>
      </c>
      <c r="G136" t="s">
        <v>31</v>
      </c>
      <c r="H136">
        <v>5</v>
      </c>
      <c r="I136" t="s">
        <v>17</v>
      </c>
      <c r="J136">
        <v>1</v>
      </c>
      <c r="K136">
        <v>3.4372199999999999</v>
      </c>
      <c r="L136">
        <v>-76.522499999999994</v>
      </c>
    </row>
    <row r="137" spans="1:12" x14ac:dyDescent="0.25">
      <c r="A137" t="s">
        <v>164</v>
      </c>
      <c r="B137" t="s">
        <v>13</v>
      </c>
      <c r="C137">
        <v>199400</v>
      </c>
      <c r="D137">
        <v>8800</v>
      </c>
      <c r="E137" t="s">
        <v>706</v>
      </c>
      <c r="F137" t="s">
        <v>160</v>
      </c>
      <c r="G137" t="s">
        <v>60</v>
      </c>
      <c r="H137">
        <v>5</v>
      </c>
      <c r="I137" t="s">
        <v>32</v>
      </c>
      <c r="J137">
        <v>1</v>
      </c>
      <c r="K137">
        <v>4.8133299999999997</v>
      </c>
      <c r="L137">
        <v>-75.696110000000004</v>
      </c>
    </row>
    <row r="138" spans="1:12" x14ac:dyDescent="0.25">
      <c r="A138" t="s">
        <v>219</v>
      </c>
      <c r="B138" t="s">
        <v>19</v>
      </c>
      <c r="C138">
        <v>544500</v>
      </c>
      <c r="D138">
        <v>27200</v>
      </c>
      <c r="E138" t="s">
        <v>611</v>
      </c>
      <c r="F138" t="s">
        <v>160</v>
      </c>
      <c r="G138" t="s">
        <v>16</v>
      </c>
      <c r="H138">
        <v>3</v>
      </c>
      <c r="I138" t="s">
        <v>32</v>
      </c>
      <c r="J138">
        <v>1</v>
      </c>
      <c r="K138">
        <v>4.6097099999999998</v>
      </c>
      <c r="L138">
        <v>-74.08175</v>
      </c>
    </row>
    <row r="139" spans="1:12" x14ac:dyDescent="0.25">
      <c r="A139" t="s">
        <v>192</v>
      </c>
      <c r="B139" t="s">
        <v>65</v>
      </c>
      <c r="C139">
        <v>47400</v>
      </c>
      <c r="D139">
        <v>2900</v>
      </c>
      <c r="E139" t="s">
        <v>967</v>
      </c>
      <c r="F139" t="s">
        <v>88</v>
      </c>
      <c r="G139" t="s">
        <v>22</v>
      </c>
      <c r="H139">
        <v>5</v>
      </c>
      <c r="I139" t="s">
        <v>17</v>
      </c>
      <c r="J139">
        <v>4</v>
      </c>
      <c r="K139">
        <v>6.2518399999999996</v>
      </c>
      <c r="L139">
        <v>-75.563590000000005</v>
      </c>
    </row>
    <row r="140" spans="1:12" x14ac:dyDescent="0.25">
      <c r="A140" t="s">
        <v>18</v>
      </c>
      <c r="B140" t="s">
        <v>19</v>
      </c>
      <c r="C140">
        <v>297500</v>
      </c>
      <c r="D140">
        <v>20600</v>
      </c>
      <c r="E140" t="s">
        <v>1057</v>
      </c>
      <c r="F140" t="s">
        <v>54</v>
      </c>
      <c r="G140" t="s">
        <v>161</v>
      </c>
      <c r="H140">
        <v>3</v>
      </c>
      <c r="I140" t="s">
        <v>17</v>
      </c>
      <c r="J140">
        <v>3</v>
      </c>
      <c r="K140">
        <v>7.1253900000000003</v>
      </c>
      <c r="L140">
        <v>-73.119799999999998</v>
      </c>
    </row>
    <row r="141" spans="1:12" x14ac:dyDescent="0.25">
      <c r="A141" t="s">
        <v>57</v>
      </c>
      <c r="B141" t="s">
        <v>58</v>
      </c>
      <c r="C141">
        <v>63000</v>
      </c>
      <c r="D141">
        <v>3600</v>
      </c>
      <c r="E141" t="s">
        <v>190</v>
      </c>
      <c r="F141" t="s">
        <v>93</v>
      </c>
      <c r="G141" t="s">
        <v>44</v>
      </c>
      <c r="H141">
        <v>5</v>
      </c>
      <c r="I141" t="s">
        <v>17</v>
      </c>
      <c r="J141">
        <v>2</v>
      </c>
      <c r="K141">
        <v>11.240790000000001</v>
      </c>
      <c r="L141">
        <v>-74.199039999999997</v>
      </c>
    </row>
    <row r="142" spans="1:12" x14ac:dyDescent="0.25">
      <c r="A142" t="s">
        <v>266</v>
      </c>
      <c r="B142" t="s">
        <v>13</v>
      </c>
      <c r="C142">
        <v>1729400</v>
      </c>
      <c r="D142">
        <v>90300</v>
      </c>
      <c r="E142" t="s">
        <v>384</v>
      </c>
      <c r="F142" t="s">
        <v>52</v>
      </c>
      <c r="G142" t="s">
        <v>22</v>
      </c>
      <c r="H142">
        <v>5</v>
      </c>
      <c r="I142" t="s">
        <v>146</v>
      </c>
      <c r="J142">
        <v>1</v>
      </c>
      <c r="K142">
        <v>6.2518399999999996</v>
      </c>
      <c r="L142">
        <v>-75.563590000000005</v>
      </c>
    </row>
    <row r="143" spans="1:12" x14ac:dyDescent="0.25">
      <c r="A143" t="s">
        <v>55</v>
      </c>
      <c r="B143" t="s">
        <v>13</v>
      </c>
      <c r="C143">
        <v>103000</v>
      </c>
      <c r="D143">
        <v>3700</v>
      </c>
      <c r="E143" t="s">
        <v>714</v>
      </c>
      <c r="F143" t="s">
        <v>15</v>
      </c>
      <c r="G143" t="s">
        <v>16</v>
      </c>
      <c r="H143">
        <v>4</v>
      </c>
      <c r="I143" t="s">
        <v>17</v>
      </c>
      <c r="J143">
        <v>6</v>
      </c>
      <c r="K143">
        <v>4.6097099999999998</v>
      </c>
      <c r="L143">
        <v>-74.08175</v>
      </c>
    </row>
    <row r="144" spans="1:12" x14ac:dyDescent="0.25">
      <c r="A144" t="s">
        <v>80</v>
      </c>
      <c r="B144" t="s">
        <v>65</v>
      </c>
      <c r="C144">
        <v>39000</v>
      </c>
      <c r="D144">
        <v>0</v>
      </c>
      <c r="E144" t="s">
        <v>568</v>
      </c>
      <c r="F144" t="s">
        <v>130</v>
      </c>
      <c r="G144" t="s">
        <v>161</v>
      </c>
      <c r="H144">
        <v>3</v>
      </c>
      <c r="I144" t="s">
        <v>17</v>
      </c>
      <c r="J144">
        <v>3</v>
      </c>
      <c r="K144">
        <v>7.1253900000000003</v>
      </c>
      <c r="L144">
        <v>-73.119799999999998</v>
      </c>
    </row>
    <row r="145" spans="1:12" x14ac:dyDescent="0.25">
      <c r="A145" t="s">
        <v>192</v>
      </c>
      <c r="B145" t="s">
        <v>65</v>
      </c>
      <c r="C145">
        <v>37100</v>
      </c>
      <c r="D145">
        <v>0</v>
      </c>
      <c r="E145" t="s">
        <v>1026</v>
      </c>
      <c r="F145" t="s">
        <v>130</v>
      </c>
      <c r="G145" t="s">
        <v>16</v>
      </c>
      <c r="H145">
        <v>5</v>
      </c>
      <c r="I145" t="s">
        <v>32</v>
      </c>
      <c r="J145">
        <v>1</v>
      </c>
      <c r="K145">
        <v>4.6097099999999998</v>
      </c>
      <c r="L145">
        <v>-74.08175</v>
      </c>
    </row>
    <row r="146" spans="1:12" x14ac:dyDescent="0.25">
      <c r="A146" t="s">
        <v>36</v>
      </c>
      <c r="B146" t="s">
        <v>24</v>
      </c>
      <c r="C146">
        <v>43400</v>
      </c>
      <c r="D146">
        <v>0</v>
      </c>
      <c r="E146" t="s">
        <v>618</v>
      </c>
      <c r="F146" t="s">
        <v>76</v>
      </c>
      <c r="G146" t="s">
        <v>27</v>
      </c>
      <c r="H146">
        <v>1</v>
      </c>
      <c r="I146" t="s">
        <v>17</v>
      </c>
      <c r="J146">
        <v>3</v>
      </c>
      <c r="K146">
        <v>10.39972</v>
      </c>
      <c r="L146">
        <v>-75.514439999999993</v>
      </c>
    </row>
    <row r="147" spans="1:12" x14ac:dyDescent="0.25">
      <c r="A147" t="s">
        <v>113</v>
      </c>
      <c r="B147" t="s">
        <v>24</v>
      </c>
      <c r="C147">
        <v>22200</v>
      </c>
      <c r="D147">
        <v>8400</v>
      </c>
      <c r="E147" t="s">
        <v>1150</v>
      </c>
      <c r="F147" t="s">
        <v>130</v>
      </c>
      <c r="G147" t="s">
        <v>91</v>
      </c>
      <c r="H147">
        <v>5</v>
      </c>
      <c r="I147" t="s">
        <v>17</v>
      </c>
      <c r="J147">
        <v>3</v>
      </c>
      <c r="K147">
        <v>10.968540000000001</v>
      </c>
      <c r="L147">
        <v>-74.781319999999994</v>
      </c>
    </row>
    <row r="148" spans="1:12" x14ac:dyDescent="0.25">
      <c r="A148" t="s">
        <v>192</v>
      </c>
      <c r="B148" t="s">
        <v>65</v>
      </c>
      <c r="C148">
        <v>62400</v>
      </c>
      <c r="D148">
        <v>1500</v>
      </c>
      <c r="E148" t="s">
        <v>252</v>
      </c>
      <c r="F148" t="s">
        <v>47</v>
      </c>
      <c r="G148" t="s">
        <v>31</v>
      </c>
      <c r="H148">
        <v>5</v>
      </c>
      <c r="I148" t="s">
        <v>17</v>
      </c>
      <c r="J148">
        <v>2</v>
      </c>
      <c r="K148">
        <v>3.4372199999999999</v>
      </c>
      <c r="L148">
        <v>-76.522499999999994</v>
      </c>
    </row>
    <row r="149" spans="1:12" x14ac:dyDescent="0.25">
      <c r="A149" t="s">
        <v>41</v>
      </c>
      <c r="B149" t="s">
        <v>29</v>
      </c>
      <c r="C149">
        <v>1538400</v>
      </c>
      <c r="D149">
        <v>80100</v>
      </c>
      <c r="E149" t="s">
        <v>763</v>
      </c>
      <c r="F149" t="s">
        <v>76</v>
      </c>
      <c r="G149" t="s">
        <v>60</v>
      </c>
      <c r="H149">
        <v>1</v>
      </c>
      <c r="I149" t="s">
        <v>17</v>
      </c>
      <c r="J149">
        <v>7</v>
      </c>
      <c r="K149">
        <v>4.8133299999999997</v>
      </c>
      <c r="L149">
        <v>-75.696110000000004</v>
      </c>
    </row>
    <row r="150" spans="1:12" x14ac:dyDescent="0.25">
      <c r="A150" t="s">
        <v>105</v>
      </c>
      <c r="B150" t="s">
        <v>19</v>
      </c>
      <c r="C150">
        <v>241400</v>
      </c>
      <c r="D150">
        <v>13300</v>
      </c>
      <c r="E150" t="s">
        <v>873</v>
      </c>
      <c r="F150" t="s">
        <v>15</v>
      </c>
      <c r="G150" t="s">
        <v>31</v>
      </c>
      <c r="H150">
        <v>5</v>
      </c>
      <c r="I150" t="s">
        <v>17</v>
      </c>
      <c r="J150">
        <v>1</v>
      </c>
      <c r="K150">
        <v>3.4372199999999999</v>
      </c>
      <c r="L150">
        <v>-76.522499999999994</v>
      </c>
    </row>
    <row r="151" spans="1:12" x14ac:dyDescent="0.25">
      <c r="A151" t="s">
        <v>68</v>
      </c>
      <c r="B151" t="s">
        <v>24</v>
      </c>
      <c r="C151">
        <v>36200</v>
      </c>
      <c r="D151">
        <v>2300</v>
      </c>
      <c r="E151" t="s">
        <v>284</v>
      </c>
      <c r="F151" t="s">
        <v>26</v>
      </c>
      <c r="G151" t="s">
        <v>31</v>
      </c>
      <c r="H151">
        <v>5</v>
      </c>
      <c r="I151" t="s">
        <v>17</v>
      </c>
      <c r="J151">
        <v>2</v>
      </c>
      <c r="K151">
        <v>3.4372199999999999</v>
      </c>
      <c r="L151">
        <v>-76.522499999999994</v>
      </c>
    </row>
    <row r="152" spans="1:12" x14ac:dyDescent="0.25">
      <c r="A152" t="s">
        <v>23</v>
      </c>
      <c r="B152" t="s">
        <v>24</v>
      </c>
      <c r="C152">
        <v>242500</v>
      </c>
      <c r="D152">
        <v>11100</v>
      </c>
      <c r="E152" t="s">
        <v>574</v>
      </c>
      <c r="F152" t="s">
        <v>130</v>
      </c>
      <c r="G152" t="s">
        <v>22</v>
      </c>
      <c r="H152">
        <v>5</v>
      </c>
      <c r="I152" t="s">
        <v>17</v>
      </c>
      <c r="J152">
        <v>2</v>
      </c>
      <c r="K152">
        <v>6.2518399999999996</v>
      </c>
      <c r="L152">
        <v>-75.563590000000005</v>
      </c>
    </row>
    <row r="153" spans="1:12" x14ac:dyDescent="0.25">
      <c r="A153" t="s">
        <v>124</v>
      </c>
      <c r="B153" t="s">
        <v>19</v>
      </c>
      <c r="C153">
        <v>694600</v>
      </c>
      <c r="D153">
        <v>35200</v>
      </c>
      <c r="E153" t="s">
        <v>1031</v>
      </c>
      <c r="F153" t="s">
        <v>54</v>
      </c>
      <c r="G153" t="s">
        <v>16</v>
      </c>
      <c r="H153">
        <v>5</v>
      </c>
      <c r="I153" t="s">
        <v>32</v>
      </c>
      <c r="J153">
        <v>1</v>
      </c>
      <c r="K153">
        <v>4.6097099999999998</v>
      </c>
      <c r="L153">
        <v>-74.08175</v>
      </c>
    </row>
    <row r="154" spans="1:12" x14ac:dyDescent="0.25">
      <c r="A154" t="s">
        <v>192</v>
      </c>
      <c r="B154" t="s">
        <v>65</v>
      </c>
      <c r="C154">
        <v>61600</v>
      </c>
      <c r="D154">
        <v>1500</v>
      </c>
      <c r="E154" t="s">
        <v>617</v>
      </c>
      <c r="F154" t="s">
        <v>88</v>
      </c>
      <c r="G154" t="s">
        <v>60</v>
      </c>
      <c r="H154">
        <v>3</v>
      </c>
      <c r="I154" t="s">
        <v>17</v>
      </c>
      <c r="J154">
        <v>1</v>
      </c>
      <c r="K154">
        <v>4.8133299999999997</v>
      </c>
      <c r="L154">
        <v>-75.696110000000004</v>
      </c>
    </row>
    <row r="155" spans="1:12" x14ac:dyDescent="0.25">
      <c r="A155" t="s">
        <v>105</v>
      </c>
      <c r="B155" t="s">
        <v>19</v>
      </c>
      <c r="C155">
        <v>331100</v>
      </c>
      <c r="D155">
        <v>15800</v>
      </c>
      <c r="E155" t="s">
        <v>811</v>
      </c>
      <c r="F155" t="s">
        <v>43</v>
      </c>
      <c r="G155" t="s">
        <v>22</v>
      </c>
      <c r="H155">
        <v>5</v>
      </c>
      <c r="I155" t="s">
        <v>17</v>
      </c>
      <c r="J155">
        <v>1</v>
      </c>
      <c r="K155">
        <v>6.2518399999999996</v>
      </c>
      <c r="L155">
        <v>-75.563590000000005</v>
      </c>
    </row>
    <row r="156" spans="1:12" x14ac:dyDescent="0.25">
      <c r="A156" t="s">
        <v>192</v>
      </c>
      <c r="B156" t="s">
        <v>65</v>
      </c>
      <c r="C156">
        <v>50800</v>
      </c>
      <c r="D156">
        <v>900</v>
      </c>
      <c r="E156" t="s">
        <v>172</v>
      </c>
      <c r="F156" t="s">
        <v>15</v>
      </c>
      <c r="G156" t="s">
        <v>126</v>
      </c>
      <c r="H156">
        <v>5</v>
      </c>
      <c r="I156" t="s">
        <v>17</v>
      </c>
      <c r="J156">
        <v>1</v>
      </c>
      <c r="K156">
        <v>7.89391</v>
      </c>
      <c r="L156">
        <v>-72.507819999999995</v>
      </c>
    </row>
    <row r="157" spans="1:12" x14ac:dyDescent="0.25">
      <c r="A157" t="s">
        <v>124</v>
      </c>
      <c r="B157" t="s">
        <v>19</v>
      </c>
      <c r="C157">
        <v>655200</v>
      </c>
      <c r="D157">
        <v>35100</v>
      </c>
      <c r="E157" t="s">
        <v>377</v>
      </c>
      <c r="F157" t="s">
        <v>76</v>
      </c>
      <c r="G157" t="s">
        <v>16</v>
      </c>
      <c r="H157">
        <v>5</v>
      </c>
      <c r="I157" t="s">
        <v>17</v>
      </c>
      <c r="J157">
        <v>1</v>
      </c>
      <c r="K157">
        <v>4.6097099999999998</v>
      </c>
      <c r="L157">
        <v>-74.08175</v>
      </c>
    </row>
    <row r="158" spans="1:12" x14ac:dyDescent="0.25">
      <c r="A158" t="s">
        <v>103</v>
      </c>
      <c r="B158" t="s">
        <v>13</v>
      </c>
      <c r="C158">
        <v>271400</v>
      </c>
      <c r="D158">
        <v>15000</v>
      </c>
      <c r="E158" t="s">
        <v>359</v>
      </c>
      <c r="F158" t="s">
        <v>47</v>
      </c>
      <c r="G158" t="s">
        <v>16</v>
      </c>
      <c r="H158">
        <v>4</v>
      </c>
      <c r="I158" t="s">
        <v>146</v>
      </c>
      <c r="J158">
        <v>1</v>
      </c>
      <c r="K158">
        <v>4.6097099999999998</v>
      </c>
      <c r="L158">
        <v>-74.08175</v>
      </c>
    </row>
    <row r="159" spans="1:12" x14ac:dyDescent="0.25">
      <c r="A159" t="s">
        <v>55</v>
      </c>
      <c r="B159" t="s">
        <v>13</v>
      </c>
      <c r="C159">
        <v>60500</v>
      </c>
      <c r="D159">
        <v>3600</v>
      </c>
      <c r="E159" t="s">
        <v>1058</v>
      </c>
      <c r="F159" t="s">
        <v>130</v>
      </c>
      <c r="G159" t="s">
        <v>22</v>
      </c>
      <c r="H159">
        <v>5</v>
      </c>
      <c r="I159" t="s">
        <v>32</v>
      </c>
      <c r="J159">
        <v>1</v>
      </c>
      <c r="K159">
        <v>6.2518399999999996</v>
      </c>
      <c r="L159">
        <v>-75.563590000000005</v>
      </c>
    </row>
    <row r="160" spans="1:12" x14ac:dyDescent="0.25">
      <c r="A160" t="s">
        <v>127</v>
      </c>
      <c r="B160" t="s">
        <v>13</v>
      </c>
      <c r="C160">
        <v>1205100</v>
      </c>
      <c r="D160">
        <v>62400</v>
      </c>
      <c r="E160" t="s">
        <v>687</v>
      </c>
      <c r="F160" t="s">
        <v>76</v>
      </c>
      <c r="G160" t="s">
        <v>44</v>
      </c>
      <c r="H160">
        <v>4</v>
      </c>
      <c r="I160" t="s">
        <v>17</v>
      </c>
      <c r="J160">
        <v>10</v>
      </c>
      <c r="K160">
        <v>11.240790000000001</v>
      </c>
      <c r="L160">
        <v>-74.199039999999997</v>
      </c>
    </row>
    <row r="161" spans="1:12" x14ac:dyDescent="0.25">
      <c r="A161" t="s">
        <v>118</v>
      </c>
      <c r="B161" t="s">
        <v>86</v>
      </c>
      <c r="C161">
        <v>901500</v>
      </c>
      <c r="D161">
        <v>48400</v>
      </c>
      <c r="E161" t="s">
        <v>786</v>
      </c>
      <c r="F161" t="s">
        <v>54</v>
      </c>
      <c r="G161" t="s">
        <v>161</v>
      </c>
      <c r="H161">
        <v>4</v>
      </c>
      <c r="I161" t="s">
        <v>17</v>
      </c>
      <c r="J161">
        <v>4</v>
      </c>
      <c r="K161">
        <v>7.1253900000000003</v>
      </c>
      <c r="L161">
        <v>-73.119799999999998</v>
      </c>
    </row>
    <row r="162" spans="1:12" x14ac:dyDescent="0.25">
      <c r="A162" t="s">
        <v>80</v>
      </c>
      <c r="B162" t="s">
        <v>65</v>
      </c>
      <c r="C162">
        <v>44000</v>
      </c>
      <c r="D162">
        <v>0</v>
      </c>
      <c r="E162" t="s">
        <v>937</v>
      </c>
      <c r="F162" t="s">
        <v>130</v>
      </c>
      <c r="G162" t="s">
        <v>141</v>
      </c>
      <c r="H162">
        <v>2</v>
      </c>
      <c r="I162" t="s">
        <v>17</v>
      </c>
      <c r="J162">
        <v>2</v>
      </c>
      <c r="K162">
        <v>5.0688899999999997</v>
      </c>
      <c r="L162">
        <v>-75.517380000000003</v>
      </c>
    </row>
    <row r="163" spans="1:12" x14ac:dyDescent="0.25">
      <c r="A163" t="s">
        <v>105</v>
      </c>
      <c r="B163" t="s">
        <v>19</v>
      </c>
      <c r="C163">
        <v>281700</v>
      </c>
      <c r="D163">
        <v>16000</v>
      </c>
      <c r="E163" t="s">
        <v>404</v>
      </c>
      <c r="F163" t="s">
        <v>35</v>
      </c>
      <c r="G163" t="s">
        <v>16</v>
      </c>
      <c r="H163">
        <v>1</v>
      </c>
      <c r="I163" t="s">
        <v>17</v>
      </c>
      <c r="J163">
        <v>3</v>
      </c>
      <c r="K163">
        <v>4.6097099999999998</v>
      </c>
      <c r="L163">
        <v>-74.08175</v>
      </c>
    </row>
    <row r="164" spans="1:12" x14ac:dyDescent="0.25">
      <c r="A164" t="s">
        <v>39</v>
      </c>
      <c r="B164" t="s">
        <v>24</v>
      </c>
      <c r="C164">
        <v>56000</v>
      </c>
      <c r="D164">
        <v>3200</v>
      </c>
      <c r="E164" t="s">
        <v>808</v>
      </c>
      <c r="F164" t="s">
        <v>21</v>
      </c>
      <c r="G164" t="s">
        <v>60</v>
      </c>
      <c r="H164">
        <v>5</v>
      </c>
      <c r="I164" t="s">
        <v>17</v>
      </c>
      <c r="J164">
        <v>2</v>
      </c>
      <c r="K164">
        <v>4.8133299999999997</v>
      </c>
      <c r="L164">
        <v>-75.696110000000004</v>
      </c>
    </row>
    <row r="165" spans="1:12" x14ac:dyDescent="0.25">
      <c r="A165" t="s">
        <v>118</v>
      </c>
      <c r="B165" t="s">
        <v>86</v>
      </c>
      <c r="C165">
        <v>808500</v>
      </c>
      <c r="D165">
        <v>43500</v>
      </c>
      <c r="E165" t="s">
        <v>964</v>
      </c>
      <c r="F165" t="s">
        <v>47</v>
      </c>
      <c r="G165" t="s">
        <v>16</v>
      </c>
      <c r="H165">
        <v>4</v>
      </c>
      <c r="I165" t="s">
        <v>17</v>
      </c>
      <c r="J165">
        <v>5</v>
      </c>
      <c r="K165">
        <v>4.6097099999999998</v>
      </c>
      <c r="L165">
        <v>-74.08175</v>
      </c>
    </row>
    <row r="166" spans="1:12" x14ac:dyDescent="0.25">
      <c r="A166" t="s">
        <v>48</v>
      </c>
      <c r="B166" t="s">
        <v>24</v>
      </c>
      <c r="C166">
        <v>56200</v>
      </c>
      <c r="D166">
        <v>3700</v>
      </c>
      <c r="E166" t="s">
        <v>716</v>
      </c>
      <c r="F166" t="s">
        <v>54</v>
      </c>
      <c r="G166" t="s">
        <v>16</v>
      </c>
      <c r="H166">
        <v>1</v>
      </c>
      <c r="I166" t="s">
        <v>38</v>
      </c>
      <c r="J166">
        <v>1</v>
      </c>
      <c r="K166">
        <v>4.6097099999999998</v>
      </c>
      <c r="L166">
        <v>-74.08175</v>
      </c>
    </row>
    <row r="167" spans="1:12" x14ac:dyDescent="0.25">
      <c r="A167" t="s">
        <v>70</v>
      </c>
      <c r="B167" t="s">
        <v>13</v>
      </c>
      <c r="C167">
        <v>2007800</v>
      </c>
      <c r="D167">
        <v>105100</v>
      </c>
      <c r="E167" t="s">
        <v>738</v>
      </c>
      <c r="F167" t="s">
        <v>130</v>
      </c>
      <c r="G167" t="s">
        <v>16</v>
      </c>
      <c r="H167">
        <v>5</v>
      </c>
      <c r="I167" t="s">
        <v>17</v>
      </c>
      <c r="J167">
        <v>2</v>
      </c>
      <c r="K167">
        <v>4.6097099999999998</v>
      </c>
      <c r="L167">
        <v>-74.08175</v>
      </c>
    </row>
    <row r="168" spans="1:12" x14ac:dyDescent="0.25">
      <c r="A168" t="s">
        <v>204</v>
      </c>
      <c r="B168" t="s">
        <v>13</v>
      </c>
      <c r="C168">
        <v>220700</v>
      </c>
      <c r="D168">
        <v>9900</v>
      </c>
      <c r="E168" t="s">
        <v>63</v>
      </c>
      <c r="F168" t="s">
        <v>21</v>
      </c>
      <c r="G168" t="s">
        <v>16</v>
      </c>
      <c r="H168">
        <v>4</v>
      </c>
      <c r="I168" t="s">
        <v>17</v>
      </c>
      <c r="J168">
        <v>3</v>
      </c>
      <c r="K168">
        <v>4.6097099999999998</v>
      </c>
      <c r="L168">
        <v>-74.08175</v>
      </c>
    </row>
    <row r="169" spans="1:12" x14ac:dyDescent="0.25">
      <c r="A169" t="s">
        <v>28</v>
      </c>
      <c r="B169" t="s">
        <v>29</v>
      </c>
      <c r="C169">
        <v>658600</v>
      </c>
      <c r="D169">
        <v>35300</v>
      </c>
      <c r="E169" t="s">
        <v>636</v>
      </c>
      <c r="F169" t="s">
        <v>160</v>
      </c>
      <c r="G169" t="s">
        <v>22</v>
      </c>
      <c r="H169">
        <v>4</v>
      </c>
      <c r="I169" t="s">
        <v>32</v>
      </c>
      <c r="J169">
        <v>1</v>
      </c>
      <c r="K169">
        <v>6.2518399999999996</v>
      </c>
      <c r="L169">
        <v>-75.563590000000005</v>
      </c>
    </row>
    <row r="170" spans="1:12" x14ac:dyDescent="0.25">
      <c r="A170" t="s">
        <v>219</v>
      </c>
      <c r="B170" t="s">
        <v>19</v>
      </c>
      <c r="C170">
        <v>937400</v>
      </c>
      <c r="D170">
        <v>48100</v>
      </c>
      <c r="E170" t="s">
        <v>563</v>
      </c>
      <c r="F170" t="s">
        <v>47</v>
      </c>
      <c r="G170" t="s">
        <v>60</v>
      </c>
      <c r="H170">
        <v>5</v>
      </c>
      <c r="I170" t="s">
        <v>38</v>
      </c>
      <c r="J170">
        <v>1</v>
      </c>
      <c r="K170">
        <v>4.8133299999999997</v>
      </c>
      <c r="L170">
        <v>-75.696110000000004</v>
      </c>
    </row>
    <row r="171" spans="1:12" x14ac:dyDescent="0.25">
      <c r="A171" t="s">
        <v>41</v>
      </c>
      <c r="B171" t="s">
        <v>29</v>
      </c>
      <c r="C171">
        <v>1249500</v>
      </c>
      <c r="D171">
        <v>66900</v>
      </c>
      <c r="E171" t="s">
        <v>431</v>
      </c>
      <c r="F171" t="s">
        <v>52</v>
      </c>
      <c r="G171" t="s">
        <v>16</v>
      </c>
      <c r="H171">
        <v>5</v>
      </c>
      <c r="I171" t="s">
        <v>17</v>
      </c>
      <c r="J171">
        <v>3</v>
      </c>
      <c r="K171">
        <v>4.6097099999999998</v>
      </c>
      <c r="L171">
        <v>-74.08175</v>
      </c>
    </row>
    <row r="172" spans="1:12" x14ac:dyDescent="0.25">
      <c r="A172" t="s">
        <v>135</v>
      </c>
      <c r="B172" t="s">
        <v>58</v>
      </c>
      <c r="C172">
        <v>44300</v>
      </c>
      <c r="D172">
        <v>0</v>
      </c>
      <c r="E172" t="s">
        <v>777</v>
      </c>
      <c r="F172" t="s">
        <v>26</v>
      </c>
      <c r="G172" t="s">
        <v>278</v>
      </c>
      <c r="H172">
        <v>4</v>
      </c>
      <c r="I172" t="s">
        <v>32</v>
      </c>
      <c r="J172">
        <v>1</v>
      </c>
      <c r="K172">
        <v>-4.2152799999999999</v>
      </c>
      <c r="L172">
        <v>-69.940560000000005</v>
      </c>
    </row>
    <row r="173" spans="1:12" x14ac:dyDescent="0.25">
      <c r="A173" t="s">
        <v>85</v>
      </c>
      <c r="B173" t="s">
        <v>86</v>
      </c>
      <c r="C173">
        <v>1026100</v>
      </c>
      <c r="D173">
        <v>52800</v>
      </c>
      <c r="E173" t="s">
        <v>412</v>
      </c>
      <c r="F173" t="s">
        <v>88</v>
      </c>
      <c r="G173" t="s">
        <v>141</v>
      </c>
      <c r="H173">
        <v>5</v>
      </c>
      <c r="I173" t="s">
        <v>17</v>
      </c>
      <c r="J173">
        <v>8</v>
      </c>
      <c r="K173">
        <v>5.0688899999999997</v>
      </c>
      <c r="L173">
        <v>-75.517380000000003</v>
      </c>
    </row>
    <row r="174" spans="1:12" x14ac:dyDescent="0.25">
      <c r="A174" t="s">
        <v>45</v>
      </c>
      <c r="B174" t="s">
        <v>29</v>
      </c>
      <c r="C174">
        <v>1527500</v>
      </c>
      <c r="D174">
        <v>79500</v>
      </c>
      <c r="E174" t="s">
        <v>885</v>
      </c>
      <c r="F174" t="s">
        <v>96</v>
      </c>
      <c r="G174" t="s">
        <v>161</v>
      </c>
      <c r="H174">
        <v>3</v>
      </c>
      <c r="I174" t="s">
        <v>38</v>
      </c>
      <c r="J174">
        <v>1</v>
      </c>
      <c r="K174">
        <v>7.1253900000000003</v>
      </c>
      <c r="L174">
        <v>-73.119799999999998</v>
      </c>
    </row>
    <row r="175" spans="1:12" x14ac:dyDescent="0.25">
      <c r="A175" t="s">
        <v>122</v>
      </c>
      <c r="B175" t="s">
        <v>29</v>
      </c>
      <c r="C175">
        <v>1438800</v>
      </c>
      <c r="D175">
        <v>76800</v>
      </c>
      <c r="E175" t="s">
        <v>1129</v>
      </c>
      <c r="F175" t="s">
        <v>160</v>
      </c>
      <c r="G175" t="s">
        <v>16</v>
      </c>
      <c r="H175">
        <v>5</v>
      </c>
      <c r="I175" t="s">
        <v>17</v>
      </c>
      <c r="J175">
        <v>1</v>
      </c>
      <c r="K175">
        <v>4.6097099999999998</v>
      </c>
      <c r="L175">
        <v>-74.08175</v>
      </c>
    </row>
    <row r="176" spans="1:12" x14ac:dyDescent="0.25">
      <c r="A176" t="s">
        <v>192</v>
      </c>
      <c r="B176" t="s">
        <v>65</v>
      </c>
      <c r="C176">
        <v>40900</v>
      </c>
      <c r="D176">
        <v>4500</v>
      </c>
      <c r="E176" t="s">
        <v>284</v>
      </c>
      <c r="F176" t="s">
        <v>54</v>
      </c>
      <c r="G176" t="s">
        <v>16</v>
      </c>
      <c r="H176">
        <v>5</v>
      </c>
      <c r="I176" t="s">
        <v>17</v>
      </c>
      <c r="J176">
        <v>7</v>
      </c>
      <c r="K176">
        <v>4.6097099999999998</v>
      </c>
      <c r="L176">
        <v>-74.08175</v>
      </c>
    </row>
    <row r="177" spans="1:12" x14ac:dyDescent="0.25">
      <c r="A177" t="s">
        <v>118</v>
      </c>
      <c r="B177" t="s">
        <v>86</v>
      </c>
      <c r="C177">
        <v>849700</v>
      </c>
      <c r="D177">
        <v>43400</v>
      </c>
      <c r="E177" t="s">
        <v>506</v>
      </c>
      <c r="F177" t="s">
        <v>35</v>
      </c>
      <c r="G177" t="s">
        <v>31</v>
      </c>
      <c r="H177">
        <v>4</v>
      </c>
      <c r="I177" t="s">
        <v>17</v>
      </c>
      <c r="J177">
        <v>4</v>
      </c>
      <c r="K177">
        <v>3.4372199999999999</v>
      </c>
      <c r="L177">
        <v>-76.522499999999994</v>
      </c>
    </row>
    <row r="178" spans="1:12" x14ac:dyDescent="0.25">
      <c r="A178" t="s">
        <v>23</v>
      </c>
      <c r="B178" t="s">
        <v>24</v>
      </c>
      <c r="C178">
        <v>115700</v>
      </c>
      <c r="D178">
        <v>6600</v>
      </c>
      <c r="E178" t="s">
        <v>1151</v>
      </c>
      <c r="F178" t="s">
        <v>88</v>
      </c>
      <c r="G178" t="s">
        <v>22</v>
      </c>
      <c r="H178">
        <v>4</v>
      </c>
      <c r="I178" t="s">
        <v>17</v>
      </c>
      <c r="J178">
        <v>5</v>
      </c>
      <c r="K178">
        <v>6.2518399999999996</v>
      </c>
      <c r="L178">
        <v>-75.563590000000005</v>
      </c>
    </row>
    <row r="179" spans="1:12" x14ac:dyDescent="0.25">
      <c r="A179" t="s">
        <v>184</v>
      </c>
      <c r="B179" t="s">
        <v>86</v>
      </c>
      <c r="C179">
        <v>316700</v>
      </c>
      <c r="D179">
        <v>22700</v>
      </c>
      <c r="E179" t="s">
        <v>247</v>
      </c>
      <c r="F179" t="s">
        <v>96</v>
      </c>
      <c r="G179" t="s">
        <v>22</v>
      </c>
      <c r="H179">
        <v>5</v>
      </c>
      <c r="I179" t="s">
        <v>17</v>
      </c>
      <c r="J179">
        <v>7</v>
      </c>
      <c r="K179">
        <v>6.2518399999999996</v>
      </c>
      <c r="L179">
        <v>-75.563590000000005</v>
      </c>
    </row>
    <row r="180" spans="1:12" x14ac:dyDescent="0.25">
      <c r="A180" t="s">
        <v>171</v>
      </c>
      <c r="B180" t="s">
        <v>19</v>
      </c>
      <c r="C180">
        <v>198400</v>
      </c>
      <c r="D180">
        <v>8800</v>
      </c>
      <c r="E180" t="s">
        <v>490</v>
      </c>
      <c r="F180" t="s">
        <v>26</v>
      </c>
      <c r="G180" t="s">
        <v>22</v>
      </c>
      <c r="H180">
        <v>4</v>
      </c>
      <c r="I180" t="s">
        <v>32</v>
      </c>
      <c r="J180">
        <v>1</v>
      </c>
      <c r="K180">
        <v>6.2518399999999996</v>
      </c>
      <c r="L180">
        <v>-75.563590000000005</v>
      </c>
    </row>
    <row r="181" spans="1:12" x14ac:dyDescent="0.25">
      <c r="A181" t="s">
        <v>12</v>
      </c>
      <c r="B181" t="s">
        <v>13</v>
      </c>
      <c r="C181">
        <v>216800</v>
      </c>
      <c r="D181">
        <v>9700</v>
      </c>
      <c r="E181" t="s">
        <v>500</v>
      </c>
      <c r="F181" t="s">
        <v>93</v>
      </c>
      <c r="G181" t="s">
        <v>22</v>
      </c>
      <c r="H181">
        <v>5</v>
      </c>
      <c r="I181" t="s">
        <v>17</v>
      </c>
      <c r="J181">
        <v>1</v>
      </c>
      <c r="K181">
        <v>6.2518399999999996</v>
      </c>
      <c r="L181">
        <v>-75.563590000000005</v>
      </c>
    </row>
    <row r="182" spans="1:12" x14ac:dyDescent="0.25">
      <c r="A182" t="s">
        <v>82</v>
      </c>
      <c r="B182" t="s">
        <v>58</v>
      </c>
      <c r="C182">
        <v>54500</v>
      </c>
      <c r="D182">
        <v>1100</v>
      </c>
      <c r="E182" t="s">
        <v>833</v>
      </c>
      <c r="F182" t="s">
        <v>26</v>
      </c>
      <c r="G182" t="s">
        <v>16</v>
      </c>
      <c r="H182">
        <v>5</v>
      </c>
      <c r="I182" t="s">
        <v>17</v>
      </c>
      <c r="J182">
        <v>4</v>
      </c>
      <c r="K182">
        <v>4.6097099999999998</v>
      </c>
      <c r="L182">
        <v>-74.08175</v>
      </c>
    </row>
    <row r="183" spans="1:12" x14ac:dyDescent="0.25">
      <c r="A183" t="s">
        <v>50</v>
      </c>
      <c r="B183" t="s">
        <v>29</v>
      </c>
      <c r="C183">
        <v>2190500</v>
      </c>
      <c r="D183">
        <v>117300</v>
      </c>
      <c r="E183" t="s">
        <v>1054</v>
      </c>
      <c r="F183" t="s">
        <v>96</v>
      </c>
      <c r="G183" t="s">
        <v>126</v>
      </c>
      <c r="H183">
        <v>5</v>
      </c>
      <c r="I183" t="s">
        <v>17</v>
      </c>
      <c r="J183">
        <v>6</v>
      </c>
      <c r="K183">
        <v>7.89391</v>
      </c>
      <c r="L183">
        <v>-72.507819999999995</v>
      </c>
    </row>
    <row r="184" spans="1:12" x14ac:dyDescent="0.25">
      <c r="A184" t="s">
        <v>18</v>
      </c>
      <c r="B184" t="s">
        <v>19</v>
      </c>
      <c r="C184">
        <v>316700</v>
      </c>
      <c r="D184">
        <v>17100</v>
      </c>
      <c r="E184" t="s">
        <v>449</v>
      </c>
      <c r="F184" t="s">
        <v>15</v>
      </c>
      <c r="G184" t="s">
        <v>31</v>
      </c>
      <c r="H184">
        <v>5</v>
      </c>
      <c r="I184" t="s">
        <v>32</v>
      </c>
      <c r="J184">
        <v>1</v>
      </c>
      <c r="K184">
        <v>3.4372199999999999</v>
      </c>
      <c r="L184">
        <v>-76.522499999999994</v>
      </c>
    </row>
    <row r="185" spans="1:12" x14ac:dyDescent="0.25">
      <c r="A185" t="s">
        <v>50</v>
      </c>
      <c r="B185" t="s">
        <v>29</v>
      </c>
      <c r="C185">
        <v>2391900</v>
      </c>
      <c r="D185">
        <v>128000</v>
      </c>
      <c r="E185" t="s">
        <v>412</v>
      </c>
      <c r="F185" t="s">
        <v>88</v>
      </c>
      <c r="G185" t="s">
        <v>22</v>
      </c>
      <c r="H185">
        <v>5</v>
      </c>
      <c r="I185" t="s">
        <v>17</v>
      </c>
      <c r="J185">
        <v>10</v>
      </c>
      <c r="K185">
        <v>6.2518399999999996</v>
      </c>
      <c r="L185">
        <v>-75.563590000000005</v>
      </c>
    </row>
    <row r="186" spans="1:12" x14ac:dyDescent="0.25">
      <c r="A186" t="s">
        <v>122</v>
      </c>
      <c r="B186" t="s">
        <v>29</v>
      </c>
      <c r="C186">
        <v>858400</v>
      </c>
      <c r="D186">
        <v>45900</v>
      </c>
      <c r="E186" t="s">
        <v>798</v>
      </c>
      <c r="F186" t="s">
        <v>35</v>
      </c>
      <c r="G186" t="s">
        <v>60</v>
      </c>
      <c r="H186">
        <v>5</v>
      </c>
      <c r="I186" t="s">
        <v>17</v>
      </c>
      <c r="J186">
        <v>1</v>
      </c>
      <c r="K186">
        <v>4.8133299999999997</v>
      </c>
      <c r="L186">
        <v>-75.696110000000004</v>
      </c>
    </row>
    <row r="187" spans="1:12" x14ac:dyDescent="0.25">
      <c r="A187" t="s">
        <v>124</v>
      </c>
      <c r="B187" t="s">
        <v>19</v>
      </c>
      <c r="C187">
        <v>678900</v>
      </c>
      <c r="D187">
        <v>34300</v>
      </c>
      <c r="E187" t="s">
        <v>580</v>
      </c>
      <c r="F187" t="s">
        <v>52</v>
      </c>
      <c r="G187" t="s">
        <v>16</v>
      </c>
      <c r="H187">
        <v>5</v>
      </c>
      <c r="I187" t="s">
        <v>32</v>
      </c>
      <c r="J187">
        <v>1</v>
      </c>
      <c r="K187">
        <v>4.6097099999999998</v>
      </c>
      <c r="L187">
        <v>-74.08175</v>
      </c>
    </row>
    <row r="188" spans="1:12" x14ac:dyDescent="0.25">
      <c r="A188" t="s">
        <v>70</v>
      </c>
      <c r="B188" t="s">
        <v>13</v>
      </c>
      <c r="C188">
        <v>2377200</v>
      </c>
      <c r="D188">
        <v>127800</v>
      </c>
      <c r="E188" t="s">
        <v>837</v>
      </c>
      <c r="F188" t="s">
        <v>88</v>
      </c>
      <c r="G188" t="s">
        <v>16</v>
      </c>
      <c r="H188">
        <v>5</v>
      </c>
      <c r="I188" t="s">
        <v>17</v>
      </c>
      <c r="J188">
        <v>2</v>
      </c>
      <c r="K188">
        <v>4.6097099999999998</v>
      </c>
      <c r="L188">
        <v>-74.08175</v>
      </c>
    </row>
    <row r="189" spans="1:12" x14ac:dyDescent="0.25">
      <c r="A189" t="s">
        <v>118</v>
      </c>
      <c r="B189" t="s">
        <v>86</v>
      </c>
      <c r="C189">
        <v>874400</v>
      </c>
      <c r="D189">
        <v>47000</v>
      </c>
      <c r="E189" t="s">
        <v>701</v>
      </c>
      <c r="F189" t="s">
        <v>130</v>
      </c>
      <c r="G189" t="s">
        <v>16</v>
      </c>
      <c r="H189">
        <v>5</v>
      </c>
      <c r="I189" t="s">
        <v>17</v>
      </c>
      <c r="J189">
        <v>5</v>
      </c>
      <c r="K189">
        <v>4.6097099999999998</v>
      </c>
      <c r="L189">
        <v>-74.08175</v>
      </c>
    </row>
    <row r="190" spans="1:12" x14ac:dyDescent="0.25">
      <c r="A190" t="s">
        <v>74</v>
      </c>
      <c r="B190" t="s">
        <v>62</v>
      </c>
      <c r="C190">
        <v>33800</v>
      </c>
      <c r="D190">
        <v>0</v>
      </c>
      <c r="E190" t="s">
        <v>1152</v>
      </c>
      <c r="F190" t="s">
        <v>76</v>
      </c>
      <c r="G190" t="s">
        <v>22</v>
      </c>
      <c r="H190">
        <v>5</v>
      </c>
      <c r="I190" t="s">
        <v>17</v>
      </c>
      <c r="J190">
        <v>5</v>
      </c>
      <c r="K190">
        <v>6.2518399999999996</v>
      </c>
      <c r="L190">
        <v>-75.563590000000005</v>
      </c>
    </row>
    <row r="191" spans="1:12" x14ac:dyDescent="0.25">
      <c r="A191" t="s">
        <v>111</v>
      </c>
      <c r="B191" t="s">
        <v>19</v>
      </c>
      <c r="C191">
        <v>485200</v>
      </c>
      <c r="D191">
        <v>26400</v>
      </c>
      <c r="E191" t="s">
        <v>419</v>
      </c>
      <c r="F191" t="s">
        <v>43</v>
      </c>
      <c r="G191" t="s">
        <v>31</v>
      </c>
      <c r="H191">
        <v>5</v>
      </c>
      <c r="I191" t="s">
        <v>17</v>
      </c>
      <c r="J191">
        <v>2</v>
      </c>
      <c r="K191">
        <v>3.4372199999999999</v>
      </c>
      <c r="L191">
        <v>-76.522499999999994</v>
      </c>
    </row>
    <row r="192" spans="1:12" x14ac:dyDescent="0.25">
      <c r="A192" t="s">
        <v>80</v>
      </c>
      <c r="B192" t="s">
        <v>65</v>
      </c>
      <c r="C192">
        <v>40100</v>
      </c>
      <c r="D192">
        <v>2300</v>
      </c>
      <c r="E192" t="s">
        <v>626</v>
      </c>
      <c r="F192" t="s">
        <v>76</v>
      </c>
      <c r="G192" t="s">
        <v>60</v>
      </c>
      <c r="H192">
        <v>1</v>
      </c>
      <c r="I192" t="s">
        <v>32</v>
      </c>
      <c r="J192">
        <v>1</v>
      </c>
      <c r="K192">
        <v>4.8133299999999997</v>
      </c>
      <c r="L192">
        <v>-75.696110000000004</v>
      </c>
    </row>
    <row r="193" spans="1:12" x14ac:dyDescent="0.25">
      <c r="A193" t="s">
        <v>164</v>
      </c>
      <c r="B193" t="s">
        <v>13</v>
      </c>
      <c r="C193">
        <v>262300</v>
      </c>
      <c r="D193">
        <v>12200</v>
      </c>
      <c r="E193" t="s">
        <v>498</v>
      </c>
      <c r="F193" t="s">
        <v>47</v>
      </c>
      <c r="G193" t="s">
        <v>31</v>
      </c>
      <c r="H193">
        <v>4</v>
      </c>
      <c r="I193" t="s">
        <v>17</v>
      </c>
      <c r="J193">
        <v>2</v>
      </c>
      <c r="K193">
        <v>3.4372199999999999</v>
      </c>
      <c r="L193">
        <v>-76.522499999999994</v>
      </c>
    </row>
    <row r="194" spans="1:12" x14ac:dyDescent="0.25">
      <c r="A194" t="s">
        <v>84</v>
      </c>
      <c r="B194" t="s">
        <v>58</v>
      </c>
      <c r="C194">
        <v>134700</v>
      </c>
      <c r="D194">
        <v>7400</v>
      </c>
      <c r="E194" t="s">
        <v>521</v>
      </c>
      <c r="F194" t="s">
        <v>47</v>
      </c>
      <c r="G194" t="s">
        <v>178</v>
      </c>
      <c r="H194">
        <v>5</v>
      </c>
      <c r="I194" t="s">
        <v>17</v>
      </c>
      <c r="J194">
        <v>2</v>
      </c>
      <c r="K194">
        <v>1.2136100000000001</v>
      </c>
      <c r="L194">
        <v>-77.281109999999998</v>
      </c>
    </row>
    <row r="195" spans="1:12" x14ac:dyDescent="0.25">
      <c r="A195" t="s">
        <v>45</v>
      </c>
      <c r="B195" t="s">
        <v>29</v>
      </c>
      <c r="C195">
        <v>1569600</v>
      </c>
      <c r="D195">
        <v>83800</v>
      </c>
      <c r="E195" t="s">
        <v>746</v>
      </c>
      <c r="F195" t="s">
        <v>130</v>
      </c>
      <c r="G195" t="s">
        <v>16</v>
      </c>
      <c r="H195">
        <v>5</v>
      </c>
      <c r="I195" t="s">
        <v>17</v>
      </c>
      <c r="J195">
        <v>3</v>
      </c>
      <c r="K195">
        <v>4.6097099999999998</v>
      </c>
      <c r="L195">
        <v>-74.08175</v>
      </c>
    </row>
    <row r="196" spans="1:12" x14ac:dyDescent="0.25">
      <c r="A196" t="s">
        <v>84</v>
      </c>
      <c r="B196" t="s">
        <v>58</v>
      </c>
      <c r="C196">
        <v>221200</v>
      </c>
      <c r="D196">
        <v>10000</v>
      </c>
      <c r="E196" t="s">
        <v>744</v>
      </c>
      <c r="F196" t="s">
        <v>76</v>
      </c>
      <c r="G196" t="s">
        <v>22</v>
      </c>
      <c r="H196">
        <v>5</v>
      </c>
      <c r="I196" t="s">
        <v>17</v>
      </c>
      <c r="J196">
        <v>4</v>
      </c>
      <c r="K196">
        <v>6.2518399999999996</v>
      </c>
      <c r="L196">
        <v>-75.563590000000005</v>
      </c>
    </row>
    <row r="197" spans="1:12" x14ac:dyDescent="0.25">
      <c r="A197" t="s">
        <v>204</v>
      </c>
      <c r="B197" t="s">
        <v>13</v>
      </c>
      <c r="C197">
        <v>158800</v>
      </c>
      <c r="D197">
        <v>8900</v>
      </c>
      <c r="E197" t="s">
        <v>1029</v>
      </c>
      <c r="F197" t="s">
        <v>93</v>
      </c>
      <c r="G197" t="s">
        <v>22</v>
      </c>
      <c r="H197">
        <v>5</v>
      </c>
      <c r="I197" t="s">
        <v>17</v>
      </c>
      <c r="J197">
        <v>4</v>
      </c>
      <c r="K197">
        <v>6.2518399999999996</v>
      </c>
      <c r="L197">
        <v>-75.563590000000005</v>
      </c>
    </row>
    <row r="198" spans="1:12" x14ac:dyDescent="0.25">
      <c r="A198" t="s">
        <v>64</v>
      </c>
      <c r="B198" t="s">
        <v>65</v>
      </c>
      <c r="C198">
        <v>71200</v>
      </c>
      <c r="D198">
        <v>4200</v>
      </c>
      <c r="E198" t="s">
        <v>796</v>
      </c>
      <c r="F198" t="s">
        <v>160</v>
      </c>
      <c r="G198" t="s">
        <v>44</v>
      </c>
      <c r="H198">
        <v>1</v>
      </c>
      <c r="I198" t="s">
        <v>17</v>
      </c>
      <c r="J198">
        <v>7</v>
      </c>
      <c r="K198">
        <v>11.240790000000001</v>
      </c>
      <c r="L198">
        <v>-74.199039999999997</v>
      </c>
    </row>
    <row r="199" spans="1:12" x14ac:dyDescent="0.25">
      <c r="A199" t="s">
        <v>33</v>
      </c>
      <c r="B199" t="s">
        <v>19</v>
      </c>
      <c r="C199">
        <v>486200</v>
      </c>
      <c r="D199">
        <v>24100</v>
      </c>
      <c r="E199" t="s">
        <v>752</v>
      </c>
      <c r="F199" t="s">
        <v>52</v>
      </c>
      <c r="G199" t="s">
        <v>201</v>
      </c>
      <c r="H199">
        <v>5</v>
      </c>
      <c r="I199" t="s">
        <v>17</v>
      </c>
      <c r="J199">
        <v>6</v>
      </c>
      <c r="K199">
        <v>11.54444</v>
      </c>
      <c r="L199">
        <v>-72.907219999999995</v>
      </c>
    </row>
    <row r="200" spans="1:12" x14ac:dyDescent="0.25">
      <c r="A200" t="s">
        <v>12</v>
      </c>
      <c r="B200" t="s">
        <v>13</v>
      </c>
      <c r="C200">
        <v>151300</v>
      </c>
      <c r="D200">
        <v>8800</v>
      </c>
      <c r="E200" t="s">
        <v>584</v>
      </c>
      <c r="F200" t="s">
        <v>160</v>
      </c>
      <c r="G200" t="s">
        <v>16</v>
      </c>
      <c r="H200">
        <v>5</v>
      </c>
      <c r="I200" t="s">
        <v>17</v>
      </c>
      <c r="J200">
        <v>1</v>
      </c>
      <c r="K200">
        <v>4.6097099999999998</v>
      </c>
      <c r="L200">
        <v>-74.08175</v>
      </c>
    </row>
    <row r="201" spans="1:12" x14ac:dyDescent="0.25">
      <c r="A201" t="s">
        <v>111</v>
      </c>
      <c r="B201" t="s">
        <v>19</v>
      </c>
      <c r="C201">
        <v>498900</v>
      </c>
      <c r="D201">
        <v>27000</v>
      </c>
      <c r="E201" t="s">
        <v>1153</v>
      </c>
      <c r="F201" t="s">
        <v>15</v>
      </c>
      <c r="G201" t="s">
        <v>16</v>
      </c>
      <c r="H201">
        <v>5</v>
      </c>
      <c r="I201" t="s">
        <v>38</v>
      </c>
      <c r="J201">
        <v>1</v>
      </c>
      <c r="K201">
        <v>4.6097099999999998</v>
      </c>
      <c r="L201">
        <v>-74.08175</v>
      </c>
    </row>
    <row r="202" spans="1:12" x14ac:dyDescent="0.25">
      <c r="A202" t="s">
        <v>105</v>
      </c>
      <c r="B202" t="s">
        <v>19</v>
      </c>
      <c r="C202">
        <v>295500</v>
      </c>
      <c r="D202">
        <v>16100</v>
      </c>
      <c r="E202" t="s">
        <v>602</v>
      </c>
      <c r="F202" t="s">
        <v>35</v>
      </c>
      <c r="G202" t="s">
        <v>22</v>
      </c>
      <c r="H202">
        <v>5</v>
      </c>
      <c r="I202" t="s">
        <v>17</v>
      </c>
      <c r="J202">
        <v>8</v>
      </c>
      <c r="K202">
        <v>6.2518399999999996</v>
      </c>
      <c r="L202">
        <v>-75.563590000000005</v>
      </c>
    </row>
    <row r="203" spans="1:12" x14ac:dyDescent="0.25">
      <c r="A203" t="s">
        <v>28</v>
      </c>
      <c r="B203" t="s">
        <v>29</v>
      </c>
      <c r="C203">
        <v>475200</v>
      </c>
      <c r="D203">
        <v>23500</v>
      </c>
      <c r="E203" t="s">
        <v>890</v>
      </c>
      <c r="F203" t="s">
        <v>54</v>
      </c>
      <c r="G203" t="s">
        <v>16</v>
      </c>
      <c r="H203">
        <v>5</v>
      </c>
      <c r="I203" t="s">
        <v>17</v>
      </c>
      <c r="J203">
        <v>5</v>
      </c>
      <c r="K203">
        <v>4.6097099999999998</v>
      </c>
      <c r="L203">
        <v>-74.08175</v>
      </c>
    </row>
    <row r="204" spans="1:12" x14ac:dyDescent="0.25">
      <c r="A204" t="s">
        <v>148</v>
      </c>
      <c r="B204" t="s">
        <v>13</v>
      </c>
      <c r="C204">
        <v>2580500</v>
      </c>
      <c r="D204">
        <v>138500</v>
      </c>
      <c r="E204" t="s">
        <v>811</v>
      </c>
      <c r="F204" t="s">
        <v>21</v>
      </c>
      <c r="G204" t="s">
        <v>16</v>
      </c>
      <c r="H204">
        <v>4</v>
      </c>
      <c r="I204" t="s">
        <v>38</v>
      </c>
      <c r="J204">
        <v>1</v>
      </c>
      <c r="K204">
        <v>4.6097099999999998</v>
      </c>
      <c r="L204">
        <v>-74.08175</v>
      </c>
    </row>
    <row r="205" spans="1:12" x14ac:dyDescent="0.25">
      <c r="A205" t="s">
        <v>61</v>
      </c>
      <c r="B205" t="s">
        <v>62</v>
      </c>
      <c r="C205">
        <v>488400</v>
      </c>
      <c r="D205">
        <v>26200</v>
      </c>
      <c r="E205" t="s">
        <v>1154</v>
      </c>
      <c r="F205" t="s">
        <v>76</v>
      </c>
      <c r="G205" t="s">
        <v>22</v>
      </c>
      <c r="H205">
        <v>5</v>
      </c>
      <c r="I205" t="s">
        <v>17</v>
      </c>
      <c r="J205">
        <v>3</v>
      </c>
      <c r="K205">
        <v>6.2518399999999996</v>
      </c>
      <c r="L205">
        <v>-75.563590000000005</v>
      </c>
    </row>
    <row r="206" spans="1:12" x14ac:dyDescent="0.25">
      <c r="A206" t="s">
        <v>70</v>
      </c>
      <c r="B206" t="s">
        <v>13</v>
      </c>
      <c r="C206">
        <v>2186000</v>
      </c>
      <c r="D206">
        <v>116800</v>
      </c>
      <c r="E206" t="s">
        <v>799</v>
      </c>
      <c r="F206" t="s">
        <v>88</v>
      </c>
      <c r="G206" t="s">
        <v>16</v>
      </c>
      <c r="H206">
        <v>5</v>
      </c>
      <c r="I206" t="s">
        <v>17</v>
      </c>
      <c r="J206">
        <v>2</v>
      </c>
      <c r="K206">
        <v>4.6097099999999998</v>
      </c>
      <c r="L206">
        <v>-74.08175</v>
      </c>
    </row>
    <row r="207" spans="1:12" x14ac:dyDescent="0.25">
      <c r="A207" t="s">
        <v>111</v>
      </c>
      <c r="B207" t="s">
        <v>19</v>
      </c>
      <c r="C207">
        <v>498100</v>
      </c>
      <c r="D207">
        <v>27000</v>
      </c>
      <c r="E207" t="s">
        <v>1027</v>
      </c>
      <c r="F207" t="s">
        <v>130</v>
      </c>
      <c r="G207" t="s">
        <v>16</v>
      </c>
      <c r="H207">
        <v>3</v>
      </c>
      <c r="I207" t="s">
        <v>17</v>
      </c>
      <c r="J207">
        <v>8</v>
      </c>
      <c r="K207">
        <v>4.6097099999999998</v>
      </c>
      <c r="L207">
        <v>-74.08175</v>
      </c>
    </row>
    <row r="208" spans="1:12" x14ac:dyDescent="0.25">
      <c r="A208" t="s">
        <v>78</v>
      </c>
      <c r="B208" t="s">
        <v>19</v>
      </c>
      <c r="C208">
        <v>245100</v>
      </c>
      <c r="D208">
        <v>11200</v>
      </c>
      <c r="E208" t="s">
        <v>247</v>
      </c>
      <c r="F208" t="s">
        <v>96</v>
      </c>
      <c r="G208" t="s">
        <v>16</v>
      </c>
      <c r="H208">
        <v>3</v>
      </c>
      <c r="I208" t="s">
        <v>17</v>
      </c>
      <c r="J208">
        <v>1</v>
      </c>
      <c r="K208">
        <v>4.6097099999999998</v>
      </c>
      <c r="L208">
        <v>-74.08175</v>
      </c>
    </row>
    <row r="209" spans="1:12" x14ac:dyDescent="0.25">
      <c r="A209" t="s">
        <v>94</v>
      </c>
      <c r="B209" t="s">
        <v>29</v>
      </c>
      <c r="C209">
        <v>459600</v>
      </c>
      <c r="D209">
        <v>22700</v>
      </c>
      <c r="E209" t="s">
        <v>389</v>
      </c>
      <c r="F209" t="s">
        <v>93</v>
      </c>
      <c r="G209" t="s">
        <v>31</v>
      </c>
      <c r="H209">
        <v>5</v>
      </c>
      <c r="I209" t="s">
        <v>17</v>
      </c>
      <c r="J209">
        <v>2</v>
      </c>
      <c r="K209">
        <v>3.4372199999999999</v>
      </c>
      <c r="L209">
        <v>-76.522499999999994</v>
      </c>
    </row>
    <row r="210" spans="1:12" x14ac:dyDescent="0.25">
      <c r="A210" t="s">
        <v>61</v>
      </c>
      <c r="B210" t="s">
        <v>62</v>
      </c>
      <c r="C210">
        <v>580600</v>
      </c>
      <c r="D210">
        <v>31300</v>
      </c>
      <c r="E210" t="s">
        <v>1155</v>
      </c>
      <c r="F210" t="s">
        <v>96</v>
      </c>
      <c r="G210" t="s">
        <v>22</v>
      </c>
      <c r="H210">
        <v>5</v>
      </c>
      <c r="I210" t="s">
        <v>32</v>
      </c>
      <c r="J210">
        <v>1</v>
      </c>
      <c r="K210">
        <v>6.2518399999999996</v>
      </c>
      <c r="L210">
        <v>-75.563590000000005</v>
      </c>
    </row>
    <row r="211" spans="1:12" x14ac:dyDescent="0.25">
      <c r="A211" t="s">
        <v>124</v>
      </c>
      <c r="B211" t="s">
        <v>19</v>
      </c>
      <c r="C211">
        <v>716700</v>
      </c>
      <c r="D211">
        <v>36400</v>
      </c>
      <c r="E211" t="s">
        <v>357</v>
      </c>
      <c r="F211" t="s">
        <v>160</v>
      </c>
      <c r="G211" t="s">
        <v>16</v>
      </c>
      <c r="H211">
        <v>3</v>
      </c>
      <c r="I211" t="s">
        <v>17</v>
      </c>
      <c r="J211">
        <v>2</v>
      </c>
      <c r="K211">
        <v>4.6097099999999998</v>
      </c>
      <c r="L211">
        <v>-74.08175</v>
      </c>
    </row>
    <row r="212" spans="1:12" x14ac:dyDescent="0.25">
      <c r="A212" t="s">
        <v>39</v>
      </c>
      <c r="B212" t="s">
        <v>24</v>
      </c>
      <c r="C212">
        <v>50300</v>
      </c>
      <c r="D212">
        <v>3100</v>
      </c>
      <c r="E212" t="s">
        <v>691</v>
      </c>
      <c r="F212" t="s">
        <v>26</v>
      </c>
      <c r="G212" t="s">
        <v>27</v>
      </c>
      <c r="H212">
        <v>5</v>
      </c>
      <c r="I212" t="s">
        <v>38</v>
      </c>
      <c r="J212">
        <v>1</v>
      </c>
      <c r="K212">
        <v>10.39972</v>
      </c>
      <c r="L212">
        <v>-75.514439999999993</v>
      </c>
    </row>
    <row r="213" spans="1:12" x14ac:dyDescent="0.25">
      <c r="A213" t="s">
        <v>155</v>
      </c>
      <c r="B213" t="s">
        <v>62</v>
      </c>
      <c r="C213">
        <v>86100</v>
      </c>
      <c r="D213">
        <v>2800</v>
      </c>
      <c r="E213" t="s">
        <v>832</v>
      </c>
      <c r="F213" t="s">
        <v>43</v>
      </c>
      <c r="G213" t="s">
        <v>22</v>
      </c>
      <c r="H213">
        <v>1</v>
      </c>
      <c r="I213" t="s">
        <v>17</v>
      </c>
      <c r="J213">
        <v>1</v>
      </c>
      <c r="K213">
        <v>6.2518399999999996</v>
      </c>
      <c r="L213">
        <v>-75.563590000000005</v>
      </c>
    </row>
    <row r="214" spans="1:12" x14ac:dyDescent="0.25">
      <c r="A214" t="s">
        <v>158</v>
      </c>
      <c r="B214" t="s">
        <v>62</v>
      </c>
      <c r="C214">
        <v>38800</v>
      </c>
      <c r="D214">
        <v>2300</v>
      </c>
      <c r="E214" t="s">
        <v>739</v>
      </c>
      <c r="F214" t="s">
        <v>76</v>
      </c>
      <c r="G214" t="s">
        <v>22</v>
      </c>
      <c r="H214">
        <v>5</v>
      </c>
      <c r="I214" t="s">
        <v>17</v>
      </c>
      <c r="J214">
        <v>2</v>
      </c>
      <c r="K214">
        <v>6.2518399999999996</v>
      </c>
      <c r="L214">
        <v>-75.563590000000005</v>
      </c>
    </row>
    <row r="215" spans="1:12" x14ac:dyDescent="0.25">
      <c r="A215" t="s">
        <v>85</v>
      </c>
      <c r="B215" t="s">
        <v>86</v>
      </c>
      <c r="C215">
        <v>670800</v>
      </c>
      <c r="D215">
        <v>33900</v>
      </c>
      <c r="E215" t="s">
        <v>741</v>
      </c>
      <c r="F215" t="s">
        <v>35</v>
      </c>
      <c r="G215" t="s">
        <v>27</v>
      </c>
      <c r="H215">
        <v>5</v>
      </c>
      <c r="I215" t="s">
        <v>32</v>
      </c>
      <c r="J215">
        <v>1</v>
      </c>
      <c r="K215">
        <v>10.39972</v>
      </c>
      <c r="L215">
        <v>-75.514439999999993</v>
      </c>
    </row>
    <row r="216" spans="1:12" x14ac:dyDescent="0.25">
      <c r="A216" t="s">
        <v>266</v>
      </c>
      <c r="B216" t="s">
        <v>13</v>
      </c>
      <c r="C216">
        <v>1659800</v>
      </c>
      <c r="D216">
        <v>90800</v>
      </c>
      <c r="E216" t="s">
        <v>571</v>
      </c>
      <c r="F216" t="s">
        <v>21</v>
      </c>
      <c r="G216" t="s">
        <v>22</v>
      </c>
      <c r="H216">
        <v>5</v>
      </c>
      <c r="I216" t="s">
        <v>32</v>
      </c>
      <c r="J216">
        <v>1</v>
      </c>
      <c r="K216">
        <v>6.2518399999999996</v>
      </c>
      <c r="L216">
        <v>-75.563590000000005</v>
      </c>
    </row>
    <row r="217" spans="1:12" x14ac:dyDescent="0.25">
      <c r="A217" t="s">
        <v>297</v>
      </c>
      <c r="B217" t="s">
        <v>86</v>
      </c>
      <c r="C217">
        <v>32100</v>
      </c>
      <c r="D217">
        <v>0</v>
      </c>
      <c r="E217" t="s">
        <v>190</v>
      </c>
      <c r="F217" t="s">
        <v>130</v>
      </c>
      <c r="G217" t="s">
        <v>31</v>
      </c>
      <c r="H217">
        <v>5</v>
      </c>
      <c r="I217" t="s">
        <v>17</v>
      </c>
      <c r="J217">
        <v>3</v>
      </c>
      <c r="K217">
        <v>3.4372199999999999</v>
      </c>
      <c r="L217">
        <v>-76.522499999999994</v>
      </c>
    </row>
    <row r="218" spans="1:12" x14ac:dyDescent="0.25">
      <c r="A218" t="s">
        <v>219</v>
      </c>
      <c r="B218" t="s">
        <v>19</v>
      </c>
      <c r="C218">
        <v>478800</v>
      </c>
      <c r="D218">
        <v>28900</v>
      </c>
      <c r="E218" t="s">
        <v>601</v>
      </c>
      <c r="F218" t="s">
        <v>93</v>
      </c>
      <c r="G218" t="s">
        <v>16</v>
      </c>
      <c r="H218">
        <v>5</v>
      </c>
      <c r="I218" t="s">
        <v>17</v>
      </c>
      <c r="J218">
        <v>2</v>
      </c>
      <c r="K218">
        <v>4.6097099999999998</v>
      </c>
      <c r="L218">
        <v>-74.08175</v>
      </c>
    </row>
    <row r="219" spans="1:12" x14ac:dyDescent="0.25">
      <c r="A219" t="s">
        <v>50</v>
      </c>
      <c r="B219" t="s">
        <v>29</v>
      </c>
      <c r="C219">
        <v>1478100</v>
      </c>
      <c r="D219">
        <v>76900</v>
      </c>
      <c r="E219" t="s">
        <v>1055</v>
      </c>
      <c r="F219" t="s">
        <v>93</v>
      </c>
      <c r="G219" t="s">
        <v>31</v>
      </c>
      <c r="H219">
        <v>5</v>
      </c>
      <c r="I219" t="s">
        <v>17</v>
      </c>
      <c r="J219">
        <v>7</v>
      </c>
      <c r="K219">
        <v>3.4372199999999999</v>
      </c>
      <c r="L219">
        <v>-76.522499999999994</v>
      </c>
    </row>
    <row r="220" spans="1:12" x14ac:dyDescent="0.25">
      <c r="A220" t="s">
        <v>164</v>
      </c>
      <c r="B220" t="s">
        <v>13</v>
      </c>
      <c r="C220">
        <v>142800</v>
      </c>
      <c r="D220">
        <v>5800</v>
      </c>
      <c r="E220" t="s">
        <v>937</v>
      </c>
      <c r="F220" t="s">
        <v>88</v>
      </c>
      <c r="G220" t="s">
        <v>22</v>
      </c>
      <c r="H220">
        <v>5</v>
      </c>
      <c r="I220" t="s">
        <v>17</v>
      </c>
      <c r="J220">
        <v>5</v>
      </c>
      <c r="K220">
        <v>6.2518399999999996</v>
      </c>
      <c r="L220">
        <v>-75.563590000000005</v>
      </c>
    </row>
    <row r="221" spans="1:12" x14ac:dyDescent="0.25">
      <c r="A221" t="s">
        <v>55</v>
      </c>
      <c r="B221" t="s">
        <v>13</v>
      </c>
      <c r="C221">
        <v>86600</v>
      </c>
      <c r="D221">
        <v>2800</v>
      </c>
      <c r="E221" t="s">
        <v>913</v>
      </c>
      <c r="F221" t="s">
        <v>26</v>
      </c>
      <c r="G221" t="s">
        <v>31</v>
      </c>
      <c r="H221">
        <v>1</v>
      </c>
      <c r="I221" t="s">
        <v>17</v>
      </c>
      <c r="J221">
        <v>8</v>
      </c>
      <c r="K221">
        <v>3.4372199999999999</v>
      </c>
      <c r="L221">
        <v>-76.522499999999994</v>
      </c>
    </row>
    <row r="222" spans="1:12" x14ac:dyDescent="0.25">
      <c r="A222" t="s">
        <v>94</v>
      </c>
      <c r="B222" t="s">
        <v>29</v>
      </c>
      <c r="C222">
        <v>752400</v>
      </c>
      <c r="D222">
        <v>40500</v>
      </c>
      <c r="E222" t="s">
        <v>541</v>
      </c>
      <c r="F222" t="s">
        <v>26</v>
      </c>
      <c r="G222" t="s">
        <v>16</v>
      </c>
      <c r="H222">
        <v>3</v>
      </c>
      <c r="I222" t="s">
        <v>32</v>
      </c>
      <c r="J222">
        <v>1</v>
      </c>
      <c r="K222">
        <v>4.6097099999999998</v>
      </c>
      <c r="L222">
        <v>-74.08175</v>
      </c>
    </row>
    <row r="223" spans="1:12" x14ac:dyDescent="0.25">
      <c r="A223" t="s">
        <v>219</v>
      </c>
      <c r="B223" t="s">
        <v>19</v>
      </c>
      <c r="C223">
        <v>399800</v>
      </c>
      <c r="D223">
        <v>21500</v>
      </c>
      <c r="E223" t="s">
        <v>56</v>
      </c>
      <c r="F223" t="s">
        <v>96</v>
      </c>
      <c r="G223" t="s">
        <v>91</v>
      </c>
      <c r="H223">
        <v>4</v>
      </c>
      <c r="I223" t="s">
        <v>17</v>
      </c>
      <c r="J223">
        <v>3</v>
      </c>
      <c r="K223">
        <v>10.968540000000001</v>
      </c>
      <c r="L223">
        <v>-74.781319999999994</v>
      </c>
    </row>
    <row r="224" spans="1:12" x14ac:dyDescent="0.25">
      <c r="A224" t="s">
        <v>84</v>
      </c>
      <c r="B224" t="s">
        <v>58</v>
      </c>
      <c r="C224">
        <v>92100</v>
      </c>
      <c r="D224">
        <v>3100</v>
      </c>
      <c r="E224" t="s">
        <v>1156</v>
      </c>
      <c r="F224" t="s">
        <v>15</v>
      </c>
      <c r="G224" t="s">
        <v>91</v>
      </c>
      <c r="H224">
        <v>2</v>
      </c>
      <c r="I224" t="s">
        <v>17</v>
      </c>
      <c r="J224">
        <v>2</v>
      </c>
      <c r="K224">
        <v>10.968540000000001</v>
      </c>
      <c r="L224">
        <v>-74.781319999999994</v>
      </c>
    </row>
    <row r="225" spans="1:12" x14ac:dyDescent="0.25">
      <c r="A225" t="s">
        <v>33</v>
      </c>
      <c r="B225" t="s">
        <v>19</v>
      </c>
      <c r="C225">
        <v>432100</v>
      </c>
      <c r="D225">
        <v>21200</v>
      </c>
      <c r="E225" t="s">
        <v>951</v>
      </c>
      <c r="F225" t="s">
        <v>76</v>
      </c>
      <c r="G225" t="s">
        <v>22</v>
      </c>
      <c r="H225">
        <v>1</v>
      </c>
      <c r="I225" t="s">
        <v>17</v>
      </c>
      <c r="J225">
        <v>3</v>
      </c>
      <c r="K225">
        <v>6.2518399999999996</v>
      </c>
      <c r="L225">
        <v>-75.563590000000005</v>
      </c>
    </row>
    <row r="226" spans="1:12" x14ac:dyDescent="0.25">
      <c r="A226" t="s">
        <v>196</v>
      </c>
      <c r="B226" t="s">
        <v>13</v>
      </c>
      <c r="C226">
        <v>1058200</v>
      </c>
      <c r="D226">
        <v>61000</v>
      </c>
      <c r="E226" t="s">
        <v>715</v>
      </c>
      <c r="F226" t="s">
        <v>54</v>
      </c>
      <c r="G226" t="s">
        <v>22</v>
      </c>
      <c r="H226">
        <v>4</v>
      </c>
      <c r="I226" t="s">
        <v>17</v>
      </c>
      <c r="J226">
        <v>4</v>
      </c>
      <c r="K226">
        <v>6.2518399999999996</v>
      </c>
      <c r="L226">
        <v>-75.563590000000005</v>
      </c>
    </row>
    <row r="227" spans="1:12" x14ac:dyDescent="0.25">
      <c r="A227" t="s">
        <v>171</v>
      </c>
      <c r="B227" t="s">
        <v>19</v>
      </c>
      <c r="C227">
        <v>277600</v>
      </c>
      <c r="D227">
        <v>13000</v>
      </c>
      <c r="E227" t="s">
        <v>667</v>
      </c>
      <c r="F227" t="s">
        <v>43</v>
      </c>
      <c r="G227" t="s">
        <v>31</v>
      </c>
      <c r="H227">
        <v>1</v>
      </c>
      <c r="I227" t="s">
        <v>17</v>
      </c>
      <c r="J227">
        <v>1</v>
      </c>
      <c r="K227">
        <v>3.4372199999999999</v>
      </c>
      <c r="L227">
        <v>-76.522499999999994</v>
      </c>
    </row>
    <row r="228" spans="1:12" x14ac:dyDescent="0.25">
      <c r="A228" t="s">
        <v>36</v>
      </c>
      <c r="B228" t="s">
        <v>24</v>
      </c>
      <c r="C228">
        <v>36000</v>
      </c>
      <c r="D228">
        <v>10700</v>
      </c>
      <c r="E228" t="s">
        <v>591</v>
      </c>
      <c r="F228" t="s">
        <v>76</v>
      </c>
      <c r="G228" t="s">
        <v>31</v>
      </c>
      <c r="H228">
        <v>5</v>
      </c>
      <c r="I228" t="s">
        <v>17</v>
      </c>
      <c r="J228">
        <v>2</v>
      </c>
      <c r="K228">
        <v>3.4372199999999999</v>
      </c>
      <c r="L228">
        <v>-76.522499999999994</v>
      </c>
    </row>
    <row r="229" spans="1:12" x14ac:dyDescent="0.25">
      <c r="A229" t="s">
        <v>48</v>
      </c>
      <c r="B229" t="s">
        <v>24</v>
      </c>
      <c r="C229">
        <v>55400</v>
      </c>
      <c r="D229">
        <v>1100</v>
      </c>
      <c r="E229" t="s">
        <v>125</v>
      </c>
      <c r="F229" t="s">
        <v>35</v>
      </c>
      <c r="G229" t="s">
        <v>22</v>
      </c>
      <c r="H229">
        <v>1</v>
      </c>
      <c r="I229" t="s">
        <v>17</v>
      </c>
      <c r="J229">
        <v>3</v>
      </c>
      <c r="K229">
        <v>6.2518399999999996</v>
      </c>
      <c r="L229">
        <v>-75.563590000000005</v>
      </c>
    </row>
    <row r="230" spans="1:12" x14ac:dyDescent="0.25">
      <c r="A230" t="s">
        <v>45</v>
      </c>
      <c r="B230" t="s">
        <v>29</v>
      </c>
      <c r="C230">
        <v>1240200</v>
      </c>
      <c r="D230">
        <v>66300</v>
      </c>
      <c r="E230" t="s">
        <v>1040</v>
      </c>
      <c r="F230" t="s">
        <v>88</v>
      </c>
      <c r="G230" t="s">
        <v>22</v>
      </c>
      <c r="H230">
        <v>1</v>
      </c>
      <c r="I230" t="s">
        <v>17</v>
      </c>
      <c r="J230">
        <v>4</v>
      </c>
      <c r="K230">
        <v>6.2518399999999996</v>
      </c>
      <c r="L230">
        <v>-75.563590000000005</v>
      </c>
    </row>
    <row r="231" spans="1:12" x14ac:dyDescent="0.25">
      <c r="A231" t="s">
        <v>82</v>
      </c>
      <c r="B231" t="s">
        <v>58</v>
      </c>
      <c r="C231">
        <v>31300</v>
      </c>
      <c r="D231">
        <v>2100</v>
      </c>
      <c r="E231" t="s">
        <v>608</v>
      </c>
      <c r="F231" t="s">
        <v>52</v>
      </c>
      <c r="G231" t="s">
        <v>22</v>
      </c>
      <c r="H231">
        <v>5</v>
      </c>
      <c r="I231" t="s">
        <v>17</v>
      </c>
      <c r="J231">
        <v>2</v>
      </c>
      <c r="K231">
        <v>6.2518399999999996</v>
      </c>
      <c r="L231">
        <v>-75.563590000000005</v>
      </c>
    </row>
    <row r="232" spans="1:12" x14ac:dyDescent="0.25">
      <c r="A232" t="s">
        <v>84</v>
      </c>
      <c r="B232" t="s">
        <v>58</v>
      </c>
      <c r="C232">
        <v>210500</v>
      </c>
      <c r="D232">
        <v>9400</v>
      </c>
      <c r="E232" t="s">
        <v>995</v>
      </c>
      <c r="F232" t="s">
        <v>93</v>
      </c>
      <c r="G232" t="s">
        <v>31</v>
      </c>
      <c r="H232">
        <v>2</v>
      </c>
      <c r="I232" t="s">
        <v>17</v>
      </c>
      <c r="J232">
        <v>1</v>
      </c>
      <c r="K232">
        <v>3.4372199999999999</v>
      </c>
      <c r="L232">
        <v>-76.522499999999994</v>
      </c>
    </row>
    <row r="233" spans="1:12" x14ac:dyDescent="0.25">
      <c r="A233" t="s">
        <v>192</v>
      </c>
      <c r="B233" t="s">
        <v>65</v>
      </c>
      <c r="C233">
        <v>66400</v>
      </c>
      <c r="D233">
        <v>1700</v>
      </c>
      <c r="E233" t="s">
        <v>253</v>
      </c>
      <c r="F233" t="s">
        <v>54</v>
      </c>
      <c r="G233" t="s">
        <v>16</v>
      </c>
      <c r="H233">
        <v>5</v>
      </c>
      <c r="I233" t="s">
        <v>17</v>
      </c>
      <c r="J233">
        <v>1</v>
      </c>
      <c r="K233">
        <v>4.6097099999999998</v>
      </c>
      <c r="L233">
        <v>-74.08175</v>
      </c>
    </row>
    <row r="234" spans="1:12" x14ac:dyDescent="0.25">
      <c r="A234" t="s">
        <v>85</v>
      </c>
      <c r="B234" t="s">
        <v>86</v>
      </c>
      <c r="C234">
        <v>464300</v>
      </c>
      <c r="D234">
        <v>30400</v>
      </c>
      <c r="E234" t="s">
        <v>152</v>
      </c>
      <c r="F234" t="s">
        <v>93</v>
      </c>
      <c r="G234" t="s">
        <v>16</v>
      </c>
      <c r="H234">
        <v>1</v>
      </c>
      <c r="I234" t="s">
        <v>17</v>
      </c>
      <c r="J234">
        <v>10</v>
      </c>
      <c r="K234">
        <v>4.6097099999999998</v>
      </c>
      <c r="L234">
        <v>-74.08175</v>
      </c>
    </row>
    <row r="235" spans="1:12" x14ac:dyDescent="0.25">
      <c r="A235" t="s">
        <v>192</v>
      </c>
      <c r="B235" t="s">
        <v>65</v>
      </c>
      <c r="C235">
        <v>63600</v>
      </c>
      <c r="D235">
        <v>1600</v>
      </c>
      <c r="E235" t="s">
        <v>758</v>
      </c>
      <c r="F235" t="s">
        <v>76</v>
      </c>
      <c r="G235" t="s">
        <v>141</v>
      </c>
      <c r="H235">
        <v>5</v>
      </c>
      <c r="I235" t="s">
        <v>17</v>
      </c>
      <c r="J235">
        <v>5</v>
      </c>
      <c r="K235">
        <v>5.0688899999999997</v>
      </c>
      <c r="L235">
        <v>-75.517380000000003</v>
      </c>
    </row>
    <row r="236" spans="1:12" x14ac:dyDescent="0.25">
      <c r="A236" t="s">
        <v>94</v>
      </c>
      <c r="B236" t="s">
        <v>29</v>
      </c>
      <c r="C236">
        <v>705900</v>
      </c>
      <c r="D236">
        <v>38600</v>
      </c>
      <c r="E236" t="s">
        <v>263</v>
      </c>
      <c r="F236" t="s">
        <v>160</v>
      </c>
      <c r="G236" t="s">
        <v>22</v>
      </c>
      <c r="H236">
        <v>5</v>
      </c>
      <c r="I236" t="s">
        <v>17</v>
      </c>
      <c r="J236">
        <v>10</v>
      </c>
      <c r="K236">
        <v>6.2518399999999996</v>
      </c>
      <c r="L236">
        <v>-75.563590000000005</v>
      </c>
    </row>
    <row r="237" spans="1:12" x14ac:dyDescent="0.25">
      <c r="A237" t="s">
        <v>33</v>
      </c>
      <c r="B237" t="s">
        <v>19</v>
      </c>
      <c r="C237">
        <v>430900</v>
      </c>
      <c r="D237">
        <v>21100</v>
      </c>
      <c r="E237" t="s">
        <v>731</v>
      </c>
      <c r="F237" t="s">
        <v>21</v>
      </c>
      <c r="G237" t="s">
        <v>22</v>
      </c>
      <c r="H237">
        <v>5</v>
      </c>
      <c r="I237" t="s">
        <v>17</v>
      </c>
      <c r="J237">
        <v>3</v>
      </c>
      <c r="K237">
        <v>6.2518399999999996</v>
      </c>
      <c r="L237">
        <v>-75.563590000000005</v>
      </c>
    </row>
    <row r="238" spans="1:12" x14ac:dyDescent="0.25">
      <c r="A238" t="s">
        <v>12</v>
      </c>
      <c r="B238" t="s">
        <v>13</v>
      </c>
      <c r="C238">
        <v>228700</v>
      </c>
      <c r="D238">
        <v>12400</v>
      </c>
      <c r="E238" t="s">
        <v>87</v>
      </c>
      <c r="F238" t="s">
        <v>130</v>
      </c>
      <c r="G238" t="s">
        <v>31</v>
      </c>
      <c r="H238">
        <v>1</v>
      </c>
      <c r="I238" t="s">
        <v>17</v>
      </c>
      <c r="J238">
        <v>1</v>
      </c>
      <c r="K238">
        <v>3.4372199999999999</v>
      </c>
      <c r="L238">
        <v>-76.522499999999994</v>
      </c>
    </row>
    <row r="239" spans="1:12" x14ac:dyDescent="0.25">
      <c r="A239" t="s">
        <v>82</v>
      </c>
      <c r="B239" t="s">
        <v>58</v>
      </c>
      <c r="C239">
        <v>34000</v>
      </c>
      <c r="D239">
        <v>2000</v>
      </c>
      <c r="E239" t="s">
        <v>1031</v>
      </c>
      <c r="F239" t="s">
        <v>52</v>
      </c>
      <c r="G239" t="s">
        <v>60</v>
      </c>
      <c r="H239">
        <v>5</v>
      </c>
      <c r="I239" t="s">
        <v>17</v>
      </c>
      <c r="J239">
        <v>3</v>
      </c>
      <c r="K239">
        <v>4.8133299999999997</v>
      </c>
      <c r="L239">
        <v>-75.696110000000004</v>
      </c>
    </row>
    <row r="240" spans="1:12" x14ac:dyDescent="0.25">
      <c r="A240" t="s">
        <v>89</v>
      </c>
      <c r="B240" t="s">
        <v>62</v>
      </c>
      <c r="C240">
        <v>19900</v>
      </c>
      <c r="D240">
        <v>1300</v>
      </c>
      <c r="E240" t="s">
        <v>1157</v>
      </c>
      <c r="F240" t="s">
        <v>47</v>
      </c>
      <c r="G240" t="s">
        <v>16</v>
      </c>
      <c r="H240">
        <v>1</v>
      </c>
      <c r="I240" t="s">
        <v>17</v>
      </c>
      <c r="J240">
        <v>1</v>
      </c>
      <c r="K240">
        <v>4.6097099999999998</v>
      </c>
      <c r="L240">
        <v>-74.08175</v>
      </c>
    </row>
    <row r="241" spans="1:12" x14ac:dyDescent="0.25">
      <c r="A241" t="s">
        <v>158</v>
      </c>
      <c r="B241" t="s">
        <v>62</v>
      </c>
      <c r="C241">
        <v>50900</v>
      </c>
      <c r="D241">
        <v>3400</v>
      </c>
      <c r="E241" t="s">
        <v>548</v>
      </c>
      <c r="F241" t="s">
        <v>21</v>
      </c>
      <c r="G241" t="s">
        <v>22</v>
      </c>
      <c r="H241">
        <v>4</v>
      </c>
      <c r="I241" t="s">
        <v>17</v>
      </c>
      <c r="J241">
        <v>2</v>
      </c>
      <c r="K241">
        <v>6.2518399999999996</v>
      </c>
      <c r="L241">
        <v>-75.563590000000005</v>
      </c>
    </row>
    <row r="242" spans="1:12" x14ac:dyDescent="0.25">
      <c r="A242" t="s">
        <v>12</v>
      </c>
      <c r="B242" t="s">
        <v>13</v>
      </c>
      <c r="C242">
        <v>202100</v>
      </c>
      <c r="D242">
        <v>11200</v>
      </c>
      <c r="E242" t="s">
        <v>416</v>
      </c>
      <c r="F242" t="s">
        <v>15</v>
      </c>
      <c r="G242" t="s">
        <v>31</v>
      </c>
      <c r="H242">
        <v>3</v>
      </c>
      <c r="I242" t="s">
        <v>17</v>
      </c>
      <c r="J242">
        <v>5</v>
      </c>
      <c r="K242">
        <v>3.4372199999999999</v>
      </c>
      <c r="L242">
        <v>-76.522499999999994</v>
      </c>
    </row>
    <row r="243" spans="1:12" x14ac:dyDescent="0.25">
      <c r="A243" t="s">
        <v>111</v>
      </c>
      <c r="B243" t="s">
        <v>19</v>
      </c>
      <c r="C243">
        <v>473400</v>
      </c>
      <c r="D243">
        <v>25900</v>
      </c>
      <c r="E243" t="s">
        <v>951</v>
      </c>
      <c r="F243" t="s">
        <v>160</v>
      </c>
      <c r="G243" t="s">
        <v>16</v>
      </c>
      <c r="H243">
        <v>1</v>
      </c>
      <c r="I243" t="s">
        <v>17</v>
      </c>
      <c r="J243">
        <v>1</v>
      </c>
      <c r="K243">
        <v>4.6097099999999998</v>
      </c>
      <c r="L243">
        <v>-74.08175</v>
      </c>
    </row>
    <row r="244" spans="1:12" x14ac:dyDescent="0.25">
      <c r="A244" t="s">
        <v>55</v>
      </c>
      <c r="B244" t="s">
        <v>13</v>
      </c>
      <c r="C244">
        <v>50300</v>
      </c>
      <c r="D244">
        <v>900</v>
      </c>
      <c r="E244" t="s">
        <v>1029</v>
      </c>
      <c r="F244" t="s">
        <v>43</v>
      </c>
      <c r="G244" t="s">
        <v>16</v>
      </c>
      <c r="H244">
        <v>5</v>
      </c>
      <c r="I244" t="s">
        <v>17</v>
      </c>
      <c r="J244">
        <v>5</v>
      </c>
      <c r="K244">
        <v>4.6097099999999998</v>
      </c>
      <c r="L244">
        <v>-74.08175</v>
      </c>
    </row>
    <row r="245" spans="1:12" x14ac:dyDescent="0.25">
      <c r="A245" t="s">
        <v>133</v>
      </c>
      <c r="B245" t="s">
        <v>24</v>
      </c>
      <c r="C245">
        <v>9500</v>
      </c>
      <c r="D245">
        <v>7300</v>
      </c>
      <c r="E245" t="s">
        <v>576</v>
      </c>
      <c r="F245" t="s">
        <v>88</v>
      </c>
      <c r="G245" t="s">
        <v>16</v>
      </c>
      <c r="H245">
        <v>5</v>
      </c>
      <c r="I245" t="s">
        <v>17</v>
      </c>
      <c r="J245">
        <v>1</v>
      </c>
      <c r="K245">
        <v>4.6097099999999998</v>
      </c>
      <c r="L245">
        <v>-74.08175</v>
      </c>
    </row>
    <row r="246" spans="1:12" x14ac:dyDescent="0.25">
      <c r="A246" t="s">
        <v>84</v>
      </c>
      <c r="B246" t="s">
        <v>58</v>
      </c>
      <c r="C246">
        <v>167100</v>
      </c>
      <c r="D246">
        <v>9300</v>
      </c>
      <c r="E246" t="s">
        <v>30</v>
      </c>
      <c r="F246" t="s">
        <v>47</v>
      </c>
      <c r="G246" t="s">
        <v>16</v>
      </c>
      <c r="H246">
        <v>4</v>
      </c>
      <c r="I246" t="s">
        <v>17</v>
      </c>
      <c r="J246">
        <v>3</v>
      </c>
      <c r="K246">
        <v>4.6097099999999998</v>
      </c>
      <c r="L246">
        <v>-74.08175</v>
      </c>
    </row>
    <row r="247" spans="1:12" x14ac:dyDescent="0.25">
      <c r="A247" t="s">
        <v>18</v>
      </c>
      <c r="B247" t="s">
        <v>19</v>
      </c>
      <c r="C247">
        <v>355100</v>
      </c>
      <c r="D247">
        <v>17100</v>
      </c>
      <c r="E247" t="s">
        <v>247</v>
      </c>
      <c r="F247" t="s">
        <v>35</v>
      </c>
      <c r="G247" t="s">
        <v>16</v>
      </c>
      <c r="H247">
        <v>5</v>
      </c>
      <c r="I247" t="s">
        <v>32</v>
      </c>
      <c r="J247">
        <v>1</v>
      </c>
      <c r="K247">
        <v>4.6097099999999998</v>
      </c>
      <c r="L247">
        <v>-74.08175</v>
      </c>
    </row>
    <row r="248" spans="1:12" x14ac:dyDescent="0.25">
      <c r="A248" t="s">
        <v>113</v>
      </c>
      <c r="B248" t="s">
        <v>24</v>
      </c>
      <c r="C248">
        <v>18000</v>
      </c>
      <c r="D248">
        <v>0</v>
      </c>
      <c r="E248" t="s">
        <v>1158</v>
      </c>
      <c r="F248" t="s">
        <v>160</v>
      </c>
      <c r="G248" t="s">
        <v>16</v>
      </c>
      <c r="H248">
        <v>4</v>
      </c>
      <c r="I248" t="s">
        <v>17</v>
      </c>
      <c r="J248">
        <v>6</v>
      </c>
      <c r="K248">
        <v>4.6097099999999998</v>
      </c>
      <c r="L248">
        <v>-74.08175</v>
      </c>
    </row>
    <row r="249" spans="1:12" x14ac:dyDescent="0.25">
      <c r="A249" t="s">
        <v>55</v>
      </c>
      <c r="B249" t="s">
        <v>13</v>
      </c>
      <c r="C249">
        <v>129000</v>
      </c>
      <c r="D249">
        <v>7900</v>
      </c>
      <c r="E249" t="s">
        <v>990</v>
      </c>
      <c r="F249" t="s">
        <v>47</v>
      </c>
      <c r="G249" t="s">
        <v>161</v>
      </c>
      <c r="H249">
        <v>5</v>
      </c>
      <c r="I249" t="s">
        <v>17</v>
      </c>
      <c r="J249">
        <v>5</v>
      </c>
      <c r="K249">
        <v>7.1253900000000003</v>
      </c>
      <c r="L249">
        <v>-73.119799999999998</v>
      </c>
    </row>
    <row r="250" spans="1:12" x14ac:dyDescent="0.25">
      <c r="A250" t="s">
        <v>127</v>
      </c>
      <c r="B250" t="s">
        <v>13</v>
      </c>
      <c r="C250">
        <v>1470700</v>
      </c>
      <c r="D250">
        <v>78500</v>
      </c>
      <c r="E250" t="s">
        <v>115</v>
      </c>
      <c r="F250" t="s">
        <v>93</v>
      </c>
      <c r="G250" t="s">
        <v>243</v>
      </c>
      <c r="H250">
        <v>5</v>
      </c>
      <c r="I250" t="s">
        <v>32</v>
      </c>
      <c r="J250">
        <v>1</v>
      </c>
      <c r="K250">
        <v>4.5338900000000004</v>
      </c>
      <c r="L250">
        <v>-75.681110000000004</v>
      </c>
    </row>
    <row r="251" spans="1:12" x14ac:dyDescent="0.25">
      <c r="A251" t="s">
        <v>12</v>
      </c>
      <c r="B251" t="s">
        <v>13</v>
      </c>
      <c r="C251">
        <v>175100</v>
      </c>
      <c r="D251">
        <v>9500</v>
      </c>
      <c r="E251" t="s">
        <v>20</v>
      </c>
      <c r="F251" t="s">
        <v>21</v>
      </c>
      <c r="G251" t="s">
        <v>91</v>
      </c>
      <c r="H251">
        <v>1</v>
      </c>
      <c r="I251" t="s">
        <v>32</v>
      </c>
      <c r="J251">
        <v>1</v>
      </c>
      <c r="K251">
        <v>10.968540000000001</v>
      </c>
      <c r="L251">
        <v>-74.781319999999994</v>
      </c>
    </row>
    <row r="252" spans="1:12" x14ac:dyDescent="0.25">
      <c r="A252" t="s">
        <v>103</v>
      </c>
      <c r="B252" t="s">
        <v>13</v>
      </c>
      <c r="C252">
        <v>362700</v>
      </c>
      <c r="D252">
        <v>17500</v>
      </c>
      <c r="E252" t="s">
        <v>924</v>
      </c>
      <c r="F252" t="s">
        <v>96</v>
      </c>
      <c r="G252" t="s">
        <v>22</v>
      </c>
      <c r="H252">
        <v>5</v>
      </c>
      <c r="I252" t="s">
        <v>17</v>
      </c>
      <c r="J252">
        <v>1</v>
      </c>
      <c r="K252">
        <v>6.2518399999999996</v>
      </c>
      <c r="L252">
        <v>-75.563590000000005</v>
      </c>
    </row>
    <row r="253" spans="1:12" x14ac:dyDescent="0.25">
      <c r="A253" t="s">
        <v>118</v>
      </c>
      <c r="B253" t="s">
        <v>86</v>
      </c>
      <c r="C253">
        <v>606700</v>
      </c>
      <c r="D253">
        <v>33400</v>
      </c>
      <c r="E253" t="s">
        <v>529</v>
      </c>
      <c r="F253" t="s">
        <v>76</v>
      </c>
      <c r="G253" t="s">
        <v>16</v>
      </c>
      <c r="H253">
        <v>4</v>
      </c>
      <c r="I253" t="s">
        <v>17</v>
      </c>
      <c r="J253">
        <v>4</v>
      </c>
      <c r="K253">
        <v>4.6097099999999998</v>
      </c>
      <c r="L253">
        <v>-74.08175</v>
      </c>
    </row>
    <row r="254" spans="1:12" x14ac:dyDescent="0.25">
      <c r="A254" t="s">
        <v>50</v>
      </c>
      <c r="B254" t="s">
        <v>29</v>
      </c>
      <c r="C254">
        <v>1987200</v>
      </c>
      <c r="D254">
        <v>106000</v>
      </c>
      <c r="E254" t="s">
        <v>686</v>
      </c>
      <c r="F254" t="s">
        <v>52</v>
      </c>
      <c r="G254" t="s">
        <v>22</v>
      </c>
      <c r="H254">
        <v>4</v>
      </c>
      <c r="I254" t="s">
        <v>32</v>
      </c>
      <c r="J254">
        <v>1</v>
      </c>
      <c r="K254">
        <v>6.2518399999999996</v>
      </c>
      <c r="L254">
        <v>-75.563590000000005</v>
      </c>
    </row>
    <row r="255" spans="1:12" x14ac:dyDescent="0.25">
      <c r="A255" t="s">
        <v>214</v>
      </c>
      <c r="B255" t="s">
        <v>19</v>
      </c>
      <c r="C255">
        <v>147900</v>
      </c>
      <c r="D255">
        <v>8300</v>
      </c>
      <c r="E255" t="s">
        <v>944</v>
      </c>
      <c r="F255" t="s">
        <v>93</v>
      </c>
      <c r="G255" t="s">
        <v>16</v>
      </c>
      <c r="H255">
        <v>5</v>
      </c>
      <c r="I255" t="s">
        <v>17</v>
      </c>
      <c r="J255">
        <v>4</v>
      </c>
      <c r="K255">
        <v>4.6097099999999998</v>
      </c>
      <c r="L255">
        <v>-74.08175</v>
      </c>
    </row>
    <row r="256" spans="1:12" x14ac:dyDescent="0.25">
      <c r="A256" t="s">
        <v>124</v>
      </c>
      <c r="B256" t="s">
        <v>19</v>
      </c>
      <c r="C256">
        <v>618200</v>
      </c>
      <c r="D256">
        <v>33400</v>
      </c>
      <c r="E256" t="s">
        <v>501</v>
      </c>
      <c r="F256" t="s">
        <v>21</v>
      </c>
      <c r="G256" t="s">
        <v>22</v>
      </c>
      <c r="H256">
        <v>5</v>
      </c>
      <c r="I256" t="s">
        <v>17</v>
      </c>
      <c r="J256">
        <v>1</v>
      </c>
      <c r="K256">
        <v>6.2518399999999996</v>
      </c>
      <c r="L256">
        <v>-75.563590000000005</v>
      </c>
    </row>
    <row r="257" spans="1:12" x14ac:dyDescent="0.25">
      <c r="A257" t="s">
        <v>113</v>
      </c>
      <c r="B257" t="s">
        <v>24</v>
      </c>
      <c r="C257">
        <v>18600</v>
      </c>
      <c r="D257">
        <v>1400</v>
      </c>
      <c r="E257" t="s">
        <v>997</v>
      </c>
      <c r="F257" t="s">
        <v>93</v>
      </c>
      <c r="G257" t="s">
        <v>16</v>
      </c>
      <c r="H257">
        <v>4</v>
      </c>
      <c r="I257" t="s">
        <v>17</v>
      </c>
      <c r="J257">
        <v>1</v>
      </c>
      <c r="K257">
        <v>4.6097099999999998</v>
      </c>
      <c r="L257">
        <v>-74.08175</v>
      </c>
    </row>
    <row r="258" spans="1:12" x14ac:dyDescent="0.25">
      <c r="A258" t="s">
        <v>122</v>
      </c>
      <c r="B258" t="s">
        <v>29</v>
      </c>
      <c r="C258">
        <v>619000</v>
      </c>
      <c r="D258">
        <v>31100</v>
      </c>
      <c r="E258" t="s">
        <v>574</v>
      </c>
      <c r="F258" t="s">
        <v>35</v>
      </c>
      <c r="G258" t="s">
        <v>27</v>
      </c>
      <c r="H258">
        <v>4</v>
      </c>
      <c r="I258" t="s">
        <v>17</v>
      </c>
      <c r="J258">
        <v>2</v>
      </c>
      <c r="K258">
        <v>10.39972</v>
      </c>
      <c r="L258">
        <v>-75.514439999999993</v>
      </c>
    </row>
    <row r="259" spans="1:12" x14ac:dyDescent="0.25">
      <c r="A259" t="s">
        <v>133</v>
      </c>
      <c r="B259" t="s">
        <v>24</v>
      </c>
      <c r="C259">
        <v>14000</v>
      </c>
      <c r="D259">
        <v>4100</v>
      </c>
      <c r="E259" t="s">
        <v>781</v>
      </c>
      <c r="F259" t="s">
        <v>26</v>
      </c>
      <c r="G259" t="s">
        <v>22</v>
      </c>
      <c r="H259">
        <v>5</v>
      </c>
      <c r="I259" t="s">
        <v>38</v>
      </c>
      <c r="J259">
        <v>1</v>
      </c>
      <c r="K259">
        <v>6.2518399999999996</v>
      </c>
      <c r="L259">
        <v>-75.563590000000005</v>
      </c>
    </row>
    <row r="260" spans="1:12" x14ac:dyDescent="0.25">
      <c r="A260" t="s">
        <v>70</v>
      </c>
      <c r="B260" t="s">
        <v>13</v>
      </c>
      <c r="C260">
        <v>2726800</v>
      </c>
      <c r="D260">
        <v>143400</v>
      </c>
      <c r="E260" t="s">
        <v>986</v>
      </c>
      <c r="F260" t="s">
        <v>76</v>
      </c>
      <c r="G260" t="s">
        <v>16</v>
      </c>
      <c r="H260">
        <v>5</v>
      </c>
      <c r="I260" t="s">
        <v>17</v>
      </c>
      <c r="J260">
        <v>1</v>
      </c>
      <c r="K260">
        <v>4.6097099999999998</v>
      </c>
      <c r="L260">
        <v>-74.08175</v>
      </c>
    </row>
    <row r="261" spans="1:12" x14ac:dyDescent="0.25">
      <c r="A261" t="s">
        <v>135</v>
      </c>
      <c r="B261" t="s">
        <v>58</v>
      </c>
      <c r="C261">
        <v>37600</v>
      </c>
      <c r="D261">
        <v>2200</v>
      </c>
      <c r="E261" t="s">
        <v>51</v>
      </c>
      <c r="F261" t="s">
        <v>26</v>
      </c>
      <c r="G261" t="s">
        <v>16</v>
      </c>
      <c r="H261">
        <v>5</v>
      </c>
      <c r="I261" t="s">
        <v>17</v>
      </c>
      <c r="J261">
        <v>5</v>
      </c>
      <c r="K261">
        <v>4.6097099999999998</v>
      </c>
      <c r="L261">
        <v>-74.08175</v>
      </c>
    </row>
    <row r="262" spans="1:12" x14ac:dyDescent="0.25">
      <c r="A262" t="s">
        <v>148</v>
      </c>
      <c r="B262" t="s">
        <v>13</v>
      </c>
      <c r="C262">
        <v>2306400</v>
      </c>
      <c r="D262">
        <v>121000</v>
      </c>
      <c r="E262" t="s">
        <v>903</v>
      </c>
      <c r="F262" t="s">
        <v>21</v>
      </c>
      <c r="G262" t="s">
        <v>16</v>
      </c>
      <c r="H262">
        <v>4</v>
      </c>
      <c r="I262" t="s">
        <v>17</v>
      </c>
      <c r="J262">
        <v>10</v>
      </c>
      <c r="K262">
        <v>4.6097099999999998</v>
      </c>
      <c r="L262">
        <v>-74.08175</v>
      </c>
    </row>
    <row r="263" spans="1:12" x14ac:dyDescent="0.25">
      <c r="A263" t="s">
        <v>39</v>
      </c>
      <c r="B263" t="s">
        <v>24</v>
      </c>
      <c r="C263">
        <v>51300</v>
      </c>
      <c r="D263">
        <v>900</v>
      </c>
      <c r="E263" t="s">
        <v>25</v>
      </c>
      <c r="F263" t="s">
        <v>88</v>
      </c>
      <c r="G263" t="s">
        <v>126</v>
      </c>
      <c r="H263">
        <v>5</v>
      </c>
      <c r="I263" t="s">
        <v>17</v>
      </c>
      <c r="J263">
        <v>4</v>
      </c>
      <c r="K263">
        <v>7.89391</v>
      </c>
      <c r="L263">
        <v>-72.507819999999995</v>
      </c>
    </row>
    <row r="264" spans="1:12" x14ac:dyDescent="0.25">
      <c r="A264" t="s">
        <v>57</v>
      </c>
      <c r="B264" t="s">
        <v>58</v>
      </c>
      <c r="C264">
        <v>68800</v>
      </c>
      <c r="D264">
        <v>3900</v>
      </c>
      <c r="E264" t="s">
        <v>785</v>
      </c>
      <c r="F264" t="s">
        <v>43</v>
      </c>
      <c r="G264" t="s">
        <v>91</v>
      </c>
      <c r="H264">
        <v>5</v>
      </c>
      <c r="I264" t="s">
        <v>17</v>
      </c>
      <c r="J264">
        <v>2</v>
      </c>
      <c r="K264">
        <v>10.968540000000001</v>
      </c>
      <c r="L264">
        <v>-74.781319999999994</v>
      </c>
    </row>
    <row r="265" spans="1:12" x14ac:dyDescent="0.25">
      <c r="A265" t="s">
        <v>33</v>
      </c>
      <c r="B265" t="s">
        <v>19</v>
      </c>
      <c r="C265">
        <v>246100</v>
      </c>
      <c r="D265">
        <v>11300</v>
      </c>
      <c r="E265" t="s">
        <v>452</v>
      </c>
      <c r="F265" t="s">
        <v>96</v>
      </c>
      <c r="G265" t="s">
        <v>22</v>
      </c>
      <c r="H265">
        <v>5</v>
      </c>
      <c r="I265" t="s">
        <v>17</v>
      </c>
      <c r="J265">
        <v>10</v>
      </c>
      <c r="K265">
        <v>6.2518399999999996</v>
      </c>
      <c r="L265">
        <v>-75.563590000000005</v>
      </c>
    </row>
    <row r="266" spans="1:12" x14ac:dyDescent="0.25">
      <c r="A266" t="s">
        <v>144</v>
      </c>
      <c r="B266" t="s">
        <v>65</v>
      </c>
      <c r="C266">
        <v>70800</v>
      </c>
      <c r="D266">
        <v>8400</v>
      </c>
      <c r="E266" t="s">
        <v>725</v>
      </c>
      <c r="F266" t="s">
        <v>35</v>
      </c>
      <c r="G266" t="s">
        <v>16</v>
      </c>
      <c r="H266">
        <v>4</v>
      </c>
      <c r="I266" t="s">
        <v>17</v>
      </c>
      <c r="J266">
        <v>6</v>
      </c>
      <c r="K266">
        <v>4.6097099999999998</v>
      </c>
      <c r="L266">
        <v>-74.08175</v>
      </c>
    </row>
    <row r="267" spans="1:12" x14ac:dyDescent="0.25">
      <c r="A267" t="s">
        <v>103</v>
      </c>
      <c r="B267" t="s">
        <v>13</v>
      </c>
      <c r="C267">
        <v>251300</v>
      </c>
      <c r="D267">
        <v>18200</v>
      </c>
      <c r="E267" t="s">
        <v>865</v>
      </c>
      <c r="F267" t="s">
        <v>52</v>
      </c>
      <c r="G267" t="s">
        <v>16</v>
      </c>
      <c r="H267">
        <v>4</v>
      </c>
      <c r="I267" t="s">
        <v>32</v>
      </c>
      <c r="J267">
        <v>1</v>
      </c>
      <c r="K267">
        <v>4.6097099999999998</v>
      </c>
      <c r="L267">
        <v>-74.08175</v>
      </c>
    </row>
    <row r="268" spans="1:12" x14ac:dyDescent="0.25">
      <c r="A268" t="s">
        <v>98</v>
      </c>
      <c r="B268" t="s">
        <v>19</v>
      </c>
      <c r="C268">
        <v>576800</v>
      </c>
      <c r="D268">
        <v>31400</v>
      </c>
      <c r="E268" t="s">
        <v>962</v>
      </c>
      <c r="F268" t="s">
        <v>21</v>
      </c>
      <c r="G268" t="s">
        <v>22</v>
      </c>
      <c r="H268">
        <v>3</v>
      </c>
      <c r="I268" t="s">
        <v>38</v>
      </c>
      <c r="J268">
        <v>1</v>
      </c>
      <c r="K268">
        <v>6.2518399999999996</v>
      </c>
      <c r="L268">
        <v>-75.563590000000005</v>
      </c>
    </row>
    <row r="269" spans="1:12" x14ac:dyDescent="0.25">
      <c r="A269" t="s">
        <v>84</v>
      </c>
      <c r="B269" t="s">
        <v>58</v>
      </c>
      <c r="C269">
        <v>127100</v>
      </c>
      <c r="D269">
        <v>7200</v>
      </c>
      <c r="E269" t="s">
        <v>1159</v>
      </c>
      <c r="F269" t="s">
        <v>160</v>
      </c>
      <c r="G269" t="s">
        <v>16</v>
      </c>
      <c r="H269">
        <v>5</v>
      </c>
      <c r="I269" t="s">
        <v>32</v>
      </c>
      <c r="J269">
        <v>1</v>
      </c>
      <c r="K269">
        <v>4.6097099999999998</v>
      </c>
      <c r="L269">
        <v>-74.08175</v>
      </c>
    </row>
    <row r="270" spans="1:12" x14ac:dyDescent="0.25">
      <c r="A270" t="s">
        <v>196</v>
      </c>
      <c r="B270" t="s">
        <v>13</v>
      </c>
      <c r="C270">
        <v>1179900</v>
      </c>
      <c r="D270">
        <v>63000</v>
      </c>
      <c r="E270" t="s">
        <v>772</v>
      </c>
      <c r="F270" t="s">
        <v>35</v>
      </c>
      <c r="G270" t="s">
        <v>60</v>
      </c>
      <c r="H270">
        <v>4</v>
      </c>
      <c r="I270" t="s">
        <v>17</v>
      </c>
      <c r="J270">
        <v>2</v>
      </c>
      <c r="K270">
        <v>4.8133299999999997</v>
      </c>
      <c r="L270">
        <v>-75.696110000000004</v>
      </c>
    </row>
    <row r="271" spans="1:12" x14ac:dyDescent="0.25">
      <c r="A271" t="s">
        <v>98</v>
      </c>
      <c r="B271" t="s">
        <v>19</v>
      </c>
      <c r="C271">
        <v>327200</v>
      </c>
      <c r="D271">
        <v>15600</v>
      </c>
      <c r="E271" t="s">
        <v>606</v>
      </c>
      <c r="F271" t="s">
        <v>130</v>
      </c>
      <c r="G271" t="s">
        <v>16</v>
      </c>
      <c r="H271">
        <v>5</v>
      </c>
      <c r="I271" t="s">
        <v>17</v>
      </c>
      <c r="J271">
        <v>1</v>
      </c>
      <c r="K271">
        <v>4.6097099999999998</v>
      </c>
      <c r="L271">
        <v>-74.08175</v>
      </c>
    </row>
    <row r="272" spans="1:12" x14ac:dyDescent="0.25">
      <c r="A272" t="s">
        <v>12</v>
      </c>
      <c r="B272" t="s">
        <v>13</v>
      </c>
      <c r="C272">
        <v>243600</v>
      </c>
      <c r="D272">
        <v>13700</v>
      </c>
      <c r="E272" t="s">
        <v>152</v>
      </c>
      <c r="F272" t="s">
        <v>26</v>
      </c>
      <c r="G272" t="s">
        <v>126</v>
      </c>
      <c r="H272">
        <v>4</v>
      </c>
      <c r="I272" t="s">
        <v>17</v>
      </c>
      <c r="J272">
        <v>3</v>
      </c>
      <c r="K272">
        <v>7.89391</v>
      </c>
      <c r="L272">
        <v>-72.507819999999995</v>
      </c>
    </row>
    <row r="273" spans="1:12" x14ac:dyDescent="0.25">
      <c r="A273" t="s">
        <v>70</v>
      </c>
      <c r="B273" t="s">
        <v>13</v>
      </c>
      <c r="C273">
        <v>1757300</v>
      </c>
      <c r="D273">
        <v>93800</v>
      </c>
      <c r="E273" t="s">
        <v>920</v>
      </c>
      <c r="F273" t="s">
        <v>76</v>
      </c>
      <c r="G273" t="s">
        <v>16</v>
      </c>
      <c r="H273">
        <v>3</v>
      </c>
      <c r="I273" t="s">
        <v>17</v>
      </c>
      <c r="J273">
        <v>5</v>
      </c>
      <c r="K273">
        <v>4.6097099999999998</v>
      </c>
      <c r="L273">
        <v>-74.08175</v>
      </c>
    </row>
    <row r="274" spans="1:12" x14ac:dyDescent="0.25">
      <c r="A274" t="s">
        <v>48</v>
      </c>
      <c r="B274" t="s">
        <v>24</v>
      </c>
      <c r="C274">
        <v>78700</v>
      </c>
      <c r="D274">
        <v>2400</v>
      </c>
      <c r="E274" t="s">
        <v>716</v>
      </c>
      <c r="F274" t="s">
        <v>52</v>
      </c>
      <c r="G274" t="s">
        <v>91</v>
      </c>
      <c r="H274">
        <v>5</v>
      </c>
      <c r="I274" t="s">
        <v>17</v>
      </c>
      <c r="J274">
        <v>8</v>
      </c>
      <c r="K274">
        <v>10.968540000000001</v>
      </c>
      <c r="L274">
        <v>-74.781319999999994</v>
      </c>
    </row>
    <row r="275" spans="1:12" x14ac:dyDescent="0.25">
      <c r="A275" t="s">
        <v>94</v>
      </c>
      <c r="B275" t="s">
        <v>29</v>
      </c>
      <c r="C275">
        <v>590800</v>
      </c>
      <c r="D275">
        <v>29600</v>
      </c>
      <c r="E275" t="s">
        <v>1083</v>
      </c>
      <c r="F275" t="s">
        <v>130</v>
      </c>
      <c r="G275" t="s">
        <v>278</v>
      </c>
      <c r="H275">
        <v>1</v>
      </c>
      <c r="I275" t="s">
        <v>32</v>
      </c>
      <c r="J275">
        <v>1</v>
      </c>
      <c r="K275">
        <v>-4.2152799999999999</v>
      </c>
      <c r="L275">
        <v>-69.940560000000005</v>
      </c>
    </row>
    <row r="276" spans="1:12" x14ac:dyDescent="0.25">
      <c r="A276" t="s">
        <v>41</v>
      </c>
      <c r="B276" t="s">
        <v>29</v>
      </c>
      <c r="C276">
        <v>1500300</v>
      </c>
      <c r="D276">
        <v>80300</v>
      </c>
      <c r="E276" t="s">
        <v>802</v>
      </c>
      <c r="F276" t="s">
        <v>52</v>
      </c>
      <c r="G276" t="s">
        <v>178</v>
      </c>
      <c r="H276">
        <v>5</v>
      </c>
      <c r="I276" t="s">
        <v>17</v>
      </c>
      <c r="J276">
        <v>8</v>
      </c>
      <c r="K276">
        <v>1.2136100000000001</v>
      </c>
      <c r="L276">
        <v>-77.281109999999998</v>
      </c>
    </row>
    <row r="277" spans="1:12" x14ac:dyDescent="0.25">
      <c r="A277" t="s">
        <v>48</v>
      </c>
      <c r="B277" t="s">
        <v>24</v>
      </c>
      <c r="C277">
        <v>65800</v>
      </c>
      <c r="D277">
        <v>9200</v>
      </c>
      <c r="E277" t="s">
        <v>658</v>
      </c>
      <c r="F277" t="s">
        <v>21</v>
      </c>
      <c r="G277" t="s">
        <v>16</v>
      </c>
      <c r="H277">
        <v>5</v>
      </c>
      <c r="I277" t="s">
        <v>17</v>
      </c>
      <c r="J277">
        <v>1</v>
      </c>
      <c r="K277">
        <v>4.6097099999999998</v>
      </c>
      <c r="L277">
        <v>-74.08175</v>
      </c>
    </row>
    <row r="278" spans="1:12" x14ac:dyDescent="0.25">
      <c r="A278" t="s">
        <v>105</v>
      </c>
      <c r="B278" t="s">
        <v>19</v>
      </c>
      <c r="C278">
        <v>227700</v>
      </c>
      <c r="D278">
        <v>12500</v>
      </c>
      <c r="E278" t="s">
        <v>968</v>
      </c>
      <c r="F278" t="s">
        <v>160</v>
      </c>
      <c r="G278" t="s">
        <v>91</v>
      </c>
      <c r="H278">
        <v>5</v>
      </c>
      <c r="I278" t="s">
        <v>17</v>
      </c>
      <c r="J278">
        <v>4</v>
      </c>
      <c r="K278">
        <v>10.968540000000001</v>
      </c>
      <c r="L278">
        <v>-74.781319999999994</v>
      </c>
    </row>
    <row r="279" spans="1:12" x14ac:dyDescent="0.25">
      <c r="A279" t="s">
        <v>196</v>
      </c>
      <c r="B279" t="s">
        <v>13</v>
      </c>
      <c r="C279">
        <v>957600</v>
      </c>
      <c r="D279">
        <v>49200</v>
      </c>
      <c r="E279" t="s">
        <v>764</v>
      </c>
      <c r="F279" t="s">
        <v>96</v>
      </c>
      <c r="G279" t="s">
        <v>178</v>
      </c>
      <c r="H279">
        <v>4</v>
      </c>
      <c r="I279" t="s">
        <v>32</v>
      </c>
      <c r="J279">
        <v>1</v>
      </c>
      <c r="K279">
        <v>1.2136100000000001</v>
      </c>
      <c r="L279">
        <v>-77.281109999999998</v>
      </c>
    </row>
    <row r="280" spans="1:12" x14ac:dyDescent="0.25">
      <c r="A280" t="s">
        <v>82</v>
      </c>
      <c r="B280" t="s">
        <v>58</v>
      </c>
      <c r="C280">
        <v>39400</v>
      </c>
      <c r="D280">
        <v>0</v>
      </c>
      <c r="E280" t="s">
        <v>321</v>
      </c>
      <c r="F280" t="s">
        <v>35</v>
      </c>
      <c r="G280" t="s">
        <v>27</v>
      </c>
      <c r="H280">
        <v>4</v>
      </c>
      <c r="I280" t="s">
        <v>17</v>
      </c>
      <c r="J280">
        <v>5</v>
      </c>
      <c r="K280">
        <v>10.39972</v>
      </c>
      <c r="L280">
        <v>-75.514439999999993</v>
      </c>
    </row>
    <row r="281" spans="1:12" x14ac:dyDescent="0.25">
      <c r="A281" t="s">
        <v>118</v>
      </c>
      <c r="B281" t="s">
        <v>86</v>
      </c>
      <c r="C281">
        <v>665900</v>
      </c>
      <c r="D281">
        <v>33600</v>
      </c>
      <c r="E281" t="s">
        <v>1160</v>
      </c>
      <c r="F281" t="s">
        <v>26</v>
      </c>
      <c r="G281" t="s">
        <v>22</v>
      </c>
      <c r="H281">
        <v>5</v>
      </c>
      <c r="I281" t="s">
        <v>17</v>
      </c>
      <c r="J281">
        <v>2</v>
      </c>
      <c r="K281">
        <v>6.2518399999999996</v>
      </c>
      <c r="L281">
        <v>-75.563590000000005</v>
      </c>
    </row>
    <row r="282" spans="1:12" x14ac:dyDescent="0.25">
      <c r="A282" t="s">
        <v>135</v>
      </c>
      <c r="B282" t="s">
        <v>58</v>
      </c>
      <c r="C282">
        <v>43100</v>
      </c>
      <c r="D282">
        <v>0</v>
      </c>
      <c r="E282" t="s">
        <v>919</v>
      </c>
      <c r="F282" t="s">
        <v>35</v>
      </c>
      <c r="G282" t="s">
        <v>16</v>
      </c>
      <c r="H282">
        <v>4</v>
      </c>
      <c r="I282" t="s">
        <v>17</v>
      </c>
      <c r="J282">
        <v>1</v>
      </c>
      <c r="K282">
        <v>4.6097099999999998</v>
      </c>
      <c r="L282">
        <v>-74.08175</v>
      </c>
    </row>
    <row r="283" spans="1:12" x14ac:dyDescent="0.25">
      <c r="A283" t="s">
        <v>103</v>
      </c>
      <c r="B283" t="s">
        <v>13</v>
      </c>
      <c r="C283">
        <v>260900</v>
      </c>
      <c r="D283">
        <v>14300</v>
      </c>
      <c r="E283" t="s">
        <v>589</v>
      </c>
      <c r="F283" t="s">
        <v>43</v>
      </c>
      <c r="G283" t="s">
        <v>16</v>
      </c>
      <c r="H283">
        <v>4</v>
      </c>
      <c r="I283" t="s">
        <v>17</v>
      </c>
      <c r="J283">
        <v>2</v>
      </c>
      <c r="K283">
        <v>4.6097099999999998</v>
      </c>
      <c r="L283">
        <v>-74.08175</v>
      </c>
    </row>
    <row r="284" spans="1:12" x14ac:dyDescent="0.25">
      <c r="A284" t="s">
        <v>68</v>
      </c>
      <c r="B284" t="s">
        <v>24</v>
      </c>
      <c r="C284">
        <v>27200</v>
      </c>
      <c r="D284">
        <v>6200</v>
      </c>
      <c r="E284" t="s">
        <v>505</v>
      </c>
      <c r="F284" t="s">
        <v>26</v>
      </c>
      <c r="G284" t="s">
        <v>22</v>
      </c>
      <c r="H284">
        <v>1</v>
      </c>
      <c r="I284" t="s">
        <v>17</v>
      </c>
      <c r="J284">
        <v>2</v>
      </c>
      <c r="K284">
        <v>6.2518399999999996</v>
      </c>
      <c r="L284">
        <v>-75.563590000000005</v>
      </c>
    </row>
    <row r="285" spans="1:12" x14ac:dyDescent="0.25">
      <c r="A285" t="s">
        <v>64</v>
      </c>
      <c r="B285" t="s">
        <v>65</v>
      </c>
      <c r="C285">
        <v>65000</v>
      </c>
      <c r="D285">
        <v>3700</v>
      </c>
      <c r="E285" t="s">
        <v>921</v>
      </c>
      <c r="F285" t="s">
        <v>47</v>
      </c>
      <c r="G285" t="s">
        <v>16</v>
      </c>
      <c r="H285">
        <v>5</v>
      </c>
      <c r="I285" t="s">
        <v>17</v>
      </c>
      <c r="J285">
        <v>3</v>
      </c>
      <c r="K285">
        <v>4.6097099999999998</v>
      </c>
      <c r="L285">
        <v>-74.08175</v>
      </c>
    </row>
    <row r="286" spans="1:12" x14ac:dyDescent="0.25">
      <c r="A286" t="s">
        <v>155</v>
      </c>
      <c r="B286" t="s">
        <v>62</v>
      </c>
      <c r="C286">
        <v>87000</v>
      </c>
      <c r="D286">
        <v>5000</v>
      </c>
      <c r="E286" t="s">
        <v>46</v>
      </c>
      <c r="F286" t="s">
        <v>52</v>
      </c>
      <c r="G286" t="s">
        <v>16</v>
      </c>
      <c r="H286">
        <v>5</v>
      </c>
      <c r="I286" t="s">
        <v>17</v>
      </c>
      <c r="J286">
        <v>2</v>
      </c>
      <c r="K286">
        <v>4.6097099999999998</v>
      </c>
      <c r="L286">
        <v>-74.08175</v>
      </c>
    </row>
    <row r="287" spans="1:12" x14ac:dyDescent="0.25">
      <c r="A287" t="s">
        <v>133</v>
      </c>
      <c r="B287" t="s">
        <v>24</v>
      </c>
      <c r="C287">
        <v>17500</v>
      </c>
      <c r="D287">
        <v>5700</v>
      </c>
      <c r="E287" t="s">
        <v>505</v>
      </c>
      <c r="F287" t="s">
        <v>35</v>
      </c>
      <c r="G287" t="s">
        <v>16</v>
      </c>
      <c r="H287">
        <v>5</v>
      </c>
      <c r="I287" t="s">
        <v>17</v>
      </c>
      <c r="J287">
        <v>8</v>
      </c>
      <c r="K287">
        <v>4.6097099999999998</v>
      </c>
      <c r="L287">
        <v>-74.08175</v>
      </c>
    </row>
    <row r="288" spans="1:12" x14ac:dyDescent="0.25">
      <c r="A288" t="s">
        <v>297</v>
      </c>
      <c r="B288" t="s">
        <v>86</v>
      </c>
      <c r="C288">
        <v>39000</v>
      </c>
      <c r="D288">
        <v>0</v>
      </c>
      <c r="E288" t="s">
        <v>1161</v>
      </c>
      <c r="F288" t="s">
        <v>43</v>
      </c>
      <c r="G288" t="s">
        <v>16</v>
      </c>
      <c r="H288">
        <v>5</v>
      </c>
      <c r="I288" t="s">
        <v>17</v>
      </c>
      <c r="J288">
        <v>1</v>
      </c>
      <c r="K288">
        <v>4.6097099999999998</v>
      </c>
      <c r="L288">
        <v>-74.08175</v>
      </c>
    </row>
    <row r="289" spans="1:12" x14ac:dyDescent="0.25">
      <c r="A289" t="s">
        <v>184</v>
      </c>
      <c r="B289" t="s">
        <v>86</v>
      </c>
      <c r="C289">
        <v>425000</v>
      </c>
      <c r="D289">
        <v>28500</v>
      </c>
      <c r="E289" t="s">
        <v>399</v>
      </c>
      <c r="F289" t="s">
        <v>26</v>
      </c>
      <c r="G289" t="s">
        <v>44</v>
      </c>
      <c r="H289">
        <v>3</v>
      </c>
      <c r="I289" t="s">
        <v>17</v>
      </c>
      <c r="J289">
        <v>3</v>
      </c>
      <c r="K289">
        <v>11.240790000000001</v>
      </c>
      <c r="L289">
        <v>-74.199039999999997</v>
      </c>
    </row>
    <row r="290" spans="1:12" x14ac:dyDescent="0.25">
      <c r="A290" t="s">
        <v>103</v>
      </c>
      <c r="B290" t="s">
        <v>13</v>
      </c>
      <c r="C290">
        <v>308600</v>
      </c>
      <c r="D290">
        <v>17100</v>
      </c>
      <c r="E290" t="s">
        <v>1162</v>
      </c>
      <c r="F290" t="s">
        <v>96</v>
      </c>
      <c r="G290" t="s">
        <v>161</v>
      </c>
      <c r="H290">
        <v>5</v>
      </c>
      <c r="I290" t="s">
        <v>32</v>
      </c>
      <c r="J290">
        <v>1</v>
      </c>
      <c r="K290">
        <v>7.1253900000000003</v>
      </c>
      <c r="L290">
        <v>-73.119799999999998</v>
      </c>
    </row>
    <row r="291" spans="1:12" x14ac:dyDescent="0.25">
      <c r="A291" t="s">
        <v>171</v>
      </c>
      <c r="B291" t="s">
        <v>19</v>
      </c>
      <c r="C291">
        <v>266600</v>
      </c>
      <c r="D291">
        <v>12400</v>
      </c>
      <c r="E291" t="s">
        <v>675</v>
      </c>
      <c r="F291" t="s">
        <v>160</v>
      </c>
      <c r="G291" t="s">
        <v>16</v>
      </c>
      <c r="H291">
        <v>1</v>
      </c>
      <c r="I291" t="s">
        <v>17</v>
      </c>
      <c r="J291">
        <v>3</v>
      </c>
      <c r="K291">
        <v>4.6097099999999998</v>
      </c>
      <c r="L291">
        <v>-74.08175</v>
      </c>
    </row>
    <row r="292" spans="1:12" x14ac:dyDescent="0.25">
      <c r="A292" t="s">
        <v>55</v>
      </c>
      <c r="B292" t="s">
        <v>13</v>
      </c>
      <c r="C292">
        <v>105300</v>
      </c>
      <c r="D292">
        <v>5800</v>
      </c>
      <c r="E292" t="s">
        <v>137</v>
      </c>
      <c r="F292" t="s">
        <v>52</v>
      </c>
      <c r="G292" t="s">
        <v>22</v>
      </c>
      <c r="H292">
        <v>3</v>
      </c>
      <c r="I292" t="s">
        <v>17</v>
      </c>
      <c r="J292">
        <v>2</v>
      </c>
      <c r="K292">
        <v>6.2518399999999996</v>
      </c>
      <c r="L292">
        <v>-75.563590000000005</v>
      </c>
    </row>
    <row r="293" spans="1:12" x14ac:dyDescent="0.25">
      <c r="A293" t="s">
        <v>144</v>
      </c>
      <c r="B293" t="s">
        <v>65</v>
      </c>
      <c r="C293">
        <v>68300</v>
      </c>
      <c r="D293">
        <v>1800</v>
      </c>
      <c r="E293" t="s">
        <v>198</v>
      </c>
      <c r="F293" t="s">
        <v>130</v>
      </c>
      <c r="G293" t="s">
        <v>31</v>
      </c>
      <c r="H293">
        <v>5</v>
      </c>
      <c r="I293" t="s">
        <v>17</v>
      </c>
      <c r="J293">
        <v>3</v>
      </c>
      <c r="K293">
        <v>3.4372199999999999</v>
      </c>
      <c r="L293">
        <v>-76.522499999999994</v>
      </c>
    </row>
    <row r="294" spans="1:12" x14ac:dyDescent="0.25">
      <c r="A294" t="s">
        <v>36</v>
      </c>
      <c r="B294" t="s">
        <v>24</v>
      </c>
      <c r="C294">
        <v>31000</v>
      </c>
      <c r="D294">
        <v>0</v>
      </c>
      <c r="E294" t="s">
        <v>737</v>
      </c>
      <c r="F294" t="s">
        <v>52</v>
      </c>
      <c r="G294" t="s">
        <v>16</v>
      </c>
      <c r="H294">
        <v>5</v>
      </c>
      <c r="I294" t="s">
        <v>17</v>
      </c>
      <c r="J294">
        <v>2</v>
      </c>
      <c r="K294">
        <v>4.6097099999999998</v>
      </c>
      <c r="L294">
        <v>-74.08175</v>
      </c>
    </row>
    <row r="295" spans="1:12" x14ac:dyDescent="0.25">
      <c r="A295" t="s">
        <v>82</v>
      </c>
      <c r="B295" t="s">
        <v>58</v>
      </c>
      <c r="C295">
        <v>54600</v>
      </c>
      <c r="D295">
        <v>1100</v>
      </c>
      <c r="E295" t="s">
        <v>1102</v>
      </c>
      <c r="F295" t="s">
        <v>54</v>
      </c>
      <c r="G295" t="s">
        <v>201</v>
      </c>
      <c r="H295">
        <v>4</v>
      </c>
      <c r="I295" t="s">
        <v>17</v>
      </c>
      <c r="J295">
        <v>1</v>
      </c>
      <c r="K295">
        <v>11.54444</v>
      </c>
      <c r="L295">
        <v>-72.907219999999995</v>
      </c>
    </row>
    <row r="296" spans="1:12" x14ac:dyDescent="0.25">
      <c r="A296" t="s">
        <v>78</v>
      </c>
      <c r="B296" t="s">
        <v>19</v>
      </c>
      <c r="C296">
        <v>244600</v>
      </c>
      <c r="D296">
        <v>13400</v>
      </c>
      <c r="E296" t="s">
        <v>354</v>
      </c>
      <c r="F296" t="s">
        <v>47</v>
      </c>
      <c r="G296" t="s">
        <v>16</v>
      </c>
      <c r="H296">
        <v>4</v>
      </c>
      <c r="I296" t="s">
        <v>17</v>
      </c>
      <c r="J296">
        <v>4</v>
      </c>
      <c r="K296">
        <v>4.6097099999999998</v>
      </c>
      <c r="L296">
        <v>-74.08175</v>
      </c>
    </row>
    <row r="297" spans="1:12" x14ac:dyDescent="0.25">
      <c r="A297" t="s">
        <v>98</v>
      </c>
      <c r="B297" t="s">
        <v>19</v>
      </c>
      <c r="C297">
        <v>653300</v>
      </c>
      <c r="D297">
        <v>35500</v>
      </c>
      <c r="E297" t="s">
        <v>522</v>
      </c>
      <c r="F297" t="s">
        <v>15</v>
      </c>
      <c r="G297" t="s">
        <v>91</v>
      </c>
      <c r="H297">
        <v>5</v>
      </c>
      <c r="I297" t="s">
        <v>17</v>
      </c>
      <c r="J297">
        <v>2</v>
      </c>
      <c r="K297">
        <v>10.968540000000001</v>
      </c>
      <c r="L297">
        <v>-74.781319999999994</v>
      </c>
    </row>
    <row r="298" spans="1:12" x14ac:dyDescent="0.25">
      <c r="A298" t="s">
        <v>155</v>
      </c>
      <c r="B298" t="s">
        <v>62</v>
      </c>
      <c r="C298">
        <v>87200</v>
      </c>
      <c r="D298">
        <v>5000</v>
      </c>
      <c r="E298" t="s">
        <v>598</v>
      </c>
      <c r="F298" t="s">
        <v>47</v>
      </c>
      <c r="G298" t="s">
        <v>31</v>
      </c>
      <c r="H298">
        <v>5</v>
      </c>
      <c r="I298" t="s">
        <v>32</v>
      </c>
      <c r="J298">
        <v>1</v>
      </c>
      <c r="K298">
        <v>3.4372199999999999</v>
      </c>
      <c r="L298">
        <v>-76.522499999999994</v>
      </c>
    </row>
    <row r="299" spans="1:12" x14ac:dyDescent="0.25">
      <c r="A299" t="s">
        <v>196</v>
      </c>
      <c r="B299" t="s">
        <v>13</v>
      </c>
      <c r="C299">
        <v>698500</v>
      </c>
      <c r="D299">
        <v>35400</v>
      </c>
      <c r="E299" t="s">
        <v>1057</v>
      </c>
      <c r="F299" t="s">
        <v>15</v>
      </c>
      <c r="G299" t="s">
        <v>16</v>
      </c>
      <c r="H299">
        <v>5</v>
      </c>
      <c r="I299" t="s">
        <v>17</v>
      </c>
      <c r="J299">
        <v>1</v>
      </c>
      <c r="K299">
        <v>4.6097099999999998</v>
      </c>
      <c r="L299">
        <v>-74.08175</v>
      </c>
    </row>
    <row r="300" spans="1:12" x14ac:dyDescent="0.25">
      <c r="A300" t="s">
        <v>118</v>
      </c>
      <c r="B300" t="s">
        <v>86</v>
      </c>
      <c r="C300">
        <v>695500</v>
      </c>
      <c r="D300">
        <v>37200</v>
      </c>
      <c r="E300" t="s">
        <v>1163</v>
      </c>
      <c r="F300" t="s">
        <v>160</v>
      </c>
      <c r="G300" t="s">
        <v>16</v>
      </c>
      <c r="H300">
        <v>1</v>
      </c>
      <c r="I300" t="s">
        <v>38</v>
      </c>
      <c r="J300">
        <v>1</v>
      </c>
      <c r="K300">
        <v>4.6097099999999998</v>
      </c>
      <c r="L300">
        <v>-74.08175</v>
      </c>
    </row>
    <row r="301" spans="1:12" x14ac:dyDescent="0.25">
      <c r="A301" t="s">
        <v>36</v>
      </c>
      <c r="B301" t="s">
        <v>24</v>
      </c>
      <c r="C301">
        <v>31200</v>
      </c>
      <c r="D301">
        <v>0</v>
      </c>
      <c r="E301" t="s">
        <v>661</v>
      </c>
      <c r="F301" t="s">
        <v>76</v>
      </c>
      <c r="G301" t="s">
        <v>31</v>
      </c>
      <c r="H301">
        <v>5</v>
      </c>
      <c r="I301" t="s">
        <v>32</v>
      </c>
      <c r="J301">
        <v>1</v>
      </c>
      <c r="K301">
        <v>3.4372199999999999</v>
      </c>
      <c r="L301">
        <v>-76.522499999999994</v>
      </c>
    </row>
    <row r="302" spans="1:12" x14ac:dyDescent="0.25">
      <c r="A302" t="s">
        <v>113</v>
      </c>
      <c r="B302" t="s">
        <v>24</v>
      </c>
      <c r="C302">
        <v>16600</v>
      </c>
      <c r="D302">
        <v>0</v>
      </c>
      <c r="E302" t="s">
        <v>71</v>
      </c>
      <c r="F302" t="s">
        <v>35</v>
      </c>
      <c r="G302" t="s">
        <v>16</v>
      </c>
      <c r="H302">
        <v>5</v>
      </c>
      <c r="I302" t="s">
        <v>17</v>
      </c>
      <c r="J302">
        <v>8</v>
      </c>
      <c r="K302">
        <v>4.6097099999999998</v>
      </c>
      <c r="L302">
        <v>-74.08175</v>
      </c>
    </row>
    <row r="303" spans="1:12" x14ac:dyDescent="0.25">
      <c r="A303" t="s">
        <v>118</v>
      </c>
      <c r="B303" t="s">
        <v>86</v>
      </c>
      <c r="C303">
        <v>821500</v>
      </c>
      <c r="D303">
        <v>41900</v>
      </c>
      <c r="E303" t="s">
        <v>315</v>
      </c>
      <c r="F303" t="s">
        <v>47</v>
      </c>
      <c r="G303" t="s">
        <v>278</v>
      </c>
      <c r="H303">
        <v>5</v>
      </c>
      <c r="I303" t="s">
        <v>17</v>
      </c>
      <c r="J303">
        <v>8</v>
      </c>
      <c r="K303">
        <v>-4.2152799999999999</v>
      </c>
      <c r="L303">
        <v>-69.940560000000005</v>
      </c>
    </row>
    <row r="304" spans="1:12" x14ac:dyDescent="0.25">
      <c r="A304" t="s">
        <v>80</v>
      </c>
      <c r="B304" t="s">
        <v>65</v>
      </c>
      <c r="C304">
        <v>29900</v>
      </c>
      <c r="D304">
        <v>2000</v>
      </c>
      <c r="E304" t="s">
        <v>337</v>
      </c>
      <c r="F304" t="s">
        <v>76</v>
      </c>
      <c r="G304" t="s">
        <v>161</v>
      </c>
      <c r="H304">
        <v>1</v>
      </c>
      <c r="I304" t="s">
        <v>17</v>
      </c>
      <c r="J304">
        <v>5</v>
      </c>
      <c r="K304">
        <v>7.1253900000000003</v>
      </c>
      <c r="L304">
        <v>-73.119799999999998</v>
      </c>
    </row>
    <row r="305" spans="1:12" x14ac:dyDescent="0.25">
      <c r="A305" t="s">
        <v>155</v>
      </c>
      <c r="B305" t="s">
        <v>62</v>
      </c>
      <c r="C305">
        <v>101100</v>
      </c>
      <c r="D305">
        <v>7800</v>
      </c>
      <c r="E305" t="s">
        <v>1147</v>
      </c>
      <c r="F305" t="s">
        <v>96</v>
      </c>
      <c r="G305" t="s">
        <v>16</v>
      </c>
      <c r="H305">
        <v>4</v>
      </c>
      <c r="I305" t="s">
        <v>17</v>
      </c>
      <c r="J305">
        <v>3</v>
      </c>
      <c r="K305">
        <v>4.6097099999999998</v>
      </c>
      <c r="L305">
        <v>-74.08175</v>
      </c>
    </row>
    <row r="306" spans="1:12" x14ac:dyDescent="0.25">
      <c r="A306" t="s">
        <v>80</v>
      </c>
      <c r="B306" t="s">
        <v>65</v>
      </c>
      <c r="C306">
        <v>41000</v>
      </c>
      <c r="D306">
        <v>0</v>
      </c>
      <c r="E306" t="s">
        <v>437</v>
      </c>
      <c r="F306" t="s">
        <v>93</v>
      </c>
      <c r="G306" t="s">
        <v>22</v>
      </c>
      <c r="H306">
        <v>4</v>
      </c>
      <c r="I306" t="s">
        <v>17</v>
      </c>
      <c r="J306">
        <v>1</v>
      </c>
      <c r="K306">
        <v>6.2518399999999996</v>
      </c>
      <c r="L306">
        <v>-75.563590000000005</v>
      </c>
    </row>
    <row r="307" spans="1:12" x14ac:dyDescent="0.25">
      <c r="A307" t="s">
        <v>78</v>
      </c>
      <c r="B307" t="s">
        <v>19</v>
      </c>
      <c r="C307">
        <v>275400</v>
      </c>
      <c r="D307">
        <v>12900</v>
      </c>
      <c r="E307" t="s">
        <v>645</v>
      </c>
      <c r="F307" t="s">
        <v>88</v>
      </c>
      <c r="G307" t="s">
        <v>16</v>
      </c>
      <c r="H307">
        <v>5</v>
      </c>
      <c r="I307" t="s">
        <v>32</v>
      </c>
      <c r="J307">
        <v>1</v>
      </c>
      <c r="K307">
        <v>4.6097099999999998</v>
      </c>
      <c r="L307">
        <v>-74.08175</v>
      </c>
    </row>
    <row r="308" spans="1:12" x14ac:dyDescent="0.25">
      <c r="A308" t="s">
        <v>196</v>
      </c>
      <c r="B308" t="s">
        <v>13</v>
      </c>
      <c r="C308">
        <v>1006000</v>
      </c>
      <c r="D308">
        <v>51800</v>
      </c>
      <c r="E308" t="s">
        <v>614</v>
      </c>
      <c r="F308" t="s">
        <v>15</v>
      </c>
      <c r="G308" t="s">
        <v>16</v>
      </c>
      <c r="H308">
        <v>5</v>
      </c>
      <c r="I308" t="s">
        <v>17</v>
      </c>
      <c r="J308">
        <v>1</v>
      </c>
      <c r="K308">
        <v>4.6097099999999998</v>
      </c>
      <c r="L308">
        <v>-74.08175</v>
      </c>
    </row>
    <row r="309" spans="1:12" x14ac:dyDescent="0.25">
      <c r="A309" t="s">
        <v>122</v>
      </c>
      <c r="B309" t="s">
        <v>29</v>
      </c>
      <c r="C309">
        <v>970700</v>
      </c>
      <c r="D309">
        <v>55000</v>
      </c>
      <c r="E309" t="s">
        <v>521</v>
      </c>
      <c r="F309" t="s">
        <v>52</v>
      </c>
      <c r="G309" t="s">
        <v>16</v>
      </c>
      <c r="H309">
        <v>5</v>
      </c>
      <c r="I309" t="s">
        <v>17</v>
      </c>
      <c r="J309">
        <v>2</v>
      </c>
      <c r="K309">
        <v>4.6097099999999998</v>
      </c>
      <c r="L309">
        <v>-74.08175</v>
      </c>
    </row>
    <row r="310" spans="1:12" x14ac:dyDescent="0.25">
      <c r="A310" t="s">
        <v>68</v>
      </c>
      <c r="B310" t="s">
        <v>24</v>
      </c>
      <c r="C310">
        <v>32100</v>
      </c>
      <c r="D310">
        <v>0</v>
      </c>
      <c r="E310" t="s">
        <v>1108</v>
      </c>
      <c r="F310" t="s">
        <v>88</v>
      </c>
      <c r="G310" t="s">
        <v>22</v>
      </c>
      <c r="H310">
        <v>5</v>
      </c>
      <c r="I310" t="s">
        <v>17</v>
      </c>
      <c r="J310">
        <v>3</v>
      </c>
      <c r="K310">
        <v>6.2518399999999996</v>
      </c>
      <c r="L310">
        <v>-75.563590000000005</v>
      </c>
    </row>
    <row r="311" spans="1:12" x14ac:dyDescent="0.25">
      <c r="A311" t="s">
        <v>127</v>
      </c>
      <c r="B311" t="s">
        <v>13</v>
      </c>
      <c r="C311">
        <v>1638200</v>
      </c>
      <c r="D311">
        <v>85400</v>
      </c>
      <c r="E311" t="s">
        <v>977</v>
      </c>
      <c r="F311" t="s">
        <v>54</v>
      </c>
      <c r="G311" t="s">
        <v>161</v>
      </c>
      <c r="H311">
        <v>1</v>
      </c>
      <c r="I311" t="s">
        <v>17</v>
      </c>
      <c r="J311">
        <v>3</v>
      </c>
      <c r="K311">
        <v>7.1253900000000003</v>
      </c>
      <c r="L311">
        <v>-73.119799999999998</v>
      </c>
    </row>
    <row r="312" spans="1:12" x14ac:dyDescent="0.25">
      <c r="A312" t="s">
        <v>124</v>
      </c>
      <c r="B312" t="s">
        <v>19</v>
      </c>
      <c r="C312">
        <v>604700</v>
      </c>
      <c r="D312">
        <v>30400</v>
      </c>
      <c r="E312" t="s">
        <v>865</v>
      </c>
      <c r="F312" t="s">
        <v>43</v>
      </c>
      <c r="G312" t="s">
        <v>22</v>
      </c>
      <c r="H312">
        <v>5</v>
      </c>
      <c r="I312" t="s">
        <v>17</v>
      </c>
      <c r="J312">
        <v>1</v>
      </c>
      <c r="K312">
        <v>6.2518399999999996</v>
      </c>
      <c r="L312">
        <v>-75.563590000000005</v>
      </c>
    </row>
    <row r="313" spans="1:12" x14ac:dyDescent="0.25">
      <c r="A313" t="s">
        <v>103</v>
      </c>
      <c r="B313" t="s">
        <v>13</v>
      </c>
      <c r="C313">
        <v>313100</v>
      </c>
      <c r="D313">
        <v>14900</v>
      </c>
      <c r="E313" t="s">
        <v>683</v>
      </c>
      <c r="F313" t="s">
        <v>15</v>
      </c>
      <c r="G313" t="s">
        <v>16</v>
      </c>
      <c r="H313">
        <v>5</v>
      </c>
      <c r="I313" t="s">
        <v>17</v>
      </c>
      <c r="J313">
        <v>2</v>
      </c>
      <c r="K313">
        <v>4.6097099999999998</v>
      </c>
      <c r="L313">
        <v>-74.08175</v>
      </c>
    </row>
    <row r="314" spans="1:12" x14ac:dyDescent="0.25">
      <c r="A314" t="s">
        <v>85</v>
      </c>
      <c r="B314" t="s">
        <v>86</v>
      </c>
      <c r="C314">
        <v>529900</v>
      </c>
      <c r="D314">
        <v>28400</v>
      </c>
      <c r="E314" t="s">
        <v>172</v>
      </c>
      <c r="F314" t="s">
        <v>76</v>
      </c>
      <c r="G314" t="s">
        <v>22</v>
      </c>
      <c r="H314">
        <v>5</v>
      </c>
      <c r="I314" t="s">
        <v>32</v>
      </c>
      <c r="J314">
        <v>1</v>
      </c>
      <c r="K314">
        <v>6.2518399999999996</v>
      </c>
      <c r="L314">
        <v>-75.563590000000005</v>
      </c>
    </row>
    <row r="315" spans="1:12" x14ac:dyDescent="0.25">
      <c r="A315" t="s">
        <v>122</v>
      </c>
      <c r="B315" t="s">
        <v>29</v>
      </c>
      <c r="C315">
        <v>642700</v>
      </c>
      <c r="D315">
        <v>32400</v>
      </c>
      <c r="E315" t="s">
        <v>236</v>
      </c>
      <c r="F315" t="s">
        <v>54</v>
      </c>
      <c r="G315" t="s">
        <v>16</v>
      </c>
      <c r="H315">
        <v>5</v>
      </c>
      <c r="I315" t="s">
        <v>32</v>
      </c>
      <c r="J315">
        <v>1</v>
      </c>
      <c r="K315">
        <v>4.6097099999999998</v>
      </c>
      <c r="L315">
        <v>-74.08175</v>
      </c>
    </row>
    <row r="316" spans="1:12" x14ac:dyDescent="0.25">
      <c r="A316" t="s">
        <v>158</v>
      </c>
      <c r="B316" t="s">
        <v>62</v>
      </c>
      <c r="C316">
        <v>25900</v>
      </c>
      <c r="D316">
        <v>1800</v>
      </c>
      <c r="E316" t="s">
        <v>190</v>
      </c>
      <c r="F316" t="s">
        <v>52</v>
      </c>
      <c r="G316" t="s">
        <v>22</v>
      </c>
      <c r="H316">
        <v>4</v>
      </c>
      <c r="I316" t="s">
        <v>17</v>
      </c>
      <c r="J316">
        <v>9</v>
      </c>
      <c r="K316">
        <v>6.2518399999999996</v>
      </c>
      <c r="L316">
        <v>-75.563590000000005</v>
      </c>
    </row>
    <row r="317" spans="1:12" x14ac:dyDescent="0.25">
      <c r="A317" t="s">
        <v>158</v>
      </c>
      <c r="B317" t="s">
        <v>62</v>
      </c>
      <c r="C317">
        <v>55900</v>
      </c>
      <c r="D317">
        <v>7800</v>
      </c>
      <c r="E317" t="s">
        <v>341</v>
      </c>
      <c r="F317" t="s">
        <v>47</v>
      </c>
      <c r="G317" t="s">
        <v>16</v>
      </c>
      <c r="H317">
        <v>2</v>
      </c>
      <c r="I317" t="s">
        <v>17</v>
      </c>
      <c r="J317">
        <v>2</v>
      </c>
      <c r="K317">
        <v>4.6097099999999998</v>
      </c>
      <c r="L317">
        <v>-74.08175</v>
      </c>
    </row>
    <row r="318" spans="1:12" x14ac:dyDescent="0.25">
      <c r="A318" t="s">
        <v>113</v>
      </c>
      <c r="B318" t="s">
        <v>24</v>
      </c>
      <c r="C318">
        <v>21800</v>
      </c>
      <c r="D318">
        <v>0</v>
      </c>
      <c r="E318" t="s">
        <v>1053</v>
      </c>
      <c r="F318" t="s">
        <v>43</v>
      </c>
      <c r="G318" t="s">
        <v>22</v>
      </c>
      <c r="H318">
        <v>4</v>
      </c>
      <c r="I318" t="s">
        <v>17</v>
      </c>
      <c r="J318">
        <v>3</v>
      </c>
      <c r="K318">
        <v>6.2518399999999996</v>
      </c>
      <c r="L318">
        <v>-75.563590000000005</v>
      </c>
    </row>
    <row r="319" spans="1:12" x14ac:dyDescent="0.25">
      <c r="A319" t="s">
        <v>89</v>
      </c>
      <c r="B319" t="s">
        <v>62</v>
      </c>
      <c r="C319">
        <v>16300</v>
      </c>
      <c r="D319">
        <v>0</v>
      </c>
      <c r="E319" t="s">
        <v>1006</v>
      </c>
      <c r="F319" t="s">
        <v>21</v>
      </c>
      <c r="G319" t="s">
        <v>126</v>
      </c>
      <c r="H319">
        <v>4</v>
      </c>
      <c r="I319" t="s">
        <v>32</v>
      </c>
      <c r="J319">
        <v>1</v>
      </c>
      <c r="K319">
        <v>7.89391</v>
      </c>
      <c r="L319">
        <v>-72.507819999999995</v>
      </c>
    </row>
    <row r="320" spans="1:12" x14ac:dyDescent="0.25">
      <c r="A320" t="s">
        <v>196</v>
      </c>
      <c r="B320" t="s">
        <v>13</v>
      </c>
      <c r="C320">
        <v>1342900</v>
      </c>
      <c r="D320">
        <v>69700</v>
      </c>
      <c r="E320" t="s">
        <v>138</v>
      </c>
      <c r="F320" t="s">
        <v>43</v>
      </c>
      <c r="G320" t="s">
        <v>16</v>
      </c>
      <c r="H320">
        <v>5</v>
      </c>
      <c r="I320" t="s">
        <v>17</v>
      </c>
      <c r="J320">
        <v>6</v>
      </c>
      <c r="K320">
        <v>4.6097099999999998</v>
      </c>
      <c r="L320">
        <v>-74.08175</v>
      </c>
    </row>
    <row r="321" spans="1:12" x14ac:dyDescent="0.25">
      <c r="A321" t="s">
        <v>214</v>
      </c>
      <c r="B321" t="s">
        <v>19</v>
      </c>
      <c r="C321">
        <v>116300</v>
      </c>
      <c r="D321">
        <v>6900</v>
      </c>
      <c r="E321" t="s">
        <v>889</v>
      </c>
      <c r="F321" t="s">
        <v>52</v>
      </c>
      <c r="G321" t="s">
        <v>22</v>
      </c>
      <c r="H321">
        <v>5</v>
      </c>
      <c r="I321" t="s">
        <v>32</v>
      </c>
      <c r="J321">
        <v>1</v>
      </c>
      <c r="K321">
        <v>6.2518399999999996</v>
      </c>
      <c r="L321">
        <v>-75.563590000000005</v>
      </c>
    </row>
    <row r="322" spans="1:12" x14ac:dyDescent="0.25">
      <c r="A322" t="s">
        <v>94</v>
      </c>
      <c r="B322" t="s">
        <v>29</v>
      </c>
      <c r="C322">
        <v>790200</v>
      </c>
      <c r="D322">
        <v>42300</v>
      </c>
      <c r="E322" t="s">
        <v>1158</v>
      </c>
      <c r="F322" t="s">
        <v>43</v>
      </c>
      <c r="G322" t="s">
        <v>22</v>
      </c>
      <c r="H322">
        <v>5</v>
      </c>
      <c r="I322" t="s">
        <v>32</v>
      </c>
      <c r="J322">
        <v>1</v>
      </c>
      <c r="K322">
        <v>6.2518399999999996</v>
      </c>
      <c r="L322">
        <v>-75.563590000000005</v>
      </c>
    </row>
    <row r="323" spans="1:12" x14ac:dyDescent="0.25">
      <c r="A323" t="s">
        <v>204</v>
      </c>
      <c r="B323" t="s">
        <v>13</v>
      </c>
      <c r="C323">
        <v>212300</v>
      </c>
      <c r="D323">
        <v>16000</v>
      </c>
      <c r="E323" t="s">
        <v>797</v>
      </c>
      <c r="F323" t="s">
        <v>52</v>
      </c>
      <c r="G323" t="s">
        <v>31</v>
      </c>
      <c r="H323">
        <v>5</v>
      </c>
      <c r="I323" t="s">
        <v>17</v>
      </c>
      <c r="J323">
        <v>1</v>
      </c>
      <c r="K323">
        <v>3.4372199999999999</v>
      </c>
      <c r="L323">
        <v>-76.522499999999994</v>
      </c>
    </row>
    <row r="324" spans="1:12" x14ac:dyDescent="0.25">
      <c r="A324" t="s">
        <v>148</v>
      </c>
      <c r="B324" t="s">
        <v>13</v>
      </c>
      <c r="C324">
        <v>2201400</v>
      </c>
      <c r="D324">
        <v>118300</v>
      </c>
      <c r="E324" t="s">
        <v>750</v>
      </c>
      <c r="F324" t="s">
        <v>35</v>
      </c>
      <c r="G324" t="s">
        <v>16</v>
      </c>
      <c r="H324">
        <v>5</v>
      </c>
      <c r="I324" t="s">
        <v>17</v>
      </c>
      <c r="J324">
        <v>7</v>
      </c>
      <c r="K324">
        <v>4.6097099999999998</v>
      </c>
      <c r="L324">
        <v>-74.08175</v>
      </c>
    </row>
    <row r="325" spans="1:12" x14ac:dyDescent="0.25">
      <c r="A325" t="s">
        <v>74</v>
      </c>
      <c r="B325" t="s">
        <v>62</v>
      </c>
      <c r="C325">
        <v>33900</v>
      </c>
      <c r="D325">
        <v>0</v>
      </c>
      <c r="E325" t="s">
        <v>1038</v>
      </c>
      <c r="F325" t="s">
        <v>21</v>
      </c>
      <c r="G325" t="s">
        <v>16</v>
      </c>
      <c r="H325">
        <v>5</v>
      </c>
      <c r="I325" t="s">
        <v>17</v>
      </c>
      <c r="J325">
        <v>4</v>
      </c>
      <c r="K325">
        <v>4.6097099999999998</v>
      </c>
      <c r="L325">
        <v>-74.08175</v>
      </c>
    </row>
    <row r="326" spans="1:12" x14ac:dyDescent="0.25">
      <c r="A326" t="s">
        <v>41</v>
      </c>
      <c r="B326" t="s">
        <v>29</v>
      </c>
      <c r="C326">
        <v>1331100</v>
      </c>
      <c r="D326">
        <v>71300</v>
      </c>
      <c r="E326" t="s">
        <v>429</v>
      </c>
      <c r="F326" t="s">
        <v>160</v>
      </c>
      <c r="G326" t="s">
        <v>22</v>
      </c>
      <c r="H326">
        <v>5</v>
      </c>
      <c r="I326" t="s">
        <v>32</v>
      </c>
      <c r="J326">
        <v>1</v>
      </c>
      <c r="K326">
        <v>6.2518399999999996</v>
      </c>
      <c r="L326">
        <v>-75.563590000000005</v>
      </c>
    </row>
    <row r="327" spans="1:12" x14ac:dyDescent="0.25">
      <c r="A327" t="s">
        <v>118</v>
      </c>
      <c r="B327" t="s">
        <v>86</v>
      </c>
      <c r="C327">
        <v>710100</v>
      </c>
      <c r="D327">
        <v>36000</v>
      </c>
      <c r="E327" t="s">
        <v>680</v>
      </c>
      <c r="F327" t="s">
        <v>35</v>
      </c>
      <c r="G327" t="s">
        <v>31</v>
      </c>
      <c r="H327">
        <v>5</v>
      </c>
      <c r="I327" t="s">
        <v>17</v>
      </c>
      <c r="J327">
        <v>10</v>
      </c>
      <c r="K327">
        <v>3.4372199999999999</v>
      </c>
      <c r="L327">
        <v>-76.522499999999994</v>
      </c>
    </row>
    <row r="328" spans="1:12" x14ac:dyDescent="0.25">
      <c r="A328" t="s">
        <v>36</v>
      </c>
      <c r="B328" t="s">
        <v>24</v>
      </c>
      <c r="C328">
        <v>30300</v>
      </c>
      <c r="D328">
        <v>0</v>
      </c>
      <c r="E328" t="s">
        <v>426</v>
      </c>
      <c r="F328" t="s">
        <v>43</v>
      </c>
      <c r="G328" t="s">
        <v>16</v>
      </c>
      <c r="H328">
        <v>5</v>
      </c>
      <c r="I328" t="s">
        <v>38</v>
      </c>
      <c r="J328">
        <v>1</v>
      </c>
      <c r="K328">
        <v>4.6097099999999998</v>
      </c>
      <c r="L328">
        <v>-74.08175</v>
      </c>
    </row>
    <row r="329" spans="1:12" x14ac:dyDescent="0.25">
      <c r="A329" t="s">
        <v>64</v>
      </c>
      <c r="B329" t="s">
        <v>65</v>
      </c>
      <c r="C329">
        <v>38700</v>
      </c>
      <c r="D329">
        <v>8900</v>
      </c>
      <c r="E329" t="s">
        <v>1164</v>
      </c>
      <c r="F329" t="s">
        <v>88</v>
      </c>
      <c r="G329" t="s">
        <v>31</v>
      </c>
      <c r="H329">
        <v>5</v>
      </c>
      <c r="I329" t="s">
        <v>17</v>
      </c>
      <c r="J329">
        <v>10</v>
      </c>
      <c r="K329">
        <v>3.4372199999999999</v>
      </c>
      <c r="L329">
        <v>-76.522499999999994</v>
      </c>
    </row>
    <row r="330" spans="1:12" x14ac:dyDescent="0.25">
      <c r="A330" t="s">
        <v>57</v>
      </c>
      <c r="B330" t="s">
        <v>58</v>
      </c>
      <c r="C330">
        <v>60500</v>
      </c>
      <c r="D330">
        <v>1400</v>
      </c>
      <c r="E330" t="s">
        <v>498</v>
      </c>
      <c r="F330" t="s">
        <v>35</v>
      </c>
      <c r="G330" t="s">
        <v>16</v>
      </c>
      <c r="H330">
        <v>5</v>
      </c>
      <c r="I330" t="s">
        <v>17</v>
      </c>
      <c r="J330">
        <v>3</v>
      </c>
      <c r="K330">
        <v>4.6097099999999998</v>
      </c>
      <c r="L330">
        <v>-74.08175</v>
      </c>
    </row>
    <row r="331" spans="1:12" x14ac:dyDescent="0.25">
      <c r="A331" t="s">
        <v>196</v>
      </c>
      <c r="B331" t="s">
        <v>13</v>
      </c>
      <c r="C331">
        <v>839900</v>
      </c>
      <c r="D331">
        <v>49500</v>
      </c>
      <c r="E331" t="s">
        <v>789</v>
      </c>
      <c r="F331" t="s">
        <v>35</v>
      </c>
      <c r="G331" t="s">
        <v>31</v>
      </c>
      <c r="H331">
        <v>5</v>
      </c>
      <c r="I331" t="s">
        <v>17</v>
      </c>
      <c r="J331">
        <v>7</v>
      </c>
      <c r="K331">
        <v>3.4372199999999999</v>
      </c>
      <c r="L331">
        <v>-76.522499999999994</v>
      </c>
    </row>
    <row r="332" spans="1:12" x14ac:dyDescent="0.25">
      <c r="A332" t="s">
        <v>118</v>
      </c>
      <c r="B332" t="s">
        <v>86</v>
      </c>
      <c r="C332">
        <v>655900</v>
      </c>
      <c r="D332">
        <v>33100</v>
      </c>
      <c r="E332" t="s">
        <v>809</v>
      </c>
      <c r="F332" t="s">
        <v>76</v>
      </c>
      <c r="G332" t="s">
        <v>22</v>
      </c>
      <c r="H332">
        <v>2</v>
      </c>
      <c r="I332" t="s">
        <v>17</v>
      </c>
      <c r="J332">
        <v>5</v>
      </c>
      <c r="K332">
        <v>6.2518399999999996</v>
      </c>
      <c r="L332">
        <v>-75.563590000000005</v>
      </c>
    </row>
    <row r="333" spans="1:12" x14ac:dyDescent="0.25">
      <c r="A333" t="s">
        <v>127</v>
      </c>
      <c r="B333" t="s">
        <v>13</v>
      </c>
      <c r="C333">
        <v>1283400</v>
      </c>
      <c r="D333">
        <v>69000</v>
      </c>
      <c r="E333" t="s">
        <v>570</v>
      </c>
      <c r="F333" t="s">
        <v>52</v>
      </c>
      <c r="G333" t="s">
        <v>16</v>
      </c>
      <c r="H333">
        <v>5</v>
      </c>
      <c r="I333" t="s">
        <v>17</v>
      </c>
      <c r="J333">
        <v>10</v>
      </c>
      <c r="K333">
        <v>4.6097099999999998</v>
      </c>
      <c r="L333">
        <v>-74.08175</v>
      </c>
    </row>
    <row r="334" spans="1:12" x14ac:dyDescent="0.25">
      <c r="A334" t="s">
        <v>84</v>
      </c>
      <c r="B334" t="s">
        <v>58</v>
      </c>
      <c r="C334">
        <v>108100</v>
      </c>
      <c r="D334">
        <v>3900</v>
      </c>
      <c r="E334" t="s">
        <v>996</v>
      </c>
      <c r="F334" t="s">
        <v>76</v>
      </c>
      <c r="G334" t="s">
        <v>22</v>
      </c>
      <c r="H334">
        <v>5</v>
      </c>
      <c r="I334" t="s">
        <v>17</v>
      </c>
      <c r="J334">
        <v>1</v>
      </c>
      <c r="K334">
        <v>6.2518399999999996</v>
      </c>
      <c r="L334">
        <v>-75.563590000000005</v>
      </c>
    </row>
    <row r="335" spans="1:12" x14ac:dyDescent="0.25">
      <c r="A335" t="s">
        <v>297</v>
      </c>
      <c r="B335" t="s">
        <v>86</v>
      </c>
      <c r="C335">
        <v>71100</v>
      </c>
      <c r="D335">
        <v>4200</v>
      </c>
      <c r="E335" t="s">
        <v>638</v>
      </c>
      <c r="F335" t="s">
        <v>76</v>
      </c>
      <c r="G335" t="s">
        <v>16</v>
      </c>
      <c r="H335">
        <v>4</v>
      </c>
      <c r="I335" t="s">
        <v>17</v>
      </c>
      <c r="J335">
        <v>5</v>
      </c>
      <c r="K335">
        <v>4.6097099999999998</v>
      </c>
      <c r="L335">
        <v>-74.08175</v>
      </c>
    </row>
    <row r="336" spans="1:12" x14ac:dyDescent="0.25">
      <c r="A336" t="s">
        <v>124</v>
      </c>
      <c r="B336" t="s">
        <v>19</v>
      </c>
      <c r="C336">
        <v>660200</v>
      </c>
      <c r="D336">
        <v>43800</v>
      </c>
      <c r="E336" t="s">
        <v>347</v>
      </c>
      <c r="F336" t="s">
        <v>43</v>
      </c>
      <c r="G336" t="s">
        <v>16</v>
      </c>
      <c r="H336">
        <v>4</v>
      </c>
      <c r="I336" t="s">
        <v>17</v>
      </c>
      <c r="J336">
        <v>5</v>
      </c>
      <c r="K336">
        <v>4.6097099999999998</v>
      </c>
      <c r="L336">
        <v>-74.08175</v>
      </c>
    </row>
    <row r="337" spans="1:12" x14ac:dyDescent="0.25">
      <c r="A337" t="s">
        <v>68</v>
      </c>
      <c r="B337" t="s">
        <v>24</v>
      </c>
      <c r="C337">
        <v>37000</v>
      </c>
      <c r="D337">
        <v>6800</v>
      </c>
      <c r="E337" t="s">
        <v>330</v>
      </c>
      <c r="F337" t="s">
        <v>35</v>
      </c>
      <c r="G337" t="s">
        <v>153</v>
      </c>
      <c r="H337">
        <v>5</v>
      </c>
      <c r="I337" t="s">
        <v>17</v>
      </c>
      <c r="J337">
        <v>6</v>
      </c>
      <c r="K337">
        <v>2.9272999999999998</v>
      </c>
      <c r="L337">
        <v>-75.281890000000004</v>
      </c>
    </row>
    <row r="338" spans="1:12" x14ac:dyDescent="0.25">
      <c r="A338" t="s">
        <v>148</v>
      </c>
      <c r="B338" t="s">
        <v>13</v>
      </c>
      <c r="C338">
        <v>2444600</v>
      </c>
      <c r="D338">
        <v>130900</v>
      </c>
      <c r="E338" t="s">
        <v>251</v>
      </c>
      <c r="F338" t="s">
        <v>130</v>
      </c>
      <c r="G338" t="s">
        <v>22</v>
      </c>
      <c r="H338">
        <v>5</v>
      </c>
      <c r="I338" t="s">
        <v>32</v>
      </c>
      <c r="J338">
        <v>1</v>
      </c>
      <c r="K338">
        <v>6.2518399999999996</v>
      </c>
      <c r="L338">
        <v>-75.563590000000005</v>
      </c>
    </row>
    <row r="339" spans="1:12" x14ac:dyDescent="0.25">
      <c r="A339" t="s">
        <v>84</v>
      </c>
      <c r="B339" t="s">
        <v>58</v>
      </c>
      <c r="C339">
        <v>200200</v>
      </c>
      <c r="D339">
        <v>11100</v>
      </c>
      <c r="E339" t="s">
        <v>358</v>
      </c>
      <c r="F339" t="s">
        <v>26</v>
      </c>
      <c r="G339" t="s">
        <v>31</v>
      </c>
      <c r="H339">
        <v>4</v>
      </c>
      <c r="I339" t="s">
        <v>17</v>
      </c>
      <c r="J339">
        <v>1</v>
      </c>
      <c r="K339">
        <v>3.4372199999999999</v>
      </c>
      <c r="L339">
        <v>-76.522499999999994</v>
      </c>
    </row>
    <row r="340" spans="1:12" x14ac:dyDescent="0.25">
      <c r="A340" t="s">
        <v>28</v>
      </c>
      <c r="B340" t="s">
        <v>29</v>
      </c>
      <c r="C340">
        <v>712900</v>
      </c>
      <c r="D340">
        <v>38400</v>
      </c>
      <c r="E340" t="s">
        <v>1165</v>
      </c>
      <c r="F340" t="s">
        <v>76</v>
      </c>
      <c r="G340" t="s">
        <v>31</v>
      </c>
      <c r="H340">
        <v>5</v>
      </c>
      <c r="I340" t="s">
        <v>32</v>
      </c>
      <c r="J340">
        <v>1</v>
      </c>
      <c r="K340">
        <v>3.4372199999999999</v>
      </c>
      <c r="L340">
        <v>-76.522499999999994</v>
      </c>
    </row>
    <row r="341" spans="1:12" x14ac:dyDescent="0.25">
      <c r="A341" t="s">
        <v>214</v>
      </c>
      <c r="B341" t="s">
        <v>19</v>
      </c>
      <c r="C341">
        <v>184400</v>
      </c>
      <c r="D341">
        <v>10900</v>
      </c>
      <c r="E341" t="s">
        <v>163</v>
      </c>
      <c r="F341" t="s">
        <v>21</v>
      </c>
      <c r="G341" t="s">
        <v>22</v>
      </c>
      <c r="H341">
        <v>4</v>
      </c>
      <c r="I341" t="s">
        <v>17</v>
      </c>
      <c r="J341">
        <v>6</v>
      </c>
      <c r="K341">
        <v>6.2518399999999996</v>
      </c>
      <c r="L341">
        <v>-75.563590000000005</v>
      </c>
    </row>
    <row r="342" spans="1:12" x14ac:dyDescent="0.25">
      <c r="A342" t="s">
        <v>214</v>
      </c>
      <c r="B342" t="s">
        <v>19</v>
      </c>
      <c r="C342">
        <v>205100</v>
      </c>
      <c r="D342">
        <v>9100</v>
      </c>
      <c r="E342" t="s">
        <v>819</v>
      </c>
      <c r="F342" t="s">
        <v>54</v>
      </c>
      <c r="G342" t="s">
        <v>31</v>
      </c>
      <c r="H342">
        <v>5</v>
      </c>
      <c r="I342" t="s">
        <v>32</v>
      </c>
      <c r="J342">
        <v>1</v>
      </c>
      <c r="K342">
        <v>3.4372199999999999</v>
      </c>
      <c r="L342">
        <v>-76.522499999999994</v>
      </c>
    </row>
    <row r="343" spans="1:12" x14ac:dyDescent="0.25">
      <c r="A343" t="s">
        <v>297</v>
      </c>
      <c r="B343" t="s">
        <v>86</v>
      </c>
      <c r="C343">
        <v>82500</v>
      </c>
      <c r="D343">
        <v>4800</v>
      </c>
      <c r="E343" t="s">
        <v>282</v>
      </c>
      <c r="F343" t="s">
        <v>15</v>
      </c>
      <c r="G343" t="s">
        <v>22</v>
      </c>
      <c r="H343">
        <v>5</v>
      </c>
      <c r="I343" t="s">
        <v>17</v>
      </c>
      <c r="J343">
        <v>6</v>
      </c>
      <c r="K343">
        <v>6.2518399999999996</v>
      </c>
      <c r="L343">
        <v>-75.563590000000005</v>
      </c>
    </row>
    <row r="344" spans="1:12" x14ac:dyDescent="0.25">
      <c r="A344" t="s">
        <v>297</v>
      </c>
      <c r="B344" t="s">
        <v>86</v>
      </c>
      <c r="C344">
        <v>44100</v>
      </c>
      <c r="D344">
        <v>4700</v>
      </c>
      <c r="E344" t="s">
        <v>268</v>
      </c>
      <c r="F344" t="s">
        <v>88</v>
      </c>
      <c r="G344" t="s">
        <v>16</v>
      </c>
      <c r="H344">
        <v>3</v>
      </c>
      <c r="I344" t="s">
        <v>38</v>
      </c>
      <c r="J344">
        <v>1</v>
      </c>
      <c r="K344">
        <v>4.6097099999999998</v>
      </c>
      <c r="L344">
        <v>-74.08175</v>
      </c>
    </row>
    <row r="345" spans="1:12" x14ac:dyDescent="0.25">
      <c r="A345" t="s">
        <v>94</v>
      </c>
      <c r="B345" t="s">
        <v>29</v>
      </c>
      <c r="C345">
        <v>576800</v>
      </c>
      <c r="D345">
        <v>28900</v>
      </c>
      <c r="E345" t="s">
        <v>650</v>
      </c>
      <c r="F345" t="s">
        <v>15</v>
      </c>
      <c r="G345" t="s">
        <v>16</v>
      </c>
      <c r="H345">
        <v>4</v>
      </c>
      <c r="I345" t="s">
        <v>17</v>
      </c>
      <c r="J345">
        <v>2</v>
      </c>
      <c r="K345">
        <v>4.6097099999999998</v>
      </c>
      <c r="L345">
        <v>-74.08175</v>
      </c>
    </row>
    <row r="346" spans="1:12" x14ac:dyDescent="0.25">
      <c r="A346" t="s">
        <v>192</v>
      </c>
      <c r="B346" t="s">
        <v>65</v>
      </c>
      <c r="C346">
        <v>46000</v>
      </c>
      <c r="D346">
        <v>3100</v>
      </c>
      <c r="E346" t="s">
        <v>224</v>
      </c>
      <c r="F346" t="s">
        <v>35</v>
      </c>
      <c r="G346" t="s">
        <v>27</v>
      </c>
      <c r="H346">
        <v>5</v>
      </c>
      <c r="I346" t="s">
        <v>17</v>
      </c>
      <c r="J346">
        <v>1</v>
      </c>
      <c r="K346">
        <v>10.39972</v>
      </c>
      <c r="L346">
        <v>-75.514439999999993</v>
      </c>
    </row>
    <row r="347" spans="1:12" x14ac:dyDescent="0.25">
      <c r="A347" t="s">
        <v>28</v>
      </c>
      <c r="B347" t="s">
        <v>29</v>
      </c>
      <c r="C347">
        <v>431400</v>
      </c>
      <c r="D347">
        <v>21200</v>
      </c>
      <c r="E347" t="s">
        <v>1151</v>
      </c>
      <c r="F347" t="s">
        <v>54</v>
      </c>
      <c r="G347" t="s">
        <v>91</v>
      </c>
      <c r="H347">
        <v>4</v>
      </c>
      <c r="I347" t="s">
        <v>17</v>
      </c>
      <c r="J347">
        <v>2</v>
      </c>
      <c r="K347">
        <v>10.968540000000001</v>
      </c>
      <c r="L347">
        <v>-74.781319999999994</v>
      </c>
    </row>
    <row r="348" spans="1:12" x14ac:dyDescent="0.25">
      <c r="A348" t="s">
        <v>105</v>
      </c>
      <c r="B348" t="s">
        <v>19</v>
      </c>
      <c r="C348">
        <v>271400</v>
      </c>
      <c r="D348">
        <v>14700</v>
      </c>
      <c r="E348" t="s">
        <v>275</v>
      </c>
      <c r="F348" t="s">
        <v>43</v>
      </c>
      <c r="G348" t="s">
        <v>161</v>
      </c>
      <c r="H348">
        <v>5</v>
      </c>
      <c r="I348" t="s">
        <v>32</v>
      </c>
      <c r="J348">
        <v>1</v>
      </c>
      <c r="K348">
        <v>7.1253900000000003</v>
      </c>
      <c r="L348">
        <v>-73.119799999999998</v>
      </c>
    </row>
    <row r="349" spans="1:12" x14ac:dyDescent="0.25">
      <c r="A349" t="s">
        <v>94</v>
      </c>
      <c r="B349" t="s">
        <v>29</v>
      </c>
      <c r="C349">
        <v>554800</v>
      </c>
      <c r="D349">
        <v>27700</v>
      </c>
      <c r="E349" t="s">
        <v>432</v>
      </c>
      <c r="F349" t="s">
        <v>160</v>
      </c>
      <c r="G349" t="s">
        <v>16</v>
      </c>
      <c r="H349">
        <v>4</v>
      </c>
      <c r="I349" t="s">
        <v>146</v>
      </c>
      <c r="J349">
        <v>1</v>
      </c>
      <c r="K349">
        <v>4.6097099999999998</v>
      </c>
      <c r="L349">
        <v>-74.08175</v>
      </c>
    </row>
    <row r="350" spans="1:12" x14ac:dyDescent="0.25">
      <c r="A350" t="s">
        <v>68</v>
      </c>
      <c r="B350" t="s">
        <v>24</v>
      </c>
      <c r="C350">
        <v>19400</v>
      </c>
      <c r="D350">
        <v>1400</v>
      </c>
      <c r="E350" t="s">
        <v>958</v>
      </c>
      <c r="F350" t="s">
        <v>88</v>
      </c>
      <c r="G350" t="s">
        <v>16</v>
      </c>
      <c r="H350">
        <v>5</v>
      </c>
      <c r="I350" t="s">
        <v>32</v>
      </c>
      <c r="J350">
        <v>1</v>
      </c>
      <c r="K350">
        <v>4.6097099999999998</v>
      </c>
      <c r="L350">
        <v>-74.08175</v>
      </c>
    </row>
    <row r="351" spans="1:12" x14ac:dyDescent="0.25">
      <c r="A351" t="s">
        <v>127</v>
      </c>
      <c r="B351" t="s">
        <v>13</v>
      </c>
      <c r="C351">
        <v>1623600</v>
      </c>
      <c r="D351">
        <v>84600</v>
      </c>
      <c r="E351" t="s">
        <v>388</v>
      </c>
      <c r="F351" t="s">
        <v>93</v>
      </c>
      <c r="G351" t="s">
        <v>16</v>
      </c>
      <c r="H351">
        <v>1</v>
      </c>
      <c r="I351" t="s">
        <v>17</v>
      </c>
      <c r="J351">
        <v>10</v>
      </c>
      <c r="K351">
        <v>4.6097099999999998</v>
      </c>
      <c r="L351">
        <v>-74.08175</v>
      </c>
    </row>
    <row r="352" spans="1:12" x14ac:dyDescent="0.25">
      <c r="A352" t="s">
        <v>28</v>
      </c>
      <c r="B352" t="s">
        <v>29</v>
      </c>
      <c r="C352">
        <v>776900</v>
      </c>
      <c r="D352">
        <v>41800</v>
      </c>
      <c r="E352" t="s">
        <v>466</v>
      </c>
      <c r="F352" t="s">
        <v>43</v>
      </c>
      <c r="G352" t="s">
        <v>16</v>
      </c>
      <c r="H352">
        <v>2</v>
      </c>
      <c r="I352" t="s">
        <v>17</v>
      </c>
      <c r="J352">
        <v>6</v>
      </c>
      <c r="K352">
        <v>4.6097099999999998</v>
      </c>
      <c r="L352">
        <v>-74.08175</v>
      </c>
    </row>
    <row r="353" spans="1:12" x14ac:dyDescent="0.25">
      <c r="A353" t="s">
        <v>36</v>
      </c>
      <c r="B353" t="s">
        <v>24</v>
      </c>
      <c r="C353">
        <v>26100</v>
      </c>
      <c r="D353">
        <v>1800</v>
      </c>
      <c r="E353" t="s">
        <v>121</v>
      </c>
      <c r="F353" t="s">
        <v>52</v>
      </c>
      <c r="G353" t="s">
        <v>22</v>
      </c>
      <c r="H353">
        <v>4</v>
      </c>
      <c r="I353" t="s">
        <v>17</v>
      </c>
      <c r="J353">
        <v>1</v>
      </c>
      <c r="K353">
        <v>6.2518399999999996</v>
      </c>
      <c r="L353">
        <v>-75.563590000000005</v>
      </c>
    </row>
    <row r="354" spans="1:12" x14ac:dyDescent="0.25">
      <c r="A354" t="s">
        <v>204</v>
      </c>
      <c r="B354" t="s">
        <v>13</v>
      </c>
      <c r="C354">
        <v>214800</v>
      </c>
      <c r="D354">
        <v>16100</v>
      </c>
      <c r="E354" t="s">
        <v>542</v>
      </c>
      <c r="F354" t="s">
        <v>88</v>
      </c>
      <c r="G354" t="s">
        <v>16</v>
      </c>
      <c r="H354">
        <v>4</v>
      </c>
      <c r="I354" t="s">
        <v>38</v>
      </c>
      <c r="J354">
        <v>1</v>
      </c>
      <c r="K354">
        <v>4.6097099999999998</v>
      </c>
      <c r="L354">
        <v>-74.08175</v>
      </c>
    </row>
    <row r="355" spans="1:12" x14ac:dyDescent="0.25">
      <c r="A355" t="s">
        <v>36</v>
      </c>
      <c r="B355" t="s">
        <v>24</v>
      </c>
      <c r="C355">
        <v>30900</v>
      </c>
      <c r="D355">
        <v>2000</v>
      </c>
      <c r="E355" t="s">
        <v>951</v>
      </c>
      <c r="F355" t="s">
        <v>160</v>
      </c>
      <c r="G355" t="s">
        <v>60</v>
      </c>
      <c r="H355">
        <v>5</v>
      </c>
      <c r="I355" t="s">
        <v>17</v>
      </c>
      <c r="J355">
        <v>6</v>
      </c>
      <c r="K355">
        <v>4.8133299999999997</v>
      </c>
      <c r="L355">
        <v>-75.696110000000004</v>
      </c>
    </row>
    <row r="356" spans="1:12" x14ac:dyDescent="0.25">
      <c r="A356" t="s">
        <v>111</v>
      </c>
      <c r="B356" t="s">
        <v>19</v>
      </c>
      <c r="C356">
        <v>520800</v>
      </c>
      <c r="D356">
        <v>33600</v>
      </c>
      <c r="E356" t="s">
        <v>807</v>
      </c>
      <c r="F356" t="s">
        <v>52</v>
      </c>
      <c r="G356" t="s">
        <v>22</v>
      </c>
      <c r="H356">
        <v>3</v>
      </c>
      <c r="I356" t="s">
        <v>38</v>
      </c>
      <c r="J356">
        <v>1</v>
      </c>
      <c r="K356">
        <v>6.2518399999999996</v>
      </c>
      <c r="L356">
        <v>-75.563590000000005</v>
      </c>
    </row>
    <row r="357" spans="1:12" x14ac:dyDescent="0.25">
      <c r="A357" t="s">
        <v>192</v>
      </c>
      <c r="B357" t="s">
        <v>65</v>
      </c>
      <c r="C357">
        <v>47300</v>
      </c>
      <c r="D357">
        <v>2900</v>
      </c>
      <c r="E357" t="s">
        <v>1143</v>
      </c>
      <c r="F357" t="s">
        <v>88</v>
      </c>
      <c r="G357" t="s">
        <v>16</v>
      </c>
      <c r="H357">
        <v>3</v>
      </c>
      <c r="I357" t="s">
        <v>17</v>
      </c>
      <c r="J357">
        <v>3</v>
      </c>
      <c r="K357">
        <v>4.6097099999999998</v>
      </c>
      <c r="L357">
        <v>-74.08175</v>
      </c>
    </row>
    <row r="358" spans="1:12" x14ac:dyDescent="0.25">
      <c r="A358" t="s">
        <v>48</v>
      </c>
      <c r="B358" t="s">
        <v>24</v>
      </c>
      <c r="C358">
        <v>58200</v>
      </c>
      <c r="D358">
        <v>3800</v>
      </c>
      <c r="E358" t="s">
        <v>637</v>
      </c>
      <c r="F358" t="s">
        <v>52</v>
      </c>
      <c r="G358" t="s">
        <v>22</v>
      </c>
      <c r="H358">
        <v>5</v>
      </c>
      <c r="I358" t="s">
        <v>17</v>
      </c>
      <c r="J358">
        <v>7</v>
      </c>
      <c r="K358">
        <v>6.2518399999999996</v>
      </c>
      <c r="L358">
        <v>-75.563590000000005</v>
      </c>
    </row>
    <row r="359" spans="1:12" x14ac:dyDescent="0.25">
      <c r="A359" t="s">
        <v>74</v>
      </c>
      <c r="B359" t="s">
        <v>62</v>
      </c>
      <c r="C359">
        <v>23300</v>
      </c>
      <c r="D359">
        <v>1600</v>
      </c>
      <c r="E359" t="s">
        <v>1164</v>
      </c>
      <c r="F359" t="s">
        <v>88</v>
      </c>
      <c r="G359" t="s">
        <v>22</v>
      </c>
      <c r="H359">
        <v>1</v>
      </c>
      <c r="I359" t="s">
        <v>38</v>
      </c>
      <c r="J359">
        <v>1</v>
      </c>
      <c r="K359">
        <v>6.2518399999999996</v>
      </c>
      <c r="L359">
        <v>-75.563590000000005</v>
      </c>
    </row>
    <row r="360" spans="1:12" x14ac:dyDescent="0.25">
      <c r="A360" t="s">
        <v>57</v>
      </c>
      <c r="B360" t="s">
        <v>58</v>
      </c>
      <c r="C360">
        <v>88000</v>
      </c>
      <c r="D360">
        <v>2900</v>
      </c>
      <c r="E360" t="s">
        <v>1139</v>
      </c>
      <c r="F360" t="s">
        <v>43</v>
      </c>
      <c r="G360" t="s">
        <v>126</v>
      </c>
      <c r="H360">
        <v>2</v>
      </c>
      <c r="I360" t="s">
        <v>17</v>
      </c>
      <c r="J360">
        <v>9</v>
      </c>
      <c r="K360">
        <v>7.89391</v>
      </c>
      <c r="L360">
        <v>-72.507819999999995</v>
      </c>
    </row>
    <row r="361" spans="1:12" x14ac:dyDescent="0.25">
      <c r="A361" t="s">
        <v>113</v>
      </c>
      <c r="B361" t="s">
        <v>24</v>
      </c>
      <c r="C361">
        <v>22000</v>
      </c>
      <c r="D361">
        <v>0</v>
      </c>
      <c r="E361" t="s">
        <v>1091</v>
      </c>
      <c r="F361" t="s">
        <v>160</v>
      </c>
      <c r="G361" t="s">
        <v>16</v>
      </c>
      <c r="H361">
        <v>5</v>
      </c>
      <c r="I361" t="s">
        <v>17</v>
      </c>
      <c r="J361">
        <v>1</v>
      </c>
      <c r="K361">
        <v>4.6097099999999998</v>
      </c>
      <c r="L361">
        <v>-74.08175</v>
      </c>
    </row>
    <row r="362" spans="1:12" x14ac:dyDescent="0.25">
      <c r="A362" t="s">
        <v>103</v>
      </c>
      <c r="B362" t="s">
        <v>13</v>
      </c>
      <c r="C362">
        <v>336700</v>
      </c>
      <c r="D362">
        <v>16100</v>
      </c>
      <c r="E362" t="s">
        <v>823</v>
      </c>
      <c r="F362" t="s">
        <v>52</v>
      </c>
      <c r="G362" t="s">
        <v>31</v>
      </c>
      <c r="H362">
        <v>1</v>
      </c>
      <c r="I362" t="s">
        <v>32</v>
      </c>
      <c r="J362">
        <v>1</v>
      </c>
      <c r="K362">
        <v>3.4372199999999999</v>
      </c>
      <c r="L362">
        <v>-76.522499999999994</v>
      </c>
    </row>
    <row r="363" spans="1:12" x14ac:dyDescent="0.25">
      <c r="A363" t="s">
        <v>85</v>
      </c>
      <c r="B363" t="s">
        <v>86</v>
      </c>
      <c r="C363">
        <v>985800</v>
      </c>
      <c r="D363">
        <v>50700</v>
      </c>
      <c r="E363" t="s">
        <v>1113</v>
      </c>
      <c r="F363" t="s">
        <v>54</v>
      </c>
      <c r="G363" t="s">
        <v>22</v>
      </c>
      <c r="H363">
        <v>5</v>
      </c>
      <c r="I363" t="s">
        <v>17</v>
      </c>
      <c r="J363">
        <v>1</v>
      </c>
      <c r="K363">
        <v>6.2518399999999996</v>
      </c>
      <c r="L363">
        <v>-75.563590000000005</v>
      </c>
    </row>
    <row r="364" spans="1:12" x14ac:dyDescent="0.25">
      <c r="A364" t="s">
        <v>219</v>
      </c>
      <c r="B364" t="s">
        <v>19</v>
      </c>
      <c r="C364">
        <v>765300</v>
      </c>
      <c r="D364">
        <v>38900</v>
      </c>
      <c r="E364" t="s">
        <v>721</v>
      </c>
      <c r="F364" t="s">
        <v>43</v>
      </c>
      <c r="G364" t="s">
        <v>178</v>
      </c>
      <c r="H364">
        <v>5</v>
      </c>
      <c r="I364" t="s">
        <v>17</v>
      </c>
      <c r="J364">
        <v>4</v>
      </c>
      <c r="K364">
        <v>1.2136100000000001</v>
      </c>
      <c r="L364">
        <v>-77.281109999999998</v>
      </c>
    </row>
    <row r="365" spans="1:12" x14ac:dyDescent="0.25">
      <c r="A365" t="s">
        <v>18</v>
      </c>
      <c r="B365" t="s">
        <v>19</v>
      </c>
      <c r="C365">
        <v>186800</v>
      </c>
      <c r="D365">
        <v>10200</v>
      </c>
      <c r="E365" t="s">
        <v>1166</v>
      </c>
      <c r="F365" t="s">
        <v>76</v>
      </c>
      <c r="G365" t="s">
        <v>278</v>
      </c>
      <c r="H365">
        <v>5</v>
      </c>
      <c r="I365" t="s">
        <v>17</v>
      </c>
      <c r="J365">
        <v>2</v>
      </c>
      <c r="K365">
        <v>-4.2152799999999999</v>
      </c>
      <c r="L365">
        <v>-69.940560000000005</v>
      </c>
    </row>
    <row r="366" spans="1:12" x14ac:dyDescent="0.25">
      <c r="A366" t="s">
        <v>67</v>
      </c>
      <c r="B366" t="s">
        <v>62</v>
      </c>
      <c r="C366">
        <v>54600</v>
      </c>
      <c r="D366">
        <v>8800</v>
      </c>
      <c r="E366" t="s">
        <v>740</v>
      </c>
      <c r="F366" t="s">
        <v>35</v>
      </c>
      <c r="G366" t="s">
        <v>16</v>
      </c>
      <c r="H366">
        <v>2</v>
      </c>
      <c r="I366" t="s">
        <v>32</v>
      </c>
      <c r="J366">
        <v>1</v>
      </c>
      <c r="K366">
        <v>4.6097099999999998</v>
      </c>
      <c r="L366">
        <v>-74.08175</v>
      </c>
    </row>
    <row r="367" spans="1:12" x14ac:dyDescent="0.25">
      <c r="A367" t="s">
        <v>192</v>
      </c>
      <c r="B367" t="s">
        <v>65</v>
      </c>
      <c r="C367">
        <v>62100</v>
      </c>
      <c r="D367">
        <v>1500</v>
      </c>
      <c r="E367" t="s">
        <v>1053</v>
      </c>
      <c r="F367" t="s">
        <v>54</v>
      </c>
      <c r="G367" t="s">
        <v>16</v>
      </c>
      <c r="H367">
        <v>5</v>
      </c>
      <c r="I367" t="s">
        <v>17</v>
      </c>
      <c r="J367">
        <v>6</v>
      </c>
      <c r="K367">
        <v>4.6097099999999998</v>
      </c>
      <c r="L367">
        <v>-74.08175</v>
      </c>
    </row>
    <row r="368" spans="1:12" x14ac:dyDescent="0.25">
      <c r="A368" t="s">
        <v>158</v>
      </c>
      <c r="B368" t="s">
        <v>62</v>
      </c>
      <c r="C368">
        <v>36300</v>
      </c>
      <c r="D368">
        <v>0</v>
      </c>
      <c r="E368" t="s">
        <v>116</v>
      </c>
      <c r="F368" t="s">
        <v>160</v>
      </c>
      <c r="G368" t="s">
        <v>16</v>
      </c>
      <c r="H368">
        <v>4</v>
      </c>
      <c r="I368" t="s">
        <v>32</v>
      </c>
      <c r="J368">
        <v>1</v>
      </c>
      <c r="K368">
        <v>4.6097099999999998</v>
      </c>
      <c r="L368">
        <v>-74.08175</v>
      </c>
    </row>
    <row r="369" spans="1:12" x14ac:dyDescent="0.25">
      <c r="A369" t="s">
        <v>67</v>
      </c>
      <c r="B369" t="s">
        <v>62</v>
      </c>
      <c r="C369">
        <v>57300</v>
      </c>
      <c r="D369">
        <v>3400</v>
      </c>
      <c r="E369" t="s">
        <v>924</v>
      </c>
      <c r="F369" t="s">
        <v>76</v>
      </c>
      <c r="G369" t="s">
        <v>31</v>
      </c>
      <c r="H369">
        <v>5</v>
      </c>
      <c r="I369" t="s">
        <v>32</v>
      </c>
      <c r="J369">
        <v>1</v>
      </c>
      <c r="K369">
        <v>3.4372199999999999</v>
      </c>
      <c r="L369">
        <v>-76.522499999999994</v>
      </c>
    </row>
    <row r="370" spans="1:12" x14ac:dyDescent="0.25">
      <c r="A370" t="s">
        <v>98</v>
      </c>
      <c r="B370" t="s">
        <v>19</v>
      </c>
      <c r="C370">
        <v>429500</v>
      </c>
      <c r="D370">
        <v>23400</v>
      </c>
      <c r="E370" t="s">
        <v>926</v>
      </c>
      <c r="F370" t="s">
        <v>15</v>
      </c>
      <c r="G370" t="s">
        <v>201</v>
      </c>
      <c r="H370">
        <v>4</v>
      </c>
      <c r="I370" t="s">
        <v>17</v>
      </c>
      <c r="J370">
        <v>2</v>
      </c>
      <c r="K370">
        <v>11.54444</v>
      </c>
      <c r="L370">
        <v>-72.907219999999995</v>
      </c>
    </row>
    <row r="371" spans="1:12" x14ac:dyDescent="0.25">
      <c r="A371" t="s">
        <v>64</v>
      </c>
      <c r="B371" t="s">
        <v>65</v>
      </c>
      <c r="C371">
        <v>57600</v>
      </c>
      <c r="D371">
        <v>6400</v>
      </c>
      <c r="E371" t="s">
        <v>723</v>
      </c>
      <c r="F371" t="s">
        <v>47</v>
      </c>
      <c r="G371" t="s">
        <v>16</v>
      </c>
      <c r="H371">
        <v>5</v>
      </c>
      <c r="I371" t="s">
        <v>17</v>
      </c>
      <c r="J371">
        <v>1</v>
      </c>
      <c r="K371">
        <v>4.6097099999999998</v>
      </c>
      <c r="L371">
        <v>-74.08175</v>
      </c>
    </row>
    <row r="372" spans="1:12" x14ac:dyDescent="0.25">
      <c r="A372" t="s">
        <v>214</v>
      </c>
      <c r="B372" t="s">
        <v>19</v>
      </c>
      <c r="C372">
        <v>184900</v>
      </c>
      <c r="D372">
        <v>10500</v>
      </c>
      <c r="E372" t="s">
        <v>640</v>
      </c>
      <c r="F372" t="s">
        <v>15</v>
      </c>
      <c r="G372" t="s">
        <v>16</v>
      </c>
      <c r="H372">
        <v>5</v>
      </c>
      <c r="I372" t="s">
        <v>17</v>
      </c>
      <c r="J372">
        <v>1</v>
      </c>
      <c r="K372">
        <v>4.6097099999999998</v>
      </c>
      <c r="L372">
        <v>-74.08175</v>
      </c>
    </row>
    <row r="373" spans="1:12" x14ac:dyDescent="0.25">
      <c r="A373" t="s">
        <v>84</v>
      </c>
      <c r="B373" t="s">
        <v>58</v>
      </c>
      <c r="C373">
        <v>213800</v>
      </c>
      <c r="D373">
        <v>13800</v>
      </c>
      <c r="E373" t="s">
        <v>1004</v>
      </c>
      <c r="F373" t="s">
        <v>35</v>
      </c>
      <c r="G373" t="s">
        <v>16</v>
      </c>
      <c r="H373">
        <v>1</v>
      </c>
      <c r="I373" t="s">
        <v>17</v>
      </c>
      <c r="J373">
        <v>1</v>
      </c>
      <c r="K373">
        <v>4.6097099999999998</v>
      </c>
      <c r="L373">
        <v>-74.08175</v>
      </c>
    </row>
    <row r="374" spans="1:12" x14ac:dyDescent="0.25">
      <c r="A374" t="s">
        <v>28</v>
      </c>
      <c r="B374" t="s">
        <v>29</v>
      </c>
      <c r="C374">
        <v>633200</v>
      </c>
      <c r="D374">
        <v>34400</v>
      </c>
      <c r="E374" t="s">
        <v>1052</v>
      </c>
      <c r="F374" t="s">
        <v>47</v>
      </c>
      <c r="G374" t="s">
        <v>91</v>
      </c>
      <c r="H374">
        <v>4</v>
      </c>
      <c r="I374" t="s">
        <v>17</v>
      </c>
      <c r="J374">
        <v>3</v>
      </c>
      <c r="K374">
        <v>10.968540000000001</v>
      </c>
      <c r="L374">
        <v>-74.781319999999994</v>
      </c>
    </row>
    <row r="375" spans="1:12" x14ac:dyDescent="0.25">
      <c r="A375" t="s">
        <v>61</v>
      </c>
      <c r="B375" t="s">
        <v>62</v>
      </c>
      <c r="C375">
        <v>264500</v>
      </c>
      <c r="D375">
        <v>14300</v>
      </c>
      <c r="E375" t="s">
        <v>924</v>
      </c>
      <c r="F375" t="s">
        <v>47</v>
      </c>
      <c r="G375" t="s">
        <v>60</v>
      </c>
      <c r="H375">
        <v>5</v>
      </c>
      <c r="I375" t="s">
        <v>38</v>
      </c>
      <c r="J375">
        <v>1</v>
      </c>
      <c r="K375">
        <v>4.8133299999999997</v>
      </c>
      <c r="L375">
        <v>-75.696110000000004</v>
      </c>
    </row>
    <row r="376" spans="1:12" x14ac:dyDescent="0.25">
      <c r="A376" t="s">
        <v>184</v>
      </c>
      <c r="B376" t="s">
        <v>86</v>
      </c>
      <c r="C376">
        <v>333200</v>
      </c>
      <c r="D376">
        <v>18800</v>
      </c>
      <c r="E376" t="s">
        <v>816</v>
      </c>
      <c r="F376" t="s">
        <v>76</v>
      </c>
      <c r="G376" t="s">
        <v>31</v>
      </c>
      <c r="H376">
        <v>4</v>
      </c>
      <c r="I376" t="s">
        <v>17</v>
      </c>
      <c r="J376">
        <v>2</v>
      </c>
      <c r="K376">
        <v>3.4372199999999999</v>
      </c>
      <c r="L376">
        <v>-76.522499999999994</v>
      </c>
    </row>
    <row r="377" spans="1:12" x14ac:dyDescent="0.25">
      <c r="A377" t="s">
        <v>39</v>
      </c>
      <c r="B377" t="s">
        <v>24</v>
      </c>
      <c r="C377">
        <v>41800</v>
      </c>
      <c r="D377">
        <v>2600</v>
      </c>
      <c r="E377" t="s">
        <v>101</v>
      </c>
      <c r="F377" t="s">
        <v>54</v>
      </c>
      <c r="G377" t="s">
        <v>16</v>
      </c>
      <c r="H377">
        <v>4</v>
      </c>
      <c r="I377" t="s">
        <v>32</v>
      </c>
      <c r="J377">
        <v>1</v>
      </c>
      <c r="K377">
        <v>4.6097099999999998</v>
      </c>
      <c r="L377">
        <v>-74.08175</v>
      </c>
    </row>
    <row r="378" spans="1:12" x14ac:dyDescent="0.25">
      <c r="A378" t="s">
        <v>78</v>
      </c>
      <c r="B378" t="s">
        <v>19</v>
      </c>
      <c r="C378">
        <v>238700</v>
      </c>
      <c r="D378">
        <v>13100</v>
      </c>
      <c r="E378" t="s">
        <v>635</v>
      </c>
      <c r="F378" t="s">
        <v>21</v>
      </c>
      <c r="G378" t="s">
        <v>161</v>
      </c>
      <c r="H378">
        <v>4</v>
      </c>
      <c r="I378" t="s">
        <v>32</v>
      </c>
      <c r="J378">
        <v>1</v>
      </c>
      <c r="K378">
        <v>7.1253900000000003</v>
      </c>
      <c r="L378">
        <v>-73.119799999999998</v>
      </c>
    </row>
    <row r="379" spans="1:12" x14ac:dyDescent="0.25">
      <c r="A379" t="s">
        <v>23</v>
      </c>
      <c r="B379" t="s">
        <v>24</v>
      </c>
      <c r="C379">
        <v>171800</v>
      </c>
      <c r="D379">
        <v>14500</v>
      </c>
      <c r="E379" t="s">
        <v>1111</v>
      </c>
      <c r="F379" t="s">
        <v>21</v>
      </c>
      <c r="G379" t="s">
        <v>16</v>
      </c>
      <c r="H379">
        <v>5</v>
      </c>
      <c r="I379" t="s">
        <v>32</v>
      </c>
      <c r="J379">
        <v>1</v>
      </c>
      <c r="K379">
        <v>4.6097099999999998</v>
      </c>
      <c r="L379">
        <v>-74.08175</v>
      </c>
    </row>
    <row r="380" spans="1:12" x14ac:dyDescent="0.25">
      <c r="A380" t="s">
        <v>18</v>
      </c>
      <c r="B380" t="s">
        <v>19</v>
      </c>
      <c r="C380">
        <v>151400</v>
      </c>
      <c r="D380">
        <v>8700</v>
      </c>
      <c r="E380" t="s">
        <v>860</v>
      </c>
      <c r="F380" t="s">
        <v>160</v>
      </c>
      <c r="G380" t="s">
        <v>161</v>
      </c>
      <c r="H380">
        <v>3</v>
      </c>
      <c r="I380" t="s">
        <v>17</v>
      </c>
      <c r="J380">
        <v>1</v>
      </c>
      <c r="K380">
        <v>7.1253900000000003</v>
      </c>
      <c r="L380">
        <v>-73.119799999999998</v>
      </c>
    </row>
    <row r="381" spans="1:12" x14ac:dyDescent="0.25">
      <c r="A381" t="s">
        <v>164</v>
      </c>
      <c r="B381" t="s">
        <v>13</v>
      </c>
      <c r="C381">
        <v>217500</v>
      </c>
      <c r="D381">
        <v>9800</v>
      </c>
      <c r="E381" t="s">
        <v>734</v>
      </c>
      <c r="F381" t="s">
        <v>15</v>
      </c>
      <c r="G381" t="s">
        <v>22</v>
      </c>
      <c r="H381">
        <v>5</v>
      </c>
      <c r="I381" t="s">
        <v>17</v>
      </c>
      <c r="J381">
        <v>5</v>
      </c>
      <c r="K381">
        <v>6.2518399999999996</v>
      </c>
      <c r="L381">
        <v>-75.563590000000005</v>
      </c>
    </row>
    <row r="382" spans="1:12" x14ac:dyDescent="0.25">
      <c r="A382" t="s">
        <v>158</v>
      </c>
      <c r="B382" t="s">
        <v>62</v>
      </c>
      <c r="C382">
        <v>52000</v>
      </c>
      <c r="D382">
        <v>1000</v>
      </c>
      <c r="E382" t="s">
        <v>788</v>
      </c>
      <c r="F382" t="s">
        <v>52</v>
      </c>
      <c r="G382" t="s">
        <v>278</v>
      </c>
      <c r="H382">
        <v>4</v>
      </c>
      <c r="I382" t="s">
        <v>32</v>
      </c>
      <c r="J382">
        <v>1</v>
      </c>
      <c r="K382">
        <v>-4.2152799999999999</v>
      </c>
      <c r="L382">
        <v>-69.940560000000005</v>
      </c>
    </row>
    <row r="383" spans="1:12" x14ac:dyDescent="0.25">
      <c r="A383" t="s">
        <v>133</v>
      </c>
      <c r="B383" t="s">
        <v>24</v>
      </c>
      <c r="C383">
        <v>8200</v>
      </c>
      <c r="D383">
        <v>0</v>
      </c>
      <c r="E383" t="s">
        <v>355</v>
      </c>
      <c r="F383" t="s">
        <v>35</v>
      </c>
      <c r="G383" t="s">
        <v>16</v>
      </c>
      <c r="H383">
        <v>2</v>
      </c>
      <c r="I383" t="s">
        <v>32</v>
      </c>
      <c r="J383">
        <v>1</v>
      </c>
      <c r="K383">
        <v>4.6097099999999998</v>
      </c>
      <c r="L383">
        <v>-74.08175</v>
      </c>
    </row>
    <row r="384" spans="1:12" x14ac:dyDescent="0.25">
      <c r="A384" t="s">
        <v>61</v>
      </c>
      <c r="B384" t="s">
        <v>62</v>
      </c>
      <c r="C384">
        <v>454400</v>
      </c>
      <c r="D384">
        <v>24900</v>
      </c>
      <c r="E384" t="s">
        <v>809</v>
      </c>
      <c r="F384" t="s">
        <v>15</v>
      </c>
      <c r="G384" t="s">
        <v>22</v>
      </c>
      <c r="H384">
        <v>4</v>
      </c>
      <c r="I384" t="s">
        <v>17</v>
      </c>
      <c r="J384">
        <v>1</v>
      </c>
      <c r="K384">
        <v>6.2518399999999996</v>
      </c>
      <c r="L384">
        <v>-75.563590000000005</v>
      </c>
    </row>
    <row r="385" spans="1:12" x14ac:dyDescent="0.25">
      <c r="A385" t="s">
        <v>111</v>
      </c>
      <c r="B385" t="s">
        <v>19</v>
      </c>
      <c r="C385">
        <v>523400</v>
      </c>
      <c r="D385">
        <v>28100</v>
      </c>
      <c r="E385" t="s">
        <v>166</v>
      </c>
      <c r="F385" t="s">
        <v>47</v>
      </c>
      <c r="G385" t="s">
        <v>16</v>
      </c>
      <c r="H385">
        <v>1</v>
      </c>
      <c r="I385" t="s">
        <v>38</v>
      </c>
      <c r="J385">
        <v>1</v>
      </c>
      <c r="K385">
        <v>4.6097099999999998</v>
      </c>
      <c r="L385">
        <v>-74.08175</v>
      </c>
    </row>
    <row r="386" spans="1:12" x14ac:dyDescent="0.25">
      <c r="A386" t="s">
        <v>144</v>
      </c>
      <c r="B386" t="s">
        <v>65</v>
      </c>
      <c r="C386">
        <v>74600</v>
      </c>
      <c r="D386">
        <v>7300</v>
      </c>
      <c r="E386" t="s">
        <v>1167</v>
      </c>
      <c r="F386" t="s">
        <v>52</v>
      </c>
      <c r="G386" t="s">
        <v>16</v>
      </c>
      <c r="H386">
        <v>5</v>
      </c>
      <c r="I386" t="s">
        <v>17</v>
      </c>
      <c r="J386">
        <v>3</v>
      </c>
      <c r="K386">
        <v>4.6097099999999998</v>
      </c>
      <c r="L386">
        <v>-74.08175</v>
      </c>
    </row>
    <row r="387" spans="1:12" x14ac:dyDescent="0.25">
      <c r="A387" t="s">
        <v>61</v>
      </c>
      <c r="B387" t="s">
        <v>62</v>
      </c>
      <c r="C387">
        <v>615600</v>
      </c>
      <c r="D387">
        <v>31000</v>
      </c>
      <c r="E387" t="s">
        <v>962</v>
      </c>
      <c r="F387" t="s">
        <v>26</v>
      </c>
      <c r="G387" t="s">
        <v>31</v>
      </c>
      <c r="H387">
        <v>4</v>
      </c>
      <c r="I387" t="s">
        <v>17</v>
      </c>
      <c r="J387">
        <v>3</v>
      </c>
      <c r="K387">
        <v>3.4372199999999999</v>
      </c>
      <c r="L387">
        <v>-76.522499999999994</v>
      </c>
    </row>
    <row r="388" spans="1:12" x14ac:dyDescent="0.25">
      <c r="A388" t="s">
        <v>78</v>
      </c>
      <c r="B388" t="s">
        <v>19</v>
      </c>
      <c r="C388">
        <v>310500</v>
      </c>
      <c r="D388">
        <v>14700</v>
      </c>
      <c r="E388" t="s">
        <v>322</v>
      </c>
      <c r="F388" t="s">
        <v>26</v>
      </c>
      <c r="G388" t="s">
        <v>243</v>
      </c>
      <c r="H388">
        <v>5</v>
      </c>
      <c r="I388" t="s">
        <v>17</v>
      </c>
      <c r="J388">
        <v>10</v>
      </c>
      <c r="K388">
        <v>4.5338900000000004</v>
      </c>
      <c r="L388">
        <v>-75.681110000000004</v>
      </c>
    </row>
    <row r="389" spans="1:12" x14ac:dyDescent="0.25">
      <c r="A389" t="s">
        <v>85</v>
      </c>
      <c r="B389" t="s">
        <v>86</v>
      </c>
      <c r="C389">
        <v>770300</v>
      </c>
      <c r="D389">
        <v>41400</v>
      </c>
      <c r="E389" t="s">
        <v>279</v>
      </c>
      <c r="F389" t="s">
        <v>54</v>
      </c>
      <c r="G389" t="s">
        <v>16</v>
      </c>
      <c r="H389">
        <v>5</v>
      </c>
      <c r="I389" t="s">
        <v>17</v>
      </c>
      <c r="J389">
        <v>3</v>
      </c>
      <c r="K389">
        <v>4.6097099999999998</v>
      </c>
      <c r="L389">
        <v>-74.08175</v>
      </c>
    </row>
    <row r="390" spans="1:12" x14ac:dyDescent="0.25">
      <c r="A390" t="s">
        <v>57</v>
      </c>
      <c r="B390" t="s">
        <v>58</v>
      </c>
      <c r="C390">
        <v>66500</v>
      </c>
      <c r="D390">
        <v>1700</v>
      </c>
      <c r="E390" t="s">
        <v>631</v>
      </c>
      <c r="F390" t="s">
        <v>47</v>
      </c>
      <c r="G390" t="s">
        <v>16</v>
      </c>
      <c r="H390">
        <v>3</v>
      </c>
      <c r="I390" t="s">
        <v>17</v>
      </c>
      <c r="J390">
        <v>5</v>
      </c>
      <c r="K390">
        <v>4.6097099999999998</v>
      </c>
      <c r="L390">
        <v>-74.08175</v>
      </c>
    </row>
    <row r="391" spans="1:12" x14ac:dyDescent="0.25">
      <c r="A391" t="s">
        <v>171</v>
      </c>
      <c r="B391" t="s">
        <v>19</v>
      </c>
      <c r="C391">
        <v>218000</v>
      </c>
      <c r="D391">
        <v>9800</v>
      </c>
      <c r="E391" t="s">
        <v>652</v>
      </c>
      <c r="F391" t="s">
        <v>35</v>
      </c>
      <c r="G391" t="s">
        <v>126</v>
      </c>
      <c r="H391">
        <v>4</v>
      </c>
      <c r="I391" t="s">
        <v>17</v>
      </c>
      <c r="J391">
        <v>3</v>
      </c>
      <c r="K391">
        <v>7.89391</v>
      </c>
      <c r="L391">
        <v>-72.507819999999995</v>
      </c>
    </row>
    <row r="392" spans="1:12" x14ac:dyDescent="0.25">
      <c r="A392" t="s">
        <v>50</v>
      </c>
      <c r="B392" t="s">
        <v>29</v>
      </c>
      <c r="C392">
        <v>2229900</v>
      </c>
      <c r="D392">
        <v>119000</v>
      </c>
      <c r="E392" t="s">
        <v>1122</v>
      </c>
      <c r="F392" t="s">
        <v>130</v>
      </c>
      <c r="G392" t="s">
        <v>16</v>
      </c>
      <c r="H392">
        <v>4</v>
      </c>
      <c r="I392" t="s">
        <v>17</v>
      </c>
      <c r="J392">
        <v>2</v>
      </c>
      <c r="K392">
        <v>4.6097099999999998</v>
      </c>
      <c r="L392">
        <v>-74.08175</v>
      </c>
    </row>
    <row r="393" spans="1:12" x14ac:dyDescent="0.25">
      <c r="A393" t="s">
        <v>89</v>
      </c>
      <c r="B393" t="s">
        <v>62</v>
      </c>
      <c r="C393">
        <v>8600</v>
      </c>
      <c r="D393">
        <v>5100</v>
      </c>
      <c r="E393" t="s">
        <v>1168</v>
      </c>
      <c r="F393" t="s">
        <v>47</v>
      </c>
      <c r="G393" t="s">
        <v>16</v>
      </c>
      <c r="H393">
        <v>5</v>
      </c>
      <c r="I393" t="s">
        <v>17</v>
      </c>
      <c r="J393">
        <v>3</v>
      </c>
      <c r="K393">
        <v>4.6097099999999998</v>
      </c>
      <c r="L393">
        <v>-74.08175</v>
      </c>
    </row>
    <row r="394" spans="1:12" x14ac:dyDescent="0.25">
      <c r="A394" t="s">
        <v>36</v>
      </c>
      <c r="B394" t="s">
        <v>24</v>
      </c>
      <c r="C394">
        <v>31600</v>
      </c>
      <c r="D394">
        <v>2400</v>
      </c>
      <c r="E394" t="s">
        <v>718</v>
      </c>
      <c r="F394" t="s">
        <v>47</v>
      </c>
      <c r="G394" t="s">
        <v>278</v>
      </c>
      <c r="H394">
        <v>5</v>
      </c>
      <c r="I394" t="s">
        <v>17</v>
      </c>
      <c r="J394">
        <v>1</v>
      </c>
      <c r="K394">
        <v>-4.2152799999999999</v>
      </c>
      <c r="L394">
        <v>-69.940560000000005</v>
      </c>
    </row>
    <row r="395" spans="1:12" x14ac:dyDescent="0.25">
      <c r="A395" t="s">
        <v>82</v>
      </c>
      <c r="B395" t="s">
        <v>58</v>
      </c>
      <c r="C395">
        <v>50100</v>
      </c>
      <c r="D395">
        <v>900</v>
      </c>
      <c r="E395" t="s">
        <v>92</v>
      </c>
      <c r="F395" t="s">
        <v>130</v>
      </c>
      <c r="G395" t="s">
        <v>16</v>
      </c>
      <c r="H395">
        <v>3</v>
      </c>
      <c r="I395" t="s">
        <v>17</v>
      </c>
      <c r="J395">
        <v>8</v>
      </c>
      <c r="K395">
        <v>4.6097099999999998</v>
      </c>
      <c r="L395">
        <v>-74.08175</v>
      </c>
    </row>
    <row r="396" spans="1:12" x14ac:dyDescent="0.25">
      <c r="A396" t="s">
        <v>113</v>
      </c>
      <c r="B396" t="s">
        <v>24</v>
      </c>
      <c r="C396">
        <v>16500</v>
      </c>
      <c r="D396">
        <v>0</v>
      </c>
      <c r="E396" t="s">
        <v>745</v>
      </c>
      <c r="F396" t="s">
        <v>130</v>
      </c>
      <c r="G396" t="s">
        <v>22</v>
      </c>
      <c r="H396">
        <v>3</v>
      </c>
      <c r="I396" t="s">
        <v>38</v>
      </c>
      <c r="J396">
        <v>1</v>
      </c>
      <c r="K396">
        <v>6.2518399999999996</v>
      </c>
      <c r="L396">
        <v>-75.563590000000005</v>
      </c>
    </row>
    <row r="397" spans="1:12" x14ac:dyDescent="0.25">
      <c r="A397" t="s">
        <v>105</v>
      </c>
      <c r="B397" t="s">
        <v>19</v>
      </c>
      <c r="C397">
        <v>320100</v>
      </c>
      <c r="D397">
        <v>17400</v>
      </c>
      <c r="E397" t="s">
        <v>612</v>
      </c>
      <c r="F397" t="s">
        <v>88</v>
      </c>
      <c r="G397" t="s">
        <v>22</v>
      </c>
      <c r="H397">
        <v>4</v>
      </c>
      <c r="I397" t="s">
        <v>17</v>
      </c>
      <c r="J397">
        <v>10</v>
      </c>
      <c r="K397">
        <v>6.2518399999999996</v>
      </c>
      <c r="L397">
        <v>-75.563590000000005</v>
      </c>
    </row>
    <row r="398" spans="1:12" x14ac:dyDescent="0.25">
      <c r="A398" t="s">
        <v>23</v>
      </c>
      <c r="B398" t="s">
        <v>24</v>
      </c>
      <c r="C398">
        <v>116400</v>
      </c>
      <c r="D398">
        <v>7400</v>
      </c>
      <c r="E398" t="s">
        <v>368</v>
      </c>
      <c r="F398" t="s">
        <v>47</v>
      </c>
      <c r="G398" t="s">
        <v>22</v>
      </c>
      <c r="H398">
        <v>4</v>
      </c>
      <c r="I398" t="s">
        <v>38</v>
      </c>
      <c r="J398">
        <v>1</v>
      </c>
      <c r="K398">
        <v>6.2518399999999996</v>
      </c>
      <c r="L398">
        <v>-75.563590000000005</v>
      </c>
    </row>
    <row r="399" spans="1:12" x14ac:dyDescent="0.25">
      <c r="A399" t="s">
        <v>28</v>
      </c>
      <c r="B399" t="s">
        <v>29</v>
      </c>
      <c r="C399">
        <v>739800</v>
      </c>
      <c r="D399">
        <v>40600</v>
      </c>
      <c r="E399" t="s">
        <v>730</v>
      </c>
      <c r="F399" t="s">
        <v>160</v>
      </c>
      <c r="G399" t="s">
        <v>31</v>
      </c>
      <c r="H399">
        <v>4</v>
      </c>
      <c r="I399" t="s">
        <v>32</v>
      </c>
      <c r="J399">
        <v>1</v>
      </c>
      <c r="K399">
        <v>3.4372199999999999</v>
      </c>
      <c r="L399">
        <v>-76.522499999999994</v>
      </c>
    </row>
    <row r="400" spans="1:12" x14ac:dyDescent="0.25">
      <c r="A400" t="s">
        <v>155</v>
      </c>
      <c r="B400" t="s">
        <v>62</v>
      </c>
      <c r="C400">
        <v>111600</v>
      </c>
      <c r="D400">
        <v>6200</v>
      </c>
      <c r="E400" t="s">
        <v>524</v>
      </c>
      <c r="F400" t="s">
        <v>26</v>
      </c>
      <c r="G400" t="s">
        <v>16</v>
      </c>
      <c r="H400">
        <v>4</v>
      </c>
      <c r="I400" t="s">
        <v>17</v>
      </c>
      <c r="J400">
        <v>5</v>
      </c>
      <c r="K400">
        <v>4.6097099999999998</v>
      </c>
      <c r="L400">
        <v>-74.08175</v>
      </c>
    </row>
    <row r="401" spans="1:12" x14ac:dyDescent="0.25">
      <c r="A401" t="s">
        <v>219</v>
      </c>
      <c r="B401" t="s">
        <v>19</v>
      </c>
      <c r="C401">
        <v>698800</v>
      </c>
      <c r="D401">
        <v>37600</v>
      </c>
      <c r="E401" t="s">
        <v>817</v>
      </c>
      <c r="F401" t="s">
        <v>93</v>
      </c>
      <c r="G401" t="s">
        <v>22</v>
      </c>
      <c r="H401">
        <v>5</v>
      </c>
      <c r="I401" t="s">
        <v>17</v>
      </c>
      <c r="J401">
        <v>5</v>
      </c>
      <c r="K401">
        <v>6.2518399999999996</v>
      </c>
      <c r="L401">
        <v>-75.563590000000005</v>
      </c>
    </row>
    <row r="402" spans="1:12" x14ac:dyDescent="0.25">
      <c r="A402" t="s">
        <v>266</v>
      </c>
      <c r="B402" t="s">
        <v>13</v>
      </c>
      <c r="C402">
        <v>1863300</v>
      </c>
      <c r="D402">
        <v>97400</v>
      </c>
      <c r="E402" t="s">
        <v>233</v>
      </c>
      <c r="F402" t="s">
        <v>76</v>
      </c>
      <c r="G402" t="s">
        <v>178</v>
      </c>
      <c r="H402">
        <v>4</v>
      </c>
      <c r="I402" t="s">
        <v>17</v>
      </c>
      <c r="J402">
        <v>6</v>
      </c>
      <c r="K402">
        <v>1.2136100000000001</v>
      </c>
      <c r="L402">
        <v>-77.281109999999998</v>
      </c>
    </row>
    <row r="403" spans="1:12" x14ac:dyDescent="0.25">
      <c r="A403" t="s">
        <v>12</v>
      </c>
      <c r="B403" t="s">
        <v>13</v>
      </c>
      <c r="C403">
        <v>215400</v>
      </c>
      <c r="D403">
        <v>9700</v>
      </c>
      <c r="E403" t="s">
        <v>321</v>
      </c>
      <c r="F403" t="s">
        <v>35</v>
      </c>
      <c r="G403" t="s">
        <v>16</v>
      </c>
      <c r="H403">
        <v>1</v>
      </c>
      <c r="I403" t="s">
        <v>32</v>
      </c>
      <c r="J403">
        <v>1</v>
      </c>
      <c r="K403">
        <v>4.6097099999999998</v>
      </c>
      <c r="L403">
        <v>-74.08175</v>
      </c>
    </row>
    <row r="404" spans="1:12" x14ac:dyDescent="0.25">
      <c r="A404" t="s">
        <v>94</v>
      </c>
      <c r="B404" t="s">
        <v>29</v>
      </c>
      <c r="C404">
        <v>433600</v>
      </c>
      <c r="D404">
        <v>27900</v>
      </c>
      <c r="E404" t="s">
        <v>908</v>
      </c>
      <c r="F404" t="s">
        <v>96</v>
      </c>
      <c r="G404" t="s">
        <v>16</v>
      </c>
      <c r="H404">
        <v>5</v>
      </c>
      <c r="I404" t="s">
        <v>17</v>
      </c>
      <c r="J404">
        <v>10</v>
      </c>
      <c r="K404">
        <v>4.6097099999999998</v>
      </c>
      <c r="L404">
        <v>-74.08175</v>
      </c>
    </row>
    <row r="405" spans="1:12" x14ac:dyDescent="0.25">
      <c r="A405" t="s">
        <v>111</v>
      </c>
      <c r="B405" t="s">
        <v>19</v>
      </c>
      <c r="C405">
        <v>478500</v>
      </c>
      <c r="D405">
        <v>26100</v>
      </c>
      <c r="E405" t="s">
        <v>788</v>
      </c>
      <c r="F405" t="s">
        <v>21</v>
      </c>
      <c r="G405" t="s">
        <v>16</v>
      </c>
      <c r="H405">
        <v>5</v>
      </c>
      <c r="I405" t="s">
        <v>17</v>
      </c>
      <c r="J405">
        <v>1</v>
      </c>
      <c r="K405">
        <v>4.6097099999999998</v>
      </c>
      <c r="L405">
        <v>-74.08175</v>
      </c>
    </row>
    <row r="406" spans="1:12" x14ac:dyDescent="0.25">
      <c r="A406" t="s">
        <v>94</v>
      </c>
      <c r="B406" t="s">
        <v>29</v>
      </c>
      <c r="C406">
        <v>494400</v>
      </c>
      <c r="D406">
        <v>24500</v>
      </c>
      <c r="E406" t="s">
        <v>320</v>
      </c>
      <c r="F406" t="s">
        <v>35</v>
      </c>
      <c r="G406" t="s">
        <v>22</v>
      </c>
      <c r="H406">
        <v>4</v>
      </c>
      <c r="I406" t="s">
        <v>17</v>
      </c>
      <c r="J406">
        <v>10</v>
      </c>
      <c r="K406">
        <v>6.2518399999999996</v>
      </c>
      <c r="L406">
        <v>-75.563590000000005</v>
      </c>
    </row>
    <row r="407" spans="1:12" x14ac:dyDescent="0.25">
      <c r="A407" t="s">
        <v>111</v>
      </c>
      <c r="B407" t="s">
        <v>19</v>
      </c>
      <c r="C407">
        <v>453000</v>
      </c>
      <c r="D407">
        <v>22300</v>
      </c>
      <c r="E407" t="s">
        <v>493</v>
      </c>
      <c r="F407" t="s">
        <v>160</v>
      </c>
      <c r="G407" t="s">
        <v>16</v>
      </c>
      <c r="H407">
        <v>5</v>
      </c>
      <c r="I407" t="s">
        <v>17</v>
      </c>
      <c r="J407">
        <v>3</v>
      </c>
      <c r="K407">
        <v>4.6097099999999998</v>
      </c>
      <c r="L407">
        <v>-74.08175</v>
      </c>
    </row>
    <row r="408" spans="1:12" x14ac:dyDescent="0.25">
      <c r="A408" t="s">
        <v>133</v>
      </c>
      <c r="B408" t="s">
        <v>24</v>
      </c>
      <c r="C408">
        <v>10100</v>
      </c>
      <c r="D408">
        <v>2900</v>
      </c>
      <c r="E408" t="s">
        <v>770</v>
      </c>
      <c r="F408" t="s">
        <v>88</v>
      </c>
      <c r="G408" t="s">
        <v>31</v>
      </c>
      <c r="H408">
        <v>5</v>
      </c>
      <c r="I408" t="s">
        <v>146</v>
      </c>
      <c r="J408">
        <v>1</v>
      </c>
      <c r="K408">
        <v>3.4372199999999999</v>
      </c>
      <c r="L408">
        <v>-76.522499999999994</v>
      </c>
    </row>
    <row r="409" spans="1:12" x14ac:dyDescent="0.25">
      <c r="A409" t="s">
        <v>50</v>
      </c>
      <c r="B409" t="s">
        <v>29</v>
      </c>
      <c r="C409">
        <v>1480300</v>
      </c>
      <c r="D409">
        <v>77000</v>
      </c>
      <c r="E409" t="s">
        <v>560</v>
      </c>
      <c r="F409" t="s">
        <v>43</v>
      </c>
      <c r="G409" t="s">
        <v>16</v>
      </c>
      <c r="H409">
        <v>3</v>
      </c>
      <c r="I409" t="s">
        <v>38</v>
      </c>
      <c r="J409">
        <v>1</v>
      </c>
      <c r="K409">
        <v>4.6097099999999998</v>
      </c>
      <c r="L409">
        <v>-74.08175</v>
      </c>
    </row>
    <row r="410" spans="1:12" x14ac:dyDescent="0.25">
      <c r="A410" t="s">
        <v>144</v>
      </c>
      <c r="B410" t="s">
        <v>65</v>
      </c>
      <c r="C410">
        <v>63200</v>
      </c>
      <c r="D410">
        <v>3800</v>
      </c>
      <c r="E410" t="s">
        <v>1169</v>
      </c>
      <c r="F410" t="s">
        <v>26</v>
      </c>
      <c r="G410" t="s">
        <v>178</v>
      </c>
      <c r="H410">
        <v>4</v>
      </c>
      <c r="I410" t="s">
        <v>17</v>
      </c>
      <c r="J410">
        <v>2</v>
      </c>
      <c r="K410">
        <v>1.2136100000000001</v>
      </c>
      <c r="L410">
        <v>-77.281109999999998</v>
      </c>
    </row>
    <row r="411" spans="1:12" x14ac:dyDescent="0.25">
      <c r="A411" t="s">
        <v>266</v>
      </c>
      <c r="B411" t="s">
        <v>13</v>
      </c>
      <c r="C411">
        <v>1562900</v>
      </c>
      <c r="D411">
        <v>83600</v>
      </c>
      <c r="E411" t="s">
        <v>497</v>
      </c>
      <c r="F411" t="s">
        <v>160</v>
      </c>
      <c r="G411" t="s">
        <v>22</v>
      </c>
      <c r="H411">
        <v>5</v>
      </c>
      <c r="I411" t="s">
        <v>38</v>
      </c>
      <c r="J411">
        <v>1</v>
      </c>
      <c r="K411">
        <v>6.2518399999999996</v>
      </c>
      <c r="L411">
        <v>-75.563590000000005</v>
      </c>
    </row>
    <row r="412" spans="1:12" x14ac:dyDescent="0.25">
      <c r="A412" t="s">
        <v>204</v>
      </c>
      <c r="B412" t="s">
        <v>13</v>
      </c>
      <c r="C412">
        <v>215100</v>
      </c>
      <c r="D412">
        <v>11700</v>
      </c>
      <c r="E412" t="s">
        <v>25</v>
      </c>
      <c r="F412" t="s">
        <v>76</v>
      </c>
      <c r="G412" t="s">
        <v>22</v>
      </c>
      <c r="H412">
        <v>2</v>
      </c>
      <c r="I412" t="s">
        <v>17</v>
      </c>
      <c r="J412">
        <v>6</v>
      </c>
      <c r="K412">
        <v>6.2518399999999996</v>
      </c>
      <c r="L412">
        <v>-75.563590000000005</v>
      </c>
    </row>
    <row r="413" spans="1:12" x14ac:dyDescent="0.25">
      <c r="A413" t="s">
        <v>184</v>
      </c>
      <c r="B413" t="s">
        <v>86</v>
      </c>
      <c r="C413">
        <v>413100</v>
      </c>
      <c r="D413">
        <v>20200</v>
      </c>
      <c r="E413" t="s">
        <v>492</v>
      </c>
      <c r="F413" t="s">
        <v>93</v>
      </c>
      <c r="G413" t="s">
        <v>126</v>
      </c>
      <c r="H413">
        <v>5</v>
      </c>
      <c r="I413" t="s">
        <v>17</v>
      </c>
      <c r="J413">
        <v>1</v>
      </c>
      <c r="K413">
        <v>7.89391</v>
      </c>
      <c r="L413">
        <v>-72.507819999999995</v>
      </c>
    </row>
    <row r="414" spans="1:12" x14ac:dyDescent="0.25">
      <c r="A414" t="s">
        <v>89</v>
      </c>
      <c r="B414" t="s">
        <v>62</v>
      </c>
      <c r="C414">
        <v>19200</v>
      </c>
      <c r="D414">
        <v>1700</v>
      </c>
      <c r="E414" t="s">
        <v>697</v>
      </c>
      <c r="F414" t="s">
        <v>88</v>
      </c>
      <c r="G414" t="s">
        <v>22</v>
      </c>
      <c r="H414">
        <v>5</v>
      </c>
      <c r="I414" t="s">
        <v>17</v>
      </c>
      <c r="J414">
        <v>1</v>
      </c>
      <c r="K414">
        <v>6.2518399999999996</v>
      </c>
      <c r="L414">
        <v>-75.563590000000005</v>
      </c>
    </row>
    <row r="415" spans="1:12" x14ac:dyDescent="0.25">
      <c r="A415" t="s">
        <v>158</v>
      </c>
      <c r="B415" t="s">
        <v>62</v>
      </c>
      <c r="C415">
        <v>71000</v>
      </c>
      <c r="D415">
        <v>2000</v>
      </c>
      <c r="E415" t="s">
        <v>138</v>
      </c>
      <c r="F415" t="s">
        <v>54</v>
      </c>
      <c r="G415" t="s">
        <v>16</v>
      </c>
      <c r="H415">
        <v>1</v>
      </c>
      <c r="I415" t="s">
        <v>17</v>
      </c>
      <c r="J415">
        <v>3</v>
      </c>
      <c r="K415">
        <v>4.6097099999999998</v>
      </c>
      <c r="L415">
        <v>-74.08175</v>
      </c>
    </row>
    <row r="416" spans="1:12" x14ac:dyDescent="0.25">
      <c r="A416" t="s">
        <v>36</v>
      </c>
      <c r="B416" t="s">
        <v>24</v>
      </c>
      <c r="C416">
        <v>31700</v>
      </c>
      <c r="D416">
        <v>2100</v>
      </c>
      <c r="E416" t="s">
        <v>876</v>
      </c>
      <c r="F416" t="s">
        <v>35</v>
      </c>
      <c r="G416" t="s">
        <v>243</v>
      </c>
      <c r="H416">
        <v>5</v>
      </c>
      <c r="I416" t="s">
        <v>17</v>
      </c>
      <c r="J416">
        <v>1</v>
      </c>
      <c r="K416">
        <v>4.5338900000000004</v>
      </c>
      <c r="L416">
        <v>-75.681110000000004</v>
      </c>
    </row>
    <row r="417" spans="1:12" x14ac:dyDescent="0.25">
      <c r="A417" t="s">
        <v>80</v>
      </c>
      <c r="B417" t="s">
        <v>65</v>
      </c>
      <c r="C417">
        <v>37400</v>
      </c>
      <c r="D417">
        <v>0</v>
      </c>
      <c r="E417" t="s">
        <v>380</v>
      </c>
      <c r="F417" t="s">
        <v>160</v>
      </c>
      <c r="G417" t="s">
        <v>22</v>
      </c>
      <c r="H417">
        <v>1</v>
      </c>
      <c r="I417" t="s">
        <v>17</v>
      </c>
      <c r="J417">
        <v>6</v>
      </c>
      <c r="K417">
        <v>6.2518399999999996</v>
      </c>
      <c r="L417">
        <v>-75.563590000000005</v>
      </c>
    </row>
    <row r="418" spans="1:12" x14ac:dyDescent="0.25">
      <c r="A418" t="s">
        <v>184</v>
      </c>
      <c r="B418" t="s">
        <v>86</v>
      </c>
      <c r="C418">
        <v>334700</v>
      </c>
      <c r="D418">
        <v>16000</v>
      </c>
      <c r="E418" t="s">
        <v>648</v>
      </c>
      <c r="F418" t="s">
        <v>88</v>
      </c>
      <c r="G418" t="s">
        <v>16</v>
      </c>
      <c r="H418">
        <v>4</v>
      </c>
      <c r="I418" t="s">
        <v>32</v>
      </c>
      <c r="J418">
        <v>1</v>
      </c>
      <c r="K418">
        <v>4.6097099999999998</v>
      </c>
      <c r="L418">
        <v>-74.08175</v>
      </c>
    </row>
    <row r="419" spans="1:12" x14ac:dyDescent="0.25">
      <c r="A419" t="s">
        <v>39</v>
      </c>
      <c r="B419" t="s">
        <v>24</v>
      </c>
      <c r="C419">
        <v>50200</v>
      </c>
      <c r="D419">
        <v>900</v>
      </c>
      <c r="E419" t="s">
        <v>693</v>
      </c>
      <c r="F419" t="s">
        <v>54</v>
      </c>
      <c r="G419" t="s">
        <v>31</v>
      </c>
      <c r="H419">
        <v>3</v>
      </c>
      <c r="I419" t="s">
        <v>17</v>
      </c>
      <c r="J419">
        <v>1</v>
      </c>
      <c r="K419">
        <v>3.4372199999999999</v>
      </c>
      <c r="L419">
        <v>-76.522499999999994</v>
      </c>
    </row>
    <row r="420" spans="1:12" x14ac:dyDescent="0.25">
      <c r="A420" t="s">
        <v>78</v>
      </c>
      <c r="B420" t="s">
        <v>19</v>
      </c>
      <c r="C420">
        <v>225500</v>
      </c>
      <c r="D420">
        <v>12200</v>
      </c>
      <c r="E420" t="s">
        <v>606</v>
      </c>
      <c r="F420" t="s">
        <v>76</v>
      </c>
      <c r="G420" t="s">
        <v>16</v>
      </c>
      <c r="H420">
        <v>5</v>
      </c>
      <c r="I420" t="s">
        <v>17</v>
      </c>
      <c r="J420">
        <v>1</v>
      </c>
      <c r="K420">
        <v>4.6097099999999998</v>
      </c>
      <c r="L420">
        <v>-74.08175</v>
      </c>
    </row>
    <row r="421" spans="1:12" x14ac:dyDescent="0.25">
      <c r="A421" t="s">
        <v>155</v>
      </c>
      <c r="B421" t="s">
        <v>62</v>
      </c>
      <c r="C421">
        <v>89200</v>
      </c>
      <c r="D421">
        <v>5300</v>
      </c>
      <c r="E421" t="s">
        <v>662</v>
      </c>
      <c r="F421" t="s">
        <v>96</v>
      </c>
      <c r="G421" t="s">
        <v>16</v>
      </c>
      <c r="H421">
        <v>4</v>
      </c>
      <c r="I421" t="s">
        <v>32</v>
      </c>
      <c r="J421">
        <v>1</v>
      </c>
      <c r="K421">
        <v>4.6097099999999998</v>
      </c>
      <c r="L421">
        <v>-74.08175</v>
      </c>
    </row>
    <row r="422" spans="1:12" x14ac:dyDescent="0.25">
      <c r="A422" t="s">
        <v>204</v>
      </c>
      <c r="B422" t="s">
        <v>13</v>
      </c>
      <c r="C422">
        <v>224400</v>
      </c>
      <c r="D422">
        <v>12200</v>
      </c>
      <c r="E422" t="s">
        <v>831</v>
      </c>
      <c r="F422" t="s">
        <v>43</v>
      </c>
      <c r="G422" t="s">
        <v>16</v>
      </c>
      <c r="H422">
        <v>4</v>
      </c>
      <c r="I422" t="s">
        <v>17</v>
      </c>
      <c r="J422">
        <v>1</v>
      </c>
      <c r="K422">
        <v>4.6097099999999998</v>
      </c>
      <c r="L422">
        <v>-74.08175</v>
      </c>
    </row>
    <row r="423" spans="1:12" x14ac:dyDescent="0.25">
      <c r="A423" t="s">
        <v>74</v>
      </c>
      <c r="B423" t="s">
        <v>62</v>
      </c>
      <c r="C423">
        <v>66100</v>
      </c>
      <c r="D423">
        <v>1700</v>
      </c>
      <c r="E423" t="s">
        <v>560</v>
      </c>
      <c r="F423" t="s">
        <v>35</v>
      </c>
      <c r="G423" t="s">
        <v>16</v>
      </c>
      <c r="H423">
        <v>5</v>
      </c>
      <c r="I423" t="s">
        <v>17</v>
      </c>
      <c r="J423">
        <v>1</v>
      </c>
      <c r="K423">
        <v>4.6097099999999998</v>
      </c>
      <c r="L423">
        <v>-74.08175</v>
      </c>
    </row>
    <row r="424" spans="1:12" x14ac:dyDescent="0.25">
      <c r="A424" t="s">
        <v>158</v>
      </c>
      <c r="B424" t="s">
        <v>62</v>
      </c>
      <c r="C424">
        <v>42500</v>
      </c>
      <c r="D424">
        <v>2900</v>
      </c>
      <c r="E424" t="s">
        <v>364</v>
      </c>
      <c r="F424" t="s">
        <v>35</v>
      </c>
      <c r="G424" t="s">
        <v>31</v>
      </c>
      <c r="H424">
        <v>3</v>
      </c>
      <c r="I424" t="s">
        <v>17</v>
      </c>
      <c r="J424">
        <v>1</v>
      </c>
      <c r="K424">
        <v>3.4372199999999999</v>
      </c>
      <c r="L424">
        <v>-76.522499999999994</v>
      </c>
    </row>
    <row r="425" spans="1:12" x14ac:dyDescent="0.25">
      <c r="A425" t="s">
        <v>70</v>
      </c>
      <c r="B425" t="s">
        <v>13</v>
      </c>
      <c r="C425">
        <v>2191800</v>
      </c>
      <c r="D425">
        <v>117100</v>
      </c>
      <c r="E425" t="s">
        <v>290</v>
      </c>
      <c r="F425" t="s">
        <v>96</v>
      </c>
      <c r="G425" t="s">
        <v>31</v>
      </c>
      <c r="H425">
        <v>5</v>
      </c>
      <c r="I425" t="s">
        <v>17</v>
      </c>
      <c r="J425">
        <v>10</v>
      </c>
      <c r="K425">
        <v>3.4372199999999999</v>
      </c>
      <c r="L425">
        <v>-76.522499999999994</v>
      </c>
    </row>
    <row r="426" spans="1:12" x14ac:dyDescent="0.25">
      <c r="A426" t="s">
        <v>94</v>
      </c>
      <c r="B426" t="s">
        <v>29</v>
      </c>
      <c r="C426">
        <v>852000</v>
      </c>
      <c r="D426">
        <v>46000</v>
      </c>
      <c r="E426" t="s">
        <v>1170</v>
      </c>
      <c r="F426" t="s">
        <v>47</v>
      </c>
      <c r="G426" t="s">
        <v>16</v>
      </c>
      <c r="H426">
        <v>5</v>
      </c>
      <c r="I426" t="s">
        <v>17</v>
      </c>
      <c r="J426">
        <v>6</v>
      </c>
      <c r="K426">
        <v>4.6097099999999998</v>
      </c>
      <c r="L426">
        <v>-74.08175</v>
      </c>
    </row>
    <row r="427" spans="1:12" x14ac:dyDescent="0.25">
      <c r="A427" t="s">
        <v>41</v>
      </c>
      <c r="B427" t="s">
        <v>29</v>
      </c>
      <c r="C427">
        <v>1301600</v>
      </c>
      <c r="D427">
        <v>69500</v>
      </c>
      <c r="E427" t="s">
        <v>421</v>
      </c>
      <c r="F427" t="s">
        <v>35</v>
      </c>
      <c r="G427" t="s">
        <v>16</v>
      </c>
      <c r="H427">
        <v>4</v>
      </c>
      <c r="I427" t="s">
        <v>17</v>
      </c>
      <c r="J427">
        <v>2</v>
      </c>
      <c r="K427">
        <v>4.6097099999999998</v>
      </c>
      <c r="L427">
        <v>-74.08175</v>
      </c>
    </row>
    <row r="428" spans="1:12" x14ac:dyDescent="0.25">
      <c r="A428" t="s">
        <v>184</v>
      </c>
      <c r="B428" t="s">
        <v>86</v>
      </c>
      <c r="C428">
        <v>311500</v>
      </c>
      <c r="D428">
        <v>14800</v>
      </c>
      <c r="E428" t="s">
        <v>400</v>
      </c>
      <c r="F428" t="s">
        <v>130</v>
      </c>
      <c r="G428" t="s">
        <v>22</v>
      </c>
      <c r="H428">
        <v>5</v>
      </c>
      <c r="I428" t="s">
        <v>17</v>
      </c>
      <c r="J428">
        <v>2</v>
      </c>
      <c r="K428">
        <v>6.2518399999999996</v>
      </c>
      <c r="L428">
        <v>-75.563590000000005</v>
      </c>
    </row>
    <row r="429" spans="1:12" x14ac:dyDescent="0.25">
      <c r="A429" t="s">
        <v>148</v>
      </c>
      <c r="B429" t="s">
        <v>13</v>
      </c>
      <c r="C429">
        <v>2182300</v>
      </c>
      <c r="D429">
        <v>114400</v>
      </c>
      <c r="E429" t="s">
        <v>558</v>
      </c>
      <c r="F429" t="s">
        <v>15</v>
      </c>
      <c r="G429" t="s">
        <v>22</v>
      </c>
      <c r="H429">
        <v>4</v>
      </c>
      <c r="I429" t="s">
        <v>32</v>
      </c>
      <c r="J429">
        <v>1</v>
      </c>
      <c r="K429">
        <v>6.2518399999999996</v>
      </c>
      <c r="L429">
        <v>-75.563590000000005</v>
      </c>
    </row>
    <row r="430" spans="1:12" x14ac:dyDescent="0.25">
      <c r="A430" t="s">
        <v>184</v>
      </c>
      <c r="B430" t="s">
        <v>86</v>
      </c>
      <c r="C430">
        <v>364400</v>
      </c>
      <c r="D430">
        <v>17600</v>
      </c>
      <c r="E430" t="s">
        <v>1045</v>
      </c>
      <c r="F430" t="s">
        <v>47</v>
      </c>
      <c r="G430" t="s">
        <v>178</v>
      </c>
      <c r="H430">
        <v>5</v>
      </c>
      <c r="I430" t="s">
        <v>17</v>
      </c>
      <c r="J430">
        <v>7</v>
      </c>
      <c r="K430">
        <v>1.2136100000000001</v>
      </c>
      <c r="L430">
        <v>-77.281109999999998</v>
      </c>
    </row>
    <row r="431" spans="1:12" x14ac:dyDescent="0.25">
      <c r="A431" t="s">
        <v>78</v>
      </c>
      <c r="B431" t="s">
        <v>19</v>
      </c>
      <c r="C431">
        <v>250600</v>
      </c>
      <c r="D431">
        <v>11500</v>
      </c>
      <c r="E431" t="s">
        <v>744</v>
      </c>
      <c r="F431" t="s">
        <v>54</v>
      </c>
      <c r="G431" t="s">
        <v>16</v>
      </c>
      <c r="H431">
        <v>5</v>
      </c>
      <c r="I431" t="s">
        <v>32</v>
      </c>
      <c r="J431">
        <v>1</v>
      </c>
      <c r="K431">
        <v>4.6097099999999998</v>
      </c>
      <c r="L431">
        <v>-74.08175</v>
      </c>
    </row>
    <row r="432" spans="1:12" x14ac:dyDescent="0.25">
      <c r="A432" t="s">
        <v>23</v>
      </c>
      <c r="B432" t="s">
        <v>24</v>
      </c>
      <c r="C432">
        <v>253300</v>
      </c>
      <c r="D432">
        <v>11700</v>
      </c>
      <c r="E432" t="s">
        <v>816</v>
      </c>
      <c r="F432" t="s">
        <v>21</v>
      </c>
      <c r="G432" t="s">
        <v>22</v>
      </c>
      <c r="H432">
        <v>1</v>
      </c>
      <c r="I432" t="s">
        <v>17</v>
      </c>
      <c r="J432">
        <v>6</v>
      </c>
      <c r="K432">
        <v>6.2518399999999996</v>
      </c>
      <c r="L432">
        <v>-75.563590000000005</v>
      </c>
    </row>
    <row r="433" spans="1:12" x14ac:dyDescent="0.25">
      <c r="A433" t="s">
        <v>74</v>
      </c>
      <c r="B433" t="s">
        <v>62</v>
      </c>
      <c r="C433">
        <v>32300</v>
      </c>
      <c r="D433">
        <v>0</v>
      </c>
      <c r="E433" t="s">
        <v>216</v>
      </c>
      <c r="F433" t="s">
        <v>130</v>
      </c>
      <c r="G433" t="s">
        <v>16</v>
      </c>
      <c r="H433">
        <v>5</v>
      </c>
      <c r="I433" t="s">
        <v>17</v>
      </c>
      <c r="J433">
        <v>5</v>
      </c>
      <c r="K433">
        <v>4.6097099999999998</v>
      </c>
      <c r="L433">
        <v>-74.08175</v>
      </c>
    </row>
    <row r="434" spans="1:12" x14ac:dyDescent="0.25">
      <c r="A434" t="s">
        <v>57</v>
      </c>
      <c r="B434" t="s">
        <v>58</v>
      </c>
      <c r="C434">
        <v>85300</v>
      </c>
      <c r="D434">
        <v>4900</v>
      </c>
      <c r="E434" t="s">
        <v>438</v>
      </c>
      <c r="F434" t="s">
        <v>15</v>
      </c>
      <c r="G434" t="s">
        <v>16</v>
      </c>
      <c r="H434">
        <v>5</v>
      </c>
      <c r="I434" t="s">
        <v>38</v>
      </c>
      <c r="J434">
        <v>1</v>
      </c>
      <c r="K434">
        <v>4.6097099999999998</v>
      </c>
      <c r="L434">
        <v>-74.08175</v>
      </c>
    </row>
    <row r="435" spans="1:12" x14ac:dyDescent="0.25">
      <c r="A435" t="s">
        <v>80</v>
      </c>
      <c r="B435" t="s">
        <v>65</v>
      </c>
      <c r="C435">
        <v>40600</v>
      </c>
      <c r="D435">
        <v>2400</v>
      </c>
      <c r="E435" t="s">
        <v>430</v>
      </c>
      <c r="F435" t="s">
        <v>21</v>
      </c>
      <c r="G435" t="s">
        <v>22</v>
      </c>
      <c r="H435">
        <v>5</v>
      </c>
      <c r="I435" t="s">
        <v>32</v>
      </c>
      <c r="J435">
        <v>1</v>
      </c>
      <c r="K435">
        <v>6.2518399999999996</v>
      </c>
      <c r="L435">
        <v>-75.563590000000005</v>
      </c>
    </row>
    <row r="436" spans="1:12" x14ac:dyDescent="0.25">
      <c r="A436" t="s">
        <v>158</v>
      </c>
      <c r="B436" t="s">
        <v>62</v>
      </c>
      <c r="C436">
        <v>50900</v>
      </c>
      <c r="D436">
        <v>5100</v>
      </c>
      <c r="E436" t="s">
        <v>499</v>
      </c>
      <c r="F436" t="s">
        <v>35</v>
      </c>
      <c r="G436" t="s">
        <v>22</v>
      </c>
      <c r="H436">
        <v>5</v>
      </c>
      <c r="I436" t="s">
        <v>17</v>
      </c>
      <c r="J436">
        <v>2</v>
      </c>
      <c r="K436">
        <v>6.2518399999999996</v>
      </c>
      <c r="L436">
        <v>-75.563590000000005</v>
      </c>
    </row>
    <row r="437" spans="1:12" x14ac:dyDescent="0.25">
      <c r="A437" t="s">
        <v>70</v>
      </c>
      <c r="B437" t="s">
        <v>13</v>
      </c>
      <c r="C437">
        <v>2360100</v>
      </c>
      <c r="D437">
        <v>126100</v>
      </c>
      <c r="E437" t="s">
        <v>689</v>
      </c>
      <c r="F437" t="s">
        <v>15</v>
      </c>
      <c r="G437" t="s">
        <v>126</v>
      </c>
      <c r="H437">
        <v>3</v>
      </c>
      <c r="I437" t="s">
        <v>17</v>
      </c>
      <c r="J437">
        <v>5</v>
      </c>
      <c r="K437">
        <v>7.89391</v>
      </c>
      <c r="L437">
        <v>-72.507819999999995</v>
      </c>
    </row>
    <row r="438" spans="1:12" x14ac:dyDescent="0.25">
      <c r="A438" t="s">
        <v>41</v>
      </c>
      <c r="B438" t="s">
        <v>29</v>
      </c>
      <c r="C438">
        <v>1091800</v>
      </c>
      <c r="D438">
        <v>58300</v>
      </c>
      <c r="E438" t="s">
        <v>1171</v>
      </c>
      <c r="F438" t="s">
        <v>88</v>
      </c>
      <c r="G438" t="s">
        <v>16</v>
      </c>
      <c r="H438">
        <v>4</v>
      </c>
      <c r="I438" t="s">
        <v>17</v>
      </c>
      <c r="J438">
        <v>1</v>
      </c>
      <c r="K438">
        <v>4.6097099999999998</v>
      </c>
      <c r="L438">
        <v>-74.08175</v>
      </c>
    </row>
    <row r="439" spans="1:12" x14ac:dyDescent="0.25">
      <c r="A439" t="s">
        <v>192</v>
      </c>
      <c r="B439" t="s">
        <v>65</v>
      </c>
      <c r="C439">
        <v>34100</v>
      </c>
      <c r="D439">
        <v>2300</v>
      </c>
      <c r="E439" t="s">
        <v>460</v>
      </c>
      <c r="F439" t="s">
        <v>93</v>
      </c>
      <c r="G439" t="s">
        <v>22</v>
      </c>
      <c r="H439">
        <v>4</v>
      </c>
      <c r="I439" t="s">
        <v>17</v>
      </c>
      <c r="J439">
        <v>10</v>
      </c>
      <c r="K439">
        <v>6.2518399999999996</v>
      </c>
      <c r="L439">
        <v>-75.563590000000005</v>
      </c>
    </row>
    <row r="440" spans="1:12" x14ac:dyDescent="0.25">
      <c r="A440" t="s">
        <v>214</v>
      </c>
      <c r="B440" t="s">
        <v>19</v>
      </c>
      <c r="C440">
        <v>212800</v>
      </c>
      <c r="D440">
        <v>11500</v>
      </c>
      <c r="E440" t="s">
        <v>425</v>
      </c>
      <c r="F440" t="s">
        <v>15</v>
      </c>
      <c r="G440" t="s">
        <v>16</v>
      </c>
      <c r="H440">
        <v>5</v>
      </c>
      <c r="I440" t="s">
        <v>17</v>
      </c>
      <c r="J440">
        <v>2</v>
      </c>
      <c r="K440">
        <v>4.6097099999999998</v>
      </c>
      <c r="L440">
        <v>-74.08175</v>
      </c>
    </row>
    <row r="441" spans="1:12" x14ac:dyDescent="0.25">
      <c r="A441" t="s">
        <v>148</v>
      </c>
      <c r="B441" t="s">
        <v>13</v>
      </c>
      <c r="C441">
        <v>1450800</v>
      </c>
      <c r="D441">
        <v>77900</v>
      </c>
      <c r="E441" t="s">
        <v>101</v>
      </c>
      <c r="F441" t="s">
        <v>15</v>
      </c>
      <c r="G441" t="s">
        <v>60</v>
      </c>
      <c r="H441">
        <v>1</v>
      </c>
      <c r="I441" t="s">
        <v>17</v>
      </c>
      <c r="J441">
        <v>10</v>
      </c>
      <c r="K441">
        <v>4.8133299999999997</v>
      </c>
      <c r="L441">
        <v>-75.696110000000004</v>
      </c>
    </row>
    <row r="442" spans="1:12" x14ac:dyDescent="0.25">
      <c r="A442" t="s">
        <v>297</v>
      </c>
      <c r="B442" t="s">
        <v>86</v>
      </c>
      <c r="C442">
        <v>61300</v>
      </c>
      <c r="D442">
        <v>4300</v>
      </c>
      <c r="E442" t="s">
        <v>97</v>
      </c>
      <c r="F442" t="s">
        <v>26</v>
      </c>
      <c r="G442" t="s">
        <v>31</v>
      </c>
      <c r="H442">
        <v>3</v>
      </c>
      <c r="I442" t="s">
        <v>17</v>
      </c>
      <c r="J442">
        <v>3</v>
      </c>
      <c r="K442">
        <v>3.4372199999999999</v>
      </c>
      <c r="L442">
        <v>-76.522499999999994</v>
      </c>
    </row>
    <row r="443" spans="1:12" x14ac:dyDescent="0.25">
      <c r="A443" t="s">
        <v>148</v>
      </c>
      <c r="B443" t="s">
        <v>13</v>
      </c>
      <c r="C443">
        <v>1404700</v>
      </c>
      <c r="D443">
        <v>79500</v>
      </c>
      <c r="E443" t="s">
        <v>1008</v>
      </c>
      <c r="F443" t="s">
        <v>93</v>
      </c>
      <c r="G443" t="s">
        <v>22</v>
      </c>
      <c r="H443">
        <v>5</v>
      </c>
      <c r="I443" t="s">
        <v>17</v>
      </c>
      <c r="J443">
        <v>1</v>
      </c>
      <c r="K443">
        <v>6.2518399999999996</v>
      </c>
      <c r="L443">
        <v>-75.563590000000005</v>
      </c>
    </row>
    <row r="444" spans="1:12" x14ac:dyDescent="0.25">
      <c r="A444" t="s">
        <v>74</v>
      </c>
      <c r="B444" t="s">
        <v>62</v>
      </c>
      <c r="C444">
        <v>46600</v>
      </c>
      <c r="D444">
        <v>0</v>
      </c>
      <c r="E444" t="s">
        <v>1172</v>
      </c>
      <c r="F444" t="s">
        <v>93</v>
      </c>
      <c r="G444" t="s">
        <v>16</v>
      </c>
      <c r="H444">
        <v>5</v>
      </c>
      <c r="I444" t="s">
        <v>32</v>
      </c>
      <c r="J444">
        <v>1</v>
      </c>
      <c r="K444">
        <v>4.6097099999999998</v>
      </c>
      <c r="L444">
        <v>-74.08175</v>
      </c>
    </row>
    <row r="445" spans="1:12" x14ac:dyDescent="0.25">
      <c r="A445" t="s">
        <v>297</v>
      </c>
      <c r="B445" t="s">
        <v>86</v>
      </c>
      <c r="C445">
        <v>94000</v>
      </c>
      <c r="D445">
        <v>7400</v>
      </c>
      <c r="E445" t="s">
        <v>151</v>
      </c>
      <c r="F445" t="s">
        <v>93</v>
      </c>
      <c r="G445" t="s">
        <v>22</v>
      </c>
      <c r="H445">
        <v>2</v>
      </c>
      <c r="I445" t="s">
        <v>17</v>
      </c>
      <c r="J445">
        <v>10</v>
      </c>
      <c r="K445">
        <v>6.2518399999999996</v>
      </c>
      <c r="L445">
        <v>-75.563590000000005</v>
      </c>
    </row>
    <row r="446" spans="1:12" x14ac:dyDescent="0.25">
      <c r="A446" t="s">
        <v>122</v>
      </c>
      <c r="B446" t="s">
        <v>29</v>
      </c>
      <c r="C446">
        <v>911400</v>
      </c>
      <c r="D446">
        <v>48900</v>
      </c>
      <c r="E446" t="s">
        <v>1173</v>
      </c>
      <c r="F446" t="s">
        <v>160</v>
      </c>
      <c r="G446" t="s">
        <v>16</v>
      </c>
      <c r="H446">
        <v>5</v>
      </c>
      <c r="I446" t="s">
        <v>17</v>
      </c>
      <c r="J446">
        <v>2</v>
      </c>
      <c r="K446">
        <v>4.6097099999999998</v>
      </c>
      <c r="L446">
        <v>-74.08175</v>
      </c>
    </row>
    <row r="447" spans="1:12" x14ac:dyDescent="0.25">
      <c r="A447" t="s">
        <v>103</v>
      </c>
      <c r="B447" t="s">
        <v>13</v>
      </c>
      <c r="C447">
        <v>242400</v>
      </c>
      <c r="D447">
        <v>11100</v>
      </c>
      <c r="E447" t="s">
        <v>1074</v>
      </c>
      <c r="F447" t="s">
        <v>88</v>
      </c>
      <c r="G447" t="s">
        <v>16</v>
      </c>
      <c r="H447">
        <v>5</v>
      </c>
      <c r="I447" t="s">
        <v>32</v>
      </c>
      <c r="J447">
        <v>1</v>
      </c>
      <c r="K447">
        <v>4.6097099999999998</v>
      </c>
      <c r="L447">
        <v>-74.08175</v>
      </c>
    </row>
    <row r="448" spans="1:12" x14ac:dyDescent="0.25">
      <c r="A448" t="s">
        <v>297</v>
      </c>
      <c r="B448" t="s">
        <v>86</v>
      </c>
      <c r="C448">
        <v>30500</v>
      </c>
      <c r="D448">
        <v>2000</v>
      </c>
      <c r="E448" t="s">
        <v>554</v>
      </c>
      <c r="F448" t="s">
        <v>21</v>
      </c>
      <c r="G448" t="s">
        <v>22</v>
      </c>
      <c r="H448">
        <v>5</v>
      </c>
      <c r="I448" t="s">
        <v>32</v>
      </c>
      <c r="J448">
        <v>1</v>
      </c>
      <c r="K448">
        <v>6.2518399999999996</v>
      </c>
      <c r="L448">
        <v>-75.563590000000005</v>
      </c>
    </row>
    <row r="449" spans="1:12" x14ac:dyDescent="0.25">
      <c r="A449" t="s">
        <v>266</v>
      </c>
      <c r="B449" t="s">
        <v>13</v>
      </c>
      <c r="C449">
        <v>1234000</v>
      </c>
      <c r="D449">
        <v>71600</v>
      </c>
      <c r="E449" t="s">
        <v>867</v>
      </c>
      <c r="F449" t="s">
        <v>26</v>
      </c>
      <c r="G449" t="s">
        <v>22</v>
      </c>
      <c r="H449">
        <v>3</v>
      </c>
      <c r="I449" t="s">
        <v>17</v>
      </c>
      <c r="J449">
        <v>6</v>
      </c>
      <c r="K449">
        <v>6.2518399999999996</v>
      </c>
      <c r="L449">
        <v>-75.563590000000005</v>
      </c>
    </row>
    <row r="450" spans="1:12" x14ac:dyDescent="0.25">
      <c r="A450" t="s">
        <v>111</v>
      </c>
      <c r="B450" t="s">
        <v>19</v>
      </c>
      <c r="C450">
        <v>506300</v>
      </c>
      <c r="D450">
        <v>25100</v>
      </c>
      <c r="E450" t="s">
        <v>435</v>
      </c>
      <c r="F450" t="s">
        <v>76</v>
      </c>
      <c r="G450" t="s">
        <v>22</v>
      </c>
      <c r="H450">
        <v>5</v>
      </c>
      <c r="I450" t="s">
        <v>17</v>
      </c>
      <c r="J450">
        <v>2</v>
      </c>
      <c r="K450">
        <v>6.2518399999999996</v>
      </c>
      <c r="L450">
        <v>-75.563590000000005</v>
      </c>
    </row>
    <row r="451" spans="1:12" x14ac:dyDescent="0.25">
      <c r="A451" t="s">
        <v>98</v>
      </c>
      <c r="B451" t="s">
        <v>19</v>
      </c>
      <c r="C451">
        <v>634300</v>
      </c>
      <c r="D451">
        <v>32000</v>
      </c>
      <c r="E451" t="s">
        <v>170</v>
      </c>
      <c r="F451" t="s">
        <v>130</v>
      </c>
      <c r="G451" t="s">
        <v>27</v>
      </c>
      <c r="H451">
        <v>3</v>
      </c>
      <c r="I451" t="s">
        <v>17</v>
      </c>
      <c r="J451">
        <v>1</v>
      </c>
      <c r="K451">
        <v>10.39972</v>
      </c>
      <c r="L451">
        <v>-75.514439999999993</v>
      </c>
    </row>
    <row r="452" spans="1:12" x14ac:dyDescent="0.25">
      <c r="A452" t="s">
        <v>297</v>
      </c>
      <c r="B452" t="s">
        <v>86</v>
      </c>
      <c r="C452">
        <v>76600</v>
      </c>
      <c r="D452">
        <v>2300</v>
      </c>
      <c r="E452" t="s">
        <v>1122</v>
      </c>
      <c r="F452" t="s">
        <v>54</v>
      </c>
      <c r="G452" t="s">
        <v>22</v>
      </c>
      <c r="H452">
        <v>1</v>
      </c>
      <c r="I452" t="s">
        <v>32</v>
      </c>
      <c r="J452">
        <v>1</v>
      </c>
      <c r="K452">
        <v>6.2518399999999996</v>
      </c>
      <c r="L452">
        <v>-75.563590000000005</v>
      </c>
    </row>
    <row r="453" spans="1:12" x14ac:dyDescent="0.25">
      <c r="A453" t="s">
        <v>124</v>
      </c>
      <c r="B453" t="s">
        <v>19</v>
      </c>
      <c r="C453">
        <v>678500</v>
      </c>
      <c r="D453">
        <v>36500</v>
      </c>
      <c r="E453" t="s">
        <v>750</v>
      </c>
      <c r="F453" t="s">
        <v>52</v>
      </c>
      <c r="G453" t="s">
        <v>16</v>
      </c>
      <c r="H453">
        <v>5</v>
      </c>
      <c r="I453" t="s">
        <v>32</v>
      </c>
      <c r="J453">
        <v>1</v>
      </c>
      <c r="K453">
        <v>4.6097099999999998</v>
      </c>
      <c r="L453">
        <v>-74.08175</v>
      </c>
    </row>
    <row r="454" spans="1:12" x14ac:dyDescent="0.25">
      <c r="A454" t="s">
        <v>214</v>
      </c>
      <c r="B454" t="s">
        <v>19</v>
      </c>
      <c r="C454">
        <v>178700</v>
      </c>
      <c r="D454">
        <v>15400</v>
      </c>
      <c r="E454" t="s">
        <v>139</v>
      </c>
      <c r="F454" t="s">
        <v>47</v>
      </c>
      <c r="G454" t="s">
        <v>22</v>
      </c>
      <c r="H454">
        <v>5</v>
      </c>
      <c r="I454" t="s">
        <v>32</v>
      </c>
      <c r="J454">
        <v>1</v>
      </c>
      <c r="K454">
        <v>6.2518399999999996</v>
      </c>
      <c r="L454">
        <v>-75.563590000000005</v>
      </c>
    </row>
    <row r="455" spans="1:12" x14ac:dyDescent="0.25">
      <c r="A455" t="s">
        <v>164</v>
      </c>
      <c r="B455" t="s">
        <v>13</v>
      </c>
      <c r="C455">
        <v>156000</v>
      </c>
      <c r="D455">
        <v>6500</v>
      </c>
      <c r="E455" t="s">
        <v>1174</v>
      </c>
      <c r="F455" t="s">
        <v>35</v>
      </c>
      <c r="G455" t="s">
        <v>126</v>
      </c>
      <c r="H455">
        <v>5</v>
      </c>
      <c r="I455" t="s">
        <v>17</v>
      </c>
      <c r="J455">
        <v>6</v>
      </c>
      <c r="K455">
        <v>7.89391</v>
      </c>
      <c r="L455">
        <v>-72.507819999999995</v>
      </c>
    </row>
    <row r="456" spans="1:12" x14ac:dyDescent="0.25">
      <c r="A456" t="s">
        <v>55</v>
      </c>
      <c r="B456" t="s">
        <v>13</v>
      </c>
      <c r="C456">
        <v>84400</v>
      </c>
      <c r="D456">
        <v>4700</v>
      </c>
      <c r="E456" t="s">
        <v>121</v>
      </c>
      <c r="F456" t="s">
        <v>54</v>
      </c>
      <c r="G456" t="s">
        <v>16</v>
      </c>
      <c r="H456">
        <v>4</v>
      </c>
      <c r="I456" t="s">
        <v>32</v>
      </c>
      <c r="J456">
        <v>1</v>
      </c>
      <c r="K456">
        <v>4.6097099999999998</v>
      </c>
      <c r="L456">
        <v>-74.08175</v>
      </c>
    </row>
    <row r="457" spans="1:12" x14ac:dyDescent="0.25">
      <c r="A457" t="s">
        <v>68</v>
      </c>
      <c r="B457" t="s">
        <v>24</v>
      </c>
      <c r="C457">
        <v>21500</v>
      </c>
      <c r="D457">
        <v>2400</v>
      </c>
      <c r="E457" t="s">
        <v>258</v>
      </c>
      <c r="F457" t="s">
        <v>93</v>
      </c>
      <c r="G457" t="s">
        <v>60</v>
      </c>
      <c r="H457">
        <v>1</v>
      </c>
      <c r="I457" t="s">
        <v>17</v>
      </c>
      <c r="J457">
        <v>1</v>
      </c>
      <c r="K457">
        <v>4.8133299999999997</v>
      </c>
      <c r="L457">
        <v>-75.696110000000004</v>
      </c>
    </row>
    <row r="458" spans="1:12" x14ac:dyDescent="0.25">
      <c r="A458" t="s">
        <v>219</v>
      </c>
      <c r="B458" t="s">
        <v>19</v>
      </c>
      <c r="C458">
        <v>443300</v>
      </c>
      <c r="D458">
        <v>26000</v>
      </c>
      <c r="E458" t="s">
        <v>560</v>
      </c>
      <c r="F458" t="s">
        <v>76</v>
      </c>
      <c r="G458" t="s">
        <v>22</v>
      </c>
      <c r="H458">
        <v>4</v>
      </c>
      <c r="I458" t="s">
        <v>17</v>
      </c>
      <c r="J458">
        <v>7</v>
      </c>
      <c r="K458">
        <v>6.2518399999999996</v>
      </c>
      <c r="L458">
        <v>-75.563590000000005</v>
      </c>
    </row>
    <row r="459" spans="1:12" x14ac:dyDescent="0.25">
      <c r="A459" t="s">
        <v>41</v>
      </c>
      <c r="B459" t="s">
        <v>29</v>
      </c>
      <c r="C459">
        <v>1549800</v>
      </c>
      <c r="D459">
        <v>83200</v>
      </c>
      <c r="E459" t="s">
        <v>808</v>
      </c>
      <c r="F459" t="s">
        <v>88</v>
      </c>
      <c r="G459" t="s">
        <v>16</v>
      </c>
      <c r="H459">
        <v>5</v>
      </c>
      <c r="I459" t="s">
        <v>17</v>
      </c>
      <c r="J459">
        <v>5</v>
      </c>
      <c r="K459">
        <v>4.6097099999999998</v>
      </c>
      <c r="L459">
        <v>-74.08175</v>
      </c>
    </row>
    <row r="460" spans="1:12" x14ac:dyDescent="0.25">
      <c r="A460" t="s">
        <v>68</v>
      </c>
      <c r="B460" t="s">
        <v>24</v>
      </c>
      <c r="C460">
        <v>36500</v>
      </c>
      <c r="D460">
        <v>2500</v>
      </c>
      <c r="E460" t="s">
        <v>188</v>
      </c>
      <c r="F460" t="s">
        <v>35</v>
      </c>
      <c r="G460" t="s">
        <v>201</v>
      </c>
      <c r="H460">
        <v>5</v>
      </c>
      <c r="I460" t="s">
        <v>17</v>
      </c>
      <c r="J460">
        <v>4</v>
      </c>
      <c r="K460">
        <v>11.54444</v>
      </c>
      <c r="L460">
        <v>-72.907219999999995</v>
      </c>
    </row>
    <row r="461" spans="1:12" x14ac:dyDescent="0.25">
      <c r="A461" t="s">
        <v>41</v>
      </c>
      <c r="B461" t="s">
        <v>29</v>
      </c>
      <c r="C461">
        <v>1330900</v>
      </c>
      <c r="D461">
        <v>71300</v>
      </c>
      <c r="E461" t="s">
        <v>1125</v>
      </c>
      <c r="F461" t="s">
        <v>88</v>
      </c>
      <c r="G461" t="s">
        <v>16</v>
      </c>
      <c r="H461">
        <v>4</v>
      </c>
      <c r="I461" t="s">
        <v>17</v>
      </c>
      <c r="J461">
        <v>8</v>
      </c>
      <c r="K461">
        <v>4.6097099999999998</v>
      </c>
      <c r="L461">
        <v>-74.08175</v>
      </c>
    </row>
    <row r="462" spans="1:12" x14ac:dyDescent="0.25">
      <c r="A462" t="s">
        <v>68</v>
      </c>
      <c r="B462" t="s">
        <v>24</v>
      </c>
      <c r="C462">
        <v>36000</v>
      </c>
      <c r="D462">
        <v>2100</v>
      </c>
      <c r="E462" t="s">
        <v>1108</v>
      </c>
      <c r="F462" t="s">
        <v>88</v>
      </c>
      <c r="G462" t="s">
        <v>27</v>
      </c>
      <c r="H462">
        <v>5</v>
      </c>
      <c r="I462" t="s">
        <v>17</v>
      </c>
      <c r="J462">
        <v>3</v>
      </c>
      <c r="K462">
        <v>10.39972</v>
      </c>
      <c r="L462">
        <v>-75.514439999999993</v>
      </c>
    </row>
    <row r="463" spans="1:12" x14ac:dyDescent="0.25">
      <c r="A463" t="s">
        <v>18</v>
      </c>
      <c r="B463" t="s">
        <v>19</v>
      </c>
      <c r="C463">
        <v>227700</v>
      </c>
      <c r="D463">
        <v>12800</v>
      </c>
      <c r="E463" t="s">
        <v>287</v>
      </c>
      <c r="F463" t="s">
        <v>43</v>
      </c>
      <c r="G463" t="s">
        <v>16</v>
      </c>
      <c r="H463">
        <v>5</v>
      </c>
      <c r="I463" t="s">
        <v>17</v>
      </c>
      <c r="J463">
        <v>3</v>
      </c>
      <c r="K463">
        <v>4.6097099999999998</v>
      </c>
      <c r="L463">
        <v>-74.08175</v>
      </c>
    </row>
    <row r="464" spans="1:12" x14ac:dyDescent="0.25">
      <c r="A464" t="s">
        <v>45</v>
      </c>
      <c r="B464" t="s">
        <v>29</v>
      </c>
      <c r="C464">
        <v>1403600</v>
      </c>
      <c r="D464">
        <v>72900</v>
      </c>
      <c r="E464" t="s">
        <v>348</v>
      </c>
      <c r="F464" t="s">
        <v>52</v>
      </c>
      <c r="G464" t="s">
        <v>16</v>
      </c>
      <c r="H464">
        <v>5</v>
      </c>
      <c r="I464" t="s">
        <v>17</v>
      </c>
      <c r="J464">
        <v>4</v>
      </c>
      <c r="K464">
        <v>4.6097099999999998</v>
      </c>
      <c r="L464">
        <v>-74.08175</v>
      </c>
    </row>
    <row r="465" spans="1:12" x14ac:dyDescent="0.25">
      <c r="A465" t="s">
        <v>55</v>
      </c>
      <c r="B465" t="s">
        <v>13</v>
      </c>
      <c r="C465">
        <v>132600</v>
      </c>
      <c r="D465">
        <v>5200</v>
      </c>
      <c r="E465" t="s">
        <v>790</v>
      </c>
      <c r="F465" t="s">
        <v>93</v>
      </c>
      <c r="G465" t="s">
        <v>16</v>
      </c>
      <c r="H465">
        <v>1</v>
      </c>
      <c r="I465" t="s">
        <v>17</v>
      </c>
      <c r="J465">
        <v>7</v>
      </c>
      <c r="K465">
        <v>4.6097099999999998</v>
      </c>
      <c r="L465">
        <v>-74.08175</v>
      </c>
    </row>
    <row r="466" spans="1:12" x14ac:dyDescent="0.25">
      <c r="A466" t="s">
        <v>89</v>
      </c>
      <c r="B466" t="s">
        <v>62</v>
      </c>
      <c r="C466">
        <v>11100</v>
      </c>
      <c r="D466">
        <v>0</v>
      </c>
      <c r="E466" t="s">
        <v>430</v>
      </c>
      <c r="F466" t="s">
        <v>43</v>
      </c>
      <c r="G466" t="s">
        <v>161</v>
      </c>
      <c r="H466">
        <v>5</v>
      </c>
      <c r="I466" t="s">
        <v>17</v>
      </c>
      <c r="J466">
        <v>7</v>
      </c>
      <c r="K466">
        <v>7.1253900000000003</v>
      </c>
      <c r="L466">
        <v>-73.119799999999998</v>
      </c>
    </row>
    <row r="467" spans="1:12" x14ac:dyDescent="0.25">
      <c r="A467" t="s">
        <v>70</v>
      </c>
      <c r="B467" t="s">
        <v>13</v>
      </c>
      <c r="C467">
        <v>2889200</v>
      </c>
      <c r="D467">
        <v>154500</v>
      </c>
      <c r="E467" t="s">
        <v>896</v>
      </c>
      <c r="F467" t="s">
        <v>15</v>
      </c>
      <c r="G467" t="s">
        <v>16</v>
      </c>
      <c r="H467">
        <v>4</v>
      </c>
      <c r="I467" t="s">
        <v>38</v>
      </c>
      <c r="J467">
        <v>1</v>
      </c>
      <c r="K467">
        <v>4.6097099999999998</v>
      </c>
      <c r="L467">
        <v>-74.08175</v>
      </c>
    </row>
    <row r="468" spans="1:12" x14ac:dyDescent="0.25">
      <c r="A468" t="s">
        <v>184</v>
      </c>
      <c r="B468" t="s">
        <v>86</v>
      </c>
      <c r="C468">
        <v>324900</v>
      </c>
      <c r="D468">
        <v>15500</v>
      </c>
      <c r="E468" t="s">
        <v>1054</v>
      </c>
      <c r="F468" t="s">
        <v>54</v>
      </c>
      <c r="G468" t="s">
        <v>22</v>
      </c>
      <c r="H468">
        <v>5</v>
      </c>
      <c r="I468" t="s">
        <v>17</v>
      </c>
      <c r="J468">
        <v>5</v>
      </c>
      <c r="K468">
        <v>6.2518399999999996</v>
      </c>
      <c r="L468">
        <v>-75.563590000000005</v>
      </c>
    </row>
    <row r="469" spans="1:12" x14ac:dyDescent="0.25">
      <c r="A469" t="s">
        <v>33</v>
      </c>
      <c r="B469" t="s">
        <v>19</v>
      </c>
      <c r="C469">
        <v>368800</v>
      </c>
      <c r="D469">
        <v>19800</v>
      </c>
      <c r="E469" t="s">
        <v>897</v>
      </c>
      <c r="F469" t="s">
        <v>93</v>
      </c>
      <c r="G469" t="s">
        <v>22</v>
      </c>
      <c r="H469">
        <v>5</v>
      </c>
      <c r="I469" t="s">
        <v>17</v>
      </c>
      <c r="J469">
        <v>14</v>
      </c>
      <c r="K469">
        <v>6.2518399999999996</v>
      </c>
      <c r="L469">
        <v>-75.563590000000005</v>
      </c>
    </row>
    <row r="470" spans="1:12" x14ac:dyDescent="0.25">
      <c r="A470" t="s">
        <v>113</v>
      </c>
      <c r="B470" t="s">
        <v>24</v>
      </c>
      <c r="C470">
        <v>18500</v>
      </c>
      <c r="D470">
        <v>1700</v>
      </c>
      <c r="E470" t="s">
        <v>1168</v>
      </c>
      <c r="F470" t="s">
        <v>52</v>
      </c>
      <c r="G470" t="s">
        <v>16</v>
      </c>
      <c r="H470">
        <v>5</v>
      </c>
      <c r="I470" t="s">
        <v>17</v>
      </c>
      <c r="J470">
        <v>1</v>
      </c>
      <c r="K470">
        <v>4.6097099999999998</v>
      </c>
      <c r="L470">
        <v>-74.08175</v>
      </c>
    </row>
    <row r="471" spans="1:12" x14ac:dyDescent="0.25">
      <c r="A471" t="s">
        <v>105</v>
      </c>
      <c r="B471" t="s">
        <v>19</v>
      </c>
      <c r="C471">
        <v>336600</v>
      </c>
      <c r="D471">
        <v>16100</v>
      </c>
      <c r="E471" t="s">
        <v>801</v>
      </c>
      <c r="F471" t="s">
        <v>52</v>
      </c>
      <c r="G471" t="s">
        <v>22</v>
      </c>
      <c r="H471">
        <v>5</v>
      </c>
      <c r="I471" t="s">
        <v>17</v>
      </c>
      <c r="J471">
        <v>10</v>
      </c>
      <c r="K471">
        <v>6.2518399999999996</v>
      </c>
      <c r="L471">
        <v>-75.563590000000005</v>
      </c>
    </row>
    <row r="472" spans="1:12" x14ac:dyDescent="0.25">
      <c r="A472" t="s">
        <v>18</v>
      </c>
      <c r="B472" t="s">
        <v>19</v>
      </c>
      <c r="C472">
        <v>164900</v>
      </c>
      <c r="D472">
        <v>7000</v>
      </c>
      <c r="E472" t="s">
        <v>577</v>
      </c>
      <c r="F472" t="s">
        <v>96</v>
      </c>
      <c r="G472" t="s">
        <v>27</v>
      </c>
      <c r="H472">
        <v>3</v>
      </c>
      <c r="I472" t="s">
        <v>17</v>
      </c>
      <c r="J472">
        <v>10</v>
      </c>
      <c r="K472">
        <v>10.39972</v>
      </c>
      <c r="L472">
        <v>-75.514439999999993</v>
      </c>
    </row>
    <row r="473" spans="1:12" x14ac:dyDescent="0.25">
      <c r="A473" t="s">
        <v>196</v>
      </c>
      <c r="B473" t="s">
        <v>13</v>
      </c>
      <c r="C473">
        <v>879700</v>
      </c>
      <c r="D473">
        <v>47200</v>
      </c>
      <c r="E473" t="s">
        <v>793</v>
      </c>
      <c r="F473" t="s">
        <v>15</v>
      </c>
      <c r="G473" t="s">
        <v>22</v>
      </c>
      <c r="H473">
        <v>4</v>
      </c>
      <c r="I473" t="s">
        <v>17</v>
      </c>
      <c r="J473">
        <v>5</v>
      </c>
      <c r="K473">
        <v>6.2518399999999996</v>
      </c>
      <c r="L473">
        <v>-75.563590000000005</v>
      </c>
    </row>
    <row r="474" spans="1:12" x14ac:dyDescent="0.25">
      <c r="A474" t="s">
        <v>103</v>
      </c>
      <c r="B474" t="s">
        <v>13</v>
      </c>
      <c r="C474">
        <v>303300</v>
      </c>
      <c r="D474">
        <v>14300</v>
      </c>
      <c r="E474" t="s">
        <v>611</v>
      </c>
      <c r="F474" t="s">
        <v>52</v>
      </c>
      <c r="G474" t="s">
        <v>16</v>
      </c>
      <c r="H474">
        <v>4</v>
      </c>
      <c r="I474" t="s">
        <v>17</v>
      </c>
      <c r="J474">
        <v>3</v>
      </c>
      <c r="K474">
        <v>4.6097099999999998</v>
      </c>
      <c r="L474">
        <v>-74.08175</v>
      </c>
    </row>
    <row r="475" spans="1:12" x14ac:dyDescent="0.25">
      <c r="A475" t="s">
        <v>55</v>
      </c>
      <c r="B475" t="s">
        <v>13</v>
      </c>
      <c r="C475">
        <v>128900</v>
      </c>
      <c r="D475">
        <v>7300</v>
      </c>
      <c r="E475" t="s">
        <v>672</v>
      </c>
      <c r="F475" t="s">
        <v>35</v>
      </c>
      <c r="G475" t="s">
        <v>16</v>
      </c>
      <c r="H475">
        <v>5</v>
      </c>
      <c r="I475" t="s">
        <v>17</v>
      </c>
      <c r="J475">
        <v>9</v>
      </c>
      <c r="K475">
        <v>4.6097099999999998</v>
      </c>
      <c r="L475">
        <v>-74.08175</v>
      </c>
    </row>
    <row r="476" spans="1:12" x14ac:dyDescent="0.25">
      <c r="A476" t="s">
        <v>113</v>
      </c>
      <c r="B476" t="s">
        <v>24</v>
      </c>
      <c r="C476">
        <v>17700</v>
      </c>
      <c r="D476">
        <v>1300</v>
      </c>
      <c r="E476" t="s">
        <v>291</v>
      </c>
      <c r="F476" t="s">
        <v>88</v>
      </c>
      <c r="G476" t="s">
        <v>16</v>
      </c>
      <c r="H476">
        <v>5</v>
      </c>
      <c r="I476" t="s">
        <v>17</v>
      </c>
      <c r="J476">
        <v>1</v>
      </c>
      <c r="K476">
        <v>4.6097099999999998</v>
      </c>
      <c r="L476">
        <v>-74.08175</v>
      </c>
    </row>
    <row r="477" spans="1:12" x14ac:dyDescent="0.25">
      <c r="A477" t="s">
        <v>133</v>
      </c>
      <c r="B477" t="s">
        <v>24</v>
      </c>
      <c r="C477">
        <v>10900</v>
      </c>
      <c r="D477">
        <v>3000</v>
      </c>
      <c r="E477" t="s">
        <v>534</v>
      </c>
      <c r="F477" t="s">
        <v>47</v>
      </c>
      <c r="G477" t="s">
        <v>27</v>
      </c>
      <c r="H477">
        <v>5</v>
      </c>
      <c r="I477" t="s">
        <v>17</v>
      </c>
      <c r="J477">
        <v>5</v>
      </c>
      <c r="K477">
        <v>10.39972</v>
      </c>
      <c r="L477">
        <v>-75.514439999999993</v>
      </c>
    </row>
    <row r="478" spans="1:12" x14ac:dyDescent="0.25">
      <c r="A478" t="s">
        <v>78</v>
      </c>
      <c r="B478" t="s">
        <v>19</v>
      </c>
      <c r="C478">
        <v>227400</v>
      </c>
      <c r="D478">
        <v>12500</v>
      </c>
      <c r="E478" t="s">
        <v>187</v>
      </c>
      <c r="F478" t="s">
        <v>93</v>
      </c>
      <c r="G478" t="s">
        <v>201</v>
      </c>
      <c r="H478">
        <v>4</v>
      </c>
      <c r="I478" t="s">
        <v>32</v>
      </c>
      <c r="J478">
        <v>1</v>
      </c>
      <c r="K478">
        <v>11.54444</v>
      </c>
      <c r="L478">
        <v>-72.907219999999995</v>
      </c>
    </row>
    <row r="479" spans="1:12" x14ac:dyDescent="0.25">
      <c r="A479" t="s">
        <v>85</v>
      </c>
      <c r="B479" t="s">
        <v>86</v>
      </c>
      <c r="C479">
        <v>527600</v>
      </c>
      <c r="D479">
        <v>28300</v>
      </c>
      <c r="E479" t="s">
        <v>678</v>
      </c>
      <c r="F479" t="s">
        <v>130</v>
      </c>
      <c r="G479" t="s">
        <v>16</v>
      </c>
      <c r="H479">
        <v>5</v>
      </c>
      <c r="I479" t="s">
        <v>17</v>
      </c>
      <c r="J479">
        <v>4</v>
      </c>
      <c r="K479">
        <v>4.6097099999999998</v>
      </c>
      <c r="L479">
        <v>-74.08175</v>
      </c>
    </row>
    <row r="480" spans="1:12" x14ac:dyDescent="0.25">
      <c r="A480" t="s">
        <v>80</v>
      </c>
      <c r="B480" t="s">
        <v>65</v>
      </c>
      <c r="C480">
        <v>34300</v>
      </c>
      <c r="D480">
        <v>0</v>
      </c>
      <c r="E480" t="s">
        <v>1087</v>
      </c>
      <c r="F480" t="s">
        <v>35</v>
      </c>
      <c r="G480" t="s">
        <v>16</v>
      </c>
      <c r="H480">
        <v>5</v>
      </c>
      <c r="I480" t="s">
        <v>17</v>
      </c>
      <c r="J480">
        <v>4</v>
      </c>
      <c r="K480">
        <v>4.6097099999999998</v>
      </c>
      <c r="L480">
        <v>-74.08175</v>
      </c>
    </row>
    <row r="481" spans="1:12" x14ac:dyDescent="0.25">
      <c r="A481" t="s">
        <v>94</v>
      </c>
      <c r="B481" t="s">
        <v>29</v>
      </c>
      <c r="C481">
        <v>610100</v>
      </c>
      <c r="D481">
        <v>30700</v>
      </c>
      <c r="E481" t="s">
        <v>633</v>
      </c>
      <c r="F481" t="s">
        <v>21</v>
      </c>
      <c r="G481" t="s">
        <v>22</v>
      </c>
      <c r="H481">
        <v>5</v>
      </c>
      <c r="I481" t="s">
        <v>17</v>
      </c>
      <c r="J481">
        <v>1</v>
      </c>
      <c r="K481">
        <v>6.2518399999999996</v>
      </c>
      <c r="L481">
        <v>-75.563590000000005</v>
      </c>
    </row>
    <row r="482" spans="1:12" x14ac:dyDescent="0.25">
      <c r="A482" t="s">
        <v>23</v>
      </c>
      <c r="B482" t="s">
        <v>24</v>
      </c>
      <c r="C482">
        <v>185100</v>
      </c>
      <c r="D482">
        <v>10100</v>
      </c>
      <c r="E482" t="s">
        <v>1137</v>
      </c>
      <c r="F482" t="s">
        <v>43</v>
      </c>
      <c r="G482" t="s">
        <v>16</v>
      </c>
      <c r="H482">
        <v>5</v>
      </c>
      <c r="I482" t="s">
        <v>17</v>
      </c>
      <c r="J482">
        <v>8</v>
      </c>
      <c r="K482">
        <v>4.6097099999999998</v>
      </c>
      <c r="L482">
        <v>-74.08175</v>
      </c>
    </row>
    <row r="483" spans="1:12" x14ac:dyDescent="0.25">
      <c r="A483" t="s">
        <v>184</v>
      </c>
      <c r="B483" t="s">
        <v>86</v>
      </c>
      <c r="C483">
        <v>434900</v>
      </c>
      <c r="D483">
        <v>23400</v>
      </c>
      <c r="E483" t="s">
        <v>438</v>
      </c>
      <c r="F483" t="s">
        <v>88</v>
      </c>
      <c r="G483" t="s">
        <v>16</v>
      </c>
      <c r="H483">
        <v>4</v>
      </c>
      <c r="I483" t="s">
        <v>17</v>
      </c>
      <c r="J483">
        <v>1</v>
      </c>
      <c r="K483">
        <v>4.6097099999999998</v>
      </c>
      <c r="L483">
        <v>-74.08175</v>
      </c>
    </row>
    <row r="484" spans="1:12" x14ac:dyDescent="0.25">
      <c r="A484" t="s">
        <v>164</v>
      </c>
      <c r="B484" t="s">
        <v>13</v>
      </c>
      <c r="C484">
        <v>52300</v>
      </c>
      <c r="D484">
        <v>7600</v>
      </c>
      <c r="E484" t="s">
        <v>108</v>
      </c>
      <c r="F484" t="s">
        <v>35</v>
      </c>
      <c r="G484" t="s">
        <v>16</v>
      </c>
      <c r="H484">
        <v>1</v>
      </c>
      <c r="I484" t="s">
        <v>17</v>
      </c>
      <c r="J484">
        <v>3</v>
      </c>
      <c r="K484">
        <v>4.6097099999999998</v>
      </c>
      <c r="L484">
        <v>-74.08175</v>
      </c>
    </row>
    <row r="485" spans="1:12" x14ac:dyDescent="0.25">
      <c r="A485" t="s">
        <v>219</v>
      </c>
      <c r="B485" t="s">
        <v>19</v>
      </c>
      <c r="C485">
        <v>474800</v>
      </c>
      <c r="D485">
        <v>25500</v>
      </c>
      <c r="E485" t="s">
        <v>1011</v>
      </c>
      <c r="F485" t="s">
        <v>88</v>
      </c>
      <c r="G485" t="s">
        <v>22</v>
      </c>
      <c r="H485">
        <v>5</v>
      </c>
      <c r="I485" t="s">
        <v>17</v>
      </c>
      <c r="J485">
        <v>1</v>
      </c>
      <c r="K485">
        <v>6.2518399999999996</v>
      </c>
      <c r="L485">
        <v>-75.563590000000005</v>
      </c>
    </row>
    <row r="486" spans="1:12" x14ac:dyDescent="0.25">
      <c r="A486" t="s">
        <v>111</v>
      </c>
      <c r="B486" t="s">
        <v>19</v>
      </c>
      <c r="C486">
        <v>450700</v>
      </c>
      <c r="D486">
        <v>25200</v>
      </c>
      <c r="E486" t="s">
        <v>1175</v>
      </c>
      <c r="F486" t="s">
        <v>15</v>
      </c>
      <c r="G486" t="s">
        <v>22</v>
      </c>
      <c r="H486">
        <v>2</v>
      </c>
      <c r="I486" t="s">
        <v>17</v>
      </c>
      <c r="J486">
        <v>5</v>
      </c>
      <c r="K486">
        <v>6.2518399999999996</v>
      </c>
      <c r="L486">
        <v>-75.563590000000005</v>
      </c>
    </row>
    <row r="487" spans="1:12" x14ac:dyDescent="0.25">
      <c r="A487" t="s">
        <v>266</v>
      </c>
      <c r="B487" t="s">
        <v>13</v>
      </c>
      <c r="C487">
        <v>1634800</v>
      </c>
      <c r="D487">
        <v>87300</v>
      </c>
      <c r="E487" t="s">
        <v>139</v>
      </c>
      <c r="F487" t="s">
        <v>96</v>
      </c>
      <c r="G487" t="s">
        <v>27</v>
      </c>
      <c r="H487">
        <v>5</v>
      </c>
      <c r="I487" t="s">
        <v>17</v>
      </c>
      <c r="J487">
        <v>1</v>
      </c>
      <c r="K487">
        <v>10.39972</v>
      </c>
      <c r="L487">
        <v>-75.514439999999993</v>
      </c>
    </row>
    <row r="488" spans="1:12" x14ac:dyDescent="0.25">
      <c r="A488" t="s">
        <v>192</v>
      </c>
      <c r="B488" t="s">
        <v>65</v>
      </c>
      <c r="C488">
        <v>43000</v>
      </c>
      <c r="D488">
        <v>0</v>
      </c>
      <c r="E488" t="s">
        <v>614</v>
      </c>
      <c r="F488" t="s">
        <v>15</v>
      </c>
      <c r="G488" t="s">
        <v>60</v>
      </c>
      <c r="H488">
        <v>4</v>
      </c>
      <c r="I488" t="s">
        <v>146</v>
      </c>
      <c r="J488">
        <v>1</v>
      </c>
      <c r="K488">
        <v>4.8133299999999997</v>
      </c>
      <c r="L488">
        <v>-75.696110000000004</v>
      </c>
    </row>
    <row r="489" spans="1:12" x14ac:dyDescent="0.25">
      <c r="A489" t="s">
        <v>144</v>
      </c>
      <c r="B489" t="s">
        <v>65</v>
      </c>
      <c r="C489">
        <v>69300</v>
      </c>
      <c r="D489">
        <v>4200</v>
      </c>
      <c r="E489" t="s">
        <v>958</v>
      </c>
      <c r="F489" t="s">
        <v>47</v>
      </c>
      <c r="G489" t="s">
        <v>91</v>
      </c>
      <c r="H489">
        <v>1</v>
      </c>
      <c r="I489" t="s">
        <v>17</v>
      </c>
      <c r="J489">
        <v>3</v>
      </c>
      <c r="K489">
        <v>10.968540000000001</v>
      </c>
      <c r="L489">
        <v>-74.781319999999994</v>
      </c>
    </row>
    <row r="490" spans="1:12" x14ac:dyDescent="0.25">
      <c r="A490" t="s">
        <v>67</v>
      </c>
      <c r="B490" t="s">
        <v>62</v>
      </c>
      <c r="C490">
        <v>57000</v>
      </c>
      <c r="D490">
        <v>3200</v>
      </c>
      <c r="E490" t="s">
        <v>1176</v>
      </c>
      <c r="F490" t="s">
        <v>35</v>
      </c>
      <c r="G490" t="s">
        <v>16</v>
      </c>
      <c r="H490">
        <v>1</v>
      </c>
      <c r="I490" t="s">
        <v>32</v>
      </c>
      <c r="J490">
        <v>1</v>
      </c>
      <c r="K490">
        <v>4.6097099999999998</v>
      </c>
      <c r="L490">
        <v>-74.08175</v>
      </c>
    </row>
    <row r="491" spans="1:12" x14ac:dyDescent="0.25">
      <c r="A491" t="s">
        <v>64</v>
      </c>
      <c r="B491" t="s">
        <v>65</v>
      </c>
      <c r="C491">
        <v>47600</v>
      </c>
      <c r="D491">
        <v>0</v>
      </c>
      <c r="E491" t="s">
        <v>215</v>
      </c>
      <c r="F491" t="s">
        <v>43</v>
      </c>
      <c r="G491" t="s">
        <v>178</v>
      </c>
      <c r="H491">
        <v>5</v>
      </c>
      <c r="I491" t="s">
        <v>38</v>
      </c>
      <c r="J491">
        <v>1</v>
      </c>
      <c r="K491">
        <v>1.2136100000000001</v>
      </c>
      <c r="L491">
        <v>-77.281109999999998</v>
      </c>
    </row>
    <row r="492" spans="1:12" x14ac:dyDescent="0.25">
      <c r="A492" t="s">
        <v>111</v>
      </c>
      <c r="B492" t="s">
        <v>19</v>
      </c>
      <c r="C492">
        <v>465800</v>
      </c>
      <c r="D492">
        <v>25500</v>
      </c>
      <c r="E492" t="s">
        <v>1171</v>
      </c>
      <c r="F492" t="s">
        <v>76</v>
      </c>
      <c r="G492" t="s">
        <v>16</v>
      </c>
      <c r="H492">
        <v>5</v>
      </c>
      <c r="I492" t="s">
        <v>17</v>
      </c>
      <c r="J492">
        <v>3</v>
      </c>
      <c r="K492">
        <v>4.6097099999999998</v>
      </c>
      <c r="L492">
        <v>-74.08175</v>
      </c>
    </row>
    <row r="493" spans="1:12" x14ac:dyDescent="0.25">
      <c r="A493" t="s">
        <v>155</v>
      </c>
      <c r="B493" t="s">
        <v>62</v>
      </c>
      <c r="C493">
        <v>104000</v>
      </c>
      <c r="D493">
        <v>11400</v>
      </c>
      <c r="E493" t="s">
        <v>1177</v>
      </c>
      <c r="F493" t="s">
        <v>52</v>
      </c>
      <c r="G493" t="s">
        <v>22</v>
      </c>
      <c r="H493">
        <v>5</v>
      </c>
      <c r="I493" t="s">
        <v>17</v>
      </c>
      <c r="J493">
        <v>6</v>
      </c>
      <c r="K493">
        <v>6.2518399999999996</v>
      </c>
      <c r="L493">
        <v>-75.563590000000005</v>
      </c>
    </row>
    <row r="494" spans="1:12" x14ac:dyDescent="0.25">
      <c r="A494" t="s">
        <v>103</v>
      </c>
      <c r="B494" t="s">
        <v>13</v>
      </c>
      <c r="C494">
        <v>328400</v>
      </c>
      <c r="D494">
        <v>19900</v>
      </c>
      <c r="E494" t="s">
        <v>318</v>
      </c>
      <c r="F494" t="s">
        <v>76</v>
      </c>
      <c r="G494" t="s">
        <v>16</v>
      </c>
      <c r="H494">
        <v>5</v>
      </c>
      <c r="I494" t="s">
        <v>17</v>
      </c>
      <c r="J494">
        <v>1</v>
      </c>
      <c r="K494">
        <v>4.6097099999999998</v>
      </c>
      <c r="L494">
        <v>-74.08175</v>
      </c>
    </row>
    <row r="495" spans="1:12" x14ac:dyDescent="0.25">
      <c r="A495" t="s">
        <v>219</v>
      </c>
      <c r="B495" t="s">
        <v>19</v>
      </c>
      <c r="C495">
        <v>462100</v>
      </c>
      <c r="D495">
        <v>25300</v>
      </c>
      <c r="E495" t="s">
        <v>939</v>
      </c>
      <c r="F495" t="s">
        <v>88</v>
      </c>
      <c r="G495" t="s">
        <v>16</v>
      </c>
      <c r="H495">
        <v>5</v>
      </c>
      <c r="I495" t="s">
        <v>17</v>
      </c>
      <c r="J495">
        <v>1</v>
      </c>
      <c r="K495">
        <v>4.6097099999999998</v>
      </c>
      <c r="L495">
        <v>-74.08175</v>
      </c>
    </row>
    <row r="496" spans="1:12" x14ac:dyDescent="0.25">
      <c r="A496" t="s">
        <v>12</v>
      </c>
      <c r="B496" t="s">
        <v>13</v>
      </c>
      <c r="C496">
        <v>280400</v>
      </c>
      <c r="D496">
        <v>19700</v>
      </c>
      <c r="E496" t="s">
        <v>977</v>
      </c>
      <c r="F496" t="s">
        <v>88</v>
      </c>
      <c r="G496" t="s">
        <v>126</v>
      </c>
      <c r="H496">
        <v>5</v>
      </c>
      <c r="I496" t="s">
        <v>17</v>
      </c>
      <c r="J496">
        <v>1</v>
      </c>
      <c r="K496">
        <v>7.89391</v>
      </c>
      <c r="L496">
        <v>-72.507819999999995</v>
      </c>
    </row>
    <row r="497" spans="1:12" x14ac:dyDescent="0.25">
      <c r="A497" t="s">
        <v>105</v>
      </c>
      <c r="B497" t="s">
        <v>19</v>
      </c>
      <c r="C497">
        <v>225300</v>
      </c>
      <c r="D497">
        <v>12500</v>
      </c>
      <c r="E497" t="s">
        <v>632</v>
      </c>
      <c r="F497" t="s">
        <v>160</v>
      </c>
      <c r="G497" t="s">
        <v>16</v>
      </c>
      <c r="H497">
        <v>5</v>
      </c>
      <c r="I497" t="s">
        <v>17</v>
      </c>
      <c r="J497">
        <v>1</v>
      </c>
      <c r="K497">
        <v>4.6097099999999998</v>
      </c>
      <c r="L497">
        <v>-74.08175</v>
      </c>
    </row>
    <row r="498" spans="1:12" x14ac:dyDescent="0.25">
      <c r="A498" t="s">
        <v>122</v>
      </c>
      <c r="B498" t="s">
        <v>29</v>
      </c>
      <c r="C498">
        <v>1163800</v>
      </c>
      <c r="D498">
        <v>62400</v>
      </c>
      <c r="E498" t="s">
        <v>1071</v>
      </c>
      <c r="F498" t="s">
        <v>88</v>
      </c>
      <c r="G498" t="s">
        <v>31</v>
      </c>
      <c r="H498">
        <v>5</v>
      </c>
      <c r="I498" t="s">
        <v>17</v>
      </c>
      <c r="J498">
        <v>2</v>
      </c>
      <c r="K498">
        <v>3.4372199999999999</v>
      </c>
      <c r="L498">
        <v>-76.522499999999994</v>
      </c>
    </row>
    <row r="499" spans="1:12" x14ac:dyDescent="0.25">
      <c r="A499" t="s">
        <v>94</v>
      </c>
      <c r="B499" t="s">
        <v>29</v>
      </c>
      <c r="C499">
        <v>583900</v>
      </c>
      <c r="D499">
        <v>35900</v>
      </c>
      <c r="E499" t="s">
        <v>1141</v>
      </c>
      <c r="F499" t="s">
        <v>52</v>
      </c>
      <c r="G499" t="s">
        <v>153</v>
      </c>
      <c r="H499">
        <v>5</v>
      </c>
      <c r="I499" t="s">
        <v>32</v>
      </c>
      <c r="J499">
        <v>1</v>
      </c>
      <c r="K499">
        <v>2.9272999999999998</v>
      </c>
      <c r="L499">
        <v>-75.281890000000004</v>
      </c>
    </row>
    <row r="500" spans="1:12" x14ac:dyDescent="0.25">
      <c r="A500" t="s">
        <v>122</v>
      </c>
      <c r="B500" t="s">
        <v>29</v>
      </c>
      <c r="C500">
        <v>1317800</v>
      </c>
      <c r="D500">
        <v>68400</v>
      </c>
      <c r="E500" t="s">
        <v>724</v>
      </c>
      <c r="F500" t="s">
        <v>47</v>
      </c>
      <c r="G500" t="s">
        <v>16</v>
      </c>
      <c r="H500">
        <v>2</v>
      </c>
      <c r="I500" t="s">
        <v>17</v>
      </c>
      <c r="J500">
        <v>3</v>
      </c>
      <c r="K500">
        <v>4.6097099999999998</v>
      </c>
      <c r="L500">
        <v>-74.08175</v>
      </c>
    </row>
    <row r="501" spans="1:12" x14ac:dyDescent="0.25">
      <c r="A501" t="s">
        <v>122</v>
      </c>
      <c r="B501" t="s">
        <v>29</v>
      </c>
      <c r="C501">
        <v>983300</v>
      </c>
      <c r="D501">
        <v>50500</v>
      </c>
      <c r="E501" t="s">
        <v>1086</v>
      </c>
      <c r="F501" t="s">
        <v>160</v>
      </c>
      <c r="G501" t="s">
        <v>16</v>
      </c>
      <c r="H501">
        <v>1</v>
      </c>
      <c r="I501" t="s">
        <v>17</v>
      </c>
      <c r="J501">
        <v>1</v>
      </c>
      <c r="K501">
        <v>4.6097099999999998</v>
      </c>
      <c r="L501">
        <v>-74.08175</v>
      </c>
    </row>
    <row r="502" spans="1:12" x14ac:dyDescent="0.25">
      <c r="A502" t="s">
        <v>84</v>
      </c>
      <c r="B502" t="s">
        <v>58</v>
      </c>
      <c r="C502">
        <v>96700</v>
      </c>
      <c r="D502">
        <v>5400</v>
      </c>
      <c r="E502" t="s">
        <v>1165</v>
      </c>
      <c r="F502" t="s">
        <v>43</v>
      </c>
      <c r="G502" t="s">
        <v>22</v>
      </c>
      <c r="H502">
        <v>4</v>
      </c>
      <c r="I502" t="s">
        <v>17</v>
      </c>
      <c r="J502">
        <v>3</v>
      </c>
      <c r="K502">
        <v>6.2518399999999996</v>
      </c>
      <c r="L502">
        <v>-75.563590000000005</v>
      </c>
    </row>
    <row r="503" spans="1:12" x14ac:dyDescent="0.25">
      <c r="A503" t="s">
        <v>266</v>
      </c>
      <c r="B503" t="s">
        <v>13</v>
      </c>
      <c r="C503">
        <v>1678900</v>
      </c>
      <c r="D503">
        <v>90400</v>
      </c>
      <c r="E503" t="s">
        <v>728</v>
      </c>
      <c r="F503" t="s">
        <v>21</v>
      </c>
      <c r="G503" t="s">
        <v>22</v>
      </c>
      <c r="H503">
        <v>1</v>
      </c>
      <c r="I503" t="s">
        <v>17</v>
      </c>
      <c r="J503">
        <v>3</v>
      </c>
      <c r="K503">
        <v>6.2518399999999996</v>
      </c>
      <c r="L503">
        <v>-75.563590000000005</v>
      </c>
    </row>
    <row r="504" spans="1:12" x14ac:dyDescent="0.25">
      <c r="A504" t="s">
        <v>124</v>
      </c>
      <c r="B504" t="s">
        <v>19</v>
      </c>
      <c r="C504">
        <v>686800</v>
      </c>
      <c r="D504">
        <v>34800</v>
      </c>
      <c r="E504" t="s">
        <v>794</v>
      </c>
      <c r="F504" t="s">
        <v>76</v>
      </c>
      <c r="G504" t="s">
        <v>16</v>
      </c>
      <c r="H504">
        <v>5</v>
      </c>
      <c r="I504" t="s">
        <v>17</v>
      </c>
      <c r="J504">
        <v>1</v>
      </c>
      <c r="K504">
        <v>4.6097099999999998</v>
      </c>
      <c r="L504">
        <v>-74.08175</v>
      </c>
    </row>
    <row r="505" spans="1:12" x14ac:dyDescent="0.25">
      <c r="A505" t="s">
        <v>18</v>
      </c>
      <c r="B505" t="s">
        <v>19</v>
      </c>
      <c r="C505">
        <v>202400</v>
      </c>
      <c r="D505">
        <v>11300</v>
      </c>
      <c r="E505" t="s">
        <v>446</v>
      </c>
      <c r="F505" t="s">
        <v>15</v>
      </c>
      <c r="G505" t="s">
        <v>16</v>
      </c>
      <c r="H505">
        <v>5</v>
      </c>
      <c r="I505" t="s">
        <v>17</v>
      </c>
      <c r="J505">
        <v>4</v>
      </c>
      <c r="K505">
        <v>4.6097099999999998</v>
      </c>
      <c r="L505">
        <v>-74.08175</v>
      </c>
    </row>
    <row r="506" spans="1:12" x14ac:dyDescent="0.25">
      <c r="A506" t="s">
        <v>196</v>
      </c>
      <c r="B506" t="s">
        <v>13</v>
      </c>
      <c r="C506">
        <v>973200</v>
      </c>
      <c r="D506">
        <v>50000</v>
      </c>
      <c r="E506" t="s">
        <v>194</v>
      </c>
      <c r="F506" t="s">
        <v>15</v>
      </c>
      <c r="G506" t="s">
        <v>16</v>
      </c>
      <c r="H506">
        <v>5</v>
      </c>
      <c r="I506" t="s">
        <v>17</v>
      </c>
      <c r="J506">
        <v>2</v>
      </c>
      <c r="K506">
        <v>4.6097099999999998</v>
      </c>
      <c r="L506">
        <v>-74.08175</v>
      </c>
    </row>
    <row r="507" spans="1:12" x14ac:dyDescent="0.25">
      <c r="A507" t="s">
        <v>23</v>
      </c>
      <c r="B507" t="s">
        <v>24</v>
      </c>
      <c r="C507">
        <v>186300</v>
      </c>
      <c r="D507">
        <v>8100</v>
      </c>
      <c r="E507" t="s">
        <v>1178</v>
      </c>
      <c r="F507" t="s">
        <v>54</v>
      </c>
      <c r="G507" t="s">
        <v>16</v>
      </c>
      <c r="H507">
        <v>5</v>
      </c>
      <c r="I507" t="s">
        <v>38</v>
      </c>
      <c r="J507">
        <v>1</v>
      </c>
      <c r="K507">
        <v>4.6097099999999998</v>
      </c>
      <c r="L507">
        <v>-74.08175</v>
      </c>
    </row>
    <row r="508" spans="1:12" x14ac:dyDescent="0.25">
      <c r="A508" t="s">
        <v>94</v>
      </c>
      <c r="B508" t="s">
        <v>29</v>
      </c>
      <c r="C508">
        <v>461200</v>
      </c>
      <c r="D508">
        <v>22700</v>
      </c>
      <c r="E508" t="s">
        <v>887</v>
      </c>
      <c r="F508" t="s">
        <v>21</v>
      </c>
      <c r="G508" t="s">
        <v>31</v>
      </c>
      <c r="H508">
        <v>5</v>
      </c>
      <c r="I508" t="s">
        <v>32</v>
      </c>
      <c r="J508">
        <v>1</v>
      </c>
      <c r="K508">
        <v>3.4372199999999999</v>
      </c>
      <c r="L508">
        <v>-76.522499999999994</v>
      </c>
    </row>
    <row r="509" spans="1:12" x14ac:dyDescent="0.25">
      <c r="A509" t="s">
        <v>214</v>
      </c>
      <c r="B509" t="s">
        <v>19</v>
      </c>
      <c r="C509">
        <v>131900</v>
      </c>
      <c r="D509">
        <v>5200</v>
      </c>
      <c r="E509" t="s">
        <v>861</v>
      </c>
      <c r="F509" t="s">
        <v>35</v>
      </c>
      <c r="G509" t="s">
        <v>22</v>
      </c>
      <c r="H509">
        <v>4</v>
      </c>
      <c r="I509" t="s">
        <v>32</v>
      </c>
      <c r="J509">
        <v>1</v>
      </c>
      <c r="K509">
        <v>6.2518399999999996</v>
      </c>
      <c r="L509">
        <v>-75.563590000000005</v>
      </c>
    </row>
    <row r="510" spans="1:12" x14ac:dyDescent="0.25">
      <c r="A510" t="s">
        <v>135</v>
      </c>
      <c r="B510" t="s">
        <v>58</v>
      </c>
      <c r="C510">
        <v>37600</v>
      </c>
      <c r="D510">
        <v>0</v>
      </c>
      <c r="E510" t="s">
        <v>1021</v>
      </c>
      <c r="F510" t="s">
        <v>160</v>
      </c>
      <c r="G510" t="s">
        <v>60</v>
      </c>
      <c r="H510">
        <v>4</v>
      </c>
      <c r="I510" t="s">
        <v>38</v>
      </c>
      <c r="J510">
        <v>1</v>
      </c>
      <c r="K510">
        <v>4.8133299999999997</v>
      </c>
      <c r="L510">
        <v>-75.696110000000004</v>
      </c>
    </row>
    <row r="511" spans="1:12" x14ac:dyDescent="0.25">
      <c r="A511" t="s">
        <v>148</v>
      </c>
      <c r="B511" t="s">
        <v>13</v>
      </c>
      <c r="C511">
        <v>2601400</v>
      </c>
      <c r="D511">
        <v>138700</v>
      </c>
      <c r="E511" t="s">
        <v>375</v>
      </c>
      <c r="F511" t="s">
        <v>130</v>
      </c>
      <c r="G511" t="s">
        <v>22</v>
      </c>
      <c r="H511">
        <v>5</v>
      </c>
      <c r="I511" t="s">
        <v>17</v>
      </c>
      <c r="J511">
        <v>1</v>
      </c>
      <c r="K511">
        <v>6.2518399999999996</v>
      </c>
      <c r="L511">
        <v>-75.563590000000005</v>
      </c>
    </row>
    <row r="512" spans="1:12" x14ac:dyDescent="0.25">
      <c r="A512" t="s">
        <v>28</v>
      </c>
      <c r="B512" t="s">
        <v>29</v>
      </c>
      <c r="C512">
        <v>802700</v>
      </c>
      <c r="D512">
        <v>47500</v>
      </c>
      <c r="E512" t="s">
        <v>721</v>
      </c>
      <c r="F512" t="s">
        <v>93</v>
      </c>
      <c r="G512" t="s">
        <v>60</v>
      </c>
      <c r="H512">
        <v>4</v>
      </c>
      <c r="I512" t="s">
        <v>32</v>
      </c>
      <c r="J512">
        <v>1</v>
      </c>
      <c r="K512">
        <v>4.8133299999999997</v>
      </c>
      <c r="L512">
        <v>-75.696110000000004</v>
      </c>
    </row>
    <row r="513" spans="1:12" x14ac:dyDescent="0.25">
      <c r="A513" t="s">
        <v>158</v>
      </c>
      <c r="B513" t="s">
        <v>62</v>
      </c>
      <c r="C513">
        <v>37900</v>
      </c>
      <c r="D513">
        <v>0</v>
      </c>
      <c r="E513" t="s">
        <v>1179</v>
      </c>
      <c r="F513" t="s">
        <v>15</v>
      </c>
      <c r="G513" t="s">
        <v>22</v>
      </c>
      <c r="H513">
        <v>5</v>
      </c>
      <c r="I513" t="s">
        <v>32</v>
      </c>
      <c r="J513">
        <v>1</v>
      </c>
      <c r="K513">
        <v>6.2518399999999996</v>
      </c>
      <c r="L513">
        <v>-75.563590000000005</v>
      </c>
    </row>
    <row r="514" spans="1:12" x14ac:dyDescent="0.25">
      <c r="A514" t="s">
        <v>45</v>
      </c>
      <c r="B514" t="s">
        <v>29</v>
      </c>
      <c r="C514">
        <v>1292100</v>
      </c>
      <c r="D514">
        <v>69000</v>
      </c>
      <c r="E514" t="s">
        <v>532</v>
      </c>
      <c r="F514" t="s">
        <v>76</v>
      </c>
      <c r="G514" t="s">
        <v>31</v>
      </c>
      <c r="H514">
        <v>5</v>
      </c>
      <c r="I514" t="s">
        <v>17</v>
      </c>
      <c r="J514">
        <v>3</v>
      </c>
      <c r="K514">
        <v>3.4372199999999999</v>
      </c>
      <c r="L514">
        <v>-76.522499999999994</v>
      </c>
    </row>
    <row r="515" spans="1:12" x14ac:dyDescent="0.25">
      <c r="A515" t="s">
        <v>74</v>
      </c>
      <c r="B515" t="s">
        <v>62</v>
      </c>
      <c r="C515">
        <v>64300</v>
      </c>
      <c r="D515">
        <v>1600</v>
      </c>
      <c r="E515" t="s">
        <v>810</v>
      </c>
      <c r="F515" t="s">
        <v>43</v>
      </c>
      <c r="G515" t="s">
        <v>22</v>
      </c>
      <c r="H515">
        <v>5</v>
      </c>
      <c r="I515" t="s">
        <v>38</v>
      </c>
      <c r="J515">
        <v>1</v>
      </c>
      <c r="K515">
        <v>6.2518399999999996</v>
      </c>
      <c r="L515">
        <v>-75.563590000000005</v>
      </c>
    </row>
    <row r="516" spans="1:12" x14ac:dyDescent="0.25">
      <c r="A516" t="s">
        <v>171</v>
      </c>
      <c r="B516" t="s">
        <v>19</v>
      </c>
      <c r="C516">
        <v>260400</v>
      </c>
      <c r="D516">
        <v>14300</v>
      </c>
      <c r="E516" t="s">
        <v>682</v>
      </c>
      <c r="F516" t="s">
        <v>15</v>
      </c>
      <c r="G516" t="s">
        <v>16</v>
      </c>
      <c r="H516">
        <v>5</v>
      </c>
      <c r="I516" t="s">
        <v>17</v>
      </c>
      <c r="J516">
        <v>1</v>
      </c>
      <c r="K516">
        <v>4.6097099999999998</v>
      </c>
      <c r="L516">
        <v>-74.08175</v>
      </c>
    </row>
    <row r="517" spans="1:12" x14ac:dyDescent="0.25">
      <c r="A517" t="s">
        <v>57</v>
      </c>
      <c r="B517" t="s">
        <v>58</v>
      </c>
      <c r="C517">
        <v>80900</v>
      </c>
      <c r="D517">
        <v>5400</v>
      </c>
      <c r="E517" t="s">
        <v>954</v>
      </c>
      <c r="F517" t="s">
        <v>88</v>
      </c>
      <c r="G517" t="s">
        <v>60</v>
      </c>
      <c r="H517">
        <v>3</v>
      </c>
      <c r="I517" t="s">
        <v>32</v>
      </c>
      <c r="J517">
        <v>1</v>
      </c>
      <c r="K517">
        <v>4.8133299999999997</v>
      </c>
      <c r="L517">
        <v>-75.696110000000004</v>
      </c>
    </row>
    <row r="518" spans="1:12" x14ac:dyDescent="0.25">
      <c r="A518" t="s">
        <v>45</v>
      </c>
      <c r="B518" t="s">
        <v>29</v>
      </c>
      <c r="C518">
        <v>1513300</v>
      </c>
      <c r="D518">
        <v>80800</v>
      </c>
      <c r="E518" t="s">
        <v>1091</v>
      </c>
      <c r="F518" t="s">
        <v>52</v>
      </c>
      <c r="G518" t="s">
        <v>16</v>
      </c>
      <c r="H518">
        <v>1</v>
      </c>
      <c r="I518" t="s">
        <v>17</v>
      </c>
      <c r="J518">
        <v>3</v>
      </c>
      <c r="K518">
        <v>4.6097099999999998</v>
      </c>
      <c r="L518">
        <v>-74.08175</v>
      </c>
    </row>
    <row r="519" spans="1:12" x14ac:dyDescent="0.25">
      <c r="A519" t="s">
        <v>111</v>
      </c>
      <c r="B519" t="s">
        <v>19</v>
      </c>
      <c r="C519">
        <v>470100</v>
      </c>
      <c r="D519">
        <v>25200</v>
      </c>
      <c r="E519" t="s">
        <v>897</v>
      </c>
      <c r="F519" t="s">
        <v>93</v>
      </c>
      <c r="G519" t="s">
        <v>91</v>
      </c>
      <c r="H519">
        <v>5</v>
      </c>
      <c r="I519" t="s">
        <v>32</v>
      </c>
      <c r="J519">
        <v>1</v>
      </c>
      <c r="K519">
        <v>10.968540000000001</v>
      </c>
      <c r="L519">
        <v>-74.781319999999994</v>
      </c>
    </row>
    <row r="520" spans="1:12" x14ac:dyDescent="0.25">
      <c r="A520" t="s">
        <v>103</v>
      </c>
      <c r="B520" t="s">
        <v>13</v>
      </c>
      <c r="C520">
        <v>371200</v>
      </c>
      <c r="D520">
        <v>18000</v>
      </c>
      <c r="E520" t="s">
        <v>225</v>
      </c>
      <c r="F520" t="s">
        <v>21</v>
      </c>
      <c r="G520" t="s">
        <v>31</v>
      </c>
      <c r="H520">
        <v>5</v>
      </c>
      <c r="I520" t="s">
        <v>17</v>
      </c>
      <c r="J520">
        <v>6</v>
      </c>
      <c r="K520">
        <v>3.4372199999999999</v>
      </c>
      <c r="L520">
        <v>-76.522499999999994</v>
      </c>
    </row>
    <row r="521" spans="1:12" x14ac:dyDescent="0.25">
      <c r="A521" t="s">
        <v>48</v>
      </c>
      <c r="B521" t="s">
        <v>24</v>
      </c>
      <c r="C521">
        <v>65900</v>
      </c>
      <c r="D521">
        <v>4200</v>
      </c>
      <c r="E521" t="s">
        <v>265</v>
      </c>
      <c r="F521" t="s">
        <v>54</v>
      </c>
      <c r="G521" t="s">
        <v>22</v>
      </c>
      <c r="H521">
        <v>5</v>
      </c>
      <c r="I521" t="s">
        <v>17</v>
      </c>
      <c r="J521">
        <v>2</v>
      </c>
      <c r="K521">
        <v>6.2518399999999996</v>
      </c>
      <c r="L521">
        <v>-75.563590000000005</v>
      </c>
    </row>
    <row r="522" spans="1:12" x14ac:dyDescent="0.25">
      <c r="A522" t="s">
        <v>124</v>
      </c>
      <c r="B522" t="s">
        <v>19</v>
      </c>
      <c r="C522">
        <v>682200</v>
      </c>
      <c r="D522">
        <v>34500</v>
      </c>
      <c r="E522" t="s">
        <v>851</v>
      </c>
      <c r="F522" t="s">
        <v>76</v>
      </c>
      <c r="G522" t="s">
        <v>22</v>
      </c>
      <c r="H522">
        <v>5</v>
      </c>
      <c r="I522" t="s">
        <v>17</v>
      </c>
      <c r="J522">
        <v>1</v>
      </c>
      <c r="K522">
        <v>6.2518399999999996</v>
      </c>
      <c r="L522">
        <v>-75.563590000000005</v>
      </c>
    </row>
    <row r="523" spans="1:12" x14ac:dyDescent="0.25">
      <c r="A523" t="s">
        <v>39</v>
      </c>
      <c r="B523" t="s">
        <v>24</v>
      </c>
      <c r="C523">
        <v>42000</v>
      </c>
      <c r="D523">
        <v>0</v>
      </c>
      <c r="E523" t="s">
        <v>946</v>
      </c>
      <c r="F523" t="s">
        <v>52</v>
      </c>
      <c r="G523" t="s">
        <v>16</v>
      </c>
      <c r="H523">
        <v>2</v>
      </c>
      <c r="I523" t="s">
        <v>32</v>
      </c>
      <c r="J523">
        <v>1</v>
      </c>
      <c r="K523">
        <v>4.6097099999999998</v>
      </c>
      <c r="L523">
        <v>-74.08175</v>
      </c>
    </row>
    <row r="524" spans="1:12" x14ac:dyDescent="0.25">
      <c r="A524" t="s">
        <v>28</v>
      </c>
      <c r="B524" t="s">
        <v>29</v>
      </c>
      <c r="C524">
        <v>532700</v>
      </c>
      <c r="D524">
        <v>28800</v>
      </c>
      <c r="E524" t="s">
        <v>741</v>
      </c>
      <c r="F524" t="s">
        <v>15</v>
      </c>
      <c r="G524" t="s">
        <v>22</v>
      </c>
      <c r="H524">
        <v>5</v>
      </c>
      <c r="I524" t="s">
        <v>17</v>
      </c>
      <c r="J524">
        <v>3</v>
      </c>
      <c r="K524">
        <v>6.2518399999999996</v>
      </c>
      <c r="L524">
        <v>-75.563590000000005</v>
      </c>
    </row>
    <row r="525" spans="1:12" x14ac:dyDescent="0.25">
      <c r="A525" t="s">
        <v>33</v>
      </c>
      <c r="B525" t="s">
        <v>19</v>
      </c>
      <c r="C525">
        <v>520000</v>
      </c>
      <c r="D525">
        <v>28100</v>
      </c>
      <c r="E525" t="s">
        <v>46</v>
      </c>
      <c r="F525" t="s">
        <v>130</v>
      </c>
      <c r="G525" t="s">
        <v>161</v>
      </c>
      <c r="H525">
        <v>3</v>
      </c>
      <c r="I525" t="s">
        <v>17</v>
      </c>
      <c r="J525">
        <v>21</v>
      </c>
      <c r="K525">
        <v>7.1253900000000003</v>
      </c>
      <c r="L525">
        <v>-73.119799999999998</v>
      </c>
    </row>
    <row r="526" spans="1:12" x14ac:dyDescent="0.25">
      <c r="A526" t="s">
        <v>148</v>
      </c>
      <c r="B526" t="s">
        <v>13</v>
      </c>
      <c r="C526">
        <v>1964200</v>
      </c>
      <c r="D526">
        <v>104800</v>
      </c>
      <c r="E526" t="s">
        <v>999</v>
      </c>
      <c r="F526" t="s">
        <v>21</v>
      </c>
      <c r="G526" t="s">
        <v>16</v>
      </c>
      <c r="H526">
        <v>3</v>
      </c>
      <c r="I526" t="s">
        <v>17</v>
      </c>
      <c r="J526">
        <v>10</v>
      </c>
      <c r="K526">
        <v>4.6097099999999998</v>
      </c>
      <c r="L526">
        <v>-74.08175</v>
      </c>
    </row>
    <row r="527" spans="1:12" x14ac:dyDescent="0.25">
      <c r="A527" t="s">
        <v>171</v>
      </c>
      <c r="B527" t="s">
        <v>19</v>
      </c>
      <c r="C527">
        <v>252500</v>
      </c>
      <c r="D527">
        <v>14200</v>
      </c>
      <c r="E527" t="s">
        <v>1119</v>
      </c>
      <c r="F527" t="s">
        <v>26</v>
      </c>
      <c r="G527" t="s">
        <v>31</v>
      </c>
      <c r="H527">
        <v>5</v>
      </c>
      <c r="I527" t="s">
        <v>17</v>
      </c>
      <c r="J527">
        <v>10</v>
      </c>
      <c r="K527">
        <v>3.4372199999999999</v>
      </c>
      <c r="L527">
        <v>-76.522499999999994</v>
      </c>
    </row>
    <row r="528" spans="1:12" x14ac:dyDescent="0.25">
      <c r="A528" t="s">
        <v>80</v>
      </c>
      <c r="B528" t="s">
        <v>65</v>
      </c>
      <c r="C528">
        <v>44100</v>
      </c>
      <c r="D528">
        <v>0</v>
      </c>
      <c r="E528" t="s">
        <v>550</v>
      </c>
      <c r="F528" t="s">
        <v>54</v>
      </c>
      <c r="G528" t="s">
        <v>22</v>
      </c>
      <c r="H528">
        <v>4</v>
      </c>
      <c r="I528" t="s">
        <v>17</v>
      </c>
      <c r="J528">
        <v>4</v>
      </c>
      <c r="K528">
        <v>6.2518399999999996</v>
      </c>
      <c r="L528">
        <v>-75.563590000000005</v>
      </c>
    </row>
    <row r="529" spans="1:12" x14ac:dyDescent="0.25">
      <c r="A529" t="s">
        <v>184</v>
      </c>
      <c r="B529" t="s">
        <v>86</v>
      </c>
      <c r="C529">
        <v>208600</v>
      </c>
      <c r="D529">
        <v>11300</v>
      </c>
      <c r="E529" t="s">
        <v>646</v>
      </c>
      <c r="F529" t="s">
        <v>130</v>
      </c>
      <c r="G529" t="s">
        <v>16</v>
      </c>
      <c r="H529">
        <v>4</v>
      </c>
      <c r="I529" t="s">
        <v>17</v>
      </c>
      <c r="J529">
        <v>5</v>
      </c>
      <c r="K529">
        <v>4.6097099999999998</v>
      </c>
      <c r="L529">
        <v>-74.08175</v>
      </c>
    </row>
    <row r="530" spans="1:12" x14ac:dyDescent="0.25">
      <c r="A530" t="s">
        <v>68</v>
      </c>
      <c r="B530" t="s">
        <v>24</v>
      </c>
      <c r="C530">
        <v>30900</v>
      </c>
      <c r="D530">
        <v>0</v>
      </c>
      <c r="E530" t="s">
        <v>450</v>
      </c>
      <c r="F530" t="s">
        <v>93</v>
      </c>
      <c r="G530" t="s">
        <v>16</v>
      </c>
      <c r="H530">
        <v>5</v>
      </c>
      <c r="I530" t="s">
        <v>17</v>
      </c>
      <c r="J530">
        <v>2</v>
      </c>
      <c r="K530">
        <v>4.6097099999999998</v>
      </c>
      <c r="L530">
        <v>-74.08175</v>
      </c>
    </row>
    <row r="531" spans="1:12" x14ac:dyDescent="0.25">
      <c r="A531" t="s">
        <v>118</v>
      </c>
      <c r="B531" t="s">
        <v>86</v>
      </c>
      <c r="C531">
        <v>633400</v>
      </c>
      <c r="D531">
        <v>31900</v>
      </c>
      <c r="E531" t="s">
        <v>688</v>
      </c>
      <c r="F531" t="s">
        <v>88</v>
      </c>
      <c r="G531" t="s">
        <v>109</v>
      </c>
      <c r="H531">
        <v>1</v>
      </c>
      <c r="I531" t="s">
        <v>17</v>
      </c>
      <c r="J531">
        <v>7</v>
      </c>
      <c r="K531">
        <v>4.1420000000000003</v>
      </c>
      <c r="L531">
        <v>-73.626639999999995</v>
      </c>
    </row>
    <row r="532" spans="1:12" x14ac:dyDescent="0.25">
      <c r="A532" t="s">
        <v>94</v>
      </c>
      <c r="B532" t="s">
        <v>29</v>
      </c>
      <c r="C532">
        <v>399800</v>
      </c>
      <c r="D532">
        <v>19500</v>
      </c>
      <c r="E532" t="s">
        <v>206</v>
      </c>
      <c r="F532" t="s">
        <v>52</v>
      </c>
      <c r="G532" t="s">
        <v>22</v>
      </c>
      <c r="H532">
        <v>5</v>
      </c>
      <c r="I532" t="s">
        <v>17</v>
      </c>
      <c r="J532">
        <v>2</v>
      </c>
      <c r="K532">
        <v>6.2518399999999996</v>
      </c>
      <c r="L532">
        <v>-75.563590000000005</v>
      </c>
    </row>
    <row r="533" spans="1:12" x14ac:dyDescent="0.25">
      <c r="A533" t="s">
        <v>18</v>
      </c>
      <c r="B533" t="s">
        <v>19</v>
      </c>
      <c r="C533">
        <v>162300</v>
      </c>
      <c r="D533">
        <v>6800</v>
      </c>
      <c r="E533" t="s">
        <v>803</v>
      </c>
      <c r="F533" t="s">
        <v>52</v>
      </c>
      <c r="G533" t="s">
        <v>16</v>
      </c>
      <c r="H533">
        <v>4</v>
      </c>
      <c r="I533" t="s">
        <v>17</v>
      </c>
      <c r="J533">
        <v>3</v>
      </c>
      <c r="K533">
        <v>4.6097099999999998</v>
      </c>
      <c r="L533">
        <v>-74.08175</v>
      </c>
    </row>
    <row r="534" spans="1:12" x14ac:dyDescent="0.25">
      <c r="A534" t="s">
        <v>148</v>
      </c>
      <c r="B534" t="s">
        <v>13</v>
      </c>
      <c r="C534">
        <v>2009000</v>
      </c>
      <c r="D534">
        <v>110300</v>
      </c>
      <c r="E534" t="s">
        <v>295</v>
      </c>
      <c r="F534" t="s">
        <v>96</v>
      </c>
      <c r="G534" t="s">
        <v>22</v>
      </c>
      <c r="H534">
        <v>5</v>
      </c>
      <c r="I534" t="s">
        <v>17</v>
      </c>
      <c r="J534">
        <v>1</v>
      </c>
      <c r="K534">
        <v>6.2518399999999996</v>
      </c>
      <c r="L534">
        <v>-75.563590000000005</v>
      </c>
    </row>
    <row r="535" spans="1:12" x14ac:dyDescent="0.25">
      <c r="A535" t="s">
        <v>98</v>
      </c>
      <c r="B535" t="s">
        <v>19</v>
      </c>
      <c r="C535">
        <v>313700</v>
      </c>
      <c r="D535">
        <v>17400</v>
      </c>
      <c r="E535" t="s">
        <v>238</v>
      </c>
      <c r="F535" t="s">
        <v>93</v>
      </c>
      <c r="G535" t="s">
        <v>16</v>
      </c>
      <c r="H535">
        <v>5</v>
      </c>
      <c r="I535" t="s">
        <v>17</v>
      </c>
      <c r="J535">
        <v>2</v>
      </c>
      <c r="K535">
        <v>4.6097099999999998</v>
      </c>
      <c r="L535">
        <v>-74.08175</v>
      </c>
    </row>
    <row r="536" spans="1:12" x14ac:dyDescent="0.25">
      <c r="A536" t="s">
        <v>158</v>
      </c>
      <c r="B536" t="s">
        <v>62</v>
      </c>
      <c r="C536">
        <v>45600</v>
      </c>
      <c r="D536">
        <v>0</v>
      </c>
      <c r="E536" t="s">
        <v>1180</v>
      </c>
      <c r="F536" t="s">
        <v>54</v>
      </c>
      <c r="G536" t="s">
        <v>16</v>
      </c>
      <c r="H536">
        <v>4</v>
      </c>
      <c r="I536" t="s">
        <v>17</v>
      </c>
      <c r="J536">
        <v>1</v>
      </c>
      <c r="K536">
        <v>4.6097099999999998</v>
      </c>
      <c r="L536">
        <v>-74.08175</v>
      </c>
    </row>
    <row r="537" spans="1:12" x14ac:dyDescent="0.25">
      <c r="A537" t="s">
        <v>144</v>
      </c>
      <c r="B537" t="s">
        <v>65</v>
      </c>
      <c r="C537">
        <v>61600</v>
      </c>
      <c r="D537">
        <v>3500</v>
      </c>
      <c r="E537" t="s">
        <v>1173</v>
      </c>
      <c r="F537" t="s">
        <v>160</v>
      </c>
      <c r="G537" t="s">
        <v>126</v>
      </c>
      <c r="H537">
        <v>5</v>
      </c>
      <c r="I537" t="s">
        <v>17</v>
      </c>
      <c r="J537">
        <v>1</v>
      </c>
      <c r="K537">
        <v>7.89391</v>
      </c>
      <c r="L537">
        <v>-72.507819999999995</v>
      </c>
    </row>
    <row r="538" spans="1:12" x14ac:dyDescent="0.25">
      <c r="A538" t="s">
        <v>28</v>
      </c>
      <c r="B538" t="s">
        <v>29</v>
      </c>
      <c r="C538">
        <v>740900</v>
      </c>
      <c r="D538">
        <v>37600</v>
      </c>
      <c r="E538" t="s">
        <v>668</v>
      </c>
      <c r="F538" t="s">
        <v>88</v>
      </c>
      <c r="G538" t="s">
        <v>31</v>
      </c>
      <c r="H538">
        <v>4</v>
      </c>
      <c r="I538" t="s">
        <v>17</v>
      </c>
      <c r="J538">
        <v>6</v>
      </c>
      <c r="K538">
        <v>3.4372199999999999</v>
      </c>
      <c r="L538">
        <v>-76.522499999999994</v>
      </c>
    </row>
    <row r="539" spans="1:12" x14ac:dyDescent="0.25">
      <c r="A539" t="s">
        <v>85</v>
      </c>
      <c r="B539" t="s">
        <v>86</v>
      </c>
      <c r="C539">
        <v>993200</v>
      </c>
      <c r="D539">
        <v>53100</v>
      </c>
      <c r="E539" t="s">
        <v>1181</v>
      </c>
      <c r="F539" t="s">
        <v>93</v>
      </c>
      <c r="G539" t="s">
        <v>22</v>
      </c>
      <c r="H539">
        <v>5</v>
      </c>
      <c r="I539" t="s">
        <v>17</v>
      </c>
      <c r="J539">
        <v>6</v>
      </c>
      <c r="K539">
        <v>6.2518399999999996</v>
      </c>
      <c r="L539">
        <v>-75.563590000000005</v>
      </c>
    </row>
    <row r="540" spans="1:12" x14ac:dyDescent="0.25">
      <c r="A540" t="s">
        <v>148</v>
      </c>
      <c r="B540" t="s">
        <v>13</v>
      </c>
      <c r="C540">
        <v>2419400</v>
      </c>
      <c r="D540">
        <v>127000</v>
      </c>
      <c r="E540" t="s">
        <v>296</v>
      </c>
      <c r="F540" t="s">
        <v>21</v>
      </c>
      <c r="G540" t="s">
        <v>16</v>
      </c>
      <c r="H540">
        <v>5</v>
      </c>
      <c r="I540" t="s">
        <v>17</v>
      </c>
      <c r="J540">
        <v>2</v>
      </c>
      <c r="K540">
        <v>4.6097099999999998</v>
      </c>
      <c r="L540">
        <v>-74.08175</v>
      </c>
    </row>
    <row r="541" spans="1:12" x14ac:dyDescent="0.25">
      <c r="A541" t="s">
        <v>23</v>
      </c>
      <c r="B541" t="s">
        <v>24</v>
      </c>
      <c r="C541">
        <v>238100</v>
      </c>
      <c r="D541">
        <v>10900</v>
      </c>
      <c r="E541" t="s">
        <v>306</v>
      </c>
      <c r="F541" t="s">
        <v>52</v>
      </c>
      <c r="G541" t="s">
        <v>22</v>
      </c>
      <c r="H541">
        <v>1</v>
      </c>
      <c r="I541" t="s">
        <v>17</v>
      </c>
      <c r="J541">
        <v>10</v>
      </c>
      <c r="K541">
        <v>6.2518399999999996</v>
      </c>
      <c r="L541">
        <v>-75.563590000000005</v>
      </c>
    </row>
    <row r="542" spans="1:12" x14ac:dyDescent="0.25">
      <c r="A542" t="s">
        <v>98</v>
      </c>
      <c r="B542" t="s">
        <v>19</v>
      </c>
      <c r="C542">
        <v>521000</v>
      </c>
      <c r="D542">
        <v>25900</v>
      </c>
      <c r="E542" t="s">
        <v>599</v>
      </c>
      <c r="F542" t="s">
        <v>52</v>
      </c>
      <c r="G542" t="s">
        <v>16</v>
      </c>
      <c r="H542">
        <v>5</v>
      </c>
      <c r="I542" t="s">
        <v>17</v>
      </c>
      <c r="J542">
        <v>3</v>
      </c>
      <c r="K542">
        <v>4.6097099999999998</v>
      </c>
      <c r="L542">
        <v>-74.08175</v>
      </c>
    </row>
    <row r="543" spans="1:12" x14ac:dyDescent="0.25">
      <c r="A543" t="s">
        <v>45</v>
      </c>
      <c r="B543" t="s">
        <v>29</v>
      </c>
      <c r="C543">
        <v>1204800</v>
      </c>
      <c r="D543">
        <v>62300</v>
      </c>
      <c r="E543" t="s">
        <v>905</v>
      </c>
      <c r="F543" t="s">
        <v>76</v>
      </c>
      <c r="G543" t="s">
        <v>16</v>
      </c>
      <c r="H543">
        <v>3</v>
      </c>
      <c r="I543" t="s">
        <v>38</v>
      </c>
      <c r="J543">
        <v>1</v>
      </c>
      <c r="K543">
        <v>4.6097099999999998</v>
      </c>
      <c r="L543">
        <v>-74.08175</v>
      </c>
    </row>
    <row r="544" spans="1:12" x14ac:dyDescent="0.25">
      <c r="A544" t="s">
        <v>164</v>
      </c>
      <c r="B544" t="s">
        <v>13</v>
      </c>
      <c r="C544">
        <v>145100</v>
      </c>
      <c r="D544">
        <v>15100</v>
      </c>
      <c r="E544" t="s">
        <v>1146</v>
      </c>
      <c r="F544" t="s">
        <v>35</v>
      </c>
      <c r="G544" t="s">
        <v>22</v>
      </c>
      <c r="H544">
        <v>5</v>
      </c>
      <c r="I544" t="s">
        <v>17</v>
      </c>
      <c r="J544">
        <v>4</v>
      </c>
      <c r="K544">
        <v>6.2518399999999996</v>
      </c>
      <c r="L544">
        <v>-75.563590000000005</v>
      </c>
    </row>
    <row r="545" spans="1:12" x14ac:dyDescent="0.25">
      <c r="A545" t="s">
        <v>266</v>
      </c>
      <c r="B545" t="s">
        <v>13</v>
      </c>
      <c r="C545">
        <v>1377400</v>
      </c>
      <c r="D545">
        <v>74000</v>
      </c>
      <c r="E545" t="s">
        <v>108</v>
      </c>
      <c r="F545" t="s">
        <v>96</v>
      </c>
      <c r="G545" t="s">
        <v>16</v>
      </c>
      <c r="H545">
        <v>1</v>
      </c>
      <c r="I545" t="s">
        <v>17</v>
      </c>
      <c r="J545">
        <v>10</v>
      </c>
      <c r="K545">
        <v>4.6097099999999998</v>
      </c>
      <c r="L545">
        <v>-74.08175</v>
      </c>
    </row>
    <row r="546" spans="1:12" x14ac:dyDescent="0.25">
      <c r="A546" t="s">
        <v>98</v>
      </c>
      <c r="B546" t="s">
        <v>19</v>
      </c>
      <c r="C546">
        <v>722600</v>
      </c>
      <c r="D546">
        <v>36700</v>
      </c>
      <c r="E546" t="s">
        <v>299</v>
      </c>
      <c r="F546" t="s">
        <v>15</v>
      </c>
      <c r="G546" t="s">
        <v>16</v>
      </c>
      <c r="H546">
        <v>2</v>
      </c>
      <c r="I546" t="s">
        <v>17</v>
      </c>
      <c r="J546">
        <v>1</v>
      </c>
      <c r="K546">
        <v>4.6097099999999998</v>
      </c>
      <c r="L546">
        <v>-74.08175</v>
      </c>
    </row>
    <row r="547" spans="1:12" x14ac:dyDescent="0.25">
      <c r="A547" t="s">
        <v>82</v>
      </c>
      <c r="B547" t="s">
        <v>58</v>
      </c>
      <c r="C547">
        <v>46600</v>
      </c>
      <c r="D547">
        <v>0</v>
      </c>
      <c r="E547" t="s">
        <v>1176</v>
      </c>
      <c r="F547" t="s">
        <v>88</v>
      </c>
      <c r="G547" t="s">
        <v>22</v>
      </c>
      <c r="H547">
        <v>5</v>
      </c>
      <c r="I547" t="s">
        <v>32</v>
      </c>
      <c r="J547">
        <v>1</v>
      </c>
      <c r="K547">
        <v>6.2518399999999996</v>
      </c>
      <c r="L547">
        <v>-75.563590000000005</v>
      </c>
    </row>
    <row r="548" spans="1:12" x14ac:dyDescent="0.25">
      <c r="A548" t="s">
        <v>39</v>
      </c>
      <c r="B548" t="s">
        <v>24</v>
      </c>
      <c r="C548">
        <v>44900</v>
      </c>
      <c r="D548">
        <v>0</v>
      </c>
      <c r="E548" t="s">
        <v>177</v>
      </c>
      <c r="F548" t="s">
        <v>96</v>
      </c>
      <c r="G548" t="s">
        <v>31</v>
      </c>
      <c r="H548">
        <v>4</v>
      </c>
      <c r="I548" t="s">
        <v>17</v>
      </c>
      <c r="J548">
        <v>1</v>
      </c>
      <c r="K548">
        <v>3.4372199999999999</v>
      </c>
      <c r="L548">
        <v>-76.522499999999994</v>
      </c>
    </row>
    <row r="549" spans="1:12" x14ac:dyDescent="0.25">
      <c r="A549" t="s">
        <v>133</v>
      </c>
      <c r="B549" t="s">
        <v>24</v>
      </c>
      <c r="C549">
        <v>8800</v>
      </c>
      <c r="D549">
        <v>900</v>
      </c>
      <c r="E549" t="s">
        <v>1182</v>
      </c>
      <c r="F549" t="s">
        <v>96</v>
      </c>
      <c r="G549" t="s">
        <v>22</v>
      </c>
      <c r="H549">
        <v>4</v>
      </c>
      <c r="I549" t="s">
        <v>17</v>
      </c>
      <c r="J549">
        <v>10</v>
      </c>
      <c r="K549">
        <v>6.2518399999999996</v>
      </c>
      <c r="L549">
        <v>-75.563590000000005</v>
      </c>
    </row>
    <row r="550" spans="1:12" x14ac:dyDescent="0.25">
      <c r="A550" t="s">
        <v>214</v>
      </c>
      <c r="B550" t="s">
        <v>19</v>
      </c>
      <c r="C550">
        <v>163100</v>
      </c>
      <c r="D550">
        <v>14500</v>
      </c>
      <c r="E550" t="s">
        <v>268</v>
      </c>
      <c r="F550" t="s">
        <v>93</v>
      </c>
      <c r="G550" t="s">
        <v>16</v>
      </c>
      <c r="H550">
        <v>5</v>
      </c>
      <c r="I550" t="s">
        <v>146</v>
      </c>
      <c r="J550">
        <v>1</v>
      </c>
      <c r="K550">
        <v>4.6097099999999998</v>
      </c>
      <c r="L550">
        <v>-74.08175</v>
      </c>
    </row>
    <row r="551" spans="1:12" x14ac:dyDescent="0.25">
      <c r="A551" t="s">
        <v>124</v>
      </c>
      <c r="B551" t="s">
        <v>19</v>
      </c>
      <c r="C551">
        <v>652900</v>
      </c>
      <c r="D551">
        <v>33000</v>
      </c>
      <c r="E551" t="s">
        <v>1055</v>
      </c>
      <c r="F551" t="s">
        <v>160</v>
      </c>
      <c r="G551" t="s">
        <v>16</v>
      </c>
      <c r="H551">
        <v>1</v>
      </c>
      <c r="I551" t="s">
        <v>17</v>
      </c>
      <c r="J551">
        <v>6</v>
      </c>
      <c r="K551">
        <v>4.6097099999999998</v>
      </c>
      <c r="L551">
        <v>-74.08175</v>
      </c>
    </row>
    <row r="552" spans="1:12" x14ac:dyDescent="0.25">
      <c r="A552" t="s">
        <v>113</v>
      </c>
      <c r="B552" t="s">
        <v>24</v>
      </c>
      <c r="C552">
        <v>18300</v>
      </c>
      <c r="D552">
        <v>0</v>
      </c>
      <c r="E552" t="s">
        <v>570</v>
      </c>
      <c r="F552" t="s">
        <v>15</v>
      </c>
      <c r="G552" t="s">
        <v>22</v>
      </c>
      <c r="H552">
        <v>5</v>
      </c>
      <c r="I552" t="s">
        <v>38</v>
      </c>
      <c r="J552">
        <v>1</v>
      </c>
      <c r="K552">
        <v>6.2518399999999996</v>
      </c>
      <c r="L552">
        <v>-75.563590000000005</v>
      </c>
    </row>
    <row r="553" spans="1:12" x14ac:dyDescent="0.25">
      <c r="A553" t="s">
        <v>127</v>
      </c>
      <c r="B553" t="s">
        <v>13</v>
      </c>
      <c r="C553">
        <v>1011500</v>
      </c>
      <c r="D553">
        <v>54500</v>
      </c>
      <c r="E553" t="s">
        <v>727</v>
      </c>
      <c r="F553" t="s">
        <v>15</v>
      </c>
      <c r="G553" t="s">
        <v>16</v>
      </c>
      <c r="H553">
        <v>3</v>
      </c>
      <c r="I553" t="s">
        <v>17</v>
      </c>
      <c r="J553">
        <v>10</v>
      </c>
      <c r="K553">
        <v>4.6097099999999998</v>
      </c>
      <c r="L553">
        <v>-74.08175</v>
      </c>
    </row>
    <row r="554" spans="1:12" x14ac:dyDescent="0.25">
      <c r="A554" t="s">
        <v>41</v>
      </c>
      <c r="B554" t="s">
        <v>29</v>
      </c>
      <c r="C554">
        <v>1175700</v>
      </c>
      <c r="D554">
        <v>63000</v>
      </c>
      <c r="E554" t="s">
        <v>338</v>
      </c>
      <c r="F554" t="s">
        <v>93</v>
      </c>
      <c r="G554" t="s">
        <v>16</v>
      </c>
      <c r="H554">
        <v>1</v>
      </c>
      <c r="I554" t="s">
        <v>38</v>
      </c>
      <c r="J554">
        <v>1</v>
      </c>
      <c r="K554">
        <v>4.6097099999999998</v>
      </c>
      <c r="L554">
        <v>-74.08175</v>
      </c>
    </row>
    <row r="555" spans="1:12" x14ac:dyDescent="0.25">
      <c r="A555" t="s">
        <v>85</v>
      </c>
      <c r="B555" t="s">
        <v>86</v>
      </c>
      <c r="C555">
        <v>700400</v>
      </c>
      <c r="D555">
        <v>37700</v>
      </c>
      <c r="E555" t="s">
        <v>989</v>
      </c>
      <c r="F555" t="s">
        <v>35</v>
      </c>
      <c r="G555" t="s">
        <v>22</v>
      </c>
      <c r="H555">
        <v>5</v>
      </c>
      <c r="I555" t="s">
        <v>32</v>
      </c>
      <c r="J555">
        <v>1</v>
      </c>
      <c r="K555">
        <v>6.2518399999999996</v>
      </c>
      <c r="L555">
        <v>-75.563590000000005</v>
      </c>
    </row>
    <row r="556" spans="1:12" x14ac:dyDescent="0.25">
      <c r="A556" t="s">
        <v>68</v>
      </c>
      <c r="B556" t="s">
        <v>24</v>
      </c>
      <c r="C556">
        <v>25100</v>
      </c>
      <c r="D556">
        <v>7200</v>
      </c>
      <c r="E556" t="s">
        <v>1001</v>
      </c>
      <c r="F556" t="s">
        <v>54</v>
      </c>
      <c r="G556" t="s">
        <v>31</v>
      </c>
      <c r="H556">
        <v>5</v>
      </c>
      <c r="I556" t="s">
        <v>17</v>
      </c>
      <c r="J556">
        <v>1</v>
      </c>
      <c r="K556">
        <v>3.4372199999999999</v>
      </c>
      <c r="L556">
        <v>-76.522499999999994</v>
      </c>
    </row>
    <row r="557" spans="1:12" x14ac:dyDescent="0.25">
      <c r="A557" t="s">
        <v>67</v>
      </c>
      <c r="B557" t="s">
        <v>62</v>
      </c>
      <c r="C557">
        <v>41700</v>
      </c>
      <c r="D557">
        <v>0</v>
      </c>
      <c r="E557" t="s">
        <v>703</v>
      </c>
      <c r="F557" t="s">
        <v>88</v>
      </c>
      <c r="G557" t="s">
        <v>16</v>
      </c>
      <c r="H557">
        <v>5</v>
      </c>
      <c r="I557" t="s">
        <v>17</v>
      </c>
      <c r="J557">
        <v>2</v>
      </c>
      <c r="K557">
        <v>4.6097099999999998</v>
      </c>
      <c r="L557">
        <v>-74.08175</v>
      </c>
    </row>
    <row r="558" spans="1:12" x14ac:dyDescent="0.25">
      <c r="A558" t="s">
        <v>192</v>
      </c>
      <c r="B558" t="s">
        <v>65</v>
      </c>
      <c r="C558">
        <v>41900</v>
      </c>
      <c r="D558">
        <v>4600</v>
      </c>
      <c r="E558" t="s">
        <v>817</v>
      </c>
      <c r="F558" t="s">
        <v>15</v>
      </c>
      <c r="G558" t="s">
        <v>44</v>
      </c>
      <c r="H558">
        <v>3</v>
      </c>
      <c r="I558" t="s">
        <v>17</v>
      </c>
      <c r="J558">
        <v>9</v>
      </c>
      <c r="K558">
        <v>11.240790000000001</v>
      </c>
      <c r="L558">
        <v>-74.199039999999997</v>
      </c>
    </row>
    <row r="559" spans="1:12" x14ac:dyDescent="0.25">
      <c r="A559" t="s">
        <v>184</v>
      </c>
      <c r="B559" t="s">
        <v>86</v>
      </c>
      <c r="C559">
        <v>242500</v>
      </c>
      <c r="D559">
        <v>11100</v>
      </c>
      <c r="E559" t="s">
        <v>757</v>
      </c>
      <c r="F559" t="s">
        <v>47</v>
      </c>
      <c r="G559" t="s">
        <v>22</v>
      </c>
      <c r="H559">
        <v>1</v>
      </c>
      <c r="I559" t="s">
        <v>17</v>
      </c>
      <c r="J559">
        <v>10</v>
      </c>
      <c r="K559">
        <v>6.2518399999999996</v>
      </c>
      <c r="L559">
        <v>-75.563590000000005</v>
      </c>
    </row>
    <row r="560" spans="1:12" x14ac:dyDescent="0.25">
      <c r="A560" t="s">
        <v>28</v>
      </c>
      <c r="B560" t="s">
        <v>29</v>
      </c>
      <c r="C560">
        <v>520100</v>
      </c>
      <c r="D560">
        <v>27900</v>
      </c>
      <c r="E560" t="s">
        <v>588</v>
      </c>
      <c r="F560" t="s">
        <v>54</v>
      </c>
      <c r="G560" t="s">
        <v>16</v>
      </c>
      <c r="H560">
        <v>5</v>
      </c>
      <c r="I560" t="s">
        <v>17</v>
      </c>
      <c r="J560">
        <v>8</v>
      </c>
      <c r="K560">
        <v>4.6097099999999998</v>
      </c>
      <c r="L560">
        <v>-74.08175</v>
      </c>
    </row>
    <row r="561" spans="1:12" x14ac:dyDescent="0.25">
      <c r="A561" t="s">
        <v>148</v>
      </c>
      <c r="B561" t="s">
        <v>13</v>
      </c>
      <c r="C561">
        <v>1288000</v>
      </c>
      <c r="D561">
        <v>69000</v>
      </c>
      <c r="E561" t="s">
        <v>421</v>
      </c>
      <c r="F561" t="s">
        <v>96</v>
      </c>
      <c r="G561" t="s">
        <v>16</v>
      </c>
      <c r="H561">
        <v>5</v>
      </c>
      <c r="I561" t="s">
        <v>32</v>
      </c>
      <c r="J561">
        <v>1</v>
      </c>
      <c r="K561">
        <v>4.6097099999999998</v>
      </c>
      <c r="L561">
        <v>-74.08175</v>
      </c>
    </row>
    <row r="562" spans="1:12" x14ac:dyDescent="0.25">
      <c r="A562" t="s">
        <v>78</v>
      </c>
      <c r="B562" t="s">
        <v>19</v>
      </c>
      <c r="C562">
        <v>318600</v>
      </c>
      <c r="D562">
        <v>21700</v>
      </c>
      <c r="E562" t="s">
        <v>1183</v>
      </c>
      <c r="F562" t="s">
        <v>96</v>
      </c>
      <c r="G562" t="s">
        <v>16</v>
      </c>
      <c r="H562">
        <v>4</v>
      </c>
      <c r="I562" t="s">
        <v>17</v>
      </c>
      <c r="J562">
        <v>2</v>
      </c>
      <c r="K562">
        <v>4.6097099999999998</v>
      </c>
      <c r="L562">
        <v>-74.08175</v>
      </c>
    </row>
    <row r="563" spans="1:12" x14ac:dyDescent="0.25">
      <c r="A563" t="s">
        <v>12</v>
      </c>
      <c r="B563" t="s">
        <v>13</v>
      </c>
      <c r="C563">
        <v>140100</v>
      </c>
      <c r="D563">
        <v>5600</v>
      </c>
      <c r="E563" t="s">
        <v>867</v>
      </c>
      <c r="F563" t="s">
        <v>47</v>
      </c>
      <c r="G563" t="s">
        <v>16</v>
      </c>
      <c r="H563">
        <v>5</v>
      </c>
      <c r="I563" t="s">
        <v>146</v>
      </c>
      <c r="J563">
        <v>1</v>
      </c>
      <c r="K563">
        <v>4.6097099999999998</v>
      </c>
      <c r="L563">
        <v>-74.08175</v>
      </c>
    </row>
    <row r="564" spans="1:12" x14ac:dyDescent="0.25">
      <c r="A564" t="s">
        <v>12</v>
      </c>
      <c r="B564" t="s">
        <v>13</v>
      </c>
      <c r="C564">
        <v>130900</v>
      </c>
      <c r="D564">
        <v>7200</v>
      </c>
      <c r="E564" t="s">
        <v>423</v>
      </c>
      <c r="F564" t="s">
        <v>43</v>
      </c>
      <c r="G564" t="s">
        <v>16</v>
      </c>
      <c r="H564">
        <v>4</v>
      </c>
      <c r="I564" t="s">
        <v>17</v>
      </c>
      <c r="J564">
        <v>1</v>
      </c>
      <c r="K564">
        <v>4.6097099999999998</v>
      </c>
      <c r="L564">
        <v>-74.08175</v>
      </c>
    </row>
    <row r="565" spans="1:12" x14ac:dyDescent="0.25">
      <c r="A565" t="s">
        <v>45</v>
      </c>
      <c r="B565" t="s">
        <v>29</v>
      </c>
      <c r="C565">
        <v>1331000</v>
      </c>
      <c r="D565">
        <v>72100</v>
      </c>
      <c r="E565" t="s">
        <v>813</v>
      </c>
      <c r="F565" t="s">
        <v>160</v>
      </c>
      <c r="G565" t="s">
        <v>22</v>
      </c>
      <c r="H565">
        <v>4</v>
      </c>
      <c r="I565" t="s">
        <v>32</v>
      </c>
      <c r="J565">
        <v>1</v>
      </c>
      <c r="K565">
        <v>6.2518399999999996</v>
      </c>
      <c r="L565">
        <v>-75.563590000000005</v>
      </c>
    </row>
    <row r="566" spans="1:12" x14ac:dyDescent="0.25">
      <c r="A566" t="s">
        <v>85</v>
      </c>
      <c r="B566" t="s">
        <v>86</v>
      </c>
      <c r="C566">
        <v>698200</v>
      </c>
      <c r="D566">
        <v>35400</v>
      </c>
      <c r="E566" t="s">
        <v>367</v>
      </c>
      <c r="F566" t="s">
        <v>47</v>
      </c>
      <c r="G566" t="s">
        <v>60</v>
      </c>
      <c r="H566">
        <v>4</v>
      </c>
      <c r="I566" t="s">
        <v>17</v>
      </c>
      <c r="J566">
        <v>4</v>
      </c>
      <c r="K566">
        <v>4.8133299999999997</v>
      </c>
      <c r="L566">
        <v>-75.696110000000004</v>
      </c>
    </row>
    <row r="567" spans="1:12" x14ac:dyDescent="0.25">
      <c r="A567" t="s">
        <v>98</v>
      </c>
      <c r="B567" t="s">
        <v>19</v>
      </c>
      <c r="C567">
        <v>514300</v>
      </c>
      <c r="D567">
        <v>32200</v>
      </c>
      <c r="E567" t="s">
        <v>841</v>
      </c>
      <c r="F567" t="s">
        <v>93</v>
      </c>
      <c r="G567" t="s">
        <v>16</v>
      </c>
      <c r="H567">
        <v>5</v>
      </c>
      <c r="I567" t="s">
        <v>17</v>
      </c>
      <c r="J567">
        <v>1</v>
      </c>
      <c r="K567">
        <v>4.6097099999999998</v>
      </c>
      <c r="L567">
        <v>-74.08175</v>
      </c>
    </row>
    <row r="568" spans="1:12" x14ac:dyDescent="0.25">
      <c r="A568" t="s">
        <v>85</v>
      </c>
      <c r="B568" t="s">
        <v>86</v>
      </c>
      <c r="C568">
        <v>940300</v>
      </c>
      <c r="D568">
        <v>48300</v>
      </c>
      <c r="E568" t="s">
        <v>478</v>
      </c>
      <c r="F568" t="s">
        <v>88</v>
      </c>
      <c r="G568" t="s">
        <v>22</v>
      </c>
      <c r="H568">
        <v>1</v>
      </c>
      <c r="I568" t="s">
        <v>17</v>
      </c>
      <c r="J568">
        <v>2</v>
      </c>
      <c r="K568">
        <v>6.2518399999999996</v>
      </c>
      <c r="L568">
        <v>-75.563590000000005</v>
      </c>
    </row>
    <row r="569" spans="1:12" x14ac:dyDescent="0.25">
      <c r="A569" t="s">
        <v>41</v>
      </c>
      <c r="B569" t="s">
        <v>29</v>
      </c>
      <c r="C569">
        <v>1505200</v>
      </c>
      <c r="D569">
        <v>78300</v>
      </c>
      <c r="E569" t="s">
        <v>34</v>
      </c>
      <c r="F569" t="s">
        <v>93</v>
      </c>
      <c r="G569" t="s">
        <v>22</v>
      </c>
      <c r="H569">
        <v>4</v>
      </c>
      <c r="I569" t="s">
        <v>17</v>
      </c>
      <c r="J569">
        <v>2</v>
      </c>
      <c r="K569">
        <v>6.2518399999999996</v>
      </c>
      <c r="L569">
        <v>-75.563590000000005</v>
      </c>
    </row>
    <row r="570" spans="1:12" x14ac:dyDescent="0.25">
      <c r="A570" t="s">
        <v>204</v>
      </c>
      <c r="B570" t="s">
        <v>13</v>
      </c>
      <c r="C570">
        <v>164400</v>
      </c>
      <c r="D570">
        <v>9000</v>
      </c>
      <c r="E570" t="s">
        <v>751</v>
      </c>
      <c r="F570" t="s">
        <v>130</v>
      </c>
      <c r="G570" t="s">
        <v>31</v>
      </c>
      <c r="H570">
        <v>5</v>
      </c>
      <c r="I570" t="s">
        <v>17</v>
      </c>
      <c r="J570">
        <v>2</v>
      </c>
      <c r="K570">
        <v>3.4372199999999999</v>
      </c>
      <c r="L570">
        <v>-76.522499999999994</v>
      </c>
    </row>
    <row r="571" spans="1:12" x14ac:dyDescent="0.25">
      <c r="A571" t="s">
        <v>98</v>
      </c>
      <c r="B571" t="s">
        <v>19</v>
      </c>
      <c r="C571">
        <v>617200</v>
      </c>
      <c r="D571">
        <v>33400</v>
      </c>
      <c r="E571" t="s">
        <v>1184</v>
      </c>
      <c r="F571" t="s">
        <v>93</v>
      </c>
      <c r="G571" t="s">
        <v>16</v>
      </c>
      <c r="H571">
        <v>5</v>
      </c>
      <c r="I571" t="s">
        <v>17</v>
      </c>
      <c r="J571">
        <v>5</v>
      </c>
      <c r="K571">
        <v>4.6097099999999998</v>
      </c>
      <c r="L571">
        <v>-74.08175</v>
      </c>
    </row>
    <row r="572" spans="1:12" x14ac:dyDescent="0.25">
      <c r="A572" t="s">
        <v>155</v>
      </c>
      <c r="B572" t="s">
        <v>62</v>
      </c>
      <c r="C572">
        <v>98800</v>
      </c>
      <c r="D572">
        <v>3400</v>
      </c>
      <c r="E572" t="s">
        <v>1185</v>
      </c>
      <c r="F572" t="s">
        <v>26</v>
      </c>
      <c r="G572" t="s">
        <v>60</v>
      </c>
      <c r="H572">
        <v>5</v>
      </c>
      <c r="I572" t="s">
        <v>17</v>
      </c>
      <c r="J572">
        <v>2</v>
      </c>
      <c r="K572">
        <v>4.8133299999999997</v>
      </c>
      <c r="L572">
        <v>-75.696110000000004</v>
      </c>
    </row>
    <row r="573" spans="1:12" x14ac:dyDescent="0.25">
      <c r="A573" t="s">
        <v>70</v>
      </c>
      <c r="B573" t="s">
        <v>13</v>
      </c>
      <c r="C573">
        <v>1803000</v>
      </c>
      <c r="D573">
        <v>94200</v>
      </c>
      <c r="E573" t="s">
        <v>313</v>
      </c>
      <c r="F573" t="s">
        <v>15</v>
      </c>
      <c r="G573" t="s">
        <v>22</v>
      </c>
      <c r="H573">
        <v>5</v>
      </c>
      <c r="I573" t="s">
        <v>17</v>
      </c>
      <c r="J573">
        <v>2</v>
      </c>
      <c r="K573">
        <v>6.2518399999999996</v>
      </c>
      <c r="L573">
        <v>-75.563590000000005</v>
      </c>
    </row>
    <row r="574" spans="1:12" x14ac:dyDescent="0.25">
      <c r="A574" t="s">
        <v>98</v>
      </c>
      <c r="B574" t="s">
        <v>19</v>
      </c>
      <c r="C574">
        <v>686200</v>
      </c>
      <c r="D574">
        <v>36800</v>
      </c>
      <c r="E574" t="s">
        <v>1048</v>
      </c>
      <c r="F574" t="s">
        <v>15</v>
      </c>
      <c r="G574" t="s">
        <v>91</v>
      </c>
      <c r="H574">
        <v>3</v>
      </c>
      <c r="I574" t="s">
        <v>32</v>
      </c>
      <c r="J574">
        <v>1</v>
      </c>
      <c r="K574">
        <v>10.968540000000001</v>
      </c>
      <c r="L574">
        <v>-74.781319999999994</v>
      </c>
    </row>
    <row r="575" spans="1:12" x14ac:dyDescent="0.25">
      <c r="A575" t="s">
        <v>48</v>
      </c>
      <c r="B575" t="s">
        <v>24</v>
      </c>
      <c r="C575">
        <v>88400</v>
      </c>
      <c r="D575">
        <v>2900</v>
      </c>
      <c r="E575" t="s">
        <v>226</v>
      </c>
      <c r="F575" t="s">
        <v>21</v>
      </c>
      <c r="G575" t="s">
        <v>27</v>
      </c>
      <c r="H575">
        <v>5</v>
      </c>
      <c r="I575" t="s">
        <v>17</v>
      </c>
      <c r="J575">
        <v>3</v>
      </c>
      <c r="K575">
        <v>10.39972</v>
      </c>
      <c r="L575">
        <v>-75.514439999999993</v>
      </c>
    </row>
    <row r="576" spans="1:12" x14ac:dyDescent="0.25">
      <c r="A576" t="s">
        <v>82</v>
      </c>
      <c r="B576" t="s">
        <v>58</v>
      </c>
      <c r="C576">
        <v>42900</v>
      </c>
      <c r="D576">
        <v>0</v>
      </c>
      <c r="E576" t="s">
        <v>374</v>
      </c>
      <c r="F576" t="s">
        <v>43</v>
      </c>
      <c r="G576" t="s">
        <v>22</v>
      </c>
      <c r="H576">
        <v>3</v>
      </c>
      <c r="I576" t="s">
        <v>17</v>
      </c>
      <c r="J576">
        <v>4</v>
      </c>
      <c r="K576">
        <v>6.2518399999999996</v>
      </c>
      <c r="L576">
        <v>-75.563590000000005</v>
      </c>
    </row>
    <row r="577" spans="1:12" x14ac:dyDescent="0.25">
      <c r="A577" t="s">
        <v>204</v>
      </c>
      <c r="B577" t="s">
        <v>13</v>
      </c>
      <c r="C577">
        <v>186000</v>
      </c>
      <c r="D577">
        <v>8100</v>
      </c>
      <c r="E577" t="s">
        <v>112</v>
      </c>
      <c r="F577" t="s">
        <v>47</v>
      </c>
      <c r="G577" t="s">
        <v>16</v>
      </c>
      <c r="H577">
        <v>5</v>
      </c>
      <c r="I577" t="s">
        <v>17</v>
      </c>
      <c r="J577">
        <v>7</v>
      </c>
      <c r="K577">
        <v>4.6097099999999998</v>
      </c>
      <c r="L577">
        <v>-74.08175</v>
      </c>
    </row>
    <row r="578" spans="1:12" x14ac:dyDescent="0.25">
      <c r="A578" t="s">
        <v>111</v>
      </c>
      <c r="B578" t="s">
        <v>19</v>
      </c>
      <c r="C578">
        <v>516300</v>
      </c>
      <c r="D578">
        <v>27700</v>
      </c>
      <c r="E578" t="s">
        <v>187</v>
      </c>
      <c r="F578" t="s">
        <v>43</v>
      </c>
      <c r="G578" t="s">
        <v>22</v>
      </c>
      <c r="H578">
        <v>1</v>
      </c>
      <c r="I578" t="s">
        <v>17</v>
      </c>
      <c r="J578">
        <v>1</v>
      </c>
      <c r="K578">
        <v>6.2518399999999996</v>
      </c>
      <c r="L578">
        <v>-75.563590000000005</v>
      </c>
    </row>
    <row r="579" spans="1:12" x14ac:dyDescent="0.25">
      <c r="A579" t="s">
        <v>67</v>
      </c>
      <c r="B579" t="s">
        <v>62</v>
      </c>
      <c r="C579">
        <v>55500</v>
      </c>
      <c r="D579">
        <v>7700</v>
      </c>
      <c r="E579" t="s">
        <v>796</v>
      </c>
      <c r="F579" t="s">
        <v>130</v>
      </c>
      <c r="G579" t="s">
        <v>16</v>
      </c>
      <c r="H579">
        <v>5</v>
      </c>
      <c r="I579" t="s">
        <v>17</v>
      </c>
      <c r="J579">
        <v>2</v>
      </c>
      <c r="K579">
        <v>4.6097099999999998</v>
      </c>
      <c r="L579">
        <v>-74.08175</v>
      </c>
    </row>
    <row r="580" spans="1:12" x14ac:dyDescent="0.25">
      <c r="A580" t="s">
        <v>122</v>
      </c>
      <c r="B580" t="s">
        <v>29</v>
      </c>
      <c r="C580">
        <v>1097500</v>
      </c>
      <c r="D580">
        <v>56600</v>
      </c>
      <c r="E580" t="s">
        <v>1025</v>
      </c>
      <c r="F580" t="s">
        <v>93</v>
      </c>
      <c r="G580" t="s">
        <v>22</v>
      </c>
      <c r="H580">
        <v>4</v>
      </c>
      <c r="I580" t="s">
        <v>17</v>
      </c>
      <c r="J580">
        <v>10</v>
      </c>
      <c r="K580">
        <v>6.2518399999999996</v>
      </c>
      <c r="L580">
        <v>-75.563590000000005</v>
      </c>
    </row>
    <row r="581" spans="1:12" x14ac:dyDescent="0.25">
      <c r="A581" t="s">
        <v>78</v>
      </c>
      <c r="B581" t="s">
        <v>19</v>
      </c>
      <c r="C581">
        <v>330000</v>
      </c>
      <c r="D581">
        <v>15800</v>
      </c>
      <c r="E581" t="s">
        <v>737</v>
      </c>
      <c r="F581" t="s">
        <v>160</v>
      </c>
      <c r="G581" t="s">
        <v>16</v>
      </c>
      <c r="H581">
        <v>2</v>
      </c>
      <c r="I581" t="s">
        <v>17</v>
      </c>
      <c r="J581">
        <v>24</v>
      </c>
      <c r="K581">
        <v>4.6097099999999998</v>
      </c>
      <c r="L581">
        <v>-74.08175</v>
      </c>
    </row>
    <row r="582" spans="1:12" x14ac:dyDescent="0.25">
      <c r="A582" t="s">
        <v>94</v>
      </c>
      <c r="B582" t="s">
        <v>29</v>
      </c>
      <c r="C582">
        <v>715300</v>
      </c>
      <c r="D582">
        <v>36300</v>
      </c>
      <c r="E582" t="s">
        <v>285</v>
      </c>
      <c r="F582" t="s">
        <v>88</v>
      </c>
      <c r="G582" t="s">
        <v>16</v>
      </c>
      <c r="H582">
        <v>3</v>
      </c>
      <c r="I582" t="s">
        <v>17</v>
      </c>
      <c r="J582">
        <v>1</v>
      </c>
      <c r="K582">
        <v>4.6097099999999998</v>
      </c>
      <c r="L582">
        <v>-74.08175</v>
      </c>
    </row>
    <row r="583" spans="1:12" x14ac:dyDescent="0.25">
      <c r="A583" t="s">
        <v>164</v>
      </c>
      <c r="B583" t="s">
        <v>13</v>
      </c>
      <c r="C583">
        <v>140700</v>
      </c>
      <c r="D583">
        <v>5700</v>
      </c>
      <c r="E583" t="s">
        <v>288</v>
      </c>
      <c r="F583" t="s">
        <v>93</v>
      </c>
      <c r="G583" t="s">
        <v>31</v>
      </c>
      <c r="H583">
        <v>4</v>
      </c>
      <c r="I583" t="s">
        <v>17</v>
      </c>
      <c r="J583">
        <v>9</v>
      </c>
      <c r="K583">
        <v>3.4372199999999999</v>
      </c>
      <c r="L583">
        <v>-76.522499999999994</v>
      </c>
    </row>
    <row r="584" spans="1:12" x14ac:dyDescent="0.25">
      <c r="A584" t="s">
        <v>184</v>
      </c>
      <c r="B584" t="s">
        <v>86</v>
      </c>
      <c r="C584">
        <v>284700</v>
      </c>
      <c r="D584">
        <v>13300</v>
      </c>
      <c r="E584" t="s">
        <v>814</v>
      </c>
      <c r="F584" t="s">
        <v>52</v>
      </c>
      <c r="G584" t="s">
        <v>60</v>
      </c>
      <c r="H584">
        <v>5</v>
      </c>
      <c r="I584" t="s">
        <v>17</v>
      </c>
      <c r="J584">
        <v>10</v>
      </c>
      <c r="K584">
        <v>4.8133299999999997</v>
      </c>
      <c r="L584">
        <v>-75.696110000000004</v>
      </c>
    </row>
    <row r="585" spans="1:12" x14ac:dyDescent="0.25">
      <c r="A585" t="s">
        <v>36</v>
      </c>
      <c r="B585" t="s">
        <v>24</v>
      </c>
      <c r="C585">
        <v>26000</v>
      </c>
      <c r="D585">
        <v>0</v>
      </c>
      <c r="E585" t="s">
        <v>332</v>
      </c>
      <c r="F585" t="s">
        <v>47</v>
      </c>
      <c r="G585" t="s">
        <v>16</v>
      </c>
      <c r="H585">
        <v>5</v>
      </c>
      <c r="I585" t="s">
        <v>17</v>
      </c>
      <c r="J585">
        <v>9</v>
      </c>
      <c r="K585">
        <v>4.6097099999999998</v>
      </c>
      <c r="L585">
        <v>-74.08175</v>
      </c>
    </row>
    <row r="586" spans="1:12" x14ac:dyDescent="0.25">
      <c r="A586" t="s">
        <v>55</v>
      </c>
      <c r="B586" t="s">
        <v>13</v>
      </c>
      <c r="C586">
        <v>121900</v>
      </c>
      <c r="D586">
        <v>4700</v>
      </c>
      <c r="E586" t="s">
        <v>636</v>
      </c>
      <c r="F586" t="s">
        <v>88</v>
      </c>
      <c r="G586" t="s">
        <v>31</v>
      </c>
      <c r="H586">
        <v>5</v>
      </c>
      <c r="I586" t="s">
        <v>17</v>
      </c>
      <c r="J586">
        <v>1</v>
      </c>
      <c r="K586">
        <v>3.4372199999999999</v>
      </c>
      <c r="L586">
        <v>-76.522499999999994</v>
      </c>
    </row>
    <row r="587" spans="1:12" x14ac:dyDescent="0.25">
      <c r="A587" t="s">
        <v>12</v>
      </c>
      <c r="B587" t="s">
        <v>13</v>
      </c>
      <c r="C587">
        <v>150000</v>
      </c>
      <c r="D587">
        <v>6200</v>
      </c>
      <c r="E587" t="s">
        <v>831</v>
      </c>
      <c r="F587" t="s">
        <v>47</v>
      </c>
      <c r="G587" t="s">
        <v>16</v>
      </c>
      <c r="H587">
        <v>4</v>
      </c>
      <c r="I587" t="s">
        <v>38</v>
      </c>
      <c r="J587">
        <v>1</v>
      </c>
      <c r="K587">
        <v>4.6097099999999998</v>
      </c>
      <c r="L587">
        <v>-74.08175</v>
      </c>
    </row>
    <row r="588" spans="1:12" x14ac:dyDescent="0.25">
      <c r="A588" t="s">
        <v>113</v>
      </c>
      <c r="B588" t="s">
        <v>24</v>
      </c>
      <c r="C588">
        <v>16500</v>
      </c>
      <c r="D588">
        <v>0</v>
      </c>
      <c r="E588" t="s">
        <v>159</v>
      </c>
      <c r="F588" t="s">
        <v>47</v>
      </c>
      <c r="G588" t="s">
        <v>60</v>
      </c>
      <c r="H588">
        <v>4</v>
      </c>
      <c r="I588" t="s">
        <v>17</v>
      </c>
      <c r="J588">
        <v>5</v>
      </c>
      <c r="K588">
        <v>4.8133299999999997</v>
      </c>
      <c r="L588">
        <v>-75.696110000000004</v>
      </c>
    </row>
    <row r="589" spans="1:12" x14ac:dyDescent="0.25">
      <c r="A589" t="s">
        <v>103</v>
      </c>
      <c r="B589" t="s">
        <v>13</v>
      </c>
      <c r="C589">
        <v>263800</v>
      </c>
      <c r="D589">
        <v>18800</v>
      </c>
      <c r="E589" t="s">
        <v>954</v>
      </c>
      <c r="F589" t="s">
        <v>47</v>
      </c>
      <c r="G589" t="s">
        <v>22</v>
      </c>
      <c r="H589">
        <v>5</v>
      </c>
      <c r="I589" t="s">
        <v>32</v>
      </c>
      <c r="J589">
        <v>1</v>
      </c>
      <c r="K589">
        <v>6.2518399999999996</v>
      </c>
      <c r="L589">
        <v>-75.563590000000005</v>
      </c>
    </row>
    <row r="590" spans="1:12" x14ac:dyDescent="0.25">
      <c r="A590" t="s">
        <v>55</v>
      </c>
      <c r="B590" t="s">
        <v>13</v>
      </c>
      <c r="C590">
        <v>65100</v>
      </c>
      <c r="D590">
        <v>3900</v>
      </c>
      <c r="E590" t="s">
        <v>711</v>
      </c>
      <c r="F590" t="s">
        <v>52</v>
      </c>
      <c r="G590" t="s">
        <v>91</v>
      </c>
      <c r="H590">
        <v>2</v>
      </c>
      <c r="I590" t="s">
        <v>17</v>
      </c>
      <c r="J590">
        <v>10</v>
      </c>
      <c r="K590">
        <v>10.968540000000001</v>
      </c>
      <c r="L590">
        <v>-74.781319999999994</v>
      </c>
    </row>
    <row r="591" spans="1:12" x14ac:dyDescent="0.25">
      <c r="A591" t="s">
        <v>192</v>
      </c>
      <c r="B591" t="s">
        <v>65</v>
      </c>
      <c r="C591">
        <v>66900</v>
      </c>
      <c r="D591">
        <v>1800</v>
      </c>
      <c r="E591" t="s">
        <v>199</v>
      </c>
      <c r="F591" t="s">
        <v>21</v>
      </c>
      <c r="G591" t="s">
        <v>31</v>
      </c>
      <c r="H591">
        <v>5</v>
      </c>
      <c r="I591" t="s">
        <v>17</v>
      </c>
      <c r="J591">
        <v>10</v>
      </c>
      <c r="K591">
        <v>3.4372199999999999</v>
      </c>
      <c r="L591">
        <v>-76.522499999999994</v>
      </c>
    </row>
    <row r="592" spans="1:12" x14ac:dyDescent="0.25">
      <c r="A592" t="s">
        <v>214</v>
      </c>
      <c r="B592" t="s">
        <v>19</v>
      </c>
      <c r="C592">
        <v>135800</v>
      </c>
      <c r="D592">
        <v>5400</v>
      </c>
      <c r="E592" t="s">
        <v>1186</v>
      </c>
      <c r="F592" t="s">
        <v>93</v>
      </c>
      <c r="G592" t="s">
        <v>16</v>
      </c>
      <c r="H592">
        <v>5</v>
      </c>
      <c r="I592" t="s">
        <v>17</v>
      </c>
      <c r="J592">
        <v>3</v>
      </c>
      <c r="K592">
        <v>4.6097099999999998</v>
      </c>
      <c r="L592">
        <v>-74.08175</v>
      </c>
    </row>
    <row r="593" spans="1:12" x14ac:dyDescent="0.25">
      <c r="A593" t="s">
        <v>89</v>
      </c>
      <c r="B593" t="s">
        <v>62</v>
      </c>
      <c r="C593">
        <v>18300</v>
      </c>
      <c r="D593">
        <v>0</v>
      </c>
      <c r="E593" t="s">
        <v>547</v>
      </c>
      <c r="F593" t="s">
        <v>43</v>
      </c>
      <c r="G593" t="s">
        <v>22</v>
      </c>
      <c r="H593">
        <v>3</v>
      </c>
      <c r="I593" t="s">
        <v>32</v>
      </c>
      <c r="J593">
        <v>1</v>
      </c>
      <c r="K593">
        <v>6.2518399999999996</v>
      </c>
      <c r="L593">
        <v>-75.563590000000005</v>
      </c>
    </row>
    <row r="594" spans="1:12" x14ac:dyDescent="0.25">
      <c r="A594" t="s">
        <v>135</v>
      </c>
      <c r="B594" t="s">
        <v>58</v>
      </c>
      <c r="C594">
        <v>37600</v>
      </c>
      <c r="D594">
        <v>0</v>
      </c>
      <c r="E594" t="s">
        <v>820</v>
      </c>
      <c r="F594" t="s">
        <v>160</v>
      </c>
      <c r="G594" t="s">
        <v>31</v>
      </c>
      <c r="H594">
        <v>5</v>
      </c>
      <c r="I594" t="s">
        <v>17</v>
      </c>
      <c r="J594">
        <v>1</v>
      </c>
      <c r="K594">
        <v>3.4372199999999999</v>
      </c>
      <c r="L594">
        <v>-76.522499999999994</v>
      </c>
    </row>
    <row r="595" spans="1:12" x14ac:dyDescent="0.25">
      <c r="A595" t="s">
        <v>50</v>
      </c>
      <c r="B595" t="s">
        <v>29</v>
      </c>
      <c r="C595">
        <v>2054600</v>
      </c>
      <c r="D595">
        <v>114100</v>
      </c>
      <c r="E595" t="s">
        <v>550</v>
      </c>
      <c r="F595" t="s">
        <v>93</v>
      </c>
      <c r="G595" t="s">
        <v>16</v>
      </c>
      <c r="H595">
        <v>5</v>
      </c>
      <c r="I595" t="s">
        <v>32</v>
      </c>
      <c r="J595">
        <v>1</v>
      </c>
      <c r="K595">
        <v>4.6097099999999998</v>
      </c>
      <c r="L595">
        <v>-74.08175</v>
      </c>
    </row>
    <row r="596" spans="1:12" x14ac:dyDescent="0.25">
      <c r="A596" t="s">
        <v>18</v>
      </c>
      <c r="B596" t="s">
        <v>19</v>
      </c>
      <c r="C596">
        <v>158900</v>
      </c>
      <c r="D596">
        <v>9700</v>
      </c>
      <c r="E596" t="s">
        <v>599</v>
      </c>
      <c r="F596" t="s">
        <v>35</v>
      </c>
      <c r="G596" t="s">
        <v>22</v>
      </c>
      <c r="H596">
        <v>5</v>
      </c>
      <c r="I596" t="s">
        <v>17</v>
      </c>
      <c r="J596">
        <v>3</v>
      </c>
      <c r="K596">
        <v>6.2518399999999996</v>
      </c>
      <c r="L596">
        <v>-75.563590000000005</v>
      </c>
    </row>
    <row r="597" spans="1:12" x14ac:dyDescent="0.25">
      <c r="A597" t="s">
        <v>36</v>
      </c>
      <c r="B597" t="s">
        <v>24</v>
      </c>
      <c r="C597">
        <v>29900</v>
      </c>
      <c r="D597">
        <v>2100</v>
      </c>
      <c r="E597" t="s">
        <v>530</v>
      </c>
      <c r="F597" t="s">
        <v>26</v>
      </c>
      <c r="G597" t="s">
        <v>16</v>
      </c>
      <c r="H597">
        <v>1</v>
      </c>
      <c r="I597" t="s">
        <v>17</v>
      </c>
      <c r="J597">
        <v>5</v>
      </c>
      <c r="K597">
        <v>4.6097099999999998</v>
      </c>
      <c r="L597">
        <v>-74.08175</v>
      </c>
    </row>
    <row r="598" spans="1:12" x14ac:dyDescent="0.25">
      <c r="A598" t="s">
        <v>23</v>
      </c>
      <c r="B598" t="s">
        <v>24</v>
      </c>
      <c r="C598">
        <v>230300</v>
      </c>
      <c r="D598">
        <v>10500</v>
      </c>
      <c r="E598" t="s">
        <v>487</v>
      </c>
      <c r="F598" t="s">
        <v>21</v>
      </c>
      <c r="G598" t="s">
        <v>22</v>
      </c>
      <c r="H598">
        <v>5</v>
      </c>
      <c r="I598" t="s">
        <v>17</v>
      </c>
      <c r="J598">
        <v>1</v>
      </c>
      <c r="K598">
        <v>6.2518399999999996</v>
      </c>
      <c r="L598">
        <v>-75.563590000000005</v>
      </c>
    </row>
    <row r="599" spans="1:12" x14ac:dyDescent="0.25">
      <c r="A599" t="s">
        <v>48</v>
      </c>
      <c r="B599" t="s">
        <v>24</v>
      </c>
      <c r="C599">
        <v>75600</v>
      </c>
      <c r="D599">
        <v>2200</v>
      </c>
      <c r="E599" t="s">
        <v>1123</v>
      </c>
      <c r="F599" t="s">
        <v>96</v>
      </c>
      <c r="G599" t="s">
        <v>22</v>
      </c>
      <c r="H599">
        <v>5</v>
      </c>
      <c r="I599" t="s">
        <v>17</v>
      </c>
      <c r="J599">
        <v>2</v>
      </c>
      <c r="K599">
        <v>6.2518399999999996</v>
      </c>
      <c r="L599">
        <v>-75.563590000000005</v>
      </c>
    </row>
    <row r="600" spans="1:12" x14ac:dyDescent="0.25">
      <c r="A600" t="s">
        <v>192</v>
      </c>
      <c r="B600" t="s">
        <v>65</v>
      </c>
      <c r="C600">
        <v>33100</v>
      </c>
      <c r="D600">
        <v>2000</v>
      </c>
      <c r="E600" t="s">
        <v>1022</v>
      </c>
      <c r="F600" t="s">
        <v>130</v>
      </c>
      <c r="G600" t="s">
        <v>16</v>
      </c>
      <c r="H600">
        <v>5</v>
      </c>
      <c r="I600" t="s">
        <v>17</v>
      </c>
      <c r="J600">
        <v>9</v>
      </c>
      <c r="K600">
        <v>4.6097099999999998</v>
      </c>
      <c r="L600">
        <v>-74.08175</v>
      </c>
    </row>
    <row r="601" spans="1:12" x14ac:dyDescent="0.25">
      <c r="A601" t="s">
        <v>64</v>
      </c>
      <c r="B601" t="s">
        <v>65</v>
      </c>
      <c r="C601">
        <v>71500</v>
      </c>
      <c r="D601">
        <v>4000</v>
      </c>
      <c r="E601" t="s">
        <v>581</v>
      </c>
      <c r="F601" t="s">
        <v>47</v>
      </c>
      <c r="G601" t="s">
        <v>22</v>
      </c>
      <c r="H601">
        <v>5</v>
      </c>
      <c r="I601" t="s">
        <v>17</v>
      </c>
      <c r="J601">
        <v>10</v>
      </c>
      <c r="K601">
        <v>6.2518399999999996</v>
      </c>
      <c r="L601">
        <v>-75.563590000000005</v>
      </c>
    </row>
    <row r="602" spans="1:12" x14ac:dyDescent="0.25">
      <c r="A602" t="s">
        <v>85</v>
      </c>
      <c r="B602" t="s">
        <v>86</v>
      </c>
      <c r="C602">
        <v>651300</v>
      </c>
      <c r="D602">
        <v>35300</v>
      </c>
      <c r="E602" t="s">
        <v>886</v>
      </c>
      <c r="F602" t="s">
        <v>47</v>
      </c>
      <c r="G602" t="s">
        <v>16</v>
      </c>
      <c r="H602">
        <v>4</v>
      </c>
      <c r="I602" t="s">
        <v>17</v>
      </c>
      <c r="J602">
        <v>2</v>
      </c>
      <c r="K602">
        <v>4.6097099999999998</v>
      </c>
      <c r="L602">
        <v>-74.08175</v>
      </c>
    </row>
    <row r="603" spans="1:12" x14ac:dyDescent="0.25">
      <c r="A603" t="s">
        <v>70</v>
      </c>
      <c r="B603" t="s">
        <v>13</v>
      </c>
      <c r="C603">
        <v>2202400</v>
      </c>
      <c r="D603">
        <v>115500</v>
      </c>
      <c r="E603" t="s">
        <v>232</v>
      </c>
      <c r="F603" t="s">
        <v>93</v>
      </c>
      <c r="G603" t="s">
        <v>16</v>
      </c>
      <c r="H603">
        <v>5</v>
      </c>
      <c r="I603" t="s">
        <v>38</v>
      </c>
      <c r="J603">
        <v>1</v>
      </c>
      <c r="K603">
        <v>4.6097099999999998</v>
      </c>
      <c r="L603">
        <v>-74.08175</v>
      </c>
    </row>
    <row r="604" spans="1:12" x14ac:dyDescent="0.25">
      <c r="A604" t="s">
        <v>39</v>
      </c>
      <c r="B604" t="s">
        <v>24</v>
      </c>
      <c r="C604">
        <v>45100</v>
      </c>
      <c r="D604">
        <v>0</v>
      </c>
      <c r="E604" t="s">
        <v>829</v>
      </c>
      <c r="F604" t="s">
        <v>54</v>
      </c>
      <c r="G604" t="s">
        <v>16</v>
      </c>
      <c r="H604">
        <v>4</v>
      </c>
      <c r="I604" t="s">
        <v>17</v>
      </c>
      <c r="J604">
        <v>8</v>
      </c>
      <c r="K604">
        <v>4.6097099999999998</v>
      </c>
      <c r="L604">
        <v>-74.08175</v>
      </c>
    </row>
    <row r="605" spans="1:12" x14ac:dyDescent="0.25">
      <c r="A605" t="s">
        <v>127</v>
      </c>
      <c r="B605" t="s">
        <v>13</v>
      </c>
      <c r="C605">
        <v>891200</v>
      </c>
      <c r="D605">
        <v>48100</v>
      </c>
      <c r="E605" t="s">
        <v>495</v>
      </c>
      <c r="F605" t="s">
        <v>76</v>
      </c>
      <c r="G605" t="s">
        <v>22</v>
      </c>
      <c r="H605">
        <v>4</v>
      </c>
      <c r="I605" t="s">
        <v>17</v>
      </c>
      <c r="J605">
        <v>2</v>
      </c>
      <c r="K605">
        <v>6.2518399999999996</v>
      </c>
      <c r="L605">
        <v>-75.563590000000005</v>
      </c>
    </row>
    <row r="606" spans="1:12" x14ac:dyDescent="0.25">
      <c r="A606" t="s">
        <v>196</v>
      </c>
      <c r="B606" t="s">
        <v>13</v>
      </c>
      <c r="C606">
        <v>731200</v>
      </c>
      <c r="D606">
        <v>44800</v>
      </c>
      <c r="E606" t="s">
        <v>654</v>
      </c>
      <c r="F606" t="s">
        <v>43</v>
      </c>
      <c r="G606" t="s">
        <v>16</v>
      </c>
      <c r="H606">
        <v>1</v>
      </c>
      <c r="I606" t="s">
        <v>38</v>
      </c>
      <c r="J606">
        <v>1</v>
      </c>
      <c r="K606">
        <v>4.6097099999999998</v>
      </c>
      <c r="L606">
        <v>-74.08175</v>
      </c>
    </row>
    <row r="607" spans="1:12" x14ac:dyDescent="0.25">
      <c r="A607" t="s">
        <v>111</v>
      </c>
      <c r="B607" t="s">
        <v>19</v>
      </c>
      <c r="C607">
        <v>485100</v>
      </c>
      <c r="D607">
        <v>24000</v>
      </c>
      <c r="E607" t="s">
        <v>373</v>
      </c>
      <c r="F607" t="s">
        <v>88</v>
      </c>
      <c r="G607" t="s">
        <v>16</v>
      </c>
      <c r="H607">
        <v>5</v>
      </c>
      <c r="I607" t="s">
        <v>17</v>
      </c>
      <c r="J607">
        <v>2</v>
      </c>
      <c r="K607">
        <v>4.6097099999999998</v>
      </c>
      <c r="L607">
        <v>-74.08175</v>
      </c>
    </row>
    <row r="608" spans="1:12" x14ac:dyDescent="0.25">
      <c r="A608" t="s">
        <v>67</v>
      </c>
      <c r="B608" t="s">
        <v>62</v>
      </c>
      <c r="C608">
        <v>58200</v>
      </c>
      <c r="D608">
        <v>4200</v>
      </c>
      <c r="E608" t="s">
        <v>1187</v>
      </c>
      <c r="F608" t="s">
        <v>76</v>
      </c>
      <c r="G608" t="s">
        <v>126</v>
      </c>
      <c r="H608">
        <v>5</v>
      </c>
      <c r="I608" t="s">
        <v>32</v>
      </c>
      <c r="J608">
        <v>1</v>
      </c>
      <c r="K608">
        <v>7.89391</v>
      </c>
      <c r="L608">
        <v>-72.507819999999995</v>
      </c>
    </row>
    <row r="609" spans="1:12" x14ac:dyDescent="0.25">
      <c r="A609" t="s">
        <v>113</v>
      </c>
      <c r="B609" t="s">
        <v>24</v>
      </c>
      <c r="C609">
        <v>16900</v>
      </c>
      <c r="D609">
        <v>0</v>
      </c>
      <c r="E609" t="s">
        <v>1040</v>
      </c>
      <c r="F609" t="s">
        <v>160</v>
      </c>
      <c r="G609" t="s">
        <v>22</v>
      </c>
      <c r="H609">
        <v>5</v>
      </c>
      <c r="I609" t="s">
        <v>32</v>
      </c>
      <c r="J609">
        <v>1</v>
      </c>
      <c r="K609">
        <v>6.2518399999999996</v>
      </c>
      <c r="L609">
        <v>-75.563590000000005</v>
      </c>
    </row>
    <row r="610" spans="1:12" x14ac:dyDescent="0.25">
      <c r="A610" t="s">
        <v>118</v>
      </c>
      <c r="B610" t="s">
        <v>86</v>
      </c>
      <c r="C610">
        <v>850600</v>
      </c>
      <c r="D610">
        <v>45700</v>
      </c>
      <c r="E610" t="s">
        <v>781</v>
      </c>
      <c r="F610" t="s">
        <v>93</v>
      </c>
      <c r="G610" t="s">
        <v>31</v>
      </c>
      <c r="H610">
        <v>5</v>
      </c>
      <c r="I610" t="s">
        <v>17</v>
      </c>
      <c r="J610">
        <v>1</v>
      </c>
      <c r="K610">
        <v>3.4372199999999999</v>
      </c>
      <c r="L610">
        <v>-76.522499999999994</v>
      </c>
    </row>
    <row r="611" spans="1:12" x14ac:dyDescent="0.25">
      <c r="A611" t="s">
        <v>148</v>
      </c>
      <c r="B611" t="s">
        <v>13</v>
      </c>
      <c r="C611">
        <v>1760500</v>
      </c>
      <c r="D611">
        <v>94800</v>
      </c>
      <c r="E611" t="s">
        <v>680</v>
      </c>
      <c r="F611" t="s">
        <v>54</v>
      </c>
      <c r="G611" t="s">
        <v>16</v>
      </c>
      <c r="H611">
        <v>5</v>
      </c>
      <c r="I611" t="s">
        <v>17</v>
      </c>
      <c r="J611">
        <v>6</v>
      </c>
      <c r="K611">
        <v>4.6097099999999998</v>
      </c>
      <c r="L611">
        <v>-74.08175</v>
      </c>
    </row>
    <row r="612" spans="1:12" x14ac:dyDescent="0.25">
      <c r="A612" t="s">
        <v>204</v>
      </c>
      <c r="B612" t="s">
        <v>13</v>
      </c>
      <c r="C612">
        <v>184600</v>
      </c>
      <c r="D612">
        <v>8000</v>
      </c>
      <c r="E612" t="s">
        <v>106</v>
      </c>
      <c r="F612" t="s">
        <v>93</v>
      </c>
      <c r="G612" t="s">
        <v>22</v>
      </c>
      <c r="H612">
        <v>2</v>
      </c>
      <c r="I612" t="s">
        <v>32</v>
      </c>
      <c r="J612">
        <v>1</v>
      </c>
      <c r="K612">
        <v>6.2518399999999996</v>
      </c>
      <c r="L612">
        <v>-75.563590000000005</v>
      </c>
    </row>
    <row r="613" spans="1:12" x14ac:dyDescent="0.25">
      <c r="A613" t="s">
        <v>113</v>
      </c>
      <c r="B613" t="s">
        <v>24</v>
      </c>
      <c r="C613">
        <v>17300</v>
      </c>
      <c r="D613">
        <v>1300</v>
      </c>
      <c r="E613" t="s">
        <v>933</v>
      </c>
      <c r="F613" t="s">
        <v>130</v>
      </c>
      <c r="G613" t="s">
        <v>22</v>
      </c>
      <c r="H613">
        <v>3</v>
      </c>
      <c r="I613" t="s">
        <v>17</v>
      </c>
      <c r="J613">
        <v>3</v>
      </c>
      <c r="K613">
        <v>6.2518399999999996</v>
      </c>
      <c r="L613">
        <v>-75.563590000000005</v>
      </c>
    </row>
    <row r="614" spans="1:12" x14ac:dyDescent="0.25">
      <c r="A614" t="s">
        <v>57</v>
      </c>
      <c r="B614" t="s">
        <v>58</v>
      </c>
      <c r="C614">
        <v>81200</v>
      </c>
      <c r="D614">
        <v>4700</v>
      </c>
      <c r="E614" t="s">
        <v>488</v>
      </c>
      <c r="F614" t="s">
        <v>26</v>
      </c>
      <c r="G614" t="s">
        <v>22</v>
      </c>
      <c r="H614">
        <v>5</v>
      </c>
      <c r="I614" t="s">
        <v>17</v>
      </c>
      <c r="J614">
        <v>8</v>
      </c>
      <c r="K614">
        <v>6.2518399999999996</v>
      </c>
      <c r="L614">
        <v>-75.563590000000005</v>
      </c>
    </row>
    <row r="615" spans="1:12" x14ac:dyDescent="0.25">
      <c r="A615" t="s">
        <v>214</v>
      </c>
      <c r="B615" t="s">
        <v>19</v>
      </c>
      <c r="C615">
        <v>169800</v>
      </c>
      <c r="D615">
        <v>7200</v>
      </c>
      <c r="E615" t="s">
        <v>529</v>
      </c>
      <c r="F615" t="s">
        <v>93</v>
      </c>
      <c r="G615" t="s">
        <v>22</v>
      </c>
      <c r="H615">
        <v>4</v>
      </c>
      <c r="I615" t="s">
        <v>17</v>
      </c>
      <c r="J615">
        <v>4</v>
      </c>
      <c r="K615">
        <v>6.2518399999999996</v>
      </c>
      <c r="L615">
        <v>-75.563590000000005</v>
      </c>
    </row>
    <row r="616" spans="1:12" x14ac:dyDescent="0.25">
      <c r="A616" t="s">
        <v>61</v>
      </c>
      <c r="B616" t="s">
        <v>62</v>
      </c>
      <c r="C616">
        <v>455100</v>
      </c>
      <c r="D616">
        <v>22400</v>
      </c>
      <c r="E616" t="s">
        <v>418</v>
      </c>
      <c r="F616" t="s">
        <v>54</v>
      </c>
      <c r="G616" t="s">
        <v>91</v>
      </c>
      <c r="H616">
        <v>3</v>
      </c>
      <c r="I616" t="s">
        <v>17</v>
      </c>
      <c r="J616">
        <v>5</v>
      </c>
      <c r="K616">
        <v>10.968540000000001</v>
      </c>
      <c r="L616">
        <v>-74.781319999999994</v>
      </c>
    </row>
    <row r="617" spans="1:12" x14ac:dyDescent="0.25">
      <c r="A617" t="s">
        <v>50</v>
      </c>
      <c r="B617" t="s">
        <v>29</v>
      </c>
      <c r="C617">
        <v>2320100</v>
      </c>
      <c r="D617">
        <v>121700</v>
      </c>
      <c r="E617" t="s">
        <v>1188</v>
      </c>
      <c r="F617" t="s">
        <v>47</v>
      </c>
      <c r="G617" t="s">
        <v>16</v>
      </c>
      <c r="H617">
        <v>4</v>
      </c>
      <c r="I617" t="s">
        <v>17</v>
      </c>
      <c r="J617">
        <v>1</v>
      </c>
      <c r="K617">
        <v>4.6097099999999998</v>
      </c>
      <c r="L617">
        <v>-74.08175</v>
      </c>
    </row>
    <row r="618" spans="1:12" x14ac:dyDescent="0.25">
      <c r="A618" t="s">
        <v>105</v>
      </c>
      <c r="B618" t="s">
        <v>19</v>
      </c>
      <c r="C618">
        <v>320100</v>
      </c>
      <c r="D618">
        <v>15200</v>
      </c>
      <c r="E618" t="s">
        <v>789</v>
      </c>
      <c r="F618" t="s">
        <v>93</v>
      </c>
      <c r="G618" t="s">
        <v>16</v>
      </c>
      <c r="H618">
        <v>5</v>
      </c>
      <c r="I618" t="s">
        <v>32</v>
      </c>
      <c r="J618">
        <v>1</v>
      </c>
      <c r="K618">
        <v>4.6097099999999998</v>
      </c>
      <c r="L618">
        <v>-74.08175</v>
      </c>
    </row>
    <row r="619" spans="1:12" x14ac:dyDescent="0.25">
      <c r="A619" t="s">
        <v>184</v>
      </c>
      <c r="B619" t="s">
        <v>86</v>
      </c>
      <c r="C619">
        <v>296200</v>
      </c>
      <c r="D619">
        <v>16200</v>
      </c>
      <c r="E619" t="s">
        <v>721</v>
      </c>
      <c r="F619" t="s">
        <v>93</v>
      </c>
      <c r="G619" t="s">
        <v>31</v>
      </c>
      <c r="H619">
        <v>5</v>
      </c>
      <c r="I619" t="s">
        <v>38</v>
      </c>
      <c r="J619">
        <v>1</v>
      </c>
      <c r="K619">
        <v>3.4372199999999999</v>
      </c>
      <c r="L619">
        <v>-76.522499999999994</v>
      </c>
    </row>
    <row r="620" spans="1:12" x14ac:dyDescent="0.25">
      <c r="A620" t="s">
        <v>80</v>
      </c>
      <c r="B620" t="s">
        <v>65</v>
      </c>
      <c r="C620">
        <v>31600</v>
      </c>
      <c r="D620">
        <v>1900</v>
      </c>
      <c r="E620" t="s">
        <v>441</v>
      </c>
      <c r="F620" t="s">
        <v>35</v>
      </c>
      <c r="G620" t="s">
        <v>16</v>
      </c>
      <c r="H620">
        <v>5</v>
      </c>
      <c r="I620" t="s">
        <v>17</v>
      </c>
      <c r="J620">
        <v>1</v>
      </c>
      <c r="K620">
        <v>4.6097099999999998</v>
      </c>
      <c r="L620">
        <v>-74.08175</v>
      </c>
    </row>
    <row r="621" spans="1:12" x14ac:dyDescent="0.25">
      <c r="A621" t="s">
        <v>266</v>
      </c>
      <c r="B621" t="s">
        <v>13</v>
      </c>
      <c r="C621">
        <v>1697600</v>
      </c>
      <c r="D621">
        <v>95200</v>
      </c>
      <c r="E621" t="s">
        <v>547</v>
      </c>
      <c r="F621" t="s">
        <v>52</v>
      </c>
      <c r="G621" t="s">
        <v>16</v>
      </c>
      <c r="H621">
        <v>5</v>
      </c>
      <c r="I621" t="s">
        <v>17</v>
      </c>
      <c r="J621">
        <v>2</v>
      </c>
      <c r="K621">
        <v>4.6097099999999998</v>
      </c>
      <c r="L621">
        <v>-74.08175</v>
      </c>
    </row>
    <row r="622" spans="1:12" x14ac:dyDescent="0.25">
      <c r="A622" t="s">
        <v>89</v>
      </c>
      <c r="B622" t="s">
        <v>62</v>
      </c>
      <c r="C622">
        <v>21200</v>
      </c>
      <c r="D622">
        <v>0</v>
      </c>
      <c r="E622" t="s">
        <v>716</v>
      </c>
      <c r="F622" t="s">
        <v>35</v>
      </c>
      <c r="G622" t="s">
        <v>22</v>
      </c>
      <c r="H622">
        <v>5</v>
      </c>
      <c r="I622" t="s">
        <v>17</v>
      </c>
      <c r="J622">
        <v>1</v>
      </c>
      <c r="K622">
        <v>6.2518399999999996</v>
      </c>
      <c r="L622">
        <v>-75.563590000000005</v>
      </c>
    </row>
    <row r="623" spans="1:12" x14ac:dyDescent="0.25">
      <c r="A623" t="s">
        <v>124</v>
      </c>
      <c r="B623" t="s">
        <v>19</v>
      </c>
      <c r="C623">
        <v>600900</v>
      </c>
      <c r="D623">
        <v>32200</v>
      </c>
      <c r="E623" t="s">
        <v>850</v>
      </c>
      <c r="F623" t="s">
        <v>35</v>
      </c>
      <c r="G623" t="s">
        <v>31</v>
      </c>
      <c r="H623">
        <v>5</v>
      </c>
      <c r="I623" t="s">
        <v>17</v>
      </c>
      <c r="J623">
        <v>10</v>
      </c>
      <c r="K623">
        <v>3.4372199999999999</v>
      </c>
      <c r="L623">
        <v>-76.522499999999994</v>
      </c>
    </row>
    <row r="624" spans="1:12" x14ac:dyDescent="0.25">
      <c r="A624" t="s">
        <v>266</v>
      </c>
      <c r="B624" t="s">
        <v>13</v>
      </c>
      <c r="C624">
        <v>1561300</v>
      </c>
      <c r="D624">
        <v>83800</v>
      </c>
      <c r="E624" t="s">
        <v>732</v>
      </c>
      <c r="F624" t="s">
        <v>96</v>
      </c>
      <c r="G624" t="s">
        <v>44</v>
      </c>
      <c r="H624">
        <v>5</v>
      </c>
      <c r="I624" t="s">
        <v>17</v>
      </c>
      <c r="J624">
        <v>5</v>
      </c>
      <c r="K624">
        <v>11.240790000000001</v>
      </c>
      <c r="L624">
        <v>-74.199039999999997</v>
      </c>
    </row>
    <row r="625" spans="1:12" x14ac:dyDescent="0.25">
      <c r="A625" t="s">
        <v>122</v>
      </c>
      <c r="B625" t="s">
        <v>29</v>
      </c>
      <c r="C625">
        <v>637000</v>
      </c>
      <c r="D625">
        <v>32100</v>
      </c>
      <c r="E625" t="s">
        <v>1189</v>
      </c>
      <c r="F625" t="s">
        <v>88</v>
      </c>
      <c r="G625" t="s">
        <v>22</v>
      </c>
      <c r="H625">
        <v>2</v>
      </c>
      <c r="I625" t="s">
        <v>32</v>
      </c>
      <c r="J625">
        <v>1</v>
      </c>
      <c r="K625">
        <v>6.2518399999999996</v>
      </c>
      <c r="L625">
        <v>-75.563590000000005</v>
      </c>
    </row>
    <row r="626" spans="1:12" x14ac:dyDescent="0.25">
      <c r="A626" t="s">
        <v>148</v>
      </c>
      <c r="B626" t="s">
        <v>13</v>
      </c>
      <c r="C626">
        <v>2545500</v>
      </c>
      <c r="D626">
        <v>137900</v>
      </c>
      <c r="E626" t="s">
        <v>247</v>
      </c>
      <c r="F626" t="s">
        <v>52</v>
      </c>
      <c r="G626" t="s">
        <v>22</v>
      </c>
      <c r="H626">
        <v>3</v>
      </c>
      <c r="I626" t="s">
        <v>17</v>
      </c>
      <c r="J626">
        <v>1</v>
      </c>
      <c r="K626">
        <v>6.2518399999999996</v>
      </c>
      <c r="L626">
        <v>-75.563590000000005</v>
      </c>
    </row>
    <row r="627" spans="1:12" x14ac:dyDescent="0.25">
      <c r="A627" t="s">
        <v>48</v>
      </c>
      <c r="B627" t="s">
        <v>24</v>
      </c>
      <c r="C627">
        <v>87700</v>
      </c>
      <c r="D627">
        <v>2900</v>
      </c>
      <c r="E627" t="s">
        <v>700</v>
      </c>
      <c r="F627" t="s">
        <v>88</v>
      </c>
      <c r="G627" t="s">
        <v>16</v>
      </c>
      <c r="H627">
        <v>5</v>
      </c>
      <c r="I627" t="s">
        <v>17</v>
      </c>
      <c r="J627">
        <v>2</v>
      </c>
      <c r="K627">
        <v>4.6097099999999998</v>
      </c>
      <c r="L627">
        <v>-74.08175</v>
      </c>
    </row>
    <row r="628" spans="1:12" x14ac:dyDescent="0.25">
      <c r="A628" t="s">
        <v>204</v>
      </c>
      <c r="B628" t="s">
        <v>13</v>
      </c>
      <c r="C628">
        <v>218700</v>
      </c>
      <c r="D628">
        <v>12000</v>
      </c>
      <c r="E628" t="s">
        <v>424</v>
      </c>
      <c r="F628" t="s">
        <v>93</v>
      </c>
      <c r="G628" t="s">
        <v>16</v>
      </c>
      <c r="H628">
        <v>4</v>
      </c>
      <c r="I628" t="s">
        <v>32</v>
      </c>
      <c r="J628">
        <v>1</v>
      </c>
      <c r="K628">
        <v>4.6097099999999998</v>
      </c>
      <c r="L628">
        <v>-74.08175</v>
      </c>
    </row>
    <row r="629" spans="1:12" x14ac:dyDescent="0.25">
      <c r="A629" t="s">
        <v>50</v>
      </c>
      <c r="B629" t="s">
        <v>29</v>
      </c>
      <c r="C629">
        <v>2481900</v>
      </c>
      <c r="D629">
        <v>130300</v>
      </c>
      <c r="E629" t="s">
        <v>139</v>
      </c>
      <c r="F629" t="s">
        <v>96</v>
      </c>
      <c r="G629" t="s">
        <v>60</v>
      </c>
      <c r="H629">
        <v>1</v>
      </c>
      <c r="I629" t="s">
        <v>17</v>
      </c>
      <c r="J629">
        <v>4</v>
      </c>
      <c r="K629">
        <v>4.8133299999999997</v>
      </c>
      <c r="L629">
        <v>-75.696110000000004</v>
      </c>
    </row>
    <row r="630" spans="1:12" x14ac:dyDescent="0.25">
      <c r="A630" t="s">
        <v>89</v>
      </c>
      <c r="B630" t="s">
        <v>62</v>
      </c>
      <c r="C630">
        <v>8300</v>
      </c>
      <c r="D630">
        <v>3800</v>
      </c>
      <c r="E630" t="s">
        <v>696</v>
      </c>
      <c r="F630" t="s">
        <v>47</v>
      </c>
      <c r="G630" t="s">
        <v>16</v>
      </c>
      <c r="H630">
        <v>5</v>
      </c>
      <c r="I630" t="s">
        <v>17</v>
      </c>
      <c r="J630">
        <v>4</v>
      </c>
      <c r="K630">
        <v>4.6097099999999998</v>
      </c>
      <c r="L630">
        <v>-74.08175</v>
      </c>
    </row>
    <row r="631" spans="1:12" x14ac:dyDescent="0.25">
      <c r="A631" t="s">
        <v>64</v>
      </c>
      <c r="B631" t="s">
        <v>65</v>
      </c>
      <c r="C631">
        <v>64900</v>
      </c>
      <c r="D631">
        <v>4100</v>
      </c>
      <c r="E631" t="s">
        <v>522</v>
      </c>
      <c r="F631" t="s">
        <v>76</v>
      </c>
      <c r="G631" t="s">
        <v>27</v>
      </c>
      <c r="H631">
        <v>1</v>
      </c>
      <c r="I631" t="s">
        <v>17</v>
      </c>
      <c r="J631">
        <v>10</v>
      </c>
      <c r="K631">
        <v>10.39972</v>
      </c>
      <c r="L631">
        <v>-75.514439999999993</v>
      </c>
    </row>
    <row r="632" spans="1:12" x14ac:dyDescent="0.25">
      <c r="A632" t="s">
        <v>297</v>
      </c>
      <c r="B632" t="s">
        <v>86</v>
      </c>
      <c r="C632">
        <v>85300</v>
      </c>
      <c r="D632">
        <v>5200</v>
      </c>
      <c r="E632" t="s">
        <v>283</v>
      </c>
      <c r="F632" t="s">
        <v>160</v>
      </c>
      <c r="G632" t="s">
        <v>27</v>
      </c>
      <c r="H632">
        <v>4</v>
      </c>
      <c r="I632" t="s">
        <v>17</v>
      </c>
      <c r="J632">
        <v>10</v>
      </c>
      <c r="K632">
        <v>10.39972</v>
      </c>
      <c r="L632">
        <v>-75.514439999999993</v>
      </c>
    </row>
    <row r="633" spans="1:12" x14ac:dyDescent="0.25">
      <c r="A633" t="s">
        <v>61</v>
      </c>
      <c r="B633" t="s">
        <v>62</v>
      </c>
      <c r="C633">
        <v>747100</v>
      </c>
      <c r="D633">
        <v>40400</v>
      </c>
      <c r="E633" t="s">
        <v>946</v>
      </c>
      <c r="F633" t="s">
        <v>35</v>
      </c>
      <c r="G633" t="s">
        <v>16</v>
      </c>
      <c r="H633">
        <v>5</v>
      </c>
      <c r="I633" t="s">
        <v>32</v>
      </c>
      <c r="J633">
        <v>1</v>
      </c>
      <c r="K633">
        <v>4.6097099999999998</v>
      </c>
      <c r="L633">
        <v>-74.08175</v>
      </c>
    </row>
    <row r="634" spans="1:12" x14ac:dyDescent="0.25">
      <c r="A634" t="s">
        <v>78</v>
      </c>
      <c r="B634" t="s">
        <v>19</v>
      </c>
      <c r="C634">
        <v>342100</v>
      </c>
      <c r="D634">
        <v>24100</v>
      </c>
      <c r="E634" t="s">
        <v>439</v>
      </c>
      <c r="F634" t="s">
        <v>96</v>
      </c>
      <c r="G634" t="s">
        <v>16</v>
      </c>
      <c r="H634">
        <v>2</v>
      </c>
      <c r="I634" t="s">
        <v>17</v>
      </c>
      <c r="J634">
        <v>3</v>
      </c>
      <c r="K634">
        <v>4.6097099999999998</v>
      </c>
      <c r="L634">
        <v>-74.08175</v>
      </c>
    </row>
    <row r="635" spans="1:12" x14ac:dyDescent="0.25">
      <c r="A635" t="s">
        <v>135</v>
      </c>
      <c r="B635" t="s">
        <v>58</v>
      </c>
      <c r="C635">
        <v>30900</v>
      </c>
      <c r="D635">
        <v>0</v>
      </c>
      <c r="E635" t="s">
        <v>589</v>
      </c>
      <c r="F635" t="s">
        <v>43</v>
      </c>
      <c r="G635" t="s">
        <v>16</v>
      </c>
      <c r="H635">
        <v>5</v>
      </c>
      <c r="I635" t="s">
        <v>17</v>
      </c>
      <c r="J635">
        <v>3</v>
      </c>
      <c r="K635">
        <v>4.6097099999999998</v>
      </c>
      <c r="L635">
        <v>-74.08175</v>
      </c>
    </row>
    <row r="636" spans="1:12" x14ac:dyDescent="0.25">
      <c r="A636" t="s">
        <v>192</v>
      </c>
      <c r="B636" t="s">
        <v>65</v>
      </c>
      <c r="C636">
        <v>42000</v>
      </c>
      <c r="D636">
        <v>2500</v>
      </c>
      <c r="E636" t="s">
        <v>203</v>
      </c>
      <c r="F636" t="s">
        <v>21</v>
      </c>
      <c r="G636" t="s">
        <v>22</v>
      </c>
      <c r="H636">
        <v>3</v>
      </c>
      <c r="I636" t="s">
        <v>32</v>
      </c>
      <c r="J636">
        <v>1</v>
      </c>
      <c r="K636">
        <v>6.2518399999999996</v>
      </c>
      <c r="L636">
        <v>-75.563590000000005</v>
      </c>
    </row>
    <row r="637" spans="1:12" x14ac:dyDescent="0.25">
      <c r="A637" t="s">
        <v>98</v>
      </c>
      <c r="B637" t="s">
        <v>19</v>
      </c>
      <c r="C637">
        <v>630500</v>
      </c>
      <c r="D637">
        <v>34200</v>
      </c>
      <c r="E637" t="s">
        <v>818</v>
      </c>
      <c r="F637" t="s">
        <v>88</v>
      </c>
      <c r="G637" t="s">
        <v>91</v>
      </c>
      <c r="H637">
        <v>5</v>
      </c>
      <c r="I637" t="s">
        <v>38</v>
      </c>
      <c r="J637">
        <v>1</v>
      </c>
      <c r="K637">
        <v>10.968540000000001</v>
      </c>
      <c r="L637">
        <v>-74.781319999999994</v>
      </c>
    </row>
    <row r="638" spans="1:12" x14ac:dyDescent="0.25">
      <c r="A638" t="s">
        <v>18</v>
      </c>
      <c r="B638" t="s">
        <v>19</v>
      </c>
      <c r="C638">
        <v>330900</v>
      </c>
      <c r="D638">
        <v>18000</v>
      </c>
      <c r="E638" t="s">
        <v>912</v>
      </c>
      <c r="F638" t="s">
        <v>96</v>
      </c>
      <c r="G638" t="s">
        <v>22</v>
      </c>
      <c r="H638">
        <v>5</v>
      </c>
      <c r="I638" t="s">
        <v>17</v>
      </c>
      <c r="J638">
        <v>3</v>
      </c>
      <c r="K638">
        <v>6.2518399999999996</v>
      </c>
      <c r="L638">
        <v>-75.563590000000005</v>
      </c>
    </row>
    <row r="639" spans="1:12" x14ac:dyDescent="0.25">
      <c r="A639" t="s">
        <v>94</v>
      </c>
      <c r="B639" t="s">
        <v>29</v>
      </c>
      <c r="C639">
        <v>833900</v>
      </c>
      <c r="D639">
        <v>51600</v>
      </c>
      <c r="E639" t="s">
        <v>1190</v>
      </c>
      <c r="F639" t="s">
        <v>160</v>
      </c>
      <c r="G639" t="s">
        <v>22</v>
      </c>
      <c r="H639">
        <v>2</v>
      </c>
      <c r="I639" t="s">
        <v>17</v>
      </c>
      <c r="J639">
        <v>1</v>
      </c>
      <c r="K639">
        <v>6.2518399999999996</v>
      </c>
      <c r="L639">
        <v>-75.563590000000005</v>
      </c>
    </row>
    <row r="640" spans="1:12" x14ac:dyDescent="0.25">
      <c r="A640" t="s">
        <v>171</v>
      </c>
      <c r="B640" t="s">
        <v>19</v>
      </c>
      <c r="C640">
        <v>295200</v>
      </c>
      <c r="D640">
        <v>18100</v>
      </c>
      <c r="E640" t="s">
        <v>1152</v>
      </c>
      <c r="F640" t="s">
        <v>26</v>
      </c>
      <c r="G640" t="s">
        <v>385</v>
      </c>
      <c r="H640">
        <v>1</v>
      </c>
      <c r="I640" t="s">
        <v>17</v>
      </c>
      <c r="J640">
        <v>10</v>
      </c>
      <c r="K640">
        <v>4.5793699999999999</v>
      </c>
      <c r="L640">
        <v>-74.216819999999998</v>
      </c>
    </row>
    <row r="641" spans="1:12" x14ac:dyDescent="0.25">
      <c r="A641" t="s">
        <v>70</v>
      </c>
      <c r="B641" t="s">
        <v>13</v>
      </c>
      <c r="C641">
        <v>2770500</v>
      </c>
      <c r="D641">
        <v>147900</v>
      </c>
      <c r="E641" t="s">
        <v>669</v>
      </c>
      <c r="F641" t="s">
        <v>88</v>
      </c>
      <c r="G641" t="s">
        <v>16</v>
      </c>
      <c r="H641">
        <v>4</v>
      </c>
      <c r="I641" t="s">
        <v>17</v>
      </c>
      <c r="J641">
        <v>1</v>
      </c>
      <c r="K641">
        <v>4.6097099999999998</v>
      </c>
      <c r="L641">
        <v>-74.08175</v>
      </c>
    </row>
    <row r="642" spans="1:12" x14ac:dyDescent="0.25">
      <c r="A642" t="s">
        <v>124</v>
      </c>
      <c r="B642" t="s">
        <v>19</v>
      </c>
      <c r="C642">
        <v>732700</v>
      </c>
      <c r="D642">
        <v>39400</v>
      </c>
      <c r="E642" t="s">
        <v>898</v>
      </c>
      <c r="F642" t="s">
        <v>88</v>
      </c>
      <c r="G642" t="s">
        <v>16</v>
      </c>
      <c r="H642">
        <v>5</v>
      </c>
      <c r="I642" t="s">
        <v>38</v>
      </c>
      <c r="J642">
        <v>1</v>
      </c>
      <c r="K642">
        <v>4.6097099999999998</v>
      </c>
      <c r="L642">
        <v>-74.08175</v>
      </c>
    </row>
    <row r="643" spans="1:12" x14ac:dyDescent="0.25">
      <c r="A643" t="s">
        <v>144</v>
      </c>
      <c r="B643" t="s">
        <v>65</v>
      </c>
      <c r="C643">
        <v>81700</v>
      </c>
      <c r="D643">
        <v>4800</v>
      </c>
      <c r="E643" t="s">
        <v>1163</v>
      </c>
      <c r="F643" t="s">
        <v>35</v>
      </c>
      <c r="G643" t="s">
        <v>16</v>
      </c>
      <c r="H643">
        <v>5</v>
      </c>
      <c r="I643" t="s">
        <v>17</v>
      </c>
      <c r="J643">
        <v>5</v>
      </c>
      <c r="K643">
        <v>4.6097099999999998</v>
      </c>
      <c r="L643">
        <v>-74.08175</v>
      </c>
    </row>
    <row r="644" spans="1:12" x14ac:dyDescent="0.25">
      <c r="A644" t="s">
        <v>33</v>
      </c>
      <c r="B644" t="s">
        <v>19</v>
      </c>
      <c r="C644">
        <v>384100</v>
      </c>
      <c r="D644">
        <v>18600</v>
      </c>
      <c r="E644" t="s">
        <v>641</v>
      </c>
      <c r="F644" t="s">
        <v>47</v>
      </c>
      <c r="G644" t="s">
        <v>91</v>
      </c>
      <c r="H644">
        <v>4</v>
      </c>
      <c r="I644" t="s">
        <v>17</v>
      </c>
      <c r="J644">
        <v>1</v>
      </c>
      <c r="K644">
        <v>10.968540000000001</v>
      </c>
      <c r="L644">
        <v>-74.781319999999994</v>
      </c>
    </row>
    <row r="645" spans="1:12" x14ac:dyDescent="0.25">
      <c r="A645" t="s">
        <v>68</v>
      </c>
      <c r="B645" t="s">
        <v>24</v>
      </c>
      <c r="C645">
        <v>29800</v>
      </c>
      <c r="D645">
        <v>0</v>
      </c>
      <c r="E645" t="s">
        <v>246</v>
      </c>
      <c r="F645" t="s">
        <v>26</v>
      </c>
      <c r="G645" t="s">
        <v>60</v>
      </c>
      <c r="H645">
        <v>5</v>
      </c>
      <c r="I645" t="s">
        <v>17</v>
      </c>
      <c r="J645">
        <v>3</v>
      </c>
      <c r="K645">
        <v>4.8133299999999997</v>
      </c>
      <c r="L645">
        <v>-75.696110000000004</v>
      </c>
    </row>
    <row r="646" spans="1:12" x14ac:dyDescent="0.25">
      <c r="A646" t="s">
        <v>67</v>
      </c>
      <c r="B646" t="s">
        <v>62</v>
      </c>
      <c r="C646">
        <v>45100</v>
      </c>
      <c r="D646">
        <v>2800</v>
      </c>
      <c r="E646" t="s">
        <v>993</v>
      </c>
      <c r="F646" t="s">
        <v>130</v>
      </c>
      <c r="G646" t="s">
        <v>16</v>
      </c>
      <c r="H646">
        <v>5</v>
      </c>
      <c r="I646" t="s">
        <v>32</v>
      </c>
      <c r="J646">
        <v>1</v>
      </c>
      <c r="K646">
        <v>4.6097099999999998</v>
      </c>
      <c r="L646">
        <v>-74.08175</v>
      </c>
    </row>
    <row r="647" spans="1:12" x14ac:dyDescent="0.25">
      <c r="A647" t="s">
        <v>80</v>
      </c>
      <c r="B647" t="s">
        <v>65</v>
      </c>
      <c r="C647">
        <v>41600</v>
      </c>
      <c r="D647">
        <v>2600</v>
      </c>
      <c r="E647" t="s">
        <v>226</v>
      </c>
      <c r="F647" t="s">
        <v>93</v>
      </c>
      <c r="G647" t="s">
        <v>44</v>
      </c>
      <c r="H647">
        <v>5</v>
      </c>
      <c r="I647" t="s">
        <v>17</v>
      </c>
      <c r="J647">
        <v>3</v>
      </c>
      <c r="K647">
        <v>11.240790000000001</v>
      </c>
      <c r="L647">
        <v>-74.199039999999997</v>
      </c>
    </row>
    <row r="648" spans="1:12" x14ac:dyDescent="0.25">
      <c r="A648" t="s">
        <v>124</v>
      </c>
      <c r="B648" t="s">
        <v>19</v>
      </c>
      <c r="C648">
        <v>616500</v>
      </c>
      <c r="D648">
        <v>31000</v>
      </c>
      <c r="E648" t="s">
        <v>545</v>
      </c>
      <c r="F648" t="s">
        <v>130</v>
      </c>
      <c r="G648" t="s">
        <v>16</v>
      </c>
      <c r="H648">
        <v>4</v>
      </c>
      <c r="I648" t="s">
        <v>17</v>
      </c>
      <c r="J648">
        <v>1</v>
      </c>
      <c r="K648">
        <v>4.6097099999999998</v>
      </c>
      <c r="L648">
        <v>-74.08175</v>
      </c>
    </row>
    <row r="649" spans="1:12" x14ac:dyDescent="0.25">
      <c r="A649" t="s">
        <v>39</v>
      </c>
      <c r="B649" t="s">
        <v>24</v>
      </c>
      <c r="C649">
        <v>48100</v>
      </c>
      <c r="D649">
        <v>4900</v>
      </c>
      <c r="E649" t="s">
        <v>873</v>
      </c>
      <c r="F649" t="s">
        <v>160</v>
      </c>
      <c r="G649" t="s">
        <v>16</v>
      </c>
      <c r="H649">
        <v>1</v>
      </c>
      <c r="I649" t="s">
        <v>17</v>
      </c>
      <c r="J649">
        <v>1</v>
      </c>
      <c r="K649">
        <v>4.6097099999999998</v>
      </c>
      <c r="L649">
        <v>-74.08175</v>
      </c>
    </row>
    <row r="650" spans="1:12" x14ac:dyDescent="0.25">
      <c r="A650" t="s">
        <v>105</v>
      </c>
      <c r="B650" t="s">
        <v>19</v>
      </c>
      <c r="C650">
        <v>237600</v>
      </c>
      <c r="D650">
        <v>13300</v>
      </c>
      <c r="E650" t="s">
        <v>1191</v>
      </c>
      <c r="F650" t="s">
        <v>47</v>
      </c>
      <c r="G650" t="s">
        <v>91</v>
      </c>
      <c r="H650">
        <v>1</v>
      </c>
      <c r="I650" t="s">
        <v>17</v>
      </c>
      <c r="J650">
        <v>3</v>
      </c>
      <c r="K650">
        <v>10.968540000000001</v>
      </c>
      <c r="L650">
        <v>-74.781319999999994</v>
      </c>
    </row>
    <row r="651" spans="1:12" x14ac:dyDescent="0.25">
      <c r="A651" t="s">
        <v>28</v>
      </c>
      <c r="B651" t="s">
        <v>29</v>
      </c>
      <c r="C651">
        <v>822400</v>
      </c>
      <c r="D651">
        <v>42000</v>
      </c>
      <c r="E651" t="s">
        <v>774</v>
      </c>
      <c r="F651" t="s">
        <v>54</v>
      </c>
      <c r="G651" t="s">
        <v>16</v>
      </c>
      <c r="H651">
        <v>3</v>
      </c>
      <c r="I651" t="s">
        <v>17</v>
      </c>
      <c r="J651">
        <v>4</v>
      </c>
      <c r="K651">
        <v>4.6097099999999998</v>
      </c>
      <c r="L651">
        <v>-74.08175</v>
      </c>
    </row>
    <row r="652" spans="1:12" x14ac:dyDescent="0.25">
      <c r="A652" t="s">
        <v>155</v>
      </c>
      <c r="B652" t="s">
        <v>62</v>
      </c>
      <c r="C652">
        <v>102200</v>
      </c>
      <c r="D652">
        <v>5800</v>
      </c>
      <c r="E652" t="s">
        <v>771</v>
      </c>
      <c r="F652" t="s">
        <v>43</v>
      </c>
      <c r="G652" t="s">
        <v>16</v>
      </c>
      <c r="H652">
        <v>5</v>
      </c>
      <c r="I652" t="s">
        <v>17</v>
      </c>
      <c r="J652">
        <v>4</v>
      </c>
      <c r="K652">
        <v>4.6097099999999998</v>
      </c>
      <c r="L652">
        <v>-74.08175</v>
      </c>
    </row>
    <row r="653" spans="1:12" x14ac:dyDescent="0.25">
      <c r="A653" t="s">
        <v>219</v>
      </c>
      <c r="B653" t="s">
        <v>19</v>
      </c>
      <c r="C653">
        <v>619600</v>
      </c>
      <c r="D653">
        <v>31200</v>
      </c>
      <c r="E653" t="s">
        <v>182</v>
      </c>
      <c r="F653" t="s">
        <v>88</v>
      </c>
      <c r="G653" t="s">
        <v>31</v>
      </c>
      <c r="H653">
        <v>5</v>
      </c>
      <c r="I653" t="s">
        <v>17</v>
      </c>
      <c r="J653">
        <v>4</v>
      </c>
      <c r="K653">
        <v>3.4372199999999999</v>
      </c>
      <c r="L653">
        <v>-76.522499999999994</v>
      </c>
    </row>
    <row r="654" spans="1:12" x14ac:dyDescent="0.25">
      <c r="A654" t="s">
        <v>124</v>
      </c>
      <c r="B654" t="s">
        <v>19</v>
      </c>
      <c r="C654">
        <v>625100</v>
      </c>
      <c r="D654">
        <v>34000</v>
      </c>
      <c r="E654" t="s">
        <v>1053</v>
      </c>
      <c r="F654" t="s">
        <v>52</v>
      </c>
      <c r="G654" t="s">
        <v>16</v>
      </c>
      <c r="H654">
        <v>1</v>
      </c>
      <c r="I654" t="s">
        <v>32</v>
      </c>
      <c r="J654">
        <v>1</v>
      </c>
      <c r="K654">
        <v>4.6097099999999998</v>
      </c>
      <c r="L654">
        <v>-74.08175</v>
      </c>
    </row>
    <row r="655" spans="1:12" x14ac:dyDescent="0.25">
      <c r="A655" t="s">
        <v>33</v>
      </c>
      <c r="B655" t="s">
        <v>19</v>
      </c>
      <c r="C655">
        <v>445800</v>
      </c>
      <c r="D655">
        <v>29800</v>
      </c>
      <c r="E655" t="s">
        <v>477</v>
      </c>
      <c r="F655" t="s">
        <v>26</v>
      </c>
      <c r="G655" t="s">
        <v>16</v>
      </c>
      <c r="H655">
        <v>5</v>
      </c>
      <c r="I655" t="s">
        <v>32</v>
      </c>
      <c r="J655">
        <v>1</v>
      </c>
      <c r="K655">
        <v>4.6097099999999998</v>
      </c>
      <c r="L655">
        <v>-74.08175</v>
      </c>
    </row>
    <row r="656" spans="1:12" x14ac:dyDescent="0.25">
      <c r="A656" t="s">
        <v>45</v>
      </c>
      <c r="B656" t="s">
        <v>29</v>
      </c>
      <c r="C656">
        <v>1229900</v>
      </c>
      <c r="D656">
        <v>63700</v>
      </c>
      <c r="E656" t="s">
        <v>901</v>
      </c>
      <c r="F656" t="s">
        <v>54</v>
      </c>
      <c r="G656" t="s">
        <v>22</v>
      </c>
      <c r="H656">
        <v>5</v>
      </c>
      <c r="I656" t="s">
        <v>38</v>
      </c>
      <c r="J656">
        <v>1</v>
      </c>
      <c r="K656">
        <v>6.2518399999999996</v>
      </c>
      <c r="L656">
        <v>-75.563590000000005</v>
      </c>
    </row>
    <row r="657" spans="1:12" x14ac:dyDescent="0.25">
      <c r="A657" t="s">
        <v>297</v>
      </c>
      <c r="B657" t="s">
        <v>86</v>
      </c>
      <c r="C657">
        <v>64600</v>
      </c>
      <c r="D657">
        <v>1600</v>
      </c>
      <c r="E657" t="s">
        <v>1176</v>
      </c>
      <c r="F657" t="s">
        <v>88</v>
      </c>
      <c r="G657" t="s">
        <v>126</v>
      </c>
      <c r="H657">
        <v>4</v>
      </c>
      <c r="I657" t="s">
        <v>17</v>
      </c>
      <c r="J657">
        <v>6</v>
      </c>
      <c r="K657">
        <v>7.89391</v>
      </c>
      <c r="L657">
        <v>-72.507819999999995</v>
      </c>
    </row>
    <row r="658" spans="1:12" x14ac:dyDescent="0.25">
      <c r="A658" t="s">
        <v>219</v>
      </c>
      <c r="B658" t="s">
        <v>19</v>
      </c>
      <c r="C658">
        <v>392400</v>
      </c>
      <c r="D658">
        <v>21300</v>
      </c>
      <c r="E658" t="s">
        <v>437</v>
      </c>
      <c r="F658" t="s">
        <v>52</v>
      </c>
      <c r="G658" t="s">
        <v>278</v>
      </c>
      <c r="H658">
        <v>5</v>
      </c>
      <c r="I658" t="s">
        <v>17</v>
      </c>
      <c r="J658">
        <v>3</v>
      </c>
      <c r="K658">
        <v>-4.2152799999999999</v>
      </c>
      <c r="L658">
        <v>-69.940560000000005</v>
      </c>
    </row>
    <row r="659" spans="1:12" x14ac:dyDescent="0.25">
      <c r="A659" t="s">
        <v>23</v>
      </c>
      <c r="B659" t="s">
        <v>24</v>
      </c>
      <c r="C659">
        <v>190600</v>
      </c>
      <c r="D659">
        <v>18000</v>
      </c>
      <c r="E659" t="s">
        <v>356</v>
      </c>
      <c r="F659" t="s">
        <v>54</v>
      </c>
      <c r="G659" t="s">
        <v>16</v>
      </c>
      <c r="H659">
        <v>4</v>
      </c>
      <c r="I659" t="s">
        <v>17</v>
      </c>
      <c r="J659">
        <v>3</v>
      </c>
      <c r="K659">
        <v>4.6097099999999998</v>
      </c>
      <c r="L659">
        <v>-74.08175</v>
      </c>
    </row>
    <row r="660" spans="1:12" x14ac:dyDescent="0.25">
      <c r="A660" t="s">
        <v>64</v>
      </c>
      <c r="B660" t="s">
        <v>65</v>
      </c>
      <c r="C660">
        <v>45400</v>
      </c>
      <c r="D660">
        <v>0</v>
      </c>
      <c r="E660" t="s">
        <v>218</v>
      </c>
      <c r="F660" t="s">
        <v>35</v>
      </c>
      <c r="G660" t="s">
        <v>16</v>
      </c>
      <c r="H660">
        <v>4</v>
      </c>
      <c r="I660" t="s">
        <v>17</v>
      </c>
      <c r="J660">
        <v>3</v>
      </c>
      <c r="K660">
        <v>4.6097099999999998</v>
      </c>
      <c r="L660">
        <v>-74.08175</v>
      </c>
    </row>
    <row r="661" spans="1:12" x14ac:dyDescent="0.25">
      <c r="A661" t="s">
        <v>144</v>
      </c>
      <c r="B661" t="s">
        <v>65</v>
      </c>
      <c r="C661">
        <v>45800</v>
      </c>
      <c r="D661">
        <v>2800</v>
      </c>
      <c r="E661" t="s">
        <v>1182</v>
      </c>
      <c r="F661" t="s">
        <v>160</v>
      </c>
      <c r="G661" t="s">
        <v>91</v>
      </c>
      <c r="H661">
        <v>5</v>
      </c>
      <c r="I661" t="s">
        <v>17</v>
      </c>
      <c r="J661">
        <v>10</v>
      </c>
      <c r="K661">
        <v>10.968540000000001</v>
      </c>
      <c r="L661">
        <v>-74.781319999999994</v>
      </c>
    </row>
    <row r="662" spans="1:12" x14ac:dyDescent="0.25">
      <c r="A662" t="s">
        <v>45</v>
      </c>
      <c r="B662" t="s">
        <v>29</v>
      </c>
      <c r="C662">
        <v>1201200</v>
      </c>
      <c r="D662">
        <v>64400</v>
      </c>
      <c r="E662" t="s">
        <v>341</v>
      </c>
      <c r="F662" t="s">
        <v>47</v>
      </c>
      <c r="G662" t="s">
        <v>16</v>
      </c>
      <c r="H662">
        <v>2</v>
      </c>
      <c r="I662" t="s">
        <v>17</v>
      </c>
      <c r="J662">
        <v>1</v>
      </c>
      <c r="K662">
        <v>4.6097099999999998</v>
      </c>
      <c r="L662">
        <v>-74.08175</v>
      </c>
    </row>
    <row r="663" spans="1:12" x14ac:dyDescent="0.25">
      <c r="A663" t="s">
        <v>219</v>
      </c>
      <c r="B663" t="s">
        <v>19</v>
      </c>
      <c r="C663">
        <v>864600</v>
      </c>
      <c r="D663">
        <v>44200</v>
      </c>
      <c r="E663" t="s">
        <v>197</v>
      </c>
      <c r="F663" t="s">
        <v>160</v>
      </c>
      <c r="G663" t="s">
        <v>126</v>
      </c>
      <c r="H663">
        <v>5</v>
      </c>
      <c r="I663" t="s">
        <v>17</v>
      </c>
      <c r="J663">
        <v>8</v>
      </c>
      <c r="K663">
        <v>7.89391</v>
      </c>
      <c r="L663">
        <v>-72.507819999999995</v>
      </c>
    </row>
    <row r="664" spans="1:12" x14ac:dyDescent="0.25">
      <c r="A664" t="s">
        <v>214</v>
      </c>
      <c r="B664" t="s">
        <v>19</v>
      </c>
      <c r="C664">
        <v>193900</v>
      </c>
      <c r="D664">
        <v>10700</v>
      </c>
      <c r="E664" t="s">
        <v>1126</v>
      </c>
      <c r="F664" t="s">
        <v>21</v>
      </c>
      <c r="G664" t="s">
        <v>27</v>
      </c>
      <c r="H664">
        <v>4</v>
      </c>
      <c r="I664" t="s">
        <v>17</v>
      </c>
      <c r="J664">
        <v>6</v>
      </c>
      <c r="K664">
        <v>10.39972</v>
      </c>
      <c r="L664">
        <v>-75.514439999999993</v>
      </c>
    </row>
    <row r="665" spans="1:12" x14ac:dyDescent="0.25">
      <c r="A665" t="s">
        <v>45</v>
      </c>
      <c r="B665" t="s">
        <v>29</v>
      </c>
      <c r="C665">
        <v>1372600</v>
      </c>
      <c r="D665">
        <v>76400</v>
      </c>
      <c r="E665" t="s">
        <v>1009</v>
      </c>
      <c r="F665" t="s">
        <v>52</v>
      </c>
      <c r="G665" t="s">
        <v>16</v>
      </c>
      <c r="H665">
        <v>4</v>
      </c>
      <c r="I665" t="s">
        <v>32</v>
      </c>
      <c r="J665">
        <v>1</v>
      </c>
      <c r="K665">
        <v>4.6097099999999998</v>
      </c>
      <c r="L665">
        <v>-74.08175</v>
      </c>
    </row>
    <row r="666" spans="1:12" x14ac:dyDescent="0.25">
      <c r="A666" t="s">
        <v>164</v>
      </c>
      <c r="B666" t="s">
        <v>13</v>
      </c>
      <c r="C666">
        <v>86900</v>
      </c>
      <c r="D666">
        <v>2800</v>
      </c>
      <c r="E666" t="s">
        <v>256</v>
      </c>
      <c r="F666" t="s">
        <v>76</v>
      </c>
      <c r="G666" t="s">
        <v>22</v>
      </c>
      <c r="H666">
        <v>5</v>
      </c>
      <c r="I666" t="s">
        <v>17</v>
      </c>
      <c r="J666">
        <v>2</v>
      </c>
      <c r="K666">
        <v>6.2518399999999996</v>
      </c>
      <c r="L666">
        <v>-75.563590000000005</v>
      </c>
    </row>
    <row r="667" spans="1:12" x14ac:dyDescent="0.25">
      <c r="A667" t="s">
        <v>33</v>
      </c>
      <c r="B667" t="s">
        <v>19</v>
      </c>
      <c r="C667">
        <v>291500</v>
      </c>
      <c r="D667">
        <v>15700</v>
      </c>
      <c r="E667" t="s">
        <v>955</v>
      </c>
      <c r="F667" t="s">
        <v>26</v>
      </c>
      <c r="G667" t="s">
        <v>16</v>
      </c>
      <c r="H667">
        <v>5</v>
      </c>
      <c r="I667" t="s">
        <v>17</v>
      </c>
      <c r="J667">
        <v>5</v>
      </c>
      <c r="K667">
        <v>4.6097099999999998</v>
      </c>
      <c r="L667">
        <v>-74.08175</v>
      </c>
    </row>
    <row r="668" spans="1:12" x14ac:dyDescent="0.25">
      <c r="A668" t="s">
        <v>219</v>
      </c>
      <c r="B668" t="s">
        <v>19</v>
      </c>
      <c r="C668">
        <v>700000</v>
      </c>
      <c r="D668">
        <v>37500</v>
      </c>
      <c r="E668" t="s">
        <v>863</v>
      </c>
      <c r="F668" t="s">
        <v>54</v>
      </c>
      <c r="G668" t="s">
        <v>16</v>
      </c>
      <c r="H668">
        <v>5</v>
      </c>
      <c r="I668" t="s">
        <v>17</v>
      </c>
      <c r="J668">
        <v>1</v>
      </c>
      <c r="K668">
        <v>4.6097099999999998</v>
      </c>
      <c r="L668">
        <v>-74.08175</v>
      </c>
    </row>
    <row r="669" spans="1:12" x14ac:dyDescent="0.25">
      <c r="A669" t="s">
        <v>103</v>
      </c>
      <c r="B669" t="s">
        <v>13</v>
      </c>
      <c r="C669">
        <v>260700</v>
      </c>
      <c r="D669">
        <v>14300</v>
      </c>
      <c r="E669" t="s">
        <v>1192</v>
      </c>
      <c r="F669" t="s">
        <v>47</v>
      </c>
      <c r="G669" t="s">
        <v>60</v>
      </c>
      <c r="H669">
        <v>5</v>
      </c>
      <c r="I669" t="s">
        <v>17</v>
      </c>
      <c r="J669">
        <v>6</v>
      </c>
      <c r="K669">
        <v>4.8133299999999997</v>
      </c>
      <c r="L669">
        <v>-75.696110000000004</v>
      </c>
    </row>
    <row r="670" spans="1:12" x14ac:dyDescent="0.25">
      <c r="A670" t="s">
        <v>127</v>
      </c>
      <c r="B670" t="s">
        <v>13</v>
      </c>
      <c r="C670">
        <v>1212000</v>
      </c>
      <c r="D670">
        <v>64900</v>
      </c>
      <c r="E670" t="s">
        <v>887</v>
      </c>
      <c r="F670" t="s">
        <v>26</v>
      </c>
      <c r="G670" t="s">
        <v>16</v>
      </c>
      <c r="H670">
        <v>5</v>
      </c>
      <c r="I670" t="s">
        <v>17</v>
      </c>
      <c r="J670">
        <v>1</v>
      </c>
      <c r="K670">
        <v>4.6097099999999998</v>
      </c>
      <c r="L670">
        <v>-74.08175</v>
      </c>
    </row>
    <row r="671" spans="1:12" x14ac:dyDescent="0.25">
      <c r="A671" t="s">
        <v>164</v>
      </c>
      <c r="B671" t="s">
        <v>13</v>
      </c>
      <c r="C671">
        <v>82900</v>
      </c>
      <c r="D671">
        <v>2600</v>
      </c>
      <c r="E671" t="s">
        <v>973</v>
      </c>
      <c r="F671" t="s">
        <v>160</v>
      </c>
      <c r="G671" t="s">
        <v>16</v>
      </c>
      <c r="H671">
        <v>5</v>
      </c>
      <c r="I671" t="s">
        <v>17</v>
      </c>
      <c r="J671">
        <v>2</v>
      </c>
      <c r="K671">
        <v>4.6097099999999998</v>
      </c>
      <c r="L671">
        <v>-74.08175</v>
      </c>
    </row>
    <row r="672" spans="1:12" x14ac:dyDescent="0.25">
      <c r="A672" t="s">
        <v>171</v>
      </c>
      <c r="B672" t="s">
        <v>19</v>
      </c>
      <c r="C672">
        <v>207300</v>
      </c>
      <c r="D672">
        <v>9200</v>
      </c>
      <c r="E672" t="s">
        <v>909</v>
      </c>
      <c r="F672" t="s">
        <v>21</v>
      </c>
      <c r="G672" t="s">
        <v>126</v>
      </c>
      <c r="H672">
        <v>5</v>
      </c>
      <c r="I672" t="s">
        <v>17</v>
      </c>
      <c r="J672">
        <v>8</v>
      </c>
      <c r="K672">
        <v>7.89391</v>
      </c>
      <c r="L672">
        <v>-72.507819999999995</v>
      </c>
    </row>
    <row r="673" spans="1:12" x14ac:dyDescent="0.25">
      <c r="A673" t="s">
        <v>103</v>
      </c>
      <c r="B673" t="s">
        <v>13</v>
      </c>
      <c r="C673">
        <v>295100</v>
      </c>
      <c r="D673">
        <v>22500</v>
      </c>
      <c r="E673" t="s">
        <v>665</v>
      </c>
      <c r="F673" t="s">
        <v>52</v>
      </c>
      <c r="G673" t="s">
        <v>16</v>
      </c>
      <c r="H673">
        <v>5</v>
      </c>
      <c r="I673" t="s">
        <v>32</v>
      </c>
      <c r="J673">
        <v>1</v>
      </c>
      <c r="K673">
        <v>4.6097099999999998</v>
      </c>
      <c r="L673">
        <v>-74.08175</v>
      </c>
    </row>
    <row r="674" spans="1:12" x14ac:dyDescent="0.25">
      <c r="A674" t="s">
        <v>80</v>
      </c>
      <c r="B674" t="s">
        <v>65</v>
      </c>
      <c r="C674">
        <v>34600</v>
      </c>
      <c r="D674">
        <v>0</v>
      </c>
      <c r="E674" t="s">
        <v>272</v>
      </c>
      <c r="F674" t="s">
        <v>35</v>
      </c>
      <c r="G674" t="s">
        <v>161</v>
      </c>
      <c r="H674">
        <v>5</v>
      </c>
      <c r="I674" t="s">
        <v>17</v>
      </c>
      <c r="J674">
        <v>1</v>
      </c>
      <c r="K674">
        <v>7.1253900000000003</v>
      </c>
      <c r="L674">
        <v>-73.119799999999998</v>
      </c>
    </row>
    <row r="675" spans="1:12" x14ac:dyDescent="0.25">
      <c r="A675" t="s">
        <v>133</v>
      </c>
      <c r="B675" t="s">
        <v>24</v>
      </c>
      <c r="C675">
        <v>11200</v>
      </c>
      <c r="D675">
        <v>800</v>
      </c>
      <c r="E675" t="s">
        <v>1136</v>
      </c>
      <c r="F675" t="s">
        <v>52</v>
      </c>
      <c r="G675" t="s">
        <v>16</v>
      </c>
      <c r="H675">
        <v>5</v>
      </c>
      <c r="I675" t="s">
        <v>17</v>
      </c>
      <c r="J675">
        <v>1</v>
      </c>
      <c r="K675">
        <v>4.6097099999999998</v>
      </c>
      <c r="L675">
        <v>-74.08175</v>
      </c>
    </row>
    <row r="676" spans="1:12" x14ac:dyDescent="0.25">
      <c r="A676" t="s">
        <v>39</v>
      </c>
      <c r="B676" t="s">
        <v>24</v>
      </c>
      <c r="C676">
        <v>47200</v>
      </c>
      <c r="D676">
        <v>3200</v>
      </c>
      <c r="E676" t="s">
        <v>1193</v>
      </c>
      <c r="F676" t="s">
        <v>130</v>
      </c>
      <c r="G676" t="s">
        <v>16</v>
      </c>
      <c r="H676">
        <v>5</v>
      </c>
      <c r="I676" t="s">
        <v>17</v>
      </c>
      <c r="J676">
        <v>3</v>
      </c>
      <c r="K676">
        <v>4.6097099999999998</v>
      </c>
      <c r="L676">
        <v>-74.08175</v>
      </c>
    </row>
    <row r="677" spans="1:12" x14ac:dyDescent="0.25">
      <c r="A677" t="s">
        <v>98</v>
      </c>
      <c r="B677" t="s">
        <v>19</v>
      </c>
      <c r="C677">
        <v>678100</v>
      </c>
      <c r="D677">
        <v>34300</v>
      </c>
      <c r="E677" t="s">
        <v>1030</v>
      </c>
      <c r="F677" t="s">
        <v>21</v>
      </c>
      <c r="G677" t="s">
        <v>16</v>
      </c>
      <c r="H677">
        <v>4</v>
      </c>
      <c r="I677" t="s">
        <v>17</v>
      </c>
      <c r="J677">
        <v>5</v>
      </c>
      <c r="K677">
        <v>4.6097099999999998</v>
      </c>
      <c r="L677">
        <v>-74.08175</v>
      </c>
    </row>
    <row r="678" spans="1:12" x14ac:dyDescent="0.25">
      <c r="A678" t="s">
        <v>214</v>
      </c>
      <c r="B678" t="s">
        <v>19</v>
      </c>
      <c r="C678">
        <v>182400</v>
      </c>
      <c r="D678">
        <v>10100</v>
      </c>
      <c r="E678" t="s">
        <v>1118</v>
      </c>
      <c r="F678" t="s">
        <v>88</v>
      </c>
      <c r="G678" t="s">
        <v>22</v>
      </c>
      <c r="H678">
        <v>5</v>
      </c>
      <c r="I678" t="s">
        <v>17</v>
      </c>
      <c r="J678">
        <v>2</v>
      </c>
      <c r="K678">
        <v>6.2518399999999996</v>
      </c>
      <c r="L678">
        <v>-75.563590000000005</v>
      </c>
    </row>
    <row r="679" spans="1:12" x14ac:dyDescent="0.25">
      <c r="A679" t="s">
        <v>158</v>
      </c>
      <c r="B679" t="s">
        <v>62</v>
      </c>
      <c r="C679">
        <v>71800</v>
      </c>
      <c r="D679">
        <v>2000</v>
      </c>
      <c r="E679" t="s">
        <v>1148</v>
      </c>
      <c r="F679" t="s">
        <v>93</v>
      </c>
      <c r="G679" t="s">
        <v>16</v>
      </c>
      <c r="H679">
        <v>4</v>
      </c>
      <c r="I679" t="s">
        <v>17</v>
      </c>
      <c r="J679">
        <v>1</v>
      </c>
      <c r="K679">
        <v>4.6097099999999998</v>
      </c>
      <c r="L679">
        <v>-74.08175</v>
      </c>
    </row>
    <row r="680" spans="1:12" x14ac:dyDescent="0.25">
      <c r="A680" t="s">
        <v>184</v>
      </c>
      <c r="B680" t="s">
        <v>86</v>
      </c>
      <c r="C680">
        <v>418000</v>
      </c>
      <c r="D680">
        <v>22500</v>
      </c>
      <c r="E680" t="s">
        <v>334</v>
      </c>
      <c r="F680" t="s">
        <v>21</v>
      </c>
      <c r="G680" t="s">
        <v>31</v>
      </c>
      <c r="H680">
        <v>2</v>
      </c>
      <c r="I680" t="s">
        <v>32</v>
      </c>
      <c r="J680">
        <v>1</v>
      </c>
      <c r="K680">
        <v>3.4372199999999999</v>
      </c>
      <c r="L680">
        <v>-76.522499999999994</v>
      </c>
    </row>
    <row r="681" spans="1:12" x14ac:dyDescent="0.25">
      <c r="A681" t="s">
        <v>148</v>
      </c>
      <c r="B681" t="s">
        <v>13</v>
      </c>
      <c r="C681">
        <v>2493600</v>
      </c>
      <c r="D681">
        <v>133300</v>
      </c>
      <c r="E681" t="s">
        <v>414</v>
      </c>
      <c r="F681" t="s">
        <v>43</v>
      </c>
      <c r="G681" t="s">
        <v>16</v>
      </c>
      <c r="H681">
        <v>4</v>
      </c>
      <c r="I681" t="s">
        <v>17</v>
      </c>
      <c r="J681">
        <v>1</v>
      </c>
      <c r="K681">
        <v>4.6097099999999998</v>
      </c>
      <c r="L681">
        <v>-74.08175</v>
      </c>
    </row>
    <row r="682" spans="1:12" x14ac:dyDescent="0.25">
      <c r="A682" t="s">
        <v>68</v>
      </c>
      <c r="B682" t="s">
        <v>24</v>
      </c>
      <c r="C682">
        <v>30400</v>
      </c>
      <c r="D682">
        <v>2000</v>
      </c>
      <c r="E682" t="s">
        <v>738</v>
      </c>
      <c r="F682" t="s">
        <v>21</v>
      </c>
      <c r="G682" t="s">
        <v>44</v>
      </c>
      <c r="H682">
        <v>1</v>
      </c>
      <c r="I682" t="s">
        <v>17</v>
      </c>
      <c r="J682">
        <v>3</v>
      </c>
      <c r="K682">
        <v>11.240790000000001</v>
      </c>
      <c r="L682">
        <v>-74.199039999999997</v>
      </c>
    </row>
    <row r="683" spans="1:12" x14ac:dyDescent="0.25">
      <c r="A683" t="s">
        <v>164</v>
      </c>
      <c r="B683" t="s">
        <v>13</v>
      </c>
      <c r="C683">
        <v>108200</v>
      </c>
      <c r="D683">
        <v>4000</v>
      </c>
      <c r="E683" t="s">
        <v>677</v>
      </c>
      <c r="F683" t="s">
        <v>160</v>
      </c>
      <c r="G683" t="s">
        <v>16</v>
      </c>
      <c r="H683">
        <v>5</v>
      </c>
      <c r="I683" t="s">
        <v>32</v>
      </c>
      <c r="J683">
        <v>1</v>
      </c>
      <c r="K683">
        <v>4.6097099999999998</v>
      </c>
      <c r="L683">
        <v>-74.08175</v>
      </c>
    </row>
    <row r="684" spans="1:12" x14ac:dyDescent="0.25">
      <c r="A684" t="s">
        <v>57</v>
      </c>
      <c r="B684" t="s">
        <v>58</v>
      </c>
      <c r="C684">
        <v>60700</v>
      </c>
      <c r="D684">
        <v>1400</v>
      </c>
      <c r="E684" t="s">
        <v>959</v>
      </c>
      <c r="F684" t="s">
        <v>21</v>
      </c>
      <c r="G684" t="s">
        <v>16</v>
      </c>
      <c r="H684">
        <v>5</v>
      </c>
      <c r="I684" t="s">
        <v>17</v>
      </c>
      <c r="J684">
        <v>5</v>
      </c>
      <c r="K684">
        <v>4.6097099999999998</v>
      </c>
      <c r="L684">
        <v>-74.08175</v>
      </c>
    </row>
    <row r="685" spans="1:12" x14ac:dyDescent="0.25">
      <c r="A685" t="s">
        <v>45</v>
      </c>
      <c r="B685" t="s">
        <v>29</v>
      </c>
      <c r="C685">
        <v>1316700</v>
      </c>
      <c r="D685">
        <v>68300</v>
      </c>
      <c r="E685" t="s">
        <v>698</v>
      </c>
      <c r="F685" t="s">
        <v>47</v>
      </c>
      <c r="G685" t="s">
        <v>22</v>
      </c>
      <c r="H685">
        <v>1</v>
      </c>
      <c r="I685" t="s">
        <v>17</v>
      </c>
      <c r="J685">
        <v>10</v>
      </c>
      <c r="K685">
        <v>6.2518399999999996</v>
      </c>
      <c r="L685">
        <v>-75.563590000000005</v>
      </c>
    </row>
    <row r="686" spans="1:12" x14ac:dyDescent="0.25">
      <c r="A686" t="s">
        <v>297</v>
      </c>
      <c r="B686" t="s">
        <v>86</v>
      </c>
      <c r="C686">
        <v>37400</v>
      </c>
      <c r="D686">
        <v>0</v>
      </c>
      <c r="E686" t="s">
        <v>901</v>
      </c>
      <c r="F686" t="s">
        <v>76</v>
      </c>
      <c r="G686" t="s">
        <v>16</v>
      </c>
      <c r="H686">
        <v>5</v>
      </c>
      <c r="I686" t="s">
        <v>17</v>
      </c>
      <c r="J686">
        <v>10</v>
      </c>
      <c r="K686">
        <v>4.6097099999999998</v>
      </c>
      <c r="L686">
        <v>-74.08175</v>
      </c>
    </row>
    <row r="687" spans="1:12" x14ac:dyDescent="0.25">
      <c r="A687" t="s">
        <v>192</v>
      </c>
      <c r="B687" t="s">
        <v>65</v>
      </c>
      <c r="C687">
        <v>37800</v>
      </c>
      <c r="D687">
        <v>7700</v>
      </c>
      <c r="E687" t="s">
        <v>443</v>
      </c>
      <c r="F687" t="s">
        <v>43</v>
      </c>
      <c r="G687" t="s">
        <v>22</v>
      </c>
      <c r="H687">
        <v>1</v>
      </c>
      <c r="I687" t="s">
        <v>38</v>
      </c>
      <c r="J687">
        <v>1</v>
      </c>
      <c r="K687">
        <v>6.2518399999999996</v>
      </c>
      <c r="L687">
        <v>-75.563590000000005</v>
      </c>
    </row>
    <row r="688" spans="1:12" x14ac:dyDescent="0.25">
      <c r="A688" t="s">
        <v>127</v>
      </c>
      <c r="B688" t="s">
        <v>13</v>
      </c>
      <c r="C688">
        <v>1695700</v>
      </c>
      <c r="D688">
        <v>88500</v>
      </c>
      <c r="E688" t="s">
        <v>455</v>
      </c>
      <c r="F688" t="s">
        <v>43</v>
      </c>
      <c r="G688" t="s">
        <v>178</v>
      </c>
      <c r="H688">
        <v>4</v>
      </c>
      <c r="I688" t="s">
        <v>32</v>
      </c>
      <c r="J688">
        <v>1</v>
      </c>
      <c r="K688">
        <v>1.2136100000000001</v>
      </c>
      <c r="L688">
        <v>-77.281109999999998</v>
      </c>
    </row>
    <row r="689" spans="1:12" x14ac:dyDescent="0.25">
      <c r="A689" t="s">
        <v>80</v>
      </c>
      <c r="B689" t="s">
        <v>65</v>
      </c>
      <c r="C689">
        <v>37900</v>
      </c>
      <c r="D689">
        <v>9400</v>
      </c>
      <c r="E689" t="s">
        <v>1010</v>
      </c>
      <c r="F689" t="s">
        <v>52</v>
      </c>
      <c r="G689" t="s">
        <v>16</v>
      </c>
      <c r="H689">
        <v>4</v>
      </c>
      <c r="I689" t="s">
        <v>32</v>
      </c>
      <c r="J689">
        <v>1</v>
      </c>
      <c r="K689">
        <v>4.6097099999999998</v>
      </c>
      <c r="L689">
        <v>-74.08175</v>
      </c>
    </row>
    <row r="690" spans="1:12" x14ac:dyDescent="0.25">
      <c r="A690" t="s">
        <v>118</v>
      </c>
      <c r="B690" t="s">
        <v>86</v>
      </c>
      <c r="C690">
        <v>716500</v>
      </c>
      <c r="D690">
        <v>36300</v>
      </c>
      <c r="E690" t="s">
        <v>710</v>
      </c>
      <c r="F690" t="s">
        <v>26</v>
      </c>
      <c r="G690" t="s">
        <v>22</v>
      </c>
      <c r="H690">
        <v>5</v>
      </c>
      <c r="I690" t="s">
        <v>38</v>
      </c>
      <c r="J690">
        <v>1</v>
      </c>
      <c r="K690">
        <v>6.2518399999999996</v>
      </c>
      <c r="L690">
        <v>-75.563590000000005</v>
      </c>
    </row>
    <row r="691" spans="1:12" x14ac:dyDescent="0.25">
      <c r="A691" t="s">
        <v>12</v>
      </c>
      <c r="B691" t="s">
        <v>13</v>
      </c>
      <c r="C691">
        <v>247500</v>
      </c>
      <c r="D691">
        <v>13400</v>
      </c>
      <c r="E691" t="s">
        <v>645</v>
      </c>
      <c r="F691" t="s">
        <v>130</v>
      </c>
      <c r="G691" t="s">
        <v>22</v>
      </c>
      <c r="H691">
        <v>5</v>
      </c>
      <c r="I691" t="s">
        <v>32</v>
      </c>
      <c r="J691">
        <v>1</v>
      </c>
      <c r="K691">
        <v>6.2518399999999996</v>
      </c>
      <c r="L691">
        <v>-75.563590000000005</v>
      </c>
    </row>
    <row r="692" spans="1:12" x14ac:dyDescent="0.25">
      <c r="A692" t="s">
        <v>64</v>
      </c>
      <c r="B692" t="s">
        <v>65</v>
      </c>
      <c r="C692">
        <v>38500</v>
      </c>
      <c r="D692">
        <v>2400</v>
      </c>
      <c r="E692" t="s">
        <v>1194</v>
      </c>
      <c r="F692" t="s">
        <v>26</v>
      </c>
      <c r="G692" t="s">
        <v>22</v>
      </c>
      <c r="H692">
        <v>4</v>
      </c>
      <c r="I692" t="s">
        <v>17</v>
      </c>
      <c r="J692">
        <v>10</v>
      </c>
      <c r="K692">
        <v>6.2518399999999996</v>
      </c>
      <c r="L692">
        <v>-75.563590000000005</v>
      </c>
    </row>
    <row r="693" spans="1:12" x14ac:dyDescent="0.25">
      <c r="A693" t="s">
        <v>124</v>
      </c>
      <c r="B693" t="s">
        <v>19</v>
      </c>
      <c r="C693">
        <v>736600</v>
      </c>
      <c r="D693">
        <v>37400</v>
      </c>
      <c r="E693" t="s">
        <v>1195</v>
      </c>
      <c r="F693" t="s">
        <v>93</v>
      </c>
      <c r="G693" t="s">
        <v>16</v>
      </c>
      <c r="H693">
        <v>5</v>
      </c>
      <c r="I693" t="s">
        <v>17</v>
      </c>
      <c r="J693">
        <v>3</v>
      </c>
      <c r="K693">
        <v>4.6097099999999998</v>
      </c>
      <c r="L693">
        <v>-74.08175</v>
      </c>
    </row>
    <row r="694" spans="1:12" x14ac:dyDescent="0.25">
      <c r="A694" t="s">
        <v>111</v>
      </c>
      <c r="B694" t="s">
        <v>19</v>
      </c>
      <c r="C694">
        <v>485700</v>
      </c>
      <c r="D694">
        <v>28200</v>
      </c>
      <c r="E694" t="s">
        <v>121</v>
      </c>
      <c r="F694" t="s">
        <v>43</v>
      </c>
      <c r="G694" t="s">
        <v>161</v>
      </c>
      <c r="H694">
        <v>2</v>
      </c>
      <c r="I694" t="s">
        <v>17</v>
      </c>
      <c r="J694">
        <v>8</v>
      </c>
      <c r="K694">
        <v>7.1253900000000003</v>
      </c>
      <c r="L694">
        <v>-73.119799999999998</v>
      </c>
    </row>
    <row r="695" spans="1:12" x14ac:dyDescent="0.25">
      <c r="A695" t="s">
        <v>103</v>
      </c>
      <c r="B695" t="s">
        <v>13</v>
      </c>
      <c r="C695">
        <v>293700</v>
      </c>
      <c r="D695">
        <v>16300</v>
      </c>
      <c r="E695" t="s">
        <v>1196</v>
      </c>
      <c r="F695" t="s">
        <v>21</v>
      </c>
      <c r="G695" t="s">
        <v>16</v>
      </c>
      <c r="H695">
        <v>5</v>
      </c>
      <c r="I695" t="s">
        <v>17</v>
      </c>
      <c r="J695">
        <v>1</v>
      </c>
      <c r="K695">
        <v>4.6097099999999998</v>
      </c>
      <c r="L695">
        <v>-74.08175</v>
      </c>
    </row>
    <row r="696" spans="1:12" x14ac:dyDescent="0.25">
      <c r="A696" t="s">
        <v>85</v>
      </c>
      <c r="B696" t="s">
        <v>86</v>
      </c>
      <c r="C696">
        <v>549200</v>
      </c>
      <c r="D696">
        <v>29600</v>
      </c>
      <c r="E696" t="s">
        <v>973</v>
      </c>
      <c r="F696" t="s">
        <v>43</v>
      </c>
      <c r="G696" t="s">
        <v>16</v>
      </c>
      <c r="H696">
        <v>5</v>
      </c>
      <c r="I696" t="s">
        <v>32</v>
      </c>
      <c r="J696">
        <v>1</v>
      </c>
      <c r="K696">
        <v>4.6097099999999998</v>
      </c>
      <c r="L696">
        <v>-74.08175</v>
      </c>
    </row>
    <row r="697" spans="1:12" x14ac:dyDescent="0.25">
      <c r="A697" t="s">
        <v>39</v>
      </c>
      <c r="B697" t="s">
        <v>24</v>
      </c>
      <c r="C697">
        <v>53600</v>
      </c>
      <c r="D697">
        <v>1000</v>
      </c>
      <c r="E697" t="s">
        <v>1197</v>
      </c>
      <c r="F697" t="s">
        <v>26</v>
      </c>
      <c r="G697" t="s">
        <v>16</v>
      </c>
      <c r="H697">
        <v>1</v>
      </c>
      <c r="I697" t="s">
        <v>38</v>
      </c>
      <c r="J697">
        <v>1</v>
      </c>
      <c r="K697">
        <v>4.6097099999999998</v>
      </c>
      <c r="L697">
        <v>-74.08175</v>
      </c>
    </row>
    <row r="698" spans="1:12" x14ac:dyDescent="0.25">
      <c r="A698" t="s">
        <v>122</v>
      </c>
      <c r="B698" t="s">
        <v>29</v>
      </c>
      <c r="C698">
        <v>1153900</v>
      </c>
      <c r="D698">
        <v>61800</v>
      </c>
      <c r="E698" t="s">
        <v>1196</v>
      </c>
      <c r="F698" t="s">
        <v>96</v>
      </c>
      <c r="G698" t="s">
        <v>22</v>
      </c>
      <c r="H698">
        <v>5</v>
      </c>
      <c r="I698" t="s">
        <v>38</v>
      </c>
      <c r="J698">
        <v>1</v>
      </c>
      <c r="K698">
        <v>6.2518399999999996</v>
      </c>
      <c r="L698">
        <v>-75.563590000000005</v>
      </c>
    </row>
    <row r="699" spans="1:12" x14ac:dyDescent="0.25">
      <c r="A699" t="s">
        <v>55</v>
      </c>
      <c r="B699" t="s">
        <v>13</v>
      </c>
      <c r="C699">
        <v>130400</v>
      </c>
      <c r="D699">
        <v>5100</v>
      </c>
      <c r="E699" t="s">
        <v>343</v>
      </c>
      <c r="F699" t="s">
        <v>26</v>
      </c>
      <c r="G699" t="s">
        <v>22</v>
      </c>
      <c r="H699">
        <v>5</v>
      </c>
      <c r="I699" t="s">
        <v>17</v>
      </c>
      <c r="J699">
        <v>1</v>
      </c>
      <c r="K699">
        <v>6.2518399999999996</v>
      </c>
      <c r="L699">
        <v>-75.563590000000005</v>
      </c>
    </row>
    <row r="700" spans="1:12" x14ac:dyDescent="0.25">
      <c r="A700" t="s">
        <v>64</v>
      </c>
      <c r="B700" t="s">
        <v>65</v>
      </c>
      <c r="C700">
        <v>61200</v>
      </c>
      <c r="D700">
        <v>5600</v>
      </c>
      <c r="E700" t="s">
        <v>1070</v>
      </c>
      <c r="F700" t="s">
        <v>35</v>
      </c>
      <c r="G700" t="s">
        <v>27</v>
      </c>
      <c r="H700">
        <v>5</v>
      </c>
      <c r="I700" t="s">
        <v>17</v>
      </c>
      <c r="J700">
        <v>1</v>
      </c>
      <c r="K700">
        <v>10.39972</v>
      </c>
      <c r="L700">
        <v>-75.514439999999993</v>
      </c>
    </row>
    <row r="701" spans="1:12" x14ac:dyDescent="0.25">
      <c r="A701" t="s">
        <v>70</v>
      </c>
      <c r="B701" t="s">
        <v>13</v>
      </c>
      <c r="C701">
        <v>1578400</v>
      </c>
      <c r="D701">
        <v>84400</v>
      </c>
      <c r="E701" t="s">
        <v>981</v>
      </c>
      <c r="F701" t="s">
        <v>47</v>
      </c>
      <c r="G701" t="s">
        <v>16</v>
      </c>
      <c r="H701">
        <v>1</v>
      </c>
      <c r="I701" t="s">
        <v>38</v>
      </c>
      <c r="J701">
        <v>1</v>
      </c>
      <c r="K701">
        <v>4.6097099999999998</v>
      </c>
      <c r="L701">
        <v>-74.08175</v>
      </c>
    </row>
    <row r="702" spans="1:12" x14ac:dyDescent="0.25">
      <c r="A702" t="s">
        <v>135</v>
      </c>
      <c r="B702" t="s">
        <v>58</v>
      </c>
      <c r="C702">
        <v>40800</v>
      </c>
      <c r="D702">
        <v>0</v>
      </c>
      <c r="E702" t="s">
        <v>1198</v>
      </c>
      <c r="F702" t="s">
        <v>54</v>
      </c>
      <c r="G702" t="s">
        <v>16</v>
      </c>
      <c r="H702">
        <v>4</v>
      </c>
      <c r="I702" t="s">
        <v>17</v>
      </c>
      <c r="J702">
        <v>2</v>
      </c>
      <c r="K702">
        <v>4.6097099999999998</v>
      </c>
      <c r="L702">
        <v>-74.08175</v>
      </c>
    </row>
    <row r="703" spans="1:12" x14ac:dyDescent="0.25">
      <c r="A703" t="s">
        <v>50</v>
      </c>
      <c r="B703" t="s">
        <v>29</v>
      </c>
      <c r="C703">
        <v>2109200</v>
      </c>
      <c r="D703">
        <v>110500</v>
      </c>
      <c r="E703" t="s">
        <v>444</v>
      </c>
      <c r="F703" t="s">
        <v>47</v>
      </c>
      <c r="G703" t="s">
        <v>16</v>
      </c>
      <c r="H703">
        <v>2</v>
      </c>
      <c r="I703" t="s">
        <v>17</v>
      </c>
      <c r="J703">
        <v>2</v>
      </c>
      <c r="K703">
        <v>4.6097099999999998</v>
      </c>
      <c r="L703">
        <v>-74.08175</v>
      </c>
    </row>
    <row r="704" spans="1:12" x14ac:dyDescent="0.25">
      <c r="A704" t="s">
        <v>113</v>
      </c>
      <c r="B704" t="s">
        <v>24</v>
      </c>
      <c r="C704">
        <v>17500</v>
      </c>
      <c r="D704">
        <v>1300</v>
      </c>
      <c r="E704" t="s">
        <v>394</v>
      </c>
      <c r="F704" t="s">
        <v>47</v>
      </c>
      <c r="G704" t="s">
        <v>60</v>
      </c>
      <c r="H704">
        <v>5</v>
      </c>
      <c r="I704" t="s">
        <v>17</v>
      </c>
      <c r="J704">
        <v>3</v>
      </c>
      <c r="K704">
        <v>4.8133299999999997</v>
      </c>
      <c r="L704">
        <v>-75.696110000000004</v>
      </c>
    </row>
    <row r="705" spans="1:12" x14ac:dyDescent="0.25">
      <c r="A705" t="s">
        <v>12</v>
      </c>
      <c r="B705" t="s">
        <v>13</v>
      </c>
      <c r="C705">
        <v>296700</v>
      </c>
      <c r="D705">
        <v>16200</v>
      </c>
      <c r="E705" t="s">
        <v>741</v>
      </c>
      <c r="F705" t="s">
        <v>88</v>
      </c>
      <c r="G705" t="s">
        <v>16</v>
      </c>
      <c r="H705">
        <v>5</v>
      </c>
      <c r="I705" t="s">
        <v>17</v>
      </c>
      <c r="J705">
        <v>2</v>
      </c>
      <c r="K705">
        <v>4.6097099999999998</v>
      </c>
      <c r="L705">
        <v>-74.08175</v>
      </c>
    </row>
    <row r="706" spans="1:12" x14ac:dyDescent="0.25">
      <c r="A706" t="s">
        <v>105</v>
      </c>
      <c r="B706" t="s">
        <v>19</v>
      </c>
      <c r="C706">
        <v>263300</v>
      </c>
      <c r="D706">
        <v>12200</v>
      </c>
      <c r="E706" t="s">
        <v>737</v>
      </c>
      <c r="F706" t="s">
        <v>88</v>
      </c>
      <c r="G706" t="s">
        <v>16</v>
      </c>
      <c r="H706">
        <v>5</v>
      </c>
      <c r="I706" t="s">
        <v>32</v>
      </c>
      <c r="J706">
        <v>1</v>
      </c>
      <c r="K706">
        <v>4.6097099999999998</v>
      </c>
      <c r="L706">
        <v>-74.08175</v>
      </c>
    </row>
    <row r="707" spans="1:12" x14ac:dyDescent="0.25">
      <c r="A707" t="s">
        <v>127</v>
      </c>
      <c r="B707" t="s">
        <v>13</v>
      </c>
      <c r="C707">
        <v>1462600</v>
      </c>
      <c r="D707">
        <v>78400</v>
      </c>
      <c r="E707" t="s">
        <v>1101</v>
      </c>
      <c r="F707" t="s">
        <v>130</v>
      </c>
      <c r="G707" t="s">
        <v>16</v>
      </c>
      <c r="H707">
        <v>4</v>
      </c>
      <c r="I707" t="s">
        <v>17</v>
      </c>
      <c r="J707">
        <v>3</v>
      </c>
      <c r="K707">
        <v>4.6097099999999998</v>
      </c>
      <c r="L707">
        <v>-74.08175</v>
      </c>
    </row>
    <row r="708" spans="1:12" x14ac:dyDescent="0.25">
      <c r="A708" t="s">
        <v>127</v>
      </c>
      <c r="B708" t="s">
        <v>13</v>
      </c>
      <c r="C708">
        <v>934800</v>
      </c>
      <c r="D708">
        <v>48000</v>
      </c>
      <c r="E708" t="s">
        <v>519</v>
      </c>
      <c r="F708" t="s">
        <v>26</v>
      </c>
      <c r="G708" t="s">
        <v>31</v>
      </c>
      <c r="H708">
        <v>1</v>
      </c>
      <c r="I708" t="s">
        <v>32</v>
      </c>
      <c r="J708">
        <v>1</v>
      </c>
      <c r="K708">
        <v>3.4372199999999999</v>
      </c>
      <c r="L708">
        <v>-76.522499999999994</v>
      </c>
    </row>
    <row r="709" spans="1:12" x14ac:dyDescent="0.25">
      <c r="A709" t="s">
        <v>204</v>
      </c>
      <c r="B709" t="s">
        <v>13</v>
      </c>
      <c r="C709">
        <v>160600</v>
      </c>
      <c r="D709">
        <v>6700</v>
      </c>
      <c r="E709" t="s">
        <v>676</v>
      </c>
      <c r="F709" t="s">
        <v>26</v>
      </c>
      <c r="G709" t="s">
        <v>16</v>
      </c>
      <c r="H709">
        <v>3</v>
      </c>
      <c r="I709" t="s">
        <v>32</v>
      </c>
      <c r="J709">
        <v>1</v>
      </c>
      <c r="K709">
        <v>4.6097099999999998</v>
      </c>
      <c r="L709">
        <v>-74.08175</v>
      </c>
    </row>
    <row r="710" spans="1:12" x14ac:dyDescent="0.25">
      <c r="A710" t="s">
        <v>94</v>
      </c>
      <c r="B710" t="s">
        <v>29</v>
      </c>
      <c r="C710">
        <v>737500</v>
      </c>
      <c r="D710">
        <v>44100</v>
      </c>
      <c r="E710" t="s">
        <v>683</v>
      </c>
      <c r="F710" t="s">
        <v>96</v>
      </c>
      <c r="G710" t="s">
        <v>31</v>
      </c>
      <c r="H710">
        <v>5</v>
      </c>
      <c r="I710" t="s">
        <v>17</v>
      </c>
      <c r="J710">
        <v>8</v>
      </c>
      <c r="K710">
        <v>3.4372199999999999</v>
      </c>
      <c r="L710">
        <v>-76.522499999999994</v>
      </c>
    </row>
    <row r="711" spans="1:12" x14ac:dyDescent="0.25">
      <c r="A711" t="s">
        <v>148</v>
      </c>
      <c r="B711" t="s">
        <v>13</v>
      </c>
      <c r="C711">
        <v>1743600</v>
      </c>
      <c r="D711">
        <v>93100</v>
      </c>
      <c r="E711" t="s">
        <v>586</v>
      </c>
      <c r="F711" t="s">
        <v>26</v>
      </c>
      <c r="G711" t="s">
        <v>16</v>
      </c>
      <c r="H711">
        <v>5</v>
      </c>
      <c r="I711" t="s">
        <v>17</v>
      </c>
      <c r="J711">
        <v>5</v>
      </c>
      <c r="K711">
        <v>4.6097099999999998</v>
      </c>
      <c r="L711">
        <v>-74.08175</v>
      </c>
    </row>
    <row r="712" spans="1:12" x14ac:dyDescent="0.25">
      <c r="A712" t="s">
        <v>135</v>
      </c>
      <c r="B712" t="s">
        <v>58</v>
      </c>
      <c r="C712">
        <v>44700</v>
      </c>
      <c r="D712">
        <v>7100</v>
      </c>
      <c r="E712" t="s">
        <v>174</v>
      </c>
      <c r="F712" t="s">
        <v>93</v>
      </c>
      <c r="G712" t="s">
        <v>16</v>
      </c>
      <c r="H712">
        <v>5</v>
      </c>
      <c r="I712" t="s">
        <v>17</v>
      </c>
      <c r="J712">
        <v>2</v>
      </c>
      <c r="K712">
        <v>4.6097099999999998</v>
      </c>
      <c r="L712">
        <v>-74.08175</v>
      </c>
    </row>
    <row r="713" spans="1:12" x14ac:dyDescent="0.25">
      <c r="A713" t="s">
        <v>41</v>
      </c>
      <c r="B713" t="s">
        <v>29</v>
      </c>
      <c r="C713">
        <v>1454200</v>
      </c>
      <c r="D713">
        <v>82200</v>
      </c>
      <c r="E713" t="s">
        <v>1199</v>
      </c>
      <c r="F713" t="s">
        <v>43</v>
      </c>
      <c r="G713" t="s">
        <v>16</v>
      </c>
      <c r="H713">
        <v>5</v>
      </c>
      <c r="I713" t="s">
        <v>17</v>
      </c>
      <c r="J713">
        <v>1</v>
      </c>
      <c r="K713">
        <v>4.6097099999999998</v>
      </c>
      <c r="L713">
        <v>-74.08175</v>
      </c>
    </row>
    <row r="714" spans="1:12" x14ac:dyDescent="0.25">
      <c r="A714" t="s">
        <v>133</v>
      </c>
      <c r="B714" t="s">
        <v>24</v>
      </c>
      <c r="C714">
        <v>18300</v>
      </c>
      <c r="D714">
        <v>0</v>
      </c>
      <c r="E714" t="s">
        <v>1091</v>
      </c>
      <c r="F714" t="s">
        <v>96</v>
      </c>
      <c r="G714" t="s">
        <v>27</v>
      </c>
      <c r="H714">
        <v>1</v>
      </c>
      <c r="I714" t="s">
        <v>32</v>
      </c>
      <c r="J714">
        <v>1</v>
      </c>
      <c r="K714">
        <v>10.39972</v>
      </c>
      <c r="L714">
        <v>-75.514439999999993</v>
      </c>
    </row>
    <row r="715" spans="1:12" x14ac:dyDescent="0.25">
      <c r="A715" t="s">
        <v>135</v>
      </c>
      <c r="B715" t="s">
        <v>58</v>
      </c>
      <c r="C715">
        <v>23500</v>
      </c>
      <c r="D715">
        <v>0</v>
      </c>
      <c r="E715" t="s">
        <v>861</v>
      </c>
      <c r="F715" t="s">
        <v>21</v>
      </c>
      <c r="G715" t="s">
        <v>16</v>
      </c>
      <c r="H715">
        <v>4</v>
      </c>
      <c r="I715" t="s">
        <v>17</v>
      </c>
      <c r="J715">
        <v>1</v>
      </c>
      <c r="K715">
        <v>4.6097099999999998</v>
      </c>
      <c r="L715">
        <v>-74.08175</v>
      </c>
    </row>
    <row r="716" spans="1:12" x14ac:dyDescent="0.25">
      <c r="A716" t="s">
        <v>74</v>
      </c>
      <c r="B716" t="s">
        <v>62</v>
      </c>
      <c r="C716">
        <v>55100</v>
      </c>
      <c r="D716">
        <v>3300</v>
      </c>
      <c r="E716" t="s">
        <v>1143</v>
      </c>
      <c r="F716" t="s">
        <v>43</v>
      </c>
      <c r="G716" t="s">
        <v>16</v>
      </c>
      <c r="H716">
        <v>5</v>
      </c>
      <c r="I716" t="s">
        <v>38</v>
      </c>
      <c r="J716">
        <v>1</v>
      </c>
      <c r="K716">
        <v>4.6097099999999998</v>
      </c>
      <c r="L716">
        <v>-74.08175</v>
      </c>
    </row>
    <row r="717" spans="1:12" x14ac:dyDescent="0.25">
      <c r="A717" t="s">
        <v>39</v>
      </c>
      <c r="B717" t="s">
        <v>24</v>
      </c>
      <c r="C717">
        <v>48000</v>
      </c>
      <c r="D717">
        <v>3000</v>
      </c>
      <c r="E717" t="s">
        <v>1200</v>
      </c>
      <c r="F717" t="s">
        <v>47</v>
      </c>
      <c r="G717" t="s">
        <v>16</v>
      </c>
      <c r="H717">
        <v>1</v>
      </c>
      <c r="I717" t="s">
        <v>32</v>
      </c>
      <c r="J717">
        <v>1</v>
      </c>
      <c r="K717">
        <v>4.6097099999999998</v>
      </c>
      <c r="L717">
        <v>-74.08175</v>
      </c>
    </row>
    <row r="718" spans="1:12" x14ac:dyDescent="0.25">
      <c r="A718" t="s">
        <v>214</v>
      </c>
      <c r="B718" t="s">
        <v>19</v>
      </c>
      <c r="C718">
        <v>148400</v>
      </c>
      <c r="D718">
        <v>6100</v>
      </c>
      <c r="E718" t="s">
        <v>857</v>
      </c>
      <c r="F718" t="s">
        <v>54</v>
      </c>
      <c r="G718" t="s">
        <v>22</v>
      </c>
      <c r="H718">
        <v>3</v>
      </c>
      <c r="I718" t="s">
        <v>17</v>
      </c>
      <c r="J718">
        <v>1</v>
      </c>
      <c r="K718">
        <v>6.2518399999999996</v>
      </c>
      <c r="L718">
        <v>-75.563590000000005</v>
      </c>
    </row>
    <row r="719" spans="1:12" x14ac:dyDescent="0.25">
      <c r="A719" t="s">
        <v>204</v>
      </c>
      <c r="B719" t="s">
        <v>13</v>
      </c>
      <c r="C719">
        <v>151300</v>
      </c>
      <c r="D719">
        <v>6200</v>
      </c>
      <c r="E719" t="s">
        <v>485</v>
      </c>
      <c r="F719" t="s">
        <v>160</v>
      </c>
      <c r="G719" t="s">
        <v>16</v>
      </c>
      <c r="H719">
        <v>4</v>
      </c>
      <c r="I719" t="s">
        <v>17</v>
      </c>
      <c r="J719">
        <v>4</v>
      </c>
      <c r="K719">
        <v>4.6097099999999998</v>
      </c>
      <c r="L719">
        <v>-74.08175</v>
      </c>
    </row>
    <row r="720" spans="1:12" x14ac:dyDescent="0.25">
      <c r="A720" t="s">
        <v>192</v>
      </c>
      <c r="B720" t="s">
        <v>65</v>
      </c>
      <c r="C720">
        <v>44600</v>
      </c>
      <c r="D720">
        <v>0</v>
      </c>
      <c r="E720" t="s">
        <v>606</v>
      </c>
      <c r="F720" t="s">
        <v>43</v>
      </c>
      <c r="G720" t="s">
        <v>16</v>
      </c>
      <c r="H720">
        <v>5</v>
      </c>
      <c r="I720" t="s">
        <v>17</v>
      </c>
      <c r="J720">
        <v>10</v>
      </c>
      <c r="K720">
        <v>4.6097099999999998</v>
      </c>
      <c r="L720">
        <v>-74.08175</v>
      </c>
    </row>
    <row r="721" spans="1:12" x14ac:dyDescent="0.25">
      <c r="A721" t="s">
        <v>122</v>
      </c>
      <c r="B721" t="s">
        <v>29</v>
      </c>
      <c r="C721">
        <v>1046400</v>
      </c>
      <c r="D721">
        <v>59100</v>
      </c>
      <c r="E721" t="s">
        <v>904</v>
      </c>
      <c r="F721" t="s">
        <v>88</v>
      </c>
      <c r="G721" t="s">
        <v>16</v>
      </c>
      <c r="H721">
        <v>4</v>
      </c>
      <c r="I721" t="s">
        <v>17</v>
      </c>
      <c r="J721">
        <v>1</v>
      </c>
      <c r="K721">
        <v>4.6097099999999998</v>
      </c>
      <c r="L721">
        <v>-74.08175</v>
      </c>
    </row>
    <row r="722" spans="1:12" x14ac:dyDescent="0.25">
      <c r="A722" t="s">
        <v>124</v>
      </c>
      <c r="B722" t="s">
        <v>19</v>
      </c>
      <c r="C722">
        <v>734600</v>
      </c>
      <c r="D722">
        <v>47800</v>
      </c>
      <c r="E722" t="s">
        <v>620</v>
      </c>
      <c r="F722" t="s">
        <v>35</v>
      </c>
      <c r="G722" t="s">
        <v>278</v>
      </c>
      <c r="H722">
        <v>4</v>
      </c>
      <c r="I722" t="s">
        <v>17</v>
      </c>
      <c r="J722">
        <v>2</v>
      </c>
      <c r="K722">
        <v>-4.2152799999999999</v>
      </c>
      <c r="L722">
        <v>-69.940560000000005</v>
      </c>
    </row>
    <row r="723" spans="1:12" x14ac:dyDescent="0.25">
      <c r="A723" t="s">
        <v>219</v>
      </c>
      <c r="B723" t="s">
        <v>19</v>
      </c>
      <c r="C723">
        <v>417100</v>
      </c>
      <c r="D723">
        <v>22600</v>
      </c>
      <c r="E723" t="s">
        <v>793</v>
      </c>
      <c r="F723" t="s">
        <v>93</v>
      </c>
      <c r="G723" t="s">
        <v>16</v>
      </c>
      <c r="H723">
        <v>3</v>
      </c>
      <c r="I723" t="s">
        <v>32</v>
      </c>
      <c r="J723">
        <v>1</v>
      </c>
      <c r="K723">
        <v>4.6097099999999998</v>
      </c>
      <c r="L723">
        <v>-74.08175</v>
      </c>
    </row>
    <row r="724" spans="1:12" x14ac:dyDescent="0.25">
      <c r="A724" t="s">
        <v>127</v>
      </c>
      <c r="B724" t="s">
        <v>13</v>
      </c>
      <c r="C724">
        <v>1455400</v>
      </c>
      <c r="D724">
        <v>77700</v>
      </c>
      <c r="E724" t="s">
        <v>233</v>
      </c>
      <c r="F724" t="s">
        <v>43</v>
      </c>
      <c r="G724" t="s">
        <v>22</v>
      </c>
      <c r="H724">
        <v>5</v>
      </c>
      <c r="I724" t="s">
        <v>17</v>
      </c>
      <c r="J724">
        <v>3</v>
      </c>
      <c r="K724">
        <v>6.2518399999999996</v>
      </c>
      <c r="L724">
        <v>-75.563590000000005</v>
      </c>
    </row>
    <row r="725" spans="1:12" x14ac:dyDescent="0.25">
      <c r="A725" t="s">
        <v>297</v>
      </c>
      <c r="B725" t="s">
        <v>86</v>
      </c>
      <c r="C725">
        <v>52300</v>
      </c>
      <c r="D725">
        <v>3000</v>
      </c>
      <c r="E725" t="s">
        <v>53</v>
      </c>
      <c r="F725" t="s">
        <v>96</v>
      </c>
      <c r="G725" t="s">
        <v>31</v>
      </c>
      <c r="H725">
        <v>5</v>
      </c>
      <c r="I725" t="s">
        <v>17</v>
      </c>
      <c r="J725">
        <v>1</v>
      </c>
      <c r="K725">
        <v>3.4372199999999999</v>
      </c>
      <c r="L725">
        <v>-76.522499999999994</v>
      </c>
    </row>
    <row r="726" spans="1:12" x14ac:dyDescent="0.25">
      <c r="A726" t="s">
        <v>155</v>
      </c>
      <c r="B726" t="s">
        <v>62</v>
      </c>
      <c r="C726">
        <v>102600</v>
      </c>
      <c r="D726">
        <v>6000</v>
      </c>
      <c r="E726" t="s">
        <v>53</v>
      </c>
      <c r="F726" t="s">
        <v>26</v>
      </c>
      <c r="G726" t="s">
        <v>22</v>
      </c>
      <c r="H726">
        <v>5</v>
      </c>
      <c r="I726" t="s">
        <v>17</v>
      </c>
      <c r="J726">
        <v>1</v>
      </c>
      <c r="K726">
        <v>6.2518399999999996</v>
      </c>
      <c r="L726">
        <v>-75.563590000000005</v>
      </c>
    </row>
    <row r="727" spans="1:12" x14ac:dyDescent="0.25">
      <c r="A727" t="s">
        <v>135</v>
      </c>
      <c r="B727" t="s">
        <v>58</v>
      </c>
      <c r="C727">
        <v>35900</v>
      </c>
      <c r="D727">
        <v>2300</v>
      </c>
      <c r="E727" t="s">
        <v>1201</v>
      </c>
      <c r="F727" t="s">
        <v>35</v>
      </c>
      <c r="G727" t="s">
        <v>22</v>
      </c>
      <c r="H727">
        <v>5</v>
      </c>
      <c r="I727" t="s">
        <v>17</v>
      </c>
      <c r="J727">
        <v>1</v>
      </c>
      <c r="K727">
        <v>6.2518399999999996</v>
      </c>
      <c r="L727">
        <v>-75.563590000000005</v>
      </c>
    </row>
    <row r="728" spans="1:12" x14ac:dyDescent="0.25">
      <c r="A728" t="s">
        <v>164</v>
      </c>
      <c r="B728" t="s">
        <v>13</v>
      </c>
      <c r="C728">
        <v>61400</v>
      </c>
      <c r="D728">
        <v>3800</v>
      </c>
      <c r="E728" t="s">
        <v>1202</v>
      </c>
      <c r="F728" t="s">
        <v>54</v>
      </c>
      <c r="G728" t="s">
        <v>31</v>
      </c>
      <c r="H728">
        <v>5</v>
      </c>
      <c r="I728" t="s">
        <v>17</v>
      </c>
      <c r="J728">
        <v>1</v>
      </c>
      <c r="K728">
        <v>3.4372199999999999</v>
      </c>
      <c r="L728">
        <v>-76.522499999999994</v>
      </c>
    </row>
    <row r="729" spans="1:12" x14ac:dyDescent="0.25">
      <c r="A729" t="s">
        <v>111</v>
      </c>
      <c r="B729" t="s">
        <v>19</v>
      </c>
      <c r="C729">
        <v>490000</v>
      </c>
      <c r="D729">
        <v>26500</v>
      </c>
      <c r="E729" t="s">
        <v>357</v>
      </c>
      <c r="F729" t="s">
        <v>76</v>
      </c>
      <c r="G729" t="s">
        <v>31</v>
      </c>
      <c r="H729">
        <v>5</v>
      </c>
      <c r="I729" t="s">
        <v>17</v>
      </c>
      <c r="J729">
        <v>2</v>
      </c>
      <c r="K729">
        <v>3.4372199999999999</v>
      </c>
      <c r="L729">
        <v>-76.522499999999994</v>
      </c>
    </row>
    <row r="730" spans="1:12" x14ac:dyDescent="0.25">
      <c r="A730" t="s">
        <v>148</v>
      </c>
      <c r="B730" t="s">
        <v>13</v>
      </c>
      <c r="C730">
        <v>1868700</v>
      </c>
      <c r="D730">
        <v>101900</v>
      </c>
      <c r="E730" t="s">
        <v>244</v>
      </c>
      <c r="F730" t="s">
        <v>26</v>
      </c>
      <c r="G730" t="s">
        <v>178</v>
      </c>
      <c r="H730">
        <v>5</v>
      </c>
      <c r="I730" t="s">
        <v>17</v>
      </c>
      <c r="J730">
        <v>3</v>
      </c>
      <c r="K730">
        <v>1.2136100000000001</v>
      </c>
      <c r="L730">
        <v>-77.281109999999998</v>
      </c>
    </row>
    <row r="731" spans="1:12" x14ac:dyDescent="0.25">
      <c r="A731" t="s">
        <v>50</v>
      </c>
      <c r="B731" t="s">
        <v>29</v>
      </c>
      <c r="C731">
        <v>2170700</v>
      </c>
      <c r="D731">
        <v>115800</v>
      </c>
      <c r="E731" t="s">
        <v>604</v>
      </c>
      <c r="F731" t="s">
        <v>47</v>
      </c>
      <c r="G731" t="s">
        <v>31</v>
      </c>
      <c r="H731">
        <v>5</v>
      </c>
      <c r="I731" t="s">
        <v>32</v>
      </c>
      <c r="J731">
        <v>1</v>
      </c>
      <c r="K731">
        <v>3.4372199999999999</v>
      </c>
      <c r="L731">
        <v>-76.522499999999994</v>
      </c>
    </row>
    <row r="732" spans="1:12" x14ac:dyDescent="0.25">
      <c r="A732" t="s">
        <v>118</v>
      </c>
      <c r="B732" t="s">
        <v>86</v>
      </c>
      <c r="C732">
        <v>829300</v>
      </c>
      <c r="D732">
        <v>44600</v>
      </c>
      <c r="E732" t="s">
        <v>866</v>
      </c>
      <c r="F732" t="s">
        <v>43</v>
      </c>
      <c r="G732" t="s">
        <v>161</v>
      </c>
      <c r="H732">
        <v>1</v>
      </c>
      <c r="I732" t="s">
        <v>32</v>
      </c>
      <c r="J732">
        <v>1</v>
      </c>
      <c r="K732">
        <v>7.1253900000000003</v>
      </c>
      <c r="L732">
        <v>-73.119799999999998</v>
      </c>
    </row>
    <row r="733" spans="1:12" x14ac:dyDescent="0.25">
      <c r="A733" t="s">
        <v>84</v>
      </c>
      <c r="B733" t="s">
        <v>58</v>
      </c>
      <c r="C733">
        <v>221800</v>
      </c>
      <c r="D733">
        <v>10000</v>
      </c>
      <c r="E733" t="s">
        <v>1203</v>
      </c>
      <c r="F733" t="s">
        <v>47</v>
      </c>
      <c r="G733" t="s">
        <v>16</v>
      </c>
      <c r="H733">
        <v>5</v>
      </c>
      <c r="I733" t="s">
        <v>17</v>
      </c>
      <c r="J733">
        <v>1</v>
      </c>
      <c r="K733">
        <v>4.6097099999999998</v>
      </c>
      <c r="L733">
        <v>-74.08175</v>
      </c>
    </row>
    <row r="734" spans="1:12" x14ac:dyDescent="0.25">
      <c r="A734" t="s">
        <v>41</v>
      </c>
      <c r="B734" t="s">
        <v>29</v>
      </c>
      <c r="C734">
        <v>1155100</v>
      </c>
      <c r="D734">
        <v>61700</v>
      </c>
      <c r="E734" t="s">
        <v>142</v>
      </c>
      <c r="F734" t="s">
        <v>35</v>
      </c>
      <c r="G734" t="s">
        <v>16</v>
      </c>
      <c r="H734">
        <v>5</v>
      </c>
      <c r="I734" t="s">
        <v>32</v>
      </c>
      <c r="J734">
        <v>1</v>
      </c>
      <c r="K734">
        <v>4.6097099999999998</v>
      </c>
      <c r="L734">
        <v>-74.08175</v>
      </c>
    </row>
    <row r="735" spans="1:12" x14ac:dyDescent="0.25">
      <c r="A735" t="s">
        <v>155</v>
      </c>
      <c r="B735" t="s">
        <v>62</v>
      </c>
      <c r="C735">
        <v>106100</v>
      </c>
      <c r="D735">
        <v>14400</v>
      </c>
      <c r="E735" t="s">
        <v>104</v>
      </c>
      <c r="F735" t="s">
        <v>21</v>
      </c>
      <c r="G735" t="s">
        <v>16</v>
      </c>
      <c r="H735">
        <v>5</v>
      </c>
      <c r="I735" t="s">
        <v>17</v>
      </c>
      <c r="J735">
        <v>4</v>
      </c>
      <c r="K735">
        <v>4.6097099999999998</v>
      </c>
      <c r="L735">
        <v>-74.08175</v>
      </c>
    </row>
    <row r="736" spans="1:12" x14ac:dyDescent="0.25">
      <c r="A736" t="s">
        <v>127</v>
      </c>
      <c r="B736" t="s">
        <v>13</v>
      </c>
      <c r="C736">
        <v>1545100</v>
      </c>
      <c r="D736">
        <v>80500</v>
      </c>
      <c r="E736" t="s">
        <v>983</v>
      </c>
      <c r="F736" t="s">
        <v>160</v>
      </c>
      <c r="G736" t="s">
        <v>16</v>
      </c>
      <c r="H736">
        <v>4</v>
      </c>
      <c r="I736" t="s">
        <v>17</v>
      </c>
      <c r="J736">
        <v>3</v>
      </c>
      <c r="K736">
        <v>4.6097099999999998</v>
      </c>
      <c r="L736">
        <v>-74.08175</v>
      </c>
    </row>
    <row r="737" spans="1:12" x14ac:dyDescent="0.25">
      <c r="A737" t="s">
        <v>196</v>
      </c>
      <c r="B737" t="s">
        <v>13</v>
      </c>
      <c r="C737">
        <v>1290900</v>
      </c>
      <c r="D737">
        <v>66900</v>
      </c>
      <c r="E737" t="s">
        <v>683</v>
      </c>
      <c r="F737" t="s">
        <v>35</v>
      </c>
      <c r="G737" t="s">
        <v>16</v>
      </c>
      <c r="H737">
        <v>5</v>
      </c>
      <c r="I737" t="s">
        <v>17</v>
      </c>
      <c r="J737">
        <v>2</v>
      </c>
      <c r="K737">
        <v>4.6097099999999998</v>
      </c>
      <c r="L737">
        <v>-74.08175</v>
      </c>
    </row>
    <row r="738" spans="1:12" x14ac:dyDescent="0.25">
      <c r="A738" t="s">
        <v>12</v>
      </c>
      <c r="B738" t="s">
        <v>13</v>
      </c>
      <c r="C738">
        <v>169000</v>
      </c>
      <c r="D738">
        <v>7200</v>
      </c>
      <c r="E738" t="s">
        <v>494</v>
      </c>
      <c r="F738" t="s">
        <v>93</v>
      </c>
      <c r="G738" t="s">
        <v>16</v>
      </c>
      <c r="H738">
        <v>2</v>
      </c>
      <c r="I738" t="s">
        <v>17</v>
      </c>
      <c r="J738">
        <v>3</v>
      </c>
      <c r="K738">
        <v>4.6097099999999998</v>
      </c>
      <c r="L738">
        <v>-74.08175</v>
      </c>
    </row>
    <row r="739" spans="1:12" x14ac:dyDescent="0.25">
      <c r="A739" t="s">
        <v>155</v>
      </c>
      <c r="B739" t="s">
        <v>62</v>
      </c>
      <c r="C739">
        <v>84300</v>
      </c>
      <c r="D739">
        <v>2700</v>
      </c>
      <c r="E739" t="s">
        <v>961</v>
      </c>
      <c r="F739" t="s">
        <v>96</v>
      </c>
      <c r="G739" t="s">
        <v>16</v>
      </c>
      <c r="H739">
        <v>3</v>
      </c>
      <c r="I739" t="s">
        <v>17</v>
      </c>
      <c r="J739">
        <v>2</v>
      </c>
      <c r="K739">
        <v>4.6097099999999998</v>
      </c>
      <c r="L739">
        <v>-74.08175</v>
      </c>
    </row>
    <row r="740" spans="1:12" x14ac:dyDescent="0.25">
      <c r="A740" t="s">
        <v>55</v>
      </c>
      <c r="B740" t="s">
        <v>13</v>
      </c>
      <c r="C740">
        <v>42200</v>
      </c>
      <c r="D740">
        <v>0</v>
      </c>
      <c r="E740" t="s">
        <v>478</v>
      </c>
      <c r="F740" t="s">
        <v>130</v>
      </c>
      <c r="G740" t="s">
        <v>16</v>
      </c>
      <c r="H740">
        <v>5</v>
      </c>
      <c r="I740" t="s">
        <v>17</v>
      </c>
      <c r="J740">
        <v>2</v>
      </c>
      <c r="K740">
        <v>4.6097099999999998</v>
      </c>
      <c r="L740">
        <v>-74.08175</v>
      </c>
    </row>
    <row r="741" spans="1:12" x14ac:dyDescent="0.25">
      <c r="A741" t="s">
        <v>214</v>
      </c>
      <c r="B741" t="s">
        <v>19</v>
      </c>
      <c r="C741">
        <v>223000</v>
      </c>
      <c r="D741">
        <v>10100</v>
      </c>
      <c r="E741" t="s">
        <v>194</v>
      </c>
      <c r="F741" t="s">
        <v>130</v>
      </c>
      <c r="G741" t="s">
        <v>91</v>
      </c>
      <c r="H741">
        <v>3</v>
      </c>
      <c r="I741" t="s">
        <v>17</v>
      </c>
      <c r="J741">
        <v>1</v>
      </c>
      <c r="K741">
        <v>10.968540000000001</v>
      </c>
      <c r="L741">
        <v>-74.781319999999994</v>
      </c>
    </row>
    <row r="742" spans="1:12" x14ac:dyDescent="0.25">
      <c r="A742" t="s">
        <v>184</v>
      </c>
      <c r="B742" t="s">
        <v>86</v>
      </c>
      <c r="C742">
        <v>290900</v>
      </c>
      <c r="D742">
        <v>13700</v>
      </c>
      <c r="E742" t="s">
        <v>922</v>
      </c>
      <c r="F742" t="s">
        <v>96</v>
      </c>
      <c r="G742" t="s">
        <v>178</v>
      </c>
      <c r="H742">
        <v>5</v>
      </c>
      <c r="I742" t="s">
        <v>17</v>
      </c>
      <c r="J742">
        <v>4</v>
      </c>
      <c r="K742">
        <v>1.2136100000000001</v>
      </c>
      <c r="L742">
        <v>-77.281109999999998</v>
      </c>
    </row>
    <row r="743" spans="1:12" x14ac:dyDescent="0.25">
      <c r="A743" t="s">
        <v>171</v>
      </c>
      <c r="B743" t="s">
        <v>19</v>
      </c>
      <c r="C743">
        <v>250400</v>
      </c>
      <c r="D743">
        <v>18100</v>
      </c>
      <c r="E743" t="s">
        <v>25</v>
      </c>
      <c r="F743" t="s">
        <v>47</v>
      </c>
      <c r="G743" t="s">
        <v>16</v>
      </c>
      <c r="H743">
        <v>5</v>
      </c>
      <c r="I743" t="s">
        <v>32</v>
      </c>
      <c r="J743">
        <v>1</v>
      </c>
      <c r="K743">
        <v>4.6097099999999998</v>
      </c>
      <c r="L743">
        <v>-74.08175</v>
      </c>
    </row>
    <row r="744" spans="1:12" x14ac:dyDescent="0.25">
      <c r="A744" t="s">
        <v>45</v>
      </c>
      <c r="B744" t="s">
        <v>29</v>
      </c>
      <c r="C744">
        <v>1247100</v>
      </c>
      <c r="D744">
        <v>67100</v>
      </c>
      <c r="E744" t="s">
        <v>710</v>
      </c>
      <c r="F744" t="s">
        <v>160</v>
      </c>
      <c r="G744" t="s">
        <v>16</v>
      </c>
      <c r="H744">
        <v>3</v>
      </c>
      <c r="I744" t="s">
        <v>17</v>
      </c>
      <c r="J744">
        <v>1</v>
      </c>
      <c r="K744">
        <v>4.6097099999999998</v>
      </c>
      <c r="L744">
        <v>-74.08175</v>
      </c>
    </row>
    <row r="745" spans="1:12" x14ac:dyDescent="0.25">
      <c r="A745" t="s">
        <v>18</v>
      </c>
      <c r="B745" t="s">
        <v>19</v>
      </c>
      <c r="C745">
        <v>241100</v>
      </c>
      <c r="D745">
        <v>13000</v>
      </c>
      <c r="E745" t="s">
        <v>1161</v>
      </c>
      <c r="F745" t="s">
        <v>52</v>
      </c>
      <c r="G745" t="s">
        <v>22</v>
      </c>
      <c r="H745">
        <v>4</v>
      </c>
      <c r="I745" t="s">
        <v>17</v>
      </c>
      <c r="J745">
        <v>1</v>
      </c>
      <c r="K745">
        <v>6.2518399999999996</v>
      </c>
      <c r="L745">
        <v>-75.563590000000005</v>
      </c>
    </row>
    <row r="746" spans="1:12" x14ac:dyDescent="0.25">
      <c r="A746" t="s">
        <v>148</v>
      </c>
      <c r="B746" t="s">
        <v>13</v>
      </c>
      <c r="C746">
        <v>2024500</v>
      </c>
      <c r="D746">
        <v>106000</v>
      </c>
      <c r="E746" t="s">
        <v>831</v>
      </c>
      <c r="F746" t="s">
        <v>96</v>
      </c>
      <c r="G746" t="s">
        <v>31</v>
      </c>
      <c r="H746">
        <v>2</v>
      </c>
      <c r="I746" t="s">
        <v>32</v>
      </c>
      <c r="J746">
        <v>1</v>
      </c>
      <c r="K746">
        <v>3.4372199999999999</v>
      </c>
      <c r="L746">
        <v>-76.522499999999994</v>
      </c>
    </row>
    <row r="747" spans="1:12" x14ac:dyDescent="0.25">
      <c r="A747" t="s">
        <v>135</v>
      </c>
      <c r="B747" t="s">
        <v>58</v>
      </c>
      <c r="C747">
        <v>26300</v>
      </c>
      <c r="D747">
        <v>1600</v>
      </c>
      <c r="E747" t="s">
        <v>448</v>
      </c>
      <c r="F747" t="s">
        <v>93</v>
      </c>
      <c r="G747" t="s">
        <v>22</v>
      </c>
      <c r="H747">
        <v>2</v>
      </c>
      <c r="I747" t="s">
        <v>17</v>
      </c>
      <c r="J747">
        <v>2</v>
      </c>
      <c r="K747">
        <v>6.2518399999999996</v>
      </c>
      <c r="L747">
        <v>-75.563590000000005</v>
      </c>
    </row>
    <row r="748" spans="1:12" x14ac:dyDescent="0.25">
      <c r="A748" t="s">
        <v>184</v>
      </c>
      <c r="B748" t="s">
        <v>86</v>
      </c>
      <c r="C748">
        <v>375700</v>
      </c>
      <c r="D748">
        <v>18200</v>
      </c>
      <c r="E748" t="s">
        <v>379</v>
      </c>
      <c r="F748" t="s">
        <v>76</v>
      </c>
      <c r="G748" t="s">
        <v>31</v>
      </c>
      <c r="H748">
        <v>5</v>
      </c>
      <c r="I748" t="s">
        <v>38</v>
      </c>
      <c r="J748">
        <v>1</v>
      </c>
      <c r="K748">
        <v>3.4372199999999999</v>
      </c>
      <c r="L748">
        <v>-76.522499999999994</v>
      </c>
    </row>
    <row r="749" spans="1:12" x14ac:dyDescent="0.25">
      <c r="A749" t="s">
        <v>50</v>
      </c>
      <c r="B749" t="s">
        <v>29</v>
      </c>
      <c r="C749">
        <v>1508700</v>
      </c>
      <c r="D749">
        <v>80500</v>
      </c>
      <c r="E749" t="s">
        <v>849</v>
      </c>
      <c r="F749" t="s">
        <v>54</v>
      </c>
      <c r="G749" t="s">
        <v>16</v>
      </c>
      <c r="H749">
        <v>4</v>
      </c>
      <c r="I749" t="s">
        <v>17</v>
      </c>
      <c r="J749">
        <v>1</v>
      </c>
      <c r="K749">
        <v>4.6097099999999998</v>
      </c>
      <c r="L749">
        <v>-74.08175</v>
      </c>
    </row>
    <row r="750" spans="1:12" x14ac:dyDescent="0.25">
      <c r="A750" t="s">
        <v>184</v>
      </c>
      <c r="B750" t="s">
        <v>86</v>
      </c>
      <c r="C750">
        <v>392000</v>
      </c>
      <c r="D750">
        <v>26700</v>
      </c>
      <c r="E750" t="s">
        <v>598</v>
      </c>
      <c r="F750" t="s">
        <v>93</v>
      </c>
      <c r="G750" t="s">
        <v>16</v>
      </c>
      <c r="H750">
        <v>5</v>
      </c>
      <c r="I750" t="s">
        <v>17</v>
      </c>
      <c r="J750">
        <v>1</v>
      </c>
      <c r="K750">
        <v>4.6097099999999998</v>
      </c>
      <c r="L750">
        <v>-74.08175</v>
      </c>
    </row>
    <row r="751" spans="1:12" x14ac:dyDescent="0.25">
      <c r="A751" t="s">
        <v>78</v>
      </c>
      <c r="B751" t="s">
        <v>19</v>
      </c>
      <c r="C751">
        <v>320200</v>
      </c>
      <c r="D751">
        <v>17400</v>
      </c>
      <c r="E751" t="s">
        <v>138</v>
      </c>
      <c r="F751" t="s">
        <v>96</v>
      </c>
      <c r="G751" t="s">
        <v>16</v>
      </c>
      <c r="H751">
        <v>4</v>
      </c>
      <c r="I751" t="s">
        <v>17</v>
      </c>
      <c r="J751">
        <v>4</v>
      </c>
      <c r="K751">
        <v>4.6097099999999998</v>
      </c>
      <c r="L751">
        <v>-74.08175</v>
      </c>
    </row>
    <row r="752" spans="1:12" x14ac:dyDescent="0.25">
      <c r="A752" t="s">
        <v>204</v>
      </c>
      <c r="B752" t="s">
        <v>13</v>
      </c>
      <c r="C752">
        <v>204500</v>
      </c>
      <c r="D752">
        <v>11600</v>
      </c>
      <c r="E752" t="s">
        <v>422</v>
      </c>
      <c r="F752" t="s">
        <v>130</v>
      </c>
      <c r="G752" t="s">
        <v>22</v>
      </c>
      <c r="H752">
        <v>1</v>
      </c>
      <c r="I752" t="s">
        <v>17</v>
      </c>
      <c r="J752">
        <v>3</v>
      </c>
      <c r="K752">
        <v>6.2518399999999996</v>
      </c>
      <c r="L752">
        <v>-75.563590000000005</v>
      </c>
    </row>
    <row r="753" spans="1:12" x14ac:dyDescent="0.25">
      <c r="A753" t="s">
        <v>67</v>
      </c>
      <c r="B753" t="s">
        <v>62</v>
      </c>
      <c r="C753">
        <v>49400</v>
      </c>
      <c r="D753">
        <v>7300</v>
      </c>
      <c r="E753" t="s">
        <v>650</v>
      </c>
      <c r="F753" t="s">
        <v>47</v>
      </c>
      <c r="G753" t="s">
        <v>16</v>
      </c>
      <c r="H753">
        <v>2</v>
      </c>
      <c r="I753" t="s">
        <v>17</v>
      </c>
      <c r="J753">
        <v>10</v>
      </c>
      <c r="K753">
        <v>4.6097099999999998</v>
      </c>
      <c r="L753">
        <v>-74.08175</v>
      </c>
    </row>
    <row r="754" spans="1:12" x14ac:dyDescent="0.25">
      <c r="A754" t="s">
        <v>80</v>
      </c>
      <c r="B754" t="s">
        <v>65</v>
      </c>
      <c r="C754">
        <v>35000</v>
      </c>
      <c r="D754">
        <v>6500</v>
      </c>
      <c r="E754" t="s">
        <v>159</v>
      </c>
      <c r="F754" t="s">
        <v>43</v>
      </c>
      <c r="G754" t="s">
        <v>22</v>
      </c>
      <c r="H754">
        <v>4</v>
      </c>
      <c r="I754" t="s">
        <v>17</v>
      </c>
      <c r="J754">
        <v>1</v>
      </c>
      <c r="K754">
        <v>6.2518399999999996</v>
      </c>
      <c r="L754">
        <v>-75.563590000000005</v>
      </c>
    </row>
    <row r="755" spans="1:12" x14ac:dyDescent="0.25">
      <c r="A755" t="s">
        <v>68</v>
      </c>
      <c r="B755" t="s">
        <v>24</v>
      </c>
      <c r="C755">
        <v>27000</v>
      </c>
      <c r="D755">
        <v>0</v>
      </c>
      <c r="E755" t="s">
        <v>661</v>
      </c>
      <c r="F755" t="s">
        <v>26</v>
      </c>
      <c r="G755" t="s">
        <v>31</v>
      </c>
      <c r="H755">
        <v>5</v>
      </c>
      <c r="I755" t="s">
        <v>17</v>
      </c>
      <c r="J755">
        <v>5</v>
      </c>
      <c r="K755">
        <v>3.4372199999999999</v>
      </c>
      <c r="L755">
        <v>-76.522499999999994</v>
      </c>
    </row>
    <row r="756" spans="1:12" x14ac:dyDescent="0.25">
      <c r="A756" t="s">
        <v>80</v>
      </c>
      <c r="B756" t="s">
        <v>65</v>
      </c>
      <c r="C756">
        <v>44900</v>
      </c>
      <c r="D756">
        <v>2900</v>
      </c>
      <c r="E756" t="s">
        <v>685</v>
      </c>
      <c r="F756" t="s">
        <v>130</v>
      </c>
      <c r="G756" t="s">
        <v>16</v>
      </c>
      <c r="H756">
        <v>5</v>
      </c>
      <c r="I756" t="s">
        <v>17</v>
      </c>
      <c r="J756">
        <v>2</v>
      </c>
      <c r="K756">
        <v>4.6097099999999998</v>
      </c>
      <c r="L756">
        <v>-74.08175</v>
      </c>
    </row>
    <row r="757" spans="1:12" x14ac:dyDescent="0.25">
      <c r="A757" t="s">
        <v>103</v>
      </c>
      <c r="B757" t="s">
        <v>13</v>
      </c>
      <c r="C757">
        <v>346800</v>
      </c>
      <c r="D757">
        <v>19100</v>
      </c>
      <c r="E757" t="s">
        <v>1040</v>
      </c>
      <c r="F757" t="s">
        <v>160</v>
      </c>
      <c r="G757" t="s">
        <v>178</v>
      </c>
      <c r="H757">
        <v>4</v>
      </c>
      <c r="I757" t="s">
        <v>17</v>
      </c>
      <c r="J757">
        <v>6</v>
      </c>
      <c r="K757">
        <v>1.2136100000000001</v>
      </c>
      <c r="L757">
        <v>-77.281109999999998</v>
      </c>
    </row>
    <row r="758" spans="1:12" x14ac:dyDescent="0.25">
      <c r="A758" t="s">
        <v>50</v>
      </c>
      <c r="B758" t="s">
        <v>29</v>
      </c>
      <c r="C758">
        <v>2111600</v>
      </c>
      <c r="D758">
        <v>110600</v>
      </c>
      <c r="E758" t="s">
        <v>1165</v>
      </c>
      <c r="F758" t="s">
        <v>54</v>
      </c>
      <c r="G758" t="s">
        <v>22</v>
      </c>
      <c r="H758">
        <v>5</v>
      </c>
      <c r="I758" t="s">
        <v>32</v>
      </c>
      <c r="J758">
        <v>1</v>
      </c>
      <c r="K758">
        <v>6.2518399999999996</v>
      </c>
      <c r="L758">
        <v>-75.563590000000005</v>
      </c>
    </row>
    <row r="759" spans="1:12" x14ac:dyDescent="0.25">
      <c r="A759" t="s">
        <v>214</v>
      </c>
      <c r="B759" t="s">
        <v>19</v>
      </c>
      <c r="C759">
        <v>158200</v>
      </c>
      <c r="D759">
        <v>9100</v>
      </c>
      <c r="E759" t="s">
        <v>708</v>
      </c>
      <c r="F759" t="s">
        <v>52</v>
      </c>
      <c r="G759" t="s">
        <v>16</v>
      </c>
      <c r="H759">
        <v>5</v>
      </c>
      <c r="I759" t="s">
        <v>17</v>
      </c>
      <c r="J759">
        <v>5</v>
      </c>
      <c r="K759">
        <v>4.6097099999999998</v>
      </c>
      <c r="L759">
        <v>-74.08175</v>
      </c>
    </row>
    <row r="760" spans="1:12" x14ac:dyDescent="0.25">
      <c r="A760" t="s">
        <v>89</v>
      </c>
      <c r="B760" t="s">
        <v>62</v>
      </c>
      <c r="C760">
        <v>24400</v>
      </c>
      <c r="D760">
        <v>1500</v>
      </c>
      <c r="E760" t="s">
        <v>1033</v>
      </c>
      <c r="F760" t="s">
        <v>160</v>
      </c>
      <c r="G760" t="s">
        <v>16</v>
      </c>
      <c r="H760">
        <v>1</v>
      </c>
      <c r="I760" t="s">
        <v>17</v>
      </c>
      <c r="J760">
        <v>2</v>
      </c>
      <c r="K760">
        <v>4.6097099999999998</v>
      </c>
      <c r="L760">
        <v>-74.08175</v>
      </c>
    </row>
    <row r="761" spans="1:12" x14ac:dyDescent="0.25">
      <c r="A761" t="s">
        <v>84</v>
      </c>
      <c r="B761" t="s">
        <v>58</v>
      </c>
      <c r="C761">
        <v>142700</v>
      </c>
      <c r="D761">
        <v>5800</v>
      </c>
      <c r="E761" t="s">
        <v>1139</v>
      </c>
      <c r="F761" t="s">
        <v>15</v>
      </c>
      <c r="G761" t="s">
        <v>60</v>
      </c>
      <c r="H761">
        <v>3</v>
      </c>
      <c r="I761" t="s">
        <v>17</v>
      </c>
      <c r="J761">
        <v>3</v>
      </c>
      <c r="K761">
        <v>4.8133299999999997</v>
      </c>
      <c r="L761">
        <v>-75.696110000000004</v>
      </c>
    </row>
    <row r="762" spans="1:12" x14ac:dyDescent="0.25">
      <c r="A762" t="s">
        <v>164</v>
      </c>
      <c r="B762" t="s">
        <v>13</v>
      </c>
      <c r="C762">
        <v>55300</v>
      </c>
      <c r="D762">
        <v>1100</v>
      </c>
      <c r="E762" t="s">
        <v>685</v>
      </c>
      <c r="F762" t="s">
        <v>47</v>
      </c>
      <c r="G762" t="s">
        <v>16</v>
      </c>
      <c r="H762">
        <v>4</v>
      </c>
      <c r="I762" t="s">
        <v>32</v>
      </c>
      <c r="J762">
        <v>1</v>
      </c>
      <c r="K762">
        <v>4.6097099999999998</v>
      </c>
      <c r="L762">
        <v>-74.08175</v>
      </c>
    </row>
    <row r="763" spans="1:12" x14ac:dyDescent="0.25">
      <c r="A763" t="s">
        <v>118</v>
      </c>
      <c r="B763" t="s">
        <v>86</v>
      </c>
      <c r="C763">
        <v>912000</v>
      </c>
      <c r="D763">
        <v>46700</v>
      </c>
      <c r="E763" t="s">
        <v>506</v>
      </c>
      <c r="F763" t="s">
        <v>160</v>
      </c>
      <c r="G763" t="s">
        <v>16</v>
      </c>
      <c r="H763">
        <v>1</v>
      </c>
      <c r="I763" t="s">
        <v>17</v>
      </c>
      <c r="J763">
        <v>2</v>
      </c>
      <c r="K763">
        <v>4.6097099999999998</v>
      </c>
      <c r="L763">
        <v>-74.08175</v>
      </c>
    </row>
    <row r="764" spans="1:12" x14ac:dyDescent="0.25">
      <c r="A764" t="s">
        <v>214</v>
      </c>
      <c r="B764" t="s">
        <v>19</v>
      </c>
      <c r="C764">
        <v>213400</v>
      </c>
      <c r="D764">
        <v>11800</v>
      </c>
      <c r="E764" t="s">
        <v>1189</v>
      </c>
      <c r="F764" t="s">
        <v>15</v>
      </c>
      <c r="G764" t="s">
        <v>161</v>
      </c>
      <c r="H764">
        <v>5</v>
      </c>
      <c r="I764" t="s">
        <v>17</v>
      </c>
      <c r="J764">
        <v>1</v>
      </c>
      <c r="K764">
        <v>7.1253900000000003</v>
      </c>
      <c r="L764">
        <v>-73.119799999999998</v>
      </c>
    </row>
    <row r="765" spans="1:12" x14ac:dyDescent="0.25">
      <c r="A765" t="s">
        <v>297</v>
      </c>
      <c r="B765" t="s">
        <v>86</v>
      </c>
      <c r="C765">
        <v>92600</v>
      </c>
      <c r="D765">
        <v>3100</v>
      </c>
      <c r="E765" t="s">
        <v>509</v>
      </c>
      <c r="F765" t="s">
        <v>47</v>
      </c>
      <c r="G765" t="s">
        <v>141</v>
      </c>
      <c r="H765">
        <v>5</v>
      </c>
      <c r="I765" t="s">
        <v>17</v>
      </c>
      <c r="J765">
        <v>8</v>
      </c>
      <c r="K765">
        <v>5.0688899999999997</v>
      </c>
      <c r="L765">
        <v>-75.517380000000003</v>
      </c>
    </row>
    <row r="766" spans="1:12" x14ac:dyDescent="0.25">
      <c r="A766" t="s">
        <v>36</v>
      </c>
      <c r="B766" t="s">
        <v>24</v>
      </c>
      <c r="C766">
        <v>29500</v>
      </c>
      <c r="D766">
        <v>0</v>
      </c>
      <c r="E766" t="s">
        <v>763</v>
      </c>
      <c r="F766" t="s">
        <v>54</v>
      </c>
      <c r="G766" t="s">
        <v>16</v>
      </c>
      <c r="H766">
        <v>5</v>
      </c>
      <c r="I766" t="s">
        <v>17</v>
      </c>
      <c r="J766">
        <v>1</v>
      </c>
      <c r="K766">
        <v>4.6097099999999998</v>
      </c>
      <c r="L766">
        <v>-74.08175</v>
      </c>
    </row>
    <row r="767" spans="1:12" x14ac:dyDescent="0.25">
      <c r="A767" t="s">
        <v>80</v>
      </c>
      <c r="B767" t="s">
        <v>65</v>
      </c>
      <c r="C767">
        <v>31400</v>
      </c>
      <c r="D767">
        <v>0</v>
      </c>
      <c r="E767" t="s">
        <v>1204</v>
      </c>
      <c r="F767" t="s">
        <v>15</v>
      </c>
      <c r="G767" t="s">
        <v>16</v>
      </c>
      <c r="H767">
        <v>5</v>
      </c>
      <c r="I767" t="s">
        <v>17</v>
      </c>
      <c r="J767">
        <v>5</v>
      </c>
      <c r="K767">
        <v>4.6097099999999998</v>
      </c>
      <c r="L767">
        <v>-74.08175</v>
      </c>
    </row>
    <row r="768" spans="1:12" x14ac:dyDescent="0.25">
      <c r="A768" t="s">
        <v>192</v>
      </c>
      <c r="B768" t="s">
        <v>65</v>
      </c>
      <c r="C768">
        <v>34000</v>
      </c>
      <c r="D768">
        <v>6500</v>
      </c>
      <c r="E768" t="s">
        <v>887</v>
      </c>
      <c r="F768" t="s">
        <v>130</v>
      </c>
      <c r="G768" t="s">
        <v>22</v>
      </c>
      <c r="H768">
        <v>4</v>
      </c>
      <c r="I768" t="s">
        <v>17</v>
      </c>
      <c r="J768">
        <v>4</v>
      </c>
      <c r="K768">
        <v>6.2518399999999996</v>
      </c>
      <c r="L768">
        <v>-75.563590000000005</v>
      </c>
    </row>
    <row r="769" spans="1:12" x14ac:dyDescent="0.25">
      <c r="A769" t="s">
        <v>67</v>
      </c>
      <c r="B769" t="s">
        <v>62</v>
      </c>
      <c r="C769">
        <v>44700</v>
      </c>
      <c r="D769">
        <v>3000</v>
      </c>
      <c r="E769" t="s">
        <v>1093</v>
      </c>
      <c r="F769" t="s">
        <v>76</v>
      </c>
      <c r="G769" t="s">
        <v>16</v>
      </c>
      <c r="H769">
        <v>5</v>
      </c>
      <c r="I769" t="s">
        <v>38</v>
      </c>
      <c r="J769">
        <v>1</v>
      </c>
      <c r="K769">
        <v>4.6097099999999998</v>
      </c>
      <c r="L769">
        <v>-74.08175</v>
      </c>
    </row>
    <row r="770" spans="1:12" x14ac:dyDescent="0.25">
      <c r="A770" t="s">
        <v>192</v>
      </c>
      <c r="B770" t="s">
        <v>65</v>
      </c>
      <c r="C770">
        <v>32800</v>
      </c>
      <c r="D770">
        <v>2000</v>
      </c>
      <c r="E770" t="s">
        <v>1002</v>
      </c>
      <c r="F770" t="s">
        <v>160</v>
      </c>
      <c r="G770" t="s">
        <v>60</v>
      </c>
      <c r="H770">
        <v>5</v>
      </c>
      <c r="I770" t="s">
        <v>32</v>
      </c>
      <c r="J770">
        <v>1</v>
      </c>
      <c r="K770">
        <v>4.8133299999999997</v>
      </c>
      <c r="L770">
        <v>-75.696110000000004</v>
      </c>
    </row>
    <row r="771" spans="1:12" x14ac:dyDescent="0.25">
      <c r="A771" t="s">
        <v>133</v>
      </c>
      <c r="B771" t="s">
        <v>24</v>
      </c>
      <c r="C771">
        <v>15700</v>
      </c>
      <c r="D771">
        <v>0</v>
      </c>
      <c r="E771" t="s">
        <v>528</v>
      </c>
      <c r="F771" t="s">
        <v>76</v>
      </c>
      <c r="G771" t="s">
        <v>16</v>
      </c>
      <c r="H771">
        <v>5</v>
      </c>
      <c r="I771" t="s">
        <v>17</v>
      </c>
      <c r="J771">
        <v>1</v>
      </c>
      <c r="K771">
        <v>4.6097099999999998</v>
      </c>
      <c r="L771">
        <v>-74.08175</v>
      </c>
    </row>
    <row r="772" spans="1:12" x14ac:dyDescent="0.25">
      <c r="A772" t="s">
        <v>36</v>
      </c>
      <c r="B772" t="s">
        <v>24</v>
      </c>
      <c r="C772">
        <v>42100</v>
      </c>
      <c r="D772">
        <v>2600</v>
      </c>
      <c r="E772" t="s">
        <v>358</v>
      </c>
      <c r="F772" t="s">
        <v>52</v>
      </c>
      <c r="G772" t="s">
        <v>22</v>
      </c>
      <c r="H772">
        <v>5</v>
      </c>
      <c r="I772" t="s">
        <v>17</v>
      </c>
      <c r="J772">
        <v>4</v>
      </c>
      <c r="K772">
        <v>6.2518399999999996</v>
      </c>
      <c r="L772">
        <v>-75.563590000000005</v>
      </c>
    </row>
    <row r="773" spans="1:12" x14ac:dyDescent="0.25">
      <c r="A773" t="s">
        <v>105</v>
      </c>
      <c r="B773" t="s">
        <v>19</v>
      </c>
      <c r="C773">
        <v>261800</v>
      </c>
      <c r="D773">
        <v>14200</v>
      </c>
      <c r="E773" t="s">
        <v>500</v>
      </c>
      <c r="F773" t="s">
        <v>26</v>
      </c>
      <c r="G773" t="s">
        <v>16</v>
      </c>
      <c r="H773">
        <v>5</v>
      </c>
      <c r="I773" t="s">
        <v>32</v>
      </c>
      <c r="J773">
        <v>1</v>
      </c>
      <c r="K773">
        <v>4.6097099999999998</v>
      </c>
      <c r="L773">
        <v>-74.08175</v>
      </c>
    </row>
    <row r="774" spans="1:12" x14ac:dyDescent="0.25">
      <c r="A774" t="s">
        <v>61</v>
      </c>
      <c r="B774" t="s">
        <v>62</v>
      </c>
      <c r="C774">
        <v>648800</v>
      </c>
      <c r="D774">
        <v>34900</v>
      </c>
      <c r="E774" t="s">
        <v>883</v>
      </c>
      <c r="F774" t="s">
        <v>35</v>
      </c>
      <c r="G774" t="s">
        <v>44</v>
      </c>
      <c r="H774">
        <v>5</v>
      </c>
      <c r="I774" t="s">
        <v>17</v>
      </c>
      <c r="J774">
        <v>8</v>
      </c>
      <c r="K774">
        <v>11.240790000000001</v>
      </c>
      <c r="L774">
        <v>-74.199039999999997</v>
      </c>
    </row>
    <row r="775" spans="1:12" x14ac:dyDescent="0.25">
      <c r="A775" t="s">
        <v>144</v>
      </c>
      <c r="B775" t="s">
        <v>65</v>
      </c>
      <c r="C775">
        <v>52900</v>
      </c>
      <c r="D775">
        <v>1000</v>
      </c>
      <c r="E775" t="s">
        <v>313</v>
      </c>
      <c r="F775" t="s">
        <v>160</v>
      </c>
      <c r="G775" t="s">
        <v>161</v>
      </c>
      <c r="H775">
        <v>4</v>
      </c>
      <c r="I775" t="s">
        <v>38</v>
      </c>
      <c r="J775">
        <v>1</v>
      </c>
      <c r="K775">
        <v>7.1253900000000003</v>
      </c>
      <c r="L775">
        <v>-73.119799999999998</v>
      </c>
    </row>
    <row r="776" spans="1:12" x14ac:dyDescent="0.25">
      <c r="A776" t="s">
        <v>23</v>
      </c>
      <c r="B776" t="s">
        <v>24</v>
      </c>
      <c r="C776">
        <v>246300</v>
      </c>
      <c r="D776">
        <v>13300</v>
      </c>
      <c r="E776" t="s">
        <v>573</v>
      </c>
      <c r="F776" t="s">
        <v>76</v>
      </c>
      <c r="G776" t="s">
        <v>27</v>
      </c>
      <c r="H776">
        <v>3</v>
      </c>
      <c r="I776" t="s">
        <v>17</v>
      </c>
      <c r="J776">
        <v>7</v>
      </c>
      <c r="K776">
        <v>10.39972</v>
      </c>
      <c r="L776">
        <v>-75.514439999999993</v>
      </c>
    </row>
    <row r="777" spans="1:12" x14ac:dyDescent="0.25">
      <c r="A777" t="s">
        <v>74</v>
      </c>
      <c r="B777" t="s">
        <v>62</v>
      </c>
      <c r="C777">
        <v>60400</v>
      </c>
      <c r="D777">
        <v>1400</v>
      </c>
      <c r="E777" t="s">
        <v>187</v>
      </c>
      <c r="F777" t="s">
        <v>96</v>
      </c>
      <c r="G777" t="s">
        <v>16</v>
      </c>
      <c r="H777">
        <v>5</v>
      </c>
      <c r="I777" t="s">
        <v>17</v>
      </c>
      <c r="J777">
        <v>1</v>
      </c>
      <c r="K777">
        <v>4.6097099999999998</v>
      </c>
      <c r="L777">
        <v>-74.08175</v>
      </c>
    </row>
    <row r="778" spans="1:12" x14ac:dyDescent="0.25">
      <c r="A778" t="s">
        <v>78</v>
      </c>
      <c r="B778" t="s">
        <v>19</v>
      </c>
      <c r="C778">
        <v>233300</v>
      </c>
      <c r="D778">
        <v>10600</v>
      </c>
      <c r="E778" t="s">
        <v>356</v>
      </c>
      <c r="F778" t="s">
        <v>160</v>
      </c>
      <c r="G778" t="s">
        <v>16</v>
      </c>
      <c r="H778">
        <v>5</v>
      </c>
      <c r="I778" t="s">
        <v>17</v>
      </c>
      <c r="J778">
        <v>3</v>
      </c>
      <c r="K778">
        <v>4.6097099999999998</v>
      </c>
      <c r="L778">
        <v>-74.08175</v>
      </c>
    </row>
    <row r="779" spans="1:12" x14ac:dyDescent="0.25">
      <c r="A779" t="s">
        <v>84</v>
      </c>
      <c r="B779" t="s">
        <v>58</v>
      </c>
      <c r="C779">
        <v>157400</v>
      </c>
      <c r="D779">
        <v>14200</v>
      </c>
      <c r="E779" t="s">
        <v>316</v>
      </c>
      <c r="F779" t="s">
        <v>88</v>
      </c>
      <c r="G779" t="s">
        <v>31</v>
      </c>
      <c r="H779">
        <v>4</v>
      </c>
      <c r="I779" t="s">
        <v>17</v>
      </c>
      <c r="J779">
        <v>2</v>
      </c>
      <c r="K779">
        <v>3.4372199999999999</v>
      </c>
      <c r="L779">
        <v>-76.522499999999994</v>
      </c>
    </row>
    <row r="780" spans="1:12" x14ac:dyDescent="0.25">
      <c r="A780" t="s">
        <v>184</v>
      </c>
      <c r="B780" t="s">
        <v>86</v>
      </c>
      <c r="C780">
        <v>346000</v>
      </c>
      <c r="D780">
        <v>18900</v>
      </c>
      <c r="E780" t="s">
        <v>887</v>
      </c>
      <c r="F780" t="s">
        <v>21</v>
      </c>
      <c r="G780" t="s">
        <v>16</v>
      </c>
      <c r="H780">
        <v>5</v>
      </c>
      <c r="I780" t="s">
        <v>17</v>
      </c>
      <c r="J780">
        <v>3</v>
      </c>
      <c r="K780">
        <v>4.6097099999999998</v>
      </c>
      <c r="L780">
        <v>-74.08175</v>
      </c>
    </row>
    <row r="781" spans="1:12" x14ac:dyDescent="0.25">
      <c r="A781" t="s">
        <v>84</v>
      </c>
      <c r="B781" t="s">
        <v>58</v>
      </c>
      <c r="C781">
        <v>143600</v>
      </c>
      <c r="D781">
        <v>8300</v>
      </c>
      <c r="E781" t="s">
        <v>1182</v>
      </c>
      <c r="F781" t="s">
        <v>88</v>
      </c>
      <c r="G781" t="s">
        <v>278</v>
      </c>
      <c r="H781">
        <v>5</v>
      </c>
      <c r="I781" t="s">
        <v>17</v>
      </c>
      <c r="J781">
        <v>10</v>
      </c>
      <c r="K781">
        <v>-4.2152799999999999</v>
      </c>
      <c r="L781">
        <v>-69.940560000000005</v>
      </c>
    </row>
    <row r="782" spans="1:12" x14ac:dyDescent="0.25">
      <c r="A782" t="s">
        <v>111</v>
      </c>
      <c r="B782" t="s">
        <v>19</v>
      </c>
      <c r="C782">
        <v>466300</v>
      </c>
      <c r="D782">
        <v>25500</v>
      </c>
      <c r="E782" t="s">
        <v>905</v>
      </c>
      <c r="F782" t="s">
        <v>15</v>
      </c>
      <c r="G782" t="s">
        <v>22</v>
      </c>
      <c r="H782">
        <v>1</v>
      </c>
      <c r="I782" t="s">
        <v>32</v>
      </c>
      <c r="J782">
        <v>1</v>
      </c>
      <c r="K782">
        <v>6.2518399999999996</v>
      </c>
      <c r="L782">
        <v>-75.563590000000005</v>
      </c>
    </row>
    <row r="783" spans="1:12" x14ac:dyDescent="0.25">
      <c r="A783" t="s">
        <v>214</v>
      </c>
      <c r="B783" t="s">
        <v>19</v>
      </c>
      <c r="C783">
        <v>223300</v>
      </c>
      <c r="D783">
        <v>14300</v>
      </c>
      <c r="E783" t="s">
        <v>1178</v>
      </c>
      <c r="F783" t="s">
        <v>43</v>
      </c>
      <c r="G783" t="s">
        <v>16</v>
      </c>
      <c r="H783">
        <v>5</v>
      </c>
      <c r="I783" t="s">
        <v>38</v>
      </c>
      <c r="J783">
        <v>1</v>
      </c>
      <c r="K783">
        <v>4.6097099999999998</v>
      </c>
      <c r="L783">
        <v>-74.08175</v>
      </c>
    </row>
    <row r="784" spans="1:12" x14ac:dyDescent="0.25">
      <c r="A784" t="s">
        <v>28</v>
      </c>
      <c r="B784" t="s">
        <v>29</v>
      </c>
      <c r="C784">
        <v>493000</v>
      </c>
      <c r="D784">
        <v>24400</v>
      </c>
      <c r="E784" t="s">
        <v>1205</v>
      </c>
      <c r="F784" t="s">
        <v>35</v>
      </c>
      <c r="G784" t="s">
        <v>16</v>
      </c>
      <c r="H784">
        <v>4</v>
      </c>
      <c r="I784" t="s">
        <v>17</v>
      </c>
      <c r="J784">
        <v>2</v>
      </c>
      <c r="K784">
        <v>4.6097099999999998</v>
      </c>
      <c r="L784">
        <v>-74.08175</v>
      </c>
    </row>
    <row r="785" spans="1:12" x14ac:dyDescent="0.25">
      <c r="A785" t="s">
        <v>41</v>
      </c>
      <c r="B785" t="s">
        <v>29</v>
      </c>
      <c r="C785">
        <v>1379700</v>
      </c>
      <c r="D785">
        <v>71700</v>
      </c>
      <c r="E785" t="s">
        <v>1186</v>
      </c>
      <c r="F785" t="s">
        <v>35</v>
      </c>
      <c r="G785" t="s">
        <v>16</v>
      </c>
      <c r="H785">
        <v>2</v>
      </c>
      <c r="I785" t="s">
        <v>17</v>
      </c>
      <c r="J785">
        <v>4</v>
      </c>
      <c r="K785">
        <v>4.6097099999999998</v>
      </c>
      <c r="L785">
        <v>-74.08175</v>
      </c>
    </row>
    <row r="786" spans="1:12" x14ac:dyDescent="0.25">
      <c r="A786" t="s">
        <v>33</v>
      </c>
      <c r="B786" t="s">
        <v>19</v>
      </c>
      <c r="C786">
        <v>439900</v>
      </c>
      <c r="D786">
        <v>23600</v>
      </c>
      <c r="E786" t="s">
        <v>181</v>
      </c>
      <c r="F786" t="s">
        <v>35</v>
      </c>
      <c r="G786" t="s">
        <v>16</v>
      </c>
      <c r="H786">
        <v>4</v>
      </c>
      <c r="I786" t="s">
        <v>17</v>
      </c>
      <c r="J786">
        <v>8</v>
      </c>
      <c r="K786">
        <v>4.6097099999999998</v>
      </c>
      <c r="L786">
        <v>-74.08175</v>
      </c>
    </row>
    <row r="787" spans="1:12" x14ac:dyDescent="0.25">
      <c r="A787" t="s">
        <v>133</v>
      </c>
      <c r="B787" t="s">
        <v>24</v>
      </c>
      <c r="C787">
        <v>10500</v>
      </c>
      <c r="D787">
        <v>0</v>
      </c>
      <c r="E787" t="s">
        <v>1206</v>
      </c>
      <c r="F787" t="s">
        <v>130</v>
      </c>
      <c r="G787" t="s">
        <v>22</v>
      </c>
      <c r="H787">
        <v>1</v>
      </c>
      <c r="I787" t="s">
        <v>17</v>
      </c>
      <c r="J787">
        <v>1</v>
      </c>
      <c r="K787">
        <v>6.2518399999999996</v>
      </c>
      <c r="L787">
        <v>-75.563590000000005</v>
      </c>
    </row>
    <row r="788" spans="1:12" x14ac:dyDescent="0.25">
      <c r="A788" t="s">
        <v>204</v>
      </c>
      <c r="B788" t="s">
        <v>13</v>
      </c>
      <c r="C788">
        <v>196500</v>
      </c>
      <c r="D788">
        <v>11000</v>
      </c>
      <c r="E788" t="s">
        <v>1205</v>
      </c>
      <c r="F788" t="s">
        <v>88</v>
      </c>
      <c r="G788" t="s">
        <v>178</v>
      </c>
      <c r="H788">
        <v>1</v>
      </c>
      <c r="I788" t="s">
        <v>38</v>
      </c>
      <c r="J788">
        <v>1</v>
      </c>
      <c r="K788">
        <v>1.2136100000000001</v>
      </c>
      <c r="L788">
        <v>-77.281109999999998</v>
      </c>
    </row>
    <row r="789" spans="1:12" x14ac:dyDescent="0.25">
      <c r="A789" t="s">
        <v>45</v>
      </c>
      <c r="B789" t="s">
        <v>29</v>
      </c>
      <c r="C789">
        <v>1542800</v>
      </c>
      <c r="D789">
        <v>80300</v>
      </c>
      <c r="E789" t="s">
        <v>846</v>
      </c>
      <c r="F789" t="s">
        <v>35</v>
      </c>
      <c r="G789" t="s">
        <v>201</v>
      </c>
      <c r="H789">
        <v>5</v>
      </c>
      <c r="I789" t="s">
        <v>17</v>
      </c>
      <c r="J789">
        <v>10</v>
      </c>
      <c r="K789">
        <v>11.54444</v>
      </c>
      <c r="L789">
        <v>-72.907219999999995</v>
      </c>
    </row>
    <row r="790" spans="1:12" x14ac:dyDescent="0.25">
      <c r="A790" t="s">
        <v>144</v>
      </c>
      <c r="B790" t="s">
        <v>65</v>
      </c>
      <c r="C790">
        <v>80800</v>
      </c>
      <c r="D790">
        <v>2500</v>
      </c>
      <c r="E790" t="s">
        <v>345</v>
      </c>
      <c r="F790" t="s">
        <v>76</v>
      </c>
      <c r="G790" t="s">
        <v>22</v>
      </c>
      <c r="H790">
        <v>2</v>
      </c>
      <c r="I790" t="s">
        <v>17</v>
      </c>
      <c r="J790">
        <v>10</v>
      </c>
      <c r="K790">
        <v>6.2518399999999996</v>
      </c>
      <c r="L790">
        <v>-75.563590000000005</v>
      </c>
    </row>
    <row r="791" spans="1:12" x14ac:dyDescent="0.25">
      <c r="A791" t="s">
        <v>45</v>
      </c>
      <c r="B791" t="s">
        <v>29</v>
      </c>
      <c r="C791">
        <v>1249300</v>
      </c>
      <c r="D791">
        <v>66900</v>
      </c>
      <c r="E791" t="s">
        <v>316</v>
      </c>
      <c r="F791" t="s">
        <v>130</v>
      </c>
      <c r="G791" t="s">
        <v>16</v>
      </c>
      <c r="H791">
        <v>5</v>
      </c>
      <c r="I791" t="s">
        <v>32</v>
      </c>
      <c r="J791">
        <v>1</v>
      </c>
      <c r="K791">
        <v>4.6097099999999998</v>
      </c>
      <c r="L791">
        <v>-74.08175</v>
      </c>
    </row>
    <row r="792" spans="1:12" x14ac:dyDescent="0.25">
      <c r="A792" t="s">
        <v>196</v>
      </c>
      <c r="B792" t="s">
        <v>13</v>
      </c>
      <c r="C792">
        <v>682200</v>
      </c>
      <c r="D792">
        <v>34500</v>
      </c>
      <c r="E792" t="s">
        <v>485</v>
      </c>
      <c r="F792" t="s">
        <v>21</v>
      </c>
      <c r="G792" t="s">
        <v>16</v>
      </c>
      <c r="H792">
        <v>1</v>
      </c>
      <c r="I792" t="s">
        <v>17</v>
      </c>
      <c r="J792">
        <v>1</v>
      </c>
      <c r="K792">
        <v>4.6097099999999998</v>
      </c>
      <c r="L792">
        <v>-74.08175</v>
      </c>
    </row>
    <row r="793" spans="1:12" x14ac:dyDescent="0.25">
      <c r="A793" t="s">
        <v>80</v>
      </c>
      <c r="B793" t="s">
        <v>65</v>
      </c>
      <c r="C793">
        <v>29700</v>
      </c>
      <c r="D793">
        <v>6400</v>
      </c>
      <c r="E793" t="s">
        <v>456</v>
      </c>
      <c r="F793" t="s">
        <v>15</v>
      </c>
      <c r="G793" t="s">
        <v>22</v>
      </c>
      <c r="H793">
        <v>4</v>
      </c>
      <c r="I793" t="s">
        <v>38</v>
      </c>
      <c r="J793">
        <v>1</v>
      </c>
      <c r="K793">
        <v>6.2518399999999996</v>
      </c>
      <c r="L793">
        <v>-75.563590000000005</v>
      </c>
    </row>
    <row r="794" spans="1:12" x14ac:dyDescent="0.25">
      <c r="A794" t="s">
        <v>57</v>
      </c>
      <c r="B794" t="s">
        <v>58</v>
      </c>
      <c r="C794">
        <v>94500</v>
      </c>
      <c r="D794">
        <v>3200</v>
      </c>
      <c r="E794" t="s">
        <v>888</v>
      </c>
      <c r="F794" t="s">
        <v>35</v>
      </c>
      <c r="G794" t="s">
        <v>278</v>
      </c>
      <c r="H794">
        <v>3</v>
      </c>
      <c r="I794" t="s">
        <v>32</v>
      </c>
      <c r="J794">
        <v>1</v>
      </c>
      <c r="K794">
        <v>-4.2152799999999999</v>
      </c>
      <c r="L794">
        <v>-69.940560000000005</v>
      </c>
    </row>
    <row r="795" spans="1:12" x14ac:dyDescent="0.25">
      <c r="A795" t="s">
        <v>122</v>
      </c>
      <c r="B795" t="s">
        <v>29</v>
      </c>
      <c r="C795">
        <v>1495300</v>
      </c>
      <c r="D795">
        <v>79800</v>
      </c>
      <c r="E795" t="s">
        <v>740</v>
      </c>
      <c r="F795" t="s">
        <v>130</v>
      </c>
      <c r="G795" t="s">
        <v>16</v>
      </c>
      <c r="H795">
        <v>4</v>
      </c>
      <c r="I795" t="s">
        <v>17</v>
      </c>
      <c r="J795">
        <v>8</v>
      </c>
      <c r="K795">
        <v>4.6097099999999998</v>
      </c>
      <c r="L795">
        <v>-74.08175</v>
      </c>
    </row>
    <row r="796" spans="1:12" x14ac:dyDescent="0.25">
      <c r="A796" t="s">
        <v>85</v>
      </c>
      <c r="B796" t="s">
        <v>86</v>
      </c>
      <c r="C796">
        <v>803600</v>
      </c>
      <c r="D796">
        <v>43000</v>
      </c>
      <c r="E796" t="s">
        <v>1182</v>
      </c>
      <c r="F796" t="s">
        <v>54</v>
      </c>
      <c r="G796" t="s">
        <v>91</v>
      </c>
      <c r="H796">
        <v>3</v>
      </c>
      <c r="I796" t="s">
        <v>32</v>
      </c>
      <c r="J796">
        <v>1</v>
      </c>
      <c r="K796">
        <v>10.968540000000001</v>
      </c>
      <c r="L796">
        <v>-74.781319999999994</v>
      </c>
    </row>
    <row r="797" spans="1:12" x14ac:dyDescent="0.25">
      <c r="A797" t="s">
        <v>297</v>
      </c>
      <c r="B797" t="s">
        <v>86</v>
      </c>
      <c r="C797">
        <v>44300</v>
      </c>
      <c r="D797">
        <v>2900</v>
      </c>
      <c r="E797" t="s">
        <v>411</v>
      </c>
      <c r="F797" t="s">
        <v>130</v>
      </c>
      <c r="G797" t="s">
        <v>16</v>
      </c>
      <c r="H797">
        <v>5</v>
      </c>
      <c r="I797" t="s">
        <v>17</v>
      </c>
      <c r="J797">
        <v>5</v>
      </c>
      <c r="K797">
        <v>4.6097099999999998</v>
      </c>
      <c r="L797">
        <v>-74.08175</v>
      </c>
    </row>
    <row r="798" spans="1:12" x14ac:dyDescent="0.25">
      <c r="A798" t="s">
        <v>192</v>
      </c>
      <c r="B798" t="s">
        <v>65</v>
      </c>
      <c r="C798">
        <v>38800</v>
      </c>
      <c r="D798">
        <v>2500</v>
      </c>
      <c r="E798" t="s">
        <v>1150</v>
      </c>
      <c r="F798" t="s">
        <v>43</v>
      </c>
      <c r="G798" t="s">
        <v>31</v>
      </c>
      <c r="H798">
        <v>4</v>
      </c>
      <c r="I798" t="s">
        <v>32</v>
      </c>
      <c r="J798">
        <v>1</v>
      </c>
      <c r="K798">
        <v>3.4372199999999999</v>
      </c>
      <c r="L798">
        <v>-76.522499999999994</v>
      </c>
    </row>
    <row r="799" spans="1:12" x14ac:dyDescent="0.25">
      <c r="A799" t="s">
        <v>84</v>
      </c>
      <c r="B799" t="s">
        <v>58</v>
      </c>
      <c r="C799">
        <v>79600</v>
      </c>
      <c r="D799">
        <v>2400</v>
      </c>
      <c r="E799" t="s">
        <v>1020</v>
      </c>
      <c r="F799" t="s">
        <v>88</v>
      </c>
      <c r="G799" t="s">
        <v>16</v>
      </c>
      <c r="H799">
        <v>5</v>
      </c>
      <c r="I799" t="s">
        <v>17</v>
      </c>
      <c r="J799">
        <v>10</v>
      </c>
      <c r="K799">
        <v>4.6097099999999998</v>
      </c>
      <c r="L799">
        <v>-74.08175</v>
      </c>
    </row>
    <row r="800" spans="1:12" x14ac:dyDescent="0.25">
      <c r="A800" t="s">
        <v>18</v>
      </c>
      <c r="B800" t="s">
        <v>19</v>
      </c>
      <c r="C800">
        <v>179000</v>
      </c>
      <c r="D800">
        <v>7700</v>
      </c>
      <c r="E800" t="s">
        <v>154</v>
      </c>
      <c r="F800" t="s">
        <v>35</v>
      </c>
      <c r="G800" t="s">
        <v>91</v>
      </c>
      <c r="H800">
        <v>5</v>
      </c>
      <c r="I800" t="s">
        <v>17</v>
      </c>
      <c r="J800">
        <v>2</v>
      </c>
      <c r="K800">
        <v>10.968540000000001</v>
      </c>
      <c r="L800">
        <v>-74.781319999999994</v>
      </c>
    </row>
    <row r="801" spans="1:12" x14ac:dyDescent="0.25">
      <c r="A801" t="s">
        <v>103</v>
      </c>
      <c r="B801" t="s">
        <v>13</v>
      </c>
      <c r="C801">
        <v>255100</v>
      </c>
      <c r="D801">
        <v>11800</v>
      </c>
      <c r="E801" t="s">
        <v>695</v>
      </c>
      <c r="F801" t="s">
        <v>52</v>
      </c>
      <c r="G801" t="s">
        <v>16</v>
      </c>
      <c r="H801">
        <v>5</v>
      </c>
      <c r="I801" t="s">
        <v>17</v>
      </c>
      <c r="J801">
        <v>3</v>
      </c>
      <c r="K801">
        <v>4.6097099999999998</v>
      </c>
      <c r="L801">
        <v>-74.08175</v>
      </c>
    </row>
    <row r="802" spans="1:12" x14ac:dyDescent="0.25">
      <c r="A802" t="s">
        <v>118</v>
      </c>
      <c r="B802" t="s">
        <v>86</v>
      </c>
      <c r="C802">
        <v>636000</v>
      </c>
      <c r="D802">
        <v>34100</v>
      </c>
      <c r="E802" t="s">
        <v>1199</v>
      </c>
      <c r="F802" t="s">
        <v>76</v>
      </c>
      <c r="G802" t="s">
        <v>31</v>
      </c>
      <c r="H802">
        <v>5</v>
      </c>
      <c r="I802" t="s">
        <v>32</v>
      </c>
      <c r="J802">
        <v>1</v>
      </c>
      <c r="K802">
        <v>3.4372199999999999</v>
      </c>
      <c r="L802">
        <v>-76.522499999999994</v>
      </c>
    </row>
    <row r="803" spans="1:12" x14ac:dyDescent="0.25">
      <c r="A803" t="s">
        <v>80</v>
      </c>
      <c r="B803" t="s">
        <v>65</v>
      </c>
      <c r="C803">
        <v>26800</v>
      </c>
      <c r="D803">
        <v>0</v>
      </c>
      <c r="E803" t="s">
        <v>290</v>
      </c>
      <c r="F803" t="s">
        <v>130</v>
      </c>
      <c r="G803" t="s">
        <v>60</v>
      </c>
      <c r="H803">
        <v>2</v>
      </c>
      <c r="I803" t="s">
        <v>17</v>
      </c>
      <c r="J803">
        <v>4</v>
      </c>
      <c r="K803">
        <v>4.8133299999999997</v>
      </c>
      <c r="L803">
        <v>-75.696110000000004</v>
      </c>
    </row>
    <row r="804" spans="1:12" x14ac:dyDescent="0.25">
      <c r="A804" t="s">
        <v>89</v>
      </c>
      <c r="B804" t="s">
        <v>62</v>
      </c>
      <c r="C804">
        <v>8800</v>
      </c>
      <c r="D804">
        <v>900</v>
      </c>
      <c r="E804" t="s">
        <v>1023</v>
      </c>
      <c r="F804" t="s">
        <v>21</v>
      </c>
      <c r="G804" t="s">
        <v>31</v>
      </c>
      <c r="H804">
        <v>1</v>
      </c>
      <c r="I804" t="s">
        <v>38</v>
      </c>
      <c r="J804">
        <v>1</v>
      </c>
      <c r="K804">
        <v>3.4372199999999999</v>
      </c>
      <c r="L804">
        <v>-76.522499999999994</v>
      </c>
    </row>
    <row r="805" spans="1:12" x14ac:dyDescent="0.25">
      <c r="A805" t="s">
        <v>118</v>
      </c>
      <c r="B805" t="s">
        <v>86</v>
      </c>
      <c r="C805">
        <v>946700</v>
      </c>
      <c r="D805">
        <v>48600</v>
      </c>
      <c r="E805" t="s">
        <v>1159</v>
      </c>
      <c r="F805" t="s">
        <v>76</v>
      </c>
      <c r="G805" t="s">
        <v>16</v>
      </c>
      <c r="H805">
        <v>1</v>
      </c>
      <c r="I805" t="s">
        <v>17</v>
      </c>
      <c r="J805">
        <v>2</v>
      </c>
      <c r="K805">
        <v>4.6097099999999998</v>
      </c>
      <c r="L805">
        <v>-74.08175</v>
      </c>
    </row>
    <row r="806" spans="1:12" x14ac:dyDescent="0.25">
      <c r="A806" t="s">
        <v>204</v>
      </c>
      <c r="B806" t="s">
        <v>13</v>
      </c>
      <c r="C806">
        <v>179000</v>
      </c>
      <c r="D806">
        <v>11900</v>
      </c>
      <c r="E806" t="s">
        <v>198</v>
      </c>
      <c r="F806" t="s">
        <v>26</v>
      </c>
      <c r="G806" t="s">
        <v>22</v>
      </c>
      <c r="H806">
        <v>5</v>
      </c>
      <c r="I806" t="s">
        <v>32</v>
      </c>
      <c r="J806">
        <v>1</v>
      </c>
      <c r="K806">
        <v>6.2518399999999996</v>
      </c>
      <c r="L806">
        <v>-75.563590000000005</v>
      </c>
    </row>
    <row r="807" spans="1:12" x14ac:dyDescent="0.25">
      <c r="A807" t="s">
        <v>127</v>
      </c>
      <c r="B807" t="s">
        <v>13</v>
      </c>
      <c r="C807">
        <v>651300</v>
      </c>
      <c r="D807">
        <v>35100</v>
      </c>
      <c r="E807" t="s">
        <v>212</v>
      </c>
      <c r="F807" t="s">
        <v>26</v>
      </c>
      <c r="G807" t="s">
        <v>16</v>
      </c>
      <c r="H807">
        <v>5</v>
      </c>
      <c r="I807" t="s">
        <v>38</v>
      </c>
      <c r="J807">
        <v>1</v>
      </c>
      <c r="K807">
        <v>4.6097099999999998</v>
      </c>
      <c r="L807">
        <v>-74.08175</v>
      </c>
    </row>
    <row r="808" spans="1:12" x14ac:dyDescent="0.25">
      <c r="A808" t="s">
        <v>184</v>
      </c>
      <c r="B808" t="s">
        <v>86</v>
      </c>
      <c r="C808">
        <v>379000</v>
      </c>
      <c r="D808">
        <v>22600</v>
      </c>
      <c r="E808" t="s">
        <v>950</v>
      </c>
      <c r="F808" t="s">
        <v>21</v>
      </c>
      <c r="G808" t="s">
        <v>27</v>
      </c>
      <c r="H808">
        <v>5</v>
      </c>
      <c r="I808" t="s">
        <v>17</v>
      </c>
      <c r="J808">
        <v>4</v>
      </c>
      <c r="K808">
        <v>10.39972</v>
      </c>
      <c r="L808">
        <v>-75.514439999999993</v>
      </c>
    </row>
    <row r="809" spans="1:12" x14ac:dyDescent="0.25">
      <c r="A809" t="s">
        <v>48</v>
      </c>
      <c r="B809" t="s">
        <v>24</v>
      </c>
      <c r="C809">
        <v>59800</v>
      </c>
      <c r="D809">
        <v>1400</v>
      </c>
      <c r="E809" t="s">
        <v>777</v>
      </c>
      <c r="F809" t="s">
        <v>160</v>
      </c>
      <c r="G809" t="s">
        <v>16</v>
      </c>
      <c r="H809">
        <v>5</v>
      </c>
      <c r="I809" t="s">
        <v>32</v>
      </c>
      <c r="J809">
        <v>1</v>
      </c>
      <c r="K809">
        <v>4.6097099999999998</v>
      </c>
      <c r="L809">
        <v>-74.08175</v>
      </c>
    </row>
    <row r="810" spans="1:12" x14ac:dyDescent="0.25">
      <c r="A810" t="s">
        <v>164</v>
      </c>
      <c r="B810" t="s">
        <v>13</v>
      </c>
      <c r="C810">
        <v>198400</v>
      </c>
      <c r="D810">
        <v>8800</v>
      </c>
      <c r="E810" t="s">
        <v>719</v>
      </c>
      <c r="F810" t="s">
        <v>47</v>
      </c>
      <c r="G810" t="s">
        <v>44</v>
      </c>
      <c r="H810">
        <v>2</v>
      </c>
      <c r="I810" t="s">
        <v>17</v>
      </c>
      <c r="J810">
        <v>1</v>
      </c>
      <c r="K810">
        <v>11.240790000000001</v>
      </c>
      <c r="L810">
        <v>-74.199039999999997</v>
      </c>
    </row>
    <row r="811" spans="1:12" x14ac:dyDescent="0.25">
      <c r="A811" t="s">
        <v>204</v>
      </c>
      <c r="B811" t="s">
        <v>13</v>
      </c>
      <c r="C811">
        <v>203000</v>
      </c>
      <c r="D811">
        <v>9000</v>
      </c>
      <c r="E811" t="s">
        <v>410</v>
      </c>
      <c r="F811" t="s">
        <v>26</v>
      </c>
      <c r="G811" t="s">
        <v>22</v>
      </c>
      <c r="H811">
        <v>4</v>
      </c>
      <c r="I811" t="s">
        <v>17</v>
      </c>
      <c r="J811">
        <v>8</v>
      </c>
      <c r="K811">
        <v>6.2518399999999996</v>
      </c>
      <c r="L811">
        <v>-75.563590000000005</v>
      </c>
    </row>
    <row r="812" spans="1:12" x14ac:dyDescent="0.25">
      <c r="A812" t="s">
        <v>48</v>
      </c>
      <c r="B812" t="s">
        <v>24</v>
      </c>
      <c r="C812">
        <v>79900</v>
      </c>
      <c r="D812">
        <v>9000</v>
      </c>
      <c r="E812" t="s">
        <v>725</v>
      </c>
      <c r="F812" t="s">
        <v>15</v>
      </c>
      <c r="G812" t="s">
        <v>60</v>
      </c>
      <c r="H812">
        <v>5</v>
      </c>
      <c r="I812" t="s">
        <v>32</v>
      </c>
      <c r="J812">
        <v>1</v>
      </c>
      <c r="K812">
        <v>4.8133299999999997</v>
      </c>
      <c r="L812">
        <v>-75.696110000000004</v>
      </c>
    </row>
    <row r="813" spans="1:12" x14ac:dyDescent="0.25">
      <c r="A813" t="s">
        <v>297</v>
      </c>
      <c r="B813" t="s">
        <v>86</v>
      </c>
      <c r="C813">
        <v>88600</v>
      </c>
      <c r="D813">
        <v>4900</v>
      </c>
      <c r="E813" t="s">
        <v>474</v>
      </c>
      <c r="F813" t="s">
        <v>26</v>
      </c>
      <c r="G813" t="s">
        <v>16</v>
      </c>
      <c r="H813">
        <v>5</v>
      </c>
      <c r="I813" t="s">
        <v>17</v>
      </c>
      <c r="J813">
        <v>4</v>
      </c>
      <c r="K813">
        <v>4.6097099999999998</v>
      </c>
      <c r="L813">
        <v>-74.08175</v>
      </c>
    </row>
    <row r="814" spans="1:12" x14ac:dyDescent="0.25">
      <c r="A814" t="s">
        <v>74</v>
      </c>
      <c r="B814" t="s">
        <v>62</v>
      </c>
      <c r="C814">
        <v>24400</v>
      </c>
      <c r="D814">
        <v>2000</v>
      </c>
      <c r="E814" t="s">
        <v>896</v>
      </c>
      <c r="F814" t="s">
        <v>47</v>
      </c>
      <c r="G814" t="s">
        <v>22</v>
      </c>
      <c r="H814">
        <v>5</v>
      </c>
      <c r="I814" t="s">
        <v>17</v>
      </c>
      <c r="J814">
        <v>6</v>
      </c>
      <c r="K814">
        <v>6.2518399999999996</v>
      </c>
      <c r="L814">
        <v>-75.563590000000005</v>
      </c>
    </row>
    <row r="815" spans="1:12" x14ac:dyDescent="0.25">
      <c r="A815" t="s">
        <v>45</v>
      </c>
      <c r="B815" t="s">
        <v>29</v>
      </c>
      <c r="C815">
        <v>1352000</v>
      </c>
      <c r="D815">
        <v>80700</v>
      </c>
      <c r="E815" t="s">
        <v>850</v>
      </c>
      <c r="F815" t="s">
        <v>54</v>
      </c>
      <c r="G815" t="s">
        <v>31</v>
      </c>
      <c r="H815">
        <v>4</v>
      </c>
      <c r="I815" t="s">
        <v>17</v>
      </c>
      <c r="J815">
        <v>1</v>
      </c>
      <c r="K815">
        <v>3.4372199999999999</v>
      </c>
      <c r="L815">
        <v>-76.522499999999994</v>
      </c>
    </row>
    <row r="816" spans="1:12" x14ac:dyDescent="0.25">
      <c r="A816" t="s">
        <v>70</v>
      </c>
      <c r="B816" t="s">
        <v>13</v>
      </c>
      <c r="C816">
        <v>1960200</v>
      </c>
      <c r="D816">
        <v>104800</v>
      </c>
      <c r="E816" t="s">
        <v>1195</v>
      </c>
      <c r="F816" t="s">
        <v>47</v>
      </c>
      <c r="G816" t="s">
        <v>16</v>
      </c>
      <c r="H816">
        <v>4</v>
      </c>
      <c r="I816" t="s">
        <v>17</v>
      </c>
      <c r="J816">
        <v>3</v>
      </c>
      <c r="K816">
        <v>4.6097099999999998</v>
      </c>
      <c r="L816">
        <v>-74.08175</v>
      </c>
    </row>
    <row r="817" spans="1:12" x14ac:dyDescent="0.25">
      <c r="A817" t="s">
        <v>84</v>
      </c>
      <c r="B817" t="s">
        <v>58</v>
      </c>
      <c r="C817">
        <v>102200</v>
      </c>
      <c r="D817">
        <v>6100</v>
      </c>
      <c r="E817" t="s">
        <v>825</v>
      </c>
      <c r="F817" t="s">
        <v>15</v>
      </c>
      <c r="G817" t="s">
        <v>22</v>
      </c>
      <c r="H817">
        <v>3</v>
      </c>
      <c r="I817" t="s">
        <v>17</v>
      </c>
      <c r="J817">
        <v>1</v>
      </c>
      <c r="K817">
        <v>6.2518399999999996</v>
      </c>
      <c r="L817">
        <v>-75.563590000000005</v>
      </c>
    </row>
    <row r="818" spans="1:12" x14ac:dyDescent="0.25">
      <c r="A818" t="s">
        <v>28</v>
      </c>
      <c r="B818" t="s">
        <v>29</v>
      </c>
      <c r="C818">
        <v>706500</v>
      </c>
      <c r="D818">
        <v>35800</v>
      </c>
      <c r="E818" t="s">
        <v>1207</v>
      </c>
      <c r="F818" t="s">
        <v>88</v>
      </c>
      <c r="G818" t="s">
        <v>16</v>
      </c>
      <c r="H818">
        <v>4</v>
      </c>
      <c r="I818" t="s">
        <v>17</v>
      </c>
      <c r="J818">
        <v>10</v>
      </c>
      <c r="K818">
        <v>4.6097099999999998</v>
      </c>
      <c r="L818">
        <v>-74.08175</v>
      </c>
    </row>
    <row r="819" spans="1:12" x14ac:dyDescent="0.25">
      <c r="A819" t="s">
        <v>219</v>
      </c>
      <c r="B819" t="s">
        <v>19</v>
      </c>
      <c r="C819">
        <v>535500</v>
      </c>
      <c r="D819">
        <v>29200</v>
      </c>
      <c r="E819" t="s">
        <v>875</v>
      </c>
      <c r="F819" t="s">
        <v>88</v>
      </c>
      <c r="G819" t="s">
        <v>16</v>
      </c>
      <c r="H819">
        <v>5</v>
      </c>
      <c r="I819" t="s">
        <v>17</v>
      </c>
      <c r="J819">
        <v>1</v>
      </c>
      <c r="K819">
        <v>4.6097099999999998</v>
      </c>
      <c r="L819">
        <v>-74.08175</v>
      </c>
    </row>
    <row r="820" spans="1:12" x14ac:dyDescent="0.25">
      <c r="A820" t="s">
        <v>127</v>
      </c>
      <c r="B820" t="s">
        <v>13</v>
      </c>
      <c r="C820">
        <v>1347800</v>
      </c>
      <c r="D820">
        <v>72000</v>
      </c>
      <c r="E820" t="s">
        <v>981</v>
      </c>
      <c r="F820" t="s">
        <v>88</v>
      </c>
      <c r="G820" t="s">
        <v>16</v>
      </c>
      <c r="H820">
        <v>1</v>
      </c>
      <c r="I820" t="s">
        <v>17</v>
      </c>
      <c r="J820">
        <v>10</v>
      </c>
      <c r="K820">
        <v>4.6097099999999998</v>
      </c>
      <c r="L820">
        <v>-74.08175</v>
      </c>
    </row>
    <row r="821" spans="1:12" x14ac:dyDescent="0.25">
      <c r="A821" t="s">
        <v>113</v>
      </c>
      <c r="B821" t="s">
        <v>24</v>
      </c>
      <c r="C821">
        <v>21400</v>
      </c>
      <c r="D821">
        <v>1400</v>
      </c>
      <c r="E821" t="s">
        <v>561</v>
      </c>
      <c r="F821" t="s">
        <v>130</v>
      </c>
      <c r="G821" t="s">
        <v>16</v>
      </c>
      <c r="H821">
        <v>5</v>
      </c>
      <c r="I821" t="s">
        <v>17</v>
      </c>
      <c r="J821">
        <v>2</v>
      </c>
      <c r="K821">
        <v>4.6097099999999998</v>
      </c>
      <c r="L821">
        <v>-74.08175</v>
      </c>
    </row>
    <row r="822" spans="1:12" x14ac:dyDescent="0.25">
      <c r="A822" t="s">
        <v>78</v>
      </c>
      <c r="B822" t="s">
        <v>19</v>
      </c>
      <c r="C822">
        <v>260300</v>
      </c>
      <c r="D822">
        <v>14300</v>
      </c>
      <c r="E822" t="s">
        <v>640</v>
      </c>
      <c r="F822" t="s">
        <v>15</v>
      </c>
      <c r="G822" t="s">
        <v>31</v>
      </c>
      <c r="H822">
        <v>5</v>
      </c>
      <c r="I822" t="s">
        <v>17</v>
      </c>
      <c r="J822">
        <v>1</v>
      </c>
      <c r="K822">
        <v>3.4372199999999999</v>
      </c>
      <c r="L822">
        <v>-76.522499999999994</v>
      </c>
    </row>
    <row r="823" spans="1:12" x14ac:dyDescent="0.25">
      <c r="A823" t="s">
        <v>84</v>
      </c>
      <c r="B823" t="s">
        <v>58</v>
      </c>
      <c r="C823">
        <v>108300</v>
      </c>
      <c r="D823">
        <v>11400</v>
      </c>
      <c r="E823" t="s">
        <v>860</v>
      </c>
      <c r="F823" t="s">
        <v>43</v>
      </c>
      <c r="G823" t="s">
        <v>16</v>
      </c>
      <c r="H823">
        <v>5</v>
      </c>
      <c r="I823" t="s">
        <v>32</v>
      </c>
      <c r="J823">
        <v>1</v>
      </c>
      <c r="K823">
        <v>4.6097099999999998</v>
      </c>
      <c r="L823">
        <v>-74.08175</v>
      </c>
    </row>
    <row r="824" spans="1:12" x14ac:dyDescent="0.25">
      <c r="A824" t="s">
        <v>297</v>
      </c>
      <c r="B824" t="s">
        <v>86</v>
      </c>
      <c r="C824">
        <v>33400</v>
      </c>
      <c r="D824">
        <v>0</v>
      </c>
      <c r="E824" t="s">
        <v>662</v>
      </c>
      <c r="F824" t="s">
        <v>47</v>
      </c>
      <c r="G824" t="s">
        <v>201</v>
      </c>
      <c r="H824">
        <v>5</v>
      </c>
      <c r="I824" t="s">
        <v>17</v>
      </c>
      <c r="J824">
        <v>1</v>
      </c>
      <c r="K824">
        <v>11.54444</v>
      </c>
      <c r="L824">
        <v>-72.907219999999995</v>
      </c>
    </row>
    <row r="825" spans="1:12" x14ac:dyDescent="0.25">
      <c r="A825" t="s">
        <v>184</v>
      </c>
      <c r="B825" t="s">
        <v>86</v>
      </c>
      <c r="C825">
        <v>190000</v>
      </c>
      <c r="D825">
        <v>8300</v>
      </c>
      <c r="E825" t="s">
        <v>896</v>
      </c>
      <c r="F825" t="s">
        <v>130</v>
      </c>
      <c r="G825" t="s">
        <v>22</v>
      </c>
      <c r="H825">
        <v>4</v>
      </c>
      <c r="I825" t="s">
        <v>38</v>
      </c>
      <c r="J825">
        <v>1</v>
      </c>
      <c r="K825">
        <v>6.2518399999999996</v>
      </c>
      <c r="L825">
        <v>-75.563590000000005</v>
      </c>
    </row>
    <row r="826" spans="1:12" x14ac:dyDescent="0.25">
      <c r="A826" t="s">
        <v>12</v>
      </c>
      <c r="B826" t="s">
        <v>13</v>
      </c>
      <c r="C826">
        <v>121800</v>
      </c>
      <c r="D826">
        <v>6900</v>
      </c>
      <c r="E826" t="s">
        <v>564</v>
      </c>
      <c r="F826" t="s">
        <v>76</v>
      </c>
      <c r="G826" t="s">
        <v>16</v>
      </c>
      <c r="H826">
        <v>5</v>
      </c>
      <c r="I826" t="s">
        <v>17</v>
      </c>
      <c r="J826">
        <v>1</v>
      </c>
      <c r="K826">
        <v>4.6097099999999998</v>
      </c>
      <c r="L826">
        <v>-74.08175</v>
      </c>
    </row>
    <row r="827" spans="1:12" x14ac:dyDescent="0.25">
      <c r="A827" t="s">
        <v>297</v>
      </c>
      <c r="B827" t="s">
        <v>86</v>
      </c>
      <c r="C827">
        <v>90100</v>
      </c>
      <c r="D827">
        <v>5200</v>
      </c>
      <c r="E827" t="s">
        <v>251</v>
      </c>
      <c r="F827" t="s">
        <v>76</v>
      </c>
      <c r="G827" t="s">
        <v>60</v>
      </c>
      <c r="H827">
        <v>5</v>
      </c>
      <c r="I827" t="s">
        <v>17</v>
      </c>
      <c r="J827">
        <v>1</v>
      </c>
      <c r="K827">
        <v>4.8133299999999997</v>
      </c>
      <c r="L827">
        <v>-75.696110000000004</v>
      </c>
    </row>
    <row r="828" spans="1:12" x14ac:dyDescent="0.25">
      <c r="A828" t="s">
        <v>80</v>
      </c>
      <c r="B828" t="s">
        <v>65</v>
      </c>
      <c r="C828">
        <v>32200</v>
      </c>
      <c r="D828">
        <v>0</v>
      </c>
      <c r="E828" t="s">
        <v>824</v>
      </c>
      <c r="F828" t="s">
        <v>96</v>
      </c>
      <c r="G828" t="s">
        <v>22</v>
      </c>
      <c r="H828">
        <v>5</v>
      </c>
      <c r="I828" t="s">
        <v>17</v>
      </c>
      <c r="J828">
        <v>1</v>
      </c>
      <c r="K828">
        <v>6.2518399999999996</v>
      </c>
      <c r="L828">
        <v>-75.563590000000005</v>
      </c>
    </row>
    <row r="829" spans="1:12" x14ac:dyDescent="0.25">
      <c r="A829" t="s">
        <v>45</v>
      </c>
      <c r="B829" t="s">
        <v>29</v>
      </c>
      <c r="C829">
        <v>1402000</v>
      </c>
      <c r="D829">
        <v>74900</v>
      </c>
      <c r="E829" t="s">
        <v>181</v>
      </c>
      <c r="F829" t="s">
        <v>88</v>
      </c>
      <c r="G829" t="s">
        <v>91</v>
      </c>
      <c r="H829">
        <v>4</v>
      </c>
      <c r="I829" t="s">
        <v>17</v>
      </c>
      <c r="J829">
        <v>6</v>
      </c>
      <c r="K829">
        <v>10.968540000000001</v>
      </c>
      <c r="L829">
        <v>-74.781319999999994</v>
      </c>
    </row>
    <row r="830" spans="1:12" x14ac:dyDescent="0.25">
      <c r="A830" t="s">
        <v>135</v>
      </c>
      <c r="B830" t="s">
        <v>58</v>
      </c>
      <c r="C830">
        <v>27400</v>
      </c>
      <c r="D830">
        <v>1700</v>
      </c>
      <c r="E830" t="s">
        <v>426</v>
      </c>
      <c r="F830" t="s">
        <v>15</v>
      </c>
      <c r="G830" t="s">
        <v>27</v>
      </c>
      <c r="H830">
        <v>1</v>
      </c>
      <c r="I830" t="s">
        <v>17</v>
      </c>
      <c r="J830">
        <v>5</v>
      </c>
      <c r="K830">
        <v>10.39972</v>
      </c>
      <c r="L830">
        <v>-75.514439999999993</v>
      </c>
    </row>
    <row r="831" spans="1:12" x14ac:dyDescent="0.25">
      <c r="A831" t="s">
        <v>171</v>
      </c>
      <c r="B831" t="s">
        <v>19</v>
      </c>
      <c r="C831">
        <v>276100</v>
      </c>
      <c r="D831">
        <v>12900</v>
      </c>
      <c r="E831" t="s">
        <v>254</v>
      </c>
      <c r="F831" t="s">
        <v>26</v>
      </c>
      <c r="G831" t="s">
        <v>16</v>
      </c>
      <c r="H831">
        <v>5</v>
      </c>
      <c r="I831" t="s">
        <v>32</v>
      </c>
      <c r="J831">
        <v>1</v>
      </c>
      <c r="K831">
        <v>4.6097099999999998</v>
      </c>
      <c r="L831">
        <v>-74.08175</v>
      </c>
    </row>
    <row r="832" spans="1:12" x14ac:dyDescent="0.25">
      <c r="A832" t="s">
        <v>33</v>
      </c>
      <c r="B832" t="s">
        <v>19</v>
      </c>
      <c r="C832">
        <v>372300</v>
      </c>
      <c r="D832">
        <v>20500</v>
      </c>
      <c r="E832" t="s">
        <v>139</v>
      </c>
      <c r="F832" t="s">
        <v>52</v>
      </c>
      <c r="G832" t="s">
        <v>16</v>
      </c>
      <c r="H832">
        <v>4</v>
      </c>
      <c r="I832" t="s">
        <v>32</v>
      </c>
      <c r="J832">
        <v>1</v>
      </c>
      <c r="K832">
        <v>4.6097099999999998</v>
      </c>
      <c r="L832">
        <v>-74.08175</v>
      </c>
    </row>
    <row r="833" spans="1:12" x14ac:dyDescent="0.25">
      <c r="A833" t="s">
        <v>148</v>
      </c>
      <c r="B833" t="s">
        <v>13</v>
      </c>
      <c r="C833">
        <v>1900400</v>
      </c>
      <c r="D833">
        <v>99400</v>
      </c>
      <c r="E833" t="s">
        <v>634</v>
      </c>
      <c r="F833" t="s">
        <v>54</v>
      </c>
      <c r="G833" t="s">
        <v>22</v>
      </c>
      <c r="H833">
        <v>1</v>
      </c>
      <c r="I833" t="s">
        <v>32</v>
      </c>
      <c r="J833">
        <v>1</v>
      </c>
      <c r="K833">
        <v>6.2518399999999996</v>
      </c>
      <c r="L833">
        <v>-75.563590000000005</v>
      </c>
    </row>
    <row r="834" spans="1:12" x14ac:dyDescent="0.25">
      <c r="A834" t="s">
        <v>127</v>
      </c>
      <c r="B834" t="s">
        <v>13</v>
      </c>
      <c r="C834">
        <v>814500</v>
      </c>
      <c r="D834">
        <v>41600</v>
      </c>
      <c r="E834" t="s">
        <v>935</v>
      </c>
      <c r="F834" t="s">
        <v>76</v>
      </c>
      <c r="G834" t="s">
        <v>22</v>
      </c>
      <c r="H834">
        <v>5</v>
      </c>
      <c r="I834" t="s">
        <v>17</v>
      </c>
      <c r="J834">
        <v>1</v>
      </c>
      <c r="K834">
        <v>6.2518399999999996</v>
      </c>
      <c r="L834">
        <v>-75.563590000000005</v>
      </c>
    </row>
    <row r="835" spans="1:12" x14ac:dyDescent="0.25">
      <c r="A835" t="s">
        <v>204</v>
      </c>
      <c r="B835" t="s">
        <v>13</v>
      </c>
      <c r="C835">
        <v>201800</v>
      </c>
      <c r="D835">
        <v>11000</v>
      </c>
      <c r="E835" t="s">
        <v>1161</v>
      </c>
      <c r="F835" t="s">
        <v>93</v>
      </c>
      <c r="G835" t="s">
        <v>16</v>
      </c>
      <c r="H835">
        <v>5</v>
      </c>
      <c r="I835" t="s">
        <v>17</v>
      </c>
      <c r="J835">
        <v>1</v>
      </c>
      <c r="K835">
        <v>4.6097099999999998</v>
      </c>
      <c r="L835">
        <v>-74.08175</v>
      </c>
    </row>
    <row r="836" spans="1:12" x14ac:dyDescent="0.25">
      <c r="A836" t="s">
        <v>84</v>
      </c>
      <c r="B836" t="s">
        <v>58</v>
      </c>
      <c r="C836">
        <v>131000</v>
      </c>
      <c r="D836">
        <v>5200</v>
      </c>
      <c r="E836" t="s">
        <v>745</v>
      </c>
      <c r="F836" t="s">
        <v>47</v>
      </c>
      <c r="G836" t="s">
        <v>91</v>
      </c>
      <c r="H836">
        <v>5</v>
      </c>
      <c r="I836" t="s">
        <v>17</v>
      </c>
      <c r="J836">
        <v>10</v>
      </c>
      <c r="K836">
        <v>10.968540000000001</v>
      </c>
      <c r="L836">
        <v>-74.781319999999994</v>
      </c>
    </row>
    <row r="837" spans="1:12" x14ac:dyDescent="0.25">
      <c r="A837" t="s">
        <v>124</v>
      </c>
      <c r="B837" t="s">
        <v>19</v>
      </c>
      <c r="C837">
        <v>704900</v>
      </c>
      <c r="D837">
        <v>35700</v>
      </c>
      <c r="E837" t="s">
        <v>548</v>
      </c>
      <c r="F837" t="s">
        <v>93</v>
      </c>
      <c r="G837" t="s">
        <v>16</v>
      </c>
      <c r="H837">
        <v>5</v>
      </c>
      <c r="I837" t="s">
        <v>32</v>
      </c>
      <c r="J837">
        <v>1</v>
      </c>
      <c r="K837">
        <v>4.6097099999999998</v>
      </c>
      <c r="L837">
        <v>-74.08175</v>
      </c>
    </row>
    <row r="838" spans="1:12" x14ac:dyDescent="0.25">
      <c r="A838" t="s">
        <v>124</v>
      </c>
      <c r="B838" t="s">
        <v>19</v>
      </c>
      <c r="C838">
        <v>634000</v>
      </c>
      <c r="D838">
        <v>34000</v>
      </c>
      <c r="E838" t="s">
        <v>427</v>
      </c>
      <c r="F838" t="s">
        <v>52</v>
      </c>
      <c r="G838" t="s">
        <v>22</v>
      </c>
      <c r="H838">
        <v>1</v>
      </c>
      <c r="I838" t="s">
        <v>32</v>
      </c>
      <c r="J838">
        <v>1</v>
      </c>
      <c r="K838">
        <v>6.2518399999999996</v>
      </c>
      <c r="L838">
        <v>-75.563590000000005</v>
      </c>
    </row>
    <row r="839" spans="1:12" x14ac:dyDescent="0.25">
      <c r="A839" t="s">
        <v>84</v>
      </c>
      <c r="B839" t="s">
        <v>58</v>
      </c>
      <c r="C839">
        <v>85000</v>
      </c>
      <c r="D839">
        <v>4900</v>
      </c>
      <c r="E839" t="s">
        <v>916</v>
      </c>
      <c r="F839" t="s">
        <v>130</v>
      </c>
      <c r="G839" t="s">
        <v>22</v>
      </c>
      <c r="H839">
        <v>5</v>
      </c>
      <c r="I839" t="s">
        <v>17</v>
      </c>
      <c r="J839">
        <v>1</v>
      </c>
      <c r="K839">
        <v>6.2518399999999996</v>
      </c>
      <c r="L839">
        <v>-75.563590000000005</v>
      </c>
    </row>
    <row r="840" spans="1:12" x14ac:dyDescent="0.25">
      <c r="A840" t="s">
        <v>39</v>
      </c>
      <c r="B840" t="s">
        <v>24</v>
      </c>
      <c r="C840">
        <v>49100</v>
      </c>
      <c r="D840">
        <v>800</v>
      </c>
      <c r="E840" t="s">
        <v>1105</v>
      </c>
      <c r="F840" t="s">
        <v>96</v>
      </c>
      <c r="G840" t="s">
        <v>22</v>
      </c>
      <c r="H840">
        <v>1</v>
      </c>
      <c r="I840" t="s">
        <v>17</v>
      </c>
      <c r="J840">
        <v>5</v>
      </c>
      <c r="K840">
        <v>6.2518399999999996</v>
      </c>
      <c r="L840">
        <v>-75.563590000000005</v>
      </c>
    </row>
    <row r="841" spans="1:12" x14ac:dyDescent="0.25">
      <c r="A841" t="s">
        <v>133</v>
      </c>
      <c r="B841" t="s">
        <v>24</v>
      </c>
      <c r="C841">
        <v>22300</v>
      </c>
      <c r="D841">
        <v>0</v>
      </c>
      <c r="E841" t="s">
        <v>289</v>
      </c>
      <c r="F841" t="s">
        <v>88</v>
      </c>
      <c r="G841" t="s">
        <v>16</v>
      </c>
      <c r="H841">
        <v>5</v>
      </c>
      <c r="I841" t="s">
        <v>17</v>
      </c>
      <c r="J841">
        <v>2</v>
      </c>
      <c r="K841">
        <v>4.6097099999999998</v>
      </c>
      <c r="L841">
        <v>-74.08175</v>
      </c>
    </row>
    <row r="842" spans="1:12" x14ac:dyDescent="0.25">
      <c r="A842" t="s">
        <v>122</v>
      </c>
      <c r="B842" t="s">
        <v>29</v>
      </c>
      <c r="C842">
        <v>1493200</v>
      </c>
      <c r="D842">
        <v>77700</v>
      </c>
      <c r="E842" t="s">
        <v>758</v>
      </c>
      <c r="F842" t="s">
        <v>43</v>
      </c>
      <c r="G842" t="s">
        <v>31</v>
      </c>
      <c r="H842">
        <v>5</v>
      </c>
      <c r="I842" t="s">
        <v>17</v>
      </c>
      <c r="J842">
        <v>4</v>
      </c>
      <c r="K842">
        <v>3.4372199999999999</v>
      </c>
      <c r="L842">
        <v>-76.522499999999994</v>
      </c>
    </row>
    <row r="843" spans="1:12" x14ac:dyDescent="0.25">
      <c r="A843" t="s">
        <v>78</v>
      </c>
      <c r="B843" t="s">
        <v>19</v>
      </c>
      <c r="C843">
        <v>244200</v>
      </c>
      <c r="D843">
        <v>11200</v>
      </c>
      <c r="E843" t="s">
        <v>235</v>
      </c>
      <c r="F843" t="s">
        <v>26</v>
      </c>
      <c r="G843" t="s">
        <v>16</v>
      </c>
      <c r="H843">
        <v>5</v>
      </c>
      <c r="I843" t="s">
        <v>17</v>
      </c>
      <c r="J843">
        <v>1</v>
      </c>
      <c r="K843">
        <v>4.6097099999999998</v>
      </c>
      <c r="L843">
        <v>-74.08175</v>
      </c>
    </row>
    <row r="844" spans="1:12" x14ac:dyDescent="0.25">
      <c r="A844" t="s">
        <v>45</v>
      </c>
      <c r="B844" t="s">
        <v>29</v>
      </c>
      <c r="C844">
        <v>1572100</v>
      </c>
      <c r="D844">
        <v>83900</v>
      </c>
      <c r="E844" t="s">
        <v>981</v>
      </c>
      <c r="F844" t="s">
        <v>43</v>
      </c>
      <c r="G844" t="s">
        <v>31</v>
      </c>
      <c r="H844">
        <v>5</v>
      </c>
      <c r="I844" t="s">
        <v>17</v>
      </c>
      <c r="J844">
        <v>4</v>
      </c>
      <c r="K844">
        <v>3.4372199999999999</v>
      </c>
      <c r="L844">
        <v>-76.522499999999994</v>
      </c>
    </row>
    <row r="845" spans="1:12" x14ac:dyDescent="0.25">
      <c r="A845" t="s">
        <v>219</v>
      </c>
      <c r="B845" t="s">
        <v>19</v>
      </c>
      <c r="C845">
        <v>963100</v>
      </c>
      <c r="D845">
        <v>49500</v>
      </c>
      <c r="E845" t="s">
        <v>712</v>
      </c>
      <c r="F845" t="s">
        <v>96</v>
      </c>
      <c r="G845" t="s">
        <v>22</v>
      </c>
      <c r="H845">
        <v>5</v>
      </c>
      <c r="I845" t="s">
        <v>32</v>
      </c>
      <c r="J845">
        <v>1</v>
      </c>
      <c r="K845">
        <v>6.2518399999999996</v>
      </c>
      <c r="L845">
        <v>-75.563590000000005</v>
      </c>
    </row>
    <row r="846" spans="1:12" x14ac:dyDescent="0.25">
      <c r="A846" t="s">
        <v>98</v>
      </c>
      <c r="B846" t="s">
        <v>19</v>
      </c>
      <c r="C846">
        <v>457500</v>
      </c>
      <c r="D846">
        <v>22500</v>
      </c>
      <c r="E846" t="s">
        <v>855</v>
      </c>
      <c r="F846" t="s">
        <v>76</v>
      </c>
      <c r="G846" t="s">
        <v>16</v>
      </c>
      <c r="H846">
        <v>3</v>
      </c>
      <c r="I846" t="s">
        <v>32</v>
      </c>
      <c r="J846">
        <v>1</v>
      </c>
      <c r="K846">
        <v>4.6097099999999998</v>
      </c>
      <c r="L846">
        <v>-74.08175</v>
      </c>
    </row>
    <row r="847" spans="1:12" x14ac:dyDescent="0.25">
      <c r="A847" t="s">
        <v>61</v>
      </c>
      <c r="B847" t="s">
        <v>62</v>
      </c>
      <c r="C847">
        <v>644800</v>
      </c>
      <c r="D847">
        <v>34500</v>
      </c>
      <c r="E847" t="s">
        <v>1175</v>
      </c>
      <c r="F847" t="s">
        <v>15</v>
      </c>
      <c r="G847" t="s">
        <v>16</v>
      </c>
      <c r="H847">
        <v>5</v>
      </c>
      <c r="I847" t="s">
        <v>17</v>
      </c>
      <c r="J847">
        <v>4</v>
      </c>
      <c r="K847">
        <v>4.6097099999999998</v>
      </c>
      <c r="L847">
        <v>-74.08175</v>
      </c>
    </row>
    <row r="848" spans="1:12" x14ac:dyDescent="0.25">
      <c r="A848" t="s">
        <v>171</v>
      </c>
      <c r="B848" t="s">
        <v>19</v>
      </c>
      <c r="C848">
        <v>221500</v>
      </c>
      <c r="D848">
        <v>12000</v>
      </c>
      <c r="E848" t="s">
        <v>516</v>
      </c>
      <c r="F848" t="s">
        <v>160</v>
      </c>
      <c r="G848" t="s">
        <v>22</v>
      </c>
      <c r="H848">
        <v>5</v>
      </c>
      <c r="I848" t="s">
        <v>17</v>
      </c>
      <c r="J848">
        <v>1</v>
      </c>
      <c r="K848">
        <v>6.2518399999999996</v>
      </c>
      <c r="L848">
        <v>-75.563590000000005</v>
      </c>
    </row>
    <row r="849" spans="1:12" x14ac:dyDescent="0.25">
      <c r="A849" t="s">
        <v>135</v>
      </c>
      <c r="B849" t="s">
        <v>58</v>
      </c>
      <c r="C849">
        <v>22000</v>
      </c>
      <c r="D849">
        <v>0</v>
      </c>
      <c r="E849" t="s">
        <v>63</v>
      </c>
      <c r="F849" t="s">
        <v>26</v>
      </c>
      <c r="G849" t="s">
        <v>22</v>
      </c>
      <c r="H849">
        <v>5</v>
      </c>
      <c r="I849" t="s">
        <v>17</v>
      </c>
      <c r="J849">
        <v>1</v>
      </c>
      <c r="K849">
        <v>6.2518399999999996</v>
      </c>
      <c r="L849">
        <v>-75.563590000000005</v>
      </c>
    </row>
    <row r="850" spans="1:12" x14ac:dyDescent="0.25">
      <c r="A850" t="s">
        <v>68</v>
      </c>
      <c r="B850" t="s">
        <v>24</v>
      </c>
      <c r="C850">
        <v>35000</v>
      </c>
      <c r="D850">
        <v>2100</v>
      </c>
      <c r="E850" t="s">
        <v>188</v>
      </c>
      <c r="F850" t="s">
        <v>96</v>
      </c>
      <c r="G850" t="s">
        <v>16</v>
      </c>
      <c r="H850">
        <v>5</v>
      </c>
      <c r="I850" t="s">
        <v>17</v>
      </c>
      <c r="J850">
        <v>1</v>
      </c>
      <c r="K850">
        <v>4.6097099999999998</v>
      </c>
      <c r="L850">
        <v>-74.08175</v>
      </c>
    </row>
    <row r="851" spans="1:12" x14ac:dyDescent="0.25">
      <c r="A851" t="s">
        <v>23</v>
      </c>
      <c r="B851" t="s">
        <v>24</v>
      </c>
      <c r="C851">
        <v>123000</v>
      </c>
      <c r="D851">
        <v>4700</v>
      </c>
      <c r="E851" t="s">
        <v>514</v>
      </c>
      <c r="F851" t="s">
        <v>130</v>
      </c>
      <c r="G851" t="s">
        <v>16</v>
      </c>
      <c r="H851">
        <v>5</v>
      </c>
      <c r="I851" t="s">
        <v>32</v>
      </c>
      <c r="J851">
        <v>1</v>
      </c>
      <c r="K851">
        <v>4.6097099999999998</v>
      </c>
      <c r="L851">
        <v>-74.08175</v>
      </c>
    </row>
    <row r="852" spans="1:12" x14ac:dyDescent="0.25">
      <c r="A852" t="s">
        <v>67</v>
      </c>
      <c r="B852" t="s">
        <v>62</v>
      </c>
      <c r="C852">
        <v>59900</v>
      </c>
      <c r="D852">
        <v>3900</v>
      </c>
      <c r="E852" t="s">
        <v>1106</v>
      </c>
      <c r="F852" t="s">
        <v>96</v>
      </c>
      <c r="G852" t="s">
        <v>60</v>
      </c>
      <c r="H852">
        <v>5</v>
      </c>
      <c r="I852" t="s">
        <v>17</v>
      </c>
      <c r="J852">
        <v>3</v>
      </c>
      <c r="K852">
        <v>4.8133299999999997</v>
      </c>
      <c r="L852">
        <v>-75.696110000000004</v>
      </c>
    </row>
    <row r="853" spans="1:12" x14ac:dyDescent="0.25">
      <c r="A853" t="s">
        <v>111</v>
      </c>
      <c r="B853" t="s">
        <v>19</v>
      </c>
      <c r="C853">
        <v>462300</v>
      </c>
      <c r="D853">
        <v>22800</v>
      </c>
      <c r="E853" t="s">
        <v>551</v>
      </c>
      <c r="F853" t="s">
        <v>160</v>
      </c>
      <c r="G853" t="s">
        <v>126</v>
      </c>
      <c r="H853">
        <v>4</v>
      </c>
      <c r="I853" t="s">
        <v>17</v>
      </c>
      <c r="J853">
        <v>1</v>
      </c>
      <c r="K853">
        <v>7.89391</v>
      </c>
      <c r="L853">
        <v>-72.507819999999995</v>
      </c>
    </row>
    <row r="854" spans="1:12" x14ac:dyDescent="0.25">
      <c r="A854" t="s">
        <v>105</v>
      </c>
      <c r="B854" t="s">
        <v>19</v>
      </c>
      <c r="C854">
        <v>270900</v>
      </c>
      <c r="D854">
        <v>15100</v>
      </c>
      <c r="E854" t="s">
        <v>947</v>
      </c>
      <c r="F854" t="s">
        <v>47</v>
      </c>
      <c r="G854" t="s">
        <v>16</v>
      </c>
      <c r="H854">
        <v>4</v>
      </c>
      <c r="I854" t="s">
        <v>32</v>
      </c>
      <c r="J854">
        <v>1</v>
      </c>
      <c r="K854">
        <v>4.6097099999999998</v>
      </c>
      <c r="L854">
        <v>-74.08175</v>
      </c>
    </row>
    <row r="855" spans="1:12" x14ac:dyDescent="0.25">
      <c r="A855" t="s">
        <v>204</v>
      </c>
      <c r="B855" t="s">
        <v>13</v>
      </c>
      <c r="C855">
        <v>185700</v>
      </c>
      <c r="D855">
        <v>11100</v>
      </c>
      <c r="E855" t="s">
        <v>281</v>
      </c>
      <c r="F855" t="s">
        <v>93</v>
      </c>
      <c r="G855" t="s">
        <v>278</v>
      </c>
      <c r="H855">
        <v>5</v>
      </c>
      <c r="I855" t="s">
        <v>17</v>
      </c>
      <c r="J855">
        <v>10</v>
      </c>
      <c r="K855">
        <v>-4.2152799999999999</v>
      </c>
      <c r="L855">
        <v>-69.940560000000005</v>
      </c>
    </row>
    <row r="856" spans="1:12" x14ac:dyDescent="0.25">
      <c r="A856" t="s">
        <v>89</v>
      </c>
      <c r="B856" t="s">
        <v>62</v>
      </c>
      <c r="C856">
        <v>14100</v>
      </c>
      <c r="D856">
        <v>0</v>
      </c>
      <c r="E856" t="s">
        <v>1208</v>
      </c>
      <c r="F856" t="s">
        <v>15</v>
      </c>
      <c r="G856" t="s">
        <v>16</v>
      </c>
      <c r="H856">
        <v>5</v>
      </c>
      <c r="I856" t="s">
        <v>17</v>
      </c>
      <c r="J856">
        <v>2</v>
      </c>
      <c r="K856">
        <v>4.6097099999999998</v>
      </c>
      <c r="L856">
        <v>-74.08175</v>
      </c>
    </row>
    <row r="857" spans="1:12" x14ac:dyDescent="0.25">
      <c r="A857" t="s">
        <v>103</v>
      </c>
      <c r="B857" t="s">
        <v>13</v>
      </c>
      <c r="C857">
        <v>253900</v>
      </c>
      <c r="D857">
        <v>11700</v>
      </c>
      <c r="E857" t="s">
        <v>868</v>
      </c>
      <c r="F857" t="s">
        <v>35</v>
      </c>
      <c r="G857" t="s">
        <v>16</v>
      </c>
      <c r="H857">
        <v>5</v>
      </c>
      <c r="I857" t="s">
        <v>17</v>
      </c>
      <c r="J857">
        <v>10</v>
      </c>
      <c r="K857">
        <v>4.6097099999999998</v>
      </c>
      <c r="L857">
        <v>-74.08175</v>
      </c>
    </row>
    <row r="858" spans="1:12" x14ac:dyDescent="0.25">
      <c r="A858" t="s">
        <v>135</v>
      </c>
      <c r="B858" t="s">
        <v>58</v>
      </c>
      <c r="C858">
        <v>30500</v>
      </c>
      <c r="D858">
        <v>2000</v>
      </c>
      <c r="E858" t="s">
        <v>549</v>
      </c>
      <c r="F858" t="s">
        <v>15</v>
      </c>
      <c r="G858" t="s">
        <v>22</v>
      </c>
      <c r="H858">
        <v>4</v>
      </c>
      <c r="I858" t="s">
        <v>17</v>
      </c>
      <c r="J858">
        <v>1</v>
      </c>
      <c r="K858">
        <v>6.2518399999999996</v>
      </c>
      <c r="L858">
        <v>-75.563590000000005</v>
      </c>
    </row>
    <row r="859" spans="1:12" x14ac:dyDescent="0.25">
      <c r="A859" t="s">
        <v>61</v>
      </c>
      <c r="B859" t="s">
        <v>62</v>
      </c>
      <c r="C859">
        <v>286200</v>
      </c>
      <c r="D859">
        <v>15500</v>
      </c>
      <c r="E859" t="s">
        <v>384</v>
      </c>
      <c r="F859" t="s">
        <v>43</v>
      </c>
      <c r="G859" t="s">
        <v>22</v>
      </c>
      <c r="H859">
        <v>5</v>
      </c>
      <c r="I859" t="s">
        <v>17</v>
      </c>
      <c r="J859">
        <v>6</v>
      </c>
      <c r="K859">
        <v>6.2518399999999996</v>
      </c>
      <c r="L859">
        <v>-75.563590000000005</v>
      </c>
    </row>
    <row r="860" spans="1:12" x14ac:dyDescent="0.25">
      <c r="A860" t="s">
        <v>192</v>
      </c>
      <c r="B860" t="s">
        <v>65</v>
      </c>
      <c r="C860">
        <v>36000</v>
      </c>
      <c r="D860">
        <v>6700</v>
      </c>
      <c r="E860" t="s">
        <v>878</v>
      </c>
      <c r="F860" t="s">
        <v>47</v>
      </c>
      <c r="G860" t="s">
        <v>22</v>
      </c>
      <c r="H860">
        <v>5</v>
      </c>
      <c r="I860" t="s">
        <v>17</v>
      </c>
      <c r="J860">
        <v>4</v>
      </c>
      <c r="K860">
        <v>6.2518399999999996</v>
      </c>
      <c r="L860">
        <v>-75.563590000000005</v>
      </c>
    </row>
    <row r="861" spans="1:12" x14ac:dyDescent="0.25">
      <c r="A861" t="s">
        <v>98</v>
      </c>
      <c r="B861" t="s">
        <v>19</v>
      </c>
      <c r="C861">
        <v>503600</v>
      </c>
      <c r="D861">
        <v>25000</v>
      </c>
      <c r="E861" t="s">
        <v>46</v>
      </c>
      <c r="F861" t="s">
        <v>88</v>
      </c>
      <c r="G861" t="s">
        <v>22</v>
      </c>
      <c r="H861">
        <v>5</v>
      </c>
      <c r="I861" t="s">
        <v>17</v>
      </c>
      <c r="J861">
        <v>3</v>
      </c>
      <c r="K861">
        <v>6.2518399999999996</v>
      </c>
      <c r="L861">
        <v>-75.563590000000005</v>
      </c>
    </row>
    <row r="862" spans="1:12" x14ac:dyDescent="0.25">
      <c r="A862" t="s">
        <v>98</v>
      </c>
      <c r="B862" t="s">
        <v>19</v>
      </c>
      <c r="C862">
        <v>340200</v>
      </c>
      <c r="D862">
        <v>18300</v>
      </c>
      <c r="E862" t="s">
        <v>415</v>
      </c>
      <c r="F862" t="s">
        <v>47</v>
      </c>
      <c r="G862" t="s">
        <v>16</v>
      </c>
      <c r="H862">
        <v>5</v>
      </c>
      <c r="I862" t="s">
        <v>38</v>
      </c>
      <c r="J862">
        <v>1</v>
      </c>
      <c r="K862">
        <v>4.6097099999999998</v>
      </c>
      <c r="L862">
        <v>-74.08175</v>
      </c>
    </row>
    <row r="863" spans="1:12" x14ac:dyDescent="0.25">
      <c r="A863" t="s">
        <v>12</v>
      </c>
      <c r="B863" t="s">
        <v>13</v>
      </c>
      <c r="C863">
        <v>240000</v>
      </c>
      <c r="D863">
        <v>13200</v>
      </c>
      <c r="E863" t="s">
        <v>1203</v>
      </c>
      <c r="F863" t="s">
        <v>35</v>
      </c>
      <c r="G863" t="s">
        <v>126</v>
      </c>
      <c r="H863">
        <v>5</v>
      </c>
      <c r="I863" t="s">
        <v>17</v>
      </c>
      <c r="J863">
        <v>2</v>
      </c>
      <c r="K863">
        <v>7.89391</v>
      </c>
      <c r="L863">
        <v>-72.507819999999995</v>
      </c>
    </row>
    <row r="864" spans="1:12" x14ac:dyDescent="0.25">
      <c r="A864" t="s">
        <v>74</v>
      </c>
      <c r="B864" t="s">
        <v>62</v>
      </c>
      <c r="C864">
        <v>55100</v>
      </c>
      <c r="D864">
        <v>1100</v>
      </c>
      <c r="E864" t="s">
        <v>1064</v>
      </c>
      <c r="F864" t="s">
        <v>35</v>
      </c>
      <c r="G864" t="s">
        <v>91</v>
      </c>
      <c r="H864">
        <v>5</v>
      </c>
      <c r="I864" t="s">
        <v>32</v>
      </c>
      <c r="J864">
        <v>1</v>
      </c>
      <c r="K864">
        <v>10.968540000000001</v>
      </c>
      <c r="L864">
        <v>-74.781319999999994</v>
      </c>
    </row>
    <row r="865" spans="1:12" x14ac:dyDescent="0.25">
      <c r="A865" t="s">
        <v>204</v>
      </c>
      <c r="B865" t="s">
        <v>13</v>
      </c>
      <c r="C865">
        <v>140900</v>
      </c>
      <c r="D865">
        <v>5700</v>
      </c>
      <c r="E865" t="s">
        <v>357</v>
      </c>
      <c r="F865" t="s">
        <v>54</v>
      </c>
      <c r="G865" t="s">
        <v>16</v>
      </c>
      <c r="H865">
        <v>5</v>
      </c>
      <c r="I865" t="s">
        <v>17</v>
      </c>
      <c r="J865">
        <v>1</v>
      </c>
      <c r="K865">
        <v>4.6097099999999998</v>
      </c>
      <c r="L865">
        <v>-74.08175</v>
      </c>
    </row>
    <row r="866" spans="1:12" x14ac:dyDescent="0.25">
      <c r="A866" t="s">
        <v>64</v>
      </c>
      <c r="B866" t="s">
        <v>65</v>
      </c>
      <c r="C866">
        <v>62000</v>
      </c>
      <c r="D866">
        <v>1500</v>
      </c>
      <c r="E866" t="s">
        <v>624</v>
      </c>
      <c r="F866" t="s">
        <v>52</v>
      </c>
      <c r="G866" t="s">
        <v>16</v>
      </c>
      <c r="H866">
        <v>5</v>
      </c>
      <c r="I866" t="s">
        <v>146</v>
      </c>
      <c r="J866">
        <v>1</v>
      </c>
      <c r="K866">
        <v>4.6097099999999998</v>
      </c>
      <c r="L866">
        <v>-74.08175</v>
      </c>
    </row>
    <row r="867" spans="1:12" x14ac:dyDescent="0.25">
      <c r="A867" t="s">
        <v>124</v>
      </c>
      <c r="B867" t="s">
        <v>19</v>
      </c>
      <c r="C867">
        <v>709000</v>
      </c>
      <c r="D867">
        <v>38100</v>
      </c>
      <c r="E867" t="s">
        <v>526</v>
      </c>
      <c r="F867" t="s">
        <v>52</v>
      </c>
      <c r="G867" t="s">
        <v>60</v>
      </c>
      <c r="H867">
        <v>1</v>
      </c>
      <c r="I867" t="s">
        <v>17</v>
      </c>
      <c r="J867">
        <v>5</v>
      </c>
      <c r="K867">
        <v>4.8133299999999997</v>
      </c>
      <c r="L867">
        <v>-75.696110000000004</v>
      </c>
    </row>
    <row r="868" spans="1:12" x14ac:dyDescent="0.25">
      <c r="A868" t="s">
        <v>28</v>
      </c>
      <c r="B868" t="s">
        <v>29</v>
      </c>
      <c r="C868">
        <v>565900</v>
      </c>
      <c r="D868">
        <v>28300</v>
      </c>
      <c r="E868" t="s">
        <v>604</v>
      </c>
      <c r="F868" t="s">
        <v>35</v>
      </c>
      <c r="G868" t="s">
        <v>278</v>
      </c>
      <c r="H868">
        <v>5</v>
      </c>
      <c r="I868" t="s">
        <v>17</v>
      </c>
      <c r="J868">
        <v>1</v>
      </c>
      <c r="K868">
        <v>-4.2152799999999999</v>
      </c>
      <c r="L868">
        <v>-69.940560000000005</v>
      </c>
    </row>
    <row r="869" spans="1:12" x14ac:dyDescent="0.25">
      <c r="A869" t="s">
        <v>82</v>
      </c>
      <c r="B869" t="s">
        <v>58</v>
      </c>
      <c r="C869">
        <v>46400</v>
      </c>
      <c r="D869">
        <v>2700</v>
      </c>
      <c r="E869" t="s">
        <v>885</v>
      </c>
      <c r="F869" t="s">
        <v>160</v>
      </c>
      <c r="G869" t="s">
        <v>22</v>
      </c>
      <c r="H869">
        <v>1</v>
      </c>
      <c r="I869" t="s">
        <v>32</v>
      </c>
      <c r="J869">
        <v>1</v>
      </c>
      <c r="K869">
        <v>6.2518399999999996</v>
      </c>
      <c r="L869">
        <v>-75.563590000000005</v>
      </c>
    </row>
    <row r="870" spans="1:12" x14ac:dyDescent="0.25">
      <c r="A870" t="s">
        <v>135</v>
      </c>
      <c r="B870" t="s">
        <v>58</v>
      </c>
      <c r="C870">
        <v>32400</v>
      </c>
      <c r="D870">
        <v>1900</v>
      </c>
      <c r="E870" t="s">
        <v>571</v>
      </c>
      <c r="F870" t="s">
        <v>47</v>
      </c>
      <c r="G870" t="s">
        <v>31</v>
      </c>
      <c r="H870">
        <v>4</v>
      </c>
      <c r="I870" t="s">
        <v>17</v>
      </c>
      <c r="J870">
        <v>2</v>
      </c>
      <c r="K870">
        <v>3.4372199999999999</v>
      </c>
      <c r="L870">
        <v>-76.522499999999994</v>
      </c>
    </row>
    <row r="871" spans="1:12" x14ac:dyDescent="0.25">
      <c r="A871" t="s">
        <v>196</v>
      </c>
      <c r="B871" t="s">
        <v>13</v>
      </c>
      <c r="C871">
        <v>980200</v>
      </c>
      <c r="D871">
        <v>52700</v>
      </c>
      <c r="E871" t="s">
        <v>1094</v>
      </c>
      <c r="F871" t="s">
        <v>93</v>
      </c>
      <c r="G871" t="s">
        <v>16</v>
      </c>
      <c r="H871">
        <v>4</v>
      </c>
      <c r="I871" t="s">
        <v>17</v>
      </c>
      <c r="J871">
        <v>1</v>
      </c>
      <c r="K871">
        <v>4.6097099999999998</v>
      </c>
      <c r="L871">
        <v>-74.08175</v>
      </c>
    </row>
    <row r="872" spans="1:12" x14ac:dyDescent="0.25">
      <c r="A872" t="s">
        <v>57</v>
      </c>
      <c r="B872" t="s">
        <v>58</v>
      </c>
      <c r="C872">
        <v>71600</v>
      </c>
      <c r="D872">
        <v>2000</v>
      </c>
      <c r="E872" t="s">
        <v>650</v>
      </c>
      <c r="F872" t="s">
        <v>47</v>
      </c>
      <c r="G872" t="s">
        <v>27</v>
      </c>
      <c r="H872">
        <v>4</v>
      </c>
      <c r="I872" t="s">
        <v>17</v>
      </c>
      <c r="J872">
        <v>12</v>
      </c>
      <c r="K872">
        <v>10.39972</v>
      </c>
      <c r="L872">
        <v>-75.514439999999993</v>
      </c>
    </row>
    <row r="873" spans="1:12" x14ac:dyDescent="0.25">
      <c r="A873" t="s">
        <v>80</v>
      </c>
      <c r="B873" t="s">
        <v>65</v>
      </c>
      <c r="C873">
        <v>37100</v>
      </c>
      <c r="D873">
        <v>0</v>
      </c>
      <c r="E873" t="s">
        <v>869</v>
      </c>
      <c r="F873" t="s">
        <v>88</v>
      </c>
      <c r="G873" t="s">
        <v>22</v>
      </c>
      <c r="H873">
        <v>3</v>
      </c>
      <c r="I873" t="s">
        <v>17</v>
      </c>
      <c r="J873">
        <v>5</v>
      </c>
      <c r="K873">
        <v>6.2518399999999996</v>
      </c>
      <c r="L873">
        <v>-75.563590000000005</v>
      </c>
    </row>
    <row r="874" spans="1:12" x14ac:dyDescent="0.25">
      <c r="A874" t="s">
        <v>98</v>
      </c>
      <c r="B874" t="s">
        <v>19</v>
      </c>
      <c r="C874">
        <v>557500</v>
      </c>
      <c r="D874">
        <v>27900</v>
      </c>
      <c r="E874" t="s">
        <v>1141</v>
      </c>
      <c r="F874" t="s">
        <v>160</v>
      </c>
      <c r="G874" t="s">
        <v>22</v>
      </c>
      <c r="H874">
        <v>5</v>
      </c>
      <c r="I874" t="s">
        <v>38</v>
      </c>
      <c r="J874">
        <v>1</v>
      </c>
      <c r="K874">
        <v>6.2518399999999996</v>
      </c>
      <c r="L874">
        <v>-75.563590000000005</v>
      </c>
    </row>
    <row r="875" spans="1:12" x14ac:dyDescent="0.25">
      <c r="A875" t="s">
        <v>48</v>
      </c>
      <c r="B875" t="s">
        <v>24</v>
      </c>
      <c r="C875">
        <v>82900</v>
      </c>
      <c r="D875">
        <v>4800</v>
      </c>
      <c r="E875" t="s">
        <v>1163</v>
      </c>
      <c r="F875" t="s">
        <v>35</v>
      </c>
      <c r="G875" t="s">
        <v>16</v>
      </c>
      <c r="H875">
        <v>5</v>
      </c>
      <c r="I875" t="s">
        <v>17</v>
      </c>
      <c r="J875">
        <v>4</v>
      </c>
      <c r="K875">
        <v>4.6097099999999998</v>
      </c>
      <c r="L875">
        <v>-74.08175</v>
      </c>
    </row>
    <row r="876" spans="1:12" x14ac:dyDescent="0.25">
      <c r="A876" t="s">
        <v>105</v>
      </c>
      <c r="B876" t="s">
        <v>19</v>
      </c>
      <c r="C876">
        <v>326200</v>
      </c>
      <c r="D876">
        <v>15600</v>
      </c>
      <c r="E876" t="s">
        <v>668</v>
      </c>
      <c r="F876" t="s">
        <v>26</v>
      </c>
      <c r="G876" t="s">
        <v>16</v>
      </c>
      <c r="H876">
        <v>4</v>
      </c>
      <c r="I876" t="s">
        <v>17</v>
      </c>
      <c r="J876">
        <v>4</v>
      </c>
      <c r="K876">
        <v>4.6097099999999998</v>
      </c>
      <c r="L876">
        <v>-74.08175</v>
      </c>
    </row>
    <row r="877" spans="1:12" x14ac:dyDescent="0.25">
      <c r="A877" t="s">
        <v>36</v>
      </c>
      <c r="B877" t="s">
        <v>24</v>
      </c>
      <c r="C877">
        <v>32300</v>
      </c>
      <c r="D877">
        <v>1900</v>
      </c>
      <c r="E877" t="s">
        <v>796</v>
      </c>
      <c r="F877" t="s">
        <v>43</v>
      </c>
      <c r="G877" t="s">
        <v>16</v>
      </c>
      <c r="H877">
        <v>4</v>
      </c>
      <c r="I877" t="s">
        <v>32</v>
      </c>
      <c r="J877">
        <v>1</v>
      </c>
      <c r="K877">
        <v>4.6097099999999998</v>
      </c>
      <c r="L877">
        <v>-74.08175</v>
      </c>
    </row>
    <row r="878" spans="1:12" x14ac:dyDescent="0.25">
      <c r="A878" t="s">
        <v>89</v>
      </c>
      <c r="B878" t="s">
        <v>62</v>
      </c>
      <c r="C878">
        <v>20100</v>
      </c>
      <c r="D878">
        <v>0</v>
      </c>
      <c r="E878" t="s">
        <v>750</v>
      </c>
      <c r="F878" t="s">
        <v>88</v>
      </c>
      <c r="G878" t="s">
        <v>16</v>
      </c>
      <c r="H878">
        <v>3</v>
      </c>
      <c r="I878" t="s">
        <v>17</v>
      </c>
      <c r="J878">
        <v>7</v>
      </c>
      <c r="K878">
        <v>4.6097099999999998</v>
      </c>
      <c r="L878">
        <v>-74.08175</v>
      </c>
    </row>
    <row r="879" spans="1:12" x14ac:dyDescent="0.25">
      <c r="A879" t="s">
        <v>48</v>
      </c>
      <c r="B879" t="s">
        <v>24</v>
      </c>
      <c r="C879">
        <v>57700</v>
      </c>
      <c r="D879">
        <v>1300</v>
      </c>
      <c r="E879" t="s">
        <v>884</v>
      </c>
      <c r="F879" t="s">
        <v>54</v>
      </c>
      <c r="G879" t="s">
        <v>16</v>
      </c>
      <c r="H879">
        <v>4</v>
      </c>
      <c r="I879" t="s">
        <v>17</v>
      </c>
      <c r="J879">
        <v>3</v>
      </c>
      <c r="K879">
        <v>4.6097099999999998</v>
      </c>
      <c r="L879">
        <v>-74.08175</v>
      </c>
    </row>
    <row r="880" spans="1:12" x14ac:dyDescent="0.25">
      <c r="A880" t="s">
        <v>192</v>
      </c>
      <c r="B880" t="s">
        <v>65</v>
      </c>
      <c r="C880">
        <v>67400</v>
      </c>
      <c r="D880">
        <v>4000</v>
      </c>
      <c r="E880" t="s">
        <v>608</v>
      </c>
      <c r="F880" t="s">
        <v>93</v>
      </c>
      <c r="G880" t="s">
        <v>22</v>
      </c>
      <c r="H880">
        <v>5</v>
      </c>
      <c r="I880" t="s">
        <v>17</v>
      </c>
      <c r="J880">
        <v>5</v>
      </c>
      <c r="K880">
        <v>6.2518399999999996</v>
      </c>
      <c r="L880">
        <v>-75.563590000000005</v>
      </c>
    </row>
    <row r="881" spans="1:12" x14ac:dyDescent="0.25">
      <c r="A881" t="s">
        <v>64</v>
      </c>
      <c r="B881" t="s">
        <v>65</v>
      </c>
      <c r="C881">
        <v>60200</v>
      </c>
      <c r="D881">
        <v>1400</v>
      </c>
      <c r="E881" t="s">
        <v>514</v>
      </c>
      <c r="F881" t="s">
        <v>54</v>
      </c>
      <c r="G881" t="s">
        <v>16</v>
      </c>
      <c r="H881">
        <v>4</v>
      </c>
      <c r="I881" t="s">
        <v>17</v>
      </c>
      <c r="J881">
        <v>2</v>
      </c>
      <c r="K881">
        <v>4.6097099999999998</v>
      </c>
      <c r="L881">
        <v>-74.08175</v>
      </c>
    </row>
    <row r="882" spans="1:12" x14ac:dyDescent="0.25">
      <c r="A882" t="s">
        <v>204</v>
      </c>
      <c r="B882" t="s">
        <v>13</v>
      </c>
      <c r="C882">
        <v>164400</v>
      </c>
      <c r="D882">
        <v>6900</v>
      </c>
      <c r="E882" t="s">
        <v>693</v>
      </c>
      <c r="F882" t="s">
        <v>93</v>
      </c>
      <c r="G882" t="s">
        <v>16</v>
      </c>
      <c r="H882">
        <v>4</v>
      </c>
      <c r="I882" t="s">
        <v>17</v>
      </c>
      <c r="J882">
        <v>8</v>
      </c>
      <c r="K882">
        <v>4.6097099999999998</v>
      </c>
      <c r="L882">
        <v>-74.08175</v>
      </c>
    </row>
    <row r="883" spans="1:12" x14ac:dyDescent="0.25">
      <c r="A883" t="s">
        <v>122</v>
      </c>
      <c r="B883" t="s">
        <v>29</v>
      </c>
      <c r="C883">
        <v>762700</v>
      </c>
      <c r="D883">
        <v>40800</v>
      </c>
      <c r="E883" t="s">
        <v>407</v>
      </c>
      <c r="F883" t="s">
        <v>54</v>
      </c>
      <c r="G883" t="s">
        <v>16</v>
      </c>
      <c r="H883">
        <v>5</v>
      </c>
      <c r="I883" t="s">
        <v>17</v>
      </c>
      <c r="J883">
        <v>1</v>
      </c>
      <c r="K883">
        <v>4.6097099999999998</v>
      </c>
      <c r="L883">
        <v>-74.08175</v>
      </c>
    </row>
    <row r="884" spans="1:12" x14ac:dyDescent="0.25">
      <c r="A884" t="s">
        <v>48</v>
      </c>
      <c r="B884" t="s">
        <v>24</v>
      </c>
      <c r="C884">
        <v>79900</v>
      </c>
      <c r="D884">
        <v>2400</v>
      </c>
      <c r="E884" t="s">
        <v>853</v>
      </c>
      <c r="F884" t="s">
        <v>35</v>
      </c>
      <c r="G884" t="s">
        <v>16</v>
      </c>
      <c r="H884">
        <v>5</v>
      </c>
      <c r="I884" t="s">
        <v>17</v>
      </c>
      <c r="J884">
        <v>1</v>
      </c>
      <c r="K884">
        <v>4.6097099999999998</v>
      </c>
      <c r="L884">
        <v>-74.08175</v>
      </c>
    </row>
    <row r="885" spans="1:12" x14ac:dyDescent="0.25">
      <c r="A885" t="s">
        <v>204</v>
      </c>
      <c r="B885" t="s">
        <v>13</v>
      </c>
      <c r="C885">
        <v>135300</v>
      </c>
      <c r="D885">
        <v>13100</v>
      </c>
      <c r="E885" t="s">
        <v>622</v>
      </c>
      <c r="F885" t="s">
        <v>43</v>
      </c>
      <c r="G885" t="s">
        <v>22</v>
      </c>
      <c r="H885">
        <v>5</v>
      </c>
      <c r="I885" t="s">
        <v>17</v>
      </c>
      <c r="J885">
        <v>10</v>
      </c>
      <c r="K885">
        <v>6.2518399999999996</v>
      </c>
      <c r="L885">
        <v>-75.563590000000005</v>
      </c>
    </row>
    <row r="886" spans="1:12" x14ac:dyDescent="0.25">
      <c r="A886" t="s">
        <v>78</v>
      </c>
      <c r="B886" t="s">
        <v>19</v>
      </c>
      <c r="C886">
        <v>263800</v>
      </c>
      <c r="D886">
        <v>12200</v>
      </c>
      <c r="E886" t="s">
        <v>1209</v>
      </c>
      <c r="F886" t="s">
        <v>21</v>
      </c>
      <c r="G886" t="s">
        <v>31</v>
      </c>
      <c r="H886">
        <v>4</v>
      </c>
      <c r="I886" t="s">
        <v>17</v>
      </c>
      <c r="J886">
        <v>1</v>
      </c>
      <c r="K886">
        <v>3.4372199999999999</v>
      </c>
      <c r="L886">
        <v>-76.522499999999994</v>
      </c>
    </row>
    <row r="887" spans="1:12" x14ac:dyDescent="0.25">
      <c r="A887" t="s">
        <v>45</v>
      </c>
      <c r="B887" t="s">
        <v>29</v>
      </c>
      <c r="C887">
        <v>1438700</v>
      </c>
      <c r="D887">
        <v>76800</v>
      </c>
      <c r="E887" t="s">
        <v>1168</v>
      </c>
      <c r="F887" t="s">
        <v>96</v>
      </c>
      <c r="G887" t="s">
        <v>161</v>
      </c>
      <c r="H887">
        <v>4</v>
      </c>
      <c r="I887" t="s">
        <v>17</v>
      </c>
      <c r="J887">
        <v>1</v>
      </c>
      <c r="K887">
        <v>7.1253900000000003</v>
      </c>
      <c r="L887">
        <v>-73.119799999999998</v>
      </c>
    </row>
    <row r="888" spans="1:12" x14ac:dyDescent="0.25">
      <c r="A888" t="s">
        <v>135</v>
      </c>
      <c r="B888" t="s">
        <v>58</v>
      </c>
      <c r="C888">
        <v>33200</v>
      </c>
      <c r="D888">
        <v>2800</v>
      </c>
      <c r="E888" t="s">
        <v>336</v>
      </c>
      <c r="F888" t="s">
        <v>96</v>
      </c>
      <c r="G888" t="s">
        <v>27</v>
      </c>
      <c r="H888">
        <v>5</v>
      </c>
      <c r="I888" t="s">
        <v>17</v>
      </c>
      <c r="J888">
        <v>1</v>
      </c>
      <c r="K888">
        <v>10.39972</v>
      </c>
      <c r="L888">
        <v>-75.514439999999993</v>
      </c>
    </row>
    <row r="889" spans="1:12" x14ac:dyDescent="0.25">
      <c r="A889" t="s">
        <v>48</v>
      </c>
      <c r="B889" t="s">
        <v>24</v>
      </c>
      <c r="C889">
        <v>64500</v>
      </c>
      <c r="D889">
        <v>1600</v>
      </c>
      <c r="E889" t="s">
        <v>713</v>
      </c>
      <c r="F889" t="s">
        <v>52</v>
      </c>
      <c r="G889" t="s">
        <v>91</v>
      </c>
      <c r="H889">
        <v>2</v>
      </c>
      <c r="I889" t="s">
        <v>17</v>
      </c>
      <c r="J889">
        <v>2</v>
      </c>
      <c r="K889">
        <v>10.968540000000001</v>
      </c>
      <c r="L889">
        <v>-74.781319999999994</v>
      </c>
    </row>
    <row r="890" spans="1:12" x14ac:dyDescent="0.25">
      <c r="A890" t="s">
        <v>127</v>
      </c>
      <c r="B890" t="s">
        <v>13</v>
      </c>
      <c r="C890">
        <v>1702900</v>
      </c>
      <c r="D890">
        <v>88900</v>
      </c>
      <c r="E890" t="s">
        <v>784</v>
      </c>
      <c r="F890" t="s">
        <v>54</v>
      </c>
      <c r="G890" t="s">
        <v>22</v>
      </c>
      <c r="H890">
        <v>5</v>
      </c>
      <c r="I890" t="s">
        <v>17</v>
      </c>
      <c r="J890">
        <v>10</v>
      </c>
      <c r="K890">
        <v>6.2518399999999996</v>
      </c>
      <c r="L890">
        <v>-75.563590000000005</v>
      </c>
    </row>
    <row r="891" spans="1:12" x14ac:dyDescent="0.25">
      <c r="A891" t="s">
        <v>192</v>
      </c>
      <c r="B891" t="s">
        <v>65</v>
      </c>
      <c r="C891">
        <v>44500</v>
      </c>
      <c r="D891">
        <v>3100</v>
      </c>
      <c r="E891" t="s">
        <v>387</v>
      </c>
      <c r="F891" t="s">
        <v>35</v>
      </c>
      <c r="G891" t="s">
        <v>16</v>
      </c>
      <c r="H891">
        <v>3</v>
      </c>
      <c r="I891" t="s">
        <v>17</v>
      </c>
      <c r="J891">
        <v>7</v>
      </c>
      <c r="K891">
        <v>4.6097099999999998</v>
      </c>
      <c r="L891">
        <v>-74.08175</v>
      </c>
    </row>
    <row r="892" spans="1:12" x14ac:dyDescent="0.25">
      <c r="A892" t="s">
        <v>78</v>
      </c>
      <c r="B892" t="s">
        <v>19</v>
      </c>
      <c r="C892">
        <v>232500</v>
      </c>
      <c r="D892">
        <v>13000</v>
      </c>
      <c r="E892" t="s">
        <v>283</v>
      </c>
      <c r="F892" t="s">
        <v>160</v>
      </c>
      <c r="G892" t="s">
        <v>22</v>
      </c>
      <c r="H892">
        <v>4</v>
      </c>
      <c r="I892" t="s">
        <v>32</v>
      </c>
      <c r="J892">
        <v>1</v>
      </c>
      <c r="K892">
        <v>6.2518399999999996</v>
      </c>
      <c r="L892">
        <v>-75.563590000000005</v>
      </c>
    </row>
    <row r="893" spans="1:12" x14ac:dyDescent="0.25">
      <c r="A893" t="s">
        <v>192</v>
      </c>
      <c r="B893" t="s">
        <v>65</v>
      </c>
      <c r="C893">
        <v>45300</v>
      </c>
      <c r="D893">
        <v>2600</v>
      </c>
      <c r="E893" t="s">
        <v>733</v>
      </c>
      <c r="F893" t="s">
        <v>26</v>
      </c>
      <c r="G893" t="s">
        <v>16</v>
      </c>
      <c r="H893">
        <v>5</v>
      </c>
      <c r="I893" t="s">
        <v>17</v>
      </c>
      <c r="J893">
        <v>1</v>
      </c>
      <c r="K893">
        <v>4.6097099999999998</v>
      </c>
      <c r="L893">
        <v>-74.08175</v>
      </c>
    </row>
    <row r="894" spans="1:12" x14ac:dyDescent="0.25">
      <c r="A894" t="s">
        <v>196</v>
      </c>
      <c r="B894" t="s">
        <v>13</v>
      </c>
      <c r="C894">
        <v>717000</v>
      </c>
      <c r="D894">
        <v>38600</v>
      </c>
      <c r="E894" t="s">
        <v>420</v>
      </c>
      <c r="F894" t="s">
        <v>96</v>
      </c>
      <c r="G894" t="s">
        <v>31</v>
      </c>
      <c r="H894">
        <v>5</v>
      </c>
      <c r="I894" t="s">
        <v>32</v>
      </c>
      <c r="J894">
        <v>1</v>
      </c>
      <c r="K894">
        <v>3.4372199999999999</v>
      </c>
      <c r="L894">
        <v>-76.522499999999994</v>
      </c>
    </row>
    <row r="895" spans="1:12" x14ac:dyDescent="0.25">
      <c r="A895" t="s">
        <v>297</v>
      </c>
      <c r="B895" t="s">
        <v>86</v>
      </c>
      <c r="C895">
        <v>70500</v>
      </c>
      <c r="D895">
        <v>6100</v>
      </c>
      <c r="E895" t="s">
        <v>803</v>
      </c>
      <c r="F895" t="s">
        <v>160</v>
      </c>
      <c r="G895" t="s">
        <v>31</v>
      </c>
      <c r="H895">
        <v>5</v>
      </c>
      <c r="I895" t="s">
        <v>17</v>
      </c>
      <c r="J895">
        <v>7</v>
      </c>
      <c r="K895">
        <v>3.4372199999999999</v>
      </c>
      <c r="L895">
        <v>-76.522499999999994</v>
      </c>
    </row>
    <row r="896" spans="1:12" x14ac:dyDescent="0.25">
      <c r="A896" t="s">
        <v>50</v>
      </c>
      <c r="B896" t="s">
        <v>29</v>
      </c>
      <c r="C896">
        <v>2149700</v>
      </c>
      <c r="D896">
        <v>112700</v>
      </c>
      <c r="E896" t="s">
        <v>1210</v>
      </c>
      <c r="F896" t="s">
        <v>47</v>
      </c>
      <c r="G896" t="s">
        <v>22</v>
      </c>
      <c r="H896">
        <v>5</v>
      </c>
      <c r="I896" t="s">
        <v>17</v>
      </c>
      <c r="J896">
        <v>1</v>
      </c>
      <c r="K896">
        <v>6.2518399999999996</v>
      </c>
      <c r="L896">
        <v>-75.563590000000005</v>
      </c>
    </row>
    <row r="897" spans="1:12" x14ac:dyDescent="0.25">
      <c r="A897" t="s">
        <v>55</v>
      </c>
      <c r="B897" t="s">
        <v>13</v>
      </c>
      <c r="C897">
        <v>131800</v>
      </c>
      <c r="D897">
        <v>5200</v>
      </c>
      <c r="E897" t="s">
        <v>1071</v>
      </c>
      <c r="F897" t="s">
        <v>52</v>
      </c>
      <c r="G897" t="s">
        <v>27</v>
      </c>
      <c r="H897">
        <v>5</v>
      </c>
      <c r="I897" t="s">
        <v>17</v>
      </c>
      <c r="J897">
        <v>2</v>
      </c>
      <c r="K897">
        <v>10.39972</v>
      </c>
      <c r="L897">
        <v>-75.514439999999993</v>
      </c>
    </row>
    <row r="898" spans="1:12" x14ac:dyDescent="0.25">
      <c r="A898" t="s">
        <v>148</v>
      </c>
      <c r="B898" t="s">
        <v>13</v>
      </c>
      <c r="C898">
        <v>2379500</v>
      </c>
      <c r="D898">
        <v>124900</v>
      </c>
      <c r="E898" t="s">
        <v>63</v>
      </c>
      <c r="F898" t="s">
        <v>52</v>
      </c>
      <c r="G898" t="s">
        <v>22</v>
      </c>
      <c r="H898">
        <v>5</v>
      </c>
      <c r="I898" t="s">
        <v>17</v>
      </c>
      <c r="J898">
        <v>1</v>
      </c>
      <c r="K898">
        <v>6.2518399999999996</v>
      </c>
      <c r="L898">
        <v>-75.563590000000005</v>
      </c>
    </row>
    <row r="899" spans="1:12" x14ac:dyDescent="0.25">
      <c r="A899" t="s">
        <v>85</v>
      </c>
      <c r="B899" t="s">
        <v>86</v>
      </c>
      <c r="C899">
        <v>668500</v>
      </c>
      <c r="D899">
        <v>36100</v>
      </c>
      <c r="E899" t="s">
        <v>1211</v>
      </c>
      <c r="F899" t="s">
        <v>54</v>
      </c>
      <c r="G899" t="s">
        <v>31</v>
      </c>
      <c r="H899">
        <v>5</v>
      </c>
      <c r="I899" t="s">
        <v>17</v>
      </c>
      <c r="J899">
        <v>2</v>
      </c>
      <c r="K899">
        <v>3.4372199999999999</v>
      </c>
      <c r="L899">
        <v>-76.522499999999994</v>
      </c>
    </row>
    <row r="900" spans="1:12" x14ac:dyDescent="0.25">
      <c r="A900" t="s">
        <v>155</v>
      </c>
      <c r="B900" t="s">
        <v>62</v>
      </c>
      <c r="C900">
        <v>84800</v>
      </c>
      <c r="D900">
        <v>4900</v>
      </c>
      <c r="E900" t="s">
        <v>696</v>
      </c>
      <c r="F900" t="s">
        <v>21</v>
      </c>
      <c r="G900" t="s">
        <v>22</v>
      </c>
      <c r="H900">
        <v>3</v>
      </c>
      <c r="I900" t="s">
        <v>17</v>
      </c>
      <c r="J900">
        <v>1</v>
      </c>
      <c r="K900">
        <v>6.2518399999999996</v>
      </c>
      <c r="L900">
        <v>-75.563590000000005</v>
      </c>
    </row>
    <row r="901" spans="1:12" x14ac:dyDescent="0.25">
      <c r="A901" t="s">
        <v>36</v>
      </c>
      <c r="B901" t="s">
        <v>24</v>
      </c>
      <c r="C901">
        <v>44200</v>
      </c>
      <c r="D901">
        <v>2800</v>
      </c>
      <c r="E901" t="s">
        <v>942</v>
      </c>
      <c r="F901" t="s">
        <v>15</v>
      </c>
      <c r="G901" t="s">
        <v>60</v>
      </c>
      <c r="H901">
        <v>5</v>
      </c>
      <c r="I901" t="s">
        <v>32</v>
      </c>
      <c r="J901">
        <v>1</v>
      </c>
      <c r="K901">
        <v>4.8133299999999997</v>
      </c>
      <c r="L901">
        <v>-75.696110000000004</v>
      </c>
    </row>
    <row r="902" spans="1:12" x14ac:dyDescent="0.25">
      <c r="A902" t="s">
        <v>133</v>
      </c>
      <c r="B902" t="s">
        <v>24</v>
      </c>
      <c r="C902">
        <v>9800</v>
      </c>
      <c r="D902">
        <v>0</v>
      </c>
      <c r="E902" t="s">
        <v>553</v>
      </c>
      <c r="F902" t="s">
        <v>47</v>
      </c>
      <c r="G902" t="s">
        <v>16</v>
      </c>
      <c r="H902">
        <v>1</v>
      </c>
      <c r="I902" t="s">
        <v>17</v>
      </c>
      <c r="J902">
        <v>1</v>
      </c>
      <c r="K902">
        <v>4.6097099999999998</v>
      </c>
      <c r="L902">
        <v>-74.08175</v>
      </c>
    </row>
    <row r="903" spans="1:12" x14ac:dyDescent="0.25">
      <c r="A903" t="s">
        <v>111</v>
      </c>
      <c r="B903" t="s">
        <v>19</v>
      </c>
      <c r="C903">
        <v>466100</v>
      </c>
      <c r="D903">
        <v>23000</v>
      </c>
      <c r="E903" t="s">
        <v>325</v>
      </c>
      <c r="F903" t="s">
        <v>88</v>
      </c>
      <c r="G903" t="s">
        <v>31</v>
      </c>
      <c r="H903">
        <v>5</v>
      </c>
      <c r="I903" t="s">
        <v>32</v>
      </c>
      <c r="J903">
        <v>1</v>
      </c>
      <c r="K903">
        <v>3.4372199999999999</v>
      </c>
      <c r="L903">
        <v>-76.522499999999994</v>
      </c>
    </row>
    <row r="904" spans="1:12" x14ac:dyDescent="0.25">
      <c r="A904" t="s">
        <v>214</v>
      </c>
      <c r="B904" t="s">
        <v>19</v>
      </c>
      <c r="C904">
        <v>187600</v>
      </c>
      <c r="D904">
        <v>10700</v>
      </c>
      <c r="E904" t="s">
        <v>1159</v>
      </c>
      <c r="F904" t="s">
        <v>160</v>
      </c>
      <c r="G904" t="s">
        <v>31</v>
      </c>
      <c r="H904">
        <v>5</v>
      </c>
      <c r="I904" t="s">
        <v>32</v>
      </c>
      <c r="J904">
        <v>1</v>
      </c>
      <c r="K904">
        <v>3.4372199999999999</v>
      </c>
      <c r="L904">
        <v>-76.522499999999994</v>
      </c>
    </row>
    <row r="905" spans="1:12" x14ac:dyDescent="0.25">
      <c r="A905" t="s">
        <v>144</v>
      </c>
      <c r="B905" t="s">
        <v>65</v>
      </c>
      <c r="C905">
        <v>75400</v>
      </c>
      <c r="D905">
        <v>9900</v>
      </c>
      <c r="E905" t="s">
        <v>986</v>
      </c>
      <c r="F905" t="s">
        <v>21</v>
      </c>
      <c r="G905" t="s">
        <v>16</v>
      </c>
      <c r="H905">
        <v>5</v>
      </c>
      <c r="I905" t="s">
        <v>17</v>
      </c>
      <c r="J905">
        <v>3</v>
      </c>
      <c r="K905">
        <v>4.6097099999999998</v>
      </c>
      <c r="L905">
        <v>-74.08175</v>
      </c>
    </row>
    <row r="906" spans="1:12" x14ac:dyDescent="0.25">
      <c r="A906" t="s">
        <v>50</v>
      </c>
      <c r="B906" t="s">
        <v>29</v>
      </c>
      <c r="C906">
        <v>1682900</v>
      </c>
      <c r="D906">
        <v>89800</v>
      </c>
      <c r="E906" t="s">
        <v>1052</v>
      </c>
      <c r="F906" t="s">
        <v>88</v>
      </c>
      <c r="G906" t="s">
        <v>22</v>
      </c>
      <c r="H906">
        <v>1</v>
      </c>
      <c r="I906" t="s">
        <v>17</v>
      </c>
      <c r="J906">
        <v>1</v>
      </c>
      <c r="K906">
        <v>6.2518399999999996</v>
      </c>
      <c r="L906">
        <v>-75.563590000000005</v>
      </c>
    </row>
    <row r="907" spans="1:12" x14ac:dyDescent="0.25">
      <c r="A907" t="s">
        <v>68</v>
      </c>
      <c r="B907" t="s">
        <v>24</v>
      </c>
      <c r="C907">
        <v>22500</v>
      </c>
      <c r="D907">
        <v>1400</v>
      </c>
      <c r="E907" t="s">
        <v>110</v>
      </c>
      <c r="F907" t="s">
        <v>35</v>
      </c>
      <c r="G907" t="s">
        <v>16</v>
      </c>
      <c r="H907">
        <v>4</v>
      </c>
      <c r="I907" t="s">
        <v>17</v>
      </c>
      <c r="J907">
        <v>17</v>
      </c>
      <c r="K907">
        <v>4.6097099999999998</v>
      </c>
      <c r="L907">
        <v>-74.08175</v>
      </c>
    </row>
    <row r="908" spans="1:12" x14ac:dyDescent="0.25">
      <c r="A908" t="s">
        <v>82</v>
      </c>
      <c r="B908" t="s">
        <v>58</v>
      </c>
      <c r="C908">
        <v>48300</v>
      </c>
      <c r="D908">
        <v>800</v>
      </c>
      <c r="E908" t="s">
        <v>1203</v>
      </c>
      <c r="F908" t="s">
        <v>43</v>
      </c>
      <c r="G908" t="s">
        <v>27</v>
      </c>
      <c r="H908">
        <v>3</v>
      </c>
      <c r="I908" t="s">
        <v>17</v>
      </c>
      <c r="J908">
        <v>10</v>
      </c>
      <c r="K908">
        <v>10.39972</v>
      </c>
      <c r="L908">
        <v>-75.514439999999993</v>
      </c>
    </row>
    <row r="909" spans="1:12" x14ac:dyDescent="0.25">
      <c r="A909" t="s">
        <v>74</v>
      </c>
      <c r="B909" t="s">
        <v>62</v>
      </c>
      <c r="C909">
        <v>45500</v>
      </c>
      <c r="D909">
        <v>0</v>
      </c>
      <c r="E909" t="s">
        <v>174</v>
      </c>
      <c r="F909" t="s">
        <v>21</v>
      </c>
      <c r="G909" t="s">
        <v>22</v>
      </c>
      <c r="H909">
        <v>1</v>
      </c>
      <c r="I909" t="s">
        <v>17</v>
      </c>
      <c r="J909">
        <v>1</v>
      </c>
      <c r="K909">
        <v>6.2518399999999996</v>
      </c>
      <c r="L909">
        <v>-75.563590000000005</v>
      </c>
    </row>
    <row r="910" spans="1:12" x14ac:dyDescent="0.25">
      <c r="A910" t="s">
        <v>266</v>
      </c>
      <c r="B910" t="s">
        <v>13</v>
      </c>
      <c r="C910">
        <v>1275600</v>
      </c>
      <c r="D910">
        <v>66100</v>
      </c>
      <c r="E910" t="s">
        <v>250</v>
      </c>
      <c r="F910" t="s">
        <v>88</v>
      </c>
      <c r="G910" t="s">
        <v>16</v>
      </c>
      <c r="H910">
        <v>4</v>
      </c>
      <c r="I910" t="s">
        <v>17</v>
      </c>
      <c r="J910">
        <v>5</v>
      </c>
      <c r="K910">
        <v>4.6097099999999998</v>
      </c>
      <c r="L910">
        <v>-74.08175</v>
      </c>
    </row>
    <row r="911" spans="1:12" x14ac:dyDescent="0.25">
      <c r="A911" t="s">
        <v>127</v>
      </c>
      <c r="B911" t="s">
        <v>13</v>
      </c>
      <c r="C911">
        <v>775300</v>
      </c>
      <c r="D911">
        <v>46000</v>
      </c>
      <c r="E911" t="s">
        <v>504</v>
      </c>
      <c r="F911" t="s">
        <v>15</v>
      </c>
      <c r="G911" t="s">
        <v>22</v>
      </c>
      <c r="H911">
        <v>5</v>
      </c>
      <c r="I911" t="s">
        <v>17</v>
      </c>
      <c r="J911">
        <v>7</v>
      </c>
      <c r="K911">
        <v>6.2518399999999996</v>
      </c>
      <c r="L911">
        <v>-75.563590000000005</v>
      </c>
    </row>
    <row r="912" spans="1:12" x14ac:dyDescent="0.25">
      <c r="A912" t="s">
        <v>33</v>
      </c>
      <c r="B912" t="s">
        <v>19</v>
      </c>
      <c r="C912">
        <v>379300</v>
      </c>
      <c r="D912">
        <v>25000</v>
      </c>
      <c r="E912" t="s">
        <v>302</v>
      </c>
      <c r="F912" t="s">
        <v>43</v>
      </c>
      <c r="G912" t="s">
        <v>201</v>
      </c>
      <c r="H912">
        <v>5</v>
      </c>
      <c r="I912" t="s">
        <v>17</v>
      </c>
      <c r="J912">
        <v>5</v>
      </c>
      <c r="K912">
        <v>11.54444</v>
      </c>
      <c r="L912">
        <v>-72.907219999999995</v>
      </c>
    </row>
    <row r="913" spans="1:12" x14ac:dyDescent="0.25">
      <c r="A913" t="s">
        <v>192</v>
      </c>
      <c r="B913" t="s">
        <v>65</v>
      </c>
      <c r="C913">
        <v>54900</v>
      </c>
      <c r="D913">
        <v>3100</v>
      </c>
      <c r="E913" t="s">
        <v>918</v>
      </c>
      <c r="F913" t="s">
        <v>35</v>
      </c>
      <c r="G913" t="s">
        <v>16</v>
      </c>
      <c r="H913">
        <v>5</v>
      </c>
      <c r="I913" t="s">
        <v>32</v>
      </c>
      <c r="J913">
        <v>1</v>
      </c>
      <c r="K913">
        <v>4.6097099999999998</v>
      </c>
      <c r="L913">
        <v>-74.08175</v>
      </c>
    </row>
    <row r="914" spans="1:12" x14ac:dyDescent="0.25">
      <c r="A914" t="s">
        <v>80</v>
      </c>
      <c r="B914" t="s">
        <v>65</v>
      </c>
      <c r="C914">
        <v>35600</v>
      </c>
      <c r="D914">
        <v>2100</v>
      </c>
      <c r="E914" t="s">
        <v>194</v>
      </c>
      <c r="F914" t="s">
        <v>130</v>
      </c>
      <c r="G914" t="s">
        <v>27</v>
      </c>
      <c r="H914">
        <v>4</v>
      </c>
      <c r="I914" t="s">
        <v>32</v>
      </c>
      <c r="J914">
        <v>1</v>
      </c>
      <c r="K914">
        <v>10.39972</v>
      </c>
      <c r="L914">
        <v>-75.514439999999993</v>
      </c>
    </row>
    <row r="915" spans="1:12" x14ac:dyDescent="0.25">
      <c r="A915" t="s">
        <v>144</v>
      </c>
      <c r="B915" t="s">
        <v>65</v>
      </c>
      <c r="C915">
        <v>65800</v>
      </c>
      <c r="D915">
        <v>4200</v>
      </c>
      <c r="E915" t="s">
        <v>1212</v>
      </c>
      <c r="F915" t="s">
        <v>96</v>
      </c>
      <c r="G915" t="s">
        <v>161</v>
      </c>
      <c r="H915">
        <v>4</v>
      </c>
      <c r="I915" t="s">
        <v>17</v>
      </c>
      <c r="J915">
        <v>4</v>
      </c>
      <c r="K915">
        <v>7.1253900000000003</v>
      </c>
      <c r="L915">
        <v>-73.119799999999998</v>
      </c>
    </row>
    <row r="916" spans="1:12" x14ac:dyDescent="0.25">
      <c r="A916" t="s">
        <v>61</v>
      </c>
      <c r="B916" t="s">
        <v>62</v>
      </c>
      <c r="C916">
        <v>261900</v>
      </c>
      <c r="D916">
        <v>14200</v>
      </c>
      <c r="E916" t="s">
        <v>1122</v>
      </c>
      <c r="F916" t="s">
        <v>35</v>
      </c>
      <c r="G916" t="s">
        <v>22</v>
      </c>
      <c r="H916">
        <v>5</v>
      </c>
      <c r="I916" t="s">
        <v>32</v>
      </c>
      <c r="J916">
        <v>1</v>
      </c>
      <c r="K916">
        <v>6.2518399999999996</v>
      </c>
      <c r="L916">
        <v>-75.563590000000005</v>
      </c>
    </row>
    <row r="917" spans="1:12" x14ac:dyDescent="0.25">
      <c r="A917" t="s">
        <v>39</v>
      </c>
      <c r="B917" t="s">
        <v>24</v>
      </c>
      <c r="C917">
        <v>57100</v>
      </c>
      <c r="D917">
        <v>1200</v>
      </c>
      <c r="E917" t="s">
        <v>470</v>
      </c>
      <c r="F917" t="s">
        <v>35</v>
      </c>
      <c r="G917" t="s">
        <v>22</v>
      </c>
      <c r="H917">
        <v>4</v>
      </c>
      <c r="I917" t="s">
        <v>17</v>
      </c>
      <c r="J917">
        <v>8</v>
      </c>
      <c r="K917">
        <v>6.2518399999999996</v>
      </c>
      <c r="L917">
        <v>-75.563590000000005</v>
      </c>
    </row>
    <row r="918" spans="1:12" x14ac:dyDescent="0.25">
      <c r="A918" t="s">
        <v>36</v>
      </c>
      <c r="B918" t="s">
        <v>24</v>
      </c>
      <c r="C918">
        <v>43700</v>
      </c>
      <c r="D918">
        <v>0</v>
      </c>
      <c r="E918" t="s">
        <v>207</v>
      </c>
      <c r="F918" t="s">
        <v>15</v>
      </c>
      <c r="G918" t="s">
        <v>91</v>
      </c>
      <c r="H918">
        <v>5</v>
      </c>
      <c r="I918" t="s">
        <v>17</v>
      </c>
      <c r="J918">
        <v>10</v>
      </c>
      <c r="K918">
        <v>10.968540000000001</v>
      </c>
      <c r="L918">
        <v>-74.781319999999994</v>
      </c>
    </row>
    <row r="919" spans="1:12" x14ac:dyDescent="0.25">
      <c r="A919" t="s">
        <v>118</v>
      </c>
      <c r="B919" t="s">
        <v>86</v>
      </c>
      <c r="C919">
        <v>973600</v>
      </c>
      <c r="D919">
        <v>52100</v>
      </c>
      <c r="E919" t="s">
        <v>1139</v>
      </c>
      <c r="F919" t="s">
        <v>93</v>
      </c>
      <c r="G919" t="s">
        <v>91</v>
      </c>
      <c r="H919">
        <v>5</v>
      </c>
      <c r="I919" t="s">
        <v>17</v>
      </c>
      <c r="J919">
        <v>4</v>
      </c>
      <c r="K919">
        <v>10.968540000000001</v>
      </c>
      <c r="L919">
        <v>-74.781319999999994</v>
      </c>
    </row>
    <row r="920" spans="1:12" x14ac:dyDescent="0.25">
      <c r="A920" t="s">
        <v>184</v>
      </c>
      <c r="B920" t="s">
        <v>86</v>
      </c>
      <c r="C920">
        <v>277100</v>
      </c>
      <c r="D920">
        <v>12900</v>
      </c>
      <c r="E920" t="s">
        <v>194</v>
      </c>
      <c r="F920" t="s">
        <v>88</v>
      </c>
      <c r="G920" t="s">
        <v>44</v>
      </c>
      <c r="H920">
        <v>5</v>
      </c>
      <c r="I920" t="s">
        <v>17</v>
      </c>
      <c r="J920">
        <v>8</v>
      </c>
      <c r="K920">
        <v>11.240790000000001</v>
      </c>
      <c r="L920">
        <v>-74.199039999999997</v>
      </c>
    </row>
    <row r="921" spans="1:12" x14ac:dyDescent="0.25">
      <c r="A921" t="s">
        <v>184</v>
      </c>
      <c r="B921" t="s">
        <v>86</v>
      </c>
      <c r="C921">
        <v>222800</v>
      </c>
      <c r="D921">
        <v>12300</v>
      </c>
      <c r="E921" t="s">
        <v>637</v>
      </c>
      <c r="F921" t="s">
        <v>26</v>
      </c>
      <c r="G921" t="s">
        <v>22</v>
      </c>
      <c r="H921">
        <v>5</v>
      </c>
      <c r="I921" t="s">
        <v>17</v>
      </c>
      <c r="J921">
        <v>3</v>
      </c>
      <c r="K921">
        <v>6.2518399999999996</v>
      </c>
      <c r="L921">
        <v>-75.563590000000005</v>
      </c>
    </row>
    <row r="922" spans="1:12" x14ac:dyDescent="0.25">
      <c r="A922" t="s">
        <v>127</v>
      </c>
      <c r="B922" t="s">
        <v>13</v>
      </c>
      <c r="C922">
        <v>1051000</v>
      </c>
      <c r="D922">
        <v>54200</v>
      </c>
      <c r="E922" t="s">
        <v>899</v>
      </c>
      <c r="F922" t="s">
        <v>88</v>
      </c>
      <c r="G922" t="s">
        <v>16</v>
      </c>
      <c r="H922">
        <v>5</v>
      </c>
      <c r="I922" t="s">
        <v>17</v>
      </c>
      <c r="J922">
        <v>5</v>
      </c>
      <c r="K922">
        <v>4.6097099999999998</v>
      </c>
      <c r="L922">
        <v>-74.08175</v>
      </c>
    </row>
    <row r="923" spans="1:12" x14ac:dyDescent="0.25">
      <c r="A923" t="s">
        <v>184</v>
      </c>
      <c r="B923" t="s">
        <v>86</v>
      </c>
      <c r="C923">
        <v>426100</v>
      </c>
      <c r="D923">
        <v>20900</v>
      </c>
      <c r="E923" t="s">
        <v>37</v>
      </c>
      <c r="F923" t="s">
        <v>21</v>
      </c>
      <c r="G923" t="s">
        <v>16</v>
      </c>
      <c r="H923">
        <v>1</v>
      </c>
      <c r="I923" t="s">
        <v>17</v>
      </c>
      <c r="J923">
        <v>1</v>
      </c>
      <c r="K923">
        <v>4.6097099999999998</v>
      </c>
      <c r="L923">
        <v>-74.08175</v>
      </c>
    </row>
    <row r="924" spans="1:12" x14ac:dyDescent="0.25">
      <c r="A924" t="s">
        <v>148</v>
      </c>
      <c r="B924" t="s">
        <v>13</v>
      </c>
      <c r="C924">
        <v>2458200</v>
      </c>
      <c r="D924">
        <v>129100</v>
      </c>
      <c r="E924" t="s">
        <v>376</v>
      </c>
      <c r="F924" t="s">
        <v>130</v>
      </c>
      <c r="G924" t="s">
        <v>16</v>
      </c>
      <c r="H924">
        <v>5</v>
      </c>
      <c r="I924" t="s">
        <v>17</v>
      </c>
      <c r="J924">
        <v>2</v>
      </c>
      <c r="K924">
        <v>4.6097099999999998</v>
      </c>
      <c r="L924">
        <v>-74.08175</v>
      </c>
    </row>
    <row r="925" spans="1:12" x14ac:dyDescent="0.25">
      <c r="A925" t="s">
        <v>78</v>
      </c>
      <c r="B925" t="s">
        <v>19</v>
      </c>
      <c r="C925">
        <v>226200</v>
      </c>
      <c r="D925">
        <v>10200</v>
      </c>
      <c r="E925" t="s">
        <v>626</v>
      </c>
      <c r="F925" t="s">
        <v>43</v>
      </c>
      <c r="G925" t="s">
        <v>16</v>
      </c>
      <c r="H925">
        <v>5</v>
      </c>
      <c r="I925" t="s">
        <v>17</v>
      </c>
      <c r="J925">
        <v>1</v>
      </c>
      <c r="K925">
        <v>4.6097099999999998</v>
      </c>
      <c r="L925">
        <v>-74.08175</v>
      </c>
    </row>
    <row r="926" spans="1:12" x14ac:dyDescent="0.25">
      <c r="A926" t="s">
        <v>78</v>
      </c>
      <c r="B926" t="s">
        <v>19</v>
      </c>
      <c r="C926">
        <v>295900</v>
      </c>
      <c r="D926">
        <v>16200</v>
      </c>
      <c r="E926" t="s">
        <v>776</v>
      </c>
      <c r="F926" t="s">
        <v>43</v>
      </c>
      <c r="G926" t="s">
        <v>60</v>
      </c>
      <c r="H926">
        <v>5</v>
      </c>
      <c r="I926" t="s">
        <v>17</v>
      </c>
      <c r="J926">
        <v>3</v>
      </c>
      <c r="K926">
        <v>4.8133299999999997</v>
      </c>
      <c r="L926">
        <v>-75.696110000000004</v>
      </c>
    </row>
    <row r="927" spans="1:12" x14ac:dyDescent="0.25">
      <c r="A927" t="s">
        <v>148</v>
      </c>
      <c r="B927" t="s">
        <v>13</v>
      </c>
      <c r="C927">
        <v>2260700</v>
      </c>
      <c r="D927">
        <v>120800</v>
      </c>
      <c r="E927" t="s">
        <v>69</v>
      </c>
      <c r="F927" t="s">
        <v>35</v>
      </c>
      <c r="G927" t="s">
        <v>22</v>
      </c>
      <c r="H927">
        <v>5</v>
      </c>
      <c r="I927" t="s">
        <v>17</v>
      </c>
      <c r="J927">
        <v>1</v>
      </c>
      <c r="K927">
        <v>6.2518399999999996</v>
      </c>
      <c r="L927">
        <v>-75.563590000000005</v>
      </c>
    </row>
    <row r="928" spans="1:12" x14ac:dyDescent="0.25">
      <c r="A928" t="s">
        <v>80</v>
      </c>
      <c r="B928" t="s">
        <v>65</v>
      </c>
      <c r="C928">
        <v>33200</v>
      </c>
      <c r="D928">
        <v>0</v>
      </c>
      <c r="E928" t="s">
        <v>250</v>
      </c>
      <c r="F928" t="s">
        <v>35</v>
      </c>
      <c r="G928" t="s">
        <v>16</v>
      </c>
      <c r="H928">
        <v>5</v>
      </c>
      <c r="I928" t="s">
        <v>32</v>
      </c>
      <c r="J928">
        <v>1</v>
      </c>
      <c r="K928">
        <v>4.6097099999999998</v>
      </c>
      <c r="L928">
        <v>-74.08175</v>
      </c>
    </row>
    <row r="929" spans="1:12" x14ac:dyDescent="0.25">
      <c r="A929" t="s">
        <v>67</v>
      </c>
      <c r="B929" t="s">
        <v>62</v>
      </c>
      <c r="C929">
        <v>44100</v>
      </c>
      <c r="D929">
        <v>0</v>
      </c>
      <c r="E929" t="s">
        <v>671</v>
      </c>
      <c r="F929" t="s">
        <v>15</v>
      </c>
      <c r="G929" t="s">
        <v>22</v>
      </c>
      <c r="H929">
        <v>5</v>
      </c>
      <c r="I929" t="s">
        <v>32</v>
      </c>
      <c r="J929">
        <v>1</v>
      </c>
      <c r="K929">
        <v>6.2518399999999996</v>
      </c>
      <c r="L929">
        <v>-75.563590000000005</v>
      </c>
    </row>
    <row r="930" spans="1:12" x14ac:dyDescent="0.25">
      <c r="A930" t="s">
        <v>33</v>
      </c>
      <c r="B930" t="s">
        <v>19</v>
      </c>
      <c r="C930">
        <v>402900</v>
      </c>
      <c r="D930">
        <v>19600</v>
      </c>
      <c r="E930" t="s">
        <v>760</v>
      </c>
      <c r="F930" t="s">
        <v>130</v>
      </c>
      <c r="G930" t="s">
        <v>27</v>
      </c>
      <c r="H930">
        <v>5</v>
      </c>
      <c r="I930" t="s">
        <v>32</v>
      </c>
      <c r="J930">
        <v>1</v>
      </c>
      <c r="K930">
        <v>10.39972</v>
      </c>
      <c r="L930">
        <v>-75.514439999999993</v>
      </c>
    </row>
    <row r="931" spans="1:12" x14ac:dyDescent="0.25">
      <c r="A931" t="s">
        <v>70</v>
      </c>
      <c r="B931" t="s">
        <v>13</v>
      </c>
      <c r="C931">
        <v>2419600</v>
      </c>
      <c r="D931">
        <v>127000</v>
      </c>
      <c r="E931" t="s">
        <v>789</v>
      </c>
      <c r="F931" t="s">
        <v>76</v>
      </c>
      <c r="G931" t="s">
        <v>91</v>
      </c>
      <c r="H931">
        <v>5</v>
      </c>
      <c r="I931" t="s">
        <v>17</v>
      </c>
      <c r="J931">
        <v>5</v>
      </c>
      <c r="K931">
        <v>10.968540000000001</v>
      </c>
      <c r="L931">
        <v>-74.781319999999994</v>
      </c>
    </row>
    <row r="932" spans="1:12" x14ac:dyDescent="0.25">
      <c r="A932" t="s">
        <v>41</v>
      </c>
      <c r="B932" t="s">
        <v>29</v>
      </c>
      <c r="C932">
        <v>1038900</v>
      </c>
      <c r="D932">
        <v>55500</v>
      </c>
      <c r="E932" t="s">
        <v>1114</v>
      </c>
      <c r="F932" t="s">
        <v>26</v>
      </c>
      <c r="G932" t="s">
        <v>22</v>
      </c>
      <c r="H932">
        <v>4</v>
      </c>
      <c r="I932" t="s">
        <v>17</v>
      </c>
      <c r="J932">
        <v>2</v>
      </c>
      <c r="K932">
        <v>6.2518399999999996</v>
      </c>
      <c r="L932">
        <v>-75.563590000000005</v>
      </c>
    </row>
    <row r="933" spans="1:12" x14ac:dyDescent="0.25">
      <c r="A933" t="s">
        <v>85</v>
      </c>
      <c r="B933" t="s">
        <v>86</v>
      </c>
      <c r="C933">
        <v>731800</v>
      </c>
      <c r="D933">
        <v>39200</v>
      </c>
      <c r="E933" t="s">
        <v>441</v>
      </c>
      <c r="F933" t="s">
        <v>54</v>
      </c>
      <c r="G933" t="s">
        <v>31</v>
      </c>
      <c r="H933">
        <v>1</v>
      </c>
      <c r="I933" t="s">
        <v>17</v>
      </c>
      <c r="J933">
        <v>1</v>
      </c>
      <c r="K933">
        <v>3.4372199999999999</v>
      </c>
      <c r="L933">
        <v>-76.522499999999994</v>
      </c>
    </row>
    <row r="934" spans="1:12" x14ac:dyDescent="0.25">
      <c r="A934" t="s">
        <v>192</v>
      </c>
      <c r="B934" t="s">
        <v>65</v>
      </c>
      <c r="C934">
        <v>30600</v>
      </c>
      <c r="D934">
        <v>0</v>
      </c>
      <c r="E934" t="s">
        <v>1065</v>
      </c>
      <c r="F934" t="s">
        <v>43</v>
      </c>
      <c r="G934" t="s">
        <v>16</v>
      </c>
      <c r="H934">
        <v>5</v>
      </c>
      <c r="I934" t="s">
        <v>17</v>
      </c>
      <c r="J934">
        <v>8</v>
      </c>
      <c r="K934">
        <v>4.6097099999999998</v>
      </c>
      <c r="L934">
        <v>-74.08175</v>
      </c>
    </row>
    <row r="935" spans="1:12" x14ac:dyDescent="0.25">
      <c r="A935" t="s">
        <v>124</v>
      </c>
      <c r="B935" t="s">
        <v>19</v>
      </c>
      <c r="C935">
        <v>728100</v>
      </c>
      <c r="D935">
        <v>37000</v>
      </c>
      <c r="E935" t="s">
        <v>559</v>
      </c>
      <c r="F935" t="s">
        <v>96</v>
      </c>
      <c r="G935" t="s">
        <v>22</v>
      </c>
      <c r="H935">
        <v>5</v>
      </c>
      <c r="I935" t="s">
        <v>17</v>
      </c>
      <c r="J935">
        <v>1</v>
      </c>
      <c r="K935">
        <v>6.2518399999999996</v>
      </c>
      <c r="L935">
        <v>-75.563590000000005</v>
      </c>
    </row>
    <row r="936" spans="1:12" x14ac:dyDescent="0.25">
      <c r="A936" t="s">
        <v>98</v>
      </c>
      <c r="B936" t="s">
        <v>19</v>
      </c>
      <c r="C936">
        <v>390200</v>
      </c>
      <c r="D936">
        <v>26600</v>
      </c>
      <c r="E936" t="s">
        <v>602</v>
      </c>
      <c r="F936" t="s">
        <v>43</v>
      </c>
      <c r="G936" t="s">
        <v>22</v>
      </c>
      <c r="H936">
        <v>4</v>
      </c>
      <c r="I936" t="s">
        <v>17</v>
      </c>
      <c r="J936">
        <v>1</v>
      </c>
      <c r="K936">
        <v>6.2518399999999996</v>
      </c>
      <c r="L936">
        <v>-75.563590000000005</v>
      </c>
    </row>
    <row r="937" spans="1:12" x14ac:dyDescent="0.25">
      <c r="A937" t="s">
        <v>57</v>
      </c>
      <c r="B937" t="s">
        <v>58</v>
      </c>
      <c r="C937">
        <v>95900</v>
      </c>
      <c r="D937">
        <v>3300</v>
      </c>
      <c r="E937" t="s">
        <v>264</v>
      </c>
      <c r="F937" t="s">
        <v>15</v>
      </c>
      <c r="G937" t="s">
        <v>16</v>
      </c>
      <c r="H937">
        <v>4</v>
      </c>
      <c r="I937" t="s">
        <v>17</v>
      </c>
      <c r="J937">
        <v>1</v>
      </c>
      <c r="K937">
        <v>4.6097099999999998</v>
      </c>
      <c r="L937">
        <v>-74.08175</v>
      </c>
    </row>
    <row r="938" spans="1:12" x14ac:dyDescent="0.25">
      <c r="A938" t="s">
        <v>82</v>
      </c>
      <c r="B938" t="s">
        <v>58</v>
      </c>
      <c r="C938">
        <v>40800</v>
      </c>
      <c r="D938">
        <v>2400</v>
      </c>
      <c r="E938" t="s">
        <v>242</v>
      </c>
      <c r="F938" t="s">
        <v>52</v>
      </c>
      <c r="G938" t="s">
        <v>60</v>
      </c>
      <c r="H938">
        <v>5</v>
      </c>
      <c r="I938" t="s">
        <v>17</v>
      </c>
      <c r="J938">
        <v>3</v>
      </c>
      <c r="K938">
        <v>4.8133299999999997</v>
      </c>
      <c r="L938">
        <v>-75.696110000000004</v>
      </c>
    </row>
    <row r="939" spans="1:12" x14ac:dyDescent="0.25">
      <c r="A939" t="s">
        <v>164</v>
      </c>
      <c r="B939" t="s">
        <v>13</v>
      </c>
      <c r="C939">
        <v>204400</v>
      </c>
      <c r="D939">
        <v>11300</v>
      </c>
      <c r="E939" t="s">
        <v>168</v>
      </c>
      <c r="F939" t="s">
        <v>47</v>
      </c>
      <c r="G939" t="s">
        <v>16</v>
      </c>
      <c r="H939">
        <v>5</v>
      </c>
      <c r="I939" t="s">
        <v>17</v>
      </c>
      <c r="J939">
        <v>10</v>
      </c>
      <c r="K939">
        <v>4.6097099999999998</v>
      </c>
      <c r="L939">
        <v>-74.08175</v>
      </c>
    </row>
    <row r="940" spans="1:12" x14ac:dyDescent="0.25">
      <c r="A940" t="s">
        <v>219</v>
      </c>
      <c r="B940" t="s">
        <v>19</v>
      </c>
      <c r="C940">
        <v>741000</v>
      </c>
      <c r="D940">
        <v>37600</v>
      </c>
      <c r="E940" t="s">
        <v>417</v>
      </c>
      <c r="F940" t="s">
        <v>47</v>
      </c>
      <c r="G940" t="s">
        <v>201</v>
      </c>
      <c r="H940">
        <v>4</v>
      </c>
      <c r="I940" t="s">
        <v>17</v>
      </c>
      <c r="J940">
        <v>2</v>
      </c>
      <c r="K940">
        <v>11.54444</v>
      </c>
      <c r="L940">
        <v>-72.907219999999995</v>
      </c>
    </row>
    <row r="941" spans="1:12" x14ac:dyDescent="0.25">
      <c r="A941" t="s">
        <v>133</v>
      </c>
      <c r="B941" t="s">
        <v>24</v>
      </c>
      <c r="C941">
        <v>13500</v>
      </c>
      <c r="D941">
        <v>0</v>
      </c>
      <c r="E941" t="s">
        <v>1060</v>
      </c>
      <c r="F941" t="s">
        <v>47</v>
      </c>
      <c r="G941" t="s">
        <v>16</v>
      </c>
      <c r="H941">
        <v>5</v>
      </c>
      <c r="I941" t="s">
        <v>32</v>
      </c>
      <c r="J941">
        <v>1</v>
      </c>
      <c r="K941">
        <v>4.6097099999999998</v>
      </c>
      <c r="L941">
        <v>-74.08175</v>
      </c>
    </row>
    <row r="942" spans="1:12" x14ac:dyDescent="0.25">
      <c r="A942" t="s">
        <v>219</v>
      </c>
      <c r="B942" t="s">
        <v>19</v>
      </c>
      <c r="C942">
        <v>556700</v>
      </c>
      <c r="D942">
        <v>27800</v>
      </c>
      <c r="E942" t="s">
        <v>341</v>
      </c>
      <c r="F942" t="s">
        <v>93</v>
      </c>
      <c r="G942" t="s">
        <v>22</v>
      </c>
      <c r="H942">
        <v>3</v>
      </c>
      <c r="I942" t="s">
        <v>32</v>
      </c>
      <c r="J942">
        <v>1</v>
      </c>
      <c r="K942">
        <v>6.2518399999999996</v>
      </c>
      <c r="L942">
        <v>-75.563590000000005</v>
      </c>
    </row>
    <row r="943" spans="1:12" x14ac:dyDescent="0.25">
      <c r="A943" t="s">
        <v>164</v>
      </c>
      <c r="B943" t="s">
        <v>13</v>
      </c>
      <c r="C943">
        <v>45700</v>
      </c>
      <c r="D943">
        <v>2900</v>
      </c>
      <c r="E943" t="s">
        <v>1197</v>
      </c>
      <c r="F943" t="s">
        <v>160</v>
      </c>
      <c r="G943" t="s">
        <v>201</v>
      </c>
      <c r="H943">
        <v>5</v>
      </c>
      <c r="I943" t="s">
        <v>17</v>
      </c>
      <c r="J943">
        <v>10</v>
      </c>
      <c r="K943">
        <v>11.54444</v>
      </c>
      <c r="L943">
        <v>-72.907219999999995</v>
      </c>
    </row>
    <row r="944" spans="1:12" x14ac:dyDescent="0.25">
      <c r="A944" t="s">
        <v>89</v>
      </c>
      <c r="B944" t="s">
        <v>62</v>
      </c>
      <c r="C944">
        <v>13500</v>
      </c>
      <c r="D944">
        <v>900</v>
      </c>
      <c r="E944" t="s">
        <v>563</v>
      </c>
      <c r="F944" t="s">
        <v>130</v>
      </c>
      <c r="G944" t="s">
        <v>27</v>
      </c>
      <c r="H944">
        <v>3</v>
      </c>
      <c r="I944" t="s">
        <v>17</v>
      </c>
      <c r="J944">
        <v>8</v>
      </c>
      <c r="K944">
        <v>10.39972</v>
      </c>
      <c r="L944">
        <v>-75.514439999999993</v>
      </c>
    </row>
    <row r="945" spans="1:12" x14ac:dyDescent="0.25">
      <c r="A945" t="s">
        <v>297</v>
      </c>
      <c r="B945" t="s">
        <v>86</v>
      </c>
      <c r="C945">
        <v>45700</v>
      </c>
      <c r="D945">
        <v>0</v>
      </c>
      <c r="E945" t="s">
        <v>487</v>
      </c>
      <c r="F945" t="s">
        <v>35</v>
      </c>
      <c r="G945" t="s">
        <v>22</v>
      </c>
      <c r="H945">
        <v>1</v>
      </c>
      <c r="I945" t="s">
        <v>17</v>
      </c>
      <c r="J945">
        <v>1</v>
      </c>
      <c r="K945">
        <v>6.2518399999999996</v>
      </c>
      <c r="L945">
        <v>-75.563590000000005</v>
      </c>
    </row>
    <row r="946" spans="1:12" x14ac:dyDescent="0.25">
      <c r="A946" t="s">
        <v>105</v>
      </c>
      <c r="B946" t="s">
        <v>19</v>
      </c>
      <c r="C946">
        <v>247100</v>
      </c>
      <c r="D946">
        <v>11300</v>
      </c>
      <c r="E946" t="s">
        <v>433</v>
      </c>
      <c r="F946" t="s">
        <v>26</v>
      </c>
      <c r="G946" t="s">
        <v>16</v>
      </c>
      <c r="H946">
        <v>5</v>
      </c>
      <c r="I946" t="s">
        <v>32</v>
      </c>
      <c r="J946">
        <v>1</v>
      </c>
      <c r="K946">
        <v>4.6097099999999998</v>
      </c>
      <c r="L946">
        <v>-74.08175</v>
      </c>
    </row>
    <row r="947" spans="1:12" x14ac:dyDescent="0.25">
      <c r="A947" t="s">
        <v>28</v>
      </c>
      <c r="B947" t="s">
        <v>29</v>
      </c>
      <c r="C947">
        <v>317400</v>
      </c>
      <c r="D947">
        <v>15100</v>
      </c>
      <c r="E947" t="s">
        <v>954</v>
      </c>
      <c r="F947" t="s">
        <v>43</v>
      </c>
      <c r="G947" t="s">
        <v>161</v>
      </c>
      <c r="H947">
        <v>5</v>
      </c>
      <c r="I947" t="s">
        <v>32</v>
      </c>
      <c r="J947">
        <v>1</v>
      </c>
      <c r="K947">
        <v>7.1253900000000003</v>
      </c>
      <c r="L947">
        <v>-73.119799999999998</v>
      </c>
    </row>
    <row r="948" spans="1:12" x14ac:dyDescent="0.25">
      <c r="A948" t="s">
        <v>94</v>
      </c>
      <c r="B948" t="s">
        <v>29</v>
      </c>
      <c r="C948">
        <v>922100</v>
      </c>
      <c r="D948">
        <v>47300</v>
      </c>
      <c r="E948" t="s">
        <v>1213</v>
      </c>
      <c r="F948" t="s">
        <v>15</v>
      </c>
      <c r="G948" t="s">
        <v>22</v>
      </c>
      <c r="H948">
        <v>1</v>
      </c>
      <c r="I948" t="s">
        <v>17</v>
      </c>
      <c r="J948">
        <v>1</v>
      </c>
      <c r="K948">
        <v>6.2518399999999996</v>
      </c>
      <c r="L948">
        <v>-75.563590000000005</v>
      </c>
    </row>
    <row r="949" spans="1:12" x14ac:dyDescent="0.25">
      <c r="A949" t="s">
        <v>111</v>
      </c>
      <c r="B949" t="s">
        <v>19</v>
      </c>
      <c r="C949">
        <v>459600</v>
      </c>
      <c r="D949">
        <v>22700</v>
      </c>
      <c r="E949" t="s">
        <v>1019</v>
      </c>
      <c r="F949" t="s">
        <v>35</v>
      </c>
      <c r="G949" t="s">
        <v>16</v>
      </c>
      <c r="H949">
        <v>5</v>
      </c>
      <c r="I949" t="s">
        <v>17</v>
      </c>
      <c r="J949">
        <v>4</v>
      </c>
      <c r="K949">
        <v>4.6097099999999998</v>
      </c>
      <c r="L949">
        <v>-74.08175</v>
      </c>
    </row>
    <row r="950" spans="1:12" x14ac:dyDescent="0.25">
      <c r="A950" t="s">
        <v>118</v>
      </c>
      <c r="B950" t="s">
        <v>86</v>
      </c>
      <c r="C950">
        <v>615900</v>
      </c>
      <c r="D950">
        <v>33200</v>
      </c>
      <c r="E950" t="s">
        <v>1082</v>
      </c>
      <c r="F950" t="s">
        <v>21</v>
      </c>
      <c r="G950" t="s">
        <v>27</v>
      </c>
      <c r="H950">
        <v>5</v>
      </c>
      <c r="I950" t="s">
        <v>32</v>
      </c>
      <c r="J950">
        <v>1</v>
      </c>
      <c r="K950">
        <v>10.39972</v>
      </c>
      <c r="L950">
        <v>-75.514439999999993</v>
      </c>
    </row>
    <row r="951" spans="1:12" x14ac:dyDescent="0.25">
      <c r="A951" t="s">
        <v>266</v>
      </c>
      <c r="B951" t="s">
        <v>13</v>
      </c>
      <c r="C951">
        <v>1696900</v>
      </c>
      <c r="D951">
        <v>88500</v>
      </c>
      <c r="E951" t="s">
        <v>298</v>
      </c>
      <c r="F951" t="s">
        <v>96</v>
      </c>
      <c r="G951" t="s">
        <v>31</v>
      </c>
      <c r="H951">
        <v>5</v>
      </c>
      <c r="I951" t="s">
        <v>32</v>
      </c>
      <c r="J951">
        <v>1</v>
      </c>
      <c r="K951">
        <v>3.4372199999999999</v>
      </c>
      <c r="L951">
        <v>-76.522499999999994</v>
      </c>
    </row>
    <row r="952" spans="1:12" x14ac:dyDescent="0.25">
      <c r="A952" t="s">
        <v>105</v>
      </c>
      <c r="B952" t="s">
        <v>19</v>
      </c>
      <c r="C952">
        <v>257700</v>
      </c>
      <c r="D952">
        <v>21600</v>
      </c>
      <c r="E952" t="s">
        <v>738</v>
      </c>
      <c r="F952" t="s">
        <v>160</v>
      </c>
      <c r="G952" t="s">
        <v>16</v>
      </c>
      <c r="H952">
        <v>5</v>
      </c>
      <c r="I952" t="s">
        <v>17</v>
      </c>
      <c r="J952">
        <v>1</v>
      </c>
      <c r="K952">
        <v>4.6097099999999998</v>
      </c>
      <c r="L952">
        <v>-74.08175</v>
      </c>
    </row>
    <row r="953" spans="1:12" x14ac:dyDescent="0.25">
      <c r="A953" t="s">
        <v>184</v>
      </c>
      <c r="B953" t="s">
        <v>86</v>
      </c>
      <c r="C953">
        <v>322500</v>
      </c>
      <c r="D953">
        <v>15400</v>
      </c>
      <c r="E953" t="s">
        <v>625</v>
      </c>
      <c r="F953" t="s">
        <v>43</v>
      </c>
      <c r="G953" t="s">
        <v>31</v>
      </c>
      <c r="H953">
        <v>5</v>
      </c>
      <c r="I953" t="s">
        <v>17</v>
      </c>
      <c r="J953">
        <v>4</v>
      </c>
      <c r="K953">
        <v>3.4372199999999999</v>
      </c>
      <c r="L953">
        <v>-76.522499999999994</v>
      </c>
    </row>
    <row r="954" spans="1:12" x14ac:dyDescent="0.25">
      <c r="A954" t="s">
        <v>23</v>
      </c>
      <c r="B954" t="s">
        <v>24</v>
      </c>
      <c r="C954">
        <v>157200</v>
      </c>
      <c r="D954">
        <v>6600</v>
      </c>
      <c r="E954" t="s">
        <v>1214</v>
      </c>
      <c r="F954" t="s">
        <v>21</v>
      </c>
      <c r="G954" t="s">
        <v>16</v>
      </c>
      <c r="H954">
        <v>4</v>
      </c>
      <c r="I954" t="s">
        <v>32</v>
      </c>
      <c r="J954">
        <v>1</v>
      </c>
      <c r="K954">
        <v>4.6097099999999998</v>
      </c>
      <c r="L954">
        <v>-74.08175</v>
      </c>
    </row>
    <row r="955" spans="1:12" x14ac:dyDescent="0.25">
      <c r="A955" t="s">
        <v>89</v>
      </c>
      <c r="B955" t="s">
        <v>62</v>
      </c>
      <c r="C955">
        <v>10400</v>
      </c>
      <c r="D955">
        <v>5200</v>
      </c>
      <c r="E955" t="s">
        <v>356</v>
      </c>
      <c r="F955" t="s">
        <v>26</v>
      </c>
      <c r="G955" t="s">
        <v>22</v>
      </c>
      <c r="H955">
        <v>4</v>
      </c>
      <c r="I955" t="s">
        <v>17</v>
      </c>
      <c r="J955">
        <v>2</v>
      </c>
      <c r="K955">
        <v>6.2518399999999996</v>
      </c>
      <c r="L955">
        <v>-75.563590000000005</v>
      </c>
    </row>
    <row r="956" spans="1:12" x14ac:dyDescent="0.25">
      <c r="A956" t="s">
        <v>266</v>
      </c>
      <c r="B956" t="s">
        <v>13</v>
      </c>
      <c r="C956">
        <v>1202900</v>
      </c>
      <c r="D956">
        <v>64400</v>
      </c>
      <c r="E956" t="s">
        <v>191</v>
      </c>
      <c r="F956" t="s">
        <v>26</v>
      </c>
      <c r="G956" t="s">
        <v>44</v>
      </c>
      <c r="H956">
        <v>4</v>
      </c>
      <c r="I956" t="s">
        <v>17</v>
      </c>
      <c r="J956">
        <v>3</v>
      </c>
      <c r="K956">
        <v>11.240790000000001</v>
      </c>
      <c r="L956">
        <v>-74.199039999999997</v>
      </c>
    </row>
    <row r="957" spans="1:12" x14ac:dyDescent="0.25">
      <c r="A957" t="s">
        <v>148</v>
      </c>
      <c r="B957" t="s">
        <v>13</v>
      </c>
      <c r="C957">
        <v>1533300</v>
      </c>
      <c r="D957">
        <v>82000</v>
      </c>
      <c r="E957" t="s">
        <v>478</v>
      </c>
      <c r="F957" t="s">
        <v>54</v>
      </c>
      <c r="G957" t="s">
        <v>385</v>
      </c>
      <c r="H957">
        <v>1</v>
      </c>
      <c r="I957" t="s">
        <v>17</v>
      </c>
      <c r="J957">
        <v>8</v>
      </c>
      <c r="K957">
        <v>4.5793699999999999</v>
      </c>
      <c r="L957">
        <v>-74.216819999999998</v>
      </c>
    </row>
    <row r="958" spans="1:12" x14ac:dyDescent="0.25">
      <c r="A958" t="s">
        <v>148</v>
      </c>
      <c r="B958" t="s">
        <v>13</v>
      </c>
      <c r="C958">
        <v>2117800</v>
      </c>
      <c r="D958">
        <v>111000</v>
      </c>
      <c r="E958" t="s">
        <v>446</v>
      </c>
      <c r="F958" t="s">
        <v>93</v>
      </c>
      <c r="G958" t="s">
        <v>16</v>
      </c>
      <c r="H958">
        <v>5</v>
      </c>
      <c r="I958" t="s">
        <v>17</v>
      </c>
      <c r="J958">
        <v>3</v>
      </c>
      <c r="K958">
        <v>4.6097099999999998</v>
      </c>
      <c r="L958">
        <v>-74.08175</v>
      </c>
    </row>
    <row r="959" spans="1:12" x14ac:dyDescent="0.25">
      <c r="A959" t="s">
        <v>64</v>
      </c>
      <c r="B959" t="s">
        <v>65</v>
      </c>
      <c r="C959">
        <v>57900</v>
      </c>
      <c r="D959">
        <v>1300</v>
      </c>
      <c r="E959" t="s">
        <v>610</v>
      </c>
      <c r="F959" t="s">
        <v>43</v>
      </c>
      <c r="G959" t="s">
        <v>22</v>
      </c>
      <c r="H959">
        <v>1</v>
      </c>
      <c r="I959" t="s">
        <v>17</v>
      </c>
      <c r="J959">
        <v>4</v>
      </c>
      <c r="K959">
        <v>6.2518399999999996</v>
      </c>
      <c r="L959">
        <v>-75.563590000000005</v>
      </c>
    </row>
    <row r="960" spans="1:12" x14ac:dyDescent="0.25">
      <c r="A960" t="s">
        <v>192</v>
      </c>
      <c r="B960" t="s">
        <v>65</v>
      </c>
      <c r="C960">
        <v>33900</v>
      </c>
      <c r="D960">
        <v>2500</v>
      </c>
      <c r="E960" t="s">
        <v>1156</v>
      </c>
      <c r="F960" t="s">
        <v>160</v>
      </c>
      <c r="G960" t="s">
        <v>16</v>
      </c>
      <c r="H960">
        <v>5</v>
      </c>
      <c r="I960" t="s">
        <v>32</v>
      </c>
      <c r="J960">
        <v>1</v>
      </c>
      <c r="K960">
        <v>4.6097099999999998</v>
      </c>
      <c r="L960">
        <v>-74.08175</v>
      </c>
    </row>
    <row r="961" spans="1:12" x14ac:dyDescent="0.25">
      <c r="A961" t="s">
        <v>111</v>
      </c>
      <c r="B961" t="s">
        <v>19</v>
      </c>
      <c r="C961">
        <v>487500</v>
      </c>
      <c r="D961">
        <v>30700</v>
      </c>
      <c r="E961" t="s">
        <v>955</v>
      </c>
      <c r="F961" t="s">
        <v>15</v>
      </c>
      <c r="G961" t="s">
        <v>22</v>
      </c>
      <c r="H961">
        <v>5</v>
      </c>
      <c r="I961" t="s">
        <v>17</v>
      </c>
      <c r="J961">
        <v>10</v>
      </c>
      <c r="K961">
        <v>6.2518399999999996</v>
      </c>
      <c r="L961">
        <v>-75.563590000000005</v>
      </c>
    </row>
    <row r="962" spans="1:12" x14ac:dyDescent="0.25">
      <c r="A962" t="s">
        <v>41</v>
      </c>
      <c r="B962" t="s">
        <v>29</v>
      </c>
      <c r="C962">
        <v>1139600</v>
      </c>
      <c r="D962">
        <v>58900</v>
      </c>
      <c r="E962" t="s">
        <v>1120</v>
      </c>
      <c r="F962" t="s">
        <v>88</v>
      </c>
      <c r="G962" t="s">
        <v>16</v>
      </c>
      <c r="H962">
        <v>5</v>
      </c>
      <c r="I962" t="s">
        <v>17</v>
      </c>
      <c r="J962">
        <v>1</v>
      </c>
      <c r="K962">
        <v>4.6097099999999998</v>
      </c>
      <c r="L962">
        <v>-74.08175</v>
      </c>
    </row>
    <row r="963" spans="1:12" x14ac:dyDescent="0.25">
      <c r="A963" t="s">
        <v>171</v>
      </c>
      <c r="B963" t="s">
        <v>19</v>
      </c>
      <c r="C963">
        <v>261300</v>
      </c>
      <c r="D963">
        <v>14300</v>
      </c>
      <c r="E963" t="s">
        <v>731</v>
      </c>
      <c r="F963" t="s">
        <v>130</v>
      </c>
      <c r="G963" t="s">
        <v>16</v>
      </c>
      <c r="H963">
        <v>4</v>
      </c>
      <c r="I963" t="s">
        <v>17</v>
      </c>
      <c r="J963">
        <v>1</v>
      </c>
      <c r="K963">
        <v>4.6097099999999998</v>
      </c>
      <c r="L963">
        <v>-74.08175</v>
      </c>
    </row>
    <row r="964" spans="1:12" x14ac:dyDescent="0.25">
      <c r="A964" t="s">
        <v>57</v>
      </c>
      <c r="B964" t="s">
        <v>58</v>
      </c>
      <c r="C964">
        <v>74000</v>
      </c>
      <c r="D964">
        <v>11100</v>
      </c>
      <c r="E964" t="s">
        <v>876</v>
      </c>
      <c r="F964" t="s">
        <v>52</v>
      </c>
      <c r="G964" t="s">
        <v>22</v>
      </c>
      <c r="H964">
        <v>5</v>
      </c>
      <c r="I964" t="s">
        <v>17</v>
      </c>
      <c r="J964">
        <v>9</v>
      </c>
      <c r="K964">
        <v>6.2518399999999996</v>
      </c>
      <c r="L964">
        <v>-75.563590000000005</v>
      </c>
    </row>
    <row r="965" spans="1:12" x14ac:dyDescent="0.25">
      <c r="A965" t="s">
        <v>148</v>
      </c>
      <c r="B965" t="s">
        <v>13</v>
      </c>
      <c r="C965">
        <v>1454900</v>
      </c>
      <c r="D965">
        <v>77900</v>
      </c>
      <c r="E965" t="s">
        <v>543</v>
      </c>
      <c r="F965" t="s">
        <v>21</v>
      </c>
      <c r="G965" t="s">
        <v>22</v>
      </c>
      <c r="H965">
        <v>1</v>
      </c>
      <c r="I965" t="s">
        <v>32</v>
      </c>
      <c r="J965">
        <v>1</v>
      </c>
      <c r="K965">
        <v>6.2518399999999996</v>
      </c>
      <c r="L965">
        <v>-75.563590000000005</v>
      </c>
    </row>
    <row r="966" spans="1:12" x14ac:dyDescent="0.25">
      <c r="A966" t="s">
        <v>78</v>
      </c>
      <c r="B966" t="s">
        <v>19</v>
      </c>
      <c r="C966">
        <v>291000</v>
      </c>
      <c r="D966">
        <v>13700</v>
      </c>
      <c r="E966" t="s">
        <v>1215</v>
      </c>
      <c r="F966" t="s">
        <v>21</v>
      </c>
      <c r="G966" t="s">
        <v>60</v>
      </c>
      <c r="H966">
        <v>5</v>
      </c>
      <c r="I966" t="s">
        <v>17</v>
      </c>
      <c r="J966">
        <v>1</v>
      </c>
      <c r="K966">
        <v>4.8133299999999997</v>
      </c>
      <c r="L966">
        <v>-75.696110000000004</v>
      </c>
    </row>
    <row r="967" spans="1:12" x14ac:dyDescent="0.25">
      <c r="A967" t="s">
        <v>12</v>
      </c>
      <c r="B967" t="s">
        <v>13</v>
      </c>
      <c r="C967">
        <v>139100</v>
      </c>
      <c r="D967">
        <v>8100</v>
      </c>
      <c r="E967" t="s">
        <v>536</v>
      </c>
      <c r="F967" t="s">
        <v>21</v>
      </c>
      <c r="G967" t="s">
        <v>44</v>
      </c>
      <c r="H967">
        <v>3</v>
      </c>
      <c r="I967" t="s">
        <v>32</v>
      </c>
      <c r="J967">
        <v>1</v>
      </c>
      <c r="K967">
        <v>11.240790000000001</v>
      </c>
      <c r="L967">
        <v>-74.199039999999997</v>
      </c>
    </row>
    <row r="968" spans="1:12" x14ac:dyDescent="0.25">
      <c r="A968" t="s">
        <v>68</v>
      </c>
      <c r="B968" t="s">
        <v>24</v>
      </c>
      <c r="C968">
        <v>22500</v>
      </c>
      <c r="D968">
        <v>3600</v>
      </c>
      <c r="E968" t="s">
        <v>324</v>
      </c>
      <c r="F968" t="s">
        <v>130</v>
      </c>
      <c r="G968" t="s">
        <v>16</v>
      </c>
      <c r="H968">
        <v>3</v>
      </c>
      <c r="I968" t="s">
        <v>17</v>
      </c>
      <c r="J968">
        <v>10</v>
      </c>
      <c r="K968">
        <v>4.6097099999999998</v>
      </c>
      <c r="L968">
        <v>-74.08175</v>
      </c>
    </row>
    <row r="969" spans="1:12" x14ac:dyDescent="0.25">
      <c r="A969" t="s">
        <v>82</v>
      </c>
      <c r="B969" t="s">
        <v>58</v>
      </c>
      <c r="C969">
        <v>33500</v>
      </c>
      <c r="D969">
        <v>6500</v>
      </c>
      <c r="E969" t="s">
        <v>633</v>
      </c>
      <c r="F969" t="s">
        <v>52</v>
      </c>
      <c r="G969" t="s">
        <v>60</v>
      </c>
      <c r="H969">
        <v>3</v>
      </c>
      <c r="I969" t="s">
        <v>32</v>
      </c>
      <c r="J969">
        <v>1</v>
      </c>
      <c r="K969">
        <v>4.8133299999999997</v>
      </c>
      <c r="L969">
        <v>-75.696110000000004</v>
      </c>
    </row>
    <row r="970" spans="1:12" x14ac:dyDescent="0.25">
      <c r="A970" t="s">
        <v>50</v>
      </c>
      <c r="B970" t="s">
        <v>29</v>
      </c>
      <c r="C970">
        <v>1652300</v>
      </c>
      <c r="D970">
        <v>88200</v>
      </c>
      <c r="E970" t="s">
        <v>891</v>
      </c>
      <c r="F970" t="s">
        <v>21</v>
      </c>
      <c r="G970" t="s">
        <v>16</v>
      </c>
      <c r="H970">
        <v>5</v>
      </c>
      <c r="I970" t="s">
        <v>17</v>
      </c>
      <c r="J970">
        <v>4</v>
      </c>
      <c r="K970">
        <v>4.6097099999999998</v>
      </c>
      <c r="L970">
        <v>-74.08175</v>
      </c>
    </row>
    <row r="971" spans="1:12" x14ac:dyDescent="0.25">
      <c r="A971" t="s">
        <v>57</v>
      </c>
      <c r="B971" t="s">
        <v>58</v>
      </c>
      <c r="C971">
        <v>72100</v>
      </c>
      <c r="D971">
        <v>2000</v>
      </c>
      <c r="E971" t="s">
        <v>1216</v>
      </c>
      <c r="F971" t="s">
        <v>160</v>
      </c>
      <c r="G971" t="s">
        <v>16</v>
      </c>
      <c r="H971">
        <v>5</v>
      </c>
      <c r="I971" t="s">
        <v>17</v>
      </c>
      <c r="J971">
        <v>1</v>
      </c>
      <c r="K971">
        <v>4.6097099999999998</v>
      </c>
      <c r="L971">
        <v>-74.08175</v>
      </c>
    </row>
    <row r="972" spans="1:12" x14ac:dyDescent="0.25">
      <c r="A972" t="s">
        <v>28</v>
      </c>
      <c r="B972" t="s">
        <v>29</v>
      </c>
      <c r="C972">
        <v>782800</v>
      </c>
      <c r="D972">
        <v>39900</v>
      </c>
      <c r="E972" t="s">
        <v>547</v>
      </c>
      <c r="F972" t="s">
        <v>26</v>
      </c>
      <c r="G972" t="s">
        <v>16</v>
      </c>
      <c r="H972">
        <v>5</v>
      </c>
      <c r="I972" t="s">
        <v>17</v>
      </c>
      <c r="J972">
        <v>2</v>
      </c>
      <c r="K972">
        <v>4.6097099999999998</v>
      </c>
      <c r="L972">
        <v>-74.08175</v>
      </c>
    </row>
    <row r="973" spans="1:12" x14ac:dyDescent="0.25">
      <c r="A973" t="s">
        <v>68</v>
      </c>
      <c r="B973" t="s">
        <v>24</v>
      </c>
      <c r="C973">
        <v>22600</v>
      </c>
      <c r="D973">
        <v>2300</v>
      </c>
      <c r="E973" t="s">
        <v>1180</v>
      </c>
      <c r="F973" t="s">
        <v>21</v>
      </c>
      <c r="G973" t="s">
        <v>153</v>
      </c>
      <c r="H973">
        <v>5</v>
      </c>
      <c r="I973" t="s">
        <v>17</v>
      </c>
      <c r="J973">
        <v>3</v>
      </c>
      <c r="K973">
        <v>2.9272999999999998</v>
      </c>
      <c r="L973">
        <v>-75.281890000000004</v>
      </c>
    </row>
    <row r="974" spans="1:12" x14ac:dyDescent="0.25">
      <c r="A974" t="s">
        <v>36</v>
      </c>
      <c r="B974" t="s">
        <v>24</v>
      </c>
      <c r="C974">
        <v>25900</v>
      </c>
      <c r="D974">
        <v>2100</v>
      </c>
      <c r="E974" t="s">
        <v>656</v>
      </c>
      <c r="F974" t="s">
        <v>52</v>
      </c>
      <c r="G974" t="s">
        <v>16</v>
      </c>
      <c r="H974">
        <v>1</v>
      </c>
      <c r="I974" t="s">
        <v>17</v>
      </c>
      <c r="J974">
        <v>10</v>
      </c>
      <c r="K974">
        <v>4.6097099999999998</v>
      </c>
      <c r="L974">
        <v>-74.08175</v>
      </c>
    </row>
    <row r="975" spans="1:12" x14ac:dyDescent="0.25">
      <c r="A975" t="s">
        <v>184</v>
      </c>
      <c r="B975" t="s">
        <v>86</v>
      </c>
      <c r="C975">
        <v>434700</v>
      </c>
      <c r="D975">
        <v>23400</v>
      </c>
      <c r="E975" t="s">
        <v>1150</v>
      </c>
      <c r="F975" t="s">
        <v>21</v>
      </c>
      <c r="G975" t="s">
        <v>16</v>
      </c>
      <c r="H975">
        <v>5</v>
      </c>
      <c r="I975" t="s">
        <v>17</v>
      </c>
      <c r="J975">
        <v>1</v>
      </c>
      <c r="K975">
        <v>4.6097099999999998</v>
      </c>
      <c r="L975">
        <v>-74.08175</v>
      </c>
    </row>
    <row r="976" spans="1:12" x14ac:dyDescent="0.25">
      <c r="A976" t="s">
        <v>74</v>
      </c>
      <c r="B976" t="s">
        <v>62</v>
      </c>
      <c r="C976">
        <v>59400</v>
      </c>
      <c r="D976">
        <v>1400</v>
      </c>
      <c r="E976" t="s">
        <v>870</v>
      </c>
      <c r="F976" t="s">
        <v>54</v>
      </c>
      <c r="G976" t="s">
        <v>31</v>
      </c>
      <c r="H976">
        <v>5</v>
      </c>
      <c r="I976" t="s">
        <v>17</v>
      </c>
      <c r="J976">
        <v>1</v>
      </c>
      <c r="K976">
        <v>3.4372199999999999</v>
      </c>
      <c r="L976">
        <v>-76.522499999999994</v>
      </c>
    </row>
    <row r="977" spans="1:12" x14ac:dyDescent="0.25">
      <c r="A977" t="s">
        <v>111</v>
      </c>
      <c r="B977" t="s">
        <v>19</v>
      </c>
      <c r="C977">
        <v>499000</v>
      </c>
      <c r="D977">
        <v>27000</v>
      </c>
      <c r="E977" t="s">
        <v>1085</v>
      </c>
      <c r="F977" t="s">
        <v>54</v>
      </c>
      <c r="G977" t="s">
        <v>16</v>
      </c>
      <c r="H977">
        <v>5</v>
      </c>
      <c r="I977" t="s">
        <v>17</v>
      </c>
      <c r="J977">
        <v>3</v>
      </c>
      <c r="K977">
        <v>4.6097099999999998</v>
      </c>
      <c r="L977">
        <v>-74.08175</v>
      </c>
    </row>
    <row r="978" spans="1:12" x14ac:dyDescent="0.25">
      <c r="A978" t="s">
        <v>155</v>
      </c>
      <c r="B978" t="s">
        <v>62</v>
      </c>
      <c r="C978">
        <v>97500</v>
      </c>
      <c r="D978">
        <v>3400</v>
      </c>
      <c r="E978" t="s">
        <v>1217</v>
      </c>
      <c r="F978" t="s">
        <v>15</v>
      </c>
      <c r="G978" t="s">
        <v>22</v>
      </c>
      <c r="H978">
        <v>5</v>
      </c>
      <c r="I978" t="s">
        <v>17</v>
      </c>
      <c r="J978">
        <v>1</v>
      </c>
      <c r="K978">
        <v>6.2518399999999996</v>
      </c>
      <c r="L978">
        <v>-75.563590000000005</v>
      </c>
    </row>
    <row r="979" spans="1:12" x14ac:dyDescent="0.25">
      <c r="A979" t="s">
        <v>192</v>
      </c>
      <c r="B979" t="s">
        <v>65</v>
      </c>
      <c r="C979">
        <v>59800</v>
      </c>
      <c r="D979">
        <v>3600</v>
      </c>
      <c r="E979" t="s">
        <v>961</v>
      </c>
      <c r="F979" t="s">
        <v>76</v>
      </c>
      <c r="G979" t="s">
        <v>60</v>
      </c>
      <c r="H979">
        <v>5</v>
      </c>
      <c r="I979" t="s">
        <v>17</v>
      </c>
      <c r="J979">
        <v>3</v>
      </c>
      <c r="K979">
        <v>4.8133299999999997</v>
      </c>
      <c r="L979">
        <v>-75.696110000000004</v>
      </c>
    </row>
    <row r="980" spans="1:12" x14ac:dyDescent="0.25">
      <c r="A980" t="s">
        <v>48</v>
      </c>
      <c r="B980" t="s">
        <v>24</v>
      </c>
      <c r="C980">
        <v>63600</v>
      </c>
      <c r="D980">
        <v>3800</v>
      </c>
      <c r="E980" t="s">
        <v>753</v>
      </c>
      <c r="F980" t="s">
        <v>93</v>
      </c>
      <c r="G980" t="s">
        <v>126</v>
      </c>
      <c r="H980">
        <v>5</v>
      </c>
      <c r="I980" t="s">
        <v>17</v>
      </c>
      <c r="J980">
        <v>4</v>
      </c>
      <c r="K980">
        <v>7.89391</v>
      </c>
      <c r="L980">
        <v>-72.507819999999995</v>
      </c>
    </row>
    <row r="981" spans="1:12" x14ac:dyDescent="0.25">
      <c r="A981" t="s">
        <v>67</v>
      </c>
      <c r="B981" t="s">
        <v>62</v>
      </c>
      <c r="C981">
        <v>57000</v>
      </c>
      <c r="D981">
        <v>1200</v>
      </c>
      <c r="E981" t="s">
        <v>138</v>
      </c>
      <c r="F981" t="s">
        <v>96</v>
      </c>
      <c r="G981" t="s">
        <v>22</v>
      </c>
      <c r="H981">
        <v>4</v>
      </c>
      <c r="I981" t="s">
        <v>17</v>
      </c>
      <c r="J981">
        <v>2</v>
      </c>
      <c r="K981">
        <v>6.2518399999999996</v>
      </c>
      <c r="L981">
        <v>-75.563590000000005</v>
      </c>
    </row>
    <row r="982" spans="1:12" x14ac:dyDescent="0.25">
      <c r="A982" t="s">
        <v>214</v>
      </c>
      <c r="B982" t="s">
        <v>19</v>
      </c>
      <c r="C982">
        <v>152400</v>
      </c>
      <c r="D982">
        <v>8800</v>
      </c>
      <c r="E982" t="s">
        <v>497</v>
      </c>
      <c r="F982" t="s">
        <v>130</v>
      </c>
      <c r="G982" t="s">
        <v>161</v>
      </c>
      <c r="H982">
        <v>3</v>
      </c>
      <c r="I982" t="s">
        <v>17</v>
      </c>
      <c r="J982">
        <v>1</v>
      </c>
      <c r="K982">
        <v>7.1253900000000003</v>
      </c>
      <c r="L982">
        <v>-73.119799999999998</v>
      </c>
    </row>
    <row r="983" spans="1:12" x14ac:dyDescent="0.25">
      <c r="A983" t="s">
        <v>214</v>
      </c>
      <c r="B983" t="s">
        <v>19</v>
      </c>
      <c r="C983">
        <v>203800</v>
      </c>
      <c r="D983">
        <v>9000</v>
      </c>
      <c r="E983" t="s">
        <v>397</v>
      </c>
      <c r="F983" t="s">
        <v>21</v>
      </c>
      <c r="G983" t="s">
        <v>22</v>
      </c>
      <c r="H983">
        <v>5</v>
      </c>
      <c r="I983" t="s">
        <v>17</v>
      </c>
      <c r="J983">
        <v>1</v>
      </c>
      <c r="K983">
        <v>6.2518399999999996</v>
      </c>
      <c r="L983">
        <v>-75.563590000000005</v>
      </c>
    </row>
    <row r="984" spans="1:12" x14ac:dyDescent="0.25">
      <c r="A984" t="s">
        <v>84</v>
      </c>
      <c r="B984" t="s">
        <v>58</v>
      </c>
      <c r="C984">
        <v>172500</v>
      </c>
      <c r="D984">
        <v>9700</v>
      </c>
      <c r="E984" t="s">
        <v>241</v>
      </c>
      <c r="F984" t="s">
        <v>35</v>
      </c>
      <c r="G984" t="s">
        <v>16</v>
      </c>
      <c r="H984">
        <v>1</v>
      </c>
      <c r="I984" t="s">
        <v>17</v>
      </c>
      <c r="J984">
        <v>3</v>
      </c>
      <c r="K984">
        <v>4.6097099999999998</v>
      </c>
      <c r="L984">
        <v>-74.08175</v>
      </c>
    </row>
    <row r="985" spans="1:12" x14ac:dyDescent="0.25">
      <c r="A985" t="s">
        <v>113</v>
      </c>
      <c r="B985" t="s">
        <v>24</v>
      </c>
      <c r="C985">
        <v>20700</v>
      </c>
      <c r="D985">
        <v>0</v>
      </c>
      <c r="E985" t="s">
        <v>1087</v>
      </c>
      <c r="F985" t="s">
        <v>35</v>
      </c>
      <c r="G985" t="s">
        <v>16</v>
      </c>
      <c r="H985">
        <v>5</v>
      </c>
      <c r="I985" t="s">
        <v>17</v>
      </c>
      <c r="J985">
        <v>3</v>
      </c>
      <c r="K985">
        <v>4.6097099999999998</v>
      </c>
      <c r="L985">
        <v>-74.08175</v>
      </c>
    </row>
    <row r="986" spans="1:12" x14ac:dyDescent="0.25">
      <c r="A986" t="s">
        <v>57</v>
      </c>
      <c r="B986" t="s">
        <v>58</v>
      </c>
      <c r="C986">
        <v>90100</v>
      </c>
      <c r="D986">
        <v>5200</v>
      </c>
      <c r="E986" t="s">
        <v>616</v>
      </c>
      <c r="F986" t="s">
        <v>47</v>
      </c>
      <c r="G986" t="s">
        <v>22</v>
      </c>
      <c r="H986">
        <v>4</v>
      </c>
      <c r="I986" t="s">
        <v>17</v>
      </c>
      <c r="J986">
        <v>2</v>
      </c>
      <c r="K986">
        <v>6.2518399999999996</v>
      </c>
      <c r="L986">
        <v>-75.563590000000005</v>
      </c>
    </row>
    <row r="987" spans="1:12" x14ac:dyDescent="0.25">
      <c r="A987" t="s">
        <v>68</v>
      </c>
      <c r="B987" t="s">
        <v>24</v>
      </c>
      <c r="C987">
        <v>23500</v>
      </c>
      <c r="D987">
        <v>1500</v>
      </c>
      <c r="E987" t="s">
        <v>491</v>
      </c>
      <c r="F987" t="s">
        <v>160</v>
      </c>
      <c r="G987" t="s">
        <v>16</v>
      </c>
      <c r="H987">
        <v>5</v>
      </c>
      <c r="I987" t="s">
        <v>17</v>
      </c>
      <c r="J987">
        <v>1</v>
      </c>
      <c r="K987">
        <v>4.6097099999999998</v>
      </c>
      <c r="L987">
        <v>-74.08175</v>
      </c>
    </row>
    <row r="988" spans="1:12" x14ac:dyDescent="0.25">
      <c r="A988" t="s">
        <v>124</v>
      </c>
      <c r="B988" t="s">
        <v>19</v>
      </c>
      <c r="C988">
        <v>702200</v>
      </c>
      <c r="D988">
        <v>35600</v>
      </c>
      <c r="E988" t="s">
        <v>1063</v>
      </c>
      <c r="F988" t="s">
        <v>76</v>
      </c>
      <c r="G988" t="s">
        <v>278</v>
      </c>
      <c r="H988">
        <v>5</v>
      </c>
      <c r="I988" t="s">
        <v>17</v>
      </c>
      <c r="J988">
        <v>10</v>
      </c>
      <c r="K988">
        <v>-4.2152799999999999</v>
      </c>
      <c r="L988">
        <v>-69.940560000000005</v>
      </c>
    </row>
    <row r="989" spans="1:12" x14ac:dyDescent="0.25">
      <c r="A989" t="s">
        <v>50</v>
      </c>
      <c r="B989" t="s">
        <v>29</v>
      </c>
      <c r="C989">
        <v>1986000</v>
      </c>
      <c r="D989">
        <v>103900</v>
      </c>
      <c r="E989" t="s">
        <v>435</v>
      </c>
      <c r="F989" t="s">
        <v>96</v>
      </c>
      <c r="G989" t="s">
        <v>22</v>
      </c>
      <c r="H989">
        <v>5</v>
      </c>
      <c r="I989" t="s">
        <v>38</v>
      </c>
      <c r="J989">
        <v>1</v>
      </c>
      <c r="K989">
        <v>6.2518399999999996</v>
      </c>
      <c r="L989">
        <v>-75.563590000000005</v>
      </c>
    </row>
    <row r="990" spans="1:12" x14ac:dyDescent="0.25">
      <c r="A990" t="s">
        <v>113</v>
      </c>
      <c r="B990" t="s">
        <v>24</v>
      </c>
      <c r="C990">
        <v>19900</v>
      </c>
      <c r="D990">
        <v>1500</v>
      </c>
      <c r="E990" t="s">
        <v>327</v>
      </c>
      <c r="F990" t="s">
        <v>26</v>
      </c>
      <c r="G990" t="s">
        <v>22</v>
      </c>
      <c r="H990">
        <v>5</v>
      </c>
      <c r="I990" t="s">
        <v>38</v>
      </c>
      <c r="J990">
        <v>1</v>
      </c>
      <c r="K990">
        <v>6.2518399999999996</v>
      </c>
      <c r="L990">
        <v>-75.563590000000005</v>
      </c>
    </row>
    <row r="991" spans="1:12" x14ac:dyDescent="0.25">
      <c r="A991" t="s">
        <v>148</v>
      </c>
      <c r="B991" t="s">
        <v>13</v>
      </c>
      <c r="C991">
        <v>2043500</v>
      </c>
      <c r="D991">
        <v>107000</v>
      </c>
      <c r="E991" t="s">
        <v>868</v>
      </c>
      <c r="F991" t="s">
        <v>160</v>
      </c>
      <c r="G991" t="s">
        <v>22</v>
      </c>
      <c r="H991">
        <v>5</v>
      </c>
      <c r="I991" t="s">
        <v>17</v>
      </c>
      <c r="J991">
        <v>9</v>
      </c>
      <c r="K991">
        <v>6.2518399999999996</v>
      </c>
      <c r="L991">
        <v>-75.563590000000005</v>
      </c>
    </row>
    <row r="992" spans="1:12" x14ac:dyDescent="0.25">
      <c r="A992" t="s">
        <v>28</v>
      </c>
      <c r="B992" t="s">
        <v>29</v>
      </c>
      <c r="C992">
        <v>442800</v>
      </c>
      <c r="D992">
        <v>21800</v>
      </c>
      <c r="E992" t="s">
        <v>677</v>
      </c>
      <c r="F992" t="s">
        <v>47</v>
      </c>
      <c r="G992" t="s">
        <v>31</v>
      </c>
      <c r="H992">
        <v>5</v>
      </c>
      <c r="I992" t="s">
        <v>17</v>
      </c>
      <c r="J992">
        <v>1</v>
      </c>
      <c r="K992">
        <v>3.4372199999999999</v>
      </c>
      <c r="L992">
        <v>-76.522499999999994</v>
      </c>
    </row>
    <row r="993" spans="1:12" x14ac:dyDescent="0.25">
      <c r="A993" t="s">
        <v>78</v>
      </c>
      <c r="B993" t="s">
        <v>19</v>
      </c>
      <c r="C993">
        <v>278100</v>
      </c>
      <c r="D993">
        <v>20700</v>
      </c>
      <c r="E993" t="s">
        <v>670</v>
      </c>
      <c r="F993" t="s">
        <v>96</v>
      </c>
      <c r="G993" t="s">
        <v>31</v>
      </c>
      <c r="H993">
        <v>5</v>
      </c>
      <c r="I993" t="s">
        <v>32</v>
      </c>
      <c r="J993">
        <v>1</v>
      </c>
      <c r="K993">
        <v>3.4372199999999999</v>
      </c>
      <c r="L993">
        <v>-76.522499999999994</v>
      </c>
    </row>
    <row r="994" spans="1:12" x14ac:dyDescent="0.25">
      <c r="A994" t="s">
        <v>57</v>
      </c>
      <c r="B994" t="s">
        <v>58</v>
      </c>
      <c r="C994">
        <v>59300</v>
      </c>
      <c r="D994">
        <v>1300</v>
      </c>
      <c r="E994" t="s">
        <v>574</v>
      </c>
      <c r="F994" t="s">
        <v>15</v>
      </c>
      <c r="G994" t="s">
        <v>167</v>
      </c>
      <c r="H994">
        <v>5</v>
      </c>
      <c r="I994" t="s">
        <v>32</v>
      </c>
      <c r="J994">
        <v>1</v>
      </c>
      <c r="K994">
        <v>10.463139999999999</v>
      </c>
      <c r="L994">
        <v>-73.253219999999999</v>
      </c>
    </row>
    <row r="995" spans="1:12" x14ac:dyDescent="0.25">
      <c r="A995" t="s">
        <v>61</v>
      </c>
      <c r="B995" t="s">
        <v>62</v>
      </c>
      <c r="C995">
        <v>431300</v>
      </c>
      <c r="D995">
        <v>23200</v>
      </c>
      <c r="E995" t="s">
        <v>577</v>
      </c>
      <c r="F995" t="s">
        <v>93</v>
      </c>
      <c r="G995" t="s">
        <v>16</v>
      </c>
      <c r="H995">
        <v>5</v>
      </c>
      <c r="I995" t="s">
        <v>17</v>
      </c>
      <c r="J995">
        <v>3</v>
      </c>
      <c r="K995">
        <v>4.6097099999999998</v>
      </c>
      <c r="L995">
        <v>-74.08175</v>
      </c>
    </row>
    <row r="996" spans="1:12" x14ac:dyDescent="0.25">
      <c r="A996" t="s">
        <v>50</v>
      </c>
      <c r="B996" t="s">
        <v>29</v>
      </c>
      <c r="C996">
        <v>2494400</v>
      </c>
      <c r="D996">
        <v>136200</v>
      </c>
      <c r="E996" t="s">
        <v>1209</v>
      </c>
      <c r="F996" t="s">
        <v>160</v>
      </c>
      <c r="G996" t="s">
        <v>16</v>
      </c>
      <c r="H996">
        <v>3</v>
      </c>
      <c r="I996" t="s">
        <v>17</v>
      </c>
      <c r="J996">
        <v>4</v>
      </c>
      <c r="K996">
        <v>4.6097099999999998</v>
      </c>
      <c r="L996">
        <v>-74.08175</v>
      </c>
    </row>
    <row r="997" spans="1:12" x14ac:dyDescent="0.25">
      <c r="A997" t="s">
        <v>89</v>
      </c>
      <c r="B997" t="s">
        <v>62</v>
      </c>
      <c r="C997">
        <v>19500</v>
      </c>
      <c r="D997">
        <v>0</v>
      </c>
      <c r="E997" t="s">
        <v>474</v>
      </c>
      <c r="F997" t="s">
        <v>76</v>
      </c>
      <c r="G997" t="s">
        <v>16</v>
      </c>
      <c r="H997">
        <v>4</v>
      </c>
      <c r="I997" t="s">
        <v>17</v>
      </c>
      <c r="J997">
        <v>2</v>
      </c>
      <c r="K997">
        <v>4.6097099999999998</v>
      </c>
      <c r="L997">
        <v>-74.08175</v>
      </c>
    </row>
    <row r="998" spans="1:12" x14ac:dyDescent="0.25">
      <c r="A998" t="s">
        <v>98</v>
      </c>
      <c r="B998" t="s">
        <v>19</v>
      </c>
      <c r="C998">
        <v>370100</v>
      </c>
      <c r="D998">
        <v>17900</v>
      </c>
      <c r="E998" t="s">
        <v>575</v>
      </c>
      <c r="F998" t="s">
        <v>93</v>
      </c>
      <c r="G998" t="s">
        <v>201</v>
      </c>
      <c r="H998">
        <v>5</v>
      </c>
      <c r="I998" t="s">
        <v>17</v>
      </c>
      <c r="J998">
        <v>2</v>
      </c>
      <c r="K998">
        <v>11.54444</v>
      </c>
      <c r="L998">
        <v>-72.907219999999995</v>
      </c>
    </row>
    <row r="999" spans="1:12" x14ac:dyDescent="0.25">
      <c r="A999" t="s">
        <v>68</v>
      </c>
      <c r="B999" t="s">
        <v>24</v>
      </c>
      <c r="C999">
        <v>21100</v>
      </c>
      <c r="D999">
        <v>1500</v>
      </c>
      <c r="E999" t="s">
        <v>381</v>
      </c>
      <c r="F999" t="s">
        <v>88</v>
      </c>
      <c r="G999" t="s">
        <v>91</v>
      </c>
      <c r="H999">
        <v>3</v>
      </c>
      <c r="I999" t="s">
        <v>17</v>
      </c>
      <c r="J999">
        <v>4</v>
      </c>
      <c r="K999">
        <v>10.968540000000001</v>
      </c>
      <c r="L999">
        <v>-74.781319999999994</v>
      </c>
    </row>
    <row r="1000" spans="1:12" x14ac:dyDescent="0.25">
      <c r="A1000" t="s">
        <v>89</v>
      </c>
      <c r="B1000" t="s">
        <v>62</v>
      </c>
      <c r="C1000">
        <v>24700</v>
      </c>
      <c r="D1000">
        <v>8500</v>
      </c>
      <c r="E1000" t="s">
        <v>518</v>
      </c>
      <c r="F1000" t="s">
        <v>88</v>
      </c>
      <c r="G1000" t="s">
        <v>16</v>
      </c>
      <c r="H1000">
        <v>1</v>
      </c>
      <c r="I1000" t="s">
        <v>17</v>
      </c>
      <c r="J1000">
        <v>1</v>
      </c>
      <c r="K1000">
        <v>4.6097099999999998</v>
      </c>
      <c r="L1000">
        <v>-74.08175</v>
      </c>
    </row>
    <row r="1001" spans="1:12" x14ac:dyDescent="0.25">
      <c r="A1001" t="s">
        <v>98</v>
      </c>
      <c r="B1001" t="s">
        <v>19</v>
      </c>
      <c r="C1001">
        <v>635700</v>
      </c>
      <c r="D1001">
        <v>34200</v>
      </c>
      <c r="E1001" t="s">
        <v>391</v>
      </c>
      <c r="F1001" t="s">
        <v>130</v>
      </c>
      <c r="G1001" t="s">
        <v>22</v>
      </c>
      <c r="H1001">
        <v>3</v>
      </c>
      <c r="I1001" t="s">
        <v>17</v>
      </c>
      <c r="J1001">
        <v>10</v>
      </c>
      <c r="K1001">
        <v>6.2518399999999996</v>
      </c>
      <c r="L1001">
        <v>-75.563590000000005</v>
      </c>
    </row>
    <row r="1002" spans="1:12" x14ac:dyDescent="0.25">
      <c r="A1002" t="s">
        <v>118</v>
      </c>
      <c r="B1002" t="s">
        <v>86</v>
      </c>
      <c r="C1002">
        <v>802300</v>
      </c>
      <c r="D1002">
        <v>43800</v>
      </c>
      <c r="E1002" t="s">
        <v>978</v>
      </c>
      <c r="F1002" t="s">
        <v>54</v>
      </c>
      <c r="G1002" t="s">
        <v>22</v>
      </c>
      <c r="H1002">
        <v>4</v>
      </c>
      <c r="I1002" t="s">
        <v>17</v>
      </c>
      <c r="J1002">
        <v>1</v>
      </c>
      <c r="K1002">
        <v>6.2518399999999996</v>
      </c>
      <c r="L1002">
        <v>-75.563590000000005</v>
      </c>
    </row>
    <row r="1003" spans="1:12" x14ac:dyDescent="0.25">
      <c r="A1003" t="s">
        <v>28</v>
      </c>
      <c r="B1003" t="s">
        <v>29</v>
      </c>
      <c r="C1003">
        <v>820200</v>
      </c>
      <c r="D1003">
        <v>41900</v>
      </c>
      <c r="E1003" t="s">
        <v>119</v>
      </c>
      <c r="F1003" t="s">
        <v>47</v>
      </c>
      <c r="G1003" t="s">
        <v>16</v>
      </c>
      <c r="H1003">
        <v>5</v>
      </c>
      <c r="I1003" t="s">
        <v>17</v>
      </c>
      <c r="J1003">
        <v>2</v>
      </c>
      <c r="K1003">
        <v>4.6097099999999998</v>
      </c>
      <c r="L1003">
        <v>-74.08175</v>
      </c>
    </row>
    <row r="1004" spans="1:12" x14ac:dyDescent="0.25">
      <c r="A1004" t="s">
        <v>171</v>
      </c>
      <c r="B1004" t="s">
        <v>19</v>
      </c>
      <c r="C1004">
        <v>246100</v>
      </c>
      <c r="D1004">
        <v>11300</v>
      </c>
      <c r="E1004" t="s">
        <v>910</v>
      </c>
      <c r="F1004" t="s">
        <v>130</v>
      </c>
      <c r="G1004" t="s">
        <v>91</v>
      </c>
      <c r="H1004">
        <v>5</v>
      </c>
      <c r="I1004" t="s">
        <v>17</v>
      </c>
      <c r="J1004">
        <v>5</v>
      </c>
      <c r="K1004">
        <v>10.968540000000001</v>
      </c>
      <c r="L1004">
        <v>-74.781319999999994</v>
      </c>
    </row>
    <row r="1005" spans="1:12" x14ac:dyDescent="0.25">
      <c r="A1005" t="s">
        <v>219</v>
      </c>
      <c r="B1005" t="s">
        <v>19</v>
      </c>
      <c r="C1005">
        <v>727600</v>
      </c>
      <c r="D1005">
        <v>36900</v>
      </c>
      <c r="E1005" t="s">
        <v>988</v>
      </c>
      <c r="F1005" t="s">
        <v>160</v>
      </c>
      <c r="G1005" t="s">
        <v>22</v>
      </c>
      <c r="H1005">
        <v>1</v>
      </c>
      <c r="I1005" t="s">
        <v>32</v>
      </c>
      <c r="J1005">
        <v>1</v>
      </c>
      <c r="K1005">
        <v>6.2518399999999996</v>
      </c>
      <c r="L1005">
        <v>-75.563590000000005</v>
      </c>
    </row>
    <row r="1006" spans="1:12" x14ac:dyDescent="0.25">
      <c r="A1006" t="s">
        <v>68</v>
      </c>
      <c r="B1006" t="s">
        <v>24</v>
      </c>
      <c r="C1006">
        <v>32800</v>
      </c>
      <c r="D1006">
        <v>2000</v>
      </c>
      <c r="E1006" t="s">
        <v>1007</v>
      </c>
      <c r="F1006" t="s">
        <v>76</v>
      </c>
      <c r="G1006" t="s">
        <v>16</v>
      </c>
      <c r="H1006">
        <v>3</v>
      </c>
      <c r="I1006" t="s">
        <v>32</v>
      </c>
      <c r="J1006">
        <v>1</v>
      </c>
      <c r="K1006">
        <v>4.6097099999999998</v>
      </c>
      <c r="L1006">
        <v>-74.08175</v>
      </c>
    </row>
    <row r="1007" spans="1:12" x14ac:dyDescent="0.25">
      <c r="A1007" t="s">
        <v>64</v>
      </c>
      <c r="B1007" t="s">
        <v>65</v>
      </c>
      <c r="C1007">
        <v>39700</v>
      </c>
      <c r="D1007">
        <v>2800</v>
      </c>
      <c r="E1007" t="s">
        <v>1143</v>
      </c>
      <c r="F1007" t="s">
        <v>21</v>
      </c>
      <c r="G1007" t="s">
        <v>22</v>
      </c>
      <c r="H1007">
        <v>3</v>
      </c>
      <c r="I1007" t="s">
        <v>17</v>
      </c>
      <c r="J1007">
        <v>4</v>
      </c>
      <c r="K1007">
        <v>6.2518399999999996</v>
      </c>
      <c r="L1007">
        <v>-75.563590000000005</v>
      </c>
    </row>
    <row r="1008" spans="1:12" x14ac:dyDescent="0.25">
      <c r="A1008" t="s">
        <v>89</v>
      </c>
      <c r="B1008" t="s">
        <v>62</v>
      </c>
      <c r="C1008">
        <v>24800</v>
      </c>
      <c r="D1008">
        <v>0</v>
      </c>
      <c r="E1008" t="s">
        <v>230</v>
      </c>
      <c r="F1008" t="s">
        <v>15</v>
      </c>
      <c r="G1008" t="s">
        <v>16</v>
      </c>
      <c r="H1008">
        <v>5</v>
      </c>
      <c r="I1008" t="s">
        <v>17</v>
      </c>
      <c r="J1008">
        <v>1</v>
      </c>
      <c r="K1008">
        <v>4.6097099999999998</v>
      </c>
      <c r="L1008">
        <v>-74.08175</v>
      </c>
    </row>
    <row r="1009" spans="1:12" x14ac:dyDescent="0.25">
      <c r="A1009" t="s">
        <v>61</v>
      </c>
      <c r="B1009" t="s">
        <v>62</v>
      </c>
      <c r="C1009">
        <v>644100</v>
      </c>
      <c r="D1009">
        <v>34500</v>
      </c>
      <c r="E1009" t="s">
        <v>308</v>
      </c>
      <c r="F1009" t="s">
        <v>88</v>
      </c>
      <c r="G1009" t="s">
        <v>16</v>
      </c>
      <c r="H1009">
        <v>5</v>
      </c>
      <c r="I1009" t="s">
        <v>32</v>
      </c>
      <c r="J1009">
        <v>1</v>
      </c>
      <c r="K1009">
        <v>4.6097099999999998</v>
      </c>
      <c r="L1009">
        <v>-74.08175</v>
      </c>
    </row>
    <row r="1010" spans="1:12" x14ac:dyDescent="0.25">
      <c r="A1010" t="s">
        <v>297</v>
      </c>
      <c r="B1010" t="s">
        <v>86</v>
      </c>
      <c r="C1010">
        <v>50700</v>
      </c>
      <c r="D1010">
        <v>2900</v>
      </c>
      <c r="E1010" t="s">
        <v>1108</v>
      </c>
      <c r="F1010" t="s">
        <v>96</v>
      </c>
      <c r="G1010" t="s">
        <v>16</v>
      </c>
      <c r="H1010">
        <v>3</v>
      </c>
      <c r="I1010" t="s">
        <v>17</v>
      </c>
      <c r="J1010">
        <v>4</v>
      </c>
      <c r="K1010">
        <v>4.6097099999999998</v>
      </c>
      <c r="L1010">
        <v>-74.08175</v>
      </c>
    </row>
    <row r="1011" spans="1:12" x14ac:dyDescent="0.25">
      <c r="A1011" t="s">
        <v>219</v>
      </c>
      <c r="B1011" t="s">
        <v>19</v>
      </c>
      <c r="C1011">
        <v>476300</v>
      </c>
      <c r="D1011">
        <v>23600</v>
      </c>
      <c r="E1011" t="s">
        <v>732</v>
      </c>
      <c r="F1011" t="s">
        <v>54</v>
      </c>
      <c r="G1011" t="s">
        <v>91</v>
      </c>
      <c r="H1011">
        <v>4</v>
      </c>
      <c r="I1011" t="s">
        <v>17</v>
      </c>
      <c r="J1011">
        <v>1</v>
      </c>
      <c r="K1011">
        <v>10.968540000000001</v>
      </c>
      <c r="L1011">
        <v>-74.781319999999994</v>
      </c>
    </row>
    <row r="1012" spans="1:12" x14ac:dyDescent="0.25">
      <c r="A1012" t="s">
        <v>184</v>
      </c>
      <c r="B1012" t="s">
        <v>86</v>
      </c>
      <c r="C1012">
        <v>273300</v>
      </c>
      <c r="D1012">
        <v>12700</v>
      </c>
      <c r="E1012" t="s">
        <v>774</v>
      </c>
      <c r="F1012" t="s">
        <v>47</v>
      </c>
      <c r="G1012" t="s">
        <v>31</v>
      </c>
      <c r="H1012">
        <v>4</v>
      </c>
      <c r="I1012" t="s">
        <v>17</v>
      </c>
      <c r="J1012">
        <v>2</v>
      </c>
      <c r="K1012">
        <v>3.4372199999999999</v>
      </c>
      <c r="L1012">
        <v>-76.522499999999994</v>
      </c>
    </row>
    <row r="1013" spans="1:12" x14ac:dyDescent="0.25">
      <c r="A1013" t="s">
        <v>61</v>
      </c>
      <c r="B1013" t="s">
        <v>62</v>
      </c>
      <c r="C1013">
        <v>314600</v>
      </c>
      <c r="D1013">
        <v>14900</v>
      </c>
      <c r="E1013" t="s">
        <v>927</v>
      </c>
      <c r="F1013" t="s">
        <v>88</v>
      </c>
      <c r="G1013" t="s">
        <v>161</v>
      </c>
      <c r="H1013">
        <v>5</v>
      </c>
      <c r="I1013" t="s">
        <v>17</v>
      </c>
      <c r="J1013">
        <v>4</v>
      </c>
      <c r="K1013">
        <v>7.1253900000000003</v>
      </c>
      <c r="L1013">
        <v>-73.119799999999998</v>
      </c>
    </row>
    <row r="1014" spans="1:12" x14ac:dyDescent="0.25">
      <c r="A1014" t="s">
        <v>111</v>
      </c>
      <c r="B1014" t="s">
        <v>19</v>
      </c>
      <c r="C1014">
        <v>512000</v>
      </c>
      <c r="D1014">
        <v>27500</v>
      </c>
      <c r="E1014" t="s">
        <v>1087</v>
      </c>
      <c r="F1014" t="s">
        <v>43</v>
      </c>
      <c r="G1014" t="s">
        <v>22</v>
      </c>
      <c r="H1014">
        <v>5</v>
      </c>
      <c r="I1014" t="s">
        <v>17</v>
      </c>
      <c r="J1014">
        <v>10</v>
      </c>
      <c r="K1014">
        <v>6.2518399999999996</v>
      </c>
      <c r="L1014">
        <v>-75.563590000000005</v>
      </c>
    </row>
    <row r="1015" spans="1:12" x14ac:dyDescent="0.25">
      <c r="A1015" t="s">
        <v>36</v>
      </c>
      <c r="B1015" t="s">
        <v>24</v>
      </c>
      <c r="C1015">
        <v>35500</v>
      </c>
      <c r="D1015">
        <v>2100</v>
      </c>
      <c r="E1015" t="s">
        <v>1218</v>
      </c>
      <c r="F1015" t="s">
        <v>26</v>
      </c>
      <c r="G1015" t="s">
        <v>22</v>
      </c>
      <c r="H1015">
        <v>3</v>
      </c>
      <c r="I1015" t="s">
        <v>17</v>
      </c>
      <c r="J1015">
        <v>1</v>
      </c>
      <c r="K1015">
        <v>6.2518399999999996</v>
      </c>
      <c r="L1015">
        <v>-75.563590000000005</v>
      </c>
    </row>
    <row r="1016" spans="1:12" x14ac:dyDescent="0.25">
      <c r="A1016" t="s">
        <v>155</v>
      </c>
      <c r="B1016" t="s">
        <v>62</v>
      </c>
      <c r="C1016">
        <v>92600</v>
      </c>
      <c r="D1016">
        <v>3100</v>
      </c>
      <c r="E1016" t="s">
        <v>1219</v>
      </c>
      <c r="F1016" t="s">
        <v>15</v>
      </c>
      <c r="G1016" t="s">
        <v>22</v>
      </c>
      <c r="H1016">
        <v>5</v>
      </c>
      <c r="I1016" t="s">
        <v>17</v>
      </c>
      <c r="J1016">
        <v>3</v>
      </c>
      <c r="K1016">
        <v>6.2518399999999996</v>
      </c>
      <c r="L1016">
        <v>-75.563590000000005</v>
      </c>
    </row>
    <row r="1017" spans="1:12" x14ac:dyDescent="0.25">
      <c r="A1017" t="s">
        <v>144</v>
      </c>
      <c r="B1017" t="s">
        <v>65</v>
      </c>
      <c r="C1017">
        <v>46500</v>
      </c>
      <c r="D1017">
        <v>2700</v>
      </c>
      <c r="E1017" t="s">
        <v>388</v>
      </c>
      <c r="F1017" t="s">
        <v>15</v>
      </c>
      <c r="G1017" t="s">
        <v>16</v>
      </c>
      <c r="H1017">
        <v>4</v>
      </c>
      <c r="I1017" t="s">
        <v>17</v>
      </c>
      <c r="J1017">
        <v>3</v>
      </c>
      <c r="K1017">
        <v>4.6097099999999998</v>
      </c>
      <c r="L1017">
        <v>-74.08175</v>
      </c>
    </row>
    <row r="1018" spans="1:12" x14ac:dyDescent="0.25">
      <c r="A1018" t="s">
        <v>192</v>
      </c>
      <c r="B1018" t="s">
        <v>65</v>
      </c>
      <c r="C1018">
        <v>50800</v>
      </c>
      <c r="D1018">
        <v>2900</v>
      </c>
      <c r="E1018" t="s">
        <v>1157</v>
      </c>
      <c r="F1018" t="s">
        <v>21</v>
      </c>
      <c r="G1018" t="s">
        <v>16</v>
      </c>
      <c r="H1018">
        <v>2</v>
      </c>
      <c r="I1018" t="s">
        <v>17</v>
      </c>
      <c r="J1018">
        <v>2</v>
      </c>
      <c r="K1018">
        <v>4.6097099999999998</v>
      </c>
      <c r="L1018">
        <v>-74.08175</v>
      </c>
    </row>
    <row r="1019" spans="1:12" x14ac:dyDescent="0.25">
      <c r="A1019" t="s">
        <v>124</v>
      </c>
      <c r="B1019" t="s">
        <v>19</v>
      </c>
      <c r="C1019">
        <v>688100</v>
      </c>
      <c r="D1019">
        <v>37000</v>
      </c>
      <c r="E1019" t="s">
        <v>920</v>
      </c>
      <c r="F1019" t="s">
        <v>160</v>
      </c>
      <c r="G1019" t="s">
        <v>16</v>
      </c>
      <c r="H1019">
        <v>5</v>
      </c>
      <c r="I1019" t="s">
        <v>17</v>
      </c>
      <c r="J1019">
        <v>2</v>
      </c>
      <c r="K1019">
        <v>4.6097099999999998</v>
      </c>
      <c r="L1019">
        <v>-74.08175</v>
      </c>
    </row>
    <row r="1020" spans="1:12" x14ac:dyDescent="0.25">
      <c r="A1020" t="s">
        <v>89</v>
      </c>
      <c r="B1020" t="s">
        <v>62</v>
      </c>
      <c r="C1020">
        <v>15900</v>
      </c>
      <c r="D1020">
        <v>1100</v>
      </c>
      <c r="E1020" t="s">
        <v>1220</v>
      </c>
      <c r="F1020" t="s">
        <v>96</v>
      </c>
      <c r="G1020" t="s">
        <v>16</v>
      </c>
      <c r="H1020">
        <v>5</v>
      </c>
      <c r="I1020" t="s">
        <v>17</v>
      </c>
      <c r="J1020">
        <v>3</v>
      </c>
      <c r="K1020">
        <v>4.6097099999999998</v>
      </c>
      <c r="L1020">
        <v>-74.08175</v>
      </c>
    </row>
    <row r="1021" spans="1:12" x14ac:dyDescent="0.25">
      <c r="A1021" t="s">
        <v>155</v>
      </c>
      <c r="B1021" t="s">
        <v>62</v>
      </c>
      <c r="C1021">
        <v>106500</v>
      </c>
      <c r="D1021">
        <v>14400</v>
      </c>
      <c r="E1021" t="s">
        <v>1209</v>
      </c>
      <c r="F1021" t="s">
        <v>21</v>
      </c>
      <c r="G1021" t="s">
        <v>16</v>
      </c>
      <c r="H1021">
        <v>5</v>
      </c>
      <c r="I1021" t="s">
        <v>17</v>
      </c>
      <c r="J1021">
        <v>1</v>
      </c>
      <c r="K1021">
        <v>4.6097099999999998</v>
      </c>
      <c r="L1021">
        <v>-74.08175</v>
      </c>
    </row>
    <row r="1022" spans="1:12" x14ac:dyDescent="0.25">
      <c r="A1022" t="s">
        <v>184</v>
      </c>
      <c r="B1022" t="s">
        <v>86</v>
      </c>
      <c r="C1022">
        <v>440500</v>
      </c>
      <c r="D1022">
        <v>23900</v>
      </c>
      <c r="E1022" t="s">
        <v>467</v>
      </c>
      <c r="F1022" t="s">
        <v>88</v>
      </c>
      <c r="G1022" t="s">
        <v>201</v>
      </c>
      <c r="H1022">
        <v>5</v>
      </c>
      <c r="I1022" t="s">
        <v>17</v>
      </c>
      <c r="J1022">
        <v>4</v>
      </c>
      <c r="K1022">
        <v>11.54444</v>
      </c>
      <c r="L1022">
        <v>-72.907219999999995</v>
      </c>
    </row>
    <row r="1023" spans="1:12" x14ac:dyDescent="0.25">
      <c r="A1023" t="s">
        <v>80</v>
      </c>
      <c r="B1023" t="s">
        <v>65</v>
      </c>
      <c r="C1023">
        <v>41100</v>
      </c>
      <c r="D1023">
        <v>2600</v>
      </c>
      <c r="E1023" t="s">
        <v>321</v>
      </c>
      <c r="F1023" t="s">
        <v>130</v>
      </c>
      <c r="G1023" t="s">
        <v>22</v>
      </c>
      <c r="H1023">
        <v>5</v>
      </c>
      <c r="I1023" t="s">
        <v>17</v>
      </c>
      <c r="J1023">
        <v>3</v>
      </c>
      <c r="K1023">
        <v>6.2518399999999996</v>
      </c>
      <c r="L1023">
        <v>-75.563590000000005</v>
      </c>
    </row>
    <row r="1024" spans="1:12" x14ac:dyDescent="0.25">
      <c r="A1024" t="s">
        <v>74</v>
      </c>
      <c r="B1024" t="s">
        <v>62</v>
      </c>
      <c r="C1024">
        <v>43700</v>
      </c>
      <c r="D1024">
        <v>0</v>
      </c>
      <c r="E1024" t="s">
        <v>929</v>
      </c>
      <c r="F1024" t="s">
        <v>88</v>
      </c>
      <c r="G1024" t="s">
        <v>27</v>
      </c>
      <c r="H1024">
        <v>2</v>
      </c>
      <c r="I1024" t="s">
        <v>17</v>
      </c>
      <c r="J1024">
        <v>10</v>
      </c>
      <c r="K1024">
        <v>10.39972</v>
      </c>
      <c r="L1024">
        <v>-75.514439999999993</v>
      </c>
    </row>
    <row r="1025" spans="1:12" x14ac:dyDescent="0.25">
      <c r="A1025" t="s">
        <v>45</v>
      </c>
      <c r="B1025" t="s">
        <v>29</v>
      </c>
      <c r="C1025">
        <v>1424700</v>
      </c>
      <c r="D1025">
        <v>76100</v>
      </c>
      <c r="E1025" t="s">
        <v>51</v>
      </c>
      <c r="F1025" t="s">
        <v>15</v>
      </c>
      <c r="G1025" t="s">
        <v>22</v>
      </c>
      <c r="H1025">
        <v>5</v>
      </c>
      <c r="I1025" t="s">
        <v>32</v>
      </c>
      <c r="J1025">
        <v>1</v>
      </c>
      <c r="K1025">
        <v>6.2518399999999996</v>
      </c>
      <c r="L1025">
        <v>-75.563590000000005</v>
      </c>
    </row>
    <row r="1026" spans="1:12" x14ac:dyDescent="0.25">
      <c r="A1026" t="s">
        <v>297</v>
      </c>
      <c r="B1026" t="s">
        <v>86</v>
      </c>
      <c r="C1026">
        <v>42800</v>
      </c>
      <c r="D1026">
        <v>0</v>
      </c>
      <c r="E1026" t="s">
        <v>1221</v>
      </c>
      <c r="F1026" t="s">
        <v>96</v>
      </c>
      <c r="G1026" t="s">
        <v>22</v>
      </c>
      <c r="H1026">
        <v>3</v>
      </c>
      <c r="I1026" t="s">
        <v>17</v>
      </c>
      <c r="J1026">
        <v>10</v>
      </c>
      <c r="K1026">
        <v>6.2518399999999996</v>
      </c>
      <c r="L1026">
        <v>-75.563590000000005</v>
      </c>
    </row>
    <row r="1027" spans="1:12" x14ac:dyDescent="0.25">
      <c r="A1027" t="s">
        <v>122</v>
      </c>
      <c r="B1027" t="s">
        <v>29</v>
      </c>
      <c r="C1027">
        <v>1326600</v>
      </c>
      <c r="D1027">
        <v>68800</v>
      </c>
      <c r="E1027" t="s">
        <v>1138</v>
      </c>
      <c r="F1027" t="s">
        <v>15</v>
      </c>
      <c r="G1027" t="s">
        <v>16</v>
      </c>
      <c r="H1027">
        <v>3</v>
      </c>
      <c r="I1027" t="s">
        <v>17</v>
      </c>
      <c r="J1027">
        <v>1</v>
      </c>
      <c r="K1027">
        <v>4.6097099999999998</v>
      </c>
      <c r="L1027">
        <v>-74.08175</v>
      </c>
    </row>
    <row r="1028" spans="1:12" x14ac:dyDescent="0.25">
      <c r="A1028" t="s">
        <v>122</v>
      </c>
      <c r="B1028" t="s">
        <v>29</v>
      </c>
      <c r="C1028">
        <v>880500</v>
      </c>
      <c r="D1028">
        <v>47600</v>
      </c>
      <c r="E1028" t="s">
        <v>1179</v>
      </c>
      <c r="F1028" t="s">
        <v>26</v>
      </c>
      <c r="G1028" t="s">
        <v>16</v>
      </c>
      <c r="H1028">
        <v>4</v>
      </c>
      <c r="I1028" t="s">
        <v>17</v>
      </c>
      <c r="J1028">
        <v>2</v>
      </c>
      <c r="K1028">
        <v>4.6097099999999998</v>
      </c>
      <c r="L1028">
        <v>-74.08175</v>
      </c>
    </row>
    <row r="1029" spans="1:12" x14ac:dyDescent="0.25">
      <c r="A1029" t="s">
        <v>41</v>
      </c>
      <c r="B1029" t="s">
        <v>29</v>
      </c>
      <c r="C1029">
        <v>1342000</v>
      </c>
      <c r="D1029">
        <v>71700</v>
      </c>
      <c r="E1029" t="s">
        <v>819</v>
      </c>
      <c r="F1029" t="s">
        <v>76</v>
      </c>
      <c r="G1029" t="s">
        <v>161</v>
      </c>
      <c r="H1029">
        <v>4</v>
      </c>
      <c r="I1029" t="s">
        <v>17</v>
      </c>
      <c r="J1029">
        <v>1</v>
      </c>
      <c r="K1029">
        <v>7.1253900000000003</v>
      </c>
      <c r="L1029">
        <v>-73.119799999999998</v>
      </c>
    </row>
    <row r="1030" spans="1:12" x14ac:dyDescent="0.25">
      <c r="A1030" t="s">
        <v>148</v>
      </c>
      <c r="B1030" t="s">
        <v>13</v>
      </c>
      <c r="C1030">
        <v>2404200</v>
      </c>
      <c r="D1030">
        <v>128700</v>
      </c>
      <c r="E1030" t="s">
        <v>575</v>
      </c>
      <c r="F1030" t="s">
        <v>35</v>
      </c>
      <c r="G1030" t="s">
        <v>16</v>
      </c>
      <c r="H1030">
        <v>5</v>
      </c>
      <c r="I1030" t="s">
        <v>17</v>
      </c>
      <c r="J1030">
        <v>15</v>
      </c>
      <c r="K1030">
        <v>4.6097099999999998</v>
      </c>
      <c r="L1030">
        <v>-74.08175</v>
      </c>
    </row>
    <row r="1031" spans="1:12" x14ac:dyDescent="0.25">
      <c r="A1031" t="s">
        <v>192</v>
      </c>
      <c r="B1031" t="s">
        <v>65</v>
      </c>
      <c r="C1031">
        <v>60500</v>
      </c>
      <c r="D1031">
        <v>1400</v>
      </c>
      <c r="E1031" t="s">
        <v>1222</v>
      </c>
      <c r="F1031" t="s">
        <v>15</v>
      </c>
      <c r="G1031" t="s">
        <v>22</v>
      </c>
      <c r="H1031">
        <v>4</v>
      </c>
      <c r="I1031" t="s">
        <v>17</v>
      </c>
      <c r="J1031">
        <v>1</v>
      </c>
      <c r="K1031">
        <v>6.2518399999999996</v>
      </c>
      <c r="L1031">
        <v>-75.563590000000005</v>
      </c>
    </row>
    <row r="1032" spans="1:12" x14ac:dyDescent="0.25">
      <c r="A1032" t="s">
        <v>124</v>
      </c>
      <c r="B1032" t="s">
        <v>19</v>
      </c>
      <c r="C1032">
        <v>673100</v>
      </c>
      <c r="D1032">
        <v>36200</v>
      </c>
      <c r="E1032" t="s">
        <v>1223</v>
      </c>
      <c r="F1032" t="s">
        <v>52</v>
      </c>
      <c r="G1032" t="s">
        <v>16</v>
      </c>
      <c r="H1032">
        <v>4</v>
      </c>
      <c r="I1032" t="s">
        <v>17</v>
      </c>
      <c r="J1032">
        <v>3</v>
      </c>
      <c r="K1032">
        <v>4.6097099999999998</v>
      </c>
      <c r="L1032">
        <v>-74.08175</v>
      </c>
    </row>
    <row r="1033" spans="1:12" x14ac:dyDescent="0.25">
      <c r="A1033" t="s">
        <v>50</v>
      </c>
      <c r="B1033" t="s">
        <v>29</v>
      </c>
      <c r="C1033">
        <v>1704700</v>
      </c>
      <c r="D1033">
        <v>91000</v>
      </c>
      <c r="E1033" t="s">
        <v>1093</v>
      </c>
      <c r="F1033" t="s">
        <v>160</v>
      </c>
      <c r="G1033" t="s">
        <v>31</v>
      </c>
      <c r="H1033">
        <v>4</v>
      </c>
      <c r="I1033" t="s">
        <v>32</v>
      </c>
      <c r="J1033">
        <v>1</v>
      </c>
      <c r="K1033">
        <v>3.4372199999999999</v>
      </c>
      <c r="L1033">
        <v>-76.522499999999994</v>
      </c>
    </row>
    <row r="1034" spans="1:12" x14ac:dyDescent="0.25">
      <c r="A1034" t="s">
        <v>39</v>
      </c>
      <c r="B1034" t="s">
        <v>24</v>
      </c>
      <c r="C1034">
        <v>57900</v>
      </c>
      <c r="D1034">
        <v>3500</v>
      </c>
      <c r="E1034" t="s">
        <v>584</v>
      </c>
      <c r="F1034" t="s">
        <v>76</v>
      </c>
      <c r="G1034" t="s">
        <v>22</v>
      </c>
      <c r="H1034">
        <v>5</v>
      </c>
      <c r="I1034" t="s">
        <v>17</v>
      </c>
      <c r="J1034">
        <v>5</v>
      </c>
      <c r="K1034">
        <v>6.2518399999999996</v>
      </c>
      <c r="L1034">
        <v>-75.563590000000005</v>
      </c>
    </row>
    <row r="1035" spans="1:12" x14ac:dyDescent="0.25">
      <c r="A1035" t="s">
        <v>55</v>
      </c>
      <c r="B1035" t="s">
        <v>13</v>
      </c>
      <c r="C1035">
        <v>51200</v>
      </c>
      <c r="D1035">
        <v>3400</v>
      </c>
      <c r="E1035" t="s">
        <v>71</v>
      </c>
      <c r="F1035" t="s">
        <v>93</v>
      </c>
      <c r="G1035" t="s">
        <v>16</v>
      </c>
      <c r="H1035">
        <v>1</v>
      </c>
      <c r="I1035" t="s">
        <v>17</v>
      </c>
      <c r="J1035">
        <v>10</v>
      </c>
      <c r="K1035">
        <v>4.6097099999999998</v>
      </c>
      <c r="L1035">
        <v>-74.08175</v>
      </c>
    </row>
    <row r="1036" spans="1:12" x14ac:dyDescent="0.25">
      <c r="A1036" t="s">
        <v>144</v>
      </c>
      <c r="B1036" t="s">
        <v>65</v>
      </c>
      <c r="C1036">
        <v>54000</v>
      </c>
      <c r="D1036">
        <v>7700</v>
      </c>
      <c r="E1036" t="s">
        <v>473</v>
      </c>
      <c r="F1036" t="s">
        <v>47</v>
      </c>
      <c r="G1036" t="s">
        <v>161</v>
      </c>
      <c r="H1036">
        <v>3</v>
      </c>
      <c r="I1036" t="s">
        <v>32</v>
      </c>
      <c r="J1036">
        <v>1</v>
      </c>
      <c r="K1036">
        <v>7.1253900000000003</v>
      </c>
      <c r="L1036">
        <v>-73.119799999999998</v>
      </c>
    </row>
    <row r="1037" spans="1:12" x14ac:dyDescent="0.25">
      <c r="A1037" t="s">
        <v>127</v>
      </c>
      <c r="B1037" t="s">
        <v>13</v>
      </c>
      <c r="C1037">
        <v>797500</v>
      </c>
      <c r="D1037">
        <v>47300</v>
      </c>
      <c r="E1037" t="s">
        <v>289</v>
      </c>
      <c r="F1037" t="s">
        <v>130</v>
      </c>
      <c r="G1037" t="s">
        <v>44</v>
      </c>
      <c r="H1037">
        <v>4</v>
      </c>
      <c r="I1037" t="s">
        <v>17</v>
      </c>
      <c r="J1037">
        <v>2</v>
      </c>
      <c r="K1037">
        <v>11.240790000000001</v>
      </c>
      <c r="L1037">
        <v>-74.199039999999997</v>
      </c>
    </row>
    <row r="1038" spans="1:12" x14ac:dyDescent="0.25">
      <c r="A1038" t="s">
        <v>266</v>
      </c>
      <c r="B1038" t="s">
        <v>13</v>
      </c>
      <c r="C1038">
        <v>1285600</v>
      </c>
      <c r="D1038">
        <v>68900</v>
      </c>
      <c r="E1038" t="s">
        <v>711</v>
      </c>
      <c r="F1038" t="s">
        <v>47</v>
      </c>
      <c r="G1038" t="s">
        <v>22</v>
      </c>
      <c r="H1038">
        <v>4</v>
      </c>
      <c r="I1038" t="s">
        <v>17</v>
      </c>
      <c r="J1038">
        <v>1</v>
      </c>
      <c r="K1038">
        <v>6.2518399999999996</v>
      </c>
      <c r="L1038">
        <v>-75.563590000000005</v>
      </c>
    </row>
    <row r="1039" spans="1:12" x14ac:dyDescent="0.25">
      <c r="A1039" t="s">
        <v>48</v>
      </c>
      <c r="B1039" t="s">
        <v>24</v>
      </c>
      <c r="C1039">
        <v>58300</v>
      </c>
      <c r="D1039">
        <v>1300</v>
      </c>
      <c r="E1039" t="s">
        <v>814</v>
      </c>
      <c r="F1039" t="s">
        <v>160</v>
      </c>
      <c r="G1039" t="s">
        <v>60</v>
      </c>
      <c r="H1039">
        <v>2</v>
      </c>
      <c r="I1039" t="s">
        <v>32</v>
      </c>
      <c r="J1039">
        <v>1</v>
      </c>
      <c r="K1039">
        <v>4.8133299999999997</v>
      </c>
      <c r="L1039">
        <v>-75.696110000000004</v>
      </c>
    </row>
    <row r="1040" spans="1:12" x14ac:dyDescent="0.25">
      <c r="A1040" t="s">
        <v>171</v>
      </c>
      <c r="B1040" t="s">
        <v>19</v>
      </c>
      <c r="C1040">
        <v>203000</v>
      </c>
      <c r="D1040">
        <v>9000</v>
      </c>
      <c r="E1040" t="s">
        <v>1094</v>
      </c>
      <c r="F1040" t="s">
        <v>52</v>
      </c>
      <c r="G1040" t="s">
        <v>60</v>
      </c>
      <c r="H1040">
        <v>5</v>
      </c>
      <c r="I1040" t="s">
        <v>17</v>
      </c>
      <c r="J1040">
        <v>2</v>
      </c>
      <c r="K1040">
        <v>4.8133299999999997</v>
      </c>
      <c r="L1040">
        <v>-75.696110000000004</v>
      </c>
    </row>
    <row r="1041" spans="1:12" x14ac:dyDescent="0.25">
      <c r="A1041" t="s">
        <v>113</v>
      </c>
      <c r="B1041" t="s">
        <v>24</v>
      </c>
      <c r="C1041">
        <v>21100</v>
      </c>
      <c r="D1041">
        <v>0</v>
      </c>
      <c r="E1041" t="s">
        <v>995</v>
      </c>
      <c r="F1041" t="s">
        <v>47</v>
      </c>
      <c r="G1041" t="s">
        <v>16</v>
      </c>
      <c r="H1041">
        <v>5</v>
      </c>
      <c r="I1041" t="s">
        <v>17</v>
      </c>
      <c r="J1041">
        <v>8</v>
      </c>
      <c r="K1041">
        <v>4.6097099999999998</v>
      </c>
      <c r="L1041">
        <v>-74.08175</v>
      </c>
    </row>
    <row r="1042" spans="1:12" x14ac:dyDescent="0.25">
      <c r="A1042" t="s">
        <v>80</v>
      </c>
      <c r="B1042" t="s">
        <v>65</v>
      </c>
      <c r="C1042">
        <v>30200</v>
      </c>
      <c r="D1042">
        <v>2000</v>
      </c>
      <c r="E1042" t="s">
        <v>1117</v>
      </c>
      <c r="F1042" t="s">
        <v>35</v>
      </c>
      <c r="G1042" t="s">
        <v>16</v>
      </c>
      <c r="H1042">
        <v>4</v>
      </c>
      <c r="I1042" t="s">
        <v>17</v>
      </c>
      <c r="J1042">
        <v>2</v>
      </c>
      <c r="K1042">
        <v>4.6097099999999998</v>
      </c>
      <c r="L1042">
        <v>-74.08175</v>
      </c>
    </row>
    <row r="1043" spans="1:12" x14ac:dyDescent="0.25">
      <c r="A1043" t="s">
        <v>214</v>
      </c>
      <c r="B1043" t="s">
        <v>19</v>
      </c>
      <c r="C1043">
        <v>185000</v>
      </c>
      <c r="D1043">
        <v>10100</v>
      </c>
      <c r="E1043" t="s">
        <v>945</v>
      </c>
      <c r="F1043" t="s">
        <v>35</v>
      </c>
      <c r="G1043" t="s">
        <v>16</v>
      </c>
      <c r="H1043">
        <v>5</v>
      </c>
      <c r="I1043" t="s">
        <v>32</v>
      </c>
      <c r="J1043">
        <v>1</v>
      </c>
      <c r="K1043">
        <v>4.6097099999999998</v>
      </c>
      <c r="L1043">
        <v>-74.08175</v>
      </c>
    </row>
    <row r="1044" spans="1:12" x14ac:dyDescent="0.25">
      <c r="A1044" t="s">
        <v>48</v>
      </c>
      <c r="B1044" t="s">
        <v>24</v>
      </c>
      <c r="C1044">
        <v>66200</v>
      </c>
      <c r="D1044">
        <v>3700</v>
      </c>
      <c r="E1044" t="s">
        <v>609</v>
      </c>
      <c r="F1044" t="s">
        <v>76</v>
      </c>
      <c r="G1044" t="s">
        <v>16</v>
      </c>
      <c r="H1044">
        <v>5</v>
      </c>
      <c r="I1044" t="s">
        <v>32</v>
      </c>
      <c r="J1044">
        <v>1</v>
      </c>
      <c r="K1044">
        <v>4.6097099999999998</v>
      </c>
      <c r="L1044">
        <v>-74.08175</v>
      </c>
    </row>
    <row r="1045" spans="1:12" x14ac:dyDescent="0.25">
      <c r="A1045" t="s">
        <v>219</v>
      </c>
      <c r="B1045" t="s">
        <v>19</v>
      </c>
      <c r="C1045">
        <v>864300</v>
      </c>
      <c r="D1045">
        <v>44200</v>
      </c>
      <c r="E1045" t="s">
        <v>698</v>
      </c>
      <c r="F1045" t="s">
        <v>130</v>
      </c>
      <c r="G1045" t="s">
        <v>22</v>
      </c>
      <c r="H1045">
        <v>5</v>
      </c>
      <c r="I1045" t="s">
        <v>17</v>
      </c>
      <c r="J1045">
        <v>2</v>
      </c>
      <c r="K1045">
        <v>6.2518399999999996</v>
      </c>
      <c r="L1045">
        <v>-75.563590000000005</v>
      </c>
    </row>
    <row r="1046" spans="1:12" x14ac:dyDescent="0.25">
      <c r="A1046" t="s">
        <v>158</v>
      </c>
      <c r="B1046" t="s">
        <v>62</v>
      </c>
      <c r="C1046">
        <v>63000</v>
      </c>
      <c r="D1046">
        <v>3600</v>
      </c>
      <c r="E1046" t="s">
        <v>636</v>
      </c>
      <c r="F1046" t="s">
        <v>130</v>
      </c>
      <c r="G1046" t="s">
        <v>16</v>
      </c>
      <c r="H1046">
        <v>5</v>
      </c>
      <c r="I1046" t="s">
        <v>17</v>
      </c>
      <c r="J1046">
        <v>5</v>
      </c>
      <c r="K1046">
        <v>4.6097099999999998</v>
      </c>
      <c r="L1046">
        <v>-74.08175</v>
      </c>
    </row>
    <row r="1047" spans="1:12" x14ac:dyDescent="0.25">
      <c r="A1047" t="s">
        <v>12</v>
      </c>
      <c r="B1047" t="s">
        <v>13</v>
      </c>
      <c r="C1047">
        <v>242800</v>
      </c>
      <c r="D1047">
        <v>14000</v>
      </c>
      <c r="E1047" t="s">
        <v>859</v>
      </c>
      <c r="F1047" t="s">
        <v>76</v>
      </c>
      <c r="G1047" t="s">
        <v>16</v>
      </c>
      <c r="H1047">
        <v>5</v>
      </c>
      <c r="I1047" t="s">
        <v>17</v>
      </c>
      <c r="J1047">
        <v>3</v>
      </c>
      <c r="K1047">
        <v>4.6097099999999998</v>
      </c>
      <c r="L1047">
        <v>-74.08175</v>
      </c>
    </row>
    <row r="1048" spans="1:12" x14ac:dyDescent="0.25">
      <c r="A1048" t="s">
        <v>33</v>
      </c>
      <c r="B1048" t="s">
        <v>19</v>
      </c>
      <c r="C1048">
        <v>498800</v>
      </c>
      <c r="D1048">
        <v>26800</v>
      </c>
      <c r="E1048" t="s">
        <v>475</v>
      </c>
      <c r="F1048" t="s">
        <v>43</v>
      </c>
      <c r="G1048" t="s">
        <v>22</v>
      </c>
      <c r="H1048">
        <v>5</v>
      </c>
      <c r="I1048" t="s">
        <v>32</v>
      </c>
      <c r="J1048">
        <v>1</v>
      </c>
      <c r="K1048">
        <v>6.2518399999999996</v>
      </c>
      <c r="L1048">
        <v>-75.563590000000005</v>
      </c>
    </row>
    <row r="1049" spans="1:12" x14ac:dyDescent="0.25">
      <c r="A1049" t="s">
        <v>133</v>
      </c>
      <c r="B1049" t="s">
        <v>24</v>
      </c>
      <c r="C1049">
        <v>10500</v>
      </c>
      <c r="D1049">
        <v>7400</v>
      </c>
      <c r="E1049" t="s">
        <v>795</v>
      </c>
      <c r="F1049" t="s">
        <v>54</v>
      </c>
      <c r="G1049" t="s">
        <v>22</v>
      </c>
      <c r="H1049">
        <v>5</v>
      </c>
      <c r="I1049" t="s">
        <v>38</v>
      </c>
      <c r="J1049">
        <v>1</v>
      </c>
      <c r="K1049">
        <v>6.2518399999999996</v>
      </c>
      <c r="L1049">
        <v>-75.563590000000005</v>
      </c>
    </row>
    <row r="1050" spans="1:12" x14ac:dyDescent="0.25">
      <c r="A1050" t="s">
        <v>50</v>
      </c>
      <c r="B1050" t="s">
        <v>29</v>
      </c>
      <c r="C1050">
        <v>2501600</v>
      </c>
      <c r="D1050">
        <v>133900</v>
      </c>
      <c r="E1050" t="s">
        <v>1137</v>
      </c>
      <c r="F1050" t="s">
        <v>43</v>
      </c>
      <c r="G1050" t="s">
        <v>27</v>
      </c>
      <c r="H1050">
        <v>4</v>
      </c>
      <c r="I1050" t="s">
        <v>32</v>
      </c>
      <c r="J1050">
        <v>1</v>
      </c>
      <c r="K1050">
        <v>10.39972</v>
      </c>
      <c r="L1050">
        <v>-75.514439999999993</v>
      </c>
    </row>
    <row r="1051" spans="1:12" x14ac:dyDescent="0.25">
      <c r="A1051" t="s">
        <v>98</v>
      </c>
      <c r="B1051" t="s">
        <v>19</v>
      </c>
      <c r="C1051">
        <v>419100</v>
      </c>
      <c r="D1051">
        <v>23400</v>
      </c>
      <c r="E1051" t="s">
        <v>502</v>
      </c>
      <c r="F1051" t="s">
        <v>96</v>
      </c>
      <c r="G1051" t="s">
        <v>16</v>
      </c>
      <c r="H1051">
        <v>4</v>
      </c>
      <c r="I1051" t="s">
        <v>17</v>
      </c>
      <c r="J1051">
        <v>1</v>
      </c>
      <c r="K1051">
        <v>4.6097099999999998</v>
      </c>
      <c r="L1051">
        <v>-74.08175</v>
      </c>
    </row>
    <row r="1052" spans="1:12" x14ac:dyDescent="0.25">
      <c r="A1052" t="s">
        <v>192</v>
      </c>
      <c r="B1052" t="s">
        <v>65</v>
      </c>
      <c r="C1052">
        <v>50700</v>
      </c>
      <c r="D1052">
        <v>900</v>
      </c>
      <c r="E1052" t="s">
        <v>14</v>
      </c>
      <c r="F1052" t="s">
        <v>54</v>
      </c>
      <c r="G1052" t="s">
        <v>16</v>
      </c>
      <c r="H1052">
        <v>5</v>
      </c>
      <c r="I1052" t="s">
        <v>17</v>
      </c>
      <c r="J1052">
        <v>6</v>
      </c>
      <c r="K1052">
        <v>4.6097099999999998</v>
      </c>
      <c r="L1052">
        <v>-74.08175</v>
      </c>
    </row>
    <row r="1053" spans="1:12" x14ac:dyDescent="0.25">
      <c r="A1053" t="s">
        <v>41</v>
      </c>
      <c r="B1053" t="s">
        <v>29</v>
      </c>
      <c r="C1053">
        <v>1219000</v>
      </c>
      <c r="D1053">
        <v>63100</v>
      </c>
      <c r="E1053" t="s">
        <v>90</v>
      </c>
      <c r="F1053" t="s">
        <v>88</v>
      </c>
      <c r="G1053" t="s">
        <v>22</v>
      </c>
      <c r="H1053">
        <v>1</v>
      </c>
      <c r="I1053" t="s">
        <v>17</v>
      </c>
      <c r="J1053">
        <v>3</v>
      </c>
      <c r="K1053">
        <v>6.2518399999999996</v>
      </c>
      <c r="L1053">
        <v>-75.563590000000005</v>
      </c>
    </row>
    <row r="1054" spans="1:12" x14ac:dyDescent="0.25">
      <c r="A1054" t="s">
        <v>85</v>
      </c>
      <c r="B1054" t="s">
        <v>86</v>
      </c>
      <c r="C1054">
        <v>804100</v>
      </c>
      <c r="D1054">
        <v>41000</v>
      </c>
      <c r="E1054" t="s">
        <v>322</v>
      </c>
      <c r="F1054" t="s">
        <v>88</v>
      </c>
      <c r="G1054" t="s">
        <v>22</v>
      </c>
      <c r="H1054">
        <v>2</v>
      </c>
      <c r="I1054" t="s">
        <v>17</v>
      </c>
      <c r="J1054">
        <v>1</v>
      </c>
      <c r="K1054">
        <v>6.2518399999999996</v>
      </c>
      <c r="L1054">
        <v>-75.563590000000005</v>
      </c>
    </row>
    <row r="1055" spans="1:12" x14ac:dyDescent="0.25">
      <c r="A1055" t="s">
        <v>28</v>
      </c>
      <c r="B1055" t="s">
        <v>29</v>
      </c>
      <c r="C1055">
        <v>659500</v>
      </c>
      <c r="D1055">
        <v>33300</v>
      </c>
      <c r="E1055" t="s">
        <v>1012</v>
      </c>
      <c r="F1055" t="s">
        <v>160</v>
      </c>
      <c r="G1055" t="s">
        <v>16</v>
      </c>
      <c r="H1055">
        <v>1</v>
      </c>
      <c r="I1055" t="s">
        <v>17</v>
      </c>
      <c r="J1055">
        <v>10</v>
      </c>
      <c r="K1055">
        <v>4.6097099999999998</v>
      </c>
      <c r="L1055">
        <v>-74.08175</v>
      </c>
    </row>
    <row r="1056" spans="1:12" x14ac:dyDescent="0.25">
      <c r="A1056" t="s">
        <v>122</v>
      </c>
      <c r="B1056" t="s">
        <v>29</v>
      </c>
      <c r="C1056">
        <v>1490300</v>
      </c>
      <c r="D1056">
        <v>79600</v>
      </c>
      <c r="E1056" t="s">
        <v>400</v>
      </c>
      <c r="F1056" t="s">
        <v>88</v>
      </c>
      <c r="G1056" t="s">
        <v>126</v>
      </c>
      <c r="H1056">
        <v>3</v>
      </c>
      <c r="I1056" t="s">
        <v>17</v>
      </c>
      <c r="J1056">
        <v>4</v>
      </c>
      <c r="K1056">
        <v>7.89391</v>
      </c>
      <c r="L1056">
        <v>-72.507819999999995</v>
      </c>
    </row>
    <row r="1057" spans="1:12" x14ac:dyDescent="0.25">
      <c r="A1057" t="s">
        <v>118</v>
      </c>
      <c r="B1057" t="s">
        <v>86</v>
      </c>
      <c r="C1057">
        <v>622900</v>
      </c>
      <c r="D1057">
        <v>33400</v>
      </c>
      <c r="E1057" t="s">
        <v>522</v>
      </c>
      <c r="F1057" t="s">
        <v>21</v>
      </c>
      <c r="G1057" t="s">
        <v>27</v>
      </c>
      <c r="H1057">
        <v>5</v>
      </c>
      <c r="I1057" t="s">
        <v>17</v>
      </c>
      <c r="J1057">
        <v>1</v>
      </c>
      <c r="K1057">
        <v>10.39972</v>
      </c>
      <c r="L1057">
        <v>-75.514439999999993</v>
      </c>
    </row>
    <row r="1058" spans="1:12" x14ac:dyDescent="0.25">
      <c r="A1058" t="s">
        <v>155</v>
      </c>
      <c r="B1058" t="s">
        <v>62</v>
      </c>
      <c r="C1058">
        <v>96700</v>
      </c>
      <c r="D1058">
        <v>5500</v>
      </c>
      <c r="E1058" t="s">
        <v>170</v>
      </c>
      <c r="F1058" t="s">
        <v>26</v>
      </c>
      <c r="G1058" t="s">
        <v>27</v>
      </c>
      <c r="H1058">
        <v>5</v>
      </c>
      <c r="I1058" t="s">
        <v>17</v>
      </c>
      <c r="J1058">
        <v>2</v>
      </c>
      <c r="K1058">
        <v>10.39972</v>
      </c>
      <c r="L1058">
        <v>-75.514439999999993</v>
      </c>
    </row>
    <row r="1059" spans="1:12" x14ac:dyDescent="0.25">
      <c r="A1059" t="s">
        <v>82</v>
      </c>
      <c r="B1059" t="s">
        <v>58</v>
      </c>
      <c r="C1059">
        <v>57200</v>
      </c>
      <c r="D1059">
        <v>1200</v>
      </c>
      <c r="E1059" t="s">
        <v>758</v>
      </c>
      <c r="F1059" t="s">
        <v>93</v>
      </c>
      <c r="G1059" t="s">
        <v>16</v>
      </c>
      <c r="H1059">
        <v>3</v>
      </c>
      <c r="I1059" t="s">
        <v>17</v>
      </c>
      <c r="J1059">
        <v>8</v>
      </c>
      <c r="K1059">
        <v>4.6097099999999998</v>
      </c>
      <c r="L1059">
        <v>-74.08175</v>
      </c>
    </row>
    <row r="1060" spans="1:12" x14ac:dyDescent="0.25">
      <c r="A1060" t="s">
        <v>122</v>
      </c>
      <c r="B1060" t="s">
        <v>29</v>
      </c>
      <c r="C1060">
        <v>1204500</v>
      </c>
      <c r="D1060">
        <v>65200</v>
      </c>
      <c r="E1060" t="s">
        <v>1224</v>
      </c>
      <c r="F1060" t="s">
        <v>96</v>
      </c>
      <c r="G1060" t="s">
        <v>60</v>
      </c>
      <c r="H1060">
        <v>5</v>
      </c>
      <c r="I1060" t="s">
        <v>17</v>
      </c>
      <c r="J1060">
        <v>3</v>
      </c>
      <c r="K1060">
        <v>4.8133299999999997</v>
      </c>
      <c r="L1060">
        <v>-75.696110000000004</v>
      </c>
    </row>
    <row r="1061" spans="1:12" x14ac:dyDescent="0.25">
      <c r="A1061" t="s">
        <v>124</v>
      </c>
      <c r="B1061" t="s">
        <v>19</v>
      </c>
      <c r="C1061">
        <v>673200</v>
      </c>
      <c r="D1061">
        <v>36200</v>
      </c>
      <c r="E1061" t="s">
        <v>430</v>
      </c>
      <c r="F1061" t="s">
        <v>35</v>
      </c>
      <c r="G1061" t="s">
        <v>22</v>
      </c>
      <c r="H1061">
        <v>4</v>
      </c>
      <c r="I1061" t="s">
        <v>17</v>
      </c>
      <c r="J1061">
        <v>10</v>
      </c>
      <c r="K1061">
        <v>6.2518399999999996</v>
      </c>
      <c r="L1061">
        <v>-75.563590000000005</v>
      </c>
    </row>
    <row r="1062" spans="1:12" x14ac:dyDescent="0.25">
      <c r="A1062" t="s">
        <v>39</v>
      </c>
      <c r="B1062" t="s">
        <v>24</v>
      </c>
      <c r="C1062">
        <v>43800</v>
      </c>
      <c r="D1062">
        <v>0</v>
      </c>
      <c r="E1062" t="s">
        <v>1061</v>
      </c>
      <c r="F1062" t="s">
        <v>15</v>
      </c>
      <c r="G1062" t="s">
        <v>91</v>
      </c>
      <c r="H1062">
        <v>1</v>
      </c>
      <c r="I1062" t="s">
        <v>17</v>
      </c>
      <c r="J1062">
        <v>3</v>
      </c>
      <c r="K1062">
        <v>10.968540000000001</v>
      </c>
      <c r="L1062">
        <v>-74.781319999999994</v>
      </c>
    </row>
    <row r="1063" spans="1:12" x14ac:dyDescent="0.25">
      <c r="A1063" t="s">
        <v>155</v>
      </c>
      <c r="B1063" t="s">
        <v>62</v>
      </c>
      <c r="C1063">
        <v>108700</v>
      </c>
      <c r="D1063">
        <v>6500</v>
      </c>
      <c r="E1063" t="s">
        <v>396</v>
      </c>
      <c r="F1063" t="s">
        <v>96</v>
      </c>
      <c r="G1063" t="s">
        <v>16</v>
      </c>
      <c r="H1063">
        <v>5</v>
      </c>
      <c r="I1063" t="s">
        <v>32</v>
      </c>
      <c r="J1063">
        <v>1</v>
      </c>
      <c r="K1063">
        <v>4.6097099999999998</v>
      </c>
      <c r="L1063">
        <v>-74.08175</v>
      </c>
    </row>
    <row r="1064" spans="1:12" x14ac:dyDescent="0.25">
      <c r="A1064" t="s">
        <v>184</v>
      </c>
      <c r="B1064" t="s">
        <v>86</v>
      </c>
      <c r="C1064">
        <v>326700</v>
      </c>
      <c r="D1064">
        <v>17600</v>
      </c>
      <c r="E1064" t="s">
        <v>968</v>
      </c>
      <c r="F1064" t="s">
        <v>21</v>
      </c>
      <c r="G1064" t="s">
        <v>109</v>
      </c>
      <c r="H1064">
        <v>5</v>
      </c>
      <c r="I1064" t="s">
        <v>17</v>
      </c>
      <c r="J1064">
        <v>6</v>
      </c>
      <c r="K1064">
        <v>4.1420000000000003</v>
      </c>
      <c r="L1064">
        <v>-73.626639999999995</v>
      </c>
    </row>
    <row r="1065" spans="1:12" x14ac:dyDescent="0.25">
      <c r="A1065" t="s">
        <v>192</v>
      </c>
      <c r="B1065" t="s">
        <v>65</v>
      </c>
      <c r="C1065">
        <v>65500</v>
      </c>
      <c r="D1065">
        <v>1700</v>
      </c>
      <c r="E1065" t="s">
        <v>59</v>
      </c>
      <c r="F1065" t="s">
        <v>21</v>
      </c>
      <c r="G1065" t="s">
        <v>22</v>
      </c>
      <c r="H1065">
        <v>5</v>
      </c>
      <c r="I1065" t="s">
        <v>32</v>
      </c>
      <c r="J1065">
        <v>1</v>
      </c>
      <c r="K1065">
        <v>6.2518399999999996</v>
      </c>
      <c r="L1065">
        <v>-75.563590000000005</v>
      </c>
    </row>
    <row r="1066" spans="1:12" x14ac:dyDescent="0.25">
      <c r="A1066" t="s">
        <v>155</v>
      </c>
      <c r="B1066" t="s">
        <v>62</v>
      </c>
      <c r="C1066">
        <v>101800</v>
      </c>
      <c r="D1066">
        <v>6100</v>
      </c>
      <c r="E1066" t="s">
        <v>420</v>
      </c>
      <c r="F1066" t="s">
        <v>130</v>
      </c>
      <c r="G1066" t="s">
        <v>22</v>
      </c>
      <c r="H1066">
        <v>4</v>
      </c>
      <c r="I1066" t="s">
        <v>17</v>
      </c>
      <c r="J1066">
        <v>2</v>
      </c>
      <c r="K1066">
        <v>6.2518399999999996</v>
      </c>
      <c r="L1066">
        <v>-75.563590000000005</v>
      </c>
    </row>
    <row r="1067" spans="1:12" x14ac:dyDescent="0.25">
      <c r="A1067" t="s">
        <v>82</v>
      </c>
      <c r="B1067" t="s">
        <v>58</v>
      </c>
      <c r="C1067">
        <v>59100</v>
      </c>
      <c r="D1067">
        <v>7800</v>
      </c>
      <c r="E1067" t="s">
        <v>759</v>
      </c>
      <c r="F1067" t="s">
        <v>26</v>
      </c>
      <c r="G1067" t="s">
        <v>16</v>
      </c>
      <c r="H1067">
        <v>5</v>
      </c>
      <c r="I1067" t="s">
        <v>38</v>
      </c>
      <c r="J1067">
        <v>1</v>
      </c>
      <c r="K1067">
        <v>4.6097099999999998</v>
      </c>
      <c r="L1067">
        <v>-74.08175</v>
      </c>
    </row>
    <row r="1068" spans="1:12" x14ac:dyDescent="0.25">
      <c r="A1068" t="s">
        <v>39</v>
      </c>
      <c r="B1068" t="s">
        <v>24</v>
      </c>
      <c r="C1068">
        <v>56200</v>
      </c>
      <c r="D1068">
        <v>1200</v>
      </c>
      <c r="E1068" t="s">
        <v>570</v>
      </c>
      <c r="F1068" t="s">
        <v>160</v>
      </c>
      <c r="G1068" t="s">
        <v>60</v>
      </c>
      <c r="H1068">
        <v>5</v>
      </c>
      <c r="I1068" t="s">
        <v>32</v>
      </c>
      <c r="J1068">
        <v>1</v>
      </c>
      <c r="K1068">
        <v>4.8133299999999997</v>
      </c>
      <c r="L1068">
        <v>-75.696110000000004</v>
      </c>
    </row>
    <row r="1069" spans="1:12" x14ac:dyDescent="0.25">
      <c r="A1069" t="s">
        <v>214</v>
      </c>
      <c r="B1069" t="s">
        <v>19</v>
      </c>
      <c r="C1069">
        <v>134700</v>
      </c>
      <c r="D1069">
        <v>5400</v>
      </c>
      <c r="E1069" t="s">
        <v>554</v>
      </c>
      <c r="F1069" t="s">
        <v>96</v>
      </c>
      <c r="G1069" t="s">
        <v>16</v>
      </c>
      <c r="H1069">
        <v>5</v>
      </c>
      <c r="I1069" t="s">
        <v>17</v>
      </c>
      <c r="J1069">
        <v>1</v>
      </c>
      <c r="K1069">
        <v>4.6097099999999998</v>
      </c>
      <c r="L1069">
        <v>-74.08175</v>
      </c>
    </row>
    <row r="1070" spans="1:12" x14ac:dyDescent="0.25">
      <c r="A1070" t="s">
        <v>266</v>
      </c>
      <c r="B1070" t="s">
        <v>13</v>
      </c>
      <c r="C1070">
        <v>1206000</v>
      </c>
      <c r="D1070">
        <v>64600</v>
      </c>
      <c r="E1070" t="s">
        <v>1093</v>
      </c>
      <c r="F1070" t="s">
        <v>43</v>
      </c>
      <c r="G1070" t="s">
        <v>278</v>
      </c>
      <c r="H1070">
        <v>5</v>
      </c>
      <c r="I1070" t="s">
        <v>17</v>
      </c>
      <c r="J1070">
        <v>1</v>
      </c>
      <c r="K1070">
        <v>-4.2152799999999999</v>
      </c>
      <c r="L1070">
        <v>-69.940560000000005</v>
      </c>
    </row>
    <row r="1071" spans="1:12" x14ac:dyDescent="0.25">
      <c r="A1071" t="s">
        <v>164</v>
      </c>
      <c r="B1071" t="s">
        <v>13</v>
      </c>
      <c r="C1071">
        <v>82900</v>
      </c>
      <c r="D1071">
        <v>4600</v>
      </c>
      <c r="E1071" t="s">
        <v>600</v>
      </c>
      <c r="F1071" t="s">
        <v>15</v>
      </c>
      <c r="G1071" t="s">
        <v>126</v>
      </c>
      <c r="H1071">
        <v>5</v>
      </c>
      <c r="I1071" t="s">
        <v>146</v>
      </c>
      <c r="J1071">
        <v>1</v>
      </c>
      <c r="K1071">
        <v>7.89391</v>
      </c>
      <c r="L1071">
        <v>-72.507819999999995</v>
      </c>
    </row>
    <row r="1072" spans="1:12" x14ac:dyDescent="0.25">
      <c r="A1072" t="s">
        <v>148</v>
      </c>
      <c r="B1072" t="s">
        <v>13</v>
      </c>
      <c r="C1072">
        <v>2214700</v>
      </c>
      <c r="D1072">
        <v>118100</v>
      </c>
      <c r="E1072" t="s">
        <v>1151</v>
      </c>
      <c r="F1072" t="s">
        <v>35</v>
      </c>
      <c r="G1072" t="s">
        <v>31</v>
      </c>
      <c r="H1072">
        <v>4</v>
      </c>
      <c r="I1072" t="s">
        <v>17</v>
      </c>
      <c r="J1072">
        <v>3</v>
      </c>
      <c r="K1072">
        <v>3.4372199999999999</v>
      </c>
      <c r="L1072">
        <v>-76.522499999999994</v>
      </c>
    </row>
    <row r="1073" spans="1:12" x14ac:dyDescent="0.25">
      <c r="A1073" t="s">
        <v>80</v>
      </c>
      <c r="B1073" t="s">
        <v>65</v>
      </c>
      <c r="C1073">
        <v>42200</v>
      </c>
      <c r="D1073">
        <v>2500</v>
      </c>
      <c r="E1073" t="s">
        <v>416</v>
      </c>
      <c r="F1073" t="s">
        <v>21</v>
      </c>
      <c r="G1073" t="s">
        <v>22</v>
      </c>
      <c r="H1073">
        <v>4</v>
      </c>
      <c r="I1073" t="s">
        <v>17</v>
      </c>
      <c r="J1073">
        <v>5</v>
      </c>
      <c r="K1073">
        <v>6.2518399999999996</v>
      </c>
      <c r="L1073">
        <v>-75.563590000000005</v>
      </c>
    </row>
    <row r="1074" spans="1:12" x14ac:dyDescent="0.25">
      <c r="A1074" t="s">
        <v>98</v>
      </c>
      <c r="B1074" t="s">
        <v>19</v>
      </c>
      <c r="C1074">
        <v>599200</v>
      </c>
      <c r="D1074">
        <v>30100</v>
      </c>
      <c r="E1074" t="s">
        <v>907</v>
      </c>
      <c r="F1074" t="s">
        <v>21</v>
      </c>
      <c r="G1074" t="s">
        <v>44</v>
      </c>
      <c r="H1074">
        <v>5</v>
      </c>
      <c r="I1074" t="s">
        <v>38</v>
      </c>
      <c r="J1074">
        <v>1</v>
      </c>
      <c r="K1074">
        <v>11.240790000000001</v>
      </c>
      <c r="L1074">
        <v>-74.199039999999997</v>
      </c>
    </row>
    <row r="1075" spans="1:12" x14ac:dyDescent="0.25">
      <c r="A1075" t="s">
        <v>297</v>
      </c>
      <c r="B1075" t="s">
        <v>86</v>
      </c>
      <c r="C1075">
        <v>86800</v>
      </c>
      <c r="D1075">
        <v>2800</v>
      </c>
      <c r="E1075" t="s">
        <v>482</v>
      </c>
      <c r="F1075" t="s">
        <v>52</v>
      </c>
      <c r="G1075" t="s">
        <v>16</v>
      </c>
      <c r="H1075">
        <v>3</v>
      </c>
      <c r="I1075" t="s">
        <v>17</v>
      </c>
      <c r="J1075">
        <v>1</v>
      </c>
      <c r="K1075">
        <v>4.6097099999999998</v>
      </c>
      <c r="L1075">
        <v>-74.08175</v>
      </c>
    </row>
    <row r="1076" spans="1:12" x14ac:dyDescent="0.25">
      <c r="A1076" t="s">
        <v>297</v>
      </c>
      <c r="B1076" t="s">
        <v>86</v>
      </c>
      <c r="C1076">
        <v>38700</v>
      </c>
      <c r="D1076">
        <v>2500</v>
      </c>
      <c r="E1076" t="s">
        <v>224</v>
      </c>
      <c r="F1076" t="s">
        <v>47</v>
      </c>
      <c r="G1076" t="s">
        <v>16</v>
      </c>
      <c r="H1076">
        <v>3</v>
      </c>
      <c r="I1076" t="s">
        <v>32</v>
      </c>
      <c r="J1076">
        <v>1</v>
      </c>
      <c r="K1076">
        <v>4.6097099999999998</v>
      </c>
      <c r="L1076">
        <v>-74.08175</v>
      </c>
    </row>
    <row r="1077" spans="1:12" x14ac:dyDescent="0.25">
      <c r="A1077" t="s">
        <v>41</v>
      </c>
      <c r="B1077" t="s">
        <v>29</v>
      </c>
      <c r="C1077">
        <v>991100</v>
      </c>
      <c r="D1077">
        <v>53000</v>
      </c>
      <c r="E1077" t="s">
        <v>301</v>
      </c>
      <c r="F1077" t="s">
        <v>54</v>
      </c>
      <c r="G1077" t="s">
        <v>16</v>
      </c>
      <c r="H1077">
        <v>3</v>
      </c>
      <c r="I1077" t="s">
        <v>32</v>
      </c>
      <c r="J1077">
        <v>1</v>
      </c>
      <c r="K1077">
        <v>4.6097099999999998</v>
      </c>
      <c r="L1077">
        <v>-74.08175</v>
      </c>
    </row>
    <row r="1078" spans="1:12" x14ac:dyDescent="0.25">
      <c r="A1078" t="s">
        <v>192</v>
      </c>
      <c r="B1078" t="s">
        <v>65</v>
      </c>
      <c r="C1078">
        <v>60300</v>
      </c>
      <c r="D1078">
        <v>3400</v>
      </c>
      <c r="E1078" t="s">
        <v>211</v>
      </c>
      <c r="F1078" t="s">
        <v>54</v>
      </c>
      <c r="G1078" t="s">
        <v>22</v>
      </c>
      <c r="H1078">
        <v>5</v>
      </c>
      <c r="I1078" t="s">
        <v>17</v>
      </c>
      <c r="J1078">
        <v>2</v>
      </c>
      <c r="K1078">
        <v>6.2518399999999996</v>
      </c>
      <c r="L1078">
        <v>-75.563590000000005</v>
      </c>
    </row>
    <row r="1079" spans="1:12" x14ac:dyDescent="0.25">
      <c r="A1079" t="s">
        <v>204</v>
      </c>
      <c r="B1079" t="s">
        <v>13</v>
      </c>
      <c r="C1079">
        <v>168700</v>
      </c>
      <c r="D1079">
        <v>7200</v>
      </c>
      <c r="E1079" t="s">
        <v>470</v>
      </c>
      <c r="F1079" t="s">
        <v>88</v>
      </c>
      <c r="G1079" t="s">
        <v>16</v>
      </c>
      <c r="H1079">
        <v>5</v>
      </c>
      <c r="I1079" t="s">
        <v>17</v>
      </c>
      <c r="J1079">
        <v>3</v>
      </c>
      <c r="K1079">
        <v>4.6097099999999998</v>
      </c>
      <c r="L1079">
        <v>-74.08175</v>
      </c>
    </row>
    <row r="1080" spans="1:12" x14ac:dyDescent="0.25">
      <c r="A1080" t="s">
        <v>89</v>
      </c>
      <c r="B1080" t="s">
        <v>62</v>
      </c>
      <c r="C1080">
        <v>7600</v>
      </c>
      <c r="D1080">
        <v>5200</v>
      </c>
      <c r="E1080" t="s">
        <v>292</v>
      </c>
      <c r="F1080" t="s">
        <v>15</v>
      </c>
      <c r="G1080" t="s">
        <v>16</v>
      </c>
      <c r="H1080">
        <v>5</v>
      </c>
      <c r="I1080" t="s">
        <v>32</v>
      </c>
      <c r="J1080">
        <v>1</v>
      </c>
      <c r="K1080">
        <v>4.6097099999999998</v>
      </c>
      <c r="L1080">
        <v>-74.08175</v>
      </c>
    </row>
    <row r="1081" spans="1:12" x14ac:dyDescent="0.25">
      <c r="A1081" t="s">
        <v>50</v>
      </c>
      <c r="B1081" t="s">
        <v>29</v>
      </c>
      <c r="C1081">
        <v>1531600</v>
      </c>
      <c r="D1081">
        <v>82000</v>
      </c>
      <c r="E1081" t="s">
        <v>875</v>
      </c>
      <c r="F1081" t="s">
        <v>15</v>
      </c>
      <c r="G1081" t="s">
        <v>16</v>
      </c>
      <c r="H1081">
        <v>5</v>
      </c>
      <c r="I1081" t="s">
        <v>17</v>
      </c>
      <c r="J1081">
        <v>1</v>
      </c>
      <c r="K1081">
        <v>4.6097099999999998</v>
      </c>
      <c r="L1081">
        <v>-74.08175</v>
      </c>
    </row>
    <row r="1082" spans="1:12" x14ac:dyDescent="0.25">
      <c r="A1082" t="s">
        <v>39</v>
      </c>
      <c r="B1082" t="s">
        <v>24</v>
      </c>
      <c r="C1082">
        <v>39800</v>
      </c>
      <c r="D1082">
        <v>2500</v>
      </c>
      <c r="E1082" t="s">
        <v>1080</v>
      </c>
      <c r="F1082" t="s">
        <v>88</v>
      </c>
      <c r="G1082" t="s">
        <v>27</v>
      </c>
      <c r="H1082">
        <v>5</v>
      </c>
      <c r="I1082" t="s">
        <v>146</v>
      </c>
      <c r="J1082">
        <v>1</v>
      </c>
      <c r="K1082">
        <v>10.39972</v>
      </c>
      <c r="L1082">
        <v>-75.514439999999993</v>
      </c>
    </row>
    <row r="1083" spans="1:12" x14ac:dyDescent="0.25">
      <c r="A1083" t="s">
        <v>103</v>
      </c>
      <c r="B1083" t="s">
        <v>13</v>
      </c>
      <c r="C1083">
        <v>254100</v>
      </c>
      <c r="D1083">
        <v>13700</v>
      </c>
      <c r="E1083" t="s">
        <v>213</v>
      </c>
      <c r="F1083" t="s">
        <v>35</v>
      </c>
      <c r="G1083" t="s">
        <v>16</v>
      </c>
      <c r="H1083">
        <v>5</v>
      </c>
      <c r="I1083" t="s">
        <v>17</v>
      </c>
      <c r="J1083">
        <v>2</v>
      </c>
      <c r="K1083">
        <v>4.6097099999999998</v>
      </c>
      <c r="L1083">
        <v>-74.08175</v>
      </c>
    </row>
    <row r="1084" spans="1:12" x14ac:dyDescent="0.25">
      <c r="A1084" t="s">
        <v>64</v>
      </c>
      <c r="B1084" t="s">
        <v>65</v>
      </c>
      <c r="C1084">
        <v>48000</v>
      </c>
      <c r="D1084">
        <v>0</v>
      </c>
      <c r="E1084" t="s">
        <v>902</v>
      </c>
      <c r="F1084" t="s">
        <v>26</v>
      </c>
      <c r="G1084" t="s">
        <v>22</v>
      </c>
      <c r="H1084">
        <v>4</v>
      </c>
      <c r="I1084" t="s">
        <v>17</v>
      </c>
      <c r="J1084">
        <v>6</v>
      </c>
      <c r="K1084">
        <v>6.2518399999999996</v>
      </c>
      <c r="L1084">
        <v>-75.563590000000005</v>
      </c>
    </row>
    <row r="1085" spans="1:12" x14ac:dyDescent="0.25">
      <c r="A1085" t="s">
        <v>124</v>
      </c>
      <c r="B1085" t="s">
        <v>19</v>
      </c>
      <c r="C1085">
        <v>672400</v>
      </c>
      <c r="D1085">
        <v>36200</v>
      </c>
      <c r="E1085" t="s">
        <v>1156</v>
      </c>
      <c r="F1085" t="s">
        <v>26</v>
      </c>
      <c r="G1085" t="s">
        <v>22</v>
      </c>
      <c r="H1085">
        <v>5</v>
      </c>
      <c r="I1085" t="s">
        <v>17</v>
      </c>
      <c r="J1085">
        <v>2</v>
      </c>
      <c r="K1085">
        <v>6.2518399999999996</v>
      </c>
      <c r="L1085">
        <v>-75.563590000000005</v>
      </c>
    </row>
    <row r="1086" spans="1:12" x14ac:dyDescent="0.25">
      <c r="A1086" t="s">
        <v>214</v>
      </c>
      <c r="B1086" t="s">
        <v>19</v>
      </c>
      <c r="C1086">
        <v>183300</v>
      </c>
      <c r="D1086">
        <v>14400</v>
      </c>
      <c r="E1086" t="s">
        <v>242</v>
      </c>
      <c r="F1086" t="s">
        <v>15</v>
      </c>
      <c r="G1086" t="s">
        <v>22</v>
      </c>
      <c r="H1086">
        <v>5</v>
      </c>
      <c r="I1086" t="s">
        <v>17</v>
      </c>
      <c r="J1086">
        <v>4</v>
      </c>
      <c r="K1086">
        <v>6.2518399999999996</v>
      </c>
      <c r="L1086">
        <v>-75.563590000000005</v>
      </c>
    </row>
    <row r="1087" spans="1:12" x14ac:dyDescent="0.25">
      <c r="A1087" t="s">
        <v>148</v>
      </c>
      <c r="B1087" t="s">
        <v>13</v>
      </c>
      <c r="C1087">
        <v>2177100</v>
      </c>
      <c r="D1087">
        <v>116300</v>
      </c>
      <c r="E1087" t="s">
        <v>51</v>
      </c>
      <c r="F1087" t="s">
        <v>160</v>
      </c>
      <c r="G1087" t="s">
        <v>31</v>
      </c>
      <c r="H1087">
        <v>1</v>
      </c>
      <c r="I1087" t="s">
        <v>17</v>
      </c>
      <c r="J1087">
        <v>8</v>
      </c>
      <c r="K1087">
        <v>3.4372199999999999</v>
      </c>
      <c r="L1087">
        <v>-76.522499999999994</v>
      </c>
    </row>
    <row r="1088" spans="1:12" x14ac:dyDescent="0.25">
      <c r="A1088" t="s">
        <v>111</v>
      </c>
      <c r="B1088" t="s">
        <v>19</v>
      </c>
      <c r="C1088">
        <v>466100</v>
      </c>
      <c r="D1088">
        <v>25500</v>
      </c>
      <c r="E1088" t="s">
        <v>842</v>
      </c>
      <c r="F1088" t="s">
        <v>15</v>
      </c>
      <c r="G1088" t="s">
        <v>161</v>
      </c>
      <c r="H1088">
        <v>1</v>
      </c>
      <c r="I1088" t="s">
        <v>17</v>
      </c>
      <c r="J1088">
        <v>2</v>
      </c>
      <c r="K1088">
        <v>7.1253900000000003</v>
      </c>
      <c r="L1088">
        <v>-73.119799999999998</v>
      </c>
    </row>
    <row r="1089" spans="1:12" x14ac:dyDescent="0.25">
      <c r="A1089" t="s">
        <v>12</v>
      </c>
      <c r="B1089" t="s">
        <v>13</v>
      </c>
      <c r="C1089">
        <v>147900</v>
      </c>
      <c r="D1089">
        <v>6100</v>
      </c>
      <c r="E1089" t="s">
        <v>912</v>
      </c>
      <c r="F1089" t="s">
        <v>160</v>
      </c>
      <c r="G1089" t="s">
        <v>91</v>
      </c>
      <c r="H1089">
        <v>2</v>
      </c>
      <c r="I1089" t="s">
        <v>32</v>
      </c>
      <c r="J1089">
        <v>1</v>
      </c>
      <c r="K1089">
        <v>10.968540000000001</v>
      </c>
      <c r="L1089">
        <v>-74.781319999999994</v>
      </c>
    </row>
    <row r="1090" spans="1:12" x14ac:dyDescent="0.25">
      <c r="A1090" t="s">
        <v>113</v>
      </c>
      <c r="B1090" t="s">
        <v>24</v>
      </c>
      <c r="C1090">
        <v>14000</v>
      </c>
      <c r="D1090">
        <v>1000</v>
      </c>
      <c r="E1090" t="s">
        <v>458</v>
      </c>
      <c r="F1090" t="s">
        <v>21</v>
      </c>
      <c r="G1090" t="s">
        <v>44</v>
      </c>
      <c r="H1090">
        <v>1</v>
      </c>
      <c r="I1090" t="s">
        <v>17</v>
      </c>
      <c r="J1090">
        <v>3</v>
      </c>
      <c r="K1090">
        <v>11.240790000000001</v>
      </c>
      <c r="L1090">
        <v>-74.199039999999997</v>
      </c>
    </row>
    <row r="1091" spans="1:12" x14ac:dyDescent="0.25">
      <c r="A1091" t="s">
        <v>103</v>
      </c>
      <c r="B1091" t="s">
        <v>13</v>
      </c>
      <c r="C1091">
        <v>334200</v>
      </c>
      <c r="D1091">
        <v>18000</v>
      </c>
      <c r="E1091" t="s">
        <v>624</v>
      </c>
      <c r="F1091" t="s">
        <v>96</v>
      </c>
      <c r="G1091" t="s">
        <v>91</v>
      </c>
      <c r="H1091">
        <v>2</v>
      </c>
      <c r="I1091" t="s">
        <v>17</v>
      </c>
      <c r="J1091">
        <v>5</v>
      </c>
      <c r="K1091">
        <v>10.968540000000001</v>
      </c>
      <c r="L1091">
        <v>-74.781319999999994</v>
      </c>
    </row>
    <row r="1092" spans="1:12" x14ac:dyDescent="0.25">
      <c r="A1092" t="s">
        <v>214</v>
      </c>
      <c r="B1092" t="s">
        <v>19</v>
      </c>
      <c r="C1092">
        <v>149500</v>
      </c>
      <c r="D1092">
        <v>6100</v>
      </c>
      <c r="E1092" t="s">
        <v>693</v>
      </c>
      <c r="F1092" t="s">
        <v>130</v>
      </c>
      <c r="G1092" t="s">
        <v>161</v>
      </c>
      <c r="H1092">
        <v>1</v>
      </c>
      <c r="I1092" t="s">
        <v>17</v>
      </c>
      <c r="J1092">
        <v>6</v>
      </c>
      <c r="K1092">
        <v>7.1253900000000003</v>
      </c>
      <c r="L1092">
        <v>-73.119799999999998</v>
      </c>
    </row>
    <row r="1093" spans="1:12" x14ac:dyDescent="0.25">
      <c r="A1093" t="s">
        <v>196</v>
      </c>
      <c r="B1093" t="s">
        <v>13</v>
      </c>
      <c r="C1093">
        <v>1304800</v>
      </c>
      <c r="D1093">
        <v>67700</v>
      </c>
      <c r="E1093" t="s">
        <v>1048</v>
      </c>
      <c r="F1093" t="s">
        <v>47</v>
      </c>
      <c r="G1093" t="s">
        <v>16</v>
      </c>
      <c r="H1093">
        <v>5</v>
      </c>
      <c r="I1093" t="s">
        <v>17</v>
      </c>
      <c r="J1093">
        <v>1</v>
      </c>
      <c r="K1093">
        <v>4.6097099999999998</v>
      </c>
      <c r="L1093">
        <v>-74.08175</v>
      </c>
    </row>
    <row r="1094" spans="1:12" x14ac:dyDescent="0.25">
      <c r="A1094" t="s">
        <v>204</v>
      </c>
      <c r="B1094" t="s">
        <v>13</v>
      </c>
      <c r="C1094">
        <v>180800</v>
      </c>
      <c r="D1094">
        <v>10300</v>
      </c>
      <c r="E1094" t="s">
        <v>874</v>
      </c>
      <c r="F1094" t="s">
        <v>43</v>
      </c>
      <c r="G1094" t="s">
        <v>16</v>
      </c>
      <c r="H1094">
        <v>3</v>
      </c>
      <c r="I1094" t="s">
        <v>38</v>
      </c>
      <c r="J1094">
        <v>1</v>
      </c>
      <c r="K1094">
        <v>4.6097099999999998</v>
      </c>
      <c r="L1094">
        <v>-74.08175</v>
      </c>
    </row>
    <row r="1095" spans="1:12" x14ac:dyDescent="0.25">
      <c r="A1095" t="s">
        <v>85</v>
      </c>
      <c r="B1095" t="s">
        <v>86</v>
      </c>
      <c r="C1095">
        <v>633800</v>
      </c>
      <c r="D1095">
        <v>34400</v>
      </c>
      <c r="E1095" t="s">
        <v>462</v>
      </c>
      <c r="F1095" t="s">
        <v>130</v>
      </c>
      <c r="G1095" t="s">
        <v>16</v>
      </c>
      <c r="H1095">
        <v>4</v>
      </c>
      <c r="I1095" t="s">
        <v>17</v>
      </c>
      <c r="J1095">
        <v>7</v>
      </c>
      <c r="K1095">
        <v>4.6097099999999998</v>
      </c>
      <c r="L1095">
        <v>-74.08175</v>
      </c>
    </row>
    <row r="1096" spans="1:12" x14ac:dyDescent="0.25">
      <c r="A1096" t="s">
        <v>118</v>
      </c>
      <c r="B1096" t="s">
        <v>86</v>
      </c>
      <c r="C1096">
        <v>677500</v>
      </c>
      <c r="D1096">
        <v>34300</v>
      </c>
      <c r="E1096" t="s">
        <v>265</v>
      </c>
      <c r="F1096" t="s">
        <v>160</v>
      </c>
      <c r="G1096" t="s">
        <v>16</v>
      </c>
      <c r="H1096">
        <v>5</v>
      </c>
      <c r="I1096" t="s">
        <v>32</v>
      </c>
      <c r="J1096">
        <v>1</v>
      </c>
      <c r="K1096">
        <v>4.6097099999999998</v>
      </c>
      <c r="L1096">
        <v>-74.08175</v>
      </c>
    </row>
    <row r="1097" spans="1:12" x14ac:dyDescent="0.25">
      <c r="A1097" t="s">
        <v>204</v>
      </c>
      <c r="B1097" t="s">
        <v>13</v>
      </c>
      <c r="C1097">
        <v>172700</v>
      </c>
      <c r="D1097">
        <v>9400</v>
      </c>
      <c r="E1097" t="s">
        <v>149</v>
      </c>
      <c r="F1097" t="s">
        <v>21</v>
      </c>
      <c r="G1097" t="s">
        <v>16</v>
      </c>
      <c r="H1097">
        <v>4</v>
      </c>
      <c r="I1097" t="s">
        <v>17</v>
      </c>
      <c r="J1097">
        <v>1</v>
      </c>
      <c r="K1097">
        <v>4.6097099999999998</v>
      </c>
      <c r="L1097">
        <v>-74.08175</v>
      </c>
    </row>
    <row r="1098" spans="1:12" x14ac:dyDescent="0.25">
      <c r="A1098" t="s">
        <v>41</v>
      </c>
      <c r="B1098" t="s">
        <v>29</v>
      </c>
      <c r="C1098">
        <v>1161700</v>
      </c>
      <c r="D1098">
        <v>62200</v>
      </c>
      <c r="E1098" t="s">
        <v>729</v>
      </c>
      <c r="F1098" t="s">
        <v>76</v>
      </c>
      <c r="G1098" t="s">
        <v>16</v>
      </c>
      <c r="H1098">
        <v>5</v>
      </c>
      <c r="I1098" t="s">
        <v>38</v>
      </c>
      <c r="J1098">
        <v>1</v>
      </c>
      <c r="K1098">
        <v>4.6097099999999998</v>
      </c>
      <c r="L1098">
        <v>-74.08175</v>
      </c>
    </row>
    <row r="1099" spans="1:12" x14ac:dyDescent="0.25">
      <c r="A1099" t="s">
        <v>135</v>
      </c>
      <c r="B1099" t="s">
        <v>58</v>
      </c>
      <c r="C1099">
        <v>34600</v>
      </c>
      <c r="D1099">
        <v>0</v>
      </c>
      <c r="E1099" t="s">
        <v>1125</v>
      </c>
      <c r="F1099" t="s">
        <v>96</v>
      </c>
      <c r="G1099" t="s">
        <v>201</v>
      </c>
      <c r="H1099">
        <v>5</v>
      </c>
      <c r="I1099" t="s">
        <v>17</v>
      </c>
      <c r="J1099">
        <v>10</v>
      </c>
      <c r="K1099">
        <v>11.54444</v>
      </c>
      <c r="L1099">
        <v>-72.907219999999995</v>
      </c>
    </row>
    <row r="1100" spans="1:12" x14ac:dyDescent="0.25">
      <c r="A1100" t="s">
        <v>41</v>
      </c>
      <c r="B1100" t="s">
        <v>29</v>
      </c>
      <c r="C1100">
        <v>1050400</v>
      </c>
      <c r="D1100">
        <v>56600</v>
      </c>
      <c r="E1100" t="s">
        <v>752</v>
      </c>
      <c r="F1100" t="s">
        <v>76</v>
      </c>
      <c r="G1100" t="s">
        <v>31</v>
      </c>
      <c r="H1100">
        <v>5</v>
      </c>
      <c r="I1100" t="s">
        <v>32</v>
      </c>
      <c r="J1100">
        <v>1</v>
      </c>
      <c r="K1100">
        <v>3.4372199999999999</v>
      </c>
      <c r="L1100">
        <v>-76.522499999999994</v>
      </c>
    </row>
    <row r="1101" spans="1:12" x14ac:dyDescent="0.25">
      <c r="A1101" t="s">
        <v>45</v>
      </c>
      <c r="B1101" t="s">
        <v>29</v>
      </c>
      <c r="C1101">
        <v>1282400</v>
      </c>
      <c r="D1101">
        <v>66500</v>
      </c>
      <c r="E1101" t="s">
        <v>669</v>
      </c>
      <c r="F1101" t="s">
        <v>26</v>
      </c>
      <c r="G1101" t="s">
        <v>16</v>
      </c>
      <c r="H1101">
        <v>3</v>
      </c>
      <c r="I1101" t="s">
        <v>32</v>
      </c>
      <c r="J1101">
        <v>1</v>
      </c>
      <c r="K1101">
        <v>4.6097099999999998</v>
      </c>
      <c r="L1101">
        <v>-74.08175</v>
      </c>
    </row>
    <row r="1102" spans="1:12" x14ac:dyDescent="0.25">
      <c r="A1102" t="s">
        <v>196</v>
      </c>
      <c r="B1102" t="s">
        <v>13</v>
      </c>
      <c r="C1102">
        <v>955900</v>
      </c>
      <c r="D1102">
        <v>51600</v>
      </c>
      <c r="E1102" t="s">
        <v>419</v>
      </c>
      <c r="F1102" t="s">
        <v>26</v>
      </c>
      <c r="G1102" t="s">
        <v>161</v>
      </c>
      <c r="H1102">
        <v>1</v>
      </c>
      <c r="I1102" t="s">
        <v>17</v>
      </c>
      <c r="J1102">
        <v>6</v>
      </c>
      <c r="K1102">
        <v>7.1253900000000003</v>
      </c>
      <c r="L1102">
        <v>-73.119799999999998</v>
      </c>
    </row>
    <row r="1103" spans="1:12" x14ac:dyDescent="0.25">
      <c r="A1103" t="s">
        <v>18</v>
      </c>
      <c r="B1103" t="s">
        <v>19</v>
      </c>
      <c r="C1103">
        <v>334000</v>
      </c>
      <c r="D1103">
        <v>18500</v>
      </c>
      <c r="E1103" t="s">
        <v>557</v>
      </c>
      <c r="F1103" t="s">
        <v>43</v>
      </c>
      <c r="G1103" t="s">
        <v>16</v>
      </c>
      <c r="H1103">
        <v>5</v>
      </c>
      <c r="I1103" t="s">
        <v>38</v>
      </c>
      <c r="J1103">
        <v>1</v>
      </c>
      <c r="K1103">
        <v>4.6097099999999998</v>
      </c>
      <c r="L1103">
        <v>-74.08175</v>
      </c>
    </row>
    <row r="1104" spans="1:12" x14ac:dyDescent="0.25">
      <c r="A1104" t="s">
        <v>148</v>
      </c>
      <c r="B1104" t="s">
        <v>13</v>
      </c>
      <c r="C1104">
        <v>1696300</v>
      </c>
      <c r="D1104">
        <v>88500</v>
      </c>
      <c r="E1104" t="s">
        <v>1003</v>
      </c>
      <c r="F1104" t="s">
        <v>52</v>
      </c>
      <c r="G1104" t="s">
        <v>153</v>
      </c>
      <c r="H1104">
        <v>5</v>
      </c>
      <c r="I1104" t="s">
        <v>17</v>
      </c>
      <c r="J1104">
        <v>1</v>
      </c>
      <c r="K1104">
        <v>2.9272999999999998</v>
      </c>
      <c r="L1104">
        <v>-75.281890000000004</v>
      </c>
    </row>
    <row r="1105" spans="1:12" x14ac:dyDescent="0.25">
      <c r="A1105" t="s">
        <v>84</v>
      </c>
      <c r="B1105" t="s">
        <v>58</v>
      </c>
      <c r="C1105">
        <v>105800</v>
      </c>
      <c r="D1105">
        <v>3800</v>
      </c>
      <c r="E1105" t="s">
        <v>770</v>
      </c>
      <c r="F1105" t="s">
        <v>93</v>
      </c>
      <c r="G1105" t="s">
        <v>16</v>
      </c>
      <c r="H1105">
        <v>5</v>
      </c>
      <c r="I1105" t="s">
        <v>17</v>
      </c>
      <c r="J1105">
        <v>1</v>
      </c>
      <c r="K1105">
        <v>4.6097099999999998</v>
      </c>
      <c r="L1105">
        <v>-74.08175</v>
      </c>
    </row>
    <row r="1106" spans="1:12" x14ac:dyDescent="0.25">
      <c r="A1106" t="s">
        <v>61</v>
      </c>
      <c r="B1106" t="s">
        <v>62</v>
      </c>
      <c r="C1106">
        <v>290900</v>
      </c>
      <c r="D1106">
        <v>15900</v>
      </c>
      <c r="E1106" t="s">
        <v>329</v>
      </c>
      <c r="F1106" t="s">
        <v>96</v>
      </c>
      <c r="G1106" t="s">
        <v>16</v>
      </c>
      <c r="H1106">
        <v>5</v>
      </c>
      <c r="I1106" t="s">
        <v>17</v>
      </c>
      <c r="J1106">
        <v>2</v>
      </c>
      <c r="K1106">
        <v>4.6097099999999998</v>
      </c>
      <c r="L1106">
        <v>-74.08175</v>
      </c>
    </row>
    <row r="1107" spans="1:12" x14ac:dyDescent="0.25">
      <c r="A1107" t="s">
        <v>85</v>
      </c>
      <c r="B1107" t="s">
        <v>86</v>
      </c>
      <c r="C1107">
        <v>1006400</v>
      </c>
      <c r="D1107">
        <v>51800</v>
      </c>
      <c r="E1107" t="s">
        <v>689</v>
      </c>
      <c r="F1107" t="s">
        <v>52</v>
      </c>
      <c r="G1107" t="s">
        <v>22</v>
      </c>
      <c r="H1107">
        <v>5</v>
      </c>
      <c r="I1107" t="s">
        <v>17</v>
      </c>
      <c r="J1107">
        <v>1</v>
      </c>
      <c r="K1107">
        <v>6.2518399999999996</v>
      </c>
      <c r="L1107">
        <v>-75.563590000000005</v>
      </c>
    </row>
    <row r="1108" spans="1:12" x14ac:dyDescent="0.25">
      <c r="A1108" t="s">
        <v>70</v>
      </c>
      <c r="B1108" t="s">
        <v>13</v>
      </c>
      <c r="C1108">
        <v>1831300</v>
      </c>
      <c r="D1108">
        <v>97700</v>
      </c>
      <c r="E1108" t="s">
        <v>649</v>
      </c>
      <c r="F1108" t="s">
        <v>15</v>
      </c>
      <c r="G1108" t="s">
        <v>60</v>
      </c>
      <c r="H1108">
        <v>5</v>
      </c>
      <c r="I1108" t="s">
        <v>17</v>
      </c>
      <c r="J1108">
        <v>5</v>
      </c>
      <c r="K1108">
        <v>4.8133299999999997</v>
      </c>
      <c r="L1108">
        <v>-75.696110000000004</v>
      </c>
    </row>
    <row r="1109" spans="1:12" x14ac:dyDescent="0.25">
      <c r="A1109" t="s">
        <v>70</v>
      </c>
      <c r="B1109" t="s">
        <v>13</v>
      </c>
      <c r="C1109">
        <v>1816100</v>
      </c>
      <c r="D1109">
        <v>96900</v>
      </c>
      <c r="E1109" t="s">
        <v>276</v>
      </c>
      <c r="F1109" t="s">
        <v>47</v>
      </c>
      <c r="G1109" t="s">
        <v>161</v>
      </c>
      <c r="H1109">
        <v>5</v>
      </c>
      <c r="I1109" t="s">
        <v>17</v>
      </c>
      <c r="J1109">
        <v>2</v>
      </c>
      <c r="K1109">
        <v>7.1253900000000003</v>
      </c>
      <c r="L1109">
        <v>-73.119799999999998</v>
      </c>
    </row>
    <row r="1110" spans="1:12" x14ac:dyDescent="0.25">
      <c r="A1110" t="s">
        <v>28</v>
      </c>
      <c r="B1110" t="s">
        <v>29</v>
      </c>
      <c r="C1110">
        <v>697700</v>
      </c>
      <c r="D1110">
        <v>37400</v>
      </c>
      <c r="E1110" t="s">
        <v>823</v>
      </c>
      <c r="F1110" t="s">
        <v>47</v>
      </c>
      <c r="G1110" t="s">
        <v>31</v>
      </c>
      <c r="H1110">
        <v>5</v>
      </c>
      <c r="I1110" t="s">
        <v>32</v>
      </c>
      <c r="J1110">
        <v>1</v>
      </c>
      <c r="K1110">
        <v>3.4372199999999999</v>
      </c>
      <c r="L1110">
        <v>-76.522499999999994</v>
      </c>
    </row>
    <row r="1111" spans="1:12" x14ac:dyDescent="0.25">
      <c r="A1111" t="s">
        <v>64</v>
      </c>
      <c r="B1111" t="s">
        <v>65</v>
      </c>
      <c r="C1111">
        <v>71200</v>
      </c>
      <c r="D1111">
        <v>2000</v>
      </c>
      <c r="E1111" t="s">
        <v>679</v>
      </c>
      <c r="F1111" t="s">
        <v>35</v>
      </c>
      <c r="G1111" t="s">
        <v>27</v>
      </c>
      <c r="H1111">
        <v>2</v>
      </c>
      <c r="I1111" t="s">
        <v>32</v>
      </c>
      <c r="J1111">
        <v>1</v>
      </c>
      <c r="K1111">
        <v>10.39972</v>
      </c>
      <c r="L1111">
        <v>-75.514439999999993</v>
      </c>
    </row>
    <row r="1112" spans="1:12" x14ac:dyDescent="0.25">
      <c r="A1112" t="s">
        <v>80</v>
      </c>
      <c r="B1112" t="s">
        <v>65</v>
      </c>
      <c r="C1112">
        <v>39200</v>
      </c>
      <c r="D1112">
        <v>4500</v>
      </c>
      <c r="E1112" t="s">
        <v>1057</v>
      </c>
      <c r="F1112" t="s">
        <v>93</v>
      </c>
      <c r="G1112" t="s">
        <v>16</v>
      </c>
      <c r="H1112">
        <v>5</v>
      </c>
      <c r="I1112" t="s">
        <v>32</v>
      </c>
      <c r="J1112">
        <v>1</v>
      </c>
      <c r="K1112">
        <v>4.6097099999999998</v>
      </c>
      <c r="L1112">
        <v>-74.08175</v>
      </c>
    </row>
    <row r="1113" spans="1:12" x14ac:dyDescent="0.25">
      <c r="A1113" t="s">
        <v>84</v>
      </c>
      <c r="B1113" t="s">
        <v>58</v>
      </c>
      <c r="C1113">
        <v>179500</v>
      </c>
      <c r="D1113">
        <v>9800</v>
      </c>
      <c r="E1113" t="s">
        <v>685</v>
      </c>
      <c r="F1113" t="s">
        <v>76</v>
      </c>
      <c r="G1113" t="s">
        <v>16</v>
      </c>
      <c r="H1113">
        <v>5</v>
      </c>
      <c r="I1113" t="s">
        <v>17</v>
      </c>
      <c r="J1113">
        <v>1</v>
      </c>
      <c r="K1113">
        <v>4.6097099999999998</v>
      </c>
      <c r="L1113">
        <v>-74.08175</v>
      </c>
    </row>
    <row r="1114" spans="1:12" x14ac:dyDescent="0.25">
      <c r="A1114" t="s">
        <v>45</v>
      </c>
      <c r="B1114" t="s">
        <v>29</v>
      </c>
      <c r="C1114">
        <v>1341100</v>
      </c>
      <c r="D1114">
        <v>69600</v>
      </c>
      <c r="E1114" t="s">
        <v>744</v>
      </c>
      <c r="F1114" t="s">
        <v>130</v>
      </c>
      <c r="G1114" t="s">
        <v>91</v>
      </c>
      <c r="H1114">
        <v>3</v>
      </c>
      <c r="I1114" t="s">
        <v>17</v>
      </c>
      <c r="J1114">
        <v>3</v>
      </c>
      <c r="K1114">
        <v>10.968540000000001</v>
      </c>
      <c r="L1114">
        <v>-74.781319999999994</v>
      </c>
    </row>
    <row r="1115" spans="1:12" x14ac:dyDescent="0.25">
      <c r="A1115" t="s">
        <v>50</v>
      </c>
      <c r="B1115" t="s">
        <v>29</v>
      </c>
      <c r="C1115">
        <v>2045600</v>
      </c>
      <c r="D1115">
        <v>109100</v>
      </c>
      <c r="E1115" t="s">
        <v>831</v>
      </c>
      <c r="F1115" t="s">
        <v>76</v>
      </c>
      <c r="G1115" t="s">
        <v>31</v>
      </c>
      <c r="H1115">
        <v>5</v>
      </c>
      <c r="I1115" t="s">
        <v>17</v>
      </c>
      <c r="J1115">
        <v>1</v>
      </c>
      <c r="K1115">
        <v>3.4372199999999999</v>
      </c>
      <c r="L1115">
        <v>-76.522499999999994</v>
      </c>
    </row>
    <row r="1116" spans="1:12" x14ac:dyDescent="0.25">
      <c r="A1116" t="s">
        <v>70</v>
      </c>
      <c r="B1116" t="s">
        <v>13</v>
      </c>
      <c r="C1116">
        <v>2607700</v>
      </c>
      <c r="D1116">
        <v>137000</v>
      </c>
      <c r="E1116" t="s">
        <v>1179</v>
      </c>
      <c r="F1116" t="s">
        <v>96</v>
      </c>
      <c r="G1116" t="s">
        <v>16</v>
      </c>
      <c r="H1116">
        <v>2</v>
      </c>
      <c r="I1116" t="s">
        <v>17</v>
      </c>
      <c r="J1116">
        <v>3</v>
      </c>
      <c r="K1116">
        <v>4.6097099999999998</v>
      </c>
      <c r="L1116">
        <v>-74.08175</v>
      </c>
    </row>
    <row r="1117" spans="1:12" x14ac:dyDescent="0.25">
      <c r="A1117" t="s">
        <v>98</v>
      </c>
      <c r="B1117" t="s">
        <v>19</v>
      </c>
      <c r="C1117">
        <v>361700</v>
      </c>
      <c r="D1117">
        <v>19700</v>
      </c>
      <c r="E1117" t="s">
        <v>981</v>
      </c>
      <c r="F1117" t="s">
        <v>130</v>
      </c>
      <c r="G1117" t="s">
        <v>22</v>
      </c>
      <c r="H1117">
        <v>1</v>
      </c>
      <c r="I1117" t="s">
        <v>17</v>
      </c>
      <c r="J1117">
        <v>3</v>
      </c>
      <c r="K1117">
        <v>6.2518399999999996</v>
      </c>
      <c r="L1117">
        <v>-75.563590000000005</v>
      </c>
    </row>
    <row r="1118" spans="1:12" x14ac:dyDescent="0.25">
      <c r="A1118" t="s">
        <v>196</v>
      </c>
      <c r="B1118" t="s">
        <v>13</v>
      </c>
      <c r="C1118">
        <v>1274000</v>
      </c>
      <c r="D1118">
        <v>68200</v>
      </c>
      <c r="E1118" t="s">
        <v>73</v>
      </c>
      <c r="F1118" t="s">
        <v>43</v>
      </c>
      <c r="G1118" t="s">
        <v>16</v>
      </c>
      <c r="H1118">
        <v>1</v>
      </c>
      <c r="I1118" t="s">
        <v>17</v>
      </c>
      <c r="J1118">
        <v>3</v>
      </c>
      <c r="K1118">
        <v>4.6097099999999998</v>
      </c>
      <c r="L1118">
        <v>-74.08175</v>
      </c>
    </row>
    <row r="1119" spans="1:12" x14ac:dyDescent="0.25">
      <c r="A1119" t="s">
        <v>78</v>
      </c>
      <c r="B1119" t="s">
        <v>19</v>
      </c>
      <c r="C1119">
        <v>295600</v>
      </c>
      <c r="D1119">
        <v>16400</v>
      </c>
      <c r="E1119" t="s">
        <v>624</v>
      </c>
      <c r="F1119" t="s">
        <v>15</v>
      </c>
      <c r="G1119" t="s">
        <v>22</v>
      </c>
      <c r="H1119">
        <v>1</v>
      </c>
      <c r="I1119" t="s">
        <v>32</v>
      </c>
      <c r="J1119">
        <v>1</v>
      </c>
      <c r="K1119">
        <v>6.2518399999999996</v>
      </c>
      <c r="L1119">
        <v>-75.563590000000005</v>
      </c>
    </row>
    <row r="1120" spans="1:12" x14ac:dyDescent="0.25">
      <c r="A1120" t="s">
        <v>68</v>
      </c>
      <c r="B1120" t="s">
        <v>24</v>
      </c>
      <c r="C1120">
        <v>34900</v>
      </c>
      <c r="D1120">
        <v>2100</v>
      </c>
      <c r="E1120" t="s">
        <v>536</v>
      </c>
      <c r="F1120" t="s">
        <v>47</v>
      </c>
      <c r="G1120" t="s">
        <v>22</v>
      </c>
      <c r="H1120">
        <v>5</v>
      </c>
      <c r="I1120" t="s">
        <v>32</v>
      </c>
      <c r="J1120">
        <v>1</v>
      </c>
      <c r="K1120">
        <v>6.2518399999999996</v>
      </c>
      <c r="L1120">
        <v>-75.563590000000005</v>
      </c>
    </row>
    <row r="1121" spans="1:12" x14ac:dyDescent="0.25">
      <c r="A1121" t="s">
        <v>82</v>
      </c>
      <c r="B1121" t="s">
        <v>58</v>
      </c>
      <c r="C1121">
        <v>42500</v>
      </c>
      <c r="D1121">
        <v>0</v>
      </c>
      <c r="E1121" t="s">
        <v>765</v>
      </c>
      <c r="F1121" t="s">
        <v>160</v>
      </c>
      <c r="G1121" t="s">
        <v>31</v>
      </c>
      <c r="H1121">
        <v>5</v>
      </c>
      <c r="I1121" t="s">
        <v>17</v>
      </c>
      <c r="J1121">
        <v>3</v>
      </c>
      <c r="K1121">
        <v>3.4372199999999999</v>
      </c>
      <c r="L1121">
        <v>-76.522499999999994</v>
      </c>
    </row>
    <row r="1122" spans="1:12" x14ac:dyDescent="0.25">
      <c r="A1122" t="s">
        <v>12</v>
      </c>
      <c r="B1122" t="s">
        <v>13</v>
      </c>
      <c r="C1122">
        <v>292100</v>
      </c>
      <c r="D1122">
        <v>13700</v>
      </c>
      <c r="E1122" t="s">
        <v>963</v>
      </c>
      <c r="F1122" t="s">
        <v>52</v>
      </c>
      <c r="G1122" t="s">
        <v>22</v>
      </c>
      <c r="H1122">
        <v>1</v>
      </c>
      <c r="I1122" t="s">
        <v>17</v>
      </c>
      <c r="J1122">
        <v>8</v>
      </c>
      <c r="K1122">
        <v>6.2518399999999996</v>
      </c>
      <c r="L1122">
        <v>-75.563590000000005</v>
      </c>
    </row>
    <row r="1123" spans="1:12" x14ac:dyDescent="0.25">
      <c r="A1123" t="s">
        <v>144</v>
      </c>
      <c r="B1123" t="s">
        <v>65</v>
      </c>
      <c r="C1123">
        <v>45200</v>
      </c>
      <c r="D1123">
        <v>2600</v>
      </c>
      <c r="E1123" t="s">
        <v>383</v>
      </c>
      <c r="F1123" t="s">
        <v>21</v>
      </c>
      <c r="G1123" t="s">
        <v>60</v>
      </c>
      <c r="H1123">
        <v>4</v>
      </c>
      <c r="I1123" t="s">
        <v>17</v>
      </c>
      <c r="J1123">
        <v>1</v>
      </c>
      <c r="K1123">
        <v>4.8133299999999997</v>
      </c>
      <c r="L1123">
        <v>-75.696110000000004</v>
      </c>
    </row>
    <row r="1124" spans="1:12" x14ac:dyDescent="0.25">
      <c r="A1124" t="s">
        <v>74</v>
      </c>
      <c r="B1124" t="s">
        <v>62</v>
      </c>
      <c r="C1124">
        <v>55300</v>
      </c>
      <c r="D1124">
        <v>1100</v>
      </c>
      <c r="E1124" t="s">
        <v>483</v>
      </c>
      <c r="F1124" t="s">
        <v>54</v>
      </c>
      <c r="G1124" t="s">
        <v>16</v>
      </c>
      <c r="H1124">
        <v>5</v>
      </c>
      <c r="I1124" t="s">
        <v>17</v>
      </c>
      <c r="J1124">
        <v>6</v>
      </c>
      <c r="K1124">
        <v>4.6097099999999998</v>
      </c>
      <c r="L1124">
        <v>-74.08175</v>
      </c>
    </row>
    <row r="1125" spans="1:12" x14ac:dyDescent="0.25">
      <c r="A1125" t="s">
        <v>144</v>
      </c>
      <c r="B1125" t="s">
        <v>65</v>
      </c>
      <c r="C1125">
        <v>70500</v>
      </c>
      <c r="D1125">
        <v>1900</v>
      </c>
      <c r="E1125" t="s">
        <v>1169</v>
      </c>
      <c r="F1125" t="s">
        <v>88</v>
      </c>
      <c r="G1125" t="s">
        <v>16</v>
      </c>
      <c r="H1125">
        <v>5</v>
      </c>
      <c r="I1125" t="s">
        <v>17</v>
      </c>
      <c r="J1125">
        <v>2</v>
      </c>
      <c r="K1125">
        <v>4.6097099999999998</v>
      </c>
      <c r="L1125">
        <v>-74.08175</v>
      </c>
    </row>
    <row r="1126" spans="1:12" x14ac:dyDescent="0.25">
      <c r="A1126" t="s">
        <v>127</v>
      </c>
      <c r="B1126" t="s">
        <v>13</v>
      </c>
      <c r="C1126">
        <v>1046200</v>
      </c>
      <c r="D1126">
        <v>58100</v>
      </c>
      <c r="E1126" t="s">
        <v>686</v>
      </c>
      <c r="F1126" t="s">
        <v>35</v>
      </c>
      <c r="G1126" t="s">
        <v>22</v>
      </c>
      <c r="H1126">
        <v>4</v>
      </c>
      <c r="I1126" t="s">
        <v>17</v>
      </c>
      <c r="J1126">
        <v>3</v>
      </c>
      <c r="K1126">
        <v>6.2518399999999996</v>
      </c>
      <c r="L1126">
        <v>-75.563590000000005</v>
      </c>
    </row>
    <row r="1127" spans="1:12" x14ac:dyDescent="0.25">
      <c r="A1127" t="s">
        <v>184</v>
      </c>
      <c r="B1127" t="s">
        <v>86</v>
      </c>
      <c r="C1127">
        <v>195900</v>
      </c>
      <c r="D1127">
        <v>11100</v>
      </c>
      <c r="E1127" t="s">
        <v>452</v>
      </c>
      <c r="F1127" t="s">
        <v>160</v>
      </c>
      <c r="G1127" t="s">
        <v>16</v>
      </c>
      <c r="H1127">
        <v>4</v>
      </c>
      <c r="I1127" t="s">
        <v>32</v>
      </c>
      <c r="J1127">
        <v>1</v>
      </c>
      <c r="K1127">
        <v>4.6097099999999998</v>
      </c>
      <c r="L1127">
        <v>-74.08175</v>
      </c>
    </row>
    <row r="1128" spans="1:12" x14ac:dyDescent="0.25">
      <c r="A1128" t="s">
        <v>70</v>
      </c>
      <c r="B1128" t="s">
        <v>13</v>
      </c>
      <c r="C1128">
        <v>2771400</v>
      </c>
      <c r="D1128">
        <v>154800</v>
      </c>
      <c r="E1128" t="s">
        <v>581</v>
      </c>
      <c r="F1128" t="s">
        <v>76</v>
      </c>
      <c r="G1128" t="s">
        <v>22</v>
      </c>
      <c r="H1128">
        <v>3</v>
      </c>
      <c r="I1128" t="s">
        <v>17</v>
      </c>
      <c r="J1128">
        <v>3</v>
      </c>
      <c r="K1128">
        <v>6.2518399999999996</v>
      </c>
      <c r="L1128">
        <v>-75.563590000000005</v>
      </c>
    </row>
    <row r="1129" spans="1:12" x14ac:dyDescent="0.25">
      <c r="A1129" t="s">
        <v>297</v>
      </c>
      <c r="B1129" t="s">
        <v>86</v>
      </c>
      <c r="C1129">
        <v>36900</v>
      </c>
      <c r="D1129">
        <v>0</v>
      </c>
      <c r="E1129" t="s">
        <v>1072</v>
      </c>
      <c r="F1129" t="s">
        <v>52</v>
      </c>
      <c r="G1129" t="s">
        <v>16</v>
      </c>
      <c r="H1129">
        <v>5</v>
      </c>
      <c r="I1129" t="s">
        <v>17</v>
      </c>
      <c r="J1129">
        <v>2</v>
      </c>
      <c r="K1129">
        <v>4.6097099999999998</v>
      </c>
      <c r="L1129">
        <v>-74.08175</v>
      </c>
    </row>
    <row r="1130" spans="1:12" x14ac:dyDescent="0.25">
      <c r="A1130" t="s">
        <v>111</v>
      </c>
      <c r="B1130" t="s">
        <v>19</v>
      </c>
      <c r="C1130">
        <v>499900</v>
      </c>
      <c r="D1130">
        <v>24800</v>
      </c>
      <c r="E1130" t="s">
        <v>395</v>
      </c>
      <c r="F1130" t="s">
        <v>54</v>
      </c>
      <c r="G1130" t="s">
        <v>278</v>
      </c>
      <c r="H1130">
        <v>5</v>
      </c>
      <c r="I1130" t="s">
        <v>32</v>
      </c>
      <c r="J1130">
        <v>1</v>
      </c>
      <c r="K1130">
        <v>-4.2152799999999999</v>
      </c>
      <c r="L1130">
        <v>-69.940560000000005</v>
      </c>
    </row>
    <row r="1131" spans="1:12" x14ac:dyDescent="0.25">
      <c r="A1131" t="s">
        <v>164</v>
      </c>
      <c r="B1131" t="s">
        <v>13</v>
      </c>
      <c r="C1131">
        <v>100100</v>
      </c>
      <c r="D1131">
        <v>6400</v>
      </c>
      <c r="E1131" t="s">
        <v>25</v>
      </c>
      <c r="F1131" t="s">
        <v>35</v>
      </c>
      <c r="G1131" t="s">
        <v>31</v>
      </c>
      <c r="H1131">
        <v>5</v>
      </c>
      <c r="I1131" t="s">
        <v>17</v>
      </c>
      <c r="J1131">
        <v>2</v>
      </c>
      <c r="K1131">
        <v>3.4372199999999999</v>
      </c>
      <c r="L1131">
        <v>-76.522499999999994</v>
      </c>
    </row>
    <row r="1132" spans="1:12" x14ac:dyDescent="0.25">
      <c r="A1132" t="s">
        <v>74</v>
      </c>
      <c r="B1132" t="s">
        <v>62</v>
      </c>
      <c r="C1132">
        <v>62800</v>
      </c>
      <c r="D1132">
        <v>4000</v>
      </c>
      <c r="E1132" t="s">
        <v>1224</v>
      </c>
      <c r="F1132" t="s">
        <v>160</v>
      </c>
      <c r="G1132" t="s">
        <v>16</v>
      </c>
      <c r="H1132">
        <v>5</v>
      </c>
      <c r="I1132" t="s">
        <v>17</v>
      </c>
      <c r="J1132">
        <v>1</v>
      </c>
      <c r="K1132">
        <v>4.6097099999999998</v>
      </c>
      <c r="L1132">
        <v>-74.08175</v>
      </c>
    </row>
    <row r="1133" spans="1:12" x14ac:dyDescent="0.25">
      <c r="A1133" t="s">
        <v>50</v>
      </c>
      <c r="B1133" t="s">
        <v>29</v>
      </c>
      <c r="C1133">
        <v>1586300</v>
      </c>
      <c r="D1133">
        <v>85100</v>
      </c>
      <c r="E1133" t="s">
        <v>1036</v>
      </c>
      <c r="F1133" t="s">
        <v>52</v>
      </c>
      <c r="G1133" t="s">
        <v>16</v>
      </c>
      <c r="H1133">
        <v>5</v>
      </c>
      <c r="I1133" t="s">
        <v>17</v>
      </c>
      <c r="J1133">
        <v>5</v>
      </c>
      <c r="K1133">
        <v>4.6097099999999998</v>
      </c>
      <c r="L1133">
        <v>-74.08175</v>
      </c>
    </row>
    <row r="1134" spans="1:12" x14ac:dyDescent="0.25">
      <c r="A1134" t="s">
        <v>155</v>
      </c>
      <c r="B1134" t="s">
        <v>62</v>
      </c>
      <c r="C1134">
        <v>83400</v>
      </c>
      <c r="D1134">
        <v>4800</v>
      </c>
      <c r="E1134" t="s">
        <v>942</v>
      </c>
      <c r="F1134" t="s">
        <v>15</v>
      </c>
      <c r="G1134" t="s">
        <v>22</v>
      </c>
      <c r="H1134">
        <v>5</v>
      </c>
      <c r="I1134" t="s">
        <v>38</v>
      </c>
      <c r="J1134">
        <v>1</v>
      </c>
      <c r="K1134">
        <v>6.2518399999999996</v>
      </c>
      <c r="L1134">
        <v>-75.563590000000005</v>
      </c>
    </row>
    <row r="1135" spans="1:12" x14ac:dyDescent="0.25">
      <c r="A1135" t="s">
        <v>214</v>
      </c>
      <c r="B1135" t="s">
        <v>19</v>
      </c>
      <c r="C1135">
        <v>221500</v>
      </c>
      <c r="D1135">
        <v>10000</v>
      </c>
      <c r="E1135" t="s">
        <v>914</v>
      </c>
      <c r="F1135" t="s">
        <v>54</v>
      </c>
      <c r="G1135" t="s">
        <v>16</v>
      </c>
      <c r="H1135">
        <v>5</v>
      </c>
      <c r="I1135" t="s">
        <v>17</v>
      </c>
      <c r="J1135">
        <v>3</v>
      </c>
      <c r="K1135">
        <v>4.6097099999999998</v>
      </c>
      <c r="L1135">
        <v>-74.08175</v>
      </c>
    </row>
    <row r="1136" spans="1:12" x14ac:dyDescent="0.25">
      <c r="A1136" t="s">
        <v>67</v>
      </c>
      <c r="B1136" t="s">
        <v>62</v>
      </c>
      <c r="C1136">
        <v>52400</v>
      </c>
      <c r="D1136">
        <v>1000</v>
      </c>
      <c r="E1136" t="s">
        <v>384</v>
      </c>
      <c r="F1136" t="s">
        <v>93</v>
      </c>
      <c r="G1136" t="s">
        <v>22</v>
      </c>
      <c r="H1136">
        <v>5</v>
      </c>
      <c r="I1136" t="s">
        <v>17</v>
      </c>
      <c r="J1136">
        <v>2</v>
      </c>
      <c r="K1136">
        <v>6.2518399999999996</v>
      </c>
      <c r="L1136">
        <v>-75.563590000000005</v>
      </c>
    </row>
    <row r="1137" spans="1:12" x14ac:dyDescent="0.25">
      <c r="A1137" t="s">
        <v>158</v>
      </c>
      <c r="B1137" t="s">
        <v>62</v>
      </c>
      <c r="C1137">
        <v>26500</v>
      </c>
      <c r="D1137">
        <v>0</v>
      </c>
      <c r="E1137" t="s">
        <v>461</v>
      </c>
      <c r="F1137" t="s">
        <v>52</v>
      </c>
      <c r="G1137" t="s">
        <v>16</v>
      </c>
      <c r="H1137">
        <v>4</v>
      </c>
      <c r="I1137" t="s">
        <v>17</v>
      </c>
      <c r="J1137">
        <v>3</v>
      </c>
      <c r="K1137">
        <v>4.6097099999999998</v>
      </c>
      <c r="L1137">
        <v>-74.08175</v>
      </c>
    </row>
    <row r="1138" spans="1:12" x14ac:dyDescent="0.25">
      <c r="A1138" t="s">
        <v>84</v>
      </c>
      <c r="B1138" t="s">
        <v>58</v>
      </c>
      <c r="C1138">
        <v>179400</v>
      </c>
      <c r="D1138">
        <v>9900</v>
      </c>
      <c r="E1138" t="s">
        <v>542</v>
      </c>
      <c r="F1138" t="s">
        <v>96</v>
      </c>
      <c r="G1138" t="s">
        <v>22</v>
      </c>
      <c r="H1138">
        <v>5</v>
      </c>
      <c r="I1138" t="s">
        <v>17</v>
      </c>
      <c r="J1138">
        <v>10</v>
      </c>
      <c r="K1138">
        <v>6.2518399999999996</v>
      </c>
      <c r="L1138">
        <v>-75.563590000000005</v>
      </c>
    </row>
    <row r="1139" spans="1:12" x14ac:dyDescent="0.25">
      <c r="A1139" t="s">
        <v>122</v>
      </c>
      <c r="B1139" t="s">
        <v>29</v>
      </c>
      <c r="C1139">
        <v>1036600</v>
      </c>
      <c r="D1139">
        <v>55700</v>
      </c>
      <c r="E1139" t="s">
        <v>1101</v>
      </c>
      <c r="F1139" t="s">
        <v>54</v>
      </c>
      <c r="G1139" t="s">
        <v>16</v>
      </c>
      <c r="H1139">
        <v>5</v>
      </c>
      <c r="I1139" t="s">
        <v>38</v>
      </c>
      <c r="J1139">
        <v>1</v>
      </c>
      <c r="K1139">
        <v>4.6097099999999998</v>
      </c>
      <c r="L1139">
        <v>-74.08175</v>
      </c>
    </row>
    <row r="1140" spans="1:12" x14ac:dyDescent="0.25">
      <c r="A1140" t="s">
        <v>84</v>
      </c>
      <c r="B1140" t="s">
        <v>58</v>
      </c>
      <c r="C1140">
        <v>133300</v>
      </c>
      <c r="D1140">
        <v>5300</v>
      </c>
      <c r="E1140" t="s">
        <v>1046</v>
      </c>
      <c r="F1140" t="s">
        <v>130</v>
      </c>
      <c r="G1140" t="s">
        <v>22</v>
      </c>
      <c r="H1140">
        <v>5</v>
      </c>
      <c r="I1140" t="s">
        <v>17</v>
      </c>
      <c r="J1140">
        <v>2</v>
      </c>
      <c r="K1140">
        <v>6.2518399999999996</v>
      </c>
      <c r="L1140">
        <v>-75.563590000000005</v>
      </c>
    </row>
    <row r="1141" spans="1:12" x14ac:dyDescent="0.25">
      <c r="A1141" t="s">
        <v>28</v>
      </c>
      <c r="B1141" t="s">
        <v>29</v>
      </c>
      <c r="C1141">
        <v>355800</v>
      </c>
      <c r="D1141">
        <v>17100</v>
      </c>
      <c r="E1141" t="s">
        <v>663</v>
      </c>
      <c r="F1141" t="s">
        <v>76</v>
      </c>
      <c r="G1141" t="s">
        <v>16</v>
      </c>
      <c r="H1141">
        <v>5</v>
      </c>
      <c r="I1141" t="s">
        <v>17</v>
      </c>
      <c r="J1141">
        <v>4</v>
      </c>
      <c r="K1141">
        <v>4.6097099999999998</v>
      </c>
      <c r="L1141">
        <v>-74.08175</v>
      </c>
    </row>
    <row r="1142" spans="1:12" x14ac:dyDescent="0.25">
      <c r="A1142" t="s">
        <v>50</v>
      </c>
      <c r="B1142" t="s">
        <v>29</v>
      </c>
      <c r="C1142">
        <v>1584600</v>
      </c>
      <c r="D1142">
        <v>84800</v>
      </c>
      <c r="E1142" t="s">
        <v>755</v>
      </c>
      <c r="F1142" t="s">
        <v>15</v>
      </c>
      <c r="G1142" t="s">
        <v>16</v>
      </c>
      <c r="H1142">
        <v>5</v>
      </c>
      <c r="I1142" t="s">
        <v>17</v>
      </c>
      <c r="J1142">
        <v>3</v>
      </c>
      <c r="K1142">
        <v>4.6097099999999998</v>
      </c>
      <c r="L1142">
        <v>-74.08175</v>
      </c>
    </row>
    <row r="1143" spans="1:12" x14ac:dyDescent="0.25">
      <c r="A1143" t="s">
        <v>192</v>
      </c>
      <c r="B1143" t="s">
        <v>65</v>
      </c>
      <c r="C1143">
        <v>39600</v>
      </c>
      <c r="D1143">
        <v>0</v>
      </c>
      <c r="E1143" t="s">
        <v>861</v>
      </c>
      <c r="F1143" t="s">
        <v>96</v>
      </c>
      <c r="G1143" t="s">
        <v>16</v>
      </c>
      <c r="H1143">
        <v>3</v>
      </c>
      <c r="I1143" t="s">
        <v>17</v>
      </c>
      <c r="J1143">
        <v>1</v>
      </c>
      <c r="K1143">
        <v>4.6097099999999998</v>
      </c>
      <c r="L1143">
        <v>-74.08175</v>
      </c>
    </row>
    <row r="1144" spans="1:12" x14ac:dyDescent="0.25">
      <c r="A1144" t="s">
        <v>68</v>
      </c>
      <c r="B1144" t="s">
        <v>24</v>
      </c>
      <c r="C1144">
        <v>34500</v>
      </c>
      <c r="D1144">
        <v>2200</v>
      </c>
      <c r="E1144" t="s">
        <v>1137</v>
      </c>
      <c r="F1144" t="s">
        <v>52</v>
      </c>
      <c r="G1144" t="s">
        <v>31</v>
      </c>
      <c r="H1144">
        <v>5</v>
      </c>
      <c r="I1144" t="s">
        <v>17</v>
      </c>
      <c r="J1144">
        <v>3</v>
      </c>
      <c r="K1144">
        <v>3.4372199999999999</v>
      </c>
      <c r="L1144">
        <v>-76.522499999999994</v>
      </c>
    </row>
    <row r="1145" spans="1:12" x14ac:dyDescent="0.25">
      <c r="A1145" t="s">
        <v>155</v>
      </c>
      <c r="B1145" t="s">
        <v>62</v>
      </c>
      <c r="C1145">
        <v>89200</v>
      </c>
      <c r="D1145">
        <v>2900</v>
      </c>
      <c r="E1145" t="s">
        <v>371</v>
      </c>
      <c r="F1145" t="s">
        <v>88</v>
      </c>
      <c r="G1145" t="s">
        <v>16</v>
      </c>
      <c r="H1145">
        <v>5</v>
      </c>
      <c r="I1145" t="s">
        <v>32</v>
      </c>
      <c r="J1145">
        <v>1</v>
      </c>
      <c r="K1145">
        <v>4.6097099999999998</v>
      </c>
      <c r="L1145">
        <v>-74.08175</v>
      </c>
    </row>
    <row r="1146" spans="1:12" x14ac:dyDescent="0.25">
      <c r="A1146" t="s">
        <v>82</v>
      </c>
      <c r="B1146" t="s">
        <v>58</v>
      </c>
      <c r="C1146">
        <v>59900</v>
      </c>
      <c r="D1146">
        <v>1400</v>
      </c>
      <c r="E1146" t="s">
        <v>1007</v>
      </c>
      <c r="F1146" t="s">
        <v>47</v>
      </c>
      <c r="G1146" t="s">
        <v>16</v>
      </c>
      <c r="H1146">
        <v>5</v>
      </c>
      <c r="I1146" t="s">
        <v>17</v>
      </c>
      <c r="J1146">
        <v>1</v>
      </c>
      <c r="K1146">
        <v>4.6097099999999998</v>
      </c>
      <c r="L1146">
        <v>-74.08175</v>
      </c>
    </row>
    <row r="1147" spans="1:12" x14ac:dyDescent="0.25">
      <c r="A1147" t="s">
        <v>48</v>
      </c>
      <c r="B1147" t="s">
        <v>24</v>
      </c>
      <c r="C1147">
        <v>53400</v>
      </c>
      <c r="D1147">
        <v>1000</v>
      </c>
      <c r="E1147" t="s">
        <v>394</v>
      </c>
      <c r="F1147" t="s">
        <v>35</v>
      </c>
      <c r="G1147" t="s">
        <v>16</v>
      </c>
      <c r="H1147">
        <v>3</v>
      </c>
      <c r="I1147" t="s">
        <v>146</v>
      </c>
      <c r="J1147">
        <v>1</v>
      </c>
      <c r="K1147">
        <v>4.6097099999999998</v>
      </c>
      <c r="L1147">
        <v>-74.08175</v>
      </c>
    </row>
    <row r="1148" spans="1:12" x14ac:dyDescent="0.25">
      <c r="A1148" t="s">
        <v>171</v>
      </c>
      <c r="B1148" t="s">
        <v>19</v>
      </c>
      <c r="C1148">
        <v>243300</v>
      </c>
      <c r="D1148">
        <v>13200</v>
      </c>
      <c r="E1148" t="s">
        <v>532</v>
      </c>
      <c r="F1148" t="s">
        <v>88</v>
      </c>
      <c r="G1148" t="s">
        <v>16</v>
      </c>
      <c r="H1148">
        <v>4</v>
      </c>
      <c r="I1148" t="s">
        <v>17</v>
      </c>
      <c r="J1148">
        <v>5</v>
      </c>
      <c r="K1148">
        <v>4.6097099999999998</v>
      </c>
      <c r="L1148">
        <v>-74.08175</v>
      </c>
    </row>
    <row r="1149" spans="1:12" x14ac:dyDescent="0.25">
      <c r="A1149" t="s">
        <v>105</v>
      </c>
      <c r="B1149" t="s">
        <v>19</v>
      </c>
      <c r="C1149">
        <v>263700</v>
      </c>
      <c r="D1149">
        <v>16400</v>
      </c>
      <c r="E1149" t="s">
        <v>615</v>
      </c>
      <c r="F1149" t="s">
        <v>93</v>
      </c>
      <c r="G1149" t="s">
        <v>16</v>
      </c>
      <c r="H1149">
        <v>1</v>
      </c>
      <c r="I1149" t="s">
        <v>32</v>
      </c>
      <c r="J1149">
        <v>1</v>
      </c>
      <c r="K1149">
        <v>4.6097099999999998</v>
      </c>
      <c r="L1149">
        <v>-74.08175</v>
      </c>
    </row>
    <row r="1150" spans="1:12" x14ac:dyDescent="0.25">
      <c r="A1150" t="s">
        <v>155</v>
      </c>
      <c r="B1150" t="s">
        <v>62</v>
      </c>
      <c r="C1150">
        <v>83000</v>
      </c>
      <c r="D1150">
        <v>4800</v>
      </c>
      <c r="E1150" t="s">
        <v>1224</v>
      </c>
      <c r="F1150" t="s">
        <v>76</v>
      </c>
      <c r="G1150" t="s">
        <v>16</v>
      </c>
      <c r="H1150">
        <v>5</v>
      </c>
      <c r="I1150" t="s">
        <v>17</v>
      </c>
      <c r="J1150">
        <v>1</v>
      </c>
      <c r="K1150">
        <v>4.6097099999999998</v>
      </c>
      <c r="L1150">
        <v>-74.08175</v>
      </c>
    </row>
    <row r="1151" spans="1:12" x14ac:dyDescent="0.25">
      <c r="A1151" t="s">
        <v>94</v>
      </c>
      <c r="B1151" t="s">
        <v>29</v>
      </c>
      <c r="C1151">
        <v>966700</v>
      </c>
      <c r="D1151">
        <v>51700</v>
      </c>
      <c r="E1151" t="s">
        <v>427</v>
      </c>
      <c r="F1151" t="s">
        <v>160</v>
      </c>
      <c r="G1151" t="s">
        <v>126</v>
      </c>
      <c r="H1151">
        <v>4</v>
      </c>
      <c r="I1151" t="s">
        <v>17</v>
      </c>
      <c r="J1151">
        <v>2</v>
      </c>
      <c r="K1151">
        <v>7.89391</v>
      </c>
      <c r="L1151">
        <v>-72.507819999999995</v>
      </c>
    </row>
    <row r="1152" spans="1:12" x14ac:dyDescent="0.25">
      <c r="A1152" t="s">
        <v>124</v>
      </c>
      <c r="B1152" t="s">
        <v>19</v>
      </c>
      <c r="C1152">
        <v>695700</v>
      </c>
      <c r="D1152">
        <v>35200</v>
      </c>
      <c r="E1152" t="s">
        <v>1053</v>
      </c>
      <c r="F1152" t="s">
        <v>88</v>
      </c>
      <c r="G1152" t="s">
        <v>16</v>
      </c>
      <c r="H1152">
        <v>5</v>
      </c>
      <c r="I1152" t="s">
        <v>17</v>
      </c>
      <c r="J1152">
        <v>1</v>
      </c>
      <c r="K1152">
        <v>4.6097099999999998</v>
      </c>
      <c r="L1152">
        <v>-74.08175</v>
      </c>
    </row>
    <row r="1153" spans="1:12" x14ac:dyDescent="0.25">
      <c r="A1153" t="s">
        <v>70</v>
      </c>
      <c r="B1153" t="s">
        <v>13</v>
      </c>
      <c r="C1153">
        <v>2735000</v>
      </c>
      <c r="D1153">
        <v>145800</v>
      </c>
      <c r="E1153" t="s">
        <v>360</v>
      </c>
      <c r="F1153" t="s">
        <v>76</v>
      </c>
      <c r="G1153" t="s">
        <v>126</v>
      </c>
      <c r="H1153">
        <v>5</v>
      </c>
      <c r="I1153" t="s">
        <v>17</v>
      </c>
      <c r="J1153">
        <v>3</v>
      </c>
      <c r="K1153">
        <v>7.89391</v>
      </c>
      <c r="L1153">
        <v>-72.507819999999995</v>
      </c>
    </row>
    <row r="1154" spans="1:12" x14ac:dyDescent="0.25">
      <c r="A1154" t="s">
        <v>171</v>
      </c>
      <c r="B1154" t="s">
        <v>19</v>
      </c>
      <c r="C1154">
        <v>218200</v>
      </c>
      <c r="D1154">
        <v>9800</v>
      </c>
      <c r="E1154" t="s">
        <v>511</v>
      </c>
      <c r="F1154" t="s">
        <v>160</v>
      </c>
      <c r="G1154" t="s">
        <v>16</v>
      </c>
      <c r="H1154">
        <v>4</v>
      </c>
      <c r="I1154" t="s">
        <v>17</v>
      </c>
      <c r="J1154">
        <v>1</v>
      </c>
      <c r="K1154">
        <v>4.6097099999999998</v>
      </c>
      <c r="L1154">
        <v>-74.08175</v>
      </c>
    </row>
    <row r="1155" spans="1:12" x14ac:dyDescent="0.25">
      <c r="A1155" t="s">
        <v>41</v>
      </c>
      <c r="B1155" t="s">
        <v>29</v>
      </c>
      <c r="C1155">
        <v>1189900</v>
      </c>
      <c r="D1155">
        <v>61500</v>
      </c>
      <c r="E1155" t="s">
        <v>97</v>
      </c>
      <c r="F1155" t="s">
        <v>26</v>
      </c>
      <c r="G1155" t="s">
        <v>22</v>
      </c>
      <c r="H1155">
        <v>3</v>
      </c>
      <c r="I1155" t="s">
        <v>17</v>
      </c>
      <c r="J1155">
        <v>3</v>
      </c>
      <c r="K1155">
        <v>6.2518399999999996</v>
      </c>
      <c r="L1155">
        <v>-75.563590000000005</v>
      </c>
    </row>
    <row r="1156" spans="1:12" x14ac:dyDescent="0.25">
      <c r="A1156" t="s">
        <v>111</v>
      </c>
      <c r="B1156" t="s">
        <v>19</v>
      </c>
      <c r="C1156">
        <v>516900</v>
      </c>
      <c r="D1156">
        <v>27900</v>
      </c>
      <c r="E1156" t="s">
        <v>1089</v>
      </c>
      <c r="F1156" t="s">
        <v>21</v>
      </c>
      <c r="G1156" t="s">
        <v>16</v>
      </c>
      <c r="H1156">
        <v>1</v>
      </c>
      <c r="I1156" t="s">
        <v>17</v>
      </c>
      <c r="J1156">
        <v>1</v>
      </c>
      <c r="K1156">
        <v>4.6097099999999998</v>
      </c>
      <c r="L1156">
        <v>-74.08175</v>
      </c>
    </row>
    <row r="1157" spans="1:12" x14ac:dyDescent="0.25">
      <c r="A1157" t="s">
        <v>111</v>
      </c>
      <c r="B1157" t="s">
        <v>19</v>
      </c>
      <c r="C1157">
        <v>518900</v>
      </c>
      <c r="D1157">
        <v>28100</v>
      </c>
      <c r="E1157" t="s">
        <v>845</v>
      </c>
      <c r="F1157" t="s">
        <v>76</v>
      </c>
      <c r="G1157" t="s">
        <v>22</v>
      </c>
      <c r="H1157">
        <v>3</v>
      </c>
      <c r="I1157" t="s">
        <v>32</v>
      </c>
      <c r="J1157">
        <v>1</v>
      </c>
      <c r="K1157">
        <v>6.2518399999999996</v>
      </c>
      <c r="L1157">
        <v>-75.563590000000005</v>
      </c>
    </row>
    <row r="1158" spans="1:12" x14ac:dyDescent="0.25">
      <c r="A1158" t="s">
        <v>64</v>
      </c>
      <c r="B1158" t="s">
        <v>65</v>
      </c>
      <c r="C1158">
        <v>56300</v>
      </c>
      <c r="D1158">
        <v>1200</v>
      </c>
      <c r="E1158" t="s">
        <v>395</v>
      </c>
      <c r="F1158" t="s">
        <v>52</v>
      </c>
      <c r="G1158" t="s">
        <v>385</v>
      </c>
      <c r="H1158">
        <v>2</v>
      </c>
      <c r="I1158" t="s">
        <v>17</v>
      </c>
      <c r="J1158">
        <v>7</v>
      </c>
      <c r="K1158">
        <v>4.5793699999999999</v>
      </c>
      <c r="L1158">
        <v>-74.216819999999998</v>
      </c>
    </row>
    <row r="1159" spans="1:12" x14ac:dyDescent="0.25">
      <c r="A1159" t="s">
        <v>98</v>
      </c>
      <c r="B1159" t="s">
        <v>19</v>
      </c>
      <c r="C1159">
        <v>441100</v>
      </c>
      <c r="D1159">
        <v>21700</v>
      </c>
      <c r="E1159" t="s">
        <v>283</v>
      </c>
      <c r="F1159" t="s">
        <v>35</v>
      </c>
      <c r="G1159" t="s">
        <v>16</v>
      </c>
      <c r="H1159">
        <v>5</v>
      </c>
      <c r="I1159" t="s">
        <v>146</v>
      </c>
      <c r="J1159">
        <v>1</v>
      </c>
      <c r="K1159">
        <v>4.6097099999999998</v>
      </c>
      <c r="L1159">
        <v>-74.08175</v>
      </c>
    </row>
    <row r="1160" spans="1:12" x14ac:dyDescent="0.25">
      <c r="A1160" t="s">
        <v>103</v>
      </c>
      <c r="B1160" t="s">
        <v>13</v>
      </c>
      <c r="C1160">
        <v>283700</v>
      </c>
      <c r="D1160">
        <v>19900</v>
      </c>
      <c r="E1160" t="s">
        <v>375</v>
      </c>
      <c r="F1160" t="s">
        <v>52</v>
      </c>
      <c r="G1160" t="s">
        <v>16</v>
      </c>
      <c r="H1160">
        <v>4</v>
      </c>
      <c r="I1160" t="s">
        <v>17</v>
      </c>
      <c r="J1160">
        <v>8</v>
      </c>
      <c r="K1160">
        <v>4.6097099999999998</v>
      </c>
      <c r="L1160">
        <v>-74.08175</v>
      </c>
    </row>
    <row r="1161" spans="1:12" x14ac:dyDescent="0.25">
      <c r="A1161" t="s">
        <v>64</v>
      </c>
      <c r="B1161" t="s">
        <v>65</v>
      </c>
      <c r="C1161">
        <v>61100</v>
      </c>
      <c r="D1161">
        <v>1400</v>
      </c>
      <c r="E1161" t="s">
        <v>1078</v>
      </c>
      <c r="F1161" t="s">
        <v>76</v>
      </c>
      <c r="G1161" t="s">
        <v>126</v>
      </c>
      <c r="H1161">
        <v>5</v>
      </c>
      <c r="I1161" t="s">
        <v>17</v>
      </c>
      <c r="J1161">
        <v>2</v>
      </c>
      <c r="K1161">
        <v>7.89391</v>
      </c>
      <c r="L1161">
        <v>-72.507819999999995</v>
      </c>
    </row>
    <row r="1162" spans="1:12" x14ac:dyDescent="0.25">
      <c r="A1162" t="s">
        <v>84</v>
      </c>
      <c r="B1162" t="s">
        <v>58</v>
      </c>
      <c r="C1162">
        <v>191700</v>
      </c>
      <c r="D1162">
        <v>10400</v>
      </c>
      <c r="E1162" t="s">
        <v>723</v>
      </c>
      <c r="F1162" t="s">
        <v>52</v>
      </c>
      <c r="G1162" t="s">
        <v>44</v>
      </c>
      <c r="H1162">
        <v>1</v>
      </c>
      <c r="I1162" t="s">
        <v>17</v>
      </c>
      <c r="J1162">
        <v>1</v>
      </c>
      <c r="K1162">
        <v>11.240790000000001</v>
      </c>
      <c r="L1162">
        <v>-74.199039999999997</v>
      </c>
    </row>
    <row r="1163" spans="1:12" x14ac:dyDescent="0.25">
      <c r="A1163" t="s">
        <v>184</v>
      </c>
      <c r="B1163" t="s">
        <v>86</v>
      </c>
      <c r="C1163">
        <v>300400</v>
      </c>
      <c r="D1163">
        <v>14200</v>
      </c>
      <c r="E1163" t="s">
        <v>63</v>
      </c>
      <c r="F1163" t="s">
        <v>96</v>
      </c>
      <c r="G1163" t="s">
        <v>60</v>
      </c>
      <c r="H1163">
        <v>5</v>
      </c>
      <c r="I1163" t="s">
        <v>17</v>
      </c>
      <c r="J1163">
        <v>1</v>
      </c>
      <c r="K1163">
        <v>4.8133299999999997</v>
      </c>
      <c r="L1163">
        <v>-75.696110000000004</v>
      </c>
    </row>
    <row r="1164" spans="1:12" x14ac:dyDescent="0.25">
      <c r="A1164" t="s">
        <v>48</v>
      </c>
      <c r="B1164" t="s">
        <v>24</v>
      </c>
      <c r="C1164">
        <v>68600</v>
      </c>
      <c r="D1164">
        <v>1800</v>
      </c>
      <c r="E1164" t="s">
        <v>717</v>
      </c>
      <c r="F1164" t="s">
        <v>76</v>
      </c>
      <c r="G1164" t="s">
        <v>44</v>
      </c>
      <c r="H1164">
        <v>5</v>
      </c>
      <c r="I1164" t="s">
        <v>17</v>
      </c>
      <c r="J1164">
        <v>1</v>
      </c>
      <c r="K1164">
        <v>11.240790000000001</v>
      </c>
      <c r="L1164">
        <v>-74.199039999999997</v>
      </c>
    </row>
    <row r="1165" spans="1:12" x14ac:dyDescent="0.25">
      <c r="A1165" t="s">
        <v>28</v>
      </c>
      <c r="B1165" t="s">
        <v>29</v>
      </c>
      <c r="C1165">
        <v>820700</v>
      </c>
      <c r="D1165">
        <v>44400</v>
      </c>
      <c r="E1165" t="s">
        <v>1036</v>
      </c>
      <c r="F1165" t="s">
        <v>130</v>
      </c>
      <c r="G1165" t="s">
        <v>60</v>
      </c>
      <c r="H1165">
        <v>1</v>
      </c>
      <c r="I1165" t="s">
        <v>17</v>
      </c>
      <c r="J1165">
        <v>8</v>
      </c>
      <c r="K1165">
        <v>4.8133299999999997</v>
      </c>
      <c r="L1165">
        <v>-75.696110000000004</v>
      </c>
    </row>
    <row r="1166" spans="1:12" x14ac:dyDescent="0.25">
      <c r="A1166" t="s">
        <v>111</v>
      </c>
      <c r="B1166" t="s">
        <v>19</v>
      </c>
      <c r="C1166">
        <v>478700</v>
      </c>
      <c r="D1166">
        <v>26200</v>
      </c>
      <c r="E1166" t="s">
        <v>372</v>
      </c>
      <c r="F1166" t="s">
        <v>43</v>
      </c>
      <c r="G1166" t="s">
        <v>22</v>
      </c>
      <c r="H1166">
        <v>5</v>
      </c>
      <c r="I1166" t="s">
        <v>17</v>
      </c>
      <c r="J1166">
        <v>1</v>
      </c>
      <c r="K1166">
        <v>6.2518399999999996</v>
      </c>
      <c r="L1166">
        <v>-75.563590000000005</v>
      </c>
    </row>
    <row r="1167" spans="1:12" x14ac:dyDescent="0.25">
      <c r="A1167" t="s">
        <v>33</v>
      </c>
      <c r="B1167" t="s">
        <v>19</v>
      </c>
      <c r="C1167">
        <v>451200</v>
      </c>
      <c r="D1167">
        <v>22200</v>
      </c>
      <c r="E1167" t="s">
        <v>591</v>
      </c>
      <c r="F1167" t="s">
        <v>15</v>
      </c>
      <c r="G1167" t="s">
        <v>31</v>
      </c>
      <c r="H1167">
        <v>5</v>
      </c>
      <c r="I1167" t="s">
        <v>32</v>
      </c>
      <c r="J1167">
        <v>1</v>
      </c>
      <c r="K1167">
        <v>3.4372199999999999</v>
      </c>
      <c r="L1167">
        <v>-76.522499999999994</v>
      </c>
    </row>
    <row r="1168" spans="1:12" x14ac:dyDescent="0.25">
      <c r="A1168" t="s">
        <v>118</v>
      </c>
      <c r="B1168" t="s">
        <v>86</v>
      </c>
      <c r="C1168">
        <v>795000</v>
      </c>
      <c r="D1168">
        <v>40500</v>
      </c>
      <c r="E1168" t="s">
        <v>325</v>
      </c>
      <c r="F1168" t="s">
        <v>93</v>
      </c>
      <c r="G1168" t="s">
        <v>16</v>
      </c>
      <c r="H1168">
        <v>5</v>
      </c>
      <c r="I1168" t="s">
        <v>17</v>
      </c>
      <c r="J1168">
        <v>10</v>
      </c>
      <c r="K1168">
        <v>4.6097099999999998</v>
      </c>
      <c r="L1168">
        <v>-74.08175</v>
      </c>
    </row>
    <row r="1169" spans="1:12" x14ac:dyDescent="0.25">
      <c r="A1169" t="s">
        <v>36</v>
      </c>
      <c r="B1169" t="s">
        <v>24</v>
      </c>
      <c r="C1169">
        <v>33100</v>
      </c>
      <c r="D1169">
        <v>2300</v>
      </c>
      <c r="E1169" t="s">
        <v>721</v>
      </c>
      <c r="F1169" t="s">
        <v>88</v>
      </c>
      <c r="G1169" t="s">
        <v>16</v>
      </c>
      <c r="H1169">
        <v>5</v>
      </c>
      <c r="I1169" t="s">
        <v>32</v>
      </c>
      <c r="J1169">
        <v>1</v>
      </c>
      <c r="K1169">
        <v>4.6097099999999998</v>
      </c>
      <c r="L1169">
        <v>-74.08175</v>
      </c>
    </row>
    <row r="1170" spans="1:12" x14ac:dyDescent="0.25">
      <c r="A1170" t="s">
        <v>111</v>
      </c>
      <c r="B1170" t="s">
        <v>19</v>
      </c>
      <c r="C1170">
        <v>484400</v>
      </c>
      <c r="D1170">
        <v>26500</v>
      </c>
      <c r="E1170" t="s">
        <v>971</v>
      </c>
      <c r="F1170" t="s">
        <v>15</v>
      </c>
      <c r="G1170" t="s">
        <v>22</v>
      </c>
      <c r="H1170">
        <v>4</v>
      </c>
      <c r="I1170" t="s">
        <v>17</v>
      </c>
      <c r="J1170">
        <v>1</v>
      </c>
      <c r="K1170">
        <v>6.2518399999999996</v>
      </c>
      <c r="L1170">
        <v>-75.563590000000005</v>
      </c>
    </row>
    <row r="1171" spans="1:12" x14ac:dyDescent="0.25">
      <c r="A1171" t="s">
        <v>219</v>
      </c>
      <c r="B1171" t="s">
        <v>19</v>
      </c>
      <c r="C1171">
        <v>404600</v>
      </c>
      <c r="D1171">
        <v>21900</v>
      </c>
      <c r="E1171" t="s">
        <v>797</v>
      </c>
      <c r="F1171" t="s">
        <v>43</v>
      </c>
      <c r="G1171" t="s">
        <v>16</v>
      </c>
      <c r="H1171">
        <v>5</v>
      </c>
      <c r="I1171" t="s">
        <v>32</v>
      </c>
      <c r="J1171">
        <v>1</v>
      </c>
      <c r="K1171">
        <v>4.6097099999999998</v>
      </c>
      <c r="L1171">
        <v>-74.08175</v>
      </c>
    </row>
    <row r="1172" spans="1:12" x14ac:dyDescent="0.25">
      <c r="A1172" t="s">
        <v>67</v>
      </c>
      <c r="B1172" t="s">
        <v>62</v>
      </c>
      <c r="C1172">
        <v>59900</v>
      </c>
      <c r="D1172">
        <v>3600</v>
      </c>
      <c r="E1172" t="s">
        <v>209</v>
      </c>
      <c r="F1172" t="s">
        <v>130</v>
      </c>
      <c r="G1172" t="s">
        <v>161</v>
      </c>
      <c r="H1172">
        <v>1</v>
      </c>
      <c r="I1172" t="s">
        <v>17</v>
      </c>
      <c r="J1172">
        <v>9</v>
      </c>
      <c r="K1172">
        <v>7.1253900000000003</v>
      </c>
      <c r="L1172">
        <v>-73.119799999999998</v>
      </c>
    </row>
    <row r="1173" spans="1:12" x14ac:dyDescent="0.25">
      <c r="A1173" t="s">
        <v>48</v>
      </c>
      <c r="B1173" t="s">
        <v>24</v>
      </c>
      <c r="C1173">
        <v>77200</v>
      </c>
      <c r="D1173">
        <v>4300</v>
      </c>
      <c r="E1173" t="s">
        <v>1041</v>
      </c>
      <c r="F1173" t="s">
        <v>93</v>
      </c>
      <c r="G1173" t="s">
        <v>126</v>
      </c>
      <c r="H1173">
        <v>1</v>
      </c>
      <c r="I1173" t="s">
        <v>17</v>
      </c>
      <c r="J1173">
        <v>1</v>
      </c>
      <c r="K1173">
        <v>7.89391</v>
      </c>
      <c r="L1173">
        <v>-72.507819999999995</v>
      </c>
    </row>
    <row r="1174" spans="1:12" x14ac:dyDescent="0.25">
      <c r="A1174" t="s">
        <v>68</v>
      </c>
      <c r="B1174" t="s">
        <v>24</v>
      </c>
      <c r="C1174">
        <v>22100</v>
      </c>
      <c r="D1174">
        <v>0</v>
      </c>
      <c r="E1174" t="s">
        <v>1152</v>
      </c>
      <c r="F1174" t="s">
        <v>26</v>
      </c>
      <c r="G1174" t="s">
        <v>16</v>
      </c>
      <c r="H1174">
        <v>5</v>
      </c>
      <c r="I1174" t="s">
        <v>32</v>
      </c>
      <c r="J1174">
        <v>1</v>
      </c>
      <c r="K1174">
        <v>4.6097099999999998</v>
      </c>
      <c r="L1174">
        <v>-74.08175</v>
      </c>
    </row>
    <row r="1175" spans="1:12" x14ac:dyDescent="0.25">
      <c r="A1175" t="s">
        <v>23</v>
      </c>
      <c r="B1175" t="s">
        <v>24</v>
      </c>
      <c r="C1175">
        <v>249800</v>
      </c>
      <c r="D1175">
        <v>14000</v>
      </c>
      <c r="E1175" t="s">
        <v>1122</v>
      </c>
      <c r="F1175" t="s">
        <v>54</v>
      </c>
      <c r="G1175" t="s">
        <v>60</v>
      </c>
      <c r="H1175">
        <v>3</v>
      </c>
      <c r="I1175" t="s">
        <v>17</v>
      </c>
      <c r="J1175">
        <v>3</v>
      </c>
      <c r="K1175">
        <v>4.8133299999999997</v>
      </c>
      <c r="L1175">
        <v>-75.696110000000004</v>
      </c>
    </row>
    <row r="1176" spans="1:12" x14ac:dyDescent="0.25">
      <c r="A1176" t="s">
        <v>133</v>
      </c>
      <c r="B1176" t="s">
        <v>24</v>
      </c>
      <c r="C1176">
        <v>15400</v>
      </c>
      <c r="D1176">
        <v>1000</v>
      </c>
      <c r="E1176" t="s">
        <v>56</v>
      </c>
      <c r="F1176" t="s">
        <v>130</v>
      </c>
      <c r="G1176" t="s">
        <v>16</v>
      </c>
      <c r="H1176">
        <v>1</v>
      </c>
      <c r="I1176" t="s">
        <v>17</v>
      </c>
      <c r="J1176">
        <v>1</v>
      </c>
      <c r="K1176">
        <v>4.6097099999999998</v>
      </c>
      <c r="L1176">
        <v>-74.08175</v>
      </c>
    </row>
    <row r="1177" spans="1:12" x14ac:dyDescent="0.25">
      <c r="A1177" t="s">
        <v>45</v>
      </c>
      <c r="B1177" t="s">
        <v>29</v>
      </c>
      <c r="C1177">
        <v>1229500</v>
      </c>
      <c r="D1177">
        <v>63700</v>
      </c>
      <c r="E1177" t="s">
        <v>844</v>
      </c>
      <c r="F1177" t="s">
        <v>96</v>
      </c>
      <c r="G1177" t="s">
        <v>22</v>
      </c>
      <c r="H1177">
        <v>4</v>
      </c>
      <c r="I1177" t="s">
        <v>32</v>
      </c>
      <c r="J1177">
        <v>1</v>
      </c>
      <c r="K1177">
        <v>6.2518399999999996</v>
      </c>
      <c r="L1177">
        <v>-75.563590000000005</v>
      </c>
    </row>
    <row r="1178" spans="1:12" x14ac:dyDescent="0.25">
      <c r="A1178" t="s">
        <v>214</v>
      </c>
      <c r="B1178" t="s">
        <v>19</v>
      </c>
      <c r="C1178">
        <v>199500</v>
      </c>
      <c r="D1178">
        <v>10800</v>
      </c>
      <c r="E1178" t="s">
        <v>1120</v>
      </c>
      <c r="F1178" t="s">
        <v>15</v>
      </c>
      <c r="G1178" t="s">
        <v>141</v>
      </c>
      <c r="H1178">
        <v>1</v>
      </c>
      <c r="I1178" t="s">
        <v>17</v>
      </c>
      <c r="J1178">
        <v>2</v>
      </c>
      <c r="K1178">
        <v>5.0688899999999997</v>
      </c>
      <c r="L1178">
        <v>-75.517380000000003</v>
      </c>
    </row>
    <row r="1179" spans="1:12" x14ac:dyDescent="0.25">
      <c r="A1179" t="s">
        <v>68</v>
      </c>
      <c r="B1179" t="s">
        <v>24</v>
      </c>
      <c r="C1179">
        <v>31100</v>
      </c>
      <c r="D1179">
        <v>1900</v>
      </c>
      <c r="E1179" t="s">
        <v>1176</v>
      </c>
      <c r="F1179" t="s">
        <v>160</v>
      </c>
      <c r="G1179" t="s">
        <v>16</v>
      </c>
      <c r="H1179">
        <v>5</v>
      </c>
      <c r="I1179" t="s">
        <v>32</v>
      </c>
      <c r="J1179">
        <v>1</v>
      </c>
      <c r="K1179">
        <v>4.6097099999999998</v>
      </c>
      <c r="L1179">
        <v>-74.08175</v>
      </c>
    </row>
    <row r="1180" spans="1:12" x14ac:dyDescent="0.25">
      <c r="A1180" t="s">
        <v>89</v>
      </c>
      <c r="B1180" t="s">
        <v>62</v>
      </c>
      <c r="C1180">
        <v>25700</v>
      </c>
      <c r="D1180">
        <v>1600</v>
      </c>
      <c r="E1180" t="s">
        <v>308</v>
      </c>
      <c r="F1180" t="s">
        <v>160</v>
      </c>
      <c r="G1180" t="s">
        <v>16</v>
      </c>
      <c r="H1180">
        <v>5</v>
      </c>
      <c r="I1180" t="s">
        <v>38</v>
      </c>
      <c r="J1180">
        <v>1</v>
      </c>
      <c r="K1180">
        <v>4.6097099999999998</v>
      </c>
      <c r="L1180">
        <v>-74.08175</v>
      </c>
    </row>
    <row r="1181" spans="1:12" x14ac:dyDescent="0.25">
      <c r="A1181" t="s">
        <v>48</v>
      </c>
      <c r="B1181" t="s">
        <v>24</v>
      </c>
      <c r="C1181">
        <v>81200</v>
      </c>
      <c r="D1181">
        <v>4500</v>
      </c>
      <c r="E1181" t="s">
        <v>515</v>
      </c>
      <c r="F1181" t="s">
        <v>21</v>
      </c>
      <c r="G1181" t="s">
        <v>27</v>
      </c>
      <c r="H1181">
        <v>5</v>
      </c>
      <c r="I1181" t="s">
        <v>17</v>
      </c>
      <c r="J1181">
        <v>10</v>
      </c>
      <c r="K1181">
        <v>10.39972</v>
      </c>
      <c r="L1181">
        <v>-75.514439999999993</v>
      </c>
    </row>
    <row r="1182" spans="1:12" x14ac:dyDescent="0.25">
      <c r="A1182" t="s">
        <v>89</v>
      </c>
      <c r="B1182" t="s">
        <v>62</v>
      </c>
      <c r="C1182">
        <v>19800</v>
      </c>
      <c r="D1182">
        <v>0</v>
      </c>
      <c r="E1182" t="s">
        <v>668</v>
      </c>
      <c r="F1182" t="s">
        <v>96</v>
      </c>
      <c r="G1182" t="s">
        <v>126</v>
      </c>
      <c r="H1182">
        <v>2</v>
      </c>
      <c r="I1182" t="s">
        <v>38</v>
      </c>
      <c r="J1182">
        <v>1</v>
      </c>
      <c r="K1182">
        <v>7.89391</v>
      </c>
      <c r="L1182">
        <v>-72.507819999999995</v>
      </c>
    </row>
    <row r="1183" spans="1:12" x14ac:dyDescent="0.25">
      <c r="A1183" t="s">
        <v>68</v>
      </c>
      <c r="B1183" t="s">
        <v>24</v>
      </c>
      <c r="C1183">
        <v>33900</v>
      </c>
      <c r="D1183">
        <v>0</v>
      </c>
      <c r="E1183" t="s">
        <v>177</v>
      </c>
      <c r="F1183" t="s">
        <v>52</v>
      </c>
      <c r="G1183" t="s">
        <v>22</v>
      </c>
      <c r="H1183">
        <v>5</v>
      </c>
      <c r="I1183" t="s">
        <v>17</v>
      </c>
      <c r="J1183">
        <v>3</v>
      </c>
      <c r="K1183">
        <v>6.2518399999999996</v>
      </c>
      <c r="L1183">
        <v>-75.563590000000005</v>
      </c>
    </row>
    <row r="1184" spans="1:12" x14ac:dyDescent="0.25">
      <c r="A1184" t="s">
        <v>45</v>
      </c>
      <c r="B1184" t="s">
        <v>29</v>
      </c>
      <c r="C1184">
        <v>1299000</v>
      </c>
      <c r="D1184">
        <v>69400</v>
      </c>
      <c r="E1184" t="s">
        <v>275</v>
      </c>
      <c r="F1184" t="s">
        <v>35</v>
      </c>
      <c r="G1184" t="s">
        <v>22</v>
      </c>
      <c r="H1184">
        <v>5</v>
      </c>
      <c r="I1184" t="s">
        <v>17</v>
      </c>
      <c r="J1184">
        <v>4</v>
      </c>
      <c r="K1184">
        <v>6.2518399999999996</v>
      </c>
      <c r="L1184">
        <v>-75.563590000000005</v>
      </c>
    </row>
    <row r="1185" spans="1:12" x14ac:dyDescent="0.25">
      <c r="A1185" t="s">
        <v>122</v>
      </c>
      <c r="B1185" t="s">
        <v>29</v>
      </c>
      <c r="C1185">
        <v>872100</v>
      </c>
      <c r="D1185">
        <v>47500</v>
      </c>
      <c r="E1185" t="s">
        <v>972</v>
      </c>
      <c r="F1185" t="s">
        <v>130</v>
      </c>
      <c r="G1185" t="s">
        <v>126</v>
      </c>
      <c r="H1185">
        <v>5</v>
      </c>
      <c r="I1185" t="s">
        <v>17</v>
      </c>
      <c r="J1185">
        <v>10</v>
      </c>
      <c r="K1185">
        <v>7.89391</v>
      </c>
      <c r="L1185">
        <v>-72.507819999999995</v>
      </c>
    </row>
    <row r="1186" spans="1:12" x14ac:dyDescent="0.25">
      <c r="A1186" t="s">
        <v>122</v>
      </c>
      <c r="B1186" t="s">
        <v>29</v>
      </c>
      <c r="C1186">
        <v>1432900</v>
      </c>
      <c r="D1186">
        <v>74500</v>
      </c>
      <c r="E1186" t="s">
        <v>358</v>
      </c>
      <c r="F1186" t="s">
        <v>52</v>
      </c>
      <c r="G1186" t="s">
        <v>16</v>
      </c>
      <c r="H1186">
        <v>5</v>
      </c>
      <c r="I1186" t="s">
        <v>17</v>
      </c>
      <c r="J1186">
        <v>3</v>
      </c>
      <c r="K1186">
        <v>4.6097099999999998</v>
      </c>
      <c r="L1186">
        <v>-74.08175</v>
      </c>
    </row>
    <row r="1187" spans="1:12" x14ac:dyDescent="0.25">
      <c r="A1187" t="s">
        <v>89</v>
      </c>
      <c r="B1187" t="s">
        <v>62</v>
      </c>
      <c r="C1187">
        <v>16400</v>
      </c>
      <c r="D1187">
        <v>0</v>
      </c>
      <c r="E1187" t="s">
        <v>156</v>
      </c>
      <c r="F1187" t="s">
        <v>35</v>
      </c>
      <c r="G1187" t="s">
        <v>60</v>
      </c>
      <c r="H1187">
        <v>5</v>
      </c>
      <c r="I1187" t="s">
        <v>17</v>
      </c>
      <c r="J1187">
        <v>5</v>
      </c>
      <c r="K1187">
        <v>4.8133299999999997</v>
      </c>
      <c r="L1187">
        <v>-75.696110000000004</v>
      </c>
    </row>
    <row r="1188" spans="1:12" x14ac:dyDescent="0.25">
      <c r="A1188" t="s">
        <v>214</v>
      </c>
      <c r="B1188" t="s">
        <v>19</v>
      </c>
      <c r="C1188">
        <v>157600</v>
      </c>
      <c r="D1188">
        <v>15200</v>
      </c>
      <c r="E1188" t="s">
        <v>387</v>
      </c>
      <c r="F1188" t="s">
        <v>54</v>
      </c>
      <c r="G1188" t="s">
        <v>16</v>
      </c>
      <c r="H1188">
        <v>2</v>
      </c>
      <c r="I1188" t="s">
        <v>38</v>
      </c>
      <c r="J1188">
        <v>1</v>
      </c>
      <c r="K1188">
        <v>4.6097099999999998</v>
      </c>
      <c r="L1188">
        <v>-74.08175</v>
      </c>
    </row>
    <row r="1189" spans="1:12" x14ac:dyDescent="0.25">
      <c r="A1189" t="s">
        <v>61</v>
      </c>
      <c r="B1189" t="s">
        <v>62</v>
      </c>
      <c r="C1189">
        <v>370000</v>
      </c>
      <c r="D1189">
        <v>17900</v>
      </c>
      <c r="E1189" t="s">
        <v>959</v>
      </c>
      <c r="F1189" t="s">
        <v>15</v>
      </c>
      <c r="G1189" t="s">
        <v>22</v>
      </c>
      <c r="H1189">
        <v>5</v>
      </c>
      <c r="I1189" t="s">
        <v>32</v>
      </c>
      <c r="J1189">
        <v>1</v>
      </c>
      <c r="K1189">
        <v>6.2518399999999996</v>
      </c>
      <c r="L1189">
        <v>-75.563590000000005</v>
      </c>
    </row>
    <row r="1190" spans="1:12" x14ac:dyDescent="0.25">
      <c r="A1190" t="s">
        <v>184</v>
      </c>
      <c r="B1190" t="s">
        <v>86</v>
      </c>
      <c r="C1190">
        <v>195200</v>
      </c>
      <c r="D1190">
        <v>10800</v>
      </c>
      <c r="E1190" t="s">
        <v>437</v>
      </c>
      <c r="F1190" t="s">
        <v>15</v>
      </c>
      <c r="G1190" t="s">
        <v>22</v>
      </c>
      <c r="H1190">
        <v>5</v>
      </c>
      <c r="I1190" t="s">
        <v>17</v>
      </c>
      <c r="J1190">
        <v>2</v>
      </c>
      <c r="K1190">
        <v>6.2518399999999996</v>
      </c>
      <c r="L1190">
        <v>-75.563590000000005</v>
      </c>
    </row>
    <row r="1191" spans="1:12" x14ac:dyDescent="0.25">
      <c r="A1191" t="s">
        <v>48</v>
      </c>
      <c r="B1191" t="s">
        <v>24</v>
      </c>
      <c r="C1191">
        <v>57300</v>
      </c>
      <c r="D1191">
        <v>3700</v>
      </c>
      <c r="E1191" t="s">
        <v>1225</v>
      </c>
      <c r="F1191" t="s">
        <v>43</v>
      </c>
      <c r="G1191" t="s">
        <v>31</v>
      </c>
      <c r="H1191">
        <v>5</v>
      </c>
      <c r="I1191" t="s">
        <v>17</v>
      </c>
      <c r="J1191">
        <v>5</v>
      </c>
      <c r="K1191">
        <v>3.4372199999999999</v>
      </c>
      <c r="L1191">
        <v>-76.522499999999994</v>
      </c>
    </row>
    <row r="1192" spans="1:12" x14ac:dyDescent="0.25">
      <c r="A1192" t="s">
        <v>12</v>
      </c>
      <c r="B1192" t="s">
        <v>13</v>
      </c>
      <c r="C1192">
        <v>183400</v>
      </c>
      <c r="D1192">
        <v>8000</v>
      </c>
      <c r="E1192" t="s">
        <v>621</v>
      </c>
      <c r="F1192" t="s">
        <v>43</v>
      </c>
      <c r="G1192" t="s">
        <v>16</v>
      </c>
      <c r="H1192">
        <v>5</v>
      </c>
      <c r="I1192" t="s">
        <v>17</v>
      </c>
      <c r="J1192">
        <v>3</v>
      </c>
      <c r="K1192">
        <v>4.6097099999999998</v>
      </c>
      <c r="L1192">
        <v>-74.08175</v>
      </c>
    </row>
    <row r="1193" spans="1:12" x14ac:dyDescent="0.25">
      <c r="A1193" t="s">
        <v>214</v>
      </c>
      <c r="B1193" t="s">
        <v>19</v>
      </c>
      <c r="C1193">
        <v>164300</v>
      </c>
      <c r="D1193">
        <v>9100</v>
      </c>
      <c r="E1193" t="s">
        <v>1029</v>
      </c>
      <c r="F1193" t="s">
        <v>35</v>
      </c>
      <c r="G1193" t="s">
        <v>16</v>
      </c>
      <c r="H1193">
        <v>5</v>
      </c>
      <c r="I1193" t="s">
        <v>17</v>
      </c>
      <c r="J1193">
        <v>4</v>
      </c>
      <c r="K1193">
        <v>4.6097099999999998</v>
      </c>
      <c r="L1193">
        <v>-74.08175</v>
      </c>
    </row>
    <row r="1194" spans="1:12" x14ac:dyDescent="0.25">
      <c r="A1194" t="s">
        <v>158</v>
      </c>
      <c r="B1194" t="s">
        <v>62</v>
      </c>
      <c r="C1194">
        <v>72700</v>
      </c>
      <c r="D1194">
        <v>2100</v>
      </c>
      <c r="E1194" t="s">
        <v>1007</v>
      </c>
      <c r="F1194" t="s">
        <v>130</v>
      </c>
      <c r="G1194" t="s">
        <v>16</v>
      </c>
      <c r="H1194">
        <v>4</v>
      </c>
      <c r="I1194" t="s">
        <v>17</v>
      </c>
      <c r="J1194">
        <v>3</v>
      </c>
      <c r="K1194">
        <v>4.6097099999999998</v>
      </c>
      <c r="L1194">
        <v>-74.08175</v>
      </c>
    </row>
    <row r="1195" spans="1:12" x14ac:dyDescent="0.25">
      <c r="A1195" t="s">
        <v>50</v>
      </c>
      <c r="B1195" t="s">
        <v>29</v>
      </c>
      <c r="C1195">
        <v>1715900</v>
      </c>
      <c r="D1195">
        <v>89600</v>
      </c>
      <c r="E1195" t="s">
        <v>509</v>
      </c>
      <c r="F1195" t="s">
        <v>54</v>
      </c>
      <c r="G1195" t="s">
        <v>16</v>
      </c>
      <c r="H1195">
        <v>5</v>
      </c>
      <c r="I1195" t="s">
        <v>17</v>
      </c>
      <c r="J1195">
        <v>1</v>
      </c>
      <c r="K1195">
        <v>4.6097099999999998</v>
      </c>
      <c r="L1195">
        <v>-74.08175</v>
      </c>
    </row>
    <row r="1196" spans="1:12" x14ac:dyDescent="0.25">
      <c r="A1196" t="s">
        <v>85</v>
      </c>
      <c r="B1196" t="s">
        <v>86</v>
      </c>
      <c r="C1196">
        <v>1104800</v>
      </c>
      <c r="D1196">
        <v>57000</v>
      </c>
      <c r="E1196" t="s">
        <v>388</v>
      </c>
      <c r="F1196" t="s">
        <v>54</v>
      </c>
      <c r="G1196" t="s">
        <v>16</v>
      </c>
      <c r="H1196">
        <v>1</v>
      </c>
      <c r="I1196" t="s">
        <v>17</v>
      </c>
      <c r="J1196">
        <v>3</v>
      </c>
      <c r="K1196">
        <v>4.6097099999999998</v>
      </c>
      <c r="L1196">
        <v>-74.08175</v>
      </c>
    </row>
    <row r="1197" spans="1:12" x14ac:dyDescent="0.25">
      <c r="A1197" t="s">
        <v>85</v>
      </c>
      <c r="B1197" t="s">
        <v>86</v>
      </c>
      <c r="C1197">
        <v>731900</v>
      </c>
      <c r="D1197">
        <v>37200</v>
      </c>
      <c r="E1197" t="s">
        <v>1226</v>
      </c>
      <c r="F1197" t="s">
        <v>47</v>
      </c>
      <c r="G1197" t="s">
        <v>16</v>
      </c>
      <c r="H1197">
        <v>5</v>
      </c>
      <c r="I1197" t="s">
        <v>17</v>
      </c>
      <c r="J1197">
        <v>4</v>
      </c>
      <c r="K1197">
        <v>4.6097099999999998</v>
      </c>
      <c r="L1197">
        <v>-74.08175</v>
      </c>
    </row>
    <row r="1198" spans="1:12" x14ac:dyDescent="0.25">
      <c r="A1198" t="s">
        <v>67</v>
      </c>
      <c r="B1198" t="s">
        <v>62</v>
      </c>
      <c r="C1198">
        <v>37800</v>
      </c>
      <c r="D1198">
        <v>7900</v>
      </c>
      <c r="E1198" t="s">
        <v>1227</v>
      </c>
      <c r="F1198" t="s">
        <v>15</v>
      </c>
      <c r="G1198" t="s">
        <v>16</v>
      </c>
      <c r="H1198">
        <v>5</v>
      </c>
      <c r="I1198" t="s">
        <v>17</v>
      </c>
      <c r="J1198">
        <v>1</v>
      </c>
      <c r="K1198">
        <v>4.6097099999999998</v>
      </c>
      <c r="L1198">
        <v>-74.08175</v>
      </c>
    </row>
    <row r="1199" spans="1:12" x14ac:dyDescent="0.25">
      <c r="A1199" t="s">
        <v>98</v>
      </c>
      <c r="B1199" t="s">
        <v>19</v>
      </c>
      <c r="C1199">
        <v>602200</v>
      </c>
      <c r="D1199">
        <v>32300</v>
      </c>
      <c r="E1199" t="s">
        <v>890</v>
      </c>
      <c r="F1199" t="s">
        <v>21</v>
      </c>
      <c r="G1199" t="s">
        <v>16</v>
      </c>
      <c r="H1199">
        <v>4</v>
      </c>
      <c r="I1199" t="s">
        <v>17</v>
      </c>
      <c r="J1199">
        <v>10</v>
      </c>
      <c r="K1199">
        <v>4.6097099999999998</v>
      </c>
      <c r="L1199">
        <v>-74.08175</v>
      </c>
    </row>
    <row r="1200" spans="1:12" x14ac:dyDescent="0.25">
      <c r="A1200" t="s">
        <v>85</v>
      </c>
      <c r="B1200" t="s">
        <v>86</v>
      </c>
      <c r="C1200">
        <v>790300</v>
      </c>
      <c r="D1200">
        <v>43100</v>
      </c>
      <c r="E1200" t="s">
        <v>830</v>
      </c>
      <c r="F1200" t="s">
        <v>43</v>
      </c>
      <c r="G1200" t="s">
        <v>22</v>
      </c>
      <c r="H1200">
        <v>5</v>
      </c>
      <c r="I1200" t="s">
        <v>17</v>
      </c>
      <c r="J1200">
        <v>3</v>
      </c>
      <c r="K1200">
        <v>6.2518399999999996</v>
      </c>
      <c r="L1200">
        <v>-75.563590000000005</v>
      </c>
    </row>
    <row r="1201" spans="1:12" x14ac:dyDescent="0.25">
      <c r="A1201" t="s">
        <v>33</v>
      </c>
      <c r="B1201" t="s">
        <v>19</v>
      </c>
      <c r="C1201">
        <v>349600</v>
      </c>
      <c r="D1201">
        <v>23900</v>
      </c>
      <c r="E1201" t="s">
        <v>802</v>
      </c>
      <c r="F1201" t="s">
        <v>76</v>
      </c>
      <c r="G1201" t="s">
        <v>22</v>
      </c>
      <c r="H1201">
        <v>4</v>
      </c>
      <c r="I1201" t="s">
        <v>17</v>
      </c>
      <c r="J1201">
        <v>10</v>
      </c>
      <c r="K1201">
        <v>6.2518399999999996</v>
      </c>
      <c r="L1201">
        <v>-75.563590000000005</v>
      </c>
    </row>
    <row r="1202" spans="1:12" x14ac:dyDescent="0.25">
      <c r="A1202" t="s">
        <v>192</v>
      </c>
      <c r="B1202" t="s">
        <v>65</v>
      </c>
      <c r="C1202">
        <v>43500</v>
      </c>
      <c r="D1202">
        <v>2800</v>
      </c>
      <c r="E1202" t="s">
        <v>1228</v>
      </c>
      <c r="F1202" t="s">
        <v>76</v>
      </c>
      <c r="G1202" t="s">
        <v>16</v>
      </c>
      <c r="H1202">
        <v>3</v>
      </c>
      <c r="I1202" t="s">
        <v>17</v>
      </c>
      <c r="J1202">
        <v>1</v>
      </c>
      <c r="K1202">
        <v>4.6097099999999998</v>
      </c>
      <c r="L1202">
        <v>-74.08175</v>
      </c>
    </row>
    <row r="1203" spans="1:12" x14ac:dyDescent="0.25">
      <c r="A1203" t="s">
        <v>184</v>
      </c>
      <c r="B1203" t="s">
        <v>86</v>
      </c>
      <c r="C1203">
        <v>198700</v>
      </c>
      <c r="D1203">
        <v>15900</v>
      </c>
      <c r="E1203" t="s">
        <v>1169</v>
      </c>
      <c r="F1203" t="s">
        <v>96</v>
      </c>
      <c r="G1203" t="s">
        <v>31</v>
      </c>
      <c r="H1203">
        <v>5</v>
      </c>
      <c r="I1203" t="s">
        <v>32</v>
      </c>
      <c r="J1203">
        <v>1</v>
      </c>
      <c r="K1203">
        <v>3.4372199999999999</v>
      </c>
      <c r="L1203">
        <v>-76.522499999999994</v>
      </c>
    </row>
    <row r="1204" spans="1:12" x14ac:dyDescent="0.25">
      <c r="A1204" t="s">
        <v>61</v>
      </c>
      <c r="B1204" t="s">
        <v>62</v>
      </c>
      <c r="C1204">
        <v>661200</v>
      </c>
      <c r="D1204">
        <v>33400</v>
      </c>
      <c r="E1204" t="s">
        <v>389</v>
      </c>
      <c r="F1204" t="s">
        <v>21</v>
      </c>
      <c r="G1204" t="s">
        <v>22</v>
      </c>
      <c r="H1204">
        <v>5</v>
      </c>
      <c r="I1204" t="s">
        <v>32</v>
      </c>
      <c r="J1204">
        <v>1</v>
      </c>
      <c r="K1204">
        <v>6.2518399999999996</v>
      </c>
      <c r="L1204">
        <v>-75.563590000000005</v>
      </c>
    </row>
    <row r="1205" spans="1:12" x14ac:dyDescent="0.25">
      <c r="A1205" t="s">
        <v>124</v>
      </c>
      <c r="B1205" t="s">
        <v>19</v>
      </c>
      <c r="C1205">
        <v>679400</v>
      </c>
      <c r="D1205">
        <v>40900</v>
      </c>
      <c r="E1205" t="s">
        <v>659</v>
      </c>
      <c r="F1205" t="s">
        <v>43</v>
      </c>
      <c r="G1205" t="s">
        <v>22</v>
      </c>
      <c r="H1205">
        <v>5</v>
      </c>
      <c r="I1205" t="s">
        <v>146</v>
      </c>
      <c r="J1205">
        <v>1</v>
      </c>
      <c r="K1205">
        <v>6.2518399999999996</v>
      </c>
      <c r="L1205">
        <v>-75.563590000000005</v>
      </c>
    </row>
    <row r="1206" spans="1:12" x14ac:dyDescent="0.25">
      <c r="A1206" t="s">
        <v>12</v>
      </c>
      <c r="B1206" t="s">
        <v>13</v>
      </c>
      <c r="C1206">
        <v>230900</v>
      </c>
      <c r="D1206">
        <v>12500</v>
      </c>
      <c r="E1206" t="s">
        <v>859</v>
      </c>
      <c r="F1206" t="s">
        <v>130</v>
      </c>
      <c r="G1206" t="s">
        <v>16</v>
      </c>
      <c r="H1206">
        <v>3</v>
      </c>
      <c r="I1206" t="s">
        <v>17</v>
      </c>
      <c r="J1206">
        <v>12</v>
      </c>
      <c r="K1206">
        <v>4.6097099999999998</v>
      </c>
      <c r="L1206">
        <v>-74.08175</v>
      </c>
    </row>
    <row r="1207" spans="1:12" x14ac:dyDescent="0.25">
      <c r="A1207" t="s">
        <v>171</v>
      </c>
      <c r="B1207" t="s">
        <v>19</v>
      </c>
      <c r="C1207">
        <v>235000</v>
      </c>
      <c r="D1207">
        <v>12700</v>
      </c>
      <c r="E1207" t="s">
        <v>412</v>
      </c>
      <c r="F1207" t="s">
        <v>47</v>
      </c>
      <c r="G1207" t="s">
        <v>16</v>
      </c>
      <c r="H1207">
        <v>5</v>
      </c>
      <c r="I1207" t="s">
        <v>38</v>
      </c>
      <c r="J1207">
        <v>1</v>
      </c>
      <c r="K1207">
        <v>4.6097099999999998</v>
      </c>
      <c r="L1207">
        <v>-74.08175</v>
      </c>
    </row>
    <row r="1208" spans="1:12" x14ac:dyDescent="0.25">
      <c r="A1208" t="s">
        <v>127</v>
      </c>
      <c r="B1208" t="s">
        <v>13</v>
      </c>
      <c r="C1208">
        <v>1070600</v>
      </c>
      <c r="D1208">
        <v>61700</v>
      </c>
      <c r="E1208" t="s">
        <v>1229</v>
      </c>
      <c r="F1208" t="s">
        <v>21</v>
      </c>
      <c r="G1208" t="s">
        <v>16</v>
      </c>
      <c r="H1208">
        <v>3</v>
      </c>
      <c r="I1208" t="s">
        <v>17</v>
      </c>
      <c r="J1208">
        <v>7</v>
      </c>
      <c r="K1208">
        <v>4.6097099999999998</v>
      </c>
      <c r="L1208">
        <v>-74.08175</v>
      </c>
    </row>
    <row r="1209" spans="1:12" x14ac:dyDescent="0.25">
      <c r="A1209" t="s">
        <v>184</v>
      </c>
      <c r="B1209" t="s">
        <v>86</v>
      </c>
      <c r="C1209">
        <v>417700</v>
      </c>
      <c r="D1209">
        <v>22600</v>
      </c>
      <c r="E1209" t="s">
        <v>870</v>
      </c>
      <c r="F1209" t="s">
        <v>54</v>
      </c>
      <c r="G1209" t="s">
        <v>22</v>
      </c>
      <c r="H1209">
        <v>5</v>
      </c>
      <c r="I1209" t="s">
        <v>17</v>
      </c>
      <c r="J1209">
        <v>1</v>
      </c>
      <c r="K1209">
        <v>6.2518399999999996</v>
      </c>
      <c r="L1209">
        <v>-75.563590000000005</v>
      </c>
    </row>
    <row r="1210" spans="1:12" x14ac:dyDescent="0.25">
      <c r="A1210" t="s">
        <v>144</v>
      </c>
      <c r="B1210" t="s">
        <v>65</v>
      </c>
      <c r="C1210">
        <v>66900</v>
      </c>
      <c r="D1210">
        <v>4300</v>
      </c>
      <c r="E1210" t="s">
        <v>876</v>
      </c>
      <c r="F1210" t="s">
        <v>21</v>
      </c>
      <c r="G1210" t="s">
        <v>22</v>
      </c>
      <c r="H1210">
        <v>2</v>
      </c>
      <c r="I1210" t="s">
        <v>17</v>
      </c>
      <c r="J1210">
        <v>8</v>
      </c>
      <c r="K1210">
        <v>6.2518399999999996</v>
      </c>
      <c r="L1210">
        <v>-75.563590000000005</v>
      </c>
    </row>
    <row r="1211" spans="1:12" x14ac:dyDescent="0.25">
      <c r="A1211" t="s">
        <v>196</v>
      </c>
      <c r="B1211" t="s">
        <v>13</v>
      </c>
      <c r="C1211">
        <v>1322800</v>
      </c>
      <c r="D1211">
        <v>70800</v>
      </c>
      <c r="E1211" t="s">
        <v>910</v>
      </c>
      <c r="F1211" t="s">
        <v>47</v>
      </c>
      <c r="G1211" t="s">
        <v>16</v>
      </c>
      <c r="H1211">
        <v>5</v>
      </c>
      <c r="I1211" t="s">
        <v>17</v>
      </c>
      <c r="J1211">
        <v>8</v>
      </c>
      <c r="K1211">
        <v>4.6097099999999998</v>
      </c>
      <c r="L1211">
        <v>-74.08175</v>
      </c>
    </row>
    <row r="1212" spans="1:12" x14ac:dyDescent="0.25">
      <c r="A1212" t="s">
        <v>94</v>
      </c>
      <c r="B1212" t="s">
        <v>29</v>
      </c>
      <c r="C1212">
        <v>986400</v>
      </c>
      <c r="D1212">
        <v>50700</v>
      </c>
      <c r="E1212" t="s">
        <v>999</v>
      </c>
      <c r="F1212" t="s">
        <v>43</v>
      </c>
      <c r="G1212" t="s">
        <v>16</v>
      </c>
      <c r="H1212">
        <v>5</v>
      </c>
      <c r="I1212" t="s">
        <v>17</v>
      </c>
      <c r="J1212">
        <v>8</v>
      </c>
      <c r="K1212">
        <v>4.6097099999999998</v>
      </c>
      <c r="L1212">
        <v>-74.08175</v>
      </c>
    </row>
    <row r="1213" spans="1:12" x14ac:dyDescent="0.25">
      <c r="A1213" t="s">
        <v>55</v>
      </c>
      <c r="B1213" t="s">
        <v>13</v>
      </c>
      <c r="C1213">
        <v>118600</v>
      </c>
      <c r="D1213">
        <v>4500</v>
      </c>
      <c r="E1213" t="s">
        <v>1230</v>
      </c>
      <c r="F1213" t="s">
        <v>21</v>
      </c>
      <c r="G1213" t="s">
        <v>31</v>
      </c>
      <c r="H1213">
        <v>1</v>
      </c>
      <c r="I1213" t="s">
        <v>17</v>
      </c>
      <c r="J1213">
        <v>1</v>
      </c>
      <c r="K1213">
        <v>3.4372199999999999</v>
      </c>
      <c r="L1213">
        <v>-76.522499999999994</v>
      </c>
    </row>
    <row r="1214" spans="1:12" x14ac:dyDescent="0.25">
      <c r="A1214" t="s">
        <v>297</v>
      </c>
      <c r="B1214" t="s">
        <v>86</v>
      </c>
      <c r="C1214">
        <v>56800</v>
      </c>
      <c r="D1214">
        <v>3200</v>
      </c>
      <c r="E1214" t="s">
        <v>964</v>
      </c>
      <c r="F1214" t="s">
        <v>88</v>
      </c>
      <c r="G1214" t="s">
        <v>16</v>
      </c>
      <c r="H1214">
        <v>1</v>
      </c>
      <c r="I1214" t="s">
        <v>17</v>
      </c>
      <c r="J1214">
        <v>1</v>
      </c>
      <c r="K1214">
        <v>4.6097099999999998</v>
      </c>
      <c r="L1214">
        <v>-74.08175</v>
      </c>
    </row>
    <row r="1215" spans="1:12" x14ac:dyDescent="0.25">
      <c r="A1215" t="s">
        <v>85</v>
      </c>
      <c r="B1215" t="s">
        <v>86</v>
      </c>
      <c r="C1215">
        <v>813400</v>
      </c>
      <c r="D1215">
        <v>41500</v>
      </c>
      <c r="E1215" t="s">
        <v>636</v>
      </c>
      <c r="F1215" t="s">
        <v>43</v>
      </c>
      <c r="G1215" t="s">
        <v>16</v>
      </c>
      <c r="H1215">
        <v>5</v>
      </c>
      <c r="I1215" t="s">
        <v>17</v>
      </c>
      <c r="J1215">
        <v>1</v>
      </c>
      <c r="K1215">
        <v>4.6097099999999998</v>
      </c>
      <c r="L1215">
        <v>-74.08175</v>
      </c>
    </row>
    <row r="1216" spans="1:12" x14ac:dyDescent="0.25">
      <c r="A1216" t="s">
        <v>85</v>
      </c>
      <c r="B1216" t="s">
        <v>86</v>
      </c>
      <c r="C1216">
        <v>586300</v>
      </c>
      <c r="D1216">
        <v>31900</v>
      </c>
      <c r="E1216" t="s">
        <v>580</v>
      </c>
      <c r="F1216" t="s">
        <v>88</v>
      </c>
      <c r="G1216" t="s">
        <v>16</v>
      </c>
      <c r="H1216">
        <v>1</v>
      </c>
      <c r="I1216" t="s">
        <v>17</v>
      </c>
      <c r="J1216">
        <v>4</v>
      </c>
      <c r="K1216">
        <v>4.6097099999999998</v>
      </c>
      <c r="L1216">
        <v>-74.08175</v>
      </c>
    </row>
    <row r="1217" spans="1:12" x14ac:dyDescent="0.25">
      <c r="A1217" t="s">
        <v>67</v>
      </c>
      <c r="B1217" t="s">
        <v>62</v>
      </c>
      <c r="C1217">
        <v>39900</v>
      </c>
      <c r="D1217">
        <v>0</v>
      </c>
      <c r="E1217" t="s">
        <v>163</v>
      </c>
      <c r="F1217" t="s">
        <v>47</v>
      </c>
      <c r="G1217" t="s">
        <v>31</v>
      </c>
      <c r="H1217">
        <v>4</v>
      </c>
      <c r="I1217" t="s">
        <v>17</v>
      </c>
      <c r="J1217">
        <v>1</v>
      </c>
      <c r="K1217">
        <v>3.4372199999999999</v>
      </c>
      <c r="L1217">
        <v>-76.522499999999994</v>
      </c>
    </row>
    <row r="1218" spans="1:12" x14ac:dyDescent="0.25">
      <c r="A1218" t="s">
        <v>64</v>
      </c>
      <c r="B1218" t="s">
        <v>65</v>
      </c>
      <c r="C1218">
        <v>44200</v>
      </c>
      <c r="D1218">
        <v>0</v>
      </c>
      <c r="E1218" t="s">
        <v>540</v>
      </c>
      <c r="F1218" t="s">
        <v>160</v>
      </c>
      <c r="G1218" t="s">
        <v>16</v>
      </c>
      <c r="H1218">
        <v>5</v>
      </c>
      <c r="I1218" t="s">
        <v>17</v>
      </c>
      <c r="J1218">
        <v>2</v>
      </c>
      <c r="K1218">
        <v>4.6097099999999998</v>
      </c>
      <c r="L1218">
        <v>-74.08175</v>
      </c>
    </row>
    <row r="1219" spans="1:12" x14ac:dyDescent="0.25">
      <c r="A1219" t="s">
        <v>144</v>
      </c>
      <c r="B1219" t="s">
        <v>65</v>
      </c>
      <c r="C1219">
        <v>79200</v>
      </c>
      <c r="D1219">
        <v>4400</v>
      </c>
      <c r="E1219" t="s">
        <v>159</v>
      </c>
      <c r="F1219" t="s">
        <v>93</v>
      </c>
      <c r="G1219" t="s">
        <v>27</v>
      </c>
      <c r="H1219">
        <v>5</v>
      </c>
      <c r="I1219" t="s">
        <v>17</v>
      </c>
      <c r="J1219">
        <v>3</v>
      </c>
      <c r="K1219">
        <v>10.39972</v>
      </c>
      <c r="L1219">
        <v>-75.514439999999993</v>
      </c>
    </row>
    <row r="1220" spans="1:12" x14ac:dyDescent="0.25">
      <c r="A1220" t="s">
        <v>171</v>
      </c>
      <c r="B1220" t="s">
        <v>19</v>
      </c>
      <c r="C1220">
        <v>221900</v>
      </c>
      <c r="D1220">
        <v>12500</v>
      </c>
      <c r="E1220" t="s">
        <v>986</v>
      </c>
      <c r="F1220" t="s">
        <v>76</v>
      </c>
      <c r="G1220" t="s">
        <v>16</v>
      </c>
      <c r="H1220">
        <v>3</v>
      </c>
      <c r="I1220" t="s">
        <v>32</v>
      </c>
      <c r="J1220">
        <v>1</v>
      </c>
      <c r="K1220">
        <v>4.6097099999999998</v>
      </c>
      <c r="L1220">
        <v>-74.08175</v>
      </c>
    </row>
    <row r="1221" spans="1:12" x14ac:dyDescent="0.25">
      <c r="A1221" t="s">
        <v>57</v>
      </c>
      <c r="B1221" t="s">
        <v>58</v>
      </c>
      <c r="C1221">
        <v>68800</v>
      </c>
      <c r="D1221">
        <v>3900</v>
      </c>
      <c r="E1221" t="s">
        <v>882</v>
      </c>
      <c r="F1221" t="s">
        <v>130</v>
      </c>
      <c r="G1221" t="s">
        <v>27</v>
      </c>
      <c r="H1221">
        <v>4</v>
      </c>
      <c r="I1221" t="s">
        <v>17</v>
      </c>
      <c r="J1221">
        <v>6</v>
      </c>
      <c r="K1221">
        <v>10.39972</v>
      </c>
      <c r="L1221">
        <v>-75.514439999999993</v>
      </c>
    </row>
    <row r="1222" spans="1:12" x14ac:dyDescent="0.25">
      <c r="A1222" t="s">
        <v>98</v>
      </c>
      <c r="B1222" t="s">
        <v>19</v>
      </c>
      <c r="C1222">
        <v>395800</v>
      </c>
      <c r="D1222">
        <v>19300</v>
      </c>
      <c r="E1222" t="s">
        <v>330</v>
      </c>
      <c r="F1222" t="s">
        <v>88</v>
      </c>
      <c r="G1222" t="s">
        <v>27</v>
      </c>
      <c r="H1222">
        <v>5</v>
      </c>
      <c r="I1222" t="s">
        <v>17</v>
      </c>
      <c r="J1222">
        <v>6</v>
      </c>
      <c r="K1222">
        <v>10.39972</v>
      </c>
      <c r="L1222">
        <v>-75.514439999999993</v>
      </c>
    </row>
    <row r="1223" spans="1:12" x14ac:dyDescent="0.25">
      <c r="A1223" t="s">
        <v>39</v>
      </c>
      <c r="B1223" t="s">
        <v>24</v>
      </c>
      <c r="C1223">
        <v>41300</v>
      </c>
      <c r="D1223">
        <v>0</v>
      </c>
      <c r="E1223" t="s">
        <v>520</v>
      </c>
      <c r="F1223" t="s">
        <v>88</v>
      </c>
      <c r="G1223" t="s">
        <v>44</v>
      </c>
      <c r="H1223">
        <v>5</v>
      </c>
      <c r="I1223" t="s">
        <v>17</v>
      </c>
      <c r="J1223">
        <v>1</v>
      </c>
      <c r="K1223">
        <v>11.240790000000001</v>
      </c>
      <c r="L1223">
        <v>-74.199039999999997</v>
      </c>
    </row>
    <row r="1224" spans="1:12" x14ac:dyDescent="0.25">
      <c r="A1224" t="s">
        <v>67</v>
      </c>
      <c r="B1224" t="s">
        <v>62</v>
      </c>
      <c r="C1224">
        <v>53700</v>
      </c>
      <c r="D1224">
        <v>1000</v>
      </c>
      <c r="E1224" t="s">
        <v>780</v>
      </c>
      <c r="F1224" t="s">
        <v>35</v>
      </c>
      <c r="G1224" t="s">
        <v>60</v>
      </c>
      <c r="H1224">
        <v>5</v>
      </c>
      <c r="I1224" t="s">
        <v>38</v>
      </c>
      <c r="J1224">
        <v>1</v>
      </c>
      <c r="K1224">
        <v>4.8133299999999997</v>
      </c>
      <c r="L1224">
        <v>-75.696110000000004</v>
      </c>
    </row>
    <row r="1225" spans="1:12" x14ac:dyDescent="0.25">
      <c r="A1225" t="s">
        <v>55</v>
      </c>
      <c r="B1225" t="s">
        <v>13</v>
      </c>
      <c r="C1225">
        <v>68500</v>
      </c>
      <c r="D1225">
        <v>4300</v>
      </c>
      <c r="E1225" t="s">
        <v>245</v>
      </c>
      <c r="F1225" t="s">
        <v>160</v>
      </c>
      <c r="G1225" t="s">
        <v>278</v>
      </c>
      <c r="H1225">
        <v>3</v>
      </c>
      <c r="I1225" t="s">
        <v>17</v>
      </c>
      <c r="J1225">
        <v>3</v>
      </c>
      <c r="K1225">
        <v>-4.2152799999999999</v>
      </c>
      <c r="L1225">
        <v>-69.940560000000005</v>
      </c>
    </row>
    <row r="1226" spans="1:12" x14ac:dyDescent="0.25">
      <c r="A1226" t="s">
        <v>113</v>
      </c>
      <c r="B1226" t="s">
        <v>24</v>
      </c>
      <c r="C1226">
        <v>16100</v>
      </c>
      <c r="D1226">
        <v>1100</v>
      </c>
      <c r="E1226" t="s">
        <v>641</v>
      </c>
      <c r="F1226" t="s">
        <v>130</v>
      </c>
      <c r="G1226" t="s">
        <v>16</v>
      </c>
      <c r="H1226">
        <v>5</v>
      </c>
      <c r="I1226" t="s">
        <v>17</v>
      </c>
      <c r="J1226">
        <v>2</v>
      </c>
      <c r="K1226">
        <v>4.6097099999999998</v>
      </c>
      <c r="L1226">
        <v>-74.08175</v>
      </c>
    </row>
    <row r="1227" spans="1:12" x14ac:dyDescent="0.25">
      <c r="A1227" t="s">
        <v>164</v>
      </c>
      <c r="B1227" t="s">
        <v>13</v>
      </c>
      <c r="C1227">
        <v>71900</v>
      </c>
      <c r="D1227">
        <v>2000</v>
      </c>
      <c r="E1227" t="s">
        <v>296</v>
      </c>
      <c r="F1227" t="s">
        <v>21</v>
      </c>
      <c r="G1227" t="s">
        <v>31</v>
      </c>
      <c r="H1227">
        <v>1</v>
      </c>
      <c r="I1227" t="s">
        <v>17</v>
      </c>
      <c r="J1227">
        <v>1</v>
      </c>
      <c r="K1227">
        <v>3.4372199999999999</v>
      </c>
      <c r="L1227">
        <v>-76.522499999999994</v>
      </c>
    </row>
    <row r="1228" spans="1:12" x14ac:dyDescent="0.25">
      <c r="A1228" t="s">
        <v>94</v>
      </c>
      <c r="B1228" t="s">
        <v>29</v>
      </c>
      <c r="C1228">
        <v>1027800</v>
      </c>
      <c r="D1228">
        <v>60600</v>
      </c>
      <c r="E1228" t="s">
        <v>543</v>
      </c>
      <c r="F1228" t="s">
        <v>54</v>
      </c>
      <c r="G1228" t="s">
        <v>16</v>
      </c>
      <c r="H1228">
        <v>4</v>
      </c>
      <c r="I1228" t="s">
        <v>17</v>
      </c>
      <c r="J1228">
        <v>1</v>
      </c>
      <c r="K1228">
        <v>4.6097099999999998</v>
      </c>
      <c r="L1228">
        <v>-74.08175</v>
      </c>
    </row>
    <row r="1229" spans="1:12" x14ac:dyDescent="0.25">
      <c r="A1229" t="s">
        <v>204</v>
      </c>
      <c r="B1229" t="s">
        <v>13</v>
      </c>
      <c r="C1229">
        <v>122600</v>
      </c>
      <c r="D1229">
        <v>4700</v>
      </c>
      <c r="E1229" t="s">
        <v>174</v>
      </c>
      <c r="F1229" t="s">
        <v>21</v>
      </c>
      <c r="G1229" t="s">
        <v>22</v>
      </c>
      <c r="H1229">
        <v>5</v>
      </c>
      <c r="I1229" t="s">
        <v>17</v>
      </c>
      <c r="J1229">
        <v>1</v>
      </c>
      <c r="K1229">
        <v>6.2518399999999996</v>
      </c>
      <c r="L1229">
        <v>-75.563590000000005</v>
      </c>
    </row>
    <row r="1230" spans="1:12" x14ac:dyDescent="0.25">
      <c r="A1230" t="s">
        <v>55</v>
      </c>
      <c r="B1230" t="s">
        <v>13</v>
      </c>
      <c r="C1230">
        <v>96600</v>
      </c>
      <c r="D1230">
        <v>3300</v>
      </c>
      <c r="E1230" t="s">
        <v>822</v>
      </c>
      <c r="F1230" t="s">
        <v>52</v>
      </c>
      <c r="G1230" t="s">
        <v>126</v>
      </c>
      <c r="H1230">
        <v>2</v>
      </c>
      <c r="I1230" t="s">
        <v>17</v>
      </c>
      <c r="J1230">
        <v>3</v>
      </c>
      <c r="K1230">
        <v>7.89391</v>
      </c>
      <c r="L1230">
        <v>-72.507819999999995</v>
      </c>
    </row>
    <row r="1231" spans="1:12" x14ac:dyDescent="0.25">
      <c r="A1231" t="s">
        <v>82</v>
      </c>
      <c r="B1231" t="s">
        <v>58</v>
      </c>
      <c r="C1231">
        <v>42400</v>
      </c>
      <c r="D1231">
        <v>0</v>
      </c>
      <c r="E1231" t="s">
        <v>747</v>
      </c>
      <c r="F1231" t="s">
        <v>47</v>
      </c>
      <c r="G1231" t="s">
        <v>278</v>
      </c>
      <c r="H1231">
        <v>1</v>
      </c>
      <c r="I1231" t="s">
        <v>17</v>
      </c>
      <c r="J1231">
        <v>3</v>
      </c>
      <c r="K1231">
        <v>-4.2152799999999999</v>
      </c>
      <c r="L1231">
        <v>-69.940560000000005</v>
      </c>
    </row>
    <row r="1232" spans="1:12" x14ac:dyDescent="0.25">
      <c r="A1232" t="s">
        <v>57</v>
      </c>
      <c r="B1232" t="s">
        <v>58</v>
      </c>
      <c r="C1232">
        <v>92900</v>
      </c>
      <c r="D1232">
        <v>9700</v>
      </c>
      <c r="E1232" t="s">
        <v>406</v>
      </c>
      <c r="F1232" t="s">
        <v>47</v>
      </c>
      <c r="G1232" t="s">
        <v>60</v>
      </c>
      <c r="H1232">
        <v>5</v>
      </c>
      <c r="I1232" t="s">
        <v>17</v>
      </c>
      <c r="J1232">
        <v>2</v>
      </c>
      <c r="K1232">
        <v>4.8133299999999997</v>
      </c>
      <c r="L1232">
        <v>-75.696110000000004</v>
      </c>
    </row>
    <row r="1233" spans="1:12" x14ac:dyDescent="0.25">
      <c r="A1233" t="s">
        <v>64</v>
      </c>
      <c r="B1233" t="s">
        <v>65</v>
      </c>
      <c r="C1233">
        <v>55000</v>
      </c>
      <c r="D1233">
        <v>3400</v>
      </c>
      <c r="E1233" t="s">
        <v>806</v>
      </c>
      <c r="F1233" t="s">
        <v>35</v>
      </c>
      <c r="G1233" t="s">
        <v>22</v>
      </c>
      <c r="H1233">
        <v>1</v>
      </c>
      <c r="I1233" t="s">
        <v>17</v>
      </c>
      <c r="J1233">
        <v>8</v>
      </c>
      <c r="K1233">
        <v>6.2518399999999996</v>
      </c>
      <c r="L1233">
        <v>-75.563590000000005</v>
      </c>
    </row>
    <row r="1234" spans="1:12" x14ac:dyDescent="0.25">
      <c r="A1234" t="s">
        <v>164</v>
      </c>
      <c r="B1234" t="s">
        <v>13</v>
      </c>
      <c r="C1234">
        <v>160800</v>
      </c>
      <c r="D1234">
        <v>9000</v>
      </c>
      <c r="E1234" t="s">
        <v>216</v>
      </c>
      <c r="F1234" t="s">
        <v>52</v>
      </c>
      <c r="G1234" t="s">
        <v>22</v>
      </c>
      <c r="H1234">
        <v>1</v>
      </c>
      <c r="I1234" t="s">
        <v>32</v>
      </c>
      <c r="J1234">
        <v>1</v>
      </c>
      <c r="K1234">
        <v>6.2518399999999996</v>
      </c>
      <c r="L1234">
        <v>-75.563590000000005</v>
      </c>
    </row>
    <row r="1235" spans="1:12" x14ac:dyDescent="0.25">
      <c r="A1235" t="s">
        <v>28</v>
      </c>
      <c r="B1235" t="s">
        <v>29</v>
      </c>
      <c r="C1235">
        <v>306900</v>
      </c>
      <c r="D1235">
        <v>23700</v>
      </c>
      <c r="E1235" t="s">
        <v>165</v>
      </c>
      <c r="F1235" t="s">
        <v>76</v>
      </c>
      <c r="G1235" t="s">
        <v>91</v>
      </c>
      <c r="H1235">
        <v>3</v>
      </c>
      <c r="I1235" t="s">
        <v>17</v>
      </c>
      <c r="J1235">
        <v>1</v>
      </c>
      <c r="K1235">
        <v>10.968540000000001</v>
      </c>
      <c r="L1235">
        <v>-74.781319999999994</v>
      </c>
    </row>
    <row r="1236" spans="1:12" x14ac:dyDescent="0.25">
      <c r="A1236" t="s">
        <v>74</v>
      </c>
      <c r="B1236" t="s">
        <v>62</v>
      </c>
      <c r="C1236">
        <v>39600</v>
      </c>
      <c r="D1236">
        <v>0</v>
      </c>
      <c r="E1236" t="s">
        <v>918</v>
      </c>
      <c r="F1236" t="s">
        <v>26</v>
      </c>
      <c r="G1236" t="s">
        <v>27</v>
      </c>
      <c r="H1236">
        <v>5</v>
      </c>
      <c r="I1236" t="s">
        <v>17</v>
      </c>
      <c r="J1236">
        <v>1</v>
      </c>
      <c r="K1236">
        <v>10.39972</v>
      </c>
      <c r="L1236">
        <v>-75.514439999999993</v>
      </c>
    </row>
    <row r="1237" spans="1:12" x14ac:dyDescent="0.25">
      <c r="A1237" t="s">
        <v>155</v>
      </c>
      <c r="B1237" t="s">
        <v>62</v>
      </c>
      <c r="C1237">
        <v>99400</v>
      </c>
      <c r="D1237">
        <v>3500</v>
      </c>
      <c r="E1237" t="s">
        <v>259</v>
      </c>
      <c r="F1237" t="s">
        <v>43</v>
      </c>
      <c r="G1237" t="s">
        <v>91</v>
      </c>
      <c r="H1237">
        <v>5</v>
      </c>
      <c r="I1237" t="s">
        <v>32</v>
      </c>
      <c r="J1237">
        <v>1</v>
      </c>
      <c r="K1237">
        <v>10.968540000000001</v>
      </c>
      <c r="L1237">
        <v>-74.781319999999994</v>
      </c>
    </row>
    <row r="1238" spans="1:12" x14ac:dyDescent="0.25">
      <c r="A1238" t="s">
        <v>158</v>
      </c>
      <c r="B1238" t="s">
        <v>62</v>
      </c>
      <c r="C1238">
        <v>34600</v>
      </c>
      <c r="D1238">
        <v>7700</v>
      </c>
      <c r="E1238" t="s">
        <v>471</v>
      </c>
      <c r="F1238" t="s">
        <v>47</v>
      </c>
      <c r="G1238" t="s">
        <v>16</v>
      </c>
      <c r="H1238">
        <v>5</v>
      </c>
      <c r="I1238" t="s">
        <v>17</v>
      </c>
      <c r="J1238">
        <v>1</v>
      </c>
      <c r="K1238">
        <v>4.6097099999999998</v>
      </c>
      <c r="L1238">
        <v>-74.08175</v>
      </c>
    </row>
    <row r="1239" spans="1:12" x14ac:dyDescent="0.25">
      <c r="A1239" t="s">
        <v>266</v>
      </c>
      <c r="B1239" t="s">
        <v>13</v>
      </c>
      <c r="C1239">
        <v>1524100</v>
      </c>
      <c r="D1239">
        <v>79300</v>
      </c>
      <c r="E1239" t="s">
        <v>230</v>
      </c>
      <c r="F1239" t="s">
        <v>54</v>
      </c>
      <c r="G1239" t="s">
        <v>22</v>
      </c>
      <c r="H1239">
        <v>5</v>
      </c>
      <c r="I1239" t="s">
        <v>38</v>
      </c>
      <c r="J1239">
        <v>1</v>
      </c>
      <c r="K1239">
        <v>6.2518399999999996</v>
      </c>
      <c r="L1239">
        <v>-75.563590000000005</v>
      </c>
    </row>
    <row r="1240" spans="1:12" x14ac:dyDescent="0.25">
      <c r="A1240" t="s">
        <v>266</v>
      </c>
      <c r="B1240" t="s">
        <v>13</v>
      </c>
      <c r="C1240">
        <v>1803000</v>
      </c>
      <c r="D1240">
        <v>94200</v>
      </c>
      <c r="E1240" t="s">
        <v>271</v>
      </c>
      <c r="F1240" t="s">
        <v>47</v>
      </c>
      <c r="G1240" t="s">
        <v>16</v>
      </c>
      <c r="H1240">
        <v>5</v>
      </c>
      <c r="I1240" t="s">
        <v>17</v>
      </c>
      <c r="J1240">
        <v>1</v>
      </c>
      <c r="K1240">
        <v>4.6097099999999998</v>
      </c>
      <c r="L1240">
        <v>-74.08175</v>
      </c>
    </row>
    <row r="1241" spans="1:12" x14ac:dyDescent="0.25">
      <c r="A1241" t="s">
        <v>36</v>
      </c>
      <c r="B1241" t="s">
        <v>24</v>
      </c>
      <c r="C1241">
        <v>37400</v>
      </c>
      <c r="D1241">
        <v>0</v>
      </c>
      <c r="E1241" t="s">
        <v>782</v>
      </c>
      <c r="F1241" t="s">
        <v>160</v>
      </c>
      <c r="G1241" t="s">
        <v>201</v>
      </c>
      <c r="H1241">
        <v>5</v>
      </c>
      <c r="I1241" t="s">
        <v>17</v>
      </c>
      <c r="J1241">
        <v>6</v>
      </c>
      <c r="K1241">
        <v>11.54444</v>
      </c>
      <c r="L1241">
        <v>-72.907219999999995</v>
      </c>
    </row>
    <row r="1242" spans="1:12" x14ac:dyDescent="0.25">
      <c r="A1242" t="s">
        <v>148</v>
      </c>
      <c r="B1242" t="s">
        <v>13</v>
      </c>
      <c r="C1242">
        <v>2013100</v>
      </c>
      <c r="D1242">
        <v>107600</v>
      </c>
      <c r="E1242" t="s">
        <v>131</v>
      </c>
      <c r="F1242" t="s">
        <v>160</v>
      </c>
      <c r="G1242" t="s">
        <v>22</v>
      </c>
      <c r="H1242">
        <v>4</v>
      </c>
      <c r="I1242" t="s">
        <v>17</v>
      </c>
      <c r="J1242">
        <v>4</v>
      </c>
      <c r="K1242">
        <v>6.2518399999999996</v>
      </c>
      <c r="L1242">
        <v>-75.563590000000005</v>
      </c>
    </row>
    <row r="1243" spans="1:12" x14ac:dyDescent="0.25">
      <c r="A1243" t="s">
        <v>84</v>
      </c>
      <c r="B1243" t="s">
        <v>58</v>
      </c>
      <c r="C1243">
        <v>133800</v>
      </c>
      <c r="D1243">
        <v>7800</v>
      </c>
      <c r="E1243" t="s">
        <v>1012</v>
      </c>
      <c r="F1243" t="s">
        <v>35</v>
      </c>
      <c r="G1243" t="s">
        <v>16</v>
      </c>
      <c r="H1243">
        <v>3</v>
      </c>
      <c r="I1243" t="s">
        <v>32</v>
      </c>
      <c r="J1243">
        <v>1</v>
      </c>
      <c r="K1243">
        <v>4.6097099999999998</v>
      </c>
      <c r="L1243">
        <v>-74.08175</v>
      </c>
    </row>
    <row r="1244" spans="1:12" x14ac:dyDescent="0.25">
      <c r="A1244" t="s">
        <v>18</v>
      </c>
      <c r="B1244" t="s">
        <v>19</v>
      </c>
      <c r="C1244">
        <v>328300</v>
      </c>
      <c r="D1244">
        <v>18500</v>
      </c>
      <c r="E1244" t="s">
        <v>1231</v>
      </c>
      <c r="F1244" t="s">
        <v>93</v>
      </c>
      <c r="G1244" t="s">
        <v>22</v>
      </c>
      <c r="H1244">
        <v>5</v>
      </c>
      <c r="I1244" t="s">
        <v>17</v>
      </c>
      <c r="J1244">
        <v>1</v>
      </c>
      <c r="K1244">
        <v>6.2518399999999996</v>
      </c>
      <c r="L1244">
        <v>-75.563590000000005</v>
      </c>
    </row>
    <row r="1245" spans="1:12" x14ac:dyDescent="0.25">
      <c r="A1245" t="s">
        <v>68</v>
      </c>
      <c r="B1245" t="s">
        <v>24</v>
      </c>
      <c r="C1245">
        <v>32300</v>
      </c>
      <c r="D1245">
        <v>1900</v>
      </c>
      <c r="E1245" t="s">
        <v>1232</v>
      </c>
      <c r="F1245" t="s">
        <v>130</v>
      </c>
      <c r="G1245" t="s">
        <v>16</v>
      </c>
      <c r="H1245">
        <v>3</v>
      </c>
      <c r="I1245" t="s">
        <v>38</v>
      </c>
      <c r="J1245">
        <v>1</v>
      </c>
      <c r="K1245">
        <v>4.6097099999999998</v>
      </c>
      <c r="L1245">
        <v>-74.08175</v>
      </c>
    </row>
    <row r="1246" spans="1:12" x14ac:dyDescent="0.25">
      <c r="A1246" t="s">
        <v>192</v>
      </c>
      <c r="B1246" t="s">
        <v>65</v>
      </c>
      <c r="C1246">
        <v>32900</v>
      </c>
      <c r="D1246">
        <v>2400</v>
      </c>
      <c r="E1246" t="s">
        <v>577</v>
      </c>
      <c r="F1246" t="s">
        <v>93</v>
      </c>
      <c r="G1246" t="s">
        <v>31</v>
      </c>
      <c r="H1246">
        <v>5</v>
      </c>
      <c r="I1246" t="s">
        <v>17</v>
      </c>
      <c r="J1246">
        <v>4</v>
      </c>
      <c r="K1246">
        <v>3.4372199999999999</v>
      </c>
      <c r="L1246">
        <v>-76.522499999999994</v>
      </c>
    </row>
    <row r="1247" spans="1:12" x14ac:dyDescent="0.25">
      <c r="A1247" t="s">
        <v>192</v>
      </c>
      <c r="B1247" t="s">
        <v>65</v>
      </c>
      <c r="C1247">
        <v>47600</v>
      </c>
      <c r="D1247">
        <v>2700</v>
      </c>
      <c r="E1247" t="s">
        <v>194</v>
      </c>
      <c r="F1247" t="s">
        <v>15</v>
      </c>
      <c r="G1247" t="s">
        <v>16</v>
      </c>
      <c r="H1247">
        <v>5</v>
      </c>
      <c r="I1247" t="s">
        <v>32</v>
      </c>
      <c r="J1247">
        <v>1</v>
      </c>
      <c r="K1247">
        <v>4.6097099999999998</v>
      </c>
      <c r="L1247">
        <v>-74.08175</v>
      </c>
    </row>
    <row r="1248" spans="1:12" x14ac:dyDescent="0.25">
      <c r="A1248" t="s">
        <v>148</v>
      </c>
      <c r="B1248" t="s">
        <v>13</v>
      </c>
      <c r="C1248">
        <v>2535000</v>
      </c>
      <c r="D1248">
        <v>135200</v>
      </c>
      <c r="E1248" t="s">
        <v>1069</v>
      </c>
      <c r="F1248" t="s">
        <v>15</v>
      </c>
      <c r="G1248" t="s">
        <v>16</v>
      </c>
      <c r="H1248">
        <v>5</v>
      </c>
      <c r="I1248" t="s">
        <v>32</v>
      </c>
      <c r="J1248">
        <v>1</v>
      </c>
      <c r="K1248">
        <v>4.6097099999999998</v>
      </c>
      <c r="L1248">
        <v>-74.08175</v>
      </c>
    </row>
    <row r="1249" spans="1:12" x14ac:dyDescent="0.25">
      <c r="A1249" t="s">
        <v>67</v>
      </c>
      <c r="B1249" t="s">
        <v>62</v>
      </c>
      <c r="C1249">
        <v>55200</v>
      </c>
      <c r="D1249">
        <v>1100</v>
      </c>
      <c r="E1249" t="s">
        <v>198</v>
      </c>
      <c r="F1249" t="s">
        <v>160</v>
      </c>
      <c r="G1249" t="s">
        <v>16</v>
      </c>
      <c r="H1249">
        <v>4</v>
      </c>
      <c r="I1249" t="s">
        <v>17</v>
      </c>
      <c r="J1249">
        <v>3</v>
      </c>
      <c r="K1249">
        <v>4.6097099999999998</v>
      </c>
      <c r="L1249">
        <v>-74.08175</v>
      </c>
    </row>
    <row r="1250" spans="1:12" x14ac:dyDescent="0.25">
      <c r="A1250" t="s">
        <v>12</v>
      </c>
      <c r="B1250" t="s">
        <v>13</v>
      </c>
      <c r="C1250">
        <v>200300</v>
      </c>
      <c r="D1250">
        <v>11300</v>
      </c>
      <c r="E1250" t="s">
        <v>888</v>
      </c>
      <c r="F1250" t="s">
        <v>52</v>
      </c>
      <c r="G1250" t="s">
        <v>16</v>
      </c>
      <c r="H1250">
        <v>5</v>
      </c>
      <c r="I1250" t="s">
        <v>17</v>
      </c>
      <c r="J1250">
        <v>6</v>
      </c>
      <c r="K1250">
        <v>4.6097099999999998</v>
      </c>
      <c r="L1250">
        <v>-74.08175</v>
      </c>
    </row>
    <row r="1251" spans="1:12" x14ac:dyDescent="0.25">
      <c r="A1251" t="s">
        <v>61</v>
      </c>
      <c r="B1251" t="s">
        <v>62</v>
      </c>
      <c r="C1251">
        <v>311400</v>
      </c>
      <c r="D1251">
        <v>16800</v>
      </c>
      <c r="E1251" t="s">
        <v>189</v>
      </c>
      <c r="F1251" t="s">
        <v>47</v>
      </c>
      <c r="G1251" t="s">
        <v>16</v>
      </c>
      <c r="H1251">
        <v>5</v>
      </c>
      <c r="I1251" t="s">
        <v>17</v>
      </c>
      <c r="J1251">
        <v>1</v>
      </c>
      <c r="K1251">
        <v>4.6097099999999998</v>
      </c>
      <c r="L1251">
        <v>-74.08175</v>
      </c>
    </row>
    <row r="1252" spans="1:12" x14ac:dyDescent="0.25">
      <c r="A1252" t="s">
        <v>122</v>
      </c>
      <c r="B1252" t="s">
        <v>29</v>
      </c>
      <c r="C1252">
        <v>1164200</v>
      </c>
      <c r="D1252">
        <v>62200</v>
      </c>
      <c r="E1252" t="s">
        <v>819</v>
      </c>
      <c r="F1252" t="s">
        <v>88</v>
      </c>
      <c r="G1252" t="s">
        <v>22</v>
      </c>
      <c r="H1252">
        <v>4</v>
      </c>
      <c r="I1252" t="s">
        <v>17</v>
      </c>
      <c r="J1252">
        <v>1</v>
      </c>
      <c r="K1252">
        <v>6.2518399999999996</v>
      </c>
      <c r="L1252">
        <v>-75.563590000000005</v>
      </c>
    </row>
    <row r="1253" spans="1:12" x14ac:dyDescent="0.25">
      <c r="A1253" t="s">
        <v>50</v>
      </c>
      <c r="B1253" t="s">
        <v>29</v>
      </c>
      <c r="C1253">
        <v>2185600</v>
      </c>
      <c r="D1253">
        <v>114600</v>
      </c>
      <c r="E1253" t="s">
        <v>359</v>
      </c>
      <c r="F1253" t="s">
        <v>88</v>
      </c>
      <c r="G1253" t="s">
        <v>16</v>
      </c>
      <c r="H1253">
        <v>5</v>
      </c>
      <c r="I1253" t="s">
        <v>17</v>
      </c>
      <c r="J1253">
        <v>2</v>
      </c>
      <c r="K1253">
        <v>4.6097099999999998</v>
      </c>
      <c r="L1253">
        <v>-74.08175</v>
      </c>
    </row>
    <row r="1254" spans="1:12" x14ac:dyDescent="0.25">
      <c r="A1254" t="s">
        <v>39</v>
      </c>
      <c r="B1254" t="s">
        <v>24</v>
      </c>
      <c r="C1254">
        <v>41600</v>
      </c>
      <c r="D1254">
        <v>0</v>
      </c>
      <c r="E1254" t="s">
        <v>1154</v>
      </c>
      <c r="F1254" t="s">
        <v>96</v>
      </c>
      <c r="G1254" t="s">
        <v>22</v>
      </c>
      <c r="H1254">
        <v>5</v>
      </c>
      <c r="I1254" t="s">
        <v>17</v>
      </c>
      <c r="J1254">
        <v>1</v>
      </c>
      <c r="K1254">
        <v>6.2518399999999996</v>
      </c>
      <c r="L1254">
        <v>-75.563590000000005</v>
      </c>
    </row>
    <row r="1255" spans="1:12" x14ac:dyDescent="0.25">
      <c r="A1255" t="s">
        <v>67</v>
      </c>
      <c r="B1255" t="s">
        <v>62</v>
      </c>
      <c r="C1255">
        <v>44700</v>
      </c>
      <c r="D1255">
        <v>2900</v>
      </c>
      <c r="E1255" t="s">
        <v>1202</v>
      </c>
      <c r="F1255" t="s">
        <v>26</v>
      </c>
      <c r="G1255" t="s">
        <v>126</v>
      </c>
      <c r="H1255">
        <v>3</v>
      </c>
      <c r="I1255" t="s">
        <v>17</v>
      </c>
      <c r="J1255">
        <v>1</v>
      </c>
      <c r="K1255">
        <v>7.89391</v>
      </c>
      <c r="L1255">
        <v>-72.507819999999995</v>
      </c>
    </row>
    <row r="1256" spans="1:12" x14ac:dyDescent="0.25">
      <c r="A1256" t="s">
        <v>103</v>
      </c>
      <c r="B1256" t="s">
        <v>13</v>
      </c>
      <c r="C1256">
        <v>250300</v>
      </c>
      <c r="D1256">
        <v>11500</v>
      </c>
      <c r="E1256" t="s">
        <v>1161</v>
      </c>
      <c r="F1256" t="s">
        <v>35</v>
      </c>
      <c r="G1256" t="s">
        <v>22</v>
      </c>
      <c r="H1256">
        <v>3</v>
      </c>
      <c r="I1256" t="s">
        <v>17</v>
      </c>
      <c r="J1256">
        <v>2</v>
      </c>
      <c r="K1256">
        <v>6.2518399999999996</v>
      </c>
      <c r="L1256">
        <v>-75.563590000000005</v>
      </c>
    </row>
    <row r="1257" spans="1:12" x14ac:dyDescent="0.25">
      <c r="A1257" t="s">
        <v>41</v>
      </c>
      <c r="B1257" t="s">
        <v>29</v>
      </c>
      <c r="C1257">
        <v>1486100</v>
      </c>
      <c r="D1257">
        <v>83900</v>
      </c>
      <c r="E1257" t="s">
        <v>482</v>
      </c>
      <c r="F1257" t="s">
        <v>15</v>
      </c>
      <c r="G1257" t="s">
        <v>31</v>
      </c>
      <c r="H1257">
        <v>5</v>
      </c>
      <c r="I1257" t="s">
        <v>17</v>
      </c>
      <c r="J1257">
        <v>3</v>
      </c>
      <c r="K1257">
        <v>3.4372199999999999</v>
      </c>
      <c r="L1257">
        <v>-76.522499999999994</v>
      </c>
    </row>
    <row r="1258" spans="1:12" x14ac:dyDescent="0.25">
      <c r="A1258" t="s">
        <v>89</v>
      </c>
      <c r="B1258" t="s">
        <v>62</v>
      </c>
      <c r="C1258">
        <v>24100</v>
      </c>
      <c r="D1258">
        <v>1500</v>
      </c>
      <c r="E1258" t="s">
        <v>895</v>
      </c>
      <c r="F1258" t="s">
        <v>160</v>
      </c>
      <c r="G1258" t="s">
        <v>22</v>
      </c>
      <c r="H1258">
        <v>5</v>
      </c>
      <c r="I1258" t="s">
        <v>32</v>
      </c>
      <c r="J1258">
        <v>1</v>
      </c>
      <c r="K1258">
        <v>6.2518399999999996</v>
      </c>
      <c r="L1258">
        <v>-75.563590000000005</v>
      </c>
    </row>
    <row r="1259" spans="1:12" x14ac:dyDescent="0.25">
      <c r="A1259" t="s">
        <v>85</v>
      </c>
      <c r="B1259" t="s">
        <v>86</v>
      </c>
      <c r="C1259">
        <v>677200</v>
      </c>
      <c r="D1259">
        <v>39400</v>
      </c>
      <c r="E1259" t="s">
        <v>1025</v>
      </c>
      <c r="F1259" t="s">
        <v>88</v>
      </c>
      <c r="G1259" t="s">
        <v>44</v>
      </c>
      <c r="H1259">
        <v>5</v>
      </c>
      <c r="I1259" t="s">
        <v>38</v>
      </c>
      <c r="J1259">
        <v>1</v>
      </c>
      <c r="K1259">
        <v>11.240790000000001</v>
      </c>
      <c r="L1259">
        <v>-74.199039999999997</v>
      </c>
    </row>
    <row r="1260" spans="1:12" x14ac:dyDescent="0.25">
      <c r="A1260" t="s">
        <v>297</v>
      </c>
      <c r="B1260" t="s">
        <v>86</v>
      </c>
      <c r="C1260">
        <v>95400</v>
      </c>
      <c r="D1260">
        <v>3300</v>
      </c>
      <c r="E1260" t="s">
        <v>995</v>
      </c>
      <c r="F1260" t="s">
        <v>47</v>
      </c>
      <c r="G1260" t="s">
        <v>126</v>
      </c>
      <c r="H1260">
        <v>5</v>
      </c>
      <c r="I1260" t="s">
        <v>17</v>
      </c>
      <c r="J1260">
        <v>1</v>
      </c>
      <c r="K1260">
        <v>7.89391</v>
      </c>
      <c r="L1260">
        <v>-72.507819999999995</v>
      </c>
    </row>
    <row r="1261" spans="1:12" x14ac:dyDescent="0.25">
      <c r="A1261" t="s">
        <v>18</v>
      </c>
      <c r="B1261" t="s">
        <v>19</v>
      </c>
      <c r="C1261">
        <v>357700</v>
      </c>
      <c r="D1261">
        <v>17200</v>
      </c>
      <c r="E1261" t="s">
        <v>518</v>
      </c>
      <c r="F1261" t="s">
        <v>26</v>
      </c>
      <c r="G1261" t="s">
        <v>22</v>
      </c>
      <c r="H1261">
        <v>4</v>
      </c>
      <c r="I1261" t="s">
        <v>17</v>
      </c>
      <c r="J1261">
        <v>10</v>
      </c>
      <c r="K1261">
        <v>6.2518399999999996</v>
      </c>
      <c r="L1261">
        <v>-75.563590000000005</v>
      </c>
    </row>
    <row r="1262" spans="1:12" x14ac:dyDescent="0.25">
      <c r="A1262" t="s">
        <v>113</v>
      </c>
      <c r="B1262" t="s">
        <v>24</v>
      </c>
      <c r="C1262">
        <v>19600</v>
      </c>
      <c r="D1262">
        <v>1400</v>
      </c>
      <c r="E1262" t="s">
        <v>166</v>
      </c>
      <c r="F1262" t="s">
        <v>52</v>
      </c>
      <c r="G1262" t="s">
        <v>16</v>
      </c>
      <c r="H1262">
        <v>4</v>
      </c>
      <c r="I1262" t="s">
        <v>17</v>
      </c>
      <c r="J1262">
        <v>5</v>
      </c>
      <c r="K1262">
        <v>4.6097099999999998</v>
      </c>
      <c r="L1262">
        <v>-74.08175</v>
      </c>
    </row>
    <row r="1263" spans="1:12" x14ac:dyDescent="0.25">
      <c r="A1263" t="s">
        <v>94</v>
      </c>
      <c r="B1263" t="s">
        <v>29</v>
      </c>
      <c r="C1263">
        <v>989600</v>
      </c>
      <c r="D1263">
        <v>53100</v>
      </c>
      <c r="E1263" t="s">
        <v>832</v>
      </c>
      <c r="F1263" t="s">
        <v>93</v>
      </c>
      <c r="G1263" t="s">
        <v>16</v>
      </c>
      <c r="H1263">
        <v>5</v>
      </c>
      <c r="I1263" t="s">
        <v>17</v>
      </c>
      <c r="J1263">
        <v>2</v>
      </c>
      <c r="K1263">
        <v>4.6097099999999998</v>
      </c>
      <c r="L1263">
        <v>-74.08175</v>
      </c>
    </row>
    <row r="1264" spans="1:12" x14ac:dyDescent="0.25">
      <c r="A1264" t="s">
        <v>50</v>
      </c>
      <c r="B1264" t="s">
        <v>29</v>
      </c>
      <c r="C1264">
        <v>1596100</v>
      </c>
      <c r="D1264">
        <v>87400</v>
      </c>
      <c r="E1264" t="s">
        <v>663</v>
      </c>
      <c r="F1264" t="s">
        <v>21</v>
      </c>
      <c r="G1264" t="s">
        <v>16</v>
      </c>
      <c r="H1264">
        <v>4</v>
      </c>
      <c r="I1264" t="s">
        <v>17</v>
      </c>
      <c r="J1264">
        <v>1</v>
      </c>
      <c r="K1264">
        <v>4.6097099999999998</v>
      </c>
      <c r="L1264">
        <v>-74.08175</v>
      </c>
    </row>
    <row r="1265" spans="1:12" x14ac:dyDescent="0.25">
      <c r="A1265" t="s">
        <v>55</v>
      </c>
      <c r="B1265" t="s">
        <v>13</v>
      </c>
      <c r="C1265">
        <v>135700</v>
      </c>
      <c r="D1265">
        <v>5400</v>
      </c>
      <c r="E1265" t="s">
        <v>619</v>
      </c>
      <c r="F1265" t="s">
        <v>26</v>
      </c>
      <c r="G1265" t="s">
        <v>22</v>
      </c>
      <c r="H1265">
        <v>4</v>
      </c>
      <c r="I1265" t="s">
        <v>17</v>
      </c>
      <c r="J1265">
        <v>1</v>
      </c>
      <c r="K1265">
        <v>6.2518399999999996</v>
      </c>
      <c r="L1265">
        <v>-75.563590000000005</v>
      </c>
    </row>
    <row r="1266" spans="1:12" x14ac:dyDescent="0.25">
      <c r="A1266" t="s">
        <v>33</v>
      </c>
      <c r="B1266" t="s">
        <v>19</v>
      </c>
      <c r="C1266">
        <v>257500</v>
      </c>
      <c r="D1266">
        <v>14200</v>
      </c>
      <c r="E1266" t="s">
        <v>636</v>
      </c>
      <c r="F1266" t="s">
        <v>93</v>
      </c>
      <c r="G1266" t="s">
        <v>16</v>
      </c>
      <c r="H1266">
        <v>5</v>
      </c>
      <c r="I1266" t="s">
        <v>17</v>
      </c>
      <c r="J1266">
        <v>10</v>
      </c>
      <c r="K1266">
        <v>4.6097099999999998</v>
      </c>
      <c r="L1266">
        <v>-74.08175</v>
      </c>
    </row>
    <row r="1267" spans="1:12" x14ac:dyDescent="0.25">
      <c r="A1267" t="s">
        <v>122</v>
      </c>
      <c r="B1267" t="s">
        <v>29</v>
      </c>
      <c r="C1267">
        <v>737300</v>
      </c>
      <c r="D1267">
        <v>39500</v>
      </c>
      <c r="E1267" t="s">
        <v>489</v>
      </c>
      <c r="F1267" t="s">
        <v>21</v>
      </c>
      <c r="G1267" t="s">
        <v>22</v>
      </c>
      <c r="H1267">
        <v>3</v>
      </c>
      <c r="I1267" t="s">
        <v>17</v>
      </c>
      <c r="J1267">
        <v>6</v>
      </c>
      <c r="K1267">
        <v>6.2518399999999996</v>
      </c>
      <c r="L1267">
        <v>-75.563590000000005</v>
      </c>
    </row>
    <row r="1268" spans="1:12" x14ac:dyDescent="0.25">
      <c r="A1268" t="s">
        <v>105</v>
      </c>
      <c r="B1268" t="s">
        <v>19</v>
      </c>
      <c r="C1268">
        <v>283100</v>
      </c>
      <c r="D1268">
        <v>15500</v>
      </c>
      <c r="E1268" t="s">
        <v>786</v>
      </c>
      <c r="F1268" t="s">
        <v>52</v>
      </c>
      <c r="G1268" t="s">
        <v>16</v>
      </c>
      <c r="H1268">
        <v>5</v>
      </c>
      <c r="I1268" t="s">
        <v>38</v>
      </c>
      <c r="J1268">
        <v>1</v>
      </c>
      <c r="K1268">
        <v>4.6097099999999998</v>
      </c>
      <c r="L1268">
        <v>-74.08175</v>
      </c>
    </row>
    <row r="1269" spans="1:12" x14ac:dyDescent="0.25">
      <c r="A1269" t="s">
        <v>155</v>
      </c>
      <c r="B1269" t="s">
        <v>62</v>
      </c>
      <c r="C1269">
        <v>98000</v>
      </c>
      <c r="D1269">
        <v>3400</v>
      </c>
      <c r="E1269" t="s">
        <v>852</v>
      </c>
      <c r="F1269" t="s">
        <v>52</v>
      </c>
      <c r="G1269" t="s">
        <v>22</v>
      </c>
      <c r="H1269">
        <v>5</v>
      </c>
      <c r="I1269" t="s">
        <v>38</v>
      </c>
      <c r="J1269">
        <v>1</v>
      </c>
      <c r="K1269">
        <v>6.2518399999999996</v>
      </c>
      <c r="L1269">
        <v>-75.563590000000005</v>
      </c>
    </row>
    <row r="1270" spans="1:12" x14ac:dyDescent="0.25">
      <c r="A1270" t="s">
        <v>39</v>
      </c>
      <c r="B1270" t="s">
        <v>24</v>
      </c>
      <c r="C1270">
        <v>46400</v>
      </c>
      <c r="D1270">
        <v>0</v>
      </c>
      <c r="E1270" t="s">
        <v>409</v>
      </c>
      <c r="F1270" t="s">
        <v>52</v>
      </c>
      <c r="G1270" t="s">
        <v>91</v>
      </c>
      <c r="H1270">
        <v>5</v>
      </c>
      <c r="I1270" t="s">
        <v>17</v>
      </c>
      <c r="J1270">
        <v>3</v>
      </c>
      <c r="K1270">
        <v>10.968540000000001</v>
      </c>
      <c r="L1270">
        <v>-74.781319999999994</v>
      </c>
    </row>
    <row r="1271" spans="1:12" x14ac:dyDescent="0.25">
      <c r="A1271" t="s">
        <v>297</v>
      </c>
      <c r="B1271" t="s">
        <v>86</v>
      </c>
      <c r="C1271">
        <v>71800</v>
      </c>
      <c r="D1271">
        <v>4500</v>
      </c>
      <c r="E1271" t="s">
        <v>1054</v>
      </c>
      <c r="F1271" t="s">
        <v>21</v>
      </c>
      <c r="G1271" t="s">
        <v>22</v>
      </c>
      <c r="H1271">
        <v>4</v>
      </c>
      <c r="I1271" t="s">
        <v>17</v>
      </c>
      <c r="J1271">
        <v>3</v>
      </c>
      <c r="K1271">
        <v>6.2518399999999996</v>
      </c>
      <c r="L1271">
        <v>-75.563590000000005</v>
      </c>
    </row>
    <row r="1272" spans="1:12" x14ac:dyDescent="0.25">
      <c r="A1272" t="s">
        <v>297</v>
      </c>
      <c r="B1272" t="s">
        <v>86</v>
      </c>
      <c r="C1272">
        <v>90800</v>
      </c>
      <c r="D1272">
        <v>3000</v>
      </c>
      <c r="E1272" t="s">
        <v>1006</v>
      </c>
      <c r="F1272" t="s">
        <v>43</v>
      </c>
      <c r="G1272" t="s">
        <v>22</v>
      </c>
      <c r="H1272">
        <v>5</v>
      </c>
      <c r="I1272" t="s">
        <v>32</v>
      </c>
      <c r="J1272">
        <v>1</v>
      </c>
      <c r="K1272">
        <v>6.2518399999999996</v>
      </c>
      <c r="L1272">
        <v>-75.563590000000005</v>
      </c>
    </row>
    <row r="1273" spans="1:12" x14ac:dyDescent="0.25">
      <c r="A1273" t="s">
        <v>171</v>
      </c>
      <c r="B1273" t="s">
        <v>19</v>
      </c>
      <c r="C1273">
        <v>215100</v>
      </c>
      <c r="D1273">
        <v>11700</v>
      </c>
      <c r="E1273" t="s">
        <v>209</v>
      </c>
      <c r="F1273" t="s">
        <v>15</v>
      </c>
      <c r="G1273" t="s">
        <v>16</v>
      </c>
      <c r="H1273">
        <v>5</v>
      </c>
      <c r="I1273" t="s">
        <v>17</v>
      </c>
      <c r="J1273">
        <v>1</v>
      </c>
      <c r="K1273">
        <v>4.6097099999999998</v>
      </c>
      <c r="L1273">
        <v>-74.08175</v>
      </c>
    </row>
    <row r="1274" spans="1:12" x14ac:dyDescent="0.25">
      <c r="A1274" t="s">
        <v>61</v>
      </c>
      <c r="B1274" t="s">
        <v>62</v>
      </c>
      <c r="C1274">
        <v>409100</v>
      </c>
      <c r="D1274">
        <v>20000</v>
      </c>
      <c r="E1274" t="s">
        <v>1147</v>
      </c>
      <c r="F1274" t="s">
        <v>52</v>
      </c>
      <c r="G1274" t="s">
        <v>16</v>
      </c>
      <c r="H1274">
        <v>5</v>
      </c>
      <c r="I1274" t="s">
        <v>32</v>
      </c>
      <c r="J1274">
        <v>1</v>
      </c>
      <c r="K1274">
        <v>4.6097099999999998</v>
      </c>
      <c r="L1274">
        <v>-74.08175</v>
      </c>
    </row>
    <row r="1275" spans="1:12" x14ac:dyDescent="0.25">
      <c r="A1275" t="s">
        <v>39</v>
      </c>
      <c r="B1275" t="s">
        <v>24</v>
      </c>
      <c r="C1275">
        <v>38300</v>
      </c>
      <c r="D1275">
        <v>2300</v>
      </c>
      <c r="E1275" t="s">
        <v>500</v>
      </c>
      <c r="F1275" t="s">
        <v>35</v>
      </c>
      <c r="G1275" t="s">
        <v>201</v>
      </c>
      <c r="H1275">
        <v>5</v>
      </c>
      <c r="I1275" t="s">
        <v>17</v>
      </c>
      <c r="J1275">
        <v>1</v>
      </c>
      <c r="K1275">
        <v>11.54444</v>
      </c>
      <c r="L1275">
        <v>-72.907219999999995</v>
      </c>
    </row>
    <row r="1276" spans="1:12" x14ac:dyDescent="0.25">
      <c r="A1276" t="s">
        <v>148</v>
      </c>
      <c r="B1276" t="s">
        <v>13</v>
      </c>
      <c r="C1276">
        <v>2003900</v>
      </c>
      <c r="D1276">
        <v>107400</v>
      </c>
      <c r="E1276" t="s">
        <v>609</v>
      </c>
      <c r="F1276" t="s">
        <v>47</v>
      </c>
      <c r="G1276" t="s">
        <v>22</v>
      </c>
      <c r="H1276">
        <v>2</v>
      </c>
      <c r="I1276" t="s">
        <v>17</v>
      </c>
      <c r="J1276">
        <v>8</v>
      </c>
      <c r="K1276">
        <v>6.2518399999999996</v>
      </c>
      <c r="L1276">
        <v>-75.563590000000005</v>
      </c>
    </row>
    <row r="1277" spans="1:12" x14ac:dyDescent="0.25">
      <c r="A1277" t="s">
        <v>48</v>
      </c>
      <c r="B1277" t="s">
        <v>24</v>
      </c>
      <c r="C1277">
        <v>85100</v>
      </c>
      <c r="D1277">
        <v>2700</v>
      </c>
      <c r="E1277" t="s">
        <v>419</v>
      </c>
      <c r="F1277" t="s">
        <v>76</v>
      </c>
      <c r="G1277" t="s">
        <v>16</v>
      </c>
      <c r="H1277">
        <v>3</v>
      </c>
      <c r="I1277" t="s">
        <v>17</v>
      </c>
      <c r="J1277">
        <v>1</v>
      </c>
      <c r="K1277">
        <v>4.6097099999999998</v>
      </c>
      <c r="L1277">
        <v>-74.08175</v>
      </c>
    </row>
    <row r="1278" spans="1:12" x14ac:dyDescent="0.25">
      <c r="A1278" t="s">
        <v>74</v>
      </c>
      <c r="B1278" t="s">
        <v>62</v>
      </c>
      <c r="C1278">
        <v>48600</v>
      </c>
      <c r="D1278">
        <v>3300</v>
      </c>
      <c r="E1278" t="s">
        <v>1233</v>
      </c>
      <c r="F1278" t="s">
        <v>93</v>
      </c>
      <c r="G1278" t="s">
        <v>16</v>
      </c>
      <c r="H1278">
        <v>3</v>
      </c>
      <c r="I1278" t="s">
        <v>17</v>
      </c>
      <c r="J1278">
        <v>1</v>
      </c>
      <c r="K1278">
        <v>4.6097099999999998</v>
      </c>
      <c r="L1278">
        <v>-74.08175</v>
      </c>
    </row>
    <row r="1279" spans="1:12" x14ac:dyDescent="0.25">
      <c r="A1279" t="s">
        <v>127</v>
      </c>
      <c r="B1279" t="s">
        <v>13</v>
      </c>
      <c r="C1279">
        <v>1819400</v>
      </c>
      <c r="D1279">
        <v>95100</v>
      </c>
      <c r="E1279" t="s">
        <v>768</v>
      </c>
      <c r="F1279" t="s">
        <v>130</v>
      </c>
      <c r="G1279" t="s">
        <v>22</v>
      </c>
      <c r="H1279">
        <v>4</v>
      </c>
      <c r="I1279" t="s">
        <v>32</v>
      </c>
      <c r="J1279">
        <v>1</v>
      </c>
      <c r="K1279">
        <v>6.2518399999999996</v>
      </c>
      <c r="L1279">
        <v>-75.563590000000005</v>
      </c>
    </row>
    <row r="1280" spans="1:12" x14ac:dyDescent="0.25">
      <c r="A1280" t="s">
        <v>48</v>
      </c>
      <c r="B1280" t="s">
        <v>24</v>
      </c>
      <c r="C1280">
        <v>58800</v>
      </c>
      <c r="D1280">
        <v>7800</v>
      </c>
      <c r="E1280" t="s">
        <v>644</v>
      </c>
      <c r="F1280" t="s">
        <v>76</v>
      </c>
      <c r="G1280" t="s">
        <v>16</v>
      </c>
      <c r="H1280">
        <v>4</v>
      </c>
      <c r="I1280" t="s">
        <v>38</v>
      </c>
      <c r="J1280">
        <v>1</v>
      </c>
      <c r="K1280">
        <v>4.6097099999999998</v>
      </c>
      <c r="L1280">
        <v>-74.08175</v>
      </c>
    </row>
    <row r="1281" spans="1:12" x14ac:dyDescent="0.25">
      <c r="A1281" t="s">
        <v>36</v>
      </c>
      <c r="B1281" t="s">
        <v>24</v>
      </c>
      <c r="C1281">
        <v>43900</v>
      </c>
      <c r="D1281">
        <v>0</v>
      </c>
      <c r="E1281" t="s">
        <v>691</v>
      </c>
      <c r="F1281" t="s">
        <v>88</v>
      </c>
      <c r="G1281" t="s">
        <v>16</v>
      </c>
      <c r="H1281">
        <v>2</v>
      </c>
      <c r="I1281" t="s">
        <v>32</v>
      </c>
      <c r="J1281">
        <v>1</v>
      </c>
      <c r="K1281">
        <v>4.6097099999999998</v>
      </c>
      <c r="L1281">
        <v>-74.08175</v>
      </c>
    </row>
    <row r="1282" spans="1:12" x14ac:dyDescent="0.25">
      <c r="A1282" t="s">
        <v>67</v>
      </c>
      <c r="B1282" t="s">
        <v>62</v>
      </c>
      <c r="C1282">
        <v>58100</v>
      </c>
      <c r="D1282">
        <v>10500</v>
      </c>
      <c r="E1282" t="s">
        <v>931</v>
      </c>
      <c r="F1282" t="s">
        <v>47</v>
      </c>
      <c r="G1282" t="s">
        <v>16</v>
      </c>
      <c r="H1282">
        <v>5</v>
      </c>
      <c r="I1282" t="s">
        <v>32</v>
      </c>
      <c r="J1282">
        <v>1</v>
      </c>
      <c r="K1282">
        <v>4.6097099999999998</v>
      </c>
      <c r="L1282">
        <v>-74.08175</v>
      </c>
    </row>
    <row r="1283" spans="1:12" x14ac:dyDescent="0.25">
      <c r="A1283" t="s">
        <v>74</v>
      </c>
      <c r="B1283" t="s">
        <v>62</v>
      </c>
      <c r="C1283">
        <v>48800</v>
      </c>
      <c r="D1283">
        <v>2800</v>
      </c>
      <c r="E1283" t="s">
        <v>1149</v>
      </c>
      <c r="F1283" t="s">
        <v>130</v>
      </c>
      <c r="G1283" t="s">
        <v>22</v>
      </c>
      <c r="H1283">
        <v>4</v>
      </c>
      <c r="I1283" t="s">
        <v>17</v>
      </c>
      <c r="J1283">
        <v>10</v>
      </c>
      <c r="K1283">
        <v>6.2518399999999996</v>
      </c>
      <c r="L1283">
        <v>-75.563590000000005</v>
      </c>
    </row>
    <row r="1284" spans="1:12" x14ac:dyDescent="0.25">
      <c r="A1284" t="s">
        <v>144</v>
      </c>
      <c r="B1284" t="s">
        <v>65</v>
      </c>
      <c r="C1284">
        <v>69200</v>
      </c>
      <c r="D1284">
        <v>4300</v>
      </c>
      <c r="E1284" t="s">
        <v>677</v>
      </c>
      <c r="F1284" t="s">
        <v>21</v>
      </c>
      <c r="G1284" t="s">
        <v>22</v>
      </c>
      <c r="H1284">
        <v>4</v>
      </c>
      <c r="I1284" t="s">
        <v>17</v>
      </c>
      <c r="J1284">
        <v>1</v>
      </c>
      <c r="K1284">
        <v>6.2518399999999996</v>
      </c>
      <c r="L1284">
        <v>-75.563590000000005</v>
      </c>
    </row>
    <row r="1285" spans="1:12" x14ac:dyDescent="0.25">
      <c r="A1285" t="s">
        <v>266</v>
      </c>
      <c r="B1285" t="s">
        <v>13</v>
      </c>
      <c r="C1285">
        <v>1495300</v>
      </c>
      <c r="D1285">
        <v>79800</v>
      </c>
      <c r="E1285" t="s">
        <v>511</v>
      </c>
      <c r="F1285" t="s">
        <v>96</v>
      </c>
      <c r="G1285" t="s">
        <v>22</v>
      </c>
      <c r="H1285">
        <v>5</v>
      </c>
      <c r="I1285" t="s">
        <v>17</v>
      </c>
      <c r="J1285">
        <v>5</v>
      </c>
      <c r="K1285">
        <v>6.2518399999999996</v>
      </c>
      <c r="L1285">
        <v>-75.563590000000005</v>
      </c>
    </row>
    <row r="1286" spans="1:12" x14ac:dyDescent="0.25">
      <c r="A1286" t="s">
        <v>214</v>
      </c>
      <c r="B1286" t="s">
        <v>19</v>
      </c>
      <c r="C1286">
        <v>212000</v>
      </c>
      <c r="D1286">
        <v>9500</v>
      </c>
      <c r="E1286" t="s">
        <v>918</v>
      </c>
      <c r="F1286" t="s">
        <v>93</v>
      </c>
      <c r="G1286" t="s">
        <v>16</v>
      </c>
      <c r="H1286">
        <v>4</v>
      </c>
      <c r="I1286" t="s">
        <v>38</v>
      </c>
      <c r="J1286">
        <v>1</v>
      </c>
      <c r="K1286">
        <v>4.6097099999999998</v>
      </c>
      <c r="L1286">
        <v>-74.08175</v>
      </c>
    </row>
    <row r="1287" spans="1:12" x14ac:dyDescent="0.25">
      <c r="A1287" t="s">
        <v>111</v>
      </c>
      <c r="B1287" t="s">
        <v>19</v>
      </c>
      <c r="C1287">
        <v>458600</v>
      </c>
      <c r="D1287">
        <v>24800</v>
      </c>
      <c r="E1287" t="s">
        <v>400</v>
      </c>
      <c r="F1287" t="s">
        <v>15</v>
      </c>
      <c r="G1287" t="s">
        <v>31</v>
      </c>
      <c r="H1287">
        <v>5</v>
      </c>
      <c r="I1287" t="s">
        <v>32</v>
      </c>
      <c r="J1287">
        <v>1</v>
      </c>
      <c r="K1287">
        <v>3.4372199999999999</v>
      </c>
      <c r="L1287">
        <v>-76.522499999999994</v>
      </c>
    </row>
    <row r="1288" spans="1:12" x14ac:dyDescent="0.25">
      <c r="A1288" t="s">
        <v>23</v>
      </c>
      <c r="B1288" t="s">
        <v>24</v>
      </c>
      <c r="C1288">
        <v>199500</v>
      </c>
      <c r="D1288">
        <v>11300</v>
      </c>
      <c r="E1288" t="s">
        <v>1046</v>
      </c>
      <c r="F1288" t="s">
        <v>76</v>
      </c>
      <c r="G1288" t="s">
        <v>27</v>
      </c>
      <c r="H1288">
        <v>5</v>
      </c>
      <c r="I1288" t="s">
        <v>17</v>
      </c>
      <c r="J1288">
        <v>2</v>
      </c>
      <c r="K1288">
        <v>10.39972</v>
      </c>
      <c r="L1288">
        <v>-75.514439999999993</v>
      </c>
    </row>
    <row r="1289" spans="1:12" x14ac:dyDescent="0.25">
      <c r="A1289" t="s">
        <v>70</v>
      </c>
      <c r="B1289" t="s">
        <v>13</v>
      </c>
      <c r="C1289">
        <v>2136800</v>
      </c>
      <c r="D1289">
        <v>114400</v>
      </c>
      <c r="E1289" t="s">
        <v>559</v>
      </c>
      <c r="F1289" t="s">
        <v>26</v>
      </c>
      <c r="G1289" t="s">
        <v>161</v>
      </c>
      <c r="H1289">
        <v>4</v>
      </c>
      <c r="I1289" t="s">
        <v>17</v>
      </c>
      <c r="J1289">
        <v>2</v>
      </c>
      <c r="K1289">
        <v>7.1253900000000003</v>
      </c>
      <c r="L1289">
        <v>-73.119799999999998</v>
      </c>
    </row>
    <row r="1290" spans="1:12" x14ac:dyDescent="0.25">
      <c r="A1290" t="s">
        <v>23</v>
      </c>
      <c r="B1290" t="s">
        <v>24</v>
      </c>
      <c r="C1290">
        <v>254500</v>
      </c>
      <c r="D1290">
        <v>14200</v>
      </c>
      <c r="E1290" t="s">
        <v>1211</v>
      </c>
      <c r="F1290" t="s">
        <v>130</v>
      </c>
      <c r="G1290" t="s">
        <v>16</v>
      </c>
      <c r="H1290">
        <v>5</v>
      </c>
      <c r="I1290" t="s">
        <v>17</v>
      </c>
      <c r="J1290">
        <v>1</v>
      </c>
      <c r="K1290">
        <v>4.6097099999999998</v>
      </c>
      <c r="L1290">
        <v>-74.08175</v>
      </c>
    </row>
    <row r="1291" spans="1:12" x14ac:dyDescent="0.25">
      <c r="A1291" t="s">
        <v>36</v>
      </c>
      <c r="B1291" t="s">
        <v>24</v>
      </c>
      <c r="C1291">
        <v>25600</v>
      </c>
      <c r="D1291">
        <v>1800</v>
      </c>
      <c r="E1291" t="s">
        <v>1004</v>
      </c>
      <c r="F1291" t="s">
        <v>35</v>
      </c>
      <c r="G1291" t="s">
        <v>91</v>
      </c>
      <c r="H1291">
        <v>4</v>
      </c>
      <c r="I1291" t="s">
        <v>17</v>
      </c>
      <c r="J1291">
        <v>2</v>
      </c>
      <c r="K1291">
        <v>10.968540000000001</v>
      </c>
      <c r="L1291">
        <v>-74.781319999999994</v>
      </c>
    </row>
    <row r="1292" spans="1:12" x14ac:dyDescent="0.25">
      <c r="A1292" t="s">
        <v>122</v>
      </c>
      <c r="B1292" t="s">
        <v>29</v>
      </c>
      <c r="C1292">
        <v>1037400</v>
      </c>
      <c r="D1292">
        <v>53400</v>
      </c>
      <c r="E1292" t="s">
        <v>355</v>
      </c>
      <c r="F1292" t="s">
        <v>21</v>
      </c>
      <c r="G1292" t="s">
        <v>22</v>
      </c>
      <c r="H1292">
        <v>5</v>
      </c>
      <c r="I1292" t="s">
        <v>17</v>
      </c>
      <c r="J1292">
        <v>4</v>
      </c>
      <c r="K1292">
        <v>6.2518399999999996</v>
      </c>
      <c r="L1292">
        <v>-75.563590000000005</v>
      </c>
    </row>
    <row r="1293" spans="1:12" x14ac:dyDescent="0.25">
      <c r="A1293" t="s">
        <v>98</v>
      </c>
      <c r="B1293" t="s">
        <v>19</v>
      </c>
      <c r="C1293">
        <v>453400</v>
      </c>
      <c r="D1293">
        <v>22300</v>
      </c>
      <c r="E1293" t="s">
        <v>1234</v>
      </c>
      <c r="F1293" t="s">
        <v>47</v>
      </c>
      <c r="G1293" t="s">
        <v>31</v>
      </c>
      <c r="H1293">
        <v>5</v>
      </c>
      <c r="I1293" t="s">
        <v>17</v>
      </c>
      <c r="J1293">
        <v>2</v>
      </c>
      <c r="K1293">
        <v>3.4372199999999999</v>
      </c>
      <c r="L1293">
        <v>-76.522499999999994</v>
      </c>
    </row>
    <row r="1294" spans="1:12" x14ac:dyDescent="0.25">
      <c r="A1294" t="s">
        <v>84</v>
      </c>
      <c r="B1294" t="s">
        <v>58</v>
      </c>
      <c r="C1294">
        <v>123500</v>
      </c>
      <c r="D1294">
        <v>4800</v>
      </c>
      <c r="E1294" t="s">
        <v>274</v>
      </c>
      <c r="F1294" t="s">
        <v>93</v>
      </c>
      <c r="G1294" t="s">
        <v>22</v>
      </c>
      <c r="H1294">
        <v>5</v>
      </c>
      <c r="I1294" t="s">
        <v>17</v>
      </c>
      <c r="J1294">
        <v>2</v>
      </c>
      <c r="K1294">
        <v>6.2518399999999996</v>
      </c>
      <c r="L1294">
        <v>-75.563590000000005</v>
      </c>
    </row>
    <row r="1295" spans="1:12" x14ac:dyDescent="0.25">
      <c r="A1295" t="s">
        <v>55</v>
      </c>
      <c r="B1295" t="s">
        <v>13</v>
      </c>
      <c r="C1295">
        <v>141000</v>
      </c>
      <c r="D1295">
        <v>7900</v>
      </c>
      <c r="E1295" t="s">
        <v>87</v>
      </c>
      <c r="F1295" t="s">
        <v>47</v>
      </c>
      <c r="G1295" t="s">
        <v>16</v>
      </c>
      <c r="H1295">
        <v>5</v>
      </c>
      <c r="I1295" t="s">
        <v>17</v>
      </c>
      <c r="J1295">
        <v>10</v>
      </c>
      <c r="K1295">
        <v>4.6097099999999998</v>
      </c>
      <c r="L1295">
        <v>-74.08175</v>
      </c>
    </row>
    <row r="1296" spans="1:12" x14ac:dyDescent="0.25">
      <c r="A1296" t="s">
        <v>74</v>
      </c>
      <c r="B1296" t="s">
        <v>62</v>
      </c>
      <c r="C1296">
        <v>25400</v>
      </c>
      <c r="D1296">
        <v>1700</v>
      </c>
      <c r="E1296" t="s">
        <v>503</v>
      </c>
      <c r="F1296" t="s">
        <v>43</v>
      </c>
      <c r="G1296" t="s">
        <v>16</v>
      </c>
      <c r="H1296">
        <v>5</v>
      </c>
      <c r="I1296" t="s">
        <v>17</v>
      </c>
      <c r="J1296">
        <v>3</v>
      </c>
      <c r="K1296">
        <v>4.6097099999999998</v>
      </c>
      <c r="L1296">
        <v>-74.08175</v>
      </c>
    </row>
    <row r="1297" spans="1:12" x14ac:dyDescent="0.25">
      <c r="A1297" t="s">
        <v>70</v>
      </c>
      <c r="B1297" t="s">
        <v>13</v>
      </c>
      <c r="C1297">
        <v>2254100</v>
      </c>
      <c r="D1297">
        <v>120200</v>
      </c>
      <c r="E1297" t="s">
        <v>479</v>
      </c>
      <c r="F1297" t="s">
        <v>54</v>
      </c>
      <c r="G1297" t="s">
        <v>22</v>
      </c>
      <c r="H1297">
        <v>5</v>
      </c>
      <c r="I1297" t="s">
        <v>17</v>
      </c>
      <c r="J1297">
        <v>1</v>
      </c>
      <c r="K1297">
        <v>6.2518399999999996</v>
      </c>
      <c r="L1297">
        <v>-75.563590000000005</v>
      </c>
    </row>
    <row r="1298" spans="1:12" x14ac:dyDescent="0.25">
      <c r="A1298" t="s">
        <v>111</v>
      </c>
      <c r="B1298" t="s">
        <v>19</v>
      </c>
      <c r="C1298">
        <v>522300</v>
      </c>
      <c r="D1298">
        <v>30200</v>
      </c>
      <c r="E1298" t="s">
        <v>262</v>
      </c>
      <c r="F1298" t="s">
        <v>93</v>
      </c>
      <c r="G1298" t="s">
        <v>22</v>
      </c>
      <c r="H1298">
        <v>5</v>
      </c>
      <c r="I1298" t="s">
        <v>17</v>
      </c>
      <c r="J1298">
        <v>8</v>
      </c>
      <c r="K1298">
        <v>6.2518399999999996</v>
      </c>
      <c r="L1298">
        <v>-75.563590000000005</v>
      </c>
    </row>
    <row r="1299" spans="1:12" x14ac:dyDescent="0.25">
      <c r="A1299" t="s">
        <v>12</v>
      </c>
      <c r="B1299" t="s">
        <v>13</v>
      </c>
      <c r="C1299">
        <v>265100</v>
      </c>
      <c r="D1299">
        <v>14500</v>
      </c>
      <c r="E1299" t="s">
        <v>1043</v>
      </c>
      <c r="F1299" t="s">
        <v>47</v>
      </c>
      <c r="G1299" t="s">
        <v>16</v>
      </c>
      <c r="H1299">
        <v>5</v>
      </c>
      <c r="I1299" t="s">
        <v>38</v>
      </c>
      <c r="J1299">
        <v>1</v>
      </c>
      <c r="K1299">
        <v>4.6097099999999998</v>
      </c>
      <c r="L1299">
        <v>-74.08175</v>
      </c>
    </row>
    <row r="1300" spans="1:12" x14ac:dyDescent="0.25">
      <c r="A1300" t="s">
        <v>12</v>
      </c>
      <c r="B1300" t="s">
        <v>13</v>
      </c>
      <c r="C1300">
        <v>223300</v>
      </c>
      <c r="D1300">
        <v>10100</v>
      </c>
      <c r="E1300" t="s">
        <v>505</v>
      </c>
      <c r="F1300" t="s">
        <v>43</v>
      </c>
      <c r="G1300" t="s">
        <v>16</v>
      </c>
      <c r="H1300">
        <v>5</v>
      </c>
      <c r="I1300" t="s">
        <v>17</v>
      </c>
      <c r="J1300">
        <v>3</v>
      </c>
      <c r="K1300">
        <v>4.6097099999999998</v>
      </c>
      <c r="L1300">
        <v>-74.08175</v>
      </c>
    </row>
    <row r="1301" spans="1:12" x14ac:dyDescent="0.25">
      <c r="A1301" t="s">
        <v>133</v>
      </c>
      <c r="B1301" t="s">
        <v>24</v>
      </c>
      <c r="C1301">
        <v>20900</v>
      </c>
      <c r="D1301">
        <v>1300</v>
      </c>
      <c r="E1301" t="s">
        <v>686</v>
      </c>
      <c r="F1301" t="s">
        <v>96</v>
      </c>
      <c r="G1301" t="s">
        <v>60</v>
      </c>
      <c r="H1301">
        <v>5</v>
      </c>
      <c r="I1301" t="s">
        <v>17</v>
      </c>
      <c r="J1301">
        <v>1</v>
      </c>
      <c r="K1301">
        <v>4.8133299999999997</v>
      </c>
      <c r="L1301">
        <v>-75.696110000000004</v>
      </c>
    </row>
    <row r="1302" spans="1:12" x14ac:dyDescent="0.25">
      <c r="A1302" t="s">
        <v>89</v>
      </c>
      <c r="B1302" t="s">
        <v>62</v>
      </c>
      <c r="C1302">
        <v>8100</v>
      </c>
      <c r="D1302">
        <v>0</v>
      </c>
      <c r="E1302" t="s">
        <v>512</v>
      </c>
      <c r="F1302" t="s">
        <v>26</v>
      </c>
      <c r="G1302" t="s">
        <v>44</v>
      </c>
      <c r="H1302">
        <v>5</v>
      </c>
      <c r="I1302" t="s">
        <v>17</v>
      </c>
      <c r="J1302">
        <v>10</v>
      </c>
      <c r="K1302">
        <v>11.240790000000001</v>
      </c>
      <c r="L1302">
        <v>-74.199039999999997</v>
      </c>
    </row>
    <row r="1303" spans="1:12" x14ac:dyDescent="0.25">
      <c r="A1303" t="s">
        <v>39</v>
      </c>
      <c r="B1303" t="s">
        <v>24</v>
      </c>
      <c r="C1303">
        <v>57300</v>
      </c>
      <c r="D1303">
        <v>1200</v>
      </c>
      <c r="E1303" t="s">
        <v>323</v>
      </c>
      <c r="F1303" t="s">
        <v>93</v>
      </c>
      <c r="G1303" t="s">
        <v>22</v>
      </c>
      <c r="H1303">
        <v>4</v>
      </c>
      <c r="I1303" t="s">
        <v>32</v>
      </c>
      <c r="J1303">
        <v>1</v>
      </c>
      <c r="K1303">
        <v>6.2518399999999996</v>
      </c>
      <c r="L1303">
        <v>-75.563590000000005</v>
      </c>
    </row>
    <row r="1304" spans="1:12" x14ac:dyDescent="0.25">
      <c r="A1304" t="s">
        <v>12</v>
      </c>
      <c r="B1304" t="s">
        <v>13</v>
      </c>
      <c r="C1304">
        <v>299600</v>
      </c>
      <c r="D1304">
        <v>16600</v>
      </c>
      <c r="E1304" t="s">
        <v>1190</v>
      </c>
      <c r="F1304" t="s">
        <v>76</v>
      </c>
      <c r="G1304" t="s">
        <v>16</v>
      </c>
      <c r="H1304">
        <v>5</v>
      </c>
      <c r="I1304" t="s">
        <v>17</v>
      </c>
      <c r="J1304">
        <v>1</v>
      </c>
      <c r="K1304">
        <v>4.6097099999999998</v>
      </c>
      <c r="L1304">
        <v>-74.08175</v>
      </c>
    </row>
    <row r="1305" spans="1:12" x14ac:dyDescent="0.25">
      <c r="A1305" t="s">
        <v>196</v>
      </c>
      <c r="B1305" t="s">
        <v>13</v>
      </c>
      <c r="C1305">
        <v>1211900</v>
      </c>
      <c r="D1305">
        <v>64900</v>
      </c>
      <c r="E1305" t="s">
        <v>835</v>
      </c>
      <c r="F1305" t="s">
        <v>88</v>
      </c>
      <c r="G1305" t="s">
        <v>22</v>
      </c>
      <c r="H1305">
        <v>4</v>
      </c>
      <c r="I1305" t="s">
        <v>32</v>
      </c>
      <c r="J1305">
        <v>1</v>
      </c>
      <c r="K1305">
        <v>6.2518399999999996</v>
      </c>
      <c r="L1305">
        <v>-75.563590000000005</v>
      </c>
    </row>
    <row r="1306" spans="1:12" x14ac:dyDescent="0.25">
      <c r="A1306" t="s">
        <v>70</v>
      </c>
      <c r="B1306" t="s">
        <v>13</v>
      </c>
      <c r="C1306">
        <v>2162700</v>
      </c>
      <c r="D1306">
        <v>113300</v>
      </c>
      <c r="E1306" t="s">
        <v>798</v>
      </c>
      <c r="F1306" t="s">
        <v>96</v>
      </c>
      <c r="G1306" t="s">
        <v>31</v>
      </c>
      <c r="H1306">
        <v>4</v>
      </c>
      <c r="I1306" t="s">
        <v>32</v>
      </c>
      <c r="J1306">
        <v>1</v>
      </c>
      <c r="K1306">
        <v>3.4372199999999999</v>
      </c>
      <c r="L1306">
        <v>-76.522499999999994</v>
      </c>
    </row>
    <row r="1307" spans="1:12" x14ac:dyDescent="0.25">
      <c r="A1307" t="s">
        <v>39</v>
      </c>
      <c r="B1307" t="s">
        <v>24</v>
      </c>
      <c r="C1307">
        <v>52800</v>
      </c>
      <c r="D1307">
        <v>1000</v>
      </c>
      <c r="E1307" t="s">
        <v>293</v>
      </c>
      <c r="F1307" t="s">
        <v>47</v>
      </c>
      <c r="G1307" t="s">
        <v>60</v>
      </c>
      <c r="H1307">
        <v>1</v>
      </c>
      <c r="I1307" t="s">
        <v>17</v>
      </c>
      <c r="J1307">
        <v>1</v>
      </c>
      <c r="K1307">
        <v>4.8133299999999997</v>
      </c>
      <c r="L1307">
        <v>-75.696110000000004</v>
      </c>
    </row>
    <row r="1308" spans="1:12" x14ac:dyDescent="0.25">
      <c r="A1308" t="s">
        <v>48</v>
      </c>
      <c r="B1308" t="s">
        <v>24</v>
      </c>
      <c r="C1308">
        <v>67900</v>
      </c>
      <c r="D1308">
        <v>1800</v>
      </c>
      <c r="E1308" t="s">
        <v>983</v>
      </c>
      <c r="F1308" t="s">
        <v>130</v>
      </c>
      <c r="G1308" t="s">
        <v>16</v>
      </c>
      <c r="H1308">
        <v>4</v>
      </c>
      <c r="I1308" t="s">
        <v>17</v>
      </c>
      <c r="J1308">
        <v>2</v>
      </c>
      <c r="K1308">
        <v>4.6097099999999998</v>
      </c>
      <c r="L1308">
        <v>-74.08175</v>
      </c>
    </row>
    <row r="1309" spans="1:12" x14ac:dyDescent="0.25">
      <c r="A1309" t="s">
        <v>28</v>
      </c>
      <c r="B1309" t="s">
        <v>29</v>
      </c>
      <c r="C1309">
        <v>668200</v>
      </c>
      <c r="D1309">
        <v>36000</v>
      </c>
      <c r="E1309" t="s">
        <v>560</v>
      </c>
      <c r="F1309" t="s">
        <v>15</v>
      </c>
      <c r="G1309" t="s">
        <v>16</v>
      </c>
      <c r="H1309">
        <v>5</v>
      </c>
      <c r="I1309" t="s">
        <v>17</v>
      </c>
      <c r="J1309">
        <v>7</v>
      </c>
      <c r="K1309">
        <v>4.6097099999999998</v>
      </c>
      <c r="L1309">
        <v>-74.08175</v>
      </c>
    </row>
    <row r="1310" spans="1:12" x14ac:dyDescent="0.25">
      <c r="A1310" t="s">
        <v>118</v>
      </c>
      <c r="B1310" t="s">
        <v>86</v>
      </c>
      <c r="C1310">
        <v>775500</v>
      </c>
      <c r="D1310">
        <v>39500</v>
      </c>
      <c r="E1310" t="s">
        <v>851</v>
      </c>
      <c r="F1310" t="s">
        <v>93</v>
      </c>
      <c r="G1310" t="s">
        <v>16</v>
      </c>
      <c r="H1310">
        <v>5</v>
      </c>
      <c r="I1310" t="s">
        <v>17</v>
      </c>
      <c r="J1310">
        <v>1</v>
      </c>
      <c r="K1310">
        <v>4.6097099999999998</v>
      </c>
      <c r="L1310">
        <v>-74.08175</v>
      </c>
    </row>
    <row r="1311" spans="1:12" x14ac:dyDescent="0.25">
      <c r="A1311" t="s">
        <v>57</v>
      </c>
      <c r="B1311" t="s">
        <v>58</v>
      </c>
      <c r="C1311">
        <v>88700</v>
      </c>
      <c r="D1311">
        <v>4900</v>
      </c>
      <c r="E1311" t="s">
        <v>410</v>
      </c>
      <c r="F1311" t="s">
        <v>76</v>
      </c>
      <c r="G1311" t="s">
        <v>16</v>
      </c>
      <c r="H1311">
        <v>5</v>
      </c>
      <c r="I1311" t="s">
        <v>17</v>
      </c>
      <c r="J1311">
        <v>2</v>
      </c>
      <c r="K1311">
        <v>4.6097099999999998</v>
      </c>
      <c r="L1311">
        <v>-74.08175</v>
      </c>
    </row>
    <row r="1312" spans="1:12" x14ac:dyDescent="0.25">
      <c r="A1312" t="s">
        <v>70</v>
      </c>
      <c r="B1312" t="s">
        <v>13</v>
      </c>
      <c r="C1312">
        <v>1874700</v>
      </c>
      <c r="D1312">
        <v>100200</v>
      </c>
      <c r="E1312" t="s">
        <v>361</v>
      </c>
      <c r="F1312" t="s">
        <v>93</v>
      </c>
      <c r="G1312" t="s">
        <v>22</v>
      </c>
      <c r="H1312">
        <v>5</v>
      </c>
      <c r="I1312" t="s">
        <v>17</v>
      </c>
      <c r="J1312">
        <v>2</v>
      </c>
      <c r="K1312">
        <v>6.2518399999999996</v>
      </c>
      <c r="L1312">
        <v>-75.563590000000005</v>
      </c>
    </row>
    <row r="1313" spans="1:12" x14ac:dyDescent="0.25">
      <c r="A1313" t="s">
        <v>192</v>
      </c>
      <c r="B1313" t="s">
        <v>65</v>
      </c>
      <c r="C1313">
        <v>32500</v>
      </c>
      <c r="D1313">
        <v>0</v>
      </c>
      <c r="E1313" t="s">
        <v>314</v>
      </c>
      <c r="F1313" t="s">
        <v>15</v>
      </c>
      <c r="G1313" t="s">
        <v>22</v>
      </c>
      <c r="H1313">
        <v>1</v>
      </c>
      <c r="I1313" t="s">
        <v>17</v>
      </c>
      <c r="J1313">
        <v>2</v>
      </c>
      <c r="K1313">
        <v>6.2518399999999996</v>
      </c>
      <c r="L1313">
        <v>-75.563590000000005</v>
      </c>
    </row>
    <row r="1314" spans="1:12" x14ac:dyDescent="0.25">
      <c r="A1314" t="s">
        <v>158</v>
      </c>
      <c r="B1314" t="s">
        <v>62</v>
      </c>
      <c r="C1314">
        <v>30100</v>
      </c>
      <c r="D1314">
        <v>8400</v>
      </c>
      <c r="E1314" t="s">
        <v>834</v>
      </c>
      <c r="F1314" t="s">
        <v>21</v>
      </c>
      <c r="G1314" t="s">
        <v>16</v>
      </c>
      <c r="H1314">
        <v>5</v>
      </c>
      <c r="I1314" t="s">
        <v>17</v>
      </c>
      <c r="J1314">
        <v>2</v>
      </c>
      <c r="K1314">
        <v>4.6097099999999998</v>
      </c>
      <c r="L1314">
        <v>-74.08175</v>
      </c>
    </row>
    <row r="1315" spans="1:12" x14ac:dyDescent="0.25">
      <c r="A1315" t="s">
        <v>67</v>
      </c>
      <c r="B1315" t="s">
        <v>62</v>
      </c>
      <c r="C1315">
        <v>52200</v>
      </c>
      <c r="D1315">
        <v>3000</v>
      </c>
      <c r="E1315" t="s">
        <v>1105</v>
      </c>
      <c r="F1315" t="s">
        <v>160</v>
      </c>
      <c r="G1315" t="s">
        <v>22</v>
      </c>
      <c r="H1315">
        <v>5</v>
      </c>
      <c r="I1315" t="s">
        <v>17</v>
      </c>
      <c r="J1315">
        <v>5</v>
      </c>
      <c r="K1315">
        <v>6.2518399999999996</v>
      </c>
      <c r="L1315">
        <v>-75.563590000000005</v>
      </c>
    </row>
    <row r="1316" spans="1:12" x14ac:dyDescent="0.25">
      <c r="A1316" t="s">
        <v>48</v>
      </c>
      <c r="B1316" t="s">
        <v>24</v>
      </c>
      <c r="C1316">
        <v>56500</v>
      </c>
      <c r="D1316">
        <v>3400</v>
      </c>
      <c r="E1316" t="s">
        <v>681</v>
      </c>
      <c r="F1316" t="s">
        <v>130</v>
      </c>
      <c r="G1316" t="s">
        <v>16</v>
      </c>
      <c r="H1316">
        <v>5</v>
      </c>
      <c r="I1316" t="s">
        <v>32</v>
      </c>
      <c r="J1316">
        <v>1</v>
      </c>
      <c r="K1316">
        <v>4.6097099999999998</v>
      </c>
      <c r="L1316">
        <v>-74.08175</v>
      </c>
    </row>
    <row r="1317" spans="1:12" x14ac:dyDescent="0.25">
      <c r="A1317" t="s">
        <v>204</v>
      </c>
      <c r="B1317" t="s">
        <v>13</v>
      </c>
      <c r="C1317">
        <v>159400</v>
      </c>
      <c r="D1317">
        <v>9200</v>
      </c>
      <c r="E1317" t="s">
        <v>1048</v>
      </c>
      <c r="F1317" t="s">
        <v>54</v>
      </c>
      <c r="G1317" t="s">
        <v>22</v>
      </c>
      <c r="H1317">
        <v>5</v>
      </c>
      <c r="I1317" t="s">
        <v>32</v>
      </c>
      <c r="J1317">
        <v>1</v>
      </c>
      <c r="K1317">
        <v>6.2518399999999996</v>
      </c>
      <c r="L1317">
        <v>-75.563590000000005</v>
      </c>
    </row>
    <row r="1318" spans="1:12" x14ac:dyDescent="0.25">
      <c r="A1318" t="s">
        <v>70</v>
      </c>
      <c r="B1318" t="s">
        <v>13</v>
      </c>
      <c r="C1318">
        <v>2179500</v>
      </c>
      <c r="D1318">
        <v>114200</v>
      </c>
      <c r="E1318" t="s">
        <v>907</v>
      </c>
      <c r="F1318" t="s">
        <v>26</v>
      </c>
      <c r="G1318" t="s">
        <v>31</v>
      </c>
      <c r="H1318">
        <v>5</v>
      </c>
      <c r="I1318" t="s">
        <v>17</v>
      </c>
      <c r="J1318">
        <v>1</v>
      </c>
      <c r="K1318">
        <v>3.4372199999999999</v>
      </c>
      <c r="L1318">
        <v>-76.522499999999994</v>
      </c>
    </row>
    <row r="1319" spans="1:12" x14ac:dyDescent="0.25">
      <c r="A1319" t="s">
        <v>196</v>
      </c>
      <c r="B1319" t="s">
        <v>13</v>
      </c>
      <c r="C1319">
        <v>1227700</v>
      </c>
      <c r="D1319">
        <v>65900</v>
      </c>
      <c r="E1319" t="s">
        <v>1025</v>
      </c>
      <c r="F1319" t="s">
        <v>35</v>
      </c>
      <c r="G1319" t="s">
        <v>153</v>
      </c>
      <c r="H1319">
        <v>1</v>
      </c>
      <c r="I1319" t="s">
        <v>17</v>
      </c>
      <c r="J1319">
        <v>1</v>
      </c>
      <c r="K1319">
        <v>2.9272999999999998</v>
      </c>
      <c r="L1319">
        <v>-75.281890000000004</v>
      </c>
    </row>
    <row r="1320" spans="1:12" x14ac:dyDescent="0.25">
      <c r="A1320" t="s">
        <v>144</v>
      </c>
      <c r="B1320" t="s">
        <v>65</v>
      </c>
      <c r="C1320">
        <v>48500</v>
      </c>
      <c r="D1320">
        <v>2800</v>
      </c>
      <c r="E1320" t="s">
        <v>714</v>
      </c>
      <c r="F1320" t="s">
        <v>35</v>
      </c>
      <c r="G1320" t="s">
        <v>16</v>
      </c>
      <c r="H1320">
        <v>5</v>
      </c>
      <c r="I1320" t="s">
        <v>17</v>
      </c>
      <c r="J1320">
        <v>2</v>
      </c>
      <c r="K1320">
        <v>4.6097099999999998</v>
      </c>
      <c r="L1320">
        <v>-74.08175</v>
      </c>
    </row>
    <row r="1321" spans="1:12" x14ac:dyDescent="0.25">
      <c r="A1321" t="s">
        <v>204</v>
      </c>
      <c r="B1321" t="s">
        <v>13</v>
      </c>
      <c r="C1321">
        <v>123300</v>
      </c>
      <c r="D1321">
        <v>4800</v>
      </c>
      <c r="E1321" t="s">
        <v>447</v>
      </c>
      <c r="F1321" t="s">
        <v>47</v>
      </c>
      <c r="G1321" t="s">
        <v>60</v>
      </c>
      <c r="H1321">
        <v>1</v>
      </c>
      <c r="I1321" t="s">
        <v>17</v>
      </c>
      <c r="J1321">
        <v>1</v>
      </c>
      <c r="K1321">
        <v>4.8133299999999997</v>
      </c>
      <c r="L1321">
        <v>-75.696110000000004</v>
      </c>
    </row>
    <row r="1322" spans="1:12" x14ac:dyDescent="0.25">
      <c r="A1322" t="s">
        <v>155</v>
      </c>
      <c r="B1322" t="s">
        <v>62</v>
      </c>
      <c r="C1322">
        <v>94900</v>
      </c>
      <c r="D1322">
        <v>5300</v>
      </c>
      <c r="E1322" t="s">
        <v>721</v>
      </c>
      <c r="F1322" t="s">
        <v>96</v>
      </c>
      <c r="G1322" t="s">
        <v>16</v>
      </c>
      <c r="H1322">
        <v>5</v>
      </c>
      <c r="I1322" t="s">
        <v>32</v>
      </c>
      <c r="J1322">
        <v>1</v>
      </c>
      <c r="K1322">
        <v>4.6097099999999998</v>
      </c>
      <c r="L1322">
        <v>-74.08175</v>
      </c>
    </row>
    <row r="1323" spans="1:12" x14ac:dyDescent="0.25">
      <c r="A1323" t="s">
        <v>297</v>
      </c>
      <c r="B1323" t="s">
        <v>86</v>
      </c>
      <c r="C1323">
        <v>37100</v>
      </c>
      <c r="D1323">
        <v>0</v>
      </c>
      <c r="E1323" t="s">
        <v>521</v>
      </c>
      <c r="F1323" t="s">
        <v>47</v>
      </c>
      <c r="G1323" t="s">
        <v>22</v>
      </c>
      <c r="H1323">
        <v>5</v>
      </c>
      <c r="I1323" t="s">
        <v>32</v>
      </c>
      <c r="J1323">
        <v>1</v>
      </c>
      <c r="K1323">
        <v>6.2518399999999996</v>
      </c>
      <c r="L1323">
        <v>-75.563590000000005</v>
      </c>
    </row>
    <row r="1324" spans="1:12" x14ac:dyDescent="0.25">
      <c r="A1324" t="s">
        <v>80</v>
      </c>
      <c r="B1324" t="s">
        <v>65</v>
      </c>
      <c r="C1324">
        <v>37700</v>
      </c>
      <c r="D1324">
        <v>2200</v>
      </c>
      <c r="E1324" t="s">
        <v>897</v>
      </c>
      <c r="F1324" t="s">
        <v>47</v>
      </c>
      <c r="G1324" t="s">
        <v>31</v>
      </c>
      <c r="H1324">
        <v>5</v>
      </c>
      <c r="I1324" t="s">
        <v>32</v>
      </c>
      <c r="J1324">
        <v>1</v>
      </c>
      <c r="K1324">
        <v>3.4372199999999999</v>
      </c>
      <c r="L1324">
        <v>-76.522499999999994</v>
      </c>
    </row>
    <row r="1325" spans="1:12" x14ac:dyDescent="0.25">
      <c r="A1325" t="s">
        <v>103</v>
      </c>
      <c r="B1325" t="s">
        <v>13</v>
      </c>
      <c r="C1325">
        <v>226500</v>
      </c>
      <c r="D1325">
        <v>13100</v>
      </c>
      <c r="E1325" t="s">
        <v>285</v>
      </c>
      <c r="F1325" t="s">
        <v>47</v>
      </c>
      <c r="G1325" t="s">
        <v>16</v>
      </c>
      <c r="H1325">
        <v>5</v>
      </c>
      <c r="I1325" t="s">
        <v>17</v>
      </c>
      <c r="J1325">
        <v>1</v>
      </c>
      <c r="K1325">
        <v>4.6097099999999998</v>
      </c>
      <c r="L1325">
        <v>-74.08175</v>
      </c>
    </row>
    <row r="1326" spans="1:12" x14ac:dyDescent="0.25">
      <c r="A1326" t="s">
        <v>124</v>
      </c>
      <c r="B1326" t="s">
        <v>19</v>
      </c>
      <c r="C1326">
        <v>626000</v>
      </c>
      <c r="D1326">
        <v>31500</v>
      </c>
      <c r="E1326" t="s">
        <v>701</v>
      </c>
      <c r="F1326" t="s">
        <v>43</v>
      </c>
      <c r="G1326" t="s">
        <v>22</v>
      </c>
      <c r="H1326">
        <v>1</v>
      </c>
      <c r="I1326" t="s">
        <v>17</v>
      </c>
      <c r="J1326">
        <v>1</v>
      </c>
      <c r="K1326">
        <v>6.2518399999999996</v>
      </c>
      <c r="L1326">
        <v>-75.563590000000005</v>
      </c>
    </row>
    <row r="1327" spans="1:12" x14ac:dyDescent="0.25">
      <c r="A1327" t="s">
        <v>84</v>
      </c>
      <c r="B1327" t="s">
        <v>58</v>
      </c>
      <c r="C1327">
        <v>198600</v>
      </c>
      <c r="D1327">
        <v>8800</v>
      </c>
      <c r="E1327" t="s">
        <v>801</v>
      </c>
      <c r="F1327" t="s">
        <v>54</v>
      </c>
      <c r="G1327" t="s">
        <v>16</v>
      </c>
      <c r="H1327">
        <v>5</v>
      </c>
      <c r="I1327" t="s">
        <v>17</v>
      </c>
      <c r="J1327">
        <v>2</v>
      </c>
      <c r="K1327">
        <v>4.6097099999999998</v>
      </c>
      <c r="L1327">
        <v>-74.08175</v>
      </c>
    </row>
    <row r="1328" spans="1:12" x14ac:dyDescent="0.25">
      <c r="A1328" t="s">
        <v>158</v>
      </c>
      <c r="B1328" t="s">
        <v>62</v>
      </c>
      <c r="C1328">
        <v>29500</v>
      </c>
      <c r="D1328">
        <v>0</v>
      </c>
      <c r="E1328" t="s">
        <v>804</v>
      </c>
      <c r="F1328" t="s">
        <v>130</v>
      </c>
      <c r="G1328" t="s">
        <v>31</v>
      </c>
      <c r="H1328">
        <v>5</v>
      </c>
      <c r="I1328" t="s">
        <v>17</v>
      </c>
      <c r="J1328">
        <v>1</v>
      </c>
      <c r="K1328">
        <v>3.4372199999999999</v>
      </c>
      <c r="L1328">
        <v>-76.522499999999994</v>
      </c>
    </row>
    <row r="1329" spans="1:12" x14ac:dyDescent="0.25">
      <c r="A1329" t="s">
        <v>61</v>
      </c>
      <c r="B1329" t="s">
        <v>62</v>
      </c>
      <c r="C1329">
        <v>711600</v>
      </c>
      <c r="D1329">
        <v>36100</v>
      </c>
      <c r="E1329" t="s">
        <v>951</v>
      </c>
      <c r="F1329" t="s">
        <v>52</v>
      </c>
      <c r="G1329" t="s">
        <v>278</v>
      </c>
      <c r="H1329">
        <v>4</v>
      </c>
      <c r="I1329" t="s">
        <v>17</v>
      </c>
      <c r="J1329">
        <v>4</v>
      </c>
      <c r="K1329">
        <v>-4.2152799999999999</v>
      </c>
      <c r="L1329">
        <v>-69.940560000000005</v>
      </c>
    </row>
    <row r="1330" spans="1:12" x14ac:dyDescent="0.25">
      <c r="A1330" t="s">
        <v>204</v>
      </c>
      <c r="B1330" t="s">
        <v>13</v>
      </c>
      <c r="C1330">
        <v>166200</v>
      </c>
      <c r="D1330">
        <v>7000</v>
      </c>
      <c r="E1330" t="s">
        <v>1096</v>
      </c>
      <c r="F1330" t="s">
        <v>96</v>
      </c>
      <c r="G1330" t="s">
        <v>16</v>
      </c>
      <c r="H1330">
        <v>4</v>
      </c>
      <c r="I1330" t="s">
        <v>17</v>
      </c>
      <c r="J1330">
        <v>1</v>
      </c>
      <c r="K1330">
        <v>4.6097099999999998</v>
      </c>
      <c r="L1330">
        <v>-74.08175</v>
      </c>
    </row>
    <row r="1331" spans="1:12" x14ac:dyDescent="0.25">
      <c r="A1331" t="s">
        <v>171</v>
      </c>
      <c r="B1331" t="s">
        <v>19</v>
      </c>
      <c r="C1331">
        <v>234800</v>
      </c>
      <c r="D1331">
        <v>12900</v>
      </c>
      <c r="E1331" t="s">
        <v>354</v>
      </c>
      <c r="F1331" t="s">
        <v>15</v>
      </c>
      <c r="G1331" t="s">
        <v>16</v>
      </c>
      <c r="H1331">
        <v>5</v>
      </c>
      <c r="I1331" t="s">
        <v>17</v>
      </c>
      <c r="J1331">
        <v>5</v>
      </c>
      <c r="K1331">
        <v>4.6097099999999998</v>
      </c>
      <c r="L1331">
        <v>-74.08175</v>
      </c>
    </row>
    <row r="1332" spans="1:12" x14ac:dyDescent="0.25">
      <c r="A1332" t="s">
        <v>184</v>
      </c>
      <c r="B1332" t="s">
        <v>86</v>
      </c>
      <c r="C1332">
        <v>342300</v>
      </c>
      <c r="D1332">
        <v>18900</v>
      </c>
      <c r="E1332" t="s">
        <v>730</v>
      </c>
      <c r="F1332" t="s">
        <v>52</v>
      </c>
      <c r="G1332" t="s">
        <v>16</v>
      </c>
      <c r="H1332">
        <v>5</v>
      </c>
      <c r="I1332" t="s">
        <v>32</v>
      </c>
      <c r="J1332">
        <v>1</v>
      </c>
      <c r="K1332">
        <v>4.6097099999999998</v>
      </c>
      <c r="L1332">
        <v>-74.08175</v>
      </c>
    </row>
    <row r="1333" spans="1:12" x14ac:dyDescent="0.25">
      <c r="A1333" t="s">
        <v>18</v>
      </c>
      <c r="B1333" t="s">
        <v>19</v>
      </c>
      <c r="C1333">
        <v>312500</v>
      </c>
      <c r="D1333">
        <v>16900</v>
      </c>
      <c r="E1333" t="s">
        <v>1173</v>
      </c>
      <c r="F1333" t="s">
        <v>88</v>
      </c>
      <c r="G1333" t="s">
        <v>16</v>
      </c>
      <c r="H1333">
        <v>4</v>
      </c>
      <c r="I1333" t="s">
        <v>17</v>
      </c>
      <c r="J1333">
        <v>1</v>
      </c>
      <c r="K1333">
        <v>4.6097099999999998</v>
      </c>
      <c r="L1333">
        <v>-74.08175</v>
      </c>
    </row>
    <row r="1334" spans="1:12" x14ac:dyDescent="0.25">
      <c r="A1334" t="s">
        <v>158</v>
      </c>
      <c r="B1334" t="s">
        <v>62</v>
      </c>
      <c r="C1334">
        <v>53000</v>
      </c>
      <c r="D1334">
        <v>7500</v>
      </c>
      <c r="E1334" t="s">
        <v>746</v>
      </c>
      <c r="F1334" t="s">
        <v>26</v>
      </c>
      <c r="G1334" t="s">
        <v>161</v>
      </c>
      <c r="H1334">
        <v>5</v>
      </c>
      <c r="I1334" t="s">
        <v>17</v>
      </c>
      <c r="J1334">
        <v>1</v>
      </c>
      <c r="K1334">
        <v>7.1253900000000003</v>
      </c>
      <c r="L1334">
        <v>-73.119799999999998</v>
      </c>
    </row>
    <row r="1335" spans="1:12" x14ac:dyDescent="0.25">
      <c r="A1335" t="s">
        <v>48</v>
      </c>
      <c r="B1335" t="s">
        <v>24</v>
      </c>
      <c r="C1335">
        <v>79900</v>
      </c>
      <c r="D1335">
        <v>8900</v>
      </c>
      <c r="E1335" t="s">
        <v>797</v>
      </c>
      <c r="F1335" t="s">
        <v>21</v>
      </c>
      <c r="G1335" t="s">
        <v>60</v>
      </c>
      <c r="H1335">
        <v>5</v>
      </c>
      <c r="I1335" t="s">
        <v>17</v>
      </c>
      <c r="J1335">
        <v>1</v>
      </c>
      <c r="K1335">
        <v>4.8133299999999997</v>
      </c>
      <c r="L1335">
        <v>-75.696110000000004</v>
      </c>
    </row>
    <row r="1336" spans="1:12" x14ac:dyDescent="0.25">
      <c r="A1336" t="s">
        <v>105</v>
      </c>
      <c r="B1336" t="s">
        <v>19</v>
      </c>
      <c r="C1336">
        <v>303500</v>
      </c>
      <c r="D1336">
        <v>18500</v>
      </c>
      <c r="E1336" t="s">
        <v>917</v>
      </c>
      <c r="F1336" t="s">
        <v>130</v>
      </c>
      <c r="G1336" t="s">
        <v>16</v>
      </c>
      <c r="H1336">
        <v>2</v>
      </c>
      <c r="I1336" t="s">
        <v>17</v>
      </c>
      <c r="J1336">
        <v>1</v>
      </c>
      <c r="K1336">
        <v>4.6097099999999998</v>
      </c>
      <c r="L1336">
        <v>-74.08175</v>
      </c>
    </row>
    <row r="1337" spans="1:12" x14ac:dyDescent="0.25">
      <c r="A1337" t="s">
        <v>103</v>
      </c>
      <c r="B1337" t="s">
        <v>13</v>
      </c>
      <c r="C1337">
        <v>335100</v>
      </c>
      <c r="D1337">
        <v>18200</v>
      </c>
      <c r="E1337" t="s">
        <v>571</v>
      </c>
      <c r="F1337" t="s">
        <v>54</v>
      </c>
      <c r="G1337" t="s">
        <v>16</v>
      </c>
      <c r="H1337">
        <v>5</v>
      </c>
      <c r="I1337" t="s">
        <v>17</v>
      </c>
      <c r="J1337">
        <v>6</v>
      </c>
      <c r="K1337">
        <v>4.6097099999999998</v>
      </c>
      <c r="L1337">
        <v>-74.08175</v>
      </c>
    </row>
    <row r="1338" spans="1:12" x14ac:dyDescent="0.25">
      <c r="A1338" t="s">
        <v>85</v>
      </c>
      <c r="B1338" t="s">
        <v>86</v>
      </c>
      <c r="C1338">
        <v>1028900</v>
      </c>
      <c r="D1338">
        <v>55200</v>
      </c>
      <c r="E1338" t="s">
        <v>304</v>
      </c>
      <c r="F1338" t="s">
        <v>88</v>
      </c>
      <c r="G1338" t="s">
        <v>22</v>
      </c>
      <c r="H1338">
        <v>2</v>
      </c>
      <c r="I1338" t="s">
        <v>17</v>
      </c>
      <c r="J1338">
        <v>4</v>
      </c>
      <c r="K1338">
        <v>6.2518399999999996</v>
      </c>
      <c r="L1338">
        <v>-75.563590000000005</v>
      </c>
    </row>
    <row r="1339" spans="1:12" x14ac:dyDescent="0.25">
      <c r="A1339" t="s">
        <v>89</v>
      </c>
      <c r="B1339" t="s">
        <v>62</v>
      </c>
      <c r="C1339">
        <v>10900</v>
      </c>
      <c r="D1339">
        <v>3900</v>
      </c>
      <c r="E1339" t="s">
        <v>1140</v>
      </c>
      <c r="F1339" t="s">
        <v>130</v>
      </c>
      <c r="G1339" t="s">
        <v>31</v>
      </c>
      <c r="H1339">
        <v>5</v>
      </c>
      <c r="I1339" t="s">
        <v>146</v>
      </c>
      <c r="J1339">
        <v>1</v>
      </c>
      <c r="K1339">
        <v>3.4372199999999999</v>
      </c>
      <c r="L1339">
        <v>-76.522499999999994</v>
      </c>
    </row>
    <row r="1340" spans="1:12" x14ac:dyDescent="0.25">
      <c r="A1340" t="s">
        <v>48</v>
      </c>
      <c r="B1340" t="s">
        <v>24</v>
      </c>
      <c r="C1340">
        <v>65100</v>
      </c>
      <c r="D1340">
        <v>1700</v>
      </c>
      <c r="E1340" t="s">
        <v>1041</v>
      </c>
      <c r="F1340" t="s">
        <v>52</v>
      </c>
      <c r="G1340" t="s">
        <v>27</v>
      </c>
      <c r="H1340">
        <v>5</v>
      </c>
      <c r="I1340" t="s">
        <v>17</v>
      </c>
      <c r="J1340">
        <v>4</v>
      </c>
      <c r="K1340">
        <v>10.39972</v>
      </c>
      <c r="L1340">
        <v>-75.514439999999993</v>
      </c>
    </row>
    <row r="1341" spans="1:12" x14ac:dyDescent="0.25">
      <c r="A1341" t="s">
        <v>219</v>
      </c>
      <c r="B1341" t="s">
        <v>19</v>
      </c>
      <c r="C1341">
        <v>430900</v>
      </c>
      <c r="D1341">
        <v>25300</v>
      </c>
      <c r="E1341" t="s">
        <v>855</v>
      </c>
      <c r="F1341" t="s">
        <v>96</v>
      </c>
      <c r="G1341" t="s">
        <v>31</v>
      </c>
      <c r="H1341">
        <v>5</v>
      </c>
      <c r="I1341" t="s">
        <v>32</v>
      </c>
      <c r="J1341">
        <v>1</v>
      </c>
      <c r="K1341">
        <v>3.4372199999999999</v>
      </c>
      <c r="L1341">
        <v>-76.522499999999994</v>
      </c>
    </row>
    <row r="1342" spans="1:12" x14ac:dyDescent="0.25">
      <c r="A1342" t="s">
        <v>192</v>
      </c>
      <c r="B1342" t="s">
        <v>65</v>
      </c>
      <c r="C1342">
        <v>55500</v>
      </c>
      <c r="D1342">
        <v>5300</v>
      </c>
      <c r="E1342" t="s">
        <v>633</v>
      </c>
      <c r="F1342" t="s">
        <v>88</v>
      </c>
      <c r="G1342" t="s">
        <v>278</v>
      </c>
      <c r="H1342">
        <v>4</v>
      </c>
      <c r="I1342" t="s">
        <v>17</v>
      </c>
      <c r="J1342">
        <v>1</v>
      </c>
      <c r="K1342">
        <v>-4.2152799999999999</v>
      </c>
      <c r="L1342">
        <v>-69.940560000000005</v>
      </c>
    </row>
    <row r="1343" spans="1:12" x14ac:dyDescent="0.25">
      <c r="A1343" t="s">
        <v>164</v>
      </c>
      <c r="B1343" t="s">
        <v>13</v>
      </c>
      <c r="C1343">
        <v>138200</v>
      </c>
      <c r="D1343">
        <v>5500</v>
      </c>
      <c r="E1343" t="s">
        <v>768</v>
      </c>
      <c r="F1343" t="s">
        <v>96</v>
      </c>
      <c r="G1343" t="s">
        <v>27</v>
      </c>
      <c r="H1343">
        <v>1</v>
      </c>
      <c r="I1343" t="s">
        <v>17</v>
      </c>
      <c r="J1343">
        <v>2</v>
      </c>
      <c r="K1343">
        <v>10.39972</v>
      </c>
      <c r="L1343">
        <v>-75.514439999999993</v>
      </c>
    </row>
    <row r="1344" spans="1:12" x14ac:dyDescent="0.25">
      <c r="A1344" t="s">
        <v>111</v>
      </c>
      <c r="B1344" t="s">
        <v>19</v>
      </c>
      <c r="C1344">
        <v>471700</v>
      </c>
      <c r="D1344">
        <v>23300</v>
      </c>
      <c r="E1344" t="s">
        <v>625</v>
      </c>
      <c r="F1344" t="s">
        <v>35</v>
      </c>
      <c r="G1344" t="s">
        <v>22</v>
      </c>
      <c r="H1344">
        <v>4</v>
      </c>
      <c r="I1344" t="s">
        <v>32</v>
      </c>
      <c r="J1344">
        <v>1</v>
      </c>
      <c r="K1344">
        <v>6.2518399999999996</v>
      </c>
      <c r="L1344">
        <v>-75.563590000000005</v>
      </c>
    </row>
    <row r="1345" spans="1:12" x14ac:dyDescent="0.25">
      <c r="A1345" t="s">
        <v>45</v>
      </c>
      <c r="B1345" t="s">
        <v>29</v>
      </c>
      <c r="C1345">
        <v>1365700</v>
      </c>
      <c r="D1345">
        <v>72900</v>
      </c>
      <c r="E1345" t="s">
        <v>387</v>
      </c>
      <c r="F1345" t="s">
        <v>54</v>
      </c>
      <c r="G1345" t="s">
        <v>22</v>
      </c>
      <c r="H1345">
        <v>3</v>
      </c>
      <c r="I1345" t="s">
        <v>17</v>
      </c>
      <c r="J1345">
        <v>1</v>
      </c>
      <c r="K1345">
        <v>6.2518399999999996</v>
      </c>
      <c r="L1345">
        <v>-75.563590000000005</v>
      </c>
    </row>
    <row r="1346" spans="1:12" x14ac:dyDescent="0.25">
      <c r="A1346" t="s">
        <v>67</v>
      </c>
      <c r="B1346" t="s">
        <v>62</v>
      </c>
      <c r="C1346">
        <v>50400</v>
      </c>
      <c r="D1346">
        <v>3100</v>
      </c>
      <c r="E1346" t="s">
        <v>589</v>
      </c>
      <c r="F1346" t="s">
        <v>54</v>
      </c>
      <c r="G1346" t="s">
        <v>16</v>
      </c>
      <c r="H1346">
        <v>5</v>
      </c>
      <c r="I1346" t="s">
        <v>17</v>
      </c>
      <c r="J1346">
        <v>1</v>
      </c>
      <c r="K1346">
        <v>4.6097099999999998</v>
      </c>
      <c r="L1346">
        <v>-74.08175</v>
      </c>
    </row>
    <row r="1347" spans="1:12" x14ac:dyDescent="0.25">
      <c r="A1347" t="s">
        <v>41</v>
      </c>
      <c r="B1347" t="s">
        <v>29</v>
      </c>
      <c r="C1347">
        <v>1207100</v>
      </c>
      <c r="D1347">
        <v>64500</v>
      </c>
      <c r="E1347" t="s">
        <v>758</v>
      </c>
      <c r="F1347" t="s">
        <v>96</v>
      </c>
      <c r="G1347" t="s">
        <v>31</v>
      </c>
      <c r="H1347">
        <v>5</v>
      </c>
      <c r="I1347" t="s">
        <v>32</v>
      </c>
      <c r="J1347">
        <v>1</v>
      </c>
      <c r="K1347">
        <v>3.4372199999999999</v>
      </c>
      <c r="L1347">
        <v>-76.522499999999994</v>
      </c>
    </row>
    <row r="1348" spans="1:12" x14ac:dyDescent="0.25">
      <c r="A1348" t="s">
        <v>122</v>
      </c>
      <c r="B1348" t="s">
        <v>29</v>
      </c>
      <c r="C1348">
        <v>1135500</v>
      </c>
      <c r="D1348">
        <v>63800</v>
      </c>
      <c r="E1348" t="s">
        <v>100</v>
      </c>
      <c r="F1348" t="s">
        <v>130</v>
      </c>
      <c r="G1348" t="s">
        <v>16</v>
      </c>
      <c r="H1348">
        <v>5</v>
      </c>
      <c r="I1348" t="s">
        <v>17</v>
      </c>
      <c r="J1348">
        <v>3</v>
      </c>
      <c r="K1348">
        <v>4.6097099999999998</v>
      </c>
      <c r="L1348">
        <v>-74.08175</v>
      </c>
    </row>
    <row r="1349" spans="1:12" x14ac:dyDescent="0.25">
      <c r="A1349" t="s">
        <v>33</v>
      </c>
      <c r="B1349" t="s">
        <v>19</v>
      </c>
      <c r="C1349">
        <v>496500</v>
      </c>
      <c r="D1349">
        <v>27500</v>
      </c>
      <c r="E1349" t="s">
        <v>828</v>
      </c>
      <c r="F1349" t="s">
        <v>54</v>
      </c>
      <c r="G1349" t="s">
        <v>22</v>
      </c>
      <c r="H1349">
        <v>2</v>
      </c>
      <c r="I1349" t="s">
        <v>32</v>
      </c>
      <c r="J1349">
        <v>1</v>
      </c>
      <c r="K1349">
        <v>6.2518399999999996</v>
      </c>
      <c r="L1349">
        <v>-75.563590000000005</v>
      </c>
    </row>
    <row r="1350" spans="1:12" x14ac:dyDescent="0.25">
      <c r="A1350" t="s">
        <v>48</v>
      </c>
      <c r="B1350" t="s">
        <v>24</v>
      </c>
      <c r="C1350">
        <v>82500</v>
      </c>
      <c r="D1350">
        <v>2600</v>
      </c>
      <c r="E1350" t="s">
        <v>282</v>
      </c>
      <c r="F1350" t="s">
        <v>47</v>
      </c>
      <c r="G1350" t="s">
        <v>16</v>
      </c>
      <c r="H1350">
        <v>5</v>
      </c>
      <c r="I1350" t="s">
        <v>38</v>
      </c>
      <c r="J1350">
        <v>1</v>
      </c>
      <c r="K1350">
        <v>4.6097099999999998</v>
      </c>
      <c r="L1350">
        <v>-74.08175</v>
      </c>
    </row>
    <row r="1351" spans="1:12" x14ac:dyDescent="0.25">
      <c r="A1351" t="s">
        <v>50</v>
      </c>
      <c r="B1351" t="s">
        <v>29</v>
      </c>
      <c r="C1351">
        <v>1737400</v>
      </c>
      <c r="D1351">
        <v>90700</v>
      </c>
      <c r="E1351" t="s">
        <v>792</v>
      </c>
      <c r="F1351" t="s">
        <v>96</v>
      </c>
      <c r="G1351" t="s">
        <v>161</v>
      </c>
      <c r="H1351">
        <v>4</v>
      </c>
      <c r="I1351" t="s">
        <v>17</v>
      </c>
      <c r="J1351">
        <v>9</v>
      </c>
      <c r="K1351">
        <v>7.1253900000000003</v>
      </c>
      <c r="L1351">
        <v>-73.119799999999998</v>
      </c>
    </row>
    <row r="1352" spans="1:12" x14ac:dyDescent="0.25">
      <c r="A1352" t="s">
        <v>214</v>
      </c>
      <c r="B1352" t="s">
        <v>19</v>
      </c>
      <c r="C1352">
        <v>117200</v>
      </c>
      <c r="D1352">
        <v>4400</v>
      </c>
      <c r="E1352" t="s">
        <v>968</v>
      </c>
      <c r="F1352" t="s">
        <v>130</v>
      </c>
      <c r="G1352" t="s">
        <v>16</v>
      </c>
      <c r="H1352">
        <v>5</v>
      </c>
      <c r="I1352" t="s">
        <v>17</v>
      </c>
      <c r="J1352">
        <v>1</v>
      </c>
      <c r="K1352">
        <v>4.6097099999999998</v>
      </c>
      <c r="L1352">
        <v>-74.08175</v>
      </c>
    </row>
    <row r="1353" spans="1:12" x14ac:dyDescent="0.25">
      <c r="A1353" t="s">
        <v>127</v>
      </c>
      <c r="B1353" t="s">
        <v>13</v>
      </c>
      <c r="C1353">
        <v>1386900</v>
      </c>
      <c r="D1353">
        <v>74400</v>
      </c>
      <c r="E1353" t="s">
        <v>1104</v>
      </c>
      <c r="F1353" t="s">
        <v>26</v>
      </c>
      <c r="G1353" t="s">
        <v>16</v>
      </c>
      <c r="H1353">
        <v>5</v>
      </c>
      <c r="I1353" t="s">
        <v>32</v>
      </c>
      <c r="J1353">
        <v>1</v>
      </c>
      <c r="K1353">
        <v>4.6097099999999998</v>
      </c>
      <c r="L1353">
        <v>-74.08175</v>
      </c>
    </row>
    <row r="1354" spans="1:12" x14ac:dyDescent="0.25">
      <c r="A1354" t="s">
        <v>164</v>
      </c>
      <c r="B1354" t="s">
        <v>13</v>
      </c>
      <c r="C1354">
        <v>149700</v>
      </c>
      <c r="D1354">
        <v>8200</v>
      </c>
      <c r="E1354" t="s">
        <v>92</v>
      </c>
      <c r="F1354" t="s">
        <v>21</v>
      </c>
      <c r="G1354" t="s">
        <v>22</v>
      </c>
      <c r="H1354">
        <v>5</v>
      </c>
      <c r="I1354" t="s">
        <v>17</v>
      </c>
      <c r="J1354">
        <v>4</v>
      </c>
      <c r="K1354">
        <v>6.2518399999999996</v>
      </c>
      <c r="L1354">
        <v>-75.563590000000005</v>
      </c>
    </row>
    <row r="1355" spans="1:12" x14ac:dyDescent="0.25">
      <c r="A1355" t="s">
        <v>113</v>
      </c>
      <c r="B1355" t="s">
        <v>24</v>
      </c>
      <c r="C1355">
        <v>18800</v>
      </c>
      <c r="D1355">
        <v>6900</v>
      </c>
      <c r="E1355" t="s">
        <v>1193</v>
      </c>
      <c r="F1355" t="s">
        <v>130</v>
      </c>
      <c r="G1355" t="s">
        <v>22</v>
      </c>
      <c r="H1355">
        <v>5</v>
      </c>
      <c r="I1355" t="s">
        <v>17</v>
      </c>
      <c r="J1355">
        <v>4</v>
      </c>
      <c r="K1355">
        <v>6.2518399999999996</v>
      </c>
      <c r="L1355">
        <v>-75.563590000000005</v>
      </c>
    </row>
    <row r="1356" spans="1:12" x14ac:dyDescent="0.25">
      <c r="A1356" t="s">
        <v>68</v>
      </c>
      <c r="B1356" t="s">
        <v>24</v>
      </c>
      <c r="C1356">
        <v>24900</v>
      </c>
      <c r="D1356">
        <v>1700</v>
      </c>
      <c r="E1356" t="s">
        <v>20</v>
      </c>
      <c r="F1356" t="s">
        <v>88</v>
      </c>
      <c r="G1356" t="s">
        <v>161</v>
      </c>
      <c r="H1356">
        <v>4</v>
      </c>
      <c r="I1356" t="s">
        <v>32</v>
      </c>
      <c r="J1356">
        <v>1</v>
      </c>
      <c r="K1356">
        <v>7.1253900000000003</v>
      </c>
      <c r="L1356">
        <v>-73.119799999999998</v>
      </c>
    </row>
    <row r="1357" spans="1:12" x14ac:dyDescent="0.25">
      <c r="A1357" t="s">
        <v>113</v>
      </c>
      <c r="B1357" t="s">
        <v>24</v>
      </c>
      <c r="C1357">
        <v>13600</v>
      </c>
      <c r="D1357">
        <v>0</v>
      </c>
      <c r="E1357" t="s">
        <v>1148</v>
      </c>
      <c r="F1357" t="s">
        <v>43</v>
      </c>
      <c r="G1357" t="s">
        <v>16</v>
      </c>
      <c r="H1357">
        <v>3</v>
      </c>
      <c r="I1357" t="s">
        <v>17</v>
      </c>
      <c r="J1357">
        <v>4</v>
      </c>
      <c r="K1357">
        <v>4.6097099999999998</v>
      </c>
      <c r="L1357">
        <v>-74.08175</v>
      </c>
    </row>
    <row r="1358" spans="1:12" x14ac:dyDescent="0.25">
      <c r="A1358" t="s">
        <v>80</v>
      </c>
      <c r="B1358" t="s">
        <v>65</v>
      </c>
      <c r="C1358">
        <v>34100</v>
      </c>
      <c r="D1358">
        <v>0</v>
      </c>
      <c r="E1358" t="s">
        <v>1043</v>
      </c>
      <c r="F1358" t="s">
        <v>35</v>
      </c>
      <c r="G1358" t="s">
        <v>60</v>
      </c>
      <c r="H1358">
        <v>5</v>
      </c>
      <c r="I1358" t="s">
        <v>38</v>
      </c>
      <c r="J1358">
        <v>1</v>
      </c>
      <c r="K1358">
        <v>4.8133299999999997</v>
      </c>
      <c r="L1358">
        <v>-75.696110000000004</v>
      </c>
    </row>
    <row r="1359" spans="1:12" x14ac:dyDescent="0.25">
      <c r="A1359" t="s">
        <v>184</v>
      </c>
      <c r="B1359" t="s">
        <v>86</v>
      </c>
      <c r="C1359">
        <v>300900</v>
      </c>
      <c r="D1359">
        <v>16200</v>
      </c>
      <c r="E1359" t="s">
        <v>939</v>
      </c>
      <c r="F1359" t="s">
        <v>93</v>
      </c>
      <c r="G1359" t="s">
        <v>22</v>
      </c>
      <c r="H1359">
        <v>1</v>
      </c>
      <c r="I1359" t="s">
        <v>32</v>
      </c>
      <c r="J1359">
        <v>1</v>
      </c>
      <c r="K1359">
        <v>6.2518399999999996</v>
      </c>
      <c r="L1359">
        <v>-75.563590000000005</v>
      </c>
    </row>
    <row r="1360" spans="1:12" x14ac:dyDescent="0.25">
      <c r="A1360" t="s">
        <v>144</v>
      </c>
      <c r="B1360" t="s">
        <v>65</v>
      </c>
      <c r="C1360">
        <v>81300</v>
      </c>
      <c r="D1360">
        <v>4500</v>
      </c>
      <c r="E1360" t="s">
        <v>1172</v>
      </c>
      <c r="F1360" t="s">
        <v>15</v>
      </c>
      <c r="G1360" t="s">
        <v>31</v>
      </c>
      <c r="H1360">
        <v>4</v>
      </c>
      <c r="I1360" t="s">
        <v>32</v>
      </c>
      <c r="J1360">
        <v>1</v>
      </c>
      <c r="K1360">
        <v>3.4372199999999999</v>
      </c>
      <c r="L1360">
        <v>-76.522499999999994</v>
      </c>
    </row>
    <row r="1361" spans="1:12" x14ac:dyDescent="0.25">
      <c r="A1361" t="s">
        <v>84</v>
      </c>
      <c r="B1361" t="s">
        <v>58</v>
      </c>
      <c r="C1361">
        <v>111000</v>
      </c>
      <c r="D1361">
        <v>4100</v>
      </c>
      <c r="E1361" t="s">
        <v>675</v>
      </c>
      <c r="F1361" t="s">
        <v>88</v>
      </c>
      <c r="G1361" t="s">
        <v>16</v>
      </c>
      <c r="H1361">
        <v>5</v>
      </c>
      <c r="I1361" t="s">
        <v>17</v>
      </c>
      <c r="J1361">
        <v>4</v>
      </c>
      <c r="K1361">
        <v>4.6097099999999998</v>
      </c>
      <c r="L1361">
        <v>-74.08175</v>
      </c>
    </row>
    <row r="1362" spans="1:12" x14ac:dyDescent="0.25">
      <c r="A1362" t="s">
        <v>144</v>
      </c>
      <c r="B1362" t="s">
        <v>65</v>
      </c>
      <c r="C1362">
        <v>65700</v>
      </c>
      <c r="D1362">
        <v>5900</v>
      </c>
      <c r="E1362" t="s">
        <v>1031</v>
      </c>
      <c r="F1362" t="s">
        <v>76</v>
      </c>
      <c r="G1362" t="s">
        <v>16</v>
      </c>
      <c r="H1362">
        <v>5</v>
      </c>
      <c r="I1362" t="s">
        <v>17</v>
      </c>
      <c r="J1362">
        <v>1</v>
      </c>
      <c r="K1362">
        <v>4.6097099999999998</v>
      </c>
      <c r="L1362">
        <v>-74.08175</v>
      </c>
    </row>
    <row r="1363" spans="1:12" x14ac:dyDescent="0.25">
      <c r="A1363" t="s">
        <v>80</v>
      </c>
      <c r="B1363" t="s">
        <v>65</v>
      </c>
      <c r="C1363">
        <v>37900</v>
      </c>
      <c r="D1363">
        <v>8800</v>
      </c>
      <c r="E1363" t="s">
        <v>1208</v>
      </c>
      <c r="F1363" t="s">
        <v>88</v>
      </c>
      <c r="G1363" t="s">
        <v>16</v>
      </c>
      <c r="H1363">
        <v>4</v>
      </c>
      <c r="I1363" t="s">
        <v>17</v>
      </c>
      <c r="J1363">
        <v>1</v>
      </c>
      <c r="K1363">
        <v>4.6097099999999998</v>
      </c>
      <c r="L1363">
        <v>-74.08175</v>
      </c>
    </row>
    <row r="1364" spans="1:12" x14ac:dyDescent="0.25">
      <c r="A1364" t="s">
        <v>67</v>
      </c>
      <c r="B1364" t="s">
        <v>62</v>
      </c>
      <c r="C1364">
        <v>53800</v>
      </c>
      <c r="D1364">
        <v>3300</v>
      </c>
      <c r="E1364" t="s">
        <v>863</v>
      </c>
      <c r="F1364" t="s">
        <v>21</v>
      </c>
      <c r="G1364" t="s">
        <v>31</v>
      </c>
      <c r="H1364">
        <v>1</v>
      </c>
      <c r="I1364" t="s">
        <v>17</v>
      </c>
      <c r="J1364">
        <v>3</v>
      </c>
      <c r="K1364">
        <v>3.4372199999999999</v>
      </c>
      <c r="L1364">
        <v>-76.522499999999994</v>
      </c>
    </row>
    <row r="1365" spans="1:12" x14ac:dyDescent="0.25">
      <c r="A1365" t="s">
        <v>82</v>
      </c>
      <c r="B1365" t="s">
        <v>58</v>
      </c>
      <c r="C1365">
        <v>32400</v>
      </c>
      <c r="D1365">
        <v>2100</v>
      </c>
      <c r="E1365" t="s">
        <v>762</v>
      </c>
      <c r="F1365" t="s">
        <v>47</v>
      </c>
      <c r="G1365" t="s">
        <v>16</v>
      </c>
      <c r="H1365">
        <v>5</v>
      </c>
      <c r="I1365" t="s">
        <v>32</v>
      </c>
      <c r="J1365">
        <v>1</v>
      </c>
      <c r="K1365">
        <v>4.6097099999999998</v>
      </c>
      <c r="L1365">
        <v>-74.08175</v>
      </c>
    </row>
    <row r="1366" spans="1:12" x14ac:dyDescent="0.25">
      <c r="A1366" t="s">
        <v>50</v>
      </c>
      <c r="B1366" t="s">
        <v>29</v>
      </c>
      <c r="C1366">
        <v>2320100</v>
      </c>
      <c r="D1366">
        <v>126900</v>
      </c>
      <c r="E1366" t="s">
        <v>701</v>
      </c>
      <c r="F1366" t="s">
        <v>21</v>
      </c>
      <c r="G1366" t="s">
        <v>22</v>
      </c>
      <c r="H1366">
        <v>5</v>
      </c>
      <c r="I1366" t="s">
        <v>17</v>
      </c>
      <c r="J1366">
        <v>1</v>
      </c>
      <c r="K1366">
        <v>6.2518399999999996</v>
      </c>
      <c r="L1366">
        <v>-75.563590000000005</v>
      </c>
    </row>
    <row r="1367" spans="1:12" x14ac:dyDescent="0.25">
      <c r="A1367" t="s">
        <v>98</v>
      </c>
      <c r="B1367" t="s">
        <v>19</v>
      </c>
      <c r="C1367">
        <v>678200</v>
      </c>
      <c r="D1367">
        <v>37200</v>
      </c>
      <c r="E1367" t="s">
        <v>1235</v>
      </c>
      <c r="F1367" t="s">
        <v>96</v>
      </c>
      <c r="G1367" t="s">
        <v>91</v>
      </c>
      <c r="H1367">
        <v>2</v>
      </c>
      <c r="I1367" t="s">
        <v>17</v>
      </c>
      <c r="J1367">
        <v>1</v>
      </c>
      <c r="K1367">
        <v>10.968540000000001</v>
      </c>
      <c r="L1367">
        <v>-74.781319999999994</v>
      </c>
    </row>
    <row r="1368" spans="1:12" x14ac:dyDescent="0.25">
      <c r="A1368" t="s">
        <v>36</v>
      </c>
      <c r="B1368" t="s">
        <v>24</v>
      </c>
      <c r="C1368">
        <v>33200</v>
      </c>
      <c r="D1368">
        <v>0</v>
      </c>
      <c r="E1368" t="s">
        <v>56</v>
      </c>
      <c r="F1368" t="s">
        <v>21</v>
      </c>
      <c r="G1368" t="s">
        <v>22</v>
      </c>
      <c r="H1368">
        <v>5</v>
      </c>
      <c r="I1368" t="s">
        <v>38</v>
      </c>
      <c r="J1368">
        <v>1</v>
      </c>
      <c r="K1368">
        <v>6.2518399999999996</v>
      </c>
      <c r="L1368">
        <v>-75.563590000000005</v>
      </c>
    </row>
    <row r="1369" spans="1:12" x14ac:dyDescent="0.25">
      <c r="A1369" t="s">
        <v>48</v>
      </c>
      <c r="B1369" t="s">
        <v>24</v>
      </c>
      <c r="C1369">
        <v>75900</v>
      </c>
      <c r="D1369">
        <v>2200</v>
      </c>
      <c r="E1369" t="s">
        <v>602</v>
      </c>
      <c r="F1369" t="s">
        <v>52</v>
      </c>
      <c r="G1369" t="s">
        <v>91</v>
      </c>
      <c r="H1369">
        <v>4</v>
      </c>
      <c r="I1369" t="s">
        <v>17</v>
      </c>
      <c r="J1369">
        <v>10</v>
      </c>
      <c r="K1369">
        <v>10.968540000000001</v>
      </c>
      <c r="L1369">
        <v>-74.781319999999994</v>
      </c>
    </row>
    <row r="1370" spans="1:12" x14ac:dyDescent="0.25">
      <c r="A1370" t="s">
        <v>45</v>
      </c>
      <c r="B1370" t="s">
        <v>29</v>
      </c>
      <c r="C1370">
        <v>1292500</v>
      </c>
      <c r="D1370">
        <v>69200</v>
      </c>
      <c r="E1370" t="s">
        <v>589</v>
      </c>
      <c r="F1370" t="s">
        <v>43</v>
      </c>
      <c r="G1370" t="s">
        <v>31</v>
      </c>
      <c r="H1370">
        <v>5</v>
      </c>
      <c r="I1370" t="s">
        <v>32</v>
      </c>
      <c r="J1370">
        <v>1</v>
      </c>
      <c r="K1370">
        <v>3.4372199999999999</v>
      </c>
      <c r="L1370">
        <v>-76.522499999999994</v>
      </c>
    </row>
    <row r="1371" spans="1:12" x14ac:dyDescent="0.25">
      <c r="A1371" t="s">
        <v>12</v>
      </c>
      <c r="B1371" t="s">
        <v>13</v>
      </c>
      <c r="C1371">
        <v>194800</v>
      </c>
      <c r="D1371">
        <v>8600</v>
      </c>
      <c r="E1371" t="s">
        <v>716</v>
      </c>
      <c r="F1371" t="s">
        <v>47</v>
      </c>
      <c r="G1371" t="s">
        <v>16</v>
      </c>
      <c r="H1371">
        <v>5</v>
      </c>
      <c r="I1371" t="s">
        <v>32</v>
      </c>
      <c r="J1371">
        <v>1</v>
      </c>
      <c r="K1371">
        <v>4.6097099999999998</v>
      </c>
      <c r="L1371">
        <v>-74.08175</v>
      </c>
    </row>
    <row r="1372" spans="1:12" x14ac:dyDescent="0.25">
      <c r="A1372" t="s">
        <v>57</v>
      </c>
      <c r="B1372" t="s">
        <v>58</v>
      </c>
      <c r="C1372">
        <v>94800</v>
      </c>
      <c r="D1372">
        <v>5300</v>
      </c>
      <c r="E1372" t="s">
        <v>186</v>
      </c>
      <c r="F1372" t="s">
        <v>15</v>
      </c>
      <c r="G1372" t="s">
        <v>16</v>
      </c>
      <c r="H1372">
        <v>4</v>
      </c>
      <c r="I1372" t="s">
        <v>17</v>
      </c>
      <c r="J1372">
        <v>1</v>
      </c>
      <c r="K1372">
        <v>4.6097099999999998</v>
      </c>
      <c r="L1372">
        <v>-74.08175</v>
      </c>
    </row>
    <row r="1373" spans="1:12" x14ac:dyDescent="0.25">
      <c r="A1373" t="s">
        <v>118</v>
      </c>
      <c r="B1373" t="s">
        <v>86</v>
      </c>
      <c r="C1373">
        <v>875100</v>
      </c>
      <c r="D1373">
        <v>49000</v>
      </c>
      <c r="E1373" t="s">
        <v>107</v>
      </c>
      <c r="F1373" t="s">
        <v>15</v>
      </c>
      <c r="G1373" t="s">
        <v>31</v>
      </c>
      <c r="H1373">
        <v>4</v>
      </c>
      <c r="I1373" t="s">
        <v>17</v>
      </c>
      <c r="J1373">
        <v>1</v>
      </c>
      <c r="K1373">
        <v>3.4372199999999999</v>
      </c>
      <c r="L1373">
        <v>-76.522499999999994</v>
      </c>
    </row>
    <row r="1374" spans="1:12" x14ac:dyDescent="0.25">
      <c r="A1374" t="s">
        <v>164</v>
      </c>
      <c r="B1374" t="s">
        <v>13</v>
      </c>
      <c r="C1374">
        <v>228700</v>
      </c>
      <c r="D1374">
        <v>12600</v>
      </c>
      <c r="E1374" t="s">
        <v>1084</v>
      </c>
      <c r="F1374" t="s">
        <v>15</v>
      </c>
      <c r="G1374" t="s">
        <v>16</v>
      </c>
      <c r="H1374">
        <v>5</v>
      </c>
      <c r="I1374" t="s">
        <v>17</v>
      </c>
      <c r="J1374">
        <v>1</v>
      </c>
      <c r="K1374">
        <v>4.6097099999999998</v>
      </c>
      <c r="L1374">
        <v>-74.08175</v>
      </c>
    </row>
    <row r="1375" spans="1:12" x14ac:dyDescent="0.25">
      <c r="A1375" t="s">
        <v>113</v>
      </c>
      <c r="B1375" t="s">
        <v>24</v>
      </c>
      <c r="C1375">
        <v>15000</v>
      </c>
      <c r="D1375">
        <v>1200</v>
      </c>
      <c r="E1375" t="s">
        <v>170</v>
      </c>
      <c r="F1375" t="s">
        <v>96</v>
      </c>
      <c r="G1375" t="s">
        <v>22</v>
      </c>
      <c r="H1375">
        <v>3</v>
      </c>
      <c r="I1375" t="s">
        <v>17</v>
      </c>
      <c r="J1375">
        <v>1</v>
      </c>
      <c r="K1375">
        <v>6.2518399999999996</v>
      </c>
      <c r="L1375">
        <v>-75.563590000000005</v>
      </c>
    </row>
    <row r="1376" spans="1:12" x14ac:dyDescent="0.25">
      <c r="A1376" t="s">
        <v>266</v>
      </c>
      <c r="B1376" t="s">
        <v>13</v>
      </c>
      <c r="C1376">
        <v>1600600</v>
      </c>
      <c r="D1376">
        <v>85600</v>
      </c>
      <c r="E1376" t="s">
        <v>181</v>
      </c>
      <c r="F1376" t="s">
        <v>21</v>
      </c>
      <c r="G1376" t="s">
        <v>16</v>
      </c>
      <c r="H1376">
        <v>5</v>
      </c>
      <c r="I1376" t="s">
        <v>17</v>
      </c>
      <c r="J1376">
        <v>1</v>
      </c>
      <c r="K1376">
        <v>4.6097099999999998</v>
      </c>
      <c r="L1376">
        <v>-74.08175</v>
      </c>
    </row>
    <row r="1377" spans="1:12" x14ac:dyDescent="0.25">
      <c r="A1377" t="s">
        <v>36</v>
      </c>
      <c r="B1377" t="s">
        <v>24</v>
      </c>
      <c r="C1377">
        <v>35400</v>
      </c>
      <c r="D1377">
        <v>0</v>
      </c>
      <c r="E1377" t="s">
        <v>779</v>
      </c>
      <c r="F1377" t="s">
        <v>54</v>
      </c>
      <c r="G1377" t="s">
        <v>22</v>
      </c>
      <c r="H1377">
        <v>1</v>
      </c>
      <c r="I1377" t="s">
        <v>17</v>
      </c>
      <c r="J1377">
        <v>1</v>
      </c>
      <c r="K1377">
        <v>6.2518399999999996</v>
      </c>
      <c r="L1377">
        <v>-75.563590000000005</v>
      </c>
    </row>
    <row r="1378" spans="1:12" x14ac:dyDescent="0.25">
      <c r="A1378" t="s">
        <v>196</v>
      </c>
      <c r="B1378" t="s">
        <v>13</v>
      </c>
      <c r="C1378">
        <v>1174500</v>
      </c>
      <c r="D1378">
        <v>60700</v>
      </c>
      <c r="E1378" t="s">
        <v>235</v>
      </c>
      <c r="F1378" t="s">
        <v>130</v>
      </c>
      <c r="G1378" t="s">
        <v>16</v>
      </c>
      <c r="H1378">
        <v>5</v>
      </c>
      <c r="I1378" t="s">
        <v>32</v>
      </c>
      <c r="J1378">
        <v>1</v>
      </c>
      <c r="K1378">
        <v>4.6097099999999998</v>
      </c>
      <c r="L1378">
        <v>-74.08175</v>
      </c>
    </row>
    <row r="1379" spans="1:12" x14ac:dyDescent="0.25">
      <c r="A1379" t="s">
        <v>74</v>
      </c>
      <c r="B1379" t="s">
        <v>62</v>
      </c>
      <c r="C1379">
        <v>37800</v>
      </c>
      <c r="D1379">
        <v>2700</v>
      </c>
      <c r="E1379" t="s">
        <v>727</v>
      </c>
      <c r="F1379" t="s">
        <v>35</v>
      </c>
      <c r="G1379" t="s">
        <v>16</v>
      </c>
      <c r="H1379">
        <v>1</v>
      </c>
      <c r="I1379" t="s">
        <v>17</v>
      </c>
      <c r="J1379">
        <v>1</v>
      </c>
      <c r="K1379">
        <v>4.6097099999999998</v>
      </c>
      <c r="L1379">
        <v>-74.08175</v>
      </c>
    </row>
    <row r="1380" spans="1:12" x14ac:dyDescent="0.25">
      <c r="A1380" t="s">
        <v>105</v>
      </c>
      <c r="B1380" t="s">
        <v>19</v>
      </c>
      <c r="C1380">
        <v>287900</v>
      </c>
      <c r="D1380">
        <v>13500</v>
      </c>
      <c r="E1380" t="s">
        <v>438</v>
      </c>
      <c r="F1380" t="s">
        <v>43</v>
      </c>
      <c r="G1380" t="s">
        <v>16</v>
      </c>
      <c r="H1380">
        <v>5</v>
      </c>
      <c r="I1380" t="s">
        <v>32</v>
      </c>
      <c r="J1380">
        <v>1</v>
      </c>
      <c r="K1380">
        <v>4.6097099999999998</v>
      </c>
      <c r="L1380">
        <v>-74.08175</v>
      </c>
    </row>
    <row r="1381" spans="1:12" x14ac:dyDescent="0.25">
      <c r="A1381" t="s">
        <v>127</v>
      </c>
      <c r="B1381" t="s">
        <v>13</v>
      </c>
      <c r="C1381">
        <v>1085400</v>
      </c>
      <c r="D1381">
        <v>58000</v>
      </c>
      <c r="E1381" t="s">
        <v>687</v>
      </c>
      <c r="F1381" t="s">
        <v>160</v>
      </c>
      <c r="G1381" t="s">
        <v>16</v>
      </c>
      <c r="H1381">
        <v>4</v>
      </c>
      <c r="I1381" t="s">
        <v>17</v>
      </c>
      <c r="J1381">
        <v>1</v>
      </c>
      <c r="K1381">
        <v>4.6097099999999998</v>
      </c>
      <c r="L1381">
        <v>-74.08175</v>
      </c>
    </row>
    <row r="1382" spans="1:12" x14ac:dyDescent="0.25">
      <c r="A1382" t="s">
        <v>196</v>
      </c>
      <c r="B1382" t="s">
        <v>13</v>
      </c>
      <c r="C1382">
        <v>776400</v>
      </c>
      <c r="D1382">
        <v>39500</v>
      </c>
      <c r="E1382" t="s">
        <v>1224</v>
      </c>
      <c r="F1382" t="s">
        <v>130</v>
      </c>
      <c r="G1382" t="s">
        <v>16</v>
      </c>
      <c r="H1382">
        <v>5</v>
      </c>
      <c r="I1382" t="s">
        <v>17</v>
      </c>
      <c r="J1382">
        <v>2</v>
      </c>
      <c r="K1382">
        <v>4.6097099999999998</v>
      </c>
      <c r="L1382">
        <v>-74.08175</v>
      </c>
    </row>
    <row r="1383" spans="1:12" x14ac:dyDescent="0.25">
      <c r="A1383" t="s">
        <v>118</v>
      </c>
      <c r="B1383" t="s">
        <v>86</v>
      </c>
      <c r="C1383">
        <v>812600</v>
      </c>
      <c r="D1383">
        <v>44000</v>
      </c>
      <c r="E1383" t="s">
        <v>439</v>
      </c>
      <c r="F1383" t="s">
        <v>93</v>
      </c>
      <c r="G1383" t="s">
        <v>16</v>
      </c>
      <c r="H1383">
        <v>3</v>
      </c>
      <c r="I1383" t="s">
        <v>17</v>
      </c>
      <c r="J1383">
        <v>2</v>
      </c>
      <c r="K1383">
        <v>4.6097099999999998</v>
      </c>
      <c r="L1383">
        <v>-74.08175</v>
      </c>
    </row>
    <row r="1384" spans="1:12" x14ac:dyDescent="0.25">
      <c r="A1384" t="s">
        <v>124</v>
      </c>
      <c r="B1384" t="s">
        <v>19</v>
      </c>
      <c r="C1384">
        <v>645000</v>
      </c>
      <c r="D1384">
        <v>34900</v>
      </c>
      <c r="E1384" t="s">
        <v>372</v>
      </c>
      <c r="F1384" t="s">
        <v>93</v>
      </c>
      <c r="G1384" t="s">
        <v>44</v>
      </c>
      <c r="H1384">
        <v>5</v>
      </c>
      <c r="I1384" t="s">
        <v>32</v>
      </c>
      <c r="J1384">
        <v>1</v>
      </c>
      <c r="K1384">
        <v>11.240790000000001</v>
      </c>
      <c r="L1384">
        <v>-74.199039999999997</v>
      </c>
    </row>
    <row r="1385" spans="1:12" x14ac:dyDescent="0.25">
      <c r="A1385" t="s">
        <v>98</v>
      </c>
      <c r="B1385" t="s">
        <v>19</v>
      </c>
      <c r="C1385">
        <v>320600</v>
      </c>
      <c r="D1385">
        <v>21900</v>
      </c>
      <c r="E1385" t="s">
        <v>227</v>
      </c>
      <c r="F1385" t="s">
        <v>160</v>
      </c>
      <c r="G1385" t="s">
        <v>16</v>
      </c>
      <c r="H1385">
        <v>5</v>
      </c>
      <c r="I1385" t="s">
        <v>32</v>
      </c>
      <c r="J1385">
        <v>1</v>
      </c>
      <c r="K1385">
        <v>4.6097099999999998</v>
      </c>
      <c r="L1385">
        <v>-74.08175</v>
      </c>
    </row>
    <row r="1386" spans="1:12" x14ac:dyDescent="0.25">
      <c r="A1386" t="s">
        <v>133</v>
      </c>
      <c r="B1386" t="s">
        <v>24</v>
      </c>
      <c r="C1386">
        <v>11900</v>
      </c>
      <c r="D1386">
        <v>1200</v>
      </c>
      <c r="E1386" t="s">
        <v>907</v>
      </c>
      <c r="F1386" t="s">
        <v>35</v>
      </c>
      <c r="G1386" t="s">
        <v>16</v>
      </c>
      <c r="H1386">
        <v>5</v>
      </c>
      <c r="I1386" t="s">
        <v>17</v>
      </c>
      <c r="J1386">
        <v>2</v>
      </c>
      <c r="K1386">
        <v>4.6097099999999998</v>
      </c>
      <c r="L1386">
        <v>-74.08175</v>
      </c>
    </row>
    <row r="1387" spans="1:12" x14ac:dyDescent="0.25">
      <c r="A1387" t="s">
        <v>158</v>
      </c>
      <c r="B1387" t="s">
        <v>62</v>
      </c>
      <c r="C1387">
        <v>49800</v>
      </c>
      <c r="D1387">
        <v>800</v>
      </c>
      <c r="E1387" t="s">
        <v>856</v>
      </c>
      <c r="F1387" t="s">
        <v>88</v>
      </c>
      <c r="G1387" t="s">
        <v>16</v>
      </c>
      <c r="H1387">
        <v>5</v>
      </c>
      <c r="I1387" t="s">
        <v>32</v>
      </c>
      <c r="J1387">
        <v>1</v>
      </c>
      <c r="K1387">
        <v>4.6097099999999998</v>
      </c>
      <c r="L1387">
        <v>-74.08175</v>
      </c>
    </row>
    <row r="1388" spans="1:12" x14ac:dyDescent="0.25">
      <c r="A1388" t="s">
        <v>135</v>
      </c>
      <c r="B1388" t="s">
        <v>58</v>
      </c>
      <c r="C1388">
        <v>42300</v>
      </c>
      <c r="D1388">
        <v>2700</v>
      </c>
      <c r="E1388" t="s">
        <v>1236</v>
      </c>
      <c r="F1388" t="s">
        <v>52</v>
      </c>
      <c r="G1388" t="s">
        <v>31</v>
      </c>
      <c r="H1388">
        <v>5</v>
      </c>
      <c r="I1388" t="s">
        <v>17</v>
      </c>
      <c r="J1388">
        <v>3</v>
      </c>
      <c r="K1388">
        <v>3.4372199999999999</v>
      </c>
      <c r="L1388">
        <v>-76.522499999999994</v>
      </c>
    </row>
    <row r="1389" spans="1:12" x14ac:dyDescent="0.25">
      <c r="A1389" t="s">
        <v>41</v>
      </c>
      <c r="B1389" t="s">
        <v>29</v>
      </c>
      <c r="C1389">
        <v>1324200</v>
      </c>
      <c r="D1389">
        <v>68700</v>
      </c>
      <c r="E1389" t="s">
        <v>240</v>
      </c>
      <c r="F1389" t="s">
        <v>93</v>
      </c>
      <c r="G1389" t="s">
        <v>22</v>
      </c>
      <c r="H1389">
        <v>3</v>
      </c>
      <c r="I1389" t="s">
        <v>17</v>
      </c>
      <c r="J1389">
        <v>1</v>
      </c>
      <c r="K1389">
        <v>6.2518399999999996</v>
      </c>
      <c r="L1389">
        <v>-75.563590000000005</v>
      </c>
    </row>
    <row r="1390" spans="1:12" x14ac:dyDescent="0.25">
      <c r="A1390" t="s">
        <v>148</v>
      </c>
      <c r="B1390" t="s">
        <v>13</v>
      </c>
      <c r="C1390">
        <v>1928200</v>
      </c>
      <c r="D1390">
        <v>100900</v>
      </c>
      <c r="E1390" t="s">
        <v>306</v>
      </c>
      <c r="F1390" t="s">
        <v>96</v>
      </c>
      <c r="G1390" t="s">
        <v>22</v>
      </c>
      <c r="H1390">
        <v>4</v>
      </c>
      <c r="I1390" t="s">
        <v>32</v>
      </c>
      <c r="J1390">
        <v>1</v>
      </c>
      <c r="K1390">
        <v>6.2518399999999996</v>
      </c>
      <c r="L1390">
        <v>-75.563590000000005</v>
      </c>
    </row>
    <row r="1391" spans="1:12" x14ac:dyDescent="0.25">
      <c r="A1391" t="s">
        <v>124</v>
      </c>
      <c r="B1391" t="s">
        <v>19</v>
      </c>
      <c r="C1391">
        <v>690700</v>
      </c>
      <c r="D1391">
        <v>37200</v>
      </c>
      <c r="E1391" t="s">
        <v>1046</v>
      </c>
      <c r="F1391" t="s">
        <v>93</v>
      </c>
      <c r="G1391" t="s">
        <v>22</v>
      </c>
      <c r="H1391">
        <v>5</v>
      </c>
      <c r="I1391" t="s">
        <v>17</v>
      </c>
      <c r="J1391">
        <v>3</v>
      </c>
      <c r="K1391">
        <v>6.2518399999999996</v>
      </c>
      <c r="L1391">
        <v>-75.563590000000005</v>
      </c>
    </row>
    <row r="1392" spans="1:12" x14ac:dyDescent="0.25">
      <c r="A1392" t="s">
        <v>64</v>
      </c>
      <c r="B1392" t="s">
        <v>65</v>
      </c>
      <c r="C1392">
        <v>56500</v>
      </c>
      <c r="D1392">
        <v>1200</v>
      </c>
      <c r="E1392" t="s">
        <v>1144</v>
      </c>
      <c r="F1392" t="s">
        <v>26</v>
      </c>
      <c r="G1392" t="s">
        <v>22</v>
      </c>
      <c r="H1392">
        <v>5</v>
      </c>
      <c r="I1392" t="s">
        <v>146</v>
      </c>
      <c r="J1392">
        <v>1</v>
      </c>
      <c r="K1392">
        <v>6.2518399999999996</v>
      </c>
      <c r="L1392">
        <v>-75.563590000000005</v>
      </c>
    </row>
    <row r="1393" spans="1:12" x14ac:dyDescent="0.25">
      <c r="A1393" t="s">
        <v>184</v>
      </c>
      <c r="B1393" t="s">
        <v>86</v>
      </c>
      <c r="C1393">
        <v>421200</v>
      </c>
      <c r="D1393">
        <v>20600</v>
      </c>
      <c r="E1393" t="s">
        <v>486</v>
      </c>
      <c r="F1393" t="s">
        <v>43</v>
      </c>
      <c r="G1393" t="s">
        <v>22</v>
      </c>
      <c r="H1393">
        <v>5</v>
      </c>
      <c r="I1393" t="s">
        <v>17</v>
      </c>
      <c r="J1393">
        <v>8</v>
      </c>
      <c r="K1393">
        <v>6.2518399999999996</v>
      </c>
      <c r="L1393">
        <v>-75.563590000000005</v>
      </c>
    </row>
    <row r="1394" spans="1:12" x14ac:dyDescent="0.25">
      <c r="A1394" t="s">
        <v>144</v>
      </c>
      <c r="B1394" t="s">
        <v>65</v>
      </c>
      <c r="C1394">
        <v>52400</v>
      </c>
      <c r="D1394">
        <v>3000</v>
      </c>
      <c r="E1394" t="s">
        <v>1202</v>
      </c>
      <c r="F1394" t="s">
        <v>160</v>
      </c>
      <c r="G1394" t="s">
        <v>91</v>
      </c>
      <c r="H1394">
        <v>5</v>
      </c>
      <c r="I1394" t="s">
        <v>32</v>
      </c>
      <c r="J1394">
        <v>1</v>
      </c>
      <c r="K1394">
        <v>10.968540000000001</v>
      </c>
      <c r="L1394">
        <v>-74.781319999999994</v>
      </c>
    </row>
    <row r="1395" spans="1:12" x14ac:dyDescent="0.25">
      <c r="A1395" t="s">
        <v>39</v>
      </c>
      <c r="B1395" t="s">
        <v>24</v>
      </c>
      <c r="C1395">
        <v>56800</v>
      </c>
      <c r="D1395">
        <v>1200</v>
      </c>
      <c r="E1395" t="s">
        <v>517</v>
      </c>
      <c r="F1395" t="s">
        <v>88</v>
      </c>
      <c r="G1395" t="s">
        <v>16</v>
      </c>
      <c r="H1395">
        <v>3</v>
      </c>
      <c r="I1395" t="s">
        <v>17</v>
      </c>
      <c r="J1395">
        <v>1</v>
      </c>
      <c r="K1395">
        <v>4.6097099999999998</v>
      </c>
      <c r="L1395">
        <v>-74.08175</v>
      </c>
    </row>
    <row r="1396" spans="1:12" x14ac:dyDescent="0.25">
      <c r="A1396" t="s">
        <v>103</v>
      </c>
      <c r="B1396" t="s">
        <v>13</v>
      </c>
      <c r="C1396">
        <v>358700</v>
      </c>
      <c r="D1396">
        <v>17300</v>
      </c>
      <c r="E1396" t="s">
        <v>525</v>
      </c>
      <c r="F1396" t="s">
        <v>47</v>
      </c>
      <c r="G1396" t="s">
        <v>31</v>
      </c>
      <c r="H1396">
        <v>5</v>
      </c>
      <c r="I1396" t="s">
        <v>32</v>
      </c>
      <c r="J1396">
        <v>1</v>
      </c>
      <c r="K1396">
        <v>3.4372199999999999</v>
      </c>
      <c r="L1396">
        <v>-76.522499999999994</v>
      </c>
    </row>
    <row r="1397" spans="1:12" x14ac:dyDescent="0.25">
      <c r="A1397" t="s">
        <v>118</v>
      </c>
      <c r="B1397" t="s">
        <v>86</v>
      </c>
      <c r="C1397">
        <v>927100</v>
      </c>
      <c r="D1397">
        <v>49800</v>
      </c>
      <c r="E1397" t="s">
        <v>200</v>
      </c>
      <c r="F1397" t="s">
        <v>15</v>
      </c>
      <c r="G1397" t="s">
        <v>16</v>
      </c>
      <c r="H1397">
        <v>1</v>
      </c>
      <c r="I1397" t="s">
        <v>17</v>
      </c>
      <c r="J1397">
        <v>4</v>
      </c>
      <c r="K1397">
        <v>4.6097099999999998</v>
      </c>
      <c r="L1397">
        <v>-74.08175</v>
      </c>
    </row>
    <row r="1398" spans="1:12" x14ac:dyDescent="0.25">
      <c r="A1398" t="s">
        <v>39</v>
      </c>
      <c r="B1398" t="s">
        <v>24</v>
      </c>
      <c r="C1398">
        <v>40400</v>
      </c>
      <c r="D1398">
        <v>0</v>
      </c>
      <c r="E1398" t="s">
        <v>172</v>
      </c>
      <c r="F1398" t="s">
        <v>52</v>
      </c>
      <c r="G1398" t="s">
        <v>22</v>
      </c>
      <c r="H1398">
        <v>3</v>
      </c>
      <c r="I1398" t="s">
        <v>17</v>
      </c>
      <c r="J1398">
        <v>1</v>
      </c>
      <c r="K1398">
        <v>6.2518399999999996</v>
      </c>
      <c r="L1398">
        <v>-75.563590000000005</v>
      </c>
    </row>
    <row r="1399" spans="1:12" x14ac:dyDescent="0.25">
      <c r="A1399" t="s">
        <v>74</v>
      </c>
      <c r="B1399" t="s">
        <v>62</v>
      </c>
      <c r="C1399">
        <v>66400</v>
      </c>
      <c r="D1399">
        <v>5900</v>
      </c>
      <c r="E1399" t="s">
        <v>673</v>
      </c>
      <c r="F1399" t="s">
        <v>43</v>
      </c>
      <c r="G1399" t="s">
        <v>126</v>
      </c>
      <c r="H1399">
        <v>3</v>
      </c>
      <c r="I1399" t="s">
        <v>17</v>
      </c>
      <c r="J1399">
        <v>4</v>
      </c>
      <c r="K1399">
        <v>7.89391</v>
      </c>
      <c r="L1399">
        <v>-72.507819999999995</v>
      </c>
    </row>
    <row r="1400" spans="1:12" x14ac:dyDescent="0.25">
      <c r="A1400" t="s">
        <v>118</v>
      </c>
      <c r="B1400" t="s">
        <v>86</v>
      </c>
      <c r="C1400">
        <v>743900</v>
      </c>
      <c r="D1400">
        <v>37800</v>
      </c>
      <c r="E1400" t="s">
        <v>595</v>
      </c>
      <c r="F1400" t="s">
        <v>96</v>
      </c>
      <c r="G1400" t="s">
        <v>161</v>
      </c>
      <c r="H1400">
        <v>4</v>
      </c>
      <c r="I1400" t="s">
        <v>17</v>
      </c>
      <c r="J1400">
        <v>2</v>
      </c>
      <c r="K1400">
        <v>7.1253900000000003</v>
      </c>
      <c r="L1400">
        <v>-73.119799999999998</v>
      </c>
    </row>
    <row r="1401" spans="1:12" x14ac:dyDescent="0.25">
      <c r="A1401" t="s">
        <v>219</v>
      </c>
      <c r="B1401" t="s">
        <v>19</v>
      </c>
      <c r="C1401">
        <v>435300</v>
      </c>
      <c r="D1401">
        <v>21400</v>
      </c>
      <c r="E1401" t="s">
        <v>819</v>
      </c>
      <c r="F1401" t="s">
        <v>76</v>
      </c>
      <c r="G1401" t="s">
        <v>22</v>
      </c>
      <c r="H1401">
        <v>5</v>
      </c>
      <c r="I1401" t="s">
        <v>17</v>
      </c>
      <c r="J1401">
        <v>10</v>
      </c>
      <c r="K1401">
        <v>6.2518399999999996</v>
      </c>
      <c r="L1401">
        <v>-75.563590000000005</v>
      </c>
    </row>
    <row r="1402" spans="1:12" x14ac:dyDescent="0.25">
      <c r="A1402" t="s">
        <v>133</v>
      </c>
      <c r="B1402" t="s">
        <v>24</v>
      </c>
      <c r="C1402">
        <v>9800</v>
      </c>
      <c r="D1402">
        <v>1000</v>
      </c>
      <c r="E1402" t="s">
        <v>617</v>
      </c>
      <c r="F1402" t="s">
        <v>130</v>
      </c>
      <c r="G1402" t="s">
        <v>27</v>
      </c>
      <c r="H1402">
        <v>3</v>
      </c>
      <c r="I1402" t="s">
        <v>17</v>
      </c>
      <c r="J1402">
        <v>1</v>
      </c>
      <c r="K1402">
        <v>10.39972</v>
      </c>
      <c r="L1402">
        <v>-75.514439999999993</v>
      </c>
    </row>
    <row r="1403" spans="1:12" x14ac:dyDescent="0.25">
      <c r="A1403" t="s">
        <v>41</v>
      </c>
      <c r="B1403" t="s">
        <v>29</v>
      </c>
      <c r="C1403">
        <v>978100</v>
      </c>
      <c r="D1403">
        <v>52500</v>
      </c>
      <c r="E1403" t="s">
        <v>744</v>
      </c>
      <c r="F1403" t="s">
        <v>93</v>
      </c>
      <c r="G1403" t="s">
        <v>16</v>
      </c>
      <c r="H1403">
        <v>5</v>
      </c>
      <c r="I1403" t="s">
        <v>32</v>
      </c>
      <c r="J1403">
        <v>1</v>
      </c>
      <c r="K1403">
        <v>4.6097099999999998</v>
      </c>
      <c r="L1403">
        <v>-74.08175</v>
      </c>
    </row>
    <row r="1404" spans="1:12" x14ac:dyDescent="0.25">
      <c r="A1404" t="s">
        <v>33</v>
      </c>
      <c r="B1404" t="s">
        <v>19</v>
      </c>
      <c r="C1404">
        <v>361100</v>
      </c>
      <c r="D1404">
        <v>19700</v>
      </c>
      <c r="E1404" t="s">
        <v>690</v>
      </c>
      <c r="F1404" t="s">
        <v>88</v>
      </c>
      <c r="G1404" t="s">
        <v>16</v>
      </c>
      <c r="H1404">
        <v>5</v>
      </c>
      <c r="I1404" t="s">
        <v>17</v>
      </c>
      <c r="J1404">
        <v>1</v>
      </c>
      <c r="K1404">
        <v>4.6097099999999998</v>
      </c>
      <c r="L1404">
        <v>-74.08175</v>
      </c>
    </row>
    <row r="1405" spans="1:12" x14ac:dyDescent="0.25">
      <c r="A1405" t="s">
        <v>297</v>
      </c>
      <c r="B1405" t="s">
        <v>86</v>
      </c>
      <c r="C1405">
        <v>63800</v>
      </c>
      <c r="D1405">
        <v>3600</v>
      </c>
      <c r="E1405" t="s">
        <v>733</v>
      </c>
      <c r="F1405" t="s">
        <v>52</v>
      </c>
      <c r="G1405" t="s">
        <v>16</v>
      </c>
      <c r="H1405">
        <v>5</v>
      </c>
      <c r="I1405" t="s">
        <v>32</v>
      </c>
      <c r="J1405">
        <v>1</v>
      </c>
      <c r="K1405">
        <v>4.6097099999999998</v>
      </c>
      <c r="L1405">
        <v>-74.08175</v>
      </c>
    </row>
    <row r="1406" spans="1:12" x14ac:dyDescent="0.25">
      <c r="A1406" t="s">
        <v>39</v>
      </c>
      <c r="B1406" t="s">
        <v>24</v>
      </c>
      <c r="C1406">
        <v>59000</v>
      </c>
      <c r="D1406">
        <v>3800</v>
      </c>
      <c r="E1406" t="s">
        <v>575</v>
      </c>
      <c r="F1406" t="s">
        <v>35</v>
      </c>
      <c r="G1406" t="s">
        <v>22</v>
      </c>
      <c r="H1406">
        <v>5</v>
      </c>
      <c r="I1406" t="s">
        <v>17</v>
      </c>
      <c r="J1406">
        <v>1</v>
      </c>
      <c r="K1406">
        <v>6.2518399999999996</v>
      </c>
      <c r="L1406">
        <v>-75.563590000000005</v>
      </c>
    </row>
    <row r="1407" spans="1:12" x14ac:dyDescent="0.25">
      <c r="A1407" t="s">
        <v>82</v>
      </c>
      <c r="B1407" t="s">
        <v>58</v>
      </c>
      <c r="C1407">
        <v>33200</v>
      </c>
      <c r="D1407">
        <v>2200</v>
      </c>
      <c r="E1407" t="s">
        <v>1004</v>
      </c>
      <c r="F1407" t="s">
        <v>93</v>
      </c>
      <c r="G1407" t="s">
        <v>16</v>
      </c>
      <c r="H1407">
        <v>5</v>
      </c>
      <c r="I1407" t="s">
        <v>17</v>
      </c>
      <c r="J1407">
        <v>1</v>
      </c>
      <c r="K1407">
        <v>4.6097099999999998</v>
      </c>
      <c r="L1407">
        <v>-74.08175</v>
      </c>
    </row>
    <row r="1408" spans="1:12" x14ac:dyDescent="0.25">
      <c r="A1408" t="s">
        <v>111</v>
      </c>
      <c r="B1408" t="s">
        <v>19</v>
      </c>
      <c r="C1408">
        <v>515300</v>
      </c>
      <c r="D1408">
        <v>25600</v>
      </c>
      <c r="E1408" t="s">
        <v>875</v>
      </c>
      <c r="F1408" t="s">
        <v>43</v>
      </c>
      <c r="G1408" t="s">
        <v>22</v>
      </c>
      <c r="H1408">
        <v>5</v>
      </c>
      <c r="I1408" t="s">
        <v>32</v>
      </c>
      <c r="J1408">
        <v>1</v>
      </c>
      <c r="K1408">
        <v>6.2518399999999996</v>
      </c>
      <c r="L1408">
        <v>-75.563590000000005</v>
      </c>
    </row>
    <row r="1409" spans="1:12" x14ac:dyDescent="0.25">
      <c r="A1409" t="s">
        <v>89</v>
      </c>
      <c r="B1409" t="s">
        <v>62</v>
      </c>
      <c r="C1409">
        <v>17000</v>
      </c>
      <c r="D1409">
        <v>0</v>
      </c>
      <c r="E1409" t="s">
        <v>1237</v>
      </c>
      <c r="F1409" t="s">
        <v>43</v>
      </c>
      <c r="G1409" t="s">
        <v>16</v>
      </c>
      <c r="H1409">
        <v>5</v>
      </c>
      <c r="I1409" t="s">
        <v>17</v>
      </c>
      <c r="J1409">
        <v>2</v>
      </c>
      <c r="K1409">
        <v>4.6097099999999998</v>
      </c>
      <c r="L1409">
        <v>-74.08175</v>
      </c>
    </row>
    <row r="1410" spans="1:12" x14ac:dyDescent="0.25">
      <c r="A1410" t="s">
        <v>18</v>
      </c>
      <c r="B1410" t="s">
        <v>19</v>
      </c>
      <c r="C1410">
        <v>188400</v>
      </c>
      <c r="D1410">
        <v>11300</v>
      </c>
      <c r="E1410" t="s">
        <v>671</v>
      </c>
      <c r="F1410" t="s">
        <v>93</v>
      </c>
      <c r="G1410" t="s">
        <v>22</v>
      </c>
      <c r="H1410">
        <v>1</v>
      </c>
      <c r="I1410" t="s">
        <v>32</v>
      </c>
      <c r="J1410">
        <v>1</v>
      </c>
      <c r="K1410">
        <v>6.2518399999999996</v>
      </c>
      <c r="L1410">
        <v>-75.563590000000005</v>
      </c>
    </row>
    <row r="1411" spans="1:12" x14ac:dyDescent="0.25">
      <c r="A1411" t="s">
        <v>28</v>
      </c>
      <c r="B1411" t="s">
        <v>29</v>
      </c>
      <c r="C1411">
        <v>700500</v>
      </c>
      <c r="D1411">
        <v>38500</v>
      </c>
      <c r="E1411" t="s">
        <v>1086</v>
      </c>
      <c r="F1411" t="s">
        <v>160</v>
      </c>
      <c r="G1411" t="s">
        <v>22</v>
      </c>
      <c r="H1411">
        <v>5</v>
      </c>
      <c r="I1411" t="s">
        <v>32</v>
      </c>
      <c r="J1411">
        <v>1</v>
      </c>
      <c r="K1411">
        <v>6.2518399999999996</v>
      </c>
      <c r="L1411">
        <v>-75.563590000000005</v>
      </c>
    </row>
    <row r="1412" spans="1:12" x14ac:dyDescent="0.25">
      <c r="A1412" t="s">
        <v>158</v>
      </c>
      <c r="B1412" t="s">
        <v>62</v>
      </c>
      <c r="C1412">
        <v>65700</v>
      </c>
      <c r="D1412">
        <v>1700</v>
      </c>
      <c r="E1412" t="s">
        <v>1201</v>
      </c>
      <c r="F1412" t="s">
        <v>15</v>
      </c>
      <c r="G1412" t="s">
        <v>31</v>
      </c>
      <c r="H1412">
        <v>2</v>
      </c>
      <c r="I1412" t="s">
        <v>32</v>
      </c>
      <c r="J1412">
        <v>1</v>
      </c>
      <c r="K1412">
        <v>3.4372199999999999</v>
      </c>
      <c r="L1412">
        <v>-76.522499999999994</v>
      </c>
    </row>
    <row r="1413" spans="1:12" x14ac:dyDescent="0.25">
      <c r="A1413" t="s">
        <v>18</v>
      </c>
      <c r="B1413" t="s">
        <v>19</v>
      </c>
      <c r="C1413">
        <v>199600</v>
      </c>
      <c r="D1413">
        <v>11300</v>
      </c>
      <c r="E1413" t="s">
        <v>916</v>
      </c>
      <c r="F1413" t="s">
        <v>76</v>
      </c>
      <c r="G1413" t="s">
        <v>22</v>
      </c>
      <c r="H1413">
        <v>5</v>
      </c>
      <c r="I1413" t="s">
        <v>32</v>
      </c>
      <c r="J1413">
        <v>1</v>
      </c>
      <c r="K1413">
        <v>6.2518399999999996</v>
      </c>
      <c r="L1413">
        <v>-75.563590000000005</v>
      </c>
    </row>
    <row r="1414" spans="1:12" x14ac:dyDescent="0.25">
      <c r="A1414" t="s">
        <v>41</v>
      </c>
      <c r="B1414" t="s">
        <v>29</v>
      </c>
      <c r="C1414">
        <v>1159200</v>
      </c>
      <c r="D1414">
        <v>61900</v>
      </c>
      <c r="E1414" t="s">
        <v>837</v>
      </c>
      <c r="F1414" t="s">
        <v>130</v>
      </c>
      <c r="G1414" t="s">
        <v>16</v>
      </c>
      <c r="H1414">
        <v>5</v>
      </c>
      <c r="I1414" t="s">
        <v>146</v>
      </c>
      <c r="J1414">
        <v>1</v>
      </c>
      <c r="K1414">
        <v>4.6097099999999998</v>
      </c>
      <c r="L1414">
        <v>-74.08175</v>
      </c>
    </row>
    <row r="1415" spans="1:12" x14ac:dyDescent="0.25">
      <c r="A1415" t="s">
        <v>12</v>
      </c>
      <c r="B1415" t="s">
        <v>13</v>
      </c>
      <c r="C1415">
        <v>125100</v>
      </c>
      <c r="D1415">
        <v>6900</v>
      </c>
      <c r="E1415" t="s">
        <v>455</v>
      </c>
      <c r="F1415" t="s">
        <v>160</v>
      </c>
      <c r="G1415" t="s">
        <v>22</v>
      </c>
      <c r="H1415">
        <v>3</v>
      </c>
      <c r="I1415" t="s">
        <v>17</v>
      </c>
      <c r="J1415">
        <v>8</v>
      </c>
      <c r="K1415">
        <v>6.2518399999999996</v>
      </c>
      <c r="L1415">
        <v>-75.563590000000005</v>
      </c>
    </row>
    <row r="1416" spans="1:12" x14ac:dyDescent="0.25">
      <c r="A1416" t="s">
        <v>18</v>
      </c>
      <c r="B1416" t="s">
        <v>19</v>
      </c>
      <c r="C1416">
        <v>219600</v>
      </c>
      <c r="D1416">
        <v>16400</v>
      </c>
      <c r="E1416" t="s">
        <v>638</v>
      </c>
      <c r="F1416" t="s">
        <v>93</v>
      </c>
      <c r="G1416" t="s">
        <v>126</v>
      </c>
      <c r="H1416">
        <v>3</v>
      </c>
      <c r="I1416" t="s">
        <v>17</v>
      </c>
      <c r="J1416">
        <v>1</v>
      </c>
      <c r="K1416">
        <v>7.89391</v>
      </c>
      <c r="L1416">
        <v>-72.507819999999995</v>
      </c>
    </row>
    <row r="1417" spans="1:12" x14ac:dyDescent="0.25">
      <c r="A1417" t="s">
        <v>12</v>
      </c>
      <c r="B1417" t="s">
        <v>13</v>
      </c>
      <c r="C1417">
        <v>287100</v>
      </c>
      <c r="D1417">
        <v>13500</v>
      </c>
      <c r="E1417" t="s">
        <v>487</v>
      </c>
      <c r="F1417" t="s">
        <v>35</v>
      </c>
      <c r="G1417" t="s">
        <v>60</v>
      </c>
      <c r="H1417">
        <v>4</v>
      </c>
      <c r="I1417" t="s">
        <v>17</v>
      </c>
      <c r="J1417">
        <v>1</v>
      </c>
      <c r="K1417">
        <v>4.8133299999999997</v>
      </c>
      <c r="L1417">
        <v>-75.696110000000004</v>
      </c>
    </row>
    <row r="1418" spans="1:12" x14ac:dyDescent="0.25">
      <c r="A1418" t="s">
        <v>192</v>
      </c>
      <c r="B1418" t="s">
        <v>65</v>
      </c>
      <c r="C1418">
        <v>59100</v>
      </c>
      <c r="D1418">
        <v>3700</v>
      </c>
      <c r="E1418" t="s">
        <v>775</v>
      </c>
      <c r="F1418" t="s">
        <v>76</v>
      </c>
      <c r="G1418" t="s">
        <v>31</v>
      </c>
      <c r="H1418">
        <v>5</v>
      </c>
      <c r="I1418" t="s">
        <v>17</v>
      </c>
      <c r="J1418">
        <v>2</v>
      </c>
      <c r="K1418">
        <v>3.4372199999999999</v>
      </c>
      <c r="L1418">
        <v>-76.522499999999994</v>
      </c>
    </row>
    <row r="1419" spans="1:12" x14ac:dyDescent="0.25">
      <c r="A1419" t="s">
        <v>36</v>
      </c>
      <c r="B1419" t="s">
        <v>24</v>
      </c>
      <c r="C1419">
        <v>24800</v>
      </c>
      <c r="D1419">
        <v>1700</v>
      </c>
      <c r="E1419" t="s">
        <v>1229</v>
      </c>
      <c r="F1419" t="s">
        <v>52</v>
      </c>
      <c r="G1419" t="s">
        <v>60</v>
      </c>
      <c r="H1419">
        <v>5</v>
      </c>
      <c r="I1419" t="s">
        <v>17</v>
      </c>
      <c r="J1419">
        <v>2</v>
      </c>
      <c r="K1419">
        <v>4.8133299999999997</v>
      </c>
      <c r="L1419">
        <v>-75.696110000000004</v>
      </c>
    </row>
    <row r="1420" spans="1:12" x14ac:dyDescent="0.25">
      <c r="A1420" t="s">
        <v>105</v>
      </c>
      <c r="B1420" t="s">
        <v>19</v>
      </c>
      <c r="C1420">
        <v>283600</v>
      </c>
      <c r="D1420">
        <v>15300</v>
      </c>
      <c r="E1420" t="s">
        <v>237</v>
      </c>
      <c r="F1420" t="s">
        <v>21</v>
      </c>
      <c r="G1420" t="s">
        <v>22</v>
      </c>
      <c r="H1420">
        <v>4</v>
      </c>
      <c r="I1420" t="s">
        <v>17</v>
      </c>
      <c r="J1420">
        <v>3</v>
      </c>
      <c r="K1420">
        <v>6.2518399999999996</v>
      </c>
      <c r="L1420">
        <v>-75.563590000000005</v>
      </c>
    </row>
    <row r="1421" spans="1:12" x14ac:dyDescent="0.25">
      <c r="A1421" t="s">
        <v>41</v>
      </c>
      <c r="B1421" t="s">
        <v>29</v>
      </c>
      <c r="C1421">
        <v>1083800</v>
      </c>
      <c r="D1421">
        <v>58100</v>
      </c>
      <c r="E1421" t="s">
        <v>692</v>
      </c>
      <c r="F1421" t="s">
        <v>21</v>
      </c>
      <c r="G1421" t="s">
        <v>16</v>
      </c>
      <c r="H1421">
        <v>5</v>
      </c>
      <c r="I1421" t="s">
        <v>17</v>
      </c>
      <c r="J1421">
        <v>3</v>
      </c>
      <c r="K1421">
        <v>4.6097099999999998</v>
      </c>
      <c r="L1421">
        <v>-74.08175</v>
      </c>
    </row>
    <row r="1422" spans="1:12" x14ac:dyDescent="0.25">
      <c r="A1422" t="s">
        <v>45</v>
      </c>
      <c r="B1422" t="s">
        <v>29</v>
      </c>
      <c r="C1422">
        <v>1510100</v>
      </c>
      <c r="D1422">
        <v>78600</v>
      </c>
      <c r="E1422" t="s">
        <v>345</v>
      </c>
      <c r="F1422" t="s">
        <v>88</v>
      </c>
      <c r="G1422" t="s">
        <v>16</v>
      </c>
      <c r="H1422">
        <v>4</v>
      </c>
      <c r="I1422" t="s">
        <v>38</v>
      </c>
      <c r="J1422">
        <v>1</v>
      </c>
      <c r="K1422">
        <v>4.6097099999999998</v>
      </c>
      <c r="L1422">
        <v>-74.08175</v>
      </c>
    </row>
    <row r="1423" spans="1:12" x14ac:dyDescent="0.25">
      <c r="A1423" t="s">
        <v>57</v>
      </c>
      <c r="B1423" t="s">
        <v>58</v>
      </c>
      <c r="C1423">
        <v>94000</v>
      </c>
      <c r="D1423">
        <v>3200</v>
      </c>
      <c r="E1423" t="s">
        <v>702</v>
      </c>
      <c r="F1423" t="s">
        <v>21</v>
      </c>
      <c r="G1423" t="s">
        <v>16</v>
      </c>
      <c r="H1423">
        <v>4</v>
      </c>
      <c r="I1423" t="s">
        <v>17</v>
      </c>
      <c r="J1423">
        <v>5</v>
      </c>
      <c r="K1423">
        <v>4.6097099999999998</v>
      </c>
      <c r="L1423">
        <v>-74.08175</v>
      </c>
    </row>
    <row r="1424" spans="1:12" x14ac:dyDescent="0.25">
      <c r="A1424" t="s">
        <v>28</v>
      </c>
      <c r="B1424" t="s">
        <v>29</v>
      </c>
      <c r="C1424">
        <v>456100</v>
      </c>
      <c r="D1424">
        <v>24500</v>
      </c>
      <c r="E1424" t="s">
        <v>363</v>
      </c>
      <c r="F1424" t="s">
        <v>160</v>
      </c>
      <c r="G1424" t="s">
        <v>60</v>
      </c>
      <c r="H1424">
        <v>5</v>
      </c>
      <c r="I1424" t="s">
        <v>17</v>
      </c>
      <c r="J1424">
        <v>2</v>
      </c>
      <c r="K1424">
        <v>4.8133299999999997</v>
      </c>
      <c r="L1424">
        <v>-75.696110000000004</v>
      </c>
    </row>
    <row r="1425" spans="1:12" x14ac:dyDescent="0.25">
      <c r="A1425" t="s">
        <v>133</v>
      </c>
      <c r="B1425" t="s">
        <v>24</v>
      </c>
      <c r="C1425">
        <v>11700</v>
      </c>
      <c r="D1425">
        <v>800</v>
      </c>
      <c r="E1425" t="s">
        <v>605</v>
      </c>
      <c r="F1425" t="s">
        <v>52</v>
      </c>
      <c r="G1425" t="s">
        <v>16</v>
      </c>
      <c r="H1425">
        <v>1</v>
      </c>
      <c r="I1425" t="s">
        <v>17</v>
      </c>
      <c r="J1425">
        <v>1</v>
      </c>
      <c r="K1425">
        <v>4.6097099999999998</v>
      </c>
      <c r="L1425">
        <v>-74.08175</v>
      </c>
    </row>
    <row r="1426" spans="1:12" x14ac:dyDescent="0.25">
      <c r="A1426" t="s">
        <v>68</v>
      </c>
      <c r="B1426" t="s">
        <v>24</v>
      </c>
      <c r="C1426">
        <v>19000</v>
      </c>
      <c r="D1426">
        <v>1700</v>
      </c>
      <c r="E1426" t="s">
        <v>351</v>
      </c>
      <c r="F1426" t="s">
        <v>93</v>
      </c>
      <c r="G1426" t="s">
        <v>31</v>
      </c>
      <c r="H1426">
        <v>4</v>
      </c>
      <c r="I1426" t="s">
        <v>17</v>
      </c>
      <c r="J1426">
        <v>2</v>
      </c>
      <c r="K1426">
        <v>3.4372199999999999</v>
      </c>
      <c r="L1426">
        <v>-76.522499999999994</v>
      </c>
    </row>
    <row r="1427" spans="1:12" x14ac:dyDescent="0.25">
      <c r="A1427" t="s">
        <v>135</v>
      </c>
      <c r="B1427" t="s">
        <v>58</v>
      </c>
      <c r="C1427">
        <v>30400</v>
      </c>
      <c r="D1427">
        <v>0</v>
      </c>
      <c r="E1427" t="s">
        <v>760</v>
      </c>
      <c r="F1427" t="s">
        <v>52</v>
      </c>
      <c r="G1427" t="s">
        <v>91</v>
      </c>
      <c r="H1427">
        <v>5</v>
      </c>
      <c r="I1427" t="s">
        <v>17</v>
      </c>
      <c r="J1427">
        <v>3</v>
      </c>
      <c r="K1427">
        <v>10.968540000000001</v>
      </c>
      <c r="L1427">
        <v>-74.781319999999994</v>
      </c>
    </row>
    <row r="1428" spans="1:12" x14ac:dyDescent="0.25">
      <c r="A1428" t="s">
        <v>74</v>
      </c>
      <c r="B1428" t="s">
        <v>62</v>
      </c>
      <c r="C1428">
        <v>54000</v>
      </c>
      <c r="D1428">
        <v>3900</v>
      </c>
      <c r="E1428" t="s">
        <v>496</v>
      </c>
      <c r="F1428" t="s">
        <v>43</v>
      </c>
      <c r="G1428" t="s">
        <v>44</v>
      </c>
      <c r="H1428">
        <v>5</v>
      </c>
      <c r="I1428" t="s">
        <v>17</v>
      </c>
      <c r="J1428">
        <v>8</v>
      </c>
      <c r="K1428">
        <v>11.240790000000001</v>
      </c>
      <c r="L1428">
        <v>-74.199039999999997</v>
      </c>
    </row>
    <row r="1429" spans="1:12" x14ac:dyDescent="0.25">
      <c r="A1429" t="s">
        <v>12</v>
      </c>
      <c r="B1429" t="s">
        <v>13</v>
      </c>
      <c r="C1429">
        <v>117000</v>
      </c>
      <c r="D1429">
        <v>4400</v>
      </c>
      <c r="E1429" t="s">
        <v>920</v>
      </c>
      <c r="F1429" t="s">
        <v>47</v>
      </c>
      <c r="G1429" t="s">
        <v>16</v>
      </c>
      <c r="H1429">
        <v>5</v>
      </c>
      <c r="I1429" t="s">
        <v>17</v>
      </c>
      <c r="J1429">
        <v>5</v>
      </c>
      <c r="K1429">
        <v>4.6097099999999998</v>
      </c>
      <c r="L1429">
        <v>-74.08175</v>
      </c>
    </row>
    <row r="1430" spans="1:12" x14ac:dyDescent="0.25">
      <c r="A1430" t="s">
        <v>33</v>
      </c>
      <c r="B1430" t="s">
        <v>19</v>
      </c>
      <c r="C1430">
        <v>479300</v>
      </c>
      <c r="D1430">
        <v>23700</v>
      </c>
      <c r="E1430" t="s">
        <v>399</v>
      </c>
      <c r="F1430" t="s">
        <v>130</v>
      </c>
      <c r="G1430" t="s">
        <v>201</v>
      </c>
      <c r="H1430">
        <v>5</v>
      </c>
      <c r="I1430" t="s">
        <v>38</v>
      </c>
      <c r="J1430">
        <v>1</v>
      </c>
      <c r="K1430">
        <v>11.54444</v>
      </c>
      <c r="L1430">
        <v>-72.907219999999995</v>
      </c>
    </row>
    <row r="1431" spans="1:12" x14ac:dyDescent="0.25">
      <c r="A1431" t="s">
        <v>39</v>
      </c>
      <c r="B1431" t="s">
        <v>24</v>
      </c>
      <c r="C1431">
        <v>54400</v>
      </c>
      <c r="D1431">
        <v>3100</v>
      </c>
      <c r="E1431" t="s">
        <v>1053</v>
      </c>
      <c r="F1431" t="s">
        <v>160</v>
      </c>
      <c r="G1431" t="s">
        <v>27</v>
      </c>
      <c r="H1431">
        <v>5</v>
      </c>
      <c r="I1431" t="s">
        <v>17</v>
      </c>
      <c r="J1431">
        <v>6</v>
      </c>
      <c r="K1431">
        <v>10.39972</v>
      </c>
      <c r="L1431">
        <v>-75.514439999999993</v>
      </c>
    </row>
    <row r="1432" spans="1:12" x14ac:dyDescent="0.25">
      <c r="A1432" t="s">
        <v>219</v>
      </c>
      <c r="B1432" t="s">
        <v>19</v>
      </c>
      <c r="C1432">
        <v>532500</v>
      </c>
      <c r="D1432">
        <v>26500</v>
      </c>
      <c r="E1432" t="s">
        <v>935</v>
      </c>
      <c r="F1432" t="s">
        <v>54</v>
      </c>
      <c r="G1432" t="s">
        <v>16</v>
      </c>
      <c r="H1432">
        <v>3</v>
      </c>
      <c r="I1432" t="s">
        <v>17</v>
      </c>
      <c r="J1432">
        <v>3</v>
      </c>
      <c r="K1432">
        <v>4.6097099999999998</v>
      </c>
      <c r="L1432">
        <v>-74.08175</v>
      </c>
    </row>
    <row r="1433" spans="1:12" x14ac:dyDescent="0.25">
      <c r="A1433" t="s">
        <v>164</v>
      </c>
      <c r="B1433" t="s">
        <v>13</v>
      </c>
      <c r="C1433">
        <v>108500</v>
      </c>
      <c r="D1433">
        <v>4000</v>
      </c>
      <c r="E1433" t="s">
        <v>798</v>
      </c>
      <c r="F1433" t="s">
        <v>35</v>
      </c>
      <c r="G1433" t="s">
        <v>22</v>
      </c>
      <c r="H1433">
        <v>4</v>
      </c>
      <c r="I1433" t="s">
        <v>146</v>
      </c>
      <c r="J1433">
        <v>1</v>
      </c>
      <c r="K1433">
        <v>6.2518399999999996</v>
      </c>
      <c r="L1433">
        <v>-75.563590000000005</v>
      </c>
    </row>
    <row r="1434" spans="1:12" x14ac:dyDescent="0.25">
      <c r="A1434" t="s">
        <v>122</v>
      </c>
      <c r="B1434" t="s">
        <v>29</v>
      </c>
      <c r="C1434">
        <v>634100</v>
      </c>
      <c r="D1434">
        <v>32000</v>
      </c>
      <c r="E1434" t="s">
        <v>596</v>
      </c>
      <c r="F1434" t="s">
        <v>76</v>
      </c>
      <c r="G1434" t="s">
        <v>31</v>
      </c>
      <c r="H1434">
        <v>5</v>
      </c>
      <c r="I1434" t="s">
        <v>32</v>
      </c>
      <c r="J1434">
        <v>1</v>
      </c>
      <c r="K1434">
        <v>3.4372199999999999</v>
      </c>
      <c r="L1434">
        <v>-76.522499999999994</v>
      </c>
    </row>
    <row r="1435" spans="1:12" x14ac:dyDescent="0.25">
      <c r="A1435" t="s">
        <v>113</v>
      </c>
      <c r="B1435" t="s">
        <v>24</v>
      </c>
      <c r="C1435">
        <v>15400</v>
      </c>
      <c r="D1435">
        <v>1000</v>
      </c>
      <c r="E1435" t="s">
        <v>725</v>
      </c>
      <c r="F1435" t="s">
        <v>130</v>
      </c>
      <c r="G1435" t="s">
        <v>16</v>
      </c>
      <c r="H1435">
        <v>5</v>
      </c>
      <c r="I1435" t="s">
        <v>17</v>
      </c>
      <c r="J1435">
        <v>1</v>
      </c>
      <c r="K1435">
        <v>4.6097099999999998</v>
      </c>
      <c r="L1435">
        <v>-74.08175</v>
      </c>
    </row>
    <row r="1436" spans="1:12" x14ac:dyDescent="0.25">
      <c r="A1436" t="s">
        <v>61</v>
      </c>
      <c r="B1436" t="s">
        <v>62</v>
      </c>
      <c r="C1436">
        <v>440700</v>
      </c>
      <c r="D1436">
        <v>28100</v>
      </c>
      <c r="E1436" t="s">
        <v>372</v>
      </c>
      <c r="F1436" t="s">
        <v>21</v>
      </c>
      <c r="G1436" t="s">
        <v>60</v>
      </c>
      <c r="H1436">
        <v>4</v>
      </c>
      <c r="I1436" t="s">
        <v>17</v>
      </c>
      <c r="J1436">
        <v>1</v>
      </c>
      <c r="K1436">
        <v>4.8133299999999997</v>
      </c>
      <c r="L1436">
        <v>-75.696110000000004</v>
      </c>
    </row>
    <row r="1437" spans="1:12" x14ac:dyDescent="0.25">
      <c r="A1437" t="s">
        <v>155</v>
      </c>
      <c r="B1437" t="s">
        <v>62</v>
      </c>
      <c r="C1437">
        <v>90500</v>
      </c>
      <c r="D1437">
        <v>5000</v>
      </c>
      <c r="E1437" t="s">
        <v>836</v>
      </c>
      <c r="F1437" t="s">
        <v>21</v>
      </c>
      <c r="G1437" t="s">
        <v>16</v>
      </c>
      <c r="H1437">
        <v>5</v>
      </c>
      <c r="I1437" t="s">
        <v>17</v>
      </c>
      <c r="J1437">
        <v>1</v>
      </c>
      <c r="K1437">
        <v>4.6097099999999998</v>
      </c>
      <c r="L1437">
        <v>-74.08175</v>
      </c>
    </row>
    <row r="1438" spans="1:12" x14ac:dyDescent="0.25">
      <c r="A1438" t="s">
        <v>135</v>
      </c>
      <c r="B1438" t="s">
        <v>58</v>
      </c>
      <c r="C1438">
        <v>36100</v>
      </c>
      <c r="D1438">
        <v>0</v>
      </c>
      <c r="E1438" t="s">
        <v>591</v>
      </c>
      <c r="F1438" t="s">
        <v>93</v>
      </c>
      <c r="G1438" t="s">
        <v>22</v>
      </c>
      <c r="H1438">
        <v>5</v>
      </c>
      <c r="I1438" t="s">
        <v>38</v>
      </c>
      <c r="J1438">
        <v>1</v>
      </c>
      <c r="K1438">
        <v>6.2518399999999996</v>
      </c>
      <c r="L1438">
        <v>-75.563590000000005</v>
      </c>
    </row>
    <row r="1439" spans="1:12" x14ac:dyDescent="0.25">
      <c r="A1439" t="s">
        <v>80</v>
      </c>
      <c r="B1439" t="s">
        <v>65</v>
      </c>
      <c r="C1439">
        <v>44200</v>
      </c>
      <c r="D1439">
        <v>2600</v>
      </c>
      <c r="E1439" t="s">
        <v>1103</v>
      </c>
      <c r="F1439" t="s">
        <v>88</v>
      </c>
      <c r="G1439" t="s">
        <v>22</v>
      </c>
      <c r="H1439">
        <v>4</v>
      </c>
      <c r="I1439" t="s">
        <v>32</v>
      </c>
      <c r="J1439">
        <v>1</v>
      </c>
      <c r="K1439">
        <v>6.2518399999999996</v>
      </c>
      <c r="L1439">
        <v>-75.563590000000005</v>
      </c>
    </row>
    <row r="1440" spans="1:12" x14ac:dyDescent="0.25">
      <c r="A1440" t="s">
        <v>89</v>
      </c>
      <c r="B1440" t="s">
        <v>62</v>
      </c>
      <c r="C1440">
        <v>8600</v>
      </c>
      <c r="D1440">
        <v>0</v>
      </c>
      <c r="E1440" t="s">
        <v>544</v>
      </c>
      <c r="F1440" t="s">
        <v>26</v>
      </c>
      <c r="G1440" t="s">
        <v>178</v>
      </c>
      <c r="H1440">
        <v>3</v>
      </c>
      <c r="I1440" t="s">
        <v>17</v>
      </c>
      <c r="J1440">
        <v>6</v>
      </c>
      <c r="K1440">
        <v>1.2136100000000001</v>
      </c>
      <c r="L1440">
        <v>-77.281109999999998</v>
      </c>
    </row>
    <row r="1441" spans="1:12" x14ac:dyDescent="0.25">
      <c r="A1441" t="s">
        <v>133</v>
      </c>
      <c r="B1441" t="s">
        <v>24</v>
      </c>
      <c r="C1441">
        <v>14400</v>
      </c>
      <c r="D1441">
        <v>1400</v>
      </c>
      <c r="E1441" t="s">
        <v>275</v>
      </c>
      <c r="F1441" t="s">
        <v>47</v>
      </c>
      <c r="G1441" t="s">
        <v>22</v>
      </c>
      <c r="H1441">
        <v>5</v>
      </c>
      <c r="I1441" t="s">
        <v>17</v>
      </c>
      <c r="J1441">
        <v>1</v>
      </c>
      <c r="K1441">
        <v>6.2518399999999996</v>
      </c>
      <c r="L1441">
        <v>-75.563590000000005</v>
      </c>
    </row>
    <row r="1442" spans="1:12" x14ac:dyDescent="0.25">
      <c r="A1442" t="s">
        <v>57</v>
      </c>
      <c r="B1442" t="s">
        <v>58</v>
      </c>
      <c r="C1442">
        <v>72300</v>
      </c>
      <c r="D1442">
        <v>2000</v>
      </c>
      <c r="E1442" t="s">
        <v>474</v>
      </c>
      <c r="F1442" t="s">
        <v>35</v>
      </c>
      <c r="G1442" t="s">
        <v>16</v>
      </c>
      <c r="H1442">
        <v>5</v>
      </c>
      <c r="I1442" t="s">
        <v>17</v>
      </c>
      <c r="J1442">
        <v>1</v>
      </c>
      <c r="K1442">
        <v>4.6097099999999998</v>
      </c>
      <c r="L1442">
        <v>-74.08175</v>
      </c>
    </row>
    <row r="1443" spans="1:12" x14ac:dyDescent="0.25">
      <c r="A1443" t="s">
        <v>64</v>
      </c>
      <c r="B1443" t="s">
        <v>65</v>
      </c>
      <c r="C1443">
        <v>46900</v>
      </c>
      <c r="D1443">
        <v>0</v>
      </c>
      <c r="E1443" t="s">
        <v>1099</v>
      </c>
      <c r="F1443" t="s">
        <v>160</v>
      </c>
      <c r="G1443" t="s">
        <v>22</v>
      </c>
      <c r="H1443">
        <v>1</v>
      </c>
      <c r="I1443" t="s">
        <v>17</v>
      </c>
      <c r="J1443">
        <v>2</v>
      </c>
      <c r="K1443">
        <v>6.2518399999999996</v>
      </c>
      <c r="L1443">
        <v>-75.563590000000005</v>
      </c>
    </row>
    <row r="1444" spans="1:12" x14ac:dyDescent="0.25">
      <c r="A1444" t="s">
        <v>98</v>
      </c>
      <c r="B1444" t="s">
        <v>19</v>
      </c>
      <c r="C1444">
        <v>483700</v>
      </c>
      <c r="D1444">
        <v>23900</v>
      </c>
      <c r="E1444" t="s">
        <v>833</v>
      </c>
      <c r="F1444" t="s">
        <v>35</v>
      </c>
      <c r="G1444" t="s">
        <v>109</v>
      </c>
      <c r="H1444">
        <v>3</v>
      </c>
      <c r="I1444" t="s">
        <v>17</v>
      </c>
      <c r="J1444">
        <v>5</v>
      </c>
      <c r="K1444">
        <v>4.1420000000000003</v>
      </c>
      <c r="L1444">
        <v>-73.626639999999995</v>
      </c>
    </row>
    <row r="1445" spans="1:12" x14ac:dyDescent="0.25">
      <c r="A1445" t="s">
        <v>148</v>
      </c>
      <c r="B1445" t="s">
        <v>13</v>
      </c>
      <c r="C1445">
        <v>2292600</v>
      </c>
      <c r="D1445">
        <v>122700</v>
      </c>
      <c r="E1445" t="s">
        <v>1238</v>
      </c>
      <c r="F1445" t="s">
        <v>160</v>
      </c>
      <c r="G1445" t="s">
        <v>16</v>
      </c>
      <c r="H1445">
        <v>3</v>
      </c>
      <c r="I1445" t="s">
        <v>38</v>
      </c>
      <c r="J1445">
        <v>1</v>
      </c>
      <c r="K1445">
        <v>4.6097099999999998</v>
      </c>
      <c r="L1445">
        <v>-74.08175</v>
      </c>
    </row>
    <row r="1446" spans="1:12" x14ac:dyDescent="0.25">
      <c r="A1446" t="s">
        <v>124</v>
      </c>
      <c r="B1446" t="s">
        <v>19</v>
      </c>
      <c r="C1446">
        <v>666100</v>
      </c>
      <c r="D1446">
        <v>38800</v>
      </c>
      <c r="E1446" t="s">
        <v>597</v>
      </c>
      <c r="F1446" t="s">
        <v>54</v>
      </c>
      <c r="G1446" t="s">
        <v>16</v>
      </c>
      <c r="H1446">
        <v>4</v>
      </c>
      <c r="I1446" t="s">
        <v>17</v>
      </c>
      <c r="J1446">
        <v>20</v>
      </c>
      <c r="K1446">
        <v>4.6097099999999998</v>
      </c>
      <c r="L1446">
        <v>-74.08175</v>
      </c>
    </row>
    <row r="1447" spans="1:12" x14ac:dyDescent="0.25">
      <c r="A1447" t="s">
        <v>61</v>
      </c>
      <c r="B1447" t="s">
        <v>62</v>
      </c>
      <c r="C1447">
        <v>605400</v>
      </c>
      <c r="D1447">
        <v>30400</v>
      </c>
      <c r="E1447" t="s">
        <v>1124</v>
      </c>
      <c r="F1447" t="s">
        <v>15</v>
      </c>
      <c r="G1447" t="s">
        <v>27</v>
      </c>
      <c r="H1447">
        <v>5</v>
      </c>
      <c r="I1447" t="s">
        <v>17</v>
      </c>
      <c r="J1447">
        <v>1</v>
      </c>
      <c r="K1447">
        <v>10.39972</v>
      </c>
      <c r="L1447">
        <v>-75.514439999999993</v>
      </c>
    </row>
    <row r="1448" spans="1:12" x14ac:dyDescent="0.25">
      <c r="A1448" t="s">
        <v>266</v>
      </c>
      <c r="B1448" t="s">
        <v>13</v>
      </c>
      <c r="C1448">
        <v>1417700</v>
      </c>
      <c r="D1448">
        <v>75700</v>
      </c>
      <c r="E1448" t="s">
        <v>1220</v>
      </c>
      <c r="F1448" t="s">
        <v>43</v>
      </c>
      <c r="G1448" t="s">
        <v>22</v>
      </c>
      <c r="H1448">
        <v>1</v>
      </c>
      <c r="I1448" t="s">
        <v>32</v>
      </c>
      <c r="J1448">
        <v>1</v>
      </c>
      <c r="K1448">
        <v>6.2518399999999996</v>
      </c>
      <c r="L1448">
        <v>-75.563590000000005</v>
      </c>
    </row>
    <row r="1449" spans="1:12" x14ac:dyDescent="0.25">
      <c r="A1449" t="s">
        <v>33</v>
      </c>
      <c r="B1449" t="s">
        <v>19</v>
      </c>
      <c r="C1449">
        <v>388100</v>
      </c>
      <c r="D1449">
        <v>18900</v>
      </c>
      <c r="E1449" t="s">
        <v>893</v>
      </c>
      <c r="F1449" t="s">
        <v>130</v>
      </c>
      <c r="G1449" t="s">
        <v>16</v>
      </c>
      <c r="H1449">
        <v>4</v>
      </c>
      <c r="I1449" t="s">
        <v>17</v>
      </c>
      <c r="J1449">
        <v>1</v>
      </c>
      <c r="K1449">
        <v>4.6097099999999998</v>
      </c>
      <c r="L1449">
        <v>-74.08175</v>
      </c>
    </row>
    <row r="1450" spans="1:12" x14ac:dyDescent="0.25">
      <c r="A1450" t="s">
        <v>74</v>
      </c>
      <c r="B1450" t="s">
        <v>62</v>
      </c>
      <c r="C1450">
        <v>54500</v>
      </c>
      <c r="D1450">
        <v>4000</v>
      </c>
      <c r="E1450" t="s">
        <v>83</v>
      </c>
      <c r="F1450" t="s">
        <v>88</v>
      </c>
      <c r="G1450" t="s">
        <v>16</v>
      </c>
      <c r="H1450">
        <v>1</v>
      </c>
      <c r="I1450" t="s">
        <v>17</v>
      </c>
      <c r="J1450">
        <v>8</v>
      </c>
      <c r="K1450">
        <v>4.6097099999999998</v>
      </c>
      <c r="L1450">
        <v>-74.08175</v>
      </c>
    </row>
    <row r="1451" spans="1:12" x14ac:dyDescent="0.25">
      <c r="A1451" t="s">
        <v>192</v>
      </c>
      <c r="B1451" t="s">
        <v>65</v>
      </c>
      <c r="C1451">
        <v>48200</v>
      </c>
      <c r="D1451">
        <v>3200</v>
      </c>
      <c r="E1451" t="s">
        <v>1065</v>
      </c>
      <c r="F1451" t="s">
        <v>47</v>
      </c>
      <c r="G1451" t="s">
        <v>44</v>
      </c>
      <c r="H1451">
        <v>1</v>
      </c>
      <c r="I1451" t="s">
        <v>32</v>
      </c>
      <c r="J1451">
        <v>1</v>
      </c>
      <c r="K1451">
        <v>11.240790000000001</v>
      </c>
      <c r="L1451">
        <v>-74.199039999999997</v>
      </c>
    </row>
    <row r="1452" spans="1:12" x14ac:dyDescent="0.25">
      <c r="A1452" t="s">
        <v>84</v>
      </c>
      <c r="B1452" t="s">
        <v>58</v>
      </c>
      <c r="C1452">
        <v>128800</v>
      </c>
      <c r="D1452">
        <v>5000</v>
      </c>
      <c r="E1452" t="s">
        <v>952</v>
      </c>
      <c r="F1452" t="s">
        <v>130</v>
      </c>
      <c r="G1452" t="s">
        <v>16</v>
      </c>
      <c r="H1452">
        <v>5</v>
      </c>
      <c r="I1452" t="s">
        <v>17</v>
      </c>
      <c r="J1452">
        <v>1</v>
      </c>
      <c r="K1452">
        <v>4.6097099999999998</v>
      </c>
      <c r="L1452">
        <v>-74.08175</v>
      </c>
    </row>
    <row r="1453" spans="1:12" x14ac:dyDescent="0.25">
      <c r="A1453" t="s">
        <v>64</v>
      </c>
      <c r="B1453" t="s">
        <v>65</v>
      </c>
      <c r="C1453">
        <v>41000</v>
      </c>
      <c r="D1453">
        <v>2700</v>
      </c>
      <c r="E1453" t="s">
        <v>709</v>
      </c>
      <c r="F1453" t="s">
        <v>21</v>
      </c>
      <c r="G1453" t="s">
        <v>31</v>
      </c>
      <c r="H1453">
        <v>4</v>
      </c>
      <c r="I1453" t="s">
        <v>17</v>
      </c>
      <c r="J1453">
        <v>2</v>
      </c>
      <c r="K1453">
        <v>3.4372199999999999</v>
      </c>
      <c r="L1453">
        <v>-76.522499999999994</v>
      </c>
    </row>
    <row r="1454" spans="1:12" x14ac:dyDescent="0.25">
      <c r="A1454" t="s">
        <v>85</v>
      </c>
      <c r="B1454" t="s">
        <v>86</v>
      </c>
      <c r="C1454">
        <v>1104000</v>
      </c>
      <c r="D1454">
        <v>57000</v>
      </c>
      <c r="E1454" t="s">
        <v>957</v>
      </c>
      <c r="F1454" t="s">
        <v>15</v>
      </c>
      <c r="G1454" t="s">
        <v>16</v>
      </c>
      <c r="H1454">
        <v>5</v>
      </c>
      <c r="I1454" t="s">
        <v>17</v>
      </c>
      <c r="J1454">
        <v>1</v>
      </c>
      <c r="K1454">
        <v>4.6097099999999998</v>
      </c>
      <c r="L1454">
        <v>-74.08175</v>
      </c>
    </row>
    <row r="1455" spans="1:12" x14ac:dyDescent="0.25">
      <c r="A1455" t="s">
        <v>28</v>
      </c>
      <c r="B1455" t="s">
        <v>29</v>
      </c>
      <c r="C1455">
        <v>780200</v>
      </c>
      <c r="D1455">
        <v>41900</v>
      </c>
      <c r="E1455" t="s">
        <v>263</v>
      </c>
      <c r="F1455" t="s">
        <v>26</v>
      </c>
      <c r="G1455" t="s">
        <v>16</v>
      </c>
      <c r="H1455">
        <v>5</v>
      </c>
      <c r="I1455" t="s">
        <v>32</v>
      </c>
      <c r="J1455">
        <v>1</v>
      </c>
      <c r="K1455">
        <v>4.6097099999999998</v>
      </c>
      <c r="L1455">
        <v>-74.08175</v>
      </c>
    </row>
    <row r="1456" spans="1:12" x14ac:dyDescent="0.25">
      <c r="A1456" t="s">
        <v>122</v>
      </c>
      <c r="B1456" t="s">
        <v>29</v>
      </c>
      <c r="C1456">
        <v>1341800</v>
      </c>
      <c r="D1456">
        <v>69600</v>
      </c>
      <c r="E1456" t="s">
        <v>980</v>
      </c>
      <c r="F1456" t="s">
        <v>96</v>
      </c>
      <c r="G1456" t="s">
        <v>22</v>
      </c>
      <c r="H1456">
        <v>5</v>
      </c>
      <c r="I1456" t="s">
        <v>17</v>
      </c>
      <c r="J1456">
        <v>3</v>
      </c>
      <c r="K1456">
        <v>6.2518399999999996</v>
      </c>
      <c r="L1456">
        <v>-75.563590000000005</v>
      </c>
    </row>
    <row r="1457" spans="1:12" x14ac:dyDescent="0.25">
      <c r="A1457" t="s">
        <v>85</v>
      </c>
      <c r="B1457" t="s">
        <v>86</v>
      </c>
      <c r="C1457">
        <v>855200</v>
      </c>
      <c r="D1457">
        <v>52700</v>
      </c>
      <c r="E1457" t="s">
        <v>801</v>
      </c>
      <c r="F1457" t="s">
        <v>26</v>
      </c>
      <c r="G1457" t="s">
        <v>60</v>
      </c>
      <c r="H1457">
        <v>4</v>
      </c>
      <c r="I1457" t="s">
        <v>17</v>
      </c>
      <c r="J1457">
        <v>3</v>
      </c>
      <c r="K1457">
        <v>4.8133299999999997</v>
      </c>
      <c r="L1457">
        <v>-75.696110000000004</v>
      </c>
    </row>
    <row r="1458" spans="1:12" x14ac:dyDescent="0.25">
      <c r="A1458" t="s">
        <v>67</v>
      </c>
      <c r="B1458" t="s">
        <v>62</v>
      </c>
      <c r="C1458">
        <v>53600</v>
      </c>
      <c r="D1458">
        <v>1000</v>
      </c>
      <c r="E1458" t="s">
        <v>951</v>
      </c>
      <c r="F1458" t="s">
        <v>96</v>
      </c>
      <c r="G1458" t="s">
        <v>16</v>
      </c>
      <c r="H1458">
        <v>4</v>
      </c>
      <c r="I1458" t="s">
        <v>32</v>
      </c>
      <c r="J1458">
        <v>1</v>
      </c>
      <c r="K1458">
        <v>4.6097099999999998</v>
      </c>
      <c r="L1458">
        <v>-74.08175</v>
      </c>
    </row>
    <row r="1459" spans="1:12" x14ac:dyDescent="0.25">
      <c r="A1459" t="s">
        <v>67</v>
      </c>
      <c r="B1459" t="s">
        <v>62</v>
      </c>
      <c r="C1459">
        <v>44300</v>
      </c>
      <c r="D1459">
        <v>7000</v>
      </c>
      <c r="E1459" t="s">
        <v>1239</v>
      </c>
      <c r="F1459" t="s">
        <v>96</v>
      </c>
      <c r="G1459" t="s">
        <v>22</v>
      </c>
      <c r="H1459">
        <v>5</v>
      </c>
      <c r="I1459" t="s">
        <v>17</v>
      </c>
      <c r="J1459">
        <v>5</v>
      </c>
      <c r="K1459">
        <v>6.2518399999999996</v>
      </c>
      <c r="L1459">
        <v>-75.563590000000005</v>
      </c>
    </row>
    <row r="1460" spans="1:12" x14ac:dyDescent="0.25">
      <c r="A1460" t="s">
        <v>82</v>
      </c>
      <c r="B1460" t="s">
        <v>58</v>
      </c>
      <c r="C1460">
        <v>35000</v>
      </c>
      <c r="D1460">
        <v>2400</v>
      </c>
      <c r="E1460" t="s">
        <v>812</v>
      </c>
      <c r="F1460" t="s">
        <v>15</v>
      </c>
      <c r="G1460" t="s">
        <v>60</v>
      </c>
      <c r="H1460">
        <v>2</v>
      </c>
      <c r="I1460" t="s">
        <v>17</v>
      </c>
      <c r="J1460">
        <v>1</v>
      </c>
      <c r="K1460">
        <v>4.8133299999999997</v>
      </c>
      <c r="L1460">
        <v>-75.696110000000004</v>
      </c>
    </row>
    <row r="1461" spans="1:12" x14ac:dyDescent="0.25">
      <c r="A1461" t="s">
        <v>41</v>
      </c>
      <c r="B1461" t="s">
        <v>29</v>
      </c>
      <c r="C1461">
        <v>1177000</v>
      </c>
      <c r="D1461">
        <v>60900</v>
      </c>
      <c r="E1461" t="s">
        <v>1198</v>
      </c>
      <c r="F1461" t="s">
        <v>35</v>
      </c>
      <c r="G1461" t="s">
        <v>16</v>
      </c>
      <c r="H1461">
        <v>5</v>
      </c>
      <c r="I1461" t="s">
        <v>17</v>
      </c>
      <c r="J1461">
        <v>4</v>
      </c>
      <c r="K1461">
        <v>4.6097099999999998</v>
      </c>
      <c r="L1461">
        <v>-74.08175</v>
      </c>
    </row>
    <row r="1462" spans="1:12" x14ac:dyDescent="0.25">
      <c r="A1462" t="s">
        <v>39</v>
      </c>
      <c r="B1462" t="s">
        <v>24</v>
      </c>
      <c r="C1462">
        <v>42300</v>
      </c>
      <c r="D1462">
        <v>4600</v>
      </c>
      <c r="E1462" t="s">
        <v>1062</v>
      </c>
      <c r="F1462" t="s">
        <v>15</v>
      </c>
      <c r="G1462" t="s">
        <v>22</v>
      </c>
      <c r="H1462">
        <v>4</v>
      </c>
      <c r="I1462" t="s">
        <v>17</v>
      </c>
      <c r="J1462">
        <v>2</v>
      </c>
      <c r="K1462">
        <v>6.2518399999999996</v>
      </c>
      <c r="L1462">
        <v>-75.563590000000005</v>
      </c>
    </row>
    <row r="1463" spans="1:12" x14ac:dyDescent="0.25">
      <c r="A1463" t="s">
        <v>219</v>
      </c>
      <c r="B1463" t="s">
        <v>19</v>
      </c>
      <c r="C1463">
        <v>642900</v>
      </c>
      <c r="D1463">
        <v>34400</v>
      </c>
      <c r="E1463" t="s">
        <v>1240</v>
      </c>
      <c r="F1463" t="s">
        <v>52</v>
      </c>
      <c r="G1463" t="s">
        <v>16</v>
      </c>
      <c r="H1463">
        <v>5</v>
      </c>
      <c r="I1463" t="s">
        <v>38</v>
      </c>
      <c r="J1463">
        <v>1</v>
      </c>
      <c r="K1463">
        <v>4.6097099999999998</v>
      </c>
      <c r="L1463">
        <v>-74.08175</v>
      </c>
    </row>
    <row r="1464" spans="1:12" x14ac:dyDescent="0.25">
      <c r="A1464" t="s">
        <v>74</v>
      </c>
      <c r="B1464" t="s">
        <v>62</v>
      </c>
      <c r="C1464">
        <v>56400</v>
      </c>
      <c r="D1464">
        <v>1200</v>
      </c>
      <c r="E1464" t="s">
        <v>368</v>
      </c>
      <c r="F1464" t="s">
        <v>88</v>
      </c>
      <c r="G1464" t="s">
        <v>27</v>
      </c>
      <c r="H1464">
        <v>5</v>
      </c>
      <c r="I1464" t="s">
        <v>32</v>
      </c>
      <c r="J1464">
        <v>1</v>
      </c>
      <c r="K1464">
        <v>10.39972</v>
      </c>
      <c r="L1464">
        <v>-75.514439999999993</v>
      </c>
    </row>
    <row r="1465" spans="1:12" x14ac:dyDescent="0.25">
      <c r="A1465" t="s">
        <v>45</v>
      </c>
      <c r="B1465" t="s">
        <v>29</v>
      </c>
      <c r="C1465">
        <v>1526900</v>
      </c>
      <c r="D1465">
        <v>82500</v>
      </c>
      <c r="E1465" t="s">
        <v>322</v>
      </c>
      <c r="F1465" t="s">
        <v>43</v>
      </c>
      <c r="G1465" t="s">
        <v>16</v>
      </c>
      <c r="H1465">
        <v>4</v>
      </c>
      <c r="I1465" t="s">
        <v>17</v>
      </c>
      <c r="J1465">
        <v>3</v>
      </c>
      <c r="K1465">
        <v>4.6097099999999998</v>
      </c>
      <c r="L1465">
        <v>-74.08175</v>
      </c>
    </row>
    <row r="1466" spans="1:12" x14ac:dyDescent="0.25">
      <c r="A1466" t="s">
        <v>36</v>
      </c>
      <c r="B1466" t="s">
        <v>24</v>
      </c>
      <c r="C1466">
        <v>31200</v>
      </c>
      <c r="D1466">
        <v>0</v>
      </c>
      <c r="E1466" t="s">
        <v>760</v>
      </c>
      <c r="F1466" t="s">
        <v>21</v>
      </c>
      <c r="G1466" t="s">
        <v>201</v>
      </c>
      <c r="H1466">
        <v>4</v>
      </c>
      <c r="I1466" t="s">
        <v>32</v>
      </c>
      <c r="J1466">
        <v>1</v>
      </c>
      <c r="K1466">
        <v>11.54444</v>
      </c>
      <c r="L1466">
        <v>-72.907219999999995</v>
      </c>
    </row>
    <row r="1467" spans="1:12" x14ac:dyDescent="0.25">
      <c r="A1467" t="s">
        <v>148</v>
      </c>
      <c r="B1467" t="s">
        <v>13</v>
      </c>
      <c r="C1467">
        <v>2416700</v>
      </c>
      <c r="D1467">
        <v>129400</v>
      </c>
      <c r="E1467" t="s">
        <v>683</v>
      </c>
      <c r="F1467" t="s">
        <v>47</v>
      </c>
      <c r="G1467" t="s">
        <v>16</v>
      </c>
      <c r="H1467">
        <v>3</v>
      </c>
      <c r="I1467" t="s">
        <v>17</v>
      </c>
      <c r="J1467">
        <v>1</v>
      </c>
      <c r="K1467">
        <v>4.6097099999999998</v>
      </c>
      <c r="L1467">
        <v>-74.08175</v>
      </c>
    </row>
    <row r="1468" spans="1:12" x14ac:dyDescent="0.25">
      <c r="A1468" t="s">
        <v>33</v>
      </c>
      <c r="B1468" t="s">
        <v>19</v>
      </c>
      <c r="C1468">
        <v>243800</v>
      </c>
      <c r="D1468">
        <v>11200</v>
      </c>
      <c r="E1468" t="s">
        <v>899</v>
      </c>
      <c r="F1468" t="s">
        <v>47</v>
      </c>
      <c r="G1468" t="s">
        <v>16</v>
      </c>
      <c r="H1468">
        <v>1</v>
      </c>
      <c r="I1468" t="s">
        <v>17</v>
      </c>
      <c r="J1468">
        <v>6</v>
      </c>
      <c r="K1468">
        <v>4.6097099999999998</v>
      </c>
      <c r="L1468">
        <v>-74.08175</v>
      </c>
    </row>
    <row r="1469" spans="1:12" x14ac:dyDescent="0.25">
      <c r="A1469" t="s">
        <v>297</v>
      </c>
      <c r="B1469" t="s">
        <v>86</v>
      </c>
      <c r="C1469">
        <v>43300</v>
      </c>
      <c r="D1469">
        <v>0</v>
      </c>
      <c r="E1469" t="s">
        <v>804</v>
      </c>
      <c r="F1469" t="s">
        <v>47</v>
      </c>
      <c r="G1469" t="s">
        <v>16</v>
      </c>
      <c r="H1469">
        <v>5</v>
      </c>
      <c r="I1469" t="s">
        <v>17</v>
      </c>
      <c r="J1469">
        <v>1</v>
      </c>
      <c r="K1469">
        <v>4.6097099999999998</v>
      </c>
      <c r="L1469">
        <v>-74.08175</v>
      </c>
    </row>
    <row r="1470" spans="1:12" x14ac:dyDescent="0.25">
      <c r="A1470" t="s">
        <v>164</v>
      </c>
      <c r="B1470" t="s">
        <v>13</v>
      </c>
      <c r="C1470">
        <v>83300</v>
      </c>
      <c r="D1470">
        <v>2600</v>
      </c>
      <c r="E1470" t="s">
        <v>311</v>
      </c>
      <c r="F1470" t="s">
        <v>52</v>
      </c>
      <c r="G1470" t="s">
        <v>60</v>
      </c>
      <c r="H1470">
        <v>5</v>
      </c>
      <c r="I1470" t="s">
        <v>17</v>
      </c>
      <c r="J1470">
        <v>2</v>
      </c>
      <c r="K1470">
        <v>4.8133299999999997</v>
      </c>
      <c r="L1470">
        <v>-75.696110000000004</v>
      </c>
    </row>
    <row r="1471" spans="1:12" x14ac:dyDescent="0.25">
      <c r="A1471" t="s">
        <v>158</v>
      </c>
      <c r="B1471" t="s">
        <v>62</v>
      </c>
      <c r="C1471">
        <v>67700</v>
      </c>
      <c r="D1471">
        <v>11000</v>
      </c>
      <c r="E1471" t="s">
        <v>1211</v>
      </c>
      <c r="F1471" t="s">
        <v>93</v>
      </c>
      <c r="G1471" t="s">
        <v>126</v>
      </c>
      <c r="H1471">
        <v>1</v>
      </c>
      <c r="I1471" t="s">
        <v>32</v>
      </c>
      <c r="J1471">
        <v>1</v>
      </c>
      <c r="K1471">
        <v>7.89391</v>
      </c>
      <c r="L1471">
        <v>-72.507819999999995</v>
      </c>
    </row>
    <row r="1472" spans="1:12" x14ac:dyDescent="0.25">
      <c r="A1472" t="s">
        <v>41</v>
      </c>
      <c r="B1472" t="s">
        <v>29</v>
      </c>
      <c r="C1472">
        <v>1283300</v>
      </c>
      <c r="D1472">
        <v>66500</v>
      </c>
      <c r="E1472" t="s">
        <v>463</v>
      </c>
      <c r="F1472" t="s">
        <v>130</v>
      </c>
      <c r="G1472" t="s">
        <v>22</v>
      </c>
      <c r="H1472">
        <v>1</v>
      </c>
      <c r="I1472" t="s">
        <v>17</v>
      </c>
      <c r="J1472">
        <v>1</v>
      </c>
      <c r="K1472">
        <v>6.2518399999999996</v>
      </c>
      <c r="L1472">
        <v>-75.563590000000005</v>
      </c>
    </row>
    <row r="1473" spans="1:12" x14ac:dyDescent="0.25">
      <c r="A1473" t="s">
        <v>33</v>
      </c>
      <c r="B1473" t="s">
        <v>19</v>
      </c>
      <c r="C1473">
        <v>518000</v>
      </c>
      <c r="D1473">
        <v>25800</v>
      </c>
      <c r="E1473" t="s">
        <v>596</v>
      </c>
      <c r="F1473" t="s">
        <v>96</v>
      </c>
      <c r="G1473" t="s">
        <v>31</v>
      </c>
      <c r="H1473">
        <v>3</v>
      </c>
      <c r="I1473" t="s">
        <v>17</v>
      </c>
      <c r="J1473">
        <v>1</v>
      </c>
      <c r="K1473">
        <v>3.4372199999999999</v>
      </c>
      <c r="L1473">
        <v>-76.522499999999994</v>
      </c>
    </row>
    <row r="1474" spans="1:12" x14ac:dyDescent="0.25">
      <c r="A1474" t="s">
        <v>48</v>
      </c>
      <c r="B1474" t="s">
        <v>24</v>
      </c>
      <c r="C1474">
        <v>61900</v>
      </c>
      <c r="D1474">
        <v>11200</v>
      </c>
      <c r="E1474" t="s">
        <v>932</v>
      </c>
      <c r="F1474" t="s">
        <v>130</v>
      </c>
      <c r="G1474" t="s">
        <v>161</v>
      </c>
      <c r="H1474">
        <v>4</v>
      </c>
      <c r="I1474" t="s">
        <v>17</v>
      </c>
      <c r="J1474">
        <v>3</v>
      </c>
      <c r="K1474">
        <v>7.1253900000000003</v>
      </c>
      <c r="L1474">
        <v>-73.119799999999998</v>
      </c>
    </row>
    <row r="1475" spans="1:12" x14ac:dyDescent="0.25">
      <c r="A1475" t="s">
        <v>219</v>
      </c>
      <c r="B1475" t="s">
        <v>19</v>
      </c>
      <c r="C1475">
        <v>685100</v>
      </c>
      <c r="D1475">
        <v>34700</v>
      </c>
      <c r="E1475" t="s">
        <v>1241</v>
      </c>
      <c r="F1475" t="s">
        <v>96</v>
      </c>
      <c r="G1475" t="s">
        <v>91</v>
      </c>
      <c r="H1475">
        <v>5</v>
      </c>
      <c r="I1475" t="s">
        <v>17</v>
      </c>
      <c r="J1475">
        <v>1</v>
      </c>
      <c r="K1475">
        <v>10.968540000000001</v>
      </c>
      <c r="L1475">
        <v>-74.781319999999994</v>
      </c>
    </row>
    <row r="1476" spans="1:12" x14ac:dyDescent="0.25">
      <c r="A1476" t="s">
        <v>144</v>
      </c>
      <c r="B1476" t="s">
        <v>65</v>
      </c>
      <c r="C1476">
        <v>58200</v>
      </c>
      <c r="D1476">
        <v>3500</v>
      </c>
      <c r="E1476" t="s">
        <v>132</v>
      </c>
      <c r="F1476" t="s">
        <v>15</v>
      </c>
      <c r="G1476" t="s">
        <v>16</v>
      </c>
      <c r="H1476">
        <v>4</v>
      </c>
      <c r="I1476" t="s">
        <v>32</v>
      </c>
      <c r="J1476">
        <v>1</v>
      </c>
      <c r="K1476">
        <v>4.6097099999999998</v>
      </c>
      <c r="L1476">
        <v>-74.08175</v>
      </c>
    </row>
    <row r="1477" spans="1:12" x14ac:dyDescent="0.25">
      <c r="A1477" t="s">
        <v>39</v>
      </c>
      <c r="B1477" t="s">
        <v>24</v>
      </c>
      <c r="C1477">
        <v>40400</v>
      </c>
      <c r="D1477">
        <v>2700</v>
      </c>
      <c r="E1477" t="s">
        <v>346</v>
      </c>
      <c r="F1477" t="s">
        <v>96</v>
      </c>
      <c r="G1477" t="s">
        <v>16</v>
      </c>
      <c r="H1477">
        <v>4</v>
      </c>
      <c r="I1477" t="s">
        <v>17</v>
      </c>
      <c r="J1477">
        <v>1</v>
      </c>
      <c r="K1477">
        <v>4.6097099999999998</v>
      </c>
      <c r="L1477">
        <v>-74.08175</v>
      </c>
    </row>
    <row r="1478" spans="1:12" x14ac:dyDescent="0.25">
      <c r="A1478" t="s">
        <v>50</v>
      </c>
      <c r="B1478" t="s">
        <v>29</v>
      </c>
      <c r="C1478">
        <v>2404300</v>
      </c>
      <c r="D1478">
        <v>128400</v>
      </c>
      <c r="E1478" t="s">
        <v>1176</v>
      </c>
      <c r="F1478" t="s">
        <v>54</v>
      </c>
      <c r="G1478" t="s">
        <v>22</v>
      </c>
      <c r="H1478">
        <v>5</v>
      </c>
      <c r="I1478" t="s">
        <v>17</v>
      </c>
      <c r="J1478">
        <v>4</v>
      </c>
      <c r="K1478">
        <v>6.2518399999999996</v>
      </c>
      <c r="L1478">
        <v>-75.563590000000005</v>
      </c>
    </row>
    <row r="1479" spans="1:12" x14ac:dyDescent="0.25">
      <c r="A1479" t="s">
        <v>68</v>
      </c>
      <c r="B1479" t="s">
        <v>24</v>
      </c>
      <c r="C1479">
        <v>29800</v>
      </c>
      <c r="D1479">
        <v>0</v>
      </c>
      <c r="E1479" t="s">
        <v>349</v>
      </c>
      <c r="F1479" t="s">
        <v>54</v>
      </c>
      <c r="G1479" t="s">
        <v>16</v>
      </c>
      <c r="H1479">
        <v>5</v>
      </c>
      <c r="I1479" t="s">
        <v>17</v>
      </c>
      <c r="J1479">
        <v>2</v>
      </c>
      <c r="K1479">
        <v>4.6097099999999998</v>
      </c>
      <c r="L1479">
        <v>-74.08175</v>
      </c>
    </row>
    <row r="1480" spans="1:12" x14ac:dyDescent="0.25">
      <c r="A1480" t="s">
        <v>68</v>
      </c>
      <c r="B1480" t="s">
        <v>24</v>
      </c>
      <c r="C1480">
        <v>31800</v>
      </c>
      <c r="D1480">
        <v>0</v>
      </c>
      <c r="E1480" t="s">
        <v>371</v>
      </c>
      <c r="F1480" t="s">
        <v>43</v>
      </c>
      <c r="G1480" t="s">
        <v>16</v>
      </c>
      <c r="H1480">
        <v>4</v>
      </c>
      <c r="I1480" t="s">
        <v>32</v>
      </c>
      <c r="J1480">
        <v>1</v>
      </c>
      <c r="K1480">
        <v>4.6097099999999998</v>
      </c>
      <c r="L1480">
        <v>-74.08175</v>
      </c>
    </row>
    <row r="1481" spans="1:12" x14ac:dyDescent="0.25">
      <c r="A1481" t="s">
        <v>122</v>
      </c>
      <c r="B1481" t="s">
        <v>29</v>
      </c>
      <c r="C1481">
        <v>1215600</v>
      </c>
      <c r="D1481">
        <v>65100</v>
      </c>
      <c r="E1481" t="s">
        <v>386</v>
      </c>
      <c r="F1481" t="s">
        <v>15</v>
      </c>
      <c r="G1481" t="s">
        <v>201</v>
      </c>
      <c r="H1481">
        <v>5</v>
      </c>
      <c r="I1481" t="s">
        <v>17</v>
      </c>
      <c r="J1481">
        <v>9</v>
      </c>
      <c r="K1481">
        <v>11.54444</v>
      </c>
      <c r="L1481">
        <v>-72.907219999999995</v>
      </c>
    </row>
    <row r="1482" spans="1:12" x14ac:dyDescent="0.25">
      <c r="A1482" t="s">
        <v>50</v>
      </c>
      <c r="B1482" t="s">
        <v>29</v>
      </c>
      <c r="C1482">
        <v>1591500</v>
      </c>
      <c r="D1482">
        <v>82900</v>
      </c>
      <c r="E1482" t="s">
        <v>870</v>
      </c>
      <c r="F1482" t="s">
        <v>26</v>
      </c>
      <c r="G1482" t="s">
        <v>109</v>
      </c>
      <c r="H1482">
        <v>5</v>
      </c>
      <c r="I1482" t="s">
        <v>32</v>
      </c>
      <c r="J1482">
        <v>1</v>
      </c>
      <c r="K1482">
        <v>4.1420000000000003</v>
      </c>
      <c r="L1482">
        <v>-73.626639999999995</v>
      </c>
    </row>
    <row r="1483" spans="1:12" x14ac:dyDescent="0.25">
      <c r="A1483" t="s">
        <v>36</v>
      </c>
      <c r="B1483" t="s">
        <v>24</v>
      </c>
      <c r="C1483">
        <v>31500</v>
      </c>
      <c r="D1483">
        <v>2300</v>
      </c>
      <c r="E1483" t="s">
        <v>1167</v>
      </c>
      <c r="F1483" t="s">
        <v>15</v>
      </c>
      <c r="G1483" t="s">
        <v>16</v>
      </c>
      <c r="H1483">
        <v>5</v>
      </c>
      <c r="I1483" t="s">
        <v>17</v>
      </c>
      <c r="J1483">
        <v>5</v>
      </c>
      <c r="K1483">
        <v>4.6097099999999998</v>
      </c>
      <c r="L1483">
        <v>-74.08175</v>
      </c>
    </row>
    <row r="1484" spans="1:12" x14ac:dyDescent="0.25">
      <c r="A1484" t="s">
        <v>36</v>
      </c>
      <c r="B1484" t="s">
        <v>24</v>
      </c>
      <c r="C1484">
        <v>24400</v>
      </c>
      <c r="D1484">
        <v>0</v>
      </c>
      <c r="E1484" t="s">
        <v>710</v>
      </c>
      <c r="F1484" t="s">
        <v>35</v>
      </c>
      <c r="G1484" t="s">
        <v>16</v>
      </c>
      <c r="H1484">
        <v>4</v>
      </c>
      <c r="I1484" t="s">
        <v>17</v>
      </c>
      <c r="J1484">
        <v>3</v>
      </c>
      <c r="K1484">
        <v>4.6097099999999998</v>
      </c>
      <c r="L1484">
        <v>-74.08175</v>
      </c>
    </row>
    <row r="1485" spans="1:12" x14ac:dyDescent="0.25">
      <c r="A1485" t="s">
        <v>113</v>
      </c>
      <c r="B1485" t="s">
        <v>24</v>
      </c>
      <c r="C1485">
        <v>19200</v>
      </c>
      <c r="D1485">
        <v>1200</v>
      </c>
      <c r="E1485" t="s">
        <v>894</v>
      </c>
      <c r="F1485" t="s">
        <v>15</v>
      </c>
      <c r="G1485" t="s">
        <v>60</v>
      </c>
      <c r="H1485">
        <v>5</v>
      </c>
      <c r="I1485" t="s">
        <v>32</v>
      </c>
      <c r="J1485">
        <v>1</v>
      </c>
      <c r="K1485">
        <v>4.8133299999999997</v>
      </c>
      <c r="L1485">
        <v>-75.696110000000004</v>
      </c>
    </row>
    <row r="1486" spans="1:12" x14ac:dyDescent="0.25">
      <c r="A1486" t="s">
        <v>204</v>
      </c>
      <c r="B1486" t="s">
        <v>13</v>
      </c>
      <c r="C1486">
        <v>138900</v>
      </c>
      <c r="D1486">
        <v>5600</v>
      </c>
      <c r="E1486" t="s">
        <v>460</v>
      </c>
      <c r="F1486" t="s">
        <v>35</v>
      </c>
      <c r="G1486" t="s">
        <v>16</v>
      </c>
      <c r="H1486">
        <v>4</v>
      </c>
      <c r="I1486" t="s">
        <v>17</v>
      </c>
      <c r="J1486">
        <v>1</v>
      </c>
      <c r="K1486">
        <v>4.6097099999999998</v>
      </c>
      <c r="L1486">
        <v>-74.08175</v>
      </c>
    </row>
    <row r="1487" spans="1:12" x14ac:dyDescent="0.25">
      <c r="A1487" t="s">
        <v>219</v>
      </c>
      <c r="B1487" t="s">
        <v>19</v>
      </c>
      <c r="C1487">
        <v>611500</v>
      </c>
      <c r="D1487">
        <v>33000</v>
      </c>
      <c r="E1487" t="s">
        <v>37</v>
      </c>
      <c r="F1487" t="s">
        <v>26</v>
      </c>
      <c r="G1487" t="s">
        <v>60</v>
      </c>
      <c r="H1487">
        <v>4</v>
      </c>
      <c r="I1487" t="s">
        <v>17</v>
      </c>
      <c r="J1487">
        <v>10</v>
      </c>
      <c r="K1487">
        <v>4.8133299999999997</v>
      </c>
      <c r="L1487">
        <v>-75.696110000000004</v>
      </c>
    </row>
    <row r="1488" spans="1:12" x14ac:dyDescent="0.25">
      <c r="A1488" t="s">
        <v>297</v>
      </c>
      <c r="B1488" t="s">
        <v>86</v>
      </c>
      <c r="C1488">
        <v>32700</v>
      </c>
      <c r="D1488">
        <v>2000</v>
      </c>
      <c r="E1488" t="s">
        <v>845</v>
      </c>
      <c r="F1488" t="s">
        <v>54</v>
      </c>
      <c r="G1488" t="s">
        <v>22</v>
      </c>
      <c r="H1488">
        <v>5</v>
      </c>
      <c r="I1488" t="s">
        <v>17</v>
      </c>
      <c r="J1488">
        <v>3</v>
      </c>
      <c r="K1488">
        <v>6.2518399999999996</v>
      </c>
      <c r="L1488">
        <v>-75.563590000000005</v>
      </c>
    </row>
    <row r="1489" spans="1:12" x14ac:dyDescent="0.25">
      <c r="A1489" t="s">
        <v>67</v>
      </c>
      <c r="B1489" t="s">
        <v>62</v>
      </c>
      <c r="C1489">
        <v>43900</v>
      </c>
      <c r="D1489">
        <v>0</v>
      </c>
      <c r="E1489" t="s">
        <v>544</v>
      </c>
      <c r="F1489" t="s">
        <v>130</v>
      </c>
      <c r="G1489" t="s">
        <v>31</v>
      </c>
      <c r="H1489">
        <v>5</v>
      </c>
      <c r="I1489" t="s">
        <v>17</v>
      </c>
      <c r="J1489">
        <v>2</v>
      </c>
      <c r="K1489">
        <v>3.4372199999999999</v>
      </c>
      <c r="L1489">
        <v>-76.522499999999994</v>
      </c>
    </row>
    <row r="1490" spans="1:12" x14ac:dyDescent="0.25">
      <c r="A1490" t="s">
        <v>214</v>
      </c>
      <c r="B1490" t="s">
        <v>19</v>
      </c>
      <c r="C1490">
        <v>138800</v>
      </c>
      <c r="D1490">
        <v>7600</v>
      </c>
      <c r="E1490" t="s">
        <v>923</v>
      </c>
      <c r="F1490" t="s">
        <v>96</v>
      </c>
      <c r="G1490" t="s">
        <v>16</v>
      </c>
      <c r="H1490">
        <v>1</v>
      </c>
      <c r="I1490" t="s">
        <v>17</v>
      </c>
      <c r="J1490">
        <v>2</v>
      </c>
      <c r="K1490">
        <v>4.6097099999999998</v>
      </c>
      <c r="L1490">
        <v>-74.08175</v>
      </c>
    </row>
    <row r="1491" spans="1:12" x14ac:dyDescent="0.25">
      <c r="A1491" t="s">
        <v>171</v>
      </c>
      <c r="B1491" t="s">
        <v>19</v>
      </c>
      <c r="C1491">
        <v>222700</v>
      </c>
      <c r="D1491">
        <v>10000</v>
      </c>
      <c r="E1491" t="s">
        <v>657</v>
      </c>
      <c r="F1491" t="s">
        <v>26</v>
      </c>
      <c r="G1491" t="s">
        <v>91</v>
      </c>
      <c r="H1491">
        <v>3</v>
      </c>
      <c r="I1491" t="s">
        <v>17</v>
      </c>
      <c r="J1491">
        <v>1</v>
      </c>
      <c r="K1491">
        <v>10.968540000000001</v>
      </c>
      <c r="L1491">
        <v>-74.781319999999994</v>
      </c>
    </row>
    <row r="1492" spans="1:12" x14ac:dyDescent="0.25">
      <c r="A1492" t="s">
        <v>219</v>
      </c>
      <c r="B1492" t="s">
        <v>19</v>
      </c>
      <c r="C1492">
        <v>463900</v>
      </c>
      <c r="D1492">
        <v>22900</v>
      </c>
      <c r="E1492" t="s">
        <v>240</v>
      </c>
      <c r="F1492" t="s">
        <v>160</v>
      </c>
      <c r="G1492" t="s">
        <v>161</v>
      </c>
      <c r="H1492">
        <v>5</v>
      </c>
      <c r="I1492" t="s">
        <v>17</v>
      </c>
      <c r="J1492">
        <v>2</v>
      </c>
      <c r="K1492">
        <v>7.1253900000000003</v>
      </c>
      <c r="L1492">
        <v>-73.119799999999998</v>
      </c>
    </row>
    <row r="1493" spans="1:12" x14ac:dyDescent="0.25">
      <c r="A1493" t="s">
        <v>105</v>
      </c>
      <c r="B1493" t="s">
        <v>19</v>
      </c>
      <c r="C1493">
        <v>319900</v>
      </c>
      <c r="D1493">
        <v>21700</v>
      </c>
      <c r="E1493" t="s">
        <v>891</v>
      </c>
      <c r="F1493" t="s">
        <v>54</v>
      </c>
      <c r="G1493" t="s">
        <v>22</v>
      </c>
      <c r="H1493">
        <v>5</v>
      </c>
      <c r="I1493" t="s">
        <v>17</v>
      </c>
      <c r="J1493">
        <v>2</v>
      </c>
      <c r="K1493">
        <v>6.2518399999999996</v>
      </c>
      <c r="L1493">
        <v>-75.563590000000005</v>
      </c>
    </row>
    <row r="1494" spans="1:12" x14ac:dyDescent="0.25">
      <c r="A1494" t="s">
        <v>266</v>
      </c>
      <c r="B1494" t="s">
        <v>13</v>
      </c>
      <c r="C1494">
        <v>1566700</v>
      </c>
      <c r="D1494">
        <v>81600</v>
      </c>
      <c r="E1494" t="s">
        <v>664</v>
      </c>
      <c r="F1494" t="s">
        <v>43</v>
      </c>
      <c r="G1494" t="s">
        <v>16</v>
      </c>
      <c r="H1494">
        <v>1</v>
      </c>
      <c r="I1494" t="s">
        <v>17</v>
      </c>
      <c r="J1494">
        <v>8</v>
      </c>
      <c r="K1494">
        <v>4.6097099999999998</v>
      </c>
      <c r="L1494">
        <v>-74.08175</v>
      </c>
    </row>
    <row r="1495" spans="1:12" x14ac:dyDescent="0.25">
      <c r="A1495" t="s">
        <v>122</v>
      </c>
      <c r="B1495" t="s">
        <v>29</v>
      </c>
      <c r="C1495">
        <v>813500</v>
      </c>
      <c r="D1495">
        <v>41500</v>
      </c>
      <c r="E1495" t="s">
        <v>682</v>
      </c>
      <c r="F1495" t="s">
        <v>21</v>
      </c>
      <c r="G1495" t="s">
        <v>16</v>
      </c>
      <c r="H1495">
        <v>5</v>
      </c>
      <c r="I1495" t="s">
        <v>17</v>
      </c>
      <c r="J1495">
        <v>2</v>
      </c>
      <c r="K1495">
        <v>4.6097099999999998</v>
      </c>
      <c r="L1495">
        <v>-74.08175</v>
      </c>
    </row>
    <row r="1496" spans="1:12" x14ac:dyDescent="0.25">
      <c r="A1496" t="s">
        <v>148</v>
      </c>
      <c r="B1496" t="s">
        <v>13</v>
      </c>
      <c r="C1496">
        <v>1683700</v>
      </c>
      <c r="D1496">
        <v>89900</v>
      </c>
      <c r="E1496" t="s">
        <v>944</v>
      </c>
      <c r="F1496" t="s">
        <v>26</v>
      </c>
      <c r="G1496" t="s">
        <v>22</v>
      </c>
      <c r="H1496">
        <v>5</v>
      </c>
      <c r="I1496" t="s">
        <v>38</v>
      </c>
      <c r="J1496">
        <v>1</v>
      </c>
      <c r="K1496">
        <v>6.2518399999999996</v>
      </c>
      <c r="L1496">
        <v>-75.563590000000005</v>
      </c>
    </row>
    <row r="1497" spans="1:12" x14ac:dyDescent="0.25">
      <c r="A1497" t="s">
        <v>85</v>
      </c>
      <c r="B1497" t="s">
        <v>86</v>
      </c>
      <c r="C1497">
        <v>560800</v>
      </c>
      <c r="D1497">
        <v>28100</v>
      </c>
      <c r="E1497" t="s">
        <v>685</v>
      </c>
      <c r="F1497" t="s">
        <v>21</v>
      </c>
      <c r="G1497" t="s">
        <v>16</v>
      </c>
      <c r="H1497">
        <v>2</v>
      </c>
      <c r="I1497" t="s">
        <v>17</v>
      </c>
      <c r="J1497">
        <v>1</v>
      </c>
      <c r="K1497">
        <v>4.6097099999999998</v>
      </c>
      <c r="L1497">
        <v>-74.08175</v>
      </c>
    </row>
    <row r="1498" spans="1:12" x14ac:dyDescent="0.25">
      <c r="A1498" t="s">
        <v>45</v>
      </c>
      <c r="B1498" t="s">
        <v>29</v>
      </c>
      <c r="C1498">
        <v>1392300</v>
      </c>
      <c r="D1498">
        <v>72300</v>
      </c>
      <c r="E1498" t="s">
        <v>850</v>
      </c>
      <c r="F1498" t="s">
        <v>35</v>
      </c>
      <c r="G1498" t="s">
        <v>31</v>
      </c>
      <c r="H1498">
        <v>3</v>
      </c>
      <c r="I1498" t="s">
        <v>17</v>
      </c>
      <c r="J1498">
        <v>8</v>
      </c>
      <c r="K1498">
        <v>3.4372199999999999</v>
      </c>
      <c r="L1498">
        <v>-76.522499999999994</v>
      </c>
    </row>
    <row r="1499" spans="1:12" x14ac:dyDescent="0.25">
      <c r="A1499" t="s">
        <v>118</v>
      </c>
      <c r="B1499" t="s">
        <v>86</v>
      </c>
      <c r="C1499">
        <v>775900</v>
      </c>
      <c r="D1499">
        <v>41500</v>
      </c>
      <c r="E1499" t="s">
        <v>363</v>
      </c>
      <c r="F1499" t="s">
        <v>54</v>
      </c>
      <c r="G1499" t="s">
        <v>16</v>
      </c>
      <c r="H1499">
        <v>5</v>
      </c>
      <c r="I1499" t="s">
        <v>17</v>
      </c>
      <c r="J1499">
        <v>6</v>
      </c>
      <c r="K1499">
        <v>4.6097099999999998</v>
      </c>
      <c r="L1499">
        <v>-74.08175</v>
      </c>
    </row>
    <row r="1500" spans="1:12" x14ac:dyDescent="0.25">
      <c r="A1500" t="s">
        <v>158</v>
      </c>
      <c r="B1500" t="s">
        <v>62</v>
      </c>
      <c r="C1500">
        <v>52200</v>
      </c>
      <c r="D1500">
        <v>3200</v>
      </c>
      <c r="E1500" t="s">
        <v>1080</v>
      </c>
      <c r="F1500" t="s">
        <v>47</v>
      </c>
      <c r="G1500" t="s">
        <v>31</v>
      </c>
      <c r="H1500">
        <v>5</v>
      </c>
      <c r="I1500" t="s">
        <v>32</v>
      </c>
      <c r="J1500">
        <v>1</v>
      </c>
      <c r="K1500">
        <v>3.4372199999999999</v>
      </c>
      <c r="L1500">
        <v>-76.522499999999994</v>
      </c>
    </row>
    <row r="1501" spans="1:12" x14ac:dyDescent="0.25">
      <c r="A1501" t="s">
        <v>67</v>
      </c>
      <c r="B1501" t="s">
        <v>62</v>
      </c>
      <c r="C1501">
        <v>46200</v>
      </c>
      <c r="D1501">
        <v>2900</v>
      </c>
      <c r="E1501" t="s">
        <v>849</v>
      </c>
      <c r="F1501" t="s">
        <v>54</v>
      </c>
      <c r="G1501" t="s">
        <v>22</v>
      </c>
      <c r="H1501">
        <v>1</v>
      </c>
      <c r="I1501" t="s">
        <v>32</v>
      </c>
      <c r="J1501">
        <v>1</v>
      </c>
      <c r="K1501">
        <v>6.2518399999999996</v>
      </c>
      <c r="L1501">
        <v>-75.563590000000005</v>
      </c>
    </row>
    <row r="1502" spans="1:12" x14ac:dyDescent="0.25">
      <c r="A1502" t="s">
        <v>135</v>
      </c>
      <c r="B1502" t="s">
        <v>58</v>
      </c>
      <c r="C1502">
        <v>23400</v>
      </c>
      <c r="D1502">
        <v>1600</v>
      </c>
      <c r="E1502" t="s">
        <v>789</v>
      </c>
      <c r="F1502" t="s">
        <v>52</v>
      </c>
      <c r="G1502" t="s">
        <v>22</v>
      </c>
      <c r="H1502">
        <v>2</v>
      </c>
      <c r="I1502" t="s">
        <v>17</v>
      </c>
      <c r="J1502">
        <v>1</v>
      </c>
      <c r="K1502">
        <v>6.2518399999999996</v>
      </c>
      <c r="L1502">
        <v>-75.563590000000005</v>
      </c>
    </row>
    <row r="1503" spans="1:12" x14ac:dyDescent="0.25">
      <c r="A1503" t="s">
        <v>89</v>
      </c>
      <c r="B1503" t="s">
        <v>62</v>
      </c>
      <c r="C1503">
        <v>23300</v>
      </c>
      <c r="D1503">
        <v>1900</v>
      </c>
      <c r="E1503" t="s">
        <v>302</v>
      </c>
      <c r="F1503" t="s">
        <v>76</v>
      </c>
      <c r="G1503" t="s">
        <v>141</v>
      </c>
      <c r="H1503">
        <v>5</v>
      </c>
      <c r="I1503" t="s">
        <v>17</v>
      </c>
      <c r="J1503">
        <v>8</v>
      </c>
      <c r="K1503">
        <v>5.0688899999999997</v>
      </c>
      <c r="L1503">
        <v>-75.517380000000003</v>
      </c>
    </row>
    <row r="1504" spans="1:12" x14ac:dyDescent="0.25">
      <c r="A1504" t="s">
        <v>85</v>
      </c>
      <c r="B1504" t="s">
        <v>86</v>
      </c>
      <c r="C1504">
        <v>802800</v>
      </c>
      <c r="D1504">
        <v>43000</v>
      </c>
      <c r="E1504" t="s">
        <v>635</v>
      </c>
      <c r="F1504" t="s">
        <v>35</v>
      </c>
      <c r="G1504" t="s">
        <v>22</v>
      </c>
      <c r="H1504">
        <v>5</v>
      </c>
      <c r="I1504" t="s">
        <v>32</v>
      </c>
      <c r="J1504">
        <v>1</v>
      </c>
      <c r="K1504">
        <v>6.2518399999999996</v>
      </c>
      <c r="L1504">
        <v>-75.563590000000005</v>
      </c>
    </row>
    <row r="1505" spans="1:12" x14ac:dyDescent="0.25">
      <c r="A1505" t="s">
        <v>84</v>
      </c>
      <c r="B1505" t="s">
        <v>58</v>
      </c>
      <c r="C1505">
        <v>117600</v>
      </c>
      <c r="D1505">
        <v>11000</v>
      </c>
      <c r="E1505" t="s">
        <v>842</v>
      </c>
      <c r="F1505" t="s">
        <v>15</v>
      </c>
      <c r="G1505" t="s">
        <v>22</v>
      </c>
      <c r="H1505">
        <v>5</v>
      </c>
      <c r="I1505" t="s">
        <v>17</v>
      </c>
      <c r="J1505">
        <v>8</v>
      </c>
      <c r="K1505">
        <v>6.2518399999999996</v>
      </c>
      <c r="L1505">
        <v>-75.563590000000005</v>
      </c>
    </row>
    <row r="1506" spans="1:12" x14ac:dyDescent="0.25">
      <c r="A1506" t="s">
        <v>122</v>
      </c>
      <c r="B1506" t="s">
        <v>29</v>
      </c>
      <c r="C1506">
        <v>1089100</v>
      </c>
      <c r="D1506">
        <v>58500</v>
      </c>
      <c r="E1506" t="s">
        <v>396</v>
      </c>
      <c r="F1506" t="s">
        <v>160</v>
      </c>
      <c r="G1506" t="s">
        <v>31</v>
      </c>
      <c r="H1506">
        <v>4</v>
      </c>
      <c r="I1506" t="s">
        <v>32</v>
      </c>
      <c r="J1506">
        <v>1</v>
      </c>
      <c r="K1506">
        <v>3.4372199999999999</v>
      </c>
      <c r="L1506">
        <v>-76.522499999999994</v>
      </c>
    </row>
    <row r="1507" spans="1:12" x14ac:dyDescent="0.25">
      <c r="A1507" t="s">
        <v>118</v>
      </c>
      <c r="B1507" t="s">
        <v>86</v>
      </c>
      <c r="C1507">
        <v>762000</v>
      </c>
      <c r="D1507">
        <v>38800</v>
      </c>
      <c r="E1507" t="s">
        <v>781</v>
      </c>
      <c r="F1507" t="s">
        <v>21</v>
      </c>
      <c r="G1507" t="s">
        <v>16</v>
      </c>
      <c r="H1507">
        <v>4</v>
      </c>
      <c r="I1507" t="s">
        <v>17</v>
      </c>
      <c r="J1507">
        <v>2</v>
      </c>
      <c r="K1507">
        <v>4.6097099999999998</v>
      </c>
      <c r="L1507">
        <v>-74.08175</v>
      </c>
    </row>
    <row r="1508" spans="1:12" x14ac:dyDescent="0.25">
      <c r="A1508" t="s">
        <v>105</v>
      </c>
      <c r="B1508" t="s">
        <v>19</v>
      </c>
      <c r="C1508">
        <v>235700</v>
      </c>
      <c r="D1508">
        <v>14900</v>
      </c>
      <c r="E1508" t="s">
        <v>1179</v>
      </c>
      <c r="F1508" t="s">
        <v>47</v>
      </c>
      <c r="G1508" t="s">
        <v>22</v>
      </c>
      <c r="H1508">
        <v>1</v>
      </c>
      <c r="I1508" t="s">
        <v>32</v>
      </c>
      <c r="J1508">
        <v>1</v>
      </c>
      <c r="K1508">
        <v>6.2518399999999996</v>
      </c>
      <c r="L1508">
        <v>-75.563590000000005</v>
      </c>
    </row>
    <row r="1509" spans="1:12" x14ac:dyDescent="0.25">
      <c r="A1509" t="s">
        <v>144</v>
      </c>
      <c r="B1509" t="s">
        <v>65</v>
      </c>
      <c r="C1509">
        <v>80600</v>
      </c>
      <c r="D1509">
        <v>2500</v>
      </c>
      <c r="E1509" t="s">
        <v>1150</v>
      </c>
      <c r="F1509" t="s">
        <v>130</v>
      </c>
      <c r="G1509" t="s">
        <v>16</v>
      </c>
      <c r="H1509">
        <v>5</v>
      </c>
      <c r="I1509" t="s">
        <v>17</v>
      </c>
      <c r="J1509">
        <v>2</v>
      </c>
      <c r="K1509">
        <v>4.6097099999999998</v>
      </c>
      <c r="L1509">
        <v>-74.08175</v>
      </c>
    </row>
    <row r="1510" spans="1:12" x14ac:dyDescent="0.25">
      <c r="A1510" t="s">
        <v>12</v>
      </c>
      <c r="B1510" t="s">
        <v>13</v>
      </c>
      <c r="C1510">
        <v>277100</v>
      </c>
      <c r="D1510">
        <v>15000</v>
      </c>
      <c r="E1510" t="s">
        <v>1225</v>
      </c>
      <c r="F1510" t="s">
        <v>93</v>
      </c>
      <c r="G1510" t="s">
        <v>178</v>
      </c>
      <c r="H1510">
        <v>5</v>
      </c>
      <c r="I1510" t="s">
        <v>17</v>
      </c>
      <c r="J1510">
        <v>3</v>
      </c>
      <c r="K1510">
        <v>1.2136100000000001</v>
      </c>
      <c r="L1510">
        <v>-77.281109999999998</v>
      </c>
    </row>
    <row r="1511" spans="1:12" x14ac:dyDescent="0.25">
      <c r="A1511" t="s">
        <v>23</v>
      </c>
      <c r="B1511" t="s">
        <v>24</v>
      </c>
      <c r="C1511">
        <v>119500</v>
      </c>
      <c r="D1511">
        <v>6800</v>
      </c>
      <c r="E1511" t="s">
        <v>714</v>
      </c>
      <c r="F1511" t="s">
        <v>160</v>
      </c>
      <c r="G1511" t="s">
        <v>27</v>
      </c>
      <c r="H1511">
        <v>5</v>
      </c>
      <c r="I1511" t="s">
        <v>17</v>
      </c>
      <c r="J1511">
        <v>2</v>
      </c>
      <c r="K1511">
        <v>10.39972</v>
      </c>
      <c r="L1511">
        <v>-75.514439999999993</v>
      </c>
    </row>
    <row r="1512" spans="1:12" x14ac:dyDescent="0.25">
      <c r="A1512" t="s">
        <v>68</v>
      </c>
      <c r="B1512" t="s">
        <v>24</v>
      </c>
      <c r="C1512">
        <v>19500</v>
      </c>
      <c r="D1512">
        <v>1600</v>
      </c>
      <c r="E1512" t="s">
        <v>905</v>
      </c>
      <c r="F1512" t="s">
        <v>21</v>
      </c>
      <c r="G1512" t="s">
        <v>126</v>
      </c>
      <c r="H1512">
        <v>4</v>
      </c>
      <c r="I1512" t="s">
        <v>17</v>
      </c>
      <c r="J1512">
        <v>2</v>
      </c>
      <c r="K1512">
        <v>7.89391</v>
      </c>
      <c r="L1512">
        <v>-72.507819999999995</v>
      </c>
    </row>
    <row r="1513" spans="1:12" x14ac:dyDescent="0.25">
      <c r="A1513" t="s">
        <v>61</v>
      </c>
      <c r="B1513" t="s">
        <v>62</v>
      </c>
      <c r="C1513">
        <v>550000</v>
      </c>
      <c r="D1513">
        <v>27500</v>
      </c>
      <c r="E1513" t="s">
        <v>884</v>
      </c>
      <c r="F1513" t="s">
        <v>76</v>
      </c>
      <c r="G1513" t="s">
        <v>16</v>
      </c>
      <c r="H1513">
        <v>5</v>
      </c>
      <c r="I1513" t="s">
        <v>17</v>
      </c>
      <c r="J1513">
        <v>2</v>
      </c>
      <c r="K1513">
        <v>4.6097099999999998</v>
      </c>
      <c r="L1513">
        <v>-74.08175</v>
      </c>
    </row>
    <row r="1514" spans="1:12" x14ac:dyDescent="0.25">
      <c r="A1514" t="s">
        <v>105</v>
      </c>
      <c r="B1514" t="s">
        <v>19</v>
      </c>
      <c r="C1514">
        <v>275200</v>
      </c>
      <c r="D1514">
        <v>12800</v>
      </c>
      <c r="E1514" t="s">
        <v>590</v>
      </c>
      <c r="F1514" t="s">
        <v>21</v>
      </c>
      <c r="G1514" t="s">
        <v>22</v>
      </c>
      <c r="H1514">
        <v>1</v>
      </c>
      <c r="I1514" t="s">
        <v>32</v>
      </c>
      <c r="J1514">
        <v>1</v>
      </c>
      <c r="K1514">
        <v>6.2518399999999996</v>
      </c>
      <c r="L1514">
        <v>-75.563590000000005</v>
      </c>
    </row>
    <row r="1515" spans="1:12" x14ac:dyDescent="0.25">
      <c r="A1515" t="s">
        <v>48</v>
      </c>
      <c r="B1515" t="s">
        <v>24</v>
      </c>
      <c r="C1515">
        <v>66300</v>
      </c>
      <c r="D1515">
        <v>3700</v>
      </c>
      <c r="E1515" t="s">
        <v>453</v>
      </c>
      <c r="F1515" t="s">
        <v>54</v>
      </c>
      <c r="G1515" t="s">
        <v>161</v>
      </c>
      <c r="H1515">
        <v>4</v>
      </c>
      <c r="I1515" t="s">
        <v>17</v>
      </c>
      <c r="J1515">
        <v>1</v>
      </c>
      <c r="K1515">
        <v>7.1253900000000003</v>
      </c>
      <c r="L1515">
        <v>-73.119799999999998</v>
      </c>
    </row>
    <row r="1516" spans="1:12" x14ac:dyDescent="0.25">
      <c r="A1516" t="s">
        <v>85</v>
      </c>
      <c r="B1516" t="s">
        <v>86</v>
      </c>
      <c r="C1516">
        <v>508500</v>
      </c>
      <c r="D1516">
        <v>25300</v>
      </c>
      <c r="E1516" t="s">
        <v>561</v>
      </c>
      <c r="F1516" t="s">
        <v>160</v>
      </c>
      <c r="G1516" t="s">
        <v>16</v>
      </c>
      <c r="H1516">
        <v>5</v>
      </c>
      <c r="I1516" t="s">
        <v>32</v>
      </c>
      <c r="J1516">
        <v>1</v>
      </c>
      <c r="K1516">
        <v>4.6097099999999998</v>
      </c>
      <c r="L1516">
        <v>-74.08175</v>
      </c>
    </row>
    <row r="1517" spans="1:12" x14ac:dyDescent="0.25">
      <c r="A1517" t="s">
        <v>144</v>
      </c>
      <c r="B1517" t="s">
        <v>65</v>
      </c>
      <c r="C1517">
        <v>69800</v>
      </c>
      <c r="D1517">
        <v>10500</v>
      </c>
      <c r="E1517" t="s">
        <v>202</v>
      </c>
      <c r="F1517" t="s">
        <v>54</v>
      </c>
      <c r="G1517" t="s">
        <v>201</v>
      </c>
      <c r="H1517">
        <v>5</v>
      </c>
      <c r="I1517" t="s">
        <v>17</v>
      </c>
      <c r="J1517">
        <v>4</v>
      </c>
      <c r="K1517">
        <v>11.54444</v>
      </c>
      <c r="L1517">
        <v>-72.907219999999995</v>
      </c>
    </row>
    <row r="1518" spans="1:12" x14ac:dyDescent="0.25">
      <c r="A1518" t="s">
        <v>196</v>
      </c>
      <c r="B1518" t="s">
        <v>13</v>
      </c>
      <c r="C1518">
        <v>810400</v>
      </c>
      <c r="D1518">
        <v>43600</v>
      </c>
      <c r="E1518" t="s">
        <v>965</v>
      </c>
      <c r="F1518" t="s">
        <v>43</v>
      </c>
      <c r="G1518" t="s">
        <v>22</v>
      </c>
      <c r="H1518">
        <v>5</v>
      </c>
      <c r="I1518" t="s">
        <v>32</v>
      </c>
      <c r="J1518">
        <v>1</v>
      </c>
      <c r="K1518">
        <v>6.2518399999999996</v>
      </c>
      <c r="L1518">
        <v>-75.563590000000005</v>
      </c>
    </row>
    <row r="1519" spans="1:12" x14ac:dyDescent="0.25">
      <c r="A1519" t="s">
        <v>12</v>
      </c>
      <c r="B1519" t="s">
        <v>13</v>
      </c>
      <c r="C1519">
        <v>195500</v>
      </c>
      <c r="D1519">
        <v>10900</v>
      </c>
      <c r="E1519" t="s">
        <v>859</v>
      </c>
      <c r="F1519" t="s">
        <v>160</v>
      </c>
      <c r="G1519" t="s">
        <v>16</v>
      </c>
      <c r="H1519">
        <v>3</v>
      </c>
      <c r="I1519" t="s">
        <v>17</v>
      </c>
      <c r="J1519">
        <v>10</v>
      </c>
      <c r="K1519">
        <v>4.6097099999999998</v>
      </c>
      <c r="L1519">
        <v>-74.08175</v>
      </c>
    </row>
    <row r="1520" spans="1:12" x14ac:dyDescent="0.25">
      <c r="A1520" t="s">
        <v>67</v>
      </c>
      <c r="B1520" t="s">
        <v>62</v>
      </c>
      <c r="C1520">
        <v>44700</v>
      </c>
      <c r="D1520">
        <v>2800</v>
      </c>
      <c r="E1520" t="s">
        <v>547</v>
      </c>
      <c r="F1520" t="s">
        <v>130</v>
      </c>
      <c r="G1520" t="s">
        <v>22</v>
      </c>
      <c r="H1520">
        <v>1</v>
      </c>
      <c r="I1520" t="s">
        <v>17</v>
      </c>
      <c r="J1520">
        <v>2</v>
      </c>
      <c r="K1520">
        <v>6.2518399999999996</v>
      </c>
      <c r="L1520">
        <v>-75.563590000000005</v>
      </c>
    </row>
    <row r="1521" spans="1:12" x14ac:dyDescent="0.25">
      <c r="A1521" t="s">
        <v>94</v>
      </c>
      <c r="B1521" t="s">
        <v>29</v>
      </c>
      <c r="C1521">
        <v>847100</v>
      </c>
      <c r="D1521">
        <v>43300</v>
      </c>
      <c r="E1521" t="s">
        <v>989</v>
      </c>
      <c r="F1521" t="s">
        <v>93</v>
      </c>
      <c r="G1521" t="s">
        <v>16</v>
      </c>
      <c r="H1521">
        <v>5</v>
      </c>
      <c r="I1521" t="s">
        <v>32</v>
      </c>
      <c r="J1521">
        <v>1</v>
      </c>
      <c r="K1521">
        <v>4.6097099999999998</v>
      </c>
      <c r="L1521">
        <v>-74.08175</v>
      </c>
    </row>
    <row r="1522" spans="1:12" x14ac:dyDescent="0.25">
      <c r="A1522" t="s">
        <v>67</v>
      </c>
      <c r="B1522" t="s">
        <v>62</v>
      </c>
      <c r="C1522">
        <v>40000</v>
      </c>
      <c r="D1522">
        <v>0</v>
      </c>
      <c r="E1522" t="s">
        <v>631</v>
      </c>
      <c r="F1522" t="s">
        <v>54</v>
      </c>
      <c r="G1522" t="s">
        <v>16</v>
      </c>
      <c r="H1522">
        <v>5</v>
      </c>
      <c r="I1522" t="s">
        <v>17</v>
      </c>
      <c r="J1522">
        <v>3</v>
      </c>
      <c r="K1522">
        <v>4.6097099999999998</v>
      </c>
      <c r="L1522">
        <v>-74.08175</v>
      </c>
    </row>
    <row r="1523" spans="1:12" x14ac:dyDescent="0.25">
      <c r="A1523" t="s">
        <v>122</v>
      </c>
      <c r="B1523" t="s">
        <v>29</v>
      </c>
      <c r="C1523">
        <v>1162600</v>
      </c>
      <c r="D1523">
        <v>62100</v>
      </c>
      <c r="E1523" t="s">
        <v>700</v>
      </c>
      <c r="F1523" t="s">
        <v>88</v>
      </c>
      <c r="G1523" t="s">
        <v>178</v>
      </c>
      <c r="H1523">
        <v>4</v>
      </c>
      <c r="I1523" t="s">
        <v>38</v>
      </c>
      <c r="J1523">
        <v>1</v>
      </c>
      <c r="K1523">
        <v>1.2136100000000001</v>
      </c>
      <c r="L1523">
        <v>-77.281109999999998</v>
      </c>
    </row>
    <row r="1524" spans="1:12" x14ac:dyDescent="0.25">
      <c r="A1524" t="s">
        <v>61</v>
      </c>
      <c r="B1524" t="s">
        <v>62</v>
      </c>
      <c r="C1524">
        <v>644100</v>
      </c>
      <c r="D1524">
        <v>32500</v>
      </c>
      <c r="E1524" t="s">
        <v>589</v>
      </c>
      <c r="F1524" t="s">
        <v>160</v>
      </c>
      <c r="G1524" t="s">
        <v>16</v>
      </c>
      <c r="H1524">
        <v>5</v>
      </c>
      <c r="I1524" t="s">
        <v>17</v>
      </c>
      <c r="J1524">
        <v>1</v>
      </c>
      <c r="K1524">
        <v>4.6097099999999998</v>
      </c>
      <c r="L1524">
        <v>-74.08175</v>
      </c>
    </row>
    <row r="1525" spans="1:12" x14ac:dyDescent="0.25">
      <c r="A1525" t="s">
        <v>297</v>
      </c>
      <c r="B1525" t="s">
        <v>86</v>
      </c>
      <c r="C1525">
        <v>60600</v>
      </c>
      <c r="D1525">
        <v>1400</v>
      </c>
      <c r="E1525" t="s">
        <v>589</v>
      </c>
      <c r="F1525" t="s">
        <v>93</v>
      </c>
      <c r="G1525" t="s">
        <v>22</v>
      </c>
      <c r="H1525">
        <v>3</v>
      </c>
      <c r="I1525" t="s">
        <v>17</v>
      </c>
      <c r="J1525">
        <v>1</v>
      </c>
      <c r="K1525">
        <v>6.2518399999999996</v>
      </c>
      <c r="L1525">
        <v>-75.563590000000005</v>
      </c>
    </row>
    <row r="1526" spans="1:12" x14ac:dyDescent="0.25">
      <c r="A1526" t="s">
        <v>68</v>
      </c>
      <c r="B1526" t="s">
        <v>24</v>
      </c>
      <c r="C1526">
        <v>32800</v>
      </c>
      <c r="D1526">
        <v>4100</v>
      </c>
      <c r="E1526" t="s">
        <v>1184</v>
      </c>
      <c r="F1526" t="s">
        <v>15</v>
      </c>
      <c r="G1526" t="s">
        <v>31</v>
      </c>
      <c r="H1526">
        <v>5</v>
      </c>
      <c r="I1526" t="s">
        <v>17</v>
      </c>
      <c r="J1526">
        <v>1</v>
      </c>
      <c r="K1526">
        <v>3.4372199999999999</v>
      </c>
      <c r="L1526">
        <v>-76.522499999999994</v>
      </c>
    </row>
    <row r="1527" spans="1:12" x14ac:dyDescent="0.25">
      <c r="A1527" t="s">
        <v>55</v>
      </c>
      <c r="B1527" t="s">
        <v>13</v>
      </c>
      <c r="C1527">
        <v>51200</v>
      </c>
      <c r="D1527">
        <v>900</v>
      </c>
      <c r="E1527" t="s">
        <v>990</v>
      </c>
      <c r="F1527" t="s">
        <v>93</v>
      </c>
      <c r="G1527" t="s">
        <v>16</v>
      </c>
      <c r="H1527">
        <v>5</v>
      </c>
      <c r="I1527" t="s">
        <v>17</v>
      </c>
      <c r="J1527">
        <v>1</v>
      </c>
      <c r="K1527">
        <v>4.6097099999999998</v>
      </c>
      <c r="L1527">
        <v>-74.08175</v>
      </c>
    </row>
    <row r="1528" spans="1:12" x14ac:dyDescent="0.25">
      <c r="A1528" t="s">
        <v>133</v>
      </c>
      <c r="B1528" t="s">
        <v>24</v>
      </c>
      <c r="C1528">
        <v>11100</v>
      </c>
      <c r="D1528">
        <v>0</v>
      </c>
      <c r="E1528" t="s">
        <v>623</v>
      </c>
      <c r="F1528" t="s">
        <v>54</v>
      </c>
      <c r="G1528" t="s">
        <v>16</v>
      </c>
      <c r="H1528">
        <v>5</v>
      </c>
      <c r="I1528" t="s">
        <v>17</v>
      </c>
      <c r="J1528">
        <v>1</v>
      </c>
      <c r="K1528">
        <v>4.6097099999999998</v>
      </c>
      <c r="L1528">
        <v>-74.08175</v>
      </c>
    </row>
    <row r="1529" spans="1:12" x14ac:dyDescent="0.25">
      <c r="A1529" t="s">
        <v>45</v>
      </c>
      <c r="B1529" t="s">
        <v>29</v>
      </c>
      <c r="C1529">
        <v>1353100</v>
      </c>
      <c r="D1529">
        <v>70200</v>
      </c>
      <c r="E1529" t="s">
        <v>538</v>
      </c>
      <c r="F1529" t="s">
        <v>76</v>
      </c>
      <c r="G1529" t="s">
        <v>16</v>
      </c>
      <c r="H1529">
        <v>5</v>
      </c>
      <c r="I1529" t="s">
        <v>17</v>
      </c>
      <c r="J1529">
        <v>1</v>
      </c>
      <c r="K1529">
        <v>4.6097099999999998</v>
      </c>
      <c r="L1529">
        <v>-74.08175</v>
      </c>
    </row>
    <row r="1530" spans="1:12" x14ac:dyDescent="0.25">
      <c r="A1530" t="s">
        <v>64</v>
      </c>
      <c r="B1530" t="s">
        <v>65</v>
      </c>
      <c r="C1530">
        <v>42400</v>
      </c>
      <c r="D1530">
        <v>3000</v>
      </c>
      <c r="E1530" t="s">
        <v>805</v>
      </c>
      <c r="F1530" t="s">
        <v>76</v>
      </c>
      <c r="G1530" t="s">
        <v>22</v>
      </c>
      <c r="H1530">
        <v>4</v>
      </c>
      <c r="I1530" t="s">
        <v>17</v>
      </c>
      <c r="J1530">
        <v>3</v>
      </c>
      <c r="K1530">
        <v>6.2518399999999996</v>
      </c>
      <c r="L1530">
        <v>-75.563590000000005</v>
      </c>
    </row>
    <row r="1531" spans="1:12" x14ac:dyDescent="0.25">
      <c r="A1531" t="s">
        <v>111</v>
      </c>
      <c r="B1531" t="s">
        <v>19</v>
      </c>
      <c r="C1531">
        <v>459100</v>
      </c>
      <c r="D1531">
        <v>22600</v>
      </c>
      <c r="E1531" t="s">
        <v>414</v>
      </c>
      <c r="F1531" t="s">
        <v>47</v>
      </c>
      <c r="G1531" t="s">
        <v>31</v>
      </c>
      <c r="H1531">
        <v>2</v>
      </c>
      <c r="I1531" t="s">
        <v>17</v>
      </c>
      <c r="J1531">
        <v>1</v>
      </c>
      <c r="K1531">
        <v>3.4372199999999999</v>
      </c>
      <c r="L1531">
        <v>-76.522499999999994</v>
      </c>
    </row>
    <row r="1532" spans="1:12" x14ac:dyDescent="0.25">
      <c r="A1532" t="s">
        <v>94</v>
      </c>
      <c r="B1532" t="s">
        <v>29</v>
      </c>
      <c r="C1532">
        <v>797900</v>
      </c>
      <c r="D1532">
        <v>42900</v>
      </c>
      <c r="E1532" t="s">
        <v>968</v>
      </c>
      <c r="F1532" t="s">
        <v>88</v>
      </c>
      <c r="G1532" t="s">
        <v>91</v>
      </c>
      <c r="H1532">
        <v>5</v>
      </c>
      <c r="I1532" t="s">
        <v>38</v>
      </c>
      <c r="J1532">
        <v>1</v>
      </c>
      <c r="K1532">
        <v>10.968540000000001</v>
      </c>
      <c r="L1532">
        <v>-74.781319999999994</v>
      </c>
    </row>
    <row r="1533" spans="1:12" x14ac:dyDescent="0.25">
      <c r="A1533" t="s">
        <v>64</v>
      </c>
      <c r="B1533" t="s">
        <v>65</v>
      </c>
      <c r="C1533">
        <v>47500</v>
      </c>
      <c r="D1533">
        <v>0</v>
      </c>
      <c r="E1533" t="s">
        <v>1195</v>
      </c>
      <c r="F1533" t="s">
        <v>76</v>
      </c>
      <c r="G1533" t="s">
        <v>22</v>
      </c>
      <c r="H1533">
        <v>5</v>
      </c>
      <c r="I1533" t="s">
        <v>17</v>
      </c>
      <c r="J1533">
        <v>5</v>
      </c>
      <c r="K1533">
        <v>6.2518399999999996</v>
      </c>
      <c r="L1533">
        <v>-75.563590000000005</v>
      </c>
    </row>
    <row r="1534" spans="1:12" x14ac:dyDescent="0.25">
      <c r="A1534" t="s">
        <v>67</v>
      </c>
      <c r="B1534" t="s">
        <v>62</v>
      </c>
      <c r="C1534">
        <v>48100</v>
      </c>
      <c r="D1534">
        <v>3300</v>
      </c>
      <c r="E1534" t="s">
        <v>720</v>
      </c>
      <c r="F1534" t="s">
        <v>47</v>
      </c>
      <c r="G1534" t="s">
        <v>16</v>
      </c>
      <c r="H1534">
        <v>5</v>
      </c>
      <c r="I1534" t="s">
        <v>32</v>
      </c>
      <c r="J1534">
        <v>1</v>
      </c>
      <c r="K1534">
        <v>4.6097099999999998</v>
      </c>
      <c r="L1534">
        <v>-74.08175</v>
      </c>
    </row>
    <row r="1535" spans="1:12" x14ac:dyDescent="0.25">
      <c r="A1535" t="s">
        <v>204</v>
      </c>
      <c r="B1535" t="s">
        <v>13</v>
      </c>
      <c r="C1535">
        <v>134000</v>
      </c>
      <c r="D1535">
        <v>5300</v>
      </c>
      <c r="E1535" t="s">
        <v>1196</v>
      </c>
      <c r="F1535" t="s">
        <v>160</v>
      </c>
      <c r="G1535" t="s">
        <v>91</v>
      </c>
      <c r="H1535">
        <v>1</v>
      </c>
      <c r="I1535" t="s">
        <v>17</v>
      </c>
      <c r="J1535">
        <v>10</v>
      </c>
      <c r="K1535">
        <v>10.968540000000001</v>
      </c>
      <c r="L1535">
        <v>-74.781319999999994</v>
      </c>
    </row>
    <row r="1536" spans="1:12" x14ac:dyDescent="0.25">
      <c r="A1536" t="s">
        <v>85</v>
      </c>
      <c r="B1536" t="s">
        <v>86</v>
      </c>
      <c r="C1536">
        <v>913800</v>
      </c>
      <c r="D1536">
        <v>55500</v>
      </c>
      <c r="E1536" t="s">
        <v>1215</v>
      </c>
      <c r="F1536" t="s">
        <v>88</v>
      </c>
      <c r="G1536" t="s">
        <v>22</v>
      </c>
      <c r="H1536">
        <v>5</v>
      </c>
      <c r="I1536" t="s">
        <v>32</v>
      </c>
      <c r="J1536">
        <v>1</v>
      </c>
      <c r="K1536">
        <v>6.2518399999999996</v>
      </c>
      <c r="L1536">
        <v>-75.563590000000005</v>
      </c>
    </row>
    <row r="1537" spans="1:12" x14ac:dyDescent="0.25">
      <c r="A1537" t="s">
        <v>28</v>
      </c>
      <c r="B1537" t="s">
        <v>29</v>
      </c>
      <c r="C1537">
        <v>608200</v>
      </c>
      <c r="D1537">
        <v>30600</v>
      </c>
      <c r="E1537" t="s">
        <v>752</v>
      </c>
      <c r="F1537" t="s">
        <v>43</v>
      </c>
      <c r="G1537" t="s">
        <v>16</v>
      </c>
      <c r="H1537">
        <v>5</v>
      </c>
      <c r="I1537" t="s">
        <v>17</v>
      </c>
      <c r="J1537">
        <v>1</v>
      </c>
      <c r="K1537">
        <v>4.6097099999999998</v>
      </c>
      <c r="L1537">
        <v>-74.08175</v>
      </c>
    </row>
    <row r="1538" spans="1:12" x14ac:dyDescent="0.25">
      <c r="A1538" t="s">
        <v>113</v>
      </c>
      <c r="B1538" t="s">
        <v>24</v>
      </c>
      <c r="C1538">
        <v>21700</v>
      </c>
      <c r="D1538">
        <v>1400</v>
      </c>
      <c r="E1538" t="s">
        <v>436</v>
      </c>
      <c r="F1538" t="s">
        <v>26</v>
      </c>
      <c r="G1538" t="s">
        <v>60</v>
      </c>
      <c r="H1538">
        <v>3</v>
      </c>
      <c r="I1538" t="s">
        <v>32</v>
      </c>
      <c r="J1538">
        <v>1</v>
      </c>
      <c r="K1538">
        <v>4.8133299999999997</v>
      </c>
      <c r="L1538">
        <v>-75.696110000000004</v>
      </c>
    </row>
    <row r="1539" spans="1:12" x14ac:dyDescent="0.25">
      <c r="A1539" t="s">
        <v>33</v>
      </c>
      <c r="B1539" t="s">
        <v>19</v>
      </c>
      <c r="C1539">
        <v>480600</v>
      </c>
      <c r="D1539">
        <v>23800</v>
      </c>
      <c r="E1539" t="s">
        <v>573</v>
      </c>
      <c r="F1539" t="s">
        <v>43</v>
      </c>
      <c r="G1539" t="s">
        <v>16</v>
      </c>
      <c r="H1539">
        <v>5</v>
      </c>
      <c r="I1539" t="s">
        <v>32</v>
      </c>
      <c r="J1539">
        <v>1</v>
      </c>
      <c r="K1539">
        <v>4.6097099999999998</v>
      </c>
      <c r="L1539">
        <v>-74.08175</v>
      </c>
    </row>
    <row r="1540" spans="1:12" x14ac:dyDescent="0.25">
      <c r="A1540" t="s">
        <v>184</v>
      </c>
      <c r="B1540" t="s">
        <v>86</v>
      </c>
      <c r="C1540">
        <v>353500</v>
      </c>
      <c r="D1540">
        <v>19000</v>
      </c>
      <c r="E1540" t="s">
        <v>261</v>
      </c>
      <c r="F1540" t="s">
        <v>26</v>
      </c>
      <c r="G1540" t="s">
        <v>31</v>
      </c>
      <c r="H1540">
        <v>2</v>
      </c>
      <c r="I1540" t="s">
        <v>17</v>
      </c>
      <c r="J1540">
        <v>3</v>
      </c>
      <c r="K1540">
        <v>3.4372199999999999</v>
      </c>
      <c r="L1540">
        <v>-76.522499999999994</v>
      </c>
    </row>
    <row r="1541" spans="1:12" x14ac:dyDescent="0.25">
      <c r="A1541" t="s">
        <v>148</v>
      </c>
      <c r="B1541" t="s">
        <v>13</v>
      </c>
      <c r="C1541">
        <v>2399500</v>
      </c>
      <c r="D1541">
        <v>126000</v>
      </c>
      <c r="E1541" t="s">
        <v>351</v>
      </c>
      <c r="F1541" t="s">
        <v>21</v>
      </c>
      <c r="G1541" t="s">
        <v>126</v>
      </c>
      <c r="H1541">
        <v>5</v>
      </c>
      <c r="I1541" t="s">
        <v>17</v>
      </c>
      <c r="J1541">
        <v>5</v>
      </c>
      <c r="K1541">
        <v>7.89391</v>
      </c>
      <c r="L1541">
        <v>-72.507819999999995</v>
      </c>
    </row>
    <row r="1542" spans="1:12" x14ac:dyDescent="0.25">
      <c r="A1542" t="s">
        <v>111</v>
      </c>
      <c r="B1542" t="s">
        <v>19</v>
      </c>
      <c r="C1542">
        <v>465400</v>
      </c>
      <c r="D1542">
        <v>23000</v>
      </c>
      <c r="E1542" t="s">
        <v>479</v>
      </c>
      <c r="F1542" t="s">
        <v>88</v>
      </c>
      <c r="G1542" t="s">
        <v>16</v>
      </c>
      <c r="H1542">
        <v>5</v>
      </c>
      <c r="I1542" t="s">
        <v>17</v>
      </c>
      <c r="J1542">
        <v>1</v>
      </c>
      <c r="K1542">
        <v>4.6097099999999998</v>
      </c>
      <c r="L1542">
        <v>-74.08175</v>
      </c>
    </row>
    <row r="1543" spans="1:12" x14ac:dyDescent="0.25">
      <c r="A1543" t="s">
        <v>61</v>
      </c>
      <c r="B1543" t="s">
        <v>62</v>
      </c>
      <c r="C1543">
        <v>561400</v>
      </c>
      <c r="D1543">
        <v>30300</v>
      </c>
      <c r="E1543" t="s">
        <v>604</v>
      </c>
      <c r="F1543" t="s">
        <v>88</v>
      </c>
      <c r="G1543" t="s">
        <v>16</v>
      </c>
      <c r="H1543">
        <v>5</v>
      </c>
      <c r="I1543" t="s">
        <v>32</v>
      </c>
      <c r="J1543">
        <v>1</v>
      </c>
      <c r="K1543">
        <v>4.6097099999999998</v>
      </c>
      <c r="L1543">
        <v>-74.08175</v>
      </c>
    </row>
    <row r="1544" spans="1:12" x14ac:dyDescent="0.25">
      <c r="A1544" t="s">
        <v>133</v>
      </c>
      <c r="B1544" t="s">
        <v>24</v>
      </c>
      <c r="C1544">
        <v>20300</v>
      </c>
      <c r="D1544">
        <v>4400</v>
      </c>
      <c r="E1544" t="s">
        <v>1195</v>
      </c>
      <c r="F1544" t="s">
        <v>26</v>
      </c>
      <c r="G1544" t="s">
        <v>16</v>
      </c>
      <c r="H1544">
        <v>4</v>
      </c>
      <c r="I1544" t="s">
        <v>17</v>
      </c>
      <c r="J1544">
        <v>5</v>
      </c>
      <c r="K1544">
        <v>4.6097099999999998</v>
      </c>
      <c r="L1544">
        <v>-74.08175</v>
      </c>
    </row>
    <row r="1545" spans="1:12" x14ac:dyDescent="0.25">
      <c r="A1545" t="s">
        <v>57</v>
      </c>
      <c r="B1545" t="s">
        <v>58</v>
      </c>
      <c r="C1545">
        <v>74600</v>
      </c>
      <c r="D1545">
        <v>4400</v>
      </c>
      <c r="E1545" t="s">
        <v>40</v>
      </c>
      <c r="F1545" t="s">
        <v>76</v>
      </c>
      <c r="G1545" t="s">
        <v>16</v>
      </c>
      <c r="H1545">
        <v>3</v>
      </c>
      <c r="I1545" t="s">
        <v>17</v>
      </c>
      <c r="J1545">
        <v>3</v>
      </c>
      <c r="K1545">
        <v>4.6097099999999998</v>
      </c>
      <c r="L1545">
        <v>-74.08175</v>
      </c>
    </row>
    <row r="1546" spans="1:12" x14ac:dyDescent="0.25">
      <c r="A1546" t="s">
        <v>70</v>
      </c>
      <c r="B1546" t="s">
        <v>13</v>
      </c>
      <c r="C1546">
        <v>2259600</v>
      </c>
      <c r="D1546">
        <v>118500</v>
      </c>
      <c r="E1546" t="s">
        <v>168</v>
      </c>
      <c r="F1546" t="s">
        <v>52</v>
      </c>
      <c r="G1546" t="s">
        <v>22</v>
      </c>
      <c r="H1546">
        <v>5</v>
      </c>
      <c r="I1546" t="s">
        <v>38</v>
      </c>
      <c r="J1546">
        <v>1</v>
      </c>
      <c r="K1546">
        <v>6.2518399999999996</v>
      </c>
      <c r="L1546">
        <v>-75.563590000000005</v>
      </c>
    </row>
    <row r="1547" spans="1:12" x14ac:dyDescent="0.25">
      <c r="A1547" t="s">
        <v>98</v>
      </c>
      <c r="B1547" t="s">
        <v>19</v>
      </c>
      <c r="C1547">
        <v>321200</v>
      </c>
      <c r="D1547">
        <v>17300</v>
      </c>
      <c r="E1547" t="s">
        <v>789</v>
      </c>
      <c r="F1547" t="s">
        <v>130</v>
      </c>
      <c r="G1547" t="s">
        <v>31</v>
      </c>
      <c r="H1547">
        <v>5</v>
      </c>
      <c r="I1547" t="s">
        <v>32</v>
      </c>
      <c r="J1547">
        <v>1</v>
      </c>
      <c r="K1547">
        <v>3.4372199999999999</v>
      </c>
      <c r="L1547">
        <v>-76.522499999999994</v>
      </c>
    </row>
    <row r="1548" spans="1:12" x14ac:dyDescent="0.25">
      <c r="A1548" t="s">
        <v>103</v>
      </c>
      <c r="B1548" t="s">
        <v>13</v>
      </c>
      <c r="C1548">
        <v>325000</v>
      </c>
      <c r="D1548">
        <v>15500</v>
      </c>
      <c r="E1548" t="s">
        <v>678</v>
      </c>
      <c r="F1548" t="s">
        <v>93</v>
      </c>
      <c r="G1548" t="s">
        <v>16</v>
      </c>
      <c r="H1548">
        <v>5</v>
      </c>
      <c r="I1548" t="s">
        <v>17</v>
      </c>
      <c r="J1548">
        <v>3</v>
      </c>
      <c r="K1548">
        <v>4.6097099999999998</v>
      </c>
      <c r="L1548">
        <v>-74.08175</v>
      </c>
    </row>
    <row r="1549" spans="1:12" x14ac:dyDescent="0.25">
      <c r="A1549" t="s">
        <v>50</v>
      </c>
      <c r="B1549" t="s">
        <v>29</v>
      </c>
      <c r="C1549">
        <v>2043700</v>
      </c>
      <c r="D1549">
        <v>107000</v>
      </c>
      <c r="E1549" t="s">
        <v>682</v>
      </c>
      <c r="F1549" t="s">
        <v>21</v>
      </c>
      <c r="G1549" t="s">
        <v>16</v>
      </c>
      <c r="H1549">
        <v>4</v>
      </c>
      <c r="I1549" t="s">
        <v>17</v>
      </c>
      <c r="J1549">
        <v>1</v>
      </c>
      <c r="K1549">
        <v>4.6097099999999998</v>
      </c>
      <c r="L1549">
        <v>-74.08175</v>
      </c>
    </row>
    <row r="1550" spans="1:12" x14ac:dyDescent="0.25">
      <c r="A1550" t="s">
        <v>158</v>
      </c>
      <c r="B1550" t="s">
        <v>62</v>
      </c>
      <c r="C1550">
        <v>31900</v>
      </c>
      <c r="D1550">
        <v>0</v>
      </c>
      <c r="E1550" t="s">
        <v>1217</v>
      </c>
      <c r="F1550" t="s">
        <v>93</v>
      </c>
      <c r="G1550" t="s">
        <v>16</v>
      </c>
      <c r="H1550">
        <v>5</v>
      </c>
      <c r="I1550" t="s">
        <v>17</v>
      </c>
      <c r="J1550">
        <v>10</v>
      </c>
      <c r="K1550">
        <v>4.6097099999999998</v>
      </c>
      <c r="L1550">
        <v>-74.08175</v>
      </c>
    </row>
    <row r="1551" spans="1:12" x14ac:dyDescent="0.25">
      <c r="A1551" t="s">
        <v>297</v>
      </c>
      <c r="B1551" t="s">
        <v>86</v>
      </c>
      <c r="C1551">
        <v>46000</v>
      </c>
      <c r="D1551">
        <v>5800</v>
      </c>
      <c r="E1551" t="s">
        <v>823</v>
      </c>
      <c r="F1551" t="s">
        <v>160</v>
      </c>
      <c r="G1551" t="s">
        <v>22</v>
      </c>
      <c r="H1551">
        <v>5</v>
      </c>
      <c r="I1551" t="s">
        <v>38</v>
      </c>
      <c r="J1551">
        <v>1</v>
      </c>
      <c r="K1551">
        <v>6.2518399999999996</v>
      </c>
      <c r="L1551">
        <v>-75.563590000000005</v>
      </c>
    </row>
    <row r="1552" spans="1:12" x14ac:dyDescent="0.25">
      <c r="A1552" t="s">
        <v>127</v>
      </c>
      <c r="B1552" t="s">
        <v>13</v>
      </c>
      <c r="C1552">
        <v>1759000</v>
      </c>
      <c r="D1552">
        <v>91800</v>
      </c>
      <c r="E1552" t="s">
        <v>908</v>
      </c>
      <c r="F1552" t="s">
        <v>21</v>
      </c>
      <c r="G1552" t="s">
        <v>16</v>
      </c>
      <c r="H1552">
        <v>5</v>
      </c>
      <c r="I1552" t="s">
        <v>32</v>
      </c>
      <c r="J1552">
        <v>1</v>
      </c>
      <c r="K1552">
        <v>4.6097099999999998</v>
      </c>
      <c r="L1552">
        <v>-74.08175</v>
      </c>
    </row>
    <row r="1553" spans="1:12" x14ac:dyDescent="0.25">
      <c r="A1553" t="s">
        <v>28</v>
      </c>
      <c r="B1553" t="s">
        <v>29</v>
      </c>
      <c r="C1553">
        <v>353800</v>
      </c>
      <c r="D1553">
        <v>19200</v>
      </c>
      <c r="E1553" t="s">
        <v>1224</v>
      </c>
      <c r="F1553" t="s">
        <v>52</v>
      </c>
      <c r="G1553" t="s">
        <v>22</v>
      </c>
      <c r="H1553">
        <v>2</v>
      </c>
      <c r="I1553" t="s">
        <v>17</v>
      </c>
      <c r="J1553">
        <v>3</v>
      </c>
      <c r="K1553">
        <v>6.2518399999999996</v>
      </c>
      <c r="L1553">
        <v>-75.563590000000005</v>
      </c>
    </row>
    <row r="1554" spans="1:12" x14ac:dyDescent="0.25">
      <c r="A1554" t="s">
        <v>84</v>
      </c>
      <c r="B1554" t="s">
        <v>58</v>
      </c>
      <c r="C1554">
        <v>187000</v>
      </c>
      <c r="D1554">
        <v>10200</v>
      </c>
      <c r="E1554" t="s">
        <v>965</v>
      </c>
      <c r="F1554" t="s">
        <v>88</v>
      </c>
      <c r="G1554" t="s">
        <v>126</v>
      </c>
      <c r="H1554">
        <v>5</v>
      </c>
      <c r="I1554" t="s">
        <v>17</v>
      </c>
      <c r="J1554">
        <v>3</v>
      </c>
      <c r="K1554">
        <v>7.89391</v>
      </c>
      <c r="L1554">
        <v>-72.507819999999995</v>
      </c>
    </row>
    <row r="1555" spans="1:12" x14ac:dyDescent="0.25">
      <c r="A1555" t="s">
        <v>158</v>
      </c>
      <c r="B1555" t="s">
        <v>62</v>
      </c>
      <c r="C1555">
        <v>45900</v>
      </c>
      <c r="D1555">
        <v>8100</v>
      </c>
      <c r="E1555" t="s">
        <v>239</v>
      </c>
      <c r="F1555" t="s">
        <v>76</v>
      </c>
      <c r="G1555" t="s">
        <v>16</v>
      </c>
      <c r="H1555">
        <v>5</v>
      </c>
      <c r="I1555" t="s">
        <v>17</v>
      </c>
      <c r="J1555">
        <v>1</v>
      </c>
      <c r="K1555">
        <v>4.6097099999999998</v>
      </c>
      <c r="L1555">
        <v>-74.08175</v>
      </c>
    </row>
    <row r="1556" spans="1:12" x14ac:dyDescent="0.25">
      <c r="A1556" t="s">
        <v>28</v>
      </c>
      <c r="B1556" t="s">
        <v>29</v>
      </c>
      <c r="C1556">
        <v>377300</v>
      </c>
      <c r="D1556">
        <v>20600</v>
      </c>
      <c r="E1556" t="s">
        <v>668</v>
      </c>
      <c r="F1556" t="s">
        <v>21</v>
      </c>
      <c r="G1556" t="s">
        <v>60</v>
      </c>
      <c r="H1556">
        <v>5</v>
      </c>
      <c r="I1556" t="s">
        <v>17</v>
      </c>
      <c r="J1556">
        <v>3</v>
      </c>
      <c r="K1556">
        <v>4.8133299999999997</v>
      </c>
      <c r="L1556">
        <v>-75.696110000000004</v>
      </c>
    </row>
    <row r="1557" spans="1:12" x14ac:dyDescent="0.25">
      <c r="A1557" t="s">
        <v>61</v>
      </c>
      <c r="B1557" t="s">
        <v>62</v>
      </c>
      <c r="C1557">
        <v>609400</v>
      </c>
      <c r="D1557">
        <v>30600</v>
      </c>
      <c r="E1557" t="s">
        <v>772</v>
      </c>
      <c r="F1557" t="s">
        <v>76</v>
      </c>
      <c r="G1557" t="s">
        <v>16</v>
      </c>
      <c r="H1557">
        <v>1</v>
      </c>
      <c r="I1557" t="s">
        <v>17</v>
      </c>
      <c r="J1557">
        <v>1</v>
      </c>
      <c r="K1557">
        <v>4.6097099999999998</v>
      </c>
      <c r="L1557">
        <v>-74.08175</v>
      </c>
    </row>
    <row r="1558" spans="1:12" x14ac:dyDescent="0.25">
      <c r="A1558" t="s">
        <v>82</v>
      </c>
      <c r="B1558" t="s">
        <v>58</v>
      </c>
      <c r="C1558">
        <v>49700</v>
      </c>
      <c r="D1558">
        <v>3000</v>
      </c>
      <c r="E1558" t="s">
        <v>213</v>
      </c>
      <c r="F1558" t="s">
        <v>160</v>
      </c>
      <c r="G1558" t="s">
        <v>16</v>
      </c>
      <c r="H1558">
        <v>5</v>
      </c>
      <c r="I1558" t="s">
        <v>17</v>
      </c>
      <c r="J1558">
        <v>2</v>
      </c>
      <c r="K1558">
        <v>4.6097099999999998</v>
      </c>
      <c r="L1558">
        <v>-74.08175</v>
      </c>
    </row>
    <row r="1559" spans="1:12" x14ac:dyDescent="0.25">
      <c r="A1559" t="s">
        <v>144</v>
      </c>
      <c r="B1559" t="s">
        <v>65</v>
      </c>
      <c r="C1559">
        <v>53900</v>
      </c>
      <c r="D1559">
        <v>7700</v>
      </c>
      <c r="E1559" t="s">
        <v>621</v>
      </c>
      <c r="F1559" t="s">
        <v>93</v>
      </c>
      <c r="G1559" t="s">
        <v>22</v>
      </c>
      <c r="H1559">
        <v>5</v>
      </c>
      <c r="I1559" t="s">
        <v>17</v>
      </c>
      <c r="J1559">
        <v>3</v>
      </c>
      <c r="K1559">
        <v>6.2518399999999996</v>
      </c>
      <c r="L1559">
        <v>-75.563590000000005</v>
      </c>
    </row>
    <row r="1560" spans="1:12" x14ac:dyDescent="0.25">
      <c r="A1560" t="s">
        <v>70</v>
      </c>
      <c r="B1560" t="s">
        <v>13</v>
      </c>
      <c r="C1560">
        <v>2201900</v>
      </c>
      <c r="D1560">
        <v>115400</v>
      </c>
      <c r="E1560" t="s">
        <v>623</v>
      </c>
      <c r="F1560" t="s">
        <v>21</v>
      </c>
      <c r="G1560" t="s">
        <v>60</v>
      </c>
      <c r="H1560">
        <v>4</v>
      </c>
      <c r="I1560" t="s">
        <v>17</v>
      </c>
      <c r="J1560">
        <v>1</v>
      </c>
      <c r="K1560">
        <v>4.8133299999999997</v>
      </c>
      <c r="L1560">
        <v>-75.696110000000004</v>
      </c>
    </row>
    <row r="1561" spans="1:12" x14ac:dyDescent="0.25">
      <c r="A1561" t="s">
        <v>118</v>
      </c>
      <c r="B1561" t="s">
        <v>86</v>
      </c>
      <c r="C1561">
        <v>868700</v>
      </c>
      <c r="D1561">
        <v>46700</v>
      </c>
      <c r="E1561" t="s">
        <v>156</v>
      </c>
      <c r="F1561" t="s">
        <v>93</v>
      </c>
      <c r="G1561" t="s">
        <v>16</v>
      </c>
      <c r="H1561">
        <v>4</v>
      </c>
      <c r="I1561" t="s">
        <v>17</v>
      </c>
      <c r="J1561">
        <v>2</v>
      </c>
      <c r="K1561">
        <v>4.6097099999999998</v>
      </c>
      <c r="L1561">
        <v>-74.08175</v>
      </c>
    </row>
    <row r="1562" spans="1:12" x14ac:dyDescent="0.25">
      <c r="A1562" t="s">
        <v>133</v>
      </c>
      <c r="B1562" t="s">
        <v>24</v>
      </c>
      <c r="C1562">
        <v>13000</v>
      </c>
      <c r="D1562">
        <v>0</v>
      </c>
      <c r="E1562" t="s">
        <v>1035</v>
      </c>
      <c r="F1562" t="s">
        <v>93</v>
      </c>
      <c r="G1562" t="s">
        <v>31</v>
      </c>
      <c r="H1562">
        <v>3</v>
      </c>
      <c r="I1562" t="s">
        <v>17</v>
      </c>
      <c r="J1562">
        <v>2</v>
      </c>
      <c r="K1562">
        <v>3.4372199999999999</v>
      </c>
      <c r="L1562">
        <v>-76.522499999999994</v>
      </c>
    </row>
    <row r="1563" spans="1:12" x14ac:dyDescent="0.25">
      <c r="A1563" t="s">
        <v>48</v>
      </c>
      <c r="B1563" t="s">
        <v>24</v>
      </c>
      <c r="C1563">
        <v>60200</v>
      </c>
      <c r="D1563">
        <v>1400</v>
      </c>
      <c r="E1563" t="s">
        <v>1163</v>
      </c>
      <c r="F1563" t="s">
        <v>35</v>
      </c>
      <c r="G1563" t="s">
        <v>16</v>
      </c>
      <c r="H1563">
        <v>3</v>
      </c>
      <c r="I1563" t="s">
        <v>17</v>
      </c>
      <c r="J1563">
        <v>3</v>
      </c>
      <c r="K1563">
        <v>4.6097099999999998</v>
      </c>
      <c r="L1563">
        <v>-74.08175</v>
      </c>
    </row>
    <row r="1564" spans="1:12" x14ac:dyDescent="0.25">
      <c r="A1564" t="s">
        <v>266</v>
      </c>
      <c r="B1564" t="s">
        <v>13</v>
      </c>
      <c r="C1564">
        <v>1622100</v>
      </c>
      <c r="D1564">
        <v>86800</v>
      </c>
      <c r="E1564" t="s">
        <v>1017</v>
      </c>
      <c r="F1564" t="s">
        <v>47</v>
      </c>
      <c r="G1564" t="s">
        <v>16</v>
      </c>
      <c r="H1564">
        <v>2</v>
      </c>
      <c r="I1564" t="s">
        <v>17</v>
      </c>
      <c r="J1564">
        <v>2</v>
      </c>
      <c r="K1564">
        <v>4.6097099999999998</v>
      </c>
      <c r="L1564">
        <v>-74.08175</v>
      </c>
    </row>
    <row r="1565" spans="1:12" x14ac:dyDescent="0.25">
      <c r="A1565" t="s">
        <v>105</v>
      </c>
      <c r="B1565" t="s">
        <v>19</v>
      </c>
      <c r="C1565">
        <v>245000</v>
      </c>
      <c r="D1565">
        <v>15400</v>
      </c>
      <c r="E1565" t="s">
        <v>456</v>
      </c>
      <c r="F1565" t="s">
        <v>130</v>
      </c>
      <c r="G1565" t="s">
        <v>16</v>
      </c>
      <c r="H1565">
        <v>1</v>
      </c>
      <c r="I1565" t="s">
        <v>17</v>
      </c>
      <c r="J1565">
        <v>3</v>
      </c>
      <c r="K1565">
        <v>4.6097099999999998</v>
      </c>
      <c r="L1565">
        <v>-74.08175</v>
      </c>
    </row>
    <row r="1566" spans="1:12" x14ac:dyDescent="0.25">
      <c r="A1566" t="s">
        <v>122</v>
      </c>
      <c r="B1566" t="s">
        <v>29</v>
      </c>
      <c r="C1566">
        <v>821200</v>
      </c>
      <c r="D1566">
        <v>44400</v>
      </c>
      <c r="E1566" t="s">
        <v>1242</v>
      </c>
      <c r="F1566" t="s">
        <v>47</v>
      </c>
      <c r="G1566" t="s">
        <v>16</v>
      </c>
      <c r="H1566">
        <v>5</v>
      </c>
      <c r="I1566" t="s">
        <v>17</v>
      </c>
      <c r="J1566">
        <v>12</v>
      </c>
      <c r="K1566">
        <v>4.6097099999999998</v>
      </c>
      <c r="L1566">
        <v>-74.08175</v>
      </c>
    </row>
    <row r="1567" spans="1:12" x14ac:dyDescent="0.25">
      <c r="A1567" t="s">
        <v>184</v>
      </c>
      <c r="B1567" t="s">
        <v>86</v>
      </c>
      <c r="C1567">
        <v>232900</v>
      </c>
      <c r="D1567">
        <v>18100</v>
      </c>
      <c r="E1567" t="s">
        <v>371</v>
      </c>
      <c r="F1567" t="s">
        <v>52</v>
      </c>
      <c r="G1567" t="s">
        <v>16</v>
      </c>
      <c r="H1567">
        <v>2</v>
      </c>
      <c r="I1567" t="s">
        <v>32</v>
      </c>
      <c r="J1567">
        <v>1</v>
      </c>
      <c r="K1567">
        <v>4.6097099999999998</v>
      </c>
      <c r="L1567">
        <v>-74.08175</v>
      </c>
    </row>
    <row r="1568" spans="1:12" x14ac:dyDescent="0.25">
      <c r="A1568" t="s">
        <v>122</v>
      </c>
      <c r="B1568" t="s">
        <v>29</v>
      </c>
      <c r="C1568">
        <v>833300</v>
      </c>
      <c r="D1568">
        <v>44600</v>
      </c>
      <c r="E1568" t="s">
        <v>282</v>
      </c>
      <c r="F1568" t="s">
        <v>76</v>
      </c>
      <c r="G1568" t="s">
        <v>31</v>
      </c>
      <c r="H1568">
        <v>5</v>
      </c>
      <c r="I1568" t="s">
        <v>17</v>
      </c>
      <c r="J1568">
        <v>1</v>
      </c>
      <c r="K1568">
        <v>3.4372199999999999</v>
      </c>
      <c r="L1568">
        <v>-76.522499999999994</v>
      </c>
    </row>
    <row r="1569" spans="1:12" x14ac:dyDescent="0.25">
      <c r="A1569" t="s">
        <v>85</v>
      </c>
      <c r="B1569" t="s">
        <v>86</v>
      </c>
      <c r="C1569">
        <v>832800</v>
      </c>
      <c r="D1569">
        <v>42500</v>
      </c>
      <c r="E1569" t="s">
        <v>253</v>
      </c>
      <c r="F1569" t="s">
        <v>47</v>
      </c>
      <c r="G1569" t="s">
        <v>16</v>
      </c>
      <c r="H1569">
        <v>4</v>
      </c>
      <c r="I1569" t="s">
        <v>17</v>
      </c>
      <c r="J1569">
        <v>1</v>
      </c>
      <c r="K1569">
        <v>4.6097099999999998</v>
      </c>
      <c r="L1569">
        <v>-74.08175</v>
      </c>
    </row>
    <row r="1570" spans="1:12" x14ac:dyDescent="0.25">
      <c r="A1570" t="s">
        <v>28</v>
      </c>
      <c r="B1570" t="s">
        <v>29</v>
      </c>
      <c r="C1570">
        <v>456900</v>
      </c>
      <c r="D1570">
        <v>22500</v>
      </c>
      <c r="E1570" t="s">
        <v>970</v>
      </c>
      <c r="F1570" t="s">
        <v>76</v>
      </c>
      <c r="G1570" t="s">
        <v>16</v>
      </c>
      <c r="H1570">
        <v>4</v>
      </c>
      <c r="I1570" t="s">
        <v>17</v>
      </c>
      <c r="J1570">
        <v>3</v>
      </c>
      <c r="K1570">
        <v>4.6097099999999998</v>
      </c>
      <c r="L1570">
        <v>-74.08175</v>
      </c>
    </row>
    <row r="1571" spans="1:12" x14ac:dyDescent="0.25">
      <c r="A1571" t="s">
        <v>61</v>
      </c>
      <c r="B1571" t="s">
        <v>62</v>
      </c>
      <c r="C1571">
        <v>487200</v>
      </c>
      <c r="D1571">
        <v>26200</v>
      </c>
      <c r="E1571" t="s">
        <v>210</v>
      </c>
      <c r="F1571" t="s">
        <v>15</v>
      </c>
      <c r="G1571" t="s">
        <v>22</v>
      </c>
      <c r="H1571">
        <v>5</v>
      </c>
      <c r="I1571" t="s">
        <v>17</v>
      </c>
      <c r="J1571">
        <v>1</v>
      </c>
      <c r="K1571">
        <v>6.2518399999999996</v>
      </c>
      <c r="L1571">
        <v>-75.563590000000005</v>
      </c>
    </row>
    <row r="1572" spans="1:12" x14ac:dyDescent="0.25">
      <c r="A1572" t="s">
        <v>118</v>
      </c>
      <c r="B1572" t="s">
        <v>86</v>
      </c>
      <c r="C1572">
        <v>833600</v>
      </c>
      <c r="D1572">
        <v>44600</v>
      </c>
      <c r="E1572" t="s">
        <v>407</v>
      </c>
      <c r="F1572" t="s">
        <v>76</v>
      </c>
      <c r="G1572" t="s">
        <v>201</v>
      </c>
      <c r="H1572">
        <v>2</v>
      </c>
      <c r="I1572" t="s">
        <v>32</v>
      </c>
      <c r="J1572">
        <v>1</v>
      </c>
      <c r="K1572">
        <v>11.54444</v>
      </c>
      <c r="L1572">
        <v>-72.907219999999995</v>
      </c>
    </row>
    <row r="1573" spans="1:12" x14ac:dyDescent="0.25">
      <c r="A1573" t="s">
        <v>61</v>
      </c>
      <c r="B1573" t="s">
        <v>62</v>
      </c>
      <c r="C1573">
        <v>496000</v>
      </c>
      <c r="D1573">
        <v>24600</v>
      </c>
      <c r="E1573" t="s">
        <v>705</v>
      </c>
      <c r="F1573" t="s">
        <v>43</v>
      </c>
      <c r="G1573" t="s">
        <v>22</v>
      </c>
      <c r="H1573">
        <v>5</v>
      </c>
      <c r="I1573" t="s">
        <v>38</v>
      </c>
      <c r="J1573">
        <v>1</v>
      </c>
      <c r="K1573">
        <v>6.2518399999999996</v>
      </c>
      <c r="L1573">
        <v>-75.563590000000005</v>
      </c>
    </row>
    <row r="1574" spans="1:12" x14ac:dyDescent="0.25">
      <c r="A1574" t="s">
        <v>111</v>
      </c>
      <c r="B1574" t="s">
        <v>19</v>
      </c>
      <c r="C1574">
        <v>452300</v>
      </c>
      <c r="D1574">
        <v>25100</v>
      </c>
      <c r="E1574" t="s">
        <v>375</v>
      </c>
      <c r="F1574" t="s">
        <v>26</v>
      </c>
      <c r="G1574" t="s">
        <v>91</v>
      </c>
      <c r="H1574">
        <v>5</v>
      </c>
      <c r="I1574" t="s">
        <v>17</v>
      </c>
      <c r="J1574">
        <v>10</v>
      </c>
      <c r="K1574">
        <v>10.968540000000001</v>
      </c>
      <c r="L1574">
        <v>-74.781319999999994</v>
      </c>
    </row>
    <row r="1575" spans="1:12" x14ac:dyDescent="0.25">
      <c r="A1575" t="s">
        <v>297</v>
      </c>
      <c r="B1575" t="s">
        <v>86</v>
      </c>
      <c r="C1575">
        <v>94200</v>
      </c>
      <c r="D1575">
        <v>5400</v>
      </c>
      <c r="E1575" t="s">
        <v>671</v>
      </c>
      <c r="F1575" t="s">
        <v>96</v>
      </c>
      <c r="G1575" t="s">
        <v>31</v>
      </c>
      <c r="H1575">
        <v>5</v>
      </c>
      <c r="I1575" t="s">
        <v>17</v>
      </c>
      <c r="J1575">
        <v>5</v>
      </c>
      <c r="K1575">
        <v>3.4372199999999999</v>
      </c>
      <c r="L1575">
        <v>-76.522499999999994</v>
      </c>
    </row>
    <row r="1576" spans="1:12" x14ac:dyDescent="0.25">
      <c r="A1576" t="s">
        <v>297</v>
      </c>
      <c r="B1576" t="s">
        <v>86</v>
      </c>
      <c r="C1576">
        <v>89400</v>
      </c>
      <c r="D1576">
        <v>2900</v>
      </c>
      <c r="E1576" t="s">
        <v>825</v>
      </c>
      <c r="F1576" t="s">
        <v>93</v>
      </c>
      <c r="G1576" t="s">
        <v>60</v>
      </c>
      <c r="H1576">
        <v>4</v>
      </c>
      <c r="I1576" t="s">
        <v>17</v>
      </c>
      <c r="J1576">
        <v>1</v>
      </c>
      <c r="K1576">
        <v>4.8133299999999997</v>
      </c>
      <c r="L1576">
        <v>-75.696110000000004</v>
      </c>
    </row>
    <row r="1577" spans="1:12" x14ac:dyDescent="0.25">
      <c r="A1577" t="s">
        <v>61</v>
      </c>
      <c r="B1577" t="s">
        <v>62</v>
      </c>
      <c r="C1577">
        <v>514200</v>
      </c>
      <c r="D1577">
        <v>25600</v>
      </c>
      <c r="E1577" t="s">
        <v>1113</v>
      </c>
      <c r="F1577" t="s">
        <v>35</v>
      </c>
      <c r="G1577" t="s">
        <v>16</v>
      </c>
      <c r="H1577">
        <v>5</v>
      </c>
      <c r="I1577" t="s">
        <v>32</v>
      </c>
      <c r="J1577">
        <v>1</v>
      </c>
      <c r="K1577">
        <v>4.6097099999999998</v>
      </c>
      <c r="L1577">
        <v>-74.08175</v>
      </c>
    </row>
    <row r="1578" spans="1:12" x14ac:dyDescent="0.25">
      <c r="A1578" t="s">
        <v>80</v>
      </c>
      <c r="B1578" t="s">
        <v>65</v>
      </c>
      <c r="C1578">
        <v>36000</v>
      </c>
      <c r="D1578">
        <v>2100</v>
      </c>
      <c r="E1578" t="s">
        <v>1173</v>
      </c>
      <c r="F1578" t="s">
        <v>35</v>
      </c>
      <c r="G1578" t="s">
        <v>178</v>
      </c>
      <c r="H1578">
        <v>5</v>
      </c>
      <c r="I1578" t="s">
        <v>17</v>
      </c>
      <c r="J1578">
        <v>1</v>
      </c>
      <c r="K1578">
        <v>1.2136100000000001</v>
      </c>
      <c r="L1578">
        <v>-77.281109999999998</v>
      </c>
    </row>
    <row r="1579" spans="1:12" x14ac:dyDescent="0.25">
      <c r="A1579" t="s">
        <v>57</v>
      </c>
      <c r="B1579" t="s">
        <v>58</v>
      </c>
      <c r="C1579">
        <v>68600</v>
      </c>
      <c r="D1579">
        <v>9300</v>
      </c>
      <c r="E1579" t="s">
        <v>827</v>
      </c>
      <c r="F1579" t="s">
        <v>76</v>
      </c>
      <c r="G1579" t="s">
        <v>16</v>
      </c>
      <c r="H1579">
        <v>4</v>
      </c>
      <c r="I1579" t="s">
        <v>17</v>
      </c>
      <c r="J1579">
        <v>2</v>
      </c>
      <c r="K1579">
        <v>4.6097099999999998</v>
      </c>
      <c r="L1579">
        <v>-74.08175</v>
      </c>
    </row>
    <row r="1580" spans="1:12" x14ac:dyDescent="0.25">
      <c r="A1580" t="s">
        <v>196</v>
      </c>
      <c r="B1580" t="s">
        <v>13</v>
      </c>
      <c r="C1580">
        <v>1101600</v>
      </c>
      <c r="D1580">
        <v>56800</v>
      </c>
      <c r="E1580" t="s">
        <v>973</v>
      </c>
      <c r="F1580" t="s">
        <v>96</v>
      </c>
      <c r="G1580" t="s">
        <v>22</v>
      </c>
      <c r="H1580">
        <v>5</v>
      </c>
      <c r="I1580" t="s">
        <v>17</v>
      </c>
      <c r="J1580">
        <v>10</v>
      </c>
      <c r="K1580">
        <v>6.2518399999999996</v>
      </c>
      <c r="L1580">
        <v>-75.563590000000005</v>
      </c>
    </row>
    <row r="1581" spans="1:12" x14ac:dyDescent="0.25">
      <c r="A1581" t="s">
        <v>28</v>
      </c>
      <c r="B1581" t="s">
        <v>29</v>
      </c>
      <c r="C1581">
        <v>423300</v>
      </c>
      <c r="D1581">
        <v>22900</v>
      </c>
      <c r="E1581" t="s">
        <v>688</v>
      </c>
      <c r="F1581" t="s">
        <v>15</v>
      </c>
      <c r="G1581" t="s">
        <v>16</v>
      </c>
      <c r="H1581">
        <v>5</v>
      </c>
      <c r="I1581" t="s">
        <v>17</v>
      </c>
      <c r="J1581">
        <v>1</v>
      </c>
      <c r="K1581">
        <v>4.6097099999999998</v>
      </c>
      <c r="L1581">
        <v>-74.08175</v>
      </c>
    </row>
    <row r="1582" spans="1:12" x14ac:dyDescent="0.25">
      <c r="A1582" t="s">
        <v>28</v>
      </c>
      <c r="B1582" t="s">
        <v>29</v>
      </c>
      <c r="C1582">
        <v>362500</v>
      </c>
      <c r="D1582">
        <v>24200</v>
      </c>
      <c r="E1582" t="s">
        <v>977</v>
      </c>
      <c r="F1582" t="s">
        <v>21</v>
      </c>
      <c r="G1582" t="s">
        <v>16</v>
      </c>
      <c r="H1582">
        <v>5</v>
      </c>
      <c r="I1582" t="s">
        <v>17</v>
      </c>
      <c r="J1582">
        <v>4</v>
      </c>
      <c r="K1582">
        <v>4.6097099999999998</v>
      </c>
      <c r="L1582">
        <v>-74.08175</v>
      </c>
    </row>
    <row r="1583" spans="1:12" x14ac:dyDescent="0.25">
      <c r="A1583" t="s">
        <v>28</v>
      </c>
      <c r="B1583" t="s">
        <v>29</v>
      </c>
      <c r="C1583">
        <v>349700</v>
      </c>
      <c r="D1583">
        <v>16800</v>
      </c>
      <c r="E1583" t="s">
        <v>1171</v>
      </c>
      <c r="F1583" t="s">
        <v>43</v>
      </c>
      <c r="G1583" t="s">
        <v>16</v>
      </c>
      <c r="H1583">
        <v>1</v>
      </c>
      <c r="I1583" t="s">
        <v>17</v>
      </c>
      <c r="J1583">
        <v>6</v>
      </c>
      <c r="K1583">
        <v>4.6097099999999998</v>
      </c>
      <c r="L1583">
        <v>-74.08175</v>
      </c>
    </row>
    <row r="1584" spans="1:12" x14ac:dyDescent="0.25">
      <c r="A1584" t="s">
        <v>33</v>
      </c>
      <c r="B1584" t="s">
        <v>19</v>
      </c>
      <c r="C1584">
        <v>416600</v>
      </c>
      <c r="D1584">
        <v>20400</v>
      </c>
      <c r="E1584" t="s">
        <v>304</v>
      </c>
      <c r="F1584" t="s">
        <v>35</v>
      </c>
      <c r="G1584" t="s">
        <v>16</v>
      </c>
      <c r="H1584">
        <v>4</v>
      </c>
      <c r="I1584" t="s">
        <v>17</v>
      </c>
      <c r="J1584">
        <v>5</v>
      </c>
      <c r="K1584">
        <v>4.6097099999999998</v>
      </c>
      <c r="L1584">
        <v>-74.08175</v>
      </c>
    </row>
    <row r="1585" spans="1:12" x14ac:dyDescent="0.25">
      <c r="A1585" t="s">
        <v>164</v>
      </c>
      <c r="B1585" t="s">
        <v>13</v>
      </c>
      <c r="C1585">
        <v>104600</v>
      </c>
      <c r="D1585">
        <v>3800</v>
      </c>
      <c r="E1585" t="s">
        <v>1159</v>
      </c>
      <c r="F1585" t="s">
        <v>15</v>
      </c>
      <c r="G1585" t="s">
        <v>60</v>
      </c>
      <c r="H1585">
        <v>4</v>
      </c>
      <c r="I1585" t="s">
        <v>17</v>
      </c>
      <c r="J1585">
        <v>2</v>
      </c>
      <c r="K1585">
        <v>4.8133299999999997</v>
      </c>
      <c r="L1585">
        <v>-75.696110000000004</v>
      </c>
    </row>
    <row r="1586" spans="1:12" x14ac:dyDescent="0.25">
      <c r="A1586" t="s">
        <v>219</v>
      </c>
      <c r="B1586" t="s">
        <v>19</v>
      </c>
      <c r="C1586">
        <v>558600</v>
      </c>
      <c r="D1586">
        <v>27900</v>
      </c>
      <c r="E1586" t="s">
        <v>51</v>
      </c>
      <c r="F1586" t="s">
        <v>130</v>
      </c>
      <c r="G1586" t="s">
        <v>22</v>
      </c>
      <c r="H1586">
        <v>4</v>
      </c>
      <c r="I1586" t="s">
        <v>17</v>
      </c>
      <c r="J1586">
        <v>2</v>
      </c>
      <c r="K1586">
        <v>6.2518399999999996</v>
      </c>
      <c r="L1586">
        <v>-75.563590000000005</v>
      </c>
    </row>
    <row r="1587" spans="1:12" x14ac:dyDescent="0.25">
      <c r="A1587" t="s">
        <v>74</v>
      </c>
      <c r="B1587" t="s">
        <v>62</v>
      </c>
      <c r="C1587">
        <v>42300</v>
      </c>
      <c r="D1587">
        <v>0</v>
      </c>
      <c r="E1587" t="s">
        <v>661</v>
      </c>
      <c r="F1587" t="s">
        <v>52</v>
      </c>
      <c r="G1587" t="s">
        <v>16</v>
      </c>
      <c r="H1587">
        <v>5</v>
      </c>
      <c r="I1587" t="s">
        <v>17</v>
      </c>
      <c r="J1587">
        <v>1</v>
      </c>
      <c r="K1587">
        <v>4.6097099999999998</v>
      </c>
      <c r="L1587">
        <v>-74.08175</v>
      </c>
    </row>
    <row r="1588" spans="1:12" x14ac:dyDescent="0.25">
      <c r="A1588" t="s">
        <v>70</v>
      </c>
      <c r="B1588" t="s">
        <v>13</v>
      </c>
      <c r="C1588">
        <v>2907500</v>
      </c>
      <c r="D1588">
        <v>155200</v>
      </c>
      <c r="E1588" t="s">
        <v>966</v>
      </c>
      <c r="F1588" t="s">
        <v>47</v>
      </c>
      <c r="G1588" t="s">
        <v>22</v>
      </c>
      <c r="H1588">
        <v>5</v>
      </c>
      <c r="I1588" t="s">
        <v>17</v>
      </c>
      <c r="J1588">
        <v>4</v>
      </c>
      <c r="K1588">
        <v>6.2518399999999996</v>
      </c>
      <c r="L1588">
        <v>-75.563590000000005</v>
      </c>
    </row>
    <row r="1589" spans="1:12" x14ac:dyDescent="0.25">
      <c r="A1589" t="s">
        <v>80</v>
      </c>
      <c r="B1589" t="s">
        <v>65</v>
      </c>
      <c r="C1589">
        <v>39700</v>
      </c>
      <c r="D1589">
        <v>5500</v>
      </c>
      <c r="E1589" t="s">
        <v>1033</v>
      </c>
      <c r="F1589" t="s">
        <v>21</v>
      </c>
      <c r="G1589" t="s">
        <v>60</v>
      </c>
      <c r="H1589">
        <v>5</v>
      </c>
      <c r="I1589" t="s">
        <v>17</v>
      </c>
      <c r="J1589">
        <v>4</v>
      </c>
      <c r="K1589">
        <v>4.8133299999999997</v>
      </c>
      <c r="L1589">
        <v>-75.696110000000004</v>
      </c>
    </row>
    <row r="1590" spans="1:12" x14ac:dyDescent="0.25">
      <c r="A1590" t="s">
        <v>192</v>
      </c>
      <c r="B1590" t="s">
        <v>65</v>
      </c>
      <c r="C1590">
        <v>43100</v>
      </c>
      <c r="D1590">
        <v>3000</v>
      </c>
      <c r="E1590" t="s">
        <v>1183</v>
      </c>
      <c r="F1590" t="s">
        <v>96</v>
      </c>
      <c r="G1590" t="s">
        <v>16</v>
      </c>
      <c r="H1590">
        <v>5</v>
      </c>
      <c r="I1590" t="s">
        <v>17</v>
      </c>
      <c r="J1590">
        <v>4</v>
      </c>
      <c r="K1590">
        <v>4.6097099999999998</v>
      </c>
      <c r="L1590">
        <v>-74.08175</v>
      </c>
    </row>
    <row r="1591" spans="1:12" x14ac:dyDescent="0.25">
      <c r="A1591" t="s">
        <v>184</v>
      </c>
      <c r="B1591" t="s">
        <v>86</v>
      </c>
      <c r="C1591">
        <v>438400</v>
      </c>
      <c r="D1591">
        <v>21500</v>
      </c>
      <c r="E1591" t="s">
        <v>1243</v>
      </c>
      <c r="F1591" t="s">
        <v>130</v>
      </c>
      <c r="G1591" t="s">
        <v>16</v>
      </c>
      <c r="H1591">
        <v>5</v>
      </c>
      <c r="I1591" t="s">
        <v>17</v>
      </c>
      <c r="J1591">
        <v>1</v>
      </c>
      <c r="K1591">
        <v>4.6097099999999998</v>
      </c>
      <c r="L1591">
        <v>-74.08175</v>
      </c>
    </row>
    <row r="1592" spans="1:12" x14ac:dyDescent="0.25">
      <c r="A1592" t="s">
        <v>113</v>
      </c>
      <c r="B1592" t="s">
        <v>24</v>
      </c>
      <c r="C1592">
        <v>17500</v>
      </c>
      <c r="D1592">
        <v>0</v>
      </c>
      <c r="E1592" t="s">
        <v>1244</v>
      </c>
      <c r="F1592" t="s">
        <v>93</v>
      </c>
      <c r="G1592" t="s">
        <v>22</v>
      </c>
      <c r="H1592">
        <v>3</v>
      </c>
      <c r="I1592" t="s">
        <v>17</v>
      </c>
      <c r="J1592">
        <v>3</v>
      </c>
      <c r="K1592">
        <v>6.2518399999999996</v>
      </c>
      <c r="L1592">
        <v>-75.563590000000005</v>
      </c>
    </row>
    <row r="1593" spans="1:12" x14ac:dyDescent="0.25">
      <c r="A1593" t="s">
        <v>111</v>
      </c>
      <c r="B1593" t="s">
        <v>19</v>
      </c>
      <c r="C1593">
        <v>507800</v>
      </c>
      <c r="D1593">
        <v>25200</v>
      </c>
      <c r="E1593" t="s">
        <v>1245</v>
      </c>
      <c r="F1593" t="s">
        <v>96</v>
      </c>
      <c r="G1593" t="s">
        <v>16</v>
      </c>
      <c r="H1593">
        <v>5</v>
      </c>
      <c r="I1593" t="s">
        <v>32</v>
      </c>
      <c r="J1593">
        <v>1</v>
      </c>
      <c r="K1593">
        <v>4.6097099999999998</v>
      </c>
      <c r="L1593">
        <v>-74.08175</v>
      </c>
    </row>
    <row r="1594" spans="1:12" x14ac:dyDescent="0.25">
      <c r="A1594" t="s">
        <v>105</v>
      </c>
      <c r="B1594" t="s">
        <v>19</v>
      </c>
      <c r="C1594">
        <v>264400</v>
      </c>
      <c r="D1594">
        <v>12300</v>
      </c>
      <c r="E1594" t="s">
        <v>380</v>
      </c>
      <c r="F1594" t="s">
        <v>54</v>
      </c>
      <c r="G1594" t="s">
        <v>22</v>
      </c>
      <c r="H1594">
        <v>1</v>
      </c>
      <c r="I1594" t="s">
        <v>17</v>
      </c>
      <c r="J1594">
        <v>1</v>
      </c>
      <c r="K1594">
        <v>6.2518399999999996</v>
      </c>
      <c r="L1594">
        <v>-75.563590000000005</v>
      </c>
    </row>
    <row r="1595" spans="1:12" x14ac:dyDescent="0.25">
      <c r="A1595" t="s">
        <v>127</v>
      </c>
      <c r="B1595" t="s">
        <v>13</v>
      </c>
      <c r="C1595">
        <v>1665500</v>
      </c>
      <c r="D1595">
        <v>86900</v>
      </c>
      <c r="E1595" t="s">
        <v>452</v>
      </c>
      <c r="F1595" t="s">
        <v>21</v>
      </c>
      <c r="G1595" t="s">
        <v>16</v>
      </c>
      <c r="H1595">
        <v>1</v>
      </c>
      <c r="I1595" t="s">
        <v>17</v>
      </c>
      <c r="J1595">
        <v>1</v>
      </c>
      <c r="K1595">
        <v>4.6097099999999998</v>
      </c>
      <c r="L1595">
        <v>-74.08175</v>
      </c>
    </row>
    <row r="1596" spans="1:12" x14ac:dyDescent="0.25">
      <c r="A1596" t="s">
        <v>94</v>
      </c>
      <c r="B1596" t="s">
        <v>29</v>
      </c>
      <c r="C1596">
        <v>397700</v>
      </c>
      <c r="D1596">
        <v>19400</v>
      </c>
      <c r="E1596" t="s">
        <v>962</v>
      </c>
      <c r="F1596" t="s">
        <v>26</v>
      </c>
      <c r="G1596" t="s">
        <v>16</v>
      </c>
      <c r="H1596">
        <v>5</v>
      </c>
      <c r="I1596" t="s">
        <v>17</v>
      </c>
      <c r="J1596">
        <v>1</v>
      </c>
      <c r="K1596">
        <v>4.6097099999999998</v>
      </c>
      <c r="L1596">
        <v>-74.08175</v>
      </c>
    </row>
    <row r="1597" spans="1:12" x14ac:dyDescent="0.25">
      <c r="A1597" t="s">
        <v>266</v>
      </c>
      <c r="B1597" t="s">
        <v>13</v>
      </c>
      <c r="C1597">
        <v>1232700</v>
      </c>
      <c r="D1597">
        <v>63800</v>
      </c>
      <c r="E1597" t="s">
        <v>664</v>
      </c>
      <c r="F1597" t="s">
        <v>130</v>
      </c>
      <c r="G1597" t="s">
        <v>31</v>
      </c>
      <c r="H1597">
        <v>5</v>
      </c>
      <c r="I1597" t="s">
        <v>17</v>
      </c>
      <c r="J1597">
        <v>4</v>
      </c>
      <c r="K1597">
        <v>3.4372199999999999</v>
      </c>
      <c r="L1597">
        <v>-76.522499999999994</v>
      </c>
    </row>
    <row r="1598" spans="1:12" x14ac:dyDescent="0.25">
      <c r="A1598" t="s">
        <v>64</v>
      </c>
      <c r="B1598" t="s">
        <v>65</v>
      </c>
      <c r="C1598">
        <v>45600</v>
      </c>
      <c r="D1598">
        <v>0</v>
      </c>
      <c r="E1598" t="s">
        <v>934</v>
      </c>
      <c r="F1598" t="s">
        <v>43</v>
      </c>
      <c r="G1598" t="s">
        <v>16</v>
      </c>
      <c r="H1598">
        <v>5</v>
      </c>
      <c r="I1598" t="s">
        <v>17</v>
      </c>
      <c r="J1598">
        <v>1</v>
      </c>
      <c r="K1598">
        <v>4.6097099999999998</v>
      </c>
      <c r="L1598">
        <v>-74.08175</v>
      </c>
    </row>
    <row r="1599" spans="1:12" x14ac:dyDescent="0.25">
      <c r="A1599" t="s">
        <v>18</v>
      </c>
      <c r="B1599" t="s">
        <v>19</v>
      </c>
      <c r="C1599">
        <v>200900</v>
      </c>
      <c r="D1599">
        <v>8900</v>
      </c>
      <c r="E1599" t="s">
        <v>77</v>
      </c>
      <c r="F1599" t="s">
        <v>93</v>
      </c>
      <c r="G1599" t="s">
        <v>16</v>
      </c>
      <c r="H1599">
        <v>2</v>
      </c>
      <c r="I1599" t="s">
        <v>17</v>
      </c>
      <c r="J1599">
        <v>1</v>
      </c>
      <c r="K1599">
        <v>4.6097099999999998</v>
      </c>
      <c r="L1599">
        <v>-74.08175</v>
      </c>
    </row>
    <row r="1600" spans="1:12" x14ac:dyDescent="0.25">
      <c r="A1600" t="s">
        <v>78</v>
      </c>
      <c r="B1600" t="s">
        <v>19</v>
      </c>
      <c r="C1600">
        <v>263300</v>
      </c>
      <c r="D1600">
        <v>12200</v>
      </c>
      <c r="E1600" t="s">
        <v>716</v>
      </c>
      <c r="F1600" t="s">
        <v>93</v>
      </c>
      <c r="G1600" t="s">
        <v>16</v>
      </c>
      <c r="H1600">
        <v>5</v>
      </c>
      <c r="I1600" t="s">
        <v>32</v>
      </c>
      <c r="J1600">
        <v>1</v>
      </c>
      <c r="K1600">
        <v>4.6097099999999998</v>
      </c>
      <c r="L1600">
        <v>-74.08175</v>
      </c>
    </row>
    <row r="1601" spans="1:12" x14ac:dyDescent="0.25">
      <c r="A1601" t="s">
        <v>127</v>
      </c>
      <c r="B1601" t="s">
        <v>13</v>
      </c>
      <c r="C1601">
        <v>1435400</v>
      </c>
      <c r="D1601">
        <v>76800</v>
      </c>
      <c r="E1601" t="s">
        <v>1056</v>
      </c>
      <c r="F1601" t="s">
        <v>88</v>
      </c>
      <c r="G1601" t="s">
        <v>22</v>
      </c>
      <c r="H1601">
        <v>5</v>
      </c>
      <c r="I1601" t="s">
        <v>38</v>
      </c>
      <c r="J1601">
        <v>1</v>
      </c>
      <c r="K1601">
        <v>6.2518399999999996</v>
      </c>
      <c r="L1601">
        <v>-75.563590000000005</v>
      </c>
    </row>
    <row r="1602" spans="1:12" x14ac:dyDescent="0.25">
      <c r="A1602" t="s">
        <v>196</v>
      </c>
      <c r="B1602" t="s">
        <v>13</v>
      </c>
      <c r="C1602">
        <v>958700</v>
      </c>
      <c r="D1602">
        <v>49200</v>
      </c>
      <c r="E1602" t="s">
        <v>929</v>
      </c>
      <c r="F1602" t="s">
        <v>43</v>
      </c>
      <c r="G1602" t="s">
        <v>22</v>
      </c>
      <c r="H1602">
        <v>5</v>
      </c>
      <c r="I1602" t="s">
        <v>17</v>
      </c>
      <c r="J1602">
        <v>7</v>
      </c>
      <c r="K1602">
        <v>6.2518399999999996</v>
      </c>
      <c r="L1602">
        <v>-75.563590000000005</v>
      </c>
    </row>
    <row r="1603" spans="1:12" x14ac:dyDescent="0.25">
      <c r="A1603" t="s">
        <v>266</v>
      </c>
      <c r="B1603" t="s">
        <v>13</v>
      </c>
      <c r="C1603">
        <v>1865000</v>
      </c>
      <c r="D1603">
        <v>104100</v>
      </c>
      <c r="E1603" t="s">
        <v>257</v>
      </c>
      <c r="F1603" t="s">
        <v>21</v>
      </c>
      <c r="G1603" t="s">
        <v>126</v>
      </c>
      <c r="H1603">
        <v>5</v>
      </c>
      <c r="I1603" t="s">
        <v>17</v>
      </c>
      <c r="J1603">
        <v>1</v>
      </c>
      <c r="K1603">
        <v>7.89391</v>
      </c>
      <c r="L1603">
        <v>-72.507819999999995</v>
      </c>
    </row>
    <row r="1604" spans="1:12" x14ac:dyDescent="0.25">
      <c r="A1604" t="s">
        <v>118</v>
      </c>
      <c r="B1604" t="s">
        <v>86</v>
      </c>
      <c r="C1604">
        <v>930700</v>
      </c>
      <c r="D1604">
        <v>47700</v>
      </c>
      <c r="E1604" t="s">
        <v>853</v>
      </c>
      <c r="F1604" t="s">
        <v>54</v>
      </c>
      <c r="G1604" t="s">
        <v>22</v>
      </c>
      <c r="H1604">
        <v>5</v>
      </c>
      <c r="I1604" t="s">
        <v>32</v>
      </c>
      <c r="J1604">
        <v>1</v>
      </c>
      <c r="K1604">
        <v>6.2518399999999996</v>
      </c>
      <c r="L1604">
        <v>-75.563590000000005</v>
      </c>
    </row>
    <row r="1605" spans="1:12" x14ac:dyDescent="0.25">
      <c r="A1605" t="s">
        <v>113</v>
      </c>
      <c r="B1605" t="s">
        <v>24</v>
      </c>
      <c r="C1605">
        <v>20600</v>
      </c>
      <c r="D1605">
        <v>0</v>
      </c>
      <c r="E1605" t="s">
        <v>138</v>
      </c>
      <c r="F1605" t="s">
        <v>93</v>
      </c>
      <c r="G1605" t="s">
        <v>22</v>
      </c>
      <c r="H1605">
        <v>5</v>
      </c>
      <c r="I1605" t="s">
        <v>32</v>
      </c>
      <c r="J1605">
        <v>1</v>
      </c>
      <c r="K1605">
        <v>6.2518399999999996</v>
      </c>
      <c r="L1605">
        <v>-75.563590000000005</v>
      </c>
    </row>
    <row r="1606" spans="1:12" x14ac:dyDescent="0.25">
      <c r="A1606" t="s">
        <v>64</v>
      </c>
      <c r="B1606" t="s">
        <v>65</v>
      </c>
      <c r="C1606">
        <v>60900</v>
      </c>
      <c r="D1606">
        <v>1400</v>
      </c>
      <c r="E1606" t="s">
        <v>230</v>
      </c>
      <c r="F1606" t="s">
        <v>76</v>
      </c>
      <c r="G1606" t="s">
        <v>16</v>
      </c>
      <c r="H1606">
        <v>1</v>
      </c>
      <c r="I1606" t="s">
        <v>32</v>
      </c>
      <c r="J1606">
        <v>1</v>
      </c>
      <c r="K1606">
        <v>4.6097099999999998</v>
      </c>
      <c r="L1606">
        <v>-74.08175</v>
      </c>
    </row>
    <row r="1607" spans="1:12" x14ac:dyDescent="0.25">
      <c r="A1607" t="s">
        <v>196</v>
      </c>
      <c r="B1607" t="s">
        <v>13</v>
      </c>
      <c r="C1607">
        <v>803300</v>
      </c>
      <c r="D1607">
        <v>43500</v>
      </c>
      <c r="E1607" t="s">
        <v>1088</v>
      </c>
      <c r="F1607" t="s">
        <v>54</v>
      </c>
      <c r="G1607" t="s">
        <v>22</v>
      </c>
      <c r="H1607">
        <v>4</v>
      </c>
      <c r="I1607" t="s">
        <v>17</v>
      </c>
      <c r="J1607">
        <v>3</v>
      </c>
      <c r="K1607">
        <v>6.2518399999999996</v>
      </c>
      <c r="L1607">
        <v>-75.563590000000005</v>
      </c>
    </row>
    <row r="1608" spans="1:12" x14ac:dyDescent="0.25">
      <c r="A1608" t="s">
        <v>78</v>
      </c>
      <c r="B1608" t="s">
        <v>19</v>
      </c>
      <c r="C1608">
        <v>324800</v>
      </c>
      <c r="D1608">
        <v>17700</v>
      </c>
      <c r="E1608" t="s">
        <v>881</v>
      </c>
      <c r="F1608" t="s">
        <v>160</v>
      </c>
      <c r="G1608" t="s">
        <v>278</v>
      </c>
      <c r="H1608">
        <v>1</v>
      </c>
      <c r="I1608" t="s">
        <v>17</v>
      </c>
      <c r="J1608">
        <v>3</v>
      </c>
      <c r="K1608">
        <v>-4.2152799999999999</v>
      </c>
      <c r="L1608">
        <v>-69.940560000000005</v>
      </c>
    </row>
    <row r="1609" spans="1:12" x14ac:dyDescent="0.25">
      <c r="A1609" t="s">
        <v>78</v>
      </c>
      <c r="B1609" t="s">
        <v>19</v>
      </c>
      <c r="C1609">
        <v>316200</v>
      </c>
      <c r="D1609">
        <v>15000</v>
      </c>
      <c r="E1609" t="s">
        <v>59</v>
      </c>
      <c r="F1609" t="s">
        <v>76</v>
      </c>
      <c r="G1609" t="s">
        <v>22</v>
      </c>
      <c r="H1609">
        <v>2</v>
      </c>
      <c r="I1609" t="s">
        <v>17</v>
      </c>
      <c r="J1609">
        <v>2</v>
      </c>
      <c r="K1609">
        <v>6.2518399999999996</v>
      </c>
      <c r="L1609">
        <v>-75.563590000000005</v>
      </c>
    </row>
    <row r="1610" spans="1:12" x14ac:dyDescent="0.25">
      <c r="A1610" t="s">
        <v>164</v>
      </c>
      <c r="B1610" t="s">
        <v>13</v>
      </c>
      <c r="C1610">
        <v>183500</v>
      </c>
      <c r="D1610">
        <v>10000</v>
      </c>
      <c r="E1610" t="s">
        <v>593</v>
      </c>
      <c r="F1610" t="s">
        <v>93</v>
      </c>
      <c r="G1610" t="s">
        <v>22</v>
      </c>
      <c r="H1610">
        <v>5</v>
      </c>
      <c r="I1610" t="s">
        <v>32</v>
      </c>
      <c r="J1610">
        <v>1</v>
      </c>
      <c r="K1610">
        <v>6.2518399999999996</v>
      </c>
      <c r="L1610">
        <v>-75.563590000000005</v>
      </c>
    </row>
    <row r="1611" spans="1:12" x14ac:dyDescent="0.25">
      <c r="A1611" t="s">
        <v>28</v>
      </c>
      <c r="B1611" t="s">
        <v>29</v>
      </c>
      <c r="C1611">
        <v>757700</v>
      </c>
      <c r="D1611">
        <v>38500</v>
      </c>
      <c r="E1611" t="s">
        <v>1150</v>
      </c>
      <c r="F1611" t="s">
        <v>54</v>
      </c>
      <c r="G1611" t="s">
        <v>22</v>
      </c>
      <c r="H1611">
        <v>5</v>
      </c>
      <c r="I1611" t="s">
        <v>17</v>
      </c>
      <c r="J1611">
        <v>3</v>
      </c>
      <c r="K1611">
        <v>6.2518399999999996</v>
      </c>
      <c r="L1611">
        <v>-75.563590000000005</v>
      </c>
    </row>
    <row r="1612" spans="1:12" x14ac:dyDescent="0.25">
      <c r="A1612" t="s">
        <v>45</v>
      </c>
      <c r="B1612" t="s">
        <v>29</v>
      </c>
      <c r="C1612">
        <v>1201100</v>
      </c>
      <c r="D1612">
        <v>64200</v>
      </c>
      <c r="E1612" t="s">
        <v>1189</v>
      </c>
      <c r="F1612" t="s">
        <v>47</v>
      </c>
      <c r="G1612" t="s">
        <v>16</v>
      </c>
      <c r="H1612">
        <v>5</v>
      </c>
      <c r="I1612" t="s">
        <v>17</v>
      </c>
      <c r="J1612">
        <v>3</v>
      </c>
      <c r="K1612">
        <v>4.6097099999999998</v>
      </c>
      <c r="L1612">
        <v>-74.08175</v>
      </c>
    </row>
    <row r="1613" spans="1:12" x14ac:dyDescent="0.25">
      <c r="A1613" t="s">
        <v>50</v>
      </c>
      <c r="B1613" t="s">
        <v>29</v>
      </c>
      <c r="C1613">
        <v>1882000</v>
      </c>
      <c r="D1613">
        <v>100900</v>
      </c>
      <c r="E1613" t="s">
        <v>319</v>
      </c>
      <c r="F1613" t="s">
        <v>88</v>
      </c>
      <c r="G1613" t="s">
        <v>31</v>
      </c>
      <c r="H1613">
        <v>5</v>
      </c>
      <c r="I1613" t="s">
        <v>17</v>
      </c>
      <c r="J1613">
        <v>3</v>
      </c>
      <c r="K1613">
        <v>3.4372199999999999</v>
      </c>
      <c r="L1613">
        <v>-76.522499999999994</v>
      </c>
    </row>
    <row r="1614" spans="1:12" x14ac:dyDescent="0.25">
      <c r="A1614" t="s">
        <v>36</v>
      </c>
      <c r="B1614" t="s">
        <v>24</v>
      </c>
      <c r="C1614">
        <v>40900</v>
      </c>
      <c r="D1614">
        <v>5500</v>
      </c>
      <c r="E1614" t="s">
        <v>470</v>
      </c>
      <c r="F1614" t="s">
        <v>130</v>
      </c>
      <c r="G1614" t="s">
        <v>22</v>
      </c>
      <c r="H1614">
        <v>4</v>
      </c>
      <c r="I1614" t="s">
        <v>17</v>
      </c>
      <c r="J1614">
        <v>1</v>
      </c>
      <c r="K1614">
        <v>6.2518399999999996</v>
      </c>
      <c r="L1614">
        <v>-75.563590000000005</v>
      </c>
    </row>
    <row r="1615" spans="1:12" x14ac:dyDescent="0.25">
      <c r="A1615" t="s">
        <v>80</v>
      </c>
      <c r="B1615" t="s">
        <v>65</v>
      </c>
      <c r="C1615">
        <v>33400</v>
      </c>
      <c r="D1615">
        <v>0</v>
      </c>
      <c r="E1615" t="s">
        <v>1029</v>
      </c>
      <c r="F1615" t="s">
        <v>21</v>
      </c>
      <c r="G1615" t="s">
        <v>22</v>
      </c>
      <c r="H1615">
        <v>3</v>
      </c>
      <c r="I1615" t="s">
        <v>17</v>
      </c>
      <c r="J1615">
        <v>2</v>
      </c>
      <c r="K1615">
        <v>6.2518399999999996</v>
      </c>
      <c r="L1615">
        <v>-75.563590000000005</v>
      </c>
    </row>
    <row r="1616" spans="1:12" x14ac:dyDescent="0.25">
      <c r="A1616" t="s">
        <v>50</v>
      </c>
      <c r="B1616" t="s">
        <v>29</v>
      </c>
      <c r="C1616">
        <v>2006200</v>
      </c>
      <c r="D1616">
        <v>110200</v>
      </c>
      <c r="E1616" t="s">
        <v>1144</v>
      </c>
      <c r="F1616" t="s">
        <v>96</v>
      </c>
      <c r="G1616" t="s">
        <v>22</v>
      </c>
      <c r="H1616">
        <v>4</v>
      </c>
      <c r="I1616" t="s">
        <v>17</v>
      </c>
      <c r="J1616">
        <v>6</v>
      </c>
      <c r="K1616">
        <v>6.2518399999999996</v>
      </c>
      <c r="L1616">
        <v>-75.563590000000005</v>
      </c>
    </row>
    <row r="1617" spans="1:12" x14ac:dyDescent="0.25">
      <c r="A1617" t="s">
        <v>135</v>
      </c>
      <c r="B1617" t="s">
        <v>58</v>
      </c>
      <c r="C1617">
        <v>37800</v>
      </c>
      <c r="D1617">
        <v>6800</v>
      </c>
      <c r="E1617" t="s">
        <v>1246</v>
      </c>
      <c r="F1617" t="s">
        <v>88</v>
      </c>
      <c r="G1617" t="s">
        <v>22</v>
      </c>
      <c r="H1617">
        <v>1</v>
      </c>
      <c r="I1617" t="s">
        <v>17</v>
      </c>
      <c r="J1617">
        <v>1</v>
      </c>
      <c r="K1617">
        <v>6.2518399999999996</v>
      </c>
      <c r="L1617">
        <v>-75.563590000000005</v>
      </c>
    </row>
    <row r="1618" spans="1:12" x14ac:dyDescent="0.25">
      <c r="A1618" t="s">
        <v>45</v>
      </c>
      <c r="B1618" t="s">
        <v>29</v>
      </c>
      <c r="C1618">
        <v>1410500</v>
      </c>
      <c r="D1618">
        <v>75800</v>
      </c>
      <c r="E1618" t="s">
        <v>573</v>
      </c>
      <c r="F1618" t="s">
        <v>26</v>
      </c>
      <c r="G1618" t="s">
        <v>16</v>
      </c>
      <c r="H1618">
        <v>5</v>
      </c>
      <c r="I1618" t="s">
        <v>17</v>
      </c>
      <c r="J1618">
        <v>1</v>
      </c>
      <c r="K1618">
        <v>4.6097099999999998</v>
      </c>
      <c r="L1618">
        <v>-74.08175</v>
      </c>
    </row>
    <row r="1619" spans="1:12" x14ac:dyDescent="0.25">
      <c r="A1619" t="s">
        <v>214</v>
      </c>
      <c r="B1619" t="s">
        <v>19</v>
      </c>
      <c r="C1619">
        <v>220100</v>
      </c>
      <c r="D1619">
        <v>17400</v>
      </c>
      <c r="E1619" t="s">
        <v>1109</v>
      </c>
      <c r="F1619" t="s">
        <v>96</v>
      </c>
      <c r="G1619" t="s">
        <v>22</v>
      </c>
      <c r="H1619">
        <v>5</v>
      </c>
      <c r="I1619" t="s">
        <v>17</v>
      </c>
      <c r="J1619">
        <v>1</v>
      </c>
      <c r="K1619">
        <v>6.2518399999999996</v>
      </c>
      <c r="L1619">
        <v>-75.563590000000005</v>
      </c>
    </row>
    <row r="1620" spans="1:12" x14ac:dyDescent="0.25">
      <c r="A1620" t="s">
        <v>64</v>
      </c>
      <c r="B1620" t="s">
        <v>65</v>
      </c>
      <c r="C1620">
        <v>69000</v>
      </c>
      <c r="D1620">
        <v>4700</v>
      </c>
      <c r="E1620" t="s">
        <v>390</v>
      </c>
      <c r="F1620" t="s">
        <v>21</v>
      </c>
      <c r="G1620" t="s">
        <v>126</v>
      </c>
      <c r="H1620">
        <v>4</v>
      </c>
      <c r="I1620" t="s">
        <v>38</v>
      </c>
      <c r="J1620">
        <v>1</v>
      </c>
      <c r="K1620">
        <v>7.89391</v>
      </c>
      <c r="L1620">
        <v>-72.507819999999995</v>
      </c>
    </row>
    <row r="1621" spans="1:12" x14ac:dyDescent="0.25">
      <c r="A1621" t="s">
        <v>36</v>
      </c>
      <c r="B1621" t="s">
        <v>24</v>
      </c>
      <c r="C1621">
        <v>33200</v>
      </c>
      <c r="D1621">
        <v>0</v>
      </c>
      <c r="E1621" t="s">
        <v>1060</v>
      </c>
      <c r="F1621" t="s">
        <v>76</v>
      </c>
      <c r="G1621" t="s">
        <v>27</v>
      </c>
      <c r="H1621">
        <v>4</v>
      </c>
      <c r="I1621" t="s">
        <v>17</v>
      </c>
      <c r="J1621">
        <v>8</v>
      </c>
      <c r="K1621">
        <v>10.39972</v>
      </c>
      <c r="L1621">
        <v>-75.514439999999993</v>
      </c>
    </row>
    <row r="1622" spans="1:12" x14ac:dyDescent="0.25">
      <c r="A1622" t="s">
        <v>74</v>
      </c>
      <c r="B1622" t="s">
        <v>62</v>
      </c>
      <c r="C1622">
        <v>25600</v>
      </c>
      <c r="D1622">
        <v>0</v>
      </c>
      <c r="E1622" t="s">
        <v>213</v>
      </c>
      <c r="F1622" t="s">
        <v>88</v>
      </c>
      <c r="G1622" t="s">
        <v>31</v>
      </c>
      <c r="H1622">
        <v>5</v>
      </c>
      <c r="I1622" t="s">
        <v>17</v>
      </c>
      <c r="J1622">
        <v>2</v>
      </c>
      <c r="K1622">
        <v>3.4372199999999999</v>
      </c>
      <c r="L1622">
        <v>-76.522499999999994</v>
      </c>
    </row>
    <row r="1623" spans="1:12" x14ac:dyDescent="0.25">
      <c r="A1623" t="s">
        <v>36</v>
      </c>
      <c r="B1623" t="s">
        <v>24</v>
      </c>
      <c r="C1623">
        <v>24200</v>
      </c>
      <c r="D1623">
        <v>6000</v>
      </c>
      <c r="E1623" t="s">
        <v>270</v>
      </c>
      <c r="F1623" t="s">
        <v>96</v>
      </c>
      <c r="G1623" t="s">
        <v>16</v>
      </c>
      <c r="H1623">
        <v>5</v>
      </c>
      <c r="I1623" t="s">
        <v>17</v>
      </c>
      <c r="J1623">
        <v>1</v>
      </c>
      <c r="K1623">
        <v>4.6097099999999998</v>
      </c>
      <c r="L1623">
        <v>-74.08175</v>
      </c>
    </row>
    <row r="1624" spans="1:12" x14ac:dyDescent="0.25">
      <c r="A1624" t="s">
        <v>68</v>
      </c>
      <c r="B1624" t="s">
        <v>24</v>
      </c>
      <c r="C1624">
        <v>32300</v>
      </c>
      <c r="D1624">
        <v>1900</v>
      </c>
      <c r="E1624" t="s">
        <v>883</v>
      </c>
      <c r="F1624" t="s">
        <v>43</v>
      </c>
      <c r="G1624" t="s">
        <v>22</v>
      </c>
      <c r="H1624">
        <v>1</v>
      </c>
      <c r="I1624" t="s">
        <v>17</v>
      </c>
      <c r="J1624">
        <v>6</v>
      </c>
      <c r="K1624">
        <v>6.2518399999999996</v>
      </c>
      <c r="L1624">
        <v>-75.563590000000005</v>
      </c>
    </row>
    <row r="1625" spans="1:12" x14ac:dyDescent="0.25">
      <c r="A1625" t="s">
        <v>74</v>
      </c>
      <c r="B1625" t="s">
        <v>62</v>
      </c>
      <c r="C1625">
        <v>38900</v>
      </c>
      <c r="D1625">
        <v>0</v>
      </c>
      <c r="E1625" t="s">
        <v>799</v>
      </c>
      <c r="F1625" t="s">
        <v>21</v>
      </c>
      <c r="G1625" t="s">
        <v>22</v>
      </c>
      <c r="H1625">
        <v>2</v>
      </c>
      <c r="I1625" t="s">
        <v>17</v>
      </c>
      <c r="J1625">
        <v>3</v>
      </c>
      <c r="K1625">
        <v>6.2518399999999996</v>
      </c>
      <c r="L1625">
        <v>-75.563590000000005</v>
      </c>
    </row>
    <row r="1626" spans="1:12" x14ac:dyDescent="0.25">
      <c r="A1626" t="s">
        <v>111</v>
      </c>
      <c r="B1626" t="s">
        <v>19</v>
      </c>
      <c r="C1626">
        <v>456000</v>
      </c>
      <c r="D1626">
        <v>24700</v>
      </c>
      <c r="E1626" t="s">
        <v>624</v>
      </c>
      <c r="F1626" t="s">
        <v>130</v>
      </c>
      <c r="G1626" t="s">
        <v>16</v>
      </c>
      <c r="H1626">
        <v>5</v>
      </c>
      <c r="I1626" t="s">
        <v>17</v>
      </c>
      <c r="J1626">
        <v>10</v>
      </c>
      <c r="K1626">
        <v>4.6097099999999998</v>
      </c>
      <c r="L1626">
        <v>-74.08175</v>
      </c>
    </row>
    <row r="1627" spans="1:12" x14ac:dyDescent="0.25">
      <c r="A1627" t="s">
        <v>74</v>
      </c>
      <c r="B1627" t="s">
        <v>62</v>
      </c>
      <c r="C1627">
        <v>47500</v>
      </c>
      <c r="D1627">
        <v>0</v>
      </c>
      <c r="E1627" t="s">
        <v>1247</v>
      </c>
      <c r="F1627" t="s">
        <v>130</v>
      </c>
      <c r="G1627" t="s">
        <v>16</v>
      </c>
      <c r="H1627">
        <v>5</v>
      </c>
      <c r="I1627" t="s">
        <v>17</v>
      </c>
      <c r="J1627">
        <v>1</v>
      </c>
      <c r="K1627">
        <v>4.6097099999999998</v>
      </c>
      <c r="L1627">
        <v>-74.08175</v>
      </c>
    </row>
    <row r="1628" spans="1:12" x14ac:dyDescent="0.25">
      <c r="A1628" t="s">
        <v>144</v>
      </c>
      <c r="B1628" t="s">
        <v>65</v>
      </c>
      <c r="C1628">
        <v>73500</v>
      </c>
      <c r="D1628">
        <v>2100</v>
      </c>
      <c r="E1628" t="s">
        <v>1066</v>
      </c>
      <c r="F1628" t="s">
        <v>130</v>
      </c>
      <c r="G1628" t="s">
        <v>16</v>
      </c>
      <c r="H1628">
        <v>5</v>
      </c>
      <c r="I1628" t="s">
        <v>32</v>
      </c>
      <c r="J1628">
        <v>1</v>
      </c>
      <c r="K1628">
        <v>4.6097099999999998</v>
      </c>
      <c r="L1628">
        <v>-74.08175</v>
      </c>
    </row>
    <row r="1629" spans="1:12" x14ac:dyDescent="0.25">
      <c r="A1629" t="s">
        <v>122</v>
      </c>
      <c r="B1629" t="s">
        <v>29</v>
      </c>
      <c r="C1629">
        <v>877300</v>
      </c>
      <c r="D1629">
        <v>46900</v>
      </c>
      <c r="E1629" t="s">
        <v>1117</v>
      </c>
      <c r="F1629" t="s">
        <v>26</v>
      </c>
      <c r="G1629" t="s">
        <v>22</v>
      </c>
      <c r="H1629">
        <v>5</v>
      </c>
      <c r="I1629" t="s">
        <v>17</v>
      </c>
      <c r="J1629">
        <v>8</v>
      </c>
      <c r="K1629">
        <v>6.2518399999999996</v>
      </c>
      <c r="L1629">
        <v>-75.563590000000005</v>
      </c>
    </row>
    <row r="1630" spans="1:12" x14ac:dyDescent="0.25">
      <c r="A1630" t="s">
        <v>113</v>
      </c>
      <c r="B1630" t="s">
        <v>24</v>
      </c>
      <c r="C1630">
        <v>17300</v>
      </c>
      <c r="D1630">
        <v>0</v>
      </c>
      <c r="E1630" t="s">
        <v>683</v>
      </c>
      <c r="F1630" t="s">
        <v>54</v>
      </c>
      <c r="G1630" t="s">
        <v>22</v>
      </c>
      <c r="H1630">
        <v>5</v>
      </c>
      <c r="I1630" t="s">
        <v>32</v>
      </c>
      <c r="J1630">
        <v>1</v>
      </c>
      <c r="K1630">
        <v>6.2518399999999996</v>
      </c>
      <c r="L1630">
        <v>-75.563590000000005</v>
      </c>
    </row>
    <row r="1631" spans="1:12" x14ac:dyDescent="0.25">
      <c r="A1631" t="s">
        <v>82</v>
      </c>
      <c r="B1631" t="s">
        <v>58</v>
      </c>
      <c r="C1631">
        <v>54700</v>
      </c>
      <c r="D1631">
        <v>3100</v>
      </c>
      <c r="E1631" t="s">
        <v>521</v>
      </c>
      <c r="F1631" t="s">
        <v>35</v>
      </c>
      <c r="G1631" t="s">
        <v>178</v>
      </c>
      <c r="H1631">
        <v>5</v>
      </c>
      <c r="I1631" t="s">
        <v>32</v>
      </c>
      <c r="J1631">
        <v>1</v>
      </c>
      <c r="K1631">
        <v>1.2136100000000001</v>
      </c>
      <c r="L1631">
        <v>-77.281109999999998</v>
      </c>
    </row>
    <row r="1632" spans="1:12" x14ac:dyDescent="0.25">
      <c r="A1632" t="s">
        <v>184</v>
      </c>
      <c r="B1632" t="s">
        <v>86</v>
      </c>
      <c r="C1632">
        <v>404900</v>
      </c>
      <c r="D1632">
        <v>19700</v>
      </c>
      <c r="E1632" t="s">
        <v>696</v>
      </c>
      <c r="F1632" t="s">
        <v>35</v>
      </c>
      <c r="G1632" t="s">
        <v>16</v>
      </c>
      <c r="H1632">
        <v>4</v>
      </c>
      <c r="I1632" t="s">
        <v>32</v>
      </c>
      <c r="J1632">
        <v>1</v>
      </c>
      <c r="K1632">
        <v>4.6097099999999998</v>
      </c>
      <c r="L1632">
        <v>-74.08175</v>
      </c>
    </row>
    <row r="1633" spans="1:12" x14ac:dyDescent="0.25">
      <c r="A1633" t="s">
        <v>67</v>
      </c>
      <c r="B1633" t="s">
        <v>62</v>
      </c>
      <c r="C1633">
        <v>58000</v>
      </c>
      <c r="D1633">
        <v>1300</v>
      </c>
      <c r="E1633" t="s">
        <v>1030</v>
      </c>
      <c r="F1633" t="s">
        <v>96</v>
      </c>
      <c r="G1633" t="s">
        <v>16</v>
      </c>
      <c r="H1633">
        <v>5</v>
      </c>
      <c r="I1633" t="s">
        <v>17</v>
      </c>
      <c r="J1633">
        <v>1</v>
      </c>
      <c r="K1633">
        <v>4.6097099999999998</v>
      </c>
      <c r="L1633">
        <v>-74.08175</v>
      </c>
    </row>
    <row r="1634" spans="1:12" x14ac:dyDescent="0.25">
      <c r="A1634" t="s">
        <v>55</v>
      </c>
      <c r="B1634" t="s">
        <v>13</v>
      </c>
      <c r="C1634">
        <v>130500</v>
      </c>
      <c r="D1634">
        <v>5100</v>
      </c>
      <c r="E1634" t="s">
        <v>273</v>
      </c>
      <c r="F1634" t="s">
        <v>88</v>
      </c>
      <c r="G1634" t="s">
        <v>60</v>
      </c>
      <c r="H1634">
        <v>1</v>
      </c>
      <c r="I1634" t="s">
        <v>17</v>
      </c>
      <c r="J1634">
        <v>10</v>
      </c>
      <c r="K1634">
        <v>4.8133299999999997</v>
      </c>
      <c r="L1634">
        <v>-75.696110000000004</v>
      </c>
    </row>
    <row r="1635" spans="1:12" x14ac:dyDescent="0.25">
      <c r="A1635" t="s">
        <v>89</v>
      </c>
      <c r="B1635" t="s">
        <v>62</v>
      </c>
      <c r="C1635">
        <v>16400</v>
      </c>
      <c r="D1635">
        <v>0</v>
      </c>
      <c r="E1635" t="s">
        <v>476</v>
      </c>
      <c r="F1635" t="s">
        <v>96</v>
      </c>
      <c r="G1635" t="s">
        <v>31</v>
      </c>
      <c r="H1635">
        <v>5</v>
      </c>
      <c r="I1635" t="s">
        <v>17</v>
      </c>
      <c r="J1635">
        <v>1</v>
      </c>
      <c r="K1635">
        <v>3.4372199999999999</v>
      </c>
      <c r="L1635">
        <v>-76.522499999999994</v>
      </c>
    </row>
    <row r="1636" spans="1:12" x14ac:dyDescent="0.25">
      <c r="A1636" t="s">
        <v>122</v>
      </c>
      <c r="B1636" t="s">
        <v>29</v>
      </c>
      <c r="C1636">
        <v>1308200</v>
      </c>
      <c r="D1636">
        <v>67800</v>
      </c>
      <c r="E1636" t="s">
        <v>1020</v>
      </c>
      <c r="F1636" t="s">
        <v>96</v>
      </c>
      <c r="G1636" t="s">
        <v>16</v>
      </c>
      <c r="H1636">
        <v>1</v>
      </c>
      <c r="I1636" t="s">
        <v>17</v>
      </c>
      <c r="J1636">
        <v>1</v>
      </c>
      <c r="K1636">
        <v>4.6097099999999998</v>
      </c>
      <c r="L1636">
        <v>-74.08175</v>
      </c>
    </row>
    <row r="1637" spans="1:12" x14ac:dyDescent="0.25">
      <c r="A1637" t="s">
        <v>80</v>
      </c>
      <c r="B1637" t="s">
        <v>65</v>
      </c>
      <c r="C1637">
        <v>40900</v>
      </c>
      <c r="D1637">
        <v>2600</v>
      </c>
      <c r="E1637" t="s">
        <v>1073</v>
      </c>
      <c r="F1637" t="s">
        <v>130</v>
      </c>
      <c r="G1637" t="s">
        <v>16</v>
      </c>
      <c r="H1637">
        <v>4</v>
      </c>
      <c r="I1637" t="s">
        <v>32</v>
      </c>
      <c r="J1637">
        <v>1</v>
      </c>
      <c r="K1637">
        <v>4.6097099999999998</v>
      </c>
      <c r="L1637">
        <v>-74.08175</v>
      </c>
    </row>
    <row r="1638" spans="1:12" x14ac:dyDescent="0.25">
      <c r="A1638" t="s">
        <v>171</v>
      </c>
      <c r="B1638" t="s">
        <v>19</v>
      </c>
      <c r="C1638">
        <v>193200</v>
      </c>
      <c r="D1638">
        <v>15000</v>
      </c>
      <c r="E1638" t="s">
        <v>731</v>
      </c>
      <c r="F1638" t="s">
        <v>93</v>
      </c>
      <c r="G1638" t="s">
        <v>16</v>
      </c>
      <c r="H1638">
        <v>5</v>
      </c>
      <c r="I1638" t="s">
        <v>32</v>
      </c>
      <c r="J1638">
        <v>1</v>
      </c>
      <c r="K1638">
        <v>4.6097099999999998</v>
      </c>
      <c r="L1638">
        <v>-74.08175</v>
      </c>
    </row>
    <row r="1639" spans="1:12" x14ac:dyDescent="0.25">
      <c r="A1639" t="s">
        <v>135</v>
      </c>
      <c r="B1639" t="s">
        <v>58</v>
      </c>
      <c r="C1639">
        <v>30300</v>
      </c>
      <c r="D1639">
        <v>2000</v>
      </c>
      <c r="E1639" t="s">
        <v>1196</v>
      </c>
      <c r="F1639" t="s">
        <v>76</v>
      </c>
      <c r="G1639" t="s">
        <v>22</v>
      </c>
      <c r="H1639">
        <v>1</v>
      </c>
      <c r="I1639" t="s">
        <v>17</v>
      </c>
      <c r="J1639">
        <v>3</v>
      </c>
      <c r="K1639">
        <v>6.2518399999999996</v>
      </c>
      <c r="L1639">
        <v>-75.563590000000005</v>
      </c>
    </row>
    <row r="1640" spans="1:12" x14ac:dyDescent="0.25">
      <c r="A1640" t="s">
        <v>28</v>
      </c>
      <c r="B1640" t="s">
        <v>29</v>
      </c>
      <c r="C1640">
        <v>684300</v>
      </c>
      <c r="D1640">
        <v>36700</v>
      </c>
      <c r="E1640" t="s">
        <v>102</v>
      </c>
      <c r="F1640" t="s">
        <v>43</v>
      </c>
      <c r="G1640" t="s">
        <v>16</v>
      </c>
      <c r="H1640">
        <v>4</v>
      </c>
      <c r="I1640" t="s">
        <v>17</v>
      </c>
      <c r="J1640">
        <v>4</v>
      </c>
      <c r="K1640">
        <v>4.6097099999999998</v>
      </c>
      <c r="L1640">
        <v>-74.08175</v>
      </c>
    </row>
    <row r="1641" spans="1:12" x14ac:dyDescent="0.25">
      <c r="A1641" t="s">
        <v>122</v>
      </c>
      <c r="B1641" t="s">
        <v>29</v>
      </c>
      <c r="C1641">
        <v>570300</v>
      </c>
      <c r="D1641">
        <v>30600</v>
      </c>
      <c r="E1641" t="s">
        <v>1197</v>
      </c>
      <c r="F1641" t="s">
        <v>43</v>
      </c>
      <c r="G1641" t="s">
        <v>16</v>
      </c>
      <c r="H1641">
        <v>4</v>
      </c>
      <c r="I1641" t="s">
        <v>17</v>
      </c>
      <c r="J1641">
        <v>20</v>
      </c>
      <c r="K1641">
        <v>4.6097099999999998</v>
      </c>
      <c r="L1641">
        <v>-74.08175</v>
      </c>
    </row>
    <row r="1642" spans="1:12" x14ac:dyDescent="0.25">
      <c r="A1642" t="s">
        <v>158</v>
      </c>
      <c r="B1642" t="s">
        <v>62</v>
      </c>
      <c r="C1642">
        <v>57400</v>
      </c>
      <c r="D1642">
        <v>3600</v>
      </c>
      <c r="E1642" t="s">
        <v>564</v>
      </c>
      <c r="F1642" t="s">
        <v>35</v>
      </c>
      <c r="G1642" t="s">
        <v>16</v>
      </c>
      <c r="H1642">
        <v>4</v>
      </c>
      <c r="I1642" t="s">
        <v>17</v>
      </c>
      <c r="J1642">
        <v>1</v>
      </c>
      <c r="K1642">
        <v>4.6097099999999998</v>
      </c>
      <c r="L1642">
        <v>-74.08175</v>
      </c>
    </row>
    <row r="1643" spans="1:12" x14ac:dyDescent="0.25">
      <c r="A1643" t="s">
        <v>113</v>
      </c>
      <c r="B1643" t="s">
        <v>24</v>
      </c>
      <c r="C1643">
        <v>21100</v>
      </c>
      <c r="D1643">
        <v>1500</v>
      </c>
      <c r="E1643" t="s">
        <v>548</v>
      </c>
      <c r="F1643" t="s">
        <v>76</v>
      </c>
      <c r="G1643" t="s">
        <v>22</v>
      </c>
      <c r="H1643">
        <v>5</v>
      </c>
      <c r="I1643" t="s">
        <v>17</v>
      </c>
      <c r="J1643">
        <v>1</v>
      </c>
      <c r="K1643">
        <v>6.2518399999999996</v>
      </c>
      <c r="L1643">
        <v>-75.563590000000005</v>
      </c>
    </row>
    <row r="1644" spans="1:12" x14ac:dyDescent="0.25">
      <c r="A1644" t="s">
        <v>61</v>
      </c>
      <c r="B1644" t="s">
        <v>62</v>
      </c>
      <c r="C1644">
        <v>363100</v>
      </c>
      <c r="D1644">
        <v>17500</v>
      </c>
      <c r="E1644" t="s">
        <v>245</v>
      </c>
      <c r="F1644" t="s">
        <v>47</v>
      </c>
      <c r="G1644" t="s">
        <v>31</v>
      </c>
      <c r="H1644">
        <v>5</v>
      </c>
      <c r="I1644" t="s">
        <v>32</v>
      </c>
      <c r="J1644">
        <v>1</v>
      </c>
      <c r="K1644">
        <v>3.4372199999999999</v>
      </c>
      <c r="L1644">
        <v>-76.522499999999994</v>
      </c>
    </row>
    <row r="1645" spans="1:12" x14ac:dyDescent="0.25">
      <c r="A1645" t="s">
        <v>158</v>
      </c>
      <c r="B1645" t="s">
        <v>62</v>
      </c>
      <c r="C1645">
        <v>32800</v>
      </c>
      <c r="D1645">
        <v>0</v>
      </c>
      <c r="E1645" t="s">
        <v>646</v>
      </c>
      <c r="F1645" t="s">
        <v>160</v>
      </c>
      <c r="G1645" t="s">
        <v>60</v>
      </c>
      <c r="H1645">
        <v>5</v>
      </c>
      <c r="I1645" t="s">
        <v>17</v>
      </c>
      <c r="J1645">
        <v>4</v>
      </c>
      <c r="K1645">
        <v>4.8133299999999997</v>
      </c>
      <c r="L1645">
        <v>-75.696110000000004</v>
      </c>
    </row>
    <row r="1646" spans="1:12" x14ac:dyDescent="0.25">
      <c r="A1646" t="s">
        <v>171</v>
      </c>
      <c r="B1646" t="s">
        <v>19</v>
      </c>
      <c r="C1646">
        <v>204600</v>
      </c>
      <c r="D1646">
        <v>9100</v>
      </c>
      <c r="E1646" t="s">
        <v>168</v>
      </c>
      <c r="F1646" t="s">
        <v>96</v>
      </c>
      <c r="G1646" t="s">
        <v>22</v>
      </c>
      <c r="H1646">
        <v>5</v>
      </c>
      <c r="I1646" t="s">
        <v>17</v>
      </c>
      <c r="J1646">
        <v>8</v>
      </c>
      <c r="K1646">
        <v>6.2518399999999996</v>
      </c>
      <c r="L1646">
        <v>-75.563590000000005</v>
      </c>
    </row>
    <row r="1647" spans="1:12" x14ac:dyDescent="0.25">
      <c r="A1647" t="s">
        <v>41</v>
      </c>
      <c r="B1647" t="s">
        <v>29</v>
      </c>
      <c r="C1647">
        <v>1489100</v>
      </c>
      <c r="D1647">
        <v>77500</v>
      </c>
      <c r="E1647" t="s">
        <v>861</v>
      </c>
      <c r="F1647" t="s">
        <v>96</v>
      </c>
      <c r="G1647" t="s">
        <v>16</v>
      </c>
      <c r="H1647">
        <v>5</v>
      </c>
      <c r="I1647" t="s">
        <v>38</v>
      </c>
      <c r="J1647">
        <v>1</v>
      </c>
      <c r="K1647">
        <v>4.6097099999999998</v>
      </c>
      <c r="L1647">
        <v>-74.08175</v>
      </c>
    </row>
    <row r="1648" spans="1:12" x14ac:dyDescent="0.25">
      <c r="A1648" t="s">
        <v>148</v>
      </c>
      <c r="B1648" t="s">
        <v>13</v>
      </c>
      <c r="C1648">
        <v>2623400</v>
      </c>
      <c r="D1648">
        <v>140100</v>
      </c>
      <c r="E1648" t="s">
        <v>868</v>
      </c>
      <c r="F1648" t="s">
        <v>88</v>
      </c>
      <c r="G1648" t="s">
        <v>22</v>
      </c>
      <c r="H1648">
        <v>1</v>
      </c>
      <c r="I1648" t="s">
        <v>17</v>
      </c>
      <c r="J1648">
        <v>4</v>
      </c>
      <c r="K1648">
        <v>6.2518399999999996</v>
      </c>
      <c r="L1648">
        <v>-75.563590000000005</v>
      </c>
    </row>
    <row r="1649" spans="1:12" x14ac:dyDescent="0.25">
      <c r="A1649" t="s">
        <v>171</v>
      </c>
      <c r="B1649" t="s">
        <v>19</v>
      </c>
      <c r="C1649">
        <v>195600</v>
      </c>
      <c r="D1649">
        <v>8600</v>
      </c>
      <c r="E1649" t="s">
        <v>947</v>
      </c>
      <c r="F1649" t="s">
        <v>21</v>
      </c>
      <c r="G1649" t="s">
        <v>31</v>
      </c>
      <c r="H1649">
        <v>5</v>
      </c>
      <c r="I1649" t="s">
        <v>32</v>
      </c>
      <c r="J1649">
        <v>1</v>
      </c>
      <c r="K1649">
        <v>3.4372199999999999</v>
      </c>
      <c r="L1649">
        <v>-76.522499999999994</v>
      </c>
    </row>
    <row r="1650" spans="1:12" x14ac:dyDescent="0.25">
      <c r="A1650" t="s">
        <v>82</v>
      </c>
      <c r="B1650" t="s">
        <v>58</v>
      </c>
      <c r="C1650">
        <v>53800</v>
      </c>
      <c r="D1650">
        <v>1100</v>
      </c>
      <c r="E1650" t="s">
        <v>394</v>
      </c>
      <c r="F1650" t="s">
        <v>160</v>
      </c>
      <c r="G1650" t="s">
        <v>27</v>
      </c>
      <c r="H1650">
        <v>5</v>
      </c>
      <c r="I1650" t="s">
        <v>17</v>
      </c>
      <c r="J1650">
        <v>6</v>
      </c>
      <c r="K1650">
        <v>10.39972</v>
      </c>
      <c r="L1650">
        <v>-75.514439999999993</v>
      </c>
    </row>
    <row r="1651" spans="1:12" x14ac:dyDescent="0.25">
      <c r="A1651" t="s">
        <v>61</v>
      </c>
      <c r="B1651" t="s">
        <v>62</v>
      </c>
      <c r="C1651">
        <v>736900</v>
      </c>
      <c r="D1651">
        <v>41600</v>
      </c>
      <c r="E1651" t="s">
        <v>1032</v>
      </c>
      <c r="F1651" t="s">
        <v>96</v>
      </c>
      <c r="G1651" t="s">
        <v>16</v>
      </c>
      <c r="H1651">
        <v>5</v>
      </c>
      <c r="I1651" t="s">
        <v>17</v>
      </c>
      <c r="J1651">
        <v>1</v>
      </c>
      <c r="K1651">
        <v>4.6097099999999998</v>
      </c>
      <c r="L1651">
        <v>-74.08175</v>
      </c>
    </row>
    <row r="1652" spans="1:12" x14ac:dyDescent="0.25">
      <c r="A1652" t="s">
        <v>55</v>
      </c>
      <c r="B1652" t="s">
        <v>13</v>
      </c>
      <c r="C1652">
        <v>98200</v>
      </c>
      <c r="D1652">
        <v>3400</v>
      </c>
      <c r="E1652" t="s">
        <v>1248</v>
      </c>
      <c r="F1652" t="s">
        <v>130</v>
      </c>
      <c r="G1652" t="s">
        <v>278</v>
      </c>
      <c r="H1652">
        <v>5</v>
      </c>
      <c r="I1652" t="s">
        <v>17</v>
      </c>
      <c r="J1652">
        <v>2</v>
      </c>
      <c r="K1652">
        <v>-4.2152799999999999</v>
      </c>
      <c r="L1652">
        <v>-69.940560000000005</v>
      </c>
    </row>
    <row r="1653" spans="1:12" x14ac:dyDescent="0.25">
      <c r="A1653" t="s">
        <v>133</v>
      </c>
      <c r="B1653" t="s">
        <v>24</v>
      </c>
      <c r="C1653">
        <v>20000</v>
      </c>
      <c r="D1653">
        <v>0</v>
      </c>
      <c r="E1653" t="s">
        <v>755</v>
      </c>
      <c r="F1653" t="s">
        <v>96</v>
      </c>
      <c r="G1653" t="s">
        <v>201</v>
      </c>
      <c r="H1653">
        <v>5</v>
      </c>
      <c r="I1653" t="s">
        <v>32</v>
      </c>
      <c r="J1653">
        <v>1</v>
      </c>
      <c r="K1653">
        <v>11.54444</v>
      </c>
      <c r="L1653">
        <v>-72.907219999999995</v>
      </c>
    </row>
    <row r="1654" spans="1:12" x14ac:dyDescent="0.25">
      <c r="A1654" t="s">
        <v>192</v>
      </c>
      <c r="B1654" t="s">
        <v>65</v>
      </c>
      <c r="C1654">
        <v>58300</v>
      </c>
      <c r="D1654">
        <v>1300</v>
      </c>
      <c r="E1654" t="s">
        <v>1209</v>
      </c>
      <c r="F1654" t="s">
        <v>76</v>
      </c>
      <c r="G1654" t="s">
        <v>22</v>
      </c>
      <c r="H1654">
        <v>5</v>
      </c>
      <c r="I1654" t="s">
        <v>17</v>
      </c>
      <c r="J1654">
        <v>5</v>
      </c>
      <c r="K1654">
        <v>6.2518399999999996</v>
      </c>
      <c r="L1654">
        <v>-75.563590000000005</v>
      </c>
    </row>
    <row r="1655" spans="1:12" x14ac:dyDescent="0.25">
      <c r="A1655" t="s">
        <v>164</v>
      </c>
      <c r="B1655" t="s">
        <v>13</v>
      </c>
      <c r="C1655">
        <v>99600</v>
      </c>
      <c r="D1655">
        <v>3500</v>
      </c>
      <c r="E1655" t="s">
        <v>474</v>
      </c>
      <c r="F1655" t="s">
        <v>76</v>
      </c>
      <c r="G1655" t="s">
        <v>16</v>
      </c>
      <c r="H1655">
        <v>5</v>
      </c>
      <c r="I1655" t="s">
        <v>32</v>
      </c>
      <c r="J1655">
        <v>1</v>
      </c>
      <c r="K1655">
        <v>4.6097099999999998</v>
      </c>
      <c r="L1655">
        <v>-74.08175</v>
      </c>
    </row>
    <row r="1656" spans="1:12" x14ac:dyDescent="0.25">
      <c r="A1656" t="s">
        <v>297</v>
      </c>
      <c r="B1656" t="s">
        <v>86</v>
      </c>
      <c r="C1656">
        <v>49200</v>
      </c>
      <c r="D1656">
        <v>3300</v>
      </c>
      <c r="E1656" t="s">
        <v>989</v>
      </c>
      <c r="F1656" t="s">
        <v>15</v>
      </c>
      <c r="G1656" t="s">
        <v>16</v>
      </c>
      <c r="H1656">
        <v>4</v>
      </c>
      <c r="I1656" t="s">
        <v>17</v>
      </c>
      <c r="J1656">
        <v>1</v>
      </c>
      <c r="K1656">
        <v>4.6097099999999998</v>
      </c>
      <c r="L1656">
        <v>-74.08175</v>
      </c>
    </row>
    <row r="1657" spans="1:12" x14ac:dyDescent="0.25">
      <c r="A1657" t="s">
        <v>70</v>
      </c>
      <c r="B1657" t="s">
        <v>13</v>
      </c>
      <c r="C1657">
        <v>2633500</v>
      </c>
      <c r="D1657">
        <v>138400</v>
      </c>
      <c r="E1657" t="s">
        <v>286</v>
      </c>
      <c r="F1657" t="s">
        <v>15</v>
      </c>
      <c r="G1657" t="s">
        <v>22</v>
      </c>
      <c r="H1657">
        <v>5</v>
      </c>
      <c r="I1657" t="s">
        <v>17</v>
      </c>
      <c r="J1657">
        <v>1</v>
      </c>
      <c r="K1657">
        <v>6.2518399999999996</v>
      </c>
      <c r="L1657">
        <v>-75.563590000000005</v>
      </c>
    </row>
    <row r="1658" spans="1:12" x14ac:dyDescent="0.25">
      <c r="A1658" t="s">
        <v>28</v>
      </c>
      <c r="B1658" t="s">
        <v>29</v>
      </c>
      <c r="C1658">
        <v>508000</v>
      </c>
      <c r="D1658">
        <v>27300</v>
      </c>
      <c r="E1658" t="s">
        <v>823</v>
      </c>
      <c r="F1658" t="s">
        <v>43</v>
      </c>
      <c r="G1658" t="s">
        <v>22</v>
      </c>
      <c r="H1658">
        <v>1</v>
      </c>
      <c r="I1658" t="s">
        <v>17</v>
      </c>
      <c r="J1658">
        <v>10</v>
      </c>
      <c r="K1658">
        <v>6.2518399999999996</v>
      </c>
      <c r="L1658">
        <v>-75.563590000000005</v>
      </c>
    </row>
    <row r="1659" spans="1:12" x14ac:dyDescent="0.25">
      <c r="A1659" t="s">
        <v>94</v>
      </c>
      <c r="B1659" t="s">
        <v>29</v>
      </c>
      <c r="C1659">
        <v>800100</v>
      </c>
      <c r="D1659">
        <v>40800</v>
      </c>
      <c r="E1659" t="s">
        <v>879</v>
      </c>
      <c r="F1659" t="s">
        <v>96</v>
      </c>
      <c r="G1659" t="s">
        <v>31</v>
      </c>
      <c r="H1659">
        <v>4</v>
      </c>
      <c r="I1659" t="s">
        <v>17</v>
      </c>
      <c r="J1659">
        <v>3</v>
      </c>
      <c r="K1659">
        <v>3.4372199999999999</v>
      </c>
      <c r="L1659">
        <v>-76.522499999999994</v>
      </c>
    </row>
    <row r="1660" spans="1:12" x14ac:dyDescent="0.25">
      <c r="A1660" t="s">
        <v>94</v>
      </c>
      <c r="B1660" t="s">
        <v>29</v>
      </c>
      <c r="C1660">
        <v>898500</v>
      </c>
      <c r="D1660">
        <v>48100</v>
      </c>
      <c r="E1660" t="s">
        <v>675</v>
      </c>
      <c r="F1660" t="s">
        <v>26</v>
      </c>
      <c r="G1660" t="s">
        <v>31</v>
      </c>
      <c r="H1660">
        <v>5</v>
      </c>
      <c r="I1660" t="s">
        <v>32</v>
      </c>
      <c r="J1660">
        <v>1</v>
      </c>
      <c r="K1660">
        <v>3.4372199999999999</v>
      </c>
      <c r="L1660">
        <v>-76.522499999999994</v>
      </c>
    </row>
    <row r="1661" spans="1:12" x14ac:dyDescent="0.25">
      <c r="A1661" t="s">
        <v>164</v>
      </c>
      <c r="B1661" t="s">
        <v>13</v>
      </c>
      <c r="C1661">
        <v>52400</v>
      </c>
      <c r="D1661">
        <v>1000</v>
      </c>
      <c r="E1661" t="s">
        <v>83</v>
      </c>
      <c r="F1661" t="s">
        <v>26</v>
      </c>
      <c r="G1661" t="s">
        <v>126</v>
      </c>
      <c r="H1661">
        <v>4</v>
      </c>
      <c r="I1661" t="s">
        <v>17</v>
      </c>
      <c r="J1661">
        <v>3</v>
      </c>
      <c r="K1661">
        <v>7.89391</v>
      </c>
      <c r="L1661">
        <v>-72.507819999999995</v>
      </c>
    </row>
    <row r="1662" spans="1:12" x14ac:dyDescent="0.25">
      <c r="A1662" t="s">
        <v>158</v>
      </c>
      <c r="B1662" t="s">
        <v>62</v>
      </c>
      <c r="C1662">
        <v>38800</v>
      </c>
      <c r="D1662">
        <v>0</v>
      </c>
      <c r="E1662" t="s">
        <v>225</v>
      </c>
      <c r="F1662" t="s">
        <v>93</v>
      </c>
      <c r="G1662" t="s">
        <v>22</v>
      </c>
      <c r="H1662">
        <v>3</v>
      </c>
      <c r="I1662" t="s">
        <v>17</v>
      </c>
      <c r="J1662">
        <v>6</v>
      </c>
      <c r="K1662">
        <v>6.2518399999999996</v>
      </c>
      <c r="L1662">
        <v>-75.563590000000005</v>
      </c>
    </row>
    <row r="1663" spans="1:12" x14ac:dyDescent="0.25">
      <c r="A1663" t="s">
        <v>133</v>
      </c>
      <c r="B1663" t="s">
        <v>24</v>
      </c>
      <c r="C1663">
        <v>17100</v>
      </c>
      <c r="D1663">
        <v>1100</v>
      </c>
      <c r="E1663" t="s">
        <v>136</v>
      </c>
      <c r="F1663" t="s">
        <v>76</v>
      </c>
      <c r="G1663" t="s">
        <v>22</v>
      </c>
      <c r="H1663">
        <v>5</v>
      </c>
      <c r="I1663" t="s">
        <v>17</v>
      </c>
      <c r="J1663">
        <v>3</v>
      </c>
      <c r="K1663">
        <v>6.2518399999999996</v>
      </c>
      <c r="L1663">
        <v>-75.563590000000005</v>
      </c>
    </row>
    <row r="1664" spans="1:12" x14ac:dyDescent="0.25">
      <c r="A1664" t="s">
        <v>164</v>
      </c>
      <c r="B1664" t="s">
        <v>13</v>
      </c>
      <c r="C1664">
        <v>230600</v>
      </c>
      <c r="D1664">
        <v>10500</v>
      </c>
      <c r="E1664" t="s">
        <v>591</v>
      </c>
      <c r="F1664" t="s">
        <v>26</v>
      </c>
      <c r="G1664" t="s">
        <v>16</v>
      </c>
      <c r="H1664">
        <v>5</v>
      </c>
      <c r="I1664" t="s">
        <v>146</v>
      </c>
      <c r="J1664">
        <v>1</v>
      </c>
      <c r="K1664">
        <v>4.6097099999999998</v>
      </c>
      <c r="L1664">
        <v>-74.08175</v>
      </c>
    </row>
    <row r="1665" spans="1:12" x14ac:dyDescent="0.25">
      <c r="A1665" t="s">
        <v>89</v>
      </c>
      <c r="B1665" t="s">
        <v>62</v>
      </c>
      <c r="C1665">
        <v>18200</v>
      </c>
      <c r="D1665">
        <v>1500</v>
      </c>
      <c r="E1665" t="s">
        <v>40</v>
      </c>
      <c r="F1665" t="s">
        <v>35</v>
      </c>
      <c r="G1665" t="s">
        <v>16</v>
      </c>
      <c r="H1665">
        <v>5</v>
      </c>
      <c r="I1665" t="s">
        <v>17</v>
      </c>
      <c r="J1665">
        <v>4</v>
      </c>
      <c r="K1665">
        <v>4.6097099999999998</v>
      </c>
      <c r="L1665">
        <v>-74.08175</v>
      </c>
    </row>
    <row r="1666" spans="1:12" x14ac:dyDescent="0.25">
      <c r="A1666" t="s">
        <v>113</v>
      </c>
      <c r="B1666" t="s">
        <v>24</v>
      </c>
      <c r="C1666">
        <v>14800</v>
      </c>
      <c r="D1666">
        <v>1200</v>
      </c>
      <c r="E1666" t="s">
        <v>839</v>
      </c>
      <c r="F1666" t="s">
        <v>88</v>
      </c>
      <c r="G1666" t="s">
        <v>22</v>
      </c>
      <c r="H1666">
        <v>5</v>
      </c>
      <c r="I1666" t="s">
        <v>17</v>
      </c>
      <c r="J1666">
        <v>4</v>
      </c>
      <c r="K1666">
        <v>6.2518399999999996</v>
      </c>
      <c r="L1666">
        <v>-75.563590000000005</v>
      </c>
    </row>
    <row r="1667" spans="1:12" x14ac:dyDescent="0.25">
      <c r="A1667" t="s">
        <v>85</v>
      </c>
      <c r="B1667" t="s">
        <v>86</v>
      </c>
      <c r="C1667">
        <v>1075300</v>
      </c>
      <c r="D1667">
        <v>57700</v>
      </c>
      <c r="E1667" t="s">
        <v>831</v>
      </c>
      <c r="F1667" t="s">
        <v>54</v>
      </c>
      <c r="G1667" t="s">
        <v>16</v>
      </c>
      <c r="H1667">
        <v>4</v>
      </c>
      <c r="I1667" t="s">
        <v>32</v>
      </c>
      <c r="J1667">
        <v>1</v>
      </c>
      <c r="K1667">
        <v>4.6097099999999998</v>
      </c>
      <c r="L1667">
        <v>-74.08175</v>
      </c>
    </row>
    <row r="1668" spans="1:12" x14ac:dyDescent="0.25">
      <c r="A1668" t="s">
        <v>164</v>
      </c>
      <c r="B1668" t="s">
        <v>13</v>
      </c>
      <c r="C1668">
        <v>93600</v>
      </c>
      <c r="D1668">
        <v>5200</v>
      </c>
      <c r="E1668" t="s">
        <v>1115</v>
      </c>
      <c r="F1668" t="s">
        <v>96</v>
      </c>
      <c r="G1668" t="s">
        <v>22</v>
      </c>
      <c r="H1668">
        <v>3</v>
      </c>
      <c r="I1668" t="s">
        <v>17</v>
      </c>
      <c r="J1668">
        <v>3</v>
      </c>
      <c r="K1668">
        <v>6.2518399999999996</v>
      </c>
      <c r="L1668">
        <v>-75.563590000000005</v>
      </c>
    </row>
    <row r="1669" spans="1:12" x14ac:dyDescent="0.25">
      <c r="A1669" t="s">
        <v>148</v>
      </c>
      <c r="B1669" t="s">
        <v>13</v>
      </c>
      <c r="C1669">
        <v>1776700</v>
      </c>
      <c r="D1669">
        <v>95100</v>
      </c>
      <c r="E1669" t="s">
        <v>757</v>
      </c>
      <c r="F1669" t="s">
        <v>88</v>
      </c>
      <c r="G1669" t="s">
        <v>126</v>
      </c>
      <c r="H1669">
        <v>3</v>
      </c>
      <c r="I1669" t="s">
        <v>17</v>
      </c>
      <c r="J1669">
        <v>4</v>
      </c>
      <c r="K1669">
        <v>7.89391</v>
      </c>
      <c r="L1669">
        <v>-72.507819999999995</v>
      </c>
    </row>
    <row r="1670" spans="1:12" x14ac:dyDescent="0.25">
      <c r="A1670" t="s">
        <v>82</v>
      </c>
      <c r="B1670" t="s">
        <v>58</v>
      </c>
      <c r="C1670">
        <v>58500</v>
      </c>
      <c r="D1670">
        <v>1300</v>
      </c>
      <c r="E1670" t="s">
        <v>908</v>
      </c>
      <c r="F1670" t="s">
        <v>43</v>
      </c>
      <c r="G1670" t="s">
        <v>141</v>
      </c>
      <c r="H1670">
        <v>1</v>
      </c>
      <c r="I1670" t="s">
        <v>32</v>
      </c>
      <c r="J1670">
        <v>1</v>
      </c>
      <c r="K1670">
        <v>5.0688899999999997</v>
      </c>
      <c r="L1670">
        <v>-75.517380000000003</v>
      </c>
    </row>
    <row r="1671" spans="1:12" x14ac:dyDescent="0.25">
      <c r="A1671" t="s">
        <v>33</v>
      </c>
      <c r="B1671" t="s">
        <v>19</v>
      </c>
      <c r="C1671">
        <v>492100</v>
      </c>
      <c r="D1671">
        <v>26400</v>
      </c>
      <c r="E1671" t="s">
        <v>647</v>
      </c>
      <c r="F1671" t="s">
        <v>54</v>
      </c>
      <c r="G1671" t="s">
        <v>22</v>
      </c>
      <c r="H1671">
        <v>1</v>
      </c>
      <c r="I1671" t="s">
        <v>17</v>
      </c>
      <c r="J1671">
        <v>3</v>
      </c>
      <c r="K1671">
        <v>6.2518399999999996</v>
      </c>
      <c r="L1671">
        <v>-75.563590000000005</v>
      </c>
    </row>
    <row r="1672" spans="1:12" x14ac:dyDescent="0.25">
      <c r="A1672" t="s">
        <v>127</v>
      </c>
      <c r="B1672" t="s">
        <v>13</v>
      </c>
      <c r="C1672">
        <v>783400</v>
      </c>
      <c r="D1672">
        <v>44100</v>
      </c>
      <c r="E1672" t="s">
        <v>320</v>
      </c>
      <c r="F1672" t="s">
        <v>35</v>
      </c>
      <c r="G1672" t="s">
        <v>16</v>
      </c>
      <c r="H1672">
        <v>5</v>
      </c>
      <c r="I1672" t="s">
        <v>17</v>
      </c>
      <c r="J1672">
        <v>2</v>
      </c>
      <c r="K1672">
        <v>4.6097099999999998</v>
      </c>
      <c r="L1672">
        <v>-74.08175</v>
      </c>
    </row>
    <row r="1673" spans="1:12" x14ac:dyDescent="0.25">
      <c r="A1673" t="s">
        <v>48</v>
      </c>
      <c r="B1673" t="s">
        <v>24</v>
      </c>
      <c r="C1673">
        <v>75900</v>
      </c>
      <c r="D1673">
        <v>6400</v>
      </c>
      <c r="E1673" t="s">
        <v>800</v>
      </c>
      <c r="F1673" t="s">
        <v>21</v>
      </c>
      <c r="G1673" t="s">
        <v>16</v>
      </c>
      <c r="H1673">
        <v>4</v>
      </c>
      <c r="I1673" t="s">
        <v>17</v>
      </c>
      <c r="J1673">
        <v>4</v>
      </c>
      <c r="K1673">
        <v>4.6097099999999998</v>
      </c>
      <c r="L1673">
        <v>-74.08175</v>
      </c>
    </row>
    <row r="1674" spans="1:12" x14ac:dyDescent="0.25">
      <c r="A1674" t="s">
        <v>78</v>
      </c>
      <c r="B1674" t="s">
        <v>19</v>
      </c>
      <c r="C1674">
        <v>339000</v>
      </c>
      <c r="D1674">
        <v>20400</v>
      </c>
      <c r="E1674" t="s">
        <v>920</v>
      </c>
      <c r="F1674" t="s">
        <v>130</v>
      </c>
      <c r="G1674" t="s">
        <v>22</v>
      </c>
      <c r="H1674">
        <v>1</v>
      </c>
      <c r="I1674" t="s">
        <v>17</v>
      </c>
      <c r="J1674">
        <v>1</v>
      </c>
      <c r="K1674">
        <v>6.2518399999999996</v>
      </c>
      <c r="L1674">
        <v>-75.563590000000005</v>
      </c>
    </row>
    <row r="1675" spans="1:12" x14ac:dyDescent="0.25">
      <c r="A1675" t="s">
        <v>144</v>
      </c>
      <c r="B1675" t="s">
        <v>65</v>
      </c>
      <c r="C1675">
        <v>48500</v>
      </c>
      <c r="D1675">
        <v>2800</v>
      </c>
      <c r="E1675" t="s">
        <v>622</v>
      </c>
      <c r="F1675" t="s">
        <v>15</v>
      </c>
      <c r="G1675" t="s">
        <v>16</v>
      </c>
      <c r="H1675">
        <v>1</v>
      </c>
      <c r="I1675" t="s">
        <v>38</v>
      </c>
      <c r="J1675">
        <v>1</v>
      </c>
      <c r="K1675">
        <v>4.6097099999999998</v>
      </c>
      <c r="L1675">
        <v>-74.08175</v>
      </c>
    </row>
    <row r="1676" spans="1:12" x14ac:dyDescent="0.25">
      <c r="A1676" t="s">
        <v>124</v>
      </c>
      <c r="B1676" t="s">
        <v>19</v>
      </c>
      <c r="C1676">
        <v>651800</v>
      </c>
      <c r="D1676">
        <v>35100</v>
      </c>
      <c r="E1676" t="s">
        <v>861</v>
      </c>
      <c r="F1676" t="s">
        <v>35</v>
      </c>
      <c r="G1676" t="s">
        <v>16</v>
      </c>
      <c r="H1676">
        <v>5</v>
      </c>
      <c r="I1676" t="s">
        <v>17</v>
      </c>
      <c r="J1676">
        <v>4</v>
      </c>
      <c r="K1676">
        <v>4.6097099999999998</v>
      </c>
      <c r="L1676">
        <v>-74.08175</v>
      </c>
    </row>
    <row r="1677" spans="1:12" x14ac:dyDescent="0.25">
      <c r="A1677" t="s">
        <v>204</v>
      </c>
      <c r="B1677" t="s">
        <v>13</v>
      </c>
      <c r="C1677">
        <v>177700</v>
      </c>
      <c r="D1677">
        <v>7600</v>
      </c>
      <c r="E1677" t="s">
        <v>574</v>
      </c>
      <c r="F1677" t="s">
        <v>54</v>
      </c>
      <c r="G1677" t="s">
        <v>126</v>
      </c>
      <c r="H1677">
        <v>5</v>
      </c>
      <c r="I1677" t="s">
        <v>17</v>
      </c>
      <c r="J1677">
        <v>2</v>
      </c>
      <c r="K1677">
        <v>7.89391</v>
      </c>
      <c r="L1677">
        <v>-72.507819999999995</v>
      </c>
    </row>
    <row r="1678" spans="1:12" x14ac:dyDescent="0.25">
      <c r="A1678" t="s">
        <v>192</v>
      </c>
      <c r="B1678" t="s">
        <v>65</v>
      </c>
      <c r="C1678">
        <v>39500</v>
      </c>
      <c r="D1678">
        <v>0</v>
      </c>
      <c r="E1678" t="s">
        <v>488</v>
      </c>
      <c r="F1678" t="s">
        <v>21</v>
      </c>
      <c r="G1678" t="s">
        <v>201</v>
      </c>
      <c r="H1678">
        <v>4</v>
      </c>
      <c r="I1678" t="s">
        <v>17</v>
      </c>
      <c r="J1678">
        <v>2</v>
      </c>
      <c r="K1678">
        <v>11.54444</v>
      </c>
      <c r="L1678">
        <v>-72.907219999999995</v>
      </c>
    </row>
    <row r="1679" spans="1:12" x14ac:dyDescent="0.25">
      <c r="A1679" t="s">
        <v>105</v>
      </c>
      <c r="B1679" t="s">
        <v>19</v>
      </c>
      <c r="C1679">
        <v>330500</v>
      </c>
      <c r="D1679">
        <v>18600</v>
      </c>
      <c r="E1679" t="s">
        <v>792</v>
      </c>
      <c r="F1679" t="s">
        <v>15</v>
      </c>
      <c r="G1679" t="s">
        <v>31</v>
      </c>
      <c r="H1679">
        <v>5</v>
      </c>
      <c r="I1679" t="s">
        <v>17</v>
      </c>
      <c r="J1679">
        <v>6</v>
      </c>
      <c r="K1679">
        <v>3.4372199999999999</v>
      </c>
      <c r="L1679">
        <v>-76.522499999999994</v>
      </c>
    </row>
    <row r="1680" spans="1:12" x14ac:dyDescent="0.25">
      <c r="A1680" t="s">
        <v>45</v>
      </c>
      <c r="B1680" t="s">
        <v>29</v>
      </c>
      <c r="C1680">
        <v>1344800</v>
      </c>
      <c r="D1680">
        <v>74000</v>
      </c>
      <c r="E1680" t="s">
        <v>365</v>
      </c>
      <c r="F1680" t="s">
        <v>43</v>
      </c>
      <c r="G1680" t="s">
        <v>16</v>
      </c>
      <c r="H1680">
        <v>5</v>
      </c>
      <c r="I1680" t="s">
        <v>17</v>
      </c>
      <c r="J1680">
        <v>10</v>
      </c>
      <c r="K1680">
        <v>4.6097099999999998</v>
      </c>
      <c r="L1680">
        <v>-74.08175</v>
      </c>
    </row>
    <row r="1681" spans="1:12" x14ac:dyDescent="0.25">
      <c r="A1681" t="s">
        <v>78</v>
      </c>
      <c r="B1681" t="s">
        <v>19</v>
      </c>
      <c r="C1681">
        <v>251400</v>
      </c>
      <c r="D1681">
        <v>11600</v>
      </c>
      <c r="E1681" t="s">
        <v>199</v>
      </c>
      <c r="F1681" t="s">
        <v>76</v>
      </c>
      <c r="G1681" t="s">
        <v>16</v>
      </c>
      <c r="H1681">
        <v>4</v>
      </c>
      <c r="I1681" t="s">
        <v>17</v>
      </c>
      <c r="J1681">
        <v>1</v>
      </c>
      <c r="K1681">
        <v>4.6097099999999998</v>
      </c>
      <c r="L1681">
        <v>-74.08175</v>
      </c>
    </row>
    <row r="1682" spans="1:12" x14ac:dyDescent="0.25">
      <c r="A1682" t="s">
        <v>41</v>
      </c>
      <c r="B1682" t="s">
        <v>29</v>
      </c>
      <c r="C1682">
        <v>1379000</v>
      </c>
      <c r="D1682">
        <v>71600</v>
      </c>
      <c r="E1682" t="s">
        <v>551</v>
      </c>
      <c r="F1682" t="s">
        <v>43</v>
      </c>
      <c r="G1682" t="s">
        <v>31</v>
      </c>
      <c r="H1682">
        <v>5</v>
      </c>
      <c r="I1682" t="s">
        <v>17</v>
      </c>
      <c r="J1682">
        <v>10</v>
      </c>
      <c r="K1682">
        <v>3.4372199999999999</v>
      </c>
      <c r="L1682">
        <v>-76.522499999999994</v>
      </c>
    </row>
    <row r="1683" spans="1:12" x14ac:dyDescent="0.25">
      <c r="A1683" t="s">
        <v>297</v>
      </c>
      <c r="B1683" t="s">
        <v>86</v>
      </c>
      <c r="C1683">
        <v>73700</v>
      </c>
      <c r="D1683">
        <v>4300</v>
      </c>
      <c r="E1683" t="s">
        <v>473</v>
      </c>
      <c r="F1683" t="s">
        <v>26</v>
      </c>
      <c r="G1683" t="s">
        <v>16</v>
      </c>
      <c r="H1683">
        <v>4</v>
      </c>
      <c r="I1683" t="s">
        <v>32</v>
      </c>
      <c r="J1683">
        <v>1</v>
      </c>
      <c r="K1683">
        <v>4.6097099999999998</v>
      </c>
      <c r="L1683">
        <v>-74.08175</v>
      </c>
    </row>
    <row r="1684" spans="1:12" x14ac:dyDescent="0.25">
      <c r="A1684" t="s">
        <v>82</v>
      </c>
      <c r="B1684" t="s">
        <v>58</v>
      </c>
      <c r="C1684">
        <v>40000</v>
      </c>
      <c r="D1684">
        <v>2500</v>
      </c>
      <c r="E1684" t="s">
        <v>157</v>
      </c>
      <c r="F1684" t="s">
        <v>160</v>
      </c>
      <c r="G1684" t="s">
        <v>126</v>
      </c>
      <c r="H1684">
        <v>4</v>
      </c>
      <c r="I1684" t="s">
        <v>38</v>
      </c>
      <c r="J1684">
        <v>1</v>
      </c>
      <c r="K1684">
        <v>7.89391</v>
      </c>
      <c r="L1684">
        <v>-72.507819999999995</v>
      </c>
    </row>
    <row r="1685" spans="1:12" x14ac:dyDescent="0.25">
      <c r="A1685" t="s">
        <v>18</v>
      </c>
      <c r="B1685" t="s">
        <v>19</v>
      </c>
      <c r="C1685">
        <v>331600</v>
      </c>
      <c r="D1685">
        <v>15800</v>
      </c>
      <c r="E1685" t="s">
        <v>377</v>
      </c>
      <c r="F1685" t="s">
        <v>52</v>
      </c>
      <c r="G1685" t="s">
        <v>60</v>
      </c>
      <c r="H1685">
        <v>5</v>
      </c>
      <c r="I1685" t="s">
        <v>17</v>
      </c>
      <c r="J1685">
        <v>1</v>
      </c>
      <c r="K1685">
        <v>4.8133299999999997</v>
      </c>
      <c r="L1685">
        <v>-75.696110000000004</v>
      </c>
    </row>
    <row r="1686" spans="1:12" x14ac:dyDescent="0.25">
      <c r="A1686" t="s">
        <v>118</v>
      </c>
      <c r="B1686" t="s">
        <v>86</v>
      </c>
      <c r="C1686">
        <v>707500</v>
      </c>
      <c r="D1686">
        <v>35900</v>
      </c>
      <c r="E1686" t="s">
        <v>422</v>
      </c>
      <c r="F1686" t="s">
        <v>88</v>
      </c>
      <c r="G1686" t="s">
        <v>16</v>
      </c>
      <c r="H1686">
        <v>3</v>
      </c>
      <c r="I1686" t="s">
        <v>17</v>
      </c>
      <c r="J1686">
        <v>1</v>
      </c>
      <c r="K1686">
        <v>4.6097099999999998</v>
      </c>
      <c r="L1686">
        <v>-74.08175</v>
      </c>
    </row>
    <row r="1687" spans="1:12" x14ac:dyDescent="0.25">
      <c r="A1687" t="s">
        <v>64</v>
      </c>
      <c r="B1687" t="s">
        <v>65</v>
      </c>
      <c r="C1687">
        <v>49500</v>
      </c>
      <c r="D1687">
        <v>8300</v>
      </c>
      <c r="E1687" t="s">
        <v>695</v>
      </c>
      <c r="F1687" t="s">
        <v>52</v>
      </c>
      <c r="G1687" t="s">
        <v>31</v>
      </c>
      <c r="H1687">
        <v>5</v>
      </c>
      <c r="I1687" t="s">
        <v>17</v>
      </c>
      <c r="J1687">
        <v>10</v>
      </c>
      <c r="K1687">
        <v>3.4372199999999999</v>
      </c>
      <c r="L1687">
        <v>-76.522499999999994</v>
      </c>
    </row>
    <row r="1688" spans="1:12" x14ac:dyDescent="0.25">
      <c r="A1688" t="s">
        <v>192</v>
      </c>
      <c r="B1688" t="s">
        <v>65</v>
      </c>
      <c r="C1688">
        <v>45400</v>
      </c>
      <c r="D1688">
        <v>2600</v>
      </c>
      <c r="E1688" t="s">
        <v>712</v>
      </c>
      <c r="F1688" t="s">
        <v>43</v>
      </c>
      <c r="G1688" t="s">
        <v>201</v>
      </c>
      <c r="H1688">
        <v>4</v>
      </c>
      <c r="I1688" t="s">
        <v>17</v>
      </c>
      <c r="J1688">
        <v>1</v>
      </c>
      <c r="K1688">
        <v>11.54444</v>
      </c>
      <c r="L1688">
        <v>-72.907219999999995</v>
      </c>
    </row>
    <row r="1689" spans="1:12" x14ac:dyDescent="0.25">
      <c r="A1689" t="s">
        <v>78</v>
      </c>
      <c r="B1689" t="s">
        <v>19</v>
      </c>
      <c r="C1689">
        <v>280600</v>
      </c>
      <c r="D1689">
        <v>13100</v>
      </c>
      <c r="E1689" t="s">
        <v>476</v>
      </c>
      <c r="F1689" t="s">
        <v>35</v>
      </c>
      <c r="G1689" t="s">
        <v>22</v>
      </c>
      <c r="H1689">
        <v>4</v>
      </c>
      <c r="I1689" t="s">
        <v>146</v>
      </c>
      <c r="J1689">
        <v>1</v>
      </c>
      <c r="K1689">
        <v>6.2518399999999996</v>
      </c>
      <c r="L1689">
        <v>-75.563590000000005</v>
      </c>
    </row>
    <row r="1690" spans="1:12" x14ac:dyDescent="0.25">
      <c r="A1690" t="s">
        <v>28</v>
      </c>
      <c r="B1690" t="s">
        <v>29</v>
      </c>
      <c r="C1690">
        <v>647800</v>
      </c>
      <c r="D1690">
        <v>32700</v>
      </c>
      <c r="E1690" t="s">
        <v>1150</v>
      </c>
      <c r="F1690" t="s">
        <v>130</v>
      </c>
      <c r="G1690" t="s">
        <v>141</v>
      </c>
      <c r="H1690">
        <v>4</v>
      </c>
      <c r="I1690" t="s">
        <v>32</v>
      </c>
      <c r="J1690">
        <v>1</v>
      </c>
      <c r="K1690">
        <v>5.0688899999999997</v>
      </c>
      <c r="L1690">
        <v>-75.517380000000003</v>
      </c>
    </row>
    <row r="1691" spans="1:12" x14ac:dyDescent="0.25">
      <c r="A1691" t="s">
        <v>23</v>
      </c>
      <c r="B1691" t="s">
        <v>24</v>
      </c>
      <c r="C1691">
        <v>233300</v>
      </c>
      <c r="D1691">
        <v>12600</v>
      </c>
      <c r="E1691" t="s">
        <v>255</v>
      </c>
      <c r="F1691" t="s">
        <v>35</v>
      </c>
      <c r="G1691" t="s">
        <v>22</v>
      </c>
      <c r="H1691">
        <v>4</v>
      </c>
      <c r="I1691" t="s">
        <v>32</v>
      </c>
      <c r="J1691">
        <v>1</v>
      </c>
      <c r="K1691">
        <v>6.2518399999999996</v>
      </c>
      <c r="L1691">
        <v>-75.563590000000005</v>
      </c>
    </row>
    <row r="1692" spans="1:12" x14ac:dyDescent="0.25">
      <c r="A1692" t="s">
        <v>155</v>
      </c>
      <c r="B1692" t="s">
        <v>62</v>
      </c>
      <c r="C1692">
        <v>84700</v>
      </c>
      <c r="D1692">
        <v>2700</v>
      </c>
      <c r="E1692" t="s">
        <v>1030</v>
      </c>
      <c r="F1692" t="s">
        <v>47</v>
      </c>
      <c r="G1692" t="s">
        <v>22</v>
      </c>
      <c r="H1692">
        <v>4</v>
      </c>
      <c r="I1692" t="s">
        <v>17</v>
      </c>
      <c r="J1692">
        <v>5</v>
      </c>
      <c r="K1692">
        <v>6.2518399999999996</v>
      </c>
      <c r="L1692">
        <v>-75.563590000000005</v>
      </c>
    </row>
    <row r="1693" spans="1:12" x14ac:dyDescent="0.25">
      <c r="A1693" t="s">
        <v>84</v>
      </c>
      <c r="B1693" t="s">
        <v>58</v>
      </c>
      <c r="C1693">
        <v>189700</v>
      </c>
      <c r="D1693">
        <v>10300</v>
      </c>
      <c r="E1693" t="s">
        <v>715</v>
      </c>
      <c r="F1693" t="s">
        <v>54</v>
      </c>
      <c r="G1693" t="s">
        <v>22</v>
      </c>
      <c r="H1693">
        <v>4</v>
      </c>
      <c r="I1693" t="s">
        <v>17</v>
      </c>
      <c r="J1693">
        <v>6</v>
      </c>
      <c r="K1693">
        <v>6.2518399999999996</v>
      </c>
      <c r="L1693">
        <v>-75.563590000000005</v>
      </c>
    </row>
    <row r="1694" spans="1:12" x14ac:dyDescent="0.25">
      <c r="A1694" t="s">
        <v>133</v>
      </c>
      <c r="B1694" t="s">
        <v>24</v>
      </c>
      <c r="C1694">
        <v>19200</v>
      </c>
      <c r="D1694">
        <v>0</v>
      </c>
      <c r="E1694" t="s">
        <v>1076</v>
      </c>
      <c r="F1694" t="s">
        <v>54</v>
      </c>
      <c r="G1694" t="s">
        <v>60</v>
      </c>
      <c r="H1694">
        <v>5</v>
      </c>
      <c r="I1694" t="s">
        <v>17</v>
      </c>
      <c r="J1694">
        <v>2</v>
      </c>
      <c r="K1694">
        <v>4.8133299999999997</v>
      </c>
      <c r="L1694">
        <v>-75.696110000000004</v>
      </c>
    </row>
    <row r="1695" spans="1:12" x14ac:dyDescent="0.25">
      <c r="A1695" t="s">
        <v>36</v>
      </c>
      <c r="B1695" t="s">
        <v>24</v>
      </c>
      <c r="C1695">
        <v>30100</v>
      </c>
      <c r="D1695">
        <v>10300</v>
      </c>
      <c r="E1695" t="s">
        <v>735</v>
      </c>
      <c r="F1695" t="s">
        <v>88</v>
      </c>
      <c r="G1695" t="s">
        <v>16</v>
      </c>
      <c r="H1695">
        <v>5</v>
      </c>
      <c r="I1695" t="s">
        <v>32</v>
      </c>
      <c r="J1695">
        <v>1</v>
      </c>
      <c r="K1695">
        <v>4.6097099999999998</v>
      </c>
      <c r="L1695">
        <v>-74.08175</v>
      </c>
    </row>
    <row r="1696" spans="1:12" x14ac:dyDescent="0.25">
      <c r="A1696" t="s">
        <v>89</v>
      </c>
      <c r="B1696" t="s">
        <v>62</v>
      </c>
      <c r="C1696">
        <v>19200</v>
      </c>
      <c r="D1696">
        <v>0</v>
      </c>
      <c r="E1696" t="s">
        <v>839</v>
      </c>
      <c r="F1696" t="s">
        <v>76</v>
      </c>
      <c r="G1696" t="s">
        <v>178</v>
      </c>
      <c r="H1696">
        <v>5</v>
      </c>
      <c r="I1696" t="s">
        <v>17</v>
      </c>
      <c r="J1696">
        <v>6</v>
      </c>
      <c r="K1696">
        <v>1.2136100000000001</v>
      </c>
      <c r="L1696">
        <v>-77.281109999999998</v>
      </c>
    </row>
    <row r="1697" spans="1:12" x14ac:dyDescent="0.25">
      <c r="A1697" t="s">
        <v>124</v>
      </c>
      <c r="B1697" t="s">
        <v>19</v>
      </c>
      <c r="C1697">
        <v>614600</v>
      </c>
      <c r="D1697">
        <v>30900</v>
      </c>
      <c r="E1697" t="s">
        <v>1023</v>
      </c>
      <c r="F1697" t="s">
        <v>15</v>
      </c>
      <c r="G1697" t="s">
        <v>91</v>
      </c>
      <c r="H1697">
        <v>5</v>
      </c>
      <c r="I1697" t="s">
        <v>32</v>
      </c>
      <c r="J1697">
        <v>1</v>
      </c>
      <c r="K1697">
        <v>10.968540000000001</v>
      </c>
      <c r="L1697">
        <v>-74.781319999999994</v>
      </c>
    </row>
    <row r="1698" spans="1:12" x14ac:dyDescent="0.25">
      <c r="A1698" t="s">
        <v>196</v>
      </c>
      <c r="B1698" t="s">
        <v>13</v>
      </c>
      <c r="C1698">
        <v>1115000</v>
      </c>
      <c r="D1698">
        <v>57600</v>
      </c>
      <c r="E1698" t="s">
        <v>1038</v>
      </c>
      <c r="F1698" t="s">
        <v>26</v>
      </c>
      <c r="G1698" t="s">
        <v>22</v>
      </c>
      <c r="H1698">
        <v>5</v>
      </c>
      <c r="I1698" t="s">
        <v>17</v>
      </c>
      <c r="J1698">
        <v>1</v>
      </c>
      <c r="K1698">
        <v>6.2518399999999996</v>
      </c>
      <c r="L1698">
        <v>-75.563590000000005</v>
      </c>
    </row>
    <row r="1699" spans="1:12" x14ac:dyDescent="0.25">
      <c r="A1699" t="s">
        <v>192</v>
      </c>
      <c r="B1699" t="s">
        <v>65</v>
      </c>
      <c r="C1699">
        <v>30500</v>
      </c>
      <c r="D1699">
        <v>2000</v>
      </c>
      <c r="E1699" t="s">
        <v>859</v>
      </c>
      <c r="F1699" t="s">
        <v>96</v>
      </c>
      <c r="G1699" t="s">
        <v>22</v>
      </c>
      <c r="H1699">
        <v>3</v>
      </c>
      <c r="I1699" t="s">
        <v>17</v>
      </c>
      <c r="J1699">
        <v>10</v>
      </c>
      <c r="K1699">
        <v>6.2518399999999996</v>
      </c>
      <c r="L1699">
        <v>-75.563590000000005</v>
      </c>
    </row>
    <row r="1700" spans="1:12" x14ac:dyDescent="0.25">
      <c r="A1700" t="s">
        <v>133</v>
      </c>
      <c r="B1700" t="s">
        <v>24</v>
      </c>
      <c r="C1700">
        <v>16000</v>
      </c>
      <c r="D1700">
        <v>1400</v>
      </c>
      <c r="E1700" t="s">
        <v>280</v>
      </c>
      <c r="F1700" t="s">
        <v>88</v>
      </c>
      <c r="G1700" t="s">
        <v>91</v>
      </c>
      <c r="H1700">
        <v>4</v>
      </c>
      <c r="I1700" t="s">
        <v>17</v>
      </c>
      <c r="J1700">
        <v>1</v>
      </c>
      <c r="K1700">
        <v>10.968540000000001</v>
      </c>
      <c r="L1700">
        <v>-74.781319999999994</v>
      </c>
    </row>
    <row r="1701" spans="1:12" x14ac:dyDescent="0.25">
      <c r="A1701" t="s">
        <v>67</v>
      </c>
      <c r="B1701" t="s">
        <v>62</v>
      </c>
      <c r="C1701">
        <v>48600</v>
      </c>
      <c r="D1701">
        <v>3000</v>
      </c>
      <c r="E1701" t="s">
        <v>996</v>
      </c>
      <c r="F1701" t="s">
        <v>47</v>
      </c>
      <c r="G1701" t="s">
        <v>161</v>
      </c>
      <c r="H1701">
        <v>1</v>
      </c>
      <c r="I1701" t="s">
        <v>38</v>
      </c>
      <c r="J1701">
        <v>1</v>
      </c>
      <c r="K1701">
        <v>7.1253900000000003</v>
      </c>
      <c r="L1701">
        <v>-73.119799999999998</v>
      </c>
    </row>
    <row r="1702" spans="1:12" x14ac:dyDescent="0.25">
      <c r="A1702" t="s">
        <v>124</v>
      </c>
      <c r="B1702" t="s">
        <v>19</v>
      </c>
      <c r="C1702">
        <v>637100</v>
      </c>
      <c r="D1702">
        <v>36300</v>
      </c>
      <c r="E1702" t="s">
        <v>432</v>
      </c>
      <c r="F1702" t="s">
        <v>21</v>
      </c>
      <c r="G1702" t="s">
        <v>16</v>
      </c>
      <c r="H1702">
        <v>4</v>
      </c>
      <c r="I1702" t="s">
        <v>32</v>
      </c>
      <c r="J1702">
        <v>1</v>
      </c>
      <c r="K1702">
        <v>4.6097099999999998</v>
      </c>
      <c r="L1702">
        <v>-74.08175</v>
      </c>
    </row>
    <row r="1703" spans="1:12" x14ac:dyDescent="0.25">
      <c r="A1703" t="s">
        <v>39</v>
      </c>
      <c r="B1703" t="s">
        <v>24</v>
      </c>
      <c r="C1703">
        <v>56100</v>
      </c>
      <c r="D1703">
        <v>7800</v>
      </c>
      <c r="E1703" t="s">
        <v>1146</v>
      </c>
      <c r="F1703" t="s">
        <v>26</v>
      </c>
      <c r="G1703" t="s">
        <v>201</v>
      </c>
      <c r="H1703">
        <v>2</v>
      </c>
      <c r="I1703" t="s">
        <v>17</v>
      </c>
      <c r="J1703">
        <v>5</v>
      </c>
      <c r="K1703">
        <v>11.54444</v>
      </c>
      <c r="L1703">
        <v>-72.907219999999995</v>
      </c>
    </row>
    <row r="1704" spans="1:12" x14ac:dyDescent="0.25">
      <c r="A1704" t="s">
        <v>55</v>
      </c>
      <c r="B1704" t="s">
        <v>13</v>
      </c>
      <c r="C1704">
        <v>39600</v>
      </c>
      <c r="D1704">
        <v>0</v>
      </c>
      <c r="E1704" t="s">
        <v>275</v>
      </c>
      <c r="F1704" t="s">
        <v>76</v>
      </c>
      <c r="G1704" t="s">
        <v>16</v>
      </c>
      <c r="H1704">
        <v>5</v>
      </c>
      <c r="I1704" t="s">
        <v>17</v>
      </c>
      <c r="J1704">
        <v>1</v>
      </c>
      <c r="K1704">
        <v>4.6097099999999998</v>
      </c>
      <c r="L1704">
        <v>-74.08175</v>
      </c>
    </row>
    <row r="1705" spans="1:12" x14ac:dyDescent="0.25">
      <c r="A1705" t="s">
        <v>70</v>
      </c>
      <c r="B1705" t="s">
        <v>13</v>
      </c>
      <c r="C1705">
        <v>1552200</v>
      </c>
      <c r="D1705">
        <v>80800</v>
      </c>
      <c r="E1705" t="s">
        <v>419</v>
      </c>
      <c r="F1705" t="s">
        <v>160</v>
      </c>
      <c r="G1705" t="s">
        <v>22</v>
      </c>
      <c r="H1705">
        <v>4</v>
      </c>
      <c r="I1705" t="s">
        <v>17</v>
      </c>
      <c r="J1705">
        <v>8</v>
      </c>
      <c r="K1705">
        <v>6.2518399999999996</v>
      </c>
      <c r="L1705">
        <v>-75.563590000000005</v>
      </c>
    </row>
    <row r="1706" spans="1:12" x14ac:dyDescent="0.25">
      <c r="A1706" t="s">
        <v>84</v>
      </c>
      <c r="B1706" t="s">
        <v>58</v>
      </c>
      <c r="C1706">
        <v>135000</v>
      </c>
      <c r="D1706">
        <v>14600</v>
      </c>
      <c r="E1706" t="s">
        <v>316</v>
      </c>
      <c r="F1706" t="s">
        <v>35</v>
      </c>
      <c r="G1706" t="s">
        <v>16</v>
      </c>
      <c r="H1706">
        <v>5</v>
      </c>
      <c r="I1706" t="s">
        <v>17</v>
      </c>
      <c r="J1706">
        <v>8</v>
      </c>
      <c r="K1706">
        <v>4.6097099999999998</v>
      </c>
      <c r="L1706">
        <v>-74.08175</v>
      </c>
    </row>
    <row r="1707" spans="1:12" x14ac:dyDescent="0.25">
      <c r="A1707" t="s">
        <v>98</v>
      </c>
      <c r="B1707" t="s">
        <v>19</v>
      </c>
      <c r="C1707">
        <v>711600</v>
      </c>
      <c r="D1707">
        <v>38600</v>
      </c>
      <c r="E1707" t="s">
        <v>1178</v>
      </c>
      <c r="F1707" t="s">
        <v>54</v>
      </c>
      <c r="G1707" t="s">
        <v>16</v>
      </c>
      <c r="H1707">
        <v>5</v>
      </c>
      <c r="I1707" t="s">
        <v>17</v>
      </c>
      <c r="J1707">
        <v>8</v>
      </c>
      <c r="K1707">
        <v>4.6097099999999998</v>
      </c>
      <c r="L1707">
        <v>-74.08175</v>
      </c>
    </row>
    <row r="1708" spans="1:12" x14ac:dyDescent="0.25">
      <c r="A1708" t="s">
        <v>74</v>
      </c>
      <c r="B1708" t="s">
        <v>62</v>
      </c>
      <c r="C1708">
        <v>34700</v>
      </c>
      <c r="D1708">
        <v>0</v>
      </c>
      <c r="E1708" t="s">
        <v>1054</v>
      </c>
      <c r="F1708" t="s">
        <v>47</v>
      </c>
      <c r="G1708" t="s">
        <v>16</v>
      </c>
      <c r="H1708">
        <v>2</v>
      </c>
      <c r="I1708" t="s">
        <v>32</v>
      </c>
      <c r="J1708">
        <v>1</v>
      </c>
      <c r="K1708">
        <v>4.6097099999999998</v>
      </c>
      <c r="L1708">
        <v>-74.08175</v>
      </c>
    </row>
    <row r="1709" spans="1:12" x14ac:dyDescent="0.25">
      <c r="A1709" t="s">
        <v>105</v>
      </c>
      <c r="B1709" t="s">
        <v>19</v>
      </c>
      <c r="C1709">
        <v>227400</v>
      </c>
      <c r="D1709">
        <v>10300</v>
      </c>
      <c r="E1709" t="s">
        <v>332</v>
      </c>
      <c r="F1709" t="s">
        <v>160</v>
      </c>
      <c r="G1709" t="s">
        <v>31</v>
      </c>
      <c r="H1709">
        <v>5</v>
      </c>
      <c r="I1709" t="s">
        <v>17</v>
      </c>
      <c r="J1709">
        <v>5</v>
      </c>
      <c r="K1709">
        <v>3.4372199999999999</v>
      </c>
      <c r="L1709">
        <v>-76.522499999999994</v>
      </c>
    </row>
    <row r="1710" spans="1:12" x14ac:dyDescent="0.25">
      <c r="A1710" t="s">
        <v>82</v>
      </c>
      <c r="B1710" t="s">
        <v>58</v>
      </c>
      <c r="C1710">
        <v>37000</v>
      </c>
      <c r="D1710">
        <v>4300</v>
      </c>
      <c r="E1710" t="s">
        <v>250</v>
      </c>
      <c r="F1710" t="s">
        <v>47</v>
      </c>
      <c r="G1710" t="s">
        <v>16</v>
      </c>
      <c r="H1710">
        <v>5</v>
      </c>
      <c r="I1710" t="s">
        <v>17</v>
      </c>
      <c r="J1710">
        <v>3</v>
      </c>
      <c r="K1710">
        <v>4.6097099999999998</v>
      </c>
      <c r="L1710">
        <v>-74.08175</v>
      </c>
    </row>
    <row r="1711" spans="1:12" x14ac:dyDescent="0.25">
      <c r="A1711" t="s">
        <v>50</v>
      </c>
      <c r="B1711" t="s">
        <v>29</v>
      </c>
      <c r="C1711">
        <v>2132700</v>
      </c>
      <c r="D1711">
        <v>111700</v>
      </c>
      <c r="E1711" t="s">
        <v>281</v>
      </c>
      <c r="F1711" t="s">
        <v>15</v>
      </c>
      <c r="G1711" t="s">
        <v>278</v>
      </c>
      <c r="H1711">
        <v>1</v>
      </c>
      <c r="I1711" t="s">
        <v>32</v>
      </c>
      <c r="J1711">
        <v>1</v>
      </c>
      <c r="K1711">
        <v>-4.2152799999999999</v>
      </c>
      <c r="L1711">
        <v>-69.940560000000005</v>
      </c>
    </row>
    <row r="1712" spans="1:12" x14ac:dyDescent="0.25">
      <c r="A1712" t="s">
        <v>23</v>
      </c>
      <c r="B1712" t="s">
        <v>24</v>
      </c>
      <c r="C1712">
        <v>130900</v>
      </c>
      <c r="D1712">
        <v>5200</v>
      </c>
      <c r="E1712" t="s">
        <v>1249</v>
      </c>
      <c r="F1712" t="s">
        <v>76</v>
      </c>
      <c r="G1712" t="s">
        <v>22</v>
      </c>
      <c r="H1712">
        <v>5</v>
      </c>
      <c r="I1712" t="s">
        <v>32</v>
      </c>
      <c r="J1712">
        <v>1</v>
      </c>
      <c r="K1712">
        <v>6.2518399999999996</v>
      </c>
      <c r="L1712">
        <v>-75.563590000000005</v>
      </c>
    </row>
    <row r="1713" spans="1:12" x14ac:dyDescent="0.25">
      <c r="A1713" t="s">
        <v>155</v>
      </c>
      <c r="B1713" t="s">
        <v>62</v>
      </c>
      <c r="C1713">
        <v>94400</v>
      </c>
      <c r="D1713">
        <v>5200</v>
      </c>
      <c r="E1713" t="s">
        <v>758</v>
      </c>
      <c r="F1713" t="s">
        <v>26</v>
      </c>
      <c r="G1713" t="s">
        <v>16</v>
      </c>
      <c r="H1713">
        <v>5</v>
      </c>
      <c r="I1713" t="s">
        <v>38</v>
      </c>
      <c r="J1713">
        <v>1</v>
      </c>
      <c r="K1713">
        <v>4.6097099999999998</v>
      </c>
      <c r="L1713">
        <v>-74.08175</v>
      </c>
    </row>
    <row r="1714" spans="1:12" x14ac:dyDescent="0.25">
      <c r="A1714" t="s">
        <v>55</v>
      </c>
      <c r="B1714" t="s">
        <v>13</v>
      </c>
      <c r="C1714">
        <v>137500</v>
      </c>
      <c r="D1714">
        <v>8000</v>
      </c>
      <c r="E1714" t="s">
        <v>859</v>
      </c>
      <c r="F1714" t="s">
        <v>93</v>
      </c>
      <c r="G1714" t="s">
        <v>22</v>
      </c>
      <c r="H1714">
        <v>1</v>
      </c>
      <c r="I1714" t="s">
        <v>17</v>
      </c>
      <c r="J1714">
        <v>10</v>
      </c>
      <c r="K1714">
        <v>6.2518399999999996</v>
      </c>
      <c r="L1714">
        <v>-75.563590000000005</v>
      </c>
    </row>
    <row r="1715" spans="1:12" x14ac:dyDescent="0.25">
      <c r="A1715" t="s">
        <v>214</v>
      </c>
      <c r="B1715" t="s">
        <v>19</v>
      </c>
      <c r="C1715">
        <v>160600</v>
      </c>
      <c r="D1715">
        <v>6700</v>
      </c>
      <c r="E1715" t="s">
        <v>77</v>
      </c>
      <c r="F1715" t="s">
        <v>43</v>
      </c>
      <c r="G1715" t="s">
        <v>27</v>
      </c>
      <c r="H1715">
        <v>5</v>
      </c>
      <c r="I1715" t="s">
        <v>17</v>
      </c>
      <c r="J1715">
        <v>2</v>
      </c>
      <c r="K1715">
        <v>10.39972</v>
      </c>
      <c r="L1715">
        <v>-75.514439999999993</v>
      </c>
    </row>
    <row r="1716" spans="1:12" x14ac:dyDescent="0.25">
      <c r="A1716" t="s">
        <v>28</v>
      </c>
      <c r="B1716" t="s">
        <v>29</v>
      </c>
      <c r="C1716">
        <v>313100</v>
      </c>
      <c r="D1716">
        <v>17300</v>
      </c>
      <c r="E1716" t="s">
        <v>403</v>
      </c>
      <c r="F1716" t="s">
        <v>21</v>
      </c>
      <c r="G1716" t="s">
        <v>60</v>
      </c>
      <c r="H1716">
        <v>3</v>
      </c>
      <c r="I1716" t="s">
        <v>32</v>
      </c>
      <c r="J1716">
        <v>1</v>
      </c>
      <c r="K1716">
        <v>4.8133299999999997</v>
      </c>
      <c r="L1716">
        <v>-75.696110000000004</v>
      </c>
    </row>
    <row r="1717" spans="1:12" x14ac:dyDescent="0.25">
      <c r="A1717" t="s">
        <v>18</v>
      </c>
      <c r="B1717" t="s">
        <v>19</v>
      </c>
      <c r="C1717">
        <v>324700</v>
      </c>
      <c r="D1717">
        <v>15500</v>
      </c>
      <c r="E1717" t="s">
        <v>1250</v>
      </c>
      <c r="F1717" t="s">
        <v>26</v>
      </c>
      <c r="G1717" t="s">
        <v>27</v>
      </c>
      <c r="H1717">
        <v>4</v>
      </c>
      <c r="I1717" t="s">
        <v>17</v>
      </c>
      <c r="J1717">
        <v>10</v>
      </c>
      <c r="K1717">
        <v>10.39972</v>
      </c>
      <c r="L1717">
        <v>-75.514439999999993</v>
      </c>
    </row>
    <row r="1718" spans="1:12" x14ac:dyDescent="0.25">
      <c r="A1718" t="s">
        <v>214</v>
      </c>
      <c r="B1718" t="s">
        <v>19</v>
      </c>
      <c r="C1718">
        <v>160800</v>
      </c>
      <c r="D1718">
        <v>13300</v>
      </c>
      <c r="E1718" t="s">
        <v>646</v>
      </c>
      <c r="F1718" t="s">
        <v>130</v>
      </c>
      <c r="G1718" t="s">
        <v>16</v>
      </c>
      <c r="H1718">
        <v>5</v>
      </c>
      <c r="I1718" t="s">
        <v>17</v>
      </c>
      <c r="J1718">
        <v>4</v>
      </c>
      <c r="K1718">
        <v>4.6097099999999998</v>
      </c>
      <c r="L1718">
        <v>-74.08175</v>
      </c>
    </row>
    <row r="1719" spans="1:12" x14ac:dyDescent="0.25">
      <c r="A1719" t="s">
        <v>111</v>
      </c>
      <c r="B1719" t="s">
        <v>19</v>
      </c>
      <c r="C1719">
        <v>503000</v>
      </c>
      <c r="D1719">
        <v>27000</v>
      </c>
      <c r="E1719" t="s">
        <v>630</v>
      </c>
      <c r="F1719" t="s">
        <v>130</v>
      </c>
      <c r="G1719" t="s">
        <v>16</v>
      </c>
      <c r="H1719">
        <v>5</v>
      </c>
      <c r="I1719" t="s">
        <v>17</v>
      </c>
      <c r="J1719">
        <v>1</v>
      </c>
      <c r="K1719">
        <v>4.6097099999999998</v>
      </c>
      <c r="L1719">
        <v>-74.08175</v>
      </c>
    </row>
    <row r="1720" spans="1:12" x14ac:dyDescent="0.25">
      <c r="A1720" t="s">
        <v>33</v>
      </c>
      <c r="B1720" t="s">
        <v>19</v>
      </c>
      <c r="C1720">
        <v>368600</v>
      </c>
      <c r="D1720">
        <v>24300</v>
      </c>
      <c r="E1720" t="s">
        <v>469</v>
      </c>
      <c r="F1720" t="s">
        <v>76</v>
      </c>
      <c r="G1720" t="s">
        <v>31</v>
      </c>
      <c r="H1720">
        <v>4</v>
      </c>
      <c r="I1720" t="s">
        <v>32</v>
      </c>
      <c r="J1720">
        <v>1</v>
      </c>
      <c r="K1720">
        <v>3.4372199999999999</v>
      </c>
      <c r="L1720">
        <v>-76.522499999999994</v>
      </c>
    </row>
    <row r="1721" spans="1:12" x14ac:dyDescent="0.25">
      <c r="A1721" t="s">
        <v>64</v>
      </c>
      <c r="B1721" t="s">
        <v>65</v>
      </c>
      <c r="C1721">
        <v>74000</v>
      </c>
      <c r="D1721">
        <v>2100</v>
      </c>
      <c r="E1721" t="s">
        <v>1211</v>
      </c>
      <c r="F1721" t="s">
        <v>47</v>
      </c>
      <c r="G1721" t="s">
        <v>16</v>
      </c>
      <c r="H1721">
        <v>5</v>
      </c>
      <c r="I1721" t="s">
        <v>32</v>
      </c>
      <c r="J1721">
        <v>1</v>
      </c>
      <c r="K1721">
        <v>4.6097099999999998</v>
      </c>
      <c r="L1721">
        <v>-74.08175</v>
      </c>
    </row>
    <row r="1722" spans="1:12" x14ac:dyDescent="0.25">
      <c r="A1722" t="s">
        <v>196</v>
      </c>
      <c r="B1722" t="s">
        <v>13</v>
      </c>
      <c r="C1722">
        <v>1269700</v>
      </c>
      <c r="D1722">
        <v>68300</v>
      </c>
      <c r="E1722" t="s">
        <v>1023</v>
      </c>
      <c r="F1722" t="s">
        <v>130</v>
      </c>
      <c r="G1722" t="s">
        <v>60</v>
      </c>
      <c r="H1722">
        <v>1</v>
      </c>
      <c r="I1722" t="s">
        <v>17</v>
      </c>
      <c r="J1722">
        <v>6</v>
      </c>
      <c r="K1722">
        <v>4.8133299999999997</v>
      </c>
      <c r="L1722">
        <v>-75.696110000000004</v>
      </c>
    </row>
    <row r="1723" spans="1:12" x14ac:dyDescent="0.25">
      <c r="A1723" t="s">
        <v>127</v>
      </c>
      <c r="B1723" t="s">
        <v>13</v>
      </c>
      <c r="C1723">
        <v>754000</v>
      </c>
      <c r="D1723">
        <v>38300</v>
      </c>
      <c r="E1723" t="s">
        <v>421</v>
      </c>
      <c r="F1723" t="s">
        <v>54</v>
      </c>
      <c r="G1723" t="s">
        <v>22</v>
      </c>
      <c r="H1723">
        <v>4</v>
      </c>
      <c r="I1723" t="s">
        <v>17</v>
      </c>
      <c r="J1723">
        <v>2</v>
      </c>
      <c r="K1723">
        <v>6.2518399999999996</v>
      </c>
      <c r="L1723">
        <v>-75.563590000000005</v>
      </c>
    </row>
    <row r="1724" spans="1:12" x14ac:dyDescent="0.25">
      <c r="A1724" t="s">
        <v>94</v>
      </c>
      <c r="B1724" t="s">
        <v>29</v>
      </c>
      <c r="C1724">
        <v>800300</v>
      </c>
      <c r="D1724">
        <v>51300</v>
      </c>
      <c r="E1724" t="s">
        <v>891</v>
      </c>
      <c r="F1724" t="s">
        <v>15</v>
      </c>
      <c r="G1724" t="s">
        <v>16</v>
      </c>
      <c r="H1724">
        <v>1</v>
      </c>
      <c r="I1724" t="s">
        <v>17</v>
      </c>
      <c r="J1724">
        <v>1</v>
      </c>
      <c r="K1724">
        <v>4.6097099999999998</v>
      </c>
      <c r="L1724">
        <v>-74.08175</v>
      </c>
    </row>
    <row r="1725" spans="1:12" x14ac:dyDescent="0.25">
      <c r="A1725" t="s">
        <v>155</v>
      </c>
      <c r="B1725" t="s">
        <v>62</v>
      </c>
      <c r="C1725">
        <v>105400</v>
      </c>
      <c r="D1725">
        <v>3800</v>
      </c>
      <c r="E1725" t="s">
        <v>600</v>
      </c>
      <c r="F1725" t="s">
        <v>52</v>
      </c>
      <c r="G1725" t="s">
        <v>31</v>
      </c>
      <c r="H1725">
        <v>4</v>
      </c>
      <c r="I1725" t="s">
        <v>17</v>
      </c>
      <c r="J1725">
        <v>1</v>
      </c>
      <c r="K1725">
        <v>3.4372199999999999</v>
      </c>
      <c r="L1725">
        <v>-76.522499999999994</v>
      </c>
    </row>
    <row r="1726" spans="1:12" x14ac:dyDescent="0.25">
      <c r="A1726" t="s">
        <v>85</v>
      </c>
      <c r="B1726" t="s">
        <v>86</v>
      </c>
      <c r="C1726">
        <v>435500</v>
      </c>
      <c r="D1726">
        <v>23600</v>
      </c>
      <c r="E1726" t="s">
        <v>287</v>
      </c>
      <c r="F1726" t="s">
        <v>26</v>
      </c>
      <c r="G1726" t="s">
        <v>16</v>
      </c>
      <c r="H1726">
        <v>5</v>
      </c>
      <c r="I1726" t="s">
        <v>17</v>
      </c>
      <c r="J1726">
        <v>1</v>
      </c>
      <c r="K1726">
        <v>4.6097099999999998</v>
      </c>
      <c r="L1726">
        <v>-74.08175</v>
      </c>
    </row>
    <row r="1727" spans="1:12" x14ac:dyDescent="0.25">
      <c r="A1727" t="s">
        <v>80</v>
      </c>
      <c r="B1727" t="s">
        <v>65</v>
      </c>
      <c r="C1727">
        <v>43600</v>
      </c>
      <c r="D1727">
        <v>0</v>
      </c>
      <c r="E1727" t="s">
        <v>989</v>
      </c>
      <c r="F1727" t="s">
        <v>54</v>
      </c>
      <c r="G1727" t="s">
        <v>27</v>
      </c>
      <c r="H1727">
        <v>5</v>
      </c>
      <c r="I1727" t="s">
        <v>32</v>
      </c>
      <c r="J1727">
        <v>1</v>
      </c>
      <c r="K1727">
        <v>10.39972</v>
      </c>
      <c r="L1727">
        <v>-75.514439999999993</v>
      </c>
    </row>
    <row r="1728" spans="1:12" x14ac:dyDescent="0.25">
      <c r="A1728" t="s">
        <v>171</v>
      </c>
      <c r="B1728" t="s">
        <v>19</v>
      </c>
      <c r="C1728">
        <v>228100</v>
      </c>
      <c r="D1728">
        <v>12400</v>
      </c>
      <c r="E1728" t="s">
        <v>938</v>
      </c>
      <c r="F1728" t="s">
        <v>54</v>
      </c>
      <c r="G1728" t="s">
        <v>31</v>
      </c>
      <c r="H1728">
        <v>5</v>
      </c>
      <c r="I1728" t="s">
        <v>17</v>
      </c>
      <c r="J1728">
        <v>1</v>
      </c>
      <c r="K1728">
        <v>3.4372199999999999</v>
      </c>
      <c r="L1728">
        <v>-76.522499999999994</v>
      </c>
    </row>
    <row r="1729" spans="1:12" x14ac:dyDescent="0.25">
      <c r="A1729" t="s">
        <v>144</v>
      </c>
      <c r="B1729" t="s">
        <v>65</v>
      </c>
      <c r="C1729">
        <v>50400</v>
      </c>
      <c r="D1729">
        <v>900</v>
      </c>
      <c r="E1729" t="s">
        <v>1194</v>
      </c>
      <c r="F1729" t="s">
        <v>47</v>
      </c>
      <c r="G1729" t="s">
        <v>16</v>
      </c>
      <c r="H1729">
        <v>1</v>
      </c>
      <c r="I1729" t="s">
        <v>17</v>
      </c>
      <c r="J1729">
        <v>3</v>
      </c>
      <c r="K1729">
        <v>4.6097099999999998</v>
      </c>
      <c r="L1729">
        <v>-74.08175</v>
      </c>
    </row>
    <row r="1730" spans="1:12" x14ac:dyDescent="0.25">
      <c r="A1730" t="s">
        <v>89</v>
      </c>
      <c r="B1730" t="s">
        <v>62</v>
      </c>
      <c r="C1730">
        <v>17200</v>
      </c>
      <c r="D1730">
        <v>0</v>
      </c>
      <c r="E1730" t="s">
        <v>42</v>
      </c>
      <c r="F1730" t="s">
        <v>15</v>
      </c>
      <c r="G1730" t="s">
        <v>16</v>
      </c>
      <c r="H1730">
        <v>4</v>
      </c>
      <c r="I1730" t="s">
        <v>146</v>
      </c>
      <c r="J1730">
        <v>1</v>
      </c>
      <c r="K1730">
        <v>4.6097099999999998</v>
      </c>
      <c r="L1730">
        <v>-74.08175</v>
      </c>
    </row>
    <row r="1731" spans="1:12" x14ac:dyDescent="0.25">
      <c r="A1731" t="s">
        <v>171</v>
      </c>
      <c r="B1731" t="s">
        <v>19</v>
      </c>
      <c r="C1731">
        <v>203500</v>
      </c>
      <c r="D1731">
        <v>9000</v>
      </c>
      <c r="E1731" t="s">
        <v>1015</v>
      </c>
      <c r="F1731" t="s">
        <v>26</v>
      </c>
      <c r="G1731" t="s">
        <v>60</v>
      </c>
      <c r="H1731">
        <v>5</v>
      </c>
      <c r="I1731" t="s">
        <v>17</v>
      </c>
      <c r="J1731">
        <v>5</v>
      </c>
      <c r="K1731">
        <v>4.8133299999999997</v>
      </c>
      <c r="L1731">
        <v>-75.696110000000004</v>
      </c>
    </row>
    <row r="1732" spans="1:12" x14ac:dyDescent="0.25">
      <c r="A1732" t="s">
        <v>78</v>
      </c>
      <c r="B1732" t="s">
        <v>19</v>
      </c>
      <c r="C1732">
        <v>250600</v>
      </c>
      <c r="D1732">
        <v>13700</v>
      </c>
      <c r="E1732" t="s">
        <v>368</v>
      </c>
      <c r="F1732" t="s">
        <v>54</v>
      </c>
      <c r="G1732" t="s">
        <v>22</v>
      </c>
      <c r="H1732">
        <v>5</v>
      </c>
      <c r="I1732" t="s">
        <v>17</v>
      </c>
      <c r="J1732">
        <v>5</v>
      </c>
      <c r="K1732">
        <v>6.2518399999999996</v>
      </c>
      <c r="L1732">
        <v>-75.563590000000005</v>
      </c>
    </row>
    <row r="1733" spans="1:12" x14ac:dyDescent="0.25">
      <c r="A1733" t="s">
        <v>55</v>
      </c>
      <c r="B1733" t="s">
        <v>13</v>
      </c>
      <c r="C1733">
        <v>104200</v>
      </c>
      <c r="D1733">
        <v>3700</v>
      </c>
      <c r="E1733" t="s">
        <v>548</v>
      </c>
      <c r="F1733" t="s">
        <v>26</v>
      </c>
      <c r="G1733" t="s">
        <v>16</v>
      </c>
      <c r="H1733">
        <v>5</v>
      </c>
      <c r="I1733" t="s">
        <v>17</v>
      </c>
      <c r="J1733">
        <v>4</v>
      </c>
      <c r="K1733">
        <v>4.6097099999999998</v>
      </c>
      <c r="L1733">
        <v>-74.08175</v>
      </c>
    </row>
    <row r="1734" spans="1:12" x14ac:dyDescent="0.25">
      <c r="A1734" t="s">
        <v>214</v>
      </c>
      <c r="B1734" t="s">
        <v>19</v>
      </c>
      <c r="C1734">
        <v>160700</v>
      </c>
      <c r="D1734">
        <v>9000</v>
      </c>
      <c r="E1734" t="s">
        <v>585</v>
      </c>
      <c r="F1734" t="s">
        <v>93</v>
      </c>
      <c r="G1734" t="s">
        <v>16</v>
      </c>
      <c r="H1734">
        <v>4</v>
      </c>
      <c r="I1734" t="s">
        <v>32</v>
      </c>
      <c r="J1734">
        <v>1</v>
      </c>
      <c r="K1734">
        <v>4.6097099999999998</v>
      </c>
      <c r="L1734">
        <v>-74.08175</v>
      </c>
    </row>
    <row r="1735" spans="1:12" x14ac:dyDescent="0.25">
      <c r="A1735" t="s">
        <v>266</v>
      </c>
      <c r="B1735" t="s">
        <v>13</v>
      </c>
      <c r="C1735">
        <v>1458700</v>
      </c>
      <c r="D1735">
        <v>78100</v>
      </c>
      <c r="E1735" t="s">
        <v>552</v>
      </c>
      <c r="F1735" t="s">
        <v>43</v>
      </c>
      <c r="G1735" t="s">
        <v>16</v>
      </c>
      <c r="H1735">
        <v>5</v>
      </c>
      <c r="I1735" t="s">
        <v>17</v>
      </c>
      <c r="J1735">
        <v>12</v>
      </c>
      <c r="K1735">
        <v>4.6097099999999998</v>
      </c>
      <c r="L1735">
        <v>-74.08175</v>
      </c>
    </row>
    <row r="1736" spans="1:12" x14ac:dyDescent="0.25">
      <c r="A1736" t="s">
        <v>111</v>
      </c>
      <c r="B1736" t="s">
        <v>19</v>
      </c>
      <c r="C1736">
        <v>473500</v>
      </c>
      <c r="D1736">
        <v>25900</v>
      </c>
      <c r="E1736" t="s">
        <v>279</v>
      </c>
      <c r="F1736" t="s">
        <v>96</v>
      </c>
      <c r="G1736" t="s">
        <v>16</v>
      </c>
      <c r="H1736">
        <v>5</v>
      </c>
      <c r="I1736" t="s">
        <v>17</v>
      </c>
      <c r="J1736">
        <v>10</v>
      </c>
      <c r="K1736">
        <v>4.6097099999999998</v>
      </c>
      <c r="L1736">
        <v>-74.08175</v>
      </c>
    </row>
    <row r="1737" spans="1:12" x14ac:dyDescent="0.25">
      <c r="A1737" t="s">
        <v>204</v>
      </c>
      <c r="B1737" t="s">
        <v>13</v>
      </c>
      <c r="C1737">
        <v>162400</v>
      </c>
      <c r="D1737">
        <v>13300</v>
      </c>
      <c r="E1737" t="s">
        <v>656</v>
      </c>
      <c r="F1737" t="s">
        <v>160</v>
      </c>
      <c r="G1737" t="s">
        <v>22</v>
      </c>
      <c r="H1737">
        <v>4</v>
      </c>
      <c r="I1737" t="s">
        <v>17</v>
      </c>
      <c r="J1737">
        <v>1</v>
      </c>
      <c r="K1737">
        <v>6.2518399999999996</v>
      </c>
      <c r="L1737">
        <v>-75.563590000000005</v>
      </c>
    </row>
    <row r="1738" spans="1:12" x14ac:dyDescent="0.25">
      <c r="A1738" t="s">
        <v>84</v>
      </c>
      <c r="B1738" t="s">
        <v>58</v>
      </c>
      <c r="C1738">
        <v>195600</v>
      </c>
      <c r="D1738">
        <v>8600</v>
      </c>
      <c r="E1738" t="s">
        <v>132</v>
      </c>
      <c r="F1738" t="s">
        <v>160</v>
      </c>
      <c r="G1738" t="s">
        <v>16</v>
      </c>
      <c r="H1738">
        <v>4</v>
      </c>
      <c r="I1738" t="s">
        <v>38</v>
      </c>
      <c r="J1738">
        <v>1</v>
      </c>
      <c r="K1738">
        <v>4.6097099999999998</v>
      </c>
      <c r="L1738">
        <v>-74.08175</v>
      </c>
    </row>
    <row r="1739" spans="1:12" x14ac:dyDescent="0.25">
      <c r="A1739" t="s">
        <v>33</v>
      </c>
      <c r="B1739" t="s">
        <v>19</v>
      </c>
      <c r="C1739">
        <v>446000</v>
      </c>
      <c r="D1739">
        <v>28500</v>
      </c>
      <c r="E1739" t="s">
        <v>633</v>
      </c>
      <c r="F1739" t="s">
        <v>130</v>
      </c>
      <c r="G1739" t="s">
        <v>16</v>
      </c>
      <c r="H1739">
        <v>3</v>
      </c>
      <c r="I1739" t="s">
        <v>32</v>
      </c>
      <c r="J1739">
        <v>1</v>
      </c>
      <c r="K1739">
        <v>4.6097099999999998</v>
      </c>
      <c r="L1739">
        <v>-74.08175</v>
      </c>
    </row>
    <row r="1740" spans="1:12" x14ac:dyDescent="0.25">
      <c r="A1740" t="s">
        <v>98</v>
      </c>
      <c r="B1740" t="s">
        <v>19</v>
      </c>
      <c r="C1740">
        <v>489100</v>
      </c>
      <c r="D1740">
        <v>24200</v>
      </c>
      <c r="E1740" t="s">
        <v>681</v>
      </c>
      <c r="F1740" t="s">
        <v>76</v>
      </c>
      <c r="G1740" t="s">
        <v>16</v>
      </c>
      <c r="H1740">
        <v>4</v>
      </c>
      <c r="I1740" t="s">
        <v>17</v>
      </c>
      <c r="J1740">
        <v>2</v>
      </c>
      <c r="K1740">
        <v>4.6097099999999998</v>
      </c>
      <c r="L1740">
        <v>-74.08175</v>
      </c>
    </row>
    <row r="1741" spans="1:12" x14ac:dyDescent="0.25">
      <c r="A1741" t="s">
        <v>36</v>
      </c>
      <c r="B1741" t="s">
        <v>24</v>
      </c>
      <c r="C1741">
        <v>27300</v>
      </c>
      <c r="D1741">
        <v>1900</v>
      </c>
      <c r="E1741" t="s">
        <v>577</v>
      </c>
      <c r="F1741" t="s">
        <v>54</v>
      </c>
      <c r="G1741" t="s">
        <v>16</v>
      </c>
      <c r="H1741">
        <v>5</v>
      </c>
      <c r="I1741" t="s">
        <v>17</v>
      </c>
      <c r="J1741">
        <v>2</v>
      </c>
      <c r="K1741">
        <v>4.6097099999999998</v>
      </c>
      <c r="L1741">
        <v>-74.08175</v>
      </c>
    </row>
    <row r="1742" spans="1:12" x14ac:dyDescent="0.25">
      <c r="A1742" t="s">
        <v>214</v>
      </c>
      <c r="B1742" t="s">
        <v>19</v>
      </c>
      <c r="C1742">
        <v>187000</v>
      </c>
      <c r="D1742">
        <v>16800</v>
      </c>
      <c r="E1742" t="s">
        <v>378</v>
      </c>
      <c r="F1742" t="s">
        <v>54</v>
      </c>
      <c r="G1742" t="s">
        <v>16</v>
      </c>
      <c r="H1742">
        <v>5</v>
      </c>
      <c r="I1742" t="s">
        <v>17</v>
      </c>
      <c r="J1742">
        <v>3</v>
      </c>
      <c r="K1742">
        <v>4.6097099999999998</v>
      </c>
      <c r="L1742">
        <v>-74.08175</v>
      </c>
    </row>
    <row r="1743" spans="1:12" x14ac:dyDescent="0.25">
      <c r="A1743" t="s">
        <v>192</v>
      </c>
      <c r="B1743" t="s">
        <v>65</v>
      </c>
      <c r="C1743">
        <v>33700</v>
      </c>
      <c r="D1743">
        <v>2800</v>
      </c>
      <c r="E1743" t="s">
        <v>952</v>
      </c>
      <c r="F1743" t="s">
        <v>52</v>
      </c>
      <c r="G1743" t="s">
        <v>22</v>
      </c>
      <c r="H1743">
        <v>3</v>
      </c>
      <c r="I1743" t="s">
        <v>17</v>
      </c>
      <c r="J1743">
        <v>4</v>
      </c>
      <c r="K1743">
        <v>6.2518399999999996</v>
      </c>
      <c r="L1743">
        <v>-75.563590000000005</v>
      </c>
    </row>
    <row r="1744" spans="1:12" x14ac:dyDescent="0.25">
      <c r="A1744" t="s">
        <v>41</v>
      </c>
      <c r="B1744" t="s">
        <v>29</v>
      </c>
      <c r="C1744">
        <v>1394000</v>
      </c>
      <c r="D1744">
        <v>74600</v>
      </c>
      <c r="E1744" t="s">
        <v>1004</v>
      </c>
      <c r="F1744" t="s">
        <v>35</v>
      </c>
      <c r="G1744" t="s">
        <v>22</v>
      </c>
      <c r="H1744">
        <v>3</v>
      </c>
      <c r="I1744" t="s">
        <v>17</v>
      </c>
      <c r="J1744">
        <v>3</v>
      </c>
      <c r="K1744">
        <v>6.2518399999999996</v>
      </c>
      <c r="L1744">
        <v>-75.563590000000005</v>
      </c>
    </row>
    <row r="1745" spans="1:12" x14ac:dyDescent="0.25">
      <c r="A1745" t="s">
        <v>103</v>
      </c>
      <c r="B1745" t="s">
        <v>13</v>
      </c>
      <c r="C1745">
        <v>372700</v>
      </c>
      <c r="D1745">
        <v>20100</v>
      </c>
      <c r="E1745" t="s">
        <v>612</v>
      </c>
      <c r="F1745" t="s">
        <v>15</v>
      </c>
      <c r="G1745" t="s">
        <v>22</v>
      </c>
      <c r="H1745">
        <v>5</v>
      </c>
      <c r="I1745" t="s">
        <v>32</v>
      </c>
      <c r="J1745">
        <v>1</v>
      </c>
      <c r="K1745">
        <v>6.2518399999999996</v>
      </c>
      <c r="L1745">
        <v>-75.563590000000005</v>
      </c>
    </row>
    <row r="1746" spans="1:12" x14ac:dyDescent="0.25">
      <c r="A1746" t="s">
        <v>28</v>
      </c>
      <c r="B1746" t="s">
        <v>29</v>
      </c>
      <c r="C1746">
        <v>485000</v>
      </c>
      <c r="D1746">
        <v>26000</v>
      </c>
      <c r="E1746" t="s">
        <v>1251</v>
      </c>
      <c r="F1746" t="s">
        <v>96</v>
      </c>
      <c r="G1746" t="s">
        <v>16</v>
      </c>
      <c r="H1746">
        <v>5</v>
      </c>
      <c r="I1746" t="s">
        <v>17</v>
      </c>
      <c r="J1746">
        <v>1</v>
      </c>
      <c r="K1746">
        <v>4.6097099999999998</v>
      </c>
      <c r="L1746">
        <v>-74.08175</v>
      </c>
    </row>
    <row r="1747" spans="1:12" x14ac:dyDescent="0.25">
      <c r="A1747" t="s">
        <v>33</v>
      </c>
      <c r="B1747" t="s">
        <v>19</v>
      </c>
      <c r="C1747">
        <v>291500</v>
      </c>
      <c r="D1747">
        <v>13700</v>
      </c>
      <c r="E1747" t="s">
        <v>923</v>
      </c>
      <c r="F1747" t="s">
        <v>76</v>
      </c>
      <c r="G1747" t="s">
        <v>60</v>
      </c>
      <c r="H1747">
        <v>5</v>
      </c>
      <c r="I1747" t="s">
        <v>17</v>
      </c>
      <c r="J1747">
        <v>2</v>
      </c>
      <c r="K1747">
        <v>4.8133299999999997</v>
      </c>
      <c r="L1747">
        <v>-75.696110000000004</v>
      </c>
    </row>
    <row r="1748" spans="1:12" x14ac:dyDescent="0.25">
      <c r="A1748" t="s">
        <v>78</v>
      </c>
      <c r="B1748" t="s">
        <v>19</v>
      </c>
      <c r="C1748">
        <v>240600</v>
      </c>
      <c r="D1748">
        <v>13000</v>
      </c>
      <c r="E1748" t="s">
        <v>505</v>
      </c>
      <c r="F1748" t="s">
        <v>47</v>
      </c>
      <c r="G1748" t="s">
        <v>91</v>
      </c>
      <c r="H1748">
        <v>5</v>
      </c>
      <c r="I1748" t="s">
        <v>32</v>
      </c>
      <c r="J1748">
        <v>1</v>
      </c>
      <c r="K1748">
        <v>10.968540000000001</v>
      </c>
      <c r="L1748">
        <v>-74.781319999999994</v>
      </c>
    </row>
    <row r="1749" spans="1:12" x14ac:dyDescent="0.25">
      <c r="A1749" t="s">
        <v>18</v>
      </c>
      <c r="B1749" t="s">
        <v>19</v>
      </c>
      <c r="C1749">
        <v>290400</v>
      </c>
      <c r="D1749">
        <v>13700</v>
      </c>
      <c r="E1749" t="s">
        <v>216</v>
      </c>
      <c r="F1749" t="s">
        <v>160</v>
      </c>
      <c r="G1749" t="s">
        <v>126</v>
      </c>
      <c r="H1749">
        <v>4</v>
      </c>
      <c r="I1749" t="s">
        <v>17</v>
      </c>
      <c r="J1749">
        <v>1</v>
      </c>
      <c r="K1749">
        <v>7.89391</v>
      </c>
      <c r="L1749">
        <v>-72.507819999999995</v>
      </c>
    </row>
    <row r="1750" spans="1:12" x14ac:dyDescent="0.25">
      <c r="A1750" t="s">
        <v>184</v>
      </c>
      <c r="B1750" t="s">
        <v>86</v>
      </c>
      <c r="C1750">
        <v>234100</v>
      </c>
      <c r="D1750">
        <v>10700</v>
      </c>
      <c r="E1750" t="s">
        <v>286</v>
      </c>
      <c r="F1750" t="s">
        <v>96</v>
      </c>
      <c r="G1750" t="s">
        <v>44</v>
      </c>
      <c r="H1750">
        <v>5</v>
      </c>
      <c r="I1750" t="s">
        <v>17</v>
      </c>
      <c r="J1750">
        <v>3</v>
      </c>
      <c r="K1750">
        <v>11.240790000000001</v>
      </c>
      <c r="L1750">
        <v>-74.199039999999997</v>
      </c>
    </row>
    <row r="1751" spans="1:12" x14ac:dyDescent="0.25">
      <c r="A1751" t="s">
        <v>266</v>
      </c>
      <c r="B1751" t="s">
        <v>13</v>
      </c>
      <c r="C1751">
        <v>1726200</v>
      </c>
      <c r="D1751">
        <v>96700</v>
      </c>
      <c r="E1751" t="s">
        <v>1089</v>
      </c>
      <c r="F1751" t="s">
        <v>21</v>
      </c>
      <c r="G1751" t="s">
        <v>44</v>
      </c>
      <c r="H1751">
        <v>1</v>
      </c>
      <c r="I1751" t="s">
        <v>17</v>
      </c>
      <c r="J1751">
        <v>8</v>
      </c>
      <c r="K1751">
        <v>11.240790000000001</v>
      </c>
      <c r="L1751">
        <v>-74.199039999999997</v>
      </c>
    </row>
    <row r="1752" spans="1:12" x14ac:dyDescent="0.25">
      <c r="A1752" t="s">
        <v>28</v>
      </c>
      <c r="B1752" t="s">
        <v>29</v>
      </c>
      <c r="C1752">
        <v>806300</v>
      </c>
      <c r="D1752">
        <v>45300</v>
      </c>
      <c r="E1752" t="s">
        <v>762</v>
      </c>
      <c r="F1752" t="s">
        <v>88</v>
      </c>
      <c r="G1752" t="s">
        <v>60</v>
      </c>
      <c r="H1752">
        <v>5</v>
      </c>
      <c r="I1752" t="s">
        <v>17</v>
      </c>
      <c r="J1752">
        <v>1</v>
      </c>
      <c r="K1752">
        <v>4.8133299999999997</v>
      </c>
      <c r="L1752">
        <v>-75.696110000000004</v>
      </c>
    </row>
    <row r="1753" spans="1:12" x14ac:dyDescent="0.25">
      <c r="A1753" t="s">
        <v>98</v>
      </c>
      <c r="B1753" t="s">
        <v>19</v>
      </c>
      <c r="C1753">
        <v>395600</v>
      </c>
      <c r="D1753">
        <v>21300</v>
      </c>
      <c r="E1753" t="s">
        <v>269</v>
      </c>
      <c r="F1753" t="s">
        <v>47</v>
      </c>
      <c r="G1753" t="s">
        <v>16</v>
      </c>
      <c r="H1753">
        <v>5</v>
      </c>
      <c r="I1753" t="s">
        <v>17</v>
      </c>
      <c r="J1753">
        <v>1</v>
      </c>
      <c r="K1753">
        <v>4.6097099999999998</v>
      </c>
      <c r="L1753">
        <v>-74.08175</v>
      </c>
    </row>
    <row r="1754" spans="1:12" x14ac:dyDescent="0.25">
      <c r="A1754" t="s">
        <v>61</v>
      </c>
      <c r="B1754" t="s">
        <v>62</v>
      </c>
      <c r="C1754">
        <v>639500</v>
      </c>
      <c r="D1754">
        <v>32200</v>
      </c>
      <c r="E1754" t="s">
        <v>910</v>
      </c>
      <c r="F1754" t="s">
        <v>43</v>
      </c>
      <c r="G1754" t="s">
        <v>16</v>
      </c>
      <c r="H1754">
        <v>5</v>
      </c>
      <c r="I1754" t="s">
        <v>17</v>
      </c>
      <c r="J1754">
        <v>3</v>
      </c>
      <c r="K1754">
        <v>4.6097099999999998</v>
      </c>
      <c r="L1754">
        <v>-74.08175</v>
      </c>
    </row>
    <row r="1755" spans="1:12" x14ac:dyDescent="0.25">
      <c r="A1755" t="s">
        <v>94</v>
      </c>
      <c r="B1755" t="s">
        <v>29</v>
      </c>
      <c r="C1755">
        <v>759100</v>
      </c>
      <c r="D1755">
        <v>41700</v>
      </c>
      <c r="E1755" t="s">
        <v>797</v>
      </c>
      <c r="F1755" t="s">
        <v>52</v>
      </c>
      <c r="G1755" t="s">
        <v>16</v>
      </c>
      <c r="H1755">
        <v>1</v>
      </c>
      <c r="I1755" t="s">
        <v>17</v>
      </c>
      <c r="J1755">
        <v>10</v>
      </c>
      <c r="K1755">
        <v>4.6097099999999998</v>
      </c>
      <c r="L1755">
        <v>-74.08175</v>
      </c>
    </row>
    <row r="1756" spans="1:12" x14ac:dyDescent="0.25">
      <c r="A1756" t="s">
        <v>39</v>
      </c>
      <c r="B1756" t="s">
        <v>24</v>
      </c>
      <c r="C1756">
        <v>57000</v>
      </c>
      <c r="D1756">
        <v>3200</v>
      </c>
      <c r="E1756" t="s">
        <v>413</v>
      </c>
      <c r="F1756" t="s">
        <v>76</v>
      </c>
      <c r="G1756" t="s">
        <v>16</v>
      </c>
      <c r="H1756">
        <v>5</v>
      </c>
      <c r="I1756" t="s">
        <v>17</v>
      </c>
      <c r="J1756">
        <v>4</v>
      </c>
      <c r="K1756">
        <v>4.6097099999999998</v>
      </c>
      <c r="L1756">
        <v>-74.08175</v>
      </c>
    </row>
    <row r="1757" spans="1:12" x14ac:dyDescent="0.25">
      <c r="A1757" t="s">
        <v>122</v>
      </c>
      <c r="B1757" t="s">
        <v>29</v>
      </c>
      <c r="C1757">
        <v>1439000</v>
      </c>
      <c r="D1757">
        <v>74800</v>
      </c>
      <c r="E1757" t="s">
        <v>1114</v>
      </c>
      <c r="F1757" t="s">
        <v>43</v>
      </c>
      <c r="G1757" t="s">
        <v>31</v>
      </c>
      <c r="H1757">
        <v>5</v>
      </c>
      <c r="I1757" t="s">
        <v>32</v>
      </c>
      <c r="J1757">
        <v>1</v>
      </c>
      <c r="K1757">
        <v>3.4372199999999999</v>
      </c>
      <c r="L1757">
        <v>-76.522499999999994</v>
      </c>
    </row>
    <row r="1758" spans="1:12" x14ac:dyDescent="0.25">
      <c r="A1758" t="s">
        <v>204</v>
      </c>
      <c r="B1758" t="s">
        <v>13</v>
      </c>
      <c r="C1758">
        <v>135500</v>
      </c>
      <c r="D1758">
        <v>7900</v>
      </c>
      <c r="E1758" t="s">
        <v>366</v>
      </c>
      <c r="F1758" t="s">
        <v>52</v>
      </c>
      <c r="G1758" t="s">
        <v>27</v>
      </c>
      <c r="H1758">
        <v>1</v>
      </c>
      <c r="I1758" t="s">
        <v>17</v>
      </c>
      <c r="J1758">
        <v>1</v>
      </c>
      <c r="K1758">
        <v>10.39972</v>
      </c>
      <c r="L1758">
        <v>-75.514439999999993</v>
      </c>
    </row>
    <row r="1759" spans="1:12" x14ac:dyDescent="0.25">
      <c r="A1759" t="s">
        <v>135</v>
      </c>
      <c r="B1759" t="s">
        <v>58</v>
      </c>
      <c r="C1759">
        <v>39300</v>
      </c>
      <c r="D1759">
        <v>6800</v>
      </c>
      <c r="E1759" t="s">
        <v>1213</v>
      </c>
      <c r="F1759" t="s">
        <v>47</v>
      </c>
      <c r="G1759" t="s">
        <v>22</v>
      </c>
      <c r="H1759">
        <v>5</v>
      </c>
      <c r="I1759" t="s">
        <v>17</v>
      </c>
      <c r="J1759">
        <v>2</v>
      </c>
      <c r="K1759">
        <v>6.2518399999999996</v>
      </c>
      <c r="L1759">
        <v>-75.563590000000005</v>
      </c>
    </row>
    <row r="1760" spans="1:12" x14ac:dyDescent="0.25">
      <c r="A1760" t="s">
        <v>18</v>
      </c>
      <c r="B1760" t="s">
        <v>19</v>
      </c>
      <c r="C1760">
        <v>208300</v>
      </c>
      <c r="D1760">
        <v>11500</v>
      </c>
      <c r="E1760" t="s">
        <v>740</v>
      </c>
      <c r="F1760" t="s">
        <v>21</v>
      </c>
      <c r="G1760" t="s">
        <v>16</v>
      </c>
      <c r="H1760">
        <v>5</v>
      </c>
      <c r="I1760" t="s">
        <v>32</v>
      </c>
      <c r="J1760">
        <v>1</v>
      </c>
      <c r="K1760">
        <v>4.6097099999999998</v>
      </c>
      <c r="L1760">
        <v>-74.08175</v>
      </c>
    </row>
    <row r="1761" spans="1:12" x14ac:dyDescent="0.25">
      <c r="A1761" t="s">
        <v>45</v>
      </c>
      <c r="B1761" t="s">
        <v>29</v>
      </c>
      <c r="C1761">
        <v>1563900</v>
      </c>
      <c r="D1761">
        <v>83500</v>
      </c>
      <c r="E1761" t="s">
        <v>1080</v>
      </c>
      <c r="F1761" t="s">
        <v>160</v>
      </c>
      <c r="G1761" t="s">
        <v>22</v>
      </c>
      <c r="H1761">
        <v>5</v>
      </c>
      <c r="I1761" t="s">
        <v>17</v>
      </c>
      <c r="J1761">
        <v>1</v>
      </c>
      <c r="K1761">
        <v>6.2518399999999996</v>
      </c>
      <c r="L1761">
        <v>-75.563590000000005</v>
      </c>
    </row>
    <row r="1762" spans="1:12" x14ac:dyDescent="0.25">
      <c r="A1762" t="s">
        <v>192</v>
      </c>
      <c r="B1762" t="s">
        <v>65</v>
      </c>
      <c r="C1762">
        <v>56500</v>
      </c>
      <c r="D1762">
        <v>3200</v>
      </c>
      <c r="E1762" t="s">
        <v>912</v>
      </c>
      <c r="F1762" t="s">
        <v>130</v>
      </c>
      <c r="G1762" t="s">
        <v>16</v>
      </c>
      <c r="H1762">
        <v>4</v>
      </c>
      <c r="I1762" t="s">
        <v>38</v>
      </c>
      <c r="J1762">
        <v>1</v>
      </c>
      <c r="K1762">
        <v>4.6097099999999998</v>
      </c>
      <c r="L1762">
        <v>-74.08175</v>
      </c>
    </row>
    <row r="1763" spans="1:12" x14ac:dyDescent="0.25">
      <c r="A1763" t="s">
        <v>148</v>
      </c>
      <c r="B1763" t="s">
        <v>13</v>
      </c>
      <c r="C1763">
        <v>2482600</v>
      </c>
      <c r="D1763">
        <v>130400</v>
      </c>
      <c r="E1763" t="s">
        <v>1188</v>
      </c>
      <c r="F1763" t="s">
        <v>96</v>
      </c>
      <c r="G1763" t="s">
        <v>31</v>
      </c>
      <c r="H1763">
        <v>4</v>
      </c>
      <c r="I1763" t="s">
        <v>17</v>
      </c>
      <c r="J1763">
        <v>1</v>
      </c>
      <c r="K1763">
        <v>3.4372199999999999</v>
      </c>
      <c r="L1763">
        <v>-76.522499999999994</v>
      </c>
    </row>
    <row r="1764" spans="1:12" x14ac:dyDescent="0.25">
      <c r="A1764" t="s">
        <v>55</v>
      </c>
      <c r="B1764" t="s">
        <v>13</v>
      </c>
      <c r="C1764">
        <v>73900</v>
      </c>
      <c r="D1764">
        <v>5000</v>
      </c>
      <c r="E1764" t="s">
        <v>671</v>
      </c>
      <c r="F1764" t="s">
        <v>76</v>
      </c>
      <c r="G1764" t="s">
        <v>16</v>
      </c>
      <c r="H1764">
        <v>2</v>
      </c>
      <c r="I1764" t="s">
        <v>17</v>
      </c>
      <c r="J1764">
        <v>2</v>
      </c>
      <c r="K1764">
        <v>4.6097099999999998</v>
      </c>
      <c r="L1764">
        <v>-74.08175</v>
      </c>
    </row>
    <row r="1765" spans="1:12" x14ac:dyDescent="0.25">
      <c r="A1765" t="s">
        <v>33</v>
      </c>
      <c r="B1765" t="s">
        <v>19</v>
      </c>
      <c r="C1765">
        <v>238200</v>
      </c>
      <c r="D1765">
        <v>13100</v>
      </c>
      <c r="E1765" t="s">
        <v>674</v>
      </c>
      <c r="F1765" t="s">
        <v>76</v>
      </c>
      <c r="G1765" t="s">
        <v>44</v>
      </c>
      <c r="H1765">
        <v>5</v>
      </c>
      <c r="I1765" t="s">
        <v>38</v>
      </c>
      <c r="J1765">
        <v>1</v>
      </c>
      <c r="K1765">
        <v>11.240790000000001</v>
      </c>
      <c r="L1765">
        <v>-74.199039999999997</v>
      </c>
    </row>
    <row r="1766" spans="1:12" x14ac:dyDescent="0.25">
      <c r="A1766" t="s">
        <v>158</v>
      </c>
      <c r="B1766" t="s">
        <v>62</v>
      </c>
      <c r="C1766">
        <v>23500</v>
      </c>
      <c r="D1766">
        <v>2500</v>
      </c>
      <c r="E1766" t="s">
        <v>1004</v>
      </c>
      <c r="F1766" t="s">
        <v>43</v>
      </c>
      <c r="G1766" t="s">
        <v>16</v>
      </c>
      <c r="H1766">
        <v>5</v>
      </c>
      <c r="I1766" t="s">
        <v>17</v>
      </c>
      <c r="J1766">
        <v>1</v>
      </c>
      <c r="K1766">
        <v>4.6097099999999998</v>
      </c>
      <c r="L1766">
        <v>-74.08175</v>
      </c>
    </row>
    <row r="1767" spans="1:12" x14ac:dyDescent="0.25">
      <c r="A1767" t="s">
        <v>84</v>
      </c>
      <c r="B1767" t="s">
        <v>58</v>
      </c>
      <c r="C1767">
        <v>159300</v>
      </c>
      <c r="D1767">
        <v>8900</v>
      </c>
      <c r="E1767" t="s">
        <v>1122</v>
      </c>
      <c r="F1767" t="s">
        <v>96</v>
      </c>
      <c r="G1767" t="s">
        <v>27</v>
      </c>
      <c r="H1767">
        <v>5</v>
      </c>
      <c r="I1767" t="s">
        <v>17</v>
      </c>
      <c r="J1767">
        <v>10</v>
      </c>
      <c r="K1767">
        <v>10.39972</v>
      </c>
      <c r="L1767">
        <v>-75.514439999999993</v>
      </c>
    </row>
    <row r="1768" spans="1:12" x14ac:dyDescent="0.25">
      <c r="A1768" t="s">
        <v>94</v>
      </c>
      <c r="B1768" t="s">
        <v>29</v>
      </c>
      <c r="C1768">
        <v>608600</v>
      </c>
      <c r="D1768">
        <v>30600</v>
      </c>
      <c r="E1768" t="s">
        <v>117</v>
      </c>
      <c r="F1768" t="s">
        <v>93</v>
      </c>
      <c r="G1768" t="s">
        <v>16</v>
      </c>
      <c r="H1768">
        <v>5</v>
      </c>
      <c r="I1768" t="s">
        <v>17</v>
      </c>
      <c r="J1768">
        <v>3</v>
      </c>
      <c r="K1768">
        <v>4.6097099999999998</v>
      </c>
      <c r="L1768">
        <v>-74.08175</v>
      </c>
    </row>
    <row r="1769" spans="1:12" x14ac:dyDescent="0.25">
      <c r="A1769" t="s">
        <v>33</v>
      </c>
      <c r="B1769" t="s">
        <v>19</v>
      </c>
      <c r="C1769">
        <v>236300</v>
      </c>
      <c r="D1769">
        <v>12800</v>
      </c>
      <c r="E1769" t="s">
        <v>432</v>
      </c>
      <c r="F1769" t="s">
        <v>88</v>
      </c>
      <c r="G1769" t="s">
        <v>201</v>
      </c>
      <c r="H1769">
        <v>5</v>
      </c>
      <c r="I1769" t="s">
        <v>38</v>
      </c>
      <c r="J1769">
        <v>1</v>
      </c>
      <c r="K1769">
        <v>11.54444</v>
      </c>
      <c r="L1769">
        <v>-72.907219999999995</v>
      </c>
    </row>
    <row r="1770" spans="1:12" x14ac:dyDescent="0.25">
      <c r="A1770" t="s">
        <v>61</v>
      </c>
      <c r="B1770" t="s">
        <v>62</v>
      </c>
      <c r="C1770">
        <v>547900</v>
      </c>
      <c r="D1770">
        <v>27400</v>
      </c>
      <c r="E1770" t="s">
        <v>976</v>
      </c>
      <c r="F1770" t="s">
        <v>88</v>
      </c>
      <c r="G1770" t="s">
        <v>31</v>
      </c>
      <c r="H1770">
        <v>3</v>
      </c>
      <c r="I1770" t="s">
        <v>17</v>
      </c>
      <c r="J1770">
        <v>5</v>
      </c>
      <c r="K1770">
        <v>3.4372199999999999</v>
      </c>
      <c r="L1770">
        <v>-76.522499999999994</v>
      </c>
    </row>
    <row r="1771" spans="1:12" x14ac:dyDescent="0.25">
      <c r="A1771" t="s">
        <v>103</v>
      </c>
      <c r="B1771" t="s">
        <v>13</v>
      </c>
      <c r="C1771">
        <v>348900</v>
      </c>
      <c r="D1771">
        <v>16800</v>
      </c>
      <c r="E1771" t="s">
        <v>977</v>
      </c>
      <c r="F1771" t="s">
        <v>130</v>
      </c>
      <c r="G1771" t="s">
        <v>22</v>
      </c>
      <c r="H1771">
        <v>5</v>
      </c>
      <c r="I1771" t="s">
        <v>17</v>
      </c>
      <c r="J1771">
        <v>5</v>
      </c>
      <c r="K1771">
        <v>6.2518399999999996</v>
      </c>
      <c r="L1771">
        <v>-75.563590000000005</v>
      </c>
    </row>
    <row r="1772" spans="1:12" x14ac:dyDescent="0.25">
      <c r="A1772" t="s">
        <v>80</v>
      </c>
      <c r="B1772" t="s">
        <v>65</v>
      </c>
      <c r="C1772">
        <v>37500</v>
      </c>
      <c r="D1772">
        <v>2200</v>
      </c>
      <c r="E1772" t="s">
        <v>360</v>
      </c>
      <c r="F1772" t="s">
        <v>52</v>
      </c>
      <c r="G1772" t="s">
        <v>16</v>
      </c>
      <c r="H1772">
        <v>5</v>
      </c>
      <c r="I1772" t="s">
        <v>17</v>
      </c>
      <c r="J1772">
        <v>10</v>
      </c>
      <c r="K1772">
        <v>4.6097099999999998</v>
      </c>
      <c r="L1772">
        <v>-74.08175</v>
      </c>
    </row>
    <row r="1773" spans="1:12" x14ac:dyDescent="0.25">
      <c r="A1773" t="s">
        <v>135</v>
      </c>
      <c r="B1773" t="s">
        <v>58</v>
      </c>
      <c r="C1773">
        <v>33200</v>
      </c>
      <c r="D1773">
        <v>2300</v>
      </c>
      <c r="E1773" t="s">
        <v>1240</v>
      </c>
      <c r="F1773" t="s">
        <v>130</v>
      </c>
      <c r="G1773" t="s">
        <v>22</v>
      </c>
      <c r="H1773">
        <v>3</v>
      </c>
      <c r="I1773" t="s">
        <v>17</v>
      </c>
      <c r="J1773">
        <v>2</v>
      </c>
      <c r="K1773">
        <v>6.2518399999999996</v>
      </c>
      <c r="L1773">
        <v>-75.563590000000005</v>
      </c>
    </row>
    <row r="1774" spans="1:12" x14ac:dyDescent="0.25">
      <c r="A1774" t="s">
        <v>214</v>
      </c>
      <c r="B1774" t="s">
        <v>19</v>
      </c>
      <c r="C1774">
        <v>190600</v>
      </c>
      <c r="D1774">
        <v>10400</v>
      </c>
      <c r="E1774" t="s">
        <v>675</v>
      </c>
      <c r="F1774" t="s">
        <v>26</v>
      </c>
      <c r="G1774" t="s">
        <v>22</v>
      </c>
      <c r="H1774">
        <v>1</v>
      </c>
      <c r="I1774" t="s">
        <v>17</v>
      </c>
      <c r="J1774">
        <v>1</v>
      </c>
      <c r="K1774">
        <v>6.2518399999999996</v>
      </c>
      <c r="L1774">
        <v>-75.563590000000005</v>
      </c>
    </row>
    <row r="1775" spans="1:12" x14ac:dyDescent="0.25">
      <c r="A1775" t="s">
        <v>219</v>
      </c>
      <c r="B1775" t="s">
        <v>19</v>
      </c>
      <c r="C1775">
        <v>959400</v>
      </c>
      <c r="D1775">
        <v>51500</v>
      </c>
      <c r="E1775" t="s">
        <v>904</v>
      </c>
      <c r="F1775" t="s">
        <v>88</v>
      </c>
      <c r="G1775" t="s">
        <v>16</v>
      </c>
      <c r="H1775">
        <v>5</v>
      </c>
      <c r="I1775" t="s">
        <v>17</v>
      </c>
      <c r="J1775">
        <v>1</v>
      </c>
      <c r="K1775">
        <v>4.6097099999999998</v>
      </c>
      <c r="L1775">
        <v>-74.08175</v>
      </c>
    </row>
    <row r="1776" spans="1:12" x14ac:dyDescent="0.25">
      <c r="A1776" t="s">
        <v>158</v>
      </c>
      <c r="B1776" t="s">
        <v>62</v>
      </c>
      <c r="C1776">
        <v>61000</v>
      </c>
      <c r="D1776">
        <v>5600</v>
      </c>
      <c r="E1776" t="s">
        <v>981</v>
      </c>
      <c r="F1776" t="s">
        <v>21</v>
      </c>
      <c r="G1776" t="s">
        <v>31</v>
      </c>
      <c r="H1776">
        <v>5</v>
      </c>
      <c r="I1776" t="s">
        <v>17</v>
      </c>
      <c r="J1776">
        <v>2</v>
      </c>
      <c r="K1776">
        <v>3.4372199999999999</v>
      </c>
      <c r="L1776">
        <v>-76.522499999999994</v>
      </c>
    </row>
    <row r="1777" spans="1:12" x14ac:dyDescent="0.25">
      <c r="A1777" t="s">
        <v>103</v>
      </c>
      <c r="B1777" t="s">
        <v>13</v>
      </c>
      <c r="C1777">
        <v>322900</v>
      </c>
      <c r="D1777">
        <v>23000</v>
      </c>
      <c r="E1777" t="s">
        <v>327</v>
      </c>
      <c r="F1777" t="s">
        <v>47</v>
      </c>
      <c r="G1777" t="s">
        <v>60</v>
      </c>
      <c r="H1777">
        <v>3</v>
      </c>
      <c r="I1777" t="s">
        <v>17</v>
      </c>
      <c r="J1777">
        <v>3</v>
      </c>
      <c r="K1777">
        <v>4.8133299999999997</v>
      </c>
      <c r="L1777">
        <v>-75.696110000000004</v>
      </c>
    </row>
    <row r="1778" spans="1:12" x14ac:dyDescent="0.25">
      <c r="A1778" t="s">
        <v>196</v>
      </c>
      <c r="B1778" t="s">
        <v>13</v>
      </c>
      <c r="C1778">
        <v>986600</v>
      </c>
      <c r="D1778">
        <v>50700</v>
      </c>
      <c r="E1778" t="s">
        <v>1252</v>
      </c>
      <c r="F1778" t="s">
        <v>21</v>
      </c>
      <c r="G1778" t="s">
        <v>16</v>
      </c>
      <c r="H1778">
        <v>4</v>
      </c>
      <c r="I1778" t="s">
        <v>17</v>
      </c>
      <c r="J1778">
        <v>2</v>
      </c>
      <c r="K1778">
        <v>4.6097099999999998</v>
      </c>
      <c r="L1778">
        <v>-74.08175</v>
      </c>
    </row>
    <row r="1779" spans="1:12" x14ac:dyDescent="0.25">
      <c r="A1779" t="s">
        <v>50</v>
      </c>
      <c r="B1779" t="s">
        <v>29</v>
      </c>
      <c r="C1779">
        <v>2033300</v>
      </c>
      <c r="D1779">
        <v>108500</v>
      </c>
      <c r="E1779" t="s">
        <v>1060</v>
      </c>
      <c r="F1779" t="s">
        <v>43</v>
      </c>
      <c r="G1779" t="s">
        <v>16</v>
      </c>
      <c r="H1779">
        <v>2</v>
      </c>
      <c r="I1779" t="s">
        <v>17</v>
      </c>
      <c r="J1779">
        <v>7</v>
      </c>
      <c r="K1779">
        <v>4.6097099999999998</v>
      </c>
      <c r="L1779">
        <v>-74.08175</v>
      </c>
    </row>
    <row r="1780" spans="1:12" x14ac:dyDescent="0.25">
      <c r="A1780" t="s">
        <v>85</v>
      </c>
      <c r="B1780" t="s">
        <v>86</v>
      </c>
      <c r="C1780">
        <v>997500</v>
      </c>
      <c r="D1780">
        <v>53300</v>
      </c>
      <c r="E1780" t="s">
        <v>1034</v>
      </c>
      <c r="F1780" t="s">
        <v>93</v>
      </c>
      <c r="G1780" t="s">
        <v>16</v>
      </c>
      <c r="H1780">
        <v>1</v>
      </c>
      <c r="I1780" t="s">
        <v>17</v>
      </c>
      <c r="J1780">
        <v>1</v>
      </c>
      <c r="K1780">
        <v>4.6097099999999998</v>
      </c>
      <c r="L1780">
        <v>-74.08175</v>
      </c>
    </row>
    <row r="1781" spans="1:12" x14ac:dyDescent="0.25">
      <c r="A1781" t="s">
        <v>70</v>
      </c>
      <c r="B1781" t="s">
        <v>13</v>
      </c>
      <c r="C1781">
        <v>2706500</v>
      </c>
      <c r="D1781">
        <v>142300</v>
      </c>
      <c r="E1781" t="s">
        <v>217</v>
      </c>
      <c r="F1781" t="s">
        <v>15</v>
      </c>
      <c r="G1781" t="s">
        <v>16</v>
      </c>
      <c r="H1781">
        <v>5</v>
      </c>
      <c r="I1781" t="s">
        <v>17</v>
      </c>
      <c r="J1781">
        <v>1</v>
      </c>
      <c r="K1781">
        <v>4.6097099999999998</v>
      </c>
      <c r="L1781">
        <v>-74.08175</v>
      </c>
    </row>
    <row r="1782" spans="1:12" x14ac:dyDescent="0.25">
      <c r="A1782" t="s">
        <v>84</v>
      </c>
      <c r="B1782" t="s">
        <v>58</v>
      </c>
      <c r="C1782">
        <v>219300</v>
      </c>
      <c r="D1782">
        <v>9900</v>
      </c>
      <c r="E1782" t="s">
        <v>187</v>
      </c>
      <c r="F1782" t="s">
        <v>88</v>
      </c>
      <c r="G1782" t="s">
        <v>22</v>
      </c>
      <c r="H1782">
        <v>4</v>
      </c>
      <c r="I1782" t="s">
        <v>32</v>
      </c>
      <c r="J1782">
        <v>1</v>
      </c>
      <c r="K1782">
        <v>6.2518399999999996</v>
      </c>
      <c r="L1782">
        <v>-75.563590000000005</v>
      </c>
    </row>
    <row r="1783" spans="1:12" x14ac:dyDescent="0.25">
      <c r="A1783" t="s">
        <v>82</v>
      </c>
      <c r="B1783" t="s">
        <v>58</v>
      </c>
      <c r="C1783">
        <v>35500</v>
      </c>
      <c r="D1783">
        <v>0</v>
      </c>
      <c r="E1783" t="s">
        <v>982</v>
      </c>
      <c r="F1783" t="s">
        <v>130</v>
      </c>
      <c r="G1783" t="s">
        <v>22</v>
      </c>
      <c r="H1783">
        <v>3</v>
      </c>
      <c r="I1783" t="s">
        <v>17</v>
      </c>
      <c r="J1783">
        <v>8</v>
      </c>
      <c r="K1783">
        <v>6.2518399999999996</v>
      </c>
      <c r="L1783">
        <v>-75.563590000000005</v>
      </c>
    </row>
    <row r="1784" spans="1:12" x14ac:dyDescent="0.25">
      <c r="A1784" t="s">
        <v>98</v>
      </c>
      <c r="B1784" t="s">
        <v>19</v>
      </c>
      <c r="C1784">
        <v>695000</v>
      </c>
      <c r="D1784">
        <v>35200</v>
      </c>
      <c r="E1784" t="s">
        <v>705</v>
      </c>
      <c r="F1784" t="s">
        <v>52</v>
      </c>
      <c r="G1784" t="s">
        <v>16</v>
      </c>
      <c r="H1784">
        <v>4</v>
      </c>
      <c r="I1784" t="s">
        <v>17</v>
      </c>
      <c r="J1784">
        <v>8</v>
      </c>
      <c r="K1784">
        <v>4.6097099999999998</v>
      </c>
      <c r="L1784">
        <v>-74.08175</v>
      </c>
    </row>
    <row r="1785" spans="1:12" x14ac:dyDescent="0.25">
      <c r="A1785" t="s">
        <v>28</v>
      </c>
      <c r="B1785" t="s">
        <v>29</v>
      </c>
      <c r="C1785">
        <v>301800</v>
      </c>
      <c r="D1785">
        <v>14300</v>
      </c>
      <c r="E1785" t="s">
        <v>850</v>
      </c>
      <c r="F1785" t="s">
        <v>15</v>
      </c>
      <c r="G1785" t="s">
        <v>16</v>
      </c>
      <c r="H1785">
        <v>5</v>
      </c>
      <c r="I1785" t="s">
        <v>17</v>
      </c>
      <c r="J1785">
        <v>2</v>
      </c>
      <c r="K1785">
        <v>4.6097099999999998</v>
      </c>
      <c r="L1785">
        <v>-74.08175</v>
      </c>
    </row>
    <row r="1786" spans="1:12" x14ac:dyDescent="0.25">
      <c r="A1786" t="s">
        <v>164</v>
      </c>
      <c r="B1786" t="s">
        <v>13</v>
      </c>
      <c r="C1786">
        <v>78100</v>
      </c>
      <c r="D1786">
        <v>2300</v>
      </c>
      <c r="E1786" t="s">
        <v>1013</v>
      </c>
      <c r="F1786" t="s">
        <v>43</v>
      </c>
      <c r="G1786" t="s">
        <v>16</v>
      </c>
      <c r="H1786">
        <v>3</v>
      </c>
      <c r="I1786" t="s">
        <v>146</v>
      </c>
      <c r="J1786">
        <v>1</v>
      </c>
      <c r="K1786">
        <v>4.6097099999999998</v>
      </c>
      <c r="L1786">
        <v>-74.08175</v>
      </c>
    </row>
    <row r="1787" spans="1:12" x14ac:dyDescent="0.25">
      <c r="A1787" t="s">
        <v>57</v>
      </c>
      <c r="B1787" t="s">
        <v>58</v>
      </c>
      <c r="C1787">
        <v>69800</v>
      </c>
      <c r="D1787">
        <v>3900</v>
      </c>
      <c r="E1787" t="s">
        <v>879</v>
      </c>
      <c r="F1787" t="s">
        <v>93</v>
      </c>
      <c r="G1787" t="s">
        <v>22</v>
      </c>
      <c r="H1787">
        <v>1</v>
      </c>
      <c r="I1787" t="s">
        <v>17</v>
      </c>
      <c r="J1787">
        <v>1</v>
      </c>
      <c r="K1787">
        <v>6.2518399999999996</v>
      </c>
      <c r="L1787">
        <v>-75.563590000000005</v>
      </c>
    </row>
    <row r="1788" spans="1:12" x14ac:dyDescent="0.25">
      <c r="A1788" t="s">
        <v>48</v>
      </c>
      <c r="B1788" t="s">
        <v>24</v>
      </c>
      <c r="C1788">
        <v>86800</v>
      </c>
      <c r="D1788">
        <v>2800</v>
      </c>
      <c r="E1788" t="s">
        <v>743</v>
      </c>
      <c r="F1788" t="s">
        <v>93</v>
      </c>
      <c r="G1788" t="s">
        <v>60</v>
      </c>
      <c r="H1788">
        <v>5</v>
      </c>
      <c r="I1788" t="s">
        <v>17</v>
      </c>
      <c r="J1788">
        <v>1</v>
      </c>
      <c r="K1788">
        <v>4.8133299999999997</v>
      </c>
      <c r="L1788">
        <v>-75.696110000000004</v>
      </c>
    </row>
    <row r="1789" spans="1:12" x14ac:dyDescent="0.25">
      <c r="A1789" t="s">
        <v>297</v>
      </c>
      <c r="B1789" t="s">
        <v>86</v>
      </c>
      <c r="C1789">
        <v>63000</v>
      </c>
      <c r="D1789">
        <v>1500</v>
      </c>
      <c r="E1789" t="s">
        <v>915</v>
      </c>
      <c r="F1789" t="s">
        <v>43</v>
      </c>
      <c r="G1789" t="s">
        <v>16</v>
      </c>
      <c r="H1789">
        <v>4</v>
      </c>
      <c r="I1789" t="s">
        <v>17</v>
      </c>
      <c r="J1789">
        <v>1</v>
      </c>
      <c r="K1789">
        <v>4.6097099999999998</v>
      </c>
      <c r="L1789">
        <v>-74.08175</v>
      </c>
    </row>
    <row r="1790" spans="1:12" x14ac:dyDescent="0.25">
      <c r="A1790" t="s">
        <v>36</v>
      </c>
      <c r="B1790" t="s">
        <v>24</v>
      </c>
      <c r="C1790">
        <v>32500</v>
      </c>
      <c r="D1790">
        <v>0</v>
      </c>
      <c r="E1790" t="s">
        <v>174</v>
      </c>
      <c r="F1790" t="s">
        <v>26</v>
      </c>
      <c r="G1790" t="s">
        <v>16</v>
      </c>
      <c r="H1790">
        <v>5</v>
      </c>
      <c r="I1790" t="s">
        <v>17</v>
      </c>
      <c r="J1790">
        <v>2</v>
      </c>
      <c r="K1790">
        <v>4.6097099999999998</v>
      </c>
      <c r="L1790">
        <v>-74.08175</v>
      </c>
    </row>
    <row r="1791" spans="1:12" x14ac:dyDescent="0.25">
      <c r="A1791" t="s">
        <v>219</v>
      </c>
      <c r="B1791" t="s">
        <v>19</v>
      </c>
      <c r="C1791">
        <v>686700</v>
      </c>
      <c r="D1791">
        <v>38900</v>
      </c>
      <c r="E1791" t="s">
        <v>800</v>
      </c>
      <c r="F1791" t="s">
        <v>52</v>
      </c>
      <c r="G1791" t="s">
        <v>60</v>
      </c>
      <c r="H1791">
        <v>5</v>
      </c>
      <c r="I1791" t="s">
        <v>38</v>
      </c>
      <c r="J1791">
        <v>1</v>
      </c>
      <c r="K1791">
        <v>4.8133299999999997</v>
      </c>
      <c r="L1791">
        <v>-75.696110000000004</v>
      </c>
    </row>
    <row r="1792" spans="1:12" x14ac:dyDescent="0.25">
      <c r="A1792" t="s">
        <v>155</v>
      </c>
      <c r="B1792" t="s">
        <v>62</v>
      </c>
      <c r="C1792">
        <v>97500</v>
      </c>
      <c r="D1792">
        <v>5900</v>
      </c>
      <c r="E1792" t="s">
        <v>610</v>
      </c>
      <c r="F1792" t="s">
        <v>15</v>
      </c>
      <c r="G1792" t="s">
        <v>22</v>
      </c>
      <c r="H1792">
        <v>4</v>
      </c>
      <c r="I1792" t="s">
        <v>17</v>
      </c>
      <c r="J1792">
        <v>1</v>
      </c>
      <c r="K1792">
        <v>6.2518399999999996</v>
      </c>
      <c r="L1792">
        <v>-75.563590000000005</v>
      </c>
    </row>
    <row r="1793" spans="1:12" x14ac:dyDescent="0.25">
      <c r="A1793" t="s">
        <v>61</v>
      </c>
      <c r="B1793" t="s">
        <v>62</v>
      </c>
      <c r="C1793">
        <v>490000</v>
      </c>
      <c r="D1793">
        <v>24300</v>
      </c>
      <c r="E1793" t="s">
        <v>264</v>
      </c>
      <c r="F1793" t="s">
        <v>160</v>
      </c>
      <c r="G1793" t="s">
        <v>60</v>
      </c>
      <c r="H1793">
        <v>4</v>
      </c>
      <c r="I1793" t="s">
        <v>17</v>
      </c>
      <c r="J1793">
        <v>2</v>
      </c>
      <c r="K1793">
        <v>4.8133299999999997</v>
      </c>
      <c r="L1793">
        <v>-75.696110000000004</v>
      </c>
    </row>
    <row r="1794" spans="1:12" x14ac:dyDescent="0.25">
      <c r="A1794" t="s">
        <v>70</v>
      </c>
      <c r="B1794" t="s">
        <v>13</v>
      </c>
      <c r="C1794">
        <v>2402900</v>
      </c>
      <c r="D1794">
        <v>126100</v>
      </c>
      <c r="E1794" t="s">
        <v>901</v>
      </c>
      <c r="F1794" t="s">
        <v>88</v>
      </c>
      <c r="G1794" t="s">
        <v>16</v>
      </c>
      <c r="H1794">
        <v>2</v>
      </c>
      <c r="I1794" t="s">
        <v>38</v>
      </c>
      <c r="J1794">
        <v>1</v>
      </c>
      <c r="K1794">
        <v>4.6097099999999998</v>
      </c>
      <c r="L1794">
        <v>-74.08175</v>
      </c>
    </row>
    <row r="1795" spans="1:12" x14ac:dyDescent="0.25">
      <c r="A1795" t="s">
        <v>33</v>
      </c>
      <c r="B1795" t="s">
        <v>19</v>
      </c>
      <c r="C1795">
        <v>342400</v>
      </c>
      <c r="D1795">
        <v>18400</v>
      </c>
      <c r="E1795" t="s">
        <v>1055</v>
      </c>
      <c r="F1795" t="s">
        <v>47</v>
      </c>
      <c r="G1795" t="s">
        <v>16</v>
      </c>
      <c r="H1795">
        <v>4</v>
      </c>
      <c r="I1795" t="s">
        <v>17</v>
      </c>
      <c r="J1795">
        <v>1</v>
      </c>
      <c r="K1795">
        <v>4.6097099999999998</v>
      </c>
      <c r="L1795">
        <v>-74.08175</v>
      </c>
    </row>
    <row r="1796" spans="1:12" x14ac:dyDescent="0.25">
      <c r="A1796" t="s">
        <v>45</v>
      </c>
      <c r="B1796" t="s">
        <v>29</v>
      </c>
      <c r="C1796">
        <v>1555700</v>
      </c>
      <c r="D1796">
        <v>87600</v>
      </c>
      <c r="E1796" t="s">
        <v>716</v>
      </c>
      <c r="F1796" t="s">
        <v>26</v>
      </c>
      <c r="G1796" t="s">
        <v>16</v>
      </c>
      <c r="H1796">
        <v>1</v>
      </c>
      <c r="I1796" t="s">
        <v>38</v>
      </c>
      <c r="J1796">
        <v>1</v>
      </c>
      <c r="K1796">
        <v>4.6097099999999998</v>
      </c>
      <c r="L1796">
        <v>-74.08175</v>
      </c>
    </row>
    <row r="1797" spans="1:12" x14ac:dyDescent="0.25">
      <c r="A1797" t="s">
        <v>122</v>
      </c>
      <c r="B1797" t="s">
        <v>29</v>
      </c>
      <c r="C1797">
        <v>886300</v>
      </c>
      <c r="D1797">
        <v>47600</v>
      </c>
      <c r="E1797" t="s">
        <v>1159</v>
      </c>
      <c r="F1797" t="s">
        <v>54</v>
      </c>
      <c r="G1797" t="s">
        <v>60</v>
      </c>
      <c r="H1797">
        <v>5</v>
      </c>
      <c r="I1797" t="s">
        <v>17</v>
      </c>
      <c r="J1797">
        <v>7</v>
      </c>
      <c r="K1797">
        <v>4.8133299999999997</v>
      </c>
      <c r="L1797">
        <v>-75.696110000000004</v>
      </c>
    </row>
    <row r="1798" spans="1:12" x14ac:dyDescent="0.25">
      <c r="A1798" t="s">
        <v>196</v>
      </c>
      <c r="B1798" t="s">
        <v>13</v>
      </c>
      <c r="C1798">
        <v>1047100</v>
      </c>
      <c r="D1798">
        <v>56400</v>
      </c>
      <c r="E1798" t="s">
        <v>683</v>
      </c>
      <c r="F1798" t="s">
        <v>76</v>
      </c>
      <c r="G1798" t="s">
        <v>16</v>
      </c>
      <c r="H1798">
        <v>5</v>
      </c>
      <c r="I1798" t="s">
        <v>17</v>
      </c>
      <c r="J1798">
        <v>8</v>
      </c>
      <c r="K1798">
        <v>4.6097099999999998</v>
      </c>
      <c r="L1798">
        <v>-74.08175</v>
      </c>
    </row>
    <row r="1799" spans="1:12" x14ac:dyDescent="0.25">
      <c r="A1799" t="s">
        <v>148</v>
      </c>
      <c r="B1799" t="s">
        <v>13</v>
      </c>
      <c r="C1799">
        <v>1332000</v>
      </c>
      <c r="D1799">
        <v>69100</v>
      </c>
      <c r="E1799" t="s">
        <v>1224</v>
      </c>
      <c r="F1799" t="s">
        <v>35</v>
      </c>
      <c r="G1799" t="s">
        <v>22</v>
      </c>
      <c r="H1799">
        <v>5</v>
      </c>
      <c r="I1799" t="s">
        <v>17</v>
      </c>
      <c r="J1799">
        <v>3</v>
      </c>
      <c r="K1799">
        <v>6.2518399999999996</v>
      </c>
      <c r="L1799">
        <v>-75.563590000000005</v>
      </c>
    </row>
    <row r="1800" spans="1:12" x14ac:dyDescent="0.25">
      <c r="A1800" t="s">
        <v>105</v>
      </c>
      <c r="B1800" t="s">
        <v>19</v>
      </c>
      <c r="C1800">
        <v>276400</v>
      </c>
      <c r="D1800">
        <v>12900</v>
      </c>
      <c r="E1800" t="s">
        <v>341</v>
      </c>
      <c r="F1800" t="s">
        <v>88</v>
      </c>
      <c r="G1800" t="s">
        <v>16</v>
      </c>
      <c r="H1800">
        <v>5</v>
      </c>
      <c r="I1800" t="s">
        <v>17</v>
      </c>
      <c r="J1800">
        <v>1</v>
      </c>
      <c r="K1800">
        <v>4.6097099999999998</v>
      </c>
      <c r="L1800">
        <v>-74.08175</v>
      </c>
    </row>
    <row r="1801" spans="1:12" x14ac:dyDescent="0.25">
      <c r="A1801" t="s">
        <v>70</v>
      </c>
      <c r="B1801" t="s">
        <v>13</v>
      </c>
      <c r="C1801">
        <v>1774800</v>
      </c>
      <c r="D1801">
        <v>92700</v>
      </c>
      <c r="E1801" t="s">
        <v>585</v>
      </c>
      <c r="F1801" t="s">
        <v>160</v>
      </c>
      <c r="G1801" t="s">
        <v>22</v>
      </c>
      <c r="H1801">
        <v>3</v>
      </c>
      <c r="I1801" t="s">
        <v>32</v>
      </c>
      <c r="J1801">
        <v>1</v>
      </c>
      <c r="K1801">
        <v>6.2518399999999996</v>
      </c>
      <c r="L1801">
        <v>-75.563590000000005</v>
      </c>
    </row>
    <row r="1802" spans="1:12" x14ac:dyDescent="0.25">
      <c r="A1802" t="s">
        <v>124</v>
      </c>
      <c r="B1802" t="s">
        <v>19</v>
      </c>
      <c r="C1802">
        <v>661300</v>
      </c>
      <c r="D1802">
        <v>35900</v>
      </c>
      <c r="E1802" t="s">
        <v>20</v>
      </c>
      <c r="F1802" t="s">
        <v>47</v>
      </c>
      <c r="G1802" t="s">
        <v>16</v>
      </c>
      <c r="H1802">
        <v>5</v>
      </c>
      <c r="I1802" t="s">
        <v>17</v>
      </c>
      <c r="J1802">
        <v>1</v>
      </c>
      <c r="K1802">
        <v>4.6097099999999998</v>
      </c>
      <c r="L1802">
        <v>-74.08175</v>
      </c>
    </row>
    <row r="1803" spans="1:12" x14ac:dyDescent="0.25">
      <c r="A1803" t="s">
        <v>98</v>
      </c>
      <c r="B1803" t="s">
        <v>19</v>
      </c>
      <c r="C1803">
        <v>473200</v>
      </c>
      <c r="D1803">
        <v>23400</v>
      </c>
      <c r="E1803" t="s">
        <v>183</v>
      </c>
      <c r="F1803" t="s">
        <v>15</v>
      </c>
      <c r="G1803" t="s">
        <v>60</v>
      </c>
      <c r="H1803">
        <v>3</v>
      </c>
      <c r="I1803" t="s">
        <v>32</v>
      </c>
      <c r="J1803">
        <v>1</v>
      </c>
      <c r="K1803">
        <v>4.8133299999999997</v>
      </c>
      <c r="L1803">
        <v>-75.696110000000004</v>
      </c>
    </row>
    <row r="1804" spans="1:12" x14ac:dyDescent="0.25">
      <c r="A1804" t="s">
        <v>144</v>
      </c>
      <c r="B1804" t="s">
        <v>65</v>
      </c>
      <c r="C1804">
        <v>69800</v>
      </c>
      <c r="D1804">
        <v>4100</v>
      </c>
      <c r="E1804" t="s">
        <v>979</v>
      </c>
      <c r="F1804" t="s">
        <v>88</v>
      </c>
      <c r="G1804" t="s">
        <v>22</v>
      </c>
      <c r="H1804">
        <v>4</v>
      </c>
      <c r="I1804" t="s">
        <v>17</v>
      </c>
      <c r="J1804">
        <v>2</v>
      </c>
      <c r="K1804">
        <v>6.2518399999999996</v>
      </c>
      <c r="L1804">
        <v>-75.563590000000005</v>
      </c>
    </row>
    <row r="1805" spans="1:12" x14ac:dyDescent="0.25">
      <c r="A1805" t="s">
        <v>297</v>
      </c>
      <c r="B1805" t="s">
        <v>86</v>
      </c>
      <c r="C1805">
        <v>89100</v>
      </c>
      <c r="D1805">
        <v>5000</v>
      </c>
      <c r="E1805" t="s">
        <v>730</v>
      </c>
      <c r="F1805" t="s">
        <v>96</v>
      </c>
      <c r="G1805" t="s">
        <v>16</v>
      </c>
      <c r="H1805">
        <v>1</v>
      </c>
      <c r="I1805" t="s">
        <v>17</v>
      </c>
      <c r="J1805">
        <v>1</v>
      </c>
      <c r="K1805">
        <v>4.6097099999999998</v>
      </c>
      <c r="L1805">
        <v>-74.08175</v>
      </c>
    </row>
    <row r="1806" spans="1:12" x14ac:dyDescent="0.25">
      <c r="A1806" t="s">
        <v>78</v>
      </c>
      <c r="B1806" t="s">
        <v>19</v>
      </c>
      <c r="C1806">
        <v>312600</v>
      </c>
      <c r="D1806">
        <v>17000</v>
      </c>
      <c r="E1806" t="s">
        <v>497</v>
      </c>
      <c r="F1806" t="s">
        <v>52</v>
      </c>
      <c r="G1806" t="s">
        <v>16</v>
      </c>
      <c r="H1806">
        <v>3</v>
      </c>
      <c r="I1806" t="s">
        <v>17</v>
      </c>
      <c r="J1806">
        <v>3</v>
      </c>
      <c r="K1806">
        <v>4.6097099999999998</v>
      </c>
      <c r="L1806">
        <v>-74.08175</v>
      </c>
    </row>
    <row r="1807" spans="1:12" x14ac:dyDescent="0.25">
      <c r="A1807" t="s">
        <v>196</v>
      </c>
      <c r="B1807" t="s">
        <v>13</v>
      </c>
      <c r="C1807">
        <v>1336500</v>
      </c>
      <c r="D1807">
        <v>69400</v>
      </c>
      <c r="E1807" t="s">
        <v>601</v>
      </c>
      <c r="F1807" t="s">
        <v>52</v>
      </c>
      <c r="G1807" t="s">
        <v>22</v>
      </c>
      <c r="H1807">
        <v>3</v>
      </c>
      <c r="I1807" t="s">
        <v>32</v>
      </c>
      <c r="J1807">
        <v>1</v>
      </c>
      <c r="K1807">
        <v>6.2518399999999996</v>
      </c>
      <c r="L1807">
        <v>-75.563590000000005</v>
      </c>
    </row>
    <row r="1808" spans="1:12" x14ac:dyDescent="0.25">
      <c r="A1808" t="s">
        <v>219</v>
      </c>
      <c r="B1808" t="s">
        <v>19</v>
      </c>
      <c r="C1808">
        <v>442200</v>
      </c>
      <c r="D1808">
        <v>21700</v>
      </c>
      <c r="E1808" t="s">
        <v>586</v>
      </c>
      <c r="F1808" t="s">
        <v>47</v>
      </c>
      <c r="G1808" t="s">
        <v>16</v>
      </c>
      <c r="H1808">
        <v>5</v>
      </c>
      <c r="I1808" t="s">
        <v>17</v>
      </c>
      <c r="J1808">
        <v>1</v>
      </c>
      <c r="K1808">
        <v>4.6097099999999998</v>
      </c>
      <c r="L1808">
        <v>-74.08175</v>
      </c>
    </row>
    <row r="1809" spans="1:12" x14ac:dyDescent="0.25">
      <c r="A1809" t="s">
        <v>84</v>
      </c>
      <c r="B1809" t="s">
        <v>58</v>
      </c>
      <c r="C1809">
        <v>211600</v>
      </c>
      <c r="D1809">
        <v>11500</v>
      </c>
      <c r="E1809" t="s">
        <v>1082</v>
      </c>
      <c r="F1809" t="s">
        <v>47</v>
      </c>
      <c r="G1809" t="s">
        <v>31</v>
      </c>
      <c r="H1809">
        <v>5</v>
      </c>
      <c r="I1809" t="s">
        <v>17</v>
      </c>
      <c r="J1809">
        <v>2</v>
      </c>
      <c r="K1809">
        <v>3.4372199999999999</v>
      </c>
      <c r="L1809">
        <v>-76.522499999999994</v>
      </c>
    </row>
    <row r="1810" spans="1:12" x14ac:dyDescent="0.25">
      <c r="A1810" t="s">
        <v>74</v>
      </c>
      <c r="B1810" t="s">
        <v>62</v>
      </c>
      <c r="C1810">
        <v>24300</v>
      </c>
      <c r="D1810">
        <v>0</v>
      </c>
      <c r="E1810" t="s">
        <v>1135</v>
      </c>
      <c r="F1810" t="s">
        <v>130</v>
      </c>
      <c r="G1810" t="s">
        <v>16</v>
      </c>
      <c r="H1810">
        <v>5</v>
      </c>
      <c r="I1810" t="s">
        <v>32</v>
      </c>
      <c r="J1810">
        <v>1</v>
      </c>
      <c r="K1810">
        <v>4.6097099999999998</v>
      </c>
      <c r="L1810">
        <v>-74.08175</v>
      </c>
    </row>
    <row r="1811" spans="1:12" x14ac:dyDescent="0.25">
      <c r="A1811" t="s">
        <v>204</v>
      </c>
      <c r="B1811" t="s">
        <v>13</v>
      </c>
      <c r="C1811">
        <v>194600</v>
      </c>
      <c r="D1811">
        <v>8600</v>
      </c>
      <c r="E1811" t="s">
        <v>1094</v>
      </c>
      <c r="F1811" t="s">
        <v>43</v>
      </c>
      <c r="G1811" t="s">
        <v>60</v>
      </c>
      <c r="H1811">
        <v>5</v>
      </c>
      <c r="I1811" t="s">
        <v>38</v>
      </c>
      <c r="J1811">
        <v>1</v>
      </c>
      <c r="K1811">
        <v>4.8133299999999997</v>
      </c>
      <c r="L1811">
        <v>-75.696110000000004</v>
      </c>
    </row>
    <row r="1812" spans="1:12" x14ac:dyDescent="0.25">
      <c r="A1812" t="s">
        <v>57</v>
      </c>
      <c r="B1812" t="s">
        <v>58</v>
      </c>
      <c r="C1812">
        <v>90700</v>
      </c>
      <c r="D1812">
        <v>5200</v>
      </c>
      <c r="E1812" t="s">
        <v>587</v>
      </c>
      <c r="F1812" t="s">
        <v>130</v>
      </c>
      <c r="G1812" t="s">
        <v>16</v>
      </c>
      <c r="H1812">
        <v>4</v>
      </c>
      <c r="I1812" t="s">
        <v>17</v>
      </c>
      <c r="J1812">
        <v>3</v>
      </c>
      <c r="K1812">
        <v>4.6097099999999998</v>
      </c>
      <c r="L1812">
        <v>-74.08175</v>
      </c>
    </row>
    <row r="1813" spans="1:12" x14ac:dyDescent="0.25">
      <c r="A1813" t="s">
        <v>204</v>
      </c>
      <c r="B1813" t="s">
        <v>13</v>
      </c>
      <c r="C1813">
        <v>224600</v>
      </c>
      <c r="D1813">
        <v>10100</v>
      </c>
      <c r="E1813" t="s">
        <v>616</v>
      </c>
      <c r="F1813" t="s">
        <v>35</v>
      </c>
      <c r="G1813" t="s">
        <v>60</v>
      </c>
      <c r="H1813">
        <v>5</v>
      </c>
      <c r="I1813" t="s">
        <v>32</v>
      </c>
      <c r="J1813">
        <v>1</v>
      </c>
      <c r="K1813">
        <v>4.8133299999999997</v>
      </c>
      <c r="L1813">
        <v>-75.696110000000004</v>
      </c>
    </row>
    <row r="1814" spans="1:12" x14ac:dyDescent="0.25">
      <c r="A1814" t="s">
        <v>158</v>
      </c>
      <c r="B1814" t="s">
        <v>62</v>
      </c>
      <c r="C1814">
        <v>61700</v>
      </c>
      <c r="D1814">
        <v>1500</v>
      </c>
      <c r="E1814" t="s">
        <v>471</v>
      </c>
      <c r="F1814" t="s">
        <v>93</v>
      </c>
      <c r="G1814" t="s">
        <v>16</v>
      </c>
      <c r="H1814">
        <v>5</v>
      </c>
      <c r="I1814" t="s">
        <v>17</v>
      </c>
      <c r="J1814">
        <v>1</v>
      </c>
      <c r="K1814">
        <v>4.6097099999999998</v>
      </c>
      <c r="L1814">
        <v>-74.08175</v>
      </c>
    </row>
    <row r="1815" spans="1:12" x14ac:dyDescent="0.25">
      <c r="A1815" t="s">
        <v>67</v>
      </c>
      <c r="B1815" t="s">
        <v>62</v>
      </c>
      <c r="C1815">
        <v>42700</v>
      </c>
      <c r="D1815">
        <v>0</v>
      </c>
      <c r="E1815" t="s">
        <v>1062</v>
      </c>
      <c r="F1815" t="s">
        <v>26</v>
      </c>
      <c r="G1815" t="s">
        <v>16</v>
      </c>
      <c r="H1815">
        <v>3</v>
      </c>
      <c r="I1815" t="s">
        <v>32</v>
      </c>
      <c r="J1815">
        <v>1</v>
      </c>
      <c r="K1815">
        <v>4.6097099999999998</v>
      </c>
      <c r="L1815">
        <v>-74.08175</v>
      </c>
    </row>
    <row r="1816" spans="1:12" x14ac:dyDescent="0.25">
      <c r="A1816" t="s">
        <v>266</v>
      </c>
      <c r="B1816" t="s">
        <v>13</v>
      </c>
      <c r="C1816">
        <v>1342100</v>
      </c>
      <c r="D1816">
        <v>71700</v>
      </c>
      <c r="E1816" t="s">
        <v>844</v>
      </c>
      <c r="F1816" t="s">
        <v>47</v>
      </c>
      <c r="G1816" t="s">
        <v>22</v>
      </c>
      <c r="H1816">
        <v>5</v>
      </c>
      <c r="I1816" t="s">
        <v>32</v>
      </c>
      <c r="J1816">
        <v>1</v>
      </c>
      <c r="K1816">
        <v>6.2518399999999996</v>
      </c>
      <c r="L1816">
        <v>-75.563590000000005</v>
      </c>
    </row>
    <row r="1817" spans="1:12" x14ac:dyDescent="0.25">
      <c r="A1817" t="s">
        <v>111</v>
      </c>
      <c r="B1817" t="s">
        <v>19</v>
      </c>
      <c r="C1817">
        <v>513000</v>
      </c>
      <c r="D1817">
        <v>28000</v>
      </c>
      <c r="E1817" t="s">
        <v>270</v>
      </c>
      <c r="F1817" t="s">
        <v>160</v>
      </c>
      <c r="G1817" t="s">
        <v>16</v>
      </c>
      <c r="H1817">
        <v>5</v>
      </c>
      <c r="I1817" t="s">
        <v>17</v>
      </c>
      <c r="J1817">
        <v>4</v>
      </c>
      <c r="K1817">
        <v>4.6097099999999998</v>
      </c>
      <c r="L1817">
        <v>-74.08175</v>
      </c>
    </row>
    <row r="1818" spans="1:12" x14ac:dyDescent="0.25">
      <c r="A1818" t="s">
        <v>127</v>
      </c>
      <c r="B1818" t="s">
        <v>13</v>
      </c>
      <c r="C1818">
        <v>1623700</v>
      </c>
      <c r="D1818">
        <v>87500</v>
      </c>
      <c r="E1818" t="s">
        <v>613</v>
      </c>
      <c r="F1818" t="s">
        <v>160</v>
      </c>
      <c r="G1818" t="s">
        <v>31</v>
      </c>
      <c r="H1818">
        <v>5</v>
      </c>
      <c r="I1818" t="s">
        <v>17</v>
      </c>
      <c r="J1818">
        <v>3</v>
      </c>
      <c r="K1818">
        <v>3.4372199999999999</v>
      </c>
      <c r="L1818">
        <v>-76.522499999999994</v>
      </c>
    </row>
    <row r="1819" spans="1:12" x14ac:dyDescent="0.25">
      <c r="A1819" t="s">
        <v>105</v>
      </c>
      <c r="B1819" t="s">
        <v>19</v>
      </c>
      <c r="C1819">
        <v>336000</v>
      </c>
      <c r="D1819">
        <v>18600</v>
      </c>
      <c r="E1819" t="s">
        <v>413</v>
      </c>
      <c r="F1819" t="s">
        <v>96</v>
      </c>
      <c r="G1819" t="s">
        <v>60</v>
      </c>
      <c r="H1819">
        <v>4</v>
      </c>
      <c r="I1819" t="s">
        <v>17</v>
      </c>
      <c r="J1819">
        <v>5</v>
      </c>
      <c r="K1819">
        <v>4.8133299999999997</v>
      </c>
      <c r="L1819">
        <v>-75.696110000000004</v>
      </c>
    </row>
    <row r="1820" spans="1:12" x14ac:dyDescent="0.25">
      <c r="A1820" t="s">
        <v>192</v>
      </c>
      <c r="B1820" t="s">
        <v>65</v>
      </c>
      <c r="C1820">
        <v>65300</v>
      </c>
      <c r="D1820">
        <v>1700</v>
      </c>
      <c r="E1820" t="s">
        <v>580</v>
      </c>
      <c r="F1820" t="s">
        <v>93</v>
      </c>
      <c r="G1820" t="s">
        <v>22</v>
      </c>
      <c r="H1820">
        <v>4</v>
      </c>
      <c r="I1820" t="s">
        <v>17</v>
      </c>
      <c r="J1820">
        <v>1</v>
      </c>
      <c r="K1820">
        <v>6.2518399999999996</v>
      </c>
      <c r="L1820">
        <v>-75.563590000000005</v>
      </c>
    </row>
    <row r="1821" spans="1:12" x14ac:dyDescent="0.25">
      <c r="A1821" t="s">
        <v>135</v>
      </c>
      <c r="B1821" t="s">
        <v>58</v>
      </c>
      <c r="C1821">
        <v>38900</v>
      </c>
      <c r="D1821">
        <v>0</v>
      </c>
      <c r="E1821" t="s">
        <v>994</v>
      </c>
      <c r="F1821" t="s">
        <v>88</v>
      </c>
      <c r="G1821" t="s">
        <v>91</v>
      </c>
      <c r="H1821">
        <v>5</v>
      </c>
      <c r="I1821" t="s">
        <v>17</v>
      </c>
      <c r="J1821">
        <v>1</v>
      </c>
      <c r="K1821">
        <v>10.968540000000001</v>
      </c>
      <c r="L1821">
        <v>-74.781319999999994</v>
      </c>
    </row>
    <row r="1822" spans="1:12" x14ac:dyDescent="0.25">
      <c r="A1822" t="s">
        <v>113</v>
      </c>
      <c r="B1822" t="s">
        <v>24</v>
      </c>
      <c r="C1822">
        <v>17200</v>
      </c>
      <c r="D1822">
        <v>0</v>
      </c>
      <c r="E1822" t="s">
        <v>422</v>
      </c>
      <c r="F1822" t="s">
        <v>43</v>
      </c>
      <c r="G1822" t="s">
        <v>16</v>
      </c>
      <c r="H1822">
        <v>5</v>
      </c>
      <c r="I1822" t="s">
        <v>32</v>
      </c>
      <c r="J1822">
        <v>1</v>
      </c>
      <c r="K1822">
        <v>4.6097099999999998</v>
      </c>
      <c r="L1822">
        <v>-74.08175</v>
      </c>
    </row>
    <row r="1823" spans="1:12" x14ac:dyDescent="0.25">
      <c r="A1823" t="s">
        <v>192</v>
      </c>
      <c r="B1823" t="s">
        <v>65</v>
      </c>
      <c r="C1823">
        <v>41000</v>
      </c>
      <c r="D1823">
        <v>2900</v>
      </c>
      <c r="E1823" t="s">
        <v>1158</v>
      </c>
      <c r="F1823" t="s">
        <v>52</v>
      </c>
      <c r="G1823" t="s">
        <v>16</v>
      </c>
      <c r="H1823">
        <v>1</v>
      </c>
      <c r="I1823" t="s">
        <v>17</v>
      </c>
      <c r="J1823">
        <v>10</v>
      </c>
      <c r="K1823">
        <v>4.6097099999999998</v>
      </c>
      <c r="L1823">
        <v>-74.08175</v>
      </c>
    </row>
    <row r="1824" spans="1:12" x14ac:dyDescent="0.25">
      <c r="A1824" t="s">
        <v>70</v>
      </c>
      <c r="B1824" t="s">
        <v>13</v>
      </c>
      <c r="C1824">
        <v>1550300</v>
      </c>
      <c r="D1824">
        <v>82800</v>
      </c>
      <c r="E1824" t="s">
        <v>600</v>
      </c>
      <c r="F1824" t="s">
        <v>47</v>
      </c>
      <c r="G1824" t="s">
        <v>243</v>
      </c>
      <c r="H1824">
        <v>1</v>
      </c>
      <c r="I1824" t="s">
        <v>32</v>
      </c>
      <c r="J1824">
        <v>1</v>
      </c>
      <c r="K1824">
        <v>4.5338900000000004</v>
      </c>
      <c r="L1824">
        <v>-75.681110000000004</v>
      </c>
    </row>
    <row r="1825" spans="1:12" x14ac:dyDescent="0.25">
      <c r="A1825" t="s">
        <v>219</v>
      </c>
      <c r="B1825" t="s">
        <v>19</v>
      </c>
      <c r="C1825">
        <v>525900</v>
      </c>
      <c r="D1825">
        <v>26200</v>
      </c>
      <c r="E1825" t="s">
        <v>888</v>
      </c>
      <c r="F1825" t="s">
        <v>47</v>
      </c>
      <c r="G1825" t="s">
        <v>22</v>
      </c>
      <c r="H1825">
        <v>5</v>
      </c>
      <c r="I1825" t="s">
        <v>17</v>
      </c>
      <c r="J1825">
        <v>10</v>
      </c>
      <c r="K1825">
        <v>6.2518399999999996</v>
      </c>
      <c r="L1825">
        <v>-75.563590000000005</v>
      </c>
    </row>
    <row r="1826" spans="1:12" x14ac:dyDescent="0.25">
      <c r="A1826" t="s">
        <v>28</v>
      </c>
      <c r="B1826" t="s">
        <v>29</v>
      </c>
      <c r="C1826">
        <v>646000</v>
      </c>
      <c r="D1826">
        <v>34600</v>
      </c>
      <c r="E1826" t="s">
        <v>629</v>
      </c>
      <c r="F1826" t="s">
        <v>130</v>
      </c>
      <c r="G1826" t="s">
        <v>16</v>
      </c>
      <c r="H1826">
        <v>5</v>
      </c>
      <c r="I1826" t="s">
        <v>32</v>
      </c>
      <c r="J1826">
        <v>1</v>
      </c>
      <c r="K1826">
        <v>4.6097099999999998</v>
      </c>
      <c r="L1826">
        <v>-74.08175</v>
      </c>
    </row>
    <row r="1827" spans="1:12" x14ac:dyDescent="0.25">
      <c r="A1827" t="s">
        <v>266</v>
      </c>
      <c r="B1827" t="s">
        <v>13</v>
      </c>
      <c r="C1827">
        <v>1706200</v>
      </c>
      <c r="D1827">
        <v>89000</v>
      </c>
      <c r="E1827" t="s">
        <v>638</v>
      </c>
      <c r="F1827" t="s">
        <v>54</v>
      </c>
      <c r="G1827" t="s">
        <v>16</v>
      </c>
      <c r="H1827">
        <v>5</v>
      </c>
      <c r="I1827" t="s">
        <v>32</v>
      </c>
      <c r="J1827">
        <v>1</v>
      </c>
      <c r="K1827">
        <v>4.6097099999999998</v>
      </c>
      <c r="L1827">
        <v>-74.08175</v>
      </c>
    </row>
    <row r="1828" spans="1:12" x14ac:dyDescent="0.25">
      <c r="A1828" t="s">
        <v>85</v>
      </c>
      <c r="B1828" t="s">
        <v>86</v>
      </c>
      <c r="C1828">
        <v>1020100</v>
      </c>
      <c r="D1828">
        <v>54700</v>
      </c>
      <c r="E1828" t="s">
        <v>667</v>
      </c>
      <c r="F1828" t="s">
        <v>15</v>
      </c>
      <c r="G1828" t="s">
        <v>201</v>
      </c>
      <c r="H1828">
        <v>5</v>
      </c>
      <c r="I1828" t="s">
        <v>32</v>
      </c>
      <c r="J1828">
        <v>1</v>
      </c>
      <c r="K1828">
        <v>11.54444</v>
      </c>
      <c r="L1828">
        <v>-72.907219999999995</v>
      </c>
    </row>
    <row r="1829" spans="1:12" x14ac:dyDescent="0.25">
      <c r="A1829" t="s">
        <v>135</v>
      </c>
      <c r="B1829" t="s">
        <v>58</v>
      </c>
      <c r="C1829">
        <v>23800</v>
      </c>
      <c r="D1829">
        <v>1500</v>
      </c>
      <c r="E1829" t="s">
        <v>1078</v>
      </c>
      <c r="F1829" t="s">
        <v>76</v>
      </c>
      <c r="G1829" t="s">
        <v>22</v>
      </c>
      <c r="H1829">
        <v>5</v>
      </c>
      <c r="I1829" t="s">
        <v>32</v>
      </c>
      <c r="J1829">
        <v>1</v>
      </c>
      <c r="K1829">
        <v>6.2518399999999996</v>
      </c>
      <c r="L1829">
        <v>-75.563590000000005</v>
      </c>
    </row>
    <row r="1830" spans="1:12" x14ac:dyDescent="0.25">
      <c r="A1830" t="s">
        <v>98</v>
      </c>
      <c r="B1830" t="s">
        <v>19</v>
      </c>
      <c r="C1830">
        <v>496100</v>
      </c>
      <c r="D1830">
        <v>24600</v>
      </c>
      <c r="E1830" t="s">
        <v>581</v>
      </c>
      <c r="F1830" t="s">
        <v>47</v>
      </c>
      <c r="G1830" t="s">
        <v>16</v>
      </c>
      <c r="H1830">
        <v>5</v>
      </c>
      <c r="I1830" t="s">
        <v>38</v>
      </c>
      <c r="J1830">
        <v>1</v>
      </c>
      <c r="K1830">
        <v>4.6097099999999998</v>
      </c>
      <c r="L1830">
        <v>-74.08175</v>
      </c>
    </row>
    <row r="1831" spans="1:12" x14ac:dyDescent="0.25">
      <c r="A1831" t="s">
        <v>204</v>
      </c>
      <c r="B1831" t="s">
        <v>13</v>
      </c>
      <c r="C1831">
        <v>136300</v>
      </c>
      <c r="D1831">
        <v>5400</v>
      </c>
      <c r="E1831" t="s">
        <v>1189</v>
      </c>
      <c r="F1831" t="s">
        <v>76</v>
      </c>
      <c r="G1831" t="s">
        <v>16</v>
      </c>
      <c r="H1831">
        <v>2</v>
      </c>
      <c r="I1831" t="s">
        <v>17</v>
      </c>
      <c r="J1831">
        <v>1</v>
      </c>
      <c r="K1831">
        <v>4.6097099999999998</v>
      </c>
      <c r="L1831">
        <v>-74.08175</v>
      </c>
    </row>
    <row r="1832" spans="1:12" x14ac:dyDescent="0.25">
      <c r="A1832" t="s">
        <v>23</v>
      </c>
      <c r="B1832" t="s">
        <v>24</v>
      </c>
      <c r="C1832">
        <v>148000</v>
      </c>
      <c r="D1832">
        <v>6100</v>
      </c>
      <c r="E1832" t="s">
        <v>342</v>
      </c>
      <c r="F1832" t="s">
        <v>26</v>
      </c>
      <c r="G1832" t="s">
        <v>16</v>
      </c>
      <c r="H1832">
        <v>4</v>
      </c>
      <c r="I1832" t="s">
        <v>17</v>
      </c>
      <c r="J1832">
        <v>2</v>
      </c>
      <c r="K1832">
        <v>4.6097099999999998</v>
      </c>
      <c r="L1832">
        <v>-74.08175</v>
      </c>
    </row>
    <row r="1833" spans="1:12" x14ac:dyDescent="0.25">
      <c r="A1833" t="s">
        <v>33</v>
      </c>
      <c r="B1833" t="s">
        <v>19</v>
      </c>
      <c r="C1833">
        <v>339100</v>
      </c>
      <c r="D1833">
        <v>16200</v>
      </c>
      <c r="E1833" t="s">
        <v>631</v>
      </c>
      <c r="F1833" t="s">
        <v>54</v>
      </c>
      <c r="G1833" t="s">
        <v>16</v>
      </c>
      <c r="H1833">
        <v>4</v>
      </c>
      <c r="I1833" t="s">
        <v>17</v>
      </c>
      <c r="J1833">
        <v>3</v>
      </c>
      <c r="K1833">
        <v>4.6097099999999998</v>
      </c>
      <c r="L1833">
        <v>-74.08175</v>
      </c>
    </row>
    <row r="1834" spans="1:12" x14ac:dyDescent="0.25">
      <c r="A1834" t="s">
        <v>57</v>
      </c>
      <c r="B1834" t="s">
        <v>58</v>
      </c>
      <c r="C1834">
        <v>97300</v>
      </c>
      <c r="D1834">
        <v>5400</v>
      </c>
      <c r="E1834" t="s">
        <v>327</v>
      </c>
      <c r="F1834" t="s">
        <v>43</v>
      </c>
      <c r="G1834" t="s">
        <v>22</v>
      </c>
      <c r="H1834">
        <v>3</v>
      </c>
      <c r="I1834" t="s">
        <v>17</v>
      </c>
      <c r="J1834">
        <v>1</v>
      </c>
      <c r="K1834">
        <v>6.2518399999999996</v>
      </c>
      <c r="L1834">
        <v>-75.563590000000005</v>
      </c>
    </row>
    <row r="1835" spans="1:12" x14ac:dyDescent="0.25">
      <c r="A1835" t="s">
        <v>41</v>
      </c>
      <c r="B1835" t="s">
        <v>29</v>
      </c>
      <c r="C1835">
        <v>1159500</v>
      </c>
      <c r="D1835">
        <v>62000</v>
      </c>
      <c r="E1835" t="s">
        <v>188</v>
      </c>
      <c r="F1835" t="s">
        <v>47</v>
      </c>
      <c r="G1835" t="s">
        <v>16</v>
      </c>
      <c r="H1835">
        <v>5</v>
      </c>
      <c r="I1835" t="s">
        <v>17</v>
      </c>
      <c r="J1835">
        <v>6</v>
      </c>
      <c r="K1835">
        <v>4.6097099999999998</v>
      </c>
      <c r="L1835">
        <v>-74.08175</v>
      </c>
    </row>
    <row r="1836" spans="1:12" x14ac:dyDescent="0.25">
      <c r="A1836" t="s">
        <v>78</v>
      </c>
      <c r="B1836" t="s">
        <v>19</v>
      </c>
      <c r="C1836">
        <v>237300</v>
      </c>
      <c r="D1836">
        <v>10800</v>
      </c>
      <c r="E1836" t="s">
        <v>333</v>
      </c>
      <c r="F1836" t="s">
        <v>96</v>
      </c>
      <c r="G1836" t="s">
        <v>16</v>
      </c>
      <c r="H1836">
        <v>5</v>
      </c>
      <c r="I1836" t="s">
        <v>17</v>
      </c>
      <c r="J1836">
        <v>10</v>
      </c>
      <c r="K1836">
        <v>4.6097099999999998</v>
      </c>
      <c r="L1836">
        <v>-74.08175</v>
      </c>
    </row>
    <row r="1837" spans="1:12" x14ac:dyDescent="0.25">
      <c r="A1837" t="s">
        <v>36</v>
      </c>
      <c r="B1837" t="s">
        <v>24</v>
      </c>
      <c r="C1837">
        <v>37200</v>
      </c>
      <c r="D1837">
        <v>0</v>
      </c>
      <c r="E1837" t="s">
        <v>357</v>
      </c>
      <c r="F1837" t="s">
        <v>93</v>
      </c>
      <c r="G1837" t="s">
        <v>22</v>
      </c>
      <c r="H1837">
        <v>5</v>
      </c>
      <c r="I1837" t="s">
        <v>38</v>
      </c>
      <c r="J1837">
        <v>1</v>
      </c>
      <c r="K1837">
        <v>6.2518399999999996</v>
      </c>
      <c r="L1837">
        <v>-75.563590000000005</v>
      </c>
    </row>
    <row r="1838" spans="1:12" x14ac:dyDescent="0.25">
      <c r="A1838" t="s">
        <v>78</v>
      </c>
      <c r="B1838" t="s">
        <v>19</v>
      </c>
      <c r="C1838">
        <v>339300</v>
      </c>
      <c r="D1838">
        <v>16300</v>
      </c>
      <c r="E1838" t="s">
        <v>1032</v>
      </c>
      <c r="F1838" t="s">
        <v>21</v>
      </c>
      <c r="G1838" t="s">
        <v>16</v>
      </c>
      <c r="H1838">
        <v>5</v>
      </c>
      <c r="I1838" t="s">
        <v>17</v>
      </c>
      <c r="J1838">
        <v>1</v>
      </c>
      <c r="K1838">
        <v>4.6097099999999998</v>
      </c>
      <c r="L1838">
        <v>-74.08175</v>
      </c>
    </row>
    <row r="1839" spans="1:12" x14ac:dyDescent="0.25">
      <c r="A1839" t="s">
        <v>84</v>
      </c>
      <c r="B1839" t="s">
        <v>58</v>
      </c>
      <c r="C1839">
        <v>194300</v>
      </c>
      <c r="D1839">
        <v>8500</v>
      </c>
      <c r="E1839" t="s">
        <v>1087</v>
      </c>
      <c r="F1839" t="s">
        <v>43</v>
      </c>
      <c r="G1839" t="s">
        <v>16</v>
      </c>
      <c r="H1839">
        <v>5</v>
      </c>
      <c r="I1839" t="s">
        <v>17</v>
      </c>
      <c r="J1839">
        <v>4</v>
      </c>
      <c r="K1839">
        <v>4.6097099999999998</v>
      </c>
      <c r="L1839">
        <v>-74.08175</v>
      </c>
    </row>
    <row r="1840" spans="1:12" x14ac:dyDescent="0.25">
      <c r="A1840" t="s">
        <v>196</v>
      </c>
      <c r="B1840" t="s">
        <v>13</v>
      </c>
      <c r="C1840">
        <v>1255200</v>
      </c>
      <c r="D1840">
        <v>65000</v>
      </c>
      <c r="E1840" t="s">
        <v>123</v>
      </c>
      <c r="F1840" t="s">
        <v>21</v>
      </c>
      <c r="G1840" t="s">
        <v>126</v>
      </c>
      <c r="H1840">
        <v>5</v>
      </c>
      <c r="I1840" t="s">
        <v>17</v>
      </c>
      <c r="J1840">
        <v>5</v>
      </c>
      <c r="K1840">
        <v>7.89391</v>
      </c>
      <c r="L1840">
        <v>-72.507819999999995</v>
      </c>
    </row>
    <row r="1841" spans="1:12" x14ac:dyDescent="0.25">
      <c r="A1841" t="s">
        <v>171</v>
      </c>
      <c r="B1841" t="s">
        <v>19</v>
      </c>
      <c r="C1841">
        <v>271900</v>
      </c>
      <c r="D1841">
        <v>16800</v>
      </c>
      <c r="E1841" t="s">
        <v>963</v>
      </c>
      <c r="F1841" t="s">
        <v>21</v>
      </c>
      <c r="G1841" t="s">
        <v>153</v>
      </c>
      <c r="H1841">
        <v>5</v>
      </c>
      <c r="I1841" t="s">
        <v>17</v>
      </c>
      <c r="J1841">
        <v>2</v>
      </c>
      <c r="K1841">
        <v>2.9272999999999998</v>
      </c>
      <c r="L1841">
        <v>-75.281890000000004</v>
      </c>
    </row>
    <row r="1842" spans="1:12" x14ac:dyDescent="0.25">
      <c r="A1842" t="s">
        <v>144</v>
      </c>
      <c r="B1842" t="s">
        <v>65</v>
      </c>
      <c r="C1842">
        <v>62600</v>
      </c>
      <c r="D1842">
        <v>3500</v>
      </c>
      <c r="E1842" t="s">
        <v>371</v>
      </c>
      <c r="F1842" t="s">
        <v>76</v>
      </c>
      <c r="G1842" t="s">
        <v>16</v>
      </c>
      <c r="H1842">
        <v>5</v>
      </c>
      <c r="I1842" t="s">
        <v>17</v>
      </c>
      <c r="J1842">
        <v>5</v>
      </c>
      <c r="K1842">
        <v>4.6097099999999998</v>
      </c>
      <c r="L1842">
        <v>-74.08175</v>
      </c>
    </row>
    <row r="1843" spans="1:12" x14ac:dyDescent="0.25">
      <c r="A1843" t="s">
        <v>89</v>
      </c>
      <c r="B1843" t="s">
        <v>62</v>
      </c>
      <c r="C1843">
        <v>23500</v>
      </c>
      <c r="D1843">
        <v>1500</v>
      </c>
      <c r="E1843" t="s">
        <v>435</v>
      </c>
      <c r="F1843" t="s">
        <v>93</v>
      </c>
      <c r="G1843" t="s">
        <v>16</v>
      </c>
      <c r="H1843">
        <v>5</v>
      </c>
      <c r="I1843" t="s">
        <v>17</v>
      </c>
      <c r="J1843">
        <v>2</v>
      </c>
      <c r="K1843">
        <v>4.6097099999999998</v>
      </c>
      <c r="L1843">
        <v>-74.08175</v>
      </c>
    </row>
    <row r="1844" spans="1:12" x14ac:dyDescent="0.25">
      <c r="A1844" t="s">
        <v>64</v>
      </c>
      <c r="B1844" t="s">
        <v>65</v>
      </c>
      <c r="C1844">
        <v>54600</v>
      </c>
      <c r="D1844">
        <v>1100</v>
      </c>
      <c r="E1844" t="s">
        <v>466</v>
      </c>
      <c r="F1844" t="s">
        <v>21</v>
      </c>
      <c r="G1844" t="s">
        <v>31</v>
      </c>
      <c r="H1844">
        <v>4</v>
      </c>
      <c r="I1844" t="s">
        <v>17</v>
      </c>
      <c r="J1844">
        <v>2</v>
      </c>
      <c r="K1844">
        <v>3.4372199999999999</v>
      </c>
      <c r="L1844">
        <v>-76.522499999999994</v>
      </c>
    </row>
    <row r="1845" spans="1:12" x14ac:dyDescent="0.25">
      <c r="A1845" t="s">
        <v>48</v>
      </c>
      <c r="B1845" t="s">
        <v>24</v>
      </c>
      <c r="C1845">
        <v>66400</v>
      </c>
      <c r="D1845">
        <v>4100</v>
      </c>
      <c r="E1845" t="s">
        <v>1074</v>
      </c>
      <c r="F1845" t="s">
        <v>15</v>
      </c>
      <c r="G1845" t="s">
        <v>16</v>
      </c>
      <c r="H1845">
        <v>5</v>
      </c>
      <c r="I1845" t="s">
        <v>17</v>
      </c>
      <c r="J1845">
        <v>6</v>
      </c>
      <c r="K1845">
        <v>4.6097099999999998</v>
      </c>
      <c r="L1845">
        <v>-74.08175</v>
      </c>
    </row>
    <row r="1846" spans="1:12" x14ac:dyDescent="0.25">
      <c r="A1846" t="s">
        <v>171</v>
      </c>
      <c r="B1846" t="s">
        <v>19</v>
      </c>
      <c r="C1846">
        <v>258300</v>
      </c>
      <c r="D1846">
        <v>14000</v>
      </c>
      <c r="E1846" t="s">
        <v>1188</v>
      </c>
      <c r="F1846" t="s">
        <v>160</v>
      </c>
      <c r="G1846" t="s">
        <v>16</v>
      </c>
      <c r="H1846">
        <v>5</v>
      </c>
      <c r="I1846" t="s">
        <v>17</v>
      </c>
      <c r="J1846">
        <v>10</v>
      </c>
      <c r="K1846">
        <v>4.6097099999999998</v>
      </c>
      <c r="L1846">
        <v>-74.08175</v>
      </c>
    </row>
    <row r="1847" spans="1:12" x14ac:dyDescent="0.25">
      <c r="A1847" t="s">
        <v>70</v>
      </c>
      <c r="B1847" t="s">
        <v>13</v>
      </c>
      <c r="C1847">
        <v>2571100</v>
      </c>
      <c r="D1847">
        <v>137600</v>
      </c>
      <c r="E1847" t="s">
        <v>513</v>
      </c>
      <c r="F1847" t="s">
        <v>43</v>
      </c>
      <c r="G1847" t="s">
        <v>16</v>
      </c>
      <c r="H1847">
        <v>5</v>
      </c>
      <c r="I1847" t="s">
        <v>38</v>
      </c>
      <c r="J1847">
        <v>1</v>
      </c>
      <c r="K1847">
        <v>4.6097099999999998</v>
      </c>
      <c r="L1847">
        <v>-74.08175</v>
      </c>
    </row>
    <row r="1848" spans="1:12" x14ac:dyDescent="0.25">
      <c r="A1848" t="s">
        <v>184</v>
      </c>
      <c r="B1848" t="s">
        <v>86</v>
      </c>
      <c r="C1848">
        <v>241400</v>
      </c>
      <c r="D1848">
        <v>11000</v>
      </c>
      <c r="E1848" t="s">
        <v>399</v>
      </c>
      <c r="F1848" t="s">
        <v>35</v>
      </c>
      <c r="G1848" t="s">
        <v>22</v>
      </c>
      <c r="H1848">
        <v>2</v>
      </c>
      <c r="I1848" t="s">
        <v>17</v>
      </c>
      <c r="J1848">
        <v>10</v>
      </c>
      <c r="K1848">
        <v>6.2518399999999996</v>
      </c>
      <c r="L1848">
        <v>-75.563590000000005</v>
      </c>
    </row>
    <row r="1849" spans="1:12" x14ac:dyDescent="0.25">
      <c r="A1849" t="s">
        <v>82</v>
      </c>
      <c r="B1849" t="s">
        <v>58</v>
      </c>
      <c r="C1849">
        <v>41400</v>
      </c>
      <c r="D1849">
        <v>2600</v>
      </c>
      <c r="E1849" t="s">
        <v>829</v>
      </c>
      <c r="F1849" t="s">
        <v>26</v>
      </c>
      <c r="G1849" t="s">
        <v>22</v>
      </c>
      <c r="H1849">
        <v>4</v>
      </c>
      <c r="I1849" t="s">
        <v>32</v>
      </c>
      <c r="J1849">
        <v>1</v>
      </c>
      <c r="K1849">
        <v>6.2518399999999996</v>
      </c>
      <c r="L1849">
        <v>-75.563590000000005</v>
      </c>
    </row>
    <row r="1850" spans="1:12" x14ac:dyDescent="0.25">
      <c r="A1850" t="s">
        <v>89</v>
      </c>
      <c r="B1850" t="s">
        <v>62</v>
      </c>
      <c r="C1850">
        <v>12800</v>
      </c>
      <c r="D1850">
        <v>0</v>
      </c>
      <c r="E1850" t="s">
        <v>1153</v>
      </c>
      <c r="F1850" t="s">
        <v>43</v>
      </c>
      <c r="G1850" t="s">
        <v>16</v>
      </c>
      <c r="H1850">
        <v>5</v>
      </c>
      <c r="I1850" t="s">
        <v>17</v>
      </c>
      <c r="J1850">
        <v>4</v>
      </c>
      <c r="K1850">
        <v>4.6097099999999998</v>
      </c>
      <c r="L1850">
        <v>-74.08175</v>
      </c>
    </row>
    <row r="1851" spans="1:12" x14ac:dyDescent="0.25">
      <c r="A1851" t="s">
        <v>68</v>
      </c>
      <c r="B1851" t="s">
        <v>24</v>
      </c>
      <c r="C1851">
        <v>25500</v>
      </c>
      <c r="D1851">
        <v>3700</v>
      </c>
      <c r="E1851" t="s">
        <v>670</v>
      </c>
      <c r="F1851" t="s">
        <v>15</v>
      </c>
      <c r="G1851" t="s">
        <v>22</v>
      </c>
      <c r="H1851">
        <v>5</v>
      </c>
      <c r="I1851" t="s">
        <v>17</v>
      </c>
      <c r="J1851">
        <v>5</v>
      </c>
      <c r="K1851">
        <v>6.2518399999999996</v>
      </c>
      <c r="L1851">
        <v>-75.563590000000005</v>
      </c>
    </row>
    <row r="1852" spans="1:12" x14ac:dyDescent="0.25">
      <c r="A1852" t="s">
        <v>113</v>
      </c>
      <c r="B1852" t="s">
        <v>24</v>
      </c>
      <c r="C1852">
        <v>18000</v>
      </c>
      <c r="D1852">
        <v>1200</v>
      </c>
      <c r="E1852" t="s">
        <v>952</v>
      </c>
      <c r="F1852" t="s">
        <v>93</v>
      </c>
      <c r="G1852" t="s">
        <v>22</v>
      </c>
      <c r="H1852">
        <v>5</v>
      </c>
      <c r="I1852" t="s">
        <v>17</v>
      </c>
      <c r="J1852">
        <v>5</v>
      </c>
      <c r="K1852">
        <v>6.2518399999999996</v>
      </c>
      <c r="L1852">
        <v>-75.563590000000005</v>
      </c>
    </row>
    <row r="1853" spans="1:12" x14ac:dyDescent="0.25">
      <c r="A1853" t="s">
        <v>105</v>
      </c>
      <c r="B1853" t="s">
        <v>19</v>
      </c>
      <c r="C1853">
        <v>323800</v>
      </c>
      <c r="D1853">
        <v>17500</v>
      </c>
      <c r="E1853" t="s">
        <v>512</v>
      </c>
      <c r="F1853" t="s">
        <v>130</v>
      </c>
      <c r="G1853" t="s">
        <v>60</v>
      </c>
      <c r="H1853">
        <v>5</v>
      </c>
      <c r="I1853" t="s">
        <v>17</v>
      </c>
      <c r="J1853">
        <v>1</v>
      </c>
      <c r="K1853">
        <v>4.8133299999999997</v>
      </c>
      <c r="L1853">
        <v>-75.696110000000004</v>
      </c>
    </row>
    <row r="1854" spans="1:12" x14ac:dyDescent="0.25">
      <c r="A1854" t="s">
        <v>50</v>
      </c>
      <c r="B1854" t="s">
        <v>29</v>
      </c>
      <c r="C1854">
        <v>2123200</v>
      </c>
      <c r="D1854">
        <v>113500</v>
      </c>
      <c r="E1854" t="s">
        <v>677</v>
      </c>
      <c r="F1854" t="s">
        <v>43</v>
      </c>
      <c r="G1854" t="s">
        <v>22</v>
      </c>
      <c r="H1854">
        <v>2</v>
      </c>
      <c r="I1854" t="s">
        <v>17</v>
      </c>
      <c r="J1854">
        <v>2</v>
      </c>
      <c r="K1854">
        <v>6.2518399999999996</v>
      </c>
      <c r="L1854">
        <v>-75.563590000000005</v>
      </c>
    </row>
    <row r="1855" spans="1:12" x14ac:dyDescent="0.25">
      <c r="A1855" t="s">
        <v>39</v>
      </c>
      <c r="B1855" t="s">
        <v>24</v>
      </c>
      <c r="C1855">
        <v>54200</v>
      </c>
      <c r="D1855">
        <v>3100</v>
      </c>
      <c r="E1855" t="s">
        <v>246</v>
      </c>
      <c r="F1855" t="s">
        <v>15</v>
      </c>
      <c r="G1855" t="s">
        <v>126</v>
      </c>
      <c r="H1855">
        <v>5</v>
      </c>
      <c r="I1855" t="s">
        <v>17</v>
      </c>
      <c r="J1855">
        <v>2</v>
      </c>
      <c r="K1855">
        <v>7.89391</v>
      </c>
      <c r="L1855">
        <v>-72.507819999999995</v>
      </c>
    </row>
    <row r="1856" spans="1:12" x14ac:dyDescent="0.25">
      <c r="A1856" t="s">
        <v>82</v>
      </c>
      <c r="B1856" t="s">
        <v>58</v>
      </c>
      <c r="C1856">
        <v>55400</v>
      </c>
      <c r="D1856">
        <v>3300</v>
      </c>
      <c r="E1856" t="s">
        <v>142</v>
      </c>
      <c r="F1856" t="s">
        <v>35</v>
      </c>
      <c r="G1856" t="s">
        <v>22</v>
      </c>
      <c r="H1856">
        <v>1</v>
      </c>
      <c r="I1856" t="s">
        <v>17</v>
      </c>
      <c r="J1856">
        <v>2</v>
      </c>
      <c r="K1856">
        <v>6.2518399999999996</v>
      </c>
      <c r="L1856">
        <v>-75.563590000000005</v>
      </c>
    </row>
    <row r="1857" spans="1:12" x14ac:dyDescent="0.25">
      <c r="A1857" t="s">
        <v>171</v>
      </c>
      <c r="B1857" t="s">
        <v>19</v>
      </c>
      <c r="C1857">
        <v>272000</v>
      </c>
      <c r="D1857">
        <v>14900</v>
      </c>
      <c r="E1857" t="s">
        <v>917</v>
      </c>
      <c r="F1857" t="s">
        <v>160</v>
      </c>
      <c r="G1857" t="s">
        <v>91</v>
      </c>
      <c r="H1857">
        <v>4</v>
      </c>
      <c r="I1857" t="s">
        <v>38</v>
      </c>
      <c r="J1857">
        <v>1</v>
      </c>
      <c r="K1857">
        <v>10.968540000000001</v>
      </c>
      <c r="L1857">
        <v>-74.781319999999994</v>
      </c>
    </row>
    <row r="1858" spans="1:12" x14ac:dyDescent="0.25">
      <c r="A1858" t="s">
        <v>28</v>
      </c>
      <c r="B1858" t="s">
        <v>29</v>
      </c>
      <c r="C1858">
        <v>600000</v>
      </c>
      <c r="D1858">
        <v>32300</v>
      </c>
      <c r="E1858" t="s">
        <v>552</v>
      </c>
      <c r="F1858" t="s">
        <v>52</v>
      </c>
      <c r="G1858" t="s">
        <v>31</v>
      </c>
      <c r="H1858">
        <v>5</v>
      </c>
      <c r="I1858" t="s">
        <v>17</v>
      </c>
      <c r="J1858">
        <v>10</v>
      </c>
      <c r="K1858">
        <v>3.4372199999999999</v>
      </c>
      <c r="L1858">
        <v>-76.522499999999994</v>
      </c>
    </row>
    <row r="1859" spans="1:12" x14ac:dyDescent="0.25">
      <c r="A1859" t="s">
        <v>164</v>
      </c>
      <c r="B1859" t="s">
        <v>13</v>
      </c>
      <c r="C1859">
        <v>85800</v>
      </c>
      <c r="D1859">
        <v>2800</v>
      </c>
      <c r="E1859" t="s">
        <v>1196</v>
      </c>
      <c r="F1859" t="s">
        <v>88</v>
      </c>
      <c r="G1859" t="s">
        <v>16</v>
      </c>
      <c r="H1859">
        <v>2</v>
      </c>
      <c r="I1859" t="s">
        <v>17</v>
      </c>
      <c r="J1859">
        <v>1</v>
      </c>
      <c r="K1859">
        <v>4.6097099999999998</v>
      </c>
      <c r="L1859">
        <v>-74.08175</v>
      </c>
    </row>
    <row r="1860" spans="1:12" x14ac:dyDescent="0.25">
      <c r="A1860" t="s">
        <v>48</v>
      </c>
      <c r="B1860" t="s">
        <v>24</v>
      </c>
      <c r="C1860">
        <v>57400</v>
      </c>
      <c r="D1860">
        <v>3300</v>
      </c>
      <c r="E1860" t="s">
        <v>355</v>
      </c>
      <c r="F1860" t="s">
        <v>47</v>
      </c>
      <c r="G1860" t="s">
        <v>22</v>
      </c>
      <c r="H1860">
        <v>4</v>
      </c>
      <c r="I1860" t="s">
        <v>32</v>
      </c>
      <c r="J1860">
        <v>1</v>
      </c>
      <c r="K1860">
        <v>6.2518399999999996</v>
      </c>
      <c r="L1860">
        <v>-75.563590000000005</v>
      </c>
    </row>
    <row r="1861" spans="1:12" x14ac:dyDescent="0.25">
      <c r="A1861" t="s">
        <v>135</v>
      </c>
      <c r="B1861" t="s">
        <v>58</v>
      </c>
      <c r="C1861">
        <v>32400</v>
      </c>
      <c r="D1861">
        <v>1900</v>
      </c>
      <c r="E1861" t="s">
        <v>580</v>
      </c>
      <c r="F1861" t="s">
        <v>26</v>
      </c>
      <c r="G1861" t="s">
        <v>60</v>
      </c>
      <c r="H1861">
        <v>4</v>
      </c>
      <c r="I1861" t="s">
        <v>17</v>
      </c>
      <c r="J1861">
        <v>2</v>
      </c>
      <c r="K1861">
        <v>4.8133299999999997</v>
      </c>
      <c r="L1861">
        <v>-75.696110000000004</v>
      </c>
    </row>
    <row r="1862" spans="1:12" x14ac:dyDescent="0.25">
      <c r="A1862" t="s">
        <v>111</v>
      </c>
      <c r="B1862" t="s">
        <v>19</v>
      </c>
      <c r="C1862">
        <v>502800</v>
      </c>
      <c r="D1862">
        <v>29100</v>
      </c>
      <c r="E1862" t="s">
        <v>1204</v>
      </c>
      <c r="F1862" t="s">
        <v>88</v>
      </c>
      <c r="G1862" t="s">
        <v>16</v>
      </c>
      <c r="H1862">
        <v>5</v>
      </c>
      <c r="I1862" t="s">
        <v>17</v>
      </c>
      <c r="J1862">
        <v>2</v>
      </c>
      <c r="K1862">
        <v>4.6097099999999998</v>
      </c>
      <c r="L1862">
        <v>-74.08175</v>
      </c>
    </row>
    <row r="1863" spans="1:12" x14ac:dyDescent="0.25">
      <c r="A1863" t="s">
        <v>64</v>
      </c>
      <c r="B1863" t="s">
        <v>65</v>
      </c>
      <c r="C1863">
        <v>38000</v>
      </c>
      <c r="D1863">
        <v>2200</v>
      </c>
      <c r="E1863" t="s">
        <v>324</v>
      </c>
      <c r="F1863" t="s">
        <v>93</v>
      </c>
      <c r="G1863" t="s">
        <v>126</v>
      </c>
      <c r="H1863">
        <v>1</v>
      </c>
      <c r="I1863" t="s">
        <v>17</v>
      </c>
      <c r="J1863">
        <v>1</v>
      </c>
      <c r="K1863">
        <v>7.89391</v>
      </c>
      <c r="L1863">
        <v>-72.507819999999995</v>
      </c>
    </row>
    <row r="1864" spans="1:12" x14ac:dyDescent="0.25">
      <c r="A1864" t="s">
        <v>124</v>
      </c>
      <c r="B1864" t="s">
        <v>19</v>
      </c>
      <c r="C1864">
        <v>675500</v>
      </c>
      <c r="D1864">
        <v>34200</v>
      </c>
      <c r="E1864" t="s">
        <v>601</v>
      </c>
      <c r="F1864" t="s">
        <v>52</v>
      </c>
      <c r="G1864" t="s">
        <v>22</v>
      </c>
      <c r="H1864">
        <v>5</v>
      </c>
      <c r="I1864" t="s">
        <v>17</v>
      </c>
      <c r="J1864">
        <v>1</v>
      </c>
      <c r="K1864">
        <v>6.2518399999999996</v>
      </c>
      <c r="L1864">
        <v>-75.563590000000005</v>
      </c>
    </row>
    <row r="1865" spans="1:12" x14ac:dyDescent="0.25">
      <c r="A1865" t="s">
        <v>67</v>
      </c>
      <c r="B1865" t="s">
        <v>62</v>
      </c>
      <c r="C1865">
        <v>51600</v>
      </c>
      <c r="D1865">
        <v>3500</v>
      </c>
      <c r="E1865" t="s">
        <v>490</v>
      </c>
      <c r="F1865" t="s">
        <v>35</v>
      </c>
      <c r="G1865" t="s">
        <v>201</v>
      </c>
      <c r="H1865">
        <v>5</v>
      </c>
      <c r="I1865" t="s">
        <v>17</v>
      </c>
      <c r="J1865">
        <v>4</v>
      </c>
      <c r="K1865">
        <v>11.54444</v>
      </c>
      <c r="L1865">
        <v>-72.907219999999995</v>
      </c>
    </row>
    <row r="1866" spans="1:12" x14ac:dyDescent="0.25">
      <c r="A1866" t="s">
        <v>23</v>
      </c>
      <c r="B1866" t="s">
        <v>24</v>
      </c>
      <c r="C1866">
        <v>147300</v>
      </c>
      <c r="D1866">
        <v>6000</v>
      </c>
      <c r="E1866" t="s">
        <v>250</v>
      </c>
      <c r="F1866" t="s">
        <v>130</v>
      </c>
      <c r="G1866" t="s">
        <v>16</v>
      </c>
      <c r="H1866">
        <v>5</v>
      </c>
      <c r="I1866" t="s">
        <v>32</v>
      </c>
      <c r="J1866">
        <v>1</v>
      </c>
      <c r="K1866">
        <v>4.6097099999999998</v>
      </c>
      <c r="L1866">
        <v>-74.08175</v>
      </c>
    </row>
    <row r="1867" spans="1:12" x14ac:dyDescent="0.25">
      <c r="A1867" t="s">
        <v>297</v>
      </c>
      <c r="B1867" t="s">
        <v>86</v>
      </c>
      <c r="C1867">
        <v>88100</v>
      </c>
      <c r="D1867">
        <v>4900</v>
      </c>
      <c r="E1867" t="s">
        <v>138</v>
      </c>
      <c r="F1867" t="s">
        <v>26</v>
      </c>
      <c r="G1867" t="s">
        <v>16</v>
      </c>
      <c r="H1867">
        <v>5</v>
      </c>
      <c r="I1867" t="s">
        <v>17</v>
      </c>
      <c r="J1867">
        <v>4</v>
      </c>
      <c r="K1867">
        <v>4.6097099999999998</v>
      </c>
      <c r="L1867">
        <v>-74.08175</v>
      </c>
    </row>
    <row r="1868" spans="1:12" x14ac:dyDescent="0.25">
      <c r="A1868" t="s">
        <v>78</v>
      </c>
      <c r="B1868" t="s">
        <v>19</v>
      </c>
      <c r="C1868">
        <v>341000</v>
      </c>
      <c r="D1868">
        <v>18400</v>
      </c>
      <c r="E1868" t="s">
        <v>1164</v>
      </c>
      <c r="F1868" t="s">
        <v>88</v>
      </c>
      <c r="G1868" t="s">
        <v>16</v>
      </c>
      <c r="H1868">
        <v>4</v>
      </c>
      <c r="I1868" t="s">
        <v>17</v>
      </c>
      <c r="J1868">
        <v>1</v>
      </c>
      <c r="K1868">
        <v>4.6097099999999998</v>
      </c>
      <c r="L1868">
        <v>-74.08175</v>
      </c>
    </row>
    <row r="1869" spans="1:12" x14ac:dyDescent="0.25">
      <c r="A1869" t="s">
        <v>64</v>
      </c>
      <c r="B1869" t="s">
        <v>65</v>
      </c>
      <c r="C1869">
        <v>74400</v>
      </c>
      <c r="D1869">
        <v>2100</v>
      </c>
      <c r="E1869" t="s">
        <v>51</v>
      </c>
      <c r="F1869" t="s">
        <v>43</v>
      </c>
      <c r="G1869" t="s">
        <v>22</v>
      </c>
      <c r="H1869">
        <v>5</v>
      </c>
      <c r="I1869" t="s">
        <v>17</v>
      </c>
      <c r="J1869">
        <v>7</v>
      </c>
      <c r="K1869">
        <v>6.2518399999999996</v>
      </c>
      <c r="L1869">
        <v>-75.563590000000005</v>
      </c>
    </row>
    <row r="1870" spans="1:12" x14ac:dyDescent="0.25">
      <c r="A1870" t="s">
        <v>105</v>
      </c>
      <c r="B1870" t="s">
        <v>19</v>
      </c>
      <c r="C1870">
        <v>308300</v>
      </c>
      <c r="D1870">
        <v>22100</v>
      </c>
      <c r="E1870" t="s">
        <v>231</v>
      </c>
      <c r="F1870" t="s">
        <v>26</v>
      </c>
      <c r="G1870" t="s">
        <v>109</v>
      </c>
      <c r="H1870">
        <v>4</v>
      </c>
      <c r="I1870" t="s">
        <v>38</v>
      </c>
      <c r="J1870">
        <v>1</v>
      </c>
      <c r="K1870">
        <v>4.1420000000000003</v>
      </c>
      <c r="L1870">
        <v>-73.626639999999995</v>
      </c>
    </row>
    <row r="1871" spans="1:12" x14ac:dyDescent="0.25">
      <c r="A1871" t="s">
        <v>28</v>
      </c>
      <c r="B1871" t="s">
        <v>29</v>
      </c>
      <c r="C1871">
        <v>666800</v>
      </c>
      <c r="D1871">
        <v>33700</v>
      </c>
      <c r="E1871" t="s">
        <v>528</v>
      </c>
      <c r="F1871" t="s">
        <v>93</v>
      </c>
      <c r="G1871" t="s">
        <v>91</v>
      </c>
      <c r="H1871">
        <v>4</v>
      </c>
      <c r="I1871" t="s">
        <v>17</v>
      </c>
      <c r="J1871">
        <v>1</v>
      </c>
      <c r="K1871">
        <v>10.968540000000001</v>
      </c>
      <c r="L1871">
        <v>-74.781319999999994</v>
      </c>
    </row>
    <row r="1872" spans="1:12" x14ac:dyDescent="0.25">
      <c r="A1872" t="s">
        <v>192</v>
      </c>
      <c r="B1872" t="s">
        <v>65</v>
      </c>
      <c r="C1872">
        <v>54600</v>
      </c>
      <c r="D1872">
        <v>1100</v>
      </c>
      <c r="E1872" t="s">
        <v>913</v>
      </c>
      <c r="F1872" t="s">
        <v>52</v>
      </c>
      <c r="G1872" t="s">
        <v>16</v>
      </c>
      <c r="H1872">
        <v>3</v>
      </c>
      <c r="I1872" t="s">
        <v>17</v>
      </c>
      <c r="J1872">
        <v>2</v>
      </c>
      <c r="K1872">
        <v>4.6097099999999998</v>
      </c>
      <c r="L1872">
        <v>-74.08175</v>
      </c>
    </row>
    <row r="1873" spans="1:12" x14ac:dyDescent="0.25">
      <c r="A1873" t="s">
        <v>57</v>
      </c>
      <c r="B1873" t="s">
        <v>58</v>
      </c>
      <c r="C1873">
        <v>89300</v>
      </c>
      <c r="D1873">
        <v>5000</v>
      </c>
      <c r="E1873" t="s">
        <v>432</v>
      </c>
      <c r="F1873" t="s">
        <v>88</v>
      </c>
      <c r="G1873" t="s">
        <v>16</v>
      </c>
      <c r="H1873">
        <v>5</v>
      </c>
      <c r="I1873" t="s">
        <v>17</v>
      </c>
      <c r="J1873">
        <v>10</v>
      </c>
      <c r="K1873">
        <v>4.6097099999999998</v>
      </c>
      <c r="L1873">
        <v>-74.08175</v>
      </c>
    </row>
    <row r="1874" spans="1:12" x14ac:dyDescent="0.25">
      <c r="A1874" t="s">
        <v>266</v>
      </c>
      <c r="B1874" t="s">
        <v>13</v>
      </c>
      <c r="C1874">
        <v>1605400</v>
      </c>
      <c r="D1874">
        <v>83700</v>
      </c>
      <c r="E1874" t="s">
        <v>369</v>
      </c>
      <c r="F1874" t="s">
        <v>54</v>
      </c>
      <c r="G1874" t="s">
        <v>278</v>
      </c>
      <c r="H1874">
        <v>5</v>
      </c>
      <c r="I1874" t="s">
        <v>32</v>
      </c>
      <c r="J1874">
        <v>1</v>
      </c>
      <c r="K1874">
        <v>-4.2152799999999999</v>
      </c>
      <c r="L1874">
        <v>-69.940560000000005</v>
      </c>
    </row>
    <row r="1875" spans="1:12" x14ac:dyDescent="0.25">
      <c r="A1875" t="s">
        <v>28</v>
      </c>
      <c r="B1875" t="s">
        <v>29</v>
      </c>
      <c r="C1875">
        <v>531000</v>
      </c>
      <c r="D1875">
        <v>26500</v>
      </c>
      <c r="E1875" t="s">
        <v>877</v>
      </c>
      <c r="F1875" t="s">
        <v>15</v>
      </c>
      <c r="G1875" t="s">
        <v>22</v>
      </c>
      <c r="H1875">
        <v>5</v>
      </c>
      <c r="I1875" t="s">
        <v>17</v>
      </c>
      <c r="J1875">
        <v>1</v>
      </c>
      <c r="K1875">
        <v>6.2518399999999996</v>
      </c>
      <c r="L1875">
        <v>-75.563590000000005</v>
      </c>
    </row>
    <row r="1876" spans="1:12" x14ac:dyDescent="0.25">
      <c r="A1876" t="s">
        <v>57</v>
      </c>
      <c r="B1876" t="s">
        <v>58</v>
      </c>
      <c r="C1876">
        <v>66600</v>
      </c>
      <c r="D1876">
        <v>3900</v>
      </c>
      <c r="E1876" t="s">
        <v>674</v>
      </c>
      <c r="F1876" t="s">
        <v>35</v>
      </c>
      <c r="G1876" t="s">
        <v>16</v>
      </c>
      <c r="H1876">
        <v>5</v>
      </c>
      <c r="I1876" t="s">
        <v>17</v>
      </c>
      <c r="J1876">
        <v>1</v>
      </c>
      <c r="K1876">
        <v>4.6097099999999998</v>
      </c>
      <c r="L1876">
        <v>-74.08175</v>
      </c>
    </row>
    <row r="1877" spans="1:12" x14ac:dyDescent="0.25">
      <c r="A1877" t="s">
        <v>70</v>
      </c>
      <c r="B1877" t="s">
        <v>13</v>
      </c>
      <c r="C1877">
        <v>2799900</v>
      </c>
      <c r="D1877">
        <v>149500</v>
      </c>
      <c r="E1877" t="s">
        <v>114</v>
      </c>
      <c r="F1877" t="s">
        <v>35</v>
      </c>
      <c r="G1877" t="s">
        <v>27</v>
      </c>
      <c r="H1877">
        <v>3</v>
      </c>
      <c r="I1877" t="s">
        <v>17</v>
      </c>
      <c r="J1877">
        <v>10</v>
      </c>
      <c r="K1877">
        <v>10.39972</v>
      </c>
      <c r="L1877">
        <v>-75.514439999999993</v>
      </c>
    </row>
    <row r="1878" spans="1:12" x14ac:dyDescent="0.25">
      <c r="A1878" t="s">
        <v>18</v>
      </c>
      <c r="B1878" t="s">
        <v>19</v>
      </c>
      <c r="C1878">
        <v>211600</v>
      </c>
      <c r="D1878">
        <v>11500</v>
      </c>
      <c r="E1878" t="s">
        <v>893</v>
      </c>
      <c r="F1878" t="s">
        <v>21</v>
      </c>
      <c r="G1878" t="s">
        <v>22</v>
      </c>
      <c r="H1878">
        <v>5</v>
      </c>
      <c r="I1878" t="s">
        <v>17</v>
      </c>
      <c r="J1878">
        <v>2</v>
      </c>
      <c r="K1878">
        <v>6.2518399999999996</v>
      </c>
      <c r="L1878">
        <v>-75.563590000000005</v>
      </c>
    </row>
    <row r="1879" spans="1:12" x14ac:dyDescent="0.25">
      <c r="A1879" t="s">
        <v>133</v>
      </c>
      <c r="B1879" t="s">
        <v>24</v>
      </c>
      <c r="C1879">
        <v>20500</v>
      </c>
      <c r="D1879">
        <v>0</v>
      </c>
      <c r="E1879" t="s">
        <v>181</v>
      </c>
      <c r="F1879" t="s">
        <v>35</v>
      </c>
      <c r="G1879" t="s">
        <v>22</v>
      </c>
      <c r="H1879">
        <v>3</v>
      </c>
      <c r="I1879" t="s">
        <v>32</v>
      </c>
      <c r="J1879">
        <v>1</v>
      </c>
      <c r="K1879">
        <v>6.2518399999999996</v>
      </c>
      <c r="L1879">
        <v>-75.563590000000005</v>
      </c>
    </row>
    <row r="1880" spans="1:12" x14ac:dyDescent="0.25">
      <c r="A1880" t="s">
        <v>78</v>
      </c>
      <c r="B1880" t="s">
        <v>19</v>
      </c>
      <c r="C1880">
        <v>228400</v>
      </c>
      <c r="D1880">
        <v>10400</v>
      </c>
      <c r="E1880" t="s">
        <v>322</v>
      </c>
      <c r="F1880" t="s">
        <v>88</v>
      </c>
      <c r="G1880" t="s">
        <v>16</v>
      </c>
      <c r="H1880">
        <v>1</v>
      </c>
      <c r="I1880" t="s">
        <v>38</v>
      </c>
      <c r="J1880">
        <v>1</v>
      </c>
      <c r="K1880">
        <v>4.6097099999999998</v>
      </c>
      <c r="L1880">
        <v>-74.08175</v>
      </c>
    </row>
    <row r="1881" spans="1:12" x14ac:dyDescent="0.25">
      <c r="A1881" t="s">
        <v>297</v>
      </c>
      <c r="B1881" t="s">
        <v>86</v>
      </c>
      <c r="C1881">
        <v>91000</v>
      </c>
      <c r="D1881">
        <v>5200</v>
      </c>
      <c r="E1881" t="s">
        <v>1038</v>
      </c>
      <c r="F1881" t="s">
        <v>88</v>
      </c>
      <c r="G1881" t="s">
        <v>22</v>
      </c>
      <c r="H1881">
        <v>5</v>
      </c>
      <c r="I1881" t="s">
        <v>17</v>
      </c>
      <c r="J1881">
        <v>4</v>
      </c>
      <c r="K1881">
        <v>6.2518399999999996</v>
      </c>
      <c r="L1881">
        <v>-75.563590000000005</v>
      </c>
    </row>
    <row r="1882" spans="1:12" x14ac:dyDescent="0.25">
      <c r="A1882" t="s">
        <v>28</v>
      </c>
      <c r="B1882" t="s">
        <v>29</v>
      </c>
      <c r="C1882">
        <v>355900</v>
      </c>
      <c r="D1882">
        <v>20200</v>
      </c>
      <c r="E1882" t="s">
        <v>975</v>
      </c>
      <c r="F1882" t="s">
        <v>130</v>
      </c>
      <c r="G1882" t="s">
        <v>385</v>
      </c>
      <c r="H1882">
        <v>5</v>
      </c>
      <c r="I1882" t="s">
        <v>17</v>
      </c>
      <c r="J1882">
        <v>1</v>
      </c>
      <c r="K1882">
        <v>4.5793699999999999</v>
      </c>
      <c r="L1882">
        <v>-74.216819999999998</v>
      </c>
    </row>
    <row r="1883" spans="1:12" x14ac:dyDescent="0.25">
      <c r="A1883" t="s">
        <v>64</v>
      </c>
      <c r="B1883" t="s">
        <v>65</v>
      </c>
      <c r="C1883">
        <v>61100</v>
      </c>
      <c r="D1883">
        <v>3800</v>
      </c>
      <c r="E1883" t="s">
        <v>392</v>
      </c>
      <c r="F1883" t="s">
        <v>160</v>
      </c>
      <c r="G1883" t="s">
        <v>22</v>
      </c>
      <c r="H1883">
        <v>4</v>
      </c>
      <c r="I1883" t="s">
        <v>17</v>
      </c>
      <c r="J1883">
        <v>3</v>
      </c>
      <c r="K1883">
        <v>6.2518399999999996</v>
      </c>
      <c r="L1883">
        <v>-75.563590000000005</v>
      </c>
    </row>
    <row r="1884" spans="1:12" x14ac:dyDescent="0.25">
      <c r="A1884" t="s">
        <v>28</v>
      </c>
      <c r="B1884" t="s">
        <v>29</v>
      </c>
      <c r="C1884">
        <v>799200</v>
      </c>
      <c r="D1884">
        <v>40700</v>
      </c>
      <c r="E1884" t="s">
        <v>195</v>
      </c>
      <c r="F1884" t="s">
        <v>15</v>
      </c>
      <c r="G1884" t="s">
        <v>91</v>
      </c>
      <c r="H1884">
        <v>3</v>
      </c>
      <c r="I1884" t="s">
        <v>17</v>
      </c>
      <c r="J1884">
        <v>2</v>
      </c>
      <c r="K1884">
        <v>10.968540000000001</v>
      </c>
      <c r="L1884">
        <v>-74.781319999999994</v>
      </c>
    </row>
    <row r="1885" spans="1:12" x14ac:dyDescent="0.25">
      <c r="A1885" t="s">
        <v>94</v>
      </c>
      <c r="B1885" t="s">
        <v>29</v>
      </c>
      <c r="C1885">
        <v>762100</v>
      </c>
      <c r="D1885">
        <v>38800</v>
      </c>
      <c r="E1885" t="s">
        <v>453</v>
      </c>
      <c r="F1885" t="s">
        <v>93</v>
      </c>
      <c r="G1885" t="s">
        <v>201</v>
      </c>
      <c r="H1885">
        <v>4</v>
      </c>
      <c r="I1885" t="s">
        <v>17</v>
      </c>
      <c r="J1885">
        <v>8</v>
      </c>
      <c r="K1885">
        <v>11.54444</v>
      </c>
      <c r="L1885">
        <v>-72.907219999999995</v>
      </c>
    </row>
    <row r="1886" spans="1:12" x14ac:dyDescent="0.25">
      <c r="A1886" t="s">
        <v>85</v>
      </c>
      <c r="B1886" t="s">
        <v>86</v>
      </c>
      <c r="C1886">
        <v>835100</v>
      </c>
      <c r="D1886">
        <v>42700</v>
      </c>
      <c r="E1886" t="s">
        <v>568</v>
      </c>
      <c r="F1886" t="s">
        <v>47</v>
      </c>
      <c r="G1886" t="s">
        <v>16</v>
      </c>
      <c r="H1886">
        <v>3</v>
      </c>
      <c r="I1886" t="s">
        <v>17</v>
      </c>
      <c r="J1886">
        <v>10</v>
      </c>
      <c r="K1886">
        <v>4.6097099999999998</v>
      </c>
      <c r="L1886">
        <v>-74.08175</v>
      </c>
    </row>
    <row r="1887" spans="1:12" x14ac:dyDescent="0.25">
      <c r="A1887" t="s">
        <v>133</v>
      </c>
      <c r="B1887" t="s">
        <v>24</v>
      </c>
      <c r="C1887">
        <v>10200</v>
      </c>
      <c r="D1887">
        <v>0</v>
      </c>
      <c r="E1887" t="s">
        <v>1199</v>
      </c>
      <c r="F1887" t="s">
        <v>35</v>
      </c>
      <c r="G1887" t="s">
        <v>44</v>
      </c>
      <c r="H1887">
        <v>1</v>
      </c>
      <c r="I1887" t="s">
        <v>17</v>
      </c>
      <c r="J1887">
        <v>2</v>
      </c>
      <c r="K1887">
        <v>11.240790000000001</v>
      </c>
      <c r="L1887">
        <v>-74.199039999999997</v>
      </c>
    </row>
    <row r="1888" spans="1:12" x14ac:dyDescent="0.25">
      <c r="A1888" t="s">
        <v>113</v>
      </c>
      <c r="B1888" t="s">
        <v>24</v>
      </c>
      <c r="C1888">
        <v>15100</v>
      </c>
      <c r="D1888">
        <v>0</v>
      </c>
      <c r="E1888" t="s">
        <v>750</v>
      </c>
      <c r="F1888" t="s">
        <v>96</v>
      </c>
      <c r="G1888" t="s">
        <v>16</v>
      </c>
      <c r="H1888">
        <v>5</v>
      </c>
      <c r="I1888" t="s">
        <v>17</v>
      </c>
      <c r="J1888">
        <v>3</v>
      </c>
      <c r="K1888">
        <v>4.6097099999999998</v>
      </c>
      <c r="L1888">
        <v>-74.08175</v>
      </c>
    </row>
    <row r="1889" spans="1:12" x14ac:dyDescent="0.25">
      <c r="A1889" t="s">
        <v>55</v>
      </c>
      <c r="B1889" t="s">
        <v>13</v>
      </c>
      <c r="C1889">
        <v>124700</v>
      </c>
      <c r="D1889">
        <v>4800</v>
      </c>
      <c r="E1889" t="s">
        <v>701</v>
      </c>
      <c r="F1889" t="s">
        <v>47</v>
      </c>
      <c r="G1889" t="s">
        <v>22</v>
      </c>
      <c r="H1889">
        <v>4</v>
      </c>
      <c r="I1889" t="s">
        <v>32</v>
      </c>
      <c r="J1889">
        <v>1</v>
      </c>
      <c r="K1889">
        <v>6.2518399999999996</v>
      </c>
      <c r="L1889">
        <v>-75.563590000000005</v>
      </c>
    </row>
    <row r="1890" spans="1:12" x14ac:dyDescent="0.25">
      <c r="A1890" t="s">
        <v>12</v>
      </c>
      <c r="B1890" t="s">
        <v>13</v>
      </c>
      <c r="C1890">
        <v>152900</v>
      </c>
      <c r="D1890">
        <v>8400</v>
      </c>
      <c r="E1890" t="s">
        <v>683</v>
      </c>
      <c r="F1890" t="s">
        <v>96</v>
      </c>
      <c r="G1890" t="s">
        <v>16</v>
      </c>
      <c r="H1890">
        <v>5</v>
      </c>
      <c r="I1890" t="s">
        <v>32</v>
      </c>
      <c r="J1890">
        <v>1</v>
      </c>
      <c r="K1890">
        <v>4.6097099999999998</v>
      </c>
      <c r="L1890">
        <v>-74.08175</v>
      </c>
    </row>
    <row r="1891" spans="1:12" x14ac:dyDescent="0.25">
      <c r="A1891" t="s">
        <v>80</v>
      </c>
      <c r="B1891" t="s">
        <v>65</v>
      </c>
      <c r="C1891">
        <v>44700</v>
      </c>
      <c r="D1891">
        <v>2600</v>
      </c>
      <c r="E1891" t="s">
        <v>220</v>
      </c>
      <c r="F1891" t="s">
        <v>88</v>
      </c>
      <c r="G1891" t="s">
        <v>16</v>
      </c>
      <c r="H1891">
        <v>2</v>
      </c>
      <c r="I1891" t="s">
        <v>38</v>
      </c>
      <c r="J1891">
        <v>1</v>
      </c>
      <c r="K1891">
        <v>4.6097099999999998</v>
      </c>
      <c r="L1891">
        <v>-74.08175</v>
      </c>
    </row>
    <row r="1892" spans="1:12" x14ac:dyDescent="0.25">
      <c r="A1892" t="s">
        <v>135</v>
      </c>
      <c r="B1892" t="s">
        <v>58</v>
      </c>
      <c r="C1892">
        <v>32900</v>
      </c>
      <c r="D1892">
        <v>2500</v>
      </c>
      <c r="E1892" t="s">
        <v>732</v>
      </c>
      <c r="F1892" t="s">
        <v>96</v>
      </c>
      <c r="G1892" t="s">
        <v>22</v>
      </c>
      <c r="H1892">
        <v>4</v>
      </c>
      <c r="I1892" t="s">
        <v>17</v>
      </c>
      <c r="J1892">
        <v>1</v>
      </c>
      <c r="K1892">
        <v>6.2518399999999996</v>
      </c>
      <c r="L1892">
        <v>-75.563590000000005</v>
      </c>
    </row>
    <row r="1893" spans="1:12" x14ac:dyDescent="0.25">
      <c r="A1893" t="s">
        <v>41</v>
      </c>
      <c r="B1893" t="s">
        <v>29</v>
      </c>
      <c r="C1893">
        <v>1425200</v>
      </c>
      <c r="D1893">
        <v>74100</v>
      </c>
      <c r="E1893" t="s">
        <v>692</v>
      </c>
      <c r="F1893" t="s">
        <v>160</v>
      </c>
      <c r="G1893" t="s">
        <v>16</v>
      </c>
      <c r="H1893">
        <v>5</v>
      </c>
      <c r="I1893" t="s">
        <v>17</v>
      </c>
      <c r="J1893">
        <v>1</v>
      </c>
      <c r="K1893">
        <v>4.6097099999999998</v>
      </c>
      <c r="L1893">
        <v>-74.08175</v>
      </c>
    </row>
    <row r="1894" spans="1:12" x14ac:dyDescent="0.25">
      <c r="A1894" t="s">
        <v>196</v>
      </c>
      <c r="B1894" t="s">
        <v>13</v>
      </c>
      <c r="C1894">
        <v>1215800</v>
      </c>
      <c r="D1894">
        <v>65100</v>
      </c>
      <c r="E1894" t="s">
        <v>1204</v>
      </c>
      <c r="F1894" t="s">
        <v>15</v>
      </c>
      <c r="G1894" t="s">
        <v>16</v>
      </c>
      <c r="H1894">
        <v>5</v>
      </c>
      <c r="I1894" t="s">
        <v>32</v>
      </c>
      <c r="J1894">
        <v>1</v>
      </c>
      <c r="K1894">
        <v>4.6097099999999998</v>
      </c>
      <c r="L1894">
        <v>-74.08175</v>
      </c>
    </row>
    <row r="1895" spans="1:12" x14ac:dyDescent="0.25">
      <c r="A1895" t="s">
        <v>45</v>
      </c>
      <c r="B1895" t="s">
        <v>29</v>
      </c>
      <c r="C1895">
        <v>1212700</v>
      </c>
      <c r="D1895">
        <v>65000</v>
      </c>
      <c r="E1895" t="s">
        <v>879</v>
      </c>
      <c r="F1895" t="s">
        <v>52</v>
      </c>
      <c r="G1895" t="s">
        <v>22</v>
      </c>
      <c r="H1895">
        <v>3</v>
      </c>
      <c r="I1895" t="s">
        <v>17</v>
      </c>
      <c r="J1895">
        <v>1</v>
      </c>
      <c r="K1895">
        <v>6.2518399999999996</v>
      </c>
      <c r="L1895">
        <v>-75.563590000000005</v>
      </c>
    </row>
    <row r="1896" spans="1:12" x14ac:dyDescent="0.25">
      <c r="A1896" t="s">
        <v>219</v>
      </c>
      <c r="B1896" t="s">
        <v>19</v>
      </c>
      <c r="C1896">
        <v>689000</v>
      </c>
      <c r="D1896">
        <v>34900</v>
      </c>
      <c r="E1896" t="s">
        <v>777</v>
      </c>
      <c r="F1896" t="s">
        <v>43</v>
      </c>
      <c r="G1896" t="s">
        <v>126</v>
      </c>
      <c r="H1896">
        <v>1</v>
      </c>
      <c r="I1896" t="s">
        <v>17</v>
      </c>
      <c r="J1896">
        <v>2</v>
      </c>
      <c r="K1896">
        <v>7.89391</v>
      </c>
      <c r="L1896">
        <v>-72.507819999999995</v>
      </c>
    </row>
    <row r="1897" spans="1:12" x14ac:dyDescent="0.25">
      <c r="A1897" t="s">
        <v>33</v>
      </c>
      <c r="B1897" t="s">
        <v>19</v>
      </c>
      <c r="C1897">
        <v>467400</v>
      </c>
      <c r="D1897">
        <v>23100</v>
      </c>
      <c r="E1897" t="s">
        <v>216</v>
      </c>
      <c r="F1897" t="s">
        <v>54</v>
      </c>
      <c r="G1897" t="s">
        <v>27</v>
      </c>
      <c r="H1897">
        <v>3</v>
      </c>
      <c r="I1897" t="s">
        <v>32</v>
      </c>
      <c r="J1897">
        <v>1</v>
      </c>
      <c r="K1897">
        <v>10.39972</v>
      </c>
      <c r="L1897">
        <v>-75.514439999999993</v>
      </c>
    </row>
    <row r="1898" spans="1:12" x14ac:dyDescent="0.25">
      <c r="A1898" t="s">
        <v>36</v>
      </c>
      <c r="B1898" t="s">
        <v>24</v>
      </c>
      <c r="C1898">
        <v>41700</v>
      </c>
      <c r="D1898">
        <v>2400</v>
      </c>
      <c r="E1898" t="s">
        <v>1253</v>
      </c>
      <c r="F1898" t="s">
        <v>160</v>
      </c>
      <c r="G1898" t="s">
        <v>22</v>
      </c>
      <c r="H1898">
        <v>5</v>
      </c>
      <c r="I1898" t="s">
        <v>17</v>
      </c>
      <c r="J1898">
        <v>3</v>
      </c>
      <c r="K1898">
        <v>6.2518399999999996</v>
      </c>
      <c r="L1898">
        <v>-75.563590000000005</v>
      </c>
    </row>
    <row r="1899" spans="1:12" x14ac:dyDescent="0.25">
      <c r="A1899" t="s">
        <v>127</v>
      </c>
      <c r="B1899" t="s">
        <v>13</v>
      </c>
      <c r="C1899">
        <v>1810600</v>
      </c>
      <c r="D1899">
        <v>94600</v>
      </c>
      <c r="E1899" t="s">
        <v>596</v>
      </c>
      <c r="F1899" t="s">
        <v>130</v>
      </c>
      <c r="G1899" t="s">
        <v>31</v>
      </c>
      <c r="H1899">
        <v>5</v>
      </c>
      <c r="I1899" t="s">
        <v>17</v>
      </c>
      <c r="J1899">
        <v>1</v>
      </c>
      <c r="K1899">
        <v>3.4372199999999999</v>
      </c>
      <c r="L1899">
        <v>-76.522499999999994</v>
      </c>
    </row>
    <row r="1900" spans="1:12" x14ac:dyDescent="0.25">
      <c r="A1900" t="s">
        <v>64</v>
      </c>
      <c r="B1900" t="s">
        <v>65</v>
      </c>
      <c r="C1900">
        <v>71900</v>
      </c>
      <c r="D1900">
        <v>4200</v>
      </c>
      <c r="E1900" t="s">
        <v>92</v>
      </c>
      <c r="F1900" t="s">
        <v>26</v>
      </c>
      <c r="G1900" t="s">
        <v>27</v>
      </c>
      <c r="H1900">
        <v>5</v>
      </c>
      <c r="I1900" t="s">
        <v>17</v>
      </c>
      <c r="J1900">
        <v>1</v>
      </c>
      <c r="K1900">
        <v>10.39972</v>
      </c>
      <c r="L1900">
        <v>-75.514439999999993</v>
      </c>
    </row>
    <row r="1901" spans="1:12" x14ac:dyDescent="0.25">
      <c r="A1901" t="s">
        <v>135</v>
      </c>
      <c r="B1901" t="s">
        <v>58</v>
      </c>
      <c r="C1901">
        <v>29400</v>
      </c>
      <c r="D1901">
        <v>0</v>
      </c>
      <c r="E1901" t="s">
        <v>157</v>
      </c>
      <c r="F1901" t="s">
        <v>76</v>
      </c>
      <c r="G1901" t="s">
        <v>60</v>
      </c>
      <c r="H1901">
        <v>5</v>
      </c>
      <c r="I1901" t="s">
        <v>17</v>
      </c>
      <c r="J1901">
        <v>3</v>
      </c>
      <c r="K1901">
        <v>4.8133299999999997</v>
      </c>
      <c r="L1901">
        <v>-75.696110000000004</v>
      </c>
    </row>
    <row r="1902" spans="1:12" x14ac:dyDescent="0.25">
      <c r="A1902" t="s">
        <v>57</v>
      </c>
      <c r="B1902" t="s">
        <v>58</v>
      </c>
      <c r="C1902">
        <v>92900</v>
      </c>
      <c r="D1902">
        <v>3100</v>
      </c>
      <c r="E1902" t="s">
        <v>1175</v>
      </c>
      <c r="F1902" t="s">
        <v>47</v>
      </c>
      <c r="G1902" t="s">
        <v>16</v>
      </c>
      <c r="H1902">
        <v>5</v>
      </c>
      <c r="I1902" t="s">
        <v>17</v>
      </c>
      <c r="J1902">
        <v>1</v>
      </c>
      <c r="K1902">
        <v>4.6097099999999998</v>
      </c>
      <c r="L1902">
        <v>-74.08175</v>
      </c>
    </row>
    <row r="1903" spans="1:12" x14ac:dyDescent="0.25">
      <c r="A1903" t="s">
        <v>41</v>
      </c>
      <c r="B1903" t="s">
        <v>29</v>
      </c>
      <c r="C1903">
        <v>1248700</v>
      </c>
      <c r="D1903">
        <v>64700</v>
      </c>
      <c r="E1903" t="s">
        <v>467</v>
      </c>
      <c r="F1903" t="s">
        <v>47</v>
      </c>
      <c r="G1903" t="s">
        <v>161</v>
      </c>
      <c r="H1903">
        <v>5</v>
      </c>
      <c r="I1903" t="s">
        <v>17</v>
      </c>
      <c r="J1903">
        <v>1</v>
      </c>
      <c r="K1903">
        <v>7.1253900000000003</v>
      </c>
      <c r="L1903">
        <v>-73.119799999999998</v>
      </c>
    </row>
    <row r="1904" spans="1:12" x14ac:dyDescent="0.25">
      <c r="A1904" t="s">
        <v>158</v>
      </c>
      <c r="B1904" t="s">
        <v>62</v>
      </c>
      <c r="C1904">
        <v>29600</v>
      </c>
      <c r="D1904">
        <v>2000</v>
      </c>
      <c r="E1904" t="s">
        <v>1091</v>
      </c>
      <c r="F1904" t="s">
        <v>96</v>
      </c>
      <c r="G1904" t="s">
        <v>16</v>
      </c>
      <c r="H1904">
        <v>5</v>
      </c>
      <c r="I1904" t="s">
        <v>17</v>
      </c>
      <c r="J1904">
        <v>5</v>
      </c>
      <c r="K1904">
        <v>4.6097099999999998</v>
      </c>
      <c r="L1904">
        <v>-74.08175</v>
      </c>
    </row>
    <row r="1905" spans="1:12" x14ac:dyDescent="0.25">
      <c r="A1905" t="s">
        <v>122</v>
      </c>
      <c r="B1905" t="s">
        <v>29</v>
      </c>
      <c r="C1905">
        <v>608100</v>
      </c>
      <c r="D1905">
        <v>30600</v>
      </c>
      <c r="E1905" t="s">
        <v>911</v>
      </c>
      <c r="F1905" t="s">
        <v>26</v>
      </c>
      <c r="G1905" t="s">
        <v>16</v>
      </c>
      <c r="H1905">
        <v>2</v>
      </c>
      <c r="I1905" t="s">
        <v>17</v>
      </c>
      <c r="J1905">
        <v>1</v>
      </c>
      <c r="K1905">
        <v>4.6097099999999998</v>
      </c>
      <c r="L1905">
        <v>-74.08175</v>
      </c>
    </row>
    <row r="1906" spans="1:12" x14ac:dyDescent="0.25">
      <c r="A1906" t="s">
        <v>94</v>
      </c>
      <c r="B1906" t="s">
        <v>29</v>
      </c>
      <c r="C1906">
        <v>692000</v>
      </c>
      <c r="D1906">
        <v>35000</v>
      </c>
      <c r="E1906" t="s">
        <v>791</v>
      </c>
      <c r="F1906" t="s">
        <v>96</v>
      </c>
      <c r="G1906" t="s">
        <v>16</v>
      </c>
      <c r="H1906">
        <v>5</v>
      </c>
      <c r="I1906" t="s">
        <v>32</v>
      </c>
      <c r="J1906">
        <v>1</v>
      </c>
      <c r="K1906">
        <v>4.6097099999999998</v>
      </c>
      <c r="L1906">
        <v>-74.08175</v>
      </c>
    </row>
    <row r="1907" spans="1:12" x14ac:dyDescent="0.25">
      <c r="A1907" t="s">
        <v>89</v>
      </c>
      <c r="B1907" t="s">
        <v>62</v>
      </c>
      <c r="C1907">
        <v>8900</v>
      </c>
      <c r="D1907">
        <v>5300</v>
      </c>
      <c r="E1907" t="s">
        <v>1096</v>
      </c>
      <c r="F1907" t="s">
        <v>88</v>
      </c>
      <c r="G1907" t="s">
        <v>161</v>
      </c>
      <c r="H1907">
        <v>3</v>
      </c>
      <c r="I1907" t="s">
        <v>17</v>
      </c>
      <c r="J1907">
        <v>8</v>
      </c>
      <c r="K1907">
        <v>7.1253900000000003</v>
      </c>
      <c r="L1907">
        <v>-73.119799999999998</v>
      </c>
    </row>
    <row r="1908" spans="1:12" x14ac:dyDescent="0.25">
      <c r="A1908" t="s">
        <v>57</v>
      </c>
      <c r="B1908" t="s">
        <v>58</v>
      </c>
      <c r="C1908">
        <v>97400</v>
      </c>
      <c r="D1908">
        <v>12600</v>
      </c>
      <c r="E1908" t="s">
        <v>694</v>
      </c>
      <c r="F1908" t="s">
        <v>43</v>
      </c>
      <c r="G1908" t="s">
        <v>22</v>
      </c>
      <c r="H1908">
        <v>1</v>
      </c>
      <c r="I1908" t="s">
        <v>17</v>
      </c>
      <c r="J1908">
        <v>2</v>
      </c>
      <c r="K1908">
        <v>6.2518399999999996</v>
      </c>
      <c r="L1908">
        <v>-75.563590000000005</v>
      </c>
    </row>
    <row r="1909" spans="1:12" x14ac:dyDescent="0.25">
      <c r="A1909" t="s">
        <v>98</v>
      </c>
      <c r="B1909" t="s">
        <v>19</v>
      </c>
      <c r="C1909">
        <v>668700</v>
      </c>
      <c r="D1909">
        <v>33800</v>
      </c>
      <c r="E1909" t="s">
        <v>733</v>
      </c>
      <c r="F1909" t="s">
        <v>96</v>
      </c>
      <c r="G1909" t="s">
        <v>16</v>
      </c>
      <c r="H1909">
        <v>5</v>
      </c>
      <c r="I1909" t="s">
        <v>17</v>
      </c>
      <c r="J1909">
        <v>2</v>
      </c>
      <c r="K1909">
        <v>4.6097099999999998</v>
      </c>
      <c r="L1909">
        <v>-74.08175</v>
      </c>
    </row>
    <row r="1910" spans="1:12" x14ac:dyDescent="0.25">
      <c r="A1910" t="s">
        <v>74</v>
      </c>
      <c r="B1910" t="s">
        <v>62</v>
      </c>
      <c r="C1910">
        <v>38400</v>
      </c>
      <c r="D1910">
        <v>0</v>
      </c>
      <c r="E1910" t="s">
        <v>1112</v>
      </c>
      <c r="F1910" t="s">
        <v>26</v>
      </c>
      <c r="G1910" t="s">
        <v>141</v>
      </c>
      <c r="H1910">
        <v>5</v>
      </c>
      <c r="I1910" t="s">
        <v>17</v>
      </c>
      <c r="J1910">
        <v>6</v>
      </c>
      <c r="K1910">
        <v>5.0688899999999997</v>
      </c>
      <c r="L1910">
        <v>-75.517380000000003</v>
      </c>
    </row>
    <row r="1911" spans="1:12" x14ac:dyDescent="0.25">
      <c r="A1911" t="s">
        <v>155</v>
      </c>
      <c r="B1911" t="s">
        <v>62</v>
      </c>
      <c r="C1911">
        <v>94200</v>
      </c>
      <c r="D1911">
        <v>5700</v>
      </c>
      <c r="E1911" t="s">
        <v>673</v>
      </c>
      <c r="F1911" t="s">
        <v>76</v>
      </c>
      <c r="G1911" t="s">
        <v>16</v>
      </c>
      <c r="H1911">
        <v>1</v>
      </c>
      <c r="I1911" t="s">
        <v>146</v>
      </c>
      <c r="J1911">
        <v>1</v>
      </c>
      <c r="K1911">
        <v>4.6097099999999998</v>
      </c>
      <c r="L1911">
        <v>-74.08175</v>
      </c>
    </row>
    <row r="1912" spans="1:12" x14ac:dyDescent="0.25">
      <c r="A1912" t="s">
        <v>164</v>
      </c>
      <c r="B1912" t="s">
        <v>13</v>
      </c>
      <c r="C1912">
        <v>100600</v>
      </c>
      <c r="D1912">
        <v>5800</v>
      </c>
      <c r="E1912" t="s">
        <v>302</v>
      </c>
      <c r="F1912" t="s">
        <v>15</v>
      </c>
      <c r="G1912" t="s">
        <v>201</v>
      </c>
      <c r="H1912">
        <v>5</v>
      </c>
      <c r="I1912" t="s">
        <v>38</v>
      </c>
      <c r="J1912">
        <v>1</v>
      </c>
      <c r="K1912">
        <v>11.54444</v>
      </c>
      <c r="L1912">
        <v>-72.907219999999995</v>
      </c>
    </row>
    <row r="1913" spans="1:12" x14ac:dyDescent="0.25">
      <c r="A1913" t="s">
        <v>57</v>
      </c>
      <c r="B1913" t="s">
        <v>58</v>
      </c>
      <c r="C1913">
        <v>87000</v>
      </c>
      <c r="D1913">
        <v>4800</v>
      </c>
      <c r="E1913" t="s">
        <v>711</v>
      </c>
      <c r="F1913" t="s">
        <v>88</v>
      </c>
      <c r="G1913" t="s">
        <v>60</v>
      </c>
      <c r="H1913">
        <v>4</v>
      </c>
      <c r="I1913" t="s">
        <v>17</v>
      </c>
      <c r="J1913">
        <v>4</v>
      </c>
      <c r="K1913">
        <v>4.8133299999999997</v>
      </c>
      <c r="L1913">
        <v>-75.696110000000004</v>
      </c>
    </row>
    <row r="1914" spans="1:12" x14ac:dyDescent="0.25">
      <c r="A1914" t="s">
        <v>89</v>
      </c>
      <c r="B1914" t="s">
        <v>62</v>
      </c>
      <c r="C1914">
        <v>19600</v>
      </c>
      <c r="D1914">
        <v>1800</v>
      </c>
      <c r="E1914" t="s">
        <v>1103</v>
      </c>
      <c r="F1914" t="s">
        <v>35</v>
      </c>
      <c r="G1914" t="s">
        <v>16</v>
      </c>
      <c r="H1914">
        <v>1</v>
      </c>
      <c r="I1914" t="s">
        <v>32</v>
      </c>
      <c r="J1914">
        <v>1</v>
      </c>
      <c r="K1914">
        <v>4.6097099999999998</v>
      </c>
      <c r="L1914">
        <v>-74.08175</v>
      </c>
    </row>
    <row r="1915" spans="1:12" x14ac:dyDescent="0.25">
      <c r="A1915" t="s">
        <v>103</v>
      </c>
      <c r="B1915" t="s">
        <v>13</v>
      </c>
      <c r="C1915">
        <v>298500</v>
      </c>
      <c r="D1915">
        <v>16100</v>
      </c>
      <c r="E1915" t="s">
        <v>365</v>
      </c>
      <c r="F1915" t="s">
        <v>160</v>
      </c>
      <c r="G1915" t="s">
        <v>16</v>
      </c>
      <c r="H1915">
        <v>4</v>
      </c>
      <c r="I1915" t="s">
        <v>17</v>
      </c>
      <c r="J1915">
        <v>3</v>
      </c>
      <c r="K1915">
        <v>4.6097099999999998</v>
      </c>
      <c r="L1915">
        <v>-74.08175</v>
      </c>
    </row>
    <row r="1916" spans="1:12" x14ac:dyDescent="0.25">
      <c r="A1916" t="s">
        <v>57</v>
      </c>
      <c r="B1916" t="s">
        <v>58</v>
      </c>
      <c r="C1916">
        <v>85800</v>
      </c>
      <c r="D1916">
        <v>4800</v>
      </c>
      <c r="E1916" t="s">
        <v>205</v>
      </c>
      <c r="F1916" t="s">
        <v>15</v>
      </c>
      <c r="G1916" t="s">
        <v>22</v>
      </c>
      <c r="H1916">
        <v>5</v>
      </c>
      <c r="I1916" t="s">
        <v>17</v>
      </c>
      <c r="J1916">
        <v>3</v>
      </c>
      <c r="K1916">
        <v>6.2518399999999996</v>
      </c>
      <c r="L1916">
        <v>-75.563590000000005</v>
      </c>
    </row>
    <row r="1917" spans="1:12" x14ac:dyDescent="0.25">
      <c r="A1917" t="s">
        <v>23</v>
      </c>
      <c r="B1917" t="s">
        <v>24</v>
      </c>
      <c r="C1917">
        <v>170900</v>
      </c>
      <c r="D1917">
        <v>7300</v>
      </c>
      <c r="E1917" t="s">
        <v>898</v>
      </c>
      <c r="F1917" t="s">
        <v>88</v>
      </c>
      <c r="G1917" t="s">
        <v>16</v>
      </c>
      <c r="H1917">
        <v>1</v>
      </c>
      <c r="I1917" t="s">
        <v>17</v>
      </c>
      <c r="J1917">
        <v>3</v>
      </c>
      <c r="K1917">
        <v>4.6097099999999998</v>
      </c>
      <c r="L1917">
        <v>-74.08175</v>
      </c>
    </row>
    <row r="1918" spans="1:12" x14ac:dyDescent="0.25">
      <c r="A1918" t="s">
        <v>48</v>
      </c>
      <c r="B1918" t="s">
        <v>24</v>
      </c>
      <c r="C1918">
        <v>57000</v>
      </c>
      <c r="D1918">
        <v>3400</v>
      </c>
      <c r="E1918" t="s">
        <v>1254</v>
      </c>
      <c r="F1918" t="s">
        <v>35</v>
      </c>
      <c r="G1918" t="s">
        <v>31</v>
      </c>
      <c r="H1918">
        <v>5</v>
      </c>
      <c r="I1918" t="s">
        <v>32</v>
      </c>
      <c r="J1918">
        <v>1</v>
      </c>
      <c r="K1918">
        <v>3.4372199999999999</v>
      </c>
      <c r="L1918">
        <v>-76.522499999999994</v>
      </c>
    </row>
    <row r="1919" spans="1:12" x14ac:dyDescent="0.25">
      <c r="A1919" t="s">
        <v>36</v>
      </c>
      <c r="B1919" t="s">
        <v>24</v>
      </c>
      <c r="C1919">
        <v>40300</v>
      </c>
      <c r="D1919">
        <v>0</v>
      </c>
      <c r="E1919" t="s">
        <v>507</v>
      </c>
      <c r="F1919" t="s">
        <v>52</v>
      </c>
      <c r="G1919" t="s">
        <v>16</v>
      </c>
      <c r="H1919">
        <v>5</v>
      </c>
      <c r="I1919" t="s">
        <v>17</v>
      </c>
      <c r="J1919">
        <v>2</v>
      </c>
      <c r="K1919">
        <v>4.6097099999999998</v>
      </c>
      <c r="L1919">
        <v>-74.08175</v>
      </c>
    </row>
    <row r="1920" spans="1:12" x14ac:dyDescent="0.25">
      <c r="A1920" t="s">
        <v>192</v>
      </c>
      <c r="B1920" t="s">
        <v>65</v>
      </c>
      <c r="C1920">
        <v>49000</v>
      </c>
      <c r="D1920">
        <v>800</v>
      </c>
      <c r="E1920" t="s">
        <v>1210</v>
      </c>
      <c r="F1920" t="s">
        <v>52</v>
      </c>
      <c r="G1920" t="s">
        <v>91</v>
      </c>
      <c r="H1920">
        <v>4</v>
      </c>
      <c r="I1920" t="s">
        <v>146</v>
      </c>
      <c r="J1920">
        <v>1</v>
      </c>
      <c r="K1920">
        <v>10.968540000000001</v>
      </c>
      <c r="L1920">
        <v>-74.781319999999994</v>
      </c>
    </row>
    <row r="1921" spans="1:12" x14ac:dyDescent="0.25">
      <c r="A1921" t="s">
        <v>23</v>
      </c>
      <c r="B1921" t="s">
        <v>24</v>
      </c>
      <c r="C1921">
        <v>203500</v>
      </c>
      <c r="D1921">
        <v>13200</v>
      </c>
      <c r="E1921" t="s">
        <v>685</v>
      </c>
      <c r="F1921" t="s">
        <v>43</v>
      </c>
      <c r="G1921" t="s">
        <v>27</v>
      </c>
      <c r="H1921">
        <v>4</v>
      </c>
      <c r="I1921" t="s">
        <v>17</v>
      </c>
      <c r="J1921">
        <v>1</v>
      </c>
      <c r="K1921">
        <v>10.39972</v>
      </c>
      <c r="L1921">
        <v>-75.514439999999993</v>
      </c>
    </row>
    <row r="1922" spans="1:12" x14ac:dyDescent="0.25">
      <c r="A1922" t="s">
        <v>55</v>
      </c>
      <c r="B1922" t="s">
        <v>13</v>
      </c>
      <c r="C1922">
        <v>115900</v>
      </c>
      <c r="D1922">
        <v>6800</v>
      </c>
      <c r="E1922" t="s">
        <v>644</v>
      </c>
      <c r="F1922" t="s">
        <v>43</v>
      </c>
      <c r="G1922" t="s">
        <v>60</v>
      </c>
      <c r="H1922">
        <v>5</v>
      </c>
      <c r="I1922" t="s">
        <v>38</v>
      </c>
      <c r="J1922">
        <v>1</v>
      </c>
      <c r="K1922">
        <v>4.8133299999999997</v>
      </c>
      <c r="L1922">
        <v>-75.696110000000004</v>
      </c>
    </row>
    <row r="1923" spans="1:12" x14ac:dyDescent="0.25">
      <c r="A1923" t="s">
        <v>118</v>
      </c>
      <c r="B1923" t="s">
        <v>86</v>
      </c>
      <c r="C1923">
        <v>614400</v>
      </c>
      <c r="D1923">
        <v>30900</v>
      </c>
      <c r="E1923" t="s">
        <v>591</v>
      </c>
      <c r="F1923" t="s">
        <v>130</v>
      </c>
      <c r="G1923" t="s">
        <v>16</v>
      </c>
      <c r="H1923">
        <v>5</v>
      </c>
      <c r="I1923" t="s">
        <v>17</v>
      </c>
      <c r="J1923">
        <v>1</v>
      </c>
      <c r="K1923">
        <v>4.6097099999999998</v>
      </c>
      <c r="L1923">
        <v>-74.08175</v>
      </c>
    </row>
    <row r="1924" spans="1:12" x14ac:dyDescent="0.25">
      <c r="A1924" t="s">
        <v>184</v>
      </c>
      <c r="B1924" t="s">
        <v>86</v>
      </c>
      <c r="C1924">
        <v>281500</v>
      </c>
      <c r="D1924">
        <v>15700</v>
      </c>
      <c r="E1924" t="s">
        <v>731</v>
      </c>
      <c r="F1924" t="s">
        <v>15</v>
      </c>
      <c r="G1924" t="s">
        <v>278</v>
      </c>
      <c r="H1924">
        <v>4</v>
      </c>
      <c r="I1924" t="s">
        <v>17</v>
      </c>
      <c r="J1924">
        <v>2</v>
      </c>
      <c r="K1924">
        <v>-4.2152799999999999</v>
      </c>
      <c r="L1924">
        <v>-69.940560000000005</v>
      </c>
    </row>
    <row r="1925" spans="1:12" x14ac:dyDescent="0.25">
      <c r="A1925" t="s">
        <v>74</v>
      </c>
      <c r="B1925" t="s">
        <v>62</v>
      </c>
      <c r="C1925">
        <v>46300</v>
      </c>
      <c r="D1925">
        <v>7100</v>
      </c>
      <c r="E1925" t="s">
        <v>1007</v>
      </c>
      <c r="F1925" t="s">
        <v>93</v>
      </c>
      <c r="G1925" t="s">
        <v>22</v>
      </c>
      <c r="H1925">
        <v>3</v>
      </c>
      <c r="I1925" t="s">
        <v>17</v>
      </c>
      <c r="J1925">
        <v>5</v>
      </c>
      <c r="K1925">
        <v>6.2518399999999996</v>
      </c>
      <c r="L1925">
        <v>-75.563590000000005</v>
      </c>
    </row>
    <row r="1926" spans="1:12" x14ac:dyDescent="0.25">
      <c r="A1926" t="s">
        <v>82</v>
      </c>
      <c r="B1926" t="s">
        <v>58</v>
      </c>
      <c r="C1926">
        <v>33900</v>
      </c>
      <c r="D1926">
        <v>2200</v>
      </c>
      <c r="E1926" t="s">
        <v>727</v>
      </c>
      <c r="F1926" t="s">
        <v>160</v>
      </c>
      <c r="G1926" t="s">
        <v>22</v>
      </c>
      <c r="H1926">
        <v>4</v>
      </c>
      <c r="I1926" t="s">
        <v>17</v>
      </c>
      <c r="J1926">
        <v>1</v>
      </c>
      <c r="K1926">
        <v>6.2518399999999996</v>
      </c>
      <c r="L1926">
        <v>-75.563590000000005</v>
      </c>
    </row>
    <row r="1927" spans="1:12" x14ac:dyDescent="0.25">
      <c r="A1927" t="s">
        <v>127</v>
      </c>
      <c r="B1927" t="s">
        <v>13</v>
      </c>
      <c r="C1927">
        <v>1422300</v>
      </c>
      <c r="D1927">
        <v>76400</v>
      </c>
      <c r="E1927" t="s">
        <v>572</v>
      </c>
      <c r="F1927" t="s">
        <v>93</v>
      </c>
      <c r="G1927" t="s">
        <v>22</v>
      </c>
      <c r="H1927">
        <v>4</v>
      </c>
      <c r="I1927" t="s">
        <v>17</v>
      </c>
      <c r="J1927">
        <v>2</v>
      </c>
      <c r="K1927">
        <v>6.2518399999999996</v>
      </c>
      <c r="L1927">
        <v>-75.563590000000005</v>
      </c>
    </row>
    <row r="1928" spans="1:12" x14ac:dyDescent="0.25">
      <c r="A1928" t="s">
        <v>214</v>
      </c>
      <c r="B1928" t="s">
        <v>19</v>
      </c>
      <c r="C1928">
        <v>183400</v>
      </c>
      <c r="D1928">
        <v>10200</v>
      </c>
      <c r="E1928" t="s">
        <v>457</v>
      </c>
      <c r="F1928" t="s">
        <v>130</v>
      </c>
      <c r="G1928" t="s">
        <v>22</v>
      </c>
      <c r="H1928">
        <v>4</v>
      </c>
      <c r="I1928" t="s">
        <v>17</v>
      </c>
      <c r="J1928">
        <v>6</v>
      </c>
      <c r="K1928">
        <v>6.2518399999999996</v>
      </c>
      <c r="L1928">
        <v>-75.563590000000005</v>
      </c>
    </row>
    <row r="1929" spans="1:12" x14ac:dyDescent="0.25">
      <c r="A1929" t="s">
        <v>192</v>
      </c>
      <c r="B1929" t="s">
        <v>65</v>
      </c>
      <c r="C1929">
        <v>65600</v>
      </c>
      <c r="D1929">
        <v>1700</v>
      </c>
      <c r="E1929" t="s">
        <v>1167</v>
      </c>
      <c r="F1929" t="s">
        <v>15</v>
      </c>
      <c r="G1929" t="s">
        <v>16</v>
      </c>
      <c r="H1929">
        <v>5</v>
      </c>
      <c r="I1929" t="s">
        <v>17</v>
      </c>
      <c r="J1929">
        <v>5</v>
      </c>
      <c r="K1929">
        <v>4.6097099999999998</v>
      </c>
      <c r="L1929">
        <v>-74.08175</v>
      </c>
    </row>
    <row r="1930" spans="1:12" x14ac:dyDescent="0.25">
      <c r="A1930" t="s">
        <v>204</v>
      </c>
      <c r="B1930" t="s">
        <v>13</v>
      </c>
      <c r="C1930">
        <v>157800</v>
      </c>
      <c r="D1930">
        <v>9100</v>
      </c>
      <c r="E1930" t="s">
        <v>1058</v>
      </c>
      <c r="F1930" t="s">
        <v>54</v>
      </c>
      <c r="G1930" t="s">
        <v>16</v>
      </c>
      <c r="H1930">
        <v>5</v>
      </c>
      <c r="I1930" t="s">
        <v>17</v>
      </c>
      <c r="J1930">
        <v>1</v>
      </c>
      <c r="K1930">
        <v>4.6097099999999998</v>
      </c>
      <c r="L1930">
        <v>-74.08175</v>
      </c>
    </row>
    <row r="1931" spans="1:12" x14ac:dyDescent="0.25">
      <c r="A1931" t="s">
        <v>158</v>
      </c>
      <c r="B1931" t="s">
        <v>62</v>
      </c>
      <c r="C1931">
        <v>66100</v>
      </c>
      <c r="D1931">
        <v>1700</v>
      </c>
      <c r="E1931" t="s">
        <v>521</v>
      </c>
      <c r="F1931" t="s">
        <v>93</v>
      </c>
      <c r="G1931" t="s">
        <v>60</v>
      </c>
      <c r="H1931">
        <v>5</v>
      </c>
      <c r="I1931" t="s">
        <v>17</v>
      </c>
      <c r="J1931">
        <v>2</v>
      </c>
      <c r="K1931">
        <v>4.8133299999999997</v>
      </c>
      <c r="L1931">
        <v>-75.696110000000004</v>
      </c>
    </row>
    <row r="1932" spans="1:12" x14ac:dyDescent="0.25">
      <c r="A1932" t="s">
        <v>148</v>
      </c>
      <c r="B1932" t="s">
        <v>13</v>
      </c>
      <c r="C1932">
        <v>2091000</v>
      </c>
      <c r="D1932">
        <v>111700</v>
      </c>
      <c r="E1932" t="s">
        <v>221</v>
      </c>
      <c r="F1932" t="s">
        <v>130</v>
      </c>
      <c r="G1932" t="s">
        <v>27</v>
      </c>
      <c r="H1932">
        <v>4</v>
      </c>
      <c r="I1932" t="s">
        <v>17</v>
      </c>
      <c r="J1932">
        <v>6</v>
      </c>
      <c r="K1932">
        <v>10.39972</v>
      </c>
      <c r="L1932">
        <v>-75.514439999999993</v>
      </c>
    </row>
    <row r="1933" spans="1:12" x14ac:dyDescent="0.25">
      <c r="A1933" t="s">
        <v>18</v>
      </c>
      <c r="B1933" t="s">
        <v>19</v>
      </c>
      <c r="C1933">
        <v>328400</v>
      </c>
      <c r="D1933">
        <v>24700</v>
      </c>
      <c r="E1933" t="s">
        <v>523</v>
      </c>
      <c r="F1933" t="s">
        <v>76</v>
      </c>
      <c r="G1933" t="s">
        <v>16</v>
      </c>
      <c r="H1933">
        <v>5</v>
      </c>
      <c r="I1933" t="s">
        <v>17</v>
      </c>
      <c r="J1933">
        <v>5</v>
      </c>
      <c r="K1933">
        <v>4.6097099999999998</v>
      </c>
      <c r="L1933">
        <v>-74.08175</v>
      </c>
    </row>
    <row r="1934" spans="1:12" x14ac:dyDescent="0.25">
      <c r="A1934" t="s">
        <v>122</v>
      </c>
      <c r="B1934" t="s">
        <v>29</v>
      </c>
      <c r="C1934">
        <v>860900</v>
      </c>
      <c r="D1934">
        <v>51700</v>
      </c>
      <c r="E1934" t="s">
        <v>757</v>
      </c>
      <c r="F1934" t="s">
        <v>160</v>
      </c>
      <c r="G1934" t="s">
        <v>16</v>
      </c>
      <c r="H1934">
        <v>5</v>
      </c>
      <c r="I1934" t="s">
        <v>32</v>
      </c>
      <c r="J1934">
        <v>1</v>
      </c>
      <c r="K1934">
        <v>4.6097099999999998</v>
      </c>
      <c r="L1934">
        <v>-74.08175</v>
      </c>
    </row>
    <row r="1935" spans="1:12" x14ac:dyDescent="0.25">
      <c r="A1935" t="s">
        <v>85</v>
      </c>
      <c r="B1935" t="s">
        <v>86</v>
      </c>
      <c r="C1935">
        <v>574600</v>
      </c>
      <c r="D1935">
        <v>28800</v>
      </c>
      <c r="E1935" t="s">
        <v>136</v>
      </c>
      <c r="F1935" t="s">
        <v>15</v>
      </c>
      <c r="G1935" t="s">
        <v>60</v>
      </c>
      <c r="H1935">
        <v>5</v>
      </c>
      <c r="I1935" t="s">
        <v>17</v>
      </c>
      <c r="J1935">
        <v>6</v>
      </c>
      <c r="K1935">
        <v>4.8133299999999997</v>
      </c>
      <c r="L1935">
        <v>-75.696110000000004</v>
      </c>
    </row>
    <row r="1936" spans="1:12" x14ac:dyDescent="0.25">
      <c r="A1936" t="s">
        <v>204</v>
      </c>
      <c r="B1936" t="s">
        <v>13</v>
      </c>
      <c r="C1936">
        <v>208400</v>
      </c>
      <c r="D1936">
        <v>11500</v>
      </c>
      <c r="E1936" t="s">
        <v>1245</v>
      </c>
      <c r="F1936" t="s">
        <v>160</v>
      </c>
      <c r="G1936" t="s">
        <v>22</v>
      </c>
      <c r="H1936">
        <v>1</v>
      </c>
      <c r="I1936" t="s">
        <v>17</v>
      </c>
      <c r="J1936">
        <v>4</v>
      </c>
      <c r="K1936">
        <v>6.2518399999999996</v>
      </c>
      <c r="L1936">
        <v>-75.563590000000005</v>
      </c>
    </row>
    <row r="1937" spans="1:12" x14ac:dyDescent="0.25">
      <c r="A1937" t="s">
        <v>70</v>
      </c>
      <c r="B1937" t="s">
        <v>13</v>
      </c>
      <c r="C1937">
        <v>1647600</v>
      </c>
      <c r="D1937">
        <v>85900</v>
      </c>
      <c r="E1937" t="s">
        <v>472</v>
      </c>
      <c r="F1937" t="s">
        <v>21</v>
      </c>
      <c r="G1937" t="s">
        <v>22</v>
      </c>
      <c r="H1937">
        <v>4</v>
      </c>
      <c r="I1937" t="s">
        <v>17</v>
      </c>
      <c r="J1937">
        <v>10</v>
      </c>
      <c r="K1937">
        <v>6.2518399999999996</v>
      </c>
      <c r="L1937">
        <v>-75.563590000000005</v>
      </c>
    </row>
    <row r="1938" spans="1:12" x14ac:dyDescent="0.25">
      <c r="A1938" t="s">
        <v>135</v>
      </c>
      <c r="B1938" t="s">
        <v>58</v>
      </c>
      <c r="C1938">
        <v>19800</v>
      </c>
      <c r="D1938">
        <v>6900</v>
      </c>
      <c r="E1938" t="s">
        <v>552</v>
      </c>
      <c r="F1938" t="s">
        <v>96</v>
      </c>
      <c r="G1938" t="s">
        <v>16</v>
      </c>
      <c r="H1938">
        <v>5</v>
      </c>
      <c r="I1938" t="s">
        <v>17</v>
      </c>
      <c r="J1938">
        <v>1</v>
      </c>
      <c r="K1938">
        <v>4.6097099999999998</v>
      </c>
      <c r="L1938">
        <v>-74.08175</v>
      </c>
    </row>
    <row r="1939" spans="1:12" x14ac:dyDescent="0.25">
      <c r="A1939" t="s">
        <v>105</v>
      </c>
      <c r="B1939" t="s">
        <v>19</v>
      </c>
      <c r="C1939">
        <v>323100</v>
      </c>
      <c r="D1939">
        <v>22900</v>
      </c>
      <c r="E1939" t="s">
        <v>496</v>
      </c>
      <c r="F1939" t="s">
        <v>47</v>
      </c>
      <c r="G1939" t="s">
        <v>22</v>
      </c>
      <c r="H1939">
        <v>5</v>
      </c>
      <c r="I1939" t="s">
        <v>17</v>
      </c>
      <c r="J1939">
        <v>4</v>
      </c>
      <c r="K1939">
        <v>6.2518399999999996</v>
      </c>
      <c r="L1939">
        <v>-75.563590000000005</v>
      </c>
    </row>
    <row r="1940" spans="1:12" x14ac:dyDescent="0.25">
      <c r="A1940" t="s">
        <v>55</v>
      </c>
      <c r="B1940" t="s">
        <v>13</v>
      </c>
      <c r="C1940">
        <v>129400</v>
      </c>
      <c r="D1940">
        <v>5100</v>
      </c>
      <c r="E1940" t="s">
        <v>481</v>
      </c>
      <c r="F1940" t="s">
        <v>160</v>
      </c>
      <c r="G1940" t="s">
        <v>44</v>
      </c>
      <c r="H1940">
        <v>5</v>
      </c>
      <c r="I1940" t="s">
        <v>17</v>
      </c>
      <c r="J1940">
        <v>1</v>
      </c>
      <c r="K1940">
        <v>11.240790000000001</v>
      </c>
      <c r="L1940">
        <v>-74.199039999999997</v>
      </c>
    </row>
    <row r="1941" spans="1:12" x14ac:dyDescent="0.25">
      <c r="A1941" t="s">
        <v>50</v>
      </c>
      <c r="B1941" t="s">
        <v>29</v>
      </c>
      <c r="C1941">
        <v>2461400</v>
      </c>
      <c r="D1941">
        <v>129200</v>
      </c>
      <c r="E1941" t="s">
        <v>942</v>
      </c>
      <c r="F1941" t="s">
        <v>35</v>
      </c>
      <c r="G1941" t="s">
        <v>22</v>
      </c>
      <c r="H1941">
        <v>4</v>
      </c>
      <c r="I1941" t="s">
        <v>17</v>
      </c>
      <c r="J1941">
        <v>2</v>
      </c>
      <c r="K1941">
        <v>6.2518399999999996</v>
      </c>
      <c r="L1941">
        <v>-75.563590000000005</v>
      </c>
    </row>
    <row r="1942" spans="1:12" x14ac:dyDescent="0.25">
      <c r="A1942" t="s">
        <v>297</v>
      </c>
      <c r="B1942" t="s">
        <v>86</v>
      </c>
      <c r="C1942">
        <v>69100</v>
      </c>
      <c r="D1942">
        <v>4700</v>
      </c>
      <c r="E1942" t="s">
        <v>599</v>
      </c>
      <c r="F1942" t="s">
        <v>76</v>
      </c>
      <c r="G1942" t="s">
        <v>22</v>
      </c>
      <c r="H1942">
        <v>5</v>
      </c>
      <c r="I1942" t="s">
        <v>17</v>
      </c>
      <c r="J1942">
        <v>10</v>
      </c>
      <c r="K1942">
        <v>6.2518399999999996</v>
      </c>
      <c r="L1942">
        <v>-75.563590000000005</v>
      </c>
    </row>
    <row r="1943" spans="1:12" x14ac:dyDescent="0.25">
      <c r="A1943" t="s">
        <v>219</v>
      </c>
      <c r="B1943" t="s">
        <v>19</v>
      </c>
      <c r="C1943">
        <v>923700</v>
      </c>
      <c r="D1943">
        <v>49600</v>
      </c>
      <c r="E1943" t="s">
        <v>983</v>
      </c>
      <c r="F1943" t="s">
        <v>26</v>
      </c>
      <c r="G1943" t="s">
        <v>22</v>
      </c>
      <c r="H1943">
        <v>5</v>
      </c>
      <c r="I1943" t="s">
        <v>17</v>
      </c>
      <c r="J1943">
        <v>5</v>
      </c>
      <c r="K1943">
        <v>6.2518399999999996</v>
      </c>
      <c r="L1943">
        <v>-75.563590000000005</v>
      </c>
    </row>
    <row r="1944" spans="1:12" x14ac:dyDescent="0.25">
      <c r="A1944" t="s">
        <v>33</v>
      </c>
      <c r="B1944" t="s">
        <v>19</v>
      </c>
      <c r="C1944">
        <v>271400</v>
      </c>
      <c r="D1944">
        <v>12600</v>
      </c>
      <c r="E1944" t="s">
        <v>1211</v>
      </c>
      <c r="F1944" t="s">
        <v>93</v>
      </c>
      <c r="G1944" t="s">
        <v>31</v>
      </c>
      <c r="H1944">
        <v>5</v>
      </c>
      <c r="I1944" t="s">
        <v>17</v>
      </c>
      <c r="J1944">
        <v>3</v>
      </c>
      <c r="K1944">
        <v>3.4372199999999999</v>
      </c>
      <c r="L1944">
        <v>-76.522499999999994</v>
      </c>
    </row>
    <row r="1945" spans="1:12" x14ac:dyDescent="0.25">
      <c r="A1945" t="s">
        <v>105</v>
      </c>
      <c r="B1945" t="s">
        <v>19</v>
      </c>
      <c r="C1945">
        <v>282400</v>
      </c>
      <c r="D1945">
        <v>13200</v>
      </c>
      <c r="E1945" t="s">
        <v>796</v>
      </c>
      <c r="F1945" t="s">
        <v>15</v>
      </c>
      <c r="G1945" t="s">
        <v>31</v>
      </c>
      <c r="H1945">
        <v>4</v>
      </c>
      <c r="I1945" t="s">
        <v>17</v>
      </c>
      <c r="J1945">
        <v>3</v>
      </c>
      <c r="K1945">
        <v>3.4372199999999999</v>
      </c>
      <c r="L1945">
        <v>-76.522499999999994</v>
      </c>
    </row>
    <row r="1946" spans="1:12" x14ac:dyDescent="0.25">
      <c r="A1946" t="s">
        <v>192</v>
      </c>
      <c r="B1946" t="s">
        <v>65</v>
      </c>
      <c r="C1946">
        <v>58700</v>
      </c>
      <c r="D1946">
        <v>3500</v>
      </c>
      <c r="E1946" t="s">
        <v>248</v>
      </c>
      <c r="F1946" t="s">
        <v>54</v>
      </c>
      <c r="G1946" t="s">
        <v>16</v>
      </c>
      <c r="H1946">
        <v>1</v>
      </c>
      <c r="I1946" t="s">
        <v>17</v>
      </c>
      <c r="J1946">
        <v>3</v>
      </c>
      <c r="K1946">
        <v>4.6097099999999998</v>
      </c>
      <c r="L1946">
        <v>-74.08175</v>
      </c>
    </row>
    <row r="1947" spans="1:12" x14ac:dyDescent="0.25">
      <c r="A1947" t="s">
        <v>80</v>
      </c>
      <c r="B1947" t="s">
        <v>65</v>
      </c>
      <c r="C1947">
        <v>38200</v>
      </c>
      <c r="D1947">
        <v>0</v>
      </c>
      <c r="E1947" t="s">
        <v>1194</v>
      </c>
      <c r="F1947" t="s">
        <v>160</v>
      </c>
      <c r="G1947" t="s">
        <v>16</v>
      </c>
      <c r="H1947">
        <v>5</v>
      </c>
      <c r="I1947" t="s">
        <v>17</v>
      </c>
      <c r="J1947">
        <v>1</v>
      </c>
      <c r="K1947">
        <v>4.6097099999999998</v>
      </c>
      <c r="L1947">
        <v>-74.08175</v>
      </c>
    </row>
    <row r="1948" spans="1:12" x14ac:dyDescent="0.25">
      <c r="A1948" t="s">
        <v>135</v>
      </c>
      <c r="B1948" t="s">
        <v>58</v>
      </c>
      <c r="C1948">
        <v>35800</v>
      </c>
      <c r="D1948">
        <v>2600</v>
      </c>
      <c r="E1948" t="s">
        <v>501</v>
      </c>
      <c r="F1948" t="s">
        <v>15</v>
      </c>
      <c r="G1948" t="s">
        <v>60</v>
      </c>
      <c r="H1948">
        <v>5</v>
      </c>
      <c r="I1948" t="s">
        <v>17</v>
      </c>
      <c r="J1948">
        <v>2</v>
      </c>
      <c r="K1948">
        <v>4.8133299999999997</v>
      </c>
      <c r="L1948">
        <v>-75.696110000000004</v>
      </c>
    </row>
    <row r="1949" spans="1:12" x14ac:dyDescent="0.25">
      <c r="A1949" t="s">
        <v>57</v>
      </c>
      <c r="B1949" t="s">
        <v>58</v>
      </c>
      <c r="C1949">
        <v>73300</v>
      </c>
      <c r="D1949">
        <v>2100</v>
      </c>
      <c r="E1949" t="s">
        <v>497</v>
      </c>
      <c r="F1949" t="s">
        <v>52</v>
      </c>
      <c r="G1949" t="s">
        <v>60</v>
      </c>
      <c r="H1949">
        <v>4</v>
      </c>
      <c r="I1949" t="s">
        <v>17</v>
      </c>
      <c r="J1949">
        <v>1</v>
      </c>
      <c r="K1949">
        <v>4.8133299999999997</v>
      </c>
      <c r="L1949">
        <v>-75.696110000000004</v>
      </c>
    </row>
    <row r="1950" spans="1:12" x14ac:dyDescent="0.25">
      <c r="A1950" t="s">
        <v>74</v>
      </c>
      <c r="B1950" t="s">
        <v>62</v>
      </c>
      <c r="C1950">
        <v>53200</v>
      </c>
      <c r="D1950">
        <v>5200</v>
      </c>
      <c r="E1950" t="s">
        <v>49</v>
      </c>
      <c r="F1950" t="s">
        <v>47</v>
      </c>
      <c r="G1950" t="s">
        <v>22</v>
      </c>
      <c r="H1950">
        <v>1</v>
      </c>
      <c r="I1950" t="s">
        <v>17</v>
      </c>
      <c r="J1950">
        <v>2</v>
      </c>
      <c r="K1950">
        <v>6.2518399999999996</v>
      </c>
      <c r="L1950">
        <v>-75.563590000000005</v>
      </c>
    </row>
    <row r="1951" spans="1:12" x14ac:dyDescent="0.25">
      <c r="A1951" t="s">
        <v>118</v>
      </c>
      <c r="B1951" t="s">
        <v>86</v>
      </c>
      <c r="C1951">
        <v>767400</v>
      </c>
      <c r="D1951">
        <v>41500</v>
      </c>
      <c r="E1951" t="s">
        <v>443</v>
      </c>
      <c r="F1951" t="s">
        <v>21</v>
      </c>
      <c r="G1951" t="s">
        <v>22</v>
      </c>
      <c r="H1951">
        <v>5</v>
      </c>
      <c r="I1951" t="s">
        <v>146</v>
      </c>
      <c r="J1951">
        <v>1</v>
      </c>
      <c r="K1951">
        <v>6.2518399999999996</v>
      </c>
      <c r="L1951">
        <v>-75.563590000000005</v>
      </c>
    </row>
    <row r="1952" spans="1:12" x14ac:dyDescent="0.25">
      <c r="A1952" t="s">
        <v>85</v>
      </c>
      <c r="B1952" t="s">
        <v>86</v>
      </c>
      <c r="C1952">
        <v>784100</v>
      </c>
      <c r="D1952">
        <v>42000</v>
      </c>
      <c r="E1952" t="s">
        <v>639</v>
      </c>
      <c r="F1952" t="s">
        <v>54</v>
      </c>
      <c r="G1952" t="s">
        <v>167</v>
      </c>
      <c r="H1952">
        <v>5</v>
      </c>
      <c r="I1952" t="s">
        <v>32</v>
      </c>
      <c r="J1952">
        <v>1</v>
      </c>
      <c r="K1952">
        <v>10.463139999999999</v>
      </c>
      <c r="L1952">
        <v>-73.253219999999999</v>
      </c>
    </row>
    <row r="1953" spans="1:12" x14ac:dyDescent="0.25">
      <c r="A1953" t="s">
        <v>158</v>
      </c>
      <c r="B1953" t="s">
        <v>62</v>
      </c>
      <c r="C1953">
        <v>72500</v>
      </c>
      <c r="D1953">
        <v>2100</v>
      </c>
      <c r="E1953" t="s">
        <v>326</v>
      </c>
      <c r="F1953" t="s">
        <v>88</v>
      </c>
      <c r="G1953" t="s">
        <v>278</v>
      </c>
      <c r="H1953">
        <v>5</v>
      </c>
      <c r="I1953" t="s">
        <v>17</v>
      </c>
      <c r="J1953">
        <v>2</v>
      </c>
      <c r="K1953">
        <v>-4.2152799999999999</v>
      </c>
      <c r="L1953">
        <v>-69.940560000000005</v>
      </c>
    </row>
    <row r="1954" spans="1:12" x14ac:dyDescent="0.25">
      <c r="A1954" t="s">
        <v>124</v>
      </c>
      <c r="B1954" t="s">
        <v>19</v>
      </c>
      <c r="C1954">
        <v>682500</v>
      </c>
      <c r="D1954">
        <v>34500</v>
      </c>
      <c r="E1954" t="s">
        <v>432</v>
      </c>
      <c r="F1954" t="s">
        <v>52</v>
      </c>
      <c r="G1954" t="s">
        <v>22</v>
      </c>
      <c r="H1954">
        <v>1</v>
      </c>
      <c r="I1954" t="s">
        <v>17</v>
      </c>
      <c r="J1954">
        <v>1</v>
      </c>
      <c r="K1954">
        <v>6.2518399999999996</v>
      </c>
      <c r="L1954">
        <v>-75.563590000000005</v>
      </c>
    </row>
    <row r="1955" spans="1:12" x14ac:dyDescent="0.25">
      <c r="A1955" t="s">
        <v>113</v>
      </c>
      <c r="B1955" t="s">
        <v>24</v>
      </c>
      <c r="C1955">
        <v>22200</v>
      </c>
      <c r="D1955">
        <v>0</v>
      </c>
      <c r="E1955" t="s">
        <v>613</v>
      </c>
      <c r="F1955" t="s">
        <v>26</v>
      </c>
      <c r="G1955" t="s">
        <v>16</v>
      </c>
      <c r="H1955">
        <v>4</v>
      </c>
      <c r="I1955" t="s">
        <v>17</v>
      </c>
      <c r="J1955">
        <v>1</v>
      </c>
      <c r="K1955">
        <v>4.6097099999999998</v>
      </c>
      <c r="L1955">
        <v>-74.08175</v>
      </c>
    </row>
    <row r="1956" spans="1:12" x14ac:dyDescent="0.25">
      <c r="A1956" t="s">
        <v>67</v>
      </c>
      <c r="B1956" t="s">
        <v>62</v>
      </c>
      <c r="C1956">
        <v>57500</v>
      </c>
      <c r="D1956">
        <v>1200</v>
      </c>
      <c r="E1956" t="s">
        <v>657</v>
      </c>
      <c r="F1956" t="s">
        <v>52</v>
      </c>
      <c r="G1956" t="s">
        <v>16</v>
      </c>
      <c r="H1956">
        <v>2</v>
      </c>
      <c r="I1956" t="s">
        <v>32</v>
      </c>
      <c r="J1956">
        <v>1</v>
      </c>
      <c r="K1956">
        <v>4.6097099999999998</v>
      </c>
      <c r="L1956">
        <v>-74.08175</v>
      </c>
    </row>
    <row r="1957" spans="1:12" x14ac:dyDescent="0.25">
      <c r="A1957" t="s">
        <v>297</v>
      </c>
      <c r="B1957" t="s">
        <v>86</v>
      </c>
      <c r="C1957">
        <v>77600</v>
      </c>
      <c r="D1957">
        <v>4300</v>
      </c>
      <c r="E1957" t="s">
        <v>149</v>
      </c>
      <c r="F1957" t="s">
        <v>52</v>
      </c>
      <c r="G1957" t="s">
        <v>22</v>
      </c>
      <c r="H1957">
        <v>3</v>
      </c>
      <c r="I1957" t="s">
        <v>17</v>
      </c>
      <c r="J1957">
        <v>1</v>
      </c>
      <c r="K1957">
        <v>6.2518399999999996</v>
      </c>
      <c r="L1957">
        <v>-75.563590000000005</v>
      </c>
    </row>
    <row r="1958" spans="1:12" x14ac:dyDescent="0.25">
      <c r="A1958" t="s">
        <v>124</v>
      </c>
      <c r="B1958" t="s">
        <v>19</v>
      </c>
      <c r="C1958">
        <v>623400</v>
      </c>
      <c r="D1958">
        <v>33900</v>
      </c>
      <c r="E1958" t="s">
        <v>1200</v>
      </c>
      <c r="F1958" t="s">
        <v>130</v>
      </c>
      <c r="G1958" t="s">
        <v>22</v>
      </c>
      <c r="H1958">
        <v>2</v>
      </c>
      <c r="I1958" t="s">
        <v>17</v>
      </c>
      <c r="J1958">
        <v>1</v>
      </c>
      <c r="K1958">
        <v>6.2518399999999996</v>
      </c>
      <c r="L1958">
        <v>-75.563590000000005</v>
      </c>
    </row>
    <row r="1959" spans="1:12" x14ac:dyDescent="0.25">
      <c r="A1959" t="s">
        <v>89</v>
      </c>
      <c r="B1959" t="s">
        <v>62</v>
      </c>
      <c r="C1959">
        <v>24700</v>
      </c>
      <c r="D1959">
        <v>1700</v>
      </c>
      <c r="E1959" t="s">
        <v>423</v>
      </c>
      <c r="F1959" t="s">
        <v>47</v>
      </c>
      <c r="G1959" t="s">
        <v>16</v>
      </c>
      <c r="H1959">
        <v>5</v>
      </c>
      <c r="I1959" t="s">
        <v>32</v>
      </c>
      <c r="J1959">
        <v>1</v>
      </c>
      <c r="K1959">
        <v>4.6097099999999998</v>
      </c>
      <c r="L1959">
        <v>-74.08175</v>
      </c>
    </row>
    <row r="1960" spans="1:12" x14ac:dyDescent="0.25">
      <c r="A1960" t="s">
        <v>144</v>
      </c>
      <c r="B1960" t="s">
        <v>65</v>
      </c>
      <c r="C1960">
        <v>59900</v>
      </c>
      <c r="D1960">
        <v>1400</v>
      </c>
      <c r="E1960" t="s">
        <v>478</v>
      </c>
      <c r="F1960" t="s">
        <v>43</v>
      </c>
      <c r="G1960" t="s">
        <v>44</v>
      </c>
      <c r="H1960">
        <v>5</v>
      </c>
      <c r="I1960" t="s">
        <v>17</v>
      </c>
      <c r="J1960">
        <v>1</v>
      </c>
      <c r="K1960">
        <v>11.240790000000001</v>
      </c>
      <c r="L1960">
        <v>-74.199039999999997</v>
      </c>
    </row>
    <row r="1961" spans="1:12" x14ac:dyDescent="0.25">
      <c r="A1961" t="s">
        <v>266</v>
      </c>
      <c r="B1961" t="s">
        <v>13</v>
      </c>
      <c r="C1961">
        <v>1639800</v>
      </c>
      <c r="D1961">
        <v>85500</v>
      </c>
      <c r="E1961" t="s">
        <v>784</v>
      </c>
      <c r="F1961" t="s">
        <v>160</v>
      </c>
      <c r="G1961" t="s">
        <v>16</v>
      </c>
      <c r="H1961">
        <v>5</v>
      </c>
      <c r="I1961" t="s">
        <v>17</v>
      </c>
      <c r="J1961">
        <v>2</v>
      </c>
      <c r="K1961">
        <v>4.6097099999999998</v>
      </c>
      <c r="L1961">
        <v>-74.08175</v>
      </c>
    </row>
    <row r="1962" spans="1:12" x14ac:dyDescent="0.25">
      <c r="A1962" t="s">
        <v>148</v>
      </c>
      <c r="B1962" t="s">
        <v>13</v>
      </c>
      <c r="C1962">
        <v>1492500</v>
      </c>
      <c r="D1962">
        <v>80100</v>
      </c>
      <c r="E1962" t="s">
        <v>1238</v>
      </c>
      <c r="F1962" t="s">
        <v>96</v>
      </c>
      <c r="G1962" t="s">
        <v>22</v>
      </c>
      <c r="H1962">
        <v>5</v>
      </c>
      <c r="I1962" t="s">
        <v>17</v>
      </c>
      <c r="J1962">
        <v>15</v>
      </c>
      <c r="K1962">
        <v>6.2518399999999996</v>
      </c>
      <c r="L1962">
        <v>-75.563590000000005</v>
      </c>
    </row>
    <row r="1963" spans="1:12" x14ac:dyDescent="0.25">
      <c r="A1963" t="s">
        <v>45</v>
      </c>
      <c r="B1963" t="s">
        <v>29</v>
      </c>
      <c r="C1963">
        <v>1333100</v>
      </c>
      <c r="D1963">
        <v>79700</v>
      </c>
      <c r="E1963" t="s">
        <v>515</v>
      </c>
      <c r="F1963" t="s">
        <v>47</v>
      </c>
      <c r="G1963" t="s">
        <v>16</v>
      </c>
      <c r="H1963">
        <v>3</v>
      </c>
      <c r="I1963" t="s">
        <v>17</v>
      </c>
      <c r="J1963">
        <v>10</v>
      </c>
      <c r="K1963">
        <v>4.6097099999999998</v>
      </c>
      <c r="L1963">
        <v>-74.08175</v>
      </c>
    </row>
    <row r="1964" spans="1:12" x14ac:dyDescent="0.25">
      <c r="A1964" t="s">
        <v>89</v>
      </c>
      <c r="B1964" t="s">
        <v>62</v>
      </c>
      <c r="C1964">
        <v>24900</v>
      </c>
      <c r="D1964">
        <v>6000</v>
      </c>
      <c r="E1964" t="s">
        <v>991</v>
      </c>
      <c r="F1964" t="s">
        <v>88</v>
      </c>
      <c r="G1964" t="s">
        <v>16</v>
      </c>
      <c r="H1964">
        <v>5</v>
      </c>
      <c r="I1964" t="s">
        <v>17</v>
      </c>
      <c r="J1964">
        <v>1</v>
      </c>
      <c r="K1964">
        <v>4.6097099999999998</v>
      </c>
      <c r="L1964">
        <v>-74.08175</v>
      </c>
    </row>
    <row r="1965" spans="1:12" x14ac:dyDescent="0.25">
      <c r="A1965" t="s">
        <v>70</v>
      </c>
      <c r="B1965" t="s">
        <v>13</v>
      </c>
      <c r="C1965">
        <v>2953400</v>
      </c>
      <c r="D1965">
        <v>155400</v>
      </c>
      <c r="E1965" t="s">
        <v>930</v>
      </c>
      <c r="F1965" t="s">
        <v>15</v>
      </c>
      <c r="G1965" t="s">
        <v>22</v>
      </c>
      <c r="H1965">
        <v>4</v>
      </c>
      <c r="I1965" t="s">
        <v>17</v>
      </c>
      <c r="J1965">
        <v>1</v>
      </c>
      <c r="K1965">
        <v>6.2518399999999996</v>
      </c>
      <c r="L1965">
        <v>-75.563590000000005</v>
      </c>
    </row>
    <row r="1966" spans="1:12" x14ac:dyDescent="0.25">
      <c r="A1966" t="s">
        <v>33</v>
      </c>
      <c r="B1966" t="s">
        <v>19</v>
      </c>
      <c r="C1966">
        <v>402600</v>
      </c>
      <c r="D1966">
        <v>21700</v>
      </c>
      <c r="E1966" t="s">
        <v>854</v>
      </c>
      <c r="F1966" t="s">
        <v>43</v>
      </c>
      <c r="G1966" t="s">
        <v>16</v>
      </c>
      <c r="H1966">
        <v>5</v>
      </c>
      <c r="I1966" t="s">
        <v>17</v>
      </c>
      <c r="J1966">
        <v>1</v>
      </c>
      <c r="K1966">
        <v>4.6097099999999998</v>
      </c>
      <c r="L1966">
        <v>-74.08175</v>
      </c>
    </row>
    <row r="1967" spans="1:12" x14ac:dyDescent="0.25">
      <c r="A1967" t="s">
        <v>33</v>
      </c>
      <c r="B1967" t="s">
        <v>19</v>
      </c>
      <c r="C1967">
        <v>286200</v>
      </c>
      <c r="D1967">
        <v>15500</v>
      </c>
      <c r="E1967" t="s">
        <v>873</v>
      </c>
      <c r="F1967" t="s">
        <v>15</v>
      </c>
      <c r="G1967" t="s">
        <v>161</v>
      </c>
      <c r="H1967">
        <v>5</v>
      </c>
      <c r="I1967" t="s">
        <v>32</v>
      </c>
      <c r="J1967">
        <v>1</v>
      </c>
      <c r="K1967">
        <v>7.1253900000000003</v>
      </c>
      <c r="L1967">
        <v>-73.119799999999998</v>
      </c>
    </row>
    <row r="1968" spans="1:12" x14ac:dyDescent="0.25">
      <c r="A1968" t="s">
        <v>184</v>
      </c>
      <c r="B1968" t="s">
        <v>86</v>
      </c>
      <c r="C1968">
        <v>294600</v>
      </c>
      <c r="D1968">
        <v>21400</v>
      </c>
      <c r="E1968" t="s">
        <v>1028</v>
      </c>
      <c r="F1968" t="s">
        <v>96</v>
      </c>
      <c r="G1968" t="s">
        <v>22</v>
      </c>
      <c r="H1968">
        <v>1</v>
      </c>
      <c r="I1968" t="s">
        <v>17</v>
      </c>
      <c r="J1968">
        <v>3</v>
      </c>
      <c r="K1968">
        <v>6.2518399999999996</v>
      </c>
      <c r="L1968">
        <v>-75.563590000000005</v>
      </c>
    </row>
    <row r="1969" spans="1:12" x14ac:dyDescent="0.25">
      <c r="A1969" t="s">
        <v>144</v>
      </c>
      <c r="B1969" t="s">
        <v>65</v>
      </c>
      <c r="C1969">
        <v>56800</v>
      </c>
      <c r="D1969">
        <v>1200</v>
      </c>
      <c r="E1969" t="s">
        <v>795</v>
      </c>
      <c r="F1969" t="s">
        <v>43</v>
      </c>
      <c r="G1969" t="s">
        <v>22</v>
      </c>
      <c r="H1969">
        <v>5</v>
      </c>
      <c r="I1969" t="s">
        <v>17</v>
      </c>
      <c r="J1969">
        <v>2</v>
      </c>
      <c r="K1969">
        <v>6.2518399999999996</v>
      </c>
      <c r="L1969">
        <v>-75.563590000000005</v>
      </c>
    </row>
    <row r="1970" spans="1:12" x14ac:dyDescent="0.25">
      <c r="A1970" t="s">
        <v>68</v>
      </c>
      <c r="B1970" t="s">
        <v>24</v>
      </c>
      <c r="C1970">
        <v>31200</v>
      </c>
      <c r="D1970">
        <v>0</v>
      </c>
      <c r="E1970" t="s">
        <v>555</v>
      </c>
      <c r="F1970" t="s">
        <v>54</v>
      </c>
      <c r="G1970" t="s">
        <v>22</v>
      </c>
      <c r="H1970">
        <v>5</v>
      </c>
      <c r="I1970" t="s">
        <v>17</v>
      </c>
      <c r="J1970">
        <v>5</v>
      </c>
      <c r="K1970">
        <v>6.2518399999999996</v>
      </c>
      <c r="L1970">
        <v>-75.563590000000005</v>
      </c>
    </row>
    <row r="1971" spans="1:12" x14ac:dyDescent="0.25">
      <c r="A1971" t="s">
        <v>50</v>
      </c>
      <c r="B1971" t="s">
        <v>29</v>
      </c>
      <c r="C1971">
        <v>1615300</v>
      </c>
      <c r="D1971">
        <v>84200</v>
      </c>
      <c r="E1971" t="s">
        <v>815</v>
      </c>
      <c r="F1971" t="s">
        <v>130</v>
      </c>
      <c r="G1971" t="s">
        <v>16</v>
      </c>
      <c r="H1971">
        <v>5</v>
      </c>
      <c r="I1971" t="s">
        <v>17</v>
      </c>
      <c r="J1971">
        <v>1</v>
      </c>
      <c r="K1971">
        <v>4.6097099999999998</v>
      </c>
      <c r="L1971">
        <v>-74.08175</v>
      </c>
    </row>
    <row r="1972" spans="1:12" x14ac:dyDescent="0.25">
      <c r="A1972" t="s">
        <v>41</v>
      </c>
      <c r="B1972" t="s">
        <v>29</v>
      </c>
      <c r="C1972">
        <v>1142200</v>
      </c>
      <c r="D1972">
        <v>61000</v>
      </c>
      <c r="E1972" t="s">
        <v>654</v>
      </c>
      <c r="F1972" t="s">
        <v>160</v>
      </c>
      <c r="G1972" t="s">
        <v>16</v>
      </c>
      <c r="H1972">
        <v>5</v>
      </c>
      <c r="I1972" t="s">
        <v>17</v>
      </c>
      <c r="J1972">
        <v>3</v>
      </c>
      <c r="K1972">
        <v>4.6097099999999998</v>
      </c>
      <c r="L1972">
        <v>-74.08175</v>
      </c>
    </row>
    <row r="1973" spans="1:12" x14ac:dyDescent="0.25">
      <c r="A1973" t="s">
        <v>78</v>
      </c>
      <c r="B1973" t="s">
        <v>19</v>
      </c>
      <c r="C1973">
        <v>323400</v>
      </c>
      <c r="D1973">
        <v>17600</v>
      </c>
      <c r="E1973" t="s">
        <v>188</v>
      </c>
      <c r="F1973" t="s">
        <v>43</v>
      </c>
      <c r="G1973" t="s">
        <v>16</v>
      </c>
      <c r="H1973">
        <v>4</v>
      </c>
      <c r="I1973" t="s">
        <v>17</v>
      </c>
      <c r="J1973">
        <v>5</v>
      </c>
      <c r="K1973">
        <v>4.6097099999999998</v>
      </c>
      <c r="L1973">
        <v>-74.08175</v>
      </c>
    </row>
    <row r="1974" spans="1:12" x14ac:dyDescent="0.25">
      <c r="A1974" t="s">
        <v>74</v>
      </c>
      <c r="B1974" t="s">
        <v>62</v>
      </c>
      <c r="C1974">
        <v>49900</v>
      </c>
      <c r="D1974">
        <v>3700</v>
      </c>
      <c r="E1974" t="s">
        <v>272</v>
      </c>
      <c r="F1974" t="s">
        <v>96</v>
      </c>
      <c r="G1974" t="s">
        <v>31</v>
      </c>
      <c r="H1974">
        <v>4</v>
      </c>
      <c r="I1974" t="s">
        <v>32</v>
      </c>
      <c r="J1974">
        <v>1</v>
      </c>
      <c r="K1974">
        <v>3.4372199999999999</v>
      </c>
      <c r="L1974">
        <v>-76.522499999999994</v>
      </c>
    </row>
    <row r="1975" spans="1:12" x14ac:dyDescent="0.25">
      <c r="A1975" t="s">
        <v>204</v>
      </c>
      <c r="B1975" t="s">
        <v>13</v>
      </c>
      <c r="C1975">
        <v>140900</v>
      </c>
      <c r="D1975">
        <v>9900</v>
      </c>
      <c r="E1975" t="s">
        <v>1028</v>
      </c>
      <c r="F1975" t="s">
        <v>52</v>
      </c>
      <c r="G1975" t="s">
        <v>126</v>
      </c>
      <c r="H1975">
        <v>4</v>
      </c>
      <c r="I1975" t="s">
        <v>17</v>
      </c>
      <c r="J1975">
        <v>3</v>
      </c>
      <c r="K1975">
        <v>7.89391</v>
      </c>
      <c r="L1975">
        <v>-72.507819999999995</v>
      </c>
    </row>
    <row r="1976" spans="1:12" x14ac:dyDescent="0.25">
      <c r="A1976" t="s">
        <v>80</v>
      </c>
      <c r="B1976" t="s">
        <v>65</v>
      </c>
      <c r="C1976">
        <v>40900</v>
      </c>
      <c r="D1976">
        <v>2400</v>
      </c>
      <c r="E1976" t="s">
        <v>804</v>
      </c>
      <c r="F1976" t="s">
        <v>88</v>
      </c>
      <c r="G1976" t="s">
        <v>16</v>
      </c>
      <c r="H1976">
        <v>3</v>
      </c>
      <c r="I1976" t="s">
        <v>17</v>
      </c>
      <c r="J1976">
        <v>8</v>
      </c>
      <c r="K1976">
        <v>4.6097099999999998</v>
      </c>
      <c r="L1976">
        <v>-74.08175</v>
      </c>
    </row>
    <row r="1977" spans="1:12" x14ac:dyDescent="0.25">
      <c r="A1977" t="s">
        <v>133</v>
      </c>
      <c r="B1977" t="s">
        <v>24</v>
      </c>
      <c r="C1977">
        <v>8900</v>
      </c>
      <c r="D1977">
        <v>5300</v>
      </c>
      <c r="E1977" t="s">
        <v>101</v>
      </c>
      <c r="F1977" t="s">
        <v>54</v>
      </c>
      <c r="G1977" t="s">
        <v>44</v>
      </c>
      <c r="H1977">
        <v>1</v>
      </c>
      <c r="I1977" t="s">
        <v>32</v>
      </c>
      <c r="J1977">
        <v>1</v>
      </c>
      <c r="K1977">
        <v>11.240790000000001</v>
      </c>
      <c r="L1977">
        <v>-74.199039999999997</v>
      </c>
    </row>
    <row r="1978" spans="1:12" x14ac:dyDescent="0.25">
      <c r="A1978" t="s">
        <v>36</v>
      </c>
      <c r="B1978" t="s">
        <v>24</v>
      </c>
      <c r="C1978">
        <v>29800</v>
      </c>
      <c r="D1978">
        <v>0</v>
      </c>
      <c r="E1978" t="s">
        <v>1191</v>
      </c>
      <c r="F1978" t="s">
        <v>52</v>
      </c>
      <c r="G1978" t="s">
        <v>31</v>
      </c>
      <c r="H1978">
        <v>5</v>
      </c>
      <c r="I1978" t="s">
        <v>17</v>
      </c>
      <c r="J1978">
        <v>1</v>
      </c>
      <c r="K1978">
        <v>3.4372199999999999</v>
      </c>
      <c r="L1978">
        <v>-76.522499999999994</v>
      </c>
    </row>
    <row r="1979" spans="1:12" x14ac:dyDescent="0.25">
      <c r="A1979" t="s">
        <v>28</v>
      </c>
      <c r="B1979" t="s">
        <v>29</v>
      </c>
      <c r="C1979">
        <v>609900</v>
      </c>
      <c r="D1979">
        <v>41200</v>
      </c>
      <c r="E1979" t="s">
        <v>1138</v>
      </c>
      <c r="F1979" t="s">
        <v>43</v>
      </c>
      <c r="G1979" t="s">
        <v>31</v>
      </c>
      <c r="H1979">
        <v>5</v>
      </c>
      <c r="I1979" t="s">
        <v>17</v>
      </c>
      <c r="J1979">
        <v>5</v>
      </c>
      <c r="K1979">
        <v>3.4372199999999999</v>
      </c>
      <c r="L1979">
        <v>-76.522499999999994</v>
      </c>
    </row>
    <row r="1980" spans="1:12" x14ac:dyDescent="0.25">
      <c r="A1980" t="s">
        <v>85</v>
      </c>
      <c r="B1980" t="s">
        <v>86</v>
      </c>
      <c r="C1980">
        <v>984500</v>
      </c>
      <c r="D1980">
        <v>53100</v>
      </c>
      <c r="E1980" t="s">
        <v>971</v>
      </c>
      <c r="F1980" t="s">
        <v>93</v>
      </c>
      <c r="G1980" t="s">
        <v>16</v>
      </c>
      <c r="H1980">
        <v>4</v>
      </c>
      <c r="I1980" t="s">
        <v>17</v>
      </c>
      <c r="J1980">
        <v>2</v>
      </c>
      <c r="K1980">
        <v>4.6097099999999998</v>
      </c>
      <c r="L1980">
        <v>-74.08175</v>
      </c>
    </row>
    <row r="1981" spans="1:12" x14ac:dyDescent="0.25">
      <c r="A1981" t="s">
        <v>98</v>
      </c>
      <c r="B1981" t="s">
        <v>19</v>
      </c>
      <c r="C1981">
        <v>650100</v>
      </c>
      <c r="D1981">
        <v>32800</v>
      </c>
      <c r="E1981" t="s">
        <v>652</v>
      </c>
      <c r="F1981" t="s">
        <v>47</v>
      </c>
      <c r="G1981" t="s">
        <v>22</v>
      </c>
      <c r="H1981">
        <v>5</v>
      </c>
      <c r="I1981" t="s">
        <v>17</v>
      </c>
      <c r="J1981">
        <v>4</v>
      </c>
      <c r="K1981">
        <v>6.2518399999999996</v>
      </c>
      <c r="L1981">
        <v>-75.563590000000005</v>
      </c>
    </row>
    <row r="1982" spans="1:12" x14ac:dyDescent="0.25">
      <c r="A1982" t="s">
        <v>48</v>
      </c>
      <c r="B1982" t="s">
        <v>24</v>
      </c>
      <c r="C1982">
        <v>83800</v>
      </c>
      <c r="D1982">
        <v>2700</v>
      </c>
      <c r="E1982" t="s">
        <v>867</v>
      </c>
      <c r="F1982" t="s">
        <v>47</v>
      </c>
      <c r="G1982" t="s">
        <v>16</v>
      </c>
      <c r="H1982">
        <v>5</v>
      </c>
      <c r="I1982" t="s">
        <v>38</v>
      </c>
      <c r="J1982">
        <v>1</v>
      </c>
      <c r="K1982">
        <v>4.6097099999999998</v>
      </c>
      <c r="L1982">
        <v>-74.08175</v>
      </c>
    </row>
    <row r="1983" spans="1:12" x14ac:dyDescent="0.25">
      <c r="A1983" t="s">
        <v>219</v>
      </c>
      <c r="B1983" t="s">
        <v>19</v>
      </c>
      <c r="C1983">
        <v>961500</v>
      </c>
      <c r="D1983">
        <v>53600</v>
      </c>
      <c r="E1983" t="s">
        <v>706</v>
      </c>
      <c r="F1983" t="s">
        <v>47</v>
      </c>
      <c r="G1983" t="s">
        <v>22</v>
      </c>
      <c r="H1983">
        <v>4</v>
      </c>
      <c r="I1983" t="s">
        <v>17</v>
      </c>
      <c r="J1983">
        <v>5</v>
      </c>
      <c r="K1983">
        <v>6.2518399999999996</v>
      </c>
      <c r="L1983">
        <v>-75.563590000000005</v>
      </c>
    </row>
    <row r="1984" spans="1:12" x14ac:dyDescent="0.25">
      <c r="A1984" t="s">
        <v>89</v>
      </c>
      <c r="B1984" t="s">
        <v>62</v>
      </c>
      <c r="C1984">
        <v>13900</v>
      </c>
      <c r="D1984">
        <v>1300</v>
      </c>
      <c r="E1984" t="s">
        <v>378</v>
      </c>
      <c r="F1984" t="s">
        <v>96</v>
      </c>
      <c r="G1984" t="s">
        <v>31</v>
      </c>
      <c r="H1984">
        <v>4</v>
      </c>
      <c r="I1984" t="s">
        <v>38</v>
      </c>
      <c r="J1984">
        <v>1</v>
      </c>
      <c r="K1984">
        <v>3.4372199999999999</v>
      </c>
      <c r="L1984">
        <v>-76.522499999999994</v>
      </c>
    </row>
    <row r="1985" spans="1:12" x14ac:dyDescent="0.25">
      <c r="A1985" t="s">
        <v>196</v>
      </c>
      <c r="B1985" t="s">
        <v>13</v>
      </c>
      <c r="C1985">
        <v>978200</v>
      </c>
      <c r="D1985">
        <v>50300</v>
      </c>
      <c r="E1985" t="s">
        <v>769</v>
      </c>
      <c r="F1985" t="s">
        <v>160</v>
      </c>
      <c r="G1985" t="s">
        <v>31</v>
      </c>
      <c r="H1985">
        <v>3</v>
      </c>
      <c r="I1985" t="s">
        <v>32</v>
      </c>
      <c r="J1985">
        <v>1</v>
      </c>
      <c r="K1985">
        <v>3.4372199999999999</v>
      </c>
      <c r="L1985">
        <v>-76.522499999999994</v>
      </c>
    </row>
    <row r="1986" spans="1:12" x14ac:dyDescent="0.25">
      <c r="A1986" t="s">
        <v>61</v>
      </c>
      <c r="B1986" t="s">
        <v>62</v>
      </c>
      <c r="C1986">
        <v>579400</v>
      </c>
      <c r="D1986">
        <v>31200</v>
      </c>
      <c r="E1986" t="s">
        <v>1176</v>
      </c>
      <c r="F1986" t="s">
        <v>21</v>
      </c>
      <c r="G1986" t="s">
        <v>91</v>
      </c>
      <c r="H1986">
        <v>5</v>
      </c>
      <c r="I1986" t="s">
        <v>17</v>
      </c>
      <c r="J1986">
        <v>7</v>
      </c>
      <c r="K1986">
        <v>10.968540000000001</v>
      </c>
      <c r="L1986">
        <v>-74.781319999999994</v>
      </c>
    </row>
    <row r="1987" spans="1:12" x14ac:dyDescent="0.25">
      <c r="A1987" t="s">
        <v>36</v>
      </c>
      <c r="B1987" t="s">
        <v>24</v>
      </c>
      <c r="C1987">
        <v>27800</v>
      </c>
      <c r="D1987">
        <v>1900</v>
      </c>
      <c r="E1987" t="s">
        <v>795</v>
      </c>
      <c r="F1987" t="s">
        <v>15</v>
      </c>
      <c r="G1987" t="s">
        <v>27</v>
      </c>
      <c r="H1987">
        <v>5</v>
      </c>
      <c r="I1987" t="s">
        <v>32</v>
      </c>
      <c r="J1987">
        <v>1</v>
      </c>
      <c r="K1987">
        <v>10.39972</v>
      </c>
      <c r="L1987">
        <v>-75.514439999999993</v>
      </c>
    </row>
    <row r="1988" spans="1:12" x14ac:dyDescent="0.25">
      <c r="A1988" t="s">
        <v>39</v>
      </c>
      <c r="B1988" t="s">
        <v>24</v>
      </c>
      <c r="C1988">
        <v>40300</v>
      </c>
      <c r="D1988">
        <v>0</v>
      </c>
      <c r="E1988" t="s">
        <v>1060</v>
      </c>
      <c r="F1988" t="s">
        <v>88</v>
      </c>
      <c r="G1988" t="s">
        <v>60</v>
      </c>
      <c r="H1988">
        <v>1</v>
      </c>
      <c r="I1988" t="s">
        <v>17</v>
      </c>
      <c r="J1988">
        <v>1</v>
      </c>
      <c r="K1988">
        <v>4.8133299999999997</v>
      </c>
      <c r="L1988">
        <v>-75.696110000000004</v>
      </c>
    </row>
    <row r="1989" spans="1:12" x14ac:dyDescent="0.25">
      <c r="A1989" t="s">
        <v>61</v>
      </c>
      <c r="B1989" t="s">
        <v>62</v>
      </c>
      <c r="C1989">
        <v>717200</v>
      </c>
      <c r="D1989">
        <v>36400</v>
      </c>
      <c r="E1989" t="s">
        <v>79</v>
      </c>
      <c r="F1989" t="s">
        <v>76</v>
      </c>
      <c r="G1989" t="s">
        <v>16</v>
      </c>
      <c r="H1989">
        <v>5</v>
      </c>
      <c r="I1989" t="s">
        <v>32</v>
      </c>
      <c r="J1989">
        <v>1</v>
      </c>
      <c r="K1989">
        <v>4.6097099999999998</v>
      </c>
      <c r="L1989">
        <v>-74.08175</v>
      </c>
    </row>
    <row r="1990" spans="1:12" x14ac:dyDescent="0.25">
      <c r="A1990" t="s">
        <v>133</v>
      </c>
      <c r="B1990" t="s">
        <v>24</v>
      </c>
      <c r="C1990">
        <v>14800</v>
      </c>
      <c r="D1990">
        <v>0</v>
      </c>
      <c r="E1990" t="s">
        <v>321</v>
      </c>
      <c r="F1990" t="s">
        <v>52</v>
      </c>
      <c r="G1990" t="s">
        <v>22</v>
      </c>
      <c r="H1990">
        <v>5</v>
      </c>
      <c r="I1990" t="s">
        <v>17</v>
      </c>
      <c r="J1990">
        <v>8</v>
      </c>
      <c r="K1990">
        <v>6.2518399999999996</v>
      </c>
      <c r="L1990">
        <v>-75.563590000000005</v>
      </c>
    </row>
    <row r="1991" spans="1:12" x14ac:dyDescent="0.25">
      <c r="A1991" t="s">
        <v>85</v>
      </c>
      <c r="B1991" t="s">
        <v>86</v>
      </c>
      <c r="C1991">
        <v>1000900</v>
      </c>
      <c r="D1991">
        <v>54000</v>
      </c>
      <c r="E1991" t="s">
        <v>710</v>
      </c>
      <c r="F1991" t="s">
        <v>52</v>
      </c>
      <c r="G1991" t="s">
        <v>126</v>
      </c>
      <c r="H1991">
        <v>5</v>
      </c>
      <c r="I1991" t="s">
        <v>17</v>
      </c>
      <c r="J1991">
        <v>2</v>
      </c>
      <c r="K1991">
        <v>7.89391</v>
      </c>
      <c r="L1991">
        <v>-72.507819999999995</v>
      </c>
    </row>
    <row r="1992" spans="1:12" x14ac:dyDescent="0.25">
      <c r="A1992" t="s">
        <v>266</v>
      </c>
      <c r="B1992" t="s">
        <v>13</v>
      </c>
      <c r="C1992">
        <v>1277000</v>
      </c>
      <c r="D1992">
        <v>71400</v>
      </c>
      <c r="E1992" t="s">
        <v>1132</v>
      </c>
      <c r="F1992" t="s">
        <v>26</v>
      </c>
      <c r="G1992" t="s">
        <v>22</v>
      </c>
      <c r="H1992">
        <v>1</v>
      </c>
      <c r="I1992" t="s">
        <v>17</v>
      </c>
      <c r="J1992">
        <v>4</v>
      </c>
      <c r="K1992">
        <v>6.2518399999999996</v>
      </c>
      <c r="L1992">
        <v>-75.563590000000005</v>
      </c>
    </row>
    <row r="1993" spans="1:12" x14ac:dyDescent="0.25">
      <c r="A1993" t="s">
        <v>111</v>
      </c>
      <c r="B1993" t="s">
        <v>19</v>
      </c>
      <c r="C1993">
        <v>465000</v>
      </c>
      <c r="D1993">
        <v>22900</v>
      </c>
      <c r="E1993" t="s">
        <v>715</v>
      </c>
      <c r="F1993" t="s">
        <v>43</v>
      </c>
      <c r="G1993" t="s">
        <v>91</v>
      </c>
      <c r="H1993">
        <v>3</v>
      </c>
      <c r="I1993" t="s">
        <v>17</v>
      </c>
      <c r="J1993">
        <v>10</v>
      </c>
      <c r="K1993">
        <v>10.968540000000001</v>
      </c>
      <c r="L1993">
        <v>-74.781319999999994</v>
      </c>
    </row>
    <row r="1994" spans="1:12" x14ac:dyDescent="0.25">
      <c r="A1994" t="s">
        <v>61</v>
      </c>
      <c r="B1994" t="s">
        <v>62</v>
      </c>
      <c r="C1994">
        <v>672300</v>
      </c>
      <c r="D1994">
        <v>41600</v>
      </c>
      <c r="E1994" t="s">
        <v>654</v>
      </c>
      <c r="F1994" t="s">
        <v>96</v>
      </c>
      <c r="G1994" t="s">
        <v>16</v>
      </c>
      <c r="H1994">
        <v>5</v>
      </c>
      <c r="I1994" t="s">
        <v>38</v>
      </c>
      <c r="J1994">
        <v>1</v>
      </c>
      <c r="K1994">
        <v>4.6097099999999998</v>
      </c>
      <c r="L1994">
        <v>-74.08175</v>
      </c>
    </row>
    <row r="1995" spans="1:12" x14ac:dyDescent="0.25">
      <c r="A1995" t="s">
        <v>105</v>
      </c>
      <c r="B1995" t="s">
        <v>19</v>
      </c>
      <c r="C1995">
        <v>314800</v>
      </c>
      <c r="D1995">
        <v>14900</v>
      </c>
      <c r="E1995" t="s">
        <v>436</v>
      </c>
      <c r="F1995" t="s">
        <v>88</v>
      </c>
      <c r="G1995" t="s">
        <v>91</v>
      </c>
      <c r="H1995">
        <v>1</v>
      </c>
      <c r="I1995" t="s">
        <v>17</v>
      </c>
      <c r="J1995">
        <v>2</v>
      </c>
      <c r="K1995">
        <v>10.968540000000001</v>
      </c>
      <c r="L1995">
        <v>-74.781319999999994</v>
      </c>
    </row>
    <row r="1996" spans="1:12" x14ac:dyDescent="0.25">
      <c r="A1996" t="s">
        <v>89</v>
      </c>
      <c r="B1996" t="s">
        <v>62</v>
      </c>
      <c r="C1996">
        <v>20600</v>
      </c>
      <c r="D1996">
        <v>1500</v>
      </c>
      <c r="E1996" t="s">
        <v>944</v>
      </c>
      <c r="F1996" t="s">
        <v>54</v>
      </c>
      <c r="G1996" t="s">
        <v>31</v>
      </c>
      <c r="H1996">
        <v>5</v>
      </c>
      <c r="I1996" t="s">
        <v>17</v>
      </c>
      <c r="J1996">
        <v>2</v>
      </c>
      <c r="K1996">
        <v>3.4372199999999999</v>
      </c>
      <c r="L1996">
        <v>-76.522499999999994</v>
      </c>
    </row>
    <row r="1997" spans="1:12" x14ac:dyDescent="0.25">
      <c r="A1997" t="s">
        <v>297</v>
      </c>
      <c r="B1997" t="s">
        <v>86</v>
      </c>
      <c r="C1997">
        <v>70400</v>
      </c>
      <c r="D1997">
        <v>1900</v>
      </c>
      <c r="E1997" t="s">
        <v>704</v>
      </c>
      <c r="F1997" t="s">
        <v>26</v>
      </c>
      <c r="G1997" t="s">
        <v>31</v>
      </c>
      <c r="H1997">
        <v>5</v>
      </c>
      <c r="I1997" t="s">
        <v>17</v>
      </c>
      <c r="J1997">
        <v>8</v>
      </c>
      <c r="K1997">
        <v>3.4372199999999999</v>
      </c>
      <c r="L1997">
        <v>-76.522499999999994</v>
      </c>
    </row>
    <row r="1998" spans="1:12" x14ac:dyDescent="0.25">
      <c r="A1998" t="s">
        <v>266</v>
      </c>
      <c r="B1998" t="s">
        <v>13</v>
      </c>
      <c r="C1998">
        <v>1660700</v>
      </c>
      <c r="D1998">
        <v>86600</v>
      </c>
      <c r="E1998" t="s">
        <v>539</v>
      </c>
      <c r="F1998" t="s">
        <v>54</v>
      </c>
      <c r="G1998" t="s">
        <v>22</v>
      </c>
      <c r="H1998">
        <v>5</v>
      </c>
      <c r="I1998" t="s">
        <v>32</v>
      </c>
      <c r="J1998">
        <v>1</v>
      </c>
      <c r="K1998">
        <v>6.2518399999999996</v>
      </c>
      <c r="L1998">
        <v>-75.563590000000005</v>
      </c>
    </row>
    <row r="1999" spans="1:12" x14ac:dyDescent="0.25">
      <c r="A1999" t="s">
        <v>94</v>
      </c>
      <c r="B1999" t="s">
        <v>29</v>
      </c>
      <c r="C1999">
        <v>756300</v>
      </c>
      <c r="D1999">
        <v>38500</v>
      </c>
      <c r="E1999" t="s">
        <v>894</v>
      </c>
      <c r="F1999" t="s">
        <v>88</v>
      </c>
      <c r="G1999" t="s">
        <v>16</v>
      </c>
      <c r="H1999">
        <v>3</v>
      </c>
      <c r="I1999" t="s">
        <v>32</v>
      </c>
      <c r="J1999">
        <v>1</v>
      </c>
      <c r="K1999">
        <v>4.6097099999999998</v>
      </c>
      <c r="L1999">
        <v>-74.08175</v>
      </c>
    </row>
    <row r="2000" spans="1:12" x14ac:dyDescent="0.25">
      <c r="A2000" t="s">
        <v>158</v>
      </c>
      <c r="B2000" t="s">
        <v>62</v>
      </c>
      <c r="C2000">
        <v>50000</v>
      </c>
      <c r="D2000">
        <v>800</v>
      </c>
      <c r="E2000" t="s">
        <v>891</v>
      </c>
      <c r="F2000" t="s">
        <v>43</v>
      </c>
      <c r="G2000" t="s">
        <v>31</v>
      </c>
      <c r="H2000">
        <v>4</v>
      </c>
      <c r="I2000" t="s">
        <v>32</v>
      </c>
      <c r="J2000">
        <v>1</v>
      </c>
      <c r="K2000">
        <v>3.4372199999999999</v>
      </c>
      <c r="L2000">
        <v>-76.522499999999994</v>
      </c>
    </row>
    <row r="2001" spans="1:12" x14ac:dyDescent="0.25">
      <c r="A2001" t="s">
        <v>12</v>
      </c>
      <c r="B2001" t="s">
        <v>13</v>
      </c>
      <c r="C2001">
        <v>294600</v>
      </c>
      <c r="D2001">
        <v>15900</v>
      </c>
      <c r="E2001" t="s">
        <v>584</v>
      </c>
      <c r="F2001" t="s">
        <v>26</v>
      </c>
      <c r="G2001" t="s">
        <v>22</v>
      </c>
      <c r="H2001">
        <v>4</v>
      </c>
      <c r="I2001" t="s">
        <v>17</v>
      </c>
      <c r="J2001">
        <v>8</v>
      </c>
      <c r="K2001">
        <v>6.2518399999999996</v>
      </c>
      <c r="L2001">
        <v>-75.563590000000005</v>
      </c>
    </row>
    <row r="2002" spans="1:12" x14ac:dyDescent="0.25">
      <c r="A2002" t="s">
        <v>84</v>
      </c>
      <c r="B2002" t="s">
        <v>58</v>
      </c>
      <c r="C2002">
        <v>84000</v>
      </c>
      <c r="D2002">
        <v>2700</v>
      </c>
      <c r="E2002" t="s">
        <v>868</v>
      </c>
      <c r="F2002" t="s">
        <v>15</v>
      </c>
      <c r="G2002" t="s">
        <v>22</v>
      </c>
      <c r="H2002">
        <v>5</v>
      </c>
      <c r="I2002" t="s">
        <v>17</v>
      </c>
      <c r="J2002">
        <v>2</v>
      </c>
      <c r="K2002">
        <v>6.2518399999999996</v>
      </c>
      <c r="L2002">
        <v>-75.563590000000005</v>
      </c>
    </row>
    <row r="2003" spans="1:12" x14ac:dyDescent="0.25">
      <c r="A2003" t="s">
        <v>45</v>
      </c>
      <c r="B2003" t="s">
        <v>29</v>
      </c>
      <c r="C2003">
        <v>1265900</v>
      </c>
      <c r="D2003">
        <v>65600</v>
      </c>
      <c r="E2003" t="s">
        <v>499</v>
      </c>
      <c r="F2003" t="s">
        <v>160</v>
      </c>
      <c r="G2003" t="s">
        <v>22</v>
      </c>
      <c r="H2003">
        <v>5</v>
      </c>
      <c r="I2003" t="s">
        <v>17</v>
      </c>
      <c r="J2003">
        <v>1</v>
      </c>
      <c r="K2003">
        <v>6.2518399999999996</v>
      </c>
      <c r="L2003">
        <v>-75.563590000000005</v>
      </c>
    </row>
    <row r="2004" spans="1:12" x14ac:dyDescent="0.25">
      <c r="A2004" t="s">
        <v>82</v>
      </c>
      <c r="B2004" t="s">
        <v>58</v>
      </c>
      <c r="C2004">
        <v>31100</v>
      </c>
      <c r="D2004">
        <v>0</v>
      </c>
      <c r="E2004" t="s">
        <v>851</v>
      </c>
      <c r="F2004" t="s">
        <v>88</v>
      </c>
      <c r="G2004" t="s">
        <v>16</v>
      </c>
      <c r="H2004">
        <v>1</v>
      </c>
      <c r="I2004" t="s">
        <v>17</v>
      </c>
      <c r="J2004">
        <v>1</v>
      </c>
      <c r="K2004">
        <v>4.6097099999999998</v>
      </c>
      <c r="L2004">
        <v>-74.08175</v>
      </c>
    </row>
    <row r="2005" spans="1:12" x14ac:dyDescent="0.25">
      <c r="A2005" t="s">
        <v>82</v>
      </c>
      <c r="B2005" t="s">
        <v>58</v>
      </c>
      <c r="C2005">
        <v>58400</v>
      </c>
      <c r="D2005">
        <v>3500</v>
      </c>
      <c r="E2005" t="s">
        <v>828</v>
      </c>
      <c r="F2005" t="s">
        <v>26</v>
      </c>
      <c r="G2005" t="s">
        <v>16</v>
      </c>
      <c r="H2005">
        <v>1</v>
      </c>
      <c r="I2005" t="s">
        <v>17</v>
      </c>
      <c r="J2005">
        <v>4</v>
      </c>
      <c r="K2005">
        <v>4.6097099999999998</v>
      </c>
      <c r="L2005">
        <v>-74.08175</v>
      </c>
    </row>
    <row r="2006" spans="1:12" x14ac:dyDescent="0.25">
      <c r="A2006" t="s">
        <v>84</v>
      </c>
      <c r="B2006" t="s">
        <v>58</v>
      </c>
      <c r="C2006">
        <v>88500</v>
      </c>
      <c r="D2006">
        <v>2900</v>
      </c>
      <c r="E2006" t="s">
        <v>1099</v>
      </c>
      <c r="F2006" t="s">
        <v>130</v>
      </c>
      <c r="G2006" t="s">
        <v>16</v>
      </c>
      <c r="H2006">
        <v>4</v>
      </c>
      <c r="I2006" t="s">
        <v>17</v>
      </c>
      <c r="J2006">
        <v>2</v>
      </c>
      <c r="K2006">
        <v>4.6097099999999998</v>
      </c>
      <c r="L2006">
        <v>-74.08175</v>
      </c>
    </row>
    <row r="2007" spans="1:12" x14ac:dyDescent="0.25">
      <c r="A2007" t="s">
        <v>45</v>
      </c>
      <c r="B2007" t="s">
        <v>29</v>
      </c>
      <c r="C2007">
        <v>1392800</v>
      </c>
      <c r="D2007">
        <v>74400</v>
      </c>
      <c r="E2007" t="s">
        <v>1219</v>
      </c>
      <c r="F2007" t="s">
        <v>93</v>
      </c>
      <c r="G2007" t="s">
        <v>22</v>
      </c>
      <c r="H2007">
        <v>5</v>
      </c>
      <c r="I2007" t="s">
        <v>32</v>
      </c>
      <c r="J2007">
        <v>1</v>
      </c>
      <c r="K2007">
        <v>6.2518399999999996</v>
      </c>
      <c r="L2007">
        <v>-75.563590000000005</v>
      </c>
    </row>
    <row r="2008" spans="1:12" x14ac:dyDescent="0.25">
      <c r="A2008" t="s">
        <v>55</v>
      </c>
      <c r="B2008" t="s">
        <v>13</v>
      </c>
      <c r="C2008">
        <v>75400</v>
      </c>
      <c r="D2008">
        <v>2200</v>
      </c>
      <c r="E2008" t="s">
        <v>558</v>
      </c>
      <c r="F2008" t="s">
        <v>15</v>
      </c>
      <c r="G2008" t="s">
        <v>31</v>
      </c>
      <c r="H2008">
        <v>4</v>
      </c>
      <c r="I2008" t="s">
        <v>17</v>
      </c>
      <c r="J2008">
        <v>2</v>
      </c>
      <c r="K2008">
        <v>3.4372199999999999</v>
      </c>
      <c r="L2008">
        <v>-76.522499999999994</v>
      </c>
    </row>
    <row r="2009" spans="1:12" x14ac:dyDescent="0.25">
      <c r="A2009" t="s">
        <v>28</v>
      </c>
      <c r="B2009" t="s">
        <v>29</v>
      </c>
      <c r="C2009">
        <v>797800</v>
      </c>
      <c r="D2009">
        <v>42700</v>
      </c>
      <c r="E2009" t="s">
        <v>104</v>
      </c>
      <c r="F2009" t="s">
        <v>47</v>
      </c>
      <c r="G2009" t="s">
        <v>27</v>
      </c>
      <c r="H2009">
        <v>5</v>
      </c>
      <c r="I2009" t="s">
        <v>17</v>
      </c>
      <c r="J2009">
        <v>2</v>
      </c>
      <c r="K2009">
        <v>10.39972</v>
      </c>
      <c r="L2009">
        <v>-75.514439999999993</v>
      </c>
    </row>
    <row r="2010" spans="1:12" x14ac:dyDescent="0.25">
      <c r="A2010" t="s">
        <v>74</v>
      </c>
      <c r="B2010" t="s">
        <v>62</v>
      </c>
      <c r="C2010">
        <v>28600</v>
      </c>
      <c r="D2010">
        <v>0</v>
      </c>
      <c r="E2010" t="s">
        <v>503</v>
      </c>
      <c r="F2010" t="s">
        <v>21</v>
      </c>
      <c r="G2010" t="s">
        <v>22</v>
      </c>
      <c r="H2010">
        <v>1</v>
      </c>
      <c r="I2010" t="s">
        <v>17</v>
      </c>
      <c r="J2010">
        <v>8</v>
      </c>
      <c r="K2010">
        <v>6.2518399999999996</v>
      </c>
      <c r="L2010">
        <v>-75.563590000000005</v>
      </c>
    </row>
    <row r="2011" spans="1:12" x14ac:dyDescent="0.25">
      <c r="A2011" t="s">
        <v>82</v>
      </c>
      <c r="B2011" t="s">
        <v>58</v>
      </c>
      <c r="C2011">
        <v>31300</v>
      </c>
      <c r="D2011">
        <v>0</v>
      </c>
      <c r="E2011" t="s">
        <v>677</v>
      </c>
      <c r="F2011" t="s">
        <v>52</v>
      </c>
      <c r="G2011" t="s">
        <v>16</v>
      </c>
      <c r="H2011">
        <v>3</v>
      </c>
      <c r="I2011" t="s">
        <v>32</v>
      </c>
      <c r="J2011">
        <v>1</v>
      </c>
      <c r="K2011">
        <v>4.6097099999999998</v>
      </c>
      <c r="L2011">
        <v>-74.08175</v>
      </c>
    </row>
    <row r="2012" spans="1:12" x14ac:dyDescent="0.25">
      <c r="A2012" t="s">
        <v>297</v>
      </c>
      <c r="B2012" t="s">
        <v>86</v>
      </c>
      <c r="C2012">
        <v>76200</v>
      </c>
      <c r="D2012">
        <v>4300</v>
      </c>
      <c r="E2012" t="s">
        <v>884</v>
      </c>
      <c r="F2012" t="s">
        <v>88</v>
      </c>
      <c r="G2012" t="s">
        <v>161</v>
      </c>
      <c r="H2012">
        <v>5</v>
      </c>
      <c r="I2012" t="s">
        <v>32</v>
      </c>
      <c r="J2012">
        <v>1</v>
      </c>
      <c r="K2012">
        <v>7.1253900000000003</v>
      </c>
      <c r="L2012">
        <v>-73.119799999999998</v>
      </c>
    </row>
    <row r="2013" spans="1:12" x14ac:dyDescent="0.25">
      <c r="A2013" t="s">
        <v>135</v>
      </c>
      <c r="B2013" t="s">
        <v>58</v>
      </c>
      <c r="C2013">
        <v>40800</v>
      </c>
      <c r="D2013">
        <v>0</v>
      </c>
      <c r="E2013" t="s">
        <v>551</v>
      </c>
      <c r="F2013" t="s">
        <v>47</v>
      </c>
      <c r="G2013" t="s">
        <v>16</v>
      </c>
      <c r="H2013">
        <v>3</v>
      </c>
      <c r="I2013" t="s">
        <v>17</v>
      </c>
      <c r="J2013">
        <v>1</v>
      </c>
      <c r="K2013">
        <v>4.6097099999999998</v>
      </c>
      <c r="L2013">
        <v>-74.08175</v>
      </c>
    </row>
    <row r="2014" spans="1:12" x14ac:dyDescent="0.25">
      <c r="A2014" t="s">
        <v>50</v>
      </c>
      <c r="B2014" t="s">
        <v>29</v>
      </c>
      <c r="C2014">
        <v>1744200</v>
      </c>
      <c r="D2014">
        <v>93300</v>
      </c>
      <c r="E2014" t="s">
        <v>1159</v>
      </c>
      <c r="F2014" t="s">
        <v>96</v>
      </c>
      <c r="G2014" t="s">
        <v>16</v>
      </c>
      <c r="H2014">
        <v>5</v>
      </c>
      <c r="I2014" t="s">
        <v>17</v>
      </c>
      <c r="J2014">
        <v>8</v>
      </c>
      <c r="K2014">
        <v>4.6097099999999998</v>
      </c>
      <c r="L2014">
        <v>-74.08175</v>
      </c>
    </row>
    <row r="2015" spans="1:12" x14ac:dyDescent="0.25">
      <c r="A2015" t="s">
        <v>297</v>
      </c>
      <c r="B2015" t="s">
        <v>86</v>
      </c>
      <c r="C2015">
        <v>57600</v>
      </c>
      <c r="D2015">
        <v>3300</v>
      </c>
      <c r="E2015" t="s">
        <v>1065</v>
      </c>
      <c r="F2015" t="s">
        <v>21</v>
      </c>
      <c r="G2015" t="s">
        <v>16</v>
      </c>
      <c r="H2015">
        <v>5</v>
      </c>
      <c r="I2015" t="s">
        <v>38</v>
      </c>
      <c r="J2015">
        <v>1</v>
      </c>
      <c r="K2015">
        <v>4.6097099999999998</v>
      </c>
      <c r="L2015">
        <v>-74.08175</v>
      </c>
    </row>
    <row r="2016" spans="1:12" x14ac:dyDescent="0.25">
      <c r="A2016" t="s">
        <v>184</v>
      </c>
      <c r="B2016" t="s">
        <v>86</v>
      </c>
      <c r="C2016">
        <v>205200</v>
      </c>
      <c r="D2016">
        <v>11100</v>
      </c>
      <c r="E2016" t="s">
        <v>911</v>
      </c>
      <c r="F2016" t="s">
        <v>21</v>
      </c>
      <c r="G2016" t="s">
        <v>16</v>
      </c>
      <c r="H2016">
        <v>1</v>
      </c>
      <c r="I2016" t="s">
        <v>17</v>
      </c>
      <c r="J2016">
        <v>5</v>
      </c>
      <c r="K2016">
        <v>4.6097099999999998</v>
      </c>
      <c r="L2016">
        <v>-74.08175</v>
      </c>
    </row>
    <row r="2017" spans="1:12" x14ac:dyDescent="0.25">
      <c r="A2017" t="s">
        <v>94</v>
      </c>
      <c r="B2017" t="s">
        <v>29</v>
      </c>
      <c r="C2017">
        <v>941000</v>
      </c>
      <c r="D2017">
        <v>50300</v>
      </c>
      <c r="E2017" t="s">
        <v>932</v>
      </c>
      <c r="F2017" t="s">
        <v>15</v>
      </c>
      <c r="G2017" t="s">
        <v>31</v>
      </c>
      <c r="H2017">
        <v>5</v>
      </c>
      <c r="I2017" t="s">
        <v>17</v>
      </c>
      <c r="J2017">
        <v>1</v>
      </c>
      <c r="K2017">
        <v>3.4372199999999999</v>
      </c>
      <c r="L2017">
        <v>-76.522499999999994</v>
      </c>
    </row>
    <row r="2018" spans="1:12" x14ac:dyDescent="0.25">
      <c r="A2018" t="s">
        <v>68</v>
      </c>
      <c r="B2018" t="s">
        <v>24</v>
      </c>
      <c r="C2018">
        <v>30500</v>
      </c>
      <c r="D2018">
        <v>2300</v>
      </c>
      <c r="E2018" t="s">
        <v>593</v>
      </c>
      <c r="F2018" t="s">
        <v>76</v>
      </c>
      <c r="G2018" t="s">
        <v>60</v>
      </c>
      <c r="H2018">
        <v>1</v>
      </c>
      <c r="I2018" t="s">
        <v>17</v>
      </c>
      <c r="J2018">
        <v>3</v>
      </c>
      <c r="K2018">
        <v>4.8133299999999997</v>
      </c>
      <c r="L2018">
        <v>-75.696110000000004</v>
      </c>
    </row>
    <row r="2019" spans="1:12" x14ac:dyDescent="0.25">
      <c r="A2019" t="s">
        <v>127</v>
      </c>
      <c r="B2019" t="s">
        <v>13</v>
      </c>
      <c r="C2019">
        <v>1199800</v>
      </c>
      <c r="D2019">
        <v>62100</v>
      </c>
      <c r="E2019" t="s">
        <v>1255</v>
      </c>
      <c r="F2019" t="s">
        <v>47</v>
      </c>
      <c r="G2019" t="s">
        <v>31</v>
      </c>
      <c r="H2019">
        <v>5</v>
      </c>
      <c r="I2019" t="s">
        <v>17</v>
      </c>
      <c r="J2019">
        <v>1</v>
      </c>
      <c r="K2019">
        <v>3.4372199999999999</v>
      </c>
      <c r="L2019">
        <v>-76.522499999999994</v>
      </c>
    </row>
    <row r="2020" spans="1:12" x14ac:dyDescent="0.25">
      <c r="A2020" t="s">
        <v>85</v>
      </c>
      <c r="B2020" t="s">
        <v>86</v>
      </c>
      <c r="C2020">
        <v>551200</v>
      </c>
      <c r="D2020">
        <v>27500</v>
      </c>
      <c r="E2020" t="s">
        <v>372</v>
      </c>
      <c r="F2020" t="s">
        <v>15</v>
      </c>
      <c r="G2020" t="s">
        <v>16</v>
      </c>
      <c r="H2020">
        <v>3</v>
      </c>
      <c r="I2020" t="s">
        <v>17</v>
      </c>
      <c r="J2020">
        <v>3</v>
      </c>
      <c r="K2020">
        <v>4.6097099999999998</v>
      </c>
      <c r="L2020">
        <v>-74.08175</v>
      </c>
    </row>
    <row r="2021" spans="1:12" x14ac:dyDescent="0.25">
      <c r="A2021" t="s">
        <v>84</v>
      </c>
      <c r="B2021" t="s">
        <v>58</v>
      </c>
      <c r="C2021">
        <v>194000</v>
      </c>
      <c r="D2021">
        <v>8500</v>
      </c>
      <c r="E2021" t="s">
        <v>482</v>
      </c>
      <c r="F2021" t="s">
        <v>76</v>
      </c>
      <c r="G2021" t="s">
        <v>16</v>
      </c>
      <c r="H2021">
        <v>5</v>
      </c>
      <c r="I2021" t="s">
        <v>17</v>
      </c>
      <c r="J2021">
        <v>1</v>
      </c>
      <c r="K2021">
        <v>4.6097099999999998</v>
      </c>
      <c r="L2021">
        <v>-74.08175</v>
      </c>
    </row>
    <row r="2022" spans="1:12" x14ac:dyDescent="0.25">
      <c r="A2022" t="s">
        <v>18</v>
      </c>
      <c r="B2022" t="s">
        <v>19</v>
      </c>
      <c r="C2022">
        <v>254500</v>
      </c>
      <c r="D2022">
        <v>13900</v>
      </c>
      <c r="E2022" t="s">
        <v>264</v>
      </c>
      <c r="F2022" t="s">
        <v>88</v>
      </c>
      <c r="G2022" t="s">
        <v>16</v>
      </c>
      <c r="H2022">
        <v>5</v>
      </c>
      <c r="I2022" t="s">
        <v>17</v>
      </c>
      <c r="J2022">
        <v>4</v>
      </c>
      <c r="K2022">
        <v>4.6097099999999998</v>
      </c>
      <c r="L2022">
        <v>-74.08175</v>
      </c>
    </row>
    <row r="2023" spans="1:12" x14ac:dyDescent="0.25">
      <c r="A2023" t="s">
        <v>184</v>
      </c>
      <c r="B2023" t="s">
        <v>86</v>
      </c>
      <c r="C2023">
        <v>367600</v>
      </c>
      <c r="D2023">
        <v>17800</v>
      </c>
      <c r="E2023" t="s">
        <v>1246</v>
      </c>
      <c r="F2023" t="s">
        <v>54</v>
      </c>
      <c r="G2023" t="s">
        <v>126</v>
      </c>
      <c r="H2023">
        <v>2</v>
      </c>
      <c r="I2023" t="s">
        <v>32</v>
      </c>
      <c r="J2023">
        <v>1</v>
      </c>
      <c r="K2023">
        <v>7.89391</v>
      </c>
      <c r="L2023">
        <v>-72.507819999999995</v>
      </c>
    </row>
    <row r="2024" spans="1:12" x14ac:dyDescent="0.25">
      <c r="A2024" t="s">
        <v>61</v>
      </c>
      <c r="B2024" t="s">
        <v>62</v>
      </c>
      <c r="C2024">
        <v>253500</v>
      </c>
      <c r="D2024">
        <v>18200</v>
      </c>
      <c r="E2024" t="s">
        <v>795</v>
      </c>
      <c r="F2024" t="s">
        <v>54</v>
      </c>
      <c r="G2024" t="s">
        <v>109</v>
      </c>
      <c r="H2024">
        <v>5</v>
      </c>
      <c r="I2024" t="s">
        <v>17</v>
      </c>
      <c r="J2024">
        <v>6</v>
      </c>
      <c r="K2024">
        <v>4.1420000000000003</v>
      </c>
      <c r="L2024">
        <v>-73.626639999999995</v>
      </c>
    </row>
    <row r="2025" spans="1:12" x14ac:dyDescent="0.25">
      <c r="A2025" t="s">
        <v>219</v>
      </c>
      <c r="B2025" t="s">
        <v>19</v>
      </c>
      <c r="C2025">
        <v>573800</v>
      </c>
      <c r="D2025">
        <v>28700</v>
      </c>
      <c r="E2025" t="s">
        <v>46</v>
      </c>
      <c r="F2025" t="s">
        <v>47</v>
      </c>
      <c r="G2025" t="s">
        <v>16</v>
      </c>
      <c r="H2025">
        <v>5</v>
      </c>
      <c r="I2025" t="s">
        <v>17</v>
      </c>
      <c r="J2025">
        <v>3</v>
      </c>
      <c r="K2025">
        <v>4.6097099999999998</v>
      </c>
      <c r="L2025">
        <v>-74.08175</v>
      </c>
    </row>
    <row r="2026" spans="1:12" x14ac:dyDescent="0.25">
      <c r="A2026" t="s">
        <v>122</v>
      </c>
      <c r="B2026" t="s">
        <v>29</v>
      </c>
      <c r="C2026">
        <v>851800</v>
      </c>
      <c r="D2026">
        <v>43500</v>
      </c>
      <c r="E2026" t="s">
        <v>826</v>
      </c>
      <c r="F2026" t="s">
        <v>21</v>
      </c>
      <c r="G2026" t="s">
        <v>16</v>
      </c>
      <c r="H2026">
        <v>5</v>
      </c>
      <c r="I2026" t="s">
        <v>17</v>
      </c>
      <c r="J2026">
        <v>1</v>
      </c>
      <c r="K2026">
        <v>4.6097099999999998</v>
      </c>
      <c r="L2026">
        <v>-74.08175</v>
      </c>
    </row>
    <row r="2027" spans="1:12" x14ac:dyDescent="0.25">
      <c r="A2027" t="s">
        <v>50</v>
      </c>
      <c r="B2027" t="s">
        <v>29</v>
      </c>
      <c r="C2027">
        <v>2477900</v>
      </c>
      <c r="D2027">
        <v>130100</v>
      </c>
      <c r="E2027" t="s">
        <v>1147</v>
      </c>
      <c r="F2027" t="s">
        <v>21</v>
      </c>
      <c r="G2027" t="s">
        <v>16</v>
      </c>
      <c r="H2027">
        <v>5</v>
      </c>
      <c r="I2027" t="s">
        <v>17</v>
      </c>
      <c r="J2027">
        <v>1</v>
      </c>
      <c r="K2027">
        <v>4.6097099999999998</v>
      </c>
      <c r="L2027">
        <v>-74.08175</v>
      </c>
    </row>
    <row r="2028" spans="1:12" x14ac:dyDescent="0.25">
      <c r="A2028" t="s">
        <v>184</v>
      </c>
      <c r="B2028" t="s">
        <v>86</v>
      </c>
      <c r="C2028">
        <v>434800</v>
      </c>
      <c r="D2028">
        <v>21300</v>
      </c>
      <c r="E2028" t="s">
        <v>484</v>
      </c>
      <c r="F2028" t="s">
        <v>52</v>
      </c>
      <c r="G2028" t="s">
        <v>16</v>
      </c>
      <c r="H2028">
        <v>4</v>
      </c>
      <c r="I2028" t="s">
        <v>17</v>
      </c>
      <c r="J2028">
        <v>1</v>
      </c>
      <c r="K2028">
        <v>4.6097099999999998</v>
      </c>
      <c r="L2028">
        <v>-74.08175</v>
      </c>
    </row>
    <row r="2029" spans="1:12" x14ac:dyDescent="0.25">
      <c r="A2029" t="s">
        <v>33</v>
      </c>
      <c r="B2029" t="s">
        <v>19</v>
      </c>
      <c r="C2029">
        <v>365500</v>
      </c>
      <c r="D2029">
        <v>17600</v>
      </c>
      <c r="E2029" t="s">
        <v>1111</v>
      </c>
      <c r="F2029" t="s">
        <v>26</v>
      </c>
      <c r="G2029" t="s">
        <v>16</v>
      </c>
      <c r="H2029">
        <v>5</v>
      </c>
      <c r="I2029" t="s">
        <v>17</v>
      </c>
      <c r="J2029">
        <v>10</v>
      </c>
      <c r="K2029">
        <v>4.6097099999999998</v>
      </c>
      <c r="L2029">
        <v>-74.08175</v>
      </c>
    </row>
    <row r="2030" spans="1:12" x14ac:dyDescent="0.25">
      <c r="A2030" t="s">
        <v>28</v>
      </c>
      <c r="B2030" t="s">
        <v>29</v>
      </c>
      <c r="C2030">
        <v>712500</v>
      </c>
      <c r="D2030">
        <v>40300</v>
      </c>
      <c r="E2030" t="s">
        <v>1122</v>
      </c>
      <c r="F2030" t="s">
        <v>130</v>
      </c>
      <c r="G2030" t="s">
        <v>22</v>
      </c>
      <c r="H2030">
        <v>5</v>
      </c>
      <c r="I2030" t="s">
        <v>17</v>
      </c>
      <c r="J2030">
        <v>1</v>
      </c>
      <c r="K2030">
        <v>6.2518399999999996</v>
      </c>
      <c r="L2030">
        <v>-75.563590000000005</v>
      </c>
    </row>
    <row r="2031" spans="1:12" x14ac:dyDescent="0.25">
      <c r="A2031" t="s">
        <v>155</v>
      </c>
      <c r="B2031" t="s">
        <v>62</v>
      </c>
      <c r="C2031">
        <v>102900</v>
      </c>
      <c r="D2031">
        <v>3700</v>
      </c>
      <c r="E2031" t="s">
        <v>989</v>
      </c>
      <c r="F2031" t="s">
        <v>130</v>
      </c>
      <c r="G2031" t="s">
        <v>16</v>
      </c>
      <c r="H2031">
        <v>5</v>
      </c>
      <c r="I2031" t="s">
        <v>17</v>
      </c>
      <c r="J2031">
        <v>10</v>
      </c>
      <c r="K2031">
        <v>4.6097099999999998</v>
      </c>
      <c r="L2031">
        <v>-74.08175</v>
      </c>
    </row>
    <row r="2032" spans="1:12" x14ac:dyDescent="0.25">
      <c r="A2032" t="s">
        <v>158</v>
      </c>
      <c r="B2032" t="s">
        <v>62</v>
      </c>
      <c r="C2032">
        <v>53800</v>
      </c>
      <c r="D2032">
        <v>3300</v>
      </c>
      <c r="E2032" t="s">
        <v>1256</v>
      </c>
      <c r="F2032" t="s">
        <v>160</v>
      </c>
      <c r="G2032" t="s">
        <v>16</v>
      </c>
      <c r="H2032">
        <v>1</v>
      </c>
      <c r="I2032" t="s">
        <v>146</v>
      </c>
      <c r="J2032">
        <v>1</v>
      </c>
      <c r="K2032">
        <v>4.6097099999999998</v>
      </c>
      <c r="L2032">
        <v>-74.08175</v>
      </c>
    </row>
    <row r="2033" spans="1:12" x14ac:dyDescent="0.25">
      <c r="A2033" t="s">
        <v>78</v>
      </c>
      <c r="B2033" t="s">
        <v>19</v>
      </c>
      <c r="C2033">
        <v>280200</v>
      </c>
      <c r="D2033">
        <v>13100</v>
      </c>
      <c r="E2033" t="s">
        <v>630</v>
      </c>
      <c r="F2033" t="s">
        <v>47</v>
      </c>
      <c r="G2033" t="s">
        <v>31</v>
      </c>
      <c r="H2033">
        <v>4</v>
      </c>
      <c r="I2033" t="s">
        <v>17</v>
      </c>
      <c r="J2033">
        <v>5</v>
      </c>
      <c r="K2033">
        <v>3.4372199999999999</v>
      </c>
      <c r="L2033">
        <v>-76.522499999999994</v>
      </c>
    </row>
    <row r="2034" spans="1:12" x14ac:dyDescent="0.25">
      <c r="A2034" t="s">
        <v>113</v>
      </c>
      <c r="B2034" t="s">
        <v>24</v>
      </c>
      <c r="C2034">
        <v>21900</v>
      </c>
      <c r="D2034">
        <v>0</v>
      </c>
      <c r="E2034" t="s">
        <v>145</v>
      </c>
      <c r="F2034" t="s">
        <v>93</v>
      </c>
      <c r="G2034" t="s">
        <v>16</v>
      </c>
      <c r="H2034">
        <v>4</v>
      </c>
      <c r="I2034" t="s">
        <v>17</v>
      </c>
      <c r="J2034">
        <v>10</v>
      </c>
      <c r="K2034">
        <v>4.6097099999999998</v>
      </c>
      <c r="L2034">
        <v>-74.08175</v>
      </c>
    </row>
    <row r="2035" spans="1:12" x14ac:dyDescent="0.25">
      <c r="A2035" t="s">
        <v>82</v>
      </c>
      <c r="B2035" t="s">
        <v>58</v>
      </c>
      <c r="C2035">
        <v>39000</v>
      </c>
      <c r="D2035">
        <v>2300</v>
      </c>
      <c r="E2035" t="s">
        <v>331</v>
      </c>
      <c r="F2035" t="s">
        <v>15</v>
      </c>
      <c r="G2035" t="s">
        <v>60</v>
      </c>
      <c r="H2035">
        <v>4</v>
      </c>
      <c r="I2035" t="s">
        <v>32</v>
      </c>
      <c r="J2035">
        <v>1</v>
      </c>
      <c r="K2035">
        <v>4.8133299999999997</v>
      </c>
      <c r="L2035">
        <v>-75.696110000000004</v>
      </c>
    </row>
    <row r="2036" spans="1:12" x14ac:dyDescent="0.25">
      <c r="A2036" t="s">
        <v>184</v>
      </c>
      <c r="B2036" t="s">
        <v>86</v>
      </c>
      <c r="C2036">
        <v>431600</v>
      </c>
      <c r="D2036">
        <v>21200</v>
      </c>
      <c r="E2036" t="s">
        <v>657</v>
      </c>
      <c r="F2036" t="s">
        <v>76</v>
      </c>
      <c r="G2036" t="s">
        <v>16</v>
      </c>
      <c r="H2036">
        <v>5</v>
      </c>
      <c r="I2036" t="s">
        <v>17</v>
      </c>
      <c r="J2036">
        <v>10</v>
      </c>
      <c r="K2036">
        <v>4.6097099999999998</v>
      </c>
      <c r="L2036">
        <v>-74.08175</v>
      </c>
    </row>
    <row r="2037" spans="1:12" x14ac:dyDescent="0.25">
      <c r="A2037" t="s">
        <v>192</v>
      </c>
      <c r="B2037" t="s">
        <v>65</v>
      </c>
      <c r="C2037">
        <v>49200</v>
      </c>
      <c r="D2037">
        <v>3000</v>
      </c>
      <c r="E2037" t="s">
        <v>985</v>
      </c>
      <c r="F2037" t="s">
        <v>93</v>
      </c>
      <c r="G2037" t="s">
        <v>16</v>
      </c>
      <c r="H2037">
        <v>4</v>
      </c>
      <c r="I2037" t="s">
        <v>17</v>
      </c>
      <c r="J2037">
        <v>1</v>
      </c>
      <c r="K2037">
        <v>4.6097099999999998</v>
      </c>
      <c r="L2037">
        <v>-74.08175</v>
      </c>
    </row>
    <row r="2038" spans="1:12" x14ac:dyDescent="0.25">
      <c r="A2038" t="s">
        <v>50</v>
      </c>
      <c r="B2038" t="s">
        <v>29</v>
      </c>
      <c r="C2038">
        <v>2096900</v>
      </c>
      <c r="D2038">
        <v>111900</v>
      </c>
      <c r="E2038" t="s">
        <v>854</v>
      </c>
      <c r="F2038" t="s">
        <v>93</v>
      </c>
      <c r="G2038" t="s">
        <v>16</v>
      </c>
      <c r="H2038">
        <v>5</v>
      </c>
      <c r="I2038" t="s">
        <v>17</v>
      </c>
      <c r="J2038">
        <v>5</v>
      </c>
      <c r="K2038">
        <v>4.6097099999999998</v>
      </c>
      <c r="L2038">
        <v>-74.08175</v>
      </c>
    </row>
    <row r="2039" spans="1:12" x14ac:dyDescent="0.25">
      <c r="A2039" t="s">
        <v>57</v>
      </c>
      <c r="B2039" t="s">
        <v>58</v>
      </c>
      <c r="C2039">
        <v>83200</v>
      </c>
      <c r="D2039">
        <v>2600</v>
      </c>
      <c r="E2039" t="s">
        <v>430</v>
      </c>
      <c r="F2039" t="s">
        <v>160</v>
      </c>
      <c r="G2039" t="s">
        <v>16</v>
      </c>
      <c r="H2039">
        <v>4</v>
      </c>
      <c r="I2039" t="s">
        <v>17</v>
      </c>
      <c r="J2039">
        <v>1</v>
      </c>
      <c r="K2039">
        <v>4.6097099999999998</v>
      </c>
      <c r="L2039">
        <v>-74.08175</v>
      </c>
    </row>
    <row r="2040" spans="1:12" x14ac:dyDescent="0.25">
      <c r="A2040" t="s">
        <v>41</v>
      </c>
      <c r="B2040" t="s">
        <v>29</v>
      </c>
      <c r="C2040">
        <v>1394100</v>
      </c>
      <c r="D2040">
        <v>72400</v>
      </c>
      <c r="E2040" t="s">
        <v>382</v>
      </c>
      <c r="F2040" t="s">
        <v>93</v>
      </c>
      <c r="G2040" t="s">
        <v>16</v>
      </c>
      <c r="H2040">
        <v>3</v>
      </c>
      <c r="I2040" t="s">
        <v>17</v>
      </c>
      <c r="J2040">
        <v>4</v>
      </c>
      <c r="K2040">
        <v>4.6097099999999998</v>
      </c>
      <c r="L2040">
        <v>-74.08175</v>
      </c>
    </row>
    <row r="2041" spans="1:12" x14ac:dyDescent="0.25">
      <c r="A2041" t="s">
        <v>57</v>
      </c>
      <c r="B2041" t="s">
        <v>58</v>
      </c>
      <c r="C2041">
        <v>54500</v>
      </c>
      <c r="D2041">
        <v>3100</v>
      </c>
      <c r="E2041" t="s">
        <v>372</v>
      </c>
      <c r="F2041" t="s">
        <v>130</v>
      </c>
      <c r="G2041" t="s">
        <v>91</v>
      </c>
      <c r="H2041">
        <v>4</v>
      </c>
      <c r="I2041" t="s">
        <v>38</v>
      </c>
      <c r="J2041">
        <v>1</v>
      </c>
      <c r="K2041">
        <v>10.968540000000001</v>
      </c>
      <c r="L2041">
        <v>-74.781319999999994</v>
      </c>
    </row>
    <row r="2042" spans="1:12" x14ac:dyDescent="0.25">
      <c r="A2042" t="s">
        <v>18</v>
      </c>
      <c r="B2042" t="s">
        <v>19</v>
      </c>
      <c r="C2042">
        <v>358800</v>
      </c>
      <c r="D2042">
        <v>17300</v>
      </c>
      <c r="E2042" t="s">
        <v>305</v>
      </c>
      <c r="F2042" t="s">
        <v>88</v>
      </c>
      <c r="G2042" t="s">
        <v>16</v>
      </c>
      <c r="H2042">
        <v>3</v>
      </c>
      <c r="I2042" t="s">
        <v>17</v>
      </c>
      <c r="J2042">
        <v>2</v>
      </c>
      <c r="K2042">
        <v>4.6097099999999998</v>
      </c>
      <c r="L2042">
        <v>-74.08175</v>
      </c>
    </row>
    <row r="2043" spans="1:12" x14ac:dyDescent="0.25">
      <c r="A2043" t="s">
        <v>48</v>
      </c>
      <c r="B2043" t="s">
        <v>24</v>
      </c>
      <c r="C2043">
        <v>84300</v>
      </c>
      <c r="D2043">
        <v>4700</v>
      </c>
      <c r="E2043" t="s">
        <v>779</v>
      </c>
      <c r="F2043" t="s">
        <v>160</v>
      </c>
      <c r="G2043" t="s">
        <v>22</v>
      </c>
      <c r="H2043">
        <v>1</v>
      </c>
      <c r="I2043" t="s">
        <v>17</v>
      </c>
      <c r="J2043">
        <v>1</v>
      </c>
      <c r="K2043">
        <v>6.2518399999999996</v>
      </c>
      <c r="L2043">
        <v>-75.563590000000005</v>
      </c>
    </row>
    <row r="2044" spans="1:12" x14ac:dyDescent="0.25">
      <c r="A2044" t="s">
        <v>61</v>
      </c>
      <c r="B2044" t="s">
        <v>62</v>
      </c>
      <c r="C2044">
        <v>429300</v>
      </c>
      <c r="D2044">
        <v>23300</v>
      </c>
      <c r="E2044" t="s">
        <v>769</v>
      </c>
      <c r="F2044" t="s">
        <v>43</v>
      </c>
      <c r="G2044" t="s">
        <v>27</v>
      </c>
      <c r="H2044">
        <v>1</v>
      </c>
      <c r="I2044" t="s">
        <v>17</v>
      </c>
      <c r="J2044">
        <v>1</v>
      </c>
      <c r="K2044">
        <v>10.39972</v>
      </c>
      <c r="L2044">
        <v>-75.514439999999993</v>
      </c>
    </row>
    <row r="2045" spans="1:12" x14ac:dyDescent="0.25">
      <c r="A2045" t="s">
        <v>133</v>
      </c>
      <c r="B2045" t="s">
        <v>24</v>
      </c>
      <c r="C2045">
        <v>15700</v>
      </c>
      <c r="D2045">
        <v>0</v>
      </c>
      <c r="E2045" t="s">
        <v>1033</v>
      </c>
      <c r="F2045" t="s">
        <v>96</v>
      </c>
      <c r="G2045" t="s">
        <v>27</v>
      </c>
      <c r="H2045">
        <v>4</v>
      </c>
      <c r="I2045" t="s">
        <v>17</v>
      </c>
      <c r="J2045">
        <v>1</v>
      </c>
      <c r="K2045">
        <v>10.39972</v>
      </c>
      <c r="L2045">
        <v>-75.514439999999993</v>
      </c>
    </row>
    <row r="2046" spans="1:12" x14ac:dyDescent="0.25">
      <c r="A2046" t="s">
        <v>39</v>
      </c>
      <c r="B2046" t="s">
        <v>24</v>
      </c>
      <c r="C2046">
        <v>54300</v>
      </c>
      <c r="D2046">
        <v>3300</v>
      </c>
      <c r="E2046" t="s">
        <v>732</v>
      </c>
      <c r="F2046" t="s">
        <v>52</v>
      </c>
      <c r="G2046" t="s">
        <v>27</v>
      </c>
      <c r="H2046">
        <v>5</v>
      </c>
      <c r="I2046" t="s">
        <v>17</v>
      </c>
      <c r="J2046">
        <v>3</v>
      </c>
      <c r="K2046">
        <v>10.39972</v>
      </c>
      <c r="L2046">
        <v>-75.514439999999993</v>
      </c>
    </row>
    <row r="2047" spans="1:12" x14ac:dyDescent="0.25">
      <c r="A2047" t="s">
        <v>36</v>
      </c>
      <c r="B2047" t="s">
        <v>24</v>
      </c>
      <c r="C2047">
        <v>36900</v>
      </c>
      <c r="D2047">
        <v>2400</v>
      </c>
      <c r="E2047" t="s">
        <v>429</v>
      </c>
      <c r="F2047" t="s">
        <v>88</v>
      </c>
      <c r="G2047" t="s">
        <v>16</v>
      </c>
      <c r="H2047">
        <v>5</v>
      </c>
      <c r="I2047" t="s">
        <v>38</v>
      </c>
      <c r="J2047">
        <v>1</v>
      </c>
      <c r="K2047">
        <v>4.6097099999999998</v>
      </c>
      <c r="L2047">
        <v>-74.08175</v>
      </c>
    </row>
    <row r="2048" spans="1:12" x14ac:dyDescent="0.25">
      <c r="A2048" t="s">
        <v>48</v>
      </c>
      <c r="B2048" t="s">
        <v>24</v>
      </c>
      <c r="C2048">
        <v>76900</v>
      </c>
      <c r="D2048">
        <v>12800</v>
      </c>
      <c r="E2048" t="s">
        <v>415</v>
      </c>
      <c r="F2048" t="s">
        <v>130</v>
      </c>
      <c r="G2048" t="s">
        <v>278</v>
      </c>
      <c r="H2048">
        <v>5</v>
      </c>
      <c r="I2048" t="s">
        <v>17</v>
      </c>
      <c r="J2048">
        <v>8</v>
      </c>
      <c r="K2048">
        <v>-4.2152799999999999</v>
      </c>
      <c r="L2048">
        <v>-69.940560000000005</v>
      </c>
    </row>
    <row r="2049" spans="1:12" x14ac:dyDescent="0.25">
      <c r="A2049" t="s">
        <v>33</v>
      </c>
      <c r="B2049" t="s">
        <v>19</v>
      </c>
      <c r="C2049">
        <v>271000</v>
      </c>
      <c r="D2049">
        <v>12600</v>
      </c>
      <c r="E2049" t="s">
        <v>327</v>
      </c>
      <c r="F2049" t="s">
        <v>15</v>
      </c>
      <c r="G2049" t="s">
        <v>22</v>
      </c>
      <c r="H2049">
        <v>5</v>
      </c>
      <c r="I2049" t="s">
        <v>17</v>
      </c>
      <c r="J2049">
        <v>1</v>
      </c>
      <c r="K2049">
        <v>6.2518399999999996</v>
      </c>
      <c r="L2049">
        <v>-75.563590000000005</v>
      </c>
    </row>
    <row r="2050" spans="1:12" x14ac:dyDescent="0.25">
      <c r="A2050" t="s">
        <v>113</v>
      </c>
      <c r="B2050" t="s">
        <v>24</v>
      </c>
      <c r="C2050">
        <v>20400</v>
      </c>
      <c r="D2050">
        <v>1500</v>
      </c>
      <c r="E2050" t="s">
        <v>692</v>
      </c>
      <c r="F2050" t="s">
        <v>93</v>
      </c>
      <c r="G2050" t="s">
        <v>31</v>
      </c>
      <c r="H2050">
        <v>5</v>
      </c>
      <c r="I2050" t="s">
        <v>17</v>
      </c>
      <c r="J2050">
        <v>10</v>
      </c>
      <c r="K2050">
        <v>3.4372199999999999</v>
      </c>
      <c r="L2050">
        <v>-76.522499999999994</v>
      </c>
    </row>
    <row r="2051" spans="1:12" x14ac:dyDescent="0.25">
      <c r="A2051" t="s">
        <v>74</v>
      </c>
      <c r="B2051" t="s">
        <v>62</v>
      </c>
      <c r="C2051">
        <v>54400</v>
      </c>
      <c r="D2051">
        <v>3400</v>
      </c>
      <c r="E2051" t="s">
        <v>493</v>
      </c>
      <c r="F2051" t="s">
        <v>26</v>
      </c>
      <c r="G2051" t="s">
        <v>16</v>
      </c>
      <c r="H2051">
        <v>5</v>
      </c>
      <c r="I2051" t="s">
        <v>17</v>
      </c>
      <c r="J2051">
        <v>3</v>
      </c>
      <c r="K2051">
        <v>4.6097099999999998</v>
      </c>
      <c r="L2051">
        <v>-74.08175</v>
      </c>
    </row>
    <row r="2052" spans="1:12" x14ac:dyDescent="0.25">
      <c r="A2052" t="s">
        <v>23</v>
      </c>
      <c r="B2052" t="s">
        <v>24</v>
      </c>
      <c r="C2052">
        <v>194400</v>
      </c>
      <c r="D2052">
        <v>10600</v>
      </c>
      <c r="E2052" t="s">
        <v>1232</v>
      </c>
      <c r="F2052" t="s">
        <v>88</v>
      </c>
      <c r="G2052" t="s">
        <v>16</v>
      </c>
      <c r="H2052">
        <v>3</v>
      </c>
      <c r="I2052" t="s">
        <v>17</v>
      </c>
      <c r="J2052">
        <v>1</v>
      </c>
      <c r="K2052">
        <v>4.6097099999999998</v>
      </c>
      <c r="L2052">
        <v>-74.08175</v>
      </c>
    </row>
    <row r="2053" spans="1:12" x14ac:dyDescent="0.25">
      <c r="A2053" t="s">
        <v>135</v>
      </c>
      <c r="B2053" t="s">
        <v>58</v>
      </c>
      <c r="C2053">
        <v>23200</v>
      </c>
      <c r="D2053">
        <v>5900</v>
      </c>
      <c r="E2053" t="s">
        <v>767</v>
      </c>
      <c r="F2053" t="s">
        <v>47</v>
      </c>
      <c r="G2053" t="s">
        <v>178</v>
      </c>
      <c r="H2053">
        <v>5</v>
      </c>
      <c r="I2053" t="s">
        <v>17</v>
      </c>
      <c r="J2053">
        <v>2</v>
      </c>
      <c r="K2053">
        <v>1.2136100000000001</v>
      </c>
      <c r="L2053">
        <v>-77.281109999999998</v>
      </c>
    </row>
    <row r="2054" spans="1:12" x14ac:dyDescent="0.25">
      <c r="A2054" t="s">
        <v>158</v>
      </c>
      <c r="B2054" t="s">
        <v>62</v>
      </c>
      <c r="C2054">
        <v>66600</v>
      </c>
      <c r="D2054">
        <v>3900</v>
      </c>
      <c r="E2054" t="s">
        <v>604</v>
      </c>
      <c r="F2054" t="s">
        <v>88</v>
      </c>
      <c r="G2054" t="s">
        <v>22</v>
      </c>
      <c r="H2054">
        <v>5</v>
      </c>
      <c r="I2054" t="s">
        <v>17</v>
      </c>
      <c r="J2054">
        <v>1</v>
      </c>
      <c r="K2054">
        <v>6.2518399999999996</v>
      </c>
      <c r="L2054">
        <v>-75.563590000000005</v>
      </c>
    </row>
    <row r="2055" spans="1:12" x14ac:dyDescent="0.25">
      <c r="A2055" t="s">
        <v>103</v>
      </c>
      <c r="B2055" t="s">
        <v>13</v>
      </c>
      <c r="C2055">
        <v>291200</v>
      </c>
      <c r="D2055">
        <v>13700</v>
      </c>
      <c r="E2055" t="s">
        <v>1031</v>
      </c>
      <c r="F2055" t="s">
        <v>26</v>
      </c>
      <c r="G2055" t="s">
        <v>22</v>
      </c>
      <c r="H2055">
        <v>5</v>
      </c>
      <c r="I2055" t="s">
        <v>17</v>
      </c>
      <c r="J2055">
        <v>1</v>
      </c>
      <c r="K2055">
        <v>6.2518399999999996</v>
      </c>
      <c r="L2055">
        <v>-75.563590000000005</v>
      </c>
    </row>
    <row r="2056" spans="1:12" x14ac:dyDescent="0.25">
      <c r="A2056" t="s">
        <v>184</v>
      </c>
      <c r="B2056" t="s">
        <v>86</v>
      </c>
      <c r="C2056">
        <v>406200</v>
      </c>
      <c r="D2056">
        <v>22000</v>
      </c>
      <c r="E2056" t="s">
        <v>563</v>
      </c>
      <c r="F2056" t="s">
        <v>43</v>
      </c>
      <c r="G2056" t="s">
        <v>16</v>
      </c>
      <c r="H2056">
        <v>5</v>
      </c>
      <c r="I2056" t="s">
        <v>38</v>
      </c>
      <c r="J2056">
        <v>1</v>
      </c>
      <c r="K2056">
        <v>4.6097099999999998</v>
      </c>
      <c r="L2056">
        <v>-74.08175</v>
      </c>
    </row>
    <row r="2057" spans="1:12" x14ac:dyDescent="0.25">
      <c r="A2057" t="s">
        <v>196</v>
      </c>
      <c r="B2057" t="s">
        <v>13</v>
      </c>
      <c r="C2057">
        <v>1059800</v>
      </c>
      <c r="D2057">
        <v>56600</v>
      </c>
      <c r="E2057" t="s">
        <v>1221</v>
      </c>
      <c r="F2057" t="s">
        <v>21</v>
      </c>
      <c r="G2057" t="s">
        <v>31</v>
      </c>
      <c r="H2057">
        <v>5</v>
      </c>
      <c r="I2057" t="s">
        <v>17</v>
      </c>
      <c r="J2057">
        <v>1</v>
      </c>
      <c r="K2057">
        <v>3.4372199999999999</v>
      </c>
      <c r="L2057">
        <v>-76.522499999999994</v>
      </c>
    </row>
    <row r="2058" spans="1:12" x14ac:dyDescent="0.25">
      <c r="A2058" t="s">
        <v>127</v>
      </c>
      <c r="B2058" t="s">
        <v>13</v>
      </c>
      <c r="C2058">
        <v>1196100</v>
      </c>
      <c r="D2058">
        <v>61900</v>
      </c>
      <c r="E2058" t="s">
        <v>523</v>
      </c>
      <c r="F2058" t="s">
        <v>15</v>
      </c>
      <c r="G2058" t="s">
        <v>16</v>
      </c>
      <c r="H2058">
        <v>4</v>
      </c>
      <c r="I2058" t="s">
        <v>146</v>
      </c>
      <c r="J2058">
        <v>1</v>
      </c>
      <c r="K2058">
        <v>4.6097099999999998</v>
      </c>
      <c r="L2058">
        <v>-74.08175</v>
      </c>
    </row>
    <row r="2059" spans="1:12" x14ac:dyDescent="0.25">
      <c r="A2059" t="s">
        <v>297</v>
      </c>
      <c r="B2059" t="s">
        <v>86</v>
      </c>
      <c r="C2059">
        <v>84900</v>
      </c>
      <c r="D2059">
        <v>4700</v>
      </c>
      <c r="E2059" t="s">
        <v>1177</v>
      </c>
      <c r="F2059" t="s">
        <v>21</v>
      </c>
      <c r="G2059" t="s">
        <v>60</v>
      </c>
      <c r="H2059">
        <v>5</v>
      </c>
      <c r="I2059" t="s">
        <v>17</v>
      </c>
      <c r="J2059">
        <v>2</v>
      </c>
      <c r="K2059">
        <v>4.8133299999999997</v>
      </c>
      <c r="L2059">
        <v>-75.696110000000004</v>
      </c>
    </row>
    <row r="2060" spans="1:12" x14ac:dyDescent="0.25">
      <c r="A2060" t="s">
        <v>148</v>
      </c>
      <c r="B2060" t="s">
        <v>13</v>
      </c>
      <c r="C2060">
        <v>2550000</v>
      </c>
      <c r="D2060">
        <v>140500</v>
      </c>
      <c r="E2060" t="s">
        <v>1210</v>
      </c>
      <c r="F2060" t="s">
        <v>47</v>
      </c>
      <c r="G2060" t="s">
        <v>16</v>
      </c>
      <c r="H2060">
        <v>5</v>
      </c>
      <c r="I2060" t="s">
        <v>38</v>
      </c>
      <c r="J2060">
        <v>1</v>
      </c>
      <c r="K2060">
        <v>4.6097099999999998</v>
      </c>
      <c r="L2060">
        <v>-74.08175</v>
      </c>
    </row>
    <row r="2061" spans="1:12" x14ac:dyDescent="0.25">
      <c r="A2061" t="s">
        <v>266</v>
      </c>
      <c r="B2061" t="s">
        <v>13</v>
      </c>
      <c r="C2061">
        <v>1415500</v>
      </c>
      <c r="D2061">
        <v>75600</v>
      </c>
      <c r="E2061" t="s">
        <v>1228</v>
      </c>
      <c r="F2061" t="s">
        <v>76</v>
      </c>
      <c r="G2061" t="s">
        <v>201</v>
      </c>
      <c r="H2061">
        <v>1</v>
      </c>
      <c r="I2061" t="s">
        <v>17</v>
      </c>
      <c r="J2061">
        <v>1</v>
      </c>
      <c r="K2061">
        <v>11.54444</v>
      </c>
      <c r="L2061">
        <v>-72.907219999999995</v>
      </c>
    </row>
    <row r="2062" spans="1:12" x14ac:dyDescent="0.25">
      <c r="A2062" t="s">
        <v>67</v>
      </c>
      <c r="B2062" t="s">
        <v>62</v>
      </c>
      <c r="C2062">
        <v>39100</v>
      </c>
      <c r="D2062">
        <v>0</v>
      </c>
      <c r="E2062" t="s">
        <v>548</v>
      </c>
      <c r="F2062" t="s">
        <v>26</v>
      </c>
      <c r="G2062" t="s">
        <v>16</v>
      </c>
      <c r="H2062">
        <v>5</v>
      </c>
      <c r="I2062" t="s">
        <v>17</v>
      </c>
      <c r="J2062">
        <v>1</v>
      </c>
      <c r="K2062">
        <v>4.6097099999999998</v>
      </c>
      <c r="L2062">
        <v>-74.08175</v>
      </c>
    </row>
    <row r="2063" spans="1:12" x14ac:dyDescent="0.25">
      <c r="A2063" t="s">
        <v>64</v>
      </c>
      <c r="B2063" t="s">
        <v>65</v>
      </c>
      <c r="C2063">
        <v>66200</v>
      </c>
      <c r="D2063">
        <v>3700</v>
      </c>
      <c r="E2063" t="s">
        <v>804</v>
      </c>
      <c r="F2063" t="s">
        <v>54</v>
      </c>
      <c r="G2063" t="s">
        <v>16</v>
      </c>
      <c r="H2063">
        <v>5</v>
      </c>
      <c r="I2063" t="s">
        <v>17</v>
      </c>
      <c r="J2063">
        <v>4</v>
      </c>
      <c r="K2063">
        <v>4.6097099999999998</v>
      </c>
      <c r="L2063">
        <v>-74.08175</v>
      </c>
    </row>
    <row r="2064" spans="1:12" x14ac:dyDescent="0.25">
      <c r="A2064" t="s">
        <v>18</v>
      </c>
      <c r="B2064" t="s">
        <v>19</v>
      </c>
      <c r="C2064">
        <v>192000</v>
      </c>
      <c r="D2064">
        <v>8400</v>
      </c>
      <c r="E2064" t="s">
        <v>1178</v>
      </c>
      <c r="F2064" t="s">
        <v>76</v>
      </c>
      <c r="G2064" t="s">
        <v>44</v>
      </c>
      <c r="H2064">
        <v>4</v>
      </c>
      <c r="I2064" t="s">
        <v>32</v>
      </c>
      <c r="J2064">
        <v>1</v>
      </c>
      <c r="K2064">
        <v>11.240790000000001</v>
      </c>
      <c r="L2064">
        <v>-74.199039999999997</v>
      </c>
    </row>
    <row r="2065" spans="1:12" x14ac:dyDescent="0.25">
      <c r="A2065" t="s">
        <v>85</v>
      </c>
      <c r="B2065" t="s">
        <v>86</v>
      </c>
      <c r="C2065">
        <v>497800</v>
      </c>
      <c r="D2065">
        <v>26700</v>
      </c>
      <c r="E2065" t="s">
        <v>1056</v>
      </c>
      <c r="F2065" t="s">
        <v>76</v>
      </c>
      <c r="G2065" t="s">
        <v>22</v>
      </c>
      <c r="H2065">
        <v>4</v>
      </c>
      <c r="I2065" t="s">
        <v>17</v>
      </c>
      <c r="J2065">
        <v>2</v>
      </c>
      <c r="K2065">
        <v>6.2518399999999996</v>
      </c>
      <c r="L2065">
        <v>-75.563590000000005</v>
      </c>
    </row>
    <row r="2066" spans="1:12" x14ac:dyDescent="0.25">
      <c r="A2066" t="s">
        <v>98</v>
      </c>
      <c r="B2066" t="s">
        <v>19</v>
      </c>
      <c r="C2066">
        <v>624700</v>
      </c>
      <c r="D2066">
        <v>35600</v>
      </c>
      <c r="E2066" t="s">
        <v>631</v>
      </c>
      <c r="F2066" t="s">
        <v>76</v>
      </c>
      <c r="G2066" t="s">
        <v>16</v>
      </c>
      <c r="H2066">
        <v>3</v>
      </c>
      <c r="I2066" t="s">
        <v>32</v>
      </c>
      <c r="J2066">
        <v>1</v>
      </c>
      <c r="K2066">
        <v>4.6097099999999998</v>
      </c>
      <c r="L2066">
        <v>-74.08175</v>
      </c>
    </row>
    <row r="2067" spans="1:12" x14ac:dyDescent="0.25">
      <c r="A2067" t="s">
        <v>124</v>
      </c>
      <c r="B2067" t="s">
        <v>19</v>
      </c>
      <c r="C2067">
        <v>671800</v>
      </c>
      <c r="D2067">
        <v>34000</v>
      </c>
      <c r="E2067" t="s">
        <v>259</v>
      </c>
      <c r="F2067" t="s">
        <v>15</v>
      </c>
      <c r="G2067" t="s">
        <v>16</v>
      </c>
      <c r="H2067">
        <v>5</v>
      </c>
      <c r="I2067" t="s">
        <v>17</v>
      </c>
      <c r="J2067">
        <v>9</v>
      </c>
      <c r="K2067">
        <v>4.6097099999999998</v>
      </c>
      <c r="L2067">
        <v>-74.08175</v>
      </c>
    </row>
    <row r="2068" spans="1:12" x14ac:dyDescent="0.25">
      <c r="A2068" t="s">
        <v>155</v>
      </c>
      <c r="B2068" t="s">
        <v>62</v>
      </c>
      <c r="C2068">
        <v>106000</v>
      </c>
      <c r="D2068">
        <v>3800</v>
      </c>
      <c r="E2068" t="s">
        <v>1046</v>
      </c>
      <c r="F2068" t="s">
        <v>76</v>
      </c>
      <c r="G2068" t="s">
        <v>31</v>
      </c>
      <c r="H2068">
        <v>4</v>
      </c>
      <c r="I2068" t="s">
        <v>32</v>
      </c>
      <c r="J2068">
        <v>1</v>
      </c>
      <c r="K2068">
        <v>3.4372199999999999</v>
      </c>
      <c r="L2068">
        <v>-76.522499999999994</v>
      </c>
    </row>
    <row r="2069" spans="1:12" x14ac:dyDescent="0.25">
      <c r="A2069" t="s">
        <v>23</v>
      </c>
      <c r="B2069" t="s">
        <v>24</v>
      </c>
      <c r="C2069">
        <v>113400</v>
      </c>
      <c r="D2069">
        <v>6400</v>
      </c>
      <c r="E2069" t="s">
        <v>1172</v>
      </c>
      <c r="F2069" t="s">
        <v>76</v>
      </c>
      <c r="G2069" t="s">
        <v>16</v>
      </c>
      <c r="H2069">
        <v>5</v>
      </c>
      <c r="I2069" t="s">
        <v>17</v>
      </c>
      <c r="J2069">
        <v>9</v>
      </c>
      <c r="K2069">
        <v>4.6097099999999998</v>
      </c>
      <c r="L2069">
        <v>-74.08175</v>
      </c>
    </row>
    <row r="2070" spans="1:12" x14ac:dyDescent="0.25">
      <c r="A2070" t="s">
        <v>133</v>
      </c>
      <c r="B2070" t="s">
        <v>24</v>
      </c>
      <c r="C2070">
        <v>17100</v>
      </c>
      <c r="D2070">
        <v>1400</v>
      </c>
      <c r="E2070" t="s">
        <v>71</v>
      </c>
      <c r="F2070" t="s">
        <v>96</v>
      </c>
      <c r="G2070" t="s">
        <v>22</v>
      </c>
      <c r="H2070">
        <v>5</v>
      </c>
      <c r="I2070" t="s">
        <v>17</v>
      </c>
      <c r="J2070">
        <v>10</v>
      </c>
      <c r="K2070">
        <v>6.2518399999999996</v>
      </c>
      <c r="L2070">
        <v>-75.563590000000005</v>
      </c>
    </row>
    <row r="2071" spans="1:12" x14ac:dyDescent="0.25">
      <c r="A2071" t="s">
        <v>84</v>
      </c>
      <c r="B2071" t="s">
        <v>58</v>
      </c>
      <c r="C2071">
        <v>76300</v>
      </c>
      <c r="D2071">
        <v>6400</v>
      </c>
      <c r="E2071" t="s">
        <v>724</v>
      </c>
      <c r="F2071" t="s">
        <v>15</v>
      </c>
      <c r="G2071" t="s">
        <v>60</v>
      </c>
      <c r="H2071">
        <v>5</v>
      </c>
      <c r="I2071" t="s">
        <v>17</v>
      </c>
      <c r="J2071">
        <v>6</v>
      </c>
      <c r="K2071">
        <v>4.8133299999999997</v>
      </c>
      <c r="L2071">
        <v>-75.696110000000004</v>
      </c>
    </row>
    <row r="2072" spans="1:12" x14ac:dyDescent="0.25">
      <c r="A2072" t="s">
        <v>85</v>
      </c>
      <c r="B2072" t="s">
        <v>86</v>
      </c>
      <c r="C2072">
        <v>866800</v>
      </c>
      <c r="D2072">
        <v>46400</v>
      </c>
      <c r="E2072" t="s">
        <v>140</v>
      </c>
      <c r="F2072" t="s">
        <v>15</v>
      </c>
      <c r="G2072" t="s">
        <v>22</v>
      </c>
      <c r="H2072">
        <v>5</v>
      </c>
      <c r="I2072" t="s">
        <v>32</v>
      </c>
      <c r="J2072">
        <v>1</v>
      </c>
      <c r="K2072">
        <v>6.2518399999999996</v>
      </c>
      <c r="L2072">
        <v>-75.563590000000005</v>
      </c>
    </row>
    <row r="2073" spans="1:12" x14ac:dyDescent="0.25">
      <c r="A2073" t="s">
        <v>144</v>
      </c>
      <c r="B2073" t="s">
        <v>65</v>
      </c>
      <c r="C2073">
        <v>77600</v>
      </c>
      <c r="D2073">
        <v>2300</v>
      </c>
      <c r="E2073" t="s">
        <v>302</v>
      </c>
      <c r="F2073" t="s">
        <v>54</v>
      </c>
      <c r="G2073" t="s">
        <v>31</v>
      </c>
      <c r="H2073">
        <v>1</v>
      </c>
      <c r="I2073" t="s">
        <v>32</v>
      </c>
      <c r="J2073">
        <v>1</v>
      </c>
      <c r="K2073">
        <v>3.4372199999999999</v>
      </c>
      <c r="L2073">
        <v>-76.522499999999994</v>
      </c>
    </row>
    <row r="2074" spans="1:12" x14ac:dyDescent="0.25">
      <c r="A2074" t="s">
        <v>23</v>
      </c>
      <c r="B2074" t="s">
        <v>24</v>
      </c>
      <c r="C2074">
        <v>161400</v>
      </c>
      <c r="D2074">
        <v>8800</v>
      </c>
      <c r="E2074" t="s">
        <v>704</v>
      </c>
      <c r="F2074" t="s">
        <v>130</v>
      </c>
      <c r="G2074" t="s">
        <v>22</v>
      </c>
      <c r="H2074">
        <v>5</v>
      </c>
      <c r="I2074" t="s">
        <v>17</v>
      </c>
      <c r="J2074">
        <v>1</v>
      </c>
      <c r="K2074">
        <v>6.2518399999999996</v>
      </c>
      <c r="L2074">
        <v>-75.563590000000005</v>
      </c>
    </row>
    <row r="2075" spans="1:12" x14ac:dyDescent="0.25">
      <c r="A2075" t="s">
        <v>23</v>
      </c>
      <c r="B2075" t="s">
        <v>24</v>
      </c>
      <c r="C2075">
        <v>194300</v>
      </c>
      <c r="D2075">
        <v>8500</v>
      </c>
      <c r="E2075" t="s">
        <v>600</v>
      </c>
      <c r="F2075" t="s">
        <v>47</v>
      </c>
      <c r="G2075" t="s">
        <v>16</v>
      </c>
      <c r="H2075">
        <v>1</v>
      </c>
      <c r="I2075" t="s">
        <v>17</v>
      </c>
      <c r="J2075">
        <v>10</v>
      </c>
      <c r="K2075">
        <v>4.6097099999999998</v>
      </c>
      <c r="L2075">
        <v>-74.08175</v>
      </c>
    </row>
    <row r="2076" spans="1:12" x14ac:dyDescent="0.25">
      <c r="A2076" t="s">
        <v>196</v>
      </c>
      <c r="B2076" t="s">
        <v>13</v>
      </c>
      <c r="C2076">
        <v>825900</v>
      </c>
      <c r="D2076">
        <v>44700</v>
      </c>
      <c r="E2076" t="s">
        <v>735</v>
      </c>
      <c r="F2076" t="s">
        <v>35</v>
      </c>
      <c r="G2076" t="s">
        <v>16</v>
      </c>
      <c r="H2076">
        <v>4</v>
      </c>
      <c r="I2076" t="s">
        <v>17</v>
      </c>
      <c r="J2076">
        <v>2</v>
      </c>
      <c r="K2076">
        <v>4.6097099999999998</v>
      </c>
      <c r="L2076">
        <v>-74.08175</v>
      </c>
    </row>
    <row r="2077" spans="1:12" x14ac:dyDescent="0.25">
      <c r="A2077" t="s">
        <v>297</v>
      </c>
      <c r="B2077" t="s">
        <v>86</v>
      </c>
      <c r="C2077">
        <v>43700</v>
      </c>
      <c r="D2077">
        <v>2700</v>
      </c>
      <c r="E2077" t="s">
        <v>662</v>
      </c>
      <c r="F2077" t="s">
        <v>15</v>
      </c>
      <c r="G2077" t="s">
        <v>91</v>
      </c>
      <c r="H2077">
        <v>4</v>
      </c>
      <c r="I2077" t="s">
        <v>38</v>
      </c>
      <c r="J2077">
        <v>1</v>
      </c>
      <c r="K2077">
        <v>10.968540000000001</v>
      </c>
      <c r="L2077">
        <v>-74.781319999999994</v>
      </c>
    </row>
    <row r="2078" spans="1:12" x14ac:dyDescent="0.25">
      <c r="A2078" t="s">
        <v>133</v>
      </c>
      <c r="B2078" t="s">
        <v>24</v>
      </c>
      <c r="C2078">
        <v>18200</v>
      </c>
      <c r="D2078">
        <v>0</v>
      </c>
      <c r="E2078" t="s">
        <v>271</v>
      </c>
      <c r="F2078" t="s">
        <v>54</v>
      </c>
      <c r="G2078" t="s">
        <v>16</v>
      </c>
      <c r="H2078">
        <v>1</v>
      </c>
      <c r="I2078" t="s">
        <v>17</v>
      </c>
      <c r="J2078">
        <v>5</v>
      </c>
      <c r="K2078">
        <v>4.6097099999999998</v>
      </c>
      <c r="L2078">
        <v>-74.08175</v>
      </c>
    </row>
    <row r="2079" spans="1:12" x14ac:dyDescent="0.25">
      <c r="A2079" t="s">
        <v>98</v>
      </c>
      <c r="B2079" t="s">
        <v>19</v>
      </c>
      <c r="C2079">
        <v>417600</v>
      </c>
      <c r="D2079">
        <v>22400</v>
      </c>
      <c r="E2079" t="s">
        <v>179</v>
      </c>
      <c r="F2079" t="s">
        <v>35</v>
      </c>
      <c r="G2079" t="s">
        <v>22</v>
      </c>
      <c r="H2079">
        <v>2</v>
      </c>
      <c r="I2079" t="s">
        <v>17</v>
      </c>
      <c r="J2079">
        <v>2</v>
      </c>
      <c r="K2079">
        <v>6.2518399999999996</v>
      </c>
      <c r="L2079">
        <v>-75.563590000000005</v>
      </c>
    </row>
    <row r="2080" spans="1:12" x14ac:dyDescent="0.25">
      <c r="A2080" t="s">
        <v>12</v>
      </c>
      <c r="B2080" t="s">
        <v>13</v>
      </c>
      <c r="C2080">
        <v>201900</v>
      </c>
      <c r="D2080">
        <v>8900</v>
      </c>
      <c r="E2080" t="s">
        <v>522</v>
      </c>
      <c r="F2080" t="s">
        <v>130</v>
      </c>
      <c r="G2080" t="s">
        <v>22</v>
      </c>
      <c r="H2080">
        <v>5</v>
      </c>
      <c r="I2080" t="s">
        <v>32</v>
      </c>
      <c r="J2080">
        <v>1</v>
      </c>
      <c r="K2080">
        <v>6.2518399999999996</v>
      </c>
      <c r="L2080">
        <v>-75.563590000000005</v>
      </c>
    </row>
    <row r="2081" spans="1:12" x14ac:dyDescent="0.25">
      <c r="A2081" t="s">
        <v>103</v>
      </c>
      <c r="B2081" t="s">
        <v>13</v>
      </c>
      <c r="C2081">
        <v>349900</v>
      </c>
      <c r="D2081">
        <v>16800</v>
      </c>
      <c r="E2081" t="s">
        <v>328</v>
      </c>
      <c r="F2081" t="s">
        <v>26</v>
      </c>
      <c r="G2081" t="s">
        <v>31</v>
      </c>
      <c r="H2081">
        <v>5</v>
      </c>
      <c r="I2081" t="s">
        <v>17</v>
      </c>
      <c r="J2081">
        <v>1</v>
      </c>
      <c r="K2081">
        <v>3.4372199999999999</v>
      </c>
      <c r="L2081">
        <v>-76.522499999999994</v>
      </c>
    </row>
    <row r="2082" spans="1:12" x14ac:dyDescent="0.25">
      <c r="A2082" t="s">
        <v>84</v>
      </c>
      <c r="B2082" t="s">
        <v>58</v>
      </c>
      <c r="C2082">
        <v>172100</v>
      </c>
      <c r="D2082">
        <v>7400</v>
      </c>
      <c r="E2082" t="s">
        <v>471</v>
      </c>
      <c r="F2082" t="s">
        <v>130</v>
      </c>
      <c r="G2082" t="s">
        <v>22</v>
      </c>
      <c r="H2082">
        <v>5</v>
      </c>
      <c r="I2082" t="s">
        <v>17</v>
      </c>
      <c r="J2082">
        <v>9</v>
      </c>
      <c r="K2082">
        <v>6.2518399999999996</v>
      </c>
      <c r="L2082">
        <v>-75.563590000000005</v>
      </c>
    </row>
    <row r="2083" spans="1:12" x14ac:dyDescent="0.25">
      <c r="A2083" t="s">
        <v>158</v>
      </c>
      <c r="B2083" t="s">
        <v>62</v>
      </c>
      <c r="C2083">
        <v>39400</v>
      </c>
      <c r="D2083">
        <v>0</v>
      </c>
      <c r="E2083" t="s">
        <v>1226</v>
      </c>
      <c r="F2083" t="s">
        <v>35</v>
      </c>
      <c r="G2083" t="s">
        <v>22</v>
      </c>
      <c r="H2083">
        <v>5</v>
      </c>
      <c r="I2083" t="s">
        <v>17</v>
      </c>
      <c r="J2083">
        <v>5</v>
      </c>
      <c r="K2083">
        <v>6.2518399999999996</v>
      </c>
      <c r="L2083">
        <v>-75.563590000000005</v>
      </c>
    </row>
    <row r="2084" spans="1:12" x14ac:dyDescent="0.25">
      <c r="A2084" t="s">
        <v>133</v>
      </c>
      <c r="B2084" t="s">
        <v>24</v>
      </c>
      <c r="C2084">
        <v>15700</v>
      </c>
      <c r="D2084">
        <v>1200</v>
      </c>
      <c r="E2084" t="s">
        <v>496</v>
      </c>
      <c r="F2084" t="s">
        <v>160</v>
      </c>
      <c r="G2084" t="s">
        <v>201</v>
      </c>
      <c r="H2084">
        <v>4</v>
      </c>
      <c r="I2084" t="s">
        <v>17</v>
      </c>
      <c r="J2084">
        <v>10</v>
      </c>
      <c r="K2084">
        <v>11.54444</v>
      </c>
      <c r="L2084">
        <v>-72.907219999999995</v>
      </c>
    </row>
    <row r="2085" spans="1:12" x14ac:dyDescent="0.25">
      <c r="A2085" t="s">
        <v>127</v>
      </c>
      <c r="B2085" t="s">
        <v>13</v>
      </c>
      <c r="C2085">
        <v>1456300</v>
      </c>
      <c r="D2085">
        <v>78600</v>
      </c>
      <c r="E2085" t="s">
        <v>790</v>
      </c>
      <c r="F2085" t="s">
        <v>130</v>
      </c>
      <c r="G2085" t="s">
        <v>16</v>
      </c>
      <c r="H2085">
        <v>4</v>
      </c>
      <c r="I2085" t="s">
        <v>32</v>
      </c>
      <c r="J2085">
        <v>1</v>
      </c>
      <c r="K2085">
        <v>4.6097099999999998</v>
      </c>
      <c r="L2085">
        <v>-74.08175</v>
      </c>
    </row>
    <row r="2086" spans="1:12" x14ac:dyDescent="0.25">
      <c r="A2086" t="s">
        <v>135</v>
      </c>
      <c r="B2086" t="s">
        <v>58</v>
      </c>
      <c r="C2086">
        <v>38300</v>
      </c>
      <c r="D2086">
        <v>7900</v>
      </c>
      <c r="E2086" t="s">
        <v>352</v>
      </c>
      <c r="F2086" t="s">
        <v>52</v>
      </c>
      <c r="G2086" t="s">
        <v>16</v>
      </c>
      <c r="H2086">
        <v>1</v>
      </c>
      <c r="I2086" t="s">
        <v>32</v>
      </c>
      <c r="J2086">
        <v>1</v>
      </c>
      <c r="K2086">
        <v>4.6097099999999998</v>
      </c>
      <c r="L2086">
        <v>-74.08175</v>
      </c>
    </row>
    <row r="2087" spans="1:12" x14ac:dyDescent="0.25">
      <c r="A2087" t="s">
        <v>23</v>
      </c>
      <c r="B2087" t="s">
        <v>24</v>
      </c>
      <c r="C2087">
        <v>231400</v>
      </c>
      <c r="D2087">
        <v>10500</v>
      </c>
      <c r="E2087" t="s">
        <v>994</v>
      </c>
      <c r="F2087" t="s">
        <v>21</v>
      </c>
      <c r="G2087" t="s">
        <v>22</v>
      </c>
      <c r="H2087">
        <v>5</v>
      </c>
      <c r="I2087" t="s">
        <v>17</v>
      </c>
      <c r="J2087">
        <v>1</v>
      </c>
      <c r="K2087">
        <v>6.2518399999999996</v>
      </c>
      <c r="L2087">
        <v>-75.563590000000005</v>
      </c>
    </row>
    <row r="2088" spans="1:12" x14ac:dyDescent="0.25">
      <c r="A2088" t="s">
        <v>50</v>
      </c>
      <c r="B2088" t="s">
        <v>29</v>
      </c>
      <c r="C2088">
        <v>2371900</v>
      </c>
      <c r="D2088">
        <v>126700</v>
      </c>
      <c r="E2088" t="s">
        <v>1168</v>
      </c>
      <c r="F2088" t="s">
        <v>21</v>
      </c>
      <c r="G2088" t="s">
        <v>22</v>
      </c>
      <c r="H2088">
        <v>5</v>
      </c>
      <c r="I2088" t="s">
        <v>17</v>
      </c>
      <c r="J2088">
        <v>10</v>
      </c>
      <c r="K2088">
        <v>6.2518399999999996</v>
      </c>
      <c r="L2088">
        <v>-75.563590000000005</v>
      </c>
    </row>
    <row r="2089" spans="1:12" x14ac:dyDescent="0.25">
      <c r="A2089" t="s">
        <v>118</v>
      </c>
      <c r="B2089" t="s">
        <v>86</v>
      </c>
      <c r="C2089">
        <v>694000</v>
      </c>
      <c r="D2089">
        <v>35100</v>
      </c>
      <c r="E2089" t="s">
        <v>816</v>
      </c>
      <c r="F2089" t="s">
        <v>130</v>
      </c>
      <c r="G2089" t="s">
        <v>161</v>
      </c>
      <c r="H2089">
        <v>5</v>
      </c>
      <c r="I2089" t="s">
        <v>17</v>
      </c>
      <c r="J2089">
        <v>4</v>
      </c>
      <c r="K2089">
        <v>7.1253900000000003</v>
      </c>
      <c r="L2089">
        <v>-73.119799999999998</v>
      </c>
    </row>
    <row r="2090" spans="1:12" x14ac:dyDescent="0.25">
      <c r="A2090" t="s">
        <v>164</v>
      </c>
      <c r="B2090" t="s">
        <v>13</v>
      </c>
      <c r="C2090">
        <v>245500</v>
      </c>
      <c r="D2090">
        <v>13300</v>
      </c>
      <c r="E2090" t="s">
        <v>1096</v>
      </c>
      <c r="F2090" t="s">
        <v>15</v>
      </c>
      <c r="G2090" t="s">
        <v>16</v>
      </c>
      <c r="H2090">
        <v>1</v>
      </c>
      <c r="I2090" t="s">
        <v>17</v>
      </c>
      <c r="J2090">
        <v>1</v>
      </c>
      <c r="K2090">
        <v>4.6097099999999998</v>
      </c>
      <c r="L2090">
        <v>-74.08175</v>
      </c>
    </row>
    <row r="2091" spans="1:12" x14ac:dyDescent="0.25">
      <c r="A2091" t="s">
        <v>297</v>
      </c>
      <c r="B2091" t="s">
        <v>86</v>
      </c>
      <c r="C2091">
        <v>62400</v>
      </c>
      <c r="D2091">
        <v>1500</v>
      </c>
      <c r="E2091" t="s">
        <v>952</v>
      </c>
      <c r="F2091" t="s">
        <v>43</v>
      </c>
      <c r="G2091" t="s">
        <v>16</v>
      </c>
      <c r="H2091">
        <v>5</v>
      </c>
      <c r="I2091" t="s">
        <v>17</v>
      </c>
      <c r="J2091">
        <v>4</v>
      </c>
      <c r="K2091">
        <v>4.6097099999999998</v>
      </c>
      <c r="L2091">
        <v>-74.08175</v>
      </c>
    </row>
    <row r="2092" spans="1:12" x14ac:dyDescent="0.25">
      <c r="A2092" t="s">
        <v>192</v>
      </c>
      <c r="B2092" t="s">
        <v>65</v>
      </c>
      <c r="C2092">
        <v>31600</v>
      </c>
      <c r="D2092">
        <v>4100</v>
      </c>
      <c r="E2092" t="s">
        <v>1234</v>
      </c>
      <c r="F2092" t="s">
        <v>160</v>
      </c>
      <c r="G2092" t="s">
        <v>16</v>
      </c>
      <c r="H2092">
        <v>3</v>
      </c>
      <c r="I2092" t="s">
        <v>32</v>
      </c>
      <c r="J2092">
        <v>1</v>
      </c>
      <c r="K2092">
        <v>4.6097099999999998</v>
      </c>
      <c r="L2092">
        <v>-74.08175</v>
      </c>
    </row>
    <row r="2093" spans="1:12" x14ac:dyDescent="0.25">
      <c r="A2093" t="s">
        <v>122</v>
      </c>
      <c r="B2093" t="s">
        <v>29</v>
      </c>
      <c r="C2093">
        <v>1293700</v>
      </c>
      <c r="D2093">
        <v>69900</v>
      </c>
      <c r="E2093" t="s">
        <v>1041</v>
      </c>
      <c r="F2093" t="s">
        <v>15</v>
      </c>
      <c r="G2093" t="s">
        <v>31</v>
      </c>
      <c r="H2093">
        <v>5</v>
      </c>
      <c r="I2093" t="s">
        <v>32</v>
      </c>
      <c r="J2093">
        <v>1</v>
      </c>
      <c r="K2093">
        <v>3.4372199999999999</v>
      </c>
      <c r="L2093">
        <v>-76.522499999999994</v>
      </c>
    </row>
    <row r="2094" spans="1:12" x14ac:dyDescent="0.25">
      <c r="A2094" t="s">
        <v>204</v>
      </c>
      <c r="B2094" t="s">
        <v>13</v>
      </c>
      <c r="C2094">
        <v>146900</v>
      </c>
      <c r="D2094">
        <v>8000</v>
      </c>
      <c r="E2094" t="s">
        <v>389</v>
      </c>
      <c r="F2094" t="s">
        <v>160</v>
      </c>
      <c r="G2094" t="s">
        <v>141</v>
      </c>
      <c r="H2094">
        <v>5</v>
      </c>
      <c r="I2094" t="s">
        <v>32</v>
      </c>
      <c r="J2094">
        <v>1</v>
      </c>
      <c r="K2094">
        <v>5.0688899999999997</v>
      </c>
      <c r="L2094">
        <v>-75.517380000000003</v>
      </c>
    </row>
    <row r="2095" spans="1:12" x14ac:dyDescent="0.25">
      <c r="A2095" t="s">
        <v>45</v>
      </c>
      <c r="B2095" t="s">
        <v>29</v>
      </c>
      <c r="C2095">
        <v>1529000</v>
      </c>
      <c r="D2095">
        <v>79600</v>
      </c>
      <c r="E2095" t="s">
        <v>631</v>
      </c>
      <c r="F2095" t="s">
        <v>15</v>
      </c>
      <c r="G2095" t="s">
        <v>16</v>
      </c>
      <c r="H2095">
        <v>5</v>
      </c>
      <c r="I2095" t="s">
        <v>32</v>
      </c>
      <c r="J2095">
        <v>1</v>
      </c>
      <c r="K2095">
        <v>4.6097099999999998</v>
      </c>
      <c r="L2095">
        <v>-74.08175</v>
      </c>
    </row>
    <row r="2096" spans="1:12" x14ac:dyDescent="0.25">
      <c r="A2096" t="s">
        <v>55</v>
      </c>
      <c r="B2096" t="s">
        <v>13</v>
      </c>
      <c r="C2096">
        <v>48900</v>
      </c>
      <c r="D2096">
        <v>3700</v>
      </c>
      <c r="E2096" t="s">
        <v>591</v>
      </c>
      <c r="F2096" t="s">
        <v>160</v>
      </c>
      <c r="G2096" t="s">
        <v>16</v>
      </c>
      <c r="H2096">
        <v>4</v>
      </c>
      <c r="I2096" t="s">
        <v>32</v>
      </c>
      <c r="J2096">
        <v>1</v>
      </c>
      <c r="K2096">
        <v>4.6097099999999998</v>
      </c>
      <c r="L2096">
        <v>-74.08175</v>
      </c>
    </row>
    <row r="2097" spans="1:12" x14ac:dyDescent="0.25">
      <c r="A2097" t="s">
        <v>214</v>
      </c>
      <c r="B2097" t="s">
        <v>19</v>
      </c>
      <c r="C2097">
        <v>123400</v>
      </c>
      <c r="D2097">
        <v>7000</v>
      </c>
      <c r="E2097" t="s">
        <v>331</v>
      </c>
      <c r="F2097" t="s">
        <v>52</v>
      </c>
      <c r="G2097" t="s">
        <v>16</v>
      </c>
      <c r="H2097">
        <v>4</v>
      </c>
      <c r="I2097" t="s">
        <v>17</v>
      </c>
      <c r="J2097">
        <v>1</v>
      </c>
      <c r="K2097">
        <v>4.6097099999999998</v>
      </c>
      <c r="L2097">
        <v>-74.08175</v>
      </c>
    </row>
    <row r="2098" spans="1:12" x14ac:dyDescent="0.25">
      <c r="A2098" t="s">
        <v>103</v>
      </c>
      <c r="B2098" t="s">
        <v>13</v>
      </c>
      <c r="C2098">
        <v>349100</v>
      </c>
      <c r="D2098">
        <v>19000</v>
      </c>
      <c r="E2098" t="s">
        <v>545</v>
      </c>
      <c r="F2098" t="s">
        <v>35</v>
      </c>
      <c r="G2098" t="s">
        <v>22</v>
      </c>
      <c r="H2098">
        <v>4</v>
      </c>
      <c r="I2098" t="s">
        <v>17</v>
      </c>
      <c r="J2098">
        <v>10</v>
      </c>
      <c r="K2098">
        <v>6.2518399999999996</v>
      </c>
      <c r="L2098">
        <v>-75.563590000000005</v>
      </c>
    </row>
    <row r="2099" spans="1:12" x14ac:dyDescent="0.25">
      <c r="A2099" t="s">
        <v>28</v>
      </c>
      <c r="B2099" t="s">
        <v>29</v>
      </c>
      <c r="C2099">
        <v>494200</v>
      </c>
      <c r="D2099">
        <v>24500</v>
      </c>
      <c r="E2099" t="s">
        <v>411</v>
      </c>
      <c r="F2099" t="s">
        <v>160</v>
      </c>
      <c r="G2099" t="s">
        <v>27</v>
      </c>
      <c r="H2099">
        <v>4</v>
      </c>
      <c r="I2099" t="s">
        <v>32</v>
      </c>
      <c r="J2099">
        <v>1</v>
      </c>
      <c r="K2099">
        <v>10.39972</v>
      </c>
      <c r="L2099">
        <v>-75.514439999999993</v>
      </c>
    </row>
    <row r="2100" spans="1:12" x14ac:dyDescent="0.25">
      <c r="A2100" t="s">
        <v>84</v>
      </c>
      <c r="B2100" t="s">
        <v>58</v>
      </c>
      <c r="C2100">
        <v>216600</v>
      </c>
      <c r="D2100">
        <v>12000</v>
      </c>
      <c r="E2100" t="s">
        <v>527</v>
      </c>
      <c r="F2100" t="s">
        <v>43</v>
      </c>
      <c r="G2100" t="s">
        <v>22</v>
      </c>
      <c r="H2100">
        <v>5</v>
      </c>
      <c r="I2100" t="s">
        <v>17</v>
      </c>
      <c r="J2100">
        <v>3</v>
      </c>
      <c r="K2100">
        <v>6.2518399999999996</v>
      </c>
      <c r="L2100">
        <v>-75.563590000000005</v>
      </c>
    </row>
    <row r="2101" spans="1:12" x14ac:dyDescent="0.25">
      <c r="A2101" t="s">
        <v>85</v>
      </c>
      <c r="B2101" t="s">
        <v>86</v>
      </c>
      <c r="C2101">
        <v>1081400</v>
      </c>
      <c r="D2101">
        <v>60000</v>
      </c>
      <c r="E2101" t="s">
        <v>410</v>
      </c>
      <c r="F2101" t="s">
        <v>96</v>
      </c>
      <c r="G2101" t="s">
        <v>16</v>
      </c>
      <c r="H2101">
        <v>5</v>
      </c>
      <c r="I2101" t="s">
        <v>38</v>
      </c>
      <c r="J2101">
        <v>1</v>
      </c>
      <c r="K2101">
        <v>4.6097099999999998</v>
      </c>
      <c r="L2101">
        <v>-74.08175</v>
      </c>
    </row>
    <row r="2102" spans="1:12" x14ac:dyDescent="0.25">
      <c r="A2102" t="s">
        <v>144</v>
      </c>
      <c r="B2102" t="s">
        <v>65</v>
      </c>
      <c r="C2102">
        <v>48200</v>
      </c>
      <c r="D2102">
        <v>800</v>
      </c>
      <c r="E2102" t="s">
        <v>1184</v>
      </c>
      <c r="F2102" t="s">
        <v>93</v>
      </c>
      <c r="G2102" t="s">
        <v>31</v>
      </c>
      <c r="H2102">
        <v>5</v>
      </c>
      <c r="I2102" t="s">
        <v>38</v>
      </c>
      <c r="J2102">
        <v>1</v>
      </c>
      <c r="K2102">
        <v>3.4372199999999999</v>
      </c>
      <c r="L2102">
        <v>-76.522499999999994</v>
      </c>
    </row>
    <row r="2103" spans="1:12" x14ac:dyDescent="0.25">
      <c r="A2103" t="s">
        <v>45</v>
      </c>
      <c r="B2103" t="s">
        <v>29</v>
      </c>
      <c r="C2103">
        <v>1221100</v>
      </c>
      <c r="D2103">
        <v>63200</v>
      </c>
      <c r="E2103" t="s">
        <v>1206</v>
      </c>
      <c r="F2103" t="s">
        <v>35</v>
      </c>
      <c r="G2103" t="s">
        <v>31</v>
      </c>
      <c r="H2103">
        <v>5</v>
      </c>
      <c r="I2103" t="s">
        <v>32</v>
      </c>
      <c r="J2103">
        <v>1</v>
      </c>
      <c r="K2103">
        <v>3.4372199999999999</v>
      </c>
      <c r="L2103">
        <v>-76.522499999999994</v>
      </c>
    </row>
    <row r="2104" spans="1:12" x14ac:dyDescent="0.25">
      <c r="A2104" t="s">
        <v>135</v>
      </c>
      <c r="B2104" t="s">
        <v>58</v>
      </c>
      <c r="C2104">
        <v>25900</v>
      </c>
      <c r="D2104">
        <v>1600</v>
      </c>
      <c r="E2104" t="s">
        <v>180</v>
      </c>
      <c r="F2104" t="s">
        <v>35</v>
      </c>
      <c r="G2104" t="s">
        <v>22</v>
      </c>
      <c r="H2104">
        <v>1</v>
      </c>
      <c r="I2104" t="s">
        <v>17</v>
      </c>
      <c r="J2104">
        <v>1</v>
      </c>
      <c r="K2104">
        <v>6.2518399999999996</v>
      </c>
      <c r="L2104">
        <v>-75.563590000000005</v>
      </c>
    </row>
    <row r="2105" spans="1:12" x14ac:dyDescent="0.25">
      <c r="A2105" t="s">
        <v>184</v>
      </c>
      <c r="B2105" t="s">
        <v>86</v>
      </c>
      <c r="C2105">
        <v>428600</v>
      </c>
      <c r="D2105">
        <v>21000</v>
      </c>
      <c r="E2105" t="s">
        <v>128</v>
      </c>
      <c r="F2105" t="s">
        <v>47</v>
      </c>
      <c r="G2105" t="s">
        <v>16</v>
      </c>
      <c r="H2105">
        <v>4</v>
      </c>
      <c r="I2105" t="s">
        <v>17</v>
      </c>
      <c r="J2105">
        <v>5</v>
      </c>
      <c r="K2105">
        <v>4.6097099999999998</v>
      </c>
      <c r="L2105">
        <v>-74.08175</v>
      </c>
    </row>
    <row r="2106" spans="1:12" x14ac:dyDescent="0.25">
      <c r="A2106" t="s">
        <v>133</v>
      </c>
      <c r="B2106" t="s">
        <v>24</v>
      </c>
      <c r="C2106">
        <v>18300</v>
      </c>
      <c r="D2106">
        <v>6800</v>
      </c>
      <c r="E2106" t="s">
        <v>1229</v>
      </c>
      <c r="F2106" t="s">
        <v>21</v>
      </c>
      <c r="G2106" t="s">
        <v>22</v>
      </c>
      <c r="H2106">
        <v>2</v>
      </c>
      <c r="I2106" t="s">
        <v>17</v>
      </c>
      <c r="J2106">
        <v>10</v>
      </c>
      <c r="K2106">
        <v>6.2518399999999996</v>
      </c>
      <c r="L2106">
        <v>-75.563590000000005</v>
      </c>
    </row>
    <row r="2107" spans="1:12" x14ac:dyDescent="0.25">
      <c r="A2107" t="s">
        <v>28</v>
      </c>
      <c r="B2107" t="s">
        <v>29</v>
      </c>
      <c r="C2107">
        <v>520600</v>
      </c>
      <c r="D2107">
        <v>25900</v>
      </c>
      <c r="E2107" t="s">
        <v>1086</v>
      </c>
      <c r="F2107" t="s">
        <v>76</v>
      </c>
      <c r="G2107" t="s">
        <v>16</v>
      </c>
      <c r="H2107">
        <v>3</v>
      </c>
      <c r="I2107" t="s">
        <v>38</v>
      </c>
      <c r="J2107">
        <v>1</v>
      </c>
      <c r="K2107">
        <v>4.6097099999999998</v>
      </c>
      <c r="L2107">
        <v>-74.08175</v>
      </c>
    </row>
    <row r="2108" spans="1:12" x14ac:dyDescent="0.25">
      <c r="A2108" t="s">
        <v>124</v>
      </c>
      <c r="B2108" t="s">
        <v>19</v>
      </c>
      <c r="C2108">
        <v>633900</v>
      </c>
      <c r="D2108">
        <v>34300</v>
      </c>
      <c r="E2108" t="s">
        <v>807</v>
      </c>
      <c r="F2108" t="s">
        <v>15</v>
      </c>
      <c r="G2108" t="s">
        <v>22</v>
      </c>
      <c r="H2108">
        <v>1</v>
      </c>
      <c r="I2108" t="s">
        <v>17</v>
      </c>
      <c r="J2108">
        <v>5</v>
      </c>
      <c r="K2108">
        <v>6.2518399999999996</v>
      </c>
      <c r="L2108">
        <v>-75.563590000000005</v>
      </c>
    </row>
    <row r="2109" spans="1:12" x14ac:dyDescent="0.25">
      <c r="A2109" t="s">
        <v>122</v>
      </c>
      <c r="B2109" t="s">
        <v>29</v>
      </c>
      <c r="C2109">
        <v>1202900</v>
      </c>
      <c r="D2109">
        <v>64700</v>
      </c>
      <c r="E2109" t="s">
        <v>1257</v>
      </c>
      <c r="F2109" t="s">
        <v>26</v>
      </c>
      <c r="G2109" t="s">
        <v>44</v>
      </c>
      <c r="H2109">
        <v>5</v>
      </c>
      <c r="I2109" t="s">
        <v>17</v>
      </c>
      <c r="J2109">
        <v>8</v>
      </c>
      <c r="K2109">
        <v>11.240790000000001</v>
      </c>
      <c r="L2109">
        <v>-74.199039999999997</v>
      </c>
    </row>
    <row r="2110" spans="1:12" x14ac:dyDescent="0.25">
      <c r="A2110" t="s">
        <v>144</v>
      </c>
      <c r="B2110" t="s">
        <v>65</v>
      </c>
      <c r="C2110">
        <v>46400</v>
      </c>
      <c r="D2110">
        <v>3000</v>
      </c>
      <c r="E2110" t="s">
        <v>589</v>
      </c>
      <c r="F2110" t="s">
        <v>54</v>
      </c>
      <c r="G2110" t="s">
        <v>22</v>
      </c>
      <c r="H2110">
        <v>5</v>
      </c>
      <c r="I2110" t="s">
        <v>17</v>
      </c>
      <c r="J2110">
        <v>6</v>
      </c>
      <c r="K2110">
        <v>6.2518399999999996</v>
      </c>
      <c r="L2110">
        <v>-75.563590000000005</v>
      </c>
    </row>
    <row r="2111" spans="1:12" x14ac:dyDescent="0.25">
      <c r="A2111" t="s">
        <v>64</v>
      </c>
      <c r="B2111" t="s">
        <v>65</v>
      </c>
      <c r="C2111">
        <v>65000</v>
      </c>
      <c r="D2111">
        <v>3900</v>
      </c>
      <c r="E2111" t="s">
        <v>326</v>
      </c>
      <c r="F2111" t="s">
        <v>76</v>
      </c>
      <c r="G2111" t="s">
        <v>22</v>
      </c>
      <c r="H2111">
        <v>5</v>
      </c>
      <c r="I2111" t="s">
        <v>17</v>
      </c>
      <c r="J2111">
        <v>10</v>
      </c>
      <c r="K2111">
        <v>6.2518399999999996</v>
      </c>
      <c r="L2111">
        <v>-75.563590000000005</v>
      </c>
    </row>
    <row r="2112" spans="1:12" x14ac:dyDescent="0.25">
      <c r="A2112" t="s">
        <v>158</v>
      </c>
      <c r="B2112" t="s">
        <v>62</v>
      </c>
      <c r="C2112">
        <v>70500</v>
      </c>
      <c r="D2112">
        <v>1900</v>
      </c>
      <c r="E2112" t="s">
        <v>483</v>
      </c>
      <c r="F2112" t="s">
        <v>130</v>
      </c>
      <c r="G2112" t="s">
        <v>22</v>
      </c>
      <c r="H2112">
        <v>3</v>
      </c>
      <c r="I2112" t="s">
        <v>32</v>
      </c>
      <c r="J2112">
        <v>1</v>
      </c>
      <c r="K2112">
        <v>6.2518399999999996</v>
      </c>
      <c r="L2112">
        <v>-75.563590000000005</v>
      </c>
    </row>
    <row r="2113" spans="1:12" x14ac:dyDescent="0.25">
      <c r="A2113" t="s">
        <v>135</v>
      </c>
      <c r="B2113" t="s">
        <v>58</v>
      </c>
      <c r="C2113">
        <v>41500</v>
      </c>
      <c r="D2113">
        <v>6900</v>
      </c>
      <c r="E2113" t="s">
        <v>474</v>
      </c>
      <c r="F2113" t="s">
        <v>93</v>
      </c>
      <c r="G2113" t="s">
        <v>22</v>
      </c>
      <c r="H2113">
        <v>5</v>
      </c>
      <c r="I2113" t="s">
        <v>17</v>
      </c>
      <c r="J2113">
        <v>6</v>
      </c>
      <c r="K2113">
        <v>6.2518399999999996</v>
      </c>
      <c r="L2113">
        <v>-75.563590000000005</v>
      </c>
    </row>
    <row r="2114" spans="1:12" x14ac:dyDescent="0.25">
      <c r="A2114" t="s">
        <v>68</v>
      </c>
      <c r="B2114" t="s">
        <v>24</v>
      </c>
      <c r="C2114">
        <v>22200</v>
      </c>
      <c r="D2114">
        <v>0</v>
      </c>
      <c r="E2114" t="s">
        <v>841</v>
      </c>
      <c r="F2114" t="s">
        <v>21</v>
      </c>
      <c r="G2114" t="s">
        <v>31</v>
      </c>
      <c r="H2114">
        <v>1</v>
      </c>
      <c r="I2114" t="s">
        <v>17</v>
      </c>
      <c r="J2114">
        <v>1</v>
      </c>
      <c r="K2114">
        <v>3.4372199999999999</v>
      </c>
      <c r="L2114">
        <v>-76.522499999999994</v>
      </c>
    </row>
    <row r="2115" spans="1:12" x14ac:dyDescent="0.25">
      <c r="A2115" t="s">
        <v>85</v>
      </c>
      <c r="B2115" t="s">
        <v>86</v>
      </c>
      <c r="C2115">
        <v>714200</v>
      </c>
      <c r="D2115">
        <v>38700</v>
      </c>
      <c r="E2115" t="s">
        <v>30</v>
      </c>
      <c r="F2115" t="s">
        <v>21</v>
      </c>
      <c r="G2115" t="s">
        <v>22</v>
      </c>
      <c r="H2115">
        <v>5</v>
      </c>
      <c r="I2115" t="s">
        <v>17</v>
      </c>
      <c r="J2115">
        <v>4</v>
      </c>
      <c r="K2115">
        <v>6.2518399999999996</v>
      </c>
      <c r="L2115">
        <v>-75.563590000000005</v>
      </c>
    </row>
    <row r="2116" spans="1:12" x14ac:dyDescent="0.25">
      <c r="A2116" t="s">
        <v>78</v>
      </c>
      <c r="B2116" t="s">
        <v>19</v>
      </c>
      <c r="C2116">
        <v>255800</v>
      </c>
      <c r="D2116">
        <v>11800</v>
      </c>
      <c r="E2116" t="s">
        <v>916</v>
      </c>
      <c r="F2116" t="s">
        <v>130</v>
      </c>
      <c r="G2116" t="s">
        <v>31</v>
      </c>
      <c r="H2116">
        <v>2</v>
      </c>
      <c r="I2116" t="s">
        <v>17</v>
      </c>
      <c r="J2116">
        <v>2</v>
      </c>
      <c r="K2116">
        <v>3.4372199999999999</v>
      </c>
      <c r="L2116">
        <v>-76.522499999999994</v>
      </c>
    </row>
    <row r="2117" spans="1:12" x14ac:dyDescent="0.25">
      <c r="A2117" t="s">
        <v>118</v>
      </c>
      <c r="B2117" t="s">
        <v>86</v>
      </c>
      <c r="C2117">
        <v>725200</v>
      </c>
      <c r="D2117">
        <v>36800</v>
      </c>
      <c r="E2117" t="s">
        <v>523</v>
      </c>
      <c r="F2117" t="s">
        <v>96</v>
      </c>
      <c r="G2117" t="s">
        <v>16</v>
      </c>
      <c r="H2117">
        <v>4</v>
      </c>
      <c r="I2117" t="s">
        <v>17</v>
      </c>
      <c r="J2117">
        <v>3</v>
      </c>
      <c r="K2117">
        <v>4.6097099999999998</v>
      </c>
      <c r="L2117">
        <v>-74.08175</v>
      </c>
    </row>
    <row r="2118" spans="1:12" x14ac:dyDescent="0.25">
      <c r="A2118" t="s">
        <v>50</v>
      </c>
      <c r="B2118" t="s">
        <v>29</v>
      </c>
      <c r="C2118">
        <v>1970900</v>
      </c>
      <c r="D2118">
        <v>103100</v>
      </c>
      <c r="E2118" t="s">
        <v>744</v>
      </c>
      <c r="F2118" t="s">
        <v>35</v>
      </c>
      <c r="G2118" t="s">
        <v>31</v>
      </c>
      <c r="H2118">
        <v>5</v>
      </c>
      <c r="I2118" t="s">
        <v>17</v>
      </c>
      <c r="J2118">
        <v>1</v>
      </c>
      <c r="K2118">
        <v>3.4372199999999999</v>
      </c>
      <c r="L2118">
        <v>-76.522499999999994</v>
      </c>
    </row>
    <row r="2119" spans="1:12" x14ac:dyDescent="0.25">
      <c r="A2119" t="s">
        <v>67</v>
      </c>
      <c r="B2119" t="s">
        <v>62</v>
      </c>
      <c r="C2119">
        <v>48700</v>
      </c>
      <c r="D2119">
        <v>800</v>
      </c>
      <c r="E2119" t="s">
        <v>1258</v>
      </c>
      <c r="F2119" t="s">
        <v>35</v>
      </c>
      <c r="G2119" t="s">
        <v>278</v>
      </c>
      <c r="H2119">
        <v>5</v>
      </c>
      <c r="I2119" t="s">
        <v>32</v>
      </c>
      <c r="J2119">
        <v>1</v>
      </c>
      <c r="K2119">
        <v>-4.2152799999999999</v>
      </c>
      <c r="L2119">
        <v>-69.940560000000005</v>
      </c>
    </row>
    <row r="2120" spans="1:12" x14ac:dyDescent="0.25">
      <c r="A2120" t="s">
        <v>98</v>
      </c>
      <c r="B2120" t="s">
        <v>19</v>
      </c>
      <c r="C2120">
        <v>587900</v>
      </c>
      <c r="D2120">
        <v>33700</v>
      </c>
      <c r="E2120" t="s">
        <v>231</v>
      </c>
      <c r="F2120" t="s">
        <v>47</v>
      </c>
      <c r="G2120" t="s">
        <v>161</v>
      </c>
      <c r="H2120">
        <v>1</v>
      </c>
      <c r="I2120" t="s">
        <v>32</v>
      </c>
      <c r="J2120">
        <v>1</v>
      </c>
      <c r="K2120">
        <v>7.1253900000000003</v>
      </c>
      <c r="L2120">
        <v>-73.119799999999998</v>
      </c>
    </row>
    <row r="2121" spans="1:12" x14ac:dyDescent="0.25">
      <c r="A2121" t="s">
        <v>135</v>
      </c>
      <c r="B2121" t="s">
        <v>58</v>
      </c>
      <c r="C2121">
        <v>36100</v>
      </c>
      <c r="D2121">
        <v>2300</v>
      </c>
      <c r="E2121" t="s">
        <v>468</v>
      </c>
      <c r="F2121" t="s">
        <v>76</v>
      </c>
      <c r="G2121" t="s">
        <v>60</v>
      </c>
      <c r="H2121">
        <v>5</v>
      </c>
      <c r="I2121" t="s">
        <v>17</v>
      </c>
      <c r="J2121">
        <v>1</v>
      </c>
      <c r="K2121">
        <v>4.8133299999999997</v>
      </c>
      <c r="L2121">
        <v>-75.696110000000004</v>
      </c>
    </row>
    <row r="2122" spans="1:12" x14ac:dyDescent="0.25">
      <c r="A2122" t="s">
        <v>148</v>
      </c>
      <c r="B2122" t="s">
        <v>13</v>
      </c>
      <c r="C2122">
        <v>1988600</v>
      </c>
      <c r="D2122">
        <v>104100</v>
      </c>
      <c r="E2122" t="s">
        <v>1246</v>
      </c>
      <c r="F2122" t="s">
        <v>130</v>
      </c>
      <c r="G2122" t="s">
        <v>22</v>
      </c>
      <c r="H2122">
        <v>1</v>
      </c>
      <c r="I2122" t="s">
        <v>146</v>
      </c>
      <c r="J2122">
        <v>1</v>
      </c>
      <c r="K2122">
        <v>6.2518399999999996</v>
      </c>
      <c r="L2122">
        <v>-75.563590000000005</v>
      </c>
    </row>
    <row r="2123" spans="1:12" x14ac:dyDescent="0.25">
      <c r="A2123" t="s">
        <v>164</v>
      </c>
      <c r="B2123" t="s">
        <v>13</v>
      </c>
      <c r="C2123">
        <v>82500</v>
      </c>
      <c r="D2123">
        <v>2600</v>
      </c>
      <c r="E2123" t="s">
        <v>929</v>
      </c>
      <c r="F2123" t="s">
        <v>88</v>
      </c>
      <c r="G2123" t="s">
        <v>120</v>
      </c>
      <c r="H2123">
        <v>2</v>
      </c>
      <c r="I2123" t="s">
        <v>17</v>
      </c>
      <c r="J2123">
        <v>7</v>
      </c>
      <c r="K2123">
        <v>3.8653</v>
      </c>
      <c r="L2123">
        <v>-67.923900000000003</v>
      </c>
    </row>
    <row r="2124" spans="1:12" x14ac:dyDescent="0.25">
      <c r="A2124" t="s">
        <v>122</v>
      </c>
      <c r="B2124" t="s">
        <v>29</v>
      </c>
      <c r="C2124">
        <v>1247200</v>
      </c>
      <c r="D2124">
        <v>64600</v>
      </c>
      <c r="E2124" t="s">
        <v>1057</v>
      </c>
      <c r="F2124" t="s">
        <v>76</v>
      </c>
      <c r="G2124" t="s">
        <v>31</v>
      </c>
      <c r="H2124">
        <v>5</v>
      </c>
      <c r="I2124" t="s">
        <v>17</v>
      </c>
      <c r="J2124">
        <v>3</v>
      </c>
      <c r="K2124">
        <v>3.4372199999999999</v>
      </c>
      <c r="L2124">
        <v>-76.522499999999994</v>
      </c>
    </row>
    <row r="2125" spans="1:12" x14ac:dyDescent="0.25">
      <c r="A2125" t="s">
        <v>41</v>
      </c>
      <c r="B2125" t="s">
        <v>29</v>
      </c>
      <c r="C2125">
        <v>1061500</v>
      </c>
      <c r="D2125">
        <v>62600</v>
      </c>
      <c r="E2125" t="s">
        <v>834</v>
      </c>
      <c r="F2125" t="s">
        <v>93</v>
      </c>
      <c r="G2125" t="s">
        <v>22</v>
      </c>
      <c r="H2125">
        <v>5</v>
      </c>
      <c r="I2125" t="s">
        <v>32</v>
      </c>
      <c r="J2125">
        <v>1</v>
      </c>
      <c r="K2125">
        <v>6.2518399999999996</v>
      </c>
      <c r="L2125">
        <v>-75.563590000000005</v>
      </c>
    </row>
    <row r="2126" spans="1:12" x14ac:dyDescent="0.25">
      <c r="A2126" t="s">
        <v>78</v>
      </c>
      <c r="B2126" t="s">
        <v>19</v>
      </c>
      <c r="C2126">
        <v>230500</v>
      </c>
      <c r="D2126">
        <v>10500</v>
      </c>
      <c r="E2126" t="s">
        <v>72</v>
      </c>
      <c r="F2126" t="s">
        <v>43</v>
      </c>
      <c r="G2126" t="s">
        <v>16</v>
      </c>
      <c r="H2126">
        <v>5</v>
      </c>
      <c r="I2126" t="s">
        <v>17</v>
      </c>
      <c r="J2126">
        <v>3</v>
      </c>
      <c r="K2126">
        <v>4.6097099999999998</v>
      </c>
      <c r="L2126">
        <v>-74.08175</v>
      </c>
    </row>
    <row r="2127" spans="1:12" x14ac:dyDescent="0.25">
      <c r="A2127" t="s">
        <v>74</v>
      </c>
      <c r="B2127" t="s">
        <v>62</v>
      </c>
      <c r="C2127">
        <v>54100</v>
      </c>
      <c r="D2127">
        <v>3500</v>
      </c>
      <c r="E2127" t="s">
        <v>446</v>
      </c>
      <c r="F2127" t="s">
        <v>47</v>
      </c>
      <c r="G2127" t="s">
        <v>16</v>
      </c>
      <c r="H2127">
        <v>1</v>
      </c>
      <c r="I2127" t="s">
        <v>17</v>
      </c>
      <c r="J2127">
        <v>2</v>
      </c>
      <c r="K2127">
        <v>4.6097099999999998</v>
      </c>
      <c r="L2127">
        <v>-74.08175</v>
      </c>
    </row>
    <row r="2128" spans="1:12" x14ac:dyDescent="0.25">
      <c r="A2128" t="s">
        <v>111</v>
      </c>
      <c r="B2128" t="s">
        <v>19</v>
      </c>
      <c r="C2128">
        <v>517300</v>
      </c>
      <c r="D2128">
        <v>25700</v>
      </c>
      <c r="E2128" t="s">
        <v>197</v>
      </c>
      <c r="F2128" t="s">
        <v>47</v>
      </c>
      <c r="G2128" t="s">
        <v>178</v>
      </c>
      <c r="H2128">
        <v>1</v>
      </c>
      <c r="I2128" t="s">
        <v>32</v>
      </c>
      <c r="J2128">
        <v>1</v>
      </c>
      <c r="K2128">
        <v>1.2136100000000001</v>
      </c>
      <c r="L2128">
        <v>-77.281109999999998</v>
      </c>
    </row>
    <row r="2129" spans="1:12" x14ac:dyDescent="0.25">
      <c r="A2129" t="s">
        <v>70</v>
      </c>
      <c r="B2129" t="s">
        <v>13</v>
      </c>
      <c r="C2129">
        <v>2925400</v>
      </c>
      <c r="D2129">
        <v>154000</v>
      </c>
      <c r="E2129" t="s">
        <v>986</v>
      </c>
      <c r="F2129" t="s">
        <v>43</v>
      </c>
      <c r="G2129" t="s">
        <v>16</v>
      </c>
      <c r="H2129">
        <v>5</v>
      </c>
      <c r="I2129" t="s">
        <v>17</v>
      </c>
      <c r="J2129">
        <v>4</v>
      </c>
      <c r="K2129">
        <v>4.6097099999999998</v>
      </c>
      <c r="L2129">
        <v>-74.08175</v>
      </c>
    </row>
    <row r="2130" spans="1:12" x14ac:dyDescent="0.25">
      <c r="A2130" t="s">
        <v>36</v>
      </c>
      <c r="B2130" t="s">
        <v>24</v>
      </c>
      <c r="C2130">
        <v>37800</v>
      </c>
      <c r="D2130">
        <v>7300</v>
      </c>
      <c r="E2130" t="s">
        <v>936</v>
      </c>
      <c r="F2130" t="s">
        <v>76</v>
      </c>
      <c r="G2130" t="s">
        <v>16</v>
      </c>
      <c r="H2130">
        <v>5</v>
      </c>
      <c r="I2130" t="s">
        <v>17</v>
      </c>
      <c r="J2130">
        <v>1</v>
      </c>
      <c r="K2130">
        <v>4.6097099999999998</v>
      </c>
      <c r="L2130">
        <v>-74.08175</v>
      </c>
    </row>
    <row r="2131" spans="1:12" x14ac:dyDescent="0.25">
      <c r="A2131" t="s">
        <v>61</v>
      </c>
      <c r="B2131" t="s">
        <v>62</v>
      </c>
      <c r="C2131">
        <v>292300</v>
      </c>
      <c r="D2131">
        <v>16000</v>
      </c>
      <c r="E2131" t="s">
        <v>686</v>
      </c>
      <c r="F2131" t="s">
        <v>43</v>
      </c>
      <c r="G2131" t="s">
        <v>16</v>
      </c>
      <c r="H2131">
        <v>4</v>
      </c>
      <c r="I2131" t="s">
        <v>17</v>
      </c>
      <c r="J2131">
        <v>1</v>
      </c>
      <c r="K2131">
        <v>4.6097099999999998</v>
      </c>
      <c r="L2131">
        <v>-74.08175</v>
      </c>
    </row>
    <row r="2132" spans="1:12" x14ac:dyDescent="0.25">
      <c r="A2132" t="s">
        <v>155</v>
      </c>
      <c r="B2132" t="s">
        <v>62</v>
      </c>
      <c r="C2132">
        <v>103700</v>
      </c>
      <c r="D2132">
        <v>3700</v>
      </c>
      <c r="E2132" t="s">
        <v>723</v>
      </c>
      <c r="F2132" t="s">
        <v>26</v>
      </c>
      <c r="G2132" t="s">
        <v>16</v>
      </c>
      <c r="H2132">
        <v>5</v>
      </c>
      <c r="I2132" t="s">
        <v>17</v>
      </c>
      <c r="J2132">
        <v>9</v>
      </c>
      <c r="K2132">
        <v>4.6097099999999998</v>
      </c>
      <c r="L2132">
        <v>-74.08175</v>
      </c>
    </row>
    <row r="2133" spans="1:12" x14ac:dyDescent="0.25">
      <c r="A2133" t="s">
        <v>78</v>
      </c>
      <c r="B2133" t="s">
        <v>19</v>
      </c>
      <c r="C2133">
        <v>304400</v>
      </c>
      <c r="D2133">
        <v>14400</v>
      </c>
      <c r="E2133" t="s">
        <v>341</v>
      </c>
      <c r="F2133" t="s">
        <v>130</v>
      </c>
      <c r="G2133" t="s">
        <v>16</v>
      </c>
      <c r="H2133">
        <v>5</v>
      </c>
      <c r="I2133" t="s">
        <v>32</v>
      </c>
      <c r="J2133">
        <v>1</v>
      </c>
      <c r="K2133">
        <v>4.6097099999999998</v>
      </c>
      <c r="L2133">
        <v>-74.08175</v>
      </c>
    </row>
    <row r="2134" spans="1:12" x14ac:dyDescent="0.25">
      <c r="A2134" t="s">
        <v>105</v>
      </c>
      <c r="B2134" t="s">
        <v>19</v>
      </c>
      <c r="C2134">
        <v>225900</v>
      </c>
      <c r="D2134">
        <v>10200</v>
      </c>
      <c r="E2134" t="s">
        <v>150</v>
      </c>
      <c r="F2134" t="s">
        <v>52</v>
      </c>
      <c r="G2134" t="s">
        <v>44</v>
      </c>
      <c r="H2134">
        <v>5</v>
      </c>
      <c r="I2134" t="s">
        <v>17</v>
      </c>
      <c r="J2134">
        <v>5</v>
      </c>
      <c r="K2134">
        <v>11.240790000000001</v>
      </c>
      <c r="L2134">
        <v>-74.199039999999997</v>
      </c>
    </row>
    <row r="2135" spans="1:12" x14ac:dyDescent="0.25">
      <c r="A2135" t="s">
        <v>192</v>
      </c>
      <c r="B2135" t="s">
        <v>65</v>
      </c>
      <c r="C2135">
        <v>50900</v>
      </c>
      <c r="D2135">
        <v>2900</v>
      </c>
      <c r="E2135" t="s">
        <v>46</v>
      </c>
      <c r="F2135" t="s">
        <v>54</v>
      </c>
      <c r="G2135" t="s">
        <v>22</v>
      </c>
      <c r="H2135">
        <v>4</v>
      </c>
      <c r="I2135" t="s">
        <v>17</v>
      </c>
      <c r="J2135">
        <v>2</v>
      </c>
      <c r="K2135">
        <v>6.2518399999999996</v>
      </c>
      <c r="L2135">
        <v>-75.563590000000005</v>
      </c>
    </row>
    <row r="2136" spans="1:12" x14ac:dyDescent="0.25">
      <c r="A2136" t="s">
        <v>12</v>
      </c>
      <c r="B2136" t="s">
        <v>13</v>
      </c>
      <c r="C2136">
        <v>187700</v>
      </c>
      <c r="D2136">
        <v>12400</v>
      </c>
      <c r="E2136" t="s">
        <v>193</v>
      </c>
      <c r="F2136" t="s">
        <v>54</v>
      </c>
      <c r="G2136" t="s">
        <v>16</v>
      </c>
      <c r="H2136">
        <v>4</v>
      </c>
      <c r="I2136" t="s">
        <v>17</v>
      </c>
      <c r="J2136">
        <v>1</v>
      </c>
      <c r="K2136">
        <v>4.6097099999999998</v>
      </c>
      <c r="L2136">
        <v>-74.08175</v>
      </c>
    </row>
    <row r="2137" spans="1:12" x14ac:dyDescent="0.25">
      <c r="A2137" t="s">
        <v>68</v>
      </c>
      <c r="B2137" t="s">
        <v>24</v>
      </c>
      <c r="C2137">
        <v>30800</v>
      </c>
      <c r="D2137">
        <v>0</v>
      </c>
      <c r="E2137" t="s">
        <v>843</v>
      </c>
      <c r="F2137" t="s">
        <v>26</v>
      </c>
      <c r="G2137" t="s">
        <v>16</v>
      </c>
      <c r="H2137">
        <v>5</v>
      </c>
      <c r="I2137" t="s">
        <v>17</v>
      </c>
      <c r="J2137">
        <v>2</v>
      </c>
      <c r="K2137">
        <v>4.6097099999999998</v>
      </c>
      <c r="L2137">
        <v>-74.08175</v>
      </c>
    </row>
    <row r="2138" spans="1:12" x14ac:dyDescent="0.25">
      <c r="A2138" t="s">
        <v>64</v>
      </c>
      <c r="B2138" t="s">
        <v>65</v>
      </c>
      <c r="C2138">
        <v>53000</v>
      </c>
      <c r="D2138">
        <v>7600</v>
      </c>
      <c r="E2138" t="s">
        <v>698</v>
      </c>
      <c r="F2138" t="s">
        <v>54</v>
      </c>
      <c r="G2138" t="s">
        <v>27</v>
      </c>
      <c r="H2138">
        <v>5</v>
      </c>
      <c r="I2138" t="s">
        <v>17</v>
      </c>
      <c r="J2138">
        <v>1</v>
      </c>
      <c r="K2138">
        <v>10.39972</v>
      </c>
      <c r="L2138">
        <v>-75.514439999999993</v>
      </c>
    </row>
    <row r="2139" spans="1:12" x14ac:dyDescent="0.25">
      <c r="A2139" t="s">
        <v>122</v>
      </c>
      <c r="B2139" t="s">
        <v>29</v>
      </c>
      <c r="C2139">
        <v>1055000</v>
      </c>
      <c r="D2139">
        <v>54400</v>
      </c>
      <c r="E2139" t="s">
        <v>453</v>
      </c>
      <c r="F2139" t="s">
        <v>43</v>
      </c>
      <c r="G2139" t="s">
        <v>16</v>
      </c>
      <c r="H2139">
        <v>5</v>
      </c>
      <c r="I2139" t="s">
        <v>17</v>
      </c>
      <c r="J2139">
        <v>1</v>
      </c>
      <c r="K2139">
        <v>4.6097099999999998</v>
      </c>
      <c r="L2139">
        <v>-74.08175</v>
      </c>
    </row>
    <row r="2140" spans="1:12" x14ac:dyDescent="0.25">
      <c r="A2140" t="s">
        <v>45</v>
      </c>
      <c r="B2140" t="s">
        <v>29</v>
      </c>
      <c r="C2140">
        <v>1350000</v>
      </c>
      <c r="D2140">
        <v>72500</v>
      </c>
      <c r="E2140" t="s">
        <v>976</v>
      </c>
      <c r="F2140" t="s">
        <v>35</v>
      </c>
      <c r="G2140" t="s">
        <v>16</v>
      </c>
      <c r="H2140">
        <v>1</v>
      </c>
      <c r="I2140" t="s">
        <v>17</v>
      </c>
      <c r="J2140">
        <v>1</v>
      </c>
      <c r="K2140">
        <v>4.6097099999999998</v>
      </c>
      <c r="L2140">
        <v>-74.08175</v>
      </c>
    </row>
    <row r="2141" spans="1:12" x14ac:dyDescent="0.25">
      <c r="A2141" t="s">
        <v>41</v>
      </c>
      <c r="B2141" t="s">
        <v>29</v>
      </c>
      <c r="C2141">
        <v>1281800</v>
      </c>
      <c r="D2141">
        <v>73000</v>
      </c>
      <c r="E2141" t="s">
        <v>128</v>
      </c>
      <c r="F2141" t="s">
        <v>93</v>
      </c>
      <c r="G2141" t="s">
        <v>16</v>
      </c>
      <c r="H2141">
        <v>4</v>
      </c>
      <c r="I2141" t="s">
        <v>17</v>
      </c>
      <c r="J2141">
        <v>10</v>
      </c>
      <c r="K2141">
        <v>4.6097099999999998</v>
      </c>
      <c r="L2141">
        <v>-74.08175</v>
      </c>
    </row>
    <row r="2142" spans="1:12" x14ac:dyDescent="0.25">
      <c r="A2142" t="s">
        <v>122</v>
      </c>
      <c r="B2142" t="s">
        <v>29</v>
      </c>
      <c r="C2142">
        <v>673800</v>
      </c>
      <c r="D2142">
        <v>34100</v>
      </c>
      <c r="E2142" t="s">
        <v>403</v>
      </c>
      <c r="F2142" t="s">
        <v>88</v>
      </c>
      <c r="G2142" t="s">
        <v>27</v>
      </c>
      <c r="H2142">
        <v>5</v>
      </c>
      <c r="I2142" t="s">
        <v>32</v>
      </c>
      <c r="J2142">
        <v>1</v>
      </c>
      <c r="K2142">
        <v>10.39972</v>
      </c>
      <c r="L2142">
        <v>-75.514439999999993</v>
      </c>
    </row>
    <row r="2143" spans="1:12" x14ac:dyDescent="0.25">
      <c r="A2143" t="s">
        <v>36</v>
      </c>
      <c r="B2143" t="s">
        <v>24</v>
      </c>
      <c r="C2143">
        <v>26800</v>
      </c>
      <c r="D2143">
        <v>2500</v>
      </c>
      <c r="E2143" t="s">
        <v>740</v>
      </c>
      <c r="F2143" t="s">
        <v>54</v>
      </c>
      <c r="G2143" t="s">
        <v>31</v>
      </c>
      <c r="H2143">
        <v>1</v>
      </c>
      <c r="I2143" t="s">
        <v>17</v>
      </c>
      <c r="J2143">
        <v>6</v>
      </c>
      <c r="K2143">
        <v>3.4372199999999999</v>
      </c>
      <c r="L2143">
        <v>-76.522499999999994</v>
      </c>
    </row>
    <row r="2144" spans="1:12" x14ac:dyDescent="0.25">
      <c r="A2144" t="s">
        <v>155</v>
      </c>
      <c r="B2144" t="s">
        <v>62</v>
      </c>
      <c r="C2144">
        <v>104700</v>
      </c>
      <c r="D2144">
        <v>12800</v>
      </c>
      <c r="E2144" t="s">
        <v>970</v>
      </c>
      <c r="F2144" t="s">
        <v>26</v>
      </c>
      <c r="G2144" t="s">
        <v>91</v>
      </c>
      <c r="H2144">
        <v>2</v>
      </c>
      <c r="I2144" t="s">
        <v>17</v>
      </c>
      <c r="J2144">
        <v>7</v>
      </c>
      <c r="K2144">
        <v>10.968540000000001</v>
      </c>
      <c r="L2144">
        <v>-74.781319999999994</v>
      </c>
    </row>
    <row r="2145" spans="1:12" x14ac:dyDescent="0.25">
      <c r="A2145" t="s">
        <v>148</v>
      </c>
      <c r="B2145" t="s">
        <v>13</v>
      </c>
      <c r="C2145">
        <v>1661700</v>
      </c>
      <c r="D2145">
        <v>88900</v>
      </c>
      <c r="E2145" t="s">
        <v>81</v>
      </c>
      <c r="F2145" t="s">
        <v>47</v>
      </c>
      <c r="G2145" t="s">
        <v>278</v>
      </c>
      <c r="H2145">
        <v>3</v>
      </c>
      <c r="I2145" t="s">
        <v>38</v>
      </c>
      <c r="J2145">
        <v>1</v>
      </c>
      <c r="K2145">
        <v>-4.2152799999999999</v>
      </c>
      <c r="L2145">
        <v>-69.940560000000005</v>
      </c>
    </row>
    <row r="2146" spans="1:12" x14ac:dyDescent="0.25">
      <c r="A2146" t="s">
        <v>155</v>
      </c>
      <c r="B2146" t="s">
        <v>62</v>
      </c>
      <c r="C2146">
        <v>102600</v>
      </c>
      <c r="D2146">
        <v>3700</v>
      </c>
      <c r="E2146" t="s">
        <v>409</v>
      </c>
      <c r="F2146" t="s">
        <v>54</v>
      </c>
      <c r="G2146" t="s">
        <v>22</v>
      </c>
      <c r="H2146">
        <v>5</v>
      </c>
      <c r="I2146" t="s">
        <v>38</v>
      </c>
      <c r="J2146">
        <v>1</v>
      </c>
      <c r="K2146">
        <v>6.2518399999999996</v>
      </c>
      <c r="L2146">
        <v>-75.563590000000005</v>
      </c>
    </row>
    <row r="2147" spans="1:12" x14ac:dyDescent="0.25">
      <c r="A2147" t="s">
        <v>39</v>
      </c>
      <c r="B2147" t="s">
        <v>24</v>
      </c>
      <c r="C2147">
        <v>38000</v>
      </c>
      <c r="D2147">
        <v>0</v>
      </c>
      <c r="E2147" t="s">
        <v>363</v>
      </c>
      <c r="F2147" t="s">
        <v>15</v>
      </c>
      <c r="G2147" t="s">
        <v>16</v>
      </c>
      <c r="H2147">
        <v>5</v>
      </c>
      <c r="I2147" t="s">
        <v>32</v>
      </c>
      <c r="J2147">
        <v>1</v>
      </c>
      <c r="K2147">
        <v>4.6097099999999998</v>
      </c>
      <c r="L2147">
        <v>-74.08175</v>
      </c>
    </row>
    <row r="2148" spans="1:12" x14ac:dyDescent="0.25">
      <c r="A2148" t="s">
        <v>74</v>
      </c>
      <c r="B2148" t="s">
        <v>62</v>
      </c>
      <c r="C2148">
        <v>67100</v>
      </c>
      <c r="D2148">
        <v>3800</v>
      </c>
      <c r="E2148" t="s">
        <v>304</v>
      </c>
      <c r="F2148" t="s">
        <v>160</v>
      </c>
      <c r="G2148" t="s">
        <v>16</v>
      </c>
      <c r="H2148">
        <v>4</v>
      </c>
      <c r="I2148" t="s">
        <v>17</v>
      </c>
      <c r="J2148">
        <v>10</v>
      </c>
      <c r="K2148">
        <v>4.6097099999999998</v>
      </c>
      <c r="L2148">
        <v>-74.08175</v>
      </c>
    </row>
    <row r="2149" spans="1:12" x14ac:dyDescent="0.25">
      <c r="A2149" t="s">
        <v>67</v>
      </c>
      <c r="B2149" t="s">
        <v>62</v>
      </c>
      <c r="C2149">
        <v>40800</v>
      </c>
      <c r="D2149">
        <v>2400</v>
      </c>
      <c r="E2149" t="s">
        <v>518</v>
      </c>
      <c r="F2149" t="s">
        <v>130</v>
      </c>
      <c r="G2149" t="s">
        <v>16</v>
      </c>
      <c r="H2149">
        <v>5</v>
      </c>
      <c r="I2149" t="s">
        <v>17</v>
      </c>
      <c r="J2149">
        <v>1</v>
      </c>
      <c r="K2149">
        <v>4.6097099999999998</v>
      </c>
      <c r="L2149">
        <v>-74.08175</v>
      </c>
    </row>
    <row r="2150" spans="1:12" x14ac:dyDescent="0.25">
      <c r="A2150" t="s">
        <v>36</v>
      </c>
      <c r="B2150" t="s">
        <v>24</v>
      </c>
      <c r="C2150">
        <v>25500</v>
      </c>
      <c r="D2150">
        <v>2400</v>
      </c>
      <c r="E2150" t="s">
        <v>686</v>
      </c>
      <c r="F2150" t="s">
        <v>21</v>
      </c>
      <c r="G2150" t="s">
        <v>22</v>
      </c>
      <c r="H2150">
        <v>5</v>
      </c>
      <c r="I2150" t="s">
        <v>17</v>
      </c>
      <c r="J2150">
        <v>5</v>
      </c>
      <c r="K2150">
        <v>6.2518399999999996</v>
      </c>
      <c r="L2150">
        <v>-75.563590000000005</v>
      </c>
    </row>
    <row r="2151" spans="1:12" x14ac:dyDescent="0.25">
      <c r="A2151" t="s">
        <v>127</v>
      </c>
      <c r="B2151" t="s">
        <v>13</v>
      </c>
      <c r="C2151">
        <v>1615000</v>
      </c>
      <c r="D2151">
        <v>86400</v>
      </c>
      <c r="E2151" t="s">
        <v>569</v>
      </c>
      <c r="F2151" t="s">
        <v>21</v>
      </c>
      <c r="G2151" t="s">
        <v>22</v>
      </c>
      <c r="H2151">
        <v>5</v>
      </c>
      <c r="I2151" t="s">
        <v>17</v>
      </c>
      <c r="J2151">
        <v>2</v>
      </c>
      <c r="K2151">
        <v>6.2518399999999996</v>
      </c>
      <c r="L2151">
        <v>-75.563590000000005</v>
      </c>
    </row>
    <row r="2152" spans="1:12" x14ac:dyDescent="0.25">
      <c r="A2152" t="s">
        <v>89</v>
      </c>
      <c r="B2152" t="s">
        <v>62</v>
      </c>
      <c r="C2152">
        <v>22800</v>
      </c>
      <c r="D2152">
        <v>0</v>
      </c>
      <c r="E2152" t="s">
        <v>450</v>
      </c>
      <c r="F2152" t="s">
        <v>93</v>
      </c>
      <c r="G2152" t="s">
        <v>16</v>
      </c>
      <c r="H2152">
        <v>5</v>
      </c>
      <c r="I2152" t="s">
        <v>146</v>
      </c>
      <c r="J2152">
        <v>1</v>
      </c>
      <c r="K2152">
        <v>4.6097099999999998</v>
      </c>
      <c r="L2152">
        <v>-74.08175</v>
      </c>
    </row>
    <row r="2153" spans="1:12" x14ac:dyDescent="0.25">
      <c r="A2153" t="s">
        <v>33</v>
      </c>
      <c r="B2153" t="s">
        <v>19</v>
      </c>
      <c r="C2153">
        <v>240700</v>
      </c>
      <c r="D2153">
        <v>13900</v>
      </c>
      <c r="E2153" t="s">
        <v>945</v>
      </c>
      <c r="F2153" t="s">
        <v>26</v>
      </c>
      <c r="G2153" t="s">
        <v>91</v>
      </c>
      <c r="H2153">
        <v>5</v>
      </c>
      <c r="I2153" t="s">
        <v>17</v>
      </c>
      <c r="J2153">
        <v>1</v>
      </c>
      <c r="K2153">
        <v>10.968540000000001</v>
      </c>
      <c r="L2153">
        <v>-74.781319999999994</v>
      </c>
    </row>
    <row r="2154" spans="1:12" x14ac:dyDescent="0.25">
      <c r="A2154" t="s">
        <v>111</v>
      </c>
      <c r="B2154" t="s">
        <v>19</v>
      </c>
      <c r="C2154">
        <v>466400</v>
      </c>
      <c r="D2154">
        <v>23000</v>
      </c>
      <c r="E2154" t="s">
        <v>546</v>
      </c>
      <c r="F2154" t="s">
        <v>26</v>
      </c>
      <c r="G2154" t="s">
        <v>16</v>
      </c>
      <c r="H2154">
        <v>5</v>
      </c>
      <c r="I2154" t="s">
        <v>17</v>
      </c>
      <c r="J2154">
        <v>6</v>
      </c>
      <c r="K2154">
        <v>4.6097099999999998</v>
      </c>
      <c r="L2154">
        <v>-74.08175</v>
      </c>
    </row>
    <row r="2155" spans="1:12" x14ac:dyDescent="0.25">
      <c r="A2155" t="s">
        <v>68</v>
      </c>
      <c r="B2155" t="s">
        <v>24</v>
      </c>
      <c r="C2155">
        <v>34400</v>
      </c>
      <c r="D2155">
        <v>0</v>
      </c>
      <c r="E2155" t="s">
        <v>374</v>
      </c>
      <c r="F2155" t="s">
        <v>43</v>
      </c>
      <c r="G2155" t="s">
        <v>16</v>
      </c>
      <c r="H2155">
        <v>4</v>
      </c>
      <c r="I2155" t="s">
        <v>17</v>
      </c>
      <c r="J2155">
        <v>6</v>
      </c>
      <c r="K2155">
        <v>4.6097099999999998</v>
      </c>
      <c r="L2155">
        <v>-74.08175</v>
      </c>
    </row>
    <row r="2156" spans="1:12" x14ac:dyDescent="0.25">
      <c r="A2156" t="s">
        <v>196</v>
      </c>
      <c r="B2156" t="s">
        <v>13</v>
      </c>
      <c r="C2156">
        <v>744000</v>
      </c>
      <c r="D2156">
        <v>40000</v>
      </c>
      <c r="E2156" t="s">
        <v>267</v>
      </c>
      <c r="F2156" t="s">
        <v>54</v>
      </c>
      <c r="G2156" t="s">
        <v>16</v>
      </c>
      <c r="H2156">
        <v>4</v>
      </c>
      <c r="I2156" t="s">
        <v>17</v>
      </c>
      <c r="J2156">
        <v>1</v>
      </c>
      <c r="K2156">
        <v>4.6097099999999998</v>
      </c>
      <c r="L2156">
        <v>-74.08175</v>
      </c>
    </row>
    <row r="2157" spans="1:12" x14ac:dyDescent="0.25">
      <c r="A2157" t="s">
        <v>127</v>
      </c>
      <c r="B2157" t="s">
        <v>13</v>
      </c>
      <c r="C2157">
        <v>1623200</v>
      </c>
      <c r="D2157">
        <v>87100</v>
      </c>
      <c r="E2157" t="s">
        <v>517</v>
      </c>
      <c r="F2157" t="s">
        <v>43</v>
      </c>
      <c r="G2157" t="s">
        <v>22</v>
      </c>
      <c r="H2157">
        <v>5</v>
      </c>
      <c r="I2157" t="s">
        <v>17</v>
      </c>
      <c r="J2157">
        <v>1</v>
      </c>
      <c r="K2157">
        <v>6.2518399999999996</v>
      </c>
      <c r="L2157">
        <v>-75.563590000000005</v>
      </c>
    </row>
    <row r="2158" spans="1:12" x14ac:dyDescent="0.25">
      <c r="A2158" t="s">
        <v>82</v>
      </c>
      <c r="B2158" t="s">
        <v>58</v>
      </c>
      <c r="C2158">
        <v>37100</v>
      </c>
      <c r="D2158">
        <v>5300</v>
      </c>
      <c r="E2158" t="s">
        <v>960</v>
      </c>
      <c r="F2158" t="s">
        <v>96</v>
      </c>
      <c r="G2158" t="s">
        <v>27</v>
      </c>
      <c r="H2158">
        <v>5</v>
      </c>
      <c r="I2158" t="s">
        <v>17</v>
      </c>
      <c r="J2158">
        <v>1</v>
      </c>
      <c r="K2158">
        <v>10.39972</v>
      </c>
      <c r="L2158">
        <v>-75.514439999999993</v>
      </c>
    </row>
    <row r="2159" spans="1:12" x14ac:dyDescent="0.25">
      <c r="A2159" t="s">
        <v>297</v>
      </c>
      <c r="B2159" t="s">
        <v>86</v>
      </c>
      <c r="C2159">
        <v>86800</v>
      </c>
      <c r="D2159">
        <v>4800</v>
      </c>
      <c r="E2159" t="s">
        <v>891</v>
      </c>
      <c r="F2159" t="s">
        <v>47</v>
      </c>
      <c r="G2159" t="s">
        <v>22</v>
      </c>
      <c r="H2159">
        <v>5</v>
      </c>
      <c r="I2159" t="s">
        <v>17</v>
      </c>
      <c r="J2159">
        <v>1</v>
      </c>
      <c r="K2159">
        <v>6.2518399999999996</v>
      </c>
      <c r="L2159">
        <v>-75.563590000000005</v>
      </c>
    </row>
    <row r="2160" spans="1:12" x14ac:dyDescent="0.25">
      <c r="A2160" t="s">
        <v>144</v>
      </c>
      <c r="B2160" t="s">
        <v>65</v>
      </c>
      <c r="C2160">
        <v>57100</v>
      </c>
      <c r="D2160">
        <v>1200</v>
      </c>
      <c r="E2160" t="s">
        <v>809</v>
      </c>
      <c r="F2160" t="s">
        <v>160</v>
      </c>
      <c r="G2160" t="s">
        <v>44</v>
      </c>
      <c r="H2160">
        <v>5</v>
      </c>
      <c r="I2160" t="s">
        <v>146</v>
      </c>
      <c r="J2160">
        <v>1</v>
      </c>
      <c r="K2160">
        <v>11.240790000000001</v>
      </c>
      <c r="L2160">
        <v>-74.199039999999997</v>
      </c>
    </row>
    <row r="2161" spans="1:12" x14ac:dyDescent="0.25">
      <c r="A2161" t="s">
        <v>74</v>
      </c>
      <c r="B2161" t="s">
        <v>62</v>
      </c>
      <c r="C2161">
        <v>58100</v>
      </c>
      <c r="D2161">
        <v>3300</v>
      </c>
      <c r="E2161" t="s">
        <v>981</v>
      </c>
      <c r="F2161" t="s">
        <v>96</v>
      </c>
      <c r="G2161" t="s">
        <v>16</v>
      </c>
      <c r="H2161">
        <v>5</v>
      </c>
      <c r="I2161" t="s">
        <v>17</v>
      </c>
      <c r="J2161">
        <v>1</v>
      </c>
      <c r="K2161">
        <v>4.6097099999999998</v>
      </c>
      <c r="L2161">
        <v>-74.08175</v>
      </c>
    </row>
    <row r="2162" spans="1:12" x14ac:dyDescent="0.25">
      <c r="A2162" t="s">
        <v>124</v>
      </c>
      <c r="B2162" t="s">
        <v>19</v>
      </c>
      <c r="C2162">
        <v>654400</v>
      </c>
      <c r="D2162">
        <v>35200</v>
      </c>
      <c r="E2162" t="s">
        <v>165</v>
      </c>
      <c r="F2162" t="s">
        <v>88</v>
      </c>
      <c r="G2162" t="s">
        <v>161</v>
      </c>
      <c r="H2162">
        <v>3</v>
      </c>
      <c r="I2162" t="s">
        <v>32</v>
      </c>
      <c r="J2162">
        <v>1</v>
      </c>
      <c r="K2162">
        <v>7.1253900000000003</v>
      </c>
      <c r="L2162">
        <v>-73.119799999999998</v>
      </c>
    </row>
    <row r="2163" spans="1:12" x14ac:dyDescent="0.25">
      <c r="A2163" t="s">
        <v>135</v>
      </c>
      <c r="B2163" t="s">
        <v>58</v>
      </c>
      <c r="C2163">
        <v>41000</v>
      </c>
      <c r="D2163">
        <v>7000</v>
      </c>
      <c r="E2163" t="s">
        <v>958</v>
      </c>
      <c r="F2163" t="s">
        <v>76</v>
      </c>
      <c r="G2163" t="s">
        <v>16</v>
      </c>
      <c r="H2163">
        <v>4</v>
      </c>
      <c r="I2163" t="s">
        <v>32</v>
      </c>
      <c r="J2163">
        <v>1</v>
      </c>
      <c r="K2163">
        <v>4.6097099999999998</v>
      </c>
      <c r="L2163">
        <v>-74.08175</v>
      </c>
    </row>
    <row r="2164" spans="1:12" x14ac:dyDescent="0.25">
      <c r="A2164" t="s">
        <v>133</v>
      </c>
      <c r="B2164" t="s">
        <v>24</v>
      </c>
      <c r="C2164">
        <v>10000</v>
      </c>
      <c r="D2164">
        <v>2900</v>
      </c>
      <c r="E2164" t="s">
        <v>641</v>
      </c>
      <c r="F2164" t="s">
        <v>26</v>
      </c>
      <c r="G2164" t="s">
        <v>22</v>
      </c>
      <c r="H2164">
        <v>3</v>
      </c>
      <c r="I2164" t="s">
        <v>17</v>
      </c>
      <c r="J2164">
        <v>3</v>
      </c>
      <c r="K2164">
        <v>6.2518399999999996</v>
      </c>
      <c r="L2164">
        <v>-75.563590000000005</v>
      </c>
    </row>
    <row r="2165" spans="1:12" x14ac:dyDescent="0.25">
      <c r="A2165" t="s">
        <v>133</v>
      </c>
      <c r="B2165" t="s">
        <v>24</v>
      </c>
      <c r="C2165">
        <v>8600</v>
      </c>
      <c r="D2165">
        <v>1100</v>
      </c>
      <c r="E2165" t="s">
        <v>1007</v>
      </c>
      <c r="F2165" t="s">
        <v>21</v>
      </c>
      <c r="G2165" t="s">
        <v>31</v>
      </c>
      <c r="H2165">
        <v>1</v>
      </c>
      <c r="I2165" t="s">
        <v>17</v>
      </c>
      <c r="J2165">
        <v>1</v>
      </c>
      <c r="K2165">
        <v>3.4372199999999999</v>
      </c>
      <c r="L2165">
        <v>-76.522499999999994</v>
      </c>
    </row>
    <row r="2166" spans="1:12" x14ac:dyDescent="0.25">
      <c r="A2166" t="s">
        <v>184</v>
      </c>
      <c r="B2166" t="s">
        <v>86</v>
      </c>
      <c r="C2166">
        <v>228700</v>
      </c>
      <c r="D2166">
        <v>10400</v>
      </c>
      <c r="E2166" t="s">
        <v>163</v>
      </c>
      <c r="F2166" t="s">
        <v>35</v>
      </c>
      <c r="G2166" t="s">
        <v>22</v>
      </c>
      <c r="H2166">
        <v>4</v>
      </c>
      <c r="I2166" t="s">
        <v>32</v>
      </c>
      <c r="J2166">
        <v>1</v>
      </c>
      <c r="K2166">
        <v>6.2518399999999996</v>
      </c>
      <c r="L2166">
        <v>-75.563590000000005</v>
      </c>
    </row>
    <row r="2167" spans="1:12" x14ac:dyDescent="0.25">
      <c r="A2167" t="s">
        <v>148</v>
      </c>
      <c r="B2167" t="s">
        <v>13</v>
      </c>
      <c r="C2167">
        <v>2422100</v>
      </c>
      <c r="D2167">
        <v>127200</v>
      </c>
      <c r="E2167" t="s">
        <v>1213</v>
      </c>
      <c r="F2167" t="s">
        <v>54</v>
      </c>
      <c r="G2167" t="s">
        <v>120</v>
      </c>
      <c r="H2167">
        <v>3</v>
      </c>
      <c r="I2167" t="s">
        <v>17</v>
      </c>
      <c r="J2167">
        <v>10</v>
      </c>
      <c r="K2167">
        <v>3.8653</v>
      </c>
      <c r="L2167">
        <v>-67.923900000000003</v>
      </c>
    </row>
    <row r="2168" spans="1:12" x14ac:dyDescent="0.25">
      <c r="A2168" t="s">
        <v>111</v>
      </c>
      <c r="B2168" t="s">
        <v>19</v>
      </c>
      <c r="C2168">
        <v>470200</v>
      </c>
      <c r="D2168">
        <v>25400</v>
      </c>
      <c r="E2168" t="s">
        <v>323</v>
      </c>
      <c r="F2168" t="s">
        <v>93</v>
      </c>
      <c r="G2168" t="s">
        <v>60</v>
      </c>
      <c r="H2168">
        <v>3</v>
      </c>
      <c r="I2168" t="s">
        <v>17</v>
      </c>
      <c r="J2168">
        <v>4</v>
      </c>
      <c r="K2168">
        <v>4.8133299999999997</v>
      </c>
      <c r="L2168">
        <v>-75.696110000000004</v>
      </c>
    </row>
    <row r="2169" spans="1:12" x14ac:dyDescent="0.25">
      <c r="A2169" t="s">
        <v>148</v>
      </c>
      <c r="B2169" t="s">
        <v>13</v>
      </c>
      <c r="C2169">
        <v>2073000</v>
      </c>
      <c r="D2169">
        <v>108600</v>
      </c>
      <c r="E2169" t="s">
        <v>1242</v>
      </c>
      <c r="F2169" t="s">
        <v>130</v>
      </c>
      <c r="G2169" t="s">
        <v>16</v>
      </c>
      <c r="H2169">
        <v>2</v>
      </c>
      <c r="I2169" t="s">
        <v>17</v>
      </c>
      <c r="J2169">
        <v>1</v>
      </c>
      <c r="K2169">
        <v>4.6097099999999998</v>
      </c>
      <c r="L2169">
        <v>-74.08175</v>
      </c>
    </row>
    <row r="2170" spans="1:12" x14ac:dyDescent="0.25">
      <c r="A2170" t="s">
        <v>127</v>
      </c>
      <c r="B2170" t="s">
        <v>13</v>
      </c>
      <c r="C2170">
        <v>864300</v>
      </c>
      <c r="D2170">
        <v>46700</v>
      </c>
      <c r="E2170" t="s">
        <v>696</v>
      </c>
      <c r="F2170" t="s">
        <v>88</v>
      </c>
      <c r="G2170" t="s">
        <v>141</v>
      </c>
      <c r="H2170">
        <v>1</v>
      </c>
      <c r="I2170" t="s">
        <v>17</v>
      </c>
      <c r="J2170">
        <v>8</v>
      </c>
      <c r="K2170">
        <v>5.0688899999999997</v>
      </c>
      <c r="L2170">
        <v>-75.517380000000003</v>
      </c>
    </row>
    <row r="2171" spans="1:12" x14ac:dyDescent="0.25">
      <c r="A2171" t="s">
        <v>164</v>
      </c>
      <c r="B2171" t="s">
        <v>13</v>
      </c>
      <c r="C2171">
        <v>73600</v>
      </c>
      <c r="D2171">
        <v>2100</v>
      </c>
      <c r="E2171" t="s">
        <v>776</v>
      </c>
      <c r="F2171" t="s">
        <v>43</v>
      </c>
      <c r="G2171" t="s">
        <v>22</v>
      </c>
      <c r="H2171">
        <v>5</v>
      </c>
      <c r="I2171" t="s">
        <v>17</v>
      </c>
      <c r="J2171">
        <v>4</v>
      </c>
      <c r="K2171">
        <v>6.2518399999999996</v>
      </c>
      <c r="L2171">
        <v>-75.563590000000005</v>
      </c>
    </row>
    <row r="2172" spans="1:12" x14ac:dyDescent="0.25">
      <c r="A2172" t="s">
        <v>118</v>
      </c>
      <c r="B2172" t="s">
        <v>86</v>
      </c>
      <c r="C2172">
        <v>678000</v>
      </c>
      <c r="D2172">
        <v>42900</v>
      </c>
      <c r="E2172" t="s">
        <v>1071</v>
      </c>
      <c r="F2172" t="s">
        <v>52</v>
      </c>
      <c r="G2172" t="s">
        <v>16</v>
      </c>
      <c r="H2172">
        <v>5</v>
      </c>
      <c r="I2172" t="s">
        <v>17</v>
      </c>
      <c r="J2172">
        <v>1</v>
      </c>
      <c r="K2172">
        <v>4.6097099999999998</v>
      </c>
      <c r="L2172">
        <v>-74.08175</v>
      </c>
    </row>
    <row r="2173" spans="1:12" x14ac:dyDescent="0.25">
      <c r="A2173" t="s">
        <v>98</v>
      </c>
      <c r="B2173" t="s">
        <v>19</v>
      </c>
      <c r="C2173">
        <v>570400</v>
      </c>
      <c r="D2173">
        <v>35200</v>
      </c>
      <c r="E2173" t="s">
        <v>205</v>
      </c>
      <c r="F2173" t="s">
        <v>76</v>
      </c>
      <c r="G2173" t="s">
        <v>16</v>
      </c>
      <c r="H2173">
        <v>5</v>
      </c>
      <c r="I2173" t="s">
        <v>17</v>
      </c>
      <c r="J2173">
        <v>1</v>
      </c>
      <c r="K2173">
        <v>4.6097099999999998</v>
      </c>
      <c r="L2173">
        <v>-74.08175</v>
      </c>
    </row>
    <row r="2174" spans="1:12" x14ac:dyDescent="0.25">
      <c r="A2174" t="s">
        <v>28</v>
      </c>
      <c r="B2174" t="s">
        <v>29</v>
      </c>
      <c r="C2174">
        <v>328000</v>
      </c>
      <c r="D2174">
        <v>17700</v>
      </c>
      <c r="E2174" t="s">
        <v>573</v>
      </c>
      <c r="F2174" t="s">
        <v>76</v>
      </c>
      <c r="G2174" t="s">
        <v>27</v>
      </c>
      <c r="H2174">
        <v>1</v>
      </c>
      <c r="I2174" t="s">
        <v>38</v>
      </c>
      <c r="J2174">
        <v>1</v>
      </c>
      <c r="K2174">
        <v>10.39972</v>
      </c>
      <c r="L2174">
        <v>-75.514439999999993</v>
      </c>
    </row>
    <row r="2175" spans="1:12" x14ac:dyDescent="0.25">
      <c r="A2175" t="s">
        <v>57</v>
      </c>
      <c r="B2175" t="s">
        <v>58</v>
      </c>
      <c r="C2175">
        <v>88100</v>
      </c>
      <c r="D2175">
        <v>7100</v>
      </c>
      <c r="E2175" t="s">
        <v>331</v>
      </c>
      <c r="F2175" t="s">
        <v>26</v>
      </c>
      <c r="G2175" t="s">
        <v>16</v>
      </c>
      <c r="H2175">
        <v>5</v>
      </c>
      <c r="I2175" t="s">
        <v>32</v>
      </c>
      <c r="J2175">
        <v>1</v>
      </c>
      <c r="K2175">
        <v>4.6097099999999998</v>
      </c>
      <c r="L2175">
        <v>-74.08175</v>
      </c>
    </row>
    <row r="2176" spans="1:12" x14ac:dyDescent="0.25">
      <c r="A2176" t="s">
        <v>122</v>
      </c>
      <c r="B2176" t="s">
        <v>29</v>
      </c>
      <c r="C2176">
        <v>893800</v>
      </c>
      <c r="D2176">
        <v>45800</v>
      </c>
      <c r="E2176" t="s">
        <v>330</v>
      </c>
      <c r="F2176" t="s">
        <v>93</v>
      </c>
      <c r="G2176" t="s">
        <v>31</v>
      </c>
      <c r="H2176">
        <v>3</v>
      </c>
      <c r="I2176" t="s">
        <v>32</v>
      </c>
      <c r="J2176">
        <v>1</v>
      </c>
      <c r="K2176">
        <v>3.4372199999999999</v>
      </c>
      <c r="L2176">
        <v>-76.522499999999994</v>
      </c>
    </row>
    <row r="2177" spans="1:12" x14ac:dyDescent="0.25">
      <c r="A2177" t="s">
        <v>171</v>
      </c>
      <c r="B2177" t="s">
        <v>19</v>
      </c>
      <c r="C2177">
        <v>292800</v>
      </c>
      <c r="D2177">
        <v>13800</v>
      </c>
      <c r="E2177" t="s">
        <v>220</v>
      </c>
      <c r="F2177" t="s">
        <v>96</v>
      </c>
      <c r="G2177" t="s">
        <v>141</v>
      </c>
      <c r="H2177">
        <v>5</v>
      </c>
      <c r="I2177" t="s">
        <v>17</v>
      </c>
      <c r="J2177">
        <v>3</v>
      </c>
      <c r="K2177">
        <v>5.0688899999999997</v>
      </c>
      <c r="L2177">
        <v>-75.517380000000003</v>
      </c>
    </row>
    <row r="2178" spans="1:12" x14ac:dyDescent="0.25">
      <c r="A2178" t="s">
        <v>41</v>
      </c>
      <c r="B2178" t="s">
        <v>29</v>
      </c>
      <c r="C2178">
        <v>1277200</v>
      </c>
      <c r="D2178">
        <v>66200</v>
      </c>
      <c r="E2178" t="s">
        <v>313</v>
      </c>
      <c r="F2178" t="s">
        <v>26</v>
      </c>
      <c r="G2178" t="s">
        <v>31</v>
      </c>
      <c r="H2178">
        <v>2</v>
      </c>
      <c r="I2178" t="s">
        <v>17</v>
      </c>
      <c r="J2178">
        <v>10</v>
      </c>
      <c r="K2178">
        <v>3.4372199999999999</v>
      </c>
      <c r="L2178">
        <v>-76.522499999999994</v>
      </c>
    </row>
    <row r="2179" spans="1:12" x14ac:dyDescent="0.25">
      <c r="A2179" t="s">
        <v>67</v>
      </c>
      <c r="B2179" t="s">
        <v>62</v>
      </c>
      <c r="C2179">
        <v>56700</v>
      </c>
      <c r="D2179">
        <v>1200</v>
      </c>
      <c r="E2179" t="s">
        <v>350</v>
      </c>
      <c r="F2179" t="s">
        <v>26</v>
      </c>
      <c r="G2179" t="s">
        <v>22</v>
      </c>
      <c r="H2179">
        <v>5</v>
      </c>
      <c r="I2179" t="s">
        <v>17</v>
      </c>
      <c r="J2179">
        <v>4</v>
      </c>
      <c r="K2179">
        <v>6.2518399999999996</v>
      </c>
      <c r="L2179">
        <v>-75.563590000000005</v>
      </c>
    </row>
    <row r="2180" spans="1:12" x14ac:dyDescent="0.25">
      <c r="A2180" t="s">
        <v>70</v>
      </c>
      <c r="B2180" t="s">
        <v>13</v>
      </c>
      <c r="C2180">
        <v>2819300</v>
      </c>
      <c r="D2180">
        <v>148300</v>
      </c>
      <c r="E2180" t="s">
        <v>1174</v>
      </c>
      <c r="F2180" t="s">
        <v>15</v>
      </c>
      <c r="G2180" t="s">
        <v>16</v>
      </c>
      <c r="H2180">
        <v>5</v>
      </c>
      <c r="I2180" t="s">
        <v>17</v>
      </c>
      <c r="J2180">
        <v>1</v>
      </c>
      <c r="K2180">
        <v>4.6097099999999998</v>
      </c>
      <c r="L2180">
        <v>-74.08175</v>
      </c>
    </row>
    <row r="2181" spans="1:12" x14ac:dyDescent="0.25">
      <c r="A2181" t="s">
        <v>111</v>
      </c>
      <c r="B2181" t="s">
        <v>19</v>
      </c>
      <c r="C2181">
        <v>500900</v>
      </c>
      <c r="D2181">
        <v>24900</v>
      </c>
      <c r="E2181" t="s">
        <v>722</v>
      </c>
      <c r="F2181" t="s">
        <v>160</v>
      </c>
      <c r="G2181" t="s">
        <v>91</v>
      </c>
      <c r="H2181">
        <v>4</v>
      </c>
      <c r="I2181" t="s">
        <v>17</v>
      </c>
      <c r="J2181">
        <v>8</v>
      </c>
      <c r="K2181">
        <v>10.968540000000001</v>
      </c>
      <c r="L2181">
        <v>-74.781319999999994</v>
      </c>
    </row>
    <row r="2182" spans="1:12" x14ac:dyDescent="0.25">
      <c r="A2182" t="s">
        <v>164</v>
      </c>
      <c r="B2182" t="s">
        <v>13</v>
      </c>
      <c r="C2182">
        <v>50000</v>
      </c>
      <c r="D2182">
        <v>3200</v>
      </c>
      <c r="E2182" t="s">
        <v>112</v>
      </c>
      <c r="F2182" t="s">
        <v>26</v>
      </c>
      <c r="G2182" t="s">
        <v>16</v>
      </c>
      <c r="H2182">
        <v>5</v>
      </c>
      <c r="I2182" t="s">
        <v>17</v>
      </c>
      <c r="J2182">
        <v>6</v>
      </c>
      <c r="K2182">
        <v>4.6097099999999998</v>
      </c>
      <c r="L2182">
        <v>-74.08175</v>
      </c>
    </row>
    <row r="2183" spans="1:12" x14ac:dyDescent="0.25">
      <c r="A2183" t="s">
        <v>78</v>
      </c>
      <c r="B2183" t="s">
        <v>19</v>
      </c>
      <c r="C2183">
        <v>333900</v>
      </c>
      <c r="D2183">
        <v>18000</v>
      </c>
      <c r="E2183" t="s">
        <v>888</v>
      </c>
      <c r="F2183" t="s">
        <v>93</v>
      </c>
      <c r="G2183" t="s">
        <v>16</v>
      </c>
      <c r="H2183">
        <v>3</v>
      </c>
      <c r="I2183" t="s">
        <v>32</v>
      </c>
      <c r="J2183">
        <v>1</v>
      </c>
      <c r="K2183">
        <v>4.6097099999999998</v>
      </c>
      <c r="L2183">
        <v>-74.08175</v>
      </c>
    </row>
    <row r="2184" spans="1:12" x14ac:dyDescent="0.25">
      <c r="A2184" t="s">
        <v>113</v>
      </c>
      <c r="B2184" t="s">
        <v>24</v>
      </c>
      <c r="C2184">
        <v>17800</v>
      </c>
      <c r="D2184">
        <v>0</v>
      </c>
      <c r="E2184" t="s">
        <v>702</v>
      </c>
      <c r="F2184" t="s">
        <v>52</v>
      </c>
      <c r="G2184" t="s">
        <v>167</v>
      </c>
      <c r="H2184">
        <v>4</v>
      </c>
      <c r="I2184" t="s">
        <v>17</v>
      </c>
      <c r="J2184">
        <v>6</v>
      </c>
      <c r="K2184">
        <v>10.463139999999999</v>
      </c>
      <c r="L2184">
        <v>-73.253219999999999</v>
      </c>
    </row>
    <row r="2185" spans="1:12" x14ac:dyDescent="0.25">
      <c r="A2185" t="s">
        <v>124</v>
      </c>
      <c r="B2185" t="s">
        <v>19</v>
      </c>
      <c r="C2185">
        <v>686800</v>
      </c>
      <c r="D2185">
        <v>37600</v>
      </c>
      <c r="E2185" t="s">
        <v>279</v>
      </c>
      <c r="F2185" t="s">
        <v>35</v>
      </c>
      <c r="G2185" t="s">
        <v>22</v>
      </c>
      <c r="H2185">
        <v>5</v>
      </c>
      <c r="I2185" t="s">
        <v>17</v>
      </c>
      <c r="J2185">
        <v>1</v>
      </c>
      <c r="K2185">
        <v>6.2518399999999996</v>
      </c>
      <c r="L2185">
        <v>-75.563590000000005</v>
      </c>
    </row>
    <row r="2186" spans="1:12" x14ac:dyDescent="0.25">
      <c r="A2186" t="s">
        <v>192</v>
      </c>
      <c r="B2186" t="s">
        <v>65</v>
      </c>
      <c r="C2186">
        <v>46400</v>
      </c>
      <c r="D2186">
        <v>2900</v>
      </c>
      <c r="E2186" t="s">
        <v>737</v>
      </c>
      <c r="F2186" t="s">
        <v>130</v>
      </c>
      <c r="G2186" t="s">
        <v>44</v>
      </c>
      <c r="H2186">
        <v>3</v>
      </c>
      <c r="I2186" t="s">
        <v>17</v>
      </c>
      <c r="J2186">
        <v>6</v>
      </c>
      <c r="K2186">
        <v>11.240790000000001</v>
      </c>
      <c r="L2186">
        <v>-74.199039999999997</v>
      </c>
    </row>
    <row r="2187" spans="1:12" x14ac:dyDescent="0.25">
      <c r="A2187" t="s">
        <v>94</v>
      </c>
      <c r="B2187" t="s">
        <v>29</v>
      </c>
      <c r="C2187">
        <v>805700</v>
      </c>
      <c r="D2187">
        <v>41100</v>
      </c>
      <c r="E2187" t="s">
        <v>1163</v>
      </c>
      <c r="F2187" t="s">
        <v>130</v>
      </c>
      <c r="G2187" t="s">
        <v>16</v>
      </c>
      <c r="H2187">
        <v>3</v>
      </c>
      <c r="I2187" t="s">
        <v>38</v>
      </c>
      <c r="J2187">
        <v>1</v>
      </c>
      <c r="K2187">
        <v>4.6097099999999998</v>
      </c>
      <c r="L2187">
        <v>-74.08175</v>
      </c>
    </row>
    <row r="2188" spans="1:12" x14ac:dyDescent="0.25">
      <c r="A2188" t="s">
        <v>144</v>
      </c>
      <c r="B2188" t="s">
        <v>65</v>
      </c>
      <c r="C2188">
        <v>78200</v>
      </c>
      <c r="D2188">
        <v>4700</v>
      </c>
      <c r="E2188" t="s">
        <v>1164</v>
      </c>
      <c r="F2188" t="s">
        <v>93</v>
      </c>
      <c r="G2188" t="s">
        <v>178</v>
      </c>
      <c r="H2188">
        <v>4</v>
      </c>
      <c r="I2188" t="s">
        <v>17</v>
      </c>
      <c r="J2188">
        <v>9</v>
      </c>
      <c r="K2188">
        <v>1.2136100000000001</v>
      </c>
      <c r="L2188">
        <v>-77.281109999999998</v>
      </c>
    </row>
    <row r="2189" spans="1:12" x14ac:dyDescent="0.25">
      <c r="A2189" t="s">
        <v>48</v>
      </c>
      <c r="B2189" t="s">
        <v>24</v>
      </c>
      <c r="C2189">
        <v>60800</v>
      </c>
      <c r="D2189">
        <v>3400</v>
      </c>
      <c r="E2189" t="s">
        <v>590</v>
      </c>
      <c r="F2189" t="s">
        <v>54</v>
      </c>
      <c r="G2189" t="s">
        <v>16</v>
      </c>
      <c r="H2189">
        <v>5</v>
      </c>
      <c r="I2189" t="s">
        <v>17</v>
      </c>
      <c r="J2189">
        <v>1</v>
      </c>
      <c r="K2189">
        <v>4.6097099999999998</v>
      </c>
      <c r="L2189">
        <v>-74.08175</v>
      </c>
    </row>
    <row r="2190" spans="1:12" x14ac:dyDescent="0.25">
      <c r="A2190" t="s">
        <v>98</v>
      </c>
      <c r="B2190" t="s">
        <v>19</v>
      </c>
      <c r="C2190">
        <v>431200</v>
      </c>
      <c r="D2190">
        <v>28800</v>
      </c>
      <c r="E2190" t="s">
        <v>353</v>
      </c>
      <c r="F2190" t="s">
        <v>21</v>
      </c>
      <c r="G2190" t="s">
        <v>91</v>
      </c>
      <c r="H2190">
        <v>3</v>
      </c>
      <c r="I2190" t="s">
        <v>17</v>
      </c>
      <c r="J2190">
        <v>2</v>
      </c>
      <c r="K2190">
        <v>10.968540000000001</v>
      </c>
      <c r="L2190">
        <v>-74.781319999999994</v>
      </c>
    </row>
    <row r="2191" spans="1:12" x14ac:dyDescent="0.25">
      <c r="A2191" t="s">
        <v>105</v>
      </c>
      <c r="B2191" t="s">
        <v>19</v>
      </c>
      <c r="C2191">
        <v>247000</v>
      </c>
      <c r="D2191">
        <v>13700</v>
      </c>
      <c r="E2191" t="s">
        <v>1003</v>
      </c>
      <c r="F2191" t="s">
        <v>88</v>
      </c>
      <c r="G2191" t="s">
        <v>16</v>
      </c>
      <c r="H2191">
        <v>5</v>
      </c>
      <c r="I2191" t="s">
        <v>17</v>
      </c>
      <c r="J2191">
        <v>1</v>
      </c>
      <c r="K2191">
        <v>4.6097099999999998</v>
      </c>
      <c r="L2191">
        <v>-74.08175</v>
      </c>
    </row>
    <row r="2192" spans="1:12" x14ac:dyDescent="0.25">
      <c r="A2192" t="s">
        <v>57</v>
      </c>
      <c r="B2192" t="s">
        <v>58</v>
      </c>
      <c r="C2192">
        <v>73300</v>
      </c>
      <c r="D2192">
        <v>2100</v>
      </c>
      <c r="E2192" t="s">
        <v>928</v>
      </c>
      <c r="F2192" t="s">
        <v>52</v>
      </c>
      <c r="G2192" t="s">
        <v>161</v>
      </c>
      <c r="H2192">
        <v>5</v>
      </c>
      <c r="I2192" t="s">
        <v>32</v>
      </c>
      <c r="J2192">
        <v>1</v>
      </c>
      <c r="K2192">
        <v>7.1253900000000003</v>
      </c>
      <c r="L2192">
        <v>-73.119799999999998</v>
      </c>
    </row>
    <row r="2193" spans="1:12" x14ac:dyDescent="0.25">
      <c r="A2193" t="s">
        <v>45</v>
      </c>
      <c r="B2193" t="s">
        <v>29</v>
      </c>
      <c r="C2193">
        <v>1375600</v>
      </c>
      <c r="D2193">
        <v>73900</v>
      </c>
      <c r="E2193" t="s">
        <v>419</v>
      </c>
      <c r="F2193" t="s">
        <v>130</v>
      </c>
      <c r="G2193" t="s">
        <v>16</v>
      </c>
      <c r="H2193">
        <v>1</v>
      </c>
      <c r="I2193" t="s">
        <v>17</v>
      </c>
      <c r="J2193">
        <v>2</v>
      </c>
      <c r="K2193">
        <v>4.6097099999999998</v>
      </c>
      <c r="L2193">
        <v>-74.08175</v>
      </c>
    </row>
    <row r="2194" spans="1:12" x14ac:dyDescent="0.25">
      <c r="A2194" t="s">
        <v>70</v>
      </c>
      <c r="B2194" t="s">
        <v>13</v>
      </c>
      <c r="C2194">
        <v>2163600</v>
      </c>
      <c r="D2194">
        <v>115400</v>
      </c>
      <c r="E2194" t="s">
        <v>486</v>
      </c>
      <c r="F2194" t="s">
        <v>21</v>
      </c>
      <c r="G2194" t="s">
        <v>16</v>
      </c>
      <c r="H2194">
        <v>1</v>
      </c>
      <c r="I2194" t="s">
        <v>17</v>
      </c>
      <c r="J2194">
        <v>7</v>
      </c>
      <c r="K2194">
        <v>4.6097099999999998</v>
      </c>
      <c r="L2194">
        <v>-74.08175</v>
      </c>
    </row>
    <row r="2195" spans="1:12" x14ac:dyDescent="0.25">
      <c r="A2195" t="s">
        <v>23</v>
      </c>
      <c r="B2195" t="s">
        <v>24</v>
      </c>
      <c r="C2195">
        <v>120500</v>
      </c>
      <c r="D2195">
        <v>6600</v>
      </c>
      <c r="E2195" t="s">
        <v>691</v>
      </c>
      <c r="F2195" t="s">
        <v>26</v>
      </c>
      <c r="G2195" t="s">
        <v>16</v>
      </c>
      <c r="H2195">
        <v>3</v>
      </c>
      <c r="I2195" t="s">
        <v>32</v>
      </c>
      <c r="J2195">
        <v>1</v>
      </c>
      <c r="K2195">
        <v>4.6097099999999998</v>
      </c>
      <c r="L2195">
        <v>-74.08175</v>
      </c>
    </row>
    <row r="2196" spans="1:12" x14ac:dyDescent="0.25">
      <c r="A2196" t="s">
        <v>36</v>
      </c>
      <c r="B2196" t="s">
        <v>24</v>
      </c>
      <c r="C2196">
        <v>38700</v>
      </c>
      <c r="D2196">
        <v>2700</v>
      </c>
      <c r="E2196" t="s">
        <v>916</v>
      </c>
      <c r="F2196" t="s">
        <v>21</v>
      </c>
      <c r="G2196" t="s">
        <v>178</v>
      </c>
      <c r="H2196">
        <v>4</v>
      </c>
      <c r="I2196" t="s">
        <v>17</v>
      </c>
      <c r="J2196">
        <v>2</v>
      </c>
      <c r="K2196">
        <v>1.2136100000000001</v>
      </c>
      <c r="L2196">
        <v>-77.281109999999998</v>
      </c>
    </row>
    <row r="2197" spans="1:12" x14ac:dyDescent="0.25">
      <c r="A2197" t="s">
        <v>266</v>
      </c>
      <c r="B2197" t="s">
        <v>13</v>
      </c>
      <c r="C2197">
        <v>1396600</v>
      </c>
      <c r="D2197">
        <v>74600</v>
      </c>
      <c r="E2197" t="s">
        <v>567</v>
      </c>
      <c r="F2197" t="s">
        <v>35</v>
      </c>
      <c r="G2197" t="s">
        <v>16</v>
      </c>
      <c r="H2197">
        <v>4</v>
      </c>
      <c r="I2197" t="s">
        <v>17</v>
      </c>
      <c r="J2197">
        <v>4</v>
      </c>
      <c r="K2197">
        <v>4.6097099999999998</v>
      </c>
      <c r="L2197">
        <v>-74.08175</v>
      </c>
    </row>
    <row r="2198" spans="1:12" x14ac:dyDescent="0.25">
      <c r="A2198" t="s">
        <v>94</v>
      </c>
      <c r="B2198" t="s">
        <v>29</v>
      </c>
      <c r="C2198">
        <v>478700</v>
      </c>
      <c r="D2198">
        <v>23700</v>
      </c>
      <c r="E2198" t="s">
        <v>419</v>
      </c>
      <c r="F2198" t="s">
        <v>21</v>
      </c>
      <c r="G2198" t="s">
        <v>60</v>
      </c>
      <c r="H2198">
        <v>1</v>
      </c>
      <c r="I2198" t="s">
        <v>32</v>
      </c>
      <c r="J2198">
        <v>1</v>
      </c>
      <c r="K2198">
        <v>4.8133299999999997</v>
      </c>
      <c r="L2198">
        <v>-75.696110000000004</v>
      </c>
    </row>
    <row r="2199" spans="1:12" x14ac:dyDescent="0.25">
      <c r="A2199" t="s">
        <v>118</v>
      </c>
      <c r="B2199" t="s">
        <v>86</v>
      </c>
      <c r="C2199">
        <v>659400</v>
      </c>
      <c r="D2199">
        <v>35300</v>
      </c>
      <c r="E2199" t="s">
        <v>199</v>
      </c>
      <c r="F2199" t="s">
        <v>21</v>
      </c>
      <c r="G2199" t="s">
        <v>16</v>
      </c>
      <c r="H2199">
        <v>5</v>
      </c>
      <c r="I2199" t="s">
        <v>17</v>
      </c>
      <c r="J2199">
        <v>2</v>
      </c>
      <c r="K2199">
        <v>4.6097099999999998</v>
      </c>
      <c r="L2199">
        <v>-74.08175</v>
      </c>
    </row>
    <row r="2200" spans="1:12" x14ac:dyDescent="0.25">
      <c r="A2200" t="s">
        <v>164</v>
      </c>
      <c r="B2200" t="s">
        <v>13</v>
      </c>
      <c r="C2200">
        <v>170600</v>
      </c>
      <c r="D2200">
        <v>7300</v>
      </c>
      <c r="E2200" t="s">
        <v>571</v>
      </c>
      <c r="F2200" t="s">
        <v>21</v>
      </c>
      <c r="G2200" t="s">
        <v>60</v>
      </c>
      <c r="H2200">
        <v>4</v>
      </c>
      <c r="I2200" t="s">
        <v>17</v>
      </c>
      <c r="J2200">
        <v>3</v>
      </c>
      <c r="K2200">
        <v>4.8133299999999997</v>
      </c>
      <c r="L2200">
        <v>-75.696110000000004</v>
      </c>
    </row>
    <row r="2201" spans="1:12" x14ac:dyDescent="0.25">
      <c r="A2201" t="s">
        <v>23</v>
      </c>
      <c r="B2201" t="s">
        <v>24</v>
      </c>
      <c r="C2201">
        <v>131900</v>
      </c>
      <c r="D2201">
        <v>7200</v>
      </c>
      <c r="E2201" t="s">
        <v>115</v>
      </c>
      <c r="F2201" t="s">
        <v>96</v>
      </c>
      <c r="G2201" t="s">
        <v>22</v>
      </c>
      <c r="H2201">
        <v>5</v>
      </c>
      <c r="I2201" t="s">
        <v>17</v>
      </c>
      <c r="J2201">
        <v>1</v>
      </c>
      <c r="K2201">
        <v>6.2518399999999996</v>
      </c>
      <c r="L2201">
        <v>-75.563590000000005</v>
      </c>
    </row>
    <row r="2202" spans="1:12" x14ac:dyDescent="0.25">
      <c r="A2202" t="s">
        <v>55</v>
      </c>
      <c r="B2202" t="s">
        <v>13</v>
      </c>
      <c r="C2202">
        <v>126800</v>
      </c>
      <c r="D2202">
        <v>4900</v>
      </c>
      <c r="E2202" t="s">
        <v>1121</v>
      </c>
      <c r="F2202" t="s">
        <v>47</v>
      </c>
      <c r="G2202" t="s">
        <v>16</v>
      </c>
      <c r="H2202">
        <v>5</v>
      </c>
      <c r="I2202" t="s">
        <v>17</v>
      </c>
      <c r="J2202">
        <v>3</v>
      </c>
      <c r="K2202">
        <v>4.6097099999999998</v>
      </c>
      <c r="L2202">
        <v>-74.08175</v>
      </c>
    </row>
    <row r="2203" spans="1:12" x14ac:dyDescent="0.25">
      <c r="A2203" t="s">
        <v>196</v>
      </c>
      <c r="B2203" t="s">
        <v>13</v>
      </c>
      <c r="C2203">
        <v>1137200</v>
      </c>
      <c r="D2203">
        <v>58700</v>
      </c>
      <c r="E2203" t="s">
        <v>87</v>
      </c>
      <c r="F2203" t="s">
        <v>52</v>
      </c>
      <c r="G2203" t="s">
        <v>16</v>
      </c>
      <c r="H2203">
        <v>5</v>
      </c>
      <c r="I2203" t="s">
        <v>17</v>
      </c>
      <c r="J2203">
        <v>1</v>
      </c>
      <c r="K2203">
        <v>4.6097099999999998</v>
      </c>
      <c r="L2203">
        <v>-74.08175</v>
      </c>
    </row>
    <row r="2204" spans="1:12" x14ac:dyDescent="0.25">
      <c r="A2204" t="s">
        <v>214</v>
      </c>
      <c r="B2204" t="s">
        <v>19</v>
      </c>
      <c r="C2204">
        <v>153100</v>
      </c>
      <c r="D2204">
        <v>6300</v>
      </c>
      <c r="E2204" t="s">
        <v>936</v>
      </c>
      <c r="F2204" t="s">
        <v>52</v>
      </c>
      <c r="G2204" t="s">
        <v>60</v>
      </c>
      <c r="H2204">
        <v>5</v>
      </c>
      <c r="I2204" t="s">
        <v>17</v>
      </c>
      <c r="J2204">
        <v>2</v>
      </c>
      <c r="K2204">
        <v>4.8133299999999997</v>
      </c>
      <c r="L2204">
        <v>-75.696110000000004</v>
      </c>
    </row>
    <row r="2205" spans="1:12" x14ac:dyDescent="0.25">
      <c r="A2205" t="s">
        <v>144</v>
      </c>
      <c r="B2205" t="s">
        <v>65</v>
      </c>
      <c r="C2205">
        <v>53800</v>
      </c>
      <c r="D2205">
        <v>3500</v>
      </c>
      <c r="E2205" t="s">
        <v>433</v>
      </c>
      <c r="F2205" t="s">
        <v>130</v>
      </c>
      <c r="G2205" t="s">
        <v>16</v>
      </c>
      <c r="H2205">
        <v>5</v>
      </c>
      <c r="I2205" t="s">
        <v>17</v>
      </c>
      <c r="J2205">
        <v>4</v>
      </c>
      <c r="K2205">
        <v>4.6097099999999998</v>
      </c>
      <c r="L2205">
        <v>-74.08175</v>
      </c>
    </row>
    <row r="2206" spans="1:12" x14ac:dyDescent="0.25">
      <c r="A2206" t="s">
        <v>122</v>
      </c>
      <c r="B2206" t="s">
        <v>29</v>
      </c>
      <c r="C2206">
        <v>916200</v>
      </c>
      <c r="D2206">
        <v>47000</v>
      </c>
      <c r="E2206" t="s">
        <v>1184</v>
      </c>
      <c r="F2206" t="s">
        <v>47</v>
      </c>
      <c r="G2206" t="s">
        <v>16</v>
      </c>
      <c r="H2206">
        <v>4</v>
      </c>
      <c r="I2206" t="s">
        <v>17</v>
      </c>
      <c r="J2206">
        <v>2</v>
      </c>
      <c r="K2206">
        <v>4.6097099999999998</v>
      </c>
      <c r="L2206">
        <v>-74.08175</v>
      </c>
    </row>
    <row r="2207" spans="1:12" x14ac:dyDescent="0.25">
      <c r="A2207" t="s">
        <v>39</v>
      </c>
      <c r="B2207" t="s">
        <v>24</v>
      </c>
      <c r="C2207">
        <v>55200</v>
      </c>
      <c r="D2207">
        <v>1100</v>
      </c>
      <c r="E2207" t="s">
        <v>254</v>
      </c>
      <c r="F2207" t="s">
        <v>130</v>
      </c>
      <c r="G2207" t="s">
        <v>31</v>
      </c>
      <c r="H2207">
        <v>4</v>
      </c>
      <c r="I2207" t="s">
        <v>32</v>
      </c>
      <c r="J2207">
        <v>1</v>
      </c>
      <c r="K2207">
        <v>3.4372199999999999</v>
      </c>
      <c r="L2207">
        <v>-76.522499999999994</v>
      </c>
    </row>
    <row r="2208" spans="1:12" x14ac:dyDescent="0.25">
      <c r="A2208" t="s">
        <v>70</v>
      </c>
      <c r="B2208" t="s">
        <v>13</v>
      </c>
      <c r="C2208">
        <v>2043200</v>
      </c>
      <c r="D2208">
        <v>109500</v>
      </c>
      <c r="E2208" t="s">
        <v>452</v>
      </c>
      <c r="F2208" t="s">
        <v>96</v>
      </c>
      <c r="G2208" t="s">
        <v>16</v>
      </c>
      <c r="H2208">
        <v>4</v>
      </c>
      <c r="I2208" t="s">
        <v>17</v>
      </c>
      <c r="J2208">
        <v>1</v>
      </c>
      <c r="K2208">
        <v>4.6097099999999998</v>
      </c>
      <c r="L2208">
        <v>-74.08175</v>
      </c>
    </row>
    <row r="2209" spans="1:12" x14ac:dyDescent="0.25">
      <c r="A2209" t="s">
        <v>36</v>
      </c>
      <c r="B2209" t="s">
        <v>24</v>
      </c>
      <c r="C2209">
        <v>25300</v>
      </c>
      <c r="D2209">
        <v>0</v>
      </c>
      <c r="E2209" t="s">
        <v>256</v>
      </c>
      <c r="F2209" t="s">
        <v>96</v>
      </c>
      <c r="G2209" t="s">
        <v>16</v>
      </c>
      <c r="H2209">
        <v>5</v>
      </c>
      <c r="I2209" t="s">
        <v>17</v>
      </c>
      <c r="J2209">
        <v>1</v>
      </c>
      <c r="K2209">
        <v>4.6097099999999998</v>
      </c>
      <c r="L2209">
        <v>-74.08175</v>
      </c>
    </row>
    <row r="2210" spans="1:12" x14ac:dyDescent="0.25">
      <c r="A2210" t="s">
        <v>68</v>
      </c>
      <c r="B2210" t="s">
        <v>24</v>
      </c>
      <c r="C2210">
        <v>18900</v>
      </c>
      <c r="D2210">
        <v>0</v>
      </c>
      <c r="E2210" t="s">
        <v>1068</v>
      </c>
      <c r="F2210" t="s">
        <v>47</v>
      </c>
      <c r="G2210" t="s">
        <v>91</v>
      </c>
      <c r="H2210">
        <v>5</v>
      </c>
      <c r="I2210" t="s">
        <v>17</v>
      </c>
      <c r="J2210">
        <v>2</v>
      </c>
      <c r="K2210">
        <v>10.968540000000001</v>
      </c>
      <c r="L2210">
        <v>-74.781319999999994</v>
      </c>
    </row>
    <row r="2211" spans="1:12" x14ac:dyDescent="0.25">
      <c r="A2211" t="s">
        <v>55</v>
      </c>
      <c r="B2211" t="s">
        <v>13</v>
      </c>
      <c r="C2211">
        <v>139900</v>
      </c>
      <c r="D2211">
        <v>13300</v>
      </c>
      <c r="E2211" t="s">
        <v>673</v>
      </c>
      <c r="F2211" t="s">
        <v>130</v>
      </c>
      <c r="G2211" t="s">
        <v>16</v>
      </c>
      <c r="H2211">
        <v>5</v>
      </c>
      <c r="I2211" t="s">
        <v>17</v>
      </c>
      <c r="J2211">
        <v>5</v>
      </c>
      <c r="K2211">
        <v>4.6097099999999998</v>
      </c>
      <c r="L2211">
        <v>-74.08175</v>
      </c>
    </row>
    <row r="2212" spans="1:12" x14ac:dyDescent="0.25">
      <c r="A2212" t="s">
        <v>122</v>
      </c>
      <c r="B2212" t="s">
        <v>29</v>
      </c>
      <c r="C2212">
        <v>802200</v>
      </c>
      <c r="D2212">
        <v>43100</v>
      </c>
      <c r="E2212" t="s">
        <v>1042</v>
      </c>
      <c r="F2212" t="s">
        <v>96</v>
      </c>
      <c r="G2212" t="s">
        <v>60</v>
      </c>
      <c r="H2212">
        <v>4</v>
      </c>
      <c r="I2212" t="s">
        <v>32</v>
      </c>
      <c r="J2212">
        <v>1</v>
      </c>
      <c r="K2212">
        <v>4.8133299999999997</v>
      </c>
      <c r="L2212">
        <v>-75.696110000000004</v>
      </c>
    </row>
    <row r="2213" spans="1:12" x14ac:dyDescent="0.25">
      <c r="A2213" t="s">
        <v>192</v>
      </c>
      <c r="B2213" t="s">
        <v>65</v>
      </c>
      <c r="C2213">
        <v>45900</v>
      </c>
      <c r="D2213">
        <v>2800</v>
      </c>
      <c r="E2213" t="s">
        <v>1176</v>
      </c>
      <c r="F2213" t="s">
        <v>21</v>
      </c>
      <c r="G2213" t="s">
        <v>22</v>
      </c>
      <c r="H2213">
        <v>5</v>
      </c>
      <c r="I2213" t="s">
        <v>32</v>
      </c>
      <c r="J2213">
        <v>1</v>
      </c>
      <c r="K2213">
        <v>6.2518399999999996</v>
      </c>
      <c r="L2213">
        <v>-75.563590000000005</v>
      </c>
    </row>
    <row r="2214" spans="1:12" x14ac:dyDescent="0.25">
      <c r="A2214" t="s">
        <v>127</v>
      </c>
      <c r="B2214" t="s">
        <v>13</v>
      </c>
      <c r="C2214">
        <v>1692900</v>
      </c>
      <c r="D2214">
        <v>90400</v>
      </c>
      <c r="E2214" t="s">
        <v>665</v>
      </c>
      <c r="F2214" t="s">
        <v>93</v>
      </c>
      <c r="G2214" t="s">
        <v>31</v>
      </c>
      <c r="H2214">
        <v>5</v>
      </c>
      <c r="I2214" t="s">
        <v>17</v>
      </c>
      <c r="J2214">
        <v>10</v>
      </c>
      <c r="K2214">
        <v>3.4372199999999999</v>
      </c>
      <c r="L2214">
        <v>-76.522499999999994</v>
      </c>
    </row>
    <row r="2215" spans="1:12" x14ac:dyDescent="0.25">
      <c r="A2215" t="s">
        <v>78</v>
      </c>
      <c r="B2215" t="s">
        <v>19</v>
      </c>
      <c r="C2215">
        <v>336800</v>
      </c>
      <c r="D2215">
        <v>24800</v>
      </c>
      <c r="E2215" t="s">
        <v>1118</v>
      </c>
      <c r="F2215" t="s">
        <v>96</v>
      </c>
      <c r="G2215" t="s">
        <v>27</v>
      </c>
      <c r="H2215">
        <v>5</v>
      </c>
      <c r="I2215" t="s">
        <v>17</v>
      </c>
      <c r="J2215">
        <v>7</v>
      </c>
      <c r="K2215">
        <v>10.39972</v>
      </c>
      <c r="L2215">
        <v>-75.514439999999993</v>
      </c>
    </row>
    <row r="2216" spans="1:12" x14ac:dyDescent="0.25">
      <c r="A2216" t="s">
        <v>266</v>
      </c>
      <c r="B2216" t="s">
        <v>13</v>
      </c>
      <c r="C2216">
        <v>1202800</v>
      </c>
      <c r="D2216">
        <v>62200</v>
      </c>
      <c r="E2216" t="s">
        <v>1227</v>
      </c>
      <c r="F2216" t="s">
        <v>35</v>
      </c>
      <c r="G2216" t="s">
        <v>31</v>
      </c>
      <c r="H2216">
        <v>4</v>
      </c>
      <c r="I2216" t="s">
        <v>38</v>
      </c>
      <c r="J2216">
        <v>1</v>
      </c>
      <c r="K2216">
        <v>3.4372199999999999</v>
      </c>
      <c r="L2216">
        <v>-76.522499999999994</v>
      </c>
    </row>
    <row r="2217" spans="1:12" x14ac:dyDescent="0.25">
      <c r="A2217" t="s">
        <v>155</v>
      </c>
      <c r="B2217" t="s">
        <v>62</v>
      </c>
      <c r="C2217">
        <v>89600</v>
      </c>
      <c r="D2217">
        <v>3000</v>
      </c>
      <c r="E2217" t="s">
        <v>1030</v>
      </c>
      <c r="F2217" t="s">
        <v>43</v>
      </c>
      <c r="G2217" t="s">
        <v>22</v>
      </c>
      <c r="H2217">
        <v>2</v>
      </c>
      <c r="I2217" t="s">
        <v>17</v>
      </c>
      <c r="J2217">
        <v>3</v>
      </c>
      <c r="K2217">
        <v>6.2518399999999996</v>
      </c>
      <c r="L2217">
        <v>-75.563590000000005</v>
      </c>
    </row>
    <row r="2218" spans="1:12" x14ac:dyDescent="0.25">
      <c r="A2218" t="s">
        <v>85</v>
      </c>
      <c r="B2218" t="s">
        <v>86</v>
      </c>
      <c r="C2218">
        <v>451400</v>
      </c>
      <c r="D2218">
        <v>24400</v>
      </c>
      <c r="E2218" t="s">
        <v>1209</v>
      </c>
      <c r="F2218" t="s">
        <v>130</v>
      </c>
      <c r="G2218" t="s">
        <v>16</v>
      </c>
      <c r="H2218">
        <v>5</v>
      </c>
      <c r="I2218" t="s">
        <v>17</v>
      </c>
      <c r="J2218">
        <v>2</v>
      </c>
      <c r="K2218">
        <v>4.6097099999999998</v>
      </c>
      <c r="L2218">
        <v>-74.08175</v>
      </c>
    </row>
    <row r="2219" spans="1:12" x14ac:dyDescent="0.25">
      <c r="A2219" t="s">
        <v>144</v>
      </c>
      <c r="B2219" t="s">
        <v>65</v>
      </c>
      <c r="C2219">
        <v>77900</v>
      </c>
      <c r="D2219">
        <v>2300</v>
      </c>
      <c r="E2219" t="s">
        <v>523</v>
      </c>
      <c r="F2219" t="s">
        <v>26</v>
      </c>
      <c r="G2219" t="s">
        <v>22</v>
      </c>
      <c r="H2219">
        <v>1</v>
      </c>
      <c r="I2219" t="s">
        <v>32</v>
      </c>
      <c r="J2219">
        <v>1</v>
      </c>
      <c r="K2219">
        <v>6.2518399999999996</v>
      </c>
      <c r="L2219">
        <v>-75.563590000000005</v>
      </c>
    </row>
    <row r="2220" spans="1:12" x14ac:dyDescent="0.25">
      <c r="A2220" t="s">
        <v>68</v>
      </c>
      <c r="B2220" t="s">
        <v>24</v>
      </c>
      <c r="C2220">
        <v>26900</v>
      </c>
      <c r="D2220">
        <v>0</v>
      </c>
      <c r="E2220" t="s">
        <v>567</v>
      </c>
      <c r="F2220" t="s">
        <v>43</v>
      </c>
      <c r="G2220" t="s">
        <v>16</v>
      </c>
      <c r="H2220">
        <v>3</v>
      </c>
      <c r="I2220" t="s">
        <v>17</v>
      </c>
      <c r="J2220">
        <v>2</v>
      </c>
      <c r="K2220">
        <v>4.6097099999999998</v>
      </c>
      <c r="L2220">
        <v>-74.08175</v>
      </c>
    </row>
    <row r="2221" spans="1:12" x14ac:dyDescent="0.25">
      <c r="A2221" t="s">
        <v>192</v>
      </c>
      <c r="B2221" t="s">
        <v>65</v>
      </c>
      <c r="C2221">
        <v>59200</v>
      </c>
      <c r="D2221">
        <v>1300</v>
      </c>
      <c r="E2221" t="s">
        <v>87</v>
      </c>
      <c r="F2221" t="s">
        <v>96</v>
      </c>
      <c r="G2221" t="s">
        <v>161</v>
      </c>
      <c r="H2221">
        <v>4</v>
      </c>
      <c r="I2221" t="s">
        <v>17</v>
      </c>
      <c r="J2221">
        <v>1</v>
      </c>
      <c r="K2221">
        <v>7.1253900000000003</v>
      </c>
      <c r="L2221">
        <v>-73.119799999999998</v>
      </c>
    </row>
    <row r="2222" spans="1:12" x14ac:dyDescent="0.25">
      <c r="A2222" t="s">
        <v>111</v>
      </c>
      <c r="B2222" t="s">
        <v>19</v>
      </c>
      <c r="C2222">
        <v>504400</v>
      </c>
      <c r="D2222">
        <v>27300</v>
      </c>
      <c r="E2222" t="s">
        <v>369</v>
      </c>
      <c r="F2222" t="s">
        <v>26</v>
      </c>
      <c r="G2222" t="s">
        <v>16</v>
      </c>
      <c r="H2222">
        <v>3</v>
      </c>
      <c r="I2222" t="s">
        <v>17</v>
      </c>
      <c r="J2222">
        <v>5</v>
      </c>
      <c r="K2222">
        <v>4.6097099999999998</v>
      </c>
      <c r="L2222">
        <v>-74.08175</v>
      </c>
    </row>
    <row r="2223" spans="1:12" x14ac:dyDescent="0.25">
      <c r="A2223" t="s">
        <v>50</v>
      </c>
      <c r="B2223" t="s">
        <v>29</v>
      </c>
      <c r="C2223">
        <v>1743100</v>
      </c>
      <c r="D2223">
        <v>93500</v>
      </c>
      <c r="E2223" t="s">
        <v>764</v>
      </c>
      <c r="F2223" t="s">
        <v>88</v>
      </c>
      <c r="G2223" t="s">
        <v>22</v>
      </c>
      <c r="H2223">
        <v>5</v>
      </c>
      <c r="I2223" t="s">
        <v>17</v>
      </c>
      <c r="J2223">
        <v>5</v>
      </c>
      <c r="K2223">
        <v>6.2518399999999996</v>
      </c>
      <c r="L2223">
        <v>-75.563590000000005</v>
      </c>
    </row>
    <row r="2224" spans="1:12" x14ac:dyDescent="0.25">
      <c r="A2224" t="s">
        <v>57</v>
      </c>
      <c r="B2224" t="s">
        <v>58</v>
      </c>
      <c r="C2224">
        <v>96300</v>
      </c>
      <c r="D2224">
        <v>5300</v>
      </c>
      <c r="E2224" t="s">
        <v>1215</v>
      </c>
      <c r="F2224" t="s">
        <v>52</v>
      </c>
      <c r="G2224" t="s">
        <v>22</v>
      </c>
      <c r="H2224">
        <v>3</v>
      </c>
      <c r="I2224" t="s">
        <v>17</v>
      </c>
      <c r="J2224">
        <v>3</v>
      </c>
      <c r="K2224">
        <v>6.2518399999999996</v>
      </c>
      <c r="L2224">
        <v>-75.563590000000005</v>
      </c>
    </row>
    <row r="2225" spans="1:12" x14ac:dyDescent="0.25">
      <c r="A2225" t="s">
        <v>214</v>
      </c>
      <c r="B2225" t="s">
        <v>19</v>
      </c>
      <c r="C2225">
        <v>203100</v>
      </c>
      <c r="D2225">
        <v>9000</v>
      </c>
      <c r="E2225" t="s">
        <v>166</v>
      </c>
      <c r="F2225" t="s">
        <v>47</v>
      </c>
      <c r="G2225" t="s">
        <v>178</v>
      </c>
      <c r="H2225">
        <v>5</v>
      </c>
      <c r="I2225" t="s">
        <v>17</v>
      </c>
      <c r="J2225">
        <v>4</v>
      </c>
      <c r="K2225">
        <v>1.2136100000000001</v>
      </c>
      <c r="L2225">
        <v>-77.281109999999998</v>
      </c>
    </row>
    <row r="2226" spans="1:12" x14ac:dyDescent="0.25">
      <c r="A2226" t="s">
        <v>192</v>
      </c>
      <c r="B2226" t="s">
        <v>65</v>
      </c>
      <c r="C2226">
        <v>42400</v>
      </c>
      <c r="D2226">
        <v>2800</v>
      </c>
      <c r="E2226" t="s">
        <v>441</v>
      </c>
      <c r="F2226" t="s">
        <v>21</v>
      </c>
      <c r="G2226" t="s">
        <v>16</v>
      </c>
      <c r="H2226">
        <v>5</v>
      </c>
      <c r="I2226" t="s">
        <v>17</v>
      </c>
      <c r="J2226">
        <v>9</v>
      </c>
      <c r="K2226">
        <v>4.6097099999999998</v>
      </c>
      <c r="L2226">
        <v>-74.08175</v>
      </c>
    </row>
    <row r="2227" spans="1:12" x14ac:dyDescent="0.25">
      <c r="A2227" t="s">
        <v>127</v>
      </c>
      <c r="B2227" t="s">
        <v>13</v>
      </c>
      <c r="C2227">
        <v>1590100</v>
      </c>
      <c r="D2227">
        <v>85100</v>
      </c>
      <c r="E2227" t="s">
        <v>1029</v>
      </c>
      <c r="F2227" t="s">
        <v>15</v>
      </c>
      <c r="G2227" t="s">
        <v>16</v>
      </c>
      <c r="H2227">
        <v>4</v>
      </c>
      <c r="I2227" t="s">
        <v>32</v>
      </c>
      <c r="J2227">
        <v>1</v>
      </c>
      <c r="K2227">
        <v>4.6097099999999998</v>
      </c>
      <c r="L2227">
        <v>-74.08175</v>
      </c>
    </row>
    <row r="2228" spans="1:12" x14ac:dyDescent="0.25">
      <c r="A2228" t="s">
        <v>64</v>
      </c>
      <c r="B2228" t="s">
        <v>65</v>
      </c>
      <c r="C2228">
        <v>42200</v>
      </c>
      <c r="D2228">
        <v>4600</v>
      </c>
      <c r="E2228" t="s">
        <v>242</v>
      </c>
      <c r="F2228" t="s">
        <v>130</v>
      </c>
      <c r="G2228" t="s">
        <v>31</v>
      </c>
      <c r="H2228">
        <v>1</v>
      </c>
      <c r="I2228" t="s">
        <v>17</v>
      </c>
      <c r="J2228">
        <v>2</v>
      </c>
      <c r="K2228">
        <v>3.4372199999999999</v>
      </c>
      <c r="L2228">
        <v>-76.522499999999994</v>
      </c>
    </row>
    <row r="2229" spans="1:12" x14ac:dyDescent="0.25">
      <c r="A2229" t="s">
        <v>36</v>
      </c>
      <c r="B2229" t="s">
        <v>24</v>
      </c>
      <c r="C2229">
        <v>35800</v>
      </c>
      <c r="D2229">
        <v>2300</v>
      </c>
      <c r="E2229" t="s">
        <v>566</v>
      </c>
      <c r="F2229" t="s">
        <v>21</v>
      </c>
      <c r="G2229" t="s">
        <v>16</v>
      </c>
      <c r="H2229">
        <v>5</v>
      </c>
      <c r="I2229" t="s">
        <v>17</v>
      </c>
      <c r="J2229">
        <v>1</v>
      </c>
      <c r="K2229">
        <v>4.6097099999999998</v>
      </c>
      <c r="L2229">
        <v>-74.08175</v>
      </c>
    </row>
    <row r="2230" spans="1:12" x14ac:dyDescent="0.25">
      <c r="A2230" t="s">
        <v>57</v>
      </c>
      <c r="B2230" t="s">
        <v>58</v>
      </c>
      <c r="C2230">
        <v>60700</v>
      </c>
      <c r="D2230">
        <v>8900</v>
      </c>
      <c r="E2230" t="s">
        <v>926</v>
      </c>
      <c r="F2230" t="s">
        <v>35</v>
      </c>
      <c r="G2230" t="s">
        <v>278</v>
      </c>
      <c r="H2230">
        <v>4</v>
      </c>
      <c r="I2230" t="s">
        <v>32</v>
      </c>
      <c r="J2230">
        <v>1</v>
      </c>
      <c r="K2230">
        <v>-4.2152799999999999</v>
      </c>
      <c r="L2230">
        <v>-69.940560000000005</v>
      </c>
    </row>
    <row r="2231" spans="1:12" x14ac:dyDescent="0.25">
      <c r="A2231" t="s">
        <v>89</v>
      </c>
      <c r="B2231" t="s">
        <v>62</v>
      </c>
      <c r="C2231">
        <v>8400</v>
      </c>
      <c r="D2231">
        <v>1500</v>
      </c>
      <c r="E2231" t="s">
        <v>527</v>
      </c>
      <c r="F2231" t="s">
        <v>43</v>
      </c>
      <c r="G2231" t="s">
        <v>16</v>
      </c>
      <c r="H2231">
        <v>4</v>
      </c>
      <c r="I2231" t="s">
        <v>17</v>
      </c>
      <c r="J2231">
        <v>1</v>
      </c>
      <c r="K2231">
        <v>4.6097099999999998</v>
      </c>
      <c r="L2231">
        <v>-74.08175</v>
      </c>
    </row>
    <row r="2232" spans="1:12" x14ac:dyDescent="0.25">
      <c r="A2232" t="s">
        <v>78</v>
      </c>
      <c r="B2232" t="s">
        <v>19</v>
      </c>
      <c r="C2232">
        <v>265600</v>
      </c>
      <c r="D2232">
        <v>14800</v>
      </c>
      <c r="E2232" t="s">
        <v>267</v>
      </c>
      <c r="F2232" t="s">
        <v>88</v>
      </c>
      <c r="G2232" t="s">
        <v>16</v>
      </c>
      <c r="H2232">
        <v>5</v>
      </c>
      <c r="I2232" t="s">
        <v>17</v>
      </c>
      <c r="J2232">
        <v>3</v>
      </c>
      <c r="K2232">
        <v>4.6097099999999998</v>
      </c>
      <c r="L2232">
        <v>-74.08175</v>
      </c>
    </row>
    <row r="2233" spans="1:12" x14ac:dyDescent="0.25">
      <c r="A2233" t="s">
        <v>82</v>
      </c>
      <c r="B2233" t="s">
        <v>58</v>
      </c>
      <c r="C2233">
        <v>43000</v>
      </c>
      <c r="D2233">
        <v>2700</v>
      </c>
      <c r="E2233" t="s">
        <v>769</v>
      </c>
      <c r="F2233" t="s">
        <v>160</v>
      </c>
      <c r="G2233" t="s">
        <v>16</v>
      </c>
      <c r="H2233">
        <v>4</v>
      </c>
      <c r="I2233" t="s">
        <v>17</v>
      </c>
      <c r="J2233">
        <v>4</v>
      </c>
      <c r="K2233">
        <v>4.6097099999999998</v>
      </c>
      <c r="L2233">
        <v>-74.08175</v>
      </c>
    </row>
    <row r="2234" spans="1:12" x14ac:dyDescent="0.25">
      <c r="A2234" t="s">
        <v>67</v>
      </c>
      <c r="B2234" t="s">
        <v>62</v>
      </c>
      <c r="C2234">
        <v>55100</v>
      </c>
      <c r="D2234">
        <v>3400</v>
      </c>
      <c r="E2234" t="s">
        <v>172</v>
      </c>
      <c r="F2234" t="s">
        <v>52</v>
      </c>
      <c r="G2234" t="s">
        <v>22</v>
      </c>
      <c r="H2234">
        <v>2</v>
      </c>
      <c r="I2234" t="s">
        <v>17</v>
      </c>
      <c r="J2234">
        <v>10</v>
      </c>
      <c r="K2234">
        <v>6.2518399999999996</v>
      </c>
      <c r="L2234">
        <v>-75.563590000000005</v>
      </c>
    </row>
    <row r="2235" spans="1:12" x14ac:dyDescent="0.25">
      <c r="A2235" t="s">
        <v>89</v>
      </c>
      <c r="B2235" t="s">
        <v>62</v>
      </c>
      <c r="C2235">
        <v>12300</v>
      </c>
      <c r="D2235">
        <v>1100</v>
      </c>
      <c r="E2235" t="s">
        <v>721</v>
      </c>
      <c r="F2235" t="s">
        <v>47</v>
      </c>
      <c r="G2235" t="s">
        <v>22</v>
      </c>
      <c r="H2235">
        <v>4</v>
      </c>
      <c r="I2235" t="s">
        <v>17</v>
      </c>
      <c r="J2235">
        <v>1</v>
      </c>
      <c r="K2235">
        <v>6.2518399999999996</v>
      </c>
      <c r="L2235">
        <v>-75.563590000000005</v>
      </c>
    </row>
    <row r="2236" spans="1:12" x14ac:dyDescent="0.25">
      <c r="A2236" t="s">
        <v>158</v>
      </c>
      <c r="B2236" t="s">
        <v>62</v>
      </c>
      <c r="C2236">
        <v>66200</v>
      </c>
      <c r="D2236">
        <v>4200</v>
      </c>
      <c r="E2236" t="s">
        <v>774</v>
      </c>
      <c r="F2236" t="s">
        <v>93</v>
      </c>
      <c r="G2236" t="s">
        <v>22</v>
      </c>
      <c r="H2236">
        <v>5</v>
      </c>
      <c r="I2236" t="s">
        <v>17</v>
      </c>
      <c r="J2236">
        <v>1</v>
      </c>
      <c r="K2236">
        <v>6.2518399999999996</v>
      </c>
      <c r="L2236">
        <v>-75.563590000000005</v>
      </c>
    </row>
    <row r="2237" spans="1:12" x14ac:dyDescent="0.25">
      <c r="A2237" t="s">
        <v>28</v>
      </c>
      <c r="B2237" t="s">
        <v>29</v>
      </c>
      <c r="C2237">
        <v>771900</v>
      </c>
      <c r="D2237">
        <v>41500</v>
      </c>
      <c r="E2237" t="s">
        <v>304</v>
      </c>
      <c r="F2237" t="s">
        <v>130</v>
      </c>
      <c r="G2237" t="s">
        <v>60</v>
      </c>
      <c r="H2237">
        <v>1</v>
      </c>
      <c r="I2237" t="s">
        <v>17</v>
      </c>
      <c r="J2237">
        <v>6</v>
      </c>
      <c r="K2237">
        <v>4.8133299999999997</v>
      </c>
      <c r="L2237">
        <v>-75.696110000000004</v>
      </c>
    </row>
    <row r="2238" spans="1:12" x14ac:dyDescent="0.25">
      <c r="A2238" t="s">
        <v>39</v>
      </c>
      <c r="B2238" t="s">
        <v>24</v>
      </c>
      <c r="C2238">
        <v>54500</v>
      </c>
      <c r="D2238">
        <v>9700</v>
      </c>
      <c r="E2238" t="s">
        <v>351</v>
      </c>
      <c r="F2238" t="s">
        <v>47</v>
      </c>
      <c r="G2238" t="s">
        <v>31</v>
      </c>
      <c r="H2238">
        <v>5</v>
      </c>
      <c r="I2238" t="s">
        <v>17</v>
      </c>
      <c r="J2238">
        <v>10</v>
      </c>
      <c r="K2238">
        <v>3.4372199999999999</v>
      </c>
      <c r="L2238">
        <v>-76.522499999999994</v>
      </c>
    </row>
    <row r="2239" spans="1:12" x14ac:dyDescent="0.25">
      <c r="A2239" t="s">
        <v>94</v>
      </c>
      <c r="B2239" t="s">
        <v>29</v>
      </c>
      <c r="C2239">
        <v>1029000</v>
      </c>
      <c r="D2239">
        <v>53000</v>
      </c>
      <c r="E2239" t="s">
        <v>811</v>
      </c>
      <c r="F2239" t="s">
        <v>93</v>
      </c>
      <c r="G2239" t="s">
        <v>22</v>
      </c>
      <c r="H2239">
        <v>5</v>
      </c>
      <c r="I2239" t="s">
        <v>17</v>
      </c>
      <c r="J2239">
        <v>3</v>
      </c>
      <c r="K2239">
        <v>6.2518399999999996</v>
      </c>
      <c r="L2239">
        <v>-75.563590000000005</v>
      </c>
    </row>
    <row r="2240" spans="1:12" x14ac:dyDescent="0.25">
      <c r="A2240" t="s">
        <v>12</v>
      </c>
      <c r="B2240" t="s">
        <v>13</v>
      </c>
      <c r="C2240">
        <v>186900</v>
      </c>
      <c r="D2240">
        <v>8100</v>
      </c>
      <c r="E2240" t="s">
        <v>838</v>
      </c>
      <c r="F2240" t="s">
        <v>26</v>
      </c>
      <c r="G2240" t="s">
        <v>22</v>
      </c>
      <c r="H2240">
        <v>3</v>
      </c>
      <c r="I2240" t="s">
        <v>38</v>
      </c>
      <c r="J2240">
        <v>1</v>
      </c>
      <c r="K2240">
        <v>6.2518399999999996</v>
      </c>
      <c r="L2240">
        <v>-75.563590000000005</v>
      </c>
    </row>
    <row r="2241" spans="1:12" x14ac:dyDescent="0.25">
      <c r="A2241" t="s">
        <v>214</v>
      </c>
      <c r="B2241" t="s">
        <v>19</v>
      </c>
      <c r="C2241">
        <v>125600</v>
      </c>
      <c r="D2241">
        <v>7100</v>
      </c>
      <c r="E2241" t="s">
        <v>87</v>
      </c>
      <c r="F2241" t="s">
        <v>130</v>
      </c>
      <c r="G2241" t="s">
        <v>22</v>
      </c>
      <c r="H2241">
        <v>5</v>
      </c>
      <c r="I2241" t="s">
        <v>17</v>
      </c>
      <c r="J2241">
        <v>4</v>
      </c>
      <c r="K2241">
        <v>6.2518399999999996</v>
      </c>
      <c r="L2241">
        <v>-75.563590000000005</v>
      </c>
    </row>
    <row r="2242" spans="1:12" x14ac:dyDescent="0.25">
      <c r="A2242" t="s">
        <v>98</v>
      </c>
      <c r="B2242" t="s">
        <v>19</v>
      </c>
      <c r="C2242">
        <v>417900</v>
      </c>
      <c r="D2242">
        <v>20400</v>
      </c>
      <c r="E2242" t="s">
        <v>119</v>
      </c>
      <c r="F2242" t="s">
        <v>52</v>
      </c>
      <c r="G2242" t="s">
        <v>16</v>
      </c>
      <c r="H2242">
        <v>5</v>
      </c>
      <c r="I2242" t="s">
        <v>17</v>
      </c>
      <c r="J2242">
        <v>2</v>
      </c>
      <c r="K2242">
        <v>4.6097099999999998</v>
      </c>
      <c r="L2242">
        <v>-74.08175</v>
      </c>
    </row>
    <row r="2243" spans="1:12" x14ac:dyDescent="0.25">
      <c r="A2243" t="s">
        <v>85</v>
      </c>
      <c r="B2243" t="s">
        <v>86</v>
      </c>
      <c r="C2243">
        <v>552300</v>
      </c>
      <c r="D2243">
        <v>27600</v>
      </c>
      <c r="E2243" t="s">
        <v>380</v>
      </c>
      <c r="F2243" t="s">
        <v>96</v>
      </c>
      <c r="G2243" t="s">
        <v>201</v>
      </c>
      <c r="H2243">
        <v>5</v>
      </c>
      <c r="I2243" t="s">
        <v>17</v>
      </c>
      <c r="J2243">
        <v>10</v>
      </c>
      <c r="K2243">
        <v>11.54444</v>
      </c>
      <c r="L2243">
        <v>-72.907219999999995</v>
      </c>
    </row>
    <row r="2244" spans="1:12" x14ac:dyDescent="0.25">
      <c r="A2244" t="s">
        <v>144</v>
      </c>
      <c r="B2244" t="s">
        <v>65</v>
      </c>
      <c r="C2244">
        <v>79700</v>
      </c>
      <c r="D2244">
        <v>4600</v>
      </c>
      <c r="E2244" t="s">
        <v>983</v>
      </c>
      <c r="F2244" t="s">
        <v>160</v>
      </c>
      <c r="G2244" t="s">
        <v>60</v>
      </c>
      <c r="H2244">
        <v>1</v>
      </c>
      <c r="I2244" t="s">
        <v>17</v>
      </c>
      <c r="J2244">
        <v>1</v>
      </c>
      <c r="K2244">
        <v>4.8133299999999997</v>
      </c>
      <c r="L2244">
        <v>-75.696110000000004</v>
      </c>
    </row>
    <row r="2245" spans="1:12" x14ac:dyDescent="0.25">
      <c r="A2245" t="s">
        <v>135</v>
      </c>
      <c r="B2245" t="s">
        <v>58</v>
      </c>
      <c r="C2245">
        <v>30100</v>
      </c>
      <c r="D2245">
        <v>4000</v>
      </c>
      <c r="E2245" t="s">
        <v>701</v>
      </c>
      <c r="F2245" t="s">
        <v>26</v>
      </c>
      <c r="G2245" t="s">
        <v>16</v>
      </c>
      <c r="H2245">
        <v>5</v>
      </c>
      <c r="I2245" t="s">
        <v>32</v>
      </c>
      <c r="J2245">
        <v>1</v>
      </c>
      <c r="K2245">
        <v>4.6097099999999998</v>
      </c>
      <c r="L2245">
        <v>-74.08175</v>
      </c>
    </row>
    <row r="2246" spans="1:12" x14ac:dyDescent="0.25">
      <c r="A2246" t="s">
        <v>74</v>
      </c>
      <c r="B2246" t="s">
        <v>62</v>
      </c>
      <c r="C2246">
        <v>59400</v>
      </c>
      <c r="D2246">
        <v>1400</v>
      </c>
      <c r="E2246" t="s">
        <v>1139</v>
      </c>
      <c r="F2246" t="s">
        <v>130</v>
      </c>
      <c r="G2246" t="s">
        <v>22</v>
      </c>
      <c r="H2246">
        <v>4</v>
      </c>
      <c r="I2246" t="s">
        <v>17</v>
      </c>
      <c r="J2246">
        <v>1</v>
      </c>
      <c r="K2246">
        <v>6.2518399999999996</v>
      </c>
      <c r="L2246">
        <v>-75.563590000000005</v>
      </c>
    </row>
    <row r="2247" spans="1:12" x14ac:dyDescent="0.25">
      <c r="A2247" t="s">
        <v>118</v>
      </c>
      <c r="B2247" t="s">
        <v>86</v>
      </c>
      <c r="C2247">
        <v>792700</v>
      </c>
      <c r="D2247">
        <v>48100</v>
      </c>
      <c r="E2247" t="s">
        <v>838</v>
      </c>
      <c r="F2247" t="s">
        <v>35</v>
      </c>
      <c r="G2247" t="s">
        <v>16</v>
      </c>
      <c r="H2247">
        <v>5</v>
      </c>
      <c r="I2247" t="s">
        <v>32</v>
      </c>
      <c r="J2247">
        <v>1</v>
      </c>
      <c r="K2247">
        <v>4.6097099999999998</v>
      </c>
      <c r="L2247">
        <v>-74.08175</v>
      </c>
    </row>
    <row r="2248" spans="1:12" x14ac:dyDescent="0.25">
      <c r="A2248" t="s">
        <v>45</v>
      </c>
      <c r="B2248" t="s">
        <v>29</v>
      </c>
      <c r="C2248">
        <v>1305700</v>
      </c>
      <c r="D2248">
        <v>69700</v>
      </c>
      <c r="E2248" t="s">
        <v>181</v>
      </c>
      <c r="F2248" t="s">
        <v>47</v>
      </c>
      <c r="G2248" t="s">
        <v>60</v>
      </c>
      <c r="H2248">
        <v>1</v>
      </c>
      <c r="I2248" t="s">
        <v>17</v>
      </c>
      <c r="J2248">
        <v>5</v>
      </c>
      <c r="K2248">
        <v>4.8133299999999997</v>
      </c>
      <c r="L2248">
        <v>-75.696110000000004</v>
      </c>
    </row>
    <row r="2249" spans="1:12" x14ac:dyDescent="0.25">
      <c r="A2249" t="s">
        <v>94</v>
      </c>
      <c r="B2249" t="s">
        <v>29</v>
      </c>
      <c r="C2249">
        <v>389700</v>
      </c>
      <c r="D2249">
        <v>21000</v>
      </c>
      <c r="E2249" t="s">
        <v>1161</v>
      </c>
      <c r="F2249" t="s">
        <v>47</v>
      </c>
      <c r="G2249" t="s">
        <v>22</v>
      </c>
      <c r="H2249">
        <v>5</v>
      </c>
      <c r="I2249" t="s">
        <v>17</v>
      </c>
      <c r="J2249">
        <v>1</v>
      </c>
      <c r="K2249">
        <v>6.2518399999999996</v>
      </c>
      <c r="L2249">
        <v>-75.563590000000005</v>
      </c>
    </row>
    <row r="2250" spans="1:12" x14ac:dyDescent="0.25">
      <c r="A2250" t="s">
        <v>74</v>
      </c>
      <c r="B2250" t="s">
        <v>62</v>
      </c>
      <c r="C2250">
        <v>55400</v>
      </c>
      <c r="D2250">
        <v>1100</v>
      </c>
      <c r="E2250" t="s">
        <v>329</v>
      </c>
      <c r="F2250" t="s">
        <v>47</v>
      </c>
      <c r="G2250" t="s">
        <v>22</v>
      </c>
      <c r="H2250">
        <v>1</v>
      </c>
      <c r="I2250" t="s">
        <v>17</v>
      </c>
      <c r="J2250">
        <v>1</v>
      </c>
      <c r="K2250">
        <v>6.2518399999999996</v>
      </c>
      <c r="L2250">
        <v>-75.563590000000005</v>
      </c>
    </row>
    <row r="2251" spans="1:12" x14ac:dyDescent="0.25">
      <c r="A2251" t="s">
        <v>164</v>
      </c>
      <c r="B2251" t="s">
        <v>13</v>
      </c>
      <c r="C2251">
        <v>184400</v>
      </c>
      <c r="D2251">
        <v>10000</v>
      </c>
      <c r="E2251" t="s">
        <v>500</v>
      </c>
      <c r="F2251" t="s">
        <v>93</v>
      </c>
      <c r="G2251" t="s">
        <v>31</v>
      </c>
      <c r="H2251">
        <v>5</v>
      </c>
      <c r="I2251" t="s">
        <v>17</v>
      </c>
      <c r="J2251">
        <v>1</v>
      </c>
      <c r="K2251">
        <v>3.4372199999999999</v>
      </c>
      <c r="L2251">
        <v>-76.522499999999994</v>
      </c>
    </row>
    <row r="2252" spans="1:12" x14ac:dyDescent="0.25">
      <c r="A2252" t="s">
        <v>89</v>
      </c>
      <c r="B2252" t="s">
        <v>62</v>
      </c>
      <c r="C2252">
        <v>25800</v>
      </c>
      <c r="D2252">
        <v>1800</v>
      </c>
      <c r="E2252" t="s">
        <v>1259</v>
      </c>
      <c r="F2252" t="s">
        <v>52</v>
      </c>
      <c r="G2252" t="s">
        <v>16</v>
      </c>
      <c r="H2252">
        <v>1</v>
      </c>
      <c r="I2252" t="s">
        <v>17</v>
      </c>
      <c r="J2252">
        <v>5</v>
      </c>
      <c r="K2252">
        <v>4.6097099999999998</v>
      </c>
      <c r="L2252">
        <v>-74.08175</v>
      </c>
    </row>
    <row r="2253" spans="1:12" x14ac:dyDescent="0.25">
      <c r="A2253" t="s">
        <v>28</v>
      </c>
      <c r="B2253" t="s">
        <v>29</v>
      </c>
      <c r="C2253">
        <v>449900</v>
      </c>
      <c r="D2253">
        <v>24600</v>
      </c>
      <c r="E2253" t="s">
        <v>709</v>
      </c>
      <c r="F2253" t="s">
        <v>88</v>
      </c>
      <c r="G2253" t="s">
        <v>126</v>
      </c>
      <c r="H2253">
        <v>5</v>
      </c>
      <c r="I2253" t="s">
        <v>17</v>
      </c>
      <c r="J2253">
        <v>2</v>
      </c>
      <c r="K2253">
        <v>7.89391</v>
      </c>
      <c r="L2253">
        <v>-72.507819999999995</v>
      </c>
    </row>
    <row r="2254" spans="1:12" x14ac:dyDescent="0.25">
      <c r="A2254" t="s">
        <v>297</v>
      </c>
      <c r="B2254" t="s">
        <v>86</v>
      </c>
      <c r="C2254">
        <v>73800</v>
      </c>
      <c r="D2254">
        <v>4600</v>
      </c>
      <c r="E2254" t="s">
        <v>879</v>
      </c>
      <c r="F2254" t="s">
        <v>21</v>
      </c>
      <c r="G2254" t="s">
        <v>16</v>
      </c>
      <c r="H2254">
        <v>4</v>
      </c>
      <c r="I2254" t="s">
        <v>17</v>
      </c>
      <c r="J2254">
        <v>3</v>
      </c>
      <c r="K2254">
        <v>4.6097099999999998</v>
      </c>
      <c r="L2254">
        <v>-74.08175</v>
      </c>
    </row>
    <row r="2255" spans="1:12" x14ac:dyDescent="0.25">
      <c r="A2255" t="s">
        <v>148</v>
      </c>
      <c r="B2255" t="s">
        <v>13</v>
      </c>
      <c r="C2255">
        <v>2496200</v>
      </c>
      <c r="D2255">
        <v>131100</v>
      </c>
      <c r="E2255" t="s">
        <v>882</v>
      </c>
      <c r="F2255" t="s">
        <v>35</v>
      </c>
      <c r="G2255" t="s">
        <v>16</v>
      </c>
      <c r="H2255">
        <v>5</v>
      </c>
      <c r="I2255" t="s">
        <v>32</v>
      </c>
      <c r="J2255">
        <v>1</v>
      </c>
      <c r="K2255">
        <v>4.6097099999999998</v>
      </c>
      <c r="L2255">
        <v>-74.08175</v>
      </c>
    </row>
    <row r="2256" spans="1:12" x14ac:dyDescent="0.25">
      <c r="A2256" t="s">
        <v>67</v>
      </c>
      <c r="B2256" t="s">
        <v>62</v>
      </c>
      <c r="C2256">
        <v>38700</v>
      </c>
      <c r="D2256">
        <v>0</v>
      </c>
      <c r="E2256" t="s">
        <v>969</v>
      </c>
      <c r="F2256" t="s">
        <v>47</v>
      </c>
      <c r="G2256" t="s">
        <v>16</v>
      </c>
      <c r="H2256">
        <v>5</v>
      </c>
      <c r="I2256" t="s">
        <v>17</v>
      </c>
      <c r="J2256">
        <v>1</v>
      </c>
      <c r="K2256">
        <v>4.6097099999999998</v>
      </c>
      <c r="L2256">
        <v>-74.08175</v>
      </c>
    </row>
    <row r="2257" spans="1:12" x14ac:dyDescent="0.25">
      <c r="A2257" t="s">
        <v>105</v>
      </c>
      <c r="B2257" t="s">
        <v>19</v>
      </c>
      <c r="C2257">
        <v>248400</v>
      </c>
      <c r="D2257">
        <v>13400</v>
      </c>
      <c r="E2257" t="s">
        <v>483</v>
      </c>
      <c r="F2257" t="s">
        <v>15</v>
      </c>
      <c r="G2257" t="s">
        <v>16</v>
      </c>
      <c r="H2257">
        <v>5</v>
      </c>
      <c r="I2257" t="s">
        <v>32</v>
      </c>
      <c r="J2257">
        <v>1</v>
      </c>
      <c r="K2257">
        <v>4.6097099999999998</v>
      </c>
      <c r="L2257">
        <v>-74.08175</v>
      </c>
    </row>
    <row r="2258" spans="1:12" x14ac:dyDescent="0.25">
      <c r="A2258" t="s">
        <v>105</v>
      </c>
      <c r="B2258" t="s">
        <v>19</v>
      </c>
      <c r="C2258">
        <v>256400</v>
      </c>
      <c r="D2258">
        <v>14300</v>
      </c>
      <c r="E2258" t="s">
        <v>366</v>
      </c>
      <c r="F2258" t="s">
        <v>76</v>
      </c>
      <c r="G2258" t="s">
        <v>22</v>
      </c>
      <c r="H2258">
        <v>4</v>
      </c>
      <c r="I2258" t="s">
        <v>17</v>
      </c>
      <c r="J2258">
        <v>1</v>
      </c>
      <c r="K2258">
        <v>6.2518399999999996</v>
      </c>
      <c r="L2258">
        <v>-75.563590000000005</v>
      </c>
    </row>
    <row r="2259" spans="1:12" x14ac:dyDescent="0.25">
      <c r="A2259" t="s">
        <v>36</v>
      </c>
      <c r="B2259" t="s">
        <v>24</v>
      </c>
      <c r="C2259">
        <v>38500</v>
      </c>
      <c r="D2259">
        <v>2800</v>
      </c>
      <c r="E2259" t="s">
        <v>1078</v>
      </c>
      <c r="F2259" t="s">
        <v>35</v>
      </c>
      <c r="G2259" t="s">
        <v>16</v>
      </c>
      <c r="H2259">
        <v>5</v>
      </c>
      <c r="I2259" t="s">
        <v>32</v>
      </c>
      <c r="J2259">
        <v>1</v>
      </c>
      <c r="K2259">
        <v>4.6097099999999998</v>
      </c>
      <c r="L2259">
        <v>-74.08175</v>
      </c>
    </row>
    <row r="2260" spans="1:12" x14ac:dyDescent="0.25">
      <c r="A2260" t="s">
        <v>148</v>
      </c>
      <c r="B2260" t="s">
        <v>13</v>
      </c>
      <c r="C2260">
        <v>2005300</v>
      </c>
      <c r="D2260">
        <v>105000</v>
      </c>
      <c r="E2260" t="s">
        <v>1009</v>
      </c>
      <c r="F2260" t="s">
        <v>93</v>
      </c>
      <c r="G2260" t="s">
        <v>22</v>
      </c>
      <c r="H2260">
        <v>4</v>
      </c>
      <c r="I2260" t="s">
        <v>17</v>
      </c>
      <c r="J2260">
        <v>1</v>
      </c>
      <c r="K2260">
        <v>6.2518399999999996</v>
      </c>
      <c r="L2260">
        <v>-75.563590000000005</v>
      </c>
    </row>
    <row r="2261" spans="1:12" x14ac:dyDescent="0.25">
      <c r="A2261" t="s">
        <v>85</v>
      </c>
      <c r="B2261" t="s">
        <v>86</v>
      </c>
      <c r="C2261">
        <v>504000</v>
      </c>
      <c r="D2261">
        <v>25000</v>
      </c>
      <c r="E2261" t="s">
        <v>261</v>
      </c>
      <c r="F2261" t="s">
        <v>76</v>
      </c>
      <c r="G2261" t="s">
        <v>16</v>
      </c>
      <c r="H2261">
        <v>4</v>
      </c>
      <c r="I2261" t="s">
        <v>32</v>
      </c>
      <c r="J2261">
        <v>1</v>
      </c>
      <c r="K2261">
        <v>4.6097099999999998</v>
      </c>
      <c r="L2261">
        <v>-74.08175</v>
      </c>
    </row>
    <row r="2262" spans="1:12" x14ac:dyDescent="0.25">
      <c r="A2262" t="s">
        <v>133</v>
      </c>
      <c r="B2262" t="s">
        <v>24</v>
      </c>
      <c r="C2262">
        <v>22300</v>
      </c>
      <c r="D2262">
        <v>0</v>
      </c>
      <c r="E2262" t="s">
        <v>826</v>
      </c>
      <c r="F2262" t="s">
        <v>26</v>
      </c>
      <c r="G2262" t="s">
        <v>31</v>
      </c>
      <c r="H2262">
        <v>5</v>
      </c>
      <c r="I2262" t="s">
        <v>17</v>
      </c>
      <c r="J2262">
        <v>2</v>
      </c>
      <c r="K2262">
        <v>3.4372199999999999</v>
      </c>
      <c r="L2262">
        <v>-76.522499999999994</v>
      </c>
    </row>
    <row r="2263" spans="1:12" x14ac:dyDescent="0.25">
      <c r="A2263" t="s">
        <v>184</v>
      </c>
      <c r="B2263" t="s">
        <v>86</v>
      </c>
      <c r="C2263">
        <v>307800</v>
      </c>
      <c r="D2263">
        <v>16800</v>
      </c>
      <c r="E2263" t="s">
        <v>740</v>
      </c>
      <c r="F2263" t="s">
        <v>43</v>
      </c>
      <c r="G2263" t="s">
        <v>22</v>
      </c>
      <c r="H2263">
        <v>5</v>
      </c>
      <c r="I2263" t="s">
        <v>32</v>
      </c>
      <c r="J2263">
        <v>1</v>
      </c>
      <c r="K2263">
        <v>6.2518399999999996</v>
      </c>
      <c r="L2263">
        <v>-75.563590000000005</v>
      </c>
    </row>
    <row r="2264" spans="1:12" x14ac:dyDescent="0.25">
      <c r="A2264" t="s">
        <v>148</v>
      </c>
      <c r="B2264" t="s">
        <v>13</v>
      </c>
      <c r="C2264">
        <v>1794300</v>
      </c>
      <c r="D2264">
        <v>93700</v>
      </c>
      <c r="E2264" t="s">
        <v>717</v>
      </c>
      <c r="F2264" t="s">
        <v>43</v>
      </c>
      <c r="G2264" t="s">
        <v>16</v>
      </c>
      <c r="H2264">
        <v>4</v>
      </c>
      <c r="I2264" t="s">
        <v>32</v>
      </c>
      <c r="J2264">
        <v>1</v>
      </c>
      <c r="K2264">
        <v>4.6097099999999998</v>
      </c>
      <c r="L2264">
        <v>-74.08175</v>
      </c>
    </row>
    <row r="2265" spans="1:12" x14ac:dyDescent="0.25">
      <c r="A2265" t="s">
        <v>184</v>
      </c>
      <c r="B2265" t="s">
        <v>86</v>
      </c>
      <c r="C2265">
        <v>198300</v>
      </c>
      <c r="D2265">
        <v>11000</v>
      </c>
      <c r="E2265" t="s">
        <v>780</v>
      </c>
      <c r="F2265" t="s">
        <v>26</v>
      </c>
      <c r="G2265" t="s">
        <v>22</v>
      </c>
      <c r="H2265">
        <v>1</v>
      </c>
      <c r="I2265" t="s">
        <v>38</v>
      </c>
      <c r="J2265">
        <v>1</v>
      </c>
      <c r="K2265">
        <v>6.2518399999999996</v>
      </c>
      <c r="L2265">
        <v>-75.563590000000005</v>
      </c>
    </row>
    <row r="2266" spans="1:12" x14ac:dyDescent="0.25">
      <c r="A2266" t="s">
        <v>133</v>
      </c>
      <c r="B2266" t="s">
        <v>24</v>
      </c>
      <c r="C2266">
        <v>13800</v>
      </c>
      <c r="D2266">
        <v>1000</v>
      </c>
      <c r="E2266" t="s">
        <v>335</v>
      </c>
      <c r="F2266" t="s">
        <v>76</v>
      </c>
      <c r="G2266" t="s">
        <v>22</v>
      </c>
      <c r="H2266">
        <v>5</v>
      </c>
      <c r="I2266" t="s">
        <v>32</v>
      </c>
      <c r="J2266">
        <v>1</v>
      </c>
      <c r="K2266">
        <v>6.2518399999999996</v>
      </c>
      <c r="L2266">
        <v>-75.563590000000005</v>
      </c>
    </row>
    <row r="2267" spans="1:12" x14ac:dyDescent="0.25">
      <c r="A2267" t="s">
        <v>135</v>
      </c>
      <c r="B2267" t="s">
        <v>58</v>
      </c>
      <c r="C2267">
        <v>32200</v>
      </c>
      <c r="D2267">
        <v>2100</v>
      </c>
      <c r="E2267" t="s">
        <v>584</v>
      </c>
      <c r="F2267" t="s">
        <v>54</v>
      </c>
      <c r="G2267" t="s">
        <v>16</v>
      </c>
      <c r="H2267">
        <v>5</v>
      </c>
      <c r="I2267" t="s">
        <v>17</v>
      </c>
      <c r="J2267">
        <v>2</v>
      </c>
      <c r="K2267">
        <v>4.6097099999999998</v>
      </c>
      <c r="L2267">
        <v>-74.08175</v>
      </c>
    </row>
    <row r="2268" spans="1:12" x14ac:dyDescent="0.25">
      <c r="A2268" t="s">
        <v>57</v>
      </c>
      <c r="B2268" t="s">
        <v>58</v>
      </c>
      <c r="C2268">
        <v>83200</v>
      </c>
      <c r="D2268">
        <v>2600</v>
      </c>
      <c r="E2268" t="s">
        <v>1066</v>
      </c>
      <c r="F2268" t="s">
        <v>54</v>
      </c>
      <c r="G2268" t="s">
        <v>16</v>
      </c>
      <c r="H2268">
        <v>5</v>
      </c>
      <c r="I2268" t="s">
        <v>17</v>
      </c>
      <c r="J2268">
        <v>1</v>
      </c>
      <c r="K2268">
        <v>4.6097099999999998</v>
      </c>
      <c r="L2268">
        <v>-74.08175</v>
      </c>
    </row>
    <row r="2269" spans="1:12" x14ac:dyDescent="0.25">
      <c r="A2269" t="s">
        <v>105</v>
      </c>
      <c r="B2269" t="s">
        <v>19</v>
      </c>
      <c r="C2269">
        <v>238800</v>
      </c>
      <c r="D2269">
        <v>18600</v>
      </c>
      <c r="E2269" t="s">
        <v>751</v>
      </c>
      <c r="F2269" t="s">
        <v>88</v>
      </c>
      <c r="G2269" t="s">
        <v>16</v>
      </c>
      <c r="H2269">
        <v>5</v>
      </c>
      <c r="I2269" t="s">
        <v>32</v>
      </c>
      <c r="J2269">
        <v>1</v>
      </c>
      <c r="K2269">
        <v>4.6097099999999998</v>
      </c>
      <c r="L2269">
        <v>-74.08175</v>
      </c>
    </row>
    <row r="2270" spans="1:12" x14ac:dyDescent="0.25">
      <c r="A2270" t="s">
        <v>67</v>
      </c>
      <c r="B2270" t="s">
        <v>62</v>
      </c>
      <c r="C2270">
        <v>46000</v>
      </c>
      <c r="D2270">
        <v>3000</v>
      </c>
      <c r="E2270" t="s">
        <v>546</v>
      </c>
      <c r="F2270" t="s">
        <v>54</v>
      </c>
      <c r="G2270" t="s">
        <v>22</v>
      </c>
      <c r="H2270">
        <v>1</v>
      </c>
      <c r="I2270" t="s">
        <v>17</v>
      </c>
      <c r="J2270">
        <v>5</v>
      </c>
      <c r="K2270">
        <v>6.2518399999999996</v>
      </c>
      <c r="L2270">
        <v>-75.563590000000005</v>
      </c>
    </row>
    <row r="2271" spans="1:12" x14ac:dyDescent="0.25">
      <c r="A2271" t="s">
        <v>80</v>
      </c>
      <c r="B2271" t="s">
        <v>65</v>
      </c>
      <c r="C2271">
        <v>26300</v>
      </c>
      <c r="D2271">
        <v>3800</v>
      </c>
      <c r="E2271" t="s">
        <v>673</v>
      </c>
      <c r="F2271" t="s">
        <v>160</v>
      </c>
      <c r="G2271" t="s">
        <v>16</v>
      </c>
      <c r="H2271">
        <v>5</v>
      </c>
      <c r="I2271" t="s">
        <v>32</v>
      </c>
      <c r="J2271">
        <v>1</v>
      </c>
      <c r="K2271">
        <v>4.6097099999999998</v>
      </c>
      <c r="L2271">
        <v>-74.08175</v>
      </c>
    </row>
    <row r="2272" spans="1:12" x14ac:dyDescent="0.25">
      <c r="A2272" t="s">
        <v>84</v>
      </c>
      <c r="B2272" t="s">
        <v>58</v>
      </c>
      <c r="C2272">
        <v>99000</v>
      </c>
      <c r="D2272">
        <v>3500</v>
      </c>
      <c r="E2272" t="s">
        <v>663</v>
      </c>
      <c r="F2272" t="s">
        <v>52</v>
      </c>
      <c r="G2272" t="s">
        <v>16</v>
      </c>
      <c r="H2272">
        <v>5</v>
      </c>
      <c r="I2272" t="s">
        <v>17</v>
      </c>
      <c r="J2272">
        <v>1</v>
      </c>
      <c r="K2272">
        <v>4.6097099999999998</v>
      </c>
      <c r="L2272">
        <v>-74.08175</v>
      </c>
    </row>
    <row r="2273" spans="1:12" x14ac:dyDescent="0.25">
      <c r="A2273" t="s">
        <v>133</v>
      </c>
      <c r="B2273" t="s">
        <v>24</v>
      </c>
      <c r="C2273">
        <v>16000</v>
      </c>
      <c r="D2273">
        <v>1100</v>
      </c>
      <c r="E2273" t="s">
        <v>388</v>
      </c>
      <c r="F2273" t="s">
        <v>35</v>
      </c>
      <c r="G2273" t="s">
        <v>31</v>
      </c>
      <c r="H2273">
        <v>3</v>
      </c>
      <c r="I2273" t="s">
        <v>32</v>
      </c>
      <c r="J2273">
        <v>1</v>
      </c>
      <c r="K2273">
        <v>3.4372199999999999</v>
      </c>
      <c r="L2273">
        <v>-76.522499999999994</v>
      </c>
    </row>
    <row r="2274" spans="1:12" x14ac:dyDescent="0.25">
      <c r="A2274" t="s">
        <v>135</v>
      </c>
      <c r="B2274" t="s">
        <v>58</v>
      </c>
      <c r="C2274">
        <v>35000</v>
      </c>
      <c r="D2274">
        <v>2100</v>
      </c>
      <c r="E2274" t="s">
        <v>989</v>
      </c>
      <c r="F2274" t="s">
        <v>35</v>
      </c>
      <c r="G2274" t="s">
        <v>22</v>
      </c>
      <c r="H2274">
        <v>5</v>
      </c>
      <c r="I2274" t="s">
        <v>32</v>
      </c>
      <c r="J2274">
        <v>1</v>
      </c>
      <c r="K2274">
        <v>6.2518399999999996</v>
      </c>
      <c r="L2274">
        <v>-75.563590000000005</v>
      </c>
    </row>
    <row r="2275" spans="1:12" x14ac:dyDescent="0.25">
      <c r="A2275" t="s">
        <v>85</v>
      </c>
      <c r="B2275" t="s">
        <v>86</v>
      </c>
      <c r="C2275">
        <v>591400</v>
      </c>
      <c r="D2275">
        <v>37600</v>
      </c>
      <c r="E2275" t="s">
        <v>1260</v>
      </c>
      <c r="F2275" t="s">
        <v>35</v>
      </c>
      <c r="G2275" t="s">
        <v>60</v>
      </c>
      <c r="H2275">
        <v>5</v>
      </c>
      <c r="I2275" t="s">
        <v>17</v>
      </c>
      <c r="J2275">
        <v>10</v>
      </c>
      <c r="K2275">
        <v>4.8133299999999997</v>
      </c>
      <c r="L2275">
        <v>-75.696110000000004</v>
      </c>
    </row>
    <row r="2276" spans="1:12" x14ac:dyDescent="0.25">
      <c r="A2276" t="s">
        <v>85</v>
      </c>
      <c r="B2276" t="s">
        <v>86</v>
      </c>
      <c r="C2276">
        <v>483800</v>
      </c>
      <c r="D2276">
        <v>23900</v>
      </c>
      <c r="E2276" t="s">
        <v>619</v>
      </c>
      <c r="F2276" t="s">
        <v>15</v>
      </c>
      <c r="G2276" t="s">
        <v>22</v>
      </c>
      <c r="H2276">
        <v>5</v>
      </c>
      <c r="I2276" t="s">
        <v>17</v>
      </c>
      <c r="J2276">
        <v>5</v>
      </c>
      <c r="K2276">
        <v>6.2518399999999996</v>
      </c>
      <c r="L2276">
        <v>-75.563590000000005</v>
      </c>
    </row>
    <row r="2277" spans="1:12" x14ac:dyDescent="0.25">
      <c r="A2277" t="s">
        <v>127</v>
      </c>
      <c r="B2277" t="s">
        <v>13</v>
      </c>
      <c r="C2277">
        <v>713800</v>
      </c>
      <c r="D2277">
        <v>36200</v>
      </c>
      <c r="E2277" t="s">
        <v>1135</v>
      </c>
      <c r="F2277" t="s">
        <v>96</v>
      </c>
      <c r="G2277" t="s">
        <v>60</v>
      </c>
      <c r="H2277">
        <v>5</v>
      </c>
      <c r="I2277" t="s">
        <v>17</v>
      </c>
      <c r="J2277">
        <v>4</v>
      </c>
      <c r="K2277">
        <v>4.8133299999999997</v>
      </c>
      <c r="L2277">
        <v>-75.696110000000004</v>
      </c>
    </row>
    <row r="2278" spans="1:12" x14ac:dyDescent="0.25">
      <c r="A2278" t="s">
        <v>84</v>
      </c>
      <c r="B2278" t="s">
        <v>58</v>
      </c>
      <c r="C2278">
        <v>220100</v>
      </c>
      <c r="D2278">
        <v>12100</v>
      </c>
      <c r="E2278" t="s">
        <v>966</v>
      </c>
      <c r="F2278" t="s">
        <v>52</v>
      </c>
      <c r="G2278" t="s">
        <v>31</v>
      </c>
      <c r="H2278">
        <v>5</v>
      </c>
      <c r="I2278" t="s">
        <v>32</v>
      </c>
      <c r="J2278">
        <v>1</v>
      </c>
      <c r="K2278">
        <v>3.4372199999999999</v>
      </c>
      <c r="L2278">
        <v>-76.522499999999994</v>
      </c>
    </row>
    <row r="2279" spans="1:12" x14ac:dyDescent="0.25">
      <c r="A2279" t="s">
        <v>55</v>
      </c>
      <c r="B2279" t="s">
        <v>13</v>
      </c>
      <c r="C2279">
        <v>91600</v>
      </c>
      <c r="D2279">
        <v>3100</v>
      </c>
      <c r="E2279" t="s">
        <v>554</v>
      </c>
      <c r="F2279" t="s">
        <v>96</v>
      </c>
      <c r="G2279" t="s">
        <v>16</v>
      </c>
      <c r="H2279">
        <v>5</v>
      </c>
      <c r="I2279" t="s">
        <v>32</v>
      </c>
      <c r="J2279">
        <v>1</v>
      </c>
      <c r="K2279">
        <v>4.6097099999999998</v>
      </c>
      <c r="L2279">
        <v>-74.08175</v>
      </c>
    </row>
    <row r="2280" spans="1:12" x14ac:dyDescent="0.25">
      <c r="A2280" t="s">
        <v>33</v>
      </c>
      <c r="B2280" t="s">
        <v>19</v>
      </c>
      <c r="C2280">
        <v>278000</v>
      </c>
      <c r="D2280">
        <v>15000</v>
      </c>
      <c r="E2280" t="s">
        <v>1005</v>
      </c>
      <c r="F2280" t="s">
        <v>52</v>
      </c>
      <c r="G2280" t="s">
        <v>278</v>
      </c>
      <c r="H2280">
        <v>5</v>
      </c>
      <c r="I2280" t="s">
        <v>17</v>
      </c>
      <c r="J2280">
        <v>4</v>
      </c>
      <c r="K2280">
        <v>-4.2152799999999999</v>
      </c>
      <c r="L2280">
        <v>-69.940560000000005</v>
      </c>
    </row>
    <row r="2281" spans="1:12" x14ac:dyDescent="0.25">
      <c r="A2281" t="s">
        <v>266</v>
      </c>
      <c r="B2281" t="s">
        <v>13</v>
      </c>
      <c r="C2281">
        <v>1809300</v>
      </c>
      <c r="D2281">
        <v>94500</v>
      </c>
      <c r="E2281" t="s">
        <v>697</v>
      </c>
      <c r="F2281" t="s">
        <v>52</v>
      </c>
      <c r="G2281" t="s">
        <v>278</v>
      </c>
      <c r="H2281">
        <v>4</v>
      </c>
      <c r="I2281" t="s">
        <v>32</v>
      </c>
      <c r="J2281">
        <v>1</v>
      </c>
      <c r="K2281">
        <v>-4.2152799999999999</v>
      </c>
      <c r="L2281">
        <v>-69.940560000000005</v>
      </c>
    </row>
    <row r="2282" spans="1:12" x14ac:dyDescent="0.25">
      <c r="A2282" t="s">
        <v>28</v>
      </c>
      <c r="B2282" t="s">
        <v>29</v>
      </c>
      <c r="C2282">
        <v>693200</v>
      </c>
      <c r="D2282">
        <v>37100</v>
      </c>
      <c r="E2282" t="s">
        <v>609</v>
      </c>
      <c r="F2282" t="s">
        <v>15</v>
      </c>
      <c r="G2282" t="s">
        <v>16</v>
      </c>
      <c r="H2282">
        <v>5</v>
      </c>
      <c r="I2282" t="s">
        <v>17</v>
      </c>
      <c r="J2282">
        <v>1</v>
      </c>
      <c r="K2282">
        <v>4.6097099999999998</v>
      </c>
      <c r="L2282">
        <v>-74.08175</v>
      </c>
    </row>
    <row r="2283" spans="1:12" x14ac:dyDescent="0.25">
      <c r="A2283" t="s">
        <v>67</v>
      </c>
      <c r="B2283" t="s">
        <v>62</v>
      </c>
      <c r="C2283">
        <v>52400</v>
      </c>
      <c r="D2283">
        <v>1000</v>
      </c>
      <c r="E2283" t="s">
        <v>264</v>
      </c>
      <c r="F2283" t="s">
        <v>88</v>
      </c>
      <c r="G2283" t="s">
        <v>22</v>
      </c>
      <c r="H2283">
        <v>4</v>
      </c>
      <c r="I2283" t="s">
        <v>17</v>
      </c>
      <c r="J2283">
        <v>2</v>
      </c>
      <c r="K2283">
        <v>6.2518399999999996</v>
      </c>
      <c r="L2283">
        <v>-75.563590000000005</v>
      </c>
    </row>
    <row r="2284" spans="1:12" x14ac:dyDescent="0.25">
      <c r="A2284" t="s">
        <v>111</v>
      </c>
      <c r="B2284" t="s">
        <v>19</v>
      </c>
      <c r="C2284">
        <v>483000</v>
      </c>
      <c r="D2284">
        <v>31000</v>
      </c>
      <c r="E2284" t="s">
        <v>447</v>
      </c>
      <c r="F2284" t="s">
        <v>54</v>
      </c>
      <c r="G2284" t="s">
        <v>16</v>
      </c>
      <c r="H2284">
        <v>5</v>
      </c>
      <c r="I2284" t="s">
        <v>32</v>
      </c>
      <c r="J2284">
        <v>1</v>
      </c>
      <c r="K2284">
        <v>4.6097099999999998</v>
      </c>
      <c r="L2284">
        <v>-74.08175</v>
      </c>
    </row>
    <row r="2285" spans="1:12" x14ac:dyDescent="0.25">
      <c r="A2285" t="s">
        <v>28</v>
      </c>
      <c r="B2285" t="s">
        <v>29</v>
      </c>
      <c r="C2285">
        <v>811100</v>
      </c>
      <c r="D2285">
        <v>43400</v>
      </c>
      <c r="E2285" t="s">
        <v>999</v>
      </c>
      <c r="F2285" t="s">
        <v>21</v>
      </c>
      <c r="G2285" t="s">
        <v>16</v>
      </c>
      <c r="H2285">
        <v>4</v>
      </c>
      <c r="I2285" t="s">
        <v>17</v>
      </c>
      <c r="J2285">
        <v>1</v>
      </c>
      <c r="K2285">
        <v>4.6097099999999998</v>
      </c>
      <c r="L2285">
        <v>-74.08175</v>
      </c>
    </row>
    <row r="2286" spans="1:12" x14ac:dyDescent="0.25">
      <c r="A2286" t="s">
        <v>103</v>
      </c>
      <c r="B2286" t="s">
        <v>13</v>
      </c>
      <c r="C2286">
        <v>365400</v>
      </c>
      <c r="D2286">
        <v>19900</v>
      </c>
      <c r="E2286" t="s">
        <v>622</v>
      </c>
      <c r="F2286" t="s">
        <v>96</v>
      </c>
      <c r="G2286" t="s">
        <v>60</v>
      </c>
      <c r="H2286">
        <v>5</v>
      </c>
      <c r="I2286" t="s">
        <v>17</v>
      </c>
      <c r="J2286">
        <v>2</v>
      </c>
      <c r="K2286">
        <v>4.8133299999999997</v>
      </c>
      <c r="L2286">
        <v>-75.696110000000004</v>
      </c>
    </row>
    <row r="2287" spans="1:12" x14ac:dyDescent="0.25">
      <c r="A2287" t="s">
        <v>85</v>
      </c>
      <c r="B2287" t="s">
        <v>86</v>
      </c>
      <c r="C2287">
        <v>750200</v>
      </c>
      <c r="D2287">
        <v>38100</v>
      </c>
      <c r="E2287" t="s">
        <v>850</v>
      </c>
      <c r="F2287" t="s">
        <v>52</v>
      </c>
      <c r="G2287" t="s">
        <v>16</v>
      </c>
      <c r="H2287">
        <v>4</v>
      </c>
      <c r="I2287" t="s">
        <v>32</v>
      </c>
      <c r="J2287">
        <v>1</v>
      </c>
      <c r="K2287">
        <v>4.6097099999999998</v>
      </c>
      <c r="L2287">
        <v>-74.08175</v>
      </c>
    </row>
    <row r="2288" spans="1:12" x14ac:dyDescent="0.25">
      <c r="A2288" t="s">
        <v>33</v>
      </c>
      <c r="B2288" t="s">
        <v>19</v>
      </c>
      <c r="C2288">
        <v>259600</v>
      </c>
      <c r="D2288">
        <v>14000</v>
      </c>
      <c r="E2288" t="s">
        <v>398</v>
      </c>
      <c r="F2288" t="s">
        <v>52</v>
      </c>
      <c r="G2288" t="s">
        <v>22</v>
      </c>
      <c r="H2288">
        <v>1</v>
      </c>
      <c r="I2288" t="s">
        <v>17</v>
      </c>
      <c r="J2288">
        <v>3</v>
      </c>
      <c r="K2288">
        <v>6.2518399999999996</v>
      </c>
      <c r="L2288">
        <v>-75.563590000000005</v>
      </c>
    </row>
    <row r="2289" spans="1:12" x14ac:dyDescent="0.25">
      <c r="A2289" t="s">
        <v>148</v>
      </c>
      <c r="B2289" t="s">
        <v>13</v>
      </c>
      <c r="C2289">
        <v>1553500</v>
      </c>
      <c r="D2289">
        <v>83400</v>
      </c>
      <c r="E2289" t="s">
        <v>345</v>
      </c>
      <c r="F2289" t="s">
        <v>35</v>
      </c>
      <c r="G2289" t="s">
        <v>31</v>
      </c>
      <c r="H2289">
        <v>5</v>
      </c>
      <c r="I2289" t="s">
        <v>17</v>
      </c>
      <c r="J2289">
        <v>4</v>
      </c>
      <c r="K2289">
        <v>3.4372199999999999</v>
      </c>
      <c r="L2289">
        <v>-76.522499999999994</v>
      </c>
    </row>
    <row r="2290" spans="1:12" x14ac:dyDescent="0.25">
      <c r="A2290" t="s">
        <v>111</v>
      </c>
      <c r="B2290" t="s">
        <v>19</v>
      </c>
      <c r="C2290">
        <v>464400</v>
      </c>
      <c r="D2290">
        <v>22900</v>
      </c>
      <c r="E2290" t="s">
        <v>304</v>
      </c>
      <c r="F2290" t="s">
        <v>88</v>
      </c>
      <c r="G2290" t="s">
        <v>16</v>
      </c>
      <c r="H2290">
        <v>3</v>
      </c>
      <c r="I2290" t="s">
        <v>32</v>
      </c>
      <c r="J2290">
        <v>1</v>
      </c>
      <c r="K2290">
        <v>4.6097099999999998</v>
      </c>
      <c r="L2290">
        <v>-74.08175</v>
      </c>
    </row>
    <row r="2291" spans="1:12" x14ac:dyDescent="0.25">
      <c r="A2291" t="s">
        <v>155</v>
      </c>
      <c r="B2291" t="s">
        <v>62</v>
      </c>
      <c r="C2291">
        <v>92600</v>
      </c>
      <c r="D2291">
        <v>3100</v>
      </c>
      <c r="E2291" t="s">
        <v>963</v>
      </c>
      <c r="F2291" t="s">
        <v>43</v>
      </c>
      <c r="G2291" t="s">
        <v>22</v>
      </c>
      <c r="H2291">
        <v>4</v>
      </c>
      <c r="I2291" t="s">
        <v>17</v>
      </c>
      <c r="J2291">
        <v>4</v>
      </c>
      <c r="K2291">
        <v>6.2518399999999996</v>
      </c>
      <c r="L2291">
        <v>-75.563590000000005</v>
      </c>
    </row>
    <row r="2292" spans="1:12" x14ac:dyDescent="0.25">
      <c r="A2292" t="s">
        <v>204</v>
      </c>
      <c r="B2292" t="s">
        <v>13</v>
      </c>
      <c r="C2292">
        <v>179400</v>
      </c>
      <c r="D2292">
        <v>7700</v>
      </c>
      <c r="E2292" t="s">
        <v>966</v>
      </c>
      <c r="F2292" t="s">
        <v>52</v>
      </c>
      <c r="G2292" t="s">
        <v>278</v>
      </c>
      <c r="H2292">
        <v>5</v>
      </c>
      <c r="I2292" t="s">
        <v>17</v>
      </c>
      <c r="J2292">
        <v>3</v>
      </c>
      <c r="K2292">
        <v>-4.2152799999999999</v>
      </c>
      <c r="L2292">
        <v>-69.940560000000005</v>
      </c>
    </row>
    <row r="2293" spans="1:12" x14ac:dyDescent="0.25">
      <c r="A2293" t="s">
        <v>85</v>
      </c>
      <c r="B2293" t="s">
        <v>86</v>
      </c>
      <c r="C2293">
        <v>740400</v>
      </c>
      <c r="D2293">
        <v>39800</v>
      </c>
      <c r="E2293" t="s">
        <v>928</v>
      </c>
      <c r="F2293" t="s">
        <v>47</v>
      </c>
      <c r="G2293" t="s">
        <v>31</v>
      </c>
      <c r="H2293">
        <v>5</v>
      </c>
      <c r="I2293" t="s">
        <v>17</v>
      </c>
      <c r="J2293">
        <v>7</v>
      </c>
      <c r="K2293">
        <v>3.4372199999999999</v>
      </c>
      <c r="L2293">
        <v>-76.522499999999994</v>
      </c>
    </row>
    <row r="2294" spans="1:12" x14ac:dyDescent="0.25">
      <c r="A2294" t="s">
        <v>89</v>
      </c>
      <c r="B2294" t="s">
        <v>62</v>
      </c>
      <c r="C2294">
        <v>17300</v>
      </c>
      <c r="D2294">
        <v>0</v>
      </c>
      <c r="E2294" t="s">
        <v>1171</v>
      </c>
      <c r="F2294" t="s">
        <v>76</v>
      </c>
      <c r="G2294" t="s">
        <v>60</v>
      </c>
      <c r="H2294">
        <v>5</v>
      </c>
      <c r="I2294" t="s">
        <v>17</v>
      </c>
      <c r="J2294">
        <v>1</v>
      </c>
      <c r="K2294">
        <v>4.8133299999999997</v>
      </c>
      <c r="L2294">
        <v>-75.696110000000004</v>
      </c>
    </row>
    <row r="2295" spans="1:12" x14ac:dyDescent="0.25">
      <c r="A2295" t="s">
        <v>41</v>
      </c>
      <c r="B2295" t="s">
        <v>29</v>
      </c>
      <c r="C2295">
        <v>1566300</v>
      </c>
      <c r="D2295">
        <v>85800</v>
      </c>
      <c r="E2295" t="s">
        <v>1091</v>
      </c>
      <c r="F2295" t="s">
        <v>21</v>
      </c>
      <c r="G2295" t="s">
        <v>22</v>
      </c>
      <c r="H2295">
        <v>5</v>
      </c>
      <c r="I2295" t="s">
        <v>17</v>
      </c>
      <c r="J2295">
        <v>1</v>
      </c>
      <c r="K2295">
        <v>6.2518399999999996</v>
      </c>
      <c r="L2295">
        <v>-75.563590000000005</v>
      </c>
    </row>
    <row r="2296" spans="1:12" x14ac:dyDescent="0.25">
      <c r="A2296" t="s">
        <v>48</v>
      </c>
      <c r="B2296" t="s">
        <v>24</v>
      </c>
      <c r="C2296">
        <v>82600</v>
      </c>
      <c r="D2296">
        <v>4900</v>
      </c>
      <c r="E2296" t="s">
        <v>1024</v>
      </c>
      <c r="F2296" t="s">
        <v>96</v>
      </c>
      <c r="G2296" t="s">
        <v>16</v>
      </c>
      <c r="H2296">
        <v>4</v>
      </c>
      <c r="I2296" t="s">
        <v>17</v>
      </c>
      <c r="J2296">
        <v>2</v>
      </c>
      <c r="K2296">
        <v>4.6097099999999998</v>
      </c>
      <c r="L2296">
        <v>-74.08175</v>
      </c>
    </row>
    <row r="2297" spans="1:12" x14ac:dyDescent="0.25">
      <c r="A2297" t="s">
        <v>23</v>
      </c>
      <c r="B2297" t="s">
        <v>24</v>
      </c>
      <c r="C2297">
        <v>197800</v>
      </c>
      <c r="D2297">
        <v>8700</v>
      </c>
      <c r="E2297" t="s">
        <v>332</v>
      </c>
      <c r="F2297" t="s">
        <v>160</v>
      </c>
      <c r="G2297" t="s">
        <v>16</v>
      </c>
      <c r="H2297">
        <v>4</v>
      </c>
      <c r="I2297" t="s">
        <v>17</v>
      </c>
      <c r="J2297">
        <v>1</v>
      </c>
      <c r="K2297">
        <v>4.6097099999999998</v>
      </c>
      <c r="L2297">
        <v>-74.08175</v>
      </c>
    </row>
    <row r="2298" spans="1:12" x14ac:dyDescent="0.25">
      <c r="A2298" t="s">
        <v>204</v>
      </c>
      <c r="B2298" t="s">
        <v>13</v>
      </c>
      <c r="C2298">
        <v>202300</v>
      </c>
      <c r="D2298">
        <v>9000</v>
      </c>
      <c r="E2298" t="s">
        <v>1113</v>
      </c>
      <c r="F2298" t="s">
        <v>35</v>
      </c>
      <c r="G2298" t="s">
        <v>22</v>
      </c>
      <c r="H2298">
        <v>5</v>
      </c>
      <c r="I2298" t="s">
        <v>32</v>
      </c>
      <c r="J2298">
        <v>1</v>
      </c>
      <c r="K2298">
        <v>6.2518399999999996</v>
      </c>
      <c r="L2298">
        <v>-75.563590000000005</v>
      </c>
    </row>
    <row r="2299" spans="1:12" x14ac:dyDescent="0.25">
      <c r="A2299" t="s">
        <v>122</v>
      </c>
      <c r="B2299" t="s">
        <v>29</v>
      </c>
      <c r="C2299">
        <v>1355900</v>
      </c>
      <c r="D2299">
        <v>75600</v>
      </c>
      <c r="E2299" t="s">
        <v>1102</v>
      </c>
      <c r="F2299" t="s">
        <v>160</v>
      </c>
      <c r="G2299" t="s">
        <v>16</v>
      </c>
      <c r="H2299">
        <v>5</v>
      </c>
      <c r="I2299" t="s">
        <v>17</v>
      </c>
      <c r="J2299">
        <v>1</v>
      </c>
      <c r="K2299">
        <v>4.6097099999999998</v>
      </c>
      <c r="L2299">
        <v>-74.08175</v>
      </c>
    </row>
    <row r="2300" spans="1:12" x14ac:dyDescent="0.25">
      <c r="A2300" t="s">
        <v>74</v>
      </c>
      <c r="B2300" t="s">
        <v>62</v>
      </c>
      <c r="C2300">
        <v>38500</v>
      </c>
      <c r="D2300">
        <v>2600</v>
      </c>
      <c r="E2300" t="s">
        <v>128</v>
      </c>
      <c r="F2300" t="s">
        <v>26</v>
      </c>
      <c r="G2300" t="s">
        <v>31</v>
      </c>
      <c r="H2300">
        <v>3</v>
      </c>
      <c r="I2300" t="s">
        <v>17</v>
      </c>
      <c r="J2300">
        <v>2</v>
      </c>
      <c r="K2300">
        <v>3.4372199999999999</v>
      </c>
      <c r="L2300">
        <v>-76.522499999999994</v>
      </c>
    </row>
    <row r="2301" spans="1:12" x14ac:dyDescent="0.25">
      <c r="A2301" t="s">
        <v>111</v>
      </c>
      <c r="B2301" t="s">
        <v>19</v>
      </c>
      <c r="C2301">
        <v>474100</v>
      </c>
      <c r="D2301">
        <v>23400</v>
      </c>
      <c r="E2301" t="s">
        <v>559</v>
      </c>
      <c r="F2301" t="s">
        <v>93</v>
      </c>
      <c r="G2301" t="s">
        <v>16</v>
      </c>
      <c r="H2301">
        <v>5</v>
      </c>
      <c r="I2301" t="s">
        <v>32</v>
      </c>
      <c r="J2301">
        <v>1</v>
      </c>
      <c r="K2301">
        <v>4.6097099999999998</v>
      </c>
      <c r="L2301">
        <v>-74.08175</v>
      </c>
    </row>
    <row r="2302" spans="1:12" x14ac:dyDescent="0.25">
      <c r="A2302" t="s">
        <v>122</v>
      </c>
      <c r="B2302" t="s">
        <v>29</v>
      </c>
      <c r="C2302">
        <v>750100</v>
      </c>
      <c r="D2302">
        <v>38100</v>
      </c>
      <c r="E2302" t="s">
        <v>1261</v>
      </c>
      <c r="F2302" t="s">
        <v>35</v>
      </c>
      <c r="G2302" t="s">
        <v>31</v>
      </c>
      <c r="H2302">
        <v>5</v>
      </c>
      <c r="I2302" t="s">
        <v>32</v>
      </c>
      <c r="J2302">
        <v>1</v>
      </c>
      <c r="K2302">
        <v>3.4372199999999999</v>
      </c>
      <c r="L2302">
        <v>-76.522499999999994</v>
      </c>
    </row>
    <row r="2303" spans="1:12" x14ac:dyDescent="0.25">
      <c r="A2303" t="s">
        <v>48</v>
      </c>
      <c r="B2303" t="s">
        <v>24</v>
      </c>
      <c r="C2303">
        <v>54000</v>
      </c>
      <c r="D2303">
        <v>10100</v>
      </c>
      <c r="E2303" t="s">
        <v>867</v>
      </c>
      <c r="F2303" t="s">
        <v>96</v>
      </c>
      <c r="G2303" t="s">
        <v>22</v>
      </c>
      <c r="H2303">
        <v>1</v>
      </c>
      <c r="I2303" t="s">
        <v>17</v>
      </c>
      <c r="J2303">
        <v>8</v>
      </c>
      <c r="K2303">
        <v>6.2518399999999996</v>
      </c>
      <c r="L2303">
        <v>-75.563590000000005</v>
      </c>
    </row>
    <row r="2304" spans="1:12" x14ac:dyDescent="0.25">
      <c r="A2304" t="s">
        <v>122</v>
      </c>
      <c r="B2304" t="s">
        <v>29</v>
      </c>
      <c r="C2304">
        <v>1150900</v>
      </c>
      <c r="D2304">
        <v>59500</v>
      </c>
      <c r="E2304" t="s">
        <v>73</v>
      </c>
      <c r="F2304" t="s">
        <v>54</v>
      </c>
      <c r="G2304" t="s">
        <v>31</v>
      </c>
      <c r="H2304">
        <v>4</v>
      </c>
      <c r="I2304" t="s">
        <v>38</v>
      </c>
      <c r="J2304">
        <v>1</v>
      </c>
      <c r="K2304">
        <v>3.4372199999999999</v>
      </c>
      <c r="L2304">
        <v>-76.522499999999994</v>
      </c>
    </row>
    <row r="2305" spans="1:12" x14ac:dyDescent="0.25">
      <c r="A2305" t="s">
        <v>41</v>
      </c>
      <c r="B2305" t="s">
        <v>29</v>
      </c>
      <c r="C2305">
        <v>1549700</v>
      </c>
      <c r="D2305">
        <v>80700</v>
      </c>
      <c r="E2305" t="s">
        <v>239</v>
      </c>
      <c r="F2305" t="s">
        <v>26</v>
      </c>
      <c r="G2305" t="s">
        <v>22</v>
      </c>
      <c r="H2305">
        <v>4</v>
      </c>
      <c r="I2305" t="s">
        <v>38</v>
      </c>
      <c r="J2305">
        <v>1</v>
      </c>
      <c r="K2305">
        <v>6.2518399999999996</v>
      </c>
      <c r="L2305">
        <v>-75.563590000000005</v>
      </c>
    </row>
    <row r="2306" spans="1:12" x14ac:dyDescent="0.25">
      <c r="A2306" t="s">
        <v>68</v>
      </c>
      <c r="B2306" t="s">
        <v>24</v>
      </c>
      <c r="C2306">
        <v>33400</v>
      </c>
      <c r="D2306">
        <v>0</v>
      </c>
      <c r="E2306" t="s">
        <v>397</v>
      </c>
      <c r="F2306" t="s">
        <v>21</v>
      </c>
      <c r="G2306" t="s">
        <v>31</v>
      </c>
      <c r="H2306">
        <v>5</v>
      </c>
      <c r="I2306" t="s">
        <v>17</v>
      </c>
      <c r="J2306">
        <v>5</v>
      </c>
      <c r="K2306">
        <v>3.4372199999999999</v>
      </c>
      <c r="L2306">
        <v>-76.522499999999994</v>
      </c>
    </row>
    <row r="2307" spans="1:12" x14ac:dyDescent="0.25">
      <c r="A2307" t="s">
        <v>64</v>
      </c>
      <c r="B2307" t="s">
        <v>65</v>
      </c>
      <c r="C2307">
        <v>65600</v>
      </c>
      <c r="D2307">
        <v>3900</v>
      </c>
      <c r="E2307" t="s">
        <v>524</v>
      </c>
      <c r="F2307" t="s">
        <v>96</v>
      </c>
      <c r="G2307" t="s">
        <v>16</v>
      </c>
      <c r="H2307">
        <v>5</v>
      </c>
      <c r="I2307" t="s">
        <v>17</v>
      </c>
      <c r="J2307">
        <v>1</v>
      </c>
      <c r="K2307">
        <v>4.6097099999999998</v>
      </c>
      <c r="L2307">
        <v>-74.08175</v>
      </c>
    </row>
    <row r="2308" spans="1:12" x14ac:dyDescent="0.25">
      <c r="A2308" t="s">
        <v>133</v>
      </c>
      <c r="B2308" t="s">
        <v>24</v>
      </c>
      <c r="C2308">
        <v>19400</v>
      </c>
      <c r="D2308">
        <v>0</v>
      </c>
      <c r="E2308" t="s">
        <v>822</v>
      </c>
      <c r="F2308" t="s">
        <v>52</v>
      </c>
      <c r="G2308" t="s">
        <v>201</v>
      </c>
      <c r="H2308">
        <v>1</v>
      </c>
      <c r="I2308" t="s">
        <v>17</v>
      </c>
      <c r="J2308">
        <v>4</v>
      </c>
      <c r="K2308">
        <v>11.54444</v>
      </c>
      <c r="L2308">
        <v>-72.907219999999995</v>
      </c>
    </row>
    <row r="2309" spans="1:12" x14ac:dyDescent="0.25">
      <c r="A2309" t="s">
        <v>70</v>
      </c>
      <c r="B2309" t="s">
        <v>13</v>
      </c>
      <c r="C2309">
        <v>1579600</v>
      </c>
      <c r="D2309">
        <v>88800</v>
      </c>
      <c r="E2309" t="s">
        <v>448</v>
      </c>
      <c r="F2309" t="s">
        <v>160</v>
      </c>
      <c r="G2309" t="s">
        <v>16</v>
      </c>
      <c r="H2309">
        <v>5</v>
      </c>
      <c r="I2309" t="s">
        <v>17</v>
      </c>
      <c r="J2309">
        <v>1</v>
      </c>
      <c r="K2309">
        <v>4.6097099999999998</v>
      </c>
      <c r="L2309">
        <v>-74.08175</v>
      </c>
    </row>
    <row r="2310" spans="1:12" x14ac:dyDescent="0.25">
      <c r="A2310" t="s">
        <v>74</v>
      </c>
      <c r="B2310" t="s">
        <v>62</v>
      </c>
      <c r="C2310">
        <v>22600</v>
      </c>
      <c r="D2310">
        <v>0</v>
      </c>
      <c r="E2310" t="s">
        <v>1035</v>
      </c>
      <c r="F2310" t="s">
        <v>93</v>
      </c>
      <c r="G2310" t="s">
        <v>16</v>
      </c>
      <c r="H2310">
        <v>3</v>
      </c>
      <c r="I2310" t="s">
        <v>38</v>
      </c>
      <c r="J2310">
        <v>1</v>
      </c>
      <c r="K2310">
        <v>4.6097099999999998</v>
      </c>
      <c r="L2310">
        <v>-74.08175</v>
      </c>
    </row>
    <row r="2311" spans="1:12" x14ac:dyDescent="0.25">
      <c r="A2311" t="s">
        <v>118</v>
      </c>
      <c r="B2311" t="s">
        <v>86</v>
      </c>
      <c r="C2311">
        <v>677900</v>
      </c>
      <c r="D2311">
        <v>34300</v>
      </c>
      <c r="E2311" t="s">
        <v>1005</v>
      </c>
      <c r="F2311" t="s">
        <v>52</v>
      </c>
      <c r="G2311" t="s">
        <v>16</v>
      </c>
      <c r="H2311">
        <v>3</v>
      </c>
      <c r="I2311" t="s">
        <v>32</v>
      </c>
      <c r="J2311">
        <v>1</v>
      </c>
      <c r="K2311">
        <v>4.6097099999999998</v>
      </c>
      <c r="L2311">
        <v>-74.08175</v>
      </c>
    </row>
    <row r="2312" spans="1:12" x14ac:dyDescent="0.25">
      <c r="A2312" t="s">
        <v>297</v>
      </c>
      <c r="B2312" t="s">
        <v>86</v>
      </c>
      <c r="C2312">
        <v>52200</v>
      </c>
      <c r="D2312">
        <v>3000</v>
      </c>
      <c r="E2312" t="s">
        <v>1006</v>
      </c>
      <c r="F2312" t="s">
        <v>35</v>
      </c>
      <c r="G2312" t="s">
        <v>16</v>
      </c>
      <c r="H2312">
        <v>5</v>
      </c>
      <c r="I2312" t="s">
        <v>17</v>
      </c>
      <c r="J2312">
        <v>1</v>
      </c>
      <c r="K2312">
        <v>4.6097099999999998</v>
      </c>
      <c r="L2312">
        <v>-74.08175</v>
      </c>
    </row>
    <row r="2313" spans="1:12" x14ac:dyDescent="0.25">
      <c r="A2313" t="s">
        <v>41</v>
      </c>
      <c r="B2313" t="s">
        <v>29</v>
      </c>
      <c r="C2313">
        <v>1286200</v>
      </c>
      <c r="D2313">
        <v>66700</v>
      </c>
      <c r="E2313" t="s">
        <v>817</v>
      </c>
      <c r="F2313" t="s">
        <v>96</v>
      </c>
      <c r="G2313" t="s">
        <v>16</v>
      </c>
      <c r="H2313">
        <v>5</v>
      </c>
      <c r="I2313" t="s">
        <v>17</v>
      </c>
      <c r="J2313">
        <v>1</v>
      </c>
      <c r="K2313">
        <v>4.6097099999999998</v>
      </c>
      <c r="L2313">
        <v>-74.08175</v>
      </c>
    </row>
    <row r="2314" spans="1:12" x14ac:dyDescent="0.25">
      <c r="A2314" t="s">
        <v>171</v>
      </c>
      <c r="B2314" t="s">
        <v>19</v>
      </c>
      <c r="C2314">
        <v>279500</v>
      </c>
      <c r="D2314">
        <v>15300</v>
      </c>
      <c r="E2314" t="s">
        <v>818</v>
      </c>
      <c r="F2314" t="s">
        <v>96</v>
      </c>
      <c r="G2314" t="s">
        <v>22</v>
      </c>
      <c r="H2314">
        <v>1</v>
      </c>
      <c r="I2314" t="s">
        <v>17</v>
      </c>
      <c r="J2314">
        <v>1</v>
      </c>
      <c r="K2314">
        <v>6.2518399999999996</v>
      </c>
      <c r="L2314">
        <v>-75.563590000000005</v>
      </c>
    </row>
    <row r="2315" spans="1:12" x14ac:dyDescent="0.25">
      <c r="A2315" t="s">
        <v>50</v>
      </c>
      <c r="B2315" t="s">
        <v>29</v>
      </c>
      <c r="C2315">
        <v>2084600</v>
      </c>
      <c r="D2315">
        <v>111400</v>
      </c>
      <c r="E2315" t="s">
        <v>833</v>
      </c>
      <c r="F2315" t="s">
        <v>93</v>
      </c>
      <c r="G2315" t="s">
        <v>22</v>
      </c>
      <c r="H2315">
        <v>5</v>
      </c>
      <c r="I2315" t="s">
        <v>17</v>
      </c>
      <c r="J2315">
        <v>4</v>
      </c>
      <c r="K2315">
        <v>6.2518399999999996</v>
      </c>
      <c r="L2315">
        <v>-75.563590000000005</v>
      </c>
    </row>
    <row r="2316" spans="1:12" x14ac:dyDescent="0.25">
      <c r="A2316" t="s">
        <v>61</v>
      </c>
      <c r="B2316" t="s">
        <v>62</v>
      </c>
      <c r="C2316">
        <v>534200</v>
      </c>
      <c r="D2316">
        <v>28800</v>
      </c>
      <c r="E2316" t="s">
        <v>1037</v>
      </c>
      <c r="F2316" t="s">
        <v>88</v>
      </c>
      <c r="G2316" t="s">
        <v>91</v>
      </c>
      <c r="H2316">
        <v>5</v>
      </c>
      <c r="I2316" t="s">
        <v>32</v>
      </c>
      <c r="J2316">
        <v>1</v>
      </c>
      <c r="K2316">
        <v>10.968540000000001</v>
      </c>
      <c r="L2316">
        <v>-74.781319999999994</v>
      </c>
    </row>
    <row r="2317" spans="1:12" x14ac:dyDescent="0.25">
      <c r="A2317" t="s">
        <v>105</v>
      </c>
      <c r="B2317" t="s">
        <v>19</v>
      </c>
      <c r="C2317">
        <v>259000</v>
      </c>
      <c r="D2317">
        <v>12000</v>
      </c>
      <c r="E2317" t="s">
        <v>618</v>
      </c>
      <c r="F2317" t="s">
        <v>26</v>
      </c>
      <c r="G2317" t="s">
        <v>16</v>
      </c>
      <c r="H2317">
        <v>5</v>
      </c>
      <c r="I2317" t="s">
        <v>17</v>
      </c>
      <c r="J2317">
        <v>4</v>
      </c>
      <c r="K2317">
        <v>4.6097099999999998</v>
      </c>
      <c r="L2317">
        <v>-74.08175</v>
      </c>
    </row>
    <row r="2318" spans="1:12" x14ac:dyDescent="0.25">
      <c r="A2318" t="s">
        <v>39</v>
      </c>
      <c r="B2318" t="s">
        <v>24</v>
      </c>
      <c r="C2318">
        <v>59500</v>
      </c>
      <c r="D2318">
        <v>3700</v>
      </c>
      <c r="E2318" t="s">
        <v>134</v>
      </c>
      <c r="F2318" t="s">
        <v>43</v>
      </c>
      <c r="G2318" t="s">
        <v>44</v>
      </c>
      <c r="H2318">
        <v>5</v>
      </c>
      <c r="I2318" t="s">
        <v>17</v>
      </c>
      <c r="J2318">
        <v>2</v>
      </c>
      <c r="K2318">
        <v>11.240790000000001</v>
      </c>
      <c r="L2318">
        <v>-74.199039999999997</v>
      </c>
    </row>
    <row r="2319" spans="1:12" x14ac:dyDescent="0.25">
      <c r="A2319" t="s">
        <v>48</v>
      </c>
      <c r="B2319" t="s">
        <v>24</v>
      </c>
      <c r="C2319">
        <v>79600</v>
      </c>
      <c r="D2319">
        <v>4600</v>
      </c>
      <c r="E2319" t="s">
        <v>674</v>
      </c>
      <c r="F2319" t="s">
        <v>76</v>
      </c>
      <c r="G2319" t="s">
        <v>22</v>
      </c>
      <c r="H2319">
        <v>5</v>
      </c>
      <c r="I2319" t="s">
        <v>17</v>
      </c>
      <c r="J2319">
        <v>4</v>
      </c>
      <c r="K2319">
        <v>6.2518399999999996</v>
      </c>
      <c r="L2319">
        <v>-75.563590000000005</v>
      </c>
    </row>
    <row r="2320" spans="1:12" x14ac:dyDescent="0.25">
      <c r="A2320" t="s">
        <v>127</v>
      </c>
      <c r="B2320" t="s">
        <v>13</v>
      </c>
      <c r="C2320">
        <v>1063700</v>
      </c>
      <c r="D2320">
        <v>54800</v>
      </c>
      <c r="E2320" t="s">
        <v>1262</v>
      </c>
      <c r="F2320" t="s">
        <v>43</v>
      </c>
      <c r="G2320" t="s">
        <v>22</v>
      </c>
      <c r="H2320">
        <v>5</v>
      </c>
      <c r="I2320" t="s">
        <v>17</v>
      </c>
      <c r="J2320">
        <v>5</v>
      </c>
      <c r="K2320">
        <v>6.2518399999999996</v>
      </c>
      <c r="L2320">
        <v>-75.563590000000005</v>
      </c>
    </row>
    <row r="2321" spans="1:12" x14ac:dyDescent="0.25">
      <c r="A2321" t="s">
        <v>266</v>
      </c>
      <c r="B2321" t="s">
        <v>13</v>
      </c>
      <c r="C2321">
        <v>1850700</v>
      </c>
      <c r="D2321">
        <v>98900</v>
      </c>
      <c r="E2321" t="s">
        <v>240</v>
      </c>
      <c r="F2321" t="s">
        <v>93</v>
      </c>
      <c r="G2321" t="s">
        <v>16</v>
      </c>
      <c r="H2321">
        <v>5</v>
      </c>
      <c r="I2321" t="s">
        <v>17</v>
      </c>
      <c r="J2321">
        <v>3</v>
      </c>
      <c r="K2321">
        <v>4.6097099999999998</v>
      </c>
      <c r="L2321">
        <v>-74.08175</v>
      </c>
    </row>
    <row r="2322" spans="1:12" x14ac:dyDescent="0.25">
      <c r="A2322" t="s">
        <v>18</v>
      </c>
      <c r="B2322" t="s">
        <v>19</v>
      </c>
      <c r="C2322">
        <v>204400</v>
      </c>
      <c r="D2322">
        <v>11100</v>
      </c>
      <c r="E2322" t="s">
        <v>939</v>
      </c>
      <c r="F2322" t="s">
        <v>26</v>
      </c>
      <c r="G2322" t="s">
        <v>60</v>
      </c>
      <c r="H2322">
        <v>5</v>
      </c>
      <c r="I2322" t="s">
        <v>17</v>
      </c>
      <c r="J2322">
        <v>1</v>
      </c>
      <c r="K2322">
        <v>4.8133299999999997</v>
      </c>
      <c r="L2322">
        <v>-75.696110000000004</v>
      </c>
    </row>
    <row r="2323" spans="1:12" x14ac:dyDescent="0.25">
      <c r="A2323" t="s">
        <v>45</v>
      </c>
      <c r="B2323" t="s">
        <v>29</v>
      </c>
      <c r="C2323">
        <v>1242400</v>
      </c>
      <c r="D2323">
        <v>64300</v>
      </c>
      <c r="E2323" t="s">
        <v>1013</v>
      </c>
      <c r="F2323" t="s">
        <v>47</v>
      </c>
      <c r="G2323" t="s">
        <v>126</v>
      </c>
      <c r="H2323">
        <v>5</v>
      </c>
      <c r="I2323" t="s">
        <v>17</v>
      </c>
      <c r="J2323">
        <v>1</v>
      </c>
      <c r="K2323">
        <v>7.89391</v>
      </c>
      <c r="L2323">
        <v>-72.507819999999995</v>
      </c>
    </row>
    <row r="2324" spans="1:12" x14ac:dyDescent="0.25">
      <c r="A2324" t="s">
        <v>164</v>
      </c>
      <c r="B2324" t="s">
        <v>13</v>
      </c>
      <c r="C2324">
        <v>101000</v>
      </c>
      <c r="D2324">
        <v>6400</v>
      </c>
      <c r="E2324" t="s">
        <v>580</v>
      </c>
      <c r="F2324" t="s">
        <v>54</v>
      </c>
      <c r="G2324" t="s">
        <v>278</v>
      </c>
      <c r="H2324">
        <v>1</v>
      </c>
      <c r="I2324" t="s">
        <v>17</v>
      </c>
      <c r="J2324">
        <v>10</v>
      </c>
      <c r="K2324">
        <v>-4.2152799999999999</v>
      </c>
      <c r="L2324">
        <v>-69.940560000000005</v>
      </c>
    </row>
    <row r="2325" spans="1:12" x14ac:dyDescent="0.25">
      <c r="A2325" t="s">
        <v>57</v>
      </c>
      <c r="B2325" t="s">
        <v>58</v>
      </c>
      <c r="C2325">
        <v>75000</v>
      </c>
      <c r="D2325">
        <v>4500</v>
      </c>
      <c r="E2325" t="s">
        <v>1197</v>
      </c>
      <c r="F2325" t="s">
        <v>26</v>
      </c>
      <c r="G2325" t="s">
        <v>16</v>
      </c>
      <c r="H2325">
        <v>5</v>
      </c>
      <c r="I2325" t="s">
        <v>17</v>
      </c>
      <c r="J2325">
        <v>2</v>
      </c>
      <c r="K2325">
        <v>4.6097099999999998</v>
      </c>
      <c r="L2325">
        <v>-74.08175</v>
      </c>
    </row>
    <row r="2326" spans="1:12" x14ac:dyDescent="0.25">
      <c r="A2326" t="s">
        <v>68</v>
      </c>
      <c r="B2326" t="s">
        <v>24</v>
      </c>
      <c r="C2326">
        <v>19700</v>
      </c>
      <c r="D2326">
        <v>1400</v>
      </c>
      <c r="E2326" t="s">
        <v>1124</v>
      </c>
      <c r="F2326" t="s">
        <v>21</v>
      </c>
      <c r="G2326" t="s">
        <v>22</v>
      </c>
      <c r="H2326">
        <v>5</v>
      </c>
      <c r="I2326" t="s">
        <v>17</v>
      </c>
      <c r="J2326">
        <v>1</v>
      </c>
      <c r="K2326">
        <v>6.2518399999999996</v>
      </c>
      <c r="L2326">
        <v>-75.563590000000005</v>
      </c>
    </row>
    <row r="2327" spans="1:12" x14ac:dyDescent="0.25">
      <c r="A2327" t="s">
        <v>82</v>
      </c>
      <c r="B2327" t="s">
        <v>58</v>
      </c>
      <c r="C2327">
        <v>51400</v>
      </c>
      <c r="D2327">
        <v>3100</v>
      </c>
      <c r="E2327" t="s">
        <v>304</v>
      </c>
      <c r="F2327" t="s">
        <v>35</v>
      </c>
      <c r="G2327" t="s">
        <v>31</v>
      </c>
      <c r="H2327">
        <v>3</v>
      </c>
      <c r="I2327" t="s">
        <v>32</v>
      </c>
      <c r="J2327">
        <v>1</v>
      </c>
      <c r="K2327">
        <v>3.4372199999999999</v>
      </c>
      <c r="L2327">
        <v>-76.522499999999994</v>
      </c>
    </row>
    <row r="2328" spans="1:12" x14ac:dyDescent="0.25">
      <c r="A2328" t="s">
        <v>68</v>
      </c>
      <c r="B2328" t="s">
        <v>24</v>
      </c>
      <c r="C2328">
        <v>29900</v>
      </c>
      <c r="D2328">
        <v>2000</v>
      </c>
      <c r="E2328" t="s">
        <v>670</v>
      </c>
      <c r="F2328" t="s">
        <v>15</v>
      </c>
      <c r="G2328" t="s">
        <v>16</v>
      </c>
      <c r="H2328">
        <v>5</v>
      </c>
      <c r="I2328" t="s">
        <v>32</v>
      </c>
      <c r="J2328">
        <v>1</v>
      </c>
      <c r="K2328">
        <v>4.6097099999999998</v>
      </c>
      <c r="L2328">
        <v>-74.08175</v>
      </c>
    </row>
    <row r="2329" spans="1:12" x14ac:dyDescent="0.25">
      <c r="A2329" t="s">
        <v>219</v>
      </c>
      <c r="B2329" t="s">
        <v>19</v>
      </c>
      <c r="C2329">
        <v>451200</v>
      </c>
      <c r="D2329">
        <v>22200</v>
      </c>
      <c r="E2329" t="s">
        <v>332</v>
      </c>
      <c r="F2329" t="s">
        <v>130</v>
      </c>
      <c r="G2329" t="s">
        <v>22</v>
      </c>
      <c r="H2329">
        <v>4</v>
      </c>
      <c r="I2329" t="s">
        <v>17</v>
      </c>
      <c r="J2329">
        <v>1</v>
      </c>
      <c r="K2329">
        <v>6.2518399999999996</v>
      </c>
      <c r="L2329">
        <v>-75.563590000000005</v>
      </c>
    </row>
    <row r="2330" spans="1:12" x14ac:dyDescent="0.25">
      <c r="A2330" t="s">
        <v>192</v>
      </c>
      <c r="B2330" t="s">
        <v>65</v>
      </c>
      <c r="C2330">
        <v>48700</v>
      </c>
      <c r="D2330">
        <v>2800</v>
      </c>
      <c r="E2330" t="s">
        <v>993</v>
      </c>
      <c r="F2330" t="s">
        <v>76</v>
      </c>
      <c r="G2330" t="s">
        <v>16</v>
      </c>
      <c r="H2330">
        <v>1</v>
      </c>
      <c r="I2330" t="s">
        <v>17</v>
      </c>
      <c r="J2330">
        <v>2</v>
      </c>
      <c r="K2330">
        <v>4.6097099999999998</v>
      </c>
      <c r="L2330">
        <v>-74.08175</v>
      </c>
    </row>
    <row r="2331" spans="1:12" x14ac:dyDescent="0.25">
      <c r="A2331" t="s">
        <v>85</v>
      </c>
      <c r="B2331" t="s">
        <v>86</v>
      </c>
      <c r="C2331">
        <v>766500</v>
      </c>
      <c r="D2331">
        <v>41200</v>
      </c>
      <c r="E2331" t="s">
        <v>965</v>
      </c>
      <c r="F2331" t="s">
        <v>160</v>
      </c>
      <c r="G2331" t="s">
        <v>22</v>
      </c>
      <c r="H2331">
        <v>2</v>
      </c>
      <c r="I2331" t="s">
        <v>32</v>
      </c>
      <c r="J2331">
        <v>1</v>
      </c>
      <c r="K2331">
        <v>6.2518399999999996</v>
      </c>
      <c r="L2331">
        <v>-75.563590000000005</v>
      </c>
    </row>
    <row r="2332" spans="1:12" x14ac:dyDescent="0.25">
      <c r="A2332" t="s">
        <v>45</v>
      </c>
      <c r="B2332" t="s">
        <v>29</v>
      </c>
      <c r="C2332">
        <v>1255200</v>
      </c>
      <c r="D2332">
        <v>71600</v>
      </c>
      <c r="E2332" t="s">
        <v>833</v>
      </c>
      <c r="F2332" t="s">
        <v>26</v>
      </c>
      <c r="G2332" t="s">
        <v>16</v>
      </c>
      <c r="H2332">
        <v>1</v>
      </c>
      <c r="I2332" t="s">
        <v>32</v>
      </c>
      <c r="J2332">
        <v>1</v>
      </c>
      <c r="K2332">
        <v>4.6097099999999998</v>
      </c>
      <c r="L2332">
        <v>-74.08175</v>
      </c>
    </row>
    <row r="2333" spans="1:12" x14ac:dyDescent="0.25">
      <c r="A2333" t="s">
        <v>85</v>
      </c>
      <c r="B2333" t="s">
        <v>86</v>
      </c>
      <c r="C2333">
        <v>922700</v>
      </c>
      <c r="D2333">
        <v>51500</v>
      </c>
      <c r="E2333" t="s">
        <v>889</v>
      </c>
      <c r="F2333" t="s">
        <v>15</v>
      </c>
      <c r="G2333" t="s">
        <v>60</v>
      </c>
      <c r="H2333">
        <v>5</v>
      </c>
      <c r="I2333" t="s">
        <v>17</v>
      </c>
      <c r="J2333">
        <v>1</v>
      </c>
      <c r="K2333">
        <v>4.8133299999999997</v>
      </c>
      <c r="L2333">
        <v>-75.696110000000004</v>
      </c>
    </row>
    <row r="2334" spans="1:12" x14ac:dyDescent="0.25">
      <c r="A2334" t="s">
        <v>144</v>
      </c>
      <c r="B2334" t="s">
        <v>65</v>
      </c>
      <c r="C2334">
        <v>62800</v>
      </c>
      <c r="D2334">
        <v>9200</v>
      </c>
      <c r="E2334" t="s">
        <v>525</v>
      </c>
      <c r="F2334" t="s">
        <v>88</v>
      </c>
      <c r="G2334" t="s">
        <v>31</v>
      </c>
      <c r="H2334">
        <v>5</v>
      </c>
      <c r="I2334" t="s">
        <v>32</v>
      </c>
      <c r="J2334">
        <v>1</v>
      </c>
      <c r="K2334">
        <v>3.4372199999999999</v>
      </c>
      <c r="L2334">
        <v>-76.522499999999994</v>
      </c>
    </row>
    <row r="2335" spans="1:12" x14ac:dyDescent="0.25">
      <c r="A2335" t="s">
        <v>39</v>
      </c>
      <c r="B2335" t="s">
        <v>24</v>
      </c>
      <c r="C2335">
        <v>59400</v>
      </c>
      <c r="D2335">
        <v>1400</v>
      </c>
      <c r="E2335" t="s">
        <v>447</v>
      </c>
      <c r="F2335" t="s">
        <v>52</v>
      </c>
      <c r="G2335" t="s">
        <v>16</v>
      </c>
      <c r="H2335">
        <v>5</v>
      </c>
      <c r="I2335" t="s">
        <v>17</v>
      </c>
      <c r="J2335">
        <v>2</v>
      </c>
      <c r="K2335">
        <v>4.6097099999999998</v>
      </c>
      <c r="L2335">
        <v>-74.08175</v>
      </c>
    </row>
    <row r="2336" spans="1:12" x14ac:dyDescent="0.25">
      <c r="A2336" t="s">
        <v>39</v>
      </c>
      <c r="B2336" t="s">
        <v>24</v>
      </c>
      <c r="C2336">
        <v>48900</v>
      </c>
      <c r="D2336">
        <v>800</v>
      </c>
      <c r="E2336" t="s">
        <v>73</v>
      </c>
      <c r="F2336" t="s">
        <v>93</v>
      </c>
      <c r="G2336" t="s">
        <v>91</v>
      </c>
      <c r="H2336">
        <v>4</v>
      </c>
      <c r="I2336" t="s">
        <v>17</v>
      </c>
      <c r="J2336">
        <v>1</v>
      </c>
      <c r="K2336">
        <v>10.968540000000001</v>
      </c>
      <c r="L2336">
        <v>-74.781319999999994</v>
      </c>
    </row>
    <row r="2337" spans="1:12" x14ac:dyDescent="0.25">
      <c r="A2337" t="s">
        <v>155</v>
      </c>
      <c r="B2337" t="s">
        <v>62</v>
      </c>
      <c r="C2337">
        <v>108900</v>
      </c>
      <c r="D2337">
        <v>4000</v>
      </c>
      <c r="E2337" t="s">
        <v>251</v>
      </c>
      <c r="F2337" t="s">
        <v>96</v>
      </c>
      <c r="G2337" t="s">
        <v>16</v>
      </c>
      <c r="H2337">
        <v>5</v>
      </c>
      <c r="I2337" t="s">
        <v>17</v>
      </c>
      <c r="J2337">
        <v>20</v>
      </c>
      <c r="K2337">
        <v>4.6097099999999998</v>
      </c>
      <c r="L2337">
        <v>-74.08175</v>
      </c>
    </row>
    <row r="2338" spans="1:12" x14ac:dyDescent="0.25">
      <c r="A2338" t="s">
        <v>39</v>
      </c>
      <c r="B2338" t="s">
        <v>24</v>
      </c>
      <c r="C2338">
        <v>45700</v>
      </c>
      <c r="D2338">
        <v>0</v>
      </c>
      <c r="E2338" t="s">
        <v>323</v>
      </c>
      <c r="F2338" t="s">
        <v>93</v>
      </c>
      <c r="G2338" t="s">
        <v>16</v>
      </c>
      <c r="H2338">
        <v>5</v>
      </c>
      <c r="I2338" t="s">
        <v>17</v>
      </c>
      <c r="J2338">
        <v>3</v>
      </c>
      <c r="K2338">
        <v>4.6097099999999998</v>
      </c>
      <c r="L2338">
        <v>-74.08175</v>
      </c>
    </row>
    <row r="2339" spans="1:12" x14ac:dyDescent="0.25">
      <c r="A2339" t="s">
        <v>105</v>
      </c>
      <c r="B2339" t="s">
        <v>19</v>
      </c>
      <c r="C2339">
        <v>286400</v>
      </c>
      <c r="D2339">
        <v>15600</v>
      </c>
      <c r="E2339" t="s">
        <v>212</v>
      </c>
      <c r="F2339" t="s">
        <v>76</v>
      </c>
      <c r="G2339" t="s">
        <v>178</v>
      </c>
      <c r="H2339">
        <v>5</v>
      </c>
      <c r="I2339" t="s">
        <v>32</v>
      </c>
      <c r="J2339">
        <v>1</v>
      </c>
      <c r="K2339">
        <v>1.2136100000000001</v>
      </c>
      <c r="L2339">
        <v>-77.281109999999998</v>
      </c>
    </row>
    <row r="2340" spans="1:12" x14ac:dyDescent="0.25">
      <c r="A2340" t="s">
        <v>33</v>
      </c>
      <c r="B2340" t="s">
        <v>19</v>
      </c>
      <c r="C2340">
        <v>433300</v>
      </c>
      <c r="D2340">
        <v>21300</v>
      </c>
      <c r="E2340" t="s">
        <v>471</v>
      </c>
      <c r="F2340" t="s">
        <v>43</v>
      </c>
      <c r="G2340" t="s">
        <v>91</v>
      </c>
      <c r="H2340">
        <v>5</v>
      </c>
      <c r="I2340" t="s">
        <v>17</v>
      </c>
      <c r="J2340">
        <v>1</v>
      </c>
      <c r="K2340">
        <v>10.968540000000001</v>
      </c>
      <c r="L2340">
        <v>-74.781319999999994</v>
      </c>
    </row>
    <row r="2341" spans="1:12" x14ac:dyDescent="0.25">
      <c r="A2341" t="s">
        <v>135</v>
      </c>
      <c r="B2341" t="s">
        <v>58</v>
      </c>
      <c r="C2341">
        <v>39000</v>
      </c>
      <c r="D2341">
        <v>0</v>
      </c>
      <c r="E2341" t="s">
        <v>598</v>
      </c>
      <c r="F2341" t="s">
        <v>93</v>
      </c>
      <c r="G2341" t="s">
        <v>22</v>
      </c>
      <c r="H2341">
        <v>4</v>
      </c>
      <c r="I2341" t="s">
        <v>17</v>
      </c>
      <c r="J2341">
        <v>10</v>
      </c>
      <c r="K2341">
        <v>6.2518399999999996</v>
      </c>
      <c r="L2341">
        <v>-75.563590000000005</v>
      </c>
    </row>
    <row r="2342" spans="1:12" x14ac:dyDescent="0.25">
      <c r="A2342" t="s">
        <v>184</v>
      </c>
      <c r="B2342" t="s">
        <v>86</v>
      </c>
      <c r="C2342">
        <v>197900</v>
      </c>
      <c r="D2342">
        <v>8700</v>
      </c>
      <c r="E2342" t="s">
        <v>928</v>
      </c>
      <c r="F2342" t="s">
        <v>88</v>
      </c>
      <c r="G2342" t="s">
        <v>16</v>
      </c>
      <c r="H2342">
        <v>4</v>
      </c>
      <c r="I2342" t="s">
        <v>17</v>
      </c>
      <c r="J2342">
        <v>2</v>
      </c>
      <c r="K2342">
        <v>4.6097099999999998</v>
      </c>
      <c r="L2342">
        <v>-74.08175</v>
      </c>
    </row>
    <row r="2343" spans="1:12" x14ac:dyDescent="0.25">
      <c r="A2343" t="s">
        <v>204</v>
      </c>
      <c r="B2343" t="s">
        <v>13</v>
      </c>
      <c r="C2343">
        <v>169000</v>
      </c>
      <c r="D2343">
        <v>7200</v>
      </c>
      <c r="E2343" t="s">
        <v>1237</v>
      </c>
      <c r="F2343" t="s">
        <v>54</v>
      </c>
      <c r="G2343" t="s">
        <v>22</v>
      </c>
      <c r="H2343">
        <v>5</v>
      </c>
      <c r="I2343" t="s">
        <v>17</v>
      </c>
      <c r="J2343">
        <v>6</v>
      </c>
      <c r="K2343">
        <v>6.2518399999999996</v>
      </c>
      <c r="L2343">
        <v>-75.563590000000005</v>
      </c>
    </row>
    <row r="2344" spans="1:12" x14ac:dyDescent="0.25">
      <c r="A2344" t="s">
        <v>94</v>
      </c>
      <c r="B2344" t="s">
        <v>29</v>
      </c>
      <c r="C2344">
        <v>592600</v>
      </c>
      <c r="D2344">
        <v>32200</v>
      </c>
      <c r="E2344" t="s">
        <v>1018</v>
      </c>
      <c r="F2344" t="s">
        <v>26</v>
      </c>
      <c r="G2344" t="s">
        <v>91</v>
      </c>
      <c r="H2344">
        <v>1</v>
      </c>
      <c r="I2344" t="s">
        <v>17</v>
      </c>
      <c r="J2344">
        <v>3</v>
      </c>
      <c r="K2344">
        <v>10.968540000000001</v>
      </c>
      <c r="L2344">
        <v>-74.781319999999994</v>
      </c>
    </row>
    <row r="2345" spans="1:12" x14ac:dyDescent="0.25">
      <c r="A2345" t="s">
        <v>94</v>
      </c>
      <c r="B2345" t="s">
        <v>29</v>
      </c>
      <c r="C2345">
        <v>787700</v>
      </c>
      <c r="D2345">
        <v>40100</v>
      </c>
      <c r="E2345" t="s">
        <v>590</v>
      </c>
      <c r="F2345" t="s">
        <v>26</v>
      </c>
      <c r="G2345" t="s">
        <v>16</v>
      </c>
      <c r="H2345">
        <v>5</v>
      </c>
      <c r="I2345" t="s">
        <v>17</v>
      </c>
      <c r="J2345">
        <v>2</v>
      </c>
      <c r="K2345">
        <v>4.6097099999999998</v>
      </c>
      <c r="L2345">
        <v>-74.08175</v>
      </c>
    </row>
    <row r="2346" spans="1:12" x14ac:dyDescent="0.25">
      <c r="A2346" t="s">
        <v>18</v>
      </c>
      <c r="B2346" t="s">
        <v>19</v>
      </c>
      <c r="C2346">
        <v>250500</v>
      </c>
      <c r="D2346">
        <v>19400</v>
      </c>
      <c r="E2346" t="s">
        <v>966</v>
      </c>
      <c r="F2346" t="s">
        <v>93</v>
      </c>
      <c r="G2346" t="s">
        <v>22</v>
      </c>
      <c r="H2346">
        <v>5</v>
      </c>
      <c r="I2346" t="s">
        <v>17</v>
      </c>
      <c r="J2346">
        <v>1</v>
      </c>
      <c r="K2346">
        <v>6.2518399999999996</v>
      </c>
      <c r="L2346">
        <v>-75.563590000000005</v>
      </c>
    </row>
    <row r="2347" spans="1:12" x14ac:dyDescent="0.25">
      <c r="A2347" t="s">
        <v>105</v>
      </c>
      <c r="B2347" t="s">
        <v>19</v>
      </c>
      <c r="C2347">
        <v>268200</v>
      </c>
      <c r="D2347">
        <v>14900</v>
      </c>
      <c r="E2347" t="s">
        <v>752</v>
      </c>
      <c r="F2347" t="s">
        <v>93</v>
      </c>
      <c r="G2347" t="s">
        <v>31</v>
      </c>
      <c r="H2347">
        <v>4</v>
      </c>
      <c r="I2347" t="s">
        <v>32</v>
      </c>
      <c r="J2347">
        <v>1</v>
      </c>
      <c r="K2347">
        <v>3.4372199999999999</v>
      </c>
      <c r="L2347">
        <v>-76.522499999999994</v>
      </c>
    </row>
    <row r="2348" spans="1:12" x14ac:dyDescent="0.25">
      <c r="A2348" t="s">
        <v>85</v>
      </c>
      <c r="B2348" t="s">
        <v>86</v>
      </c>
      <c r="C2348">
        <v>448900</v>
      </c>
      <c r="D2348">
        <v>25100</v>
      </c>
      <c r="E2348" t="s">
        <v>726</v>
      </c>
      <c r="F2348" t="s">
        <v>93</v>
      </c>
      <c r="G2348" t="s">
        <v>44</v>
      </c>
      <c r="H2348">
        <v>1</v>
      </c>
      <c r="I2348" t="s">
        <v>17</v>
      </c>
      <c r="J2348">
        <v>2</v>
      </c>
      <c r="K2348">
        <v>11.240790000000001</v>
      </c>
      <c r="L2348">
        <v>-74.199039999999997</v>
      </c>
    </row>
    <row r="2349" spans="1:12" x14ac:dyDescent="0.25">
      <c r="A2349" t="s">
        <v>219</v>
      </c>
      <c r="B2349" t="s">
        <v>19</v>
      </c>
      <c r="C2349">
        <v>488000</v>
      </c>
      <c r="D2349">
        <v>24200</v>
      </c>
      <c r="E2349" t="s">
        <v>1163</v>
      </c>
      <c r="F2349" t="s">
        <v>47</v>
      </c>
      <c r="G2349" t="s">
        <v>16</v>
      </c>
      <c r="H2349">
        <v>4</v>
      </c>
      <c r="I2349" t="s">
        <v>17</v>
      </c>
      <c r="J2349">
        <v>1</v>
      </c>
      <c r="K2349">
        <v>4.6097099999999998</v>
      </c>
      <c r="L2349">
        <v>-74.08175</v>
      </c>
    </row>
    <row r="2350" spans="1:12" x14ac:dyDescent="0.25">
      <c r="A2350" t="s">
        <v>28</v>
      </c>
      <c r="B2350" t="s">
        <v>29</v>
      </c>
      <c r="C2350">
        <v>311100</v>
      </c>
      <c r="D2350">
        <v>14800</v>
      </c>
      <c r="E2350" t="s">
        <v>137</v>
      </c>
      <c r="F2350" t="s">
        <v>26</v>
      </c>
      <c r="G2350" t="s">
        <v>22</v>
      </c>
      <c r="H2350">
        <v>2</v>
      </c>
      <c r="I2350" t="s">
        <v>17</v>
      </c>
      <c r="J2350">
        <v>1</v>
      </c>
      <c r="K2350">
        <v>6.2518399999999996</v>
      </c>
      <c r="L2350">
        <v>-75.563590000000005</v>
      </c>
    </row>
    <row r="2351" spans="1:12" x14ac:dyDescent="0.25">
      <c r="A2351" t="s">
        <v>67</v>
      </c>
      <c r="B2351" t="s">
        <v>62</v>
      </c>
      <c r="C2351">
        <v>52900</v>
      </c>
      <c r="D2351">
        <v>3900</v>
      </c>
      <c r="E2351" t="s">
        <v>1040</v>
      </c>
      <c r="F2351" t="s">
        <v>15</v>
      </c>
      <c r="G2351" t="s">
        <v>126</v>
      </c>
      <c r="H2351">
        <v>4</v>
      </c>
      <c r="I2351" t="s">
        <v>17</v>
      </c>
      <c r="J2351">
        <v>8</v>
      </c>
      <c r="K2351">
        <v>7.89391</v>
      </c>
      <c r="L2351">
        <v>-72.507819999999995</v>
      </c>
    </row>
    <row r="2352" spans="1:12" x14ac:dyDescent="0.25">
      <c r="A2352" t="s">
        <v>155</v>
      </c>
      <c r="B2352" t="s">
        <v>62</v>
      </c>
      <c r="C2352">
        <v>101500</v>
      </c>
      <c r="D2352">
        <v>3600</v>
      </c>
      <c r="E2352" t="s">
        <v>343</v>
      </c>
      <c r="F2352" t="s">
        <v>96</v>
      </c>
      <c r="G2352" t="s">
        <v>16</v>
      </c>
      <c r="H2352">
        <v>5</v>
      </c>
      <c r="I2352" t="s">
        <v>17</v>
      </c>
      <c r="J2352">
        <v>2</v>
      </c>
      <c r="K2352">
        <v>4.6097099999999998</v>
      </c>
      <c r="L2352">
        <v>-74.08175</v>
      </c>
    </row>
    <row r="2353" spans="1:12" x14ac:dyDescent="0.25">
      <c r="A2353" t="s">
        <v>148</v>
      </c>
      <c r="B2353" t="s">
        <v>13</v>
      </c>
      <c r="C2353">
        <v>1456200</v>
      </c>
      <c r="D2353">
        <v>84400</v>
      </c>
      <c r="E2353" t="s">
        <v>447</v>
      </c>
      <c r="F2353" t="s">
        <v>93</v>
      </c>
      <c r="G2353" t="s">
        <v>16</v>
      </c>
      <c r="H2353">
        <v>1</v>
      </c>
      <c r="I2353" t="s">
        <v>17</v>
      </c>
      <c r="J2353">
        <v>1</v>
      </c>
      <c r="K2353">
        <v>4.6097099999999998</v>
      </c>
      <c r="L2353">
        <v>-74.08175</v>
      </c>
    </row>
    <row r="2354" spans="1:12" x14ac:dyDescent="0.25">
      <c r="A2354" t="s">
        <v>122</v>
      </c>
      <c r="B2354" t="s">
        <v>29</v>
      </c>
      <c r="C2354">
        <v>1397000</v>
      </c>
      <c r="D2354">
        <v>74800</v>
      </c>
      <c r="E2354" t="s">
        <v>1121</v>
      </c>
      <c r="F2354" t="s">
        <v>52</v>
      </c>
      <c r="G2354" t="s">
        <v>16</v>
      </c>
      <c r="H2354">
        <v>5</v>
      </c>
      <c r="I2354" t="s">
        <v>17</v>
      </c>
      <c r="J2354">
        <v>1</v>
      </c>
      <c r="K2354">
        <v>4.6097099999999998</v>
      </c>
      <c r="L2354">
        <v>-74.08175</v>
      </c>
    </row>
    <row r="2355" spans="1:12" x14ac:dyDescent="0.25">
      <c r="A2355" t="s">
        <v>155</v>
      </c>
      <c r="B2355" t="s">
        <v>62</v>
      </c>
      <c r="C2355">
        <v>107900</v>
      </c>
      <c r="D2355">
        <v>3900</v>
      </c>
      <c r="E2355" t="s">
        <v>613</v>
      </c>
      <c r="F2355" t="s">
        <v>43</v>
      </c>
      <c r="G2355" t="s">
        <v>22</v>
      </c>
      <c r="H2355">
        <v>5</v>
      </c>
      <c r="I2355" t="s">
        <v>17</v>
      </c>
      <c r="J2355">
        <v>7</v>
      </c>
      <c r="K2355">
        <v>6.2518399999999996</v>
      </c>
      <c r="L2355">
        <v>-75.563590000000005</v>
      </c>
    </row>
    <row r="2356" spans="1:12" x14ac:dyDescent="0.25">
      <c r="A2356" t="s">
        <v>84</v>
      </c>
      <c r="B2356" t="s">
        <v>58</v>
      </c>
      <c r="C2356">
        <v>140300</v>
      </c>
      <c r="D2356">
        <v>8100</v>
      </c>
      <c r="E2356" t="s">
        <v>526</v>
      </c>
      <c r="F2356" t="s">
        <v>93</v>
      </c>
      <c r="G2356" t="s">
        <v>91</v>
      </c>
      <c r="H2356">
        <v>5</v>
      </c>
      <c r="I2356" t="s">
        <v>17</v>
      </c>
      <c r="J2356">
        <v>2</v>
      </c>
      <c r="K2356">
        <v>10.968540000000001</v>
      </c>
      <c r="L2356">
        <v>-74.781319999999994</v>
      </c>
    </row>
    <row r="2357" spans="1:12" x14ac:dyDescent="0.25">
      <c r="A2357" t="s">
        <v>45</v>
      </c>
      <c r="B2357" t="s">
        <v>29</v>
      </c>
      <c r="C2357">
        <v>1220100</v>
      </c>
      <c r="D2357">
        <v>65200</v>
      </c>
      <c r="E2357" t="s">
        <v>209</v>
      </c>
      <c r="F2357" t="s">
        <v>160</v>
      </c>
      <c r="G2357" t="s">
        <v>16</v>
      </c>
      <c r="H2357">
        <v>4</v>
      </c>
      <c r="I2357" t="s">
        <v>17</v>
      </c>
      <c r="J2357">
        <v>5</v>
      </c>
      <c r="K2357">
        <v>4.6097099999999998</v>
      </c>
      <c r="L2357">
        <v>-74.08175</v>
      </c>
    </row>
    <row r="2358" spans="1:12" x14ac:dyDescent="0.25">
      <c r="A2358" t="s">
        <v>28</v>
      </c>
      <c r="B2358" t="s">
        <v>29</v>
      </c>
      <c r="C2358">
        <v>797900</v>
      </c>
      <c r="D2358">
        <v>42900</v>
      </c>
      <c r="E2358" t="s">
        <v>189</v>
      </c>
      <c r="F2358" t="s">
        <v>52</v>
      </c>
      <c r="G2358" t="s">
        <v>16</v>
      </c>
      <c r="H2358">
        <v>5</v>
      </c>
      <c r="I2358" t="s">
        <v>32</v>
      </c>
      <c r="J2358">
        <v>1</v>
      </c>
      <c r="K2358">
        <v>4.6097099999999998</v>
      </c>
      <c r="L2358">
        <v>-74.08175</v>
      </c>
    </row>
    <row r="2359" spans="1:12" x14ac:dyDescent="0.25">
      <c r="A2359" t="s">
        <v>148</v>
      </c>
      <c r="B2359" t="s">
        <v>13</v>
      </c>
      <c r="C2359">
        <v>2224300</v>
      </c>
      <c r="D2359">
        <v>116600</v>
      </c>
      <c r="E2359" t="s">
        <v>77</v>
      </c>
      <c r="F2359" t="s">
        <v>26</v>
      </c>
      <c r="G2359" t="s">
        <v>22</v>
      </c>
      <c r="H2359">
        <v>5</v>
      </c>
      <c r="I2359" t="s">
        <v>17</v>
      </c>
      <c r="J2359">
        <v>2</v>
      </c>
      <c r="K2359">
        <v>6.2518399999999996</v>
      </c>
      <c r="L2359">
        <v>-75.563590000000005</v>
      </c>
    </row>
    <row r="2360" spans="1:12" x14ac:dyDescent="0.25">
      <c r="A2360" t="s">
        <v>61</v>
      </c>
      <c r="B2360" t="s">
        <v>62</v>
      </c>
      <c r="C2360">
        <v>551000</v>
      </c>
      <c r="D2360">
        <v>27500</v>
      </c>
      <c r="E2360" t="s">
        <v>320</v>
      </c>
      <c r="F2360" t="s">
        <v>35</v>
      </c>
      <c r="G2360" t="s">
        <v>22</v>
      </c>
      <c r="H2360">
        <v>4</v>
      </c>
      <c r="I2360" t="s">
        <v>17</v>
      </c>
      <c r="J2360">
        <v>1</v>
      </c>
      <c r="K2360">
        <v>6.2518399999999996</v>
      </c>
      <c r="L2360">
        <v>-75.563590000000005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60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122</v>
      </c>
      <c r="B2" t="s">
        <v>29</v>
      </c>
      <c r="C2">
        <v>1285100</v>
      </c>
      <c r="D2">
        <v>66600</v>
      </c>
      <c r="E2" t="s">
        <v>117</v>
      </c>
      <c r="F2" t="s">
        <v>76</v>
      </c>
      <c r="G2" t="s">
        <v>44</v>
      </c>
      <c r="H2">
        <v>4</v>
      </c>
      <c r="I2" t="s">
        <v>17</v>
      </c>
      <c r="J2">
        <v>4</v>
      </c>
      <c r="K2">
        <v>11.240790000000001</v>
      </c>
      <c r="L2">
        <v>-74.199039999999997</v>
      </c>
    </row>
    <row r="3" spans="1:12" x14ac:dyDescent="0.25">
      <c r="A3" t="s">
        <v>105</v>
      </c>
      <c r="B3" t="s">
        <v>19</v>
      </c>
      <c r="C3">
        <v>290100</v>
      </c>
      <c r="D3">
        <v>13600</v>
      </c>
      <c r="E3" t="s">
        <v>1125</v>
      </c>
      <c r="F3" t="s">
        <v>35</v>
      </c>
      <c r="G3" t="s">
        <v>31</v>
      </c>
      <c r="H3">
        <v>3</v>
      </c>
      <c r="I3" t="s">
        <v>17</v>
      </c>
      <c r="J3">
        <v>1</v>
      </c>
      <c r="K3">
        <v>3.4372199999999999</v>
      </c>
      <c r="L3">
        <v>-76.522499999999994</v>
      </c>
    </row>
    <row r="4" spans="1:12" x14ac:dyDescent="0.25">
      <c r="A4" t="s">
        <v>184</v>
      </c>
      <c r="B4" t="s">
        <v>86</v>
      </c>
      <c r="C4">
        <v>303500</v>
      </c>
      <c r="D4">
        <v>17400</v>
      </c>
      <c r="E4" t="s">
        <v>876</v>
      </c>
      <c r="F4" t="s">
        <v>130</v>
      </c>
      <c r="G4" t="s">
        <v>16</v>
      </c>
      <c r="H4">
        <v>5</v>
      </c>
      <c r="I4" t="s">
        <v>17</v>
      </c>
      <c r="J4">
        <v>3</v>
      </c>
      <c r="K4">
        <v>4.6097099999999998</v>
      </c>
      <c r="L4">
        <v>-74.08175</v>
      </c>
    </row>
    <row r="5" spans="1:12" x14ac:dyDescent="0.25">
      <c r="A5" t="s">
        <v>67</v>
      </c>
      <c r="B5" t="s">
        <v>62</v>
      </c>
      <c r="C5">
        <v>58800</v>
      </c>
      <c r="D5">
        <v>3300</v>
      </c>
      <c r="E5" t="s">
        <v>253</v>
      </c>
      <c r="F5" t="s">
        <v>15</v>
      </c>
      <c r="G5" t="s">
        <v>91</v>
      </c>
      <c r="H5">
        <v>4</v>
      </c>
      <c r="I5" t="s">
        <v>17</v>
      </c>
      <c r="J5">
        <v>6</v>
      </c>
      <c r="K5">
        <v>10.968540000000001</v>
      </c>
      <c r="L5">
        <v>-74.781319999999994</v>
      </c>
    </row>
    <row r="6" spans="1:12" x14ac:dyDescent="0.25">
      <c r="A6" t="s">
        <v>111</v>
      </c>
      <c r="B6" t="s">
        <v>19</v>
      </c>
      <c r="C6">
        <v>521100</v>
      </c>
      <c r="D6">
        <v>25900</v>
      </c>
      <c r="E6" t="s">
        <v>567</v>
      </c>
      <c r="F6" t="s">
        <v>52</v>
      </c>
      <c r="G6" t="s">
        <v>16</v>
      </c>
      <c r="H6">
        <v>1</v>
      </c>
      <c r="I6" t="s">
        <v>17</v>
      </c>
      <c r="J6">
        <v>1</v>
      </c>
      <c r="K6">
        <v>4.6097099999999998</v>
      </c>
      <c r="L6">
        <v>-74.08175</v>
      </c>
    </row>
    <row r="7" spans="1:12" x14ac:dyDescent="0.25">
      <c r="A7" t="s">
        <v>103</v>
      </c>
      <c r="B7" t="s">
        <v>13</v>
      </c>
      <c r="C7">
        <v>230700</v>
      </c>
      <c r="D7">
        <v>10500</v>
      </c>
      <c r="E7" t="s">
        <v>1055</v>
      </c>
      <c r="F7" t="s">
        <v>96</v>
      </c>
      <c r="G7" t="s">
        <v>22</v>
      </c>
      <c r="H7">
        <v>5</v>
      </c>
      <c r="I7" t="s">
        <v>17</v>
      </c>
      <c r="J7">
        <v>5</v>
      </c>
      <c r="K7">
        <v>6.2518399999999996</v>
      </c>
      <c r="L7">
        <v>-75.563590000000005</v>
      </c>
    </row>
    <row r="8" spans="1:12" x14ac:dyDescent="0.25">
      <c r="A8" t="s">
        <v>48</v>
      </c>
      <c r="B8" t="s">
        <v>24</v>
      </c>
      <c r="C8">
        <v>55700</v>
      </c>
      <c r="D8">
        <v>3200</v>
      </c>
      <c r="E8" t="s">
        <v>1132</v>
      </c>
      <c r="F8" t="s">
        <v>93</v>
      </c>
      <c r="G8" t="s">
        <v>16</v>
      </c>
      <c r="H8">
        <v>2</v>
      </c>
      <c r="I8" t="s">
        <v>32</v>
      </c>
      <c r="J8">
        <v>1</v>
      </c>
      <c r="K8">
        <v>4.6097099999999998</v>
      </c>
      <c r="L8">
        <v>-74.08175</v>
      </c>
    </row>
    <row r="9" spans="1:12" x14ac:dyDescent="0.25">
      <c r="A9" t="s">
        <v>33</v>
      </c>
      <c r="B9" t="s">
        <v>19</v>
      </c>
      <c r="C9">
        <v>464600</v>
      </c>
      <c r="D9">
        <v>25100</v>
      </c>
      <c r="E9" t="s">
        <v>259</v>
      </c>
      <c r="F9" t="s">
        <v>160</v>
      </c>
      <c r="G9" t="s">
        <v>16</v>
      </c>
      <c r="H9">
        <v>5</v>
      </c>
      <c r="I9" t="s">
        <v>32</v>
      </c>
      <c r="J9">
        <v>1</v>
      </c>
      <c r="K9">
        <v>4.6097099999999998</v>
      </c>
      <c r="L9">
        <v>-74.08175</v>
      </c>
    </row>
    <row r="10" spans="1:12" x14ac:dyDescent="0.25">
      <c r="A10" t="s">
        <v>297</v>
      </c>
      <c r="B10" t="s">
        <v>86</v>
      </c>
      <c r="C10">
        <v>43500</v>
      </c>
      <c r="D10">
        <v>2700</v>
      </c>
      <c r="E10" t="s">
        <v>1035</v>
      </c>
      <c r="F10" t="s">
        <v>35</v>
      </c>
      <c r="G10" t="s">
        <v>22</v>
      </c>
      <c r="H10">
        <v>5</v>
      </c>
      <c r="I10" t="s">
        <v>17</v>
      </c>
      <c r="J10">
        <v>3</v>
      </c>
      <c r="K10">
        <v>6.2518399999999996</v>
      </c>
      <c r="L10">
        <v>-75.563590000000005</v>
      </c>
    </row>
    <row r="11" spans="1:12" x14ac:dyDescent="0.25">
      <c r="A11" t="s">
        <v>82</v>
      </c>
      <c r="B11" t="s">
        <v>58</v>
      </c>
      <c r="C11">
        <v>33500</v>
      </c>
      <c r="D11">
        <v>0</v>
      </c>
      <c r="E11" t="s">
        <v>30</v>
      </c>
      <c r="F11" t="s">
        <v>43</v>
      </c>
      <c r="G11" t="s">
        <v>22</v>
      </c>
      <c r="H11">
        <v>5</v>
      </c>
      <c r="I11" t="s">
        <v>32</v>
      </c>
      <c r="J11">
        <v>1</v>
      </c>
      <c r="K11">
        <v>6.2518399999999996</v>
      </c>
      <c r="L11">
        <v>-75.563590000000005</v>
      </c>
    </row>
    <row r="12" spans="1:12" x14ac:dyDescent="0.25">
      <c r="A12" t="s">
        <v>39</v>
      </c>
      <c r="B12" t="s">
        <v>24</v>
      </c>
      <c r="C12">
        <v>45500</v>
      </c>
      <c r="D12">
        <v>0</v>
      </c>
      <c r="E12" t="s">
        <v>104</v>
      </c>
      <c r="F12" t="s">
        <v>21</v>
      </c>
      <c r="G12" t="s">
        <v>153</v>
      </c>
      <c r="H12">
        <v>5</v>
      </c>
      <c r="I12" t="s">
        <v>32</v>
      </c>
      <c r="J12">
        <v>1</v>
      </c>
      <c r="K12">
        <v>2.9272999999999998</v>
      </c>
      <c r="L12">
        <v>-75.281890000000004</v>
      </c>
    </row>
    <row r="13" spans="1:12" x14ac:dyDescent="0.25">
      <c r="A13" t="s">
        <v>33</v>
      </c>
      <c r="B13" t="s">
        <v>19</v>
      </c>
      <c r="C13">
        <v>435200</v>
      </c>
      <c r="D13">
        <v>21400</v>
      </c>
      <c r="E13" t="s">
        <v>924</v>
      </c>
      <c r="F13" t="s">
        <v>43</v>
      </c>
      <c r="G13" t="s">
        <v>126</v>
      </c>
      <c r="H13">
        <v>2</v>
      </c>
      <c r="I13" t="s">
        <v>17</v>
      </c>
      <c r="J13">
        <v>1</v>
      </c>
      <c r="K13">
        <v>7.89391</v>
      </c>
      <c r="L13">
        <v>-72.507819999999995</v>
      </c>
    </row>
    <row r="14" spans="1:12" x14ac:dyDescent="0.25">
      <c r="A14" t="s">
        <v>103</v>
      </c>
      <c r="B14" t="s">
        <v>13</v>
      </c>
      <c r="C14">
        <v>232500</v>
      </c>
      <c r="D14">
        <v>13600</v>
      </c>
      <c r="E14" t="s">
        <v>549</v>
      </c>
      <c r="F14" t="s">
        <v>130</v>
      </c>
      <c r="G14" t="s">
        <v>22</v>
      </c>
      <c r="H14">
        <v>5</v>
      </c>
      <c r="I14" t="s">
        <v>17</v>
      </c>
      <c r="J14">
        <v>2</v>
      </c>
      <c r="K14">
        <v>6.2518399999999996</v>
      </c>
      <c r="L14">
        <v>-75.563590000000005</v>
      </c>
    </row>
    <row r="15" spans="1:12" x14ac:dyDescent="0.25">
      <c r="A15" t="s">
        <v>55</v>
      </c>
      <c r="B15" t="s">
        <v>13</v>
      </c>
      <c r="C15">
        <v>68700</v>
      </c>
      <c r="D15">
        <v>4900</v>
      </c>
      <c r="E15" t="s">
        <v>941</v>
      </c>
      <c r="F15" t="s">
        <v>26</v>
      </c>
      <c r="G15" t="s">
        <v>31</v>
      </c>
      <c r="H15">
        <v>4</v>
      </c>
      <c r="I15" t="s">
        <v>17</v>
      </c>
      <c r="J15">
        <v>1</v>
      </c>
      <c r="K15">
        <v>3.4372199999999999</v>
      </c>
      <c r="L15">
        <v>-76.522499999999994</v>
      </c>
    </row>
    <row r="16" spans="1:12" x14ac:dyDescent="0.25">
      <c r="A16" t="s">
        <v>135</v>
      </c>
      <c r="B16" t="s">
        <v>58</v>
      </c>
      <c r="C16">
        <v>39100</v>
      </c>
      <c r="D16">
        <v>2500</v>
      </c>
      <c r="E16" t="s">
        <v>843</v>
      </c>
      <c r="F16" t="s">
        <v>26</v>
      </c>
      <c r="G16" t="s">
        <v>44</v>
      </c>
      <c r="H16">
        <v>5</v>
      </c>
      <c r="I16" t="s">
        <v>32</v>
      </c>
      <c r="J16">
        <v>1</v>
      </c>
      <c r="K16">
        <v>11.240790000000001</v>
      </c>
      <c r="L16">
        <v>-74.199039999999997</v>
      </c>
    </row>
    <row r="17" spans="1:12" x14ac:dyDescent="0.25">
      <c r="A17" t="s">
        <v>70</v>
      </c>
      <c r="B17" t="s">
        <v>13</v>
      </c>
      <c r="C17">
        <v>1540300</v>
      </c>
      <c r="D17">
        <v>80200</v>
      </c>
      <c r="E17" t="s">
        <v>779</v>
      </c>
      <c r="F17" t="s">
        <v>54</v>
      </c>
      <c r="G17" t="s">
        <v>16</v>
      </c>
      <c r="H17">
        <v>5</v>
      </c>
      <c r="I17" t="s">
        <v>17</v>
      </c>
      <c r="J17">
        <v>1</v>
      </c>
      <c r="K17">
        <v>4.6097099999999998</v>
      </c>
      <c r="L17">
        <v>-74.08175</v>
      </c>
    </row>
    <row r="18" spans="1:12" x14ac:dyDescent="0.25">
      <c r="A18" t="s">
        <v>57</v>
      </c>
      <c r="B18" t="s">
        <v>58</v>
      </c>
      <c r="C18">
        <v>83500</v>
      </c>
      <c r="D18">
        <v>2600</v>
      </c>
      <c r="E18" t="s">
        <v>1162</v>
      </c>
      <c r="F18" t="s">
        <v>26</v>
      </c>
      <c r="G18" t="s">
        <v>16</v>
      </c>
      <c r="H18">
        <v>5</v>
      </c>
      <c r="I18" t="s">
        <v>32</v>
      </c>
      <c r="J18">
        <v>1</v>
      </c>
      <c r="K18">
        <v>4.6097099999999998</v>
      </c>
      <c r="L18">
        <v>-74.08175</v>
      </c>
    </row>
    <row r="19" spans="1:12" x14ac:dyDescent="0.25">
      <c r="A19" t="s">
        <v>57</v>
      </c>
      <c r="B19" t="s">
        <v>58</v>
      </c>
      <c r="C19">
        <v>69300</v>
      </c>
      <c r="D19">
        <v>4100</v>
      </c>
      <c r="E19" t="s">
        <v>256</v>
      </c>
      <c r="F19" t="s">
        <v>93</v>
      </c>
      <c r="G19" t="s">
        <v>16</v>
      </c>
      <c r="H19">
        <v>4</v>
      </c>
      <c r="I19" t="s">
        <v>17</v>
      </c>
      <c r="J19">
        <v>1</v>
      </c>
      <c r="K19">
        <v>4.6097099999999998</v>
      </c>
      <c r="L19">
        <v>-74.08175</v>
      </c>
    </row>
    <row r="20" spans="1:12" x14ac:dyDescent="0.25">
      <c r="A20" t="s">
        <v>39</v>
      </c>
      <c r="B20" t="s">
        <v>24</v>
      </c>
      <c r="C20">
        <v>38400</v>
      </c>
      <c r="D20">
        <v>2400</v>
      </c>
      <c r="E20" t="s">
        <v>268</v>
      </c>
      <c r="F20" t="s">
        <v>54</v>
      </c>
      <c r="G20" t="s">
        <v>16</v>
      </c>
      <c r="H20">
        <v>5</v>
      </c>
      <c r="I20" t="s">
        <v>17</v>
      </c>
      <c r="J20">
        <v>1</v>
      </c>
      <c r="K20">
        <v>4.6097099999999998</v>
      </c>
      <c r="L20">
        <v>-74.08175</v>
      </c>
    </row>
    <row r="21" spans="1:12" x14ac:dyDescent="0.25">
      <c r="A21" t="s">
        <v>105</v>
      </c>
      <c r="B21" t="s">
        <v>19</v>
      </c>
      <c r="C21">
        <v>251500</v>
      </c>
      <c r="D21">
        <v>11600</v>
      </c>
      <c r="E21" t="s">
        <v>804</v>
      </c>
      <c r="F21" t="s">
        <v>21</v>
      </c>
      <c r="G21" t="s">
        <v>161</v>
      </c>
      <c r="H21">
        <v>4</v>
      </c>
      <c r="I21" t="s">
        <v>17</v>
      </c>
      <c r="J21">
        <v>3</v>
      </c>
      <c r="K21">
        <v>7.1253900000000003</v>
      </c>
      <c r="L21">
        <v>-73.119799999999998</v>
      </c>
    </row>
    <row r="22" spans="1:12" x14ac:dyDescent="0.25">
      <c r="A22" t="s">
        <v>45</v>
      </c>
      <c r="B22" t="s">
        <v>29</v>
      </c>
      <c r="C22">
        <v>1502400</v>
      </c>
      <c r="D22">
        <v>80700</v>
      </c>
      <c r="E22" t="s">
        <v>465</v>
      </c>
      <c r="F22" t="s">
        <v>43</v>
      </c>
      <c r="G22" t="s">
        <v>27</v>
      </c>
      <c r="H22">
        <v>1</v>
      </c>
      <c r="I22" t="s">
        <v>17</v>
      </c>
      <c r="J22">
        <v>8</v>
      </c>
      <c r="K22">
        <v>10.39972</v>
      </c>
      <c r="L22">
        <v>-75.514439999999993</v>
      </c>
    </row>
    <row r="23" spans="1:12" x14ac:dyDescent="0.25">
      <c r="A23" t="s">
        <v>84</v>
      </c>
      <c r="B23" t="s">
        <v>58</v>
      </c>
      <c r="C23">
        <v>128100</v>
      </c>
      <c r="D23">
        <v>7000</v>
      </c>
      <c r="E23" t="s">
        <v>753</v>
      </c>
      <c r="F23" t="s">
        <v>47</v>
      </c>
      <c r="G23" t="s">
        <v>60</v>
      </c>
      <c r="H23">
        <v>5</v>
      </c>
      <c r="I23" t="s">
        <v>17</v>
      </c>
      <c r="J23">
        <v>4</v>
      </c>
      <c r="K23">
        <v>4.8133299999999997</v>
      </c>
      <c r="L23">
        <v>-75.696110000000004</v>
      </c>
    </row>
    <row r="24" spans="1:12" x14ac:dyDescent="0.25">
      <c r="A24" t="s">
        <v>113</v>
      </c>
      <c r="B24" t="s">
        <v>24</v>
      </c>
      <c r="C24">
        <v>16700</v>
      </c>
      <c r="D24">
        <v>0</v>
      </c>
      <c r="E24" t="s">
        <v>887</v>
      </c>
      <c r="F24" t="s">
        <v>88</v>
      </c>
      <c r="G24" t="s">
        <v>22</v>
      </c>
      <c r="H24">
        <v>4</v>
      </c>
      <c r="I24" t="s">
        <v>17</v>
      </c>
      <c r="J24">
        <v>1</v>
      </c>
      <c r="K24">
        <v>6.2518399999999996</v>
      </c>
      <c r="L24">
        <v>-75.563590000000005</v>
      </c>
    </row>
    <row r="25" spans="1:12" x14ac:dyDescent="0.25">
      <c r="A25" t="s">
        <v>144</v>
      </c>
      <c r="B25" t="s">
        <v>65</v>
      </c>
      <c r="C25">
        <v>76600</v>
      </c>
      <c r="D25">
        <v>4700</v>
      </c>
      <c r="E25" t="s">
        <v>1263</v>
      </c>
      <c r="F25" t="s">
        <v>21</v>
      </c>
      <c r="G25" t="s">
        <v>16</v>
      </c>
      <c r="H25">
        <v>5</v>
      </c>
      <c r="I25" t="s">
        <v>17</v>
      </c>
      <c r="J25">
        <v>1</v>
      </c>
      <c r="K25">
        <v>4.6097099999999998</v>
      </c>
      <c r="L25">
        <v>-74.08175</v>
      </c>
    </row>
    <row r="26" spans="1:12" x14ac:dyDescent="0.25">
      <c r="A26" t="s">
        <v>57</v>
      </c>
      <c r="B26" t="s">
        <v>58</v>
      </c>
      <c r="C26">
        <v>65600</v>
      </c>
      <c r="D26">
        <v>3700</v>
      </c>
      <c r="E26" t="s">
        <v>698</v>
      </c>
      <c r="F26" t="s">
        <v>47</v>
      </c>
      <c r="G26" t="s">
        <v>22</v>
      </c>
      <c r="H26">
        <v>1</v>
      </c>
      <c r="I26" t="s">
        <v>17</v>
      </c>
      <c r="J26">
        <v>1</v>
      </c>
      <c r="K26">
        <v>6.2518399999999996</v>
      </c>
      <c r="L26">
        <v>-75.563590000000005</v>
      </c>
    </row>
    <row r="27" spans="1:12" x14ac:dyDescent="0.25">
      <c r="A27" t="s">
        <v>18</v>
      </c>
      <c r="B27" t="s">
        <v>19</v>
      </c>
      <c r="C27">
        <v>297100</v>
      </c>
      <c r="D27">
        <v>18200</v>
      </c>
      <c r="E27" t="s">
        <v>923</v>
      </c>
      <c r="F27" t="s">
        <v>130</v>
      </c>
      <c r="G27" t="s">
        <v>201</v>
      </c>
      <c r="H27">
        <v>5</v>
      </c>
      <c r="I27" t="s">
        <v>17</v>
      </c>
      <c r="J27">
        <v>3</v>
      </c>
      <c r="K27">
        <v>11.54444</v>
      </c>
      <c r="L27">
        <v>-72.907219999999995</v>
      </c>
    </row>
    <row r="28" spans="1:12" x14ac:dyDescent="0.25">
      <c r="A28" t="s">
        <v>80</v>
      </c>
      <c r="B28" t="s">
        <v>65</v>
      </c>
      <c r="C28">
        <v>33900</v>
      </c>
      <c r="D28">
        <v>2200</v>
      </c>
      <c r="E28" t="s">
        <v>836</v>
      </c>
      <c r="F28" t="s">
        <v>15</v>
      </c>
      <c r="G28" t="s">
        <v>91</v>
      </c>
      <c r="H28">
        <v>5</v>
      </c>
      <c r="I28" t="s">
        <v>17</v>
      </c>
      <c r="J28">
        <v>1</v>
      </c>
      <c r="K28">
        <v>10.968540000000001</v>
      </c>
      <c r="L28">
        <v>-74.781319999999994</v>
      </c>
    </row>
    <row r="29" spans="1:12" x14ac:dyDescent="0.25">
      <c r="A29" t="s">
        <v>78</v>
      </c>
      <c r="B29" t="s">
        <v>19</v>
      </c>
      <c r="C29">
        <v>336000</v>
      </c>
      <c r="D29">
        <v>16100</v>
      </c>
      <c r="E29" t="s">
        <v>618</v>
      </c>
      <c r="F29" t="s">
        <v>130</v>
      </c>
      <c r="G29" t="s">
        <v>27</v>
      </c>
      <c r="H29">
        <v>4</v>
      </c>
      <c r="I29" t="s">
        <v>17</v>
      </c>
      <c r="J29">
        <v>1</v>
      </c>
      <c r="K29">
        <v>10.39972</v>
      </c>
      <c r="L29">
        <v>-75.514439999999993</v>
      </c>
    </row>
    <row r="30" spans="1:12" x14ac:dyDescent="0.25">
      <c r="A30" t="s">
        <v>89</v>
      </c>
      <c r="B30" t="s">
        <v>62</v>
      </c>
      <c r="C30">
        <v>17100</v>
      </c>
      <c r="D30">
        <v>1100</v>
      </c>
      <c r="E30" t="s">
        <v>698</v>
      </c>
      <c r="F30" t="s">
        <v>21</v>
      </c>
      <c r="G30" t="s">
        <v>16</v>
      </c>
      <c r="H30">
        <v>4</v>
      </c>
      <c r="I30" t="s">
        <v>17</v>
      </c>
      <c r="J30">
        <v>10</v>
      </c>
      <c r="K30">
        <v>4.6097099999999998</v>
      </c>
      <c r="L30">
        <v>-74.08175</v>
      </c>
    </row>
    <row r="31" spans="1:12" x14ac:dyDescent="0.25">
      <c r="A31" t="s">
        <v>192</v>
      </c>
      <c r="B31" t="s">
        <v>65</v>
      </c>
      <c r="C31">
        <v>65000</v>
      </c>
      <c r="D31">
        <v>3900</v>
      </c>
      <c r="E31" t="s">
        <v>681</v>
      </c>
      <c r="F31" t="s">
        <v>76</v>
      </c>
      <c r="G31" t="s">
        <v>16</v>
      </c>
      <c r="H31">
        <v>1</v>
      </c>
      <c r="I31" t="s">
        <v>17</v>
      </c>
      <c r="J31">
        <v>5</v>
      </c>
      <c r="K31">
        <v>4.6097099999999998</v>
      </c>
      <c r="L31">
        <v>-74.08175</v>
      </c>
    </row>
    <row r="32" spans="1:12" x14ac:dyDescent="0.25">
      <c r="A32" t="s">
        <v>84</v>
      </c>
      <c r="B32" t="s">
        <v>58</v>
      </c>
      <c r="C32">
        <v>118300</v>
      </c>
      <c r="D32">
        <v>6700</v>
      </c>
      <c r="E32" t="s">
        <v>587</v>
      </c>
      <c r="F32" t="s">
        <v>54</v>
      </c>
      <c r="G32" t="s">
        <v>16</v>
      </c>
      <c r="H32">
        <v>5</v>
      </c>
      <c r="I32" t="s">
        <v>17</v>
      </c>
      <c r="J32">
        <v>3</v>
      </c>
      <c r="K32">
        <v>4.6097099999999998</v>
      </c>
      <c r="L32">
        <v>-74.08175</v>
      </c>
    </row>
    <row r="33" spans="1:12" x14ac:dyDescent="0.25">
      <c r="A33" t="s">
        <v>158</v>
      </c>
      <c r="B33" t="s">
        <v>62</v>
      </c>
      <c r="C33">
        <v>61300</v>
      </c>
      <c r="D33">
        <v>3700</v>
      </c>
      <c r="E33" t="s">
        <v>770</v>
      </c>
      <c r="F33" t="s">
        <v>43</v>
      </c>
      <c r="G33" t="s">
        <v>22</v>
      </c>
      <c r="H33">
        <v>5</v>
      </c>
      <c r="I33" t="s">
        <v>32</v>
      </c>
      <c r="J33">
        <v>1</v>
      </c>
      <c r="K33">
        <v>6.2518399999999996</v>
      </c>
      <c r="L33">
        <v>-75.563590000000005</v>
      </c>
    </row>
    <row r="34" spans="1:12" x14ac:dyDescent="0.25">
      <c r="A34" t="s">
        <v>94</v>
      </c>
      <c r="B34" t="s">
        <v>29</v>
      </c>
      <c r="C34">
        <v>521700</v>
      </c>
      <c r="D34">
        <v>26000</v>
      </c>
      <c r="E34" t="s">
        <v>1210</v>
      </c>
      <c r="F34" t="s">
        <v>26</v>
      </c>
      <c r="G34" t="s">
        <v>22</v>
      </c>
      <c r="H34">
        <v>5</v>
      </c>
      <c r="I34" t="s">
        <v>17</v>
      </c>
      <c r="J34">
        <v>2</v>
      </c>
      <c r="K34">
        <v>6.2518399999999996</v>
      </c>
      <c r="L34">
        <v>-75.563590000000005</v>
      </c>
    </row>
    <row r="35" spans="1:12" x14ac:dyDescent="0.25">
      <c r="A35" t="s">
        <v>48</v>
      </c>
      <c r="B35" t="s">
        <v>24</v>
      </c>
      <c r="C35">
        <v>67400</v>
      </c>
      <c r="D35">
        <v>4000</v>
      </c>
      <c r="E35" t="s">
        <v>1099</v>
      </c>
      <c r="F35" t="s">
        <v>26</v>
      </c>
      <c r="G35" t="s">
        <v>16</v>
      </c>
      <c r="H35">
        <v>5</v>
      </c>
      <c r="I35" t="s">
        <v>17</v>
      </c>
      <c r="J35">
        <v>1</v>
      </c>
      <c r="K35">
        <v>4.6097099999999998</v>
      </c>
      <c r="L35">
        <v>-74.08175</v>
      </c>
    </row>
    <row r="36" spans="1:12" x14ac:dyDescent="0.25">
      <c r="A36" t="s">
        <v>48</v>
      </c>
      <c r="B36" t="s">
        <v>24</v>
      </c>
      <c r="C36">
        <v>80800</v>
      </c>
      <c r="D36">
        <v>5400</v>
      </c>
      <c r="E36" t="s">
        <v>469</v>
      </c>
      <c r="F36" t="s">
        <v>96</v>
      </c>
      <c r="G36" t="s">
        <v>60</v>
      </c>
      <c r="H36">
        <v>5</v>
      </c>
      <c r="I36" t="s">
        <v>17</v>
      </c>
      <c r="J36">
        <v>2</v>
      </c>
      <c r="K36">
        <v>4.8133299999999997</v>
      </c>
      <c r="L36">
        <v>-75.696110000000004</v>
      </c>
    </row>
    <row r="37" spans="1:12" x14ac:dyDescent="0.25">
      <c r="A37" t="s">
        <v>94</v>
      </c>
      <c r="B37" t="s">
        <v>29</v>
      </c>
      <c r="C37">
        <v>449100</v>
      </c>
      <c r="D37">
        <v>24300</v>
      </c>
      <c r="E37" t="s">
        <v>403</v>
      </c>
      <c r="F37" t="s">
        <v>15</v>
      </c>
      <c r="G37" t="s">
        <v>16</v>
      </c>
      <c r="H37">
        <v>4</v>
      </c>
      <c r="I37" t="s">
        <v>17</v>
      </c>
      <c r="J37">
        <v>1</v>
      </c>
      <c r="K37">
        <v>4.6097099999999998</v>
      </c>
      <c r="L37">
        <v>-74.08175</v>
      </c>
    </row>
    <row r="38" spans="1:12" x14ac:dyDescent="0.25">
      <c r="A38" t="s">
        <v>61</v>
      </c>
      <c r="B38" t="s">
        <v>62</v>
      </c>
      <c r="C38">
        <v>316900</v>
      </c>
      <c r="D38">
        <v>15100</v>
      </c>
      <c r="E38" t="s">
        <v>343</v>
      </c>
      <c r="F38" t="s">
        <v>43</v>
      </c>
      <c r="G38" t="s">
        <v>16</v>
      </c>
      <c r="H38">
        <v>5</v>
      </c>
      <c r="I38" t="s">
        <v>17</v>
      </c>
      <c r="J38">
        <v>2</v>
      </c>
      <c r="K38">
        <v>4.6097099999999998</v>
      </c>
      <c r="L38">
        <v>-74.08175</v>
      </c>
    </row>
    <row r="39" spans="1:12" x14ac:dyDescent="0.25">
      <c r="A39" t="s">
        <v>135</v>
      </c>
      <c r="B39" t="s">
        <v>58</v>
      </c>
      <c r="C39">
        <v>36500</v>
      </c>
      <c r="D39">
        <v>0</v>
      </c>
      <c r="E39" t="s">
        <v>613</v>
      </c>
      <c r="F39" t="s">
        <v>52</v>
      </c>
      <c r="G39" t="s">
        <v>16</v>
      </c>
      <c r="H39">
        <v>5</v>
      </c>
      <c r="I39" t="s">
        <v>17</v>
      </c>
      <c r="J39">
        <v>1</v>
      </c>
      <c r="K39">
        <v>4.6097099999999998</v>
      </c>
      <c r="L39">
        <v>-74.08175</v>
      </c>
    </row>
    <row r="40" spans="1:12" x14ac:dyDescent="0.25">
      <c r="A40" t="s">
        <v>57</v>
      </c>
      <c r="B40" t="s">
        <v>58</v>
      </c>
      <c r="C40">
        <v>84000</v>
      </c>
      <c r="D40">
        <v>2700</v>
      </c>
      <c r="E40" t="s">
        <v>521</v>
      </c>
      <c r="F40" t="s">
        <v>15</v>
      </c>
      <c r="G40" t="s">
        <v>16</v>
      </c>
      <c r="H40">
        <v>5</v>
      </c>
      <c r="I40" t="s">
        <v>38</v>
      </c>
      <c r="J40">
        <v>1</v>
      </c>
      <c r="K40">
        <v>4.6097099999999998</v>
      </c>
      <c r="L40">
        <v>-74.08175</v>
      </c>
    </row>
    <row r="41" spans="1:12" x14ac:dyDescent="0.25">
      <c r="A41" t="s">
        <v>55</v>
      </c>
      <c r="B41" t="s">
        <v>13</v>
      </c>
      <c r="C41">
        <v>130600</v>
      </c>
      <c r="D41">
        <v>11600</v>
      </c>
      <c r="E41" t="s">
        <v>346</v>
      </c>
      <c r="F41" t="s">
        <v>26</v>
      </c>
      <c r="G41" t="s">
        <v>22</v>
      </c>
      <c r="H41">
        <v>3</v>
      </c>
      <c r="I41" t="s">
        <v>17</v>
      </c>
      <c r="J41">
        <v>3</v>
      </c>
      <c r="K41">
        <v>6.2518399999999996</v>
      </c>
      <c r="L41">
        <v>-75.563590000000005</v>
      </c>
    </row>
    <row r="42" spans="1:12" x14ac:dyDescent="0.25">
      <c r="A42" t="s">
        <v>192</v>
      </c>
      <c r="B42" t="s">
        <v>65</v>
      </c>
      <c r="C42">
        <v>61200</v>
      </c>
      <c r="D42">
        <v>1400</v>
      </c>
      <c r="E42" t="s">
        <v>660</v>
      </c>
      <c r="F42" t="s">
        <v>96</v>
      </c>
      <c r="G42" t="s">
        <v>16</v>
      </c>
      <c r="H42">
        <v>4</v>
      </c>
      <c r="I42" t="s">
        <v>17</v>
      </c>
      <c r="J42">
        <v>1</v>
      </c>
      <c r="K42">
        <v>4.6097099999999998</v>
      </c>
      <c r="L42">
        <v>-74.08175</v>
      </c>
    </row>
    <row r="43" spans="1:12" x14ac:dyDescent="0.25">
      <c r="A43" t="s">
        <v>41</v>
      </c>
      <c r="B43" t="s">
        <v>29</v>
      </c>
      <c r="C43">
        <v>1330200</v>
      </c>
      <c r="D43">
        <v>69000</v>
      </c>
      <c r="E43" t="s">
        <v>688</v>
      </c>
      <c r="F43" t="s">
        <v>93</v>
      </c>
      <c r="G43" t="s">
        <v>16</v>
      </c>
      <c r="H43">
        <v>4</v>
      </c>
      <c r="I43" t="s">
        <v>17</v>
      </c>
      <c r="J43">
        <v>1</v>
      </c>
      <c r="K43">
        <v>4.6097099999999998</v>
      </c>
      <c r="L43">
        <v>-74.08175</v>
      </c>
    </row>
    <row r="44" spans="1:12" x14ac:dyDescent="0.25">
      <c r="A44" t="s">
        <v>266</v>
      </c>
      <c r="B44" t="s">
        <v>13</v>
      </c>
      <c r="C44">
        <v>1550800</v>
      </c>
      <c r="D44">
        <v>82800</v>
      </c>
      <c r="E44" t="s">
        <v>848</v>
      </c>
      <c r="F44" t="s">
        <v>43</v>
      </c>
      <c r="G44" t="s">
        <v>126</v>
      </c>
      <c r="H44">
        <v>5</v>
      </c>
      <c r="I44" t="s">
        <v>17</v>
      </c>
      <c r="J44">
        <v>2</v>
      </c>
      <c r="K44">
        <v>7.89391</v>
      </c>
      <c r="L44">
        <v>-72.507819999999995</v>
      </c>
    </row>
    <row r="45" spans="1:12" x14ac:dyDescent="0.25">
      <c r="A45" t="s">
        <v>297</v>
      </c>
      <c r="B45" t="s">
        <v>86</v>
      </c>
      <c r="C45">
        <v>65500</v>
      </c>
      <c r="D45">
        <v>1700</v>
      </c>
      <c r="E45" t="s">
        <v>812</v>
      </c>
      <c r="F45" t="s">
        <v>54</v>
      </c>
      <c r="G45" t="s">
        <v>16</v>
      </c>
      <c r="H45">
        <v>5</v>
      </c>
      <c r="I45" t="s">
        <v>17</v>
      </c>
      <c r="J45">
        <v>5</v>
      </c>
      <c r="K45">
        <v>4.6097099999999998</v>
      </c>
      <c r="L45">
        <v>-74.08175</v>
      </c>
    </row>
    <row r="46" spans="1:12" x14ac:dyDescent="0.25">
      <c r="A46" t="s">
        <v>155</v>
      </c>
      <c r="B46" t="s">
        <v>62</v>
      </c>
      <c r="C46">
        <v>111000</v>
      </c>
      <c r="D46">
        <v>6300</v>
      </c>
      <c r="E46" t="s">
        <v>503</v>
      </c>
      <c r="F46" t="s">
        <v>47</v>
      </c>
      <c r="G46" t="s">
        <v>16</v>
      </c>
      <c r="H46">
        <v>3</v>
      </c>
      <c r="I46" t="s">
        <v>17</v>
      </c>
      <c r="J46">
        <v>5</v>
      </c>
      <c r="K46">
        <v>4.6097099999999998</v>
      </c>
      <c r="L46">
        <v>-74.08175</v>
      </c>
    </row>
    <row r="47" spans="1:12" x14ac:dyDescent="0.25">
      <c r="A47" t="s">
        <v>48</v>
      </c>
      <c r="B47" t="s">
        <v>24</v>
      </c>
      <c r="C47">
        <v>87200</v>
      </c>
      <c r="D47">
        <v>5000</v>
      </c>
      <c r="E47" t="s">
        <v>181</v>
      </c>
      <c r="F47" t="s">
        <v>93</v>
      </c>
      <c r="G47" t="s">
        <v>16</v>
      </c>
      <c r="H47">
        <v>5</v>
      </c>
      <c r="I47" t="s">
        <v>17</v>
      </c>
      <c r="J47">
        <v>2</v>
      </c>
      <c r="K47">
        <v>4.6097099999999998</v>
      </c>
      <c r="L47">
        <v>-74.08175</v>
      </c>
    </row>
    <row r="48" spans="1:12" x14ac:dyDescent="0.25">
      <c r="A48" t="s">
        <v>127</v>
      </c>
      <c r="B48" t="s">
        <v>13</v>
      </c>
      <c r="C48">
        <v>1092700</v>
      </c>
      <c r="D48">
        <v>58700</v>
      </c>
      <c r="E48" t="s">
        <v>1189</v>
      </c>
      <c r="F48" t="s">
        <v>76</v>
      </c>
      <c r="G48" t="s">
        <v>22</v>
      </c>
      <c r="H48">
        <v>1</v>
      </c>
      <c r="I48" t="s">
        <v>17</v>
      </c>
      <c r="J48">
        <v>9</v>
      </c>
      <c r="K48">
        <v>6.2518399999999996</v>
      </c>
      <c r="L48">
        <v>-75.563590000000005</v>
      </c>
    </row>
    <row r="49" spans="1:12" x14ac:dyDescent="0.25">
      <c r="A49" t="s">
        <v>214</v>
      </c>
      <c r="B49" t="s">
        <v>19</v>
      </c>
      <c r="C49">
        <v>196600</v>
      </c>
      <c r="D49">
        <v>16300</v>
      </c>
      <c r="E49" t="s">
        <v>352</v>
      </c>
      <c r="F49" t="s">
        <v>21</v>
      </c>
      <c r="G49" t="s">
        <v>91</v>
      </c>
      <c r="H49">
        <v>1</v>
      </c>
      <c r="I49" t="s">
        <v>17</v>
      </c>
      <c r="J49">
        <v>8</v>
      </c>
      <c r="K49">
        <v>10.968540000000001</v>
      </c>
      <c r="L49">
        <v>-74.781319999999994</v>
      </c>
    </row>
    <row r="50" spans="1:12" x14ac:dyDescent="0.25">
      <c r="A50" t="s">
        <v>266</v>
      </c>
      <c r="B50" t="s">
        <v>13</v>
      </c>
      <c r="C50">
        <v>1758100</v>
      </c>
      <c r="D50">
        <v>93800</v>
      </c>
      <c r="E50" t="s">
        <v>306</v>
      </c>
      <c r="F50" t="s">
        <v>160</v>
      </c>
      <c r="G50" t="s">
        <v>16</v>
      </c>
      <c r="H50">
        <v>5</v>
      </c>
      <c r="I50" t="s">
        <v>17</v>
      </c>
      <c r="J50">
        <v>1</v>
      </c>
      <c r="K50">
        <v>4.6097099999999998</v>
      </c>
      <c r="L50">
        <v>-74.08175</v>
      </c>
    </row>
    <row r="51" spans="1:12" x14ac:dyDescent="0.25">
      <c r="A51" t="s">
        <v>155</v>
      </c>
      <c r="B51" t="s">
        <v>62</v>
      </c>
      <c r="C51">
        <v>90400</v>
      </c>
      <c r="D51">
        <v>9600</v>
      </c>
      <c r="E51" t="s">
        <v>999</v>
      </c>
      <c r="F51" t="s">
        <v>47</v>
      </c>
      <c r="G51" t="s">
        <v>16</v>
      </c>
      <c r="H51">
        <v>1</v>
      </c>
      <c r="I51" t="s">
        <v>17</v>
      </c>
      <c r="J51">
        <v>4</v>
      </c>
      <c r="K51">
        <v>4.6097099999999998</v>
      </c>
      <c r="L51">
        <v>-74.08175</v>
      </c>
    </row>
    <row r="52" spans="1:12" x14ac:dyDescent="0.25">
      <c r="A52" t="s">
        <v>18</v>
      </c>
      <c r="B52" t="s">
        <v>19</v>
      </c>
      <c r="C52">
        <v>260300</v>
      </c>
      <c r="D52">
        <v>14300</v>
      </c>
      <c r="E52" t="s">
        <v>227</v>
      </c>
      <c r="F52" t="s">
        <v>35</v>
      </c>
      <c r="G52" t="s">
        <v>60</v>
      </c>
      <c r="H52">
        <v>5</v>
      </c>
      <c r="I52" t="s">
        <v>17</v>
      </c>
      <c r="J52">
        <v>1</v>
      </c>
      <c r="K52">
        <v>4.8133299999999997</v>
      </c>
      <c r="L52">
        <v>-75.696110000000004</v>
      </c>
    </row>
    <row r="53" spans="1:12" x14ac:dyDescent="0.25">
      <c r="A53" t="s">
        <v>94</v>
      </c>
      <c r="B53" t="s">
        <v>29</v>
      </c>
      <c r="C53">
        <v>1024300</v>
      </c>
      <c r="D53">
        <v>54800</v>
      </c>
      <c r="E53" t="s">
        <v>650</v>
      </c>
      <c r="F53" t="s">
        <v>88</v>
      </c>
      <c r="G53" t="s">
        <v>16</v>
      </c>
      <c r="H53">
        <v>4</v>
      </c>
      <c r="I53" t="s">
        <v>32</v>
      </c>
      <c r="J53">
        <v>1</v>
      </c>
      <c r="K53">
        <v>4.6097099999999998</v>
      </c>
      <c r="L53">
        <v>-74.08175</v>
      </c>
    </row>
    <row r="54" spans="1:12" x14ac:dyDescent="0.25">
      <c r="A54" t="s">
        <v>98</v>
      </c>
      <c r="B54" t="s">
        <v>19</v>
      </c>
      <c r="C54">
        <v>669800</v>
      </c>
      <c r="D54">
        <v>36200</v>
      </c>
      <c r="E54" t="s">
        <v>475</v>
      </c>
      <c r="F54" t="s">
        <v>52</v>
      </c>
      <c r="G54" t="s">
        <v>126</v>
      </c>
      <c r="H54">
        <v>2</v>
      </c>
      <c r="I54" t="s">
        <v>17</v>
      </c>
      <c r="J54">
        <v>1</v>
      </c>
      <c r="K54">
        <v>7.89391</v>
      </c>
      <c r="L54">
        <v>-72.507819999999995</v>
      </c>
    </row>
    <row r="55" spans="1:12" x14ac:dyDescent="0.25">
      <c r="A55" t="s">
        <v>68</v>
      </c>
      <c r="B55" t="s">
        <v>24</v>
      </c>
      <c r="C55">
        <v>23000</v>
      </c>
      <c r="D55">
        <v>1400</v>
      </c>
      <c r="E55" t="s">
        <v>274</v>
      </c>
      <c r="F55" t="s">
        <v>21</v>
      </c>
      <c r="G55" t="s">
        <v>91</v>
      </c>
      <c r="H55">
        <v>5</v>
      </c>
      <c r="I55" t="s">
        <v>17</v>
      </c>
      <c r="J55">
        <v>5</v>
      </c>
      <c r="K55">
        <v>10.968540000000001</v>
      </c>
      <c r="L55">
        <v>-74.781319999999994</v>
      </c>
    </row>
    <row r="56" spans="1:12" x14ac:dyDescent="0.25">
      <c r="A56" t="s">
        <v>55</v>
      </c>
      <c r="B56" t="s">
        <v>13</v>
      </c>
      <c r="C56">
        <v>54400</v>
      </c>
      <c r="D56">
        <v>1100</v>
      </c>
      <c r="E56" t="s">
        <v>724</v>
      </c>
      <c r="F56" t="s">
        <v>26</v>
      </c>
      <c r="G56" t="s">
        <v>16</v>
      </c>
      <c r="H56">
        <v>4</v>
      </c>
      <c r="I56" t="s">
        <v>17</v>
      </c>
      <c r="J56">
        <v>6</v>
      </c>
      <c r="K56">
        <v>4.6097099999999998</v>
      </c>
      <c r="L56">
        <v>-74.08175</v>
      </c>
    </row>
    <row r="57" spans="1:12" x14ac:dyDescent="0.25">
      <c r="A57" t="s">
        <v>48</v>
      </c>
      <c r="B57" t="s">
        <v>24</v>
      </c>
      <c r="C57">
        <v>86300</v>
      </c>
      <c r="D57">
        <v>2800</v>
      </c>
      <c r="E57" t="s">
        <v>1204</v>
      </c>
      <c r="F57" t="s">
        <v>35</v>
      </c>
      <c r="G57" t="s">
        <v>16</v>
      </c>
      <c r="H57">
        <v>4</v>
      </c>
      <c r="I57" t="s">
        <v>32</v>
      </c>
      <c r="J57">
        <v>1</v>
      </c>
      <c r="K57">
        <v>4.6097099999999998</v>
      </c>
      <c r="L57">
        <v>-74.08175</v>
      </c>
    </row>
    <row r="58" spans="1:12" x14ac:dyDescent="0.25">
      <c r="A58" t="s">
        <v>98</v>
      </c>
      <c r="B58" t="s">
        <v>19</v>
      </c>
      <c r="C58">
        <v>511500</v>
      </c>
      <c r="D58">
        <v>27900</v>
      </c>
      <c r="E58" t="s">
        <v>1240</v>
      </c>
      <c r="F58" t="s">
        <v>130</v>
      </c>
      <c r="G58" t="s">
        <v>22</v>
      </c>
      <c r="H58">
        <v>5</v>
      </c>
      <c r="I58" t="s">
        <v>17</v>
      </c>
      <c r="J58">
        <v>1</v>
      </c>
      <c r="K58">
        <v>6.2518399999999996</v>
      </c>
      <c r="L58">
        <v>-75.563590000000005</v>
      </c>
    </row>
    <row r="59" spans="1:12" x14ac:dyDescent="0.25">
      <c r="A59" t="s">
        <v>148</v>
      </c>
      <c r="B59" t="s">
        <v>13</v>
      </c>
      <c r="C59">
        <v>1759200</v>
      </c>
      <c r="D59">
        <v>94100</v>
      </c>
      <c r="E59" t="s">
        <v>669</v>
      </c>
      <c r="F59" t="s">
        <v>130</v>
      </c>
      <c r="G59" t="s">
        <v>16</v>
      </c>
      <c r="H59">
        <v>5</v>
      </c>
      <c r="I59" t="s">
        <v>17</v>
      </c>
      <c r="J59">
        <v>3</v>
      </c>
      <c r="K59">
        <v>4.6097099999999998</v>
      </c>
      <c r="L59">
        <v>-74.08175</v>
      </c>
    </row>
    <row r="60" spans="1:12" x14ac:dyDescent="0.25">
      <c r="A60" t="s">
        <v>70</v>
      </c>
      <c r="B60" t="s">
        <v>13</v>
      </c>
      <c r="C60">
        <v>2873900</v>
      </c>
      <c r="D60">
        <v>151200</v>
      </c>
      <c r="E60" t="s">
        <v>778</v>
      </c>
      <c r="F60" t="s">
        <v>26</v>
      </c>
      <c r="G60" t="s">
        <v>16</v>
      </c>
      <c r="H60">
        <v>5</v>
      </c>
      <c r="I60" t="s">
        <v>17</v>
      </c>
      <c r="J60">
        <v>1</v>
      </c>
      <c r="K60">
        <v>4.6097099999999998</v>
      </c>
      <c r="L60">
        <v>-74.08175</v>
      </c>
    </row>
    <row r="61" spans="1:12" x14ac:dyDescent="0.25">
      <c r="A61" t="s">
        <v>33</v>
      </c>
      <c r="B61" t="s">
        <v>19</v>
      </c>
      <c r="C61">
        <v>450200</v>
      </c>
      <c r="D61">
        <v>22200</v>
      </c>
      <c r="E61" t="s">
        <v>822</v>
      </c>
      <c r="F61" t="s">
        <v>96</v>
      </c>
      <c r="G61" t="s">
        <v>16</v>
      </c>
      <c r="H61">
        <v>5</v>
      </c>
      <c r="I61" t="s">
        <v>17</v>
      </c>
      <c r="J61">
        <v>2</v>
      </c>
      <c r="K61">
        <v>4.6097099999999998</v>
      </c>
      <c r="L61">
        <v>-74.08175</v>
      </c>
    </row>
    <row r="62" spans="1:12" x14ac:dyDescent="0.25">
      <c r="A62" t="s">
        <v>55</v>
      </c>
      <c r="B62" t="s">
        <v>13</v>
      </c>
      <c r="C62">
        <v>115800</v>
      </c>
      <c r="D62">
        <v>6400</v>
      </c>
      <c r="E62" t="s">
        <v>1178</v>
      </c>
      <c r="F62" t="s">
        <v>76</v>
      </c>
      <c r="G62" t="s">
        <v>16</v>
      </c>
      <c r="H62">
        <v>5</v>
      </c>
      <c r="I62" t="s">
        <v>38</v>
      </c>
      <c r="J62">
        <v>1</v>
      </c>
      <c r="K62">
        <v>4.6097099999999998</v>
      </c>
      <c r="L62">
        <v>-74.08175</v>
      </c>
    </row>
    <row r="63" spans="1:12" x14ac:dyDescent="0.25">
      <c r="A63" t="s">
        <v>266</v>
      </c>
      <c r="B63" t="s">
        <v>13</v>
      </c>
      <c r="C63">
        <v>1165500</v>
      </c>
      <c r="D63">
        <v>60300</v>
      </c>
      <c r="E63" t="s">
        <v>960</v>
      </c>
      <c r="F63" t="s">
        <v>76</v>
      </c>
      <c r="G63" t="s">
        <v>22</v>
      </c>
      <c r="H63">
        <v>5</v>
      </c>
      <c r="I63" t="s">
        <v>17</v>
      </c>
      <c r="J63">
        <v>12</v>
      </c>
      <c r="K63">
        <v>6.2518399999999996</v>
      </c>
      <c r="L63">
        <v>-75.563590000000005</v>
      </c>
    </row>
    <row r="64" spans="1:12" x14ac:dyDescent="0.25">
      <c r="A64" t="s">
        <v>111</v>
      </c>
      <c r="B64" t="s">
        <v>19</v>
      </c>
      <c r="C64">
        <v>479500</v>
      </c>
      <c r="D64">
        <v>25700</v>
      </c>
      <c r="E64" t="s">
        <v>1023</v>
      </c>
      <c r="F64" t="s">
        <v>35</v>
      </c>
      <c r="G64" t="s">
        <v>27</v>
      </c>
      <c r="H64">
        <v>1</v>
      </c>
      <c r="I64" t="s">
        <v>32</v>
      </c>
      <c r="J64">
        <v>1</v>
      </c>
      <c r="K64">
        <v>10.39972</v>
      </c>
      <c r="L64">
        <v>-75.514439999999993</v>
      </c>
    </row>
    <row r="65" spans="1:12" x14ac:dyDescent="0.25">
      <c r="A65" t="s">
        <v>219</v>
      </c>
      <c r="B65" t="s">
        <v>19</v>
      </c>
      <c r="C65">
        <v>907900</v>
      </c>
      <c r="D65">
        <v>53000</v>
      </c>
      <c r="E65" t="s">
        <v>423</v>
      </c>
      <c r="F65" t="s">
        <v>93</v>
      </c>
      <c r="G65" t="s">
        <v>31</v>
      </c>
      <c r="H65">
        <v>1</v>
      </c>
      <c r="I65" t="s">
        <v>17</v>
      </c>
      <c r="J65">
        <v>3</v>
      </c>
      <c r="K65">
        <v>3.4372199999999999</v>
      </c>
      <c r="L65">
        <v>-76.522499999999994</v>
      </c>
    </row>
    <row r="66" spans="1:12" x14ac:dyDescent="0.25">
      <c r="A66" t="s">
        <v>204</v>
      </c>
      <c r="B66" t="s">
        <v>13</v>
      </c>
      <c r="C66">
        <v>180600</v>
      </c>
      <c r="D66">
        <v>7800</v>
      </c>
      <c r="E66" t="s">
        <v>1264</v>
      </c>
      <c r="F66" t="s">
        <v>54</v>
      </c>
      <c r="G66" t="s">
        <v>16</v>
      </c>
      <c r="H66">
        <v>3</v>
      </c>
      <c r="I66" t="s">
        <v>17</v>
      </c>
      <c r="J66">
        <v>1</v>
      </c>
      <c r="K66">
        <v>4.6097099999999998</v>
      </c>
      <c r="L66">
        <v>-74.08175</v>
      </c>
    </row>
    <row r="67" spans="1:12" x14ac:dyDescent="0.25">
      <c r="A67" t="s">
        <v>297</v>
      </c>
      <c r="B67" t="s">
        <v>86</v>
      </c>
      <c r="C67">
        <v>39900</v>
      </c>
      <c r="D67">
        <v>2300</v>
      </c>
      <c r="E67" t="s">
        <v>99</v>
      </c>
      <c r="F67" t="s">
        <v>96</v>
      </c>
      <c r="G67" t="s">
        <v>60</v>
      </c>
      <c r="H67">
        <v>5</v>
      </c>
      <c r="I67" t="s">
        <v>32</v>
      </c>
      <c r="J67">
        <v>1</v>
      </c>
      <c r="K67">
        <v>4.8133299999999997</v>
      </c>
      <c r="L67">
        <v>-75.696110000000004</v>
      </c>
    </row>
    <row r="68" spans="1:12" x14ac:dyDescent="0.25">
      <c r="A68" t="s">
        <v>64</v>
      </c>
      <c r="B68" t="s">
        <v>65</v>
      </c>
      <c r="C68">
        <v>47600</v>
      </c>
      <c r="D68">
        <v>4900</v>
      </c>
      <c r="E68" t="s">
        <v>683</v>
      </c>
      <c r="F68" t="s">
        <v>88</v>
      </c>
      <c r="G68" t="s">
        <v>16</v>
      </c>
      <c r="H68">
        <v>4</v>
      </c>
      <c r="I68" t="s">
        <v>32</v>
      </c>
      <c r="J68">
        <v>1</v>
      </c>
      <c r="K68">
        <v>4.6097099999999998</v>
      </c>
      <c r="L68">
        <v>-74.08175</v>
      </c>
    </row>
    <row r="69" spans="1:12" x14ac:dyDescent="0.25">
      <c r="A69" t="s">
        <v>214</v>
      </c>
      <c r="B69" t="s">
        <v>19</v>
      </c>
      <c r="C69">
        <v>162400</v>
      </c>
      <c r="D69">
        <v>9300</v>
      </c>
      <c r="E69" t="s">
        <v>736</v>
      </c>
      <c r="F69" t="s">
        <v>43</v>
      </c>
      <c r="G69" t="s">
        <v>16</v>
      </c>
      <c r="H69">
        <v>4</v>
      </c>
      <c r="I69" t="s">
        <v>17</v>
      </c>
      <c r="J69">
        <v>1</v>
      </c>
      <c r="K69">
        <v>4.6097099999999998</v>
      </c>
      <c r="L69">
        <v>-74.08175</v>
      </c>
    </row>
    <row r="70" spans="1:12" x14ac:dyDescent="0.25">
      <c r="A70" t="s">
        <v>68</v>
      </c>
      <c r="B70" t="s">
        <v>24</v>
      </c>
      <c r="C70">
        <v>35500</v>
      </c>
      <c r="D70">
        <v>0</v>
      </c>
      <c r="E70" t="s">
        <v>318</v>
      </c>
      <c r="F70" t="s">
        <v>54</v>
      </c>
      <c r="G70" t="s">
        <v>126</v>
      </c>
      <c r="H70">
        <v>5</v>
      </c>
      <c r="I70" t="s">
        <v>17</v>
      </c>
      <c r="J70">
        <v>4</v>
      </c>
      <c r="K70">
        <v>7.89391</v>
      </c>
      <c r="L70">
        <v>-72.507819999999995</v>
      </c>
    </row>
    <row r="71" spans="1:12" x14ac:dyDescent="0.25">
      <c r="A71" t="s">
        <v>50</v>
      </c>
      <c r="B71" t="s">
        <v>29</v>
      </c>
      <c r="C71">
        <v>2378400</v>
      </c>
      <c r="D71">
        <v>126900</v>
      </c>
      <c r="E71" t="s">
        <v>695</v>
      </c>
      <c r="F71" t="s">
        <v>52</v>
      </c>
      <c r="G71" t="s">
        <v>60</v>
      </c>
      <c r="H71">
        <v>5</v>
      </c>
      <c r="I71" t="s">
        <v>38</v>
      </c>
      <c r="J71">
        <v>1</v>
      </c>
      <c r="K71">
        <v>4.8133299999999997</v>
      </c>
      <c r="L71">
        <v>-75.696110000000004</v>
      </c>
    </row>
    <row r="72" spans="1:12" x14ac:dyDescent="0.25">
      <c r="A72" t="s">
        <v>158</v>
      </c>
      <c r="B72" t="s">
        <v>62</v>
      </c>
      <c r="C72">
        <v>36100</v>
      </c>
      <c r="D72">
        <v>2100</v>
      </c>
      <c r="E72" t="s">
        <v>906</v>
      </c>
      <c r="F72" t="s">
        <v>52</v>
      </c>
      <c r="G72" t="s">
        <v>31</v>
      </c>
      <c r="H72">
        <v>5</v>
      </c>
      <c r="I72" t="s">
        <v>32</v>
      </c>
      <c r="J72">
        <v>1</v>
      </c>
      <c r="K72">
        <v>3.4372199999999999</v>
      </c>
      <c r="L72">
        <v>-76.522499999999994</v>
      </c>
    </row>
    <row r="73" spans="1:12" x14ac:dyDescent="0.25">
      <c r="A73" t="s">
        <v>18</v>
      </c>
      <c r="B73" t="s">
        <v>19</v>
      </c>
      <c r="C73">
        <v>172800</v>
      </c>
      <c r="D73">
        <v>7400</v>
      </c>
      <c r="E73" t="s">
        <v>1102</v>
      </c>
      <c r="F73" t="s">
        <v>52</v>
      </c>
      <c r="G73" t="s">
        <v>22</v>
      </c>
      <c r="H73">
        <v>5</v>
      </c>
      <c r="I73" t="s">
        <v>17</v>
      </c>
      <c r="J73">
        <v>3</v>
      </c>
      <c r="K73">
        <v>6.2518399999999996</v>
      </c>
      <c r="L73">
        <v>-75.563590000000005</v>
      </c>
    </row>
    <row r="74" spans="1:12" x14ac:dyDescent="0.25">
      <c r="A74" t="s">
        <v>204</v>
      </c>
      <c r="B74" t="s">
        <v>13</v>
      </c>
      <c r="C74">
        <v>218000</v>
      </c>
      <c r="D74">
        <v>12000</v>
      </c>
      <c r="E74" t="s">
        <v>1038</v>
      </c>
      <c r="F74" t="s">
        <v>47</v>
      </c>
      <c r="G74" t="s">
        <v>16</v>
      </c>
      <c r="H74">
        <v>1</v>
      </c>
      <c r="I74" t="s">
        <v>17</v>
      </c>
      <c r="J74">
        <v>1</v>
      </c>
      <c r="K74">
        <v>4.6097099999999998</v>
      </c>
      <c r="L74">
        <v>-74.08175</v>
      </c>
    </row>
    <row r="75" spans="1:12" x14ac:dyDescent="0.25">
      <c r="A75" t="s">
        <v>68</v>
      </c>
      <c r="B75" t="s">
        <v>24</v>
      </c>
      <c r="C75">
        <v>24500</v>
      </c>
      <c r="D75">
        <v>0</v>
      </c>
      <c r="E75" t="s">
        <v>478</v>
      </c>
      <c r="F75" t="s">
        <v>160</v>
      </c>
      <c r="G75" t="s">
        <v>22</v>
      </c>
      <c r="H75">
        <v>5</v>
      </c>
      <c r="I75" t="s">
        <v>17</v>
      </c>
      <c r="J75">
        <v>5</v>
      </c>
      <c r="K75">
        <v>6.2518399999999996</v>
      </c>
      <c r="L75">
        <v>-75.563590000000005</v>
      </c>
    </row>
    <row r="76" spans="1:12" x14ac:dyDescent="0.25">
      <c r="A76" t="s">
        <v>89</v>
      </c>
      <c r="B76" t="s">
        <v>62</v>
      </c>
      <c r="C76">
        <v>7900</v>
      </c>
      <c r="D76">
        <v>0</v>
      </c>
      <c r="E76" t="s">
        <v>1153</v>
      </c>
      <c r="F76" t="s">
        <v>54</v>
      </c>
      <c r="G76" t="s">
        <v>16</v>
      </c>
      <c r="H76">
        <v>2</v>
      </c>
      <c r="I76" t="s">
        <v>17</v>
      </c>
      <c r="J76">
        <v>3</v>
      </c>
      <c r="K76">
        <v>4.6097099999999998</v>
      </c>
      <c r="L76">
        <v>-74.08175</v>
      </c>
    </row>
    <row r="77" spans="1:12" x14ac:dyDescent="0.25">
      <c r="A77" t="s">
        <v>94</v>
      </c>
      <c r="B77" t="s">
        <v>29</v>
      </c>
      <c r="C77">
        <v>484500</v>
      </c>
      <c r="D77">
        <v>26000</v>
      </c>
      <c r="E77" t="s">
        <v>456</v>
      </c>
      <c r="F77" t="s">
        <v>88</v>
      </c>
      <c r="G77" t="s">
        <v>16</v>
      </c>
      <c r="H77">
        <v>4</v>
      </c>
      <c r="I77" t="s">
        <v>17</v>
      </c>
      <c r="J77">
        <v>1</v>
      </c>
      <c r="K77">
        <v>4.6097099999999998</v>
      </c>
      <c r="L77">
        <v>-74.08175</v>
      </c>
    </row>
    <row r="78" spans="1:12" x14ac:dyDescent="0.25">
      <c r="A78" t="s">
        <v>45</v>
      </c>
      <c r="B78" t="s">
        <v>29</v>
      </c>
      <c r="C78">
        <v>1407800</v>
      </c>
      <c r="D78">
        <v>75500</v>
      </c>
      <c r="E78" t="s">
        <v>1010</v>
      </c>
      <c r="F78" t="s">
        <v>76</v>
      </c>
      <c r="G78" t="s">
        <v>27</v>
      </c>
      <c r="H78">
        <v>5</v>
      </c>
      <c r="I78" t="s">
        <v>17</v>
      </c>
      <c r="J78">
        <v>8</v>
      </c>
      <c r="K78">
        <v>10.39972</v>
      </c>
      <c r="L78">
        <v>-75.514439999999993</v>
      </c>
    </row>
    <row r="79" spans="1:12" x14ac:dyDescent="0.25">
      <c r="A79" t="s">
        <v>82</v>
      </c>
      <c r="B79" t="s">
        <v>58</v>
      </c>
      <c r="C79">
        <v>49400</v>
      </c>
      <c r="D79">
        <v>2800</v>
      </c>
      <c r="E79" t="s">
        <v>1092</v>
      </c>
      <c r="F79" t="s">
        <v>21</v>
      </c>
      <c r="G79" t="s">
        <v>16</v>
      </c>
      <c r="H79">
        <v>5</v>
      </c>
      <c r="I79" t="s">
        <v>17</v>
      </c>
      <c r="J79">
        <v>4</v>
      </c>
      <c r="K79">
        <v>4.6097099999999998</v>
      </c>
      <c r="L79">
        <v>-74.08175</v>
      </c>
    </row>
    <row r="80" spans="1:12" x14ac:dyDescent="0.25">
      <c r="A80" t="s">
        <v>164</v>
      </c>
      <c r="B80" t="s">
        <v>13</v>
      </c>
      <c r="C80">
        <v>210100</v>
      </c>
      <c r="D80">
        <v>9400</v>
      </c>
      <c r="E80" t="s">
        <v>943</v>
      </c>
      <c r="F80" t="s">
        <v>35</v>
      </c>
      <c r="G80" t="s">
        <v>31</v>
      </c>
      <c r="H80">
        <v>4</v>
      </c>
      <c r="I80" t="s">
        <v>17</v>
      </c>
      <c r="J80">
        <v>2</v>
      </c>
      <c r="K80">
        <v>3.4372199999999999</v>
      </c>
      <c r="L80">
        <v>-76.522499999999994</v>
      </c>
    </row>
    <row r="81" spans="1:12" x14ac:dyDescent="0.25">
      <c r="A81" t="s">
        <v>89</v>
      </c>
      <c r="B81" t="s">
        <v>62</v>
      </c>
      <c r="C81">
        <v>17100</v>
      </c>
      <c r="D81">
        <v>1100</v>
      </c>
      <c r="E81" t="s">
        <v>1168</v>
      </c>
      <c r="F81" t="s">
        <v>76</v>
      </c>
      <c r="G81" t="s">
        <v>16</v>
      </c>
      <c r="H81">
        <v>5</v>
      </c>
      <c r="I81" t="s">
        <v>32</v>
      </c>
      <c r="J81">
        <v>1</v>
      </c>
      <c r="K81">
        <v>4.6097099999999998</v>
      </c>
      <c r="L81">
        <v>-74.08175</v>
      </c>
    </row>
    <row r="82" spans="1:12" x14ac:dyDescent="0.25">
      <c r="A82" t="s">
        <v>80</v>
      </c>
      <c r="B82" t="s">
        <v>65</v>
      </c>
      <c r="C82">
        <v>44200</v>
      </c>
      <c r="D82">
        <v>0</v>
      </c>
      <c r="E82" t="s">
        <v>1247</v>
      </c>
      <c r="F82" t="s">
        <v>93</v>
      </c>
      <c r="G82" t="s">
        <v>16</v>
      </c>
      <c r="H82">
        <v>5</v>
      </c>
      <c r="I82" t="s">
        <v>17</v>
      </c>
      <c r="J82">
        <v>5</v>
      </c>
      <c r="K82">
        <v>4.6097099999999998</v>
      </c>
      <c r="L82">
        <v>-74.08175</v>
      </c>
    </row>
    <row r="83" spans="1:12" x14ac:dyDescent="0.25">
      <c r="A83" t="s">
        <v>61</v>
      </c>
      <c r="B83" t="s">
        <v>62</v>
      </c>
      <c r="C83">
        <v>237200</v>
      </c>
      <c r="D83">
        <v>12800</v>
      </c>
      <c r="E83" t="s">
        <v>584</v>
      </c>
      <c r="F83" t="s">
        <v>47</v>
      </c>
      <c r="G83" t="s">
        <v>16</v>
      </c>
      <c r="H83">
        <v>5</v>
      </c>
      <c r="I83" t="s">
        <v>32</v>
      </c>
      <c r="J83">
        <v>1</v>
      </c>
      <c r="K83">
        <v>4.6097099999999998</v>
      </c>
      <c r="L83">
        <v>-74.08175</v>
      </c>
    </row>
    <row r="84" spans="1:12" x14ac:dyDescent="0.25">
      <c r="A84" t="s">
        <v>219</v>
      </c>
      <c r="B84" t="s">
        <v>19</v>
      </c>
      <c r="C84">
        <v>553000</v>
      </c>
      <c r="D84">
        <v>27600</v>
      </c>
      <c r="E84" t="s">
        <v>1119</v>
      </c>
      <c r="F84" t="s">
        <v>52</v>
      </c>
      <c r="G84" t="s">
        <v>16</v>
      </c>
      <c r="H84">
        <v>5</v>
      </c>
      <c r="I84" t="s">
        <v>17</v>
      </c>
      <c r="J84">
        <v>4</v>
      </c>
      <c r="K84">
        <v>4.6097099999999998</v>
      </c>
      <c r="L84">
        <v>-74.08175</v>
      </c>
    </row>
    <row r="85" spans="1:12" x14ac:dyDescent="0.25">
      <c r="A85" t="s">
        <v>18</v>
      </c>
      <c r="B85" t="s">
        <v>19</v>
      </c>
      <c r="C85">
        <v>353000</v>
      </c>
      <c r="D85">
        <v>19200</v>
      </c>
      <c r="E85" t="s">
        <v>217</v>
      </c>
      <c r="F85" t="s">
        <v>93</v>
      </c>
      <c r="G85" t="s">
        <v>22</v>
      </c>
      <c r="H85">
        <v>4</v>
      </c>
      <c r="I85" t="s">
        <v>32</v>
      </c>
      <c r="J85">
        <v>1</v>
      </c>
      <c r="K85">
        <v>6.2518399999999996</v>
      </c>
      <c r="L85">
        <v>-75.563590000000005</v>
      </c>
    </row>
    <row r="86" spans="1:12" x14ac:dyDescent="0.25">
      <c r="A86" t="s">
        <v>18</v>
      </c>
      <c r="B86" t="s">
        <v>19</v>
      </c>
      <c r="C86">
        <v>343200</v>
      </c>
      <c r="D86">
        <v>18700</v>
      </c>
      <c r="E86" t="s">
        <v>339</v>
      </c>
      <c r="F86" t="s">
        <v>21</v>
      </c>
      <c r="G86" t="s">
        <v>31</v>
      </c>
      <c r="H86">
        <v>5</v>
      </c>
      <c r="I86" t="s">
        <v>17</v>
      </c>
      <c r="J86">
        <v>9</v>
      </c>
      <c r="K86">
        <v>3.4372199999999999</v>
      </c>
      <c r="L86">
        <v>-76.522499999999994</v>
      </c>
    </row>
    <row r="87" spans="1:12" x14ac:dyDescent="0.25">
      <c r="A87" t="s">
        <v>18</v>
      </c>
      <c r="B87" t="s">
        <v>19</v>
      </c>
      <c r="C87">
        <v>181300</v>
      </c>
      <c r="D87">
        <v>7800</v>
      </c>
      <c r="E87" t="s">
        <v>549</v>
      </c>
      <c r="F87" t="s">
        <v>130</v>
      </c>
      <c r="G87" t="s">
        <v>22</v>
      </c>
      <c r="H87">
        <v>5</v>
      </c>
      <c r="I87" t="s">
        <v>17</v>
      </c>
      <c r="J87">
        <v>3</v>
      </c>
      <c r="K87">
        <v>6.2518399999999996</v>
      </c>
      <c r="L87">
        <v>-75.563590000000005</v>
      </c>
    </row>
    <row r="88" spans="1:12" x14ac:dyDescent="0.25">
      <c r="A88" t="s">
        <v>214</v>
      </c>
      <c r="B88" t="s">
        <v>19</v>
      </c>
      <c r="C88">
        <v>119500</v>
      </c>
      <c r="D88">
        <v>6800</v>
      </c>
      <c r="E88" t="s">
        <v>605</v>
      </c>
      <c r="F88" t="s">
        <v>26</v>
      </c>
      <c r="G88" t="s">
        <v>31</v>
      </c>
      <c r="H88">
        <v>5</v>
      </c>
      <c r="I88" t="s">
        <v>17</v>
      </c>
      <c r="J88">
        <v>10</v>
      </c>
      <c r="K88">
        <v>3.4372199999999999</v>
      </c>
      <c r="L88">
        <v>-76.522499999999994</v>
      </c>
    </row>
    <row r="89" spans="1:12" x14ac:dyDescent="0.25">
      <c r="A89" t="s">
        <v>68</v>
      </c>
      <c r="B89" t="s">
        <v>24</v>
      </c>
      <c r="C89">
        <v>27200</v>
      </c>
      <c r="D89">
        <v>2100</v>
      </c>
      <c r="E89" t="s">
        <v>671</v>
      </c>
      <c r="F89" t="s">
        <v>15</v>
      </c>
      <c r="G89" t="s">
        <v>16</v>
      </c>
      <c r="H89">
        <v>1</v>
      </c>
      <c r="I89" t="s">
        <v>17</v>
      </c>
      <c r="J89">
        <v>6</v>
      </c>
      <c r="K89">
        <v>4.6097099999999998</v>
      </c>
      <c r="L89">
        <v>-74.08175</v>
      </c>
    </row>
    <row r="90" spans="1:12" x14ac:dyDescent="0.25">
      <c r="A90" t="s">
        <v>23</v>
      </c>
      <c r="B90" t="s">
        <v>24</v>
      </c>
      <c r="C90">
        <v>127500</v>
      </c>
      <c r="D90">
        <v>5000</v>
      </c>
      <c r="E90" t="s">
        <v>813</v>
      </c>
      <c r="F90" t="s">
        <v>47</v>
      </c>
      <c r="G90" t="s">
        <v>16</v>
      </c>
      <c r="H90">
        <v>5</v>
      </c>
      <c r="I90" t="s">
        <v>32</v>
      </c>
      <c r="J90">
        <v>1</v>
      </c>
      <c r="K90">
        <v>4.6097099999999998</v>
      </c>
      <c r="L90">
        <v>-74.08175</v>
      </c>
    </row>
    <row r="91" spans="1:12" x14ac:dyDescent="0.25">
      <c r="A91" t="s">
        <v>67</v>
      </c>
      <c r="B91" t="s">
        <v>62</v>
      </c>
      <c r="C91">
        <v>59700</v>
      </c>
      <c r="D91">
        <v>3800</v>
      </c>
      <c r="E91" t="s">
        <v>695</v>
      </c>
      <c r="F91" t="s">
        <v>160</v>
      </c>
      <c r="G91" t="s">
        <v>126</v>
      </c>
      <c r="H91">
        <v>1</v>
      </c>
      <c r="I91" t="s">
        <v>146</v>
      </c>
      <c r="J91">
        <v>1</v>
      </c>
      <c r="K91">
        <v>7.89391</v>
      </c>
      <c r="L91">
        <v>-72.507819999999995</v>
      </c>
    </row>
    <row r="92" spans="1:12" x14ac:dyDescent="0.25">
      <c r="A92" t="s">
        <v>94</v>
      </c>
      <c r="B92" t="s">
        <v>29</v>
      </c>
      <c r="C92">
        <v>921000</v>
      </c>
      <c r="D92">
        <v>47200</v>
      </c>
      <c r="E92" t="s">
        <v>468</v>
      </c>
      <c r="F92" t="s">
        <v>76</v>
      </c>
      <c r="G92" t="s">
        <v>22</v>
      </c>
      <c r="H92">
        <v>5</v>
      </c>
      <c r="I92" t="s">
        <v>38</v>
      </c>
      <c r="J92">
        <v>1</v>
      </c>
      <c r="K92">
        <v>6.2518399999999996</v>
      </c>
      <c r="L92">
        <v>-75.563590000000005</v>
      </c>
    </row>
    <row r="93" spans="1:12" x14ac:dyDescent="0.25">
      <c r="A93" t="s">
        <v>85</v>
      </c>
      <c r="B93" t="s">
        <v>86</v>
      </c>
      <c r="C93">
        <v>1078500</v>
      </c>
      <c r="D93">
        <v>55600</v>
      </c>
      <c r="E93" t="s">
        <v>803</v>
      </c>
      <c r="F93" t="s">
        <v>93</v>
      </c>
      <c r="G93" t="s">
        <v>178</v>
      </c>
      <c r="H93">
        <v>5</v>
      </c>
      <c r="I93" t="s">
        <v>17</v>
      </c>
      <c r="J93">
        <v>8</v>
      </c>
      <c r="K93">
        <v>1.2136100000000001</v>
      </c>
      <c r="L93">
        <v>-77.281109999999998</v>
      </c>
    </row>
    <row r="94" spans="1:12" x14ac:dyDescent="0.25">
      <c r="A94" t="s">
        <v>55</v>
      </c>
      <c r="B94" t="s">
        <v>13</v>
      </c>
      <c r="C94">
        <v>89900</v>
      </c>
      <c r="D94">
        <v>5200</v>
      </c>
      <c r="E94" t="s">
        <v>217</v>
      </c>
      <c r="F94" t="s">
        <v>93</v>
      </c>
      <c r="G94" t="s">
        <v>16</v>
      </c>
      <c r="H94">
        <v>1</v>
      </c>
      <c r="I94" t="s">
        <v>146</v>
      </c>
      <c r="J94">
        <v>1</v>
      </c>
      <c r="K94">
        <v>4.6097099999999998</v>
      </c>
      <c r="L94">
        <v>-74.08175</v>
      </c>
    </row>
    <row r="95" spans="1:12" x14ac:dyDescent="0.25">
      <c r="A95" t="s">
        <v>118</v>
      </c>
      <c r="B95" t="s">
        <v>86</v>
      </c>
      <c r="C95">
        <v>652700</v>
      </c>
      <c r="D95">
        <v>32900</v>
      </c>
      <c r="E95" t="s">
        <v>488</v>
      </c>
      <c r="F95" t="s">
        <v>47</v>
      </c>
      <c r="G95" t="s">
        <v>60</v>
      </c>
      <c r="H95">
        <v>5</v>
      </c>
      <c r="I95" t="s">
        <v>17</v>
      </c>
      <c r="J95">
        <v>1</v>
      </c>
      <c r="K95">
        <v>4.8133299999999997</v>
      </c>
      <c r="L95">
        <v>-75.696110000000004</v>
      </c>
    </row>
    <row r="96" spans="1:12" x14ac:dyDescent="0.25">
      <c r="A96" t="s">
        <v>23</v>
      </c>
      <c r="B96" t="s">
        <v>24</v>
      </c>
      <c r="C96">
        <v>237700</v>
      </c>
      <c r="D96">
        <v>10800</v>
      </c>
      <c r="E96" t="s">
        <v>587</v>
      </c>
      <c r="F96" t="s">
        <v>43</v>
      </c>
      <c r="G96" t="s">
        <v>16</v>
      </c>
      <c r="H96">
        <v>5</v>
      </c>
      <c r="I96" t="s">
        <v>17</v>
      </c>
      <c r="J96">
        <v>1</v>
      </c>
      <c r="K96">
        <v>4.6097099999999998</v>
      </c>
      <c r="L96">
        <v>-74.08175</v>
      </c>
    </row>
    <row r="97" spans="1:12" x14ac:dyDescent="0.25">
      <c r="A97" t="s">
        <v>45</v>
      </c>
      <c r="B97" t="s">
        <v>29</v>
      </c>
      <c r="C97">
        <v>1234700</v>
      </c>
      <c r="D97">
        <v>66100</v>
      </c>
      <c r="E97" t="s">
        <v>177</v>
      </c>
      <c r="F97" t="s">
        <v>21</v>
      </c>
      <c r="G97" t="s">
        <v>126</v>
      </c>
      <c r="H97">
        <v>5</v>
      </c>
      <c r="I97" t="s">
        <v>17</v>
      </c>
      <c r="J97">
        <v>12</v>
      </c>
      <c r="K97">
        <v>7.89391</v>
      </c>
      <c r="L97">
        <v>-72.507819999999995</v>
      </c>
    </row>
    <row r="98" spans="1:12" x14ac:dyDescent="0.25">
      <c r="A98" t="s">
        <v>55</v>
      </c>
      <c r="B98" t="s">
        <v>13</v>
      </c>
      <c r="C98">
        <v>100000</v>
      </c>
      <c r="D98">
        <v>5500</v>
      </c>
      <c r="E98" t="s">
        <v>346</v>
      </c>
      <c r="F98" t="s">
        <v>26</v>
      </c>
      <c r="G98" t="s">
        <v>31</v>
      </c>
      <c r="H98">
        <v>5</v>
      </c>
      <c r="I98" t="s">
        <v>17</v>
      </c>
      <c r="J98">
        <v>10</v>
      </c>
      <c r="K98">
        <v>3.4372199999999999</v>
      </c>
      <c r="L98">
        <v>-76.522499999999994</v>
      </c>
    </row>
    <row r="99" spans="1:12" x14ac:dyDescent="0.25">
      <c r="A99" t="s">
        <v>184</v>
      </c>
      <c r="B99" t="s">
        <v>86</v>
      </c>
      <c r="C99">
        <v>229100</v>
      </c>
      <c r="D99">
        <v>10400</v>
      </c>
      <c r="E99" t="s">
        <v>960</v>
      </c>
      <c r="F99" t="s">
        <v>93</v>
      </c>
      <c r="G99" t="s">
        <v>16</v>
      </c>
      <c r="H99">
        <v>3</v>
      </c>
      <c r="I99" t="s">
        <v>17</v>
      </c>
      <c r="J99">
        <v>10</v>
      </c>
      <c r="K99">
        <v>4.6097099999999998</v>
      </c>
      <c r="L99">
        <v>-74.08175</v>
      </c>
    </row>
    <row r="100" spans="1:12" x14ac:dyDescent="0.25">
      <c r="A100" t="s">
        <v>214</v>
      </c>
      <c r="B100" t="s">
        <v>19</v>
      </c>
      <c r="C100">
        <v>145100</v>
      </c>
      <c r="D100">
        <v>7900</v>
      </c>
      <c r="E100" t="s">
        <v>205</v>
      </c>
      <c r="F100" t="s">
        <v>21</v>
      </c>
      <c r="G100" t="s">
        <v>16</v>
      </c>
      <c r="H100">
        <v>5</v>
      </c>
      <c r="I100" t="s">
        <v>32</v>
      </c>
      <c r="J100">
        <v>1</v>
      </c>
      <c r="K100">
        <v>4.6097099999999998</v>
      </c>
      <c r="L100">
        <v>-74.08175</v>
      </c>
    </row>
    <row r="101" spans="1:12" x14ac:dyDescent="0.25">
      <c r="A101" t="s">
        <v>64</v>
      </c>
      <c r="B101" t="s">
        <v>65</v>
      </c>
      <c r="C101">
        <v>45800</v>
      </c>
      <c r="D101">
        <v>4800</v>
      </c>
      <c r="E101" t="s">
        <v>382</v>
      </c>
      <c r="F101" t="s">
        <v>43</v>
      </c>
      <c r="G101" t="s">
        <v>201</v>
      </c>
      <c r="H101">
        <v>1</v>
      </c>
      <c r="I101" t="s">
        <v>32</v>
      </c>
      <c r="J101">
        <v>1</v>
      </c>
      <c r="K101">
        <v>11.54444</v>
      </c>
      <c r="L101">
        <v>-72.907219999999995</v>
      </c>
    </row>
    <row r="102" spans="1:12" x14ac:dyDescent="0.25">
      <c r="A102" t="s">
        <v>124</v>
      </c>
      <c r="B102" t="s">
        <v>19</v>
      </c>
      <c r="C102">
        <v>633600</v>
      </c>
      <c r="D102">
        <v>38500</v>
      </c>
      <c r="E102" t="s">
        <v>75</v>
      </c>
      <c r="F102" t="s">
        <v>54</v>
      </c>
      <c r="G102" t="s">
        <v>16</v>
      </c>
      <c r="H102">
        <v>5</v>
      </c>
      <c r="I102" t="s">
        <v>32</v>
      </c>
      <c r="J102">
        <v>1</v>
      </c>
      <c r="K102">
        <v>4.6097099999999998</v>
      </c>
      <c r="L102">
        <v>-74.08175</v>
      </c>
    </row>
    <row r="103" spans="1:12" x14ac:dyDescent="0.25">
      <c r="A103" t="s">
        <v>39</v>
      </c>
      <c r="B103" t="s">
        <v>24</v>
      </c>
      <c r="C103">
        <v>57200</v>
      </c>
      <c r="D103">
        <v>3300</v>
      </c>
      <c r="E103" t="s">
        <v>769</v>
      </c>
      <c r="F103" t="s">
        <v>93</v>
      </c>
      <c r="G103" t="s">
        <v>31</v>
      </c>
      <c r="H103">
        <v>5</v>
      </c>
      <c r="I103" t="s">
        <v>17</v>
      </c>
      <c r="J103">
        <v>1</v>
      </c>
      <c r="K103">
        <v>3.4372199999999999</v>
      </c>
      <c r="L103">
        <v>-76.522499999999994</v>
      </c>
    </row>
    <row r="104" spans="1:12" x14ac:dyDescent="0.25">
      <c r="A104" t="s">
        <v>103</v>
      </c>
      <c r="B104" t="s">
        <v>13</v>
      </c>
      <c r="C104">
        <v>263300</v>
      </c>
      <c r="D104">
        <v>18800</v>
      </c>
      <c r="E104" t="s">
        <v>626</v>
      </c>
      <c r="F104" t="s">
        <v>130</v>
      </c>
      <c r="G104" t="s">
        <v>60</v>
      </c>
      <c r="H104">
        <v>5</v>
      </c>
      <c r="I104" t="s">
        <v>17</v>
      </c>
      <c r="J104">
        <v>10</v>
      </c>
      <c r="K104">
        <v>4.8133299999999997</v>
      </c>
      <c r="L104">
        <v>-75.696110000000004</v>
      </c>
    </row>
    <row r="105" spans="1:12" x14ac:dyDescent="0.25">
      <c r="A105" t="s">
        <v>94</v>
      </c>
      <c r="B105" t="s">
        <v>29</v>
      </c>
      <c r="C105">
        <v>515500</v>
      </c>
      <c r="D105">
        <v>27800</v>
      </c>
      <c r="E105" t="s">
        <v>526</v>
      </c>
      <c r="F105" t="s">
        <v>76</v>
      </c>
      <c r="G105" t="s">
        <v>16</v>
      </c>
      <c r="H105">
        <v>5</v>
      </c>
      <c r="I105" t="s">
        <v>38</v>
      </c>
      <c r="J105">
        <v>1</v>
      </c>
      <c r="K105">
        <v>4.6097099999999998</v>
      </c>
      <c r="L105">
        <v>-74.08175</v>
      </c>
    </row>
    <row r="106" spans="1:12" x14ac:dyDescent="0.25">
      <c r="A106" t="s">
        <v>84</v>
      </c>
      <c r="B106" t="s">
        <v>58</v>
      </c>
      <c r="C106">
        <v>208500</v>
      </c>
      <c r="D106">
        <v>15800</v>
      </c>
      <c r="E106" t="s">
        <v>1081</v>
      </c>
      <c r="F106" t="s">
        <v>130</v>
      </c>
      <c r="G106" t="s">
        <v>109</v>
      </c>
      <c r="H106">
        <v>3</v>
      </c>
      <c r="I106" t="s">
        <v>38</v>
      </c>
      <c r="J106">
        <v>1</v>
      </c>
      <c r="K106">
        <v>4.1420000000000003</v>
      </c>
      <c r="L106">
        <v>-73.626639999999995</v>
      </c>
    </row>
    <row r="107" spans="1:12" x14ac:dyDescent="0.25">
      <c r="A107" t="s">
        <v>192</v>
      </c>
      <c r="B107" t="s">
        <v>65</v>
      </c>
      <c r="C107">
        <v>66100</v>
      </c>
      <c r="D107">
        <v>1700</v>
      </c>
      <c r="E107" t="s">
        <v>432</v>
      </c>
      <c r="F107" t="s">
        <v>54</v>
      </c>
      <c r="G107" t="s">
        <v>16</v>
      </c>
      <c r="H107">
        <v>1</v>
      </c>
      <c r="I107" t="s">
        <v>17</v>
      </c>
      <c r="J107">
        <v>1</v>
      </c>
      <c r="K107">
        <v>4.6097099999999998</v>
      </c>
      <c r="L107">
        <v>-74.08175</v>
      </c>
    </row>
    <row r="108" spans="1:12" x14ac:dyDescent="0.25">
      <c r="A108" t="s">
        <v>48</v>
      </c>
      <c r="B108" t="s">
        <v>24</v>
      </c>
      <c r="C108">
        <v>84000</v>
      </c>
      <c r="D108">
        <v>6800</v>
      </c>
      <c r="E108" t="s">
        <v>994</v>
      </c>
      <c r="F108" t="s">
        <v>47</v>
      </c>
      <c r="G108" t="s">
        <v>16</v>
      </c>
      <c r="H108">
        <v>5</v>
      </c>
      <c r="I108" t="s">
        <v>17</v>
      </c>
      <c r="J108">
        <v>3</v>
      </c>
      <c r="K108">
        <v>4.6097099999999998</v>
      </c>
      <c r="L108">
        <v>-74.08175</v>
      </c>
    </row>
    <row r="109" spans="1:12" x14ac:dyDescent="0.25">
      <c r="A109" t="s">
        <v>105</v>
      </c>
      <c r="B109" t="s">
        <v>19</v>
      </c>
      <c r="C109">
        <v>315900</v>
      </c>
      <c r="D109">
        <v>17300</v>
      </c>
      <c r="E109" t="s">
        <v>969</v>
      </c>
      <c r="F109" t="s">
        <v>26</v>
      </c>
      <c r="G109" t="s">
        <v>16</v>
      </c>
      <c r="H109">
        <v>5</v>
      </c>
      <c r="I109" t="s">
        <v>17</v>
      </c>
      <c r="J109">
        <v>1</v>
      </c>
      <c r="K109">
        <v>4.6097099999999998</v>
      </c>
      <c r="L109">
        <v>-74.08175</v>
      </c>
    </row>
    <row r="110" spans="1:12" x14ac:dyDescent="0.25">
      <c r="A110" t="s">
        <v>84</v>
      </c>
      <c r="B110" t="s">
        <v>58</v>
      </c>
      <c r="C110">
        <v>102800</v>
      </c>
      <c r="D110">
        <v>7800</v>
      </c>
      <c r="E110" t="s">
        <v>720</v>
      </c>
      <c r="F110" t="s">
        <v>88</v>
      </c>
      <c r="G110" t="s">
        <v>22</v>
      </c>
      <c r="H110">
        <v>5</v>
      </c>
      <c r="I110" t="s">
        <v>17</v>
      </c>
      <c r="J110">
        <v>2</v>
      </c>
      <c r="K110">
        <v>6.2518399999999996</v>
      </c>
      <c r="L110">
        <v>-75.563590000000005</v>
      </c>
    </row>
    <row r="111" spans="1:12" x14ac:dyDescent="0.25">
      <c r="A111" t="s">
        <v>171</v>
      </c>
      <c r="B111" t="s">
        <v>19</v>
      </c>
      <c r="C111">
        <v>213000</v>
      </c>
      <c r="D111">
        <v>11600</v>
      </c>
      <c r="E111" t="s">
        <v>1109</v>
      </c>
      <c r="F111" t="s">
        <v>26</v>
      </c>
      <c r="G111" t="s">
        <v>22</v>
      </c>
      <c r="H111">
        <v>5</v>
      </c>
      <c r="I111" t="s">
        <v>32</v>
      </c>
      <c r="J111">
        <v>1</v>
      </c>
      <c r="K111">
        <v>6.2518399999999996</v>
      </c>
      <c r="L111">
        <v>-75.563590000000005</v>
      </c>
    </row>
    <row r="112" spans="1:12" x14ac:dyDescent="0.25">
      <c r="A112" t="s">
        <v>64</v>
      </c>
      <c r="B112" t="s">
        <v>65</v>
      </c>
      <c r="C112">
        <v>43100</v>
      </c>
      <c r="D112">
        <v>0</v>
      </c>
      <c r="E112" t="s">
        <v>382</v>
      </c>
      <c r="F112" t="s">
        <v>96</v>
      </c>
      <c r="G112" t="s">
        <v>22</v>
      </c>
      <c r="H112">
        <v>1</v>
      </c>
      <c r="I112" t="s">
        <v>17</v>
      </c>
      <c r="J112">
        <v>10</v>
      </c>
      <c r="K112">
        <v>6.2518399999999996</v>
      </c>
      <c r="L112">
        <v>-75.563590000000005</v>
      </c>
    </row>
    <row r="113" spans="1:12" x14ac:dyDescent="0.25">
      <c r="A113" t="s">
        <v>105</v>
      </c>
      <c r="B113" t="s">
        <v>19</v>
      </c>
      <c r="C113">
        <v>271000</v>
      </c>
      <c r="D113">
        <v>12600</v>
      </c>
      <c r="E113" t="s">
        <v>1039</v>
      </c>
      <c r="F113" t="s">
        <v>35</v>
      </c>
      <c r="G113" t="s">
        <v>16</v>
      </c>
      <c r="H113">
        <v>1</v>
      </c>
      <c r="I113" t="s">
        <v>17</v>
      </c>
      <c r="J113">
        <v>3</v>
      </c>
      <c r="K113">
        <v>4.6097099999999998</v>
      </c>
      <c r="L113">
        <v>-74.08175</v>
      </c>
    </row>
    <row r="114" spans="1:12" x14ac:dyDescent="0.25">
      <c r="A114" t="s">
        <v>105</v>
      </c>
      <c r="B114" t="s">
        <v>19</v>
      </c>
      <c r="C114">
        <v>284200</v>
      </c>
      <c r="D114">
        <v>13300</v>
      </c>
      <c r="E114" t="s">
        <v>983</v>
      </c>
      <c r="F114" t="s">
        <v>76</v>
      </c>
      <c r="G114" t="s">
        <v>126</v>
      </c>
      <c r="H114">
        <v>5</v>
      </c>
      <c r="I114" t="s">
        <v>32</v>
      </c>
      <c r="J114">
        <v>1</v>
      </c>
      <c r="K114">
        <v>7.89391</v>
      </c>
      <c r="L114">
        <v>-72.507819999999995</v>
      </c>
    </row>
    <row r="115" spans="1:12" x14ac:dyDescent="0.25">
      <c r="A115" t="s">
        <v>204</v>
      </c>
      <c r="B115" t="s">
        <v>13</v>
      </c>
      <c r="C115">
        <v>207800</v>
      </c>
      <c r="D115">
        <v>9300</v>
      </c>
      <c r="E115" t="s">
        <v>322</v>
      </c>
      <c r="F115" t="s">
        <v>15</v>
      </c>
      <c r="G115" t="s">
        <v>16</v>
      </c>
      <c r="H115">
        <v>4</v>
      </c>
      <c r="I115" t="s">
        <v>17</v>
      </c>
      <c r="J115">
        <v>2</v>
      </c>
      <c r="K115">
        <v>4.6097099999999998</v>
      </c>
      <c r="L115">
        <v>-74.08175</v>
      </c>
    </row>
    <row r="116" spans="1:12" x14ac:dyDescent="0.25">
      <c r="A116" t="s">
        <v>45</v>
      </c>
      <c r="B116" t="s">
        <v>29</v>
      </c>
      <c r="C116">
        <v>1296000</v>
      </c>
      <c r="D116">
        <v>71400</v>
      </c>
      <c r="E116" t="s">
        <v>611</v>
      </c>
      <c r="F116" t="s">
        <v>26</v>
      </c>
      <c r="G116" t="s">
        <v>22</v>
      </c>
      <c r="H116">
        <v>5</v>
      </c>
      <c r="I116" t="s">
        <v>17</v>
      </c>
      <c r="J116">
        <v>6</v>
      </c>
      <c r="K116">
        <v>6.2518399999999996</v>
      </c>
      <c r="L116">
        <v>-75.563590000000005</v>
      </c>
    </row>
    <row r="117" spans="1:12" x14ac:dyDescent="0.25">
      <c r="A117" t="s">
        <v>80</v>
      </c>
      <c r="B117" t="s">
        <v>65</v>
      </c>
      <c r="C117">
        <v>30600</v>
      </c>
      <c r="D117">
        <v>0</v>
      </c>
      <c r="E117" t="s">
        <v>268</v>
      </c>
      <c r="F117" t="s">
        <v>96</v>
      </c>
      <c r="G117" t="s">
        <v>16</v>
      </c>
      <c r="H117">
        <v>5</v>
      </c>
      <c r="I117" t="s">
        <v>17</v>
      </c>
      <c r="J117">
        <v>1</v>
      </c>
      <c r="K117">
        <v>4.6097099999999998</v>
      </c>
      <c r="L117">
        <v>-74.08175</v>
      </c>
    </row>
    <row r="118" spans="1:12" x14ac:dyDescent="0.25">
      <c r="A118" t="s">
        <v>61</v>
      </c>
      <c r="B118" t="s">
        <v>62</v>
      </c>
      <c r="C118">
        <v>497300</v>
      </c>
      <c r="D118">
        <v>24700</v>
      </c>
      <c r="E118" t="s">
        <v>740</v>
      </c>
      <c r="F118" t="s">
        <v>96</v>
      </c>
      <c r="G118" t="s">
        <v>91</v>
      </c>
      <c r="H118">
        <v>5</v>
      </c>
      <c r="I118" t="s">
        <v>17</v>
      </c>
      <c r="J118">
        <v>1</v>
      </c>
      <c r="K118">
        <v>10.968540000000001</v>
      </c>
      <c r="L118">
        <v>-74.781319999999994</v>
      </c>
    </row>
    <row r="119" spans="1:12" x14ac:dyDescent="0.25">
      <c r="A119" t="s">
        <v>82</v>
      </c>
      <c r="B119" t="s">
        <v>58</v>
      </c>
      <c r="C119">
        <v>51300</v>
      </c>
      <c r="D119">
        <v>900</v>
      </c>
      <c r="E119" t="s">
        <v>1017</v>
      </c>
      <c r="F119" t="s">
        <v>21</v>
      </c>
      <c r="G119" t="s">
        <v>31</v>
      </c>
      <c r="H119">
        <v>5</v>
      </c>
      <c r="I119" t="s">
        <v>17</v>
      </c>
      <c r="J119">
        <v>6</v>
      </c>
      <c r="K119">
        <v>3.4372199999999999</v>
      </c>
      <c r="L119">
        <v>-76.522499999999994</v>
      </c>
    </row>
    <row r="120" spans="1:12" x14ac:dyDescent="0.25">
      <c r="A120" t="s">
        <v>219</v>
      </c>
      <c r="B120" t="s">
        <v>19</v>
      </c>
      <c r="C120">
        <v>940900</v>
      </c>
      <c r="D120">
        <v>52500</v>
      </c>
      <c r="E120" t="s">
        <v>1189</v>
      </c>
      <c r="F120" t="s">
        <v>93</v>
      </c>
      <c r="G120" t="s">
        <v>16</v>
      </c>
      <c r="H120">
        <v>5</v>
      </c>
      <c r="I120" t="s">
        <v>38</v>
      </c>
      <c r="J120">
        <v>1</v>
      </c>
      <c r="K120">
        <v>4.6097099999999998</v>
      </c>
      <c r="L120">
        <v>-74.08175</v>
      </c>
    </row>
    <row r="121" spans="1:12" x14ac:dyDescent="0.25">
      <c r="A121" t="s">
        <v>105</v>
      </c>
      <c r="B121" t="s">
        <v>19</v>
      </c>
      <c r="C121">
        <v>240800</v>
      </c>
      <c r="D121">
        <v>11000</v>
      </c>
      <c r="E121" t="s">
        <v>1124</v>
      </c>
      <c r="F121" t="s">
        <v>26</v>
      </c>
      <c r="G121" t="s">
        <v>44</v>
      </c>
      <c r="H121">
        <v>4</v>
      </c>
      <c r="I121" t="s">
        <v>17</v>
      </c>
      <c r="J121">
        <v>3</v>
      </c>
      <c r="K121">
        <v>11.240790000000001</v>
      </c>
      <c r="L121">
        <v>-74.199039999999997</v>
      </c>
    </row>
    <row r="122" spans="1:12" x14ac:dyDescent="0.25">
      <c r="A122" t="s">
        <v>84</v>
      </c>
      <c r="B122" t="s">
        <v>58</v>
      </c>
      <c r="C122">
        <v>178300</v>
      </c>
      <c r="D122">
        <v>9700</v>
      </c>
      <c r="E122" t="s">
        <v>162</v>
      </c>
      <c r="F122" t="s">
        <v>88</v>
      </c>
      <c r="G122" t="s">
        <v>22</v>
      </c>
      <c r="H122">
        <v>4</v>
      </c>
      <c r="I122" t="s">
        <v>17</v>
      </c>
      <c r="J122">
        <v>3</v>
      </c>
      <c r="K122">
        <v>6.2518399999999996</v>
      </c>
      <c r="L122">
        <v>-75.563590000000005</v>
      </c>
    </row>
    <row r="123" spans="1:12" x14ac:dyDescent="0.25">
      <c r="A123" t="s">
        <v>70</v>
      </c>
      <c r="B123" t="s">
        <v>13</v>
      </c>
      <c r="C123">
        <v>1754600</v>
      </c>
      <c r="D123">
        <v>91600</v>
      </c>
      <c r="E123" t="s">
        <v>303</v>
      </c>
      <c r="F123" t="s">
        <v>43</v>
      </c>
      <c r="G123" t="s">
        <v>126</v>
      </c>
      <c r="H123">
        <v>5</v>
      </c>
      <c r="I123" t="s">
        <v>38</v>
      </c>
      <c r="J123">
        <v>1</v>
      </c>
      <c r="K123">
        <v>7.89391</v>
      </c>
      <c r="L123">
        <v>-72.507819999999995</v>
      </c>
    </row>
    <row r="124" spans="1:12" x14ac:dyDescent="0.25">
      <c r="A124" t="s">
        <v>155</v>
      </c>
      <c r="B124" t="s">
        <v>62</v>
      </c>
      <c r="C124">
        <v>104800</v>
      </c>
      <c r="D124">
        <v>3800</v>
      </c>
      <c r="E124" t="s">
        <v>815</v>
      </c>
      <c r="F124" t="s">
        <v>35</v>
      </c>
      <c r="G124" t="s">
        <v>22</v>
      </c>
      <c r="H124">
        <v>5</v>
      </c>
      <c r="I124" t="s">
        <v>32</v>
      </c>
      <c r="J124">
        <v>1</v>
      </c>
      <c r="K124">
        <v>6.2518399999999996</v>
      </c>
      <c r="L124">
        <v>-75.563590000000005</v>
      </c>
    </row>
    <row r="125" spans="1:12" x14ac:dyDescent="0.25">
      <c r="A125" t="s">
        <v>171</v>
      </c>
      <c r="B125" t="s">
        <v>19</v>
      </c>
      <c r="C125">
        <v>280900</v>
      </c>
      <c r="D125">
        <v>15400</v>
      </c>
      <c r="E125" t="s">
        <v>431</v>
      </c>
      <c r="F125" t="s">
        <v>130</v>
      </c>
      <c r="G125" t="s">
        <v>16</v>
      </c>
      <c r="H125">
        <v>5</v>
      </c>
      <c r="I125" t="s">
        <v>17</v>
      </c>
      <c r="J125">
        <v>8</v>
      </c>
      <c r="K125">
        <v>4.6097099999999998</v>
      </c>
      <c r="L125">
        <v>-74.08175</v>
      </c>
    </row>
    <row r="126" spans="1:12" x14ac:dyDescent="0.25">
      <c r="A126" t="s">
        <v>12</v>
      </c>
      <c r="B126" t="s">
        <v>13</v>
      </c>
      <c r="C126">
        <v>194700</v>
      </c>
      <c r="D126">
        <v>10900</v>
      </c>
      <c r="E126" t="s">
        <v>1057</v>
      </c>
      <c r="F126" t="s">
        <v>160</v>
      </c>
      <c r="G126" t="s">
        <v>22</v>
      </c>
      <c r="H126">
        <v>5</v>
      </c>
      <c r="I126" t="s">
        <v>17</v>
      </c>
      <c r="J126">
        <v>2</v>
      </c>
      <c r="K126">
        <v>6.2518399999999996</v>
      </c>
      <c r="L126">
        <v>-75.563590000000005</v>
      </c>
    </row>
    <row r="127" spans="1:12" x14ac:dyDescent="0.25">
      <c r="A127" t="s">
        <v>204</v>
      </c>
      <c r="B127" t="s">
        <v>13</v>
      </c>
      <c r="C127">
        <v>195200</v>
      </c>
      <c r="D127">
        <v>11600</v>
      </c>
      <c r="E127" t="s">
        <v>1000</v>
      </c>
      <c r="F127" t="s">
        <v>76</v>
      </c>
      <c r="G127" t="s">
        <v>16</v>
      </c>
      <c r="H127">
        <v>1</v>
      </c>
      <c r="I127" t="s">
        <v>32</v>
      </c>
      <c r="J127">
        <v>1</v>
      </c>
      <c r="K127">
        <v>4.6097099999999998</v>
      </c>
      <c r="L127">
        <v>-74.08175</v>
      </c>
    </row>
    <row r="128" spans="1:12" x14ac:dyDescent="0.25">
      <c r="A128" t="s">
        <v>148</v>
      </c>
      <c r="B128" t="s">
        <v>13</v>
      </c>
      <c r="C128">
        <v>2495700</v>
      </c>
      <c r="D128">
        <v>131100</v>
      </c>
      <c r="E128" t="s">
        <v>795</v>
      </c>
      <c r="F128" t="s">
        <v>54</v>
      </c>
      <c r="G128" t="s">
        <v>16</v>
      </c>
      <c r="H128">
        <v>4</v>
      </c>
      <c r="I128" t="s">
        <v>17</v>
      </c>
      <c r="J128">
        <v>3</v>
      </c>
      <c r="K128">
        <v>4.6097099999999998</v>
      </c>
      <c r="L128">
        <v>-74.08175</v>
      </c>
    </row>
    <row r="129" spans="1:12" x14ac:dyDescent="0.25">
      <c r="A129" t="s">
        <v>171</v>
      </c>
      <c r="B129" t="s">
        <v>19</v>
      </c>
      <c r="C129">
        <v>249000</v>
      </c>
      <c r="D129">
        <v>19300</v>
      </c>
      <c r="E129" t="s">
        <v>363</v>
      </c>
      <c r="F129" t="s">
        <v>21</v>
      </c>
      <c r="G129" t="s">
        <v>16</v>
      </c>
      <c r="H129">
        <v>5</v>
      </c>
      <c r="I129" t="s">
        <v>17</v>
      </c>
      <c r="J129">
        <v>4</v>
      </c>
      <c r="K129">
        <v>4.6097099999999998</v>
      </c>
      <c r="L129">
        <v>-74.08175</v>
      </c>
    </row>
    <row r="130" spans="1:12" x14ac:dyDescent="0.25">
      <c r="A130" t="s">
        <v>113</v>
      </c>
      <c r="B130" t="s">
        <v>24</v>
      </c>
      <c r="C130">
        <v>19500</v>
      </c>
      <c r="D130">
        <v>3400</v>
      </c>
      <c r="E130" t="s">
        <v>270</v>
      </c>
      <c r="F130" t="s">
        <v>47</v>
      </c>
      <c r="G130" t="s">
        <v>16</v>
      </c>
      <c r="H130">
        <v>5</v>
      </c>
      <c r="I130" t="s">
        <v>32</v>
      </c>
      <c r="J130">
        <v>1</v>
      </c>
      <c r="K130">
        <v>4.6097099999999998</v>
      </c>
      <c r="L130">
        <v>-74.08175</v>
      </c>
    </row>
    <row r="131" spans="1:12" x14ac:dyDescent="0.25">
      <c r="A131" t="s">
        <v>18</v>
      </c>
      <c r="B131" t="s">
        <v>19</v>
      </c>
      <c r="C131">
        <v>368000</v>
      </c>
      <c r="D131">
        <v>17800</v>
      </c>
      <c r="E131" t="s">
        <v>1166</v>
      </c>
      <c r="F131" t="s">
        <v>35</v>
      </c>
      <c r="G131" t="s">
        <v>16</v>
      </c>
      <c r="H131">
        <v>5</v>
      </c>
      <c r="I131" t="s">
        <v>32</v>
      </c>
      <c r="J131">
        <v>1</v>
      </c>
      <c r="K131">
        <v>4.6097099999999998</v>
      </c>
      <c r="L131">
        <v>-74.08175</v>
      </c>
    </row>
    <row r="132" spans="1:12" x14ac:dyDescent="0.25">
      <c r="A132" t="s">
        <v>23</v>
      </c>
      <c r="B132" t="s">
        <v>24</v>
      </c>
      <c r="C132">
        <v>245000</v>
      </c>
      <c r="D132">
        <v>13400</v>
      </c>
      <c r="E132" t="s">
        <v>1055</v>
      </c>
      <c r="F132" t="s">
        <v>43</v>
      </c>
      <c r="G132" t="s">
        <v>161</v>
      </c>
      <c r="H132">
        <v>5</v>
      </c>
      <c r="I132" t="s">
        <v>17</v>
      </c>
      <c r="J132">
        <v>6</v>
      </c>
      <c r="K132">
        <v>7.1253900000000003</v>
      </c>
      <c r="L132">
        <v>-73.119799999999998</v>
      </c>
    </row>
    <row r="133" spans="1:12" x14ac:dyDescent="0.25">
      <c r="A133" t="s">
        <v>219</v>
      </c>
      <c r="B133" t="s">
        <v>19</v>
      </c>
      <c r="C133">
        <v>606200</v>
      </c>
      <c r="D133">
        <v>32700</v>
      </c>
      <c r="E133" t="s">
        <v>593</v>
      </c>
      <c r="F133" t="s">
        <v>26</v>
      </c>
      <c r="G133" t="s">
        <v>16</v>
      </c>
      <c r="H133">
        <v>5</v>
      </c>
      <c r="I133" t="s">
        <v>17</v>
      </c>
      <c r="J133">
        <v>1</v>
      </c>
      <c r="K133">
        <v>4.6097099999999998</v>
      </c>
      <c r="L133">
        <v>-74.08175</v>
      </c>
    </row>
    <row r="134" spans="1:12" x14ac:dyDescent="0.25">
      <c r="A134" t="s">
        <v>171</v>
      </c>
      <c r="B134" t="s">
        <v>19</v>
      </c>
      <c r="C134">
        <v>288000</v>
      </c>
      <c r="D134">
        <v>15700</v>
      </c>
      <c r="E134" t="s">
        <v>524</v>
      </c>
      <c r="F134" t="s">
        <v>76</v>
      </c>
      <c r="G134" t="s">
        <v>16</v>
      </c>
      <c r="H134">
        <v>5</v>
      </c>
      <c r="I134" t="s">
        <v>17</v>
      </c>
      <c r="J134">
        <v>1</v>
      </c>
      <c r="K134">
        <v>4.6097099999999998</v>
      </c>
      <c r="L134">
        <v>-74.08175</v>
      </c>
    </row>
    <row r="135" spans="1:12" x14ac:dyDescent="0.25">
      <c r="A135" t="s">
        <v>80</v>
      </c>
      <c r="B135" t="s">
        <v>65</v>
      </c>
      <c r="C135">
        <v>33300</v>
      </c>
      <c r="D135">
        <v>2000</v>
      </c>
      <c r="E135" t="s">
        <v>431</v>
      </c>
      <c r="F135" t="s">
        <v>93</v>
      </c>
      <c r="G135" t="s">
        <v>16</v>
      </c>
      <c r="H135">
        <v>4</v>
      </c>
      <c r="I135" t="s">
        <v>32</v>
      </c>
      <c r="J135">
        <v>1</v>
      </c>
      <c r="K135">
        <v>4.6097099999999998</v>
      </c>
      <c r="L135">
        <v>-74.08175</v>
      </c>
    </row>
    <row r="136" spans="1:12" x14ac:dyDescent="0.25">
      <c r="A136" t="s">
        <v>74</v>
      </c>
      <c r="B136" t="s">
        <v>62</v>
      </c>
      <c r="C136">
        <v>62200</v>
      </c>
      <c r="D136">
        <v>1500</v>
      </c>
      <c r="E136" t="s">
        <v>476</v>
      </c>
      <c r="F136" t="s">
        <v>26</v>
      </c>
      <c r="G136" t="s">
        <v>22</v>
      </c>
      <c r="H136">
        <v>5</v>
      </c>
      <c r="I136" t="s">
        <v>32</v>
      </c>
      <c r="J136">
        <v>1</v>
      </c>
      <c r="K136">
        <v>6.2518399999999996</v>
      </c>
      <c r="L136">
        <v>-75.563590000000005</v>
      </c>
    </row>
    <row r="137" spans="1:12" x14ac:dyDescent="0.25">
      <c r="A137" t="s">
        <v>164</v>
      </c>
      <c r="B137" t="s">
        <v>13</v>
      </c>
      <c r="C137">
        <v>238400</v>
      </c>
      <c r="D137">
        <v>10900</v>
      </c>
      <c r="E137" t="s">
        <v>503</v>
      </c>
      <c r="F137" t="s">
        <v>96</v>
      </c>
      <c r="G137" t="s">
        <v>22</v>
      </c>
      <c r="H137">
        <v>1</v>
      </c>
      <c r="I137" t="s">
        <v>32</v>
      </c>
      <c r="J137">
        <v>1</v>
      </c>
      <c r="K137">
        <v>6.2518399999999996</v>
      </c>
      <c r="L137">
        <v>-75.563590000000005</v>
      </c>
    </row>
    <row r="138" spans="1:12" x14ac:dyDescent="0.25">
      <c r="A138" t="s">
        <v>61</v>
      </c>
      <c r="B138" t="s">
        <v>62</v>
      </c>
      <c r="C138">
        <v>476200</v>
      </c>
      <c r="D138">
        <v>25600</v>
      </c>
      <c r="E138" t="s">
        <v>1137</v>
      </c>
      <c r="F138" t="s">
        <v>26</v>
      </c>
      <c r="G138" t="s">
        <v>22</v>
      </c>
      <c r="H138">
        <v>5</v>
      </c>
      <c r="I138" t="s">
        <v>17</v>
      </c>
      <c r="J138">
        <v>1</v>
      </c>
      <c r="K138">
        <v>6.2518399999999996</v>
      </c>
      <c r="L138">
        <v>-75.563590000000005</v>
      </c>
    </row>
    <row r="139" spans="1:12" x14ac:dyDescent="0.25">
      <c r="A139" t="s">
        <v>85</v>
      </c>
      <c r="B139" t="s">
        <v>86</v>
      </c>
      <c r="C139">
        <v>939500</v>
      </c>
      <c r="D139">
        <v>58800</v>
      </c>
      <c r="E139" t="s">
        <v>1021</v>
      </c>
      <c r="F139" t="s">
        <v>43</v>
      </c>
      <c r="G139" t="s">
        <v>22</v>
      </c>
      <c r="H139">
        <v>3</v>
      </c>
      <c r="I139" t="s">
        <v>17</v>
      </c>
      <c r="J139">
        <v>3</v>
      </c>
      <c r="K139">
        <v>6.2518399999999996</v>
      </c>
      <c r="L139">
        <v>-75.563590000000005</v>
      </c>
    </row>
    <row r="140" spans="1:12" x14ac:dyDescent="0.25">
      <c r="A140" t="s">
        <v>192</v>
      </c>
      <c r="B140" t="s">
        <v>65</v>
      </c>
      <c r="C140">
        <v>57500</v>
      </c>
      <c r="D140">
        <v>3300</v>
      </c>
      <c r="E140" t="s">
        <v>1164</v>
      </c>
      <c r="F140" t="s">
        <v>35</v>
      </c>
      <c r="G140" t="s">
        <v>22</v>
      </c>
      <c r="H140">
        <v>5</v>
      </c>
      <c r="I140" t="s">
        <v>17</v>
      </c>
      <c r="J140">
        <v>5</v>
      </c>
      <c r="K140">
        <v>6.2518399999999996</v>
      </c>
      <c r="L140">
        <v>-75.563590000000005</v>
      </c>
    </row>
    <row r="141" spans="1:12" x14ac:dyDescent="0.25">
      <c r="A141" t="s">
        <v>124</v>
      </c>
      <c r="B141" t="s">
        <v>19</v>
      </c>
      <c r="C141">
        <v>621800</v>
      </c>
      <c r="D141">
        <v>31300</v>
      </c>
      <c r="E141" t="s">
        <v>696</v>
      </c>
      <c r="F141" t="s">
        <v>88</v>
      </c>
      <c r="G141" t="s">
        <v>22</v>
      </c>
      <c r="H141">
        <v>5</v>
      </c>
      <c r="I141" t="s">
        <v>38</v>
      </c>
      <c r="J141">
        <v>1</v>
      </c>
      <c r="K141">
        <v>6.2518399999999996</v>
      </c>
      <c r="L141">
        <v>-75.563590000000005</v>
      </c>
    </row>
    <row r="142" spans="1:12" x14ac:dyDescent="0.25">
      <c r="A142" t="s">
        <v>12</v>
      </c>
      <c r="B142" t="s">
        <v>13</v>
      </c>
      <c r="C142">
        <v>262600</v>
      </c>
      <c r="D142">
        <v>12200</v>
      </c>
      <c r="E142" t="s">
        <v>443</v>
      </c>
      <c r="F142" t="s">
        <v>130</v>
      </c>
      <c r="G142" t="s">
        <v>31</v>
      </c>
      <c r="H142">
        <v>1</v>
      </c>
      <c r="I142" t="s">
        <v>17</v>
      </c>
      <c r="J142">
        <v>8</v>
      </c>
      <c r="K142">
        <v>3.4372199999999999</v>
      </c>
      <c r="L142">
        <v>-76.522499999999994</v>
      </c>
    </row>
    <row r="143" spans="1:12" x14ac:dyDescent="0.25">
      <c r="A143" t="s">
        <v>122</v>
      </c>
      <c r="B143" t="s">
        <v>29</v>
      </c>
      <c r="C143">
        <v>886700</v>
      </c>
      <c r="D143">
        <v>52000</v>
      </c>
      <c r="E143" t="s">
        <v>1005</v>
      </c>
      <c r="F143" t="s">
        <v>15</v>
      </c>
      <c r="G143" t="s">
        <v>16</v>
      </c>
      <c r="H143">
        <v>5</v>
      </c>
      <c r="I143" t="s">
        <v>17</v>
      </c>
      <c r="J143">
        <v>1</v>
      </c>
      <c r="K143">
        <v>4.6097099999999998</v>
      </c>
      <c r="L143">
        <v>-74.08175</v>
      </c>
    </row>
    <row r="144" spans="1:12" x14ac:dyDescent="0.25">
      <c r="A144" t="s">
        <v>48</v>
      </c>
      <c r="B144" t="s">
        <v>24</v>
      </c>
      <c r="C144">
        <v>86000</v>
      </c>
      <c r="D144">
        <v>2800</v>
      </c>
      <c r="E144" t="s">
        <v>1037</v>
      </c>
      <c r="F144" t="s">
        <v>43</v>
      </c>
      <c r="G144" t="s">
        <v>16</v>
      </c>
      <c r="H144">
        <v>5</v>
      </c>
      <c r="I144" t="s">
        <v>17</v>
      </c>
      <c r="J144">
        <v>1</v>
      </c>
      <c r="K144">
        <v>4.6097099999999998</v>
      </c>
      <c r="L144">
        <v>-74.08175</v>
      </c>
    </row>
    <row r="145" spans="1:12" x14ac:dyDescent="0.25">
      <c r="A145" t="s">
        <v>84</v>
      </c>
      <c r="B145" t="s">
        <v>58</v>
      </c>
      <c r="C145">
        <v>190300</v>
      </c>
      <c r="D145">
        <v>8300</v>
      </c>
      <c r="E145" t="s">
        <v>400</v>
      </c>
      <c r="F145" t="s">
        <v>35</v>
      </c>
      <c r="G145" t="s">
        <v>44</v>
      </c>
      <c r="H145">
        <v>1</v>
      </c>
      <c r="I145" t="s">
        <v>17</v>
      </c>
      <c r="J145">
        <v>1</v>
      </c>
      <c r="K145">
        <v>11.240790000000001</v>
      </c>
      <c r="L145">
        <v>-74.199039999999997</v>
      </c>
    </row>
    <row r="146" spans="1:12" x14ac:dyDescent="0.25">
      <c r="A146" t="s">
        <v>61</v>
      </c>
      <c r="B146" t="s">
        <v>62</v>
      </c>
      <c r="C146">
        <v>488400</v>
      </c>
      <c r="D146">
        <v>24200</v>
      </c>
      <c r="E146" t="s">
        <v>940</v>
      </c>
      <c r="F146" t="s">
        <v>96</v>
      </c>
      <c r="G146" t="s">
        <v>16</v>
      </c>
      <c r="H146">
        <v>5</v>
      </c>
      <c r="I146" t="s">
        <v>32</v>
      </c>
      <c r="J146">
        <v>1</v>
      </c>
      <c r="K146">
        <v>4.6097099999999998</v>
      </c>
      <c r="L146">
        <v>-74.08175</v>
      </c>
    </row>
    <row r="147" spans="1:12" x14ac:dyDescent="0.25">
      <c r="A147" t="s">
        <v>111</v>
      </c>
      <c r="B147" t="s">
        <v>19</v>
      </c>
      <c r="C147">
        <v>502200</v>
      </c>
      <c r="D147">
        <v>27100</v>
      </c>
      <c r="E147" t="s">
        <v>954</v>
      </c>
      <c r="F147" t="s">
        <v>43</v>
      </c>
      <c r="G147" t="s">
        <v>16</v>
      </c>
      <c r="H147">
        <v>5</v>
      </c>
      <c r="I147" t="s">
        <v>17</v>
      </c>
      <c r="J147">
        <v>1</v>
      </c>
      <c r="K147">
        <v>4.6097099999999998</v>
      </c>
      <c r="L147">
        <v>-74.08175</v>
      </c>
    </row>
    <row r="148" spans="1:12" x14ac:dyDescent="0.25">
      <c r="A148" t="s">
        <v>12</v>
      </c>
      <c r="B148" t="s">
        <v>13</v>
      </c>
      <c r="C148">
        <v>179700</v>
      </c>
      <c r="D148">
        <v>7800</v>
      </c>
      <c r="E148" t="s">
        <v>622</v>
      </c>
      <c r="F148" t="s">
        <v>35</v>
      </c>
      <c r="G148" t="s">
        <v>16</v>
      </c>
      <c r="H148">
        <v>5</v>
      </c>
      <c r="I148" t="s">
        <v>17</v>
      </c>
      <c r="J148">
        <v>1</v>
      </c>
      <c r="K148">
        <v>4.6097099999999998</v>
      </c>
      <c r="L148">
        <v>-74.08175</v>
      </c>
    </row>
    <row r="149" spans="1:12" x14ac:dyDescent="0.25">
      <c r="A149" t="s">
        <v>196</v>
      </c>
      <c r="B149" t="s">
        <v>13</v>
      </c>
      <c r="C149">
        <v>1257800</v>
      </c>
      <c r="D149">
        <v>67200</v>
      </c>
      <c r="E149" t="s">
        <v>912</v>
      </c>
      <c r="F149" t="s">
        <v>130</v>
      </c>
      <c r="G149" t="s">
        <v>16</v>
      </c>
      <c r="H149">
        <v>5</v>
      </c>
      <c r="I149" t="s">
        <v>17</v>
      </c>
      <c r="J149">
        <v>3</v>
      </c>
      <c r="K149">
        <v>4.6097099999999998</v>
      </c>
      <c r="L149">
        <v>-74.08175</v>
      </c>
    </row>
    <row r="150" spans="1:12" x14ac:dyDescent="0.25">
      <c r="A150" t="s">
        <v>70</v>
      </c>
      <c r="B150" t="s">
        <v>13</v>
      </c>
      <c r="C150">
        <v>1922800</v>
      </c>
      <c r="D150">
        <v>102600</v>
      </c>
      <c r="E150" t="s">
        <v>207</v>
      </c>
      <c r="F150" t="s">
        <v>35</v>
      </c>
      <c r="G150" t="s">
        <v>16</v>
      </c>
      <c r="H150">
        <v>4</v>
      </c>
      <c r="I150" t="s">
        <v>17</v>
      </c>
      <c r="J150">
        <v>1</v>
      </c>
      <c r="K150">
        <v>4.6097099999999998</v>
      </c>
      <c r="L150">
        <v>-74.08175</v>
      </c>
    </row>
    <row r="151" spans="1:12" x14ac:dyDescent="0.25">
      <c r="A151" t="s">
        <v>297</v>
      </c>
      <c r="B151" t="s">
        <v>86</v>
      </c>
      <c r="C151">
        <v>68000</v>
      </c>
      <c r="D151">
        <v>3800</v>
      </c>
      <c r="E151" t="s">
        <v>605</v>
      </c>
      <c r="F151" t="s">
        <v>26</v>
      </c>
      <c r="G151" t="s">
        <v>16</v>
      </c>
      <c r="H151">
        <v>1</v>
      </c>
      <c r="I151" t="s">
        <v>17</v>
      </c>
      <c r="J151">
        <v>1</v>
      </c>
      <c r="K151">
        <v>4.6097099999999998</v>
      </c>
      <c r="L151">
        <v>-74.08175</v>
      </c>
    </row>
    <row r="152" spans="1:12" x14ac:dyDescent="0.25">
      <c r="A152" t="s">
        <v>28</v>
      </c>
      <c r="B152" t="s">
        <v>29</v>
      </c>
      <c r="C152">
        <v>416100</v>
      </c>
      <c r="D152">
        <v>22400</v>
      </c>
      <c r="E152" t="s">
        <v>1106</v>
      </c>
      <c r="F152" t="s">
        <v>47</v>
      </c>
      <c r="G152" t="s">
        <v>16</v>
      </c>
      <c r="H152">
        <v>4</v>
      </c>
      <c r="I152" t="s">
        <v>17</v>
      </c>
      <c r="J152">
        <v>1</v>
      </c>
      <c r="K152">
        <v>4.6097099999999998</v>
      </c>
      <c r="L152">
        <v>-74.08175</v>
      </c>
    </row>
    <row r="153" spans="1:12" x14ac:dyDescent="0.25">
      <c r="A153" t="s">
        <v>85</v>
      </c>
      <c r="B153" t="s">
        <v>86</v>
      </c>
      <c r="C153">
        <v>408800</v>
      </c>
      <c r="D153">
        <v>20000</v>
      </c>
      <c r="E153" t="s">
        <v>911</v>
      </c>
      <c r="F153" t="s">
        <v>88</v>
      </c>
      <c r="G153" t="s">
        <v>44</v>
      </c>
      <c r="H153">
        <v>2</v>
      </c>
      <c r="I153" t="s">
        <v>32</v>
      </c>
      <c r="J153">
        <v>1</v>
      </c>
      <c r="K153">
        <v>11.240790000000001</v>
      </c>
      <c r="L153">
        <v>-74.199039999999997</v>
      </c>
    </row>
    <row r="154" spans="1:12" x14ac:dyDescent="0.25">
      <c r="A154" t="s">
        <v>84</v>
      </c>
      <c r="B154" t="s">
        <v>58</v>
      </c>
      <c r="C154">
        <v>206800</v>
      </c>
      <c r="D154">
        <v>9200</v>
      </c>
      <c r="E154" t="s">
        <v>245</v>
      </c>
      <c r="F154" t="s">
        <v>88</v>
      </c>
      <c r="G154" t="s">
        <v>22</v>
      </c>
      <c r="H154">
        <v>1</v>
      </c>
      <c r="I154" t="s">
        <v>17</v>
      </c>
      <c r="J154">
        <v>1</v>
      </c>
      <c r="K154">
        <v>6.2518399999999996</v>
      </c>
      <c r="L154">
        <v>-75.563590000000005</v>
      </c>
    </row>
    <row r="155" spans="1:12" x14ac:dyDescent="0.25">
      <c r="A155" t="s">
        <v>98</v>
      </c>
      <c r="B155" t="s">
        <v>19</v>
      </c>
      <c r="C155">
        <v>626200</v>
      </c>
      <c r="D155">
        <v>33700</v>
      </c>
      <c r="E155" t="s">
        <v>169</v>
      </c>
      <c r="F155" t="s">
        <v>96</v>
      </c>
      <c r="G155" t="s">
        <v>16</v>
      </c>
      <c r="H155">
        <v>1</v>
      </c>
      <c r="I155" t="s">
        <v>17</v>
      </c>
      <c r="J155">
        <v>3</v>
      </c>
      <c r="K155">
        <v>4.6097099999999998</v>
      </c>
      <c r="L155">
        <v>-74.08175</v>
      </c>
    </row>
    <row r="156" spans="1:12" x14ac:dyDescent="0.25">
      <c r="A156" t="s">
        <v>12</v>
      </c>
      <c r="B156" t="s">
        <v>13</v>
      </c>
      <c r="C156">
        <v>294900</v>
      </c>
      <c r="D156">
        <v>13900</v>
      </c>
      <c r="E156" t="s">
        <v>1135</v>
      </c>
      <c r="F156" t="s">
        <v>130</v>
      </c>
      <c r="G156" t="s">
        <v>16</v>
      </c>
      <c r="H156">
        <v>5</v>
      </c>
      <c r="I156" t="s">
        <v>17</v>
      </c>
      <c r="J156">
        <v>4</v>
      </c>
      <c r="K156">
        <v>4.6097099999999998</v>
      </c>
      <c r="L156">
        <v>-74.08175</v>
      </c>
    </row>
    <row r="157" spans="1:12" x14ac:dyDescent="0.25">
      <c r="A157" t="s">
        <v>196</v>
      </c>
      <c r="B157" t="s">
        <v>13</v>
      </c>
      <c r="C157">
        <v>970700</v>
      </c>
      <c r="D157">
        <v>51900</v>
      </c>
      <c r="E157" t="s">
        <v>310</v>
      </c>
      <c r="F157" t="s">
        <v>52</v>
      </c>
      <c r="G157" t="s">
        <v>31</v>
      </c>
      <c r="H157">
        <v>5</v>
      </c>
      <c r="I157" t="s">
        <v>17</v>
      </c>
      <c r="J157">
        <v>2</v>
      </c>
      <c r="K157">
        <v>3.4372199999999999</v>
      </c>
      <c r="L157">
        <v>-76.522499999999994</v>
      </c>
    </row>
    <row r="158" spans="1:12" x14ac:dyDescent="0.25">
      <c r="A158" t="s">
        <v>103</v>
      </c>
      <c r="B158" t="s">
        <v>13</v>
      </c>
      <c r="C158">
        <v>240800</v>
      </c>
      <c r="D158">
        <v>11000</v>
      </c>
      <c r="E158" t="s">
        <v>239</v>
      </c>
      <c r="F158" t="s">
        <v>26</v>
      </c>
      <c r="G158" t="s">
        <v>16</v>
      </c>
      <c r="H158">
        <v>1</v>
      </c>
      <c r="I158" t="s">
        <v>32</v>
      </c>
      <c r="J158">
        <v>1</v>
      </c>
      <c r="K158">
        <v>4.6097099999999998</v>
      </c>
      <c r="L158">
        <v>-74.08175</v>
      </c>
    </row>
    <row r="159" spans="1:12" x14ac:dyDescent="0.25">
      <c r="A159" t="s">
        <v>12</v>
      </c>
      <c r="B159" t="s">
        <v>13</v>
      </c>
      <c r="C159">
        <v>171300</v>
      </c>
      <c r="D159">
        <v>9500</v>
      </c>
      <c r="E159" t="s">
        <v>711</v>
      </c>
      <c r="F159" t="s">
        <v>15</v>
      </c>
      <c r="G159" t="s">
        <v>60</v>
      </c>
      <c r="H159">
        <v>5</v>
      </c>
      <c r="I159" t="s">
        <v>32</v>
      </c>
      <c r="J159">
        <v>1</v>
      </c>
      <c r="K159">
        <v>4.8133299999999997</v>
      </c>
      <c r="L159">
        <v>-75.696110000000004</v>
      </c>
    </row>
    <row r="160" spans="1:12" x14ac:dyDescent="0.25">
      <c r="A160" t="s">
        <v>103</v>
      </c>
      <c r="B160" t="s">
        <v>13</v>
      </c>
      <c r="C160">
        <v>241500</v>
      </c>
      <c r="D160">
        <v>11000</v>
      </c>
      <c r="E160" t="s">
        <v>1068</v>
      </c>
      <c r="F160" t="s">
        <v>26</v>
      </c>
      <c r="G160" t="s">
        <v>16</v>
      </c>
      <c r="H160">
        <v>3</v>
      </c>
      <c r="I160" t="s">
        <v>17</v>
      </c>
      <c r="J160">
        <v>1</v>
      </c>
      <c r="K160">
        <v>4.6097099999999998</v>
      </c>
      <c r="L160">
        <v>-74.08175</v>
      </c>
    </row>
    <row r="161" spans="1:12" x14ac:dyDescent="0.25">
      <c r="A161" t="s">
        <v>48</v>
      </c>
      <c r="B161" t="s">
        <v>24</v>
      </c>
      <c r="C161">
        <v>58900</v>
      </c>
      <c r="D161">
        <v>3300</v>
      </c>
      <c r="E161" t="s">
        <v>104</v>
      </c>
      <c r="F161" t="s">
        <v>88</v>
      </c>
      <c r="G161" t="s">
        <v>16</v>
      </c>
      <c r="H161">
        <v>4</v>
      </c>
      <c r="I161" t="s">
        <v>17</v>
      </c>
      <c r="J161">
        <v>7</v>
      </c>
      <c r="K161">
        <v>4.6097099999999998</v>
      </c>
      <c r="L161">
        <v>-74.08175</v>
      </c>
    </row>
    <row r="162" spans="1:12" x14ac:dyDescent="0.25">
      <c r="A162" t="s">
        <v>82</v>
      </c>
      <c r="B162" t="s">
        <v>58</v>
      </c>
      <c r="C162">
        <v>33800</v>
      </c>
      <c r="D162">
        <v>0</v>
      </c>
      <c r="E162" t="s">
        <v>355</v>
      </c>
      <c r="F162" t="s">
        <v>21</v>
      </c>
      <c r="G162" t="s">
        <v>27</v>
      </c>
      <c r="H162">
        <v>5</v>
      </c>
      <c r="I162" t="s">
        <v>17</v>
      </c>
      <c r="J162">
        <v>1</v>
      </c>
      <c r="K162">
        <v>10.39972</v>
      </c>
      <c r="L162">
        <v>-75.514439999999993</v>
      </c>
    </row>
    <row r="163" spans="1:12" x14ac:dyDescent="0.25">
      <c r="A163" t="s">
        <v>74</v>
      </c>
      <c r="B163" t="s">
        <v>62</v>
      </c>
      <c r="C163">
        <v>27100</v>
      </c>
      <c r="D163">
        <v>0</v>
      </c>
      <c r="E163" t="s">
        <v>686</v>
      </c>
      <c r="F163" t="s">
        <v>160</v>
      </c>
      <c r="G163" t="s">
        <v>16</v>
      </c>
      <c r="H163">
        <v>5</v>
      </c>
      <c r="I163" t="s">
        <v>32</v>
      </c>
      <c r="J163">
        <v>1</v>
      </c>
      <c r="K163">
        <v>4.6097099999999998</v>
      </c>
      <c r="L163">
        <v>-74.08175</v>
      </c>
    </row>
    <row r="164" spans="1:12" x14ac:dyDescent="0.25">
      <c r="A164" t="s">
        <v>113</v>
      </c>
      <c r="B164" t="s">
        <v>24</v>
      </c>
      <c r="C164">
        <v>13900</v>
      </c>
      <c r="D164">
        <v>0</v>
      </c>
      <c r="E164" t="s">
        <v>461</v>
      </c>
      <c r="F164" t="s">
        <v>88</v>
      </c>
      <c r="G164" t="s">
        <v>31</v>
      </c>
      <c r="H164">
        <v>4</v>
      </c>
      <c r="I164" t="s">
        <v>17</v>
      </c>
      <c r="J164">
        <v>2</v>
      </c>
      <c r="K164">
        <v>3.4372199999999999</v>
      </c>
      <c r="L164">
        <v>-76.522499999999994</v>
      </c>
    </row>
    <row r="165" spans="1:12" x14ac:dyDescent="0.25">
      <c r="A165" t="s">
        <v>103</v>
      </c>
      <c r="B165" t="s">
        <v>13</v>
      </c>
      <c r="C165">
        <v>227300</v>
      </c>
      <c r="D165">
        <v>10300</v>
      </c>
      <c r="E165" t="s">
        <v>1096</v>
      </c>
      <c r="F165" t="s">
        <v>96</v>
      </c>
      <c r="G165" t="s">
        <v>278</v>
      </c>
      <c r="H165">
        <v>3</v>
      </c>
      <c r="I165" t="s">
        <v>17</v>
      </c>
      <c r="J165">
        <v>10</v>
      </c>
      <c r="K165">
        <v>-4.2152799999999999</v>
      </c>
      <c r="L165">
        <v>-69.940560000000005</v>
      </c>
    </row>
    <row r="166" spans="1:12" x14ac:dyDescent="0.25">
      <c r="A166" t="s">
        <v>67</v>
      </c>
      <c r="B166" t="s">
        <v>62</v>
      </c>
      <c r="C166">
        <v>52700</v>
      </c>
      <c r="D166">
        <v>1000</v>
      </c>
      <c r="E166" t="s">
        <v>779</v>
      </c>
      <c r="F166" t="s">
        <v>160</v>
      </c>
      <c r="G166" t="s">
        <v>16</v>
      </c>
      <c r="H166">
        <v>5</v>
      </c>
      <c r="I166" t="s">
        <v>17</v>
      </c>
      <c r="J166">
        <v>1</v>
      </c>
      <c r="K166">
        <v>4.6097099999999998</v>
      </c>
      <c r="L166">
        <v>-74.08175</v>
      </c>
    </row>
    <row r="167" spans="1:12" x14ac:dyDescent="0.25">
      <c r="A167" t="s">
        <v>78</v>
      </c>
      <c r="B167" t="s">
        <v>19</v>
      </c>
      <c r="C167">
        <v>229000</v>
      </c>
      <c r="D167">
        <v>12900</v>
      </c>
      <c r="E167" t="s">
        <v>1084</v>
      </c>
      <c r="F167" t="s">
        <v>93</v>
      </c>
      <c r="G167" t="s">
        <v>16</v>
      </c>
      <c r="H167">
        <v>5</v>
      </c>
      <c r="I167" t="s">
        <v>17</v>
      </c>
      <c r="J167">
        <v>1</v>
      </c>
      <c r="K167">
        <v>4.6097099999999998</v>
      </c>
      <c r="L167">
        <v>-74.08175</v>
      </c>
    </row>
    <row r="168" spans="1:12" x14ac:dyDescent="0.25">
      <c r="A168" t="s">
        <v>12</v>
      </c>
      <c r="B168" t="s">
        <v>13</v>
      </c>
      <c r="C168">
        <v>180000</v>
      </c>
      <c r="D168">
        <v>10000</v>
      </c>
      <c r="E168" t="s">
        <v>262</v>
      </c>
      <c r="F168" t="s">
        <v>160</v>
      </c>
      <c r="G168" t="s">
        <v>16</v>
      </c>
      <c r="H168">
        <v>1</v>
      </c>
      <c r="I168" t="s">
        <v>17</v>
      </c>
      <c r="J168">
        <v>4</v>
      </c>
      <c r="K168">
        <v>4.6097099999999998</v>
      </c>
      <c r="L168">
        <v>-74.08175</v>
      </c>
    </row>
    <row r="169" spans="1:12" x14ac:dyDescent="0.25">
      <c r="A169" t="s">
        <v>144</v>
      </c>
      <c r="B169" t="s">
        <v>65</v>
      </c>
      <c r="C169">
        <v>79400</v>
      </c>
      <c r="D169">
        <v>4600</v>
      </c>
      <c r="E169" t="s">
        <v>676</v>
      </c>
      <c r="F169" t="s">
        <v>43</v>
      </c>
      <c r="G169" t="s">
        <v>91</v>
      </c>
      <c r="H169">
        <v>1</v>
      </c>
      <c r="I169" t="s">
        <v>146</v>
      </c>
      <c r="J169">
        <v>1</v>
      </c>
      <c r="K169">
        <v>10.968540000000001</v>
      </c>
      <c r="L169">
        <v>-74.781319999999994</v>
      </c>
    </row>
    <row r="170" spans="1:12" x14ac:dyDescent="0.25">
      <c r="A170" t="s">
        <v>80</v>
      </c>
      <c r="B170" t="s">
        <v>65</v>
      </c>
      <c r="C170">
        <v>34400</v>
      </c>
      <c r="D170">
        <v>0</v>
      </c>
      <c r="E170" t="s">
        <v>79</v>
      </c>
      <c r="F170" t="s">
        <v>15</v>
      </c>
      <c r="G170" t="s">
        <v>22</v>
      </c>
      <c r="H170">
        <v>2</v>
      </c>
      <c r="I170" t="s">
        <v>17</v>
      </c>
      <c r="J170">
        <v>7</v>
      </c>
      <c r="K170">
        <v>6.2518399999999996</v>
      </c>
      <c r="L170">
        <v>-75.563590000000005</v>
      </c>
    </row>
    <row r="171" spans="1:12" x14ac:dyDescent="0.25">
      <c r="A171" t="s">
        <v>124</v>
      </c>
      <c r="B171" t="s">
        <v>19</v>
      </c>
      <c r="C171">
        <v>673600</v>
      </c>
      <c r="D171">
        <v>34100</v>
      </c>
      <c r="E171" t="s">
        <v>859</v>
      </c>
      <c r="F171" t="s">
        <v>26</v>
      </c>
      <c r="G171" t="s">
        <v>16</v>
      </c>
      <c r="H171">
        <v>5</v>
      </c>
      <c r="I171" t="s">
        <v>17</v>
      </c>
      <c r="J171">
        <v>2</v>
      </c>
      <c r="K171">
        <v>4.6097099999999998</v>
      </c>
      <c r="L171">
        <v>-74.08175</v>
      </c>
    </row>
    <row r="172" spans="1:12" x14ac:dyDescent="0.25">
      <c r="A172" t="s">
        <v>111</v>
      </c>
      <c r="B172" t="s">
        <v>19</v>
      </c>
      <c r="C172">
        <v>488200</v>
      </c>
      <c r="D172">
        <v>26400</v>
      </c>
      <c r="E172" t="s">
        <v>390</v>
      </c>
      <c r="F172" t="s">
        <v>54</v>
      </c>
      <c r="G172" t="s">
        <v>161</v>
      </c>
      <c r="H172">
        <v>4</v>
      </c>
      <c r="I172" t="s">
        <v>17</v>
      </c>
      <c r="J172">
        <v>2</v>
      </c>
      <c r="K172">
        <v>7.1253900000000003</v>
      </c>
      <c r="L172">
        <v>-73.119799999999998</v>
      </c>
    </row>
    <row r="173" spans="1:12" x14ac:dyDescent="0.25">
      <c r="A173" t="s">
        <v>148</v>
      </c>
      <c r="B173" t="s">
        <v>13</v>
      </c>
      <c r="C173">
        <v>2486100</v>
      </c>
      <c r="D173">
        <v>130600</v>
      </c>
      <c r="E173" t="s">
        <v>101</v>
      </c>
      <c r="F173" t="s">
        <v>54</v>
      </c>
      <c r="G173" t="s">
        <v>153</v>
      </c>
      <c r="H173">
        <v>5</v>
      </c>
      <c r="I173" t="s">
        <v>17</v>
      </c>
      <c r="J173">
        <v>3</v>
      </c>
      <c r="K173">
        <v>2.9272999999999998</v>
      </c>
      <c r="L173">
        <v>-75.281890000000004</v>
      </c>
    </row>
    <row r="174" spans="1:12" x14ac:dyDescent="0.25">
      <c r="A174" t="s">
        <v>84</v>
      </c>
      <c r="B174" t="s">
        <v>58</v>
      </c>
      <c r="C174">
        <v>113200</v>
      </c>
      <c r="D174">
        <v>6400</v>
      </c>
      <c r="E174" t="s">
        <v>1018</v>
      </c>
      <c r="F174" t="s">
        <v>76</v>
      </c>
      <c r="G174" t="s">
        <v>22</v>
      </c>
      <c r="H174">
        <v>3</v>
      </c>
      <c r="I174" t="s">
        <v>17</v>
      </c>
      <c r="J174">
        <v>1</v>
      </c>
      <c r="K174">
        <v>6.2518399999999996</v>
      </c>
      <c r="L174">
        <v>-75.563590000000005</v>
      </c>
    </row>
    <row r="175" spans="1:12" x14ac:dyDescent="0.25">
      <c r="A175" t="s">
        <v>164</v>
      </c>
      <c r="B175" t="s">
        <v>13</v>
      </c>
      <c r="C175">
        <v>157800</v>
      </c>
      <c r="D175">
        <v>6600</v>
      </c>
      <c r="E175" t="s">
        <v>907</v>
      </c>
      <c r="F175" t="s">
        <v>88</v>
      </c>
      <c r="G175" t="s">
        <v>31</v>
      </c>
      <c r="H175">
        <v>4</v>
      </c>
      <c r="I175" t="s">
        <v>17</v>
      </c>
      <c r="J175">
        <v>10</v>
      </c>
      <c r="K175">
        <v>3.4372199999999999</v>
      </c>
      <c r="L175">
        <v>-76.522499999999994</v>
      </c>
    </row>
    <row r="176" spans="1:12" x14ac:dyDescent="0.25">
      <c r="A176" t="s">
        <v>98</v>
      </c>
      <c r="B176" t="s">
        <v>19</v>
      </c>
      <c r="C176">
        <v>450900</v>
      </c>
      <c r="D176">
        <v>22200</v>
      </c>
      <c r="E176" t="s">
        <v>543</v>
      </c>
      <c r="F176" t="s">
        <v>93</v>
      </c>
      <c r="G176" t="s">
        <v>16</v>
      </c>
      <c r="H176">
        <v>5</v>
      </c>
      <c r="I176" t="s">
        <v>17</v>
      </c>
      <c r="J176">
        <v>2</v>
      </c>
      <c r="K176">
        <v>4.6097099999999998</v>
      </c>
      <c r="L176">
        <v>-74.08175</v>
      </c>
    </row>
    <row r="177" spans="1:12" x14ac:dyDescent="0.25">
      <c r="A177" t="s">
        <v>94</v>
      </c>
      <c r="B177" t="s">
        <v>29</v>
      </c>
      <c r="C177">
        <v>942100</v>
      </c>
      <c r="D177">
        <v>56000</v>
      </c>
      <c r="E177" t="s">
        <v>533</v>
      </c>
      <c r="F177" t="s">
        <v>35</v>
      </c>
      <c r="G177" t="s">
        <v>278</v>
      </c>
      <c r="H177">
        <v>5</v>
      </c>
      <c r="I177" t="s">
        <v>17</v>
      </c>
      <c r="J177">
        <v>4</v>
      </c>
      <c r="K177">
        <v>-4.2152799999999999</v>
      </c>
      <c r="L177">
        <v>-69.940560000000005</v>
      </c>
    </row>
    <row r="178" spans="1:12" x14ac:dyDescent="0.25">
      <c r="A178" t="s">
        <v>80</v>
      </c>
      <c r="B178" t="s">
        <v>65</v>
      </c>
      <c r="C178">
        <v>29400</v>
      </c>
      <c r="D178">
        <v>0</v>
      </c>
      <c r="E178" t="s">
        <v>747</v>
      </c>
      <c r="F178" t="s">
        <v>130</v>
      </c>
      <c r="G178" t="s">
        <v>60</v>
      </c>
      <c r="H178">
        <v>5</v>
      </c>
      <c r="I178" t="s">
        <v>17</v>
      </c>
      <c r="J178">
        <v>6</v>
      </c>
      <c r="K178">
        <v>4.8133299999999997</v>
      </c>
      <c r="L178">
        <v>-75.696110000000004</v>
      </c>
    </row>
    <row r="179" spans="1:12" x14ac:dyDescent="0.25">
      <c r="A179" t="s">
        <v>57</v>
      </c>
      <c r="B179" t="s">
        <v>58</v>
      </c>
      <c r="C179">
        <v>75100</v>
      </c>
      <c r="D179">
        <v>4200</v>
      </c>
      <c r="E179" t="s">
        <v>498</v>
      </c>
      <c r="F179" t="s">
        <v>35</v>
      </c>
      <c r="G179" t="s">
        <v>243</v>
      </c>
      <c r="H179">
        <v>5</v>
      </c>
      <c r="I179" t="s">
        <v>17</v>
      </c>
      <c r="J179">
        <v>4</v>
      </c>
      <c r="K179">
        <v>4.5338900000000004</v>
      </c>
      <c r="L179">
        <v>-75.681110000000004</v>
      </c>
    </row>
    <row r="180" spans="1:12" x14ac:dyDescent="0.25">
      <c r="A180" t="s">
        <v>144</v>
      </c>
      <c r="B180" t="s">
        <v>65</v>
      </c>
      <c r="C180">
        <v>52100</v>
      </c>
      <c r="D180">
        <v>3000</v>
      </c>
      <c r="E180" t="s">
        <v>902</v>
      </c>
      <c r="F180" t="s">
        <v>47</v>
      </c>
      <c r="G180" t="s">
        <v>27</v>
      </c>
      <c r="H180">
        <v>3</v>
      </c>
      <c r="I180" t="s">
        <v>17</v>
      </c>
      <c r="J180">
        <v>1</v>
      </c>
      <c r="K180">
        <v>10.39972</v>
      </c>
      <c r="L180">
        <v>-75.514439999999993</v>
      </c>
    </row>
    <row r="181" spans="1:12" x14ac:dyDescent="0.25">
      <c r="A181" t="s">
        <v>135</v>
      </c>
      <c r="B181" t="s">
        <v>58</v>
      </c>
      <c r="C181">
        <v>22900</v>
      </c>
      <c r="D181">
        <v>1400</v>
      </c>
      <c r="E181" t="s">
        <v>990</v>
      </c>
      <c r="F181" t="s">
        <v>160</v>
      </c>
      <c r="G181" t="s">
        <v>16</v>
      </c>
      <c r="H181">
        <v>5</v>
      </c>
      <c r="I181" t="s">
        <v>17</v>
      </c>
      <c r="J181">
        <v>1</v>
      </c>
      <c r="K181">
        <v>4.6097099999999998</v>
      </c>
      <c r="L181">
        <v>-74.08175</v>
      </c>
    </row>
    <row r="182" spans="1:12" x14ac:dyDescent="0.25">
      <c r="A182" t="s">
        <v>61</v>
      </c>
      <c r="B182" t="s">
        <v>62</v>
      </c>
      <c r="C182">
        <v>549700</v>
      </c>
      <c r="D182">
        <v>27500</v>
      </c>
      <c r="E182" t="s">
        <v>592</v>
      </c>
      <c r="F182" t="s">
        <v>88</v>
      </c>
      <c r="G182" t="s">
        <v>31</v>
      </c>
      <c r="H182">
        <v>4</v>
      </c>
      <c r="I182" t="s">
        <v>17</v>
      </c>
      <c r="J182">
        <v>4</v>
      </c>
      <c r="K182">
        <v>3.4372199999999999</v>
      </c>
      <c r="L182">
        <v>-76.522499999999994</v>
      </c>
    </row>
    <row r="183" spans="1:12" x14ac:dyDescent="0.25">
      <c r="A183" t="s">
        <v>111</v>
      </c>
      <c r="B183" t="s">
        <v>19</v>
      </c>
      <c r="C183">
        <v>483100</v>
      </c>
      <c r="D183">
        <v>25900</v>
      </c>
      <c r="E183" t="s">
        <v>770</v>
      </c>
      <c r="F183" t="s">
        <v>15</v>
      </c>
      <c r="G183" t="s">
        <v>22</v>
      </c>
      <c r="H183">
        <v>5</v>
      </c>
      <c r="I183" t="s">
        <v>32</v>
      </c>
      <c r="J183">
        <v>1</v>
      </c>
      <c r="K183">
        <v>6.2518399999999996</v>
      </c>
      <c r="L183">
        <v>-75.563590000000005</v>
      </c>
    </row>
    <row r="184" spans="1:12" x14ac:dyDescent="0.25">
      <c r="A184" t="s">
        <v>144</v>
      </c>
      <c r="B184" t="s">
        <v>65</v>
      </c>
      <c r="C184">
        <v>71400</v>
      </c>
      <c r="D184">
        <v>9900</v>
      </c>
      <c r="E184" t="s">
        <v>1188</v>
      </c>
      <c r="F184" t="s">
        <v>26</v>
      </c>
      <c r="G184" t="s">
        <v>16</v>
      </c>
      <c r="H184">
        <v>5</v>
      </c>
      <c r="I184" t="s">
        <v>17</v>
      </c>
      <c r="J184">
        <v>2</v>
      </c>
      <c r="K184">
        <v>4.6097099999999998</v>
      </c>
      <c r="L184">
        <v>-74.08175</v>
      </c>
    </row>
    <row r="185" spans="1:12" x14ac:dyDescent="0.25">
      <c r="A185" t="s">
        <v>103</v>
      </c>
      <c r="B185" t="s">
        <v>13</v>
      </c>
      <c r="C185">
        <v>233500</v>
      </c>
      <c r="D185">
        <v>12600</v>
      </c>
      <c r="E185" t="s">
        <v>1138</v>
      </c>
      <c r="F185" t="s">
        <v>76</v>
      </c>
      <c r="G185" t="s">
        <v>60</v>
      </c>
      <c r="H185">
        <v>5</v>
      </c>
      <c r="I185" t="s">
        <v>32</v>
      </c>
      <c r="J185">
        <v>1</v>
      </c>
      <c r="K185">
        <v>4.8133299999999997</v>
      </c>
      <c r="L185">
        <v>-75.696110000000004</v>
      </c>
    </row>
    <row r="186" spans="1:12" x14ac:dyDescent="0.25">
      <c r="A186" t="s">
        <v>204</v>
      </c>
      <c r="B186" t="s">
        <v>13</v>
      </c>
      <c r="C186">
        <v>123200</v>
      </c>
      <c r="D186">
        <v>7200</v>
      </c>
      <c r="E186" t="s">
        <v>1142</v>
      </c>
      <c r="F186" t="s">
        <v>52</v>
      </c>
      <c r="G186" t="s">
        <v>126</v>
      </c>
      <c r="H186">
        <v>1</v>
      </c>
      <c r="I186" t="s">
        <v>17</v>
      </c>
      <c r="J186">
        <v>1</v>
      </c>
      <c r="K186">
        <v>7.89391</v>
      </c>
      <c r="L186">
        <v>-72.507819999999995</v>
      </c>
    </row>
    <row r="187" spans="1:12" x14ac:dyDescent="0.25">
      <c r="A187" t="s">
        <v>118</v>
      </c>
      <c r="B187" t="s">
        <v>86</v>
      </c>
      <c r="C187">
        <v>872600</v>
      </c>
      <c r="D187">
        <v>47100</v>
      </c>
      <c r="E187" t="s">
        <v>312</v>
      </c>
      <c r="F187" t="s">
        <v>21</v>
      </c>
      <c r="G187" t="s">
        <v>91</v>
      </c>
      <c r="H187">
        <v>3</v>
      </c>
      <c r="I187" t="s">
        <v>17</v>
      </c>
      <c r="J187">
        <v>4</v>
      </c>
      <c r="K187">
        <v>10.968540000000001</v>
      </c>
      <c r="L187">
        <v>-74.781319999999994</v>
      </c>
    </row>
    <row r="188" spans="1:12" x14ac:dyDescent="0.25">
      <c r="A188" t="s">
        <v>39</v>
      </c>
      <c r="B188" t="s">
        <v>24</v>
      </c>
      <c r="C188">
        <v>54700</v>
      </c>
      <c r="D188">
        <v>5300</v>
      </c>
      <c r="E188" t="s">
        <v>1265</v>
      </c>
      <c r="F188" t="s">
        <v>35</v>
      </c>
      <c r="G188" t="s">
        <v>31</v>
      </c>
      <c r="H188">
        <v>3</v>
      </c>
      <c r="I188" t="s">
        <v>17</v>
      </c>
      <c r="J188">
        <v>6</v>
      </c>
      <c r="K188">
        <v>3.4372199999999999</v>
      </c>
      <c r="L188">
        <v>-76.522499999999994</v>
      </c>
    </row>
    <row r="189" spans="1:12" x14ac:dyDescent="0.25">
      <c r="A189" t="s">
        <v>103</v>
      </c>
      <c r="B189" t="s">
        <v>13</v>
      </c>
      <c r="C189">
        <v>226700</v>
      </c>
      <c r="D189">
        <v>12300</v>
      </c>
      <c r="E189" t="s">
        <v>527</v>
      </c>
      <c r="F189" t="s">
        <v>21</v>
      </c>
      <c r="G189" t="s">
        <v>16</v>
      </c>
      <c r="H189">
        <v>5</v>
      </c>
      <c r="I189" t="s">
        <v>17</v>
      </c>
      <c r="J189">
        <v>2</v>
      </c>
      <c r="K189">
        <v>4.6097099999999998</v>
      </c>
      <c r="L189">
        <v>-74.08175</v>
      </c>
    </row>
    <row r="190" spans="1:12" x14ac:dyDescent="0.25">
      <c r="A190" t="s">
        <v>85</v>
      </c>
      <c r="B190" t="s">
        <v>86</v>
      </c>
      <c r="C190">
        <v>514900</v>
      </c>
      <c r="D190">
        <v>25600</v>
      </c>
      <c r="E190" t="s">
        <v>767</v>
      </c>
      <c r="F190" t="s">
        <v>21</v>
      </c>
      <c r="G190" t="s">
        <v>16</v>
      </c>
      <c r="H190">
        <v>4</v>
      </c>
      <c r="I190" t="s">
        <v>17</v>
      </c>
      <c r="J190">
        <v>2</v>
      </c>
      <c r="K190">
        <v>4.6097099999999998</v>
      </c>
      <c r="L190">
        <v>-74.08175</v>
      </c>
    </row>
    <row r="191" spans="1:12" x14ac:dyDescent="0.25">
      <c r="A191" t="s">
        <v>219</v>
      </c>
      <c r="B191" t="s">
        <v>19</v>
      </c>
      <c r="C191">
        <v>880800</v>
      </c>
      <c r="D191">
        <v>47100</v>
      </c>
      <c r="E191" t="s">
        <v>1164</v>
      </c>
      <c r="F191" t="s">
        <v>47</v>
      </c>
      <c r="G191" t="s">
        <v>16</v>
      </c>
      <c r="H191">
        <v>4</v>
      </c>
      <c r="I191" t="s">
        <v>17</v>
      </c>
      <c r="J191">
        <v>4</v>
      </c>
      <c r="K191">
        <v>4.6097099999999998</v>
      </c>
      <c r="L191">
        <v>-74.08175</v>
      </c>
    </row>
    <row r="192" spans="1:12" x14ac:dyDescent="0.25">
      <c r="A192" t="s">
        <v>67</v>
      </c>
      <c r="B192" t="s">
        <v>62</v>
      </c>
      <c r="C192">
        <v>43200</v>
      </c>
      <c r="D192">
        <v>3500</v>
      </c>
      <c r="E192" t="s">
        <v>663</v>
      </c>
      <c r="F192" t="s">
        <v>21</v>
      </c>
      <c r="G192" t="s">
        <v>60</v>
      </c>
      <c r="H192">
        <v>1</v>
      </c>
      <c r="I192" t="s">
        <v>17</v>
      </c>
      <c r="J192">
        <v>2</v>
      </c>
      <c r="K192">
        <v>4.8133299999999997</v>
      </c>
      <c r="L192">
        <v>-75.696110000000004</v>
      </c>
    </row>
    <row r="193" spans="1:12" x14ac:dyDescent="0.25">
      <c r="A193" t="s">
        <v>192</v>
      </c>
      <c r="B193" t="s">
        <v>65</v>
      </c>
      <c r="C193">
        <v>41200</v>
      </c>
      <c r="D193">
        <v>2600</v>
      </c>
      <c r="E193" t="s">
        <v>945</v>
      </c>
      <c r="F193" t="s">
        <v>88</v>
      </c>
      <c r="G193" t="s">
        <v>16</v>
      </c>
      <c r="H193">
        <v>5</v>
      </c>
      <c r="I193" t="s">
        <v>32</v>
      </c>
      <c r="J193">
        <v>1</v>
      </c>
      <c r="K193">
        <v>4.6097099999999998</v>
      </c>
      <c r="L193">
        <v>-74.08175</v>
      </c>
    </row>
    <row r="194" spans="1:12" x14ac:dyDescent="0.25">
      <c r="A194" t="s">
        <v>78</v>
      </c>
      <c r="B194" t="s">
        <v>19</v>
      </c>
      <c r="C194">
        <v>267200</v>
      </c>
      <c r="D194">
        <v>12400</v>
      </c>
      <c r="E194" t="s">
        <v>1002</v>
      </c>
      <c r="F194" t="s">
        <v>35</v>
      </c>
      <c r="G194" t="s">
        <v>16</v>
      </c>
      <c r="H194">
        <v>5</v>
      </c>
      <c r="I194" t="s">
        <v>17</v>
      </c>
      <c r="J194">
        <v>1</v>
      </c>
      <c r="K194">
        <v>4.6097099999999998</v>
      </c>
      <c r="L194">
        <v>-74.08175</v>
      </c>
    </row>
    <row r="195" spans="1:12" x14ac:dyDescent="0.25">
      <c r="A195" t="s">
        <v>103</v>
      </c>
      <c r="B195" t="s">
        <v>13</v>
      </c>
      <c r="C195">
        <v>226300</v>
      </c>
      <c r="D195">
        <v>14400</v>
      </c>
      <c r="E195" t="s">
        <v>473</v>
      </c>
      <c r="F195" t="s">
        <v>130</v>
      </c>
      <c r="G195" t="s">
        <v>16</v>
      </c>
      <c r="H195">
        <v>5</v>
      </c>
      <c r="I195" t="s">
        <v>17</v>
      </c>
      <c r="J195">
        <v>2</v>
      </c>
      <c r="K195">
        <v>4.6097099999999998</v>
      </c>
      <c r="L195">
        <v>-74.08175</v>
      </c>
    </row>
    <row r="196" spans="1:12" x14ac:dyDescent="0.25">
      <c r="A196" t="s">
        <v>28</v>
      </c>
      <c r="B196" t="s">
        <v>29</v>
      </c>
      <c r="C196">
        <v>694100</v>
      </c>
      <c r="D196">
        <v>35100</v>
      </c>
      <c r="E196" t="s">
        <v>1102</v>
      </c>
      <c r="F196" t="s">
        <v>47</v>
      </c>
      <c r="G196" t="s">
        <v>22</v>
      </c>
      <c r="H196">
        <v>1</v>
      </c>
      <c r="I196" t="s">
        <v>17</v>
      </c>
      <c r="J196">
        <v>1</v>
      </c>
      <c r="K196">
        <v>6.2518399999999996</v>
      </c>
      <c r="L196">
        <v>-75.563590000000005</v>
      </c>
    </row>
    <row r="197" spans="1:12" x14ac:dyDescent="0.25">
      <c r="A197" t="s">
        <v>196</v>
      </c>
      <c r="B197" t="s">
        <v>13</v>
      </c>
      <c r="C197">
        <v>682800</v>
      </c>
      <c r="D197">
        <v>34500</v>
      </c>
      <c r="E197" t="s">
        <v>649</v>
      </c>
      <c r="F197" t="s">
        <v>26</v>
      </c>
      <c r="G197" t="s">
        <v>178</v>
      </c>
      <c r="H197">
        <v>1</v>
      </c>
      <c r="I197" t="s">
        <v>38</v>
      </c>
      <c r="J197">
        <v>1</v>
      </c>
      <c r="K197">
        <v>1.2136100000000001</v>
      </c>
      <c r="L197">
        <v>-77.281109999999998</v>
      </c>
    </row>
    <row r="198" spans="1:12" x14ac:dyDescent="0.25">
      <c r="A198" t="s">
        <v>133</v>
      </c>
      <c r="B198" t="s">
        <v>24</v>
      </c>
      <c r="C198">
        <v>16300</v>
      </c>
      <c r="D198">
        <v>0</v>
      </c>
      <c r="E198" t="s">
        <v>954</v>
      </c>
      <c r="F198" t="s">
        <v>43</v>
      </c>
      <c r="G198" t="s">
        <v>16</v>
      </c>
      <c r="H198">
        <v>5</v>
      </c>
      <c r="I198" t="s">
        <v>17</v>
      </c>
      <c r="J198">
        <v>1</v>
      </c>
      <c r="K198">
        <v>4.6097099999999998</v>
      </c>
      <c r="L198">
        <v>-74.08175</v>
      </c>
    </row>
    <row r="199" spans="1:12" x14ac:dyDescent="0.25">
      <c r="A199" t="s">
        <v>196</v>
      </c>
      <c r="B199" t="s">
        <v>13</v>
      </c>
      <c r="C199">
        <v>813200</v>
      </c>
      <c r="D199">
        <v>43700</v>
      </c>
      <c r="E199" t="s">
        <v>202</v>
      </c>
      <c r="F199" t="s">
        <v>160</v>
      </c>
      <c r="G199" t="s">
        <v>22</v>
      </c>
      <c r="H199">
        <v>5</v>
      </c>
      <c r="I199" t="s">
        <v>17</v>
      </c>
      <c r="J199">
        <v>4</v>
      </c>
      <c r="K199">
        <v>6.2518399999999996</v>
      </c>
      <c r="L199">
        <v>-75.563590000000005</v>
      </c>
    </row>
    <row r="200" spans="1:12" x14ac:dyDescent="0.25">
      <c r="A200" t="s">
        <v>111</v>
      </c>
      <c r="B200" t="s">
        <v>19</v>
      </c>
      <c r="C200">
        <v>467700</v>
      </c>
      <c r="D200">
        <v>23100</v>
      </c>
      <c r="E200" t="s">
        <v>989</v>
      </c>
      <c r="F200" t="s">
        <v>88</v>
      </c>
      <c r="G200" t="s">
        <v>22</v>
      </c>
      <c r="H200">
        <v>5</v>
      </c>
      <c r="I200" t="s">
        <v>17</v>
      </c>
      <c r="J200">
        <v>2</v>
      </c>
      <c r="K200">
        <v>6.2518399999999996</v>
      </c>
      <c r="L200">
        <v>-75.563590000000005</v>
      </c>
    </row>
    <row r="201" spans="1:12" x14ac:dyDescent="0.25">
      <c r="A201" t="s">
        <v>155</v>
      </c>
      <c r="B201" t="s">
        <v>62</v>
      </c>
      <c r="C201">
        <v>106900</v>
      </c>
      <c r="D201">
        <v>6100</v>
      </c>
      <c r="E201" t="s">
        <v>274</v>
      </c>
      <c r="F201" t="s">
        <v>43</v>
      </c>
      <c r="G201" t="s">
        <v>161</v>
      </c>
      <c r="H201">
        <v>5</v>
      </c>
      <c r="I201" t="s">
        <v>17</v>
      </c>
      <c r="J201">
        <v>4</v>
      </c>
      <c r="K201">
        <v>7.1253900000000003</v>
      </c>
      <c r="L201">
        <v>-73.119799999999998</v>
      </c>
    </row>
    <row r="202" spans="1:12" x14ac:dyDescent="0.25">
      <c r="A202" t="s">
        <v>103</v>
      </c>
      <c r="B202" t="s">
        <v>13</v>
      </c>
      <c r="C202">
        <v>279600</v>
      </c>
      <c r="D202">
        <v>13100</v>
      </c>
      <c r="E202" t="s">
        <v>1234</v>
      </c>
      <c r="F202" t="s">
        <v>93</v>
      </c>
      <c r="G202" t="s">
        <v>91</v>
      </c>
      <c r="H202">
        <v>5</v>
      </c>
      <c r="I202" t="s">
        <v>17</v>
      </c>
      <c r="J202">
        <v>4</v>
      </c>
      <c r="K202">
        <v>10.968540000000001</v>
      </c>
      <c r="L202">
        <v>-74.781319999999994</v>
      </c>
    </row>
    <row r="203" spans="1:12" x14ac:dyDescent="0.25">
      <c r="A203" t="s">
        <v>28</v>
      </c>
      <c r="B203" t="s">
        <v>29</v>
      </c>
      <c r="C203">
        <v>782000</v>
      </c>
      <c r="D203">
        <v>44000</v>
      </c>
      <c r="E203" t="s">
        <v>1134</v>
      </c>
      <c r="F203" t="s">
        <v>52</v>
      </c>
      <c r="G203" t="s">
        <v>16</v>
      </c>
      <c r="H203">
        <v>5</v>
      </c>
      <c r="I203" t="s">
        <v>17</v>
      </c>
      <c r="J203">
        <v>4</v>
      </c>
      <c r="K203">
        <v>4.6097099999999998</v>
      </c>
      <c r="L203">
        <v>-74.08175</v>
      </c>
    </row>
    <row r="204" spans="1:12" x14ac:dyDescent="0.25">
      <c r="A204" t="s">
        <v>103</v>
      </c>
      <c r="B204" t="s">
        <v>13</v>
      </c>
      <c r="C204">
        <v>306000</v>
      </c>
      <c r="D204">
        <v>16700</v>
      </c>
      <c r="E204" t="s">
        <v>992</v>
      </c>
      <c r="F204" t="s">
        <v>93</v>
      </c>
      <c r="G204" t="s">
        <v>22</v>
      </c>
      <c r="H204">
        <v>5</v>
      </c>
      <c r="I204" t="s">
        <v>17</v>
      </c>
      <c r="J204">
        <v>4</v>
      </c>
      <c r="K204">
        <v>6.2518399999999996</v>
      </c>
      <c r="L204">
        <v>-75.563590000000005</v>
      </c>
    </row>
    <row r="205" spans="1:12" x14ac:dyDescent="0.25">
      <c r="A205" t="s">
        <v>39</v>
      </c>
      <c r="B205" t="s">
        <v>24</v>
      </c>
      <c r="C205">
        <v>59600</v>
      </c>
      <c r="D205">
        <v>7900</v>
      </c>
      <c r="E205" t="s">
        <v>1205</v>
      </c>
      <c r="F205" t="s">
        <v>76</v>
      </c>
      <c r="G205" t="s">
        <v>16</v>
      </c>
      <c r="H205">
        <v>2</v>
      </c>
      <c r="I205" t="s">
        <v>17</v>
      </c>
      <c r="J205">
        <v>1</v>
      </c>
      <c r="K205">
        <v>4.6097099999999998</v>
      </c>
      <c r="L205">
        <v>-74.08175</v>
      </c>
    </row>
    <row r="206" spans="1:12" x14ac:dyDescent="0.25">
      <c r="A206" t="s">
        <v>98</v>
      </c>
      <c r="B206" t="s">
        <v>19</v>
      </c>
      <c r="C206">
        <v>734700</v>
      </c>
      <c r="D206">
        <v>39500</v>
      </c>
      <c r="E206" t="s">
        <v>651</v>
      </c>
      <c r="F206" t="s">
        <v>21</v>
      </c>
      <c r="G206" t="s">
        <v>153</v>
      </c>
      <c r="H206">
        <v>1</v>
      </c>
      <c r="I206" t="s">
        <v>17</v>
      </c>
      <c r="J206">
        <v>10</v>
      </c>
      <c r="K206">
        <v>2.9272999999999998</v>
      </c>
      <c r="L206">
        <v>-75.281890000000004</v>
      </c>
    </row>
    <row r="207" spans="1:12" x14ac:dyDescent="0.25">
      <c r="A207" t="s">
        <v>45</v>
      </c>
      <c r="B207" t="s">
        <v>29</v>
      </c>
      <c r="C207">
        <v>1466600</v>
      </c>
      <c r="D207">
        <v>76300</v>
      </c>
      <c r="E207" t="s">
        <v>186</v>
      </c>
      <c r="F207" t="s">
        <v>160</v>
      </c>
      <c r="G207" t="s">
        <v>22</v>
      </c>
      <c r="H207">
        <v>5</v>
      </c>
      <c r="I207" t="s">
        <v>17</v>
      </c>
      <c r="J207">
        <v>1</v>
      </c>
      <c r="K207">
        <v>6.2518399999999996</v>
      </c>
      <c r="L207">
        <v>-75.563590000000005</v>
      </c>
    </row>
    <row r="208" spans="1:12" x14ac:dyDescent="0.25">
      <c r="A208" t="s">
        <v>18</v>
      </c>
      <c r="B208" t="s">
        <v>19</v>
      </c>
      <c r="C208">
        <v>166500</v>
      </c>
      <c r="D208">
        <v>9100</v>
      </c>
      <c r="E208" t="s">
        <v>1110</v>
      </c>
      <c r="F208" t="s">
        <v>43</v>
      </c>
      <c r="G208" t="s">
        <v>141</v>
      </c>
      <c r="H208">
        <v>3</v>
      </c>
      <c r="I208" t="s">
        <v>32</v>
      </c>
      <c r="J208">
        <v>1</v>
      </c>
      <c r="K208">
        <v>5.0688899999999997</v>
      </c>
      <c r="L208">
        <v>-75.517380000000003</v>
      </c>
    </row>
    <row r="209" spans="1:12" x14ac:dyDescent="0.25">
      <c r="A209" t="s">
        <v>113</v>
      </c>
      <c r="B209" t="s">
        <v>24</v>
      </c>
      <c r="C209">
        <v>19100</v>
      </c>
      <c r="D209">
        <v>0</v>
      </c>
      <c r="E209" t="s">
        <v>1212</v>
      </c>
      <c r="F209" t="s">
        <v>47</v>
      </c>
      <c r="G209" t="s">
        <v>31</v>
      </c>
      <c r="H209">
        <v>3</v>
      </c>
      <c r="I209" t="s">
        <v>17</v>
      </c>
      <c r="J209">
        <v>1</v>
      </c>
      <c r="K209">
        <v>3.4372199999999999</v>
      </c>
      <c r="L209">
        <v>-76.522499999999994</v>
      </c>
    </row>
    <row r="210" spans="1:12" x14ac:dyDescent="0.25">
      <c r="A210" t="s">
        <v>23</v>
      </c>
      <c r="B210" t="s">
        <v>24</v>
      </c>
      <c r="C210">
        <v>250600</v>
      </c>
      <c r="D210">
        <v>13600</v>
      </c>
      <c r="E210" t="s">
        <v>1211</v>
      </c>
      <c r="F210" t="s">
        <v>76</v>
      </c>
      <c r="G210" t="s">
        <v>16</v>
      </c>
      <c r="H210">
        <v>5</v>
      </c>
      <c r="I210" t="s">
        <v>17</v>
      </c>
      <c r="J210">
        <v>1</v>
      </c>
      <c r="K210">
        <v>4.6097099999999998</v>
      </c>
      <c r="L210">
        <v>-74.08175</v>
      </c>
    </row>
    <row r="211" spans="1:12" x14ac:dyDescent="0.25">
      <c r="A211" t="s">
        <v>82</v>
      </c>
      <c r="B211" t="s">
        <v>58</v>
      </c>
      <c r="C211">
        <v>41400</v>
      </c>
      <c r="D211">
        <v>0</v>
      </c>
      <c r="E211" t="s">
        <v>320</v>
      </c>
      <c r="F211" t="s">
        <v>96</v>
      </c>
      <c r="G211" t="s">
        <v>16</v>
      </c>
      <c r="H211">
        <v>5</v>
      </c>
      <c r="I211" t="s">
        <v>17</v>
      </c>
      <c r="J211">
        <v>1</v>
      </c>
      <c r="K211">
        <v>4.6097099999999998</v>
      </c>
      <c r="L211">
        <v>-74.08175</v>
      </c>
    </row>
    <row r="212" spans="1:12" x14ac:dyDescent="0.25">
      <c r="A212" t="s">
        <v>164</v>
      </c>
      <c r="B212" t="s">
        <v>13</v>
      </c>
      <c r="C212">
        <v>144700</v>
      </c>
      <c r="D212">
        <v>11100</v>
      </c>
      <c r="E212" t="s">
        <v>631</v>
      </c>
      <c r="F212" t="s">
        <v>43</v>
      </c>
      <c r="G212" t="s">
        <v>31</v>
      </c>
      <c r="H212">
        <v>4</v>
      </c>
      <c r="I212" t="s">
        <v>38</v>
      </c>
      <c r="J212">
        <v>1</v>
      </c>
      <c r="K212">
        <v>3.4372199999999999</v>
      </c>
      <c r="L212">
        <v>-76.522499999999994</v>
      </c>
    </row>
    <row r="213" spans="1:12" x14ac:dyDescent="0.25">
      <c r="A213" t="s">
        <v>192</v>
      </c>
      <c r="B213" t="s">
        <v>65</v>
      </c>
      <c r="C213">
        <v>57400</v>
      </c>
      <c r="D213">
        <v>3500</v>
      </c>
      <c r="E213" t="s">
        <v>470</v>
      </c>
      <c r="F213" t="s">
        <v>15</v>
      </c>
      <c r="G213" t="s">
        <v>16</v>
      </c>
      <c r="H213">
        <v>5</v>
      </c>
      <c r="I213" t="s">
        <v>17</v>
      </c>
      <c r="J213">
        <v>2</v>
      </c>
      <c r="K213">
        <v>4.6097099999999998</v>
      </c>
      <c r="L213">
        <v>-74.08175</v>
      </c>
    </row>
    <row r="214" spans="1:12" x14ac:dyDescent="0.25">
      <c r="A214" t="s">
        <v>111</v>
      </c>
      <c r="B214" t="s">
        <v>19</v>
      </c>
      <c r="C214">
        <v>483600</v>
      </c>
      <c r="D214">
        <v>26100</v>
      </c>
      <c r="E214" t="s">
        <v>687</v>
      </c>
      <c r="F214" t="s">
        <v>96</v>
      </c>
      <c r="G214" t="s">
        <v>31</v>
      </c>
      <c r="H214">
        <v>5</v>
      </c>
      <c r="I214" t="s">
        <v>32</v>
      </c>
      <c r="J214">
        <v>1</v>
      </c>
      <c r="K214">
        <v>3.4372199999999999</v>
      </c>
      <c r="L214">
        <v>-76.522499999999994</v>
      </c>
    </row>
    <row r="215" spans="1:12" x14ac:dyDescent="0.25">
      <c r="A215" t="s">
        <v>196</v>
      </c>
      <c r="B215" t="s">
        <v>13</v>
      </c>
      <c r="C215">
        <v>929600</v>
      </c>
      <c r="D215">
        <v>54300</v>
      </c>
      <c r="E215" t="s">
        <v>440</v>
      </c>
      <c r="F215" t="s">
        <v>130</v>
      </c>
      <c r="G215" t="s">
        <v>278</v>
      </c>
      <c r="H215">
        <v>1</v>
      </c>
      <c r="I215" t="s">
        <v>17</v>
      </c>
      <c r="J215">
        <v>1</v>
      </c>
      <c r="K215">
        <v>-4.2152799999999999</v>
      </c>
      <c r="L215">
        <v>-69.940560000000005</v>
      </c>
    </row>
    <row r="216" spans="1:12" x14ac:dyDescent="0.25">
      <c r="A216" t="s">
        <v>103</v>
      </c>
      <c r="B216" t="s">
        <v>13</v>
      </c>
      <c r="C216">
        <v>316400</v>
      </c>
      <c r="D216">
        <v>17200</v>
      </c>
      <c r="E216" t="s">
        <v>1080</v>
      </c>
      <c r="F216" t="s">
        <v>15</v>
      </c>
      <c r="G216" t="s">
        <v>16</v>
      </c>
      <c r="H216">
        <v>4</v>
      </c>
      <c r="I216" t="s">
        <v>17</v>
      </c>
      <c r="J216">
        <v>5</v>
      </c>
      <c r="K216">
        <v>4.6097099999999998</v>
      </c>
      <c r="L216">
        <v>-74.08175</v>
      </c>
    </row>
    <row r="217" spans="1:12" x14ac:dyDescent="0.25">
      <c r="A217" t="s">
        <v>219</v>
      </c>
      <c r="B217" t="s">
        <v>19</v>
      </c>
      <c r="C217">
        <v>551000</v>
      </c>
      <c r="D217">
        <v>31700</v>
      </c>
      <c r="E217" t="s">
        <v>210</v>
      </c>
      <c r="F217" t="s">
        <v>43</v>
      </c>
      <c r="G217" t="s">
        <v>16</v>
      </c>
      <c r="H217">
        <v>5</v>
      </c>
      <c r="I217" t="s">
        <v>17</v>
      </c>
      <c r="J217">
        <v>2</v>
      </c>
      <c r="K217">
        <v>4.6097099999999998</v>
      </c>
      <c r="L217">
        <v>-74.08175</v>
      </c>
    </row>
    <row r="218" spans="1:12" x14ac:dyDescent="0.25">
      <c r="A218" t="s">
        <v>214</v>
      </c>
      <c r="B218" t="s">
        <v>19</v>
      </c>
      <c r="C218">
        <v>146800</v>
      </c>
      <c r="D218">
        <v>8200</v>
      </c>
      <c r="E218" t="s">
        <v>226</v>
      </c>
      <c r="F218" t="s">
        <v>21</v>
      </c>
      <c r="G218" t="s">
        <v>16</v>
      </c>
      <c r="H218">
        <v>5</v>
      </c>
      <c r="I218" t="s">
        <v>17</v>
      </c>
      <c r="J218">
        <v>4</v>
      </c>
      <c r="K218">
        <v>4.6097099999999998</v>
      </c>
      <c r="L218">
        <v>-74.08175</v>
      </c>
    </row>
    <row r="219" spans="1:12" x14ac:dyDescent="0.25">
      <c r="A219" t="s">
        <v>297</v>
      </c>
      <c r="B219" t="s">
        <v>86</v>
      </c>
      <c r="C219">
        <v>96300</v>
      </c>
      <c r="D219">
        <v>5800</v>
      </c>
      <c r="E219" t="s">
        <v>495</v>
      </c>
      <c r="F219" t="s">
        <v>96</v>
      </c>
      <c r="G219" t="s">
        <v>16</v>
      </c>
      <c r="H219">
        <v>4</v>
      </c>
      <c r="I219" t="s">
        <v>17</v>
      </c>
      <c r="J219">
        <v>8</v>
      </c>
      <c r="K219">
        <v>4.6097099999999998</v>
      </c>
      <c r="L219">
        <v>-74.08175</v>
      </c>
    </row>
    <row r="220" spans="1:12" x14ac:dyDescent="0.25">
      <c r="A220" t="s">
        <v>192</v>
      </c>
      <c r="B220" t="s">
        <v>65</v>
      </c>
      <c r="C220">
        <v>47000</v>
      </c>
      <c r="D220">
        <v>2900</v>
      </c>
      <c r="E220" t="s">
        <v>403</v>
      </c>
      <c r="F220" t="s">
        <v>76</v>
      </c>
      <c r="G220" t="s">
        <v>60</v>
      </c>
      <c r="H220">
        <v>3</v>
      </c>
      <c r="I220" t="s">
        <v>17</v>
      </c>
      <c r="J220">
        <v>1</v>
      </c>
      <c r="K220">
        <v>4.8133299999999997</v>
      </c>
      <c r="L220">
        <v>-75.696110000000004</v>
      </c>
    </row>
    <row r="221" spans="1:12" x14ac:dyDescent="0.25">
      <c r="A221" t="s">
        <v>184</v>
      </c>
      <c r="B221" t="s">
        <v>86</v>
      </c>
      <c r="C221">
        <v>237600</v>
      </c>
      <c r="D221">
        <v>12900</v>
      </c>
      <c r="E221" t="s">
        <v>967</v>
      </c>
      <c r="F221" t="s">
        <v>15</v>
      </c>
      <c r="G221" t="s">
        <v>16</v>
      </c>
      <c r="H221">
        <v>5</v>
      </c>
      <c r="I221" t="s">
        <v>17</v>
      </c>
      <c r="J221">
        <v>2</v>
      </c>
      <c r="K221">
        <v>4.6097099999999998</v>
      </c>
      <c r="L221">
        <v>-74.08175</v>
      </c>
    </row>
    <row r="222" spans="1:12" x14ac:dyDescent="0.25">
      <c r="A222" t="s">
        <v>36</v>
      </c>
      <c r="B222" t="s">
        <v>24</v>
      </c>
      <c r="C222">
        <v>34700</v>
      </c>
      <c r="D222">
        <v>0</v>
      </c>
      <c r="E222" t="s">
        <v>1060</v>
      </c>
      <c r="F222" t="s">
        <v>52</v>
      </c>
      <c r="G222" t="s">
        <v>22</v>
      </c>
      <c r="H222">
        <v>4</v>
      </c>
      <c r="I222" t="s">
        <v>17</v>
      </c>
      <c r="J222">
        <v>6</v>
      </c>
      <c r="K222">
        <v>6.2518399999999996</v>
      </c>
      <c r="L222">
        <v>-75.563590000000005</v>
      </c>
    </row>
    <row r="223" spans="1:12" x14ac:dyDescent="0.25">
      <c r="A223" t="s">
        <v>57</v>
      </c>
      <c r="B223" t="s">
        <v>58</v>
      </c>
      <c r="C223">
        <v>76900</v>
      </c>
      <c r="D223">
        <v>4600</v>
      </c>
      <c r="E223" t="s">
        <v>1052</v>
      </c>
      <c r="F223" t="s">
        <v>21</v>
      </c>
      <c r="G223" t="s">
        <v>16</v>
      </c>
      <c r="H223">
        <v>5</v>
      </c>
      <c r="I223" t="s">
        <v>17</v>
      </c>
      <c r="J223">
        <v>1</v>
      </c>
      <c r="K223">
        <v>4.6097099999999998</v>
      </c>
      <c r="L223">
        <v>-74.08175</v>
      </c>
    </row>
    <row r="224" spans="1:12" x14ac:dyDescent="0.25">
      <c r="A224" t="s">
        <v>18</v>
      </c>
      <c r="B224" t="s">
        <v>19</v>
      </c>
      <c r="C224">
        <v>335200</v>
      </c>
      <c r="D224">
        <v>16000</v>
      </c>
      <c r="E224" t="s">
        <v>228</v>
      </c>
      <c r="F224" t="s">
        <v>47</v>
      </c>
      <c r="G224" t="s">
        <v>31</v>
      </c>
      <c r="H224">
        <v>4</v>
      </c>
      <c r="I224" t="s">
        <v>32</v>
      </c>
      <c r="J224">
        <v>1</v>
      </c>
      <c r="K224">
        <v>3.4372199999999999</v>
      </c>
      <c r="L224">
        <v>-76.522499999999994</v>
      </c>
    </row>
    <row r="225" spans="1:12" x14ac:dyDescent="0.25">
      <c r="A225" t="s">
        <v>39</v>
      </c>
      <c r="B225" t="s">
        <v>24</v>
      </c>
      <c r="C225">
        <v>51200</v>
      </c>
      <c r="D225">
        <v>900</v>
      </c>
      <c r="E225" t="s">
        <v>480</v>
      </c>
      <c r="F225" t="s">
        <v>26</v>
      </c>
      <c r="G225" t="s">
        <v>22</v>
      </c>
      <c r="H225">
        <v>5</v>
      </c>
      <c r="I225" t="s">
        <v>17</v>
      </c>
      <c r="J225">
        <v>4</v>
      </c>
      <c r="K225">
        <v>6.2518399999999996</v>
      </c>
      <c r="L225">
        <v>-75.563590000000005</v>
      </c>
    </row>
    <row r="226" spans="1:12" x14ac:dyDescent="0.25">
      <c r="A226" t="s">
        <v>184</v>
      </c>
      <c r="B226" t="s">
        <v>86</v>
      </c>
      <c r="C226">
        <v>246300</v>
      </c>
      <c r="D226">
        <v>13500</v>
      </c>
      <c r="E226" t="s">
        <v>1092</v>
      </c>
      <c r="F226" t="s">
        <v>26</v>
      </c>
      <c r="G226" t="s">
        <v>16</v>
      </c>
      <c r="H226">
        <v>5</v>
      </c>
      <c r="I226" t="s">
        <v>17</v>
      </c>
      <c r="J226">
        <v>4</v>
      </c>
      <c r="K226">
        <v>4.6097099999999998</v>
      </c>
      <c r="L226">
        <v>-74.08175</v>
      </c>
    </row>
    <row r="227" spans="1:12" x14ac:dyDescent="0.25">
      <c r="A227" t="s">
        <v>78</v>
      </c>
      <c r="B227" t="s">
        <v>19</v>
      </c>
      <c r="C227">
        <v>326700</v>
      </c>
      <c r="D227">
        <v>17600</v>
      </c>
      <c r="E227" t="s">
        <v>373</v>
      </c>
      <c r="F227" t="s">
        <v>160</v>
      </c>
      <c r="G227" t="s">
        <v>60</v>
      </c>
      <c r="H227">
        <v>5</v>
      </c>
      <c r="I227" t="s">
        <v>32</v>
      </c>
      <c r="J227">
        <v>1</v>
      </c>
      <c r="K227">
        <v>4.8133299999999997</v>
      </c>
      <c r="L227">
        <v>-75.696110000000004</v>
      </c>
    </row>
    <row r="228" spans="1:12" x14ac:dyDescent="0.25">
      <c r="A228" t="s">
        <v>70</v>
      </c>
      <c r="B228" t="s">
        <v>13</v>
      </c>
      <c r="C228">
        <v>1957000</v>
      </c>
      <c r="D228">
        <v>104900</v>
      </c>
      <c r="E228" t="s">
        <v>852</v>
      </c>
      <c r="F228" t="s">
        <v>54</v>
      </c>
      <c r="G228" t="s">
        <v>16</v>
      </c>
      <c r="H228">
        <v>5</v>
      </c>
      <c r="I228" t="s">
        <v>17</v>
      </c>
      <c r="J228">
        <v>2</v>
      </c>
      <c r="K228">
        <v>4.6097099999999998</v>
      </c>
      <c r="L228">
        <v>-74.08175</v>
      </c>
    </row>
    <row r="229" spans="1:12" x14ac:dyDescent="0.25">
      <c r="A229" t="s">
        <v>68</v>
      </c>
      <c r="B229" t="s">
        <v>24</v>
      </c>
      <c r="C229">
        <v>36000</v>
      </c>
      <c r="D229">
        <v>0</v>
      </c>
      <c r="E229" t="s">
        <v>154</v>
      </c>
      <c r="F229" t="s">
        <v>160</v>
      </c>
      <c r="G229" t="s">
        <v>161</v>
      </c>
      <c r="H229">
        <v>4</v>
      </c>
      <c r="I229" t="s">
        <v>32</v>
      </c>
      <c r="J229">
        <v>1</v>
      </c>
      <c r="K229">
        <v>7.1253900000000003</v>
      </c>
      <c r="L229">
        <v>-73.119799999999998</v>
      </c>
    </row>
    <row r="230" spans="1:12" x14ac:dyDescent="0.25">
      <c r="A230" t="s">
        <v>196</v>
      </c>
      <c r="B230" t="s">
        <v>13</v>
      </c>
      <c r="C230">
        <v>1051700</v>
      </c>
      <c r="D230">
        <v>56200</v>
      </c>
      <c r="E230" t="s">
        <v>1003</v>
      </c>
      <c r="F230" t="s">
        <v>88</v>
      </c>
      <c r="G230" t="s">
        <v>60</v>
      </c>
      <c r="H230">
        <v>5</v>
      </c>
      <c r="I230" t="s">
        <v>17</v>
      </c>
      <c r="J230">
        <v>1</v>
      </c>
      <c r="K230">
        <v>4.8133299999999997</v>
      </c>
      <c r="L230">
        <v>-75.696110000000004</v>
      </c>
    </row>
    <row r="231" spans="1:12" x14ac:dyDescent="0.25">
      <c r="A231" t="s">
        <v>204</v>
      </c>
      <c r="B231" t="s">
        <v>13</v>
      </c>
      <c r="C231">
        <v>131100</v>
      </c>
      <c r="D231">
        <v>7600</v>
      </c>
      <c r="E231" t="s">
        <v>758</v>
      </c>
      <c r="F231" t="s">
        <v>160</v>
      </c>
      <c r="G231" t="s">
        <v>16</v>
      </c>
      <c r="H231">
        <v>5</v>
      </c>
      <c r="I231" t="s">
        <v>17</v>
      </c>
      <c r="J231">
        <v>2</v>
      </c>
      <c r="K231">
        <v>4.6097099999999998</v>
      </c>
      <c r="L231">
        <v>-74.08175</v>
      </c>
    </row>
    <row r="232" spans="1:12" x14ac:dyDescent="0.25">
      <c r="A232" t="s">
        <v>204</v>
      </c>
      <c r="B232" t="s">
        <v>13</v>
      </c>
      <c r="C232">
        <v>130400</v>
      </c>
      <c r="D232">
        <v>5100</v>
      </c>
      <c r="E232" t="s">
        <v>869</v>
      </c>
      <c r="F232" t="s">
        <v>43</v>
      </c>
      <c r="G232" t="s">
        <v>16</v>
      </c>
      <c r="H232">
        <v>5</v>
      </c>
      <c r="I232" t="s">
        <v>17</v>
      </c>
      <c r="J232">
        <v>3</v>
      </c>
      <c r="K232">
        <v>4.6097099999999998</v>
      </c>
      <c r="L232">
        <v>-74.08175</v>
      </c>
    </row>
    <row r="233" spans="1:12" x14ac:dyDescent="0.25">
      <c r="A233" t="s">
        <v>55</v>
      </c>
      <c r="B233" t="s">
        <v>13</v>
      </c>
      <c r="C233">
        <v>77900</v>
      </c>
      <c r="D233">
        <v>4400</v>
      </c>
      <c r="E233" t="s">
        <v>616</v>
      </c>
      <c r="F233" t="s">
        <v>96</v>
      </c>
      <c r="G233" t="s">
        <v>16</v>
      </c>
      <c r="H233">
        <v>5</v>
      </c>
      <c r="I233" t="s">
        <v>17</v>
      </c>
      <c r="J233">
        <v>10</v>
      </c>
      <c r="K233">
        <v>4.6097099999999998</v>
      </c>
      <c r="L233">
        <v>-74.08175</v>
      </c>
    </row>
    <row r="234" spans="1:12" x14ac:dyDescent="0.25">
      <c r="A234" t="s">
        <v>144</v>
      </c>
      <c r="B234" t="s">
        <v>65</v>
      </c>
      <c r="C234">
        <v>54400</v>
      </c>
      <c r="D234">
        <v>3100</v>
      </c>
      <c r="E234" t="s">
        <v>988</v>
      </c>
      <c r="F234" t="s">
        <v>43</v>
      </c>
      <c r="G234" t="s">
        <v>22</v>
      </c>
      <c r="H234">
        <v>3</v>
      </c>
      <c r="I234" t="s">
        <v>17</v>
      </c>
      <c r="J234">
        <v>1</v>
      </c>
      <c r="K234">
        <v>6.2518399999999996</v>
      </c>
      <c r="L234">
        <v>-75.563590000000005</v>
      </c>
    </row>
    <row r="235" spans="1:12" x14ac:dyDescent="0.25">
      <c r="A235" t="s">
        <v>64</v>
      </c>
      <c r="B235" t="s">
        <v>65</v>
      </c>
      <c r="C235">
        <v>63100</v>
      </c>
      <c r="D235">
        <v>3800</v>
      </c>
      <c r="E235" t="s">
        <v>820</v>
      </c>
      <c r="F235" t="s">
        <v>88</v>
      </c>
      <c r="G235" t="s">
        <v>16</v>
      </c>
      <c r="H235">
        <v>5</v>
      </c>
      <c r="I235" t="s">
        <v>32</v>
      </c>
      <c r="J235">
        <v>1</v>
      </c>
      <c r="K235">
        <v>4.6097099999999998</v>
      </c>
      <c r="L235">
        <v>-74.08175</v>
      </c>
    </row>
    <row r="236" spans="1:12" x14ac:dyDescent="0.25">
      <c r="A236" t="s">
        <v>48</v>
      </c>
      <c r="B236" t="s">
        <v>24</v>
      </c>
      <c r="C236">
        <v>54000</v>
      </c>
      <c r="D236">
        <v>8700</v>
      </c>
      <c r="E236" t="s">
        <v>744</v>
      </c>
      <c r="F236" t="s">
        <v>88</v>
      </c>
      <c r="G236" t="s">
        <v>16</v>
      </c>
      <c r="H236">
        <v>5</v>
      </c>
      <c r="I236" t="s">
        <v>17</v>
      </c>
      <c r="J236">
        <v>3</v>
      </c>
      <c r="K236">
        <v>4.6097099999999998</v>
      </c>
      <c r="L236">
        <v>-74.08175</v>
      </c>
    </row>
    <row r="237" spans="1:12" x14ac:dyDescent="0.25">
      <c r="A237" t="s">
        <v>89</v>
      </c>
      <c r="B237" t="s">
        <v>62</v>
      </c>
      <c r="C237">
        <v>11200</v>
      </c>
      <c r="D237">
        <v>1000</v>
      </c>
      <c r="E237" t="s">
        <v>1227</v>
      </c>
      <c r="F237" t="s">
        <v>130</v>
      </c>
      <c r="G237" t="s">
        <v>16</v>
      </c>
      <c r="H237">
        <v>5</v>
      </c>
      <c r="I237" t="s">
        <v>17</v>
      </c>
      <c r="J237">
        <v>2</v>
      </c>
      <c r="K237">
        <v>4.6097099999999998</v>
      </c>
      <c r="L237">
        <v>-74.08175</v>
      </c>
    </row>
    <row r="238" spans="1:12" x14ac:dyDescent="0.25">
      <c r="A238" t="s">
        <v>28</v>
      </c>
      <c r="B238" t="s">
        <v>29</v>
      </c>
      <c r="C238">
        <v>580200</v>
      </c>
      <c r="D238">
        <v>31300</v>
      </c>
      <c r="E238" t="s">
        <v>223</v>
      </c>
      <c r="F238" t="s">
        <v>76</v>
      </c>
      <c r="G238" t="s">
        <v>16</v>
      </c>
      <c r="H238">
        <v>5</v>
      </c>
      <c r="I238" t="s">
        <v>17</v>
      </c>
      <c r="J238">
        <v>4</v>
      </c>
      <c r="K238">
        <v>4.6097099999999998</v>
      </c>
      <c r="L238">
        <v>-74.08175</v>
      </c>
    </row>
    <row r="239" spans="1:12" x14ac:dyDescent="0.25">
      <c r="A239" t="s">
        <v>196</v>
      </c>
      <c r="B239" t="s">
        <v>13</v>
      </c>
      <c r="C239">
        <v>1332000</v>
      </c>
      <c r="D239">
        <v>69100</v>
      </c>
      <c r="E239" t="s">
        <v>1131</v>
      </c>
      <c r="F239" t="s">
        <v>26</v>
      </c>
      <c r="G239" t="s">
        <v>22</v>
      </c>
      <c r="H239">
        <v>5</v>
      </c>
      <c r="I239" t="s">
        <v>17</v>
      </c>
      <c r="J239">
        <v>1</v>
      </c>
      <c r="K239">
        <v>6.2518399999999996</v>
      </c>
      <c r="L239">
        <v>-75.563590000000005</v>
      </c>
    </row>
    <row r="240" spans="1:12" x14ac:dyDescent="0.25">
      <c r="A240" t="s">
        <v>70</v>
      </c>
      <c r="B240" t="s">
        <v>13</v>
      </c>
      <c r="C240">
        <v>1944800</v>
      </c>
      <c r="D240">
        <v>104000</v>
      </c>
      <c r="E240" t="s">
        <v>578</v>
      </c>
      <c r="F240" t="s">
        <v>88</v>
      </c>
      <c r="G240" t="s">
        <v>161</v>
      </c>
      <c r="H240">
        <v>4</v>
      </c>
      <c r="I240" t="s">
        <v>32</v>
      </c>
      <c r="J240">
        <v>1</v>
      </c>
      <c r="K240">
        <v>7.1253900000000003</v>
      </c>
      <c r="L240">
        <v>-73.119799999999998</v>
      </c>
    </row>
    <row r="241" spans="1:12" x14ac:dyDescent="0.25">
      <c r="A241" t="s">
        <v>67</v>
      </c>
      <c r="B241" t="s">
        <v>62</v>
      </c>
      <c r="C241">
        <v>39600</v>
      </c>
      <c r="D241">
        <v>2600</v>
      </c>
      <c r="E241" t="s">
        <v>636</v>
      </c>
      <c r="F241" t="s">
        <v>15</v>
      </c>
      <c r="G241" t="s">
        <v>22</v>
      </c>
      <c r="H241">
        <v>4</v>
      </c>
      <c r="I241" t="s">
        <v>17</v>
      </c>
      <c r="J241">
        <v>3</v>
      </c>
      <c r="K241">
        <v>6.2518399999999996</v>
      </c>
      <c r="L241">
        <v>-75.563590000000005</v>
      </c>
    </row>
    <row r="242" spans="1:12" x14ac:dyDescent="0.25">
      <c r="A242" t="s">
        <v>61</v>
      </c>
      <c r="B242" t="s">
        <v>62</v>
      </c>
      <c r="C242">
        <v>637800</v>
      </c>
      <c r="D242">
        <v>32200</v>
      </c>
      <c r="E242" t="s">
        <v>684</v>
      </c>
      <c r="F242" t="s">
        <v>26</v>
      </c>
      <c r="G242" t="s">
        <v>385</v>
      </c>
      <c r="H242">
        <v>1</v>
      </c>
      <c r="I242" t="s">
        <v>17</v>
      </c>
      <c r="J242">
        <v>1</v>
      </c>
      <c r="K242">
        <v>4.5793699999999999</v>
      </c>
      <c r="L242">
        <v>-74.216819999999998</v>
      </c>
    </row>
    <row r="243" spans="1:12" x14ac:dyDescent="0.25">
      <c r="A243" t="s">
        <v>80</v>
      </c>
      <c r="B243" t="s">
        <v>65</v>
      </c>
      <c r="C243">
        <v>35300</v>
      </c>
      <c r="D243">
        <v>2100</v>
      </c>
      <c r="E243" t="s">
        <v>180</v>
      </c>
      <c r="F243" t="s">
        <v>93</v>
      </c>
      <c r="G243" t="s">
        <v>161</v>
      </c>
      <c r="H243">
        <v>5</v>
      </c>
      <c r="I243" t="s">
        <v>17</v>
      </c>
      <c r="J243">
        <v>1</v>
      </c>
      <c r="K243">
        <v>7.1253900000000003</v>
      </c>
      <c r="L243">
        <v>-73.119799999999998</v>
      </c>
    </row>
    <row r="244" spans="1:12" x14ac:dyDescent="0.25">
      <c r="A244" t="s">
        <v>111</v>
      </c>
      <c r="B244" t="s">
        <v>19</v>
      </c>
      <c r="C244">
        <v>492900</v>
      </c>
      <c r="D244">
        <v>24400</v>
      </c>
      <c r="E244" t="s">
        <v>267</v>
      </c>
      <c r="F244" t="s">
        <v>96</v>
      </c>
      <c r="G244" t="s">
        <v>126</v>
      </c>
      <c r="H244">
        <v>5</v>
      </c>
      <c r="I244" t="s">
        <v>32</v>
      </c>
      <c r="J244">
        <v>1</v>
      </c>
      <c r="K244">
        <v>7.89391</v>
      </c>
      <c r="L244">
        <v>-72.507819999999995</v>
      </c>
    </row>
    <row r="245" spans="1:12" x14ac:dyDescent="0.25">
      <c r="A245" t="s">
        <v>158</v>
      </c>
      <c r="B245" t="s">
        <v>62</v>
      </c>
      <c r="C245">
        <v>61600</v>
      </c>
      <c r="D245">
        <v>3500</v>
      </c>
      <c r="E245" t="s">
        <v>772</v>
      </c>
      <c r="F245" t="s">
        <v>52</v>
      </c>
      <c r="G245" t="s">
        <v>16</v>
      </c>
      <c r="H245">
        <v>5</v>
      </c>
      <c r="I245" t="s">
        <v>17</v>
      </c>
      <c r="J245">
        <v>3</v>
      </c>
      <c r="K245">
        <v>4.6097099999999998</v>
      </c>
      <c r="L245">
        <v>-74.08175</v>
      </c>
    </row>
    <row r="246" spans="1:12" x14ac:dyDescent="0.25">
      <c r="A246" t="s">
        <v>155</v>
      </c>
      <c r="B246" t="s">
        <v>62</v>
      </c>
      <c r="C246">
        <v>98300</v>
      </c>
      <c r="D246">
        <v>3400</v>
      </c>
      <c r="E246" t="s">
        <v>719</v>
      </c>
      <c r="F246" t="s">
        <v>93</v>
      </c>
      <c r="G246" t="s">
        <v>16</v>
      </c>
      <c r="H246">
        <v>5</v>
      </c>
      <c r="I246" t="s">
        <v>17</v>
      </c>
      <c r="J246">
        <v>10</v>
      </c>
      <c r="K246">
        <v>4.6097099999999998</v>
      </c>
      <c r="L246">
        <v>-74.08175</v>
      </c>
    </row>
    <row r="247" spans="1:12" x14ac:dyDescent="0.25">
      <c r="A247" t="s">
        <v>105</v>
      </c>
      <c r="B247" t="s">
        <v>19</v>
      </c>
      <c r="C247">
        <v>315800</v>
      </c>
      <c r="D247">
        <v>15000</v>
      </c>
      <c r="E247" t="s">
        <v>1013</v>
      </c>
      <c r="F247" t="s">
        <v>52</v>
      </c>
      <c r="G247" t="s">
        <v>22</v>
      </c>
      <c r="H247">
        <v>3</v>
      </c>
      <c r="I247" t="s">
        <v>17</v>
      </c>
      <c r="J247">
        <v>3</v>
      </c>
      <c r="K247">
        <v>6.2518399999999996</v>
      </c>
      <c r="L247">
        <v>-75.563590000000005</v>
      </c>
    </row>
    <row r="248" spans="1:12" x14ac:dyDescent="0.25">
      <c r="A248" t="s">
        <v>184</v>
      </c>
      <c r="B248" t="s">
        <v>86</v>
      </c>
      <c r="C248">
        <v>412700</v>
      </c>
      <c r="D248">
        <v>22200</v>
      </c>
      <c r="E248" t="s">
        <v>1040</v>
      </c>
      <c r="F248" t="s">
        <v>160</v>
      </c>
      <c r="G248" t="s">
        <v>16</v>
      </c>
      <c r="H248">
        <v>4</v>
      </c>
      <c r="I248" t="s">
        <v>17</v>
      </c>
      <c r="J248">
        <v>7</v>
      </c>
      <c r="K248">
        <v>4.6097099999999998</v>
      </c>
      <c r="L248">
        <v>-74.08175</v>
      </c>
    </row>
    <row r="249" spans="1:12" x14ac:dyDescent="0.25">
      <c r="A249" t="s">
        <v>41</v>
      </c>
      <c r="B249" t="s">
        <v>29</v>
      </c>
      <c r="C249">
        <v>1024000</v>
      </c>
      <c r="D249">
        <v>54700</v>
      </c>
      <c r="E249" t="s">
        <v>854</v>
      </c>
      <c r="F249" t="s">
        <v>47</v>
      </c>
      <c r="G249" t="s">
        <v>126</v>
      </c>
      <c r="H249">
        <v>5</v>
      </c>
      <c r="I249" t="s">
        <v>17</v>
      </c>
      <c r="J249">
        <v>3</v>
      </c>
      <c r="K249">
        <v>7.89391</v>
      </c>
      <c r="L249">
        <v>-72.507819999999995</v>
      </c>
    </row>
    <row r="250" spans="1:12" x14ac:dyDescent="0.25">
      <c r="A250" t="s">
        <v>61</v>
      </c>
      <c r="B250" t="s">
        <v>62</v>
      </c>
      <c r="C250">
        <v>671600</v>
      </c>
      <c r="D250">
        <v>43600</v>
      </c>
      <c r="E250" t="s">
        <v>1098</v>
      </c>
      <c r="F250" t="s">
        <v>47</v>
      </c>
      <c r="G250" t="s">
        <v>16</v>
      </c>
      <c r="H250">
        <v>4</v>
      </c>
      <c r="I250" t="s">
        <v>17</v>
      </c>
      <c r="J250">
        <v>4</v>
      </c>
      <c r="K250">
        <v>4.6097099999999998</v>
      </c>
      <c r="L250">
        <v>-74.08175</v>
      </c>
    </row>
    <row r="251" spans="1:12" x14ac:dyDescent="0.25">
      <c r="A251" t="s">
        <v>80</v>
      </c>
      <c r="B251" t="s">
        <v>65</v>
      </c>
      <c r="C251">
        <v>29300</v>
      </c>
      <c r="D251">
        <v>1800</v>
      </c>
      <c r="E251" t="s">
        <v>913</v>
      </c>
      <c r="F251" t="s">
        <v>160</v>
      </c>
      <c r="G251" t="s">
        <v>22</v>
      </c>
      <c r="H251">
        <v>4</v>
      </c>
      <c r="I251" t="s">
        <v>17</v>
      </c>
      <c r="J251">
        <v>6</v>
      </c>
      <c r="K251">
        <v>6.2518399999999996</v>
      </c>
      <c r="L251">
        <v>-75.563590000000005</v>
      </c>
    </row>
    <row r="252" spans="1:12" x14ac:dyDescent="0.25">
      <c r="A252" t="s">
        <v>122</v>
      </c>
      <c r="B252" t="s">
        <v>29</v>
      </c>
      <c r="C252">
        <v>1378400</v>
      </c>
      <c r="D252">
        <v>73600</v>
      </c>
      <c r="E252" t="s">
        <v>407</v>
      </c>
      <c r="F252" t="s">
        <v>21</v>
      </c>
      <c r="G252" t="s">
        <v>31</v>
      </c>
      <c r="H252">
        <v>1</v>
      </c>
      <c r="I252" t="s">
        <v>17</v>
      </c>
      <c r="J252">
        <v>10</v>
      </c>
      <c r="K252">
        <v>3.4372199999999999</v>
      </c>
      <c r="L252">
        <v>-76.522499999999994</v>
      </c>
    </row>
    <row r="253" spans="1:12" x14ac:dyDescent="0.25">
      <c r="A253" t="s">
        <v>33</v>
      </c>
      <c r="B253" t="s">
        <v>19</v>
      </c>
      <c r="C253">
        <v>269700</v>
      </c>
      <c r="D253">
        <v>12500</v>
      </c>
      <c r="E253" t="s">
        <v>137</v>
      </c>
      <c r="F253" t="s">
        <v>160</v>
      </c>
      <c r="G253" t="s">
        <v>22</v>
      </c>
      <c r="H253">
        <v>5</v>
      </c>
      <c r="I253" t="s">
        <v>32</v>
      </c>
      <c r="J253">
        <v>1</v>
      </c>
      <c r="K253">
        <v>6.2518399999999996</v>
      </c>
      <c r="L253">
        <v>-75.563590000000005</v>
      </c>
    </row>
    <row r="254" spans="1:12" x14ac:dyDescent="0.25">
      <c r="A254" t="s">
        <v>158</v>
      </c>
      <c r="B254" t="s">
        <v>62</v>
      </c>
      <c r="C254">
        <v>48400</v>
      </c>
      <c r="D254">
        <v>2800</v>
      </c>
      <c r="E254" t="s">
        <v>965</v>
      </c>
      <c r="F254" t="s">
        <v>15</v>
      </c>
      <c r="G254" t="s">
        <v>27</v>
      </c>
      <c r="H254">
        <v>5</v>
      </c>
      <c r="I254" t="s">
        <v>17</v>
      </c>
      <c r="J254">
        <v>1</v>
      </c>
      <c r="K254">
        <v>10.39972</v>
      </c>
      <c r="L254">
        <v>-75.514439999999993</v>
      </c>
    </row>
    <row r="255" spans="1:12" x14ac:dyDescent="0.25">
      <c r="A255" t="s">
        <v>164</v>
      </c>
      <c r="B255" t="s">
        <v>13</v>
      </c>
      <c r="C255">
        <v>75200</v>
      </c>
      <c r="D255">
        <v>4500</v>
      </c>
      <c r="E255" t="s">
        <v>394</v>
      </c>
      <c r="F255" t="s">
        <v>35</v>
      </c>
      <c r="G255" t="s">
        <v>16</v>
      </c>
      <c r="H255">
        <v>5</v>
      </c>
      <c r="I255" t="s">
        <v>32</v>
      </c>
      <c r="J255">
        <v>1</v>
      </c>
      <c r="K255">
        <v>4.6097099999999998</v>
      </c>
      <c r="L255">
        <v>-74.08175</v>
      </c>
    </row>
    <row r="256" spans="1:12" x14ac:dyDescent="0.25">
      <c r="A256" t="s">
        <v>48</v>
      </c>
      <c r="B256" t="s">
        <v>24</v>
      </c>
      <c r="C256">
        <v>73800</v>
      </c>
      <c r="D256">
        <v>4400</v>
      </c>
      <c r="E256" t="s">
        <v>898</v>
      </c>
      <c r="F256" t="s">
        <v>160</v>
      </c>
      <c r="G256" t="s">
        <v>16</v>
      </c>
      <c r="H256">
        <v>5</v>
      </c>
      <c r="I256" t="s">
        <v>17</v>
      </c>
      <c r="J256">
        <v>3</v>
      </c>
      <c r="K256">
        <v>4.6097099999999998</v>
      </c>
      <c r="L256">
        <v>-74.08175</v>
      </c>
    </row>
    <row r="257" spans="1:12" x14ac:dyDescent="0.25">
      <c r="A257" t="s">
        <v>68</v>
      </c>
      <c r="B257" t="s">
        <v>24</v>
      </c>
      <c r="C257">
        <v>37100</v>
      </c>
      <c r="D257">
        <v>2400</v>
      </c>
      <c r="E257" t="s">
        <v>25</v>
      </c>
      <c r="F257" t="s">
        <v>93</v>
      </c>
      <c r="G257" t="s">
        <v>22</v>
      </c>
      <c r="H257">
        <v>4</v>
      </c>
      <c r="I257" t="s">
        <v>17</v>
      </c>
      <c r="J257">
        <v>4</v>
      </c>
      <c r="K257">
        <v>6.2518399999999996</v>
      </c>
      <c r="L257">
        <v>-75.563590000000005</v>
      </c>
    </row>
    <row r="258" spans="1:12" x14ac:dyDescent="0.25">
      <c r="A258" t="s">
        <v>61</v>
      </c>
      <c r="B258" t="s">
        <v>62</v>
      </c>
      <c r="C258">
        <v>696100</v>
      </c>
      <c r="D258">
        <v>35300</v>
      </c>
      <c r="E258" t="s">
        <v>763</v>
      </c>
      <c r="F258" t="s">
        <v>47</v>
      </c>
      <c r="G258" t="s">
        <v>16</v>
      </c>
      <c r="H258">
        <v>5</v>
      </c>
      <c r="I258" t="s">
        <v>17</v>
      </c>
      <c r="J258">
        <v>1</v>
      </c>
      <c r="K258">
        <v>4.6097099999999998</v>
      </c>
      <c r="L258">
        <v>-74.08175</v>
      </c>
    </row>
    <row r="259" spans="1:12" x14ac:dyDescent="0.25">
      <c r="A259" t="s">
        <v>89</v>
      </c>
      <c r="B259" t="s">
        <v>62</v>
      </c>
      <c r="C259">
        <v>8100</v>
      </c>
      <c r="D259">
        <v>800</v>
      </c>
      <c r="E259" t="s">
        <v>183</v>
      </c>
      <c r="F259" t="s">
        <v>88</v>
      </c>
      <c r="G259" t="s">
        <v>16</v>
      </c>
      <c r="H259">
        <v>4</v>
      </c>
      <c r="I259" t="s">
        <v>17</v>
      </c>
      <c r="J259">
        <v>3</v>
      </c>
      <c r="K259">
        <v>4.6097099999999998</v>
      </c>
      <c r="L259">
        <v>-74.08175</v>
      </c>
    </row>
    <row r="260" spans="1:12" x14ac:dyDescent="0.25">
      <c r="A260" t="s">
        <v>94</v>
      </c>
      <c r="B260" t="s">
        <v>29</v>
      </c>
      <c r="C260">
        <v>880500</v>
      </c>
      <c r="D260">
        <v>54800</v>
      </c>
      <c r="E260" t="s">
        <v>232</v>
      </c>
      <c r="F260" t="s">
        <v>76</v>
      </c>
      <c r="G260" t="s">
        <v>16</v>
      </c>
      <c r="H260">
        <v>4</v>
      </c>
      <c r="I260" t="s">
        <v>32</v>
      </c>
      <c r="J260">
        <v>1</v>
      </c>
      <c r="K260">
        <v>4.6097099999999998</v>
      </c>
      <c r="L260">
        <v>-74.08175</v>
      </c>
    </row>
    <row r="261" spans="1:12" x14ac:dyDescent="0.25">
      <c r="A261" t="s">
        <v>105</v>
      </c>
      <c r="B261" t="s">
        <v>19</v>
      </c>
      <c r="C261">
        <v>254400</v>
      </c>
      <c r="D261">
        <v>11700</v>
      </c>
      <c r="E261" t="s">
        <v>386</v>
      </c>
      <c r="F261" t="s">
        <v>96</v>
      </c>
      <c r="G261" t="s">
        <v>16</v>
      </c>
      <c r="H261">
        <v>4</v>
      </c>
      <c r="I261" t="s">
        <v>17</v>
      </c>
      <c r="J261">
        <v>1</v>
      </c>
      <c r="K261">
        <v>4.6097099999999998</v>
      </c>
      <c r="L261">
        <v>-74.08175</v>
      </c>
    </row>
    <row r="262" spans="1:12" x14ac:dyDescent="0.25">
      <c r="A262" t="s">
        <v>219</v>
      </c>
      <c r="B262" t="s">
        <v>19</v>
      </c>
      <c r="C262">
        <v>767000</v>
      </c>
      <c r="D262">
        <v>45500</v>
      </c>
      <c r="E262" t="s">
        <v>487</v>
      </c>
      <c r="F262" t="s">
        <v>21</v>
      </c>
      <c r="G262" t="s">
        <v>22</v>
      </c>
      <c r="H262">
        <v>2</v>
      </c>
      <c r="I262" t="s">
        <v>17</v>
      </c>
      <c r="J262">
        <v>1</v>
      </c>
      <c r="K262">
        <v>6.2518399999999996</v>
      </c>
      <c r="L262">
        <v>-75.563590000000005</v>
      </c>
    </row>
    <row r="263" spans="1:12" x14ac:dyDescent="0.25">
      <c r="A263" t="s">
        <v>74</v>
      </c>
      <c r="B263" t="s">
        <v>62</v>
      </c>
      <c r="C263">
        <v>39800</v>
      </c>
      <c r="D263">
        <v>2300</v>
      </c>
      <c r="E263" t="s">
        <v>617</v>
      </c>
      <c r="F263" t="s">
        <v>47</v>
      </c>
      <c r="G263" t="s">
        <v>27</v>
      </c>
      <c r="H263">
        <v>4</v>
      </c>
      <c r="I263" t="s">
        <v>17</v>
      </c>
      <c r="J263">
        <v>2</v>
      </c>
      <c r="K263">
        <v>10.39972</v>
      </c>
      <c r="L263">
        <v>-75.514439999999993</v>
      </c>
    </row>
    <row r="264" spans="1:12" x14ac:dyDescent="0.25">
      <c r="A264" t="s">
        <v>192</v>
      </c>
      <c r="B264" t="s">
        <v>65</v>
      </c>
      <c r="C264">
        <v>42900</v>
      </c>
      <c r="D264">
        <v>3300</v>
      </c>
      <c r="E264" t="s">
        <v>1155</v>
      </c>
      <c r="F264" t="s">
        <v>96</v>
      </c>
      <c r="G264" t="s">
        <v>16</v>
      </c>
      <c r="H264">
        <v>5</v>
      </c>
      <c r="I264" t="s">
        <v>32</v>
      </c>
      <c r="J264">
        <v>1</v>
      </c>
      <c r="K264">
        <v>4.6097099999999998</v>
      </c>
      <c r="L264">
        <v>-74.08175</v>
      </c>
    </row>
    <row r="265" spans="1:12" x14ac:dyDescent="0.25">
      <c r="A265" t="s">
        <v>122</v>
      </c>
      <c r="B265" t="s">
        <v>29</v>
      </c>
      <c r="C265">
        <v>854700</v>
      </c>
      <c r="D265">
        <v>47900</v>
      </c>
      <c r="E265" t="s">
        <v>947</v>
      </c>
      <c r="F265" t="s">
        <v>160</v>
      </c>
      <c r="G265" t="s">
        <v>27</v>
      </c>
      <c r="H265">
        <v>5</v>
      </c>
      <c r="I265" t="s">
        <v>17</v>
      </c>
      <c r="J265">
        <v>1</v>
      </c>
      <c r="K265">
        <v>10.39972</v>
      </c>
      <c r="L265">
        <v>-75.514439999999993</v>
      </c>
    </row>
    <row r="266" spans="1:12" x14ac:dyDescent="0.25">
      <c r="A266" t="s">
        <v>158</v>
      </c>
      <c r="B266" t="s">
        <v>62</v>
      </c>
      <c r="C266">
        <v>39700</v>
      </c>
      <c r="D266">
        <v>2300</v>
      </c>
      <c r="E266" t="s">
        <v>876</v>
      </c>
      <c r="F266" t="s">
        <v>15</v>
      </c>
      <c r="G266" t="s">
        <v>16</v>
      </c>
      <c r="H266">
        <v>4</v>
      </c>
      <c r="I266" t="s">
        <v>17</v>
      </c>
      <c r="J266">
        <v>2</v>
      </c>
      <c r="K266">
        <v>4.6097099999999998</v>
      </c>
      <c r="L266">
        <v>-74.08175</v>
      </c>
    </row>
    <row r="267" spans="1:12" x14ac:dyDescent="0.25">
      <c r="A267" t="s">
        <v>89</v>
      </c>
      <c r="B267" t="s">
        <v>62</v>
      </c>
      <c r="C267">
        <v>8200</v>
      </c>
      <c r="D267">
        <v>1100</v>
      </c>
      <c r="E267" t="s">
        <v>191</v>
      </c>
      <c r="F267" t="s">
        <v>15</v>
      </c>
      <c r="G267" t="s">
        <v>22</v>
      </c>
      <c r="H267">
        <v>5</v>
      </c>
      <c r="I267" t="s">
        <v>17</v>
      </c>
      <c r="J267">
        <v>3</v>
      </c>
      <c r="K267">
        <v>6.2518399999999996</v>
      </c>
      <c r="L267">
        <v>-75.563590000000005</v>
      </c>
    </row>
    <row r="268" spans="1:12" x14ac:dyDescent="0.25">
      <c r="A268" t="s">
        <v>219</v>
      </c>
      <c r="B268" t="s">
        <v>19</v>
      </c>
      <c r="C268">
        <v>548000</v>
      </c>
      <c r="D268">
        <v>29400</v>
      </c>
      <c r="E268" t="s">
        <v>972</v>
      </c>
      <c r="F268" t="s">
        <v>88</v>
      </c>
      <c r="G268" t="s">
        <v>201</v>
      </c>
      <c r="H268">
        <v>5</v>
      </c>
      <c r="I268" t="s">
        <v>17</v>
      </c>
      <c r="J268">
        <v>3</v>
      </c>
      <c r="K268">
        <v>11.54444</v>
      </c>
      <c r="L268">
        <v>-72.907219999999995</v>
      </c>
    </row>
    <row r="269" spans="1:12" x14ac:dyDescent="0.25">
      <c r="A269" t="s">
        <v>297</v>
      </c>
      <c r="B269" t="s">
        <v>86</v>
      </c>
      <c r="C269">
        <v>88400</v>
      </c>
      <c r="D269">
        <v>2900</v>
      </c>
      <c r="E269" t="s">
        <v>865</v>
      </c>
      <c r="F269" t="s">
        <v>15</v>
      </c>
      <c r="G269" t="s">
        <v>16</v>
      </c>
      <c r="H269">
        <v>5</v>
      </c>
      <c r="I269" t="s">
        <v>17</v>
      </c>
      <c r="J269">
        <v>1</v>
      </c>
      <c r="K269">
        <v>4.6097099999999998</v>
      </c>
      <c r="L269">
        <v>-74.08175</v>
      </c>
    </row>
    <row r="270" spans="1:12" x14ac:dyDescent="0.25">
      <c r="A270" t="s">
        <v>118</v>
      </c>
      <c r="B270" t="s">
        <v>86</v>
      </c>
      <c r="C270">
        <v>672600</v>
      </c>
      <c r="D270">
        <v>34000</v>
      </c>
      <c r="E270" t="s">
        <v>1069</v>
      </c>
      <c r="F270" t="s">
        <v>43</v>
      </c>
      <c r="G270" t="s">
        <v>22</v>
      </c>
      <c r="H270">
        <v>5</v>
      </c>
      <c r="I270" t="s">
        <v>17</v>
      </c>
      <c r="J270">
        <v>2</v>
      </c>
      <c r="K270">
        <v>6.2518399999999996</v>
      </c>
      <c r="L270">
        <v>-75.563590000000005</v>
      </c>
    </row>
    <row r="271" spans="1:12" x14ac:dyDescent="0.25">
      <c r="A271" t="s">
        <v>85</v>
      </c>
      <c r="B271" t="s">
        <v>86</v>
      </c>
      <c r="C271">
        <v>861700</v>
      </c>
      <c r="D271">
        <v>46300</v>
      </c>
      <c r="E271" t="s">
        <v>925</v>
      </c>
      <c r="F271" t="s">
        <v>35</v>
      </c>
      <c r="G271" t="s">
        <v>60</v>
      </c>
      <c r="H271">
        <v>1</v>
      </c>
      <c r="I271" t="s">
        <v>17</v>
      </c>
      <c r="J271">
        <v>7</v>
      </c>
      <c r="K271">
        <v>4.8133299999999997</v>
      </c>
      <c r="L271">
        <v>-75.696110000000004</v>
      </c>
    </row>
    <row r="272" spans="1:12" x14ac:dyDescent="0.25">
      <c r="A272" t="s">
        <v>50</v>
      </c>
      <c r="B272" t="s">
        <v>29</v>
      </c>
      <c r="C272">
        <v>1833200</v>
      </c>
      <c r="D272">
        <v>98000</v>
      </c>
      <c r="E272" t="s">
        <v>565</v>
      </c>
      <c r="F272" t="s">
        <v>35</v>
      </c>
      <c r="G272" t="s">
        <v>16</v>
      </c>
      <c r="H272">
        <v>5</v>
      </c>
      <c r="I272" t="s">
        <v>17</v>
      </c>
      <c r="J272">
        <v>1</v>
      </c>
      <c r="K272">
        <v>4.6097099999999998</v>
      </c>
      <c r="L272">
        <v>-74.08175</v>
      </c>
    </row>
    <row r="273" spans="1:12" x14ac:dyDescent="0.25">
      <c r="A273" t="s">
        <v>67</v>
      </c>
      <c r="B273" t="s">
        <v>62</v>
      </c>
      <c r="C273">
        <v>52700</v>
      </c>
      <c r="D273">
        <v>1000</v>
      </c>
      <c r="E273" t="s">
        <v>1101</v>
      </c>
      <c r="F273" t="s">
        <v>54</v>
      </c>
      <c r="G273" t="s">
        <v>16</v>
      </c>
      <c r="H273">
        <v>5</v>
      </c>
      <c r="I273" t="s">
        <v>17</v>
      </c>
      <c r="J273">
        <v>10</v>
      </c>
      <c r="K273">
        <v>4.6097099999999998</v>
      </c>
      <c r="L273">
        <v>-74.08175</v>
      </c>
    </row>
    <row r="274" spans="1:12" x14ac:dyDescent="0.25">
      <c r="A274" t="s">
        <v>127</v>
      </c>
      <c r="B274" t="s">
        <v>13</v>
      </c>
      <c r="C274">
        <v>1642900</v>
      </c>
      <c r="D274">
        <v>85700</v>
      </c>
      <c r="E274" t="s">
        <v>754</v>
      </c>
      <c r="F274" t="s">
        <v>54</v>
      </c>
      <c r="G274" t="s">
        <v>22</v>
      </c>
      <c r="H274">
        <v>4</v>
      </c>
      <c r="I274" t="s">
        <v>17</v>
      </c>
      <c r="J274">
        <v>1</v>
      </c>
      <c r="K274">
        <v>6.2518399999999996</v>
      </c>
      <c r="L274">
        <v>-75.563590000000005</v>
      </c>
    </row>
    <row r="275" spans="1:12" x14ac:dyDescent="0.25">
      <c r="A275" t="s">
        <v>68</v>
      </c>
      <c r="B275" t="s">
        <v>24</v>
      </c>
      <c r="C275">
        <v>23900</v>
      </c>
      <c r="D275">
        <v>3600</v>
      </c>
      <c r="E275" t="s">
        <v>879</v>
      </c>
      <c r="F275" t="s">
        <v>52</v>
      </c>
      <c r="G275" t="s">
        <v>22</v>
      </c>
      <c r="H275">
        <v>5</v>
      </c>
      <c r="I275" t="s">
        <v>17</v>
      </c>
      <c r="J275">
        <v>1</v>
      </c>
      <c r="K275">
        <v>6.2518399999999996</v>
      </c>
      <c r="L275">
        <v>-75.563590000000005</v>
      </c>
    </row>
    <row r="276" spans="1:12" x14ac:dyDescent="0.25">
      <c r="A276" t="s">
        <v>124</v>
      </c>
      <c r="B276" t="s">
        <v>19</v>
      </c>
      <c r="C276">
        <v>678500</v>
      </c>
      <c r="D276">
        <v>36500</v>
      </c>
      <c r="E276" t="s">
        <v>881</v>
      </c>
      <c r="F276" t="s">
        <v>130</v>
      </c>
      <c r="G276" t="s">
        <v>16</v>
      </c>
      <c r="H276">
        <v>2</v>
      </c>
      <c r="I276" t="s">
        <v>17</v>
      </c>
      <c r="J276">
        <v>10</v>
      </c>
      <c r="K276">
        <v>4.6097099999999998</v>
      </c>
      <c r="L276">
        <v>-74.08175</v>
      </c>
    </row>
    <row r="277" spans="1:12" x14ac:dyDescent="0.25">
      <c r="A277" t="s">
        <v>111</v>
      </c>
      <c r="B277" t="s">
        <v>19</v>
      </c>
      <c r="C277">
        <v>495500</v>
      </c>
      <c r="D277">
        <v>24600</v>
      </c>
      <c r="E277" t="s">
        <v>1056</v>
      </c>
      <c r="F277" t="s">
        <v>35</v>
      </c>
      <c r="G277" t="s">
        <v>31</v>
      </c>
      <c r="H277">
        <v>4</v>
      </c>
      <c r="I277" t="s">
        <v>17</v>
      </c>
      <c r="J277">
        <v>1</v>
      </c>
      <c r="K277">
        <v>3.4372199999999999</v>
      </c>
      <c r="L277">
        <v>-76.522499999999994</v>
      </c>
    </row>
    <row r="278" spans="1:12" x14ac:dyDescent="0.25">
      <c r="A278" t="s">
        <v>297</v>
      </c>
      <c r="B278" t="s">
        <v>86</v>
      </c>
      <c r="C278">
        <v>59100</v>
      </c>
      <c r="D278">
        <v>1300</v>
      </c>
      <c r="E278" t="s">
        <v>919</v>
      </c>
      <c r="F278" t="s">
        <v>26</v>
      </c>
      <c r="G278" t="s">
        <v>31</v>
      </c>
      <c r="H278">
        <v>5</v>
      </c>
      <c r="I278" t="s">
        <v>17</v>
      </c>
      <c r="J278">
        <v>4</v>
      </c>
      <c r="K278">
        <v>3.4372199999999999</v>
      </c>
      <c r="L278">
        <v>-76.522499999999994</v>
      </c>
    </row>
    <row r="279" spans="1:12" x14ac:dyDescent="0.25">
      <c r="A279" t="s">
        <v>124</v>
      </c>
      <c r="B279" t="s">
        <v>19</v>
      </c>
      <c r="C279">
        <v>741300</v>
      </c>
      <c r="D279">
        <v>44200</v>
      </c>
      <c r="E279" t="s">
        <v>996</v>
      </c>
      <c r="F279" t="s">
        <v>26</v>
      </c>
      <c r="G279" t="s">
        <v>278</v>
      </c>
      <c r="H279">
        <v>5</v>
      </c>
      <c r="I279" t="s">
        <v>17</v>
      </c>
      <c r="J279">
        <v>5</v>
      </c>
      <c r="K279">
        <v>-4.2152799999999999</v>
      </c>
      <c r="L279">
        <v>-69.940560000000005</v>
      </c>
    </row>
    <row r="280" spans="1:12" x14ac:dyDescent="0.25">
      <c r="A280" t="s">
        <v>85</v>
      </c>
      <c r="B280" t="s">
        <v>86</v>
      </c>
      <c r="C280">
        <v>961200</v>
      </c>
      <c r="D280">
        <v>49400</v>
      </c>
      <c r="E280" t="s">
        <v>865</v>
      </c>
      <c r="F280" t="s">
        <v>52</v>
      </c>
      <c r="G280" t="s">
        <v>22</v>
      </c>
      <c r="H280">
        <v>5</v>
      </c>
      <c r="I280" t="s">
        <v>17</v>
      </c>
      <c r="J280">
        <v>10</v>
      </c>
      <c r="K280">
        <v>6.2518399999999996</v>
      </c>
      <c r="L280">
        <v>-75.563590000000005</v>
      </c>
    </row>
    <row r="281" spans="1:12" x14ac:dyDescent="0.25">
      <c r="A281" t="s">
        <v>74</v>
      </c>
      <c r="B281" t="s">
        <v>62</v>
      </c>
      <c r="C281">
        <v>53400</v>
      </c>
      <c r="D281">
        <v>1000</v>
      </c>
      <c r="E281" t="s">
        <v>20</v>
      </c>
      <c r="F281" t="s">
        <v>54</v>
      </c>
      <c r="G281" t="s">
        <v>16</v>
      </c>
      <c r="H281">
        <v>5</v>
      </c>
      <c r="I281" t="s">
        <v>17</v>
      </c>
      <c r="J281">
        <v>1</v>
      </c>
      <c r="K281">
        <v>4.6097099999999998</v>
      </c>
      <c r="L281">
        <v>-74.08175</v>
      </c>
    </row>
    <row r="282" spans="1:12" x14ac:dyDescent="0.25">
      <c r="A282" t="s">
        <v>214</v>
      </c>
      <c r="B282" t="s">
        <v>19</v>
      </c>
      <c r="C282">
        <v>133000</v>
      </c>
      <c r="D282">
        <v>7500</v>
      </c>
      <c r="E282" t="s">
        <v>1118</v>
      </c>
      <c r="F282" t="s">
        <v>47</v>
      </c>
      <c r="G282" t="s">
        <v>16</v>
      </c>
      <c r="H282">
        <v>5</v>
      </c>
      <c r="I282" t="s">
        <v>17</v>
      </c>
      <c r="J282">
        <v>1</v>
      </c>
      <c r="K282">
        <v>4.6097099999999998</v>
      </c>
      <c r="L282">
        <v>-74.08175</v>
      </c>
    </row>
    <row r="283" spans="1:12" x14ac:dyDescent="0.25">
      <c r="A283" t="s">
        <v>12</v>
      </c>
      <c r="B283" t="s">
        <v>13</v>
      </c>
      <c r="C283">
        <v>203900</v>
      </c>
      <c r="D283">
        <v>9000</v>
      </c>
      <c r="E283" t="s">
        <v>668</v>
      </c>
      <c r="F283" t="s">
        <v>76</v>
      </c>
      <c r="G283" t="s">
        <v>22</v>
      </c>
      <c r="H283">
        <v>5</v>
      </c>
      <c r="I283" t="s">
        <v>17</v>
      </c>
      <c r="J283">
        <v>2</v>
      </c>
      <c r="K283">
        <v>6.2518399999999996</v>
      </c>
      <c r="L283">
        <v>-75.563590000000005</v>
      </c>
    </row>
    <row r="284" spans="1:12" x14ac:dyDescent="0.25">
      <c r="A284" t="s">
        <v>148</v>
      </c>
      <c r="B284" t="s">
        <v>13</v>
      </c>
      <c r="C284">
        <v>2354500</v>
      </c>
      <c r="D284">
        <v>125600</v>
      </c>
      <c r="E284" t="s">
        <v>236</v>
      </c>
      <c r="F284" t="s">
        <v>130</v>
      </c>
      <c r="G284" t="s">
        <v>31</v>
      </c>
      <c r="H284">
        <v>5</v>
      </c>
      <c r="I284" t="s">
        <v>32</v>
      </c>
      <c r="J284">
        <v>1</v>
      </c>
      <c r="K284">
        <v>3.4372199999999999</v>
      </c>
      <c r="L284">
        <v>-76.522499999999994</v>
      </c>
    </row>
    <row r="285" spans="1:12" x14ac:dyDescent="0.25">
      <c r="A285" t="s">
        <v>297</v>
      </c>
      <c r="B285" t="s">
        <v>86</v>
      </c>
      <c r="C285">
        <v>43800</v>
      </c>
      <c r="D285">
        <v>3000</v>
      </c>
      <c r="E285" t="s">
        <v>872</v>
      </c>
      <c r="F285" t="s">
        <v>76</v>
      </c>
      <c r="G285" t="s">
        <v>16</v>
      </c>
      <c r="H285">
        <v>3</v>
      </c>
      <c r="I285" t="s">
        <v>17</v>
      </c>
      <c r="J285">
        <v>1</v>
      </c>
      <c r="K285">
        <v>4.6097099999999998</v>
      </c>
      <c r="L285">
        <v>-74.08175</v>
      </c>
    </row>
    <row r="286" spans="1:12" x14ac:dyDescent="0.25">
      <c r="A286" t="s">
        <v>89</v>
      </c>
      <c r="B286" t="s">
        <v>62</v>
      </c>
      <c r="C286">
        <v>15900</v>
      </c>
      <c r="D286">
        <v>5600</v>
      </c>
      <c r="E286" t="s">
        <v>884</v>
      </c>
      <c r="F286" t="s">
        <v>35</v>
      </c>
      <c r="G286" t="s">
        <v>60</v>
      </c>
      <c r="H286">
        <v>5</v>
      </c>
      <c r="I286" t="s">
        <v>32</v>
      </c>
      <c r="J286">
        <v>1</v>
      </c>
      <c r="K286">
        <v>4.8133299999999997</v>
      </c>
      <c r="L286">
        <v>-75.696110000000004</v>
      </c>
    </row>
    <row r="287" spans="1:12" x14ac:dyDescent="0.25">
      <c r="A287" t="s">
        <v>98</v>
      </c>
      <c r="B287" t="s">
        <v>19</v>
      </c>
      <c r="C287">
        <v>400900</v>
      </c>
      <c r="D287">
        <v>19500</v>
      </c>
      <c r="E287" t="s">
        <v>859</v>
      </c>
      <c r="F287" t="s">
        <v>88</v>
      </c>
      <c r="G287" t="s">
        <v>16</v>
      </c>
      <c r="H287">
        <v>3</v>
      </c>
      <c r="I287" t="s">
        <v>17</v>
      </c>
      <c r="J287">
        <v>2</v>
      </c>
      <c r="K287">
        <v>4.6097099999999998</v>
      </c>
      <c r="L287">
        <v>-74.08175</v>
      </c>
    </row>
    <row r="288" spans="1:12" x14ac:dyDescent="0.25">
      <c r="A288" t="s">
        <v>164</v>
      </c>
      <c r="B288" t="s">
        <v>13</v>
      </c>
      <c r="C288">
        <v>186000</v>
      </c>
      <c r="D288">
        <v>8100</v>
      </c>
      <c r="E288" t="s">
        <v>1188</v>
      </c>
      <c r="F288" t="s">
        <v>26</v>
      </c>
      <c r="G288" t="s">
        <v>22</v>
      </c>
      <c r="H288">
        <v>5</v>
      </c>
      <c r="I288" t="s">
        <v>17</v>
      </c>
      <c r="J288">
        <v>1</v>
      </c>
      <c r="K288">
        <v>6.2518399999999996</v>
      </c>
      <c r="L288">
        <v>-75.563590000000005</v>
      </c>
    </row>
    <row r="289" spans="1:12" x14ac:dyDescent="0.25">
      <c r="A289" t="s">
        <v>74</v>
      </c>
      <c r="B289" t="s">
        <v>62</v>
      </c>
      <c r="C289">
        <v>23800</v>
      </c>
      <c r="D289">
        <v>1700</v>
      </c>
      <c r="E289" t="s">
        <v>747</v>
      </c>
      <c r="F289" t="s">
        <v>93</v>
      </c>
      <c r="G289" t="s">
        <v>16</v>
      </c>
      <c r="H289">
        <v>5</v>
      </c>
      <c r="I289" t="s">
        <v>17</v>
      </c>
      <c r="J289">
        <v>1</v>
      </c>
      <c r="K289">
        <v>4.6097099999999998</v>
      </c>
      <c r="L289">
        <v>-74.08175</v>
      </c>
    </row>
    <row r="290" spans="1:12" x14ac:dyDescent="0.25">
      <c r="A290" t="s">
        <v>70</v>
      </c>
      <c r="B290" t="s">
        <v>13</v>
      </c>
      <c r="C290">
        <v>2143800</v>
      </c>
      <c r="D290">
        <v>121000</v>
      </c>
      <c r="E290" t="s">
        <v>1157</v>
      </c>
      <c r="F290" t="s">
        <v>35</v>
      </c>
      <c r="G290" t="s">
        <v>16</v>
      </c>
      <c r="H290">
        <v>5</v>
      </c>
      <c r="I290" t="s">
        <v>17</v>
      </c>
      <c r="J290">
        <v>1</v>
      </c>
      <c r="K290">
        <v>4.6097099999999998</v>
      </c>
      <c r="L290">
        <v>-74.08175</v>
      </c>
    </row>
    <row r="291" spans="1:12" x14ac:dyDescent="0.25">
      <c r="A291" t="s">
        <v>297</v>
      </c>
      <c r="B291" t="s">
        <v>86</v>
      </c>
      <c r="C291">
        <v>48100</v>
      </c>
      <c r="D291">
        <v>800</v>
      </c>
      <c r="E291" t="s">
        <v>83</v>
      </c>
      <c r="F291" t="s">
        <v>54</v>
      </c>
      <c r="G291" t="s">
        <v>16</v>
      </c>
      <c r="H291">
        <v>5</v>
      </c>
      <c r="I291" t="s">
        <v>17</v>
      </c>
      <c r="J291">
        <v>2</v>
      </c>
      <c r="K291">
        <v>4.6097099999999998</v>
      </c>
      <c r="L291">
        <v>-74.08175</v>
      </c>
    </row>
    <row r="292" spans="1:12" x14ac:dyDescent="0.25">
      <c r="A292" t="s">
        <v>85</v>
      </c>
      <c r="B292" t="s">
        <v>86</v>
      </c>
      <c r="C292">
        <v>1043400</v>
      </c>
      <c r="D292">
        <v>53700</v>
      </c>
      <c r="E292" t="s">
        <v>302</v>
      </c>
      <c r="F292" t="s">
        <v>21</v>
      </c>
      <c r="G292" t="s">
        <v>16</v>
      </c>
      <c r="H292">
        <v>5</v>
      </c>
      <c r="I292" t="s">
        <v>17</v>
      </c>
      <c r="J292">
        <v>3</v>
      </c>
      <c r="K292">
        <v>4.6097099999999998</v>
      </c>
      <c r="L292">
        <v>-74.08175</v>
      </c>
    </row>
    <row r="293" spans="1:12" x14ac:dyDescent="0.25">
      <c r="A293" t="s">
        <v>266</v>
      </c>
      <c r="B293" t="s">
        <v>13</v>
      </c>
      <c r="C293">
        <v>1593100</v>
      </c>
      <c r="D293">
        <v>83000</v>
      </c>
      <c r="E293" t="s">
        <v>421</v>
      </c>
      <c r="F293" t="s">
        <v>15</v>
      </c>
      <c r="G293" t="s">
        <v>16</v>
      </c>
      <c r="H293">
        <v>4</v>
      </c>
      <c r="I293" t="s">
        <v>17</v>
      </c>
      <c r="J293">
        <v>6</v>
      </c>
      <c r="K293">
        <v>4.6097099999999998</v>
      </c>
      <c r="L293">
        <v>-74.08175</v>
      </c>
    </row>
    <row r="294" spans="1:12" x14ac:dyDescent="0.25">
      <c r="A294" t="s">
        <v>80</v>
      </c>
      <c r="B294" t="s">
        <v>65</v>
      </c>
      <c r="C294">
        <v>28600</v>
      </c>
      <c r="D294">
        <v>0</v>
      </c>
      <c r="E294" t="s">
        <v>198</v>
      </c>
      <c r="F294" t="s">
        <v>15</v>
      </c>
      <c r="G294" t="s">
        <v>16</v>
      </c>
      <c r="H294">
        <v>4</v>
      </c>
      <c r="I294" t="s">
        <v>17</v>
      </c>
      <c r="J294">
        <v>3</v>
      </c>
      <c r="K294">
        <v>4.6097099999999998</v>
      </c>
      <c r="L294">
        <v>-74.08175</v>
      </c>
    </row>
    <row r="295" spans="1:12" x14ac:dyDescent="0.25">
      <c r="A295" t="s">
        <v>133</v>
      </c>
      <c r="B295" t="s">
        <v>24</v>
      </c>
      <c r="C295">
        <v>19700</v>
      </c>
      <c r="D295">
        <v>1300</v>
      </c>
      <c r="E295" t="s">
        <v>716</v>
      </c>
      <c r="F295" t="s">
        <v>93</v>
      </c>
      <c r="G295" t="s">
        <v>22</v>
      </c>
      <c r="H295">
        <v>4</v>
      </c>
      <c r="I295" t="s">
        <v>17</v>
      </c>
      <c r="J295">
        <v>1</v>
      </c>
      <c r="K295">
        <v>6.2518399999999996</v>
      </c>
      <c r="L295">
        <v>-75.563590000000005</v>
      </c>
    </row>
    <row r="296" spans="1:12" x14ac:dyDescent="0.25">
      <c r="A296" t="s">
        <v>94</v>
      </c>
      <c r="B296" t="s">
        <v>29</v>
      </c>
      <c r="C296">
        <v>704700</v>
      </c>
      <c r="D296">
        <v>35700</v>
      </c>
      <c r="E296" t="s">
        <v>1250</v>
      </c>
      <c r="F296" t="s">
        <v>26</v>
      </c>
      <c r="G296" t="s">
        <v>126</v>
      </c>
      <c r="H296">
        <v>5</v>
      </c>
      <c r="I296" t="s">
        <v>17</v>
      </c>
      <c r="J296">
        <v>5</v>
      </c>
      <c r="K296">
        <v>7.89391</v>
      </c>
      <c r="L296">
        <v>-72.507819999999995</v>
      </c>
    </row>
    <row r="297" spans="1:12" x14ac:dyDescent="0.25">
      <c r="A297" t="s">
        <v>98</v>
      </c>
      <c r="B297" t="s">
        <v>19</v>
      </c>
      <c r="C297">
        <v>485500</v>
      </c>
      <c r="D297">
        <v>31700</v>
      </c>
      <c r="E297" t="s">
        <v>362</v>
      </c>
      <c r="F297" t="s">
        <v>160</v>
      </c>
      <c r="G297" t="s">
        <v>60</v>
      </c>
      <c r="H297">
        <v>5</v>
      </c>
      <c r="I297" t="s">
        <v>17</v>
      </c>
      <c r="J297">
        <v>4</v>
      </c>
      <c r="K297">
        <v>4.8133299999999997</v>
      </c>
      <c r="L297">
        <v>-75.696110000000004</v>
      </c>
    </row>
    <row r="298" spans="1:12" x14ac:dyDescent="0.25">
      <c r="A298" t="s">
        <v>105</v>
      </c>
      <c r="B298" t="s">
        <v>19</v>
      </c>
      <c r="C298">
        <v>284300</v>
      </c>
      <c r="D298">
        <v>15500</v>
      </c>
      <c r="E298" t="s">
        <v>1077</v>
      </c>
      <c r="F298" t="s">
        <v>26</v>
      </c>
      <c r="G298" t="s">
        <v>22</v>
      </c>
      <c r="H298">
        <v>5</v>
      </c>
      <c r="I298" t="s">
        <v>17</v>
      </c>
      <c r="J298">
        <v>8</v>
      </c>
      <c r="K298">
        <v>6.2518399999999996</v>
      </c>
      <c r="L298">
        <v>-75.563590000000005</v>
      </c>
    </row>
    <row r="299" spans="1:12" x14ac:dyDescent="0.25">
      <c r="A299" t="s">
        <v>45</v>
      </c>
      <c r="B299" t="s">
        <v>29</v>
      </c>
      <c r="C299">
        <v>1340600</v>
      </c>
      <c r="D299">
        <v>72100</v>
      </c>
      <c r="E299" t="s">
        <v>605</v>
      </c>
      <c r="F299" t="s">
        <v>93</v>
      </c>
      <c r="G299" t="s">
        <v>16</v>
      </c>
      <c r="H299">
        <v>5</v>
      </c>
      <c r="I299" t="s">
        <v>32</v>
      </c>
      <c r="J299">
        <v>1</v>
      </c>
      <c r="K299">
        <v>4.6097099999999998</v>
      </c>
      <c r="L299">
        <v>-74.08175</v>
      </c>
    </row>
    <row r="300" spans="1:12" x14ac:dyDescent="0.25">
      <c r="A300" t="s">
        <v>135</v>
      </c>
      <c r="B300" t="s">
        <v>58</v>
      </c>
      <c r="C300">
        <v>25600</v>
      </c>
      <c r="D300">
        <v>0</v>
      </c>
      <c r="E300" t="s">
        <v>678</v>
      </c>
      <c r="F300" t="s">
        <v>96</v>
      </c>
      <c r="G300" t="s">
        <v>201</v>
      </c>
      <c r="H300">
        <v>5</v>
      </c>
      <c r="I300" t="s">
        <v>17</v>
      </c>
      <c r="J300">
        <v>8</v>
      </c>
      <c r="K300">
        <v>11.54444</v>
      </c>
      <c r="L300">
        <v>-72.907219999999995</v>
      </c>
    </row>
    <row r="301" spans="1:12" x14ac:dyDescent="0.25">
      <c r="A301" t="s">
        <v>45</v>
      </c>
      <c r="B301" t="s">
        <v>29</v>
      </c>
      <c r="C301">
        <v>1226000</v>
      </c>
      <c r="D301">
        <v>65500</v>
      </c>
      <c r="E301" t="s">
        <v>225</v>
      </c>
      <c r="F301" t="s">
        <v>96</v>
      </c>
      <c r="G301" t="s">
        <v>16</v>
      </c>
      <c r="H301">
        <v>5</v>
      </c>
      <c r="I301" t="s">
        <v>17</v>
      </c>
      <c r="J301">
        <v>2</v>
      </c>
      <c r="K301">
        <v>4.6097099999999998</v>
      </c>
      <c r="L301">
        <v>-74.08175</v>
      </c>
    </row>
    <row r="302" spans="1:12" x14ac:dyDescent="0.25">
      <c r="A302" t="s">
        <v>196</v>
      </c>
      <c r="B302" t="s">
        <v>13</v>
      </c>
      <c r="C302">
        <v>708000</v>
      </c>
      <c r="D302">
        <v>38100</v>
      </c>
      <c r="E302" t="s">
        <v>1032</v>
      </c>
      <c r="F302" t="s">
        <v>130</v>
      </c>
      <c r="G302" t="s">
        <v>16</v>
      </c>
      <c r="H302">
        <v>5</v>
      </c>
      <c r="I302" t="s">
        <v>17</v>
      </c>
      <c r="J302">
        <v>4</v>
      </c>
      <c r="K302">
        <v>4.6097099999999998</v>
      </c>
      <c r="L302">
        <v>-74.08175</v>
      </c>
    </row>
    <row r="303" spans="1:12" x14ac:dyDescent="0.25">
      <c r="A303" t="s">
        <v>84</v>
      </c>
      <c r="B303" t="s">
        <v>58</v>
      </c>
      <c r="C303">
        <v>92700</v>
      </c>
      <c r="D303">
        <v>5100</v>
      </c>
      <c r="E303" t="s">
        <v>223</v>
      </c>
      <c r="F303" t="s">
        <v>47</v>
      </c>
      <c r="G303" t="s">
        <v>22</v>
      </c>
      <c r="H303">
        <v>5</v>
      </c>
      <c r="I303" t="s">
        <v>17</v>
      </c>
      <c r="J303">
        <v>2</v>
      </c>
      <c r="K303">
        <v>6.2518399999999996</v>
      </c>
      <c r="L303">
        <v>-75.563590000000005</v>
      </c>
    </row>
    <row r="304" spans="1:12" x14ac:dyDescent="0.25">
      <c r="A304" t="s">
        <v>70</v>
      </c>
      <c r="B304" t="s">
        <v>13</v>
      </c>
      <c r="C304">
        <v>2155400</v>
      </c>
      <c r="D304">
        <v>113000</v>
      </c>
      <c r="E304" t="s">
        <v>758</v>
      </c>
      <c r="F304" t="s">
        <v>35</v>
      </c>
      <c r="G304" t="s">
        <v>27</v>
      </c>
      <c r="H304">
        <v>1</v>
      </c>
      <c r="I304" t="s">
        <v>17</v>
      </c>
      <c r="J304">
        <v>2</v>
      </c>
      <c r="K304">
        <v>10.39972</v>
      </c>
      <c r="L304">
        <v>-75.514439999999993</v>
      </c>
    </row>
    <row r="305" spans="1:12" x14ac:dyDescent="0.25">
      <c r="A305" t="s">
        <v>94</v>
      </c>
      <c r="B305" t="s">
        <v>29</v>
      </c>
      <c r="C305">
        <v>736400</v>
      </c>
      <c r="D305">
        <v>41600</v>
      </c>
      <c r="E305" t="s">
        <v>516</v>
      </c>
      <c r="F305" t="s">
        <v>15</v>
      </c>
      <c r="G305" t="s">
        <v>60</v>
      </c>
      <c r="H305">
        <v>5</v>
      </c>
      <c r="I305" t="s">
        <v>17</v>
      </c>
      <c r="J305">
        <v>8</v>
      </c>
      <c r="K305">
        <v>4.8133299999999997</v>
      </c>
      <c r="L305">
        <v>-75.696110000000004</v>
      </c>
    </row>
    <row r="306" spans="1:12" x14ac:dyDescent="0.25">
      <c r="A306" t="s">
        <v>61</v>
      </c>
      <c r="B306" t="s">
        <v>62</v>
      </c>
      <c r="C306">
        <v>432800</v>
      </c>
      <c r="D306">
        <v>23400</v>
      </c>
      <c r="E306" t="s">
        <v>1040</v>
      </c>
      <c r="F306" t="s">
        <v>52</v>
      </c>
      <c r="G306" t="s">
        <v>278</v>
      </c>
      <c r="H306">
        <v>5</v>
      </c>
      <c r="I306" t="s">
        <v>32</v>
      </c>
      <c r="J306">
        <v>1</v>
      </c>
      <c r="K306">
        <v>-4.2152799999999999</v>
      </c>
      <c r="L306">
        <v>-69.940560000000005</v>
      </c>
    </row>
    <row r="307" spans="1:12" x14ac:dyDescent="0.25">
      <c r="A307" t="s">
        <v>164</v>
      </c>
      <c r="B307" t="s">
        <v>13</v>
      </c>
      <c r="C307">
        <v>134800</v>
      </c>
      <c r="D307">
        <v>7400</v>
      </c>
      <c r="E307" t="s">
        <v>571</v>
      </c>
      <c r="F307" t="s">
        <v>21</v>
      </c>
      <c r="G307" t="s">
        <v>16</v>
      </c>
      <c r="H307">
        <v>5</v>
      </c>
      <c r="I307" t="s">
        <v>17</v>
      </c>
      <c r="J307">
        <v>1</v>
      </c>
      <c r="K307">
        <v>4.6097099999999998</v>
      </c>
      <c r="L307">
        <v>-74.08175</v>
      </c>
    </row>
    <row r="308" spans="1:12" x14ac:dyDescent="0.25">
      <c r="A308" t="s">
        <v>39</v>
      </c>
      <c r="B308" t="s">
        <v>24</v>
      </c>
      <c r="C308">
        <v>59000</v>
      </c>
      <c r="D308">
        <v>3400</v>
      </c>
      <c r="E308" t="s">
        <v>585</v>
      </c>
      <c r="F308" t="s">
        <v>130</v>
      </c>
      <c r="G308" t="s">
        <v>22</v>
      </c>
      <c r="H308">
        <v>5</v>
      </c>
      <c r="I308" t="s">
        <v>146</v>
      </c>
      <c r="J308">
        <v>1</v>
      </c>
      <c r="K308">
        <v>6.2518399999999996</v>
      </c>
      <c r="L308">
        <v>-75.563590000000005</v>
      </c>
    </row>
    <row r="309" spans="1:12" x14ac:dyDescent="0.25">
      <c r="A309" t="s">
        <v>61</v>
      </c>
      <c r="B309" t="s">
        <v>62</v>
      </c>
      <c r="C309">
        <v>245400</v>
      </c>
      <c r="D309">
        <v>13300</v>
      </c>
      <c r="E309" t="s">
        <v>1078</v>
      </c>
      <c r="F309" t="s">
        <v>52</v>
      </c>
      <c r="G309" t="s">
        <v>16</v>
      </c>
      <c r="H309">
        <v>1</v>
      </c>
      <c r="I309" t="s">
        <v>17</v>
      </c>
      <c r="J309">
        <v>3</v>
      </c>
      <c r="K309">
        <v>4.6097099999999998</v>
      </c>
      <c r="L309">
        <v>-74.08175</v>
      </c>
    </row>
    <row r="310" spans="1:12" x14ac:dyDescent="0.25">
      <c r="A310" t="s">
        <v>98</v>
      </c>
      <c r="B310" t="s">
        <v>19</v>
      </c>
      <c r="C310">
        <v>352100</v>
      </c>
      <c r="D310">
        <v>16900</v>
      </c>
      <c r="E310" t="s">
        <v>730</v>
      </c>
      <c r="F310" t="s">
        <v>130</v>
      </c>
      <c r="G310" t="s">
        <v>16</v>
      </c>
      <c r="H310">
        <v>5</v>
      </c>
      <c r="I310" t="s">
        <v>32</v>
      </c>
      <c r="J310">
        <v>1</v>
      </c>
      <c r="K310">
        <v>4.6097099999999998</v>
      </c>
      <c r="L310">
        <v>-74.08175</v>
      </c>
    </row>
    <row r="311" spans="1:12" x14ac:dyDescent="0.25">
      <c r="A311" t="s">
        <v>61</v>
      </c>
      <c r="B311" t="s">
        <v>62</v>
      </c>
      <c r="C311">
        <v>622800</v>
      </c>
      <c r="D311">
        <v>33600</v>
      </c>
      <c r="E311" t="s">
        <v>1167</v>
      </c>
      <c r="F311" t="s">
        <v>26</v>
      </c>
      <c r="G311" t="s">
        <v>141</v>
      </c>
      <c r="H311">
        <v>5</v>
      </c>
      <c r="I311" t="s">
        <v>17</v>
      </c>
      <c r="J311">
        <v>1</v>
      </c>
      <c r="K311">
        <v>5.0688899999999997</v>
      </c>
      <c r="L311">
        <v>-75.517380000000003</v>
      </c>
    </row>
    <row r="312" spans="1:12" x14ac:dyDescent="0.25">
      <c r="A312" t="s">
        <v>12</v>
      </c>
      <c r="B312" t="s">
        <v>13</v>
      </c>
      <c r="C312">
        <v>241400</v>
      </c>
      <c r="D312">
        <v>19700</v>
      </c>
      <c r="E312" t="s">
        <v>741</v>
      </c>
      <c r="F312" t="s">
        <v>88</v>
      </c>
      <c r="G312" t="s">
        <v>31</v>
      </c>
      <c r="H312">
        <v>1</v>
      </c>
      <c r="I312" t="s">
        <v>17</v>
      </c>
      <c r="J312">
        <v>6</v>
      </c>
      <c r="K312">
        <v>3.4372199999999999</v>
      </c>
      <c r="L312">
        <v>-76.522499999999994</v>
      </c>
    </row>
    <row r="313" spans="1:12" x14ac:dyDescent="0.25">
      <c r="A313" t="s">
        <v>135</v>
      </c>
      <c r="B313" t="s">
        <v>58</v>
      </c>
      <c r="C313">
        <v>28100</v>
      </c>
      <c r="D313">
        <v>2200</v>
      </c>
      <c r="E313" t="s">
        <v>967</v>
      </c>
      <c r="F313" t="s">
        <v>47</v>
      </c>
      <c r="G313" t="s">
        <v>22</v>
      </c>
      <c r="H313">
        <v>4</v>
      </c>
      <c r="I313" t="s">
        <v>17</v>
      </c>
      <c r="J313">
        <v>4</v>
      </c>
      <c r="K313">
        <v>6.2518399999999996</v>
      </c>
      <c r="L313">
        <v>-75.563590000000005</v>
      </c>
    </row>
    <row r="314" spans="1:12" x14ac:dyDescent="0.25">
      <c r="A314" t="s">
        <v>70</v>
      </c>
      <c r="B314" t="s">
        <v>13</v>
      </c>
      <c r="C314">
        <v>2173600</v>
      </c>
      <c r="D314">
        <v>113900</v>
      </c>
      <c r="E314" t="s">
        <v>1152</v>
      </c>
      <c r="F314" t="s">
        <v>43</v>
      </c>
      <c r="G314" t="s">
        <v>16</v>
      </c>
      <c r="H314">
        <v>4</v>
      </c>
      <c r="I314" t="s">
        <v>17</v>
      </c>
      <c r="J314">
        <v>1</v>
      </c>
      <c r="K314">
        <v>4.6097099999999998</v>
      </c>
      <c r="L314">
        <v>-74.08175</v>
      </c>
    </row>
    <row r="315" spans="1:12" x14ac:dyDescent="0.25">
      <c r="A315" t="s">
        <v>48</v>
      </c>
      <c r="B315" t="s">
        <v>24</v>
      </c>
      <c r="C315">
        <v>81800</v>
      </c>
      <c r="D315">
        <v>5000</v>
      </c>
      <c r="E315" t="s">
        <v>256</v>
      </c>
      <c r="F315" t="s">
        <v>21</v>
      </c>
      <c r="G315" t="s">
        <v>16</v>
      </c>
      <c r="H315">
        <v>5</v>
      </c>
      <c r="I315" t="s">
        <v>17</v>
      </c>
      <c r="J315">
        <v>2</v>
      </c>
      <c r="K315">
        <v>4.6097099999999998</v>
      </c>
      <c r="L315">
        <v>-74.08175</v>
      </c>
    </row>
    <row r="316" spans="1:12" x14ac:dyDescent="0.25">
      <c r="A316" t="s">
        <v>266</v>
      </c>
      <c r="B316" t="s">
        <v>13</v>
      </c>
      <c r="C316">
        <v>1158200</v>
      </c>
      <c r="D316">
        <v>59900</v>
      </c>
      <c r="E316" t="s">
        <v>1204</v>
      </c>
      <c r="F316" t="s">
        <v>35</v>
      </c>
      <c r="G316" t="s">
        <v>16</v>
      </c>
      <c r="H316">
        <v>5</v>
      </c>
      <c r="I316" t="s">
        <v>17</v>
      </c>
      <c r="J316">
        <v>1</v>
      </c>
      <c r="K316">
        <v>4.6097099999999998</v>
      </c>
      <c r="L316">
        <v>-74.08175</v>
      </c>
    </row>
    <row r="317" spans="1:12" x14ac:dyDescent="0.25">
      <c r="A317" t="s">
        <v>67</v>
      </c>
      <c r="B317" t="s">
        <v>62</v>
      </c>
      <c r="C317">
        <v>51200</v>
      </c>
      <c r="D317">
        <v>900</v>
      </c>
      <c r="E317" t="s">
        <v>1190</v>
      </c>
      <c r="F317" t="s">
        <v>47</v>
      </c>
      <c r="G317" t="s">
        <v>201</v>
      </c>
      <c r="H317">
        <v>4</v>
      </c>
      <c r="I317" t="s">
        <v>38</v>
      </c>
      <c r="J317">
        <v>1</v>
      </c>
      <c r="K317">
        <v>11.54444</v>
      </c>
      <c r="L317">
        <v>-72.907219999999995</v>
      </c>
    </row>
    <row r="318" spans="1:12" x14ac:dyDescent="0.25">
      <c r="A318" t="s">
        <v>135</v>
      </c>
      <c r="B318" t="s">
        <v>58</v>
      </c>
      <c r="C318">
        <v>21000</v>
      </c>
      <c r="D318">
        <v>0</v>
      </c>
      <c r="E318" t="s">
        <v>421</v>
      </c>
      <c r="F318" t="s">
        <v>35</v>
      </c>
      <c r="G318" t="s">
        <v>16</v>
      </c>
      <c r="H318">
        <v>5</v>
      </c>
      <c r="I318" t="s">
        <v>32</v>
      </c>
      <c r="J318">
        <v>1</v>
      </c>
      <c r="K318">
        <v>4.6097099999999998</v>
      </c>
      <c r="L318">
        <v>-74.08175</v>
      </c>
    </row>
    <row r="319" spans="1:12" x14ac:dyDescent="0.25">
      <c r="A319" t="s">
        <v>135</v>
      </c>
      <c r="B319" t="s">
        <v>58</v>
      </c>
      <c r="C319">
        <v>41200</v>
      </c>
      <c r="D319">
        <v>4600</v>
      </c>
      <c r="E319" t="s">
        <v>995</v>
      </c>
      <c r="F319" t="s">
        <v>35</v>
      </c>
      <c r="G319" t="s">
        <v>16</v>
      </c>
      <c r="H319">
        <v>5</v>
      </c>
      <c r="I319" t="s">
        <v>17</v>
      </c>
      <c r="J319">
        <v>2</v>
      </c>
      <c r="K319">
        <v>4.6097099999999998</v>
      </c>
      <c r="L319">
        <v>-74.08175</v>
      </c>
    </row>
    <row r="320" spans="1:12" x14ac:dyDescent="0.25">
      <c r="A320" t="s">
        <v>48</v>
      </c>
      <c r="B320" t="s">
        <v>24</v>
      </c>
      <c r="C320">
        <v>54800</v>
      </c>
      <c r="D320">
        <v>1100</v>
      </c>
      <c r="E320" t="s">
        <v>664</v>
      </c>
      <c r="F320" t="s">
        <v>26</v>
      </c>
      <c r="G320" t="s">
        <v>44</v>
      </c>
      <c r="H320">
        <v>5</v>
      </c>
      <c r="I320" t="s">
        <v>38</v>
      </c>
      <c r="J320">
        <v>1</v>
      </c>
      <c r="K320">
        <v>11.240790000000001</v>
      </c>
      <c r="L320">
        <v>-74.199039999999997</v>
      </c>
    </row>
    <row r="321" spans="1:12" x14ac:dyDescent="0.25">
      <c r="A321" t="s">
        <v>148</v>
      </c>
      <c r="B321" t="s">
        <v>13</v>
      </c>
      <c r="C321">
        <v>2242600</v>
      </c>
      <c r="D321">
        <v>119600</v>
      </c>
      <c r="E321" t="s">
        <v>1266</v>
      </c>
      <c r="F321" t="s">
        <v>15</v>
      </c>
      <c r="G321" t="s">
        <v>16</v>
      </c>
      <c r="H321">
        <v>5</v>
      </c>
      <c r="I321" t="s">
        <v>17</v>
      </c>
      <c r="J321">
        <v>7</v>
      </c>
      <c r="K321">
        <v>4.6097099999999998</v>
      </c>
      <c r="L321">
        <v>-74.08175</v>
      </c>
    </row>
    <row r="322" spans="1:12" x14ac:dyDescent="0.25">
      <c r="A322" t="s">
        <v>50</v>
      </c>
      <c r="B322" t="s">
        <v>29</v>
      </c>
      <c r="C322">
        <v>1720600</v>
      </c>
      <c r="D322">
        <v>89800</v>
      </c>
      <c r="E322" t="s">
        <v>136</v>
      </c>
      <c r="F322" t="s">
        <v>76</v>
      </c>
      <c r="G322" t="s">
        <v>60</v>
      </c>
      <c r="H322">
        <v>5</v>
      </c>
      <c r="I322" t="s">
        <v>17</v>
      </c>
      <c r="J322">
        <v>1</v>
      </c>
      <c r="K322">
        <v>4.8133299999999997</v>
      </c>
      <c r="L322">
        <v>-75.696110000000004</v>
      </c>
    </row>
    <row r="323" spans="1:12" x14ac:dyDescent="0.25">
      <c r="A323" t="s">
        <v>164</v>
      </c>
      <c r="B323" t="s">
        <v>13</v>
      </c>
      <c r="C323">
        <v>166300</v>
      </c>
      <c r="D323">
        <v>9100</v>
      </c>
      <c r="E323" t="s">
        <v>516</v>
      </c>
      <c r="F323" t="s">
        <v>15</v>
      </c>
      <c r="G323" t="s">
        <v>16</v>
      </c>
      <c r="H323">
        <v>5</v>
      </c>
      <c r="I323" t="s">
        <v>17</v>
      </c>
      <c r="J323">
        <v>10</v>
      </c>
      <c r="K323">
        <v>4.6097099999999998</v>
      </c>
      <c r="L323">
        <v>-74.08175</v>
      </c>
    </row>
    <row r="324" spans="1:12" x14ac:dyDescent="0.25">
      <c r="A324" t="s">
        <v>48</v>
      </c>
      <c r="B324" t="s">
        <v>24</v>
      </c>
      <c r="C324">
        <v>89900</v>
      </c>
      <c r="D324">
        <v>5500</v>
      </c>
      <c r="E324" t="s">
        <v>73</v>
      </c>
      <c r="F324" t="s">
        <v>96</v>
      </c>
      <c r="G324" t="s">
        <v>22</v>
      </c>
      <c r="H324">
        <v>5</v>
      </c>
      <c r="I324" t="s">
        <v>17</v>
      </c>
      <c r="J324">
        <v>2</v>
      </c>
      <c r="K324">
        <v>6.2518399999999996</v>
      </c>
      <c r="L324">
        <v>-75.563590000000005</v>
      </c>
    </row>
    <row r="325" spans="1:12" x14ac:dyDescent="0.25">
      <c r="A325" t="s">
        <v>61</v>
      </c>
      <c r="B325" t="s">
        <v>62</v>
      </c>
      <c r="C325">
        <v>334400</v>
      </c>
      <c r="D325">
        <v>18200</v>
      </c>
      <c r="E325" t="s">
        <v>1037</v>
      </c>
      <c r="F325" t="s">
        <v>15</v>
      </c>
      <c r="G325" t="s">
        <v>16</v>
      </c>
      <c r="H325">
        <v>3</v>
      </c>
      <c r="I325" t="s">
        <v>17</v>
      </c>
      <c r="J325">
        <v>6</v>
      </c>
      <c r="K325">
        <v>4.6097099999999998</v>
      </c>
      <c r="L325">
        <v>-74.08175</v>
      </c>
    </row>
    <row r="326" spans="1:12" x14ac:dyDescent="0.25">
      <c r="A326" t="s">
        <v>133</v>
      </c>
      <c r="B326" t="s">
        <v>24</v>
      </c>
      <c r="C326">
        <v>21800</v>
      </c>
      <c r="D326">
        <v>0</v>
      </c>
      <c r="E326" t="s">
        <v>388</v>
      </c>
      <c r="F326" t="s">
        <v>35</v>
      </c>
      <c r="G326" t="s">
        <v>22</v>
      </c>
      <c r="H326">
        <v>1</v>
      </c>
      <c r="I326" t="s">
        <v>32</v>
      </c>
      <c r="J326">
        <v>1</v>
      </c>
      <c r="K326">
        <v>6.2518399999999996</v>
      </c>
      <c r="L326">
        <v>-75.563590000000005</v>
      </c>
    </row>
    <row r="327" spans="1:12" x14ac:dyDescent="0.25">
      <c r="A327" t="s">
        <v>98</v>
      </c>
      <c r="B327" t="s">
        <v>19</v>
      </c>
      <c r="C327">
        <v>691500</v>
      </c>
      <c r="D327">
        <v>35000</v>
      </c>
      <c r="E327" t="s">
        <v>1055</v>
      </c>
      <c r="F327" t="s">
        <v>26</v>
      </c>
      <c r="G327" t="s">
        <v>16</v>
      </c>
      <c r="H327">
        <v>5</v>
      </c>
      <c r="I327" t="s">
        <v>38</v>
      </c>
      <c r="J327">
        <v>1</v>
      </c>
      <c r="K327">
        <v>4.6097099999999998</v>
      </c>
      <c r="L327">
        <v>-74.08175</v>
      </c>
    </row>
    <row r="328" spans="1:12" x14ac:dyDescent="0.25">
      <c r="A328" t="s">
        <v>103</v>
      </c>
      <c r="B328" t="s">
        <v>13</v>
      </c>
      <c r="C328">
        <v>359300</v>
      </c>
      <c r="D328">
        <v>17300</v>
      </c>
      <c r="E328" t="s">
        <v>750</v>
      </c>
      <c r="F328" t="s">
        <v>88</v>
      </c>
      <c r="G328" t="s">
        <v>44</v>
      </c>
      <c r="H328">
        <v>1</v>
      </c>
      <c r="I328" t="s">
        <v>32</v>
      </c>
      <c r="J328">
        <v>1</v>
      </c>
      <c r="K328">
        <v>11.240790000000001</v>
      </c>
      <c r="L328">
        <v>-74.199039999999997</v>
      </c>
    </row>
    <row r="329" spans="1:12" x14ac:dyDescent="0.25">
      <c r="A329" t="s">
        <v>82</v>
      </c>
      <c r="B329" t="s">
        <v>58</v>
      </c>
      <c r="C329">
        <v>33800</v>
      </c>
      <c r="D329">
        <v>0</v>
      </c>
      <c r="E329" t="s">
        <v>1144</v>
      </c>
      <c r="F329" t="s">
        <v>54</v>
      </c>
      <c r="G329" t="s">
        <v>16</v>
      </c>
      <c r="H329">
        <v>1</v>
      </c>
      <c r="I329" t="s">
        <v>17</v>
      </c>
      <c r="J329">
        <v>6</v>
      </c>
      <c r="K329">
        <v>4.6097099999999998</v>
      </c>
      <c r="L329">
        <v>-74.08175</v>
      </c>
    </row>
    <row r="330" spans="1:12" x14ac:dyDescent="0.25">
      <c r="A330" t="s">
        <v>18</v>
      </c>
      <c r="B330" t="s">
        <v>19</v>
      </c>
      <c r="C330">
        <v>161200</v>
      </c>
      <c r="D330">
        <v>15800</v>
      </c>
      <c r="E330" t="s">
        <v>1127</v>
      </c>
      <c r="F330" t="s">
        <v>26</v>
      </c>
      <c r="G330" t="s">
        <v>22</v>
      </c>
      <c r="H330">
        <v>5</v>
      </c>
      <c r="I330" t="s">
        <v>17</v>
      </c>
      <c r="J330">
        <v>5</v>
      </c>
      <c r="K330">
        <v>6.2518399999999996</v>
      </c>
      <c r="L330">
        <v>-75.563590000000005</v>
      </c>
    </row>
    <row r="331" spans="1:12" x14ac:dyDescent="0.25">
      <c r="A331" t="s">
        <v>105</v>
      </c>
      <c r="B331" t="s">
        <v>19</v>
      </c>
      <c r="C331">
        <v>319900</v>
      </c>
      <c r="D331">
        <v>15200</v>
      </c>
      <c r="E331" t="s">
        <v>780</v>
      </c>
      <c r="F331" t="s">
        <v>47</v>
      </c>
      <c r="G331" t="s">
        <v>31</v>
      </c>
      <c r="H331">
        <v>5</v>
      </c>
      <c r="I331" t="s">
        <v>17</v>
      </c>
      <c r="J331">
        <v>5</v>
      </c>
      <c r="K331">
        <v>3.4372199999999999</v>
      </c>
      <c r="L331">
        <v>-76.522499999999994</v>
      </c>
    </row>
    <row r="332" spans="1:12" x14ac:dyDescent="0.25">
      <c r="A332" t="s">
        <v>164</v>
      </c>
      <c r="B332" t="s">
        <v>13</v>
      </c>
      <c r="C332">
        <v>45800</v>
      </c>
      <c r="D332">
        <v>0</v>
      </c>
      <c r="E332" t="s">
        <v>901</v>
      </c>
      <c r="F332" t="s">
        <v>130</v>
      </c>
      <c r="G332" t="s">
        <v>60</v>
      </c>
      <c r="H332">
        <v>4</v>
      </c>
      <c r="I332" t="s">
        <v>17</v>
      </c>
      <c r="J332">
        <v>3</v>
      </c>
      <c r="K332">
        <v>4.8133299999999997</v>
      </c>
      <c r="L332">
        <v>-75.696110000000004</v>
      </c>
    </row>
    <row r="333" spans="1:12" x14ac:dyDescent="0.25">
      <c r="A333" t="s">
        <v>144</v>
      </c>
      <c r="B333" t="s">
        <v>65</v>
      </c>
      <c r="C333">
        <v>46000</v>
      </c>
      <c r="D333">
        <v>3100</v>
      </c>
      <c r="E333" t="s">
        <v>1218</v>
      </c>
      <c r="F333" t="s">
        <v>76</v>
      </c>
      <c r="G333" t="s">
        <v>16</v>
      </c>
      <c r="H333">
        <v>4</v>
      </c>
      <c r="I333" t="s">
        <v>17</v>
      </c>
      <c r="J333">
        <v>9</v>
      </c>
      <c r="K333">
        <v>4.6097099999999998</v>
      </c>
      <c r="L333">
        <v>-74.08175</v>
      </c>
    </row>
    <row r="334" spans="1:12" x14ac:dyDescent="0.25">
      <c r="A334" t="s">
        <v>28</v>
      </c>
      <c r="B334" t="s">
        <v>29</v>
      </c>
      <c r="C334">
        <v>502200</v>
      </c>
      <c r="D334">
        <v>24900</v>
      </c>
      <c r="E334" t="s">
        <v>1109</v>
      </c>
      <c r="F334" t="s">
        <v>88</v>
      </c>
      <c r="G334" t="s">
        <v>22</v>
      </c>
      <c r="H334">
        <v>1</v>
      </c>
      <c r="I334" t="s">
        <v>32</v>
      </c>
      <c r="J334">
        <v>1</v>
      </c>
      <c r="K334">
        <v>6.2518399999999996</v>
      </c>
      <c r="L334">
        <v>-75.563590000000005</v>
      </c>
    </row>
    <row r="335" spans="1:12" x14ac:dyDescent="0.25">
      <c r="A335" t="s">
        <v>57</v>
      </c>
      <c r="B335" t="s">
        <v>58</v>
      </c>
      <c r="C335">
        <v>53700</v>
      </c>
      <c r="D335">
        <v>3100</v>
      </c>
      <c r="E335" t="s">
        <v>316</v>
      </c>
      <c r="F335" t="s">
        <v>15</v>
      </c>
      <c r="G335" t="s">
        <v>44</v>
      </c>
      <c r="H335">
        <v>5</v>
      </c>
      <c r="I335" t="s">
        <v>17</v>
      </c>
      <c r="J335">
        <v>9</v>
      </c>
      <c r="K335">
        <v>11.240790000000001</v>
      </c>
      <c r="L335">
        <v>-74.199039999999997</v>
      </c>
    </row>
    <row r="336" spans="1:12" x14ac:dyDescent="0.25">
      <c r="A336" t="s">
        <v>89</v>
      </c>
      <c r="B336" t="s">
        <v>62</v>
      </c>
      <c r="C336">
        <v>9700</v>
      </c>
      <c r="D336">
        <v>0</v>
      </c>
      <c r="E336" t="s">
        <v>353</v>
      </c>
      <c r="F336" t="s">
        <v>15</v>
      </c>
      <c r="G336" t="s">
        <v>22</v>
      </c>
      <c r="H336">
        <v>5</v>
      </c>
      <c r="I336" t="s">
        <v>17</v>
      </c>
      <c r="J336">
        <v>2</v>
      </c>
      <c r="K336">
        <v>6.2518399999999996</v>
      </c>
      <c r="L336">
        <v>-75.563590000000005</v>
      </c>
    </row>
    <row r="337" spans="1:12" x14ac:dyDescent="0.25">
      <c r="A337" t="s">
        <v>184</v>
      </c>
      <c r="B337" t="s">
        <v>86</v>
      </c>
      <c r="C337">
        <v>321600</v>
      </c>
      <c r="D337">
        <v>17300</v>
      </c>
      <c r="E337" t="s">
        <v>515</v>
      </c>
      <c r="F337" t="s">
        <v>47</v>
      </c>
      <c r="G337" t="s">
        <v>16</v>
      </c>
      <c r="H337">
        <v>5</v>
      </c>
      <c r="I337" t="s">
        <v>32</v>
      </c>
      <c r="J337">
        <v>1</v>
      </c>
      <c r="K337">
        <v>4.6097099999999998</v>
      </c>
      <c r="L337">
        <v>-74.08175</v>
      </c>
    </row>
    <row r="338" spans="1:12" x14ac:dyDescent="0.25">
      <c r="A338" t="s">
        <v>28</v>
      </c>
      <c r="B338" t="s">
        <v>29</v>
      </c>
      <c r="C338">
        <v>350700</v>
      </c>
      <c r="D338">
        <v>18900</v>
      </c>
      <c r="E338" t="s">
        <v>49</v>
      </c>
      <c r="F338" t="s">
        <v>160</v>
      </c>
      <c r="G338" t="s">
        <v>22</v>
      </c>
      <c r="H338">
        <v>5</v>
      </c>
      <c r="I338" t="s">
        <v>32</v>
      </c>
      <c r="J338">
        <v>1</v>
      </c>
      <c r="K338">
        <v>6.2518399999999996</v>
      </c>
      <c r="L338">
        <v>-75.563590000000005</v>
      </c>
    </row>
    <row r="339" spans="1:12" x14ac:dyDescent="0.25">
      <c r="A339" t="s">
        <v>158</v>
      </c>
      <c r="B339" t="s">
        <v>62</v>
      </c>
      <c r="C339">
        <v>65100</v>
      </c>
      <c r="D339">
        <v>8100</v>
      </c>
      <c r="E339" t="s">
        <v>914</v>
      </c>
      <c r="F339" t="s">
        <v>43</v>
      </c>
      <c r="G339" t="s">
        <v>91</v>
      </c>
      <c r="H339">
        <v>4</v>
      </c>
      <c r="I339" t="s">
        <v>17</v>
      </c>
      <c r="J339">
        <v>1</v>
      </c>
      <c r="K339">
        <v>10.968540000000001</v>
      </c>
      <c r="L339">
        <v>-74.781319999999994</v>
      </c>
    </row>
    <row r="340" spans="1:12" x14ac:dyDescent="0.25">
      <c r="A340" t="s">
        <v>266</v>
      </c>
      <c r="B340" t="s">
        <v>13</v>
      </c>
      <c r="C340">
        <v>1449100</v>
      </c>
      <c r="D340">
        <v>75400</v>
      </c>
      <c r="E340" t="s">
        <v>680</v>
      </c>
      <c r="F340" t="s">
        <v>160</v>
      </c>
      <c r="G340" t="s">
        <v>31</v>
      </c>
      <c r="H340">
        <v>3</v>
      </c>
      <c r="I340" t="s">
        <v>32</v>
      </c>
      <c r="J340">
        <v>1</v>
      </c>
      <c r="K340">
        <v>3.4372199999999999</v>
      </c>
      <c r="L340">
        <v>-76.522499999999994</v>
      </c>
    </row>
    <row r="341" spans="1:12" x14ac:dyDescent="0.25">
      <c r="A341" t="s">
        <v>23</v>
      </c>
      <c r="B341" t="s">
        <v>24</v>
      </c>
      <c r="C341">
        <v>209700</v>
      </c>
      <c r="D341">
        <v>11900</v>
      </c>
      <c r="E341" t="s">
        <v>1243</v>
      </c>
      <c r="F341" t="s">
        <v>43</v>
      </c>
      <c r="G341" t="s">
        <v>16</v>
      </c>
      <c r="H341">
        <v>5</v>
      </c>
      <c r="I341" t="s">
        <v>32</v>
      </c>
      <c r="J341">
        <v>1</v>
      </c>
      <c r="K341">
        <v>4.6097099999999998</v>
      </c>
      <c r="L341">
        <v>-74.08175</v>
      </c>
    </row>
    <row r="342" spans="1:12" x14ac:dyDescent="0.25">
      <c r="A342" t="s">
        <v>78</v>
      </c>
      <c r="B342" t="s">
        <v>19</v>
      </c>
      <c r="C342">
        <v>252000</v>
      </c>
      <c r="D342">
        <v>11600</v>
      </c>
      <c r="E342" t="s">
        <v>483</v>
      </c>
      <c r="F342" t="s">
        <v>26</v>
      </c>
      <c r="G342" t="s">
        <v>31</v>
      </c>
      <c r="H342">
        <v>5</v>
      </c>
      <c r="I342" t="s">
        <v>32</v>
      </c>
      <c r="J342">
        <v>1</v>
      </c>
      <c r="K342">
        <v>3.4372199999999999</v>
      </c>
      <c r="L342">
        <v>-76.522499999999994</v>
      </c>
    </row>
    <row r="343" spans="1:12" x14ac:dyDescent="0.25">
      <c r="A343" t="s">
        <v>113</v>
      </c>
      <c r="B343" t="s">
        <v>24</v>
      </c>
      <c r="C343">
        <v>16700</v>
      </c>
      <c r="D343">
        <v>0</v>
      </c>
      <c r="E343" t="s">
        <v>709</v>
      </c>
      <c r="F343" t="s">
        <v>47</v>
      </c>
      <c r="G343" t="s">
        <v>44</v>
      </c>
      <c r="H343">
        <v>3</v>
      </c>
      <c r="I343" t="s">
        <v>146</v>
      </c>
      <c r="J343">
        <v>1</v>
      </c>
      <c r="K343">
        <v>11.240790000000001</v>
      </c>
      <c r="L343">
        <v>-74.199039999999997</v>
      </c>
    </row>
    <row r="344" spans="1:12" x14ac:dyDescent="0.25">
      <c r="A344" t="s">
        <v>12</v>
      </c>
      <c r="B344" t="s">
        <v>13</v>
      </c>
      <c r="C344">
        <v>180900</v>
      </c>
      <c r="D344">
        <v>10000</v>
      </c>
      <c r="E344" t="s">
        <v>478</v>
      </c>
      <c r="F344" t="s">
        <v>21</v>
      </c>
      <c r="G344" t="s">
        <v>16</v>
      </c>
      <c r="H344">
        <v>4</v>
      </c>
      <c r="I344" t="s">
        <v>17</v>
      </c>
      <c r="J344">
        <v>8</v>
      </c>
      <c r="K344">
        <v>4.6097099999999998</v>
      </c>
      <c r="L344">
        <v>-74.08175</v>
      </c>
    </row>
    <row r="345" spans="1:12" x14ac:dyDescent="0.25">
      <c r="A345" t="s">
        <v>214</v>
      </c>
      <c r="B345" t="s">
        <v>19</v>
      </c>
      <c r="C345">
        <v>118000</v>
      </c>
      <c r="D345">
        <v>4500</v>
      </c>
      <c r="E345" t="s">
        <v>315</v>
      </c>
      <c r="F345" t="s">
        <v>26</v>
      </c>
      <c r="G345" t="s">
        <v>91</v>
      </c>
      <c r="H345">
        <v>5</v>
      </c>
      <c r="I345" t="s">
        <v>17</v>
      </c>
      <c r="J345">
        <v>1</v>
      </c>
      <c r="K345">
        <v>10.968540000000001</v>
      </c>
      <c r="L345">
        <v>-74.781319999999994</v>
      </c>
    </row>
    <row r="346" spans="1:12" x14ac:dyDescent="0.25">
      <c r="A346" t="s">
        <v>133</v>
      </c>
      <c r="B346" t="s">
        <v>24</v>
      </c>
      <c r="C346">
        <v>9500</v>
      </c>
      <c r="D346">
        <v>0</v>
      </c>
      <c r="E346" t="s">
        <v>1214</v>
      </c>
      <c r="F346" t="s">
        <v>15</v>
      </c>
      <c r="G346" t="s">
        <v>91</v>
      </c>
      <c r="H346">
        <v>5</v>
      </c>
      <c r="I346" t="s">
        <v>32</v>
      </c>
      <c r="J346">
        <v>1</v>
      </c>
      <c r="K346">
        <v>10.968540000000001</v>
      </c>
      <c r="L346">
        <v>-74.781319999999994</v>
      </c>
    </row>
    <row r="347" spans="1:12" x14ac:dyDescent="0.25">
      <c r="A347" t="s">
        <v>48</v>
      </c>
      <c r="B347" t="s">
        <v>24</v>
      </c>
      <c r="C347">
        <v>62500</v>
      </c>
      <c r="D347">
        <v>4000</v>
      </c>
      <c r="E347" t="s">
        <v>662</v>
      </c>
      <c r="F347" t="s">
        <v>47</v>
      </c>
      <c r="G347" t="s">
        <v>22</v>
      </c>
      <c r="H347">
        <v>5</v>
      </c>
      <c r="I347" t="s">
        <v>17</v>
      </c>
      <c r="J347">
        <v>3</v>
      </c>
      <c r="K347">
        <v>6.2518399999999996</v>
      </c>
      <c r="L347">
        <v>-75.563590000000005</v>
      </c>
    </row>
    <row r="348" spans="1:12" x14ac:dyDescent="0.25">
      <c r="A348" t="s">
        <v>70</v>
      </c>
      <c r="B348" t="s">
        <v>13</v>
      </c>
      <c r="C348">
        <v>1627000</v>
      </c>
      <c r="D348">
        <v>86800</v>
      </c>
      <c r="E348" t="s">
        <v>772</v>
      </c>
      <c r="F348" t="s">
        <v>52</v>
      </c>
      <c r="G348" t="s">
        <v>22</v>
      </c>
      <c r="H348">
        <v>5</v>
      </c>
      <c r="I348" t="s">
        <v>17</v>
      </c>
      <c r="J348">
        <v>1</v>
      </c>
      <c r="K348">
        <v>6.2518399999999996</v>
      </c>
      <c r="L348">
        <v>-75.563590000000005</v>
      </c>
    </row>
    <row r="349" spans="1:12" x14ac:dyDescent="0.25">
      <c r="A349" t="s">
        <v>89</v>
      </c>
      <c r="B349" t="s">
        <v>62</v>
      </c>
      <c r="C349">
        <v>19800</v>
      </c>
      <c r="D349">
        <v>1800</v>
      </c>
      <c r="E349" t="s">
        <v>383</v>
      </c>
      <c r="F349" t="s">
        <v>93</v>
      </c>
      <c r="G349" t="s">
        <v>16</v>
      </c>
      <c r="H349">
        <v>5</v>
      </c>
      <c r="I349" t="s">
        <v>146</v>
      </c>
      <c r="J349">
        <v>1</v>
      </c>
      <c r="K349">
        <v>4.6097099999999998</v>
      </c>
      <c r="L349">
        <v>-74.08175</v>
      </c>
    </row>
    <row r="350" spans="1:12" x14ac:dyDescent="0.25">
      <c r="A350" t="s">
        <v>61</v>
      </c>
      <c r="B350" t="s">
        <v>62</v>
      </c>
      <c r="C350">
        <v>580300</v>
      </c>
      <c r="D350">
        <v>31300</v>
      </c>
      <c r="E350" t="s">
        <v>268</v>
      </c>
      <c r="F350" t="s">
        <v>26</v>
      </c>
      <c r="G350" t="s">
        <v>22</v>
      </c>
      <c r="H350">
        <v>5</v>
      </c>
      <c r="I350" t="s">
        <v>17</v>
      </c>
      <c r="J350">
        <v>1</v>
      </c>
      <c r="K350">
        <v>6.2518399999999996</v>
      </c>
      <c r="L350">
        <v>-75.563590000000005</v>
      </c>
    </row>
    <row r="351" spans="1:12" x14ac:dyDescent="0.25">
      <c r="A351" t="s">
        <v>196</v>
      </c>
      <c r="B351" t="s">
        <v>13</v>
      </c>
      <c r="C351">
        <v>854600</v>
      </c>
      <c r="D351">
        <v>47900</v>
      </c>
      <c r="E351" t="s">
        <v>1018</v>
      </c>
      <c r="F351" t="s">
        <v>52</v>
      </c>
      <c r="G351" t="s">
        <v>16</v>
      </c>
      <c r="H351">
        <v>5</v>
      </c>
      <c r="I351" t="s">
        <v>17</v>
      </c>
      <c r="J351">
        <v>4</v>
      </c>
      <c r="K351">
        <v>4.6097099999999998</v>
      </c>
      <c r="L351">
        <v>-74.08175</v>
      </c>
    </row>
    <row r="352" spans="1:12" x14ac:dyDescent="0.25">
      <c r="A352" t="s">
        <v>84</v>
      </c>
      <c r="B352" t="s">
        <v>58</v>
      </c>
      <c r="C352">
        <v>79000</v>
      </c>
      <c r="D352">
        <v>4900</v>
      </c>
      <c r="E352" t="s">
        <v>497</v>
      </c>
      <c r="F352" t="s">
        <v>76</v>
      </c>
      <c r="G352" t="s">
        <v>31</v>
      </c>
      <c r="H352">
        <v>2</v>
      </c>
      <c r="I352" t="s">
        <v>17</v>
      </c>
      <c r="J352">
        <v>8</v>
      </c>
      <c r="K352">
        <v>3.4372199999999999</v>
      </c>
      <c r="L352">
        <v>-76.522499999999994</v>
      </c>
    </row>
    <row r="353" spans="1:12" x14ac:dyDescent="0.25">
      <c r="A353" t="s">
        <v>68</v>
      </c>
      <c r="B353" t="s">
        <v>24</v>
      </c>
      <c r="C353">
        <v>27700</v>
      </c>
      <c r="D353">
        <v>1900</v>
      </c>
      <c r="E353" t="s">
        <v>719</v>
      </c>
      <c r="F353" t="s">
        <v>93</v>
      </c>
      <c r="G353" t="s">
        <v>22</v>
      </c>
      <c r="H353">
        <v>5</v>
      </c>
      <c r="I353" t="s">
        <v>17</v>
      </c>
      <c r="J353">
        <v>10</v>
      </c>
      <c r="K353">
        <v>6.2518399999999996</v>
      </c>
      <c r="L353">
        <v>-75.563590000000005</v>
      </c>
    </row>
    <row r="354" spans="1:12" x14ac:dyDescent="0.25">
      <c r="A354" t="s">
        <v>23</v>
      </c>
      <c r="B354" t="s">
        <v>24</v>
      </c>
      <c r="C354">
        <v>201100</v>
      </c>
      <c r="D354">
        <v>11100</v>
      </c>
      <c r="E354" t="s">
        <v>630</v>
      </c>
      <c r="F354" t="s">
        <v>52</v>
      </c>
      <c r="G354" t="s">
        <v>16</v>
      </c>
      <c r="H354">
        <v>1</v>
      </c>
      <c r="I354" t="s">
        <v>32</v>
      </c>
      <c r="J354">
        <v>1</v>
      </c>
      <c r="K354">
        <v>4.6097099999999998</v>
      </c>
      <c r="L354">
        <v>-74.08175</v>
      </c>
    </row>
    <row r="355" spans="1:12" x14ac:dyDescent="0.25">
      <c r="A355" t="s">
        <v>85</v>
      </c>
      <c r="B355" t="s">
        <v>86</v>
      </c>
      <c r="C355">
        <v>384400</v>
      </c>
      <c r="D355">
        <v>26300</v>
      </c>
      <c r="E355" t="s">
        <v>520</v>
      </c>
      <c r="F355" t="s">
        <v>35</v>
      </c>
      <c r="G355" t="s">
        <v>22</v>
      </c>
      <c r="H355">
        <v>5</v>
      </c>
      <c r="I355" t="s">
        <v>17</v>
      </c>
      <c r="J355">
        <v>5</v>
      </c>
      <c r="K355">
        <v>6.2518399999999996</v>
      </c>
      <c r="L355">
        <v>-75.563590000000005</v>
      </c>
    </row>
    <row r="356" spans="1:12" x14ac:dyDescent="0.25">
      <c r="A356" t="s">
        <v>204</v>
      </c>
      <c r="B356" t="s">
        <v>13</v>
      </c>
      <c r="C356">
        <v>199900</v>
      </c>
      <c r="D356">
        <v>15400</v>
      </c>
      <c r="E356" t="s">
        <v>679</v>
      </c>
      <c r="F356" t="s">
        <v>130</v>
      </c>
      <c r="G356" t="s">
        <v>16</v>
      </c>
      <c r="H356">
        <v>5</v>
      </c>
      <c r="I356" t="s">
        <v>32</v>
      </c>
      <c r="J356">
        <v>1</v>
      </c>
      <c r="K356">
        <v>4.6097099999999998</v>
      </c>
      <c r="L356">
        <v>-74.08175</v>
      </c>
    </row>
    <row r="357" spans="1:12" x14ac:dyDescent="0.25">
      <c r="A357" t="s">
        <v>103</v>
      </c>
      <c r="B357" t="s">
        <v>13</v>
      </c>
      <c r="C357">
        <v>268100</v>
      </c>
      <c r="D357">
        <v>14700</v>
      </c>
      <c r="E357" t="s">
        <v>163</v>
      </c>
      <c r="F357" t="s">
        <v>15</v>
      </c>
      <c r="G357" t="s">
        <v>16</v>
      </c>
      <c r="H357">
        <v>5</v>
      </c>
      <c r="I357" t="s">
        <v>17</v>
      </c>
      <c r="J357">
        <v>1</v>
      </c>
      <c r="K357">
        <v>4.6097099999999998</v>
      </c>
      <c r="L357">
        <v>-74.08175</v>
      </c>
    </row>
    <row r="358" spans="1:12" x14ac:dyDescent="0.25">
      <c r="A358" t="s">
        <v>89</v>
      </c>
      <c r="B358" t="s">
        <v>62</v>
      </c>
      <c r="C358">
        <v>25900</v>
      </c>
      <c r="D358">
        <v>1900</v>
      </c>
      <c r="E358" t="s">
        <v>746</v>
      </c>
      <c r="F358" t="s">
        <v>160</v>
      </c>
      <c r="G358" t="s">
        <v>16</v>
      </c>
      <c r="H358">
        <v>3</v>
      </c>
      <c r="I358" t="s">
        <v>17</v>
      </c>
      <c r="J358">
        <v>3</v>
      </c>
      <c r="K358">
        <v>4.6097099999999998</v>
      </c>
      <c r="L358">
        <v>-74.08175</v>
      </c>
    </row>
    <row r="359" spans="1:12" x14ac:dyDescent="0.25">
      <c r="A359" t="s">
        <v>184</v>
      </c>
      <c r="B359" t="s">
        <v>86</v>
      </c>
      <c r="C359">
        <v>329600</v>
      </c>
      <c r="D359">
        <v>17800</v>
      </c>
      <c r="E359" t="s">
        <v>248</v>
      </c>
      <c r="F359" t="s">
        <v>88</v>
      </c>
      <c r="G359" t="s">
        <v>178</v>
      </c>
      <c r="H359">
        <v>2</v>
      </c>
      <c r="I359" t="s">
        <v>32</v>
      </c>
      <c r="J359">
        <v>1</v>
      </c>
      <c r="K359">
        <v>1.2136100000000001</v>
      </c>
      <c r="L359">
        <v>-77.281109999999998</v>
      </c>
    </row>
    <row r="360" spans="1:12" x14ac:dyDescent="0.25">
      <c r="A360" t="s">
        <v>57</v>
      </c>
      <c r="B360" t="s">
        <v>58</v>
      </c>
      <c r="C360">
        <v>77700</v>
      </c>
      <c r="D360">
        <v>2300</v>
      </c>
      <c r="E360" t="s">
        <v>747</v>
      </c>
      <c r="F360" t="s">
        <v>93</v>
      </c>
      <c r="G360" t="s">
        <v>22</v>
      </c>
      <c r="H360">
        <v>5</v>
      </c>
      <c r="I360" t="s">
        <v>38</v>
      </c>
      <c r="J360">
        <v>1</v>
      </c>
      <c r="K360">
        <v>6.2518399999999996</v>
      </c>
      <c r="L360">
        <v>-75.563590000000005</v>
      </c>
    </row>
    <row r="361" spans="1:12" x14ac:dyDescent="0.25">
      <c r="A361" t="s">
        <v>98</v>
      </c>
      <c r="B361" t="s">
        <v>19</v>
      </c>
      <c r="C361">
        <v>637200</v>
      </c>
      <c r="D361">
        <v>34300</v>
      </c>
      <c r="E361" t="s">
        <v>173</v>
      </c>
      <c r="F361" t="s">
        <v>21</v>
      </c>
      <c r="G361" t="s">
        <v>16</v>
      </c>
      <c r="H361">
        <v>5</v>
      </c>
      <c r="I361" t="s">
        <v>32</v>
      </c>
      <c r="J361">
        <v>1</v>
      </c>
      <c r="K361">
        <v>4.6097099999999998</v>
      </c>
      <c r="L361">
        <v>-74.08175</v>
      </c>
    </row>
    <row r="362" spans="1:12" x14ac:dyDescent="0.25">
      <c r="A362" t="s">
        <v>70</v>
      </c>
      <c r="B362" t="s">
        <v>13</v>
      </c>
      <c r="C362">
        <v>2883700</v>
      </c>
      <c r="D362">
        <v>153900</v>
      </c>
      <c r="E362" t="s">
        <v>931</v>
      </c>
      <c r="F362" t="s">
        <v>160</v>
      </c>
      <c r="G362" t="s">
        <v>22</v>
      </c>
      <c r="H362">
        <v>5</v>
      </c>
      <c r="I362" t="s">
        <v>17</v>
      </c>
      <c r="J362">
        <v>6</v>
      </c>
      <c r="K362">
        <v>6.2518399999999996</v>
      </c>
      <c r="L362">
        <v>-75.563590000000005</v>
      </c>
    </row>
    <row r="363" spans="1:12" x14ac:dyDescent="0.25">
      <c r="A363" t="s">
        <v>68</v>
      </c>
      <c r="B363" t="s">
        <v>24</v>
      </c>
      <c r="C363">
        <v>22400</v>
      </c>
      <c r="D363">
        <v>0</v>
      </c>
      <c r="E363" t="s">
        <v>163</v>
      </c>
      <c r="F363" t="s">
        <v>52</v>
      </c>
      <c r="G363" t="s">
        <v>60</v>
      </c>
      <c r="H363">
        <v>5</v>
      </c>
      <c r="I363" t="s">
        <v>17</v>
      </c>
      <c r="J363">
        <v>8</v>
      </c>
      <c r="K363">
        <v>4.8133299999999997</v>
      </c>
      <c r="L363">
        <v>-75.696110000000004</v>
      </c>
    </row>
    <row r="364" spans="1:12" x14ac:dyDescent="0.25">
      <c r="A364" t="s">
        <v>55</v>
      </c>
      <c r="B364" t="s">
        <v>13</v>
      </c>
      <c r="C364">
        <v>115600</v>
      </c>
      <c r="D364">
        <v>8500</v>
      </c>
      <c r="E364" t="s">
        <v>650</v>
      </c>
      <c r="F364" t="s">
        <v>21</v>
      </c>
      <c r="G364" t="s">
        <v>22</v>
      </c>
      <c r="H364">
        <v>5</v>
      </c>
      <c r="I364" t="s">
        <v>17</v>
      </c>
      <c r="J364">
        <v>1</v>
      </c>
      <c r="K364">
        <v>6.2518399999999996</v>
      </c>
      <c r="L364">
        <v>-75.563590000000005</v>
      </c>
    </row>
    <row r="365" spans="1:12" x14ac:dyDescent="0.25">
      <c r="A365" t="s">
        <v>84</v>
      </c>
      <c r="B365" t="s">
        <v>58</v>
      </c>
      <c r="C365">
        <v>105000</v>
      </c>
      <c r="D365">
        <v>5800</v>
      </c>
      <c r="E365" t="s">
        <v>831</v>
      </c>
      <c r="F365" t="s">
        <v>35</v>
      </c>
      <c r="G365" t="s">
        <v>16</v>
      </c>
      <c r="H365">
        <v>5</v>
      </c>
      <c r="I365" t="s">
        <v>17</v>
      </c>
      <c r="J365">
        <v>2</v>
      </c>
      <c r="K365">
        <v>4.6097099999999998</v>
      </c>
      <c r="L365">
        <v>-74.08175</v>
      </c>
    </row>
    <row r="366" spans="1:12" x14ac:dyDescent="0.25">
      <c r="A366" t="s">
        <v>297</v>
      </c>
      <c r="B366" t="s">
        <v>86</v>
      </c>
      <c r="C366">
        <v>85000</v>
      </c>
      <c r="D366">
        <v>2700</v>
      </c>
      <c r="E366" t="s">
        <v>430</v>
      </c>
      <c r="F366" t="s">
        <v>52</v>
      </c>
      <c r="G366" t="s">
        <v>44</v>
      </c>
      <c r="H366">
        <v>5</v>
      </c>
      <c r="I366" t="s">
        <v>17</v>
      </c>
      <c r="J366">
        <v>1</v>
      </c>
      <c r="K366">
        <v>11.240790000000001</v>
      </c>
      <c r="L366">
        <v>-74.199039999999997</v>
      </c>
    </row>
    <row r="367" spans="1:12" x14ac:dyDescent="0.25">
      <c r="A367" t="s">
        <v>204</v>
      </c>
      <c r="B367" t="s">
        <v>13</v>
      </c>
      <c r="C367">
        <v>135100</v>
      </c>
      <c r="D367">
        <v>7600</v>
      </c>
      <c r="E367" t="s">
        <v>918</v>
      </c>
      <c r="F367" t="s">
        <v>35</v>
      </c>
      <c r="G367" t="s">
        <v>201</v>
      </c>
      <c r="H367">
        <v>4</v>
      </c>
      <c r="I367" t="s">
        <v>17</v>
      </c>
      <c r="J367">
        <v>10</v>
      </c>
      <c r="K367">
        <v>11.54444</v>
      </c>
      <c r="L367">
        <v>-72.907219999999995</v>
      </c>
    </row>
    <row r="368" spans="1:12" x14ac:dyDescent="0.25">
      <c r="A368" t="s">
        <v>297</v>
      </c>
      <c r="B368" t="s">
        <v>86</v>
      </c>
      <c r="C368">
        <v>58400</v>
      </c>
      <c r="D368">
        <v>1300</v>
      </c>
      <c r="E368" t="s">
        <v>579</v>
      </c>
      <c r="F368" t="s">
        <v>26</v>
      </c>
      <c r="G368" t="s">
        <v>22</v>
      </c>
      <c r="H368">
        <v>5</v>
      </c>
      <c r="I368" t="s">
        <v>32</v>
      </c>
      <c r="J368">
        <v>1</v>
      </c>
      <c r="K368">
        <v>6.2518399999999996</v>
      </c>
      <c r="L368">
        <v>-75.563590000000005</v>
      </c>
    </row>
    <row r="369" spans="1:12" x14ac:dyDescent="0.25">
      <c r="A369" t="s">
        <v>155</v>
      </c>
      <c r="B369" t="s">
        <v>62</v>
      </c>
      <c r="C369">
        <v>112300</v>
      </c>
      <c r="D369">
        <v>4200</v>
      </c>
      <c r="E369" t="s">
        <v>659</v>
      </c>
      <c r="F369" t="s">
        <v>130</v>
      </c>
      <c r="G369" t="s">
        <v>60</v>
      </c>
      <c r="H369">
        <v>1</v>
      </c>
      <c r="I369" t="s">
        <v>17</v>
      </c>
      <c r="J369">
        <v>10</v>
      </c>
      <c r="K369">
        <v>4.8133299999999997</v>
      </c>
      <c r="L369">
        <v>-75.696110000000004</v>
      </c>
    </row>
    <row r="370" spans="1:12" x14ac:dyDescent="0.25">
      <c r="A370" t="s">
        <v>148</v>
      </c>
      <c r="B370" t="s">
        <v>13</v>
      </c>
      <c r="C370">
        <v>2278500</v>
      </c>
      <c r="D370">
        <v>121500</v>
      </c>
      <c r="E370" t="s">
        <v>446</v>
      </c>
      <c r="F370" t="s">
        <v>15</v>
      </c>
      <c r="G370" t="s">
        <v>16</v>
      </c>
      <c r="H370">
        <v>3</v>
      </c>
      <c r="I370" t="s">
        <v>17</v>
      </c>
      <c r="J370">
        <v>8</v>
      </c>
      <c r="K370">
        <v>4.6097099999999998</v>
      </c>
      <c r="L370">
        <v>-74.08175</v>
      </c>
    </row>
    <row r="371" spans="1:12" x14ac:dyDescent="0.25">
      <c r="A371" t="s">
        <v>68</v>
      </c>
      <c r="B371" t="s">
        <v>24</v>
      </c>
      <c r="C371">
        <v>31200</v>
      </c>
      <c r="D371">
        <v>2100</v>
      </c>
      <c r="E371" t="s">
        <v>458</v>
      </c>
      <c r="F371" t="s">
        <v>47</v>
      </c>
      <c r="G371" t="s">
        <v>60</v>
      </c>
      <c r="H371">
        <v>5</v>
      </c>
      <c r="I371" t="s">
        <v>17</v>
      </c>
      <c r="J371">
        <v>4</v>
      </c>
      <c r="K371">
        <v>4.8133299999999997</v>
      </c>
      <c r="L371">
        <v>-75.696110000000004</v>
      </c>
    </row>
    <row r="372" spans="1:12" x14ac:dyDescent="0.25">
      <c r="A372" t="s">
        <v>214</v>
      </c>
      <c r="B372" t="s">
        <v>19</v>
      </c>
      <c r="C372">
        <v>206400</v>
      </c>
      <c r="D372">
        <v>11200</v>
      </c>
      <c r="E372" t="s">
        <v>1169</v>
      </c>
      <c r="F372" t="s">
        <v>76</v>
      </c>
      <c r="G372" t="s">
        <v>22</v>
      </c>
      <c r="H372">
        <v>5</v>
      </c>
      <c r="I372" t="s">
        <v>17</v>
      </c>
      <c r="J372">
        <v>1</v>
      </c>
      <c r="K372">
        <v>6.2518399999999996</v>
      </c>
      <c r="L372">
        <v>-75.563590000000005</v>
      </c>
    </row>
    <row r="373" spans="1:12" x14ac:dyDescent="0.25">
      <c r="A373" t="s">
        <v>50</v>
      </c>
      <c r="B373" t="s">
        <v>29</v>
      </c>
      <c r="C373">
        <v>1739700</v>
      </c>
      <c r="D373">
        <v>90800</v>
      </c>
      <c r="E373" t="s">
        <v>360</v>
      </c>
      <c r="F373" t="s">
        <v>54</v>
      </c>
      <c r="G373" t="s">
        <v>16</v>
      </c>
      <c r="H373">
        <v>5</v>
      </c>
      <c r="I373" t="s">
        <v>17</v>
      </c>
      <c r="J373">
        <v>2</v>
      </c>
      <c r="K373">
        <v>4.6097099999999998</v>
      </c>
      <c r="L373">
        <v>-74.08175</v>
      </c>
    </row>
    <row r="374" spans="1:12" x14ac:dyDescent="0.25">
      <c r="A374" t="s">
        <v>50</v>
      </c>
      <c r="B374" t="s">
        <v>29</v>
      </c>
      <c r="C374">
        <v>2358100</v>
      </c>
      <c r="D374">
        <v>123800</v>
      </c>
      <c r="E374" t="s">
        <v>436</v>
      </c>
      <c r="F374" t="s">
        <v>130</v>
      </c>
      <c r="G374" t="s">
        <v>16</v>
      </c>
      <c r="H374">
        <v>5</v>
      </c>
      <c r="I374" t="s">
        <v>17</v>
      </c>
      <c r="J374">
        <v>6</v>
      </c>
      <c r="K374">
        <v>4.6097099999999998</v>
      </c>
      <c r="L374">
        <v>-74.08175</v>
      </c>
    </row>
    <row r="375" spans="1:12" x14ac:dyDescent="0.25">
      <c r="A375" t="s">
        <v>39</v>
      </c>
      <c r="B375" t="s">
        <v>24</v>
      </c>
      <c r="C375">
        <v>48000</v>
      </c>
      <c r="D375">
        <v>2800</v>
      </c>
      <c r="E375" t="s">
        <v>747</v>
      </c>
      <c r="F375" t="s">
        <v>26</v>
      </c>
      <c r="G375" t="s">
        <v>16</v>
      </c>
      <c r="H375">
        <v>4</v>
      </c>
      <c r="I375" t="s">
        <v>17</v>
      </c>
      <c r="J375">
        <v>4</v>
      </c>
      <c r="K375">
        <v>4.6097099999999998</v>
      </c>
      <c r="L375">
        <v>-74.08175</v>
      </c>
    </row>
    <row r="376" spans="1:12" x14ac:dyDescent="0.25">
      <c r="A376" t="s">
        <v>148</v>
      </c>
      <c r="B376" t="s">
        <v>13</v>
      </c>
      <c r="C376">
        <v>1820100</v>
      </c>
      <c r="D376">
        <v>97300</v>
      </c>
      <c r="E376" t="s">
        <v>346</v>
      </c>
      <c r="F376" t="s">
        <v>21</v>
      </c>
      <c r="G376" t="s">
        <v>278</v>
      </c>
      <c r="H376">
        <v>5</v>
      </c>
      <c r="I376" t="s">
        <v>17</v>
      </c>
      <c r="J376">
        <v>8</v>
      </c>
      <c r="K376">
        <v>-4.2152799999999999</v>
      </c>
      <c r="L376">
        <v>-69.940560000000005</v>
      </c>
    </row>
    <row r="377" spans="1:12" x14ac:dyDescent="0.25">
      <c r="A377" t="s">
        <v>89</v>
      </c>
      <c r="B377" t="s">
        <v>62</v>
      </c>
      <c r="C377">
        <v>21600</v>
      </c>
      <c r="D377">
        <v>0</v>
      </c>
      <c r="E377" t="s">
        <v>1160</v>
      </c>
      <c r="F377" t="s">
        <v>26</v>
      </c>
      <c r="G377" t="s">
        <v>22</v>
      </c>
      <c r="H377">
        <v>5</v>
      </c>
      <c r="I377" t="s">
        <v>17</v>
      </c>
      <c r="J377">
        <v>1</v>
      </c>
      <c r="K377">
        <v>6.2518399999999996</v>
      </c>
      <c r="L377">
        <v>-75.563590000000005</v>
      </c>
    </row>
    <row r="378" spans="1:12" x14ac:dyDescent="0.25">
      <c r="A378" t="s">
        <v>196</v>
      </c>
      <c r="B378" t="s">
        <v>13</v>
      </c>
      <c r="C378">
        <v>887600</v>
      </c>
      <c r="D378">
        <v>47700</v>
      </c>
      <c r="E378" t="s">
        <v>1025</v>
      </c>
      <c r="F378" t="s">
        <v>43</v>
      </c>
      <c r="G378" t="s">
        <v>31</v>
      </c>
      <c r="H378">
        <v>5</v>
      </c>
      <c r="I378" t="s">
        <v>146</v>
      </c>
      <c r="J378">
        <v>1</v>
      </c>
      <c r="K378">
        <v>3.4372199999999999</v>
      </c>
      <c r="L378">
        <v>-76.522499999999994</v>
      </c>
    </row>
    <row r="379" spans="1:12" x14ac:dyDescent="0.25">
      <c r="A379" t="s">
        <v>50</v>
      </c>
      <c r="B379" t="s">
        <v>29</v>
      </c>
      <c r="C379">
        <v>1468300</v>
      </c>
      <c r="D379">
        <v>78600</v>
      </c>
      <c r="E379" t="s">
        <v>920</v>
      </c>
      <c r="F379" t="s">
        <v>160</v>
      </c>
      <c r="G379" t="s">
        <v>22</v>
      </c>
      <c r="H379">
        <v>5</v>
      </c>
      <c r="I379" t="s">
        <v>17</v>
      </c>
      <c r="J379">
        <v>3</v>
      </c>
      <c r="K379">
        <v>6.2518399999999996</v>
      </c>
      <c r="L379">
        <v>-75.563590000000005</v>
      </c>
    </row>
    <row r="380" spans="1:12" x14ac:dyDescent="0.25">
      <c r="A380" t="s">
        <v>196</v>
      </c>
      <c r="B380" t="s">
        <v>13</v>
      </c>
      <c r="C380">
        <v>1221000</v>
      </c>
      <c r="D380">
        <v>65200</v>
      </c>
      <c r="E380" t="s">
        <v>916</v>
      </c>
      <c r="F380" t="s">
        <v>93</v>
      </c>
      <c r="G380" t="s">
        <v>31</v>
      </c>
      <c r="H380">
        <v>4</v>
      </c>
      <c r="I380" t="s">
        <v>17</v>
      </c>
      <c r="J380">
        <v>1</v>
      </c>
      <c r="K380">
        <v>3.4372199999999999</v>
      </c>
      <c r="L380">
        <v>-76.522499999999994</v>
      </c>
    </row>
    <row r="381" spans="1:12" x14ac:dyDescent="0.25">
      <c r="A381" t="s">
        <v>94</v>
      </c>
      <c r="B381" t="s">
        <v>29</v>
      </c>
      <c r="C381">
        <v>903000</v>
      </c>
      <c r="D381">
        <v>46300</v>
      </c>
      <c r="E381" t="s">
        <v>429</v>
      </c>
      <c r="F381" t="s">
        <v>54</v>
      </c>
      <c r="G381" t="s">
        <v>16</v>
      </c>
      <c r="H381">
        <v>5</v>
      </c>
      <c r="I381" t="s">
        <v>17</v>
      </c>
      <c r="J381">
        <v>1</v>
      </c>
      <c r="K381">
        <v>4.6097099999999998</v>
      </c>
      <c r="L381">
        <v>-74.08175</v>
      </c>
    </row>
    <row r="382" spans="1:12" x14ac:dyDescent="0.25">
      <c r="A382" t="s">
        <v>45</v>
      </c>
      <c r="B382" t="s">
        <v>29</v>
      </c>
      <c r="C382">
        <v>1476300</v>
      </c>
      <c r="D382">
        <v>78800</v>
      </c>
      <c r="E382" t="s">
        <v>677</v>
      </c>
      <c r="F382" t="s">
        <v>35</v>
      </c>
      <c r="G382" t="s">
        <v>60</v>
      </c>
      <c r="H382">
        <v>3</v>
      </c>
      <c r="I382" t="s">
        <v>17</v>
      </c>
      <c r="J382">
        <v>6</v>
      </c>
      <c r="K382">
        <v>4.8133299999999997</v>
      </c>
      <c r="L382">
        <v>-75.696110000000004</v>
      </c>
    </row>
    <row r="383" spans="1:12" x14ac:dyDescent="0.25">
      <c r="A383" t="s">
        <v>135</v>
      </c>
      <c r="B383" t="s">
        <v>58</v>
      </c>
      <c r="C383">
        <v>41200</v>
      </c>
      <c r="D383">
        <v>0</v>
      </c>
      <c r="E383" t="s">
        <v>528</v>
      </c>
      <c r="F383" t="s">
        <v>35</v>
      </c>
      <c r="G383" t="s">
        <v>16</v>
      </c>
      <c r="H383">
        <v>4</v>
      </c>
      <c r="I383" t="s">
        <v>17</v>
      </c>
      <c r="J383">
        <v>4</v>
      </c>
      <c r="K383">
        <v>4.6097099999999998</v>
      </c>
      <c r="L383">
        <v>-74.08175</v>
      </c>
    </row>
    <row r="384" spans="1:12" x14ac:dyDescent="0.25">
      <c r="A384" t="s">
        <v>94</v>
      </c>
      <c r="B384" t="s">
        <v>29</v>
      </c>
      <c r="C384">
        <v>425500</v>
      </c>
      <c r="D384">
        <v>20800</v>
      </c>
      <c r="E384" t="s">
        <v>53</v>
      </c>
      <c r="F384" t="s">
        <v>47</v>
      </c>
      <c r="G384" t="s">
        <v>22</v>
      </c>
      <c r="H384">
        <v>1</v>
      </c>
      <c r="I384" t="s">
        <v>17</v>
      </c>
      <c r="J384">
        <v>3</v>
      </c>
      <c r="K384">
        <v>6.2518399999999996</v>
      </c>
      <c r="L384">
        <v>-75.563590000000005</v>
      </c>
    </row>
    <row r="385" spans="1:12" x14ac:dyDescent="0.25">
      <c r="A385" t="s">
        <v>61</v>
      </c>
      <c r="B385" t="s">
        <v>62</v>
      </c>
      <c r="C385">
        <v>252800</v>
      </c>
      <c r="D385">
        <v>19300</v>
      </c>
      <c r="E385" t="s">
        <v>696</v>
      </c>
      <c r="F385" t="s">
        <v>96</v>
      </c>
      <c r="G385" t="s">
        <v>60</v>
      </c>
      <c r="H385">
        <v>5</v>
      </c>
      <c r="I385" t="s">
        <v>32</v>
      </c>
      <c r="J385">
        <v>1</v>
      </c>
      <c r="K385">
        <v>4.8133299999999997</v>
      </c>
      <c r="L385">
        <v>-75.696110000000004</v>
      </c>
    </row>
    <row r="386" spans="1:12" x14ac:dyDescent="0.25">
      <c r="A386" t="s">
        <v>36</v>
      </c>
      <c r="B386" t="s">
        <v>24</v>
      </c>
      <c r="C386">
        <v>43300</v>
      </c>
      <c r="D386">
        <v>2700</v>
      </c>
      <c r="E386" t="s">
        <v>996</v>
      </c>
      <c r="F386" t="s">
        <v>76</v>
      </c>
      <c r="G386" t="s">
        <v>16</v>
      </c>
      <c r="H386">
        <v>5</v>
      </c>
      <c r="I386" t="s">
        <v>17</v>
      </c>
      <c r="J386">
        <v>5</v>
      </c>
      <c r="K386">
        <v>4.6097099999999998</v>
      </c>
      <c r="L386">
        <v>-74.08175</v>
      </c>
    </row>
    <row r="387" spans="1:12" x14ac:dyDescent="0.25">
      <c r="A387" t="s">
        <v>39</v>
      </c>
      <c r="B387" t="s">
        <v>24</v>
      </c>
      <c r="C387">
        <v>41000</v>
      </c>
      <c r="D387">
        <v>3400</v>
      </c>
      <c r="E387" t="s">
        <v>346</v>
      </c>
      <c r="F387" t="s">
        <v>52</v>
      </c>
      <c r="G387" t="s">
        <v>31</v>
      </c>
      <c r="H387">
        <v>5</v>
      </c>
      <c r="I387" t="s">
        <v>17</v>
      </c>
      <c r="J387">
        <v>10</v>
      </c>
      <c r="K387">
        <v>3.4372199999999999</v>
      </c>
      <c r="L387">
        <v>-76.522499999999994</v>
      </c>
    </row>
    <row r="388" spans="1:12" x14ac:dyDescent="0.25">
      <c r="A388" t="s">
        <v>158</v>
      </c>
      <c r="B388" t="s">
        <v>62</v>
      </c>
      <c r="C388">
        <v>65900</v>
      </c>
      <c r="D388">
        <v>3900</v>
      </c>
      <c r="E388" t="s">
        <v>392</v>
      </c>
      <c r="F388" t="s">
        <v>88</v>
      </c>
      <c r="G388" t="s">
        <v>22</v>
      </c>
      <c r="H388">
        <v>1</v>
      </c>
      <c r="I388" t="s">
        <v>17</v>
      </c>
      <c r="J388">
        <v>6</v>
      </c>
      <c r="K388">
        <v>6.2518399999999996</v>
      </c>
      <c r="L388">
        <v>-75.563590000000005</v>
      </c>
    </row>
    <row r="389" spans="1:12" x14ac:dyDescent="0.25">
      <c r="A389" t="s">
        <v>80</v>
      </c>
      <c r="B389" t="s">
        <v>65</v>
      </c>
      <c r="C389">
        <v>26900</v>
      </c>
      <c r="D389">
        <v>1800</v>
      </c>
      <c r="E389" t="s">
        <v>539</v>
      </c>
      <c r="F389" t="s">
        <v>54</v>
      </c>
      <c r="G389" t="s">
        <v>16</v>
      </c>
      <c r="H389">
        <v>4</v>
      </c>
      <c r="I389" t="s">
        <v>17</v>
      </c>
      <c r="J389">
        <v>2</v>
      </c>
      <c r="K389">
        <v>4.6097099999999998</v>
      </c>
      <c r="L389">
        <v>-74.08175</v>
      </c>
    </row>
    <row r="390" spans="1:12" x14ac:dyDescent="0.25">
      <c r="A390" t="s">
        <v>155</v>
      </c>
      <c r="B390" t="s">
        <v>62</v>
      </c>
      <c r="C390">
        <v>90000</v>
      </c>
      <c r="D390">
        <v>3000</v>
      </c>
      <c r="E390" t="s">
        <v>72</v>
      </c>
      <c r="F390" t="s">
        <v>130</v>
      </c>
      <c r="G390" t="s">
        <v>31</v>
      </c>
      <c r="H390">
        <v>5</v>
      </c>
      <c r="I390" t="s">
        <v>17</v>
      </c>
      <c r="J390">
        <v>1</v>
      </c>
      <c r="K390">
        <v>3.4372199999999999</v>
      </c>
      <c r="L390">
        <v>-76.522499999999994</v>
      </c>
    </row>
    <row r="391" spans="1:12" x14ac:dyDescent="0.25">
      <c r="A391" t="s">
        <v>148</v>
      </c>
      <c r="B391" t="s">
        <v>13</v>
      </c>
      <c r="C391">
        <v>2382100</v>
      </c>
      <c r="D391">
        <v>127100</v>
      </c>
      <c r="E391" t="s">
        <v>449</v>
      </c>
      <c r="F391" t="s">
        <v>160</v>
      </c>
      <c r="G391" t="s">
        <v>16</v>
      </c>
      <c r="H391">
        <v>5</v>
      </c>
      <c r="I391" t="s">
        <v>17</v>
      </c>
      <c r="J391">
        <v>1</v>
      </c>
      <c r="K391">
        <v>4.6097099999999998</v>
      </c>
      <c r="L391">
        <v>-74.08175</v>
      </c>
    </row>
    <row r="392" spans="1:12" x14ac:dyDescent="0.25">
      <c r="A392" t="s">
        <v>82</v>
      </c>
      <c r="B392" t="s">
        <v>58</v>
      </c>
      <c r="C392">
        <v>43300</v>
      </c>
      <c r="D392">
        <v>2800</v>
      </c>
      <c r="E392" t="s">
        <v>964</v>
      </c>
      <c r="F392" t="s">
        <v>26</v>
      </c>
      <c r="G392" t="s">
        <v>16</v>
      </c>
      <c r="H392">
        <v>4</v>
      </c>
      <c r="I392" t="s">
        <v>32</v>
      </c>
      <c r="J392">
        <v>1</v>
      </c>
      <c r="K392">
        <v>4.6097099999999998</v>
      </c>
      <c r="L392">
        <v>-74.08175</v>
      </c>
    </row>
    <row r="393" spans="1:12" x14ac:dyDescent="0.25">
      <c r="A393" t="s">
        <v>122</v>
      </c>
      <c r="B393" t="s">
        <v>29</v>
      </c>
      <c r="C393">
        <v>1053700</v>
      </c>
      <c r="D393">
        <v>56500</v>
      </c>
      <c r="E393" t="s">
        <v>616</v>
      </c>
      <c r="F393" t="s">
        <v>47</v>
      </c>
      <c r="G393" t="s">
        <v>16</v>
      </c>
      <c r="H393">
        <v>5</v>
      </c>
      <c r="I393" t="s">
        <v>17</v>
      </c>
      <c r="J393">
        <v>10</v>
      </c>
      <c r="K393">
        <v>4.6097099999999998</v>
      </c>
      <c r="L393">
        <v>-74.08175</v>
      </c>
    </row>
    <row r="394" spans="1:12" x14ac:dyDescent="0.25">
      <c r="A394" t="s">
        <v>57</v>
      </c>
      <c r="B394" t="s">
        <v>58</v>
      </c>
      <c r="C394">
        <v>72100</v>
      </c>
      <c r="D394">
        <v>4500</v>
      </c>
      <c r="E394" t="s">
        <v>650</v>
      </c>
      <c r="F394" t="s">
        <v>160</v>
      </c>
      <c r="G394" t="s">
        <v>22</v>
      </c>
      <c r="H394">
        <v>1</v>
      </c>
      <c r="I394" t="s">
        <v>17</v>
      </c>
      <c r="J394">
        <v>4</v>
      </c>
      <c r="K394">
        <v>6.2518399999999996</v>
      </c>
      <c r="L394">
        <v>-75.563590000000005</v>
      </c>
    </row>
    <row r="395" spans="1:12" x14ac:dyDescent="0.25">
      <c r="A395" t="s">
        <v>219</v>
      </c>
      <c r="B395" t="s">
        <v>19</v>
      </c>
      <c r="C395">
        <v>830300</v>
      </c>
      <c r="D395">
        <v>42400</v>
      </c>
      <c r="E395" t="s">
        <v>658</v>
      </c>
      <c r="F395" t="s">
        <v>21</v>
      </c>
      <c r="G395" t="s">
        <v>16</v>
      </c>
      <c r="H395">
        <v>5</v>
      </c>
      <c r="I395" t="s">
        <v>17</v>
      </c>
      <c r="J395">
        <v>8</v>
      </c>
      <c r="K395">
        <v>4.6097099999999998</v>
      </c>
      <c r="L395">
        <v>-74.08175</v>
      </c>
    </row>
    <row r="396" spans="1:12" x14ac:dyDescent="0.25">
      <c r="A396" t="s">
        <v>85</v>
      </c>
      <c r="B396" t="s">
        <v>86</v>
      </c>
      <c r="C396">
        <v>825300</v>
      </c>
      <c r="D396">
        <v>44200</v>
      </c>
      <c r="E396" t="s">
        <v>800</v>
      </c>
      <c r="F396" t="s">
        <v>54</v>
      </c>
      <c r="G396" t="s">
        <v>16</v>
      </c>
      <c r="H396">
        <v>5</v>
      </c>
      <c r="I396" t="s">
        <v>17</v>
      </c>
      <c r="J396">
        <v>4</v>
      </c>
      <c r="K396">
        <v>4.6097099999999998</v>
      </c>
      <c r="L396">
        <v>-74.08175</v>
      </c>
    </row>
    <row r="397" spans="1:12" x14ac:dyDescent="0.25">
      <c r="A397" t="s">
        <v>118</v>
      </c>
      <c r="B397" t="s">
        <v>86</v>
      </c>
      <c r="C397">
        <v>951500</v>
      </c>
      <c r="D397">
        <v>55300</v>
      </c>
      <c r="E397" t="s">
        <v>564</v>
      </c>
      <c r="F397" t="s">
        <v>47</v>
      </c>
      <c r="G397" t="s">
        <v>60</v>
      </c>
      <c r="H397">
        <v>4</v>
      </c>
      <c r="I397" t="s">
        <v>17</v>
      </c>
      <c r="J397">
        <v>10</v>
      </c>
      <c r="K397">
        <v>4.8133299999999997</v>
      </c>
      <c r="L397">
        <v>-75.696110000000004</v>
      </c>
    </row>
    <row r="398" spans="1:12" x14ac:dyDescent="0.25">
      <c r="A398" t="s">
        <v>70</v>
      </c>
      <c r="B398" t="s">
        <v>13</v>
      </c>
      <c r="C398">
        <v>2250000</v>
      </c>
      <c r="D398">
        <v>118000</v>
      </c>
      <c r="E398" t="s">
        <v>1168</v>
      </c>
      <c r="F398" t="s">
        <v>96</v>
      </c>
      <c r="G398" t="s">
        <v>16</v>
      </c>
      <c r="H398">
        <v>4</v>
      </c>
      <c r="I398" t="s">
        <v>17</v>
      </c>
      <c r="J398">
        <v>3</v>
      </c>
      <c r="K398">
        <v>4.6097099999999998</v>
      </c>
      <c r="L398">
        <v>-74.08175</v>
      </c>
    </row>
    <row r="399" spans="1:12" x14ac:dyDescent="0.25">
      <c r="A399" t="s">
        <v>297</v>
      </c>
      <c r="B399" t="s">
        <v>86</v>
      </c>
      <c r="C399">
        <v>45300</v>
      </c>
      <c r="D399">
        <v>2600</v>
      </c>
      <c r="E399" t="s">
        <v>804</v>
      </c>
      <c r="F399" t="s">
        <v>47</v>
      </c>
      <c r="G399" t="s">
        <v>16</v>
      </c>
      <c r="H399">
        <v>5</v>
      </c>
      <c r="I399" t="s">
        <v>17</v>
      </c>
      <c r="J399">
        <v>3</v>
      </c>
      <c r="K399">
        <v>4.6097099999999998</v>
      </c>
      <c r="L399">
        <v>-74.08175</v>
      </c>
    </row>
    <row r="400" spans="1:12" x14ac:dyDescent="0.25">
      <c r="A400" t="s">
        <v>135</v>
      </c>
      <c r="B400" t="s">
        <v>58</v>
      </c>
      <c r="C400">
        <v>27100</v>
      </c>
      <c r="D400">
        <v>1800</v>
      </c>
      <c r="E400" t="s">
        <v>134</v>
      </c>
      <c r="F400" t="s">
        <v>93</v>
      </c>
      <c r="G400" t="s">
        <v>16</v>
      </c>
      <c r="H400">
        <v>5</v>
      </c>
      <c r="I400" t="s">
        <v>17</v>
      </c>
      <c r="J400">
        <v>4</v>
      </c>
      <c r="K400">
        <v>4.6097099999999998</v>
      </c>
      <c r="L400">
        <v>-74.08175</v>
      </c>
    </row>
    <row r="401" spans="1:12" x14ac:dyDescent="0.25">
      <c r="A401" t="s">
        <v>23</v>
      </c>
      <c r="B401" t="s">
        <v>24</v>
      </c>
      <c r="C401">
        <v>113500</v>
      </c>
      <c r="D401">
        <v>8400</v>
      </c>
      <c r="E401" t="s">
        <v>509</v>
      </c>
      <c r="F401" t="s">
        <v>43</v>
      </c>
      <c r="G401" t="s">
        <v>16</v>
      </c>
      <c r="H401">
        <v>3</v>
      </c>
      <c r="I401" t="s">
        <v>17</v>
      </c>
      <c r="J401">
        <v>2</v>
      </c>
      <c r="K401">
        <v>4.6097099999999998</v>
      </c>
      <c r="L401">
        <v>-74.08175</v>
      </c>
    </row>
    <row r="402" spans="1:12" x14ac:dyDescent="0.25">
      <c r="A402" t="s">
        <v>64</v>
      </c>
      <c r="B402" t="s">
        <v>65</v>
      </c>
      <c r="C402">
        <v>69500</v>
      </c>
      <c r="D402">
        <v>3900</v>
      </c>
      <c r="E402" t="s">
        <v>1267</v>
      </c>
      <c r="F402" t="s">
        <v>47</v>
      </c>
      <c r="G402" t="s">
        <v>91</v>
      </c>
      <c r="H402">
        <v>2</v>
      </c>
      <c r="I402" t="s">
        <v>17</v>
      </c>
      <c r="J402">
        <v>1</v>
      </c>
      <c r="K402">
        <v>10.968540000000001</v>
      </c>
      <c r="L402">
        <v>-74.781319999999994</v>
      </c>
    </row>
    <row r="403" spans="1:12" x14ac:dyDescent="0.25">
      <c r="A403" t="s">
        <v>192</v>
      </c>
      <c r="B403" t="s">
        <v>65</v>
      </c>
      <c r="C403">
        <v>34600</v>
      </c>
      <c r="D403">
        <v>0</v>
      </c>
      <c r="E403" t="s">
        <v>1214</v>
      </c>
      <c r="F403" t="s">
        <v>130</v>
      </c>
      <c r="G403" t="s">
        <v>31</v>
      </c>
      <c r="H403">
        <v>4</v>
      </c>
      <c r="I403" t="s">
        <v>32</v>
      </c>
      <c r="J403">
        <v>1</v>
      </c>
      <c r="K403">
        <v>3.4372199999999999</v>
      </c>
      <c r="L403">
        <v>-76.522499999999994</v>
      </c>
    </row>
    <row r="404" spans="1:12" x14ac:dyDescent="0.25">
      <c r="A404" t="s">
        <v>133</v>
      </c>
      <c r="B404" t="s">
        <v>24</v>
      </c>
      <c r="C404">
        <v>19300</v>
      </c>
      <c r="D404">
        <v>4400</v>
      </c>
      <c r="E404" t="s">
        <v>903</v>
      </c>
      <c r="F404" t="s">
        <v>26</v>
      </c>
      <c r="G404" t="s">
        <v>22</v>
      </c>
      <c r="H404">
        <v>5</v>
      </c>
      <c r="I404" t="s">
        <v>17</v>
      </c>
      <c r="J404">
        <v>3</v>
      </c>
      <c r="K404">
        <v>6.2518399999999996</v>
      </c>
      <c r="L404">
        <v>-75.563590000000005</v>
      </c>
    </row>
    <row r="405" spans="1:12" x14ac:dyDescent="0.25">
      <c r="A405" t="s">
        <v>192</v>
      </c>
      <c r="B405" t="s">
        <v>65</v>
      </c>
      <c r="C405">
        <v>34400</v>
      </c>
      <c r="D405">
        <v>2500</v>
      </c>
      <c r="E405" t="s">
        <v>971</v>
      </c>
      <c r="F405" t="s">
        <v>21</v>
      </c>
      <c r="G405" t="s">
        <v>16</v>
      </c>
      <c r="H405">
        <v>4</v>
      </c>
      <c r="I405" t="s">
        <v>17</v>
      </c>
      <c r="J405">
        <v>2</v>
      </c>
      <c r="K405">
        <v>4.6097099999999998</v>
      </c>
      <c r="L405">
        <v>-74.08175</v>
      </c>
    </row>
    <row r="406" spans="1:12" x14ac:dyDescent="0.25">
      <c r="A406" t="s">
        <v>61</v>
      </c>
      <c r="B406" t="s">
        <v>62</v>
      </c>
      <c r="C406">
        <v>390200</v>
      </c>
      <c r="D406">
        <v>21000</v>
      </c>
      <c r="E406" t="s">
        <v>156</v>
      </c>
      <c r="F406" t="s">
        <v>54</v>
      </c>
      <c r="G406" t="s">
        <v>16</v>
      </c>
      <c r="H406">
        <v>5</v>
      </c>
      <c r="I406" t="s">
        <v>17</v>
      </c>
      <c r="J406">
        <v>5</v>
      </c>
      <c r="K406">
        <v>4.6097099999999998</v>
      </c>
      <c r="L406">
        <v>-74.08175</v>
      </c>
    </row>
    <row r="407" spans="1:12" x14ac:dyDescent="0.25">
      <c r="A407" t="s">
        <v>33</v>
      </c>
      <c r="B407" t="s">
        <v>19</v>
      </c>
      <c r="C407">
        <v>481200</v>
      </c>
      <c r="D407">
        <v>23800</v>
      </c>
      <c r="E407" t="s">
        <v>864</v>
      </c>
      <c r="F407" t="s">
        <v>35</v>
      </c>
      <c r="G407" t="s">
        <v>16</v>
      </c>
      <c r="H407">
        <v>5</v>
      </c>
      <c r="I407" t="s">
        <v>32</v>
      </c>
      <c r="J407">
        <v>1</v>
      </c>
      <c r="K407">
        <v>4.6097099999999998</v>
      </c>
      <c r="L407">
        <v>-74.08175</v>
      </c>
    </row>
    <row r="408" spans="1:12" x14ac:dyDescent="0.25">
      <c r="A408" t="s">
        <v>41</v>
      </c>
      <c r="B408" t="s">
        <v>29</v>
      </c>
      <c r="C408">
        <v>1332500</v>
      </c>
      <c r="D408">
        <v>69100</v>
      </c>
      <c r="E408" t="s">
        <v>614</v>
      </c>
      <c r="F408" t="s">
        <v>21</v>
      </c>
      <c r="G408" t="s">
        <v>31</v>
      </c>
      <c r="H408">
        <v>5</v>
      </c>
      <c r="I408" t="s">
        <v>17</v>
      </c>
      <c r="J408">
        <v>8</v>
      </c>
      <c r="K408">
        <v>3.4372199999999999</v>
      </c>
      <c r="L408">
        <v>-76.522499999999994</v>
      </c>
    </row>
    <row r="409" spans="1:12" x14ac:dyDescent="0.25">
      <c r="A409" t="s">
        <v>67</v>
      </c>
      <c r="B409" t="s">
        <v>62</v>
      </c>
      <c r="C409">
        <v>51800</v>
      </c>
      <c r="D409">
        <v>900</v>
      </c>
      <c r="E409" t="s">
        <v>1268</v>
      </c>
      <c r="F409" t="s">
        <v>130</v>
      </c>
      <c r="G409" t="s">
        <v>44</v>
      </c>
      <c r="H409">
        <v>3</v>
      </c>
      <c r="I409" t="s">
        <v>17</v>
      </c>
      <c r="J409">
        <v>5</v>
      </c>
      <c r="K409">
        <v>11.240790000000001</v>
      </c>
      <c r="L409">
        <v>-74.199039999999997</v>
      </c>
    </row>
    <row r="410" spans="1:12" x14ac:dyDescent="0.25">
      <c r="A410" t="s">
        <v>135</v>
      </c>
      <c r="B410" t="s">
        <v>58</v>
      </c>
      <c r="C410">
        <v>33800</v>
      </c>
      <c r="D410">
        <v>2200</v>
      </c>
      <c r="E410" t="s">
        <v>763</v>
      </c>
      <c r="F410" t="s">
        <v>130</v>
      </c>
      <c r="G410" t="s">
        <v>31</v>
      </c>
      <c r="H410">
        <v>4</v>
      </c>
      <c r="I410" t="s">
        <v>32</v>
      </c>
      <c r="J410">
        <v>1</v>
      </c>
      <c r="K410">
        <v>3.4372199999999999</v>
      </c>
      <c r="L410">
        <v>-76.522499999999994</v>
      </c>
    </row>
    <row r="411" spans="1:12" x14ac:dyDescent="0.25">
      <c r="A411" t="s">
        <v>78</v>
      </c>
      <c r="B411" t="s">
        <v>19</v>
      </c>
      <c r="C411">
        <v>234300</v>
      </c>
      <c r="D411">
        <v>13100</v>
      </c>
      <c r="E411" t="s">
        <v>600</v>
      </c>
      <c r="F411" t="s">
        <v>26</v>
      </c>
      <c r="G411" t="s">
        <v>44</v>
      </c>
      <c r="H411">
        <v>4</v>
      </c>
      <c r="I411" t="s">
        <v>38</v>
      </c>
      <c r="J411">
        <v>1</v>
      </c>
      <c r="K411">
        <v>11.240790000000001</v>
      </c>
      <c r="L411">
        <v>-74.199039999999997</v>
      </c>
    </row>
    <row r="412" spans="1:12" x14ac:dyDescent="0.25">
      <c r="A412" t="s">
        <v>74</v>
      </c>
      <c r="B412" t="s">
        <v>62</v>
      </c>
      <c r="C412">
        <v>48300</v>
      </c>
      <c r="D412">
        <v>800</v>
      </c>
      <c r="E412" t="s">
        <v>1269</v>
      </c>
      <c r="F412" t="s">
        <v>96</v>
      </c>
      <c r="G412" t="s">
        <v>31</v>
      </c>
      <c r="H412">
        <v>1</v>
      </c>
      <c r="I412" t="s">
        <v>32</v>
      </c>
      <c r="J412">
        <v>1</v>
      </c>
      <c r="K412">
        <v>3.4372199999999999</v>
      </c>
      <c r="L412">
        <v>-76.522499999999994</v>
      </c>
    </row>
    <row r="413" spans="1:12" x14ac:dyDescent="0.25">
      <c r="A413" t="s">
        <v>33</v>
      </c>
      <c r="B413" t="s">
        <v>19</v>
      </c>
      <c r="C413">
        <v>241200</v>
      </c>
      <c r="D413">
        <v>11000</v>
      </c>
      <c r="E413" t="s">
        <v>502</v>
      </c>
      <c r="F413" t="s">
        <v>26</v>
      </c>
      <c r="G413" t="s">
        <v>31</v>
      </c>
      <c r="H413">
        <v>5</v>
      </c>
      <c r="I413" t="s">
        <v>17</v>
      </c>
      <c r="J413">
        <v>10</v>
      </c>
      <c r="K413">
        <v>3.4372199999999999</v>
      </c>
      <c r="L413">
        <v>-76.522499999999994</v>
      </c>
    </row>
    <row r="414" spans="1:12" x14ac:dyDescent="0.25">
      <c r="A414" t="s">
        <v>48</v>
      </c>
      <c r="B414" t="s">
        <v>24</v>
      </c>
      <c r="C414">
        <v>67000</v>
      </c>
      <c r="D414">
        <v>3800</v>
      </c>
      <c r="E414" t="s">
        <v>610</v>
      </c>
      <c r="F414" t="s">
        <v>93</v>
      </c>
      <c r="G414" t="s">
        <v>16</v>
      </c>
      <c r="H414">
        <v>5</v>
      </c>
      <c r="I414" t="s">
        <v>17</v>
      </c>
      <c r="J414">
        <v>4</v>
      </c>
      <c r="K414">
        <v>4.6097099999999998</v>
      </c>
      <c r="L414">
        <v>-74.08175</v>
      </c>
    </row>
    <row r="415" spans="1:12" x14ac:dyDescent="0.25">
      <c r="A415" t="s">
        <v>103</v>
      </c>
      <c r="B415" t="s">
        <v>13</v>
      </c>
      <c r="C415">
        <v>232200</v>
      </c>
      <c r="D415">
        <v>12800</v>
      </c>
      <c r="E415" t="s">
        <v>1073</v>
      </c>
      <c r="F415" t="s">
        <v>43</v>
      </c>
      <c r="G415" t="s">
        <v>22</v>
      </c>
      <c r="H415">
        <v>5</v>
      </c>
      <c r="I415" t="s">
        <v>17</v>
      </c>
      <c r="J415">
        <v>1</v>
      </c>
      <c r="K415">
        <v>6.2518399999999996</v>
      </c>
      <c r="L415">
        <v>-75.563590000000005</v>
      </c>
    </row>
    <row r="416" spans="1:12" x14ac:dyDescent="0.25">
      <c r="A416" t="s">
        <v>67</v>
      </c>
      <c r="B416" t="s">
        <v>62</v>
      </c>
      <c r="C416">
        <v>38200</v>
      </c>
      <c r="D416">
        <v>2200</v>
      </c>
      <c r="E416" t="s">
        <v>673</v>
      </c>
      <c r="F416" t="s">
        <v>130</v>
      </c>
      <c r="G416" t="s">
        <v>16</v>
      </c>
      <c r="H416">
        <v>5</v>
      </c>
      <c r="I416" t="s">
        <v>32</v>
      </c>
      <c r="J416">
        <v>1</v>
      </c>
      <c r="K416">
        <v>4.6097099999999998</v>
      </c>
      <c r="L416">
        <v>-74.08175</v>
      </c>
    </row>
    <row r="417" spans="1:12" x14ac:dyDescent="0.25">
      <c r="A417" t="s">
        <v>144</v>
      </c>
      <c r="B417" t="s">
        <v>65</v>
      </c>
      <c r="C417">
        <v>76200</v>
      </c>
      <c r="D417">
        <v>10900</v>
      </c>
      <c r="E417" t="s">
        <v>833</v>
      </c>
      <c r="F417" t="s">
        <v>54</v>
      </c>
      <c r="G417" t="s">
        <v>27</v>
      </c>
      <c r="H417">
        <v>3</v>
      </c>
      <c r="I417" t="s">
        <v>17</v>
      </c>
      <c r="J417">
        <v>4</v>
      </c>
      <c r="K417">
        <v>10.39972</v>
      </c>
      <c r="L417">
        <v>-75.514439999999993</v>
      </c>
    </row>
    <row r="418" spans="1:12" x14ac:dyDescent="0.25">
      <c r="A418" t="s">
        <v>41</v>
      </c>
      <c r="B418" t="s">
        <v>29</v>
      </c>
      <c r="C418">
        <v>1295000</v>
      </c>
      <c r="D418">
        <v>67100</v>
      </c>
      <c r="E418" t="s">
        <v>1264</v>
      </c>
      <c r="F418" t="s">
        <v>52</v>
      </c>
      <c r="G418" t="s">
        <v>22</v>
      </c>
      <c r="H418">
        <v>5</v>
      </c>
      <c r="I418" t="s">
        <v>17</v>
      </c>
      <c r="J418">
        <v>2</v>
      </c>
      <c r="K418">
        <v>6.2518399999999996</v>
      </c>
      <c r="L418">
        <v>-75.563590000000005</v>
      </c>
    </row>
    <row r="419" spans="1:12" x14ac:dyDescent="0.25">
      <c r="A419" t="s">
        <v>50</v>
      </c>
      <c r="B419" t="s">
        <v>29</v>
      </c>
      <c r="C419">
        <v>1762500</v>
      </c>
      <c r="D419">
        <v>94100</v>
      </c>
      <c r="E419" t="s">
        <v>1252</v>
      </c>
      <c r="F419" t="s">
        <v>21</v>
      </c>
      <c r="G419" t="s">
        <v>16</v>
      </c>
      <c r="H419">
        <v>1</v>
      </c>
      <c r="I419" t="s">
        <v>38</v>
      </c>
      <c r="J419">
        <v>1</v>
      </c>
      <c r="K419">
        <v>4.6097099999999998</v>
      </c>
      <c r="L419">
        <v>-74.08175</v>
      </c>
    </row>
    <row r="420" spans="1:12" x14ac:dyDescent="0.25">
      <c r="A420" t="s">
        <v>127</v>
      </c>
      <c r="B420" t="s">
        <v>13</v>
      </c>
      <c r="C420">
        <v>1603200</v>
      </c>
      <c r="D420">
        <v>83600</v>
      </c>
      <c r="E420" t="s">
        <v>879</v>
      </c>
      <c r="F420" t="s">
        <v>130</v>
      </c>
      <c r="G420" t="s">
        <v>16</v>
      </c>
      <c r="H420">
        <v>4</v>
      </c>
      <c r="I420" t="s">
        <v>17</v>
      </c>
      <c r="J420">
        <v>4</v>
      </c>
      <c r="K420">
        <v>4.6097099999999998</v>
      </c>
      <c r="L420">
        <v>-74.08175</v>
      </c>
    </row>
    <row r="421" spans="1:12" x14ac:dyDescent="0.25">
      <c r="A421" t="s">
        <v>266</v>
      </c>
      <c r="B421" t="s">
        <v>13</v>
      </c>
      <c r="C421">
        <v>1763200</v>
      </c>
      <c r="D421">
        <v>94100</v>
      </c>
      <c r="E421" t="s">
        <v>1239</v>
      </c>
      <c r="F421" t="s">
        <v>93</v>
      </c>
      <c r="G421" t="s">
        <v>31</v>
      </c>
      <c r="H421">
        <v>2</v>
      </c>
      <c r="I421" t="s">
        <v>32</v>
      </c>
      <c r="J421">
        <v>1</v>
      </c>
      <c r="K421">
        <v>3.4372199999999999</v>
      </c>
      <c r="L421">
        <v>-76.522499999999994</v>
      </c>
    </row>
    <row r="422" spans="1:12" x14ac:dyDescent="0.25">
      <c r="A422" t="s">
        <v>82</v>
      </c>
      <c r="B422" t="s">
        <v>58</v>
      </c>
      <c r="C422">
        <v>45600</v>
      </c>
      <c r="D422">
        <v>0</v>
      </c>
      <c r="E422" t="s">
        <v>1222</v>
      </c>
      <c r="F422" t="s">
        <v>54</v>
      </c>
      <c r="G422" t="s">
        <v>16</v>
      </c>
      <c r="H422">
        <v>3</v>
      </c>
      <c r="I422" t="s">
        <v>17</v>
      </c>
      <c r="J422">
        <v>3</v>
      </c>
      <c r="K422">
        <v>4.6097099999999998</v>
      </c>
      <c r="L422">
        <v>-74.08175</v>
      </c>
    </row>
    <row r="423" spans="1:12" x14ac:dyDescent="0.25">
      <c r="A423" t="s">
        <v>118</v>
      </c>
      <c r="B423" t="s">
        <v>86</v>
      </c>
      <c r="C423">
        <v>887800</v>
      </c>
      <c r="D423">
        <v>47500</v>
      </c>
      <c r="E423" t="s">
        <v>1009</v>
      </c>
      <c r="F423" t="s">
        <v>96</v>
      </c>
      <c r="G423" t="s">
        <v>60</v>
      </c>
      <c r="H423">
        <v>4</v>
      </c>
      <c r="I423" t="s">
        <v>17</v>
      </c>
      <c r="J423">
        <v>1</v>
      </c>
      <c r="K423">
        <v>4.8133299999999997</v>
      </c>
      <c r="L423">
        <v>-75.696110000000004</v>
      </c>
    </row>
    <row r="424" spans="1:12" x14ac:dyDescent="0.25">
      <c r="A424" t="s">
        <v>192</v>
      </c>
      <c r="B424" t="s">
        <v>65</v>
      </c>
      <c r="C424">
        <v>44500</v>
      </c>
      <c r="D424">
        <v>0</v>
      </c>
      <c r="E424" t="s">
        <v>847</v>
      </c>
      <c r="F424" t="s">
        <v>93</v>
      </c>
      <c r="G424" t="s">
        <v>31</v>
      </c>
      <c r="H424">
        <v>5</v>
      </c>
      <c r="I424" t="s">
        <v>17</v>
      </c>
      <c r="J424">
        <v>4</v>
      </c>
      <c r="K424">
        <v>3.4372199999999999</v>
      </c>
      <c r="L424">
        <v>-76.522499999999994</v>
      </c>
    </row>
    <row r="425" spans="1:12" x14ac:dyDescent="0.25">
      <c r="A425" t="s">
        <v>266</v>
      </c>
      <c r="B425" t="s">
        <v>13</v>
      </c>
      <c r="C425">
        <v>1724100</v>
      </c>
      <c r="D425">
        <v>92500</v>
      </c>
      <c r="E425" t="s">
        <v>181</v>
      </c>
      <c r="F425" t="s">
        <v>47</v>
      </c>
      <c r="G425" t="s">
        <v>16</v>
      </c>
      <c r="H425">
        <v>4</v>
      </c>
      <c r="I425" t="s">
        <v>32</v>
      </c>
      <c r="J425">
        <v>1</v>
      </c>
      <c r="K425">
        <v>4.6097099999999998</v>
      </c>
      <c r="L425">
        <v>-74.08175</v>
      </c>
    </row>
    <row r="426" spans="1:12" x14ac:dyDescent="0.25">
      <c r="A426" t="s">
        <v>50</v>
      </c>
      <c r="B426" t="s">
        <v>29</v>
      </c>
      <c r="C426">
        <v>1608600</v>
      </c>
      <c r="D426">
        <v>83800</v>
      </c>
      <c r="E426" t="s">
        <v>488</v>
      </c>
      <c r="F426" t="s">
        <v>15</v>
      </c>
      <c r="G426" t="s">
        <v>16</v>
      </c>
      <c r="H426">
        <v>5</v>
      </c>
      <c r="I426" t="s">
        <v>17</v>
      </c>
      <c r="J426">
        <v>2</v>
      </c>
      <c r="K426">
        <v>4.6097099999999998</v>
      </c>
      <c r="L426">
        <v>-74.08175</v>
      </c>
    </row>
    <row r="427" spans="1:12" x14ac:dyDescent="0.25">
      <c r="A427" t="s">
        <v>55</v>
      </c>
      <c r="B427" t="s">
        <v>13</v>
      </c>
      <c r="C427">
        <v>113000</v>
      </c>
      <c r="D427">
        <v>6700</v>
      </c>
      <c r="E427" t="s">
        <v>303</v>
      </c>
      <c r="F427" t="s">
        <v>26</v>
      </c>
      <c r="G427" t="s">
        <v>91</v>
      </c>
      <c r="H427">
        <v>5</v>
      </c>
      <c r="I427" t="s">
        <v>17</v>
      </c>
      <c r="J427">
        <v>1</v>
      </c>
      <c r="K427">
        <v>10.968540000000001</v>
      </c>
      <c r="L427">
        <v>-74.781319999999994</v>
      </c>
    </row>
    <row r="428" spans="1:12" x14ac:dyDescent="0.25">
      <c r="A428" t="s">
        <v>48</v>
      </c>
      <c r="B428" t="s">
        <v>24</v>
      </c>
      <c r="C428">
        <v>64500</v>
      </c>
      <c r="D428">
        <v>3800</v>
      </c>
      <c r="E428" t="s">
        <v>635</v>
      </c>
      <c r="F428" t="s">
        <v>21</v>
      </c>
      <c r="G428" t="s">
        <v>22</v>
      </c>
      <c r="H428">
        <v>5</v>
      </c>
      <c r="I428" t="s">
        <v>17</v>
      </c>
      <c r="J428">
        <v>8</v>
      </c>
      <c r="K428">
        <v>6.2518399999999996</v>
      </c>
      <c r="L428">
        <v>-75.563590000000005</v>
      </c>
    </row>
    <row r="429" spans="1:12" x14ac:dyDescent="0.25">
      <c r="A429" t="s">
        <v>45</v>
      </c>
      <c r="B429" t="s">
        <v>29</v>
      </c>
      <c r="C429">
        <v>1492400</v>
      </c>
      <c r="D429">
        <v>77700</v>
      </c>
      <c r="E429" t="s">
        <v>611</v>
      </c>
      <c r="F429" t="s">
        <v>76</v>
      </c>
      <c r="G429" t="s">
        <v>91</v>
      </c>
      <c r="H429">
        <v>5</v>
      </c>
      <c r="I429" t="s">
        <v>17</v>
      </c>
      <c r="J429">
        <v>10</v>
      </c>
      <c r="K429">
        <v>10.968540000000001</v>
      </c>
      <c r="L429">
        <v>-74.781319999999994</v>
      </c>
    </row>
    <row r="430" spans="1:12" x14ac:dyDescent="0.25">
      <c r="A430" t="s">
        <v>204</v>
      </c>
      <c r="B430" t="s">
        <v>13</v>
      </c>
      <c r="C430">
        <v>171200</v>
      </c>
      <c r="D430">
        <v>15900</v>
      </c>
      <c r="E430" t="s">
        <v>501</v>
      </c>
      <c r="F430" t="s">
        <v>35</v>
      </c>
      <c r="G430" t="s">
        <v>16</v>
      </c>
      <c r="H430">
        <v>2</v>
      </c>
      <c r="I430" t="s">
        <v>38</v>
      </c>
      <c r="J430">
        <v>1</v>
      </c>
      <c r="K430">
        <v>4.6097099999999998</v>
      </c>
      <c r="L430">
        <v>-74.08175</v>
      </c>
    </row>
    <row r="431" spans="1:12" x14ac:dyDescent="0.25">
      <c r="A431" t="s">
        <v>48</v>
      </c>
      <c r="B431" t="s">
        <v>24</v>
      </c>
      <c r="C431">
        <v>81700</v>
      </c>
      <c r="D431">
        <v>4700</v>
      </c>
      <c r="E431" t="s">
        <v>1270</v>
      </c>
      <c r="F431" t="s">
        <v>54</v>
      </c>
      <c r="G431" t="s">
        <v>91</v>
      </c>
      <c r="H431">
        <v>5</v>
      </c>
      <c r="I431" t="s">
        <v>17</v>
      </c>
      <c r="J431">
        <v>1</v>
      </c>
      <c r="K431">
        <v>10.968540000000001</v>
      </c>
      <c r="L431">
        <v>-74.781319999999994</v>
      </c>
    </row>
    <row r="432" spans="1:12" x14ac:dyDescent="0.25">
      <c r="A432" t="s">
        <v>155</v>
      </c>
      <c r="B432" t="s">
        <v>62</v>
      </c>
      <c r="C432">
        <v>89900</v>
      </c>
      <c r="D432">
        <v>5200</v>
      </c>
      <c r="E432" t="s">
        <v>224</v>
      </c>
      <c r="F432" t="s">
        <v>15</v>
      </c>
      <c r="G432" t="s">
        <v>31</v>
      </c>
      <c r="H432">
        <v>2</v>
      </c>
      <c r="I432" t="s">
        <v>17</v>
      </c>
      <c r="J432">
        <v>6</v>
      </c>
      <c r="K432">
        <v>3.4372199999999999</v>
      </c>
      <c r="L432">
        <v>-76.522499999999994</v>
      </c>
    </row>
    <row r="433" spans="1:12" x14ac:dyDescent="0.25">
      <c r="A433" t="s">
        <v>67</v>
      </c>
      <c r="B433" t="s">
        <v>62</v>
      </c>
      <c r="C433">
        <v>45900</v>
      </c>
      <c r="D433">
        <v>3100</v>
      </c>
      <c r="E433" t="s">
        <v>605</v>
      </c>
      <c r="F433" t="s">
        <v>96</v>
      </c>
      <c r="G433" t="s">
        <v>31</v>
      </c>
      <c r="H433">
        <v>4</v>
      </c>
      <c r="I433" t="s">
        <v>17</v>
      </c>
      <c r="J433">
        <v>4</v>
      </c>
      <c r="K433">
        <v>3.4372199999999999</v>
      </c>
      <c r="L433">
        <v>-76.522499999999994</v>
      </c>
    </row>
    <row r="434" spans="1:12" x14ac:dyDescent="0.25">
      <c r="A434" t="s">
        <v>80</v>
      </c>
      <c r="B434" t="s">
        <v>65</v>
      </c>
      <c r="C434">
        <v>44000</v>
      </c>
      <c r="D434">
        <v>2600</v>
      </c>
      <c r="E434" t="s">
        <v>919</v>
      </c>
      <c r="F434" t="s">
        <v>160</v>
      </c>
      <c r="G434" t="s">
        <v>16</v>
      </c>
      <c r="H434">
        <v>5</v>
      </c>
      <c r="I434" t="s">
        <v>17</v>
      </c>
      <c r="J434">
        <v>1</v>
      </c>
      <c r="K434">
        <v>4.6097099999999998</v>
      </c>
      <c r="L434">
        <v>-74.08175</v>
      </c>
    </row>
    <row r="435" spans="1:12" x14ac:dyDescent="0.25">
      <c r="A435" t="s">
        <v>12</v>
      </c>
      <c r="B435" t="s">
        <v>13</v>
      </c>
      <c r="C435">
        <v>146900</v>
      </c>
      <c r="D435">
        <v>10200</v>
      </c>
      <c r="E435" t="s">
        <v>191</v>
      </c>
      <c r="F435" t="s">
        <v>96</v>
      </c>
      <c r="G435" t="s">
        <v>22</v>
      </c>
      <c r="H435">
        <v>5</v>
      </c>
      <c r="I435" t="s">
        <v>38</v>
      </c>
      <c r="J435">
        <v>1</v>
      </c>
      <c r="K435">
        <v>6.2518399999999996</v>
      </c>
      <c r="L435">
        <v>-75.563590000000005</v>
      </c>
    </row>
    <row r="436" spans="1:12" x14ac:dyDescent="0.25">
      <c r="A436" t="s">
        <v>164</v>
      </c>
      <c r="B436" t="s">
        <v>13</v>
      </c>
      <c r="C436">
        <v>94300</v>
      </c>
      <c r="D436">
        <v>3200</v>
      </c>
      <c r="E436" t="s">
        <v>264</v>
      </c>
      <c r="F436" t="s">
        <v>47</v>
      </c>
      <c r="G436" t="s">
        <v>16</v>
      </c>
      <c r="H436">
        <v>4</v>
      </c>
      <c r="I436" t="s">
        <v>32</v>
      </c>
      <c r="J436">
        <v>1</v>
      </c>
      <c r="K436">
        <v>4.6097099999999998</v>
      </c>
      <c r="L436">
        <v>-74.08175</v>
      </c>
    </row>
    <row r="437" spans="1:12" x14ac:dyDescent="0.25">
      <c r="A437" t="s">
        <v>196</v>
      </c>
      <c r="B437" t="s">
        <v>13</v>
      </c>
      <c r="C437">
        <v>1013400</v>
      </c>
      <c r="D437">
        <v>52100</v>
      </c>
      <c r="E437" t="s">
        <v>185</v>
      </c>
      <c r="F437" t="s">
        <v>93</v>
      </c>
      <c r="G437" t="s">
        <v>16</v>
      </c>
      <c r="H437">
        <v>5</v>
      </c>
      <c r="I437" t="s">
        <v>32</v>
      </c>
      <c r="J437">
        <v>1</v>
      </c>
      <c r="K437">
        <v>4.6097099999999998</v>
      </c>
      <c r="L437">
        <v>-74.08175</v>
      </c>
    </row>
    <row r="438" spans="1:12" x14ac:dyDescent="0.25">
      <c r="A438" t="s">
        <v>124</v>
      </c>
      <c r="B438" t="s">
        <v>19</v>
      </c>
      <c r="C438">
        <v>667800</v>
      </c>
      <c r="D438">
        <v>33700</v>
      </c>
      <c r="E438" t="s">
        <v>518</v>
      </c>
      <c r="F438" t="s">
        <v>54</v>
      </c>
      <c r="G438" t="s">
        <v>31</v>
      </c>
      <c r="H438">
        <v>4</v>
      </c>
      <c r="I438" t="s">
        <v>32</v>
      </c>
      <c r="J438">
        <v>1</v>
      </c>
      <c r="K438">
        <v>3.4372199999999999</v>
      </c>
      <c r="L438">
        <v>-76.522499999999994</v>
      </c>
    </row>
    <row r="439" spans="1:12" x14ac:dyDescent="0.25">
      <c r="A439" t="s">
        <v>84</v>
      </c>
      <c r="B439" t="s">
        <v>58</v>
      </c>
      <c r="C439">
        <v>207200</v>
      </c>
      <c r="D439">
        <v>9200</v>
      </c>
      <c r="E439" t="s">
        <v>1013</v>
      </c>
      <c r="F439" t="s">
        <v>76</v>
      </c>
      <c r="G439" t="s">
        <v>22</v>
      </c>
      <c r="H439">
        <v>1</v>
      </c>
      <c r="I439" t="s">
        <v>32</v>
      </c>
      <c r="J439">
        <v>1</v>
      </c>
      <c r="K439">
        <v>6.2518399999999996</v>
      </c>
      <c r="L439">
        <v>-75.563590000000005</v>
      </c>
    </row>
    <row r="440" spans="1:12" x14ac:dyDescent="0.25">
      <c r="A440" t="s">
        <v>74</v>
      </c>
      <c r="B440" t="s">
        <v>62</v>
      </c>
      <c r="C440">
        <v>30800</v>
      </c>
      <c r="D440">
        <v>1900</v>
      </c>
      <c r="E440" t="s">
        <v>749</v>
      </c>
      <c r="F440" t="s">
        <v>130</v>
      </c>
      <c r="G440" t="s">
        <v>278</v>
      </c>
      <c r="H440">
        <v>5</v>
      </c>
      <c r="I440" t="s">
        <v>38</v>
      </c>
      <c r="J440">
        <v>1</v>
      </c>
      <c r="K440">
        <v>-4.2152799999999999</v>
      </c>
      <c r="L440">
        <v>-69.940560000000005</v>
      </c>
    </row>
    <row r="441" spans="1:12" x14ac:dyDescent="0.25">
      <c r="A441" t="s">
        <v>12</v>
      </c>
      <c r="B441" t="s">
        <v>13</v>
      </c>
      <c r="C441">
        <v>121500</v>
      </c>
      <c r="D441">
        <v>4700</v>
      </c>
      <c r="E441" t="s">
        <v>194</v>
      </c>
      <c r="F441" t="s">
        <v>76</v>
      </c>
      <c r="G441" t="s">
        <v>385</v>
      </c>
      <c r="H441">
        <v>3</v>
      </c>
      <c r="I441" t="s">
        <v>32</v>
      </c>
      <c r="J441">
        <v>1</v>
      </c>
      <c r="K441">
        <v>4.5793699999999999</v>
      </c>
      <c r="L441">
        <v>-74.216819999999998</v>
      </c>
    </row>
    <row r="442" spans="1:12" x14ac:dyDescent="0.25">
      <c r="A442" t="s">
        <v>50</v>
      </c>
      <c r="B442" t="s">
        <v>29</v>
      </c>
      <c r="C442">
        <v>2460200</v>
      </c>
      <c r="D442">
        <v>129200</v>
      </c>
      <c r="E442" t="s">
        <v>790</v>
      </c>
      <c r="F442" t="s">
        <v>93</v>
      </c>
      <c r="G442" t="s">
        <v>31</v>
      </c>
      <c r="H442">
        <v>5</v>
      </c>
      <c r="I442" t="s">
        <v>32</v>
      </c>
      <c r="J442">
        <v>1</v>
      </c>
      <c r="K442">
        <v>3.4372199999999999</v>
      </c>
      <c r="L442">
        <v>-76.522499999999994</v>
      </c>
    </row>
    <row r="443" spans="1:12" x14ac:dyDescent="0.25">
      <c r="A443" t="s">
        <v>144</v>
      </c>
      <c r="B443" t="s">
        <v>65</v>
      </c>
      <c r="C443">
        <v>72900</v>
      </c>
      <c r="D443">
        <v>2100</v>
      </c>
      <c r="E443" t="s">
        <v>46</v>
      </c>
      <c r="F443" t="s">
        <v>54</v>
      </c>
      <c r="G443" t="s">
        <v>16</v>
      </c>
      <c r="H443">
        <v>5</v>
      </c>
      <c r="I443" t="s">
        <v>17</v>
      </c>
      <c r="J443">
        <v>2</v>
      </c>
      <c r="K443">
        <v>4.6097099999999998</v>
      </c>
      <c r="L443">
        <v>-74.08175</v>
      </c>
    </row>
    <row r="444" spans="1:12" x14ac:dyDescent="0.25">
      <c r="A444" t="s">
        <v>68</v>
      </c>
      <c r="B444" t="s">
        <v>24</v>
      </c>
      <c r="C444">
        <v>22500</v>
      </c>
      <c r="D444">
        <v>0</v>
      </c>
      <c r="E444" t="s">
        <v>1210</v>
      </c>
      <c r="F444" t="s">
        <v>15</v>
      </c>
      <c r="G444" t="s">
        <v>27</v>
      </c>
      <c r="H444">
        <v>4</v>
      </c>
      <c r="I444" t="s">
        <v>17</v>
      </c>
      <c r="J444">
        <v>2</v>
      </c>
      <c r="K444">
        <v>10.39972</v>
      </c>
      <c r="L444">
        <v>-75.514439999999993</v>
      </c>
    </row>
    <row r="445" spans="1:12" x14ac:dyDescent="0.25">
      <c r="A445" t="s">
        <v>74</v>
      </c>
      <c r="B445" t="s">
        <v>62</v>
      </c>
      <c r="C445">
        <v>42800</v>
      </c>
      <c r="D445">
        <v>2700</v>
      </c>
      <c r="E445" t="s">
        <v>974</v>
      </c>
      <c r="F445" t="s">
        <v>88</v>
      </c>
      <c r="G445" t="s">
        <v>31</v>
      </c>
      <c r="H445">
        <v>1</v>
      </c>
      <c r="I445" t="s">
        <v>32</v>
      </c>
      <c r="J445">
        <v>1</v>
      </c>
      <c r="K445">
        <v>3.4372199999999999</v>
      </c>
      <c r="L445">
        <v>-76.522499999999994</v>
      </c>
    </row>
    <row r="446" spans="1:12" x14ac:dyDescent="0.25">
      <c r="A446" t="s">
        <v>266</v>
      </c>
      <c r="B446" t="s">
        <v>13</v>
      </c>
      <c r="C446">
        <v>1844100</v>
      </c>
      <c r="D446">
        <v>96400</v>
      </c>
      <c r="E446" t="s">
        <v>1271</v>
      </c>
      <c r="F446" t="s">
        <v>76</v>
      </c>
      <c r="G446" t="s">
        <v>16</v>
      </c>
      <c r="H446">
        <v>5</v>
      </c>
      <c r="I446" t="s">
        <v>17</v>
      </c>
      <c r="J446">
        <v>2</v>
      </c>
      <c r="K446">
        <v>4.6097099999999998</v>
      </c>
      <c r="L446">
        <v>-74.08175</v>
      </c>
    </row>
    <row r="447" spans="1:12" x14ac:dyDescent="0.25">
      <c r="A447" t="s">
        <v>148</v>
      </c>
      <c r="B447" t="s">
        <v>13</v>
      </c>
      <c r="C447">
        <v>1961800</v>
      </c>
      <c r="D447">
        <v>104900</v>
      </c>
      <c r="E447" t="s">
        <v>185</v>
      </c>
      <c r="F447" t="s">
        <v>130</v>
      </c>
      <c r="G447" t="s">
        <v>16</v>
      </c>
      <c r="H447">
        <v>4</v>
      </c>
      <c r="I447" t="s">
        <v>32</v>
      </c>
      <c r="J447">
        <v>1</v>
      </c>
      <c r="K447">
        <v>4.6097099999999998</v>
      </c>
      <c r="L447">
        <v>-74.08175</v>
      </c>
    </row>
    <row r="448" spans="1:12" x14ac:dyDescent="0.25">
      <c r="A448" t="s">
        <v>67</v>
      </c>
      <c r="B448" t="s">
        <v>62</v>
      </c>
      <c r="C448">
        <v>45400</v>
      </c>
      <c r="D448">
        <v>0</v>
      </c>
      <c r="E448" t="s">
        <v>810</v>
      </c>
      <c r="F448" t="s">
        <v>160</v>
      </c>
      <c r="G448" t="s">
        <v>22</v>
      </c>
      <c r="H448">
        <v>5</v>
      </c>
      <c r="I448" t="s">
        <v>38</v>
      </c>
      <c r="J448">
        <v>1</v>
      </c>
      <c r="K448">
        <v>6.2518399999999996</v>
      </c>
      <c r="L448">
        <v>-75.563590000000005</v>
      </c>
    </row>
    <row r="449" spans="1:12" x14ac:dyDescent="0.25">
      <c r="A449" t="s">
        <v>57</v>
      </c>
      <c r="B449" t="s">
        <v>58</v>
      </c>
      <c r="C449">
        <v>61400</v>
      </c>
      <c r="D449">
        <v>1500</v>
      </c>
      <c r="E449" t="s">
        <v>825</v>
      </c>
      <c r="F449" t="s">
        <v>130</v>
      </c>
      <c r="G449" t="s">
        <v>22</v>
      </c>
      <c r="H449">
        <v>1</v>
      </c>
      <c r="I449" t="s">
        <v>17</v>
      </c>
      <c r="J449">
        <v>3</v>
      </c>
      <c r="K449">
        <v>6.2518399999999996</v>
      </c>
      <c r="L449">
        <v>-75.563590000000005</v>
      </c>
    </row>
    <row r="450" spans="1:12" x14ac:dyDescent="0.25">
      <c r="A450" t="s">
        <v>39</v>
      </c>
      <c r="B450" t="s">
        <v>24</v>
      </c>
      <c r="C450">
        <v>46000</v>
      </c>
      <c r="D450">
        <v>2700</v>
      </c>
      <c r="E450" t="s">
        <v>783</v>
      </c>
      <c r="F450" t="s">
        <v>54</v>
      </c>
      <c r="G450" t="s">
        <v>22</v>
      </c>
      <c r="H450">
        <v>5</v>
      </c>
      <c r="I450" t="s">
        <v>32</v>
      </c>
      <c r="J450">
        <v>1</v>
      </c>
      <c r="K450">
        <v>6.2518399999999996</v>
      </c>
      <c r="L450">
        <v>-75.563590000000005</v>
      </c>
    </row>
    <row r="451" spans="1:12" x14ac:dyDescent="0.25">
      <c r="A451" t="s">
        <v>124</v>
      </c>
      <c r="B451" t="s">
        <v>19</v>
      </c>
      <c r="C451">
        <v>686400</v>
      </c>
      <c r="D451">
        <v>36800</v>
      </c>
      <c r="E451" t="s">
        <v>1242</v>
      </c>
      <c r="F451" t="s">
        <v>93</v>
      </c>
      <c r="G451" t="s">
        <v>16</v>
      </c>
      <c r="H451">
        <v>5</v>
      </c>
      <c r="I451" t="s">
        <v>17</v>
      </c>
      <c r="J451">
        <v>2</v>
      </c>
      <c r="K451">
        <v>4.6097099999999998</v>
      </c>
      <c r="L451">
        <v>-74.08175</v>
      </c>
    </row>
    <row r="452" spans="1:12" x14ac:dyDescent="0.25">
      <c r="A452" t="s">
        <v>192</v>
      </c>
      <c r="B452" t="s">
        <v>65</v>
      </c>
      <c r="C452">
        <v>37500</v>
      </c>
      <c r="D452">
        <v>3200</v>
      </c>
      <c r="E452" t="s">
        <v>607</v>
      </c>
      <c r="F452" t="s">
        <v>26</v>
      </c>
      <c r="G452" t="s">
        <v>16</v>
      </c>
      <c r="H452">
        <v>5</v>
      </c>
      <c r="I452" t="s">
        <v>32</v>
      </c>
      <c r="J452">
        <v>1</v>
      </c>
      <c r="K452">
        <v>4.6097099999999998</v>
      </c>
      <c r="L452">
        <v>-74.08175</v>
      </c>
    </row>
    <row r="453" spans="1:12" x14ac:dyDescent="0.25">
      <c r="A453" t="s">
        <v>39</v>
      </c>
      <c r="B453" t="s">
        <v>24</v>
      </c>
      <c r="C453">
        <v>56900</v>
      </c>
      <c r="D453">
        <v>3500</v>
      </c>
      <c r="E453" t="s">
        <v>147</v>
      </c>
      <c r="F453" t="s">
        <v>93</v>
      </c>
      <c r="G453" t="s">
        <v>22</v>
      </c>
      <c r="H453">
        <v>5</v>
      </c>
      <c r="I453" t="s">
        <v>17</v>
      </c>
      <c r="J453">
        <v>9</v>
      </c>
      <c r="K453">
        <v>6.2518399999999996</v>
      </c>
      <c r="L453">
        <v>-75.563590000000005</v>
      </c>
    </row>
    <row r="454" spans="1:12" x14ac:dyDescent="0.25">
      <c r="A454" t="s">
        <v>41</v>
      </c>
      <c r="B454" t="s">
        <v>29</v>
      </c>
      <c r="C454">
        <v>989900</v>
      </c>
      <c r="D454">
        <v>50900</v>
      </c>
      <c r="E454" t="s">
        <v>737</v>
      </c>
      <c r="F454" t="s">
        <v>21</v>
      </c>
      <c r="G454" t="s">
        <v>22</v>
      </c>
      <c r="H454">
        <v>5</v>
      </c>
      <c r="I454" t="s">
        <v>17</v>
      </c>
      <c r="J454">
        <v>1</v>
      </c>
      <c r="K454">
        <v>6.2518399999999996</v>
      </c>
      <c r="L454">
        <v>-75.563590000000005</v>
      </c>
    </row>
    <row r="455" spans="1:12" x14ac:dyDescent="0.25">
      <c r="A455" t="s">
        <v>118</v>
      </c>
      <c r="B455" t="s">
        <v>86</v>
      </c>
      <c r="C455">
        <v>603000</v>
      </c>
      <c r="D455">
        <v>32800</v>
      </c>
      <c r="E455" t="s">
        <v>951</v>
      </c>
      <c r="F455" t="s">
        <v>93</v>
      </c>
      <c r="G455" t="s">
        <v>16</v>
      </c>
      <c r="H455">
        <v>3</v>
      </c>
      <c r="I455" t="s">
        <v>17</v>
      </c>
      <c r="J455">
        <v>4</v>
      </c>
      <c r="K455">
        <v>4.6097099999999998</v>
      </c>
      <c r="L455">
        <v>-74.08175</v>
      </c>
    </row>
    <row r="456" spans="1:12" x14ac:dyDescent="0.25">
      <c r="A456" t="s">
        <v>74</v>
      </c>
      <c r="B456" t="s">
        <v>62</v>
      </c>
      <c r="C456">
        <v>32900</v>
      </c>
      <c r="D456">
        <v>0</v>
      </c>
      <c r="E456" t="s">
        <v>841</v>
      </c>
      <c r="F456" t="s">
        <v>43</v>
      </c>
      <c r="G456" t="s">
        <v>22</v>
      </c>
      <c r="H456">
        <v>5</v>
      </c>
      <c r="I456" t="s">
        <v>17</v>
      </c>
      <c r="J456">
        <v>7</v>
      </c>
      <c r="K456">
        <v>6.2518399999999996</v>
      </c>
      <c r="L456">
        <v>-75.563590000000005</v>
      </c>
    </row>
    <row r="457" spans="1:12" x14ac:dyDescent="0.25">
      <c r="A457" t="s">
        <v>41</v>
      </c>
      <c r="B457" t="s">
        <v>29</v>
      </c>
      <c r="C457">
        <v>1408600</v>
      </c>
      <c r="D457">
        <v>73200</v>
      </c>
      <c r="E457" t="s">
        <v>426</v>
      </c>
      <c r="F457" t="s">
        <v>88</v>
      </c>
      <c r="G457" t="s">
        <v>22</v>
      </c>
      <c r="H457">
        <v>5</v>
      </c>
      <c r="I457" t="s">
        <v>17</v>
      </c>
      <c r="J457">
        <v>10</v>
      </c>
      <c r="K457">
        <v>6.2518399999999996</v>
      </c>
      <c r="L457">
        <v>-75.563590000000005</v>
      </c>
    </row>
    <row r="458" spans="1:12" x14ac:dyDescent="0.25">
      <c r="A458" t="s">
        <v>64</v>
      </c>
      <c r="B458" t="s">
        <v>65</v>
      </c>
      <c r="C458">
        <v>42800</v>
      </c>
      <c r="D458">
        <v>0</v>
      </c>
      <c r="E458" t="s">
        <v>1155</v>
      </c>
      <c r="F458" t="s">
        <v>130</v>
      </c>
      <c r="G458" t="s">
        <v>22</v>
      </c>
      <c r="H458">
        <v>5</v>
      </c>
      <c r="I458" t="s">
        <v>17</v>
      </c>
      <c r="J458">
        <v>1</v>
      </c>
      <c r="K458">
        <v>6.2518399999999996</v>
      </c>
      <c r="L458">
        <v>-75.563590000000005</v>
      </c>
    </row>
    <row r="459" spans="1:12" x14ac:dyDescent="0.25">
      <c r="A459" t="s">
        <v>98</v>
      </c>
      <c r="B459" t="s">
        <v>19</v>
      </c>
      <c r="C459">
        <v>652500</v>
      </c>
      <c r="D459">
        <v>32900</v>
      </c>
      <c r="E459" t="s">
        <v>697</v>
      </c>
      <c r="F459" t="s">
        <v>96</v>
      </c>
      <c r="G459" t="s">
        <v>91</v>
      </c>
      <c r="H459">
        <v>5</v>
      </c>
      <c r="I459" t="s">
        <v>17</v>
      </c>
      <c r="J459">
        <v>3</v>
      </c>
      <c r="K459">
        <v>10.968540000000001</v>
      </c>
      <c r="L459">
        <v>-74.781319999999994</v>
      </c>
    </row>
    <row r="460" spans="1:12" x14ac:dyDescent="0.25">
      <c r="A460" t="s">
        <v>89</v>
      </c>
      <c r="B460" t="s">
        <v>62</v>
      </c>
      <c r="C460">
        <v>26000</v>
      </c>
      <c r="D460">
        <v>0</v>
      </c>
      <c r="E460" t="s">
        <v>744</v>
      </c>
      <c r="F460" t="s">
        <v>130</v>
      </c>
      <c r="G460" t="s">
        <v>31</v>
      </c>
      <c r="H460">
        <v>4</v>
      </c>
      <c r="I460" t="s">
        <v>32</v>
      </c>
      <c r="J460">
        <v>1</v>
      </c>
      <c r="K460">
        <v>3.4372199999999999</v>
      </c>
      <c r="L460">
        <v>-76.522499999999994</v>
      </c>
    </row>
    <row r="461" spans="1:12" x14ac:dyDescent="0.25">
      <c r="A461" t="s">
        <v>85</v>
      </c>
      <c r="B461" t="s">
        <v>86</v>
      </c>
      <c r="C461">
        <v>573600</v>
      </c>
      <c r="D461">
        <v>33900</v>
      </c>
      <c r="E461" t="s">
        <v>1009</v>
      </c>
      <c r="F461" t="s">
        <v>52</v>
      </c>
      <c r="G461" t="s">
        <v>22</v>
      </c>
      <c r="H461">
        <v>2</v>
      </c>
      <c r="I461" t="s">
        <v>17</v>
      </c>
      <c r="J461">
        <v>8</v>
      </c>
      <c r="K461">
        <v>6.2518399999999996</v>
      </c>
      <c r="L461">
        <v>-75.563590000000005</v>
      </c>
    </row>
    <row r="462" spans="1:12" x14ac:dyDescent="0.25">
      <c r="A462" t="s">
        <v>155</v>
      </c>
      <c r="B462" t="s">
        <v>62</v>
      </c>
      <c r="C462">
        <v>92600</v>
      </c>
      <c r="D462">
        <v>3100</v>
      </c>
      <c r="E462" t="s">
        <v>1064</v>
      </c>
      <c r="F462" t="s">
        <v>76</v>
      </c>
      <c r="G462" t="s">
        <v>16</v>
      </c>
      <c r="H462">
        <v>5</v>
      </c>
      <c r="I462" t="s">
        <v>17</v>
      </c>
      <c r="J462">
        <v>5</v>
      </c>
      <c r="K462">
        <v>4.6097099999999998</v>
      </c>
      <c r="L462">
        <v>-74.08175</v>
      </c>
    </row>
    <row r="463" spans="1:12" x14ac:dyDescent="0.25">
      <c r="A463" t="s">
        <v>113</v>
      </c>
      <c r="B463" t="s">
        <v>24</v>
      </c>
      <c r="C463">
        <v>18100</v>
      </c>
      <c r="D463">
        <v>2200</v>
      </c>
      <c r="E463" t="s">
        <v>375</v>
      </c>
      <c r="F463" t="s">
        <v>21</v>
      </c>
      <c r="G463" t="s">
        <v>91</v>
      </c>
      <c r="H463">
        <v>5</v>
      </c>
      <c r="I463" t="s">
        <v>17</v>
      </c>
      <c r="J463">
        <v>6</v>
      </c>
      <c r="K463">
        <v>10.968540000000001</v>
      </c>
      <c r="L463">
        <v>-74.781319999999994</v>
      </c>
    </row>
    <row r="464" spans="1:12" x14ac:dyDescent="0.25">
      <c r="A464" t="s">
        <v>36</v>
      </c>
      <c r="B464" t="s">
        <v>24</v>
      </c>
      <c r="C464">
        <v>32500</v>
      </c>
      <c r="D464">
        <v>0</v>
      </c>
      <c r="E464" t="s">
        <v>284</v>
      </c>
      <c r="F464" t="s">
        <v>76</v>
      </c>
      <c r="G464" t="s">
        <v>31</v>
      </c>
      <c r="H464">
        <v>5</v>
      </c>
      <c r="I464" t="s">
        <v>17</v>
      </c>
      <c r="J464">
        <v>1</v>
      </c>
      <c r="K464">
        <v>3.4372199999999999</v>
      </c>
      <c r="L464">
        <v>-76.522499999999994</v>
      </c>
    </row>
    <row r="465" spans="1:12" x14ac:dyDescent="0.25">
      <c r="A465" t="s">
        <v>68</v>
      </c>
      <c r="B465" t="s">
        <v>24</v>
      </c>
      <c r="C465">
        <v>32900</v>
      </c>
      <c r="D465">
        <v>2000</v>
      </c>
      <c r="E465" t="s">
        <v>943</v>
      </c>
      <c r="F465" t="s">
        <v>43</v>
      </c>
      <c r="G465" t="s">
        <v>16</v>
      </c>
      <c r="H465">
        <v>5</v>
      </c>
      <c r="I465" t="s">
        <v>17</v>
      </c>
      <c r="J465">
        <v>1</v>
      </c>
      <c r="K465">
        <v>4.6097099999999998</v>
      </c>
      <c r="L465">
        <v>-74.08175</v>
      </c>
    </row>
    <row r="466" spans="1:12" x14ac:dyDescent="0.25">
      <c r="A466" t="s">
        <v>266</v>
      </c>
      <c r="B466" t="s">
        <v>13</v>
      </c>
      <c r="C466">
        <v>1168400</v>
      </c>
      <c r="D466">
        <v>62400</v>
      </c>
      <c r="E466" t="s">
        <v>288</v>
      </c>
      <c r="F466" t="s">
        <v>26</v>
      </c>
      <c r="G466" t="s">
        <v>16</v>
      </c>
      <c r="H466">
        <v>2</v>
      </c>
      <c r="I466" t="s">
        <v>17</v>
      </c>
      <c r="J466">
        <v>3</v>
      </c>
      <c r="K466">
        <v>4.6097099999999998</v>
      </c>
      <c r="L466">
        <v>-74.08175</v>
      </c>
    </row>
    <row r="467" spans="1:12" x14ac:dyDescent="0.25">
      <c r="A467" t="s">
        <v>74</v>
      </c>
      <c r="B467" t="s">
        <v>62</v>
      </c>
      <c r="C467">
        <v>65200</v>
      </c>
      <c r="D467">
        <v>3700</v>
      </c>
      <c r="E467" t="s">
        <v>217</v>
      </c>
      <c r="F467" t="s">
        <v>43</v>
      </c>
      <c r="G467" t="s">
        <v>16</v>
      </c>
      <c r="H467">
        <v>5</v>
      </c>
      <c r="I467" t="s">
        <v>17</v>
      </c>
      <c r="J467">
        <v>6</v>
      </c>
      <c r="K467">
        <v>4.6097099999999998</v>
      </c>
      <c r="L467">
        <v>-74.08175</v>
      </c>
    </row>
    <row r="468" spans="1:12" x14ac:dyDescent="0.25">
      <c r="A468" t="s">
        <v>158</v>
      </c>
      <c r="B468" t="s">
        <v>62</v>
      </c>
      <c r="C468">
        <v>67700</v>
      </c>
      <c r="D468">
        <v>3800</v>
      </c>
      <c r="E468" t="s">
        <v>320</v>
      </c>
      <c r="F468" t="s">
        <v>130</v>
      </c>
      <c r="G468" t="s">
        <v>16</v>
      </c>
      <c r="H468">
        <v>1</v>
      </c>
      <c r="I468" t="s">
        <v>17</v>
      </c>
      <c r="J468">
        <v>3</v>
      </c>
      <c r="K468">
        <v>4.6097099999999998</v>
      </c>
      <c r="L468">
        <v>-74.08175</v>
      </c>
    </row>
    <row r="469" spans="1:12" x14ac:dyDescent="0.25">
      <c r="A469" t="s">
        <v>82</v>
      </c>
      <c r="B469" t="s">
        <v>58</v>
      </c>
      <c r="C469">
        <v>41500</v>
      </c>
      <c r="D469">
        <v>0</v>
      </c>
      <c r="E469" t="s">
        <v>622</v>
      </c>
      <c r="F469" t="s">
        <v>43</v>
      </c>
      <c r="G469" t="s">
        <v>167</v>
      </c>
      <c r="H469">
        <v>2</v>
      </c>
      <c r="I469" t="s">
        <v>17</v>
      </c>
      <c r="J469">
        <v>1</v>
      </c>
      <c r="K469">
        <v>10.463139999999999</v>
      </c>
      <c r="L469">
        <v>-73.253219999999999</v>
      </c>
    </row>
    <row r="470" spans="1:12" x14ac:dyDescent="0.25">
      <c r="A470" t="s">
        <v>70</v>
      </c>
      <c r="B470" t="s">
        <v>13</v>
      </c>
      <c r="C470">
        <v>2237100</v>
      </c>
      <c r="D470">
        <v>119300</v>
      </c>
      <c r="E470" t="s">
        <v>218</v>
      </c>
      <c r="F470" t="s">
        <v>43</v>
      </c>
      <c r="G470" t="s">
        <v>60</v>
      </c>
      <c r="H470">
        <v>5</v>
      </c>
      <c r="I470" t="s">
        <v>17</v>
      </c>
      <c r="J470">
        <v>4</v>
      </c>
      <c r="K470">
        <v>4.8133299999999997</v>
      </c>
      <c r="L470">
        <v>-75.696110000000004</v>
      </c>
    </row>
    <row r="471" spans="1:12" x14ac:dyDescent="0.25">
      <c r="A471" t="s">
        <v>48</v>
      </c>
      <c r="B471" t="s">
        <v>24</v>
      </c>
      <c r="C471">
        <v>82000</v>
      </c>
      <c r="D471">
        <v>9100</v>
      </c>
      <c r="E471" t="s">
        <v>1006</v>
      </c>
      <c r="F471" t="s">
        <v>15</v>
      </c>
      <c r="G471" t="s">
        <v>91</v>
      </c>
      <c r="H471">
        <v>1</v>
      </c>
      <c r="I471" t="s">
        <v>17</v>
      </c>
      <c r="J471">
        <v>1</v>
      </c>
      <c r="K471">
        <v>10.968540000000001</v>
      </c>
      <c r="L471">
        <v>-74.781319999999994</v>
      </c>
    </row>
    <row r="472" spans="1:12" x14ac:dyDescent="0.25">
      <c r="A472" t="s">
        <v>78</v>
      </c>
      <c r="B472" t="s">
        <v>19</v>
      </c>
      <c r="C472">
        <v>313400</v>
      </c>
      <c r="D472">
        <v>14900</v>
      </c>
      <c r="E472" t="s">
        <v>390</v>
      </c>
      <c r="F472" t="s">
        <v>52</v>
      </c>
      <c r="G472" t="s">
        <v>22</v>
      </c>
      <c r="H472">
        <v>5</v>
      </c>
      <c r="I472" t="s">
        <v>32</v>
      </c>
      <c r="J472">
        <v>1</v>
      </c>
      <c r="K472">
        <v>6.2518399999999996</v>
      </c>
      <c r="L472">
        <v>-75.563590000000005</v>
      </c>
    </row>
    <row r="473" spans="1:12" x14ac:dyDescent="0.25">
      <c r="A473" t="s">
        <v>105</v>
      </c>
      <c r="B473" t="s">
        <v>19</v>
      </c>
      <c r="C473">
        <v>247300</v>
      </c>
      <c r="D473">
        <v>15500</v>
      </c>
      <c r="E473" t="s">
        <v>1155</v>
      </c>
      <c r="F473" t="s">
        <v>35</v>
      </c>
      <c r="G473" t="s">
        <v>178</v>
      </c>
      <c r="H473">
        <v>5</v>
      </c>
      <c r="I473" t="s">
        <v>17</v>
      </c>
      <c r="J473">
        <v>5</v>
      </c>
      <c r="K473">
        <v>1.2136100000000001</v>
      </c>
      <c r="L473">
        <v>-77.281109999999998</v>
      </c>
    </row>
    <row r="474" spans="1:12" x14ac:dyDescent="0.25">
      <c r="A474" t="s">
        <v>18</v>
      </c>
      <c r="B474" t="s">
        <v>19</v>
      </c>
      <c r="C474">
        <v>200700</v>
      </c>
      <c r="D474">
        <v>8900</v>
      </c>
      <c r="E474" t="s">
        <v>311</v>
      </c>
      <c r="F474" t="s">
        <v>160</v>
      </c>
      <c r="G474" t="s">
        <v>385</v>
      </c>
      <c r="H474">
        <v>5</v>
      </c>
      <c r="I474" t="s">
        <v>17</v>
      </c>
      <c r="J474">
        <v>5</v>
      </c>
      <c r="K474">
        <v>4.5793699999999999</v>
      </c>
      <c r="L474">
        <v>-74.216819999999998</v>
      </c>
    </row>
    <row r="475" spans="1:12" x14ac:dyDescent="0.25">
      <c r="A475" t="s">
        <v>98</v>
      </c>
      <c r="B475" t="s">
        <v>19</v>
      </c>
      <c r="C475">
        <v>346000</v>
      </c>
      <c r="D475">
        <v>18600</v>
      </c>
      <c r="E475" t="s">
        <v>279</v>
      </c>
      <c r="F475" t="s">
        <v>35</v>
      </c>
      <c r="G475" t="s">
        <v>31</v>
      </c>
      <c r="H475">
        <v>4</v>
      </c>
      <c r="I475" t="s">
        <v>32</v>
      </c>
      <c r="J475">
        <v>1</v>
      </c>
      <c r="K475">
        <v>3.4372199999999999</v>
      </c>
      <c r="L475">
        <v>-76.522499999999994</v>
      </c>
    </row>
    <row r="476" spans="1:12" x14ac:dyDescent="0.25">
      <c r="A476" t="s">
        <v>118</v>
      </c>
      <c r="B476" t="s">
        <v>86</v>
      </c>
      <c r="C476">
        <v>760500</v>
      </c>
      <c r="D476">
        <v>38700</v>
      </c>
      <c r="E476" t="s">
        <v>726</v>
      </c>
      <c r="F476" t="s">
        <v>35</v>
      </c>
      <c r="G476" t="s">
        <v>16</v>
      </c>
      <c r="H476">
        <v>3</v>
      </c>
      <c r="I476" t="s">
        <v>17</v>
      </c>
      <c r="J476">
        <v>1</v>
      </c>
      <c r="K476">
        <v>4.6097099999999998</v>
      </c>
      <c r="L476">
        <v>-74.08175</v>
      </c>
    </row>
    <row r="477" spans="1:12" x14ac:dyDescent="0.25">
      <c r="A477" t="s">
        <v>33</v>
      </c>
      <c r="B477" t="s">
        <v>19</v>
      </c>
      <c r="C477">
        <v>278800</v>
      </c>
      <c r="D477">
        <v>17200</v>
      </c>
      <c r="E477" t="s">
        <v>925</v>
      </c>
      <c r="F477" t="s">
        <v>160</v>
      </c>
      <c r="G477" t="s">
        <v>126</v>
      </c>
      <c r="H477">
        <v>1</v>
      </c>
      <c r="I477" t="s">
        <v>17</v>
      </c>
      <c r="J477">
        <v>1</v>
      </c>
      <c r="K477">
        <v>7.89391</v>
      </c>
      <c r="L477">
        <v>-72.507819999999995</v>
      </c>
    </row>
    <row r="478" spans="1:12" x14ac:dyDescent="0.25">
      <c r="A478" t="s">
        <v>144</v>
      </c>
      <c r="B478" t="s">
        <v>65</v>
      </c>
      <c r="C478">
        <v>48100</v>
      </c>
      <c r="D478">
        <v>2800</v>
      </c>
      <c r="E478" t="s">
        <v>872</v>
      </c>
      <c r="F478" t="s">
        <v>26</v>
      </c>
      <c r="G478" t="s">
        <v>60</v>
      </c>
      <c r="H478">
        <v>4</v>
      </c>
      <c r="I478" t="s">
        <v>17</v>
      </c>
      <c r="J478">
        <v>2</v>
      </c>
      <c r="K478">
        <v>4.8133299999999997</v>
      </c>
      <c r="L478">
        <v>-75.696110000000004</v>
      </c>
    </row>
    <row r="479" spans="1:12" x14ac:dyDescent="0.25">
      <c r="A479" t="s">
        <v>158</v>
      </c>
      <c r="B479" t="s">
        <v>62</v>
      </c>
      <c r="C479">
        <v>58600</v>
      </c>
      <c r="D479">
        <v>3300</v>
      </c>
      <c r="E479" t="s">
        <v>484</v>
      </c>
      <c r="F479" t="s">
        <v>26</v>
      </c>
      <c r="G479" t="s">
        <v>31</v>
      </c>
      <c r="H479">
        <v>2</v>
      </c>
      <c r="I479" t="s">
        <v>17</v>
      </c>
      <c r="J479">
        <v>6</v>
      </c>
      <c r="K479">
        <v>3.4372199999999999</v>
      </c>
      <c r="L479">
        <v>-76.522499999999994</v>
      </c>
    </row>
    <row r="480" spans="1:12" x14ac:dyDescent="0.25">
      <c r="A480" t="s">
        <v>64</v>
      </c>
      <c r="B480" t="s">
        <v>65</v>
      </c>
      <c r="C480">
        <v>63800</v>
      </c>
      <c r="D480">
        <v>3900</v>
      </c>
      <c r="E480" t="s">
        <v>578</v>
      </c>
      <c r="F480" t="s">
        <v>93</v>
      </c>
      <c r="G480" t="s">
        <v>22</v>
      </c>
      <c r="H480">
        <v>5</v>
      </c>
      <c r="I480" t="s">
        <v>17</v>
      </c>
      <c r="J480">
        <v>1</v>
      </c>
      <c r="K480">
        <v>6.2518399999999996</v>
      </c>
      <c r="L480">
        <v>-75.563590000000005</v>
      </c>
    </row>
    <row r="481" spans="1:12" x14ac:dyDescent="0.25">
      <c r="A481" t="s">
        <v>266</v>
      </c>
      <c r="B481" t="s">
        <v>13</v>
      </c>
      <c r="C481">
        <v>1349000</v>
      </c>
      <c r="D481">
        <v>72500</v>
      </c>
      <c r="E481" t="s">
        <v>1051</v>
      </c>
      <c r="F481" t="s">
        <v>160</v>
      </c>
      <c r="G481" t="s">
        <v>16</v>
      </c>
      <c r="H481">
        <v>5</v>
      </c>
      <c r="I481" t="s">
        <v>17</v>
      </c>
      <c r="J481">
        <v>10</v>
      </c>
      <c r="K481">
        <v>4.6097099999999998</v>
      </c>
      <c r="L481">
        <v>-74.08175</v>
      </c>
    </row>
    <row r="482" spans="1:12" x14ac:dyDescent="0.25">
      <c r="A482" t="s">
        <v>70</v>
      </c>
      <c r="B482" t="s">
        <v>13</v>
      </c>
      <c r="C482">
        <v>2376200</v>
      </c>
      <c r="D482">
        <v>127600</v>
      </c>
      <c r="E482" t="s">
        <v>800</v>
      </c>
      <c r="F482" t="s">
        <v>52</v>
      </c>
      <c r="G482" t="s">
        <v>126</v>
      </c>
      <c r="H482">
        <v>4</v>
      </c>
      <c r="I482" t="s">
        <v>17</v>
      </c>
      <c r="J482">
        <v>4</v>
      </c>
      <c r="K482">
        <v>7.89391</v>
      </c>
      <c r="L482">
        <v>-72.507819999999995</v>
      </c>
    </row>
    <row r="483" spans="1:12" x14ac:dyDescent="0.25">
      <c r="A483" t="s">
        <v>118</v>
      </c>
      <c r="B483" t="s">
        <v>86</v>
      </c>
      <c r="C483">
        <v>841600</v>
      </c>
      <c r="D483">
        <v>43000</v>
      </c>
      <c r="E483" t="s">
        <v>903</v>
      </c>
      <c r="F483" t="s">
        <v>76</v>
      </c>
      <c r="G483" t="s">
        <v>22</v>
      </c>
      <c r="H483">
        <v>5</v>
      </c>
      <c r="I483" t="s">
        <v>32</v>
      </c>
      <c r="J483">
        <v>1</v>
      </c>
      <c r="K483">
        <v>6.2518399999999996</v>
      </c>
      <c r="L483">
        <v>-75.563590000000005</v>
      </c>
    </row>
    <row r="484" spans="1:12" x14ac:dyDescent="0.25">
      <c r="A484" t="s">
        <v>171</v>
      </c>
      <c r="B484" t="s">
        <v>19</v>
      </c>
      <c r="C484">
        <v>227400</v>
      </c>
      <c r="D484">
        <v>10300</v>
      </c>
      <c r="E484" t="s">
        <v>1124</v>
      </c>
      <c r="F484" t="s">
        <v>160</v>
      </c>
      <c r="G484" t="s">
        <v>60</v>
      </c>
      <c r="H484">
        <v>5</v>
      </c>
      <c r="I484" t="s">
        <v>17</v>
      </c>
      <c r="J484">
        <v>3</v>
      </c>
      <c r="K484">
        <v>4.8133299999999997</v>
      </c>
      <c r="L484">
        <v>-75.696110000000004</v>
      </c>
    </row>
    <row r="485" spans="1:12" x14ac:dyDescent="0.25">
      <c r="A485" t="s">
        <v>127</v>
      </c>
      <c r="B485" t="s">
        <v>13</v>
      </c>
      <c r="C485">
        <v>1037000</v>
      </c>
      <c r="D485">
        <v>59900</v>
      </c>
      <c r="E485" t="s">
        <v>688</v>
      </c>
      <c r="F485" t="s">
        <v>35</v>
      </c>
      <c r="G485" t="s">
        <v>22</v>
      </c>
      <c r="H485">
        <v>5</v>
      </c>
      <c r="I485" t="s">
        <v>17</v>
      </c>
      <c r="J485">
        <v>1</v>
      </c>
      <c r="K485">
        <v>6.2518399999999996</v>
      </c>
      <c r="L485">
        <v>-75.563590000000005</v>
      </c>
    </row>
    <row r="486" spans="1:12" x14ac:dyDescent="0.25">
      <c r="A486" t="s">
        <v>105</v>
      </c>
      <c r="B486" t="s">
        <v>19</v>
      </c>
      <c r="C486">
        <v>264100</v>
      </c>
      <c r="D486">
        <v>14300</v>
      </c>
      <c r="E486" t="s">
        <v>714</v>
      </c>
      <c r="F486" t="s">
        <v>43</v>
      </c>
      <c r="G486" t="s">
        <v>16</v>
      </c>
      <c r="H486">
        <v>5</v>
      </c>
      <c r="I486" t="s">
        <v>17</v>
      </c>
      <c r="J486">
        <v>1</v>
      </c>
      <c r="K486">
        <v>4.6097099999999998</v>
      </c>
      <c r="L486">
        <v>-74.08175</v>
      </c>
    </row>
    <row r="487" spans="1:12" x14ac:dyDescent="0.25">
      <c r="A487" t="s">
        <v>57</v>
      </c>
      <c r="B487" t="s">
        <v>58</v>
      </c>
      <c r="C487">
        <v>91100</v>
      </c>
      <c r="D487">
        <v>3000</v>
      </c>
      <c r="E487" t="s">
        <v>330</v>
      </c>
      <c r="F487" t="s">
        <v>88</v>
      </c>
      <c r="G487" t="s">
        <v>126</v>
      </c>
      <c r="H487">
        <v>5</v>
      </c>
      <c r="I487" t="s">
        <v>17</v>
      </c>
      <c r="J487">
        <v>3</v>
      </c>
      <c r="K487">
        <v>7.89391</v>
      </c>
      <c r="L487">
        <v>-72.507819999999995</v>
      </c>
    </row>
    <row r="488" spans="1:12" x14ac:dyDescent="0.25">
      <c r="A488" t="s">
        <v>84</v>
      </c>
      <c r="B488" t="s">
        <v>58</v>
      </c>
      <c r="C488">
        <v>208900</v>
      </c>
      <c r="D488">
        <v>12400</v>
      </c>
      <c r="E488" t="s">
        <v>316</v>
      </c>
      <c r="F488" t="s">
        <v>15</v>
      </c>
      <c r="G488" t="s">
        <v>16</v>
      </c>
      <c r="H488">
        <v>5</v>
      </c>
      <c r="I488" t="s">
        <v>17</v>
      </c>
      <c r="J488">
        <v>4</v>
      </c>
      <c r="K488">
        <v>4.6097099999999998</v>
      </c>
      <c r="L488">
        <v>-74.08175</v>
      </c>
    </row>
    <row r="489" spans="1:12" x14ac:dyDescent="0.25">
      <c r="A489" t="s">
        <v>105</v>
      </c>
      <c r="B489" t="s">
        <v>19</v>
      </c>
      <c r="C489">
        <v>259700</v>
      </c>
      <c r="D489">
        <v>12000</v>
      </c>
      <c r="E489" t="s">
        <v>188</v>
      </c>
      <c r="F489" t="s">
        <v>76</v>
      </c>
      <c r="G489" t="s">
        <v>22</v>
      </c>
      <c r="H489">
        <v>5</v>
      </c>
      <c r="I489" t="s">
        <v>146</v>
      </c>
      <c r="J489">
        <v>1</v>
      </c>
      <c r="K489">
        <v>6.2518399999999996</v>
      </c>
      <c r="L489">
        <v>-75.563590000000005</v>
      </c>
    </row>
    <row r="490" spans="1:12" x14ac:dyDescent="0.25">
      <c r="A490" t="s">
        <v>192</v>
      </c>
      <c r="B490" t="s">
        <v>65</v>
      </c>
      <c r="C490">
        <v>41900</v>
      </c>
      <c r="D490">
        <v>2600</v>
      </c>
      <c r="E490" t="s">
        <v>792</v>
      </c>
      <c r="F490" t="s">
        <v>21</v>
      </c>
      <c r="G490" t="s">
        <v>16</v>
      </c>
      <c r="H490">
        <v>3</v>
      </c>
      <c r="I490" t="s">
        <v>17</v>
      </c>
      <c r="J490">
        <v>4</v>
      </c>
      <c r="K490">
        <v>4.6097099999999998</v>
      </c>
      <c r="L490">
        <v>-74.08175</v>
      </c>
    </row>
    <row r="491" spans="1:12" x14ac:dyDescent="0.25">
      <c r="A491" t="s">
        <v>33</v>
      </c>
      <c r="B491" t="s">
        <v>19</v>
      </c>
      <c r="C491">
        <v>498100</v>
      </c>
      <c r="D491">
        <v>24700</v>
      </c>
      <c r="E491" t="s">
        <v>404</v>
      </c>
      <c r="F491" t="s">
        <v>54</v>
      </c>
      <c r="G491" t="s">
        <v>22</v>
      </c>
      <c r="H491">
        <v>5</v>
      </c>
      <c r="I491" t="s">
        <v>17</v>
      </c>
      <c r="J491">
        <v>1</v>
      </c>
      <c r="K491">
        <v>6.2518399999999996</v>
      </c>
      <c r="L491">
        <v>-75.563590000000005</v>
      </c>
    </row>
    <row r="492" spans="1:12" x14ac:dyDescent="0.25">
      <c r="A492" t="s">
        <v>57</v>
      </c>
      <c r="B492" t="s">
        <v>58</v>
      </c>
      <c r="C492">
        <v>76200</v>
      </c>
      <c r="D492">
        <v>2200</v>
      </c>
      <c r="E492" t="s">
        <v>816</v>
      </c>
      <c r="F492" t="s">
        <v>93</v>
      </c>
      <c r="G492" t="s">
        <v>31</v>
      </c>
      <c r="H492">
        <v>5</v>
      </c>
      <c r="I492" t="s">
        <v>17</v>
      </c>
      <c r="J492">
        <v>1</v>
      </c>
      <c r="K492">
        <v>3.4372199999999999</v>
      </c>
      <c r="L492">
        <v>-76.522499999999994</v>
      </c>
    </row>
    <row r="493" spans="1:12" x14ac:dyDescent="0.25">
      <c r="A493" t="s">
        <v>103</v>
      </c>
      <c r="B493" t="s">
        <v>13</v>
      </c>
      <c r="C493">
        <v>234100</v>
      </c>
      <c r="D493">
        <v>10700</v>
      </c>
      <c r="E493" t="s">
        <v>536</v>
      </c>
      <c r="F493" t="s">
        <v>76</v>
      </c>
      <c r="G493" t="s">
        <v>60</v>
      </c>
      <c r="H493">
        <v>5</v>
      </c>
      <c r="I493" t="s">
        <v>17</v>
      </c>
      <c r="J493">
        <v>1</v>
      </c>
      <c r="K493">
        <v>4.8133299999999997</v>
      </c>
      <c r="L493">
        <v>-75.696110000000004</v>
      </c>
    </row>
    <row r="494" spans="1:12" x14ac:dyDescent="0.25">
      <c r="A494" t="s">
        <v>204</v>
      </c>
      <c r="B494" t="s">
        <v>13</v>
      </c>
      <c r="C494">
        <v>220100</v>
      </c>
      <c r="D494">
        <v>9900</v>
      </c>
      <c r="E494" t="s">
        <v>467</v>
      </c>
      <c r="F494" t="s">
        <v>43</v>
      </c>
      <c r="G494" t="s">
        <v>153</v>
      </c>
      <c r="H494">
        <v>1</v>
      </c>
      <c r="I494" t="s">
        <v>17</v>
      </c>
      <c r="J494">
        <v>2</v>
      </c>
      <c r="K494">
        <v>2.9272999999999998</v>
      </c>
      <c r="L494">
        <v>-75.281890000000004</v>
      </c>
    </row>
    <row r="495" spans="1:12" x14ac:dyDescent="0.25">
      <c r="A495" t="s">
        <v>64</v>
      </c>
      <c r="B495" t="s">
        <v>65</v>
      </c>
      <c r="C495">
        <v>44200</v>
      </c>
      <c r="D495">
        <v>0</v>
      </c>
      <c r="E495" t="s">
        <v>564</v>
      </c>
      <c r="F495" t="s">
        <v>43</v>
      </c>
      <c r="G495" t="s">
        <v>22</v>
      </c>
      <c r="H495">
        <v>4</v>
      </c>
      <c r="I495" t="s">
        <v>17</v>
      </c>
      <c r="J495">
        <v>8</v>
      </c>
      <c r="K495">
        <v>6.2518399999999996</v>
      </c>
      <c r="L495">
        <v>-75.563590000000005</v>
      </c>
    </row>
    <row r="496" spans="1:12" x14ac:dyDescent="0.25">
      <c r="A496" t="s">
        <v>158</v>
      </c>
      <c r="B496" t="s">
        <v>62</v>
      </c>
      <c r="C496">
        <v>53500</v>
      </c>
      <c r="D496">
        <v>1000</v>
      </c>
      <c r="E496" t="s">
        <v>945</v>
      </c>
      <c r="F496" t="s">
        <v>76</v>
      </c>
      <c r="G496" t="s">
        <v>31</v>
      </c>
      <c r="H496">
        <v>5</v>
      </c>
      <c r="I496" t="s">
        <v>17</v>
      </c>
      <c r="J496">
        <v>5</v>
      </c>
      <c r="K496">
        <v>3.4372199999999999</v>
      </c>
      <c r="L496">
        <v>-76.522499999999994</v>
      </c>
    </row>
    <row r="497" spans="1:12" x14ac:dyDescent="0.25">
      <c r="A497" t="s">
        <v>67</v>
      </c>
      <c r="B497" t="s">
        <v>62</v>
      </c>
      <c r="C497">
        <v>44900</v>
      </c>
      <c r="D497">
        <v>0</v>
      </c>
      <c r="E497" t="s">
        <v>149</v>
      </c>
      <c r="F497" t="s">
        <v>15</v>
      </c>
      <c r="G497" t="s">
        <v>91</v>
      </c>
      <c r="H497">
        <v>5</v>
      </c>
      <c r="I497" t="s">
        <v>17</v>
      </c>
      <c r="J497">
        <v>8</v>
      </c>
      <c r="K497">
        <v>10.968540000000001</v>
      </c>
      <c r="L497">
        <v>-74.781319999999994</v>
      </c>
    </row>
    <row r="498" spans="1:12" x14ac:dyDescent="0.25">
      <c r="A498" t="s">
        <v>64</v>
      </c>
      <c r="B498" t="s">
        <v>65</v>
      </c>
      <c r="C498">
        <v>47700</v>
      </c>
      <c r="D498">
        <v>0</v>
      </c>
      <c r="E498" t="s">
        <v>304</v>
      </c>
      <c r="F498" t="s">
        <v>15</v>
      </c>
      <c r="G498" t="s">
        <v>31</v>
      </c>
      <c r="H498">
        <v>5</v>
      </c>
      <c r="I498" t="s">
        <v>17</v>
      </c>
      <c r="J498">
        <v>8</v>
      </c>
      <c r="K498">
        <v>3.4372199999999999</v>
      </c>
      <c r="L498">
        <v>-76.522499999999994</v>
      </c>
    </row>
    <row r="499" spans="1:12" x14ac:dyDescent="0.25">
      <c r="A499" t="s">
        <v>105</v>
      </c>
      <c r="B499" t="s">
        <v>19</v>
      </c>
      <c r="C499">
        <v>321300</v>
      </c>
      <c r="D499">
        <v>15300</v>
      </c>
      <c r="E499" t="s">
        <v>453</v>
      </c>
      <c r="F499" t="s">
        <v>21</v>
      </c>
      <c r="G499" t="s">
        <v>22</v>
      </c>
      <c r="H499">
        <v>5</v>
      </c>
      <c r="I499" t="s">
        <v>17</v>
      </c>
      <c r="J499">
        <v>11</v>
      </c>
      <c r="K499">
        <v>6.2518399999999996</v>
      </c>
      <c r="L499">
        <v>-75.563590000000005</v>
      </c>
    </row>
    <row r="500" spans="1:12" x14ac:dyDescent="0.25">
      <c r="A500" t="s">
        <v>84</v>
      </c>
      <c r="B500" t="s">
        <v>58</v>
      </c>
      <c r="C500">
        <v>126400</v>
      </c>
      <c r="D500">
        <v>4900</v>
      </c>
      <c r="E500" t="s">
        <v>1039</v>
      </c>
      <c r="F500" t="s">
        <v>160</v>
      </c>
      <c r="G500" t="s">
        <v>16</v>
      </c>
      <c r="H500">
        <v>1</v>
      </c>
      <c r="I500" t="s">
        <v>17</v>
      </c>
      <c r="J500">
        <v>2</v>
      </c>
      <c r="K500">
        <v>4.6097099999999998</v>
      </c>
      <c r="L500">
        <v>-74.08175</v>
      </c>
    </row>
    <row r="501" spans="1:12" x14ac:dyDescent="0.25">
      <c r="A501" t="s">
        <v>61</v>
      </c>
      <c r="B501" t="s">
        <v>62</v>
      </c>
      <c r="C501">
        <v>461600</v>
      </c>
      <c r="D501">
        <v>25100</v>
      </c>
      <c r="E501" t="s">
        <v>853</v>
      </c>
      <c r="F501" t="s">
        <v>160</v>
      </c>
      <c r="G501" t="s">
        <v>16</v>
      </c>
      <c r="H501">
        <v>2</v>
      </c>
      <c r="I501" t="s">
        <v>17</v>
      </c>
      <c r="J501">
        <v>4</v>
      </c>
      <c r="K501">
        <v>4.6097099999999998</v>
      </c>
      <c r="L501">
        <v>-74.08175</v>
      </c>
    </row>
    <row r="502" spans="1:12" x14ac:dyDescent="0.25">
      <c r="A502" t="s">
        <v>64</v>
      </c>
      <c r="B502" t="s">
        <v>65</v>
      </c>
      <c r="C502">
        <v>39300</v>
      </c>
      <c r="D502">
        <v>2800</v>
      </c>
      <c r="E502" t="s">
        <v>592</v>
      </c>
      <c r="F502" t="s">
        <v>54</v>
      </c>
      <c r="G502" t="s">
        <v>16</v>
      </c>
      <c r="H502">
        <v>5</v>
      </c>
      <c r="I502" t="s">
        <v>17</v>
      </c>
      <c r="J502">
        <v>3</v>
      </c>
      <c r="K502">
        <v>4.6097099999999998</v>
      </c>
      <c r="L502">
        <v>-74.08175</v>
      </c>
    </row>
    <row r="503" spans="1:12" x14ac:dyDescent="0.25">
      <c r="A503" t="s">
        <v>55</v>
      </c>
      <c r="B503" t="s">
        <v>13</v>
      </c>
      <c r="C503">
        <v>42800</v>
      </c>
      <c r="D503">
        <v>2700</v>
      </c>
      <c r="E503" t="s">
        <v>361</v>
      </c>
      <c r="F503" t="s">
        <v>52</v>
      </c>
      <c r="G503" t="s">
        <v>178</v>
      </c>
      <c r="H503">
        <v>4</v>
      </c>
      <c r="I503" t="s">
        <v>17</v>
      </c>
      <c r="J503">
        <v>5</v>
      </c>
      <c r="K503">
        <v>1.2136100000000001</v>
      </c>
      <c r="L503">
        <v>-77.281109999999998</v>
      </c>
    </row>
    <row r="504" spans="1:12" x14ac:dyDescent="0.25">
      <c r="A504" t="s">
        <v>118</v>
      </c>
      <c r="B504" t="s">
        <v>86</v>
      </c>
      <c r="C504">
        <v>669400</v>
      </c>
      <c r="D504">
        <v>36000</v>
      </c>
      <c r="E504" t="s">
        <v>268</v>
      </c>
      <c r="F504" t="s">
        <v>96</v>
      </c>
      <c r="G504" t="s">
        <v>31</v>
      </c>
      <c r="H504">
        <v>4</v>
      </c>
      <c r="I504" t="s">
        <v>32</v>
      </c>
      <c r="J504">
        <v>1</v>
      </c>
      <c r="K504">
        <v>3.4372199999999999</v>
      </c>
      <c r="L504">
        <v>-76.522499999999994</v>
      </c>
    </row>
    <row r="505" spans="1:12" x14ac:dyDescent="0.25">
      <c r="A505" t="s">
        <v>127</v>
      </c>
      <c r="B505" t="s">
        <v>13</v>
      </c>
      <c r="C505">
        <v>993400</v>
      </c>
      <c r="D505">
        <v>51100</v>
      </c>
      <c r="E505" t="s">
        <v>672</v>
      </c>
      <c r="F505" t="s">
        <v>88</v>
      </c>
      <c r="G505" t="s">
        <v>22</v>
      </c>
      <c r="H505">
        <v>2</v>
      </c>
      <c r="I505" t="s">
        <v>17</v>
      </c>
      <c r="J505">
        <v>4</v>
      </c>
      <c r="K505">
        <v>6.2518399999999996</v>
      </c>
      <c r="L505">
        <v>-75.563590000000005</v>
      </c>
    </row>
    <row r="506" spans="1:12" x14ac:dyDescent="0.25">
      <c r="A506" t="s">
        <v>196</v>
      </c>
      <c r="B506" t="s">
        <v>13</v>
      </c>
      <c r="C506">
        <v>1183800</v>
      </c>
      <c r="D506">
        <v>61200</v>
      </c>
      <c r="E506" t="s">
        <v>268</v>
      </c>
      <c r="F506" t="s">
        <v>52</v>
      </c>
      <c r="G506" t="s">
        <v>16</v>
      </c>
      <c r="H506">
        <v>4</v>
      </c>
      <c r="I506" t="s">
        <v>17</v>
      </c>
      <c r="J506">
        <v>2</v>
      </c>
      <c r="K506">
        <v>4.6097099999999998</v>
      </c>
      <c r="L506">
        <v>-74.08175</v>
      </c>
    </row>
    <row r="507" spans="1:12" x14ac:dyDescent="0.25">
      <c r="A507" t="s">
        <v>82</v>
      </c>
      <c r="B507" t="s">
        <v>58</v>
      </c>
      <c r="C507">
        <v>55500</v>
      </c>
      <c r="D507">
        <v>3500</v>
      </c>
      <c r="E507" t="s">
        <v>598</v>
      </c>
      <c r="F507" t="s">
        <v>76</v>
      </c>
      <c r="G507" t="s">
        <v>31</v>
      </c>
      <c r="H507">
        <v>1</v>
      </c>
      <c r="I507" t="s">
        <v>17</v>
      </c>
      <c r="J507">
        <v>1</v>
      </c>
      <c r="K507">
        <v>3.4372199999999999</v>
      </c>
      <c r="L507">
        <v>-76.522499999999994</v>
      </c>
    </row>
    <row r="508" spans="1:12" x14ac:dyDescent="0.25">
      <c r="A508" t="s">
        <v>148</v>
      </c>
      <c r="B508" t="s">
        <v>13</v>
      </c>
      <c r="C508">
        <v>1631200</v>
      </c>
      <c r="D508">
        <v>87300</v>
      </c>
      <c r="E508" t="s">
        <v>710</v>
      </c>
      <c r="F508" t="s">
        <v>43</v>
      </c>
      <c r="G508" t="s">
        <v>22</v>
      </c>
      <c r="H508">
        <v>1</v>
      </c>
      <c r="I508" t="s">
        <v>17</v>
      </c>
      <c r="J508">
        <v>10</v>
      </c>
      <c r="K508">
        <v>6.2518399999999996</v>
      </c>
      <c r="L508">
        <v>-75.563590000000005</v>
      </c>
    </row>
    <row r="509" spans="1:12" x14ac:dyDescent="0.25">
      <c r="A509" t="s">
        <v>266</v>
      </c>
      <c r="B509" t="s">
        <v>13</v>
      </c>
      <c r="C509">
        <v>1322100</v>
      </c>
      <c r="D509">
        <v>68600</v>
      </c>
      <c r="E509" t="s">
        <v>1184</v>
      </c>
      <c r="F509" t="s">
        <v>26</v>
      </c>
      <c r="G509" t="s">
        <v>22</v>
      </c>
      <c r="H509">
        <v>5</v>
      </c>
      <c r="I509" t="s">
        <v>17</v>
      </c>
      <c r="J509">
        <v>1</v>
      </c>
      <c r="K509">
        <v>6.2518399999999996</v>
      </c>
      <c r="L509">
        <v>-75.563590000000005</v>
      </c>
    </row>
    <row r="510" spans="1:12" x14ac:dyDescent="0.25">
      <c r="A510" t="s">
        <v>28</v>
      </c>
      <c r="B510" t="s">
        <v>29</v>
      </c>
      <c r="C510">
        <v>308500</v>
      </c>
      <c r="D510">
        <v>14600</v>
      </c>
      <c r="E510" t="s">
        <v>1075</v>
      </c>
      <c r="F510" t="s">
        <v>54</v>
      </c>
      <c r="G510" t="s">
        <v>16</v>
      </c>
      <c r="H510">
        <v>4</v>
      </c>
      <c r="I510" t="s">
        <v>17</v>
      </c>
      <c r="J510">
        <v>1</v>
      </c>
      <c r="K510">
        <v>4.6097099999999998</v>
      </c>
      <c r="L510">
        <v>-74.08175</v>
      </c>
    </row>
    <row r="511" spans="1:12" x14ac:dyDescent="0.25">
      <c r="A511" t="s">
        <v>48</v>
      </c>
      <c r="B511" t="s">
        <v>24</v>
      </c>
      <c r="C511">
        <v>88500</v>
      </c>
      <c r="D511">
        <v>4900</v>
      </c>
      <c r="E511" t="s">
        <v>870</v>
      </c>
      <c r="F511" t="s">
        <v>47</v>
      </c>
      <c r="G511" t="s">
        <v>22</v>
      </c>
      <c r="H511">
        <v>5</v>
      </c>
      <c r="I511" t="s">
        <v>32</v>
      </c>
      <c r="J511">
        <v>1</v>
      </c>
      <c r="K511">
        <v>6.2518399999999996</v>
      </c>
      <c r="L511">
        <v>-75.563590000000005</v>
      </c>
    </row>
    <row r="512" spans="1:12" x14ac:dyDescent="0.25">
      <c r="A512" t="s">
        <v>67</v>
      </c>
      <c r="B512" t="s">
        <v>62</v>
      </c>
      <c r="C512">
        <v>41900</v>
      </c>
      <c r="D512">
        <v>2900</v>
      </c>
      <c r="E512" t="s">
        <v>999</v>
      </c>
      <c r="F512" t="s">
        <v>43</v>
      </c>
      <c r="G512" t="s">
        <v>22</v>
      </c>
      <c r="H512">
        <v>5</v>
      </c>
      <c r="I512" t="s">
        <v>17</v>
      </c>
      <c r="J512">
        <v>3</v>
      </c>
      <c r="K512">
        <v>6.2518399999999996</v>
      </c>
      <c r="L512">
        <v>-75.563590000000005</v>
      </c>
    </row>
    <row r="513" spans="1:12" x14ac:dyDescent="0.25">
      <c r="A513" t="s">
        <v>98</v>
      </c>
      <c r="B513" t="s">
        <v>19</v>
      </c>
      <c r="C513">
        <v>308300</v>
      </c>
      <c r="D513">
        <v>14600</v>
      </c>
      <c r="E513" t="s">
        <v>1187</v>
      </c>
      <c r="F513" t="s">
        <v>26</v>
      </c>
      <c r="G513" t="s">
        <v>60</v>
      </c>
      <c r="H513">
        <v>5</v>
      </c>
      <c r="I513" t="s">
        <v>32</v>
      </c>
      <c r="J513">
        <v>1</v>
      </c>
      <c r="K513">
        <v>4.8133299999999997</v>
      </c>
      <c r="L513">
        <v>-75.696110000000004</v>
      </c>
    </row>
    <row r="514" spans="1:12" x14ac:dyDescent="0.25">
      <c r="A514" t="s">
        <v>266</v>
      </c>
      <c r="B514" t="s">
        <v>13</v>
      </c>
      <c r="C514">
        <v>1531500</v>
      </c>
      <c r="D514">
        <v>79700</v>
      </c>
      <c r="E514" t="s">
        <v>295</v>
      </c>
      <c r="F514" t="s">
        <v>21</v>
      </c>
      <c r="G514" t="s">
        <v>16</v>
      </c>
      <c r="H514">
        <v>5</v>
      </c>
      <c r="I514" t="s">
        <v>17</v>
      </c>
      <c r="J514">
        <v>1</v>
      </c>
      <c r="K514">
        <v>4.6097099999999998</v>
      </c>
      <c r="L514">
        <v>-74.08175</v>
      </c>
    </row>
    <row r="515" spans="1:12" x14ac:dyDescent="0.25">
      <c r="A515" t="s">
        <v>297</v>
      </c>
      <c r="B515" t="s">
        <v>86</v>
      </c>
      <c r="C515">
        <v>55400</v>
      </c>
      <c r="D515">
        <v>1100</v>
      </c>
      <c r="E515" t="s">
        <v>1246</v>
      </c>
      <c r="F515" t="s">
        <v>47</v>
      </c>
      <c r="G515" t="s">
        <v>22</v>
      </c>
      <c r="H515">
        <v>2</v>
      </c>
      <c r="I515" t="s">
        <v>17</v>
      </c>
      <c r="J515">
        <v>1</v>
      </c>
      <c r="K515">
        <v>6.2518399999999996</v>
      </c>
      <c r="L515">
        <v>-75.563590000000005</v>
      </c>
    </row>
    <row r="516" spans="1:12" x14ac:dyDescent="0.25">
      <c r="A516" t="s">
        <v>204</v>
      </c>
      <c r="B516" t="s">
        <v>13</v>
      </c>
      <c r="C516">
        <v>183200</v>
      </c>
      <c r="D516">
        <v>7900</v>
      </c>
      <c r="E516" t="s">
        <v>1028</v>
      </c>
      <c r="F516" t="s">
        <v>96</v>
      </c>
      <c r="G516" t="s">
        <v>22</v>
      </c>
      <c r="H516">
        <v>5</v>
      </c>
      <c r="I516" t="s">
        <v>17</v>
      </c>
      <c r="J516">
        <v>2</v>
      </c>
      <c r="K516">
        <v>6.2518399999999996</v>
      </c>
      <c r="L516">
        <v>-75.563590000000005</v>
      </c>
    </row>
    <row r="517" spans="1:12" x14ac:dyDescent="0.25">
      <c r="A517" t="s">
        <v>219</v>
      </c>
      <c r="B517" t="s">
        <v>19</v>
      </c>
      <c r="C517">
        <v>572100</v>
      </c>
      <c r="D517">
        <v>31000</v>
      </c>
      <c r="E517" t="s">
        <v>614</v>
      </c>
      <c r="F517" t="s">
        <v>160</v>
      </c>
      <c r="G517" t="s">
        <v>16</v>
      </c>
      <c r="H517">
        <v>4</v>
      </c>
      <c r="I517" t="s">
        <v>32</v>
      </c>
      <c r="J517">
        <v>1</v>
      </c>
      <c r="K517">
        <v>4.6097099999999998</v>
      </c>
      <c r="L517">
        <v>-74.08175</v>
      </c>
    </row>
    <row r="518" spans="1:12" x14ac:dyDescent="0.25">
      <c r="A518" t="s">
        <v>158</v>
      </c>
      <c r="B518" t="s">
        <v>62</v>
      </c>
      <c r="C518">
        <v>24500</v>
      </c>
      <c r="D518">
        <v>0</v>
      </c>
      <c r="E518" t="s">
        <v>697</v>
      </c>
      <c r="F518" t="s">
        <v>43</v>
      </c>
      <c r="G518" t="s">
        <v>16</v>
      </c>
      <c r="H518">
        <v>5</v>
      </c>
      <c r="I518" t="s">
        <v>32</v>
      </c>
      <c r="J518">
        <v>1</v>
      </c>
      <c r="K518">
        <v>4.6097099999999998</v>
      </c>
      <c r="L518">
        <v>-74.08175</v>
      </c>
    </row>
    <row r="519" spans="1:12" x14ac:dyDescent="0.25">
      <c r="A519" t="s">
        <v>98</v>
      </c>
      <c r="B519" t="s">
        <v>19</v>
      </c>
      <c r="C519">
        <v>339400</v>
      </c>
      <c r="D519">
        <v>18300</v>
      </c>
      <c r="E519" t="s">
        <v>469</v>
      </c>
      <c r="F519" t="s">
        <v>43</v>
      </c>
      <c r="G519" t="s">
        <v>22</v>
      </c>
      <c r="H519">
        <v>5</v>
      </c>
      <c r="I519" t="s">
        <v>17</v>
      </c>
      <c r="J519">
        <v>8</v>
      </c>
      <c r="K519">
        <v>6.2518399999999996</v>
      </c>
      <c r="L519">
        <v>-75.563590000000005</v>
      </c>
    </row>
    <row r="520" spans="1:12" x14ac:dyDescent="0.25">
      <c r="A520" t="s">
        <v>148</v>
      </c>
      <c r="B520" t="s">
        <v>13</v>
      </c>
      <c r="C520">
        <v>2015600</v>
      </c>
      <c r="D520">
        <v>108000</v>
      </c>
      <c r="E520" t="s">
        <v>629</v>
      </c>
      <c r="F520" t="s">
        <v>160</v>
      </c>
      <c r="G520" t="s">
        <v>60</v>
      </c>
      <c r="H520">
        <v>4</v>
      </c>
      <c r="I520" t="s">
        <v>17</v>
      </c>
      <c r="J520">
        <v>6</v>
      </c>
      <c r="K520">
        <v>4.8133299999999997</v>
      </c>
      <c r="L520">
        <v>-75.696110000000004</v>
      </c>
    </row>
    <row r="521" spans="1:12" x14ac:dyDescent="0.25">
      <c r="A521" t="s">
        <v>148</v>
      </c>
      <c r="B521" t="s">
        <v>13</v>
      </c>
      <c r="C521">
        <v>2404200</v>
      </c>
      <c r="D521">
        <v>131400</v>
      </c>
      <c r="E521" t="s">
        <v>570</v>
      </c>
      <c r="F521" t="s">
        <v>93</v>
      </c>
      <c r="G521" t="s">
        <v>16</v>
      </c>
      <c r="H521">
        <v>5</v>
      </c>
      <c r="I521" t="s">
        <v>17</v>
      </c>
      <c r="J521">
        <v>1</v>
      </c>
      <c r="K521">
        <v>4.6097099999999998</v>
      </c>
      <c r="L521">
        <v>-74.08175</v>
      </c>
    </row>
    <row r="522" spans="1:12" x14ac:dyDescent="0.25">
      <c r="A522" t="s">
        <v>80</v>
      </c>
      <c r="B522" t="s">
        <v>65</v>
      </c>
      <c r="C522">
        <v>35200</v>
      </c>
      <c r="D522">
        <v>0</v>
      </c>
      <c r="E522" t="s">
        <v>679</v>
      </c>
      <c r="F522" t="s">
        <v>88</v>
      </c>
      <c r="G522" t="s">
        <v>60</v>
      </c>
      <c r="H522">
        <v>5</v>
      </c>
      <c r="I522" t="s">
        <v>17</v>
      </c>
      <c r="J522">
        <v>2</v>
      </c>
      <c r="K522">
        <v>4.8133299999999997</v>
      </c>
      <c r="L522">
        <v>-75.696110000000004</v>
      </c>
    </row>
    <row r="523" spans="1:12" x14ac:dyDescent="0.25">
      <c r="A523" t="s">
        <v>133</v>
      </c>
      <c r="B523" t="s">
        <v>24</v>
      </c>
      <c r="C523">
        <v>14800</v>
      </c>
      <c r="D523">
        <v>1300</v>
      </c>
      <c r="E523" t="s">
        <v>602</v>
      </c>
      <c r="F523" t="s">
        <v>76</v>
      </c>
      <c r="G523" t="s">
        <v>22</v>
      </c>
      <c r="H523">
        <v>2</v>
      </c>
      <c r="I523" t="s">
        <v>17</v>
      </c>
      <c r="J523">
        <v>3</v>
      </c>
      <c r="K523">
        <v>6.2518399999999996</v>
      </c>
      <c r="L523">
        <v>-75.563590000000005</v>
      </c>
    </row>
    <row r="524" spans="1:12" x14ac:dyDescent="0.25">
      <c r="A524" t="s">
        <v>133</v>
      </c>
      <c r="B524" t="s">
        <v>24</v>
      </c>
      <c r="C524">
        <v>14900</v>
      </c>
      <c r="D524">
        <v>0</v>
      </c>
      <c r="E524" t="s">
        <v>1134</v>
      </c>
      <c r="F524" t="s">
        <v>130</v>
      </c>
      <c r="G524" t="s">
        <v>16</v>
      </c>
      <c r="H524">
        <v>5</v>
      </c>
      <c r="I524" t="s">
        <v>17</v>
      </c>
      <c r="J524">
        <v>3</v>
      </c>
      <c r="K524">
        <v>4.6097099999999998</v>
      </c>
      <c r="L524">
        <v>-74.08175</v>
      </c>
    </row>
    <row r="525" spans="1:12" x14ac:dyDescent="0.25">
      <c r="A525" t="s">
        <v>98</v>
      </c>
      <c r="B525" t="s">
        <v>19</v>
      </c>
      <c r="C525">
        <v>524200</v>
      </c>
      <c r="D525">
        <v>28600</v>
      </c>
      <c r="E525" t="s">
        <v>988</v>
      </c>
      <c r="F525" t="s">
        <v>88</v>
      </c>
      <c r="G525" t="s">
        <v>16</v>
      </c>
      <c r="H525">
        <v>1</v>
      </c>
      <c r="I525" t="s">
        <v>17</v>
      </c>
      <c r="J525">
        <v>2</v>
      </c>
      <c r="K525">
        <v>4.6097099999999998</v>
      </c>
      <c r="L525">
        <v>-74.08175</v>
      </c>
    </row>
    <row r="526" spans="1:12" x14ac:dyDescent="0.25">
      <c r="A526" t="s">
        <v>36</v>
      </c>
      <c r="B526" t="s">
        <v>24</v>
      </c>
      <c r="C526">
        <v>30800</v>
      </c>
      <c r="D526">
        <v>1900</v>
      </c>
      <c r="E526" t="s">
        <v>638</v>
      </c>
      <c r="F526" t="s">
        <v>96</v>
      </c>
      <c r="G526" t="s">
        <v>16</v>
      </c>
      <c r="H526">
        <v>5</v>
      </c>
      <c r="I526" t="s">
        <v>17</v>
      </c>
      <c r="J526">
        <v>2</v>
      </c>
      <c r="K526">
        <v>4.6097099999999998</v>
      </c>
      <c r="L526">
        <v>-74.08175</v>
      </c>
    </row>
    <row r="527" spans="1:12" x14ac:dyDescent="0.25">
      <c r="A527" t="s">
        <v>219</v>
      </c>
      <c r="B527" t="s">
        <v>19</v>
      </c>
      <c r="C527">
        <v>544200</v>
      </c>
      <c r="D527">
        <v>27200</v>
      </c>
      <c r="E527" t="s">
        <v>221</v>
      </c>
      <c r="F527" t="s">
        <v>93</v>
      </c>
      <c r="G527" t="s">
        <v>60</v>
      </c>
      <c r="H527">
        <v>5</v>
      </c>
      <c r="I527" t="s">
        <v>17</v>
      </c>
      <c r="J527">
        <v>2</v>
      </c>
      <c r="K527">
        <v>4.8133299999999997</v>
      </c>
      <c r="L527">
        <v>-75.696110000000004</v>
      </c>
    </row>
    <row r="528" spans="1:12" x14ac:dyDescent="0.25">
      <c r="A528" t="s">
        <v>113</v>
      </c>
      <c r="B528" t="s">
        <v>24</v>
      </c>
      <c r="C528">
        <v>18800</v>
      </c>
      <c r="D528">
        <v>0</v>
      </c>
      <c r="E528" t="s">
        <v>1244</v>
      </c>
      <c r="F528" t="s">
        <v>93</v>
      </c>
      <c r="G528" t="s">
        <v>22</v>
      </c>
      <c r="H528">
        <v>5</v>
      </c>
      <c r="I528" t="s">
        <v>17</v>
      </c>
      <c r="J528">
        <v>1</v>
      </c>
      <c r="K528">
        <v>6.2518399999999996</v>
      </c>
      <c r="L528">
        <v>-75.563590000000005</v>
      </c>
    </row>
    <row r="529" spans="1:12" x14ac:dyDescent="0.25">
      <c r="A529" t="s">
        <v>12</v>
      </c>
      <c r="B529" t="s">
        <v>13</v>
      </c>
      <c r="C529">
        <v>190300</v>
      </c>
      <c r="D529">
        <v>12500</v>
      </c>
      <c r="E529" t="s">
        <v>114</v>
      </c>
      <c r="F529" t="s">
        <v>88</v>
      </c>
      <c r="G529" t="s">
        <v>16</v>
      </c>
      <c r="H529">
        <v>5</v>
      </c>
      <c r="I529" t="s">
        <v>32</v>
      </c>
      <c r="J529">
        <v>1</v>
      </c>
      <c r="K529">
        <v>4.6097099999999998</v>
      </c>
      <c r="L529">
        <v>-74.08175</v>
      </c>
    </row>
    <row r="530" spans="1:12" x14ac:dyDescent="0.25">
      <c r="A530" t="s">
        <v>61</v>
      </c>
      <c r="B530" t="s">
        <v>62</v>
      </c>
      <c r="C530">
        <v>736100</v>
      </c>
      <c r="D530">
        <v>39700</v>
      </c>
      <c r="E530" t="s">
        <v>1095</v>
      </c>
      <c r="F530" t="s">
        <v>54</v>
      </c>
      <c r="G530" t="s">
        <v>22</v>
      </c>
      <c r="H530">
        <v>5</v>
      </c>
      <c r="I530" t="s">
        <v>32</v>
      </c>
      <c r="J530">
        <v>1</v>
      </c>
      <c r="K530">
        <v>6.2518399999999996</v>
      </c>
      <c r="L530">
        <v>-75.563590000000005</v>
      </c>
    </row>
    <row r="531" spans="1:12" x14ac:dyDescent="0.25">
      <c r="A531" t="s">
        <v>41</v>
      </c>
      <c r="B531" t="s">
        <v>29</v>
      </c>
      <c r="C531">
        <v>1004900</v>
      </c>
      <c r="D531">
        <v>53900</v>
      </c>
      <c r="E531" t="s">
        <v>1130</v>
      </c>
      <c r="F531" t="s">
        <v>52</v>
      </c>
      <c r="G531" t="s">
        <v>16</v>
      </c>
      <c r="H531">
        <v>5</v>
      </c>
      <c r="I531" t="s">
        <v>32</v>
      </c>
      <c r="J531">
        <v>1</v>
      </c>
      <c r="K531">
        <v>4.6097099999999998</v>
      </c>
      <c r="L531">
        <v>-74.08175</v>
      </c>
    </row>
    <row r="532" spans="1:12" x14ac:dyDescent="0.25">
      <c r="A532" t="s">
        <v>50</v>
      </c>
      <c r="B532" t="s">
        <v>29</v>
      </c>
      <c r="C532">
        <v>2080500</v>
      </c>
      <c r="D532">
        <v>111000</v>
      </c>
      <c r="E532" t="s">
        <v>534</v>
      </c>
      <c r="F532" t="s">
        <v>93</v>
      </c>
      <c r="G532" t="s">
        <v>22</v>
      </c>
      <c r="H532">
        <v>5</v>
      </c>
      <c r="I532" t="s">
        <v>17</v>
      </c>
      <c r="J532">
        <v>1</v>
      </c>
      <c r="K532">
        <v>6.2518399999999996</v>
      </c>
      <c r="L532">
        <v>-75.563590000000005</v>
      </c>
    </row>
    <row r="533" spans="1:12" x14ac:dyDescent="0.25">
      <c r="A533" t="s">
        <v>23</v>
      </c>
      <c r="B533" t="s">
        <v>24</v>
      </c>
      <c r="C533">
        <v>250000</v>
      </c>
      <c r="D533">
        <v>13500</v>
      </c>
      <c r="E533" t="s">
        <v>363</v>
      </c>
      <c r="F533" t="s">
        <v>160</v>
      </c>
      <c r="G533" t="s">
        <v>16</v>
      </c>
      <c r="H533">
        <v>5</v>
      </c>
      <c r="I533" t="s">
        <v>17</v>
      </c>
      <c r="J533">
        <v>10</v>
      </c>
      <c r="K533">
        <v>4.6097099999999998</v>
      </c>
      <c r="L533">
        <v>-74.08175</v>
      </c>
    </row>
    <row r="534" spans="1:12" x14ac:dyDescent="0.25">
      <c r="A534" t="s">
        <v>50</v>
      </c>
      <c r="B534" t="s">
        <v>29</v>
      </c>
      <c r="C534">
        <v>1525900</v>
      </c>
      <c r="D534">
        <v>79400</v>
      </c>
      <c r="E534" t="s">
        <v>1143</v>
      </c>
      <c r="F534" t="s">
        <v>15</v>
      </c>
      <c r="G534" t="s">
        <v>16</v>
      </c>
      <c r="H534">
        <v>5</v>
      </c>
      <c r="I534" t="s">
        <v>17</v>
      </c>
      <c r="J534">
        <v>8</v>
      </c>
      <c r="K534">
        <v>4.6097099999999998</v>
      </c>
      <c r="L534">
        <v>-74.08175</v>
      </c>
    </row>
    <row r="535" spans="1:12" x14ac:dyDescent="0.25">
      <c r="A535" t="s">
        <v>85</v>
      </c>
      <c r="B535" t="s">
        <v>86</v>
      </c>
      <c r="C535">
        <v>524500</v>
      </c>
      <c r="D535">
        <v>26100</v>
      </c>
      <c r="E535" t="s">
        <v>393</v>
      </c>
      <c r="F535" t="s">
        <v>15</v>
      </c>
      <c r="G535" t="s">
        <v>16</v>
      </c>
      <c r="H535">
        <v>5</v>
      </c>
      <c r="I535" t="s">
        <v>32</v>
      </c>
      <c r="J535">
        <v>1</v>
      </c>
      <c r="K535">
        <v>4.6097099999999998</v>
      </c>
      <c r="L535">
        <v>-74.08175</v>
      </c>
    </row>
    <row r="536" spans="1:12" x14ac:dyDescent="0.25">
      <c r="A536" t="s">
        <v>124</v>
      </c>
      <c r="B536" t="s">
        <v>19</v>
      </c>
      <c r="C536">
        <v>698100</v>
      </c>
      <c r="D536">
        <v>37400</v>
      </c>
      <c r="E536" t="s">
        <v>137</v>
      </c>
      <c r="F536" t="s">
        <v>93</v>
      </c>
      <c r="G536" t="s">
        <v>22</v>
      </c>
      <c r="H536">
        <v>5</v>
      </c>
      <c r="I536" t="s">
        <v>17</v>
      </c>
      <c r="J536">
        <v>1</v>
      </c>
      <c r="K536">
        <v>6.2518399999999996</v>
      </c>
      <c r="L536">
        <v>-75.563590000000005</v>
      </c>
    </row>
    <row r="537" spans="1:12" x14ac:dyDescent="0.25">
      <c r="A537" t="s">
        <v>57</v>
      </c>
      <c r="B537" t="s">
        <v>58</v>
      </c>
      <c r="C537">
        <v>74200</v>
      </c>
      <c r="D537">
        <v>4500</v>
      </c>
      <c r="E537" t="s">
        <v>1108</v>
      </c>
      <c r="F537" t="s">
        <v>21</v>
      </c>
      <c r="G537" t="s">
        <v>60</v>
      </c>
      <c r="H537">
        <v>5</v>
      </c>
      <c r="I537" t="s">
        <v>17</v>
      </c>
      <c r="J537">
        <v>7</v>
      </c>
      <c r="K537">
        <v>4.8133299999999997</v>
      </c>
      <c r="L537">
        <v>-75.696110000000004</v>
      </c>
    </row>
    <row r="538" spans="1:12" x14ac:dyDescent="0.25">
      <c r="A538" t="s">
        <v>113</v>
      </c>
      <c r="B538" t="s">
        <v>24</v>
      </c>
      <c r="C538">
        <v>16100</v>
      </c>
      <c r="D538">
        <v>0</v>
      </c>
      <c r="E538" t="s">
        <v>1110</v>
      </c>
      <c r="F538" t="s">
        <v>93</v>
      </c>
      <c r="G538" t="s">
        <v>22</v>
      </c>
      <c r="H538">
        <v>3</v>
      </c>
      <c r="I538" t="s">
        <v>17</v>
      </c>
      <c r="J538">
        <v>1</v>
      </c>
      <c r="K538">
        <v>6.2518399999999996</v>
      </c>
      <c r="L538">
        <v>-75.563590000000005</v>
      </c>
    </row>
    <row r="539" spans="1:12" x14ac:dyDescent="0.25">
      <c r="A539" t="s">
        <v>94</v>
      </c>
      <c r="B539" t="s">
        <v>29</v>
      </c>
      <c r="C539">
        <v>830500</v>
      </c>
      <c r="D539">
        <v>42400</v>
      </c>
      <c r="E539" t="s">
        <v>552</v>
      </c>
      <c r="F539" t="s">
        <v>130</v>
      </c>
      <c r="G539" t="s">
        <v>16</v>
      </c>
      <c r="H539">
        <v>1</v>
      </c>
      <c r="I539" t="s">
        <v>17</v>
      </c>
      <c r="J539">
        <v>2</v>
      </c>
      <c r="K539">
        <v>4.6097099999999998</v>
      </c>
      <c r="L539">
        <v>-74.08175</v>
      </c>
    </row>
    <row r="540" spans="1:12" x14ac:dyDescent="0.25">
      <c r="A540" t="s">
        <v>39</v>
      </c>
      <c r="B540" t="s">
        <v>24</v>
      </c>
      <c r="C540">
        <v>58300</v>
      </c>
      <c r="D540">
        <v>9000</v>
      </c>
      <c r="E540" t="s">
        <v>496</v>
      </c>
      <c r="F540" t="s">
        <v>47</v>
      </c>
      <c r="G540" t="s">
        <v>16</v>
      </c>
      <c r="H540">
        <v>2</v>
      </c>
      <c r="I540" t="s">
        <v>17</v>
      </c>
      <c r="J540">
        <v>3</v>
      </c>
      <c r="K540">
        <v>4.6097099999999998</v>
      </c>
      <c r="L540">
        <v>-74.08175</v>
      </c>
    </row>
    <row r="541" spans="1:12" x14ac:dyDescent="0.25">
      <c r="A541" t="s">
        <v>82</v>
      </c>
      <c r="B541" t="s">
        <v>58</v>
      </c>
      <c r="C541">
        <v>42500</v>
      </c>
      <c r="D541">
        <v>2700</v>
      </c>
      <c r="E541" t="s">
        <v>154</v>
      </c>
      <c r="F541" t="s">
        <v>21</v>
      </c>
      <c r="G541" t="s">
        <v>22</v>
      </c>
      <c r="H541">
        <v>3</v>
      </c>
      <c r="I541" t="s">
        <v>17</v>
      </c>
      <c r="J541">
        <v>8</v>
      </c>
      <c r="K541">
        <v>6.2518399999999996</v>
      </c>
      <c r="L541">
        <v>-75.563590000000005</v>
      </c>
    </row>
    <row r="542" spans="1:12" x14ac:dyDescent="0.25">
      <c r="A542" t="s">
        <v>98</v>
      </c>
      <c r="B542" t="s">
        <v>19</v>
      </c>
      <c r="C542">
        <v>383800</v>
      </c>
      <c r="D542">
        <v>21000</v>
      </c>
      <c r="E542" t="s">
        <v>97</v>
      </c>
      <c r="F542" t="s">
        <v>52</v>
      </c>
      <c r="G542" t="s">
        <v>22</v>
      </c>
      <c r="H542">
        <v>5</v>
      </c>
      <c r="I542" t="s">
        <v>17</v>
      </c>
      <c r="J542">
        <v>10</v>
      </c>
      <c r="K542">
        <v>6.2518399999999996</v>
      </c>
      <c r="L542">
        <v>-75.563590000000005</v>
      </c>
    </row>
    <row r="543" spans="1:12" x14ac:dyDescent="0.25">
      <c r="A543" t="s">
        <v>78</v>
      </c>
      <c r="B543" t="s">
        <v>19</v>
      </c>
      <c r="C543">
        <v>321900</v>
      </c>
      <c r="D543">
        <v>24000</v>
      </c>
      <c r="E543" t="s">
        <v>1185</v>
      </c>
      <c r="F543" t="s">
        <v>47</v>
      </c>
      <c r="G543" t="s">
        <v>16</v>
      </c>
      <c r="H543">
        <v>5</v>
      </c>
      <c r="I543" t="s">
        <v>17</v>
      </c>
      <c r="J543">
        <v>1</v>
      </c>
      <c r="K543">
        <v>4.6097099999999998</v>
      </c>
      <c r="L543">
        <v>-74.08175</v>
      </c>
    </row>
    <row r="544" spans="1:12" x14ac:dyDescent="0.25">
      <c r="A544" t="s">
        <v>39</v>
      </c>
      <c r="B544" t="s">
        <v>24</v>
      </c>
      <c r="C544">
        <v>48200</v>
      </c>
      <c r="D544">
        <v>800</v>
      </c>
      <c r="E544" t="s">
        <v>138</v>
      </c>
      <c r="F544" t="s">
        <v>26</v>
      </c>
      <c r="G544" t="s">
        <v>16</v>
      </c>
      <c r="H544">
        <v>5</v>
      </c>
      <c r="I544" t="s">
        <v>17</v>
      </c>
      <c r="J544">
        <v>1</v>
      </c>
      <c r="K544">
        <v>4.6097099999999998</v>
      </c>
      <c r="L544">
        <v>-74.08175</v>
      </c>
    </row>
    <row r="545" spans="1:12" x14ac:dyDescent="0.25">
      <c r="A545" t="s">
        <v>50</v>
      </c>
      <c r="B545" t="s">
        <v>29</v>
      </c>
      <c r="C545">
        <v>1980500</v>
      </c>
      <c r="D545">
        <v>103600</v>
      </c>
      <c r="E545" t="s">
        <v>762</v>
      </c>
      <c r="F545" t="s">
        <v>54</v>
      </c>
      <c r="G545" t="s">
        <v>278</v>
      </c>
      <c r="H545">
        <v>5</v>
      </c>
      <c r="I545" t="s">
        <v>17</v>
      </c>
      <c r="J545">
        <v>6</v>
      </c>
      <c r="K545">
        <v>-4.2152799999999999</v>
      </c>
      <c r="L545">
        <v>-69.940560000000005</v>
      </c>
    </row>
    <row r="546" spans="1:12" x14ac:dyDescent="0.25">
      <c r="A546" t="s">
        <v>41</v>
      </c>
      <c r="B546" t="s">
        <v>29</v>
      </c>
      <c r="C546">
        <v>1225300</v>
      </c>
      <c r="D546">
        <v>63400</v>
      </c>
      <c r="E546" t="s">
        <v>810</v>
      </c>
      <c r="F546" t="s">
        <v>35</v>
      </c>
      <c r="G546" t="s">
        <v>31</v>
      </c>
      <c r="H546">
        <v>5</v>
      </c>
      <c r="I546" t="s">
        <v>17</v>
      </c>
      <c r="J546">
        <v>4</v>
      </c>
      <c r="K546">
        <v>3.4372199999999999</v>
      </c>
      <c r="L546">
        <v>-76.522499999999994</v>
      </c>
    </row>
    <row r="547" spans="1:12" x14ac:dyDescent="0.25">
      <c r="A547" t="s">
        <v>124</v>
      </c>
      <c r="B547" t="s">
        <v>19</v>
      </c>
      <c r="C547">
        <v>728600</v>
      </c>
      <c r="D547">
        <v>39500</v>
      </c>
      <c r="E547" t="s">
        <v>955</v>
      </c>
      <c r="F547" t="s">
        <v>26</v>
      </c>
      <c r="G547" t="s">
        <v>31</v>
      </c>
      <c r="H547">
        <v>5</v>
      </c>
      <c r="I547" t="s">
        <v>17</v>
      </c>
      <c r="J547">
        <v>4</v>
      </c>
      <c r="K547">
        <v>3.4372199999999999</v>
      </c>
      <c r="L547">
        <v>-76.522499999999994</v>
      </c>
    </row>
    <row r="548" spans="1:12" x14ac:dyDescent="0.25">
      <c r="A548" t="s">
        <v>144</v>
      </c>
      <c r="B548" t="s">
        <v>65</v>
      </c>
      <c r="C548">
        <v>78100</v>
      </c>
      <c r="D548">
        <v>2300</v>
      </c>
      <c r="E548" t="s">
        <v>1145</v>
      </c>
      <c r="F548" t="s">
        <v>52</v>
      </c>
      <c r="G548" t="s">
        <v>91</v>
      </c>
      <c r="H548">
        <v>4</v>
      </c>
      <c r="I548" t="s">
        <v>17</v>
      </c>
      <c r="J548">
        <v>4</v>
      </c>
      <c r="K548">
        <v>10.968540000000001</v>
      </c>
      <c r="L548">
        <v>-74.781319999999994</v>
      </c>
    </row>
    <row r="549" spans="1:12" x14ac:dyDescent="0.25">
      <c r="A549" t="s">
        <v>89</v>
      </c>
      <c r="B549" t="s">
        <v>62</v>
      </c>
      <c r="C549">
        <v>23700</v>
      </c>
      <c r="D549">
        <v>0</v>
      </c>
      <c r="E549" t="s">
        <v>1169</v>
      </c>
      <c r="F549" t="s">
        <v>54</v>
      </c>
      <c r="G549" t="s">
        <v>22</v>
      </c>
      <c r="H549">
        <v>5</v>
      </c>
      <c r="I549" t="s">
        <v>32</v>
      </c>
      <c r="J549">
        <v>1</v>
      </c>
      <c r="K549">
        <v>6.2518399999999996</v>
      </c>
      <c r="L549">
        <v>-75.563590000000005</v>
      </c>
    </row>
    <row r="550" spans="1:12" x14ac:dyDescent="0.25">
      <c r="A550" t="s">
        <v>192</v>
      </c>
      <c r="B550" t="s">
        <v>65</v>
      </c>
      <c r="C550">
        <v>52900</v>
      </c>
      <c r="D550">
        <v>1000</v>
      </c>
      <c r="E550" t="s">
        <v>203</v>
      </c>
      <c r="F550" t="s">
        <v>93</v>
      </c>
      <c r="G550" t="s">
        <v>16</v>
      </c>
      <c r="H550">
        <v>3</v>
      </c>
      <c r="I550" t="s">
        <v>17</v>
      </c>
      <c r="J550">
        <v>3</v>
      </c>
      <c r="K550">
        <v>4.6097099999999998</v>
      </c>
      <c r="L550">
        <v>-74.08175</v>
      </c>
    </row>
    <row r="551" spans="1:12" x14ac:dyDescent="0.25">
      <c r="A551" t="s">
        <v>50</v>
      </c>
      <c r="B551" t="s">
        <v>29</v>
      </c>
      <c r="C551">
        <v>1836600</v>
      </c>
      <c r="D551">
        <v>103500</v>
      </c>
      <c r="E551" t="s">
        <v>362</v>
      </c>
      <c r="F551" t="s">
        <v>26</v>
      </c>
      <c r="G551" t="s">
        <v>16</v>
      </c>
      <c r="H551">
        <v>5</v>
      </c>
      <c r="I551" t="s">
        <v>17</v>
      </c>
      <c r="J551">
        <v>3</v>
      </c>
      <c r="K551">
        <v>4.6097099999999998</v>
      </c>
      <c r="L551">
        <v>-74.08175</v>
      </c>
    </row>
    <row r="552" spans="1:12" x14ac:dyDescent="0.25">
      <c r="A552" t="s">
        <v>192</v>
      </c>
      <c r="B552" t="s">
        <v>65</v>
      </c>
      <c r="C552">
        <v>30800</v>
      </c>
      <c r="D552">
        <v>0</v>
      </c>
      <c r="E552" t="s">
        <v>763</v>
      </c>
      <c r="F552" t="s">
        <v>47</v>
      </c>
      <c r="G552" t="s">
        <v>60</v>
      </c>
      <c r="H552">
        <v>1</v>
      </c>
      <c r="I552" t="s">
        <v>17</v>
      </c>
      <c r="J552">
        <v>1</v>
      </c>
      <c r="K552">
        <v>4.8133299999999997</v>
      </c>
      <c r="L552">
        <v>-75.696110000000004</v>
      </c>
    </row>
    <row r="553" spans="1:12" x14ac:dyDescent="0.25">
      <c r="A553" t="s">
        <v>64</v>
      </c>
      <c r="B553" t="s">
        <v>65</v>
      </c>
      <c r="C553">
        <v>40300</v>
      </c>
      <c r="D553">
        <v>2400</v>
      </c>
      <c r="E553" t="s">
        <v>397</v>
      </c>
      <c r="F553" t="s">
        <v>26</v>
      </c>
      <c r="G553" t="s">
        <v>27</v>
      </c>
      <c r="H553">
        <v>5</v>
      </c>
      <c r="I553" t="s">
        <v>17</v>
      </c>
      <c r="J553">
        <v>2</v>
      </c>
      <c r="K553">
        <v>10.39972</v>
      </c>
      <c r="L553">
        <v>-75.514439999999993</v>
      </c>
    </row>
    <row r="554" spans="1:12" x14ac:dyDescent="0.25">
      <c r="A554" t="s">
        <v>135</v>
      </c>
      <c r="B554" t="s">
        <v>58</v>
      </c>
      <c r="C554">
        <v>28000</v>
      </c>
      <c r="D554">
        <v>6400</v>
      </c>
      <c r="E554" t="s">
        <v>339</v>
      </c>
      <c r="F554" t="s">
        <v>21</v>
      </c>
      <c r="G554" t="s">
        <v>31</v>
      </c>
      <c r="H554">
        <v>4</v>
      </c>
      <c r="I554" t="s">
        <v>17</v>
      </c>
      <c r="J554">
        <v>4</v>
      </c>
      <c r="K554">
        <v>3.4372199999999999</v>
      </c>
      <c r="L554">
        <v>-76.522499999999994</v>
      </c>
    </row>
    <row r="555" spans="1:12" x14ac:dyDescent="0.25">
      <c r="A555" t="s">
        <v>23</v>
      </c>
      <c r="B555" t="s">
        <v>24</v>
      </c>
      <c r="C555">
        <v>191100</v>
      </c>
      <c r="D555">
        <v>10600</v>
      </c>
      <c r="E555" t="s">
        <v>965</v>
      </c>
      <c r="F555" t="s">
        <v>96</v>
      </c>
      <c r="G555" t="s">
        <v>16</v>
      </c>
      <c r="H555">
        <v>5</v>
      </c>
      <c r="I555" t="s">
        <v>17</v>
      </c>
      <c r="J555">
        <v>1</v>
      </c>
      <c r="K555">
        <v>4.6097099999999998</v>
      </c>
      <c r="L555">
        <v>-74.08175</v>
      </c>
    </row>
    <row r="556" spans="1:12" x14ac:dyDescent="0.25">
      <c r="A556" t="s">
        <v>82</v>
      </c>
      <c r="B556" t="s">
        <v>58</v>
      </c>
      <c r="C556">
        <v>54700</v>
      </c>
      <c r="D556">
        <v>4000</v>
      </c>
      <c r="E556" t="s">
        <v>1208</v>
      </c>
      <c r="F556" t="s">
        <v>47</v>
      </c>
      <c r="G556" t="s">
        <v>16</v>
      </c>
      <c r="H556">
        <v>5</v>
      </c>
      <c r="I556" t="s">
        <v>38</v>
      </c>
      <c r="J556">
        <v>1</v>
      </c>
      <c r="K556">
        <v>4.6097099999999998</v>
      </c>
      <c r="L556">
        <v>-74.08175</v>
      </c>
    </row>
    <row r="557" spans="1:12" x14ac:dyDescent="0.25">
      <c r="A557" t="s">
        <v>78</v>
      </c>
      <c r="B557" t="s">
        <v>19</v>
      </c>
      <c r="C557">
        <v>238300</v>
      </c>
      <c r="D557">
        <v>13100</v>
      </c>
      <c r="E557" t="s">
        <v>114</v>
      </c>
      <c r="F557" t="s">
        <v>76</v>
      </c>
      <c r="G557" t="s">
        <v>161</v>
      </c>
      <c r="H557">
        <v>5</v>
      </c>
      <c r="I557" t="s">
        <v>32</v>
      </c>
      <c r="J557">
        <v>1</v>
      </c>
      <c r="K557">
        <v>7.1253900000000003</v>
      </c>
      <c r="L557">
        <v>-73.119799999999998</v>
      </c>
    </row>
    <row r="558" spans="1:12" x14ac:dyDescent="0.25">
      <c r="A558" t="s">
        <v>158</v>
      </c>
      <c r="B558" t="s">
        <v>62</v>
      </c>
      <c r="C558">
        <v>60800</v>
      </c>
      <c r="D558">
        <v>3900</v>
      </c>
      <c r="E558" t="s">
        <v>383</v>
      </c>
      <c r="F558" t="s">
        <v>93</v>
      </c>
      <c r="G558" t="s">
        <v>16</v>
      </c>
      <c r="H558">
        <v>5</v>
      </c>
      <c r="I558" t="s">
        <v>17</v>
      </c>
      <c r="J558">
        <v>1</v>
      </c>
      <c r="K558">
        <v>4.6097099999999998</v>
      </c>
      <c r="L558">
        <v>-74.08175</v>
      </c>
    </row>
    <row r="559" spans="1:12" x14ac:dyDescent="0.25">
      <c r="A559" t="s">
        <v>266</v>
      </c>
      <c r="B559" t="s">
        <v>13</v>
      </c>
      <c r="C559">
        <v>1344000</v>
      </c>
      <c r="D559">
        <v>80300</v>
      </c>
      <c r="E559" t="s">
        <v>917</v>
      </c>
      <c r="F559" t="s">
        <v>21</v>
      </c>
      <c r="G559" t="s">
        <v>16</v>
      </c>
      <c r="H559">
        <v>2</v>
      </c>
      <c r="I559" t="s">
        <v>17</v>
      </c>
      <c r="J559">
        <v>2</v>
      </c>
      <c r="K559">
        <v>4.6097099999999998</v>
      </c>
      <c r="L559">
        <v>-74.08175</v>
      </c>
    </row>
    <row r="560" spans="1:12" x14ac:dyDescent="0.25">
      <c r="A560" t="s">
        <v>144</v>
      </c>
      <c r="B560" t="s">
        <v>65</v>
      </c>
      <c r="C560">
        <v>53500</v>
      </c>
      <c r="D560">
        <v>3100</v>
      </c>
      <c r="E560" t="s">
        <v>672</v>
      </c>
      <c r="F560" t="s">
        <v>88</v>
      </c>
      <c r="G560" t="s">
        <v>16</v>
      </c>
      <c r="H560">
        <v>5</v>
      </c>
      <c r="I560" t="s">
        <v>17</v>
      </c>
      <c r="J560">
        <v>1</v>
      </c>
      <c r="K560">
        <v>4.6097099999999998</v>
      </c>
      <c r="L560">
        <v>-74.08175</v>
      </c>
    </row>
    <row r="561" spans="1:12" x14ac:dyDescent="0.25">
      <c r="A561" t="s">
        <v>45</v>
      </c>
      <c r="B561" t="s">
        <v>29</v>
      </c>
      <c r="C561">
        <v>1490300</v>
      </c>
      <c r="D561">
        <v>77500</v>
      </c>
      <c r="E561" t="s">
        <v>929</v>
      </c>
      <c r="F561" t="s">
        <v>93</v>
      </c>
      <c r="G561" t="s">
        <v>22</v>
      </c>
      <c r="H561">
        <v>5</v>
      </c>
      <c r="I561" t="s">
        <v>17</v>
      </c>
      <c r="J561">
        <v>1</v>
      </c>
      <c r="K561">
        <v>6.2518399999999996</v>
      </c>
      <c r="L561">
        <v>-75.563590000000005</v>
      </c>
    </row>
    <row r="562" spans="1:12" x14ac:dyDescent="0.25">
      <c r="A562" t="s">
        <v>89</v>
      </c>
      <c r="B562" t="s">
        <v>62</v>
      </c>
      <c r="C562">
        <v>7600</v>
      </c>
      <c r="D562">
        <v>800</v>
      </c>
      <c r="E562" t="s">
        <v>763</v>
      </c>
      <c r="F562" t="s">
        <v>52</v>
      </c>
      <c r="G562" t="s">
        <v>22</v>
      </c>
      <c r="H562">
        <v>1</v>
      </c>
      <c r="I562" t="s">
        <v>17</v>
      </c>
      <c r="J562">
        <v>1</v>
      </c>
      <c r="K562">
        <v>6.2518399999999996</v>
      </c>
      <c r="L562">
        <v>-75.563590000000005</v>
      </c>
    </row>
    <row r="563" spans="1:12" x14ac:dyDescent="0.25">
      <c r="A563" t="s">
        <v>118</v>
      </c>
      <c r="B563" t="s">
        <v>86</v>
      </c>
      <c r="C563">
        <v>666500</v>
      </c>
      <c r="D563">
        <v>37900</v>
      </c>
      <c r="E563" t="s">
        <v>596</v>
      </c>
      <c r="F563" t="s">
        <v>21</v>
      </c>
      <c r="G563" t="s">
        <v>16</v>
      </c>
      <c r="H563">
        <v>3</v>
      </c>
      <c r="I563" t="s">
        <v>146</v>
      </c>
      <c r="J563">
        <v>1</v>
      </c>
      <c r="K563">
        <v>4.6097099999999998</v>
      </c>
      <c r="L563">
        <v>-74.08175</v>
      </c>
    </row>
    <row r="564" spans="1:12" x14ac:dyDescent="0.25">
      <c r="A564" t="s">
        <v>68</v>
      </c>
      <c r="B564" t="s">
        <v>24</v>
      </c>
      <c r="C564">
        <v>30800</v>
      </c>
      <c r="D564">
        <v>1900</v>
      </c>
      <c r="E564" t="s">
        <v>1170</v>
      </c>
      <c r="F564" t="s">
        <v>160</v>
      </c>
      <c r="G564" t="s">
        <v>16</v>
      </c>
      <c r="H564">
        <v>4</v>
      </c>
      <c r="I564" t="s">
        <v>17</v>
      </c>
      <c r="J564">
        <v>1</v>
      </c>
      <c r="K564">
        <v>4.6097099999999998</v>
      </c>
      <c r="L564">
        <v>-74.08175</v>
      </c>
    </row>
    <row r="565" spans="1:12" x14ac:dyDescent="0.25">
      <c r="A565" t="s">
        <v>85</v>
      </c>
      <c r="B565" t="s">
        <v>86</v>
      </c>
      <c r="C565">
        <v>917100</v>
      </c>
      <c r="D565">
        <v>47000</v>
      </c>
      <c r="E565" t="s">
        <v>718</v>
      </c>
      <c r="F565" t="s">
        <v>52</v>
      </c>
      <c r="G565" t="s">
        <v>16</v>
      </c>
      <c r="H565">
        <v>4</v>
      </c>
      <c r="I565" t="s">
        <v>17</v>
      </c>
      <c r="J565">
        <v>3</v>
      </c>
      <c r="K565">
        <v>4.6097099999999998</v>
      </c>
      <c r="L565">
        <v>-74.08175</v>
      </c>
    </row>
    <row r="566" spans="1:12" x14ac:dyDescent="0.25">
      <c r="A566" t="s">
        <v>219</v>
      </c>
      <c r="B566" t="s">
        <v>19</v>
      </c>
      <c r="C566">
        <v>585200</v>
      </c>
      <c r="D566">
        <v>31800</v>
      </c>
      <c r="E566" t="s">
        <v>1096</v>
      </c>
      <c r="F566" t="s">
        <v>21</v>
      </c>
      <c r="G566" t="s">
        <v>16</v>
      </c>
      <c r="H566">
        <v>5</v>
      </c>
      <c r="I566" t="s">
        <v>17</v>
      </c>
      <c r="J566">
        <v>2</v>
      </c>
      <c r="K566">
        <v>4.6097099999999998</v>
      </c>
      <c r="L566">
        <v>-74.08175</v>
      </c>
    </row>
    <row r="567" spans="1:12" x14ac:dyDescent="0.25">
      <c r="A567" t="s">
        <v>158</v>
      </c>
      <c r="B567" t="s">
        <v>62</v>
      </c>
      <c r="C567">
        <v>29900</v>
      </c>
      <c r="D567">
        <v>2300</v>
      </c>
      <c r="E567" t="s">
        <v>729</v>
      </c>
      <c r="F567" t="s">
        <v>21</v>
      </c>
      <c r="G567" t="s">
        <v>22</v>
      </c>
      <c r="H567">
        <v>5</v>
      </c>
      <c r="I567" t="s">
        <v>32</v>
      </c>
      <c r="J567">
        <v>1</v>
      </c>
      <c r="K567">
        <v>6.2518399999999996</v>
      </c>
      <c r="L567">
        <v>-75.563590000000005</v>
      </c>
    </row>
    <row r="568" spans="1:12" x14ac:dyDescent="0.25">
      <c r="A568" t="s">
        <v>196</v>
      </c>
      <c r="B568" t="s">
        <v>13</v>
      </c>
      <c r="C568">
        <v>680900</v>
      </c>
      <c r="D568">
        <v>36600</v>
      </c>
      <c r="E568" t="s">
        <v>751</v>
      </c>
      <c r="F568" t="s">
        <v>93</v>
      </c>
      <c r="G568" t="s">
        <v>31</v>
      </c>
      <c r="H568">
        <v>5</v>
      </c>
      <c r="I568" t="s">
        <v>17</v>
      </c>
      <c r="J568">
        <v>7</v>
      </c>
      <c r="K568">
        <v>3.4372199999999999</v>
      </c>
      <c r="L568">
        <v>-76.522499999999994</v>
      </c>
    </row>
    <row r="569" spans="1:12" x14ac:dyDescent="0.25">
      <c r="A569" t="s">
        <v>23</v>
      </c>
      <c r="B569" t="s">
        <v>24</v>
      </c>
      <c r="C569">
        <v>201400</v>
      </c>
      <c r="D569">
        <v>10900</v>
      </c>
      <c r="E569" t="s">
        <v>1037</v>
      </c>
      <c r="F569" t="s">
        <v>21</v>
      </c>
      <c r="G569" t="s">
        <v>31</v>
      </c>
      <c r="H569">
        <v>5</v>
      </c>
      <c r="I569" t="s">
        <v>17</v>
      </c>
      <c r="J569">
        <v>10</v>
      </c>
      <c r="K569">
        <v>3.4372199999999999</v>
      </c>
      <c r="L569">
        <v>-76.522499999999994</v>
      </c>
    </row>
    <row r="570" spans="1:12" x14ac:dyDescent="0.25">
      <c r="A570" t="s">
        <v>50</v>
      </c>
      <c r="B570" t="s">
        <v>29</v>
      </c>
      <c r="C570">
        <v>2195300</v>
      </c>
      <c r="D570">
        <v>117400</v>
      </c>
      <c r="E570" t="s">
        <v>350</v>
      </c>
      <c r="F570" t="s">
        <v>15</v>
      </c>
      <c r="G570" t="s">
        <v>16</v>
      </c>
      <c r="H570">
        <v>4</v>
      </c>
      <c r="I570" t="s">
        <v>17</v>
      </c>
      <c r="J570">
        <v>1</v>
      </c>
      <c r="K570">
        <v>4.6097099999999998</v>
      </c>
      <c r="L570">
        <v>-74.08175</v>
      </c>
    </row>
    <row r="571" spans="1:12" x14ac:dyDescent="0.25">
      <c r="A571" t="s">
        <v>28</v>
      </c>
      <c r="B571" t="s">
        <v>29</v>
      </c>
      <c r="C571">
        <v>622300</v>
      </c>
      <c r="D571">
        <v>33800</v>
      </c>
      <c r="E571" t="s">
        <v>770</v>
      </c>
      <c r="F571" t="s">
        <v>130</v>
      </c>
      <c r="G571" t="s">
        <v>22</v>
      </c>
      <c r="H571">
        <v>5</v>
      </c>
      <c r="I571" t="s">
        <v>17</v>
      </c>
      <c r="J571">
        <v>2</v>
      </c>
      <c r="K571">
        <v>6.2518399999999996</v>
      </c>
      <c r="L571">
        <v>-75.563590000000005</v>
      </c>
    </row>
    <row r="572" spans="1:12" x14ac:dyDescent="0.25">
      <c r="A572" t="s">
        <v>144</v>
      </c>
      <c r="B572" t="s">
        <v>65</v>
      </c>
      <c r="C572">
        <v>49800</v>
      </c>
      <c r="D572">
        <v>2900</v>
      </c>
      <c r="E572" t="s">
        <v>610</v>
      </c>
      <c r="F572" t="s">
        <v>160</v>
      </c>
      <c r="G572" t="s">
        <v>278</v>
      </c>
      <c r="H572">
        <v>3</v>
      </c>
      <c r="I572" t="s">
        <v>17</v>
      </c>
      <c r="J572">
        <v>5</v>
      </c>
      <c r="K572">
        <v>-4.2152799999999999</v>
      </c>
      <c r="L572">
        <v>-69.940560000000005</v>
      </c>
    </row>
    <row r="573" spans="1:12" x14ac:dyDescent="0.25">
      <c r="A573" t="s">
        <v>84</v>
      </c>
      <c r="B573" t="s">
        <v>58</v>
      </c>
      <c r="C573">
        <v>210700</v>
      </c>
      <c r="D573">
        <v>12500</v>
      </c>
      <c r="E573" t="s">
        <v>1063</v>
      </c>
      <c r="F573" t="s">
        <v>15</v>
      </c>
      <c r="G573" t="s">
        <v>22</v>
      </c>
      <c r="H573">
        <v>5</v>
      </c>
      <c r="I573" t="s">
        <v>17</v>
      </c>
      <c r="J573">
        <v>6</v>
      </c>
      <c r="K573">
        <v>6.2518399999999996</v>
      </c>
      <c r="L573">
        <v>-75.563590000000005</v>
      </c>
    </row>
    <row r="574" spans="1:12" x14ac:dyDescent="0.25">
      <c r="A574" t="s">
        <v>67</v>
      </c>
      <c r="B574" t="s">
        <v>62</v>
      </c>
      <c r="C574">
        <v>52600</v>
      </c>
      <c r="D574">
        <v>3000</v>
      </c>
      <c r="E574" t="s">
        <v>852</v>
      </c>
      <c r="F574" t="s">
        <v>54</v>
      </c>
      <c r="G574" t="s">
        <v>16</v>
      </c>
      <c r="H574">
        <v>5</v>
      </c>
      <c r="I574" t="s">
        <v>17</v>
      </c>
      <c r="J574">
        <v>1</v>
      </c>
      <c r="K574">
        <v>4.6097099999999998</v>
      </c>
      <c r="L574">
        <v>-74.08175</v>
      </c>
    </row>
    <row r="575" spans="1:12" x14ac:dyDescent="0.25">
      <c r="A575" t="s">
        <v>196</v>
      </c>
      <c r="B575" t="s">
        <v>13</v>
      </c>
      <c r="C575">
        <v>689600</v>
      </c>
      <c r="D575">
        <v>37100</v>
      </c>
      <c r="E575" t="s">
        <v>1140</v>
      </c>
      <c r="F575" t="s">
        <v>160</v>
      </c>
      <c r="G575" t="s">
        <v>31</v>
      </c>
      <c r="H575">
        <v>4</v>
      </c>
      <c r="I575" t="s">
        <v>17</v>
      </c>
      <c r="J575">
        <v>3</v>
      </c>
      <c r="K575">
        <v>3.4372199999999999</v>
      </c>
      <c r="L575">
        <v>-76.522499999999994</v>
      </c>
    </row>
    <row r="576" spans="1:12" x14ac:dyDescent="0.25">
      <c r="A576" t="s">
        <v>135</v>
      </c>
      <c r="B576" t="s">
        <v>58</v>
      </c>
      <c r="C576">
        <v>37300</v>
      </c>
      <c r="D576">
        <v>2400</v>
      </c>
      <c r="E576" t="s">
        <v>919</v>
      </c>
      <c r="F576" t="s">
        <v>88</v>
      </c>
      <c r="G576" t="s">
        <v>22</v>
      </c>
      <c r="H576">
        <v>5</v>
      </c>
      <c r="I576" t="s">
        <v>17</v>
      </c>
      <c r="J576">
        <v>1</v>
      </c>
      <c r="K576">
        <v>6.2518399999999996</v>
      </c>
      <c r="L576">
        <v>-75.563590000000005</v>
      </c>
    </row>
    <row r="577" spans="1:12" x14ac:dyDescent="0.25">
      <c r="A577" t="s">
        <v>64</v>
      </c>
      <c r="B577" t="s">
        <v>65</v>
      </c>
      <c r="C577">
        <v>66500</v>
      </c>
      <c r="D577">
        <v>5900</v>
      </c>
      <c r="E577" t="s">
        <v>591</v>
      </c>
      <c r="F577" t="s">
        <v>130</v>
      </c>
      <c r="G577" t="s">
        <v>60</v>
      </c>
      <c r="H577">
        <v>5</v>
      </c>
      <c r="I577" t="s">
        <v>17</v>
      </c>
      <c r="J577">
        <v>1</v>
      </c>
      <c r="K577">
        <v>4.8133299999999997</v>
      </c>
      <c r="L577">
        <v>-75.696110000000004</v>
      </c>
    </row>
    <row r="578" spans="1:12" x14ac:dyDescent="0.25">
      <c r="A578" t="s">
        <v>127</v>
      </c>
      <c r="B578" t="s">
        <v>13</v>
      </c>
      <c r="C578">
        <v>1264200</v>
      </c>
      <c r="D578">
        <v>68000</v>
      </c>
      <c r="E578" t="s">
        <v>182</v>
      </c>
      <c r="F578" t="s">
        <v>35</v>
      </c>
      <c r="G578" t="s">
        <v>278</v>
      </c>
      <c r="H578">
        <v>3</v>
      </c>
      <c r="I578" t="s">
        <v>32</v>
      </c>
      <c r="J578">
        <v>1</v>
      </c>
      <c r="K578">
        <v>-4.2152799999999999</v>
      </c>
      <c r="L578">
        <v>-69.940560000000005</v>
      </c>
    </row>
    <row r="579" spans="1:12" x14ac:dyDescent="0.25">
      <c r="A579" t="s">
        <v>155</v>
      </c>
      <c r="B579" t="s">
        <v>62</v>
      </c>
      <c r="C579">
        <v>105000</v>
      </c>
      <c r="D579">
        <v>3800</v>
      </c>
      <c r="E579" t="s">
        <v>241</v>
      </c>
      <c r="F579" t="s">
        <v>76</v>
      </c>
      <c r="G579" t="s">
        <v>22</v>
      </c>
      <c r="H579">
        <v>4</v>
      </c>
      <c r="I579" t="s">
        <v>17</v>
      </c>
      <c r="J579">
        <v>8</v>
      </c>
      <c r="K579">
        <v>6.2518399999999996</v>
      </c>
      <c r="L579">
        <v>-75.563590000000005</v>
      </c>
    </row>
    <row r="580" spans="1:12" x14ac:dyDescent="0.25">
      <c r="A580" t="s">
        <v>266</v>
      </c>
      <c r="B580" t="s">
        <v>13</v>
      </c>
      <c r="C580">
        <v>1140800</v>
      </c>
      <c r="D580">
        <v>61400</v>
      </c>
      <c r="E580" t="s">
        <v>344</v>
      </c>
      <c r="F580" t="s">
        <v>21</v>
      </c>
      <c r="G580" t="s">
        <v>16</v>
      </c>
      <c r="H580">
        <v>5</v>
      </c>
      <c r="I580" t="s">
        <v>17</v>
      </c>
      <c r="J580">
        <v>1</v>
      </c>
      <c r="K580">
        <v>4.6097099999999998</v>
      </c>
      <c r="L580">
        <v>-74.08175</v>
      </c>
    </row>
    <row r="581" spans="1:12" x14ac:dyDescent="0.25">
      <c r="A581" t="s">
        <v>39</v>
      </c>
      <c r="B581" t="s">
        <v>24</v>
      </c>
      <c r="C581">
        <v>55300</v>
      </c>
      <c r="D581">
        <v>3300</v>
      </c>
      <c r="E581" t="s">
        <v>676</v>
      </c>
      <c r="F581" t="s">
        <v>47</v>
      </c>
      <c r="G581" t="s">
        <v>16</v>
      </c>
      <c r="H581">
        <v>4</v>
      </c>
      <c r="I581" t="s">
        <v>32</v>
      </c>
      <c r="J581">
        <v>1</v>
      </c>
      <c r="K581">
        <v>4.6097099999999998</v>
      </c>
      <c r="L581">
        <v>-74.08175</v>
      </c>
    </row>
    <row r="582" spans="1:12" x14ac:dyDescent="0.25">
      <c r="A582" t="s">
        <v>36</v>
      </c>
      <c r="B582" t="s">
        <v>24</v>
      </c>
      <c r="C582">
        <v>37600</v>
      </c>
      <c r="D582">
        <v>0</v>
      </c>
      <c r="E582" t="s">
        <v>664</v>
      </c>
      <c r="F582" t="s">
        <v>43</v>
      </c>
      <c r="G582" t="s">
        <v>31</v>
      </c>
      <c r="H582">
        <v>5</v>
      </c>
      <c r="I582" t="s">
        <v>17</v>
      </c>
      <c r="J582">
        <v>14</v>
      </c>
      <c r="K582">
        <v>3.4372199999999999</v>
      </c>
      <c r="L582">
        <v>-76.522499999999994</v>
      </c>
    </row>
    <row r="583" spans="1:12" x14ac:dyDescent="0.25">
      <c r="A583" t="s">
        <v>55</v>
      </c>
      <c r="B583" t="s">
        <v>13</v>
      </c>
      <c r="C583">
        <v>49000</v>
      </c>
      <c r="D583">
        <v>2800</v>
      </c>
      <c r="E583" t="s">
        <v>1261</v>
      </c>
      <c r="F583" t="s">
        <v>21</v>
      </c>
      <c r="G583" t="s">
        <v>22</v>
      </c>
      <c r="H583">
        <v>3</v>
      </c>
      <c r="I583" t="s">
        <v>17</v>
      </c>
      <c r="J583">
        <v>1</v>
      </c>
      <c r="K583">
        <v>6.2518399999999996</v>
      </c>
      <c r="L583">
        <v>-75.563590000000005</v>
      </c>
    </row>
    <row r="584" spans="1:12" x14ac:dyDescent="0.25">
      <c r="A584" t="s">
        <v>68</v>
      </c>
      <c r="B584" t="s">
        <v>24</v>
      </c>
      <c r="C584">
        <v>28600</v>
      </c>
      <c r="D584">
        <v>0</v>
      </c>
      <c r="E584" t="s">
        <v>396</v>
      </c>
      <c r="F584" t="s">
        <v>26</v>
      </c>
      <c r="G584" t="s">
        <v>22</v>
      </c>
      <c r="H584">
        <v>4</v>
      </c>
      <c r="I584" t="s">
        <v>17</v>
      </c>
      <c r="J584">
        <v>4</v>
      </c>
      <c r="K584">
        <v>6.2518399999999996</v>
      </c>
      <c r="L584">
        <v>-75.563590000000005</v>
      </c>
    </row>
    <row r="585" spans="1:12" x14ac:dyDescent="0.25">
      <c r="A585" t="s">
        <v>36</v>
      </c>
      <c r="B585" t="s">
        <v>24</v>
      </c>
      <c r="C585">
        <v>33800</v>
      </c>
      <c r="D585">
        <v>0</v>
      </c>
      <c r="E585" t="s">
        <v>562</v>
      </c>
      <c r="F585" t="s">
        <v>93</v>
      </c>
      <c r="G585" t="s">
        <v>60</v>
      </c>
      <c r="H585">
        <v>4</v>
      </c>
      <c r="I585" t="s">
        <v>17</v>
      </c>
      <c r="J585">
        <v>3</v>
      </c>
      <c r="K585">
        <v>4.8133299999999997</v>
      </c>
      <c r="L585">
        <v>-75.696110000000004</v>
      </c>
    </row>
    <row r="586" spans="1:12" x14ac:dyDescent="0.25">
      <c r="A586" t="s">
        <v>148</v>
      </c>
      <c r="B586" t="s">
        <v>13</v>
      </c>
      <c r="C586">
        <v>1998200</v>
      </c>
      <c r="D586">
        <v>107100</v>
      </c>
      <c r="E586" t="s">
        <v>1199</v>
      </c>
      <c r="F586" t="s">
        <v>76</v>
      </c>
      <c r="G586" t="s">
        <v>27</v>
      </c>
      <c r="H586">
        <v>5</v>
      </c>
      <c r="I586" t="s">
        <v>17</v>
      </c>
      <c r="J586">
        <v>4</v>
      </c>
      <c r="K586">
        <v>10.39972</v>
      </c>
      <c r="L586">
        <v>-75.514439999999993</v>
      </c>
    </row>
    <row r="587" spans="1:12" x14ac:dyDescent="0.25">
      <c r="A587" t="s">
        <v>12</v>
      </c>
      <c r="B587" t="s">
        <v>13</v>
      </c>
      <c r="C587">
        <v>230200</v>
      </c>
      <c r="D587">
        <v>10400</v>
      </c>
      <c r="E587" t="s">
        <v>1067</v>
      </c>
      <c r="F587" t="s">
        <v>15</v>
      </c>
      <c r="G587" t="s">
        <v>31</v>
      </c>
      <c r="H587">
        <v>5</v>
      </c>
      <c r="I587" t="s">
        <v>17</v>
      </c>
      <c r="J587">
        <v>2</v>
      </c>
      <c r="K587">
        <v>3.4372199999999999</v>
      </c>
      <c r="L587">
        <v>-76.522499999999994</v>
      </c>
    </row>
    <row r="588" spans="1:12" x14ac:dyDescent="0.25">
      <c r="A588" t="s">
        <v>171</v>
      </c>
      <c r="B588" t="s">
        <v>19</v>
      </c>
      <c r="C588">
        <v>269900</v>
      </c>
      <c r="D588">
        <v>14800</v>
      </c>
      <c r="E588" t="s">
        <v>710</v>
      </c>
      <c r="F588" t="s">
        <v>35</v>
      </c>
      <c r="G588" t="s">
        <v>22</v>
      </c>
      <c r="H588">
        <v>4</v>
      </c>
      <c r="I588" t="s">
        <v>17</v>
      </c>
      <c r="J588">
        <v>1</v>
      </c>
      <c r="K588">
        <v>6.2518399999999996</v>
      </c>
      <c r="L588">
        <v>-75.563590000000005</v>
      </c>
    </row>
    <row r="589" spans="1:12" x14ac:dyDescent="0.25">
      <c r="A589" t="s">
        <v>105</v>
      </c>
      <c r="B589" t="s">
        <v>19</v>
      </c>
      <c r="C589">
        <v>325800</v>
      </c>
      <c r="D589">
        <v>17600</v>
      </c>
      <c r="E589" t="s">
        <v>1272</v>
      </c>
      <c r="F589" t="s">
        <v>160</v>
      </c>
      <c r="G589" t="s">
        <v>16</v>
      </c>
      <c r="H589">
        <v>5</v>
      </c>
      <c r="I589" t="s">
        <v>17</v>
      </c>
      <c r="J589">
        <v>10</v>
      </c>
      <c r="K589">
        <v>4.6097099999999998</v>
      </c>
      <c r="L589">
        <v>-74.08175</v>
      </c>
    </row>
    <row r="590" spans="1:12" x14ac:dyDescent="0.25">
      <c r="A590" t="s">
        <v>28</v>
      </c>
      <c r="B590" t="s">
        <v>29</v>
      </c>
      <c r="C590">
        <v>803300</v>
      </c>
      <c r="D590">
        <v>43800</v>
      </c>
      <c r="E590" t="s">
        <v>935</v>
      </c>
      <c r="F590" t="s">
        <v>47</v>
      </c>
      <c r="G590" t="s">
        <v>16</v>
      </c>
      <c r="H590">
        <v>3</v>
      </c>
      <c r="I590" t="s">
        <v>17</v>
      </c>
      <c r="J590">
        <v>10</v>
      </c>
      <c r="K590">
        <v>4.6097099999999998</v>
      </c>
      <c r="L590">
        <v>-74.08175</v>
      </c>
    </row>
    <row r="591" spans="1:12" x14ac:dyDescent="0.25">
      <c r="A591" t="s">
        <v>133</v>
      </c>
      <c r="B591" t="s">
        <v>24</v>
      </c>
      <c r="C591">
        <v>18000</v>
      </c>
      <c r="D591">
        <v>0</v>
      </c>
      <c r="E591" t="s">
        <v>1267</v>
      </c>
      <c r="F591" t="s">
        <v>88</v>
      </c>
      <c r="G591" t="s">
        <v>16</v>
      </c>
      <c r="H591">
        <v>5</v>
      </c>
      <c r="I591" t="s">
        <v>32</v>
      </c>
      <c r="J591">
        <v>1</v>
      </c>
      <c r="K591">
        <v>4.6097099999999998</v>
      </c>
      <c r="L591">
        <v>-74.08175</v>
      </c>
    </row>
    <row r="592" spans="1:12" x14ac:dyDescent="0.25">
      <c r="A592" t="s">
        <v>36</v>
      </c>
      <c r="B592" t="s">
        <v>24</v>
      </c>
      <c r="C592">
        <v>41900</v>
      </c>
      <c r="D592">
        <v>2600</v>
      </c>
      <c r="E592" t="s">
        <v>739</v>
      </c>
      <c r="F592" t="s">
        <v>15</v>
      </c>
      <c r="G592" t="s">
        <v>22</v>
      </c>
      <c r="H592">
        <v>5</v>
      </c>
      <c r="I592" t="s">
        <v>32</v>
      </c>
      <c r="J592">
        <v>1</v>
      </c>
      <c r="K592">
        <v>6.2518399999999996</v>
      </c>
      <c r="L592">
        <v>-75.563590000000005</v>
      </c>
    </row>
    <row r="593" spans="1:12" x14ac:dyDescent="0.25">
      <c r="A593" t="s">
        <v>196</v>
      </c>
      <c r="B593" t="s">
        <v>13</v>
      </c>
      <c r="C593">
        <v>718200</v>
      </c>
      <c r="D593">
        <v>38600</v>
      </c>
      <c r="E593" t="s">
        <v>794</v>
      </c>
      <c r="F593" t="s">
        <v>52</v>
      </c>
      <c r="G593" t="s">
        <v>161</v>
      </c>
      <c r="H593">
        <v>5</v>
      </c>
      <c r="I593" t="s">
        <v>17</v>
      </c>
      <c r="J593">
        <v>1</v>
      </c>
      <c r="K593">
        <v>7.1253900000000003</v>
      </c>
      <c r="L593">
        <v>-73.119799999999998</v>
      </c>
    </row>
    <row r="594" spans="1:12" x14ac:dyDescent="0.25">
      <c r="A594" t="s">
        <v>67</v>
      </c>
      <c r="B594" t="s">
        <v>62</v>
      </c>
      <c r="C594">
        <v>43200</v>
      </c>
      <c r="D594">
        <v>0</v>
      </c>
      <c r="E594" t="s">
        <v>408</v>
      </c>
      <c r="F594" t="s">
        <v>130</v>
      </c>
      <c r="G594" t="s">
        <v>161</v>
      </c>
      <c r="H594">
        <v>4</v>
      </c>
      <c r="I594" t="s">
        <v>17</v>
      </c>
      <c r="J594">
        <v>6</v>
      </c>
      <c r="K594">
        <v>7.1253900000000003</v>
      </c>
      <c r="L594">
        <v>-73.119799999999998</v>
      </c>
    </row>
    <row r="595" spans="1:12" x14ac:dyDescent="0.25">
      <c r="A595" t="s">
        <v>23</v>
      </c>
      <c r="B595" t="s">
        <v>24</v>
      </c>
      <c r="C595">
        <v>117200</v>
      </c>
      <c r="D595">
        <v>4400</v>
      </c>
      <c r="E595" t="s">
        <v>349</v>
      </c>
      <c r="F595" t="s">
        <v>35</v>
      </c>
      <c r="G595" t="s">
        <v>178</v>
      </c>
      <c r="H595">
        <v>5</v>
      </c>
      <c r="I595" t="s">
        <v>17</v>
      </c>
      <c r="J595">
        <v>5</v>
      </c>
      <c r="K595">
        <v>1.2136100000000001</v>
      </c>
      <c r="L595">
        <v>-77.281109999999998</v>
      </c>
    </row>
    <row r="596" spans="1:12" x14ac:dyDescent="0.25">
      <c r="A596" t="s">
        <v>127</v>
      </c>
      <c r="B596" t="s">
        <v>13</v>
      </c>
      <c r="C596">
        <v>1650600</v>
      </c>
      <c r="D596">
        <v>86100</v>
      </c>
      <c r="E596" t="s">
        <v>807</v>
      </c>
      <c r="F596" t="s">
        <v>47</v>
      </c>
      <c r="G596" t="s">
        <v>126</v>
      </c>
      <c r="H596">
        <v>1</v>
      </c>
      <c r="I596" t="s">
        <v>32</v>
      </c>
      <c r="J596">
        <v>1</v>
      </c>
      <c r="K596">
        <v>7.89391</v>
      </c>
      <c r="L596">
        <v>-72.507819999999995</v>
      </c>
    </row>
    <row r="597" spans="1:12" x14ac:dyDescent="0.25">
      <c r="A597" t="s">
        <v>127</v>
      </c>
      <c r="B597" t="s">
        <v>13</v>
      </c>
      <c r="C597">
        <v>999900</v>
      </c>
      <c r="D597">
        <v>51400</v>
      </c>
      <c r="E597" t="s">
        <v>861</v>
      </c>
      <c r="F597" t="s">
        <v>93</v>
      </c>
      <c r="G597" t="s">
        <v>22</v>
      </c>
      <c r="H597">
        <v>5</v>
      </c>
      <c r="I597" t="s">
        <v>32</v>
      </c>
      <c r="J597">
        <v>1</v>
      </c>
      <c r="K597">
        <v>6.2518399999999996</v>
      </c>
      <c r="L597">
        <v>-75.563590000000005</v>
      </c>
    </row>
    <row r="598" spans="1:12" x14ac:dyDescent="0.25">
      <c r="A598" t="s">
        <v>89</v>
      </c>
      <c r="B598" t="s">
        <v>62</v>
      </c>
      <c r="C598">
        <v>13400</v>
      </c>
      <c r="D598">
        <v>900</v>
      </c>
      <c r="E598" t="s">
        <v>198</v>
      </c>
      <c r="F598" t="s">
        <v>47</v>
      </c>
      <c r="G598" t="s">
        <v>16</v>
      </c>
      <c r="H598">
        <v>5</v>
      </c>
      <c r="I598" t="s">
        <v>17</v>
      </c>
      <c r="J598">
        <v>1</v>
      </c>
      <c r="K598">
        <v>4.6097099999999998</v>
      </c>
      <c r="L598">
        <v>-74.08175</v>
      </c>
    </row>
    <row r="599" spans="1:12" x14ac:dyDescent="0.25">
      <c r="A599" t="s">
        <v>98</v>
      </c>
      <c r="B599" t="s">
        <v>19</v>
      </c>
      <c r="C599">
        <v>503000</v>
      </c>
      <c r="D599">
        <v>27200</v>
      </c>
      <c r="E599" t="s">
        <v>1273</v>
      </c>
      <c r="F599" t="s">
        <v>35</v>
      </c>
      <c r="G599" t="s">
        <v>31</v>
      </c>
      <c r="H599">
        <v>5</v>
      </c>
      <c r="I599" t="s">
        <v>17</v>
      </c>
      <c r="J599">
        <v>3</v>
      </c>
      <c r="K599">
        <v>3.4372199999999999</v>
      </c>
      <c r="L599">
        <v>-76.522499999999994</v>
      </c>
    </row>
    <row r="600" spans="1:12" x14ac:dyDescent="0.25">
      <c r="A600" t="s">
        <v>23</v>
      </c>
      <c r="B600" t="s">
        <v>24</v>
      </c>
      <c r="C600">
        <v>134200</v>
      </c>
      <c r="D600">
        <v>7500</v>
      </c>
      <c r="E600" t="s">
        <v>102</v>
      </c>
      <c r="F600" t="s">
        <v>26</v>
      </c>
      <c r="G600" t="s">
        <v>22</v>
      </c>
      <c r="H600">
        <v>5</v>
      </c>
      <c r="I600" t="s">
        <v>17</v>
      </c>
      <c r="J600">
        <v>6</v>
      </c>
      <c r="K600">
        <v>6.2518399999999996</v>
      </c>
      <c r="L600">
        <v>-75.563590000000005</v>
      </c>
    </row>
    <row r="601" spans="1:12" x14ac:dyDescent="0.25">
      <c r="A601" t="s">
        <v>219</v>
      </c>
      <c r="B601" t="s">
        <v>19</v>
      </c>
      <c r="C601">
        <v>477400</v>
      </c>
      <c r="D601">
        <v>23600</v>
      </c>
      <c r="E601" t="s">
        <v>241</v>
      </c>
      <c r="F601" t="s">
        <v>26</v>
      </c>
      <c r="G601" t="s">
        <v>178</v>
      </c>
      <c r="H601">
        <v>5</v>
      </c>
      <c r="I601" t="s">
        <v>17</v>
      </c>
      <c r="J601">
        <v>4</v>
      </c>
      <c r="K601">
        <v>1.2136100000000001</v>
      </c>
      <c r="L601">
        <v>-77.281109999999998</v>
      </c>
    </row>
    <row r="602" spans="1:12" x14ac:dyDescent="0.25">
      <c r="A602" t="s">
        <v>133</v>
      </c>
      <c r="B602" t="s">
        <v>24</v>
      </c>
      <c r="C602">
        <v>20700</v>
      </c>
      <c r="D602">
        <v>5800</v>
      </c>
      <c r="E602" t="s">
        <v>847</v>
      </c>
      <c r="F602" t="s">
        <v>26</v>
      </c>
      <c r="G602" t="s">
        <v>22</v>
      </c>
      <c r="H602">
        <v>5</v>
      </c>
      <c r="I602" t="s">
        <v>17</v>
      </c>
      <c r="J602">
        <v>1</v>
      </c>
      <c r="K602">
        <v>6.2518399999999996</v>
      </c>
      <c r="L602">
        <v>-75.563590000000005</v>
      </c>
    </row>
    <row r="603" spans="1:12" x14ac:dyDescent="0.25">
      <c r="A603" t="s">
        <v>74</v>
      </c>
      <c r="B603" t="s">
        <v>62</v>
      </c>
      <c r="C603">
        <v>58900</v>
      </c>
      <c r="D603">
        <v>3400</v>
      </c>
      <c r="E603" t="s">
        <v>331</v>
      </c>
      <c r="F603" t="s">
        <v>47</v>
      </c>
      <c r="G603" t="s">
        <v>16</v>
      </c>
      <c r="H603">
        <v>5</v>
      </c>
      <c r="I603" t="s">
        <v>38</v>
      </c>
      <c r="J603">
        <v>1</v>
      </c>
      <c r="K603">
        <v>4.6097099999999998</v>
      </c>
      <c r="L603">
        <v>-74.08175</v>
      </c>
    </row>
    <row r="604" spans="1:12" x14ac:dyDescent="0.25">
      <c r="A604" t="s">
        <v>103</v>
      </c>
      <c r="B604" t="s">
        <v>13</v>
      </c>
      <c r="C604">
        <v>233000</v>
      </c>
      <c r="D604">
        <v>12800</v>
      </c>
      <c r="E604" t="s">
        <v>468</v>
      </c>
      <c r="F604" t="s">
        <v>88</v>
      </c>
      <c r="G604" t="s">
        <v>22</v>
      </c>
      <c r="H604">
        <v>5</v>
      </c>
      <c r="I604" t="s">
        <v>17</v>
      </c>
      <c r="J604">
        <v>1</v>
      </c>
      <c r="K604">
        <v>6.2518399999999996</v>
      </c>
      <c r="L604">
        <v>-75.563590000000005</v>
      </c>
    </row>
    <row r="605" spans="1:12" x14ac:dyDescent="0.25">
      <c r="A605" t="s">
        <v>158</v>
      </c>
      <c r="B605" t="s">
        <v>62</v>
      </c>
      <c r="C605">
        <v>35100</v>
      </c>
      <c r="D605">
        <v>0</v>
      </c>
      <c r="E605" t="s">
        <v>1017</v>
      </c>
      <c r="F605" t="s">
        <v>15</v>
      </c>
      <c r="G605" t="s">
        <v>201</v>
      </c>
      <c r="H605">
        <v>1</v>
      </c>
      <c r="I605" t="s">
        <v>17</v>
      </c>
      <c r="J605">
        <v>4</v>
      </c>
      <c r="K605">
        <v>11.54444</v>
      </c>
      <c r="L605">
        <v>-72.907219999999995</v>
      </c>
    </row>
    <row r="606" spans="1:12" x14ac:dyDescent="0.25">
      <c r="A606" t="s">
        <v>82</v>
      </c>
      <c r="B606" t="s">
        <v>58</v>
      </c>
      <c r="C606">
        <v>47300</v>
      </c>
      <c r="D606">
        <v>0</v>
      </c>
      <c r="E606" t="s">
        <v>102</v>
      </c>
      <c r="F606" t="s">
        <v>93</v>
      </c>
      <c r="G606" t="s">
        <v>16</v>
      </c>
      <c r="H606">
        <v>5</v>
      </c>
      <c r="I606" t="s">
        <v>17</v>
      </c>
      <c r="J606">
        <v>2</v>
      </c>
      <c r="K606">
        <v>4.6097099999999998</v>
      </c>
      <c r="L606">
        <v>-74.08175</v>
      </c>
    </row>
    <row r="607" spans="1:12" x14ac:dyDescent="0.25">
      <c r="A607" t="s">
        <v>158</v>
      </c>
      <c r="B607" t="s">
        <v>62</v>
      </c>
      <c r="C607">
        <v>60400</v>
      </c>
      <c r="D607">
        <v>3400</v>
      </c>
      <c r="E607" t="s">
        <v>368</v>
      </c>
      <c r="F607" t="s">
        <v>93</v>
      </c>
      <c r="G607" t="s">
        <v>16</v>
      </c>
      <c r="H607">
        <v>1</v>
      </c>
      <c r="I607" t="s">
        <v>32</v>
      </c>
      <c r="J607">
        <v>1</v>
      </c>
      <c r="K607">
        <v>4.6097099999999998</v>
      </c>
      <c r="L607">
        <v>-74.08175</v>
      </c>
    </row>
    <row r="608" spans="1:12" x14ac:dyDescent="0.25">
      <c r="A608" t="s">
        <v>85</v>
      </c>
      <c r="B608" t="s">
        <v>86</v>
      </c>
      <c r="C608">
        <v>732400</v>
      </c>
      <c r="D608">
        <v>39500</v>
      </c>
      <c r="E608" t="s">
        <v>368</v>
      </c>
      <c r="F608" t="s">
        <v>96</v>
      </c>
      <c r="G608" t="s">
        <v>16</v>
      </c>
      <c r="H608">
        <v>5</v>
      </c>
      <c r="I608" t="s">
        <v>17</v>
      </c>
      <c r="J608">
        <v>1</v>
      </c>
      <c r="K608">
        <v>4.6097099999999998</v>
      </c>
      <c r="L608">
        <v>-74.08175</v>
      </c>
    </row>
    <row r="609" spans="1:12" x14ac:dyDescent="0.25">
      <c r="A609" t="s">
        <v>133</v>
      </c>
      <c r="B609" t="s">
        <v>24</v>
      </c>
      <c r="C609">
        <v>19500</v>
      </c>
      <c r="D609">
        <v>0</v>
      </c>
      <c r="E609" t="s">
        <v>1160</v>
      </c>
      <c r="F609" t="s">
        <v>15</v>
      </c>
      <c r="G609" t="s">
        <v>31</v>
      </c>
      <c r="H609">
        <v>5</v>
      </c>
      <c r="I609" t="s">
        <v>17</v>
      </c>
      <c r="J609">
        <v>3</v>
      </c>
      <c r="K609">
        <v>3.4372199999999999</v>
      </c>
      <c r="L609">
        <v>-76.522499999999994</v>
      </c>
    </row>
    <row r="610" spans="1:12" x14ac:dyDescent="0.25">
      <c r="A610" t="s">
        <v>118</v>
      </c>
      <c r="B610" t="s">
        <v>86</v>
      </c>
      <c r="C610">
        <v>940300</v>
      </c>
      <c r="D610">
        <v>50500</v>
      </c>
      <c r="E610" t="s">
        <v>1238</v>
      </c>
      <c r="F610" t="s">
        <v>43</v>
      </c>
      <c r="G610" t="s">
        <v>16</v>
      </c>
      <c r="H610">
        <v>3</v>
      </c>
      <c r="I610" t="s">
        <v>17</v>
      </c>
      <c r="J610">
        <v>2</v>
      </c>
      <c r="K610">
        <v>4.6097099999999998</v>
      </c>
      <c r="L610">
        <v>-74.08175</v>
      </c>
    </row>
    <row r="611" spans="1:12" x14ac:dyDescent="0.25">
      <c r="A611" t="s">
        <v>70</v>
      </c>
      <c r="B611" t="s">
        <v>13</v>
      </c>
      <c r="C611">
        <v>2182400</v>
      </c>
      <c r="D611">
        <v>116400</v>
      </c>
      <c r="E611" t="s">
        <v>1094</v>
      </c>
      <c r="F611" t="s">
        <v>35</v>
      </c>
      <c r="G611" t="s">
        <v>22</v>
      </c>
      <c r="H611">
        <v>5</v>
      </c>
      <c r="I611" t="s">
        <v>32</v>
      </c>
      <c r="J611">
        <v>1</v>
      </c>
      <c r="K611">
        <v>6.2518399999999996</v>
      </c>
      <c r="L611">
        <v>-75.563590000000005</v>
      </c>
    </row>
    <row r="612" spans="1:12" x14ac:dyDescent="0.25">
      <c r="A612" t="s">
        <v>103</v>
      </c>
      <c r="B612" t="s">
        <v>13</v>
      </c>
      <c r="C612">
        <v>286600</v>
      </c>
      <c r="D612">
        <v>15500</v>
      </c>
      <c r="E612" t="s">
        <v>429</v>
      </c>
      <c r="F612" t="s">
        <v>130</v>
      </c>
      <c r="G612" t="s">
        <v>31</v>
      </c>
      <c r="H612">
        <v>5</v>
      </c>
      <c r="I612" t="s">
        <v>17</v>
      </c>
      <c r="J612">
        <v>3</v>
      </c>
      <c r="K612">
        <v>3.4372199999999999</v>
      </c>
      <c r="L612">
        <v>-76.522499999999994</v>
      </c>
    </row>
    <row r="613" spans="1:12" x14ac:dyDescent="0.25">
      <c r="A613" t="s">
        <v>192</v>
      </c>
      <c r="B613" t="s">
        <v>65</v>
      </c>
      <c r="C613">
        <v>42700</v>
      </c>
      <c r="D613">
        <v>2700</v>
      </c>
      <c r="E613" t="s">
        <v>139</v>
      </c>
      <c r="F613" t="s">
        <v>96</v>
      </c>
      <c r="G613" t="s">
        <v>16</v>
      </c>
      <c r="H613">
        <v>4</v>
      </c>
      <c r="I613" t="s">
        <v>32</v>
      </c>
      <c r="J613">
        <v>1</v>
      </c>
      <c r="K613">
        <v>4.6097099999999998</v>
      </c>
      <c r="L613">
        <v>-74.08175</v>
      </c>
    </row>
    <row r="614" spans="1:12" x14ac:dyDescent="0.25">
      <c r="A614" t="s">
        <v>164</v>
      </c>
      <c r="B614" t="s">
        <v>13</v>
      </c>
      <c r="C614">
        <v>108600</v>
      </c>
      <c r="D614">
        <v>6000</v>
      </c>
      <c r="E614" t="s">
        <v>1204</v>
      </c>
      <c r="F614" t="s">
        <v>76</v>
      </c>
      <c r="G614" t="s">
        <v>16</v>
      </c>
      <c r="H614">
        <v>5</v>
      </c>
      <c r="I614" t="s">
        <v>17</v>
      </c>
      <c r="J614">
        <v>2</v>
      </c>
      <c r="K614">
        <v>4.6097099999999998</v>
      </c>
      <c r="L614">
        <v>-74.08175</v>
      </c>
    </row>
    <row r="615" spans="1:12" x14ac:dyDescent="0.25">
      <c r="A615" t="s">
        <v>133</v>
      </c>
      <c r="B615" t="s">
        <v>24</v>
      </c>
      <c r="C615">
        <v>14400</v>
      </c>
      <c r="D615">
        <v>1200</v>
      </c>
      <c r="E615" t="s">
        <v>387</v>
      </c>
      <c r="F615" t="s">
        <v>15</v>
      </c>
      <c r="G615" t="s">
        <v>16</v>
      </c>
      <c r="H615">
        <v>5</v>
      </c>
      <c r="I615" t="s">
        <v>17</v>
      </c>
      <c r="J615">
        <v>2</v>
      </c>
      <c r="K615">
        <v>4.6097099999999998</v>
      </c>
      <c r="L615">
        <v>-74.08175</v>
      </c>
    </row>
    <row r="616" spans="1:12" x14ac:dyDescent="0.25">
      <c r="A616" t="s">
        <v>12</v>
      </c>
      <c r="B616" t="s">
        <v>13</v>
      </c>
      <c r="C616">
        <v>280900</v>
      </c>
      <c r="D616">
        <v>15200</v>
      </c>
      <c r="E616" t="s">
        <v>129</v>
      </c>
      <c r="F616" t="s">
        <v>54</v>
      </c>
      <c r="G616" t="s">
        <v>22</v>
      </c>
      <c r="H616">
        <v>1</v>
      </c>
      <c r="I616" t="s">
        <v>17</v>
      </c>
      <c r="J616">
        <v>3</v>
      </c>
      <c r="K616">
        <v>6.2518399999999996</v>
      </c>
      <c r="L616">
        <v>-75.563590000000005</v>
      </c>
    </row>
    <row r="617" spans="1:12" x14ac:dyDescent="0.25">
      <c r="A617" t="s">
        <v>94</v>
      </c>
      <c r="B617" t="s">
        <v>29</v>
      </c>
      <c r="C617">
        <v>1023200</v>
      </c>
      <c r="D617">
        <v>54900</v>
      </c>
      <c r="E617" t="s">
        <v>687</v>
      </c>
      <c r="F617" t="s">
        <v>35</v>
      </c>
      <c r="G617" t="s">
        <v>16</v>
      </c>
      <c r="H617">
        <v>1</v>
      </c>
      <c r="I617" t="s">
        <v>17</v>
      </c>
      <c r="J617">
        <v>10</v>
      </c>
      <c r="K617">
        <v>4.6097099999999998</v>
      </c>
      <c r="L617">
        <v>-74.08175</v>
      </c>
    </row>
    <row r="618" spans="1:12" x14ac:dyDescent="0.25">
      <c r="A618" t="s">
        <v>266</v>
      </c>
      <c r="B618" t="s">
        <v>13</v>
      </c>
      <c r="C618">
        <v>1659000</v>
      </c>
      <c r="D618">
        <v>88900</v>
      </c>
      <c r="E618" t="s">
        <v>987</v>
      </c>
      <c r="F618" t="s">
        <v>47</v>
      </c>
      <c r="G618" t="s">
        <v>31</v>
      </c>
      <c r="H618">
        <v>5</v>
      </c>
      <c r="I618" t="s">
        <v>32</v>
      </c>
      <c r="J618">
        <v>1</v>
      </c>
      <c r="K618">
        <v>3.4372199999999999</v>
      </c>
      <c r="L618">
        <v>-76.522499999999994</v>
      </c>
    </row>
    <row r="619" spans="1:12" x14ac:dyDescent="0.25">
      <c r="A619" t="s">
        <v>41</v>
      </c>
      <c r="B619" t="s">
        <v>29</v>
      </c>
      <c r="C619">
        <v>1008000</v>
      </c>
      <c r="D619">
        <v>53900</v>
      </c>
      <c r="E619" t="s">
        <v>1038</v>
      </c>
      <c r="F619" t="s">
        <v>26</v>
      </c>
      <c r="G619" t="s">
        <v>16</v>
      </c>
      <c r="H619">
        <v>5</v>
      </c>
      <c r="I619" t="s">
        <v>17</v>
      </c>
      <c r="J619">
        <v>1</v>
      </c>
      <c r="K619">
        <v>4.6097099999999998</v>
      </c>
      <c r="L619">
        <v>-74.08175</v>
      </c>
    </row>
    <row r="620" spans="1:12" x14ac:dyDescent="0.25">
      <c r="A620" t="s">
        <v>89</v>
      </c>
      <c r="B620" t="s">
        <v>62</v>
      </c>
      <c r="C620">
        <v>14600</v>
      </c>
      <c r="D620">
        <v>0</v>
      </c>
      <c r="E620" t="s">
        <v>541</v>
      </c>
      <c r="F620" t="s">
        <v>47</v>
      </c>
      <c r="G620" t="s">
        <v>16</v>
      </c>
      <c r="H620">
        <v>5</v>
      </c>
      <c r="I620" t="s">
        <v>17</v>
      </c>
      <c r="J620">
        <v>6</v>
      </c>
      <c r="K620">
        <v>4.6097099999999998</v>
      </c>
      <c r="L620">
        <v>-74.08175</v>
      </c>
    </row>
    <row r="621" spans="1:12" x14ac:dyDescent="0.25">
      <c r="A621" t="s">
        <v>89</v>
      </c>
      <c r="B621" t="s">
        <v>62</v>
      </c>
      <c r="C621">
        <v>14600</v>
      </c>
      <c r="D621">
        <v>3100</v>
      </c>
      <c r="E621" t="s">
        <v>760</v>
      </c>
      <c r="F621" t="s">
        <v>47</v>
      </c>
      <c r="G621" t="s">
        <v>201</v>
      </c>
      <c r="H621">
        <v>1</v>
      </c>
      <c r="I621" t="s">
        <v>17</v>
      </c>
      <c r="J621">
        <v>1</v>
      </c>
      <c r="K621">
        <v>11.54444</v>
      </c>
      <c r="L621">
        <v>-72.907219999999995</v>
      </c>
    </row>
    <row r="622" spans="1:12" x14ac:dyDescent="0.25">
      <c r="A622" t="s">
        <v>219</v>
      </c>
      <c r="B622" t="s">
        <v>19</v>
      </c>
      <c r="C622">
        <v>889600</v>
      </c>
      <c r="D622">
        <v>47800</v>
      </c>
      <c r="E622" t="s">
        <v>551</v>
      </c>
      <c r="F622" t="s">
        <v>160</v>
      </c>
      <c r="G622" t="s">
        <v>22</v>
      </c>
      <c r="H622">
        <v>5</v>
      </c>
      <c r="I622" t="s">
        <v>17</v>
      </c>
      <c r="J622">
        <v>1</v>
      </c>
      <c r="K622">
        <v>6.2518399999999996</v>
      </c>
      <c r="L622">
        <v>-75.563590000000005</v>
      </c>
    </row>
    <row r="623" spans="1:12" x14ac:dyDescent="0.25">
      <c r="A623" t="s">
        <v>111</v>
      </c>
      <c r="B623" t="s">
        <v>19</v>
      </c>
      <c r="C623">
        <v>486800</v>
      </c>
      <c r="D623">
        <v>26400</v>
      </c>
      <c r="E623" t="s">
        <v>494</v>
      </c>
      <c r="F623" t="s">
        <v>130</v>
      </c>
      <c r="G623" t="s">
        <v>16</v>
      </c>
      <c r="H623">
        <v>5</v>
      </c>
      <c r="I623" t="s">
        <v>17</v>
      </c>
      <c r="J623">
        <v>2</v>
      </c>
      <c r="K623">
        <v>4.6097099999999998</v>
      </c>
      <c r="L623">
        <v>-74.08175</v>
      </c>
    </row>
    <row r="624" spans="1:12" x14ac:dyDescent="0.25">
      <c r="A624" t="s">
        <v>50</v>
      </c>
      <c r="B624" t="s">
        <v>29</v>
      </c>
      <c r="C624">
        <v>1538300</v>
      </c>
      <c r="D624">
        <v>80100</v>
      </c>
      <c r="E624" t="s">
        <v>1037</v>
      </c>
      <c r="F624" t="s">
        <v>76</v>
      </c>
      <c r="G624" t="s">
        <v>91</v>
      </c>
      <c r="H624">
        <v>5</v>
      </c>
      <c r="I624" t="s">
        <v>38</v>
      </c>
      <c r="J624">
        <v>1</v>
      </c>
      <c r="K624">
        <v>10.968540000000001</v>
      </c>
      <c r="L624">
        <v>-74.781319999999994</v>
      </c>
    </row>
    <row r="625" spans="1:12" x14ac:dyDescent="0.25">
      <c r="A625" t="s">
        <v>124</v>
      </c>
      <c r="B625" t="s">
        <v>19</v>
      </c>
      <c r="C625">
        <v>703600</v>
      </c>
      <c r="D625">
        <v>37700</v>
      </c>
      <c r="E625" t="s">
        <v>1076</v>
      </c>
      <c r="F625" t="s">
        <v>43</v>
      </c>
      <c r="G625" t="s">
        <v>22</v>
      </c>
      <c r="H625">
        <v>5</v>
      </c>
      <c r="I625" t="s">
        <v>32</v>
      </c>
      <c r="J625">
        <v>1</v>
      </c>
      <c r="K625">
        <v>6.2518399999999996</v>
      </c>
      <c r="L625">
        <v>-75.563590000000005</v>
      </c>
    </row>
    <row r="626" spans="1:12" x14ac:dyDescent="0.25">
      <c r="A626" t="s">
        <v>23</v>
      </c>
      <c r="B626" t="s">
        <v>24</v>
      </c>
      <c r="C626">
        <v>112500</v>
      </c>
      <c r="D626">
        <v>6200</v>
      </c>
      <c r="E626" t="s">
        <v>269</v>
      </c>
      <c r="F626" t="s">
        <v>96</v>
      </c>
      <c r="G626" t="s">
        <v>16</v>
      </c>
      <c r="H626">
        <v>5</v>
      </c>
      <c r="I626" t="s">
        <v>17</v>
      </c>
      <c r="J626">
        <v>1</v>
      </c>
      <c r="K626">
        <v>4.6097099999999998</v>
      </c>
      <c r="L626">
        <v>-74.08175</v>
      </c>
    </row>
    <row r="627" spans="1:12" x14ac:dyDescent="0.25">
      <c r="A627" t="s">
        <v>122</v>
      </c>
      <c r="B627" t="s">
        <v>29</v>
      </c>
      <c r="C627">
        <v>1217800</v>
      </c>
      <c r="D627">
        <v>63000</v>
      </c>
      <c r="E627" t="s">
        <v>1168</v>
      </c>
      <c r="F627" t="s">
        <v>52</v>
      </c>
      <c r="G627" t="s">
        <v>178</v>
      </c>
      <c r="H627">
        <v>5</v>
      </c>
      <c r="I627" t="s">
        <v>17</v>
      </c>
      <c r="J627">
        <v>1</v>
      </c>
      <c r="K627">
        <v>1.2136100000000001</v>
      </c>
      <c r="L627">
        <v>-77.281109999999998</v>
      </c>
    </row>
    <row r="628" spans="1:12" x14ac:dyDescent="0.25">
      <c r="A628" t="s">
        <v>105</v>
      </c>
      <c r="B628" t="s">
        <v>19</v>
      </c>
      <c r="C628">
        <v>250400</v>
      </c>
      <c r="D628">
        <v>13600</v>
      </c>
      <c r="E628" t="s">
        <v>880</v>
      </c>
      <c r="F628" t="s">
        <v>93</v>
      </c>
      <c r="G628" t="s">
        <v>44</v>
      </c>
      <c r="H628">
        <v>1</v>
      </c>
      <c r="I628" t="s">
        <v>17</v>
      </c>
      <c r="J628">
        <v>1</v>
      </c>
      <c r="K628">
        <v>11.240790000000001</v>
      </c>
      <c r="L628">
        <v>-74.199039999999997</v>
      </c>
    </row>
    <row r="629" spans="1:12" x14ac:dyDescent="0.25">
      <c r="A629" t="s">
        <v>41</v>
      </c>
      <c r="B629" t="s">
        <v>29</v>
      </c>
      <c r="C629">
        <v>1447700</v>
      </c>
      <c r="D629">
        <v>77600</v>
      </c>
      <c r="E629" t="s">
        <v>1191</v>
      </c>
      <c r="F629" t="s">
        <v>130</v>
      </c>
      <c r="G629" t="s">
        <v>141</v>
      </c>
      <c r="H629">
        <v>3</v>
      </c>
      <c r="I629" t="s">
        <v>146</v>
      </c>
      <c r="J629">
        <v>1</v>
      </c>
      <c r="K629">
        <v>5.0688899999999997</v>
      </c>
      <c r="L629">
        <v>-75.517380000000003</v>
      </c>
    </row>
    <row r="630" spans="1:12" x14ac:dyDescent="0.25">
      <c r="A630" t="s">
        <v>111</v>
      </c>
      <c r="B630" t="s">
        <v>19</v>
      </c>
      <c r="C630">
        <v>497700</v>
      </c>
      <c r="D630">
        <v>26700</v>
      </c>
      <c r="E630" t="s">
        <v>873</v>
      </c>
      <c r="F630" t="s">
        <v>76</v>
      </c>
      <c r="G630" t="s">
        <v>31</v>
      </c>
      <c r="H630">
        <v>1</v>
      </c>
      <c r="I630" t="s">
        <v>32</v>
      </c>
      <c r="J630">
        <v>1</v>
      </c>
      <c r="K630">
        <v>3.4372199999999999</v>
      </c>
      <c r="L630">
        <v>-76.522499999999994</v>
      </c>
    </row>
    <row r="631" spans="1:12" x14ac:dyDescent="0.25">
      <c r="A631" t="s">
        <v>61</v>
      </c>
      <c r="B631" t="s">
        <v>62</v>
      </c>
      <c r="C631">
        <v>304600</v>
      </c>
      <c r="D631">
        <v>16700</v>
      </c>
      <c r="E631" t="s">
        <v>169</v>
      </c>
      <c r="F631" t="s">
        <v>93</v>
      </c>
      <c r="G631" t="s">
        <v>201</v>
      </c>
      <c r="H631">
        <v>4</v>
      </c>
      <c r="I631" t="s">
        <v>17</v>
      </c>
      <c r="J631">
        <v>6</v>
      </c>
      <c r="K631">
        <v>11.54444</v>
      </c>
      <c r="L631">
        <v>-72.907219999999995</v>
      </c>
    </row>
    <row r="632" spans="1:12" x14ac:dyDescent="0.25">
      <c r="A632" t="s">
        <v>144</v>
      </c>
      <c r="B632" t="s">
        <v>65</v>
      </c>
      <c r="C632">
        <v>76200</v>
      </c>
      <c r="D632">
        <v>4300</v>
      </c>
      <c r="E632" t="s">
        <v>970</v>
      </c>
      <c r="F632" t="s">
        <v>160</v>
      </c>
      <c r="G632" t="s">
        <v>16</v>
      </c>
      <c r="H632">
        <v>5</v>
      </c>
      <c r="I632" t="s">
        <v>32</v>
      </c>
      <c r="J632">
        <v>1</v>
      </c>
      <c r="K632">
        <v>4.6097099999999998</v>
      </c>
      <c r="L632">
        <v>-74.08175</v>
      </c>
    </row>
    <row r="633" spans="1:12" x14ac:dyDescent="0.25">
      <c r="A633" t="s">
        <v>50</v>
      </c>
      <c r="B633" t="s">
        <v>29</v>
      </c>
      <c r="C633">
        <v>2348000</v>
      </c>
      <c r="D633">
        <v>123200</v>
      </c>
      <c r="E633" t="s">
        <v>793</v>
      </c>
      <c r="F633" t="s">
        <v>52</v>
      </c>
      <c r="G633" t="s">
        <v>22</v>
      </c>
      <c r="H633">
        <v>5</v>
      </c>
      <c r="I633" t="s">
        <v>17</v>
      </c>
      <c r="J633">
        <v>3</v>
      </c>
      <c r="K633">
        <v>6.2518399999999996</v>
      </c>
      <c r="L633">
        <v>-75.563590000000005</v>
      </c>
    </row>
    <row r="634" spans="1:12" x14ac:dyDescent="0.25">
      <c r="A634" t="s">
        <v>196</v>
      </c>
      <c r="B634" t="s">
        <v>13</v>
      </c>
      <c r="C634">
        <v>913100</v>
      </c>
      <c r="D634">
        <v>49000</v>
      </c>
      <c r="E634" t="s">
        <v>658</v>
      </c>
      <c r="F634" t="s">
        <v>47</v>
      </c>
      <c r="G634" t="s">
        <v>16</v>
      </c>
      <c r="H634">
        <v>3</v>
      </c>
      <c r="I634" t="s">
        <v>17</v>
      </c>
      <c r="J634">
        <v>3</v>
      </c>
      <c r="K634">
        <v>4.6097099999999998</v>
      </c>
      <c r="L634">
        <v>-74.08175</v>
      </c>
    </row>
    <row r="635" spans="1:12" x14ac:dyDescent="0.25">
      <c r="A635" t="s">
        <v>135</v>
      </c>
      <c r="B635" t="s">
        <v>58</v>
      </c>
      <c r="C635">
        <v>36300</v>
      </c>
      <c r="D635">
        <v>0</v>
      </c>
      <c r="E635" t="s">
        <v>1114</v>
      </c>
      <c r="F635" t="s">
        <v>160</v>
      </c>
      <c r="G635" t="s">
        <v>22</v>
      </c>
      <c r="H635">
        <v>1</v>
      </c>
      <c r="I635" t="s">
        <v>17</v>
      </c>
      <c r="J635">
        <v>3</v>
      </c>
      <c r="K635">
        <v>6.2518399999999996</v>
      </c>
      <c r="L635">
        <v>-75.563590000000005</v>
      </c>
    </row>
    <row r="636" spans="1:12" x14ac:dyDescent="0.25">
      <c r="A636" t="s">
        <v>192</v>
      </c>
      <c r="B636" t="s">
        <v>65</v>
      </c>
      <c r="C636">
        <v>54100</v>
      </c>
      <c r="D636">
        <v>3100</v>
      </c>
      <c r="E636" t="s">
        <v>1087</v>
      </c>
      <c r="F636" t="s">
        <v>160</v>
      </c>
      <c r="G636" t="s">
        <v>22</v>
      </c>
      <c r="H636">
        <v>5</v>
      </c>
      <c r="I636" t="s">
        <v>32</v>
      </c>
      <c r="J636">
        <v>1</v>
      </c>
      <c r="K636">
        <v>6.2518399999999996</v>
      </c>
      <c r="L636">
        <v>-75.563590000000005</v>
      </c>
    </row>
    <row r="637" spans="1:12" x14ac:dyDescent="0.25">
      <c r="A637" t="s">
        <v>171</v>
      </c>
      <c r="B637" t="s">
        <v>19</v>
      </c>
      <c r="C637">
        <v>237200</v>
      </c>
      <c r="D637">
        <v>20100</v>
      </c>
      <c r="E637" t="s">
        <v>1105</v>
      </c>
      <c r="F637" t="s">
        <v>35</v>
      </c>
      <c r="G637" t="s">
        <v>16</v>
      </c>
      <c r="H637">
        <v>5</v>
      </c>
      <c r="I637" t="s">
        <v>17</v>
      </c>
      <c r="J637">
        <v>1</v>
      </c>
      <c r="K637">
        <v>4.6097099999999998</v>
      </c>
      <c r="L637">
        <v>-74.08175</v>
      </c>
    </row>
    <row r="638" spans="1:12" x14ac:dyDescent="0.25">
      <c r="A638" t="s">
        <v>74</v>
      </c>
      <c r="B638" t="s">
        <v>62</v>
      </c>
      <c r="C638">
        <v>40900</v>
      </c>
      <c r="D638">
        <v>7500</v>
      </c>
      <c r="E638" t="s">
        <v>398</v>
      </c>
      <c r="F638" t="s">
        <v>21</v>
      </c>
      <c r="G638" t="s">
        <v>16</v>
      </c>
      <c r="H638">
        <v>5</v>
      </c>
      <c r="I638" t="s">
        <v>17</v>
      </c>
      <c r="J638">
        <v>1</v>
      </c>
      <c r="K638">
        <v>4.6097099999999998</v>
      </c>
      <c r="L638">
        <v>-74.08175</v>
      </c>
    </row>
    <row r="639" spans="1:12" x14ac:dyDescent="0.25">
      <c r="A639" t="s">
        <v>67</v>
      </c>
      <c r="B639" t="s">
        <v>62</v>
      </c>
      <c r="C639">
        <v>57400</v>
      </c>
      <c r="D639">
        <v>7700</v>
      </c>
      <c r="E639" t="s">
        <v>427</v>
      </c>
      <c r="F639" t="s">
        <v>76</v>
      </c>
      <c r="G639" t="s">
        <v>16</v>
      </c>
      <c r="H639">
        <v>4</v>
      </c>
      <c r="I639" t="s">
        <v>17</v>
      </c>
      <c r="J639">
        <v>1</v>
      </c>
      <c r="K639">
        <v>4.6097099999999998</v>
      </c>
      <c r="L639">
        <v>-74.08175</v>
      </c>
    </row>
    <row r="640" spans="1:12" x14ac:dyDescent="0.25">
      <c r="A640" t="s">
        <v>50</v>
      </c>
      <c r="B640" t="s">
        <v>29</v>
      </c>
      <c r="C640">
        <v>2413100</v>
      </c>
      <c r="D640">
        <v>128700</v>
      </c>
      <c r="E640" t="s">
        <v>980</v>
      </c>
      <c r="F640" t="s">
        <v>43</v>
      </c>
      <c r="G640" t="s">
        <v>16</v>
      </c>
      <c r="H640">
        <v>4</v>
      </c>
      <c r="I640" t="s">
        <v>17</v>
      </c>
      <c r="J640">
        <v>8</v>
      </c>
      <c r="K640">
        <v>4.6097099999999998</v>
      </c>
      <c r="L640">
        <v>-74.08175</v>
      </c>
    </row>
    <row r="641" spans="1:12" x14ac:dyDescent="0.25">
      <c r="A641" t="s">
        <v>78</v>
      </c>
      <c r="B641" t="s">
        <v>19</v>
      </c>
      <c r="C641">
        <v>336500</v>
      </c>
      <c r="D641">
        <v>16100</v>
      </c>
      <c r="E641" t="s">
        <v>865</v>
      </c>
      <c r="F641" t="s">
        <v>52</v>
      </c>
      <c r="G641" t="s">
        <v>22</v>
      </c>
      <c r="H641">
        <v>1</v>
      </c>
      <c r="I641" t="s">
        <v>17</v>
      </c>
      <c r="J641">
        <v>10</v>
      </c>
      <c r="K641">
        <v>6.2518399999999996</v>
      </c>
      <c r="L641">
        <v>-75.563590000000005</v>
      </c>
    </row>
    <row r="642" spans="1:12" x14ac:dyDescent="0.25">
      <c r="A642" t="s">
        <v>23</v>
      </c>
      <c r="B642" t="s">
        <v>24</v>
      </c>
      <c r="C642">
        <v>165600</v>
      </c>
      <c r="D642">
        <v>7000</v>
      </c>
      <c r="E642" t="s">
        <v>703</v>
      </c>
      <c r="F642" t="s">
        <v>93</v>
      </c>
      <c r="G642" t="s">
        <v>201</v>
      </c>
      <c r="H642">
        <v>5</v>
      </c>
      <c r="I642" t="s">
        <v>17</v>
      </c>
      <c r="J642">
        <v>2</v>
      </c>
      <c r="K642">
        <v>11.54444</v>
      </c>
      <c r="L642">
        <v>-72.907219999999995</v>
      </c>
    </row>
    <row r="643" spans="1:12" x14ac:dyDescent="0.25">
      <c r="A643" t="s">
        <v>144</v>
      </c>
      <c r="B643" t="s">
        <v>65</v>
      </c>
      <c r="C643">
        <v>45300</v>
      </c>
      <c r="D643">
        <v>2600</v>
      </c>
      <c r="E643" t="s">
        <v>1105</v>
      </c>
      <c r="F643" t="s">
        <v>76</v>
      </c>
      <c r="G643" t="s">
        <v>16</v>
      </c>
      <c r="H643">
        <v>5</v>
      </c>
      <c r="I643" t="s">
        <v>17</v>
      </c>
      <c r="J643">
        <v>3</v>
      </c>
      <c r="K643">
        <v>4.6097099999999998</v>
      </c>
      <c r="L643">
        <v>-74.08175</v>
      </c>
    </row>
    <row r="644" spans="1:12" x14ac:dyDescent="0.25">
      <c r="A644" t="s">
        <v>61</v>
      </c>
      <c r="B644" t="s">
        <v>62</v>
      </c>
      <c r="C644">
        <v>699900</v>
      </c>
      <c r="D644">
        <v>35500</v>
      </c>
      <c r="E644" t="s">
        <v>849</v>
      </c>
      <c r="F644" t="s">
        <v>35</v>
      </c>
      <c r="G644" t="s">
        <v>178</v>
      </c>
      <c r="H644">
        <v>3</v>
      </c>
      <c r="I644" t="s">
        <v>17</v>
      </c>
      <c r="J644">
        <v>10</v>
      </c>
      <c r="K644">
        <v>1.2136100000000001</v>
      </c>
      <c r="L644">
        <v>-77.281109999999998</v>
      </c>
    </row>
    <row r="645" spans="1:12" x14ac:dyDescent="0.25">
      <c r="A645" t="s">
        <v>68</v>
      </c>
      <c r="B645" t="s">
        <v>24</v>
      </c>
      <c r="C645">
        <v>25800</v>
      </c>
      <c r="D645">
        <v>0</v>
      </c>
      <c r="E645" t="s">
        <v>590</v>
      </c>
      <c r="F645" t="s">
        <v>21</v>
      </c>
      <c r="G645" t="s">
        <v>22</v>
      </c>
      <c r="H645">
        <v>3</v>
      </c>
      <c r="I645" t="s">
        <v>17</v>
      </c>
      <c r="J645">
        <v>1</v>
      </c>
      <c r="K645">
        <v>6.2518399999999996</v>
      </c>
      <c r="L645">
        <v>-75.563590000000005</v>
      </c>
    </row>
    <row r="646" spans="1:12" x14ac:dyDescent="0.25">
      <c r="A646" t="s">
        <v>82</v>
      </c>
      <c r="B646" t="s">
        <v>58</v>
      </c>
      <c r="C646">
        <v>45200</v>
      </c>
      <c r="D646">
        <v>3600</v>
      </c>
      <c r="E646" t="s">
        <v>1143</v>
      </c>
      <c r="F646" t="s">
        <v>21</v>
      </c>
      <c r="G646" t="s">
        <v>16</v>
      </c>
      <c r="H646">
        <v>5</v>
      </c>
      <c r="I646" t="s">
        <v>32</v>
      </c>
      <c r="J646">
        <v>1</v>
      </c>
      <c r="K646">
        <v>4.6097099999999998</v>
      </c>
      <c r="L646">
        <v>-74.08175</v>
      </c>
    </row>
    <row r="647" spans="1:12" x14ac:dyDescent="0.25">
      <c r="A647" t="s">
        <v>196</v>
      </c>
      <c r="B647" t="s">
        <v>13</v>
      </c>
      <c r="C647">
        <v>717700</v>
      </c>
      <c r="D647">
        <v>36400</v>
      </c>
      <c r="E647" t="s">
        <v>1084</v>
      </c>
      <c r="F647" t="s">
        <v>26</v>
      </c>
      <c r="G647" t="s">
        <v>31</v>
      </c>
      <c r="H647">
        <v>5</v>
      </c>
      <c r="I647" t="s">
        <v>32</v>
      </c>
      <c r="J647">
        <v>1</v>
      </c>
      <c r="K647">
        <v>3.4372199999999999</v>
      </c>
      <c r="L647">
        <v>-76.522499999999994</v>
      </c>
    </row>
    <row r="648" spans="1:12" x14ac:dyDescent="0.25">
      <c r="A648" t="s">
        <v>105</v>
      </c>
      <c r="B648" t="s">
        <v>19</v>
      </c>
      <c r="C648">
        <v>245700</v>
      </c>
      <c r="D648">
        <v>11300</v>
      </c>
      <c r="E648" t="s">
        <v>56</v>
      </c>
      <c r="F648" t="s">
        <v>26</v>
      </c>
      <c r="G648" t="s">
        <v>16</v>
      </c>
      <c r="H648">
        <v>5</v>
      </c>
      <c r="I648" t="s">
        <v>32</v>
      </c>
      <c r="J648">
        <v>1</v>
      </c>
      <c r="K648">
        <v>4.6097099999999998</v>
      </c>
      <c r="L648">
        <v>-74.08175</v>
      </c>
    </row>
    <row r="649" spans="1:12" x14ac:dyDescent="0.25">
      <c r="A649" t="s">
        <v>196</v>
      </c>
      <c r="B649" t="s">
        <v>13</v>
      </c>
      <c r="C649">
        <v>1110100</v>
      </c>
      <c r="D649">
        <v>59500</v>
      </c>
      <c r="E649" t="s">
        <v>1148</v>
      </c>
      <c r="F649" t="s">
        <v>93</v>
      </c>
      <c r="G649" t="s">
        <v>16</v>
      </c>
      <c r="H649">
        <v>4</v>
      </c>
      <c r="I649" t="s">
        <v>32</v>
      </c>
      <c r="J649">
        <v>1</v>
      </c>
      <c r="K649">
        <v>4.6097099999999998</v>
      </c>
      <c r="L649">
        <v>-74.08175</v>
      </c>
    </row>
    <row r="650" spans="1:12" x14ac:dyDescent="0.25">
      <c r="A650" t="s">
        <v>122</v>
      </c>
      <c r="B650" t="s">
        <v>29</v>
      </c>
      <c r="C650">
        <v>1190500</v>
      </c>
      <c r="D650">
        <v>61600</v>
      </c>
      <c r="E650" t="s">
        <v>352</v>
      </c>
      <c r="F650" t="s">
        <v>93</v>
      </c>
      <c r="G650" t="s">
        <v>16</v>
      </c>
      <c r="H650">
        <v>5</v>
      </c>
      <c r="I650" t="s">
        <v>17</v>
      </c>
      <c r="J650">
        <v>6</v>
      </c>
      <c r="K650">
        <v>4.6097099999999998</v>
      </c>
      <c r="L650">
        <v>-74.08175</v>
      </c>
    </row>
    <row r="651" spans="1:12" x14ac:dyDescent="0.25">
      <c r="A651" t="s">
        <v>124</v>
      </c>
      <c r="B651" t="s">
        <v>19</v>
      </c>
      <c r="C651">
        <v>614100</v>
      </c>
      <c r="D651">
        <v>33400</v>
      </c>
      <c r="E651" t="s">
        <v>325</v>
      </c>
      <c r="F651" t="s">
        <v>96</v>
      </c>
      <c r="G651" t="s">
        <v>278</v>
      </c>
      <c r="H651">
        <v>3</v>
      </c>
      <c r="I651" t="s">
        <v>17</v>
      </c>
      <c r="J651">
        <v>3</v>
      </c>
      <c r="K651">
        <v>-4.2152799999999999</v>
      </c>
      <c r="L651">
        <v>-69.940560000000005</v>
      </c>
    </row>
    <row r="652" spans="1:12" x14ac:dyDescent="0.25">
      <c r="A652" t="s">
        <v>18</v>
      </c>
      <c r="B652" t="s">
        <v>19</v>
      </c>
      <c r="C652">
        <v>313700</v>
      </c>
      <c r="D652">
        <v>19100</v>
      </c>
      <c r="E652" t="s">
        <v>173</v>
      </c>
      <c r="F652" t="s">
        <v>93</v>
      </c>
      <c r="G652" t="s">
        <v>161</v>
      </c>
      <c r="H652">
        <v>1</v>
      </c>
      <c r="I652" t="s">
        <v>17</v>
      </c>
      <c r="J652">
        <v>3</v>
      </c>
      <c r="K652">
        <v>7.1253900000000003</v>
      </c>
      <c r="L652">
        <v>-73.119799999999998</v>
      </c>
    </row>
    <row r="653" spans="1:12" x14ac:dyDescent="0.25">
      <c r="A653" t="s">
        <v>74</v>
      </c>
      <c r="B653" t="s">
        <v>62</v>
      </c>
      <c r="C653">
        <v>62000</v>
      </c>
      <c r="D653">
        <v>4000</v>
      </c>
      <c r="E653" t="s">
        <v>1119</v>
      </c>
      <c r="F653" t="s">
        <v>21</v>
      </c>
      <c r="G653" t="s">
        <v>16</v>
      </c>
      <c r="H653">
        <v>5</v>
      </c>
      <c r="I653" t="s">
        <v>17</v>
      </c>
      <c r="J653">
        <v>10</v>
      </c>
      <c r="K653">
        <v>4.6097099999999998</v>
      </c>
      <c r="L653">
        <v>-74.08175</v>
      </c>
    </row>
    <row r="654" spans="1:12" x14ac:dyDescent="0.25">
      <c r="A654" t="s">
        <v>39</v>
      </c>
      <c r="B654" t="s">
        <v>24</v>
      </c>
      <c r="C654">
        <v>46800</v>
      </c>
      <c r="D654">
        <v>3000</v>
      </c>
      <c r="E654" t="s">
        <v>413</v>
      </c>
      <c r="F654" t="s">
        <v>93</v>
      </c>
      <c r="G654" t="s">
        <v>22</v>
      </c>
      <c r="H654">
        <v>5</v>
      </c>
      <c r="I654" t="s">
        <v>17</v>
      </c>
      <c r="J654">
        <v>1</v>
      </c>
      <c r="K654">
        <v>6.2518399999999996</v>
      </c>
      <c r="L654">
        <v>-75.563590000000005</v>
      </c>
    </row>
    <row r="655" spans="1:12" x14ac:dyDescent="0.25">
      <c r="A655" t="s">
        <v>89</v>
      </c>
      <c r="B655" t="s">
        <v>62</v>
      </c>
      <c r="C655">
        <v>13500</v>
      </c>
      <c r="D655">
        <v>5500</v>
      </c>
      <c r="E655" t="s">
        <v>1221</v>
      </c>
      <c r="F655" t="s">
        <v>26</v>
      </c>
      <c r="G655" t="s">
        <v>31</v>
      </c>
      <c r="H655">
        <v>5</v>
      </c>
      <c r="I655" t="s">
        <v>17</v>
      </c>
      <c r="J655">
        <v>10</v>
      </c>
      <c r="K655">
        <v>3.4372199999999999</v>
      </c>
      <c r="L655">
        <v>-76.522499999999994</v>
      </c>
    </row>
    <row r="656" spans="1:12" x14ac:dyDescent="0.25">
      <c r="A656" t="s">
        <v>64</v>
      </c>
      <c r="B656" t="s">
        <v>65</v>
      </c>
      <c r="C656">
        <v>72400</v>
      </c>
      <c r="D656">
        <v>4600</v>
      </c>
      <c r="E656" t="s">
        <v>195</v>
      </c>
      <c r="F656" t="s">
        <v>47</v>
      </c>
      <c r="G656" t="s">
        <v>278</v>
      </c>
      <c r="H656">
        <v>5</v>
      </c>
      <c r="I656" t="s">
        <v>38</v>
      </c>
      <c r="J656">
        <v>1</v>
      </c>
      <c r="K656">
        <v>-4.2152799999999999</v>
      </c>
      <c r="L656">
        <v>-69.940560000000005</v>
      </c>
    </row>
    <row r="657" spans="1:12" x14ac:dyDescent="0.25">
      <c r="A657" t="s">
        <v>61</v>
      </c>
      <c r="B657" t="s">
        <v>62</v>
      </c>
      <c r="C657">
        <v>507000</v>
      </c>
      <c r="D657">
        <v>27700</v>
      </c>
      <c r="E657" t="s">
        <v>869</v>
      </c>
      <c r="F657" t="s">
        <v>35</v>
      </c>
      <c r="G657" t="s">
        <v>201</v>
      </c>
      <c r="H657">
        <v>1</v>
      </c>
      <c r="I657" t="s">
        <v>17</v>
      </c>
      <c r="J657">
        <v>2</v>
      </c>
      <c r="K657">
        <v>11.54444</v>
      </c>
      <c r="L657">
        <v>-72.907219999999995</v>
      </c>
    </row>
    <row r="658" spans="1:12" x14ac:dyDescent="0.25">
      <c r="A658" t="s">
        <v>98</v>
      </c>
      <c r="B658" t="s">
        <v>19</v>
      </c>
      <c r="C658">
        <v>507300</v>
      </c>
      <c r="D658">
        <v>25200</v>
      </c>
      <c r="E658" t="s">
        <v>454</v>
      </c>
      <c r="F658" t="s">
        <v>93</v>
      </c>
      <c r="G658" t="s">
        <v>31</v>
      </c>
      <c r="H658">
        <v>5</v>
      </c>
      <c r="I658" t="s">
        <v>32</v>
      </c>
      <c r="J658">
        <v>1</v>
      </c>
      <c r="K658">
        <v>3.4372199999999999</v>
      </c>
      <c r="L658">
        <v>-76.522499999999994</v>
      </c>
    </row>
    <row r="659" spans="1:12" x14ac:dyDescent="0.25">
      <c r="A659" t="s">
        <v>219</v>
      </c>
      <c r="B659" t="s">
        <v>19</v>
      </c>
      <c r="C659">
        <v>561700</v>
      </c>
      <c r="D659">
        <v>30100</v>
      </c>
      <c r="E659" t="s">
        <v>1241</v>
      </c>
      <c r="F659" t="s">
        <v>21</v>
      </c>
      <c r="G659" t="s">
        <v>31</v>
      </c>
      <c r="H659">
        <v>5</v>
      </c>
      <c r="I659" t="s">
        <v>17</v>
      </c>
      <c r="J659">
        <v>1</v>
      </c>
      <c r="K659">
        <v>3.4372199999999999</v>
      </c>
      <c r="L659">
        <v>-76.522499999999994</v>
      </c>
    </row>
    <row r="660" spans="1:12" x14ac:dyDescent="0.25">
      <c r="A660" t="s">
        <v>155</v>
      </c>
      <c r="B660" t="s">
        <v>62</v>
      </c>
      <c r="C660">
        <v>90000</v>
      </c>
      <c r="D660">
        <v>5000</v>
      </c>
      <c r="E660" t="s">
        <v>233</v>
      </c>
      <c r="F660" t="s">
        <v>21</v>
      </c>
      <c r="G660" t="s">
        <v>44</v>
      </c>
      <c r="H660">
        <v>5</v>
      </c>
      <c r="I660" t="s">
        <v>17</v>
      </c>
      <c r="J660">
        <v>2</v>
      </c>
      <c r="K660">
        <v>11.240790000000001</v>
      </c>
      <c r="L660">
        <v>-74.199039999999997</v>
      </c>
    </row>
    <row r="661" spans="1:12" x14ac:dyDescent="0.25">
      <c r="A661" t="s">
        <v>61</v>
      </c>
      <c r="B661" t="s">
        <v>62</v>
      </c>
      <c r="C661">
        <v>453700</v>
      </c>
      <c r="D661">
        <v>24600</v>
      </c>
      <c r="E661" t="s">
        <v>1274</v>
      </c>
      <c r="F661" t="s">
        <v>88</v>
      </c>
      <c r="G661" t="s">
        <v>60</v>
      </c>
      <c r="H661">
        <v>5</v>
      </c>
      <c r="I661" t="s">
        <v>17</v>
      </c>
      <c r="J661">
        <v>2</v>
      </c>
      <c r="K661">
        <v>4.8133299999999997</v>
      </c>
      <c r="L661">
        <v>-75.696110000000004</v>
      </c>
    </row>
    <row r="662" spans="1:12" x14ac:dyDescent="0.25">
      <c r="A662" t="s">
        <v>28</v>
      </c>
      <c r="B662" t="s">
        <v>29</v>
      </c>
      <c r="C662">
        <v>583600</v>
      </c>
      <c r="D662">
        <v>31300</v>
      </c>
      <c r="E662" t="s">
        <v>836</v>
      </c>
      <c r="F662" t="s">
        <v>88</v>
      </c>
      <c r="G662" t="s">
        <v>91</v>
      </c>
      <c r="H662">
        <v>5</v>
      </c>
      <c r="I662" t="s">
        <v>32</v>
      </c>
      <c r="J662">
        <v>1</v>
      </c>
      <c r="K662">
        <v>10.968540000000001</v>
      </c>
      <c r="L662">
        <v>-74.781319999999994</v>
      </c>
    </row>
    <row r="663" spans="1:12" x14ac:dyDescent="0.25">
      <c r="A663" t="s">
        <v>118</v>
      </c>
      <c r="B663" t="s">
        <v>86</v>
      </c>
      <c r="C663">
        <v>754600</v>
      </c>
      <c r="D663">
        <v>40600</v>
      </c>
      <c r="E663" t="s">
        <v>924</v>
      </c>
      <c r="F663" t="s">
        <v>35</v>
      </c>
      <c r="G663" t="s">
        <v>16</v>
      </c>
      <c r="H663">
        <v>4</v>
      </c>
      <c r="I663" t="s">
        <v>17</v>
      </c>
      <c r="J663">
        <v>3</v>
      </c>
      <c r="K663">
        <v>4.6097099999999998</v>
      </c>
      <c r="L663">
        <v>-74.08175</v>
      </c>
    </row>
    <row r="664" spans="1:12" x14ac:dyDescent="0.25">
      <c r="A664" t="s">
        <v>164</v>
      </c>
      <c r="B664" t="s">
        <v>13</v>
      </c>
      <c r="C664">
        <v>137100</v>
      </c>
      <c r="D664">
        <v>7500</v>
      </c>
      <c r="E664" t="s">
        <v>299</v>
      </c>
      <c r="F664" t="s">
        <v>52</v>
      </c>
      <c r="G664" t="s">
        <v>91</v>
      </c>
      <c r="H664">
        <v>5</v>
      </c>
      <c r="I664" t="s">
        <v>17</v>
      </c>
      <c r="J664">
        <v>3</v>
      </c>
      <c r="K664">
        <v>10.968540000000001</v>
      </c>
      <c r="L664">
        <v>-74.781319999999994</v>
      </c>
    </row>
    <row r="665" spans="1:12" x14ac:dyDescent="0.25">
      <c r="A665" t="s">
        <v>105</v>
      </c>
      <c r="B665" t="s">
        <v>19</v>
      </c>
      <c r="C665">
        <v>336800</v>
      </c>
      <c r="D665">
        <v>16100</v>
      </c>
      <c r="E665" t="s">
        <v>1275</v>
      </c>
      <c r="F665" t="s">
        <v>160</v>
      </c>
      <c r="G665" t="s">
        <v>31</v>
      </c>
      <c r="H665">
        <v>4</v>
      </c>
      <c r="I665" t="s">
        <v>17</v>
      </c>
      <c r="J665">
        <v>6</v>
      </c>
      <c r="K665">
        <v>3.4372199999999999</v>
      </c>
      <c r="L665">
        <v>-76.522499999999994</v>
      </c>
    </row>
    <row r="666" spans="1:12" x14ac:dyDescent="0.25">
      <c r="A666" t="s">
        <v>124</v>
      </c>
      <c r="B666" t="s">
        <v>19</v>
      </c>
      <c r="C666">
        <v>720000</v>
      </c>
      <c r="D666">
        <v>36500</v>
      </c>
      <c r="E666" t="s">
        <v>562</v>
      </c>
      <c r="F666" t="s">
        <v>52</v>
      </c>
      <c r="G666" t="s">
        <v>22</v>
      </c>
      <c r="H666">
        <v>1</v>
      </c>
      <c r="I666" t="s">
        <v>17</v>
      </c>
      <c r="J666">
        <v>3</v>
      </c>
      <c r="K666">
        <v>6.2518399999999996</v>
      </c>
      <c r="L666">
        <v>-75.563590000000005</v>
      </c>
    </row>
    <row r="667" spans="1:12" x14ac:dyDescent="0.25">
      <c r="A667" t="s">
        <v>33</v>
      </c>
      <c r="B667" t="s">
        <v>19</v>
      </c>
      <c r="C667">
        <v>429700</v>
      </c>
      <c r="D667">
        <v>25300</v>
      </c>
      <c r="E667" t="s">
        <v>1256</v>
      </c>
      <c r="F667" t="s">
        <v>35</v>
      </c>
      <c r="G667" t="s">
        <v>16</v>
      </c>
      <c r="H667">
        <v>5</v>
      </c>
      <c r="I667" t="s">
        <v>32</v>
      </c>
      <c r="J667">
        <v>1</v>
      </c>
      <c r="K667">
        <v>4.6097099999999998</v>
      </c>
      <c r="L667">
        <v>-74.08175</v>
      </c>
    </row>
    <row r="668" spans="1:12" x14ac:dyDescent="0.25">
      <c r="A668" t="s">
        <v>113</v>
      </c>
      <c r="B668" t="s">
        <v>24</v>
      </c>
      <c r="C668">
        <v>17500</v>
      </c>
      <c r="D668">
        <v>0</v>
      </c>
      <c r="E668" t="s">
        <v>766</v>
      </c>
      <c r="F668" t="s">
        <v>96</v>
      </c>
      <c r="G668" t="s">
        <v>16</v>
      </c>
      <c r="H668">
        <v>5</v>
      </c>
      <c r="I668" t="s">
        <v>17</v>
      </c>
      <c r="J668">
        <v>3</v>
      </c>
      <c r="K668">
        <v>4.6097099999999998</v>
      </c>
      <c r="L668">
        <v>-74.08175</v>
      </c>
    </row>
    <row r="669" spans="1:12" x14ac:dyDescent="0.25">
      <c r="A669" t="s">
        <v>85</v>
      </c>
      <c r="B669" t="s">
        <v>86</v>
      </c>
      <c r="C669">
        <v>572600</v>
      </c>
      <c r="D669">
        <v>28700</v>
      </c>
      <c r="E669" t="s">
        <v>1234</v>
      </c>
      <c r="F669" t="s">
        <v>52</v>
      </c>
      <c r="G669" t="s">
        <v>161</v>
      </c>
      <c r="H669">
        <v>4</v>
      </c>
      <c r="I669" t="s">
        <v>17</v>
      </c>
      <c r="J669">
        <v>5</v>
      </c>
      <c r="K669">
        <v>7.1253900000000003</v>
      </c>
      <c r="L669">
        <v>-73.119799999999998</v>
      </c>
    </row>
    <row r="670" spans="1:12" x14ac:dyDescent="0.25">
      <c r="A670" t="s">
        <v>103</v>
      </c>
      <c r="B670" t="s">
        <v>13</v>
      </c>
      <c r="C670">
        <v>357900</v>
      </c>
      <c r="D670">
        <v>17200</v>
      </c>
      <c r="E670" t="s">
        <v>298</v>
      </c>
      <c r="F670" t="s">
        <v>35</v>
      </c>
      <c r="G670" t="s">
        <v>16</v>
      </c>
      <c r="H670">
        <v>5</v>
      </c>
      <c r="I670" t="s">
        <v>32</v>
      </c>
      <c r="J670">
        <v>1</v>
      </c>
      <c r="K670">
        <v>4.6097099999999998</v>
      </c>
      <c r="L670">
        <v>-74.08175</v>
      </c>
    </row>
    <row r="671" spans="1:12" x14ac:dyDescent="0.25">
      <c r="A671" t="s">
        <v>122</v>
      </c>
      <c r="B671" t="s">
        <v>29</v>
      </c>
      <c r="C671">
        <v>994100</v>
      </c>
      <c r="D671">
        <v>51100</v>
      </c>
      <c r="E671" t="s">
        <v>624</v>
      </c>
      <c r="F671" t="s">
        <v>76</v>
      </c>
      <c r="G671" t="s">
        <v>16</v>
      </c>
      <c r="H671">
        <v>4</v>
      </c>
      <c r="I671" t="s">
        <v>17</v>
      </c>
      <c r="J671">
        <v>4</v>
      </c>
      <c r="K671">
        <v>4.6097099999999998</v>
      </c>
      <c r="L671">
        <v>-74.08175</v>
      </c>
    </row>
    <row r="672" spans="1:12" x14ac:dyDescent="0.25">
      <c r="A672" t="s">
        <v>204</v>
      </c>
      <c r="B672" t="s">
        <v>13</v>
      </c>
      <c r="C672">
        <v>156700</v>
      </c>
      <c r="D672">
        <v>6500</v>
      </c>
      <c r="E672" t="s">
        <v>611</v>
      </c>
      <c r="F672" t="s">
        <v>93</v>
      </c>
      <c r="G672" t="s">
        <v>16</v>
      </c>
      <c r="H672">
        <v>5</v>
      </c>
      <c r="I672" t="s">
        <v>17</v>
      </c>
      <c r="J672">
        <v>1</v>
      </c>
      <c r="K672">
        <v>4.6097099999999998</v>
      </c>
      <c r="L672">
        <v>-74.08175</v>
      </c>
    </row>
    <row r="673" spans="1:12" x14ac:dyDescent="0.25">
      <c r="A673" t="s">
        <v>84</v>
      </c>
      <c r="B673" t="s">
        <v>58</v>
      </c>
      <c r="C673">
        <v>201400</v>
      </c>
      <c r="D673">
        <v>11100</v>
      </c>
      <c r="E673" t="s">
        <v>776</v>
      </c>
      <c r="F673" t="s">
        <v>160</v>
      </c>
      <c r="G673" t="s">
        <v>91</v>
      </c>
      <c r="H673">
        <v>5</v>
      </c>
      <c r="I673" t="s">
        <v>38</v>
      </c>
      <c r="J673">
        <v>1</v>
      </c>
      <c r="K673">
        <v>10.968540000000001</v>
      </c>
      <c r="L673">
        <v>-74.781319999999994</v>
      </c>
    </row>
    <row r="674" spans="1:12" x14ac:dyDescent="0.25">
      <c r="A674" t="s">
        <v>118</v>
      </c>
      <c r="B674" t="s">
        <v>86</v>
      </c>
      <c r="C674">
        <v>771200</v>
      </c>
      <c r="D674">
        <v>41700</v>
      </c>
      <c r="E674" t="s">
        <v>1132</v>
      </c>
      <c r="F674" t="s">
        <v>15</v>
      </c>
      <c r="G674" t="s">
        <v>22</v>
      </c>
      <c r="H674">
        <v>4</v>
      </c>
      <c r="I674" t="s">
        <v>17</v>
      </c>
      <c r="J674">
        <v>1</v>
      </c>
      <c r="K674">
        <v>6.2518399999999996</v>
      </c>
      <c r="L674">
        <v>-75.563590000000005</v>
      </c>
    </row>
    <row r="675" spans="1:12" x14ac:dyDescent="0.25">
      <c r="A675" t="s">
        <v>111</v>
      </c>
      <c r="B675" t="s">
        <v>19</v>
      </c>
      <c r="C675">
        <v>459700</v>
      </c>
      <c r="D675">
        <v>24900</v>
      </c>
      <c r="E675" t="s">
        <v>957</v>
      </c>
      <c r="F675" t="s">
        <v>88</v>
      </c>
      <c r="G675" t="s">
        <v>31</v>
      </c>
      <c r="H675">
        <v>3</v>
      </c>
      <c r="I675" t="s">
        <v>32</v>
      </c>
      <c r="J675">
        <v>1</v>
      </c>
      <c r="K675">
        <v>3.4372199999999999</v>
      </c>
      <c r="L675">
        <v>-76.522499999999994</v>
      </c>
    </row>
    <row r="676" spans="1:12" x14ac:dyDescent="0.25">
      <c r="A676" t="s">
        <v>78</v>
      </c>
      <c r="B676" t="s">
        <v>19</v>
      </c>
      <c r="C676">
        <v>298200</v>
      </c>
      <c r="D676">
        <v>14100</v>
      </c>
      <c r="E676" t="s">
        <v>95</v>
      </c>
      <c r="F676" t="s">
        <v>35</v>
      </c>
      <c r="G676" t="s">
        <v>16</v>
      </c>
      <c r="H676">
        <v>4</v>
      </c>
      <c r="I676" t="s">
        <v>146</v>
      </c>
      <c r="J676">
        <v>1</v>
      </c>
      <c r="K676">
        <v>4.6097099999999998</v>
      </c>
      <c r="L676">
        <v>-74.08175</v>
      </c>
    </row>
    <row r="677" spans="1:12" x14ac:dyDescent="0.25">
      <c r="A677" t="s">
        <v>192</v>
      </c>
      <c r="B677" t="s">
        <v>65</v>
      </c>
      <c r="C677">
        <v>45400</v>
      </c>
      <c r="D677">
        <v>0</v>
      </c>
      <c r="E677" t="s">
        <v>1244</v>
      </c>
      <c r="F677" t="s">
        <v>35</v>
      </c>
      <c r="G677" t="s">
        <v>278</v>
      </c>
      <c r="H677">
        <v>5</v>
      </c>
      <c r="I677" t="s">
        <v>32</v>
      </c>
      <c r="J677">
        <v>1</v>
      </c>
      <c r="K677">
        <v>-4.2152799999999999</v>
      </c>
      <c r="L677">
        <v>-69.940560000000005</v>
      </c>
    </row>
    <row r="678" spans="1:12" x14ac:dyDescent="0.25">
      <c r="A678" t="s">
        <v>64</v>
      </c>
      <c r="B678" t="s">
        <v>65</v>
      </c>
      <c r="C678">
        <v>45400</v>
      </c>
      <c r="D678">
        <v>2800</v>
      </c>
      <c r="E678" t="s">
        <v>90</v>
      </c>
      <c r="F678" t="s">
        <v>160</v>
      </c>
      <c r="G678" t="s">
        <v>22</v>
      </c>
      <c r="H678">
        <v>3</v>
      </c>
      <c r="I678" t="s">
        <v>17</v>
      </c>
      <c r="J678">
        <v>2</v>
      </c>
      <c r="K678">
        <v>6.2518399999999996</v>
      </c>
      <c r="L678">
        <v>-75.563590000000005</v>
      </c>
    </row>
    <row r="679" spans="1:12" x14ac:dyDescent="0.25">
      <c r="A679" t="s">
        <v>144</v>
      </c>
      <c r="B679" t="s">
        <v>65</v>
      </c>
      <c r="C679">
        <v>71400</v>
      </c>
      <c r="D679">
        <v>4900</v>
      </c>
      <c r="E679" t="s">
        <v>356</v>
      </c>
      <c r="F679" t="s">
        <v>76</v>
      </c>
      <c r="G679" t="s">
        <v>16</v>
      </c>
      <c r="H679">
        <v>1</v>
      </c>
      <c r="I679" t="s">
        <v>17</v>
      </c>
      <c r="J679">
        <v>4</v>
      </c>
      <c r="K679">
        <v>4.6097099999999998</v>
      </c>
      <c r="L679">
        <v>-74.08175</v>
      </c>
    </row>
    <row r="680" spans="1:12" x14ac:dyDescent="0.25">
      <c r="A680" t="s">
        <v>204</v>
      </c>
      <c r="B680" t="s">
        <v>13</v>
      </c>
      <c r="C680">
        <v>214600</v>
      </c>
      <c r="D680">
        <v>9600</v>
      </c>
      <c r="E680" t="s">
        <v>1191</v>
      </c>
      <c r="F680" t="s">
        <v>54</v>
      </c>
      <c r="G680" t="s">
        <v>22</v>
      </c>
      <c r="H680">
        <v>5</v>
      </c>
      <c r="I680" t="s">
        <v>146</v>
      </c>
      <c r="J680">
        <v>1</v>
      </c>
      <c r="K680">
        <v>6.2518399999999996</v>
      </c>
      <c r="L680">
        <v>-75.563590000000005</v>
      </c>
    </row>
    <row r="681" spans="1:12" x14ac:dyDescent="0.25">
      <c r="A681" t="s">
        <v>204</v>
      </c>
      <c r="B681" t="s">
        <v>13</v>
      </c>
      <c r="C681">
        <v>173800</v>
      </c>
      <c r="D681">
        <v>7400</v>
      </c>
      <c r="E681" t="s">
        <v>687</v>
      </c>
      <c r="F681" t="s">
        <v>88</v>
      </c>
      <c r="G681" t="s">
        <v>22</v>
      </c>
      <c r="H681">
        <v>5</v>
      </c>
      <c r="I681" t="s">
        <v>17</v>
      </c>
      <c r="J681">
        <v>2</v>
      </c>
      <c r="K681">
        <v>6.2518399999999996</v>
      </c>
      <c r="L681">
        <v>-75.563590000000005</v>
      </c>
    </row>
    <row r="682" spans="1:12" x14ac:dyDescent="0.25">
      <c r="A682" t="s">
        <v>171</v>
      </c>
      <c r="B682" t="s">
        <v>19</v>
      </c>
      <c r="C682">
        <v>200800</v>
      </c>
      <c r="D682">
        <v>8900</v>
      </c>
      <c r="E682" t="s">
        <v>347</v>
      </c>
      <c r="F682" t="s">
        <v>130</v>
      </c>
      <c r="G682" t="s">
        <v>278</v>
      </c>
      <c r="H682">
        <v>5</v>
      </c>
      <c r="I682" t="s">
        <v>32</v>
      </c>
      <c r="J682">
        <v>1</v>
      </c>
      <c r="K682">
        <v>-4.2152799999999999</v>
      </c>
      <c r="L682">
        <v>-69.940560000000005</v>
      </c>
    </row>
    <row r="683" spans="1:12" x14ac:dyDescent="0.25">
      <c r="A683" t="s">
        <v>133</v>
      </c>
      <c r="B683" t="s">
        <v>24</v>
      </c>
      <c r="C683">
        <v>8800</v>
      </c>
      <c r="D683">
        <v>0</v>
      </c>
      <c r="E683" t="s">
        <v>847</v>
      </c>
      <c r="F683" t="s">
        <v>93</v>
      </c>
      <c r="G683" t="s">
        <v>16</v>
      </c>
      <c r="H683">
        <v>5</v>
      </c>
      <c r="I683" t="s">
        <v>17</v>
      </c>
      <c r="J683">
        <v>8</v>
      </c>
      <c r="K683">
        <v>4.6097099999999998</v>
      </c>
      <c r="L683">
        <v>-74.08175</v>
      </c>
    </row>
    <row r="684" spans="1:12" x14ac:dyDescent="0.25">
      <c r="A684" t="s">
        <v>23</v>
      </c>
      <c r="B684" t="s">
        <v>24</v>
      </c>
      <c r="C684">
        <v>193400</v>
      </c>
      <c r="D684">
        <v>10500</v>
      </c>
      <c r="E684" t="s">
        <v>755</v>
      </c>
      <c r="F684" t="s">
        <v>96</v>
      </c>
      <c r="G684" t="s">
        <v>31</v>
      </c>
      <c r="H684">
        <v>5</v>
      </c>
      <c r="I684" t="s">
        <v>17</v>
      </c>
      <c r="J684">
        <v>1</v>
      </c>
      <c r="K684">
        <v>3.4372199999999999</v>
      </c>
      <c r="L684">
        <v>-76.522499999999994</v>
      </c>
    </row>
    <row r="685" spans="1:12" x14ac:dyDescent="0.25">
      <c r="A685" t="s">
        <v>266</v>
      </c>
      <c r="B685" t="s">
        <v>13</v>
      </c>
      <c r="C685">
        <v>1606700</v>
      </c>
      <c r="D685">
        <v>83700</v>
      </c>
      <c r="E685" t="s">
        <v>25</v>
      </c>
      <c r="F685" t="s">
        <v>93</v>
      </c>
      <c r="G685" t="s">
        <v>16</v>
      </c>
      <c r="H685">
        <v>5</v>
      </c>
      <c r="I685" t="s">
        <v>17</v>
      </c>
      <c r="J685">
        <v>3</v>
      </c>
      <c r="K685">
        <v>4.6097099999999998</v>
      </c>
      <c r="L685">
        <v>-74.08175</v>
      </c>
    </row>
    <row r="686" spans="1:12" x14ac:dyDescent="0.25">
      <c r="A686" t="s">
        <v>171</v>
      </c>
      <c r="B686" t="s">
        <v>19</v>
      </c>
      <c r="C686">
        <v>290800</v>
      </c>
      <c r="D686">
        <v>15900</v>
      </c>
      <c r="E686" t="s">
        <v>780</v>
      </c>
      <c r="F686" t="s">
        <v>160</v>
      </c>
      <c r="G686" t="s">
        <v>60</v>
      </c>
      <c r="H686">
        <v>1</v>
      </c>
      <c r="I686" t="s">
        <v>17</v>
      </c>
      <c r="J686">
        <v>5</v>
      </c>
      <c r="K686">
        <v>4.8133299999999997</v>
      </c>
      <c r="L686">
        <v>-75.696110000000004</v>
      </c>
    </row>
    <row r="687" spans="1:12" x14ac:dyDescent="0.25">
      <c r="A687" t="s">
        <v>171</v>
      </c>
      <c r="B687" t="s">
        <v>19</v>
      </c>
      <c r="C687">
        <v>263000</v>
      </c>
      <c r="D687">
        <v>12200</v>
      </c>
      <c r="E687" t="s">
        <v>457</v>
      </c>
      <c r="F687" t="s">
        <v>96</v>
      </c>
      <c r="G687" t="s">
        <v>22</v>
      </c>
      <c r="H687">
        <v>4</v>
      </c>
      <c r="I687" t="s">
        <v>17</v>
      </c>
      <c r="J687">
        <v>10</v>
      </c>
      <c r="K687">
        <v>6.2518399999999996</v>
      </c>
      <c r="L687">
        <v>-75.563590000000005</v>
      </c>
    </row>
    <row r="688" spans="1:12" x14ac:dyDescent="0.25">
      <c r="A688" t="s">
        <v>67</v>
      </c>
      <c r="B688" t="s">
        <v>62</v>
      </c>
      <c r="C688">
        <v>50200</v>
      </c>
      <c r="D688">
        <v>900</v>
      </c>
      <c r="E688" t="s">
        <v>1091</v>
      </c>
      <c r="F688" t="s">
        <v>26</v>
      </c>
      <c r="G688" t="s">
        <v>16</v>
      </c>
      <c r="H688">
        <v>5</v>
      </c>
      <c r="I688" t="s">
        <v>17</v>
      </c>
      <c r="J688">
        <v>2</v>
      </c>
      <c r="K688">
        <v>4.6097099999999998</v>
      </c>
      <c r="L688">
        <v>-74.08175</v>
      </c>
    </row>
    <row r="689" spans="1:12" x14ac:dyDescent="0.25">
      <c r="A689" t="s">
        <v>70</v>
      </c>
      <c r="B689" t="s">
        <v>13</v>
      </c>
      <c r="C689">
        <v>2764100</v>
      </c>
      <c r="D689">
        <v>147900</v>
      </c>
      <c r="E689" t="s">
        <v>487</v>
      </c>
      <c r="F689" t="s">
        <v>93</v>
      </c>
      <c r="G689" t="s">
        <v>60</v>
      </c>
      <c r="H689">
        <v>5</v>
      </c>
      <c r="I689" t="s">
        <v>32</v>
      </c>
      <c r="J689">
        <v>1</v>
      </c>
      <c r="K689">
        <v>4.8133299999999997</v>
      </c>
      <c r="L689">
        <v>-75.696110000000004</v>
      </c>
    </row>
    <row r="690" spans="1:12" x14ac:dyDescent="0.25">
      <c r="A690" t="s">
        <v>196</v>
      </c>
      <c r="B690" t="s">
        <v>13</v>
      </c>
      <c r="C690">
        <v>1247200</v>
      </c>
      <c r="D690">
        <v>66600</v>
      </c>
      <c r="E690" t="s">
        <v>668</v>
      </c>
      <c r="F690" t="s">
        <v>52</v>
      </c>
      <c r="G690" t="s">
        <v>16</v>
      </c>
      <c r="H690">
        <v>5</v>
      </c>
      <c r="I690" t="s">
        <v>17</v>
      </c>
      <c r="J690">
        <v>10</v>
      </c>
      <c r="K690">
        <v>4.6097099999999998</v>
      </c>
      <c r="L690">
        <v>-74.08175</v>
      </c>
    </row>
    <row r="691" spans="1:12" x14ac:dyDescent="0.25">
      <c r="A691" t="s">
        <v>192</v>
      </c>
      <c r="B691" t="s">
        <v>65</v>
      </c>
      <c r="C691">
        <v>66400</v>
      </c>
      <c r="D691">
        <v>10700</v>
      </c>
      <c r="E691" t="s">
        <v>778</v>
      </c>
      <c r="F691" t="s">
        <v>93</v>
      </c>
      <c r="G691" t="s">
        <v>60</v>
      </c>
      <c r="H691">
        <v>1</v>
      </c>
      <c r="I691" t="s">
        <v>17</v>
      </c>
      <c r="J691">
        <v>10</v>
      </c>
      <c r="K691">
        <v>4.8133299999999997</v>
      </c>
      <c r="L691">
        <v>-75.696110000000004</v>
      </c>
    </row>
    <row r="692" spans="1:12" x14ac:dyDescent="0.25">
      <c r="A692" t="s">
        <v>118</v>
      </c>
      <c r="B692" t="s">
        <v>86</v>
      </c>
      <c r="C692">
        <v>779500</v>
      </c>
      <c r="D692">
        <v>39700</v>
      </c>
      <c r="E692" t="s">
        <v>531</v>
      </c>
      <c r="F692" t="s">
        <v>21</v>
      </c>
      <c r="G692" t="s">
        <v>22</v>
      </c>
      <c r="H692">
        <v>5</v>
      </c>
      <c r="I692" t="s">
        <v>32</v>
      </c>
      <c r="J692">
        <v>1</v>
      </c>
      <c r="K692">
        <v>6.2518399999999996</v>
      </c>
      <c r="L692">
        <v>-75.563590000000005</v>
      </c>
    </row>
    <row r="693" spans="1:12" x14ac:dyDescent="0.25">
      <c r="A693" t="s">
        <v>89</v>
      </c>
      <c r="B693" t="s">
        <v>62</v>
      </c>
      <c r="C693">
        <v>23200</v>
      </c>
      <c r="D693">
        <v>1400</v>
      </c>
      <c r="E693" t="s">
        <v>730</v>
      </c>
      <c r="F693" t="s">
        <v>160</v>
      </c>
      <c r="G693" t="s">
        <v>16</v>
      </c>
      <c r="H693">
        <v>5</v>
      </c>
      <c r="I693" t="s">
        <v>17</v>
      </c>
      <c r="J693">
        <v>1</v>
      </c>
      <c r="K693">
        <v>4.6097099999999998</v>
      </c>
      <c r="L693">
        <v>-74.08175</v>
      </c>
    </row>
    <row r="694" spans="1:12" x14ac:dyDescent="0.25">
      <c r="A694" t="s">
        <v>89</v>
      </c>
      <c r="B694" t="s">
        <v>62</v>
      </c>
      <c r="C694">
        <v>21500</v>
      </c>
      <c r="D694">
        <v>2200</v>
      </c>
      <c r="E694" t="s">
        <v>356</v>
      </c>
      <c r="F694" t="s">
        <v>21</v>
      </c>
      <c r="G694" t="s">
        <v>278</v>
      </c>
      <c r="H694">
        <v>3</v>
      </c>
      <c r="I694" t="s">
        <v>17</v>
      </c>
      <c r="J694">
        <v>4</v>
      </c>
      <c r="K694">
        <v>-4.2152799999999999</v>
      </c>
      <c r="L694">
        <v>-69.940560000000005</v>
      </c>
    </row>
    <row r="695" spans="1:12" x14ac:dyDescent="0.25">
      <c r="A695" t="s">
        <v>196</v>
      </c>
      <c r="B695" t="s">
        <v>13</v>
      </c>
      <c r="C695">
        <v>1117900</v>
      </c>
      <c r="D695">
        <v>62900</v>
      </c>
      <c r="E695" t="s">
        <v>496</v>
      </c>
      <c r="F695" t="s">
        <v>43</v>
      </c>
      <c r="G695" t="s">
        <v>22</v>
      </c>
      <c r="H695">
        <v>5</v>
      </c>
      <c r="I695" t="s">
        <v>17</v>
      </c>
      <c r="J695">
        <v>5</v>
      </c>
      <c r="K695">
        <v>6.2518399999999996</v>
      </c>
      <c r="L695">
        <v>-75.563590000000005</v>
      </c>
    </row>
    <row r="696" spans="1:12" x14ac:dyDescent="0.25">
      <c r="A696" t="s">
        <v>94</v>
      </c>
      <c r="B696" t="s">
        <v>29</v>
      </c>
      <c r="C696">
        <v>417200</v>
      </c>
      <c r="D696">
        <v>20400</v>
      </c>
      <c r="E696" t="s">
        <v>1117</v>
      </c>
      <c r="F696" t="s">
        <v>160</v>
      </c>
      <c r="G696" t="s">
        <v>31</v>
      </c>
      <c r="H696">
        <v>5</v>
      </c>
      <c r="I696" t="s">
        <v>38</v>
      </c>
      <c r="J696">
        <v>1</v>
      </c>
      <c r="K696">
        <v>3.4372199999999999</v>
      </c>
      <c r="L696">
        <v>-76.522499999999994</v>
      </c>
    </row>
    <row r="697" spans="1:12" x14ac:dyDescent="0.25">
      <c r="A697" t="s">
        <v>85</v>
      </c>
      <c r="B697" t="s">
        <v>86</v>
      </c>
      <c r="C697">
        <v>741300</v>
      </c>
      <c r="D697">
        <v>37700</v>
      </c>
      <c r="E697" t="s">
        <v>419</v>
      </c>
      <c r="F697" t="s">
        <v>76</v>
      </c>
      <c r="G697" t="s">
        <v>22</v>
      </c>
      <c r="H697">
        <v>3</v>
      </c>
      <c r="I697" t="s">
        <v>17</v>
      </c>
      <c r="J697">
        <v>8</v>
      </c>
      <c r="K697">
        <v>6.2518399999999996</v>
      </c>
      <c r="L697">
        <v>-75.563590000000005</v>
      </c>
    </row>
    <row r="698" spans="1:12" x14ac:dyDescent="0.25">
      <c r="A698" t="s">
        <v>50</v>
      </c>
      <c r="B698" t="s">
        <v>29</v>
      </c>
      <c r="C698">
        <v>2168400</v>
      </c>
      <c r="D698">
        <v>115700</v>
      </c>
      <c r="E698" t="s">
        <v>601</v>
      </c>
      <c r="F698" t="s">
        <v>21</v>
      </c>
      <c r="G698" t="s">
        <v>31</v>
      </c>
      <c r="H698">
        <v>3</v>
      </c>
      <c r="I698" t="s">
        <v>17</v>
      </c>
      <c r="J698">
        <v>1</v>
      </c>
      <c r="K698">
        <v>3.4372199999999999</v>
      </c>
      <c r="L698">
        <v>-76.522499999999994</v>
      </c>
    </row>
    <row r="699" spans="1:12" x14ac:dyDescent="0.25">
      <c r="A699" t="s">
        <v>98</v>
      </c>
      <c r="B699" t="s">
        <v>19</v>
      </c>
      <c r="C699">
        <v>359900</v>
      </c>
      <c r="D699">
        <v>17400</v>
      </c>
      <c r="E699" t="s">
        <v>360</v>
      </c>
      <c r="F699" t="s">
        <v>35</v>
      </c>
      <c r="G699" t="s">
        <v>60</v>
      </c>
      <c r="H699">
        <v>4</v>
      </c>
      <c r="I699" t="s">
        <v>32</v>
      </c>
      <c r="J699">
        <v>1</v>
      </c>
      <c r="K699">
        <v>4.8133299999999997</v>
      </c>
      <c r="L699">
        <v>-75.696110000000004</v>
      </c>
    </row>
    <row r="700" spans="1:12" x14ac:dyDescent="0.25">
      <c r="A700" t="s">
        <v>111</v>
      </c>
      <c r="B700" t="s">
        <v>19</v>
      </c>
      <c r="C700">
        <v>519800</v>
      </c>
      <c r="D700">
        <v>25900</v>
      </c>
      <c r="E700" t="s">
        <v>866</v>
      </c>
      <c r="F700" t="s">
        <v>26</v>
      </c>
      <c r="G700" t="s">
        <v>22</v>
      </c>
      <c r="H700">
        <v>5</v>
      </c>
      <c r="I700" t="s">
        <v>17</v>
      </c>
      <c r="J700">
        <v>8</v>
      </c>
      <c r="K700">
        <v>6.2518399999999996</v>
      </c>
      <c r="L700">
        <v>-75.563590000000005</v>
      </c>
    </row>
    <row r="701" spans="1:12" x14ac:dyDescent="0.25">
      <c r="A701" t="s">
        <v>57</v>
      </c>
      <c r="B701" t="s">
        <v>58</v>
      </c>
      <c r="C701">
        <v>75900</v>
      </c>
      <c r="D701">
        <v>4300</v>
      </c>
      <c r="E701" t="s">
        <v>1276</v>
      </c>
      <c r="F701" t="s">
        <v>43</v>
      </c>
      <c r="G701" t="s">
        <v>16</v>
      </c>
      <c r="H701">
        <v>4</v>
      </c>
      <c r="I701" t="s">
        <v>17</v>
      </c>
      <c r="J701">
        <v>1</v>
      </c>
      <c r="K701">
        <v>4.6097099999999998</v>
      </c>
      <c r="L701">
        <v>-74.08175</v>
      </c>
    </row>
    <row r="702" spans="1:12" x14ac:dyDescent="0.25">
      <c r="A702" t="s">
        <v>48</v>
      </c>
      <c r="B702" t="s">
        <v>24</v>
      </c>
      <c r="C702">
        <v>65200</v>
      </c>
      <c r="D702">
        <v>1700</v>
      </c>
      <c r="E702" t="s">
        <v>1266</v>
      </c>
      <c r="F702" t="s">
        <v>93</v>
      </c>
      <c r="G702" t="s">
        <v>22</v>
      </c>
      <c r="H702">
        <v>4</v>
      </c>
      <c r="I702" t="s">
        <v>17</v>
      </c>
      <c r="J702">
        <v>1</v>
      </c>
      <c r="K702">
        <v>6.2518399999999996</v>
      </c>
      <c r="L702">
        <v>-75.563590000000005</v>
      </c>
    </row>
    <row r="703" spans="1:12" x14ac:dyDescent="0.25">
      <c r="A703" t="s">
        <v>113</v>
      </c>
      <c r="B703" t="s">
        <v>24</v>
      </c>
      <c r="C703">
        <v>15800</v>
      </c>
      <c r="D703">
        <v>1200</v>
      </c>
      <c r="E703" t="s">
        <v>729</v>
      </c>
      <c r="F703" t="s">
        <v>96</v>
      </c>
      <c r="G703" t="s">
        <v>22</v>
      </c>
      <c r="H703">
        <v>5</v>
      </c>
      <c r="I703" t="s">
        <v>17</v>
      </c>
      <c r="J703">
        <v>2</v>
      </c>
      <c r="K703">
        <v>6.2518399999999996</v>
      </c>
      <c r="L703">
        <v>-75.563590000000005</v>
      </c>
    </row>
    <row r="704" spans="1:12" x14ac:dyDescent="0.25">
      <c r="A704" t="s">
        <v>133</v>
      </c>
      <c r="B704" t="s">
        <v>24</v>
      </c>
      <c r="C704">
        <v>14300</v>
      </c>
      <c r="D704">
        <v>1000</v>
      </c>
      <c r="E704" t="s">
        <v>890</v>
      </c>
      <c r="F704" t="s">
        <v>52</v>
      </c>
      <c r="G704" t="s">
        <v>60</v>
      </c>
      <c r="H704">
        <v>5</v>
      </c>
      <c r="I704" t="s">
        <v>17</v>
      </c>
      <c r="J704">
        <v>2</v>
      </c>
      <c r="K704">
        <v>4.8133299999999997</v>
      </c>
      <c r="L704">
        <v>-75.696110000000004</v>
      </c>
    </row>
    <row r="705" spans="1:12" x14ac:dyDescent="0.25">
      <c r="A705" t="s">
        <v>68</v>
      </c>
      <c r="B705" t="s">
        <v>24</v>
      </c>
      <c r="C705">
        <v>36400</v>
      </c>
      <c r="D705">
        <v>2100</v>
      </c>
      <c r="E705" t="s">
        <v>166</v>
      </c>
      <c r="F705" t="s">
        <v>54</v>
      </c>
      <c r="G705" t="s">
        <v>22</v>
      </c>
      <c r="H705">
        <v>5</v>
      </c>
      <c r="I705" t="s">
        <v>17</v>
      </c>
      <c r="J705">
        <v>4</v>
      </c>
      <c r="K705">
        <v>6.2518399999999996</v>
      </c>
      <c r="L705">
        <v>-75.563590000000005</v>
      </c>
    </row>
    <row r="706" spans="1:12" x14ac:dyDescent="0.25">
      <c r="A706" t="s">
        <v>266</v>
      </c>
      <c r="B706" t="s">
        <v>13</v>
      </c>
      <c r="C706">
        <v>1475100</v>
      </c>
      <c r="D706">
        <v>78800</v>
      </c>
      <c r="E706" t="s">
        <v>1011</v>
      </c>
      <c r="F706" t="s">
        <v>54</v>
      </c>
      <c r="G706" t="s">
        <v>278</v>
      </c>
      <c r="H706">
        <v>5</v>
      </c>
      <c r="I706" t="s">
        <v>17</v>
      </c>
      <c r="J706">
        <v>1</v>
      </c>
      <c r="K706">
        <v>-4.2152799999999999</v>
      </c>
      <c r="L706">
        <v>-69.940560000000005</v>
      </c>
    </row>
    <row r="707" spans="1:12" x14ac:dyDescent="0.25">
      <c r="A707" t="s">
        <v>18</v>
      </c>
      <c r="B707" t="s">
        <v>19</v>
      </c>
      <c r="C707">
        <v>183400</v>
      </c>
      <c r="D707">
        <v>10000</v>
      </c>
      <c r="E707" t="s">
        <v>845</v>
      </c>
      <c r="F707" t="s">
        <v>43</v>
      </c>
      <c r="G707" t="s">
        <v>22</v>
      </c>
      <c r="H707">
        <v>2</v>
      </c>
      <c r="I707" t="s">
        <v>17</v>
      </c>
      <c r="J707">
        <v>1</v>
      </c>
      <c r="K707">
        <v>6.2518399999999996</v>
      </c>
      <c r="L707">
        <v>-75.563590000000005</v>
      </c>
    </row>
    <row r="708" spans="1:12" x14ac:dyDescent="0.25">
      <c r="A708" t="s">
        <v>204</v>
      </c>
      <c r="B708" t="s">
        <v>13</v>
      </c>
      <c r="C708">
        <v>139800</v>
      </c>
      <c r="D708">
        <v>7800</v>
      </c>
      <c r="E708" t="s">
        <v>1123</v>
      </c>
      <c r="F708" t="s">
        <v>54</v>
      </c>
      <c r="G708" t="s">
        <v>22</v>
      </c>
      <c r="H708">
        <v>5</v>
      </c>
      <c r="I708" t="s">
        <v>17</v>
      </c>
      <c r="J708">
        <v>2</v>
      </c>
      <c r="K708">
        <v>6.2518399999999996</v>
      </c>
      <c r="L708">
        <v>-75.563590000000005</v>
      </c>
    </row>
    <row r="709" spans="1:12" x14ac:dyDescent="0.25">
      <c r="A709" t="s">
        <v>57</v>
      </c>
      <c r="B709" t="s">
        <v>58</v>
      </c>
      <c r="C709">
        <v>54500</v>
      </c>
      <c r="D709">
        <v>4100</v>
      </c>
      <c r="E709" t="s">
        <v>788</v>
      </c>
      <c r="F709" t="s">
        <v>43</v>
      </c>
      <c r="G709" t="s">
        <v>16</v>
      </c>
      <c r="H709">
        <v>5</v>
      </c>
      <c r="I709" t="s">
        <v>17</v>
      </c>
      <c r="J709">
        <v>6</v>
      </c>
      <c r="K709">
        <v>4.6097099999999998</v>
      </c>
      <c r="L709">
        <v>-74.08175</v>
      </c>
    </row>
    <row r="710" spans="1:12" x14ac:dyDescent="0.25">
      <c r="A710" t="s">
        <v>135</v>
      </c>
      <c r="B710" t="s">
        <v>58</v>
      </c>
      <c r="C710">
        <v>38900</v>
      </c>
      <c r="D710">
        <v>0</v>
      </c>
      <c r="E710" t="s">
        <v>1152</v>
      </c>
      <c r="F710" t="s">
        <v>96</v>
      </c>
      <c r="G710" t="s">
        <v>22</v>
      </c>
      <c r="H710">
        <v>4</v>
      </c>
      <c r="I710" t="s">
        <v>17</v>
      </c>
      <c r="J710">
        <v>6</v>
      </c>
      <c r="K710">
        <v>6.2518399999999996</v>
      </c>
      <c r="L710">
        <v>-75.563590000000005</v>
      </c>
    </row>
    <row r="711" spans="1:12" x14ac:dyDescent="0.25">
      <c r="A711" t="s">
        <v>103</v>
      </c>
      <c r="B711" t="s">
        <v>13</v>
      </c>
      <c r="C711">
        <v>372300</v>
      </c>
      <c r="D711">
        <v>20500</v>
      </c>
      <c r="E711" t="s">
        <v>280</v>
      </c>
      <c r="F711" t="s">
        <v>47</v>
      </c>
      <c r="G711" t="s">
        <v>31</v>
      </c>
      <c r="H711">
        <v>4</v>
      </c>
      <c r="I711" t="s">
        <v>32</v>
      </c>
      <c r="J711">
        <v>1</v>
      </c>
      <c r="K711">
        <v>3.4372199999999999</v>
      </c>
      <c r="L711">
        <v>-76.522499999999994</v>
      </c>
    </row>
    <row r="712" spans="1:12" x14ac:dyDescent="0.25">
      <c r="A712" t="s">
        <v>85</v>
      </c>
      <c r="B712" t="s">
        <v>86</v>
      </c>
      <c r="C712">
        <v>442200</v>
      </c>
      <c r="D712">
        <v>21700</v>
      </c>
      <c r="E712" t="s">
        <v>648</v>
      </c>
      <c r="F712" t="s">
        <v>130</v>
      </c>
      <c r="G712" t="s">
        <v>22</v>
      </c>
      <c r="H712">
        <v>5</v>
      </c>
      <c r="I712" t="s">
        <v>17</v>
      </c>
      <c r="J712">
        <v>1</v>
      </c>
      <c r="K712">
        <v>6.2518399999999996</v>
      </c>
      <c r="L712">
        <v>-75.563590000000005</v>
      </c>
    </row>
    <row r="713" spans="1:12" x14ac:dyDescent="0.25">
      <c r="A713" t="s">
        <v>23</v>
      </c>
      <c r="B713" t="s">
        <v>24</v>
      </c>
      <c r="C713">
        <v>138200</v>
      </c>
      <c r="D713">
        <v>7600</v>
      </c>
      <c r="E713" t="s">
        <v>805</v>
      </c>
      <c r="F713" t="s">
        <v>76</v>
      </c>
      <c r="G713" t="s">
        <v>91</v>
      </c>
      <c r="H713">
        <v>4</v>
      </c>
      <c r="I713" t="s">
        <v>32</v>
      </c>
      <c r="J713">
        <v>1</v>
      </c>
      <c r="K713">
        <v>10.968540000000001</v>
      </c>
      <c r="L713">
        <v>-74.781319999999994</v>
      </c>
    </row>
    <row r="714" spans="1:12" x14ac:dyDescent="0.25">
      <c r="A714" t="s">
        <v>85</v>
      </c>
      <c r="B714" t="s">
        <v>86</v>
      </c>
      <c r="C714">
        <v>825300</v>
      </c>
      <c r="D714">
        <v>42100</v>
      </c>
      <c r="E714" t="s">
        <v>414</v>
      </c>
      <c r="F714" t="s">
        <v>76</v>
      </c>
      <c r="G714" t="s">
        <v>16</v>
      </c>
      <c r="H714">
        <v>4</v>
      </c>
      <c r="I714" t="s">
        <v>17</v>
      </c>
      <c r="J714">
        <v>4</v>
      </c>
      <c r="K714">
        <v>4.6097099999999998</v>
      </c>
      <c r="L714">
        <v>-74.08175</v>
      </c>
    </row>
    <row r="715" spans="1:12" x14ac:dyDescent="0.25">
      <c r="A715" t="s">
        <v>297</v>
      </c>
      <c r="B715" t="s">
        <v>86</v>
      </c>
      <c r="C715">
        <v>65800</v>
      </c>
      <c r="D715">
        <v>1700</v>
      </c>
      <c r="E715" t="s">
        <v>560</v>
      </c>
      <c r="F715" t="s">
        <v>88</v>
      </c>
      <c r="G715" t="s">
        <v>278</v>
      </c>
      <c r="H715">
        <v>4</v>
      </c>
      <c r="I715" t="s">
        <v>17</v>
      </c>
      <c r="J715">
        <v>3</v>
      </c>
      <c r="K715">
        <v>-4.2152799999999999</v>
      </c>
      <c r="L715">
        <v>-69.940560000000005</v>
      </c>
    </row>
    <row r="716" spans="1:12" x14ac:dyDescent="0.25">
      <c r="A716" t="s">
        <v>45</v>
      </c>
      <c r="B716" t="s">
        <v>29</v>
      </c>
      <c r="C716">
        <v>1250500</v>
      </c>
      <c r="D716">
        <v>64800</v>
      </c>
      <c r="E716" t="s">
        <v>1047</v>
      </c>
      <c r="F716" t="s">
        <v>43</v>
      </c>
      <c r="G716" t="s">
        <v>27</v>
      </c>
      <c r="H716">
        <v>3</v>
      </c>
      <c r="I716" t="s">
        <v>17</v>
      </c>
      <c r="J716">
        <v>5</v>
      </c>
      <c r="K716">
        <v>10.39972</v>
      </c>
      <c r="L716">
        <v>-75.514439999999993</v>
      </c>
    </row>
    <row r="717" spans="1:12" x14ac:dyDescent="0.25">
      <c r="A717" t="s">
        <v>184</v>
      </c>
      <c r="B717" t="s">
        <v>86</v>
      </c>
      <c r="C717">
        <v>299900</v>
      </c>
      <c r="D717">
        <v>16200</v>
      </c>
      <c r="E717" t="s">
        <v>935</v>
      </c>
      <c r="F717" t="s">
        <v>160</v>
      </c>
      <c r="G717" t="s">
        <v>27</v>
      </c>
      <c r="H717">
        <v>1</v>
      </c>
      <c r="I717" t="s">
        <v>17</v>
      </c>
      <c r="J717">
        <v>1</v>
      </c>
      <c r="K717">
        <v>10.39972</v>
      </c>
      <c r="L717">
        <v>-75.514439999999993</v>
      </c>
    </row>
    <row r="718" spans="1:12" x14ac:dyDescent="0.25">
      <c r="A718" t="s">
        <v>133</v>
      </c>
      <c r="B718" t="s">
        <v>24</v>
      </c>
      <c r="C718">
        <v>15400</v>
      </c>
      <c r="D718">
        <v>0</v>
      </c>
      <c r="E718" t="s">
        <v>996</v>
      </c>
      <c r="F718" t="s">
        <v>26</v>
      </c>
      <c r="G718" t="s">
        <v>16</v>
      </c>
      <c r="H718">
        <v>4</v>
      </c>
      <c r="I718" t="s">
        <v>17</v>
      </c>
      <c r="J718">
        <v>1</v>
      </c>
      <c r="K718">
        <v>4.6097099999999998</v>
      </c>
      <c r="L718">
        <v>-74.08175</v>
      </c>
    </row>
    <row r="719" spans="1:12" x14ac:dyDescent="0.25">
      <c r="A719" t="s">
        <v>41</v>
      </c>
      <c r="B719" t="s">
        <v>29</v>
      </c>
      <c r="C719">
        <v>1127900</v>
      </c>
      <c r="D719">
        <v>58200</v>
      </c>
      <c r="E719" t="s">
        <v>152</v>
      </c>
      <c r="F719" t="s">
        <v>35</v>
      </c>
      <c r="G719" t="s">
        <v>16</v>
      </c>
      <c r="H719">
        <v>5</v>
      </c>
      <c r="I719" t="s">
        <v>38</v>
      </c>
      <c r="J719">
        <v>1</v>
      </c>
      <c r="K719">
        <v>4.6097099999999998</v>
      </c>
      <c r="L719">
        <v>-74.08175</v>
      </c>
    </row>
    <row r="720" spans="1:12" x14ac:dyDescent="0.25">
      <c r="A720" t="s">
        <v>50</v>
      </c>
      <c r="B720" t="s">
        <v>29</v>
      </c>
      <c r="C720">
        <v>1553700</v>
      </c>
      <c r="D720">
        <v>80900</v>
      </c>
      <c r="E720" t="s">
        <v>981</v>
      </c>
      <c r="F720" t="s">
        <v>26</v>
      </c>
      <c r="G720" t="s">
        <v>16</v>
      </c>
      <c r="H720">
        <v>3</v>
      </c>
      <c r="I720" t="s">
        <v>32</v>
      </c>
      <c r="J720">
        <v>1</v>
      </c>
      <c r="K720">
        <v>4.6097099999999998</v>
      </c>
      <c r="L720">
        <v>-74.08175</v>
      </c>
    </row>
    <row r="721" spans="1:12" x14ac:dyDescent="0.25">
      <c r="A721" t="s">
        <v>80</v>
      </c>
      <c r="B721" t="s">
        <v>65</v>
      </c>
      <c r="C721">
        <v>39600</v>
      </c>
      <c r="D721">
        <v>2600</v>
      </c>
      <c r="E721" t="s">
        <v>487</v>
      </c>
      <c r="F721" t="s">
        <v>88</v>
      </c>
      <c r="G721" t="s">
        <v>16</v>
      </c>
      <c r="H721">
        <v>4</v>
      </c>
      <c r="I721" t="s">
        <v>32</v>
      </c>
      <c r="J721">
        <v>1</v>
      </c>
      <c r="K721">
        <v>4.6097099999999998</v>
      </c>
      <c r="L721">
        <v>-74.08175</v>
      </c>
    </row>
    <row r="722" spans="1:12" x14ac:dyDescent="0.25">
      <c r="A722" t="s">
        <v>171</v>
      </c>
      <c r="B722" t="s">
        <v>19</v>
      </c>
      <c r="C722">
        <v>256100</v>
      </c>
      <c r="D722">
        <v>11800</v>
      </c>
      <c r="E722" t="s">
        <v>254</v>
      </c>
      <c r="F722" t="s">
        <v>15</v>
      </c>
      <c r="G722" t="s">
        <v>31</v>
      </c>
      <c r="H722">
        <v>5</v>
      </c>
      <c r="I722" t="s">
        <v>17</v>
      </c>
      <c r="J722">
        <v>4</v>
      </c>
      <c r="K722">
        <v>3.4372199999999999</v>
      </c>
      <c r="L722">
        <v>-76.522499999999994</v>
      </c>
    </row>
    <row r="723" spans="1:12" x14ac:dyDescent="0.25">
      <c r="A723" t="s">
        <v>28</v>
      </c>
      <c r="B723" t="s">
        <v>29</v>
      </c>
      <c r="C723">
        <v>557000</v>
      </c>
      <c r="D723">
        <v>27800</v>
      </c>
      <c r="E723" t="s">
        <v>714</v>
      </c>
      <c r="F723" t="s">
        <v>47</v>
      </c>
      <c r="G723" t="s">
        <v>16</v>
      </c>
      <c r="H723">
        <v>5</v>
      </c>
      <c r="I723" t="s">
        <v>17</v>
      </c>
      <c r="J723">
        <v>1</v>
      </c>
      <c r="K723">
        <v>4.6097099999999998</v>
      </c>
      <c r="L723">
        <v>-74.08175</v>
      </c>
    </row>
    <row r="724" spans="1:12" x14ac:dyDescent="0.25">
      <c r="A724" t="s">
        <v>89</v>
      </c>
      <c r="B724" t="s">
        <v>62</v>
      </c>
      <c r="C724">
        <v>22700</v>
      </c>
      <c r="D724">
        <v>0</v>
      </c>
      <c r="E724" t="s">
        <v>250</v>
      </c>
      <c r="F724" t="s">
        <v>88</v>
      </c>
      <c r="G724" t="s">
        <v>16</v>
      </c>
      <c r="H724">
        <v>1</v>
      </c>
      <c r="I724" t="s">
        <v>17</v>
      </c>
      <c r="J724">
        <v>1</v>
      </c>
      <c r="K724">
        <v>4.6097099999999998</v>
      </c>
      <c r="L724">
        <v>-74.08175</v>
      </c>
    </row>
    <row r="725" spans="1:12" x14ac:dyDescent="0.25">
      <c r="A725" t="s">
        <v>297</v>
      </c>
      <c r="B725" t="s">
        <v>86</v>
      </c>
      <c r="C725">
        <v>70800</v>
      </c>
      <c r="D725">
        <v>4000</v>
      </c>
      <c r="E725" t="s">
        <v>951</v>
      </c>
      <c r="F725" t="s">
        <v>52</v>
      </c>
      <c r="G725" t="s">
        <v>22</v>
      </c>
      <c r="H725">
        <v>1</v>
      </c>
      <c r="I725" t="s">
        <v>17</v>
      </c>
      <c r="J725">
        <v>2</v>
      </c>
      <c r="K725">
        <v>6.2518399999999996</v>
      </c>
      <c r="L725">
        <v>-75.563590000000005</v>
      </c>
    </row>
    <row r="726" spans="1:12" x14ac:dyDescent="0.25">
      <c r="A726" t="s">
        <v>135</v>
      </c>
      <c r="B726" t="s">
        <v>58</v>
      </c>
      <c r="C726">
        <v>29300</v>
      </c>
      <c r="D726">
        <v>1800</v>
      </c>
      <c r="E726" t="s">
        <v>620</v>
      </c>
      <c r="F726" t="s">
        <v>43</v>
      </c>
      <c r="G726" t="s">
        <v>27</v>
      </c>
      <c r="H726">
        <v>4</v>
      </c>
      <c r="I726" t="s">
        <v>17</v>
      </c>
      <c r="J726">
        <v>1</v>
      </c>
      <c r="K726">
        <v>10.39972</v>
      </c>
      <c r="L726">
        <v>-75.514439999999993</v>
      </c>
    </row>
    <row r="727" spans="1:12" x14ac:dyDescent="0.25">
      <c r="A727" t="s">
        <v>41</v>
      </c>
      <c r="B727" t="s">
        <v>29</v>
      </c>
      <c r="C727">
        <v>1224000</v>
      </c>
      <c r="D727">
        <v>65400</v>
      </c>
      <c r="E727" t="s">
        <v>501</v>
      </c>
      <c r="F727" t="s">
        <v>47</v>
      </c>
      <c r="G727" t="s">
        <v>16</v>
      </c>
      <c r="H727">
        <v>5</v>
      </c>
      <c r="I727" t="s">
        <v>17</v>
      </c>
      <c r="J727">
        <v>3</v>
      </c>
      <c r="K727">
        <v>4.6097099999999998</v>
      </c>
      <c r="L727">
        <v>-74.08175</v>
      </c>
    </row>
    <row r="728" spans="1:12" x14ac:dyDescent="0.25">
      <c r="A728" t="s">
        <v>18</v>
      </c>
      <c r="B728" t="s">
        <v>19</v>
      </c>
      <c r="C728">
        <v>182100</v>
      </c>
      <c r="D728">
        <v>9900</v>
      </c>
      <c r="E728" t="s">
        <v>526</v>
      </c>
      <c r="F728" t="s">
        <v>15</v>
      </c>
      <c r="G728" t="s">
        <v>16</v>
      </c>
      <c r="H728">
        <v>5</v>
      </c>
      <c r="I728" t="s">
        <v>17</v>
      </c>
      <c r="J728">
        <v>10</v>
      </c>
      <c r="K728">
        <v>4.6097099999999998</v>
      </c>
      <c r="L728">
        <v>-74.08175</v>
      </c>
    </row>
    <row r="729" spans="1:12" x14ac:dyDescent="0.25">
      <c r="A729" t="s">
        <v>105</v>
      </c>
      <c r="B729" t="s">
        <v>19</v>
      </c>
      <c r="C729">
        <v>324900</v>
      </c>
      <c r="D729">
        <v>17700</v>
      </c>
      <c r="E729" t="s">
        <v>548</v>
      </c>
      <c r="F729" t="s">
        <v>54</v>
      </c>
      <c r="G729" t="s">
        <v>16</v>
      </c>
      <c r="H729">
        <v>4</v>
      </c>
      <c r="I729" t="s">
        <v>32</v>
      </c>
      <c r="J729">
        <v>1</v>
      </c>
      <c r="K729">
        <v>4.6097099999999998</v>
      </c>
      <c r="L729">
        <v>-74.08175</v>
      </c>
    </row>
    <row r="730" spans="1:12" x14ac:dyDescent="0.25">
      <c r="A730" t="s">
        <v>118</v>
      </c>
      <c r="B730" t="s">
        <v>86</v>
      </c>
      <c r="C730">
        <v>609700</v>
      </c>
      <c r="D730">
        <v>30700</v>
      </c>
      <c r="E730" t="s">
        <v>619</v>
      </c>
      <c r="F730" t="s">
        <v>52</v>
      </c>
      <c r="G730" t="s">
        <v>22</v>
      </c>
      <c r="H730">
        <v>3</v>
      </c>
      <c r="I730" t="s">
        <v>32</v>
      </c>
      <c r="J730">
        <v>1</v>
      </c>
      <c r="K730">
        <v>6.2518399999999996</v>
      </c>
      <c r="L730">
        <v>-75.563590000000005</v>
      </c>
    </row>
    <row r="731" spans="1:12" x14ac:dyDescent="0.25">
      <c r="A731" t="s">
        <v>111</v>
      </c>
      <c r="B731" t="s">
        <v>19</v>
      </c>
      <c r="C731">
        <v>511900</v>
      </c>
      <c r="D731">
        <v>27500</v>
      </c>
      <c r="E731" t="s">
        <v>737</v>
      </c>
      <c r="F731" t="s">
        <v>43</v>
      </c>
      <c r="G731" t="s">
        <v>278</v>
      </c>
      <c r="H731">
        <v>4</v>
      </c>
      <c r="I731" t="s">
        <v>17</v>
      </c>
      <c r="J731">
        <v>3</v>
      </c>
      <c r="K731">
        <v>-4.2152799999999999</v>
      </c>
      <c r="L731">
        <v>-69.940560000000005</v>
      </c>
    </row>
    <row r="732" spans="1:12" x14ac:dyDescent="0.25">
      <c r="A732" t="s">
        <v>98</v>
      </c>
      <c r="B732" t="s">
        <v>19</v>
      </c>
      <c r="C732">
        <v>641600</v>
      </c>
      <c r="D732">
        <v>32400</v>
      </c>
      <c r="E732" t="s">
        <v>656</v>
      </c>
      <c r="F732" t="s">
        <v>43</v>
      </c>
      <c r="G732" t="s">
        <v>31</v>
      </c>
      <c r="H732">
        <v>5</v>
      </c>
      <c r="I732" t="s">
        <v>32</v>
      </c>
      <c r="J732">
        <v>1</v>
      </c>
      <c r="K732">
        <v>3.4372199999999999</v>
      </c>
      <c r="L732">
        <v>-76.522499999999994</v>
      </c>
    </row>
    <row r="733" spans="1:12" x14ac:dyDescent="0.25">
      <c r="A733" t="s">
        <v>12</v>
      </c>
      <c r="B733" t="s">
        <v>13</v>
      </c>
      <c r="C733">
        <v>224900</v>
      </c>
      <c r="D733">
        <v>12600</v>
      </c>
      <c r="E733" t="s">
        <v>589</v>
      </c>
      <c r="F733" t="s">
        <v>96</v>
      </c>
      <c r="G733" t="s">
        <v>91</v>
      </c>
      <c r="H733">
        <v>4</v>
      </c>
      <c r="I733" t="s">
        <v>17</v>
      </c>
      <c r="J733">
        <v>4</v>
      </c>
      <c r="K733">
        <v>10.968540000000001</v>
      </c>
      <c r="L733">
        <v>-74.781319999999994</v>
      </c>
    </row>
    <row r="734" spans="1:12" x14ac:dyDescent="0.25">
      <c r="A734" t="s">
        <v>68</v>
      </c>
      <c r="B734" t="s">
        <v>24</v>
      </c>
      <c r="C734">
        <v>29000</v>
      </c>
      <c r="D734">
        <v>1900</v>
      </c>
      <c r="E734" t="s">
        <v>393</v>
      </c>
      <c r="F734" t="s">
        <v>35</v>
      </c>
      <c r="G734" t="s">
        <v>22</v>
      </c>
      <c r="H734">
        <v>5</v>
      </c>
      <c r="I734" t="s">
        <v>32</v>
      </c>
      <c r="J734">
        <v>1</v>
      </c>
      <c r="K734">
        <v>6.2518399999999996</v>
      </c>
      <c r="L734">
        <v>-75.563590000000005</v>
      </c>
    </row>
    <row r="735" spans="1:12" x14ac:dyDescent="0.25">
      <c r="A735" t="s">
        <v>118</v>
      </c>
      <c r="B735" t="s">
        <v>86</v>
      </c>
      <c r="C735">
        <v>757400</v>
      </c>
      <c r="D735">
        <v>40500</v>
      </c>
      <c r="E735" t="s">
        <v>480</v>
      </c>
      <c r="F735" t="s">
        <v>88</v>
      </c>
      <c r="G735" t="s">
        <v>16</v>
      </c>
      <c r="H735">
        <v>4</v>
      </c>
      <c r="I735" t="s">
        <v>17</v>
      </c>
      <c r="J735">
        <v>1</v>
      </c>
      <c r="K735">
        <v>4.6097099999999998</v>
      </c>
      <c r="L735">
        <v>-74.08175</v>
      </c>
    </row>
    <row r="736" spans="1:12" x14ac:dyDescent="0.25">
      <c r="A736" t="s">
        <v>57</v>
      </c>
      <c r="B736" t="s">
        <v>58</v>
      </c>
      <c r="C736">
        <v>68600</v>
      </c>
      <c r="D736">
        <v>1800</v>
      </c>
      <c r="E736" t="s">
        <v>664</v>
      </c>
      <c r="F736" t="s">
        <v>88</v>
      </c>
      <c r="G736" t="s">
        <v>16</v>
      </c>
      <c r="H736">
        <v>5</v>
      </c>
      <c r="I736" t="s">
        <v>17</v>
      </c>
      <c r="J736">
        <v>4</v>
      </c>
      <c r="K736">
        <v>4.6097099999999998</v>
      </c>
      <c r="L736">
        <v>-74.08175</v>
      </c>
    </row>
    <row r="737" spans="1:12" x14ac:dyDescent="0.25">
      <c r="A737" t="s">
        <v>118</v>
      </c>
      <c r="B737" t="s">
        <v>86</v>
      </c>
      <c r="C737">
        <v>836900</v>
      </c>
      <c r="D737">
        <v>42800</v>
      </c>
      <c r="E737" t="s">
        <v>763</v>
      </c>
      <c r="F737" t="s">
        <v>96</v>
      </c>
      <c r="G737" t="s">
        <v>22</v>
      </c>
      <c r="H737">
        <v>5</v>
      </c>
      <c r="I737" t="s">
        <v>32</v>
      </c>
      <c r="J737">
        <v>1</v>
      </c>
      <c r="K737">
        <v>6.2518399999999996</v>
      </c>
      <c r="L737">
        <v>-75.563590000000005</v>
      </c>
    </row>
    <row r="738" spans="1:12" x14ac:dyDescent="0.25">
      <c r="A738" t="s">
        <v>33</v>
      </c>
      <c r="B738" t="s">
        <v>19</v>
      </c>
      <c r="C738">
        <v>264600</v>
      </c>
      <c r="D738">
        <v>21500</v>
      </c>
      <c r="E738" t="s">
        <v>757</v>
      </c>
      <c r="F738" t="s">
        <v>15</v>
      </c>
      <c r="G738" t="s">
        <v>31</v>
      </c>
      <c r="H738">
        <v>5</v>
      </c>
      <c r="I738" t="s">
        <v>32</v>
      </c>
      <c r="J738">
        <v>1</v>
      </c>
      <c r="K738">
        <v>3.4372199999999999</v>
      </c>
      <c r="L738">
        <v>-76.522499999999994</v>
      </c>
    </row>
    <row r="739" spans="1:12" x14ac:dyDescent="0.25">
      <c r="A739" t="s">
        <v>94</v>
      </c>
      <c r="B739" t="s">
        <v>29</v>
      </c>
      <c r="C739">
        <v>465700</v>
      </c>
      <c r="D739">
        <v>23000</v>
      </c>
      <c r="E739" t="s">
        <v>755</v>
      </c>
      <c r="F739" t="s">
        <v>76</v>
      </c>
      <c r="G739" t="s">
        <v>16</v>
      </c>
      <c r="H739">
        <v>5</v>
      </c>
      <c r="I739" t="s">
        <v>17</v>
      </c>
      <c r="J739">
        <v>1</v>
      </c>
      <c r="K739">
        <v>4.6097099999999998</v>
      </c>
      <c r="L739">
        <v>-74.08175</v>
      </c>
    </row>
    <row r="740" spans="1:12" x14ac:dyDescent="0.25">
      <c r="A740" t="s">
        <v>124</v>
      </c>
      <c r="B740" t="s">
        <v>19</v>
      </c>
      <c r="C740">
        <v>731800</v>
      </c>
      <c r="D740">
        <v>39200</v>
      </c>
      <c r="E740" t="s">
        <v>1215</v>
      </c>
      <c r="F740" t="s">
        <v>88</v>
      </c>
      <c r="G740" t="s">
        <v>22</v>
      </c>
      <c r="H740">
        <v>5</v>
      </c>
      <c r="I740" t="s">
        <v>32</v>
      </c>
      <c r="J740">
        <v>1</v>
      </c>
      <c r="K740">
        <v>6.2518399999999996</v>
      </c>
      <c r="L740">
        <v>-75.563590000000005</v>
      </c>
    </row>
    <row r="741" spans="1:12" x14ac:dyDescent="0.25">
      <c r="A741" t="s">
        <v>144</v>
      </c>
      <c r="B741" t="s">
        <v>65</v>
      </c>
      <c r="C741">
        <v>50700</v>
      </c>
      <c r="D741">
        <v>2900</v>
      </c>
      <c r="E741" t="s">
        <v>915</v>
      </c>
      <c r="F741" t="s">
        <v>130</v>
      </c>
      <c r="G741" t="s">
        <v>60</v>
      </c>
      <c r="H741">
        <v>4</v>
      </c>
      <c r="I741" t="s">
        <v>38</v>
      </c>
      <c r="J741">
        <v>1</v>
      </c>
      <c r="K741">
        <v>4.8133299999999997</v>
      </c>
      <c r="L741">
        <v>-75.696110000000004</v>
      </c>
    </row>
    <row r="742" spans="1:12" x14ac:dyDescent="0.25">
      <c r="A742" t="s">
        <v>36</v>
      </c>
      <c r="B742" t="s">
        <v>24</v>
      </c>
      <c r="C742">
        <v>37500</v>
      </c>
      <c r="D742">
        <v>0</v>
      </c>
      <c r="E742" t="s">
        <v>983</v>
      </c>
      <c r="F742" t="s">
        <v>35</v>
      </c>
      <c r="G742" t="s">
        <v>31</v>
      </c>
      <c r="H742">
        <v>4</v>
      </c>
      <c r="I742" t="s">
        <v>32</v>
      </c>
      <c r="J742">
        <v>1</v>
      </c>
      <c r="K742">
        <v>3.4372199999999999</v>
      </c>
      <c r="L742">
        <v>-76.522499999999994</v>
      </c>
    </row>
    <row r="743" spans="1:12" x14ac:dyDescent="0.25">
      <c r="A743" t="s">
        <v>84</v>
      </c>
      <c r="B743" t="s">
        <v>58</v>
      </c>
      <c r="C743">
        <v>193900</v>
      </c>
      <c r="D743">
        <v>8500</v>
      </c>
      <c r="E743" t="s">
        <v>833</v>
      </c>
      <c r="F743" t="s">
        <v>93</v>
      </c>
      <c r="G743" t="s">
        <v>16</v>
      </c>
      <c r="H743">
        <v>5</v>
      </c>
      <c r="I743" t="s">
        <v>17</v>
      </c>
      <c r="J743">
        <v>1</v>
      </c>
      <c r="K743">
        <v>4.6097099999999998</v>
      </c>
      <c r="L743">
        <v>-74.08175</v>
      </c>
    </row>
    <row r="744" spans="1:12" x14ac:dyDescent="0.25">
      <c r="A744" t="s">
        <v>85</v>
      </c>
      <c r="B744" t="s">
        <v>86</v>
      </c>
      <c r="C744">
        <v>646600</v>
      </c>
      <c r="D744">
        <v>34900</v>
      </c>
      <c r="E744" t="s">
        <v>387</v>
      </c>
      <c r="F744" t="s">
        <v>52</v>
      </c>
      <c r="G744" t="s">
        <v>16</v>
      </c>
      <c r="H744">
        <v>1</v>
      </c>
      <c r="I744" t="s">
        <v>17</v>
      </c>
      <c r="J744">
        <v>6</v>
      </c>
      <c r="K744">
        <v>4.6097099999999998</v>
      </c>
      <c r="L744">
        <v>-74.08175</v>
      </c>
    </row>
    <row r="745" spans="1:12" x14ac:dyDescent="0.25">
      <c r="A745" t="s">
        <v>98</v>
      </c>
      <c r="B745" t="s">
        <v>19</v>
      </c>
      <c r="C745">
        <v>679400</v>
      </c>
      <c r="D745">
        <v>36600</v>
      </c>
      <c r="E745" t="s">
        <v>324</v>
      </c>
      <c r="F745" t="s">
        <v>43</v>
      </c>
      <c r="G745" t="s">
        <v>126</v>
      </c>
      <c r="H745">
        <v>5</v>
      </c>
      <c r="I745" t="s">
        <v>17</v>
      </c>
      <c r="J745">
        <v>1</v>
      </c>
      <c r="K745">
        <v>7.89391</v>
      </c>
      <c r="L745">
        <v>-72.507819999999995</v>
      </c>
    </row>
    <row r="746" spans="1:12" x14ac:dyDescent="0.25">
      <c r="A746" t="s">
        <v>78</v>
      </c>
      <c r="B746" t="s">
        <v>19</v>
      </c>
      <c r="C746">
        <v>327200</v>
      </c>
      <c r="D746">
        <v>15600</v>
      </c>
      <c r="E746" t="s">
        <v>1188</v>
      </c>
      <c r="F746" t="s">
        <v>47</v>
      </c>
      <c r="G746" t="s">
        <v>153</v>
      </c>
      <c r="H746">
        <v>5</v>
      </c>
      <c r="I746" t="s">
        <v>32</v>
      </c>
      <c r="J746">
        <v>1</v>
      </c>
      <c r="K746">
        <v>2.9272999999999998</v>
      </c>
      <c r="L746">
        <v>-75.281890000000004</v>
      </c>
    </row>
    <row r="747" spans="1:12" x14ac:dyDescent="0.25">
      <c r="A747" t="s">
        <v>127</v>
      </c>
      <c r="B747" t="s">
        <v>13</v>
      </c>
      <c r="C747">
        <v>980200</v>
      </c>
      <c r="D747">
        <v>60900</v>
      </c>
      <c r="E747" t="s">
        <v>817</v>
      </c>
      <c r="F747" t="s">
        <v>15</v>
      </c>
      <c r="G747" t="s">
        <v>16</v>
      </c>
      <c r="H747">
        <v>2</v>
      </c>
      <c r="I747" t="s">
        <v>17</v>
      </c>
      <c r="J747">
        <v>1</v>
      </c>
      <c r="K747">
        <v>4.6097099999999998</v>
      </c>
      <c r="L747">
        <v>-74.08175</v>
      </c>
    </row>
    <row r="748" spans="1:12" x14ac:dyDescent="0.25">
      <c r="A748" t="s">
        <v>111</v>
      </c>
      <c r="B748" t="s">
        <v>19</v>
      </c>
      <c r="C748">
        <v>498400</v>
      </c>
      <c r="D748">
        <v>24700</v>
      </c>
      <c r="E748" t="s">
        <v>741</v>
      </c>
      <c r="F748" t="s">
        <v>160</v>
      </c>
      <c r="G748" t="s">
        <v>44</v>
      </c>
      <c r="H748">
        <v>1</v>
      </c>
      <c r="I748" t="s">
        <v>17</v>
      </c>
      <c r="J748">
        <v>6</v>
      </c>
      <c r="K748">
        <v>11.240790000000001</v>
      </c>
      <c r="L748">
        <v>-74.199039999999997</v>
      </c>
    </row>
    <row r="749" spans="1:12" x14ac:dyDescent="0.25">
      <c r="A749" t="s">
        <v>113</v>
      </c>
      <c r="B749" t="s">
        <v>24</v>
      </c>
      <c r="C749">
        <v>15500</v>
      </c>
      <c r="D749">
        <v>1200</v>
      </c>
      <c r="E749" t="s">
        <v>1224</v>
      </c>
      <c r="F749" t="s">
        <v>21</v>
      </c>
      <c r="G749" t="s">
        <v>161</v>
      </c>
      <c r="H749">
        <v>5</v>
      </c>
      <c r="I749" t="s">
        <v>32</v>
      </c>
      <c r="J749">
        <v>1</v>
      </c>
      <c r="K749">
        <v>7.1253900000000003</v>
      </c>
      <c r="L749">
        <v>-73.119799999999998</v>
      </c>
    </row>
    <row r="750" spans="1:12" x14ac:dyDescent="0.25">
      <c r="A750" t="s">
        <v>57</v>
      </c>
      <c r="B750" t="s">
        <v>58</v>
      </c>
      <c r="C750">
        <v>95700</v>
      </c>
      <c r="D750">
        <v>5600</v>
      </c>
      <c r="E750" t="s">
        <v>889</v>
      </c>
      <c r="F750" t="s">
        <v>26</v>
      </c>
      <c r="G750" t="s">
        <v>31</v>
      </c>
      <c r="H750">
        <v>5</v>
      </c>
      <c r="I750" t="s">
        <v>17</v>
      </c>
      <c r="J750">
        <v>4</v>
      </c>
      <c r="K750">
        <v>3.4372199999999999</v>
      </c>
      <c r="L750">
        <v>-76.522499999999994</v>
      </c>
    </row>
    <row r="751" spans="1:12" x14ac:dyDescent="0.25">
      <c r="A751" t="s">
        <v>94</v>
      </c>
      <c r="B751" t="s">
        <v>29</v>
      </c>
      <c r="C751">
        <v>513100</v>
      </c>
      <c r="D751">
        <v>25500</v>
      </c>
      <c r="E751" t="s">
        <v>516</v>
      </c>
      <c r="F751" t="s">
        <v>52</v>
      </c>
      <c r="G751" t="s">
        <v>16</v>
      </c>
      <c r="H751">
        <v>5</v>
      </c>
      <c r="I751" t="s">
        <v>17</v>
      </c>
      <c r="J751">
        <v>1</v>
      </c>
      <c r="K751">
        <v>4.6097099999999998</v>
      </c>
      <c r="L751">
        <v>-74.08175</v>
      </c>
    </row>
    <row r="752" spans="1:12" x14ac:dyDescent="0.25">
      <c r="A752" t="s">
        <v>155</v>
      </c>
      <c r="B752" t="s">
        <v>62</v>
      </c>
      <c r="C752">
        <v>90800</v>
      </c>
      <c r="D752">
        <v>6100</v>
      </c>
      <c r="E752" t="s">
        <v>1276</v>
      </c>
      <c r="F752" t="s">
        <v>88</v>
      </c>
      <c r="G752" t="s">
        <v>16</v>
      </c>
      <c r="H752">
        <v>5</v>
      </c>
      <c r="I752" t="s">
        <v>17</v>
      </c>
      <c r="J752">
        <v>1</v>
      </c>
      <c r="K752">
        <v>4.6097099999999998</v>
      </c>
      <c r="L752">
        <v>-74.08175</v>
      </c>
    </row>
    <row r="753" spans="1:12" x14ac:dyDescent="0.25">
      <c r="A753" t="s">
        <v>133</v>
      </c>
      <c r="B753" t="s">
        <v>24</v>
      </c>
      <c r="C753">
        <v>9200</v>
      </c>
      <c r="D753">
        <v>0</v>
      </c>
      <c r="E753" t="s">
        <v>754</v>
      </c>
      <c r="F753" t="s">
        <v>76</v>
      </c>
      <c r="G753" t="s">
        <v>16</v>
      </c>
      <c r="H753">
        <v>3</v>
      </c>
      <c r="I753" t="s">
        <v>17</v>
      </c>
      <c r="J753">
        <v>1</v>
      </c>
      <c r="K753">
        <v>4.6097099999999998</v>
      </c>
      <c r="L753">
        <v>-74.08175</v>
      </c>
    </row>
    <row r="754" spans="1:12" x14ac:dyDescent="0.25">
      <c r="A754" t="s">
        <v>50</v>
      </c>
      <c r="B754" t="s">
        <v>29</v>
      </c>
      <c r="C754">
        <v>2199700</v>
      </c>
      <c r="D754">
        <v>115300</v>
      </c>
      <c r="E754" t="s">
        <v>397</v>
      </c>
      <c r="F754" t="s">
        <v>43</v>
      </c>
      <c r="G754" t="s">
        <v>22</v>
      </c>
      <c r="H754">
        <v>5</v>
      </c>
      <c r="I754" t="s">
        <v>17</v>
      </c>
      <c r="J754">
        <v>8</v>
      </c>
      <c r="K754">
        <v>6.2518399999999996</v>
      </c>
      <c r="L754">
        <v>-75.563590000000005</v>
      </c>
    </row>
    <row r="755" spans="1:12" x14ac:dyDescent="0.25">
      <c r="A755" t="s">
        <v>55</v>
      </c>
      <c r="B755" t="s">
        <v>13</v>
      </c>
      <c r="C755">
        <v>102900</v>
      </c>
      <c r="D755">
        <v>6100</v>
      </c>
      <c r="E755" t="s">
        <v>87</v>
      </c>
      <c r="F755" t="s">
        <v>26</v>
      </c>
      <c r="G755" t="s">
        <v>44</v>
      </c>
      <c r="H755">
        <v>5</v>
      </c>
      <c r="I755" t="s">
        <v>17</v>
      </c>
      <c r="J755">
        <v>5</v>
      </c>
      <c r="K755">
        <v>11.240790000000001</v>
      </c>
      <c r="L755">
        <v>-74.199039999999997</v>
      </c>
    </row>
    <row r="756" spans="1:12" x14ac:dyDescent="0.25">
      <c r="A756" t="s">
        <v>41</v>
      </c>
      <c r="B756" t="s">
        <v>29</v>
      </c>
      <c r="C756">
        <v>1393400</v>
      </c>
      <c r="D756">
        <v>72400</v>
      </c>
      <c r="E756" t="s">
        <v>570</v>
      </c>
      <c r="F756" t="s">
        <v>21</v>
      </c>
      <c r="G756" t="s">
        <v>31</v>
      </c>
      <c r="H756">
        <v>4</v>
      </c>
      <c r="I756" t="s">
        <v>32</v>
      </c>
      <c r="J756">
        <v>1</v>
      </c>
      <c r="K756">
        <v>3.4372199999999999</v>
      </c>
      <c r="L756">
        <v>-76.522499999999994</v>
      </c>
    </row>
    <row r="757" spans="1:12" x14ac:dyDescent="0.25">
      <c r="A757" t="s">
        <v>39</v>
      </c>
      <c r="B757" t="s">
        <v>24</v>
      </c>
      <c r="C757">
        <v>49600</v>
      </c>
      <c r="D757">
        <v>800</v>
      </c>
      <c r="E757" t="s">
        <v>1189</v>
      </c>
      <c r="F757" t="s">
        <v>15</v>
      </c>
      <c r="G757" t="s">
        <v>16</v>
      </c>
      <c r="H757">
        <v>4</v>
      </c>
      <c r="I757" t="s">
        <v>17</v>
      </c>
      <c r="J757">
        <v>1</v>
      </c>
      <c r="K757">
        <v>4.6097099999999998</v>
      </c>
      <c r="L757">
        <v>-74.08175</v>
      </c>
    </row>
    <row r="758" spans="1:12" x14ac:dyDescent="0.25">
      <c r="A758" t="s">
        <v>184</v>
      </c>
      <c r="B758" t="s">
        <v>86</v>
      </c>
      <c r="C758">
        <v>334900</v>
      </c>
      <c r="D758">
        <v>18500</v>
      </c>
      <c r="E758" t="s">
        <v>903</v>
      </c>
      <c r="F758" t="s">
        <v>26</v>
      </c>
      <c r="G758" t="s">
        <v>91</v>
      </c>
      <c r="H758">
        <v>3</v>
      </c>
      <c r="I758" t="s">
        <v>17</v>
      </c>
      <c r="J758">
        <v>4</v>
      </c>
      <c r="K758">
        <v>10.968540000000001</v>
      </c>
      <c r="L758">
        <v>-74.781319999999994</v>
      </c>
    </row>
    <row r="759" spans="1:12" x14ac:dyDescent="0.25">
      <c r="A759" t="s">
        <v>111</v>
      </c>
      <c r="B759" t="s">
        <v>19</v>
      </c>
      <c r="C759">
        <v>517900</v>
      </c>
      <c r="D759">
        <v>28200</v>
      </c>
      <c r="E759" t="s">
        <v>1147</v>
      </c>
      <c r="F759" t="s">
        <v>76</v>
      </c>
      <c r="G759" t="s">
        <v>16</v>
      </c>
      <c r="H759">
        <v>5</v>
      </c>
      <c r="I759" t="s">
        <v>17</v>
      </c>
      <c r="J759">
        <v>10</v>
      </c>
      <c r="K759">
        <v>4.6097099999999998</v>
      </c>
      <c r="L759">
        <v>-74.08175</v>
      </c>
    </row>
    <row r="760" spans="1:12" x14ac:dyDescent="0.25">
      <c r="A760" t="s">
        <v>36</v>
      </c>
      <c r="B760" t="s">
        <v>24</v>
      </c>
      <c r="C760">
        <v>32800</v>
      </c>
      <c r="D760">
        <v>0</v>
      </c>
      <c r="E760" t="s">
        <v>400</v>
      </c>
      <c r="F760" t="s">
        <v>35</v>
      </c>
      <c r="G760" t="s">
        <v>16</v>
      </c>
      <c r="H760">
        <v>5</v>
      </c>
      <c r="I760" t="s">
        <v>38</v>
      </c>
      <c r="J760">
        <v>1</v>
      </c>
      <c r="K760">
        <v>4.6097099999999998</v>
      </c>
      <c r="L760">
        <v>-74.08175</v>
      </c>
    </row>
    <row r="761" spans="1:12" x14ac:dyDescent="0.25">
      <c r="A761" t="s">
        <v>45</v>
      </c>
      <c r="B761" t="s">
        <v>29</v>
      </c>
      <c r="C761">
        <v>1397300</v>
      </c>
      <c r="D761">
        <v>72600</v>
      </c>
      <c r="E761" t="s">
        <v>532</v>
      </c>
      <c r="F761" t="s">
        <v>88</v>
      </c>
      <c r="G761" t="s">
        <v>16</v>
      </c>
      <c r="H761">
        <v>5</v>
      </c>
      <c r="I761" t="s">
        <v>17</v>
      </c>
      <c r="J761">
        <v>2</v>
      </c>
      <c r="K761">
        <v>4.6097099999999998</v>
      </c>
      <c r="L761">
        <v>-74.08175</v>
      </c>
    </row>
    <row r="762" spans="1:12" x14ac:dyDescent="0.25">
      <c r="A762" t="s">
        <v>133</v>
      </c>
      <c r="B762" t="s">
        <v>24</v>
      </c>
      <c r="C762">
        <v>17200</v>
      </c>
      <c r="D762">
        <v>0</v>
      </c>
      <c r="E762" t="s">
        <v>879</v>
      </c>
      <c r="F762" t="s">
        <v>26</v>
      </c>
      <c r="G762" t="s">
        <v>161</v>
      </c>
      <c r="H762">
        <v>4</v>
      </c>
      <c r="I762" t="s">
        <v>17</v>
      </c>
      <c r="J762">
        <v>2</v>
      </c>
      <c r="K762">
        <v>7.1253900000000003</v>
      </c>
      <c r="L762">
        <v>-73.119799999999998</v>
      </c>
    </row>
    <row r="763" spans="1:12" x14ac:dyDescent="0.25">
      <c r="A763" t="s">
        <v>111</v>
      </c>
      <c r="B763" t="s">
        <v>19</v>
      </c>
      <c r="C763">
        <v>516300</v>
      </c>
      <c r="D763">
        <v>34300</v>
      </c>
      <c r="E763" t="s">
        <v>983</v>
      </c>
      <c r="F763" t="s">
        <v>26</v>
      </c>
      <c r="G763" t="s">
        <v>22</v>
      </c>
      <c r="H763">
        <v>5</v>
      </c>
      <c r="I763" t="s">
        <v>17</v>
      </c>
      <c r="J763">
        <v>3</v>
      </c>
      <c r="K763">
        <v>6.2518399999999996</v>
      </c>
      <c r="L763">
        <v>-75.563590000000005</v>
      </c>
    </row>
    <row r="764" spans="1:12" x14ac:dyDescent="0.25">
      <c r="A764" t="s">
        <v>98</v>
      </c>
      <c r="B764" t="s">
        <v>19</v>
      </c>
      <c r="C764">
        <v>669800</v>
      </c>
      <c r="D764">
        <v>33900</v>
      </c>
      <c r="E764" t="s">
        <v>730</v>
      </c>
      <c r="F764" t="s">
        <v>76</v>
      </c>
      <c r="G764" t="s">
        <v>16</v>
      </c>
      <c r="H764">
        <v>5</v>
      </c>
      <c r="I764" t="s">
        <v>38</v>
      </c>
      <c r="J764">
        <v>1</v>
      </c>
      <c r="K764">
        <v>4.6097099999999998</v>
      </c>
      <c r="L764">
        <v>-74.08175</v>
      </c>
    </row>
    <row r="765" spans="1:12" x14ac:dyDescent="0.25">
      <c r="A765" t="s">
        <v>164</v>
      </c>
      <c r="B765" t="s">
        <v>13</v>
      </c>
      <c r="C765">
        <v>136900</v>
      </c>
      <c r="D765">
        <v>5500</v>
      </c>
      <c r="E765" t="s">
        <v>149</v>
      </c>
      <c r="F765" t="s">
        <v>96</v>
      </c>
      <c r="G765" t="s">
        <v>22</v>
      </c>
      <c r="H765">
        <v>1</v>
      </c>
      <c r="I765" t="s">
        <v>17</v>
      </c>
      <c r="J765">
        <v>5</v>
      </c>
      <c r="K765">
        <v>6.2518399999999996</v>
      </c>
      <c r="L765">
        <v>-75.563590000000005</v>
      </c>
    </row>
    <row r="766" spans="1:12" x14ac:dyDescent="0.25">
      <c r="A766" t="s">
        <v>98</v>
      </c>
      <c r="B766" t="s">
        <v>19</v>
      </c>
      <c r="C766">
        <v>645800</v>
      </c>
      <c r="D766">
        <v>35600</v>
      </c>
      <c r="E766" t="s">
        <v>456</v>
      </c>
      <c r="F766" t="s">
        <v>52</v>
      </c>
      <c r="G766" t="s">
        <v>22</v>
      </c>
      <c r="H766">
        <v>3</v>
      </c>
      <c r="I766" t="s">
        <v>17</v>
      </c>
      <c r="J766">
        <v>1</v>
      </c>
      <c r="K766">
        <v>6.2518399999999996</v>
      </c>
      <c r="L766">
        <v>-75.563590000000005</v>
      </c>
    </row>
    <row r="767" spans="1:12" x14ac:dyDescent="0.25">
      <c r="A767" t="s">
        <v>158</v>
      </c>
      <c r="B767" t="s">
        <v>62</v>
      </c>
      <c r="C767">
        <v>73700</v>
      </c>
      <c r="D767">
        <v>2100</v>
      </c>
      <c r="E767" t="s">
        <v>1271</v>
      </c>
      <c r="F767" t="s">
        <v>47</v>
      </c>
      <c r="G767" t="s">
        <v>31</v>
      </c>
      <c r="H767">
        <v>1</v>
      </c>
      <c r="I767" t="s">
        <v>17</v>
      </c>
      <c r="J767">
        <v>2</v>
      </c>
      <c r="K767">
        <v>3.4372199999999999</v>
      </c>
      <c r="L767">
        <v>-76.522499999999994</v>
      </c>
    </row>
    <row r="768" spans="1:12" x14ac:dyDescent="0.25">
      <c r="A768" t="s">
        <v>89</v>
      </c>
      <c r="B768" t="s">
        <v>62</v>
      </c>
      <c r="C768">
        <v>12600</v>
      </c>
      <c r="D768">
        <v>900</v>
      </c>
      <c r="E768" t="s">
        <v>918</v>
      </c>
      <c r="F768" t="s">
        <v>76</v>
      </c>
      <c r="G768" t="s">
        <v>22</v>
      </c>
      <c r="H768">
        <v>5</v>
      </c>
      <c r="I768" t="s">
        <v>17</v>
      </c>
      <c r="J768">
        <v>2</v>
      </c>
      <c r="K768">
        <v>6.2518399999999996</v>
      </c>
      <c r="L768">
        <v>-75.563590000000005</v>
      </c>
    </row>
    <row r="769" spans="1:12" x14ac:dyDescent="0.25">
      <c r="A769" t="s">
        <v>111</v>
      </c>
      <c r="B769" t="s">
        <v>19</v>
      </c>
      <c r="C769">
        <v>502400</v>
      </c>
      <c r="D769">
        <v>27100</v>
      </c>
      <c r="E769" t="s">
        <v>355</v>
      </c>
      <c r="F769" t="s">
        <v>160</v>
      </c>
      <c r="G769" t="s">
        <v>16</v>
      </c>
      <c r="H769">
        <v>5</v>
      </c>
      <c r="I769" t="s">
        <v>17</v>
      </c>
      <c r="J769">
        <v>8</v>
      </c>
      <c r="K769">
        <v>4.6097099999999998</v>
      </c>
      <c r="L769">
        <v>-74.08175</v>
      </c>
    </row>
    <row r="770" spans="1:12" x14ac:dyDescent="0.25">
      <c r="A770" t="s">
        <v>39</v>
      </c>
      <c r="B770" t="s">
        <v>24</v>
      </c>
      <c r="C770">
        <v>58600</v>
      </c>
      <c r="D770">
        <v>3800</v>
      </c>
      <c r="E770" t="s">
        <v>1132</v>
      </c>
      <c r="F770" t="s">
        <v>43</v>
      </c>
      <c r="G770" t="s">
        <v>31</v>
      </c>
      <c r="H770">
        <v>5</v>
      </c>
      <c r="I770" t="s">
        <v>17</v>
      </c>
      <c r="J770">
        <v>1</v>
      </c>
      <c r="K770">
        <v>3.4372199999999999</v>
      </c>
      <c r="L770">
        <v>-76.522499999999994</v>
      </c>
    </row>
    <row r="771" spans="1:12" x14ac:dyDescent="0.25">
      <c r="A771" t="s">
        <v>55</v>
      </c>
      <c r="B771" t="s">
        <v>13</v>
      </c>
      <c r="C771">
        <v>43300</v>
      </c>
      <c r="D771">
        <v>7100</v>
      </c>
      <c r="E771" t="s">
        <v>756</v>
      </c>
      <c r="F771" t="s">
        <v>54</v>
      </c>
      <c r="G771" t="s">
        <v>16</v>
      </c>
      <c r="H771">
        <v>5</v>
      </c>
      <c r="I771" t="s">
        <v>17</v>
      </c>
      <c r="J771">
        <v>1</v>
      </c>
      <c r="K771">
        <v>4.6097099999999998</v>
      </c>
      <c r="L771">
        <v>-74.08175</v>
      </c>
    </row>
    <row r="772" spans="1:12" x14ac:dyDescent="0.25">
      <c r="A772" t="s">
        <v>158</v>
      </c>
      <c r="B772" t="s">
        <v>62</v>
      </c>
      <c r="C772">
        <v>45500</v>
      </c>
      <c r="D772">
        <v>3100</v>
      </c>
      <c r="E772" t="s">
        <v>1174</v>
      </c>
      <c r="F772" t="s">
        <v>76</v>
      </c>
      <c r="G772" t="s">
        <v>22</v>
      </c>
      <c r="H772">
        <v>4</v>
      </c>
      <c r="I772" t="s">
        <v>17</v>
      </c>
      <c r="J772">
        <v>1</v>
      </c>
      <c r="K772">
        <v>6.2518399999999996</v>
      </c>
      <c r="L772">
        <v>-75.563590000000005</v>
      </c>
    </row>
    <row r="773" spans="1:12" x14ac:dyDescent="0.25">
      <c r="A773" t="s">
        <v>80</v>
      </c>
      <c r="B773" t="s">
        <v>65</v>
      </c>
      <c r="C773">
        <v>29800</v>
      </c>
      <c r="D773">
        <v>2000</v>
      </c>
      <c r="E773" t="s">
        <v>639</v>
      </c>
      <c r="F773" t="s">
        <v>47</v>
      </c>
      <c r="G773" t="s">
        <v>22</v>
      </c>
      <c r="H773">
        <v>5</v>
      </c>
      <c r="I773" t="s">
        <v>17</v>
      </c>
      <c r="J773">
        <v>2</v>
      </c>
      <c r="K773">
        <v>6.2518399999999996</v>
      </c>
      <c r="L773">
        <v>-75.563590000000005</v>
      </c>
    </row>
    <row r="774" spans="1:12" x14ac:dyDescent="0.25">
      <c r="A774" t="s">
        <v>158</v>
      </c>
      <c r="B774" t="s">
        <v>62</v>
      </c>
      <c r="C774">
        <v>61900</v>
      </c>
      <c r="D774">
        <v>3500</v>
      </c>
      <c r="E774" t="s">
        <v>383</v>
      </c>
      <c r="F774" t="s">
        <v>15</v>
      </c>
      <c r="G774" t="s">
        <v>22</v>
      </c>
      <c r="H774">
        <v>5</v>
      </c>
      <c r="I774" t="s">
        <v>17</v>
      </c>
      <c r="J774">
        <v>1</v>
      </c>
      <c r="K774">
        <v>6.2518399999999996</v>
      </c>
      <c r="L774">
        <v>-75.563590000000005</v>
      </c>
    </row>
    <row r="775" spans="1:12" x14ac:dyDescent="0.25">
      <c r="A775" t="s">
        <v>164</v>
      </c>
      <c r="B775" t="s">
        <v>13</v>
      </c>
      <c r="C775">
        <v>76600</v>
      </c>
      <c r="D775">
        <v>4300</v>
      </c>
      <c r="E775" t="s">
        <v>108</v>
      </c>
      <c r="F775" t="s">
        <v>160</v>
      </c>
      <c r="G775" t="s">
        <v>16</v>
      </c>
      <c r="H775">
        <v>4</v>
      </c>
      <c r="I775" t="s">
        <v>17</v>
      </c>
      <c r="J775">
        <v>1</v>
      </c>
      <c r="K775">
        <v>4.6097099999999998</v>
      </c>
      <c r="L775">
        <v>-74.08175</v>
      </c>
    </row>
    <row r="776" spans="1:12" x14ac:dyDescent="0.25">
      <c r="A776" t="s">
        <v>297</v>
      </c>
      <c r="B776" t="s">
        <v>86</v>
      </c>
      <c r="C776">
        <v>67700</v>
      </c>
      <c r="D776">
        <v>1800</v>
      </c>
      <c r="E776" t="s">
        <v>660</v>
      </c>
      <c r="F776" t="s">
        <v>130</v>
      </c>
      <c r="G776" t="s">
        <v>22</v>
      </c>
      <c r="H776">
        <v>5</v>
      </c>
      <c r="I776" t="s">
        <v>17</v>
      </c>
      <c r="J776">
        <v>1</v>
      </c>
      <c r="K776">
        <v>6.2518399999999996</v>
      </c>
      <c r="L776">
        <v>-75.563590000000005</v>
      </c>
    </row>
    <row r="777" spans="1:12" x14ac:dyDescent="0.25">
      <c r="A777" t="s">
        <v>74</v>
      </c>
      <c r="B777" t="s">
        <v>62</v>
      </c>
      <c r="C777">
        <v>38600</v>
      </c>
      <c r="D777">
        <v>0</v>
      </c>
      <c r="E777" t="s">
        <v>669</v>
      </c>
      <c r="F777" t="s">
        <v>93</v>
      </c>
      <c r="G777" t="s">
        <v>16</v>
      </c>
      <c r="H777">
        <v>5</v>
      </c>
      <c r="I777" t="s">
        <v>17</v>
      </c>
      <c r="J777">
        <v>1</v>
      </c>
      <c r="K777">
        <v>4.6097099999999998</v>
      </c>
      <c r="L777">
        <v>-74.08175</v>
      </c>
    </row>
    <row r="778" spans="1:12" x14ac:dyDescent="0.25">
      <c r="A778" t="s">
        <v>82</v>
      </c>
      <c r="B778" t="s">
        <v>58</v>
      </c>
      <c r="C778">
        <v>39700</v>
      </c>
      <c r="D778">
        <v>5500</v>
      </c>
      <c r="E778" t="s">
        <v>1073</v>
      </c>
      <c r="F778" t="s">
        <v>52</v>
      </c>
      <c r="G778" t="s">
        <v>22</v>
      </c>
      <c r="H778">
        <v>2</v>
      </c>
      <c r="I778" t="s">
        <v>17</v>
      </c>
      <c r="J778">
        <v>1</v>
      </c>
      <c r="K778">
        <v>6.2518399999999996</v>
      </c>
      <c r="L778">
        <v>-75.563590000000005</v>
      </c>
    </row>
    <row r="779" spans="1:12" x14ac:dyDescent="0.25">
      <c r="A779" t="s">
        <v>57</v>
      </c>
      <c r="B779" t="s">
        <v>58</v>
      </c>
      <c r="C779">
        <v>87000</v>
      </c>
      <c r="D779">
        <v>4800</v>
      </c>
      <c r="E779" t="s">
        <v>941</v>
      </c>
      <c r="F779" t="s">
        <v>76</v>
      </c>
      <c r="G779" t="s">
        <v>31</v>
      </c>
      <c r="H779">
        <v>5</v>
      </c>
      <c r="I779" t="s">
        <v>17</v>
      </c>
      <c r="J779">
        <v>4</v>
      </c>
      <c r="K779">
        <v>3.4372199999999999</v>
      </c>
      <c r="L779">
        <v>-76.522499999999994</v>
      </c>
    </row>
    <row r="780" spans="1:12" x14ac:dyDescent="0.25">
      <c r="A780" t="s">
        <v>39</v>
      </c>
      <c r="B780" t="s">
        <v>24</v>
      </c>
      <c r="C780">
        <v>43400</v>
      </c>
      <c r="D780">
        <v>0</v>
      </c>
      <c r="E780" t="s">
        <v>1043</v>
      </c>
      <c r="F780" t="s">
        <v>76</v>
      </c>
      <c r="G780" t="s">
        <v>60</v>
      </c>
      <c r="H780">
        <v>4</v>
      </c>
      <c r="I780" t="s">
        <v>17</v>
      </c>
      <c r="J780">
        <v>7</v>
      </c>
      <c r="K780">
        <v>4.8133299999999997</v>
      </c>
      <c r="L780">
        <v>-75.696110000000004</v>
      </c>
    </row>
    <row r="781" spans="1:12" x14ac:dyDescent="0.25">
      <c r="A781" t="s">
        <v>55</v>
      </c>
      <c r="B781" t="s">
        <v>13</v>
      </c>
      <c r="C781">
        <v>139600</v>
      </c>
      <c r="D781">
        <v>7900</v>
      </c>
      <c r="E781" t="s">
        <v>933</v>
      </c>
      <c r="F781" t="s">
        <v>35</v>
      </c>
      <c r="G781" t="s">
        <v>16</v>
      </c>
      <c r="H781">
        <v>5</v>
      </c>
      <c r="I781" t="s">
        <v>17</v>
      </c>
      <c r="J781">
        <v>1</v>
      </c>
      <c r="K781">
        <v>4.6097099999999998</v>
      </c>
      <c r="L781">
        <v>-74.08175</v>
      </c>
    </row>
    <row r="782" spans="1:12" x14ac:dyDescent="0.25">
      <c r="A782" t="s">
        <v>84</v>
      </c>
      <c r="B782" t="s">
        <v>58</v>
      </c>
      <c r="C782">
        <v>204700</v>
      </c>
      <c r="D782">
        <v>11300</v>
      </c>
      <c r="E782" t="s">
        <v>680</v>
      </c>
      <c r="F782" t="s">
        <v>35</v>
      </c>
      <c r="G782" t="s">
        <v>16</v>
      </c>
      <c r="H782">
        <v>5</v>
      </c>
      <c r="I782" t="s">
        <v>17</v>
      </c>
      <c r="J782">
        <v>3</v>
      </c>
      <c r="K782">
        <v>4.6097099999999998</v>
      </c>
      <c r="L782">
        <v>-74.08175</v>
      </c>
    </row>
    <row r="783" spans="1:12" x14ac:dyDescent="0.25">
      <c r="A783" t="s">
        <v>266</v>
      </c>
      <c r="B783" t="s">
        <v>13</v>
      </c>
      <c r="C783">
        <v>1275500</v>
      </c>
      <c r="D783">
        <v>66100</v>
      </c>
      <c r="E783" t="s">
        <v>961</v>
      </c>
      <c r="F783" t="s">
        <v>43</v>
      </c>
      <c r="G783" t="s">
        <v>16</v>
      </c>
      <c r="H783">
        <v>5</v>
      </c>
      <c r="I783" t="s">
        <v>17</v>
      </c>
      <c r="J783">
        <v>2</v>
      </c>
      <c r="K783">
        <v>4.6097099999999998</v>
      </c>
      <c r="L783">
        <v>-74.08175</v>
      </c>
    </row>
    <row r="784" spans="1:12" x14ac:dyDescent="0.25">
      <c r="A784" t="s">
        <v>122</v>
      </c>
      <c r="B784" t="s">
        <v>29</v>
      </c>
      <c r="C784">
        <v>1243900</v>
      </c>
      <c r="D784">
        <v>64400</v>
      </c>
      <c r="E784" t="s">
        <v>229</v>
      </c>
      <c r="F784" t="s">
        <v>43</v>
      </c>
      <c r="G784" t="s">
        <v>22</v>
      </c>
      <c r="H784">
        <v>5</v>
      </c>
      <c r="I784" t="s">
        <v>17</v>
      </c>
      <c r="J784">
        <v>5</v>
      </c>
      <c r="K784">
        <v>6.2518399999999996</v>
      </c>
      <c r="L784">
        <v>-75.563590000000005</v>
      </c>
    </row>
    <row r="785" spans="1:12" x14ac:dyDescent="0.25">
      <c r="A785" t="s">
        <v>50</v>
      </c>
      <c r="B785" t="s">
        <v>29</v>
      </c>
      <c r="C785">
        <v>2062800</v>
      </c>
      <c r="D785">
        <v>108000</v>
      </c>
      <c r="E785" t="s">
        <v>1060</v>
      </c>
      <c r="F785" t="s">
        <v>47</v>
      </c>
      <c r="G785" t="s">
        <v>31</v>
      </c>
      <c r="H785">
        <v>5</v>
      </c>
      <c r="I785" t="s">
        <v>17</v>
      </c>
      <c r="J785">
        <v>1</v>
      </c>
      <c r="K785">
        <v>3.4372199999999999</v>
      </c>
      <c r="L785">
        <v>-76.522499999999994</v>
      </c>
    </row>
    <row r="786" spans="1:12" x14ac:dyDescent="0.25">
      <c r="A786" t="s">
        <v>41</v>
      </c>
      <c r="B786" t="s">
        <v>29</v>
      </c>
      <c r="C786">
        <v>1226400</v>
      </c>
      <c r="D786">
        <v>71200</v>
      </c>
      <c r="E786" t="s">
        <v>276</v>
      </c>
      <c r="F786" t="s">
        <v>21</v>
      </c>
      <c r="G786" t="s">
        <v>16</v>
      </c>
      <c r="H786">
        <v>5</v>
      </c>
      <c r="I786" t="s">
        <v>17</v>
      </c>
      <c r="J786">
        <v>2</v>
      </c>
      <c r="K786">
        <v>4.6097099999999998</v>
      </c>
      <c r="L786">
        <v>-74.08175</v>
      </c>
    </row>
    <row r="787" spans="1:12" x14ac:dyDescent="0.25">
      <c r="A787" t="s">
        <v>89</v>
      </c>
      <c r="B787" t="s">
        <v>62</v>
      </c>
      <c r="C787">
        <v>21100</v>
      </c>
      <c r="D787">
        <v>1300</v>
      </c>
      <c r="E787" t="s">
        <v>1107</v>
      </c>
      <c r="F787" t="s">
        <v>96</v>
      </c>
      <c r="G787" t="s">
        <v>16</v>
      </c>
      <c r="H787">
        <v>5</v>
      </c>
      <c r="I787" t="s">
        <v>38</v>
      </c>
      <c r="J787">
        <v>1</v>
      </c>
      <c r="K787">
        <v>4.6097099999999998</v>
      </c>
      <c r="L787">
        <v>-74.08175</v>
      </c>
    </row>
    <row r="788" spans="1:12" x14ac:dyDescent="0.25">
      <c r="A788" t="s">
        <v>135</v>
      </c>
      <c r="B788" t="s">
        <v>58</v>
      </c>
      <c r="C788">
        <v>27800</v>
      </c>
      <c r="D788">
        <v>1700</v>
      </c>
      <c r="E788" t="s">
        <v>314</v>
      </c>
      <c r="F788" t="s">
        <v>160</v>
      </c>
      <c r="G788" t="s">
        <v>22</v>
      </c>
      <c r="H788">
        <v>1</v>
      </c>
      <c r="I788" t="s">
        <v>17</v>
      </c>
      <c r="J788">
        <v>2</v>
      </c>
      <c r="K788">
        <v>6.2518399999999996</v>
      </c>
      <c r="L788">
        <v>-75.563590000000005</v>
      </c>
    </row>
    <row r="789" spans="1:12" x14ac:dyDescent="0.25">
      <c r="A789" t="s">
        <v>57</v>
      </c>
      <c r="B789" t="s">
        <v>58</v>
      </c>
      <c r="C789">
        <v>68400</v>
      </c>
      <c r="D789">
        <v>1800</v>
      </c>
      <c r="E789" t="s">
        <v>884</v>
      </c>
      <c r="F789" t="s">
        <v>96</v>
      </c>
      <c r="G789" t="s">
        <v>22</v>
      </c>
      <c r="H789">
        <v>3</v>
      </c>
      <c r="I789" t="s">
        <v>146</v>
      </c>
      <c r="J789">
        <v>1</v>
      </c>
      <c r="K789">
        <v>6.2518399999999996</v>
      </c>
      <c r="L789">
        <v>-75.563590000000005</v>
      </c>
    </row>
    <row r="790" spans="1:12" x14ac:dyDescent="0.25">
      <c r="A790" t="s">
        <v>148</v>
      </c>
      <c r="B790" t="s">
        <v>13</v>
      </c>
      <c r="C790">
        <v>1947100</v>
      </c>
      <c r="D790">
        <v>104300</v>
      </c>
      <c r="E790" t="s">
        <v>72</v>
      </c>
      <c r="F790" t="s">
        <v>52</v>
      </c>
      <c r="G790" t="s">
        <v>22</v>
      </c>
      <c r="H790">
        <v>5</v>
      </c>
      <c r="I790" t="s">
        <v>17</v>
      </c>
      <c r="J790">
        <v>3</v>
      </c>
      <c r="K790">
        <v>6.2518399999999996</v>
      </c>
      <c r="L790">
        <v>-75.563590000000005</v>
      </c>
    </row>
    <row r="791" spans="1:12" x14ac:dyDescent="0.25">
      <c r="A791" t="s">
        <v>68</v>
      </c>
      <c r="B791" t="s">
        <v>24</v>
      </c>
      <c r="C791">
        <v>24800</v>
      </c>
      <c r="D791">
        <v>1700</v>
      </c>
      <c r="E791" t="s">
        <v>285</v>
      </c>
      <c r="F791" t="s">
        <v>130</v>
      </c>
      <c r="G791" t="s">
        <v>161</v>
      </c>
      <c r="H791">
        <v>1</v>
      </c>
      <c r="I791" t="s">
        <v>17</v>
      </c>
      <c r="J791">
        <v>1</v>
      </c>
      <c r="K791">
        <v>7.1253900000000003</v>
      </c>
      <c r="L791">
        <v>-73.119799999999998</v>
      </c>
    </row>
    <row r="792" spans="1:12" x14ac:dyDescent="0.25">
      <c r="A792" t="s">
        <v>133</v>
      </c>
      <c r="B792" t="s">
        <v>24</v>
      </c>
      <c r="C792">
        <v>18700</v>
      </c>
      <c r="D792">
        <v>0</v>
      </c>
      <c r="E792" t="s">
        <v>1138</v>
      </c>
      <c r="F792" t="s">
        <v>26</v>
      </c>
      <c r="G792" t="s">
        <v>16</v>
      </c>
      <c r="H792">
        <v>4</v>
      </c>
      <c r="I792" t="s">
        <v>17</v>
      </c>
      <c r="J792">
        <v>3</v>
      </c>
      <c r="K792">
        <v>4.6097099999999998</v>
      </c>
      <c r="L792">
        <v>-74.08175</v>
      </c>
    </row>
    <row r="793" spans="1:12" x14ac:dyDescent="0.25">
      <c r="A793" t="s">
        <v>64</v>
      </c>
      <c r="B793" t="s">
        <v>65</v>
      </c>
      <c r="C793">
        <v>50900</v>
      </c>
      <c r="D793">
        <v>900</v>
      </c>
      <c r="E793" t="s">
        <v>239</v>
      </c>
      <c r="F793" t="s">
        <v>130</v>
      </c>
      <c r="G793" t="s">
        <v>16</v>
      </c>
      <c r="H793">
        <v>1</v>
      </c>
      <c r="I793" t="s">
        <v>17</v>
      </c>
      <c r="J793">
        <v>3</v>
      </c>
      <c r="K793">
        <v>4.6097099999999998</v>
      </c>
      <c r="L793">
        <v>-74.08175</v>
      </c>
    </row>
    <row r="794" spans="1:12" x14ac:dyDescent="0.25">
      <c r="A794" t="s">
        <v>55</v>
      </c>
      <c r="B794" t="s">
        <v>13</v>
      </c>
      <c r="C794">
        <v>64000</v>
      </c>
      <c r="D794">
        <v>1600</v>
      </c>
      <c r="E794" t="s">
        <v>492</v>
      </c>
      <c r="F794" t="s">
        <v>160</v>
      </c>
      <c r="G794" t="s">
        <v>16</v>
      </c>
      <c r="H794">
        <v>5</v>
      </c>
      <c r="I794" t="s">
        <v>17</v>
      </c>
      <c r="J794">
        <v>5</v>
      </c>
      <c r="K794">
        <v>4.6097099999999998</v>
      </c>
      <c r="L794">
        <v>-74.08175</v>
      </c>
    </row>
    <row r="795" spans="1:12" x14ac:dyDescent="0.25">
      <c r="A795" t="s">
        <v>78</v>
      </c>
      <c r="B795" t="s">
        <v>19</v>
      </c>
      <c r="C795">
        <v>312900</v>
      </c>
      <c r="D795">
        <v>16900</v>
      </c>
      <c r="E795" t="s">
        <v>575</v>
      </c>
      <c r="F795" t="s">
        <v>21</v>
      </c>
      <c r="G795" t="s">
        <v>22</v>
      </c>
      <c r="H795">
        <v>5</v>
      </c>
      <c r="I795" t="s">
        <v>17</v>
      </c>
      <c r="J795">
        <v>3</v>
      </c>
      <c r="K795">
        <v>6.2518399999999996</v>
      </c>
      <c r="L795">
        <v>-75.563590000000005</v>
      </c>
    </row>
    <row r="796" spans="1:12" x14ac:dyDescent="0.25">
      <c r="A796" t="s">
        <v>118</v>
      </c>
      <c r="B796" t="s">
        <v>86</v>
      </c>
      <c r="C796">
        <v>865500</v>
      </c>
      <c r="D796">
        <v>44300</v>
      </c>
      <c r="E796" t="s">
        <v>743</v>
      </c>
      <c r="F796" t="s">
        <v>47</v>
      </c>
      <c r="G796" t="s">
        <v>22</v>
      </c>
      <c r="H796">
        <v>3</v>
      </c>
      <c r="I796" t="s">
        <v>17</v>
      </c>
      <c r="J796">
        <v>10</v>
      </c>
      <c r="K796">
        <v>6.2518399999999996</v>
      </c>
      <c r="L796">
        <v>-75.563590000000005</v>
      </c>
    </row>
    <row r="797" spans="1:12" x14ac:dyDescent="0.25">
      <c r="A797" t="s">
        <v>23</v>
      </c>
      <c r="B797" t="s">
        <v>24</v>
      </c>
      <c r="C797">
        <v>160400</v>
      </c>
      <c r="D797">
        <v>6700</v>
      </c>
      <c r="E797" t="s">
        <v>850</v>
      </c>
      <c r="F797" t="s">
        <v>26</v>
      </c>
      <c r="G797" t="s">
        <v>22</v>
      </c>
      <c r="H797">
        <v>4</v>
      </c>
      <c r="I797" t="s">
        <v>17</v>
      </c>
      <c r="J797">
        <v>6</v>
      </c>
      <c r="K797">
        <v>6.2518399999999996</v>
      </c>
      <c r="L797">
        <v>-75.563590000000005</v>
      </c>
    </row>
    <row r="798" spans="1:12" x14ac:dyDescent="0.25">
      <c r="A798" t="s">
        <v>67</v>
      </c>
      <c r="B798" t="s">
        <v>62</v>
      </c>
      <c r="C798">
        <v>58900</v>
      </c>
      <c r="D798">
        <v>1300</v>
      </c>
      <c r="E798" t="s">
        <v>586</v>
      </c>
      <c r="F798" t="s">
        <v>54</v>
      </c>
      <c r="G798" t="s">
        <v>16</v>
      </c>
      <c r="H798">
        <v>5</v>
      </c>
      <c r="I798" t="s">
        <v>17</v>
      </c>
      <c r="J798">
        <v>3</v>
      </c>
      <c r="K798">
        <v>4.6097099999999998</v>
      </c>
      <c r="L798">
        <v>-74.08175</v>
      </c>
    </row>
    <row r="799" spans="1:12" x14ac:dyDescent="0.25">
      <c r="A799" t="s">
        <v>158</v>
      </c>
      <c r="B799" t="s">
        <v>62</v>
      </c>
      <c r="C799">
        <v>23000</v>
      </c>
      <c r="D799">
        <v>1700</v>
      </c>
      <c r="E799" t="s">
        <v>375</v>
      </c>
      <c r="F799" t="s">
        <v>52</v>
      </c>
      <c r="G799" t="s">
        <v>16</v>
      </c>
      <c r="H799">
        <v>5</v>
      </c>
      <c r="I799" t="s">
        <v>17</v>
      </c>
      <c r="J799">
        <v>2</v>
      </c>
      <c r="K799">
        <v>4.6097099999999998</v>
      </c>
      <c r="L799">
        <v>-74.08175</v>
      </c>
    </row>
    <row r="800" spans="1:12" x14ac:dyDescent="0.25">
      <c r="A800" t="s">
        <v>67</v>
      </c>
      <c r="B800" t="s">
        <v>62</v>
      </c>
      <c r="C800">
        <v>45600</v>
      </c>
      <c r="D800">
        <v>2600</v>
      </c>
      <c r="E800" t="s">
        <v>83</v>
      </c>
      <c r="F800" t="s">
        <v>130</v>
      </c>
      <c r="G800" t="s">
        <v>16</v>
      </c>
      <c r="H800">
        <v>3</v>
      </c>
      <c r="I800" t="s">
        <v>17</v>
      </c>
      <c r="J800">
        <v>2</v>
      </c>
      <c r="K800">
        <v>4.6097099999999998</v>
      </c>
      <c r="L800">
        <v>-74.08175</v>
      </c>
    </row>
    <row r="801" spans="1:12" x14ac:dyDescent="0.25">
      <c r="A801" t="s">
        <v>105</v>
      </c>
      <c r="B801" t="s">
        <v>19</v>
      </c>
      <c r="C801">
        <v>332800</v>
      </c>
      <c r="D801">
        <v>15900</v>
      </c>
      <c r="E801" t="s">
        <v>1274</v>
      </c>
      <c r="F801" t="s">
        <v>15</v>
      </c>
      <c r="G801" t="s">
        <v>31</v>
      </c>
      <c r="H801">
        <v>5</v>
      </c>
      <c r="I801" t="s">
        <v>17</v>
      </c>
      <c r="J801">
        <v>6</v>
      </c>
      <c r="K801">
        <v>3.4372199999999999</v>
      </c>
      <c r="L801">
        <v>-76.522499999999994</v>
      </c>
    </row>
    <row r="802" spans="1:12" x14ac:dyDescent="0.25">
      <c r="A802" t="s">
        <v>84</v>
      </c>
      <c r="B802" t="s">
        <v>58</v>
      </c>
      <c r="C802">
        <v>101200</v>
      </c>
      <c r="D802">
        <v>3600</v>
      </c>
      <c r="E802" t="s">
        <v>659</v>
      </c>
      <c r="F802" t="s">
        <v>35</v>
      </c>
      <c r="G802" t="s">
        <v>91</v>
      </c>
      <c r="H802">
        <v>5</v>
      </c>
      <c r="I802" t="s">
        <v>17</v>
      </c>
      <c r="J802">
        <v>4</v>
      </c>
      <c r="K802">
        <v>10.968540000000001</v>
      </c>
      <c r="L802">
        <v>-74.781319999999994</v>
      </c>
    </row>
    <row r="803" spans="1:12" x14ac:dyDescent="0.25">
      <c r="A803" t="s">
        <v>148</v>
      </c>
      <c r="B803" t="s">
        <v>13</v>
      </c>
      <c r="C803">
        <v>2383900</v>
      </c>
      <c r="D803">
        <v>127200</v>
      </c>
      <c r="E803" t="s">
        <v>951</v>
      </c>
      <c r="F803" t="s">
        <v>130</v>
      </c>
      <c r="G803" t="s">
        <v>16</v>
      </c>
      <c r="H803">
        <v>5</v>
      </c>
      <c r="I803" t="s">
        <v>17</v>
      </c>
      <c r="J803">
        <v>1</v>
      </c>
      <c r="K803">
        <v>4.6097099999999998</v>
      </c>
      <c r="L803">
        <v>-74.08175</v>
      </c>
    </row>
    <row r="804" spans="1:12" x14ac:dyDescent="0.25">
      <c r="A804" t="s">
        <v>18</v>
      </c>
      <c r="B804" t="s">
        <v>19</v>
      </c>
      <c r="C804">
        <v>244200</v>
      </c>
      <c r="D804">
        <v>13700</v>
      </c>
      <c r="E804" t="s">
        <v>134</v>
      </c>
      <c r="F804" t="s">
        <v>43</v>
      </c>
      <c r="G804" t="s">
        <v>60</v>
      </c>
      <c r="H804">
        <v>5</v>
      </c>
      <c r="I804" t="s">
        <v>17</v>
      </c>
      <c r="J804">
        <v>4</v>
      </c>
      <c r="K804">
        <v>4.8133299999999997</v>
      </c>
      <c r="L804">
        <v>-75.696110000000004</v>
      </c>
    </row>
    <row r="805" spans="1:12" x14ac:dyDescent="0.25">
      <c r="A805" t="s">
        <v>297</v>
      </c>
      <c r="B805" t="s">
        <v>86</v>
      </c>
      <c r="C805">
        <v>42200</v>
      </c>
      <c r="D805">
        <v>0</v>
      </c>
      <c r="E805" t="s">
        <v>1277</v>
      </c>
      <c r="F805" t="s">
        <v>47</v>
      </c>
      <c r="G805" t="s">
        <v>16</v>
      </c>
      <c r="H805">
        <v>1</v>
      </c>
      <c r="I805" t="s">
        <v>17</v>
      </c>
      <c r="J805">
        <v>4</v>
      </c>
      <c r="K805">
        <v>4.6097099999999998</v>
      </c>
      <c r="L805">
        <v>-74.08175</v>
      </c>
    </row>
    <row r="806" spans="1:12" x14ac:dyDescent="0.25">
      <c r="A806" t="s">
        <v>219</v>
      </c>
      <c r="B806" t="s">
        <v>19</v>
      </c>
      <c r="C806">
        <v>625200</v>
      </c>
      <c r="D806">
        <v>31500</v>
      </c>
      <c r="E806" t="s">
        <v>999</v>
      </c>
      <c r="F806" t="s">
        <v>15</v>
      </c>
      <c r="G806" t="s">
        <v>22</v>
      </c>
      <c r="H806">
        <v>5</v>
      </c>
      <c r="I806" t="s">
        <v>17</v>
      </c>
      <c r="J806">
        <v>10</v>
      </c>
      <c r="K806">
        <v>6.2518399999999996</v>
      </c>
      <c r="L806">
        <v>-75.563590000000005</v>
      </c>
    </row>
    <row r="807" spans="1:12" x14ac:dyDescent="0.25">
      <c r="A807" t="s">
        <v>266</v>
      </c>
      <c r="B807" t="s">
        <v>13</v>
      </c>
      <c r="C807">
        <v>1745700</v>
      </c>
      <c r="D807">
        <v>91100</v>
      </c>
      <c r="E807" t="s">
        <v>946</v>
      </c>
      <c r="F807" t="s">
        <v>93</v>
      </c>
      <c r="G807" t="s">
        <v>16</v>
      </c>
      <c r="H807">
        <v>5</v>
      </c>
      <c r="I807" t="s">
        <v>17</v>
      </c>
      <c r="J807">
        <v>2</v>
      </c>
      <c r="K807">
        <v>4.6097099999999998</v>
      </c>
      <c r="L807">
        <v>-74.08175</v>
      </c>
    </row>
    <row r="808" spans="1:12" x14ac:dyDescent="0.25">
      <c r="A808" t="s">
        <v>133</v>
      </c>
      <c r="B808" t="s">
        <v>24</v>
      </c>
      <c r="C808">
        <v>11900</v>
      </c>
      <c r="D808">
        <v>0</v>
      </c>
      <c r="E808" t="s">
        <v>1216</v>
      </c>
      <c r="F808" t="s">
        <v>160</v>
      </c>
      <c r="G808" t="s">
        <v>278</v>
      </c>
      <c r="H808">
        <v>5</v>
      </c>
      <c r="I808" t="s">
        <v>17</v>
      </c>
      <c r="J808">
        <v>1</v>
      </c>
      <c r="K808">
        <v>-4.2152799999999999</v>
      </c>
      <c r="L808">
        <v>-69.940560000000005</v>
      </c>
    </row>
    <row r="809" spans="1:12" x14ac:dyDescent="0.25">
      <c r="A809" t="s">
        <v>196</v>
      </c>
      <c r="B809" t="s">
        <v>13</v>
      </c>
      <c r="C809">
        <v>988100</v>
      </c>
      <c r="D809">
        <v>52800</v>
      </c>
      <c r="E809" t="s">
        <v>292</v>
      </c>
      <c r="F809" t="s">
        <v>130</v>
      </c>
      <c r="G809" t="s">
        <v>44</v>
      </c>
      <c r="H809">
        <v>4</v>
      </c>
      <c r="I809" t="s">
        <v>17</v>
      </c>
      <c r="J809">
        <v>4</v>
      </c>
      <c r="K809">
        <v>11.240790000000001</v>
      </c>
      <c r="L809">
        <v>-74.199039999999997</v>
      </c>
    </row>
    <row r="810" spans="1:12" x14ac:dyDescent="0.25">
      <c r="A810" t="s">
        <v>111</v>
      </c>
      <c r="B810" t="s">
        <v>19</v>
      </c>
      <c r="C810">
        <v>518500</v>
      </c>
      <c r="D810">
        <v>25800</v>
      </c>
      <c r="E810" t="s">
        <v>1082</v>
      </c>
      <c r="F810" t="s">
        <v>160</v>
      </c>
      <c r="G810" t="s">
        <v>16</v>
      </c>
      <c r="H810">
        <v>4</v>
      </c>
      <c r="I810" t="s">
        <v>17</v>
      </c>
      <c r="J810">
        <v>6</v>
      </c>
      <c r="K810">
        <v>4.6097099999999998</v>
      </c>
      <c r="L810">
        <v>-74.08175</v>
      </c>
    </row>
    <row r="811" spans="1:12" x14ac:dyDescent="0.25">
      <c r="A811" t="s">
        <v>118</v>
      </c>
      <c r="B811" t="s">
        <v>86</v>
      </c>
      <c r="C811">
        <v>699300</v>
      </c>
      <c r="D811">
        <v>42000</v>
      </c>
      <c r="E811" t="s">
        <v>454</v>
      </c>
      <c r="F811" t="s">
        <v>15</v>
      </c>
      <c r="G811" t="s">
        <v>16</v>
      </c>
      <c r="H811">
        <v>5</v>
      </c>
      <c r="I811" t="s">
        <v>17</v>
      </c>
      <c r="J811">
        <v>1</v>
      </c>
      <c r="K811">
        <v>4.6097099999999998</v>
      </c>
      <c r="L811">
        <v>-74.08175</v>
      </c>
    </row>
    <row r="812" spans="1:12" x14ac:dyDescent="0.25">
      <c r="A812" t="s">
        <v>55</v>
      </c>
      <c r="B812" t="s">
        <v>13</v>
      </c>
      <c r="C812">
        <v>112100</v>
      </c>
      <c r="D812">
        <v>6400</v>
      </c>
      <c r="E812" t="s">
        <v>1267</v>
      </c>
      <c r="F812" t="s">
        <v>26</v>
      </c>
      <c r="G812" t="s">
        <v>22</v>
      </c>
      <c r="H812">
        <v>1</v>
      </c>
      <c r="I812" t="s">
        <v>17</v>
      </c>
      <c r="J812">
        <v>3</v>
      </c>
      <c r="K812">
        <v>6.2518399999999996</v>
      </c>
      <c r="L812">
        <v>-75.563590000000005</v>
      </c>
    </row>
    <row r="813" spans="1:12" x14ac:dyDescent="0.25">
      <c r="A813" t="s">
        <v>28</v>
      </c>
      <c r="B813" t="s">
        <v>29</v>
      </c>
      <c r="C813">
        <v>420300</v>
      </c>
      <c r="D813">
        <v>23600</v>
      </c>
      <c r="E813" t="s">
        <v>823</v>
      </c>
      <c r="F813" t="s">
        <v>93</v>
      </c>
      <c r="G813" t="s">
        <v>16</v>
      </c>
      <c r="H813">
        <v>4</v>
      </c>
      <c r="I813" t="s">
        <v>17</v>
      </c>
      <c r="J813">
        <v>1</v>
      </c>
      <c r="K813">
        <v>4.6097099999999998</v>
      </c>
      <c r="L813">
        <v>-74.08175</v>
      </c>
    </row>
    <row r="814" spans="1:12" x14ac:dyDescent="0.25">
      <c r="A814" t="s">
        <v>85</v>
      </c>
      <c r="B814" t="s">
        <v>86</v>
      </c>
      <c r="C814">
        <v>490900</v>
      </c>
      <c r="D814">
        <v>26400</v>
      </c>
      <c r="E814" t="s">
        <v>77</v>
      </c>
      <c r="F814" t="s">
        <v>52</v>
      </c>
      <c r="G814" t="s">
        <v>109</v>
      </c>
      <c r="H814">
        <v>4</v>
      </c>
      <c r="I814" t="s">
        <v>17</v>
      </c>
      <c r="J814">
        <v>1</v>
      </c>
      <c r="K814">
        <v>4.1420000000000003</v>
      </c>
      <c r="L814">
        <v>-73.626639999999995</v>
      </c>
    </row>
    <row r="815" spans="1:12" x14ac:dyDescent="0.25">
      <c r="A815" t="s">
        <v>61</v>
      </c>
      <c r="B815" t="s">
        <v>62</v>
      </c>
      <c r="C815">
        <v>646900</v>
      </c>
      <c r="D815">
        <v>32600</v>
      </c>
      <c r="E815" t="s">
        <v>794</v>
      </c>
      <c r="F815" t="s">
        <v>52</v>
      </c>
      <c r="G815" t="s">
        <v>16</v>
      </c>
      <c r="H815">
        <v>5</v>
      </c>
      <c r="I815" t="s">
        <v>32</v>
      </c>
      <c r="J815">
        <v>1</v>
      </c>
      <c r="K815">
        <v>4.6097099999999998</v>
      </c>
      <c r="L815">
        <v>-74.08175</v>
      </c>
    </row>
    <row r="816" spans="1:12" x14ac:dyDescent="0.25">
      <c r="A816" t="s">
        <v>133</v>
      </c>
      <c r="B816" t="s">
        <v>24</v>
      </c>
      <c r="C816">
        <v>18000</v>
      </c>
      <c r="D816">
        <v>1600</v>
      </c>
      <c r="E816" t="s">
        <v>1039</v>
      </c>
      <c r="F816" t="s">
        <v>160</v>
      </c>
      <c r="G816" t="s">
        <v>109</v>
      </c>
      <c r="H816">
        <v>3</v>
      </c>
      <c r="I816" t="s">
        <v>17</v>
      </c>
      <c r="J816">
        <v>10</v>
      </c>
      <c r="K816">
        <v>4.1420000000000003</v>
      </c>
      <c r="L816">
        <v>-73.626639999999995</v>
      </c>
    </row>
    <row r="817" spans="1:12" x14ac:dyDescent="0.25">
      <c r="A817" t="s">
        <v>23</v>
      </c>
      <c r="B817" t="s">
        <v>24</v>
      </c>
      <c r="C817">
        <v>167800</v>
      </c>
      <c r="D817">
        <v>7100</v>
      </c>
      <c r="E817" t="s">
        <v>439</v>
      </c>
      <c r="F817" t="s">
        <v>43</v>
      </c>
      <c r="G817" t="s">
        <v>16</v>
      </c>
      <c r="H817">
        <v>5</v>
      </c>
      <c r="I817" t="s">
        <v>32</v>
      </c>
      <c r="J817">
        <v>1</v>
      </c>
      <c r="K817">
        <v>4.6097099999999998</v>
      </c>
      <c r="L817">
        <v>-74.08175</v>
      </c>
    </row>
    <row r="818" spans="1:12" x14ac:dyDescent="0.25">
      <c r="A818" t="s">
        <v>192</v>
      </c>
      <c r="B818" t="s">
        <v>65</v>
      </c>
      <c r="C818">
        <v>50100</v>
      </c>
      <c r="D818">
        <v>900</v>
      </c>
      <c r="E818" t="s">
        <v>1220</v>
      </c>
      <c r="F818" t="s">
        <v>47</v>
      </c>
      <c r="G818" t="s">
        <v>201</v>
      </c>
      <c r="H818">
        <v>3</v>
      </c>
      <c r="I818" t="s">
        <v>17</v>
      </c>
      <c r="J818">
        <v>1</v>
      </c>
      <c r="K818">
        <v>11.54444</v>
      </c>
      <c r="L818">
        <v>-72.907219999999995</v>
      </c>
    </row>
    <row r="819" spans="1:12" x14ac:dyDescent="0.25">
      <c r="A819" t="s">
        <v>127</v>
      </c>
      <c r="B819" t="s">
        <v>13</v>
      </c>
      <c r="C819">
        <v>1611300</v>
      </c>
      <c r="D819">
        <v>86000</v>
      </c>
      <c r="E819" t="s">
        <v>806</v>
      </c>
      <c r="F819" t="s">
        <v>52</v>
      </c>
      <c r="G819" t="s">
        <v>22</v>
      </c>
      <c r="H819">
        <v>1</v>
      </c>
      <c r="I819" t="s">
        <v>17</v>
      </c>
      <c r="J819">
        <v>3</v>
      </c>
      <c r="K819">
        <v>6.2518399999999996</v>
      </c>
      <c r="L819">
        <v>-75.563590000000005</v>
      </c>
    </row>
    <row r="820" spans="1:12" x14ac:dyDescent="0.25">
      <c r="A820" t="s">
        <v>64</v>
      </c>
      <c r="B820" t="s">
        <v>65</v>
      </c>
      <c r="C820">
        <v>60700</v>
      </c>
      <c r="D820">
        <v>1400</v>
      </c>
      <c r="E820" t="s">
        <v>602</v>
      </c>
      <c r="F820" t="s">
        <v>52</v>
      </c>
      <c r="G820" t="s">
        <v>22</v>
      </c>
      <c r="H820">
        <v>3</v>
      </c>
      <c r="I820" t="s">
        <v>32</v>
      </c>
      <c r="J820">
        <v>1</v>
      </c>
      <c r="K820">
        <v>6.2518399999999996</v>
      </c>
      <c r="L820">
        <v>-75.563590000000005</v>
      </c>
    </row>
    <row r="821" spans="1:12" x14ac:dyDescent="0.25">
      <c r="A821" t="s">
        <v>124</v>
      </c>
      <c r="B821" t="s">
        <v>19</v>
      </c>
      <c r="C821">
        <v>660400</v>
      </c>
      <c r="D821">
        <v>33400</v>
      </c>
      <c r="E821" t="s">
        <v>1177</v>
      </c>
      <c r="F821" t="s">
        <v>47</v>
      </c>
      <c r="G821" t="s">
        <v>16</v>
      </c>
      <c r="H821">
        <v>5</v>
      </c>
      <c r="I821" t="s">
        <v>17</v>
      </c>
      <c r="J821">
        <v>1</v>
      </c>
      <c r="K821">
        <v>4.6097099999999998</v>
      </c>
      <c r="L821">
        <v>-74.08175</v>
      </c>
    </row>
    <row r="822" spans="1:12" x14ac:dyDescent="0.25">
      <c r="A822" t="s">
        <v>39</v>
      </c>
      <c r="B822" t="s">
        <v>24</v>
      </c>
      <c r="C822">
        <v>45000</v>
      </c>
      <c r="D822">
        <v>0</v>
      </c>
      <c r="E822" t="s">
        <v>987</v>
      </c>
      <c r="F822" t="s">
        <v>54</v>
      </c>
      <c r="G822" t="s">
        <v>16</v>
      </c>
      <c r="H822">
        <v>1</v>
      </c>
      <c r="I822" t="s">
        <v>17</v>
      </c>
      <c r="J822">
        <v>5</v>
      </c>
      <c r="K822">
        <v>4.6097099999999998</v>
      </c>
      <c r="L822">
        <v>-74.08175</v>
      </c>
    </row>
    <row r="823" spans="1:12" x14ac:dyDescent="0.25">
      <c r="A823" t="s">
        <v>94</v>
      </c>
      <c r="B823" t="s">
        <v>29</v>
      </c>
      <c r="C823">
        <v>933400</v>
      </c>
      <c r="D823">
        <v>47900</v>
      </c>
      <c r="E823" t="s">
        <v>131</v>
      </c>
      <c r="F823" t="s">
        <v>26</v>
      </c>
      <c r="G823" t="s">
        <v>16</v>
      </c>
      <c r="H823">
        <v>5</v>
      </c>
      <c r="I823" t="s">
        <v>17</v>
      </c>
      <c r="J823">
        <v>2</v>
      </c>
      <c r="K823">
        <v>4.6097099999999998</v>
      </c>
      <c r="L823">
        <v>-74.08175</v>
      </c>
    </row>
    <row r="824" spans="1:12" x14ac:dyDescent="0.25">
      <c r="A824" t="s">
        <v>74</v>
      </c>
      <c r="B824" t="s">
        <v>62</v>
      </c>
      <c r="C824">
        <v>62700</v>
      </c>
      <c r="D824">
        <v>5700</v>
      </c>
      <c r="E824" t="s">
        <v>906</v>
      </c>
      <c r="F824" t="s">
        <v>43</v>
      </c>
      <c r="G824" t="s">
        <v>16</v>
      </c>
      <c r="H824">
        <v>5</v>
      </c>
      <c r="I824" t="s">
        <v>17</v>
      </c>
      <c r="J824">
        <v>10</v>
      </c>
      <c r="K824">
        <v>4.6097099999999998</v>
      </c>
      <c r="L824">
        <v>-74.08175</v>
      </c>
    </row>
    <row r="825" spans="1:12" x14ac:dyDescent="0.25">
      <c r="A825" t="s">
        <v>70</v>
      </c>
      <c r="B825" t="s">
        <v>13</v>
      </c>
      <c r="C825">
        <v>2799500</v>
      </c>
      <c r="D825">
        <v>147300</v>
      </c>
      <c r="E825" t="s">
        <v>332</v>
      </c>
      <c r="F825" t="s">
        <v>35</v>
      </c>
      <c r="G825" t="s">
        <v>16</v>
      </c>
      <c r="H825">
        <v>5</v>
      </c>
      <c r="I825" t="s">
        <v>17</v>
      </c>
      <c r="J825">
        <v>1</v>
      </c>
      <c r="K825">
        <v>4.6097099999999998</v>
      </c>
      <c r="L825">
        <v>-74.08175</v>
      </c>
    </row>
    <row r="826" spans="1:12" x14ac:dyDescent="0.25">
      <c r="A826" t="s">
        <v>118</v>
      </c>
      <c r="B826" t="s">
        <v>86</v>
      </c>
      <c r="C826">
        <v>718400</v>
      </c>
      <c r="D826">
        <v>38600</v>
      </c>
      <c r="E826" t="s">
        <v>466</v>
      </c>
      <c r="F826" t="s">
        <v>160</v>
      </c>
      <c r="G826" t="s">
        <v>16</v>
      </c>
      <c r="H826">
        <v>5</v>
      </c>
      <c r="I826" t="s">
        <v>17</v>
      </c>
      <c r="J826">
        <v>1</v>
      </c>
      <c r="K826">
        <v>4.6097099999999998</v>
      </c>
      <c r="L826">
        <v>-74.08175</v>
      </c>
    </row>
    <row r="827" spans="1:12" x14ac:dyDescent="0.25">
      <c r="A827" t="s">
        <v>12</v>
      </c>
      <c r="B827" t="s">
        <v>13</v>
      </c>
      <c r="C827">
        <v>221200</v>
      </c>
      <c r="D827">
        <v>12200</v>
      </c>
      <c r="E827" t="s">
        <v>77</v>
      </c>
      <c r="F827" t="s">
        <v>160</v>
      </c>
      <c r="G827" t="s">
        <v>16</v>
      </c>
      <c r="H827">
        <v>3</v>
      </c>
      <c r="I827" t="s">
        <v>32</v>
      </c>
      <c r="J827">
        <v>1</v>
      </c>
      <c r="K827">
        <v>4.6097099999999998</v>
      </c>
      <c r="L827">
        <v>-74.08175</v>
      </c>
    </row>
    <row r="828" spans="1:12" x14ac:dyDescent="0.25">
      <c r="A828" t="s">
        <v>135</v>
      </c>
      <c r="B828" t="s">
        <v>58</v>
      </c>
      <c r="C828">
        <v>19500</v>
      </c>
      <c r="D828">
        <v>0</v>
      </c>
      <c r="E828" t="s">
        <v>370</v>
      </c>
      <c r="F828" t="s">
        <v>43</v>
      </c>
      <c r="G828" t="s">
        <v>16</v>
      </c>
      <c r="H828">
        <v>4</v>
      </c>
      <c r="I828" t="s">
        <v>32</v>
      </c>
      <c r="J828">
        <v>1</v>
      </c>
      <c r="K828">
        <v>4.6097099999999998</v>
      </c>
      <c r="L828">
        <v>-74.08175</v>
      </c>
    </row>
    <row r="829" spans="1:12" x14ac:dyDescent="0.25">
      <c r="A829" t="s">
        <v>122</v>
      </c>
      <c r="B829" t="s">
        <v>29</v>
      </c>
      <c r="C829">
        <v>1376500</v>
      </c>
      <c r="D829">
        <v>73700</v>
      </c>
      <c r="E829" t="s">
        <v>445</v>
      </c>
      <c r="F829" t="s">
        <v>47</v>
      </c>
      <c r="G829" t="s">
        <v>16</v>
      </c>
      <c r="H829">
        <v>1</v>
      </c>
      <c r="I829" t="s">
        <v>17</v>
      </c>
      <c r="J829">
        <v>8</v>
      </c>
      <c r="K829">
        <v>4.6097099999999998</v>
      </c>
      <c r="L829">
        <v>-74.08175</v>
      </c>
    </row>
    <row r="830" spans="1:12" x14ac:dyDescent="0.25">
      <c r="A830" t="s">
        <v>158</v>
      </c>
      <c r="B830" t="s">
        <v>62</v>
      </c>
      <c r="C830">
        <v>39400</v>
      </c>
      <c r="D830">
        <v>2500</v>
      </c>
      <c r="E830" t="s">
        <v>968</v>
      </c>
      <c r="F830" t="s">
        <v>26</v>
      </c>
      <c r="G830" t="s">
        <v>16</v>
      </c>
      <c r="H830">
        <v>5</v>
      </c>
      <c r="I830" t="s">
        <v>32</v>
      </c>
      <c r="J830">
        <v>1</v>
      </c>
      <c r="K830">
        <v>4.6097099999999998</v>
      </c>
      <c r="L830">
        <v>-74.08175</v>
      </c>
    </row>
    <row r="831" spans="1:12" x14ac:dyDescent="0.25">
      <c r="A831" t="s">
        <v>171</v>
      </c>
      <c r="B831" t="s">
        <v>19</v>
      </c>
      <c r="C831">
        <v>253700</v>
      </c>
      <c r="D831">
        <v>13700</v>
      </c>
      <c r="E831" t="s">
        <v>1164</v>
      </c>
      <c r="F831" t="s">
        <v>35</v>
      </c>
      <c r="G831" t="s">
        <v>22</v>
      </c>
      <c r="H831">
        <v>5</v>
      </c>
      <c r="I831" t="s">
        <v>17</v>
      </c>
      <c r="J831">
        <v>5</v>
      </c>
      <c r="K831">
        <v>6.2518399999999996</v>
      </c>
      <c r="L831">
        <v>-75.563590000000005</v>
      </c>
    </row>
    <row r="832" spans="1:12" x14ac:dyDescent="0.25">
      <c r="A832" t="s">
        <v>219</v>
      </c>
      <c r="B832" t="s">
        <v>19</v>
      </c>
      <c r="C832">
        <v>400400</v>
      </c>
      <c r="D832">
        <v>21700</v>
      </c>
      <c r="E832" t="s">
        <v>591</v>
      </c>
      <c r="F832" t="s">
        <v>160</v>
      </c>
      <c r="G832" t="s">
        <v>16</v>
      </c>
      <c r="H832">
        <v>4</v>
      </c>
      <c r="I832" t="s">
        <v>32</v>
      </c>
      <c r="J832">
        <v>1</v>
      </c>
      <c r="K832">
        <v>4.6097099999999998</v>
      </c>
      <c r="L832">
        <v>-74.08175</v>
      </c>
    </row>
    <row r="833" spans="1:12" x14ac:dyDescent="0.25">
      <c r="A833" t="s">
        <v>74</v>
      </c>
      <c r="B833" t="s">
        <v>62</v>
      </c>
      <c r="C833">
        <v>26900</v>
      </c>
      <c r="D833">
        <v>1600</v>
      </c>
      <c r="E833" t="s">
        <v>675</v>
      </c>
      <c r="F833" t="s">
        <v>76</v>
      </c>
      <c r="G833" t="s">
        <v>16</v>
      </c>
      <c r="H833">
        <v>5</v>
      </c>
      <c r="I833" t="s">
        <v>17</v>
      </c>
      <c r="J833">
        <v>1</v>
      </c>
      <c r="K833">
        <v>4.6097099999999998</v>
      </c>
      <c r="L833">
        <v>-74.08175</v>
      </c>
    </row>
    <row r="834" spans="1:12" x14ac:dyDescent="0.25">
      <c r="A834" t="s">
        <v>127</v>
      </c>
      <c r="B834" t="s">
        <v>13</v>
      </c>
      <c r="C834">
        <v>1019600</v>
      </c>
      <c r="D834">
        <v>54700</v>
      </c>
      <c r="E834" t="s">
        <v>968</v>
      </c>
      <c r="F834" t="s">
        <v>88</v>
      </c>
      <c r="G834" t="s">
        <v>31</v>
      </c>
      <c r="H834">
        <v>5</v>
      </c>
      <c r="I834" t="s">
        <v>17</v>
      </c>
      <c r="J834">
        <v>10</v>
      </c>
      <c r="K834">
        <v>3.4372199999999999</v>
      </c>
      <c r="L834">
        <v>-76.522499999999994</v>
      </c>
    </row>
    <row r="835" spans="1:12" x14ac:dyDescent="0.25">
      <c r="A835" t="s">
        <v>94</v>
      </c>
      <c r="B835" t="s">
        <v>29</v>
      </c>
      <c r="C835">
        <v>449000</v>
      </c>
      <c r="D835">
        <v>22100</v>
      </c>
      <c r="E835" t="s">
        <v>521</v>
      </c>
      <c r="F835" t="s">
        <v>76</v>
      </c>
      <c r="G835" t="s">
        <v>16</v>
      </c>
      <c r="H835">
        <v>5</v>
      </c>
      <c r="I835" t="s">
        <v>17</v>
      </c>
      <c r="J835">
        <v>1</v>
      </c>
      <c r="K835">
        <v>4.6097099999999998</v>
      </c>
      <c r="L835">
        <v>-74.08175</v>
      </c>
    </row>
    <row r="836" spans="1:12" x14ac:dyDescent="0.25">
      <c r="A836" t="s">
        <v>94</v>
      </c>
      <c r="B836" t="s">
        <v>29</v>
      </c>
      <c r="C836">
        <v>685400</v>
      </c>
      <c r="D836">
        <v>36700</v>
      </c>
      <c r="E836" t="s">
        <v>1264</v>
      </c>
      <c r="F836" t="s">
        <v>93</v>
      </c>
      <c r="G836" t="s">
        <v>16</v>
      </c>
      <c r="H836">
        <v>5</v>
      </c>
      <c r="I836" t="s">
        <v>32</v>
      </c>
      <c r="J836">
        <v>1</v>
      </c>
      <c r="K836">
        <v>4.6097099999999998</v>
      </c>
      <c r="L836">
        <v>-74.08175</v>
      </c>
    </row>
    <row r="837" spans="1:12" x14ac:dyDescent="0.25">
      <c r="A837" t="s">
        <v>78</v>
      </c>
      <c r="B837" t="s">
        <v>19</v>
      </c>
      <c r="C837">
        <v>235800</v>
      </c>
      <c r="D837">
        <v>10700</v>
      </c>
      <c r="E837" t="s">
        <v>422</v>
      </c>
      <c r="F837" t="s">
        <v>35</v>
      </c>
      <c r="G837" t="s">
        <v>22</v>
      </c>
      <c r="H837">
        <v>5</v>
      </c>
      <c r="I837" t="s">
        <v>17</v>
      </c>
      <c r="J837">
        <v>6</v>
      </c>
      <c r="K837">
        <v>6.2518399999999996</v>
      </c>
      <c r="L837">
        <v>-75.563590000000005</v>
      </c>
    </row>
    <row r="838" spans="1:12" x14ac:dyDescent="0.25">
      <c r="A838" t="s">
        <v>36</v>
      </c>
      <c r="B838" t="s">
        <v>24</v>
      </c>
      <c r="C838">
        <v>36600</v>
      </c>
      <c r="D838">
        <v>2300</v>
      </c>
      <c r="E838" t="s">
        <v>922</v>
      </c>
      <c r="F838" t="s">
        <v>76</v>
      </c>
      <c r="G838" t="s">
        <v>31</v>
      </c>
      <c r="H838">
        <v>3</v>
      </c>
      <c r="I838" t="s">
        <v>32</v>
      </c>
      <c r="J838">
        <v>1</v>
      </c>
      <c r="K838">
        <v>3.4372199999999999</v>
      </c>
      <c r="L838">
        <v>-76.522499999999994</v>
      </c>
    </row>
    <row r="839" spans="1:12" x14ac:dyDescent="0.25">
      <c r="A839" t="s">
        <v>23</v>
      </c>
      <c r="B839" t="s">
        <v>24</v>
      </c>
      <c r="C839">
        <v>153600</v>
      </c>
      <c r="D839">
        <v>14000</v>
      </c>
      <c r="E839" t="s">
        <v>1270</v>
      </c>
      <c r="F839" t="s">
        <v>93</v>
      </c>
      <c r="G839" t="s">
        <v>16</v>
      </c>
      <c r="H839">
        <v>5</v>
      </c>
      <c r="I839" t="s">
        <v>17</v>
      </c>
      <c r="J839">
        <v>2</v>
      </c>
      <c r="K839">
        <v>4.6097099999999998</v>
      </c>
      <c r="L839">
        <v>-74.08175</v>
      </c>
    </row>
    <row r="840" spans="1:12" x14ac:dyDescent="0.25">
      <c r="A840" t="s">
        <v>78</v>
      </c>
      <c r="B840" t="s">
        <v>19</v>
      </c>
      <c r="C840">
        <v>244300</v>
      </c>
      <c r="D840">
        <v>13200</v>
      </c>
      <c r="E840" t="s">
        <v>1047</v>
      </c>
      <c r="F840" t="s">
        <v>35</v>
      </c>
      <c r="G840" t="s">
        <v>16</v>
      </c>
      <c r="H840">
        <v>5</v>
      </c>
      <c r="I840" t="s">
        <v>17</v>
      </c>
      <c r="J840">
        <v>3</v>
      </c>
      <c r="K840">
        <v>4.6097099999999998</v>
      </c>
      <c r="L840">
        <v>-74.08175</v>
      </c>
    </row>
    <row r="841" spans="1:12" x14ac:dyDescent="0.25">
      <c r="A841" t="s">
        <v>214</v>
      </c>
      <c r="B841" t="s">
        <v>19</v>
      </c>
      <c r="C841">
        <v>179100</v>
      </c>
      <c r="D841">
        <v>9900</v>
      </c>
      <c r="E841" t="s">
        <v>139</v>
      </c>
      <c r="F841" t="s">
        <v>93</v>
      </c>
      <c r="G841" t="s">
        <v>22</v>
      </c>
      <c r="H841">
        <v>5</v>
      </c>
      <c r="I841" t="s">
        <v>17</v>
      </c>
      <c r="J841">
        <v>1</v>
      </c>
      <c r="K841">
        <v>6.2518399999999996</v>
      </c>
      <c r="L841">
        <v>-75.563590000000005</v>
      </c>
    </row>
    <row r="842" spans="1:12" x14ac:dyDescent="0.25">
      <c r="A842" t="s">
        <v>155</v>
      </c>
      <c r="B842" t="s">
        <v>62</v>
      </c>
      <c r="C842">
        <v>95300</v>
      </c>
      <c r="D842">
        <v>3300</v>
      </c>
      <c r="E842" t="s">
        <v>521</v>
      </c>
      <c r="F842" t="s">
        <v>88</v>
      </c>
      <c r="G842" t="s">
        <v>31</v>
      </c>
      <c r="H842">
        <v>5</v>
      </c>
      <c r="I842" t="s">
        <v>38</v>
      </c>
      <c r="J842">
        <v>1</v>
      </c>
      <c r="K842">
        <v>3.4372199999999999</v>
      </c>
      <c r="L842">
        <v>-76.522499999999994</v>
      </c>
    </row>
    <row r="843" spans="1:12" x14ac:dyDescent="0.25">
      <c r="A843" t="s">
        <v>103</v>
      </c>
      <c r="B843" t="s">
        <v>13</v>
      </c>
      <c r="C843">
        <v>342200</v>
      </c>
      <c r="D843">
        <v>18400</v>
      </c>
      <c r="E843" t="s">
        <v>936</v>
      </c>
      <c r="F843" t="s">
        <v>93</v>
      </c>
      <c r="G843" t="s">
        <v>31</v>
      </c>
      <c r="H843">
        <v>5</v>
      </c>
      <c r="I843" t="s">
        <v>32</v>
      </c>
      <c r="J843">
        <v>1</v>
      </c>
      <c r="K843">
        <v>3.4372199999999999</v>
      </c>
      <c r="L843">
        <v>-76.522499999999994</v>
      </c>
    </row>
    <row r="844" spans="1:12" x14ac:dyDescent="0.25">
      <c r="A844" t="s">
        <v>122</v>
      </c>
      <c r="B844" t="s">
        <v>29</v>
      </c>
      <c r="C844">
        <v>1309200</v>
      </c>
      <c r="D844">
        <v>70400</v>
      </c>
      <c r="E844" t="s">
        <v>325</v>
      </c>
      <c r="F844" t="s">
        <v>52</v>
      </c>
      <c r="G844" t="s">
        <v>16</v>
      </c>
      <c r="H844">
        <v>4</v>
      </c>
      <c r="I844" t="s">
        <v>146</v>
      </c>
      <c r="J844">
        <v>1</v>
      </c>
      <c r="K844">
        <v>4.6097099999999998</v>
      </c>
      <c r="L844">
        <v>-74.08175</v>
      </c>
    </row>
    <row r="845" spans="1:12" x14ac:dyDescent="0.25">
      <c r="A845" t="s">
        <v>196</v>
      </c>
      <c r="B845" t="s">
        <v>13</v>
      </c>
      <c r="C845">
        <v>1193100</v>
      </c>
      <c r="D845">
        <v>65900</v>
      </c>
      <c r="E845" t="s">
        <v>636</v>
      </c>
      <c r="F845" t="s">
        <v>47</v>
      </c>
      <c r="G845" t="s">
        <v>16</v>
      </c>
      <c r="H845">
        <v>5</v>
      </c>
      <c r="I845" t="s">
        <v>32</v>
      </c>
      <c r="J845">
        <v>1</v>
      </c>
      <c r="K845">
        <v>4.6097099999999998</v>
      </c>
      <c r="L845">
        <v>-74.08175</v>
      </c>
    </row>
    <row r="846" spans="1:12" x14ac:dyDescent="0.25">
      <c r="A846" t="s">
        <v>158</v>
      </c>
      <c r="B846" t="s">
        <v>62</v>
      </c>
      <c r="C846">
        <v>33300</v>
      </c>
      <c r="D846">
        <v>2000</v>
      </c>
      <c r="E846" t="s">
        <v>1259</v>
      </c>
      <c r="F846" t="s">
        <v>15</v>
      </c>
      <c r="G846" t="s">
        <v>16</v>
      </c>
      <c r="H846">
        <v>5</v>
      </c>
      <c r="I846" t="s">
        <v>32</v>
      </c>
      <c r="J846">
        <v>1</v>
      </c>
      <c r="K846">
        <v>4.6097099999999998</v>
      </c>
      <c r="L846">
        <v>-74.08175</v>
      </c>
    </row>
    <row r="847" spans="1:12" x14ac:dyDescent="0.25">
      <c r="A847" t="s">
        <v>28</v>
      </c>
      <c r="B847" t="s">
        <v>29</v>
      </c>
      <c r="C847">
        <v>632000</v>
      </c>
      <c r="D847">
        <v>33900</v>
      </c>
      <c r="E847" t="s">
        <v>626</v>
      </c>
      <c r="F847" t="s">
        <v>76</v>
      </c>
      <c r="G847" t="s">
        <v>16</v>
      </c>
      <c r="H847">
        <v>5</v>
      </c>
      <c r="I847" t="s">
        <v>17</v>
      </c>
      <c r="J847">
        <v>1</v>
      </c>
      <c r="K847">
        <v>4.6097099999999998</v>
      </c>
      <c r="L847">
        <v>-74.08175</v>
      </c>
    </row>
    <row r="848" spans="1:12" x14ac:dyDescent="0.25">
      <c r="A848" t="s">
        <v>67</v>
      </c>
      <c r="B848" t="s">
        <v>62</v>
      </c>
      <c r="C848">
        <v>42200</v>
      </c>
      <c r="D848">
        <v>6900</v>
      </c>
      <c r="E848" t="s">
        <v>739</v>
      </c>
      <c r="F848" t="s">
        <v>160</v>
      </c>
      <c r="G848" t="s">
        <v>31</v>
      </c>
      <c r="H848">
        <v>5</v>
      </c>
      <c r="I848" t="s">
        <v>17</v>
      </c>
      <c r="J848">
        <v>1</v>
      </c>
      <c r="K848">
        <v>3.4372199999999999</v>
      </c>
      <c r="L848">
        <v>-76.522499999999994</v>
      </c>
    </row>
    <row r="849" spans="1:12" x14ac:dyDescent="0.25">
      <c r="A849" t="s">
        <v>33</v>
      </c>
      <c r="B849" t="s">
        <v>19</v>
      </c>
      <c r="C849">
        <v>497400</v>
      </c>
      <c r="D849">
        <v>31200</v>
      </c>
      <c r="E849" t="s">
        <v>903</v>
      </c>
      <c r="F849" t="s">
        <v>21</v>
      </c>
      <c r="G849" t="s">
        <v>16</v>
      </c>
      <c r="H849">
        <v>4</v>
      </c>
      <c r="I849" t="s">
        <v>17</v>
      </c>
      <c r="J849">
        <v>8</v>
      </c>
      <c r="K849">
        <v>4.6097099999999998</v>
      </c>
      <c r="L849">
        <v>-74.08175</v>
      </c>
    </row>
    <row r="850" spans="1:12" x14ac:dyDescent="0.25">
      <c r="A850" t="s">
        <v>33</v>
      </c>
      <c r="B850" t="s">
        <v>19</v>
      </c>
      <c r="C850">
        <v>368300</v>
      </c>
      <c r="D850">
        <v>19800</v>
      </c>
      <c r="E850" t="s">
        <v>265</v>
      </c>
      <c r="F850" t="s">
        <v>26</v>
      </c>
      <c r="G850" t="s">
        <v>60</v>
      </c>
      <c r="H850">
        <v>5</v>
      </c>
      <c r="I850" t="s">
        <v>32</v>
      </c>
      <c r="J850">
        <v>1</v>
      </c>
      <c r="K850">
        <v>4.8133299999999997</v>
      </c>
      <c r="L850">
        <v>-75.696110000000004</v>
      </c>
    </row>
    <row r="851" spans="1:12" x14ac:dyDescent="0.25">
      <c r="A851" t="s">
        <v>124</v>
      </c>
      <c r="B851" t="s">
        <v>19</v>
      </c>
      <c r="C851">
        <v>645100</v>
      </c>
      <c r="D851">
        <v>37700</v>
      </c>
      <c r="E851" t="s">
        <v>652</v>
      </c>
      <c r="F851" t="s">
        <v>35</v>
      </c>
      <c r="G851" t="s">
        <v>16</v>
      </c>
      <c r="H851">
        <v>4</v>
      </c>
      <c r="I851" t="s">
        <v>146</v>
      </c>
      <c r="J851">
        <v>1</v>
      </c>
      <c r="K851">
        <v>4.6097099999999998</v>
      </c>
      <c r="L851">
        <v>-74.08175</v>
      </c>
    </row>
    <row r="852" spans="1:12" x14ac:dyDescent="0.25">
      <c r="A852" t="s">
        <v>196</v>
      </c>
      <c r="B852" t="s">
        <v>13</v>
      </c>
      <c r="C852">
        <v>759000</v>
      </c>
      <c r="D852">
        <v>38600</v>
      </c>
      <c r="E852" t="s">
        <v>1278</v>
      </c>
      <c r="F852" t="s">
        <v>52</v>
      </c>
      <c r="G852" t="s">
        <v>22</v>
      </c>
      <c r="H852">
        <v>5</v>
      </c>
      <c r="I852" t="s">
        <v>17</v>
      </c>
      <c r="J852">
        <v>1</v>
      </c>
      <c r="K852">
        <v>6.2518399999999996</v>
      </c>
      <c r="L852">
        <v>-75.563590000000005</v>
      </c>
    </row>
    <row r="853" spans="1:12" x14ac:dyDescent="0.25">
      <c r="A853" t="s">
        <v>219</v>
      </c>
      <c r="B853" t="s">
        <v>19</v>
      </c>
      <c r="C853">
        <v>639600</v>
      </c>
      <c r="D853">
        <v>34300</v>
      </c>
      <c r="E853" t="s">
        <v>918</v>
      </c>
      <c r="F853" t="s">
        <v>88</v>
      </c>
      <c r="G853" t="s">
        <v>22</v>
      </c>
      <c r="H853">
        <v>3</v>
      </c>
      <c r="I853" t="s">
        <v>32</v>
      </c>
      <c r="J853">
        <v>1</v>
      </c>
      <c r="K853">
        <v>6.2518399999999996</v>
      </c>
      <c r="L853">
        <v>-75.563590000000005</v>
      </c>
    </row>
    <row r="854" spans="1:12" x14ac:dyDescent="0.25">
      <c r="A854" t="s">
        <v>219</v>
      </c>
      <c r="B854" t="s">
        <v>19</v>
      </c>
      <c r="C854">
        <v>437400</v>
      </c>
      <c r="D854">
        <v>32000</v>
      </c>
      <c r="E854" t="s">
        <v>507</v>
      </c>
      <c r="F854" t="s">
        <v>96</v>
      </c>
      <c r="G854" t="s">
        <v>16</v>
      </c>
      <c r="H854">
        <v>5</v>
      </c>
      <c r="I854" t="s">
        <v>17</v>
      </c>
      <c r="J854">
        <v>2</v>
      </c>
      <c r="K854">
        <v>4.6097099999999998</v>
      </c>
      <c r="L854">
        <v>-74.08175</v>
      </c>
    </row>
    <row r="855" spans="1:12" x14ac:dyDescent="0.25">
      <c r="A855" t="s">
        <v>105</v>
      </c>
      <c r="B855" t="s">
        <v>19</v>
      </c>
      <c r="C855">
        <v>241800</v>
      </c>
      <c r="D855">
        <v>13900</v>
      </c>
      <c r="E855" t="s">
        <v>799</v>
      </c>
      <c r="F855" t="s">
        <v>15</v>
      </c>
      <c r="G855" t="s">
        <v>161</v>
      </c>
      <c r="H855">
        <v>5</v>
      </c>
      <c r="I855" t="s">
        <v>17</v>
      </c>
      <c r="J855">
        <v>3</v>
      </c>
      <c r="K855">
        <v>7.1253900000000003</v>
      </c>
      <c r="L855">
        <v>-73.119799999999998</v>
      </c>
    </row>
    <row r="856" spans="1:12" x14ac:dyDescent="0.25">
      <c r="A856" t="s">
        <v>94</v>
      </c>
      <c r="B856" t="s">
        <v>29</v>
      </c>
      <c r="C856">
        <v>922900</v>
      </c>
      <c r="D856">
        <v>53900</v>
      </c>
      <c r="E856" t="s">
        <v>952</v>
      </c>
      <c r="F856" t="s">
        <v>93</v>
      </c>
      <c r="G856" t="s">
        <v>16</v>
      </c>
      <c r="H856">
        <v>5</v>
      </c>
      <c r="I856" t="s">
        <v>146</v>
      </c>
      <c r="J856">
        <v>1</v>
      </c>
      <c r="K856">
        <v>4.6097099999999998</v>
      </c>
      <c r="L856">
        <v>-74.08175</v>
      </c>
    </row>
    <row r="857" spans="1:12" x14ac:dyDescent="0.25">
      <c r="A857" t="s">
        <v>48</v>
      </c>
      <c r="B857" t="s">
        <v>24</v>
      </c>
      <c r="C857">
        <v>59200</v>
      </c>
      <c r="D857">
        <v>1300</v>
      </c>
      <c r="E857" t="s">
        <v>1020</v>
      </c>
      <c r="F857" t="s">
        <v>43</v>
      </c>
      <c r="G857" t="s">
        <v>60</v>
      </c>
      <c r="H857">
        <v>5</v>
      </c>
      <c r="I857" t="s">
        <v>17</v>
      </c>
      <c r="J857">
        <v>1</v>
      </c>
      <c r="K857">
        <v>4.8133299999999997</v>
      </c>
      <c r="L857">
        <v>-75.696110000000004</v>
      </c>
    </row>
    <row r="858" spans="1:12" x14ac:dyDescent="0.25">
      <c r="A858" t="s">
        <v>57</v>
      </c>
      <c r="B858" t="s">
        <v>58</v>
      </c>
      <c r="C858">
        <v>54200</v>
      </c>
      <c r="D858">
        <v>10100</v>
      </c>
      <c r="E858" t="s">
        <v>831</v>
      </c>
      <c r="F858" t="s">
        <v>43</v>
      </c>
      <c r="G858" t="s">
        <v>22</v>
      </c>
      <c r="H858">
        <v>5</v>
      </c>
      <c r="I858" t="s">
        <v>17</v>
      </c>
      <c r="J858">
        <v>10</v>
      </c>
      <c r="K858">
        <v>6.2518399999999996</v>
      </c>
      <c r="L858">
        <v>-75.563590000000005</v>
      </c>
    </row>
    <row r="859" spans="1:12" x14ac:dyDescent="0.25">
      <c r="A859" t="s">
        <v>80</v>
      </c>
      <c r="B859" t="s">
        <v>65</v>
      </c>
      <c r="C859">
        <v>28900</v>
      </c>
      <c r="D859">
        <v>3900</v>
      </c>
      <c r="E859" t="s">
        <v>647</v>
      </c>
      <c r="F859" t="s">
        <v>88</v>
      </c>
      <c r="G859" t="s">
        <v>16</v>
      </c>
      <c r="H859">
        <v>5</v>
      </c>
      <c r="I859" t="s">
        <v>32</v>
      </c>
      <c r="J859">
        <v>1</v>
      </c>
      <c r="K859">
        <v>4.6097099999999998</v>
      </c>
      <c r="L859">
        <v>-74.08175</v>
      </c>
    </row>
    <row r="860" spans="1:12" x14ac:dyDescent="0.25">
      <c r="A860" t="s">
        <v>158</v>
      </c>
      <c r="B860" t="s">
        <v>62</v>
      </c>
      <c r="C860">
        <v>61200</v>
      </c>
      <c r="D860">
        <v>1400</v>
      </c>
      <c r="E860" t="s">
        <v>704</v>
      </c>
      <c r="F860" t="s">
        <v>47</v>
      </c>
      <c r="G860" t="s">
        <v>31</v>
      </c>
      <c r="H860">
        <v>1</v>
      </c>
      <c r="I860" t="s">
        <v>17</v>
      </c>
      <c r="J860">
        <v>5</v>
      </c>
      <c r="K860">
        <v>3.4372199999999999</v>
      </c>
      <c r="L860">
        <v>-76.522499999999994</v>
      </c>
    </row>
    <row r="861" spans="1:12" x14ac:dyDescent="0.25">
      <c r="A861" t="s">
        <v>82</v>
      </c>
      <c r="B861" t="s">
        <v>58</v>
      </c>
      <c r="C861">
        <v>46200</v>
      </c>
      <c r="D861">
        <v>0</v>
      </c>
      <c r="E861" t="s">
        <v>576</v>
      </c>
      <c r="F861" t="s">
        <v>52</v>
      </c>
      <c r="G861" t="s">
        <v>16</v>
      </c>
      <c r="H861">
        <v>5</v>
      </c>
      <c r="I861" t="s">
        <v>17</v>
      </c>
      <c r="J861">
        <v>1</v>
      </c>
      <c r="K861">
        <v>4.6097099999999998</v>
      </c>
      <c r="L861">
        <v>-74.08175</v>
      </c>
    </row>
    <row r="862" spans="1:12" x14ac:dyDescent="0.25">
      <c r="A862" t="s">
        <v>122</v>
      </c>
      <c r="B862" t="s">
        <v>29</v>
      </c>
      <c r="C862">
        <v>940800</v>
      </c>
      <c r="D862">
        <v>50500</v>
      </c>
      <c r="E862" t="s">
        <v>255</v>
      </c>
      <c r="F862" t="s">
        <v>54</v>
      </c>
      <c r="G862" t="s">
        <v>60</v>
      </c>
      <c r="H862">
        <v>1</v>
      </c>
      <c r="I862" t="s">
        <v>17</v>
      </c>
      <c r="J862">
        <v>5</v>
      </c>
      <c r="K862">
        <v>4.8133299999999997</v>
      </c>
      <c r="L862">
        <v>-75.696110000000004</v>
      </c>
    </row>
    <row r="863" spans="1:12" x14ac:dyDescent="0.25">
      <c r="A863" t="s">
        <v>78</v>
      </c>
      <c r="B863" t="s">
        <v>19</v>
      </c>
      <c r="C863">
        <v>243700</v>
      </c>
      <c r="D863">
        <v>11200</v>
      </c>
      <c r="E863" t="s">
        <v>1270</v>
      </c>
      <c r="F863" t="s">
        <v>93</v>
      </c>
      <c r="G863" t="s">
        <v>161</v>
      </c>
      <c r="H863">
        <v>5</v>
      </c>
      <c r="I863" t="s">
        <v>17</v>
      </c>
      <c r="J863">
        <v>1</v>
      </c>
      <c r="K863">
        <v>7.1253900000000003</v>
      </c>
      <c r="L863">
        <v>-73.119799999999998</v>
      </c>
    </row>
    <row r="864" spans="1:12" x14ac:dyDescent="0.25">
      <c r="A864" t="s">
        <v>171</v>
      </c>
      <c r="B864" t="s">
        <v>19</v>
      </c>
      <c r="C864">
        <v>199500</v>
      </c>
      <c r="D864">
        <v>10800</v>
      </c>
      <c r="E864" t="s">
        <v>502</v>
      </c>
      <c r="F864" t="s">
        <v>93</v>
      </c>
      <c r="G864" t="s">
        <v>60</v>
      </c>
      <c r="H864">
        <v>5</v>
      </c>
      <c r="I864" t="s">
        <v>17</v>
      </c>
      <c r="J864">
        <v>8</v>
      </c>
      <c r="K864">
        <v>4.8133299999999997</v>
      </c>
      <c r="L864">
        <v>-75.696110000000004</v>
      </c>
    </row>
    <row r="865" spans="1:12" x14ac:dyDescent="0.25">
      <c r="A865" t="s">
        <v>266</v>
      </c>
      <c r="B865" t="s">
        <v>13</v>
      </c>
      <c r="C865">
        <v>1518200</v>
      </c>
      <c r="D865">
        <v>81500</v>
      </c>
      <c r="E865" t="s">
        <v>459</v>
      </c>
      <c r="F865" t="s">
        <v>35</v>
      </c>
      <c r="G865" t="s">
        <v>60</v>
      </c>
      <c r="H865">
        <v>4</v>
      </c>
      <c r="I865" t="s">
        <v>17</v>
      </c>
      <c r="J865">
        <v>5</v>
      </c>
      <c r="K865">
        <v>4.8133299999999997</v>
      </c>
      <c r="L865">
        <v>-75.696110000000004</v>
      </c>
    </row>
    <row r="866" spans="1:12" x14ac:dyDescent="0.25">
      <c r="A866" t="s">
        <v>45</v>
      </c>
      <c r="B866" t="s">
        <v>29</v>
      </c>
      <c r="C866">
        <v>1256300</v>
      </c>
      <c r="D866">
        <v>65100</v>
      </c>
      <c r="E866" t="s">
        <v>1143</v>
      </c>
      <c r="F866" t="s">
        <v>43</v>
      </c>
      <c r="G866" t="s">
        <v>60</v>
      </c>
      <c r="H866">
        <v>4</v>
      </c>
      <c r="I866" t="s">
        <v>17</v>
      </c>
      <c r="J866">
        <v>2</v>
      </c>
      <c r="K866">
        <v>4.8133299999999997</v>
      </c>
      <c r="L866">
        <v>-75.696110000000004</v>
      </c>
    </row>
    <row r="867" spans="1:12" x14ac:dyDescent="0.25">
      <c r="A867" t="s">
        <v>111</v>
      </c>
      <c r="B867" t="s">
        <v>19</v>
      </c>
      <c r="C867">
        <v>513000</v>
      </c>
      <c r="D867">
        <v>27500</v>
      </c>
      <c r="E867" t="s">
        <v>702</v>
      </c>
      <c r="F867" t="s">
        <v>52</v>
      </c>
      <c r="G867" t="s">
        <v>16</v>
      </c>
      <c r="H867">
        <v>4</v>
      </c>
      <c r="I867" t="s">
        <v>17</v>
      </c>
      <c r="J867">
        <v>1</v>
      </c>
      <c r="K867">
        <v>4.6097099999999998</v>
      </c>
      <c r="L867">
        <v>-74.08175</v>
      </c>
    </row>
    <row r="868" spans="1:12" x14ac:dyDescent="0.25">
      <c r="A868" t="s">
        <v>57</v>
      </c>
      <c r="B868" t="s">
        <v>58</v>
      </c>
      <c r="C868">
        <v>53900</v>
      </c>
      <c r="D868">
        <v>1100</v>
      </c>
      <c r="E868" t="s">
        <v>906</v>
      </c>
      <c r="F868" t="s">
        <v>96</v>
      </c>
      <c r="G868" t="s">
        <v>22</v>
      </c>
      <c r="H868">
        <v>4</v>
      </c>
      <c r="I868" t="s">
        <v>17</v>
      </c>
      <c r="J868">
        <v>1</v>
      </c>
      <c r="K868">
        <v>6.2518399999999996</v>
      </c>
      <c r="L868">
        <v>-75.563590000000005</v>
      </c>
    </row>
    <row r="869" spans="1:12" x14ac:dyDescent="0.25">
      <c r="A869" t="s">
        <v>74</v>
      </c>
      <c r="B869" t="s">
        <v>62</v>
      </c>
      <c r="C869">
        <v>55600</v>
      </c>
      <c r="D869">
        <v>3200</v>
      </c>
      <c r="E869" t="s">
        <v>49</v>
      </c>
      <c r="F869" t="s">
        <v>96</v>
      </c>
      <c r="G869" t="s">
        <v>22</v>
      </c>
      <c r="H869">
        <v>5</v>
      </c>
      <c r="I869" t="s">
        <v>17</v>
      </c>
      <c r="J869">
        <v>3</v>
      </c>
      <c r="K869">
        <v>6.2518399999999996</v>
      </c>
      <c r="L869">
        <v>-75.563590000000005</v>
      </c>
    </row>
    <row r="870" spans="1:12" x14ac:dyDescent="0.25">
      <c r="A870" t="s">
        <v>80</v>
      </c>
      <c r="B870" t="s">
        <v>65</v>
      </c>
      <c r="C870">
        <v>33400</v>
      </c>
      <c r="D870">
        <v>0</v>
      </c>
      <c r="E870" t="s">
        <v>1042</v>
      </c>
      <c r="F870" t="s">
        <v>54</v>
      </c>
      <c r="G870" t="s">
        <v>60</v>
      </c>
      <c r="H870">
        <v>3</v>
      </c>
      <c r="I870" t="s">
        <v>17</v>
      </c>
      <c r="J870">
        <v>10</v>
      </c>
      <c r="K870">
        <v>4.8133299999999997</v>
      </c>
      <c r="L870">
        <v>-75.696110000000004</v>
      </c>
    </row>
    <row r="871" spans="1:12" x14ac:dyDescent="0.25">
      <c r="A871" t="s">
        <v>74</v>
      </c>
      <c r="B871" t="s">
        <v>62</v>
      </c>
      <c r="C871">
        <v>59700</v>
      </c>
      <c r="D871">
        <v>5600</v>
      </c>
      <c r="E871" t="s">
        <v>187</v>
      </c>
      <c r="F871" t="s">
        <v>52</v>
      </c>
      <c r="G871" t="s">
        <v>16</v>
      </c>
      <c r="H871">
        <v>5</v>
      </c>
      <c r="I871" t="s">
        <v>17</v>
      </c>
      <c r="J871">
        <v>10</v>
      </c>
      <c r="K871">
        <v>4.6097099999999998</v>
      </c>
      <c r="L871">
        <v>-74.08175</v>
      </c>
    </row>
    <row r="872" spans="1:12" x14ac:dyDescent="0.25">
      <c r="A872" t="s">
        <v>192</v>
      </c>
      <c r="B872" t="s">
        <v>65</v>
      </c>
      <c r="C872">
        <v>51000</v>
      </c>
      <c r="D872">
        <v>8600</v>
      </c>
      <c r="E872" t="s">
        <v>46</v>
      </c>
      <c r="F872" t="s">
        <v>26</v>
      </c>
      <c r="G872" t="s">
        <v>31</v>
      </c>
      <c r="H872">
        <v>5</v>
      </c>
      <c r="I872" t="s">
        <v>32</v>
      </c>
      <c r="J872">
        <v>1</v>
      </c>
      <c r="K872">
        <v>3.4372199999999999</v>
      </c>
      <c r="L872">
        <v>-76.522499999999994</v>
      </c>
    </row>
    <row r="873" spans="1:12" x14ac:dyDescent="0.25">
      <c r="A873" t="s">
        <v>23</v>
      </c>
      <c r="B873" t="s">
        <v>24</v>
      </c>
      <c r="C873">
        <v>135800</v>
      </c>
      <c r="D873">
        <v>5400</v>
      </c>
      <c r="E873" t="s">
        <v>380</v>
      </c>
      <c r="F873" t="s">
        <v>160</v>
      </c>
      <c r="G873" t="s">
        <v>16</v>
      </c>
      <c r="H873">
        <v>5</v>
      </c>
      <c r="I873" t="s">
        <v>17</v>
      </c>
      <c r="J873">
        <v>1</v>
      </c>
      <c r="K873">
        <v>4.6097099999999998</v>
      </c>
      <c r="L873">
        <v>-74.08175</v>
      </c>
    </row>
    <row r="874" spans="1:12" x14ac:dyDescent="0.25">
      <c r="A874" t="s">
        <v>78</v>
      </c>
      <c r="B874" t="s">
        <v>19</v>
      </c>
      <c r="C874">
        <v>272500</v>
      </c>
      <c r="D874">
        <v>12700</v>
      </c>
      <c r="E874" t="s">
        <v>869</v>
      </c>
      <c r="F874" t="s">
        <v>47</v>
      </c>
      <c r="G874" t="s">
        <v>161</v>
      </c>
      <c r="H874">
        <v>5</v>
      </c>
      <c r="I874" t="s">
        <v>17</v>
      </c>
      <c r="J874">
        <v>4</v>
      </c>
      <c r="K874">
        <v>7.1253900000000003</v>
      </c>
      <c r="L874">
        <v>-73.119799999999998</v>
      </c>
    </row>
    <row r="875" spans="1:12" x14ac:dyDescent="0.25">
      <c r="A875" t="s">
        <v>68</v>
      </c>
      <c r="B875" t="s">
        <v>24</v>
      </c>
      <c r="C875">
        <v>26700</v>
      </c>
      <c r="D875">
        <v>1900</v>
      </c>
      <c r="E875" t="s">
        <v>1053</v>
      </c>
      <c r="F875" t="s">
        <v>52</v>
      </c>
      <c r="G875" t="s">
        <v>22</v>
      </c>
      <c r="H875">
        <v>1</v>
      </c>
      <c r="I875" t="s">
        <v>32</v>
      </c>
      <c r="J875">
        <v>1</v>
      </c>
      <c r="K875">
        <v>6.2518399999999996</v>
      </c>
      <c r="L875">
        <v>-75.563590000000005</v>
      </c>
    </row>
    <row r="876" spans="1:12" x14ac:dyDescent="0.25">
      <c r="A876" t="s">
        <v>158</v>
      </c>
      <c r="B876" t="s">
        <v>62</v>
      </c>
      <c r="C876">
        <v>44200</v>
      </c>
      <c r="D876">
        <v>0</v>
      </c>
      <c r="E876" t="s">
        <v>884</v>
      </c>
      <c r="F876" t="s">
        <v>21</v>
      </c>
      <c r="G876" t="s">
        <v>22</v>
      </c>
      <c r="H876">
        <v>5</v>
      </c>
      <c r="I876" t="s">
        <v>17</v>
      </c>
      <c r="J876">
        <v>1</v>
      </c>
      <c r="K876">
        <v>6.2518399999999996</v>
      </c>
      <c r="L876">
        <v>-75.563590000000005</v>
      </c>
    </row>
    <row r="877" spans="1:12" x14ac:dyDescent="0.25">
      <c r="A877" t="s">
        <v>118</v>
      </c>
      <c r="B877" t="s">
        <v>86</v>
      </c>
      <c r="C877">
        <v>936300</v>
      </c>
      <c r="D877">
        <v>48000</v>
      </c>
      <c r="E877" t="s">
        <v>966</v>
      </c>
      <c r="F877" t="s">
        <v>160</v>
      </c>
      <c r="G877" t="s">
        <v>22</v>
      </c>
      <c r="H877">
        <v>5</v>
      </c>
      <c r="I877" t="s">
        <v>17</v>
      </c>
      <c r="J877">
        <v>3</v>
      </c>
      <c r="K877">
        <v>6.2518399999999996</v>
      </c>
      <c r="L877">
        <v>-75.563590000000005</v>
      </c>
    </row>
    <row r="878" spans="1:12" x14ac:dyDescent="0.25">
      <c r="A878" t="s">
        <v>111</v>
      </c>
      <c r="B878" t="s">
        <v>19</v>
      </c>
      <c r="C878">
        <v>457900</v>
      </c>
      <c r="D878">
        <v>22600</v>
      </c>
      <c r="E878" t="s">
        <v>203</v>
      </c>
      <c r="F878" t="s">
        <v>26</v>
      </c>
      <c r="G878" t="s">
        <v>60</v>
      </c>
      <c r="H878">
        <v>1</v>
      </c>
      <c r="I878" t="s">
        <v>32</v>
      </c>
      <c r="J878">
        <v>1</v>
      </c>
      <c r="K878">
        <v>4.8133299999999997</v>
      </c>
      <c r="L878">
        <v>-75.696110000000004</v>
      </c>
    </row>
    <row r="879" spans="1:12" x14ac:dyDescent="0.25">
      <c r="A879" t="s">
        <v>61</v>
      </c>
      <c r="B879" t="s">
        <v>62</v>
      </c>
      <c r="C879">
        <v>667800</v>
      </c>
      <c r="D879">
        <v>35800</v>
      </c>
      <c r="E879" t="s">
        <v>651</v>
      </c>
      <c r="F879" t="s">
        <v>15</v>
      </c>
      <c r="G879" t="s">
        <v>161</v>
      </c>
      <c r="H879">
        <v>4</v>
      </c>
      <c r="I879" t="s">
        <v>17</v>
      </c>
      <c r="J879">
        <v>2</v>
      </c>
      <c r="K879">
        <v>7.1253900000000003</v>
      </c>
      <c r="L879">
        <v>-73.119799999999998</v>
      </c>
    </row>
    <row r="880" spans="1:12" x14ac:dyDescent="0.25">
      <c r="A880" t="s">
        <v>61</v>
      </c>
      <c r="B880" t="s">
        <v>62</v>
      </c>
      <c r="C880">
        <v>749800</v>
      </c>
      <c r="D880">
        <v>38100</v>
      </c>
      <c r="E880" t="s">
        <v>619</v>
      </c>
      <c r="F880" t="s">
        <v>15</v>
      </c>
      <c r="G880" t="s">
        <v>22</v>
      </c>
      <c r="H880">
        <v>4</v>
      </c>
      <c r="I880" t="s">
        <v>17</v>
      </c>
      <c r="J880">
        <v>10</v>
      </c>
      <c r="K880">
        <v>6.2518399999999996</v>
      </c>
      <c r="L880">
        <v>-75.563590000000005</v>
      </c>
    </row>
    <row r="881" spans="1:12" x14ac:dyDescent="0.25">
      <c r="A881" t="s">
        <v>84</v>
      </c>
      <c r="B881" t="s">
        <v>58</v>
      </c>
      <c r="C881">
        <v>149300</v>
      </c>
      <c r="D881">
        <v>8300</v>
      </c>
      <c r="E881" t="s">
        <v>495</v>
      </c>
      <c r="F881" t="s">
        <v>88</v>
      </c>
      <c r="G881" t="s">
        <v>161</v>
      </c>
      <c r="H881">
        <v>5</v>
      </c>
      <c r="I881" t="s">
        <v>17</v>
      </c>
      <c r="J881">
        <v>1</v>
      </c>
      <c r="K881">
        <v>7.1253900000000003</v>
      </c>
      <c r="L881">
        <v>-73.119799999999998</v>
      </c>
    </row>
    <row r="882" spans="1:12" x14ac:dyDescent="0.25">
      <c r="A882" t="s">
        <v>103</v>
      </c>
      <c r="B882" t="s">
        <v>13</v>
      </c>
      <c r="C882">
        <v>270200</v>
      </c>
      <c r="D882">
        <v>14800</v>
      </c>
      <c r="E882" t="s">
        <v>1262</v>
      </c>
      <c r="F882" t="s">
        <v>47</v>
      </c>
      <c r="G882" t="s">
        <v>16</v>
      </c>
      <c r="H882">
        <v>2</v>
      </c>
      <c r="I882" t="s">
        <v>17</v>
      </c>
      <c r="J882">
        <v>3</v>
      </c>
      <c r="K882">
        <v>4.6097099999999998</v>
      </c>
      <c r="L882">
        <v>-74.08175</v>
      </c>
    </row>
    <row r="883" spans="1:12" x14ac:dyDescent="0.25">
      <c r="A883" t="s">
        <v>64</v>
      </c>
      <c r="B883" t="s">
        <v>65</v>
      </c>
      <c r="C883">
        <v>59500</v>
      </c>
      <c r="D883">
        <v>1400</v>
      </c>
      <c r="E883" t="s">
        <v>156</v>
      </c>
      <c r="F883" t="s">
        <v>130</v>
      </c>
      <c r="G883" t="s">
        <v>16</v>
      </c>
      <c r="H883">
        <v>5</v>
      </c>
      <c r="I883" t="s">
        <v>17</v>
      </c>
      <c r="J883">
        <v>1</v>
      </c>
      <c r="K883">
        <v>4.6097099999999998</v>
      </c>
      <c r="L883">
        <v>-74.08175</v>
      </c>
    </row>
    <row r="884" spans="1:12" x14ac:dyDescent="0.25">
      <c r="A884" t="s">
        <v>39</v>
      </c>
      <c r="B884" t="s">
        <v>24</v>
      </c>
      <c r="C884">
        <v>58900</v>
      </c>
      <c r="D884">
        <v>8800</v>
      </c>
      <c r="E884" t="s">
        <v>881</v>
      </c>
      <c r="F884" t="s">
        <v>35</v>
      </c>
      <c r="G884" t="s">
        <v>22</v>
      </c>
      <c r="H884">
        <v>1</v>
      </c>
      <c r="I884" t="s">
        <v>17</v>
      </c>
      <c r="J884">
        <v>1</v>
      </c>
      <c r="K884">
        <v>6.2518399999999996</v>
      </c>
      <c r="L884">
        <v>-75.563590000000005</v>
      </c>
    </row>
    <row r="885" spans="1:12" x14ac:dyDescent="0.25">
      <c r="A885" t="s">
        <v>67</v>
      </c>
      <c r="B885" t="s">
        <v>62</v>
      </c>
      <c r="C885">
        <v>54000</v>
      </c>
      <c r="D885">
        <v>5300</v>
      </c>
      <c r="E885" t="s">
        <v>624</v>
      </c>
      <c r="F885" t="s">
        <v>96</v>
      </c>
      <c r="G885" t="s">
        <v>16</v>
      </c>
      <c r="H885">
        <v>4</v>
      </c>
      <c r="I885" t="s">
        <v>17</v>
      </c>
      <c r="J885">
        <v>1</v>
      </c>
      <c r="K885">
        <v>4.6097099999999998</v>
      </c>
      <c r="L885">
        <v>-74.08175</v>
      </c>
    </row>
    <row r="886" spans="1:12" x14ac:dyDescent="0.25">
      <c r="A886" t="s">
        <v>144</v>
      </c>
      <c r="B886" t="s">
        <v>65</v>
      </c>
      <c r="C886">
        <v>50300</v>
      </c>
      <c r="D886">
        <v>2900</v>
      </c>
      <c r="E886" t="s">
        <v>56</v>
      </c>
      <c r="F886" t="s">
        <v>21</v>
      </c>
      <c r="G886" t="s">
        <v>60</v>
      </c>
      <c r="H886">
        <v>5</v>
      </c>
      <c r="I886" t="s">
        <v>17</v>
      </c>
      <c r="J886">
        <v>4</v>
      </c>
      <c r="K886">
        <v>4.8133299999999997</v>
      </c>
      <c r="L886">
        <v>-75.696110000000004</v>
      </c>
    </row>
    <row r="887" spans="1:12" x14ac:dyDescent="0.25">
      <c r="A887" t="s">
        <v>18</v>
      </c>
      <c r="B887" t="s">
        <v>19</v>
      </c>
      <c r="C887">
        <v>233300</v>
      </c>
      <c r="D887">
        <v>10600</v>
      </c>
      <c r="E887" t="s">
        <v>1204</v>
      </c>
      <c r="F887" t="s">
        <v>93</v>
      </c>
      <c r="G887" t="s">
        <v>16</v>
      </c>
      <c r="H887">
        <v>5</v>
      </c>
      <c r="I887" t="s">
        <v>17</v>
      </c>
      <c r="J887">
        <v>1</v>
      </c>
      <c r="K887">
        <v>4.6097099999999998</v>
      </c>
      <c r="L887">
        <v>-74.08175</v>
      </c>
    </row>
    <row r="888" spans="1:12" x14ac:dyDescent="0.25">
      <c r="A888" t="s">
        <v>80</v>
      </c>
      <c r="B888" t="s">
        <v>65</v>
      </c>
      <c r="C888">
        <v>38400</v>
      </c>
      <c r="D888">
        <v>0</v>
      </c>
      <c r="E888" t="s">
        <v>1096</v>
      </c>
      <c r="F888" t="s">
        <v>21</v>
      </c>
      <c r="G888" t="s">
        <v>16</v>
      </c>
      <c r="H888">
        <v>5</v>
      </c>
      <c r="I888" t="s">
        <v>17</v>
      </c>
      <c r="J888">
        <v>5</v>
      </c>
      <c r="K888">
        <v>4.6097099999999998</v>
      </c>
      <c r="L888">
        <v>-74.08175</v>
      </c>
    </row>
    <row r="889" spans="1:12" x14ac:dyDescent="0.25">
      <c r="A889" t="s">
        <v>82</v>
      </c>
      <c r="B889" t="s">
        <v>58</v>
      </c>
      <c r="C889">
        <v>54300</v>
      </c>
      <c r="D889">
        <v>1100</v>
      </c>
      <c r="E889" t="s">
        <v>713</v>
      </c>
      <c r="F889" t="s">
        <v>43</v>
      </c>
      <c r="G889" t="s">
        <v>22</v>
      </c>
      <c r="H889">
        <v>4</v>
      </c>
      <c r="I889" t="s">
        <v>17</v>
      </c>
      <c r="J889">
        <v>5</v>
      </c>
      <c r="K889">
        <v>6.2518399999999996</v>
      </c>
      <c r="L889">
        <v>-75.563590000000005</v>
      </c>
    </row>
    <row r="890" spans="1:12" x14ac:dyDescent="0.25">
      <c r="A890" t="s">
        <v>74</v>
      </c>
      <c r="B890" t="s">
        <v>62</v>
      </c>
      <c r="C890">
        <v>25300</v>
      </c>
      <c r="D890">
        <v>0</v>
      </c>
      <c r="E890" t="s">
        <v>994</v>
      </c>
      <c r="F890" t="s">
        <v>43</v>
      </c>
      <c r="G890" t="s">
        <v>16</v>
      </c>
      <c r="H890">
        <v>5</v>
      </c>
      <c r="I890" t="s">
        <v>17</v>
      </c>
      <c r="J890">
        <v>1</v>
      </c>
      <c r="K890">
        <v>4.6097099999999998</v>
      </c>
      <c r="L890">
        <v>-74.08175</v>
      </c>
    </row>
    <row r="891" spans="1:12" x14ac:dyDescent="0.25">
      <c r="A891" t="s">
        <v>122</v>
      </c>
      <c r="B891" t="s">
        <v>29</v>
      </c>
      <c r="C891">
        <v>1191400</v>
      </c>
      <c r="D891">
        <v>68100</v>
      </c>
      <c r="E891" t="s">
        <v>737</v>
      </c>
      <c r="F891" t="s">
        <v>21</v>
      </c>
      <c r="G891" t="s">
        <v>16</v>
      </c>
      <c r="H891">
        <v>4</v>
      </c>
      <c r="I891" t="s">
        <v>17</v>
      </c>
      <c r="J891">
        <v>2</v>
      </c>
      <c r="K891">
        <v>4.6097099999999998</v>
      </c>
      <c r="L891">
        <v>-74.08175</v>
      </c>
    </row>
    <row r="892" spans="1:12" x14ac:dyDescent="0.25">
      <c r="A892" t="s">
        <v>105</v>
      </c>
      <c r="B892" t="s">
        <v>19</v>
      </c>
      <c r="C892">
        <v>292300</v>
      </c>
      <c r="D892">
        <v>13800</v>
      </c>
      <c r="E892" t="s">
        <v>1019</v>
      </c>
      <c r="F892" t="s">
        <v>21</v>
      </c>
      <c r="G892" t="s">
        <v>27</v>
      </c>
      <c r="H892">
        <v>1</v>
      </c>
      <c r="I892" t="s">
        <v>17</v>
      </c>
      <c r="J892">
        <v>1</v>
      </c>
      <c r="K892">
        <v>10.39972</v>
      </c>
      <c r="L892">
        <v>-75.514439999999993</v>
      </c>
    </row>
    <row r="893" spans="1:12" x14ac:dyDescent="0.25">
      <c r="A893" t="s">
        <v>111</v>
      </c>
      <c r="B893" t="s">
        <v>19</v>
      </c>
      <c r="C893">
        <v>523000</v>
      </c>
      <c r="D893">
        <v>28100</v>
      </c>
      <c r="E893" t="s">
        <v>833</v>
      </c>
      <c r="F893" t="s">
        <v>93</v>
      </c>
      <c r="G893" t="s">
        <v>16</v>
      </c>
      <c r="H893">
        <v>4</v>
      </c>
      <c r="I893" t="s">
        <v>17</v>
      </c>
      <c r="J893">
        <v>1</v>
      </c>
      <c r="K893">
        <v>4.6097099999999998</v>
      </c>
      <c r="L893">
        <v>-74.08175</v>
      </c>
    </row>
    <row r="894" spans="1:12" x14ac:dyDescent="0.25">
      <c r="A894" t="s">
        <v>297</v>
      </c>
      <c r="B894" t="s">
        <v>86</v>
      </c>
      <c r="C894">
        <v>86100</v>
      </c>
      <c r="D894">
        <v>2800</v>
      </c>
      <c r="E894" t="s">
        <v>902</v>
      </c>
      <c r="F894" t="s">
        <v>88</v>
      </c>
      <c r="G894" t="s">
        <v>31</v>
      </c>
      <c r="H894">
        <v>5</v>
      </c>
      <c r="I894" t="s">
        <v>17</v>
      </c>
      <c r="J894">
        <v>3</v>
      </c>
      <c r="K894">
        <v>3.4372199999999999</v>
      </c>
      <c r="L894">
        <v>-76.522499999999994</v>
      </c>
    </row>
    <row r="895" spans="1:12" x14ac:dyDescent="0.25">
      <c r="A895" t="s">
        <v>192</v>
      </c>
      <c r="B895" t="s">
        <v>65</v>
      </c>
      <c r="C895">
        <v>61600</v>
      </c>
      <c r="D895">
        <v>3700</v>
      </c>
      <c r="E895" t="s">
        <v>1103</v>
      </c>
      <c r="F895" t="s">
        <v>54</v>
      </c>
      <c r="G895" t="s">
        <v>16</v>
      </c>
      <c r="H895">
        <v>5</v>
      </c>
      <c r="I895" t="s">
        <v>32</v>
      </c>
      <c r="J895">
        <v>1</v>
      </c>
      <c r="K895">
        <v>4.6097099999999998</v>
      </c>
      <c r="L895">
        <v>-74.08175</v>
      </c>
    </row>
    <row r="896" spans="1:12" x14ac:dyDescent="0.25">
      <c r="A896" t="s">
        <v>45</v>
      </c>
      <c r="B896" t="s">
        <v>29</v>
      </c>
      <c r="C896">
        <v>1456500</v>
      </c>
      <c r="D896">
        <v>75700</v>
      </c>
      <c r="E896" t="s">
        <v>366</v>
      </c>
      <c r="F896" t="s">
        <v>47</v>
      </c>
      <c r="G896" t="s">
        <v>16</v>
      </c>
      <c r="H896">
        <v>5</v>
      </c>
      <c r="I896" t="s">
        <v>32</v>
      </c>
      <c r="J896">
        <v>1</v>
      </c>
      <c r="K896">
        <v>4.6097099999999998</v>
      </c>
      <c r="L896">
        <v>-74.08175</v>
      </c>
    </row>
    <row r="897" spans="1:12" x14ac:dyDescent="0.25">
      <c r="A897" t="s">
        <v>33</v>
      </c>
      <c r="B897" t="s">
        <v>19</v>
      </c>
      <c r="C897">
        <v>258700</v>
      </c>
      <c r="D897">
        <v>12000</v>
      </c>
      <c r="E897" t="s">
        <v>738</v>
      </c>
      <c r="F897" t="s">
        <v>93</v>
      </c>
      <c r="G897" t="s">
        <v>126</v>
      </c>
      <c r="H897">
        <v>4</v>
      </c>
      <c r="I897" t="s">
        <v>32</v>
      </c>
      <c r="J897">
        <v>1</v>
      </c>
      <c r="K897">
        <v>7.89391</v>
      </c>
      <c r="L897">
        <v>-72.507819999999995</v>
      </c>
    </row>
    <row r="898" spans="1:12" x14ac:dyDescent="0.25">
      <c r="A898" t="s">
        <v>41</v>
      </c>
      <c r="B898" t="s">
        <v>29</v>
      </c>
      <c r="C898">
        <v>1464700</v>
      </c>
      <c r="D898">
        <v>76200</v>
      </c>
      <c r="E898" t="s">
        <v>846</v>
      </c>
      <c r="F898" t="s">
        <v>35</v>
      </c>
      <c r="G898" t="s">
        <v>27</v>
      </c>
      <c r="H898">
        <v>3</v>
      </c>
      <c r="I898" t="s">
        <v>17</v>
      </c>
      <c r="J898">
        <v>8</v>
      </c>
      <c r="K898">
        <v>10.39972</v>
      </c>
      <c r="L898">
        <v>-75.514439999999993</v>
      </c>
    </row>
    <row r="899" spans="1:12" x14ac:dyDescent="0.25">
      <c r="A899" t="s">
        <v>80</v>
      </c>
      <c r="B899" t="s">
        <v>65</v>
      </c>
      <c r="C899">
        <v>35200</v>
      </c>
      <c r="D899">
        <v>0</v>
      </c>
      <c r="E899" t="s">
        <v>139</v>
      </c>
      <c r="F899" t="s">
        <v>21</v>
      </c>
      <c r="G899" t="s">
        <v>31</v>
      </c>
      <c r="H899">
        <v>5</v>
      </c>
      <c r="I899" t="s">
        <v>17</v>
      </c>
      <c r="J899">
        <v>8</v>
      </c>
      <c r="K899">
        <v>3.4372199999999999</v>
      </c>
      <c r="L899">
        <v>-76.522499999999994</v>
      </c>
    </row>
    <row r="900" spans="1:12" x14ac:dyDescent="0.25">
      <c r="A900" t="s">
        <v>23</v>
      </c>
      <c r="B900" t="s">
        <v>24</v>
      </c>
      <c r="C900">
        <v>173300</v>
      </c>
      <c r="D900">
        <v>7400</v>
      </c>
      <c r="E900" t="s">
        <v>910</v>
      </c>
      <c r="F900" t="s">
        <v>52</v>
      </c>
      <c r="G900" t="s">
        <v>16</v>
      </c>
      <c r="H900">
        <v>5</v>
      </c>
      <c r="I900" t="s">
        <v>17</v>
      </c>
      <c r="J900">
        <v>1</v>
      </c>
      <c r="K900">
        <v>4.6097099999999998</v>
      </c>
      <c r="L900">
        <v>-74.08175</v>
      </c>
    </row>
    <row r="901" spans="1:12" x14ac:dyDescent="0.25">
      <c r="A901" t="s">
        <v>171</v>
      </c>
      <c r="B901" t="s">
        <v>19</v>
      </c>
      <c r="C901">
        <v>214500</v>
      </c>
      <c r="D901">
        <v>11900</v>
      </c>
      <c r="E901" t="s">
        <v>682</v>
      </c>
      <c r="F901" t="s">
        <v>54</v>
      </c>
      <c r="G901" t="s">
        <v>16</v>
      </c>
      <c r="H901">
        <v>4</v>
      </c>
      <c r="I901" t="s">
        <v>17</v>
      </c>
      <c r="J901">
        <v>6</v>
      </c>
      <c r="K901">
        <v>4.6097099999999998</v>
      </c>
      <c r="L901">
        <v>-74.08175</v>
      </c>
    </row>
    <row r="902" spans="1:12" x14ac:dyDescent="0.25">
      <c r="A902" t="s">
        <v>135</v>
      </c>
      <c r="B902" t="s">
        <v>58</v>
      </c>
      <c r="C902">
        <v>40800</v>
      </c>
      <c r="D902">
        <v>6900</v>
      </c>
      <c r="E902" t="s">
        <v>210</v>
      </c>
      <c r="F902" t="s">
        <v>96</v>
      </c>
      <c r="G902" t="s">
        <v>91</v>
      </c>
      <c r="H902">
        <v>5</v>
      </c>
      <c r="I902" t="s">
        <v>17</v>
      </c>
      <c r="J902">
        <v>10</v>
      </c>
      <c r="K902">
        <v>10.968540000000001</v>
      </c>
      <c r="L902">
        <v>-74.781319999999994</v>
      </c>
    </row>
    <row r="903" spans="1:12" x14ac:dyDescent="0.25">
      <c r="A903" t="s">
        <v>122</v>
      </c>
      <c r="B903" t="s">
        <v>29</v>
      </c>
      <c r="C903">
        <v>972400</v>
      </c>
      <c r="D903">
        <v>52200</v>
      </c>
      <c r="E903" t="s">
        <v>1060</v>
      </c>
      <c r="F903" t="s">
        <v>54</v>
      </c>
      <c r="G903" t="s">
        <v>16</v>
      </c>
      <c r="H903">
        <v>4</v>
      </c>
      <c r="I903" t="s">
        <v>17</v>
      </c>
      <c r="J903">
        <v>5</v>
      </c>
      <c r="K903">
        <v>4.6097099999999998</v>
      </c>
      <c r="L903">
        <v>-74.08175</v>
      </c>
    </row>
    <row r="904" spans="1:12" x14ac:dyDescent="0.25">
      <c r="A904" t="s">
        <v>204</v>
      </c>
      <c r="B904" t="s">
        <v>13</v>
      </c>
      <c r="C904">
        <v>128400</v>
      </c>
      <c r="D904">
        <v>7900</v>
      </c>
      <c r="E904" t="s">
        <v>440</v>
      </c>
      <c r="F904" t="s">
        <v>88</v>
      </c>
      <c r="G904" t="s">
        <v>27</v>
      </c>
      <c r="H904">
        <v>5</v>
      </c>
      <c r="I904" t="s">
        <v>17</v>
      </c>
      <c r="J904">
        <v>2</v>
      </c>
      <c r="K904">
        <v>10.39972</v>
      </c>
      <c r="L904">
        <v>-75.514439999999993</v>
      </c>
    </row>
    <row r="905" spans="1:12" x14ac:dyDescent="0.25">
      <c r="A905" t="s">
        <v>266</v>
      </c>
      <c r="B905" t="s">
        <v>13</v>
      </c>
      <c r="C905">
        <v>1443700</v>
      </c>
      <c r="D905">
        <v>75100</v>
      </c>
      <c r="E905" t="s">
        <v>280</v>
      </c>
      <c r="F905" t="s">
        <v>54</v>
      </c>
      <c r="G905" t="s">
        <v>31</v>
      </c>
      <c r="H905">
        <v>5</v>
      </c>
      <c r="I905" t="s">
        <v>32</v>
      </c>
      <c r="J905">
        <v>1</v>
      </c>
      <c r="K905">
        <v>3.4372199999999999</v>
      </c>
      <c r="L905">
        <v>-76.522499999999994</v>
      </c>
    </row>
    <row r="906" spans="1:12" x14ac:dyDescent="0.25">
      <c r="A906" t="s">
        <v>155</v>
      </c>
      <c r="B906" t="s">
        <v>62</v>
      </c>
      <c r="C906">
        <v>112000</v>
      </c>
      <c r="D906">
        <v>6400</v>
      </c>
      <c r="E906" t="s">
        <v>1205</v>
      </c>
      <c r="F906" t="s">
        <v>96</v>
      </c>
      <c r="G906" t="s">
        <v>60</v>
      </c>
      <c r="H906">
        <v>1</v>
      </c>
      <c r="I906" t="s">
        <v>17</v>
      </c>
      <c r="J906">
        <v>10</v>
      </c>
      <c r="K906">
        <v>4.8133299999999997</v>
      </c>
      <c r="L906">
        <v>-75.696110000000004</v>
      </c>
    </row>
    <row r="907" spans="1:12" x14ac:dyDescent="0.25">
      <c r="A907" t="s">
        <v>219</v>
      </c>
      <c r="B907" t="s">
        <v>19</v>
      </c>
      <c r="C907">
        <v>665600</v>
      </c>
      <c r="D907">
        <v>35800</v>
      </c>
      <c r="E907" t="s">
        <v>536</v>
      </c>
      <c r="F907" t="s">
        <v>35</v>
      </c>
      <c r="G907" t="s">
        <v>31</v>
      </c>
      <c r="H907">
        <v>1</v>
      </c>
      <c r="I907" t="s">
        <v>17</v>
      </c>
      <c r="J907">
        <v>5</v>
      </c>
      <c r="K907">
        <v>3.4372199999999999</v>
      </c>
      <c r="L907">
        <v>-76.522499999999994</v>
      </c>
    </row>
    <row r="908" spans="1:12" x14ac:dyDescent="0.25">
      <c r="A908" t="s">
        <v>28</v>
      </c>
      <c r="B908" t="s">
        <v>29</v>
      </c>
      <c r="C908">
        <v>555300</v>
      </c>
      <c r="D908">
        <v>27800</v>
      </c>
      <c r="E908" t="s">
        <v>1027</v>
      </c>
      <c r="F908" t="s">
        <v>26</v>
      </c>
      <c r="G908" t="s">
        <v>27</v>
      </c>
      <c r="H908">
        <v>3</v>
      </c>
      <c r="I908" t="s">
        <v>17</v>
      </c>
      <c r="J908">
        <v>7</v>
      </c>
      <c r="K908">
        <v>10.39972</v>
      </c>
      <c r="L908">
        <v>-75.514439999999993</v>
      </c>
    </row>
    <row r="909" spans="1:12" x14ac:dyDescent="0.25">
      <c r="A909" t="s">
        <v>124</v>
      </c>
      <c r="B909" t="s">
        <v>19</v>
      </c>
      <c r="C909">
        <v>612100</v>
      </c>
      <c r="D909">
        <v>33000</v>
      </c>
      <c r="E909" t="s">
        <v>310</v>
      </c>
      <c r="F909" t="s">
        <v>130</v>
      </c>
      <c r="G909" t="s">
        <v>91</v>
      </c>
      <c r="H909">
        <v>4</v>
      </c>
      <c r="I909" t="s">
        <v>17</v>
      </c>
      <c r="J909">
        <v>3</v>
      </c>
      <c r="K909">
        <v>10.968540000000001</v>
      </c>
      <c r="L909">
        <v>-74.781319999999994</v>
      </c>
    </row>
    <row r="910" spans="1:12" x14ac:dyDescent="0.25">
      <c r="A910" t="s">
        <v>98</v>
      </c>
      <c r="B910" t="s">
        <v>19</v>
      </c>
      <c r="C910">
        <v>640700</v>
      </c>
      <c r="D910">
        <v>34300</v>
      </c>
      <c r="E910" t="s">
        <v>581</v>
      </c>
      <c r="F910" t="s">
        <v>76</v>
      </c>
      <c r="G910" t="s">
        <v>91</v>
      </c>
      <c r="H910">
        <v>5</v>
      </c>
      <c r="I910" t="s">
        <v>17</v>
      </c>
      <c r="J910">
        <v>1</v>
      </c>
      <c r="K910">
        <v>10.968540000000001</v>
      </c>
      <c r="L910">
        <v>-74.781319999999994</v>
      </c>
    </row>
    <row r="911" spans="1:12" x14ac:dyDescent="0.25">
      <c r="A911" t="s">
        <v>41</v>
      </c>
      <c r="B911" t="s">
        <v>29</v>
      </c>
      <c r="C911">
        <v>1495800</v>
      </c>
      <c r="D911">
        <v>80000</v>
      </c>
      <c r="E911" t="s">
        <v>885</v>
      </c>
      <c r="F911" t="s">
        <v>26</v>
      </c>
      <c r="G911" t="s">
        <v>22</v>
      </c>
      <c r="H911">
        <v>5</v>
      </c>
      <c r="I911" t="s">
        <v>32</v>
      </c>
      <c r="J911">
        <v>1</v>
      </c>
      <c r="K911">
        <v>6.2518399999999996</v>
      </c>
      <c r="L911">
        <v>-75.563590000000005</v>
      </c>
    </row>
    <row r="912" spans="1:12" x14ac:dyDescent="0.25">
      <c r="A912" t="s">
        <v>164</v>
      </c>
      <c r="B912" t="s">
        <v>13</v>
      </c>
      <c r="C912">
        <v>176200</v>
      </c>
      <c r="D912">
        <v>18100</v>
      </c>
      <c r="E912" t="s">
        <v>242</v>
      </c>
      <c r="F912" t="s">
        <v>47</v>
      </c>
      <c r="G912" t="s">
        <v>22</v>
      </c>
      <c r="H912">
        <v>1</v>
      </c>
      <c r="I912" t="s">
        <v>17</v>
      </c>
      <c r="J912">
        <v>7</v>
      </c>
      <c r="K912">
        <v>6.2518399999999996</v>
      </c>
      <c r="L912">
        <v>-75.563590000000005</v>
      </c>
    </row>
    <row r="913" spans="1:12" x14ac:dyDescent="0.25">
      <c r="A913" t="s">
        <v>184</v>
      </c>
      <c r="B913" t="s">
        <v>86</v>
      </c>
      <c r="C913">
        <v>410000</v>
      </c>
      <c r="D913">
        <v>20000</v>
      </c>
      <c r="E913" t="s">
        <v>142</v>
      </c>
      <c r="F913" t="s">
        <v>93</v>
      </c>
      <c r="G913" t="s">
        <v>44</v>
      </c>
      <c r="H913">
        <v>1</v>
      </c>
      <c r="I913" t="s">
        <v>32</v>
      </c>
      <c r="J913">
        <v>1</v>
      </c>
      <c r="K913">
        <v>11.240790000000001</v>
      </c>
      <c r="L913">
        <v>-74.199039999999997</v>
      </c>
    </row>
    <row r="914" spans="1:12" x14ac:dyDescent="0.25">
      <c r="A914" t="s">
        <v>98</v>
      </c>
      <c r="B914" t="s">
        <v>19</v>
      </c>
      <c r="C914">
        <v>624100</v>
      </c>
      <c r="D914">
        <v>31400</v>
      </c>
      <c r="E914" t="s">
        <v>710</v>
      </c>
      <c r="F914" t="s">
        <v>43</v>
      </c>
      <c r="G914" t="s">
        <v>16</v>
      </c>
      <c r="H914">
        <v>1</v>
      </c>
      <c r="I914" t="s">
        <v>17</v>
      </c>
      <c r="J914">
        <v>2</v>
      </c>
      <c r="K914">
        <v>4.6097099999999998</v>
      </c>
      <c r="L914">
        <v>-74.08175</v>
      </c>
    </row>
    <row r="915" spans="1:12" x14ac:dyDescent="0.25">
      <c r="A915" t="s">
        <v>135</v>
      </c>
      <c r="B915" t="s">
        <v>58</v>
      </c>
      <c r="C915">
        <v>37500</v>
      </c>
      <c r="D915">
        <v>0</v>
      </c>
      <c r="E915" t="s">
        <v>725</v>
      </c>
      <c r="F915" t="s">
        <v>130</v>
      </c>
      <c r="G915" t="s">
        <v>22</v>
      </c>
      <c r="H915">
        <v>5</v>
      </c>
      <c r="I915" t="s">
        <v>17</v>
      </c>
      <c r="J915">
        <v>2</v>
      </c>
      <c r="K915">
        <v>6.2518399999999996</v>
      </c>
      <c r="L915">
        <v>-75.563590000000005</v>
      </c>
    </row>
    <row r="916" spans="1:12" x14ac:dyDescent="0.25">
      <c r="A916" t="s">
        <v>111</v>
      </c>
      <c r="B916" t="s">
        <v>19</v>
      </c>
      <c r="C916">
        <v>494800</v>
      </c>
      <c r="D916">
        <v>31100</v>
      </c>
      <c r="E916" t="s">
        <v>87</v>
      </c>
      <c r="F916" t="s">
        <v>96</v>
      </c>
      <c r="G916" t="s">
        <v>161</v>
      </c>
      <c r="H916">
        <v>5</v>
      </c>
      <c r="I916" t="s">
        <v>17</v>
      </c>
      <c r="J916">
        <v>6</v>
      </c>
      <c r="K916">
        <v>7.1253900000000003</v>
      </c>
      <c r="L916">
        <v>-73.119799999999998</v>
      </c>
    </row>
    <row r="917" spans="1:12" x14ac:dyDescent="0.25">
      <c r="A917" t="s">
        <v>184</v>
      </c>
      <c r="B917" t="s">
        <v>86</v>
      </c>
      <c r="C917">
        <v>255500</v>
      </c>
      <c r="D917">
        <v>14000</v>
      </c>
      <c r="E917" t="s">
        <v>415</v>
      </c>
      <c r="F917" t="s">
        <v>76</v>
      </c>
      <c r="G917" t="s">
        <v>44</v>
      </c>
      <c r="H917">
        <v>3</v>
      </c>
      <c r="I917" t="s">
        <v>17</v>
      </c>
      <c r="J917">
        <v>10</v>
      </c>
      <c r="K917">
        <v>11.240790000000001</v>
      </c>
      <c r="L917">
        <v>-74.199039999999997</v>
      </c>
    </row>
    <row r="918" spans="1:12" x14ac:dyDescent="0.25">
      <c r="A918" t="s">
        <v>144</v>
      </c>
      <c r="B918" t="s">
        <v>65</v>
      </c>
      <c r="C918">
        <v>52800</v>
      </c>
      <c r="D918">
        <v>1000</v>
      </c>
      <c r="E918" t="s">
        <v>366</v>
      </c>
      <c r="F918" t="s">
        <v>26</v>
      </c>
      <c r="G918" t="s">
        <v>16</v>
      </c>
      <c r="H918">
        <v>5</v>
      </c>
      <c r="I918" t="s">
        <v>17</v>
      </c>
      <c r="J918">
        <v>1</v>
      </c>
      <c r="K918">
        <v>4.6097099999999998</v>
      </c>
      <c r="L918">
        <v>-74.08175</v>
      </c>
    </row>
    <row r="919" spans="1:12" x14ac:dyDescent="0.25">
      <c r="A919" t="s">
        <v>144</v>
      </c>
      <c r="B919" t="s">
        <v>65</v>
      </c>
      <c r="C919">
        <v>59500</v>
      </c>
      <c r="D919">
        <v>1400</v>
      </c>
      <c r="E919" t="s">
        <v>748</v>
      </c>
      <c r="F919" t="s">
        <v>160</v>
      </c>
      <c r="G919" t="s">
        <v>22</v>
      </c>
      <c r="H919">
        <v>5</v>
      </c>
      <c r="I919" t="s">
        <v>17</v>
      </c>
      <c r="J919">
        <v>1</v>
      </c>
      <c r="K919">
        <v>6.2518399999999996</v>
      </c>
      <c r="L919">
        <v>-75.563590000000005</v>
      </c>
    </row>
    <row r="920" spans="1:12" x14ac:dyDescent="0.25">
      <c r="A920" t="s">
        <v>196</v>
      </c>
      <c r="B920" t="s">
        <v>13</v>
      </c>
      <c r="C920">
        <v>857900</v>
      </c>
      <c r="D920">
        <v>46200</v>
      </c>
      <c r="E920" t="s">
        <v>1171</v>
      </c>
      <c r="F920" t="s">
        <v>88</v>
      </c>
      <c r="G920" t="s">
        <v>16</v>
      </c>
      <c r="H920">
        <v>1</v>
      </c>
      <c r="I920" t="s">
        <v>17</v>
      </c>
      <c r="J920">
        <v>4</v>
      </c>
      <c r="K920">
        <v>4.6097099999999998</v>
      </c>
      <c r="L920">
        <v>-74.08175</v>
      </c>
    </row>
    <row r="921" spans="1:12" x14ac:dyDescent="0.25">
      <c r="A921" t="s">
        <v>196</v>
      </c>
      <c r="B921" t="s">
        <v>13</v>
      </c>
      <c r="C921">
        <v>902500</v>
      </c>
      <c r="D921">
        <v>46200</v>
      </c>
      <c r="E921" t="s">
        <v>1051</v>
      </c>
      <c r="F921" t="s">
        <v>93</v>
      </c>
      <c r="G921" t="s">
        <v>16</v>
      </c>
      <c r="H921">
        <v>5</v>
      </c>
      <c r="I921" t="s">
        <v>17</v>
      </c>
      <c r="J921">
        <v>3</v>
      </c>
      <c r="K921">
        <v>4.6097099999999998</v>
      </c>
      <c r="L921">
        <v>-74.08175</v>
      </c>
    </row>
    <row r="922" spans="1:12" x14ac:dyDescent="0.25">
      <c r="A922" t="s">
        <v>148</v>
      </c>
      <c r="B922" t="s">
        <v>13</v>
      </c>
      <c r="C922">
        <v>2254400</v>
      </c>
      <c r="D922">
        <v>120700</v>
      </c>
      <c r="E922" t="s">
        <v>1051</v>
      </c>
      <c r="F922" t="s">
        <v>76</v>
      </c>
      <c r="G922" t="s">
        <v>16</v>
      </c>
      <c r="H922">
        <v>1</v>
      </c>
      <c r="I922" t="s">
        <v>17</v>
      </c>
      <c r="J922">
        <v>1</v>
      </c>
      <c r="K922">
        <v>4.6097099999999998</v>
      </c>
      <c r="L922">
        <v>-74.08175</v>
      </c>
    </row>
    <row r="923" spans="1:12" x14ac:dyDescent="0.25">
      <c r="A923" t="s">
        <v>297</v>
      </c>
      <c r="B923" t="s">
        <v>86</v>
      </c>
      <c r="C923">
        <v>70300</v>
      </c>
      <c r="D923">
        <v>4000</v>
      </c>
      <c r="E923" t="s">
        <v>224</v>
      </c>
      <c r="F923" t="s">
        <v>26</v>
      </c>
      <c r="G923" t="s">
        <v>126</v>
      </c>
      <c r="H923">
        <v>1</v>
      </c>
      <c r="I923" t="s">
        <v>32</v>
      </c>
      <c r="J923">
        <v>1</v>
      </c>
      <c r="K923">
        <v>7.89391</v>
      </c>
      <c r="L923">
        <v>-72.507819999999995</v>
      </c>
    </row>
    <row r="924" spans="1:12" x14ac:dyDescent="0.25">
      <c r="A924" t="s">
        <v>74</v>
      </c>
      <c r="B924" t="s">
        <v>62</v>
      </c>
      <c r="C924">
        <v>47100</v>
      </c>
      <c r="D924">
        <v>2700</v>
      </c>
      <c r="E924" t="s">
        <v>872</v>
      </c>
      <c r="F924" t="s">
        <v>54</v>
      </c>
      <c r="G924" t="s">
        <v>22</v>
      </c>
      <c r="H924">
        <v>5</v>
      </c>
      <c r="I924" t="s">
        <v>17</v>
      </c>
      <c r="J924">
        <v>7</v>
      </c>
      <c r="K924">
        <v>6.2518399999999996</v>
      </c>
      <c r="L924">
        <v>-75.563590000000005</v>
      </c>
    </row>
    <row r="925" spans="1:12" x14ac:dyDescent="0.25">
      <c r="A925" t="s">
        <v>41</v>
      </c>
      <c r="B925" t="s">
        <v>29</v>
      </c>
      <c r="C925">
        <v>1099000</v>
      </c>
      <c r="D925">
        <v>59200</v>
      </c>
      <c r="E925" t="s">
        <v>99</v>
      </c>
      <c r="F925" t="s">
        <v>160</v>
      </c>
      <c r="G925" t="s">
        <v>16</v>
      </c>
      <c r="H925">
        <v>2</v>
      </c>
      <c r="I925" t="s">
        <v>17</v>
      </c>
      <c r="J925">
        <v>1</v>
      </c>
      <c r="K925">
        <v>4.6097099999999998</v>
      </c>
      <c r="L925">
        <v>-74.08175</v>
      </c>
    </row>
    <row r="926" spans="1:12" x14ac:dyDescent="0.25">
      <c r="A926" t="s">
        <v>84</v>
      </c>
      <c r="B926" t="s">
        <v>58</v>
      </c>
      <c r="C926">
        <v>79200</v>
      </c>
      <c r="D926">
        <v>2400</v>
      </c>
      <c r="E926" t="s">
        <v>1189</v>
      </c>
      <c r="F926" t="s">
        <v>52</v>
      </c>
      <c r="G926" t="s">
        <v>16</v>
      </c>
      <c r="H926">
        <v>5</v>
      </c>
      <c r="I926" t="s">
        <v>32</v>
      </c>
      <c r="J926">
        <v>1</v>
      </c>
      <c r="K926">
        <v>4.6097099999999998</v>
      </c>
      <c r="L926">
        <v>-74.08175</v>
      </c>
    </row>
    <row r="927" spans="1:12" x14ac:dyDescent="0.25">
      <c r="A927" t="s">
        <v>12</v>
      </c>
      <c r="B927" t="s">
        <v>13</v>
      </c>
      <c r="C927">
        <v>247800</v>
      </c>
      <c r="D927">
        <v>13400</v>
      </c>
      <c r="E927" t="s">
        <v>929</v>
      </c>
      <c r="F927" t="s">
        <v>35</v>
      </c>
      <c r="G927" t="s">
        <v>60</v>
      </c>
      <c r="H927">
        <v>3</v>
      </c>
      <c r="I927" t="s">
        <v>17</v>
      </c>
      <c r="J927">
        <v>6</v>
      </c>
      <c r="K927">
        <v>4.8133299999999997</v>
      </c>
      <c r="L927">
        <v>-75.696110000000004</v>
      </c>
    </row>
    <row r="928" spans="1:12" x14ac:dyDescent="0.25">
      <c r="A928" t="s">
        <v>50</v>
      </c>
      <c r="B928" t="s">
        <v>29</v>
      </c>
      <c r="C928">
        <v>1623900</v>
      </c>
      <c r="D928">
        <v>87100</v>
      </c>
      <c r="E928" t="s">
        <v>627</v>
      </c>
      <c r="F928" t="s">
        <v>76</v>
      </c>
      <c r="G928" t="s">
        <v>16</v>
      </c>
      <c r="H928">
        <v>5</v>
      </c>
      <c r="I928" t="s">
        <v>17</v>
      </c>
      <c r="J928">
        <v>1</v>
      </c>
      <c r="K928">
        <v>4.6097099999999998</v>
      </c>
      <c r="L928">
        <v>-74.08175</v>
      </c>
    </row>
    <row r="929" spans="1:12" x14ac:dyDescent="0.25">
      <c r="A929" t="s">
        <v>80</v>
      </c>
      <c r="B929" t="s">
        <v>65</v>
      </c>
      <c r="C929">
        <v>30500</v>
      </c>
      <c r="D929">
        <v>0</v>
      </c>
      <c r="E929" t="s">
        <v>66</v>
      </c>
      <c r="F929" t="s">
        <v>76</v>
      </c>
      <c r="G929" t="s">
        <v>16</v>
      </c>
      <c r="H929">
        <v>5</v>
      </c>
      <c r="I929" t="s">
        <v>32</v>
      </c>
      <c r="J929">
        <v>1</v>
      </c>
      <c r="K929">
        <v>4.6097099999999998</v>
      </c>
      <c r="L929">
        <v>-74.08175</v>
      </c>
    </row>
    <row r="930" spans="1:12" x14ac:dyDescent="0.25">
      <c r="A930" t="s">
        <v>94</v>
      </c>
      <c r="B930" t="s">
        <v>29</v>
      </c>
      <c r="C930">
        <v>788800</v>
      </c>
      <c r="D930">
        <v>40200</v>
      </c>
      <c r="E930" t="s">
        <v>610</v>
      </c>
      <c r="F930" t="s">
        <v>26</v>
      </c>
      <c r="G930" t="s">
        <v>44</v>
      </c>
      <c r="H930">
        <v>5</v>
      </c>
      <c r="I930" t="s">
        <v>146</v>
      </c>
      <c r="J930">
        <v>1</v>
      </c>
      <c r="K930">
        <v>11.240790000000001</v>
      </c>
      <c r="L930">
        <v>-74.199039999999997</v>
      </c>
    </row>
    <row r="931" spans="1:12" x14ac:dyDescent="0.25">
      <c r="A931" t="s">
        <v>297</v>
      </c>
      <c r="B931" t="s">
        <v>86</v>
      </c>
      <c r="C931">
        <v>33600</v>
      </c>
      <c r="D931">
        <v>0</v>
      </c>
      <c r="E931" t="s">
        <v>1210</v>
      </c>
      <c r="F931" t="s">
        <v>47</v>
      </c>
      <c r="G931" t="s">
        <v>16</v>
      </c>
      <c r="H931">
        <v>5</v>
      </c>
      <c r="I931" t="s">
        <v>32</v>
      </c>
      <c r="J931">
        <v>1</v>
      </c>
      <c r="K931">
        <v>4.6097099999999998</v>
      </c>
      <c r="L931">
        <v>-74.08175</v>
      </c>
    </row>
    <row r="932" spans="1:12" x14ac:dyDescent="0.25">
      <c r="A932" t="s">
        <v>144</v>
      </c>
      <c r="B932" t="s">
        <v>65</v>
      </c>
      <c r="C932">
        <v>61000</v>
      </c>
      <c r="D932">
        <v>1400</v>
      </c>
      <c r="E932" t="s">
        <v>176</v>
      </c>
      <c r="F932" t="s">
        <v>47</v>
      </c>
      <c r="G932" t="s">
        <v>16</v>
      </c>
      <c r="H932">
        <v>5</v>
      </c>
      <c r="I932" t="s">
        <v>32</v>
      </c>
      <c r="J932">
        <v>1</v>
      </c>
      <c r="K932">
        <v>4.6097099999999998</v>
      </c>
      <c r="L932">
        <v>-74.08175</v>
      </c>
    </row>
    <row r="933" spans="1:12" x14ac:dyDescent="0.25">
      <c r="A933" t="s">
        <v>127</v>
      </c>
      <c r="B933" t="s">
        <v>13</v>
      </c>
      <c r="C933">
        <v>1511400</v>
      </c>
      <c r="D933">
        <v>81500</v>
      </c>
      <c r="E933" t="s">
        <v>679</v>
      </c>
      <c r="F933" t="s">
        <v>35</v>
      </c>
      <c r="G933" t="s">
        <v>27</v>
      </c>
      <c r="H933">
        <v>5</v>
      </c>
      <c r="I933" t="s">
        <v>17</v>
      </c>
      <c r="J933">
        <v>2</v>
      </c>
      <c r="K933">
        <v>10.39972</v>
      </c>
      <c r="L933">
        <v>-75.514439999999993</v>
      </c>
    </row>
    <row r="934" spans="1:12" x14ac:dyDescent="0.25">
      <c r="A934" t="s">
        <v>219</v>
      </c>
      <c r="B934" t="s">
        <v>19</v>
      </c>
      <c r="C934">
        <v>819800</v>
      </c>
      <c r="D934">
        <v>44300</v>
      </c>
      <c r="E934" t="s">
        <v>1227</v>
      </c>
      <c r="F934" t="s">
        <v>76</v>
      </c>
      <c r="G934" t="s">
        <v>31</v>
      </c>
      <c r="H934">
        <v>5</v>
      </c>
      <c r="I934" t="s">
        <v>17</v>
      </c>
      <c r="J934">
        <v>10</v>
      </c>
      <c r="K934">
        <v>3.4372199999999999</v>
      </c>
      <c r="L934">
        <v>-76.522499999999994</v>
      </c>
    </row>
    <row r="935" spans="1:12" x14ac:dyDescent="0.25">
      <c r="A935" t="s">
        <v>18</v>
      </c>
      <c r="B935" t="s">
        <v>19</v>
      </c>
      <c r="C935">
        <v>181800</v>
      </c>
      <c r="D935">
        <v>7900</v>
      </c>
      <c r="E935" t="s">
        <v>542</v>
      </c>
      <c r="F935" t="s">
        <v>21</v>
      </c>
      <c r="G935" t="s">
        <v>16</v>
      </c>
      <c r="H935">
        <v>5</v>
      </c>
      <c r="I935" t="s">
        <v>17</v>
      </c>
      <c r="J935">
        <v>2</v>
      </c>
      <c r="K935">
        <v>4.6097099999999998</v>
      </c>
      <c r="L935">
        <v>-74.08175</v>
      </c>
    </row>
    <row r="936" spans="1:12" x14ac:dyDescent="0.25">
      <c r="A936" t="s">
        <v>64</v>
      </c>
      <c r="B936" t="s">
        <v>65</v>
      </c>
      <c r="C936">
        <v>67100</v>
      </c>
      <c r="D936">
        <v>4000</v>
      </c>
      <c r="E936" t="s">
        <v>170</v>
      </c>
      <c r="F936" t="s">
        <v>47</v>
      </c>
      <c r="G936" t="s">
        <v>44</v>
      </c>
      <c r="H936">
        <v>5</v>
      </c>
      <c r="I936" t="s">
        <v>17</v>
      </c>
      <c r="J936">
        <v>2</v>
      </c>
      <c r="K936">
        <v>11.240790000000001</v>
      </c>
      <c r="L936">
        <v>-74.199039999999997</v>
      </c>
    </row>
    <row r="937" spans="1:12" x14ac:dyDescent="0.25">
      <c r="A937" t="s">
        <v>124</v>
      </c>
      <c r="B937" t="s">
        <v>19</v>
      </c>
      <c r="C937">
        <v>603700</v>
      </c>
      <c r="D937">
        <v>30300</v>
      </c>
      <c r="E937" t="s">
        <v>1093</v>
      </c>
      <c r="F937" t="s">
        <v>35</v>
      </c>
      <c r="G937" t="s">
        <v>16</v>
      </c>
      <c r="H937">
        <v>5</v>
      </c>
      <c r="I937" t="s">
        <v>17</v>
      </c>
      <c r="J937">
        <v>4</v>
      </c>
      <c r="K937">
        <v>4.6097099999999998</v>
      </c>
      <c r="L937">
        <v>-74.08175</v>
      </c>
    </row>
    <row r="938" spans="1:12" x14ac:dyDescent="0.25">
      <c r="A938" t="s">
        <v>55</v>
      </c>
      <c r="B938" t="s">
        <v>13</v>
      </c>
      <c r="C938">
        <v>86200</v>
      </c>
      <c r="D938">
        <v>5000</v>
      </c>
      <c r="E938" t="s">
        <v>248</v>
      </c>
      <c r="F938" t="s">
        <v>15</v>
      </c>
      <c r="G938" t="s">
        <v>16</v>
      </c>
      <c r="H938">
        <v>5</v>
      </c>
      <c r="I938" t="s">
        <v>17</v>
      </c>
      <c r="J938">
        <v>1</v>
      </c>
      <c r="K938">
        <v>4.6097099999999998</v>
      </c>
      <c r="L938">
        <v>-74.08175</v>
      </c>
    </row>
    <row r="939" spans="1:12" x14ac:dyDescent="0.25">
      <c r="A939" t="s">
        <v>12</v>
      </c>
      <c r="B939" t="s">
        <v>13</v>
      </c>
      <c r="C939">
        <v>160900</v>
      </c>
      <c r="D939">
        <v>6800</v>
      </c>
      <c r="E939" t="s">
        <v>313</v>
      </c>
      <c r="F939" t="s">
        <v>47</v>
      </c>
      <c r="G939" t="s">
        <v>91</v>
      </c>
      <c r="H939">
        <v>5</v>
      </c>
      <c r="I939" t="s">
        <v>17</v>
      </c>
      <c r="J939">
        <v>10</v>
      </c>
      <c r="K939">
        <v>10.968540000000001</v>
      </c>
      <c r="L939">
        <v>-74.781319999999994</v>
      </c>
    </row>
    <row r="940" spans="1:12" x14ac:dyDescent="0.25">
      <c r="A940" t="s">
        <v>78</v>
      </c>
      <c r="B940" t="s">
        <v>19</v>
      </c>
      <c r="C940">
        <v>309400</v>
      </c>
      <c r="D940">
        <v>14700</v>
      </c>
      <c r="E940" t="s">
        <v>430</v>
      </c>
      <c r="F940" t="s">
        <v>88</v>
      </c>
      <c r="G940" t="s">
        <v>16</v>
      </c>
      <c r="H940">
        <v>4</v>
      </c>
      <c r="I940" t="s">
        <v>17</v>
      </c>
      <c r="J940">
        <v>4</v>
      </c>
      <c r="K940">
        <v>4.6097099999999998</v>
      </c>
      <c r="L940">
        <v>-74.08175</v>
      </c>
    </row>
    <row r="941" spans="1:12" x14ac:dyDescent="0.25">
      <c r="A941" t="s">
        <v>219</v>
      </c>
      <c r="B941" t="s">
        <v>19</v>
      </c>
      <c r="C941">
        <v>915100</v>
      </c>
      <c r="D941">
        <v>49200</v>
      </c>
      <c r="E941" t="s">
        <v>202</v>
      </c>
      <c r="F941" t="s">
        <v>35</v>
      </c>
      <c r="G941" t="s">
        <v>16</v>
      </c>
      <c r="H941">
        <v>4</v>
      </c>
      <c r="I941" t="s">
        <v>32</v>
      </c>
      <c r="J941">
        <v>1</v>
      </c>
      <c r="K941">
        <v>4.6097099999999998</v>
      </c>
      <c r="L941">
        <v>-74.08175</v>
      </c>
    </row>
    <row r="942" spans="1:12" x14ac:dyDescent="0.25">
      <c r="A942" t="s">
        <v>135</v>
      </c>
      <c r="B942" t="s">
        <v>58</v>
      </c>
      <c r="C942">
        <v>34000</v>
      </c>
      <c r="D942">
        <v>0</v>
      </c>
      <c r="E942" t="s">
        <v>484</v>
      </c>
      <c r="F942" t="s">
        <v>26</v>
      </c>
      <c r="G942" t="s">
        <v>16</v>
      </c>
      <c r="H942">
        <v>1</v>
      </c>
      <c r="I942" t="s">
        <v>17</v>
      </c>
      <c r="J942">
        <v>8</v>
      </c>
      <c r="K942">
        <v>4.6097099999999998</v>
      </c>
      <c r="L942">
        <v>-74.08175</v>
      </c>
    </row>
    <row r="943" spans="1:12" x14ac:dyDescent="0.25">
      <c r="A943" t="s">
        <v>23</v>
      </c>
      <c r="B943" t="s">
        <v>24</v>
      </c>
      <c r="C943">
        <v>183700</v>
      </c>
      <c r="D943">
        <v>8000</v>
      </c>
      <c r="E943" t="s">
        <v>893</v>
      </c>
      <c r="F943" t="s">
        <v>93</v>
      </c>
      <c r="G943" t="s">
        <v>22</v>
      </c>
      <c r="H943">
        <v>5</v>
      </c>
      <c r="I943" t="s">
        <v>32</v>
      </c>
      <c r="J943">
        <v>1</v>
      </c>
      <c r="K943">
        <v>6.2518399999999996</v>
      </c>
      <c r="L943">
        <v>-75.563590000000005</v>
      </c>
    </row>
    <row r="944" spans="1:12" x14ac:dyDescent="0.25">
      <c r="A944" t="s">
        <v>85</v>
      </c>
      <c r="B944" t="s">
        <v>86</v>
      </c>
      <c r="C944">
        <v>424100</v>
      </c>
      <c r="D944">
        <v>20800</v>
      </c>
      <c r="E944" t="s">
        <v>69</v>
      </c>
      <c r="F944" t="s">
        <v>52</v>
      </c>
      <c r="G944" t="s">
        <v>16</v>
      </c>
      <c r="H944">
        <v>5</v>
      </c>
      <c r="I944" t="s">
        <v>32</v>
      </c>
      <c r="J944">
        <v>1</v>
      </c>
      <c r="K944">
        <v>4.6097099999999998</v>
      </c>
      <c r="L944">
        <v>-74.08175</v>
      </c>
    </row>
    <row r="945" spans="1:12" x14ac:dyDescent="0.25">
      <c r="A945" t="s">
        <v>36</v>
      </c>
      <c r="B945" t="s">
        <v>24</v>
      </c>
      <c r="C945">
        <v>33100</v>
      </c>
      <c r="D945">
        <v>2000</v>
      </c>
      <c r="E945" t="s">
        <v>338</v>
      </c>
      <c r="F945" t="s">
        <v>26</v>
      </c>
      <c r="G945" t="s">
        <v>16</v>
      </c>
      <c r="H945">
        <v>5</v>
      </c>
      <c r="I945" t="s">
        <v>17</v>
      </c>
      <c r="J945">
        <v>2</v>
      </c>
      <c r="K945">
        <v>4.6097099999999998</v>
      </c>
      <c r="L945">
        <v>-74.08175</v>
      </c>
    </row>
    <row r="946" spans="1:12" x14ac:dyDescent="0.25">
      <c r="A946" t="s">
        <v>78</v>
      </c>
      <c r="B946" t="s">
        <v>19</v>
      </c>
      <c r="C946">
        <v>278200</v>
      </c>
      <c r="D946">
        <v>13000</v>
      </c>
      <c r="E946" t="s">
        <v>707</v>
      </c>
      <c r="F946" t="s">
        <v>21</v>
      </c>
      <c r="G946" t="s">
        <v>126</v>
      </c>
      <c r="H946">
        <v>5</v>
      </c>
      <c r="I946" t="s">
        <v>32</v>
      </c>
      <c r="J946">
        <v>1</v>
      </c>
      <c r="K946">
        <v>7.89391</v>
      </c>
      <c r="L946">
        <v>-72.507819999999995</v>
      </c>
    </row>
    <row r="947" spans="1:12" x14ac:dyDescent="0.25">
      <c r="A947" t="s">
        <v>85</v>
      </c>
      <c r="B947" t="s">
        <v>86</v>
      </c>
      <c r="C947">
        <v>767300</v>
      </c>
      <c r="D947">
        <v>39000</v>
      </c>
      <c r="E947" t="s">
        <v>671</v>
      </c>
      <c r="F947" t="s">
        <v>15</v>
      </c>
      <c r="G947" t="s">
        <v>16</v>
      </c>
      <c r="H947">
        <v>5</v>
      </c>
      <c r="I947" t="s">
        <v>38</v>
      </c>
      <c r="J947">
        <v>1</v>
      </c>
      <c r="K947">
        <v>4.6097099999999998</v>
      </c>
      <c r="L947">
        <v>-74.08175</v>
      </c>
    </row>
    <row r="948" spans="1:12" x14ac:dyDescent="0.25">
      <c r="A948" t="s">
        <v>68</v>
      </c>
      <c r="B948" t="s">
        <v>24</v>
      </c>
      <c r="C948">
        <v>28000</v>
      </c>
      <c r="D948">
        <v>0</v>
      </c>
      <c r="E948" t="s">
        <v>577</v>
      </c>
      <c r="F948" t="s">
        <v>54</v>
      </c>
      <c r="G948" t="s">
        <v>16</v>
      </c>
      <c r="H948">
        <v>5</v>
      </c>
      <c r="I948" t="s">
        <v>32</v>
      </c>
      <c r="J948">
        <v>1</v>
      </c>
      <c r="K948">
        <v>4.6097099999999998</v>
      </c>
      <c r="L948">
        <v>-74.08175</v>
      </c>
    </row>
    <row r="949" spans="1:12" x14ac:dyDescent="0.25">
      <c r="A949" t="s">
        <v>36</v>
      </c>
      <c r="B949" t="s">
        <v>24</v>
      </c>
      <c r="C949">
        <v>37200</v>
      </c>
      <c r="D949">
        <v>0</v>
      </c>
      <c r="E949" t="s">
        <v>159</v>
      </c>
      <c r="F949" t="s">
        <v>54</v>
      </c>
      <c r="G949" t="s">
        <v>243</v>
      </c>
      <c r="H949">
        <v>5</v>
      </c>
      <c r="I949" t="s">
        <v>17</v>
      </c>
      <c r="J949">
        <v>6</v>
      </c>
      <c r="K949">
        <v>4.5338900000000004</v>
      </c>
      <c r="L949">
        <v>-75.681110000000004</v>
      </c>
    </row>
    <row r="950" spans="1:12" x14ac:dyDescent="0.25">
      <c r="A950" t="s">
        <v>12</v>
      </c>
      <c r="B950" t="s">
        <v>13</v>
      </c>
      <c r="C950">
        <v>210000</v>
      </c>
      <c r="D950">
        <v>13600</v>
      </c>
      <c r="E950" t="s">
        <v>440</v>
      </c>
      <c r="F950" t="s">
        <v>15</v>
      </c>
      <c r="G950" t="s">
        <v>16</v>
      </c>
      <c r="H950">
        <v>1</v>
      </c>
      <c r="I950" t="s">
        <v>38</v>
      </c>
      <c r="J950">
        <v>1</v>
      </c>
      <c r="K950">
        <v>4.6097099999999998</v>
      </c>
      <c r="L950">
        <v>-74.08175</v>
      </c>
    </row>
    <row r="951" spans="1:12" x14ac:dyDescent="0.25">
      <c r="A951" t="s">
        <v>23</v>
      </c>
      <c r="B951" t="s">
        <v>24</v>
      </c>
      <c r="C951">
        <v>234600</v>
      </c>
      <c r="D951">
        <v>10700</v>
      </c>
      <c r="E951" t="s">
        <v>1211</v>
      </c>
      <c r="F951" t="s">
        <v>54</v>
      </c>
      <c r="G951" t="s">
        <v>16</v>
      </c>
      <c r="H951">
        <v>3</v>
      </c>
      <c r="I951" t="s">
        <v>17</v>
      </c>
      <c r="J951">
        <v>1</v>
      </c>
      <c r="K951">
        <v>4.6097099999999998</v>
      </c>
      <c r="L951">
        <v>-74.08175</v>
      </c>
    </row>
    <row r="952" spans="1:12" x14ac:dyDescent="0.25">
      <c r="A952" t="s">
        <v>297</v>
      </c>
      <c r="B952" t="s">
        <v>86</v>
      </c>
      <c r="C952">
        <v>72700</v>
      </c>
      <c r="D952">
        <v>2100</v>
      </c>
      <c r="E952" t="s">
        <v>584</v>
      </c>
      <c r="F952" t="s">
        <v>76</v>
      </c>
      <c r="G952" t="s">
        <v>22</v>
      </c>
      <c r="H952">
        <v>5</v>
      </c>
      <c r="I952" t="s">
        <v>17</v>
      </c>
      <c r="J952">
        <v>8</v>
      </c>
      <c r="K952">
        <v>6.2518399999999996</v>
      </c>
      <c r="L952">
        <v>-75.563590000000005</v>
      </c>
    </row>
    <row r="953" spans="1:12" x14ac:dyDescent="0.25">
      <c r="A953" t="s">
        <v>84</v>
      </c>
      <c r="B953" t="s">
        <v>58</v>
      </c>
      <c r="C953">
        <v>159300</v>
      </c>
      <c r="D953">
        <v>6700</v>
      </c>
      <c r="E953" t="s">
        <v>904</v>
      </c>
      <c r="F953" t="s">
        <v>54</v>
      </c>
      <c r="G953" t="s">
        <v>22</v>
      </c>
      <c r="H953">
        <v>5</v>
      </c>
      <c r="I953" t="s">
        <v>17</v>
      </c>
      <c r="J953">
        <v>5</v>
      </c>
      <c r="K953">
        <v>6.2518399999999996</v>
      </c>
      <c r="L953">
        <v>-75.563590000000005</v>
      </c>
    </row>
    <row r="954" spans="1:12" x14ac:dyDescent="0.25">
      <c r="A954" t="s">
        <v>41</v>
      </c>
      <c r="B954" t="s">
        <v>29</v>
      </c>
      <c r="C954">
        <v>1503600</v>
      </c>
      <c r="D954">
        <v>78300</v>
      </c>
      <c r="E954" t="s">
        <v>968</v>
      </c>
      <c r="F954" t="s">
        <v>130</v>
      </c>
      <c r="G954" t="s">
        <v>22</v>
      </c>
      <c r="H954">
        <v>5</v>
      </c>
      <c r="I954" t="s">
        <v>17</v>
      </c>
      <c r="J954">
        <v>2</v>
      </c>
      <c r="K954">
        <v>6.2518399999999996</v>
      </c>
      <c r="L954">
        <v>-75.563590000000005</v>
      </c>
    </row>
    <row r="955" spans="1:12" x14ac:dyDescent="0.25">
      <c r="A955" t="s">
        <v>84</v>
      </c>
      <c r="B955" t="s">
        <v>58</v>
      </c>
      <c r="C955">
        <v>135600</v>
      </c>
      <c r="D955">
        <v>7600</v>
      </c>
      <c r="E955" t="s">
        <v>892</v>
      </c>
      <c r="F955" t="s">
        <v>93</v>
      </c>
      <c r="G955" t="s">
        <v>16</v>
      </c>
      <c r="H955">
        <v>4</v>
      </c>
      <c r="I955" t="s">
        <v>17</v>
      </c>
      <c r="J955">
        <v>1</v>
      </c>
      <c r="K955">
        <v>4.6097099999999998</v>
      </c>
      <c r="L955">
        <v>-74.08175</v>
      </c>
    </row>
    <row r="956" spans="1:12" x14ac:dyDescent="0.25">
      <c r="A956" t="s">
        <v>82</v>
      </c>
      <c r="B956" t="s">
        <v>58</v>
      </c>
      <c r="C956">
        <v>37800</v>
      </c>
      <c r="D956">
        <v>0</v>
      </c>
      <c r="E956" t="s">
        <v>476</v>
      </c>
      <c r="F956" t="s">
        <v>52</v>
      </c>
      <c r="G956" t="s">
        <v>16</v>
      </c>
      <c r="H956">
        <v>4</v>
      </c>
      <c r="I956" t="s">
        <v>17</v>
      </c>
      <c r="J956">
        <v>8</v>
      </c>
      <c r="K956">
        <v>4.6097099999999998</v>
      </c>
      <c r="L956">
        <v>-74.08175</v>
      </c>
    </row>
    <row r="957" spans="1:12" x14ac:dyDescent="0.25">
      <c r="A957" t="s">
        <v>61</v>
      </c>
      <c r="B957" t="s">
        <v>62</v>
      </c>
      <c r="C957">
        <v>396600</v>
      </c>
      <c r="D957">
        <v>21800</v>
      </c>
      <c r="E957" t="s">
        <v>1142</v>
      </c>
      <c r="F957" t="s">
        <v>15</v>
      </c>
      <c r="G957" t="s">
        <v>60</v>
      </c>
      <c r="H957">
        <v>5</v>
      </c>
      <c r="I957" t="s">
        <v>17</v>
      </c>
      <c r="J957">
        <v>2</v>
      </c>
      <c r="K957">
        <v>4.8133299999999997</v>
      </c>
      <c r="L957">
        <v>-75.696110000000004</v>
      </c>
    </row>
    <row r="958" spans="1:12" x14ac:dyDescent="0.25">
      <c r="A958" t="s">
        <v>70</v>
      </c>
      <c r="B958" t="s">
        <v>13</v>
      </c>
      <c r="C958">
        <v>1568700</v>
      </c>
      <c r="D958">
        <v>83900</v>
      </c>
      <c r="E958" t="s">
        <v>300</v>
      </c>
      <c r="F958" t="s">
        <v>21</v>
      </c>
      <c r="G958" t="s">
        <v>16</v>
      </c>
      <c r="H958">
        <v>4</v>
      </c>
      <c r="I958" t="s">
        <v>17</v>
      </c>
      <c r="J958">
        <v>3</v>
      </c>
      <c r="K958">
        <v>4.6097099999999998</v>
      </c>
      <c r="L958">
        <v>-74.08175</v>
      </c>
    </row>
    <row r="959" spans="1:12" x14ac:dyDescent="0.25">
      <c r="A959" t="s">
        <v>214</v>
      </c>
      <c r="B959" t="s">
        <v>19</v>
      </c>
      <c r="C959">
        <v>164700</v>
      </c>
      <c r="D959">
        <v>9000</v>
      </c>
      <c r="E959" t="s">
        <v>822</v>
      </c>
      <c r="F959" t="s">
        <v>93</v>
      </c>
      <c r="G959" t="s">
        <v>31</v>
      </c>
      <c r="H959">
        <v>4</v>
      </c>
      <c r="I959" t="s">
        <v>38</v>
      </c>
      <c r="J959">
        <v>1</v>
      </c>
      <c r="K959">
        <v>3.4372199999999999</v>
      </c>
      <c r="L959">
        <v>-76.522499999999994</v>
      </c>
    </row>
    <row r="960" spans="1:12" x14ac:dyDescent="0.25">
      <c r="A960" t="s">
        <v>39</v>
      </c>
      <c r="B960" t="s">
        <v>24</v>
      </c>
      <c r="C960">
        <v>57000</v>
      </c>
      <c r="D960">
        <v>1200</v>
      </c>
      <c r="E960" t="s">
        <v>691</v>
      </c>
      <c r="F960" t="s">
        <v>160</v>
      </c>
      <c r="G960" t="s">
        <v>22</v>
      </c>
      <c r="H960">
        <v>5</v>
      </c>
      <c r="I960" t="s">
        <v>17</v>
      </c>
      <c r="J960">
        <v>2</v>
      </c>
      <c r="K960">
        <v>6.2518399999999996</v>
      </c>
      <c r="L960">
        <v>-75.563590000000005</v>
      </c>
    </row>
    <row r="961" spans="1:12" x14ac:dyDescent="0.25">
      <c r="A961" t="s">
        <v>68</v>
      </c>
      <c r="B961" t="s">
        <v>24</v>
      </c>
      <c r="C961">
        <v>24000</v>
      </c>
      <c r="D961">
        <v>0</v>
      </c>
      <c r="E961" t="s">
        <v>764</v>
      </c>
      <c r="F961" t="s">
        <v>43</v>
      </c>
      <c r="G961" t="s">
        <v>16</v>
      </c>
      <c r="H961">
        <v>5</v>
      </c>
      <c r="I961" t="s">
        <v>17</v>
      </c>
      <c r="J961">
        <v>1</v>
      </c>
      <c r="K961">
        <v>4.6097099999999998</v>
      </c>
      <c r="L961">
        <v>-74.08175</v>
      </c>
    </row>
    <row r="962" spans="1:12" x14ac:dyDescent="0.25">
      <c r="A962" t="s">
        <v>50</v>
      </c>
      <c r="B962" t="s">
        <v>29</v>
      </c>
      <c r="C962">
        <v>1742200</v>
      </c>
      <c r="D962">
        <v>91000</v>
      </c>
      <c r="E962" t="s">
        <v>967</v>
      </c>
      <c r="F962" t="s">
        <v>47</v>
      </c>
      <c r="G962" t="s">
        <v>31</v>
      </c>
      <c r="H962">
        <v>5</v>
      </c>
      <c r="I962" t="s">
        <v>17</v>
      </c>
      <c r="J962">
        <v>10</v>
      </c>
      <c r="K962">
        <v>3.4372199999999999</v>
      </c>
      <c r="L962">
        <v>-76.522499999999994</v>
      </c>
    </row>
    <row r="963" spans="1:12" x14ac:dyDescent="0.25">
      <c r="A963" t="s">
        <v>122</v>
      </c>
      <c r="B963" t="s">
        <v>29</v>
      </c>
      <c r="C963">
        <v>1334800</v>
      </c>
      <c r="D963">
        <v>71600</v>
      </c>
      <c r="E963" t="s">
        <v>857</v>
      </c>
      <c r="F963" t="s">
        <v>93</v>
      </c>
      <c r="G963" t="s">
        <v>16</v>
      </c>
      <c r="H963">
        <v>3</v>
      </c>
      <c r="I963" t="s">
        <v>32</v>
      </c>
      <c r="J963">
        <v>1</v>
      </c>
      <c r="K963">
        <v>4.6097099999999998</v>
      </c>
      <c r="L963">
        <v>-74.08175</v>
      </c>
    </row>
    <row r="964" spans="1:12" x14ac:dyDescent="0.25">
      <c r="A964" t="s">
        <v>192</v>
      </c>
      <c r="B964" t="s">
        <v>65</v>
      </c>
      <c r="C964">
        <v>51400</v>
      </c>
      <c r="D964">
        <v>900</v>
      </c>
      <c r="E964" t="s">
        <v>202</v>
      </c>
      <c r="F964" t="s">
        <v>43</v>
      </c>
      <c r="G964" t="s">
        <v>22</v>
      </c>
      <c r="H964">
        <v>5</v>
      </c>
      <c r="I964" t="s">
        <v>17</v>
      </c>
      <c r="J964">
        <v>10</v>
      </c>
      <c r="K964">
        <v>6.2518399999999996</v>
      </c>
      <c r="L964">
        <v>-75.563590000000005</v>
      </c>
    </row>
    <row r="965" spans="1:12" x14ac:dyDescent="0.25">
      <c r="A965" t="s">
        <v>158</v>
      </c>
      <c r="B965" t="s">
        <v>62</v>
      </c>
      <c r="C965">
        <v>49300</v>
      </c>
      <c r="D965">
        <v>3000</v>
      </c>
      <c r="E965" t="s">
        <v>734</v>
      </c>
      <c r="F965" t="s">
        <v>21</v>
      </c>
      <c r="G965" t="s">
        <v>16</v>
      </c>
      <c r="H965">
        <v>4</v>
      </c>
      <c r="I965" t="s">
        <v>32</v>
      </c>
      <c r="J965">
        <v>1</v>
      </c>
      <c r="K965">
        <v>4.6097099999999998</v>
      </c>
      <c r="L965">
        <v>-74.08175</v>
      </c>
    </row>
    <row r="966" spans="1:12" x14ac:dyDescent="0.25">
      <c r="A966" t="s">
        <v>84</v>
      </c>
      <c r="B966" t="s">
        <v>58</v>
      </c>
      <c r="C966">
        <v>205100</v>
      </c>
      <c r="D966">
        <v>15600</v>
      </c>
      <c r="E966" t="s">
        <v>925</v>
      </c>
      <c r="F966" t="s">
        <v>160</v>
      </c>
      <c r="G966" t="s">
        <v>22</v>
      </c>
      <c r="H966">
        <v>5</v>
      </c>
      <c r="I966" t="s">
        <v>32</v>
      </c>
      <c r="J966">
        <v>1</v>
      </c>
      <c r="K966">
        <v>6.2518399999999996</v>
      </c>
      <c r="L966">
        <v>-75.563590000000005</v>
      </c>
    </row>
    <row r="967" spans="1:12" x14ac:dyDescent="0.25">
      <c r="A967" t="s">
        <v>55</v>
      </c>
      <c r="B967" t="s">
        <v>13</v>
      </c>
      <c r="C967">
        <v>120800</v>
      </c>
      <c r="D967">
        <v>4600</v>
      </c>
      <c r="E967" t="s">
        <v>208</v>
      </c>
      <c r="F967" t="s">
        <v>35</v>
      </c>
      <c r="G967" t="s">
        <v>16</v>
      </c>
      <c r="H967">
        <v>4</v>
      </c>
      <c r="I967" t="s">
        <v>32</v>
      </c>
      <c r="J967">
        <v>1</v>
      </c>
      <c r="K967">
        <v>4.6097099999999998</v>
      </c>
      <c r="L967">
        <v>-74.08175</v>
      </c>
    </row>
    <row r="968" spans="1:12" x14ac:dyDescent="0.25">
      <c r="A968" t="s">
        <v>67</v>
      </c>
      <c r="B968" t="s">
        <v>62</v>
      </c>
      <c r="C968">
        <v>57000</v>
      </c>
      <c r="D968">
        <v>3200</v>
      </c>
      <c r="E968" t="s">
        <v>168</v>
      </c>
      <c r="F968" t="s">
        <v>47</v>
      </c>
      <c r="G968" t="s">
        <v>278</v>
      </c>
      <c r="H968">
        <v>1</v>
      </c>
      <c r="I968" t="s">
        <v>17</v>
      </c>
      <c r="J968">
        <v>3</v>
      </c>
      <c r="K968">
        <v>-4.2152799999999999</v>
      </c>
      <c r="L968">
        <v>-69.940560000000005</v>
      </c>
    </row>
    <row r="969" spans="1:12" x14ac:dyDescent="0.25">
      <c r="A969" t="s">
        <v>184</v>
      </c>
      <c r="B969" t="s">
        <v>86</v>
      </c>
      <c r="C969">
        <v>206100</v>
      </c>
      <c r="D969">
        <v>9200</v>
      </c>
      <c r="E969" t="s">
        <v>595</v>
      </c>
      <c r="F969" t="s">
        <v>54</v>
      </c>
      <c r="G969" t="s">
        <v>16</v>
      </c>
      <c r="H969">
        <v>5</v>
      </c>
      <c r="I969" t="s">
        <v>17</v>
      </c>
      <c r="J969">
        <v>5</v>
      </c>
      <c r="K969">
        <v>4.6097099999999998</v>
      </c>
      <c r="L969">
        <v>-74.08175</v>
      </c>
    </row>
    <row r="970" spans="1:12" x14ac:dyDescent="0.25">
      <c r="A970" t="s">
        <v>219</v>
      </c>
      <c r="B970" t="s">
        <v>19</v>
      </c>
      <c r="C970">
        <v>642000</v>
      </c>
      <c r="D970">
        <v>32400</v>
      </c>
      <c r="E970" t="s">
        <v>503</v>
      </c>
      <c r="F970" t="s">
        <v>130</v>
      </c>
      <c r="G970" t="s">
        <v>16</v>
      </c>
      <c r="H970">
        <v>5</v>
      </c>
      <c r="I970" t="s">
        <v>17</v>
      </c>
      <c r="J970">
        <v>1</v>
      </c>
      <c r="K970">
        <v>4.6097099999999998</v>
      </c>
      <c r="L970">
        <v>-74.08175</v>
      </c>
    </row>
    <row r="971" spans="1:12" x14ac:dyDescent="0.25">
      <c r="A971" t="s">
        <v>105</v>
      </c>
      <c r="B971" t="s">
        <v>19</v>
      </c>
      <c r="C971">
        <v>331300</v>
      </c>
      <c r="D971">
        <v>24800</v>
      </c>
      <c r="E971" t="s">
        <v>691</v>
      </c>
      <c r="F971" t="s">
        <v>43</v>
      </c>
      <c r="G971" t="s">
        <v>31</v>
      </c>
      <c r="H971">
        <v>5</v>
      </c>
      <c r="I971" t="s">
        <v>17</v>
      </c>
      <c r="J971">
        <v>8</v>
      </c>
      <c r="K971">
        <v>3.4372199999999999</v>
      </c>
      <c r="L971">
        <v>-76.522499999999994</v>
      </c>
    </row>
    <row r="972" spans="1:12" x14ac:dyDescent="0.25">
      <c r="A972" t="s">
        <v>155</v>
      </c>
      <c r="B972" t="s">
        <v>62</v>
      </c>
      <c r="C972">
        <v>90200</v>
      </c>
      <c r="D972">
        <v>5200</v>
      </c>
      <c r="E972" t="s">
        <v>806</v>
      </c>
      <c r="F972" t="s">
        <v>130</v>
      </c>
      <c r="G972" t="s">
        <v>16</v>
      </c>
      <c r="H972">
        <v>5</v>
      </c>
      <c r="I972" t="s">
        <v>17</v>
      </c>
      <c r="J972">
        <v>1</v>
      </c>
      <c r="K972">
        <v>4.6097099999999998</v>
      </c>
      <c r="L972">
        <v>-74.08175</v>
      </c>
    </row>
    <row r="973" spans="1:12" x14ac:dyDescent="0.25">
      <c r="A973" t="s">
        <v>55</v>
      </c>
      <c r="B973" t="s">
        <v>13</v>
      </c>
      <c r="C973">
        <v>103700</v>
      </c>
      <c r="D973">
        <v>5900</v>
      </c>
      <c r="E973" t="s">
        <v>388</v>
      </c>
      <c r="F973" t="s">
        <v>15</v>
      </c>
      <c r="G973" t="s">
        <v>16</v>
      </c>
      <c r="H973">
        <v>5</v>
      </c>
      <c r="I973" t="s">
        <v>17</v>
      </c>
      <c r="J973">
        <v>1</v>
      </c>
      <c r="K973">
        <v>4.6097099999999998</v>
      </c>
      <c r="L973">
        <v>-74.08175</v>
      </c>
    </row>
    <row r="974" spans="1:12" x14ac:dyDescent="0.25">
      <c r="A974" t="s">
        <v>74</v>
      </c>
      <c r="B974" t="s">
        <v>62</v>
      </c>
      <c r="C974">
        <v>58700</v>
      </c>
      <c r="D974">
        <v>3300</v>
      </c>
      <c r="E974" t="s">
        <v>142</v>
      </c>
      <c r="F974" t="s">
        <v>160</v>
      </c>
      <c r="G974" t="s">
        <v>31</v>
      </c>
      <c r="H974">
        <v>1</v>
      </c>
      <c r="I974" t="s">
        <v>17</v>
      </c>
      <c r="J974">
        <v>3</v>
      </c>
      <c r="K974">
        <v>3.4372199999999999</v>
      </c>
      <c r="L974">
        <v>-76.522499999999994</v>
      </c>
    </row>
    <row r="975" spans="1:12" x14ac:dyDescent="0.25">
      <c r="A975" t="s">
        <v>94</v>
      </c>
      <c r="B975" t="s">
        <v>29</v>
      </c>
      <c r="C975">
        <v>1022200</v>
      </c>
      <c r="D975">
        <v>52600</v>
      </c>
      <c r="E975" t="s">
        <v>1052</v>
      </c>
      <c r="F975" t="s">
        <v>76</v>
      </c>
      <c r="G975" t="s">
        <v>31</v>
      </c>
      <c r="H975">
        <v>5</v>
      </c>
      <c r="I975" t="s">
        <v>17</v>
      </c>
      <c r="J975">
        <v>4</v>
      </c>
      <c r="K975">
        <v>3.4372199999999999</v>
      </c>
      <c r="L975">
        <v>-76.522499999999994</v>
      </c>
    </row>
    <row r="976" spans="1:12" x14ac:dyDescent="0.25">
      <c r="A976" t="s">
        <v>133</v>
      </c>
      <c r="B976" t="s">
        <v>24</v>
      </c>
      <c r="C976">
        <v>18900</v>
      </c>
      <c r="D976">
        <v>1700</v>
      </c>
      <c r="E976" t="s">
        <v>339</v>
      </c>
      <c r="F976" t="s">
        <v>35</v>
      </c>
      <c r="G976" t="s">
        <v>22</v>
      </c>
      <c r="H976">
        <v>5</v>
      </c>
      <c r="I976" t="s">
        <v>17</v>
      </c>
      <c r="J976">
        <v>2</v>
      </c>
      <c r="K976">
        <v>6.2518399999999996</v>
      </c>
      <c r="L976">
        <v>-75.563590000000005</v>
      </c>
    </row>
    <row r="977" spans="1:12" x14ac:dyDescent="0.25">
      <c r="A977" t="s">
        <v>18</v>
      </c>
      <c r="B977" t="s">
        <v>19</v>
      </c>
      <c r="C977">
        <v>249300</v>
      </c>
      <c r="D977">
        <v>19100</v>
      </c>
      <c r="E977" t="s">
        <v>673</v>
      </c>
      <c r="F977" t="s">
        <v>54</v>
      </c>
      <c r="G977" t="s">
        <v>16</v>
      </c>
      <c r="H977">
        <v>2</v>
      </c>
      <c r="I977" t="s">
        <v>17</v>
      </c>
      <c r="J977">
        <v>2</v>
      </c>
      <c r="K977">
        <v>4.6097099999999998</v>
      </c>
      <c r="L977">
        <v>-74.08175</v>
      </c>
    </row>
    <row r="978" spans="1:12" x14ac:dyDescent="0.25">
      <c r="A978" t="s">
        <v>45</v>
      </c>
      <c r="B978" t="s">
        <v>29</v>
      </c>
      <c r="C978">
        <v>1499500</v>
      </c>
      <c r="D978">
        <v>80200</v>
      </c>
      <c r="E978" t="s">
        <v>1200</v>
      </c>
      <c r="F978" t="s">
        <v>15</v>
      </c>
      <c r="G978" t="s">
        <v>22</v>
      </c>
      <c r="H978">
        <v>1</v>
      </c>
      <c r="I978" t="s">
        <v>32</v>
      </c>
      <c r="J978">
        <v>1</v>
      </c>
      <c r="K978">
        <v>6.2518399999999996</v>
      </c>
      <c r="L978">
        <v>-75.563590000000005</v>
      </c>
    </row>
    <row r="979" spans="1:12" x14ac:dyDescent="0.25">
      <c r="A979" t="s">
        <v>78</v>
      </c>
      <c r="B979" t="s">
        <v>19</v>
      </c>
      <c r="C979">
        <v>231300</v>
      </c>
      <c r="D979">
        <v>10500</v>
      </c>
      <c r="E979" t="s">
        <v>577</v>
      </c>
      <c r="F979" t="s">
        <v>35</v>
      </c>
      <c r="G979" t="s">
        <v>22</v>
      </c>
      <c r="H979">
        <v>2</v>
      </c>
      <c r="I979" t="s">
        <v>32</v>
      </c>
      <c r="J979">
        <v>1</v>
      </c>
      <c r="K979">
        <v>6.2518399999999996</v>
      </c>
      <c r="L979">
        <v>-75.563590000000005</v>
      </c>
    </row>
    <row r="980" spans="1:12" x14ac:dyDescent="0.25">
      <c r="A980" t="s">
        <v>18</v>
      </c>
      <c r="B980" t="s">
        <v>19</v>
      </c>
      <c r="C980">
        <v>198500</v>
      </c>
      <c r="D980">
        <v>11000</v>
      </c>
      <c r="E980" t="s">
        <v>156</v>
      </c>
      <c r="F980" t="s">
        <v>47</v>
      </c>
      <c r="G980" t="s">
        <v>22</v>
      </c>
      <c r="H980">
        <v>5</v>
      </c>
      <c r="I980" t="s">
        <v>17</v>
      </c>
      <c r="J980">
        <v>4</v>
      </c>
      <c r="K980">
        <v>6.2518399999999996</v>
      </c>
      <c r="L980">
        <v>-75.563590000000005</v>
      </c>
    </row>
    <row r="981" spans="1:12" x14ac:dyDescent="0.25">
      <c r="A981" t="s">
        <v>36</v>
      </c>
      <c r="B981" t="s">
        <v>24</v>
      </c>
      <c r="C981">
        <v>30600</v>
      </c>
      <c r="D981">
        <v>2700</v>
      </c>
      <c r="E981" t="s">
        <v>709</v>
      </c>
      <c r="F981" t="s">
        <v>47</v>
      </c>
      <c r="G981" t="s">
        <v>44</v>
      </c>
      <c r="H981">
        <v>1</v>
      </c>
      <c r="I981" t="s">
        <v>17</v>
      </c>
      <c r="J981">
        <v>10</v>
      </c>
      <c r="K981">
        <v>11.240790000000001</v>
      </c>
      <c r="L981">
        <v>-74.199039999999997</v>
      </c>
    </row>
    <row r="982" spans="1:12" x14ac:dyDescent="0.25">
      <c r="A982" t="s">
        <v>98</v>
      </c>
      <c r="B982" t="s">
        <v>19</v>
      </c>
      <c r="C982">
        <v>543000</v>
      </c>
      <c r="D982">
        <v>29600</v>
      </c>
      <c r="E982" t="s">
        <v>526</v>
      </c>
      <c r="F982" t="s">
        <v>130</v>
      </c>
      <c r="G982" t="s">
        <v>16</v>
      </c>
      <c r="H982">
        <v>4</v>
      </c>
      <c r="I982" t="s">
        <v>17</v>
      </c>
      <c r="J982">
        <v>4</v>
      </c>
      <c r="K982">
        <v>4.6097099999999998</v>
      </c>
      <c r="L982">
        <v>-74.08175</v>
      </c>
    </row>
    <row r="983" spans="1:12" x14ac:dyDescent="0.25">
      <c r="A983" t="s">
        <v>39</v>
      </c>
      <c r="B983" t="s">
        <v>24</v>
      </c>
      <c r="C983">
        <v>56900</v>
      </c>
      <c r="D983">
        <v>1200</v>
      </c>
      <c r="E983" t="s">
        <v>829</v>
      </c>
      <c r="F983" t="s">
        <v>88</v>
      </c>
      <c r="G983" t="s">
        <v>22</v>
      </c>
      <c r="H983">
        <v>5</v>
      </c>
      <c r="I983" t="s">
        <v>17</v>
      </c>
      <c r="J983">
        <v>1</v>
      </c>
      <c r="K983">
        <v>6.2518399999999996</v>
      </c>
      <c r="L983">
        <v>-75.563590000000005</v>
      </c>
    </row>
    <row r="984" spans="1:12" x14ac:dyDescent="0.25">
      <c r="A984" t="s">
        <v>127</v>
      </c>
      <c r="B984" t="s">
        <v>13</v>
      </c>
      <c r="C984">
        <v>1806000</v>
      </c>
      <c r="D984">
        <v>102200</v>
      </c>
      <c r="E984" t="s">
        <v>616</v>
      </c>
      <c r="F984" t="s">
        <v>26</v>
      </c>
      <c r="G984" t="s">
        <v>60</v>
      </c>
      <c r="H984">
        <v>3</v>
      </c>
      <c r="I984" t="s">
        <v>32</v>
      </c>
      <c r="J984">
        <v>1</v>
      </c>
      <c r="K984">
        <v>4.8133299999999997</v>
      </c>
      <c r="L984">
        <v>-75.696110000000004</v>
      </c>
    </row>
    <row r="985" spans="1:12" x14ac:dyDescent="0.25">
      <c r="A985" t="s">
        <v>103</v>
      </c>
      <c r="B985" t="s">
        <v>13</v>
      </c>
      <c r="C985">
        <v>255400</v>
      </c>
      <c r="D985">
        <v>21500</v>
      </c>
      <c r="E985" t="s">
        <v>650</v>
      </c>
      <c r="F985" t="s">
        <v>54</v>
      </c>
      <c r="G985" t="s">
        <v>22</v>
      </c>
      <c r="H985">
        <v>5</v>
      </c>
      <c r="I985" t="s">
        <v>17</v>
      </c>
      <c r="J985">
        <v>10</v>
      </c>
      <c r="K985">
        <v>6.2518399999999996</v>
      </c>
      <c r="L985">
        <v>-75.563590000000005</v>
      </c>
    </row>
    <row r="986" spans="1:12" x14ac:dyDescent="0.25">
      <c r="A986" t="s">
        <v>155</v>
      </c>
      <c r="B986" t="s">
        <v>62</v>
      </c>
      <c r="C986">
        <v>88900</v>
      </c>
      <c r="D986">
        <v>2900</v>
      </c>
      <c r="E986" t="s">
        <v>961</v>
      </c>
      <c r="F986" t="s">
        <v>15</v>
      </c>
      <c r="G986" t="s">
        <v>16</v>
      </c>
      <c r="H986">
        <v>5</v>
      </c>
      <c r="I986" t="s">
        <v>17</v>
      </c>
      <c r="J986">
        <v>1</v>
      </c>
      <c r="K986">
        <v>4.6097099999999998</v>
      </c>
      <c r="L986">
        <v>-74.08175</v>
      </c>
    </row>
    <row r="987" spans="1:12" x14ac:dyDescent="0.25">
      <c r="A987" t="s">
        <v>111</v>
      </c>
      <c r="B987" t="s">
        <v>19</v>
      </c>
      <c r="C987">
        <v>494600</v>
      </c>
      <c r="D987">
        <v>31100</v>
      </c>
      <c r="E987" t="s">
        <v>503</v>
      </c>
      <c r="F987" t="s">
        <v>26</v>
      </c>
      <c r="G987" t="s">
        <v>278</v>
      </c>
      <c r="H987">
        <v>2</v>
      </c>
      <c r="I987" t="s">
        <v>17</v>
      </c>
      <c r="J987">
        <v>2</v>
      </c>
      <c r="K987">
        <v>-4.2152799999999999</v>
      </c>
      <c r="L987">
        <v>-69.940560000000005</v>
      </c>
    </row>
    <row r="988" spans="1:12" x14ac:dyDescent="0.25">
      <c r="A988" t="s">
        <v>23</v>
      </c>
      <c r="B988" t="s">
        <v>24</v>
      </c>
      <c r="C988">
        <v>129700</v>
      </c>
      <c r="D988">
        <v>7600</v>
      </c>
      <c r="E988" t="s">
        <v>376</v>
      </c>
      <c r="F988" t="s">
        <v>15</v>
      </c>
      <c r="G988" t="s">
        <v>161</v>
      </c>
      <c r="H988">
        <v>5</v>
      </c>
      <c r="I988" t="s">
        <v>17</v>
      </c>
      <c r="J988">
        <v>10</v>
      </c>
      <c r="K988">
        <v>7.1253900000000003</v>
      </c>
      <c r="L988">
        <v>-73.119799999999998</v>
      </c>
    </row>
    <row r="989" spans="1:12" x14ac:dyDescent="0.25">
      <c r="A989" t="s">
        <v>85</v>
      </c>
      <c r="B989" t="s">
        <v>86</v>
      </c>
      <c r="C989">
        <v>714300</v>
      </c>
      <c r="D989">
        <v>36200</v>
      </c>
      <c r="E989" t="s">
        <v>814</v>
      </c>
      <c r="F989" t="s">
        <v>15</v>
      </c>
      <c r="G989" t="s">
        <v>16</v>
      </c>
      <c r="H989">
        <v>5</v>
      </c>
      <c r="I989" t="s">
        <v>17</v>
      </c>
      <c r="J989">
        <v>2</v>
      </c>
      <c r="K989">
        <v>4.6097099999999998</v>
      </c>
      <c r="L989">
        <v>-74.08175</v>
      </c>
    </row>
    <row r="990" spans="1:12" x14ac:dyDescent="0.25">
      <c r="A990" t="s">
        <v>171</v>
      </c>
      <c r="B990" t="s">
        <v>19</v>
      </c>
      <c r="C990">
        <v>245300</v>
      </c>
      <c r="D990">
        <v>17700</v>
      </c>
      <c r="E990" t="s">
        <v>469</v>
      </c>
      <c r="F990" t="s">
        <v>15</v>
      </c>
      <c r="G990" t="s">
        <v>27</v>
      </c>
      <c r="H990">
        <v>5</v>
      </c>
      <c r="I990" t="s">
        <v>17</v>
      </c>
      <c r="J990">
        <v>2</v>
      </c>
      <c r="K990">
        <v>10.39972</v>
      </c>
      <c r="L990">
        <v>-75.514439999999993</v>
      </c>
    </row>
    <row r="991" spans="1:12" x14ac:dyDescent="0.25">
      <c r="A991" t="s">
        <v>204</v>
      </c>
      <c r="B991" t="s">
        <v>13</v>
      </c>
      <c r="C991">
        <v>124600</v>
      </c>
      <c r="D991">
        <v>4800</v>
      </c>
      <c r="E991" t="s">
        <v>223</v>
      </c>
      <c r="F991" t="s">
        <v>35</v>
      </c>
      <c r="G991" t="s">
        <v>16</v>
      </c>
      <c r="H991">
        <v>2</v>
      </c>
      <c r="I991" t="s">
        <v>17</v>
      </c>
      <c r="J991">
        <v>1</v>
      </c>
      <c r="K991">
        <v>4.6097099999999998</v>
      </c>
      <c r="L991">
        <v>-74.08175</v>
      </c>
    </row>
    <row r="992" spans="1:12" x14ac:dyDescent="0.25">
      <c r="A992" t="s">
        <v>266</v>
      </c>
      <c r="B992" t="s">
        <v>13</v>
      </c>
      <c r="C992">
        <v>1353900</v>
      </c>
      <c r="D992">
        <v>72600</v>
      </c>
      <c r="E992" t="s">
        <v>755</v>
      </c>
      <c r="F992" t="s">
        <v>54</v>
      </c>
      <c r="G992" t="s">
        <v>22</v>
      </c>
      <c r="H992">
        <v>1</v>
      </c>
      <c r="I992" t="s">
        <v>32</v>
      </c>
      <c r="J992">
        <v>1</v>
      </c>
      <c r="K992">
        <v>6.2518399999999996</v>
      </c>
      <c r="L992">
        <v>-75.563590000000005</v>
      </c>
    </row>
    <row r="993" spans="1:12" x14ac:dyDescent="0.25">
      <c r="A993" t="s">
        <v>89</v>
      </c>
      <c r="B993" t="s">
        <v>62</v>
      </c>
      <c r="C993">
        <v>24000</v>
      </c>
      <c r="D993">
        <v>0</v>
      </c>
      <c r="E993" t="s">
        <v>1020</v>
      </c>
      <c r="F993" t="s">
        <v>15</v>
      </c>
      <c r="G993" t="s">
        <v>22</v>
      </c>
      <c r="H993">
        <v>5</v>
      </c>
      <c r="I993" t="s">
        <v>17</v>
      </c>
      <c r="J993">
        <v>1</v>
      </c>
      <c r="K993">
        <v>6.2518399999999996</v>
      </c>
      <c r="L993">
        <v>-75.563590000000005</v>
      </c>
    </row>
    <row r="994" spans="1:12" x14ac:dyDescent="0.25">
      <c r="A994" t="s">
        <v>297</v>
      </c>
      <c r="B994" t="s">
        <v>86</v>
      </c>
      <c r="C994">
        <v>76500</v>
      </c>
      <c r="D994">
        <v>2300</v>
      </c>
      <c r="E994" t="s">
        <v>1169</v>
      </c>
      <c r="F994" t="s">
        <v>43</v>
      </c>
      <c r="G994" t="s">
        <v>16</v>
      </c>
      <c r="H994">
        <v>4</v>
      </c>
      <c r="I994" t="s">
        <v>32</v>
      </c>
      <c r="J994">
        <v>1</v>
      </c>
      <c r="K994">
        <v>4.6097099999999998</v>
      </c>
      <c r="L994">
        <v>-74.08175</v>
      </c>
    </row>
    <row r="995" spans="1:12" x14ac:dyDescent="0.25">
      <c r="A995" t="s">
        <v>98</v>
      </c>
      <c r="B995" t="s">
        <v>19</v>
      </c>
      <c r="C995">
        <v>399500</v>
      </c>
      <c r="D995">
        <v>26900</v>
      </c>
      <c r="E995" t="s">
        <v>423</v>
      </c>
      <c r="F995" t="s">
        <v>93</v>
      </c>
      <c r="G995" t="s">
        <v>16</v>
      </c>
      <c r="H995">
        <v>4</v>
      </c>
      <c r="I995" t="s">
        <v>32</v>
      </c>
      <c r="J995">
        <v>1</v>
      </c>
      <c r="K995">
        <v>4.6097099999999998</v>
      </c>
      <c r="L995">
        <v>-74.08175</v>
      </c>
    </row>
    <row r="996" spans="1:12" x14ac:dyDescent="0.25">
      <c r="A996" t="s">
        <v>28</v>
      </c>
      <c r="B996" t="s">
        <v>29</v>
      </c>
      <c r="C996">
        <v>485400</v>
      </c>
      <c r="D996">
        <v>27100</v>
      </c>
      <c r="E996" t="s">
        <v>595</v>
      </c>
      <c r="F996" t="s">
        <v>52</v>
      </c>
      <c r="G996" t="s">
        <v>16</v>
      </c>
      <c r="H996">
        <v>4</v>
      </c>
      <c r="I996" t="s">
        <v>32</v>
      </c>
      <c r="J996">
        <v>1</v>
      </c>
      <c r="K996">
        <v>4.6097099999999998</v>
      </c>
      <c r="L996">
        <v>-74.08175</v>
      </c>
    </row>
    <row r="997" spans="1:12" x14ac:dyDescent="0.25">
      <c r="A997" t="s">
        <v>148</v>
      </c>
      <c r="B997" t="s">
        <v>13</v>
      </c>
      <c r="C997">
        <v>1518000</v>
      </c>
      <c r="D997">
        <v>79000</v>
      </c>
      <c r="E997" t="s">
        <v>46</v>
      </c>
      <c r="F997" t="s">
        <v>76</v>
      </c>
      <c r="G997" t="s">
        <v>22</v>
      </c>
      <c r="H997">
        <v>4</v>
      </c>
      <c r="I997" t="s">
        <v>146</v>
      </c>
      <c r="J997">
        <v>1</v>
      </c>
      <c r="K997">
        <v>6.2518399999999996</v>
      </c>
      <c r="L997">
        <v>-75.563590000000005</v>
      </c>
    </row>
    <row r="998" spans="1:12" x14ac:dyDescent="0.25">
      <c r="A998" t="s">
        <v>111</v>
      </c>
      <c r="B998" t="s">
        <v>19</v>
      </c>
      <c r="C998">
        <v>482900</v>
      </c>
      <c r="D998">
        <v>23900</v>
      </c>
      <c r="E998" t="s">
        <v>1013</v>
      </c>
      <c r="F998" t="s">
        <v>93</v>
      </c>
      <c r="G998" t="s">
        <v>44</v>
      </c>
      <c r="H998">
        <v>4</v>
      </c>
      <c r="I998" t="s">
        <v>17</v>
      </c>
      <c r="J998">
        <v>10</v>
      </c>
      <c r="K998">
        <v>11.240790000000001</v>
      </c>
      <c r="L998">
        <v>-74.199039999999997</v>
      </c>
    </row>
    <row r="999" spans="1:12" x14ac:dyDescent="0.25">
      <c r="A999" t="s">
        <v>89</v>
      </c>
      <c r="B999" t="s">
        <v>62</v>
      </c>
      <c r="C999">
        <v>9400</v>
      </c>
      <c r="D999">
        <v>1500</v>
      </c>
      <c r="E999" t="s">
        <v>1149</v>
      </c>
      <c r="F999" t="s">
        <v>54</v>
      </c>
      <c r="G999" t="s">
        <v>31</v>
      </c>
      <c r="H999">
        <v>3</v>
      </c>
      <c r="I999" t="s">
        <v>17</v>
      </c>
      <c r="J999">
        <v>1</v>
      </c>
      <c r="K999">
        <v>3.4372199999999999</v>
      </c>
      <c r="L999">
        <v>-76.522499999999994</v>
      </c>
    </row>
    <row r="1000" spans="1:12" x14ac:dyDescent="0.25">
      <c r="A1000" t="s">
        <v>41</v>
      </c>
      <c r="B1000" t="s">
        <v>29</v>
      </c>
      <c r="C1000">
        <v>1216800</v>
      </c>
      <c r="D1000">
        <v>63000</v>
      </c>
      <c r="E1000" t="s">
        <v>1158</v>
      </c>
      <c r="F1000" t="s">
        <v>88</v>
      </c>
      <c r="G1000" t="s">
        <v>31</v>
      </c>
      <c r="H1000">
        <v>5</v>
      </c>
      <c r="I1000" t="s">
        <v>32</v>
      </c>
      <c r="J1000">
        <v>1</v>
      </c>
      <c r="K1000">
        <v>3.4372199999999999</v>
      </c>
      <c r="L1000">
        <v>-76.522499999999994</v>
      </c>
    </row>
    <row r="1001" spans="1:12" x14ac:dyDescent="0.25">
      <c r="A1001" t="s">
        <v>122</v>
      </c>
      <c r="B1001" t="s">
        <v>29</v>
      </c>
      <c r="C1001">
        <v>1046200</v>
      </c>
      <c r="D1001">
        <v>53900</v>
      </c>
      <c r="E1001" t="s">
        <v>177</v>
      </c>
      <c r="F1001" t="s">
        <v>15</v>
      </c>
      <c r="G1001" t="s">
        <v>22</v>
      </c>
      <c r="H1001">
        <v>5</v>
      </c>
      <c r="I1001" t="s">
        <v>17</v>
      </c>
      <c r="J1001">
        <v>2</v>
      </c>
      <c r="K1001">
        <v>6.2518399999999996</v>
      </c>
      <c r="L1001">
        <v>-75.563590000000005</v>
      </c>
    </row>
    <row r="1002" spans="1:12" x14ac:dyDescent="0.25">
      <c r="A1002" t="s">
        <v>118</v>
      </c>
      <c r="B1002" t="s">
        <v>86</v>
      </c>
      <c r="C1002">
        <v>878500</v>
      </c>
      <c r="D1002">
        <v>45000</v>
      </c>
      <c r="E1002" t="s">
        <v>380</v>
      </c>
      <c r="F1002" t="s">
        <v>47</v>
      </c>
      <c r="G1002" t="s">
        <v>22</v>
      </c>
      <c r="H1002">
        <v>4</v>
      </c>
      <c r="I1002" t="s">
        <v>17</v>
      </c>
      <c r="J1002">
        <v>1</v>
      </c>
      <c r="K1002">
        <v>6.2518399999999996</v>
      </c>
      <c r="L1002">
        <v>-75.563590000000005</v>
      </c>
    </row>
    <row r="1003" spans="1:12" x14ac:dyDescent="0.25">
      <c r="A1003" t="s">
        <v>84</v>
      </c>
      <c r="B1003" t="s">
        <v>58</v>
      </c>
      <c r="C1003">
        <v>135200</v>
      </c>
      <c r="D1003">
        <v>7600</v>
      </c>
      <c r="E1003" t="s">
        <v>145</v>
      </c>
      <c r="F1003" t="s">
        <v>47</v>
      </c>
      <c r="G1003" t="s">
        <v>141</v>
      </c>
      <c r="H1003">
        <v>5</v>
      </c>
      <c r="I1003" t="s">
        <v>17</v>
      </c>
      <c r="J1003">
        <v>10</v>
      </c>
      <c r="K1003">
        <v>5.0688899999999997</v>
      </c>
      <c r="L1003">
        <v>-75.517380000000003</v>
      </c>
    </row>
    <row r="1004" spans="1:12" x14ac:dyDescent="0.25">
      <c r="A1004" t="s">
        <v>158</v>
      </c>
      <c r="B1004" t="s">
        <v>62</v>
      </c>
      <c r="C1004">
        <v>62100</v>
      </c>
      <c r="D1004">
        <v>1500</v>
      </c>
      <c r="E1004" t="s">
        <v>582</v>
      </c>
      <c r="F1004" t="s">
        <v>96</v>
      </c>
      <c r="G1004" t="s">
        <v>16</v>
      </c>
      <c r="H1004">
        <v>5</v>
      </c>
      <c r="I1004" t="s">
        <v>17</v>
      </c>
      <c r="J1004">
        <v>2</v>
      </c>
      <c r="K1004">
        <v>4.6097099999999998</v>
      </c>
      <c r="L1004">
        <v>-74.08175</v>
      </c>
    </row>
    <row r="1005" spans="1:12" x14ac:dyDescent="0.25">
      <c r="A1005" t="s">
        <v>103</v>
      </c>
      <c r="B1005" t="s">
        <v>13</v>
      </c>
      <c r="C1005">
        <v>329200</v>
      </c>
      <c r="D1005">
        <v>24300</v>
      </c>
      <c r="E1005" t="s">
        <v>779</v>
      </c>
      <c r="F1005" t="s">
        <v>96</v>
      </c>
      <c r="G1005" t="s">
        <v>22</v>
      </c>
      <c r="H1005">
        <v>5</v>
      </c>
      <c r="I1005" t="s">
        <v>17</v>
      </c>
      <c r="J1005">
        <v>1</v>
      </c>
      <c r="K1005">
        <v>6.2518399999999996</v>
      </c>
      <c r="L1005">
        <v>-75.563590000000005</v>
      </c>
    </row>
    <row r="1006" spans="1:12" x14ac:dyDescent="0.25">
      <c r="A1006" t="s">
        <v>41</v>
      </c>
      <c r="B1006" t="s">
        <v>29</v>
      </c>
      <c r="C1006">
        <v>1459200</v>
      </c>
      <c r="D1006">
        <v>78100</v>
      </c>
      <c r="E1006" t="s">
        <v>376</v>
      </c>
      <c r="F1006" t="s">
        <v>47</v>
      </c>
      <c r="G1006" t="s">
        <v>60</v>
      </c>
      <c r="H1006">
        <v>4</v>
      </c>
      <c r="I1006" t="s">
        <v>17</v>
      </c>
      <c r="J1006">
        <v>1</v>
      </c>
      <c r="K1006">
        <v>4.8133299999999997</v>
      </c>
      <c r="L1006">
        <v>-75.696110000000004</v>
      </c>
    </row>
    <row r="1007" spans="1:12" x14ac:dyDescent="0.25">
      <c r="A1007" t="s">
        <v>266</v>
      </c>
      <c r="B1007" t="s">
        <v>13</v>
      </c>
      <c r="C1007">
        <v>1301400</v>
      </c>
      <c r="D1007">
        <v>67500</v>
      </c>
      <c r="E1007" t="s">
        <v>1060</v>
      </c>
      <c r="F1007" t="s">
        <v>88</v>
      </c>
      <c r="G1007" t="s">
        <v>16</v>
      </c>
      <c r="H1007">
        <v>3</v>
      </c>
      <c r="I1007" t="s">
        <v>17</v>
      </c>
      <c r="J1007">
        <v>1</v>
      </c>
      <c r="K1007">
        <v>4.6097099999999998</v>
      </c>
      <c r="L1007">
        <v>-74.08175</v>
      </c>
    </row>
    <row r="1008" spans="1:12" x14ac:dyDescent="0.25">
      <c r="A1008" t="s">
        <v>23</v>
      </c>
      <c r="B1008" t="s">
        <v>24</v>
      </c>
      <c r="C1008">
        <v>222200</v>
      </c>
      <c r="D1008">
        <v>10000</v>
      </c>
      <c r="E1008" t="s">
        <v>255</v>
      </c>
      <c r="F1008" t="s">
        <v>52</v>
      </c>
      <c r="G1008" t="s">
        <v>22</v>
      </c>
      <c r="H1008">
        <v>5</v>
      </c>
      <c r="I1008" t="s">
        <v>17</v>
      </c>
      <c r="J1008">
        <v>10</v>
      </c>
      <c r="K1008">
        <v>6.2518399999999996</v>
      </c>
      <c r="L1008">
        <v>-75.563590000000005</v>
      </c>
    </row>
    <row r="1009" spans="1:12" x14ac:dyDescent="0.25">
      <c r="A1009" t="s">
        <v>74</v>
      </c>
      <c r="B1009" t="s">
        <v>62</v>
      </c>
      <c r="C1009">
        <v>31300</v>
      </c>
      <c r="D1009">
        <v>2100</v>
      </c>
      <c r="E1009" t="s">
        <v>789</v>
      </c>
      <c r="F1009" t="s">
        <v>43</v>
      </c>
      <c r="G1009" t="s">
        <v>31</v>
      </c>
      <c r="H1009">
        <v>5</v>
      </c>
      <c r="I1009" t="s">
        <v>38</v>
      </c>
      <c r="J1009">
        <v>1</v>
      </c>
      <c r="K1009">
        <v>3.4372199999999999</v>
      </c>
      <c r="L1009">
        <v>-76.522499999999994</v>
      </c>
    </row>
    <row r="1010" spans="1:12" x14ac:dyDescent="0.25">
      <c r="A1010" t="s">
        <v>164</v>
      </c>
      <c r="B1010" t="s">
        <v>13</v>
      </c>
      <c r="C1010">
        <v>90100</v>
      </c>
      <c r="D1010">
        <v>3000</v>
      </c>
      <c r="E1010" t="s">
        <v>921</v>
      </c>
      <c r="F1010" t="s">
        <v>54</v>
      </c>
      <c r="G1010" t="s">
        <v>22</v>
      </c>
      <c r="H1010">
        <v>5</v>
      </c>
      <c r="I1010" t="s">
        <v>17</v>
      </c>
      <c r="J1010">
        <v>3</v>
      </c>
      <c r="K1010">
        <v>6.2518399999999996</v>
      </c>
      <c r="L1010">
        <v>-75.563590000000005</v>
      </c>
    </row>
    <row r="1011" spans="1:12" x14ac:dyDescent="0.25">
      <c r="A1011" t="s">
        <v>64</v>
      </c>
      <c r="B1011" t="s">
        <v>65</v>
      </c>
      <c r="C1011">
        <v>42900</v>
      </c>
      <c r="D1011">
        <v>4700</v>
      </c>
      <c r="E1011" t="s">
        <v>1107</v>
      </c>
      <c r="F1011" t="s">
        <v>130</v>
      </c>
      <c r="G1011" t="s">
        <v>22</v>
      </c>
      <c r="H1011">
        <v>5</v>
      </c>
      <c r="I1011" t="s">
        <v>32</v>
      </c>
      <c r="J1011">
        <v>1</v>
      </c>
      <c r="K1011">
        <v>6.2518399999999996</v>
      </c>
      <c r="L1011">
        <v>-75.563590000000005</v>
      </c>
    </row>
    <row r="1012" spans="1:12" x14ac:dyDescent="0.25">
      <c r="A1012" t="s">
        <v>41</v>
      </c>
      <c r="B1012" t="s">
        <v>29</v>
      </c>
      <c r="C1012">
        <v>1522500</v>
      </c>
      <c r="D1012">
        <v>79300</v>
      </c>
      <c r="E1012" t="s">
        <v>407</v>
      </c>
      <c r="F1012" t="s">
        <v>76</v>
      </c>
      <c r="G1012" t="s">
        <v>22</v>
      </c>
      <c r="H1012">
        <v>1</v>
      </c>
      <c r="I1012" t="s">
        <v>17</v>
      </c>
      <c r="J1012">
        <v>2</v>
      </c>
      <c r="K1012">
        <v>6.2518399999999996</v>
      </c>
      <c r="L1012">
        <v>-75.563590000000005</v>
      </c>
    </row>
    <row r="1013" spans="1:12" x14ac:dyDescent="0.25">
      <c r="A1013" t="s">
        <v>45</v>
      </c>
      <c r="B1013" t="s">
        <v>29</v>
      </c>
      <c r="C1013">
        <v>1250400</v>
      </c>
      <c r="D1013">
        <v>64800</v>
      </c>
      <c r="E1013" t="s">
        <v>368</v>
      </c>
      <c r="F1013" t="s">
        <v>21</v>
      </c>
      <c r="G1013" t="s">
        <v>16</v>
      </c>
      <c r="H1013">
        <v>5</v>
      </c>
      <c r="I1013" t="s">
        <v>38</v>
      </c>
      <c r="J1013">
        <v>1</v>
      </c>
      <c r="K1013">
        <v>4.6097099999999998</v>
      </c>
      <c r="L1013">
        <v>-74.08175</v>
      </c>
    </row>
    <row r="1014" spans="1:12" x14ac:dyDescent="0.25">
      <c r="A1014" t="s">
        <v>23</v>
      </c>
      <c r="B1014" t="s">
        <v>24</v>
      </c>
      <c r="C1014">
        <v>166000</v>
      </c>
      <c r="D1014">
        <v>7000</v>
      </c>
      <c r="E1014" t="s">
        <v>1231</v>
      </c>
      <c r="F1014" t="s">
        <v>15</v>
      </c>
      <c r="G1014" t="s">
        <v>16</v>
      </c>
      <c r="H1014">
        <v>5</v>
      </c>
      <c r="I1014" t="s">
        <v>32</v>
      </c>
      <c r="J1014">
        <v>1</v>
      </c>
      <c r="K1014">
        <v>4.6097099999999998</v>
      </c>
      <c r="L1014">
        <v>-74.08175</v>
      </c>
    </row>
    <row r="1015" spans="1:12" x14ac:dyDescent="0.25">
      <c r="A1015" t="s">
        <v>111</v>
      </c>
      <c r="B1015" t="s">
        <v>19</v>
      </c>
      <c r="C1015">
        <v>513200</v>
      </c>
      <c r="D1015">
        <v>27800</v>
      </c>
      <c r="E1015" t="s">
        <v>684</v>
      </c>
      <c r="F1015" t="s">
        <v>96</v>
      </c>
      <c r="G1015" t="s">
        <v>22</v>
      </c>
      <c r="H1015">
        <v>5</v>
      </c>
      <c r="I1015" t="s">
        <v>17</v>
      </c>
      <c r="J1015">
        <v>6</v>
      </c>
      <c r="K1015">
        <v>6.2518399999999996</v>
      </c>
      <c r="L1015">
        <v>-75.563590000000005</v>
      </c>
    </row>
    <row r="1016" spans="1:12" x14ac:dyDescent="0.25">
      <c r="A1016" t="s">
        <v>41</v>
      </c>
      <c r="B1016" t="s">
        <v>29</v>
      </c>
      <c r="C1016">
        <v>1128300</v>
      </c>
      <c r="D1016">
        <v>58300</v>
      </c>
      <c r="E1016" t="s">
        <v>77</v>
      </c>
      <c r="F1016" t="s">
        <v>88</v>
      </c>
      <c r="G1016" t="s">
        <v>201</v>
      </c>
      <c r="H1016">
        <v>5</v>
      </c>
      <c r="I1016" t="s">
        <v>17</v>
      </c>
      <c r="J1016">
        <v>3</v>
      </c>
      <c r="K1016">
        <v>11.54444</v>
      </c>
      <c r="L1016">
        <v>-72.907219999999995</v>
      </c>
    </row>
    <row r="1017" spans="1:12" x14ac:dyDescent="0.25">
      <c r="A1017" t="s">
        <v>158</v>
      </c>
      <c r="B1017" t="s">
        <v>62</v>
      </c>
      <c r="C1017">
        <v>56000</v>
      </c>
      <c r="D1017">
        <v>1200</v>
      </c>
      <c r="E1017" t="s">
        <v>213</v>
      </c>
      <c r="F1017" t="s">
        <v>15</v>
      </c>
      <c r="G1017" t="s">
        <v>22</v>
      </c>
      <c r="H1017">
        <v>5</v>
      </c>
      <c r="I1017" t="s">
        <v>17</v>
      </c>
      <c r="J1017">
        <v>2</v>
      </c>
      <c r="K1017">
        <v>6.2518399999999996</v>
      </c>
      <c r="L1017">
        <v>-75.563590000000005</v>
      </c>
    </row>
    <row r="1018" spans="1:12" x14ac:dyDescent="0.25">
      <c r="A1018" t="s">
        <v>204</v>
      </c>
      <c r="B1018" t="s">
        <v>13</v>
      </c>
      <c r="C1018">
        <v>144100</v>
      </c>
      <c r="D1018">
        <v>5900</v>
      </c>
      <c r="E1018" t="s">
        <v>185</v>
      </c>
      <c r="F1018" t="s">
        <v>96</v>
      </c>
      <c r="G1018" t="s">
        <v>22</v>
      </c>
      <c r="H1018">
        <v>5</v>
      </c>
      <c r="I1018" t="s">
        <v>17</v>
      </c>
      <c r="J1018">
        <v>1</v>
      </c>
      <c r="K1018">
        <v>6.2518399999999996</v>
      </c>
      <c r="L1018">
        <v>-75.563590000000005</v>
      </c>
    </row>
    <row r="1019" spans="1:12" x14ac:dyDescent="0.25">
      <c r="A1019" t="s">
        <v>64</v>
      </c>
      <c r="B1019" t="s">
        <v>65</v>
      </c>
      <c r="C1019">
        <v>47600</v>
      </c>
      <c r="D1019">
        <v>3000</v>
      </c>
      <c r="E1019" t="s">
        <v>245</v>
      </c>
      <c r="F1019" t="s">
        <v>54</v>
      </c>
      <c r="G1019" t="s">
        <v>22</v>
      </c>
      <c r="H1019">
        <v>5</v>
      </c>
      <c r="I1019" t="s">
        <v>17</v>
      </c>
      <c r="J1019">
        <v>3</v>
      </c>
      <c r="K1019">
        <v>6.2518399999999996</v>
      </c>
      <c r="L1019">
        <v>-75.563590000000005</v>
      </c>
    </row>
    <row r="1020" spans="1:12" x14ac:dyDescent="0.25">
      <c r="A1020" t="s">
        <v>80</v>
      </c>
      <c r="B1020" t="s">
        <v>65</v>
      </c>
      <c r="C1020">
        <v>29800</v>
      </c>
      <c r="D1020">
        <v>2600</v>
      </c>
      <c r="E1020" t="s">
        <v>717</v>
      </c>
      <c r="F1020" t="s">
        <v>76</v>
      </c>
      <c r="G1020" t="s">
        <v>31</v>
      </c>
      <c r="H1020">
        <v>4</v>
      </c>
      <c r="I1020" t="s">
        <v>32</v>
      </c>
      <c r="J1020">
        <v>1</v>
      </c>
      <c r="K1020">
        <v>3.4372199999999999</v>
      </c>
      <c r="L1020">
        <v>-76.522499999999994</v>
      </c>
    </row>
    <row r="1021" spans="1:12" x14ac:dyDescent="0.25">
      <c r="A1021" t="s">
        <v>103</v>
      </c>
      <c r="B1021" t="s">
        <v>13</v>
      </c>
      <c r="C1021">
        <v>329100</v>
      </c>
      <c r="D1021">
        <v>22300</v>
      </c>
      <c r="E1021" t="s">
        <v>564</v>
      </c>
      <c r="F1021" t="s">
        <v>76</v>
      </c>
      <c r="G1021" t="s">
        <v>161</v>
      </c>
      <c r="H1021">
        <v>4</v>
      </c>
      <c r="I1021" t="s">
        <v>17</v>
      </c>
      <c r="J1021">
        <v>10</v>
      </c>
      <c r="K1021">
        <v>7.1253900000000003</v>
      </c>
      <c r="L1021">
        <v>-73.119799999999998</v>
      </c>
    </row>
    <row r="1022" spans="1:12" x14ac:dyDescent="0.25">
      <c r="A1022" t="s">
        <v>41</v>
      </c>
      <c r="B1022" t="s">
        <v>29</v>
      </c>
      <c r="C1022">
        <v>1364300</v>
      </c>
      <c r="D1022">
        <v>75000</v>
      </c>
      <c r="E1022" t="s">
        <v>708</v>
      </c>
      <c r="F1022" t="s">
        <v>76</v>
      </c>
      <c r="G1022" t="s">
        <v>91</v>
      </c>
      <c r="H1022">
        <v>5</v>
      </c>
      <c r="I1022" t="s">
        <v>17</v>
      </c>
      <c r="J1022">
        <v>6</v>
      </c>
      <c r="K1022">
        <v>10.968540000000001</v>
      </c>
      <c r="L1022">
        <v>-74.781319999999994</v>
      </c>
    </row>
    <row r="1023" spans="1:12" x14ac:dyDescent="0.25">
      <c r="A1023" t="s">
        <v>48</v>
      </c>
      <c r="B1023" t="s">
        <v>24</v>
      </c>
      <c r="C1023">
        <v>64500</v>
      </c>
      <c r="D1023">
        <v>1600</v>
      </c>
      <c r="E1023" t="s">
        <v>128</v>
      </c>
      <c r="F1023" t="s">
        <v>54</v>
      </c>
      <c r="G1023" t="s">
        <v>16</v>
      </c>
      <c r="H1023">
        <v>5</v>
      </c>
      <c r="I1023" t="s">
        <v>17</v>
      </c>
      <c r="J1023">
        <v>3</v>
      </c>
      <c r="K1023">
        <v>4.6097099999999998</v>
      </c>
      <c r="L1023">
        <v>-74.08175</v>
      </c>
    </row>
    <row r="1024" spans="1:12" x14ac:dyDescent="0.25">
      <c r="A1024" t="s">
        <v>64</v>
      </c>
      <c r="B1024" t="s">
        <v>65</v>
      </c>
      <c r="C1024">
        <v>60800</v>
      </c>
      <c r="D1024">
        <v>1400</v>
      </c>
      <c r="E1024" t="s">
        <v>434</v>
      </c>
      <c r="F1024" t="s">
        <v>15</v>
      </c>
      <c r="G1024" t="s">
        <v>22</v>
      </c>
      <c r="H1024">
        <v>5</v>
      </c>
      <c r="I1024" t="s">
        <v>38</v>
      </c>
      <c r="J1024">
        <v>1</v>
      </c>
      <c r="K1024">
        <v>6.2518399999999996</v>
      </c>
      <c r="L1024">
        <v>-75.563590000000005</v>
      </c>
    </row>
    <row r="1025" spans="1:12" x14ac:dyDescent="0.25">
      <c r="A1025" t="s">
        <v>68</v>
      </c>
      <c r="B1025" t="s">
        <v>24</v>
      </c>
      <c r="C1025">
        <v>31700</v>
      </c>
      <c r="D1025">
        <v>1900</v>
      </c>
      <c r="E1025" t="s">
        <v>25</v>
      </c>
      <c r="F1025" t="s">
        <v>54</v>
      </c>
      <c r="G1025" t="s">
        <v>91</v>
      </c>
      <c r="H1025">
        <v>5</v>
      </c>
      <c r="I1025" t="s">
        <v>17</v>
      </c>
      <c r="J1025">
        <v>1</v>
      </c>
      <c r="K1025">
        <v>10.968540000000001</v>
      </c>
      <c r="L1025">
        <v>-74.781319999999994</v>
      </c>
    </row>
    <row r="1026" spans="1:12" x14ac:dyDescent="0.25">
      <c r="A1026" t="s">
        <v>78</v>
      </c>
      <c r="B1026" t="s">
        <v>19</v>
      </c>
      <c r="C1026">
        <v>318000</v>
      </c>
      <c r="D1026">
        <v>15100</v>
      </c>
      <c r="E1026" t="s">
        <v>778</v>
      </c>
      <c r="F1026" t="s">
        <v>26</v>
      </c>
      <c r="G1026" t="s">
        <v>16</v>
      </c>
      <c r="H1026">
        <v>5</v>
      </c>
      <c r="I1026" t="s">
        <v>17</v>
      </c>
      <c r="J1026">
        <v>5</v>
      </c>
      <c r="K1026">
        <v>4.6097099999999998</v>
      </c>
      <c r="L1026">
        <v>-74.08175</v>
      </c>
    </row>
    <row r="1027" spans="1:12" x14ac:dyDescent="0.25">
      <c r="A1027" t="s">
        <v>219</v>
      </c>
      <c r="B1027" t="s">
        <v>19</v>
      </c>
      <c r="C1027">
        <v>647200</v>
      </c>
      <c r="D1027">
        <v>32700</v>
      </c>
      <c r="E1027" t="s">
        <v>715</v>
      </c>
      <c r="F1027" t="s">
        <v>15</v>
      </c>
      <c r="G1027" t="s">
        <v>22</v>
      </c>
      <c r="H1027">
        <v>2</v>
      </c>
      <c r="I1027" t="s">
        <v>17</v>
      </c>
      <c r="J1027">
        <v>1</v>
      </c>
      <c r="K1027">
        <v>6.2518399999999996</v>
      </c>
      <c r="L1027">
        <v>-75.563590000000005</v>
      </c>
    </row>
    <row r="1028" spans="1:12" x14ac:dyDescent="0.25">
      <c r="A1028" t="s">
        <v>84</v>
      </c>
      <c r="B1028" t="s">
        <v>58</v>
      </c>
      <c r="C1028">
        <v>162700</v>
      </c>
      <c r="D1028">
        <v>6900</v>
      </c>
      <c r="E1028" t="s">
        <v>364</v>
      </c>
      <c r="F1028" t="s">
        <v>26</v>
      </c>
      <c r="G1028" t="s">
        <v>16</v>
      </c>
      <c r="H1028">
        <v>5</v>
      </c>
      <c r="I1028" t="s">
        <v>32</v>
      </c>
      <c r="J1028">
        <v>1</v>
      </c>
      <c r="K1028">
        <v>4.6097099999999998</v>
      </c>
      <c r="L1028">
        <v>-74.08175</v>
      </c>
    </row>
    <row r="1029" spans="1:12" x14ac:dyDescent="0.25">
      <c r="A1029" t="s">
        <v>78</v>
      </c>
      <c r="B1029" t="s">
        <v>19</v>
      </c>
      <c r="C1029">
        <v>232800</v>
      </c>
      <c r="D1029">
        <v>17100</v>
      </c>
      <c r="E1029" t="s">
        <v>1045</v>
      </c>
      <c r="F1029" t="s">
        <v>35</v>
      </c>
      <c r="G1029" t="s">
        <v>91</v>
      </c>
      <c r="H1029">
        <v>3</v>
      </c>
      <c r="I1029" t="s">
        <v>17</v>
      </c>
      <c r="J1029">
        <v>2</v>
      </c>
      <c r="K1029">
        <v>10.968540000000001</v>
      </c>
      <c r="L1029">
        <v>-74.781319999999994</v>
      </c>
    </row>
    <row r="1030" spans="1:12" x14ac:dyDescent="0.25">
      <c r="A1030" t="s">
        <v>48</v>
      </c>
      <c r="B1030" t="s">
        <v>24</v>
      </c>
      <c r="C1030">
        <v>69400</v>
      </c>
      <c r="D1030">
        <v>3900</v>
      </c>
      <c r="E1030" t="s">
        <v>1234</v>
      </c>
      <c r="F1030" t="s">
        <v>130</v>
      </c>
      <c r="G1030" t="s">
        <v>201</v>
      </c>
      <c r="H1030">
        <v>4</v>
      </c>
      <c r="I1030" t="s">
        <v>32</v>
      </c>
      <c r="J1030">
        <v>1</v>
      </c>
      <c r="K1030">
        <v>11.54444</v>
      </c>
      <c r="L1030">
        <v>-72.907219999999995</v>
      </c>
    </row>
    <row r="1031" spans="1:12" x14ac:dyDescent="0.25">
      <c r="A1031" t="s">
        <v>23</v>
      </c>
      <c r="B1031" t="s">
        <v>24</v>
      </c>
      <c r="C1031">
        <v>217200</v>
      </c>
      <c r="D1031">
        <v>12000</v>
      </c>
      <c r="E1031" t="s">
        <v>335</v>
      </c>
      <c r="F1031" t="s">
        <v>54</v>
      </c>
      <c r="G1031" t="s">
        <v>16</v>
      </c>
      <c r="H1031">
        <v>5</v>
      </c>
      <c r="I1031" t="s">
        <v>17</v>
      </c>
      <c r="J1031">
        <v>4</v>
      </c>
      <c r="K1031">
        <v>4.6097099999999998</v>
      </c>
      <c r="L1031">
        <v>-74.08175</v>
      </c>
    </row>
    <row r="1032" spans="1:12" x14ac:dyDescent="0.25">
      <c r="A1032" t="s">
        <v>103</v>
      </c>
      <c r="B1032" t="s">
        <v>13</v>
      </c>
      <c r="C1032">
        <v>225100</v>
      </c>
      <c r="D1032">
        <v>10200</v>
      </c>
      <c r="E1032" t="s">
        <v>410</v>
      </c>
      <c r="F1032" t="s">
        <v>160</v>
      </c>
      <c r="G1032" t="s">
        <v>16</v>
      </c>
      <c r="H1032">
        <v>5</v>
      </c>
      <c r="I1032" t="s">
        <v>32</v>
      </c>
      <c r="J1032">
        <v>1</v>
      </c>
      <c r="K1032">
        <v>4.6097099999999998</v>
      </c>
      <c r="L1032">
        <v>-74.08175</v>
      </c>
    </row>
    <row r="1033" spans="1:12" x14ac:dyDescent="0.25">
      <c r="A1033" t="s">
        <v>184</v>
      </c>
      <c r="B1033" t="s">
        <v>86</v>
      </c>
      <c r="C1033">
        <v>302500</v>
      </c>
      <c r="D1033">
        <v>16500</v>
      </c>
      <c r="E1033" t="s">
        <v>1211</v>
      </c>
      <c r="F1033" t="s">
        <v>93</v>
      </c>
      <c r="G1033" t="s">
        <v>16</v>
      </c>
      <c r="H1033">
        <v>5</v>
      </c>
      <c r="I1033" t="s">
        <v>17</v>
      </c>
      <c r="J1033">
        <v>1</v>
      </c>
      <c r="K1033">
        <v>4.6097099999999998</v>
      </c>
      <c r="L1033">
        <v>-74.08175</v>
      </c>
    </row>
    <row r="1034" spans="1:12" x14ac:dyDescent="0.25">
      <c r="A1034" t="s">
        <v>39</v>
      </c>
      <c r="B1034" t="s">
        <v>24</v>
      </c>
      <c r="C1034">
        <v>45500</v>
      </c>
      <c r="D1034">
        <v>0</v>
      </c>
      <c r="E1034" t="s">
        <v>774</v>
      </c>
      <c r="F1034" t="s">
        <v>26</v>
      </c>
      <c r="G1034" t="s">
        <v>161</v>
      </c>
      <c r="H1034">
        <v>4</v>
      </c>
      <c r="I1034" t="s">
        <v>17</v>
      </c>
      <c r="J1034">
        <v>1</v>
      </c>
      <c r="K1034">
        <v>7.1253900000000003</v>
      </c>
      <c r="L1034">
        <v>-73.119799999999998</v>
      </c>
    </row>
    <row r="1035" spans="1:12" x14ac:dyDescent="0.25">
      <c r="A1035" t="s">
        <v>84</v>
      </c>
      <c r="B1035" t="s">
        <v>58</v>
      </c>
      <c r="C1035">
        <v>187000</v>
      </c>
      <c r="D1035">
        <v>10400</v>
      </c>
      <c r="E1035" t="s">
        <v>336</v>
      </c>
      <c r="F1035" t="s">
        <v>96</v>
      </c>
      <c r="G1035" t="s">
        <v>22</v>
      </c>
      <c r="H1035">
        <v>5</v>
      </c>
      <c r="I1035" t="s">
        <v>17</v>
      </c>
      <c r="J1035">
        <v>1</v>
      </c>
      <c r="K1035">
        <v>6.2518399999999996</v>
      </c>
      <c r="L1035">
        <v>-75.563590000000005</v>
      </c>
    </row>
    <row r="1036" spans="1:12" x14ac:dyDescent="0.25">
      <c r="A1036" t="s">
        <v>158</v>
      </c>
      <c r="B1036" t="s">
        <v>62</v>
      </c>
      <c r="C1036">
        <v>60600</v>
      </c>
      <c r="D1036">
        <v>3700</v>
      </c>
      <c r="E1036" t="s">
        <v>1042</v>
      </c>
      <c r="F1036" t="s">
        <v>160</v>
      </c>
      <c r="G1036" t="s">
        <v>16</v>
      </c>
      <c r="H1036">
        <v>5</v>
      </c>
      <c r="I1036" t="s">
        <v>17</v>
      </c>
      <c r="J1036">
        <v>1</v>
      </c>
      <c r="K1036">
        <v>4.6097099999999998</v>
      </c>
      <c r="L1036">
        <v>-74.08175</v>
      </c>
    </row>
    <row r="1037" spans="1:12" x14ac:dyDescent="0.25">
      <c r="A1037" t="s">
        <v>36</v>
      </c>
      <c r="B1037" t="s">
        <v>24</v>
      </c>
      <c r="C1037">
        <v>25700</v>
      </c>
      <c r="D1037">
        <v>0</v>
      </c>
      <c r="E1037" t="s">
        <v>367</v>
      </c>
      <c r="F1037" t="s">
        <v>47</v>
      </c>
      <c r="G1037" t="s">
        <v>16</v>
      </c>
      <c r="H1037">
        <v>5</v>
      </c>
      <c r="I1037" t="s">
        <v>38</v>
      </c>
      <c r="J1037">
        <v>1</v>
      </c>
      <c r="K1037">
        <v>4.6097099999999998</v>
      </c>
      <c r="L1037">
        <v>-74.08175</v>
      </c>
    </row>
    <row r="1038" spans="1:12" x14ac:dyDescent="0.25">
      <c r="A1038" t="s">
        <v>78</v>
      </c>
      <c r="B1038" t="s">
        <v>19</v>
      </c>
      <c r="C1038">
        <v>307700</v>
      </c>
      <c r="D1038">
        <v>14600</v>
      </c>
      <c r="E1038" t="s">
        <v>1221</v>
      </c>
      <c r="F1038" t="s">
        <v>43</v>
      </c>
      <c r="G1038" t="s">
        <v>16</v>
      </c>
      <c r="H1038">
        <v>5</v>
      </c>
      <c r="I1038" t="s">
        <v>17</v>
      </c>
      <c r="J1038">
        <v>1</v>
      </c>
      <c r="K1038">
        <v>4.6097099999999998</v>
      </c>
      <c r="L1038">
        <v>-74.08175</v>
      </c>
    </row>
    <row r="1039" spans="1:12" x14ac:dyDescent="0.25">
      <c r="A1039" t="s">
        <v>113</v>
      </c>
      <c r="B1039" t="s">
        <v>24</v>
      </c>
      <c r="C1039">
        <v>13800</v>
      </c>
      <c r="D1039">
        <v>0</v>
      </c>
      <c r="E1039" t="s">
        <v>1066</v>
      </c>
      <c r="F1039" t="s">
        <v>43</v>
      </c>
      <c r="G1039" t="s">
        <v>22</v>
      </c>
      <c r="H1039">
        <v>5</v>
      </c>
      <c r="I1039" t="s">
        <v>17</v>
      </c>
      <c r="J1039">
        <v>1</v>
      </c>
      <c r="K1039">
        <v>6.2518399999999996</v>
      </c>
      <c r="L1039">
        <v>-75.563590000000005</v>
      </c>
    </row>
    <row r="1040" spans="1:12" x14ac:dyDescent="0.25">
      <c r="A1040" t="s">
        <v>67</v>
      </c>
      <c r="B1040" t="s">
        <v>62</v>
      </c>
      <c r="C1040">
        <v>41200</v>
      </c>
      <c r="D1040">
        <v>2400</v>
      </c>
      <c r="E1040" t="s">
        <v>199</v>
      </c>
      <c r="F1040" t="s">
        <v>76</v>
      </c>
      <c r="G1040" t="s">
        <v>31</v>
      </c>
      <c r="H1040">
        <v>5</v>
      </c>
      <c r="I1040" t="s">
        <v>17</v>
      </c>
      <c r="J1040">
        <v>4</v>
      </c>
      <c r="K1040">
        <v>3.4372199999999999</v>
      </c>
      <c r="L1040">
        <v>-76.522499999999994</v>
      </c>
    </row>
    <row r="1041" spans="1:12" x14ac:dyDescent="0.25">
      <c r="A1041" t="s">
        <v>144</v>
      </c>
      <c r="B1041" t="s">
        <v>65</v>
      </c>
      <c r="C1041">
        <v>63000</v>
      </c>
      <c r="D1041">
        <v>3600</v>
      </c>
      <c r="E1041" t="s">
        <v>698</v>
      </c>
      <c r="F1041" t="s">
        <v>96</v>
      </c>
      <c r="G1041" t="s">
        <v>16</v>
      </c>
      <c r="H1041">
        <v>5</v>
      </c>
      <c r="I1041" t="s">
        <v>17</v>
      </c>
      <c r="J1041">
        <v>7</v>
      </c>
      <c r="K1041">
        <v>4.6097099999999998</v>
      </c>
      <c r="L1041">
        <v>-74.08175</v>
      </c>
    </row>
    <row r="1042" spans="1:12" x14ac:dyDescent="0.25">
      <c r="A1042" t="s">
        <v>192</v>
      </c>
      <c r="B1042" t="s">
        <v>65</v>
      </c>
      <c r="C1042">
        <v>52000</v>
      </c>
      <c r="D1042">
        <v>4000</v>
      </c>
      <c r="E1042" t="s">
        <v>577</v>
      </c>
      <c r="F1042" t="s">
        <v>160</v>
      </c>
      <c r="G1042" t="s">
        <v>22</v>
      </c>
      <c r="H1042">
        <v>5</v>
      </c>
      <c r="I1042" t="s">
        <v>17</v>
      </c>
      <c r="J1042">
        <v>2</v>
      </c>
      <c r="K1042">
        <v>6.2518399999999996</v>
      </c>
      <c r="L1042">
        <v>-75.563590000000005</v>
      </c>
    </row>
    <row r="1043" spans="1:12" x14ac:dyDescent="0.25">
      <c r="A1043" t="s">
        <v>124</v>
      </c>
      <c r="B1043" t="s">
        <v>19</v>
      </c>
      <c r="C1043">
        <v>711900</v>
      </c>
      <c r="D1043">
        <v>38400</v>
      </c>
      <c r="E1043" t="s">
        <v>644</v>
      </c>
      <c r="F1043" t="s">
        <v>96</v>
      </c>
      <c r="G1043" t="s">
        <v>16</v>
      </c>
      <c r="H1043">
        <v>4</v>
      </c>
      <c r="I1043" t="s">
        <v>32</v>
      </c>
      <c r="J1043">
        <v>1</v>
      </c>
      <c r="K1043">
        <v>4.6097099999999998</v>
      </c>
      <c r="L1043">
        <v>-74.08175</v>
      </c>
    </row>
    <row r="1044" spans="1:12" x14ac:dyDescent="0.25">
      <c r="A1044" t="s">
        <v>94</v>
      </c>
      <c r="B1044" t="s">
        <v>29</v>
      </c>
      <c r="C1044">
        <v>545700</v>
      </c>
      <c r="D1044">
        <v>27200</v>
      </c>
      <c r="E1044" t="s">
        <v>1054</v>
      </c>
      <c r="F1044" t="s">
        <v>26</v>
      </c>
      <c r="G1044" t="s">
        <v>60</v>
      </c>
      <c r="H1044">
        <v>5</v>
      </c>
      <c r="I1044" t="s">
        <v>17</v>
      </c>
      <c r="J1044">
        <v>4</v>
      </c>
      <c r="K1044">
        <v>4.8133299999999997</v>
      </c>
      <c r="L1044">
        <v>-75.696110000000004</v>
      </c>
    </row>
    <row r="1045" spans="1:12" x14ac:dyDescent="0.25">
      <c r="A1045" t="s">
        <v>103</v>
      </c>
      <c r="B1045" t="s">
        <v>13</v>
      </c>
      <c r="C1045">
        <v>228800</v>
      </c>
      <c r="D1045">
        <v>12600</v>
      </c>
      <c r="E1045" t="s">
        <v>205</v>
      </c>
      <c r="F1045" t="s">
        <v>52</v>
      </c>
      <c r="G1045" t="s">
        <v>44</v>
      </c>
      <c r="H1045">
        <v>3</v>
      </c>
      <c r="I1045" t="s">
        <v>17</v>
      </c>
      <c r="J1045">
        <v>7</v>
      </c>
      <c r="K1045">
        <v>11.240790000000001</v>
      </c>
      <c r="L1045">
        <v>-74.199039999999997</v>
      </c>
    </row>
    <row r="1046" spans="1:12" x14ac:dyDescent="0.25">
      <c r="A1046" t="s">
        <v>124</v>
      </c>
      <c r="B1046" t="s">
        <v>19</v>
      </c>
      <c r="C1046">
        <v>698800</v>
      </c>
      <c r="D1046">
        <v>37600</v>
      </c>
      <c r="E1046" t="s">
        <v>949</v>
      </c>
      <c r="F1046" t="s">
        <v>88</v>
      </c>
      <c r="G1046" t="s">
        <v>16</v>
      </c>
      <c r="H1046">
        <v>5</v>
      </c>
      <c r="I1046" t="s">
        <v>32</v>
      </c>
      <c r="J1046">
        <v>1</v>
      </c>
      <c r="K1046">
        <v>4.6097099999999998</v>
      </c>
      <c r="L1046">
        <v>-74.08175</v>
      </c>
    </row>
    <row r="1047" spans="1:12" x14ac:dyDescent="0.25">
      <c r="A1047" t="s">
        <v>12</v>
      </c>
      <c r="B1047" t="s">
        <v>13</v>
      </c>
      <c r="C1047">
        <v>167300</v>
      </c>
      <c r="D1047">
        <v>7100</v>
      </c>
      <c r="E1047" t="s">
        <v>347</v>
      </c>
      <c r="F1047" t="s">
        <v>54</v>
      </c>
      <c r="G1047" t="s">
        <v>161</v>
      </c>
      <c r="H1047">
        <v>3</v>
      </c>
      <c r="I1047" t="s">
        <v>17</v>
      </c>
      <c r="J1047">
        <v>7</v>
      </c>
      <c r="K1047">
        <v>7.1253900000000003</v>
      </c>
      <c r="L1047">
        <v>-73.119799999999998</v>
      </c>
    </row>
    <row r="1048" spans="1:12" x14ac:dyDescent="0.25">
      <c r="A1048" t="s">
        <v>82</v>
      </c>
      <c r="B1048" t="s">
        <v>58</v>
      </c>
      <c r="C1048">
        <v>30600</v>
      </c>
      <c r="D1048">
        <v>2300</v>
      </c>
      <c r="E1048" t="s">
        <v>1178</v>
      </c>
      <c r="F1048" t="s">
        <v>160</v>
      </c>
      <c r="G1048" t="s">
        <v>22</v>
      </c>
      <c r="H1048">
        <v>1</v>
      </c>
      <c r="I1048" t="s">
        <v>17</v>
      </c>
      <c r="J1048">
        <v>7</v>
      </c>
      <c r="K1048">
        <v>6.2518399999999996</v>
      </c>
      <c r="L1048">
        <v>-75.563590000000005</v>
      </c>
    </row>
    <row r="1049" spans="1:12" x14ac:dyDescent="0.25">
      <c r="A1049" t="s">
        <v>148</v>
      </c>
      <c r="B1049" t="s">
        <v>13</v>
      </c>
      <c r="C1049">
        <v>2401300</v>
      </c>
      <c r="D1049">
        <v>132600</v>
      </c>
      <c r="E1049" t="s">
        <v>348</v>
      </c>
      <c r="F1049" t="s">
        <v>35</v>
      </c>
      <c r="G1049" t="s">
        <v>16</v>
      </c>
      <c r="H1049">
        <v>5</v>
      </c>
      <c r="I1049" t="s">
        <v>17</v>
      </c>
      <c r="J1049">
        <v>6</v>
      </c>
      <c r="K1049">
        <v>4.6097099999999998</v>
      </c>
      <c r="L1049">
        <v>-74.08175</v>
      </c>
    </row>
    <row r="1050" spans="1:12" x14ac:dyDescent="0.25">
      <c r="A1050" t="s">
        <v>67</v>
      </c>
      <c r="B1050" t="s">
        <v>62</v>
      </c>
      <c r="C1050">
        <v>59200</v>
      </c>
      <c r="D1050">
        <v>11900</v>
      </c>
      <c r="E1050" t="s">
        <v>962</v>
      </c>
      <c r="F1050" t="s">
        <v>130</v>
      </c>
      <c r="G1050" t="s">
        <v>16</v>
      </c>
      <c r="H1050">
        <v>5</v>
      </c>
      <c r="I1050" t="s">
        <v>32</v>
      </c>
      <c r="J1050">
        <v>1</v>
      </c>
      <c r="K1050">
        <v>4.6097099999999998</v>
      </c>
      <c r="L1050">
        <v>-74.08175</v>
      </c>
    </row>
    <row r="1051" spans="1:12" x14ac:dyDescent="0.25">
      <c r="A1051" t="s">
        <v>45</v>
      </c>
      <c r="B1051" t="s">
        <v>29</v>
      </c>
      <c r="C1051">
        <v>1546900</v>
      </c>
      <c r="D1051">
        <v>80600</v>
      </c>
      <c r="E1051" t="s">
        <v>1032</v>
      </c>
      <c r="F1051" t="s">
        <v>96</v>
      </c>
      <c r="G1051" t="s">
        <v>16</v>
      </c>
      <c r="H1051">
        <v>3</v>
      </c>
      <c r="I1051" t="s">
        <v>17</v>
      </c>
      <c r="J1051">
        <v>4</v>
      </c>
      <c r="K1051">
        <v>4.6097099999999998</v>
      </c>
      <c r="L1051">
        <v>-74.08175</v>
      </c>
    </row>
    <row r="1052" spans="1:12" x14ac:dyDescent="0.25">
      <c r="A1052" t="s">
        <v>127</v>
      </c>
      <c r="B1052" t="s">
        <v>13</v>
      </c>
      <c r="C1052">
        <v>1291000</v>
      </c>
      <c r="D1052">
        <v>69000</v>
      </c>
      <c r="E1052" t="s">
        <v>1198</v>
      </c>
      <c r="F1052" t="s">
        <v>15</v>
      </c>
      <c r="G1052" t="s">
        <v>22</v>
      </c>
      <c r="H1052">
        <v>2</v>
      </c>
      <c r="I1052" t="s">
        <v>32</v>
      </c>
      <c r="J1052">
        <v>1</v>
      </c>
      <c r="K1052">
        <v>6.2518399999999996</v>
      </c>
      <c r="L1052">
        <v>-75.563590000000005</v>
      </c>
    </row>
    <row r="1053" spans="1:12" x14ac:dyDescent="0.25">
      <c r="A1053" t="s">
        <v>57</v>
      </c>
      <c r="B1053" t="s">
        <v>58</v>
      </c>
      <c r="C1053">
        <v>60600</v>
      </c>
      <c r="D1053">
        <v>1400</v>
      </c>
      <c r="E1053" t="s">
        <v>371</v>
      </c>
      <c r="F1053" t="s">
        <v>21</v>
      </c>
      <c r="G1053" t="s">
        <v>16</v>
      </c>
      <c r="H1053">
        <v>5</v>
      </c>
      <c r="I1053" t="s">
        <v>17</v>
      </c>
      <c r="J1053">
        <v>4</v>
      </c>
      <c r="K1053">
        <v>4.6097099999999998</v>
      </c>
      <c r="L1053">
        <v>-74.08175</v>
      </c>
    </row>
    <row r="1054" spans="1:12" x14ac:dyDescent="0.25">
      <c r="A1054" t="s">
        <v>204</v>
      </c>
      <c r="B1054" t="s">
        <v>13</v>
      </c>
      <c r="C1054">
        <v>197500</v>
      </c>
      <c r="D1054">
        <v>11200</v>
      </c>
      <c r="E1054" t="s">
        <v>777</v>
      </c>
      <c r="F1054" t="s">
        <v>93</v>
      </c>
      <c r="G1054" t="s">
        <v>16</v>
      </c>
      <c r="H1054">
        <v>1</v>
      </c>
      <c r="I1054" t="s">
        <v>17</v>
      </c>
      <c r="J1054">
        <v>10</v>
      </c>
      <c r="K1054">
        <v>4.6097099999999998</v>
      </c>
      <c r="L1054">
        <v>-74.08175</v>
      </c>
    </row>
    <row r="1055" spans="1:12" x14ac:dyDescent="0.25">
      <c r="A1055" t="s">
        <v>85</v>
      </c>
      <c r="B1055" t="s">
        <v>86</v>
      </c>
      <c r="C1055">
        <v>475600</v>
      </c>
      <c r="D1055">
        <v>23500</v>
      </c>
      <c r="E1055" t="s">
        <v>715</v>
      </c>
      <c r="F1055" t="s">
        <v>52</v>
      </c>
      <c r="G1055" t="s">
        <v>22</v>
      </c>
      <c r="H1055">
        <v>3</v>
      </c>
      <c r="I1055" t="s">
        <v>17</v>
      </c>
      <c r="J1055">
        <v>1</v>
      </c>
      <c r="K1055">
        <v>6.2518399999999996</v>
      </c>
      <c r="L1055">
        <v>-75.563590000000005</v>
      </c>
    </row>
    <row r="1056" spans="1:12" x14ac:dyDescent="0.25">
      <c r="A1056" t="s">
        <v>48</v>
      </c>
      <c r="B1056" t="s">
        <v>24</v>
      </c>
      <c r="C1056">
        <v>60400</v>
      </c>
      <c r="D1056">
        <v>1400</v>
      </c>
      <c r="E1056" t="s">
        <v>637</v>
      </c>
      <c r="F1056" t="s">
        <v>15</v>
      </c>
      <c r="G1056" t="s">
        <v>16</v>
      </c>
      <c r="H1056">
        <v>4</v>
      </c>
      <c r="I1056" t="s">
        <v>17</v>
      </c>
      <c r="J1056">
        <v>4</v>
      </c>
      <c r="K1056">
        <v>4.6097099999999998</v>
      </c>
      <c r="L1056">
        <v>-74.08175</v>
      </c>
    </row>
    <row r="1057" spans="1:12" x14ac:dyDescent="0.25">
      <c r="A1057" t="s">
        <v>127</v>
      </c>
      <c r="B1057" t="s">
        <v>13</v>
      </c>
      <c r="C1057">
        <v>709700</v>
      </c>
      <c r="D1057">
        <v>36000</v>
      </c>
      <c r="E1057" t="s">
        <v>745</v>
      </c>
      <c r="F1057" t="s">
        <v>21</v>
      </c>
      <c r="G1057" t="s">
        <v>27</v>
      </c>
      <c r="H1057">
        <v>5</v>
      </c>
      <c r="I1057" t="s">
        <v>32</v>
      </c>
      <c r="J1057">
        <v>1</v>
      </c>
      <c r="K1057">
        <v>10.39972</v>
      </c>
      <c r="L1057">
        <v>-75.514439999999993</v>
      </c>
    </row>
    <row r="1058" spans="1:12" x14ac:dyDescent="0.25">
      <c r="A1058" t="s">
        <v>94</v>
      </c>
      <c r="B1058" t="s">
        <v>29</v>
      </c>
      <c r="C1058">
        <v>428900</v>
      </c>
      <c r="D1058">
        <v>23200</v>
      </c>
      <c r="E1058" t="s">
        <v>633</v>
      </c>
      <c r="F1058" t="s">
        <v>54</v>
      </c>
      <c r="G1058" t="s">
        <v>22</v>
      </c>
      <c r="H1058">
        <v>4</v>
      </c>
      <c r="I1058" t="s">
        <v>17</v>
      </c>
      <c r="J1058">
        <v>7</v>
      </c>
      <c r="K1058">
        <v>6.2518399999999996</v>
      </c>
      <c r="L1058">
        <v>-75.563590000000005</v>
      </c>
    </row>
    <row r="1059" spans="1:12" x14ac:dyDescent="0.25">
      <c r="A1059" t="s">
        <v>74</v>
      </c>
      <c r="B1059" t="s">
        <v>62</v>
      </c>
      <c r="C1059">
        <v>53000</v>
      </c>
      <c r="D1059">
        <v>1000</v>
      </c>
      <c r="E1059" t="s">
        <v>627</v>
      </c>
      <c r="F1059" t="s">
        <v>96</v>
      </c>
      <c r="G1059" t="s">
        <v>60</v>
      </c>
      <c r="H1059">
        <v>5</v>
      </c>
      <c r="I1059" t="s">
        <v>17</v>
      </c>
      <c r="J1059">
        <v>3</v>
      </c>
      <c r="K1059">
        <v>4.8133299999999997</v>
      </c>
      <c r="L1059">
        <v>-75.696110000000004</v>
      </c>
    </row>
    <row r="1060" spans="1:12" x14ac:dyDescent="0.25">
      <c r="A1060" t="s">
        <v>55</v>
      </c>
      <c r="B1060" t="s">
        <v>13</v>
      </c>
      <c r="C1060">
        <v>73800</v>
      </c>
      <c r="D1060">
        <v>4300</v>
      </c>
      <c r="E1060" t="s">
        <v>406</v>
      </c>
      <c r="F1060" t="s">
        <v>52</v>
      </c>
      <c r="G1060" t="s">
        <v>22</v>
      </c>
      <c r="H1060">
        <v>1</v>
      </c>
      <c r="I1060" t="s">
        <v>17</v>
      </c>
      <c r="J1060">
        <v>4</v>
      </c>
      <c r="K1060">
        <v>6.2518399999999996</v>
      </c>
      <c r="L1060">
        <v>-75.563590000000005</v>
      </c>
    </row>
    <row r="1061" spans="1:12" x14ac:dyDescent="0.25">
      <c r="A1061" t="s">
        <v>78</v>
      </c>
      <c r="B1061" t="s">
        <v>19</v>
      </c>
      <c r="C1061">
        <v>301700</v>
      </c>
      <c r="D1061">
        <v>16700</v>
      </c>
      <c r="E1061" t="s">
        <v>1170</v>
      </c>
      <c r="F1061" t="s">
        <v>15</v>
      </c>
      <c r="G1061" t="s">
        <v>60</v>
      </c>
      <c r="H1061">
        <v>5</v>
      </c>
      <c r="I1061" t="s">
        <v>17</v>
      </c>
      <c r="J1061">
        <v>1</v>
      </c>
      <c r="K1061">
        <v>4.8133299999999997</v>
      </c>
      <c r="L1061">
        <v>-75.696110000000004</v>
      </c>
    </row>
    <row r="1062" spans="1:12" x14ac:dyDescent="0.25">
      <c r="A1062" t="s">
        <v>113</v>
      </c>
      <c r="B1062" t="s">
        <v>24</v>
      </c>
      <c r="C1062">
        <v>21500</v>
      </c>
      <c r="D1062">
        <v>1700</v>
      </c>
      <c r="E1062" t="s">
        <v>169</v>
      </c>
      <c r="F1062" t="s">
        <v>93</v>
      </c>
      <c r="G1062" t="s">
        <v>22</v>
      </c>
      <c r="H1062">
        <v>5</v>
      </c>
      <c r="I1062" t="s">
        <v>17</v>
      </c>
      <c r="J1062">
        <v>7</v>
      </c>
      <c r="K1062">
        <v>6.2518399999999996</v>
      </c>
      <c r="L1062">
        <v>-75.563590000000005</v>
      </c>
    </row>
    <row r="1063" spans="1:12" x14ac:dyDescent="0.25">
      <c r="A1063" t="s">
        <v>158</v>
      </c>
      <c r="B1063" t="s">
        <v>62</v>
      </c>
      <c r="C1063">
        <v>62600</v>
      </c>
      <c r="D1063">
        <v>3700</v>
      </c>
      <c r="E1063" t="s">
        <v>561</v>
      </c>
      <c r="F1063" t="s">
        <v>93</v>
      </c>
      <c r="G1063" t="s">
        <v>16</v>
      </c>
      <c r="H1063">
        <v>5</v>
      </c>
      <c r="I1063" t="s">
        <v>32</v>
      </c>
      <c r="J1063">
        <v>1</v>
      </c>
      <c r="K1063">
        <v>4.6097099999999998</v>
      </c>
      <c r="L1063">
        <v>-74.08175</v>
      </c>
    </row>
    <row r="1064" spans="1:12" x14ac:dyDescent="0.25">
      <c r="A1064" t="s">
        <v>184</v>
      </c>
      <c r="B1064" t="s">
        <v>86</v>
      </c>
      <c r="C1064">
        <v>435500</v>
      </c>
      <c r="D1064">
        <v>21400</v>
      </c>
      <c r="E1064" t="s">
        <v>450</v>
      </c>
      <c r="F1064" t="s">
        <v>88</v>
      </c>
      <c r="G1064" t="s">
        <v>16</v>
      </c>
      <c r="H1064">
        <v>5</v>
      </c>
      <c r="I1064" t="s">
        <v>17</v>
      </c>
      <c r="J1064">
        <v>4</v>
      </c>
      <c r="K1064">
        <v>4.6097099999999998</v>
      </c>
      <c r="L1064">
        <v>-74.08175</v>
      </c>
    </row>
    <row r="1065" spans="1:12" x14ac:dyDescent="0.25">
      <c r="A1065" t="s">
        <v>103</v>
      </c>
      <c r="B1065" t="s">
        <v>13</v>
      </c>
      <c r="C1065">
        <v>265500</v>
      </c>
      <c r="D1065">
        <v>12300</v>
      </c>
      <c r="E1065" t="s">
        <v>441</v>
      </c>
      <c r="F1065" t="s">
        <v>130</v>
      </c>
      <c r="G1065" t="s">
        <v>22</v>
      </c>
      <c r="H1065">
        <v>2</v>
      </c>
      <c r="I1065" t="s">
        <v>17</v>
      </c>
      <c r="J1065">
        <v>6</v>
      </c>
      <c r="K1065">
        <v>6.2518399999999996</v>
      </c>
      <c r="L1065">
        <v>-75.563590000000005</v>
      </c>
    </row>
    <row r="1066" spans="1:12" x14ac:dyDescent="0.25">
      <c r="A1066" t="s">
        <v>204</v>
      </c>
      <c r="B1066" t="s">
        <v>13</v>
      </c>
      <c r="C1066">
        <v>168200</v>
      </c>
      <c r="D1066">
        <v>9200</v>
      </c>
      <c r="E1066" t="s">
        <v>797</v>
      </c>
      <c r="F1066" t="s">
        <v>54</v>
      </c>
      <c r="G1066" t="s">
        <v>16</v>
      </c>
      <c r="H1066">
        <v>5</v>
      </c>
      <c r="I1066" t="s">
        <v>17</v>
      </c>
      <c r="J1066">
        <v>4</v>
      </c>
      <c r="K1066">
        <v>4.6097099999999998</v>
      </c>
      <c r="L1066">
        <v>-74.08175</v>
      </c>
    </row>
    <row r="1067" spans="1:12" x14ac:dyDescent="0.25">
      <c r="A1067" t="s">
        <v>103</v>
      </c>
      <c r="B1067" t="s">
        <v>13</v>
      </c>
      <c r="C1067">
        <v>315800</v>
      </c>
      <c r="D1067">
        <v>15000</v>
      </c>
      <c r="E1067" t="s">
        <v>682</v>
      </c>
      <c r="F1067" t="s">
        <v>76</v>
      </c>
      <c r="G1067" t="s">
        <v>22</v>
      </c>
      <c r="H1067">
        <v>5</v>
      </c>
      <c r="I1067" t="s">
        <v>38</v>
      </c>
      <c r="J1067">
        <v>1</v>
      </c>
      <c r="K1067">
        <v>6.2518399999999996</v>
      </c>
      <c r="L1067">
        <v>-75.563590000000005</v>
      </c>
    </row>
    <row r="1068" spans="1:12" x14ac:dyDescent="0.25">
      <c r="A1068" t="s">
        <v>48</v>
      </c>
      <c r="B1068" t="s">
        <v>24</v>
      </c>
      <c r="C1068">
        <v>62900</v>
      </c>
      <c r="D1068">
        <v>1500</v>
      </c>
      <c r="E1068" t="s">
        <v>730</v>
      </c>
      <c r="F1068" t="s">
        <v>52</v>
      </c>
      <c r="G1068" t="s">
        <v>22</v>
      </c>
      <c r="H1068">
        <v>4</v>
      </c>
      <c r="I1068" t="s">
        <v>17</v>
      </c>
      <c r="J1068">
        <v>2</v>
      </c>
      <c r="K1068">
        <v>6.2518399999999996</v>
      </c>
      <c r="L1068">
        <v>-75.563590000000005</v>
      </c>
    </row>
    <row r="1069" spans="1:12" x14ac:dyDescent="0.25">
      <c r="A1069" t="s">
        <v>84</v>
      </c>
      <c r="B1069" t="s">
        <v>58</v>
      </c>
      <c r="C1069">
        <v>187900</v>
      </c>
      <c r="D1069">
        <v>10700</v>
      </c>
      <c r="E1069" t="s">
        <v>1098</v>
      </c>
      <c r="F1069" t="s">
        <v>35</v>
      </c>
      <c r="G1069" t="s">
        <v>22</v>
      </c>
      <c r="H1069">
        <v>4</v>
      </c>
      <c r="I1069" t="s">
        <v>32</v>
      </c>
      <c r="J1069">
        <v>1</v>
      </c>
      <c r="K1069">
        <v>6.2518399999999996</v>
      </c>
      <c r="L1069">
        <v>-75.563590000000005</v>
      </c>
    </row>
    <row r="1070" spans="1:12" x14ac:dyDescent="0.25">
      <c r="A1070" t="s">
        <v>214</v>
      </c>
      <c r="B1070" t="s">
        <v>19</v>
      </c>
      <c r="C1070">
        <v>184900</v>
      </c>
      <c r="D1070">
        <v>10100</v>
      </c>
      <c r="E1070" t="s">
        <v>526</v>
      </c>
      <c r="F1070" t="s">
        <v>52</v>
      </c>
      <c r="G1070" t="s">
        <v>16</v>
      </c>
      <c r="H1070">
        <v>5</v>
      </c>
      <c r="I1070" t="s">
        <v>17</v>
      </c>
      <c r="J1070">
        <v>1</v>
      </c>
      <c r="K1070">
        <v>4.6097099999999998</v>
      </c>
      <c r="L1070">
        <v>-74.08175</v>
      </c>
    </row>
    <row r="1071" spans="1:12" x14ac:dyDescent="0.25">
      <c r="A1071" t="s">
        <v>171</v>
      </c>
      <c r="B1071" t="s">
        <v>19</v>
      </c>
      <c r="C1071">
        <v>208500</v>
      </c>
      <c r="D1071">
        <v>11500</v>
      </c>
      <c r="E1071" t="s">
        <v>417</v>
      </c>
      <c r="F1071" t="s">
        <v>43</v>
      </c>
      <c r="G1071" t="s">
        <v>16</v>
      </c>
      <c r="H1071">
        <v>1</v>
      </c>
      <c r="I1071" t="s">
        <v>17</v>
      </c>
      <c r="J1071">
        <v>3</v>
      </c>
      <c r="K1071">
        <v>4.6097099999999998</v>
      </c>
      <c r="L1071">
        <v>-74.08175</v>
      </c>
    </row>
    <row r="1072" spans="1:12" x14ac:dyDescent="0.25">
      <c r="A1072" t="s">
        <v>50</v>
      </c>
      <c r="B1072" t="s">
        <v>29</v>
      </c>
      <c r="C1072">
        <v>2462700</v>
      </c>
      <c r="D1072">
        <v>129300</v>
      </c>
      <c r="E1072" t="s">
        <v>1056</v>
      </c>
      <c r="F1072" t="s">
        <v>35</v>
      </c>
      <c r="G1072" t="s">
        <v>16</v>
      </c>
      <c r="H1072">
        <v>3</v>
      </c>
      <c r="I1072" t="s">
        <v>17</v>
      </c>
      <c r="J1072">
        <v>2</v>
      </c>
      <c r="K1072">
        <v>4.6097099999999998</v>
      </c>
      <c r="L1072">
        <v>-74.08175</v>
      </c>
    </row>
    <row r="1073" spans="1:12" x14ac:dyDescent="0.25">
      <c r="A1073" t="s">
        <v>171</v>
      </c>
      <c r="B1073" t="s">
        <v>19</v>
      </c>
      <c r="C1073">
        <v>208700</v>
      </c>
      <c r="D1073">
        <v>9300</v>
      </c>
      <c r="E1073" t="s">
        <v>380</v>
      </c>
      <c r="F1073" t="s">
        <v>21</v>
      </c>
      <c r="G1073" t="s">
        <v>22</v>
      </c>
      <c r="H1073">
        <v>5</v>
      </c>
      <c r="I1073" t="s">
        <v>17</v>
      </c>
      <c r="J1073">
        <v>9</v>
      </c>
      <c r="K1073">
        <v>6.2518399999999996</v>
      </c>
      <c r="L1073">
        <v>-75.563590000000005</v>
      </c>
    </row>
    <row r="1074" spans="1:12" x14ac:dyDescent="0.25">
      <c r="A1074" t="s">
        <v>64</v>
      </c>
      <c r="B1074" t="s">
        <v>65</v>
      </c>
      <c r="C1074">
        <v>50200</v>
      </c>
      <c r="D1074">
        <v>3400</v>
      </c>
      <c r="E1074" t="s">
        <v>954</v>
      </c>
      <c r="F1074" t="s">
        <v>130</v>
      </c>
      <c r="G1074" t="s">
        <v>22</v>
      </c>
      <c r="H1074">
        <v>5</v>
      </c>
      <c r="I1074" t="s">
        <v>32</v>
      </c>
      <c r="J1074">
        <v>1</v>
      </c>
      <c r="K1074">
        <v>6.2518399999999996</v>
      </c>
      <c r="L1074">
        <v>-75.563590000000005</v>
      </c>
    </row>
    <row r="1075" spans="1:12" x14ac:dyDescent="0.25">
      <c r="A1075" t="s">
        <v>50</v>
      </c>
      <c r="B1075" t="s">
        <v>29</v>
      </c>
      <c r="C1075">
        <v>1500900</v>
      </c>
      <c r="D1075">
        <v>78100</v>
      </c>
      <c r="E1075" t="s">
        <v>181</v>
      </c>
      <c r="F1075" t="s">
        <v>21</v>
      </c>
      <c r="G1075" t="s">
        <v>16</v>
      </c>
      <c r="H1075">
        <v>5</v>
      </c>
      <c r="I1075" t="s">
        <v>17</v>
      </c>
      <c r="J1075">
        <v>1</v>
      </c>
      <c r="K1075">
        <v>4.6097099999999998</v>
      </c>
      <c r="L1075">
        <v>-74.08175</v>
      </c>
    </row>
    <row r="1076" spans="1:12" x14ac:dyDescent="0.25">
      <c r="A1076" t="s">
        <v>23</v>
      </c>
      <c r="B1076" t="s">
        <v>24</v>
      </c>
      <c r="C1076">
        <v>218800</v>
      </c>
      <c r="D1076">
        <v>11900</v>
      </c>
      <c r="E1076" t="s">
        <v>1248</v>
      </c>
      <c r="F1076" t="s">
        <v>15</v>
      </c>
      <c r="G1076" t="s">
        <v>27</v>
      </c>
      <c r="H1076">
        <v>5</v>
      </c>
      <c r="I1076" t="s">
        <v>17</v>
      </c>
      <c r="J1076">
        <v>10</v>
      </c>
      <c r="K1076">
        <v>10.39972</v>
      </c>
      <c r="L1076">
        <v>-75.514439999999993</v>
      </c>
    </row>
    <row r="1077" spans="1:12" x14ac:dyDescent="0.25">
      <c r="A1077" t="s">
        <v>204</v>
      </c>
      <c r="B1077" t="s">
        <v>13</v>
      </c>
      <c r="C1077">
        <v>129900</v>
      </c>
      <c r="D1077">
        <v>5100</v>
      </c>
      <c r="E1077" t="s">
        <v>360</v>
      </c>
      <c r="F1077" t="s">
        <v>88</v>
      </c>
      <c r="G1077" t="s">
        <v>278</v>
      </c>
      <c r="H1077">
        <v>5</v>
      </c>
      <c r="I1077" t="s">
        <v>32</v>
      </c>
      <c r="J1077">
        <v>1</v>
      </c>
      <c r="K1077">
        <v>-4.2152799999999999</v>
      </c>
      <c r="L1077">
        <v>-69.940560000000005</v>
      </c>
    </row>
    <row r="1078" spans="1:12" x14ac:dyDescent="0.25">
      <c r="A1078" t="s">
        <v>78</v>
      </c>
      <c r="B1078" t="s">
        <v>19</v>
      </c>
      <c r="C1078">
        <v>318800</v>
      </c>
      <c r="D1078">
        <v>15200</v>
      </c>
      <c r="E1078" t="s">
        <v>1112</v>
      </c>
      <c r="F1078" t="s">
        <v>15</v>
      </c>
      <c r="G1078" t="s">
        <v>16</v>
      </c>
      <c r="H1078">
        <v>5</v>
      </c>
      <c r="I1078" t="s">
        <v>17</v>
      </c>
      <c r="J1078">
        <v>2</v>
      </c>
      <c r="K1078">
        <v>4.6097099999999998</v>
      </c>
      <c r="L1078">
        <v>-74.08175</v>
      </c>
    </row>
    <row r="1079" spans="1:12" x14ac:dyDescent="0.25">
      <c r="A1079" t="s">
        <v>48</v>
      </c>
      <c r="B1079" t="s">
        <v>24</v>
      </c>
      <c r="C1079">
        <v>68300</v>
      </c>
      <c r="D1079">
        <v>1800</v>
      </c>
      <c r="E1079" t="s">
        <v>1060</v>
      </c>
      <c r="F1079" t="s">
        <v>93</v>
      </c>
      <c r="G1079" t="s">
        <v>27</v>
      </c>
      <c r="H1079">
        <v>4</v>
      </c>
      <c r="I1079" t="s">
        <v>17</v>
      </c>
      <c r="J1079">
        <v>1</v>
      </c>
      <c r="K1079">
        <v>10.39972</v>
      </c>
      <c r="L1079">
        <v>-75.514439999999993</v>
      </c>
    </row>
    <row r="1080" spans="1:12" x14ac:dyDescent="0.25">
      <c r="A1080" t="s">
        <v>41</v>
      </c>
      <c r="B1080" t="s">
        <v>29</v>
      </c>
      <c r="C1080">
        <v>1116100</v>
      </c>
      <c r="D1080">
        <v>57600</v>
      </c>
      <c r="E1080" t="s">
        <v>811</v>
      </c>
      <c r="F1080" t="s">
        <v>96</v>
      </c>
      <c r="G1080" t="s">
        <v>16</v>
      </c>
      <c r="H1080">
        <v>5</v>
      </c>
      <c r="I1080" t="s">
        <v>17</v>
      </c>
      <c r="J1080">
        <v>3</v>
      </c>
      <c r="K1080">
        <v>4.6097099999999998</v>
      </c>
      <c r="L1080">
        <v>-74.08175</v>
      </c>
    </row>
    <row r="1081" spans="1:12" x14ac:dyDescent="0.25">
      <c r="A1081" t="s">
        <v>64</v>
      </c>
      <c r="B1081" t="s">
        <v>65</v>
      </c>
      <c r="C1081">
        <v>41700</v>
      </c>
      <c r="D1081">
        <v>0</v>
      </c>
      <c r="E1081" t="s">
        <v>794</v>
      </c>
      <c r="F1081" t="s">
        <v>54</v>
      </c>
      <c r="G1081" t="s">
        <v>22</v>
      </c>
      <c r="H1081">
        <v>5</v>
      </c>
      <c r="I1081" t="s">
        <v>17</v>
      </c>
      <c r="J1081">
        <v>1</v>
      </c>
      <c r="K1081">
        <v>6.2518399999999996</v>
      </c>
      <c r="L1081">
        <v>-75.563590000000005</v>
      </c>
    </row>
    <row r="1082" spans="1:12" x14ac:dyDescent="0.25">
      <c r="A1082" t="s">
        <v>85</v>
      </c>
      <c r="B1082" t="s">
        <v>86</v>
      </c>
      <c r="C1082">
        <v>892200</v>
      </c>
      <c r="D1082">
        <v>47900</v>
      </c>
      <c r="E1082" t="s">
        <v>1167</v>
      </c>
      <c r="F1082" t="s">
        <v>26</v>
      </c>
      <c r="G1082" t="s">
        <v>16</v>
      </c>
      <c r="H1082">
        <v>5</v>
      </c>
      <c r="I1082" t="s">
        <v>17</v>
      </c>
      <c r="J1082">
        <v>2</v>
      </c>
      <c r="K1082">
        <v>4.6097099999999998</v>
      </c>
      <c r="L1082">
        <v>-74.08175</v>
      </c>
    </row>
    <row r="1083" spans="1:12" x14ac:dyDescent="0.25">
      <c r="A1083" t="s">
        <v>122</v>
      </c>
      <c r="B1083" t="s">
        <v>29</v>
      </c>
      <c r="C1083">
        <v>1134400</v>
      </c>
      <c r="D1083">
        <v>60800</v>
      </c>
      <c r="E1083" t="s">
        <v>107</v>
      </c>
      <c r="F1083" t="s">
        <v>35</v>
      </c>
      <c r="G1083" t="s">
        <v>16</v>
      </c>
      <c r="H1083">
        <v>4</v>
      </c>
      <c r="I1083" t="s">
        <v>32</v>
      </c>
      <c r="J1083">
        <v>1</v>
      </c>
      <c r="K1083">
        <v>4.6097099999999998</v>
      </c>
      <c r="L1083">
        <v>-74.08175</v>
      </c>
    </row>
    <row r="1084" spans="1:12" x14ac:dyDescent="0.25">
      <c r="A1084" t="s">
        <v>64</v>
      </c>
      <c r="B1084" t="s">
        <v>65</v>
      </c>
      <c r="C1084">
        <v>74600</v>
      </c>
      <c r="D1084">
        <v>4200</v>
      </c>
      <c r="E1084" t="s">
        <v>781</v>
      </c>
      <c r="F1084" t="s">
        <v>35</v>
      </c>
      <c r="G1084" t="s">
        <v>16</v>
      </c>
      <c r="H1084">
        <v>5</v>
      </c>
      <c r="I1084" t="s">
        <v>32</v>
      </c>
      <c r="J1084">
        <v>1</v>
      </c>
      <c r="K1084">
        <v>4.6097099999999998</v>
      </c>
      <c r="L1084">
        <v>-74.08175</v>
      </c>
    </row>
    <row r="1085" spans="1:12" x14ac:dyDescent="0.25">
      <c r="A1085" t="s">
        <v>70</v>
      </c>
      <c r="B1085" t="s">
        <v>13</v>
      </c>
      <c r="C1085">
        <v>2433400</v>
      </c>
      <c r="D1085">
        <v>127800</v>
      </c>
      <c r="E1085" t="s">
        <v>636</v>
      </c>
      <c r="F1085" t="s">
        <v>160</v>
      </c>
      <c r="G1085" t="s">
        <v>31</v>
      </c>
      <c r="H1085">
        <v>5</v>
      </c>
      <c r="I1085" t="s">
        <v>17</v>
      </c>
      <c r="J1085">
        <v>10</v>
      </c>
      <c r="K1085">
        <v>3.4372199999999999</v>
      </c>
      <c r="L1085">
        <v>-76.522499999999994</v>
      </c>
    </row>
    <row r="1086" spans="1:12" x14ac:dyDescent="0.25">
      <c r="A1086" t="s">
        <v>48</v>
      </c>
      <c r="B1086" t="s">
        <v>24</v>
      </c>
      <c r="C1086">
        <v>61800</v>
      </c>
      <c r="D1086">
        <v>3800</v>
      </c>
      <c r="E1086" t="s">
        <v>531</v>
      </c>
      <c r="F1086" t="s">
        <v>21</v>
      </c>
      <c r="G1086" t="s">
        <v>201</v>
      </c>
      <c r="H1086">
        <v>4</v>
      </c>
      <c r="I1086" t="s">
        <v>17</v>
      </c>
      <c r="J1086">
        <v>4</v>
      </c>
      <c r="K1086">
        <v>11.54444</v>
      </c>
      <c r="L1086">
        <v>-72.907219999999995</v>
      </c>
    </row>
    <row r="1087" spans="1:12" x14ac:dyDescent="0.25">
      <c r="A1087" t="s">
        <v>84</v>
      </c>
      <c r="B1087" t="s">
        <v>58</v>
      </c>
      <c r="C1087">
        <v>166000</v>
      </c>
      <c r="D1087">
        <v>9500</v>
      </c>
      <c r="E1087" t="s">
        <v>319</v>
      </c>
      <c r="F1087" t="s">
        <v>76</v>
      </c>
      <c r="G1087" t="s">
        <v>16</v>
      </c>
      <c r="H1087">
        <v>5</v>
      </c>
      <c r="I1087" t="s">
        <v>17</v>
      </c>
      <c r="J1087">
        <v>1</v>
      </c>
      <c r="K1087">
        <v>4.6097099999999998</v>
      </c>
      <c r="L1087">
        <v>-74.08175</v>
      </c>
    </row>
    <row r="1088" spans="1:12" x14ac:dyDescent="0.25">
      <c r="A1088" t="s">
        <v>78</v>
      </c>
      <c r="B1088" t="s">
        <v>19</v>
      </c>
      <c r="C1088">
        <v>330400</v>
      </c>
      <c r="D1088">
        <v>15800</v>
      </c>
      <c r="E1088" t="s">
        <v>1089</v>
      </c>
      <c r="F1088" t="s">
        <v>160</v>
      </c>
      <c r="G1088" t="s">
        <v>126</v>
      </c>
      <c r="H1088">
        <v>4</v>
      </c>
      <c r="I1088" t="s">
        <v>17</v>
      </c>
      <c r="J1088">
        <v>2</v>
      </c>
      <c r="K1088">
        <v>7.89391</v>
      </c>
      <c r="L1088">
        <v>-72.507819999999995</v>
      </c>
    </row>
    <row r="1089" spans="1:12" x14ac:dyDescent="0.25">
      <c r="A1089" t="s">
        <v>45</v>
      </c>
      <c r="B1089" t="s">
        <v>29</v>
      </c>
      <c r="C1089">
        <v>1208400</v>
      </c>
      <c r="D1089">
        <v>62500</v>
      </c>
      <c r="E1089" t="s">
        <v>629</v>
      </c>
      <c r="F1089" t="s">
        <v>54</v>
      </c>
      <c r="G1089" t="s">
        <v>16</v>
      </c>
      <c r="H1089">
        <v>5</v>
      </c>
      <c r="I1089" t="s">
        <v>17</v>
      </c>
      <c r="J1089">
        <v>1</v>
      </c>
      <c r="K1089">
        <v>4.6097099999999998</v>
      </c>
      <c r="L1089">
        <v>-74.08175</v>
      </c>
    </row>
    <row r="1090" spans="1:12" x14ac:dyDescent="0.25">
      <c r="A1090" t="s">
        <v>57</v>
      </c>
      <c r="B1090" t="s">
        <v>58</v>
      </c>
      <c r="C1090">
        <v>63900</v>
      </c>
      <c r="D1090">
        <v>1600</v>
      </c>
      <c r="E1090" t="s">
        <v>912</v>
      </c>
      <c r="F1090" t="s">
        <v>93</v>
      </c>
      <c r="G1090" t="s">
        <v>22</v>
      </c>
      <c r="H1090">
        <v>5</v>
      </c>
      <c r="I1090" t="s">
        <v>146</v>
      </c>
      <c r="J1090">
        <v>1</v>
      </c>
      <c r="K1090">
        <v>6.2518399999999996</v>
      </c>
      <c r="L1090">
        <v>-75.563590000000005</v>
      </c>
    </row>
    <row r="1091" spans="1:12" x14ac:dyDescent="0.25">
      <c r="A1091" t="s">
        <v>80</v>
      </c>
      <c r="B1091" t="s">
        <v>65</v>
      </c>
      <c r="C1091">
        <v>41900</v>
      </c>
      <c r="D1091">
        <v>0</v>
      </c>
      <c r="E1091" t="s">
        <v>469</v>
      </c>
      <c r="F1091" t="s">
        <v>160</v>
      </c>
      <c r="G1091" t="s">
        <v>278</v>
      </c>
      <c r="H1091">
        <v>1</v>
      </c>
      <c r="I1091" t="s">
        <v>17</v>
      </c>
      <c r="J1091">
        <v>1</v>
      </c>
      <c r="K1091">
        <v>-4.2152799999999999</v>
      </c>
      <c r="L1091">
        <v>-69.940560000000005</v>
      </c>
    </row>
    <row r="1092" spans="1:12" x14ac:dyDescent="0.25">
      <c r="A1092" t="s">
        <v>144</v>
      </c>
      <c r="B1092" t="s">
        <v>65</v>
      </c>
      <c r="C1092">
        <v>54200</v>
      </c>
      <c r="D1092">
        <v>3300</v>
      </c>
      <c r="E1092" t="s">
        <v>117</v>
      </c>
      <c r="F1092" t="s">
        <v>35</v>
      </c>
      <c r="G1092" t="s">
        <v>22</v>
      </c>
      <c r="H1092">
        <v>3</v>
      </c>
      <c r="I1092" t="s">
        <v>17</v>
      </c>
      <c r="J1092">
        <v>1</v>
      </c>
      <c r="K1092">
        <v>6.2518399999999996</v>
      </c>
      <c r="L1092">
        <v>-75.563590000000005</v>
      </c>
    </row>
    <row r="1093" spans="1:12" x14ac:dyDescent="0.25">
      <c r="A1093" t="s">
        <v>48</v>
      </c>
      <c r="B1093" t="s">
        <v>24</v>
      </c>
      <c r="C1093">
        <v>54400</v>
      </c>
      <c r="D1093">
        <v>3600</v>
      </c>
      <c r="E1093" t="s">
        <v>209</v>
      </c>
      <c r="F1093" t="s">
        <v>26</v>
      </c>
      <c r="G1093" t="s">
        <v>16</v>
      </c>
      <c r="H1093">
        <v>4</v>
      </c>
      <c r="I1093" t="s">
        <v>17</v>
      </c>
      <c r="J1093">
        <v>3</v>
      </c>
      <c r="K1093">
        <v>4.6097099999999998</v>
      </c>
      <c r="L1093">
        <v>-74.08175</v>
      </c>
    </row>
    <row r="1094" spans="1:12" x14ac:dyDescent="0.25">
      <c r="A1094" t="s">
        <v>155</v>
      </c>
      <c r="B1094" t="s">
        <v>62</v>
      </c>
      <c r="C1094">
        <v>103400</v>
      </c>
      <c r="D1094">
        <v>3700</v>
      </c>
      <c r="E1094" t="s">
        <v>368</v>
      </c>
      <c r="F1094" t="s">
        <v>21</v>
      </c>
      <c r="G1094" t="s">
        <v>22</v>
      </c>
      <c r="H1094">
        <v>5</v>
      </c>
      <c r="I1094" t="s">
        <v>17</v>
      </c>
      <c r="J1094">
        <v>6</v>
      </c>
      <c r="K1094">
        <v>6.2518399999999996</v>
      </c>
      <c r="L1094">
        <v>-75.563590000000005</v>
      </c>
    </row>
    <row r="1095" spans="1:12" x14ac:dyDescent="0.25">
      <c r="A1095" t="s">
        <v>33</v>
      </c>
      <c r="B1095" t="s">
        <v>19</v>
      </c>
      <c r="C1095">
        <v>292800</v>
      </c>
      <c r="D1095">
        <v>13800</v>
      </c>
      <c r="E1095" t="s">
        <v>63</v>
      </c>
      <c r="F1095" t="s">
        <v>26</v>
      </c>
      <c r="G1095" t="s">
        <v>22</v>
      </c>
      <c r="H1095">
        <v>5</v>
      </c>
      <c r="I1095" t="s">
        <v>17</v>
      </c>
      <c r="J1095">
        <v>2</v>
      </c>
      <c r="K1095">
        <v>6.2518399999999996</v>
      </c>
      <c r="L1095">
        <v>-75.563590000000005</v>
      </c>
    </row>
    <row r="1096" spans="1:12" x14ac:dyDescent="0.25">
      <c r="A1096" t="s">
        <v>148</v>
      </c>
      <c r="B1096" t="s">
        <v>13</v>
      </c>
      <c r="C1096">
        <v>1367900</v>
      </c>
      <c r="D1096">
        <v>73100</v>
      </c>
      <c r="E1096" t="s">
        <v>320</v>
      </c>
      <c r="F1096" t="s">
        <v>76</v>
      </c>
      <c r="G1096" t="s">
        <v>16</v>
      </c>
      <c r="H1096">
        <v>4</v>
      </c>
      <c r="I1096" t="s">
        <v>17</v>
      </c>
      <c r="J1096">
        <v>1</v>
      </c>
      <c r="K1096">
        <v>4.6097099999999998</v>
      </c>
      <c r="L1096">
        <v>-74.08175</v>
      </c>
    </row>
    <row r="1097" spans="1:12" x14ac:dyDescent="0.25">
      <c r="A1097" t="s">
        <v>55</v>
      </c>
      <c r="B1097" t="s">
        <v>13</v>
      </c>
      <c r="C1097">
        <v>71000</v>
      </c>
      <c r="D1097">
        <v>2000</v>
      </c>
      <c r="E1097" t="s">
        <v>907</v>
      </c>
      <c r="F1097" t="s">
        <v>160</v>
      </c>
      <c r="G1097" t="s">
        <v>278</v>
      </c>
      <c r="H1097">
        <v>5</v>
      </c>
      <c r="I1097" t="s">
        <v>17</v>
      </c>
      <c r="J1097">
        <v>1</v>
      </c>
      <c r="K1097">
        <v>-4.2152799999999999</v>
      </c>
      <c r="L1097">
        <v>-69.940560000000005</v>
      </c>
    </row>
    <row r="1098" spans="1:12" x14ac:dyDescent="0.25">
      <c r="A1098" t="s">
        <v>214</v>
      </c>
      <c r="B1098" t="s">
        <v>19</v>
      </c>
      <c r="C1098">
        <v>122800</v>
      </c>
      <c r="D1098">
        <v>6800</v>
      </c>
      <c r="E1098" t="s">
        <v>951</v>
      </c>
      <c r="F1098" t="s">
        <v>26</v>
      </c>
      <c r="G1098" t="s">
        <v>22</v>
      </c>
      <c r="H1098">
        <v>5</v>
      </c>
      <c r="I1098" t="s">
        <v>32</v>
      </c>
      <c r="J1098">
        <v>1</v>
      </c>
      <c r="K1098">
        <v>6.2518399999999996</v>
      </c>
      <c r="L1098">
        <v>-75.563590000000005</v>
      </c>
    </row>
    <row r="1099" spans="1:12" x14ac:dyDescent="0.25">
      <c r="A1099" t="s">
        <v>84</v>
      </c>
      <c r="B1099" t="s">
        <v>58</v>
      </c>
      <c r="C1099">
        <v>111700</v>
      </c>
      <c r="D1099">
        <v>4100</v>
      </c>
      <c r="E1099" t="s">
        <v>1265</v>
      </c>
      <c r="F1099" t="s">
        <v>21</v>
      </c>
      <c r="G1099" t="s">
        <v>201</v>
      </c>
      <c r="H1099">
        <v>1</v>
      </c>
      <c r="I1099" t="s">
        <v>17</v>
      </c>
      <c r="J1099">
        <v>1</v>
      </c>
      <c r="K1099">
        <v>11.54444</v>
      </c>
      <c r="L1099">
        <v>-72.907219999999995</v>
      </c>
    </row>
    <row r="1100" spans="1:12" x14ac:dyDescent="0.25">
      <c r="A1100" t="s">
        <v>74</v>
      </c>
      <c r="B1100" t="s">
        <v>62</v>
      </c>
      <c r="C1100">
        <v>29500</v>
      </c>
      <c r="D1100">
        <v>2200</v>
      </c>
      <c r="E1100" t="s">
        <v>478</v>
      </c>
      <c r="F1100" t="s">
        <v>88</v>
      </c>
      <c r="G1100" t="s">
        <v>16</v>
      </c>
      <c r="H1100">
        <v>5</v>
      </c>
      <c r="I1100" t="s">
        <v>38</v>
      </c>
      <c r="J1100">
        <v>1</v>
      </c>
      <c r="K1100">
        <v>4.6097099999999998</v>
      </c>
      <c r="L1100">
        <v>-74.08175</v>
      </c>
    </row>
    <row r="1101" spans="1:12" x14ac:dyDescent="0.25">
      <c r="A1101" t="s">
        <v>94</v>
      </c>
      <c r="B1101" t="s">
        <v>29</v>
      </c>
      <c r="C1101">
        <v>581200</v>
      </c>
      <c r="D1101">
        <v>31200</v>
      </c>
      <c r="E1101" t="s">
        <v>102</v>
      </c>
      <c r="F1101" t="s">
        <v>26</v>
      </c>
      <c r="G1101" t="s">
        <v>27</v>
      </c>
      <c r="H1101">
        <v>5</v>
      </c>
      <c r="I1101" t="s">
        <v>17</v>
      </c>
      <c r="J1101">
        <v>1</v>
      </c>
      <c r="K1101">
        <v>10.39972</v>
      </c>
      <c r="L1101">
        <v>-75.514439999999993</v>
      </c>
    </row>
    <row r="1102" spans="1:12" x14ac:dyDescent="0.25">
      <c r="A1102" t="s">
        <v>18</v>
      </c>
      <c r="B1102" t="s">
        <v>19</v>
      </c>
      <c r="C1102">
        <v>269900</v>
      </c>
      <c r="D1102">
        <v>14600</v>
      </c>
      <c r="E1102" t="s">
        <v>1071</v>
      </c>
      <c r="F1102" t="s">
        <v>130</v>
      </c>
      <c r="G1102" t="s">
        <v>27</v>
      </c>
      <c r="H1102">
        <v>5</v>
      </c>
      <c r="I1102" t="s">
        <v>32</v>
      </c>
      <c r="J1102">
        <v>1</v>
      </c>
      <c r="K1102">
        <v>10.39972</v>
      </c>
      <c r="L1102">
        <v>-75.514439999999993</v>
      </c>
    </row>
    <row r="1103" spans="1:12" x14ac:dyDescent="0.25">
      <c r="A1103" t="s">
        <v>94</v>
      </c>
      <c r="B1103" t="s">
        <v>29</v>
      </c>
      <c r="C1103">
        <v>571100</v>
      </c>
      <c r="D1103">
        <v>30600</v>
      </c>
      <c r="E1103" t="s">
        <v>421</v>
      </c>
      <c r="F1103" t="s">
        <v>21</v>
      </c>
      <c r="G1103" t="s">
        <v>278</v>
      </c>
      <c r="H1103">
        <v>3</v>
      </c>
      <c r="I1103" t="s">
        <v>17</v>
      </c>
      <c r="J1103">
        <v>6</v>
      </c>
      <c r="K1103">
        <v>-4.2152799999999999</v>
      </c>
      <c r="L1103">
        <v>-69.940560000000005</v>
      </c>
    </row>
    <row r="1104" spans="1:12" x14ac:dyDescent="0.25">
      <c r="A1104" t="s">
        <v>111</v>
      </c>
      <c r="B1104" t="s">
        <v>19</v>
      </c>
      <c r="C1104">
        <v>481200</v>
      </c>
      <c r="D1104">
        <v>26000</v>
      </c>
      <c r="E1104" t="s">
        <v>851</v>
      </c>
      <c r="F1104" t="s">
        <v>93</v>
      </c>
      <c r="G1104" t="s">
        <v>31</v>
      </c>
      <c r="H1104">
        <v>5</v>
      </c>
      <c r="I1104" t="s">
        <v>17</v>
      </c>
      <c r="J1104">
        <v>2</v>
      </c>
      <c r="K1104">
        <v>3.4372199999999999</v>
      </c>
      <c r="L1104">
        <v>-76.522499999999994</v>
      </c>
    </row>
    <row r="1105" spans="1:12" x14ac:dyDescent="0.25">
      <c r="A1105" t="s">
        <v>84</v>
      </c>
      <c r="B1105" t="s">
        <v>58</v>
      </c>
      <c r="C1105">
        <v>154300</v>
      </c>
      <c r="D1105">
        <v>8600</v>
      </c>
      <c r="E1105" t="s">
        <v>796</v>
      </c>
      <c r="F1105" t="s">
        <v>93</v>
      </c>
      <c r="G1105" t="s">
        <v>22</v>
      </c>
      <c r="H1105">
        <v>5</v>
      </c>
      <c r="I1105" t="s">
        <v>17</v>
      </c>
      <c r="J1105">
        <v>7</v>
      </c>
      <c r="K1105">
        <v>6.2518399999999996</v>
      </c>
      <c r="L1105">
        <v>-75.563590000000005</v>
      </c>
    </row>
    <row r="1106" spans="1:12" x14ac:dyDescent="0.25">
      <c r="A1106" t="s">
        <v>219</v>
      </c>
      <c r="B1106" t="s">
        <v>19</v>
      </c>
      <c r="C1106">
        <v>875800</v>
      </c>
      <c r="D1106">
        <v>47300</v>
      </c>
      <c r="E1106" t="s">
        <v>926</v>
      </c>
      <c r="F1106" t="s">
        <v>93</v>
      </c>
      <c r="G1106" t="s">
        <v>16</v>
      </c>
      <c r="H1106">
        <v>5</v>
      </c>
      <c r="I1106" t="s">
        <v>17</v>
      </c>
      <c r="J1106">
        <v>10</v>
      </c>
      <c r="K1106">
        <v>4.6097099999999998</v>
      </c>
      <c r="L1106">
        <v>-74.08175</v>
      </c>
    </row>
    <row r="1107" spans="1:12" x14ac:dyDescent="0.25">
      <c r="A1107" t="s">
        <v>164</v>
      </c>
      <c r="B1107" t="s">
        <v>13</v>
      </c>
      <c r="C1107">
        <v>129600</v>
      </c>
      <c r="D1107">
        <v>7100</v>
      </c>
      <c r="E1107" t="s">
        <v>421</v>
      </c>
      <c r="F1107" t="s">
        <v>160</v>
      </c>
      <c r="G1107" t="s">
        <v>22</v>
      </c>
      <c r="H1107">
        <v>2</v>
      </c>
      <c r="I1107" t="s">
        <v>17</v>
      </c>
      <c r="J1107">
        <v>1</v>
      </c>
      <c r="K1107">
        <v>6.2518399999999996</v>
      </c>
      <c r="L1107">
        <v>-75.563590000000005</v>
      </c>
    </row>
    <row r="1108" spans="1:12" x14ac:dyDescent="0.25">
      <c r="A1108" t="s">
        <v>89</v>
      </c>
      <c r="B1108" t="s">
        <v>62</v>
      </c>
      <c r="C1108">
        <v>20200</v>
      </c>
      <c r="D1108">
        <v>1300</v>
      </c>
      <c r="E1108" t="s">
        <v>900</v>
      </c>
      <c r="F1108" t="s">
        <v>88</v>
      </c>
      <c r="G1108" t="s">
        <v>22</v>
      </c>
      <c r="H1108">
        <v>1</v>
      </c>
      <c r="I1108" t="s">
        <v>17</v>
      </c>
      <c r="J1108">
        <v>8</v>
      </c>
      <c r="K1108">
        <v>6.2518399999999996</v>
      </c>
      <c r="L1108">
        <v>-75.563590000000005</v>
      </c>
    </row>
    <row r="1109" spans="1:12" x14ac:dyDescent="0.25">
      <c r="A1109" t="s">
        <v>48</v>
      </c>
      <c r="B1109" t="s">
        <v>24</v>
      </c>
      <c r="C1109">
        <v>81400</v>
      </c>
      <c r="D1109">
        <v>2500</v>
      </c>
      <c r="E1109" t="s">
        <v>481</v>
      </c>
      <c r="F1109" t="s">
        <v>43</v>
      </c>
      <c r="G1109" t="s">
        <v>16</v>
      </c>
      <c r="H1109">
        <v>5</v>
      </c>
      <c r="I1109" t="s">
        <v>17</v>
      </c>
      <c r="J1109">
        <v>1</v>
      </c>
      <c r="K1109">
        <v>4.6097099999999998</v>
      </c>
      <c r="L1109">
        <v>-74.08175</v>
      </c>
    </row>
    <row r="1110" spans="1:12" x14ac:dyDescent="0.25">
      <c r="A1110" t="s">
        <v>204</v>
      </c>
      <c r="B1110" t="s">
        <v>13</v>
      </c>
      <c r="C1110">
        <v>212800</v>
      </c>
      <c r="D1110">
        <v>9500</v>
      </c>
      <c r="E1110" t="s">
        <v>375</v>
      </c>
      <c r="F1110" t="s">
        <v>26</v>
      </c>
      <c r="G1110" t="s">
        <v>22</v>
      </c>
      <c r="H1110">
        <v>5</v>
      </c>
      <c r="I1110" t="s">
        <v>17</v>
      </c>
      <c r="J1110">
        <v>2</v>
      </c>
      <c r="K1110">
        <v>6.2518399999999996</v>
      </c>
      <c r="L1110">
        <v>-75.563590000000005</v>
      </c>
    </row>
    <row r="1111" spans="1:12" x14ac:dyDescent="0.25">
      <c r="A1111" t="s">
        <v>39</v>
      </c>
      <c r="B1111" t="s">
        <v>24</v>
      </c>
      <c r="C1111">
        <v>49800</v>
      </c>
      <c r="D1111">
        <v>2900</v>
      </c>
      <c r="E1111" t="s">
        <v>1205</v>
      </c>
      <c r="F1111" t="s">
        <v>47</v>
      </c>
      <c r="G1111" t="s">
        <v>22</v>
      </c>
      <c r="H1111">
        <v>4</v>
      </c>
      <c r="I1111" t="s">
        <v>32</v>
      </c>
      <c r="J1111">
        <v>1</v>
      </c>
      <c r="K1111">
        <v>6.2518399999999996</v>
      </c>
      <c r="L1111">
        <v>-75.563590000000005</v>
      </c>
    </row>
    <row r="1112" spans="1:12" x14ac:dyDescent="0.25">
      <c r="A1112" t="s">
        <v>111</v>
      </c>
      <c r="B1112" t="s">
        <v>19</v>
      </c>
      <c r="C1112">
        <v>471400</v>
      </c>
      <c r="D1112">
        <v>25600</v>
      </c>
      <c r="E1112" t="s">
        <v>1024</v>
      </c>
      <c r="F1112" t="s">
        <v>26</v>
      </c>
      <c r="G1112" t="s">
        <v>16</v>
      </c>
      <c r="H1112">
        <v>1</v>
      </c>
      <c r="I1112" t="s">
        <v>17</v>
      </c>
      <c r="J1112">
        <v>2</v>
      </c>
      <c r="K1112">
        <v>4.6097099999999998</v>
      </c>
      <c r="L1112">
        <v>-74.08175</v>
      </c>
    </row>
    <row r="1113" spans="1:12" x14ac:dyDescent="0.25">
      <c r="A1113" t="s">
        <v>68</v>
      </c>
      <c r="B1113" t="s">
        <v>24</v>
      </c>
      <c r="C1113">
        <v>29700</v>
      </c>
      <c r="D1113">
        <v>1800</v>
      </c>
      <c r="E1113" t="s">
        <v>981</v>
      </c>
      <c r="F1113" t="s">
        <v>15</v>
      </c>
      <c r="G1113" t="s">
        <v>16</v>
      </c>
      <c r="H1113">
        <v>5</v>
      </c>
      <c r="I1113" t="s">
        <v>17</v>
      </c>
      <c r="J1113">
        <v>7</v>
      </c>
      <c r="K1113">
        <v>4.6097099999999998</v>
      </c>
      <c r="L1113">
        <v>-74.08175</v>
      </c>
    </row>
    <row r="1114" spans="1:12" x14ac:dyDescent="0.25">
      <c r="A1114" t="s">
        <v>94</v>
      </c>
      <c r="B1114" t="s">
        <v>29</v>
      </c>
      <c r="C1114">
        <v>690100</v>
      </c>
      <c r="D1114">
        <v>34900</v>
      </c>
      <c r="E1114" t="s">
        <v>1174</v>
      </c>
      <c r="F1114" t="s">
        <v>21</v>
      </c>
      <c r="G1114" t="s">
        <v>16</v>
      </c>
      <c r="H1114">
        <v>4</v>
      </c>
      <c r="I1114" t="s">
        <v>32</v>
      </c>
      <c r="J1114">
        <v>1</v>
      </c>
      <c r="K1114">
        <v>4.6097099999999998</v>
      </c>
      <c r="L1114">
        <v>-74.08175</v>
      </c>
    </row>
    <row r="1115" spans="1:12" x14ac:dyDescent="0.25">
      <c r="A1115" t="s">
        <v>50</v>
      </c>
      <c r="B1115" t="s">
        <v>29</v>
      </c>
      <c r="C1115">
        <v>1912900</v>
      </c>
      <c r="D1115">
        <v>102100</v>
      </c>
      <c r="E1115" t="s">
        <v>476</v>
      </c>
      <c r="F1115" t="s">
        <v>130</v>
      </c>
      <c r="G1115" t="s">
        <v>16</v>
      </c>
      <c r="H1115">
        <v>5</v>
      </c>
      <c r="I1115" t="s">
        <v>17</v>
      </c>
      <c r="J1115">
        <v>8</v>
      </c>
      <c r="K1115">
        <v>4.6097099999999998</v>
      </c>
      <c r="L1115">
        <v>-74.08175</v>
      </c>
    </row>
    <row r="1116" spans="1:12" x14ac:dyDescent="0.25">
      <c r="A1116" t="s">
        <v>133</v>
      </c>
      <c r="B1116" t="s">
        <v>24</v>
      </c>
      <c r="C1116">
        <v>14000</v>
      </c>
      <c r="D1116">
        <v>0</v>
      </c>
      <c r="E1116" t="s">
        <v>615</v>
      </c>
      <c r="F1116" t="s">
        <v>47</v>
      </c>
      <c r="G1116" t="s">
        <v>22</v>
      </c>
      <c r="H1116">
        <v>5</v>
      </c>
      <c r="I1116" t="s">
        <v>17</v>
      </c>
      <c r="J1116">
        <v>3</v>
      </c>
      <c r="K1116">
        <v>6.2518399999999996</v>
      </c>
      <c r="L1116">
        <v>-75.563590000000005</v>
      </c>
    </row>
    <row r="1117" spans="1:12" x14ac:dyDescent="0.25">
      <c r="A1117" t="s">
        <v>219</v>
      </c>
      <c r="B1117" t="s">
        <v>19</v>
      </c>
      <c r="C1117">
        <v>544000</v>
      </c>
      <c r="D1117">
        <v>29200</v>
      </c>
      <c r="E1117" t="s">
        <v>940</v>
      </c>
      <c r="F1117" t="s">
        <v>15</v>
      </c>
      <c r="G1117" t="s">
        <v>126</v>
      </c>
      <c r="H1117">
        <v>1</v>
      </c>
      <c r="I1117" t="s">
        <v>17</v>
      </c>
      <c r="J1117">
        <v>3</v>
      </c>
      <c r="K1117">
        <v>7.89391</v>
      </c>
      <c r="L1117">
        <v>-72.507819999999995</v>
      </c>
    </row>
    <row r="1118" spans="1:12" x14ac:dyDescent="0.25">
      <c r="A1118" t="s">
        <v>158</v>
      </c>
      <c r="B1118" t="s">
        <v>62</v>
      </c>
      <c r="C1118">
        <v>27500</v>
      </c>
      <c r="D1118">
        <v>0</v>
      </c>
      <c r="E1118" t="s">
        <v>560</v>
      </c>
      <c r="F1118" t="s">
        <v>43</v>
      </c>
      <c r="G1118" t="s">
        <v>16</v>
      </c>
      <c r="H1118">
        <v>4</v>
      </c>
      <c r="I1118" t="s">
        <v>17</v>
      </c>
      <c r="J1118">
        <v>3</v>
      </c>
      <c r="K1118">
        <v>4.6097099999999998</v>
      </c>
      <c r="L1118">
        <v>-74.08175</v>
      </c>
    </row>
    <row r="1119" spans="1:12" x14ac:dyDescent="0.25">
      <c r="A1119" t="s">
        <v>111</v>
      </c>
      <c r="B1119" t="s">
        <v>19</v>
      </c>
      <c r="C1119">
        <v>480600</v>
      </c>
      <c r="D1119">
        <v>23800</v>
      </c>
      <c r="E1119" t="s">
        <v>1105</v>
      </c>
      <c r="F1119" t="s">
        <v>35</v>
      </c>
      <c r="G1119" t="s">
        <v>16</v>
      </c>
      <c r="H1119">
        <v>4</v>
      </c>
      <c r="I1119" t="s">
        <v>17</v>
      </c>
      <c r="J1119">
        <v>1</v>
      </c>
      <c r="K1119">
        <v>4.6097099999999998</v>
      </c>
      <c r="L1119">
        <v>-74.08175</v>
      </c>
    </row>
    <row r="1120" spans="1:12" x14ac:dyDescent="0.25">
      <c r="A1120" t="s">
        <v>12</v>
      </c>
      <c r="B1120" t="s">
        <v>13</v>
      </c>
      <c r="C1120">
        <v>216800</v>
      </c>
      <c r="D1120">
        <v>11800</v>
      </c>
      <c r="E1120" t="s">
        <v>1022</v>
      </c>
      <c r="F1120" t="s">
        <v>54</v>
      </c>
      <c r="G1120" t="s">
        <v>16</v>
      </c>
      <c r="H1120">
        <v>2</v>
      </c>
      <c r="I1120" t="s">
        <v>17</v>
      </c>
      <c r="J1120">
        <v>2</v>
      </c>
      <c r="K1120">
        <v>4.6097099999999998</v>
      </c>
      <c r="L1120">
        <v>-74.08175</v>
      </c>
    </row>
    <row r="1121" spans="1:12" x14ac:dyDescent="0.25">
      <c r="A1121" t="s">
        <v>164</v>
      </c>
      <c r="B1121" t="s">
        <v>13</v>
      </c>
      <c r="C1121">
        <v>177200</v>
      </c>
      <c r="D1121">
        <v>7600</v>
      </c>
      <c r="E1121" t="s">
        <v>1222</v>
      </c>
      <c r="F1121" t="s">
        <v>26</v>
      </c>
      <c r="G1121" t="s">
        <v>16</v>
      </c>
      <c r="H1121">
        <v>5</v>
      </c>
      <c r="I1121" t="s">
        <v>17</v>
      </c>
      <c r="J1121">
        <v>3</v>
      </c>
      <c r="K1121">
        <v>4.6097099999999998</v>
      </c>
      <c r="L1121">
        <v>-74.08175</v>
      </c>
    </row>
    <row r="1122" spans="1:12" x14ac:dyDescent="0.25">
      <c r="A1122" t="s">
        <v>55</v>
      </c>
      <c r="B1122" t="s">
        <v>13</v>
      </c>
      <c r="C1122">
        <v>61400</v>
      </c>
      <c r="D1122">
        <v>3700</v>
      </c>
      <c r="E1122" t="s">
        <v>1052</v>
      </c>
      <c r="F1122" t="s">
        <v>54</v>
      </c>
      <c r="G1122" t="s">
        <v>178</v>
      </c>
      <c r="H1122">
        <v>4</v>
      </c>
      <c r="I1122" t="s">
        <v>17</v>
      </c>
      <c r="J1122">
        <v>24</v>
      </c>
      <c r="K1122">
        <v>1.2136100000000001</v>
      </c>
      <c r="L1122">
        <v>-77.281109999999998</v>
      </c>
    </row>
    <row r="1123" spans="1:12" x14ac:dyDescent="0.25">
      <c r="A1123" t="s">
        <v>94</v>
      </c>
      <c r="B1123" t="s">
        <v>29</v>
      </c>
      <c r="C1123">
        <v>1028600</v>
      </c>
      <c r="D1123">
        <v>53000</v>
      </c>
      <c r="E1123" t="s">
        <v>839</v>
      </c>
      <c r="F1123" t="s">
        <v>54</v>
      </c>
      <c r="G1123" t="s">
        <v>16</v>
      </c>
      <c r="H1123">
        <v>1</v>
      </c>
      <c r="I1123" t="s">
        <v>17</v>
      </c>
      <c r="J1123">
        <v>3</v>
      </c>
      <c r="K1123">
        <v>4.6097099999999998</v>
      </c>
      <c r="L1123">
        <v>-74.08175</v>
      </c>
    </row>
    <row r="1124" spans="1:12" x14ac:dyDescent="0.25">
      <c r="A1124" t="s">
        <v>148</v>
      </c>
      <c r="B1124" t="s">
        <v>13</v>
      </c>
      <c r="C1124">
        <v>1527100</v>
      </c>
      <c r="D1124">
        <v>81500</v>
      </c>
      <c r="E1124" t="s">
        <v>353</v>
      </c>
      <c r="F1124" t="s">
        <v>160</v>
      </c>
      <c r="G1124" t="s">
        <v>22</v>
      </c>
      <c r="H1124">
        <v>5</v>
      </c>
      <c r="I1124" t="s">
        <v>32</v>
      </c>
      <c r="J1124">
        <v>1</v>
      </c>
      <c r="K1124">
        <v>6.2518399999999996</v>
      </c>
      <c r="L1124">
        <v>-75.563590000000005</v>
      </c>
    </row>
    <row r="1125" spans="1:12" x14ac:dyDescent="0.25">
      <c r="A1125" t="s">
        <v>164</v>
      </c>
      <c r="B1125" t="s">
        <v>13</v>
      </c>
      <c r="C1125">
        <v>261700</v>
      </c>
      <c r="D1125">
        <v>14100</v>
      </c>
      <c r="E1125" t="s">
        <v>715</v>
      </c>
      <c r="F1125" t="s">
        <v>130</v>
      </c>
      <c r="G1125" t="s">
        <v>27</v>
      </c>
      <c r="H1125">
        <v>5</v>
      </c>
      <c r="I1125" t="s">
        <v>17</v>
      </c>
      <c r="J1125">
        <v>5</v>
      </c>
      <c r="K1125">
        <v>10.39972</v>
      </c>
      <c r="L1125">
        <v>-75.514439999999993</v>
      </c>
    </row>
    <row r="1126" spans="1:12" x14ac:dyDescent="0.25">
      <c r="A1126" t="s">
        <v>84</v>
      </c>
      <c r="B1126" t="s">
        <v>58</v>
      </c>
      <c r="C1126">
        <v>207600</v>
      </c>
      <c r="D1126">
        <v>13400</v>
      </c>
      <c r="E1126" t="s">
        <v>300</v>
      </c>
      <c r="F1126" t="s">
        <v>43</v>
      </c>
      <c r="G1126" t="s">
        <v>16</v>
      </c>
      <c r="H1126">
        <v>5</v>
      </c>
      <c r="I1126" t="s">
        <v>17</v>
      </c>
      <c r="J1126">
        <v>3</v>
      </c>
      <c r="K1126">
        <v>4.6097099999999998</v>
      </c>
      <c r="L1126">
        <v>-74.08175</v>
      </c>
    </row>
    <row r="1127" spans="1:12" x14ac:dyDescent="0.25">
      <c r="A1127" t="s">
        <v>12</v>
      </c>
      <c r="B1127" t="s">
        <v>13</v>
      </c>
      <c r="C1127">
        <v>155300</v>
      </c>
      <c r="D1127">
        <v>8500</v>
      </c>
      <c r="E1127" t="s">
        <v>1113</v>
      </c>
      <c r="F1127" t="s">
        <v>15</v>
      </c>
      <c r="G1127" t="s">
        <v>31</v>
      </c>
      <c r="H1127">
        <v>1</v>
      </c>
      <c r="I1127" t="s">
        <v>32</v>
      </c>
      <c r="J1127">
        <v>1</v>
      </c>
      <c r="K1127">
        <v>3.4372199999999999</v>
      </c>
      <c r="L1127">
        <v>-76.522499999999994</v>
      </c>
    </row>
    <row r="1128" spans="1:12" x14ac:dyDescent="0.25">
      <c r="A1128" t="s">
        <v>171</v>
      </c>
      <c r="B1128" t="s">
        <v>19</v>
      </c>
      <c r="C1128">
        <v>211300</v>
      </c>
      <c r="D1128">
        <v>9400</v>
      </c>
      <c r="E1128" t="s">
        <v>419</v>
      </c>
      <c r="F1128" t="s">
        <v>21</v>
      </c>
      <c r="G1128" t="s">
        <v>91</v>
      </c>
      <c r="H1128">
        <v>5</v>
      </c>
      <c r="I1128" t="s">
        <v>17</v>
      </c>
      <c r="J1128">
        <v>6</v>
      </c>
      <c r="K1128">
        <v>10.968540000000001</v>
      </c>
      <c r="L1128">
        <v>-74.781319999999994</v>
      </c>
    </row>
    <row r="1129" spans="1:12" x14ac:dyDescent="0.25">
      <c r="A1129" t="s">
        <v>164</v>
      </c>
      <c r="B1129" t="s">
        <v>13</v>
      </c>
      <c r="C1129">
        <v>197500</v>
      </c>
      <c r="D1129">
        <v>8700</v>
      </c>
      <c r="E1129" t="s">
        <v>320</v>
      </c>
      <c r="F1129" t="s">
        <v>15</v>
      </c>
      <c r="G1129" t="s">
        <v>126</v>
      </c>
      <c r="H1129">
        <v>5</v>
      </c>
      <c r="I1129" t="s">
        <v>17</v>
      </c>
      <c r="J1129">
        <v>3</v>
      </c>
      <c r="K1129">
        <v>7.89391</v>
      </c>
      <c r="L1129">
        <v>-72.507819999999995</v>
      </c>
    </row>
    <row r="1130" spans="1:12" x14ac:dyDescent="0.25">
      <c r="A1130" t="s">
        <v>68</v>
      </c>
      <c r="B1130" t="s">
        <v>24</v>
      </c>
      <c r="C1130">
        <v>37500</v>
      </c>
      <c r="D1130">
        <v>0</v>
      </c>
      <c r="E1130" t="s">
        <v>757</v>
      </c>
      <c r="F1130" t="s">
        <v>96</v>
      </c>
      <c r="G1130" t="s">
        <v>16</v>
      </c>
      <c r="H1130">
        <v>5</v>
      </c>
      <c r="I1130" t="s">
        <v>17</v>
      </c>
      <c r="J1130">
        <v>1</v>
      </c>
      <c r="K1130">
        <v>4.6097099999999998</v>
      </c>
      <c r="L1130">
        <v>-74.08175</v>
      </c>
    </row>
    <row r="1131" spans="1:12" x14ac:dyDescent="0.25">
      <c r="A1131" t="s">
        <v>41</v>
      </c>
      <c r="B1131" t="s">
        <v>29</v>
      </c>
      <c r="C1131">
        <v>1058300</v>
      </c>
      <c r="D1131">
        <v>56600</v>
      </c>
      <c r="E1131" t="s">
        <v>1279</v>
      </c>
      <c r="F1131" t="s">
        <v>43</v>
      </c>
      <c r="G1131" t="s">
        <v>91</v>
      </c>
      <c r="H1131">
        <v>5</v>
      </c>
      <c r="I1131" t="s">
        <v>38</v>
      </c>
      <c r="J1131">
        <v>1</v>
      </c>
      <c r="K1131">
        <v>10.968540000000001</v>
      </c>
      <c r="L1131">
        <v>-74.781319999999994</v>
      </c>
    </row>
    <row r="1132" spans="1:12" x14ac:dyDescent="0.25">
      <c r="A1132" t="s">
        <v>144</v>
      </c>
      <c r="B1132" t="s">
        <v>65</v>
      </c>
      <c r="C1132">
        <v>53000</v>
      </c>
      <c r="D1132">
        <v>3000</v>
      </c>
      <c r="E1132" t="s">
        <v>504</v>
      </c>
      <c r="F1132" t="s">
        <v>47</v>
      </c>
      <c r="G1132" t="s">
        <v>31</v>
      </c>
      <c r="H1132">
        <v>1</v>
      </c>
      <c r="I1132" t="s">
        <v>17</v>
      </c>
      <c r="J1132">
        <v>10</v>
      </c>
      <c r="K1132">
        <v>3.4372199999999999</v>
      </c>
      <c r="L1132">
        <v>-76.522499999999994</v>
      </c>
    </row>
    <row r="1133" spans="1:12" x14ac:dyDescent="0.25">
      <c r="A1133" t="s">
        <v>28</v>
      </c>
      <c r="B1133" t="s">
        <v>29</v>
      </c>
      <c r="C1133">
        <v>498400</v>
      </c>
      <c r="D1133">
        <v>24700</v>
      </c>
      <c r="E1133" t="s">
        <v>152</v>
      </c>
      <c r="F1133" t="s">
        <v>76</v>
      </c>
      <c r="G1133" t="s">
        <v>141</v>
      </c>
      <c r="H1133">
        <v>1</v>
      </c>
      <c r="I1133" t="s">
        <v>17</v>
      </c>
      <c r="J1133">
        <v>5</v>
      </c>
      <c r="K1133">
        <v>5.0688899999999997</v>
      </c>
      <c r="L1133">
        <v>-75.517380000000003</v>
      </c>
    </row>
    <row r="1134" spans="1:12" x14ac:dyDescent="0.25">
      <c r="A1134" t="s">
        <v>219</v>
      </c>
      <c r="B1134" t="s">
        <v>19</v>
      </c>
      <c r="C1134">
        <v>880500</v>
      </c>
      <c r="D1134">
        <v>47300</v>
      </c>
      <c r="E1134" t="s">
        <v>1016</v>
      </c>
      <c r="F1134" t="s">
        <v>15</v>
      </c>
      <c r="G1134" t="s">
        <v>16</v>
      </c>
      <c r="H1134">
        <v>5</v>
      </c>
      <c r="I1134" t="s">
        <v>32</v>
      </c>
      <c r="J1134">
        <v>1</v>
      </c>
      <c r="K1134">
        <v>4.6097099999999998</v>
      </c>
      <c r="L1134">
        <v>-74.08175</v>
      </c>
    </row>
    <row r="1135" spans="1:12" x14ac:dyDescent="0.25">
      <c r="A1135" t="s">
        <v>94</v>
      </c>
      <c r="B1135" t="s">
        <v>29</v>
      </c>
      <c r="C1135">
        <v>974100</v>
      </c>
      <c r="D1135">
        <v>50100</v>
      </c>
      <c r="E1135" t="s">
        <v>1090</v>
      </c>
      <c r="F1135" t="s">
        <v>96</v>
      </c>
      <c r="G1135" t="s">
        <v>60</v>
      </c>
      <c r="H1135">
        <v>5</v>
      </c>
      <c r="I1135" t="s">
        <v>17</v>
      </c>
      <c r="J1135">
        <v>2</v>
      </c>
      <c r="K1135">
        <v>4.8133299999999997</v>
      </c>
      <c r="L1135">
        <v>-75.696110000000004</v>
      </c>
    </row>
    <row r="1136" spans="1:12" x14ac:dyDescent="0.25">
      <c r="A1136" t="s">
        <v>85</v>
      </c>
      <c r="B1136" t="s">
        <v>86</v>
      </c>
      <c r="C1136">
        <v>786900</v>
      </c>
      <c r="D1136">
        <v>42600</v>
      </c>
      <c r="E1136" t="s">
        <v>437</v>
      </c>
      <c r="F1136" t="s">
        <v>130</v>
      </c>
      <c r="G1136" t="s">
        <v>16</v>
      </c>
      <c r="H1136">
        <v>5</v>
      </c>
      <c r="I1136" t="s">
        <v>17</v>
      </c>
      <c r="J1136">
        <v>4</v>
      </c>
      <c r="K1136">
        <v>4.6097099999999998</v>
      </c>
      <c r="L1136">
        <v>-74.08175</v>
      </c>
    </row>
    <row r="1137" spans="1:12" x14ac:dyDescent="0.25">
      <c r="A1137" t="s">
        <v>214</v>
      </c>
      <c r="B1137" t="s">
        <v>19</v>
      </c>
      <c r="C1137">
        <v>175000</v>
      </c>
      <c r="D1137">
        <v>7500</v>
      </c>
      <c r="E1137" t="s">
        <v>531</v>
      </c>
      <c r="F1137" t="s">
        <v>52</v>
      </c>
      <c r="G1137" t="s">
        <v>16</v>
      </c>
      <c r="H1137">
        <v>5</v>
      </c>
      <c r="I1137" t="s">
        <v>32</v>
      </c>
      <c r="J1137">
        <v>1</v>
      </c>
      <c r="K1137">
        <v>4.6097099999999998</v>
      </c>
      <c r="L1137">
        <v>-74.08175</v>
      </c>
    </row>
    <row r="1138" spans="1:12" x14ac:dyDescent="0.25">
      <c r="A1138" t="s">
        <v>155</v>
      </c>
      <c r="B1138" t="s">
        <v>62</v>
      </c>
      <c r="C1138">
        <v>109200</v>
      </c>
      <c r="D1138">
        <v>10600</v>
      </c>
      <c r="E1138" t="s">
        <v>1092</v>
      </c>
      <c r="F1138" t="s">
        <v>52</v>
      </c>
      <c r="G1138" t="s">
        <v>16</v>
      </c>
      <c r="H1138">
        <v>5</v>
      </c>
      <c r="I1138" t="s">
        <v>38</v>
      </c>
      <c r="J1138">
        <v>1</v>
      </c>
      <c r="K1138">
        <v>4.6097099999999998</v>
      </c>
      <c r="L1138">
        <v>-74.08175</v>
      </c>
    </row>
    <row r="1139" spans="1:12" x14ac:dyDescent="0.25">
      <c r="A1139" t="s">
        <v>127</v>
      </c>
      <c r="B1139" t="s">
        <v>13</v>
      </c>
      <c r="C1139">
        <v>769700</v>
      </c>
      <c r="D1139">
        <v>39200</v>
      </c>
      <c r="E1139" t="s">
        <v>827</v>
      </c>
      <c r="F1139" t="s">
        <v>52</v>
      </c>
      <c r="G1139" t="s">
        <v>60</v>
      </c>
      <c r="H1139">
        <v>5</v>
      </c>
      <c r="I1139" t="s">
        <v>32</v>
      </c>
      <c r="J1139">
        <v>1</v>
      </c>
      <c r="K1139">
        <v>4.8133299999999997</v>
      </c>
      <c r="L1139">
        <v>-75.696110000000004</v>
      </c>
    </row>
    <row r="1140" spans="1:12" x14ac:dyDescent="0.25">
      <c r="A1140" t="s">
        <v>214</v>
      </c>
      <c r="B1140" t="s">
        <v>19</v>
      </c>
      <c r="C1140">
        <v>120500</v>
      </c>
      <c r="D1140">
        <v>7700</v>
      </c>
      <c r="E1140" t="s">
        <v>293</v>
      </c>
      <c r="F1140" t="s">
        <v>96</v>
      </c>
      <c r="G1140" t="s">
        <v>60</v>
      </c>
      <c r="H1140">
        <v>5</v>
      </c>
      <c r="I1140" t="s">
        <v>17</v>
      </c>
      <c r="J1140">
        <v>10</v>
      </c>
      <c r="K1140">
        <v>4.8133299999999997</v>
      </c>
      <c r="L1140">
        <v>-75.696110000000004</v>
      </c>
    </row>
    <row r="1141" spans="1:12" x14ac:dyDescent="0.25">
      <c r="A1141" t="s">
        <v>28</v>
      </c>
      <c r="B1141" t="s">
        <v>29</v>
      </c>
      <c r="C1141">
        <v>682800</v>
      </c>
      <c r="D1141">
        <v>37400</v>
      </c>
      <c r="E1141" t="s">
        <v>993</v>
      </c>
      <c r="F1141" t="s">
        <v>88</v>
      </c>
      <c r="G1141" t="s">
        <v>16</v>
      </c>
      <c r="H1141">
        <v>5</v>
      </c>
      <c r="I1141" t="s">
        <v>17</v>
      </c>
      <c r="J1141">
        <v>6</v>
      </c>
      <c r="K1141">
        <v>4.6097099999999998</v>
      </c>
      <c r="L1141">
        <v>-74.08175</v>
      </c>
    </row>
    <row r="1142" spans="1:12" x14ac:dyDescent="0.25">
      <c r="A1142" t="s">
        <v>78</v>
      </c>
      <c r="B1142" t="s">
        <v>19</v>
      </c>
      <c r="C1142">
        <v>328800</v>
      </c>
      <c r="D1142">
        <v>17700</v>
      </c>
      <c r="E1142" t="s">
        <v>524</v>
      </c>
      <c r="F1142" t="s">
        <v>47</v>
      </c>
      <c r="G1142" t="s">
        <v>22</v>
      </c>
      <c r="H1142">
        <v>1</v>
      </c>
      <c r="I1142" t="s">
        <v>17</v>
      </c>
      <c r="J1142">
        <v>8</v>
      </c>
      <c r="K1142">
        <v>6.2518399999999996</v>
      </c>
      <c r="L1142">
        <v>-75.563590000000005</v>
      </c>
    </row>
    <row r="1143" spans="1:12" x14ac:dyDescent="0.25">
      <c r="A1143" t="s">
        <v>113</v>
      </c>
      <c r="B1143" t="s">
        <v>24</v>
      </c>
      <c r="C1143">
        <v>15300</v>
      </c>
      <c r="D1143">
        <v>0</v>
      </c>
      <c r="E1143" t="s">
        <v>547</v>
      </c>
      <c r="F1143" t="s">
        <v>93</v>
      </c>
      <c r="G1143" t="s">
        <v>16</v>
      </c>
      <c r="H1143">
        <v>5</v>
      </c>
      <c r="I1143" t="s">
        <v>17</v>
      </c>
      <c r="J1143">
        <v>7</v>
      </c>
      <c r="K1143">
        <v>4.6097099999999998</v>
      </c>
      <c r="L1143">
        <v>-74.08175</v>
      </c>
    </row>
    <row r="1144" spans="1:12" x14ac:dyDescent="0.25">
      <c r="A1144" t="s">
        <v>158</v>
      </c>
      <c r="B1144" t="s">
        <v>62</v>
      </c>
      <c r="C1144">
        <v>28700</v>
      </c>
      <c r="D1144">
        <v>1700</v>
      </c>
      <c r="E1144" t="s">
        <v>500</v>
      </c>
      <c r="F1144" t="s">
        <v>26</v>
      </c>
      <c r="G1144" t="s">
        <v>22</v>
      </c>
      <c r="H1144">
        <v>5</v>
      </c>
      <c r="I1144" t="s">
        <v>32</v>
      </c>
      <c r="J1144">
        <v>1</v>
      </c>
      <c r="K1144">
        <v>6.2518399999999996</v>
      </c>
      <c r="L1144">
        <v>-75.563590000000005</v>
      </c>
    </row>
    <row r="1145" spans="1:12" x14ac:dyDescent="0.25">
      <c r="A1145" t="s">
        <v>219</v>
      </c>
      <c r="B1145" t="s">
        <v>19</v>
      </c>
      <c r="C1145">
        <v>874100</v>
      </c>
      <c r="D1145">
        <v>46900</v>
      </c>
      <c r="E1145" t="s">
        <v>1003</v>
      </c>
      <c r="F1145" t="s">
        <v>130</v>
      </c>
      <c r="G1145" t="s">
        <v>31</v>
      </c>
      <c r="H1145">
        <v>4</v>
      </c>
      <c r="I1145" t="s">
        <v>17</v>
      </c>
      <c r="J1145">
        <v>1</v>
      </c>
      <c r="K1145">
        <v>3.4372199999999999</v>
      </c>
      <c r="L1145">
        <v>-76.522499999999994</v>
      </c>
    </row>
    <row r="1146" spans="1:12" x14ac:dyDescent="0.25">
      <c r="A1146" t="s">
        <v>124</v>
      </c>
      <c r="B1146" t="s">
        <v>19</v>
      </c>
      <c r="C1146">
        <v>603100</v>
      </c>
      <c r="D1146">
        <v>32600</v>
      </c>
      <c r="E1146" t="s">
        <v>872</v>
      </c>
      <c r="F1146" t="s">
        <v>35</v>
      </c>
      <c r="G1146" t="s">
        <v>16</v>
      </c>
      <c r="H1146">
        <v>5</v>
      </c>
      <c r="I1146" t="s">
        <v>17</v>
      </c>
      <c r="J1146">
        <v>1</v>
      </c>
      <c r="K1146">
        <v>4.6097099999999998</v>
      </c>
      <c r="L1146">
        <v>-74.08175</v>
      </c>
    </row>
    <row r="1147" spans="1:12" x14ac:dyDescent="0.25">
      <c r="A1147" t="s">
        <v>113</v>
      </c>
      <c r="B1147" t="s">
        <v>24</v>
      </c>
      <c r="C1147">
        <v>16100</v>
      </c>
      <c r="D1147">
        <v>1300</v>
      </c>
      <c r="E1147" t="s">
        <v>941</v>
      </c>
      <c r="F1147" t="s">
        <v>54</v>
      </c>
      <c r="G1147" t="s">
        <v>16</v>
      </c>
      <c r="H1147">
        <v>5</v>
      </c>
      <c r="I1147" t="s">
        <v>17</v>
      </c>
      <c r="J1147">
        <v>1</v>
      </c>
      <c r="K1147">
        <v>4.6097099999999998</v>
      </c>
      <c r="L1147">
        <v>-74.08175</v>
      </c>
    </row>
    <row r="1148" spans="1:12" x14ac:dyDescent="0.25">
      <c r="A1148" t="s">
        <v>78</v>
      </c>
      <c r="B1148" t="s">
        <v>19</v>
      </c>
      <c r="C1148">
        <v>281800</v>
      </c>
      <c r="D1148">
        <v>22900</v>
      </c>
      <c r="E1148" t="s">
        <v>974</v>
      </c>
      <c r="F1148" t="s">
        <v>88</v>
      </c>
      <c r="G1148" t="s">
        <v>16</v>
      </c>
      <c r="H1148">
        <v>3</v>
      </c>
      <c r="I1148" t="s">
        <v>17</v>
      </c>
      <c r="J1148">
        <v>2</v>
      </c>
      <c r="K1148">
        <v>4.6097099999999998</v>
      </c>
      <c r="L1148">
        <v>-74.08175</v>
      </c>
    </row>
    <row r="1149" spans="1:12" x14ac:dyDescent="0.25">
      <c r="A1149" t="s">
        <v>144</v>
      </c>
      <c r="B1149" t="s">
        <v>65</v>
      </c>
      <c r="C1149">
        <v>61900</v>
      </c>
      <c r="D1149">
        <v>12000</v>
      </c>
      <c r="E1149" t="s">
        <v>654</v>
      </c>
      <c r="F1149" t="s">
        <v>35</v>
      </c>
      <c r="G1149" t="s">
        <v>16</v>
      </c>
      <c r="H1149">
        <v>3</v>
      </c>
      <c r="I1149" t="s">
        <v>17</v>
      </c>
      <c r="J1149">
        <v>1</v>
      </c>
      <c r="K1149">
        <v>4.6097099999999998</v>
      </c>
      <c r="L1149">
        <v>-74.08175</v>
      </c>
    </row>
    <row r="1150" spans="1:12" x14ac:dyDescent="0.25">
      <c r="A1150" t="s">
        <v>105</v>
      </c>
      <c r="B1150" t="s">
        <v>19</v>
      </c>
      <c r="C1150">
        <v>225600</v>
      </c>
      <c r="D1150">
        <v>14400</v>
      </c>
      <c r="E1150" t="s">
        <v>1046</v>
      </c>
      <c r="F1150" t="s">
        <v>160</v>
      </c>
      <c r="G1150" t="s">
        <v>16</v>
      </c>
      <c r="H1150">
        <v>1</v>
      </c>
      <c r="I1150" t="s">
        <v>17</v>
      </c>
      <c r="J1150">
        <v>6</v>
      </c>
      <c r="K1150">
        <v>4.6097099999999998</v>
      </c>
      <c r="L1150">
        <v>-74.08175</v>
      </c>
    </row>
    <row r="1151" spans="1:12" x14ac:dyDescent="0.25">
      <c r="A1151" t="s">
        <v>80</v>
      </c>
      <c r="B1151" t="s">
        <v>65</v>
      </c>
      <c r="C1151">
        <v>26500</v>
      </c>
      <c r="D1151">
        <v>6300</v>
      </c>
      <c r="E1151" t="s">
        <v>1280</v>
      </c>
      <c r="F1151" t="s">
        <v>130</v>
      </c>
      <c r="G1151" t="s">
        <v>22</v>
      </c>
      <c r="H1151">
        <v>4</v>
      </c>
      <c r="I1151" t="s">
        <v>32</v>
      </c>
      <c r="J1151">
        <v>1</v>
      </c>
      <c r="K1151">
        <v>6.2518399999999996</v>
      </c>
      <c r="L1151">
        <v>-75.563590000000005</v>
      </c>
    </row>
    <row r="1152" spans="1:12" x14ac:dyDescent="0.25">
      <c r="A1152" t="s">
        <v>192</v>
      </c>
      <c r="B1152" t="s">
        <v>65</v>
      </c>
      <c r="C1152">
        <v>62800</v>
      </c>
      <c r="D1152">
        <v>9400</v>
      </c>
      <c r="E1152" t="s">
        <v>978</v>
      </c>
      <c r="F1152" t="s">
        <v>54</v>
      </c>
      <c r="G1152" t="s">
        <v>16</v>
      </c>
      <c r="H1152">
        <v>5</v>
      </c>
      <c r="I1152" t="s">
        <v>17</v>
      </c>
      <c r="J1152">
        <v>1</v>
      </c>
      <c r="K1152">
        <v>4.6097099999999998</v>
      </c>
      <c r="L1152">
        <v>-74.08175</v>
      </c>
    </row>
    <row r="1153" spans="1:12" x14ac:dyDescent="0.25">
      <c r="A1153" t="s">
        <v>158</v>
      </c>
      <c r="B1153" t="s">
        <v>62</v>
      </c>
      <c r="C1153">
        <v>41500</v>
      </c>
      <c r="D1153">
        <v>7000</v>
      </c>
      <c r="E1153" t="s">
        <v>1211</v>
      </c>
      <c r="F1153" t="s">
        <v>160</v>
      </c>
      <c r="G1153" t="s">
        <v>22</v>
      </c>
      <c r="H1153">
        <v>3</v>
      </c>
      <c r="I1153" t="s">
        <v>17</v>
      </c>
      <c r="J1153">
        <v>5</v>
      </c>
      <c r="K1153">
        <v>6.2518399999999996</v>
      </c>
      <c r="L1153">
        <v>-75.563590000000005</v>
      </c>
    </row>
    <row r="1154" spans="1:12" x14ac:dyDescent="0.25">
      <c r="A1154" t="s">
        <v>48</v>
      </c>
      <c r="B1154" t="s">
        <v>24</v>
      </c>
      <c r="C1154">
        <v>85500</v>
      </c>
      <c r="D1154">
        <v>4900</v>
      </c>
      <c r="E1154" t="s">
        <v>480</v>
      </c>
      <c r="F1154" t="s">
        <v>96</v>
      </c>
      <c r="G1154" t="s">
        <v>161</v>
      </c>
      <c r="H1154">
        <v>5</v>
      </c>
      <c r="I1154" t="s">
        <v>17</v>
      </c>
      <c r="J1154">
        <v>1</v>
      </c>
      <c r="K1154">
        <v>7.1253900000000003</v>
      </c>
      <c r="L1154">
        <v>-73.119799999999998</v>
      </c>
    </row>
    <row r="1155" spans="1:12" x14ac:dyDescent="0.25">
      <c r="A1155" t="s">
        <v>184</v>
      </c>
      <c r="B1155" t="s">
        <v>86</v>
      </c>
      <c r="C1155">
        <v>253200</v>
      </c>
      <c r="D1155">
        <v>13700</v>
      </c>
      <c r="E1155" t="s">
        <v>716</v>
      </c>
      <c r="F1155" t="s">
        <v>26</v>
      </c>
      <c r="G1155" t="s">
        <v>126</v>
      </c>
      <c r="H1155">
        <v>5</v>
      </c>
      <c r="I1155" t="s">
        <v>17</v>
      </c>
      <c r="J1155">
        <v>2</v>
      </c>
      <c r="K1155">
        <v>7.89391</v>
      </c>
      <c r="L1155">
        <v>-72.507819999999995</v>
      </c>
    </row>
    <row r="1156" spans="1:12" x14ac:dyDescent="0.25">
      <c r="A1156" t="s">
        <v>124</v>
      </c>
      <c r="B1156" t="s">
        <v>19</v>
      </c>
      <c r="C1156">
        <v>677400</v>
      </c>
      <c r="D1156">
        <v>36500</v>
      </c>
      <c r="E1156" t="s">
        <v>621</v>
      </c>
      <c r="F1156" t="s">
        <v>47</v>
      </c>
      <c r="G1156" t="s">
        <v>22</v>
      </c>
      <c r="H1156">
        <v>4</v>
      </c>
      <c r="I1156" t="s">
        <v>32</v>
      </c>
      <c r="J1156">
        <v>1</v>
      </c>
      <c r="K1156">
        <v>6.2518399999999996</v>
      </c>
      <c r="L1156">
        <v>-75.563590000000005</v>
      </c>
    </row>
    <row r="1157" spans="1:12" x14ac:dyDescent="0.25">
      <c r="A1157" t="s">
        <v>67</v>
      </c>
      <c r="B1157" t="s">
        <v>62</v>
      </c>
      <c r="C1157">
        <v>40400</v>
      </c>
      <c r="D1157">
        <v>0</v>
      </c>
      <c r="E1157" t="s">
        <v>1173</v>
      </c>
      <c r="F1157" t="s">
        <v>26</v>
      </c>
      <c r="G1157" t="s">
        <v>16</v>
      </c>
      <c r="H1157">
        <v>1</v>
      </c>
      <c r="I1157" t="s">
        <v>17</v>
      </c>
      <c r="J1157">
        <v>3</v>
      </c>
      <c r="K1157">
        <v>4.6097099999999998</v>
      </c>
      <c r="L1157">
        <v>-74.08175</v>
      </c>
    </row>
    <row r="1158" spans="1:12" x14ac:dyDescent="0.25">
      <c r="A1158" t="s">
        <v>144</v>
      </c>
      <c r="B1158" t="s">
        <v>65</v>
      </c>
      <c r="C1158">
        <v>64300</v>
      </c>
      <c r="D1158">
        <v>1600</v>
      </c>
      <c r="E1158" t="s">
        <v>1056</v>
      </c>
      <c r="F1158" t="s">
        <v>54</v>
      </c>
      <c r="G1158" t="s">
        <v>22</v>
      </c>
      <c r="H1158">
        <v>5</v>
      </c>
      <c r="I1158" t="s">
        <v>38</v>
      </c>
      <c r="J1158">
        <v>1</v>
      </c>
      <c r="K1158">
        <v>6.2518399999999996</v>
      </c>
      <c r="L1158">
        <v>-75.563590000000005</v>
      </c>
    </row>
    <row r="1159" spans="1:12" x14ac:dyDescent="0.25">
      <c r="A1159" t="s">
        <v>33</v>
      </c>
      <c r="B1159" t="s">
        <v>19</v>
      </c>
      <c r="C1159">
        <v>518400</v>
      </c>
      <c r="D1159">
        <v>28000</v>
      </c>
      <c r="E1159" t="s">
        <v>1272</v>
      </c>
      <c r="F1159" t="s">
        <v>21</v>
      </c>
      <c r="G1159" t="s">
        <v>60</v>
      </c>
      <c r="H1159">
        <v>4</v>
      </c>
      <c r="I1159" t="s">
        <v>32</v>
      </c>
      <c r="J1159">
        <v>1</v>
      </c>
      <c r="K1159">
        <v>4.8133299999999997</v>
      </c>
      <c r="L1159">
        <v>-75.696110000000004</v>
      </c>
    </row>
    <row r="1160" spans="1:12" x14ac:dyDescent="0.25">
      <c r="A1160" t="s">
        <v>41</v>
      </c>
      <c r="B1160" t="s">
        <v>29</v>
      </c>
      <c r="C1160">
        <v>1028900</v>
      </c>
      <c r="D1160">
        <v>53000</v>
      </c>
      <c r="E1160" t="s">
        <v>558</v>
      </c>
      <c r="F1160" t="s">
        <v>21</v>
      </c>
      <c r="G1160" t="s">
        <v>16</v>
      </c>
      <c r="H1160">
        <v>5</v>
      </c>
      <c r="I1160" t="s">
        <v>17</v>
      </c>
      <c r="J1160">
        <v>2</v>
      </c>
      <c r="K1160">
        <v>4.6097099999999998</v>
      </c>
      <c r="L1160">
        <v>-74.08175</v>
      </c>
    </row>
    <row r="1161" spans="1:12" x14ac:dyDescent="0.25">
      <c r="A1161" t="s">
        <v>266</v>
      </c>
      <c r="B1161" t="s">
        <v>13</v>
      </c>
      <c r="C1161">
        <v>1302900</v>
      </c>
      <c r="D1161">
        <v>67600</v>
      </c>
      <c r="E1161" t="s">
        <v>583</v>
      </c>
      <c r="F1161" t="s">
        <v>96</v>
      </c>
      <c r="G1161" t="s">
        <v>44</v>
      </c>
      <c r="H1161">
        <v>3</v>
      </c>
      <c r="I1161" t="s">
        <v>38</v>
      </c>
      <c r="J1161">
        <v>1</v>
      </c>
      <c r="K1161">
        <v>11.240790000000001</v>
      </c>
      <c r="L1161">
        <v>-74.199039999999997</v>
      </c>
    </row>
    <row r="1162" spans="1:12" x14ac:dyDescent="0.25">
      <c r="A1162" t="s">
        <v>184</v>
      </c>
      <c r="B1162" t="s">
        <v>86</v>
      </c>
      <c r="C1162">
        <v>219300</v>
      </c>
      <c r="D1162">
        <v>11900</v>
      </c>
      <c r="E1162" t="s">
        <v>482</v>
      </c>
      <c r="F1162" t="s">
        <v>52</v>
      </c>
      <c r="G1162" t="s">
        <v>31</v>
      </c>
      <c r="H1162">
        <v>1</v>
      </c>
      <c r="I1162" t="s">
        <v>17</v>
      </c>
      <c r="J1162">
        <v>10</v>
      </c>
      <c r="K1162">
        <v>3.4372199999999999</v>
      </c>
      <c r="L1162">
        <v>-76.522499999999994</v>
      </c>
    </row>
    <row r="1163" spans="1:12" x14ac:dyDescent="0.25">
      <c r="A1163" t="s">
        <v>48</v>
      </c>
      <c r="B1163" t="s">
        <v>24</v>
      </c>
      <c r="C1163">
        <v>71200</v>
      </c>
      <c r="D1163">
        <v>11200</v>
      </c>
      <c r="E1163" t="s">
        <v>934</v>
      </c>
      <c r="F1163" t="s">
        <v>54</v>
      </c>
      <c r="G1163" t="s">
        <v>22</v>
      </c>
      <c r="H1163">
        <v>1</v>
      </c>
      <c r="I1163" t="s">
        <v>17</v>
      </c>
      <c r="J1163">
        <v>3</v>
      </c>
      <c r="K1163">
        <v>6.2518399999999996</v>
      </c>
      <c r="L1163">
        <v>-75.563590000000005</v>
      </c>
    </row>
    <row r="1164" spans="1:12" x14ac:dyDescent="0.25">
      <c r="A1164" t="s">
        <v>155</v>
      </c>
      <c r="B1164" t="s">
        <v>62</v>
      </c>
      <c r="C1164">
        <v>97200</v>
      </c>
      <c r="D1164">
        <v>3400</v>
      </c>
      <c r="E1164" t="s">
        <v>1281</v>
      </c>
      <c r="F1164" t="s">
        <v>52</v>
      </c>
      <c r="G1164" t="s">
        <v>60</v>
      </c>
      <c r="H1164">
        <v>5</v>
      </c>
      <c r="I1164" t="s">
        <v>146</v>
      </c>
      <c r="J1164">
        <v>1</v>
      </c>
      <c r="K1164">
        <v>4.8133299999999997</v>
      </c>
      <c r="L1164">
        <v>-75.696110000000004</v>
      </c>
    </row>
    <row r="1165" spans="1:12" x14ac:dyDescent="0.25">
      <c r="A1165" t="s">
        <v>39</v>
      </c>
      <c r="B1165" t="s">
        <v>24</v>
      </c>
      <c r="C1165">
        <v>43600</v>
      </c>
      <c r="D1165">
        <v>0</v>
      </c>
      <c r="E1165" t="s">
        <v>1264</v>
      </c>
      <c r="F1165" t="s">
        <v>93</v>
      </c>
      <c r="G1165" t="s">
        <v>22</v>
      </c>
      <c r="H1165">
        <v>5</v>
      </c>
      <c r="I1165" t="s">
        <v>17</v>
      </c>
      <c r="J1165">
        <v>7</v>
      </c>
      <c r="K1165">
        <v>6.2518399999999996</v>
      </c>
      <c r="L1165">
        <v>-75.563590000000005</v>
      </c>
    </row>
    <row r="1166" spans="1:12" x14ac:dyDescent="0.25">
      <c r="A1166" t="s">
        <v>113</v>
      </c>
      <c r="B1166" t="s">
        <v>24</v>
      </c>
      <c r="C1166">
        <v>18600</v>
      </c>
      <c r="D1166">
        <v>9700</v>
      </c>
      <c r="E1166" t="s">
        <v>441</v>
      </c>
      <c r="F1166" t="s">
        <v>26</v>
      </c>
      <c r="G1166" t="s">
        <v>126</v>
      </c>
      <c r="H1166">
        <v>5</v>
      </c>
      <c r="I1166" t="s">
        <v>17</v>
      </c>
      <c r="J1166">
        <v>5</v>
      </c>
      <c r="K1166">
        <v>7.89391</v>
      </c>
      <c r="L1166">
        <v>-72.507819999999995</v>
      </c>
    </row>
    <row r="1167" spans="1:12" x14ac:dyDescent="0.25">
      <c r="A1167" t="s">
        <v>204</v>
      </c>
      <c r="B1167" t="s">
        <v>13</v>
      </c>
      <c r="C1167">
        <v>195500</v>
      </c>
      <c r="D1167">
        <v>8600</v>
      </c>
      <c r="E1167" t="s">
        <v>901</v>
      </c>
      <c r="F1167" t="s">
        <v>35</v>
      </c>
      <c r="G1167" t="s">
        <v>16</v>
      </c>
      <c r="H1167">
        <v>5</v>
      </c>
      <c r="I1167" t="s">
        <v>17</v>
      </c>
      <c r="J1167">
        <v>1</v>
      </c>
      <c r="K1167">
        <v>4.6097099999999998</v>
      </c>
      <c r="L1167">
        <v>-74.08175</v>
      </c>
    </row>
    <row r="1168" spans="1:12" x14ac:dyDescent="0.25">
      <c r="A1168" t="s">
        <v>297</v>
      </c>
      <c r="B1168" t="s">
        <v>86</v>
      </c>
      <c r="C1168">
        <v>76400</v>
      </c>
      <c r="D1168">
        <v>2300</v>
      </c>
      <c r="E1168" t="s">
        <v>352</v>
      </c>
      <c r="F1168" t="s">
        <v>26</v>
      </c>
      <c r="G1168" t="s">
        <v>16</v>
      </c>
      <c r="H1168">
        <v>4</v>
      </c>
      <c r="I1168" t="s">
        <v>17</v>
      </c>
      <c r="J1168">
        <v>1</v>
      </c>
      <c r="K1168">
        <v>4.6097099999999998</v>
      </c>
      <c r="L1168">
        <v>-74.08175</v>
      </c>
    </row>
    <row r="1169" spans="1:12" x14ac:dyDescent="0.25">
      <c r="A1169" t="s">
        <v>64</v>
      </c>
      <c r="B1169" t="s">
        <v>65</v>
      </c>
      <c r="C1169">
        <v>43300</v>
      </c>
      <c r="D1169">
        <v>0</v>
      </c>
      <c r="E1169" t="s">
        <v>213</v>
      </c>
      <c r="F1169" t="s">
        <v>88</v>
      </c>
      <c r="G1169" t="s">
        <v>91</v>
      </c>
      <c r="H1169">
        <v>4</v>
      </c>
      <c r="I1169" t="s">
        <v>32</v>
      </c>
      <c r="J1169">
        <v>1</v>
      </c>
      <c r="K1169">
        <v>10.968540000000001</v>
      </c>
      <c r="L1169">
        <v>-74.781319999999994</v>
      </c>
    </row>
    <row r="1170" spans="1:12" x14ac:dyDescent="0.25">
      <c r="A1170" t="s">
        <v>64</v>
      </c>
      <c r="B1170" t="s">
        <v>65</v>
      </c>
      <c r="C1170">
        <v>54100</v>
      </c>
      <c r="D1170">
        <v>1100</v>
      </c>
      <c r="E1170" t="s">
        <v>1120</v>
      </c>
      <c r="F1170" t="s">
        <v>160</v>
      </c>
      <c r="G1170" t="s">
        <v>161</v>
      </c>
      <c r="H1170">
        <v>5</v>
      </c>
      <c r="I1170" t="s">
        <v>146</v>
      </c>
      <c r="J1170">
        <v>1</v>
      </c>
      <c r="K1170">
        <v>7.1253900000000003</v>
      </c>
      <c r="L1170">
        <v>-73.119799999999998</v>
      </c>
    </row>
    <row r="1171" spans="1:12" x14ac:dyDescent="0.25">
      <c r="A1171" t="s">
        <v>148</v>
      </c>
      <c r="B1171" t="s">
        <v>13</v>
      </c>
      <c r="C1171">
        <v>1616100</v>
      </c>
      <c r="D1171">
        <v>86700</v>
      </c>
      <c r="E1171" t="s">
        <v>228</v>
      </c>
      <c r="F1171" t="s">
        <v>54</v>
      </c>
      <c r="G1171" t="s">
        <v>22</v>
      </c>
      <c r="H1171">
        <v>5</v>
      </c>
      <c r="I1171" t="s">
        <v>17</v>
      </c>
      <c r="J1171">
        <v>3</v>
      </c>
      <c r="K1171">
        <v>6.2518399999999996</v>
      </c>
      <c r="L1171">
        <v>-75.563590000000005</v>
      </c>
    </row>
    <row r="1172" spans="1:12" x14ac:dyDescent="0.25">
      <c r="A1172" t="s">
        <v>84</v>
      </c>
      <c r="B1172" t="s">
        <v>58</v>
      </c>
      <c r="C1172">
        <v>176600</v>
      </c>
      <c r="D1172">
        <v>9800</v>
      </c>
      <c r="E1172" t="s">
        <v>364</v>
      </c>
      <c r="F1172" t="s">
        <v>96</v>
      </c>
      <c r="G1172" t="s">
        <v>16</v>
      </c>
      <c r="H1172">
        <v>5</v>
      </c>
      <c r="I1172" t="s">
        <v>17</v>
      </c>
      <c r="J1172">
        <v>10</v>
      </c>
      <c r="K1172">
        <v>4.6097099999999998</v>
      </c>
      <c r="L1172">
        <v>-74.08175</v>
      </c>
    </row>
    <row r="1173" spans="1:12" x14ac:dyDescent="0.25">
      <c r="A1173" t="s">
        <v>55</v>
      </c>
      <c r="B1173" t="s">
        <v>13</v>
      </c>
      <c r="C1173">
        <v>113400</v>
      </c>
      <c r="D1173">
        <v>4200</v>
      </c>
      <c r="E1173" t="s">
        <v>558</v>
      </c>
      <c r="F1173" t="s">
        <v>93</v>
      </c>
      <c r="G1173" t="s">
        <v>22</v>
      </c>
      <c r="H1173">
        <v>5</v>
      </c>
      <c r="I1173" t="s">
        <v>17</v>
      </c>
      <c r="J1173">
        <v>1</v>
      </c>
      <c r="K1173">
        <v>6.2518399999999996</v>
      </c>
      <c r="L1173">
        <v>-75.563590000000005</v>
      </c>
    </row>
    <row r="1174" spans="1:12" x14ac:dyDescent="0.25">
      <c r="A1174" t="s">
        <v>45</v>
      </c>
      <c r="B1174" t="s">
        <v>29</v>
      </c>
      <c r="C1174">
        <v>1294300</v>
      </c>
      <c r="D1174">
        <v>67100</v>
      </c>
      <c r="E1174" t="s">
        <v>1282</v>
      </c>
      <c r="F1174" t="s">
        <v>26</v>
      </c>
      <c r="G1174" t="s">
        <v>16</v>
      </c>
      <c r="H1174">
        <v>5</v>
      </c>
      <c r="I1174" t="s">
        <v>38</v>
      </c>
      <c r="J1174">
        <v>1</v>
      </c>
      <c r="K1174">
        <v>4.6097099999999998</v>
      </c>
      <c r="L1174">
        <v>-74.08175</v>
      </c>
    </row>
    <row r="1175" spans="1:12" x14ac:dyDescent="0.25">
      <c r="A1175" t="s">
        <v>12</v>
      </c>
      <c r="B1175" t="s">
        <v>13</v>
      </c>
      <c r="C1175">
        <v>290200</v>
      </c>
      <c r="D1175">
        <v>15900</v>
      </c>
      <c r="E1175" t="s">
        <v>25</v>
      </c>
      <c r="F1175" t="s">
        <v>21</v>
      </c>
      <c r="G1175" t="s">
        <v>16</v>
      </c>
      <c r="H1175">
        <v>5</v>
      </c>
      <c r="I1175" t="s">
        <v>32</v>
      </c>
      <c r="J1175">
        <v>1</v>
      </c>
      <c r="K1175">
        <v>4.6097099999999998</v>
      </c>
      <c r="L1175">
        <v>-74.08175</v>
      </c>
    </row>
    <row r="1176" spans="1:12" x14ac:dyDescent="0.25">
      <c r="A1176" t="s">
        <v>214</v>
      </c>
      <c r="B1176" t="s">
        <v>19</v>
      </c>
      <c r="C1176">
        <v>128800</v>
      </c>
      <c r="D1176">
        <v>7100</v>
      </c>
      <c r="E1176" t="s">
        <v>134</v>
      </c>
      <c r="F1176" t="s">
        <v>43</v>
      </c>
      <c r="G1176" t="s">
        <v>22</v>
      </c>
      <c r="H1176">
        <v>1</v>
      </c>
      <c r="I1176" t="s">
        <v>32</v>
      </c>
      <c r="J1176">
        <v>1</v>
      </c>
      <c r="K1176">
        <v>6.2518399999999996</v>
      </c>
      <c r="L1176">
        <v>-75.563590000000005</v>
      </c>
    </row>
    <row r="1177" spans="1:12" x14ac:dyDescent="0.25">
      <c r="A1177" t="s">
        <v>148</v>
      </c>
      <c r="B1177" t="s">
        <v>13</v>
      </c>
      <c r="C1177">
        <v>1865700</v>
      </c>
      <c r="D1177">
        <v>97500</v>
      </c>
      <c r="E1177" t="s">
        <v>914</v>
      </c>
      <c r="F1177" t="s">
        <v>54</v>
      </c>
      <c r="G1177" t="s">
        <v>201</v>
      </c>
      <c r="H1177">
        <v>5</v>
      </c>
      <c r="I1177" t="s">
        <v>17</v>
      </c>
      <c r="J1177">
        <v>6</v>
      </c>
      <c r="K1177">
        <v>11.54444</v>
      </c>
      <c r="L1177">
        <v>-72.907219999999995</v>
      </c>
    </row>
    <row r="1178" spans="1:12" x14ac:dyDescent="0.25">
      <c r="A1178" t="s">
        <v>127</v>
      </c>
      <c r="B1178" t="s">
        <v>13</v>
      </c>
      <c r="C1178">
        <v>1003000</v>
      </c>
      <c r="D1178">
        <v>53600</v>
      </c>
      <c r="E1178" t="s">
        <v>1158</v>
      </c>
      <c r="F1178" t="s">
        <v>47</v>
      </c>
      <c r="G1178" t="s">
        <v>16</v>
      </c>
      <c r="H1178">
        <v>5</v>
      </c>
      <c r="I1178" t="s">
        <v>17</v>
      </c>
      <c r="J1178">
        <v>1</v>
      </c>
      <c r="K1178">
        <v>4.6097099999999998</v>
      </c>
      <c r="L1178">
        <v>-74.08175</v>
      </c>
    </row>
    <row r="1179" spans="1:12" x14ac:dyDescent="0.25">
      <c r="A1179" t="s">
        <v>164</v>
      </c>
      <c r="B1179" t="s">
        <v>13</v>
      </c>
      <c r="C1179">
        <v>143500</v>
      </c>
      <c r="D1179">
        <v>5800</v>
      </c>
      <c r="E1179" t="s">
        <v>493</v>
      </c>
      <c r="F1179" t="s">
        <v>43</v>
      </c>
      <c r="G1179" t="s">
        <v>16</v>
      </c>
      <c r="H1179">
        <v>5</v>
      </c>
      <c r="I1179" t="s">
        <v>17</v>
      </c>
      <c r="J1179">
        <v>4</v>
      </c>
      <c r="K1179">
        <v>4.6097099999999998</v>
      </c>
      <c r="L1179">
        <v>-74.08175</v>
      </c>
    </row>
    <row r="1180" spans="1:12" x14ac:dyDescent="0.25">
      <c r="A1180" t="s">
        <v>89</v>
      </c>
      <c r="B1180" t="s">
        <v>62</v>
      </c>
      <c r="C1180">
        <v>23400</v>
      </c>
      <c r="D1180">
        <v>1500</v>
      </c>
      <c r="E1180" t="s">
        <v>651</v>
      </c>
      <c r="F1180" t="s">
        <v>35</v>
      </c>
      <c r="G1180" t="s">
        <v>31</v>
      </c>
      <c r="H1180">
        <v>5</v>
      </c>
      <c r="I1180" t="s">
        <v>17</v>
      </c>
      <c r="J1180">
        <v>1</v>
      </c>
      <c r="K1180">
        <v>3.4372199999999999</v>
      </c>
      <c r="L1180">
        <v>-76.522499999999994</v>
      </c>
    </row>
    <row r="1181" spans="1:12" x14ac:dyDescent="0.25">
      <c r="A1181" t="s">
        <v>103</v>
      </c>
      <c r="B1181" t="s">
        <v>13</v>
      </c>
      <c r="C1181">
        <v>374800</v>
      </c>
      <c r="D1181">
        <v>20700</v>
      </c>
      <c r="E1181" t="s">
        <v>1047</v>
      </c>
      <c r="F1181" t="s">
        <v>96</v>
      </c>
      <c r="G1181" t="s">
        <v>16</v>
      </c>
      <c r="H1181">
        <v>5</v>
      </c>
      <c r="I1181" t="s">
        <v>17</v>
      </c>
      <c r="J1181">
        <v>1</v>
      </c>
      <c r="K1181">
        <v>4.6097099999999998</v>
      </c>
      <c r="L1181">
        <v>-74.08175</v>
      </c>
    </row>
    <row r="1182" spans="1:12" x14ac:dyDescent="0.25">
      <c r="A1182" t="s">
        <v>84</v>
      </c>
      <c r="B1182" t="s">
        <v>58</v>
      </c>
      <c r="C1182">
        <v>116300</v>
      </c>
      <c r="D1182">
        <v>4400</v>
      </c>
      <c r="E1182" t="s">
        <v>964</v>
      </c>
      <c r="F1182" t="s">
        <v>88</v>
      </c>
      <c r="G1182" t="s">
        <v>16</v>
      </c>
      <c r="H1182">
        <v>4</v>
      </c>
      <c r="I1182" t="s">
        <v>17</v>
      </c>
      <c r="J1182">
        <v>3</v>
      </c>
      <c r="K1182">
        <v>4.6097099999999998</v>
      </c>
      <c r="L1182">
        <v>-74.08175</v>
      </c>
    </row>
    <row r="1183" spans="1:12" x14ac:dyDescent="0.25">
      <c r="A1183" t="s">
        <v>297</v>
      </c>
      <c r="B1183" t="s">
        <v>86</v>
      </c>
      <c r="C1183">
        <v>55600</v>
      </c>
      <c r="D1183">
        <v>3200</v>
      </c>
      <c r="E1183" t="s">
        <v>77</v>
      </c>
      <c r="F1183" t="s">
        <v>43</v>
      </c>
      <c r="G1183" t="s">
        <v>60</v>
      </c>
      <c r="H1183">
        <v>1</v>
      </c>
      <c r="I1183" t="s">
        <v>32</v>
      </c>
      <c r="J1183">
        <v>1</v>
      </c>
      <c r="K1183">
        <v>4.8133299999999997</v>
      </c>
      <c r="L1183">
        <v>-75.696110000000004</v>
      </c>
    </row>
    <row r="1184" spans="1:12" x14ac:dyDescent="0.25">
      <c r="A1184" t="s">
        <v>103</v>
      </c>
      <c r="B1184" t="s">
        <v>13</v>
      </c>
      <c r="C1184">
        <v>288900</v>
      </c>
      <c r="D1184">
        <v>13600</v>
      </c>
      <c r="E1184" t="s">
        <v>705</v>
      </c>
      <c r="F1184" t="s">
        <v>76</v>
      </c>
      <c r="G1184" t="s">
        <v>44</v>
      </c>
      <c r="H1184">
        <v>4</v>
      </c>
      <c r="I1184" t="s">
        <v>17</v>
      </c>
      <c r="J1184">
        <v>3</v>
      </c>
      <c r="K1184">
        <v>11.240790000000001</v>
      </c>
      <c r="L1184">
        <v>-74.199039999999997</v>
      </c>
    </row>
    <row r="1185" spans="1:12" x14ac:dyDescent="0.25">
      <c r="A1185" t="s">
        <v>39</v>
      </c>
      <c r="B1185" t="s">
        <v>24</v>
      </c>
      <c r="C1185">
        <v>38600</v>
      </c>
      <c r="D1185">
        <v>0</v>
      </c>
      <c r="E1185" t="s">
        <v>763</v>
      </c>
      <c r="F1185" t="s">
        <v>15</v>
      </c>
      <c r="G1185" t="s">
        <v>44</v>
      </c>
      <c r="H1185">
        <v>5</v>
      </c>
      <c r="I1185" t="s">
        <v>17</v>
      </c>
      <c r="J1185">
        <v>1</v>
      </c>
      <c r="K1185">
        <v>11.240790000000001</v>
      </c>
      <c r="L1185">
        <v>-74.199039999999997</v>
      </c>
    </row>
    <row r="1186" spans="1:12" x14ac:dyDescent="0.25">
      <c r="A1186" t="s">
        <v>64</v>
      </c>
      <c r="B1186" t="s">
        <v>65</v>
      </c>
      <c r="C1186">
        <v>59100</v>
      </c>
      <c r="D1186">
        <v>7800</v>
      </c>
      <c r="E1186" t="s">
        <v>381</v>
      </c>
      <c r="F1186" t="s">
        <v>88</v>
      </c>
      <c r="G1186" t="s">
        <v>16</v>
      </c>
      <c r="H1186">
        <v>5</v>
      </c>
      <c r="I1186" t="s">
        <v>17</v>
      </c>
      <c r="J1186">
        <v>5</v>
      </c>
      <c r="K1186">
        <v>4.6097099999999998</v>
      </c>
      <c r="L1186">
        <v>-74.08175</v>
      </c>
    </row>
    <row r="1187" spans="1:12" x14ac:dyDescent="0.25">
      <c r="A1187" t="s">
        <v>48</v>
      </c>
      <c r="B1187" t="s">
        <v>24</v>
      </c>
      <c r="C1187">
        <v>69300</v>
      </c>
      <c r="D1187">
        <v>4400</v>
      </c>
      <c r="E1187" t="s">
        <v>1181</v>
      </c>
      <c r="F1187" t="s">
        <v>26</v>
      </c>
      <c r="G1187" t="s">
        <v>16</v>
      </c>
      <c r="H1187">
        <v>1</v>
      </c>
      <c r="I1187" t="s">
        <v>17</v>
      </c>
      <c r="J1187">
        <v>1</v>
      </c>
      <c r="K1187">
        <v>4.6097099999999998</v>
      </c>
      <c r="L1187">
        <v>-74.08175</v>
      </c>
    </row>
    <row r="1188" spans="1:12" x14ac:dyDescent="0.25">
      <c r="A1188" t="s">
        <v>266</v>
      </c>
      <c r="B1188" t="s">
        <v>13</v>
      </c>
      <c r="C1188">
        <v>1734800</v>
      </c>
      <c r="D1188">
        <v>90600</v>
      </c>
      <c r="E1188" t="s">
        <v>724</v>
      </c>
      <c r="F1188" t="s">
        <v>93</v>
      </c>
      <c r="G1188" t="s">
        <v>126</v>
      </c>
      <c r="H1188">
        <v>4</v>
      </c>
      <c r="I1188" t="s">
        <v>17</v>
      </c>
      <c r="J1188">
        <v>1</v>
      </c>
      <c r="K1188">
        <v>7.89391</v>
      </c>
      <c r="L1188">
        <v>-72.507819999999995</v>
      </c>
    </row>
    <row r="1189" spans="1:12" x14ac:dyDescent="0.25">
      <c r="A1189" t="s">
        <v>219</v>
      </c>
      <c r="B1189" t="s">
        <v>19</v>
      </c>
      <c r="C1189">
        <v>389800</v>
      </c>
      <c r="D1189">
        <v>25400</v>
      </c>
      <c r="E1189" t="s">
        <v>1217</v>
      </c>
      <c r="F1189" t="s">
        <v>35</v>
      </c>
      <c r="G1189" t="s">
        <v>60</v>
      </c>
      <c r="H1189">
        <v>3</v>
      </c>
      <c r="I1189" t="s">
        <v>17</v>
      </c>
      <c r="J1189">
        <v>1</v>
      </c>
      <c r="K1189">
        <v>4.8133299999999997</v>
      </c>
      <c r="L1189">
        <v>-75.696110000000004</v>
      </c>
    </row>
    <row r="1190" spans="1:12" x14ac:dyDescent="0.25">
      <c r="A1190" t="s">
        <v>103</v>
      </c>
      <c r="B1190" t="s">
        <v>13</v>
      </c>
      <c r="C1190">
        <v>251100</v>
      </c>
      <c r="D1190">
        <v>13800</v>
      </c>
      <c r="E1190" t="s">
        <v>485</v>
      </c>
      <c r="F1190" t="s">
        <v>88</v>
      </c>
      <c r="G1190" t="s">
        <v>16</v>
      </c>
      <c r="H1190">
        <v>5</v>
      </c>
      <c r="I1190" t="s">
        <v>17</v>
      </c>
      <c r="J1190">
        <v>2</v>
      </c>
      <c r="K1190">
        <v>4.6097099999999998</v>
      </c>
      <c r="L1190">
        <v>-74.08175</v>
      </c>
    </row>
    <row r="1191" spans="1:12" x14ac:dyDescent="0.25">
      <c r="A1191" t="s">
        <v>50</v>
      </c>
      <c r="B1191" t="s">
        <v>29</v>
      </c>
      <c r="C1191">
        <v>2232900</v>
      </c>
      <c r="D1191">
        <v>119100</v>
      </c>
      <c r="E1191" t="s">
        <v>639</v>
      </c>
      <c r="F1191" t="s">
        <v>96</v>
      </c>
      <c r="G1191" t="s">
        <v>22</v>
      </c>
      <c r="H1191">
        <v>5</v>
      </c>
      <c r="I1191" t="s">
        <v>17</v>
      </c>
      <c r="J1191">
        <v>20</v>
      </c>
      <c r="K1191">
        <v>6.2518399999999996</v>
      </c>
      <c r="L1191">
        <v>-75.563590000000005</v>
      </c>
    </row>
    <row r="1192" spans="1:12" x14ac:dyDescent="0.25">
      <c r="A1192" t="s">
        <v>12</v>
      </c>
      <c r="B1192" t="s">
        <v>13</v>
      </c>
      <c r="C1192">
        <v>238300</v>
      </c>
      <c r="D1192">
        <v>13400</v>
      </c>
      <c r="E1192" t="s">
        <v>679</v>
      </c>
      <c r="F1192" t="s">
        <v>96</v>
      </c>
      <c r="G1192" t="s">
        <v>201</v>
      </c>
      <c r="H1192">
        <v>5</v>
      </c>
      <c r="I1192" t="s">
        <v>17</v>
      </c>
      <c r="J1192">
        <v>2</v>
      </c>
      <c r="K1192">
        <v>11.54444</v>
      </c>
      <c r="L1192">
        <v>-72.907219999999995</v>
      </c>
    </row>
    <row r="1193" spans="1:12" x14ac:dyDescent="0.25">
      <c r="A1193" t="s">
        <v>57</v>
      </c>
      <c r="B1193" t="s">
        <v>58</v>
      </c>
      <c r="C1193">
        <v>88000</v>
      </c>
      <c r="D1193">
        <v>2900</v>
      </c>
      <c r="E1193" t="s">
        <v>377</v>
      </c>
      <c r="F1193" t="s">
        <v>130</v>
      </c>
      <c r="G1193" t="s">
        <v>22</v>
      </c>
      <c r="H1193">
        <v>4</v>
      </c>
      <c r="I1193" t="s">
        <v>17</v>
      </c>
      <c r="J1193">
        <v>6</v>
      </c>
      <c r="K1193">
        <v>6.2518399999999996</v>
      </c>
      <c r="L1193">
        <v>-75.563590000000005</v>
      </c>
    </row>
    <row r="1194" spans="1:12" x14ac:dyDescent="0.25">
      <c r="A1194" t="s">
        <v>171</v>
      </c>
      <c r="B1194" t="s">
        <v>19</v>
      </c>
      <c r="C1194">
        <v>195300</v>
      </c>
      <c r="D1194">
        <v>8600</v>
      </c>
      <c r="E1194" t="s">
        <v>260</v>
      </c>
      <c r="F1194" t="s">
        <v>26</v>
      </c>
      <c r="G1194" t="s">
        <v>31</v>
      </c>
      <c r="H1194">
        <v>4</v>
      </c>
      <c r="I1194" t="s">
        <v>17</v>
      </c>
      <c r="J1194">
        <v>5</v>
      </c>
      <c r="K1194">
        <v>3.4372199999999999</v>
      </c>
      <c r="L1194">
        <v>-76.522499999999994</v>
      </c>
    </row>
    <row r="1195" spans="1:12" x14ac:dyDescent="0.25">
      <c r="A1195" t="s">
        <v>45</v>
      </c>
      <c r="B1195" t="s">
        <v>29</v>
      </c>
      <c r="C1195">
        <v>1465300</v>
      </c>
      <c r="D1195">
        <v>78400</v>
      </c>
      <c r="E1195" t="s">
        <v>943</v>
      </c>
      <c r="F1195" t="s">
        <v>52</v>
      </c>
      <c r="G1195" t="s">
        <v>16</v>
      </c>
      <c r="H1195">
        <v>1</v>
      </c>
      <c r="I1195" t="s">
        <v>17</v>
      </c>
      <c r="J1195">
        <v>5</v>
      </c>
      <c r="K1195">
        <v>4.6097099999999998</v>
      </c>
      <c r="L1195">
        <v>-74.08175</v>
      </c>
    </row>
    <row r="1196" spans="1:12" x14ac:dyDescent="0.25">
      <c r="A1196" t="s">
        <v>85</v>
      </c>
      <c r="B1196" t="s">
        <v>86</v>
      </c>
      <c r="C1196">
        <v>606600</v>
      </c>
      <c r="D1196">
        <v>32800</v>
      </c>
      <c r="E1196" t="s">
        <v>439</v>
      </c>
      <c r="F1196" t="s">
        <v>43</v>
      </c>
      <c r="G1196" t="s">
        <v>243</v>
      </c>
      <c r="H1196">
        <v>1</v>
      </c>
      <c r="I1196" t="s">
        <v>17</v>
      </c>
      <c r="J1196">
        <v>8</v>
      </c>
      <c r="K1196">
        <v>4.5338900000000004</v>
      </c>
      <c r="L1196">
        <v>-75.681110000000004</v>
      </c>
    </row>
    <row r="1197" spans="1:12" x14ac:dyDescent="0.25">
      <c r="A1197" t="s">
        <v>266</v>
      </c>
      <c r="B1197" t="s">
        <v>13</v>
      </c>
      <c r="C1197">
        <v>1427400</v>
      </c>
      <c r="D1197">
        <v>74200</v>
      </c>
      <c r="E1197" t="s">
        <v>615</v>
      </c>
      <c r="F1197" t="s">
        <v>88</v>
      </c>
      <c r="G1197" t="s">
        <v>16</v>
      </c>
      <c r="H1197">
        <v>1</v>
      </c>
      <c r="I1197" t="s">
        <v>17</v>
      </c>
      <c r="J1197">
        <v>2</v>
      </c>
      <c r="K1197">
        <v>4.6097099999999998</v>
      </c>
      <c r="L1197">
        <v>-74.08175</v>
      </c>
    </row>
    <row r="1198" spans="1:12" x14ac:dyDescent="0.25">
      <c r="A1198" t="s">
        <v>148</v>
      </c>
      <c r="B1198" t="s">
        <v>13</v>
      </c>
      <c r="C1198">
        <v>1937600</v>
      </c>
      <c r="D1198">
        <v>103600</v>
      </c>
      <c r="E1198" t="s">
        <v>175</v>
      </c>
      <c r="F1198" t="s">
        <v>43</v>
      </c>
      <c r="G1198" t="s">
        <v>16</v>
      </c>
      <c r="H1198">
        <v>5</v>
      </c>
      <c r="I1198" t="s">
        <v>32</v>
      </c>
      <c r="J1198">
        <v>1</v>
      </c>
      <c r="K1198">
        <v>4.6097099999999998</v>
      </c>
      <c r="L1198">
        <v>-74.08175</v>
      </c>
    </row>
    <row r="1199" spans="1:12" x14ac:dyDescent="0.25">
      <c r="A1199" t="s">
        <v>124</v>
      </c>
      <c r="B1199" t="s">
        <v>19</v>
      </c>
      <c r="C1199">
        <v>739000</v>
      </c>
      <c r="D1199">
        <v>39600</v>
      </c>
      <c r="E1199" t="s">
        <v>1050</v>
      </c>
      <c r="F1199" t="s">
        <v>76</v>
      </c>
      <c r="G1199" t="s">
        <v>44</v>
      </c>
      <c r="H1199">
        <v>4</v>
      </c>
      <c r="I1199" t="s">
        <v>17</v>
      </c>
      <c r="J1199">
        <v>10</v>
      </c>
      <c r="K1199">
        <v>11.240790000000001</v>
      </c>
      <c r="L1199">
        <v>-74.199039999999997</v>
      </c>
    </row>
    <row r="1200" spans="1:12" x14ac:dyDescent="0.25">
      <c r="A1200" t="s">
        <v>155</v>
      </c>
      <c r="B1200" t="s">
        <v>62</v>
      </c>
      <c r="C1200">
        <v>97400</v>
      </c>
      <c r="D1200">
        <v>3400</v>
      </c>
      <c r="E1200" t="s">
        <v>906</v>
      </c>
      <c r="F1200" t="s">
        <v>76</v>
      </c>
      <c r="G1200" t="s">
        <v>31</v>
      </c>
      <c r="H1200">
        <v>4</v>
      </c>
      <c r="I1200" t="s">
        <v>17</v>
      </c>
      <c r="J1200">
        <v>4</v>
      </c>
      <c r="K1200">
        <v>3.4372199999999999</v>
      </c>
      <c r="L1200">
        <v>-76.522499999999994</v>
      </c>
    </row>
    <row r="1201" spans="1:12" x14ac:dyDescent="0.25">
      <c r="A1201" t="s">
        <v>214</v>
      </c>
      <c r="B1201" t="s">
        <v>19</v>
      </c>
      <c r="C1201">
        <v>192700</v>
      </c>
      <c r="D1201">
        <v>8400</v>
      </c>
      <c r="E1201" t="s">
        <v>1153</v>
      </c>
      <c r="F1201" t="s">
        <v>54</v>
      </c>
      <c r="G1201" t="s">
        <v>31</v>
      </c>
      <c r="H1201">
        <v>4</v>
      </c>
      <c r="I1201" t="s">
        <v>32</v>
      </c>
      <c r="J1201">
        <v>1</v>
      </c>
      <c r="K1201">
        <v>3.4372199999999999</v>
      </c>
      <c r="L1201">
        <v>-76.522499999999994</v>
      </c>
    </row>
    <row r="1202" spans="1:12" x14ac:dyDescent="0.25">
      <c r="A1202" t="s">
        <v>45</v>
      </c>
      <c r="B1202" t="s">
        <v>29</v>
      </c>
      <c r="C1202">
        <v>1313100</v>
      </c>
      <c r="D1202">
        <v>74700</v>
      </c>
      <c r="E1202" t="s">
        <v>242</v>
      </c>
      <c r="F1202" t="s">
        <v>47</v>
      </c>
      <c r="G1202" t="s">
        <v>16</v>
      </c>
      <c r="H1202">
        <v>4</v>
      </c>
      <c r="I1202" t="s">
        <v>17</v>
      </c>
      <c r="J1202">
        <v>1</v>
      </c>
      <c r="K1202">
        <v>4.6097099999999998</v>
      </c>
      <c r="L1202">
        <v>-74.08175</v>
      </c>
    </row>
    <row r="1203" spans="1:12" x14ac:dyDescent="0.25">
      <c r="A1203" t="s">
        <v>33</v>
      </c>
      <c r="B1203" t="s">
        <v>19</v>
      </c>
      <c r="C1203">
        <v>457200</v>
      </c>
      <c r="D1203">
        <v>22500</v>
      </c>
      <c r="E1203" t="s">
        <v>215</v>
      </c>
      <c r="F1203" t="s">
        <v>15</v>
      </c>
      <c r="G1203" t="s">
        <v>60</v>
      </c>
      <c r="H1203">
        <v>5</v>
      </c>
      <c r="I1203" t="s">
        <v>32</v>
      </c>
      <c r="J1203">
        <v>1</v>
      </c>
      <c r="K1203">
        <v>4.8133299999999997</v>
      </c>
      <c r="L1203">
        <v>-75.696110000000004</v>
      </c>
    </row>
    <row r="1204" spans="1:12" x14ac:dyDescent="0.25">
      <c r="A1204" t="s">
        <v>78</v>
      </c>
      <c r="B1204" t="s">
        <v>19</v>
      </c>
      <c r="C1204">
        <v>255400</v>
      </c>
      <c r="D1204">
        <v>11800</v>
      </c>
      <c r="E1204" t="s">
        <v>837</v>
      </c>
      <c r="F1204" t="s">
        <v>26</v>
      </c>
      <c r="G1204" t="s">
        <v>16</v>
      </c>
      <c r="H1204">
        <v>5</v>
      </c>
      <c r="I1204" t="s">
        <v>32</v>
      </c>
      <c r="J1204">
        <v>1</v>
      </c>
      <c r="K1204">
        <v>4.6097099999999998</v>
      </c>
      <c r="L1204">
        <v>-74.08175</v>
      </c>
    </row>
    <row r="1205" spans="1:12" x14ac:dyDescent="0.25">
      <c r="A1205" t="s">
        <v>98</v>
      </c>
      <c r="B1205" t="s">
        <v>19</v>
      </c>
      <c r="C1205">
        <v>745800</v>
      </c>
      <c r="D1205">
        <v>40100</v>
      </c>
      <c r="E1205" t="s">
        <v>379</v>
      </c>
      <c r="F1205" t="s">
        <v>35</v>
      </c>
      <c r="G1205" t="s">
        <v>22</v>
      </c>
      <c r="H1205">
        <v>4</v>
      </c>
      <c r="I1205" t="s">
        <v>17</v>
      </c>
      <c r="J1205">
        <v>5</v>
      </c>
      <c r="K1205">
        <v>6.2518399999999996</v>
      </c>
      <c r="L1205">
        <v>-75.563590000000005</v>
      </c>
    </row>
    <row r="1206" spans="1:12" x14ac:dyDescent="0.25">
      <c r="A1206" t="s">
        <v>133</v>
      </c>
      <c r="B1206" t="s">
        <v>24</v>
      </c>
      <c r="C1206">
        <v>14000</v>
      </c>
      <c r="D1206">
        <v>1000</v>
      </c>
      <c r="E1206" t="s">
        <v>483</v>
      </c>
      <c r="F1206" t="s">
        <v>76</v>
      </c>
      <c r="G1206" t="s">
        <v>22</v>
      </c>
      <c r="H1206">
        <v>4</v>
      </c>
      <c r="I1206" t="s">
        <v>17</v>
      </c>
      <c r="J1206">
        <v>2</v>
      </c>
      <c r="K1206">
        <v>6.2518399999999996</v>
      </c>
      <c r="L1206">
        <v>-75.563590000000005</v>
      </c>
    </row>
    <row r="1207" spans="1:12" x14ac:dyDescent="0.25">
      <c r="A1207" t="s">
        <v>297</v>
      </c>
      <c r="B1207" t="s">
        <v>86</v>
      </c>
      <c r="C1207">
        <v>51600</v>
      </c>
      <c r="D1207">
        <v>3100</v>
      </c>
      <c r="E1207" t="s">
        <v>700</v>
      </c>
      <c r="F1207" t="s">
        <v>130</v>
      </c>
      <c r="G1207" t="s">
        <v>16</v>
      </c>
      <c r="H1207">
        <v>4</v>
      </c>
      <c r="I1207" t="s">
        <v>17</v>
      </c>
      <c r="J1207">
        <v>10</v>
      </c>
      <c r="K1207">
        <v>4.6097099999999998</v>
      </c>
      <c r="L1207">
        <v>-74.08175</v>
      </c>
    </row>
    <row r="1208" spans="1:12" x14ac:dyDescent="0.25">
      <c r="A1208" t="s">
        <v>155</v>
      </c>
      <c r="B1208" t="s">
        <v>62</v>
      </c>
      <c r="C1208">
        <v>90800</v>
      </c>
      <c r="D1208">
        <v>5000</v>
      </c>
      <c r="E1208" t="s">
        <v>866</v>
      </c>
      <c r="F1208" t="s">
        <v>21</v>
      </c>
      <c r="G1208" t="s">
        <v>31</v>
      </c>
      <c r="H1208">
        <v>4</v>
      </c>
      <c r="I1208" t="s">
        <v>17</v>
      </c>
      <c r="J1208">
        <v>1</v>
      </c>
      <c r="K1208">
        <v>3.4372199999999999</v>
      </c>
      <c r="L1208">
        <v>-76.522499999999994</v>
      </c>
    </row>
    <row r="1209" spans="1:12" x14ac:dyDescent="0.25">
      <c r="A1209" t="s">
        <v>124</v>
      </c>
      <c r="B1209" t="s">
        <v>19</v>
      </c>
      <c r="C1209">
        <v>602700</v>
      </c>
      <c r="D1209">
        <v>32800</v>
      </c>
      <c r="E1209" t="s">
        <v>547</v>
      </c>
      <c r="F1209" t="s">
        <v>88</v>
      </c>
      <c r="G1209" t="s">
        <v>22</v>
      </c>
      <c r="H1209">
        <v>5</v>
      </c>
      <c r="I1209" t="s">
        <v>17</v>
      </c>
      <c r="J1209">
        <v>1</v>
      </c>
      <c r="K1209">
        <v>6.2518399999999996</v>
      </c>
      <c r="L1209">
        <v>-75.563590000000005</v>
      </c>
    </row>
    <row r="1210" spans="1:12" x14ac:dyDescent="0.25">
      <c r="A1210" t="s">
        <v>85</v>
      </c>
      <c r="B1210" t="s">
        <v>86</v>
      </c>
      <c r="C1210">
        <v>821100</v>
      </c>
      <c r="D1210">
        <v>41900</v>
      </c>
      <c r="E1210" t="s">
        <v>978</v>
      </c>
      <c r="F1210" t="s">
        <v>47</v>
      </c>
      <c r="G1210" t="s">
        <v>22</v>
      </c>
      <c r="H1210">
        <v>3</v>
      </c>
      <c r="I1210" t="s">
        <v>17</v>
      </c>
      <c r="J1210">
        <v>3</v>
      </c>
      <c r="K1210">
        <v>6.2518399999999996</v>
      </c>
      <c r="L1210">
        <v>-75.563590000000005</v>
      </c>
    </row>
    <row r="1211" spans="1:12" x14ac:dyDescent="0.25">
      <c r="A1211" t="s">
        <v>41</v>
      </c>
      <c r="B1211" t="s">
        <v>29</v>
      </c>
      <c r="C1211">
        <v>1164300</v>
      </c>
      <c r="D1211">
        <v>65400</v>
      </c>
      <c r="E1211" t="s">
        <v>635</v>
      </c>
      <c r="F1211" t="s">
        <v>15</v>
      </c>
      <c r="G1211" t="s">
        <v>16</v>
      </c>
      <c r="H1211">
        <v>5</v>
      </c>
      <c r="I1211" t="s">
        <v>38</v>
      </c>
      <c r="J1211">
        <v>1</v>
      </c>
      <c r="K1211">
        <v>4.6097099999999998</v>
      </c>
      <c r="L1211">
        <v>-74.08175</v>
      </c>
    </row>
    <row r="1212" spans="1:12" x14ac:dyDescent="0.25">
      <c r="A1212" t="s">
        <v>55</v>
      </c>
      <c r="B1212" t="s">
        <v>13</v>
      </c>
      <c r="C1212">
        <v>65800</v>
      </c>
      <c r="D1212">
        <v>4600</v>
      </c>
      <c r="E1212" t="s">
        <v>1163</v>
      </c>
      <c r="F1212" t="s">
        <v>35</v>
      </c>
      <c r="G1212" t="s">
        <v>16</v>
      </c>
      <c r="H1212">
        <v>5</v>
      </c>
      <c r="I1212" t="s">
        <v>17</v>
      </c>
      <c r="J1212">
        <v>2</v>
      </c>
      <c r="K1212">
        <v>4.6097099999999998</v>
      </c>
      <c r="L1212">
        <v>-74.08175</v>
      </c>
    </row>
    <row r="1213" spans="1:12" x14ac:dyDescent="0.25">
      <c r="A1213" t="s">
        <v>48</v>
      </c>
      <c r="B1213" t="s">
        <v>24</v>
      </c>
      <c r="C1213">
        <v>65400</v>
      </c>
      <c r="D1213">
        <v>1700</v>
      </c>
      <c r="E1213" t="s">
        <v>1247</v>
      </c>
      <c r="F1213" t="s">
        <v>130</v>
      </c>
      <c r="G1213" t="s">
        <v>60</v>
      </c>
      <c r="H1213">
        <v>5</v>
      </c>
      <c r="I1213" t="s">
        <v>32</v>
      </c>
      <c r="J1213">
        <v>1</v>
      </c>
      <c r="K1213">
        <v>4.8133299999999997</v>
      </c>
      <c r="L1213">
        <v>-75.696110000000004</v>
      </c>
    </row>
    <row r="1214" spans="1:12" x14ac:dyDescent="0.25">
      <c r="A1214" t="s">
        <v>78</v>
      </c>
      <c r="B1214" t="s">
        <v>19</v>
      </c>
      <c r="C1214">
        <v>344100</v>
      </c>
      <c r="D1214">
        <v>16500</v>
      </c>
      <c r="E1214" t="s">
        <v>373</v>
      </c>
      <c r="F1214" t="s">
        <v>15</v>
      </c>
      <c r="G1214" t="s">
        <v>22</v>
      </c>
      <c r="H1214">
        <v>5</v>
      </c>
      <c r="I1214" t="s">
        <v>32</v>
      </c>
      <c r="J1214">
        <v>1</v>
      </c>
      <c r="K1214">
        <v>6.2518399999999996</v>
      </c>
      <c r="L1214">
        <v>-75.563590000000005</v>
      </c>
    </row>
    <row r="1215" spans="1:12" x14ac:dyDescent="0.25">
      <c r="A1215" t="s">
        <v>297</v>
      </c>
      <c r="B1215" t="s">
        <v>86</v>
      </c>
      <c r="C1215">
        <v>59800</v>
      </c>
      <c r="D1215">
        <v>10400</v>
      </c>
      <c r="E1215" t="s">
        <v>215</v>
      </c>
      <c r="F1215" t="s">
        <v>35</v>
      </c>
      <c r="G1215" t="s">
        <v>22</v>
      </c>
      <c r="H1215">
        <v>4</v>
      </c>
      <c r="I1215" t="s">
        <v>17</v>
      </c>
      <c r="J1215">
        <v>3</v>
      </c>
      <c r="K1215">
        <v>6.2518399999999996</v>
      </c>
      <c r="L1215">
        <v>-75.563590000000005</v>
      </c>
    </row>
    <row r="1216" spans="1:12" x14ac:dyDescent="0.25">
      <c r="A1216" t="s">
        <v>155</v>
      </c>
      <c r="B1216" t="s">
        <v>62</v>
      </c>
      <c r="C1216">
        <v>112400</v>
      </c>
      <c r="D1216">
        <v>4200</v>
      </c>
      <c r="E1216" t="s">
        <v>883</v>
      </c>
      <c r="F1216" t="s">
        <v>93</v>
      </c>
      <c r="G1216" t="s">
        <v>16</v>
      </c>
      <c r="H1216">
        <v>3</v>
      </c>
      <c r="I1216" t="s">
        <v>17</v>
      </c>
      <c r="J1216">
        <v>1</v>
      </c>
      <c r="K1216">
        <v>4.6097099999999998</v>
      </c>
      <c r="L1216">
        <v>-74.08175</v>
      </c>
    </row>
    <row r="1217" spans="1:12" x14ac:dyDescent="0.25">
      <c r="A1217" t="s">
        <v>70</v>
      </c>
      <c r="B1217" t="s">
        <v>13</v>
      </c>
      <c r="C1217">
        <v>1834600</v>
      </c>
      <c r="D1217">
        <v>95900</v>
      </c>
      <c r="E1217" t="s">
        <v>315</v>
      </c>
      <c r="F1217" t="s">
        <v>43</v>
      </c>
      <c r="G1217" t="s">
        <v>27</v>
      </c>
      <c r="H1217">
        <v>5</v>
      </c>
      <c r="I1217" t="s">
        <v>17</v>
      </c>
      <c r="J1217">
        <v>3</v>
      </c>
      <c r="K1217">
        <v>10.39972</v>
      </c>
      <c r="L1217">
        <v>-75.514439999999993</v>
      </c>
    </row>
    <row r="1218" spans="1:12" x14ac:dyDescent="0.25">
      <c r="A1218" t="s">
        <v>85</v>
      </c>
      <c r="B1218" t="s">
        <v>86</v>
      </c>
      <c r="C1218">
        <v>668600</v>
      </c>
      <c r="D1218">
        <v>33800</v>
      </c>
      <c r="E1218" t="s">
        <v>1196</v>
      </c>
      <c r="F1218" t="s">
        <v>160</v>
      </c>
      <c r="G1218" t="s">
        <v>16</v>
      </c>
      <c r="H1218">
        <v>5</v>
      </c>
      <c r="I1218" t="s">
        <v>17</v>
      </c>
      <c r="J1218">
        <v>10</v>
      </c>
      <c r="K1218">
        <v>4.6097099999999998</v>
      </c>
      <c r="L1218">
        <v>-74.08175</v>
      </c>
    </row>
    <row r="1219" spans="1:12" x14ac:dyDescent="0.25">
      <c r="A1219" t="s">
        <v>41</v>
      </c>
      <c r="B1219" t="s">
        <v>29</v>
      </c>
      <c r="C1219">
        <v>1040600</v>
      </c>
      <c r="D1219">
        <v>53600</v>
      </c>
      <c r="E1219" t="s">
        <v>149</v>
      </c>
      <c r="F1219" t="s">
        <v>35</v>
      </c>
      <c r="G1219" t="s">
        <v>16</v>
      </c>
      <c r="H1219">
        <v>4</v>
      </c>
      <c r="I1219" t="s">
        <v>32</v>
      </c>
      <c r="J1219">
        <v>1</v>
      </c>
      <c r="K1219">
        <v>4.6097099999999998</v>
      </c>
      <c r="L1219">
        <v>-74.08175</v>
      </c>
    </row>
    <row r="1220" spans="1:12" x14ac:dyDescent="0.25">
      <c r="A1220" t="s">
        <v>84</v>
      </c>
      <c r="B1220" t="s">
        <v>58</v>
      </c>
      <c r="C1220">
        <v>126900</v>
      </c>
      <c r="D1220">
        <v>7000</v>
      </c>
      <c r="E1220" t="s">
        <v>640</v>
      </c>
      <c r="F1220" t="s">
        <v>35</v>
      </c>
      <c r="G1220" t="s">
        <v>16</v>
      </c>
      <c r="H1220">
        <v>5</v>
      </c>
      <c r="I1220" t="s">
        <v>17</v>
      </c>
      <c r="J1220">
        <v>1</v>
      </c>
      <c r="K1220">
        <v>4.6097099999999998</v>
      </c>
      <c r="L1220">
        <v>-74.08175</v>
      </c>
    </row>
    <row r="1221" spans="1:12" x14ac:dyDescent="0.25">
      <c r="A1221" t="s">
        <v>184</v>
      </c>
      <c r="B1221" t="s">
        <v>86</v>
      </c>
      <c r="C1221">
        <v>438900</v>
      </c>
      <c r="D1221">
        <v>24400</v>
      </c>
      <c r="E1221" t="s">
        <v>407</v>
      </c>
      <c r="F1221" t="s">
        <v>47</v>
      </c>
      <c r="G1221" t="s">
        <v>22</v>
      </c>
      <c r="H1221">
        <v>4</v>
      </c>
      <c r="I1221" t="s">
        <v>17</v>
      </c>
      <c r="J1221">
        <v>3</v>
      </c>
      <c r="K1221">
        <v>6.2518399999999996</v>
      </c>
      <c r="L1221">
        <v>-75.563590000000005</v>
      </c>
    </row>
    <row r="1222" spans="1:12" x14ac:dyDescent="0.25">
      <c r="A1222" t="s">
        <v>113</v>
      </c>
      <c r="B1222" t="s">
        <v>24</v>
      </c>
      <c r="C1222">
        <v>15700</v>
      </c>
      <c r="D1222">
        <v>1100</v>
      </c>
      <c r="E1222" t="s">
        <v>439</v>
      </c>
      <c r="F1222" t="s">
        <v>76</v>
      </c>
      <c r="G1222" t="s">
        <v>91</v>
      </c>
      <c r="H1222">
        <v>3</v>
      </c>
      <c r="I1222" t="s">
        <v>32</v>
      </c>
      <c r="J1222">
        <v>1</v>
      </c>
      <c r="K1222">
        <v>10.968540000000001</v>
      </c>
      <c r="L1222">
        <v>-74.781319999999994</v>
      </c>
    </row>
    <row r="1223" spans="1:12" x14ac:dyDescent="0.25">
      <c r="A1223" t="s">
        <v>214</v>
      </c>
      <c r="B1223" t="s">
        <v>19</v>
      </c>
      <c r="C1223">
        <v>136600</v>
      </c>
      <c r="D1223">
        <v>10600</v>
      </c>
      <c r="E1223" t="s">
        <v>206</v>
      </c>
      <c r="F1223" t="s">
        <v>43</v>
      </c>
      <c r="G1223" t="s">
        <v>16</v>
      </c>
      <c r="H1223">
        <v>1</v>
      </c>
      <c r="I1223" t="s">
        <v>17</v>
      </c>
      <c r="J1223">
        <v>10</v>
      </c>
      <c r="K1223">
        <v>4.6097099999999998</v>
      </c>
      <c r="L1223">
        <v>-74.08175</v>
      </c>
    </row>
    <row r="1224" spans="1:12" x14ac:dyDescent="0.25">
      <c r="A1224" t="s">
        <v>118</v>
      </c>
      <c r="B1224" t="s">
        <v>86</v>
      </c>
      <c r="C1224">
        <v>951100</v>
      </c>
      <c r="D1224">
        <v>51000</v>
      </c>
      <c r="E1224" t="s">
        <v>771</v>
      </c>
      <c r="F1224" t="s">
        <v>160</v>
      </c>
      <c r="G1224" t="s">
        <v>16</v>
      </c>
      <c r="H1224">
        <v>5</v>
      </c>
      <c r="I1224" t="s">
        <v>32</v>
      </c>
      <c r="J1224">
        <v>1</v>
      </c>
      <c r="K1224">
        <v>4.6097099999999998</v>
      </c>
      <c r="L1224">
        <v>-74.08175</v>
      </c>
    </row>
    <row r="1225" spans="1:12" x14ac:dyDescent="0.25">
      <c r="A1225" t="s">
        <v>98</v>
      </c>
      <c r="B1225" t="s">
        <v>19</v>
      </c>
      <c r="C1225">
        <v>542900</v>
      </c>
      <c r="D1225">
        <v>29100</v>
      </c>
      <c r="E1225" t="s">
        <v>527</v>
      </c>
      <c r="F1225" t="s">
        <v>15</v>
      </c>
      <c r="G1225" t="s">
        <v>60</v>
      </c>
      <c r="H1225">
        <v>4</v>
      </c>
      <c r="I1225" t="s">
        <v>17</v>
      </c>
      <c r="J1225">
        <v>2</v>
      </c>
      <c r="K1225">
        <v>4.8133299999999997</v>
      </c>
      <c r="L1225">
        <v>-75.696110000000004</v>
      </c>
    </row>
    <row r="1226" spans="1:12" x14ac:dyDescent="0.25">
      <c r="A1226" t="s">
        <v>23</v>
      </c>
      <c r="B1226" t="s">
        <v>24</v>
      </c>
      <c r="C1226">
        <v>251100</v>
      </c>
      <c r="D1226">
        <v>13600</v>
      </c>
      <c r="E1226" t="s">
        <v>323</v>
      </c>
      <c r="F1226" t="s">
        <v>52</v>
      </c>
      <c r="G1226" t="s">
        <v>60</v>
      </c>
      <c r="H1226">
        <v>5</v>
      </c>
      <c r="I1226" t="s">
        <v>17</v>
      </c>
      <c r="J1226">
        <v>5</v>
      </c>
      <c r="K1226">
        <v>4.8133299999999997</v>
      </c>
      <c r="L1226">
        <v>-75.696110000000004</v>
      </c>
    </row>
    <row r="1227" spans="1:12" x14ac:dyDescent="0.25">
      <c r="A1227" t="s">
        <v>144</v>
      </c>
      <c r="B1227" t="s">
        <v>65</v>
      </c>
      <c r="C1227">
        <v>65000</v>
      </c>
      <c r="D1227">
        <v>3900</v>
      </c>
      <c r="E1227" t="s">
        <v>1203</v>
      </c>
      <c r="F1227" t="s">
        <v>93</v>
      </c>
      <c r="G1227" t="s">
        <v>22</v>
      </c>
      <c r="H1227">
        <v>5</v>
      </c>
      <c r="I1227" t="s">
        <v>17</v>
      </c>
      <c r="J1227">
        <v>1</v>
      </c>
      <c r="K1227">
        <v>6.2518399999999996</v>
      </c>
      <c r="L1227">
        <v>-75.563590000000005</v>
      </c>
    </row>
    <row r="1228" spans="1:12" x14ac:dyDescent="0.25">
      <c r="A1228" t="s">
        <v>127</v>
      </c>
      <c r="B1228" t="s">
        <v>13</v>
      </c>
      <c r="C1228">
        <v>1015400</v>
      </c>
      <c r="D1228">
        <v>52300</v>
      </c>
      <c r="E1228" t="s">
        <v>1148</v>
      </c>
      <c r="F1228" t="s">
        <v>160</v>
      </c>
      <c r="G1228" t="s">
        <v>16</v>
      </c>
      <c r="H1228">
        <v>4</v>
      </c>
      <c r="I1228" t="s">
        <v>32</v>
      </c>
      <c r="J1228">
        <v>1</v>
      </c>
      <c r="K1228">
        <v>4.6097099999999998</v>
      </c>
      <c r="L1228">
        <v>-74.08175</v>
      </c>
    </row>
    <row r="1229" spans="1:12" x14ac:dyDescent="0.25">
      <c r="A1229" t="s">
        <v>196</v>
      </c>
      <c r="B1229" t="s">
        <v>13</v>
      </c>
      <c r="C1229">
        <v>771700</v>
      </c>
      <c r="D1229">
        <v>41300</v>
      </c>
      <c r="E1229" t="s">
        <v>768</v>
      </c>
      <c r="F1229" t="s">
        <v>26</v>
      </c>
      <c r="G1229" t="s">
        <v>22</v>
      </c>
      <c r="H1229">
        <v>5</v>
      </c>
      <c r="I1229" t="s">
        <v>17</v>
      </c>
      <c r="J1229">
        <v>1</v>
      </c>
      <c r="K1229">
        <v>6.2518399999999996</v>
      </c>
      <c r="L1229">
        <v>-75.563590000000005</v>
      </c>
    </row>
    <row r="1230" spans="1:12" x14ac:dyDescent="0.25">
      <c r="A1230" t="s">
        <v>297</v>
      </c>
      <c r="B1230" t="s">
        <v>86</v>
      </c>
      <c r="C1230">
        <v>41200</v>
      </c>
      <c r="D1230">
        <v>0</v>
      </c>
      <c r="E1230" t="s">
        <v>1141</v>
      </c>
      <c r="F1230" t="s">
        <v>47</v>
      </c>
      <c r="G1230" t="s">
        <v>16</v>
      </c>
      <c r="H1230">
        <v>4</v>
      </c>
      <c r="I1230" t="s">
        <v>17</v>
      </c>
      <c r="J1230">
        <v>2</v>
      </c>
      <c r="K1230">
        <v>4.6097099999999998</v>
      </c>
      <c r="L1230">
        <v>-74.08175</v>
      </c>
    </row>
    <row r="1231" spans="1:12" x14ac:dyDescent="0.25">
      <c r="A1231" t="s">
        <v>78</v>
      </c>
      <c r="B1231" t="s">
        <v>19</v>
      </c>
      <c r="C1231">
        <v>258700</v>
      </c>
      <c r="D1231">
        <v>18700</v>
      </c>
      <c r="E1231" t="s">
        <v>733</v>
      </c>
      <c r="F1231" t="s">
        <v>15</v>
      </c>
      <c r="G1231" t="s">
        <v>60</v>
      </c>
      <c r="H1231">
        <v>5</v>
      </c>
      <c r="I1231" t="s">
        <v>17</v>
      </c>
      <c r="J1231">
        <v>2</v>
      </c>
      <c r="K1231">
        <v>4.8133299999999997</v>
      </c>
      <c r="L1231">
        <v>-75.696110000000004</v>
      </c>
    </row>
    <row r="1232" spans="1:12" x14ac:dyDescent="0.25">
      <c r="A1232" t="s">
        <v>127</v>
      </c>
      <c r="B1232" t="s">
        <v>13</v>
      </c>
      <c r="C1232">
        <v>1300500</v>
      </c>
      <c r="D1232">
        <v>67400</v>
      </c>
      <c r="E1232" t="s">
        <v>817</v>
      </c>
      <c r="F1232" t="s">
        <v>54</v>
      </c>
      <c r="G1232" t="s">
        <v>22</v>
      </c>
      <c r="H1232">
        <v>5</v>
      </c>
      <c r="I1232" t="s">
        <v>17</v>
      </c>
      <c r="J1232">
        <v>1</v>
      </c>
      <c r="K1232">
        <v>6.2518399999999996</v>
      </c>
      <c r="L1232">
        <v>-75.563590000000005</v>
      </c>
    </row>
    <row r="1233" spans="1:12" x14ac:dyDescent="0.25">
      <c r="A1233" t="s">
        <v>89</v>
      </c>
      <c r="B1233" t="s">
        <v>62</v>
      </c>
      <c r="C1233">
        <v>8200</v>
      </c>
      <c r="D1233">
        <v>800</v>
      </c>
      <c r="E1233" t="s">
        <v>179</v>
      </c>
      <c r="F1233" t="s">
        <v>21</v>
      </c>
      <c r="G1233" t="s">
        <v>22</v>
      </c>
      <c r="H1233">
        <v>5</v>
      </c>
      <c r="I1233" t="s">
        <v>17</v>
      </c>
      <c r="J1233">
        <v>10</v>
      </c>
      <c r="K1233">
        <v>6.2518399999999996</v>
      </c>
      <c r="L1233">
        <v>-75.563590000000005</v>
      </c>
    </row>
    <row r="1234" spans="1:12" x14ac:dyDescent="0.25">
      <c r="A1234" t="s">
        <v>103</v>
      </c>
      <c r="B1234" t="s">
        <v>13</v>
      </c>
      <c r="C1234">
        <v>254000</v>
      </c>
      <c r="D1234">
        <v>11700</v>
      </c>
      <c r="E1234" t="s">
        <v>667</v>
      </c>
      <c r="F1234" t="s">
        <v>130</v>
      </c>
      <c r="G1234" t="s">
        <v>16</v>
      </c>
      <c r="H1234">
        <v>2</v>
      </c>
      <c r="I1234" t="s">
        <v>17</v>
      </c>
      <c r="J1234">
        <v>3</v>
      </c>
      <c r="K1234">
        <v>4.6097099999999998</v>
      </c>
      <c r="L1234">
        <v>-74.08175</v>
      </c>
    </row>
    <row r="1235" spans="1:12" x14ac:dyDescent="0.25">
      <c r="A1235" t="s">
        <v>297</v>
      </c>
      <c r="B1235" t="s">
        <v>86</v>
      </c>
      <c r="C1235">
        <v>74600</v>
      </c>
      <c r="D1235">
        <v>4200</v>
      </c>
      <c r="E1235" t="s">
        <v>850</v>
      </c>
      <c r="F1235" t="s">
        <v>54</v>
      </c>
      <c r="G1235" t="s">
        <v>31</v>
      </c>
      <c r="H1235">
        <v>4</v>
      </c>
      <c r="I1235" t="s">
        <v>17</v>
      </c>
      <c r="J1235">
        <v>12</v>
      </c>
      <c r="K1235">
        <v>3.4372199999999999</v>
      </c>
      <c r="L1235">
        <v>-76.522499999999994</v>
      </c>
    </row>
    <row r="1236" spans="1:12" x14ac:dyDescent="0.25">
      <c r="A1236" t="s">
        <v>55</v>
      </c>
      <c r="B1236" t="s">
        <v>13</v>
      </c>
      <c r="C1236">
        <v>63400</v>
      </c>
      <c r="D1236">
        <v>1600</v>
      </c>
      <c r="E1236" t="s">
        <v>451</v>
      </c>
      <c r="F1236" t="s">
        <v>52</v>
      </c>
      <c r="G1236" t="s">
        <v>16</v>
      </c>
      <c r="H1236">
        <v>5</v>
      </c>
      <c r="I1236" t="s">
        <v>146</v>
      </c>
      <c r="J1236">
        <v>1</v>
      </c>
      <c r="K1236">
        <v>4.6097099999999998</v>
      </c>
      <c r="L1236">
        <v>-74.08175</v>
      </c>
    </row>
    <row r="1237" spans="1:12" x14ac:dyDescent="0.25">
      <c r="A1237" t="s">
        <v>36</v>
      </c>
      <c r="B1237" t="s">
        <v>24</v>
      </c>
      <c r="C1237">
        <v>42900</v>
      </c>
      <c r="D1237">
        <v>0</v>
      </c>
      <c r="E1237" t="s">
        <v>357</v>
      </c>
      <c r="F1237" t="s">
        <v>130</v>
      </c>
      <c r="G1237" t="s">
        <v>126</v>
      </c>
      <c r="H1237">
        <v>5</v>
      </c>
      <c r="I1237" t="s">
        <v>32</v>
      </c>
      <c r="J1237">
        <v>1</v>
      </c>
      <c r="K1237">
        <v>7.89391</v>
      </c>
      <c r="L1237">
        <v>-72.507819999999995</v>
      </c>
    </row>
    <row r="1238" spans="1:12" x14ac:dyDescent="0.25">
      <c r="A1238" t="s">
        <v>61</v>
      </c>
      <c r="B1238" t="s">
        <v>62</v>
      </c>
      <c r="C1238">
        <v>516700</v>
      </c>
      <c r="D1238">
        <v>33200</v>
      </c>
      <c r="E1238" t="s">
        <v>732</v>
      </c>
      <c r="F1238" t="s">
        <v>88</v>
      </c>
      <c r="G1238" t="s">
        <v>22</v>
      </c>
      <c r="H1238">
        <v>1</v>
      </c>
      <c r="I1238" t="s">
        <v>17</v>
      </c>
      <c r="J1238">
        <v>10</v>
      </c>
      <c r="K1238">
        <v>6.2518399999999996</v>
      </c>
      <c r="L1238">
        <v>-75.563590000000005</v>
      </c>
    </row>
    <row r="1239" spans="1:12" x14ac:dyDescent="0.25">
      <c r="A1239" t="s">
        <v>214</v>
      </c>
      <c r="B1239" t="s">
        <v>19</v>
      </c>
      <c r="C1239">
        <v>183600</v>
      </c>
      <c r="D1239">
        <v>10300</v>
      </c>
      <c r="E1239" t="s">
        <v>745</v>
      </c>
      <c r="F1239" t="s">
        <v>26</v>
      </c>
      <c r="G1239" t="s">
        <v>31</v>
      </c>
      <c r="H1239">
        <v>5</v>
      </c>
      <c r="I1239" t="s">
        <v>17</v>
      </c>
      <c r="J1239">
        <v>1</v>
      </c>
      <c r="K1239">
        <v>3.4372199999999999</v>
      </c>
      <c r="L1239">
        <v>-76.522499999999994</v>
      </c>
    </row>
    <row r="1240" spans="1:12" x14ac:dyDescent="0.25">
      <c r="A1240" t="s">
        <v>135</v>
      </c>
      <c r="B1240" t="s">
        <v>58</v>
      </c>
      <c r="C1240">
        <v>38700</v>
      </c>
      <c r="D1240">
        <v>0</v>
      </c>
      <c r="E1240" t="s">
        <v>733</v>
      </c>
      <c r="F1240" t="s">
        <v>88</v>
      </c>
      <c r="G1240" t="s">
        <v>22</v>
      </c>
      <c r="H1240">
        <v>5</v>
      </c>
      <c r="I1240" t="s">
        <v>32</v>
      </c>
      <c r="J1240">
        <v>1</v>
      </c>
      <c r="K1240">
        <v>6.2518399999999996</v>
      </c>
      <c r="L1240">
        <v>-75.563590000000005</v>
      </c>
    </row>
    <row r="1241" spans="1:12" x14ac:dyDescent="0.25">
      <c r="A1241" t="s">
        <v>113</v>
      </c>
      <c r="B1241" t="s">
        <v>24</v>
      </c>
      <c r="C1241">
        <v>15500</v>
      </c>
      <c r="D1241">
        <v>0</v>
      </c>
      <c r="E1241" t="s">
        <v>1275</v>
      </c>
      <c r="F1241" t="s">
        <v>76</v>
      </c>
      <c r="G1241" t="s">
        <v>16</v>
      </c>
      <c r="H1241">
        <v>5</v>
      </c>
      <c r="I1241" t="s">
        <v>17</v>
      </c>
      <c r="J1241">
        <v>8</v>
      </c>
      <c r="K1241">
        <v>4.6097099999999998</v>
      </c>
      <c r="L1241">
        <v>-74.08175</v>
      </c>
    </row>
    <row r="1242" spans="1:12" x14ac:dyDescent="0.25">
      <c r="A1242" t="s">
        <v>127</v>
      </c>
      <c r="B1242" t="s">
        <v>13</v>
      </c>
      <c r="C1242">
        <v>903800</v>
      </c>
      <c r="D1242">
        <v>46300</v>
      </c>
      <c r="E1242" t="s">
        <v>983</v>
      </c>
      <c r="F1242" t="s">
        <v>21</v>
      </c>
      <c r="G1242" t="s">
        <v>161</v>
      </c>
      <c r="H1242">
        <v>5</v>
      </c>
      <c r="I1242" t="s">
        <v>32</v>
      </c>
      <c r="J1242">
        <v>1</v>
      </c>
      <c r="K1242">
        <v>7.1253900000000003</v>
      </c>
      <c r="L1242">
        <v>-73.119799999999998</v>
      </c>
    </row>
    <row r="1243" spans="1:12" x14ac:dyDescent="0.25">
      <c r="A1243" t="s">
        <v>28</v>
      </c>
      <c r="B1243" t="s">
        <v>29</v>
      </c>
      <c r="C1243">
        <v>631700</v>
      </c>
      <c r="D1243">
        <v>33900</v>
      </c>
      <c r="E1243" t="s">
        <v>1248</v>
      </c>
      <c r="F1243" t="s">
        <v>43</v>
      </c>
      <c r="G1243" t="s">
        <v>16</v>
      </c>
      <c r="H1243">
        <v>1</v>
      </c>
      <c r="I1243" t="s">
        <v>17</v>
      </c>
      <c r="J1243">
        <v>2</v>
      </c>
      <c r="K1243">
        <v>4.6097099999999998</v>
      </c>
      <c r="L1243">
        <v>-74.08175</v>
      </c>
    </row>
    <row r="1244" spans="1:12" x14ac:dyDescent="0.25">
      <c r="A1244" t="s">
        <v>48</v>
      </c>
      <c r="B1244" t="s">
        <v>24</v>
      </c>
      <c r="C1244">
        <v>75700</v>
      </c>
      <c r="D1244">
        <v>4400</v>
      </c>
      <c r="E1244" t="s">
        <v>1258</v>
      </c>
      <c r="F1244" t="s">
        <v>130</v>
      </c>
      <c r="G1244" t="s">
        <v>16</v>
      </c>
      <c r="H1244">
        <v>1</v>
      </c>
      <c r="I1244" t="s">
        <v>32</v>
      </c>
      <c r="J1244">
        <v>1</v>
      </c>
      <c r="K1244">
        <v>4.6097099999999998</v>
      </c>
      <c r="L1244">
        <v>-74.08175</v>
      </c>
    </row>
    <row r="1245" spans="1:12" x14ac:dyDescent="0.25">
      <c r="A1245" t="s">
        <v>164</v>
      </c>
      <c r="B1245" t="s">
        <v>13</v>
      </c>
      <c r="C1245">
        <v>234800</v>
      </c>
      <c r="D1245">
        <v>20400</v>
      </c>
      <c r="E1245" t="s">
        <v>1009</v>
      </c>
      <c r="F1245" t="s">
        <v>43</v>
      </c>
      <c r="G1245" t="s">
        <v>27</v>
      </c>
      <c r="H1245">
        <v>5</v>
      </c>
      <c r="I1245" t="s">
        <v>17</v>
      </c>
      <c r="J1245">
        <v>1</v>
      </c>
      <c r="K1245">
        <v>10.39972</v>
      </c>
      <c r="L1245">
        <v>-75.514439999999993</v>
      </c>
    </row>
    <row r="1246" spans="1:12" x14ac:dyDescent="0.25">
      <c r="A1246" t="s">
        <v>84</v>
      </c>
      <c r="B1246" t="s">
        <v>58</v>
      </c>
      <c r="C1246">
        <v>83100</v>
      </c>
      <c r="D1246">
        <v>4800</v>
      </c>
      <c r="E1246" t="s">
        <v>240</v>
      </c>
      <c r="F1246" t="s">
        <v>88</v>
      </c>
      <c r="G1246" t="s">
        <v>60</v>
      </c>
      <c r="H1246">
        <v>5</v>
      </c>
      <c r="I1246" t="s">
        <v>32</v>
      </c>
      <c r="J1246">
        <v>1</v>
      </c>
      <c r="K1246">
        <v>4.8133299999999997</v>
      </c>
      <c r="L1246">
        <v>-75.696110000000004</v>
      </c>
    </row>
    <row r="1247" spans="1:12" x14ac:dyDescent="0.25">
      <c r="A1247" t="s">
        <v>122</v>
      </c>
      <c r="B1247" t="s">
        <v>29</v>
      </c>
      <c r="C1247">
        <v>844200</v>
      </c>
      <c r="D1247">
        <v>43100</v>
      </c>
      <c r="E1247" t="s">
        <v>900</v>
      </c>
      <c r="F1247" t="s">
        <v>160</v>
      </c>
      <c r="G1247" t="s">
        <v>91</v>
      </c>
      <c r="H1247">
        <v>4</v>
      </c>
      <c r="I1247" t="s">
        <v>17</v>
      </c>
      <c r="J1247">
        <v>2</v>
      </c>
      <c r="K1247">
        <v>10.968540000000001</v>
      </c>
      <c r="L1247">
        <v>-74.781319999999994</v>
      </c>
    </row>
    <row r="1248" spans="1:12" x14ac:dyDescent="0.25">
      <c r="A1248" t="s">
        <v>48</v>
      </c>
      <c r="B1248" t="s">
        <v>24</v>
      </c>
      <c r="C1248">
        <v>80100</v>
      </c>
      <c r="D1248">
        <v>6600</v>
      </c>
      <c r="E1248" t="s">
        <v>340</v>
      </c>
      <c r="F1248" t="s">
        <v>26</v>
      </c>
      <c r="G1248" t="s">
        <v>22</v>
      </c>
      <c r="H1248">
        <v>5</v>
      </c>
      <c r="I1248" t="s">
        <v>17</v>
      </c>
      <c r="J1248">
        <v>2</v>
      </c>
      <c r="K1248">
        <v>6.2518399999999996</v>
      </c>
      <c r="L1248">
        <v>-75.563590000000005</v>
      </c>
    </row>
    <row r="1249" spans="1:12" x14ac:dyDescent="0.25">
      <c r="A1249" t="s">
        <v>105</v>
      </c>
      <c r="B1249" t="s">
        <v>19</v>
      </c>
      <c r="C1249">
        <v>292800</v>
      </c>
      <c r="D1249">
        <v>13800</v>
      </c>
      <c r="E1249" t="s">
        <v>1013</v>
      </c>
      <c r="F1249" t="s">
        <v>52</v>
      </c>
      <c r="G1249" t="s">
        <v>27</v>
      </c>
      <c r="H1249">
        <v>4</v>
      </c>
      <c r="I1249" t="s">
        <v>32</v>
      </c>
      <c r="J1249">
        <v>1</v>
      </c>
      <c r="K1249">
        <v>10.39972</v>
      </c>
      <c r="L1249">
        <v>-75.514439999999993</v>
      </c>
    </row>
    <row r="1250" spans="1:12" x14ac:dyDescent="0.25">
      <c r="A1250" t="s">
        <v>219</v>
      </c>
      <c r="B1250" t="s">
        <v>19</v>
      </c>
      <c r="C1250">
        <v>707200</v>
      </c>
      <c r="D1250">
        <v>35800</v>
      </c>
      <c r="E1250" t="s">
        <v>138</v>
      </c>
      <c r="F1250" t="s">
        <v>35</v>
      </c>
      <c r="G1250" t="s">
        <v>31</v>
      </c>
      <c r="H1250">
        <v>5</v>
      </c>
      <c r="I1250" t="s">
        <v>17</v>
      </c>
      <c r="J1250">
        <v>7</v>
      </c>
      <c r="K1250">
        <v>3.4372199999999999</v>
      </c>
      <c r="L1250">
        <v>-76.522499999999994</v>
      </c>
    </row>
    <row r="1251" spans="1:12" x14ac:dyDescent="0.25">
      <c r="A1251" t="s">
        <v>192</v>
      </c>
      <c r="B1251" t="s">
        <v>65</v>
      </c>
      <c r="C1251">
        <v>58800</v>
      </c>
      <c r="D1251">
        <v>3300</v>
      </c>
      <c r="E1251" t="s">
        <v>1158</v>
      </c>
      <c r="F1251" t="s">
        <v>26</v>
      </c>
      <c r="G1251" t="s">
        <v>278</v>
      </c>
      <c r="H1251">
        <v>4</v>
      </c>
      <c r="I1251" t="s">
        <v>17</v>
      </c>
      <c r="J1251">
        <v>3</v>
      </c>
      <c r="K1251">
        <v>-4.2152799999999999</v>
      </c>
      <c r="L1251">
        <v>-69.940560000000005</v>
      </c>
    </row>
    <row r="1252" spans="1:12" x14ac:dyDescent="0.25">
      <c r="A1252" t="s">
        <v>219</v>
      </c>
      <c r="B1252" t="s">
        <v>19</v>
      </c>
      <c r="C1252">
        <v>673100</v>
      </c>
      <c r="D1252">
        <v>36100</v>
      </c>
      <c r="E1252" t="s">
        <v>585</v>
      </c>
      <c r="F1252" t="s">
        <v>15</v>
      </c>
      <c r="G1252" t="s">
        <v>178</v>
      </c>
      <c r="H1252">
        <v>3</v>
      </c>
      <c r="I1252" t="s">
        <v>17</v>
      </c>
      <c r="J1252">
        <v>3</v>
      </c>
      <c r="K1252">
        <v>1.2136100000000001</v>
      </c>
      <c r="L1252">
        <v>-77.281109999999998</v>
      </c>
    </row>
    <row r="1253" spans="1:12" x14ac:dyDescent="0.25">
      <c r="A1253" t="s">
        <v>204</v>
      </c>
      <c r="B1253" t="s">
        <v>13</v>
      </c>
      <c r="C1253">
        <v>196100</v>
      </c>
      <c r="D1253">
        <v>8600</v>
      </c>
      <c r="E1253" t="s">
        <v>742</v>
      </c>
      <c r="F1253" t="s">
        <v>96</v>
      </c>
      <c r="G1253" t="s">
        <v>16</v>
      </c>
      <c r="H1253">
        <v>4</v>
      </c>
      <c r="I1253" t="s">
        <v>32</v>
      </c>
      <c r="J1253">
        <v>1</v>
      </c>
      <c r="K1253">
        <v>4.6097099999999998</v>
      </c>
      <c r="L1253">
        <v>-74.08175</v>
      </c>
    </row>
    <row r="1254" spans="1:12" x14ac:dyDescent="0.25">
      <c r="A1254" t="s">
        <v>184</v>
      </c>
      <c r="B1254" t="s">
        <v>86</v>
      </c>
      <c r="C1254">
        <v>249900</v>
      </c>
      <c r="D1254">
        <v>14000</v>
      </c>
      <c r="E1254" t="s">
        <v>255</v>
      </c>
      <c r="F1254" t="s">
        <v>88</v>
      </c>
      <c r="G1254" t="s">
        <v>60</v>
      </c>
      <c r="H1254">
        <v>4</v>
      </c>
      <c r="I1254" t="s">
        <v>17</v>
      </c>
      <c r="J1254">
        <v>4</v>
      </c>
      <c r="K1254">
        <v>4.8133299999999997</v>
      </c>
      <c r="L1254">
        <v>-75.696110000000004</v>
      </c>
    </row>
    <row r="1255" spans="1:12" x14ac:dyDescent="0.25">
      <c r="A1255" t="s">
        <v>98</v>
      </c>
      <c r="B1255" t="s">
        <v>19</v>
      </c>
      <c r="C1255">
        <v>701400</v>
      </c>
      <c r="D1255">
        <v>38000</v>
      </c>
      <c r="E1255" t="s">
        <v>320</v>
      </c>
      <c r="F1255" t="s">
        <v>88</v>
      </c>
      <c r="G1255" t="s">
        <v>91</v>
      </c>
      <c r="H1255">
        <v>1</v>
      </c>
      <c r="I1255" t="s">
        <v>38</v>
      </c>
      <c r="J1255">
        <v>1</v>
      </c>
      <c r="K1255">
        <v>10.968540000000001</v>
      </c>
      <c r="L1255">
        <v>-74.781319999999994</v>
      </c>
    </row>
    <row r="1256" spans="1:12" x14ac:dyDescent="0.25">
      <c r="A1256" t="s">
        <v>148</v>
      </c>
      <c r="B1256" t="s">
        <v>13</v>
      </c>
      <c r="C1256">
        <v>2035500</v>
      </c>
      <c r="D1256">
        <v>109100</v>
      </c>
      <c r="E1256" t="s">
        <v>909</v>
      </c>
      <c r="F1256" t="s">
        <v>96</v>
      </c>
      <c r="G1256" t="s">
        <v>16</v>
      </c>
      <c r="H1256">
        <v>1</v>
      </c>
      <c r="I1256" t="s">
        <v>17</v>
      </c>
      <c r="J1256">
        <v>1</v>
      </c>
      <c r="K1256">
        <v>4.6097099999999998</v>
      </c>
      <c r="L1256">
        <v>-74.08175</v>
      </c>
    </row>
    <row r="1257" spans="1:12" x14ac:dyDescent="0.25">
      <c r="A1257" t="s">
        <v>124</v>
      </c>
      <c r="B1257" t="s">
        <v>19</v>
      </c>
      <c r="C1257">
        <v>649900</v>
      </c>
      <c r="D1257">
        <v>32800</v>
      </c>
      <c r="E1257" t="s">
        <v>1205</v>
      </c>
      <c r="F1257" t="s">
        <v>43</v>
      </c>
      <c r="G1257" t="s">
        <v>22</v>
      </c>
      <c r="H1257">
        <v>4</v>
      </c>
      <c r="I1257" t="s">
        <v>17</v>
      </c>
      <c r="J1257">
        <v>1</v>
      </c>
      <c r="K1257">
        <v>6.2518399999999996</v>
      </c>
      <c r="L1257">
        <v>-75.563590000000005</v>
      </c>
    </row>
    <row r="1258" spans="1:12" x14ac:dyDescent="0.25">
      <c r="A1258" t="s">
        <v>50</v>
      </c>
      <c r="B1258" t="s">
        <v>29</v>
      </c>
      <c r="C1258">
        <v>1484900</v>
      </c>
      <c r="D1258">
        <v>79300</v>
      </c>
      <c r="E1258" t="s">
        <v>351</v>
      </c>
      <c r="F1258" t="s">
        <v>130</v>
      </c>
      <c r="G1258" t="s">
        <v>91</v>
      </c>
      <c r="H1258">
        <v>5</v>
      </c>
      <c r="I1258" t="s">
        <v>17</v>
      </c>
      <c r="J1258">
        <v>1</v>
      </c>
      <c r="K1258">
        <v>10.968540000000001</v>
      </c>
      <c r="L1258">
        <v>-74.781319999999994</v>
      </c>
    </row>
    <row r="1259" spans="1:12" x14ac:dyDescent="0.25">
      <c r="A1259" t="s">
        <v>204</v>
      </c>
      <c r="B1259" t="s">
        <v>13</v>
      </c>
      <c r="C1259">
        <v>216500</v>
      </c>
      <c r="D1259">
        <v>13900</v>
      </c>
      <c r="E1259" t="s">
        <v>72</v>
      </c>
      <c r="F1259" t="s">
        <v>52</v>
      </c>
      <c r="G1259" t="s">
        <v>16</v>
      </c>
      <c r="H1259">
        <v>1</v>
      </c>
      <c r="I1259" t="s">
        <v>17</v>
      </c>
      <c r="J1259">
        <v>6</v>
      </c>
      <c r="K1259">
        <v>4.6097099999999998</v>
      </c>
      <c r="L1259">
        <v>-74.08175</v>
      </c>
    </row>
    <row r="1260" spans="1:12" x14ac:dyDescent="0.25">
      <c r="A1260" t="s">
        <v>124</v>
      </c>
      <c r="B1260" t="s">
        <v>19</v>
      </c>
      <c r="C1260">
        <v>676800</v>
      </c>
      <c r="D1260">
        <v>34200</v>
      </c>
      <c r="E1260" t="s">
        <v>1018</v>
      </c>
      <c r="F1260" t="s">
        <v>43</v>
      </c>
      <c r="G1260" t="s">
        <v>16</v>
      </c>
      <c r="H1260">
        <v>5</v>
      </c>
      <c r="I1260" t="s">
        <v>17</v>
      </c>
      <c r="J1260">
        <v>2</v>
      </c>
      <c r="K1260">
        <v>4.6097099999999998</v>
      </c>
      <c r="L1260">
        <v>-74.08175</v>
      </c>
    </row>
    <row r="1261" spans="1:12" x14ac:dyDescent="0.25">
      <c r="A1261" t="s">
        <v>45</v>
      </c>
      <c r="B1261" t="s">
        <v>29</v>
      </c>
      <c r="C1261">
        <v>1331000</v>
      </c>
      <c r="D1261">
        <v>71300</v>
      </c>
      <c r="E1261" t="s">
        <v>1229</v>
      </c>
      <c r="F1261" t="s">
        <v>52</v>
      </c>
      <c r="G1261" t="s">
        <v>16</v>
      </c>
      <c r="H1261">
        <v>5</v>
      </c>
      <c r="I1261" t="s">
        <v>17</v>
      </c>
      <c r="J1261">
        <v>1</v>
      </c>
      <c r="K1261">
        <v>4.6097099999999998</v>
      </c>
      <c r="L1261">
        <v>-74.08175</v>
      </c>
    </row>
    <row r="1262" spans="1:12" x14ac:dyDescent="0.25">
      <c r="A1262" t="s">
        <v>297</v>
      </c>
      <c r="B1262" t="s">
        <v>86</v>
      </c>
      <c r="C1262">
        <v>63800</v>
      </c>
      <c r="D1262">
        <v>4100</v>
      </c>
      <c r="E1262" t="s">
        <v>1014</v>
      </c>
      <c r="F1262" t="s">
        <v>21</v>
      </c>
      <c r="G1262" t="s">
        <v>16</v>
      </c>
      <c r="H1262">
        <v>5</v>
      </c>
      <c r="I1262" t="s">
        <v>17</v>
      </c>
      <c r="J1262">
        <v>5</v>
      </c>
      <c r="K1262">
        <v>4.6097099999999998</v>
      </c>
      <c r="L1262">
        <v>-74.08175</v>
      </c>
    </row>
    <row r="1263" spans="1:12" x14ac:dyDescent="0.25">
      <c r="A1263" t="s">
        <v>113</v>
      </c>
      <c r="B1263" t="s">
        <v>24</v>
      </c>
      <c r="C1263">
        <v>21300</v>
      </c>
      <c r="D1263">
        <v>0</v>
      </c>
      <c r="E1263" t="s">
        <v>983</v>
      </c>
      <c r="F1263" t="s">
        <v>43</v>
      </c>
      <c r="G1263" t="s">
        <v>16</v>
      </c>
      <c r="H1263">
        <v>5</v>
      </c>
      <c r="I1263" t="s">
        <v>32</v>
      </c>
      <c r="J1263">
        <v>1</v>
      </c>
      <c r="K1263">
        <v>4.6097099999999998</v>
      </c>
      <c r="L1263">
        <v>-74.08175</v>
      </c>
    </row>
    <row r="1264" spans="1:12" x14ac:dyDescent="0.25">
      <c r="A1264" t="s">
        <v>105</v>
      </c>
      <c r="B1264" t="s">
        <v>19</v>
      </c>
      <c r="C1264">
        <v>269200</v>
      </c>
      <c r="D1264">
        <v>15600</v>
      </c>
      <c r="E1264" t="s">
        <v>729</v>
      </c>
      <c r="F1264" t="s">
        <v>15</v>
      </c>
      <c r="G1264" t="s">
        <v>31</v>
      </c>
      <c r="H1264">
        <v>4</v>
      </c>
      <c r="I1264" t="s">
        <v>17</v>
      </c>
      <c r="J1264">
        <v>1</v>
      </c>
      <c r="K1264">
        <v>3.4372199999999999</v>
      </c>
      <c r="L1264">
        <v>-76.522499999999994</v>
      </c>
    </row>
    <row r="1265" spans="1:12" x14ac:dyDescent="0.25">
      <c r="A1265" t="s">
        <v>78</v>
      </c>
      <c r="B1265" t="s">
        <v>19</v>
      </c>
      <c r="C1265">
        <v>336000</v>
      </c>
      <c r="D1265">
        <v>18300</v>
      </c>
      <c r="E1265" t="s">
        <v>182</v>
      </c>
      <c r="F1265" t="s">
        <v>15</v>
      </c>
      <c r="G1265" t="s">
        <v>278</v>
      </c>
      <c r="H1265">
        <v>4</v>
      </c>
      <c r="I1265" t="s">
        <v>17</v>
      </c>
      <c r="J1265">
        <v>1</v>
      </c>
      <c r="K1265">
        <v>-4.2152799999999999</v>
      </c>
      <c r="L1265">
        <v>-69.940560000000005</v>
      </c>
    </row>
    <row r="1266" spans="1:12" x14ac:dyDescent="0.25">
      <c r="A1266" t="s">
        <v>192</v>
      </c>
      <c r="B1266" t="s">
        <v>65</v>
      </c>
      <c r="C1266">
        <v>57400</v>
      </c>
      <c r="D1266">
        <v>3300</v>
      </c>
      <c r="E1266" t="s">
        <v>245</v>
      </c>
      <c r="F1266" t="s">
        <v>21</v>
      </c>
      <c r="G1266" t="s">
        <v>16</v>
      </c>
      <c r="H1266">
        <v>5</v>
      </c>
      <c r="I1266" t="s">
        <v>32</v>
      </c>
      <c r="J1266">
        <v>1</v>
      </c>
      <c r="K1266">
        <v>4.6097099999999998</v>
      </c>
      <c r="L1266">
        <v>-74.08175</v>
      </c>
    </row>
    <row r="1267" spans="1:12" x14ac:dyDescent="0.25">
      <c r="A1267" t="s">
        <v>266</v>
      </c>
      <c r="B1267" t="s">
        <v>13</v>
      </c>
      <c r="C1267">
        <v>1491900</v>
      </c>
      <c r="D1267">
        <v>77600</v>
      </c>
      <c r="E1267" t="s">
        <v>953</v>
      </c>
      <c r="F1267" t="s">
        <v>52</v>
      </c>
      <c r="G1267" t="s">
        <v>31</v>
      </c>
      <c r="H1267">
        <v>5</v>
      </c>
      <c r="I1267" t="s">
        <v>32</v>
      </c>
      <c r="J1267">
        <v>1</v>
      </c>
      <c r="K1267">
        <v>3.4372199999999999</v>
      </c>
      <c r="L1267">
        <v>-76.522499999999994</v>
      </c>
    </row>
    <row r="1268" spans="1:12" x14ac:dyDescent="0.25">
      <c r="A1268" t="s">
        <v>118</v>
      </c>
      <c r="B1268" t="s">
        <v>86</v>
      </c>
      <c r="C1268">
        <v>656800</v>
      </c>
      <c r="D1268">
        <v>33200</v>
      </c>
      <c r="E1268" t="s">
        <v>369</v>
      </c>
      <c r="F1268" t="s">
        <v>76</v>
      </c>
      <c r="G1268" t="s">
        <v>16</v>
      </c>
      <c r="H1268">
        <v>1</v>
      </c>
      <c r="I1268" t="s">
        <v>17</v>
      </c>
      <c r="J1268">
        <v>1</v>
      </c>
      <c r="K1268">
        <v>4.6097099999999998</v>
      </c>
      <c r="L1268">
        <v>-74.08175</v>
      </c>
    </row>
    <row r="1269" spans="1:12" x14ac:dyDescent="0.25">
      <c r="A1269" t="s">
        <v>89</v>
      </c>
      <c r="B1269" t="s">
        <v>62</v>
      </c>
      <c r="C1269">
        <v>22600</v>
      </c>
      <c r="D1269">
        <v>0</v>
      </c>
      <c r="E1269" t="s">
        <v>851</v>
      </c>
      <c r="F1269" t="s">
        <v>160</v>
      </c>
      <c r="G1269" t="s">
        <v>22</v>
      </c>
      <c r="H1269">
        <v>5</v>
      </c>
      <c r="I1269" t="s">
        <v>32</v>
      </c>
      <c r="J1269">
        <v>1</v>
      </c>
      <c r="K1269">
        <v>6.2518399999999996</v>
      </c>
      <c r="L1269">
        <v>-75.563590000000005</v>
      </c>
    </row>
    <row r="1270" spans="1:12" x14ac:dyDescent="0.25">
      <c r="A1270" t="s">
        <v>70</v>
      </c>
      <c r="B1270" t="s">
        <v>13</v>
      </c>
      <c r="C1270">
        <v>1856300</v>
      </c>
      <c r="D1270">
        <v>99500</v>
      </c>
      <c r="E1270" t="s">
        <v>558</v>
      </c>
      <c r="F1270" t="s">
        <v>160</v>
      </c>
      <c r="G1270" t="s">
        <v>22</v>
      </c>
      <c r="H1270">
        <v>5</v>
      </c>
      <c r="I1270" t="s">
        <v>17</v>
      </c>
      <c r="J1270">
        <v>2</v>
      </c>
      <c r="K1270">
        <v>6.2518399999999996</v>
      </c>
      <c r="L1270">
        <v>-75.563590000000005</v>
      </c>
    </row>
    <row r="1271" spans="1:12" x14ac:dyDescent="0.25">
      <c r="A1271" t="s">
        <v>192</v>
      </c>
      <c r="B1271" t="s">
        <v>65</v>
      </c>
      <c r="C1271">
        <v>42700</v>
      </c>
      <c r="D1271">
        <v>0</v>
      </c>
      <c r="E1271" t="s">
        <v>566</v>
      </c>
      <c r="F1271" t="s">
        <v>26</v>
      </c>
      <c r="G1271" t="s">
        <v>44</v>
      </c>
      <c r="H1271">
        <v>5</v>
      </c>
      <c r="I1271" t="s">
        <v>17</v>
      </c>
      <c r="J1271">
        <v>2</v>
      </c>
      <c r="K1271">
        <v>11.240790000000001</v>
      </c>
      <c r="L1271">
        <v>-74.199039999999997</v>
      </c>
    </row>
    <row r="1272" spans="1:12" x14ac:dyDescent="0.25">
      <c r="A1272" t="s">
        <v>68</v>
      </c>
      <c r="B1272" t="s">
        <v>24</v>
      </c>
      <c r="C1272">
        <v>20900</v>
      </c>
      <c r="D1272">
        <v>1800</v>
      </c>
      <c r="E1272" t="s">
        <v>365</v>
      </c>
      <c r="F1272" t="s">
        <v>52</v>
      </c>
      <c r="G1272" t="s">
        <v>16</v>
      </c>
      <c r="H1272">
        <v>1</v>
      </c>
      <c r="I1272" t="s">
        <v>17</v>
      </c>
      <c r="J1272">
        <v>1</v>
      </c>
      <c r="K1272">
        <v>4.6097099999999998</v>
      </c>
      <c r="L1272">
        <v>-74.08175</v>
      </c>
    </row>
    <row r="1273" spans="1:12" x14ac:dyDescent="0.25">
      <c r="A1273" t="s">
        <v>61</v>
      </c>
      <c r="B1273" t="s">
        <v>62</v>
      </c>
      <c r="C1273">
        <v>700000</v>
      </c>
      <c r="D1273">
        <v>37700</v>
      </c>
      <c r="E1273" t="s">
        <v>733</v>
      </c>
      <c r="F1273" t="s">
        <v>160</v>
      </c>
      <c r="G1273" t="s">
        <v>91</v>
      </c>
      <c r="H1273">
        <v>4</v>
      </c>
      <c r="I1273" t="s">
        <v>32</v>
      </c>
      <c r="J1273">
        <v>1</v>
      </c>
      <c r="K1273">
        <v>10.968540000000001</v>
      </c>
      <c r="L1273">
        <v>-74.781319999999994</v>
      </c>
    </row>
    <row r="1274" spans="1:12" x14ac:dyDescent="0.25">
      <c r="A1274" t="s">
        <v>214</v>
      </c>
      <c r="B1274" t="s">
        <v>19</v>
      </c>
      <c r="C1274">
        <v>203700</v>
      </c>
      <c r="D1274">
        <v>9000</v>
      </c>
      <c r="E1274" t="s">
        <v>664</v>
      </c>
      <c r="F1274" t="s">
        <v>35</v>
      </c>
      <c r="G1274" t="s">
        <v>16</v>
      </c>
      <c r="H1274">
        <v>5</v>
      </c>
      <c r="I1274" t="s">
        <v>17</v>
      </c>
      <c r="J1274">
        <v>2</v>
      </c>
      <c r="K1274">
        <v>4.6097099999999998</v>
      </c>
      <c r="L1274">
        <v>-74.08175</v>
      </c>
    </row>
    <row r="1275" spans="1:12" x14ac:dyDescent="0.25">
      <c r="A1275" t="s">
        <v>64</v>
      </c>
      <c r="B1275" t="s">
        <v>65</v>
      </c>
      <c r="C1275">
        <v>41600</v>
      </c>
      <c r="D1275">
        <v>0</v>
      </c>
      <c r="E1275" t="s">
        <v>112</v>
      </c>
      <c r="F1275" t="s">
        <v>21</v>
      </c>
      <c r="G1275" t="s">
        <v>201</v>
      </c>
      <c r="H1275">
        <v>5</v>
      </c>
      <c r="I1275" t="s">
        <v>17</v>
      </c>
      <c r="J1275">
        <v>2</v>
      </c>
      <c r="K1275">
        <v>11.54444</v>
      </c>
      <c r="L1275">
        <v>-72.907219999999995</v>
      </c>
    </row>
    <row r="1276" spans="1:12" x14ac:dyDescent="0.25">
      <c r="A1276" t="s">
        <v>219</v>
      </c>
      <c r="B1276" t="s">
        <v>19</v>
      </c>
      <c r="C1276">
        <v>724500</v>
      </c>
      <c r="D1276">
        <v>36800</v>
      </c>
      <c r="E1276" t="s">
        <v>782</v>
      </c>
      <c r="F1276" t="s">
        <v>47</v>
      </c>
      <c r="G1276" t="s">
        <v>16</v>
      </c>
      <c r="H1276">
        <v>3</v>
      </c>
      <c r="I1276" t="s">
        <v>32</v>
      </c>
      <c r="J1276">
        <v>1</v>
      </c>
      <c r="K1276">
        <v>4.6097099999999998</v>
      </c>
      <c r="L1276">
        <v>-74.08175</v>
      </c>
    </row>
    <row r="1277" spans="1:12" x14ac:dyDescent="0.25">
      <c r="A1277" t="s">
        <v>28</v>
      </c>
      <c r="B1277" t="s">
        <v>29</v>
      </c>
      <c r="C1277">
        <v>775600</v>
      </c>
      <c r="D1277">
        <v>41700</v>
      </c>
      <c r="E1277" t="s">
        <v>776</v>
      </c>
      <c r="F1277" t="s">
        <v>96</v>
      </c>
      <c r="G1277" t="s">
        <v>16</v>
      </c>
      <c r="H1277">
        <v>4</v>
      </c>
      <c r="I1277" t="s">
        <v>17</v>
      </c>
      <c r="J1277">
        <v>4</v>
      </c>
      <c r="K1277">
        <v>4.6097099999999998</v>
      </c>
      <c r="L1277">
        <v>-74.08175</v>
      </c>
    </row>
    <row r="1278" spans="1:12" x14ac:dyDescent="0.25">
      <c r="A1278" t="s">
        <v>192</v>
      </c>
      <c r="B1278" t="s">
        <v>65</v>
      </c>
      <c r="C1278">
        <v>31400</v>
      </c>
      <c r="D1278">
        <v>2400</v>
      </c>
      <c r="E1278" t="s">
        <v>814</v>
      </c>
      <c r="F1278" t="s">
        <v>26</v>
      </c>
      <c r="G1278" t="s">
        <v>22</v>
      </c>
      <c r="H1278">
        <v>5</v>
      </c>
      <c r="I1278" t="s">
        <v>17</v>
      </c>
      <c r="J1278">
        <v>3</v>
      </c>
      <c r="K1278">
        <v>6.2518399999999996</v>
      </c>
      <c r="L1278">
        <v>-75.563590000000005</v>
      </c>
    </row>
    <row r="1279" spans="1:12" x14ac:dyDescent="0.25">
      <c r="A1279" t="s">
        <v>55</v>
      </c>
      <c r="B1279" t="s">
        <v>13</v>
      </c>
      <c r="C1279">
        <v>134900</v>
      </c>
      <c r="D1279">
        <v>5400</v>
      </c>
      <c r="E1279" t="s">
        <v>1209</v>
      </c>
      <c r="F1279" t="s">
        <v>52</v>
      </c>
      <c r="G1279" t="s">
        <v>16</v>
      </c>
      <c r="H1279">
        <v>5</v>
      </c>
      <c r="I1279" t="s">
        <v>17</v>
      </c>
      <c r="J1279">
        <v>4</v>
      </c>
      <c r="K1279">
        <v>4.6097099999999998</v>
      </c>
      <c r="L1279">
        <v>-74.08175</v>
      </c>
    </row>
    <row r="1280" spans="1:12" x14ac:dyDescent="0.25">
      <c r="A1280" t="s">
        <v>219</v>
      </c>
      <c r="B1280" t="s">
        <v>19</v>
      </c>
      <c r="C1280">
        <v>850900</v>
      </c>
      <c r="D1280">
        <v>45800</v>
      </c>
      <c r="E1280" t="s">
        <v>851</v>
      </c>
      <c r="F1280" t="s">
        <v>35</v>
      </c>
      <c r="G1280" t="s">
        <v>31</v>
      </c>
      <c r="H1280">
        <v>3</v>
      </c>
      <c r="I1280" t="s">
        <v>17</v>
      </c>
      <c r="J1280">
        <v>1</v>
      </c>
      <c r="K1280">
        <v>3.4372199999999999</v>
      </c>
      <c r="L1280">
        <v>-76.522499999999994</v>
      </c>
    </row>
    <row r="1281" spans="1:12" x14ac:dyDescent="0.25">
      <c r="A1281" t="s">
        <v>68</v>
      </c>
      <c r="B1281" t="s">
        <v>24</v>
      </c>
      <c r="C1281">
        <v>34700</v>
      </c>
      <c r="D1281">
        <v>0</v>
      </c>
      <c r="E1281" t="s">
        <v>1090</v>
      </c>
      <c r="F1281" t="s">
        <v>88</v>
      </c>
      <c r="G1281" t="s">
        <v>27</v>
      </c>
      <c r="H1281">
        <v>3</v>
      </c>
      <c r="I1281" t="s">
        <v>17</v>
      </c>
      <c r="J1281">
        <v>5</v>
      </c>
      <c r="K1281">
        <v>10.39972</v>
      </c>
      <c r="L1281">
        <v>-75.514439999999993</v>
      </c>
    </row>
    <row r="1282" spans="1:12" x14ac:dyDescent="0.25">
      <c r="A1282" t="s">
        <v>127</v>
      </c>
      <c r="B1282" t="s">
        <v>13</v>
      </c>
      <c r="C1282">
        <v>1096500</v>
      </c>
      <c r="D1282">
        <v>58800</v>
      </c>
      <c r="E1282" t="s">
        <v>488</v>
      </c>
      <c r="F1282" t="s">
        <v>21</v>
      </c>
      <c r="G1282" t="s">
        <v>126</v>
      </c>
      <c r="H1282">
        <v>5</v>
      </c>
      <c r="I1282" t="s">
        <v>17</v>
      </c>
      <c r="J1282">
        <v>2</v>
      </c>
      <c r="K1282">
        <v>7.89391</v>
      </c>
      <c r="L1282">
        <v>-72.507819999999995</v>
      </c>
    </row>
    <row r="1283" spans="1:12" x14ac:dyDescent="0.25">
      <c r="A1283" t="s">
        <v>127</v>
      </c>
      <c r="B1283" t="s">
        <v>13</v>
      </c>
      <c r="C1283">
        <v>1849400</v>
      </c>
      <c r="D1283">
        <v>96700</v>
      </c>
      <c r="E1283" t="s">
        <v>911</v>
      </c>
      <c r="F1283" t="s">
        <v>96</v>
      </c>
      <c r="G1283" t="s">
        <v>27</v>
      </c>
      <c r="H1283">
        <v>1</v>
      </c>
      <c r="I1283" t="s">
        <v>17</v>
      </c>
      <c r="J1283">
        <v>6</v>
      </c>
      <c r="K1283">
        <v>10.39972</v>
      </c>
      <c r="L1283">
        <v>-75.514439999999993</v>
      </c>
    </row>
    <row r="1284" spans="1:12" x14ac:dyDescent="0.25">
      <c r="A1284" t="s">
        <v>171</v>
      </c>
      <c r="B1284" t="s">
        <v>19</v>
      </c>
      <c r="C1284">
        <v>277500</v>
      </c>
      <c r="D1284">
        <v>15400</v>
      </c>
      <c r="E1284" t="s">
        <v>375</v>
      </c>
      <c r="F1284" t="s">
        <v>26</v>
      </c>
      <c r="G1284" t="s">
        <v>22</v>
      </c>
      <c r="H1284">
        <v>5</v>
      </c>
      <c r="I1284" t="s">
        <v>17</v>
      </c>
      <c r="J1284">
        <v>1</v>
      </c>
      <c r="K1284">
        <v>6.2518399999999996</v>
      </c>
      <c r="L1284">
        <v>-75.563590000000005</v>
      </c>
    </row>
    <row r="1285" spans="1:12" x14ac:dyDescent="0.25">
      <c r="A1285" t="s">
        <v>124</v>
      </c>
      <c r="B1285" t="s">
        <v>19</v>
      </c>
      <c r="C1285">
        <v>679800</v>
      </c>
      <c r="D1285">
        <v>36400</v>
      </c>
      <c r="E1285" t="s">
        <v>747</v>
      </c>
      <c r="F1285" t="s">
        <v>130</v>
      </c>
      <c r="G1285" t="s">
        <v>16</v>
      </c>
      <c r="H1285">
        <v>5</v>
      </c>
      <c r="I1285" t="s">
        <v>17</v>
      </c>
      <c r="J1285">
        <v>1</v>
      </c>
      <c r="K1285">
        <v>4.6097099999999998</v>
      </c>
      <c r="L1285">
        <v>-74.08175</v>
      </c>
    </row>
    <row r="1286" spans="1:12" x14ac:dyDescent="0.25">
      <c r="A1286" t="s">
        <v>23</v>
      </c>
      <c r="B1286" t="s">
        <v>24</v>
      </c>
      <c r="C1286">
        <v>212300</v>
      </c>
      <c r="D1286">
        <v>13700</v>
      </c>
      <c r="E1286" t="s">
        <v>1236</v>
      </c>
      <c r="F1286" t="s">
        <v>88</v>
      </c>
      <c r="G1286" t="s">
        <v>22</v>
      </c>
      <c r="H1286">
        <v>5</v>
      </c>
      <c r="I1286" t="s">
        <v>17</v>
      </c>
      <c r="J1286">
        <v>1</v>
      </c>
      <c r="K1286">
        <v>6.2518399999999996</v>
      </c>
      <c r="L1286">
        <v>-75.563590000000005</v>
      </c>
    </row>
    <row r="1287" spans="1:12" x14ac:dyDescent="0.25">
      <c r="A1287" t="s">
        <v>61</v>
      </c>
      <c r="B1287" t="s">
        <v>62</v>
      </c>
      <c r="C1287">
        <v>252300</v>
      </c>
      <c r="D1287">
        <v>13600</v>
      </c>
      <c r="E1287" t="s">
        <v>576</v>
      </c>
      <c r="F1287" t="s">
        <v>26</v>
      </c>
      <c r="G1287" t="s">
        <v>31</v>
      </c>
      <c r="H1287">
        <v>5</v>
      </c>
      <c r="I1287" t="s">
        <v>17</v>
      </c>
      <c r="J1287">
        <v>10</v>
      </c>
      <c r="K1287">
        <v>3.4372199999999999</v>
      </c>
      <c r="L1287">
        <v>-76.522499999999994</v>
      </c>
    </row>
    <row r="1288" spans="1:12" x14ac:dyDescent="0.25">
      <c r="A1288" t="s">
        <v>67</v>
      </c>
      <c r="B1288" t="s">
        <v>62</v>
      </c>
      <c r="C1288">
        <v>55600</v>
      </c>
      <c r="D1288">
        <v>3200</v>
      </c>
      <c r="E1288" t="s">
        <v>1169</v>
      </c>
      <c r="F1288" t="s">
        <v>76</v>
      </c>
      <c r="G1288" t="s">
        <v>22</v>
      </c>
      <c r="H1288">
        <v>5</v>
      </c>
      <c r="I1288" t="s">
        <v>17</v>
      </c>
      <c r="J1288">
        <v>4</v>
      </c>
      <c r="K1288">
        <v>6.2518399999999996</v>
      </c>
      <c r="L1288">
        <v>-75.563590000000005</v>
      </c>
    </row>
    <row r="1289" spans="1:12" x14ac:dyDescent="0.25">
      <c r="A1289" t="s">
        <v>105</v>
      </c>
      <c r="B1289" t="s">
        <v>19</v>
      </c>
      <c r="C1289">
        <v>254600</v>
      </c>
      <c r="D1289">
        <v>14100</v>
      </c>
      <c r="E1289" t="s">
        <v>1009</v>
      </c>
      <c r="F1289" t="s">
        <v>88</v>
      </c>
      <c r="G1289" t="s">
        <v>16</v>
      </c>
      <c r="H1289">
        <v>5</v>
      </c>
      <c r="I1289" t="s">
        <v>38</v>
      </c>
      <c r="J1289">
        <v>1</v>
      </c>
      <c r="K1289">
        <v>4.6097099999999998</v>
      </c>
      <c r="L1289">
        <v>-74.08175</v>
      </c>
    </row>
    <row r="1290" spans="1:12" x14ac:dyDescent="0.25">
      <c r="A1290" t="s">
        <v>214</v>
      </c>
      <c r="B1290" t="s">
        <v>19</v>
      </c>
      <c r="C1290">
        <v>193600</v>
      </c>
      <c r="D1290">
        <v>8500</v>
      </c>
      <c r="E1290" t="s">
        <v>1187</v>
      </c>
      <c r="F1290" t="s">
        <v>54</v>
      </c>
      <c r="G1290" t="s">
        <v>22</v>
      </c>
      <c r="H1290">
        <v>5</v>
      </c>
      <c r="I1290" t="s">
        <v>32</v>
      </c>
      <c r="J1290">
        <v>1</v>
      </c>
      <c r="K1290">
        <v>6.2518399999999996</v>
      </c>
      <c r="L1290">
        <v>-75.563590000000005</v>
      </c>
    </row>
    <row r="1291" spans="1:12" x14ac:dyDescent="0.25">
      <c r="A1291" t="s">
        <v>184</v>
      </c>
      <c r="B1291" t="s">
        <v>86</v>
      </c>
      <c r="C1291">
        <v>337400</v>
      </c>
      <c r="D1291">
        <v>18500</v>
      </c>
      <c r="E1291" t="s">
        <v>462</v>
      </c>
      <c r="F1291" t="s">
        <v>88</v>
      </c>
      <c r="G1291" t="s">
        <v>16</v>
      </c>
      <c r="H1291">
        <v>5</v>
      </c>
      <c r="I1291" t="s">
        <v>32</v>
      </c>
      <c r="J1291">
        <v>1</v>
      </c>
      <c r="K1291">
        <v>4.6097099999999998</v>
      </c>
      <c r="L1291">
        <v>-74.08175</v>
      </c>
    </row>
    <row r="1292" spans="1:12" x14ac:dyDescent="0.25">
      <c r="A1292" t="s">
        <v>36</v>
      </c>
      <c r="B1292" t="s">
        <v>24</v>
      </c>
      <c r="C1292">
        <v>27600</v>
      </c>
      <c r="D1292">
        <v>1900</v>
      </c>
      <c r="E1292" t="s">
        <v>946</v>
      </c>
      <c r="F1292" t="s">
        <v>88</v>
      </c>
      <c r="G1292" t="s">
        <v>22</v>
      </c>
      <c r="H1292">
        <v>4</v>
      </c>
      <c r="I1292" t="s">
        <v>17</v>
      </c>
      <c r="J1292">
        <v>2</v>
      </c>
      <c r="K1292">
        <v>6.2518399999999996</v>
      </c>
      <c r="L1292">
        <v>-75.563590000000005</v>
      </c>
    </row>
    <row r="1293" spans="1:12" x14ac:dyDescent="0.25">
      <c r="A1293" t="s">
        <v>23</v>
      </c>
      <c r="B1293" t="s">
        <v>24</v>
      </c>
      <c r="C1293">
        <v>236400</v>
      </c>
      <c r="D1293">
        <v>13000</v>
      </c>
      <c r="E1293" t="s">
        <v>622</v>
      </c>
      <c r="F1293" t="s">
        <v>96</v>
      </c>
      <c r="G1293" t="s">
        <v>91</v>
      </c>
      <c r="H1293">
        <v>4</v>
      </c>
      <c r="I1293" t="s">
        <v>17</v>
      </c>
      <c r="J1293">
        <v>8</v>
      </c>
      <c r="K1293">
        <v>10.968540000000001</v>
      </c>
      <c r="L1293">
        <v>-74.781319999999994</v>
      </c>
    </row>
    <row r="1294" spans="1:12" x14ac:dyDescent="0.25">
      <c r="A1294" t="s">
        <v>266</v>
      </c>
      <c r="B1294" t="s">
        <v>13</v>
      </c>
      <c r="C1294">
        <v>1640100</v>
      </c>
      <c r="D1294">
        <v>87500</v>
      </c>
      <c r="E1294" t="s">
        <v>123</v>
      </c>
      <c r="F1294" t="s">
        <v>52</v>
      </c>
      <c r="G1294" t="s">
        <v>16</v>
      </c>
      <c r="H1294">
        <v>3</v>
      </c>
      <c r="I1294" t="s">
        <v>17</v>
      </c>
      <c r="J1294">
        <v>1</v>
      </c>
      <c r="K1294">
        <v>4.6097099999999998</v>
      </c>
      <c r="L1294">
        <v>-74.08175</v>
      </c>
    </row>
    <row r="1295" spans="1:12" x14ac:dyDescent="0.25">
      <c r="A1295" t="s">
        <v>118</v>
      </c>
      <c r="B1295" t="s">
        <v>86</v>
      </c>
      <c r="C1295">
        <v>700700</v>
      </c>
      <c r="D1295">
        <v>35500</v>
      </c>
      <c r="E1295" t="s">
        <v>1034</v>
      </c>
      <c r="F1295" t="s">
        <v>52</v>
      </c>
      <c r="G1295" t="s">
        <v>91</v>
      </c>
      <c r="H1295">
        <v>4</v>
      </c>
      <c r="I1295" t="s">
        <v>17</v>
      </c>
      <c r="J1295">
        <v>1</v>
      </c>
      <c r="K1295">
        <v>10.968540000000001</v>
      </c>
      <c r="L1295">
        <v>-74.781319999999994</v>
      </c>
    </row>
    <row r="1296" spans="1:12" x14ac:dyDescent="0.25">
      <c r="A1296" t="s">
        <v>94</v>
      </c>
      <c r="B1296" t="s">
        <v>29</v>
      </c>
      <c r="C1296">
        <v>720800</v>
      </c>
      <c r="D1296">
        <v>36600</v>
      </c>
      <c r="E1296" t="s">
        <v>1184</v>
      </c>
      <c r="F1296" t="s">
        <v>76</v>
      </c>
      <c r="G1296" t="s">
        <v>16</v>
      </c>
      <c r="H1296">
        <v>3</v>
      </c>
      <c r="I1296" t="s">
        <v>17</v>
      </c>
      <c r="J1296">
        <v>7</v>
      </c>
      <c r="K1296">
        <v>4.6097099999999998</v>
      </c>
      <c r="L1296">
        <v>-74.08175</v>
      </c>
    </row>
    <row r="1297" spans="1:12" x14ac:dyDescent="0.25">
      <c r="A1297" t="s">
        <v>61</v>
      </c>
      <c r="B1297" t="s">
        <v>62</v>
      </c>
      <c r="C1297">
        <v>302000</v>
      </c>
      <c r="D1297">
        <v>16300</v>
      </c>
      <c r="E1297" t="s">
        <v>806</v>
      </c>
      <c r="F1297" t="s">
        <v>35</v>
      </c>
      <c r="G1297" t="s">
        <v>22</v>
      </c>
      <c r="H1297">
        <v>5</v>
      </c>
      <c r="I1297" t="s">
        <v>17</v>
      </c>
      <c r="J1297">
        <v>5</v>
      </c>
      <c r="K1297">
        <v>6.2518399999999996</v>
      </c>
      <c r="L1297">
        <v>-75.563590000000005</v>
      </c>
    </row>
    <row r="1298" spans="1:12" x14ac:dyDescent="0.25">
      <c r="A1298" t="s">
        <v>57</v>
      </c>
      <c r="B1298" t="s">
        <v>58</v>
      </c>
      <c r="C1298">
        <v>78500</v>
      </c>
      <c r="D1298">
        <v>4900</v>
      </c>
      <c r="E1298" t="s">
        <v>870</v>
      </c>
      <c r="F1298" t="s">
        <v>47</v>
      </c>
      <c r="G1298" t="s">
        <v>22</v>
      </c>
      <c r="H1298">
        <v>5</v>
      </c>
      <c r="I1298" t="s">
        <v>32</v>
      </c>
      <c r="J1298">
        <v>1</v>
      </c>
      <c r="K1298">
        <v>6.2518399999999996</v>
      </c>
      <c r="L1298">
        <v>-75.563590000000005</v>
      </c>
    </row>
    <row r="1299" spans="1:12" x14ac:dyDescent="0.25">
      <c r="A1299" t="s">
        <v>113</v>
      </c>
      <c r="B1299" t="s">
        <v>24</v>
      </c>
      <c r="C1299">
        <v>14700</v>
      </c>
      <c r="D1299">
        <v>0</v>
      </c>
      <c r="E1299" t="s">
        <v>139</v>
      </c>
      <c r="F1299" t="s">
        <v>35</v>
      </c>
      <c r="G1299" t="s">
        <v>16</v>
      </c>
      <c r="H1299">
        <v>3</v>
      </c>
      <c r="I1299" t="s">
        <v>17</v>
      </c>
      <c r="J1299">
        <v>1</v>
      </c>
      <c r="K1299">
        <v>4.6097099999999998</v>
      </c>
      <c r="L1299">
        <v>-74.08175</v>
      </c>
    </row>
    <row r="1300" spans="1:12" x14ac:dyDescent="0.25">
      <c r="A1300" t="s">
        <v>84</v>
      </c>
      <c r="B1300" t="s">
        <v>58</v>
      </c>
      <c r="C1300">
        <v>181200</v>
      </c>
      <c r="D1300">
        <v>15500</v>
      </c>
      <c r="E1300" t="s">
        <v>462</v>
      </c>
      <c r="F1300" t="s">
        <v>21</v>
      </c>
      <c r="G1300" t="s">
        <v>22</v>
      </c>
      <c r="H1300">
        <v>5</v>
      </c>
      <c r="I1300" t="s">
        <v>32</v>
      </c>
      <c r="J1300">
        <v>1</v>
      </c>
      <c r="K1300">
        <v>6.2518399999999996</v>
      </c>
      <c r="L1300">
        <v>-75.563590000000005</v>
      </c>
    </row>
    <row r="1301" spans="1:12" x14ac:dyDescent="0.25">
      <c r="A1301" t="s">
        <v>78</v>
      </c>
      <c r="B1301" t="s">
        <v>19</v>
      </c>
      <c r="C1301">
        <v>250900</v>
      </c>
      <c r="D1301">
        <v>11500</v>
      </c>
      <c r="E1301" t="s">
        <v>732</v>
      </c>
      <c r="F1301" t="s">
        <v>47</v>
      </c>
      <c r="G1301" t="s">
        <v>22</v>
      </c>
      <c r="H1301">
        <v>1</v>
      </c>
      <c r="I1301" t="s">
        <v>17</v>
      </c>
      <c r="J1301">
        <v>10</v>
      </c>
      <c r="K1301">
        <v>6.2518399999999996</v>
      </c>
      <c r="L1301">
        <v>-75.563590000000005</v>
      </c>
    </row>
    <row r="1302" spans="1:12" x14ac:dyDescent="0.25">
      <c r="A1302" t="s">
        <v>50</v>
      </c>
      <c r="B1302" t="s">
        <v>29</v>
      </c>
      <c r="C1302">
        <v>2542600</v>
      </c>
      <c r="D1302">
        <v>133600</v>
      </c>
      <c r="E1302" t="s">
        <v>1225</v>
      </c>
      <c r="F1302" t="s">
        <v>54</v>
      </c>
      <c r="G1302" t="s">
        <v>22</v>
      </c>
      <c r="H1302">
        <v>5</v>
      </c>
      <c r="I1302" t="s">
        <v>17</v>
      </c>
      <c r="J1302">
        <v>4</v>
      </c>
      <c r="K1302">
        <v>6.2518399999999996</v>
      </c>
      <c r="L1302">
        <v>-75.563590000000005</v>
      </c>
    </row>
    <row r="1303" spans="1:12" x14ac:dyDescent="0.25">
      <c r="A1303" t="s">
        <v>41</v>
      </c>
      <c r="B1303" t="s">
        <v>29</v>
      </c>
      <c r="C1303">
        <v>1024900</v>
      </c>
      <c r="D1303">
        <v>55000</v>
      </c>
      <c r="E1303" t="s">
        <v>537</v>
      </c>
      <c r="F1303" t="s">
        <v>160</v>
      </c>
      <c r="G1303" t="s">
        <v>31</v>
      </c>
      <c r="H1303">
        <v>1</v>
      </c>
      <c r="I1303" t="s">
        <v>17</v>
      </c>
      <c r="J1303">
        <v>7</v>
      </c>
      <c r="K1303">
        <v>3.4372199999999999</v>
      </c>
      <c r="L1303">
        <v>-76.522499999999994</v>
      </c>
    </row>
    <row r="1304" spans="1:12" x14ac:dyDescent="0.25">
      <c r="A1304" t="s">
        <v>266</v>
      </c>
      <c r="B1304" t="s">
        <v>13</v>
      </c>
      <c r="C1304">
        <v>1447300</v>
      </c>
      <c r="D1304">
        <v>75300</v>
      </c>
      <c r="E1304" t="s">
        <v>1009</v>
      </c>
      <c r="F1304" t="s">
        <v>88</v>
      </c>
      <c r="G1304" t="s">
        <v>31</v>
      </c>
      <c r="H1304">
        <v>4</v>
      </c>
      <c r="I1304" t="s">
        <v>17</v>
      </c>
      <c r="J1304">
        <v>7</v>
      </c>
      <c r="K1304">
        <v>3.4372199999999999</v>
      </c>
      <c r="L1304">
        <v>-76.522499999999994</v>
      </c>
    </row>
    <row r="1305" spans="1:12" x14ac:dyDescent="0.25">
      <c r="A1305" t="s">
        <v>94</v>
      </c>
      <c r="B1305" t="s">
        <v>29</v>
      </c>
      <c r="C1305">
        <v>402500</v>
      </c>
      <c r="D1305">
        <v>19600</v>
      </c>
      <c r="E1305" t="s">
        <v>1010</v>
      </c>
      <c r="F1305" t="s">
        <v>130</v>
      </c>
      <c r="G1305" t="s">
        <v>16</v>
      </c>
      <c r="H1305">
        <v>1</v>
      </c>
      <c r="I1305" t="s">
        <v>32</v>
      </c>
      <c r="J1305">
        <v>1</v>
      </c>
      <c r="K1305">
        <v>4.6097099999999998</v>
      </c>
      <c r="L1305">
        <v>-74.08175</v>
      </c>
    </row>
    <row r="1306" spans="1:12" x14ac:dyDescent="0.25">
      <c r="A1306" t="s">
        <v>127</v>
      </c>
      <c r="B1306" t="s">
        <v>13</v>
      </c>
      <c r="C1306">
        <v>1123700</v>
      </c>
      <c r="D1306">
        <v>58000</v>
      </c>
      <c r="E1306" t="s">
        <v>1196</v>
      </c>
      <c r="F1306" t="s">
        <v>88</v>
      </c>
      <c r="G1306" t="s">
        <v>22</v>
      </c>
      <c r="H1306">
        <v>3</v>
      </c>
      <c r="I1306" t="s">
        <v>17</v>
      </c>
      <c r="J1306">
        <v>4</v>
      </c>
      <c r="K1306">
        <v>6.2518399999999996</v>
      </c>
      <c r="L1306">
        <v>-75.563590000000005</v>
      </c>
    </row>
    <row r="1307" spans="1:12" x14ac:dyDescent="0.25">
      <c r="A1307" t="s">
        <v>111</v>
      </c>
      <c r="B1307" t="s">
        <v>19</v>
      </c>
      <c r="C1307">
        <v>463400</v>
      </c>
      <c r="D1307">
        <v>22900</v>
      </c>
      <c r="E1307" t="s">
        <v>262</v>
      </c>
      <c r="F1307" t="s">
        <v>88</v>
      </c>
      <c r="G1307" t="s">
        <v>31</v>
      </c>
      <c r="H1307">
        <v>5</v>
      </c>
      <c r="I1307" t="s">
        <v>17</v>
      </c>
      <c r="J1307">
        <v>7</v>
      </c>
      <c r="K1307">
        <v>3.4372199999999999</v>
      </c>
      <c r="L1307">
        <v>-76.522499999999994</v>
      </c>
    </row>
    <row r="1308" spans="1:12" x14ac:dyDescent="0.25">
      <c r="A1308" t="s">
        <v>144</v>
      </c>
      <c r="B1308" t="s">
        <v>65</v>
      </c>
      <c r="C1308">
        <v>55900</v>
      </c>
      <c r="D1308">
        <v>3200</v>
      </c>
      <c r="E1308" t="s">
        <v>799</v>
      </c>
      <c r="F1308" t="s">
        <v>130</v>
      </c>
      <c r="G1308" t="s">
        <v>16</v>
      </c>
      <c r="H1308">
        <v>1</v>
      </c>
      <c r="I1308" t="s">
        <v>32</v>
      </c>
      <c r="J1308">
        <v>1</v>
      </c>
      <c r="K1308">
        <v>4.6097099999999998</v>
      </c>
      <c r="L1308">
        <v>-74.08175</v>
      </c>
    </row>
    <row r="1309" spans="1:12" x14ac:dyDescent="0.25">
      <c r="A1309" t="s">
        <v>89</v>
      </c>
      <c r="B1309" t="s">
        <v>62</v>
      </c>
      <c r="C1309">
        <v>9600</v>
      </c>
      <c r="D1309">
        <v>900</v>
      </c>
      <c r="E1309" t="s">
        <v>319</v>
      </c>
      <c r="F1309" t="s">
        <v>160</v>
      </c>
      <c r="G1309" t="s">
        <v>31</v>
      </c>
      <c r="H1309">
        <v>5</v>
      </c>
      <c r="I1309" t="s">
        <v>17</v>
      </c>
      <c r="J1309">
        <v>4</v>
      </c>
      <c r="K1309">
        <v>3.4372199999999999</v>
      </c>
      <c r="L1309">
        <v>-76.522499999999994</v>
      </c>
    </row>
    <row r="1310" spans="1:12" x14ac:dyDescent="0.25">
      <c r="A1310" t="s">
        <v>133</v>
      </c>
      <c r="B1310" t="s">
        <v>24</v>
      </c>
      <c r="C1310">
        <v>10400</v>
      </c>
      <c r="D1310">
        <v>0</v>
      </c>
      <c r="E1310" t="s">
        <v>291</v>
      </c>
      <c r="F1310" t="s">
        <v>35</v>
      </c>
      <c r="G1310" t="s">
        <v>16</v>
      </c>
      <c r="H1310">
        <v>5</v>
      </c>
      <c r="I1310" t="s">
        <v>17</v>
      </c>
      <c r="J1310">
        <v>1</v>
      </c>
      <c r="K1310">
        <v>4.6097099999999998</v>
      </c>
      <c r="L1310">
        <v>-74.08175</v>
      </c>
    </row>
    <row r="1311" spans="1:12" x14ac:dyDescent="0.25">
      <c r="A1311" t="s">
        <v>164</v>
      </c>
      <c r="B1311" t="s">
        <v>13</v>
      </c>
      <c r="C1311">
        <v>247300</v>
      </c>
      <c r="D1311">
        <v>13400</v>
      </c>
      <c r="E1311" t="s">
        <v>300</v>
      </c>
      <c r="F1311" t="s">
        <v>54</v>
      </c>
      <c r="G1311" t="s">
        <v>16</v>
      </c>
      <c r="H1311">
        <v>3</v>
      </c>
      <c r="I1311" t="s">
        <v>32</v>
      </c>
      <c r="J1311">
        <v>1</v>
      </c>
      <c r="K1311">
        <v>4.6097099999999998</v>
      </c>
      <c r="L1311">
        <v>-74.08175</v>
      </c>
    </row>
    <row r="1312" spans="1:12" x14ac:dyDescent="0.25">
      <c r="A1312" t="s">
        <v>18</v>
      </c>
      <c r="B1312" t="s">
        <v>19</v>
      </c>
      <c r="C1312">
        <v>298400</v>
      </c>
      <c r="D1312">
        <v>16400</v>
      </c>
      <c r="E1312" t="s">
        <v>501</v>
      </c>
      <c r="F1312" t="s">
        <v>130</v>
      </c>
      <c r="G1312" t="s">
        <v>16</v>
      </c>
      <c r="H1312">
        <v>5</v>
      </c>
      <c r="I1312" t="s">
        <v>38</v>
      </c>
      <c r="J1312">
        <v>1</v>
      </c>
      <c r="K1312">
        <v>4.6097099999999998</v>
      </c>
      <c r="L1312">
        <v>-74.08175</v>
      </c>
    </row>
    <row r="1313" spans="1:12" x14ac:dyDescent="0.25">
      <c r="A1313" t="s">
        <v>55</v>
      </c>
      <c r="B1313" t="s">
        <v>13</v>
      </c>
      <c r="C1313">
        <v>74600</v>
      </c>
      <c r="D1313">
        <v>4200</v>
      </c>
      <c r="E1313" t="s">
        <v>796</v>
      </c>
      <c r="F1313" t="s">
        <v>52</v>
      </c>
      <c r="G1313" t="s">
        <v>22</v>
      </c>
      <c r="H1313">
        <v>5</v>
      </c>
      <c r="I1313" t="s">
        <v>17</v>
      </c>
      <c r="J1313">
        <v>1</v>
      </c>
      <c r="K1313">
        <v>6.2518399999999996</v>
      </c>
      <c r="L1313">
        <v>-75.563590000000005</v>
      </c>
    </row>
    <row r="1314" spans="1:12" x14ac:dyDescent="0.25">
      <c r="A1314" t="s">
        <v>113</v>
      </c>
      <c r="B1314" t="s">
        <v>24</v>
      </c>
      <c r="C1314">
        <v>19900</v>
      </c>
      <c r="D1314">
        <v>1700</v>
      </c>
      <c r="E1314" t="s">
        <v>929</v>
      </c>
      <c r="F1314" t="s">
        <v>52</v>
      </c>
      <c r="G1314" t="s">
        <v>161</v>
      </c>
      <c r="H1314">
        <v>1</v>
      </c>
      <c r="I1314" t="s">
        <v>17</v>
      </c>
      <c r="J1314">
        <v>3</v>
      </c>
      <c r="K1314">
        <v>7.1253900000000003</v>
      </c>
      <c r="L1314">
        <v>-73.119799999999998</v>
      </c>
    </row>
    <row r="1315" spans="1:12" x14ac:dyDescent="0.25">
      <c r="A1315" t="s">
        <v>158</v>
      </c>
      <c r="B1315" t="s">
        <v>62</v>
      </c>
      <c r="C1315">
        <v>39200</v>
      </c>
      <c r="D1315">
        <v>2300</v>
      </c>
      <c r="E1315" t="s">
        <v>92</v>
      </c>
      <c r="F1315" t="s">
        <v>130</v>
      </c>
      <c r="G1315" t="s">
        <v>91</v>
      </c>
      <c r="H1315">
        <v>5</v>
      </c>
      <c r="I1315" t="s">
        <v>17</v>
      </c>
      <c r="J1315">
        <v>1</v>
      </c>
      <c r="K1315">
        <v>10.968540000000001</v>
      </c>
      <c r="L1315">
        <v>-74.781319999999994</v>
      </c>
    </row>
    <row r="1316" spans="1:12" x14ac:dyDescent="0.25">
      <c r="A1316" t="s">
        <v>122</v>
      </c>
      <c r="B1316" t="s">
        <v>29</v>
      </c>
      <c r="C1316">
        <v>1156300</v>
      </c>
      <c r="D1316">
        <v>61800</v>
      </c>
      <c r="E1316" t="s">
        <v>191</v>
      </c>
      <c r="F1316" t="s">
        <v>96</v>
      </c>
      <c r="G1316" t="s">
        <v>16</v>
      </c>
      <c r="H1316">
        <v>5</v>
      </c>
      <c r="I1316" t="s">
        <v>32</v>
      </c>
      <c r="J1316">
        <v>1</v>
      </c>
      <c r="K1316">
        <v>4.6097099999999998</v>
      </c>
      <c r="L1316">
        <v>-74.08175</v>
      </c>
    </row>
    <row r="1317" spans="1:12" x14ac:dyDescent="0.25">
      <c r="A1317" t="s">
        <v>23</v>
      </c>
      <c r="B1317" t="s">
        <v>24</v>
      </c>
      <c r="C1317">
        <v>170800</v>
      </c>
      <c r="D1317">
        <v>10100</v>
      </c>
      <c r="E1317" t="s">
        <v>798</v>
      </c>
      <c r="F1317" t="s">
        <v>43</v>
      </c>
      <c r="G1317" t="s">
        <v>22</v>
      </c>
      <c r="H1317">
        <v>5</v>
      </c>
      <c r="I1317" t="s">
        <v>17</v>
      </c>
      <c r="J1317">
        <v>5</v>
      </c>
      <c r="K1317">
        <v>6.2518399999999996</v>
      </c>
      <c r="L1317">
        <v>-75.563590000000005</v>
      </c>
    </row>
    <row r="1318" spans="1:12" x14ac:dyDescent="0.25">
      <c r="A1318" t="s">
        <v>64</v>
      </c>
      <c r="B1318" t="s">
        <v>65</v>
      </c>
      <c r="C1318">
        <v>43100</v>
      </c>
      <c r="D1318">
        <v>2700</v>
      </c>
      <c r="E1318" t="s">
        <v>636</v>
      </c>
      <c r="F1318" t="s">
        <v>52</v>
      </c>
      <c r="G1318" t="s">
        <v>31</v>
      </c>
      <c r="H1318">
        <v>5</v>
      </c>
      <c r="I1318" t="s">
        <v>17</v>
      </c>
      <c r="J1318">
        <v>1</v>
      </c>
      <c r="K1318">
        <v>3.4372199999999999</v>
      </c>
      <c r="L1318">
        <v>-76.522499999999994</v>
      </c>
    </row>
    <row r="1319" spans="1:12" x14ac:dyDescent="0.25">
      <c r="A1319" t="s">
        <v>48</v>
      </c>
      <c r="B1319" t="s">
        <v>24</v>
      </c>
      <c r="C1319">
        <v>62700</v>
      </c>
      <c r="D1319">
        <v>8000</v>
      </c>
      <c r="E1319" t="s">
        <v>397</v>
      </c>
      <c r="F1319" t="s">
        <v>35</v>
      </c>
      <c r="G1319" t="s">
        <v>201</v>
      </c>
      <c r="H1319">
        <v>5</v>
      </c>
      <c r="I1319" t="s">
        <v>17</v>
      </c>
      <c r="J1319">
        <v>1</v>
      </c>
      <c r="K1319">
        <v>11.54444</v>
      </c>
      <c r="L1319">
        <v>-72.907219999999995</v>
      </c>
    </row>
    <row r="1320" spans="1:12" x14ac:dyDescent="0.25">
      <c r="A1320" t="s">
        <v>33</v>
      </c>
      <c r="B1320" t="s">
        <v>19</v>
      </c>
      <c r="C1320">
        <v>307200</v>
      </c>
      <c r="D1320">
        <v>16600</v>
      </c>
      <c r="E1320" t="s">
        <v>1233</v>
      </c>
      <c r="F1320" t="s">
        <v>15</v>
      </c>
      <c r="G1320" t="s">
        <v>22</v>
      </c>
      <c r="H1320">
        <v>3</v>
      </c>
      <c r="I1320" t="s">
        <v>17</v>
      </c>
      <c r="J1320">
        <v>3</v>
      </c>
      <c r="K1320">
        <v>6.2518399999999996</v>
      </c>
      <c r="L1320">
        <v>-75.563590000000005</v>
      </c>
    </row>
    <row r="1321" spans="1:12" x14ac:dyDescent="0.25">
      <c r="A1321" t="s">
        <v>192</v>
      </c>
      <c r="B1321" t="s">
        <v>65</v>
      </c>
      <c r="C1321">
        <v>34000</v>
      </c>
      <c r="D1321">
        <v>0</v>
      </c>
      <c r="E1321" t="s">
        <v>887</v>
      </c>
      <c r="F1321" t="s">
        <v>130</v>
      </c>
      <c r="G1321" t="s">
        <v>16</v>
      </c>
      <c r="H1321">
        <v>5</v>
      </c>
      <c r="I1321" t="s">
        <v>17</v>
      </c>
      <c r="J1321">
        <v>4</v>
      </c>
      <c r="K1321">
        <v>4.6097099999999998</v>
      </c>
      <c r="L1321">
        <v>-74.08175</v>
      </c>
    </row>
    <row r="1322" spans="1:12" x14ac:dyDescent="0.25">
      <c r="A1322" t="s">
        <v>158</v>
      </c>
      <c r="B1322" t="s">
        <v>62</v>
      </c>
      <c r="C1322">
        <v>48100</v>
      </c>
      <c r="D1322">
        <v>3000</v>
      </c>
      <c r="E1322" t="s">
        <v>1243</v>
      </c>
      <c r="F1322" t="s">
        <v>93</v>
      </c>
      <c r="G1322" t="s">
        <v>16</v>
      </c>
      <c r="H1322">
        <v>5</v>
      </c>
      <c r="I1322" t="s">
        <v>17</v>
      </c>
      <c r="J1322">
        <v>10</v>
      </c>
      <c r="K1322">
        <v>4.6097099999999998</v>
      </c>
      <c r="L1322">
        <v>-74.08175</v>
      </c>
    </row>
    <row r="1323" spans="1:12" x14ac:dyDescent="0.25">
      <c r="A1323" t="s">
        <v>45</v>
      </c>
      <c r="B1323" t="s">
        <v>29</v>
      </c>
      <c r="C1323">
        <v>1281900</v>
      </c>
      <c r="D1323">
        <v>66400</v>
      </c>
      <c r="E1323" t="s">
        <v>514</v>
      </c>
      <c r="F1323" t="s">
        <v>21</v>
      </c>
      <c r="G1323" t="s">
        <v>201</v>
      </c>
      <c r="H1323">
        <v>5</v>
      </c>
      <c r="I1323" t="s">
        <v>32</v>
      </c>
      <c r="J1323">
        <v>1</v>
      </c>
      <c r="K1323">
        <v>11.54444</v>
      </c>
      <c r="L1323">
        <v>-72.907219999999995</v>
      </c>
    </row>
    <row r="1324" spans="1:12" x14ac:dyDescent="0.25">
      <c r="A1324" t="s">
        <v>74</v>
      </c>
      <c r="B1324" t="s">
        <v>62</v>
      </c>
      <c r="C1324">
        <v>62600</v>
      </c>
      <c r="D1324">
        <v>3500</v>
      </c>
      <c r="E1324" t="s">
        <v>1065</v>
      </c>
      <c r="F1324" t="s">
        <v>93</v>
      </c>
      <c r="G1324" t="s">
        <v>16</v>
      </c>
      <c r="H1324">
        <v>5</v>
      </c>
      <c r="I1324" t="s">
        <v>17</v>
      </c>
      <c r="J1324">
        <v>1</v>
      </c>
      <c r="K1324">
        <v>4.6097099999999998</v>
      </c>
      <c r="L1324">
        <v>-74.08175</v>
      </c>
    </row>
    <row r="1325" spans="1:12" x14ac:dyDescent="0.25">
      <c r="A1325" t="s">
        <v>214</v>
      </c>
      <c r="B1325" t="s">
        <v>19</v>
      </c>
      <c r="C1325">
        <v>201000</v>
      </c>
      <c r="D1325">
        <v>8900</v>
      </c>
      <c r="E1325" t="s">
        <v>20</v>
      </c>
      <c r="F1325" t="s">
        <v>76</v>
      </c>
      <c r="G1325" t="s">
        <v>22</v>
      </c>
      <c r="H1325">
        <v>1</v>
      </c>
      <c r="I1325" t="s">
        <v>32</v>
      </c>
      <c r="J1325">
        <v>1</v>
      </c>
      <c r="K1325">
        <v>6.2518399999999996</v>
      </c>
      <c r="L1325">
        <v>-75.563590000000005</v>
      </c>
    </row>
    <row r="1326" spans="1:12" x14ac:dyDescent="0.25">
      <c r="A1326" t="s">
        <v>297</v>
      </c>
      <c r="B1326" t="s">
        <v>86</v>
      </c>
      <c r="C1326">
        <v>97000</v>
      </c>
      <c r="D1326">
        <v>5900</v>
      </c>
      <c r="E1326" t="s">
        <v>836</v>
      </c>
      <c r="F1326" t="s">
        <v>96</v>
      </c>
      <c r="G1326" t="s">
        <v>31</v>
      </c>
      <c r="H1326">
        <v>5</v>
      </c>
      <c r="I1326" t="s">
        <v>17</v>
      </c>
      <c r="J1326">
        <v>10</v>
      </c>
      <c r="K1326">
        <v>3.4372199999999999</v>
      </c>
      <c r="L1326">
        <v>-76.522499999999994</v>
      </c>
    </row>
    <row r="1327" spans="1:12" x14ac:dyDescent="0.25">
      <c r="A1327" t="s">
        <v>18</v>
      </c>
      <c r="B1327" t="s">
        <v>19</v>
      </c>
      <c r="C1327">
        <v>374000</v>
      </c>
      <c r="D1327">
        <v>20300</v>
      </c>
      <c r="E1327" t="s">
        <v>972</v>
      </c>
      <c r="F1327" t="s">
        <v>54</v>
      </c>
      <c r="G1327" t="s">
        <v>22</v>
      </c>
      <c r="H1327">
        <v>5</v>
      </c>
      <c r="I1327" t="s">
        <v>38</v>
      </c>
      <c r="J1327">
        <v>1</v>
      </c>
      <c r="K1327">
        <v>6.2518399999999996</v>
      </c>
      <c r="L1327">
        <v>-75.563590000000005</v>
      </c>
    </row>
    <row r="1328" spans="1:12" x14ac:dyDescent="0.25">
      <c r="A1328" t="s">
        <v>57</v>
      </c>
      <c r="B1328" t="s">
        <v>58</v>
      </c>
      <c r="C1328">
        <v>91200</v>
      </c>
      <c r="D1328">
        <v>5100</v>
      </c>
      <c r="E1328" t="s">
        <v>1159</v>
      </c>
      <c r="F1328" t="s">
        <v>93</v>
      </c>
      <c r="G1328" t="s">
        <v>16</v>
      </c>
      <c r="H1328">
        <v>5</v>
      </c>
      <c r="I1328" t="s">
        <v>17</v>
      </c>
      <c r="J1328">
        <v>8</v>
      </c>
      <c r="K1328">
        <v>4.6097099999999998</v>
      </c>
      <c r="L1328">
        <v>-74.08175</v>
      </c>
    </row>
    <row r="1329" spans="1:12" x14ac:dyDescent="0.25">
      <c r="A1329" t="s">
        <v>48</v>
      </c>
      <c r="B1329" t="s">
        <v>24</v>
      </c>
      <c r="C1329">
        <v>59600</v>
      </c>
      <c r="D1329">
        <v>1400</v>
      </c>
      <c r="E1329" t="s">
        <v>368</v>
      </c>
      <c r="F1329" t="s">
        <v>54</v>
      </c>
      <c r="G1329" t="s">
        <v>16</v>
      </c>
      <c r="H1329">
        <v>4</v>
      </c>
      <c r="I1329" t="s">
        <v>32</v>
      </c>
      <c r="J1329">
        <v>1</v>
      </c>
      <c r="K1329">
        <v>4.6097099999999998</v>
      </c>
      <c r="L1329">
        <v>-74.08175</v>
      </c>
    </row>
    <row r="1330" spans="1:12" x14ac:dyDescent="0.25">
      <c r="A1330" t="s">
        <v>196</v>
      </c>
      <c r="B1330" t="s">
        <v>13</v>
      </c>
      <c r="C1330">
        <v>1140400</v>
      </c>
      <c r="D1330">
        <v>58900</v>
      </c>
      <c r="E1330" t="s">
        <v>824</v>
      </c>
      <c r="F1330" t="s">
        <v>76</v>
      </c>
      <c r="G1330" t="s">
        <v>16</v>
      </c>
      <c r="H1330">
        <v>5</v>
      </c>
      <c r="I1330" t="s">
        <v>17</v>
      </c>
      <c r="J1330">
        <v>5</v>
      </c>
      <c r="K1330">
        <v>4.6097099999999998</v>
      </c>
      <c r="L1330">
        <v>-74.08175</v>
      </c>
    </row>
    <row r="1331" spans="1:12" x14ac:dyDescent="0.25">
      <c r="A1331" t="s">
        <v>85</v>
      </c>
      <c r="B1331" t="s">
        <v>86</v>
      </c>
      <c r="C1331">
        <v>589800</v>
      </c>
      <c r="D1331">
        <v>32600</v>
      </c>
      <c r="E1331" t="s">
        <v>363</v>
      </c>
      <c r="F1331" t="s">
        <v>26</v>
      </c>
      <c r="G1331" t="s">
        <v>16</v>
      </c>
      <c r="H1331">
        <v>4</v>
      </c>
      <c r="I1331" t="s">
        <v>17</v>
      </c>
      <c r="J1331">
        <v>4</v>
      </c>
      <c r="K1331">
        <v>4.6097099999999998</v>
      </c>
      <c r="L1331">
        <v>-74.08175</v>
      </c>
    </row>
    <row r="1332" spans="1:12" x14ac:dyDescent="0.25">
      <c r="A1332" t="s">
        <v>67</v>
      </c>
      <c r="B1332" t="s">
        <v>62</v>
      </c>
      <c r="C1332">
        <v>44300</v>
      </c>
      <c r="D1332">
        <v>2900</v>
      </c>
      <c r="E1332" t="s">
        <v>323</v>
      </c>
      <c r="F1332" t="s">
        <v>52</v>
      </c>
      <c r="G1332" t="s">
        <v>16</v>
      </c>
      <c r="H1332">
        <v>1</v>
      </c>
      <c r="I1332" t="s">
        <v>17</v>
      </c>
      <c r="J1332">
        <v>4</v>
      </c>
      <c r="K1332">
        <v>4.6097099999999998</v>
      </c>
      <c r="L1332">
        <v>-74.08175</v>
      </c>
    </row>
    <row r="1333" spans="1:12" x14ac:dyDescent="0.25">
      <c r="A1333" t="s">
        <v>113</v>
      </c>
      <c r="B1333" t="s">
        <v>24</v>
      </c>
      <c r="C1333">
        <v>21300</v>
      </c>
      <c r="D1333">
        <v>5800</v>
      </c>
      <c r="E1333" t="s">
        <v>1210</v>
      </c>
      <c r="F1333" t="s">
        <v>88</v>
      </c>
      <c r="G1333" t="s">
        <v>161</v>
      </c>
      <c r="H1333">
        <v>3</v>
      </c>
      <c r="I1333" t="s">
        <v>17</v>
      </c>
      <c r="J1333">
        <v>1</v>
      </c>
      <c r="K1333">
        <v>7.1253900000000003</v>
      </c>
      <c r="L1333">
        <v>-73.119799999999998</v>
      </c>
    </row>
    <row r="1334" spans="1:12" x14ac:dyDescent="0.25">
      <c r="A1334" t="s">
        <v>266</v>
      </c>
      <c r="B1334" t="s">
        <v>13</v>
      </c>
      <c r="C1334">
        <v>1347500</v>
      </c>
      <c r="D1334">
        <v>72200</v>
      </c>
      <c r="E1334" t="s">
        <v>1008</v>
      </c>
      <c r="F1334" t="s">
        <v>88</v>
      </c>
      <c r="G1334" t="s">
        <v>91</v>
      </c>
      <c r="H1334">
        <v>1</v>
      </c>
      <c r="I1334" t="s">
        <v>17</v>
      </c>
      <c r="J1334">
        <v>3</v>
      </c>
      <c r="K1334">
        <v>10.968540000000001</v>
      </c>
      <c r="L1334">
        <v>-74.781319999999994</v>
      </c>
    </row>
    <row r="1335" spans="1:12" x14ac:dyDescent="0.25">
      <c r="A1335" t="s">
        <v>111</v>
      </c>
      <c r="B1335" t="s">
        <v>19</v>
      </c>
      <c r="C1335">
        <v>504500</v>
      </c>
      <c r="D1335">
        <v>27400</v>
      </c>
      <c r="E1335" t="s">
        <v>738</v>
      </c>
      <c r="F1335" t="s">
        <v>76</v>
      </c>
      <c r="G1335" t="s">
        <v>31</v>
      </c>
      <c r="H1335">
        <v>5</v>
      </c>
      <c r="I1335" t="s">
        <v>17</v>
      </c>
      <c r="J1335">
        <v>1</v>
      </c>
      <c r="K1335">
        <v>3.4372199999999999</v>
      </c>
      <c r="L1335">
        <v>-76.522499999999994</v>
      </c>
    </row>
    <row r="1336" spans="1:12" x14ac:dyDescent="0.25">
      <c r="A1336" t="s">
        <v>133</v>
      </c>
      <c r="B1336" t="s">
        <v>24</v>
      </c>
      <c r="C1336">
        <v>17400</v>
      </c>
      <c r="D1336">
        <v>1100</v>
      </c>
      <c r="E1336" t="s">
        <v>572</v>
      </c>
      <c r="F1336" t="s">
        <v>35</v>
      </c>
      <c r="G1336" t="s">
        <v>16</v>
      </c>
      <c r="H1336">
        <v>5</v>
      </c>
      <c r="I1336" t="s">
        <v>32</v>
      </c>
      <c r="J1336">
        <v>1</v>
      </c>
      <c r="K1336">
        <v>4.6097099999999998</v>
      </c>
      <c r="L1336">
        <v>-74.08175</v>
      </c>
    </row>
    <row r="1337" spans="1:12" x14ac:dyDescent="0.25">
      <c r="A1337" t="s">
        <v>68</v>
      </c>
      <c r="B1337" t="s">
        <v>24</v>
      </c>
      <c r="C1337">
        <v>30600</v>
      </c>
      <c r="D1337">
        <v>0</v>
      </c>
      <c r="E1337" t="s">
        <v>233</v>
      </c>
      <c r="F1337" t="s">
        <v>26</v>
      </c>
      <c r="G1337" t="s">
        <v>22</v>
      </c>
      <c r="H1337">
        <v>4</v>
      </c>
      <c r="I1337" t="s">
        <v>17</v>
      </c>
      <c r="J1337">
        <v>1</v>
      </c>
      <c r="K1337">
        <v>6.2518399999999996</v>
      </c>
      <c r="L1337">
        <v>-75.563590000000005</v>
      </c>
    </row>
    <row r="1338" spans="1:12" x14ac:dyDescent="0.25">
      <c r="A1338" t="s">
        <v>41</v>
      </c>
      <c r="B1338" t="s">
        <v>29</v>
      </c>
      <c r="C1338">
        <v>1127500</v>
      </c>
      <c r="D1338">
        <v>60300</v>
      </c>
      <c r="E1338" t="s">
        <v>101</v>
      </c>
      <c r="F1338" t="s">
        <v>52</v>
      </c>
      <c r="G1338" t="s">
        <v>16</v>
      </c>
      <c r="H1338">
        <v>1</v>
      </c>
      <c r="I1338" t="s">
        <v>17</v>
      </c>
      <c r="J1338">
        <v>2</v>
      </c>
      <c r="K1338">
        <v>4.6097099999999998</v>
      </c>
      <c r="L1338">
        <v>-74.08175</v>
      </c>
    </row>
    <row r="1339" spans="1:12" x14ac:dyDescent="0.25">
      <c r="A1339" t="s">
        <v>89</v>
      </c>
      <c r="B1339" t="s">
        <v>62</v>
      </c>
      <c r="C1339">
        <v>17600</v>
      </c>
      <c r="D1339">
        <v>0</v>
      </c>
      <c r="E1339" t="s">
        <v>495</v>
      </c>
      <c r="F1339" t="s">
        <v>93</v>
      </c>
      <c r="G1339" t="s">
        <v>16</v>
      </c>
      <c r="H1339">
        <v>1</v>
      </c>
      <c r="I1339" t="s">
        <v>17</v>
      </c>
      <c r="J1339">
        <v>8</v>
      </c>
      <c r="K1339">
        <v>4.6097099999999998</v>
      </c>
      <c r="L1339">
        <v>-74.08175</v>
      </c>
    </row>
    <row r="1340" spans="1:12" x14ac:dyDescent="0.25">
      <c r="A1340" t="s">
        <v>50</v>
      </c>
      <c r="B1340" t="s">
        <v>29</v>
      </c>
      <c r="C1340">
        <v>2064300</v>
      </c>
      <c r="D1340">
        <v>108100</v>
      </c>
      <c r="E1340" t="s">
        <v>1265</v>
      </c>
      <c r="F1340" t="s">
        <v>21</v>
      </c>
      <c r="G1340" t="s">
        <v>16</v>
      </c>
      <c r="H1340">
        <v>5</v>
      </c>
      <c r="I1340" t="s">
        <v>17</v>
      </c>
      <c r="J1340">
        <v>2</v>
      </c>
      <c r="K1340">
        <v>4.6097099999999998</v>
      </c>
      <c r="L1340">
        <v>-74.08175</v>
      </c>
    </row>
    <row r="1341" spans="1:12" x14ac:dyDescent="0.25">
      <c r="A1341" t="s">
        <v>133</v>
      </c>
      <c r="B1341" t="s">
        <v>24</v>
      </c>
      <c r="C1341">
        <v>14900</v>
      </c>
      <c r="D1341">
        <v>1500</v>
      </c>
      <c r="E1341" t="s">
        <v>460</v>
      </c>
      <c r="F1341" t="s">
        <v>35</v>
      </c>
      <c r="G1341" t="s">
        <v>60</v>
      </c>
      <c r="H1341">
        <v>5</v>
      </c>
      <c r="I1341" t="s">
        <v>32</v>
      </c>
      <c r="J1341">
        <v>1</v>
      </c>
      <c r="K1341">
        <v>4.8133299999999997</v>
      </c>
      <c r="L1341">
        <v>-75.696110000000004</v>
      </c>
    </row>
    <row r="1342" spans="1:12" x14ac:dyDescent="0.25">
      <c r="A1342" t="s">
        <v>158</v>
      </c>
      <c r="B1342" t="s">
        <v>62</v>
      </c>
      <c r="C1342">
        <v>26100</v>
      </c>
      <c r="D1342">
        <v>0</v>
      </c>
      <c r="E1342" t="s">
        <v>510</v>
      </c>
      <c r="F1342" t="s">
        <v>15</v>
      </c>
      <c r="G1342" t="s">
        <v>201</v>
      </c>
      <c r="H1342">
        <v>4</v>
      </c>
      <c r="I1342" t="s">
        <v>17</v>
      </c>
      <c r="J1342">
        <v>7</v>
      </c>
      <c r="K1342">
        <v>11.54444</v>
      </c>
      <c r="L1342">
        <v>-72.907219999999995</v>
      </c>
    </row>
    <row r="1343" spans="1:12" x14ac:dyDescent="0.25">
      <c r="A1343" t="s">
        <v>78</v>
      </c>
      <c r="B1343" t="s">
        <v>19</v>
      </c>
      <c r="C1343">
        <v>291800</v>
      </c>
      <c r="D1343">
        <v>23000</v>
      </c>
      <c r="E1343" t="s">
        <v>650</v>
      </c>
      <c r="F1343" t="s">
        <v>35</v>
      </c>
      <c r="G1343" t="s">
        <v>44</v>
      </c>
      <c r="H1343">
        <v>5</v>
      </c>
      <c r="I1343" t="s">
        <v>38</v>
      </c>
      <c r="J1343">
        <v>1</v>
      </c>
      <c r="K1343">
        <v>11.240790000000001</v>
      </c>
      <c r="L1343">
        <v>-74.199039999999997</v>
      </c>
    </row>
    <row r="1344" spans="1:12" x14ac:dyDescent="0.25">
      <c r="A1344" t="s">
        <v>266</v>
      </c>
      <c r="B1344" t="s">
        <v>13</v>
      </c>
      <c r="C1344">
        <v>1529100</v>
      </c>
      <c r="D1344">
        <v>79600</v>
      </c>
      <c r="E1344" t="s">
        <v>1208</v>
      </c>
      <c r="F1344" t="s">
        <v>76</v>
      </c>
      <c r="G1344" t="s">
        <v>16</v>
      </c>
      <c r="H1344">
        <v>4</v>
      </c>
      <c r="I1344" t="s">
        <v>17</v>
      </c>
      <c r="J1344">
        <v>3</v>
      </c>
      <c r="K1344">
        <v>4.6097099999999998</v>
      </c>
      <c r="L1344">
        <v>-74.08175</v>
      </c>
    </row>
    <row r="1345" spans="1:12" x14ac:dyDescent="0.25">
      <c r="A1345" t="s">
        <v>113</v>
      </c>
      <c r="B1345" t="s">
        <v>24</v>
      </c>
      <c r="C1345">
        <v>15700</v>
      </c>
      <c r="D1345">
        <v>1500</v>
      </c>
      <c r="E1345" t="s">
        <v>678</v>
      </c>
      <c r="F1345" t="s">
        <v>47</v>
      </c>
      <c r="G1345" t="s">
        <v>16</v>
      </c>
      <c r="H1345">
        <v>5</v>
      </c>
      <c r="I1345" t="s">
        <v>17</v>
      </c>
      <c r="J1345">
        <v>7</v>
      </c>
      <c r="K1345">
        <v>4.6097099999999998</v>
      </c>
      <c r="L1345">
        <v>-74.08175</v>
      </c>
    </row>
    <row r="1346" spans="1:12" x14ac:dyDescent="0.25">
      <c r="A1346" t="s">
        <v>70</v>
      </c>
      <c r="B1346" t="s">
        <v>13</v>
      </c>
      <c r="C1346">
        <v>2936200</v>
      </c>
      <c r="D1346">
        <v>154500</v>
      </c>
      <c r="E1346" t="s">
        <v>712</v>
      </c>
      <c r="F1346" t="s">
        <v>76</v>
      </c>
      <c r="G1346" t="s">
        <v>16</v>
      </c>
      <c r="H1346">
        <v>4</v>
      </c>
      <c r="I1346" t="s">
        <v>17</v>
      </c>
      <c r="J1346">
        <v>4</v>
      </c>
      <c r="K1346">
        <v>4.6097099999999998</v>
      </c>
      <c r="L1346">
        <v>-74.08175</v>
      </c>
    </row>
    <row r="1347" spans="1:12" x14ac:dyDescent="0.25">
      <c r="A1347" t="s">
        <v>82</v>
      </c>
      <c r="B1347" t="s">
        <v>58</v>
      </c>
      <c r="C1347">
        <v>44700</v>
      </c>
      <c r="D1347">
        <v>3000</v>
      </c>
      <c r="E1347" t="s">
        <v>829</v>
      </c>
      <c r="F1347" t="s">
        <v>96</v>
      </c>
      <c r="G1347" t="s">
        <v>22</v>
      </c>
      <c r="H1347">
        <v>5</v>
      </c>
      <c r="I1347" t="s">
        <v>17</v>
      </c>
      <c r="J1347">
        <v>1</v>
      </c>
      <c r="K1347">
        <v>6.2518399999999996</v>
      </c>
      <c r="L1347">
        <v>-75.563590000000005</v>
      </c>
    </row>
    <row r="1348" spans="1:12" x14ac:dyDescent="0.25">
      <c r="A1348" t="s">
        <v>122</v>
      </c>
      <c r="B1348" t="s">
        <v>29</v>
      </c>
      <c r="C1348">
        <v>1222700</v>
      </c>
      <c r="D1348">
        <v>65800</v>
      </c>
      <c r="E1348" t="s">
        <v>331</v>
      </c>
      <c r="F1348" t="s">
        <v>35</v>
      </c>
      <c r="G1348" t="s">
        <v>167</v>
      </c>
      <c r="H1348">
        <v>3</v>
      </c>
      <c r="I1348" t="s">
        <v>32</v>
      </c>
      <c r="J1348">
        <v>1</v>
      </c>
      <c r="K1348">
        <v>10.463139999999999</v>
      </c>
      <c r="L1348">
        <v>-73.253219999999999</v>
      </c>
    </row>
    <row r="1349" spans="1:12" x14ac:dyDescent="0.25">
      <c r="A1349" t="s">
        <v>36</v>
      </c>
      <c r="B1349" t="s">
        <v>24</v>
      </c>
      <c r="C1349">
        <v>38100</v>
      </c>
      <c r="D1349">
        <v>2700</v>
      </c>
      <c r="E1349" t="s">
        <v>787</v>
      </c>
      <c r="F1349" t="s">
        <v>54</v>
      </c>
      <c r="G1349" t="s">
        <v>16</v>
      </c>
      <c r="H1349">
        <v>5</v>
      </c>
      <c r="I1349" t="s">
        <v>38</v>
      </c>
      <c r="J1349">
        <v>1</v>
      </c>
      <c r="K1349">
        <v>4.6097099999999998</v>
      </c>
      <c r="L1349">
        <v>-74.08175</v>
      </c>
    </row>
    <row r="1350" spans="1:12" x14ac:dyDescent="0.25">
      <c r="A1350" t="s">
        <v>89</v>
      </c>
      <c r="B1350" t="s">
        <v>62</v>
      </c>
      <c r="C1350">
        <v>13900</v>
      </c>
      <c r="D1350">
        <v>0</v>
      </c>
      <c r="E1350" t="s">
        <v>282</v>
      </c>
      <c r="F1350" t="s">
        <v>52</v>
      </c>
      <c r="G1350" t="s">
        <v>16</v>
      </c>
      <c r="H1350">
        <v>5</v>
      </c>
      <c r="I1350" t="s">
        <v>17</v>
      </c>
      <c r="J1350">
        <v>1</v>
      </c>
      <c r="K1350">
        <v>4.6097099999999998</v>
      </c>
      <c r="L1350">
        <v>-74.08175</v>
      </c>
    </row>
    <row r="1351" spans="1:12" x14ac:dyDescent="0.25">
      <c r="A1351" t="s">
        <v>171</v>
      </c>
      <c r="B1351" t="s">
        <v>19</v>
      </c>
      <c r="C1351">
        <v>231700</v>
      </c>
      <c r="D1351">
        <v>10500</v>
      </c>
      <c r="E1351" t="s">
        <v>977</v>
      </c>
      <c r="F1351" t="s">
        <v>76</v>
      </c>
      <c r="G1351" t="s">
        <v>22</v>
      </c>
      <c r="H1351">
        <v>5</v>
      </c>
      <c r="I1351" t="s">
        <v>17</v>
      </c>
      <c r="J1351">
        <v>3</v>
      </c>
      <c r="K1351">
        <v>6.2518399999999996</v>
      </c>
      <c r="L1351">
        <v>-75.563590000000005</v>
      </c>
    </row>
    <row r="1352" spans="1:12" x14ac:dyDescent="0.25">
      <c r="A1352" t="s">
        <v>133</v>
      </c>
      <c r="B1352" t="s">
        <v>24</v>
      </c>
      <c r="C1352">
        <v>11200</v>
      </c>
      <c r="D1352">
        <v>1300</v>
      </c>
      <c r="E1352" t="s">
        <v>805</v>
      </c>
      <c r="F1352" t="s">
        <v>93</v>
      </c>
      <c r="G1352" t="s">
        <v>22</v>
      </c>
      <c r="H1352">
        <v>4</v>
      </c>
      <c r="I1352" t="s">
        <v>17</v>
      </c>
      <c r="J1352">
        <v>2</v>
      </c>
      <c r="K1352">
        <v>6.2518399999999996</v>
      </c>
      <c r="L1352">
        <v>-75.563590000000005</v>
      </c>
    </row>
    <row r="1353" spans="1:12" x14ac:dyDescent="0.25">
      <c r="A1353" t="s">
        <v>18</v>
      </c>
      <c r="B1353" t="s">
        <v>19</v>
      </c>
      <c r="C1353">
        <v>173600</v>
      </c>
      <c r="D1353">
        <v>7400</v>
      </c>
      <c r="E1353" t="s">
        <v>1073</v>
      </c>
      <c r="F1353" t="s">
        <v>43</v>
      </c>
      <c r="G1353" t="s">
        <v>16</v>
      </c>
      <c r="H1353">
        <v>2</v>
      </c>
      <c r="I1353" t="s">
        <v>38</v>
      </c>
      <c r="J1353">
        <v>1</v>
      </c>
      <c r="K1353">
        <v>4.6097099999999998</v>
      </c>
      <c r="L1353">
        <v>-74.08175</v>
      </c>
    </row>
    <row r="1354" spans="1:12" x14ac:dyDescent="0.25">
      <c r="A1354" t="s">
        <v>164</v>
      </c>
      <c r="B1354" t="s">
        <v>13</v>
      </c>
      <c r="C1354">
        <v>98300</v>
      </c>
      <c r="D1354">
        <v>5900</v>
      </c>
      <c r="E1354" t="s">
        <v>684</v>
      </c>
      <c r="F1354" t="s">
        <v>26</v>
      </c>
      <c r="G1354" t="s">
        <v>31</v>
      </c>
      <c r="H1354">
        <v>5</v>
      </c>
      <c r="I1354" t="s">
        <v>17</v>
      </c>
      <c r="J1354">
        <v>1</v>
      </c>
      <c r="K1354">
        <v>3.4372199999999999</v>
      </c>
      <c r="L1354">
        <v>-76.522499999999994</v>
      </c>
    </row>
    <row r="1355" spans="1:12" x14ac:dyDescent="0.25">
      <c r="A1355" t="s">
        <v>28</v>
      </c>
      <c r="B1355" t="s">
        <v>29</v>
      </c>
      <c r="C1355">
        <v>443700</v>
      </c>
      <c r="D1355">
        <v>21800</v>
      </c>
      <c r="E1355" t="s">
        <v>846</v>
      </c>
      <c r="F1355" t="s">
        <v>52</v>
      </c>
      <c r="G1355" t="s">
        <v>31</v>
      </c>
      <c r="H1355">
        <v>5</v>
      </c>
      <c r="I1355" t="s">
        <v>17</v>
      </c>
      <c r="J1355">
        <v>1</v>
      </c>
      <c r="K1355">
        <v>3.4372199999999999</v>
      </c>
      <c r="L1355">
        <v>-76.522499999999994</v>
      </c>
    </row>
    <row r="1356" spans="1:12" x14ac:dyDescent="0.25">
      <c r="A1356" t="s">
        <v>68</v>
      </c>
      <c r="B1356" t="s">
        <v>24</v>
      </c>
      <c r="C1356">
        <v>35200</v>
      </c>
      <c r="D1356">
        <v>0</v>
      </c>
      <c r="E1356" t="s">
        <v>236</v>
      </c>
      <c r="F1356" t="s">
        <v>47</v>
      </c>
      <c r="G1356" t="s">
        <v>16</v>
      </c>
      <c r="H1356">
        <v>5</v>
      </c>
      <c r="I1356" t="s">
        <v>17</v>
      </c>
      <c r="J1356">
        <v>10</v>
      </c>
      <c r="K1356">
        <v>4.6097099999999998</v>
      </c>
      <c r="L1356">
        <v>-74.08175</v>
      </c>
    </row>
    <row r="1357" spans="1:12" x14ac:dyDescent="0.25">
      <c r="A1357" t="s">
        <v>135</v>
      </c>
      <c r="B1357" t="s">
        <v>58</v>
      </c>
      <c r="C1357">
        <v>42600</v>
      </c>
      <c r="D1357">
        <v>2500</v>
      </c>
      <c r="E1357" t="s">
        <v>1212</v>
      </c>
      <c r="F1357" t="s">
        <v>43</v>
      </c>
      <c r="G1357" t="s">
        <v>16</v>
      </c>
      <c r="H1357">
        <v>5</v>
      </c>
      <c r="I1357" t="s">
        <v>17</v>
      </c>
      <c r="J1357">
        <v>1</v>
      </c>
      <c r="K1357">
        <v>4.6097099999999998</v>
      </c>
      <c r="L1357">
        <v>-74.08175</v>
      </c>
    </row>
    <row r="1358" spans="1:12" x14ac:dyDescent="0.25">
      <c r="A1358" t="s">
        <v>33</v>
      </c>
      <c r="B1358" t="s">
        <v>19</v>
      </c>
      <c r="C1358">
        <v>388800</v>
      </c>
      <c r="D1358">
        <v>18900</v>
      </c>
      <c r="E1358" t="s">
        <v>337</v>
      </c>
      <c r="F1358" t="s">
        <v>21</v>
      </c>
      <c r="G1358" t="s">
        <v>16</v>
      </c>
      <c r="H1358">
        <v>1</v>
      </c>
      <c r="I1358" t="s">
        <v>17</v>
      </c>
      <c r="J1358">
        <v>4</v>
      </c>
      <c r="K1358">
        <v>4.6097099999999998</v>
      </c>
      <c r="L1358">
        <v>-74.08175</v>
      </c>
    </row>
    <row r="1359" spans="1:12" x14ac:dyDescent="0.25">
      <c r="A1359" t="s">
        <v>78</v>
      </c>
      <c r="B1359" t="s">
        <v>19</v>
      </c>
      <c r="C1359">
        <v>301800</v>
      </c>
      <c r="D1359">
        <v>14300</v>
      </c>
      <c r="E1359" t="s">
        <v>991</v>
      </c>
      <c r="F1359" t="s">
        <v>35</v>
      </c>
      <c r="G1359" t="s">
        <v>31</v>
      </c>
      <c r="H1359">
        <v>4</v>
      </c>
      <c r="I1359" t="s">
        <v>32</v>
      </c>
      <c r="J1359">
        <v>1</v>
      </c>
      <c r="K1359">
        <v>3.4372199999999999</v>
      </c>
      <c r="L1359">
        <v>-76.522499999999994</v>
      </c>
    </row>
    <row r="1360" spans="1:12" x14ac:dyDescent="0.25">
      <c r="A1360" t="s">
        <v>94</v>
      </c>
      <c r="B1360" t="s">
        <v>29</v>
      </c>
      <c r="C1360">
        <v>976600</v>
      </c>
      <c r="D1360">
        <v>50200</v>
      </c>
      <c r="E1360" t="s">
        <v>1151</v>
      </c>
      <c r="F1360" t="s">
        <v>52</v>
      </c>
      <c r="G1360" t="s">
        <v>16</v>
      </c>
      <c r="H1360">
        <v>4</v>
      </c>
      <c r="I1360" t="s">
        <v>17</v>
      </c>
      <c r="J1360">
        <v>8</v>
      </c>
      <c r="K1360">
        <v>4.6097099999999998</v>
      </c>
      <c r="L1360">
        <v>-74.08175</v>
      </c>
    </row>
    <row r="1361" spans="1:12" x14ac:dyDescent="0.25">
      <c r="A1361" t="s">
        <v>135</v>
      </c>
      <c r="B1361" t="s">
        <v>58</v>
      </c>
      <c r="C1361">
        <v>43600</v>
      </c>
      <c r="D1361">
        <v>4700</v>
      </c>
      <c r="E1361" t="s">
        <v>493</v>
      </c>
      <c r="F1361" t="s">
        <v>52</v>
      </c>
      <c r="G1361" t="s">
        <v>31</v>
      </c>
      <c r="H1361">
        <v>4</v>
      </c>
      <c r="I1361" t="s">
        <v>17</v>
      </c>
      <c r="J1361">
        <v>6</v>
      </c>
      <c r="K1361">
        <v>3.4372199999999999</v>
      </c>
      <c r="L1361">
        <v>-76.522499999999994</v>
      </c>
    </row>
    <row r="1362" spans="1:12" x14ac:dyDescent="0.25">
      <c r="A1362" t="s">
        <v>111</v>
      </c>
      <c r="B1362" t="s">
        <v>19</v>
      </c>
      <c r="C1362">
        <v>511700</v>
      </c>
      <c r="D1362">
        <v>27600</v>
      </c>
      <c r="E1362" t="s">
        <v>223</v>
      </c>
      <c r="F1362" t="s">
        <v>21</v>
      </c>
      <c r="G1362" t="s">
        <v>22</v>
      </c>
      <c r="H1362">
        <v>4</v>
      </c>
      <c r="I1362" t="s">
        <v>17</v>
      </c>
      <c r="J1362">
        <v>1</v>
      </c>
      <c r="K1362">
        <v>6.2518399999999996</v>
      </c>
      <c r="L1362">
        <v>-75.563590000000005</v>
      </c>
    </row>
    <row r="1363" spans="1:12" x14ac:dyDescent="0.25">
      <c r="A1363" t="s">
        <v>85</v>
      </c>
      <c r="B1363" t="s">
        <v>86</v>
      </c>
      <c r="C1363">
        <v>816200</v>
      </c>
      <c r="D1363">
        <v>44100</v>
      </c>
      <c r="E1363" t="s">
        <v>292</v>
      </c>
      <c r="F1363" t="s">
        <v>21</v>
      </c>
      <c r="G1363" t="s">
        <v>31</v>
      </c>
      <c r="H1363">
        <v>1</v>
      </c>
      <c r="I1363" t="s">
        <v>17</v>
      </c>
      <c r="J1363">
        <v>1</v>
      </c>
      <c r="K1363">
        <v>3.4372199999999999</v>
      </c>
      <c r="L1363">
        <v>-76.522499999999994</v>
      </c>
    </row>
    <row r="1364" spans="1:12" x14ac:dyDescent="0.25">
      <c r="A1364" t="s">
        <v>105</v>
      </c>
      <c r="B1364" t="s">
        <v>19</v>
      </c>
      <c r="C1364">
        <v>289200</v>
      </c>
      <c r="D1364">
        <v>15900</v>
      </c>
      <c r="E1364" t="s">
        <v>961</v>
      </c>
      <c r="F1364" t="s">
        <v>43</v>
      </c>
      <c r="G1364" t="s">
        <v>16</v>
      </c>
      <c r="H1364">
        <v>3</v>
      </c>
      <c r="I1364" t="s">
        <v>17</v>
      </c>
      <c r="J1364">
        <v>1</v>
      </c>
      <c r="K1364">
        <v>4.6097099999999998</v>
      </c>
      <c r="L1364">
        <v>-74.08175</v>
      </c>
    </row>
    <row r="1365" spans="1:12" x14ac:dyDescent="0.25">
      <c r="A1365" t="s">
        <v>94</v>
      </c>
      <c r="B1365" t="s">
        <v>29</v>
      </c>
      <c r="C1365">
        <v>1048800</v>
      </c>
      <c r="D1365">
        <v>54000</v>
      </c>
      <c r="E1365" t="s">
        <v>1283</v>
      </c>
      <c r="F1365" t="s">
        <v>15</v>
      </c>
      <c r="G1365" t="s">
        <v>22</v>
      </c>
      <c r="H1365">
        <v>4</v>
      </c>
      <c r="I1365" t="s">
        <v>17</v>
      </c>
      <c r="J1365">
        <v>10</v>
      </c>
      <c r="K1365">
        <v>6.2518399999999996</v>
      </c>
      <c r="L1365">
        <v>-75.563590000000005</v>
      </c>
    </row>
    <row r="1366" spans="1:12" x14ac:dyDescent="0.25">
      <c r="A1366" t="s">
        <v>41</v>
      </c>
      <c r="B1366" t="s">
        <v>29</v>
      </c>
      <c r="C1366">
        <v>1182200</v>
      </c>
      <c r="D1366">
        <v>63300</v>
      </c>
      <c r="E1366" t="s">
        <v>920</v>
      </c>
      <c r="F1366" t="s">
        <v>160</v>
      </c>
      <c r="G1366" t="s">
        <v>22</v>
      </c>
      <c r="H1366">
        <v>3</v>
      </c>
      <c r="I1366" t="s">
        <v>17</v>
      </c>
      <c r="J1366">
        <v>10</v>
      </c>
      <c r="K1366">
        <v>6.2518399999999996</v>
      </c>
      <c r="L1366">
        <v>-75.563590000000005</v>
      </c>
    </row>
    <row r="1367" spans="1:12" x14ac:dyDescent="0.25">
      <c r="A1367" t="s">
        <v>28</v>
      </c>
      <c r="B1367" t="s">
        <v>29</v>
      </c>
      <c r="C1367">
        <v>743500</v>
      </c>
      <c r="D1367">
        <v>37800</v>
      </c>
      <c r="E1367" t="s">
        <v>897</v>
      </c>
      <c r="F1367" t="s">
        <v>15</v>
      </c>
      <c r="G1367" t="s">
        <v>16</v>
      </c>
      <c r="H1367">
        <v>1</v>
      </c>
      <c r="I1367" t="s">
        <v>17</v>
      </c>
      <c r="J1367">
        <v>3</v>
      </c>
      <c r="K1367">
        <v>4.6097099999999998</v>
      </c>
      <c r="L1367">
        <v>-74.08175</v>
      </c>
    </row>
    <row r="1368" spans="1:12" x14ac:dyDescent="0.25">
      <c r="A1368" t="s">
        <v>144</v>
      </c>
      <c r="B1368" t="s">
        <v>65</v>
      </c>
      <c r="C1368">
        <v>81600</v>
      </c>
      <c r="D1368">
        <v>2500</v>
      </c>
      <c r="E1368" t="s">
        <v>711</v>
      </c>
      <c r="F1368" t="s">
        <v>96</v>
      </c>
      <c r="G1368" t="s">
        <v>22</v>
      </c>
      <c r="H1368">
        <v>1</v>
      </c>
      <c r="I1368" t="s">
        <v>38</v>
      </c>
      <c r="J1368">
        <v>1</v>
      </c>
      <c r="K1368">
        <v>6.2518399999999996</v>
      </c>
      <c r="L1368">
        <v>-75.563590000000005</v>
      </c>
    </row>
    <row r="1369" spans="1:12" x14ac:dyDescent="0.25">
      <c r="A1369" t="s">
        <v>127</v>
      </c>
      <c r="B1369" t="s">
        <v>13</v>
      </c>
      <c r="C1369">
        <v>1471600</v>
      </c>
      <c r="D1369">
        <v>76500</v>
      </c>
      <c r="E1369" t="s">
        <v>1121</v>
      </c>
      <c r="F1369" t="s">
        <v>160</v>
      </c>
      <c r="G1369" t="s">
        <v>22</v>
      </c>
      <c r="H1369">
        <v>4</v>
      </c>
      <c r="I1369" t="s">
        <v>17</v>
      </c>
      <c r="J1369">
        <v>10</v>
      </c>
      <c r="K1369">
        <v>6.2518399999999996</v>
      </c>
      <c r="L1369">
        <v>-75.563590000000005</v>
      </c>
    </row>
    <row r="1370" spans="1:12" x14ac:dyDescent="0.25">
      <c r="A1370" t="s">
        <v>70</v>
      </c>
      <c r="B1370" t="s">
        <v>13</v>
      </c>
      <c r="C1370">
        <v>2595000</v>
      </c>
      <c r="D1370">
        <v>138600</v>
      </c>
      <c r="E1370" t="s">
        <v>895</v>
      </c>
      <c r="F1370" t="s">
        <v>15</v>
      </c>
      <c r="G1370" t="s">
        <v>16</v>
      </c>
      <c r="H1370">
        <v>5</v>
      </c>
      <c r="I1370" t="s">
        <v>17</v>
      </c>
      <c r="J1370">
        <v>1</v>
      </c>
      <c r="K1370">
        <v>4.6097099999999998</v>
      </c>
      <c r="L1370">
        <v>-74.08175</v>
      </c>
    </row>
    <row r="1371" spans="1:12" x14ac:dyDescent="0.25">
      <c r="A1371" t="s">
        <v>36</v>
      </c>
      <c r="B1371" t="s">
        <v>24</v>
      </c>
      <c r="C1371">
        <v>39700</v>
      </c>
      <c r="D1371">
        <v>2300</v>
      </c>
      <c r="E1371" t="s">
        <v>996</v>
      </c>
      <c r="F1371" t="s">
        <v>15</v>
      </c>
      <c r="G1371" t="s">
        <v>16</v>
      </c>
      <c r="H1371">
        <v>5</v>
      </c>
      <c r="I1371" t="s">
        <v>17</v>
      </c>
      <c r="J1371">
        <v>8</v>
      </c>
      <c r="K1371">
        <v>4.6097099999999998</v>
      </c>
      <c r="L1371">
        <v>-74.08175</v>
      </c>
    </row>
    <row r="1372" spans="1:12" x14ac:dyDescent="0.25">
      <c r="A1372" t="s">
        <v>155</v>
      </c>
      <c r="B1372" t="s">
        <v>62</v>
      </c>
      <c r="C1372">
        <v>98600</v>
      </c>
      <c r="D1372">
        <v>5600</v>
      </c>
      <c r="E1372" t="s">
        <v>863</v>
      </c>
      <c r="F1372" t="s">
        <v>96</v>
      </c>
      <c r="G1372" t="s">
        <v>22</v>
      </c>
      <c r="H1372">
        <v>5</v>
      </c>
      <c r="I1372" t="s">
        <v>38</v>
      </c>
      <c r="J1372">
        <v>1</v>
      </c>
      <c r="K1372">
        <v>6.2518399999999996</v>
      </c>
      <c r="L1372">
        <v>-75.563590000000005</v>
      </c>
    </row>
    <row r="1373" spans="1:12" x14ac:dyDescent="0.25">
      <c r="A1373" t="s">
        <v>70</v>
      </c>
      <c r="B1373" t="s">
        <v>13</v>
      </c>
      <c r="C1373">
        <v>2580700</v>
      </c>
      <c r="D1373">
        <v>135600</v>
      </c>
      <c r="E1373" t="s">
        <v>689</v>
      </c>
      <c r="F1373" t="s">
        <v>21</v>
      </c>
      <c r="G1373" t="s">
        <v>16</v>
      </c>
      <c r="H1373">
        <v>5</v>
      </c>
      <c r="I1373" t="s">
        <v>17</v>
      </c>
      <c r="J1373">
        <v>7</v>
      </c>
      <c r="K1373">
        <v>4.6097099999999998</v>
      </c>
      <c r="L1373">
        <v>-74.08175</v>
      </c>
    </row>
    <row r="1374" spans="1:12" x14ac:dyDescent="0.25">
      <c r="A1374" t="s">
        <v>297</v>
      </c>
      <c r="B1374" t="s">
        <v>86</v>
      </c>
      <c r="C1374">
        <v>35300</v>
      </c>
      <c r="D1374">
        <v>2100</v>
      </c>
      <c r="E1374" t="s">
        <v>597</v>
      </c>
      <c r="F1374" t="s">
        <v>52</v>
      </c>
      <c r="G1374" t="s">
        <v>31</v>
      </c>
      <c r="H1374">
        <v>5</v>
      </c>
      <c r="I1374" t="s">
        <v>17</v>
      </c>
      <c r="J1374">
        <v>6</v>
      </c>
      <c r="K1374">
        <v>3.4372199999999999</v>
      </c>
      <c r="L1374">
        <v>-76.522499999999994</v>
      </c>
    </row>
    <row r="1375" spans="1:12" x14ac:dyDescent="0.25">
      <c r="A1375" t="s">
        <v>127</v>
      </c>
      <c r="B1375" t="s">
        <v>13</v>
      </c>
      <c r="C1375">
        <v>1030400</v>
      </c>
      <c r="D1375">
        <v>55300</v>
      </c>
      <c r="E1375" t="s">
        <v>649</v>
      </c>
      <c r="F1375" t="s">
        <v>88</v>
      </c>
      <c r="G1375" t="s">
        <v>16</v>
      </c>
      <c r="H1375">
        <v>5</v>
      </c>
      <c r="I1375" t="s">
        <v>32</v>
      </c>
      <c r="J1375">
        <v>1</v>
      </c>
      <c r="K1375">
        <v>4.6097099999999998</v>
      </c>
      <c r="L1375">
        <v>-74.08175</v>
      </c>
    </row>
    <row r="1376" spans="1:12" x14ac:dyDescent="0.25">
      <c r="A1376" t="s">
        <v>133</v>
      </c>
      <c r="B1376" t="s">
        <v>24</v>
      </c>
      <c r="C1376">
        <v>16000</v>
      </c>
      <c r="D1376">
        <v>1500</v>
      </c>
      <c r="E1376" t="s">
        <v>490</v>
      </c>
      <c r="F1376" t="s">
        <v>76</v>
      </c>
      <c r="G1376" t="s">
        <v>278</v>
      </c>
      <c r="H1376">
        <v>5</v>
      </c>
      <c r="I1376" t="s">
        <v>17</v>
      </c>
      <c r="J1376">
        <v>10</v>
      </c>
      <c r="K1376">
        <v>-4.2152799999999999</v>
      </c>
      <c r="L1376">
        <v>-69.940560000000005</v>
      </c>
    </row>
    <row r="1377" spans="1:12" x14ac:dyDescent="0.25">
      <c r="A1377" t="s">
        <v>68</v>
      </c>
      <c r="B1377" t="s">
        <v>24</v>
      </c>
      <c r="C1377">
        <v>28100</v>
      </c>
      <c r="D1377">
        <v>3900</v>
      </c>
      <c r="E1377" t="s">
        <v>1277</v>
      </c>
      <c r="F1377" t="s">
        <v>15</v>
      </c>
      <c r="G1377" t="s">
        <v>31</v>
      </c>
      <c r="H1377">
        <v>4</v>
      </c>
      <c r="I1377" t="s">
        <v>17</v>
      </c>
      <c r="J1377">
        <v>5</v>
      </c>
      <c r="K1377">
        <v>3.4372199999999999</v>
      </c>
      <c r="L1377">
        <v>-76.522499999999994</v>
      </c>
    </row>
    <row r="1378" spans="1:12" x14ac:dyDescent="0.25">
      <c r="A1378" t="s">
        <v>18</v>
      </c>
      <c r="B1378" t="s">
        <v>19</v>
      </c>
      <c r="C1378">
        <v>326300</v>
      </c>
      <c r="D1378">
        <v>15600</v>
      </c>
      <c r="E1378" t="s">
        <v>618</v>
      </c>
      <c r="F1378" t="s">
        <v>43</v>
      </c>
      <c r="G1378" t="s">
        <v>31</v>
      </c>
      <c r="H1378">
        <v>5</v>
      </c>
      <c r="I1378" t="s">
        <v>32</v>
      </c>
      <c r="J1378">
        <v>1</v>
      </c>
      <c r="K1378">
        <v>3.4372199999999999</v>
      </c>
      <c r="L1378">
        <v>-76.522499999999994</v>
      </c>
    </row>
    <row r="1379" spans="1:12" x14ac:dyDescent="0.25">
      <c r="A1379" t="s">
        <v>148</v>
      </c>
      <c r="B1379" t="s">
        <v>13</v>
      </c>
      <c r="C1379">
        <v>1714200</v>
      </c>
      <c r="D1379">
        <v>89500</v>
      </c>
      <c r="E1379" t="s">
        <v>1253</v>
      </c>
      <c r="F1379" t="s">
        <v>160</v>
      </c>
      <c r="G1379" t="s">
        <v>126</v>
      </c>
      <c r="H1379">
        <v>4</v>
      </c>
      <c r="I1379" t="s">
        <v>17</v>
      </c>
      <c r="J1379">
        <v>1</v>
      </c>
      <c r="K1379">
        <v>7.89391</v>
      </c>
      <c r="L1379">
        <v>-72.507819999999995</v>
      </c>
    </row>
    <row r="1380" spans="1:12" x14ac:dyDescent="0.25">
      <c r="A1380" t="s">
        <v>155</v>
      </c>
      <c r="B1380" t="s">
        <v>62</v>
      </c>
      <c r="C1380">
        <v>84300</v>
      </c>
      <c r="D1380">
        <v>4700</v>
      </c>
      <c r="E1380" t="s">
        <v>175</v>
      </c>
      <c r="F1380" t="s">
        <v>54</v>
      </c>
      <c r="G1380" t="s">
        <v>22</v>
      </c>
      <c r="H1380">
        <v>5</v>
      </c>
      <c r="I1380" t="s">
        <v>17</v>
      </c>
      <c r="J1380">
        <v>2</v>
      </c>
      <c r="K1380">
        <v>6.2518399999999996</v>
      </c>
      <c r="L1380">
        <v>-75.563590000000005</v>
      </c>
    </row>
    <row r="1381" spans="1:12" x14ac:dyDescent="0.25">
      <c r="A1381" t="s">
        <v>33</v>
      </c>
      <c r="B1381" t="s">
        <v>19</v>
      </c>
      <c r="C1381">
        <v>487400</v>
      </c>
      <c r="D1381">
        <v>26600</v>
      </c>
      <c r="E1381" t="s">
        <v>817</v>
      </c>
      <c r="F1381" t="s">
        <v>54</v>
      </c>
      <c r="G1381" t="s">
        <v>16</v>
      </c>
      <c r="H1381">
        <v>5</v>
      </c>
      <c r="I1381" t="s">
        <v>17</v>
      </c>
      <c r="J1381">
        <v>10</v>
      </c>
      <c r="K1381">
        <v>4.6097099999999998</v>
      </c>
      <c r="L1381">
        <v>-74.08175</v>
      </c>
    </row>
    <row r="1382" spans="1:12" x14ac:dyDescent="0.25">
      <c r="A1382" t="s">
        <v>122</v>
      </c>
      <c r="B1382" t="s">
        <v>29</v>
      </c>
      <c r="C1382">
        <v>976600</v>
      </c>
      <c r="D1382">
        <v>52500</v>
      </c>
      <c r="E1382" t="s">
        <v>203</v>
      </c>
      <c r="F1382" t="s">
        <v>160</v>
      </c>
      <c r="G1382" t="s">
        <v>385</v>
      </c>
      <c r="H1382">
        <v>5</v>
      </c>
      <c r="I1382" t="s">
        <v>17</v>
      </c>
      <c r="J1382">
        <v>1</v>
      </c>
      <c r="K1382">
        <v>4.5793699999999999</v>
      </c>
      <c r="L1382">
        <v>-74.216819999999998</v>
      </c>
    </row>
    <row r="1383" spans="1:12" x14ac:dyDescent="0.25">
      <c r="A1383" t="s">
        <v>105</v>
      </c>
      <c r="B1383" t="s">
        <v>19</v>
      </c>
      <c r="C1383">
        <v>283300</v>
      </c>
      <c r="D1383">
        <v>15500</v>
      </c>
      <c r="E1383" t="s">
        <v>781</v>
      </c>
      <c r="F1383" t="s">
        <v>21</v>
      </c>
      <c r="G1383" t="s">
        <v>60</v>
      </c>
      <c r="H1383">
        <v>3</v>
      </c>
      <c r="I1383" t="s">
        <v>17</v>
      </c>
      <c r="J1383">
        <v>2</v>
      </c>
      <c r="K1383">
        <v>4.8133299999999997</v>
      </c>
      <c r="L1383">
        <v>-75.696110000000004</v>
      </c>
    </row>
    <row r="1384" spans="1:12" x14ac:dyDescent="0.25">
      <c r="A1384" t="s">
        <v>48</v>
      </c>
      <c r="B1384" t="s">
        <v>24</v>
      </c>
      <c r="C1384">
        <v>73500</v>
      </c>
      <c r="D1384">
        <v>2100</v>
      </c>
      <c r="E1384" t="s">
        <v>834</v>
      </c>
      <c r="F1384" t="s">
        <v>21</v>
      </c>
      <c r="G1384" t="s">
        <v>16</v>
      </c>
      <c r="H1384">
        <v>5</v>
      </c>
      <c r="I1384" t="s">
        <v>17</v>
      </c>
      <c r="J1384">
        <v>7</v>
      </c>
      <c r="K1384">
        <v>4.6097099999999998</v>
      </c>
      <c r="L1384">
        <v>-74.08175</v>
      </c>
    </row>
    <row r="1385" spans="1:12" x14ac:dyDescent="0.25">
      <c r="A1385" t="s">
        <v>118</v>
      </c>
      <c r="B1385" t="s">
        <v>86</v>
      </c>
      <c r="C1385">
        <v>619900</v>
      </c>
      <c r="D1385">
        <v>35400</v>
      </c>
      <c r="E1385" t="s">
        <v>149</v>
      </c>
      <c r="F1385" t="s">
        <v>47</v>
      </c>
      <c r="G1385" t="s">
        <v>60</v>
      </c>
      <c r="H1385">
        <v>5</v>
      </c>
      <c r="I1385" t="s">
        <v>32</v>
      </c>
      <c r="J1385">
        <v>1</v>
      </c>
      <c r="K1385">
        <v>4.8133299999999997</v>
      </c>
      <c r="L1385">
        <v>-75.696110000000004</v>
      </c>
    </row>
    <row r="1386" spans="1:12" x14ac:dyDescent="0.25">
      <c r="A1386" t="s">
        <v>55</v>
      </c>
      <c r="B1386" t="s">
        <v>13</v>
      </c>
      <c r="C1386">
        <v>125300</v>
      </c>
      <c r="D1386">
        <v>6900</v>
      </c>
      <c r="E1386" t="s">
        <v>844</v>
      </c>
      <c r="F1386" t="s">
        <v>43</v>
      </c>
      <c r="G1386" t="s">
        <v>16</v>
      </c>
      <c r="H1386">
        <v>3</v>
      </c>
      <c r="I1386" t="s">
        <v>32</v>
      </c>
      <c r="J1386">
        <v>1</v>
      </c>
      <c r="K1386">
        <v>4.6097099999999998</v>
      </c>
      <c r="L1386">
        <v>-74.08175</v>
      </c>
    </row>
    <row r="1387" spans="1:12" x14ac:dyDescent="0.25">
      <c r="A1387" t="s">
        <v>297</v>
      </c>
      <c r="B1387" t="s">
        <v>86</v>
      </c>
      <c r="C1387">
        <v>44500</v>
      </c>
      <c r="D1387">
        <v>0</v>
      </c>
      <c r="E1387" t="s">
        <v>1140</v>
      </c>
      <c r="F1387" t="s">
        <v>88</v>
      </c>
      <c r="G1387" t="s">
        <v>22</v>
      </c>
      <c r="H1387">
        <v>5</v>
      </c>
      <c r="I1387" t="s">
        <v>32</v>
      </c>
      <c r="J1387">
        <v>1</v>
      </c>
      <c r="K1387">
        <v>6.2518399999999996</v>
      </c>
      <c r="L1387">
        <v>-75.563590000000005</v>
      </c>
    </row>
    <row r="1388" spans="1:12" x14ac:dyDescent="0.25">
      <c r="A1388" t="s">
        <v>23</v>
      </c>
      <c r="B1388" t="s">
        <v>24</v>
      </c>
      <c r="C1388">
        <v>179800</v>
      </c>
      <c r="D1388">
        <v>14400</v>
      </c>
      <c r="E1388" t="s">
        <v>264</v>
      </c>
      <c r="F1388" t="s">
        <v>43</v>
      </c>
      <c r="G1388" t="s">
        <v>126</v>
      </c>
      <c r="H1388">
        <v>5</v>
      </c>
      <c r="I1388" t="s">
        <v>17</v>
      </c>
      <c r="J1388">
        <v>1</v>
      </c>
      <c r="K1388">
        <v>7.89391</v>
      </c>
      <c r="L1388">
        <v>-72.507819999999995</v>
      </c>
    </row>
    <row r="1389" spans="1:12" x14ac:dyDescent="0.25">
      <c r="A1389" t="s">
        <v>196</v>
      </c>
      <c r="B1389" t="s">
        <v>13</v>
      </c>
      <c r="C1389">
        <v>1028300</v>
      </c>
      <c r="D1389">
        <v>52900</v>
      </c>
      <c r="E1389" t="s">
        <v>490</v>
      </c>
      <c r="F1389" t="s">
        <v>88</v>
      </c>
      <c r="G1389" t="s">
        <v>16</v>
      </c>
      <c r="H1389">
        <v>5</v>
      </c>
      <c r="I1389" t="s">
        <v>17</v>
      </c>
      <c r="J1389">
        <v>1</v>
      </c>
      <c r="K1389">
        <v>4.6097099999999998</v>
      </c>
      <c r="L1389">
        <v>-74.08175</v>
      </c>
    </row>
    <row r="1390" spans="1:12" x14ac:dyDescent="0.25">
      <c r="A1390" t="s">
        <v>192</v>
      </c>
      <c r="B1390" t="s">
        <v>65</v>
      </c>
      <c r="C1390">
        <v>31100</v>
      </c>
      <c r="D1390">
        <v>2100</v>
      </c>
      <c r="E1390" t="s">
        <v>1164</v>
      </c>
      <c r="F1390" t="s">
        <v>43</v>
      </c>
      <c r="G1390" t="s">
        <v>22</v>
      </c>
      <c r="H1390">
        <v>5</v>
      </c>
      <c r="I1390" t="s">
        <v>17</v>
      </c>
      <c r="J1390">
        <v>1</v>
      </c>
      <c r="K1390">
        <v>6.2518399999999996</v>
      </c>
      <c r="L1390">
        <v>-75.563590000000005</v>
      </c>
    </row>
    <row r="1391" spans="1:12" x14ac:dyDescent="0.25">
      <c r="A1391" t="s">
        <v>113</v>
      </c>
      <c r="B1391" t="s">
        <v>24</v>
      </c>
      <c r="C1391">
        <v>15100</v>
      </c>
      <c r="D1391">
        <v>0</v>
      </c>
      <c r="E1391" t="s">
        <v>568</v>
      </c>
      <c r="F1391" t="s">
        <v>93</v>
      </c>
      <c r="G1391" t="s">
        <v>22</v>
      </c>
      <c r="H1391">
        <v>5</v>
      </c>
      <c r="I1391" t="s">
        <v>17</v>
      </c>
      <c r="J1391">
        <v>3</v>
      </c>
      <c r="K1391">
        <v>6.2518399999999996</v>
      </c>
      <c r="L1391">
        <v>-75.563590000000005</v>
      </c>
    </row>
    <row r="1392" spans="1:12" x14ac:dyDescent="0.25">
      <c r="A1392" t="s">
        <v>50</v>
      </c>
      <c r="B1392" t="s">
        <v>29</v>
      </c>
      <c r="C1392">
        <v>2389000</v>
      </c>
      <c r="D1392">
        <v>125400</v>
      </c>
      <c r="E1392" t="s">
        <v>512</v>
      </c>
      <c r="F1392" t="s">
        <v>26</v>
      </c>
      <c r="G1392" t="s">
        <v>161</v>
      </c>
      <c r="H1392">
        <v>5</v>
      </c>
      <c r="I1392" t="s">
        <v>32</v>
      </c>
      <c r="J1392">
        <v>1</v>
      </c>
      <c r="K1392">
        <v>7.1253900000000003</v>
      </c>
      <c r="L1392">
        <v>-73.119799999999998</v>
      </c>
    </row>
    <row r="1393" spans="1:12" x14ac:dyDescent="0.25">
      <c r="A1393" t="s">
        <v>80</v>
      </c>
      <c r="B1393" t="s">
        <v>65</v>
      </c>
      <c r="C1393">
        <v>29000</v>
      </c>
      <c r="D1393">
        <v>1900</v>
      </c>
      <c r="E1393" t="s">
        <v>941</v>
      </c>
      <c r="F1393" t="s">
        <v>15</v>
      </c>
      <c r="G1393" t="s">
        <v>31</v>
      </c>
      <c r="H1393">
        <v>5</v>
      </c>
      <c r="I1393" t="s">
        <v>32</v>
      </c>
      <c r="J1393">
        <v>1</v>
      </c>
      <c r="K1393">
        <v>3.4372199999999999</v>
      </c>
      <c r="L1393">
        <v>-76.522499999999994</v>
      </c>
    </row>
    <row r="1394" spans="1:12" x14ac:dyDescent="0.25">
      <c r="A1394" t="s">
        <v>55</v>
      </c>
      <c r="B1394" t="s">
        <v>13</v>
      </c>
      <c r="C1394">
        <v>88500</v>
      </c>
      <c r="D1394">
        <v>5200</v>
      </c>
      <c r="E1394" t="s">
        <v>757</v>
      </c>
      <c r="F1394" t="s">
        <v>88</v>
      </c>
      <c r="G1394" t="s">
        <v>22</v>
      </c>
      <c r="H1394">
        <v>5</v>
      </c>
      <c r="I1394" t="s">
        <v>38</v>
      </c>
      <c r="J1394">
        <v>1</v>
      </c>
      <c r="K1394">
        <v>6.2518399999999996</v>
      </c>
      <c r="L1394">
        <v>-75.563590000000005</v>
      </c>
    </row>
    <row r="1395" spans="1:12" x14ac:dyDescent="0.25">
      <c r="A1395" t="s">
        <v>89</v>
      </c>
      <c r="B1395" t="s">
        <v>62</v>
      </c>
      <c r="C1395">
        <v>9100</v>
      </c>
      <c r="D1395">
        <v>1000</v>
      </c>
      <c r="E1395" t="s">
        <v>502</v>
      </c>
      <c r="F1395" t="s">
        <v>54</v>
      </c>
      <c r="G1395" t="s">
        <v>278</v>
      </c>
      <c r="H1395">
        <v>4</v>
      </c>
      <c r="I1395" t="s">
        <v>17</v>
      </c>
      <c r="J1395">
        <v>10</v>
      </c>
      <c r="K1395">
        <v>-4.2152799999999999</v>
      </c>
      <c r="L1395">
        <v>-69.940560000000005</v>
      </c>
    </row>
    <row r="1396" spans="1:12" x14ac:dyDescent="0.25">
      <c r="A1396" t="s">
        <v>122</v>
      </c>
      <c r="B1396" t="s">
        <v>29</v>
      </c>
      <c r="C1396">
        <v>1442300</v>
      </c>
      <c r="D1396">
        <v>77200</v>
      </c>
      <c r="E1396" t="s">
        <v>414</v>
      </c>
      <c r="F1396" t="s">
        <v>47</v>
      </c>
      <c r="G1396" t="s">
        <v>16</v>
      </c>
      <c r="H1396">
        <v>5</v>
      </c>
      <c r="I1396" t="s">
        <v>17</v>
      </c>
      <c r="J1396">
        <v>4</v>
      </c>
      <c r="K1396">
        <v>4.6097099999999998</v>
      </c>
      <c r="L1396">
        <v>-74.08175</v>
      </c>
    </row>
    <row r="1397" spans="1:12" x14ac:dyDescent="0.25">
      <c r="A1397" t="s">
        <v>122</v>
      </c>
      <c r="B1397" t="s">
        <v>29</v>
      </c>
      <c r="C1397">
        <v>1115400</v>
      </c>
      <c r="D1397">
        <v>57600</v>
      </c>
      <c r="E1397" t="s">
        <v>953</v>
      </c>
      <c r="F1397" t="s">
        <v>43</v>
      </c>
      <c r="G1397" t="s">
        <v>31</v>
      </c>
      <c r="H1397">
        <v>5</v>
      </c>
      <c r="I1397" t="s">
        <v>32</v>
      </c>
      <c r="J1397">
        <v>1</v>
      </c>
      <c r="K1397">
        <v>3.4372199999999999</v>
      </c>
      <c r="L1397">
        <v>-76.522499999999994</v>
      </c>
    </row>
    <row r="1398" spans="1:12" x14ac:dyDescent="0.25">
      <c r="A1398" t="s">
        <v>28</v>
      </c>
      <c r="B1398" t="s">
        <v>29</v>
      </c>
      <c r="C1398">
        <v>540900</v>
      </c>
      <c r="D1398">
        <v>27000</v>
      </c>
      <c r="E1398" t="s">
        <v>276</v>
      </c>
      <c r="F1398" t="s">
        <v>47</v>
      </c>
      <c r="G1398" t="s">
        <v>16</v>
      </c>
      <c r="H1398">
        <v>5</v>
      </c>
      <c r="I1398" t="s">
        <v>32</v>
      </c>
      <c r="J1398">
        <v>1</v>
      </c>
      <c r="K1398">
        <v>4.6097099999999998</v>
      </c>
      <c r="L1398">
        <v>-74.08175</v>
      </c>
    </row>
    <row r="1399" spans="1:12" x14ac:dyDescent="0.25">
      <c r="A1399" t="s">
        <v>148</v>
      </c>
      <c r="B1399" t="s">
        <v>13</v>
      </c>
      <c r="C1399">
        <v>2121400</v>
      </c>
      <c r="D1399">
        <v>116300</v>
      </c>
      <c r="E1399" t="s">
        <v>198</v>
      </c>
      <c r="F1399" t="s">
        <v>88</v>
      </c>
      <c r="G1399" t="s">
        <v>16</v>
      </c>
      <c r="H1399">
        <v>2</v>
      </c>
      <c r="I1399" t="s">
        <v>32</v>
      </c>
      <c r="J1399">
        <v>1</v>
      </c>
      <c r="K1399">
        <v>4.6097099999999998</v>
      </c>
      <c r="L1399">
        <v>-74.08175</v>
      </c>
    </row>
    <row r="1400" spans="1:12" x14ac:dyDescent="0.25">
      <c r="A1400" t="s">
        <v>80</v>
      </c>
      <c r="B1400" t="s">
        <v>65</v>
      </c>
      <c r="C1400">
        <v>39400</v>
      </c>
      <c r="D1400">
        <v>2300</v>
      </c>
      <c r="E1400" t="s">
        <v>287</v>
      </c>
      <c r="F1400" t="s">
        <v>43</v>
      </c>
      <c r="G1400" t="s">
        <v>22</v>
      </c>
      <c r="H1400">
        <v>3</v>
      </c>
      <c r="I1400" t="s">
        <v>17</v>
      </c>
      <c r="J1400">
        <v>6</v>
      </c>
      <c r="K1400">
        <v>6.2518399999999996</v>
      </c>
      <c r="L1400">
        <v>-75.563590000000005</v>
      </c>
    </row>
    <row r="1401" spans="1:12" x14ac:dyDescent="0.25">
      <c r="A1401" t="s">
        <v>148</v>
      </c>
      <c r="B1401" t="s">
        <v>13</v>
      </c>
      <c r="C1401">
        <v>2185100</v>
      </c>
      <c r="D1401">
        <v>114500</v>
      </c>
      <c r="E1401" t="s">
        <v>985</v>
      </c>
      <c r="F1401" t="s">
        <v>47</v>
      </c>
      <c r="G1401" t="s">
        <v>16</v>
      </c>
      <c r="H1401">
        <v>5</v>
      </c>
      <c r="I1401" t="s">
        <v>17</v>
      </c>
      <c r="J1401">
        <v>8</v>
      </c>
      <c r="K1401">
        <v>4.6097099999999998</v>
      </c>
      <c r="L1401">
        <v>-74.08175</v>
      </c>
    </row>
    <row r="1402" spans="1:12" x14ac:dyDescent="0.25">
      <c r="A1402" t="s">
        <v>36</v>
      </c>
      <c r="B1402" t="s">
        <v>24</v>
      </c>
      <c r="C1402">
        <v>34100</v>
      </c>
      <c r="D1402">
        <v>2000</v>
      </c>
      <c r="E1402" t="s">
        <v>179</v>
      </c>
      <c r="F1402" t="s">
        <v>35</v>
      </c>
      <c r="G1402" t="s">
        <v>16</v>
      </c>
      <c r="H1402">
        <v>5</v>
      </c>
      <c r="I1402" t="s">
        <v>17</v>
      </c>
      <c r="J1402">
        <v>1</v>
      </c>
      <c r="K1402">
        <v>4.6097099999999998</v>
      </c>
      <c r="L1402">
        <v>-74.08175</v>
      </c>
    </row>
    <row r="1403" spans="1:12" x14ac:dyDescent="0.25">
      <c r="A1403" t="s">
        <v>266</v>
      </c>
      <c r="B1403" t="s">
        <v>13</v>
      </c>
      <c r="C1403">
        <v>1459900</v>
      </c>
      <c r="D1403">
        <v>75900</v>
      </c>
      <c r="E1403" t="s">
        <v>260</v>
      </c>
      <c r="F1403" t="s">
        <v>15</v>
      </c>
      <c r="G1403" t="s">
        <v>16</v>
      </c>
      <c r="H1403">
        <v>2</v>
      </c>
      <c r="I1403" t="s">
        <v>146</v>
      </c>
      <c r="J1403">
        <v>1</v>
      </c>
      <c r="K1403">
        <v>4.6097099999999998</v>
      </c>
      <c r="L1403">
        <v>-74.08175</v>
      </c>
    </row>
    <row r="1404" spans="1:12" x14ac:dyDescent="0.25">
      <c r="A1404" t="s">
        <v>184</v>
      </c>
      <c r="B1404" t="s">
        <v>86</v>
      </c>
      <c r="C1404">
        <v>215100</v>
      </c>
      <c r="D1404">
        <v>11700</v>
      </c>
      <c r="E1404" t="s">
        <v>931</v>
      </c>
      <c r="F1404" t="s">
        <v>26</v>
      </c>
      <c r="G1404" t="s">
        <v>22</v>
      </c>
      <c r="H1404">
        <v>5</v>
      </c>
      <c r="I1404" t="s">
        <v>17</v>
      </c>
      <c r="J1404">
        <v>8</v>
      </c>
      <c r="K1404">
        <v>6.2518399999999996</v>
      </c>
      <c r="L1404">
        <v>-75.563590000000005</v>
      </c>
    </row>
    <row r="1405" spans="1:12" x14ac:dyDescent="0.25">
      <c r="A1405" t="s">
        <v>158</v>
      </c>
      <c r="B1405" t="s">
        <v>62</v>
      </c>
      <c r="C1405">
        <v>36600</v>
      </c>
      <c r="D1405">
        <v>2200</v>
      </c>
      <c r="E1405" t="s">
        <v>378</v>
      </c>
      <c r="F1405" t="s">
        <v>52</v>
      </c>
      <c r="G1405" t="s">
        <v>278</v>
      </c>
      <c r="H1405">
        <v>1</v>
      </c>
      <c r="I1405" t="s">
        <v>17</v>
      </c>
      <c r="J1405">
        <v>2</v>
      </c>
      <c r="K1405">
        <v>-4.2152799999999999</v>
      </c>
      <c r="L1405">
        <v>-69.940560000000005</v>
      </c>
    </row>
    <row r="1406" spans="1:12" x14ac:dyDescent="0.25">
      <c r="A1406" t="s">
        <v>113</v>
      </c>
      <c r="B1406" t="s">
        <v>24</v>
      </c>
      <c r="C1406">
        <v>17300</v>
      </c>
      <c r="D1406">
        <v>0</v>
      </c>
      <c r="E1406" t="s">
        <v>825</v>
      </c>
      <c r="F1406" t="s">
        <v>76</v>
      </c>
      <c r="G1406" t="s">
        <v>60</v>
      </c>
      <c r="H1406">
        <v>5</v>
      </c>
      <c r="I1406" t="s">
        <v>32</v>
      </c>
      <c r="J1406">
        <v>1</v>
      </c>
      <c r="K1406">
        <v>4.8133299999999997</v>
      </c>
      <c r="L1406">
        <v>-75.696110000000004</v>
      </c>
    </row>
    <row r="1407" spans="1:12" x14ac:dyDescent="0.25">
      <c r="A1407" t="s">
        <v>84</v>
      </c>
      <c r="B1407" t="s">
        <v>58</v>
      </c>
      <c r="C1407">
        <v>186400</v>
      </c>
      <c r="D1407">
        <v>10600</v>
      </c>
      <c r="E1407" t="s">
        <v>993</v>
      </c>
      <c r="F1407" t="s">
        <v>130</v>
      </c>
      <c r="G1407" t="s">
        <v>16</v>
      </c>
      <c r="H1407">
        <v>5</v>
      </c>
      <c r="I1407" t="s">
        <v>32</v>
      </c>
      <c r="J1407">
        <v>1</v>
      </c>
      <c r="K1407">
        <v>4.6097099999999998</v>
      </c>
      <c r="L1407">
        <v>-74.08175</v>
      </c>
    </row>
    <row r="1408" spans="1:12" x14ac:dyDescent="0.25">
      <c r="A1408" t="s">
        <v>158</v>
      </c>
      <c r="B1408" t="s">
        <v>62</v>
      </c>
      <c r="C1408">
        <v>46300</v>
      </c>
      <c r="D1408">
        <v>0</v>
      </c>
      <c r="E1408" t="s">
        <v>793</v>
      </c>
      <c r="F1408" t="s">
        <v>130</v>
      </c>
      <c r="G1408" t="s">
        <v>60</v>
      </c>
      <c r="H1408">
        <v>4</v>
      </c>
      <c r="I1408" t="s">
        <v>17</v>
      </c>
      <c r="J1408">
        <v>3</v>
      </c>
      <c r="K1408">
        <v>4.8133299999999997</v>
      </c>
      <c r="L1408">
        <v>-75.696110000000004</v>
      </c>
    </row>
    <row r="1409" spans="1:12" x14ac:dyDescent="0.25">
      <c r="A1409" t="s">
        <v>82</v>
      </c>
      <c r="B1409" t="s">
        <v>58</v>
      </c>
      <c r="C1409">
        <v>57400</v>
      </c>
      <c r="D1409">
        <v>3300</v>
      </c>
      <c r="E1409" t="s">
        <v>342</v>
      </c>
      <c r="F1409" t="s">
        <v>35</v>
      </c>
      <c r="G1409" t="s">
        <v>31</v>
      </c>
      <c r="H1409">
        <v>1</v>
      </c>
      <c r="I1409" t="s">
        <v>32</v>
      </c>
      <c r="J1409">
        <v>1</v>
      </c>
      <c r="K1409">
        <v>3.4372199999999999</v>
      </c>
      <c r="L1409">
        <v>-76.522499999999994</v>
      </c>
    </row>
    <row r="1410" spans="1:12" x14ac:dyDescent="0.25">
      <c r="A1410" t="s">
        <v>219</v>
      </c>
      <c r="B1410" t="s">
        <v>19</v>
      </c>
      <c r="C1410">
        <v>878400</v>
      </c>
      <c r="D1410">
        <v>47200</v>
      </c>
      <c r="E1410" t="s">
        <v>1284</v>
      </c>
      <c r="F1410" t="s">
        <v>130</v>
      </c>
      <c r="G1410" t="s">
        <v>16</v>
      </c>
      <c r="H1410">
        <v>1</v>
      </c>
      <c r="I1410" t="s">
        <v>32</v>
      </c>
      <c r="J1410">
        <v>1</v>
      </c>
      <c r="K1410">
        <v>4.6097099999999998</v>
      </c>
      <c r="L1410">
        <v>-74.08175</v>
      </c>
    </row>
    <row r="1411" spans="1:12" x14ac:dyDescent="0.25">
      <c r="A1411" t="s">
        <v>155</v>
      </c>
      <c r="B1411" t="s">
        <v>62</v>
      </c>
      <c r="C1411">
        <v>97100</v>
      </c>
      <c r="D1411">
        <v>3400</v>
      </c>
      <c r="E1411" t="s">
        <v>624</v>
      </c>
      <c r="F1411" t="s">
        <v>76</v>
      </c>
      <c r="G1411" t="s">
        <v>126</v>
      </c>
      <c r="H1411">
        <v>1</v>
      </c>
      <c r="I1411" t="s">
        <v>17</v>
      </c>
      <c r="J1411">
        <v>1</v>
      </c>
      <c r="K1411">
        <v>7.89391</v>
      </c>
      <c r="L1411">
        <v>-72.507819999999995</v>
      </c>
    </row>
    <row r="1412" spans="1:12" x14ac:dyDescent="0.25">
      <c r="A1412" t="s">
        <v>214</v>
      </c>
      <c r="B1412" t="s">
        <v>19</v>
      </c>
      <c r="C1412">
        <v>213600</v>
      </c>
      <c r="D1412">
        <v>11600</v>
      </c>
      <c r="E1412" t="s">
        <v>1285</v>
      </c>
      <c r="F1412" t="s">
        <v>96</v>
      </c>
      <c r="G1412" t="s">
        <v>22</v>
      </c>
      <c r="H1412">
        <v>5</v>
      </c>
      <c r="I1412" t="s">
        <v>38</v>
      </c>
      <c r="J1412">
        <v>1</v>
      </c>
      <c r="K1412">
        <v>6.2518399999999996</v>
      </c>
      <c r="L1412">
        <v>-75.563590000000005</v>
      </c>
    </row>
    <row r="1413" spans="1:12" x14ac:dyDescent="0.25">
      <c r="A1413" t="s">
        <v>48</v>
      </c>
      <c r="B1413" t="s">
        <v>24</v>
      </c>
      <c r="C1413">
        <v>82100</v>
      </c>
      <c r="D1413">
        <v>5000</v>
      </c>
      <c r="E1413" t="s">
        <v>593</v>
      </c>
      <c r="F1413" t="s">
        <v>54</v>
      </c>
      <c r="G1413" t="s">
        <v>16</v>
      </c>
      <c r="H1413">
        <v>1</v>
      </c>
      <c r="I1413" t="s">
        <v>32</v>
      </c>
      <c r="J1413">
        <v>1</v>
      </c>
      <c r="K1413">
        <v>4.6097099999999998</v>
      </c>
      <c r="L1413">
        <v>-74.08175</v>
      </c>
    </row>
    <row r="1414" spans="1:12" x14ac:dyDescent="0.25">
      <c r="A1414" t="s">
        <v>39</v>
      </c>
      <c r="B1414" t="s">
        <v>24</v>
      </c>
      <c r="C1414">
        <v>42100</v>
      </c>
      <c r="D1414">
        <v>0</v>
      </c>
      <c r="E1414" t="s">
        <v>663</v>
      </c>
      <c r="F1414" t="s">
        <v>47</v>
      </c>
      <c r="G1414" t="s">
        <v>16</v>
      </c>
      <c r="H1414">
        <v>1</v>
      </c>
      <c r="I1414" t="s">
        <v>17</v>
      </c>
      <c r="J1414">
        <v>1</v>
      </c>
      <c r="K1414">
        <v>4.6097099999999998</v>
      </c>
      <c r="L1414">
        <v>-74.08175</v>
      </c>
    </row>
    <row r="1415" spans="1:12" x14ac:dyDescent="0.25">
      <c r="A1415" t="s">
        <v>219</v>
      </c>
      <c r="B1415" t="s">
        <v>19</v>
      </c>
      <c r="C1415">
        <v>618900</v>
      </c>
      <c r="D1415">
        <v>38800</v>
      </c>
      <c r="E1415" t="s">
        <v>238</v>
      </c>
      <c r="F1415" t="s">
        <v>43</v>
      </c>
      <c r="G1415" t="s">
        <v>22</v>
      </c>
      <c r="H1415">
        <v>5</v>
      </c>
      <c r="I1415" t="s">
        <v>17</v>
      </c>
      <c r="J1415">
        <v>3</v>
      </c>
      <c r="K1415">
        <v>6.2518399999999996</v>
      </c>
      <c r="L1415">
        <v>-75.563590000000005</v>
      </c>
    </row>
    <row r="1416" spans="1:12" x14ac:dyDescent="0.25">
      <c r="A1416" t="s">
        <v>89</v>
      </c>
      <c r="B1416" t="s">
        <v>62</v>
      </c>
      <c r="C1416">
        <v>10700</v>
      </c>
      <c r="D1416">
        <v>0</v>
      </c>
      <c r="E1416" t="s">
        <v>1265</v>
      </c>
      <c r="F1416" t="s">
        <v>93</v>
      </c>
      <c r="G1416" t="s">
        <v>31</v>
      </c>
      <c r="H1416">
        <v>5</v>
      </c>
      <c r="I1416" t="s">
        <v>17</v>
      </c>
      <c r="J1416">
        <v>1</v>
      </c>
      <c r="K1416">
        <v>3.4372199999999999</v>
      </c>
      <c r="L1416">
        <v>-76.522499999999994</v>
      </c>
    </row>
    <row r="1417" spans="1:12" x14ac:dyDescent="0.25">
      <c r="A1417" t="s">
        <v>144</v>
      </c>
      <c r="B1417" t="s">
        <v>65</v>
      </c>
      <c r="C1417">
        <v>62900</v>
      </c>
      <c r="D1417">
        <v>3600</v>
      </c>
      <c r="E1417" t="s">
        <v>69</v>
      </c>
      <c r="F1417" t="s">
        <v>76</v>
      </c>
      <c r="G1417" t="s">
        <v>16</v>
      </c>
      <c r="H1417">
        <v>5</v>
      </c>
      <c r="I1417" t="s">
        <v>17</v>
      </c>
      <c r="J1417">
        <v>1</v>
      </c>
      <c r="K1417">
        <v>4.6097099999999998</v>
      </c>
      <c r="L1417">
        <v>-74.08175</v>
      </c>
    </row>
    <row r="1418" spans="1:12" x14ac:dyDescent="0.25">
      <c r="A1418" t="s">
        <v>50</v>
      </c>
      <c r="B1418" t="s">
        <v>29</v>
      </c>
      <c r="C1418">
        <v>1826700</v>
      </c>
      <c r="D1418">
        <v>95500</v>
      </c>
      <c r="E1418" t="s">
        <v>282</v>
      </c>
      <c r="F1418" t="s">
        <v>47</v>
      </c>
      <c r="G1418" t="s">
        <v>16</v>
      </c>
      <c r="H1418">
        <v>2</v>
      </c>
      <c r="I1418" t="s">
        <v>17</v>
      </c>
      <c r="J1418">
        <v>3</v>
      </c>
      <c r="K1418">
        <v>4.6097099999999998</v>
      </c>
      <c r="L1418">
        <v>-74.08175</v>
      </c>
    </row>
    <row r="1419" spans="1:12" x14ac:dyDescent="0.25">
      <c r="A1419" t="s">
        <v>33</v>
      </c>
      <c r="B1419" t="s">
        <v>19</v>
      </c>
      <c r="C1419">
        <v>236000</v>
      </c>
      <c r="D1419">
        <v>13000</v>
      </c>
      <c r="E1419" t="s">
        <v>793</v>
      </c>
      <c r="F1419" t="s">
        <v>26</v>
      </c>
      <c r="G1419" t="s">
        <v>278</v>
      </c>
      <c r="H1419">
        <v>5</v>
      </c>
      <c r="I1419" t="s">
        <v>17</v>
      </c>
      <c r="J1419">
        <v>9</v>
      </c>
      <c r="K1419">
        <v>-4.2152799999999999</v>
      </c>
      <c r="L1419">
        <v>-69.940560000000005</v>
      </c>
    </row>
    <row r="1420" spans="1:12" x14ac:dyDescent="0.25">
      <c r="A1420" t="s">
        <v>171</v>
      </c>
      <c r="B1420" t="s">
        <v>19</v>
      </c>
      <c r="C1420">
        <v>194000</v>
      </c>
      <c r="D1420">
        <v>11000</v>
      </c>
      <c r="E1420" t="s">
        <v>467</v>
      </c>
      <c r="F1420" t="s">
        <v>43</v>
      </c>
      <c r="G1420" t="s">
        <v>22</v>
      </c>
      <c r="H1420">
        <v>5</v>
      </c>
      <c r="I1420" t="s">
        <v>17</v>
      </c>
      <c r="J1420">
        <v>1</v>
      </c>
      <c r="K1420">
        <v>6.2518399999999996</v>
      </c>
      <c r="L1420">
        <v>-75.563590000000005</v>
      </c>
    </row>
    <row r="1421" spans="1:12" x14ac:dyDescent="0.25">
      <c r="A1421" t="s">
        <v>74</v>
      </c>
      <c r="B1421" t="s">
        <v>62</v>
      </c>
      <c r="C1421">
        <v>34900</v>
      </c>
      <c r="D1421">
        <v>4200</v>
      </c>
      <c r="E1421" t="s">
        <v>209</v>
      </c>
      <c r="F1421" t="s">
        <v>96</v>
      </c>
      <c r="G1421" t="s">
        <v>16</v>
      </c>
      <c r="H1421">
        <v>5</v>
      </c>
      <c r="I1421" t="s">
        <v>17</v>
      </c>
      <c r="J1421">
        <v>4</v>
      </c>
      <c r="K1421">
        <v>4.6097099999999998</v>
      </c>
      <c r="L1421">
        <v>-74.08175</v>
      </c>
    </row>
    <row r="1422" spans="1:12" x14ac:dyDescent="0.25">
      <c r="A1422" t="s">
        <v>23</v>
      </c>
      <c r="B1422" t="s">
        <v>24</v>
      </c>
      <c r="C1422">
        <v>240900</v>
      </c>
      <c r="D1422">
        <v>11000</v>
      </c>
      <c r="E1422" t="s">
        <v>1226</v>
      </c>
      <c r="F1422" t="s">
        <v>160</v>
      </c>
      <c r="G1422" t="s">
        <v>16</v>
      </c>
      <c r="H1422">
        <v>4</v>
      </c>
      <c r="I1422" t="s">
        <v>17</v>
      </c>
      <c r="J1422">
        <v>2</v>
      </c>
      <c r="K1422">
        <v>4.6097099999999998</v>
      </c>
      <c r="L1422">
        <v>-74.08175</v>
      </c>
    </row>
    <row r="1423" spans="1:12" x14ac:dyDescent="0.25">
      <c r="A1423" t="s">
        <v>171</v>
      </c>
      <c r="B1423" t="s">
        <v>19</v>
      </c>
      <c r="C1423">
        <v>254700</v>
      </c>
      <c r="D1423">
        <v>16900</v>
      </c>
      <c r="E1423" t="s">
        <v>1248</v>
      </c>
      <c r="F1423" t="s">
        <v>35</v>
      </c>
      <c r="G1423" t="s">
        <v>31</v>
      </c>
      <c r="H1423">
        <v>5</v>
      </c>
      <c r="I1423" t="s">
        <v>17</v>
      </c>
      <c r="J1423">
        <v>6</v>
      </c>
      <c r="K1423">
        <v>3.4372199999999999</v>
      </c>
      <c r="L1423">
        <v>-76.522499999999994</v>
      </c>
    </row>
    <row r="1424" spans="1:12" x14ac:dyDescent="0.25">
      <c r="A1424" t="s">
        <v>78</v>
      </c>
      <c r="B1424" t="s">
        <v>19</v>
      </c>
      <c r="C1424">
        <v>246700</v>
      </c>
      <c r="D1424">
        <v>19000</v>
      </c>
      <c r="E1424" t="s">
        <v>689</v>
      </c>
      <c r="F1424" t="s">
        <v>52</v>
      </c>
      <c r="G1424" t="s">
        <v>16</v>
      </c>
      <c r="H1424">
        <v>5</v>
      </c>
      <c r="I1424" t="s">
        <v>32</v>
      </c>
      <c r="J1424">
        <v>1</v>
      </c>
      <c r="K1424">
        <v>4.6097099999999998</v>
      </c>
      <c r="L1424">
        <v>-74.08175</v>
      </c>
    </row>
    <row r="1425" spans="1:12" x14ac:dyDescent="0.25">
      <c r="A1425" t="s">
        <v>214</v>
      </c>
      <c r="B1425" t="s">
        <v>19</v>
      </c>
      <c r="C1425">
        <v>144200</v>
      </c>
      <c r="D1425">
        <v>8400</v>
      </c>
      <c r="E1425" t="s">
        <v>775</v>
      </c>
      <c r="F1425" t="s">
        <v>96</v>
      </c>
      <c r="G1425" t="s">
        <v>27</v>
      </c>
      <c r="H1425">
        <v>5</v>
      </c>
      <c r="I1425" t="s">
        <v>17</v>
      </c>
      <c r="J1425">
        <v>4</v>
      </c>
      <c r="K1425">
        <v>10.39972</v>
      </c>
      <c r="L1425">
        <v>-75.514439999999993</v>
      </c>
    </row>
    <row r="1426" spans="1:12" x14ac:dyDescent="0.25">
      <c r="A1426" t="s">
        <v>171</v>
      </c>
      <c r="B1426" t="s">
        <v>19</v>
      </c>
      <c r="C1426">
        <v>248100</v>
      </c>
      <c r="D1426">
        <v>11400</v>
      </c>
      <c r="E1426" t="s">
        <v>364</v>
      </c>
      <c r="F1426" t="s">
        <v>43</v>
      </c>
      <c r="G1426" t="s">
        <v>22</v>
      </c>
      <c r="H1426">
        <v>5</v>
      </c>
      <c r="I1426" t="s">
        <v>17</v>
      </c>
      <c r="J1426">
        <v>3</v>
      </c>
      <c r="K1426">
        <v>6.2518399999999996</v>
      </c>
      <c r="L1426">
        <v>-75.563590000000005</v>
      </c>
    </row>
    <row r="1427" spans="1:12" x14ac:dyDescent="0.25">
      <c r="A1427" t="s">
        <v>67</v>
      </c>
      <c r="B1427" t="s">
        <v>62</v>
      </c>
      <c r="C1427">
        <v>41300</v>
      </c>
      <c r="D1427">
        <v>2400</v>
      </c>
      <c r="E1427" t="s">
        <v>313</v>
      </c>
      <c r="F1427" t="s">
        <v>52</v>
      </c>
      <c r="G1427" t="s">
        <v>16</v>
      </c>
      <c r="H1427">
        <v>1</v>
      </c>
      <c r="I1427" t="s">
        <v>17</v>
      </c>
      <c r="J1427">
        <v>4</v>
      </c>
      <c r="K1427">
        <v>4.6097099999999998</v>
      </c>
      <c r="L1427">
        <v>-74.08175</v>
      </c>
    </row>
    <row r="1428" spans="1:12" x14ac:dyDescent="0.25">
      <c r="A1428" t="s">
        <v>12</v>
      </c>
      <c r="B1428" t="s">
        <v>13</v>
      </c>
      <c r="C1428">
        <v>125000</v>
      </c>
      <c r="D1428">
        <v>6900</v>
      </c>
      <c r="E1428" t="s">
        <v>955</v>
      </c>
      <c r="F1428" t="s">
        <v>21</v>
      </c>
      <c r="G1428" t="s">
        <v>60</v>
      </c>
      <c r="H1428">
        <v>5</v>
      </c>
      <c r="I1428" t="s">
        <v>17</v>
      </c>
      <c r="J1428">
        <v>10</v>
      </c>
      <c r="K1428">
        <v>4.8133299999999997</v>
      </c>
      <c r="L1428">
        <v>-75.696110000000004</v>
      </c>
    </row>
    <row r="1429" spans="1:12" x14ac:dyDescent="0.25">
      <c r="A1429" t="s">
        <v>127</v>
      </c>
      <c r="B1429" t="s">
        <v>13</v>
      </c>
      <c r="C1429">
        <v>1084300</v>
      </c>
      <c r="D1429">
        <v>55900</v>
      </c>
      <c r="E1429" t="s">
        <v>884</v>
      </c>
      <c r="F1429" t="s">
        <v>130</v>
      </c>
      <c r="G1429" t="s">
        <v>243</v>
      </c>
      <c r="H1429">
        <v>3</v>
      </c>
      <c r="I1429" t="s">
        <v>17</v>
      </c>
      <c r="J1429">
        <v>1</v>
      </c>
      <c r="K1429">
        <v>4.5338900000000004</v>
      </c>
      <c r="L1429">
        <v>-75.681110000000004</v>
      </c>
    </row>
    <row r="1430" spans="1:12" x14ac:dyDescent="0.25">
      <c r="A1430" t="s">
        <v>122</v>
      </c>
      <c r="B1430" t="s">
        <v>29</v>
      </c>
      <c r="C1430">
        <v>988900</v>
      </c>
      <c r="D1430">
        <v>50800</v>
      </c>
      <c r="E1430" t="s">
        <v>1202</v>
      </c>
      <c r="F1430" t="s">
        <v>54</v>
      </c>
      <c r="G1430" t="s">
        <v>16</v>
      </c>
      <c r="H1430">
        <v>4</v>
      </c>
      <c r="I1430" t="s">
        <v>17</v>
      </c>
      <c r="J1430">
        <v>3</v>
      </c>
      <c r="K1430">
        <v>4.6097099999999998</v>
      </c>
      <c r="L1430">
        <v>-74.08175</v>
      </c>
    </row>
    <row r="1431" spans="1:12" x14ac:dyDescent="0.25">
      <c r="A1431" t="s">
        <v>204</v>
      </c>
      <c r="B1431" t="s">
        <v>13</v>
      </c>
      <c r="C1431">
        <v>219700</v>
      </c>
      <c r="D1431">
        <v>11900</v>
      </c>
      <c r="E1431" t="s">
        <v>1182</v>
      </c>
      <c r="F1431" t="s">
        <v>43</v>
      </c>
      <c r="G1431" t="s">
        <v>16</v>
      </c>
      <c r="H1431">
        <v>5</v>
      </c>
      <c r="I1431" t="s">
        <v>17</v>
      </c>
      <c r="J1431">
        <v>4</v>
      </c>
      <c r="K1431">
        <v>4.6097099999999998</v>
      </c>
      <c r="L1431">
        <v>-74.08175</v>
      </c>
    </row>
    <row r="1432" spans="1:12" x14ac:dyDescent="0.25">
      <c r="A1432" t="s">
        <v>33</v>
      </c>
      <c r="B1432" t="s">
        <v>19</v>
      </c>
      <c r="C1432">
        <v>392600</v>
      </c>
      <c r="D1432">
        <v>21100</v>
      </c>
      <c r="E1432" t="s">
        <v>838</v>
      </c>
      <c r="F1432" t="s">
        <v>76</v>
      </c>
      <c r="G1432" t="s">
        <v>31</v>
      </c>
      <c r="H1432">
        <v>3</v>
      </c>
      <c r="I1432" t="s">
        <v>17</v>
      </c>
      <c r="J1432">
        <v>4</v>
      </c>
      <c r="K1432">
        <v>3.4372199999999999</v>
      </c>
      <c r="L1432">
        <v>-76.522499999999994</v>
      </c>
    </row>
    <row r="1433" spans="1:12" x14ac:dyDescent="0.25">
      <c r="A1433" t="s">
        <v>68</v>
      </c>
      <c r="B1433" t="s">
        <v>24</v>
      </c>
      <c r="C1433">
        <v>31000</v>
      </c>
      <c r="D1433">
        <v>1900</v>
      </c>
      <c r="E1433" t="s">
        <v>1237</v>
      </c>
      <c r="F1433" t="s">
        <v>130</v>
      </c>
      <c r="G1433" t="s">
        <v>16</v>
      </c>
      <c r="H1433">
        <v>4</v>
      </c>
      <c r="I1433" t="s">
        <v>17</v>
      </c>
      <c r="J1433">
        <v>2</v>
      </c>
      <c r="K1433">
        <v>4.6097099999999998</v>
      </c>
      <c r="L1433">
        <v>-74.08175</v>
      </c>
    </row>
    <row r="1434" spans="1:12" x14ac:dyDescent="0.25">
      <c r="A1434" t="s">
        <v>18</v>
      </c>
      <c r="B1434" t="s">
        <v>19</v>
      </c>
      <c r="C1434">
        <v>162900</v>
      </c>
      <c r="D1434">
        <v>6900</v>
      </c>
      <c r="E1434" t="s">
        <v>488</v>
      </c>
      <c r="F1434" t="s">
        <v>88</v>
      </c>
      <c r="G1434" t="s">
        <v>16</v>
      </c>
      <c r="H1434">
        <v>5</v>
      </c>
      <c r="I1434" t="s">
        <v>17</v>
      </c>
      <c r="J1434">
        <v>2</v>
      </c>
      <c r="K1434">
        <v>4.6097099999999998</v>
      </c>
      <c r="L1434">
        <v>-74.08175</v>
      </c>
    </row>
    <row r="1435" spans="1:12" x14ac:dyDescent="0.25">
      <c r="A1435" t="s">
        <v>28</v>
      </c>
      <c r="B1435" t="s">
        <v>29</v>
      </c>
      <c r="C1435">
        <v>562800</v>
      </c>
      <c r="D1435">
        <v>32300</v>
      </c>
      <c r="E1435" t="s">
        <v>495</v>
      </c>
      <c r="F1435" t="s">
        <v>21</v>
      </c>
      <c r="G1435" t="s">
        <v>16</v>
      </c>
      <c r="H1435">
        <v>4</v>
      </c>
      <c r="I1435" t="s">
        <v>17</v>
      </c>
      <c r="J1435">
        <v>3</v>
      </c>
      <c r="K1435">
        <v>4.6097099999999998</v>
      </c>
      <c r="L1435">
        <v>-74.08175</v>
      </c>
    </row>
    <row r="1436" spans="1:12" x14ac:dyDescent="0.25">
      <c r="A1436" t="s">
        <v>80</v>
      </c>
      <c r="B1436" t="s">
        <v>65</v>
      </c>
      <c r="C1436">
        <v>40400</v>
      </c>
      <c r="D1436">
        <v>2500</v>
      </c>
      <c r="E1436" t="s">
        <v>486</v>
      </c>
      <c r="F1436" t="s">
        <v>26</v>
      </c>
      <c r="G1436" t="s">
        <v>16</v>
      </c>
      <c r="H1436">
        <v>5</v>
      </c>
      <c r="I1436" t="s">
        <v>32</v>
      </c>
      <c r="J1436">
        <v>1</v>
      </c>
      <c r="K1436">
        <v>4.6097099999999998</v>
      </c>
      <c r="L1436">
        <v>-74.08175</v>
      </c>
    </row>
    <row r="1437" spans="1:12" x14ac:dyDescent="0.25">
      <c r="A1437" t="s">
        <v>68</v>
      </c>
      <c r="B1437" t="s">
        <v>24</v>
      </c>
      <c r="C1437">
        <v>26900</v>
      </c>
      <c r="D1437">
        <v>0</v>
      </c>
      <c r="E1437" t="s">
        <v>287</v>
      </c>
      <c r="F1437" t="s">
        <v>88</v>
      </c>
      <c r="G1437" t="s">
        <v>16</v>
      </c>
      <c r="H1437">
        <v>3</v>
      </c>
      <c r="I1437" t="s">
        <v>17</v>
      </c>
      <c r="J1437">
        <v>3</v>
      </c>
      <c r="K1437">
        <v>4.6097099999999998</v>
      </c>
      <c r="L1437">
        <v>-74.08175</v>
      </c>
    </row>
    <row r="1438" spans="1:12" x14ac:dyDescent="0.25">
      <c r="A1438" t="s">
        <v>70</v>
      </c>
      <c r="B1438" t="s">
        <v>13</v>
      </c>
      <c r="C1438">
        <v>1533900</v>
      </c>
      <c r="D1438">
        <v>87500</v>
      </c>
      <c r="E1438" t="s">
        <v>995</v>
      </c>
      <c r="F1438" t="s">
        <v>26</v>
      </c>
      <c r="G1438" t="s">
        <v>27</v>
      </c>
      <c r="H1438">
        <v>5</v>
      </c>
      <c r="I1438" t="s">
        <v>17</v>
      </c>
      <c r="J1438">
        <v>3</v>
      </c>
      <c r="K1438">
        <v>10.39972</v>
      </c>
      <c r="L1438">
        <v>-75.514439999999993</v>
      </c>
    </row>
    <row r="1439" spans="1:12" x14ac:dyDescent="0.25">
      <c r="A1439" t="s">
        <v>23</v>
      </c>
      <c r="B1439" t="s">
        <v>24</v>
      </c>
      <c r="C1439">
        <v>187700</v>
      </c>
      <c r="D1439">
        <v>10400</v>
      </c>
      <c r="E1439" t="s">
        <v>116</v>
      </c>
      <c r="F1439" t="s">
        <v>76</v>
      </c>
      <c r="G1439" t="s">
        <v>16</v>
      </c>
      <c r="H1439">
        <v>5</v>
      </c>
      <c r="I1439" t="s">
        <v>17</v>
      </c>
      <c r="J1439">
        <v>6</v>
      </c>
      <c r="K1439">
        <v>4.6097099999999998</v>
      </c>
      <c r="L1439">
        <v>-74.08175</v>
      </c>
    </row>
    <row r="1440" spans="1:12" x14ac:dyDescent="0.25">
      <c r="A1440" t="s">
        <v>164</v>
      </c>
      <c r="B1440" t="s">
        <v>13</v>
      </c>
      <c r="C1440">
        <v>180700</v>
      </c>
      <c r="D1440">
        <v>7800</v>
      </c>
      <c r="E1440" t="s">
        <v>1194</v>
      </c>
      <c r="F1440" t="s">
        <v>54</v>
      </c>
      <c r="G1440" t="s">
        <v>16</v>
      </c>
      <c r="H1440">
        <v>5</v>
      </c>
      <c r="I1440" t="s">
        <v>17</v>
      </c>
      <c r="J1440">
        <v>5</v>
      </c>
      <c r="K1440">
        <v>4.6097099999999998</v>
      </c>
      <c r="L1440">
        <v>-74.08175</v>
      </c>
    </row>
    <row r="1441" spans="1:12" x14ac:dyDescent="0.25">
      <c r="A1441" t="s">
        <v>61</v>
      </c>
      <c r="B1441" t="s">
        <v>62</v>
      </c>
      <c r="C1441">
        <v>586300</v>
      </c>
      <c r="D1441">
        <v>31900</v>
      </c>
      <c r="E1441" t="s">
        <v>718</v>
      </c>
      <c r="F1441" t="s">
        <v>88</v>
      </c>
      <c r="G1441" t="s">
        <v>161</v>
      </c>
      <c r="H1441">
        <v>1</v>
      </c>
      <c r="I1441" t="s">
        <v>17</v>
      </c>
      <c r="J1441">
        <v>2</v>
      </c>
      <c r="K1441">
        <v>7.1253900000000003</v>
      </c>
      <c r="L1441">
        <v>-73.119799999999998</v>
      </c>
    </row>
    <row r="1442" spans="1:12" x14ac:dyDescent="0.25">
      <c r="A1442" t="s">
        <v>103</v>
      </c>
      <c r="B1442" t="s">
        <v>13</v>
      </c>
      <c r="C1442">
        <v>278000</v>
      </c>
      <c r="D1442">
        <v>13000</v>
      </c>
      <c r="E1442" t="s">
        <v>929</v>
      </c>
      <c r="F1442" t="s">
        <v>54</v>
      </c>
      <c r="G1442" t="s">
        <v>22</v>
      </c>
      <c r="H1442">
        <v>4</v>
      </c>
      <c r="I1442" t="s">
        <v>17</v>
      </c>
      <c r="J1442">
        <v>1</v>
      </c>
      <c r="K1442">
        <v>6.2518399999999996</v>
      </c>
      <c r="L1442">
        <v>-75.563590000000005</v>
      </c>
    </row>
    <row r="1443" spans="1:12" x14ac:dyDescent="0.25">
      <c r="A1443" t="s">
        <v>61</v>
      </c>
      <c r="B1443" t="s">
        <v>62</v>
      </c>
      <c r="C1443">
        <v>484200</v>
      </c>
      <c r="D1443">
        <v>26200</v>
      </c>
      <c r="E1443" t="s">
        <v>1016</v>
      </c>
      <c r="F1443" t="s">
        <v>96</v>
      </c>
      <c r="G1443" t="s">
        <v>16</v>
      </c>
      <c r="H1443">
        <v>4</v>
      </c>
      <c r="I1443" t="s">
        <v>17</v>
      </c>
      <c r="J1443">
        <v>2</v>
      </c>
      <c r="K1443">
        <v>4.6097099999999998</v>
      </c>
      <c r="L1443">
        <v>-74.08175</v>
      </c>
    </row>
    <row r="1444" spans="1:12" x14ac:dyDescent="0.25">
      <c r="A1444" t="s">
        <v>196</v>
      </c>
      <c r="B1444" t="s">
        <v>13</v>
      </c>
      <c r="C1444">
        <v>966600</v>
      </c>
      <c r="D1444">
        <v>49700</v>
      </c>
      <c r="E1444" t="s">
        <v>878</v>
      </c>
      <c r="F1444" t="s">
        <v>93</v>
      </c>
      <c r="G1444" t="s">
        <v>126</v>
      </c>
      <c r="H1444">
        <v>4</v>
      </c>
      <c r="I1444" t="s">
        <v>17</v>
      </c>
      <c r="J1444">
        <v>5</v>
      </c>
      <c r="K1444">
        <v>7.89391</v>
      </c>
      <c r="L1444">
        <v>-72.507819999999995</v>
      </c>
    </row>
    <row r="1445" spans="1:12" x14ac:dyDescent="0.25">
      <c r="A1445" t="s">
        <v>148</v>
      </c>
      <c r="B1445" t="s">
        <v>13</v>
      </c>
      <c r="C1445">
        <v>1988700</v>
      </c>
      <c r="D1445">
        <v>111700</v>
      </c>
      <c r="E1445" t="s">
        <v>906</v>
      </c>
      <c r="F1445" t="s">
        <v>43</v>
      </c>
      <c r="G1445" t="s">
        <v>22</v>
      </c>
      <c r="H1445">
        <v>4</v>
      </c>
      <c r="I1445" t="s">
        <v>17</v>
      </c>
      <c r="J1445">
        <v>5</v>
      </c>
      <c r="K1445">
        <v>6.2518399999999996</v>
      </c>
      <c r="L1445">
        <v>-75.563590000000005</v>
      </c>
    </row>
    <row r="1446" spans="1:12" x14ac:dyDescent="0.25">
      <c r="A1446" t="s">
        <v>171</v>
      </c>
      <c r="B1446" t="s">
        <v>19</v>
      </c>
      <c r="C1446">
        <v>289300</v>
      </c>
      <c r="D1446">
        <v>13600</v>
      </c>
      <c r="E1446" t="s">
        <v>434</v>
      </c>
      <c r="F1446" t="s">
        <v>43</v>
      </c>
      <c r="G1446" t="s">
        <v>126</v>
      </c>
      <c r="H1446">
        <v>5</v>
      </c>
      <c r="I1446" t="s">
        <v>32</v>
      </c>
      <c r="J1446">
        <v>1</v>
      </c>
      <c r="K1446">
        <v>7.89391</v>
      </c>
      <c r="L1446">
        <v>-72.507819999999995</v>
      </c>
    </row>
    <row r="1447" spans="1:12" x14ac:dyDescent="0.25">
      <c r="A1447" t="s">
        <v>127</v>
      </c>
      <c r="B1447" t="s">
        <v>13</v>
      </c>
      <c r="C1447">
        <v>1538700</v>
      </c>
      <c r="D1447">
        <v>82400</v>
      </c>
      <c r="E1447" t="s">
        <v>1015</v>
      </c>
      <c r="F1447" t="s">
        <v>47</v>
      </c>
      <c r="G1447" t="s">
        <v>22</v>
      </c>
      <c r="H1447">
        <v>1</v>
      </c>
      <c r="I1447" t="s">
        <v>17</v>
      </c>
      <c r="J1447">
        <v>5</v>
      </c>
      <c r="K1447">
        <v>6.2518399999999996</v>
      </c>
      <c r="L1447">
        <v>-75.563590000000005</v>
      </c>
    </row>
    <row r="1448" spans="1:12" x14ac:dyDescent="0.25">
      <c r="A1448" t="s">
        <v>89</v>
      </c>
      <c r="B1448" t="s">
        <v>62</v>
      </c>
      <c r="C1448">
        <v>17900</v>
      </c>
      <c r="D1448">
        <v>0</v>
      </c>
      <c r="E1448" t="s">
        <v>584</v>
      </c>
      <c r="F1448" t="s">
        <v>43</v>
      </c>
      <c r="G1448" t="s">
        <v>22</v>
      </c>
      <c r="H1448">
        <v>1</v>
      </c>
      <c r="I1448" t="s">
        <v>32</v>
      </c>
      <c r="J1448">
        <v>1</v>
      </c>
      <c r="K1448">
        <v>6.2518399999999996</v>
      </c>
      <c r="L1448">
        <v>-75.563590000000005</v>
      </c>
    </row>
    <row r="1449" spans="1:12" x14ac:dyDescent="0.25">
      <c r="A1449" t="s">
        <v>94</v>
      </c>
      <c r="B1449" t="s">
        <v>29</v>
      </c>
      <c r="C1449">
        <v>639900</v>
      </c>
      <c r="D1449">
        <v>32300</v>
      </c>
      <c r="E1449" t="s">
        <v>477</v>
      </c>
      <c r="F1449" t="s">
        <v>43</v>
      </c>
      <c r="G1449" t="s">
        <v>60</v>
      </c>
      <c r="H1449">
        <v>5</v>
      </c>
      <c r="I1449" t="s">
        <v>38</v>
      </c>
      <c r="J1449">
        <v>1</v>
      </c>
      <c r="K1449">
        <v>4.8133299999999997</v>
      </c>
      <c r="L1449">
        <v>-75.696110000000004</v>
      </c>
    </row>
    <row r="1450" spans="1:12" x14ac:dyDescent="0.25">
      <c r="A1450" t="s">
        <v>36</v>
      </c>
      <c r="B1450" t="s">
        <v>24</v>
      </c>
      <c r="C1450">
        <v>28000</v>
      </c>
      <c r="D1450">
        <v>0</v>
      </c>
      <c r="E1450" t="s">
        <v>742</v>
      </c>
      <c r="F1450" t="s">
        <v>52</v>
      </c>
      <c r="G1450" t="s">
        <v>161</v>
      </c>
      <c r="H1450">
        <v>3</v>
      </c>
      <c r="I1450" t="s">
        <v>17</v>
      </c>
      <c r="J1450">
        <v>21</v>
      </c>
      <c r="K1450">
        <v>7.1253900000000003</v>
      </c>
      <c r="L1450">
        <v>-73.119799999999998</v>
      </c>
    </row>
    <row r="1451" spans="1:12" x14ac:dyDescent="0.25">
      <c r="A1451" t="s">
        <v>297</v>
      </c>
      <c r="B1451" t="s">
        <v>86</v>
      </c>
      <c r="C1451">
        <v>33000</v>
      </c>
      <c r="D1451">
        <v>2200</v>
      </c>
      <c r="E1451" t="s">
        <v>901</v>
      </c>
      <c r="F1451" t="s">
        <v>26</v>
      </c>
      <c r="G1451" t="s">
        <v>16</v>
      </c>
      <c r="H1451">
        <v>2</v>
      </c>
      <c r="I1451" t="s">
        <v>17</v>
      </c>
      <c r="J1451">
        <v>3</v>
      </c>
      <c r="K1451">
        <v>4.6097099999999998</v>
      </c>
      <c r="L1451">
        <v>-74.08175</v>
      </c>
    </row>
    <row r="1452" spans="1:12" x14ac:dyDescent="0.25">
      <c r="A1452" t="s">
        <v>103</v>
      </c>
      <c r="B1452" t="s">
        <v>13</v>
      </c>
      <c r="C1452">
        <v>253300</v>
      </c>
      <c r="D1452">
        <v>11700</v>
      </c>
      <c r="E1452" t="s">
        <v>1021</v>
      </c>
      <c r="F1452" t="s">
        <v>43</v>
      </c>
      <c r="G1452" t="s">
        <v>60</v>
      </c>
      <c r="H1452">
        <v>4</v>
      </c>
      <c r="I1452" t="s">
        <v>17</v>
      </c>
      <c r="J1452">
        <v>1</v>
      </c>
      <c r="K1452">
        <v>4.8133299999999997</v>
      </c>
      <c r="L1452">
        <v>-75.696110000000004</v>
      </c>
    </row>
    <row r="1453" spans="1:12" x14ac:dyDescent="0.25">
      <c r="A1453" t="s">
        <v>61</v>
      </c>
      <c r="B1453" t="s">
        <v>62</v>
      </c>
      <c r="C1453">
        <v>489900</v>
      </c>
      <c r="D1453">
        <v>24300</v>
      </c>
      <c r="E1453" t="s">
        <v>588</v>
      </c>
      <c r="F1453" t="s">
        <v>47</v>
      </c>
      <c r="G1453" t="s">
        <v>161</v>
      </c>
      <c r="H1453">
        <v>5</v>
      </c>
      <c r="I1453" t="s">
        <v>17</v>
      </c>
      <c r="J1453">
        <v>1</v>
      </c>
      <c r="K1453">
        <v>7.1253900000000003</v>
      </c>
      <c r="L1453">
        <v>-73.119799999999998</v>
      </c>
    </row>
    <row r="1454" spans="1:12" x14ac:dyDescent="0.25">
      <c r="A1454" t="s">
        <v>80</v>
      </c>
      <c r="B1454" t="s">
        <v>65</v>
      </c>
      <c r="C1454">
        <v>36100</v>
      </c>
      <c r="D1454">
        <v>7800</v>
      </c>
      <c r="E1454" t="s">
        <v>172</v>
      </c>
      <c r="F1454" t="s">
        <v>88</v>
      </c>
      <c r="G1454" t="s">
        <v>16</v>
      </c>
      <c r="H1454">
        <v>5</v>
      </c>
      <c r="I1454" t="s">
        <v>32</v>
      </c>
      <c r="J1454">
        <v>1</v>
      </c>
      <c r="K1454">
        <v>4.6097099999999998</v>
      </c>
      <c r="L1454">
        <v>-74.08175</v>
      </c>
    </row>
    <row r="1455" spans="1:12" x14ac:dyDescent="0.25">
      <c r="A1455" t="s">
        <v>105</v>
      </c>
      <c r="B1455" t="s">
        <v>19</v>
      </c>
      <c r="C1455">
        <v>313200</v>
      </c>
      <c r="D1455">
        <v>14900</v>
      </c>
      <c r="E1455" t="s">
        <v>438</v>
      </c>
      <c r="F1455" t="s">
        <v>35</v>
      </c>
      <c r="G1455" t="s">
        <v>91</v>
      </c>
      <c r="H1455">
        <v>4</v>
      </c>
      <c r="I1455" t="s">
        <v>17</v>
      </c>
      <c r="J1455">
        <v>3</v>
      </c>
      <c r="K1455">
        <v>10.968540000000001</v>
      </c>
      <c r="L1455">
        <v>-74.781319999999994</v>
      </c>
    </row>
    <row r="1456" spans="1:12" x14ac:dyDescent="0.25">
      <c r="A1456" t="s">
        <v>85</v>
      </c>
      <c r="B1456" t="s">
        <v>86</v>
      </c>
      <c r="C1456">
        <v>893400</v>
      </c>
      <c r="D1456">
        <v>48200</v>
      </c>
      <c r="E1456" t="s">
        <v>355</v>
      </c>
      <c r="F1456" t="s">
        <v>35</v>
      </c>
      <c r="G1456" t="s">
        <v>16</v>
      </c>
      <c r="H1456">
        <v>5</v>
      </c>
      <c r="I1456" t="s">
        <v>17</v>
      </c>
      <c r="J1456">
        <v>1</v>
      </c>
      <c r="K1456">
        <v>4.6097099999999998</v>
      </c>
      <c r="L1456">
        <v>-74.08175</v>
      </c>
    </row>
    <row r="1457" spans="1:12" x14ac:dyDescent="0.25">
      <c r="A1457" t="s">
        <v>144</v>
      </c>
      <c r="B1457" t="s">
        <v>65</v>
      </c>
      <c r="C1457">
        <v>73500</v>
      </c>
      <c r="D1457">
        <v>2100</v>
      </c>
      <c r="E1457" t="s">
        <v>388</v>
      </c>
      <c r="F1457" t="s">
        <v>26</v>
      </c>
      <c r="G1457" t="s">
        <v>60</v>
      </c>
      <c r="H1457">
        <v>1</v>
      </c>
      <c r="I1457" t="s">
        <v>32</v>
      </c>
      <c r="J1457">
        <v>1</v>
      </c>
      <c r="K1457">
        <v>4.8133299999999997</v>
      </c>
      <c r="L1457">
        <v>-75.696110000000004</v>
      </c>
    </row>
    <row r="1458" spans="1:12" x14ac:dyDescent="0.25">
      <c r="A1458" t="s">
        <v>103</v>
      </c>
      <c r="B1458" t="s">
        <v>13</v>
      </c>
      <c r="C1458">
        <v>234200</v>
      </c>
      <c r="D1458">
        <v>10700</v>
      </c>
      <c r="E1458" t="s">
        <v>587</v>
      </c>
      <c r="F1458" t="s">
        <v>52</v>
      </c>
      <c r="G1458" t="s">
        <v>22</v>
      </c>
      <c r="H1458">
        <v>5</v>
      </c>
      <c r="I1458" t="s">
        <v>32</v>
      </c>
      <c r="J1458">
        <v>1</v>
      </c>
      <c r="K1458">
        <v>6.2518399999999996</v>
      </c>
      <c r="L1458">
        <v>-75.563590000000005</v>
      </c>
    </row>
    <row r="1459" spans="1:12" x14ac:dyDescent="0.25">
      <c r="A1459" t="s">
        <v>124</v>
      </c>
      <c r="B1459" t="s">
        <v>19</v>
      </c>
      <c r="C1459">
        <v>699000</v>
      </c>
      <c r="D1459">
        <v>37400</v>
      </c>
      <c r="E1459" t="s">
        <v>136</v>
      </c>
      <c r="F1459" t="s">
        <v>93</v>
      </c>
      <c r="G1459" t="s">
        <v>16</v>
      </c>
      <c r="H1459">
        <v>5</v>
      </c>
      <c r="I1459" t="s">
        <v>17</v>
      </c>
      <c r="J1459">
        <v>1</v>
      </c>
      <c r="K1459">
        <v>4.6097099999999998</v>
      </c>
      <c r="L1459">
        <v>-74.08175</v>
      </c>
    </row>
    <row r="1460" spans="1:12" x14ac:dyDescent="0.25">
      <c r="A1460" t="s">
        <v>33</v>
      </c>
      <c r="B1460" t="s">
        <v>19</v>
      </c>
      <c r="C1460">
        <v>397000</v>
      </c>
      <c r="D1460">
        <v>19300</v>
      </c>
      <c r="E1460" t="s">
        <v>404</v>
      </c>
      <c r="F1460" t="s">
        <v>15</v>
      </c>
      <c r="G1460" t="s">
        <v>201</v>
      </c>
      <c r="H1460">
        <v>5</v>
      </c>
      <c r="I1460" t="s">
        <v>32</v>
      </c>
      <c r="J1460">
        <v>1</v>
      </c>
      <c r="K1460">
        <v>11.54444</v>
      </c>
      <c r="L1460">
        <v>-72.907219999999995</v>
      </c>
    </row>
    <row r="1461" spans="1:12" x14ac:dyDescent="0.25">
      <c r="A1461" t="s">
        <v>33</v>
      </c>
      <c r="B1461" t="s">
        <v>19</v>
      </c>
      <c r="C1461">
        <v>291000</v>
      </c>
      <c r="D1461">
        <v>16200</v>
      </c>
      <c r="E1461" t="s">
        <v>104</v>
      </c>
      <c r="F1461" t="s">
        <v>130</v>
      </c>
      <c r="G1461" t="s">
        <v>31</v>
      </c>
      <c r="H1461">
        <v>1</v>
      </c>
      <c r="I1461" t="s">
        <v>17</v>
      </c>
      <c r="J1461">
        <v>3</v>
      </c>
      <c r="K1461">
        <v>3.4372199999999999</v>
      </c>
      <c r="L1461">
        <v>-76.522499999999994</v>
      </c>
    </row>
    <row r="1462" spans="1:12" x14ac:dyDescent="0.25">
      <c r="A1462" t="s">
        <v>122</v>
      </c>
      <c r="B1462" t="s">
        <v>29</v>
      </c>
      <c r="C1462">
        <v>791300</v>
      </c>
      <c r="D1462">
        <v>42700</v>
      </c>
      <c r="E1462" t="s">
        <v>721</v>
      </c>
      <c r="F1462" t="s">
        <v>76</v>
      </c>
      <c r="G1462" t="s">
        <v>16</v>
      </c>
      <c r="H1462">
        <v>5</v>
      </c>
      <c r="I1462" t="s">
        <v>17</v>
      </c>
      <c r="J1462">
        <v>1</v>
      </c>
      <c r="K1462">
        <v>4.6097099999999998</v>
      </c>
      <c r="L1462">
        <v>-74.08175</v>
      </c>
    </row>
    <row r="1463" spans="1:12" x14ac:dyDescent="0.25">
      <c r="A1463" t="s">
        <v>184</v>
      </c>
      <c r="B1463" t="s">
        <v>86</v>
      </c>
      <c r="C1463">
        <v>382600</v>
      </c>
      <c r="D1463">
        <v>21400</v>
      </c>
      <c r="E1463" t="s">
        <v>1225</v>
      </c>
      <c r="F1463" t="s">
        <v>88</v>
      </c>
      <c r="G1463" t="s">
        <v>16</v>
      </c>
      <c r="H1463">
        <v>3</v>
      </c>
      <c r="I1463" t="s">
        <v>17</v>
      </c>
      <c r="J1463">
        <v>1</v>
      </c>
      <c r="K1463">
        <v>4.6097099999999998</v>
      </c>
      <c r="L1463">
        <v>-74.08175</v>
      </c>
    </row>
    <row r="1464" spans="1:12" x14ac:dyDescent="0.25">
      <c r="A1464" t="s">
        <v>297</v>
      </c>
      <c r="B1464" t="s">
        <v>86</v>
      </c>
      <c r="C1464">
        <v>45100</v>
      </c>
      <c r="D1464">
        <v>2600</v>
      </c>
      <c r="E1464" t="s">
        <v>1054</v>
      </c>
      <c r="F1464" t="s">
        <v>26</v>
      </c>
      <c r="G1464" t="s">
        <v>22</v>
      </c>
      <c r="H1464">
        <v>5</v>
      </c>
      <c r="I1464" t="s">
        <v>17</v>
      </c>
      <c r="J1464">
        <v>1</v>
      </c>
      <c r="K1464">
        <v>6.2518399999999996</v>
      </c>
      <c r="L1464">
        <v>-75.563590000000005</v>
      </c>
    </row>
    <row r="1465" spans="1:12" x14ac:dyDescent="0.25">
      <c r="A1465" t="s">
        <v>135</v>
      </c>
      <c r="B1465" t="s">
        <v>58</v>
      </c>
      <c r="C1465">
        <v>28700</v>
      </c>
      <c r="D1465">
        <v>1900</v>
      </c>
      <c r="E1465" t="s">
        <v>107</v>
      </c>
      <c r="F1465" t="s">
        <v>88</v>
      </c>
      <c r="G1465" t="s">
        <v>16</v>
      </c>
      <c r="H1465">
        <v>3</v>
      </c>
      <c r="I1465" t="s">
        <v>17</v>
      </c>
      <c r="J1465">
        <v>1</v>
      </c>
      <c r="K1465">
        <v>4.6097099999999998</v>
      </c>
      <c r="L1465">
        <v>-74.08175</v>
      </c>
    </row>
    <row r="1466" spans="1:12" x14ac:dyDescent="0.25">
      <c r="A1466" t="s">
        <v>23</v>
      </c>
      <c r="B1466" t="s">
        <v>24</v>
      </c>
      <c r="C1466">
        <v>248900</v>
      </c>
      <c r="D1466">
        <v>11400</v>
      </c>
      <c r="E1466" t="s">
        <v>1270</v>
      </c>
      <c r="F1466" t="s">
        <v>54</v>
      </c>
      <c r="G1466" t="s">
        <v>161</v>
      </c>
      <c r="H1466">
        <v>5</v>
      </c>
      <c r="I1466" t="s">
        <v>32</v>
      </c>
      <c r="J1466">
        <v>1</v>
      </c>
      <c r="K1466">
        <v>7.1253900000000003</v>
      </c>
      <c r="L1466">
        <v>-73.119799999999998</v>
      </c>
    </row>
    <row r="1467" spans="1:12" x14ac:dyDescent="0.25">
      <c r="A1467" t="s">
        <v>133</v>
      </c>
      <c r="B1467" t="s">
        <v>24</v>
      </c>
      <c r="C1467">
        <v>9300</v>
      </c>
      <c r="D1467">
        <v>0</v>
      </c>
      <c r="E1467" t="s">
        <v>1243</v>
      </c>
      <c r="F1467" t="s">
        <v>160</v>
      </c>
      <c r="G1467" t="s">
        <v>22</v>
      </c>
      <c r="H1467">
        <v>2</v>
      </c>
      <c r="I1467" t="s">
        <v>17</v>
      </c>
      <c r="J1467">
        <v>10</v>
      </c>
      <c r="K1467">
        <v>6.2518399999999996</v>
      </c>
      <c r="L1467">
        <v>-75.563590000000005</v>
      </c>
    </row>
    <row r="1468" spans="1:12" x14ac:dyDescent="0.25">
      <c r="A1468" t="s">
        <v>45</v>
      </c>
      <c r="B1468" t="s">
        <v>29</v>
      </c>
      <c r="C1468">
        <v>1338800</v>
      </c>
      <c r="D1468">
        <v>69500</v>
      </c>
      <c r="E1468" t="s">
        <v>952</v>
      </c>
      <c r="F1468" t="s">
        <v>96</v>
      </c>
      <c r="G1468" t="s">
        <v>16</v>
      </c>
      <c r="H1468">
        <v>5</v>
      </c>
      <c r="I1468" t="s">
        <v>17</v>
      </c>
      <c r="J1468">
        <v>1</v>
      </c>
      <c r="K1468">
        <v>4.6097099999999998</v>
      </c>
      <c r="L1468">
        <v>-74.08175</v>
      </c>
    </row>
    <row r="1469" spans="1:12" x14ac:dyDescent="0.25">
      <c r="A1469" t="s">
        <v>113</v>
      </c>
      <c r="B1469" t="s">
        <v>24</v>
      </c>
      <c r="C1469">
        <v>17700</v>
      </c>
      <c r="D1469">
        <v>0</v>
      </c>
      <c r="E1469" t="s">
        <v>464</v>
      </c>
      <c r="F1469" t="s">
        <v>26</v>
      </c>
      <c r="G1469" t="s">
        <v>22</v>
      </c>
      <c r="H1469">
        <v>5</v>
      </c>
      <c r="I1469" t="s">
        <v>17</v>
      </c>
      <c r="J1469">
        <v>1</v>
      </c>
      <c r="K1469">
        <v>6.2518399999999996</v>
      </c>
      <c r="L1469">
        <v>-75.563590000000005</v>
      </c>
    </row>
    <row r="1470" spans="1:12" x14ac:dyDescent="0.25">
      <c r="A1470" t="s">
        <v>41</v>
      </c>
      <c r="B1470" t="s">
        <v>29</v>
      </c>
      <c r="C1470">
        <v>995600</v>
      </c>
      <c r="D1470">
        <v>51200</v>
      </c>
      <c r="E1470" t="s">
        <v>1232</v>
      </c>
      <c r="F1470" t="s">
        <v>26</v>
      </c>
      <c r="G1470" t="s">
        <v>16</v>
      </c>
      <c r="H1470">
        <v>4</v>
      </c>
      <c r="I1470" t="s">
        <v>32</v>
      </c>
      <c r="J1470">
        <v>1</v>
      </c>
      <c r="K1470">
        <v>4.6097099999999998</v>
      </c>
      <c r="L1470">
        <v>-74.08175</v>
      </c>
    </row>
    <row r="1471" spans="1:12" x14ac:dyDescent="0.25">
      <c r="A1471" t="s">
        <v>148</v>
      </c>
      <c r="B1471" t="s">
        <v>13</v>
      </c>
      <c r="C1471">
        <v>2082600</v>
      </c>
      <c r="D1471">
        <v>111100</v>
      </c>
      <c r="E1471" t="s">
        <v>955</v>
      </c>
      <c r="F1471" t="s">
        <v>96</v>
      </c>
      <c r="G1471" t="s">
        <v>91</v>
      </c>
      <c r="H1471">
        <v>5</v>
      </c>
      <c r="I1471" t="s">
        <v>17</v>
      </c>
      <c r="J1471">
        <v>2</v>
      </c>
      <c r="K1471">
        <v>10.968540000000001</v>
      </c>
      <c r="L1471">
        <v>-74.781319999999994</v>
      </c>
    </row>
    <row r="1472" spans="1:12" x14ac:dyDescent="0.25">
      <c r="A1472" t="s">
        <v>98</v>
      </c>
      <c r="B1472" t="s">
        <v>19</v>
      </c>
      <c r="C1472">
        <v>672000</v>
      </c>
      <c r="D1472">
        <v>34000</v>
      </c>
      <c r="E1472" t="s">
        <v>1053</v>
      </c>
      <c r="F1472" t="s">
        <v>93</v>
      </c>
      <c r="G1472" t="s">
        <v>60</v>
      </c>
      <c r="H1472">
        <v>4</v>
      </c>
      <c r="I1472" t="s">
        <v>17</v>
      </c>
      <c r="J1472">
        <v>5</v>
      </c>
      <c r="K1472">
        <v>4.8133299999999997</v>
      </c>
      <c r="L1472">
        <v>-75.696110000000004</v>
      </c>
    </row>
    <row r="1473" spans="1:12" x14ac:dyDescent="0.25">
      <c r="A1473" t="s">
        <v>171</v>
      </c>
      <c r="B1473" t="s">
        <v>19</v>
      </c>
      <c r="C1473">
        <v>257100</v>
      </c>
      <c r="D1473">
        <v>14100</v>
      </c>
      <c r="E1473" t="s">
        <v>318</v>
      </c>
      <c r="F1473" t="s">
        <v>93</v>
      </c>
      <c r="G1473" t="s">
        <v>16</v>
      </c>
      <c r="H1473">
        <v>5</v>
      </c>
      <c r="I1473" t="s">
        <v>32</v>
      </c>
      <c r="J1473">
        <v>1</v>
      </c>
      <c r="K1473">
        <v>4.6097099999999998</v>
      </c>
      <c r="L1473">
        <v>-74.08175</v>
      </c>
    </row>
    <row r="1474" spans="1:12" x14ac:dyDescent="0.25">
      <c r="A1474" t="s">
        <v>41</v>
      </c>
      <c r="B1474" t="s">
        <v>29</v>
      </c>
      <c r="C1474">
        <v>1070500</v>
      </c>
      <c r="D1474">
        <v>55200</v>
      </c>
      <c r="E1474" t="s">
        <v>406</v>
      </c>
      <c r="F1474" t="s">
        <v>21</v>
      </c>
      <c r="G1474" t="s">
        <v>31</v>
      </c>
      <c r="H1474">
        <v>3</v>
      </c>
      <c r="I1474" t="s">
        <v>38</v>
      </c>
      <c r="J1474">
        <v>1</v>
      </c>
      <c r="K1474">
        <v>3.4372199999999999</v>
      </c>
      <c r="L1474">
        <v>-76.522499999999994</v>
      </c>
    </row>
    <row r="1475" spans="1:12" x14ac:dyDescent="0.25">
      <c r="A1475" t="s">
        <v>64</v>
      </c>
      <c r="B1475" t="s">
        <v>65</v>
      </c>
      <c r="C1475">
        <v>59400</v>
      </c>
      <c r="D1475">
        <v>1400</v>
      </c>
      <c r="E1475" t="s">
        <v>1057</v>
      </c>
      <c r="F1475" t="s">
        <v>160</v>
      </c>
      <c r="G1475" t="s">
        <v>16</v>
      </c>
      <c r="H1475">
        <v>5</v>
      </c>
      <c r="I1475" t="s">
        <v>17</v>
      </c>
      <c r="J1475">
        <v>3</v>
      </c>
      <c r="K1475">
        <v>4.6097099999999998</v>
      </c>
      <c r="L1475">
        <v>-74.08175</v>
      </c>
    </row>
    <row r="1476" spans="1:12" x14ac:dyDescent="0.25">
      <c r="A1476" t="s">
        <v>50</v>
      </c>
      <c r="B1476" t="s">
        <v>29</v>
      </c>
      <c r="C1476">
        <v>2449400</v>
      </c>
      <c r="D1476">
        <v>128600</v>
      </c>
      <c r="E1476" t="s">
        <v>287</v>
      </c>
      <c r="F1476" t="s">
        <v>160</v>
      </c>
      <c r="G1476" t="s">
        <v>91</v>
      </c>
      <c r="H1476">
        <v>5</v>
      </c>
      <c r="I1476" t="s">
        <v>17</v>
      </c>
      <c r="J1476">
        <v>2</v>
      </c>
      <c r="K1476">
        <v>10.968540000000001</v>
      </c>
      <c r="L1476">
        <v>-74.781319999999994</v>
      </c>
    </row>
    <row r="1477" spans="1:12" x14ac:dyDescent="0.25">
      <c r="A1477" t="s">
        <v>184</v>
      </c>
      <c r="B1477" t="s">
        <v>86</v>
      </c>
      <c r="C1477">
        <v>206800</v>
      </c>
      <c r="D1477">
        <v>16700</v>
      </c>
      <c r="E1477" t="s">
        <v>162</v>
      </c>
      <c r="F1477" t="s">
        <v>47</v>
      </c>
      <c r="G1477" t="s">
        <v>201</v>
      </c>
      <c r="H1477">
        <v>4</v>
      </c>
      <c r="I1477" t="s">
        <v>17</v>
      </c>
      <c r="J1477">
        <v>3</v>
      </c>
      <c r="K1477">
        <v>11.54444</v>
      </c>
      <c r="L1477">
        <v>-72.907219999999995</v>
      </c>
    </row>
    <row r="1478" spans="1:12" x14ac:dyDescent="0.25">
      <c r="A1478" t="s">
        <v>297</v>
      </c>
      <c r="B1478" t="s">
        <v>86</v>
      </c>
      <c r="C1478">
        <v>69000</v>
      </c>
      <c r="D1478">
        <v>4100</v>
      </c>
      <c r="E1478" t="s">
        <v>419</v>
      </c>
      <c r="F1478" t="s">
        <v>35</v>
      </c>
      <c r="G1478" t="s">
        <v>16</v>
      </c>
      <c r="H1478">
        <v>5</v>
      </c>
      <c r="I1478" t="s">
        <v>17</v>
      </c>
      <c r="J1478">
        <v>1</v>
      </c>
      <c r="K1478">
        <v>4.6097099999999998</v>
      </c>
      <c r="L1478">
        <v>-74.08175</v>
      </c>
    </row>
    <row r="1479" spans="1:12" x14ac:dyDescent="0.25">
      <c r="A1479" t="s">
        <v>18</v>
      </c>
      <c r="B1479" t="s">
        <v>19</v>
      </c>
      <c r="C1479">
        <v>169600</v>
      </c>
      <c r="D1479">
        <v>9200</v>
      </c>
      <c r="E1479" t="s">
        <v>968</v>
      </c>
      <c r="F1479" t="s">
        <v>76</v>
      </c>
      <c r="G1479" t="s">
        <v>60</v>
      </c>
      <c r="H1479">
        <v>1</v>
      </c>
      <c r="I1479" t="s">
        <v>17</v>
      </c>
      <c r="J1479">
        <v>8</v>
      </c>
      <c r="K1479">
        <v>4.8133299999999997</v>
      </c>
      <c r="L1479">
        <v>-75.696110000000004</v>
      </c>
    </row>
    <row r="1480" spans="1:12" x14ac:dyDescent="0.25">
      <c r="A1480" t="s">
        <v>36</v>
      </c>
      <c r="B1480" t="s">
        <v>24</v>
      </c>
      <c r="C1480">
        <v>39700</v>
      </c>
      <c r="D1480">
        <v>2800</v>
      </c>
      <c r="E1480" t="s">
        <v>1163</v>
      </c>
      <c r="F1480" t="s">
        <v>26</v>
      </c>
      <c r="G1480" t="s">
        <v>60</v>
      </c>
      <c r="H1480">
        <v>4</v>
      </c>
      <c r="I1480" t="s">
        <v>32</v>
      </c>
      <c r="J1480">
        <v>1</v>
      </c>
      <c r="K1480">
        <v>4.8133299999999997</v>
      </c>
      <c r="L1480">
        <v>-75.696110000000004</v>
      </c>
    </row>
    <row r="1481" spans="1:12" x14ac:dyDescent="0.25">
      <c r="A1481" t="s">
        <v>164</v>
      </c>
      <c r="B1481" t="s">
        <v>13</v>
      </c>
      <c r="C1481">
        <v>198900</v>
      </c>
      <c r="D1481">
        <v>8800</v>
      </c>
      <c r="E1481" t="s">
        <v>1117</v>
      </c>
      <c r="F1481" t="s">
        <v>160</v>
      </c>
      <c r="G1481" t="s">
        <v>16</v>
      </c>
      <c r="H1481">
        <v>4</v>
      </c>
      <c r="I1481" t="s">
        <v>32</v>
      </c>
      <c r="J1481">
        <v>1</v>
      </c>
      <c r="K1481">
        <v>4.6097099999999998</v>
      </c>
      <c r="L1481">
        <v>-74.08175</v>
      </c>
    </row>
    <row r="1482" spans="1:12" x14ac:dyDescent="0.25">
      <c r="A1482" t="s">
        <v>45</v>
      </c>
      <c r="B1482" t="s">
        <v>29</v>
      </c>
      <c r="C1482">
        <v>1225500</v>
      </c>
      <c r="D1482">
        <v>65500</v>
      </c>
      <c r="E1482" t="s">
        <v>1038</v>
      </c>
      <c r="F1482" t="s">
        <v>47</v>
      </c>
      <c r="G1482" t="s">
        <v>31</v>
      </c>
      <c r="H1482">
        <v>4</v>
      </c>
      <c r="I1482" t="s">
        <v>17</v>
      </c>
      <c r="J1482">
        <v>5</v>
      </c>
      <c r="K1482">
        <v>3.4372199999999999</v>
      </c>
      <c r="L1482">
        <v>-76.522499999999994</v>
      </c>
    </row>
    <row r="1483" spans="1:12" x14ac:dyDescent="0.25">
      <c r="A1483" t="s">
        <v>57</v>
      </c>
      <c r="B1483" t="s">
        <v>58</v>
      </c>
      <c r="C1483">
        <v>90800</v>
      </c>
      <c r="D1483">
        <v>7200</v>
      </c>
      <c r="E1483" t="s">
        <v>472</v>
      </c>
      <c r="F1483" t="s">
        <v>76</v>
      </c>
      <c r="G1483" t="s">
        <v>22</v>
      </c>
      <c r="H1483">
        <v>5</v>
      </c>
      <c r="I1483" t="s">
        <v>17</v>
      </c>
      <c r="J1483">
        <v>5</v>
      </c>
      <c r="K1483">
        <v>6.2518399999999996</v>
      </c>
      <c r="L1483">
        <v>-75.563590000000005</v>
      </c>
    </row>
    <row r="1484" spans="1:12" x14ac:dyDescent="0.25">
      <c r="A1484" t="s">
        <v>70</v>
      </c>
      <c r="B1484" t="s">
        <v>13</v>
      </c>
      <c r="C1484">
        <v>1792000</v>
      </c>
      <c r="D1484">
        <v>95800</v>
      </c>
      <c r="E1484" t="s">
        <v>71</v>
      </c>
      <c r="F1484" t="s">
        <v>88</v>
      </c>
      <c r="G1484" t="s">
        <v>16</v>
      </c>
      <c r="H1484">
        <v>5</v>
      </c>
      <c r="I1484" t="s">
        <v>32</v>
      </c>
      <c r="J1484">
        <v>1</v>
      </c>
      <c r="K1484">
        <v>4.6097099999999998</v>
      </c>
      <c r="L1484">
        <v>-74.08175</v>
      </c>
    </row>
    <row r="1485" spans="1:12" x14ac:dyDescent="0.25">
      <c r="A1485" t="s">
        <v>148</v>
      </c>
      <c r="B1485" t="s">
        <v>13</v>
      </c>
      <c r="C1485">
        <v>2132100</v>
      </c>
      <c r="D1485">
        <v>113700</v>
      </c>
      <c r="E1485" t="s">
        <v>776</v>
      </c>
      <c r="F1485" t="s">
        <v>52</v>
      </c>
      <c r="G1485" t="s">
        <v>16</v>
      </c>
      <c r="H1485">
        <v>4</v>
      </c>
      <c r="I1485" t="s">
        <v>38</v>
      </c>
      <c r="J1485">
        <v>1</v>
      </c>
      <c r="K1485">
        <v>4.6097099999999998</v>
      </c>
      <c r="L1485">
        <v>-74.08175</v>
      </c>
    </row>
    <row r="1486" spans="1:12" x14ac:dyDescent="0.25">
      <c r="A1486" t="s">
        <v>133</v>
      </c>
      <c r="B1486" t="s">
        <v>24</v>
      </c>
      <c r="C1486">
        <v>15400</v>
      </c>
      <c r="D1486">
        <v>0</v>
      </c>
      <c r="E1486" t="s">
        <v>570</v>
      </c>
      <c r="F1486" t="s">
        <v>76</v>
      </c>
      <c r="G1486" t="s">
        <v>16</v>
      </c>
      <c r="H1486">
        <v>5</v>
      </c>
      <c r="I1486" t="s">
        <v>32</v>
      </c>
      <c r="J1486">
        <v>1</v>
      </c>
      <c r="K1486">
        <v>4.6097099999999998</v>
      </c>
      <c r="L1486">
        <v>-74.08175</v>
      </c>
    </row>
    <row r="1487" spans="1:12" x14ac:dyDescent="0.25">
      <c r="A1487" t="s">
        <v>124</v>
      </c>
      <c r="B1487" t="s">
        <v>19</v>
      </c>
      <c r="C1487">
        <v>746100</v>
      </c>
      <c r="D1487">
        <v>37900</v>
      </c>
      <c r="E1487" t="s">
        <v>1207</v>
      </c>
      <c r="F1487" t="s">
        <v>15</v>
      </c>
      <c r="G1487" t="s">
        <v>31</v>
      </c>
      <c r="H1487">
        <v>5</v>
      </c>
      <c r="I1487" t="s">
        <v>32</v>
      </c>
      <c r="J1487">
        <v>1</v>
      </c>
      <c r="K1487">
        <v>3.4372199999999999</v>
      </c>
      <c r="L1487">
        <v>-76.522499999999994</v>
      </c>
    </row>
    <row r="1488" spans="1:12" x14ac:dyDescent="0.25">
      <c r="A1488" t="s">
        <v>33</v>
      </c>
      <c r="B1488" t="s">
        <v>19</v>
      </c>
      <c r="C1488">
        <v>412400</v>
      </c>
      <c r="D1488">
        <v>20100</v>
      </c>
      <c r="E1488" t="s">
        <v>482</v>
      </c>
      <c r="F1488" t="s">
        <v>21</v>
      </c>
      <c r="G1488" t="s">
        <v>60</v>
      </c>
      <c r="H1488">
        <v>5</v>
      </c>
      <c r="I1488" t="s">
        <v>32</v>
      </c>
      <c r="J1488">
        <v>1</v>
      </c>
      <c r="K1488">
        <v>4.8133299999999997</v>
      </c>
      <c r="L1488">
        <v>-75.696110000000004</v>
      </c>
    </row>
    <row r="1489" spans="1:12" x14ac:dyDescent="0.25">
      <c r="A1489" t="s">
        <v>18</v>
      </c>
      <c r="B1489" t="s">
        <v>19</v>
      </c>
      <c r="C1489">
        <v>336500</v>
      </c>
      <c r="D1489">
        <v>16100</v>
      </c>
      <c r="E1489" t="s">
        <v>688</v>
      </c>
      <c r="F1489" t="s">
        <v>130</v>
      </c>
      <c r="G1489" t="s">
        <v>22</v>
      </c>
      <c r="H1489">
        <v>5</v>
      </c>
      <c r="I1489" t="s">
        <v>17</v>
      </c>
      <c r="J1489">
        <v>1</v>
      </c>
      <c r="K1489">
        <v>6.2518399999999996</v>
      </c>
      <c r="L1489">
        <v>-75.563590000000005</v>
      </c>
    </row>
    <row r="1490" spans="1:12" x14ac:dyDescent="0.25">
      <c r="A1490" t="s">
        <v>133</v>
      </c>
      <c r="B1490" t="s">
        <v>24</v>
      </c>
      <c r="C1490">
        <v>8000</v>
      </c>
      <c r="D1490">
        <v>800</v>
      </c>
      <c r="E1490" t="s">
        <v>262</v>
      </c>
      <c r="F1490" t="s">
        <v>130</v>
      </c>
      <c r="G1490" t="s">
        <v>16</v>
      </c>
      <c r="H1490">
        <v>4</v>
      </c>
      <c r="I1490" t="s">
        <v>32</v>
      </c>
      <c r="J1490">
        <v>1</v>
      </c>
      <c r="K1490">
        <v>4.6097099999999998</v>
      </c>
      <c r="L1490">
        <v>-74.08175</v>
      </c>
    </row>
    <row r="1491" spans="1:12" x14ac:dyDescent="0.25">
      <c r="A1491" t="s">
        <v>61</v>
      </c>
      <c r="B1491" t="s">
        <v>62</v>
      </c>
      <c r="C1491">
        <v>267500</v>
      </c>
      <c r="D1491">
        <v>12400</v>
      </c>
      <c r="E1491" t="s">
        <v>918</v>
      </c>
      <c r="F1491" t="s">
        <v>43</v>
      </c>
      <c r="G1491" t="s">
        <v>16</v>
      </c>
      <c r="H1491">
        <v>2</v>
      </c>
      <c r="I1491" t="s">
        <v>32</v>
      </c>
      <c r="J1491">
        <v>1</v>
      </c>
      <c r="K1491">
        <v>4.6097099999999998</v>
      </c>
      <c r="L1491">
        <v>-74.08175</v>
      </c>
    </row>
    <row r="1492" spans="1:12" x14ac:dyDescent="0.25">
      <c r="A1492" t="s">
        <v>219</v>
      </c>
      <c r="B1492" t="s">
        <v>19</v>
      </c>
      <c r="C1492">
        <v>744100</v>
      </c>
      <c r="D1492">
        <v>39800</v>
      </c>
      <c r="E1492" t="s">
        <v>764</v>
      </c>
      <c r="F1492" t="s">
        <v>47</v>
      </c>
      <c r="G1492" t="s">
        <v>22</v>
      </c>
      <c r="H1492">
        <v>5</v>
      </c>
      <c r="I1492" t="s">
        <v>17</v>
      </c>
      <c r="J1492">
        <v>1</v>
      </c>
      <c r="K1492">
        <v>6.2518399999999996</v>
      </c>
      <c r="L1492">
        <v>-75.563590000000005</v>
      </c>
    </row>
    <row r="1493" spans="1:12" x14ac:dyDescent="0.25">
      <c r="A1493" t="s">
        <v>85</v>
      </c>
      <c r="B1493" t="s">
        <v>86</v>
      </c>
      <c r="C1493">
        <v>1087000</v>
      </c>
      <c r="D1493">
        <v>58500</v>
      </c>
      <c r="E1493" t="s">
        <v>59</v>
      </c>
      <c r="F1493" t="s">
        <v>43</v>
      </c>
      <c r="G1493" t="s">
        <v>16</v>
      </c>
      <c r="H1493">
        <v>5</v>
      </c>
      <c r="I1493" t="s">
        <v>32</v>
      </c>
      <c r="J1493">
        <v>1</v>
      </c>
      <c r="K1493">
        <v>4.6097099999999998</v>
      </c>
      <c r="L1493">
        <v>-74.08175</v>
      </c>
    </row>
    <row r="1494" spans="1:12" x14ac:dyDescent="0.25">
      <c r="A1494" t="s">
        <v>89</v>
      </c>
      <c r="B1494" t="s">
        <v>62</v>
      </c>
      <c r="C1494">
        <v>16100</v>
      </c>
      <c r="D1494">
        <v>1400</v>
      </c>
      <c r="E1494" t="s">
        <v>1286</v>
      </c>
      <c r="F1494" t="s">
        <v>93</v>
      </c>
      <c r="G1494" t="s">
        <v>126</v>
      </c>
      <c r="H1494">
        <v>3</v>
      </c>
      <c r="I1494" t="s">
        <v>17</v>
      </c>
      <c r="J1494">
        <v>1</v>
      </c>
      <c r="K1494">
        <v>7.89391</v>
      </c>
      <c r="L1494">
        <v>-72.507819999999995</v>
      </c>
    </row>
    <row r="1495" spans="1:12" x14ac:dyDescent="0.25">
      <c r="A1495" t="s">
        <v>61</v>
      </c>
      <c r="B1495" t="s">
        <v>62</v>
      </c>
      <c r="C1495">
        <v>472000</v>
      </c>
      <c r="D1495">
        <v>25300</v>
      </c>
      <c r="E1495" t="s">
        <v>40</v>
      </c>
      <c r="F1495" t="s">
        <v>160</v>
      </c>
      <c r="G1495" t="s">
        <v>31</v>
      </c>
      <c r="H1495">
        <v>4</v>
      </c>
      <c r="I1495" t="s">
        <v>17</v>
      </c>
      <c r="J1495">
        <v>5</v>
      </c>
      <c r="K1495">
        <v>3.4372199999999999</v>
      </c>
      <c r="L1495">
        <v>-76.522499999999994</v>
      </c>
    </row>
    <row r="1496" spans="1:12" x14ac:dyDescent="0.25">
      <c r="A1496" t="s">
        <v>196</v>
      </c>
      <c r="B1496" t="s">
        <v>13</v>
      </c>
      <c r="C1496">
        <v>1036100</v>
      </c>
      <c r="D1496">
        <v>53400</v>
      </c>
      <c r="E1496" t="s">
        <v>899</v>
      </c>
      <c r="F1496" t="s">
        <v>88</v>
      </c>
      <c r="G1496" t="s">
        <v>91</v>
      </c>
      <c r="H1496">
        <v>4</v>
      </c>
      <c r="I1496" t="s">
        <v>17</v>
      </c>
      <c r="J1496">
        <v>4</v>
      </c>
      <c r="K1496">
        <v>10.968540000000001</v>
      </c>
      <c r="L1496">
        <v>-74.781319999999994</v>
      </c>
    </row>
    <row r="1497" spans="1:12" x14ac:dyDescent="0.25">
      <c r="A1497" t="s">
        <v>89</v>
      </c>
      <c r="B1497" t="s">
        <v>62</v>
      </c>
      <c r="C1497">
        <v>20900</v>
      </c>
      <c r="D1497">
        <v>0</v>
      </c>
      <c r="E1497" t="s">
        <v>438</v>
      </c>
      <c r="F1497" t="s">
        <v>130</v>
      </c>
      <c r="G1497" t="s">
        <v>178</v>
      </c>
      <c r="H1497">
        <v>4</v>
      </c>
      <c r="I1497" t="s">
        <v>17</v>
      </c>
      <c r="J1497">
        <v>8</v>
      </c>
      <c r="K1497">
        <v>1.2136100000000001</v>
      </c>
      <c r="L1497">
        <v>-77.281109999999998</v>
      </c>
    </row>
    <row r="1498" spans="1:12" x14ac:dyDescent="0.25">
      <c r="A1498" t="s">
        <v>164</v>
      </c>
      <c r="B1498" t="s">
        <v>13</v>
      </c>
      <c r="C1498">
        <v>139400</v>
      </c>
      <c r="D1498">
        <v>5600</v>
      </c>
      <c r="E1498" t="s">
        <v>373</v>
      </c>
      <c r="F1498" t="s">
        <v>47</v>
      </c>
      <c r="G1498" t="s">
        <v>22</v>
      </c>
      <c r="H1498">
        <v>3</v>
      </c>
      <c r="I1498" t="s">
        <v>17</v>
      </c>
      <c r="J1498">
        <v>1</v>
      </c>
      <c r="K1498">
        <v>6.2518399999999996</v>
      </c>
      <c r="L1498">
        <v>-75.563590000000005</v>
      </c>
    </row>
    <row r="1499" spans="1:12" x14ac:dyDescent="0.25">
      <c r="A1499" t="s">
        <v>64</v>
      </c>
      <c r="B1499" t="s">
        <v>65</v>
      </c>
      <c r="C1499">
        <v>54100</v>
      </c>
      <c r="D1499">
        <v>1100</v>
      </c>
      <c r="E1499" t="s">
        <v>371</v>
      </c>
      <c r="F1499" t="s">
        <v>35</v>
      </c>
      <c r="G1499" t="s">
        <v>16</v>
      </c>
      <c r="H1499">
        <v>5</v>
      </c>
      <c r="I1499" t="s">
        <v>17</v>
      </c>
      <c r="J1499">
        <v>5</v>
      </c>
      <c r="K1499">
        <v>4.6097099999999998</v>
      </c>
      <c r="L1499">
        <v>-74.08175</v>
      </c>
    </row>
    <row r="1500" spans="1:12" x14ac:dyDescent="0.25">
      <c r="A1500" t="s">
        <v>219</v>
      </c>
      <c r="B1500" t="s">
        <v>19</v>
      </c>
      <c r="C1500">
        <v>422300</v>
      </c>
      <c r="D1500">
        <v>22900</v>
      </c>
      <c r="E1500" t="s">
        <v>175</v>
      </c>
      <c r="F1500" t="s">
        <v>15</v>
      </c>
      <c r="G1500" t="s">
        <v>16</v>
      </c>
      <c r="H1500">
        <v>5</v>
      </c>
      <c r="I1500" t="s">
        <v>17</v>
      </c>
      <c r="J1500">
        <v>1</v>
      </c>
      <c r="K1500">
        <v>4.6097099999999998</v>
      </c>
      <c r="L1500">
        <v>-74.08175</v>
      </c>
    </row>
    <row r="1501" spans="1:12" x14ac:dyDescent="0.25">
      <c r="A1501" t="s">
        <v>124</v>
      </c>
      <c r="B1501" t="s">
        <v>19</v>
      </c>
      <c r="C1501">
        <v>644700</v>
      </c>
      <c r="D1501">
        <v>32500</v>
      </c>
      <c r="E1501" t="s">
        <v>820</v>
      </c>
      <c r="F1501" t="s">
        <v>26</v>
      </c>
      <c r="G1501" t="s">
        <v>22</v>
      </c>
      <c r="H1501">
        <v>5</v>
      </c>
      <c r="I1501" t="s">
        <v>17</v>
      </c>
      <c r="J1501">
        <v>1</v>
      </c>
      <c r="K1501">
        <v>6.2518399999999996</v>
      </c>
      <c r="L1501">
        <v>-75.563590000000005</v>
      </c>
    </row>
    <row r="1502" spans="1:12" x14ac:dyDescent="0.25">
      <c r="A1502" t="s">
        <v>113</v>
      </c>
      <c r="B1502" t="s">
        <v>24</v>
      </c>
      <c r="C1502">
        <v>16300</v>
      </c>
      <c r="D1502">
        <v>1100</v>
      </c>
      <c r="E1502" t="s">
        <v>966</v>
      </c>
      <c r="F1502" t="s">
        <v>54</v>
      </c>
      <c r="G1502" t="s">
        <v>16</v>
      </c>
      <c r="H1502">
        <v>5</v>
      </c>
      <c r="I1502" t="s">
        <v>17</v>
      </c>
      <c r="J1502">
        <v>8</v>
      </c>
      <c r="K1502">
        <v>4.6097099999999998</v>
      </c>
      <c r="L1502">
        <v>-74.08175</v>
      </c>
    </row>
    <row r="1503" spans="1:12" x14ac:dyDescent="0.25">
      <c r="A1503" t="s">
        <v>45</v>
      </c>
      <c r="B1503" t="s">
        <v>29</v>
      </c>
      <c r="C1503">
        <v>1295000</v>
      </c>
      <c r="D1503">
        <v>67100</v>
      </c>
      <c r="E1503" t="s">
        <v>399</v>
      </c>
      <c r="F1503" t="s">
        <v>52</v>
      </c>
      <c r="G1503" t="s">
        <v>22</v>
      </c>
      <c r="H1503">
        <v>5</v>
      </c>
      <c r="I1503" t="s">
        <v>17</v>
      </c>
      <c r="J1503">
        <v>2</v>
      </c>
      <c r="K1503">
        <v>6.2518399999999996</v>
      </c>
      <c r="L1503">
        <v>-75.563590000000005</v>
      </c>
    </row>
    <row r="1504" spans="1:12" x14ac:dyDescent="0.25">
      <c r="A1504" t="s">
        <v>266</v>
      </c>
      <c r="B1504" t="s">
        <v>13</v>
      </c>
      <c r="C1504">
        <v>1254200</v>
      </c>
      <c r="D1504">
        <v>65000</v>
      </c>
      <c r="E1504" t="s">
        <v>1140</v>
      </c>
      <c r="F1504" t="s">
        <v>130</v>
      </c>
      <c r="G1504" t="s">
        <v>31</v>
      </c>
      <c r="H1504">
        <v>5</v>
      </c>
      <c r="I1504" t="s">
        <v>32</v>
      </c>
      <c r="J1504">
        <v>1</v>
      </c>
      <c r="K1504">
        <v>3.4372199999999999</v>
      </c>
      <c r="L1504">
        <v>-76.522499999999994</v>
      </c>
    </row>
    <row r="1505" spans="1:12" x14ac:dyDescent="0.25">
      <c r="A1505" t="s">
        <v>124</v>
      </c>
      <c r="B1505" t="s">
        <v>19</v>
      </c>
      <c r="C1505">
        <v>670300</v>
      </c>
      <c r="D1505">
        <v>35900</v>
      </c>
      <c r="E1505" t="s">
        <v>951</v>
      </c>
      <c r="F1505" t="s">
        <v>96</v>
      </c>
      <c r="G1505" t="s">
        <v>16</v>
      </c>
      <c r="H1505">
        <v>4</v>
      </c>
      <c r="I1505" t="s">
        <v>32</v>
      </c>
      <c r="J1505">
        <v>1</v>
      </c>
      <c r="K1505">
        <v>4.6097099999999998</v>
      </c>
      <c r="L1505">
        <v>-74.08175</v>
      </c>
    </row>
    <row r="1506" spans="1:12" x14ac:dyDescent="0.25">
      <c r="A1506" t="s">
        <v>41</v>
      </c>
      <c r="B1506" t="s">
        <v>29</v>
      </c>
      <c r="C1506">
        <v>1130700</v>
      </c>
      <c r="D1506">
        <v>60600</v>
      </c>
      <c r="E1506" t="s">
        <v>414</v>
      </c>
      <c r="F1506" t="s">
        <v>15</v>
      </c>
      <c r="G1506" t="s">
        <v>22</v>
      </c>
      <c r="H1506">
        <v>1</v>
      </c>
      <c r="I1506" t="s">
        <v>32</v>
      </c>
      <c r="J1506">
        <v>1</v>
      </c>
      <c r="K1506">
        <v>6.2518399999999996</v>
      </c>
      <c r="L1506">
        <v>-75.563590000000005</v>
      </c>
    </row>
    <row r="1507" spans="1:12" x14ac:dyDescent="0.25">
      <c r="A1507" t="s">
        <v>214</v>
      </c>
      <c r="B1507" t="s">
        <v>19</v>
      </c>
      <c r="C1507">
        <v>198400</v>
      </c>
      <c r="D1507">
        <v>10800</v>
      </c>
      <c r="E1507" t="s">
        <v>730</v>
      </c>
      <c r="F1507" t="s">
        <v>35</v>
      </c>
      <c r="G1507" t="s">
        <v>278</v>
      </c>
      <c r="H1507">
        <v>1</v>
      </c>
      <c r="I1507" t="s">
        <v>17</v>
      </c>
      <c r="J1507">
        <v>3</v>
      </c>
      <c r="K1507">
        <v>-4.2152799999999999</v>
      </c>
      <c r="L1507">
        <v>-69.940560000000005</v>
      </c>
    </row>
    <row r="1508" spans="1:12" x14ac:dyDescent="0.25">
      <c r="A1508" t="s">
        <v>39</v>
      </c>
      <c r="B1508" t="s">
        <v>24</v>
      </c>
      <c r="C1508">
        <v>40100</v>
      </c>
      <c r="D1508">
        <v>2500</v>
      </c>
      <c r="E1508" t="s">
        <v>647</v>
      </c>
      <c r="F1508" t="s">
        <v>15</v>
      </c>
      <c r="G1508" t="s">
        <v>22</v>
      </c>
      <c r="H1508">
        <v>5</v>
      </c>
      <c r="I1508" t="s">
        <v>17</v>
      </c>
      <c r="J1508">
        <v>3</v>
      </c>
      <c r="K1508">
        <v>6.2518399999999996</v>
      </c>
      <c r="L1508">
        <v>-75.563590000000005</v>
      </c>
    </row>
    <row r="1509" spans="1:12" x14ac:dyDescent="0.25">
      <c r="A1509" t="s">
        <v>70</v>
      </c>
      <c r="B1509" t="s">
        <v>13</v>
      </c>
      <c r="C1509">
        <v>2515400</v>
      </c>
      <c r="D1509">
        <v>134300</v>
      </c>
      <c r="E1509" t="s">
        <v>235</v>
      </c>
      <c r="F1509" t="s">
        <v>47</v>
      </c>
      <c r="G1509" t="s">
        <v>22</v>
      </c>
      <c r="H1509">
        <v>3</v>
      </c>
      <c r="I1509" t="s">
        <v>17</v>
      </c>
      <c r="J1509">
        <v>2</v>
      </c>
      <c r="K1509">
        <v>6.2518399999999996</v>
      </c>
      <c r="L1509">
        <v>-75.563590000000005</v>
      </c>
    </row>
    <row r="1510" spans="1:12" x14ac:dyDescent="0.25">
      <c r="A1510" t="s">
        <v>144</v>
      </c>
      <c r="B1510" t="s">
        <v>65</v>
      </c>
      <c r="C1510">
        <v>54700</v>
      </c>
      <c r="D1510">
        <v>1100</v>
      </c>
      <c r="E1510" t="s">
        <v>228</v>
      </c>
      <c r="F1510" t="s">
        <v>52</v>
      </c>
      <c r="G1510" t="s">
        <v>22</v>
      </c>
      <c r="H1510">
        <v>5</v>
      </c>
      <c r="I1510" t="s">
        <v>17</v>
      </c>
      <c r="J1510">
        <v>2</v>
      </c>
      <c r="K1510">
        <v>6.2518399999999996</v>
      </c>
      <c r="L1510">
        <v>-75.563590000000005</v>
      </c>
    </row>
    <row r="1511" spans="1:12" x14ac:dyDescent="0.25">
      <c r="A1511" t="s">
        <v>33</v>
      </c>
      <c r="B1511" t="s">
        <v>19</v>
      </c>
      <c r="C1511">
        <v>375400</v>
      </c>
      <c r="D1511">
        <v>18200</v>
      </c>
      <c r="E1511" t="s">
        <v>1237</v>
      </c>
      <c r="F1511" t="s">
        <v>15</v>
      </c>
      <c r="G1511" t="s">
        <v>22</v>
      </c>
      <c r="H1511">
        <v>5</v>
      </c>
      <c r="I1511" t="s">
        <v>17</v>
      </c>
      <c r="J1511">
        <v>6</v>
      </c>
      <c r="K1511">
        <v>6.2518399999999996</v>
      </c>
      <c r="L1511">
        <v>-75.563590000000005</v>
      </c>
    </row>
    <row r="1512" spans="1:12" x14ac:dyDescent="0.25">
      <c r="A1512" t="s">
        <v>98</v>
      </c>
      <c r="B1512" t="s">
        <v>19</v>
      </c>
      <c r="C1512">
        <v>599200</v>
      </c>
      <c r="D1512">
        <v>34300</v>
      </c>
      <c r="E1512" t="s">
        <v>1079</v>
      </c>
      <c r="F1512" t="s">
        <v>47</v>
      </c>
      <c r="G1512" t="s">
        <v>60</v>
      </c>
      <c r="H1512">
        <v>3</v>
      </c>
      <c r="I1512" t="s">
        <v>17</v>
      </c>
      <c r="J1512">
        <v>10</v>
      </c>
      <c r="K1512">
        <v>4.8133299999999997</v>
      </c>
      <c r="L1512">
        <v>-75.696110000000004</v>
      </c>
    </row>
    <row r="1513" spans="1:12" x14ac:dyDescent="0.25">
      <c r="A1513" t="s">
        <v>98</v>
      </c>
      <c r="B1513" t="s">
        <v>19</v>
      </c>
      <c r="C1513">
        <v>672000</v>
      </c>
      <c r="D1513">
        <v>34000</v>
      </c>
      <c r="E1513" t="s">
        <v>705</v>
      </c>
      <c r="F1513" t="s">
        <v>96</v>
      </c>
      <c r="G1513" t="s">
        <v>22</v>
      </c>
      <c r="H1513">
        <v>1</v>
      </c>
      <c r="I1513" t="s">
        <v>17</v>
      </c>
      <c r="J1513">
        <v>1</v>
      </c>
      <c r="K1513">
        <v>6.2518399999999996</v>
      </c>
      <c r="L1513">
        <v>-75.563590000000005</v>
      </c>
    </row>
    <row r="1514" spans="1:12" x14ac:dyDescent="0.25">
      <c r="A1514" t="s">
        <v>133</v>
      </c>
      <c r="B1514" t="s">
        <v>24</v>
      </c>
      <c r="C1514">
        <v>7800</v>
      </c>
      <c r="D1514">
        <v>0</v>
      </c>
      <c r="E1514" t="s">
        <v>37</v>
      </c>
      <c r="F1514" t="s">
        <v>21</v>
      </c>
      <c r="G1514" t="s">
        <v>16</v>
      </c>
      <c r="H1514">
        <v>5</v>
      </c>
      <c r="I1514" t="s">
        <v>17</v>
      </c>
      <c r="J1514">
        <v>2</v>
      </c>
      <c r="K1514">
        <v>4.6097099999999998</v>
      </c>
      <c r="L1514">
        <v>-74.08175</v>
      </c>
    </row>
    <row r="1515" spans="1:12" x14ac:dyDescent="0.25">
      <c r="A1515" t="s">
        <v>82</v>
      </c>
      <c r="B1515" t="s">
        <v>58</v>
      </c>
      <c r="C1515">
        <v>58900</v>
      </c>
      <c r="D1515">
        <v>5500</v>
      </c>
      <c r="E1515" t="s">
        <v>1048</v>
      </c>
      <c r="F1515" t="s">
        <v>15</v>
      </c>
      <c r="G1515" t="s">
        <v>31</v>
      </c>
      <c r="H1515">
        <v>1</v>
      </c>
      <c r="I1515" t="s">
        <v>17</v>
      </c>
      <c r="J1515">
        <v>1</v>
      </c>
      <c r="K1515">
        <v>3.4372199999999999</v>
      </c>
      <c r="L1515">
        <v>-76.522499999999994</v>
      </c>
    </row>
    <row r="1516" spans="1:12" x14ac:dyDescent="0.25">
      <c r="A1516" t="s">
        <v>113</v>
      </c>
      <c r="B1516" t="s">
        <v>24</v>
      </c>
      <c r="C1516">
        <v>20900</v>
      </c>
      <c r="D1516">
        <v>0</v>
      </c>
      <c r="E1516" t="s">
        <v>1227</v>
      </c>
      <c r="F1516" t="s">
        <v>52</v>
      </c>
      <c r="G1516" t="s">
        <v>22</v>
      </c>
      <c r="H1516">
        <v>5</v>
      </c>
      <c r="I1516" t="s">
        <v>17</v>
      </c>
      <c r="J1516">
        <v>1</v>
      </c>
      <c r="K1516">
        <v>6.2518399999999996</v>
      </c>
      <c r="L1516">
        <v>-75.563590000000005</v>
      </c>
    </row>
    <row r="1517" spans="1:12" x14ac:dyDescent="0.25">
      <c r="A1517" t="s">
        <v>12</v>
      </c>
      <c r="B1517" t="s">
        <v>13</v>
      </c>
      <c r="C1517">
        <v>250400</v>
      </c>
      <c r="D1517">
        <v>11500</v>
      </c>
      <c r="E1517" t="s">
        <v>853</v>
      </c>
      <c r="F1517" t="s">
        <v>93</v>
      </c>
      <c r="G1517" t="s">
        <v>16</v>
      </c>
      <c r="H1517">
        <v>3</v>
      </c>
      <c r="I1517" t="s">
        <v>17</v>
      </c>
      <c r="J1517">
        <v>4</v>
      </c>
      <c r="K1517">
        <v>4.6097099999999998</v>
      </c>
      <c r="L1517">
        <v>-74.08175</v>
      </c>
    </row>
    <row r="1518" spans="1:12" x14ac:dyDescent="0.25">
      <c r="A1518" t="s">
        <v>74</v>
      </c>
      <c r="B1518" t="s">
        <v>62</v>
      </c>
      <c r="C1518">
        <v>62300</v>
      </c>
      <c r="D1518">
        <v>3700</v>
      </c>
      <c r="E1518" t="s">
        <v>971</v>
      </c>
      <c r="F1518" t="s">
        <v>130</v>
      </c>
      <c r="G1518" t="s">
        <v>16</v>
      </c>
      <c r="H1518">
        <v>5</v>
      </c>
      <c r="I1518" t="s">
        <v>17</v>
      </c>
      <c r="J1518">
        <v>7</v>
      </c>
      <c r="K1518">
        <v>4.6097099999999998</v>
      </c>
      <c r="L1518">
        <v>-74.08175</v>
      </c>
    </row>
    <row r="1519" spans="1:12" x14ac:dyDescent="0.25">
      <c r="A1519" t="s">
        <v>184</v>
      </c>
      <c r="B1519" t="s">
        <v>86</v>
      </c>
      <c r="C1519">
        <v>435400</v>
      </c>
      <c r="D1519">
        <v>23600</v>
      </c>
      <c r="E1519" t="s">
        <v>695</v>
      </c>
      <c r="F1519" t="s">
        <v>76</v>
      </c>
      <c r="G1519" t="s">
        <v>22</v>
      </c>
      <c r="H1519">
        <v>5</v>
      </c>
      <c r="I1519" t="s">
        <v>32</v>
      </c>
      <c r="J1519">
        <v>1</v>
      </c>
      <c r="K1519">
        <v>6.2518399999999996</v>
      </c>
      <c r="L1519">
        <v>-75.563590000000005</v>
      </c>
    </row>
    <row r="1520" spans="1:12" x14ac:dyDescent="0.25">
      <c r="A1520" t="s">
        <v>18</v>
      </c>
      <c r="B1520" t="s">
        <v>19</v>
      </c>
      <c r="C1520">
        <v>320000</v>
      </c>
      <c r="D1520">
        <v>15200</v>
      </c>
      <c r="E1520" t="s">
        <v>802</v>
      </c>
      <c r="F1520" t="s">
        <v>88</v>
      </c>
      <c r="G1520" t="s">
        <v>31</v>
      </c>
      <c r="H1520">
        <v>4</v>
      </c>
      <c r="I1520" t="s">
        <v>17</v>
      </c>
      <c r="J1520">
        <v>4</v>
      </c>
      <c r="K1520">
        <v>3.4372199999999999</v>
      </c>
      <c r="L1520">
        <v>-76.522499999999994</v>
      </c>
    </row>
    <row r="1521" spans="1:12" x14ac:dyDescent="0.25">
      <c r="A1521" t="s">
        <v>85</v>
      </c>
      <c r="B1521" t="s">
        <v>86</v>
      </c>
      <c r="C1521">
        <v>449200</v>
      </c>
      <c r="D1521">
        <v>26300</v>
      </c>
      <c r="E1521" t="s">
        <v>790</v>
      </c>
      <c r="F1521" t="s">
        <v>160</v>
      </c>
      <c r="G1521" t="s">
        <v>201</v>
      </c>
      <c r="H1521">
        <v>5</v>
      </c>
      <c r="I1521" t="s">
        <v>17</v>
      </c>
      <c r="J1521">
        <v>5</v>
      </c>
      <c r="K1521">
        <v>11.54444</v>
      </c>
      <c r="L1521">
        <v>-72.907219999999995</v>
      </c>
    </row>
    <row r="1522" spans="1:12" x14ac:dyDescent="0.25">
      <c r="A1522" t="s">
        <v>266</v>
      </c>
      <c r="B1522" t="s">
        <v>13</v>
      </c>
      <c r="C1522">
        <v>1520800</v>
      </c>
      <c r="D1522">
        <v>79200</v>
      </c>
      <c r="E1522" t="s">
        <v>1044</v>
      </c>
      <c r="F1522" t="s">
        <v>47</v>
      </c>
      <c r="G1522" t="s">
        <v>16</v>
      </c>
      <c r="H1522">
        <v>5</v>
      </c>
      <c r="I1522" t="s">
        <v>17</v>
      </c>
      <c r="J1522">
        <v>3</v>
      </c>
      <c r="K1522">
        <v>4.6097099999999998</v>
      </c>
      <c r="L1522">
        <v>-74.08175</v>
      </c>
    </row>
    <row r="1523" spans="1:12" x14ac:dyDescent="0.25">
      <c r="A1523" t="s">
        <v>23</v>
      </c>
      <c r="B1523" t="s">
        <v>24</v>
      </c>
      <c r="C1523">
        <v>186700</v>
      </c>
      <c r="D1523">
        <v>10200</v>
      </c>
      <c r="E1523" t="s">
        <v>139</v>
      </c>
      <c r="F1523" t="s">
        <v>54</v>
      </c>
      <c r="G1523" t="s">
        <v>278</v>
      </c>
      <c r="H1523">
        <v>1</v>
      </c>
      <c r="I1523" t="s">
        <v>17</v>
      </c>
      <c r="J1523">
        <v>2</v>
      </c>
      <c r="K1523">
        <v>-4.2152799999999999</v>
      </c>
      <c r="L1523">
        <v>-69.940560000000005</v>
      </c>
    </row>
    <row r="1524" spans="1:12" x14ac:dyDescent="0.25">
      <c r="A1524" t="s">
        <v>33</v>
      </c>
      <c r="B1524" t="s">
        <v>19</v>
      </c>
      <c r="C1524">
        <v>514400</v>
      </c>
      <c r="D1524">
        <v>27800</v>
      </c>
      <c r="E1524" t="s">
        <v>1163</v>
      </c>
      <c r="F1524" t="s">
        <v>35</v>
      </c>
      <c r="G1524" t="s">
        <v>22</v>
      </c>
      <c r="H1524">
        <v>3</v>
      </c>
      <c r="I1524" t="s">
        <v>17</v>
      </c>
      <c r="J1524">
        <v>2</v>
      </c>
      <c r="K1524">
        <v>6.2518399999999996</v>
      </c>
      <c r="L1524">
        <v>-75.563590000000005</v>
      </c>
    </row>
    <row r="1525" spans="1:12" x14ac:dyDescent="0.25">
      <c r="A1525" t="s">
        <v>124</v>
      </c>
      <c r="B1525" t="s">
        <v>19</v>
      </c>
      <c r="C1525">
        <v>737600</v>
      </c>
      <c r="D1525">
        <v>37500</v>
      </c>
      <c r="E1525" t="s">
        <v>1155</v>
      </c>
      <c r="F1525" t="s">
        <v>88</v>
      </c>
      <c r="G1525" t="s">
        <v>91</v>
      </c>
      <c r="H1525">
        <v>4</v>
      </c>
      <c r="I1525" t="s">
        <v>17</v>
      </c>
      <c r="J1525">
        <v>1</v>
      </c>
      <c r="K1525">
        <v>10.968540000000001</v>
      </c>
      <c r="L1525">
        <v>-74.781319999999994</v>
      </c>
    </row>
    <row r="1526" spans="1:12" x14ac:dyDescent="0.25">
      <c r="A1526" t="s">
        <v>105</v>
      </c>
      <c r="B1526" t="s">
        <v>19</v>
      </c>
      <c r="C1526">
        <v>263900</v>
      </c>
      <c r="D1526">
        <v>14500</v>
      </c>
      <c r="E1526" t="s">
        <v>381</v>
      </c>
      <c r="F1526" t="s">
        <v>130</v>
      </c>
      <c r="G1526" t="s">
        <v>16</v>
      </c>
      <c r="H1526">
        <v>4</v>
      </c>
      <c r="I1526" t="s">
        <v>17</v>
      </c>
      <c r="J1526">
        <v>5</v>
      </c>
      <c r="K1526">
        <v>4.6097099999999998</v>
      </c>
      <c r="L1526">
        <v>-74.08175</v>
      </c>
    </row>
    <row r="1527" spans="1:12" x14ac:dyDescent="0.25">
      <c r="A1527" t="s">
        <v>266</v>
      </c>
      <c r="B1527" t="s">
        <v>13</v>
      </c>
      <c r="C1527">
        <v>1299700</v>
      </c>
      <c r="D1527">
        <v>67400</v>
      </c>
      <c r="E1527" t="s">
        <v>740</v>
      </c>
      <c r="F1527" t="s">
        <v>88</v>
      </c>
      <c r="G1527" t="s">
        <v>22</v>
      </c>
      <c r="H1527">
        <v>1</v>
      </c>
      <c r="I1527" t="s">
        <v>17</v>
      </c>
      <c r="J1527">
        <v>3</v>
      </c>
      <c r="K1527">
        <v>6.2518399999999996</v>
      </c>
      <c r="L1527">
        <v>-75.563590000000005</v>
      </c>
    </row>
    <row r="1528" spans="1:12" x14ac:dyDescent="0.25">
      <c r="A1528" t="s">
        <v>135</v>
      </c>
      <c r="B1528" t="s">
        <v>58</v>
      </c>
      <c r="C1528">
        <v>24500</v>
      </c>
      <c r="D1528">
        <v>1700</v>
      </c>
      <c r="E1528" t="s">
        <v>370</v>
      </c>
      <c r="F1528" t="s">
        <v>76</v>
      </c>
      <c r="G1528" t="s">
        <v>31</v>
      </c>
      <c r="H1528">
        <v>3</v>
      </c>
      <c r="I1528" t="s">
        <v>32</v>
      </c>
      <c r="J1528">
        <v>1</v>
      </c>
      <c r="K1528">
        <v>3.4372199999999999</v>
      </c>
      <c r="L1528">
        <v>-76.522499999999994</v>
      </c>
    </row>
    <row r="1529" spans="1:12" x14ac:dyDescent="0.25">
      <c r="A1529" t="s">
        <v>297</v>
      </c>
      <c r="B1529" t="s">
        <v>86</v>
      </c>
      <c r="C1529">
        <v>75400</v>
      </c>
      <c r="D1529">
        <v>10800</v>
      </c>
      <c r="E1529" t="s">
        <v>431</v>
      </c>
      <c r="F1529" t="s">
        <v>160</v>
      </c>
      <c r="G1529" t="s">
        <v>16</v>
      </c>
      <c r="H1529">
        <v>5</v>
      </c>
      <c r="I1529" t="s">
        <v>17</v>
      </c>
      <c r="J1529">
        <v>1</v>
      </c>
      <c r="K1529">
        <v>4.6097099999999998</v>
      </c>
      <c r="L1529">
        <v>-74.08175</v>
      </c>
    </row>
    <row r="1530" spans="1:12" x14ac:dyDescent="0.25">
      <c r="A1530" t="s">
        <v>196</v>
      </c>
      <c r="B1530" t="s">
        <v>13</v>
      </c>
      <c r="C1530">
        <v>1196000</v>
      </c>
      <c r="D1530">
        <v>61900</v>
      </c>
      <c r="E1530" t="s">
        <v>338</v>
      </c>
      <c r="F1530" t="s">
        <v>160</v>
      </c>
      <c r="G1530" t="s">
        <v>22</v>
      </c>
      <c r="H1530">
        <v>5</v>
      </c>
      <c r="I1530" t="s">
        <v>17</v>
      </c>
      <c r="J1530">
        <v>3</v>
      </c>
      <c r="K1530">
        <v>6.2518399999999996</v>
      </c>
      <c r="L1530">
        <v>-75.563590000000005</v>
      </c>
    </row>
    <row r="1531" spans="1:12" x14ac:dyDescent="0.25">
      <c r="A1531" t="s">
        <v>158</v>
      </c>
      <c r="B1531" t="s">
        <v>62</v>
      </c>
      <c r="C1531">
        <v>29800</v>
      </c>
      <c r="D1531">
        <v>2800</v>
      </c>
      <c r="E1531" t="s">
        <v>215</v>
      </c>
      <c r="F1531" t="s">
        <v>15</v>
      </c>
      <c r="G1531" t="s">
        <v>16</v>
      </c>
      <c r="H1531">
        <v>5</v>
      </c>
      <c r="I1531" t="s">
        <v>38</v>
      </c>
      <c r="J1531">
        <v>1</v>
      </c>
      <c r="K1531">
        <v>4.6097099999999998</v>
      </c>
      <c r="L1531">
        <v>-74.08175</v>
      </c>
    </row>
    <row r="1532" spans="1:12" x14ac:dyDescent="0.25">
      <c r="A1532" t="s">
        <v>94</v>
      </c>
      <c r="B1532" t="s">
        <v>29</v>
      </c>
      <c r="C1532">
        <v>468800</v>
      </c>
      <c r="D1532">
        <v>26000</v>
      </c>
      <c r="E1532" t="s">
        <v>1279</v>
      </c>
      <c r="F1532" t="s">
        <v>15</v>
      </c>
      <c r="G1532" t="s">
        <v>22</v>
      </c>
      <c r="H1532">
        <v>5</v>
      </c>
      <c r="I1532" t="s">
        <v>17</v>
      </c>
      <c r="J1532">
        <v>4</v>
      </c>
      <c r="K1532">
        <v>6.2518399999999996</v>
      </c>
      <c r="L1532">
        <v>-75.563590000000005</v>
      </c>
    </row>
    <row r="1533" spans="1:12" x14ac:dyDescent="0.25">
      <c r="A1533" t="s">
        <v>158</v>
      </c>
      <c r="B1533" t="s">
        <v>62</v>
      </c>
      <c r="C1533">
        <v>63800</v>
      </c>
      <c r="D1533">
        <v>3600</v>
      </c>
      <c r="E1533" t="s">
        <v>920</v>
      </c>
      <c r="F1533" t="s">
        <v>35</v>
      </c>
      <c r="G1533" t="s">
        <v>31</v>
      </c>
      <c r="H1533">
        <v>2</v>
      </c>
      <c r="I1533" t="s">
        <v>17</v>
      </c>
      <c r="J1533">
        <v>1</v>
      </c>
      <c r="K1533">
        <v>3.4372199999999999</v>
      </c>
      <c r="L1533">
        <v>-76.522499999999994</v>
      </c>
    </row>
    <row r="1534" spans="1:12" x14ac:dyDescent="0.25">
      <c r="A1534" t="s">
        <v>67</v>
      </c>
      <c r="B1534" t="s">
        <v>62</v>
      </c>
      <c r="C1534">
        <v>42700</v>
      </c>
      <c r="D1534">
        <v>2700</v>
      </c>
      <c r="E1534" t="s">
        <v>384</v>
      </c>
      <c r="F1534" t="s">
        <v>130</v>
      </c>
      <c r="G1534" t="s">
        <v>16</v>
      </c>
      <c r="H1534">
        <v>4</v>
      </c>
      <c r="I1534" t="s">
        <v>17</v>
      </c>
      <c r="J1534">
        <v>4</v>
      </c>
      <c r="K1534">
        <v>4.6097099999999998</v>
      </c>
      <c r="L1534">
        <v>-74.08175</v>
      </c>
    </row>
    <row r="1535" spans="1:12" x14ac:dyDescent="0.25">
      <c r="A1535" t="s">
        <v>89</v>
      </c>
      <c r="B1535" t="s">
        <v>62</v>
      </c>
      <c r="C1535">
        <v>12800</v>
      </c>
      <c r="D1535">
        <v>900</v>
      </c>
      <c r="E1535" t="s">
        <v>1245</v>
      </c>
      <c r="F1535" t="s">
        <v>130</v>
      </c>
      <c r="G1535" t="s">
        <v>22</v>
      </c>
      <c r="H1535">
        <v>1</v>
      </c>
      <c r="I1535" t="s">
        <v>17</v>
      </c>
      <c r="J1535">
        <v>2</v>
      </c>
      <c r="K1535">
        <v>6.2518399999999996</v>
      </c>
      <c r="L1535">
        <v>-75.563590000000005</v>
      </c>
    </row>
    <row r="1536" spans="1:12" x14ac:dyDescent="0.25">
      <c r="A1536" t="s">
        <v>18</v>
      </c>
      <c r="B1536" t="s">
        <v>19</v>
      </c>
      <c r="C1536">
        <v>339400</v>
      </c>
      <c r="D1536">
        <v>16300</v>
      </c>
      <c r="E1536" t="s">
        <v>616</v>
      </c>
      <c r="F1536" t="s">
        <v>43</v>
      </c>
      <c r="G1536" t="s">
        <v>16</v>
      </c>
      <c r="H1536">
        <v>5</v>
      </c>
      <c r="I1536" t="s">
        <v>146</v>
      </c>
      <c r="J1536">
        <v>1</v>
      </c>
      <c r="K1536">
        <v>4.6097099999999998</v>
      </c>
      <c r="L1536">
        <v>-74.08175</v>
      </c>
    </row>
    <row r="1537" spans="1:12" x14ac:dyDescent="0.25">
      <c r="A1537" t="s">
        <v>18</v>
      </c>
      <c r="B1537" t="s">
        <v>19</v>
      </c>
      <c r="C1537">
        <v>291600</v>
      </c>
      <c r="D1537">
        <v>13700</v>
      </c>
      <c r="E1537" t="s">
        <v>1272</v>
      </c>
      <c r="F1537" t="s">
        <v>76</v>
      </c>
      <c r="G1537" t="s">
        <v>60</v>
      </c>
      <c r="H1537">
        <v>5</v>
      </c>
      <c r="I1537" t="s">
        <v>17</v>
      </c>
      <c r="J1537">
        <v>3</v>
      </c>
      <c r="K1537">
        <v>4.8133299999999997</v>
      </c>
      <c r="L1537">
        <v>-75.696110000000004</v>
      </c>
    </row>
    <row r="1538" spans="1:12" x14ac:dyDescent="0.25">
      <c r="A1538" t="s">
        <v>33</v>
      </c>
      <c r="B1538" t="s">
        <v>19</v>
      </c>
      <c r="C1538">
        <v>472000</v>
      </c>
      <c r="D1538">
        <v>25800</v>
      </c>
      <c r="E1538" t="s">
        <v>923</v>
      </c>
      <c r="F1538" t="s">
        <v>160</v>
      </c>
      <c r="G1538" t="s">
        <v>16</v>
      </c>
      <c r="H1538">
        <v>1</v>
      </c>
      <c r="I1538" t="s">
        <v>32</v>
      </c>
      <c r="J1538">
        <v>1</v>
      </c>
      <c r="K1538">
        <v>4.6097099999999998</v>
      </c>
      <c r="L1538">
        <v>-74.08175</v>
      </c>
    </row>
    <row r="1539" spans="1:12" x14ac:dyDescent="0.25">
      <c r="A1539" t="s">
        <v>164</v>
      </c>
      <c r="B1539" t="s">
        <v>13</v>
      </c>
      <c r="C1539">
        <v>192100</v>
      </c>
      <c r="D1539">
        <v>17000</v>
      </c>
      <c r="E1539" t="s">
        <v>223</v>
      </c>
      <c r="F1539" t="s">
        <v>130</v>
      </c>
      <c r="G1539" t="s">
        <v>16</v>
      </c>
      <c r="H1539">
        <v>5</v>
      </c>
      <c r="I1539" t="s">
        <v>17</v>
      </c>
      <c r="J1539">
        <v>1</v>
      </c>
      <c r="K1539">
        <v>4.6097099999999998</v>
      </c>
      <c r="L1539">
        <v>-74.08175</v>
      </c>
    </row>
    <row r="1540" spans="1:12" x14ac:dyDescent="0.25">
      <c r="A1540" t="s">
        <v>133</v>
      </c>
      <c r="B1540" t="s">
        <v>24</v>
      </c>
      <c r="C1540">
        <v>20300</v>
      </c>
      <c r="D1540">
        <v>4400</v>
      </c>
      <c r="E1540" t="s">
        <v>300</v>
      </c>
      <c r="F1540" t="s">
        <v>76</v>
      </c>
      <c r="G1540" t="s">
        <v>16</v>
      </c>
      <c r="H1540">
        <v>5</v>
      </c>
      <c r="I1540" t="s">
        <v>17</v>
      </c>
      <c r="J1540">
        <v>1</v>
      </c>
      <c r="K1540">
        <v>4.6097099999999998</v>
      </c>
      <c r="L1540">
        <v>-74.08175</v>
      </c>
    </row>
    <row r="1541" spans="1:12" x14ac:dyDescent="0.25">
      <c r="A1541" t="s">
        <v>68</v>
      </c>
      <c r="B1541" t="s">
        <v>24</v>
      </c>
      <c r="C1541">
        <v>20600</v>
      </c>
      <c r="D1541">
        <v>1300</v>
      </c>
      <c r="E1541" t="s">
        <v>427</v>
      </c>
      <c r="F1541" t="s">
        <v>96</v>
      </c>
      <c r="G1541" t="s">
        <v>16</v>
      </c>
      <c r="H1541">
        <v>1</v>
      </c>
      <c r="I1541" t="s">
        <v>17</v>
      </c>
      <c r="J1541">
        <v>2</v>
      </c>
      <c r="K1541">
        <v>4.6097099999999998</v>
      </c>
      <c r="L1541">
        <v>-74.08175</v>
      </c>
    </row>
    <row r="1542" spans="1:12" x14ac:dyDescent="0.25">
      <c r="A1542" t="s">
        <v>41</v>
      </c>
      <c r="B1542" t="s">
        <v>29</v>
      </c>
      <c r="C1542">
        <v>1276500</v>
      </c>
      <c r="D1542">
        <v>68400</v>
      </c>
      <c r="E1542" t="s">
        <v>386</v>
      </c>
      <c r="F1542" t="s">
        <v>21</v>
      </c>
      <c r="G1542" t="s">
        <v>201</v>
      </c>
      <c r="H1542">
        <v>5</v>
      </c>
      <c r="I1542" t="s">
        <v>17</v>
      </c>
      <c r="J1542">
        <v>1</v>
      </c>
      <c r="K1542">
        <v>11.54444</v>
      </c>
      <c r="L1542">
        <v>-72.907219999999995</v>
      </c>
    </row>
    <row r="1543" spans="1:12" x14ac:dyDescent="0.25">
      <c r="A1543" t="s">
        <v>18</v>
      </c>
      <c r="B1543" t="s">
        <v>19</v>
      </c>
      <c r="C1543">
        <v>305900</v>
      </c>
      <c r="D1543">
        <v>14500</v>
      </c>
      <c r="E1543" t="s">
        <v>924</v>
      </c>
      <c r="F1543" t="s">
        <v>160</v>
      </c>
      <c r="G1543" t="s">
        <v>22</v>
      </c>
      <c r="H1543">
        <v>3</v>
      </c>
      <c r="I1543" t="s">
        <v>17</v>
      </c>
      <c r="J1543">
        <v>1</v>
      </c>
      <c r="K1543">
        <v>6.2518399999999996</v>
      </c>
      <c r="L1543">
        <v>-75.563590000000005</v>
      </c>
    </row>
    <row r="1544" spans="1:12" x14ac:dyDescent="0.25">
      <c r="A1544" t="s">
        <v>266</v>
      </c>
      <c r="B1544" t="s">
        <v>13</v>
      </c>
      <c r="C1544">
        <v>1662200</v>
      </c>
      <c r="D1544">
        <v>86700</v>
      </c>
      <c r="E1544" t="s">
        <v>250</v>
      </c>
      <c r="F1544" t="s">
        <v>54</v>
      </c>
      <c r="G1544" t="s">
        <v>22</v>
      </c>
      <c r="H1544">
        <v>5</v>
      </c>
      <c r="I1544" t="s">
        <v>17</v>
      </c>
      <c r="J1544">
        <v>10</v>
      </c>
      <c r="K1544">
        <v>6.2518399999999996</v>
      </c>
      <c r="L1544">
        <v>-75.563590000000005</v>
      </c>
    </row>
    <row r="1545" spans="1:12" x14ac:dyDescent="0.25">
      <c r="A1545" t="s">
        <v>105</v>
      </c>
      <c r="B1545" t="s">
        <v>19</v>
      </c>
      <c r="C1545">
        <v>237000</v>
      </c>
      <c r="D1545">
        <v>17300</v>
      </c>
      <c r="E1545" t="s">
        <v>817</v>
      </c>
      <c r="F1545" t="s">
        <v>35</v>
      </c>
      <c r="G1545" t="s">
        <v>16</v>
      </c>
      <c r="H1545">
        <v>5</v>
      </c>
      <c r="I1545" t="s">
        <v>17</v>
      </c>
      <c r="J1545">
        <v>1</v>
      </c>
      <c r="K1545">
        <v>4.6097099999999998</v>
      </c>
      <c r="L1545">
        <v>-74.08175</v>
      </c>
    </row>
    <row r="1546" spans="1:12" x14ac:dyDescent="0.25">
      <c r="A1546" t="s">
        <v>192</v>
      </c>
      <c r="B1546" t="s">
        <v>65</v>
      </c>
      <c r="C1546">
        <v>31000</v>
      </c>
      <c r="D1546">
        <v>2300</v>
      </c>
      <c r="E1546" t="s">
        <v>1013</v>
      </c>
      <c r="F1546" t="s">
        <v>54</v>
      </c>
      <c r="G1546" t="s">
        <v>16</v>
      </c>
      <c r="H1546">
        <v>4</v>
      </c>
      <c r="I1546" t="s">
        <v>17</v>
      </c>
      <c r="J1546">
        <v>7</v>
      </c>
      <c r="K1546">
        <v>4.6097099999999998</v>
      </c>
      <c r="L1546">
        <v>-74.08175</v>
      </c>
    </row>
    <row r="1547" spans="1:12" x14ac:dyDescent="0.25">
      <c r="A1547" t="s">
        <v>64</v>
      </c>
      <c r="B1547" t="s">
        <v>65</v>
      </c>
      <c r="C1547">
        <v>44200</v>
      </c>
      <c r="D1547">
        <v>0</v>
      </c>
      <c r="E1547" t="s">
        <v>1048</v>
      </c>
      <c r="F1547" t="s">
        <v>15</v>
      </c>
      <c r="G1547" t="s">
        <v>16</v>
      </c>
      <c r="H1547">
        <v>5</v>
      </c>
      <c r="I1547" t="s">
        <v>17</v>
      </c>
      <c r="J1547">
        <v>1</v>
      </c>
      <c r="K1547">
        <v>4.6097099999999998</v>
      </c>
      <c r="L1547">
        <v>-74.08175</v>
      </c>
    </row>
    <row r="1548" spans="1:12" x14ac:dyDescent="0.25">
      <c r="A1548" t="s">
        <v>144</v>
      </c>
      <c r="B1548" t="s">
        <v>65</v>
      </c>
      <c r="C1548">
        <v>82000</v>
      </c>
      <c r="D1548">
        <v>2600</v>
      </c>
      <c r="E1548" t="s">
        <v>375</v>
      </c>
      <c r="F1548" t="s">
        <v>47</v>
      </c>
      <c r="G1548" t="s">
        <v>22</v>
      </c>
      <c r="H1548">
        <v>5</v>
      </c>
      <c r="I1548" t="s">
        <v>32</v>
      </c>
      <c r="J1548">
        <v>1</v>
      </c>
      <c r="K1548">
        <v>6.2518399999999996</v>
      </c>
      <c r="L1548">
        <v>-75.563590000000005</v>
      </c>
    </row>
    <row r="1549" spans="1:12" x14ac:dyDescent="0.25">
      <c r="A1549" t="s">
        <v>41</v>
      </c>
      <c r="B1549" t="s">
        <v>29</v>
      </c>
      <c r="C1549">
        <v>1222300</v>
      </c>
      <c r="D1549">
        <v>65500</v>
      </c>
      <c r="E1549" t="s">
        <v>603</v>
      </c>
      <c r="F1549" t="s">
        <v>88</v>
      </c>
      <c r="G1549" t="s">
        <v>16</v>
      </c>
      <c r="H1549">
        <v>1</v>
      </c>
      <c r="I1549" t="s">
        <v>17</v>
      </c>
      <c r="J1549">
        <v>1</v>
      </c>
      <c r="K1549">
        <v>4.6097099999999998</v>
      </c>
      <c r="L1549">
        <v>-74.08175</v>
      </c>
    </row>
    <row r="1550" spans="1:12" x14ac:dyDescent="0.25">
      <c r="A1550" t="s">
        <v>219</v>
      </c>
      <c r="B1550" t="s">
        <v>19</v>
      </c>
      <c r="C1550">
        <v>683200</v>
      </c>
      <c r="D1550">
        <v>34600</v>
      </c>
      <c r="E1550" t="s">
        <v>943</v>
      </c>
      <c r="F1550" t="s">
        <v>15</v>
      </c>
      <c r="G1550" t="s">
        <v>16</v>
      </c>
      <c r="H1550">
        <v>2</v>
      </c>
      <c r="I1550" t="s">
        <v>17</v>
      </c>
      <c r="J1550">
        <v>4</v>
      </c>
      <c r="K1550">
        <v>4.6097099999999998</v>
      </c>
      <c r="L1550">
        <v>-74.08175</v>
      </c>
    </row>
    <row r="1551" spans="1:12" x14ac:dyDescent="0.25">
      <c r="A1551" t="s">
        <v>127</v>
      </c>
      <c r="B1551" t="s">
        <v>13</v>
      </c>
      <c r="C1551">
        <v>719800</v>
      </c>
      <c r="D1551">
        <v>39000</v>
      </c>
      <c r="E1551" t="s">
        <v>662</v>
      </c>
      <c r="F1551" t="s">
        <v>130</v>
      </c>
      <c r="G1551" t="s">
        <v>16</v>
      </c>
      <c r="H1551">
        <v>3</v>
      </c>
      <c r="I1551" t="s">
        <v>17</v>
      </c>
      <c r="J1551">
        <v>7</v>
      </c>
      <c r="K1551">
        <v>4.6097099999999998</v>
      </c>
      <c r="L1551">
        <v>-74.08175</v>
      </c>
    </row>
    <row r="1552" spans="1:12" x14ac:dyDescent="0.25">
      <c r="A1552" t="s">
        <v>266</v>
      </c>
      <c r="B1552" t="s">
        <v>13</v>
      </c>
      <c r="C1552">
        <v>1239100</v>
      </c>
      <c r="D1552">
        <v>66200</v>
      </c>
      <c r="E1552" t="s">
        <v>51</v>
      </c>
      <c r="F1552" t="s">
        <v>76</v>
      </c>
      <c r="G1552" t="s">
        <v>16</v>
      </c>
      <c r="H1552">
        <v>5</v>
      </c>
      <c r="I1552" t="s">
        <v>32</v>
      </c>
      <c r="J1552">
        <v>1</v>
      </c>
      <c r="K1552">
        <v>4.6097099999999998</v>
      </c>
      <c r="L1552">
        <v>-74.08175</v>
      </c>
    </row>
    <row r="1553" spans="1:12" x14ac:dyDescent="0.25">
      <c r="A1553" t="s">
        <v>78</v>
      </c>
      <c r="B1553" t="s">
        <v>19</v>
      </c>
      <c r="C1553">
        <v>344900</v>
      </c>
      <c r="D1553">
        <v>18800</v>
      </c>
      <c r="E1553" t="s">
        <v>800</v>
      </c>
      <c r="F1553" t="s">
        <v>52</v>
      </c>
      <c r="G1553" t="s">
        <v>16</v>
      </c>
      <c r="H1553">
        <v>5</v>
      </c>
      <c r="I1553" t="s">
        <v>17</v>
      </c>
      <c r="J1553">
        <v>1</v>
      </c>
      <c r="K1553">
        <v>4.6097099999999998</v>
      </c>
      <c r="L1553">
        <v>-74.08175</v>
      </c>
    </row>
    <row r="1554" spans="1:12" x14ac:dyDescent="0.25">
      <c r="A1554" t="s">
        <v>219</v>
      </c>
      <c r="B1554" t="s">
        <v>19</v>
      </c>
      <c r="C1554">
        <v>823400</v>
      </c>
      <c r="D1554">
        <v>49900</v>
      </c>
      <c r="E1554" t="s">
        <v>1212</v>
      </c>
      <c r="F1554" t="s">
        <v>160</v>
      </c>
      <c r="G1554" t="s">
        <v>16</v>
      </c>
      <c r="H1554">
        <v>3</v>
      </c>
      <c r="I1554" t="s">
        <v>146</v>
      </c>
      <c r="J1554">
        <v>1</v>
      </c>
      <c r="K1554">
        <v>4.6097099999999998</v>
      </c>
      <c r="L1554">
        <v>-74.08175</v>
      </c>
    </row>
    <row r="1555" spans="1:12" x14ac:dyDescent="0.25">
      <c r="A1555" t="s">
        <v>184</v>
      </c>
      <c r="B1555" t="s">
        <v>86</v>
      </c>
      <c r="C1555">
        <v>237800</v>
      </c>
      <c r="D1555">
        <v>10800</v>
      </c>
      <c r="E1555" t="s">
        <v>53</v>
      </c>
      <c r="F1555" t="s">
        <v>96</v>
      </c>
      <c r="G1555" t="s">
        <v>22</v>
      </c>
      <c r="H1555">
        <v>5</v>
      </c>
      <c r="I1555" t="s">
        <v>17</v>
      </c>
      <c r="J1555">
        <v>1</v>
      </c>
      <c r="K1555">
        <v>6.2518399999999996</v>
      </c>
      <c r="L1555">
        <v>-75.563590000000005</v>
      </c>
    </row>
    <row r="1556" spans="1:12" x14ac:dyDescent="0.25">
      <c r="A1556" t="s">
        <v>105</v>
      </c>
      <c r="B1556" t="s">
        <v>19</v>
      </c>
      <c r="C1556">
        <v>308800</v>
      </c>
      <c r="D1556">
        <v>14600</v>
      </c>
      <c r="E1556" t="s">
        <v>516</v>
      </c>
      <c r="F1556" t="s">
        <v>88</v>
      </c>
      <c r="G1556" t="s">
        <v>16</v>
      </c>
      <c r="H1556">
        <v>4</v>
      </c>
      <c r="I1556" t="s">
        <v>17</v>
      </c>
      <c r="J1556">
        <v>3</v>
      </c>
      <c r="K1556">
        <v>4.6097099999999998</v>
      </c>
      <c r="L1556">
        <v>-74.08175</v>
      </c>
    </row>
    <row r="1557" spans="1:12" x14ac:dyDescent="0.25">
      <c r="A1557" t="s">
        <v>67</v>
      </c>
      <c r="B1557" t="s">
        <v>62</v>
      </c>
      <c r="C1557">
        <v>45500</v>
      </c>
      <c r="D1557">
        <v>2800</v>
      </c>
      <c r="E1557" t="s">
        <v>648</v>
      </c>
      <c r="F1557" t="s">
        <v>47</v>
      </c>
      <c r="G1557" t="s">
        <v>31</v>
      </c>
      <c r="H1557">
        <v>5</v>
      </c>
      <c r="I1557" t="s">
        <v>32</v>
      </c>
      <c r="J1557">
        <v>1</v>
      </c>
      <c r="K1557">
        <v>3.4372199999999999</v>
      </c>
      <c r="L1557">
        <v>-76.522499999999994</v>
      </c>
    </row>
    <row r="1558" spans="1:12" x14ac:dyDescent="0.25">
      <c r="A1558" t="s">
        <v>33</v>
      </c>
      <c r="B1558" t="s">
        <v>19</v>
      </c>
      <c r="C1558">
        <v>285800</v>
      </c>
      <c r="D1558">
        <v>13400</v>
      </c>
      <c r="E1558" t="s">
        <v>611</v>
      </c>
      <c r="F1558" t="s">
        <v>52</v>
      </c>
      <c r="G1558" t="s">
        <v>22</v>
      </c>
      <c r="H1558">
        <v>1</v>
      </c>
      <c r="I1558" t="s">
        <v>17</v>
      </c>
      <c r="J1558">
        <v>2</v>
      </c>
      <c r="K1558">
        <v>6.2518399999999996</v>
      </c>
      <c r="L1558">
        <v>-75.563590000000005</v>
      </c>
    </row>
    <row r="1559" spans="1:12" x14ac:dyDescent="0.25">
      <c r="A1559" t="s">
        <v>41</v>
      </c>
      <c r="B1559" t="s">
        <v>29</v>
      </c>
      <c r="C1559">
        <v>1572600</v>
      </c>
      <c r="D1559">
        <v>84100</v>
      </c>
      <c r="E1559" t="s">
        <v>1287</v>
      </c>
      <c r="F1559" t="s">
        <v>21</v>
      </c>
      <c r="G1559" t="s">
        <v>16</v>
      </c>
      <c r="H1559">
        <v>3</v>
      </c>
      <c r="I1559" t="s">
        <v>17</v>
      </c>
      <c r="J1559">
        <v>1</v>
      </c>
      <c r="K1559">
        <v>4.6097099999999998</v>
      </c>
      <c r="L1559">
        <v>-74.08175</v>
      </c>
    </row>
    <row r="1560" spans="1:12" x14ac:dyDescent="0.25">
      <c r="A1560" t="s">
        <v>84</v>
      </c>
      <c r="B1560" t="s">
        <v>58</v>
      </c>
      <c r="C1560">
        <v>215900</v>
      </c>
      <c r="D1560">
        <v>9700</v>
      </c>
      <c r="E1560" t="s">
        <v>235</v>
      </c>
      <c r="F1560" t="s">
        <v>35</v>
      </c>
      <c r="G1560" t="s">
        <v>60</v>
      </c>
      <c r="H1560">
        <v>5</v>
      </c>
      <c r="I1560" t="s">
        <v>32</v>
      </c>
      <c r="J1560">
        <v>1</v>
      </c>
      <c r="K1560">
        <v>4.8133299999999997</v>
      </c>
      <c r="L1560">
        <v>-75.696110000000004</v>
      </c>
    </row>
    <row r="1561" spans="1:12" x14ac:dyDescent="0.25">
      <c r="A1561" t="s">
        <v>36</v>
      </c>
      <c r="B1561" t="s">
        <v>24</v>
      </c>
      <c r="C1561">
        <v>39700</v>
      </c>
      <c r="D1561">
        <v>0</v>
      </c>
      <c r="E1561" t="s">
        <v>1200</v>
      </c>
      <c r="F1561" t="s">
        <v>76</v>
      </c>
      <c r="G1561" t="s">
        <v>27</v>
      </c>
      <c r="H1561">
        <v>4</v>
      </c>
      <c r="I1561" t="s">
        <v>17</v>
      </c>
      <c r="J1561">
        <v>8</v>
      </c>
      <c r="K1561">
        <v>10.39972</v>
      </c>
      <c r="L1561">
        <v>-75.514439999999993</v>
      </c>
    </row>
    <row r="1562" spans="1:12" x14ac:dyDescent="0.25">
      <c r="A1562" t="s">
        <v>135</v>
      </c>
      <c r="B1562" t="s">
        <v>58</v>
      </c>
      <c r="C1562">
        <v>39500</v>
      </c>
      <c r="D1562">
        <v>9300</v>
      </c>
      <c r="E1562" t="s">
        <v>603</v>
      </c>
      <c r="F1562" t="s">
        <v>160</v>
      </c>
      <c r="G1562" t="s">
        <v>22</v>
      </c>
      <c r="H1562">
        <v>5</v>
      </c>
      <c r="I1562" t="s">
        <v>17</v>
      </c>
      <c r="J1562">
        <v>4</v>
      </c>
      <c r="K1562">
        <v>6.2518399999999996</v>
      </c>
      <c r="L1562">
        <v>-75.563590000000005</v>
      </c>
    </row>
    <row r="1563" spans="1:12" x14ac:dyDescent="0.25">
      <c r="A1563" t="s">
        <v>12</v>
      </c>
      <c r="B1563" t="s">
        <v>13</v>
      </c>
      <c r="C1563">
        <v>266000</v>
      </c>
      <c r="D1563">
        <v>14600</v>
      </c>
      <c r="E1563" t="s">
        <v>1105</v>
      </c>
      <c r="F1563" t="s">
        <v>54</v>
      </c>
      <c r="G1563" t="s">
        <v>16</v>
      </c>
      <c r="H1563">
        <v>5</v>
      </c>
      <c r="I1563" t="s">
        <v>17</v>
      </c>
      <c r="J1563">
        <v>6</v>
      </c>
      <c r="K1563">
        <v>4.6097099999999998</v>
      </c>
      <c r="L1563">
        <v>-74.08175</v>
      </c>
    </row>
    <row r="1564" spans="1:12" x14ac:dyDescent="0.25">
      <c r="A1564" t="s">
        <v>41</v>
      </c>
      <c r="B1564" t="s">
        <v>29</v>
      </c>
      <c r="C1564">
        <v>1375400</v>
      </c>
      <c r="D1564">
        <v>71400</v>
      </c>
      <c r="E1564" t="s">
        <v>1160</v>
      </c>
      <c r="F1564" t="s">
        <v>76</v>
      </c>
      <c r="G1564" t="s">
        <v>22</v>
      </c>
      <c r="H1564">
        <v>5</v>
      </c>
      <c r="I1564" t="s">
        <v>17</v>
      </c>
      <c r="J1564">
        <v>6</v>
      </c>
      <c r="K1564">
        <v>6.2518399999999996</v>
      </c>
      <c r="L1564">
        <v>-75.563590000000005</v>
      </c>
    </row>
    <row r="1565" spans="1:12" x14ac:dyDescent="0.25">
      <c r="A1565" t="s">
        <v>74</v>
      </c>
      <c r="B1565" t="s">
        <v>62</v>
      </c>
      <c r="C1565">
        <v>35900</v>
      </c>
      <c r="D1565">
        <v>2400</v>
      </c>
      <c r="E1565" t="s">
        <v>362</v>
      </c>
      <c r="F1565" t="s">
        <v>88</v>
      </c>
      <c r="G1565" t="s">
        <v>16</v>
      </c>
      <c r="H1565">
        <v>4</v>
      </c>
      <c r="I1565" t="s">
        <v>32</v>
      </c>
      <c r="J1565">
        <v>1</v>
      </c>
      <c r="K1565">
        <v>4.6097099999999998</v>
      </c>
      <c r="L1565">
        <v>-74.08175</v>
      </c>
    </row>
    <row r="1566" spans="1:12" x14ac:dyDescent="0.25">
      <c r="A1566" t="s">
        <v>67</v>
      </c>
      <c r="B1566" t="s">
        <v>62</v>
      </c>
      <c r="C1566">
        <v>50500</v>
      </c>
      <c r="D1566">
        <v>2900</v>
      </c>
      <c r="E1566" t="s">
        <v>374</v>
      </c>
      <c r="F1566" t="s">
        <v>130</v>
      </c>
      <c r="G1566" t="s">
        <v>60</v>
      </c>
      <c r="H1566">
        <v>5</v>
      </c>
      <c r="I1566" t="s">
        <v>17</v>
      </c>
      <c r="J1566">
        <v>2</v>
      </c>
      <c r="K1566">
        <v>4.8133299999999997</v>
      </c>
      <c r="L1566">
        <v>-75.696110000000004</v>
      </c>
    </row>
    <row r="1567" spans="1:12" x14ac:dyDescent="0.25">
      <c r="A1567" t="s">
        <v>192</v>
      </c>
      <c r="B1567" t="s">
        <v>65</v>
      </c>
      <c r="C1567">
        <v>30300</v>
      </c>
      <c r="D1567">
        <v>0</v>
      </c>
      <c r="E1567" t="s">
        <v>1181</v>
      </c>
      <c r="F1567" t="s">
        <v>160</v>
      </c>
      <c r="G1567" t="s">
        <v>22</v>
      </c>
      <c r="H1567">
        <v>5</v>
      </c>
      <c r="I1567" t="s">
        <v>17</v>
      </c>
      <c r="J1567">
        <v>1</v>
      </c>
      <c r="K1567">
        <v>6.2518399999999996</v>
      </c>
      <c r="L1567">
        <v>-75.563590000000005</v>
      </c>
    </row>
    <row r="1568" spans="1:12" x14ac:dyDescent="0.25">
      <c r="A1568" t="s">
        <v>111</v>
      </c>
      <c r="B1568" t="s">
        <v>19</v>
      </c>
      <c r="C1568">
        <v>499600</v>
      </c>
      <c r="D1568">
        <v>31400</v>
      </c>
      <c r="E1568" t="s">
        <v>1269</v>
      </c>
      <c r="F1568" t="s">
        <v>21</v>
      </c>
      <c r="G1568" t="s">
        <v>22</v>
      </c>
      <c r="H1568">
        <v>5</v>
      </c>
      <c r="I1568" t="s">
        <v>32</v>
      </c>
      <c r="J1568">
        <v>1</v>
      </c>
      <c r="K1568">
        <v>6.2518399999999996</v>
      </c>
      <c r="L1568">
        <v>-75.563590000000005</v>
      </c>
    </row>
    <row r="1569" spans="1:12" x14ac:dyDescent="0.25">
      <c r="A1569" t="s">
        <v>155</v>
      </c>
      <c r="B1569" t="s">
        <v>62</v>
      </c>
      <c r="C1569">
        <v>99100</v>
      </c>
      <c r="D1569">
        <v>5500</v>
      </c>
      <c r="E1569" t="s">
        <v>720</v>
      </c>
      <c r="F1569" t="s">
        <v>96</v>
      </c>
      <c r="G1569" t="s">
        <v>16</v>
      </c>
      <c r="H1569">
        <v>5</v>
      </c>
      <c r="I1569" t="s">
        <v>17</v>
      </c>
      <c r="J1569">
        <v>2</v>
      </c>
      <c r="K1569">
        <v>4.6097099999999998</v>
      </c>
      <c r="L1569">
        <v>-74.08175</v>
      </c>
    </row>
    <row r="1570" spans="1:12" x14ac:dyDescent="0.25">
      <c r="A1570" t="s">
        <v>214</v>
      </c>
      <c r="B1570" t="s">
        <v>19</v>
      </c>
      <c r="C1570">
        <v>215000</v>
      </c>
      <c r="D1570">
        <v>11800</v>
      </c>
      <c r="E1570" t="s">
        <v>737</v>
      </c>
      <c r="F1570" t="s">
        <v>52</v>
      </c>
      <c r="G1570" t="s">
        <v>16</v>
      </c>
      <c r="H1570">
        <v>5</v>
      </c>
      <c r="I1570" t="s">
        <v>17</v>
      </c>
      <c r="J1570">
        <v>1</v>
      </c>
      <c r="K1570">
        <v>4.6097099999999998</v>
      </c>
      <c r="L1570">
        <v>-74.08175</v>
      </c>
    </row>
    <row r="1571" spans="1:12" x14ac:dyDescent="0.25">
      <c r="A1571" t="s">
        <v>144</v>
      </c>
      <c r="B1571" t="s">
        <v>65</v>
      </c>
      <c r="C1571">
        <v>63100</v>
      </c>
      <c r="D1571">
        <v>1500</v>
      </c>
      <c r="E1571" t="s">
        <v>784</v>
      </c>
      <c r="F1571" t="s">
        <v>130</v>
      </c>
      <c r="G1571" t="s">
        <v>60</v>
      </c>
      <c r="H1571">
        <v>1</v>
      </c>
      <c r="I1571" t="s">
        <v>17</v>
      </c>
      <c r="J1571">
        <v>1</v>
      </c>
      <c r="K1571">
        <v>4.8133299999999997</v>
      </c>
      <c r="L1571">
        <v>-75.696110000000004</v>
      </c>
    </row>
    <row r="1572" spans="1:12" x14ac:dyDescent="0.25">
      <c r="A1572" t="s">
        <v>204</v>
      </c>
      <c r="B1572" t="s">
        <v>13</v>
      </c>
      <c r="C1572">
        <v>197100</v>
      </c>
      <c r="D1572">
        <v>12900</v>
      </c>
      <c r="E1572" t="s">
        <v>362</v>
      </c>
      <c r="F1572" t="s">
        <v>93</v>
      </c>
      <c r="G1572" t="s">
        <v>22</v>
      </c>
      <c r="H1572">
        <v>3</v>
      </c>
      <c r="I1572" t="s">
        <v>17</v>
      </c>
      <c r="J1572">
        <v>4</v>
      </c>
      <c r="K1572">
        <v>6.2518399999999996</v>
      </c>
      <c r="L1572">
        <v>-75.563590000000005</v>
      </c>
    </row>
    <row r="1573" spans="1:12" x14ac:dyDescent="0.25">
      <c r="A1573" t="s">
        <v>57</v>
      </c>
      <c r="B1573" t="s">
        <v>58</v>
      </c>
      <c r="C1573">
        <v>70400</v>
      </c>
      <c r="D1573">
        <v>1900</v>
      </c>
      <c r="E1573" t="s">
        <v>403</v>
      </c>
      <c r="F1573" t="s">
        <v>96</v>
      </c>
      <c r="G1573" t="s">
        <v>16</v>
      </c>
      <c r="H1573">
        <v>5</v>
      </c>
      <c r="I1573" t="s">
        <v>17</v>
      </c>
      <c r="J1573">
        <v>1</v>
      </c>
      <c r="K1573">
        <v>4.6097099999999998</v>
      </c>
      <c r="L1573">
        <v>-74.08175</v>
      </c>
    </row>
    <row r="1574" spans="1:12" x14ac:dyDescent="0.25">
      <c r="A1574" t="s">
        <v>78</v>
      </c>
      <c r="B1574" t="s">
        <v>19</v>
      </c>
      <c r="C1574">
        <v>280300</v>
      </c>
      <c r="D1574">
        <v>16000</v>
      </c>
      <c r="E1574" t="s">
        <v>751</v>
      </c>
      <c r="F1574" t="s">
        <v>35</v>
      </c>
      <c r="G1574" t="s">
        <v>16</v>
      </c>
      <c r="H1574">
        <v>5</v>
      </c>
      <c r="I1574" t="s">
        <v>17</v>
      </c>
      <c r="J1574">
        <v>2</v>
      </c>
      <c r="K1574">
        <v>4.6097099999999998</v>
      </c>
      <c r="L1574">
        <v>-74.08175</v>
      </c>
    </row>
    <row r="1575" spans="1:12" x14ac:dyDescent="0.25">
      <c r="A1575" t="s">
        <v>122</v>
      </c>
      <c r="B1575" t="s">
        <v>29</v>
      </c>
      <c r="C1575">
        <v>1463100</v>
      </c>
      <c r="D1575">
        <v>76100</v>
      </c>
      <c r="E1575" t="s">
        <v>1104</v>
      </c>
      <c r="F1575" t="s">
        <v>160</v>
      </c>
      <c r="G1575" t="s">
        <v>16</v>
      </c>
      <c r="H1575">
        <v>1</v>
      </c>
      <c r="I1575" t="s">
        <v>17</v>
      </c>
      <c r="J1575">
        <v>1</v>
      </c>
      <c r="K1575">
        <v>4.6097099999999998</v>
      </c>
      <c r="L1575">
        <v>-74.08175</v>
      </c>
    </row>
    <row r="1576" spans="1:12" x14ac:dyDescent="0.25">
      <c r="A1576" t="s">
        <v>48</v>
      </c>
      <c r="B1576" t="s">
        <v>24</v>
      </c>
      <c r="C1576">
        <v>63500</v>
      </c>
      <c r="D1576">
        <v>1600</v>
      </c>
      <c r="E1576" t="s">
        <v>914</v>
      </c>
      <c r="F1576" t="s">
        <v>54</v>
      </c>
      <c r="G1576" t="s">
        <v>16</v>
      </c>
      <c r="H1576">
        <v>5</v>
      </c>
      <c r="I1576" t="s">
        <v>38</v>
      </c>
      <c r="J1576">
        <v>1</v>
      </c>
      <c r="K1576">
        <v>4.6097099999999998</v>
      </c>
      <c r="L1576">
        <v>-74.08175</v>
      </c>
    </row>
    <row r="1577" spans="1:12" x14ac:dyDescent="0.25">
      <c r="A1577" t="s">
        <v>78</v>
      </c>
      <c r="B1577" t="s">
        <v>19</v>
      </c>
      <c r="C1577">
        <v>241500</v>
      </c>
      <c r="D1577">
        <v>11000</v>
      </c>
      <c r="E1577" t="s">
        <v>695</v>
      </c>
      <c r="F1577" t="s">
        <v>96</v>
      </c>
      <c r="G1577" t="s">
        <v>16</v>
      </c>
      <c r="H1577">
        <v>5</v>
      </c>
      <c r="I1577" t="s">
        <v>38</v>
      </c>
      <c r="J1577">
        <v>1</v>
      </c>
      <c r="K1577">
        <v>4.6097099999999998</v>
      </c>
      <c r="L1577">
        <v>-74.08175</v>
      </c>
    </row>
    <row r="1578" spans="1:12" x14ac:dyDescent="0.25">
      <c r="A1578" t="s">
        <v>80</v>
      </c>
      <c r="B1578" t="s">
        <v>65</v>
      </c>
      <c r="C1578">
        <v>35400</v>
      </c>
      <c r="D1578">
        <v>0</v>
      </c>
      <c r="E1578" t="s">
        <v>432</v>
      </c>
      <c r="F1578" t="s">
        <v>160</v>
      </c>
      <c r="G1578" t="s">
        <v>22</v>
      </c>
      <c r="H1578">
        <v>2</v>
      </c>
      <c r="I1578" t="s">
        <v>17</v>
      </c>
      <c r="J1578">
        <v>10</v>
      </c>
      <c r="K1578">
        <v>6.2518399999999996</v>
      </c>
      <c r="L1578">
        <v>-75.563590000000005</v>
      </c>
    </row>
    <row r="1579" spans="1:12" x14ac:dyDescent="0.25">
      <c r="A1579" t="s">
        <v>84</v>
      </c>
      <c r="B1579" t="s">
        <v>58</v>
      </c>
      <c r="C1579">
        <v>208400</v>
      </c>
      <c r="D1579">
        <v>12300</v>
      </c>
      <c r="E1579" t="s">
        <v>445</v>
      </c>
      <c r="F1579" t="s">
        <v>43</v>
      </c>
      <c r="G1579" t="s">
        <v>16</v>
      </c>
      <c r="H1579">
        <v>2</v>
      </c>
      <c r="I1579" t="s">
        <v>38</v>
      </c>
      <c r="J1579">
        <v>1</v>
      </c>
      <c r="K1579">
        <v>4.6097099999999998</v>
      </c>
      <c r="L1579">
        <v>-74.08175</v>
      </c>
    </row>
    <row r="1580" spans="1:12" x14ac:dyDescent="0.25">
      <c r="A1580" t="s">
        <v>297</v>
      </c>
      <c r="B1580" t="s">
        <v>86</v>
      </c>
      <c r="C1580">
        <v>55300</v>
      </c>
      <c r="D1580">
        <v>5300</v>
      </c>
      <c r="E1580" t="s">
        <v>1043</v>
      </c>
      <c r="F1580" t="s">
        <v>88</v>
      </c>
      <c r="G1580" t="s">
        <v>16</v>
      </c>
      <c r="H1580">
        <v>5</v>
      </c>
      <c r="I1580" t="s">
        <v>17</v>
      </c>
      <c r="J1580">
        <v>1</v>
      </c>
      <c r="K1580">
        <v>4.6097099999999998</v>
      </c>
      <c r="L1580">
        <v>-74.08175</v>
      </c>
    </row>
    <row r="1581" spans="1:12" x14ac:dyDescent="0.25">
      <c r="A1581" t="s">
        <v>171</v>
      </c>
      <c r="B1581" t="s">
        <v>19</v>
      </c>
      <c r="C1581">
        <v>274900</v>
      </c>
      <c r="D1581">
        <v>15000</v>
      </c>
      <c r="E1581" t="s">
        <v>79</v>
      </c>
      <c r="F1581" t="s">
        <v>54</v>
      </c>
      <c r="G1581" t="s">
        <v>31</v>
      </c>
      <c r="H1581">
        <v>4</v>
      </c>
      <c r="I1581" t="s">
        <v>17</v>
      </c>
      <c r="J1581">
        <v>1</v>
      </c>
      <c r="K1581">
        <v>3.4372199999999999</v>
      </c>
      <c r="L1581">
        <v>-76.522499999999994</v>
      </c>
    </row>
    <row r="1582" spans="1:12" x14ac:dyDescent="0.25">
      <c r="A1582" t="s">
        <v>98</v>
      </c>
      <c r="B1582" t="s">
        <v>19</v>
      </c>
      <c r="C1582">
        <v>489600</v>
      </c>
      <c r="D1582">
        <v>26500</v>
      </c>
      <c r="E1582" t="s">
        <v>1243</v>
      </c>
      <c r="F1582" t="s">
        <v>47</v>
      </c>
      <c r="G1582" t="s">
        <v>16</v>
      </c>
      <c r="H1582">
        <v>1</v>
      </c>
      <c r="I1582" t="s">
        <v>17</v>
      </c>
      <c r="J1582">
        <v>3</v>
      </c>
      <c r="K1582">
        <v>4.6097099999999998</v>
      </c>
      <c r="L1582">
        <v>-74.08175</v>
      </c>
    </row>
    <row r="1583" spans="1:12" x14ac:dyDescent="0.25">
      <c r="A1583" t="s">
        <v>80</v>
      </c>
      <c r="B1583" t="s">
        <v>65</v>
      </c>
      <c r="C1583">
        <v>41800</v>
      </c>
      <c r="D1583">
        <v>0</v>
      </c>
      <c r="E1583" t="s">
        <v>1131</v>
      </c>
      <c r="F1583" t="s">
        <v>160</v>
      </c>
      <c r="G1583" t="s">
        <v>16</v>
      </c>
      <c r="H1583">
        <v>4</v>
      </c>
      <c r="I1583" t="s">
        <v>17</v>
      </c>
      <c r="J1583">
        <v>3</v>
      </c>
      <c r="K1583">
        <v>4.6097099999999998</v>
      </c>
      <c r="L1583">
        <v>-74.08175</v>
      </c>
    </row>
    <row r="1584" spans="1:12" x14ac:dyDescent="0.25">
      <c r="A1584" t="s">
        <v>158</v>
      </c>
      <c r="B1584" t="s">
        <v>62</v>
      </c>
      <c r="C1584">
        <v>53200</v>
      </c>
      <c r="D1584">
        <v>1000</v>
      </c>
      <c r="E1584" t="s">
        <v>496</v>
      </c>
      <c r="F1584" t="s">
        <v>43</v>
      </c>
      <c r="G1584" t="s">
        <v>16</v>
      </c>
      <c r="H1584">
        <v>4</v>
      </c>
      <c r="I1584" t="s">
        <v>17</v>
      </c>
      <c r="J1584">
        <v>1</v>
      </c>
      <c r="K1584">
        <v>4.6097099999999998</v>
      </c>
      <c r="L1584">
        <v>-74.08175</v>
      </c>
    </row>
    <row r="1585" spans="1:12" x14ac:dyDescent="0.25">
      <c r="A1585" t="s">
        <v>50</v>
      </c>
      <c r="B1585" t="s">
        <v>29</v>
      </c>
      <c r="C1585">
        <v>2418200</v>
      </c>
      <c r="D1585">
        <v>126900</v>
      </c>
      <c r="E1585" t="s">
        <v>213</v>
      </c>
      <c r="F1585" t="s">
        <v>43</v>
      </c>
      <c r="G1585" t="s">
        <v>91</v>
      </c>
      <c r="H1585">
        <v>4</v>
      </c>
      <c r="I1585" t="s">
        <v>17</v>
      </c>
      <c r="J1585">
        <v>1</v>
      </c>
      <c r="K1585">
        <v>10.968540000000001</v>
      </c>
      <c r="L1585">
        <v>-74.781319999999994</v>
      </c>
    </row>
    <row r="1586" spans="1:12" x14ac:dyDescent="0.25">
      <c r="A1586" t="s">
        <v>50</v>
      </c>
      <c r="B1586" t="s">
        <v>29</v>
      </c>
      <c r="C1586">
        <v>2159000</v>
      </c>
      <c r="D1586">
        <v>115600</v>
      </c>
      <c r="E1586" t="s">
        <v>427</v>
      </c>
      <c r="F1586" t="s">
        <v>52</v>
      </c>
      <c r="G1586" t="s">
        <v>60</v>
      </c>
      <c r="H1586">
        <v>4</v>
      </c>
      <c r="I1586" t="s">
        <v>32</v>
      </c>
      <c r="J1586">
        <v>1</v>
      </c>
      <c r="K1586">
        <v>4.8133299999999997</v>
      </c>
      <c r="L1586">
        <v>-75.696110000000004</v>
      </c>
    </row>
    <row r="1587" spans="1:12" x14ac:dyDescent="0.25">
      <c r="A1587" t="s">
        <v>39</v>
      </c>
      <c r="B1587" t="s">
        <v>24</v>
      </c>
      <c r="C1587">
        <v>53100</v>
      </c>
      <c r="D1587">
        <v>3200</v>
      </c>
      <c r="E1587" t="s">
        <v>639</v>
      </c>
      <c r="F1587" t="s">
        <v>96</v>
      </c>
      <c r="G1587" t="s">
        <v>16</v>
      </c>
      <c r="H1587">
        <v>5</v>
      </c>
      <c r="I1587" t="s">
        <v>32</v>
      </c>
      <c r="J1587">
        <v>1</v>
      </c>
      <c r="K1587">
        <v>4.6097099999999998</v>
      </c>
      <c r="L1587">
        <v>-74.08175</v>
      </c>
    </row>
    <row r="1588" spans="1:12" x14ac:dyDescent="0.25">
      <c r="A1588" t="s">
        <v>266</v>
      </c>
      <c r="B1588" t="s">
        <v>13</v>
      </c>
      <c r="C1588">
        <v>1287100</v>
      </c>
      <c r="D1588">
        <v>68800</v>
      </c>
      <c r="E1588" t="s">
        <v>1015</v>
      </c>
      <c r="F1588" t="s">
        <v>160</v>
      </c>
      <c r="G1588" t="s">
        <v>60</v>
      </c>
      <c r="H1588">
        <v>2</v>
      </c>
      <c r="I1588" t="s">
        <v>17</v>
      </c>
      <c r="J1588">
        <v>3</v>
      </c>
      <c r="K1588">
        <v>4.8133299999999997</v>
      </c>
      <c r="L1588">
        <v>-75.696110000000004</v>
      </c>
    </row>
    <row r="1589" spans="1:12" x14ac:dyDescent="0.25">
      <c r="A1589" t="s">
        <v>214</v>
      </c>
      <c r="B1589" t="s">
        <v>19</v>
      </c>
      <c r="C1589">
        <v>222700</v>
      </c>
      <c r="D1589">
        <v>17700</v>
      </c>
      <c r="E1589" t="s">
        <v>554</v>
      </c>
      <c r="F1589" t="s">
        <v>35</v>
      </c>
      <c r="G1589" t="s">
        <v>22</v>
      </c>
      <c r="H1589">
        <v>1</v>
      </c>
      <c r="I1589" t="s">
        <v>17</v>
      </c>
      <c r="J1589">
        <v>4</v>
      </c>
      <c r="K1589">
        <v>6.2518399999999996</v>
      </c>
      <c r="L1589">
        <v>-75.563590000000005</v>
      </c>
    </row>
    <row r="1590" spans="1:12" x14ac:dyDescent="0.25">
      <c r="A1590" t="s">
        <v>171</v>
      </c>
      <c r="B1590" t="s">
        <v>19</v>
      </c>
      <c r="C1590">
        <v>238400</v>
      </c>
      <c r="D1590">
        <v>10900</v>
      </c>
      <c r="E1590" t="s">
        <v>1106</v>
      </c>
      <c r="F1590" t="s">
        <v>35</v>
      </c>
      <c r="G1590" t="s">
        <v>16</v>
      </c>
      <c r="H1590">
        <v>5</v>
      </c>
      <c r="I1590" t="s">
        <v>38</v>
      </c>
      <c r="J1590">
        <v>1</v>
      </c>
      <c r="K1590">
        <v>4.6097099999999998</v>
      </c>
      <c r="L1590">
        <v>-74.08175</v>
      </c>
    </row>
    <row r="1591" spans="1:12" x14ac:dyDescent="0.25">
      <c r="A1591" t="s">
        <v>105</v>
      </c>
      <c r="B1591" t="s">
        <v>19</v>
      </c>
      <c r="C1591">
        <v>252200</v>
      </c>
      <c r="D1591">
        <v>11600</v>
      </c>
      <c r="E1591" t="s">
        <v>1062</v>
      </c>
      <c r="F1591" t="s">
        <v>15</v>
      </c>
      <c r="G1591" t="s">
        <v>31</v>
      </c>
      <c r="H1591">
        <v>5</v>
      </c>
      <c r="I1591" t="s">
        <v>17</v>
      </c>
      <c r="J1591">
        <v>5</v>
      </c>
      <c r="K1591">
        <v>3.4372199999999999</v>
      </c>
      <c r="L1591">
        <v>-76.522499999999994</v>
      </c>
    </row>
    <row r="1592" spans="1:12" x14ac:dyDescent="0.25">
      <c r="A1592" t="s">
        <v>89</v>
      </c>
      <c r="B1592" t="s">
        <v>62</v>
      </c>
      <c r="C1592">
        <v>23700</v>
      </c>
      <c r="D1592">
        <v>0</v>
      </c>
      <c r="E1592" t="s">
        <v>891</v>
      </c>
      <c r="F1592" t="s">
        <v>35</v>
      </c>
      <c r="G1592" t="s">
        <v>22</v>
      </c>
      <c r="H1592">
        <v>5</v>
      </c>
      <c r="I1592" t="s">
        <v>17</v>
      </c>
      <c r="J1592">
        <v>10</v>
      </c>
      <c r="K1592">
        <v>6.2518399999999996</v>
      </c>
      <c r="L1592">
        <v>-75.563590000000005</v>
      </c>
    </row>
    <row r="1593" spans="1:12" x14ac:dyDescent="0.25">
      <c r="A1593" t="s">
        <v>57</v>
      </c>
      <c r="B1593" t="s">
        <v>58</v>
      </c>
      <c r="C1593">
        <v>79200</v>
      </c>
      <c r="D1593">
        <v>9000</v>
      </c>
      <c r="E1593" t="s">
        <v>1269</v>
      </c>
      <c r="F1593" t="s">
        <v>93</v>
      </c>
      <c r="G1593" t="s">
        <v>22</v>
      </c>
      <c r="H1593">
        <v>5</v>
      </c>
      <c r="I1593" t="s">
        <v>17</v>
      </c>
      <c r="J1593">
        <v>1</v>
      </c>
      <c r="K1593">
        <v>6.2518399999999996</v>
      </c>
      <c r="L1593">
        <v>-75.563590000000005</v>
      </c>
    </row>
    <row r="1594" spans="1:12" x14ac:dyDescent="0.25">
      <c r="A1594" t="s">
        <v>84</v>
      </c>
      <c r="B1594" t="s">
        <v>58</v>
      </c>
      <c r="C1594">
        <v>153400</v>
      </c>
      <c r="D1594">
        <v>8800</v>
      </c>
      <c r="E1594" t="s">
        <v>964</v>
      </c>
      <c r="F1594" t="s">
        <v>88</v>
      </c>
      <c r="G1594" t="s">
        <v>22</v>
      </c>
      <c r="H1594">
        <v>3</v>
      </c>
      <c r="I1594" t="s">
        <v>32</v>
      </c>
      <c r="J1594">
        <v>1</v>
      </c>
      <c r="K1594">
        <v>6.2518399999999996</v>
      </c>
      <c r="L1594">
        <v>-75.563590000000005</v>
      </c>
    </row>
    <row r="1595" spans="1:12" x14ac:dyDescent="0.25">
      <c r="A1595" t="s">
        <v>57</v>
      </c>
      <c r="B1595" t="s">
        <v>58</v>
      </c>
      <c r="C1595">
        <v>68200</v>
      </c>
      <c r="D1595">
        <v>1800</v>
      </c>
      <c r="E1595" t="s">
        <v>255</v>
      </c>
      <c r="F1595" t="s">
        <v>130</v>
      </c>
      <c r="G1595" t="s">
        <v>91</v>
      </c>
      <c r="H1595">
        <v>5</v>
      </c>
      <c r="I1595" t="s">
        <v>17</v>
      </c>
      <c r="J1595">
        <v>10</v>
      </c>
      <c r="K1595">
        <v>10.968540000000001</v>
      </c>
      <c r="L1595">
        <v>-74.781319999999994</v>
      </c>
    </row>
    <row r="1596" spans="1:12" x14ac:dyDescent="0.25">
      <c r="A1596" t="s">
        <v>118</v>
      </c>
      <c r="B1596" t="s">
        <v>86</v>
      </c>
      <c r="C1596">
        <v>810900</v>
      </c>
      <c r="D1596">
        <v>43600</v>
      </c>
      <c r="E1596" t="s">
        <v>851</v>
      </c>
      <c r="F1596" t="s">
        <v>130</v>
      </c>
      <c r="G1596" t="s">
        <v>91</v>
      </c>
      <c r="H1596">
        <v>5</v>
      </c>
      <c r="I1596" t="s">
        <v>17</v>
      </c>
      <c r="J1596">
        <v>4</v>
      </c>
      <c r="K1596">
        <v>10.968540000000001</v>
      </c>
      <c r="L1596">
        <v>-74.781319999999994</v>
      </c>
    </row>
    <row r="1597" spans="1:12" x14ac:dyDescent="0.25">
      <c r="A1597" t="s">
        <v>78</v>
      </c>
      <c r="B1597" t="s">
        <v>19</v>
      </c>
      <c r="C1597">
        <v>276200</v>
      </c>
      <c r="D1597">
        <v>12900</v>
      </c>
      <c r="E1597" t="s">
        <v>428</v>
      </c>
      <c r="F1597" t="s">
        <v>35</v>
      </c>
      <c r="G1597" t="s">
        <v>22</v>
      </c>
      <c r="H1597">
        <v>5</v>
      </c>
      <c r="I1597" t="s">
        <v>17</v>
      </c>
      <c r="J1597">
        <v>5</v>
      </c>
      <c r="K1597">
        <v>6.2518399999999996</v>
      </c>
      <c r="L1597">
        <v>-75.563590000000005</v>
      </c>
    </row>
    <row r="1598" spans="1:12" x14ac:dyDescent="0.25">
      <c r="A1598" t="s">
        <v>103</v>
      </c>
      <c r="B1598" t="s">
        <v>13</v>
      </c>
      <c r="C1598">
        <v>369000</v>
      </c>
      <c r="D1598">
        <v>19900</v>
      </c>
      <c r="E1598" t="s">
        <v>490</v>
      </c>
      <c r="F1598" t="s">
        <v>43</v>
      </c>
      <c r="G1598" t="s">
        <v>31</v>
      </c>
      <c r="H1598">
        <v>5</v>
      </c>
      <c r="I1598" t="s">
        <v>17</v>
      </c>
      <c r="J1598">
        <v>1</v>
      </c>
      <c r="K1598">
        <v>3.4372199999999999</v>
      </c>
      <c r="L1598">
        <v>-76.522499999999994</v>
      </c>
    </row>
    <row r="1599" spans="1:12" x14ac:dyDescent="0.25">
      <c r="A1599" t="s">
        <v>33</v>
      </c>
      <c r="B1599" t="s">
        <v>19</v>
      </c>
      <c r="C1599">
        <v>266400</v>
      </c>
      <c r="D1599">
        <v>14600</v>
      </c>
      <c r="E1599" t="s">
        <v>460</v>
      </c>
      <c r="F1599" t="s">
        <v>15</v>
      </c>
      <c r="G1599" t="s">
        <v>16</v>
      </c>
      <c r="H1599">
        <v>5</v>
      </c>
      <c r="I1599" t="s">
        <v>17</v>
      </c>
      <c r="J1599">
        <v>6</v>
      </c>
      <c r="K1599">
        <v>4.6097099999999998</v>
      </c>
      <c r="L1599">
        <v>-74.08175</v>
      </c>
    </row>
    <row r="1600" spans="1:12" x14ac:dyDescent="0.25">
      <c r="A1600" t="s">
        <v>219</v>
      </c>
      <c r="B1600" t="s">
        <v>19</v>
      </c>
      <c r="C1600">
        <v>419500</v>
      </c>
      <c r="D1600">
        <v>22600</v>
      </c>
      <c r="E1600" t="s">
        <v>703</v>
      </c>
      <c r="F1600" t="s">
        <v>76</v>
      </c>
      <c r="G1600" t="s">
        <v>22</v>
      </c>
      <c r="H1600">
        <v>5</v>
      </c>
      <c r="I1600" t="s">
        <v>17</v>
      </c>
      <c r="J1600">
        <v>6</v>
      </c>
      <c r="K1600">
        <v>6.2518399999999996</v>
      </c>
      <c r="L1600">
        <v>-75.563590000000005</v>
      </c>
    </row>
    <row r="1601" spans="1:12" x14ac:dyDescent="0.25">
      <c r="A1601" t="s">
        <v>89</v>
      </c>
      <c r="B1601" t="s">
        <v>62</v>
      </c>
      <c r="C1601">
        <v>17500</v>
      </c>
      <c r="D1601">
        <v>0</v>
      </c>
      <c r="E1601" t="s">
        <v>638</v>
      </c>
      <c r="F1601" t="s">
        <v>26</v>
      </c>
      <c r="G1601" t="s">
        <v>27</v>
      </c>
      <c r="H1601">
        <v>4</v>
      </c>
      <c r="I1601" t="s">
        <v>17</v>
      </c>
      <c r="J1601">
        <v>1</v>
      </c>
      <c r="K1601">
        <v>10.39972</v>
      </c>
      <c r="L1601">
        <v>-75.514439999999993</v>
      </c>
    </row>
    <row r="1602" spans="1:12" x14ac:dyDescent="0.25">
      <c r="A1602" t="s">
        <v>48</v>
      </c>
      <c r="B1602" t="s">
        <v>24</v>
      </c>
      <c r="C1602">
        <v>69300</v>
      </c>
      <c r="D1602">
        <v>1900</v>
      </c>
      <c r="E1602" t="s">
        <v>107</v>
      </c>
      <c r="F1602" t="s">
        <v>43</v>
      </c>
      <c r="G1602" t="s">
        <v>31</v>
      </c>
      <c r="H1602">
        <v>5</v>
      </c>
      <c r="I1602" t="s">
        <v>17</v>
      </c>
      <c r="J1602">
        <v>5</v>
      </c>
      <c r="K1602">
        <v>3.4372199999999999</v>
      </c>
      <c r="L1602">
        <v>-76.522499999999994</v>
      </c>
    </row>
    <row r="1603" spans="1:12" x14ac:dyDescent="0.25">
      <c r="A1603" t="s">
        <v>55</v>
      </c>
      <c r="B1603" t="s">
        <v>13</v>
      </c>
      <c r="C1603">
        <v>90900</v>
      </c>
      <c r="D1603">
        <v>5400</v>
      </c>
      <c r="E1603" t="s">
        <v>1008</v>
      </c>
      <c r="F1603" t="s">
        <v>88</v>
      </c>
      <c r="G1603" t="s">
        <v>31</v>
      </c>
      <c r="H1603">
        <v>1</v>
      </c>
      <c r="I1603" t="s">
        <v>32</v>
      </c>
      <c r="J1603">
        <v>1</v>
      </c>
      <c r="K1603">
        <v>3.4372199999999999</v>
      </c>
      <c r="L1603">
        <v>-76.522499999999994</v>
      </c>
    </row>
    <row r="1604" spans="1:12" x14ac:dyDescent="0.25">
      <c r="A1604" t="s">
        <v>82</v>
      </c>
      <c r="B1604" t="s">
        <v>58</v>
      </c>
      <c r="C1604">
        <v>54600</v>
      </c>
      <c r="D1604">
        <v>10100</v>
      </c>
      <c r="E1604" t="s">
        <v>641</v>
      </c>
      <c r="F1604" t="s">
        <v>76</v>
      </c>
      <c r="G1604" t="s">
        <v>91</v>
      </c>
      <c r="H1604">
        <v>1</v>
      </c>
      <c r="I1604" t="s">
        <v>17</v>
      </c>
      <c r="J1604">
        <v>7</v>
      </c>
      <c r="K1604">
        <v>10.968540000000001</v>
      </c>
      <c r="L1604">
        <v>-74.781319999999994</v>
      </c>
    </row>
    <row r="1605" spans="1:12" x14ac:dyDescent="0.25">
      <c r="A1605" t="s">
        <v>184</v>
      </c>
      <c r="B1605" t="s">
        <v>86</v>
      </c>
      <c r="C1605">
        <v>374400</v>
      </c>
      <c r="D1605">
        <v>23300</v>
      </c>
      <c r="E1605" t="s">
        <v>245</v>
      </c>
      <c r="F1605" t="s">
        <v>52</v>
      </c>
      <c r="G1605" t="s">
        <v>27</v>
      </c>
      <c r="H1605">
        <v>5</v>
      </c>
      <c r="I1605" t="s">
        <v>17</v>
      </c>
      <c r="J1605">
        <v>1</v>
      </c>
      <c r="K1605">
        <v>10.39972</v>
      </c>
      <c r="L1605">
        <v>-75.514439999999993</v>
      </c>
    </row>
    <row r="1606" spans="1:12" x14ac:dyDescent="0.25">
      <c r="A1606" t="s">
        <v>184</v>
      </c>
      <c r="B1606" t="s">
        <v>86</v>
      </c>
      <c r="C1606">
        <v>342100</v>
      </c>
      <c r="D1606">
        <v>18400</v>
      </c>
      <c r="E1606" t="s">
        <v>512</v>
      </c>
      <c r="F1606" t="s">
        <v>21</v>
      </c>
      <c r="G1606" t="s">
        <v>16</v>
      </c>
      <c r="H1606">
        <v>5</v>
      </c>
      <c r="I1606" t="s">
        <v>17</v>
      </c>
      <c r="J1606">
        <v>1</v>
      </c>
      <c r="K1606">
        <v>4.6097099999999998</v>
      </c>
      <c r="L1606">
        <v>-74.08175</v>
      </c>
    </row>
    <row r="1607" spans="1:12" x14ac:dyDescent="0.25">
      <c r="A1607" t="s">
        <v>67</v>
      </c>
      <c r="B1607" t="s">
        <v>62</v>
      </c>
      <c r="C1607">
        <v>51700</v>
      </c>
      <c r="D1607">
        <v>3300</v>
      </c>
      <c r="E1607" t="s">
        <v>604</v>
      </c>
      <c r="F1607" t="s">
        <v>15</v>
      </c>
      <c r="G1607" t="s">
        <v>16</v>
      </c>
      <c r="H1607">
        <v>5</v>
      </c>
      <c r="I1607" t="s">
        <v>17</v>
      </c>
      <c r="J1607">
        <v>2</v>
      </c>
      <c r="K1607">
        <v>4.6097099999999998</v>
      </c>
      <c r="L1607">
        <v>-74.08175</v>
      </c>
    </row>
    <row r="1608" spans="1:12" x14ac:dyDescent="0.25">
      <c r="A1608" t="s">
        <v>50</v>
      </c>
      <c r="B1608" t="s">
        <v>29</v>
      </c>
      <c r="C1608">
        <v>1980700</v>
      </c>
      <c r="D1608">
        <v>110400</v>
      </c>
      <c r="E1608" t="s">
        <v>380</v>
      </c>
      <c r="F1608" t="s">
        <v>130</v>
      </c>
      <c r="G1608" t="s">
        <v>16</v>
      </c>
      <c r="H1608">
        <v>4</v>
      </c>
      <c r="I1608" t="s">
        <v>17</v>
      </c>
      <c r="J1608">
        <v>4</v>
      </c>
      <c r="K1608">
        <v>4.6097099999999998</v>
      </c>
      <c r="L1608">
        <v>-74.08175</v>
      </c>
    </row>
    <row r="1609" spans="1:12" x14ac:dyDescent="0.25">
      <c r="A1609" t="s">
        <v>33</v>
      </c>
      <c r="B1609" t="s">
        <v>19</v>
      </c>
      <c r="C1609">
        <v>333400</v>
      </c>
      <c r="D1609">
        <v>15900</v>
      </c>
      <c r="E1609" t="s">
        <v>933</v>
      </c>
      <c r="F1609" t="s">
        <v>130</v>
      </c>
      <c r="G1609" t="s">
        <v>22</v>
      </c>
      <c r="H1609">
        <v>5</v>
      </c>
      <c r="I1609" t="s">
        <v>17</v>
      </c>
      <c r="J1609">
        <v>3</v>
      </c>
      <c r="K1609">
        <v>6.2518399999999996</v>
      </c>
      <c r="L1609">
        <v>-75.563590000000005</v>
      </c>
    </row>
    <row r="1610" spans="1:12" x14ac:dyDescent="0.25">
      <c r="A1610" t="s">
        <v>50</v>
      </c>
      <c r="B1610" t="s">
        <v>29</v>
      </c>
      <c r="C1610">
        <v>2444800</v>
      </c>
      <c r="D1610">
        <v>128400</v>
      </c>
      <c r="E1610" t="s">
        <v>677</v>
      </c>
      <c r="F1610" t="s">
        <v>47</v>
      </c>
      <c r="G1610" t="s">
        <v>22</v>
      </c>
      <c r="H1610">
        <v>5</v>
      </c>
      <c r="I1610" t="s">
        <v>17</v>
      </c>
      <c r="J1610">
        <v>10</v>
      </c>
      <c r="K1610">
        <v>6.2518399999999996</v>
      </c>
      <c r="L1610">
        <v>-75.563590000000005</v>
      </c>
    </row>
    <row r="1611" spans="1:12" x14ac:dyDescent="0.25">
      <c r="A1611" t="s">
        <v>61</v>
      </c>
      <c r="B1611" t="s">
        <v>62</v>
      </c>
      <c r="C1611">
        <v>615000</v>
      </c>
      <c r="D1611">
        <v>33000</v>
      </c>
      <c r="E1611" t="s">
        <v>734</v>
      </c>
      <c r="F1611" t="s">
        <v>54</v>
      </c>
      <c r="G1611" t="s">
        <v>16</v>
      </c>
      <c r="H1611">
        <v>5</v>
      </c>
      <c r="I1611" t="s">
        <v>32</v>
      </c>
      <c r="J1611">
        <v>1</v>
      </c>
      <c r="K1611">
        <v>4.6097099999999998</v>
      </c>
      <c r="L1611">
        <v>-74.08175</v>
      </c>
    </row>
    <row r="1612" spans="1:12" x14ac:dyDescent="0.25">
      <c r="A1612" t="s">
        <v>61</v>
      </c>
      <c r="B1612" t="s">
        <v>62</v>
      </c>
      <c r="C1612">
        <v>341000</v>
      </c>
      <c r="D1612">
        <v>16300</v>
      </c>
      <c r="E1612" t="s">
        <v>498</v>
      </c>
      <c r="F1612" t="s">
        <v>130</v>
      </c>
      <c r="G1612" t="s">
        <v>31</v>
      </c>
      <c r="H1612">
        <v>4</v>
      </c>
      <c r="I1612" t="s">
        <v>17</v>
      </c>
      <c r="J1612">
        <v>10</v>
      </c>
      <c r="K1612">
        <v>3.4372199999999999</v>
      </c>
      <c r="L1612">
        <v>-76.522499999999994</v>
      </c>
    </row>
    <row r="1613" spans="1:12" x14ac:dyDescent="0.25">
      <c r="A1613" t="s">
        <v>67</v>
      </c>
      <c r="B1613" t="s">
        <v>62</v>
      </c>
      <c r="C1613">
        <v>42200</v>
      </c>
      <c r="D1613">
        <v>0</v>
      </c>
      <c r="E1613" t="s">
        <v>958</v>
      </c>
      <c r="F1613" t="s">
        <v>96</v>
      </c>
      <c r="G1613" t="s">
        <v>22</v>
      </c>
      <c r="H1613">
        <v>3</v>
      </c>
      <c r="I1613" t="s">
        <v>17</v>
      </c>
      <c r="J1613">
        <v>4</v>
      </c>
      <c r="K1613">
        <v>6.2518399999999996</v>
      </c>
      <c r="L1613">
        <v>-75.563590000000005</v>
      </c>
    </row>
    <row r="1614" spans="1:12" x14ac:dyDescent="0.25">
      <c r="A1614" t="s">
        <v>266</v>
      </c>
      <c r="B1614" t="s">
        <v>13</v>
      </c>
      <c r="C1614">
        <v>1130700</v>
      </c>
      <c r="D1614">
        <v>60400</v>
      </c>
      <c r="E1614" t="s">
        <v>1288</v>
      </c>
      <c r="F1614" t="s">
        <v>93</v>
      </c>
      <c r="G1614" t="s">
        <v>16</v>
      </c>
      <c r="H1614">
        <v>3</v>
      </c>
      <c r="I1614" t="s">
        <v>17</v>
      </c>
      <c r="J1614">
        <v>3</v>
      </c>
      <c r="K1614">
        <v>4.6097099999999998</v>
      </c>
      <c r="L1614">
        <v>-74.08175</v>
      </c>
    </row>
    <row r="1615" spans="1:12" x14ac:dyDescent="0.25">
      <c r="A1615" t="s">
        <v>55</v>
      </c>
      <c r="B1615" t="s">
        <v>13</v>
      </c>
      <c r="C1615">
        <v>84500</v>
      </c>
      <c r="D1615">
        <v>4700</v>
      </c>
      <c r="E1615" t="s">
        <v>969</v>
      </c>
      <c r="F1615" t="s">
        <v>93</v>
      </c>
      <c r="G1615" t="s">
        <v>16</v>
      </c>
      <c r="H1615">
        <v>5</v>
      </c>
      <c r="I1615" t="s">
        <v>32</v>
      </c>
      <c r="J1615">
        <v>1</v>
      </c>
      <c r="K1615">
        <v>4.6097099999999998</v>
      </c>
      <c r="L1615">
        <v>-74.08175</v>
      </c>
    </row>
    <row r="1616" spans="1:12" x14ac:dyDescent="0.25">
      <c r="A1616" t="s">
        <v>89</v>
      </c>
      <c r="B1616" t="s">
        <v>62</v>
      </c>
      <c r="C1616">
        <v>17200</v>
      </c>
      <c r="D1616">
        <v>0</v>
      </c>
      <c r="E1616" t="s">
        <v>157</v>
      </c>
      <c r="F1616" t="s">
        <v>43</v>
      </c>
      <c r="G1616" t="s">
        <v>16</v>
      </c>
      <c r="H1616">
        <v>5</v>
      </c>
      <c r="I1616" t="s">
        <v>32</v>
      </c>
      <c r="J1616">
        <v>1</v>
      </c>
      <c r="K1616">
        <v>4.6097099999999998</v>
      </c>
      <c r="L1616">
        <v>-74.08175</v>
      </c>
    </row>
    <row r="1617" spans="1:12" x14ac:dyDescent="0.25">
      <c r="A1617" t="s">
        <v>64</v>
      </c>
      <c r="B1617" t="s">
        <v>65</v>
      </c>
      <c r="C1617">
        <v>44900</v>
      </c>
      <c r="D1617">
        <v>2600</v>
      </c>
      <c r="E1617" t="s">
        <v>305</v>
      </c>
      <c r="F1617" t="s">
        <v>21</v>
      </c>
      <c r="G1617" t="s">
        <v>44</v>
      </c>
      <c r="H1617">
        <v>4</v>
      </c>
      <c r="I1617" t="s">
        <v>17</v>
      </c>
      <c r="J1617">
        <v>6</v>
      </c>
      <c r="K1617">
        <v>11.240790000000001</v>
      </c>
      <c r="L1617">
        <v>-74.199039999999997</v>
      </c>
    </row>
    <row r="1618" spans="1:12" x14ac:dyDescent="0.25">
      <c r="A1618" t="s">
        <v>78</v>
      </c>
      <c r="B1618" t="s">
        <v>19</v>
      </c>
      <c r="C1618">
        <v>317700</v>
      </c>
      <c r="D1618">
        <v>15100</v>
      </c>
      <c r="E1618" t="s">
        <v>372</v>
      </c>
      <c r="F1618" t="s">
        <v>47</v>
      </c>
      <c r="G1618" t="s">
        <v>16</v>
      </c>
      <c r="H1618">
        <v>5</v>
      </c>
      <c r="I1618" t="s">
        <v>32</v>
      </c>
      <c r="J1618">
        <v>1</v>
      </c>
      <c r="K1618">
        <v>4.6097099999999998</v>
      </c>
      <c r="L1618">
        <v>-74.08175</v>
      </c>
    </row>
    <row r="1619" spans="1:12" x14ac:dyDescent="0.25">
      <c r="A1619" t="s">
        <v>192</v>
      </c>
      <c r="B1619" t="s">
        <v>65</v>
      </c>
      <c r="C1619">
        <v>63300</v>
      </c>
      <c r="D1619">
        <v>1600</v>
      </c>
      <c r="E1619" t="s">
        <v>416</v>
      </c>
      <c r="F1619" t="s">
        <v>76</v>
      </c>
      <c r="G1619" t="s">
        <v>16</v>
      </c>
      <c r="H1619">
        <v>5</v>
      </c>
      <c r="I1619" t="s">
        <v>17</v>
      </c>
      <c r="J1619">
        <v>1</v>
      </c>
      <c r="K1619">
        <v>4.6097099999999998</v>
      </c>
      <c r="L1619">
        <v>-74.08175</v>
      </c>
    </row>
    <row r="1620" spans="1:12" x14ac:dyDescent="0.25">
      <c r="A1620" t="s">
        <v>196</v>
      </c>
      <c r="B1620" t="s">
        <v>13</v>
      </c>
      <c r="C1620">
        <v>780600</v>
      </c>
      <c r="D1620">
        <v>39800</v>
      </c>
      <c r="E1620" t="s">
        <v>691</v>
      </c>
      <c r="F1620" t="s">
        <v>15</v>
      </c>
      <c r="G1620" t="s">
        <v>16</v>
      </c>
      <c r="H1620">
        <v>4</v>
      </c>
      <c r="I1620" t="s">
        <v>17</v>
      </c>
      <c r="J1620">
        <v>3</v>
      </c>
      <c r="K1620">
        <v>4.6097099999999998</v>
      </c>
      <c r="L1620">
        <v>-74.08175</v>
      </c>
    </row>
    <row r="1621" spans="1:12" x14ac:dyDescent="0.25">
      <c r="A1621" t="s">
        <v>45</v>
      </c>
      <c r="B1621" t="s">
        <v>29</v>
      </c>
      <c r="C1621">
        <v>1417100</v>
      </c>
      <c r="D1621">
        <v>73600</v>
      </c>
      <c r="E1621" t="s">
        <v>698</v>
      </c>
      <c r="F1621" t="s">
        <v>21</v>
      </c>
      <c r="G1621" t="s">
        <v>16</v>
      </c>
      <c r="H1621">
        <v>1</v>
      </c>
      <c r="I1621" t="s">
        <v>38</v>
      </c>
      <c r="J1621">
        <v>1</v>
      </c>
      <c r="K1621">
        <v>4.6097099999999998</v>
      </c>
      <c r="L1621">
        <v>-74.08175</v>
      </c>
    </row>
    <row r="1622" spans="1:12" x14ac:dyDescent="0.25">
      <c r="A1622" t="s">
        <v>171</v>
      </c>
      <c r="B1622" t="s">
        <v>19</v>
      </c>
      <c r="C1622">
        <v>214900</v>
      </c>
      <c r="D1622">
        <v>9600</v>
      </c>
      <c r="E1622" t="s">
        <v>856</v>
      </c>
      <c r="F1622" t="s">
        <v>47</v>
      </c>
      <c r="G1622" t="s">
        <v>16</v>
      </c>
      <c r="H1622">
        <v>4</v>
      </c>
      <c r="I1622" t="s">
        <v>17</v>
      </c>
      <c r="J1622">
        <v>1</v>
      </c>
      <c r="K1622">
        <v>4.6097099999999998</v>
      </c>
      <c r="L1622">
        <v>-74.08175</v>
      </c>
    </row>
    <row r="1623" spans="1:12" x14ac:dyDescent="0.25">
      <c r="A1623" t="s">
        <v>266</v>
      </c>
      <c r="B1623" t="s">
        <v>13</v>
      </c>
      <c r="C1623">
        <v>1562000</v>
      </c>
      <c r="D1623">
        <v>83400</v>
      </c>
      <c r="E1623" t="s">
        <v>1289</v>
      </c>
      <c r="F1623" t="s">
        <v>47</v>
      </c>
      <c r="G1623" t="s">
        <v>22</v>
      </c>
      <c r="H1623">
        <v>5</v>
      </c>
      <c r="I1623" t="s">
        <v>17</v>
      </c>
      <c r="J1623">
        <v>3</v>
      </c>
      <c r="K1623">
        <v>6.2518399999999996</v>
      </c>
      <c r="L1623">
        <v>-75.563590000000005</v>
      </c>
    </row>
    <row r="1624" spans="1:12" x14ac:dyDescent="0.25">
      <c r="A1624" t="s">
        <v>78</v>
      </c>
      <c r="B1624" t="s">
        <v>19</v>
      </c>
      <c r="C1624">
        <v>284100</v>
      </c>
      <c r="D1624">
        <v>15800</v>
      </c>
      <c r="E1624" t="s">
        <v>996</v>
      </c>
      <c r="F1624" t="s">
        <v>15</v>
      </c>
      <c r="G1624" t="s">
        <v>60</v>
      </c>
      <c r="H1624">
        <v>3</v>
      </c>
      <c r="I1624" t="s">
        <v>17</v>
      </c>
      <c r="J1624">
        <v>7</v>
      </c>
      <c r="K1624">
        <v>4.8133299999999997</v>
      </c>
      <c r="L1624">
        <v>-75.696110000000004</v>
      </c>
    </row>
    <row r="1625" spans="1:12" x14ac:dyDescent="0.25">
      <c r="A1625" t="s">
        <v>144</v>
      </c>
      <c r="B1625" t="s">
        <v>65</v>
      </c>
      <c r="C1625">
        <v>74200</v>
      </c>
      <c r="D1625">
        <v>4200</v>
      </c>
      <c r="E1625" t="s">
        <v>1283</v>
      </c>
      <c r="F1625" t="s">
        <v>15</v>
      </c>
      <c r="G1625" t="s">
        <v>16</v>
      </c>
      <c r="H1625">
        <v>5</v>
      </c>
      <c r="I1625" t="s">
        <v>32</v>
      </c>
      <c r="J1625">
        <v>1</v>
      </c>
      <c r="K1625">
        <v>4.6097099999999998</v>
      </c>
      <c r="L1625">
        <v>-74.08175</v>
      </c>
    </row>
    <row r="1626" spans="1:12" x14ac:dyDescent="0.25">
      <c r="A1626" t="s">
        <v>127</v>
      </c>
      <c r="B1626" t="s">
        <v>13</v>
      </c>
      <c r="C1626">
        <v>1454800</v>
      </c>
      <c r="D1626">
        <v>75700</v>
      </c>
      <c r="E1626" t="s">
        <v>742</v>
      </c>
      <c r="F1626" t="s">
        <v>26</v>
      </c>
      <c r="G1626" t="s">
        <v>16</v>
      </c>
      <c r="H1626">
        <v>3</v>
      </c>
      <c r="I1626" t="s">
        <v>17</v>
      </c>
      <c r="J1626">
        <v>6</v>
      </c>
      <c r="K1626">
        <v>4.6097099999999998</v>
      </c>
      <c r="L1626">
        <v>-74.08175</v>
      </c>
    </row>
    <row r="1627" spans="1:12" x14ac:dyDescent="0.25">
      <c r="A1627" t="s">
        <v>171</v>
      </c>
      <c r="B1627" t="s">
        <v>19</v>
      </c>
      <c r="C1627">
        <v>189700</v>
      </c>
      <c r="D1627">
        <v>12500</v>
      </c>
      <c r="E1627" t="s">
        <v>899</v>
      </c>
      <c r="F1627" t="s">
        <v>43</v>
      </c>
      <c r="G1627" t="s">
        <v>16</v>
      </c>
      <c r="H1627">
        <v>5</v>
      </c>
      <c r="I1627" t="s">
        <v>17</v>
      </c>
      <c r="J1627">
        <v>2</v>
      </c>
      <c r="K1627">
        <v>4.6097099999999998</v>
      </c>
      <c r="L1627">
        <v>-74.08175</v>
      </c>
    </row>
    <row r="1628" spans="1:12" x14ac:dyDescent="0.25">
      <c r="A1628" t="s">
        <v>64</v>
      </c>
      <c r="B1628" t="s">
        <v>65</v>
      </c>
      <c r="C1628">
        <v>40600</v>
      </c>
      <c r="D1628">
        <v>0</v>
      </c>
      <c r="E1628" t="s">
        <v>1167</v>
      </c>
      <c r="F1628" t="s">
        <v>43</v>
      </c>
      <c r="G1628" t="s">
        <v>31</v>
      </c>
      <c r="H1628">
        <v>5</v>
      </c>
      <c r="I1628" t="s">
        <v>17</v>
      </c>
      <c r="J1628">
        <v>5</v>
      </c>
      <c r="K1628">
        <v>3.4372199999999999</v>
      </c>
      <c r="L1628">
        <v>-76.522499999999994</v>
      </c>
    </row>
    <row r="1629" spans="1:12" x14ac:dyDescent="0.25">
      <c r="A1629" t="s">
        <v>124</v>
      </c>
      <c r="B1629" t="s">
        <v>19</v>
      </c>
      <c r="C1629">
        <v>613000</v>
      </c>
      <c r="D1629">
        <v>30800</v>
      </c>
      <c r="E1629" t="s">
        <v>1266</v>
      </c>
      <c r="F1629" t="s">
        <v>160</v>
      </c>
      <c r="G1629" t="s">
        <v>22</v>
      </c>
      <c r="H1629">
        <v>2</v>
      </c>
      <c r="I1629" t="s">
        <v>38</v>
      </c>
      <c r="J1629">
        <v>1</v>
      </c>
      <c r="K1629">
        <v>6.2518399999999996</v>
      </c>
      <c r="L1629">
        <v>-75.563590000000005</v>
      </c>
    </row>
    <row r="1630" spans="1:12" x14ac:dyDescent="0.25">
      <c r="A1630" t="s">
        <v>82</v>
      </c>
      <c r="B1630" t="s">
        <v>58</v>
      </c>
      <c r="C1630">
        <v>46000</v>
      </c>
      <c r="D1630">
        <v>2800</v>
      </c>
      <c r="E1630" t="s">
        <v>376</v>
      </c>
      <c r="F1630" t="s">
        <v>93</v>
      </c>
      <c r="G1630" t="s">
        <v>16</v>
      </c>
      <c r="H1630">
        <v>5</v>
      </c>
      <c r="I1630" t="s">
        <v>38</v>
      </c>
      <c r="J1630">
        <v>1</v>
      </c>
      <c r="K1630">
        <v>4.6097099999999998</v>
      </c>
      <c r="L1630">
        <v>-74.08175</v>
      </c>
    </row>
    <row r="1631" spans="1:12" x14ac:dyDescent="0.25">
      <c r="A1631" t="s">
        <v>103</v>
      </c>
      <c r="B1631" t="s">
        <v>13</v>
      </c>
      <c r="C1631">
        <v>334900</v>
      </c>
      <c r="D1631">
        <v>20200</v>
      </c>
      <c r="E1631" t="s">
        <v>1073</v>
      </c>
      <c r="F1631" t="s">
        <v>160</v>
      </c>
      <c r="G1631" t="s">
        <v>16</v>
      </c>
      <c r="H1631">
        <v>5</v>
      </c>
      <c r="I1631" t="s">
        <v>32</v>
      </c>
      <c r="J1631">
        <v>1</v>
      </c>
      <c r="K1631">
        <v>4.6097099999999998</v>
      </c>
      <c r="L1631">
        <v>-74.08175</v>
      </c>
    </row>
    <row r="1632" spans="1:12" x14ac:dyDescent="0.25">
      <c r="A1632" t="s">
        <v>70</v>
      </c>
      <c r="B1632" t="s">
        <v>13</v>
      </c>
      <c r="C1632">
        <v>2339900</v>
      </c>
      <c r="D1632">
        <v>125100</v>
      </c>
      <c r="E1632" t="s">
        <v>736</v>
      </c>
      <c r="F1632" t="s">
        <v>15</v>
      </c>
      <c r="G1632" t="s">
        <v>16</v>
      </c>
      <c r="H1632">
        <v>3</v>
      </c>
      <c r="I1632" t="s">
        <v>32</v>
      </c>
      <c r="J1632">
        <v>1</v>
      </c>
      <c r="K1632">
        <v>4.6097099999999998</v>
      </c>
      <c r="L1632">
        <v>-74.08175</v>
      </c>
    </row>
    <row r="1633" spans="1:12" x14ac:dyDescent="0.25">
      <c r="A1633" t="s">
        <v>70</v>
      </c>
      <c r="B1633" t="s">
        <v>13</v>
      </c>
      <c r="C1633">
        <v>2613500</v>
      </c>
      <c r="D1633">
        <v>137300</v>
      </c>
      <c r="E1633" t="s">
        <v>339</v>
      </c>
      <c r="F1633" t="s">
        <v>88</v>
      </c>
      <c r="G1633" t="s">
        <v>16</v>
      </c>
      <c r="H1633">
        <v>5</v>
      </c>
      <c r="I1633" t="s">
        <v>17</v>
      </c>
      <c r="J1633">
        <v>2</v>
      </c>
      <c r="K1633">
        <v>4.6097099999999998</v>
      </c>
      <c r="L1633">
        <v>-74.08175</v>
      </c>
    </row>
    <row r="1634" spans="1:12" x14ac:dyDescent="0.25">
      <c r="A1634" t="s">
        <v>28</v>
      </c>
      <c r="B1634" t="s">
        <v>29</v>
      </c>
      <c r="C1634">
        <v>463200</v>
      </c>
      <c r="D1634">
        <v>22900</v>
      </c>
      <c r="E1634" t="s">
        <v>519</v>
      </c>
      <c r="F1634" t="s">
        <v>21</v>
      </c>
      <c r="G1634" t="s">
        <v>91</v>
      </c>
      <c r="H1634">
        <v>1</v>
      </c>
      <c r="I1634" t="s">
        <v>17</v>
      </c>
      <c r="J1634">
        <v>10</v>
      </c>
      <c r="K1634">
        <v>10.968540000000001</v>
      </c>
      <c r="L1634">
        <v>-74.781319999999994</v>
      </c>
    </row>
    <row r="1635" spans="1:12" x14ac:dyDescent="0.25">
      <c r="A1635" t="s">
        <v>80</v>
      </c>
      <c r="B1635" t="s">
        <v>65</v>
      </c>
      <c r="C1635">
        <v>40700</v>
      </c>
      <c r="D1635">
        <v>4500</v>
      </c>
      <c r="E1635" t="s">
        <v>97</v>
      </c>
      <c r="F1635" t="s">
        <v>21</v>
      </c>
      <c r="G1635" t="s">
        <v>60</v>
      </c>
      <c r="H1635">
        <v>5</v>
      </c>
      <c r="I1635" t="s">
        <v>17</v>
      </c>
      <c r="J1635">
        <v>1</v>
      </c>
      <c r="K1635">
        <v>4.8133299999999997</v>
      </c>
      <c r="L1635">
        <v>-75.696110000000004</v>
      </c>
    </row>
    <row r="1636" spans="1:12" x14ac:dyDescent="0.25">
      <c r="A1636" t="s">
        <v>82</v>
      </c>
      <c r="B1636" t="s">
        <v>58</v>
      </c>
      <c r="C1636">
        <v>40700</v>
      </c>
      <c r="D1636">
        <v>0</v>
      </c>
      <c r="E1636" t="s">
        <v>1133</v>
      </c>
      <c r="F1636" t="s">
        <v>35</v>
      </c>
      <c r="G1636" t="s">
        <v>201</v>
      </c>
      <c r="H1636">
        <v>5</v>
      </c>
      <c r="I1636" t="s">
        <v>17</v>
      </c>
      <c r="J1636">
        <v>1</v>
      </c>
      <c r="K1636">
        <v>11.54444</v>
      </c>
      <c r="L1636">
        <v>-72.907219999999995</v>
      </c>
    </row>
    <row r="1637" spans="1:12" x14ac:dyDescent="0.25">
      <c r="A1637" t="s">
        <v>133</v>
      </c>
      <c r="B1637" t="s">
        <v>24</v>
      </c>
      <c r="C1637">
        <v>10500</v>
      </c>
      <c r="D1637">
        <v>2900</v>
      </c>
      <c r="E1637" t="s">
        <v>544</v>
      </c>
      <c r="F1637" t="s">
        <v>54</v>
      </c>
      <c r="G1637" t="s">
        <v>16</v>
      </c>
      <c r="H1637">
        <v>5</v>
      </c>
      <c r="I1637" t="s">
        <v>146</v>
      </c>
      <c r="J1637">
        <v>1</v>
      </c>
      <c r="K1637">
        <v>4.6097099999999998</v>
      </c>
      <c r="L1637">
        <v>-74.08175</v>
      </c>
    </row>
    <row r="1638" spans="1:12" x14ac:dyDescent="0.25">
      <c r="A1638" t="s">
        <v>113</v>
      </c>
      <c r="B1638" t="s">
        <v>24</v>
      </c>
      <c r="C1638">
        <v>17300</v>
      </c>
      <c r="D1638">
        <v>0</v>
      </c>
      <c r="E1638" t="s">
        <v>486</v>
      </c>
      <c r="F1638" t="s">
        <v>93</v>
      </c>
      <c r="G1638" t="s">
        <v>16</v>
      </c>
      <c r="H1638">
        <v>5</v>
      </c>
      <c r="I1638" t="s">
        <v>17</v>
      </c>
      <c r="J1638">
        <v>2</v>
      </c>
      <c r="K1638">
        <v>4.6097099999999998</v>
      </c>
      <c r="L1638">
        <v>-74.08175</v>
      </c>
    </row>
    <row r="1639" spans="1:12" x14ac:dyDescent="0.25">
      <c r="A1639" t="s">
        <v>219</v>
      </c>
      <c r="B1639" t="s">
        <v>19</v>
      </c>
      <c r="C1639">
        <v>764800</v>
      </c>
      <c r="D1639">
        <v>38900</v>
      </c>
      <c r="E1639" t="s">
        <v>1169</v>
      </c>
      <c r="F1639" t="s">
        <v>43</v>
      </c>
      <c r="G1639" t="s">
        <v>16</v>
      </c>
      <c r="H1639">
        <v>5</v>
      </c>
      <c r="I1639" t="s">
        <v>17</v>
      </c>
      <c r="J1639">
        <v>3</v>
      </c>
      <c r="K1639">
        <v>4.6097099999999998</v>
      </c>
      <c r="L1639">
        <v>-74.08175</v>
      </c>
    </row>
    <row r="1640" spans="1:12" x14ac:dyDescent="0.25">
      <c r="A1640" t="s">
        <v>214</v>
      </c>
      <c r="B1640" t="s">
        <v>19</v>
      </c>
      <c r="C1640">
        <v>180100</v>
      </c>
      <c r="D1640">
        <v>7800</v>
      </c>
      <c r="E1640" t="s">
        <v>905</v>
      </c>
      <c r="F1640" t="s">
        <v>35</v>
      </c>
      <c r="G1640" t="s">
        <v>201</v>
      </c>
      <c r="H1640">
        <v>5</v>
      </c>
      <c r="I1640" t="s">
        <v>32</v>
      </c>
      <c r="J1640">
        <v>1</v>
      </c>
      <c r="K1640">
        <v>11.54444</v>
      </c>
      <c r="L1640">
        <v>-72.907219999999995</v>
      </c>
    </row>
    <row r="1641" spans="1:12" x14ac:dyDescent="0.25">
      <c r="A1641" t="s">
        <v>74</v>
      </c>
      <c r="B1641" t="s">
        <v>62</v>
      </c>
      <c r="C1641">
        <v>55800</v>
      </c>
      <c r="D1641">
        <v>1200</v>
      </c>
      <c r="E1641" t="s">
        <v>324</v>
      </c>
      <c r="F1641" t="s">
        <v>76</v>
      </c>
      <c r="G1641" t="s">
        <v>16</v>
      </c>
      <c r="H1641">
        <v>5</v>
      </c>
      <c r="I1641" t="s">
        <v>17</v>
      </c>
      <c r="J1641">
        <v>2</v>
      </c>
      <c r="K1641">
        <v>4.6097099999999998</v>
      </c>
      <c r="L1641">
        <v>-74.08175</v>
      </c>
    </row>
    <row r="1642" spans="1:12" x14ac:dyDescent="0.25">
      <c r="A1642" t="s">
        <v>45</v>
      </c>
      <c r="B1642" t="s">
        <v>29</v>
      </c>
      <c r="C1642">
        <v>1469100</v>
      </c>
      <c r="D1642">
        <v>76400</v>
      </c>
      <c r="E1642" t="s">
        <v>1253</v>
      </c>
      <c r="F1642" t="s">
        <v>88</v>
      </c>
      <c r="G1642" t="s">
        <v>16</v>
      </c>
      <c r="H1642">
        <v>5</v>
      </c>
      <c r="I1642" t="s">
        <v>17</v>
      </c>
      <c r="J1642">
        <v>2</v>
      </c>
      <c r="K1642">
        <v>4.6097099999999998</v>
      </c>
      <c r="L1642">
        <v>-74.08175</v>
      </c>
    </row>
    <row r="1643" spans="1:12" x14ac:dyDescent="0.25">
      <c r="A1643" t="s">
        <v>98</v>
      </c>
      <c r="B1643" t="s">
        <v>19</v>
      </c>
      <c r="C1643">
        <v>623800</v>
      </c>
      <c r="D1643">
        <v>35600</v>
      </c>
      <c r="E1643" t="s">
        <v>551</v>
      </c>
      <c r="F1643" t="s">
        <v>26</v>
      </c>
      <c r="G1643" t="s">
        <v>22</v>
      </c>
      <c r="H1643">
        <v>4</v>
      </c>
      <c r="I1643" t="s">
        <v>17</v>
      </c>
      <c r="J1643">
        <v>4</v>
      </c>
      <c r="K1643">
        <v>6.2518399999999996</v>
      </c>
      <c r="L1643">
        <v>-75.563590000000005</v>
      </c>
    </row>
    <row r="1644" spans="1:12" x14ac:dyDescent="0.25">
      <c r="A1644" t="s">
        <v>144</v>
      </c>
      <c r="B1644" t="s">
        <v>65</v>
      </c>
      <c r="C1644">
        <v>50700</v>
      </c>
      <c r="D1644">
        <v>3100</v>
      </c>
      <c r="E1644" t="s">
        <v>444</v>
      </c>
      <c r="F1644" t="s">
        <v>54</v>
      </c>
      <c r="G1644" t="s">
        <v>60</v>
      </c>
      <c r="H1644">
        <v>5</v>
      </c>
      <c r="I1644" t="s">
        <v>17</v>
      </c>
      <c r="J1644">
        <v>1</v>
      </c>
      <c r="K1644">
        <v>4.8133299999999997</v>
      </c>
      <c r="L1644">
        <v>-75.696110000000004</v>
      </c>
    </row>
    <row r="1645" spans="1:12" x14ac:dyDescent="0.25">
      <c r="A1645" t="s">
        <v>89</v>
      </c>
      <c r="B1645" t="s">
        <v>62</v>
      </c>
      <c r="C1645">
        <v>21200</v>
      </c>
      <c r="D1645">
        <v>5900</v>
      </c>
      <c r="E1645" t="s">
        <v>906</v>
      </c>
      <c r="F1645" t="s">
        <v>54</v>
      </c>
      <c r="G1645" t="s">
        <v>22</v>
      </c>
      <c r="H1645">
        <v>5</v>
      </c>
      <c r="I1645" t="s">
        <v>146</v>
      </c>
      <c r="J1645">
        <v>1</v>
      </c>
      <c r="K1645">
        <v>6.2518399999999996</v>
      </c>
      <c r="L1645">
        <v>-75.563590000000005</v>
      </c>
    </row>
    <row r="1646" spans="1:12" x14ac:dyDescent="0.25">
      <c r="A1646" t="s">
        <v>171</v>
      </c>
      <c r="B1646" t="s">
        <v>19</v>
      </c>
      <c r="C1646">
        <v>210600</v>
      </c>
      <c r="D1646">
        <v>11700</v>
      </c>
      <c r="E1646" t="s">
        <v>833</v>
      </c>
      <c r="F1646" t="s">
        <v>76</v>
      </c>
      <c r="G1646" t="s">
        <v>22</v>
      </c>
      <c r="H1646">
        <v>5</v>
      </c>
      <c r="I1646" t="s">
        <v>146</v>
      </c>
      <c r="J1646">
        <v>1</v>
      </c>
      <c r="K1646">
        <v>6.2518399999999996</v>
      </c>
      <c r="L1646">
        <v>-75.563590000000005</v>
      </c>
    </row>
    <row r="1647" spans="1:12" x14ac:dyDescent="0.25">
      <c r="A1647" t="s">
        <v>158</v>
      </c>
      <c r="B1647" t="s">
        <v>62</v>
      </c>
      <c r="C1647">
        <v>70200</v>
      </c>
      <c r="D1647">
        <v>1900</v>
      </c>
      <c r="E1647" t="s">
        <v>586</v>
      </c>
      <c r="F1647" t="s">
        <v>43</v>
      </c>
      <c r="G1647" t="s">
        <v>16</v>
      </c>
      <c r="H1647">
        <v>5</v>
      </c>
      <c r="I1647" t="s">
        <v>32</v>
      </c>
      <c r="J1647">
        <v>1</v>
      </c>
      <c r="K1647">
        <v>4.6097099999999998</v>
      </c>
      <c r="L1647">
        <v>-74.08175</v>
      </c>
    </row>
    <row r="1648" spans="1:12" x14ac:dyDescent="0.25">
      <c r="A1648" t="s">
        <v>89</v>
      </c>
      <c r="B1648" t="s">
        <v>62</v>
      </c>
      <c r="C1648">
        <v>24800</v>
      </c>
      <c r="D1648">
        <v>2400</v>
      </c>
      <c r="E1648" t="s">
        <v>175</v>
      </c>
      <c r="F1648" t="s">
        <v>93</v>
      </c>
      <c r="G1648" t="s">
        <v>161</v>
      </c>
      <c r="H1648">
        <v>4</v>
      </c>
      <c r="I1648" t="s">
        <v>17</v>
      </c>
      <c r="J1648">
        <v>10</v>
      </c>
      <c r="K1648">
        <v>7.1253900000000003</v>
      </c>
      <c r="L1648">
        <v>-73.119799999999998</v>
      </c>
    </row>
    <row r="1649" spans="1:12" x14ac:dyDescent="0.25">
      <c r="A1649" t="s">
        <v>127</v>
      </c>
      <c r="B1649" t="s">
        <v>13</v>
      </c>
      <c r="C1649">
        <v>709100</v>
      </c>
      <c r="D1649">
        <v>38000</v>
      </c>
      <c r="E1649" t="s">
        <v>632</v>
      </c>
      <c r="F1649" t="s">
        <v>160</v>
      </c>
      <c r="G1649" t="s">
        <v>16</v>
      </c>
      <c r="H1649">
        <v>4</v>
      </c>
      <c r="I1649" t="s">
        <v>17</v>
      </c>
      <c r="J1649">
        <v>10</v>
      </c>
      <c r="K1649">
        <v>4.6097099999999998</v>
      </c>
      <c r="L1649">
        <v>-74.08175</v>
      </c>
    </row>
    <row r="1650" spans="1:12" x14ac:dyDescent="0.25">
      <c r="A1650" t="s">
        <v>18</v>
      </c>
      <c r="B1650" t="s">
        <v>19</v>
      </c>
      <c r="C1650">
        <v>365500</v>
      </c>
      <c r="D1650">
        <v>17600</v>
      </c>
      <c r="E1650" t="s">
        <v>535</v>
      </c>
      <c r="F1650" t="s">
        <v>15</v>
      </c>
      <c r="G1650" t="s">
        <v>16</v>
      </c>
      <c r="H1650">
        <v>5</v>
      </c>
      <c r="I1650" t="s">
        <v>17</v>
      </c>
      <c r="J1650">
        <v>2</v>
      </c>
      <c r="K1650">
        <v>4.6097099999999998</v>
      </c>
      <c r="L1650">
        <v>-74.08175</v>
      </c>
    </row>
    <row r="1651" spans="1:12" x14ac:dyDescent="0.25">
      <c r="A1651" t="s">
        <v>94</v>
      </c>
      <c r="B1651" t="s">
        <v>29</v>
      </c>
      <c r="C1651">
        <v>571900</v>
      </c>
      <c r="D1651">
        <v>28600</v>
      </c>
      <c r="E1651" t="s">
        <v>403</v>
      </c>
      <c r="F1651" t="s">
        <v>47</v>
      </c>
      <c r="G1651" t="s">
        <v>22</v>
      </c>
      <c r="H1651">
        <v>4</v>
      </c>
      <c r="I1651" t="s">
        <v>17</v>
      </c>
      <c r="J1651">
        <v>1</v>
      </c>
      <c r="K1651">
        <v>6.2518399999999996</v>
      </c>
      <c r="L1651">
        <v>-75.563590000000005</v>
      </c>
    </row>
    <row r="1652" spans="1:12" x14ac:dyDescent="0.25">
      <c r="A1652" t="s">
        <v>103</v>
      </c>
      <c r="B1652" t="s">
        <v>13</v>
      </c>
      <c r="C1652">
        <v>272300</v>
      </c>
      <c r="D1652">
        <v>12700</v>
      </c>
      <c r="E1652" t="s">
        <v>820</v>
      </c>
      <c r="F1652" t="s">
        <v>35</v>
      </c>
      <c r="G1652" t="s">
        <v>60</v>
      </c>
      <c r="H1652">
        <v>5</v>
      </c>
      <c r="I1652" t="s">
        <v>32</v>
      </c>
      <c r="J1652">
        <v>1</v>
      </c>
      <c r="K1652">
        <v>4.8133299999999997</v>
      </c>
      <c r="L1652">
        <v>-75.696110000000004</v>
      </c>
    </row>
    <row r="1653" spans="1:12" x14ac:dyDescent="0.25">
      <c r="A1653" t="s">
        <v>57</v>
      </c>
      <c r="B1653" t="s">
        <v>58</v>
      </c>
      <c r="C1653">
        <v>56000</v>
      </c>
      <c r="D1653">
        <v>1200</v>
      </c>
      <c r="E1653" t="s">
        <v>842</v>
      </c>
      <c r="F1653" t="s">
        <v>130</v>
      </c>
      <c r="G1653" t="s">
        <v>22</v>
      </c>
      <c r="H1653">
        <v>3</v>
      </c>
      <c r="I1653" t="s">
        <v>17</v>
      </c>
      <c r="J1653">
        <v>3</v>
      </c>
      <c r="K1653">
        <v>6.2518399999999996</v>
      </c>
      <c r="L1653">
        <v>-75.563590000000005</v>
      </c>
    </row>
    <row r="1654" spans="1:12" x14ac:dyDescent="0.25">
      <c r="A1654" t="s">
        <v>18</v>
      </c>
      <c r="B1654" t="s">
        <v>19</v>
      </c>
      <c r="C1654">
        <v>186200</v>
      </c>
      <c r="D1654">
        <v>10600</v>
      </c>
      <c r="E1654" t="s">
        <v>437</v>
      </c>
      <c r="F1654" t="s">
        <v>160</v>
      </c>
      <c r="G1654" t="s">
        <v>16</v>
      </c>
      <c r="H1654">
        <v>5</v>
      </c>
      <c r="I1654" t="s">
        <v>17</v>
      </c>
      <c r="J1654">
        <v>1</v>
      </c>
      <c r="K1654">
        <v>4.6097099999999998</v>
      </c>
      <c r="L1654">
        <v>-74.08175</v>
      </c>
    </row>
    <row r="1655" spans="1:12" x14ac:dyDescent="0.25">
      <c r="A1655" t="s">
        <v>204</v>
      </c>
      <c r="B1655" t="s">
        <v>13</v>
      </c>
      <c r="C1655">
        <v>166900</v>
      </c>
      <c r="D1655">
        <v>7100</v>
      </c>
      <c r="E1655" t="s">
        <v>1252</v>
      </c>
      <c r="F1655" t="s">
        <v>15</v>
      </c>
      <c r="G1655" t="s">
        <v>60</v>
      </c>
      <c r="H1655">
        <v>5</v>
      </c>
      <c r="I1655" t="s">
        <v>17</v>
      </c>
      <c r="J1655">
        <v>4</v>
      </c>
      <c r="K1655">
        <v>4.8133299999999997</v>
      </c>
      <c r="L1655">
        <v>-75.696110000000004</v>
      </c>
    </row>
    <row r="1656" spans="1:12" x14ac:dyDescent="0.25">
      <c r="A1656" t="s">
        <v>12</v>
      </c>
      <c r="B1656" t="s">
        <v>13</v>
      </c>
      <c r="C1656">
        <v>165800</v>
      </c>
      <c r="D1656">
        <v>7000</v>
      </c>
      <c r="E1656" t="s">
        <v>921</v>
      </c>
      <c r="F1656" t="s">
        <v>43</v>
      </c>
      <c r="G1656" t="s">
        <v>16</v>
      </c>
      <c r="H1656">
        <v>5</v>
      </c>
      <c r="I1656" t="s">
        <v>17</v>
      </c>
      <c r="J1656">
        <v>2</v>
      </c>
      <c r="K1656">
        <v>4.6097099999999998</v>
      </c>
      <c r="L1656">
        <v>-74.08175</v>
      </c>
    </row>
    <row r="1657" spans="1:12" x14ac:dyDescent="0.25">
      <c r="A1657" t="s">
        <v>164</v>
      </c>
      <c r="B1657" t="s">
        <v>13</v>
      </c>
      <c r="C1657">
        <v>224800</v>
      </c>
      <c r="D1657">
        <v>10200</v>
      </c>
      <c r="E1657" t="s">
        <v>314</v>
      </c>
      <c r="F1657" t="s">
        <v>21</v>
      </c>
      <c r="G1657" t="s">
        <v>22</v>
      </c>
      <c r="H1657">
        <v>2</v>
      </c>
      <c r="I1657" t="s">
        <v>32</v>
      </c>
      <c r="J1657">
        <v>1</v>
      </c>
      <c r="K1657">
        <v>6.2518399999999996</v>
      </c>
      <c r="L1657">
        <v>-75.563590000000005</v>
      </c>
    </row>
    <row r="1658" spans="1:12" x14ac:dyDescent="0.25">
      <c r="A1658" t="s">
        <v>23</v>
      </c>
      <c r="B1658" t="s">
        <v>24</v>
      </c>
      <c r="C1658">
        <v>212500</v>
      </c>
      <c r="D1658">
        <v>17200</v>
      </c>
      <c r="E1658" t="s">
        <v>352</v>
      </c>
      <c r="F1658" t="s">
        <v>26</v>
      </c>
      <c r="G1658" t="s">
        <v>16</v>
      </c>
      <c r="H1658">
        <v>5</v>
      </c>
      <c r="I1658" t="s">
        <v>17</v>
      </c>
      <c r="J1658">
        <v>3</v>
      </c>
      <c r="K1658">
        <v>4.6097099999999998</v>
      </c>
      <c r="L1658">
        <v>-74.08175</v>
      </c>
    </row>
    <row r="1659" spans="1:12" x14ac:dyDescent="0.25">
      <c r="A1659" t="s">
        <v>89</v>
      </c>
      <c r="B1659" t="s">
        <v>62</v>
      </c>
      <c r="C1659">
        <v>14600</v>
      </c>
      <c r="D1659">
        <v>0</v>
      </c>
      <c r="E1659" t="s">
        <v>191</v>
      </c>
      <c r="F1659" t="s">
        <v>130</v>
      </c>
      <c r="G1659" t="s">
        <v>22</v>
      </c>
      <c r="H1659">
        <v>1</v>
      </c>
      <c r="I1659" t="s">
        <v>17</v>
      </c>
      <c r="J1659">
        <v>1</v>
      </c>
      <c r="K1659">
        <v>6.2518399999999996</v>
      </c>
      <c r="L1659">
        <v>-75.563590000000005</v>
      </c>
    </row>
    <row r="1660" spans="1:12" x14ac:dyDescent="0.25">
      <c r="A1660" t="s">
        <v>184</v>
      </c>
      <c r="B1660" t="s">
        <v>86</v>
      </c>
      <c r="C1660">
        <v>375400</v>
      </c>
      <c r="D1660">
        <v>18200</v>
      </c>
      <c r="E1660" t="s">
        <v>106</v>
      </c>
      <c r="F1660" t="s">
        <v>15</v>
      </c>
      <c r="G1660" t="s">
        <v>16</v>
      </c>
      <c r="H1660">
        <v>5</v>
      </c>
      <c r="I1660" t="s">
        <v>17</v>
      </c>
      <c r="J1660">
        <v>1</v>
      </c>
      <c r="K1660">
        <v>4.6097099999999998</v>
      </c>
      <c r="L1660">
        <v>-74.08175</v>
      </c>
    </row>
    <row r="1661" spans="1:12" x14ac:dyDescent="0.25">
      <c r="A1661" t="s">
        <v>98</v>
      </c>
      <c r="B1661" t="s">
        <v>19</v>
      </c>
      <c r="C1661">
        <v>704900</v>
      </c>
      <c r="D1661">
        <v>37700</v>
      </c>
      <c r="E1661" t="s">
        <v>921</v>
      </c>
      <c r="F1661" t="s">
        <v>47</v>
      </c>
      <c r="G1661" t="s">
        <v>31</v>
      </c>
      <c r="H1661">
        <v>1</v>
      </c>
      <c r="I1661" t="s">
        <v>17</v>
      </c>
      <c r="J1661">
        <v>2</v>
      </c>
      <c r="K1661">
        <v>3.4372199999999999</v>
      </c>
      <c r="L1661">
        <v>-76.522499999999994</v>
      </c>
    </row>
    <row r="1662" spans="1:12" x14ac:dyDescent="0.25">
      <c r="A1662" t="s">
        <v>184</v>
      </c>
      <c r="B1662" t="s">
        <v>86</v>
      </c>
      <c r="C1662">
        <v>304600</v>
      </c>
      <c r="D1662">
        <v>16400</v>
      </c>
      <c r="E1662" t="s">
        <v>1086</v>
      </c>
      <c r="F1662" t="s">
        <v>160</v>
      </c>
      <c r="G1662" t="s">
        <v>22</v>
      </c>
      <c r="H1662">
        <v>5</v>
      </c>
      <c r="I1662" t="s">
        <v>17</v>
      </c>
      <c r="J1662">
        <v>3</v>
      </c>
      <c r="K1662">
        <v>6.2518399999999996</v>
      </c>
      <c r="L1662">
        <v>-75.563590000000005</v>
      </c>
    </row>
    <row r="1663" spans="1:12" x14ac:dyDescent="0.25">
      <c r="A1663" t="s">
        <v>57</v>
      </c>
      <c r="B1663" t="s">
        <v>58</v>
      </c>
      <c r="C1663">
        <v>80800</v>
      </c>
      <c r="D1663">
        <v>2500</v>
      </c>
      <c r="E1663" t="s">
        <v>1095</v>
      </c>
      <c r="F1663" t="s">
        <v>130</v>
      </c>
      <c r="G1663" t="s">
        <v>31</v>
      </c>
      <c r="H1663">
        <v>5</v>
      </c>
      <c r="I1663" t="s">
        <v>32</v>
      </c>
      <c r="J1663">
        <v>1</v>
      </c>
      <c r="K1663">
        <v>3.4372199999999999</v>
      </c>
      <c r="L1663">
        <v>-76.522499999999994</v>
      </c>
    </row>
    <row r="1664" spans="1:12" x14ac:dyDescent="0.25">
      <c r="A1664" t="s">
        <v>113</v>
      </c>
      <c r="B1664" t="s">
        <v>24</v>
      </c>
      <c r="C1664">
        <v>15200</v>
      </c>
      <c r="D1664">
        <v>1000</v>
      </c>
      <c r="E1664" t="s">
        <v>968</v>
      </c>
      <c r="F1664" t="s">
        <v>52</v>
      </c>
      <c r="G1664" t="s">
        <v>16</v>
      </c>
      <c r="H1664">
        <v>5</v>
      </c>
      <c r="I1664" t="s">
        <v>32</v>
      </c>
      <c r="J1664">
        <v>1</v>
      </c>
      <c r="K1664">
        <v>4.6097099999999998</v>
      </c>
      <c r="L1664">
        <v>-74.08175</v>
      </c>
    </row>
    <row r="1665" spans="1:12" x14ac:dyDescent="0.25">
      <c r="A1665" t="s">
        <v>164</v>
      </c>
      <c r="B1665" t="s">
        <v>13</v>
      </c>
      <c r="C1665">
        <v>132700</v>
      </c>
      <c r="D1665">
        <v>5300</v>
      </c>
      <c r="E1665" t="s">
        <v>849</v>
      </c>
      <c r="F1665" t="s">
        <v>54</v>
      </c>
      <c r="G1665" t="s">
        <v>16</v>
      </c>
      <c r="H1665">
        <v>4</v>
      </c>
      <c r="I1665" t="s">
        <v>17</v>
      </c>
      <c r="J1665">
        <v>6</v>
      </c>
      <c r="K1665">
        <v>4.6097099999999998</v>
      </c>
      <c r="L1665">
        <v>-74.08175</v>
      </c>
    </row>
    <row r="1666" spans="1:12" x14ac:dyDescent="0.25">
      <c r="A1666" t="s">
        <v>45</v>
      </c>
      <c r="B1666" t="s">
        <v>29</v>
      </c>
      <c r="C1666">
        <v>1209800</v>
      </c>
      <c r="D1666">
        <v>66800</v>
      </c>
      <c r="E1666" t="s">
        <v>1224</v>
      </c>
      <c r="F1666" t="s">
        <v>26</v>
      </c>
      <c r="G1666" t="s">
        <v>22</v>
      </c>
      <c r="H1666">
        <v>5</v>
      </c>
      <c r="I1666" t="s">
        <v>17</v>
      </c>
      <c r="J1666">
        <v>1</v>
      </c>
      <c r="K1666">
        <v>6.2518399999999996</v>
      </c>
      <c r="L1666">
        <v>-75.563590000000005</v>
      </c>
    </row>
    <row r="1667" spans="1:12" x14ac:dyDescent="0.25">
      <c r="A1667" t="s">
        <v>204</v>
      </c>
      <c r="B1667" t="s">
        <v>13</v>
      </c>
      <c r="C1667">
        <v>181000</v>
      </c>
      <c r="D1667">
        <v>7800</v>
      </c>
      <c r="E1667" t="s">
        <v>729</v>
      </c>
      <c r="F1667" t="s">
        <v>160</v>
      </c>
      <c r="G1667" t="s">
        <v>31</v>
      </c>
      <c r="H1667">
        <v>2</v>
      </c>
      <c r="I1667" t="s">
        <v>17</v>
      </c>
      <c r="J1667">
        <v>1</v>
      </c>
      <c r="K1667">
        <v>3.4372199999999999</v>
      </c>
      <c r="L1667">
        <v>-76.522499999999994</v>
      </c>
    </row>
    <row r="1668" spans="1:12" x14ac:dyDescent="0.25">
      <c r="A1668" t="s">
        <v>184</v>
      </c>
      <c r="B1668" t="s">
        <v>86</v>
      </c>
      <c r="C1668">
        <v>373400</v>
      </c>
      <c r="D1668">
        <v>18100</v>
      </c>
      <c r="E1668" t="s">
        <v>941</v>
      </c>
      <c r="F1668" t="s">
        <v>43</v>
      </c>
      <c r="G1668" t="s">
        <v>22</v>
      </c>
      <c r="H1668">
        <v>1</v>
      </c>
      <c r="I1668" t="s">
        <v>17</v>
      </c>
      <c r="J1668">
        <v>8</v>
      </c>
      <c r="K1668">
        <v>6.2518399999999996</v>
      </c>
      <c r="L1668">
        <v>-75.563590000000005</v>
      </c>
    </row>
    <row r="1669" spans="1:12" x14ac:dyDescent="0.25">
      <c r="A1669" t="s">
        <v>41</v>
      </c>
      <c r="B1669" t="s">
        <v>29</v>
      </c>
      <c r="C1669">
        <v>982000</v>
      </c>
      <c r="D1669">
        <v>53000</v>
      </c>
      <c r="E1669" t="s">
        <v>330</v>
      </c>
      <c r="F1669" t="s">
        <v>96</v>
      </c>
      <c r="G1669" t="s">
        <v>22</v>
      </c>
      <c r="H1669">
        <v>1</v>
      </c>
      <c r="I1669" t="s">
        <v>17</v>
      </c>
      <c r="J1669">
        <v>1</v>
      </c>
      <c r="K1669">
        <v>6.2518399999999996</v>
      </c>
      <c r="L1669">
        <v>-75.563590000000005</v>
      </c>
    </row>
    <row r="1670" spans="1:12" x14ac:dyDescent="0.25">
      <c r="A1670" t="s">
        <v>127</v>
      </c>
      <c r="B1670" t="s">
        <v>13</v>
      </c>
      <c r="C1670">
        <v>1097300</v>
      </c>
      <c r="D1670">
        <v>58600</v>
      </c>
      <c r="E1670" t="s">
        <v>1270</v>
      </c>
      <c r="F1670" t="s">
        <v>54</v>
      </c>
      <c r="G1670" t="s">
        <v>31</v>
      </c>
      <c r="H1670">
        <v>5</v>
      </c>
      <c r="I1670" t="s">
        <v>17</v>
      </c>
      <c r="J1670">
        <v>2</v>
      </c>
      <c r="K1670">
        <v>3.4372199999999999</v>
      </c>
      <c r="L1670">
        <v>-76.522499999999994</v>
      </c>
    </row>
    <row r="1671" spans="1:12" x14ac:dyDescent="0.25">
      <c r="A1671" t="s">
        <v>118</v>
      </c>
      <c r="B1671" t="s">
        <v>86</v>
      </c>
      <c r="C1671">
        <v>684200</v>
      </c>
      <c r="D1671">
        <v>36900</v>
      </c>
      <c r="E1671" t="s">
        <v>985</v>
      </c>
      <c r="F1671" t="s">
        <v>43</v>
      </c>
      <c r="G1671" t="s">
        <v>31</v>
      </c>
      <c r="H1671">
        <v>5</v>
      </c>
      <c r="I1671" t="s">
        <v>17</v>
      </c>
      <c r="J1671">
        <v>2</v>
      </c>
      <c r="K1671">
        <v>3.4372199999999999</v>
      </c>
      <c r="L1671">
        <v>-76.522499999999994</v>
      </c>
    </row>
    <row r="1672" spans="1:12" x14ac:dyDescent="0.25">
      <c r="A1672" t="s">
        <v>18</v>
      </c>
      <c r="B1672" t="s">
        <v>19</v>
      </c>
      <c r="C1672">
        <v>152700</v>
      </c>
      <c r="D1672">
        <v>8300</v>
      </c>
      <c r="E1672" t="s">
        <v>850</v>
      </c>
      <c r="F1672" t="s">
        <v>21</v>
      </c>
      <c r="G1672" t="s">
        <v>16</v>
      </c>
      <c r="H1672">
        <v>5</v>
      </c>
      <c r="I1672" t="s">
        <v>17</v>
      </c>
      <c r="J1672">
        <v>1</v>
      </c>
      <c r="K1672">
        <v>4.6097099999999998</v>
      </c>
      <c r="L1672">
        <v>-74.08175</v>
      </c>
    </row>
    <row r="1673" spans="1:12" x14ac:dyDescent="0.25">
      <c r="A1673" t="s">
        <v>171</v>
      </c>
      <c r="B1673" t="s">
        <v>19</v>
      </c>
      <c r="C1673">
        <v>193600</v>
      </c>
      <c r="D1673">
        <v>8500</v>
      </c>
      <c r="E1673" t="s">
        <v>1001</v>
      </c>
      <c r="F1673" t="s">
        <v>54</v>
      </c>
      <c r="G1673" t="s">
        <v>161</v>
      </c>
      <c r="H1673">
        <v>5</v>
      </c>
      <c r="I1673" t="s">
        <v>17</v>
      </c>
      <c r="J1673">
        <v>5</v>
      </c>
      <c r="K1673">
        <v>7.1253900000000003</v>
      </c>
      <c r="L1673">
        <v>-73.119799999999998</v>
      </c>
    </row>
    <row r="1674" spans="1:12" x14ac:dyDescent="0.25">
      <c r="A1674" t="s">
        <v>192</v>
      </c>
      <c r="B1674" t="s">
        <v>65</v>
      </c>
      <c r="C1674">
        <v>44000</v>
      </c>
      <c r="D1674">
        <v>5700</v>
      </c>
      <c r="E1674" t="s">
        <v>258</v>
      </c>
      <c r="F1674" t="s">
        <v>15</v>
      </c>
      <c r="G1674" t="s">
        <v>16</v>
      </c>
      <c r="H1674">
        <v>4</v>
      </c>
      <c r="I1674" t="s">
        <v>17</v>
      </c>
      <c r="J1674">
        <v>1</v>
      </c>
      <c r="K1674">
        <v>4.6097099999999998</v>
      </c>
      <c r="L1674">
        <v>-74.08175</v>
      </c>
    </row>
    <row r="1675" spans="1:12" x14ac:dyDescent="0.25">
      <c r="A1675" t="s">
        <v>94</v>
      </c>
      <c r="B1675" t="s">
        <v>29</v>
      </c>
      <c r="C1675">
        <v>1004500</v>
      </c>
      <c r="D1675">
        <v>53700</v>
      </c>
      <c r="E1675" t="s">
        <v>951</v>
      </c>
      <c r="F1675" t="s">
        <v>52</v>
      </c>
      <c r="G1675" t="s">
        <v>22</v>
      </c>
      <c r="H1675">
        <v>5</v>
      </c>
      <c r="I1675" t="s">
        <v>17</v>
      </c>
      <c r="J1675">
        <v>10</v>
      </c>
      <c r="K1675">
        <v>6.2518399999999996</v>
      </c>
      <c r="L1675">
        <v>-75.563590000000005</v>
      </c>
    </row>
    <row r="1676" spans="1:12" x14ac:dyDescent="0.25">
      <c r="A1676" t="s">
        <v>55</v>
      </c>
      <c r="B1676" t="s">
        <v>13</v>
      </c>
      <c r="C1676">
        <v>142500</v>
      </c>
      <c r="D1676">
        <v>5800</v>
      </c>
      <c r="E1676" t="s">
        <v>733</v>
      </c>
      <c r="F1676" t="s">
        <v>26</v>
      </c>
      <c r="G1676" t="s">
        <v>16</v>
      </c>
      <c r="H1676">
        <v>2</v>
      </c>
      <c r="I1676" t="s">
        <v>17</v>
      </c>
      <c r="J1676">
        <v>1</v>
      </c>
      <c r="K1676">
        <v>4.6097099999999998</v>
      </c>
      <c r="L1676">
        <v>-74.08175</v>
      </c>
    </row>
    <row r="1677" spans="1:12" x14ac:dyDescent="0.25">
      <c r="A1677" t="s">
        <v>68</v>
      </c>
      <c r="B1677" t="s">
        <v>24</v>
      </c>
      <c r="C1677">
        <v>34800</v>
      </c>
      <c r="D1677">
        <v>0</v>
      </c>
      <c r="E1677" t="s">
        <v>356</v>
      </c>
      <c r="F1677" t="s">
        <v>160</v>
      </c>
      <c r="G1677" t="s">
        <v>16</v>
      </c>
      <c r="H1677">
        <v>2</v>
      </c>
      <c r="I1677" t="s">
        <v>17</v>
      </c>
      <c r="J1677">
        <v>3</v>
      </c>
      <c r="K1677">
        <v>4.6097099999999998</v>
      </c>
      <c r="L1677">
        <v>-74.08175</v>
      </c>
    </row>
    <row r="1678" spans="1:12" x14ac:dyDescent="0.25">
      <c r="A1678" t="s">
        <v>55</v>
      </c>
      <c r="B1678" t="s">
        <v>13</v>
      </c>
      <c r="C1678">
        <v>39400</v>
      </c>
      <c r="D1678">
        <v>0</v>
      </c>
      <c r="E1678" t="s">
        <v>1081</v>
      </c>
      <c r="F1678" t="s">
        <v>130</v>
      </c>
      <c r="G1678" t="s">
        <v>91</v>
      </c>
      <c r="H1678">
        <v>5</v>
      </c>
      <c r="I1678" t="s">
        <v>17</v>
      </c>
      <c r="J1678">
        <v>5</v>
      </c>
      <c r="K1678">
        <v>10.968540000000001</v>
      </c>
      <c r="L1678">
        <v>-74.781319999999994</v>
      </c>
    </row>
    <row r="1679" spans="1:12" x14ac:dyDescent="0.25">
      <c r="A1679" t="s">
        <v>184</v>
      </c>
      <c r="B1679" t="s">
        <v>86</v>
      </c>
      <c r="C1679">
        <v>274100</v>
      </c>
      <c r="D1679">
        <v>12800</v>
      </c>
      <c r="E1679" t="s">
        <v>591</v>
      </c>
      <c r="F1679" t="s">
        <v>88</v>
      </c>
      <c r="G1679" t="s">
        <v>120</v>
      </c>
      <c r="H1679">
        <v>5</v>
      </c>
      <c r="I1679" t="s">
        <v>17</v>
      </c>
      <c r="J1679">
        <v>4</v>
      </c>
      <c r="K1679">
        <v>3.8653</v>
      </c>
      <c r="L1679">
        <v>-67.923900000000003</v>
      </c>
    </row>
    <row r="1680" spans="1:12" x14ac:dyDescent="0.25">
      <c r="A1680" t="s">
        <v>192</v>
      </c>
      <c r="B1680" t="s">
        <v>65</v>
      </c>
      <c r="C1680">
        <v>61600</v>
      </c>
      <c r="D1680">
        <v>5700</v>
      </c>
      <c r="E1680" t="s">
        <v>621</v>
      </c>
      <c r="F1680" t="s">
        <v>88</v>
      </c>
      <c r="G1680" t="s">
        <v>201</v>
      </c>
      <c r="H1680">
        <v>1</v>
      </c>
      <c r="I1680" t="s">
        <v>32</v>
      </c>
      <c r="J1680">
        <v>1</v>
      </c>
      <c r="K1680">
        <v>11.54444</v>
      </c>
      <c r="L1680">
        <v>-72.907219999999995</v>
      </c>
    </row>
    <row r="1681" spans="1:12" x14ac:dyDescent="0.25">
      <c r="A1681" t="s">
        <v>45</v>
      </c>
      <c r="B1681" t="s">
        <v>29</v>
      </c>
      <c r="C1681">
        <v>1506400</v>
      </c>
      <c r="D1681">
        <v>80600</v>
      </c>
      <c r="E1681" t="s">
        <v>1122</v>
      </c>
      <c r="F1681" t="s">
        <v>47</v>
      </c>
      <c r="G1681" t="s">
        <v>16</v>
      </c>
      <c r="H1681">
        <v>4</v>
      </c>
      <c r="I1681" t="s">
        <v>17</v>
      </c>
      <c r="J1681">
        <v>1</v>
      </c>
      <c r="K1681">
        <v>4.6097099999999998</v>
      </c>
      <c r="L1681">
        <v>-74.08175</v>
      </c>
    </row>
    <row r="1682" spans="1:12" x14ac:dyDescent="0.25">
      <c r="A1682" t="s">
        <v>84</v>
      </c>
      <c r="B1682" t="s">
        <v>58</v>
      </c>
      <c r="C1682">
        <v>164200</v>
      </c>
      <c r="D1682">
        <v>9100</v>
      </c>
      <c r="E1682" t="s">
        <v>746</v>
      </c>
      <c r="F1682" t="s">
        <v>15</v>
      </c>
      <c r="G1682" t="s">
        <v>22</v>
      </c>
      <c r="H1682">
        <v>4</v>
      </c>
      <c r="I1682" t="s">
        <v>38</v>
      </c>
      <c r="J1682">
        <v>1</v>
      </c>
      <c r="K1682">
        <v>6.2518399999999996</v>
      </c>
      <c r="L1682">
        <v>-75.563590000000005</v>
      </c>
    </row>
    <row r="1683" spans="1:12" x14ac:dyDescent="0.25">
      <c r="A1683" t="s">
        <v>55</v>
      </c>
      <c r="B1683" t="s">
        <v>13</v>
      </c>
      <c r="C1683">
        <v>82000</v>
      </c>
      <c r="D1683">
        <v>4600</v>
      </c>
      <c r="E1683" t="s">
        <v>737</v>
      </c>
      <c r="F1683" t="s">
        <v>76</v>
      </c>
      <c r="G1683" t="s">
        <v>16</v>
      </c>
      <c r="H1683">
        <v>4</v>
      </c>
      <c r="I1683" t="s">
        <v>17</v>
      </c>
      <c r="J1683">
        <v>1</v>
      </c>
      <c r="K1683">
        <v>4.6097099999999998</v>
      </c>
      <c r="L1683">
        <v>-74.08175</v>
      </c>
    </row>
    <row r="1684" spans="1:12" x14ac:dyDescent="0.25">
      <c r="A1684" t="s">
        <v>133</v>
      </c>
      <c r="B1684" t="s">
        <v>24</v>
      </c>
      <c r="C1684">
        <v>8700</v>
      </c>
      <c r="D1684">
        <v>0</v>
      </c>
      <c r="E1684" t="s">
        <v>1110</v>
      </c>
      <c r="F1684" t="s">
        <v>160</v>
      </c>
      <c r="G1684" t="s">
        <v>16</v>
      </c>
      <c r="H1684">
        <v>5</v>
      </c>
      <c r="I1684" t="s">
        <v>17</v>
      </c>
      <c r="J1684">
        <v>8</v>
      </c>
      <c r="K1684">
        <v>4.6097099999999998</v>
      </c>
      <c r="L1684">
        <v>-74.08175</v>
      </c>
    </row>
    <row r="1685" spans="1:12" x14ac:dyDescent="0.25">
      <c r="A1685" t="s">
        <v>80</v>
      </c>
      <c r="B1685" t="s">
        <v>65</v>
      </c>
      <c r="C1685">
        <v>39800</v>
      </c>
      <c r="D1685">
        <v>2500</v>
      </c>
      <c r="E1685" t="s">
        <v>954</v>
      </c>
      <c r="F1685" t="s">
        <v>21</v>
      </c>
      <c r="G1685" t="s">
        <v>16</v>
      </c>
      <c r="H1685">
        <v>5</v>
      </c>
      <c r="I1685" t="s">
        <v>17</v>
      </c>
      <c r="J1685">
        <v>2</v>
      </c>
      <c r="K1685">
        <v>4.6097099999999998</v>
      </c>
      <c r="L1685">
        <v>-74.08175</v>
      </c>
    </row>
    <row r="1686" spans="1:12" x14ac:dyDescent="0.25">
      <c r="A1686" t="s">
        <v>94</v>
      </c>
      <c r="B1686" t="s">
        <v>29</v>
      </c>
      <c r="C1686">
        <v>757300</v>
      </c>
      <c r="D1686">
        <v>43700</v>
      </c>
      <c r="E1686" t="s">
        <v>378</v>
      </c>
      <c r="F1686" t="s">
        <v>35</v>
      </c>
      <c r="G1686" t="s">
        <v>16</v>
      </c>
      <c r="H1686">
        <v>3</v>
      </c>
      <c r="I1686" t="s">
        <v>17</v>
      </c>
      <c r="J1686">
        <v>4</v>
      </c>
      <c r="K1686">
        <v>4.6097099999999998</v>
      </c>
      <c r="L1686">
        <v>-74.08175</v>
      </c>
    </row>
    <row r="1687" spans="1:12" x14ac:dyDescent="0.25">
      <c r="A1687" t="s">
        <v>219</v>
      </c>
      <c r="B1687" t="s">
        <v>19</v>
      </c>
      <c r="C1687">
        <v>875000</v>
      </c>
      <c r="D1687">
        <v>47000</v>
      </c>
      <c r="E1687" t="s">
        <v>758</v>
      </c>
      <c r="F1687" t="s">
        <v>47</v>
      </c>
      <c r="G1687" t="s">
        <v>22</v>
      </c>
      <c r="H1687">
        <v>5</v>
      </c>
      <c r="I1687" t="s">
        <v>17</v>
      </c>
      <c r="J1687">
        <v>3</v>
      </c>
      <c r="K1687">
        <v>6.2518399999999996</v>
      </c>
      <c r="L1687">
        <v>-75.563590000000005</v>
      </c>
    </row>
    <row r="1688" spans="1:12" x14ac:dyDescent="0.25">
      <c r="A1688" t="s">
        <v>45</v>
      </c>
      <c r="B1688" t="s">
        <v>29</v>
      </c>
      <c r="C1688">
        <v>1410000</v>
      </c>
      <c r="D1688">
        <v>73300</v>
      </c>
      <c r="E1688" t="s">
        <v>1126</v>
      </c>
      <c r="F1688" t="s">
        <v>130</v>
      </c>
      <c r="G1688" t="s">
        <v>16</v>
      </c>
      <c r="H1688">
        <v>2</v>
      </c>
      <c r="I1688" t="s">
        <v>17</v>
      </c>
      <c r="J1688">
        <v>8</v>
      </c>
      <c r="K1688">
        <v>4.6097099999999998</v>
      </c>
      <c r="L1688">
        <v>-74.08175</v>
      </c>
    </row>
    <row r="1689" spans="1:12" x14ac:dyDescent="0.25">
      <c r="A1689" t="s">
        <v>144</v>
      </c>
      <c r="B1689" t="s">
        <v>65</v>
      </c>
      <c r="C1689">
        <v>68500</v>
      </c>
      <c r="D1689">
        <v>1800</v>
      </c>
      <c r="E1689" t="s">
        <v>152</v>
      </c>
      <c r="F1689" t="s">
        <v>88</v>
      </c>
      <c r="G1689" t="s">
        <v>31</v>
      </c>
      <c r="H1689">
        <v>5</v>
      </c>
      <c r="I1689" t="s">
        <v>17</v>
      </c>
      <c r="J1689">
        <v>2</v>
      </c>
      <c r="K1689">
        <v>3.4372199999999999</v>
      </c>
      <c r="L1689">
        <v>-76.522499999999994</v>
      </c>
    </row>
    <row r="1690" spans="1:12" x14ac:dyDescent="0.25">
      <c r="A1690" t="s">
        <v>82</v>
      </c>
      <c r="B1690" t="s">
        <v>58</v>
      </c>
      <c r="C1690">
        <v>41400</v>
      </c>
      <c r="D1690">
        <v>2400</v>
      </c>
      <c r="E1690" t="s">
        <v>323</v>
      </c>
      <c r="F1690" t="s">
        <v>96</v>
      </c>
      <c r="G1690" t="s">
        <v>22</v>
      </c>
      <c r="H1690">
        <v>5</v>
      </c>
      <c r="I1690" t="s">
        <v>17</v>
      </c>
      <c r="J1690">
        <v>7</v>
      </c>
      <c r="K1690">
        <v>6.2518399999999996</v>
      </c>
      <c r="L1690">
        <v>-75.563590000000005</v>
      </c>
    </row>
    <row r="1691" spans="1:12" x14ac:dyDescent="0.25">
      <c r="A1691" t="s">
        <v>164</v>
      </c>
      <c r="B1691" t="s">
        <v>13</v>
      </c>
      <c r="C1691">
        <v>241600</v>
      </c>
      <c r="D1691">
        <v>13600</v>
      </c>
      <c r="E1691" t="s">
        <v>256</v>
      </c>
      <c r="F1691" t="s">
        <v>76</v>
      </c>
      <c r="G1691" t="s">
        <v>22</v>
      </c>
      <c r="H1691">
        <v>1</v>
      </c>
      <c r="I1691" t="s">
        <v>17</v>
      </c>
      <c r="J1691">
        <v>8</v>
      </c>
      <c r="K1691">
        <v>6.2518399999999996</v>
      </c>
      <c r="L1691">
        <v>-75.563590000000005</v>
      </c>
    </row>
    <row r="1692" spans="1:12" x14ac:dyDescent="0.25">
      <c r="A1692" t="s">
        <v>124</v>
      </c>
      <c r="B1692" t="s">
        <v>19</v>
      </c>
      <c r="C1692">
        <v>652400</v>
      </c>
      <c r="D1692">
        <v>35100</v>
      </c>
      <c r="E1692" t="s">
        <v>337</v>
      </c>
      <c r="F1692" t="s">
        <v>96</v>
      </c>
      <c r="G1692" t="s">
        <v>22</v>
      </c>
      <c r="H1692">
        <v>4</v>
      </c>
      <c r="I1692" t="s">
        <v>17</v>
      </c>
      <c r="J1692">
        <v>1</v>
      </c>
      <c r="K1692">
        <v>6.2518399999999996</v>
      </c>
      <c r="L1692">
        <v>-75.563590000000005</v>
      </c>
    </row>
    <row r="1693" spans="1:12" x14ac:dyDescent="0.25">
      <c r="A1693" t="s">
        <v>28</v>
      </c>
      <c r="B1693" t="s">
        <v>29</v>
      </c>
      <c r="C1693">
        <v>493500</v>
      </c>
      <c r="D1693">
        <v>24500</v>
      </c>
      <c r="E1693" t="s">
        <v>658</v>
      </c>
      <c r="F1693" t="s">
        <v>21</v>
      </c>
      <c r="G1693" t="s">
        <v>16</v>
      </c>
      <c r="H1693">
        <v>4</v>
      </c>
      <c r="I1693" t="s">
        <v>17</v>
      </c>
      <c r="J1693">
        <v>5</v>
      </c>
      <c r="K1693">
        <v>4.6097099999999998</v>
      </c>
      <c r="L1693">
        <v>-74.08175</v>
      </c>
    </row>
    <row r="1694" spans="1:12" x14ac:dyDescent="0.25">
      <c r="A1694" t="s">
        <v>18</v>
      </c>
      <c r="B1694" t="s">
        <v>19</v>
      </c>
      <c r="C1694">
        <v>278800</v>
      </c>
      <c r="D1694">
        <v>13000</v>
      </c>
      <c r="E1694" t="s">
        <v>341</v>
      </c>
      <c r="F1694" t="s">
        <v>130</v>
      </c>
      <c r="G1694" t="s">
        <v>22</v>
      </c>
      <c r="H1694">
        <v>5</v>
      </c>
      <c r="I1694" t="s">
        <v>17</v>
      </c>
      <c r="J1694">
        <v>1</v>
      </c>
      <c r="K1694">
        <v>6.2518399999999996</v>
      </c>
      <c r="L1694">
        <v>-75.563590000000005</v>
      </c>
    </row>
    <row r="1695" spans="1:12" x14ac:dyDescent="0.25">
      <c r="A1695" t="s">
        <v>18</v>
      </c>
      <c r="B1695" t="s">
        <v>19</v>
      </c>
      <c r="C1695">
        <v>247500</v>
      </c>
      <c r="D1695">
        <v>13600</v>
      </c>
      <c r="E1695" t="s">
        <v>374</v>
      </c>
      <c r="F1695" t="s">
        <v>76</v>
      </c>
      <c r="G1695" t="s">
        <v>16</v>
      </c>
      <c r="H1695">
        <v>4</v>
      </c>
      <c r="I1695" t="s">
        <v>17</v>
      </c>
      <c r="J1695">
        <v>1</v>
      </c>
      <c r="K1695">
        <v>4.6097099999999998</v>
      </c>
      <c r="L1695">
        <v>-74.08175</v>
      </c>
    </row>
    <row r="1696" spans="1:12" x14ac:dyDescent="0.25">
      <c r="A1696" t="s">
        <v>78</v>
      </c>
      <c r="B1696" t="s">
        <v>19</v>
      </c>
      <c r="C1696">
        <v>312300</v>
      </c>
      <c r="D1696">
        <v>16800</v>
      </c>
      <c r="E1696" t="s">
        <v>745</v>
      </c>
      <c r="F1696" t="s">
        <v>35</v>
      </c>
      <c r="G1696" t="s">
        <v>31</v>
      </c>
      <c r="H1696">
        <v>5</v>
      </c>
      <c r="I1696" t="s">
        <v>17</v>
      </c>
      <c r="J1696">
        <v>1</v>
      </c>
      <c r="K1696">
        <v>3.4372199999999999</v>
      </c>
      <c r="L1696">
        <v>-76.522499999999994</v>
      </c>
    </row>
    <row r="1697" spans="1:12" x14ac:dyDescent="0.25">
      <c r="A1697" t="s">
        <v>155</v>
      </c>
      <c r="B1697" t="s">
        <v>62</v>
      </c>
      <c r="C1697">
        <v>91500</v>
      </c>
      <c r="D1697">
        <v>3100</v>
      </c>
      <c r="E1697" t="s">
        <v>1095</v>
      </c>
      <c r="F1697" t="s">
        <v>88</v>
      </c>
      <c r="G1697" t="s">
        <v>16</v>
      </c>
      <c r="H1697">
        <v>5</v>
      </c>
      <c r="I1697" t="s">
        <v>32</v>
      </c>
      <c r="J1697">
        <v>1</v>
      </c>
      <c r="K1697">
        <v>4.6097099999999998</v>
      </c>
      <c r="L1697">
        <v>-74.08175</v>
      </c>
    </row>
    <row r="1698" spans="1:12" x14ac:dyDescent="0.25">
      <c r="A1698" t="s">
        <v>171</v>
      </c>
      <c r="B1698" t="s">
        <v>19</v>
      </c>
      <c r="C1698">
        <v>255100</v>
      </c>
      <c r="D1698">
        <v>16900</v>
      </c>
      <c r="E1698" t="s">
        <v>1164</v>
      </c>
      <c r="F1698" t="s">
        <v>76</v>
      </c>
      <c r="G1698" t="s">
        <v>201</v>
      </c>
      <c r="H1698">
        <v>5</v>
      </c>
      <c r="I1698" t="s">
        <v>17</v>
      </c>
      <c r="J1698">
        <v>2</v>
      </c>
      <c r="K1698">
        <v>11.54444</v>
      </c>
      <c r="L1698">
        <v>-72.907219999999995</v>
      </c>
    </row>
    <row r="1699" spans="1:12" x14ac:dyDescent="0.25">
      <c r="A1699" t="s">
        <v>85</v>
      </c>
      <c r="B1699" t="s">
        <v>86</v>
      </c>
      <c r="C1699">
        <v>773400</v>
      </c>
      <c r="D1699">
        <v>41400</v>
      </c>
      <c r="E1699" t="s">
        <v>597</v>
      </c>
      <c r="F1699" t="s">
        <v>93</v>
      </c>
      <c r="G1699" t="s">
        <v>91</v>
      </c>
      <c r="H1699">
        <v>5</v>
      </c>
      <c r="I1699" t="s">
        <v>32</v>
      </c>
      <c r="J1699">
        <v>1</v>
      </c>
      <c r="K1699">
        <v>10.968540000000001</v>
      </c>
      <c r="L1699">
        <v>-74.781319999999994</v>
      </c>
    </row>
    <row r="1700" spans="1:12" x14ac:dyDescent="0.25">
      <c r="A1700" t="s">
        <v>82</v>
      </c>
      <c r="B1700" t="s">
        <v>58</v>
      </c>
      <c r="C1700">
        <v>59400</v>
      </c>
      <c r="D1700">
        <v>5500</v>
      </c>
      <c r="E1700" t="s">
        <v>294</v>
      </c>
      <c r="F1700" t="s">
        <v>76</v>
      </c>
      <c r="G1700" t="s">
        <v>31</v>
      </c>
      <c r="H1700">
        <v>5</v>
      </c>
      <c r="I1700" t="s">
        <v>17</v>
      </c>
      <c r="J1700">
        <v>7</v>
      </c>
      <c r="K1700">
        <v>3.4372199999999999</v>
      </c>
      <c r="L1700">
        <v>-76.522499999999994</v>
      </c>
    </row>
    <row r="1701" spans="1:12" x14ac:dyDescent="0.25">
      <c r="A1701" t="s">
        <v>78</v>
      </c>
      <c r="B1701" t="s">
        <v>19</v>
      </c>
      <c r="C1701">
        <v>333200</v>
      </c>
      <c r="D1701">
        <v>18100</v>
      </c>
      <c r="E1701" t="s">
        <v>859</v>
      </c>
      <c r="F1701" t="s">
        <v>43</v>
      </c>
      <c r="G1701" t="s">
        <v>31</v>
      </c>
      <c r="H1701">
        <v>5</v>
      </c>
      <c r="I1701" t="s">
        <v>17</v>
      </c>
      <c r="J1701">
        <v>6</v>
      </c>
      <c r="K1701">
        <v>3.4372199999999999</v>
      </c>
      <c r="L1701">
        <v>-76.522499999999994</v>
      </c>
    </row>
    <row r="1702" spans="1:12" x14ac:dyDescent="0.25">
      <c r="A1702" t="s">
        <v>33</v>
      </c>
      <c r="B1702" t="s">
        <v>19</v>
      </c>
      <c r="C1702">
        <v>233000</v>
      </c>
      <c r="D1702">
        <v>12800</v>
      </c>
      <c r="E1702" t="s">
        <v>849</v>
      </c>
      <c r="F1702" t="s">
        <v>93</v>
      </c>
      <c r="G1702" t="s">
        <v>31</v>
      </c>
      <c r="H1702">
        <v>1</v>
      </c>
      <c r="I1702" t="s">
        <v>17</v>
      </c>
      <c r="J1702">
        <v>1</v>
      </c>
      <c r="K1702">
        <v>3.4372199999999999</v>
      </c>
      <c r="L1702">
        <v>-76.522499999999994</v>
      </c>
    </row>
    <row r="1703" spans="1:12" x14ac:dyDescent="0.25">
      <c r="A1703" t="s">
        <v>23</v>
      </c>
      <c r="B1703" t="s">
        <v>24</v>
      </c>
      <c r="C1703">
        <v>217000</v>
      </c>
      <c r="D1703">
        <v>9700</v>
      </c>
      <c r="E1703" t="s">
        <v>668</v>
      </c>
      <c r="F1703" t="s">
        <v>47</v>
      </c>
      <c r="G1703" t="s">
        <v>16</v>
      </c>
      <c r="H1703">
        <v>3</v>
      </c>
      <c r="I1703" t="s">
        <v>17</v>
      </c>
      <c r="J1703">
        <v>6</v>
      </c>
      <c r="K1703">
        <v>4.6097099999999998</v>
      </c>
      <c r="L1703">
        <v>-74.08175</v>
      </c>
    </row>
    <row r="1704" spans="1:12" x14ac:dyDescent="0.25">
      <c r="A1704" t="s">
        <v>204</v>
      </c>
      <c r="B1704" t="s">
        <v>13</v>
      </c>
      <c r="C1704">
        <v>133500</v>
      </c>
      <c r="D1704">
        <v>5300</v>
      </c>
      <c r="E1704" t="s">
        <v>677</v>
      </c>
      <c r="F1704" t="s">
        <v>54</v>
      </c>
      <c r="G1704" t="s">
        <v>31</v>
      </c>
      <c r="H1704">
        <v>4</v>
      </c>
      <c r="I1704" t="s">
        <v>17</v>
      </c>
      <c r="J1704">
        <v>1</v>
      </c>
      <c r="K1704">
        <v>3.4372199999999999</v>
      </c>
      <c r="L1704">
        <v>-76.522499999999994</v>
      </c>
    </row>
    <row r="1705" spans="1:12" x14ac:dyDescent="0.25">
      <c r="A1705" t="s">
        <v>70</v>
      </c>
      <c r="B1705" t="s">
        <v>13</v>
      </c>
      <c r="C1705">
        <v>2714100</v>
      </c>
      <c r="D1705">
        <v>144700</v>
      </c>
      <c r="E1705" t="s">
        <v>404</v>
      </c>
      <c r="F1705" t="s">
        <v>47</v>
      </c>
      <c r="G1705" t="s">
        <v>27</v>
      </c>
      <c r="H1705">
        <v>5</v>
      </c>
      <c r="I1705" t="s">
        <v>32</v>
      </c>
      <c r="J1705">
        <v>1</v>
      </c>
      <c r="K1705">
        <v>10.39972</v>
      </c>
      <c r="L1705">
        <v>-75.514439999999993</v>
      </c>
    </row>
    <row r="1706" spans="1:12" x14ac:dyDescent="0.25">
      <c r="A1706" t="s">
        <v>94</v>
      </c>
      <c r="B1706" t="s">
        <v>29</v>
      </c>
      <c r="C1706">
        <v>1030200</v>
      </c>
      <c r="D1706">
        <v>53000</v>
      </c>
      <c r="E1706" t="s">
        <v>1084</v>
      </c>
      <c r="F1706" t="s">
        <v>160</v>
      </c>
      <c r="G1706" t="s">
        <v>22</v>
      </c>
      <c r="H1706">
        <v>5</v>
      </c>
      <c r="I1706" t="s">
        <v>17</v>
      </c>
      <c r="J1706">
        <v>4</v>
      </c>
      <c r="K1706">
        <v>6.2518399999999996</v>
      </c>
      <c r="L1706">
        <v>-75.563590000000005</v>
      </c>
    </row>
    <row r="1707" spans="1:12" x14ac:dyDescent="0.25">
      <c r="A1707" t="s">
        <v>105</v>
      </c>
      <c r="B1707" t="s">
        <v>19</v>
      </c>
      <c r="C1707">
        <v>273800</v>
      </c>
      <c r="D1707">
        <v>15000</v>
      </c>
      <c r="E1707" t="s">
        <v>551</v>
      </c>
      <c r="F1707" t="s">
        <v>26</v>
      </c>
      <c r="G1707" t="s">
        <v>16</v>
      </c>
      <c r="H1707">
        <v>5</v>
      </c>
      <c r="I1707" t="s">
        <v>17</v>
      </c>
      <c r="J1707">
        <v>1</v>
      </c>
      <c r="K1707">
        <v>4.6097099999999998</v>
      </c>
      <c r="L1707">
        <v>-74.08175</v>
      </c>
    </row>
    <row r="1708" spans="1:12" x14ac:dyDescent="0.25">
      <c r="A1708" t="s">
        <v>266</v>
      </c>
      <c r="B1708" t="s">
        <v>13</v>
      </c>
      <c r="C1708">
        <v>1416200</v>
      </c>
      <c r="D1708">
        <v>76100</v>
      </c>
      <c r="E1708" t="s">
        <v>667</v>
      </c>
      <c r="F1708" t="s">
        <v>21</v>
      </c>
      <c r="G1708" t="s">
        <v>16</v>
      </c>
      <c r="H1708">
        <v>5</v>
      </c>
      <c r="I1708" t="s">
        <v>17</v>
      </c>
      <c r="J1708">
        <v>3</v>
      </c>
      <c r="K1708">
        <v>4.6097099999999998</v>
      </c>
      <c r="L1708">
        <v>-74.08175</v>
      </c>
    </row>
    <row r="1709" spans="1:12" x14ac:dyDescent="0.25">
      <c r="A1709" t="s">
        <v>74</v>
      </c>
      <c r="B1709" t="s">
        <v>62</v>
      </c>
      <c r="C1709">
        <v>24400</v>
      </c>
      <c r="D1709">
        <v>0</v>
      </c>
      <c r="E1709" t="s">
        <v>515</v>
      </c>
      <c r="F1709" t="s">
        <v>96</v>
      </c>
      <c r="G1709" t="s">
        <v>16</v>
      </c>
      <c r="H1709">
        <v>2</v>
      </c>
      <c r="I1709" t="s">
        <v>38</v>
      </c>
      <c r="J1709">
        <v>1</v>
      </c>
      <c r="K1709">
        <v>4.6097099999999998</v>
      </c>
      <c r="L1709">
        <v>-74.08175</v>
      </c>
    </row>
    <row r="1710" spans="1:12" x14ac:dyDescent="0.25">
      <c r="A1710" t="s">
        <v>89</v>
      </c>
      <c r="B1710" t="s">
        <v>62</v>
      </c>
      <c r="C1710">
        <v>20200</v>
      </c>
      <c r="D1710">
        <v>1300</v>
      </c>
      <c r="E1710" t="s">
        <v>181</v>
      </c>
      <c r="F1710" t="s">
        <v>93</v>
      </c>
      <c r="G1710" t="s">
        <v>16</v>
      </c>
      <c r="H1710">
        <v>3</v>
      </c>
      <c r="I1710" t="s">
        <v>17</v>
      </c>
      <c r="J1710">
        <v>10</v>
      </c>
      <c r="K1710">
        <v>4.6097099999999998</v>
      </c>
      <c r="L1710">
        <v>-74.08175</v>
      </c>
    </row>
    <row r="1711" spans="1:12" x14ac:dyDescent="0.25">
      <c r="A1711" t="s">
        <v>36</v>
      </c>
      <c r="B1711" t="s">
        <v>24</v>
      </c>
      <c r="C1711">
        <v>28900</v>
      </c>
      <c r="D1711">
        <v>1800</v>
      </c>
      <c r="E1711" t="s">
        <v>1093</v>
      </c>
      <c r="F1711" t="s">
        <v>47</v>
      </c>
      <c r="G1711" t="s">
        <v>16</v>
      </c>
      <c r="H1711">
        <v>3</v>
      </c>
      <c r="I1711" t="s">
        <v>32</v>
      </c>
      <c r="J1711">
        <v>1</v>
      </c>
      <c r="K1711">
        <v>4.6097099999999998</v>
      </c>
      <c r="L1711">
        <v>-74.08175</v>
      </c>
    </row>
    <row r="1712" spans="1:12" x14ac:dyDescent="0.25">
      <c r="A1712" t="s">
        <v>74</v>
      </c>
      <c r="B1712" t="s">
        <v>62</v>
      </c>
      <c r="C1712">
        <v>55500</v>
      </c>
      <c r="D1712">
        <v>3200</v>
      </c>
      <c r="E1712" t="s">
        <v>620</v>
      </c>
      <c r="F1712" t="s">
        <v>130</v>
      </c>
      <c r="G1712" t="s">
        <v>16</v>
      </c>
      <c r="H1712">
        <v>4</v>
      </c>
      <c r="I1712" t="s">
        <v>17</v>
      </c>
      <c r="J1712">
        <v>1</v>
      </c>
      <c r="K1712">
        <v>4.6097099999999998</v>
      </c>
      <c r="L1712">
        <v>-74.08175</v>
      </c>
    </row>
    <row r="1713" spans="1:12" x14ac:dyDescent="0.25">
      <c r="A1713" t="s">
        <v>78</v>
      </c>
      <c r="B1713" t="s">
        <v>19</v>
      </c>
      <c r="C1713">
        <v>342800</v>
      </c>
      <c r="D1713">
        <v>18900</v>
      </c>
      <c r="E1713" t="s">
        <v>1063</v>
      </c>
      <c r="F1713" t="s">
        <v>21</v>
      </c>
      <c r="G1713" t="s">
        <v>16</v>
      </c>
      <c r="H1713">
        <v>5</v>
      </c>
      <c r="I1713" t="s">
        <v>17</v>
      </c>
      <c r="J1713">
        <v>3</v>
      </c>
      <c r="K1713">
        <v>4.6097099999999998</v>
      </c>
      <c r="L1713">
        <v>-74.08175</v>
      </c>
    </row>
    <row r="1714" spans="1:12" x14ac:dyDescent="0.25">
      <c r="A1714" t="s">
        <v>39</v>
      </c>
      <c r="B1714" t="s">
        <v>24</v>
      </c>
      <c r="C1714">
        <v>42400</v>
      </c>
      <c r="D1714">
        <v>2700</v>
      </c>
      <c r="E1714" t="s">
        <v>1146</v>
      </c>
      <c r="F1714" t="s">
        <v>26</v>
      </c>
      <c r="G1714" t="s">
        <v>16</v>
      </c>
      <c r="H1714">
        <v>5</v>
      </c>
      <c r="I1714" t="s">
        <v>17</v>
      </c>
      <c r="J1714">
        <v>8</v>
      </c>
      <c r="K1714">
        <v>4.6097099999999998</v>
      </c>
      <c r="L1714">
        <v>-74.08175</v>
      </c>
    </row>
    <row r="1715" spans="1:12" x14ac:dyDescent="0.25">
      <c r="A1715" t="s">
        <v>82</v>
      </c>
      <c r="B1715" t="s">
        <v>58</v>
      </c>
      <c r="C1715">
        <v>33400</v>
      </c>
      <c r="D1715">
        <v>2000</v>
      </c>
      <c r="E1715" t="s">
        <v>1025</v>
      </c>
      <c r="F1715" t="s">
        <v>43</v>
      </c>
      <c r="G1715" t="s">
        <v>243</v>
      </c>
      <c r="H1715">
        <v>5</v>
      </c>
      <c r="I1715" t="s">
        <v>32</v>
      </c>
      <c r="J1715">
        <v>1</v>
      </c>
      <c r="K1715">
        <v>4.5338900000000004</v>
      </c>
      <c r="L1715">
        <v>-75.681110000000004</v>
      </c>
    </row>
    <row r="1716" spans="1:12" x14ac:dyDescent="0.25">
      <c r="A1716" t="s">
        <v>192</v>
      </c>
      <c r="B1716" t="s">
        <v>65</v>
      </c>
      <c r="C1716">
        <v>44800</v>
      </c>
      <c r="D1716">
        <v>0</v>
      </c>
      <c r="E1716" t="s">
        <v>605</v>
      </c>
      <c r="F1716" t="s">
        <v>43</v>
      </c>
      <c r="G1716" t="s">
        <v>31</v>
      </c>
      <c r="H1716">
        <v>5</v>
      </c>
      <c r="I1716" t="s">
        <v>17</v>
      </c>
      <c r="J1716">
        <v>8</v>
      </c>
      <c r="K1716">
        <v>3.4372199999999999</v>
      </c>
      <c r="L1716">
        <v>-76.522499999999994</v>
      </c>
    </row>
    <row r="1717" spans="1:12" x14ac:dyDescent="0.25">
      <c r="A1717" t="s">
        <v>144</v>
      </c>
      <c r="B1717" t="s">
        <v>65</v>
      </c>
      <c r="C1717">
        <v>49500</v>
      </c>
      <c r="D1717">
        <v>3300</v>
      </c>
      <c r="E1717" t="s">
        <v>1051</v>
      </c>
      <c r="F1717" t="s">
        <v>93</v>
      </c>
      <c r="G1717" t="s">
        <v>22</v>
      </c>
      <c r="H1717">
        <v>5</v>
      </c>
      <c r="I1717" t="s">
        <v>17</v>
      </c>
      <c r="J1717">
        <v>4</v>
      </c>
      <c r="K1717">
        <v>6.2518399999999996</v>
      </c>
      <c r="L1717">
        <v>-75.563590000000005</v>
      </c>
    </row>
    <row r="1718" spans="1:12" x14ac:dyDescent="0.25">
      <c r="A1718" t="s">
        <v>28</v>
      </c>
      <c r="B1718" t="s">
        <v>29</v>
      </c>
      <c r="C1718">
        <v>565100</v>
      </c>
      <c r="D1718">
        <v>30300</v>
      </c>
      <c r="E1718" t="s">
        <v>373</v>
      </c>
      <c r="F1718" t="s">
        <v>43</v>
      </c>
      <c r="G1718" t="s">
        <v>278</v>
      </c>
      <c r="H1718">
        <v>4</v>
      </c>
      <c r="I1718" t="s">
        <v>38</v>
      </c>
      <c r="J1718">
        <v>1</v>
      </c>
      <c r="K1718">
        <v>-4.2152799999999999</v>
      </c>
      <c r="L1718">
        <v>-69.940560000000005</v>
      </c>
    </row>
    <row r="1719" spans="1:12" x14ac:dyDescent="0.25">
      <c r="A1719" t="s">
        <v>18</v>
      </c>
      <c r="B1719" t="s">
        <v>19</v>
      </c>
      <c r="C1719">
        <v>366100</v>
      </c>
      <c r="D1719">
        <v>17700</v>
      </c>
      <c r="E1719" t="s">
        <v>986</v>
      </c>
      <c r="F1719" t="s">
        <v>52</v>
      </c>
      <c r="G1719" t="s">
        <v>31</v>
      </c>
      <c r="H1719">
        <v>5</v>
      </c>
      <c r="I1719" t="s">
        <v>17</v>
      </c>
      <c r="J1719">
        <v>1</v>
      </c>
      <c r="K1719">
        <v>3.4372199999999999</v>
      </c>
      <c r="L1719">
        <v>-76.522499999999994</v>
      </c>
    </row>
    <row r="1720" spans="1:12" x14ac:dyDescent="0.25">
      <c r="A1720" t="s">
        <v>214</v>
      </c>
      <c r="B1720" t="s">
        <v>19</v>
      </c>
      <c r="C1720">
        <v>207000</v>
      </c>
      <c r="D1720">
        <v>11200</v>
      </c>
      <c r="E1720" t="s">
        <v>1021</v>
      </c>
      <c r="F1720" t="s">
        <v>88</v>
      </c>
      <c r="G1720" t="s">
        <v>22</v>
      </c>
      <c r="H1720">
        <v>5</v>
      </c>
      <c r="I1720" t="s">
        <v>17</v>
      </c>
      <c r="J1720">
        <v>1</v>
      </c>
      <c r="K1720">
        <v>6.2518399999999996</v>
      </c>
      <c r="L1720">
        <v>-75.563590000000005</v>
      </c>
    </row>
    <row r="1721" spans="1:12" x14ac:dyDescent="0.25">
      <c r="A1721" t="s">
        <v>148</v>
      </c>
      <c r="B1721" t="s">
        <v>13</v>
      </c>
      <c r="C1721">
        <v>1393300</v>
      </c>
      <c r="D1721">
        <v>72400</v>
      </c>
      <c r="E1721" t="s">
        <v>1036</v>
      </c>
      <c r="F1721" t="s">
        <v>96</v>
      </c>
      <c r="G1721" t="s">
        <v>22</v>
      </c>
      <c r="H1721">
        <v>4</v>
      </c>
      <c r="I1721" t="s">
        <v>17</v>
      </c>
      <c r="J1721">
        <v>3</v>
      </c>
      <c r="K1721">
        <v>6.2518399999999996</v>
      </c>
      <c r="L1721">
        <v>-75.563590000000005</v>
      </c>
    </row>
    <row r="1722" spans="1:12" x14ac:dyDescent="0.25">
      <c r="A1722" t="s">
        <v>68</v>
      </c>
      <c r="B1722" t="s">
        <v>24</v>
      </c>
      <c r="C1722">
        <v>23300</v>
      </c>
      <c r="D1722">
        <v>1600</v>
      </c>
      <c r="E1722" t="s">
        <v>898</v>
      </c>
      <c r="F1722" t="s">
        <v>47</v>
      </c>
      <c r="G1722" t="s">
        <v>27</v>
      </c>
      <c r="H1722">
        <v>5</v>
      </c>
      <c r="I1722" t="s">
        <v>38</v>
      </c>
      <c r="J1722">
        <v>1</v>
      </c>
      <c r="K1722">
        <v>10.39972</v>
      </c>
      <c r="L1722">
        <v>-75.514439999999993</v>
      </c>
    </row>
    <row r="1723" spans="1:12" x14ac:dyDescent="0.25">
      <c r="A1723" t="s">
        <v>184</v>
      </c>
      <c r="B1723" t="s">
        <v>86</v>
      </c>
      <c r="C1723">
        <v>212600</v>
      </c>
      <c r="D1723">
        <v>14700</v>
      </c>
      <c r="E1723" t="s">
        <v>282</v>
      </c>
      <c r="F1723" t="s">
        <v>35</v>
      </c>
      <c r="G1723" t="s">
        <v>16</v>
      </c>
      <c r="H1723">
        <v>1</v>
      </c>
      <c r="I1723" t="s">
        <v>17</v>
      </c>
      <c r="J1723">
        <v>1</v>
      </c>
      <c r="K1723">
        <v>4.6097099999999998</v>
      </c>
      <c r="L1723">
        <v>-74.08175</v>
      </c>
    </row>
    <row r="1724" spans="1:12" x14ac:dyDescent="0.25">
      <c r="A1724" t="s">
        <v>45</v>
      </c>
      <c r="B1724" t="s">
        <v>29</v>
      </c>
      <c r="C1724">
        <v>1402000</v>
      </c>
      <c r="D1724">
        <v>75200</v>
      </c>
      <c r="E1724" t="s">
        <v>952</v>
      </c>
      <c r="F1724" t="s">
        <v>21</v>
      </c>
      <c r="G1724" t="s">
        <v>22</v>
      </c>
      <c r="H1724">
        <v>5</v>
      </c>
      <c r="I1724" t="s">
        <v>17</v>
      </c>
      <c r="J1724">
        <v>2</v>
      </c>
      <c r="K1724">
        <v>6.2518399999999996</v>
      </c>
      <c r="L1724">
        <v>-75.563590000000005</v>
      </c>
    </row>
    <row r="1725" spans="1:12" x14ac:dyDescent="0.25">
      <c r="A1725" t="s">
        <v>214</v>
      </c>
      <c r="B1725" t="s">
        <v>19</v>
      </c>
      <c r="C1725">
        <v>157400</v>
      </c>
      <c r="D1725">
        <v>6600</v>
      </c>
      <c r="E1725" t="s">
        <v>1170</v>
      </c>
      <c r="F1725" t="s">
        <v>26</v>
      </c>
      <c r="G1725" t="s">
        <v>22</v>
      </c>
      <c r="H1725">
        <v>5</v>
      </c>
      <c r="I1725" t="s">
        <v>17</v>
      </c>
      <c r="J1725">
        <v>8</v>
      </c>
      <c r="K1725">
        <v>6.2518399999999996</v>
      </c>
      <c r="L1725">
        <v>-75.563590000000005</v>
      </c>
    </row>
    <row r="1726" spans="1:12" x14ac:dyDescent="0.25">
      <c r="A1726" t="s">
        <v>12</v>
      </c>
      <c r="B1726" t="s">
        <v>13</v>
      </c>
      <c r="C1726">
        <v>190900</v>
      </c>
      <c r="D1726">
        <v>8400</v>
      </c>
      <c r="E1726" t="s">
        <v>525</v>
      </c>
      <c r="F1726" t="s">
        <v>15</v>
      </c>
      <c r="G1726" t="s">
        <v>22</v>
      </c>
      <c r="H1726">
        <v>1</v>
      </c>
      <c r="I1726" t="s">
        <v>17</v>
      </c>
      <c r="J1726">
        <v>8</v>
      </c>
      <c r="K1726">
        <v>6.2518399999999996</v>
      </c>
      <c r="L1726">
        <v>-75.563590000000005</v>
      </c>
    </row>
    <row r="1727" spans="1:12" x14ac:dyDescent="0.25">
      <c r="A1727" t="s">
        <v>50</v>
      </c>
      <c r="B1727" t="s">
        <v>29</v>
      </c>
      <c r="C1727">
        <v>1472600</v>
      </c>
      <c r="D1727">
        <v>83100</v>
      </c>
      <c r="E1727" t="s">
        <v>538</v>
      </c>
      <c r="F1727" t="s">
        <v>15</v>
      </c>
      <c r="G1727" t="s">
        <v>31</v>
      </c>
      <c r="H1727">
        <v>5</v>
      </c>
      <c r="I1727" t="s">
        <v>32</v>
      </c>
      <c r="J1727">
        <v>1</v>
      </c>
      <c r="K1727">
        <v>3.4372199999999999</v>
      </c>
      <c r="L1727">
        <v>-76.522499999999994</v>
      </c>
    </row>
    <row r="1728" spans="1:12" x14ac:dyDescent="0.25">
      <c r="A1728" t="s">
        <v>33</v>
      </c>
      <c r="B1728" t="s">
        <v>19</v>
      </c>
      <c r="C1728">
        <v>515400</v>
      </c>
      <c r="D1728">
        <v>28100</v>
      </c>
      <c r="E1728" t="s">
        <v>1095</v>
      </c>
      <c r="F1728" t="s">
        <v>54</v>
      </c>
      <c r="G1728" t="s">
        <v>31</v>
      </c>
      <c r="H1728">
        <v>5</v>
      </c>
      <c r="I1728" t="s">
        <v>17</v>
      </c>
      <c r="J1728">
        <v>2</v>
      </c>
      <c r="K1728">
        <v>3.4372199999999999</v>
      </c>
      <c r="L1728">
        <v>-76.522499999999994</v>
      </c>
    </row>
    <row r="1729" spans="1:12" x14ac:dyDescent="0.25">
      <c r="A1729" t="s">
        <v>94</v>
      </c>
      <c r="B1729" t="s">
        <v>29</v>
      </c>
      <c r="C1729">
        <v>567900</v>
      </c>
      <c r="D1729">
        <v>35000</v>
      </c>
      <c r="E1729" t="s">
        <v>1210</v>
      </c>
      <c r="F1729" t="s">
        <v>96</v>
      </c>
      <c r="G1729" t="s">
        <v>27</v>
      </c>
      <c r="H1729">
        <v>5</v>
      </c>
      <c r="I1729" t="s">
        <v>17</v>
      </c>
      <c r="J1729">
        <v>3</v>
      </c>
      <c r="K1729">
        <v>10.39972</v>
      </c>
      <c r="L1729">
        <v>-75.514439999999993</v>
      </c>
    </row>
    <row r="1730" spans="1:12" x14ac:dyDescent="0.25">
      <c r="A1730" t="s">
        <v>84</v>
      </c>
      <c r="B1730" t="s">
        <v>58</v>
      </c>
      <c r="C1730">
        <v>103900</v>
      </c>
      <c r="D1730">
        <v>6200</v>
      </c>
      <c r="E1730" t="s">
        <v>787</v>
      </c>
      <c r="F1730" t="s">
        <v>26</v>
      </c>
      <c r="G1730" t="s">
        <v>16</v>
      </c>
      <c r="H1730">
        <v>5</v>
      </c>
      <c r="I1730" t="s">
        <v>38</v>
      </c>
      <c r="J1730">
        <v>1</v>
      </c>
      <c r="K1730">
        <v>4.6097099999999998</v>
      </c>
      <c r="L1730">
        <v>-74.08175</v>
      </c>
    </row>
    <row r="1731" spans="1:12" x14ac:dyDescent="0.25">
      <c r="A1731" t="s">
        <v>84</v>
      </c>
      <c r="B1731" t="s">
        <v>58</v>
      </c>
      <c r="C1731">
        <v>193700</v>
      </c>
      <c r="D1731">
        <v>10700</v>
      </c>
      <c r="E1731" t="s">
        <v>1011</v>
      </c>
      <c r="F1731" t="s">
        <v>54</v>
      </c>
      <c r="G1731" t="s">
        <v>16</v>
      </c>
      <c r="H1731">
        <v>5</v>
      </c>
      <c r="I1731" t="s">
        <v>17</v>
      </c>
      <c r="J1731">
        <v>4</v>
      </c>
      <c r="K1731">
        <v>4.6097099999999998</v>
      </c>
      <c r="L1731">
        <v>-74.08175</v>
      </c>
    </row>
    <row r="1732" spans="1:12" x14ac:dyDescent="0.25">
      <c r="A1732" t="s">
        <v>105</v>
      </c>
      <c r="B1732" t="s">
        <v>19</v>
      </c>
      <c r="C1732">
        <v>302800</v>
      </c>
      <c r="D1732">
        <v>14300</v>
      </c>
      <c r="E1732" t="s">
        <v>916</v>
      </c>
      <c r="F1732" t="s">
        <v>96</v>
      </c>
      <c r="G1732" t="s">
        <v>31</v>
      </c>
      <c r="H1732">
        <v>5</v>
      </c>
      <c r="I1732" t="s">
        <v>17</v>
      </c>
      <c r="J1732">
        <v>1</v>
      </c>
      <c r="K1732">
        <v>3.4372199999999999</v>
      </c>
      <c r="L1732">
        <v>-76.522499999999994</v>
      </c>
    </row>
    <row r="1733" spans="1:12" x14ac:dyDescent="0.25">
      <c r="A1733" t="s">
        <v>113</v>
      </c>
      <c r="B1733" t="s">
        <v>24</v>
      </c>
      <c r="C1733">
        <v>16800</v>
      </c>
      <c r="D1733">
        <v>1100</v>
      </c>
      <c r="E1733" t="s">
        <v>179</v>
      </c>
      <c r="F1733" t="s">
        <v>52</v>
      </c>
      <c r="G1733" t="s">
        <v>161</v>
      </c>
      <c r="H1733">
        <v>5</v>
      </c>
      <c r="I1733" t="s">
        <v>17</v>
      </c>
      <c r="J1733">
        <v>1</v>
      </c>
      <c r="K1733">
        <v>7.1253900000000003</v>
      </c>
      <c r="L1733">
        <v>-73.119799999999998</v>
      </c>
    </row>
    <row r="1734" spans="1:12" x14ac:dyDescent="0.25">
      <c r="A1734" t="s">
        <v>68</v>
      </c>
      <c r="B1734" t="s">
        <v>24</v>
      </c>
      <c r="C1734">
        <v>21000</v>
      </c>
      <c r="D1734">
        <v>0</v>
      </c>
      <c r="E1734" t="s">
        <v>276</v>
      </c>
      <c r="F1734" t="s">
        <v>96</v>
      </c>
      <c r="G1734" t="s">
        <v>60</v>
      </c>
      <c r="H1734">
        <v>1</v>
      </c>
      <c r="I1734" t="s">
        <v>32</v>
      </c>
      <c r="J1734">
        <v>1</v>
      </c>
      <c r="K1734">
        <v>4.8133299999999997</v>
      </c>
      <c r="L1734">
        <v>-75.696110000000004</v>
      </c>
    </row>
    <row r="1735" spans="1:12" x14ac:dyDescent="0.25">
      <c r="A1735" t="s">
        <v>84</v>
      </c>
      <c r="B1735" t="s">
        <v>58</v>
      </c>
      <c r="C1735">
        <v>89800</v>
      </c>
      <c r="D1735">
        <v>5000</v>
      </c>
      <c r="E1735" t="s">
        <v>979</v>
      </c>
      <c r="F1735" t="s">
        <v>54</v>
      </c>
      <c r="G1735" t="s">
        <v>16</v>
      </c>
      <c r="H1735">
        <v>5</v>
      </c>
      <c r="I1735" t="s">
        <v>17</v>
      </c>
      <c r="J1735">
        <v>10</v>
      </c>
      <c r="K1735">
        <v>4.6097099999999998</v>
      </c>
      <c r="L1735">
        <v>-74.08175</v>
      </c>
    </row>
    <row r="1736" spans="1:12" x14ac:dyDescent="0.25">
      <c r="A1736" t="s">
        <v>61</v>
      </c>
      <c r="B1736" t="s">
        <v>62</v>
      </c>
      <c r="C1736">
        <v>535600</v>
      </c>
      <c r="D1736">
        <v>26700</v>
      </c>
      <c r="E1736" t="s">
        <v>218</v>
      </c>
      <c r="F1736" t="s">
        <v>76</v>
      </c>
      <c r="G1736" t="s">
        <v>22</v>
      </c>
      <c r="H1736">
        <v>5</v>
      </c>
      <c r="I1736" t="s">
        <v>17</v>
      </c>
      <c r="J1736">
        <v>5</v>
      </c>
      <c r="K1736">
        <v>6.2518399999999996</v>
      </c>
      <c r="L1736">
        <v>-75.563590000000005</v>
      </c>
    </row>
    <row r="1737" spans="1:12" x14ac:dyDescent="0.25">
      <c r="A1737" t="s">
        <v>214</v>
      </c>
      <c r="B1737" t="s">
        <v>19</v>
      </c>
      <c r="C1737">
        <v>134000</v>
      </c>
      <c r="D1737">
        <v>7500</v>
      </c>
      <c r="E1737" t="s">
        <v>1188</v>
      </c>
      <c r="F1737" t="s">
        <v>21</v>
      </c>
      <c r="G1737" t="s">
        <v>22</v>
      </c>
      <c r="H1737">
        <v>1</v>
      </c>
      <c r="I1737" t="s">
        <v>38</v>
      </c>
      <c r="J1737">
        <v>1</v>
      </c>
      <c r="K1737">
        <v>6.2518399999999996</v>
      </c>
      <c r="L1737">
        <v>-75.563590000000005</v>
      </c>
    </row>
    <row r="1738" spans="1:12" x14ac:dyDescent="0.25">
      <c r="A1738" t="s">
        <v>74</v>
      </c>
      <c r="B1738" t="s">
        <v>62</v>
      </c>
      <c r="C1738">
        <v>31500</v>
      </c>
      <c r="D1738">
        <v>0</v>
      </c>
      <c r="E1738" t="s">
        <v>819</v>
      </c>
      <c r="F1738" t="s">
        <v>76</v>
      </c>
      <c r="G1738" t="s">
        <v>22</v>
      </c>
      <c r="H1738">
        <v>5</v>
      </c>
      <c r="I1738" t="s">
        <v>17</v>
      </c>
      <c r="J1738">
        <v>1</v>
      </c>
      <c r="K1738">
        <v>6.2518399999999996</v>
      </c>
      <c r="L1738">
        <v>-75.563590000000005</v>
      </c>
    </row>
    <row r="1739" spans="1:12" x14ac:dyDescent="0.25">
      <c r="A1739" t="s">
        <v>111</v>
      </c>
      <c r="B1739" t="s">
        <v>19</v>
      </c>
      <c r="C1739">
        <v>497700</v>
      </c>
      <c r="D1739">
        <v>27000</v>
      </c>
      <c r="E1739" t="s">
        <v>518</v>
      </c>
      <c r="F1739" t="s">
        <v>88</v>
      </c>
      <c r="G1739" t="s">
        <v>31</v>
      </c>
      <c r="H1739">
        <v>3</v>
      </c>
      <c r="I1739" t="s">
        <v>17</v>
      </c>
      <c r="J1739">
        <v>10</v>
      </c>
      <c r="K1739">
        <v>3.4372199999999999</v>
      </c>
      <c r="L1739">
        <v>-76.522499999999994</v>
      </c>
    </row>
    <row r="1740" spans="1:12" x14ac:dyDescent="0.25">
      <c r="A1740" t="s">
        <v>297</v>
      </c>
      <c r="B1740" t="s">
        <v>86</v>
      </c>
      <c r="C1740">
        <v>44200</v>
      </c>
      <c r="D1740">
        <v>2600</v>
      </c>
      <c r="E1740" t="s">
        <v>1128</v>
      </c>
      <c r="F1740" t="s">
        <v>15</v>
      </c>
      <c r="G1740" t="s">
        <v>22</v>
      </c>
      <c r="H1740">
        <v>5</v>
      </c>
      <c r="I1740" t="s">
        <v>17</v>
      </c>
      <c r="J1740">
        <v>2</v>
      </c>
      <c r="K1740">
        <v>6.2518399999999996</v>
      </c>
      <c r="L1740">
        <v>-75.563590000000005</v>
      </c>
    </row>
    <row r="1741" spans="1:12" x14ac:dyDescent="0.25">
      <c r="A1741" t="s">
        <v>67</v>
      </c>
      <c r="B1741" t="s">
        <v>62</v>
      </c>
      <c r="C1741">
        <v>39000</v>
      </c>
      <c r="D1741">
        <v>0</v>
      </c>
      <c r="E1741" t="s">
        <v>582</v>
      </c>
      <c r="F1741" t="s">
        <v>160</v>
      </c>
      <c r="G1741" t="s">
        <v>16</v>
      </c>
      <c r="H1741">
        <v>4</v>
      </c>
      <c r="I1741" t="s">
        <v>17</v>
      </c>
      <c r="J1741">
        <v>2</v>
      </c>
      <c r="K1741">
        <v>4.6097099999999998</v>
      </c>
      <c r="L1741">
        <v>-74.08175</v>
      </c>
    </row>
    <row r="1742" spans="1:12" x14ac:dyDescent="0.25">
      <c r="A1742" t="s">
        <v>85</v>
      </c>
      <c r="B1742" t="s">
        <v>86</v>
      </c>
      <c r="C1742">
        <v>657000</v>
      </c>
      <c r="D1742">
        <v>33200</v>
      </c>
      <c r="E1742" t="s">
        <v>215</v>
      </c>
      <c r="F1742" t="s">
        <v>160</v>
      </c>
      <c r="G1742" t="s">
        <v>16</v>
      </c>
      <c r="H1742">
        <v>5</v>
      </c>
      <c r="I1742" t="s">
        <v>17</v>
      </c>
      <c r="J1742">
        <v>1</v>
      </c>
      <c r="K1742">
        <v>4.6097099999999998</v>
      </c>
      <c r="L1742">
        <v>-74.08175</v>
      </c>
    </row>
    <row r="1743" spans="1:12" x14ac:dyDescent="0.25">
      <c r="A1743" t="s">
        <v>50</v>
      </c>
      <c r="B1743" t="s">
        <v>29</v>
      </c>
      <c r="C1743">
        <v>1475200</v>
      </c>
      <c r="D1743">
        <v>78800</v>
      </c>
      <c r="E1743" t="s">
        <v>270</v>
      </c>
      <c r="F1743" t="s">
        <v>76</v>
      </c>
      <c r="G1743" t="s">
        <v>16</v>
      </c>
      <c r="H1743">
        <v>5</v>
      </c>
      <c r="I1743" t="s">
        <v>17</v>
      </c>
      <c r="J1743">
        <v>4</v>
      </c>
      <c r="K1743">
        <v>4.6097099999999998</v>
      </c>
      <c r="L1743">
        <v>-74.08175</v>
      </c>
    </row>
    <row r="1744" spans="1:12" x14ac:dyDescent="0.25">
      <c r="A1744" t="s">
        <v>45</v>
      </c>
      <c r="B1744" t="s">
        <v>29</v>
      </c>
      <c r="C1744">
        <v>1566100</v>
      </c>
      <c r="D1744">
        <v>83600</v>
      </c>
      <c r="E1744" t="s">
        <v>991</v>
      </c>
      <c r="F1744" t="s">
        <v>52</v>
      </c>
      <c r="G1744" t="s">
        <v>16</v>
      </c>
      <c r="H1744">
        <v>5</v>
      </c>
      <c r="I1744" t="s">
        <v>17</v>
      </c>
      <c r="J1744">
        <v>2</v>
      </c>
      <c r="K1744">
        <v>4.6097099999999998</v>
      </c>
      <c r="L1744">
        <v>-74.08175</v>
      </c>
    </row>
    <row r="1745" spans="1:12" x14ac:dyDescent="0.25">
      <c r="A1745" t="s">
        <v>144</v>
      </c>
      <c r="B1745" t="s">
        <v>65</v>
      </c>
      <c r="C1745">
        <v>73800</v>
      </c>
      <c r="D1745">
        <v>2100</v>
      </c>
      <c r="E1745" t="s">
        <v>527</v>
      </c>
      <c r="F1745" t="s">
        <v>35</v>
      </c>
      <c r="G1745" t="s">
        <v>31</v>
      </c>
      <c r="H1745">
        <v>5</v>
      </c>
      <c r="I1745" t="s">
        <v>17</v>
      </c>
      <c r="J1745">
        <v>2</v>
      </c>
      <c r="K1745">
        <v>3.4372199999999999</v>
      </c>
      <c r="L1745">
        <v>-76.522499999999994</v>
      </c>
    </row>
    <row r="1746" spans="1:12" x14ac:dyDescent="0.25">
      <c r="A1746" t="s">
        <v>39</v>
      </c>
      <c r="B1746" t="s">
        <v>24</v>
      </c>
      <c r="C1746">
        <v>54200</v>
      </c>
      <c r="D1746">
        <v>3100</v>
      </c>
      <c r="E1746" t="s">
        <v>977</v>
      </c>
      <c r="F1746" t="s">
        <v>130</v>
      </c>
      <c r="G1746" t="s">
        <v>16</v>
      </c>
      <c r="H1746">
        <v>2</v>
      </c>
      <c r="I1746" t="s">
        <v>17</v>
      </c>
      <c r="J1746">
        <v>1</v>
      </c>
      <c r="K1746">
        <v>4.6097099999999998</v>
      </c>
      <c r="L1746">
        <v>-74.08175</v>
      </c>
    </row>
    <row r="1747" spans="1:12" x14ac:dyDescent="0.25">
      <c r="A1747" t="s">
        <v>85</v>
      </c>
      <c r="B1747" t="s">
        <v>86</v>
      </c>
      <c r="C1747">
        <v>441500</v>
      </c>
      <c r="D1747">
        <v>24200</v>
      </c>
      <c r="E1747" t="s">
        <v>1257</v>
      </c>
      <c r="F1747" t="s">
        <v>96</v>
      </c>
      <c r="G1747" t="s">
        <v>16</v>
      </c>
      <c r="H1747">
        <v>5</v>
      </c>
      <c r="I1747" t="s">
        <v>17</v>
      </c>
      <c r="J1747">
        <v>2</v>
      </c>
      <c r="K1747">
        <v>4.6097099999999998</v>
      </c>
      <c r="L1747">
        <v>-74.08175</v>
      </c>
    </row>
    <row r="1748" spans="1:12" x14ac:dyDescent="0.25">
      <c r="A1748" t="s">
        <v>78</v>
      </c>
      <c r="B1748" t="s">
        <v>19</v>
      </c>
      <c r="C1748">
        <v>250200</v>
      </c>
      <c r="D1748">
        <v>11500</v>
      </c>
      <c r="E1748" t="s">
        <v>1243</v>
      </c>
      <c r="F1748" t="s">
        <v>54</v>
      </c>
      <c r="G1748" t="s">
        <v>22</v>
      </c>
      <c r="H1748">
        <v>3</v>
      </c>
      <c r="I1748" t="s">
        <v>32</v>
      </c>
      <c r="J1748">
        <v>1</v>
      </c>
      <c r="K1748">
        <v>6.2518399999999996</v>
      </c>
      <c r="L1748">
        <v>-75.563590000000005</v>
      </c>
    </row>
    <row r="1749" spans="1:12" x14ac:dyDescent="0.25">
      <c r="A1749" t="s">
        <v>111</v>
      </c>
      <c r="B1749" t="s">
        <v>19</v>
      </c>
      <c r="C1749">
        <v>499200</v>
      </c>
      <c r="D1749">
        <v>24800</v>
      </c>
      <c r="E1749" t="s">
        <v>431</v>
      </c>
      <c r="F1749" t="s">
        <v>15</v>
      </c>
      <c r="G1749" t="s">
        <v>16</v>
      </c>
      <c r="H1749">
        <v>5</v>
      </c>
      <c r="I1749" t="s">
        <v>17</v>
      </c>
      <c r="J1749">
        <v>5</v>
      </c>
      <c r="K1749">
        <v>4.6097099999999998</v>
      </c>
      <c r="L1749">
        <v>-74.08175</v>
      </c>
    </row>
    <row r="1750" spans="1:12" x14ac:dyDescent="0.25">
      <c r="A1750" t="s">
        <v>133</v>
      </c>
      <c r="B1750" t="s">
        <v>24</v>
      </c>
      <c r="C1750">
        <v>15800</v>
      </c>
      <c r="D1750">
        <v>0</v>
      </c>
      <c r="E1750" t="s">
        <v>83</v>
      </c>
      <c r="F1750" t="s">
        <v>96</v>
      </c>
      <c r="G1750" t="s">
        <v>91</v>
      </c>
      <c r="H1750">
        <v>1</v>
      </c>
      <c r="I1750" t="s">
        <v>17</v>
      </c>
      <c r="J1750">
        <v>10</v>
      </c>
      <c r="K1750">
        <v>10.968540000000001</v>
      </c>
      <c r="L1750">
        <v>-74.781319999999994</v>
      </c>
    </row>
    <row r="1751" spans="1:12" x14ac:dyDescent="0.25">
      <c r="A1751" t="s">
        <v>124</v>
      </c>
      <c r="B1751" t="s">
        <v>19</v>
      </c>
      <c r="C1751">
        <v>605300</v>
      </c>
      <c r="D1751">
        <v>33300</v>
      </c>
      <c r="E1751" t="s">
        <v>814</v>
      </c>
      <c r="F1751" t="s">
        <v>43</v>
      </c>
      <c r="G1751" t="s">
        <v>16</v>
      </c>
      <c r="H1751">
        <v>5</v>
      </c>
      <c r="I1751" t="s">
        <v>17</v>
      </c>
      <c r="J1751">
        <v>5</v>
      </c>
      <c r="K1751">
        <v>4.6097099999999998</v>
      </c>
      <c r="L1751">
        <v>-74.08175</v>
      </c>
    </row>
    <row r="1752" spans="1:12" x14ac:dyDescent="0.25">
      <c r="A1752" t="s">
        <v>127</v>
      </c>
      <c r="B1752" t="s">
        <v>13</v>
      </c>
      <c r="C1752">
        <v>1483300</v>
      </c>
      <c r="D1752">
        <v>79400</v>
      </c>
      <c r="E1752" t="s">
        <v>487</v>
      </c>
      <c r="F1752" t="s">
        <v>43</v>
      </c>
      <c r="G1752" t="s">
        <v>16</v>
      </c>
      <c r="H1752">
        <v>5</v>
      </c>
      <c r="I1752" t="s">
        <v>32</v>
      </c>
      <c r="J1752">
        <v>1</v>
      </c>
      <c r="K1752">
        <v>4.6097099999999998</v>
      </c>
      <c r="L1752">
        <v>-74.08175</v>
      </c>
    </row>
    <row r="1753" spans="1:12" x14ac:dyDescent="0.25">
      <c r="A1753" t="s">
        <v>67</v>
      </c>
      <c r="B1753" t="s">
        <v>62</v>
      </c>
      <c r="C1753">
        <v>37900</v>
      </c>
      <c r="D1753">
        <v>0</v>
      </c>
      <c r="E1753" t="s">
        <v>100</v>
      </c>
      <c r="F1753" t="s">
        <v>35</v>
      </c>
      <c r="G1753" t="s">
        <v>22</v>
      </c>
      <c r="H1753">
        <v>5</v>
      </c>
      <c r="I1753" t="s">
        <v>17</v>
      </c>
      <c r="J1753">
        <v>2</v>
      </c>
      <c r="K1753">
        <v>6.2518399999999996</v>
      </c>
      <c r="L1753">
        <v>-75.563590000000005</v>
      </c>
    </row>
    <row r="1754" spans="1:12" x14ac:dyDescent="0.25">
      <c r="A1754" t="s">
        <v>55</v>
      </c>
      <c r="B1754" t="s">
        <v>13</v>
      </c>
      <c r="C1754">
        <v>71000</v>
      </c>
      <c r="D1754">
        <v>4300</v>
      </c>
      <c r="E1754" t="s">
        <v>40</v>
      </c>
      <c r="F1754" t="s">
        <v>160</v>
      </c>
      <c r="G1754" t="s">
        <v>44</v>
      </c>
      <c r="H1754">
        <v>5</v>
      </c>
      <c r="I1754" t="s">
        <v>17</v>
      </c>
      <c r="J1754">
        <v>2</v>
      </c>
      <c r="K1754">
        <v>11.240790000000001</v>
      </c>
      <c r="L1754">
        <v>-74.199039999999997</v>
      </c>
    </row>
    <row r="1755" spans="1:12" x14ac:dyDescent="0.25">
      <c r="A1755" t="s">
        <v>105</v>
      </c>
      <c r="B1755" t="s">
        <v>19</v>
      </c>
      <c r="C1755">
        <v>317000</v>
      </c>
      <c r="D1755">
        <v>15100</v>
      </c>
      <c r="E1755" t="s">
        <v>639</v>
      </c>
      <c r="F1755" t="s">
        <v>52</v>
      </c>
      <c r="G1755" t="s">
        <v>22</v>
      </c>
      <c r="H1755">
        <v>5</v>
      </c>
      <c r="I1755" t="s">
        <v>146</v>
      </c>
      <c r="J1755">
        <v>1</v>
      </c>
      <c r="K1755">
        <v>6.2518399999999996</v>
      </c>
      <c r="L1755">
        <v>-75.563590000000005</v>
      </c>
    </row>
    <row r="1756" spans="1:12" x14ac:dyDescent="0.25">
      <c r="A1756" t="s">
        <v>111</v>
      </c>
      <c r="B1756" t="s">
        <v>19</v>
      </c>
      <c r="C1756">
        <v>520000</v>
      </c>
      <c r="D1756">
        <v>27900</v>
      </c>
      <c r="E1756" t="s">
        <v>500</v>
      </c>
      <c r="F1756" t="s">
        <v>160</v>
      </c>
      <c r="G1756" t="s">
        <v>278</v>
      </c>
      <c r="H1756">
        <v>5</v>
      </c>
      <c r="I1756" t="s">
        <v>17</v>
      </c>
      <c r="J1756">
        <v>4</v>
      </c>
      <c r="K1756">
        <v>-4.2152799999999999</v>
      </c>
      <c r="L1756">
        <v>-69.940560000000005</v>
      </c>
    </row>
    <row r="1757" spans="1:12" x14ac:dyDescent="0.25">
      <c r="A1757" t="s">
        <v>184</v>
      </c>
      <c r="B1757" t="s">
        <v>86</v>
      </c>
      <c r="C1757">
        <v>313500</v>
      </c>
      <c r="D1757">
        <v>14900</v>
      </c>
      <c r="E1757" t="s">
        <v>965</v>
      </c>
      <c r="F1757" t="s">
        <v>47</v>
      </c>
      <c r="G1757" t="s">
        <v>16</v>
      </c>
      <c r="H1757">
        <v>5</v>
      </c>
      <c r="I1757" t="s">
        <v>17</v>
      </c>
      <c r="J1757">
        <v>1</v>
      </c>
      <c r="K1757">
        <v>4.6097099999999998</v>
      </c>
      <c r="L1757">
        <v>-74.08175</v>
      </c>
    </row>
    <row r="1758" spans="1:12" x14ac:dyDescent="0.25">
      <c r="A1758" t="s">
        <v>39</v>
      </c>
      <c r="B1758" t="s">
        <v>24</v>
      </c>
      <c r="C1758">
        <v>45800</v>
      </c>
      <c r="D1758">
        <v>3100</v>
      </c>
      <c r="E1758" t="s">
        <v>1058</v>
      </c>
      <c r="F1758" t="s">
        <v>93</v>
      </c>
      <c r="G1758" t="s">
        <v>22</v>
      </c>
      <c r="H1758">
        <v>5</v>
      </c>
      <c r="I1758" t="s">
        <v>38</v>
      </c>
      <c r="J1758">
        <v>1</v>
      </c>
      <c r="K1758">
        <v>6.2518399999999996</v>
      </c>
      <c r="L1758">
        <v>-75.563590000000005</v>
      </c>
    </row>
    <row r="1759" spans="1:12" x14ac:dyDescent="0.25">
      <c r="A1759" t="s">
        <v>57</v>
      </c>
      <c r="B1759" t="s">
        <v>58</v>
      </c>
      <c r="C1759">
        <v>53700</v>
      </c>
      <c r="D1759">
        <v>3100</v>
      </c>
      <c r="E1759" t="s">
        <v>943</v>
      </c>
      <c r="F1759" t="s">
        <v>35</v>
      </c>
      <c r="G1759" t="s">
        <v>31</v>
      </c>
      <c r="H1759">
        <v>1</v>
      </c>
      <c r="I1759" t="s">
        <v>32</v>
      </c>
      <c r="J1759">
        <v>1</v>
      </c>
      <c r="K1759">
        <v>3.4372199999999999</v>
      </c>
      <c r="L1759">
        <v>-76.522499999999994</v>
      </c>
    </row>
    <row r="1760" spans="1:12" x14ac:dyDescent="0.25">
      <c r="A1760" t="s">
        <v>219</v>
      </c>
      <c r="B1760" t="s">
        <v>19</v>
      </c>
      <c r="C1760">
        <v>622100</v>
      </c>
      <c r="D1760">
        <v>33300</v>
      </c>
      <c r="E1760" t="s">
        <v>1062</v>
      </c>
      <c r="F1760" t="s">
        <v>35</v>
      </c>
      <c r="G1760" t="s">
        <v>126</v>
      </c>
      <c r="H1760">
        <v>5</v>
      </c>
      <c r="I1760" t="s">
        <v>17</v>
      </c>
      <c r="J1760">
        <v>1</v>
      </c>
      <c r="K1760">
        <v>7.89391</v>
      </c>
      <c r="L1760">
        <v>-72.507819999999995</v>
      </c>
    </row>
    <row r="1761" spans="1:12" x14ac:dyDescent="0.25">
      <c r="A1761" t="s">
        <v>89</v>
      </c>
      <c r="B1761" t="s">
        <v>62</v>
      </c>
      <c r="C1761">
        <v>15000</v>
      </c>
      <c r="D1761">
        <v>0</v>
      </c>
      <c r="E1761" t="s">
        <v>30</v>
      </c>
      <c r="F1761" t="s">
        <v>26</v>
      </c>
      <c r="G1761" t="s">
        <v>16</v>
      </c>
      <c r="H1761">
        <v>4</v>
      </c>
      <c r="I1761" t="s">
        <v>17</v>
      </c>
      <c r="J1761">
        <v>5</v>
      </c>
      <c r="K1761">
        <v>4.6097099999999998</v>
      </c>
      <c r="L1761">
        <v>-74.08175</v>
      </c>
    </row>
    <row r="1762" spans="1:12" x14ac:dyDescent="0.25">
      <c r="A1762" t="s">
        <v>219</v>
      </c>
      <c r="B1762" t="s">
        <v>19</v>
      </c>
      <c r="C1762">
        <v>834900</v>
      </c>
      <c r="D1762">
        <v>42600</v>
      </c>
      <c r="E1762" t="s">
        <v>636</v>
      </c>
      <c r="F1762" t="s">
        <v>47</v>
      </c>
      <c r="G1762" t="s">
        <v>60</v>
      </c>
      <c r="H1762">
        <v>3</v>
      </c>
      <c r="I1762" t="s">
        <v>17</v>
      </c>
      <c r="J1762">
        <v>3</v>
      </c>
      <c r="K1762">
        <v>4.8133299999999997</v>
      </c>
      <c r="L1762">
        <v>-75.696110000000004</v>
      </c>
    </row>
    <row r="1763" spans="1:12" x14ac:dyDescent="0.25">
      <c r="A1763" t="s">
        <v>214</v>
      </c>
      <c r="B1763" t="s">
        <v>19</v>
      </c>
      <c r="C1763">
        <v>206400</v>
      </c>
      <c r="D1763">
        <v>11200</v>
      </c>
      <c r="E1763" t="s">
        <v>1282</v>
      </c>
      <c r="F1763" t="s">
        <v>15</v>
      </c>
      <c r="G1763" t="s">
        <v>16</v>
      </c>
      <c r="H1763">
        <v>1</v>
      </c>
      <c r="I1763" t="s">
        <v>17</v>
      </c>
      <c r="J1763">
        <v>1</v>
      </c>
      <c r="K1763">
        <v>4.6097099999999998</v>
      </c>
      <c r="L1763">
        <v>-74.08175</v>
      </c>
    </row>
    <row r="1764" spans="1:12" x14ac:dyDescent="0.25">
      <c r="A1764" t="s">
        <v>297</v>
      </c>
      <c r="B1764" t="s">
        <v>86</v>
      </c>
      <c r="C1764">
        <v>56800</v>
      </c>
      <c r="D1764">
        <v>3400</v>
      </c>
      <c r="E1764" t="s">
        <v>318</v>
      </c>
      <c r="F1764" t="s">
        <v>43</v>
      </c>
      <c r="G1764" t="s">
        <v>22</v>
      </c>
      <c r="H1764">
        <v>5</v>
      </c>
      <c r="I1764" t="s">
        <v>17</v>
      </c>
      <c r="J1764">
        <v>6</v>
      </c>
      <c r="K1764">
        <v>6.2518399999999996</v>
      </c>
      <c r="L1764">
        <v>-75.563590000000005</v>
      </c>
    </row>
    <row r="1765" spans="1:12" x14ac:dyDescent="0.25">
      <c r="A1765" t="s">
        <v>41</v>
      </c>
      <c r="B1765" t="s">
        <v>29</v>
      </c>
      <c r="C1765">
        <v>1088900</v>
      </c>
      <c r="D1765">
        <v>62900</v>
      </c>
      <c r="E1765" t="s">
        <v>83</v>
      </c>
      <c r="F1765" t="s">
        <v>96</v>
      </c>
      <c r="G1765" t="s">
        <v>22</v>
      </c>
      <c r="H1765">
        <v>1</v>
      </c>
      <c r="I1765" t="s">
        <v>17</v>
      </c>
      <c r="J1765">
        <v>3</v>
      </c>
      <c r="K1765">
        <v>6.2518399999999996</v>
      </c>
      <c r="L1765">
        <v>-75.563590000000005</v>
      </c>
    </row>
    <row r="1766" spans="1:12" x14ac:dyDescent="0.25">
      <c r="A1766" t="s">
        <v>111</v>
      </c>
      <c r="B1766" t="s">
        <v>19</v>
      </c>
      <c r="C1766">
        <v>466700</v>
      </c>
      <c r="D1766">
        <v>25200</v>
      </c>
      <c r="E1766" t="s">
        <v>773</v>
      </c>
      <c r="F1766" t="s">
        <v>88</v>
      </c>
      <c r="G1766" t="s">
        <v>22</v>
      </c>
      <c r="H1766">
        <v>5</v>
      </c>
      <c r="I1766" t="s">
        <v>32</v>
      </c>
      <c r="J1766">
        <v>1</v>
      </c>
      <c r="K1766">
        <v>6.2518399999999996</v>
      </c>
      <c r="L1766">
        <v>-75.563590000000005</v>
      </c>
    </row>
    <row r="1767" spans="1:12" x14ac:dyDescent="0.25">
      <c r="A1767" t="s">
        <v>98</v>
      </c>
      <c r="B1767" t="s">
        <v>19</v>
      </c>
      <c r="C1767">
        <v>701300</v>
      </c>
      <c r="D1767">
        <v>35500</v>
      </c>
      <c r="E1767" t="s">
        <v>1290</v>
      </c>
      <c r="F1767" t="s">
        <v>43</v>
      </c>
      <c r="G1767" t="s">
        <v>31</v>
      </c>
      <c r="H1767">
        <v>4</v>
      </c>
      <c r="I1767" t="s">
        <v>32</v>
      </c>
      <c r="J1767">
        <v>1</v>
      </c>
      <c r="K1767">
        <v>3.4372199999999999</v>
      </c>
      <c r="L1767">
        <v>-76.522499999999994</v>
      </c>
    </row>
    <row r="1768" spans="1:12" x14ac:dyDescent="0.25">
      <c r="A1768" t="s">
        <v>124</v>
      </c>
      <c r="B1768" t="s">
        <v>19</v>
      </c>
      <c r="C1768">
        <v>741300</v>
      </c>
      <c r="D1768">
        <v>37700</v>
      </c>
      <c r="E1768" t="s">
        <v>1278</v>
      </c>
      <c r="F1768" t="s">
        <v>52</v>
      </c>
      <c r="G1768" t="s">
        <v>60</v>
      </c>
      <c r="H1768">
        <v>4</v>
      </c>
      <c r="I1768" t="s">
        <v>17</v>
      </c>
      <c r="J1768">
        <v>10</v>
      </c>
      <c r="K1768">
        <v>4.8133299999999997</v>
      </c>
      <c r="L1768">
        <v>-75.696110000000004</v>
      </c>
    </row>
    <row r="1769" spans="1:12" x14ac:dyDescent="0.25">
      <c r="A1769" t="s">
        <v>80</v>
      </c>
      <c r="B1769" t="s">
        <v>65</v>
      </c>
      <c r="C1769">
        <v>36400</v>
      </c>
      <c r="D1769">
        <v>0</v>
      </c>
      <c r="E1769" t="s">
        <v>1135</v>
      </c>
      <c r="F1769" t="s">
        <v>47</v>
      </c>
      <c r="G1769" t="s">
        <v>44</v>
      </c>
      <c r="H1769">
        <v>1</v>
      </c>
      <c r="I1769" t="s">
        <v>17</v>
      </c>
      <c r="J1769">
        <v>1</v>
      </c>
      <c r="K1769">
        <v>11.240790000000001</v>
      </c>
      <c r="L1769">
        <v>-74.199039999999997</v>
      </c>
    </row>
    <row r="1770" spans="1:12" x14ac:dyDescent="0.25">
      <c r="A1770" t="s">
        <v>18</v>
      </c>
      <c r="B1770" t="s">
        <v>19</v>
      </c>
      <c r="C1770">
        <v>278000</v>
      </c>
      <c r="D1770">
        <v>15000</v>
      </c>
      <c r="E1770" t="s">
        <v>1258</v>
      </c>
      <c r="F1770" t="s">
        <v>21</v>
      </c>
      <c r="G1770" t="s">
        <v>16</v>
      </c>
      <c r="H1770">
        <v>5</v>
      </c>
      <c r="I1770" t="s">
        <v>32</v>
      </c>
      <c r="J1770">
        <v>1</v>
      </c>
      <c r="K1770">
        <v>4.6097099999999998</v>
      </c>
      <c r="L1770">
        <v>-74.08175</v>
      </c>
    </row>
    <row r="1771" spans="1:12" x14ac:dyDescent="0.25">
      <c r="A1771" t="s">
        <v>68</v>
      </c>
      <c r="B1771" t="s">
        <v>24</v>
      </c>
      <c r="C1771">
        <v>34400</v>
      </c>
      <c r="D1771">
        <v>0</v>
      </c>
      <c r="E1771" t="s">
        <v>182</v>
      </c>
      <c r="F1771" t="s">
        <v>26</v>
      </c>
      <c r="G1771" t="s">
        <v>60</v>
      </c>
      <c r="H1771">
        <v>4</v>
      </c>
      <c r="I1771" t="s">
        <v>17</v>
      </c>
      <c r="J1771">
        <v>6</v>
      </c>
      <c r="K1771">
        <v>4.8133299999999997</v>
      </c>
      <c r="L1771">
        <v>-75.696110000000004</v>
      </c>
    </row>
    <row r="1772" spans="1:12" x14ac:dyDescent="0.25">
      <c r="A1772" t="s">
        <v>219</v>
      </c>
      <c r="B1772" t="s">
        <v>19</v>
      </c>
      <c r="C1772">
        <v>929400</v>
      </c>
      <c r="D1772">
        <v>49900</v>
      </c>
      <c r="E1772" t="s">
        <v>868</v>
      </c>
      <c r="F1772" t="s">
        <v>52</v>
      </c>
      <c r="G1772" t="s">
        <v>16</v>
      </c>
      <c r="H1772">
        <v>4</v>
      </c>
      <c r="I1772" t="s">
        <v>17</v>
      </c>
      <c r="J1772">
        <v>1</v>
      </c>
      <c r="K1772">
        <v>4.6097099999999998</v>
      </c>
      <c r="L1772">
        <v>-74.08175</v>
      </c>
    </row>
    <row r="1773" spans="1:12" x14ac:dyDescent="0.25">
      <c r="A1773" t="s">
        <v>122</v>
      </c>
      <c r="B1773" t="s">
        <v>29</v>
      </c>
      <c r="C1773">
        <v>1378300</v>
      </c>
      <c r="D1773">
        <v>73800</v>
      </c>
      <c r="E1773" t="s">
        <v>987</v>
      </c>
      <c r="F1773" t="s">
        <v>160</v>
      </c>
      <c r="G1773" t="s">
        <v>31</v>
      </c>
      <c r="H1773">
        <v>5</v>
      </c>
      <c r="I1773" t="s">
        <v>146</v>
      </c>
      <c r="J1773">
        <v>1</v>
      </c>
      <c r="K1773">
        <v>3.4372199999999999</v>
      </c>
      <c r="L1773">
        <v>-76.522499999999994</v>
      </c>
    </row>
    <row r="1774" spans="1:12" x14ac:dyDescent="0.25">
      <c r="A1774" t="s">
        <v>171</v>
      </c>
      <c r="B1774" t="s">
        <v>19</v>
      </c>
      <c r="C1774">
        <v>254100</v>
      </c>
      <c r="D1774">
        <v>13900</v>
      </c>
      <c r="E1774" t="s">
        <v>1205</v>
      </c>
      <c r="F1774" t="s">
        <v>160</v>
      </c>
      <c r="G1774" t="s">
        <v>22</v>
      </c>
      <c r="H1774">
        <v>4</v>
      </c>
      <c r="I1774" t="s">
        <v>17</v>
      </c>
      <c r="J1774">
        <v>1</v>
      </c>
      <c r="K1774">
        <v>6.2518399999999996</v>
      </c>
      <c r="L1774">
        <v>-75.563590000000005</v>
      </c>
    </row>
    <row r="1775" spans="1:12" x14ac:dyDescent="0.25">
      <c r="A1775" t="s">
        <v>41</v>
      </c>
      <c r="B1775" t="s">
        <v>29</v>
      </c>
      <c r="C1775">
        <v>1099200</v>
      </c>
      <c r="D1775">
        <v>58700</v>
      </c>
      <c r="E1775" t="s">
        <v>1142</v>
      </c>
      <c r="F1775" t="s">
        <v>52</v>
      </c>
      <c r="G1775" t="s">
        <v>22</v>
      </c>
      <c r="H1775">
        <v>1</v>
      </c>
      <c r="I1775" t="s">
        <v>32</v>
      </c>
      <c r="J1775">
        <v>1</v>
      </c>
      <c r="K1775">
        <v>6.2518399999999996</v>
      </c>
      <c r="L1775">
        <v>-75.563590000000005</v>
      </c>
    </row>
    <row r="1776" spans="1:12" x14ac:dyDescent="0.25">
      <c r="A1776" t="s">
        <v>23</v>
      </c>
      <c r="B1776" t="s">
        <v>24</v>
      </c>
      <c r="C1776">
        <v>178800</v>
      </c>
      <c r="D1776">
        <v>7700</v>
      </c>
      <c r="E1776" t="s">
        <v>1001</v>
      </c>
      <c r="F1776" t="s">
        <v>96</v>
      </c>
      <c r="G1776" t="s">
        <v>201</v>
      </c>
      <c r="H1776">
        <v>4</v>
      </c>
      <c r="I1776" t="s">
        <v>17</v>
      </c>
      <c r="J1776">
        <v>3</v>
      </c>
      <c r="K1776">
        <v>11.54444</v>
      </c>
      <c r="L1776">
        <v>-72.907219999999995</v>
      </c>
    </row>
    <row r="1777" spans="1:12" x14ac:dyDescent="0.25">
      <c r="A1777" t="s">
        <v>39</v>
      </c>
      <c r="B1777" t="s">
        <v>24</v>
      </c>
      <c r="C1777">
        <v>55400</v>
      </c>
      <c r="D1777">
        <v>5300</v>
      </c>
      <c r="E1777" t="s">
        <v>1038</v>
      </c>
      <c r="F1777" t="s">
        <v>76</v>
      </c>
      <c r="G1777" t="s">
        <v>16</v>
      </c>
      <c r="H1777">
        <v>5</v>
      </c>
      <c r="I1777" t="s">
        <v>32</v>
      </c>
      <c r="J1777">
        <v>1</v>
      </c>
      <c r="K1777">
        <v>4.6097099999999998</v>
      </c>
      <c r="L1777">
        <v>-74.08175</v>
      </c>
    </row>
    <row r="1778" spans="1:12" x14ac:dyDescent="0.25">
      <c r="A1778" t="s">
        <v>28</v>
      </c>
      <c r="B1778" t="s">
        <v>29</v>
      </c>
      <c r="C1778">
        <v>423100</v>
      </c>
      <c r="D1778">
        <v>20700</v>
      </c>
      <c r="E1778" t="s">
        <v>1251</v>
      </c>
      <c r="F1778" t="s">
        <v>93</v>
      </c>
      <c r="G1778" t="s">
        <v>91</v>
      </c>
      <c r="H1778">
        <v>5</v>
      </c>
      <c r="I1778" t="s">
        <v>32</v>
      </c>
      <c r="J1778">
        <v>1</v>
      </c>
      <c r="K1778">
        <v>10.968540000000001</v>
      </c>
      <c r="L1778">
        <v>-74.781319999999994</v>
      </c>
    </row>
    <row r="1779" spans="1:12" x14ac:dyDescent="0.25">
      <c r="A1779" t="s">
        <v>103</v>
      </c>
      <c r="B1779" t="s">
        <v>13</v>
      </c>
      <c r="C1779">
        <v>295500</v>
      </c>
      <c r="D1779">
        <v>13900</v>
      </c>
      <c r="E1779" t="s">
        <v>803</v>
      </c>
      <c r="F1779" t="s">
        <v>47</v>
      </c>
      <c r="G1779" t="s">
        <v>16</v>
      </c>
      <c r="H1779">
        <v>3</v>
      </c>
      <c r="I1779" t="s">
        <v>17</v>
      </c>
      <c r="J1779">
        <v>3</v>
      </c>
      <c r="K1779">
        <v>4.6097099999999998</v>
      </c>
      <c r="L1779">
        <v>-74.08175</v>
      </c>
    </row>
    <row r="1780" spans="1:12" x14ac:dyDescent="0.25">
      <c r="A1780" t="s">
        <v>82</v>
      </c>
      <c r="B1780" t="s">
        <v>58</v>
      </c>
      <c r="C1780">
        <v>40700</v>
      </c>
      <c r="D1780">
        <v>0</v>
      </c>
      <c r="E1780" t="s">
        <v>943</v>
      </c>
      <c r="F1780" t="s">
        <v>52</v>
      </c>
      <c r="G1780" t="s">
        <v>16</v>
      </c>
      <c r="H1780">
        <v>5</v>
      </c>
      <c r="I1780" t="s">
        <v>17</v>
      </c>
      <c r="J1780">
        <v>2</v>
      </c>
      <c r="K1780">
        <v>4.6097099999999998</v>
      </c>
      <c r="L1780">
        <v>-74.08175</v>
      </c>
    </row>
    <row r="1781" spans="1:12" x14ac:dyDescent="0.25">
      <c r="A1781" t="s">
        <v>135</v>
      </c>
      <c r="B1781" t="s">
        <v>58</v>
      </c>
      <c r="C1781">
        <v>43700</v>
      </c>
      <c r="D1781">
        <v>2700</v>
      </c>
      <c r="E1781" t="s">
        <v>727</v>
      </c>
      <c r="F1781" t="s">
        <v>43</v>
      </c>
      <c r="G1781" t="s">
        <v>16</v>
      </c>
      <c r="H1781">
        <v>4</v>
      </c>
      <c r="I1781" t="s">
        <v>38</v>
      </c>
      <c r="J1781">
        <v>1</v>
      </c>
      <c r="K1781">
        <v>4.6097099999999998</v>
      </c>
      <c r="L1781">
        <v>-74.08175</v>
      </c>
    </row>
    <row r="1782" spans="1:12" x14ac:dyDescent="0.25">
      <c r="A1782" t="s">
        <v>64</v>
      </c>
      <c r="B1782" t="s">
        <v>65</v>
      </c>
      <c r="C1782">
        <v>70200</v>
      </c>
      <c r="D1782">
        <v>4100</v>
      </c>
      <c r="E1782" t="s">
        <v>1103</v>
      </c>
      <c r="F1782" t="s">
        <v>160</v>
      </c>
      <c r="G1782" t="s">
        <v>201</v>
      </c>
      <c r="H1782">
        <v>3</v>
      </c>
      <c r="I1782" t="s">
        <v>32</v>
      </c>
      <c r="J1782">
        <v>1</v>
      </c>
      <c r="K1782">
        <v>11.54444</v>
      </c>
      <c r="L1782">
        <v>-72.907219999999995</v>
      </c>
    </row>
    <row r="1783" spans="1:12" x14ac:dyDescent="0.25">
      <c r="A1783" t="s">
        <v>196</v>
      </c>
      <c r="B1783" t="s">
        <v>13</v>
      </c>
      <c r="C1783">
        <v>961200</v>
      </c>
      <c r="D1783">
        <v>49400</v>
      </c>
      <c r="E1783" t="s">
        <v>1024</v>
      </c>
      <c r="F1783" t="s">
        <v>54</v>
      </c>
      <c r="G1783" t="s">
        <v>16</v>
      </c>
      <c r="H1783">
        <v>5</v>
      </c>
      <c r="I1783" t="s">
        <v>17</v>
      </c>
      <c r="J1783">
        <v>3</v>
      </c>
      <c r="K1783">
        <v>4.6097099999999998</v>
      </c>
      <c r="L1783">
        <v>-74.08175</v>
      </c>
    </row>
    <row r="1784" spans="1:12" x14ac:dyDescent="0.25">
      <c r="A1784" t="s">
        <v>36</v>
      </c>
      <c r="B1784" t="s">
        <v>24</v>
      </c>
      <c r="C1784">
        <v>43300</v>
      </c>
      <c r="D1784">
        <v>0</v>
      </c>
      <c r="E1784" t="s">
        <v>704</v>
      </c>
      <c r="F1784" t="s">
        <v>96</v>
      </c>
      <c r="G1784" t="s">
        <v>16</v>
      </c>
      <c r="H1784">
        <v>5</v>
      </c>
      <c r="I1784" t="s">
        <v>32</v>
      </c>
      <c r="J1784">
        <v>1</v>
      </c>
      <c r="K1784">
        <v>4.6097099999999998</v>
      </c>
      <c r="L1784">
        <v>-74.08175</v>
      </c>
    </row>
    <row r="1785" spans="1:12" x14ac:dyDescent="0.25">
      <c r="A1785" t="s">
        <v>266</v>
      </c>
      <c r="B1785" t="s">
        <v>13</v>
      </c>
      <c r="C1785">
        <v>1179500</v>
      </c>
      <c r="D1785">
        <v>61000</v>
      </c>
      <c r="E1785" t="s">
        <v>159</v>
      </c>
      <c r="F1785" t="s">
        <v>35</v>
      </c>
      <c r="G1785" t="s">
        <v>22</v>
      </c>
      <c r="H1785">
        <v>3</v>
      </c>
      <c r="I1785" t="s">
        <v>32</v>
      </c>
      <c r="J1785">
        <v>1</v>
      </c>
      <c r="K1785">
        <v>6.2518399999999996</v>
      </c>
      <c r="L1785">
        <v>-75.563590000000005</v>
      </c>
    </row>
    <row r="1786" spans="1:12" x14ac:dyDescent="0.25">
      <c r="A1786" t="s">
        <v>196</v>
      </c>
      <c r="B1786" t="s">
        <v>13</v>
      </c>
      <c r="C1786">
        <v>773100</v>
      </c>
      <c r="D1786">
        <v>39400</v>
      </c>
      <c r="E1786" t="s">
        <v>1128</v>
      </c>
      <c r="F1786" t="s">
        <v>93</v>
      </c>
      <c r="G1786" t="s">
        <v>16</v>
      </c>
      <c r="H1786">
        <v>4</v>
      </c>
      <c r="I1786" t="s">
        <v>17</v>
      </c>
      <c r="J1786">
        <v>1</v>
      </c>
      <c r="K1786">
        <v>4.6097099999999998</v>
      </c>
      <c r="L1786">
        <v>-74.08175</v>
      </c>
    </row>
    <row r="1787" spans="1:12" x14ac:dyDescent="0.25">
      <c r="A1787" t="s">
        <v>50</v>
      </c>
      <c r="B1787" t="s">
        <v>29</v>
      </c>
      <c r="C1787">
        <v>1919200</v>
      </c>
      <c r="D1787">
        <v>102400</v>
      </c>
      <c r="E1787" t="s">
        <v>950</v>
      </c>
      <c r="F1787" t="s">
        <v>76</v>
      </c>
      <c r="G1787" t="s">
        <v>31</v>
      </c>
      <c r="H1787">
        <v>4</v>
      </c>
      <c r="I1787" t="s">
        <v>17</v>
      </c>
      <c r="J1787">
        <v>3</v>
      </c>
      <c r="K1787">
        <v>3.4372199999999999</v>
      </c>
      <c r="L1787">
        <v>-76.522499999999994</v>
      </c>
    </row>
    <row r="1788" spans="1:12" x14ac:dyDescent="0.25">
      <c r="A1788" t="s">
        <v>89</v>
      </c>
      <c r="B1788" t="s">
        <v>62</v>
      </c>
      <c r="C1788">
        <v>17700</v>
      </c>
      <c r="D1788">
        <v>1300</v>
      </c>
      <c r="E1788" t="s">
        <v>203</v>
      </c>
      <c r="F1788" t="s">
        <v>47</v>
      </c>
      <c r="G1788" t="s">
        <v>31</v>
      </c>
      <c r="H1788">
        <v>4</v>
      </c>
      <c r="I1788" t="s">
        <v>32</v>
      </c>
      <c r="J1788">
        <v>1</v>
      </c>
      <c r="K1788">
        <v>3.4372199999999999</v>
      </c>
      <c r="L1788">
        <v>-76.522499999999994</v>
      </c>
    </row>
    <row r="1789" spans="1:12" x14ac:dyDescent="0.25">
      <c r="A1789" t="s">
        <v>184</v>
      </c>
      <c r="B1789" t="s">
        <v>86</v>
      </c>
      <c r="C1789">
        <v>324400</v>
      </c>
      <c r="D1789">
        <v>17700</v>
      </c>
      <c r="E1789" t="s">
        <v>1166</v>
      </c>
      <c r="F1789" t="s">
        <v>130</v>
      </c>
      <c r="G1789" t="s">
        <v>22</v>
      </c>
      <c r="H1789">
        <v>1</v>
      </c>
      <c r="I1789" t="s">
        <v>17</v>
      </c>
      <c r="J1789">
        <v>2</v>
      </c>
      <c r="K1789">
        <v>6.2518399999999996</v>
      </c>
      <c r="L1789">
        <v>-75.563590000000005</v>
      </c>
    </row>
    <row r="1790" spans="1:12" x14ac:dyDescent="0.25">
      <c r="A1790" t="s">
        <v>74</v>
      </c>
      <c r="B1790" t="s">
        <v>62</v>
      </c>
      <c r="C1790">
        <v>63800</v>
      </c>
      <c r="D1790">
        <v>1600</v>
      </c>
      <c r="E1790" t="s">
        <v>500</v>
      </c>
      <c r="F1790" t="s">
        <v>35</v>
      </c>
      <c r="G1790" t="s">
        <v>16</v>
      </c>
      <c r="H1790">
        <v>5</v>
      </c>
      <c r="I1790" t="s">
        <v>17</v>
      </c>
      <c r="J1790">
        <v>2</v>
      </c>
      <c r="K1790">
        <v>4.6097099999999998</v>
      </c>
      <c r="L1790">
        <v>-74.08175</v>
      </c>
    </row>
    <row r="1791" spans="1:12" x14ac:dyDescent="0.25">
      <c r="A1791" t="s">
        <v>127</v>
      </c>
      <c r="B1791" t="s">
        <v>13</v>
      </c>
      <c r="C1791">
        <v>1297200</v>
      </c>
      <c r="D1791">
        <v>69700</v>
      </c>
      <c r="E1791" t="s">
        <v>719</v>
      </c>
      <c r="F1791" t="s">
        <v>43</v>
      </c>
      <c r="G1791" t="s">
        <v>22</v>
      </c>
      <c r="H1791">
        <v>4</v>
      </c>
      <c r="I1791" t="s">
        <v>17</v>
      </c>
      <c r="J1791">
        <v>2</v>
      </c>
      <c r="K1791">
        <v>6.2518399999999996</v>
      </c>
      <c r="L1791">
        <v>-75.563590000000005</v>
      </c>
    </row>
    <row r="1792" spans="1:12" x14ac:dyDescent="0.25">
      <c r="A1792" t="s">
        <v>67</v>
      </c>
      <c r="B1792" t="s">
        <v>62</v>
      </c>
      <c r="C1792">
        <v>42400</v>
      </c>
      <c r="D1792">
        <v>2700</v>
      </c>
      <c r="E1792" t="s">
        <v>804</v>
      </c>
      <c r="F1792" t="s">
        <v>43</v>
      </c>
      <c r="G1792" t="s">
        <v>16</v>
      </c>
      <c r="H1792">
        <v>3</v>
      </c>
      <c r="I1792" t="s">
        <v>17</v>
      </c>
      <c r="J1792">
        <v>10</v>
      </c>
      <c r="K1792">
        <v>4.6097099999999998</v>
      </c>
      <c r="L1792">
        <v>-74.08175</v>
      </c>
    </row>
    <row r="1793" spans="1:12" x14ac:dyDescent="0.25">
      <c r="A1793" t="s">
        <v>28</v>
      </c>
      <c r="B1793" t="s">
        <v>29</v>
      </c>
      <c r="C1793">
        <v>308400</v>
      </c>
      <c r="D1793">
        <v>17100</v>
      </c>
      <c r="E1793" t="s">
        <v>996</v>
      </c>
      <c r="F1793" t="s">
        <v>26</v>
      </c>
      <c r="G1793" t="s">
        <v>201</v>
      </c>
      <c r="H1793">
        <v>2</v>
      </c>
      <c r="I1793" t="s">
        <v>17</v>
      </c>
      <c r="J1793">
        <v>1</v>
      </c>
      <c r="K1793">
        <v>11.54444</v>
      </c>
      <c r="L1793">
        <v>-72.907219999999995</v>
      </c>
    </row>
    <row r="1794" spans="1:12" x14ac:dyDescent="0.25">
      <c r="A1794" t="s">
        <v>18</v>
      </c>
      <c r="B1794" t="s">
        <v>19</v>
      </c>
      <c r="C1794">
        <v>228700</v>
      </c>
      <c r="D1794">
        <v>10400</v>
      </c>
      <c r="E1794" t="s">
        <v>601</v>
      </c>
      <c r="F1794" t="s">
        <v>76</v>
      </c>
      <c r="G1794" t="s">
        <v>31</v>
      </c>
      <c r="H1794">
        <v>5</v>
      </c>
      <c r="I1794" t="s">
        <v>17</v>
      </c>
      <c r="J1794">
        <v>8</v>
      </c>
      <c r="K1794">
        <v>3.4372199999999999</v>
      </c>
      <c r="L1794">
        <v>-76.522499999999994</v>
      </c>
    </row>
    <row r="1795" spans="1:12" x14ac:dyDescent="0.25">
      <c r="A1795" t="s">
        <v>122</v>
      </c>
      <c r="B1795" t="s">
        <v>29</v>
      </c>
      <c r="C1795">
        <v>1465500</v>
      </c>
      <c r="D1795">
        <v>78200</v>
      </c>
      <c r="E1795" t="s">
        <v>254</v>
      </c>
      <c r="F1795" t="s">
        <v>26</v>
      </c>
      <c r="G1795" t="s">
        <v>16</v>
      </c>
      <c r="H1795">
        <v>5</v>
      </c>
      <c r="I1795" t="s">
        <v>17</v>
      </c>
      <c r="J1795">
        <v>6</v>
      </c>
      <c r="K1795">
        <v>4.6097099999999998</v>
      </c>
      <c r="L1795">
        <v>-74.08175</v>
      </c>
    </row>
    <row r="1796" spans="1:12" x14ac:dyDescent="0.25">
      <c r="A1796" t="s">
        <v>41</v>
      </c>
      <c r="B1796" t="s">
        <v>29</v>
      </c>
      <c r="C1796">
        <v>1335500</v>
      </c>
      <c r="D1796">
        <v>71800</v>
      </c>
      <c r="E1796" t="s">
        <v>941</v>
      </c>
      <c r="F1796" t="s">
        <v>54</v>
      </c>
      <c r="G1796" t="s">
        <v>16</v>
      </c>
      <c r="H1796">
        <v>4</v>
      </c>
      <c r="I1796" t="s">
        <v>17</v>
      </c>
      <c r="J1796">
        <v>2</v>
      </c>
      <c r="K1796">
        <v>4.6097099999999998</v>
      </c>
      <c r="L1796">
        <v>-74.08175</v>
      </c>
    </row>
    <row r="1797" spans="1:12" x14ac:dyDescent="0.25">
      <c r="A1797" t="s">
        <v>80</v>
      </c>
      <c r="B1797" t="s">
        <v>65</v>
      </c>
      <c r="C1797">
        <v>36300</v>
      </c>
      <c r="D1797">
        <v>0</v>
      </c>
      <c r="E1797" t="s">
        <v>291</v>
      </c>
      <c r="F1797" t="s">
        <v>160</v>
      </c>
      <c r="G1797" t="s">
        <v>22</v>
      </c>
      <c r="H1797">
        <v>5</v>
      </c>
      <c r="I1797" t="s">
        <v>17</v>
      </c>
      <c r="J1797">
        <v>2</v>
      </c>
      <c r="K1797">
        <v>6.2518399999999996</v>
      </c>
      <c r="L1797">
        <v>-75.563590000000005</v>
      </c>
    </row>
    <row r="1798" spans="1:12" x14ac:dyDescent="0.25">
      <c r="A1798" t="s">
        <v>70</v>
      </c>
      <c r="B1798" t="s">
        <v>13</v>
      </c>
      <c r="C1798">
        <v>2505700</v>
      </c>
      <c r="D1798">
        <v>135800</v>
      </c>
      <c r="E1798" t="s">
        <v>1036</v>
      </c>
      <c r="F1798" t="s">
        <v>26</v>
      </c>
      <c r="G1798" t="s">
        <v>16</v>
      </c>
      <c r="H1798">
        <v>5</v>
      </c>
      <c r="I1798" t="s">
        <v>17</v>
      </c>
      <c r="J1798">
        <v>1</v>
      </c>
      <c r="K1798">
        <v>4.6097099999999998</v>
      </c>
      <c r="L1798">
        <v>-74.08175</v>
      </c>
    </row>
    <row r="1799" spans="1:12" x14ac:dyDescent="0.25">
      <c r="A1799" t="s">
        <v>67</v>
      </c>
      <c r="B1799" t="s">
        <v>62</v>
      </c>
      <c r="C1799">
        <v>45500</v>
      </c>
      <c r="D1799">
        <v>3100</v>
      </c>
      <c r="E1799" t="s">
        <v>66</v>
      </c>
      <c r="F1799" t="s">
        <v>130</v>
      </c>
      <c r="G1799" t="s">
        <v>22</v>
      </c>
      <c r="H1799">
        <v>5</v>
      </c>
      <c r="I1799" t="s">
        <v>17</v>
      </c>
      <c r="J1799">
        <v>11</v>
      </c>
      <c r="K1799">
        <v>6.2518399999999996</v>
      </c>
      <c r="L1799">
        <v>-75.563590000000005</v>
      </c>
    </row>
    <row r="1800" spans="1:12" x14ac:dyDescent="0.25">
      <c r="A1800" t="s">
        <v>133</v>
      </c>
      <c r="B1800" t="s">
        <v>24</v>
      </c>
      <c r="C1800">
        <v>19400</v>
      </c>
      <c r="D1800">
        <v>0</v>
      </c>
      <c r="E1800" t="s">
        <v>1114</v>
      </c>
      <c r="F1800" t="s">
        <v>54</v>
      </c>
      <c r="G1800" t="s">
        <v>16</v>
      </c>
      <c r="H1800">
        <v>5</v>
      </c>
      <c r="I1800" t="s">
        <v>17</v>
      </c>
      <c r="J1800">
        <v>3</v>
      </c>
      <c r="K1800">
        <v>4.6097099999999998</v>
      </c>
      <c r="L1800">
        <v>-74.08175</v>
      </c>
    </row>
    <row r="1801" spans="1:12" x14ac:dyDescent="0.25">
      <c r="A1801" t="s">
        <v>84</v>
      </c>
      <c r="B1801" t="s">
        <v>58</v>
      </c>
      <c r="C1801">
        <v>220800</v>
      </c>
      <c r="D1801">
        <v>12800</v>
      </c>
      <c r="E1801" t="s">
        <v>1014</v>
      </c>
      <c r="F1801" t="s">
        <v>130</v>
      </c>
      <c r="G1801" t="s">
        <v>22</v>
      </c>
      <c r="H1801">
        <v>5</v>
      </c>
      <c r="I1801" t="s">
        <v>17</v>
      </c>
      <c r="J1801">
        <v>4</v>
      </c>
      <c r="K1801">
        <v>6.2518399999999996</v>
      </c>
      <c r="L1801">
        <v>-75.563590000000005</v>
      </c>
    </row>
    <row r="1802" spans="1:12" x14ac:dyDescent="0.25">
      <c r="A1802" t="s">
        <v>85</v>
      </c>
      <c r="B1802" t="s">
        <v>86</v>
      </c>
      <c r="C1802">
        <v>485900</v>
      </c>
      <c r="D1802">
        <v>24100</v>
      </c>
      <c r="E1802" t="s">
        <v>1128</v>
      </c>
      <c r="F1802" t="s">
        <v>96</v>
      </c>
      <c r="G1802" t="s">
        <v>22</v>
      </c>
      <c r="H1802">
        <v>3</v>
      </c>
      <c r="I1802" t="s">
        <v>17</v>
      </c>
      <c r="J1802">
        <v>5</v>
      </c>
      <c r="K1802">
        <v>6.2518399999999996</v>
      </c>
      <c r="L1802">
        <v>-75.563590000000005</v>
      </c>
    </row>
    <row r="1803" spans="1:12" x14ac:dyDescent="0.25">
      <c r="A1803" t="s">
        <v>127</v>
      </c>
      <c r="B1803" t="s">
        <v>13</v>
      </c>
      <c r="C1803">
        <v>1497700</v>
      </c>
      <c r="D1803">
        <v>80100</v>
      </c>
      <c r="E1803" t="s">
        <v>1187</v>
      </c>
      <c r="F1803" t="s">
        <v>15</v>
      </c>
      <c r="G1803" t="s">
        <v>201</v>
      </c>
      <c r="H1803">
        <v>5</v>
      </c>
      <c r="I1803" t="s">
        <v>17</v>
      </c>
      <c r="J1803">
        <v>1</v>
      </c>
      <c r="K1803">
        <v>11.54444</v>
      </c>
      <c r="L1803">
        <v>-72.907219999999995</v>
      </c>
    </row>
    <row r="1804" spans="1:12" x14ac:dyDescent="0.25">
      <c r="A1804" t="s">
        <v>135</v>
      </c>
      <c r="B1804" t="s">
        <v>58</v>
      </c>
      <c r="C1804">
        <v>34800</v>
      </c>
      <c r="D1804">
        <v>8700</v>
      </c>
      <c r="E1804" t="s">
        <v>844</v>
      </c>
      <c r="F1804" t="s">
        <v>54</v>
      </c>
      <c r="G1804" t="s">
        <v>22</v>
      </c>
      <c r="H1804">
        <v>5</v>
      </c>
      <c r="I1804" t="s">
        <v>17</v>
      </c>
      <c r="J1804">
        <v>2</v>
      </c>
      <c r="K1804">
        <v>6.2518399999999996</v>
      </c>
      <c r="L1804">
        <v>-75.563590000000005</v>
      </c>
    </row>
    <row r="1805" spans="1:12" x14ac:dyDescent="0.25">
      <c r="A1805" t="s">
        <v>33</v>
      </c>
      <c r="B1805" t="s">
        <v>19</v>
      </c>
      <c r="C1805">
        <v>462000</v>
      </c>
      <c r="D1805">
        <v>25300</v>
      </c>
      <c r="E1805" t="s">
        <v>255</v>
      </c>
      <c r="F1805" t="s">
        <v>76</v>
      </c>
      <c r="G1805" t="s">
        <v>31</v>
      </c>
      <c r="H1805">
        <v>5</v>
      </c>
      <c r="I1805" t="s">
        <v>17</v>
      </c>
      <c r="J1805">
        <v>1</v>
      </c>
      <c r="K1805">
        <v>3.4372199999999999</v>
      </c>
      <c r="L1805">
        <v>-76.522499999999994</v>
      </c>
    </row>
    <row r="1806" spans="1:12" x14ac:dyDescent="0.25">
      <c r="A1806" t="s">
        <v>28</v>
      </c>
      <c r="B1806" t="s">
        <v>29</v>
      </c>
      <c r="C1806">
        <v>543700</v>
      </c>
      <c r="D1806">
        <v>29300</v>
      </c>
      <c r="E1806" t="s">
        <v>830</v>
      </c>
      <c r="F1806" t="s">
        <v>88</v>
      </c>
      <c r="G1806" t="s">
        <v>16</v>
      </c>
      <c r="H1806">
        <v>1</v>
      </c>
      <c r="I1806" t="s">
        <v>17</v>
      </c>
      <c r="J1806">
        <v>1</v>
      </c>
      <c r="K1806">
        <v>4.6097099999999998</v>
      </c>
      <c r="L1806">
        <v>-74.08175</v>
      </c>
    </row>
    <row r="1807" spans="1:12" x14ac:dyDescent="0.25">
      <c r="A1807" t="s">
        <v>144</v>
      </c>
      <c r="B1807" t="s">
        <v>65</v>
      </c>
      <c r="C1807">
        <v>52500</v>
      </c>
      <c r="D1807">
        <v>3200</v>
      </c>
      <c r="E1807" t="s">
        <v>842</v>
      </c>
      <c r="F1807" t="s">
        <v>130</v>
      </c>
      <c r="G1807" t="s">
        <v>22</v>
      </c>
      <c r="H1807">
        <v>1</v>
      </c>
      <c r="I1807" t="s">
        <v>32</v>
      </c>
      <c r="J1807">
        <v>1</v>
      </c>
      <c r="K1807">
        <v>6.2518399999999996</v>
      </c>
      <c r="L1807">
        <v>-75.563590000000005</v>
      </c>
    </row>
    <row r="1808" spans="1:12" x14ac:dyDescent="0.25">
      <c r="A1808" t="s">
        <v>94</v>
      </c>
      <c r="B1808" t="s">
        <v>29</v>
      </c>
      <c r="C1808">
        <v>832400</v>
      </c>
      <c r="D1808">
        <v>44500</v>
      </c>
      <c r="E1808" t="s">
        <v>868</v>
      </c>
      <c r="F1808" t="s">
        <v>130</v>
      </c>
      <c r="G1808" t="s">
        <v>16</v>
      </c>
      <c r="H1808">
        <v>5</v>
      </c>
      <c r="I1808" t="s">
        <v>17</v>
      </c>
      <c r="J1808">
        <v>2</v>
      </c>
      <c r="K1808">
        <v>4.6097099999999998</v>
      </c>
      <c r="L1808">
        <v>-74.08175</v>
      </c>
    </row>
    <row r="1809" spans="1:12" x14ac:dyDescent="0.25">
      <c r="A1809" t="s">
        <v>144</v>
      </c>
      <c r="B1809" t="s">
        <v>65</v>
      </c>
      <c r="C1809">
        <v>55700</v>
      </c>
      <c r="D1809">
        <v>1200</v>
      </c>
      <c r="E1809" t="s">
        <v>1274</v>
      </c>
      <c r="F1809" t="s">
        <v>26</v>
      </c>
      <c r="G1809" t="s">
        <v>16</v>
      </c>
      <c r="H1809">
        <v>5</v>
      </c>
      <c r="I1809" t="s">
        <v>17</v>
      </c>
      <c r="J1809">
        <v>1</v>
      </c>
      <c r="K1809">
        <v>4.6097099999999998</v>
      </c>
      <c r="L1809">
        <v>-74.08175</v>
      </c>
    </row>
    <row r="1810" spans="1:12" x14ac:dyDescent="0.25">
      <c r="A1810" t="s">
        <v>61</v>
      </c>
      <c r="B1810" t="s">
        <v>62</v>
      </c>
      <c r="C1810">
        <v>268700</v>
      </c>
      <c r="D1810">
        <v>14500</v>
      </c>
      <c r="E1810" t="s">
        <v>809</v>
      </c>
      <c r="F1810" t="s">
        <v>96</v>
      </c>
      <c r="G1810" t="s">
        <v>16</v>
      </c>
      <c r="H1810">
        <v>1</v>
      </c>
      <c r="I1810" t="s">
        <v>17</v>
      </c>
      <c r="J1810">
        <v>10</v>
      </c>
      <c r="K1810">
        <v>4.6097099999999998</v>
      </c>
      <c r="L1810">
        <v>-74.08175</v>
      </c>
    </row>
    <row r="1811" spans="1:12" x14ac:dyDescent="0.25">
      <c r="A1811" t="s">
        <v>98</v>
      </c>
      <c r="B1811" t="s">
        <v>19</v>
      </c>
      <c r="C1811">
        <v>334100</v>
      </c>
      <c r="D1811">
        <v>16000</v>
      </c>
      <c r="E1811" t="s">
        <v>293</v>
      </c>
      <c r="F1811" t="s">
        <v>54</v>
      </c>
      <c r="G1811" t="s">
        <v>22</v>
      </c>
      <c r="H1811">
        <v>3</v>
      </c>
      <c r="I1811" t="s">
        <v>17</v>
      </c>
      <c r="J1811">
        <v>2</v>
      </c>
      <c r="K1811">
        <v>6.2518399999999996</v>
      </c>
      <c r="L1811">
        <v>-75.563590000000005</v>
      </c>
    </row>
    <row r="1812" spans="1:12" x14ac:dyDescent="0.25">
      <c r="A1812" t="s">
        <v>61</v>
      </c>
      <c r="B1812" t="s">
        <v>62</v>
      </c>
      <c r="C1812">
        <v>242900</v>
      </c>
      <c r="D1812">
        <v>13300</v>
      </c>
      <c r="E1812" t="s">
        <v>252</v>
      </c>
      <c r="F1812" t="s">
        <v>21</v>
      </c>
      <c r="G1812" t="s">
        <v>22</v>
      </c>
      <c r="H1812">
        <v>5</v>
      </c>
      <c r="I1812" t="s">
        <v>17</v>
      </c>
      <c r="J1812">
        <v>8</v>
      </c>
      <c r="K1812">
        <v>6.2518399999999996</v>
      </c>
      <c r="L1812">
        <v>-75.563590000000005</v>
      </c>
    </row>
    <row r="1813" spans="1:12" x14ac:dyDescent="0.25">
      <c r="A1813" t="s">
        <v>184</v>
      </c>
      <c r="B1813" t="s">
        <v>86</v>
      </c>
      <c r="C1813">
        <v>192500</v>
      </c>
      <c r="D1813">
        <v>8400</v>
      </c>
      <c r="E1813" t="s">
        <v>477</v>
      </c>
      <c r="F1813" t="s">
        <v>52</v>
      </c>
      <c r="G1813" t="s">
        <v>22</v>
      </c>
      <c r="H1813">
        <v>5</v>
      </c>
      <c r="I1813" t="s">
        <v>17</v>
      </c>
      <c r="J1813">
        <v>8</v>
      </c>
      <c r="K1813">
        <v>6.2518399999999996</v>
      </c>
      <c r="L1813">
        <v>-75.563590000000005</v>
      </c>
    </row>
    <row r="1814" spans="1:12" x14ac:dyDescent="0.25">
      <c r="A1814" t="s">
        <v>124</v>
      </c>
      <c r="B1814" t="s">
        <v>19</v>
      </c>
      <c r="C1814">
        <v>725300</v>
      </c>
      <c r="D1814">
        <v>39000</v>
      </c>
      <c r="E1814" t="s">
        <v>1128</v>
      </c>
      <c r="F1814" t="s">
        <v>54</v>
      </c>
      <c r="G1814" t="s">
        <v>16</v>
      </c>
      <c r="H1814">
        <v>1</v>
      </c>
      <c r="I1814" t="s">
        <v>32</v>
      </c>
      <c r="J1814">
        <v>1</v>
      </c>
      <c r="K1814">
        <v>4.6097099999999998</v>
      </c>
      <c r="L1814">
        <v>-74.08175</v>
      </c>
    </row>
    <row r="1815" spans="1:12" x14ac:dyDescent="0.25">
      <c r="A1815" t="s">
        <v>192</v>
      </c>
      <c r="B1815" t="s">
        <v>65</v>
      </c>
      <c r="C1815">
        <v>63200</v>
      </c>
      <c r="D1815">
        <v>3600</v>
      </c>
      <c r="E1815" t="s">
        <v>1152</v>
      </c>
      <c r="F1815" t="s">
        <v>96</v>
      </c>
      <c r="G1815" t="s">
        <v>60</v>
      </c>
      <c r="H1815">
        <v>2</v>
      </c>
      <c r="I1815" t="s">
        <v>32</v>
      </c>
      <c r="J1815">
        <v>1</v>
      </c>
      <c r="K1815">
        <v>4.8133299999999997</v>
      </c>
      <c r="L1815">
        <v>-75.696110000000004</v>
      </c>
    </row>
    <row r="1816" spans="1:12" x14ac:dyDescent="0.25">
      <c r="A1816" t="s">
        <v>118</v>
      </c>
      <c r="B1816" t="s">
        <v>86</v>
      </c>
      <c r="C1816">
        <v>970100</v>
      </c>
      <c r="D1816">
        <v>49800</v>
      </c>
      <c r="E1816" t="s">
        <v>1192</v>
      </c>
      <c r="F1816" t="s">
        <v>96</v>
      </c>
      <c r="G1816" t="s">
        <v>161</v>
      </c>
      <c r="H1816">
        <v>4</v>
      </c>
      <c r="I1816" t="s">
        <v>17</v>
      </c>
      <c r="J1816">
        <v>10</v>
      </c>
      <c r="K1816">
        <v>7.1253900000000003</v>
      </c>
      <c r="L1816">
        <v>-73.119799999999998</v>
      </c>
    </row>
    <row r="1817" spans="1:12" x14ac:dyDescent="0.25">
      <c r="A1817" t="s">
        <v>50</v>
      </c>
      <c r="B1817" t="s">
        <v>29</v>
      </c>
      <c r="C1817">
        <v>1606500</v>
      </c>
      <c r="D1817">
        <v>85800</v>
      </c>
      <c r="E1817" t="s">
        <v>435</v>
      </c>
      <c r="F1817" t="s">
        <v>96</v>
      </c>
      <c r="G1817" t="s">
        <v>22</v>
      </c>
      <c r="H1817">
        <v>1</v>
      </c>
      <c r="I1817" t="s">
        <v>17</v>
      </c>
      <c r="J1817">
        <v>8</v>
      </c>
      <c r="K1817">
        <v>6.2518399999999996</v>
      </c>
      <c r="L1817">
        <v>-75.563590000000005</v>
      </c>
    </row>
    <row r="1818" spans="1:12" x14ac:dyDescent="0.25">
      <c r="A1818" t="s">
        <v>48</v>
      </c>
      <c r="B1818" t="s">
        <v>24</v>
      </c>
      <c r="C1818">
        <v>64000</v>
      </c>
      <c r="D1818">
        <v>3800</v>
      </c>
      <c r="E1818" t="s">
        <v>689</v>
      </c>
      <c r="F1818" t="s">
        <v>26</v>
      </c>
      <c r="G1818" t="s">
        <v>22</v>
      </c>
      <c r="H1818">
        <v>1</v>
      </c>
      <c r="I1818" t="s">
        <v>17</v>
      </c>
      <c r="J1818">
        <v>3</v>
      </c>
      <c r="K1818">
        <v>6.2518399999999996</v>
      </c>
      <c r="L1818">
        <v>-75.563590000000005</v>
      </c>
    </row>
    <row r="1819" spans="1:12" x14ac:dyDescent="0.25">
      <c r="A1819" t="s">
        <v>94</v>
      </c>
      <c r="B1819" t="s">
        <v>29</v>
      </c>
      <c r="C1819">
        <v>1033500</v>
      </c>
      <c r="D1819">
        <v>56100</v>
      </c>
      <c r="E1819" t="s">
        <v>534</v>
      </c>
      <c r="F1819" t="s">
        <v>21</v>
      </c>
      <c r="G1819" t="s">
        <v>201</v>
      </c>
      <c r="H1819">
        <v>5</v>
      </c>
      <c r="I1819" t="s">
        <v>32</v>
      </c>
      <c r="J1819">
        <v>1</v>
      </c>
      <c r="K1819">
        <v>11.54444</v>
      </c>
      <c r="L1819">
        <v>-72.907219999999995</v>
      </c>
    </row>
    <row r="1820" spans="1:12" x14ac:dyDescent="0.25">
      <c r="A1820" t="s">
        <v>18</v>
      </c>
      <c r="B1820" t="s">
        <v>19</v>
      </c>
      <c r="C1820">
        <v>284200</v>
      </c>
      <c r="D1820">
        <v>13300</v>
      </c>
      <c r="E1820" t="s">
        <v>489</v>
      </c>
      <c r="F1820" t="s">
        <v>160</v>
      </c>
      <c r="G1820" t="s">
        <v>16</v>
      </c>
      <c r="H1820">
        <v>4</v>
      </c>
      <c r="I1820" t="s">
        <v>17</v>
      </c>
      <c r="J1820">
        <v>10</v>
      </c>
      <c r="K1820">
        <v>4.6097099999999998</v>
      </c>
      <c r="L1820">
        <v>-74.08175</v>
      </c>
    </row>
    <row r="1821" spans="1:12" x14ac:dyDescent="0.25">
      <c r="A1821" t="s">
        <v>204</v>
      </c>
      <c r="B1821" t="s">
        <v>13</v>
      </c>
      <c r="C1821">
        <v>210700</v>
      </c>
      <c r="D1821">
        <v>9400</v>
      </c>
      <c r="E1821" t="s">
        <v>526</v>
      </c>
      <c r="F1821" t="s">
        <v>160</v>
      </c>
      <c r="G1821" t="s">
        <v>153</v>
      </c>
      <c r="H1821">
        <v>3</v>
      </c>
      <c r="I1821" t="s">
        <v>17</v>
      </c>
      <c r="J1821">
        <v>1</v>
      </c>
      <c r="K1821">
        <v>2.9272999999999998</v>
      </c>
      <c r="L1821">
        <v>-75.281890000000004</v>
      </c>
    </row>
    <row r="1822" spans="1:12" x14ac:dyDescent="0.25">
      <c r="A1822" t="s">
        <v>64</v>
      </c>
      <c r="B1822" t="s">
        <v>65</v>
      </c>
      <c r="C1822">
        <v>62700</v>
      </c>
      <c r="D1822">
        <v>1500</v>
      </c>
      <c r="E1822" t="s">
        <v>596</v>
      </c>
      <c r="F1822" t="s">
        <v>35</v>
      </c>
      <c r="G1822" t="s">
        <v>161</v>
      </c>
      <c r="H1822">
        <v>4</v>
      </c>
      <c r="I1822" t="s">
        <v>17</v>
      </c>
      <c r="J1822">
        <v>2</v>
      </c>
      <c r="K1822">
        <v>7.1253900000000003</v>
      </c>
      <c r="L1822">
        <v>-73.119799999999998</v>
      </c>
    </row>
    <row r="1823" spans="1:12" x14ac:dyDescent="0.25">
      <c r="A1823" t="s">
        <v>297</v>
      </c>
      <c r="B1823" t="s">
        <v>86</v>
      </c>
      <c r="C1823">
        <v>70300</v>
      </c>
      <c r="D1823">
        <v>4000</v>
      </c>
      <c r="E1823" t="s">
        <v>757</v>
      </c>
      <c r="F1823" t="s">
        <v>76</v>
      </c>
      <c r="G1823" t="s">
        <v>16</v>
      </c>
      <c r="H1823">
        <v>4</v>
      </c>
      <c r="I1823" t="s">
        <v>38</v>
      </c>
      <c r="J1823">
        <v>1</v>
      </c>
      <c r="K1823">
        <v>4.6097099999999998</v>
      </c>
      <c r="L1823">
        <v>-74.08175</v>
      </c>
    </row>
    <row r="1824" spans="1:12" x14ac:dyDescent="0.25">
      <c r="A1824" t="s">
        <v>64</v>
      </c>
      <c r="B1824" t="s">
        <v>65</v>
      </c>
      <c r="C1824">
        <v>43200</v>
      </c>
      <c r="D1824">
        <v>2700</v>
      </c>
      <c r="E1824" t="s">
        <v>202</v>
      </c>
      <c r="F1824" t="s">
        <v>130</v>
      </c>
      <c r="G1824" t="s">
        <v>16</v>
      </c>
      <c r="H1824">
        <v>4</v>
      </c>
      <c r="I1824" t="s">
        <v>17</v>
      </c>
      <c r="J1824">
        <v>1</v>
      </c>
      <c r="K1824">
        <v>4.6097099999999998</v>
      </c>
      <c r="L1824">
        <v>-74.08175</v>
      </c>
    </row>
    <row r="1825" spans="1:12" x14ac:dyDescent="0.25">
      <c r="A1825" t="s">
        <v>78</v>
      </c>
      <c r="B1825" t="s">
        <v>19</v>
      </c>
      <c r="C1825">
        <v>282200</v>
      </c>
      <c r="D1825">
        <v>17400</v>
      </c>
      <c r="E1825" t="s">
        <v>311</v>
      </c>
      <c r="F1825" t="s">
        <v>52</v>
      </c>
      <c r="G1825" t="s">
        <v>22</v>
      </c>
      <c r="H1825">
        <v>3</v>
      </c>
      <c r="I1825" t="s">
        <v>17</v>
      </c>
      <c r="J1825">
        <v>1</v>
      </c>
      <c r="K1825">
        <v>6.2518399999999996</v>
      </c>
      <c r="L1825">
        <v>-75.563590000000005</v>
      </c>
    </row>
    <row r="1826" spans="1:12" x14ac:dyDescent="0.25">
      <c r="A1826" t="s">
        <v>68</v>
      </c>
      <c r="B1826" t="s">
        <v>24</v>
      </c>
      <c r="C1826">
        <v>31300</v>
      </c>
      <c r="D1826">
        <v>0</v>
      </c>
      <c r="E1826" t="s">
        <v>1192</v>
      </c>
      <c r="F1826" t="s">
        <v>26</v>
      </c>
      <c r="G1826" t="s">
        <v>16</v>
      </c>
      <c r="H1826">
        <v>5</v>
      </c>
      <c r="I1826" t="s">
        <v>17</v>
      </c>
      <c r="J1826">
        <v>9</v>
      </c>
      <c r="K1826">
        <v>4.6097099999999998</v>
      </c>
      <c r="L1826">
        <v>-74.08175</v>
      </c>
    </row>
    <row r="1827" spans="1:12" x14ac:dyDescent="0.25">
      <c r="A1827" t="s">
        <v>171</v>
      </c>
      <c r="B1827" t="s">
        <v>19</v>
      </c>
      <c r="C1827">
        <v>204400</v>
      </c>
      <c r="D1827">
        <v>13300</v>
      </c>
      <c r="E1827" t="s">
        <v>379</v>
      </c>
      <c r="F1827" t="s">
        <v>21</v>
      </c>
      <c r="G1827" t="s">
        <v>16</v>
      </c>
      <c r="H1827">
        <v>4</v>
      </c>
      <c r="I1827" t="s">
        <v>17</v>
      </c>
      <c r="J1827">
        <v>1</v>
      </c>
      <c r="K1827">
        <v>4.6097099999999998</v>
      </c>
      <c r="L1827">
        <v>-74.08175</v>
      </c>
    </row>
    <row r="1828" spans="1:12" x14ac:dyDescent="0.25">
      <c r="A1828" t="s">
        <v>23</v>
      </c>
      <c r="B1828" t="s">
        <v>24</v>
      </c>
      <c r="C1828">
        <v>223200</v>
      </c>
      <c r="D1828">
        <v>10100</v>
      </c>
      <c r="E1828" t="s">
        <v>198</v>
      </c>
      <c r="F1828" t="s">
        <v>15</v>
      </c>
      <c r="G1828" t="s">
        <v>126</v>
      </c>
      <c r="H1828">
        <v>5</v>
      </c>
      <c r="I1828" t="s">
        <v>17</v>
      </c>
      <c r="J1828">
        <v>3</v>
      </c>
      <c r="K1828">
        <v>7.89391</v>
      </c>
      <c r="L1828">
        <v>-72.507819999999995</v>
      </c>
    </row>
    <row r="1829" spans="1:12" x14ac:dyDescent="0.25">
      <c r="A1829" t="s">
        <v>18</v>
      </c>
      <c r="B1829" t="s">
        <v>19</v>
      </c>
      <c r="C1829">
        <v>156000</v>
      </c>
      <c r="D1829">
        <v>6500</v>
      </c>
      <c r="E1829" t="s">
        <v>826</v>
      </c>
      <c r="F1829" t="s">
        <v>54</v>
      </c>
      <c r="G1829" t="s">
        <v>126</v>
      </c>
      <c r="H1829">
        <v>4</v>
      </c>
      <c r="I1829" t="s">
        <v>32</v>
      </c>
      <c r="J1829">
        <v>1</v>
      </c>
      <c r="K1829">
        <v>7.89391</v>
      </c>
      <c r="L1829">
        <v>-72.507819999999995</v>
      </c>
    </row>
    <row r="1830" spans="1:12" x14ac:dyDescent="0.25">
      <c r="A1830" t="s">
        <v>148</v>
      </c>
      <c r="B1830" t="s">
        <v>13</v>
      </c>
      <c r="C1830">
        <v>2116900</v>
      </c>
      <c r="D1830">
        <v>110900</v>
      </c>
      <c r="E1830" t="s">
        <v>274</v>
      </c>
      <c r="F1830" t="s">
        <v>21</v>
      </c>
      <c r="G1830" t="s">
        <v>201</v>
      </c>
      <c r="H1830">
        <v>5</v>
      </c>
      <c r="I1830" t="s">
        <v>32</v>
      </c>
      <c r="J1830">
        <v>1</v>
      </c>
      <c r="K1830">
        <v>11.54444</v>
      </c>
      <c r="L1830">
        <v>-72.907219999999995</v>
      </c>
    </row>
    <row r="1831" spans="1:12" x14ac:dyDescent="0.25">
      <c r="A1831" t="s">
        <v>67</v>
      </c>
      <c r="B1831" t="s">
        <v>62</v>
      </c>
      <c r="C1831">
        <v>52700</v>
      </c>
      <c r="D1831">
        <v>3500</v>
      </c>
      <c r="E1831" t="s">
        <v>935</v>
      </c>
      <c r="F1831" t="s">
        <v>96</v>
      </c>
      <c r="G1831" t="s">
        <v>120</v>
      </c>
      <c r="H1831">
        <v>3</v>
      </c>
      <c r="I1831" t="s">
        <v>17</v>
      </c>
      <c r="J1831">
        <v>2</v>
      </c>
      <c r="K1831">
        <v>3.8653</v>
      </c>
      <c r="L1831">
        <v>-67.923900000000003</v>
      </c>
    </row>
    <row r="1832" spans="1:12" x14ac:dyDescent="0.25">
      <c r="A1832" t="s">
        <v>33</v>
      </c>
      <c r="B1832" t="s">
        <v>19</v>
      </c>
      <c r="C1832">
        <v>384100</v>
      </c>
      <c r="D1832">
        <v>18600</v>
      </c>
      <c r="E1832" t="s">
        <v>923</v>
      </c>
      <c r="F1832" t="s">
        <v>35</v>
      </c>
      <c r="G1832" t="s">
        <v>22</v>
      </c>
      <c r="H1832">
        <v>1</v>
      </c>
      <c r="I1832" t="s">
        <v>17</v>
      </c>
      <c r="J1832">
        <v>5</v>
      </c>
      <c r="K1832">
        <v>6.2518399999999996</v>
      </c>
      <c r="L1832">
        <v>-75.563590000000005</v>
      </c>
    </row>
    <row r="1833" spans="1:12" x14ac:dyDescent="0.25">
      <c r="A1833" t="s">
        <v>148</v>
      </c>
      <c r="B1833" t="s">
        <v>13</v>
      </c>
      <c r="C1833">
        <v>2574700</v>
      </c>
      <c r="D1833">
        <v>137500</v>
      </c>
      <c r="E1833" t="s">
        <v>522</v>
      </c>
      <c r="F1833" t="s">
        <v>54</v>
      </c>
      <c r="G1833" t="s">
        <v>161</v>
      </c>
      <c r="H1833">
        <v>2</v>
      </c>
      <c r="I1833" t="s">
        <v>17</v>
      </c>
      <c r="J1833">
        <v>10</v>
      </c>
      <c r="K1833">
        <v>7.1253900000000003</v>
      </c>
      <c r="L1833">
        <v>-73.119799999999998</v>
      </c>
    </row>
    <row r="1834" spans="1:12" x14ac:dyDescent="0.25">
      <c r="A1834" t="s">
        <v>57</v>
      </c>
      <c r="B1834" t="s">
        <v>58</v>
      </c>
      <c r="C1834">
        <v>53800</v>
      </c>
      <c r="D1834">
        <v>3300</v>
      </c>
      <c r="E1834" t="s">
        <v>1216</v>
      </c>
      <c r="F1834" t="s">
        <v>15</v>
      </c>
      <c r="G1834" t="s">
        <v>22</v>
      </c>
      <c r="H1834">
        <v>5</v>
      </c>
      <c r="I1834" t="s">
        <v>38</v>
      </c>
      <c r="J1834">
        <v>1</v>
      </c>
      <c r="K1834">
        <v>6.2518399999999996</v>
      </c>
      <c r="L1834">
        <v>-75.563590000000005</v>
      </c>
    </row>
    <row r="1835" spans="1:12" x14ac:dyDescent="0.25">
      <c r="A1835" t="s">
        <v>122</v>
      </c>
      <c r="B1835" t="s">
        <v>29</v>
      </c>
      <c r="C1835">
        <v>1169500</v>
      </c>
      <c r="D1835">
        <v>67100</v>
      </c>
      <c r="E1835" t="s">
        <v>491</v>
      </c>
      <c r="F1835" t="s">
        <v>43</v>
      </c>
      <c r="G1835" t="s">
        <v>22</v>
      </c>
      <c r="H1835">
        <v>3</v>
      </c>
      <c r="I1835" t="s">
        <v>17</v>
      </c>
      <c r="J1835">
        <v>10</v>
      </c>
      <c r="K1835">
        <v>6.2518399999999996</v>
      </c>
      <c r="L1835">
        <v>-75.563590000000005</v>
      </c>
    </row>
    <row r="1836" spans="1:12" x14ac:dyDescent="0.25">
      <c r="A1836" t="s">
        <v>36</v>
      </c>
      <c r="B1836" t="s">
        <v>24</v>
      </c>
      <c r="C1836">
        <v>35900</v>
      </c>
      <c r="D1836">
        <v>0</v>
      </c>
      <c r="E1836" t="s">
        <v>104</v>
      </c>
      <c r="F1836" t="s">
        <v>88</v>
      </c>
      <c r="G1836" t="s">
        <v>16</v>
      </c>
      <c r="H1836">
        <v>4</v>
      </c>
      <c r="I1836" t="s">
        <v>17</v>
      </c>
      <c r="J1836">
        <v>2</v>
      </c>
      <c r="K1836">
        <v>4.6097099999999998</v>
      </c>
      <c r="L1836">
        <v>-74.08175</v>
      </c>
    </row>
    <row r="1837" spans="1:12" x14ac:dyDescent="0.25">
      <c r="A1837" t="s">
        <v>70</v>
      </c>
      <c r="B1837" t="s">
        <v>13</v>
      </c>
      <c r="C1837">
        <v>2852200</v>
      </c>
      <c r="D1837">
        <v>150100</v>
      </c>
      <c r="E1837" t="s">
        <v>335</v>
      </c>
      <c r="F1837" t="s">
        <v>88</v>
      </c>
      <c r="G1837" t="s">
        <v>16</v>
      </c>
      <c r="H1837">
        <v>4</v>
      </c>
      <c r="I1837" t="s">
        <v>17</v>
      </c>
      <c r="J1837">
        <v>2</v>
      </c>
      <c r="K1837">
        <v>4.6097099999999998</v>
      </c>
      <c r="L1837">
        <v>-74.08175</v>
      </c>
    </row>
    <row r="1838" spans="1:12" x14ac:dyDescent="0.25">
      <c r="A1838" t="s">
        <v>78</v>
      </c>
      <c r="B1838" t="s">
        <v>19</v>
      </c>
      <c r="C1838">
        <v>273000</v>
      </c>
      <c r="D1838">
        <v>12700</v>
      </c>
      <c r="E1838" t="s">
        <v>802</v>
      </c>
      <c r="F1838" t="s">
        <v>96</v>
      </c>
      <c r="G1838" t="s">
        <v>22</v>
      </c>
      <c r="H1838">
        <v>5</v>
      </c>
      <c r="I1838" t="s">
        <v>17</v>
      </c>
      <c r="J1838">
        <v>6</v>
      </c>
      <c r="K1838">
        <v>6.2518399999999996</v>
      </c>
      <c r="L1838">
        <v>-75.563590000000005</v>
      </c>
    </row>
    <row r="1839" spans="1:12" x14ac:dyDescent="0.25">
      <c r="A1839" t="s">
        <v>70</v>
      </c>
      <c r="B1839" t="s">
        <v>13</v>
      </c>
      <c r="C1839">
        <v>2410000</v>
      </c>
      <c r="D1839">
        <v>126500</v>
      </c>
      <c r="E1839" t="s">
        <v>824</v>
      </c>
      <c r="F1839" t="s">
        <v>160</v>
      </c>
      <c r="G1839" t="s">
        <v>22</v>
      </c>
      <c r="H1839">
        <v>4</v>
      </c>
      <c r="I1839" t="s">
        <v>17</v>
      </c>
      <c r="J1839">
        <v>1</v>
      </c>
      <c r="K1839">
        <v>6.2518399999999996</v>
      </c>
      <c r="L1839">
        <v>-75.563590000000005</v>
      </c>
    </row>
    <row r="1840" spans="1:12" x14ac:dyDescent="0.25">
      <c r="A1840" t="s">
        <v>111</v>
      </c>
      <c r="B1840" t="s">
        <v>19</v>
      </c>
      <c r="C1840">
        <v>477000</v>
      </c>
      <c r="D1840">
        <v>25600</v>
      </c>
      <c r="E1840" t="s">
        <v>984</v>
      </c>
      <c r="F1840" t="s">
        <v>21</v>
      </c>
      <c r="G1840" t="s">
        <v>16</v>
      </c>
      <c r="H1840">
        <v>5</v>
      </c>
      <c r="I1840" t="s">
        <v>17</v>
      </c>
      <c r="J1840">
        <v>1</v>
      </c>
      <c r="K1840">
        <v>4.6097099999999998</v>
      </c>
      <c r="L1840">
        <v>-74.08175</v>
      </c>
    </row>
    <row r="1841" spans="1:12" x14ac:dyDescent="0.25">
      <c r="A1841" t="s">
        <v>135</v>
      </c>
      <c r="B1841" t="s">
        <v>58</v>
      </c>
      <c r="C1841">
        <v>23700</v>
      </c>
      <c r="D1841">
        <v>0</v>
      </c>
      <c r="E1841" t="s">
        <v>744</v>
      </c>
      <c r="F1841" t="s">
        <v>96</v>
      </c>
      <c r="G1841" t="s">
        <v>16</v>
      </c>
      <c r="H1841">
        <v>5</v>
      </c>
      <c r="I1841" t="s">
        <v>17</v>
      </c>
      <c r="J1841">
        <v>10</v>
      </c>
      <c r="K1841">
        <v>4.6097099999999998</v>
      </c>
      <c r="L1841">
        <v>-74.08175</v>
      </c>
    </row>
    <row r="1842" spans="1:12" x14ac:dyDescent="0.25">
      <c r="A1842" t="s">
        <v>266</v>
      </c>
      <c r="B1842" t="s">
        <v>13</v>
      </c>
      <c r="C1842">
        <v>1807900</v>
      </c>
      <c r="D1842">
        <v>94500</v>
      </c>
      <c r="E1842" t="s">
        <v>267</v>
      </c>
      <c r="F1842" t="s">
        <v>76</v>
      </c>
      <c r="G1842" t="s">
        <v>16</v>
      </c>
      <c r="H1842">
        <v>1</v>
      </c>
      <c r="I1842" t="s">
        <v>17</v>
      </c>
      <c r="J1842">
        <v>5</v>
      </c>
      <c r="K1842">
        <v>4.6097099999999998</v>
      </c>
      <c r="L1842">
        <v>-74.08175</v>
      </c>
    </row>
    <row r="1843" spans="1:12" x14ac:dyDescent="0.25">
      <c r="A1843" t="s">
        <v>192</v>
      </c>
      <c r="B1843" t="s">
        <v>65</v>
      </c>
      <c r="C1843">
        <v>45900</v>
      </c>
      <c r="D1843">
        <v>0</v>
      </c>
      <c r="E1843" t="s">
        <v>1008</v>
      </c>
      <c r="F1843" t="s">
        <v>93</v>
      </c>
      <c r="G1843" t="s">
        <v>22</v>
      </c>
      <c r="H1843">
        <v>5</v>
      </c>
      <c r="I1843" t="s">
        <v>17</v>
      </c>
      <c r="J1843">
        <v>4</v>
      </c>
      <c r="K1843">
        <v>6.2518399999999996</v>
      </c>
      <c r="L1843">
        <v>-75.563590000000005</v>
      </c>
    </row>
    <row r="1844" spans="1:12" x14ac:dyDescent="0.25">
      <c r="A1844" t="s">
        <v>61</v>
      </c>
      <c r="B1844" t="s">
        <v>62</v>
      </c>
      <c r="C1844">
        <v>740700</v>
      </c>
      <c r="D1844">
        <v>48200</v>
      </c>
      <c r="E1844" t="s">
        <v>114</v>
      </c>
      <c r="F1844" t="s">
        <v>88</v>
      </c>
      <c r="G1844" t="s">
        <v>16</v>
      </c>
      <c r="H1844">
        <v>1</v>
      </c>
      <c r="I1844" t="s">
        <v>17</v>
      </c>
      <c r="J1844">
        <v>6</v>
      </c>
      <c r="K1844">
        <v>4.6097099999999998</v>
      </c>
      <c r="L1844">
        <v>-74.08175</v>
      </c>
    </row>
    <row r="1845" spans="1:12" x14ac:dyDescent="0.25">
      <c r="A1845" t="s">
        <v>148</v>
      </c>
      <c r="B1845" t="s">
        <v>13</v>
      </c>
      <c r="C1845">
        <v>2149700</v>
      </c>
      <c r="D1845">
        <v>114700</v>
      </c>
      <c r="E1845" t="s">
        <v>530</v>
      </c>
      <c r="F1845" t="s">
        <v>43</v>
      </c>
      <c r="G1845" t="s">
        <v>22</v>
      </c>
      <c r="H1845">
        <v>5</v>
      </c>
      <c r="I1845" t="s">
        <v>32</v>
      </c>
      <c r="J1845">
        <v>1</v>
      </c>
      <c r="K1845">
        <v>6.2518399999999996</v>
      </c>
      <c r="L1845">
        <v>-75.563590000000005</v>
      </c>
    </row>
    <row r="1846" spans="1:12" x14ac:dyDescent="0.25">
      <c r="A1846" t="s">
        <v>78</v>
      </c>
      <c r="B1846" t="s">
        <v>19</v>
      </c>
      <c r="C1846">
        <v>322200</v>
      </c>
      <c r="D1846">
        <v>19500</v>
      </c>
      <c r="E1846" t="s">
        <v>772</v>
      </c>
      <c r="F1846" t="s">
        <v>130</v>
      </c>
      <c r="G1846" t="s">
        <v>16</v>
      </c>
      <c r="H1846">
        <v>3</v>
      </c>
      <c r="I1846" t="s">
        <v>17</v>
      </c>
      <c r="J1846">
        <v>9</v>
      </c>
      <c r="K1846">
        <v>4.6097099999999998</v>
      </c>
      <c r="L1846">
        <v>-74.08175</v>
      </c>
    </row>
    <row r="1847" spans="1:12" x14ac:dyDescent="0.25">
      <c r="A1847" t="s">
        <v>105</v>
      </c>
      <c r="B1847" t="s">
        <v>19</v>
      </c>
      <c r="C1847">
        <v>247500</v>
      </c>
      <c r="D1847">
        <v>21900</v>
      </c>
      <c r="E1847" t="s">
        <v>723</v>
      </c>
      <c r="F1847" t="s">
        <v>93</v>
      </c>
      <c r="G1847" t="s">
        <v>22</v>
      </c>
      <c r="H1847">
        <v>5</v>
      </c>
      <c r="I1847" t="s">
        <v>17</v>
      </c>
      <c r="J1847">
        <v>2</v>
      </c>
      <c r="K1847">
        <v>6.2518399999999996</v>
      </c>
      <c r="L1847">
        <v>-75.563590000000005</v>
      </c>
    </row>
    <row r="1848" spans="1:12" x14ac:dyDescent="0.25">
      <c r="A1848" t="s">
        <v>127</v>
      </c>
      <c r="B1848" t="s">
        <v>13</v>
      </c>
      <c r="C1848">
        <v>1520800</v>
      </c>
      <c r="D1848">
        <v>79200</v>
      </c>
      <c r="E1848" t="s">
        <v>365</v>
      </c>
      <c r="F1848" t="s">
        <v>43</v>
      </c>
      <c r="G1848" t="s">
        <v>44</v>
      </c>
      <c r="H1848">
        <v>5</v>
      </c>
      <c r="I1848" t="s">
        <v>17</v>
      </c>
      <c r="J1848">
        <v>2</v>
      </c>
      <c r="K1848">
        <v>11.240790000000001</v>
      </c>
      <c r="L1848">
        <v>-74.199039999999997</v>
      </c>
    </row>
    <row r="1849" spans="1:12" x14ac:dyDescent="0.25">
      <c r="A1849" t="s">
        <v>41</v>
      </c>
      <c r="B1849" t="s">
        <v>29</v>
      </c>
      <c r="C1849">
        <v>1090800</v>
      </c>
      <c r="D1849">
        <v>56300</v>
      </c>
      <c r="E1849" t="s">
        <v>220</v>
      </c>
      <c r="F1849" t="s">
        <v>160</v>
      </c>
      <c r="G1849" t="s">
        <v>16</v>
      </c>
      <c r="H1849">
        <v>2</v>
      </c>
      <c r="I1849" t="s">
        <v>17</v>
      </c>
      <c r="J1849">
        <v>1</v>
      </c>
      <c r="K1849">
        <v>4.6097099999999998</v>
      </c>
      <c r="L1849">
        <v>-74.08175</v>
      </c>
    </row>
    <row r="1850" spans="1:12" x14ac:dyDescent="0.25">
      <c r="A1850" t="s">
        <v>105</v>
      </c>
      <c r="B1850" t="s">
        <v>19</v>
      </c>
      <c r="C1850">
        <v>288400</v>
      </c>
      <c r="D1850">
        <v>13500</v>
      </c>
      <c r="E1850" t="s">
        <v>1060</v>
      </c>
      <c r="F1850" t="s">
        <v>35</v>
      </c>
      <c r="G1850" t="s">
        <v>16</v>
      </c>
      <c r="H1850">
        <v>5</v>
      </c>
      <c r="I1850" t="s">
        <v>38</v>
      </c>
      <c r="J1850">
        <v>1</v>
      </c>
      <c r="K1850">
        <v>4.6097099999999998</v>
      </c>
      <c r="L1850">
        <v>-74.08175</v>
      </c>
    </row>
    <row r="1851" spans="1:12" x14ac:dyDescent="0.25">
      <c r="A1851" t="s">
        <v>41</v>
      </c>
      <c r="B1851" t="s">
        <v>29</v>
      </c>
      <c r="C1851">
        <v>1170500</v>
      </c>
      <c r="D1851">
        <v>62500</v>
      </c>
      <c r="E1851" t="s">
        <v>264</v>
      </c>
      <c r="F1851" t="s">
        <v>43</v>
      </c>
      <c r="G1851" t="s">
        <v>16</v>
      </c>
      <c r="H1851">
        <v>5</v>
      </c>
      <c r="I1851" t="s">
        <v>32</v>
      </c>
      <c r="J1851">
        <v>1</v>
      </c>
      <c r="K1851">
        <v>4.6097099999999998</v>
      </c>
      <c r="L1851">
        <v>-74.08175</v>
      </c>
    </row>
    <row r="1852" spans="1:12" x14ac:dyDescent="0.25">
      <c r="A1852" t="s">
        <v>105</v>
      </c>
      <c r="B1852" t="s">
        <v>19</v>
      </c>
      <c r="C1852">
        <v>309100</v>
      </c>
      <c r="D1852">
        <v>16700</v>
      </c>
      <c r="E1852" t="s">
        <v>1020</v>
      </c>
      <c r="F1852" t="s">
        <v>76</v>
      </c>
      <c r="G1852" t="s">
        <v>16</v>
      </c>
      <c r="H1852">
        <v>5</v>
      </c>
      <c r="I1852" t="s">
        <v>17</v>
      </c>
      <c r="J1852">
        <v>6</v>
      </c>
      <c r="K1852">
        <v>4.6097099999999998</v>
      </c>
      <c r="L1852">
        <v>-74.08175</v>
      </c>
    </row>
    <row r="1853" spans="1:12" x14ac:dyDescent="0.25">
      <c r="A1853" t="s">
        <v>266</v>
      </c>
      <c r="B1853" t="s">
        <v>13</v>
      </c>
      <c r="C1853">
        <v>1301700</v>
      </c>
      <c r="D1853">
        <v>67500</v>
      </c>
      <c r="E1853" t="s">
        <v>481</v>
      </c>
      <c r="F1853" t="s">
        <v>26</v>
      </c>
      <c r="G1853" t="s">
        <v>16</v>
      </c>
      <c r="H1853">
        <v>5</v>
      </c>
      <c r="I1853" t="s">
        <v>32</v>
      </c>
      <c r="J1853">
        <v>1</v>
      </c>
      <c r="K1853">
        <v>4.6097099999999998</v>
      </c>
      <c r="L1853">
        <v>-74.08175</v>
      </c>
    </row>
    <row r="1854" spans="1:12" x14ac:dyDescent="0.25">
      <c r="A1854" t="s">
        <v>80</v>
      </c>
      <c r="B1854" t="s">
        <v>65</v>
      </c>
      <c r="C1854">
        <v>31600</v>
      </c>
      <c r="D1854">
        <v>0</v>
      </c>
      <c r="E1854" t="s">
        <v>874</v>
      </c>
      <c r="F1854" t="s">
        <v>43</v>
      </c>
      <c r="G1854" t="s">
        <v>16</v>
      </c>
      <c r="H1854">
        <v>5</v>
      </c>
      <c r="I1854" t="s">
        <v>17</v>
      </c>
      <c r="J1854">
        <v>8</v>
      </c>
      <c r="K1854">
        <v>4.6097099999999998</v>
      </c>
      <c r="L1854">
        <v>-74.08175</v>
      </c>
    </row>
    <row r="1855" spans="1:12" x14ac:dyDescent="0.25">
      <c r="A1855" t="s">
        <v>111</v>
      </c>
      <c r="B1855" t="s">
        <v>19</v>
      </c>
      <c r="C1855">
        <v>492200</v>
      </c>
      <c r="D1855">
        <v>30900</v>
      </c>
      <c r="E1855" t="s">
        <v>1138</v>
      </c>
      <c r="F1855" t="s">
        <v>93</v>
      </c>
      <c r="G1855" t="s">
        <v>22</v>
      </c>
      <c r="H1855">
        <v>5</v>
      </c>
      <c r="I1855" t="s">
        <v>17</v>
      </c>
      <c r="J1855">
        <v>5</v>
      </c>
      <c r="K1855">
        <v>6.2518399999999996</v>
      </c>
      <c r="L1855">
        <v>-75.563590000000005</v>
      </c>
    </row>
    <row r="1856" spans="1:12" x14ac:dyDescent="0.25">
      <c r="A1856" t="s">
        <v>155</v>
      </c>
      <c r="B1856" t="s">
        <v>62</v>
      </c>
      <c r="C1856">
        <v>85900</v>
      </c>
      <c r="D1856">
        <v>2800</v>
      </c>
      <c r="E1856" t="s">
        <v>1117</v>
      </c>
      <c r="F1856" t="s">
        <v>26</v>
      </c>
      <c r="G1856" t="s">
        <v>22</v>
      </c>
      <c r="H1856">
        <v>1</v>
      </c>
      <c r="I1856" t="s">
        <v>17</v>
      </c>
      <c r="J1856">
        <v>3</v>
      </c>
      <c r="K1856">
        <v>6.2518399999999996</v>
      </c>
      <c r="L1856">
        <v>-75.563590000000005</v>
      </c>
    </row>
    <row r="1857" spans="1:12" x14ac:dyDescent="0.25">
      <c r="A1857" t="s">
        <v>33</v>
      </c>
      <c r="B1857" t="s">
        <v>19</v>
      </c>
      <c r="C1857">
        <v>405500</v>
      </c>
      <c r="D1857">
        <v>21800</v>
      </c>
      <c r="E1857" t="s">
        <v>766</v>
      </c>
      <c r="F1857" t="s">
        <v>15</v>
      </c>
      <c r="G1857" t="s">
        <v>201</v>
      </c>
      <c r="H1857">
        <v>5</v>
      </c>
      <c r="I1857" t="s">
        <v>32</v>
      </c>
      <c r="J1857">
        <v>1</v>
      </c>
      <c r="K1857">
        <v>11.54444</v>
      </c>
      <c r="L1857">
        <v>-72.907219999999995</v>
      </c>
    </row>
    <row r="1858" spans="1:12" x14ac:dyDescent="0.25">
      <c r="A1858" t="s">
        <v>94</v>
      </c>
      <c r="B1858" t="s">
        <v>29</v>
      </c>
      <c r="C1858">
        <v>455600</v>
      </c>
      <c r="D1858">
        <v>24900</v>
      </c>
      <c r="E1858" t="s">
        <v>967</v>
      </c>
      <c r="F1858" t="s">
        <v>88</v>
      </c>
      <c r="G1858" t="s">
        <v>22</v>
      </c>
      <c r="H1858">
        <v>5</v>
      </c>
      <c r="I1858" t="s">
        <v>17</v>
      </c>
      <c r="J1858">
        <v>3</v>
      </c>
      <c r="K1858">
        <v>6.2518399999999996</v>
      </c>
      <c r="L1858">
        <v>-75.563590000000005</v>
      </c>
    </row>
    <row r="1859" spans="1:12" x14ac:dyDescent="0.25">
      <c r="A1859" t="s">
        <v>18</v>
      </c>
      <c r="B1859" t="s">
        <v>19</v>
      </c>
      <c r="C1859">
        <v>168000</v>
      </c>
      <c r="D1859">
        <v>7100</v>
      </c>
      <c r="E1859" t="s">
        <v>852</v>
      </c>
      <c r="F1859" t="s">
        <v>43</v>
      </c>
      <c r="G1859" t="s">
        <v>31</v>
      </c>
      <c r="H1859">
        <v>5</v>
      </c>
      <c r="I1859" t="s">
        <v>32</v>
      </c>
      <c r="J1859">
        <v>1</v>
      </c>
      <c r="K1859">
        <v>3.4372199999999999</v>
      </c>
      <c r="L1859">
        <v>-76.522499999999994</v>
      </c>
    </row>
    <row r="1860" spans="1:12" x14ac:dyDescent="0.25">
      <c r="A1860" t="s">
        <v>57</v>
      </c>
      <c r="B1860" t="s">
        <v>58</v>
      </c>
      <c r="C1860">
        <v>84800</v>
      </c>
      <c r="D1860">
        <v>4900</v>
      </c>
      <c r="E1860" t="s">
        <v>159</v>
      </c>
      <c r="F1860" t="s">
        <v>160</v>
      </c>
      <c r="G1860" t="s">
        <v>16</v>
      </c>
      <c r="H1860">
        <v>5</v>
      </c>
      <c r="I1860" t="s">
        <v>17</v>
      </c>
      <c r="J1860">
        <v>1</v>
      </c>
      <c r="K1860">
        <v>4.6097099999999998</v>
      </c>
      <c r="L1860">
        <v>-74.08175</v>
      </c>
    </row>
    <row r="1861" spans="1:12" x14ac:dyDescent="0.25">
      <c r="A1861" t="s">
        <v>103</v>
      </c>
      <c r="B1861" t="s">
        <v>13</v>
      </c>
      <c r="C1861">
        <v>289700</v>
      </c>
      <c r="D1861">
        <v>13600</v>
      </c>
      <c r="E1861" t="s">
        <v>567</v>
      </c>
      <c r="F1861" t="s">
        <v>76</v>
      </c>
      <c r="G1861" t="s">
        <v>31</v>
      </c>
      <c r="H1861">
        <v>5</v>
      </c>
      <c r="I1861" t="s">
        <v>17</v>
      </c>
      <c r="J1861">
        <v>2</v>
      </c>
      <c r="K1861">
        <v>3.4372199999999999</v>
      </c>
      <c r="L1861">
        <v>-76.522499999999994</v>
      </c>
    </row>
    <row r="1862" spans="1:12" x14ac:dyDescent="0.25">
      <c r="A1862" t="s">
        <v>184</v>
      </c>
      <c r="B1862" t="s">
        <v>86</v>
      </c>
      <c r="C1862">
        <v>409500</v>
      </c>
      <c r="D1862">
        <v>22000</v>
      </c>
      <c r="E1862" t="s">
        <v>377</v>
      </c>
      <c r="F1862" t="s">
        <v>93</v>
      </c>
      <c r="G1862" t="s">
        <v>60</v>
      </c>
      <c r="H1862">
        <v>5</v>
      </c>
      <c r="I1862" t="s">
        <v>17</v>
      </c>
      <c r="J1862">
        <v>10</v>
      </c>
      <c r="K1862">
        <v>4.8133299999999997</v>
      </c>
      <c r="L1862">
        <v>-75.696110000000004</v>
      </c>
    </row>
    <row r="1863" spans="1:12" x14ac:dyDescent="0.25">
      <c r="A1863" t="s">
        <v>148</v>
      </c>
      <c r="B1863" t="s">
        <v>13</v>
      </c>
      <c r="C1863">
        <v>2038400</v>
      </c>
      <c r="D1863">
        <v>113300</v>
      </c>
      <c r="E1863" t="s">
        <v>754</v>
      </c>
      <c r="F1863" t="s">
        <v>88</v>
      </c>
      <c r="G1863" t="s">
        <v>16</v>
      </c>
      <c r="H1863">
        <v>1</v>
      </c>
      <c r="I1863" t="s">
        <v>32</v>
      </c>
      <c r="J1863">
        <v>1</v>
      </c>
      <c r="K1863">
        <v>4.6097099999999998</v>
      </c>
      <c r="L1863">
        <v>-74.08175</v>
      </c>
    </row>
    <row r="1864" spans="1:12" x14ac:dyDescent="0.25">
      <c r="A1864" t="s">
        <v>39</v>
      </c>
      <c r="B1864" t="s">
        <v>24</v>
      </c>
      <c r="C1864">
        <v>43400</v>
      </c>
      <c r="D1864">
        <v>2500</v>
      </c>
      <c r="E1864" t="s">
        <v>436</v>
      </c>
      <c r="F1864" t="s">
        <v>160</v>
      </c>
      <c r="G1864" t="s">
        <v>22</v>
      </c>
      <c r="H1864">
        <v>3</v>
      </c>
      <c r="I1864" t="s">
        <v>17</v>
      </c>
      <c r="J1864">
        <v>1</v>
      </c>
      <c r="K1864">
        <v>6.2518399999999996</v>
      </c>
      <c r="L1864">
        <v>-75.563590000000005</v>
      </c>
    </row>
    <row r="1865" spans="1:12" x14ac:dyDescent="0.25">
      <c r="A1865" t="s">
        <v>103</v>
      </c>
      <c r="B1865" t="s">
        <v>13</v>
      </c>
      <c r="C1865">
        <v>342400</v>
      </c>
      <c r="D1865">
        <v>20600</v>
      </c>
      <c r="E1865" t="s">
        <v>1225</v>
      </c>
      <c r="F1865" t="s">
        <v>35</v>
      </c>
      <c r="G1865" t="s">
        <v>31</v>
      </c>
      <c r="H1865">
        <v>5</v>
      </c>
      <c r="I1865" t="s">
        <v>17</v>
      </c>
      <c r="J1865">
        <v>1</v>
      </c>
      <c r="K1865">
        <v>3.4372199999999999</v>
      </c>
      <c r="L1865">
        <v>-76.522499999999994</v>
      </c>
    </row>
    <row r="1866" spans="1:12" x14ac:dyDescent="0.25">
      <c r="A1866" t="s">
        <v>70</v>
      </c>
      <c r="B1866" t="s">
        <v>13</v>
      </c>
      <c r="C1866">
        <v>2121700</v>
      </c>
      <c r="D1866">
        <v>111200</v>
      </c>
      <c r="E1866" t="s">
        <v>99</v>
      </c>
      <c r="F1866" t="s">
        <v>21</v>
      </c>
      <c r="G1866" t="s">
        <v>243</v>
      </c>
      <c r="H1866">
        <v>5</v>
      </c>
      <c r="I1866" t="s">
        <v>17</v>
      </c>
      <c r="J1866">
        <v>6</v>
      </c>
      <c r="K1866">
        <v>4.5338900000000004</v>
      </c>
      <c r="L1866">
        <v>-75.681110000000004</v>
      </c>
    </row>
    <row r="1867" spans="1:12" x14ac:dyDescent="0.25">
      <c r="A1867" t="s">
        <v>144</v>
      </c>
      <c r="B1867" t="s">
        <v>65</v>
      </c>
      <c r="C1867">
        <v>78700</v>
      </c>
      <c r="D1867">
        <v>2400</v>
      </c>
      <c r="E1867" t="s">
        <v>515</v>
      </c>
      <c r="F1867" t="s">
        <v>35</v>
      </c>
      <c r="G1867" t="s">
        <v>22</v>
      </c>
      <c r="H1867">
        <v>5</v>
      </c>
      <c r="I1867" t="s">
        <v>38</v>
      </c>
      <c r="J1867">
        <v>1</v>
      </c>
      <c r="K1867">
        <v>6.2518399999999996</v>
      </c>
      <c r="L1867">
        <v>-75.563590000000005</v>
      </c>
    </row>
    <row r="1868" spans="1:12" x14ac:dyDescent="0.25">
      <c r="A1868" t="s">
        <v>122</v>
      </c>
      <c r="B1868" t="s">
        <v>29</v>
      </c>
      <c r="C1868">
        <v>655500</v>
      </c>
      <c r="D1868">
        <v>41700</v>
      </c>
      <c r="E1868" t="s">
        <v>905</v>
      </c>
      <c r="F1868" t="s">
        <v>96</v>
      </c>
      <c r="G1868" t="s">
        <v>31</v>
      </c>
      <c r="H1868">
        <v>2</v>
      </c>
      <c r="I1868" t="s">
        <v>17</v>
      </c>
      <c r="J1868">
        <v>5</v>
      </c>
      <c r="K1868">
        <v>3.4372199999999999</v>
      </c>
      <c r="L1868">
        <v>-76.522499999999994</v>
      </c>
    </row>
    <row r="1869" spans="1:12" x14ac:dyDescent="0.25">
      <c r="A1869" t="s">
        <v>57</v>
      </c>
      <c r="B1869" t="s">
        <v>58</v>
      </c>
      <c r="C1869">
        <v>57900</v>
      </c>
      <c r="D1869">
        <v>1300</v>
      </c>
      <c r="E1869" t="s">
        <v>1204</v>
      </c>
      <c r="F1869" t="s">
        <v>130</v>
      </c>
      <c r="G1869" t="s">
        <v>16</v>
      </c>
      <c r="H1869">
        <v>5</v>
      </c>
      <c r="I1869" t="s">
        <v>32</v>
      </c>
      <c r="J1869">
        <v>1</v>
      </c>
      <c r="K1869">
        <v>4.6097099999999998</v>
      </c>
      <c r="L1869">
        <v>-74.08175</v>
      </c>
    </row>
    <row r="1870" spans="1:12" x14ac:dyDescent="0.25">
      <c r="A1870" t="s">
        <v>61</v>
      </c>
      <c r="B1870" t="s">
        <v>62</v>
      </c>
      <c r="C1870">
        <v>715500</v>
      </c>
      <c r="D1870">
        <v>38300</v>
      </c>
      <c r="E1870" t="s">
        <v>556</v>
      </c>
      <c r="F1870" t="s">
        <v>26</v>
      </c>
      <c r="G1870" t="s">
        <v>22</v>
      </c>
      <c r="H1870">
        <v>5</v>
      </c>
      <c r="I1870" t="s">
        <v>17</v>
      </c>
      <c r="J1870">
        <v>4</v>
      </c>
      <c r="K1870">
        <v>6.2518399999999996</v>
      </c>
      <c r="L1870">
        <v>-75.563590000000005</v>
      </c>
    </row>
    <row r="1871" spans="1:12" x14ac:dyDescent="0.25">
      <c r="A1871" t="s">
        <v>18</v>
      </c>
      <c r="B1871" t="s">
        <v>19</v>
      </c>
      <c r="C1871">
        <v>308500</v>
      </c>
      <c r="D1871">
        <v>16600</v>
      </c>
      <c r="E1871" t="s">
        <v>624</v>
      </c>
      <c r="F1871" t="s">
        <v>88</v>
      </c>
      <c r="G1871" t="s">
        <v>31</v>
      </c>
      <c r="H1871">
        <v>1</v>
      </c>
      <c r="I1871" t="s">
        <v>17</v>
      </c>
      <c r="J1871">
        <v>4</v>
      </c>
      <c r="K1871">
        <v>3.4372199999999999</v>
      </c>
      <c r="L1871">
        <v>-76.522499999999994</v>
      </c>
    </row>
    <row r="1872" spans="1:12" x14ac:dyDescent="0.25">
      <c r="A1872" t="s">
        <v>36</v>
      </c>
      <c r="B1872" t="s">
        <v>24</v>
      </c>
      <c r="C1872">
        <v>31000</v>
      </c>
      <c r="D1872">
        <v>0</v>
      </c>
      <c r="E1872" t="s">
        <v>291</v>
      </c>
      <c r="F1872" t="s">
        <v>21</v>
      </c>
      <c r="G1872" t="s">
        <v>153</v>
      </c>
      <c r="H1872">
        <v>4</v>
      </c>
      <c r="I1872" t="s">
        <v>17</v>
      </c>
      <c r="J1872">
        <v>4</v>
      </c>
      <c r="K1872">
        <v>2.9272999999999998</v>
      </c>
      <c r="L1872">
        <v>-75.281890000000004</v>
      </c>
    </row>
    <row r="1873" spans="1:12" x14ac:dyDescent="0.25">
      <c r="A1873" t="s">
        <v>57</v>
      </c>
      <c r="B1873" t="s">
        <v>58</v>
      </c>
      <c r="C1873">
        <v>61600</v>
      </c>
      <c r="D1873">
        <v>1500</v>
      </c>
      <c r="E1873" t="s">
        <v>1229</v>
      </c>
      <c r="F1873" t="s">
        <v>26</v>
      </c>
      <c r="G1873" t="s">
        <v>161</v>
      </c>
      <c r="H1873">
        <v>4</v>
      </c>
      <c r="I1873" t="s">
        <v>17</v>
      </c>
      <c r="J1873">
        <v>3</v>
      </c>
      <c r="K1873">
        <v>7.1253900000000003</v>
      </c>
      <c r="L1873">
        <v>-73.119799999999998</v>
      </c>
    </row>
    <row r="1874" spans="1:12" x14ac:dyDescent="0.25">
      <c r="A1874" t="s">
        <v>67</v>
      </c>
      <c r="B1874" t="s">
        <v>62</v>
      </c>
      <c r="C1874">
        <v>46600</v>
      </c>
      <c r="D1874">
        <v>2900</v>
      </c>
      <c r="E1874" t="s">
        <v>1096</v>
      </c>
      <c r="F1874" t="s">
        <v>35</v>
      </c>
      <c r="G1874" t="s">
        <v>44</v>
      </c>
      <c r="H1874">
        <v>1</v>
      </c>
      <c r="I1874" t="s">
        <v>17</v>
      </c>
      <c r="J1874">
        <v>4</v>
      </c>
      <c r="K1874">
        <v>11.240790000000001</v>
      </c>
      <c r="L1874">
        <v>-74.199039999999997</v>
      </c>
    </row>
    <row r="1875" spans="1:12" x14ac:dyDescent="0.25">
      <c r="A1875" t="s">
        <v>148</v>
      </c>
      <c r="B1875" t="s">
        <v>13</v>
      </c>
      <c r="C1875">
        <v>2519700</v>
      </c>
      <c r="D1875">
        <v>134800</v>
      </c>
      <c r="E1875" t="s">
        <v>986</v>
      </c>
      <c r="F1875" t="s">
        <v>35</v>
      </c>
      <c r="G1875" t="s">
        <v>16</v>
      </c>
      <c r="H1875">
        <v>5</v>
      </c>
      <c r="I1875" t="s">
        <v>17</v>
      </c>
      <c r="J1875">
        <v>2</v>
      </c>
      <c r="K1875">
        <v>4.6097099999999998</v>
      </c>
      <c r="L1875">
        <v>-74.08175</v>
      </c>
    </row>
    <row r="1876" spans="1:12" x14ac:dyDescent="0.25">
      <c r="A1876" t="s">
        <v>103</v>
      </c>
      <c r="B1876" t="s">
        <v>13</v>
      </c>
      <c r="C1876">
        <v>369900</v>
      </c>
      <c r="D1876">
        <v>17900</v>
      </c>
      <c r="E1876" t="s">
        <v>276</v>
      </c>
      <c r="F1876" t="s">
        <v>26</v>
      </c>
      <c r="G1876" t="s">
        <v>31</v>
      </c>
      <c r="H1876">
        <v>5</v>
      </c>
      <c r="I1876" t="s">
        <v>17</v>
      </c>
      <c r="J1876">
        <v>4</v>
      </c>
      <c r="K1876">
        <v>3.4372199999999999</v>
      </c>
      <c r="L1876">
        <v>-76.522499999999994</v>
      </c>
    </row>
    <row r="1877" spans="1:12" x14ac:dyDescent="0.25">
      <c r="A1877" t="s">
        <v>184</v>
      </c>
      <c r="B1877" t="s">
        <v>86</v>
      </c>
      <c r="C1877">
        <v>426600</v>
      </c>
      <c r="D1877">
        <v>20900</v>
      </c>
      <c r="E1877" t="s">
        <v>53</v>
      </c>
      <c r="F1877" t="s">
        <v>15</v>
      </c>
      <c r="G1877" t="s">
        <v>16</v>
      </c>
      <c r="H1877">
        <v>1</v>
      </c>
      <c r="I1877" t="s">
        <v>17</v>
      </c>
      <c r="J1877">
        <v>4</v>
      </c>
      <c r="K1877">
        <v>4.6097099999999998</v>
      </c>
      <c r="L1877">
        <v>-74.08175</v>
      </c>
    </row>
    <row r="1878" spans="1:12" x14ac:dyDescent="0.25">
      <c r="A1878" t="s">
        <v>111</v>
      </c>
      <c r="B1878" t="s">
        <v>19</v>
      </c>
      <c r="C1878">
        <v>460900</v>
      </c>
      <c r="D1878">
        <v>25100</v>
      </c>
      <c r="E1878" t="s">
        <v>116</v>
      </c>
      <c r="F1878" t="s">
        <v>54</v>
      </c>
      <c r="G1878" t="s">
        <v>22</v>
      </c>
      <c r="H1878">
        <v>5</v>
      </c>
      <c r="I1878" t="s">
        <v>17</v>
      </c>
      <c r="J1878">
        <v>4</v>
      </c>
      <c r="K1878">
        <v>6.2518399999999996</v>
      </c>
      <c r="L1878">
        <v>-75.563590000000005</v>
      </c>
    </row>
    <row r="1879" spans="1:12" x14ac:dyDescent="0.25">
      <c r="A1879" t="s">
        <v>45</v>
      </c>
      <c r="B1879" t="s">
        <v>29</v>
      </c>
      <c r="C1879">
        <v>1307900</v>
      </c>
      <c r="D1879">
        <v>70000</v>
      </c>
      <c r="E1879" t="s">
        <v>895</v>
      </c>
      <c r="F1879" t="s">
        <v>96</v>
      </c>
      <c r="G1879" t="s">
        <v>16</v>
      </c>
      <c r="H1879">
        <v>1</v>
      </c>
      <c r="I1879" t="s">
        <v>17</v>
      </c>
      <c r="J1879">
        <v>4</v>
      </c>
      <c r="K1879">
        <v>4.6097099999999998</v>
      </c>
      <c r="L1879">
        <v>-74.08175</v>
      </c>
    </row>
    <row r="1880" spans="1:12" x14ac:dyDescent="0.25">
      <c r="A1880" t="s">
        <v>33</v>
      </c>
      <c r="B1880" t="s">
        <v>19</v>
      </c>
      <c r="C1880">
        <v>444600</v>
      </c>
      <c r="D1880">
        <v>29300</v>
      </c>
      <c r="E1880" t="s">
        <v>349</v>
      </c>
      <c r="F1880" t="s">
        <v>35</v>
      </c>
      <c r="G1880" t="s">
        <v>16</v>
      </c>
      <c r="H1880">
        <v>5</v>
      </c>
      <c r="I1880" t="s">
        <v>17</v>
      </c>
      <c r="J1880">
        <v>4</v>
      </c>
      <c r="K1880">
        <v>4.6097099999999998</v>
      </c>
      <c r="L1880">
        <v>-74.08175</v>
      </c>
    </row>
    <row r="1881" spans="1:12" x14ac:dyDescent="0.25">
      <c r="A1881" t="s">
        <v>122</v>
      </c>
      <c r="B1881" t="s">
        <v>29</v>
      </c>
      <c r="C1881">
        <v>1344000</v>
      </c>
      <c r="D1881">
        <v>72000</v>
      </c>
      <c r="E1881" t="s">
        <v>1282</v>
      </c>
      <c r="F1881" t="s">
        <v>160</v>
      </c>
      <c r="G1881" t="s">
        <v>167</v>
      </c>
      <c r="H1881">
        <v>5</v>
      </c>
      <c r="I1881" t="s">
        <v>17</v>
      </c>
      <c r="J1881">
        <v>6</v>
      </c>
      <c r="K1881">
        <v>10.463139999999999</v>
      </c>
      <c r="L1881">
        <v>-73.253219999999999</v>
      </c>
    </row>
    <row r="1882" spans="1:12" x14ac:dyDescent="0.25">
      <c r="A1882" t="s">
        <v>67</v>
      </c>
      <c r="B1882" t="s">
        <v>62</v>
      </c>
      <c r="C1882">
        <v>46100</v>
      </c>
      <c r="D1882">
        <v>2700</v>
      </c>
      <c r="E1882" t="s">
        <v>1115</v>
      </c>
      <c r="F1882" t="s">
        <v>21</v>
      </c>
      <c r="G1882" t="s">
        <v>31</v>
      </c>
      <c r="H1882">
        <v>4</v>
      </c>
      <c r="I1882" t="s">
        <v>17</v>
      </c>
      <c r="J1882">
        <v>3</v>
      </c>
      <c r="K1882">
        <v>3.4372199999999999</v>
      </c>
      <c r="L1882">
        <v>-76.522499999999994</v>
      </c>
    </row>
    <row r="1883" spans="1:12" x14ac:dyDescent="0.25">
      <c r="A1883" t="s">
        <v>171</v>
      </c>
      <c r="B1883" t="s">
        <v>19</v>
      </c>
      <c r="C1883">
        <v>289900</v>
      </c>
      <c r="D1883">
        <v>15800</v>
      </c>
      <c r="E1883" t="s">
        <v>739</v>
      </c>
      <c r="F1883" t="s">
        <v>35</v>
      </c>
      <c r="G1883" t="s">
        <v>22</v>
      </c>
      <c r="H1883">
        <v>1</v>
      </c>
      <c r="I1883" t="s">
        <v>32</v>
      </c>
      <c r="J1883">
        <v>1</v>
      </c>
      <c r="K1883">
        <v>6.2518399999999996</v>
      </c>
      <c r="L1883">
        <v>-75.563590000000005</v>
      </c>
    </row>
    <row r="1884" spans="1:12" x14ac:dyDescent="0.25">
      <c r="A1884" t="s">
        <v>82</v>
      </c>
      <c r="B1884" t="s">
        <v>58</v>
      </c>
      <c r="C1884">
        <v>38300</v>
      </c>
      <c r="D1884">
        <v>2300</v>
      </c>
      <c r="E1884" t="s">
        <v>1077</v>
      </c>
      <c r="F1884" t="s">
        <v>26</v>
      </c>
      <c r="G1884" t="s">
        <v>22</v>
      </c>
      <c r="H1884">
        <v>1</v>
      </c>
      <c r="I1884" t="s">
        <v>32</v>
      </c>
      <c r="J1884">
        <v>1</v>
      </c>
      <c r="K1884">
        <v>6.2518399999999996</v>
      </c>
      <c r="L1884">
        <v>-75.563590000000005</v>
      </c>
    </row>
    <row r="1885" spans="1:12" x14ac:dyDescent="0.25">
      <c r="A1885" t="s">
        <v>113</v>
      </c>
      <c r="B1885" t="s">
        <v>24</v>
      </c>
      <c r="C1885">
        <v>16500</v>
      </c>
      <c r="D1885">
        <v>1400</v>
      </c>
      <c r="E1885" t="s">
        <v>1244</v>
      </c>
      <c r="F1885" t="s">
        <v>35</v>
      </c>
      <c r="G1885" t="s">
        <v>91</v>
      </c>
      <c r="H1885">
        <v>3</v>
      </c>
      <c r="I1885" t="s">
        <v>17</v>
      </c>
      <c r="J1885">
        <v>1</v>
      </c>
      <c r="K1885">
        <v>10.968540000000001</v>
      </c>
      <c r="L1885">
        <v>-74.781319999999994</v>
      </c>
    </row>
    <row r="1886" spans="1:12" x14ac:dyDescent="0.25">
      <c r="A1886" t="s">
        <v>219</v>
      </c>
      <c r="B1886" t="s">
        <v>19</v>
      </c>
      <c r="C1886">
        <v>403000</v>
      </c>
      <c r="D1886">
        <v>21700</v>
      </c>
      <c r="E1886" t="s">
        <v>591</v>
      </c>
      <c r="F1886" t="s">
        <v>76</v>
      </c>
      <c r="G1886" t="s">
        <v>22</v>
      </c>
      <c r="H1886">
        <v>5</v>
      </c>
      <c r="I1886" t="s">
        <v>17</v>
      </c>
      <c r="J1886">
        <v>5</v>
      </c>
      <c r="K1886">
        <v>6.2518399999999996</v>
      </c>
      <c r="L1886">
        <v>-75.563590000000005</v>
      </c>
    </row>
    <row r="1887" spans="1:12" x14ac:dyDescent="0.25">
      <c r="A1887" t="s">
        <v>148</v>
      </c>
      <c r="B1887" t="s">
        <v>13</v>
      </c>
      <c r="C1887">
        <v>1424000</v>
      </c>
      <c r="D1887">
        <v>76200</v>
      </c>
      <c r="E1887" t="s">
        <v>467</v>
      </c>
      <c r="F1887" t="s">
        <v>52</v>
      </c>
      <c r="G1887" t="s">
        <v>16</v>
      </c>
      <c r="H1887">
        <v>1</v>
      </c>
      <c r="I1887" t="s">
        <v>17</v>
      </c>
      <c r="J1887">
        <v>2</v>
      </c>
      <c r="K1887">
        <v>4.6097099999999998</v>
      </c>
      <c r="L1887">
        <v>-74.08175</v>
      </c>
    </row>
    <row r="1888" spans="1:12" x14ac:dyDescent="0.25">
      <c r="A1888" t="s">
        <v>84</v>
      </c>
      <c r="B1888" t="s">
        <v>58</v>
      </c>
      <c r="C1888">
        <v>93800</v>
      </c>
      <c r="D1888">
        <v>9800</v>
      </c>
      <c r="E1888" t="s">
        <v>1137</v>
      </c>
      <c r="F1888" t="s">
        <v>88</v>
      </c>
      <c r="G1888" t="s">
        <v>31</v>
      </c>
      <c r="H1888">
        <v>4</v>
      </c>
      <c r="I1888" t="s">
        <v>17</v>
      </c>
      <c r="J1888">
        <v>1</v>
      </c>
      <c r="K1888">
        <v>3.4372199999999999</v>
      </c>
      <c r="L1888">
        <v>-76.522499999999994</v>
      </c>
    </row>
    <row r="1889" spans="1:12" x14ac:dyDescent="0.25">
      <c r="A1889" t="s">
        <v>113</v>
      </c>
      <c r="B1889" t="s">
        <v>24</v>
      </c>
      <c r="C1889">
        <v>16200</v>
      </c>
      <c r="D1889">
        <v>5500</v>
      </c>
      <c r="E1889" t="s">
        <v>293</v>
      </c>
      <c r="F1889" t="s">
        <v>47</v>
      </c>
      <c r="G1889" t="s">
        <v>22</v>
      </c>
      <c r="H1889">
        <v>1</v>
      </c>
      <c r="I1889" t="s">
        <v>17</v>
      </c>
      <c r="J1889">
        <v>6</v>
      </c>
      <c r="K1889">
        <v>6.2518399999999996</v>
      </c>
      <c r="L1889">
        <v>-75.563590000000005</v>
      </c>
    </row>
    <row r="1890" spans="1:12" x14ac:dyDescent="0.25">
      <c r="A1890" t="s">
        <v>148</v>
      </c>
      <c r="B1890" t="s">
        <v>13</v>
      </c>
      <c r="C1890">
        <v>2151100</v>
      </c>
      <c r="D1890">
        <v>114900</v>
      </c>
      <c r="E1890" t="s">
        <v>1030</v>
      </c>
      <c r="F1890" t="s">
        <v>88</v>
      </c>
      <c r="G1890" t="s">
        <v>91</v>
      </c>
      <c r="H1890">
        <v>5</v>
      </c>
      <c r="I1890" t="s">
        <v>38</v>
      </c>
      <c r="J1890">
        <v>1</v>
      </c>
      <c r="K1890">
        <v>10.968540000000001</v>
      </c>
      <c r="L1890">
        <v>-74.781319999999994</v>
      </c>
    </row>
    <row r="1891" spans="1:12" x14ac:dyDescent="0.25">
      <c r="A1891" t="s">
        <v>57</v>
      </c>
      <c r="B1891" t="s">
        <v>58</v>
      </c>
      <c r="C1891">
        <v>52700</v>
      </c>
      <c r="D1891">
        <v>3200</v>
      </c>
      <c r="E1891" t="s">
        <v>435</v>
      </c>
      <c r="F1891" t="s">
        <v>21</v>
      </c>
      <c r="G1891" t="s">
        <v>31</v>
      </c>
      <c r="H1891">
        <v>5</v>
      </c>
      <c r="I1891" t="s">
        <v>32</v>
      </c>
      <c r="J1891">
        <v>1</v>
      </c>
      <c r="K1891">
        <v>3.4372199999999999</v>
      </c>
      <c r="L1891">
        <v>-76.522499999999994</v>
      </c>
    </row>
    <row r="1892" spans="1:12" x14ac:dyDescent="0.25">
      <c r="A1892" t="s">
        <v>105</v>
      </c>
      <c r="B1892" t="s">
        <v>19</v>
      </c>
      <c r="C1892">
        <v>328400</v>
      </c>
      <c r="D1892">
        <v>18500</v>
      </c>
      <c r="E1892" t="s">
        <v>631</v>
      </c>
      <c r="F1892" t="s">
        <v>88</v>
      </c>
      <c r="G1892" t="s">
        <v>16</v>
      </c>
      <c r="H1892">
        <v>5</v>
      </c>
      <c r="I1892" t="s">
        <v>17</v>
      </c>
      <c r="J1892">
        <v>1</v>
      </c>
      <c r="K1892">
        <v>4.6097099999999998</v>
      </c>
      <c r="L1892">
        <v>-74.08175</v>
      </c>
    </row>
    <row r="1893" spans="1:12" x14ac:dyDescent="0.25">
      <c r="A1893" t="s">
        <v>80</v>
      </c>
      <c r="B1893" t="s">
        <v>65</v>
      </c>
      <c r="C1893">
        <v>29200</v>
      </c>
      <c r="D1893">
        <v>3900</v>
      </c>
      <c r="E1893" t="s">
        <v>993</v>
      </c>
      <c r="F1893" t="s">
        <v>47</v>
      </c>
      <c r="G1893" t="s">
        <v>16</v>
      </c>
      <c r="H1893">
        <v>5</v>
      </c>
      <c r="I1893" t="s">
        <v>17</v>
      </c>
      <c r="J1893">
        <v>1</v>
      </c>
      <c r="K1893">
        <v>4.6097099999999998</v>
      </c>
      <c r="L1893">
        <v>-74.08175</v>
      </c>
    </row>
    <row r="1894" spans="1:12" x14ac:dyDescent="0.25">
      <c r="A1894" t="s">
        <v>18</v>
      </c>
      <c r="B1894" t="s">
        <v>19</v>
      </c>
      <c r="C1894">
        <v>313300</v>
      </c>
      <c r="D1894">
        <v>17100</v>
      </c>
      <c r="E1894" t="s">
        <v>1181</v>
      </c>
      <c r="F1894" t="s">
        <v>93</v>
      </c>
      <c r="G1894" t="s">
        <v>31</v>
      </c>
      <c r="H1894">
        <v>5</v>
      </c>
      <c r="I1894" t="s">
        <v>38</v>
      </c>
      <c r="J1894">
        <v>1</v>
      </c>
      <c r="K1894">
        <v>3.4372199999999999</v>
      </c>
      <c r="L1894">
        <v>-76.522499999999994</v>
      </c>
    </row>
    <row r="1895" spans="1:12" x14ac:dyDescent="0.25">
      <c r="A1895" t="s">
        <v>105</v>
      </c>
      <c r="B1895" t="s">
        <v>19</v>
      </c>
      <c r="C1895">
        <v>255800</v>
      </c>
      <c r="D1895">
        <v>11800</v>
      </c>
      <c r="E1895" t="s">
        <v>1267</v>
      </c>
      <c r="F1895" t="s">
        <v>47</v>
      </c>
      <c r="G1895" t="s">
        <v>16</v>
      </c>
      <c r="H1895">
        <v>5</v>
      </c>
      <c r="I1895" t="s">
        <v>17</v>
      </c>
      <c r="J1895">
        <v>1</v>
      </c>
      <c r="K1895">
        <v>4.6097099999999998</v>
      </c>
      <c r="L1895">
        <v>-74.08175</v>
      </c>
    </row>
    <row r="1896" spans="1:12" x14ac:dyDescent="0.25">
      <c r="A1896" t="s">
        <v>164</v>
      </c>
      <c r="B1896" t="s">
        <v>13</v>
      </c>
      <c r="C1896">
        <v>90400</v>
      </c>
      <c r="D1896">
        <v>3000</v>
      </c>
      <c r="E1896" t="s">
        <v>1081</v>
      </c>
      <c r="F1896" t="s">
        <v>88</v>
      </c>
      <c r="G1896" t="s">
        <v>16</v>
      </c>
      <c r="H1896">
        <v>5</v>
      </c>
      <c r="I1896" t="s">
        <v>17</v>
      </c>
      <c r="J1896">
        <v>3</v>
      </c>
      <c r="K1896">
        <v>4.6097099999999998</v>
      </c>
      <c r="L1896">
        <v>-74.08175</v>
      </c>
    </row>
    <row r="1897" spans="1:12" x14ac:dyDescent="0.25">
      <c r="A1897" t="s">
        <v>74</v>
      </c>
      <c r="B1897" t="s">
        <v>62</v>
      </c>
      <c r="C1897">
        <v>36300</v>
      </c>
      <c r="D1897">
        <v>6700</v>
      </c>
      <c r="E1897" t="s">
        <v>1270</v>
      </c>
      <c r="F1897" t="s">
        <v>130</v>
      </c>
      <c r="G1897" t="s">
        <v>16</v>
      </c>
      <c r="H1897">
        <v>4</v>
      </c>
      <c r="I1897" t="s">
        <v>32</v>
      </c>
      <c r="J1897">
        <v>1</v>
      </c>
      <c r="K1897">
        <v>4.6097099999999998</v>
      </c>
      <c r="L1897">
        <v>-74.08175</v>
      </c>
    </row>
    <row r="1898" spans="1:12" x14ac:dyDescent="0.25">
      <c r="A1898" t="s">
        <v>184</v>
      </c>
      <c r="B1898" t="s">
        <v>86</v>
      </c>
      <c r="C1898">
        <v>248500</v>
      </c>
      <c r="D1898">
        <v>13600</v>
      </c>
      <c r="E1898" t="s">
        <v>1249</v>
      </c>
      <c r="F1898" t="s">
        <v>130</v>
      </c>
      <c r="G1898" t="s">
        <v>22</v>
      </c>
      <c r="H1898">
        <v>1</v>
      </c>
      <c r="I1898" t="s">
        <v>17</v>
      </c>
      <c r="J1898">
        <v>10</v>
      </c>
      <c r="K1898">
        <v>6.2518399999999996</v>
      </c>
      <c r="L1898">
        <v>-75.563590000000005</v>
      </c>
    </row>
    <row r="1899" spans="1:12" x14ac:dyDescent="0.25">
      <c r="A1899" t="s">
        <v>105</v>
      </c>
      <c r="B1899" t="s">
        <v>19</v>
      </c>
      <c r="C1899">
        <v>304100</v>
      </c>
      <c r="D1899">
        <v>16400</v>
      </c>
      <c r="E1899" t="s">
        <v>883</v>
      </c>
      <c r="F1899" t="s">
        <v>35</v>
      </c>
      <c r="G1899" t="s">
        <v>22</v>
      </c>
      <c r="H1899">
        <v>5</v>
      </c>
      <c r="I1899" t="s">
        <v>32</v>
      </c>
      <c r="J1899">
        <v>1</v>
      </c>
      <c r="K1899">
        <v>6.2518399999999996</v>
      </c>
      <c r="L1899">
        <v>-75.563590000000005</v>
      </c>
    </row>
    <row r="1900" spans="1:12" x14ac:dyDescent="0.25">
      <c r="A1900" t="s">
        <v>144</v>
      </c>
      <c r="B1900" t="s">
        <v>65</v>
      </c>
      <c r="C1900">
        <v>79200</v>
      </c>
      <c r="D1900">
        <v>2400</v>
      </c>
      <c r="E1900" t="s">
        <v>317</v>
      </c>
      <c r="F1900" t="s">
        <v>52</v>
      </c>
      <c r="G1900" t="s">
        <v>27</v>
      </c>
      <c r="H1900">
        <v>5</v>
      </c>
      <c r="I1900" t="s">
        <v>17</v>
      </c>
      <c r="J1900">
        <v>5</v>
      </c>
      <c r="K1900">
        <v>10.39972</v>
      </c>
      <c r="L1900">
        <v>-75.514439999999993</v>
      </c>
    </row>
    <row r="1901" spans="1:12" x14ac:dyDescent="0.25">
      <c r="A1901" t="s">
        <v>113</v>
      </c>
      <c r="B1901" t="s">
        <v>24</v>
      </c>
      <c r="C1901">
        <v>18100</v>
      </c>
      <c r="D1901">
        <v>0</v>
      </c>
      <c r="E1901" t="s">
        <v>865</v>
      </c>
      <c r="F1901" t="s">
        <v>130</v>
      </c>
      <c r="G1901" t="s">
        <v>16</v>
      </c>
      <c r="H1901">
        <v>5</v>
      </c>
      <c r="I1901" t="s">
        <v>17</v>
      </c>
      <c r="J1901">
        <v>1</v>
      </c>
      <c r="K1901">
        <v>4.6097099999999998</v>
      </c>
      <c r="L1901">
        <v>-74.08175</v>
      </c>
    </row>
    <row r="1902" spans="1:12" x14ac:dyDescent="0.25">
      <c r="A1902" t="s">
        <v>158</v>
      </c>
      <c r="B1902" t="s">
        <v>62</v>
      </c>
      <c r="C1902">
        <v>59200</v>
      </c>
      <c r="D1902">
        <v>1300</v>
      </c>
      <c r="E1902" t="s">
        <v>1034</v>
      </c>
      <c r="F1902" t="s">
        <v>47</v>
      </c>
      <c r="G1902" t="s">
        <v>16</v>
      </c>
      <c r="H1902">
        <v>4</v>
      </c>
      <c r="I1902" t="s">
        <v>17</v>
      </c>
      <c r="J1902">
        <v>1</v>
      </c>
      <c r="K1902">
        <v>4.6097099999999998</v>
      </c>
      <c r="L1902">
        <v>-74.08175</v>
      </c>
    </row>
    <row r="1903" spans="1:12" x14ac:dyDescent="0.25">
      <c r="A1903" t="s">
        <v>135</v>
      </c>
      <c r="B1903" t="s">
        <v>58</v>
      </c>
      <c r="C1903">
        <v>21000</v>
      </c>
      <c r="D1903">
        <v>0</v>
      </c>
      <c r="E1903" t="s">
        <v>682</v>
      </c>
      <c r="F1903" t="s">
        <v>76</v>
      </c>
      <c r="G1903" t="s">
        <v>31</v>
      </c>
      <c r="H1903">
        <v>4</v>
      </c>
      <c r="I1903" t="s">
        <v>17</v>
      </c>
      <c r="J1903">
        <v>3</v>
      </c>
      <c r="K1903">
        <v>3.4372199999999999</v>
      </c>
      <c r="L1903">
        <v>-76.522499999999994</v>
      </c>
    </row>
    <row r="1904" spans="1:12" x14ac:dyDescent="0.25">
      <c r="A1904" t="s">
        <v>64</v>
      </c>
      <c r="B1904" t="s">
        <v>65</v>
      </c>
      <c r="C1904">
        <v>62200</v>
      </c>
      <c r="D1904">
        <v>3500</v>
      </c>
      <c r="E1904" t="s">
        <v>606</v>
      </c>
      <c r="F1904" t="s">
        <v>15</v>
      </c>
      <c r="G1904" t="s">
        <v>22</v>
      </c>
      <c r="H1904">
        <v>3</v>
      </c>
      <c r="I1904" t="s">
        <v>17</v>
      </c>
      <c r="J1904">
        <v>1</v>
      </c>
      <c r="K1904">
        <v>6.2518399999999996</v>
      </c>
      <c r="L1904">
        <v>-75.563590000000005</v>
      </c>
    </row>
    <row r="1905" spans="1:12" x14ac:dyDescent="0.25">
      <c r="A1905" t="s">
        <v>82</v>
      </c>
      <c r="B1905" t="s">
        <v>58</v>
      </c>
      <c r="C1905">
        <v>53300</v>
      </c>
      <c r="D1905">
        <v>1000</v>
      </c>
      <c r="E1905" t="s">
        <v>1008</v>
      </c>
      <c r="F1905" t="s">
        <v>54</v>
      </c>
      <c r="G1905" t="s">
        <v>161</v>
      </c>
      <c r="H1905">
        <v>3</v>
      </c>
      <c r="I1905" t="s">
        <v>17</v>
      </c>
      <c r="J1905">
        <v>4</v>
      </c>
      <c r="K1905">
        <v>7.1253900000000003</v>
      </c>
      <c r="L1905">
        <v>-73.119799999999998</v>
      </c>
    </row>
    <row r="1906" spans="1:12" x14ac:dyDescent="0.25">
      <c r="A1906" t="s">
        <v>127</v>
      </c>
      <c r="B1906" t="s">
        <v>13</v>
      </c>
      <c r="C1906">
        <v>956500</v>
      </c>
      <c r="D1906">
        <v>58300</v>
      </c>
      <c r="E1906" t="s">
        <v>650</v>
      </c>
      <c r="F1906" t="s">
        <v>130</v>
      </c>
      <c r="G1906" t="s">
        <v>22</v>
      </c>
      <c r="H1906">
        <v>5</v>
      </c>
      <c r="I1906" t="s">
        <v>17</v>
      </c>
      <c r="J1906">
        <v>5</v>
      </c>
      <c r="K1906">
        <v>6.2518399999999996</v>
      </c>
      <c r="L1906">
        <v>-75.563590000000005</v>
      </c>
    </row>
    <row r="1907" spans="1:12" x14ac:dyDescent="0.25">
      <c r="A1907" t="s">
        <v>61</v>
      </c>
      <c r="B1907" t="s">
        <v>62</v>
      </c>
      <c r="C1907">
        <v>514100</v>
      </c>
      <c r="D1907">
        <v>25600</v>
      </c>
      <c r="E1907" t="s">
        <v>128</v>
      </c>
      <c r="F1907" t="s">
        <v>76</v>
      </c>
      <c r="G1907" t="s">
        <v>31</v>
      </c>
      <c r="H1907">
        <v>1</v>
      </c>
      <c r="I1907" t="s">
        <v>17</v>
      </c>
      <c r="J1907">
        <v>8</v>
      </c>
      <c r="K1907">
        <v>3.4372199999999999</v>
      </c>
      <c r="L1907">
        <v>-76.522499999999994</v>
      </c>
    </row>
    <row r="1908" spans="1:12" x14ac:dyDescent="0.25">
      <c r="A1908" t="s">
        <v>105</v>
      </c>
      <c r="B1908" t="s">
        <v>19</v>
      </c>
      <c r="C1908">
        <v>289400</v>
      </c>
      <c r="D1908">
        <v>16100</v>
      </c>
      <c r="E1908" t="s">
        <v>1031</v>
      </c>
      <c r="F1908" t="s">
        <v>130</v>
      </c>
      <c r="G1908" t="s">
        <v>60</v>
      </c>
      <c r="H1908">
        <v>5</v>
      </c>
      <c r="I1908" t="s">
        <v>17</v>
      </c>
      <c r="J1908">
        <v>4</v>
      </c>
      <c r="K1908">
        <v>4.8133299999999997</v>
      </c>
      <c r="L1908">
        <v>-75.696110000000004</v>
      </c>
    </row>
    <row r="1909" spans="1:12" x14ac:dyDescent="0.25">
      <c r="A1909" t="s">
        <v>98</v>
      </c>
      <c r="B1909" t="s">
        <v>19</v>
      </c>
      <c r="C1909">
        <v>360200</v>
      </c>
      <c r="D1909">
        <v>19800</v>
      </c>
      <c r="E1909" t="s">
        <v>1055</v>
      </c>
      <c r="F1909" t="s">
        <v>93</v>
      </c>
      <c r="G1909" t="s">
        <v>16</v>
      </c>
      <c r="H1909">
        <v>5</v>
      </c>
      <c r="I1909" t="s">
        <v>17</v>
      </c>
      <c r="J1909">
        <v>1</v>
      </c>
      <c r="K1909">
        <v>4.6097099999999998</v>
      </c>
      <c r="L1909">
        <v>-74.08175</v>
      </c>
    </row>
    <row r="1910" spans="1:12" x14ac:dyDescent="0.25">
      <c r="A1910" t="s">
        <v>82</v>
      </c>
      <c r="B1910" t="s">
        <v>58</v>
      </c>
      <c r="C1910">
        <v>45500</v>
      </c>
      <c r="D1910">
        <v>2800</v>
      </c>
      <c r="E1910" t="s">
        <v>621</v>
      </c>
      <c r="F1910" t="s">
        <v>96</v>
      </c>
      <c r="G1910" t="s">
        <v>31</v>
      </c>
      <c r="H1910">
        <v>5</v>
      </c>
      <c r="I1910" t="s">
        <v>38</v>
      </c>
      <c r="J1910">
        <v>1</v>
      </c>
      <c r="K1910">
        <v>3.4372199999999999</v>
      </c>
      <c r="L1910">
        <v>-76.522499999999994</v>
      </c>
    </row>
    <row r="1911" spans="1:12" x14ac:dyDescent="0.25">
      <c r="A1911" t="s">
        <v>45</v>
      </c>
      <c r="B1911" t="s">
        <v>29</v>
      </c>
      <c r="C1911">
        <v>1332400</v>
      </c>
      <c r="D1911">
        <v>71600</v>
      </c>
      <c r="E1911" t="s">
        <v>168</v>
      </c>
      <c r="F1911" t="s">
        <v>93</v>
      </c>
      <c r="G1911" t="s">
        <v>22</v>
      </c>
      <c r="H1911">
        <v>2</v>
      </c>
      <c r="I1911" t="s">
        <v>17</v>
      </c>
      <c r="J1911">
        <v>5</v>
      </c>
      <c r="K1911">
        <v>6.2518399999999996</v>
      </c>
      <c r="L1911">
        <v>-75.563590000000005</v>
      </c>
    </row>
    <row r="1912" spans="1:12" x14ac:dyDescent="0.25">
      <c r="A1912" t="s">
        <v>171</v>
      </c>
      <c r="B1912" t="s">
        <v>19</v>
      </c>
      <c r="C1912">
        <v>189400</v>
      </c>
      <c r="D1912">
        <v>8300</v>
      </c>
      <c r="E1912" t="s">
        <v>129</v>
      </c>
      <c r="F1912" t="s">
        <v>76</v>
      </c>
      <c r="G1912" t="s">
        <v>22</v>
      </c>
      <c r="H1912">
        <v>4</v>
      </c>
      <c r="I1912" t="s">
        <v>17</v>
      </c>
      <c r="J1912">
        <v>4</v>
      </c>
      <c r="K1912">
        <v>6.2518399999999996</v>
      </c>
      <c r="L1912">
        <v>-75.563590000000005</v>
      </c>
    </row>
    <row r="1913" spans="1:12" x14ac:dyDescent="0.25">
      <c r="A1913" t="s">
        <v>23</v>
      </c>
      <c r="B1913" t="s">
        <v>24</v>
      </c>
      <c r="C1913">
        <v>136600</v>
      </c>
      <c r="D1913">
        <v>7800</v>
      </c>
      <c r="E1913" t="s">
        <v>350</v>
      </c>
      <c r="F1913" t="s">
        <v>96</v>
      </c>
      <c r="G1913" t="s">
        <v>44</v>
      </c>
      <c r="H1913">
        <v>5</v>
      </c>
      <c r="I1913" t="s">
        <v>17</v>
      </c>
      <c r="J1913">
        <v>4</v>
      </c>
      <c r="K1913">
        <v>11.240790000000001</v>
      </c>
      <c r="L1913">
        <v>-74.199039999999997</v>
      </c>
    </row>
    <row r="1914" spans="1:12" x14ac:dyDescent="0.25">
      <c r="A1914" t="s">
        <v>84</v>
      </c>
      <c r="B1914" t="s">
        <v>58</v>
      </c>
      <c r="C1914">
        <v>88800</v>
      </c>
      <c r="D1914">
        <v>2900</v>
      </c>
      <c r="E1914" t="s">
        <v>187</v>
      </c>
      <c r="F1914" t="s">
        <v>43</v>
      </c>
      <c r="G1914" t="s">
        <v>22</v>
      </c>
      <c r="H1914">
        <v>1</v>
      </c>
      <c r="I1914" t="s">
        <v>17</v>
      </c>
      <c r="J1914">
        <v>5</v>
      </c>
      <c r="K1914">
        <v>6.2518399999999996</v>
      </c>
      <c r="L1914">
        <v>-75.563590000000005</v>
      </c>
    </row>
    <row r="1915" spans="1:12" x14ac:dyDescent="0.25">
      <c r="A1915" t="s">
        <v>68</v>
      </c>
      <c r="B1915" t="s">
        <v>24</v>
      </c>
      <c r="C1915">
        <v>35900</v>
      </c>
      <c r="D1915">
        <v>2400</v>
      </c>
      <c r="E1915" t="s">
        <v>804</v>
      </c>
      <c r="F1915" t="s">
        <v>43</v>
      </c>
      <c r="G1915" t="s">
        <v>27</v>
      </c>
      <c r="H1915">
        <v>2</v>
      </c>
      <c r="I1915" t="s">
        <v>17</v>
      </c>
      <c r="J1915">
        <v>1</v>
      </c>
      <c r="K1915">
        <v>10.39972</v>
      </c>
      <c r="L1915">
        <v>-75.514439999999993</v>
      </c>
    </row>
    <row r="1916" spans="1:12" x14ac:dyDescent="0.25">
      <c r="A1916" t="s">
        <v>164</v>
      </c>
      <c r="B1916" t="s">
        <v>13</v>
      </c>
      <c r="C1916">
        <v>55800</v>
      </c>
      <c r="D1916">
        <v>7700</v>
      </c>
      <c r="E1916" t="s">
        <v>326</v>
      </c>
      <c r="F1916" t="s">
        <v>52</v>
      </c>
      <c r="G1916" t="s">
        <v>16</v>
      </c>
      <c r="H1916">
        <v>2</v>
      </c>
      <c r="I1916" t="s">
        <v>17</v>
      </c>
      <c r="J1916">
        <v>2</v>
      </c>
      <c r="K1916">
        <v>4.6097099999999998</v>
      </c>
      <c r="L1916">
        <v>-74.08175</v>
      </c>
    </row>
    <row r="1917" spans="1:12" x14ac:dyDescent="0.25">
      <c r="A1917" t="s">
        <v>94</v>
      </c>
      <c r="B1917" t="s">
        <v>29</v>
      </c>
      <c r="C1917">
        <v>482900</v>
      </c>
      <c r="D1917">
        <v>30400</v>
      </c>
      <c r="E1917" t="s">
        <v>1204</v>
      </c>
      <c r="F1917" t="s">
        <v>96</v>
      </c>
      <c r="G1917" t="s">
        <v>16</v>
      </c>
      <c r="H1917">
        <v>5</v>
      </c>
      <c r="I1917" t="s">
        <v>17</v>
      </c>
      <c r="J1917">
        <v>8</v>
      </c>
      <c r="K1917">
        <v>4.6097099999999998</v>
      </c>
      <c r="L1917">
        <v>-74.08175</v>
      </c>
    </row>
    <row r="1918" spans="1:12" x14ac:dyDescent="0.25">
      <c r="A1918" t="s">
        <v>297</v>
      </c>
      <c r="B1918" t="s">
        <v>86</v>
      </c>
      <c r="C1918">
        <v>88300</v>
      </c>
      <c r="D1918">
        <v>9400</v>
      </c>
      <c r="E1918" t="s">
        <v>793</v>
      </c>
      <c r="F1918" t="s">
        <v>35</v>
      </c>
      <c r="G1918" t="s">
        <v>16</v>
      </c>
      <c r="H1918">
        <v>4</v>
      </c>
      <c r="I1918" t="s">
        <v>32</v>
      </c>
      <c r="J1918">
        <v>1</v>
      </c>
      <c r="K1918">
        <v>4.6097099999999998</v>
      </c>
      <c r="L1918">
        <v>-74.08175</v>
      </c>
    </row>
    <row r="1919" spans="1:12" x14ac:dyDescent="0.25">
      <c r="A1919" t="s">
        <v>105</v>
      </c>
      <c r="B1919" t="s">
        <v>19</v>
      </c>
      <c r="C1919">
        <v>256200</v>
      </c>
      <c r="D1919">
        <v>14000</v>
      </c>
      <c r="E1919" t="s">
        <v>362</v>
      </c>
      <c r="F1919" t="s">
        <v>160</v>
      </c>
      <c r="G1919" t="s">
        <v>16</v>
      </c>
      <c r="H1919">
        <v>4</v>
      </c>
      <c r="I1919" t="s">
        <v>17</v>
      </c>
      <c r="J1919">
        <v>15</v>
      </c>
      <c r="K1919">
        <v>4.6097099999999998</v>
      </c>
      <c r="L1919">
        <v>-74.08175</v>
      </c>
    </row>
    <row r="1920" spans="1:12" x14ac:dyDescent="0.25">
      <c r="A1920" t="s">
        <v>184</v>
      </c>
      <c r="B1920" t="s">
        <v>86</v>
      </c>
      <c r="C1920">
        <v>396900</v>
      </c>
      <c r="D1920">
        <v>19300</v>
      </c>
      <c r="E1920" t="s">
        <v>633</v>
      </c>
      <c r="F1920" t="s">
        <v>47</v>
      </c>
      <c r="G1920" t="s">
        <v>22</v>
      </c>
      <c r="H1920">
        <v>3</v>
      </c>
      <c r="I1920" t="s">
        <v>38</v>
      </c>
      <c r="J1920">
        <v>1</v>
      </c>
      <c r="K1920">
        <v>6.2518399999999996</v>
      </c>
      <c r="L1920">
        <v>-75.563590000000005</v>
      </c>
    </row>
    <row r="1921" spans="1:12" x14ac:dyDescent="0.25">
      <c r="A1921" t="s">
        <v>41</v>
      </c>
      <c r="B1921" t="s">
        <v>29</v>
      </c>
      <c r="C1921">
        <v>1313000</v>
      </c>
      <c r="D1921">
        <v>70100</v>
      </c>
      <c r="E1921" t="s">
        <v>847</v>
      </c>
      <c r="F1921" t="s">
        <v>21</v>
      </c>
      <c r="G1921" t="s">
        <v>16</v>
      </c>
      <c r="H1921">
        <v>1</v>
      </c>
      <c r="I1921" t="s">
        <v>32</v>
      </c>
      <c r="J1921">
        <v>1</v>
      </c>
      <c r="K1921">
        <v>4.6097099999999998</v>
      </c>
      <c r="L1921">
        <v>-74.08175</v>
      </c>
    </row>
    <row r="1922" spans="1:12" x14ac:dyDescent="0.25">
      <c r="A1922" t="s">
        <v>214</v>
      </c>
      <c r="B1922" t="s">
        <v>19</v>
      </c>
      <c r="C1922">
        <v>137300</v>
      </c>
      <c r="D1922">
        <v>5500</v>
      </c>
      <c r="E1922" t="s">
        <v>1144</v>
      </c>
      <c r="F1922" t="s">
        <v>47</v>
      </c>
      <c r="G1922" t="s">
        <v>126</v>
      </c>
      <c r="H1922">
        <v>5</v>
      </c>
      <c r="I1922" t="s">
        <v>17</v>
      </c>
      <c r="J1922">
        <v>2</v>
      </c>
      <c r="K1922">
        <v>7.89391</v>
      </c>
      <c r="L1922">
        <v>-72.507819999999995</v>
      </c>
    </row>
    <row r="1923" spans="1:12" x14ac:dyDescent="0.25">
      <c r="A1923" t="s">
        <v>84</v>
      </c>
      <c r="B1923" t="s">
        <v>58</v>
      </c>
      <c r="C1923">
        <v>110300</v>
      </c>
      <c r="D1923">
        <v>4100</v>
      </c>
      <c r="E1923" t="s">
        <v>1061</v>
      </c>
      <c r="F1923" t="s">
        <v>26</v>
      </c>
      <c r="G1923" t="s">
        <v>22</v>
      </c>
      <c r="H1923">
        <v>5</v>
      </c>
      <c r="I1923" t="s">
        <v>17</v>
      </c>
      <c r="J1923">
        <v>5</v>
      </c>
      <c r="K1923">
        <v>6.2518399999999996</v>
      </c>
      <c r="L1923">
        <v>-75.563590000000005</v>
      </c>
    </row>
    <row r="1924" spans="1:12" x14ac:dyDescent="0.25">
      <c r="A1924" t="s">
        <v>70</v>
      </c>
      <c r="B1924" t="s">
        <v>13</v>
      </c>
      <c r="C1924">
        <v>2457400</v>
      </c>
      <c r="D1924">
        <v>131500</v>
      </c>
      <c r="E1924" t="s">
        <v>1173</v>
      </c>
      <c r="F1924" t="s">
        <v>160</v>
      </c>
      <c r="G1924" t="s">
        <v>22</v>
      </c>
      <c r="H1924">
        <v>2</v>
      </c>
      <c r="I1924" t="s">
        <v>17</v>
      </c>
      <c r="J1924">
        <v>1</v>
      </c>
      <c r="K1924">
        <v>6.2518399999999996</v>
      </c>
      <c r="L1924">
        <v>-75.563590000000005</v>
      </c>
    </row>
    <row r="1925" spans="1:12" x14ac:dyDescent="0.25">
      <c r="A1925" t="s">
        <v>122</v>
      </c>
      <c r="B1925" t="s">
        <v>29</v>
      </c>
      <c r="C1925">
        <v>1432200</v>
      </c>
      <c r="D1925">
        <v>83400</v>
      </c>
      <c r="E1925" t="s">
        <v>1226</v>
      </c>
      <c r="F1925" t="s">
        <v>35</v>
      </c>
      <c r="G1925" t="s">
        <v>16</v>
      </c>
      <c r="H1925">
        <v>1</v>
      </c>
      <c r="I1925" t="s">
        <v>17</v>
      </c>
      <c r="J1925">
        <v>1</v>
      </c>
      <c r="K1925">
        <v>4.6097099999999998</v>
      </c>
      <c r="L1925">
        <v>-74.08175</v>
      </c>
    </row>
    <row r="1926" spans="1:12" x14ac:dyDescent="0.25">
      <c r="A1926" t="s">
        <v>105</v>
      </c>
      <c r="B1926" t="s">
        <v>19</v>
      </c>
      <c r="C1926">
        <v>271700</v>
      </c>
      <c r="D1926">
        <v>14700</v>
      </c>
      <c r="E1926" t="s">
        <v>112</v>
      </c>
      <c r="F1926" t="s">
        <v>54</v>
      </c>
      <c r="G1926" t="s">
        <v>60</v>
      </c>
      <c r="H1926">
        <v>5</v>
      </c>
      <c r="I1926" t="s">
        <v>32</v>
      </c>
      <c r="J1926">
        <v>1</v>
      </c>
      <c r="K1926">
        <v>4.8133299999999997</v>
      </c>
      <c r="L1926">
        <v>-75.696110000000004</v>
      </c>
    </row>
    <row r="1927" spans="1:12" x14ac:dyDescent="0.25">
      <c r="A1927" t="s">
        <v>118</v>
      </c>
      <c r="B1927" t="s">
        <v>86</v>
      </c>
      <c r="C1927">
        <v>683600</v>
      </c>
      <c r="D1927">
        <v>36600</v>
      </c>
      <c r="E1927" t="s">
        <v>1159</v>
      </c>
      <c r="F1927" t="s">
        <v>96</v>
      </c>
      <c r="G1927" t="s">
        <v>22</v>
      </c>
      <c r="H1927">
        <v>4</v>
      </c>
      <c r="I1927" t="s">
        <v>17</v>
      </c>
      <c r="J1927">
        <v>1</v>
      </c>
      <c r="K1927">
        <v>6.2518399999999996</v>
      </c>
      <c r="L1927">
        <v>-75.563590000000005</v>
      </c>
    </row>
    <row r="1928" spans="1:12" x14ac:dyDescent="0.25">
      <c r="A1928" t="s">
        <v>196</v>
      </c>
      <c r="B1928" t="s">
        <v>13</v>
      </c>
      <c r="C1928">
        <v>983700</v>
      </c>
      <c r="D1928">
        <v>52600</v>
      </c>
      <c r="E1928" t="s">
        <v>928</v>
      </c>
      <c r="F1928" t="s">
        <v>88</v>
      </c>
      <c r="G1928" t="s">
        <v>278</v>
      </c>
      <c r="H1928">
        <v>5</v>
      </c>
      <c r="I1928" t="s">
        <v>17</v>
      </c>
      <c r="J1928">
        <v>2</v>
      </c>
      <c r="K1928">
        <v>-4.2152799999999999</v>
      </c>
      <c r="L1928">
        <v>-69.940560000000005</v>
      </c>
    </row>
    <row r="1929" spans="1:12" x14ac:dyDescent="0.25">
      <c r="A1929" t="s">
        <v>45</v>
      </c>
      <c r="B1929" t="s">
        <v>29</v>
      </c>
      <c r="C1929">
        <v>1311800</v>
      </c>
      <c r="D1929">
        <v>70100</v>
      </c>
      <c r="E1929" t="s">
        <v>952</v>
      </c>
      <c r="F1929" t="s">
        <v>88</v>
      </c>
      <c r="G1929" t="s">
        <v>31</v>
      </c>
      <c r="H1929">
        <v>4</v>
      </c>
      <c r="I1929" t="s">
        <v>17</v>
      </c>
      <c r="J1929">
        <v>5</v>
      </c>
      <c r="K1929">
        <v>3.4372199999999999</v>
      </c>
      <c r="L1929">
        <v>-76.522499999999994</v>
      </c>
    </row>
    <row r="1930" spans="1:12" x14ac:dyDescent="0.25">
      <c r="A1930" t="s">
        <v>164</v>
      </c>
      <c r="B1930" t="s">
        <v>13</v>
      </c>
      <c r="C1930">
        <v>132200</v>
      </c>
      <c r="D1930">
        <v>5200</v>
      </c>
      <c r="E1930" t="s">
        <v>469</v>
      </c>
      <c r="F1930" t="s">
        <v>76</v>
      </c>
      <c r="G1930" t="s">
        <v>16</v>
      </c>
      <c r="H1930">
        <v>5</v>
      </c>
      <c r="I1930" t="s">
        <v>17</v>
      </c>
      <c r="J1930">
        <v>2</v>
      </c>
      <c r="K1930">
        <v>4.6097099999999998</v>
      </c>
      <c r="L1930">
        <v>-74.08175</v>
      </c>
    </row>
    <row r="1931" spans="1:12" x14ac:dyDescent="0.25">
      <c r="A1931" t="s">
        <v>48</v>
      </c>
      <c r="B1931" t="s">
        <v>24</v>
      </c>
      <c r="C1931">
        <v>85400</v>
      </c>
      <c r="D1931">
        <v>5100</v>
      </c>
      <c r="E1931" t="s">
        <v>1096</v>
      </c>
      <c r="F1931" t="s">
        <v>35</v>
      </c>
      <c r="G1931" t="s">
        <v>16</v>
      </c>
      <c r="H1931">
        <v>5</v>
      </c>
      <c r="I1931" t="s">
        <v>17</v>
      </c>
      <c r="J1931">
        <v>1</v>
      </c>
      <c r="K1931">
        <v>4.6097099999999998</v>
      </c>
      <c r="L1931">
        <v>-74.08175</v>
      </c>
    </row>
    <row r="1932" spans="1:12" x14ac:dyDescent="0.25">
      <c r="A1932" t="s">
        <v>33</v>
      </c>
      <c r="B1932" t="s">
        <v>19</v>
      </c>
      <c r="C1932">
        <v>397000</v>
      </c>
      <c r="D1932">
        <v>21500</v>
      </c>
      <c r="E1932" t="s">
        <v>435</v>
      </c>
      <c r="F1932" t="s">
        <v>130</v>
      </c>
      <c r="G1932" t="s">
        <v>31</v>
      </c>
      <c r="H1932">
        <v>5</v>
      </c>
      <c r="I1932" t="s">
        <v>17</v>
      </c>
      <c r="J1932">
        <v>1</v>
      </c>
      <c r="K1932">
        <v>3.4372199999999999</v>
      </c>
      <c r="L1932">
        <v>-76.522499999999994</v>
      </c>
    </row>
    <row r="1933" spans="1:12" x14ac:dyDescent="0.25">
      <c r="A1933" t="s">
        <v>219</v>
      </c>
      <c r="B1933" t="s">
        <v>19</v>
      </c>
      <c r="C1933">
        <v>893200</v>
      </c>
      <c r="D1933">
        <v>47800</v>
      </c>
      <c r="E1933" t="s">
        <v>237</v>
      </c>
      <c r="F1933" t="s">
        <v>54</v>
      </c>
      <c r="G1933" t="s">
        <v>22</v>
      </c>
      <c r="H1933">
        <v>1</v>
      </c>
      <c r="I1933" t="s">
        <v>32</v>
      </c>
      <c r="J1933">
        <v>1</v>
      </c>
      <c r="K1933">
        <v>6.2518399999999996</v>
      </c>
      <c r="L1933">
        <v>-75.563590000000005</v>
      </c>
    </row>
    <row r="1934" spans="1:12" x14ac:dyDescent="0.25">
      <c r="A1934" t="s">
        <v>144</v>
      </c>
      <c r="B1934" t="s">
        <v>65</v>
      </c>
      <c r="C1934">
        <v>62700</v>
      </c>
      <c r="D1934">
        <v>1500</v>
      </c>
      <c r="E1934" t="s">
        <v>984</v>
      </c>
      <c r="F1934" t="s">
        <v>54</v>
      </c>
      <c r="G1934" t="s">
        <v>22</v>
      </c>
      <c r="H1934">
        <v>1</v>
      </c>
      <c r="I1934" t="s">
        <v>32</v>
      </c>
      <c r="J1934">
        <v>1</v>
      </c>
      <c r="K1934">
        <v>6.2518399999999996</v>
      </c>
      <c r="L1934">
        <v>-75.563590000000005</v>
      </c>
    </row>
    <row r="1935" spans="1:12" x14ac:dyDescent="0.25">
      <c r="A1935" t="s">
        <v>94</v>
      </c>
      <c r="B1935" t="s">
        <v>29</v>
      </c>
      <c r="C1935">
        <v>592200</v>
      </c>
      <c r="D1935">
        <v>36300</v>
      </c>
      <c r="E1935" t="s">
        <v>1248</v>
      </c>
      <c r="F1935" t="s">
        <v>43</v>
      </c>
      <c r="G1935" t="s">
        <v>16</v>
      </c>
      <c r="H1935">
        <v>5</v>
      </c>
      <c r="I1935" t="s">
        <v>17</v>
      </c>
      <c r="J1935">
        <v>2</v>
      </c>
      <c r="K1935">
        <v>4.6097099999999998</v>
      </c>
      <c r="L1935">
        <v>-74.08175</v>
      </c>
    </row>
    <row r="1936" spans="1:12" x14ac:dyDescent="0.25">
      <c r="A1936" t="s">
        <v>266</v>
      </c>
      <c r="B1936" t="s">
        <v>13</v>
      </c>
      <c r="C1936">
        <v>1681100</v>
      </c>
      <c r="D1936">
        <v>90200</v>
      </c>
      <c r="E1936" t="s">
        <v>769</v>
      </c>
      <c r="F1936" t="s">
        <v>130</v>
      </c>
      <c r="G1936" t="s">
        <v>16</v>
      </c>
      <c r="H1936">
        <v>5</v>
      </c>
      <c r="I1936" t="s">
        <v>17</v>
      </c>
      <c r="J1936">
        <v>8</v>
      </c>
      <c r="K1936">
        <v>4.6097099999999998</v>
      </c>
      <c r="L1936">
        <v>-74.08175</v>
      </c>
    </row>
    <row r="1937" spans="1:12" x14ac:dyDescent="0.25">
      <c r="A1937" t="s">
        <v>113</v>
      </c>
      <c r="B1937" t="s">
        <v>24</v>
      </c>
      <c r="C1937">
        <v>18200</v>
      </c>
      <c r="D1937">
        <v>3300</v>
      </c>
      <c r="E1937" t="s">
        <v>536</v>
      </c>
      <c r="F1937" t="s">
        <v>47</v>
      </c>
      <c r="G1937" t="s">
        <v>16</v>
      </c>
      <c r="H1937">
        <v>4</v>
      </c>
      <c r="I1937" t="s">
        <v>17</v>
      </c>
      <c r="J1937">
        <v>1</v>
      </c>
      <c r="K1937">
        <v>4.6097099999999998</v>
      </c>
      <c r="L1937">
        <v>-74.08175</v>
      </c>
    </row>
    <row r="1938" spans="1:12" x14ac:dyDescent="0.25">
      <c r="A1938" t="s">
        <v>18</v>
      </c>
      <c r="B1938" t="s">
        <v>19</v>
      </c>
      <c r="C1938">
        <v>169300</v>
      </c>
      <c r="D1938">
        <v>9400</v>
      </c>
      <c r="E1938" t="s">
        <v>440</v>
      </c>
      <c r="F1938" t="s">
        <v>93</v>
      </c>
      <c r="G1938" t="s">
        <v>27</v>
      </c>
      <c r="H1938">
        <v>4</v>
      </c>
      <c r="I1938" t="s">
        <v>17</v>
      </c>
      <c r="J1938">
        <v>2</v>
      </c>
      <c r="K1938">
        <v>10.39972</v>
      </c>
      <c r="L1938">
        <v>-75.514439999999993</v>
      </c>
    </row>
    <row r="1939" spans="1:12" x14ac:dyDescent="0.25">
      <c r="A1939" t="s">
        <v>18</v>
      </c>
      <c r="B1939" t="s">
        <v>19</v>
      </c>
      <c r="C1939">
        <v>158600</v>
      </c>
      <c r="D1939">
        <v>6600</v>
      </c>
      <c r="E1939" t="s">
        <v>56</v>
      </c>
      <c r="F1939" t="s">
        <v>54</v>
      </c>
      <c r="G1939" t="s">
        <v>16</v>
      </c>
      <c r="H1939">
        <v>4</v>
      </c>
      <c r="I1939" t="s">
        <v>32</v>
      </c>
      <c r="J1939">
        <v>1</v>
      </c>
      <c r="K1939">
        <v>4.6097099999999998</v>
      </c>
      <c r="L1939">
        <v>-74.08175</v>
      </c>
    </row>
    <row r="1940" spans="1:12" x14ac:dyDescent="0.25">
      <c r="A1940" t="s">
        <v>184</v>
      </c>
      <c r="B1940" t="s">
        <v>86</v>
      </c>
      <c r="C1940">
        <v>344500</v>
      </c>
      <c r="D1940">
        <v>19000</v>
      </c>
      <c r="E1940" t="s">
        <v>699</v>
      </c>
      <c r="F1940" t="s">
        <v>15</v>
      </c>
      <c r="G1940" t="s">
        <v>16</v>
      </c>
      <c r="H1940">
        <v>5</v>
      </c>
      <c r="I1940" t="s">
        <v>17</v>
      </c>
      <c r="J1940">
        <v>1</v>
      </c>
      <c r="K1940">
        <v>4.6097099999999998</v>
      </c>
      <c r="L1940">
        <v>-74.08175</v>
      </c>
    </row>
    <row r="1941" spans="1:12" x14ac:dyDescent="0.25">
      <c r="A1941" t="s">
        <v>78</v>
      </c>
      <c r="B1941" t="s">
        <v>19</v>
      </c>
      <c r="C1941">
        <v>331100</v>
      </c>
      <c r="D1941">
        <v>18100</v>
      </c>
      <c r="E1941" t="s">
        <v>1163</v>
      </c>
      <c r="F1941" t="s">
        <v>21</v>
      </c>
      <c r="G1941" t="s">
        <v>16</v>
      </c>
      <c r="H1941">
        <v>5</v>
      </c>
      <c r="I1941" t="s">
        <v>32</v>
      </c>
      <c r="J1941">
        <v>1</v>
      </c>
      <c r="K1941">
        <v>4.6097099999999998</v>
      </c>
      <c r="L1941">
        <v>-74.08175</v>
      </c>
    </row>
    <row r="1942" spans="1:12" x14ac:dyDescent="0.25">
      <c r="A1942" t="s">
        <v>89</v>
      </c>
      <c r="B1942" t="s">
        <v>62</v>
      </c>
      <c r="C1942">
        <v>12000</v>
      </c>
      <c r="D1942">
        <v>0</v>
      </c>
      <c r="E1942" t="s">
        <v>872</v>
      </c>
      <c r="F1942" t="s">
        <v>52</v>
      </c>
      <c r="G1942" t="s">
        <v>44</v>
      </c>
      <c r="H1942">
        <v>5</v>
      </c>
      <c r="I1942" t="s">
        <v>17</v>
      </c>
      <c r="J1942">
        <v>3</v>
      </c>
      <c r="K1942">
        <v>11.240790000000001</v>
      </c>
      <c r="L1942">
        <v>-74.199039999999997</v>
      </c>
    </row>
    <row r="1943" spans="1:12" x14ac:dyDescent="0.25">
      <c r="A1943" t="s">
        <v>127</v>
      </c>
      <c r="B1943" t="s">
        <v>13</v>
      </c>
      <c r="C1943">
        <v>1040800</v>
      </c>
      <c r="D1943">
        <v>53600</v>
      </c>
      <c r="E1943" t="s">
        <v>796</v>
      </c>
      <c r="F1943" t="s">
        <v>47</v>
      </c>
      <c r="G1943" t="s">
        <v>31</v>
      </c>
      <c r="H1943">
        <v>5</v>
      </c>
      <c r="I1943" t="s">
        <v>17</v>
      </c>
      <c r="J1943">
        <v>6</v>
      </c>
      <c r="K1943">
        <v>3.4372199999999999</v>
      </c>
      <c r="L1943">
        <v>-76.522499999999994</v>
      </c>
    </row>
    <row r="1944" spans="1:12" x14ac:dyDescent="0.25">
      <c r="A1944" t="s">
        <v>124</v>
      </c>
      <c r="B1944" t="s">
        <v>19</v>
      </c>
      <c r="C1944">
        <v>646900</v>
      </c>
      <c r="D1944">
        <v>32600</v>
      </c>
      <c r="E1944" t="s">
        <v>898</v>
      </c>
      <c r="F1944" t="s">
        <v>54</v>
      </c>
      <c r="G1944" t="s">
        <v>16</v>
      </c>
      <c r="H1944">
        <v>3</v>
      </c>
      <c r="I1944" t="s">
        <v>17</v>
      </c>
      <c r="J1944">
        <v>2</v>
      </c>
      <c r="K1944">
        <v>4.6097099999999998</v>
      </c>
      <c r="L1944">
        <v>-74.08175</v>
      </c>
    </row>
    <row r="1945" spans="1:12" x14ac:dyDescent="0.25">
      <c r="A1945" t="s">
        <v>158</v>
      </c>
      <c r="B1945" t="s">
        <v>62</v>
      </c>
      <c r="C1945">
        <v>63100</v>
      </c>
      <c r="D1945">
        <v>1500</v>
      </c>
      <c r="E1945" t="s">
        <v>95</v>
      </c>
      <c r="F1945" t="s">
        <v>96</v>
      </c>
      <c r="G1945" t="s">
        <v>16</v>
      </c>
      <c r="H1945">
        <v>5</v>
      </c>
      <c r="I1945" t="s">
        <v>17</v>
      </c>
      <c r="J1945">
        <v>2</v>
      </c>
      <c r="K1945">
        <v>4.6097099999999998</v>
      </c>
      <c r="L1945">
        <v>-74.08175</v>
      </c>
    </row>
    <row r="1946" spans="1:12" x14ac:dyDescent="0.25">
      <c r="A1946" t="s">
        <v>74</v>
      </c>
      <c r="B1946" t="s">
        <v>62</v>
      </c>
      <c r="C1946">
        <v>54600</v>
      </c>
      <c r="D1946">
        <v>5300</v>
      </c>
      <c r="E1946" t="s">
        <v>914</v>
      </c>
      <c r="F1946" t="s">
        <v>96</v>
      </c>
      <c r="G1946" t="s">
        <v>22</v>
      </c>
      <c r="H1946">
        <v>5</v>
      </c>
      <c r="I1946" t="s">
        <v>17</v>
      </c>
      <c r="J1946">
        <v>6</v>
      </c>
      <c r="K1946">
        <v>6.2518399999999996</v>
      </c>
      <c r="L1946">
        <v>-75.563590000000005</v>
      </c>
    </row>
    <row r="1947" spans="1:12" x14ac:dyDescent="0.25">
      <c r="A1947" t="s">
        <v>82</v>
      </c>
      <c r="B1947" t="s">
        <v>58</v>
      </c>
      <c r="C1947">
        <v>47000</v>
      </c>
      <c r="D1947">
        <v>11200</v>
      </c>
      <c r="E1947" t="s">
        <v>1134</v>
      </c>
      <c r="F1947" t="s">
        <v>43</v>
      </c>
      <c r="G1947" t="s">
        <v>60</v>
      </c>
      <c r="H1947">
        <v>4</v>
      </c>
      <c r="I1947" t="s">
        <v>17</v>
      </c>
      <c r="J1947">
        <v>1</v>
      </c>
      <c r="K1947">
        <v>4.8133299999999997</v>
      </c>
      <c r="L1947">
        <v>-75.696110000000004</v>
      </c>
    </row>
    <row r="1948" spans="1:12" x14ac:dyDescent="0.25">
      <c r="A1948" t="s">
        <v>144</v>
      </c>
      <c r="B1948" t="s">
        <v>65</v>
      </c>
      <c r="C1948">
        <v>76700</v>
      </c>
      <c r="D1948">
        <v>2300</v>
      </c>
      <c r="E1948" t="s">
        <v>791</v>
      </c>
      <c r="F1948" t="s">
        <v>160</v>
      </c>
      <c r="G1948" t="s">
        <v>44</v>
      </c>
      <c r="H1948">
        <v>1</v>
      </c>
      <c r="I1948" t="s">
        <v>17</v>
      </c>
      <c r="J1948">
        <v>10</v>
      </c>
      <c r="K1948">
        <v>11.240790000000001</v>
      </c>
      <c r="L1948">
        <v>-74.199039999999997</v>
      </c>
    </row>
    <row r="1949" spans="1:12" x14ac:dyDescent="0.25">
      <c r="A1949" t="s">
        <v>214</v>
      </c>
      <c r="B1949" t="s">
        <v>19</v>
      </c>
      <c r="C1949">
        <v>166300</v>
      </c>
      <c r="D1949">
        <v>7000</v>
      </c>
      <c r="E1949" t="s">
        <v>1206</v>
      </c>
      <c r="F1949" t="s">
        <v>93</v>
      </c>
      <c r="G1949" t="s">
        <v>31</v>
      </c>
      <c r="H1949">
        <v>5</v>
      </c>
      <c r="I1949" t="s">
        <v>17</v>
      </c>
      <c r="J1949">
        <v>3</v>
      </c>
      <c r="K1949">
        <v>3.4372199999999999</v>
      </c>
      <c r="L1949">
        <v>-76.522499999999994</v>
      </c>
    </row>
    <row r="1950" spans="1:12" x14ac:dyDescent="0.25">
      <c r="A1950" t="s">
        <v>122</v>
      </c>
      <c r="B1950" t="s">
        <v>29</v>
      </c>
      <c r="C1950">
        <v>688600</v>
      </c>
      <c r="D1950">
        <v>34900</v>
      </c>
      <c r="E1950" t="s">
        <v>302</v>
      </c>
      <c r="F1950" t="s">
        <v>43</v>
      </c>
      <c r="G1950" t="s">
        <v>16</v>
      </c>
      <c r="H1950">
        <v>5</v>
      </c>
      <c r="I1950" t="s">
        <v>32</v>
      </c>
      <c r="J1950">
        <v>1</v>
      </c>
      <c r="K1950">
        <v>4.6097099999999998</v>
      </c>
      <c r="L1950">
        <v>-74.08175</v>
      </c>
    </row>
    <row r="1951" spans="1:12" x14ac:dyDescent="0.25">
      <c r="A1951" t="s">
        <v>124</v>
      </c>
      <c r="B1951" t="s">
        <v>19</v>
      </c>
      <c r="C1951">
        <v>701700</v>
      </c>
      <c r="D1951">
        <v>37800</v>
      </c>
      <c r="E1951" t="s">
        <v>475</v>
      </c>
      <c r="F1951" t="s">
        <v>76</v>
      </c>
      <c r="G1951" t="s">
        <v>31</v>
      </c>
      <c r="H1951">
        <v>5</v>
      </c>
      <c r="I1951" t="s">
        <v>17</v>
      </c>
      <c r="J1951">
        <v>2</v>
      </c>
      <c r="K1951">
        <v>3.4372199999999999</v>
      </c>
      <c r="L1951">
        <v>-76.522499999999994</v>
      </c>
    </row>
    <row r="1952" spans="1:12" x14ac:dyDescent="0.25">
      <c r="A1952" t="s">
        <v>184</v>
      </c>
      <c r="B1952" t="s">
        <v>86</v>
      </c>
      <c r="C1952">
        <v>350000</v>
      </c>
      <c r="D1952">
        <v>16800</v>
      </c>
      <c r="E1952" t="s">
        <v>552</v>
      </c>
      <c r="F1952" t="s">
        <v>88</v>
      </c>
      <c r="G1952" t="s">
        <v>31</v>
      </c>
      <c r="H1952">
        <v>5</v>
      </c>
      <c r="I1952" t="s">
        <v>146</v>
      </c>
      <c r="J1952">
        <v>1</v>
      </c>
      <c r="K1952">
        <v>3.4372199999999999</v>
      </c>
      <c r="L1952">
        <v>-76.522499999999994</v>
      </c>
    </row>
    <row r="1953" spans="1:12" x14ac:dyDescent="0.25">
      <c r="A1953" t="s">
        <v>68</v>
      </c>
      <c r="B1953" t="s">
        <v>24</v>
      </c>
      <c r="C1953">
        <v>19600</v>
      </c>
      <c r="D1953">
        <v>0</v>
      </c>
      <c r="E1953" t="s">
        <v>639</v>
      </c>
      <c r="F1953" t="s">
        <v>52</v>
      </c>
      <c r="G1953" t="s">
        <v>16</v>
      </c>
      <c r="H1953">
        <v>5</v>
      </c>
      <c r="I1953" t="s">
        <v>17</v>
      </c>
      <c r="J1953">
        <v>1</v>
      </c>
      <c r="K1953">
        <v>4.6097099999999998</v>
      </c>
      <c r="L1953">
        <v>-74.08175</v>
      </c>
    </row>
    <row r="1954" spans="1:12" x14ac:dyDescent="0.25">
      <c r="A1954" t="s">
        <v>64</v>
      </c>
      <c r="B1954" t="s">
        <v>65</v>
      </c>
      <c r="C1954">
        <v>62600</v>
      </c>
      <c r="D1954">
        <v>1500</v>
      </c>
      <c r="E1954" t="s">
        <v>423</v>
      </c>
      <c r="F1954" t="s">
        <v>15</v>
      </c>
      <c r="G1954" t="s">
        <v>16</v>
      </c>
      <c r="H1954">
        <v>1</v>
      </c>
      <c r="I1954" t="s">
        <v>17</v>
      </c>
      <c r="J1954">
        <v>1</v>
      </c>
      <c r="K1954">
        <v>4.6097099999999998</v>
      </c>
      <c r="L1954">
        <v>-74.08175</v>
      </c>
    </row>
    <row r="1955" spans="1:12" x14ac:dyDescent="0.25">
      <c r="A1955" t="s">
        <v>48</v>
      </c>
      <c r="B1955" t="s">
        <v>24</v>
      </c>
      <c r="C1955">
        <v>85500</v>
      </c>
      <c r="D1955">
        <v>2700</v>
      </c>
      <c r="E1955" t="s">
        <v>800</v>
      </c>
      <c r="F1955" t="s">
        <v>52</v>
      </c>
      <c r="G1955" t="s">
        <v>22</v>
      </c>
      <c r="H1955">
        <v>5</v>
      </c>
      <c r="I1955" t="s">
        <v>17</v>
      </c>
      <c r="J1955">
        <v>3</v>
      </c>
      <c r="K1955">
        <v>6.2518399999999996</v>
      </c>
      <c r="L1955">
        <v>-75.563590000000005</v>
      </c>
    </row>
    <row r="1956" spans="1:12" x14ac:dyDescent="0.25">
      <c r="A1956" t="s">
        <v>144</v>
      </c>
      <c r="B1956" t="s">
        <v>65</v>
      </c>
      <c r="C1956">
        <v>65500</v>
      </c>
      <c r="D1956">
        <v>3900</v>
      </c>
      <c r="E1956" t="s">
        <v>1047</v>
      </c>
      <c r="F1956" t="s">
        <v>160</v>
      </c>
      <c r="G1956" t="s">
        <v>91</v>
      </c>
      <c r="H1956">
        <v>5</v>
      </c>
      <c r="I1956" t="s">
        <v>17</v>
      </c>
      <c r="J1956">
        <v>10</v>
      </c>
      <c r="K1956">
        <v>10.968540000000001</v>
      </c>
      <c r="L1956">
        <v>-74.781319999999994</v>
      </c>
    </row>
    <row r="1957" spans="1:12" x14ac:dyDescent="0.25">
      <c r="A1957" t="s">
        <v>12</v>
      </c>
      <c r="B1957" t="s">
        <v>13</v>
      </c>
      <c r="C1957">
        <v>175400</v>
      </c>
      <c r="D1957">
        <v>7500</v>
      </c>
      <c r="E1957" t="s">
        <v>869</v>
      </c>
      <c r="F1957" t="s">
        <v>88</v>
      </c>
      <c r="G1957" t="s">
        <v>16</v>
      </c>
      <c r="H1957">
        <v>5</v>
      </c>
      <c r="I1957" t="s">
        <v>17</v>
      </c>
      <c r="J1957">
        <v>6</v>
      </c>
      <c r="K1957">
        <v>4.6097099999999998</v>
      </c>
      <c r="L1957">
        <v>-74.08175</v>
      </c>
    </row>
    <row r="1958" spans="1:12" x14ac:dyDescent="0.25">
      <c r="A1958" t="s">
        <v>41</v>
      </c>
      <c r="B1958" t="s">
        <v>29</v>
      </c>
      <c r="C1958">
        <v>1284100</v>
      </c>
      <c r="D1958">
        <v>69400</v>
      </c>
      <c r="E1958" t="s">
        <v>369</v>
      </c>
      <c r="F1958" t="s">
        <v>76</v>
      </c>
      <c r="G1958" t="s">
        <v>16</v>
      </c>
      <c r="H1958">
        <v>5</v>
      </c>
      <c r="I1958" t="s">
        <v>17</v>
      </c>
      <c r="J1958">
        <v>2</v>
      </c>
      <c r="K1958">
        <v>4.6097099999999998</v>
      </c>
      <c r="L1958">
        <v>-74.08175</v>
      </c>
    </row>
    <row r="1959" spans="1:12" x14ac:dyDescent="0.25">
      <c r="A1959" t="s">
        <v>23</v>
      </c>
      <c r="B1959" t="s">
        <v>24</v>
      </c>
      <c r="C1959">
        <v>139500</v>
      </c>
      <c r="D1959">
        <v>13100</v>
      </c>
      <c r="E1959" t="s">
        <v>1149</v>
      </c>
      <c r="F1959" t="s">
        <v>47</v>
      </c>
      <c r="G1959" t="s">
        <v>31</v>
      </c>
      <c r="H1959">
        <v>5</v>
      </c>
      <c r="I1959" t="s">
        <v>32</v>
      </c>
      <c r="J1959">
        <v>1</v>
      </c>
      <c r="K1959">
        <v>3.4372199999999999</v>
      </c>
      <c r="L1959">
        <v>-76.522499999999994</v>
      </c>
    </row>
    <row r="1960" spans="1:12" x14ac:dyDescent="0.25">
      <c r="A1960" t="s">
        <v>204</v>
      </c>
      <c r="B1960" t="s">
        <v>13</v>
      </c>
      <c r="C1960">
        <v>122400</v>
      </c>
      <c r="D1960">
        <v>7200</v>
      </c>
      <c r="E1960" t="s">
        <v>904</v>
      </c>
      <c r="F1960" t="s">
        <v>130</v>
      </c>
      <c r="G1960" t="s">
        <v>109</v>
      </c>
      <c r="H1960">
        <v>5</v>
      </c>
      <c r="I1960" t="s">
        <v>17</v>
      </c>
      <c r="J1960">
        <v>1</v>
      </c>
      <c r="K1960">
        <v>4.1420000000000003</v>
      </c>
      <c r="L1960">
        <v>-73.626639999999995</v>
      </c>
    </row>
    <row r="1961" spans="1:12" x14ac:dyDescent="0.25">
      <c r="A1961" t="s">
        <v>57</v>
      </c>
      <c r="B1961" t="s">
        <v>58</v>
      </c>
      <c r="C1961">
        <v>72000</v>
      </c>
      <c r="D1961">
        <v>2000</v>
      </c>
      <c r="E1961" t="s">
        <v>281</v>
      </c>
      <c r="F1961" t="s">
        <v>52</v>
      </c>
      <c r="G1961" t="s">
        <v>31</v>
      </c>
      <c r="H1961">
        <v>5</v>
      </c>
      <c r="I1961" t="s">
        <v>32</v>
      </c>
      <c r="J1961">
        <v>1</v>
      </c>
      <c r="K1961">
        <v>3.4372199999999999</v>
      </c>
      <c r="L1961">
        <v>-76.522499999999994</v>
      </c>
    </row>
    <row r="1962" spans="1:12" x14ac:dyDescent="0.25">
      <c r="A1962" t="s">
        <v>84</v>
      </c>
      <c r="B1962" t="s">
        <v>58</v>
      </c>
      <c r="C1962">
        <v>222100</v>
      </c>
      <c r="D1962">
        <v>12200</v>
      </c>
      <c r="E1962" t="s">
        <v>370</v>
      </c>
      <c r="F1962" t="s">
        <v>96</v>
      </c>
      <c r="G1962" t="s">
        <v>16</v>
      </c>
      <c r="H1962">
        <v>1</v>
      </c>
      <c r="I1962" t="s">
        <v>17</v>
      </c>
      <c r="J1962">
        <v>5</v>
      </c>
      <c r="K1962">
        <v>4.6097099999999998</v>
      </c>
      <c r="L1962">
        <v>-74.08175</v>
      </c>
    </row>
    <row r="1963" spans="1:12" x14ac:dyDescent="0.25">
      <c r="A1963" t="s">
        <v>158</v>
      </c>
      <c r="B1963" t="s">
        <v>62</v>
      </c>
      <c r="C1963">
        <v>43000</v>
      </c>
      <c r="D1963">
        <v>0</v>
      </c>
      <c r="E1963" t="s">
        <v>1201</v>
      </c>
      <c r="F1963" t="s">
        <v>76</v>
      </c>
      <c r="G1963" t="s">
        <v>16</v>
      </c>
      <c r="H1963">
        <v>5</v>
      </c>
      <c r="I1963" t="s">
        <v>17</v>
      </c>
      <c r="J1963">
        <v>2</v>
      </c>
      <c r="K1963">
        <v>4.6097099999999998</v>
      </c>
      <c r="L1963">
        <v>-74.08175</v>
      </c>
    </row>
    <row r="1964" spans="1:12" x14ac:dyDescent="0.25">
      <c r="A1964" t="s">
        <v>84</v>
      </c>
      <c r="B1964" t="s">
        <v>58</v>
      </c>
      <c r="C1964">
        <v>200000</v>
      </c>
      <c r="D1964">
        <v>8800</v>
      </c>
      <c r="E1964" t="s">
        <v>501</v>
      </c>
      <c r="F1964" t="s">
        <v>52</v>
      </c>
      <c r="G1964" t="s">
        <v>16</v>
      </c>
      <c r="H1964">
        <v>5</v>
      </c>
      <c r="I1964" t="s">
        <v>32</v>
      </c>
      <c r="J1964">
        <v>1</v>
      </c>
      <c r="K1964">
        <v>4.6097099999999998</v>
      </c>
      <c r="L1964">
        <v>-74.08175</v>
      </c>
    </row>
    <row r="1965" spans="1:12" x14ac:dyDescent="0.25">
      <c r="A1965" t="s">
        <v>57</v>
      </c>
      <c r="B1965" t="s">
        <v>58</v>
      </c>
      <c r="C1965">
        <v>74900</v>
      </c>
      <c r="D1965">
        <v>5000</v>
      </c>
      <c r="E1965" t="s">
        <v>605</v>
      </c>
      <c r="F1965" t="s">
        <v>130</v>
      </c>
      <c r="G1965" t="s">
        <v>16</v>
      </c>
      <c r="H1965">
        <v>5</v>
      </c>
      <c r="I1965" t="s">
        <v>32</v>
      </c>
      <c r="J1965">
        <v>1</v>
      </c>
      <c r="K1965">
        <v>4.6097099999999998</v>
      </c>
      <c r="L1965">
        <v>-74.08175</v>
      </c>
    </row>
    <row r="1966" spans="1:12" x14ac:dyDescent="0.25">
      <c r="A1966" t="s">
        <v>192</v>
      </c>
      <c r="B1966" t="s">
        <v>65</v>
      </c>
      <c r="C1966">
        <v>32900</v>
      </c>
      <c r="D1966">
        <v>0</v>
      </c>
      <c r="E1966" t="s">
        <v>958</v>
      </c>
      <c r="F1966" t="s">
        <v>96</v>
      </c>
      <c r="G1966" t="s">
        <v>16</v>
      </c>
      <c r="H1966">
        <v>5</v>
      </c>
      <c r="I1966" t="s">
        <v>17</v>
      </c>
      <c r="J1966">
        <v>1</v>
      </c>
      <c r="K1966">
        <v>4.6097099999999998</v>
      </c>
      <c r="L1966">
        <v>-74.08175</v>
      </c>
    </row>
    <row r="1967" spans="1:12" x14ac:dyDescent="0.25">
      <c r="A1967" t="s">
        <v>219</v>
      </c>
      <c r="B1967" t="s">
        <v>19</v>
      </c>
      <c r="C1967">
        <v>740100</v>
      </c>
      <c r="D1967">
        <v>42800</v>
      </c>
      <c r="E1967" t="s">
        <v>1085</v>
      </c>
      <c r="F1967" t="s">
        <v>35</v>
      </c>
      <c r="G1967" t="s">
        <v>31</v>
      </c>
      <c r="H1967">
        <v>5</v>
      </c>
      <c r="I1967" t="s">
        <v>17</v>
      </c>
      <c r="J1967">
        <v>5</v>
      </c>
      <c r="K1967">
        <v>3.4372199999999999</v>
      </c>
      <c r="L1967">
        <v>-76.522499999999994</v>
      </c>
    </row>
    <row r="1968" spans="1:12" x14ac:dyDescent="0.25">
      <c r="A1968" t="s">
        <v>135</v>
      </c>
      <c r="B1968" t="s">
        <v>58</v>
      </c>
      <c r="C1968">
        <v>29400</v>
      </c>
      <c r="D1968">
        <v>2600</v>
      </c>
      <c r="E1968" t="s">
        <v>401</v>
      </c>
      <c r="F1968" t="s">
        <v>52</v>
      </c>
      <c r="G1968" t="s">
        <v>22</v>
      </c>
      <c r="H1968">
        <v>5</v>
      </c>
      <c r="I1968" t="s">
        <v>38</v>
      </c>
      <c r="J1968">
        <v>1</v>
      </c>
      <c r="K1968">
        <v>6.2518399999999996</v>
      </c>
      <c r="L1968">
        <v>-75.563590000000005</v>
      </c>
    </row>
    <row r="1969" spans="1:12" x14ac:dyDescent="0.25">
      <c r="A1969" t="s">
        <v>297</v>
      </c>
      <c r="B1969" t="s">
        <v>86</v>
      </c>
      <c r="C1969">
        <v>63400</v>
      </c>
      <c r="D1969">
        <v>1600</v>
      </c>
      <c r="E1969" t="s">
        <v>1000</v>
      </c>
      <c r="F1969" t="s">
        <v>88</v>
      </c>
      <c r="G1969" t="s">
        <v>22</v>
      </c>
      <c r="H1969">
        <v>5</v>
      </c>
      <c r="I1969" t="s">
        <v>17</v>
      </c>
      <c r="J1969">
        <v>1</v>
      </c>
      <c r="K1969">
        <v>6.2518399999999996</v>
      </c>
      <c r="L1969">
        <v>-75.563590000000005</v>
      </c>
    </row>
    <row r="1970" spans="1:12" x14ac:dyDescent="0.25">
      <c r="A1970" t="s">
        <v>23</v>
      </c>
      <c r="B1970" t="s">
        <v>24</v>
      </c>
      <c r="C1970">
        <v>183200</v>
      </c>
      <c r="D1970">
        <v>10200</v>
      </c>
      <c r="E1970" t="s">
        <v>1084</v>
      </c>
      <c r="F1970" t="s">
        <v>26</v>
      </c>
      <c r="G1970" t="s">
        <v>16</v>
      </c>
      <c r="H1970">
        <v>5</v>
      </c>
      <c r="I1970" t="s">
        <v>17</v>
      </c>
      <c r="J1970">
        <v>4</v>
      </c>
      <c r="K1970">
        <v>4.6097099999999998</v>
      </c>
      <c r="L1970">
        <v>-74.08175</v>
      </c>
    </row>
    <row r="1971" spans="1:12" x14ac:dyDescent="0.25">
      <c r="A1971" t="s">
        <v>98</v>
      </c>
      <c r="B1971" t="s">
        <v>19</v>
      </c>
      <c r="C1971">
        <v>409800</v>
      </c>
      <c r="D1971">
        <v>20000</v>
      </c>
      <c r="E1971" t="s">
        <v>240</v>
      </c>
      <c r="F1971" t="s">
        <v>76</v>
      </c>
      <c r="G1971" t="s">
        <v>22</v>
      </c>
      <c r="H1971">
        <v>5</v>
      </c>
      <c r="I1971" t="s">
        <v>17</v>
      </c>
      <c r="J1971">
        <v>1</v>
      </c>
      <c r="K1971">
        <v>6.2518399999999996</v>
      </c>
      <c r="L1971">
        <v>-75.563590000000005</v>
      </c>
    </row>
    <row r="1972" spans="1:12" x14ac:dyDescent="0.25">
      <c r="A1972" t="s">
        <v>61</v>
      </c>
      <c r="B1972" t="s">
        <v>62</v>
      </c>
      <c r="C1972">
        <v>294300</v>
      </c>
      <c r="D1972">
        <v>15900</v>
      </c>
      <c r="E1972" t="s">
        <v>961</v>
      </c>
      <c r="F1972" t="s">
        <v>26</v>
      </c>
      <c r="G1972" t="s">
        <v>22</v>
      </c>
      <c r="H1972">
        <v>1</v>
      </c>
      <c r="I1972" t="s">
        <v>17</v>
      </c>
      <c r="J1972">
        <v>1</v>
      </c>
      <c r="K1972">
        <v>6.2518399999999996</v>
      </c>
      <c r="L1972">
        <v>-75.563590000000005</v>
      </c>
    </row>
    <row r="1973" spans="1:12" x14ac:dyDescent="0.25">
      <c r="A1973" t="s">
        <v>111</v>
      </c>
      <c r="B1973" t="s">
        <v>19</v>
      </c>
      <c r="C1973">
        <v>501700</v>
      </c>
      <c r="D1973">
        <v>24900</v>
      </c>
      <c r="E1973" t="s">
        <v>926</v>
      </c>
      <c r="F1973" t="s">
        <v>43</v>
      </c>
      <c r="G1973" t="s">
        <v>31</v>
      </c>
      <c r="H1973">
        <v>4</v>
      </c>
      <c r="I1973" t="s">
        <v>32</v>
      </c>
      <c r="J1973">
        <v>1</v>
      </c>
      <c r="K1973">
        <v>3.4372199999999999</v>
      </c>
      <c r="L1973">
        <v>-76.522499999999994</v>
      </c>
    </row>
    <row r="1974" spans="1:12" x14ac:dyDescent="0.25">
      <c r="A1974" t="s">
        <v>78</v>
      </c>
      <c r="B1974" t="s">
        <v>19</v>
      </c>
      <c r="C1974">
        <v>327000</v>
      </c>
      <c r="D1974">
        <v>17800</v>
      </c>
      <c r="E1974" t="s">
        <v>1190</v>
      </c>
      <c r="F1974" t="s">
        <v>76</v>
      </c>
      <c r="G1974" t="s">
        <v>16</v>
      </c>
      <c r="H1974">
        <v>4</v>
      </c>
      <c r="I1974" t="s">
        <v>32</v>
      </c>
      <c r="J1974">
        <v>1</v>
      </c>
      <c r="K1974">
        <v>4.6097099999999998</v>
      </c>
      <c r="L1974">
        <v>-74.08175</v>
      </c>
    </row>
    <row r="1975" spans="1:12" x14ac:dyDescent="0.25">
      <c r="A1975" t="s">
        <v>89</v>
      </c>
      <c r="B1975" t="s">
        <v>62</v>
      </c>
      <c r="C1975">
        <v>11300</v>
      </c>
      <c r="D1975">
        <v>1000</v>
      </c>
      <c r="E1975" t="s">
        <v>383</v>
      </c>
      <c r="F1975" t="s">
        <v>47</v>
      </c>
      <c r="G1975" t="s">
        <v>44</v>
      </c>
      <c r="H1975">
        <v>1</v>
      </c>
      <c r="I1975" t="s">
        <v>17</v>
      </c>
      <c r="J1975">
        <v>2</v>
      </c>
      <c r="K1975">
        <v>11.240790000000001</v>
      </c>
      <c r="L1975">
        <v>-74.199039999999997</v>
      </c>
    </row>
    <row r="1976" spans="1:12" x14ac:dyDescent="0.25">
      <c r="A1976" t="s">
        <v>184</v>
      </c>
      <c r="B1976" t="s">
        <v>86</v>
      </c>
      <c r="C1976">
        <v>279100</v>
      </c>
      <c r="D1976">
        <v>13000</v>
      </c>
      <c r="E1976" t="s">
        <v>494</v>
      </c>
      <c r="F1976" t="s">
        <v>76</v>
      </c>
      <c r="G1976" t="s">
        <v>16</v>
      </c>
      <c r="H1976">
        <v>5</v>
      </c>
      <c r="I1976" t="s">
        <v>17</v>
      </c>
      <c r="J1976">
        <v>3</v>
      </c>
      <c r="K1976">
        <v>4.6097099999999998</v>
      </c>
      <c r="L1976">
        <v>-74.08175</v>
      </c>
    </row>
    <row r="1977" spans="1:12" x14ac:dyDescent="0.25">
      <c r="A1977" t="s">
        <v>171</v>
      </c>
      <c r="B1977" t="s">
        <v>19</v>
      </c>
      <c r="C1977">
        <v>244800</v>
      </c>
      <c r="D1977">
        <v>20200</v>
      </c>
      <c r="E1977" t="s">
        <v>689</v>
      </c>
      <c r="F1977" t="s">
        <v>21</v>
      </c>
      <c r="G1977" t="s">
        <v>60</v>
      </c>
      <c r="H1977">
        <v>4</v>
      </c>
      <c r="I1977" t="s">
        <v>32</v>
      </c>
      <c r="J1977">
        <v>1</v>
      </c>
      <c r="K1977">
        <v>4.8133299999999997</v>
      </c>
      <c r="L1977">
        <v>-75.696110000000004</v>
      </c>
    </row>
    <row r="1978" spans="1:12" x14ac:dyDescent="0.25">
      <c r="A1978" t="s">
        <v>50</v>
      </c>
      <c r="B1978" t="s">
        <v>29</v>
      </c>
      <c r="C1978">
        <v>2246100</v>
      </c>
      <c r="D1978">
        <v>119800</v>
      </c>
      <c r="E1978" t="s">
        <v>1192</v>
      </c>
      <c r="F1978" t="s">
        <v>35</v>
      </c>
      <c r="G1978" t="s">
        <v>16</v>
      </c>
      <c r="H1978">
        <v>4</v>
      </c>
      <c r="I1978" t="s">
        <v>32</v>
      </c>
      <c r="J1978">
        <v>1</v>
      </c>
      <c r="K1978">
        <v>4.6097099999999998</v>
      </c>
      <c r="L1978">
        <v>-74.08175</v>
      </c>
    </row>
    <row r="1979" spans="1:12" x14ac:dyDescent="0.25">
      <c r="A1979" t="s">
        <v>57</v>
      </c>
      <c r="B1979" t="s">
        <v>58</v>
      </c>
      <c r="C1979">
        <v>83500</v>
      </c>
      <c r="D1979">
        <v>11300</v>
      </c>
      <c r="E1979" t="s">
        <v>758</v>
      </c>
      <c r="F1979" t="s">
        <v>35</v>
      </c>
      <c r="G1979" t="s">
        <v>22</v>
      </c>
      <c r="H1979">
        <v>4</v>
      </c>
      <c r="I1979" t="s">
        <v>17</v>
      </c>
      <c r="J1979">
        <v>10</v>
      </c>
      <c r="K1979">
        <v>6.2518399999999996</v>
      </c>
      <c r="L1979">
        <v>-75.563590000000005</v>
      </c>
    </row>
    <row r="1980" spans="1:12" x14ac:dyDescent="0.25">
      <c r="A1980" t="s">
        <v>80</v>
      </c>
      <c r="B1980" t="s">
        <v>65</v>
      </c>
      <c r="C1980">
        <v>32000</v>
      </c>
      <c r="D1980">
        <v>0</v>
      </c>
      <c r="E1980" t="s">
        <v>112</v>
      </c>
      <c r="F1980" t="s">
        <v>54</v>
      </c>
      <c r="G1980" t="s">
        <v>16</v>
      </c>
      <c r="H1980">
        <v>5</v>
      </c>
      <c r="I1980" t="s">
        <v>38</v>
      </c>
      <c r="J1980">
        <v>1</v>
      </c>
      <c r="K1980">
        <v>4.6097099999999998</v>
      </c>
      <c r="L1980">
        <v>-74.08175</v>
      </c>
    </row>
    <row r="1981" spans="1:12" x14ac:dyDescent="0.25">
      <c r="A1981" t="s">
        <v>23</v>
      </c>
      <c r="B1981" t="s">
        <v>24</v>
      </c>
      <c r="C1981">
        <v>191200</v>
      </c>
      <c r="D1981">
        <v>10700</v>
      </c>
      <c r="E1981" t="s">
        <v>715</v>
      </c>
      <c r="F1981" t="s">
        <v>52</v>
      </c>
      <c r="G1981" t="s">
        <v>22</v>
      </c>
      <c r="H1981">
        <v>5</v>
      </c>
      <c r="I1981" t="s">
        <v>17</v>
      </c>
      <c r="J1981">
        <v>3</v>
      </c>
      <c r="K1981">
        <v>6.2518399999999996</v>
      </c>
      <c r="L1981">
        <v>-75.563590000000005</v>
      </c>
    </row>
    <row r="1982" spans="1:12" x14ac:dyDescent="0.25">
      <c r="A1982" t="s">
        <v>196</v>
      </c>
      <c r="B1982" t="s">
        <v>13</v>
      </c>
      <c r="C1982">
        <v>1109500</v>
      </c>
      <c r="D1982">
        <v>57300</v>
      </c>
      <c r="E1982" t="s">
        <v>1016</v>
      </c>
      <c r="F1982" t="s">
        <v>76</v>
      </c>
      <c r="G1982" t="s">
        <v>141</v>
      </c>
      <c r="H1982">
        <v>4</v>
      </c>
      <c r="I1982" t="s">
        <v>38</v>
      </c>
      <c r="J1982">
        <v>1</v>
      </c>
      <c r="K1982">
        <v>5.0688899999999997</v>
      </c>
      <c r="L1982">
        <v>-75.517380000000003</v>
      </c>
    </row>
    <row r="1983" spans="1:12" x14ac:dyDescent="0.25">
      <c r="A1983" t="s">
        <v>266</v>
      </c>
      <c r="B1983" t="s">
        <v>13</v>
      </c>
      <c r="C1983">
        <v>1440300</v>
      </c>
      <c r="D1983">
        <v>77200</v>
      </c>
      <c r="E1983" t="s">
        <v>523</v>
      </c>
      <c r="F1983" t="s">
        <v>93</v>
      </c>
      <c r="G1983" t="s">
        <v>27</v>
      </c>
      <c r="H1983">
        <v>5</v>
      </c>
      <c r="I1983" t="s">
        <v>17</v>
      </c>
      <c r="J1983">
        <v>1</v>
      </c>
      <c r="K1983">
        <v>10.39972</v>
      </c>
      <c r="L1983">
        <v>-75.514439999999993</v>
      </c>
    </row>
    <row r="1984" spans="1:12" x14ac:dyDescent="0.25">
      <c r="A1984" t="s">
        <v>18</v>
      </c>
      <c r="B1984" t="s">
        <v>19</v>
      </c>
      <c r="C1984">
        <v>158700</v>
      </c>
      <c r="D1984">
        <v>16300</v>
      </c>
      <c r="E1984" t="s">
        <v>705</v>
      </c>
      <c r="F1984" t="s">
        <v>54</v>
      </c>
      <c r="G1984" t="s">
        <v>60</v>
      </c>
      <c r="H1984">
        <v>4</v>
      </c>
      <c r="I1984" t="s">
        <v>17</v>
      </c>
      <c r="J1984">
        <v>5</v>
      </c>
      <c r="K1984">
        <v>4.8133299999999997</v>
      </c>
      <c r="L1984">
        <v>-75.696110000000004</v>
      </c>
    </row>
    <row r="1985" spans="1:12" x14ac:dyDescent="0.25">
      <c r="A1985" t="s">
        <v>113</v>
      </c>
      <c r="B1985" t="s">
        <v>24</v>
      </c>
      <c r="C1985">
        <v>20700</v>
      </c>
      <c r="D1985">
        <v>1500</v>
      </c>
      <c r="E1985" t="s">
        <v>723</v>
      </c>
      <c r="F1985" t="s">
        <v>21</v>
      </c>
      <c r="G1985" t="s">
        <v>31</v>
      </c>
      <c r="H1985">
        <v>5</v>
      </c>
      <c r="I1985" t="s">
        <v>17</v>
      </c>
      <c r="J1985">
        <v>5</v>
      </c>
      <c r="K1985">
        <v>3.4372199999999999</v>
      </c>
      <c r="L1985">
        <v>-76.522499999999994</v>
      </c>
    </row>
    <row r="1986" spans="1:12" x14ac:dyDescent="0.25">
      <c r="A1986" t="s">
        <v>158</v>
      </c>
      <c r="B1986" t="s">
        <v>62</v>
      </c>
      <c r="C1986">
        <v>65900</v>
      </c>
      <c r="D1986">
        <v>1700</v>
      </c>
      <c r="E1986" t="s">
        <v>952</v>
      </c>
      <c r="F1986" t="s">
        <v>35</v>
      </c>
      <c r="G1986" t="s">
        <v>16</v>
      </c>
      <c r="H1986">
        <v>5</v>
      </c>
      <c r="I1986" t="s">
        <v>17</v>
      </c>
      <c r="J1986">
        <v>10</v>
      </c>
      <c r="K1986">
        <v>4.6097099999999998</v>
      </c>
      <c r="L1986">
        <v>-74.08175</v>
      </c>
    </row>
    <row r="1987" spans="1:12" x14ac:dyDescent="0.25">
      <c r="A1987" t="s">
        <v>266</v>
      </c>
      <c r="B1987" t="s">
        <v>13</v>
      </c>
      <c r="C1987">
        <v>1670900</v>
      </c>
      <c r="D1987">
        <v>89500</v>
      </c>
      <c r="E1987" t="s">
        <v>112</v>
      </c>
      <c r="F1987" t="s">
        <v>35</v>
      </c>
      <c r="G1987" t="s">
        <v>31</v>
      </c>
      <c r="H1987">
        <v>1</v>
      </c>
      <c r="I1987" t="s">
        <v>17</v>
      </c>
      <c r="J1987">
        <v>1</v>
      </c>
      <c r="K1987">
        <v>3.4372199999999999</v>
      </c>
      <c r="L1987">
        <v>-76.522499999999994</v>
      </c>
    </row>
    <row r="1988" spans="1:12" x14ac:dyDescent="0.25">
      <c r="A1988" t="s">
        <v>266</v>
      </c>
      <c r="B1988" t="s">
        <v>13</v>
      </c>
      <c r="C1988">
        <v>1213100</v>
      </c>
      <c r="D1988">
        <v>65000</v>
      </c>
      <c r="E1988" t="s">
        <v>224</v>
      </c>
      <c r="F1988" t="s">
        <v>52</v>
      </c>
      <c r="G1988" t="s">
        <v>31</v>
      </c>
      <c r="H1988">
        <v>5</v>
      </c>
      <c r="I1988" t="s">
        <v>17</v>
      </c>
      <c r="J1988">
        <v>2</v>
      </c>
      <c r="K1988">
        <v>3.4372199999999999</v>
      </c>
      <c r="L1988">
        <v>-76.522499999999994</v>
      </c>
    </row>
    <row r="1989" spans="1:12" x14ac:dyDescent="0.25">
      <c r="A1989" t="s">
        <v>12</v>
      </c>
      <c r="B1989" t="s">
        <v>13</v>
      </c>
      <c r="C1989">
        <v>191100</v>
      </c>
      <c r="D1989">
        <v>10600</v>
      </c>
      <c r="E1989" t="s">
        <v>840</v>
      </c>
      <c r="F1989" t="s">
        <v>54</v>
      </c>
      <c r="G1989" t="s">
        <v>27</v>
      </c>
      <c r="H1989">
        <v>4</v>
      </c>
      <c r="I1989" t="s">
        <v>17</v>
      </c>
      <c r="J1989">
        <v>4</v>
      </c>
      <c r="K1989">
        <v>10.39972</v>
      </c>
      <c r="L1989">
        <v>-75.514439999999993</v>
      </c>
    </row>
    <row r="1990" spans="1:12" x14ac:dyDescent="0.25">
      <c r="A1990" t="s">
        <v>155</v>
      </c>
      <c r="B1990" t="s">
        <v>62</v>
      </c>
      <c r="C1990">
        <v>92400</v>
      </c>
      <c r="D1990">
        <v>10600</v>
      </c>
      <c r="E1990" t="s">
        <v>414</v>
      </c>
      <c r="F1990" t="s">
        <v>130</v>
      </c>
      <c r="G1990" t="s">
        <v>22</v>
      </c>
      <c r="H1990">
        <v>5</v>
      </c>
      <c r="I1990" t="s">
        <v>38</v>
      </c>
      <c r="J1990">
        <v>1</v>
      </c>
      <c r="K1990">
        <v>6.2518399999999996</v>
      </c>
      <c r="L1990">
        <v>-75.563590000000005</v>
      </c>
    </row>
    <row r="1991" spans="1:12" x14ac:dyDescent="0.25">
      <c r="A1991" t="s">
        <v>214</v>
      </c>
      <c r="B1991" t="s">
        <v>19</v>
      </c>
      <c r="C1991">
        <v>142100</v>
      </c>
      <c r="D1991">
        <v>12300</v>
      </c>
      <c r="E1991" t="s">
        <v>416</v>
      </c>
      <c r="F1991" t="s">
        <v>96</v>
      </c>
      <c r="G1991" t="s">
        <v>31</v>
      </c>
      <c r="H1991">
        <v>4</v>
      </c>
      <c r="I1991" t="s">
        <v>17</v>
      </c>
      <c r="J1991">
        <v>3</v>
      </c>
      <c r="K1991">
        <v>3.4372199999999999</v>
      </c>
      <c r="L1991">
        <v>-76.522499999999994</v>
      </c>
    </row>
    <row r="1992" spans="1:12" x14ac:dyDescent="0.25">
      <c r="A1992" t="s">
        <v>144</v>
      </c>
      <c r="B1992" t="s">
        <v>65</v>
      </c>
      <c r="C1992">
        <v>63400</v>
      </c>
      <c r="D1992">
        <v>3800</v>
      </c>
      <c r="E1992" t="s">
        <v>893</v>
      </c>
      <c r="F1992" t="s">
        <v>47</v>
      </c>
      <c r="G1992" t="s">
        <v>16</v>
      </c>
      <c r="H1992">
        <v>1</v>
      </c>
      <c r="I1992" t="s">
        <v>17</v>
      </c>
      <c r="J1992">
        <v>3</v>
      </c>
      <c r="K1992">
        <v>4.6097099999999998</v>
      </c>
      <c r="L1992">
        <v>-74.08175</v>
      </c>
    </row>
    <row r="1993" spans="1:12" x14ac:dyDescent="0.25">
      <c r="A1993" t="s">
        <v>127</v>
      </c>
      <c r="B1993" t="s">
        <v>13</v>
      </c>
      <c r="C1993">
        <v>869800</v>
      </c>
      <c r="D1993">
        <v>44500</v>
      </c>
      <c r="E1993" t="s">
        <v>234</v>
      </c>
      <c r="F1993" t="s">
        <v>52</v>
      </c>
      <c r="G1993" t="s">
        <v>31</v>
      </c>
      <c r="H1993">
        <v>1</v>
      </c>
      <c r="I1993" t="s">
        <v>17</v>
      </c>
      <c r="J1993">
        <v>5</v>
      </c>
      <c r="K1993">
        <v>3.4372199999999999</v>
      </c>
      <c r="L1993">
        <v>-76.522499999999994</v>
      </c>
    </row>
    <row r="1994" spans="1:12" x14ac:dyDescent="0.25">
      <c r="A1994" t="s">
        <v>67</v>
      </c>
      <c r="B1994" t="s">
        <v>62</v>
      </c>
      <c r="C1994">
        <v>52400</v>
      </c>
      <c r="D1994">
        <v>1000</v>
      </c>
      <c r="E1994" t="s">
        <v>972</v>
      </c>
      <c r="F1994" t="s">
        <v>130</v>
      </c>
      <c r="G1994" t="s">
        <v>22</v>
      </c>
      <c r="H1994">
        <v>3</v>
      </c>
      <c r="I1994" t="s">
        <v>17</v>
      </c>
      <c r="J1994">
        <v>2</v>
      </c>
      <c r="K1994">
        <v>6.2518399999999996</v>
      </c>
      <c r="L1994">
        <v>-75.563590000000005</v>
      </c>
    </row>
    <row r="1995" spans="1:12" x14ac:dyDescent="0.25">
      <c r="A1995" t="s">
        <v>98</v>
      </c>
      <c r="B1995" t="s">
        <v>19</v>
      </c>
      <c r="C1995">
        <v>525000</v>
      </c>
      <c r="D1995">
        <v>26100</v>
      </c>
      <c r="E1995" t="s">
        <v>87</v>
      </c>
      <c r="F1995" t="s">
        <v>35</v>
      </c>
      <c r="G1995" t="s">
        <v>16</v>
      </c>
      <c r="H1995">
        <v>5</v>
      </c>
      <c r="I1995" t="s">
        <v>17</v>
      </c>
      <c r="J1995">
        <v>2</v>
      </c>
      <c r="K1995">
        <v>4.6097099999999998</v>
      </c>
      <c r="L1995">
        <v>-74.08175</v>
      </c>
    </row>
    <row r="1996" spans="1:12" x14ac:dyDescent="0.25">
      <c r="A1996" t="s">
        <v>204</v>
      </c>
      <c r="B1996" t="s">
        <v>13</v>
      </c>
      <c r="C1996">
        <v>183500</v>
      </c>
      <c r="D1996">
        <v>8000</v>
      </c>
      <c r="E1996" t="s">
        <v>709</v>
      </c>
      <c r="F1996" t="s">
        <v>93</v>
      </c>
      <c r="G1996" t="s">
        <v>16</v>
      </c>
      <c r="H1996">
        <v>1</v>
      </c>
      <c r="I1996" t="s">
        <v>17</v>
      </c>
      <c r="J1996">
        <v>5</v>
      </c>
      <c r="K1996">
        <v>4.6097099999999998</v>
      </c>
      <c r="L1996">
        <v>-74.08175</v>
      </c>
    </row>
    <row r="1997" spans="1:12" x14ac:dyDescent="0.25">
      <c r="A1997" t="s">
        <v>78</v>
      </c>
      <c r="B1997" t="s">
        <v>19</v>
      </c>
      <c r="C1997">
        <v>281300</v>
      </c>
      <c r="D1997">
        <v>15200</v>
      </c>
      <c r="E1997" t="s">
        <v>1024</v>
      </c>
      <c r="F1997" t="s">
        <v>96</v>
      </c>
      <c r="G1997" t="s">
        <v>16</v>
      </c>
      <c r="H1997">
        <v>5</v>
      </c>
      <c r="I1997" t="s">
        <v>32</v>
      </c>
      <c r="J1997">
        <v>1</v>
      </c>
      <c r="K1997">
        <v>4.6097099999999998</v>
      </c>
      <c r="L1997">
        <v>-74.08175</v>
      </c>
    </row>
    <row r="1998" spans="1:12" x14ac:dyDescent="0.25">
      <c r="A1998" t="s">
        <v>113</v>
      </c>
      <c r="B1998" t="s">
        <v>24</v>
      </c>
      <c r="C1998">
        <v>18100</v>
      </c>
      <c r="D1998">
        <v>0</v>
      </c>
      <c r="E1998" t="s">
        <v>705</v>
      </c>
      <c r="F1998" t="s">
        <v>93</v>
      </c>
      <c r="G1998" t="s">
        <v>201</v>
      </c>
      <c r="H1998">
        <v>1</v>
      </c>
      <c r="I1998" t="s">
        <v>17</v>
      </c>
      <c r="J1998">
        <v>5</v>
      </c>
      <c r="K1998">
        <v>11.54444</v>
      </c>
      <c r="L1998">
        <v>-72.907219999999995</v>
      </c>
    </row>
    <row r="1999" spans="1:12" x14ac:dyDescent="0.25">
      <c r="A1999" t="s">
        <v>12</v>
      </c>
      <c r="B1999" t="s">
        <v>13</v>
      </c>
      <c r="C1999">
        <v>266600</v>
      </c>
      <c r="D1999">
        <v>14400</v>
      </c>
      <c r="E1999" t="s">
        <v>1139</v>
      </c>
      <c r="F1999" t="s">
        <v>96</v>
      </c>
      <c r="G1999" t="s">
        <v>16</v>
      </c>
      <c r="H1999">
        <v>3</v>
      </c>
      <c r="I1999" t="s">
        <v>32</v>
      </c>
      <c r="J1999">
        <v>1</v>
      </c>
      <c r="K1999">
        <v>4.6097099999999998</v>
      </c>
      <c r="L1999">
        <v>-74.08175</v>
      </c>
    </row>
    <row r="2000" spans="1:12" x14ac:dyDescent="0.25">
      <c r="A2000" t="s">
        <v>148</v>
      </c>
      <c r="B2000" t="s">
        <v>13</v>
      </c>
      <c r="C2000">
        <v>1912100</v>
      </c>
      <c r="D2000">
        <v>100000</v>
      </c>
      <c r="E2000" t="s">
        <v>513</v>
      </c>
      <c r="F2000" t="s">
        <v>43</v>
      </c>
      <c r="G2000" t="s">
        <v>22</v>
      </c>
      <c r="H2000">
        <v>5</v>
      </c>
      <c r="I2000" t="s">
        <v>17</v>
      </c>
      <c r="J2000">
        <v>1</v>
      </c>
      <c r="K2000">
        <v>6.2518399999999996</v>
      </c>
      <c r="L2000">
        <v>-75.563590000000005</v>
      </c>
    </row>
    <row r="2001" spans="1:12" x14ac:dyDescent="0.25">
      <c r="A2001" t="s">
        <v>164</v>
      </c>
      <c r="B2001" t="s">
        <v>13</v>
      </c>
      <c r="C2001">
        <v>148200</v>
      </c>
      <c r="D2001">
        <v>8100</v>
      </c>
      <c r="E2001" t="s">
        <v>1090</v>
      </c>
      <c r="F2001" t="s">
        <v>47</v>
      </c>
      <c r="G2001" t="s">
        <v>22</v>
      </c>
      <c r="H2001">
        <v>5</v>
      </c>
      <c r="I2001" t="s">
        <v>17</v>
      </c>
      <c r="J2001">
        <v>10</v>
      </c>
      <c r="K2001">
        <v>6.2518399999999996</v>
      </c>
      <c r="L2001">
        <v>-75.563590000000005</v>
      </c>
    </row>
    <row r="2002" spans="1:12" x14ac:dyDescent="0.25">
      <c r="A2002" t="s">
        <v>127</v>
      </c>
      <c r="B2002" t="s">
        <v>13</v>
      </c>
      <c r="C2002">
        <v>828200</v>
      </c>
      <c r="D2002">
        <v>44300</v>
      </c>
      <c r="E2002" t="s">
        <v>1117</v>
      </c>
      <c r="F2002" t="s">
        <v>35</v>
      </c>
      <c r="G2002" t="s">
        <v>16</v>
      </c>
      <c r="H2002">
        <v>1</v>
      </c>
      <c r="I2002" t="s">
        <v>38</v>
      </c>
      <c r="J2002">
        <v>1</v>
      </c>
      <c r="K2002">
        <v>4.6097099999999998</v>
      </c>
      <c r="L2002">
        <v>-74.08175</v>
      </c>
    </row>
    <row r="2003" spans="1:12" x14ac:dyDescent="0.25">
      <c r="A2003" t="s">
        <v>36</v>
      </c>
      <c r="B2003" t="s">
        <v>24</v>
      </c>
      <c r="C2003">
        <v>34900</v>
      </c>
      <c r="D2003">
        <v>2500</v>
      </c>
      <c r="E2003" t="s">
        <v>373</v>
      </c>
      <c r="F2003" t="s">
        <v>76</v>
      </c>
      <c r="G2003" t="s">
        <v>16</v>
      </c>
      <c r="H2003">
        <v>4</v>
      </c>
      <c r="I2003" t="s">
        <v>17</v>
      </c>
      <c r="J2003">
        <v>3</v>
      </c>
      <c r="K2003">
        <v>4.6097099999999998</v>
      </c>
      <c r="L2003">
        <v>-74.08175</v>
      </c>
    </row>
    <row r="2004" spans="1:12" x14ac:dyDescent="0.25">
      <c r="A2004" t="s">
        <v>94</v>
      </c>
      <c r="B2004" t="s">
        <v>29</v>
      </c>
      <c r="C2004">
        <v>1026800</v>
      </c>
      <c r="D2004">
        <v>52900</v>
      </c>
      <c r="E2004" t="s">
        <v>929</v>
      </c>
      <c r="F2004" t="s">
        <v>15</v>
      </c>
      <c r="G2004" t="s">
        <v>16</v>
      </c>
      <c r="H2004">
        <v>4</v>
      </c>
      <c r="I2004" t="s">
        <v>17</v>
      </c>
      <c r="J2004">
        <v>3</v>
      </c>
      <c r="K2004">
        <v>4.6097099999999998</v>
      </c>
      <c r="L2004">
        <v>-74.08175</v>
      </c>
    </row>
    <row r="2005" spans="1:12" x14ac:dyDescent="0.25">
      <c r="A2005" t="s">
        <v>124</v>
      </c>
      <c r="B2005" t="s">
        <v>19</v>
      </c>
      <c r="C2005">
        <v>671000</v>
      </c>
      <c r="D2005">
        <v>44500</v>
      </c>
      <c r="E2005" t="s">
        <v>250</v>
      </c>
      <c r="F2005" t="s">
        <v>47</v>
      </c>
      <c r="G2005" t="s">
        <v>31</v>
      </c>
      <c r="H2005">
        <v>5</v>
      </c>
      <c r="I2005" t="s">
        <v>17</v>
      </c>
      <c r="J2005">
        <v>7</v>
      </c>
      <c r="K2005">
        <v>3.4372199999999999</v>
      </c>
      <c r="L2005">
        <v>-76.522499999999994</v>
      </c>
    </row>
    <row r="2006" spans="1:12" x14ac:dyDescent="0.25">
      <c r="A2006" t="s">
        <v>297</v>
      </c>
      <c r="B2006" t="s">
        <v>86</v>
      </c>
      <c r="C2006">
        <v>34400</v>
      </c>
      <c r="D2006">
        <v>2900</v>
      </c>
      <c r="E2006" t="s">
        <v>608</v>
      </c>
      <c r="F2006" t="s">
        <v>93</v>
      </c>
      <c r="G2006" t="s">
        <v>91</v>
      </c>
      <c r="H2006">
        <v>5</v>
      </c>
      <c r="I2006" t="s">
        <v>17</v>
      </c>
      <c r="J2006">
        <v>10</v>
      </c>
      <c r="K2006">
        <v>10.968540000000001</v>
      </c>
      <c r="L2006">
        <v>-74.781319999999994</v>
      </c>
    </row>
    <row r="2007" spans="1:12" x14ac:dyDescent="0.25">
      <c r="A2007" t="s">
        <v>297</v>
      </c>
      <c r="B2007" t="s">
        <v>86</v>
      </c>
      <c r="C2007">
        <v>95400</v>
      </c>
      <c r="D2007">
        <v>3300</v>
      </c>
      <c r="E2007" t="s">
        <v>591</v>
      </c>
      <c r="F2007" t="s">
        <v>88</v>
      </c>
      <c r="G2007" t="s">
        <v>16</v>
      </c>
      <c r="H2007">
        <v>5</v>
      </c>
      <c r="I2007" t="s">
        <v>17</v>
      </c>
      <c r="J2007">
        <v>5</v>
      </c>
      <c r="K2007">
        <v>4.6097099999999998</v>
      </c>
      <c r="L2007">
        <v>-74.08175</v>
      </c>
    </row>
    <row r="2008" spans="1:12" x14ac:dyDescent="0.25">
      <c r="A2008" t="s">
        <v>171</v>
      </c>
      <c r="B2008" t="s">
        <v>19</v>
      </c>
      <c r="C2008">
        <v>289000</v>
      </c>
      <c r="D2008">
        <v>13600</v>
      </c>
      <c r="E2008" t="s">
        <v>646</v>
      </c>
      <c r="F2008" t="s">
        <v>76</v>
      </c>
      <c r="G2008" t="s">
        <v>22</v>
      </c>
      <c r="H2008">
        <v>5</v>
      </c>
      <c r="I2008" t="s">
        <v>17</v>
      </c>
      <c r="J2008">
        <v>1</v>
      </c>
      <c r="K2008">
        <v>6.2518399999999996</v>
      </c>
      <c r="L2008">
        <v>-75.563590000000005</v>
      </c>
    </row>
    <row r="2009" spans="1:12" x14ac:dyDescent="0.25">
      <c r="A2009" t="s">
        <v>204</v>
      </c>
      <c r="B2009" t="s">
        <v>13</v>
      </c>
      <c r="C2009">
        <v>224500</v>
      </c>
      <c r="D2009">
        <v>12400</v>
      </c>
      <c r="E2009" t="s">
        <v>1014</v>
      </c>
      <c r="F2009" t="s">
        <v>47</v>
      </c>
      <c r="G2009" t="s">
        <v>16</v>
      </c>
      <c r="H2009">
        <v>5</v>
      </c>
      <c r="I2009" t="s">
        <v>146</v>
      </c>
      <c r="J2009">
        <v>1</v>
      </c>
      <c r="K2009">
        <v>4.6097099999999998</v>
      </c>
      <c r="L2009">
        <v>-74.08175</v>
      </c>
    </row>
    <row r="2010" spans="1:12" x14ac:dyDescent="0.25">
      <c r="A2010" t="s">
        <v>41</v>
      </c>
      <c r="B2010" t="s">
        <v>29</v>
      </c>
      <c r="C2010">
        <v>1352400</v>
      </c>
      <c r="D2010">
        <v>72700</v>
      </c>
      <c r="E2010" t="s">
        <v>1273</v>
      </c>
      <c r="F2010" t="s">
        <v>130</v>
      </c>
      <c r="G2010" t="s">
        <v>16</v>
      </c>
      <c r="H2010">
        <v>5</v>
      </c>
      <c r="I2010" t="s">
        <v>38</v>
      </c>
      <c r="J2010">
        <v>1</v>
      </c>
      <c r="K2010">
        <v>4.6097099999999998</v>
      </c>
      <c r="L2010">
        <v>-74.08175</v>
      </c>
    </row>
    <row r="2011" spans="1:12" x14ac:dyDescent="0.25">
      <c r="A2011" t="s">
        <v>67</v>
      </c>
      <c r="B2011" t="s">
        <v>62</v>
      </c>
      <c r="C2011">
        <v>56300</v>
      </c>
      <c r="D2011">
        <v>1200</v>
      </c>
      <c r="E2011" t="s">
        <v>967</v>
      </c>
      <c r="F2011" t="s">
        <v>160</v>
      </c>
      <c r="G2011" t="s">
        <v>16</v>
      </c>
      <c r="H2011">
        <v>5</v>
      </c>
      <c r="I2011" t="s">
        <v>17</v>
      </c>
      <c r="J2011">
        <v>1</v>
      </c>
      <c r="K2011">
        <v>4.6097099999999998</v>
      </c>
      <c r="L2011">
        <v>-74.08175</v>
      </c>
    </row>
    <row r="2012" spans="1:12" x14ac:dyDescent="0.25">
      <c r="A2012" t="s">
        <v>61</v>
      </c>
      <c r="B2012" t="s">
        <v>62</v>
      </c>
      <c r="C2012">
        <v>404700</v>
      </c>
      <c r="D2012">
        <v>21800</v>
      </c>
      <c r="E2012" t="s">
        <v>1056</v>
      </c>
      <c r="F2012" t="s">
        <v>96</v>
      </c>
      <c r="G2012" t="s">
        <v>60</v>
      </c>
      <c r="H2012">
        <v>5</v>
      </c>
      <c r="I2012" t="s">
        <v>17</v>
      </c>
      <c r="J2012">
        <v>3</v>
      </c>
      <c r="K2012">
        <v>4.8133299999999997</v>
      </c>
      <c r="L2012">
        <v>-75.696110000000004</v>
      </c>
    </row>
    <row r="2013" spans="1:12" x14ac:dyDescent="0.25">
      <c r="A2013" t="s">
        <v>148</v>
      </c>
      <c r="B2013" t="s">
        <v>13</v>
      </c>
      <c r="C2013">
        <v>1573300</v>
      </c>
      <c r="D2013">
        <v>84200</v>
      </c>
      <c r="E2013" t="s">
        <v>347</v>
      </c>
      <c r="F2013" t="s">
        <v>54</v>
      </c>
      <c r="G2013" t="s">
        <v>16</v>
      </c>
      <c r="H2013">
        <v>5</v>
      </c>
      <c r="I2013" t="s">
        <v>32</v>
      </c>
      <c r="J2013">
        <v>1</v>
      </c>
      <c r="K2013">
        <v>4.6097099999999998</v>
      </c>
      <c r="L2013">
        <v>-74.08175</v>
      </c>
    </row>
    <row r="2014" spans="1:12" x14ac:dyDescent="0.25">
      <c r="A2014" t="s">
        <v>214</v>
      </c>
      <c r="B2014" t="s">
        <v>19</v>
      </c>
      <c r="C2014">
        <v>191500</v>
      </c>
      <c r="D2014">
        <v>10400</v>
      </c>
      <c r="E2014" t="s">
        <v>904</v>
      </c>
      <c r="F2014" t="s">
        <v>160</v>
      </c>
      <c r="G2014" t="s">
        <v>16</v>
      </c>
      <c r="H2014">
        <v>1</v>
      </c>
      <c r="I2014" t="s">
        <v>32</v>
      </c>
      <c r="J2014">
        <v>1</v>
      </c>
      <c r="K2014">
        <v>4.6097099999999998</v>
      </c>
      <c r="L2014">
        <v>-74.08175</v>
      </c>
    </row>
    <row r="2015" spans="1:12" x14ac:dyDescent="0.25">
      <c r="A2015" t="s">
        <v>105</v>
      </c>
      <c r="B2015" t="s">
        <v>19</v>
      </c>
      <c r="C2015">
        <v>245300</v>
      </c>
      <c r="D2015">
        <v>13500</v>
      </c>
      <c r="E2015" t="s">
        <v>1032</v>
      </c>
      <c r="F2015" t="s">
        <v>54</v>
      </c>
      <c r="G2015" t="s">
        <v>22</v>
      </c>
      <c r="H2015">
        <v>5</v>
      </c>
      <c r="I2015" t="s">
        <v>17</v>
      </c>
      <c r="J2015">
        <v>4</v>
      </c>
      <c r="K2015">
        <v>6.2518399999999996</v>
      </c>
      <c r="L2015">
        <v>-75.563590000000005</v>
      </c>
    </row>
    <row r="2016" spans="1:12" x14ac:dyDescent="0.25">
      <c r="A2016" t="s">
        <v>113</v>
      </c>
      <c r="B2016" t="s">
        <v>24</v>
      </c>
      <c r="C2016">
        <v>13600</v>
      </c>
      <c r="D2016">
        <v>6600</v>
      </c>
      <c r="E2016" t="s">
        <v>736</v>
      </c>
      <c r="F2016" t="s">
        <v>21</v>
      </c>
      <c r="G2016" t="s">
        <v>22</v>
      </c>
      <c r="H2016">
        <v>5</v>
      </c>
      <c r="I2016" t="s">
        <v>32</v>
      </c>
      <c r="J2016">
        <v>1</v>
      </c>
      <c r="K2016">
        <v>6.2518399999999996</v>
      </c>
      <c r="L2016">
        <v>-75.563590000000005</v>
      </c>
    </row>
    <row r="2017" spans="1:12" x14ac:dyDescent="0.25">
      <c r="A2017" t="s">
        <v>171</v>
      </c>
      <c r="B2017" t="s">
        <v>19</v>
      </c>
      <c r="C2017">
        <v>240300</v>
      </c>
      <c r="D2017">
        <v>13200</v>
      </c>
      <c r="E2017" t="s">
        <v>211</v>
      </c>
      <c r="F2017" t="s">
        <v>54</v>
      </c>
      <c r="G2017" t="s">
        <v>385</v>
      </c>
      <c r="H2017">
        <v>5</v>
      </c>
      <c r="I2017" t="s">
        <v>17</v>
      </c>
      <c r="J2017">
        <v>5</v>
      </c>
      <c r="K2017">
        <v>4.5793699999999999</v>
      </c>
      <c r="L2017">
        <v>-74.216819999999998</v>
      </c>
    </row>
    <row r="2018" spans="1:12" x14ac:dyDescent="0.25">
      <c r="A2018" t="s">
        <v>204</v>
      </c>
      <c r="B2018" t="s">
        <v>13</v>
      </c>
      <c r="C2018">
        <v>124500</v>
      </c>
      <c r="D2018">
        <v>14000</v>
      </c>
      <c r="E2018" t="s">
        <v>253</v>
      </c>
      <c r="F2018" t="s">
        <v>15</v>
      </c>
      <c r="G2018" t="s">
        <v>91</v>
      </c>
      <c r="H2018">
        <v>4</v>
      </c>
      <c r="I2018" t="s">
        <v>32</v>
      </c>
      <c r="J2018">
        <v>1</v>
      </c>
      <c r="K2018">
        <v>10.968540000000001</v>
      </c>
      <c r="L2018">
        <v>-74.781319999999994</v>
      </c>
    </row>
    <row r="2019" spans="1:12" x14ac:dyDescent="0.25">
      <c r="A2019" t="s">
        <v>127</v>
      </c>
      <c r="B2019" t="s">
        <v>13</v>
      </c>
      <c r="C2019">
        <v>1721300</v>
      </c>
      <c r="D2019">
        <v>92700</v>
      </c>
      <c r="E2019" t="s">
        <v>274</v>
      </c>
      <c r="F2019" t="s">
        <v>54</v>
      </c>
      <c r="G2019" t="s">
        <v>22</v>
      </c>
      <c r="H2019">
        <v>4</v>
      </c>
      <c r="I2019" t="s">
        <v>32</v>
      </c>
      <c r="J2019">
        <v>1</v>
      </c>
      <c r="K2019">
        <v>6.2518399999999996</v>
      </c>
      <c r="L2019">
        <v>-75.563590000000005</v>
      </c>
    </row>
    <row r="2020" spans="1:12" x14ac:dyDescent="0.25">
      <c r="A2020" t="s">
        <v>105</v>
      </c>
      <c r="B2020" t="s">
        <v>19</v>
      </c>
      <c r="C2020">
        <v>292500</v>
      </c>
      <c r="D2020">
        <v>16200</v>
      </c>
      <c r="E2020" t="s">
        <v>151</v>
      </c>
      <c r="F2020" t="s">
        <v>96</v>
      </c>
      <c r="G2020" t="s">
        <v>16</v>
      </c>
      <c r="H2020">
        <v>5</v>
      </c>
      <c r="I2020" t="s">
        <v>17</v>
      </c>
      <c r="J2020">
        <v>1</v>
      </c>
      <c r="K2020">
        <v>4.6097099999999998</v>
      </c>
      <c r="L2020">
        <v>-74.08175</v>
      </c>
    </row>
    <row r="2021" spans="1:12" x14ac:dyDescent="0.25">
      <c r="A2021" t="s">
        <v>67</v>
      </c>
      <c r="B2021" t="s">
        <v>62</v>
      </c>
      <c r="C2021">
        <v>53700</v>
      </c>
      <c r="D2021">
        <v>10200</v>
      </c>
      <c r="E2021" t="s">
        <v>34</v>
      </c>
      <c r="F2021" t="s">
        <v>160</v>
      </c>
      <c r="G2021" t="s">
        <v>22</v>
      </c>
      <c r="H2021">
        <v>3</v>
      </c>
      <c r="I2021" t="s">
        <v>17</v>
      </c>
      <c r="J2021">
        <v>2</v>
      </c>
      <c r="K2021">
        <v>6.2518399999999996</v>
      </c>
      <c r="L2021">
        <v>-75.563590000000005</v>
      </c>
    </row>
    <row r="2022" spans="1:12" x14ac:dyDescent="0.25">
      <c r="A2022" t="s">
        <v>144</v>
      </c>
      <c r="B2022" t="s">
        <v>65</v>
      </c>
      <c r="C2022">
        <v>65900</v>
      </c>
      <c r="D2022">
        <v>1700</v>
      </c>
      <c r="E2022" t="s">
        <v>805</v>
      </c>
      <c r="F2022" t="s">
        <v>96</v>
      </c>
      <c r="G2022" t="s">
        <v>60</v>
      </c>
      <c r="H2022">
        <v>5</v>
      </c>
      <c r="I2022" t="s">
        <v>17</v>
      </c>
      <c r="J2022">
        <v>2</v>
      </c>
      <c r="K2022">
        <v>4.8133299999999997</v>
      </c>
      <c r="L2022">
        <v>-75.696110000000004</v>
      </c>
    </row>
    <row r="2023" spans="1:12" x14ac:dyDescent="0.25">
      <c r="A2023" t="s">
        <v>33</v>
      </c>
      <c r="B2023" t="s">
        <v>19</v>
      </c>
      <c r="C2023">
        <v>474500</v>
      </c>
      <c r="D2023">
        <v>25800</v>
      </c>
      <c r="E2023" t="s">
        <v>285</v>
      </c>
      <c r="F2023" t="s">
        <v>35</v>
      </c>
      <c r="G2023" t="s">
        <v>22</v>
      </c>
      <c r="H2023">
        <v>1</v>
      </c>
      <c r="I2023" t="s">
        <v>32</v>
      </c>
      <c r="J2023">
        <v>1</v>
      </c>
      <c r="K2023">
        <v>6.2518399999999996</v>
      </c>
      <c r="L2023">
        <v>-75.563590000000005</v>
      </c>
    </row>
    <row r="2024" spans="1:12" x14ac:dyDescent="0.25">
      <c r="A2024" t="s">
        <v>118</v>
      </c>
      <c r="B2024" t="s">
        <v>86</v>
      </c>
      <c r="C2024">
        <v>836700</v>
      </c>
      <c r="D2024">
        <v>44800</v>
      </c>
      <c r="E2024" t="s">
        <v>283</v>
      </c>
      <c r="F2024" t="s">
        <v>47</v>
      </c>
      <c r="G2024" t="s">
        <v>16</v>
      </c>
      <c r="H2024">
        <v>3</v>
      </c>
      <c r="I2024" t="s">
        <v>17</v>
      </c>
      <c r="J2024">
        <v>1</v>
      </c>
      <c r="K2024">
        <v>4.6097099999999998</v>
      </c>
      <c r="L2024">
        <v>-74.08175</v>
      </c>
    </row>
    <row r="2025" spans="1:12" x14ac:dyDescent="0.25">
      <c r="A2025" t="s">
        <v>196</v>
      </c>
      <c r="B2025" t="s">
        <v>13</v>
      </c>
      <c r="C2025">
        <v>913100</v>
      </c>
      <c r="D2025">
        <v>57400</v>
      </c>
      <c r="E2025" t="s">
        <v>687</v>
      </c>
      <c r="F2025" t="s">
        <v>130</v>
      </c>
      <c r="G2025" t="s">
        <v>16</v>
      </c>
      <c r="H2025">
        <v>5</v>
      </c>
      <c r="I2025" t="s">
        <v>32</v>
      </c>
      <c r="J2025">
        <v>1</v>
      </c>
      <c r="K2025">
        <v>4.6097099999999998</v>
      </c>
      <c r="L2025">
        <v>-74.08175</v>
      </c>
    </row>
    <row r="2026" spans="1:12" x14ac:dyDescent="0.25">
      <c r="A2026" t="s">
        <v>50</v>
      </c>
      <c r="B2026" t="s">
        <v>29</v>
      </c>
      <c r="C2026">
        <v>1768000</v>
      </c>
      <c r="D2026">
        <v>94400</v>
      </c>
      <c r="E2026" t="s">
        <v>598</v>
      </c>
      <c r="F2026" t="s">
        <v>54</v>
      </c>
      <c r="G2026" t="s">
        <v>16</v>
      </c>
      <c r="H2026">
        <v>5</v>
      </c>
      <c r="I2026" t="s">
        <v>17</v>
      </c>
      <c r="J2026">
        <v>2</v>
      </c>
      <c r="K2026">
        <v>4.6097099999999998</v>
      </c>
      <c r="L2026">
        <v>-74.08175</v>
      </c>
    </row>
    <row r="2027" spans="1:12" x14ac:dyDescent="0.25">
      <c r="A2027" t="s">
        <v>48</v>
      </c>
      <c r="B2027" t="s">
        <v>24</v>
      </c>
      <c r="C2027">
        <v>64700</v>
      </c>
      <c r="D2027">
        <v>1600</v>
      </c>
      <c r="E2027" t="s">
        <v>1110</v>
      </c>
      <c r="F2027" t="s">
        <v>43</v>
      </c>
      <c r="G2027" t="s">
        <v>16</v>
      </c>
      <c r="H2027">
        <v>5</v>
      </c>
      <c r="I2027" t="s">
        <v>17</v>
      </c>
      <c r="J2027">
        <v>5</v>
      </c>
      <c r="K2027">
        <v>4.6097099999999998</v>
      </c>
      <c r="L2027">
        <v>-74.08175</v>
      </c>
    </row>
    <row r="2028" spans="1:12" x14ac:dyDescent="0.25">
      <c r="A2028" t="s">
        <v>57</v>
      </c>
      <c r="B2028" t="s">
        <v>58</v>
      </c>
      <c r="C2028">
        <v>77300</v>
      </c>
      <c r="D2028">
        <v>4300</v>
      </c>
      <c r="E2028" t="s">
        <v>748</v>
      </c>
      <c r="F2028" t="s">
        <v>43</v>
      </c>
      <c r="G2028" t="s">
        <v>201</v>
      </c>
      <c r="H2028">
        <v>1</v>
      </c>
      <c r="I2028" t="s">
        <v>17</v>
      </c>
      <c r="J2028">
        <v>10</v>
      </c>
      <c r="K2028">
        <v>11.54444</v>
      </c>
      <c r="L2028">
        <v>-72.907219999999995</v>
      </c>
    </row>
    <row r="2029" spans="1:12" x14ac:dyDescent="0.25">
      <c r="A2029" t="s">
        <v>84</v>
      </c>
      <c r="B2029" t="s">
        <v>58</v>
      </c>
      <c r="C2029">
        <v>187800</v>
      </c>
      <c r="D2029">
        <v>10400</v>
      </c>
      <c r="E2029" t="s">
        <v>1272</v>
      </c>
      <c r="F2029" t="s">
        <v>43</v>
      </c>
      <c r="G2029" t="s">
        <v>22</v>
      </c>
      <c r="H2029">
        <v>5</v>
      </c>
      <c r="I2029" t="s">
        <v>17</v>
      </c>
      <c r="J2029">
        <v>10</v>
      </c>
      <c r="K2029">
        <v>6.2518399999999996</v>
      </c>
      <c r="L2029">
        <v>-75.563590000000005</v>
      </c>
    </row>
    <row r="2030" spans="1:12" x14ac:dyDescent="0.25">
      <c r="A2030" t="s">
        <v>266</v>
      </c>
      <c r="B2030" t="s">
        <v>13</v>
      </c>
      <c r="C2030">
        <v>1465200</v>
      </c>
      <c r="D2030">
        <v>78200</v>
      </c>
      <c r="E2030" t="s">
        <v>224</v>
      </c>
      <c r="F2030" t="s">
        <v>76</v>
      </c>
      <c r="G2030" t="s">
        <v>22</v>
      </c>
      <c r="H2030">
        <v>4</v>
      </c>
      <c r="I2030" t="s">
        <v>32</v>
      </c>
      <c r="J2030">
        <v>1</v>
      </c>
      <c r="K2030">
        <v>6.2518399999999996</v>
      </c>
      <c r="L2030">
        <v>-75.563590000000005</v>
      </c>
    </row>
    <row r="2031" spans="1:12" x14ac:dyDescent="0.25">
      <c r="A2031" t="s">
        <v>105</v>
      </c>
      <c r="B2031" t="s">
        <v>19</v>
      </c>
      <c r="C2031">
        <v>238100</v>
      </c>
      <c r="D2031">
        <v>13300</v>
      </c>
      <c r="E2031" t="s">
        <v>545</v>
      </c>
      <c r="F2031" t="s">
        <v>52</v>
      </c>
      <c r="G2031" t="s">
        <v>91</v>
      </c>
      <c r="H2031">
        <v>3</v>
      </c>
      <c r="I2031" t="s">
        <v>17</v>
      </c>
      <c r="J2031">
        <v>4</v>
      </c>
      <c r="K2031">
        <v>10.968540000000001</v>
      </c>
      <c r="L2031">
        <v>-74.781319999999994</v>
      </c>
    </row>
    <row r="2032" spans="1:12" x14ac:dyDescent="0.25">
      <c r="A2032" t="s">
        <v>61</v>
      </c>
      <c r="B2032" t="s">
        <v>62</v>
      </c>
      <c r="C2032">
        <v>280600</v>
      </c>
      <c r="D2032">
        <v>15600</v>
      </c>
      <c r="E2032" t="s">
        <v>179</v>
      </c>
      <c r="F2032" t="s">
        <v>160</v>
      </c>
      <c r="G2032" t="s">
        <v>120</v>
      </c>
      <c r="H2032">
        <v>4</v>
      </c>
      <c r="I2032" t="s">
        <v>17</v>
      </c>
      <c r="J2032">
        <v>4</v>
      </c>
      <c r="K2032">
        <v>3.8653</v>
      </c>
      <c r="L2032">
        <v>-67.923900000000003</v>
      </c>
    </row>
    <row r="2033" spans="1:12" x14ac:dyDescent="0.25">
      <c r="A2033" t="s">
        <v>171</v>
      </c>
      <c r="B2033" t="s">
        <v>19</v>
      </c>
      <c r="C2033">
        <v>288000</v>
      </c>
      <c r="D2033">
        <v>15900</v>
      </c>
      <c r="E2033" t="s">
        <v>1049</v>
      </c>
      <c r="F2033" t="s">
        <v>130</v>
      </c>
      <c r="G2033" t="s">
        <v>16</v>
      </c>
      <c r="H2033">
        <v>1</v>
      </c>
      <c r="I2033" t="s">
        <v>17</v>
      </c>
      <c r="J2033">
        <v>2</v>
      </c>
      <c r="K2033">
        <v>4.6097099999999998</v>
      </c>
      <c r="L2033">
        <v>-74.08175</v>
      </c>
    </row>
    <row r="2034" spans="1:12" x14ac:dyDescent="0.25">
      <c r="A2034" t="s">
        <v>94</v>
      </c>
      <c r="B2034" t="s">
        <v>29</v>
      </c>
      <c r="C2034">
        <v>571600</v>
      </c>
      <c r="D2034">
        <v>30600</v>
      </c>
      <c r="E2034" t="s">
        <v>1233</v>
      </c>
      <c r="F2034" t="s">
        <v>35</v>
      </c>
      <c r="G2034" t="s">
        <v>16</v>
      </c>
      <c r="H2034">
        <v>5</v>
      </c>
      <c r="I2034" t="s">
        <v>17</v>
      </c>
      <c r="J2034">
        <v>4</v>
      </c>
      <c r="K2034">
        <v>4.6097099999999998</v>
      </c>
      <c r="L2034">
        <v>-74.08175</v>
      </c>
    </row>
    <row r="2035" spans="1:12" x14ac:dyDescent="0.25">
      <c r="A2035" t="s">
        <v>84</v>
      </c>
      <c r="B2035" t="s">
        <v>58</v>
      </c>
      <c r="C2035">
        <v>209500</v>
      </c>
      <c r="D2035">
        <v>11600</v>
      </c>
      <c r="E2035" t="s">
        <v>1067</v>
      </c>
      <c r="F2035" t="s">
        <v>52</v>
      </c>
      <c r="G2035" t="s">
        <v>16</v>
      </c>
      <c r="H2035">
        <v>5</v>
      </c>
      <c r="I2035" t="s">
        <v>17</v>
      </c>
      <c r="J2035">
        <v>4</v>
      </c>
      <c r="K2035">
        <v>4.6097099999999998</v>
      </c>
      <c r="L2035">
        <v>-74.08175</v>
      </c>
    </row>
    <row r="2036" spans="1:12" x14ac:dyDescent="0.25">
      <c r="A2036" t="s">
        <v>204</v>
      </c>
      <c r="B2036" t="s">
        <v>13</v>
      </c>
      <c r="C2036">
        <v>195900</v>
      </c>
      <c r="D2036">
        <v>8600</v>
      </c>
      <c r="E2036" t="s">
        <v>524</v>
      </c>
      <c r="F2036" t="s">
        <v>88</v>
      </c>
      <c r="G2036" t="s">
        <v>161</v>
      </c>
      <c r="H2036">
        <v>4</v>
      </c>
      <c r="I2036" t="s">
        <v>32</v>
      </c>
      <c r="J2036">
        <v>1</v>
      </c>
      <c r="K2036">
        <v>7.1253900000000003</v>
      </c>
      <c r="L2036">
        <v>-73.119799999999998</v>
      </c>
    </row>
    <row r="2037" spans="1:12" x14ac:dyDescent="0.25">
      <c r="A2037" t="s">
        <v>39</v>
      </c>
      <c r="B2037" t="s">
        <v>24</v>
      </c>
      <c r="C2037">
        <v>43200</v>
      </c>
      <c r="D2037">
        <v>2500</v>
      </c>
      <c r="E2037" t="s">
        <v>495</v>
      </c>
      <c r="F2037" t="s">
        <v>21</v>
      </c>
      <c r="G2037" t="s">
        <v>31</v>
      </c>
      <c r="H2037">
        <v>5</v>
      </c>
      <c r="I2037" t="s">
        <v>17</v>
      </c>
      <c r="J2037">
        <v>8</v>
      </c>
      <c r="K2037">
        <v>3.4372199999999999</v>
      </c>
      <c r="L2037">
        <v>-76.522499999999994</v>
      </c>
    </row>
    <row r="2038" spans="1:12" x14ac:dyDescent="0.25">
      <c r="A2038" t="s">
        <v>78</v>
      </c>
      <c r="B2038" t="s">
        <v>19</v>
      </c>
      <c r="C2038">
        <v>341900</v>
      </c>
      <c r="D2038">
        <v>18400</v>
      </c>
      <c r="E2038" t="s">
        <v>1253</v>
      </c>
      <c r="F2038" t="s">
        <v>47</v>
      </c>
      <c r="G2038" t="s">
        <v>22</v>
      </c>
      <c r="H2038">
        <v>4</v>
      </c>
      <c r="I2038" t="s">
        <v>17</v>
      </c>
      <c r="J2038">
        <v>7</v>
      </c>
      <c r="K2038">
        <v>6.2518399999999996</v>
      </c>
      <c r="L2038">
        <v>-75.563590000000005</v>
      </c>
    </row>
    <row r="2039" spans="1:12" x14ac:dyDescent="0.25">
      <c r="A2039" t="s">
        <v>144</v>
      </c>
      <c r="B2039" t="s">
        <v>65</v>
      </c>
      <c r="C2039">
        <v>55700</v>
      </c>
      <c r="D2039">
        <v>1200</v>
      </c>
      <c r="E2039" t="s">
        <v>1139</v>
      </c>
      <c r="F2039" t="s">
        <v>54</v>
      </c>
      <c r="G2039" t="s">
        <v>22</v>
      </c>
      <c r="H2039">
        <v>5</v>
      </c>
      <c r="I2039" t="s">
        <v>17</v>
      </c>
      <c r="J2039">
        <v>1</v>
      </c>
      <c r="K2039">
        <v>6.2518399999999996</v>
      </c>
      <c r="L2039">
        <v>-75.563590000000005</v>
      </c>
    </row>
    <row r="2040" spans="1:12" x14ac:dyDescent="0.25">
      <c r="A2040" t="s">
        <v>61</v>
      </c>
      <c r="B2040" t="s">
        <v>62</v>
      </c>
      <c r="C2040">
        <v>291800</v>
      </c>
      <c r="D2040">
        <v>16600</v>
      </c>
      <c r="E2040" t="s">
        <v>1047</v>
      </c>
      <c r="F2040" t="s">
        <v>93</v>
      </c>
      <c r="G2040" t="s">
        <v>16</v>
      </c>
      <c r="H2040">
        <v>1</v>
      </c>
      <c r="I2040" t="s">
        <v>17</v>
      </c>
      <c r="J2040">
        <v>1</v>
      </c>
      <c r="K2040">
        <v>4.6097099999999998</v>
      </c>
      <c r="L2040">
        <v>-74.08175</v>
      </c>
    </row>
    <row r="2041" spans="1:12" x14ac:dyDescent="0.25">
      <c r="A2041" t="s">
        <v>155</v>
      </c>
      <c r="B2041" t="s">
        <v>62</v>
      </c>
      <c r="C2041">
        <v>94900</v>
      </c>
      <c r="D2041">
        <v>5600</v>
      </c>
      <c r="E2041" t="s">
        <v>37</v>
      </c>
      <c r="F2041" t="s">
        <v>47</v>
      </c>
      <c r="G2041" t="s">
        <v>16</v>
      </c>
      <c r="H2041">
        <v>5</v>
      </c>
      <c r="I2041" t="s">
        <v>17</v>
      </c>
      <c r="J2041">
        <v>4</v>
      </c>
      <c r="K2041">
        <v>4.6097099999999998</v>
      </c>
      <c r="L2041">
        <v>-74.08175</v>
      </c>
    </row>
    <row r="2042" spans="1:12" x14ac:dyDescent="0.25">
      <c r="A2042" t="s">
        <v>144</v>
      </c>
      <c r="B2042" t="s">
        <v>65</v>
      </c>
      <c r="C2042">
        <v>65300</v>
      </c>
      <c r="D2042">
        <v>4100</v>
      </c>
      <c r="E2042" t="s">
        <v>976</v>
      </c>
      <c r="F2042" t="s">
        <v>35</v>
      </c>
      <c r="G2042" t="s">
        <v>60</v>
      </c>
      <c r="H2042">
        <v>5</v>
      </c>
      <c r="I2042" t="s">
        <v>17</v>
      </c>
      <c r="J2042">
        <v>8</v>
      </c>
      <c r="K2042">
        <v>4.8133299999999997</v>
      </c>
      <c r="L2042">
        <v>-75.696110000000004</v>
      </c>
    </row>
    <row r="2043" spans="1:12" x14ac:dyDescent="0.25">
      <c r="A2043" t="s">
        <v>184</v>
      </c>
      <c r="B2043" t="s">
        <v>86</v>
      </c>
      <c r="C2043">
        <v>437700</v>
      </c>
      <c r="D2043">
        <v>26700</v>
      </c>
      <c r="E2043" t="s">
        <v>1263</v>
      </c>
      <c r="F2043" t="s">
        <v>76</v>
      </c>
      <c r="G2043" t="s">
        <v>16</v>
      </c>
      <c r="H2043">
        <v>5</v>
      </c>
      <c r="I2043" t="s">
        <v>17</v>
      </c>
      <c r="J2043">
        <v>1</v>
      </c>
      <c r="K2043">
        <v>4.6097099999999998</v>
      </c>
      <c r="L2043">
        <v>-74.08175</v>
      </c>
    </row>
    <row r="2044" spans="1:12" x14ac:dyDescent="0.25">
      <c r="A2044" t="s">
        <v>57</v>
      </c>
      <c r="B2044" t="s">
        <v>58</v>
      </c>
      <c r="C2044">
        <v>77900</v>
      </c>
      <c r="D2044">
        <v>2300</v>
      </c>
      <c r="E2044" t="s">
        <v>564</v>
      </c>
      <c r="F2044" t="s">
        <v>96</v>
      </c>
      <c r="G2044" t="s">
        <v>16</v>
      </c>
      <c r="H2044">
        <v>5</v>
      </c>
      <c r="I2044" t="s">
        <v>17</v>
      </c>
      <c r="J2044">
        <v>5</v>
      </c>
      <c r="K2044">
        <v>4.6097099999999998</v>
      </c>
      <c r="L2044">
        <v>-74.08175</v>
      </c>
    </row>
    <row r="2045" spans="1:12" x14ac:dyDescent="0.25">
      <c r="A2045" t="s">
        <v>12</v>
      </c>
      <c r="B2045" t="s">
        <v>13</v>
      </c>
      <c r="C2045">
        <v>247900</v>
      </c>
      <c r="D2045">
        <v>11400</v>
      </c>
      <c r="E2045" t="s">
        <v>634</v>
      </c>
      <c r="F2045" t="s">
        <v>26</v>
      </c>
      <c r="G2045" t="s">
        <v>22</v>
      </c>
      <c r="H2045">
        <v>4</v>
      </c>
      <c r="I2045" t="s">
        <v>32</v>
      </c>
      <c r="J2045">
        <v>1</v>
      </c>
      <c r="K2045">
        <v>6.2518399999999996</v>
      </c>
      <c r="L2045">
        <v>-75.563590000000005</v>
      </c>
    </row>
    <row r="2046" spans="1:12" x14ac:dyDescent="0.25">
      <c r="A2046" t="s">
        <v>36</v>
      </c>
      <c r="B2046" t="s">
        <v>24</v>
      </c>
      <c r="C2046">
        <v>39500</v>
      </c>
      <c r="D2046">
        <v>2600</v>
      </c>
      <c r="E2046" t="s">
        <v>328</v>
      </c>
      <c r="F2046" t="s">
        <v>54</v>
      </c>
      <c r="G2046" t="s">
        <v>22</v>
      </c>
      <c r="H2046">
        <v>5</v>
      </c>
      <c r="I2046" t="s">
        <v>32</v>
      </c>
      <c r="J2046">
        <v>1</v>
      </c>
      <c r="K2046">
        <v>6.2518399999999996</v>
      </c>
      <c r="L2046">
        <v>-75.563590000000005</v>
      </c>
    </row>
    <row r="2047" spans="1:12" x14ac:dyDescent="0.25">
      <c r="A2047" t="s">
        <v>122</v>
      </c>
      <c r="B2047" t="s">
        <v>29</v>
      </c>
      <c r="C2047">
        <v>912700</v>
      </c>
      <c r="D2047">
        <v>49100</v>
      </c>
      <c r="E2047" t="s">
        <v>1251</v>
      </c>
      <c r="F2047" t="s">
        <v>76</v>
      </c>
      <c r="G2047" t="s">
        <v>22</v>
      </c>
      <c r="H2047">
        <v>5</v>
      </c>
      <c r="I2047" t="s">
        <v>32</v>
      </c>
      <c r="J2047">
        <v>1</v>
      </c>
      <c r="K2047">
        <v>6.2518399999999996</v>
      </c>
      <c r="L2047">
        <v>-75.563590000000005</v>
      </c>
    </row>
    <row r="2048" spans="1:12" x14ac:dyDescent="0.25">
      <c r="A2048" t="s">
        <v>12</v>
      </c>
      <c r="B2048" t="s">
        <v>13</v>
      </c>
      <c r="C2048">
        <v>224300</v>
      </c>
      <c r="D2048">
        <v>12300</v>
      </c>
      <c r="E2048" t="s">
        <v>558</v>
      </c>
      <c r="F2048" t="s">
        <v>47</v>
      </c>
      <c r="G2048" t="s">
        <v>16</v>
      </c>
      <c r="H2048">
        <v>5</v>
      </c>
      <c r="I2048" t="s">
        <v>17</v>
      </c>
      <c r="J2048">
        <v>8</v>
      </c>
      <c r="K2048">
        <v>4.6097099999999998</v>
      </c>
      <c r="L2048">
        <v>-74.08175</v>
      </c>
    </row>
    <row r="2049" spans="1:12" x14ac:dyDescent="0.25">
      <c r="A2049" t="s">
        <v>23</v>
      </c>
      <c r="B2049" t="s">
        <v>24</v>
      </c>
      <c r="C2049">
        <v>177700</v>
      </c>
      <c r="D2049">
        <v>9900</v>
      </c>
      <c r="E2049" t="s">
        <v>671</v>
      </c>
      <c r="F2049" t="s">
        <v>93</v>
      </c>
      <c r="G2049" t="s">
        <v>22</v>
      </c>
      <c r="H2049">
        <v>5</v>
      </c>
      <c r="I2049" t="s">
        <v>17</v>
      </c>
      <c r="J2049">
        <v>5</v>
      </c>
      <c r="K2049">
        <v>6.2518399999999996</v>
      </c>
      <c r="L2049">
        <v>-75.563590000000005</v>
      </c>
    </row>
    <row r="2050" spans="1:12" x14ac:dyDescent="0.25">
      <c r="A2050" t="s">
        <v>158</v>
      </c>
      <c r="B2050" t="s">
        <v>62</v>
      </c>
      <c r="C2050">
        <v>46400</v>
      </c>
      <c r="D2050">
        <v>0</v>
      </c>
      <c r="E2050" t="s">
        <v>1263</v>
      </c>
      <c r="F2050" t="s">
        <v>96</v>
      </c>
      <c r="G2050" t="s">
        <v>22</v>
      </c>
      <c r="H2050">
        <v>4</v>
      </c>
      <c r="I2050" t="s">
        <v>17</v>
      </c>
      <c r="J2050">
        <v>8</v>
      </c>
      <c r="K2050">
        <v>6.2518399999999996</v>
      </c>
      <c r="L2050">
        <v>-75.563590000000005</v>
      </c>
    </row>
    <row r="2051" spans="1:12" x14ac:dyDescent="0.25">
      <c r="A2051" t="s">
        <v>127</v>
      </c>
      <c r="B2051" t="s">
        <v>13</v>
      </c>
      <c r="C2051">
        <v>1643900</v>
      </c>
      <c r="D2051">
        <v>88200</v>
      </c>
      <c r="E2051" t="s">
        <v>530</v>
      </c>
      <c r="F2051" t="s">
        <v>26</v>
      </c>
      <c r="G2051" t="s">
        <v>16</v>
      </c>
      <c r="H2051">
        <v>4</v>
      </c>
      <c r="I2051" t="s">
        <v>17</v>
      </c>
      <c r="J2051">
        <v>1</v>
      </c>
      <c r="K2051">
        <v>4.6097099999999998</v>
      </c>
      <c r="L2051">
        <v>-74.08175</v>
      </c>
    </row>
    <row r="2052" spans="1:12" x14ac:dyDescent="0.25">
      <c r="A2052" t="s">
        <v>124</v>
      </c>
      <c r="B2052" t="s">
        <v>19</v>
      </c>
      <c r="C2052">
        <v>617700</v>
      </c>
      <c r="D2052">
        <v>31100</v>
      </c>
      <c r="E2052" t="s">
        <v>1281</v>
      </c>
      <c r="F2052" t="s">
        <v>26</v>
      </c>
      <c r="G2052" t="s">
        <v>16</v>
      </c>
      <c r="H2052">
        <v>5</v>
      </c>
      <c r="I2052" t="s">
        <v>17</v>
      </c>
      <c r="J2052">
        <v>3</v>
      </c>
      <c r="K2052">
        <v>4.6097099999999998</v>
      </c>
      <c r="L2052">
        <v>-74.08175</v>
      </c>
    </row>
    <row r="2053" spans="1:12" x14ac:dyDescent="0.25">
      <c r="A2053" t="s">
        <v>196</v>
      </c>
      <c r="B2053" t="s">
        <v>13</v>
      </c>
      <c r="C2053">
        <v>1300300</v>
      </c>
      <c r="D2053">
        <v>70300</v>
      </c>
      <c r="E2053" t="s">
        <v>786</v>
      </c>
      <c r="F2053" t="s">
        <v>96</v>
      </c>
      <c r="G2053" t="s">
        <v>22</v>
      </c>
      <c r="H2053">
        <v>5</v>
      </c>
      <c r="I2053" t="s">
        <v>17</v>
      </c>
      <c r="J2053">
        <v>4</v>
      </c>
      <c r="K2053">
        <v>6.2518399999999996</v>
      </c>
      <c r="L2053">
        <v>-75.563590000000005</v>
      </c>
    </row>
    <row r="2054" spans="1:12" x14ac:dyDescent="0.25">
      <c r="A2054" t="s">
        <v>64</v>
      </c>
      <c r="B2054" t="s">
        <v>65</v>
      </c>
      <c r="C2054">
        <v>49300</v>
      </c>
      <c r="D2054">
        <v>6000</v>
      </c>
      <c r="E2054" t="s">
        <v>329</v>
      </c>
      <c r="F2054" t="s">
        <v>93</v>
      </c>
      <c r="G2054" t="s">
        <v>22</v>
      </c>
      <c r="H2054">
        <v>5</v>
      </c>
      <c r="I2054" t="s">
        <v>17</v>
      </c>
      <c r="J2054">
        <v>10</v>
      </c>
      <c r="K2054">
        <v>6.2518399999999996</v>
      </c>
      <c r="L2054">
        <v>-75.563590000000005</v>
      </c>
    </row>
    <row r="2055" spans="1:12" x14ac:dyDescent="0.25">
      <c r="A2055" t="s">
        <v>122</v>
      </c>
      <c r="B2055" t="s">
        <v>29</v>
      </c>
      <c r="C2055">
        <v>1230100</v>
      </c>
      <c r="D2055">
        <v>65700</v>
      </c>
      <c r="E2055" t="s">
        <v>576</v>
      </c>
      <c r="F2055" t="s">
        <v>130</v>
      </c>
      <c r="G2055" t="s">
        <v>16</v>
      </c>
      <c r="H2055">
        <v>5</v>
      </c>
      <c r="I2055" t="s">
        <v>17</v>
      </c>
      <c r="J2055">
        <v>3</v>
      </c>
      <c r="K2055">
        <v>4.6097099999999998</v>
      </c>
      <c r="L2055">
        <v>-74.08175</v>
      </c>
    </row>
    <row r="2056" spans="1:12" x14ac:dyDescent="0.25">
      <c r="A2056" t="s">
        <v>158</v>
      </c>
      <c r="B2056" t="s">
        <v>62</v>
      </c>
      <c r="C2056">
        <v>51600</v>
      </c>
      <c r="D2056">
        <v>3100</v>
      </c>
      <c r="E2056" t="s">
        <v>1275</v>
      </c>
      <c r="F2056" t="s">
        <v>52</v>
      </c>
      <c r="G2056" t="s">
        <v>161</v>
      </c>
      <c r="H2056">
        <v>5</v>
      </c>
      <c r="I2056" t="s">
        <v>17</v>
      </c>
      <c r="J2056">
        <v>6</v>
      </c>
      <c r="K2056">
        <v>7.1253900000000003</v>
      </c>
      <c r="L2056">
        <v>-73.119799999999998</v>
      </c>
    </row>
    <row r="2057" spans="1:12" x14ac:dyDescent="0.25">
      <c r="A2057" t="s">
        <v>48</v>
      </c>
      <c r="B2057" t="s">
        <v>24</v>
      </c>
      <c r="C2057">
        <v>83800</v>
      </c>
      <c r="D2057">
        <v>4700</v>
      </c>
      <c r="E2057" t="s">
        <v>1136</v>
      </c>
      <c r="F2057" t="s">
        <v>160</v>
      </c>
      <c r="G2057" t="s">
        <v>22</v>
      </c>
      <c r="H2057">
        <v>2</v>
      </c>
      <c r="I2057" t="s">
        <v>17</v>
      </c>
      <c r="J2057">
        <v>3</v>
      </c>
      <c r="K2057">
        <v>6.2518399999999996</v>
      </c>
      <c r="L2057">
        <v>-75.563590000000005</v>
      </c>
    </row>
    <row r="2058" spans="1:12" x14ac:dyDescent="0.25">
      <c r="A2058" t="s">
        <v>103</v>
      </c>
      <c r="B2058" t="s">
        <v>13</v>
      </c>
      <c r="C2058">
        <v>295700</v>
      </c>
      <c r="D2058">
        <v>13900</v>
      </c>
      <c r="E2058" t="s">
        <v>871</v>
      </c>
      <c r="F2058" t="s">
        <v>130</v>
      </c>
      <c r="G2058" t="s">
        <v>22</v>
      </c>
      <c r="H2058">
        <v>5</v>
      </c>
      <c r="I2058" t="s">
        <v>32</v>
      </c>
      <c r="J2058">
        <v>1</v>
      </c>
      <c r="K2058">
        <v>6.2518399999999996</v>
      </c>
      <c r="L2058">
        <v>-75.563590000000005</v>
      </c>
    </row>
    <row r="2059" spans="1:12" x14ac:dyDescent="0.25">
      <c r="A2059" t="s">
        <v>89</v>
      </c>
      <c r="B2059" t="s">
        <v>62</v>
      </c>
      <c r="C2059">
        <v>7800</v>
      </c>
      <c r="D2059">
        <v>0</v>
      </c>
      <c r="E2059" t="s">
        <v>221</v>
      </c>
      <c r="F2059" t="s">
        <v>52</v>
      </c>
      <c r="G2059" t="s">
        <v>16</v>
      </c>
      <c r="H2059">
        <v>5</v>
      </c>
      <c r="I2059" t="s">
        <v>17</v>
      </c>
      <c r="J2059">
        <v>1</v>
      </c>
      <c r="K2059">
        <v>4.6097099999999998</v>
      </c>
      <c r="L2059">
        <v>-74.08175</v>
      </c>
    </row>
    <row r="2060" spans="1:12" x14ac:dyDescent="0.25">
      <c r="A2060" t="s">
        <v>105</v>
      </c>
      <c r="B2060" t="s">
        <v>19</v>
      </c>
      <c r="C2060">
        <v>263700</v>
      </c>
      <c r="D2060">
        <v>14400</v>
      </c>
      <c r="E2060" t="s">
        <v>541</v>
      </c>
      <c r="F2060" t="s">
        <v>43</v>
      </c>
      <c r="G2060" t="s">
        <v>22</v>
      </c>
      <c r="H2060">
        <v>5</v>
      </c>
      <c r="I2060" t="s">
        <v>17</v>
      </c>
      <c r="J2060">
        <v>1</v>
      </c>
      <c r="K2060">
        <v>6.2518399999999996</v>
      </c>
      <c r="L2060">
        <v>-75.563590000000005</v>
      </c>
    </row>
    <row r="2061" spans="1:12" x14ac:dyDescent="0.25">
      <c r="A2061" t="s">
        <v>48</v>
      </c>
      <c r="B2061" t="s">
        <v>24</v>
      </c>
      <c r="C2061">
        <v>74400</v>
      </c>
      <c r="D2061">
        <v>2100</v>
      </c>
      <c r="E2061" t="s">
        <v>1268</v>
      </c>
      <c r="F2061" t="s">
        <v>96</v>
      </c>
      <c r="G2061" t="s">
        <v>31</v>
      </c>
      <c r="H2061">
        <v>5</v>
      </c>
      <c r="I2061" t="s">
        <v>17</v>
      </c>
      <c r="J2061">
        <v>3</v>
      </c>
      <c r="K2061">
        <v>3.4372199999999999</v>
      </c>
      <c r="L2061">
        <v>-76.522499999999994</v>
      </c>
    </row>
    <row r="2062" spans="1:12" x14ac:dyDescent="0.25">
      <c r="A2062" t="s">
        <v>67</v>
      </c>
      <c r="B2062" t="s">
        <v>62</v>
      </c>
      <c r="C2062">
        <v>54400</v>
      </c>
      <c r="D2062">
        <v>3300</v>
      </c>
      <c r="E2062" t="s">
        <v>627</v>
      </c>
      <c r="F2062" t="s">
        <v>160</v>
      </c>
      <c r="G2062" t="s">
        <v>16</v>
      </c>
      <c r="H2062">
        <v>3</v>
      </c>
      <c r="I2062" t="s">
        <v>17</v>
      </c>
      <c r="J2062">
        <v>1</v>
      </c>
      <c r="K2062">
        <v>4.6097099999999998</v>
      </c>
      <c r="L2062">
        <v>-74.08175</v>
      </c>
    </row>
    <row r="2063" spans="1:12" x14ac:dyDescent="0.25">
      <c r="A2063" t="s">
        <v>85</v>
      </c>
      <c r="B2063" t="s">
        <v>86</v>
      </c>
      <c r="C2063">
        <v>726300</v>
      </c>
      <c r="D2063">
        <v>43400</v>
      </c>
      <c r="E2063" t="s">
        <v>212</v>
      </c>
      <c r="F2063" t="s">
        <v>47</v>
      </c>
      <c r="G2063" t="s">
        <v>120</v>
      </c>
      <c r="H2063">
        <v>3</v>
      </c>
      <c r="I2063" t="s">
        <v>32</v>
      </c>
      <c r="J2063">
        <v>1</v>
      </c>
      <c r="K2063">
        <v>3.8653</v>
      </c>
      <c r="L2063">
        <v>-67.923900000000003</v>
      </c>
    </row>
    <row r="2064" spans="1:12" x14ac:dyDescent="0.25">
      <c r="A2064" t="s">
        <v>214</v>
      </c>
      <c r="B2064" t="s">
        <v>19</v>
      </c>
      <c r="C2064">
        <v>125300</v>
      </c>
      <c r="D2064">
        <v>4900</v>
      </c>
      <c r="E2064" t="s">
        <v>1001</v>
      </c>
      <c r="F2064" t="s">
        <v>130</v>
      </c>
      <c r="G2064" t="s">
        <v>91</v>
      </c>
      <c r="H2064">
        <v>1</v>
      </c>
      <c r="I2064" t="s">
        <v>17</v>
      </c>
      <c r="J2064">
        <v>4</v>
      </c>
      <c r="K2064">
        <v>10.968540000000001</v>
      </c>
      <c r="L2064">
        <v>-74.781319999999994</v>
      </c>
    </row>
    <row r="2065" spans="1:12" x14ac:dyDescent="0.25">
      <c r="A2065" t="s">
        <v>113</v>
      </c>
      <c r="B2065" t="s">
        <v>24</v>
      </c>
      <c r="C2065">
        <v>22000</v>
      </c>
      <c r="D2065">
        <v>0</v>
      </c>
      <c r="E2065" t="s">
        <v>1064</v>
      </c>
      <c r="F2065" t="s">
        <v>96</v>
      </c>
      <c r="G2065" t="s">
        <v>243</v>
      </c>
      <c r="H2065">
        <v>1</v>
      </c>
      <c r="I2065" t="s">
        <v>17</v>
      </c>
      <c r="J2065">
        <v>4</v>
      </c>
      <c r="K2065">
        <v>4.5338900000000004</v>
      </c>
      <c r="L2065">
        <v>-75.681110000000004</v>
      </c>
    </row>
    <row r="2066" spans="1:12" x14ac:dyDescent="0.25">
      <c r="A2066" t="s">
        <v>70</v>
      </c>
      <c r="B2066" t="s">
        <v>13</v>
      </c>
      <c r="C2066">
        <v>1792300</v>
      </c>
      <c r="D2066">
        <v>95600</v>
      </c>
      <c r="E2066" t="s">
        <v>302</v>
      </c>
      <c r="F2066" t="s">
        <v>15</v>
      </c>
      <c r="G2066" t="s">
        <v>278</v>
      </c>
      <c r="H2066">
        <v>5</v>
      </c>
      <c r="I2066" t="s">
        <v>17</v>
      </c>
      <c r="J2066">
        <v>5</v>
      </c>
      <c r="K2066">
        <v>-4.2152799999999999</v>
      </c>
      <c r="L2066">
        <v>-69.940560000000005</v>
      </c>
    </row>
    <row r="2067" spans="1:12" x14ac:dyDescent="0.25">
      <c r="A2067" t="s">
        <v>122</v>
      </c>
      <c r="B2067" t="s">
        <v>29</v>
      </c>
      <c r="C2067">
        <v>1081400</v>
      </c>
      <c r="D2067">
        <v>55800</v>
      </c>
      <c r="E2067" t="s">
        <v>546</v>
      </c>
      <c r="F2067" t="s">
        <v>52</v>
      </c>
      <c r="G2067" t="s">
        <v>161</v>
      </c>
      <c r="H2067">
        <v>4</v>
      </c>
      <c r="I2067" t="s">
        <v>17</v>
      </c>
      <c r="J2067">
        <v>6</v>
      </c>
      <c r="K2067">
        <v>7.1253900000000003</v>
      </c>
      <c r="L2067">
        <v>-73.119799999999998</v>
      </c>
    </row>
    <row r="2068" spans="1:12" x14ac:dyDescent="0.25">
      <c r="A2068" t="s">
        <v>39</v>
      </c>
      <c r="B2068" t="s">
        <v>24</v>
      </c>
      <c r="C2068">
        <v>47000</v>
      </c>
      <c r="D2068">
        <v>3200</v>
      </c>
      <c r="E2068" t="s">
        <v>924</v>
      </c>
      <c r="F2068" t="s">
        <v>47</v>
      </c>
      <c r="G2068" t="s">
        <v>22</v>
      </c>
      <c r="H2068">
        <v>4</v>
      </c>
      <c r="I2068" t="s">
        <v>17</v>
      </c>
      <c r="J2068">
        <v>8</v>
      </c>
      <c r="K2068">
        <v>6.2518399999999996</v>
      </c>
      <c r="L2068">
        <v>-75.563590000000005</v>
      </c>
    </row>
    <row r="2069" spans="1:12" x14ac:dyDescent="0.25">
      <c r="A2069" t="s">
        <v>61</v>
      </c>
      <c r="B2069" t="s">
        <v>62</v>
      </c>
      <c r="C2069">
        <v>526700</v>
      </c>
      <c r="D2069">
        <v>28600</v>
      </c>
      <c r="E2069" t="s">
        <v>1143</v>
      </c>
      <c r="F2069" t="s">
        <v>26</v>
      </c>
      <c r="G2069" t="s">
        <v>22</v>
      </c>
      <c r="H2069">
        <v>3</v>
      </c>
      <c r="I2069" t="s">
        <v>17</v>
      </c>
      <c r="J2069">
        <v>6</v>
      </c>
      <c r="K2069">
        <v>6.2518399999999996</v>
      </c>
      <c r="L2069">
        <v>-75.563590000000005</v>
      </c>
    </row>
    <row r="2070" spans="1:12" x14ac:dyDescent="0.25">
      <c r="A2070" t="s">
        <v>94</v>
      </c>
      <c r="B2070" t="s">
        <v>29</v>
      </c>
      <c r="C2070">
        <v>1021800</v>
      </c>
      <c r="D2070">
        <v>54800</v>
      </c>
      <c r="E2070" t="s">
        <v>932</v>
      </c>
      <c r="F2070" t="s">
        <v>54</v>
      </c>
      <c r="G2070" t="s">
        <v>22</v>
      </c>
      <c r="H2070">
        <v>1</v>
      </c>
      <c r="I2070" t="s">
        <v>17</v>
      </c>
      <c r="J2070">
        <v>7</v>
      </c>
      <c r="K2070">
        <v>6.2518399999999996</v>
      </c>
      <c r="L2070">
        <v>-75.563590000000005</v>
      </c>
    </row>
    <row r="2071" spans="1:12" x14ac:dyDescent="0.25">
      <c r="A2071" t="s">
        <v>192</v>
      </c>
      <c r="B2071" t="s">
        <v>65</v>
      </c>
      <c r="C2071">
        <v>66400</v>
      </c>
      <c r="D2071">
        <v>3700</v>
      </c>
      <c r="E2071" t="s">
        <v>683</v>
      </c>
      <c r="F2071" t="s">
        <v>47</v>
      </c>
      <c r="G2071" t="s">
        <v>22</v>
      </c>
      <c r="H2071">
        <v>5</v>
      </c>
      <c r="I2071" t="s">
        <v>17</v>
      </c>
      <c r="J2071">
        <v>8</v>
      </c>
      <c r="K2071">
        <v>6.2518399999999996</v>
      </c>
      <c r="L2071">
        <v>-75.563590000000005</v>
      </c>
    </row>
    <row r="2072" spans="1:12" x14ac:dyDescent="0.25">
      <c r="A2072" t="s">
        <v>133</v>
      </c>
      <c r="B2072" t="s">
        <v>24</v>
      </c>
      <c r="C2072">
        <v>8200</v>
      </c>
      <c r="D2072">
        <v>0</v>
      </c>
      <c r="E2072" t="s">
        <v>766</v>
      </c>
      <c r="F2072" t="s">
        <v>130</v>
      </c>
      <c r="G2072" t="s">
        <v>16</v>
      </c>
      <c r="H2072">
        <v>1</v>
      </c>
      <c r="I2072" t="s">
        <v>32</v>
      </c>
      <c r="J2072">
        <v>1</v>
      </c>
      <c r="K2072">
        <v>4.6097099999999998</v>
      </c>
      <c r="L2072">
        <v>-74.08175</v>
      </c>
    </row>
    <row r="2073" spans="1:12" x14ac:dyDescent="0.25">
      <c r="A2073" t="s">
        <v>297</v>
      </c>
      <c r="B2073" t="s">
        <v>86</v>
      </c>
      <c r="C2073">
        <v>78800</v>
      </c>
      <c r="D2073">
        <v>2400</v>
      </c>
      <c r="E2073" t="s">
        <v>619</v>
      </c>
      <c r="F2073" t="s">
        <v>52</v>
      </c>
      <c r="G2073" t="s">
        <v>16</v>
      </c>
      <c r="H2073">
        <v>5</v>
      </c>
      <c r="I2073" t="s">
        <v>17</v>
      </c>
      <c r="J2073">
        <v>10</v>
      </c>
      <c r="K2073">
        <v>4.6097099999999998</v>
      </c>
      <c r="L2073">
        <v>-74.08175</v>
      </c>
    </row>
    <row r="2074" spans="1:12" x14ac:dyDescent="0.25">
      <c r="A2074" t="s">
        <v>103</v>
      </c>
      <c r="B2074" t="s">
        <v>13</v>
      </c>
      <c r="C2074">
        <v>240400</v>
      </c>
      <c r="D2074">
        <v>17500</v>
      </c>
      <c r="E2074" t="s">
        <v>227</v>
      </c>
      <c r="F2074" t="s">
        <v>43</v>
      </c>
      <c r="G2074" t="s">
        <v>31</v>
      </c>
      <c r="H2074">
        <v>5</v>
      </c>
      <c r="I2074" t="s">
        <v>17</v>
      </c>
      <c r="J2074">
        <v>1</v>
      </c>
      <c r="K2074">
        <v>3.4372199999999999</v>
      </c>
      <c r="L2074">
        <v>-76.522499999999994</v>
      </c>
    </row>
    <row r="2075" spans="1:12" x14ac:dyDescent="0.25">
      <c r="A2075" t="s">
        <v>171</v>
      </c>
      <c r="B2075" t="s">
        <v>19</v>
      </c>
      <c r="C2075">
        <v>238200</v>
      </c>
      <c r="D2075">
        <v>15100</v>
      </c>
      <c r="E2075" t="s">
        <v>1127</v>
      </c>
      <c r="F2075" t="s">
        <v>93</v>
      </c>
      <c r="G2075" t="s">
        <v>16</v>
      </c>
      <c r="H2075">
        <v>1</v>
      </c>
      <c r="I2075" t="s">
        <v>17</v>
      </c>
      <c r="J2075">
        <v>4</v>
      </c>
      <c r="K2075">
        <v>4.6097099999999998</v>
      </c>
      <c r="L2075">
        <v>-74.08175</v>
      </c>
    </row>
    <row r="2076" spans="1:12" x14ac:dyDescent="0.25">
      <c r="A2076" t="s">
        <v>171</v>
      </c>
      <c r="B2076" t="s">
        <v>19</v>
      </c>
      <c r="C2076">
        <v>219700</v>
      </c>
      <c r="D2076">
        <v>9900</v>
      </c>
      <c r="E2076" t="s">
        <v>390</v>
      </c>
      <c r="F2076" t="s">
        <v>15</v>
      </c>
      <c r="G2076" t="s">
        <v>16</v>
      </c>
      <c r="H2076">
        <v>5</v>
      </c>
      <c r="I2076" t="s">
        <v>17</v>
      </c>
      <c r="J2076">
        <v>5</v>
      </c>
      <c r="K2076">
        <v>4.6097099999999998</v>
      </c>
      <c r="L2076">
        <v>-74.08175</v>
      </c>
    </row>
    <row r="2077" spans="1:12" x14ac:dyDescent="0.25">
      <c r="A2077" t="s">
        <v>155</v>
      </c>
      <c r="B2077" t="s">
        <v>62</v>
      </c>
      <c r="C2077">
        <v>109300</v>
      </c>
      <c r="D2077">
        <v>6200</v>
      </c>
      <c r="E2077" t="s">
        <v>629</v>
      </c>
      <c r="F2077" t="s">
        <v>26</v>
      </c>
      <c r="G2077" t="s">
        <v>31</v>
      </c>
      <c r="H2077">
        <v>3</v>
      </c>
      <c r="I2077" t="s">
        <v>17</v>
      </c>
      <c r="J2077">
        <v>6</v>
      </c>
      <c r="K2077">
        <v>3.4372199999999999</v>
      </c>
      <c r="L2077">
        <v>-76.522499999999994</v>
      </c>
    </row>
    <row r="2078" spans="1:12" x14ac:dyDescent="0.25">
      <c r="A2078" t="s">
        <v>80</v>
      </c>
      <c r="B2078" t="s">
        <v>65</v>
      </c>
      <c r="C2078">
        <v>37300</v>
      </c>
      <c r="D2078">
        <v>7800</v>
      </c>
      <c r="E2078" t="s">
        <v>222</v>
      </c>
      <c r="F2078" t="s">
        <v>93</v>
      </c>
      <c r="G2078" t="s">
        <v>16</v>
      </c>
      <c r="H2078">
        <v>5</v>
      </c>
      <c r="I2078" t="s">
        <v>17</v>
      </c>
      <c r="J2078">
        <v>1</v>
      </c>
      <c r="K2078">
        <v>4.6097099999999998</v>
      </c>
      <c r="L2078">
        <v>-74.08175</v>
      </c>
    </row>
    <row r="2079" spans="1:12" x14ac:dyDescent="0.25">
      <c r="A2079" t="s">
        <v>48</v>
      </c>
      <c r="B2079" t="s">
        <v>24</v>
      </c>
      <c r="C2079">
        <v>72200</v>
      </c>
      <c r="D2079">
        <v>2000</v>
      </c>
      <c r="E2079" t="s">
        <v>361</v>
      </c>
      <c r="F2079" t="s">
        <v>15</v>
      </c>
      <c r="G2079" t="s">
        <v>16</v>
      </c>
      <c r="H2079">
        <v>5</v>
      </c>
      <c r="I2079" t="s">
        <v>17</v>
      </c>
      <c r="J2079">
        <v>1</v>
      </c>
      <c r="K2079">
        <v>4.6097099999999998</v>
      </c>
      <c r="L2079">
        <v>-74.08175</v>
      </c>
    </row>
    <row r="2080" spans="1:12" x14ac:dyDescent="0.25">
      <c r="A2080" t="s">
        <v>214</v>
      </c>
      <c r="B2080" t="s">
        <v>19</v>
      </c>
      <c r="C2080">
        <v>178300</v>
      </c>
      <c r="D2080">
        <v>7700</v>
      </c>
      <c r="E2080" t="s">
        <v>612</v>
      </c>
      <c r="F2080" t="s">
        <v>160</v>
      </c>
      <c r="G2080" t="s">
        <v>91</v>
      </c>
      <c r="H2080">
        <v>5</v>
      </c>
      <c r="I2080" t="s">
        <v>17</v>
      </c>
      <c r="J2080">
        <v>1</v>
      </c>
      <c r="K2080">
        <v>10.968540000000001</v>
      </c>
      <c r="L2080">
        <v>-74.781319999999994</v>
      </c>
    </row>
    <row r="2081" spans="1:12" x14ac:dyDescent="0.25">
      <c r="A2081" t="s">
        <v>64</v>
      </c>
      <c r="B2081" t="s">
        <v>65</v>
      </c>
      <c r="C2081">
        <v>71800</v>
      </c>
      <c r="D2081">
        <v>2000</v>
      </c>
      <c r="E2081" t="s">
        <v>815</v>
      </c>
      <c r="F2081" t="s">
        <v>47</v>
      </c>
      <c r="G2081" t="s">
        <v>16</v>
      </c>
      <c r="H2081">
        <v>5</v>
      </c>
      <c r="I2081" t="s">
        <v>17</v>
      </c>
      <c r="J2081">
        <v>2</v>
      </c>
      <c r="K2081">
        <v>4.6097099999999998</v>
      </c>
      <c r="L2081">
        <v>-74.08175</v>
      </c>
    </row>
    <row r="2082" spans="1:12" x14ac:dyDescent="0.25">
      <c r="A2082" t="s">
        <v>118</v>
      </c>
      <c r="B2082" t="s">
        <v>86</v>
      </c>
      <c r="C2082">
        <v>819400</v>
      </c>
      <c r="D2082">
        <v>43800</v>
      </c>
      <c r="E2082" t="s">
        <v>596</v>
      </c>
      <c r="F2082" t="s">
        <v>43</v>
      </c>
      <c r="G2082" t="s">
        <v>22</v>
      </c>
      <c r="H2082">
        <v>5</v>
      </c>
      <c r="I2082" t="s">
        <v>32</v>
      </c>
      <c r="J2082">
        <v>1</v>
      </c>
      <c r="K2082">
        <v>6.2518399999999996</v>
      </c>
      <c r="L2082">
        <v>-75.563590000000005</v>
      </c>
    </row>
    <row r="2083" spans="1:12" x14ac:dyDescent="0.25">
      <c r="A2083" t="s">
        <v>192</v>
      </c>
      <c r="B2083" t="s">
        <v>65</v>
      </c>
      <c r="C2083">
        <v>65000</v>
      </c>
      <c r="D2083">
        <v>3900</v>
      </c>
      <c r="E2083" t="s">
        <v>46</v>
      </c>
      <c r="F2083" t="s">
        <v>160</v>
      </c>
      <c r="G2083" t="s">
        <v>60</v>
      </c>
      <c r="H2083">
        <v>5</v>
      </c>
      <c r="I2083" t="s">
        <v>17</v>
      </c>
      <c r="J2083">
        <v>1</v>
      </c>
      <c r="K2083">
        <v>4.8133299999999997</v>
      </c>
      <c r="L2083">
        <v>-75.696110000000004</v>
      </c>
    </row>
    <row r="2084" spans="1:12" x14ac:dyDescent="0.25">
      <c r="A2084" t="s">
        <v>297</v>
      </c>
      <c r="B2084" t="s">
        <v>86</v>
      </c>
      <c r="C2084">
        <v>83800</v>
      </c>
      <c r="D2084">
        <v>9400</v>
      </c>
      <c r="E2084" t="s">
        <v>1189</v>
      </c>
      <c r="F2084" t="s">
        <v>76</v>
      </c>
      <c r="G2084" t="s">
        <v>16</v>
      </c>
      <c r="H2084">
        <v>5</v>
      </c>
      <c r="I2084" t="s">
        <v>17</v>
      </c>
      <c r="J2084">
        <v>6</v>
      </c>
      <c r="K2084">
        <v>4.6097099999999998</v>
      </c>
      <c r="L2084">
        <v>-74.08175</v>
      </c>
    </row>
    <row r="2085" spans="1:12" x14ac:dyDescent="0.25">
      <c r="A2085" t="s">
        <v>196</v>
      </c>
      <c r="B2085" t="s">
        <v>13</v>
      </c>
      <c r="C2085">
        <v>1171300</v>
      </c>
      <c r="D2085">
        <v>63000</v>
      </c>
      <c r="E2085" t="s">
        <v>1213</v>
      </c>
      <c r="F2085" t="s">
        <v>35</v>
      </c>
      <c r="G2085" t="s">
        <v>22</v>
      </c>
      <c r="H2085">
        <v>4</v>
      </c>
      <c r="I2085" t="s">
        <v>32</v>
      </c>
      <c r="J2085">
        <v>1</v>
      </c>
      <c r="K2085">
        <v>6.2518399999999996</v>
      </c>
      <c r="L2085">
        <v>-75.563590000000005</v>
      </c>
    </row>
    <row r="2086" spans="1:12" x14ac:dyDescent="0.25">
      <c r="A2086" t="s">
        <v>89</v>
      </c>
      <c r="B2086" t="s">
        <v>62</v>
      </c>
      <c r="C2086">
        <v>12300</v>
      </c>
      <c r="D2086">
        <v>900</v>
      </c>
      <c r="E2086" t="s">
        <v>797</v>
      </c>
      <c r="F2086" t="s">
        <v>35</v>
      </c>
      <c r="G2086" t="s">
        <v>22</v>
      </c>
      <c r="H2086">
        <v>5</v>
      </c>
      <c r="I2086" t="s">
        <v>17</v>
      </c>
      <c r="J2086">
        <v>10</v>
      </c>
      <c r="K2086">
        <v>6.2518399999999996</v>
      </c>
      <c r="L2086">
        <v>-75.563590000000005</v>
      </c>
    </row>
    <row r="2087" spans="1:12" x14ac:dyDescent="0.25">
      <c r="A2087" t="s">
        <v>98</v>
      </c>
      <c r="B2087" t="s">
        <v>19</v>
      </c>
      <c r="C2087">
        <v>439800</v>
      </c>
      <c r="D2087">
        <v>21600</v>
      </c>
      <c r="E2087" t="s">
        <v>442</v>
      </c>
      <c r="F2087" t="s">
        <v>52</v>
      </c>
      <c r="G2087" t="s">
        <v>16</v>
      </c>
      <c r="H2087">
        <v>5</v>
      </c>
      <c r="I2087" t="s">
        <v>17</v>
      </c>
      <c r="J2087">
        <v>2</v>
      </c>
      <c r="K2087">
        <v>4.6097099999999998</v>
      </c>
      <c r="L2087">
        <v>-74.08175</v>
      </c>
    </row>
    <row r="2088" spans="1:12" x14ac:dyDescent="0.25">
      <c r="A2088" t="s">
        <v>12</v>
      </c>
      <c r="B2088" t="s">
        <v>13</v>
      </c>
      <c r="C2088">
        <v>115500</v>
      </c>
      <c r="D2088">
        <v>6500</v>
      </c>
      <c r="E2088" t="s">
        <v>1064</v>
      </c>
      <c r="F2088" t="s">
        <v>88</v>
      </c>
      <c r="G2088" t="s">
        <v>91</v>
      </c>
      <c r="H2088">
        <v>4</v>
      </c>
      <c r="I2088" t="s">
        <v>32</v>
      </c>
      <c r="J2088">
        <v>1</v>
      </c>
      <c r="K2088">
        <v>10.968540000000001</v>
      </c>
      <c r="L2088">
        <v>-74.781319999999994</v>
      </c>
    </row>
    <row r="2089" spans="1:12" x14ac:dyDescent="0.25">
      <c r="A2089" t="s">
        <v>127</v>
      </c>
      <c r="B2089" t="s">
        <v>13</v>
      </c>
      <c r="C2089">
        <v>749300</v>
      </c>
      <c r="D2089">
        <v>38100</v>
      </c>
      <c r="E2089" t="s">
        <v>971</v>
      </c>
      <c r="F2089" t="s">
        <v>21</v>
      </c>
      <c r="G2089" t="s">
        <v>161</v>
      </c>
      <c r="H2089">
        <v>5</v>
      </c>
      <c r="I2089" t="s">
        <v>17</v>
      </c>
      <c r="J2089">
        <v>6</v>
      </c>
      <c r="K2089">
        <v>7.1253900000000003</v>
      </c>
      <c r="L2089">
        <v>-73.119799999999998</v>
      </c>
    </row>
    <row r="2090" spans="1:12" x14ac:dyDescent="0.25">
      <c r="A2090" t="s">
        <v>48</v>
      </c>
      <c r="B2090" t="s">
        <v>24</v>
      </c>
      <c r="C2090">
        <v>60700</v>
      </c>
      <c r="D2090">
        <v>3900</v>
      </c>
      <c r="E2090" t="s">
        <v>978</v>
      </c>
      <c r="F2090" t="s">
        <v>15</v>
      </c>
      <c r="G2090" t="s">
        <v>16</v>
      </c>
      <c r="H2090">
        <v>4</v>
      </c>
      <c r="I2090" t="s">
        <v>17</v>
      </c>
      <c r="J2090">
        <v>3</v>
      </c>
      <c r="K2090">
        <v>4.6097099999999998</v>
      </c>
      <c r="L2090">
        <v>-74.08175</v>
      </c>
    </row>
    <row r="2091" spans="1:12" x14ac:dyDescent="0.25">
      <c r="A2091" t="s">
        <v>171</v>
      </c>
      <c r="B2091" t="s">
        <v>19</v>
      </c>
      <c r="C2091">
        <v>236400</v>
      </c>
      <c r="D2091">
        <v>13000</v>
      </c>
      <c r="E2091" t="s">
        <v>1027</v>
      </c>
      <c r="F2091" t="s">
        <v>130</v>
      </c>
      <c r="G2091" t="s">
        <v>178</v>
      </c>
      <c r="H2091">
        <v>5</v>
      </c>
      <c r="I2091" t="s">
        <v>17</v>
      </c>
      <c r="J2091">
        <v>3</v>
      </c>
      <c r="K2091">
        <v>1.2136100000000001</v>
      </c>
      <c r="L2091">
        <v>-77.281109999999998</v>
      </c>
    </row>
    <row r="2092" spans="1:12" x14ac:dyDescent="0.25">
      <c r="A2092" t="s">
        <v>297</v>
      </c>
      <c r="B2092" t="s">
        <v>86</v>
      </c>
      <c r="C2092">
        <v>81200</v>
      </c>
      <c r="D2092">
        <v>4500</v>
      </c>
      <c r="E2092" t="s">
        <v>1176</v>
      </c>
      <c r="F2092" t="s">
        <v>88</v>
      </c>
      <c r="G2092" t="s">
        <v>22</v>
      </c>
      <c r="H2092">
        <v>1</v>
      </c>
      <c r="I2092" t="s">
        <v>17</v>
      </c>
      <c r="J2092">
        <v>3</v>
      </c>
      <c r="K2092">
        <v>6.2518399999999996</v>
      </c>
      <c r="L2092">
        <v>-75.563590000000005</v>
      </c>
    </row>
    <row r="2093" spans="1:12" x14ac:dyDescent="0.25">
      <c r="A2093" t="s">
        <v>111</v>
      </c>
      <c r="B2093" t="s">
        <v>19</v>
      </c>
      <c r="C2093">
        <v>485000</v>
      </c>
      <c r="D2093">
        <v>26500</v>
      </c>
      <c r="E2093" t="s">
        <v>440</v>
      </c>
      <c r="F2093" t="s">
        <v>52</v>
      </c>
      <c r="G2093" t="s">
        <v>16</v>
      </c>
      <c r="H2093">
        <v>5</v>
      </c>
      <c r="I2093" t="s">
        <v>17</v>
      </c>
      <c r="J2093">
        <v>3</v>
      </c>
      <c r="K2093">
        <v>4.6097099999999998</v>
      </c>
      <c r="L2093">
        <v>-74.08175</v>
      </c>
    </row>
    <row r="2094" spans="1:12" x14ac:dyDescent="0.25">
      <c r="A2094" t="s">
        <v>133</v>
      </c>
      <c r="B2094" t="s">
        <v>24</v>
      </c>
      <c r="C2094">
        <v>16000</v>
      </c>
      <c r="D2094">
        <v>0</v>
      </c>
      <c r="E2094" t="s">
        <v>896</v>
      </c>
      <c r="F2094" t="s">
        <v>15</v>
      </c>
      <c r="G2094" t="s">
        <v>27</v>
      </c>
      <c r="H2094">
        <v>1</v>
      </c>
      <c r="I2094" t="s">
        <v>17</v>
      </c>
      <c r="J2094">
        <v>4</v>
      </c>
      <c r="K2094">
        <v>10.39972</v>
      </c>
      <c r="L2094">
        <v>-75.514439999999993</v>
      </c>
    </row>
    <row r="2095" spans="1:12" x14ac:dyDescent="0.25">
      <c r="A2095" t="s">
        <v>266</v>
      </c>
      <c r="B2095" t="s">
        <v>13</v>
      </c>
      <c r="C2095">
        <v>1424600</v>
      </c>
      <c r="D2095">
        <v>76300</v>
      </c>
      <c r="E2095" t="s">
        <v>647</v>
      </c>
      <c r="F2095" t="s">
        <v>35</v>
      </c>
      <c r="G2095" t="s">
        <v>22</v>
      </c>
      <c r="H2095">
        <v>5</v>
      </c>
      <c r="I2095" t="s">
        <v>17</v>
      </c>
      <c r="J2095">
        <v>3</v>
      </c>
      <c r="K2095">
        <v>6.2518399999999996</v>
      </c>
      <c r="L2095">
        <v>-75.563590000000005</v>
      </c>
    </row>
    <row r="2096" spans="1:12" x14ac:dyDescent="0.25">
      <c r="A2096" t="s">
        <v>164</v>
      </c>
      <c r="B2096" t="s">
        <v>13</v>
      </c>
      <c r="C2096">
        <v>62300</v>
      </c>
      <c r="D2096">
        <v>3500</v>
      </c>
      <c r="E2096" t="s">
        <v>1121</v>
      </c>
      <c r="F2096" t="s">
        <v>52</v>
      </c>
      <c r="G2096" t="s">
        <v>22</v>
      </c>
      <c r="H2096">
        <v>4</v>
      </c>
      <c r="I2096" t="s">
        <v>17</v>
      </c>
      <c r="J2096">
        <v>2</v>
      </c>
      <c r="K2096">
        <v>6.2518399999999996</v>
      </c>
      <c r="L2096">
        <v>-75.563590000000005</v>
      </c>
    </row>
    <row r="2097" spans="1:12" x14ac:dyDescent="0.25">
      <c r="A2097" t="s">
        <v>192</v>
      </c>
      <c r="B2097" t="s">
        <v>65</v>
      </c>
      <c r="C2097">
        <v>54100</v>
      </c>
      <c r="D2097">
        <v>3100</v>
      </c>
      <c r="E2097" t="s">
        <v>733</v>
      </c>
      <c r="F2097" t="s">
        <v>96</v>
      </c>
      <c r="G2097" t="s">
        <v>22</v>
      </c>
      <c r="H2097">
        <v>4</v>
      </c>
      <c r="I2097" t="s">
        <v>17</v>
      </c>
      <c r="J2097">
        <v>12</v>
      </c>
      <c r="K2097">
        <v>6.2518399999999996</v>
      </c>
      <c r="L2097">
        <v>-75.563590000000005</v>
      </c>
    </row>
    <row r="2098" spans="1:12" x14ac:dyDescent="0.25">
      <c r="A2098" t="s">
        <v>148</v>
      </c>
      <c r="B2098" t="s">
        <v>13</v>
      </c>
      <c r="C2098">
        <v>2534400</v>
      </c>
      <c r="D2098">
        <v>133100</v>
      </c>
      <c r="E2098" t="s">
        <v>651</v>
      </c>
      <c r="F2098" t="s">
        <v>35</v>
      </c>
      <c r="G2098" t="s">
        <v>16</v>
      </c>
      <c r="H2098">
        <v>3</v>
      </c>
      <c r="I2098" t="s">
        <v>17</v>
      </c>
      <c r="J2098">
        <v>1</v>
      </c>
      <c r="K2098">
        <v>4.6097099999999998</v>
      </c>
      <c r="L2098">
        <v>-74.08175</v>
      </c>
    </row>
    <row r="2099" spans="1:12" x14ac:dyDescent="0.25">
      <c r="A2099" t="s">
        <v>45</v>
      </c>
      <c r="B2099" t="s">
        <v>29</v>
      </c>
      <c r="C2099">
        <v>1254500</v>
      </c>
      <c r="D2099">
        <v>65000</v>
      </c>
      <c r="E2099" t="s">
        <v>956</v>
      </c>
      <c r="F2099" t="s">
        <v>96</v>
      </c>
      <c r="G2099" t="s">
        <v>16</v>
      </c>
      <c r="H2099">
        <v>4</v>
      </c>
      <c r="I2099" t="s">
        <v>17</v>
      </c>
      <c r="J2099">
        <v>3</v>
      </c>
      <c r="K2099">
        <v>4.6097099999999998</v>
      </c>
      <c r="L2099">
        <v>-74.08175</v>
      </c>
    </row>
    <row r="2100" spans="1:12" x14ac:dyDescent="0.25">
      <c r="A2100" t="s">
        <v>39</v>
      </c>
      <c r="B2100" t="s">
        <v>24</v>
      </c>
      <c r="C2100">
        <v>59200</v>
      </c>
      <c r="D2100">
        <v>3400</v>
      </c>
      <c r="E2100" t="s">
        <v>1096</v>
      </c>
      <c r="F2100" t="s">
        <v>93</v>
      </c>
      <c r="G2100" t="s">
        <v>16</v>
      </c>
      <c r="H2100">
        <v>5</v>
      </c>
      <c r="I2100" t="s">
        <v>17</v>
      </c>
      <c r="J2100">
        <v>1</v>
      </c>
      <c r="K2100">
        <v>4.6097099999999998</v>
      </c>
      <c r="L2100">
        <v>-74.08175</v>
      </c>
    </row>
    <row r="2101" spans="1:12" x14ac:dyDescent="0.25">
      <c r="A2101" t="s">
        <v>68</v>
      </c>
      <c r="B2101" t="s">
        <v>24</v>
      </c>
      <c r="C2101">
        <v>35200</v>
      </c>
      <c r="D2101">
        <v>2300</v>
      </c>
      <c r="E2101" t="s">
        <v>350</v>
      </c>
      <c r="F2101" t="s">
        <v>130</v>
      </c>
      <c r="G2101" t="s">
        <v>91</v>
      </c>
      <c r="H2101">
        <v>5</v>
      </c>
      <c r="I2101" t="s">
        <v>17</v>
      </c>
      <c r="J2101">
        <v>6</v>
      </c>
      <c r="K2101">
        <v>10.968540000000001</v>
      </c>
      <c r="L2101">
        <v>-74.781319999999994</v>
      </c>
    </row>
    <row r="2102" spans="1:12" x14ac:dyDescent="0.25">
      <c r="A2102" t="s">
        <v>103</v>
      </c>
      <c r="B2102" t="s">
        <v>13</v>
      </c>
      <c r="C2102">
        <v>341800</v>
      </c>
      <c r="D2102">
        <v>16400</v>
      </c>
      <c r="E2102" t="s">
        <v>677</v>
      </c>
      <c r="F2102" t="s">
        <v>54</v>
      </c>
      <c r="G2102" t="s">
        <v>16</v>
      </c>
      <c r="H2102">
        <v>5</v>
      </c>
      <c r="I2102" t="s">
        <v>17</v>
      </c>
      <c r="J2102">
        <v>1</v>
      </c>
      <c r="K2102">
        <v>4.6097099999999998</v>
      </c>
      <c r="L2102">
        <v>-74.08175</v>
      </c>
    </row>
    <row r="2103" spans="1:12" x14ac:dyDescent="0.25">
      <c r="A2103" t="s">
        <v>219</v>
      </c>
      <c r="B2103" t="s">
        <v>19</v>
      </c>
      <c r="C2103">
        <v>557900</v>
      </c>
      <c r="D2103">
        <v>29900</v>
      </c>
      <c r="E2103" t="s">
        <v>517</v>
      </c>
      <c r="F2103" t="s">
        <v>76</v>
      </c>
      <c r="G2103" t="s">
        <v>16</v>
      </c>
      <c r="H2103">
        <v>5</v>
      </c>
      <c r="I2103" t="s">
        <v>17</v>
      </c>
      <c r="J2103">
        <v>8</v>
      </c>
      <c r="K2103">
        <v>4.6097099999999998</v>
      </c>
      <c r="L2103">
        <v>-74.08175</v>
      </c>
    </row>
    <row r="2104" spans="1:12" x14ac:dyDescent="0.25">
      <c r="A2104" t="s">
        <v>135</v>
      </c>
      <c r="B2104" t="s">
        <v>58</v>
      </c>
      <c r="C2104">
        <v>36900</v>
      </c>
      <c r="D2104">
        <v>0</v>
      </c>
      <c r="E2104" t="s">
        <v>655</v>
      </c>
      <c r="F2104" t="s">
        <v>88</v>
      </c>
      <c r="G2104" t="s">
        <v>60</v>
      </c>
      <c r="H2104">
        <v>1</v>
      </c>
      <c r="I2104" t="s">
        <v>17</v>
      </c>
      <c r="J2104">
        <v>1</v>
      </c>
      <c r="K2104">
        <v>4.8133299999999997</v>
      </c>
      <c r="L2104">
        <v>-75.696110000000004</v>
      </c>
    </row>
    <row r="2105" spans="1:12" x14ac:dyDescent="0.25">
      <c r="A2105" t="s">
        <v>155</v>
      </c>
      <c r="B2105" t="s">
        <v>62</v>
      </c>
      <c r="C2105">
        <v>105600</v>
      </c>
      <c r="D2105">
        <v>3800</v>
      </c>
      <c r="E2105" t="s">
        <v>575</v>
      </c>
      <c r="F2105" t="s">
        <v>47</v>
      </c>
      <c r="G2105" t="s">
        <v>16</v>
      </c>
      <c r="H2105">
        <v>3</v>
      </c>
      <c r="I2105" t="s">
        <v>32</v>
      </c>
      <c r="J2105">
        <v>1</v>
      </c>
      <c r="K2105">
        <v>4.6097099999999998</v>
      </c>
      <c r="L2105">
        <v>-74.08175</v>
      </c>
    </row>
    <row r="2106" spans="1:12" x14ac:dyDescent="0.25">
      <c r="A2106" t="s">
        <v>84</v>
      </c>
      <c r="B2106" t="s">
        <v>58</v>
      </c>
      <c r="C2106">
        <v>153400</v>
      </c>
      <c r="D2106">
        <v>6400</v>
      </c>
      <c r="E2106" t="s">
        <v>947</v>
      </c>
      <c r="F2106" t="s">
        <v>21</v>
      </c>
      <c r="G2106" t="s">
        <v>16</v>
      </c>
      <c r="H2106">
        <v>2</v>
      </c>
      <c r="I2106" t="s">
        <v>17</v>
      </c>
      <c r="J2106">
        <v>2</v>
      </c>
      <c r="K2106">
        <v>4.6097099999999998</v>
      </c>
      <c r="L2106">
        <v>-74.08175</v>
      </c>
    </row>
    <row r="2107" spans="1:12" x14ac:dyDescent="0.25">
      <c r="A2107" t="s">
        <v>127</v>
      </c>
      <c r="B2107" t="s">
        <v>13</v>
      </c>
      <c r="C2107">
        <v>1479700</v>
      </c>
      <c r="D2107">
        <v>77000</v>
      </c>
      <c r="E2107" t="s">
        <v>372</v>
      </c>
      <c r="F2107" t="s">
        <v>35</v>
      </c>
      <c r="G2107" t="s">
        <v>16</v>
      </c>
      <c r="H2107">
        <v>5</v>
      </c>
      <c r="I2107" t="s">
        <v>17</v>
      </c>
      <c r="J2107">
        <v>5</v>
      </c>
      <c r="K2107">
        <v>4.6097099999999998</v>
      </c>
      <c r="L2107">
        <v>-74.08175</v>
      </c>
    </row>
    <row r="2108" spans="1:12" x14ac:dyDescent="0.25">
      <c r="A2108" t="s">
        <v>144</v>
      </c>
      <c r="B2108" t="s">
        <v>65</v>
      </c>
      <c r="C2108">
        <v>70000</v>
      </c>
      <c r="D2108">
        <v>4800</v>
      </c>
      <c r="E2108" t="s">
        <v>1252</v>
      </c>
      <c r="F2108" t="s">
        <v>43</v>
      </c>
      <c r="G2108" t="s">
        <v>22</v>
      </c>
      <c r="H2108">
        <v>5</v>
      </c>
      <c r="I2108" t="s">
        <v>146</v>
      </c>
      <c r="J2108">
        <v>1</v>
      </c>
      <c r="K2108">
        <v>6.2518399999999996</v>
      </c>
      <c r="L2108">
        <v>-75.563590000000005</v>
      </c>
    </row>
    <row r="2109" spans="1:12" x14ac:dyDescent="0.25">
      <c r="A2109" t="s">
        <v>78</v>
      </c>
      <c r="B2109" t="s">
        <v>19</v>
      </c>
      <c r="C2109">
        <v>296100</v>
      </c>
      <c r="D2109">
        <v>21600</v>
      </c>
      <c r="E2109" t="s">
        <v>476</v>
      </c>
      <c r="F2109" t="s">
        <v>54</v>
      </c>
      <c r="G2109" t="s">
        <v>16</v>
      </c>
      <c r="H2109">
        <v>5</v>
      </c>
      <c r="I2109" t="s">
        <v>17</v>
      </c>
      <c r="J2109">
        <v>1</v>
      </c>
      <c r="K2109">
        <v>4.6097099999999998</v>
      </c>
      <c r="L2109">
        <v>-74.08175</v>
      </c>
    </row>
    <row r="2110" spans="1:12" x14ac:dyDescent="0.25">
      <c r="A2110" t="s">
        <v>55</v>
      </c>
      <c r="B2110" t="s">
        <v>13</v>
      </c>
      <c r="C2110">
        <v>90700</v>
      </c>
      <c r="D2110">
        <v>3000</v>
      </c>
      <c r="E2110" t="s">
        <v>476</v>
      </c>
      <c r="F2110" t="s">
        <v>76</v>
      </c>
      <c r="G2110" t="s">
        <v>31</v>
      </c>
      <c r="H2110">
        <v>4</v>
      </c>
      <c r="I2110" t="s">
        <v>17</v>
      </c>
      <c r="J2110">
        <v>1</v>
      </c>
      <c r="K2110">
        <v>3.4372199999999999</v>
      </c>
      <c r="L2110">
        <v>-76.522499999999994</v>
      </c>
    </row>
    <row r="2111" spans="1:12" x14ac:dyDescent="0.25">
      <c r="A2111" t="s">
        <v>113</v>
      </c>
      <c r="B2111" t="s">
        <v>24</v>
      </c>
      <c r="C2111">
        <v>16000</v>
      </c>
      <c r="D2111">
        <v>1400</v>
      </c>
      <c r="E2111" t="s">
        <v>625</v>
      </c>
      <c r="F2111" t="s">
        <v>96</v>
      </c>
      <c r="G2111" t="s">
        <v>16</v>
      </c>
      <c r="H2111">
        <v>4</v>
      </c>
      <c r="I2111" t="s">
        <v>17</v>
      </c>
      <c r="J2111">
        <v>5</v>
      </c>
      <c r="K2111">
        <v>4.6097099999999998</v>
      </c>
      <c r="L2111">
        <v>-74.08175</v>
      </c>
    </row>
    <row r="2112" spans="1:12" x14ac:dyDescent="0.25">
      <c r="A2112" t="s">
        <v>135</v>
      </c>
      <c r="B2112" t="s">
        <v>58</v>
      </c>
      <c r="C2112">
        <v>37100</v>
      </c>
      <c r="D2112">
        <v>0</v>
      </c>
      <c r="E2112" t="s">
        <v>789</v>
      </c>
      <c r="F2112" t="s">
        <v>76</v>
      </c>
      <c r="G2112" t="s">
        <v>91</v>
      </c>
      <c r="H2112">
        <v>5</v>
      </c>
      <c r="I2112" t="s">
        <v>17</v>
      </c>
      <c r="J2112">
        <v>4</v>
      </c>
      <c r="K2112">
        <v>10.968540000000001</v>
      </c>
      <c r="L2112">
        <v>-74.781319999999994</v>
      </c>
    </row>
    <row r="2113" spans="1:12" x14ac:dyDescent="0.25">
      <c r="A2113" t="s">
        <v>45</v>
      </c>
      <c r="B2113" t="s">
        <v>29</v>
      </c>
      <c r="C2113">
        <v>1406700</v>
      </c>
      <c r="D2113">
        <v>75100</v>
      </c>
      <c r="E2113" t="s">
        <v>332</v>
      </c>
      <c r="F2113" t="s">
        <v>54</v>
      </c>
      <c r="G2113" t="s">
        <v>27</v>
      </c>
      <c r="H2113">
        <v>5</v>
      </c>
      <c r="I2113" t="s">
        <v>17</v>
      </c>
      <c r="J2113">
        <v>10</v>
      </c>
      <c r="K2113">
        <v>10.39972</v>
      </c>
      <c r="L2113">
        <v>-75.514439999999993</v>
      </c>
    </row>
    <row r="2114" spans="1:12" x14ac:dyDescent="0.25">
      <c r="A2114" t="s">
        <v>18</v>
      </c>
      <c r="B2114" t="s">
        <v>19</v>
      </c>
      <c r="C2114">
        <v>293100</v>
      </c>
      <c r="D2114">
        <v>13800</v>
      </c>
      <c r="E2114" t="s">
        <v>1032</v>
      </c>
      <c r="F2114" t="s">
        <v>26</v>
      </c>
      <c r="G2114" t="s">
        <v>22</v>
      </c>
      <c r="H2114">
        <v>3</v>
      </c>
      <c r="I2114" t="s">
        <v>17</v>
      </c>
      <c r="J2114">
        <v>5</v>
      </c>
      <c r="K2114">
        <v>6.2518399999999996</v>
      </c>
      <c r="L2114">
        <v>-75.563590000000005</v>
      </c>
    </row>
    <row r="2115" spans="1:12" x14ac:dyDescent="0.25">
      <c r="A2115" t="s">
        <v>204</v>
      </c>
      <c r="B2115" t="s">
        <v>13</v>
      </c>
      <c r="C2115">
        <v>222100</v>
      </c>
      <c r="D2115">
        <v>10000</v>
      </c>
      <c r="E2115" t="s">
        <v>34</v>
      </c>
      <c r="F2115" t="s">
        <v>52</v>
      </c>
      <c r="G2115" t="s">
        <v>16</v>
      </c>
      <c r="H2115">
        <v>4</v>
      </c>
      <c r="I2115" t="s">
        <v>32</v>
      </c>
      <c r="J2115">
        <v>1</v>
      </c>
      <c r="K2115">
        <v>4.6097099999999998</v>
      </c>
      <c r="L2115">
        <v>-74.08175</v>
      </c>
    </row>
    <row r="2116" spans="1:12" x14ac:dyDescent="0.25">
      <c r="A2116" t="s">
        <v>158</v>
      </c>
      <c r="B2116" t="s">
        <v>62</v>
      </c>
      <c r="C2116">
        <v>68800</v>
      </c>
      <c r="D2116">
        <v>10800</v>
      </c>
      <c r="E2116" t="s">
        <v>1079</v>
      </c>
      <c r="F2116" t="s">
        <v>35</v>
      </c>
      <c r="G2116" t="s">
        <v>16</v>
      </c>
      <c r="H2116">
        <v>4</v>
      </c>
      <c r="I2116" t="s">
        <v>32</v>
      </c>
      <c r="J2116">
        <v>1</v>
      </c>
      <c r="K2116">
        <v>4.6097099999999998</v>
      </c>
      <c r="L2116">
        <v>-74.08175</v>
      </c>
    </row>
    <row r="2117" spans="1:12" x14ac:dyDescent="0.25">
      <c r="A2117" t="s">
        <v>67</v>
      </c>
      <c r="B2117" t="s">
        <v>62</v>
      </c>
      <c r="C2117">
        <v>58700</v>
      </c>
      <c r="D2117">
        <v>3500</v>
      </c>
      <c r="E2117" t="s">
        <v>263</v>
      </c>
      <c r="F2117" t="s">
        <v>35</v>
      </c>
      <c r="G2117" t="s">
        <v>16</v>
      </c>
      <c r="H2117">
        <v>1</v>
      </c>
      <c r="I2117" t="s">
        <v>17</v>
      </c>
      <c r="J2117">
        <v>1</v>
      </c>
      <c r="K2117">
        <v>4.6097099999999998</v>
      </c>
      <c r="L2117">
        <v>-74.08175</v>
      </c>
    </row>
    <row r="2118" spans="1:12" x14ac:dyDescent="0.25">
      <c r="A2118" t="s">
        <v>105</v>
      </c>
      <c r="B2118" t="s">
        <v>19</v>
      </c>
      <c r="C2118">
        <v>251100</v>
      </c>
      <c r="D2118">
        <v>11600</v>
      </c>
      <c r="E2118" t="s">
        <v>689</v>
      </c>
      <c r="F2118" t="s">
        <v>35</v>
      </c>
      <c r="G2118" t="s">
        <v>16</v>
      </c>
      <c r="H2118">
        <v>4</v>
      </c>
      <c r="I2118" t="s">
        <v>32</v>
      </c>
      <c r="J2118">
        <v>1</v>
      </c>
      <c r="K2118">
        <v>4.6097099999999998</v>
      </c>
      <c r="L2118">
        <v>-74.08175</v>
      </c>
    </row>
    <row r="2119" spans="1:12" x14ac:dyDescent="0.25">
      <c r="A2119" t="s">
        <v>105</v>
      </c>
      <c r="B2119" t="s">
        <v>19</v>
      </c>
      <c r="C2119">
        <v>279300</v>
      </c>
      <c r="D2119">
        <v>15300</v>
      </c>
      <c r="E2119" t="s">
        <v>1268</v>
      </c>
      <c r="F2119" t="s">
        <v>88</v>
      </c>
      <c r="G2119" t="s">
        <v>16</v>
      </c>
      <c r="H2119">
        <v>5</v>
      </c>
      <c r="I2119" t="s">
        <v>17</v>
      </c>
      <c r="J2119">
        <v>1</v>
      </c>
      <c r="K2119">
        <v>4.6097099999999998</v>
      </c>
      <c r="L2119">
        <v>-74.08175</v>
      </c>
    </row>
    <row r="2120" spans="1:12" x14ac:dyDescent="0.25">
      <c r="A2120" t="s">
        <v>80</v>
      </c>
      <c r="B2120" t="s">
        <v>65</v>
      </c>
      <c r="C2120">
        <v>27300</v>
      </c>
      <c r="D2120">
        <v>2500</v>
      </c>
      <c r="E2120" t="s">
        <v>1079</v>
      </c>
      <c r="F2120" t="s">
        <v>52</v>
      </c>
      <c r="G2120" t="s">
        <v>22</v>
      </c>
      <c r="H2120">
        <v>5</v>
      </c>
      <c r="I2120" t="s">
        <v>17</v>
      </c>
      <c r="J2120">
        <v>3</v>
      </c>
      <c r="K2120">
        <v>6.2518399999999996</v>
      </c>
      <c r="L2120">
        <v>-75.563590000000005</v>
      </c>
    </row>
    <row r="2121" spans="1:12" x14ac:dyDescent="0.25">
      <c r="A2121" t="s">
        <v>12</v>
      </c>
      <c r="B2121" t="s">
        <v>13</v>
      </c>
      <c r="C2121">
        <v>148500</v>
      </c>
      <c r="D2121">
        <v>8100</v>
      </c>
      <c r="E2121" t="s">
        <v>353</v>
      </c>
      <c r="F2121" t="s">
        <v>88</v>
      </c>
      <c r="G2121" t="s">
        <v>60</v>
      </c>
      <c r="H2121">
        <v>4</v>
      </c>
      <c r="I2121" t="s">
        <v>17</v>
      </c>
      <c r="J2121">
        <v>10</v>
      </c>
      <c r="K2121">
        <v>4.8133299999999997</v>
      </c>
      <c r="L2121">
        <v>-75.696110000000004</v>
      </c>
    </row>
    <row r="2122" spans="1:12" x14ac:dyDescent="0.25">
      <c r="A2122" t="s">
        <v>171</v>
      </c>
      <c r="B2122" t="s">
        <v>19</v>
      </c>
      <c r="C2122">
        <v>271600</v>
      </c>
      <c r="D2122">
        <v>12600</v>
      </c>
      <c r="E2122" t="s">
        <v>1270</v>
      </c>
      <c r="F2122" t="s">
        <v>76</v>
      </c>
      <c r="G2122" t="s">
        <v>16</v>
      </c>
      <c r="H2122">
        <v>5</v>
      </c>
      <c r="I2122" t="s">
        <v>17</v>
      </c>
      <c r="J2122">
        <v>1</v>
      </c>
      <c r="K2122">
        <v>4.6097099999999998</v>
      </c>
      <c r="L2122">
        <v>-74.08175</v>
      </c>
    </row>
    <row r="2123" spans="1:12" x14ac:dyDescent="0.25">
      <c r="A2123" t="s">
        <v>118</v>
      </c>
      <c r="B2123" t="s">
        <v>86</v>
      </c>
      <c r="C2123">
        <v>944500</v>
      </c>
      <c r="D2123">
        <v>48500</v>
      </c>
      <c r="E2123" t="s">
        <v>630</v>
      </c>
      <c r="F2123" t="s">
        <v>47</v>
      </c>
      <c r="G2123" t="s">
        <v>16</v>
      </c>
      <c r="H2123">
        <v>4</v>
      </c>
      <c r="I2123" t="s">
        <v>17</v>
      </c>
      <c r="J2123">
        <v>8</v>
      </c>
      <c r="K2123">
        <v>4.6097099999999998</v>
      </c>
      <c r="L2123">
        <v>-74.08175</v>
      </c>
    </row>
    <row r="2124" spans="1:12" x14ac:dyDescent="0.25">
      <c r="A2124" t="s">
        <v>28</v>
      </c>
      <c r="B2124" t="s">
        <v>29</v>
      </c>
      <c r="C2124">
        <v>522500</v>
      </c>
      <c r="D2124">
        <v>28200</v>
      </c>
      <c r="E2124" t="s">
        <v>1118</v>
      </c>
      <c r="F2124" t="s">
        <v>76</v>
      </c>
      <c r="G2124" t="s">
        <v>16</v>
      </c>
      <c r="H2124">
        <v>5</v>
      </c>
      <c r="I2124" t="s">
        <v>17</v>
      </c>
      <c r="J2124">
        <v>8</v>
      </c>
      <c r="K2124">
        <v>4.6097099999999998</v>
      </c>
      <c r="L2124">
        <v>-74.08175</v>
      </c>
    </row>
    <row r="2125" spans="1:12" x14ac:dyDescent="0.25">
      <c r="A2125" t="s">
        <v>113</v>
      </c>
      <c r="B2125" t="s">
        <v>24</v>
      </c>
      <c r="C2125">
        <v>14100</v>
      </c>
      <c r="D2125">
        <v>1400</v>
      </c>
      <c r="E2125" t="s">
        <v>826</v>
      </c>
      <c r="F2125" t="s">
        <v>76</v>
      </c>
      <c r="G2125" t="s">
        <v>22</v>
      </c>
      <c r="H2125">
        <v>5</v>
      </c>
      <c r="I2125" t="s">
        <v>32</v>
      </c>
      <c r="J2125">
        <v>1</v>
      </c>
      <c r="K2125">
        <v>6.2518399999999996</v>
      </c>
      <c r="L2125">
        <v>-75.563590000000005</v>
      </c>
    </row>
    <row r="2126" spans="1:12" x14ac:dyDescent="0.25">
      <c r="A2126" t="s">
        <v>133</v>
      </c>
      <c r="B2126" t="s">
        <v>24</v>
      </c>
      <c r="C2126">
        <v>9700</v>
      </c>
      <c r="D2126">
        <v>0</v>
      </c>
      <c r="E2126" t="s">
        <v>988</v>
      </c>
      <c r="F2126" t="s">
        <v>54</v>
      </c>
      <c r="G2126" t="s">
        <v>16</v>
      </c>
      <c r="H2126">
        <v>4</v>
      </c>
      <c r="I2126" t="s">
        <v>17</v>
      </c>
      <c r="J2126">
        <v>2</v>
      </c>
      <c r="K2126">
        <v>4.6097099999999998</v>
      </c>
      <c r="L2126">
        <v>-74.08175</v>
      </c>
    </row>
    <row r="2127" spans="1:12" x14ac:dyDescent="0.25">
      <c r="A2127" t="s">
        <v>204</v>
      </c>
      <c r="B2127" t="s">
        <v>13</v>
      </c>
      <c r="C2127">
        <v>168000</v>
      </c>
      <c r="D2127">
        <v>7100</v>
      </c>
      <c r="E2127" t="s">
        <v>755</v>
      </c>
      <c r="F2127" t="s">
        <v>35</v>
      </c>
      <c r="G2127" t="s">
        <v>16</v>
      </c>
      <c r="H2127">
        <v>5</v>
      </c>
      <c r="I2127" t="s">
        <v>17</v>
      </c>
      <c r="J2127">
        <v>1</v>
      </c>
      <c r="K2127">
        <v>4.6097099999999998</v>
      </c>
      <c r="L2127">
        <v>-74.08175</v>
      </c>
    </row>
    <row r="2128" spans="1:12" x14ac:dyDescent="0.25">
      <c r="A2128" t="s">
        <v>219</v>
      </c>
      <c r="B2128" t="s">
        <v>19</v>
      </c>
      <c r="C2128">
        <v>376700</v>
      </c>
      <c r="D2128">
        <v>18200</v>
      </c>
      <c r="E2128" t="s">
        <v>330</v>
      </c>
      <c r="F2128" t="s">
        <v>26</v>
      </c>
      <c r="G2128" t="s">
        <v>22</v>
      </c>
      <c r="H2128">
        <v>5</v>
      </c>
      <c r="I2128" t="s">
        <v>17</v>
      </c>
      <c r="J2128">
        <v>5</v>
      </c>
      <c r="K2128">
        <v>6.2518399999999996</v>
      </c>
      <c r="L2128">
        <v>-75.563590000000005</v>
      </c>
    </row>
    <row r="2129" spans="1:12" x14ac:dyDescent="0.25">
      <c r="A2129" t="s">
        <v>219</v>
      </c>
      <c r="B2129" t="s">
        <v>19</v>
      </c>
      <c r="C2129">
        <v>580900</v>
      </c>
      <c r="D2129">
        <v>35700</v>
      </c>
      <c r="E2129" t="s">
        <v>767</v>
      </c>
      <c r="F2129" t="s">
        <v>35</v>
      </c>
      <c r="G2129" t="s">
        <v>201</v>
      </c>
      <c r="H2129">
        <v>4</v>
      </c>
      <c r="I2129" t="s">
        <v>32</v>
      </c>
      <c r="J2129">
        <v>1</v>
      </c>
      <c r="K2129">
        <v>11.54444</v>
      </c>
      <c r="L2129">
        <v>-72.907219999999995</v>
      </c>
    </row>
    <row r="2130" spans="1:12" x14ac:dyDescent="0.25">
      <c r="A2130" t="s">
        <v>78</v>
      </c>
      <c r="B2130" t="s">
        <v>19</v>
      </c>
      <c r="C2130">
        <v>319600</v>
      </c>
      <c r="D2130">
        <v>21700</v>
      </c>
      <c r="E2130" t="s">
        <v>349</v>
      </c>
      <c r="F2130" t="s">
        <v>52</v>
      </c>
      <c r="G2130" t="s">
        <v>16</v>
      </c>
      <c r="H2130">
        <v>4</v>
      </c>
      <c r="I2130" t="s">
        <v>17</v>
      </c>
      <c r="J2130">
        <v>1</v>
      </c>
      <c r="K2130">
        <v>4.6097099999999998</v>
      </c>
      <c r="L2130">
        <v>-74.08175</v>
      </c>
    </row>
    <row r="2131" spans="1:12" x14ac:dyDescent="0.25">
      <c r="A2131" t="s">
        <v>64</v>
      </c>
      <c r="B2131" t="s">
        <v>65</v>
      </c>
      <c r="C2131">
        <v>44000</v>
      </c>
      <c r="D2131">
        <v>3000</v>
      </c>
      <c r="E2131" t="s">
        <v>776</v>
      </c>
      <c r="F2131" t="s">
        <v>21</v>
      </c>
      <c r="G2131" t="s">
        <v>31</v>
      </c>
      <c r="H2131">
        <v>4</v>
      </c>
      <c r="I2131" t="s">
        <v>17</v>
      </c>
      <c r="J2131">
        <v>1</v>
      </c>
      <c r="K2131">
        <v>3.4372199999999999</v>
      </c>
      <c r="L2131">
        <v>-76.522499999999994</v>
      </c>
    </row>
    <row r="2132" spans="1:12" x14ac:dyDescent="0.25">
      <c r="A2132" t="s">
        <v>12</v>
      </c>
      <c r="B2132" t="s">
        <v>13</v>
      </c>
      <c r="C2132">
        <v>210200</v>
      </c>
      <c r="D2132">
        <v>9400</v>
      </c>
      <c r="E2132" t="s">
        <v>896</v>
      </c>
      <c r="F2132" t="s">
        <v>93</v>
      </c>
      <c r="G2132" t="s">
        <v>22</v>
      </c>
      <c r="H2132">
        <v>4</v>
      </c>
      <c r="I2132" t="s">
        <v>17</v>
      </c>
      <c r="J2132">
        <v>1</v>
      </c>
      <c r="K2132">
        <v>6.2518399999999996</v>
      </c>
      <c r="L2132">
        <v>-75.563590000000005</v>
      </c>
    </row>
    <row r="2133" spans="1:12" x14ac:dyDescent="0.25">
      <c r="A2133" t="s">
        <v>111</v>
      </c>
      <c r="B2133" t="s">
        <v>19</v>
      </c>
      <c r="C2133">
        <v>450800</v>
      </c>
      <c r="D2133">
        <v>25100</v>
      </c>
      <c r="E2133" t="s">
        <v>1244</v>
      </c>
      <c r="F2133" t="s">
        <v>130</v>
      </c>
      <c r="G2133" t="s">
        <v>16</v>
      </c>
      <c r="H2133">
        <v>5</v>
      </c>
      <c r="I2133" t="s">
        <v>32</v>
      </c>
      <c r="J2133">
        <v>1</v>
      </c>
      <c r="K2133">
        <v>4.6097099999999998</v>
      </c>
      <c r="L2133">
        <v>-74.08175</v>
      </c>
    </row>
    <row r="2134" spans="1:12" x14ac:dyDescent="0.25">
      <c r="A2134" t="s">
        <v>118</v>
      </c>
      <c r="B2134" t="s">
        <v>86</v>
      </c>
      <c r="C2134">
        <v>933400</v>
      </c>
      <c r="D2134">
        <v>50200</v>
      </c>
      <c r="E2134" t="s">
        <v>680</v>
      </c>
      <c r="F2134" t="s">
        <v>15</v>
      </c>
      <c r="G2134" t="s">
        <v>16</v>
      </c>
      <c r="H2134">
        <v>5</v>
      </c>
      <c r="I2134" t="s">
        <v>38</v>
      </c>
      <c r="J2134">
        <v>1</v>
      </c>
      <c r="K2134">
        <v>4.6097099999999998</v>
      </c>
      <c r="L2134">
        <v>-74.08175</v>
      </c>
    </row>
    <row r="2135" spans="1:12" x14ac:dyDescent="0.25">
      <c r="A2135" t="s">
        <v>184</v>
      </c>
      <c r="B2135" t="s">
        <v>86</v>
      </c>
      <c r="C2135">
        <v>356500</v>
      </c>
      <c r="D2135">
        <v>17200</v>
      </c>
      <c r="E2135" t="s">
        <v>710</v>
      </c>
      <c r="F2135" t="s">
        <v>52</v>
      </c>
      <c r="G2135" t="s">
        <v>22</v>
      </c>
      <c r="H2135">
        <v>5</v>
      </c>
      <c r="I2135" t="s">
        <v>17</v>
      </c>
      <c r="J2135">
        <v>1</v>
      </c>
      <c r="K2135">
        <v>6.2518399999999996</v>
      </c>
      <c r="L2135">
        <v>-75.563590000000005</v>
      </c>
    </row>
    <row r="2136" spans="1:12" x14ac:dyDescent="0.25">
      <c r="A2136" t="s">
        <v>23</v>
      </c>
      <c r="B2136" t="s">
        <v>24</v>
      </c>
      <c r="C2136">
        <v>238900</v>
      </c>
      <c r="D2136">
        <v>12900</v>
      </c>
      <c r="E2136" t="s">
        <v>1218</v>
      </c>
      <c r="F2136" t="s">
        <v>130</v>
      </c>
      <c r="G2136" t="s">
        <v>31</v>
      </c>
      <c r="H2136">
        <v>1</v>
      </c>
      <c r="I2136" t="s">
        <v>17</v>
      </c>
      <c r="J2136">
        <v>6</v>
      </c>
      <c r="K2136">
        <v>3.4372199999999999</v>
      </c>
      <c r="L2136">
        <v>-76.522499999999994</v>
      </c>
    </row>
    <row r="2137" spans="1:12" x14ac:dyDescent="0.25">
      <c r="A2137" t="s">
        <v>111</v>
      </c>
      <c r="B2137" t="s">
        <v>19</v>
      </c>
      <c r="C2137">
        <v>492100</v>
      </c>
      <c r="D2137">
        <v>34900</v>
      </c>
      <c r="E2137" t="s">
        <v>985</v>
      </c>
      <c r="F2137" t="s">
        <v>47</v>
      </c>
      <c r="G2137" t="s">
        <v>22</v>
      </c>
      <c r="H2137">
        <v>5</v>
      </c>
      <c r="I2137" t="s">
        <v>17</v>
      </c>
      <c r="J2137">
        <v>1</v>
      </c>
      <c r="K2137">
        <v>6.2518399999999996</v>
      </c>
      <c r="L2137">
        <v>-75.563590000000005</v>
      </c>
    </row>
    <row r="2138" spans="1:12" x14ac:dyDescent="0.25">
      <c r="A2138" t="s">
        <v>297</v>
      </c>
      <c r="B2138" t="s">
        <v>86</v>
      </c>
      <c r="C2138">
        <v>55200</v>
      </c>
      <c r="D2138">
        <v>3300</v>
      </c>
      <c r="E2138" t="s">
        <v>613</v>
      </c>
      <c r="F2138" t="s">
        <v>47</v>
      </c>
      <c r="G2138" t="s">
        <v>22</v>
      </c>
      <c r="H2138">
        <v>2</v>
      </c>
      <c r="I2138" t="s">
        <v>17</v>
      </c>
      <c r="J2138">
        <v>5</v>
      </c>
      <c r="K2138">
        <v>6.2518399999999996</v>
      </c>
      <c r="L2138">
        <v>-75.563590000000005</v>
      </c>
    </row>
    <row r="2139" spans="1:12" x14ac:dyDescent="0.25">
      <c r="A2139" t="s">
        <v>111</v>
      </c>
      <c r="B2139" t="s">
        <v>19</v>
      </c>
      <c r="C2139">
        <v>496000</v>
      </c>
      <c r="D2139">
        <v>24600</v>
      </c>
      <c r="E2139" t="s">
        <v>366</v>
      </c>
      <c r="F2139" t="s">
        <v>160</v>
      </c>
      <c r="G2139" t="s">
        <v>22</v>
      </c>
      <c r="H2139">
        <v>5</v>
      </c>
      <c r="I2139" t="s">
        <v>17</v>
      </c>
      <c r="J2139">
        <v>1</v>
      </c>
      <c r="K2139">
        <v>6.2518399999999996</v>
      </c>
      <c r="L2139">
        <v>-75.563590000000005</v>
      </c>
    </row>
    <row r="2140" spans="1:12" x14ac:dyDescent="0.25">
      <c r="A2140" t="s">
        <v>184</v>
      </c>
      <c r="B2140" t="s">
        <v>86</v>
      </c>
      <c r="C2140">
        <v>198100</v>
      </c>
      <c r="D2140">
        <v>10900</v>
      </c>
      <c r="E2140" t="s">
        <v>95</v>
      </c>
      <c r="F2140" t="s">
        <v>43</v>
      </c>
      <c r="G2140" t="s">
        <v>16</v>
      </c>
      <c r="H2140">
        <v>5</v>
      </c>
      <c r="I2140" t="s">
        <v>17</v>
      </c>
      <c r="J2140">
        <v>2</v>
      </c>
      <c r="K2140">
        <v>4.6097099999999998</v>
      </c>
      <c r="L2140">
        <v>-74.08175</v>
      </c>
    </row>
    <row r="2141" spans="1:12" x14ac:dyDescent="0.25">
      <c r="A2141" t="s">
        <v>148</v>
      </c>
      <c r="B2141" t="s">
        <v>13</v>
      </c>
      <c r="C2141">
        <v>1526600</v>
      </c>
      <c r="D2141">
        <v>81500</v>
      </c>
      <c r="E2141" t="s">
        <v>707</v>
      </c>
      <c r="F2141" t="s">
        <v>76</v>
      </c>
      <c r="G2141" t="s">
        <v>16</v>
      </c>
      <c r="H2141">
        <v>1</v>
      </c>
      <c r="I2141" t="s">
        <v>17</v>
      </c>
      <c r="J2141">
        <v>5</v>
      </c>
      <c r="K2141">
        <v>4.6097099999999998</v>
      </c>
      <c r="L2141">
        <v>-74.08175</v>
      </c>
    </row>
    <row r="2142" spans="1:12" x14ac:dyDescent="0.25">
      <c r="A2142" t="s">
        <v>204</v>
      </c>
      <c r="B2142" t="s">
        <v>13</v>
      </c>
      <c r="C2142">
        <v>201800</v>
      </c>
      <c r="D2142">
        <v>8900</v>
      </c>
      <c r="E2142" t="s">
        <v>465</v>
      </c>
      <c r="F2142" t="s">
        <v>76</v>
      </c>
      <c r="G2142" t="s">
        <v>16</v>
      </c>
      <c r="H2142">
        <v>5</v>
      </c>
      <c r="I2142" t="s">
        <v>32</v>
      </c>
      <c r="J2142">
        <v>1</v>
      </c>
      <c r="K2142">
        <v>4.6097099999999998</v>
      </c>
      <c r="L2142">
        <v>-74.08175</v>
      </c>
    </row>
    <row r="2143" spans="1:12" x14ac:dyDescent="0.25">
      <c r="A2143" t="s">
        <v>57</v>
      </c>
      <c r="B2143" t="s">
        <v>58</v>
      </c>
      <c r="C2143">
        <v>64600</v>
      </c>
      <c r="D2143">
        <v>3700</v>
      </c>
      <c r="E2143" t="s">
        <v>543</v>
      </c>
      <c r="F2143" t="s">
        <v>52</v>
      </c>
      <c r="G2143" t="s">
        <v>60</v>
      </c>
      <c r="H2143">
        <v>5</v>
      </c>
      <c r="I2143" t="s">
        <v>17</v>
      </c>
      <c r="J2143">
        <v>4</v>
      </c>
      <c r="K2143">
        <v>4.8133299999999997</v>
      </c>
      <c r="L2143">
        <v>-75.696110000000004</v>
      </c>
    </row>
    <row r="2144" spans="1:12" x14ac:dyDescent="0.25">
      <c r="A2144" t="s">
        <v>155</v>
      </c>
      <c r="B2144" t="s">
        <v>62</v>
      </c>
      <c r="C2144">
        <v>108300</v>
      </c>
      <c r="D2144">
        <v>6000</v>
      </c>
      <c r="E2144" t="s">
        <v>635</v>
      </c>
      <c r="F2144" t="s">
        <v>130</v>
      </c>
      <c r="G2144" t="s">
        <v>22</v>
      </c>
      <c r="H2144">
        <v>3</v>
      </c>
      <c r="I2144" t="s">
        <v>17</v>
      </c>
      <c r="J2144">
        <v>5</v>
      </c>
      <c r="K2144">
        <v>6.2518399999999996</v>
      </c>
      <c r="L2144">
        <v>-75.563590000000005</v>
      </c>
    </row>
    <row r="2145" spans="1:12" x14ac:dyDescent="0.25">
      <c r="A2145" t="s">
        <v>127</v>
      </c>
      <c r="B2145" t="s">
        <v>13</v>
      </c>
      <c r="C2145">
        <v>927900</v>
      </c>
      <c r="D2145">
        <v>49600</v>
      </c>
      <c r="E2145" t="s">
        <v>211</v>
      </c>
      <c r="F2145" t="s">
        <v>88</v>
      </c>
      <c r="G2145" t="s">
        <v>22</v>
      </c>
      <c r="H2145">
        <v>2</v>
      </c>
      <c r="I2145" t="s">
        <v>32</v>
      </c>
      <c r="J2145">
        <v>1</v>
      </c>
      <c r="K2145">
        <v>6.2518399999999996</v>
      </c>
      <c r="L2145">
        <v>-75.563590000000005</v>
      </c>
    </row>
    <row r="2146" spans="1:12" x14ac:dyDescent="0.25">
      <c r="A2146" t="s">
        <v>74</v>
      </c>
      <c r="B2146" t="s">
        <v>62</v>
      </c>
      <c r="C2146">
        <v>60200</v>
      </c>
      <c r="D2146">
        <v>3600</v>
      </c>
      <c r="E2146" t="s">
        <v>761</v>
      </c>
      <c r="F2146" t="s">
        <v>160</v>
      </c>
      <c r="G2146" t="s">
        <v>22</v>
      </c>
      <c r="H2146">
        <v>5</v>
      </c>
      <c r="I2146" t="s">
        <v>17</v>
      </c>
      <c r="J2146">
        <v>3</v>
      </c>
      <c r="K2146">
        <v>6.2518399999999996</v>
      </c>
      <c r="L2146">
        <v>-75.563590000000005</v>
      </c>
    </row>
    <row r="2147" spans="1:12" x14ac:dyDescent="0.25">
      <c r="A2147" t="s">
        <v>133</v>
      </c>
      <c r="B2147" t="s">
        <v>24</v>
      </c>
      <c r="C2147">
        <v>13100</v>
      </c>
      <c r="D2147">
        <v>5400</v>
      </c>
      <c r="E2147" t="s">
        <v>273</v>
      </c>
      <c r="F2147" t="s">
        <v>54</v>
      </c>
      <c r="G2147" t="s">
        <v>16</v>
      </c>
      <c r="H2147">
        <v>5</v>
      </c>
      <c r="I2147" t="s">
        <v>17</v>
      </c>
      <c r="J2147">
        <v>1</v>
      </c>
      <c r="K2147">
        <v>4.6097099999999998</v>
      </c>
      <c r="L2147">
        <v>-74.08175</v>
      </c>
    </row>
    <row r="2148" spans="1:12" x14ac:dyDescent="0.25">
      <c r="A2148" t="s">
        <v>85</v>
      </c>
      <c r="B2148" t="s">
        <v>86</v>
      </c>
      <c r="C2148">
        <v>1002000</v>
      </c>
      <c r="D2148">
        <v>51500</v>
      </c>
      <c r="E2148" t="s">
        <v>407</v>
      </c>
      <c r="F2148" t="s">
        <v>93</v>
      </c>
      <c r="G2148" t="s">
        <v>16</v>
      </c>
      <c r="H2148">
        <v>5</v>
      </c>
      <c r="I2148" t="s">
        <v>17</v>
      </c>
      <c r="J2148">
        <v>4</v>
      </c>
      <c r="K2148">
        <v>4.6097099999999998</v>
      </c>
      <c r="L2148">
        <v>-74.08175</v>
      </c>
    </row>
    <row r="2149" spans="1:12" x14ac:dyDescent="0.25">
      <c r="A2149" t="s">
        <v>113</v>
      </c>
      <c r="B2149" t="s">
        <v>24</v>
      </c>
      <c r="C2149">
        <v>21800</v>
      </c>
      <c r="D2149">
        <v>1400</v>
      </c>
      <c r="E2149" t="s">
        <v>1161</v>
      </c>
      <c r="F2149" t="s">
        <v>96</v>
      </c>
      <c r="G2149" t="s">
        <v>31</v>
      </c>
      <c r="H2149">
        <v>2</v>
      </c>
      <c r="I2149" t="s">
        <v>17</v>
      </c>
      <c r="J2149">
        <v>10</v>
      </c>
      <c r="K2149">
        <v>3.4372199999999999</v>
      </c>
      <c r="L2149">
        <v>-76.522499999999994</v>
      </c>
    </row>
    <row r="2150" spans="1:12" x14ac:dyDescent="0.25">
      <c r="A2150" t="s">
        <v>219</v>
      </c>
      <c r="B2150" t="s">
        <v>19</v>
      </c>
      <c r="C2150">
        <v>910900</v>
      </c>
      <c r="D2150">
        <v>49600</v>
      </c>
      <c r="E2150" t="s">
        <v>768</v>
      </c>
      <c r="F2150" t="s">
        <v>54</v>
      </c>
      <c r="G2150" t="s">
        <v>16</v>
      </c>
      <c r="H2150">
        <v>5</v>
      </c>
      <c r="I2150" t="s">
        <v>32</v>
      </c>
      <c r="J2150">
        <v>1</v>
      </c>
      <c r="K2150">
        <v>4.6097099999999998</v>
      </c>
      <c r="L2150">
        <v>-74.08175</v>
      </c>
    </row>
    <row r="2151" spans="1:12" x14ac:dyDescent="0.25">
      <c r="A2151" t="s">
        <v>74</v>
      </c>
      <c r="B2151" t="s">
        <v>62</v>
      </c>
      <c r="C2151">
        <v>36200</v>
      </c>
      <c r="D2151">
        <v>2400</v>
      </c>
      <c r="E2151" t="s">
        <v>622</v>
      </c>
      <c r="F2151" t="s">
        <v>54</v>
      </c>
      <c r="G2151" t="s">
        <v>16</v>
      </c>
      <c r="H2151">
        <v>1</v>
      </c>
      <c r="I2151" t="s">
        <v>17</v>
      </c>
      <c r="J2151">
        <v>1</v>
      </c>
      <c r="K2151">
        <v>4.6097099999999998</v>
      </c>
      <c r="L2151">
        <v>-74.08175</v>
      </c>
    </row>
    <row r="2152" spans="1:12" x14ac:dyDescent="0.25">
      <c r="A2152" t="s">
        <v>18</v>
      </c>
      <c r="B2152" t="s">
        <v>19</v>
      </c>
      <c r="C2152">
        <v>253000</v>
      </c>
      <c r="D2152">
        <v>11700</v>
      </c>
      <c r="E2152" t="s">
        <v>365</v>
      </c>
      <c r="F2152" t="s">
        <v>88</v>
      </c>
      <c r="G2152" t="s">
        <v>16</v>
      </c>
      <c r="H2152">
        <v>5</v>
      </c>
      <c r="I2152" t="s">
        <v>17</v>
      </c>
      <c r="J2152">
        <v>1</v>
      </c>
      <c r="K2152">
        <v>4.6097099999999998</v>
      </c>
      <c r="L2152">
        <v>-74.08175</v>
      </c>
    </row>
    <row r="2153" spans="1:12" x14ac:dyDescent="0.25">
      <c r="A2153" t="s">
        <v>82</v>
      </c>
      <c r="B2153" t="s">
        <v>58</v>
      </c>
      <c r="C2153">
        <v>36900</v>
      </c>
      <c r="D2153">
        <v>0</v>
      </c>
      <c r="E2153" t="s">
        <v>1232</v>
      </c>
      <c r="F2153" t="s">
        <v>160</v>
      </c>
      <c r="G2153" t="s">
        <v>16</v>
      </c>
      <c r="H2153">
        <v>5</v>
      </c>
      <c r="I2153" t="s">
        <v>17</v>
      </c>
      <c r="J2153">
        <v>10</v>
      </c>
      <c r="K2153">
        <v>4.6097099999999998</v>
      </c>
      <c r="L2153">
        <v>-74.08175</v>
      </c>
    </row>
    <row r="2154" spans="1:12" x14ac:dyDescent="0.25">
      <c r="A2154" t="s">
        <v>39</v>
      </c>
      <c r="B2154" t="s">
        <v>24</v>
      </c>
      <c r="C2154">
        <v>42800</v>
      </c>
      <c r="D2154">
        <v>0</v>
      </c>
      <c r="E2154" t="s">
        <v>1010</v>
      </c>
      <c r="F2154" t="s">
        <v>88</v>
      </c>
      <c r="G2154" t="s">
        <v>22</v>
      </c>
      <c r="H2154">
        <v>5</v>
      </c>
      <c r="I2154" t="s">
        <v>32</v>
      </c>
      <c r="J2154">
        <v>1</v>
      </c>
      <c r="K2154">
        <v>6.2518399999999996</v>
      </c>
      <c r="L2154">
        <v>-75.563590000000005</v>
      </c>
    </row>
    <row r="2155" spans="1:12" x14ac:dyDescent="0.25">
      <c r="A2155" t="s">
        <v>12</v>
      </c>
      <c r="B2155" t="s">
        <v>13</v>
      </c>
      <c r="C2155">
        <v>211400</v>
      </c>
      <c r="D2155">
        <v>9400</v>
      </c>
      <c r="E2155" t="s">
        <v>629</v>
      </c>
      <c r="F2155" t="s">
        <v>160</v>
      </c>
      <c r="G2155" t="s">
        <v>16</v>
      </c>
      <c r="H2155">
        <v>5</v>
      </c>
      <c r="I2155" t="s">
        <v>17</v>
      </c>
      <c r="J2155">
        <v>1</v>
      </c>
      <c r="K2155">
        <v>4.6097099999999998</v>
      </c>
      <c r="L2155">
        <v>-74.08175</v>
      </c>
    </row>
    <row r="2156" spans="1:12" x14ac:dyDescent="0.25">
      <c r="A2156" t="s">
        <v>98</v>
      </c>
      <c r="B2156" t="s">
        <v>19</v>
      </c>
      <c r="C2156">
        <v>564700</v>
      </c>
      <c r="D2156">
        <v>28300</v>
      </c>
      <c r="E2156" t="s">
        <v>423</v>
      </c>
      <c r="F2156" t="s">
        <v>21</v>
      </c>
      <c r="G2156" t="s">
        <v>22</v>
      </c>
      <c r="H2156">
        <v>5</v>
      </c>
      <c r="I2156" t="s">
        <v>32</v>
      </c>
      <c r="J2156">
        <v>1</v>
      </c>
      <c r="K2156">
        <v>6.2518399999999996</v>
      </c>
      <c r="L2156">
        <v>-75.563590000000005</v>
      </c>
    </row>
    <row r="2157" spans="1:12" x14ac:dyDescent="0.25">
      <c r="A2157" t="s">
        <v>36</v>
      </c>
      <c r="B2157" t="s">
        <v>24</v>
      </c>
      <c r="C2157">
        <v>25000</v>
      </c>
      <c r="D2157">
        <v>1500</v>
      </c>
      <c r="E2157" t="s">
        <v>514</v>
      </c>
      <c r="F2157" t="s">
        <v>21</v>
      </c>
      <c r="G2157" t="s">
        <v>22</v>
      </c>
      <c r="H2157">
        <v>5</v>
      </c>
      <c r="I2157" t="s">
        <v>17</v>
      </c>
      <c r="J2157">
        <v>1</v>
      </c>
      <c r="K2157">
        <v>6.2518399999999996</v>
      </c>
      <c r="L2157">
        <v>-75.563590000000005</v>
      </c>
    </row>
    <row r="2158" spans="1:12" x14ac:dyDescent="0.25">
      <c r="A2158" t="s">
        <v>70</v>
      </c>
      <c r="B2158" t="s">
        <v>13</v>
      </c>
      <c r="C2158">
        <v>2520900</v>
      </c>
      <c r="D2158">
        <v>132400</v>
      </c>
      <c r="E2158" t="s">
        <v>519</v>
      </c>
      <c r="F2158" t="s">
        <v>93</v>
      </c>
      <c r="G2158" t="s">
        <v>22</v>
      </c>
      <c r="H2158">
        <v>2</v>
      </c>
      <c r="I2158" t="s">
        <v>17</v>
      </c>
      <c r="J2158">
        <v>1</v>
      </c>
      <c r="K2158">
        <v>6.2518399999999996</v>
      </c>
      <c r="L2158">
        <v>-75.563590000000005</v>
      </c>
    </row>
    <row r="2159" spans="1:12" x14ac:dyDescent="0.25">
      <c r="A2159" t="s">
        <v>85</v>
      </c>
      <c r="B2159" t="s">
        <v>86</v>
      </c>
      <c r="C2159">
        <v>1095600</v>
      </c>
      <c r="D2159">
        <v>56500</v>
      </c>
      <c r="E2159" t="s">
        <v>1163</v>
      </c>
      <c r="F2159" t="s">
        <v>47</v>
      </c>
      <c r="G2159" t="s">
        <v>22</v>
      </c>
      <c r="H2159">
        <v>3</v>
      </c>
      <c r="I2159" t="s">
        <v>146</v>
      </c>
      <c r="J2159">
        <v>1</v>
      </c>
      <c r="K2159">
        <v>6.2518399999999996</v>
      </c>
      <c r="L2159">
        <v>-75.563590000000005</v>
      </c>
    </row>
    <row r="2160" spans="1:12" x14ac:dyDescent="0.25">
      <c r="A2160" t="s">
        <v>89</v>
      </c>
      <c r="B2160" t="s">
        <v>62</v>
      </c>
      <c r="C2160">
        <v>11500</v>
      </c>
      <c r="D2160">
        <v>1100</v>
      </c>
      <c r="E2160" t="s">
        <v>763</v>
      </c>
      <c r="F2160" t="s">
        <v>160</v>
      </c>
      <c r="G2160" t="s">
        <v>16</v>
      </c>
      <c r="H2160">
        <v>5</v>
      </c>
      <c r="I2160" t="s">
        <v>17</v>
      </c>
      <c r="J2160">
        <v>1</v>
      </c>
      <c r="K2160">
        <v>4.6097099999999998</v>
      </c>
      <c r="L2160">
        <v>-74.08175</v>
      </c>
    </row>
    <row r="2161" spans="1:12" x14ac:dyDescent="0.25">
      <c r="A2161" t="s">
        <v>50</v>
      </c>
      <c r="B2161" t="s">
        <v>29</v>
      </c>
      <c r="C2161">
        <v>2521700</v>
      </c>
      <c r="D2161">
        <v>132500</v>
      </c>
      <c r="E2161" t="s">
        <v>1122</v>
      </c>
      <c r="F2161" t="s">
        <v>35</v>
      </c>
      <c r="G2161" t="s">
        <v>141</v>
      </c>
      <c r="H2161">
        <v>2</v>
      </c>
      <c r="I2161" t="s">
        <v>17</v>
      </c>
      <c r="J2161">
        <v>3</v>
      </c>
      <c r="K2161">
        <v>5.0688899999999997</v>
      </c>
      <c r="L2161">
        <v>-75.517380000000003</v>
      </c>
    </row>
    <row r="2162" spans="1:12" x14ac:dyDescent="0.25">
      <c r="A2162" t="s">
        <v>33</v>
      </c>
      <c r="B2162" t="s">
        <v>19</v>
      </c>
      <c r="C2162">
        <v>333100</v>
      </c>
      <c r="D2162">
        <v>15900</v>
      </c>
      <c r="E2162" t="s">
        <v>901</v>
      </c>
      <c r="F2162" t="s">
        <v>96</v>
      </c>
      <c r="G2162" t="s">
        <v>27</v>
      </c>
      <c r="H2162">
        <v>5</v>
      </c>
      <c r="I2162" t="s">
        <v>17</v>
      </c>
      <c r="J2162">
        <v>8</v>
      </c>
      <c r="K2162">
        <v>10.39972</v>
      </c>
      <c r="L2162">
        <v>-75.514439999999993</v>
      </c>
    </row>
    <row r="2163" spans="1:12" x14ac:dyDescent="0.25">
      <c r="A2163" t="s">
        <v>82</v>
      </c>
      <c r="B2163" t="s">
        <v>58</v>
      </c>
      <c r="C2163">
        <v>34200</v>
      </c>
      <c r="D2163">
        <v>0</v>
      </c>
      <c r="E2163" t="s">
        <v>1093</v>
      </c>
      <c r="F2163" t="s">
        <v>52</v>
      </c>
      <c r="G2163" t="s">
        <v>16</v>
      </c>
      <c r="H2163">
        <v>5</v>
      </c>
      <c r="I2163" t="s">
        <v>32</v>
      </c>
      <c r="J2163">
        <v>1</v>
      </c>
      <c r="K2163">
        <v>4.6097099999999998</v>
      </c>
      <c r="L2163">
        <v>-74.08175</v>
      </c>
    </row>
    <row r="2164" spans="1:12" x14ac:dyDescent="0.25">
      <c r="A2164" t="s">
        <v>50</v>
      </c>
      <c r="B2164" t="s">
        <v>29</v>
      </c>
      <c r="C2164">
        <v>1650400</v>
      </c>
      <c r="D2164">
        <v>86100</v>
      </c>
      <c r="E2164" t="s">
        <v>137</v>
      </c>
      <c r="F2164" t="s">
        <v>35</v>
      </c>
      <c r="G2164" t="s">
        <v>22</v>
      </c>
      <c r="H2164">
        <v>5</v>
      </c>
      <c r="I2164" t="s">
        <v>17</v>
      </c>
      <c r="J2164">
        <v>3</v>
      </c>
      <c r="K2164">
        <v>6.2518399999999996</v>
      </c>
      <c r="L2164">
        <v>-75.563590000000005</v>
      </c>
    </row>
    <row r="2165" spans="1:12" x14ac:dyDescent="0.25">
      <c r="A2165" t="s">
        <v>67</v>
      </c>
      <c r="B2165" t="s">
        <v>62</v>
      </c>
      <c r="C2165">
        <v>52100</v>
      </c>
      <c r="D2165">
        <v>3200</v>
      </c>
      <c r="E2165" t="s">
        <v>994</v>
      </c>
      <c r="F2165" t="s">
        <v>93</v>
      </c>
      <c r="G2165" t="s">
        <v>22</v>
      </c>
      <c r="H2165">
        <v>5</v>
      </c>
      <c r="I2165" t="s">
        <v>17</v>
      </c>
      <c r="J2165">
        <v>1</v>
      </c>
      <c r="K2165">
        <v>6.2518399999999996</v>
      </c>
      <c r="L2165">
        <v>-75.563590000000005</v>
      </c>
    </row>
    <row r="2166" spans="1:12" x14ac:dyDescent="0.25">
      <c r="A2166" t="s">
        <v>148</v>
      </c>
      <c r="B2166" t="s">
        <v>13</v>
      </c>
      <c r="C2166">
        <v>2465100</v>
      </c>
      <c r="D2166">
        <v>129400</v>
      </c>
      <c r="E2166" t="s">
        <v>848</v>
      </c>
      <c r="F2166" t="s">
        <v>15</v>
      </c>
      <c r="G2166" t="s">
        <v>16</v>
      </c>
      <c r="H2166">
        <v>4</v>
      </c>
      <c r="I2166" t="s">
        <v>17</v>
      </c>
      <c r="J2166">
        <v>2</v>
      </c>
      <c r="K2166">
        <v>4.6097099999999998</v>
      </c>
      <c r="L2166">
        <v>-74.08175</v>
      </c>
    </row>
    <row r="2167" spans="1:12" x14ac:dyDescent="0.25">
      <c r="A2167" t="s">
        <v>122</v>
      </c>
      <c r="B2167" t="s">
        <v>29</v>
      </c>
      <c r="C2167">
        <v>813700</v>
      </c>
      <c r="D2167">
        <v>41500</v>
      </c>
      <c r="E2167" t="s">
        <v>739</v>
      </c>
      <c r="F2167" t="s">
        <v>160</v>
      </c>
      <c r="G2167" t="s">
        <v>16</v>
      </c>
      <c r="H2167">
        <v>5</v>
      </c>
      <c r="I2167" t="s">
        <v>32</v>
      </c>
      <c r="J2167">
        <v>1</v>
      </c>
      <c r="K2167">
        <v>4.6097099999999998</v>
      </c>
      <c r="L2167">
        <v>-74.08175</v>
      </c>
    </row>
    <row r="2168" spans="1:12" x14ac:dyDescent="0.25">
      <c r="A2168" t="s">
        <v>98</v>
      </c>
      <c r="B2168" t="s">
        <v>19</v>
      </c>
      <c r="C2168">
        <v>507900</v>
      </c>
      <c r="D2168">
        <v>27300</v>
      </c>
      <c r="E2168" t="s">
        <v>670</v>
      </c>
      <c r="F2168" t="s">
        <v>88</v>
      </c>
      <c r="G2168" t="s">
        <v>278</v>
      </c>
      <c r="H2168">
        <v>5</v>
      </c>
      <c r="I2168" t="s">
        <v>17</v>
      </c>
      <c r="J2168">
        <v>2</v>
      </c>
      <c r="K2168">
        <v>-4.2152799999999999</v>
      </c>
      <c r="L2168">
        <v>-69.940560000000005</v>
      </c>
    </row>
    <row r="2169" spans="1:12" x14ac:dyDescent="0.25">
      <c r="A2169" t="s">
        <v>266</v>
      </c>
      <c r="B2169" t="s">
        <v>13</v>
      </c>
      <c r="C2169">
        <v>1516000</v>
      </c>
      <c r="D2169">
        <v>78900</v>
      </c>
      <c r="E2169" t="s">
        <v>393</v>
      </c>
      <c r="F2169" t="s">
        <v>130</v>
      </c>
      <c r="G2169" t="s">
        <v>31</v>
      </c>
      <c r="H2169">
        <v>5</v>
      </c>
      <c r="I2169" t="s">
        <v>32</v>
      </c>
      <c r="J2169">
        <v>1</v>
      </c>
      <c r="K2169">
        <v>3.4372199999999999</v>
      </c>
      <c r="L2169">
        <v>-76.522499999999994</v>
      </c>
    </row>
    <row r="2170" spans="1:12" x14ac:dyDescent="0.25">
      <c r="A2170" t="s">
        <v>127</v>
      </c>
      <c r="B2170" t="s">
        <v>13</v>
      </c>
      <c r="C2170">
        <v>698200</v>
      </c>
      <c r="D2170">
        <v>37600</v>
      </c>
      <c r="E2170" t="s">
        <v>1206</v>
      </c>
      <c r="F2170" t="s">
        <v>130</v>
      </c>
      <c r="G2170" t="s">
        <v>16</v>
      </c>
      <c r="H2170">
        <v>5</v>
      </c>
      <c r="I2170" t="s">
        <v>17</v>
      </c>
      <c r="J2170">
        <v>1</v>
      </c>
      <c r="K2170">
        <v>4.6097099999999998</v>
      </c>
      <c r="L2170">
        <v>-74.08175</v>
      </c>
    </row>
    <row r="2171" spans="1:12" x14ac:dyDescent="0.25">
      <c r="A2171" t="s">
        <v>68</v>
      </c>
      <c r="B2171" t="s">
        <v>24</v>
      </c>
      <c r="C2171">
        <v>32800</v>
      </c>
      <c r="D2171">
        <v>2000</v>
      </c>
      <c r="E2171" t="s">
        <v>955</v>
      </c>
      <c r="F2171" t="s">
        <v>47</v>
      </c>
      <c r="G2171" t="s">
        <v>22</v>
      </c>
      <c r="H2171">
        <v>4</v>
      </c>
      <c r="I2171" t="s">
        <v>17</v>
      </c>
      <c r="J2171">
        <v>3</v>
      </c>
      <c r="K2171">
        <v>6.2518399999999996</v>
      </c>
      <c r="L2171">
        <v>-75.563590000000005</v>
      </c>
    </row>
    <row r="2172" spans="1:12" x14ac:dyDescent="0.25">
      <c r="A2172" t="s">
        <v>70</v>
      </c>
      <c r="B2172" t="s">
        <v>13</v>
      </c>
      <c r="C2172">
        <v>2754400</v>
      </c>
      <c r="D2172">
        <v>146900</v>
      </c>
      <c r="E2172" t="s">
        <v>520</v>
      </c>
      <c r="F2172" t="s">
        <v>15</v>
      </c>
      <c r="G2172" t="s">
        <v>161</v>
      </c>
      <c r="H2172">
        <v>4</v>
      </c>
      <c r="I2172" t="s">
        <v>32</v>
      </c>
      <c r="J2172">
        <v>1</v>
      </c>
      <c r="K2172">
        <v>7.1253900000000003</v>
      </c>
      <c r="L2172">
        <v>-73.119799999999998</v>
      </c>
    </row>
    <row r="2173" spans="1:12" x14ac:dyDescent="0.25">
      <c r="A2173" t="s">
        <v>48</v>
      </c>
      <c r="B2173" t="s">
        <v>24</v>
      </c>
      <c r="C2173">
        <v>80000</v>
      </c>
      <c r="D2173">
        <v>4700</v>
      </c>
      <c r="E2173" t="s">
        <v>436</v>
      </c>
      <c r="F2173" t="s">
        <v>130</v>
      </c>
      <c r="G2173" t="s">
        <v>31</v>
      </c>
      <c r="H2173">
        <v>5</v>
      </c>
      <c r="I2173" t="s">
        <v>17</v>
      </c>
      <c r="J2173">
        <v>2</v>
      </c>
      <c r="K2173">
        <v>3.4372199999999999</v>
      </c>
      <c r="L2173">
        <v>-76.522499999999994</v>
      </c>
    </row>
    <row r="2174" spans="1:12" x14ac:dyDescent="0.25">
      <c r="A2174" t="s">
        <v>124</v>
      </c>
      <c r="B2174" t="s">
        <v>19</v>
      </c>
      <c r="C2174">
        <v>628700</v>
      </c>
      <c r="D2174">
        <v>34000</v>
      </c>
      <c r="E2174" t="s">
        <v>717</v>
      </c>
      <c r="F2174" t="s">
        <v>96</v>
      </c>
      <c r="G2174" t="s">
        <v>22</v>
      </c>
      <c r="H2174">
        <v>2</v>
      </c>
      <c r="I2174" t="s">
        <v>17</v>
      </c>
      <c r="J2174">
        <v>2</v>
      </c>
      <c r="K2174">
        <v>6.2518399999999996</v>
      </c>
      <c r="L2174">
        <v>-75.563590000000005</v>
      </c>
    </row>
    <row r="2175" spans="1:12" x14ac:dyDescent="0.25">
      <c r="A2175" t="s">
        <v>148</v>
      </c>
      <c r="B2175" t="s">
        <v>13</v>
      </c>
      <c r="C2175">
        <v>1422600</v>
      </c>
      <c r="D2175">
        <v>81600</v>
      </c>
      <c r="E2175" t="s">
        <v>876</v>
      </c>
      <c r="F2175" t="s">
        <v>96</v>
      </c>
      <c r="G2175" t="s">
        <v>126</v>
      </c>
      <c r="H2175">
        <v>5</v>
      </c>
      <c r="I2175" t="s">
        <v>17</v>
      </c>
      <c r="J2175">
        <v>4</v>
      </c>
      <c r="K2175">
        <v>7.89391</v>
      </c>
      <c r="L2175">
        <v>-72.507819999999995</v>
      </c>
    </row>
    <row r="2176" spans="1:12" x14ac:dyDescent="0.25">
      <c r="A2176" t="s">
        <v>98</v>
      </c>
      <c r="B2176" t="s">
        <v>19</v>
      </c>
      <c r="C2176">
        <v>378200</v>
      </c>
      <c r="D2176">
        <v>20500</v>
      </c>
      <c r="E2176" t="s">
        <v>256</v>
      </c>
      <c r="F2176" t="s">
        <v>160</v>
      </c>
      <c r="G2176" t="s">
        <v>44</v>
      </c>
      <c r="H2176">
        <v>5</v>
      </c>
      <c r="I2176" t="s">
        <v>17</v>
      </c>
      <c r="J2176">
        <v>3</v>
      </c>
      <c r="K2176">
        <v>11.240790000000001</v>
      </c>
      <c r="L2176">
        <v>-74.199039999999997</v>
      </c>
    </row>
    <row r="2177" spans="1:12" x14ac:dyDescent="0.25">
      <c r="A2177" t="s">
        <v>124</v>
      </c>
      <c r="B2177" t="s">
        <v>19</v>
      </c>
      <c r="C2177">
        <v>697000</v>
      </c>
      <c r="D2177">
        <v>35300</v>
      </c>
      <c r="E2177" t="s">
        <v>1023</v>
      </c>
      <c r="F2177" t="s">
        <v>76</v>
      </c>
      <c r="G2177" t="s">
        <v>16</v>
      </c>
      <c r="H2177">
        <v>5</v>
      </c>
      <c r="I2177" t="s">
        <v>17</v>
      </c>
      <c r="J2177">
        <v>1</v>
      </c>
      <c r="K2177">
        <v>4.6097099999999998</v>
      </c>
      <c r="L2177">
        <v>-74.08175</v>
      </c>
    </row>
    <row r="2178" spans="1:12" x14ac:dyDescent="0.25">
      <c r="A2178" t="s">
        <v>64</v>
      </c>
      <c r="B2178" t="s">
        <v>65</v>
      </c>
      <c r="C2178">
        <v>46900</v>
      </c>
      <c r="D2178">
        <v>2700</v>
      </c>
      <c r="E2178" t="s">
        <v>581</v>
      </c>
      <c r="F2178" t="s">
        <v>47</v>
      </c>
      <c r="G2178" t="s">
        <v>31</v>
      </c>
      <c r="H2178">
        <v>4</v>
      </c>
      <c r="I2178" t="s">
        <v>17</v>
      </c>
      <c r="J2178">
        <v>1</v>
      </c>
      <c r="K2178">
        <v>3.4372199999999999</v>
      </c>
      <c r="L2178">
        <v>-76.522499999999994</v>
      </c>
    </row>
    <row r="2179" spans="1:12" x14ac:dyDescent="0.25">
      <c r="A2179" t="s">
        <v>204</v>
      </c>
      <c r="B2179" t="s">
        <v>13</v>
      </c>
      <c r="C2179">
        <v>148200</v>
      </c>
      <c r="D2179">
        <v>8100</v>
      </c>
      <c r="E2179" t="s">
        <v>1228</v>
      </c>
      <c r="F2179" t="s">
        <v>21</v>
      </c>
      <c r="G2179" t="s">
        <v>109</v>
      </c>
      <c r="H2179">
        <v>5</v>
      </c>
      <c r="I2179" t="s">
        <v>17</v>
      </c>
      <c r="J2179">
        <v>4</v>
      </c>
      <c r="K2179">
        <v>4.1420000000000003</v>
      </c>
      <c r="L2179">
        <v>-73.626639999999995</v>
      </c>
    </row>
    <row r="2180" spans="1:12" x14ac:dyDescent="0.25">
      <c r="A2180" t="s">
        <v>94</v>
      </c>
      <c r="B2180" t="s">
        <v>29</v>
      </c>
      <c r="C2180">
        <v>581900</v>
      </c>
      <c r="D2180">
        <v>31200</v>
      </c>
      <c r="E2180" t="s">
        <v>630</v>
      </c>
      <c r="F2180" t="s">
        <v>160</v>
      </c>
      <c r="G2180" t="s">
        <v>22</v>
      </c>
      <c r="H2180">
        <v>5</v>
      </c>
      <c r="I2180" t="s">
        <v>38</v>
      </c>
      <c r="J2180">
        <v>1</v>
      </c>
      <c r="K2180">
        <v>6.2518399999999996</v>
      </c>
      <c r="L2180">
        <v>-75.563590000000005</v>
      </c>
    </row>
    <row r="2181" spans="1:12" x14ac:dyDescent="0.25">
      <c r="A2181" t="s">
        <v>171</v>
      </c>
      <c r="B2181" t="s">
        <v>19</v>
      </c>
      <c r="C2181">
        <v>291300</v>
      </c>
      <c r="D2181">
        <v>16200</v>
      </c>
      <c r="E2181" t="s">
        <v>571</v>
      </c>
      <c r="F2181" t="s">
        <v>96</v>
      </c>
      <c r="G2181" t="s">
        <v>31</v>
      </c>
      <c r="H2181">
        <v>3</v>
      </c>
      <c r="I2181" t="s">
        <v>32</v>
      </c>
      <c r="J2181">
        <v>1</v>
      </c>
      <c r="K2181">
        <v>3.4372199999999999</v>
      </c>
      <c r="L2181">
        <v>-76.522499999999994</v>
      </c>
    </row>
    <row r="2182" spans="1:12" x14ac:dyDescent="0.25">
      <c r="A2182" t="s">
        <v>50</v>
      </c>
      <c r="B2182" t="s">
        <v>29</v>
      </c>
      <c r="C2182">
        <v>2051000</v>
      </c>
      <c r="D2182">
        <v>109400</v>
      </c>
      <c r="E2182" t="s">
        <v>342</v>
      </c>
      <c r="F2182" t="s">
        <v>96</v>
      </c>
      <c r="G2182" t="s">
        <v>22</v>
      </c>
      <c r="H2182">
        <v>4</v>
      </c>
      <c r="I2182" t="s">
        <v>17</v>
      </c>
      <c r="J2182">
        <v>5</v>
      </c>
      <c r="K2182">
        <v>6.2518399999999996</v>
      </c>
      <c r="L2182">
        <v>-75.563590000000005</v>
      </c>
    </row>
    <row r="2183" spans="1:12" x14ac:dyDescent="0.25">
      <c r="A2183" t="s">
        <v>18</v>
      </c>
      <c r="B2183" t="s">
        <v>19</v>
      </c>
      <c r="C2183">
        <v>164600</v>
      </c>
      <c r="D2183">
        <v>7000</v>
      </c>
      <c r="E2183" t="s">
        <v>246</v>
      </c>
      <c r="F2183" t="s">
        <v>160</v>
      </c>
      <c r="G2183" t="s">
        <v>16</v>
      </c>
      <c r="H2183">
        <v>1</v>
      </c>
      <c r="I2183" t="s">
        <v>17</v>
      </c>
      <c r="J2183">
        <v>6</v>
      </c>
      <c r="K2183">
        <v>4.6097099999999998</v>
      </c>
      <c r="L2183">
        <v>-74.08175</v>
      </c>
    </row>
    <row r="2184" spans="1:12" x14ac:dyDescent="0.25">
      <c r="A2184" t="s">
        <v>297</v>
      </c>
      <c r="B2184" t="s">
        <v>86</v>
      </c>
      <c r="C2184">
        <v>60300</v>
      </c>
      <c r="D2184">
        <v>1400</v>
      </c>
      <c r="E2184" t="s">
        <v>510</v>
      </c>
      <c r="F2184" t="s">
        <v>21</v>
      </c>
      <c r="G2184" t="s">
        <v>16</v>
      </c>
      <c r="H2184">
        <v>5</v>
      </c>
      <c r="I2184" t="s">
        <v>32</v>
      </c>
      <c r="J2184">
        <v>1</v>
      </c>
      <c r="K2184">
        <v>4.6097099999999998</v>
      </c>
      <c r="L2184">
        <v>-74.08175</v>
      </c>
    </row>
    <row r="2185" spans="1:12" x14ac:dyDescent="0.25">
      <c r="A2185" t="s">
        <v>105</v>
      </c>
      <c r="B2185" t="s">
        <v>19</v>
      </c>
      <c r="C2185">
        <v>270000</v>
      </c>
      <c r="D2185">
        <v>12600</v>
      </c>
      <c r="E2185" t="s">
        <v>424</v>
      </c>
      <c r="F2185" t="s">
        <v>130</v>
      </c>
      <c r="G2185" t="s">
        <v>44</v>
      </c>
      <c r="H2185">
        <v>4</v>
      </c>
      <c r="I2185" t="s">
        <v>17</v>
      </c>
      <c r="J2185">
        <v>4</v>
      </c>
      <c r="K2185">
        <v>11.240790000000001</v>
      </c>
      <c r="L2185">
        <v>-74.199039999999997</v>
      </c>
    </row>
    <row r="2186" spans="1:12" x14ac:dyDescent="0.25">
      <c r="A2186" t="s">
        <v>18</v>
      </c>
      <c r="B2186" t="s">
        <v>19</v>
      </c>
      <c r="C2186">
        <v>324200</v>
      </c>
      <c r="D2186">
        <v>17500</v>
      </c>
      <c r="E2186" t="s">
        <v>924</v>
      </c>
      <c r="F2186" t="s">
        <v>35</v>
      </c>
      <c r="G2186" t="s">
        <v>22</v>
      </c>
      <c r="H2186">
        <v>5</v>
      </c>
      <c r="I2186" t="s">
        <v>17</v>
      </c>
      <c r="J2186">
        <v>1</v>
      </c>
      <c r="K2186">
        <v>6.2518399999999996</v>
      </c>
      <c r="L2186">
        <v>-75.563590000000005</v>
      </c>
    </row>
    <row r="2187" spans="1:12" x14ac:dyDescent="0.25">
      <c r="A2187" t="s">
        <v>111</v>
      </c>
      <c r="B2187" t="s">
        <v>19</v>
      </c>
      <c r="C2187">
        <v>494400</v>
      </c>
      <c r="D2187">
        <v>26700</v>
      </c>
      <c r="E2187" t="s">
        <v>697</v>
      </c>
      <c r="F2187" t="s">
        <v>54</v>
      </c>
      <c r="G2187" t="s">
        <v>16</v>
      </c>
      <c r="H2187">
        <v>5</v>
      </c>
      <c r="I2187" t="s">
        <v>17</v>
      </c>
      <c r="J2187">
        <v>1</v>
      </c>
      <c r="K2187">
        <v>4.6097099999999998</v>
      </c>
      <c r="L2187">
        <v>-74.08175</v>
      </c>
    </row>
    <row r="2188" spans="1:12" x14ac:dyDescent="0.25">
      <c r="A2188" t="s">
        <v>82</v>
      </c>
      <c r="B2188" t="s">
        <v>58</v>
      </c>
      <c r="C2188">
        <v>52800</v>
      </c>
      <c r="D2188">
        <v>1000</v>
      </c>
      <c r="E2188" t="s">
        <v>881</v>
      </c>
      <c r="F2188" t="s">
        <v>21</v>
      </c>
      <c r="G2188" t="s">
        <v>126</v>
      </c>
      <c r="H2188">
        <v>5</v>
      </c>
      <c r="I2188" t="s">
        <v>17</v>
      </c>
      <c r="J2188">
        <v>1</v>
      </c>
      <c r="K2188">
        <v>7.89391</v>
      </c>
      <c r="L2188">
        <v>-72.507819999999995</v>
      </c>
    </row>
    <row r="2189" spans="1:12" x14ac:dyDescent="0.25">
      <c r="A2189" t="s">
        <v>55</v>
      </c>
      <c r="B2189" t="s">
        <v>13</v>
      </c>
      <c r="C2189">
        <v>135700</v>
      </c>
      <c r="D2189">
        <v>7600</v>
      </c>
      <c r="E2189" t="s">
        <v>793</v>
      </c>
      <c r="F2189" t="s">
        <v>15</v>
      </c>
      <c r="G2189" t="s">
        <v>16</v>
      </c>
      <c r="H2189">
        <v>4</v>
      </c>
      <c r="I2189" t="s">
        <v>38</v>
      </c>
      <c r="J2189">
        <v>1</v>
      </c>
      <c r="K2189">
        <v>4.6097099999999998</v>
      </c>
      <c r="L2189">
        <v>-74.08175</v>
      </c>
    </row>
    <row r="2190" spans="1:12" x14ac:dyDescent="0.25">
      <c r="A2190" t="s">
        <v>148</v>
      </c>
      <c r="B2190" t="s">
        <v>13</v>
      </c>
      <c r="C2190">
        <v>2327400</v>
      </c>
      <c r="D2190">
        <v>124300</v>
      </c>
      <c r="E2190" t="s">
        <v>218</v>
      </c>
      <c r="F2190" t="s">
        <v>130</v>
      </c>
      <c r="G2190" t="s">
        <v>31</v>
      </c>
      <c r="H2190">
        <v>5</v>
      </c>
      <c r="I2190" t="s">
        <v>32</v>
      </c>
      <c r="J2190">
        <v>1</v>
      </c>
      <c r="K2190">
        <v>3.4372199999999999</v>
      </c>
      <c r="L2190">
        <v>-76.522499999999994</v>
      </c>
    </row>
    <row r="2191" spans="1:12" x14ac:dyDescent="0.25">
      <c r="A2191" t="s">
        <v>28</v>
      </c>
      <c r="B2191" t="s">
        <v>29</v>
      </c>
      <c r="C2191">
        <v>334200</v>
      </c>
      <c r="D2191">
        <v>18200</v>
      </c>
      <c r="E2191" t="s">
        <v>310</v>
      </c>
      <c r="F2191" t="s">
        <v>93</v>
      </c>
      <c r="G2191" t="s">
        <v>16</v>
      </c>
      <c r="H2191">
        <v>5</v>
      </c>
      <c r="I2191" t="s">
        <v>17</v>
      </c>
      <c r="J2191">
        <v>5</v>
      </c>
      <c r="K2191">
        <v>4.6097099999999998</v>
      </c>
      <c r="L2191">
        <v>-74.08175</v>
      </c>
    </row>
    <row r="2192" spans="1:12" x14ac:dyDescent="0.25">
      <c r="A2192" t="s">
        <v>196</v>
      </c>
      <c r="B2192" t="s">
        <v>13</v>
      </c>
      <c r="C2192">
        <v>1204900</v>
      </c>
      <c r="D2192">
        <v>64400</v>
      </c>
      <c r="E2192" t="s">
        <v>406</v>
      </c>
      <c r="F2192" t="s">
        <v>21</v>
      </c>
      <c r="G2192" t="s">
        <v>16</v>
      </c>
      <c r="H2192">
        <v>4</v>
      </c>
      <c r="I2192" t="s">
        <v>17</v>
      </c>
      <c r="J2192">
        <v>1</v>
      </c>
      <c r="K2192">
        <v>4.6097099999999998</v>
      </c>
      <c r="L2192">
        <v>-74.08175</v>
      </c>
    </row>
    <row r="2193" spans="1:12" x14ac:dyDescent="0.25">
      <c r="A2193" t="s">
        <v>155</v>
      </c>
      <c r="B2193" t="s">
        <v>62</v>
      </c>
      <c r="C2193">
        <v>91600</v>
      </c>
      <c r="D2193">
        <v>3100</v>
      </c>
      <c r="E2193" t="s">
        <v>549</v>
      </c>
      <c r="F2193" t="s">
        <v>21</v>
      </c>
      <c r="G2193" t="s">
        <v>22</v>
      </c>
      <c r="H2193">
        <v>5</v>
      </c>
      <c r="I2193" t="s">
        <v>17</v>
      </c>
      <c r="J2193">
        <v>1</v>
      </c>
      <c r="K2193">
        <v>6.2518399999999996</v>
      </c>
      <c r="L2193">
        <v>-75.563590000000005</v>
      </c>
    </row>
    <row r="2194" spans="1:12" x14ac:dyDescent="0.25">
      <c r="A2194" t="s">
        <v>124</v>
      </c>
      <c r="B2194" t="s">
        <v>19</v>
      </c>
      <c r="C2194">
        <v>683200</v>
      </c>
      <c r="D2194">
        <v>34600</v>
      </c>
      <c r="E2194" t="s">
        <v>154</v>
      </c>
      <c r="F2194" t="s">
        <v>88</v>
      </c>
      <c r="G2194" t="s">
        <v>16</v>
      </c>
      <c r="H2194">
        <v>5</v>
      </c>
      <c r="I2194" t="s">
        <v>17</v>
      </c>
      <c r="J2194">
        <v>3</v>
      </c>
      <c r="K2194">
        <v>4.6097099999999998</v>
      </c>
      <c r="L2194">
        <v>-74.08175</v>
      </c>
    </row>
    <row r="2195" spans="1:12" x14ac:dyDescent="0.25">
      <c r="A2195" t="s">
        <v>64</v>
      </c>
      <c r="B2195" t="s">
        <v>65</v>
      </c>
      <c r="C2195">
        <v>62900</v>
      </c>
      <c r="D2195">
        <v>1500</v>
      </c>
      <c r="E2195" t="s">
        <v>1163</v>
      </c>
      <c r="F2195" t="s">
        <v>54</v>
      </c>
      <c r="G2195" t="s">
        <v>60</v>
      </c>
      <c r="H2195">
        <v>1</v>
      </c>
      <c r="I2195" t="s">
        <v>17</v>
      </c>
      <c r="J2195">
        <v>10</v>
      </c>
      <c r="K2195">
        <v>4.8133299999999997</v>
      </c>
      <c r="L2195">
        <v>-75.696110000000004</v>
      </c>
    </row>
    <row r="2196" spans="1:12" x14ac:dyDescent="0.25">
      <c r="A2196" t="s">
        <v>67</v>
      </c>
      <c r="B2196" t="s">
        <v>62</v>
      </c>
      <c r="C2196">
        <v>39800</v>
      </c>
      <c r="D2196">
        <v>0</v>
      </c>
      <c r="E2196" t="s">
        <v>761</v>
      </c>
      <c r="F2196" t="s">
        <v>76</v>
      </c>
      <c r="G2196" t="s">
        <v>16</v>
      </c>
      <c r="H2196">
        <v>3</v>
      </c>
      <c r="I2196" t="s">
        <v>17</v>
      </c>
      <c r="J2196">
        <v>1</v>
      </c>
      <c r="K2196">
        <v>4.6097099999999998</v>
      </c>
      <c r="L2196">
        <v>-74.08175</v>
      </c>
    </row>
    <row r="2197" spans="1:12" x14ac:dyDescent="0.25">
      <c r="A2197" t="s">
        <v>94</v>
      </c>
      <c r="B2197" t="s">
        <v>29</v>
      </c>
      <c r="C2197">
        <v>883800</v>
      </c>
      <c r="D2197">
        <v>45200</v>
      </c>
      <c r="E2197" t="s">
        <v>587</v>
      </c>
      <c r="F2197" t="s">
        <v>130</v>
      </c>
      <c r="G2197" t="s">
        <v>16</v>
      </c>
      <c r="H2197">
        <v>5</v>
      </c>
      <c r="I2197" t="s">
        <v>17</v>
      </c>
      <c r="J2197">
        <v>6</v>
      </c>
      <c r="K2197">
        <v>4.6097099999999998</v>
      </c>
      <c r="L2197">
        <v>-74.08175</v>
      </c>
    </row>
    <row r="2198" spans="1:12" x14ac:dyDescent="0.25">
      <c r="A2198" t="s">
        <v>68</v>
      </c>
      <c r="B2198" t="s">
        <v>24</v>
      </c>
      <c r="C2198">
        <v>19800</v>
      </c>
      <c r="D2198">
        <v>1500</v>
      </c>
      <c r="E2198" t="s">
        <v>289</v>
      </c>
      <c r="F2198" t="s">
        <v>160</v>
      </c>
      <c r="G2198" t="s">
        <v>31</v>
      </c>
      <c r="H2198">
        <v>5</v>
      </c>
      <c r="I2198" t="s">
        <v>17</v>
      </c>
      <c r="J2198">
        <v>1</v>
      </c>
      <c r="K2198">
        <v>3.4372199999999999</v>
      </c>
      <c r="L2198">
        <v>-76.522499999999994</v>
      </c>
    </row>
    <row r="2199" spans="1:12" x14ac:dyDescent="0.25">
      <c r="A2199" t="s">
        <v>148</v>
      </c>
      <c r="B2199" t="s">
        <v>13</v>
      </c>
      <c r="C2199">
        <v>2187900</v>
      </c>
      <c r="D2199">
        <v>116900</v>
      </c>
      <c r="E2199" t="s">
        <v>210</v>
      </c>
      <c r="F2199" t="s">
        <v>47</v>
      </c>
      <c r="G2199" t="s">
        <v>31</v>
      </c>
      <c r="H2199">
        <v>5</v>
      </c>
      <c r="I2199" t="s">
        <v>32</v>
      </c>
      <c r="J2199">
        <v>1</v>
      </c>
      <c r="K2199">
        <v>3.4372199999999999</v>
      </c>
      <c r="L2199">
        <v>-76.522499999999994</v>
      </c>
    </row>
    <row r="2200" spans="1:12" x14ac:dyDescent="0.25">
      <c r="A2200" t="s">
        <v>36</v>
      </c>
      <c r="B2200" t="s">
        <v>24</v>
      </c>
      <c r="C2200">
        <v>41000</v>
      </c>
      <c r="D2200">
        <v>0</v>
      </c>
      <c r="E2200" t="s">
        <v>345</v>
      </c>
      <c r="F2200" t="s">
        <v>96</v>
      </c>
      <c r="G2200" t="s">
        <v>22</v>
      </c>
      <c r="H2200">
        <v>5</v>
      </c>
      <c r="I2200" t="s">
        <v>32</v>
      </c>
      <c r="J2200">
        <v>1</v>
      </c>
      <c r="K2200">
        <v>6.2518399999999996</v>
      </c>
      <c r="L2200">
        <v>-75.563590000000005</v>
      </c>
    </row>
    <row r="2201" spans="1:12" x14ac:dyDescent="0.25">
      <c r="A2201" t="s">
        <v>18</v>
      </c>
      <c r="B2201" t="s">
        <v>19</v>
      </c>
      <c r="C2201">
        <v>246800</v>
      </c>
      <c r="D2201">
        <v>11300</v>
      </c>
      <c r="E2201" t="s">
        <v>905</v>
      </c>
      <c r="F2201" t="s">
        <v>47</v>
      </c>
      <c r="G2201" t="s">
        <v>22</v>
      </c>
      <c r="H2201">
        <v>1</v>
      </c>
      <c r="I2201" t="s">
        <v>17</v>
      </c>
      <c r="J2201">
        <v>10</v>
      </c>
      <c r="K2201">
        <v>6.2518399999999996</v>
      </c>
      <c r="L2201">
        <v>-75.563590000000005</v>
      </c>
    </row>
    <row r="2202" spans="1:12" x14ac:dyDescent="0.25">
      <c r="A2202" t="s">
        <v>297</v>
      </c>
      <c r="B2202" t="s">
        <v>86</v>
      </c>
      <c r="C2202">
        <v>80900</v>
      </c>
      <c r="D2202">
        <v>2500</v>
      </c>
      <c r="E2202" t="s">
        <v>745</v>
      </c>
      <c r="F2202" t="s">
        <v>130</v>
      </c>
      <c r="G2202" t="s">
        <v>16</v>
      </c>
      <c r="H2202">
        <v>5</v>
      </c>
      <c r="I2202" t="s">
        <v>17</v>
      </c>
      <c r="J2202">
        <v>2</v>
      </c>
      <c r="K2202">
        <v>4.6097099999999998</v>
      </c>
      <c r="L2202">
        <v>-74.08175</v>
      </c>
    </row>
    <row r="2203" spans="1:12" x14ac:dyDescent="0.25">
      <c r="A2203" t="s">
        <v>74</v>
      </c>
      <c r="B2203" t="s">
        <v>62</v>
      </c>
      <c r="C2203">
        <v>35100</v>
      </c>
      <c r="D2203">
        <v>4200</v>
      </c>
      <c r="E2203" t="s">
        <v>104</v>
      </c>
      <c r="F2203" t="s">
        <v>15</v>
      </c>
      <c r="G2203" t="s">
        <v>22</v>
      </c>
      <c r="H2203">
        <v>5</v>
      </c>
      <c r="I2203" t="s">
        <v>17</v>
      </c>
      <c r="J2203">
        <v>3</v>
      </c>
      <c r="K2203">
        <v>6.2518399999999996</v>
      </c>
      <c r="L2203">
        <v>-75.563590000000005</v>
      </c>
    </row>
    <row r="2204" spans="1:12" x14ac:dyDescent="0.25">
      <c r="A2204" t="s">
        <v>127</v>
      </c>
      <c r="B2204" t="s">
        <v>13</v>
      </c>
      <c r="C2204">
        <v>1060800</v>
      </c>
      <c r="D2204">
        <v>56700</v>
      </c>
      <c r="E2204" t="s">
        <v>923</v>
      </c>
      <c r="F2204" t="s">
        <v>93</v>
      </c>
      <c r="G2204" t="s">
        <v>16</v>
      </c>
      <c r="H2204">
        <v>3</v>
      </c>
      <c r="I2204" t="s">
        <v>17</v>
      </c>
      <c r="J2204">
        <v>1</v>
      </c>
      <c r="K2204">
        <v>4.6097099999999998</v>
      </c>
      <c r="L2204">
        <v>-74.08175</v>
      </c>
    </row>
    <row r="2205" spans="1:12" x14ac:dyDescent="0.25">
      <c r="A2205" t="s">
        <v>82</v>
      </c>
      <c r="B2205" t="s">
        <v>58</v>
      </c>
      <c r="C2205">
        <v>51300</v>
      </c>
      <c r="D2205">
        <v>3000</v>
      </c>
      <c r="E2205" t="s">
        <v>552</v>
      </c>
      <c r="F2205" t="s">
        <v>54</v>
      </c>
      <c r="G2205" t="s">
        <v>16</v>
      </c>
      <c r="H2205">
        <v>5</v>
      </c>
      <c r="I2205" t="s">
        <v>17</v>
      </c>
      <c r="J2205">
        <v>2</v>
      </c>
      <c r="K2205">
        <v>4.6097099999999998</v>
      </c>
      <c r="L2205">
        <v>-74.08175</v>
      </c>
    </row>
    <row r="2206" spans="1:12" x14ac:dyDescent="0.25">
      <c r="A2206" t="s">
        <v>122</v>
      </c>
      <c r="B2206" t="s">
        <v>29</v>
      </c>
      <c r="C2206">
        <v>1073000</v>
      </c>
      <c r="D2206">
        <v>57800</v>
      </c>
      <c r="E2206" t="s">
        <v>674</v>
      </c>
      <c r="F2206" t="s">
        <v>88</v>
      </c>
      <c r="G2206" t="s">
        <v>16</v>
      </c>
      <c r="H2206">
        <v>5</v>
      </c>
      <c r="I2206" t="s">
        <v>17</v>
      </c>
      <c r="J2206">
        <v>1</v>
      </c>
      <c r="K2206">
        <v>4.6097099999999998</v>
      </c>
      <c r="L2206">
        <v>-74.08175</v>
      </c>
    </row>
    <row r="2207" spans="1:12" x14ac:dyDescent="0.25">
      <c r="A2207" t="s">
        <v>266</v>
      </c>
      <c r="B2207" t="s">
        <v>13</v>
      </c>
      <c r="C2207">
        <v>1310600</v>
      </c>
      <c r="D2207">
        <v>72200</v>
      </c>
      <c r="E2207" t="s">
        <v>982</v>
      </c>
      <c r="F2207" t="s">
        <v>93</v>
      </c>
      <c r="G2207" t="s">
        <v>16</v>
      </c>
      <c r="H2207">
        <v>5</v>
      </c>
      <c r="I2207" t="s">
        <v>17</v>
      </c>
      <c r="J2207">
        <v>5</v>
      </c>
      <c r="K2207">
        <v>4.6097099999999998</v>
      </c>
      <c r="L2207">
        <v>-74.08175</v>
      </c>
    </row>
    <row r="2208" spans="1:12" x14ac:dyDescent="0.25">
      <c r="A2208" t="s">
        <v>192</v>
      </c>
      <c r="B2208" t="s">
        <v>65</v>
      </c>
      <c r="C2208">
        <v>52800</v>
      </c>
      <c r="D2208">
        <v>3000</v>
      </c>
      <c r="E2208" t="s">
        <v>159</v>
      </c>
      <c r="F2208" t="s">
        <v>96</v>
      </c>
      <c r="G2208" t="s">
        <v>153</v>
      </c>
      <c r="H2208">
        <v>1</v>
      </c>
      <c r="I2208" t="s">
        <v>146</v>
      </c>
      <c r="J2208">
        <v>1</v>
      </c>
      <c r="K2208">
        <v>2.9272999999999998</v>
      </c>
      <c r="L2208">
        <v>-75.281890000000004</v>
      </c>
    </row>
    <row r="2209" spans="1:12" x14ac:dyDescent="0.25">
      <c r="A2209" t="s">
        <v>98</v>
      </c>
      <c r="B2209" t="s">
        <v>19</v>
      </c>
      <c r="C2209">
        <v>398500</v>
      </c>
      <c r="D2209">
        <v>22300</v>
      </c>
      <c r="E2209" t="s">
        <v>1009</v>
      </c>
      <c r="F2209" t="s">
        <v>15</v>
      </c>
      <c r="G2209" t="s">
        <v>22</v>
      </c>
      <c r="H2209">
        <v>5</v>
      </c>
      <c r="I2209" t="s">
        <v>38</v>
      </c>
      <c r="J2209">
        <v>1</v>
      </c>
      <c r="K2209">
        <v>6.2518399999999996</v>
      </c>
      <c r="L2209">
        <v>-75.563590000000005</v>
      </c>
    </row>
    <row r="2210" spans="1:12" x14ac:dyDescent="0.25">
      <c r="A2210" t="s">
        <v>155</v>
      </c>
      <c r="B2210" t="s">
        <v>62</v>
      </c>
      <c r="C2210">
        <v>100700</v>
      </c>
      <c r="D2210">
        <v>5800</v>
      </c>
      <c r="E2210" t="s">
        <v>831</v>
      </c>
      <c r="F2210" t="s">
        <v>160</v>
      </c>
      <c r="G2210" t="s">
        <v>22</v>
      </c>
      <c r="H2210">
        <v>5</v>
      </c>
      <c r="I2210" t="s">
        <v>17</v>
      </c>
      <c r="J2210">
        <v>7</v>
      </c>
      <c r="K2210">
        <v>6.2518399999999996</v>
      </c>
      <c r="L2210">
        <v>-75.563590000000005</v>
      </c>
    </row>
    <row r="2211" spans="1:12" x14ac:dyDescent="0.25">
      <c r="A2211" t="s">
        <v>158</v>
      </c>
      <c r="B2211" t="s">
        <v>62</v>
      </c>
      <c r="C2211">
        <v>33200</v>
      </c>
      <c r="D2211">
        <v>2400</v>
      </c>
      <c r="E2211" t="s">
        <v>533</v>
      </c>
      <c r="F2211" t="s">
        <v>93</v>
      </c>
      <c r="G2211" t="s">
        <v>16</v>
      </c>
      <c r="H2211">
        <v>3</v>
      </c>
      <c r="I2211" t="s">
        <v>38</v>
      </c>
      <c r="J2211">
        <v>1</v>
      </c>
      <c r="K2211">
        <v>4.6097099999999998</v>
      </c>
      <c r="L2211">
        <v>-74.08175</v>
      </c>
    </row>
    <row r="2212" spans="1:12" x14ac:dyDescent="0.25">
      <c r="A2212" t="s">
        <v>82</v>
      </c>
      <c r="B2212" t="s">
        <v>58</v>
      </c>
      <c r="C2212">
        <v>56700</v>
      </c>
      <c r="D2212">
        <v>1200</v>
      </c>
      <c r="E2212" t="s">
        <v>764</v>
      </c>
      <c r="F2212" t="s">
        <v>35</v>
      </c>
      <c r="G2212" t="s">
        <v>16</v>
      </c>
      <c r="H2212">
        <v>5</v>
      </c>
      <c r="I2212" t="s">
        <v>32</v>
      </c>
      <c r="J2212">
        <v>1</v>
      </c>
      <c r="K2212">
        <v>4.6097099999999998</v>
      </c>
      <c r="L2212">
        <v>-74.08175</v>
      </c>
    </row>
    <row r="2213" spans="1:12" x14ac:dyDescent="0.25">
      <c r="A2213" t="s">
        <v>48</v>
      </c>
      <c r="B2213" t="s">
        <v>24</v>
      </c>
      <c r="C2213">
        <v>83400</v>
      </c>
      <c r="D2213">
        <v>4700</v>
      </c>
      <c r="E2213" t="s">
        <v>1127</v>
      </c>
      <c r="F2213" t="s">
        <v>88</v>
      </c>
      <c r="G2213" t="s">
        <v>178</v>
      </c>
      <c r="H2213">
        <v>4</v>
      </c>
      <c r="I2213" t="s">
        <v>32</v>
      </c>
      <c r="J2213">
        <v>1</v>
      </c>
      <c r="K2213">
        <v>1.2136100000000001</v>
      </c>
      <c r="L2213">
        <v>-77.281109999999998</v>
      </c>
    </row>
    <row r="2214" spans="1:12" x14ac:dyDescent="0.25">
      <c r="A2214" t="s">
        <v>68</v>
      </c>
      <c r="B2214" t="s">
        <v>24</v>
      </c>
      <c r="C2214">
        <v>21400</v>
      </c>
      <c r="D2214">
        <v>1400</v>
      </c>
      <c r="E2214" t="s">
        <v>539</v>
      </c>
      <c r="F2214" t="s">
        <v>130</v>
      </c>
      <c r="G2214" t="s">
        <v>16</v>
      </c>
      <c r="H2214">
        <v>5</v>
      </c>
      <c r="I2214" t="s">
        <v>17</v>
      </c>
      <c r="J2214">
        <v>4</v>
      </c>
      <c r="K2214">
        <v>4.6097099999999998</v>
      </c>
      <c r="L2214">
        <v>-74.08175</v>
      </c>
    </row>
    <row r="2215" spans="1:12" x14ac:dyDescent="0.25">
      <c r="A2215" t="s">
        <v>67</v>
      </c>
      <c r="B2215" t="s">
        <v>62</v>
      </c>
      <c r="C2215">
        <v>54500</v>
      </c>
      <c r="D2215">
        <v>3100</v>
      </c>
      <c r="E2215" t="s">
        <v>550</v>
      </c>
      <c r="F2215" t="s">
        <v>15</v>
      </c>
      <c r="G2215" t="s">
        <v>22</v>
      </c>
      <c r="H2215">
        <v>4</v>
      </c>
      <c r="I2215" t="s">
        <v>17</v>
      </c>
      <c r="J2215">
        <v>3</v>
      </c>
      <c r="K2215">
        <v>6.2518399999999996</v>
      </c>
      <c r="L2215">
        <v>-75.563590000000005</v>
      </c>
    </row>
    <row r="2216" spans="1:12" x14ac:dyDescent="0.25">
      <c r="A2216" t="s">
        <v>94</v>
      </c>
      <c r="B2216" t="s">
        <v>29</v>
      </c>
      <c r="C2216">
        <v>713000</v>
      </c>
      <c r="D2216">
        <v>38200</v>
      </c>
      <c r="E2216" t="s">
        <v>778</v>
      </c>
      <c r="F2216" t="s">
        <v>160</v>
      </c>
      <c r="G2216" t="s">
        <v>278</v>
      </c>
      <c r="H2216">
        <v>4</v>
      </c>
      <c r="I2216" t="s">
        <v>17</v>
      </c>
      <c r="J2216">
        <v>6</v>
      </c>
      <c r="K2216">
        <v>-4.2152799999999999</v>
      </c>
      <c r="L2216">
        <v>-69.940560000000005</v>
      </c>
    </row>
    <row r="2217" spans="1:12" x14ac:dyDescent="0.25">
      <c r="A2217" t="s">
        <v>164</v>
      </c>
      <c r="B2217" t="s">
        <v>13</v>
      </c>
      <c r="C2217">
        <v>39000</v>
      </c>
      <c r="D2217">
        <v>0</v>
      </c>
      <c r="E2217" t="s">
        <v>376</v>
      </c>
      <c r="F2217" t="s">
        <v>88</v>
      </c>
      <c r="G2217" t="s">
        <v>60</v>
      </c>
      <c r="H2217">
        <v>1</v>
      </c>
      <c r="I2217" t="s">
        <v>17</v>
      </c>
      <c r="J2217">
        <v>4</v>
      </c>
      <c r="K2217">
        <v>4.8133299999999997</v>
      </c>
      <c r="L2217">
        <v>-75.696110000000004</v>
      </c>
    </row>
    <row r="2218" spans="1:12" x14ac:dyDescent="0.25">
      <c r="A2218" t="s">
        <v>113</v>
      </c>
      <c r="B2218" t="s">
        <v>24</v>
      </c>
      <c r="C2218">
        <v>15100</v>
      </c>
      <c r="D2218">
        <v>0</v>
      </c>
      <c r="E2218" t="s">
        <v>613</v>
      </c>
      <c r="F2218" t="s">
        <v>76</v>
      </c>
      <c r="G2218" t="s">
        <v>16</v>
      </c>
      <c r="H2218">
        <v>5</v>
      </c>
      <c r="I2218" t="s">
        <v>17</v>
      </c>
      <c r="J2218">
        <v>3</v>
      </c>
      <c r="K2218">
        <v>4.6097099999999998</v>
      </c>
      <c r="L2218">
        <v>-74.08175</v>
      </c>
    </row>
    <row r="2219" spans="1:12" x14ac:dyDescent="0.25">
      <c r="A2219" t="s">
        <v>36</v>
      </c>
      <c r="B2219" t="s">
        <v>24</v>
      </c>
      <c r="C2219">
        <v>31100</v>
      </c>
      <c r="D2219">
        <v>0</v>
      </c>
      <c r="E2219" t="s">
        <v>792</v>
      </c>
      <c r="F2219" t="s">
        <v>96</v>
      </c>
      <c r="G2219" t="s">
        <v>16</v>
      </c>
      <c r="H2219">
        <v>5</v>
      </c>
      <c r="I2219" t="s">
        <v>32</v>
      </c>
      <c r="J2219">
        <v>1</v>
      </c>
      <c r="K2219">
        <v>4.6097099999999998</v>
      </c>
      <c r="L2219">
        <v>-74.08175</v>
      </c>
    </row>
    <row r="2220" spans="1:12" x14ac:dyDescent="0.25">
      <c r="A2220" t="s">
        <v>41</v>
      </c>
      <c r="B2220" t="s">
        <v>29</v>
      </c>
      <c r="C2220">
        <v>1562300</v>
      </c>
      <c r="D2220">
        <v>85600</v>
      </c>
      <c r="E2220" t="s">
        <v>845</v>
      </c>
      <c r="F2220" t="s">
        <v>26</v>
      </c>
      <c r="G2220" t="s">
        <v>22</v>
      </c>
      <c r="H2220">
        <v>5</v>
      </c>
      <c r="I2220" t="s">
        <v>17</v>
      </c>
      <c r="J2220">
        <v>3</v>
      </c>
      <c r="K2220">
        <v>6.2518399999999996</v>
      </c>
      <c r="L2220">
        <v>-75.563590000000005</v>
      </c>
    </row>
    <row r="2221" spans="1:12" x14ac:dyDescent="0.25">
      <c r="A2221" t="s">
        <v>171</v>
      </c>
      <c r="B2221" t="s">
        <v>19</v>
      </c>
      <c r="C2221">
        <v>234000</v>
      </c>
      <c r="D2221">
        <v>12900</v>
      </c>
      <c r="E2221" t="s">
        <v>603</v>
      </c>
      <c r="F2221" t="s">
        <v>160</v>
      </c>
      <c r="G2221" t="s">
        <v>22</v>
      </c>
      <c r="H2221">
        <v>5</v>
      </c>
      <c r="I2221" t="s">
        <v>32</v>
      </c>
      <c r="J2221">
        <v>1</v>
      </c>
      <c r="K2221">
        <v>6.2518399999999996</v>
      </c>
      <c r="L2221">
        <v>-75.563590000000005</v>
      </c>
    </row>
    <row r="2222" spans="1:12" x14ac:dyDescent="0.25">
      <c r="A2222" t="s">
        <v>144</v>
      </c>
      <c r="B2222" t="s">
        <v>65</v>
      </c>
      <c r="C2222">
        <v>75500</v>
      </c>
      <c r="D2222">
        <v>2200</v>
      </c>
      <c r="E2222" t="s">
        <v>830</v>
      </c>
      <c r="F2222" t="s">
        <v>26</v>
      </c>
      <c r="G2222" t="s">
        <v>16</v>
      </c>
      <c r="H2222">
        <v>4</v>
      </c>
      <c r="I2222" t="s">
        <v>32</v>
      </c>
      <c r="J2222">
        <v>1</v>
      </c>
      <c r="K2222">
        <v>4.6097099999999998</v>
      </c>
      <c r="L2222">
        <v>-74.08175</v>
      </c>
    </row>
    <row r="2223" spans="1:12" x14ac:dyDescent="0.25">
      <c r="A2223" t="s">
        <v>45</v>
      </c>
      <c r="B2223" t="s">
        <v>29</v>
      </c>
      <c r="C2223">
        <v>1574600</v>
      </c>
      <c r="D2223">
        <v>84200</v>
      </c>
      <c r="E2223" t="s">
        <v>1229</v>
      </c>
      <c r="F2223" t="s">
        <v>93</v>
      </c>
      <c r="G2223" t="s">
        <v>22</v>
      </c>
      <c r="H2223">
        <v>1</v>
      </c>
      <c r="I2223" t="s">
        <v>32</v>
      </c>
      <c r="J2223">
        <v>1</v>
      </c>
      <c r="K2223">
        <v>6.2518399999999996</v>
      </c>
      <c r="L2223">
        <v>-75.563590000000005</v>
      </c>
    </row>
    <row r="2224" spans="1:12" x14ac:dyDescent="0.25">
      <c r="A2224" t="s">
        <v>18</v>
      </c>
      <c r="B2224" t="s">
        <v>19</v>
      </c>
      <c r="C2224">
        <v>239400</v>
      </c>
      <c r="D2224">
        <v>10900</v>
      </c>
      <c r="E2224" t="s">
        <v>225</v>
      </c>
      <c r="F2224" t="s">
        <v>47</v>
      </c>
      <c r="G2224" t="s">
        <v>91</v>
      </c>
      <c r="H2224">
        <v>4</v>
      </c>
      <c r="I2224" t="s">
        <v>17</v>
      </c>
      <c r="J2224">
        <v>6</v>
      </c>
      <c r="K2224">
        <v>10.968540000000001</v>
      </c>
      <c r="L2224">
        <v>-74.781319999999994</v>
      </c>
    </row>
    <row r="2225" spans="1:12" x14ac:dyDescent="0.25">
      <c r="A2225" t="s">
        <v>23</v>
      </c>
      <c r="B2225" t="s">
        <v>24</v>
      </c>
      <c r="C2225">
        <v>214500</v>
      </c>
      <c r="D2225">
        <v>11600</v>
      </c>
      <c r="E2225" t="s">
        <v>102</v>
      </c>
      <c r="F2225" t="s">
        <v>130</v>
      </c>
      <c r="G2225" t="s">
        <v>44</v>
      </c>
      <c r="H2225">
        <v>5</v>
      </c>
      <c r="I2225" t="s">
        <v>32</v>
      </c>
      <c r="J2225">
        <v>1</v>
      </c>
      <c r="K2225">
        <v>11.240790000000001</v>
      </c>
      <c r="L2225">
        <v>-74.199039999999997</v>
      </c>
    </row>
    <row r="2226" spans="1:12" x14ac:dyDescent="0.25">
      <c r="A2226" t="s">
        <v>135</v>
      </c>
      <c r="B2226" t="s">
        <v>58</v>
      </c>
      <c r="C2226">
        <v>35000</v>
      </c>
      <c r="D2226">
        <v>2100</v>
      </c>
      <c r="E2226" t="s">
        <v>486</v>
      </c>
      <c r="F2226" t="s">
        <v>21</v>
      </c>
      <c r="G2226" t="s">
        <v>22</v>
      </c>
      <c r="H2226">
        <v>5</v>
      </c>
      <c r="I2226" t="s">
        <v>17</v>
      </c>
      <c r="J2226">
        <v>6</v>
      </c>
      <c r="K2226">
        <v>6.2518399999999996</v>
      </c>
      <c r="L2226">
        <v>-75.563590000000005</v>
      </c>
    </row>
    <row r="2227" spans="1:12" x14ac:dyDescent="0.25">
      <c r="A2227" t="s">
        <v>57</v>
      </c>
      <c r="B2227" t="s">
        <v>58</v>
      </c>
      <c r="C2227">
        <v>56500</v>
      </c>
      <c r="D2227">
        <v>1200</v>
      </c>
      <c r="E2227" t="s">
        <v>59</v>
      </c>
      <c r="F2227" t="s">
        <v>26</v>
      </c>
      <c r="G2227" t="s">
        <v>27</v>
      </c>
      <c r="H2227">
        <v>1</v>
      </c>
      <c r="I2227" t="s">
        <v>32</v>
      </c>
      <c r="J2227">
        <v>1</v>
      </c>
      <c r="K2227">
        <v>10.39972</v>
      </c>
      <c r="L2227">
        <v>-75.514439999999993</v>
      </c>
    </row>
    <row r="2228" spans="1:12" x14ac:dyDescent="0.25">
      <c r="A2228" t="s">
        <v>219</v>
      </c>
      <c r="B2228" t="s">
        <v>19</v>
      </c>
      <c r="C2228">
        <v>788100</v>
      </c>
      <c r="D2228">
        <v>42400</v>
      </c>
      <c r="E2228" t="s">
        <v>1009</v>
      </c>
      <c r="F2228" t="s">
        <v>93</v>
      </c>
      <c r="G2228" t="s">
        <v>22</v>
      </c>
      <c r="H2228">
        <v>5</v>
      </c>
      <c r="I2228" t="s">
        <v>32</v>
      </c>
      <c r="J2228">
        <v>1</v>
      </c>
      <c r="K2228">
        <v>6.2518399999999996</v>
      </c>
      <c r="L2228">
        <v>-75.563590000000005</v>
      </c>
    </row>
    <row r="2229" spans="1:12" x14ac:dyDescent="0.25">
      <c r="A2229" t="s">
        <v>18</v>
      </c>
      <c r="B2229" t="s">
        <v>19</v>
      </c>
      <c r="C2229">
        <v>307400</v>
      </c>
      <c r="D2229">
        <v>16600</v>
      </c>
      <c r="E2229" t="s">
        <v>415</v>
      </c>
      <c r="F2229" t="s">
        <v>15</v>
      </c>
      <c r="G2229" t="s">
        <v>60</v>
      </c>
      <c r="H2229">
        <v>4</v>
      </c>
      <c r="I2229" t="s">
        <v>32</v>
      </c>
      <c r="J2229">
        <v>1</v>
      </c>
      <c r="K2229">
        <v>4.8133299999999997</v>
      </c>
      <c r="L2229">
        <v>-75.696110000000004</v>
      </c>
    </row>
    <row r="2230" spans="1:12" x14ac:dyDescent="0.25">
      <c r="A2230" t="s">
        <v>80</v>
      </c>
      <c r="B2230" t="s">
        <v>65</v>
      </c>
      <c r="C2230">
        <v>42300</v>
      </c>
      <c r="D2230">
        <v>2500</v>
      </c>
      <c r="E2230" t="s">
        <v>1254</v>
      </c>
      <c r="F2230" t="s">
        <v>93</v>
      </c>
      <c r="G2230" t="s">
        <v>31</v>
      </c>
      <c r="H2230">
        <v>5</v>
      </c>
      <c r="I2230" t="s">
        <v>17</v>
      </c>
      <c r="J2230">
        <v>7</v>
      </c>
      <c r="K2230">
        <v>3.4372199999999999</v>
      </c>
      <c r="L2230">
        <v>-76.522499999999994</v>
      </c>
    </row>
    <row r="2231" spans="1:12" x14ac:dyDescent="0.25">
      <c r="A2231" t="s">
        <v>28</v>
      </c>
      <c r="B2231" t="s">
        <v>29</v>
      </c>
      <c r="C2231">
        <v>595400</v>
      </c>
      <c r="D2231">
        <v>31900</v>
      </c>
      <c r="E2231" t="s">
        <v>1137</v>
      </c>
      <c r="F2231" t="s">
        <v>76</v>
      </c>
      <c r="G2231" t="s">
        <v>161</v>
      </c>
      <c r="H2231">
        <v>1</v>
      </c>
      <c r="I2231" t="s">
        <v>38</v>
      </c>
      <c r="J2231">
        <v>1</v>
      </c>
      <c r="K2231">
        <v>7.1253900000000003</v>
      </c>
      <c r="L2231">
        <v>-73.119799999999998</v>
      </c>
    </row>
    <row r="2232" spans="1:12" x14ac:dyDescent="0.25">
      <c r="A2232" t="s">
        <v>133</v>
      </c>
      <c r="B2232" t="s">
        <v>24</v>
      </c>
      <c r="C2232">
        <v>12500</v>
      </c>
      <c r="D2232">
        <v>5300</v>
      </c>
      <c r="E2232" t="s">
        <v>198</v>
      </c>
      <c r="F2232" t="s">
        <v>93</v>
      </c>
      <c r="G2232" t="s">
        <v>16</v>
      </c>
      <c r="H2232">
        <v>5</v>
      </c>
      <c r="I2232" t="s">
        <v>32</v>
      </c>
      <c r="J2232">
        <v>1</v>
      </c>
      <c r="K2232">
        <v>4.6097099999999998</v>
      </c>
      <c r="L2232">
        <v>-74.08175</v>
      </c>
    </row>
    <row r="2233" spans="1:12" x14ac:dyDescent="0.25">
      <c r="A2233" t="s">
        <v>133</v>
      </c>
      <c r="B2233" t="s">
        <v>24</v>
      </c>
      <c r="C2233">
        <v>11200</v>
      </c>
      <c r="D2233">
        <v>1000</v>
      </c>
      <c r="E2233" t="s">
        <v>571</v>
      </c>
      <c r="F2233" t="s">
        <v>160</v>
      </c>
      <c r="G2233" t="s">
        <v>16</v>
      </c>
      <c r="H2233">
        <v>4</v>
      </c>
      <c r="I2233" t="s">
        <v>17</v>
      </c>
      <c r="J2233">
        <v>5</v>
      </c>
      <c r="K2233">
        <v>4.6097099999999998</v>
      </c>
      <c r="L2233">
        <v>-74.08175</v>
      </c>
    </row>
    <row r="2234" spans="1:12" x14ac:dyDescent="0.25">
      <c r="A2234" t="s">
        <v>111</v>
      </c>
      <c r="B2234" t="s">
        <v>19</v>
      </c>
      <c r="C2234">
        <v>501400</v>
      </c>
      <c r="D2234">
        <v>24900</v>
      </c>
      <c r="E2234" t="s">
        <v>234</v>
      </c>
      <c r="F2234" t="s">
        <v>88</v>
      </c>
      <c r="G2234" t="s">
        <v>16</v>
      </c>
      <c r="H2234">
        <v>5</v>
      </c>
      <c r="I2234" t="s">
        <v>17</v>
      </c>
      <c r="J2234">
        <v>3</v>
      </c>
      <c r="K2234">
        <v>4.6097099999999998</v>
      </c>
      <c r="L2234">
        <v>-74.08175</v>
      </c>
    </row>
    <row r="2235" spans="1:12" x14ac:dyDescent="0.25">
      <c r="A2235" t="s">
        <v>45</v>
      </c>
      <c r="B2235" t="s">
        <v>29</v>
      </c>
      <c r="C2235">
        <v>1210900</v>
      </c>
      <c r="D2235">
        <v>64900</v>
      </c>
      <c r="E2235" t="s">
        <v>957</v>
      </c>
      <c r="F2235" t="s">
        <v>26</v>
      </c>
      <c r="G2235" t="s">
        <v>22</v>
      </c>
      <c r="H2235">
        <v>2</v>
      </c>
      <c r="I2235" t="s">
        <v>17</v>
      </c>
      <c r="J2235">
        <v>4</v>
      </c>
      <c r="K2235">
        <v>6.2518399999999996</v>
      </c>
      <c r="L2235">
        <v>-75.563590000000005</v>
      </c>
    </row>
    <row r="2236" spans="1:12" x14ac:dyDescent="0.25">
      <c r="A2236" t="s">
        <v>36</v>
      </c>
      <c r="B2236" t="s">
        <v>24</v>
      </c>
      <c r="C2236">
        <v>36700</v>
      </c>
      <c r="D2236">
        <v>6700</v>
      </c>
      <c r="E2236" t="s">
        <v>849</v>
      </c>
      <c r="F2236" t="s">
        <v>35</v>
      </c>
      <c r="G2236" t="s">
        <v>22</v>
      </c>
      <c r="H2236">
        <v>5</v>
      </c>
      <c r="I2236" t="s">
        <v>17</v>
      </c>
      <c r="J2236">
        <v>1</v>
      </c>
      <c r="K2236">
        <v>6.2518399999999996</v>
      </c>
      <c r="L2236">
        <v>-75.563590000000005</v>
      </c>
    </row>
    <row r="2237" spans="1:12" x14ac:dyDescent="0.25">
      <c r="A2237" t="s">
        <v>122</v>
      </c>
      <c r="B2237" t="s">
        <v>29</v>
      </c>
      <c r="C2237">
        <v>874000</v>
      </c>
      <c r="D2237">
        <v>44700</v>
      </c>
      <c r="E2237" t="s">
        <v>541</v>
      </c>
      <c r="F2237" t="s">
        <v>93</v>
      </c>
      <c r="G2237" t="s">
        <v>31</v>
      </c>
      <c r="H2237">
        <v>1</v>
      </c>
      <c r="I2237" t="s">
        <v>17</v>
      </c>
      <c r="J2237">
        <v>3</v>
      </c>
      <c r="K2237">
        <v>3.4372199999999999</v>
      </c>
      <c r="L2237">
        <v>-76.522499999999994</v>
      </c>
    </row>
    <row r="2238" spans="1:12" x14ac:dyDescent="0.25">
      <c r="A2238" t="s">
        <v>64</v>
      </c>
      <c r="B2238" t="s">
        <v>65</v>
      </c>
      <c r="C2238">
        <v>61100</v>
      </c>
      <c r="D2238">
        <v>3600</v>
      </c>
      <c r="E2238" t="s">
        <v>936</v>
      </c>
      <c r="F2238" t="s">
        <v>35</v>
      </c>
      <c r="G2238" t="s">
        <v>22</v>
      </c>
      <c r="H2238">
        <v>1</v>
      </c>
      <c r="I2238" t="s">
        <v>17</v>
      </c>
      <c r="J2238">
        <v>10</v>
      </c>
      <c r="K2238">
        <v>6.2518399999999996</v>
      </c>
      <c r="L2238">
        <v>-75.563590000000005</v>
      </c>
    </row>
    <row r="2239" spans="1:12" x14ac:dyDescent="0.25">
      <c r="A2239" t="s">
        <v>118</v>
      </c>
      <c r="B2239" t="s">
        <v>86</v>
      </c>
      <c r="C2239">
        <v>925800</v>
      </c>
      <c r="D2239">
        <v>49500</v>
      </c>
      <c r="E2239" t="s">
        <v>1035</v>
      </c>
      <c r="F2239" t="s">
        <v>47</v>
      </c>
      <c r="G2239" t="s">
        <v>60</v>
      </c>
      <c r="H2239">
        <v>3</v>
      </c>
      <c r="I2239" t="s">
        <v>17</v>
      </c>
      <c r="J2239">
        <v>10</v>
      </c>
      <c r="K2239">
        <v>4.8133299999999997</v>
      </c>
      <c r="L2239">
        <v>-75.696110000000004</v>
      </c>
    </row>
    <row r="2240" spans="1:12" x14ac:dyDescent="0.25">
      <c r="A2240" t="s">
        <v>111</v>
      </c>
      <c r="B2240" t="s">
        <v>19</v>
      </c>
      <c r="C2240">
        <v>508400</v>
      </c>
      <c r="D2240">
        <v>27500</v>
      </c>
      <c r="E2240" t="s">
        <v>149</v>
      </c>
      <c r="F2240" t="s">
        <v>15</v>
      </c>
      <c r="G2240" t="s">
        <v>22</v>
      </c>
      <c r="H2240">
        <v>5</v>
      </c>
      <c r="I2240" t="s">
        <v>32</v>
      </c>
      <c r="J2240">
        <v>1</v>
      </c>
      <c r="K2240">
        <v>6.2518399999999996</v>
      </c>
      <c r="L2240">
        <v>-75.563590000000005</v>
      </c>
    </row>
    <row r="2241" spans="1:12" x14ac:dyDescent="0.25">
      <c r="A2241" t="s">
        <v>103</v>
      </c>
      <c r="B2241" t="s">
        <v>13</v>
      </c>
      <c r="C2241">
        <v>361200</v>
      </c>
      <c r="D2241">
        <v>19700</v>
      </c>
      <c r="E2241" t="s">
        <v>1012</v>
      </c>
      <c r="F2241" t="s">
        <v>47</v>
      </c>
      <c r="G2241" t="s">
        <v>16</v>
      </c>
      <c r="H2241">
        <v>5</v>
      </c>
      <c r="I2241" t="s">
        <v>32</v>
      </c>
      <c r="J2241">
        <v>1</v>
      </c>
      <c r="K2241">
        <v>4.6097099999999998</v>
      </c>
      <c r="L2241">
        <v>-74.08175</v>
      </c>
    </row>
    <row r="2242" spans="1:12" x14ac:dyDescent="0.25">
      <c r="A2242" t="s">
        <v>70</v>
      </c>
      <c r="B2242" t="s">
        <v>13</v>
      </c>
      <c r="C2242">
        <v>2326800</v>
      </c>
      <c r="D2242">
        <v>124100</v>
      </c>
      <c r="E2242" t="s">
        <v>977</v>
      </c>
      <c r="F2242" t="s">
        <v>35</v>
      </c>
      <c r="G2242" t="s">
        <v>60</v>
      </c>
      <c r="H2242">
        <v>3</v>
      </c>
      <c r="I2242" t="s">
        <v>38</v>
      </c>
      <c r="J2242">
        <v>1</v>
      </c>
      <c r="K2242">
        <v>4.8133299999999997</v>
      </c>
      <c r="L2242">
        <v>-75.696110000000004</v>
      </c>
    </row>
    <row r="2243" spans="1:12" x14ac:dyDescent="0.25">
      <c r="A2243" t="s">
        <v>78</v>
      </c>
      <c r="B2243" t="s">
        <v>19</v>
      </c>
      <c r="C2243">
        <v>292900</v>
      </c>
      <c r="D2243">
        <v>13800</v>
      </c>
      <c r="E2243" t="s">
        <v>884</v>
      </c>
      <c r="F2243" t="s">
        <v>47</v>
      </c>
      <c r="G2243" t="s">
        <v>22</v>
      </c>
      <c r="H2243">
        <v>1</v>
      </c>
      <c r="I2243" t="s">
        <v>32</v>
      </c>
      <c r="J2243">
        <v>1</v>
      </c>
      <c r="K2243">
        <v>6.2518399999999996</v>
      </c>
      <c r="L2243">
        <v>-75.563590000000005</v>
      </c>
    </row>
    <row r="2244" spans="1:12" x14ac:dyDescent="0.25">
      <c r="A2244" t="s">
        <v>36</v>
      </c>
      <c r="B2244" t="s">
        <v>24</v>
      </c>
      <c r="C2244">
        <v>41400</v>
      </c>
      <c r="D2244">
        <v>3400</v>
      </c>
      <c r="E2244" t="s">
        <v>626</v>
      </c>
      <c r="F2244" t="s">
        <v>88</v>
      </c>
      <c r="G2244" t="s">
        <v>22</v>
      </c>
      <c r="H2244">
        <v>1</v>
      </c>
      <c r="I2244" t="s">
        <v>17</v>
      </c>
      <c r="J2244">
        <v>2</v>
      </c>
      <c r="K2244">
        <v>6.2518399999999996</v>
      </c>
      <c r="L2244">
        <v>-75.563590000000005</v>
      </c>
    </row>
    <row r="2245" spans="1:12" x14ac:dyDescent="0.25">
      <c r="A2245" t="s">
        <v>41</v>
      </c>
      <c r="B2245" t="s">
        <v>29</v>
      </c>
      <c r="C2245">
        <v>1555500</v>
      </c>
      <c r="D2245">
        <v>83200</v>
      </c>
      <c r="E2245" t="s">
        <v>220</v>
      </c>
      <c r="F2245" t="s">
        <v>96</v>
      </c>
      <c r="G2245" t="s">
        <v>27</v>
      </c>
      <c r="H2245">
        <v>4</v>
      </c>
      <c r="I2245" t="s">
        <v>17</v>
      </c>
      <c r="J2245">
        <v>6</v>
      </c>
      <c r="K2245">
        <v>10.39972</v>
      </c>
      <c r="L2245">
        <v>-75.514439999999993</v>
      </c>
    </row>
    <row r="2246" spans="1:12" x14ac:dyDescent="0.25">
      <c r="A2246" t="s">
        <v>219</v>
      </c>
      <c r="B2246" t="s">
        <v>19</v>
      </c>
      <c r="C2246">
        <v>708700</v>
      </c>
      <c r="D2246">
        <v>35900</v>
      </c>
      <c r="E2246" t="s">
        <v>938</v>
      </c>
      <c r="F2246" t="s">
        <v>52</v>
      </c>
      <c r="G2246" t="s">
        <v>91</v>
      </c>
      <c r="H2246">
        <v>1</v>
      </c>
      <c r="I2246" t="s">
        <v>17</v>
      </c>
      <c r="J2246">
        <v>2</v>
      </c>
      <c r="K2246">
        <v>10.968540000000001</v>
      </c>
      <c r="L2246">
        <v>-74.781319999999994</v>
      </c>
    </row>
    <row r="2247" spans="1:12" x14ac:dyDescent="0.25">
      <c r="A2247" t="s">
        <v>111</v>
      </c>
      <c r="B2247" t="s">
        <v>19</v>
      </c>
      <c r="C2247">
        <v>508700</v>
      </c>
      <c r="D2247">
        <v>34300</v>
      </c>
      <c r="E2247" t="s">
        <v>1234</v>
      </c>
      <c r="F2247" t="s">
        <v>15</v>
      </c>
      <c r="G2247" t="s">
        <v>16</v>
      </c>
      <c r="H2247">
        <v>4</v>
      </c>
      <c r="I2247" t="s">
        <v>17</v>
      </c>
      <c r="J2247">
        <v>5</v>
      </c>
      <c r="K2247">
        <v>4.6097099999999998</v>
      </c>
      <c r="L2247">
        <v>-74.08175</v>
      </c>
    </row>
    <row r="2248" spans="1:12" x14ac:dyDescent="0.25">
      <c r="A2248" t="s">
        <v>122</v>
      </c>
      <c r="B2248" t="s">
        <v>29</v>
      </c>
      <c r="C2248">
        <v>1346200</v>
      </c>
      <c r="D2248">
        <v>69900</v>
      </c>
      <c r="E2248" t="s">
        <v>682</v>
      </c>
      <c r="F2248" t="s">
        <v>43</v>
      </c>
      <c r="G2248" t="s">
        <v>16</v>
      </c>
      <c r="H2248">
        <v>2</v>
      </c>
      <c r="I2248" t="s">
        <v>17</v>
      </c>
      <c r="J2248">
        <v>1</v>
      </c>
      <c r="K2248">
        <v>4.6097099999999998</v>
      </c>
      <c r="L2248">
        <v>-74.08175</v>
      </c>
    </row>
    <row r="2249" spans="1:12" x14ac:dyDescent="0.25">
      <c r="A2249" t="s">
        <v>61</v>
      </c>
      <c r="B2249" t="s">
        <v>62</v>
      </c>
      <c r="C2249">
        <v>525800</v>
      </c>
      <c r="D2249">
        <v>26200</v>
      </c>
      <c r="E2249" t="s">
        <v>718</v>
      </c>
      <c r="F2249" t="s">
        <v>47</v>
      </c>
      <c r="G2249" t="s">
        <v>201</v>
      </c>
      <c r="H2249">
        <v>5</v>
      </c>
      <c r="I2249" t="s">
        <v>17</v>
      </c>
      <c r="J2249">
        <v>10</v>
      </c>
      <c r="K2249">
        <v>11.54444</v>
      </c>
      <c r="L2249">
        <v>-72.907219999999995</v>
      </c>
    </row>
    <row r="2250" spans="1:12" x14ac:dyDescent="0.25">
      <c r="A2250" t="s">
        <v>105</v>
      </c>
      <c r="B2250" t="s">
        <v>19</v>
      </c>
      <c r="C2250">
        <v>227900</v>
      </c>
      <c r="D2250">
        <v>12500</v>
      </c>
      <c r="E2250" t="s">
        <v>170</v>
      </c>
      <c r="F2250" t="s">
        <v>15</v>
      </c>
      <c r="G2250" t="s">
        <v>31</v>
      </c>
      <c r="H2250">
        <v>5</v>
      </c>
      <c r="I2250" t="s">
        <v>17</v>
      </c>
      <c r="J2250">
        <v>6</v>
      </c>
      <c r="K2250">
        <v>3.4372199999999999</v>
      </c>
      <c r="L2250">
        <v>-76.522499999999994</v>
      </c>
    </row>
    <row r="2251" spans="1:12" x14ac:dyDescent="0.25">
      <c r="A2251" t="s">
        <v>124</v>
      </c>
      <c r="B2251" t="s">
        <v>19</v>
      </c>
      <c r="C2251">
        <v>733400</v>
      </c>
      <c r="D2251">
        <v>39700</v>
      </c>
      <c r="E2251" t="s">
        <v>707</v>
      </c>
      <c r="F2251" t="s">
        <v>54</v>
      </c>
      <c r="G2251" t="s">
        <v>16</v>
      </c>
      <c r="H2251">
        <v>5</v>
      </c>
      <c r="I2251" t="s">
        <v>17</v>
      </c>
      <c r="J2251">
        <v>2</v>
      </c>
      <c r="K2251">
        <v>4.6097099999999998</v>
      </c>
      <c r="L2251">
        <v>-74.08175</v>
      </c>
    </row>
    <row r="2252" spans="1:12" x14ac:dyDescent="0.25">
      <c r="A2252" t="s">
        <v>41</v>
      </c>
      <c r="B2252" t="s">
        <v>29</v>
      </c>
      <c r="C2252">
        <v>1461000</v>
      </c>
      <c r="D2252">
        <v>78500</v>
      </c>
      <c r="E2252" t="s">
        <v>520</v>
      </c>
      <c r="F2252" t="s">
        <v>26</v>
      </c>
      <c r="G2252" t="s">
        <v>27</v>
      </c>
      <c r="H2252">
        <v>4</v>
      </c>
      <c r="I2252" t="s">
        <v>17</v>
      </c>
      <c r="J2252">
        <v>1</v>
      </c>
      <c r="K2252">
        <v>10.39972</v>
      </c>
      <c r="L2252">
        <v>-75.514439999999993</v>
      </c>
    </row>
    <row r="2253" spans="1:12" x14ac:dyDescent="0.25">
      <c r="A2253" t="s">
        <v>85</v>
      </c>
      <c r="B2253" t="s">
        <v>86</v>
      </c>
      <c r="C2253">
        <v>711000</v>
      </c>
      <c r="D2253">
        <v>36000</v>
      </c>
      <c r="E2253" t="s">
        <v>427</v>
      </c>
      <c r="F2253" t="s">
        <v>54</v>
      </c>
      <c r="G2253" t="s">
        <v>16</v>
      </c>
      <c r="H2253">
        <v>5</v>
      </c>
      <c r="I2253" t="s">
        <v>146</v>
      </c>
      <c r="J2253">
        <v>1</v>
      </c>
      <c r="K2253">
        <v>4.6097099999999998</v>
      </c>
      <c r="L2253">
        <v>-74.08175</v>
      </c>
    </row>
    <row r="2254" spans="1:12" x14ac:dyDescent="0.25">
      <c r="A2254" t="s">
        <v>50</v>
      </c>
      <c r="B2254" t="s">
        <v>29</v>
      </c>
      <c r="C2254">
        <v>2195300</v>
      </c>
      <c r="D2254">
        <v>117100</v>
      </c>
      <c r="E2254" t="s">
        <v>708</v>
      </c>
      <c r="F2254" t="s">
        <v>52</v>
      </c>
      <c r="G2254" t="s">
        <v>60</v>
      </c>
      <c r="H2254">
        <v>5</v>
      </c>
      <c r="I2254" t="s">
        <v>17</v>
      </c>
      <c r="J2254">
        <v>8</v>
      </c>
      <c r="K2254">
        <v>4.8133299999999997</v>
      </c>
      <c r="L2254">
        <v>-75.696110000000004</v>
      </c>
    </row>
    <row r="2255" spans="1:12" x14ac:dyDescent="0.25">
      <c r="A2255" t="s">
        <v>192</v>
      </c>
      <c r="B2255" t="s">
        <v>65</v>
      </c>
      <c r="C2255">
        <v>66000</v>
      </c>
      <c r="D2255">
        <v>4200</v>
      </c>
      <c r="E2255" t="s">
        <v>1281</v>
      </c>
      <c r="F2255" t="s">
        <v>43</v>
      </c>
      <c r="G2255" t="s">
        <v>16</v>
      </c>
      <c r="H2255">
        <v>5</v>
      </c>
      <c r="I2255" t="s">
        <v>17</v>
      </c>
      <c r="J2255">
        <v>4</v>
      </c>
      <c r="K2255">
        <v>4.6097099999999998</v>
      </c>
      <c r="L2255">
        <v>-74.08175</v>
      </c>
    </row>
    <row r="2256" spans="1:12" x14ac:dyDescent="0.25">
      <c r="A2256" t="s">
        <v>78</v>
      </c>
      <c r="B2256" t="s">
        <v>19</v>
      </c>
      <c r="C2256">
        <v>335100</v>
      </c>
      <c r="D2256">
        <v>16000</v>
      </c>
      <c r="E2256" t="s">
        <v>479</v>
      </c>
      <c r="F2256" t="s">
        <v>54</v>
      </c>
      <c r="G2256" t="s">
        <v>16</v>
      </c>
      <c r="H2256">
        <v>1</v>
      </c>
      <c r="I2256" t="s">
        <v>32</v>
      </c>
      <c r="J2256">
        <v>1</v>
      </c>
      <c r="K2256">
        <v>4.6097099999999998</v>
      </c>
      <c r="L2256">
        <v>-74.08175</v>
      </c>
    </row>
    <row r="2257" spans="1:12" x14ac:dyDescent="0.25">
      <c r="A2257" t="s">
        <v>48</v>
      </c>
      <c r="B2257" t="s">
        <v>24</v>
      </c>
      <c r="C2257">
        <v>54000</v>
      </c>
      <c r="D2257">
        <v>3300</v>
      </c>
      <c r="E2257" t="s">
        <v>331</v>
      </c>
      <c r="F2257" t="s">
        <v>43</v>
      </c>
      <c r="G2257" t="s">
        <v>16</v>
      </c>
      <c r="H2257">
        <v>5</v>
      </c>
      <c r="I2257" t="s">
        <v>17</v>
      </c>
      <c r="J2257">
        <v>2</v>
      </c>
      <c r="K2257">
        <v>4.6097099999999998</v>
      </c>
      <c r="L2257">
        <v>-74.08175</v>
      </c>
    </row>
    <row r="2258" spans="1:12" x14ac:dyDescent="0.25">
      <c r="A2258" t="s">
        <v>164</v>
      </c>
      <c r="B2258" t="s">
        <v>13</v>
      </c>
      <c r="C2258">
        <v>222900</v>
      </c>
      <c r="D2258">
        <v>12500</v>
      </c>
      <c r="E2258" t="s">
        <v>263</v>
      </c>
      <c r="F2258" t="s">
        <v>130</v>
      </c>
      <c r="G2258" t="s">
        <v>16</v>
      </c>
      <c r="H2258">
        <v>4</v>
      </c>
      <c r="I2258" t="s">
        <v>17</v>
      </c>
      <c r="J2258">
        <v>10</v>
      </c>
      <c r="K2258">
        <v>4.6097099999999998</v>
      </c>
      <c r="L2258">
        <v>-74.08175</v>
      </c>
    </row>
    <row r="2259" spans="1:12" x14ac:dyDescent="0.25">
      <c r="A2259" t="s">
        <v>196</v>
      </c>
      <c r="B2259" t="s">
        <v>13</v>
      </c>
      <c r="C2259">
        <v>903400</v>
      </c>
      <c r="D2259">
        <v>48300</v>
      </c>
      <c r="E2259" t="s">
        <v>69</v>
      </c>
      <c r="F2259" t="s">
        <v>88</v>
      </c>
      <c r="G2259" t="s">
        <v>16</v>
      </c>
      <c r="H2259">
        <v>5</v>
      </c>
      <c r="I2259" t="s">
        <v>17</v>
      </c>
      <c r="J2259">
        <v>12</v>
      </c>
      <c r="K2259">
        <v>4.6097099999999998</v>
      </c>
      <c r="L2259">
        <v>-74.08175</v>
      </c>
    </row>
    <row r="2260" spans="1:12" x14ac:dyDescent="0.25">
      <c r="A2260" t="s">
        <v>184</v>
      </c>
      <c r="B2260" t="s">
        <v>86</v>
      </c>
      <c r="C2260">
        <v>235400</v>
      </c>
      <c r="D2260">
        <v>12800</v>
      </c>
      <c r="E2260" t="s">
        <v>182</v>
      </c>
      <c r="F2260" t="s">
        <v>52</v>
      </c>
      <c r="G2260" t="s">
        <v>16</v>
      </c>
      <c r="H2260">
        <v>4</v>
      </c>
      <c r="I2260" t="s">
        <v>32</v>
      </c>
      <c r="J2260">
        <v>1</v>
      </c>
      <c r="K2260">
        <v>4.6097099999999998</v>
      </c>
      <c r="L2260">
        <v>-74.08175</v>
      </c>
    </row>
    <row r="2261" spans="1:12" x14ac:dyDescent="0.25">
      <c r="A2261" t="s">
        <v>61</v>
      </c>
      <c r="B2261" t="s">
        <v>62</v>
      </c>
      <c r="C2261">
        <v>280200</v>
      </c>
      <c r="D2261">
        <v>13100</v>
      </c>
      <c r="E2261" t="s">
        <v>689</v>
      </c>
      <c r="F2261" t="s">
        <v>21</v>
      </c>
      <c r="G2261" t="s">
        <v>31</v>
      </c>
      <c r="H2261">
        <v>4</v>
      </c>
      <c r="I2261" t="s">
        <v>17</v>
      </c>
      <c r="J2261">
        <v>1</v>
      </c>
      <c r="K2261">
        <v>3.4372199999999999</v>
      </c>
      <c r="L2261">
        <v>-76.522499999999994</v>
      </c>
    </row>
    <row r="2262" spans="1:12" x14ac:dyDescent="0.25">
      <c r="A2262" t="s">
        <v>94</v>
      </c>
      <c r="B2262" t="s">
        <v>29</v>
      </c>
      <c r="C2262">
        <v>808300</v>
      </c>
      <c r="D2262">
        <v>41200</v>
      </c>
      <c r="E2262" t="s">
        <v>829</v>
      </c>
      <c r="F2262" t="s">
        <v>43</v>
      </c>
      <c r="G2262" t="s">
        <v>16</v>
      </c>
      <c r="H2262">
        <v>5</v>
      </c>
      <c r="I2262" t="s">
        <v>17</v>
      </c>
      <c r="J2262">
        <v>8</v>
      </c>
      <c r="K2262">
        <v>4.6097099999999998</v>
      </c>
      <c r="L2262">
        <v>-74.08175</v>
      </c>
    </row>
    <row r="2263" spans="1:12" x14ac:dyDescent="0.25">
      <c r="A2263" t="s">
        <v>70</v>
      </c>
      <c r="B2263" t="s">
        <v>13</v>
      </c>
      <c r="C2263">
        <v>2481000</v>
      </c>
      <c r="D2263">
        <v>130300</v>
      </c>
      <c r="E2263" t="s">
        <v>522</v>
      </c>
      <c r="F2263" t="s">
        <v>21</v>
      </c>
      <c r="G2263" t="s">
        <v>22</v>
      </c>
      <c r="H2263">
        <v>4</v>
      </c>
      <c r="I2263" t="s">
        <v>32</v>
      </c>
      <c r="J2263">
        <v>1</v>
      </c>
      <c r="K2263">
        <v>6.2518399999999996</v>
      </c>
      <c r="L2263">
        <v>-75.563590000000005</v>
      </c>
    </row>
    <row r="2264" spans="1:12" x14ac:dyDescent="0.25">
      <c r="A2264" t="s">
        <v>68</v>
      </c>
      <c r="B2264" t="s">
        <v>24</v>
      </c>
      <c r="C2264">
        <v>25200</v>
      </c>
      <c r="D2264">
        <v>1900</v>
      </c>
      <c r="E2264" t="s">
        <v>265</v>
      </c>
      <c r="F2264" t="s">
        <v>26</v>
      </c>
      <c r="G2264" t="s">
        <v>16</v>
      </c>
      <c r="H2264">
        <v>4</v>
      </c>
      <c r="I2264" t="s">
        <v>17</v>
      </c>
      <c r="J2264">
        <v>1</v>
      </c>
      <c r="K2264">
        <v>4.6097099999999998</v>
      </c>
      <c r="L2264">
        <v>-74.08175</v>
      </c>
    </row>
    <row r="2265" spans="1:12" x14ac:dyDescent="0.25">
      <c r="A2265" t="s">
        <v>196</v>
      </c>
      <c r="B2265" t="s">
        <v>13</v>
      </c>
      <c r="C2265">
        <v>1291900</v>
      </c>
      <c r="D2265">
        <v>67000</v>
      </c>
      <c r="E2265" t="s">
        <v>273</v>
      </c>
      <c r="F2265" t="s">
        <v>76</v>
      </c>
      <c r="G2265" t="s">
        <v>22</v>
      </c>
      <c r="H2265">
        <v>5</v>
      </c>
      <c r="I2265" t="s">
        <v>38</v>
      </c>
      <c r="J2265">
        <v>1</v>
      </c>
      <c r="K2265">
        <v>6.2518399999999996</v>
      </c>
      <c r="L2265">
        <v>-75.563590000000005</v>
      </c>
    </row>
    <row r="2266" spans="1:12" x14ac:dyDescent="0.25">
      <c r="A2266" t="s">
        <v>158</v>
      </c>
      <c r="B2266" t="s">
        <v>62</v>
      </c>
      <c r="C2266">
        <v>54500</v>
      </c>
      <c r="D2266">
        <v>7600</v>
      </c>
      <c r="E2266" t="s">
        <v>386</v>
      </c>
      <c r="F2266" t="s">
        <v>88</v>
      </c>
      <c r="G2266" t="s">
        <v>153</v>
      </c>
      <c r="H2266">
        <v>4</v>
      </c>
      <c r="I2266" t="s">
        <v>17</v>
      </c>
      <c r="J2266">
        <v>4</v>
      </c>
      <c r="K2266">
        <v>2.9272999999999998</v>
      </c>
      <c r="L2266">
        <v>-75.281890000000004</v>
      </c>
    </row>
    <row r="2267" spans="1:12" x14ac:dyDescent="0.25">
      <c r="A2267" t="s">
        <v>50</v>
      </c>
      <c r="B2267" t="s">
        <v>29</v>
      </c>
      <c r="C2267">
        <v>2451700</v>
      </c>
      <c r="D2267">
        <v>128700</v>
      </c>
      <c r="E2267" t="s">
        <v>569</v>
      </c>
      <c r="F2267" t="s">
        <v>88</v>
      </c>
      <c r="G2267" t="s">
        <v>22</v>
      </c>
      <c r="H2267">
        <v>5</v>
      </c>
      <c r="I2267" t="s">
        <v>32</v>
      </c>
      <c r="J2267">
        <v>1</v>
      </c>
      <c r="K2267">
        <v>6.2518399999999996</v>
      </c>
      <c r="L2267">
        <v>-75.563590000000005</v>
      </c>
    </row>
    <row r="2268" spans="1:12" x14ac:dyDescent="0.25">
      <c r="A2268" t="s">
        <v>214</v>
      </c>
      <c r="B2268" t="s">
        <v>19</v>
      </c>
      <c r="C2268">
        <v>119100</v>
      </c>
      <c r="D2268">
        <v>7600</v>
      </c>
      <c r="E2268" t="s">
        <v>329</v>
      </c>
      <c r="F2268" t="s">
        <v>54</v>
      </c>
      <c r="G2268" t="s">
        <v>126</v>
      </c>
      <c r="H2268">
        <v>3</v>
      </c>
      <c r="I2268" t="s">
        <v>17</v>
      </c>
      <c r="J2268">
        <v>4</v>
      </c>
      <c r="K2268">
        <v>7.89391</v>
      </c>
      <c r="L2268">
        <v>-72.507819999999995</v>
      </c>
    </row>
    <row r="2269" spans="1:12" x14ac:dyDescent="0.25">
      <c r="A2269" t="s">
        <v>118</v>
      </c>
      <c r="B2269" t="s">
        <v>86</v>
      </c>
      <c r="C2269">
        <v>845500</v>
      </c>
      <c r="D2269">
        <v>45700</v>
      </c>
      <c r="E2269" t="s">
        <v>581</v>
      </c>
      <c r="F2269" t="s">
        <v>54</v>
      </c>
      <c r="G2269" t="s">
        <v>22</v>
      </c>
      <c r="H2269">
        <v>5</v>
      </c>
      <c r="I2269" t="s">
        <v>17</v>
      </c>
      <c r="J2269">
        <v>1</v>
      </c>
      <c r="K2269">
        <v>6.2518399999999996</v>
      </c>
      <c r="L2269">
        <v>-75.563590000000005</v>
      </c>
    </row>
    <row r="2270" spans="1:12" x14ac:dyDescent="0.25">
      <c r="A2270" t="s">
        <v>103</v>
      </c>
      <c r="B2270" t="s">
        <v>13</v>
      </c>
      <c r="C2270">
        <v>248000</v>
      </c>
      <c r="D2270">
        <v>19100</v>
      </c>
      <c r="E2270" t="s">
        <v>410</v>
      </c>
      <c r="F2270" t="s">
        <v>52</v>
      </c>
      <c r="G2270" t="s">
        <v>31</v>
      </c>
      <c r="H2270">
        <v>4</v>
      </c>
      <c r="I2270" t="s">
        <v>17</v>
      </c>
      <c r="J2270">
        <v>2</v>
      </c>
      <c r="K2270">
        <v>3.4372199999999999</v>
      </c>
      <c r="L2270">
        <v>-76.522499999999994</v>
      </c>
    </row>
    <row r="2271" spans="1:12" x14ac:dyDescent="0.25">
      <c r="A2271" t="s">
        <v>204</v>
      </c>
      <c r="B2271" t="s">
        <v>13</v>
      </c>
      <c r="C2271">
        <v>126000</v>
      </c>
      <c r="D2271">
        <v>7400</v>
      </c>
      <c r="E2271" t="s">
        <v>535</v>
      </c>
      <c r="F2271" t="s">
        <v>54</v>
      </c>
      <c r="G2271" t="s">
        <v>16</v>
      </c>
      <c r="H2271">
        <v>5</v>
      </c>
      <c r="I2271" t="s">
        <v>17</v>
      </c>
      <c r="J2271">
        <v>1</v>
      </c>
      <c r="K2271">
        <v>4.6097099999999998</v>
      </c>
      <c r="L2271">
        <v>-74.08175</v>
      </c>
    </row>
    <row r="2272" spans="1:12" x14ac:dyDescent="0.25">
      <c r="A2272" t="s">
        <v>113</v>
      </c>
      <c r="B2272" t="s">
        <v>24</v>
      </c>
      <c r="C2272">
        <v>21200</v>
      </c>
      <c r="D2272">
        <v>1500</v>
      </c>
      <c r="E2272" t="s">
        <v>958</v>
      </c>
      <c r="F2272" t="s">
        <v>88</v>
      </c>
      <c r="G2272" t="s">
        <v>22</v>
      </c>
      <c r="H2272">
        <v>1</v>
      </c>
      <c r="I2272" t="s">
        <v>146</v>
      </c>
      <c r="J2272">
        <v>1</v>
      </c>
      <c r="K2272">
        <v>6.2518399999999996</v>
      </c>
      <c r="L2272">
        <v>-75.563590000000005</v>
      </c>
    </row>
    <row r="2273" spans="1:12" x14ac:dyDescent="0.25">
      <c r="A2273" t="s">
        <v>18</v>
      </c>
      <c r="B2273" t="s">
        <v>19</v>
      </c>
      <c r="C2273">
        <v>317800</v>
      </c>
      <c r="D2273">
        <v>22800</v>
      </c>
      <c r="E2273" t="s">
        <v>263</v>
      </c>
      <c r="F2273" t="s">
        <v>130</v>
      </c>
      <c r="G2273" t="s">
        <v>178</v>
      </c>
      <c r="H2273">
        <v>5</v>
      </c>
      <c r="I2273" t="s">
        <v>17</v>
      </c>
      <c r="J2273">
        <v>1</v>
      </c>
      <c r="K2273">
        <v>1.2136100000000001</v>
      </c>
      <c r="L2273">
        <v>-77.281109999999998</v>
      </c>
    </row>
    <row r="2274" spans="1:12" x14ac:dyDescent="0.25">
      <c r="A2274" t="s">
        <v>64</v>
      </c>
      <c r="B2274" t="s">
        <v>65</v>
      </c>
      <c r="C2274">
        <v>56000</v>
      </c>
      <c r="D2274">
        <v>1200</v>
      </c>
      <c r="E2274" t="s">
        <v>834</v>
      </c>
      <c r="F2274" t="s">
        <v>35</v>
      </c>
      <c r="G2274" t="s">
        <v>16</v>
      </c>
      <c r="H2274">
        <v>3</v>
      </c>
      <c r="I2274" t="s">
        <v>17</v>
      </c>
      <c r="J2274">
        <v>1</v>
      </c>
      <c r="K2274">
        <v>4.6097099999999998</v>
      </c>
      <c r="L2274">
        <v>-74.08175</v>
      </c>
    </row>
    <row r="2275" spans="1:12" x14ac:dyDescent="0.25">
      <c r="A2275" t="s">
        <v>41</v>
      </c>
      <c r="B2275" t="s">
        <v>29</v>
      </c>
      <c r="C2275">
        <v>1129100</v>
      </c>
      <c r="D2275">
        <v>60500</v>
      </c>
      <c r="E2275" t="s">
        <v>449</v>
      </c>
      <c r="F2275" t="s">
        <v>88</v>
      </c>
      <c r="G2275" t="s">
        <v>91</v>
      </c>
      <c r="H2275">
        <v>5</v>
      </c>
      <c r="I2275" t="s">
        <v>17</v>
      </c>
      <c r="J2275">
        <v>1</v>
      </c>
      <c r="K2275">
        <v>10.968540000000001</v>
      </c>
      <c r="L2275">
        <v>-74.781319999999994</v>
      </c>
    </row>
    <row r="2276" spans="1:12" x14ac:dyDescent="0.25">
      <c r="A2276" t="s">
        <v>50</v>
      </c>
      <c r="B2276" t="s">
        <v>29</v>
      </c>
      <c r="C2276">
        <v>2414300</v>
      </c>
      <c r="D2276">
        <v>129000</v>
      </c>
      <c r="E2276" t="s">
        <v>102</v>
      </c>
      <c r="F2276" t="s">
        <v>88</v>
      </c>
      <c r="G2276" t="s">
        <v>60</v>
      </c>
      <c r="H2276">
        <v>5</v>
      </c>
      <c r="I2276" t="s">
        <v>32</v>
      </c>
      <c r="J2276">
        <v>1</v>
      </c>
      <c r="K2276">
        <v>4.8133299999999997</v>
      </c>
      <c r="L2276">
        <v>-75.696110000000004</v>
      </c>
    </row>
    <row r="2277" spans="1:12" x14ac:dyDescent="0.25">
      <c r="A2277" t="s">
        <v>23</v>
      </c>
      <c r="B2277" t="s">
        <v>24</v>
      </c>
      <c r="C2277">
        <v>220300</v>
      </c>
      <c r="D2277">
        <v>9900</v>
      </c>
      <c r="E2277" t="s">
        <v>638</v>
      </c>
      <c r="F2277" t="s">
        <v>76</v>
      </c>
      <c r="G2277" t="s">
        <v>22</v>
      </c>
      <c r="H2277">
        <v>5</v>
      </c>
      <c r="I2277" t="s">
        <v>17</v>
      </c>
      <c r="J2277">
        <v>3</v>
      </c>
      <c r="K2277">
        <v>6.2518399999999996</v>
      </c>
      <c r="L2277">
        <v>-75.563590000000005</v>
      </c>
    </row>
    <row r="2278" spans="1:12" x14ac:dyDescent="0.25">
      <c r="A2278" t="s">
        <v>164</v>
      </c>
      <c r="B2278" t="s">
        <v>13</v>
      </c>
      <c r="C2278">
        <v>240700</v>
      </c>
      <c r="D2278">
        <v>13200</v>
      </c>
      <c r="E2278" t="s">
        <v>488</v>
      </c>
      <c r="F2278" t="s">
        <v>47</v>
      </c>
      <c r="G2278" t="s">
        <v>22</v>
      </c>
      <c r="H2278">
        <v>1</v>
      </c>
      <c r="I2278" t="s">
        <v>32</v>
      </c>
      <c r="J2278">
        <v>1</v>
      </c>
      <c r="K2278">
        <v>6.2518399999999996</v>
      </c>
      <c r="L2278">
        <v>-75.563590000000005</v>
      </c>
    </row>
    <row r="2279" spans="1:12" x14ac:dyDescent="0.25">
      <c r="A2279" t="s">
        <v>122</v>
      </c>
      <c r="B2279" t="s">
        <v>29</v>
      </c>
      <c r="C2279">
        <v>983400</v>
      </c>
      <c r="D2279">
        <v>52600</v>
      </c>
      <c r="E2279" t="s">
        <v>831</v>
      </c>
      <c r="F2279" t="s">
        <v>76</v>
      </c>
      <c r="G2279" t="s">
        <v>16</v>
      </c>
      <c r="H2279">
        <v>5</v>
      </c>
      <c r="I2279" t="s">
        <v>32</v>
      </c>
      <c r="J2279">
        <v>1</v>
      </c>
      <c r="K2279">
        <v>4.6097099999999998</v>
      </c>
      <c r="L2279">
        <v>-74.08175</v>
      </c>
    </row>
    <row r="2280" spans="1:12" x14ac:dyDescent="0.25">
      <c r="A2280" t="s">
        <v>133</v>
      </c>
      <c r="B2280" t="s">
        <v>24</v>
      </c>
      <c r="C2280">
        <v>22000</v>
      </c>
      <c r="D2280">
        <v>0</v>
      </c>
      <c r="E2280" t="s">
        <v>129</v>
      </c>
      <c r="F2280" t="s">
        <v>52</v>
      </c>
      <c r="G2280" t="s">
        <v>16</v>
      </c>
      <c r="H2280">
        <v>5</v>
      </c>
      <c r="I2280" t="s">
        <v>32</v>
      </c>
      <c r="J2280">
        <v>1</v>
      </c>
      <c r="K2280">
        <v>4.6097099999999998</v>
      </c>
      <c r="L2280">
        <v>-74.08175</v>
      </c>
    </row>
    <row r="2281" spans="1:12" x14ac:dyDescent="0.25">
      <c r="A2281" t="s">
        <v>127</v>
      </c>
      <c r="B2281" t="s">
        <v>13</v>
      </c>
      <c r="C2281">
        <v>1749700</v>
      </c>
      <c r="D2281">
        <v>93600</v>
      </c>
      <c r="E2281" t="s">
        <v>752</v>
      </c>
      <c r="F2281" t="s">
        <v>26</v>
      </c>
      <c r="G2281" t="s">
        <v>201</v>
      </c>
      <c r="H2281">
        <v>3</v>
      </c>
      <c r="I2281" t="s">
        <v>17</v>
      </c>
      <c r="J2281">
        <v>2</v>
      </c>
      <c r="K2281">
        <v>11.54444</v>
      </c>
      <c r="L2281">
        <v>-72.907219999999995</v>
      </c>
    </row>
    <row r="2282" spans="1:12" x14ac:dyDescent="0.25">
      <c r="A2282" t="s">
        <v>68</v>
      </c>
      <c r="B2282" t="s">
        <v>24</v>
      </c>
      <c r="C2282">
        <v>28200</v>
      </c>
      <c r="D2282">
        <v>0</v>
      </c>
      <c r="E2282" t="s">
        <v>496</v>
      </c>
      <c r="F2282" t="s">
        <v>21</v>
      </c>
      <c r="G2282" t="s">
        <v>16</v>
      </c>
      <c r="H2282">
        <v>4</v>
      </c>
      <c r="I2282" t="s">
        <v>17</v>
      </c>
      <c r="J2282">
        <v>8</v>
      </c>
      <c r="K2282">
        <v>4.6097099999999998</v>
      </c>
      <c r="L2282">
        <v>-74.08175</v>
      </c>
    </row>
    <row r="2283" spans="1:12" x14ac:dyDescent="0.25">
      <c r="A2283" t="s">
        <v>68</v>
      </c>
      <c r="B2283" t="s">
        <v>24</v>
      </c>
      <c r="C2283">
        <v>30200</v>
      </c>
      <c r="D2283">
        <v>0</v>
      </c>
      <c r="E2283" t="s">
        <v>635</v>
      </c>
      <c r="F2283" t="s">
        <v>43</v>
      </c>
      <c r="G2283" t="s">
        <v>91</v>
      </c>
      <c r="H2283">
        <v>3</v>
      </c>
      <c r="I2283" t="s">
        <v>38</v>
      </c>
      <c r="J2283">
        <v>1</v>
      </c>
      <c r="K2283">
        <v>10.968540000000001</v>
      </c>
      <c r="L2283">
        <v>-74.781319999999994</v>
      </c>
    </row>
    <row r="2284" spans="1:12" x14ac:dyDescent="0.25">
      <c r="A2284" t="s">
        <v>122</v>
      </c>
      <c r="B2284" t="s">
        <v>29</v>
      </c>
      <c r="C2284">
        <v>1315700</v>
      </c>
      <c r="D2284">
        <v>77200</v>
      </c>
      <c r="E2284" t="s">
        <v>1217</v>
      </c>
      <c r="F2284" t="s">
        <v>21</v>
      </c>
      <c r="G2284" t="s">
        <v>16</v>
      </c>
      <c r="H2284">
        <v>4</v>
      </c>
      <c r="I2284" t="s">
        <v>17</v>
      </c>
      <c r="J2284">
        <v>8</v>
      </c>
      <c r="K2284">
        <v>4.6097099999999998</v>
      </c>
      <c r="L2284">
        <v>-74.08175</v>
      </c>
    </row>
    <row r="2285" spans="1:12" x14ac:dyDescent="0.25">
      <c r="A2285" t="s">
        <v>219</v>
      </c>
      <c r="B2285" t="s">
        <v>19</v>
      </c>
      <c r="C2285">
        <v>917200</v>
      </c>
      <c r="D2285">
        <v>49100</v>
      </c>
      <c r="E2285" t="s">
        <v>594</v>
      </c>
      <c r="F2285" t="s">
        <v>35</v>
      </c>
      <c r="G2285" t="s">
        <v>16</v>
      </c>
      <c r="H2285">
        <v>5</v>
      </c>
      <c r="I2285" t="s">
        <v>32</v>
      </c>
      <c r="J2285">
        <v>1</v>
      </c>
      <c r="K2285">
        <v>4.6097099999999998</v>
      </c>
      <c r="L2285">
        <v>-74.08175</v>
      </c>
    </row>
    <row r="2286" spans="1:12" x14ac:dyDescent="0.25">
      <c r="A2286" t="s">
        <v>55</v>
      </c>
      <c r="B2286" t="s">
        <v>13</v>
      </c>
      <c r="C2286">
        <v>65800</v>
      </c>
      <c r="D2286">
        <v>3900</v>
      </c>
      <c r="E2286" t="s">
        <v>334</v>
      </c>
      <c r="F2286" t="s">
        <v>26</v>
      </c>
      <c r="G2286" t="s">
        <v>27</v>
      </c>
      <c r="H2286">
        <v>5</v>
      </c>
      <c r="I2286" t="s">
        <v>17</v>
      </c>
      <c r="J2286">
        <v>2</v>
      </c>
      <c r="K2286">
        <v>10.39972</v>
      </c>
      <c r="L2286">
        <v>-75.514439999999993</v>
      </c>
    </row>
    <row r="2287" spans="1:12" x14ac:dyDescent="0.25">
      <c r="A2287" t="s">
        <v>18</v>
      </c>
      <c r="B2287" t="s">
        <v>19</v>
      </c>
      <c r="C2287">
        <v>366000</v>
      </c>
      <c r="D2287">
        <v>20500</v>
      </c>
      <c r="E2287" t="s">
        <v>1244</v>
      </c>
      <c r="F2287" t="s">
        <v>93</v>
      </c>
      <c r="G2287" t="s">
        <v>60</v>
      </c>
      <c r="H2287">
        <v>5</v>
      </c>
      <c r="I2287" t="s">
        <v>17</v>
      </c>
      <c r="J2287">
        <v>5</v>
      </c>
      <c r="K2287">
        <v>4.8133299999999997</v>
      </c>
      <c r="L2287">
        <v>-75.696110000000004</v>
      </c>
    </row>
    <row r="2288" spans="1:12" x14ac:dyDescent="0.25">
      <c r="A2288" t="s">
        <v>192</v>
      </c>
      <c r="B2288" t="s">
        <v>65</v>
      </c>
      <c r="C2288">
        <v>57300</v>
      </c>
      <c r="D2288">
        <v>7700</v>
      </c>
      <c r="E2288" t="s">
        <v>239</v>
      </c>
      <c r="F2288" t="s">
        <v>96</v>
      </c>
      <c r="G2288" t="s">
        <v>22</v>
      </c>
      <c r="H2288">
        <v>5</v>
      </c>
      <c r="I2288" t="s">
        <v>17</v>
      </c>
      <c r="J2288">
        <v>1</v>
      </c>
      <c r="K2288">
        <v>6.2518399999999996</v>
      </c>
      <c r="L2288">
        <v>-75.563590000000005</v>
      </c>
    </row>
    <row r="2289" spans="1:12" x14ac:dyDescent="0.25">
      <c r="A2289" t="s">
        <v>33</v>
      </c>
      <c r="B2289" t="s">
        <v>19</v>
      </c>
      <c r="C2289">
        <v>509900</v>
      </c>
      <c r="D2289">
        <v>28400</v>
      </c>
      <c r="E2289" t="s">
        <v>775</v>
      </c>
      <c r="F2289" t="s">
        <v>54</v>
      </c>
      <c r="G2289" t="s">
        <v>16</v>
      </c>
      <c r="H2289">
        <v>5</v>
      </c>
      <c r="I2289" t="s">
        <v>17</v>
      </c>
      <c r="J2289">
        <v>1</v>
      </c>
      <c r="K2289">
        <v>4.6097099999999998</v>
      </c>
      <c r="L2289">
        <v>-74.08175</v>
      </c>
    </row>
    <row r="2290" spans="1:12" x14ac:dyDescent="0.25">
      <c r="A2290" t="s">
        <v>33</v>
      </c>
      <c r="B2290" t="s">
        <v>19</v>
      </c>
      <c r="C2290">
        <v>500500</v>
      </c>
      <c r="D2290">
        <v>26900</v>
      </c>
      <c r="E2290" t="s">
        <v>498</v>
      </c>
      <c r="F2290" t="s">
        <v>130</v>
      </c>
      <c r="G2290" t="s">
        <v>16</v>
      </c>
      <c r="H2290">
        <v>4</v>
      </c>
      <c r="I2290" t="s">
        <v>17</v>
      </c>
      <c r="J2290">
        <v>7</v>
      </c>
      <c r="K2290">
        <v>4.6097099999999998</v>
      </c>
      <c r="L2290">
        <v>-74.08175</v>
      </c>
    </row>
    <row r="2291" spans="1:12" x14ac:dyDescent="0.25">
      <c r="A2291" t="s">
        <v>122</v>
      </c>
      <c r="B2291" t="s">
        <v>29</v>
      </c>
      <c r="C2291">
        <v>623800</v>
      </c>
      <c r="D2291">
        <v>33700</v>
      </c>
      <c r="E2291" t="s">
        <v>998</v>
      </c>
      <c r="F2291" t="s">
        <v>76</v>
      </c>
      <c r="G2291" t="s">
        <v>31</v>
      </c>
      <c r="H2291">
        <v>5</v>
      </c>
      <c r="I2291" t="s">
        <v>17</v>
      </c>
      <c r="J2291">
        <v>8</v>
      </c>
      <c r="K2291">
        <v>3.4372199999999999</v>
      </c>
      <c r="L2291">
        <v>-76.522499999999994</v>
      </c>
    </row>
    <row r="2292" spans="1:12" x14ac:dyDescent="0.25">
      <c r="A2292" t="s">
        <v>61</v>
      </c>
      <c r="B2292" t="s">
        <v>62</v>
      </c>
      <c r="C2292">
        <v>515000</v>
      </c>
      <c r="D2292">
        <v>27600</v>
      </c>
      <c r="E2292" t="s">
        <v>735</v>
      </c>
      <c r="F2292" t="s">
        <v>96</v>
      </c>
      <c r="G2292" t="s">
        <v>178</v>
      </c>
      <c r="H2292">
        <v>4</v>
      </c>
      <c r="I2292" t="s">
        <v>32</v>
      </c>
      <c r="J2292">
        <v>1</v>
      </c>
      <c r="K2292">
        <v>1.2136100000000001</v>
      </c>
      <c r="L2292">
        <v>-77.281109999999998</v>
      </c>
    </row>
    <row r="2293" spans="1:12" x14ac:dyDescent="0.25">
      <c r="A2293" t="s">
        <v>113</v>
      </c>
      <c r="B2293" t="s">
        <v>24</v>
      </c>
      <c r="C2293">
        <v>15500</v>
      </c>
      <c r="D2293">
        <v>1000</v>
      </c>
      <c r="E2293" t="s">
        <v>763</v>
      </c>
      <c r="F2293" t="s">
        <v>93</v>
      </c>
      <c r="G2293" t="s">
        <v>16</v>
      </c>
      <c r="H2293">
        <v>5</v>
      </c>
      <c r="I2293" t="s">
        <v>32</v>
      </c>
      <c r="J2293">
        <v>1</v>
      </c>
      <c r="K2293">
        <v>4.6097099999999998</v>
      </c>
      <c r="L2293">
        <v>-74.08175</v>
      </c>
    </row>
    <row r="2294" spans="1:12" x14ac:dyDescent="0.25">
      <c r="A2294" t="s">
        <v>196</v>
      </c>
      <c r="B2294" t="s">
        <v>13</v>
      </c>
      <c r="C2294">
        <v>1086000</v>
      </c>
      <c r="D2294">
        <v>56000</v>
      </c>
      <c r="E2294" t="s">
        <v>959</v>
      </c>
      <c r="F2294" t="s">
        <v>15</v>
      </c>
      <c r="G2294" t="s">
        <v>16</v>
      </c>
      <c r="H2294">
        <v>3</v>
      </c>
      <c r="I2294" t="s">
        <v>32</v>
      </c>
      <c r="J2294">
        <v>1</v>
      </c>
      <c r="K2294">
        <v>4.6097099999999998</v>
      </c>
      <c r="L2294">
        <v>-74.08175</v>
      </c>
    </row>
    <row r="2295" spans="1:12" x14ac:dyDescent="0.25">
      <c r="A2295" t="s">
        <v>45</v>
      </c>
      <c r="B2295" t="s">
        <v>29</v>
      </c>
      <c r="C2295">
        <v>1333400</v>
      </c>
      <c r="D2295">
        <v>74400</v>
      </c>
      <c r="E2295" t="s">
        <v>1105</v>
      </c>
      <c r="F2295" t="s">
        <v>96</v>
      </c>
      <c r="G2295" t="s">
        <v>31</v>
      </c>
      <c r="H2295">
        <v>5</v>
      </c>
      <c r="I2295" t="s">
        <v>32</v>
      </c>
      <c r="J2295">
        <v>1</v>
      </c>
      <c r="K2295">
        <v>3.4372199999999999</v>
      </c>
      <c r="L2295">
        <v>-76.522499999999994</v>
      </c>
    </row>
    <row r="2296" spans="1:12" x14ac:dyDescent="0.25">
      <c r="A2296" t="s">
        <v>55</v>
      </c>
      <c r="B2296" t="s">
        <v>13</v>
      </c>
      <c r="C2296">
        <v>104900</v>
      </c>
      <c r="D2296">
        <v>6000</v>
      </c>
      <c r="E2296" t="s">
        <v>813</v>
      </c>
      <c r="F2296" t="s">
        <v>21</v>
      </c>
      <c r="G2296" t="s">
        <v>44</v>
      </c>
      <c r="H2296">
        <v>1</v>
      </c>
      <c r="I2296" t="s">
        <v>17</v>
      </c>
      <c r="J2296">
        <v>2</v>
      </c>
      <c r="K2296">
        <v>11.240790000000001</v>
      </c>
      <c r="L2296">
        <v>-74.199039999999997</v>
      </c>
    </row>
    <row r="2297" spans="1:12" x14ac:dyDescent="0.25">
      <c r="A2297" t="s">
        <v>70</v>
      </c>
      <c r="B2297" t="s">
        <v>13</v>
      </c>
      <c r="C2297">
        <v>2968200</v>
      </c>
      <c r="D2297">
        <v>158400</v>
      </c>
      <c r="E2297" t="s">
        <v>620</v>
      </c>
      <c r="F2297" t="s">
        <v>88</v>
      </c>
      <c r="G2297" t="s">
        <v>22</v>
      </c>
      <c r="H2297">
        <v>1</v>
      </c>
      <c r="I2297" t="s">
        <v>32</v>
      </c>
      <c r="J2297">
        <v>1</v>
      </c>
      <c r="K2297">
        <v>6.2518399999999996</v>
      </c>
      <c r="L2297">
        <v>-75.563590000000005</v>
      </c>
    </row>
    <row r="2298" spans="1:12" x14ac:dyDescent="0.25">
      <c r="A2298" t="s">
        <v>204</v>
      </c>
      <c r="B2298" t="s">
        <v>13</v>
      </c>
      <c r="C2298">
        <v>150200</v>
      </c>
      <c r="D2298">
        <v>8400</v>
      </c>
      <c r="E2298" t="s">
        <v>121</v>
      </c>
      <c r="F2298" t="s">
        <v>43</v>
      </c>
      <c r="G2298" t="s">
        <v>31</v>
      </c>
      <c r="H2298">
        <v>5</v>
      </c>
      <c r="I2298" t="s">
        <v>17</v>
      </c>
      <c r="J2298">
        <v>1</v>
      </c>
      <c r="K2298">
        <v>3.4372199999999999</v>
      </c>
      <c r="L2298">
        <v>-76.522499999999994</v>
      </c>
    </row>
    <row r="2299" spans="1:12" x14ac:dyDescent="0.25">
      <c r="A2299" t="s">
        <v>204</v>
      </c>
      <c r="B2299" t="s">
        <v>13</v>
      </c>
      <c r="C2299">
        <v>167700</v>
      </c>
      <c r="D2299">
        <v>7100</v>
      </c>
      <c r="E2299" t="s">
        <v>1228</v>
      </c>
      <c r="F2299" t="s">
        <v>93</v>
      </c>
      <c r="G2299" t="s">
        <v>278</v>
      </c>
      <c r="H2299">
        <v>1</v>
      </c>
      <c r="I2299" t="s">
        <v>17</v>
      </c>
      <c r="J2299">
        <v>3</v>
      </c>
      <c r="K2299">
        <v>-4.2152799999999999</v>
      </c>
      <c r="L2299">
        <v>-69.940560000000005</v>
      </c>
    </row>
    <row r="2300" spans="1:12" x14ac:dyDescent="0.25">
      <c r="A2300" t="s">
        <v>39</v>
      </c>
      <c r="B2300" t="s">
        <v>24</v>
      </c>
      <c r="C2300">
        <v>50900</v>
      </c>
      <c r="D2300">
        <v>3100</v>
      </c>
      <c r="E2300" t="s">
        <v>268</v>
      </c>
      <c r="F2300" t="s">
        <v>96</v>
      </c>
      <c r="G2300" t="s">
        <v>22</v>
      </c>
      <c r="H2300">
        <v>5</v>
      </c>
      <c r="I2300" t="s">
        <v>17</v>
      </c>
      <c r="J2300">
        <v>2</v>
      </c>
      <c r="K2300">
        <v>6.2518399999999996</v>
      </c>
      <c r="L2300">
        <v>-75.563590000000005</v>
      </c>
    </row>
    <row r="2301" spans="1:12" x14ac:dyDescent="0.25">
      <c r="A2301" t="s">
        <v>23</v>
      </c>
      <c r="B2301" t="s">
        <v>24</v>
      </c>
      <c r="C2301">
        <v>126300</v>
      </c>
      <c r="D2301">
        <v>4900</v>
      </c>
      <c r="E2301" t="s">
        <v>612</v>
      </c>
      <c r="F2301" t="s">
        <v>15</v>
      </c>
      <c r="G2301" t="s">
        <v>22</v>
      </c>
      <c r="H2301">
        <v>5</v>
      </c>
      <c r="I2301" t="s">
        <v>17</v>
      </c>
      <c r="J2301">
        <v>6</v>
      </c>
      <c r="K2301">
        <v>6.2518399999999996</v>
      </c>
      <c r="L2301">
        <v>-75.563590000000005</v>
      </c>
    </row>
    <row r="2302" spans="1:12" x14ac:dyDescent="0.25">
      <c r="A2302" t="s">
        <v>266</v>
      </c>
      <c r="B2302" t="s">
        <v>13</v>
      </c>
      <c r="C2302">
        <v>1832300</v>
      </c>
      <c r="D2302">
        <v>95800</v>
      </c>
      <c r="E2302" t="s">
        <v>1062</v>
      </c>
      <c r="F2302" t="s">
        <v>26</v>
      </c>
      <c r="G2302" t="s">
        <v>16</v>
      </c>
      <c r="H2302">
        <v>1</v>
      </c>
      <c r="I2302" t="s">
        <v>32</v>
      </c>
      <c r="J2302">
        <v>1</v>
      </c>
      <c r="K2302">
        <v>4.6097099999999998</v>
      </c>
      <c r="L2302">
        <v>-74.08175</v>
      </c>
    </row>
    <row r="2303" spans="1:12" x14ac:dyDescent="0.25">
      <c r="A2303" t="s">
        <v>105</v>
      </c>
      <c r="B2303" t="s">
        <v>19</v>
      </c>
      <c r="C2303">
        <v>261500</v>
      </c>
      <c r="D2303">
        <v>12100</v>
      </c>
      <c r="E2303" t="s">
        <v>931</v>
      </c>
      <c r="F2303" t="s">
        <v>52</v>
      </c>
      <c r="G2303" t="s">
        <v>27</v>
      </c>
      <c r="H2303">
        <v>3</v>
      </c>
      <c r="I2303" t="s">
        <v>17</v>
      </c>
      <c r="J2303">
        <v>1</v>
      </c>
      <c r="K2303">
        <v>10.39972</v>
      </c>
      <c r="L2303">
        <v>-75.514439999999993</v>
      </c>
    </row>
    <row r="2304" spans="1:12" x14ac:dyDescent="0.25">
      <c r="A2304" t="s">
        <v>82</v>
      </c>
      <c r="B2304" t="s">
        <v>58</v>
      </c>
      <c r="C2304">
        <v>55300</v>
      </c>
      <c r="D2304">
        <v>3300</v>
      </c>
      <c r="E2304" t="s">
        <v>372</v>
      </c>
      <c r="F2304" t="s">
        <v>76</v>
      </c>
      <c r="G2304" t="s">
        <v>22</v>
      </c>
      <c r="H2304">
        <v>5</v>
      </c>
      <c r="I2304" t="s">
        <v>17</v>
      </c>
      <c r="J2304">
        <v>3</v>
      </c>
      <c r="K2304">
        <v>6.2518399999999996</v>
      </c>
      <c r="L2304">
        <v>-75.563590000000005</v>
      </c>
    </row>
    <row r="2305" spans="1:12" x14ac:dyDescent="0.25">
      <c r="A2305" t="s">
        <v>122</v>
      </c>
      <c r="B2305" t="s">
        <v>29</v>
      </c>
      <c r="C2305">
        <v>994000</v>
      </c>
      <c r="D2305">
        <v>54000</v>
      </c>
      <c r="E2305" t="s">
        <v>325</v>
      </c>
      <c r="F2305" t="s">
        <v>130</v>
      </c>
      <c r="G2305" t="s">
        <v>16</v>
      </c>
      <c r="H2305">
        <v>5</v>
      </c>
      <c r="I2305" t="s">
        <v>32</v>
      </c>
      <c r="J2305">
        <v>1</v>
      </c>
      <c r="K2305">
        <v>4.6097099999999998</v>
      </c>
      <c r="L2305">
        <v>-74.08175</v>
      </c>
    </row>
    <row r="2306" spans="1:12" x14ac:dyDescent="0.25">
      <c r="A2306" t="s">
        <v>55</v>
      </c>
      <c r="B2306" t="s">
        <v>13</v>
      </c>
      <c r="C2306">
        <v>82600</v>
      </c>
      <c r="D2306">
        <v>5100</v>
      </c>
      <c r="E2306" t="s">
        <v>708</v>
      </c>
      <c r="F2306" t="s">
        <v>160</v>
      </c>
      <c r="G2306" t="s">
        <v>278</v>
      </c>
      <c r="H2306">
        <v>4</v>
      </c>
      <c r="I2306" t="s">
        <v>17</v>
      </c>
      <c r="J2306">
        <v>1</v>
      </c>
      <c r="K2306">
        <v>-4.2152799999999999</v>
      </c>
      <c r="L2306">
        <v>-69.940560000000005</v>
      </c>
    </row>
    <row r="2307" spans="1:12" x14ac:dyDescent="0.25">
      <c r="A2307" t="s">
        <v>184</v>
      </c>
      <c r="B2307" t="s">
        <v>86</v>
      </c>
      <c r="C2307">
        <v>412600</v>
      </c>
      <c r="D2307">
        <v>22400</v>
      </c>
      <c r="E2307" t="s">
        <v>435</v>
      </c>
      <c r="F2307" t="s">
        <v>88</v>
      </c>
      <c r="G2307" t="s">
        <v>201</v>
      </c>
      <c r="H2307">
        <v>5</v>
      </c>
      <c r="I2307" t="s">
        <v>17</v>
      </c>
      <c r="J2307">
        <v>10</v>
      </c>
      <c r="K2307">
        <v>11.54444</v>
      </c>
      <c r="L2307">
        <v>-72.907219999999995</v>
      </c>
    </row>
    <row r="2308" spans="1:12" x14ac:dyDescent="0.25">
      <c r="A2308" t="s">
        <v>103</v>
      </c>
      <c r="B2308" t="s">
        <v>13</v>
      </c>
      <c r="C2308">
        <v>255600</v>
      </c>
      <c r="D2308">
        <v>14300</v>
      </c>
      <c r="E2308" t="s">
        <v>1181</v>
      </c>
      <c r="F2308" t="s">
        <v>93</v>
      </c>
      <c r="G2308" t="s">
        <v>31</v>
      </c>
      <c r="H2308">
        <v>5</v>
      </c>
      <c r="I2308" t="s">
        <v>17</v>
      </c>
      <c r="J2308">
        <v>5</v>
      </c>
      <c r="K2308">
        <v>3.4372199999999999</v>
      </c>
      <c r="L2308">
        <v>-76.522499999999994</v>
      </c>
    </row>
    <row r="2309" spans="1:12" x14ac:dyDescent="0.25">
      <c r="A2309" t="s">
        <v>133</v>
      </c>
      <c r="B2309" t="s">
        <v>24</v>
      </c>
      <c r="C2309">
        <v>13300</v>
      </c>
      <c r="D2309">
        <v>1100</v>
      </c>
      <c r="E2309" t="s">
        <v>1048</v>
      </c>
      <c r="F2309" t="s">
        <v>35</v>
      </c>
      <c r="G2309" t="s">
        <v>44</v>
      </c>
      <c r="H2309">
        <v>4</v>
      </c>
      <c r="I2309" t="s">
        <v>17</v>
      </c>
      <c r="J2309">
        <v>2</v>
      </c>
      <c r="K2309">
        <v>11.240790000000001</v>
      </c>
      <c r="L2309">
        <v>-74.199039999999997</v>
      </c>
    </row>
    <row r="2310" spans="1:12" x14ac:dyDescent="0.25">
      <c r="A2310" t="s">
        <v>41</v>
      </c>
      <c r="B2310" t="s">
        <v>29</v>
      </c>
      <c r="C2310">
        <v>1262100</v>
      </c>
      <c r="D2310">
        <v>67400</v>
      </c>
      <c r="E2310" t="s">
        <v>1246</v>
      </c>
      <c r="F2310" t="s">
        <v>26</v>
      </c>
      <c r="G2310" t="s">
        <v>91</v>
      </c>
      <c r="H2310">
        <v>5</v>
      </c>
      <c r="I2310" t="s">
        <v>17</v>
      </c>
      <c r="J2310">
        <v>8</v>
      </c>
      <c r="K2310">
        <v>10.968540000000001</v>
      </c>
      <c r="L2310">
        <v>-74.781319999999994</v>
      </c>
    </row>
    <row r="2311" spans="1:12" x14ac:dyDescent="0.25">
      <c r="A2311" t="s">
        <v>28</v>
      </c>
      <c r="B2311" t="s">
        <v>29</v>
      </c>
      <c r="C2311">
        <v>377000</v>
      </c>
      <c r="D2311">
        <v>18300</v>
      </c>
      <c r="E2311" t="s">
        <v>1211</v>
      </c>
      <c r="F2311" t="s">
        <v>43</v>
      </c>
      <c r="G2311" t="s">
        <v>22</v>
      </c>
      <c r="H2311">
        <v>1</v>
      </c>
      <c r="I2311" t="s">
        <v>17</v>
      </c>
      <c r="J2311">
        <v>8</v>
      </c>
      <c r="K2311">
        <v>6.2518399999999996</v>
      </c>
      <c r="L2311">
        <v>-75.563590000000005</v>
      </c>
    </row>
    <row r="2312" spans="1:12" x14ac:dyDescent="0.25">
      <c r="A2312" t="s">
        <v>214</v>
      </c>
      <c r="B2312" t="s">
        <v>19</v>
      </c>
      <c r="C2312">
        <v>145600</v>
      </c>
      <c r="D2312">
        <v>5900</v>
      </c>
      <c r="E2312" t="s">
        <v>973</v>
      </c>
      <c r="F2312" t="s">
        <v>93</v>
      </c>
      <c r="G2312" t="s">
        <v>22</v>
      </c>
      <c r="H2312">
        <v>1</v>
      </c>
      <c r="I2312" t="s">
        <v>17</v>
      </c>
      <c r="J2312">
        <v>1</v>
      </c>
      <c r="K2312">
        <v>6.2518399999999996</v>
      </c>
      <c r="L2312">
        <v>-75.563590000000005</v>
      </c>
    </row>
    <row r="2313" spans="1:12" x14ac:dyDescent="0.25">
      <c r="A2313" t="s">
        <v>12</v>
      </c>
      <c r="B2313" t="s">
        <v>13</v>
      </c>
      <c r="C2313">
        <v>212400</v>
      </c>
      <c r="D2313">
        <v>9500</v>
      </c>
      <c r="E2313" t="s">
        <v>1257</v>
      </c>
      <c r="F2313" t="s">
        <v>52</v>
      </c>
      <c r="G2313" t="s">
        <v>22</v>
      </c>
      <c r="H2313">
        <v>4</v>
      </c>
      <c r="I2313" t="s">
        <v>17</v>
      </c>
      <c r="J2313">
        <v>4</v>
      </c>
      <c r="K2313">
        <v>6.2518399999999996</v>
      </c>
      <c r="L2313">
        <v>-75.563590000000005</v>
      </c>
    </row>
    <row r="2314" spans="1:12" x14ac:dyDescent="0.25">
      <c r="A2314" t="s">
        <v>184</v>
      </c>
      <c r="B2314" t="s">
        <v>86</v>
      </c>
      <c r="C2314">
        <v>435000</v>
      </c>
      <c r="D2314">
        <v>30000</v>
      </c>
      <c r="E2314" t="s">
        <v>221</v>
      </c>
      <c r="F2314" t="s">
        <v>96</v>
      </c>
      <c r="G2314" t="s">
        <v>22</v>
      </c>
      <c r="H2314">
        <v>5</v>
      </c>
      <c r="I2314" t="s">
        <v>17</v>
      </c>
      <c r="J2314">
        <v>5</v>
      </c>
      <c r="K2314">
        <v>6.2518399999999996</v>
      </c>
      <c r="L2314">
        <v>-75.563590000000005</v>
      </c>
    </row>
    <row r="2315" spans="1:12" x14ac:dyDescent="0.25">
      <c r="A2315" t="s">
        <v>28</v>
      </c>
      <c r="B2315" t="s">
        <v>29</v>
      </c>
      <c r="C2315">
        <v>665500</v>
      </c>
      <c r="D2315">
        <v>35600</v>
      </c>
      <c r="E2315" t="s">
        <v>1097</v>
      </c>
      <c r="F2315" t="s">
        <v>76</v>
      </c>
      <c r="G2315" t="s">
        <v>126</v>
      </c>
      <c r="H2315">
        <v>3</v>
      </c>
      <c r="I2315" t="s">
        <v>32</v>
      </c>
      <c r="J2315">
        <v>1</v>
      </c>
      <c r="K2315">
        <v>7.89391</v>
      </c>
      <c r="L2315">
        <v>-72.507819999999995</v>
      </c>
    </row>
    <row r="2316" spans="1:12" x14ac:dyDescent="0.25">
      <c r="A2316" t="s">
        <v>28</v>
      </c>
      <c r="B2316" t="s">
        <v>29</v>
      </c>
      <c r="C2316">
        <v>352200</v>
      </c>
      <c r="D2316">
        <v>16900</v>
      </c>
      <c r="E2316" t="s">
        <v>1047</v>
      </c>
      <c r="F2316" t="s">
        <v>130</v>
      </c>
      <c r="G2316" t="s">
        <v>16</v>
      </c>
      <c r="H2316">
        <v>5</v>
      </c>
      <c r="I2316" t="s">
        <v>32</v>
      </c>
      <c r="J2316">
        <v>1</v>
      </c>
      <c r="K2316">
        <v>4.6097099999999998</v>
      </c>
      <c r="L2316">
        <v>-74.08175</v>
      </c>
    </row>
    <row r="2317" spans="1:12" x14ac:dyDescent="0.25">
      <c r="A2317" t="s">
        <v>144</v>
      </c>
      <c r="B2317" t="s">
        <v>65</v>
      </c>
      <c r="C2317">
        <v>67200</v>
      </c>
      <c r="D2317">
        <v>1800</v>
      </c>
      <c r="E2317" t="s">
        <v>369</v>
      </c>
      <c r="F2317" t="s">
        <v>35</v>
      </c>
      <c r="G2317" t="s">
        <v>22</v>
      </c>
      <c r="H2317">
        <v>4</v>
      </c>
      <c r="I2317" t="s">
        <v>17</v>
      </c>
      <c r="J2317">
        <v>1</v>
      </c>
      <c r="K2317">
        <v>6.2518399999999996</v>
      </c>
      <c r="L2317">
        <v>-75.563590000000005</v>
      </c>
    </row>
    <row r="2318" spans="1:12" x14ac:dyDescent="0.25">
      <c r="A2318" t="s">
        <v>33</v>
      </c>
      <c r="B2318" t="s">
        <v>19</v>
      </c>
      <c r="C2318">
        <v>484000</v>
      </c>
      <c r="D2318">
        <v>34500</v>
      </c>
      <c r="E2318" t="s">
        <v>813</v>
      </c>
      <c r="F2318" t="s">
        <v>52</v>
      </c>
      <c r="G2318" t="s">
        <v>16</v>
      </c>
      <c r="H2318">
        <v>5</v>
      </c>
      <c r="I2318" t="s">
        <v>17</v>
      </c>
      <c r="J2318">
        <v>1</v>
      </c>
      <c r="K2318">
        <v>4.6097099999999998</v>
      </c>
      <c r="L2318">
        <v>-74.08175</v>
      </c>
    </row>
    <row r="2319" spans="1:12" x14ac:dyDescent="0.25">
      <c r="A2319" t="s">
        <v>118</v>
      </c>
      <c r="B2319" t="s">
        <v>86</v>
      </c>
      <c r="C2319">
        <v>714500</v>
      </c>
      <c r="D2319">
        <v>38300</v>
      </c>
      <c r="E2319" t="s">
        <v>984</v>
      </c>
      <c r="F2319" t="s">
        <v>35</v>
      </c>
      <c r="G2319" t="s">
        <v>16</v>
      </c>
      <c r="H2319">
        <v>3</v>
      </c>
      <c r="I2319" t="s">
        <v>17</v>
      </c>
      <c r="J2319">
        <v>4</v>
      </c>
      <c r="K2319">
        <v>4.6097099999999998</v>
      </c>
      <c r="L2319">
        <v>-74.08175</v>
      </c>
    </row>
    <row r="2320" spans="1:12" x14ac:dyDescent="0.25">
      <c r="A2320" t="s">
        <v>61</v>
      </c>
      <c r="B2320" t="s">
        <v>62</v>
      </c>
      <c r="C2320">
        <v>437400</v>
      </c>
      <c r="D2320">
        <v>28100</v>
      </c>
      <c r="E2320" t="s">
        <v>275</v>
      </c>
      <c r="F2320" t="s">
        <v>26</v>
      </c>
      <c r="G2320" t="s">
        <v>16</v>
      </c>
      <c r="H2320">
        <v>5</v>
      </c>
      <c r="I2320" t="s">
        <v>17</v>
      </c>
      <c r="J2320">
        <v>1</v>
      </c>
      <c r="K2320">
        <v>4.6097099999999998</v>
      </c>
      <c r="L2320">
        <v>-74.08175</v>
      </c>
    </row>
    <row r="2321" spans="1:12" x14ac:dyDescent="0.25">
      <c r="A2321" t="s">
        <v>23</v>
      </c>
      <c r="B2321" t="s">
        <v>24</v>
      </c>
      <c r="C2321">
        <v>128000</v>
      </c>
      <c r="D2321">
        <v>7500</v>
      </c>
      <c r="E2321" t="s">
        <v>912</v>
      </c>
      <c r="F2321" t="s">
        <v>76</v>
      </c>
      <c r="G2321" t="s">
        <v>16</v>
      </c>
      <c r="H2321">
        <v>5</v>
      </c>
      <c r="I2321" t="s">
        <v>17</v>
      </c>
      <c r="J2321">
        <v>1</v>
      </c>
      <c r="K2321">
        <v>4.6097099999999998</v>
      </c>
      <c r="L2321">
        <v>-74.08175</v>
      </c>
    </row>
    <row r="2322" spans="1:12" x14ac:dyDescent="0.25">
      <c r="A2322" t="s">
        <v>219</v>
      </c>
      <c r="B2322" t="s">
        <v>19</v>
      </c>
      <c r="C2322">
        <v>814500</v>
      </c>
      <c r="D2322">
        <v>43600</v>
      </c>
      <c r="E2322" t="s">
        <v>424</v>
      </c>
      <c r="F2322" t="s">
        <v>52</v>
      </c>
      <c r="G2322" t="s">
        <v>16</v>
      </c>
      <c r="H2322">
        <v>5</v>
      </c>
      <c r="I2322" t="s">
        <v>17</v>
      </c>
      <c r="J2322">
        <v>4</v>
      </c>
      <c r="K2322">
        <v>4.6097099999999998</v>
      </c>
      <c r="L2322">
        <v>-74.08175</v>
      </c>
    </row>
    <row r="2323" spans="1:12" x14ac:dyDescent="0.25">
      <c r="A2323" t="s">
        <v>297</v>
      </c>
      <c r="B2323" t="s">
        <v>86</v>
      </c>
      <c r="C2323">
        <v>92100</v>
      </c>
      <c r="D2323">
        <v>5300</v>
      </c>
      <c r="E2323" t="s">
        <v>793</v>
      </c>
      <c r="F2323" t="s">
        <v>88</v>
      </c>
      <c r="G2323" t="s">
        <v>31</v>
      </c>
      <c r="H2323">
        <v>1</v>
      </c>
      <c r="I2323" t="s">
        <v>17</v>
      </c>
      <c r="J2323">
        <v>4</v>
      </c>
      <c r="K2323">
        <v>3.4372199999999999</v>
      </c>
      <c r="L2323">
        <v>-76.522499999999994</v>
      </c>
    </row>
    <row r="2324" spans="1:12" x14ac:dyDescent="0.25">
      <c r="A2324" t="s">
        <v>122</v>
      </c>
      <c r="B2324" t="s">
        <v>29</v>
      </c>
      <c r="C2324">
        <v>1005300</v>
      </c>
      <c r="D2324">
        <v>54200</v>
      </c>
      <c r="E2324" t="s">
        <v>1230</v>
      </c>
      <c r="F2324" t="s">
        <v>160</v>
      </c>
      <c r="G2324" t="s">
        <v>22</v>
      </c>
      <c r="H2324">
        <v>5</v>
      </c>
      <c r="I2324" t="s">
        <v>32</v>
      </c>
      <c r="J2324">
        <v>1</v>
      </c>
      <c r="K2324">
        <v>6.2518399999999996</v>
      </c>
      <c r="L2324">
        <v>-75.563590000000005</v>
      </c>
    </row>
    <row r="2325" spans="1:12" x14ac:dyDescent="0.25">
      <c r="A2325" t="s">
        <v>68</v>
      </c>
      <c r="B2325" t="s">
        <v>24</v>
      </c>
      <c r="C2325">
        <v>37300</v>
      </c>
      <c r="D2325">
        <v>0</v>
      </c>
      <c r="E2325" t="s">
        <v>335</v>
      </c>
      <c r="F2325" t="s">
        <v>130</v>
      </c>
      <c r="G2325" t="s">
        <v>22</v>
      </c>
      <c r="H2325">
        <v>1</v>
      </c>
      <c r="I2325" t="s">
        <v>17</v>
      </c>
      <c r="J2325">
        <v>1</v>
      </c>
      <c r="K2325">
        <v>6.2518399999999996</v>
      </c>
      <c r="L2325">
        <v>-75.563590000000005</v>
      </c>
    </row>
    <row r="2326" spans="1:12" x14ac:dyDescent="0.25">
      <c r="A2326" t="s">
        <v>214</v>
      </c>
      <c r="B2326" t="s">
        <v>19</v>
      </c>
      <c r="C2326">
        <v>179200</v>
      </c>
      <c r="D2326">
        <v>10200</v>
      </c>
      <c r="E2326" t="s">
        <v>619</v>
      </c>
      <c r="F2326" t="s">
        <v>52</v>
      </c>
      <c r="G2326" t="s">
        <v>22</v>
      </c>
      <c r="H2326">
        <v>5</v>
      </c>
      <c r="I2326" t="s">
        <v>17</v>
      </c>
      <c r="J2326">
        <v>10</v>
      </c>
      <c r="K2326">
        <v>6.2518399999999996</v>
      </c>
      <c r="L2326">
        <v>-75.563590000000005</v>
      </c>
    </row>
    <row r="2327" spans="1:12" x14ac:dyDescent="0.25">
      <c r="A2327" t="s">
        <v>158</v>
      </c>
      <c r="B2327" t="s">
        <v>62</v>
      </c>
      <c r="C2327">
        <v>40000</v>
      </c>
      <c r="D2327">
        <v>0</v>
      </c>
      <c r="E2327" t="s">
        <v>549</v>
      </c>
      <c r="F2327" t="s">
        <v>160</v>
      </c>
      <c r="G2327" t="s">
        <v>16</v>
      </c>
      <c r="H2327">
        <v>5</v>
      </c>
      <c r="I2327" t="s">
        <v>17</v>
      </c>
      <c r="J2327">
        <v>3</v>
      </c>
      <c r="K2327">
        <v>4.6097099999999998</v>
      </c>
      <c r="L2327">
        <v>-74.08175</v>
      </c>
    </row>
    <row r="2328" spans="1:12" x14ac:dyDescent="0.25">
      <c r="A2328" t="s">
        <v>204</v>
      </c>
      <c r="B2328" t="s">
        <v>13</v>
      </c>
      <c r="C2328">
        <v>187200</v>
      </c>
      <c r="D2328">
        <v>11000</v>
      </c>
      <c r="E2328" t="s">
        <v>1242</v>
      </c>
      <c r="F2328" t="s">
        <v>35</v>
      </c>
      <c r="G2328" t="s">
        <v>60</v>
      </c>
      <c r="H2328">
        <v>5</v>
      </c>
      <c r="I2328" t="s">
        <v>17</v>
      </c>
      <c r="J2328">
        <v>1</v>
      </c>
      <c r="K2328">
        <v>4.8133299999999997</v>
      </c>
      <c r="L2328">
        <v>-75.696110000000004</v>
      </c>
    </row>
    <row r="2329" spans="1:12" x14ac:dyDescent="0.25">
      <c r="A2329" t="s">
        <v>33</v>
      </c>
      <c r="B2329" t="s">
        <v>19</v>
      </c>
      <c r="C2329">
        <v>523100</v>
      </c>
      <c r="D2329">
        <v>28100</v>
      </c>
      <c r="E2329" t="s">
        <v>147</v>
      </c>
      <c r="F2329" t="s">
        <v>43</v>
      </c>
      <c r="G2329" t="s">
        <v>16</v>
      </c>
      <c r="H2329">
        <v>1</v>
      </c>
      <c r="I2329" t="s">
        <v>17</v>
      </c>
      <c r="J2329">
        <v>2</v>
      </c>
      <c r="K2329">
        <v>4.6097099999999998</v>
      </c>
      <c r="L2329">
        <v>-74.08175</v>
      </c>
    </row>
    <row r="2330" spans="1:12" x14ac:dyDescent="0.25">
      <c r="A2330" t="s">
        <v>103</v>
      </c>
      <c r="B2330" t="s">
        <v>13</v>
      </c>
      <c r="C2330">
        <v>338600</v>
      </c>
      <c r="D2330">
        <v>18200</v>
      </c>
      <c r="E2330" t="s">
        <v>320</v>
      </c>
      <c r="F2330" t="s">
        <v>43</v>
      </c>
      <c r="G2330" t="s">
        <v>22</v>
      </c>
      <c r="H2330">
        <v>5</v>
      </c>
      <c r="I2330" t="s">
        <v>32</v>
      </c>
      <c r="J2330">
        <v>1</v>
      </c>
      <c r="K2330">
        <v>6.2518399999999996</v>
      </c>
      <c r="L2330">
        <v>-75.563590000000005</v>
      </c>
    </row>
    <row r="2331" spans="1:12" x14ac:dyDescent="0.25">
      <c r="A2331" t="s">
        <v>45</v>
      </c>
      <c r="B2331" t="s">
        <v>29</v>
      </c>
      <c r="C2331">
        <v>1402600</v>
      </c>
      <c r="D2331">
        <v>74900</v>
      </c>
      <c r="E2331" t="s">
        <v>570</v>
      </c>
      <c r="F2331" t="s">
        <v>43</v>
      </c>
      <c r="G2331" t="s">
        <v>16</v>
      </c>
      <c r="H2331">
        <v>5</v>
      </c>
      <c r="I2331" t="s">
        <v>17</v>
      </c>
      <c r="J2331">
        <v>1</v>
      </c>
      <c r="K2331">
        <v>4.6097099999999998</v>
      </c>
      <c r="L2331">
        <v>-74.08175</v>
      </c>
    </row>
    <row r="2332" spans="1:12" x14ac:dyDescent="0.25">
      <c r="A2332" t="s">
        <v>33</v>
      </c>
      <c r="B2332" t="s">
        <v>19</v>
      </c>
      <c r="C2332">
        <v>478700</v>
      </c>
      <c r="D2332">
        <v>23700</v>
      </c>
      <c r="E2332" t="s">
        <v>1120</v>
      </c>
      <c r="F2332" t="s">
        <v>35</v>
      </c>
      <c r="G2332" t="s">
        <v>16</v>
      </c>
      <c r="H2332">
        <v>3</v>
      </c>
      <c r="I2332" t="s">
        <v>32</v>
      </c>
      <c r="J2332">
        <v>1</v>
      </c>
      <c r="K2332">
        <v>4.6097099999999998</v>
      </c>
      <c r="L2332">
        <v>-74.08175</v>
      </c>
    </row>
    <row r="2333" spans="1:12" x14ac:dyDescent="0.25">
      <c r="A2333" t="s">
        <v>55</v>
      </c>
      <c r="B2333" t="s">
        <v>13</v>
      </c>
      <c r="C2333">
        <v>139500</v>
      </c>
      <c r="D2333">
        <v>5600</v>
      </c>
      <c r="E2333" t="s">
        <v>225</v>
      </c>
      <c r="F2333" t="s">
        <v>160</v>
      </c>
      <c r="G2333" t="s">
        <v>22</v>
      </c>
      <c r="H2333">
        <v>5</v>
      </c>
      <c r="I2333" t="s">
        <v>32</v>
      </c>
      <c r="J2333">
        <v>1</v>
      </c>
      <c r="K2333">
        <v>6.2518399999999996</v>
      </c>
      <c r="L2333">
        <v>-75.563590000000005</v>
      </c>
    </row>
    <row r="2334" spans="1:12" x14ac:dyDescent="0.25">
      <c r="A2334" t="s">
        <v>155</v>
      </c>
      <c r="B2334" t="s">
        <v>62</v>
      </c>
      <c r="C2334">
        <v>108900</v>
      </c>
      <c r="D2334">
        <v>8200</v>
      </c>
      <c r="E2334" t="s">
        <v>711</v>
      </c>
      <c r="F2334" t="s">
        <v>76</v>
      </c>
      <c r="G2334" t="s">
        <v>16</v>
      </c>
      <c r="H2334">
        <v>3</v>
      </c>
      <c r="I2334" t="s">
        <v>17</v>
      </c>
      <c r="J2334">
        <v>1</v>
      </c>
      <c r="K2334">
        <v>4.6097099999999998</v>
      </c>
      <c r="L2334">
        <v>-74.08175</v>
      </c>
    </row>
    <row r="2335" spans="1:12" x14ac:dyDescent="0.25">
      <c r="A2335" t="s">
        <v>57</v>
      </c>
      <c r="B2335" t="s">
        <v>58</v>
      </c>
      <c r="C2335">
        <v>95400</v>
      </c>
      <c r="D2335">
        <v>9800</v>
      </c>
      <c r="E2335" t="s">
        <v>484</v>
      </c>
      <c r="F2335" t="s">
        <v>93</v>
      </c>
      <c r="G2335" t="s">
        <v>16</v>
      </c>
      <c r="H2335">
        <v>3</v>
      </c>
      <c r="I2335" t="s">
        <v>32</v>
      </c>
      <c r="J2335">
        <v>1</v>
      </c>
      <c r="K2335">
        <v>4.6097099999999998</v>
      </c>
      <c r="L2335">
        <v>-74.08175</v>
      </c>
    </row>
    <row r="2336" spans="1:12" x14ac:dyDescent="0.25">
      <c r="A2336" t="s">
        <v>23</v>
      </c>
      <c r="B2336" t="s">
        <v>24</v>
      </c>
      <c r="C2336">
        <v>165600</v>
      </c>
      <c r="D2336">
        <v>14700</v>
      </c>
      <c r="E2336" t="s">
        <v>472</v>
      </c>
      <c r="F2336" t="s">
        <v>93</v>
      </c>
      <c r="G2336" t="s">
        <v>60</v>
      </c>
      <c r="H2336">
        <v>4</v>
      </c>
      <c r="I2336" t="s">
        <v>17</v>
      </c>
      <c r="J2336">
        <v>3</v>
      </c>
      <c r="K2336">
        <v>4.8133299999999997</v>
      </c>
      <c r="L2336">
        <v>-75.696110000000004</v>
      </c>
    </row>
    <row r="2337" spans="1:12" x14ac:dyDescent="0.25">
      <c r="A2337" t="s">
        <v>113</v>
      </c>
      <c r="B2337" t="s">
        <v>24</v>
      </c>
      <c r="C2337">
        <v>14800</v>
      </c>
      <c r="D2337">
        <v>1200</v>
      </c>
      <c r="E2337" t="s">
        <v>1031</v>
      </c>
      <c r="F2337" t="s">
        <v>15</v>
      </c>
      <c r="G2337" t="s">
        <v>31</v>
      </c>
      <c r="H2337">
        <v>4</v>
      </c>
      <c r="I2337" t="s">
        <v>17</v>
      </c>
      <c r="J2337">
        <v>2</v>
      </c>
      <c r="K2337">
        <v>3.4372199999999999</v>
      </c>
      <c r="L2337">
        <v>-76.522499999999994</v>
      </c>
    </row>
    <row r="2338" spans="1:12" x14ac:dyDescent="0.25">
      <c r="A2338" t="s">
        <v>135</v>
      </c>
      <c r="B2338" t="s">
        <v>58</v>
      </c>
      <c r="C2338">
        <v>44200</v>
      </c>
      <c r="D2338">
        <v>2600</v>
      </c>
      <c r="E2338" t="s">
        <v>1086</v>
      </c>
      <c r="F2338" t="s">
        <v>21</v>
      </c>
      <c r="G2338" t="s">
        <v>16</v>
      </c>
      <c r="H2338">
        <v>1</v>
      </c>
      <c r="I2338" t="s">
        <v>17</v>
      </c>
      <c r="J2338">
        <v>10</v>
      </c>
      <c r="K2338">
        <v>4.6097099999999998</v>
      </c>
      <c r="L2338">
        <v>-74.08175</v>
      </c>
    </row>
    <row r="2339" spans="1:12" x14ac:dyDescent="0.25">
      <c r="A2339" t="s">
        <v>36</v>
      </c>
      <c r="B2339" t="s">
        <v>24</v>
      </c>
      <c r="C2339">
        <v>35000</v>
      </c>
      <c r="D2339">
        <v>0</v>
      </c>
      <c r="E2339" t="s">
        <v>1108</v>
      </c>
      <c r="F2339" t="s">
        <v>26</v>
      </c>
      <c r="G2339" t="s">
        <v>16</v>
      </c>
      <c r="H2339">
        <v>5</v>
      </c>
      <c r="I2339" t="s">
        <v>32</v>
      </c>
      <c r="J2339">
        <v>1</v>
      </c>
      <c r="K2339">
        <v>4.6097099999999998</v>
      </c>
      <c r="L2339">
        <v>-74.08175</v>
      </c>
    </row>
    <row r="2340" spans="1:12" x14ac:dyDescent="0.25">
      <c r="A2340" t="s">
        <v>55</v>
      </c>
      <c r="B2340" t="s">
        <v>13</v>
      </c>
      <c r="C2340">
        <v>116200</v>
      </c>
      <c r="D2340">
        <v>4400</v>
      </c>
      <c r="E2340" t="s">
        <v>423</v>
      </c>
      <c r="F2340" t="s">
        <v>47</v>
      </c>
      <c r="G2340" t="s">
        <v>201</v>
      </c>
      <c r="H2340">
        <v>1</v>
      </c>
      <c r="I2340" t="s">
        <v>32</v>
      </c>
      <c r="J2340">
        <v>1</v>
      </c>
      <c r="K2340">
        <v>11.54444</v>
      </c>
      <c r="L2340">
        <v>-72.907219999999995</v>
      </c>
    </row>
    <row r="2341" spans="1:12" x14ac:dyDescent="0.25">
      <c r="A2341" t="s">
        <v>118</v>
      </c>
      <c r="B2341" t="s">
        <v>86</v>
      </c>
      <c r="C2341">
        <v>625100</v>
      </c>
      <c r="D2341">
        <v>31500</v>
      </c>
      <c r="E2341" t="s">
        <v>1239</v>
      </c>
      <c r="F2341" t="s">
        <v>26</v>
      </c>
      <c r="G2341" t="s">
        <v>385</v>
      </c>
      <c r="H2341">
        <v>5</v>
      </c>
      <c r="I2341" t="s">
        <v>17</v>
      </c>
      <c r="J2341">
        <v>1</v>
      </c>
      <c r="K2341">
        <v>4.5793699999999999</v>
      </c>
      <c r="L2341">
        <v>-74.216819999999998</v>
      </c>
    </row>
    <row r="2342" spans="1:12" x14ac:dyDescent="0.25">
      <c r="A2342" t="s">
        <v>33</v>
      </c>
      <c r="B2342" t="s">
        <v>19</v>
      </c>
      <c r="C2342">
        <v>387900</v>
      </c>
      <c r="D2342">
        <v>25400</v>
      </c>
      <c r="E2342" t="s">
        <v>977</v>
      </c>
      <c r="F2342" t="s">
        <v>160</v>
      </c>
      <c r="G2342" t="s">
        <v>16</v>
      </c>
      <c r="H2342">
        <v>5</v>
      </c>
      <c r="I2342" t="s">
        <v>32</v>
      </c>
      <c r="J2342">
        <v>1</v>
      </c>
      <c r="K2342">
        <v>4.6097099999999998</v>
      </c>
      <c r="L2342">
        <v>-74.08175</v>
      </c>
    </row>
    <row r="2343" spans="1:12" x14ac:dyDescent="0.25">
      <c r="A2343" t="s">
        <v>89</v>
      </c>
      <c r="B2343" t="s">
        <v>62</v>
      </c>
      <c r="C2343">
        <v>13600</v>
      </c>
      <c r="D2343">
        <v>0</v>
      </c>
      <c r="E2343" t="s">
        <v>860</v>
      </c>
      <c r="F2343" t="s">
        <v>96</v>
      </c>
      <c r="G2343" t="s">
        <v>22</v>
      </c>
      <c r="H2343">
        <v>5</v>
      </c>
      <c r="I2343" t="s">
        <v>17</v>
      </c>
      <c r="J2343">
        <v>1</v>
      </c>
      <c r="K2343">
        <v>6.2518399999999996</v>
      </c>
      <c r="L2343">
        <v>-75.563590000000005</v>
      </c>
    </row>
    <row r="2344" spans="1:12" x14ac:dyDescent="0.25">
      <c r="A2344" t="s">
        <v>28</v>
      </c>
      <c r="B2344" t="s">
        <v>29</v>
      </c>
      <c r="C2344">
        <v>337400</v>
      </c>
      <c r="D2344">
        <v>18200</v>
      </c>
      <c r="E2344" t="s">
        <v>303</v>
      </c>
      <c r="F2344" t="s">
        <v>130</v>
      </c>
      <c r="G2344" t="s">
        <v>16</v>
      </c>
      <c r="H2344">
        <v>4</v>
      </c>
      <c r="I2344" t="s">
        <v>17</v>
      </c>
      <c r="J2344">
        <v>1</v>
      </c>
      <c r="K2344">
        <v>4.6097099999999998</v>
      </c>
      <c r="L2344">
        <v>-74.08175</v>
      </c>
    </row>
    <row r="2345" spans="1:12" x14ac:dyDescent="0.25">
      <c r="A2345" t="s">
        <v>124</v>
      </c>
      <c r="B2345" t="s">
        <v>19</v>
      </c>
      <c r="C2345">
        <v>645300</v>
      </c>
      <c r="D2345">
        <v>32500</v>
      </c>
      <c r="E2345" t="s">
        <v>496</v>
      </c>
      <c r="F2345" t="s">
        <v>54</v>
      </c>
      <c r="G2345" t="s">
        <v>22</v>
      </c>
      <c r="H2345">
        <v>5</v>
      </c>
      <c r="I2345" t="s">
        <v>17</v>
      </c>
      <c r="J2345">
        <v>3</v>
      </c>
      <c r="K2345">
        <v>6.2518399999999996</v>
      </c>
      <c r="L2345">
        <v>-75.563590000000005</v>
      </c>
    </row>
    <row r="2346" spans="1:12" x14ac:dyDescent="0.25">
      <c r="A2346" t="s">
        <v>36</v>
      </c>
      <c r="B2346" t="s">
        <v>24</v>
      </c>
      <c r="C2346">
        <v>35600</v>
      </c>
      <c r="D2346">
        <v>6700</v>
      </c>
      <c r="E2346" t="s">
        <v>786</v>
      </c>
      <c r="F2346" t="s">
        <v>130</v>
      </c>
      <c r="G2346" t="s">
        <v>22</v>
      </c>
      <c r="H2346">
        <v>5</v>
      </c>
      <c r="I2346" t="s">
        <v>17</v>
      </c>
      <c r="J2346">
        <v>7</v>
      </c>
      <c r="K2346">
        <v>6.2518399999999996</v>
      </c>
      <c r="L2346">
        <v>-75.563590000000005</v>
      </c>
    </row>
    <row r="2347" spans="1:12" x14ac:dyDescent="0.25">
      <c r="A2347" t="s">
        <v>57</v>
      </c>
      <c r="B2347" t="s">
        <v>58</v>
      </c>
      <c r="C2347">
        <v>63700</v>
      </c>
      <c r="D2347">
        <v>3800</v>
      </c>
      <c r="E2347" t="s">
        <v>190</v>
      </c>
      <c r="F2347" t="s">
        <v>47</v>
      </c>
      <c r="G2347" t="s">
        <v>31</v>
      </c>
      <c r="H2347">
        <v>5</v>
      </c>
      <c r="I2347" t="s">
        <v>17</v>
      </c>
      <c r="J2347">
        <v>1</v>
      </c>
      <c r="K2347">
        <v>3.4372199999999999</v>
      </c>
      <c r="L2347">
        <v>-76.522499999999994</v>
      </c>
    </row>
    <row r="2348" spans="1:12" x14ac:dyDescent="0.25">
      <c r="A2348" t="s">
        <v>214</v>
      </c>
      <c r="B2348" t="s">
        <v>19</v>
      </c>
      <c r="C2348">
        <v>128000</v>
      </c>
      <c r="D2348">
        <v>7000</v>
      </c>
      <c r="E2348" t="s">
        <v>1022</v>
      </c>
      <c r="F2348" t="s">
        <v>26</v>
      </c>
      <c r="G2348" t="s">
        <v>16</v>
      </c>
      <c r="H2348">
        <v>1</v>
      </c>
      <c r="I2348" t="s">
        <v>17</v>
      </c>
      <c r="J2348">
        <v>3</v>
      </c>
      <c r="K2348">
        <v>4.6097099999999998</v>
      </c>
      <c r="L2348">
        <v>-74.08175</v>
      </c>
    </row>
    <row r="2349" spans="1:12" x14ac:dyDescent="0.25">
      <c r="A2349" t="s">
        <v>55</v>
      </c>
      <c r="B2349" t="s">
        <v>13</v>
      </c>
      <c r="C2349">
        <v>111300</v>
      </c>
      <c r="D2349">
        <v>7200</v>
      </c>
      <c r="E2349" t="s">
        <v>965</v>
      </c>
      <c r="F2349" t="s">
        <v>130</v>
      </c>
      <c r="G2349" t="s">
        <v>16</v>
      </c>
      <c r="H2349">
        <v>5</v>
      </c>
      <c r="I2349" t="s">
        <v>32</v>
      </c>
      <c r="J2349">
        <v>1</v>
      </c>
      <c r="K2349">
        <v>4.6097099999999998</v>
      </c>
      <c r="L2349">
        <v>-74.08175</v>
      </c>
    </row>
    <row r="2350" spans="1:12" x14ac:dyDescent="0.25">
      <c r="A2350" t="s">
        <v>50</v>
      </c>
      <c r="B2350" t="s">
        <v>29</v>
      </c>
      <c r="C2350">
        <v>1650200</v>
      </c>
      <c r="D2350">
        <v>86100</v>
      </c>
      <c r="E2350" t="s">
        <v>884</v>
      </c>
      <c r="F2350" t="s">
        <v>26</v>
      </c>
      <c r="G2350" t="s">
        <v>16</v>
      </c>
      <c r="H2350">
        <v>4</v>
      </c>
      <c r="I2350" t="s">
        <v>17</v>
      </c>
      <c r="J2350">
        <v>1</v>
      </c>
      <c r="K2350">
        <v>4.6097099999999998</v>
      </c>
      <c r="L2350">
        <v>-74.08175</v>
      </c>
    </row>
    <row r="2351" spans="1:12" x14ac:dyDescent="0.25">
      <c r="A2351" t="s">
        <v>84</v>
      </c>
      <c r="B2351" t="s">
        <v>58</v>
      </c>
      <c r="C2351">
        <v>191900</v>
      </c>
      <c r="D2351">
        <v>8400</v>
      </c>
      <c r="E2351" t="s">
        <v>851</v>
      </c>
      <c r="F2351" t="s">
        <v>93</v>
      </c>
      <c r="G2351" t="s">
        <v>126</v>
      </c>
      <c r="H2351">
        <v>5</v>
      </c>
      <c r="I2351" t="s">
        <v>17</v>
      </c>
      <c r="J2351">
        <v>3</v>
      </c>
      <c r="K2351">
        <v>7.89391</v>
      </c>
      <c r="L2351">
        <v>-72.507819999999995</v>
      </c>
    </row>
    <row r="2352" spans="1:12" x14ac:dyDescent="0.25">
      <c r="A2352" t="s">
        <v>127</v>
      </c>
      <c r="B2352" t="s">
        <v>13</v>
      </c>
      <c r="C2352">
        <v>1533900</v>
      </c>
      <c r="D2352">
        <v>84000</v>
      </c>
      <c r="E2352" t="s">
        <v>881</v>
      </c>
      <c r="F2352" t="s">
        <v>15</v>
      </c>
      <c r="G2352" t="s">
        <v>161</v>
      </c>
      <c r="H2352">
        <v>5</v>
      </c>
      <c r="I2352" t="s">
        <v>17</v>
      </c>
      <c r="J2352">
        <v>2</v>
      </c>
      <c r="K2352">
        <v>7.1253900000000003</v>
      </c>
      <c r="L2352">
        <v>-73.119799999999998</v>
      </c>
    </row>
    <row r="2353" spans="1:12" x14ac:dyDescent="0.25">
      <c r="A2353" t="s">
        <v>135</v>
      </c>
      <c r="B2353" t="s">
        <v>58</v>
      </c>
      <c r="C2353">
        <v>41400</v>
      </c>
      <c r="D2353">
        <v>0</v>
      </c>
      <c r="E2353" t="s">
        <v>817</v>
      </c>
      <c r="F2353" t="s">
        <v>54</v>
      </c>
      <c r="G2353" t="s">
        <v>126</v>
      </c>
      <c r="H2353">
        <v>4</v>
      </c>
      <c r="I2353" t="s">
        <v>32</v>
      </c>
      <c r="J2353">
        <v>1</v>
      </c>
      <c r="K2353">
        <v>7.89391</v>
      </c>
      <c r="L2353">
        <v>-72.507819999999995</v>
      </c>
    </row>
    <row r="2354" spans="1:12" x14ac:dyDescent="0.25">
      <c r="A2354" t="s">
        <v>204</v>
      </c>
      <c r="B2354" t="s">
        <v>13</v>
      </c>
      <c r="C2354">
        <v>196900</v>
      </c>
      <c r="D2354">
        <v>8700</v>
      </c>
      <c r="E2354" t="s">
        <v>307</v>
      </c>
      <c r="F2354" t="s">
        <v>21</v>
      </c>
      <c r="G2354" t="s">
        <v>153</v>
      </c>
      <c r="H2354">
        <v>5</v>
      </c>
      <c r="I2354" t="s">
        <v>32</v>
      </c>
      <c r="J2354">
        <v>1</v>
      </c>
      <c r="K2354">
        <v>2.9272999999999998</v>
      </c>
      <c r="L2354">
        <v>-75.281890000000004</v>
      </c>
    </row>
    <row r="2355" spans="1:12" x14ac:dyDescent="0.25">
      <c r="A2355" t="s">
        <v>70</v>
      </c>
      <c r="B2355" t="s">
        <v>13</v>
      </c>
      <c r="C2355">
        <v>2578600</v>
      </c>
      <c r="D2355">
        <v>143400</v>
      </c>
      <c r="E2355" t="s">
        <v>595</v>
      </c>
      <c r="F2355" t="s">
        <v>88</v>
      </c>
      <c r="G2355" t="s">
        <v>60</v>
      </c>
      <c r="H2355">
        <v>3</v>
      </c>
      <c r="I2355" t="s">
        <v>17</v>
      </c>
      <c r="J2355">
        <v>1</v>
      </c>
      <c r="K2355">
        <v>4.8133299999999997</v>
      </c>
      <c r="L2355">
        <v>-75.696110000000004</v>
      </c>
    </row>
    <row r="2356" spans="1:12" x14ac:dyDescent="0.25">
      <c r="A2356" t="s">
        <v>80</v>
      </c>
      <c r="B2356" t="s">
        <v>65</v>
      </c>
      <c r="C2356">
        <v>26700</v>
      </c>
      <c r="D2356">
        <v>2100</v>
      </c>
      <c r="E2356" t="s">
        <v>232</v>
      </c>
      <c r="F2356" t="s">
        <v>93</v>
      </c>
      <c r="G2356" t="s">
        <v>16</v>
      </c>
      <c r="H2356">
        <v>5</v>
      </c>
      <c r="I2356" t="s">
        <v>17</v>
      </c>
      <c r="J2356">
        <v>1</v>
      </c>
      <c r="K2356">
        <v>4.6097099999999998</v>
      </c>
      <c r="L2356">
        <v>-74.08175</v>
      </c>
    </row>
    <row r="2357" spans="1:12" x14ac:dyDescent="0.25">
      <c r="A2357" t="s">
        <v>80</v>
      </c>
      <c r="B2357" t="s">
        <v>65</v>
      </c>
      <c r="C2357">
        <v>31800</v>
      </c>
      <c r="D2357">
        <v>2200</v>
      </c>
      <c r="E2357" t="s">
        <v>1070</v>
      </c>
      <c r="F2357" t="s">
        <v>52</v>
      </c>
      <c r="G2357" t="s">
        <v>60</v>
      </c>
      <c r="H2357">
        <v>5</v>
      </c>
      <c r="I2357" t="s">
        <v>17</v>
      </c>
      <c r="J2357">
        <v>1</v>
      </c>
      <c r="K2357">
        <v>4.8133299999999997</v>
      </c>
      <c r="L2357">
        <v>-75.696110000000004</v>
      </c>
    </row>
    <row r="2358" spans="1:12" x14ac:dyDescent="0.25">
      <c r="A2358" t="s">
        <v>33</v>
      </c>
      <c r="B2358" t="s">
        <v>19</v>
      </c>
      <c r="C2358">
        <v>477100</v>
      </c>
      <c r="D2358">
        <v>25600</v>
      </c>
      <c r="E2358" t="s">
        <v>634</v>
      </c>
      <c r="F2358" t="s">
        <v>76</v>
      </c>
      <c r="G2358" t="s">
        <v>27</v>
      </c>
      <c r="H2358">
        <v>5</v>
      </c>
      <c r="I2358" t="s">
        <v>17</v>
      </c>
      <c r="J2358">
        <v>3</v>
      </c>
      <c r="K2358">
        <v>10.39972</v>
      </c>
      <c r="L2358">
        <v>-75.514439999999993</v>
      </c>
    </row>
    <row r="2359" spans="1:12" x14ac:dyDescent="0.25">
      <c r="A2359" t="s">
        <v>214</v>
      </c>
      <c r="B2359" t="s">
        <v>19</v>
      </c>
      <c r="C2359">
        <v>123100</v>
      </c>
      <c r="D2359">
        <v>4700</v>
      </c>
      <c r="E2359" t="s">
        <v>882</v>
      </c>
      <c r="F2359" t="s">
        <v>52</v>
      </c>
      <c r="G2359" t="s">
        <v>16</v>
      </c>
      <c r="H2359">
        <v>4</v>
      </c>
      <c r="I2359" t="s">
        <v>17</v>
      </c>
      <c r="J2359">
        <v>8</v>
      </c>
      <c r="K2359">
        <v>4.6097099999999998</v>
      </c>
      <c r="L2359">
        <v>-74.08175</v>
      </c>
    </row>
    <row r="2360" spans="1:12" x14ac:dyDescent="0.25">
      <c r="A2360" t="s">
        <v>144</v>
      </c>
      <c r="B2360" t="s">
        <v>65</v>
      </c>
      <c r="C2360">
        <v>63400</v>
      </c>
      <c r="D2360">
        <v>9400</v>
      </c>
      <c r="E2360" t="s">
        <v>835</v>
      </c>
      <c r="F2360" t="s">
        <v>96</v>
      </c>
      <c r="G2360" t="s">
        <v>22</v>
      </c>
      <c r="H2360">
        <v>5</v>
      </c>
      <c r="I2360" t="s">
        <v>17</v>
      </c>
      <c r="J2360">
        <v>10</v>
      </c>
      <c r="K2360">
        <v>6.2518399999999996</v>
      </c>
      <c r="L2360">
        <v>-75.563590000000005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59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41</v>
      </c>
      <c r="B2" t="s">
        <v>29</v>
      </c>
      <c r="C2">
        <v>1084800</v>
      </c>
      <c r="D2">
        <v>56000</v>
      </c>
      <c r="E2" t="s">
        <v>589</v>
      </c>
      <c r="F2" t="s">
        <v>54</v>
      </c>
      <c r="G2" t="s">
        <v>16</v>
      </c>
      <c r="H2">
        <v>4</v>
      </c>
      <c r="I2" t="s">
        <v>17</v>
      </c>
      <c r="J2">
        <v>3</v>
      </c>
      <c r="K2">
        <v>4.6097099999999998</v>
      </c>
      <c r="L2">
        <v>-74.08175</v>
      </c>
    </row>
    <row r="3" spans="1:12" x14ac:dyDescent="0.25">
      <c r="A3" t="s">
        <v>98</v>
      </c>
      <c r="B3" t="s">
        <v>19</v>
      </c>
      <c r="C3">
        <v>473800</v>
      </c>
      <c r="D3">
        <v>25400</v>
      </c>
      <c r="E3" t="s">
        <v>650</v>
      </c>
      <c r="F3" t="s">
        <v>47</v>
      </c>
      <c r="G3" t="s">
        <v>126</v>
      </c>
      <c r="H3">
        <v>5</v>
      </c>
      <c r="I3" t="s">
        <v>17</v>
      </c>
      <c r="J3">
        <v>2</v>
      </c>
      <c r="K3">
        <v>7.89391</v>
      </c>
      <c r="L3">
        <v>-72.507819999999995</v>
      </c>
    </row>
    <row r="4" spans="1:12" x14ac:dyDescent="0.25">
      <c r="A4" t="s">
        <v>158</v>
      </c>
      <c r="B4" t="s">
        <v>62</v>
      </c>
      <c r="C4">
        <v>23700</v>
      </c>
      <c r="D4">
        <v>0</v>
      </c>
      <c r="E4" t="s">
        <v>532</v>
      </c>
      <c r="F4" t="s">
        <v>35</v>
      </c>
      <c r="G4" t="s">
        <v>22</v>
      </c>
      <c r="H4">
        <v>5</v>
      </c>
      <c r="I4" t="s">
        <v>32</v>
      </c>
      <c r="J4">
        <v>1</v>
      </c>
      <c r="K4">
        <v>6.2518399999999996</v>
      </c>
      <c r="L4">
        <v>-75.563590000000005</v>
      </c>
    </row>
    <row r="5" spans="1:12" x14ac:dyDescent="0.25">
      <c r="A5" t="s">
        <v>144</v>
      </c>
      <c r="B5" t="s">
        <v>65</v>
      </c>
      <c r="C5">
        <v>57700</v>
      </c>
      <c r="D5">
        <v>1300</v>
      </c>
      <c r="E5" t="s">
        <v>410</v>
      </c>
      <c r="F5" t="s">
        <v>130</v>
      </c>
      <c r="G5" t="s">
        <v>22</v>
      </c>
      <c r="H5">
        <v>3</v>
      </c>
      <c r="I5" t="s">
        <v>32</v>
      </c>
      <c r="J5">
        <v>1</v>
      </c>
      <c r="K5">
        <v>6.2518399999999996</v>
      </c>
      <c r="L5">
        <v>-75.563590000000005</v>
      </c>
    </row>
    <row r="6" spans="1:12" x14ac:dyDescent="0.25">
      <c r="A6" t="s">
        <v>55</v>
      </c>
      <c r="B6" t="s">
        <v>13</v>
      </c>
      <c r="C6">
        <v>138900</v>
      </c>
      <c r="D6">
        <v>5600</v>
      </c>
      <c r="E6" t="s">
        <v>510</v>
      </c>
      <c r="F6" t="s">
        <v>52</v>
      </c>
      <c r="G6" t="s">
        <v>16</v>
      </c>
      <c r="H6">
        <v>4</v>
      </c>
      <c r="I6" t="s">
        <v>17</v>
      </c>
      <c r="J6">
        <v>7</v>
      </c>
      <c r="K6">
        <v>4.6097099999999998</v>
      </c>
      <c r="L6">
        <v>-74.08175</v>
      </c>
    </row>
    <row r="7" spans="1:12" x14ac:dyDescent="0.25">
      <c r="A7" t="s">
        <v>50</v>
      </c>
      <c r="B7" t="s">
        <v>29</v>
      </c>
      <c r="C7">
        <v>1591900</v>
      </c>
      <c r="D7">
        <v>83000</v>
      </c>
      <c r="E7" t="s">
        <v>246</v>
      </c>
      <c r="F7" t="s">
        <v>21</v>
      </c>
      <c r="G7" t="s">
        <v>27</v>
      </c>
      <c r="H7">
        <v>1</v>
      </c>
      <c r="I7" t="s">
        <v>17</v>
      </c>
      <c r="J7">
        <v>10</v>
      </c>
      <c r="K7">
        <v>10.39972</v>
      </c>
      <c r="L7">
        <v>-75.514439999999993</v>
      </c>
    </row>
    <row r="8" spans="1:12" x14ac:dyDescent="0.25">
      <c r="A8" t="s">
        <v>118</v>
      </c>
      <c r="B8" t="s">
        <v>86</v>
      </c>
      <c r="C8">
        <v>626200</v>
      </c>
      <c r="D8">
        <v>38000</v>
      </c>
      <c r="E8" t="s">
        <v>1088</v>
      </c>
      <c r="F8" t="s">
        <v>47</v>
      </c>
      <c r="G8" t="s">
        <v>22</v>
      </c>
      <c r="H8">
        <v>5</v>
      </c>
      <c r="I8" t="s">
        <v>17</v>
      </c>
      <c r="J8">
        <v>1</v>
      </c>
      <c r="K8">
        <v>6.2518399999999996</v>
      </c>
      <c r="L8">
        <v>-75.563590000000005</v>
      </c>
    </row>
    <row r="9" spans="1:12" x14ac:dyDescent="0.25">
      <c r="A9" t="s">
        <v>164</v>
      </c>
      <c r="B9" t="s">
        <v>13</v>
      </c>
      <c r="C9">
        <v>94500</v>
      </c>
      <c r="D9">
        <v>11900</v>
      </c>
      <c r="E9" t="s">
        <v>793</v>
      </c>
      <c r="F9" t="s">
        <v>160</v>
      </c>
      <c r="G9" t="s">
        <v>22</v>
      </c>
      <c r="H9">
        <v>4</v>
      </c>
      <c r="I9" t="s">
        <v>17</v>
      </c>
      <c r="J9">
        <v>2</v>
      </c>
      <c r="K9">
        <v>6.2518399999999996</v>
      </c>
      <c r="L9">
        <v>-75.563590000000005</v>
      </c>
    </row>
    <row r="10" spans="1:12" x14ac:dyDescent="0.25">
      <c r="A10" t="s">
        <v>148</v>
      </c>
      <c r="B10" t="s">
        <v>13</v>
      </c>
      <c r="C10">
        <v>2339000</v>
      </c>
      <c r="D10">
        <v>122700</v>
      </c>
      <c r="E10" t="s">
        <v>300</v>
      </c>
      <c r="F10" t="s">
        <v>76</v>
      </c>
      <c r="G10" t="s">
        <v>16</v>
      </c>
      <c r="H10">
        <v>5</v>
      </c>
      <c r="I10" t="s">
        <v>17</v>
      </c>
      <c r="J10">
        <v>3</v>
      </c>
      <c r="K10">
        <v>4.6097099999999998</v>
      </c>
      <c r="L10">
        <v>-74.08175</v>
      </c>
    </row>
    <row r="11" spans="1:12" x14ac:dyDescent="0.25">
      <c r="A11" t="s">
        <v>105</v>
      </c>
      <c r="B11" t="s">
        <v>19</v>
      </c>
      <c r="C11">
        <v>273300</v>
      </c>
      <c r="D11">
        <v>21900</v>
      </c>
      <c r="E11" t="s">
        <v>654</v>
      </c>
      <c r="F11" t="s">
        <v>54</v>
      </c>
      <c r="G11" t="s">
        <v>16</v>
      </c>
      <c r="H11">
        <v>1</v>
      </c>
      <c r="I11" t="s">
        <v>17</v>
      </c>
      <c r="J11">
        <v>3</v>
      </c>
      <c r="K11">
        <v>4.6097099999999998</v>
      </c>
      <c r="L11">
        <v>-74.08175</v>
      </c>
    </row>
    <row r="12" spans="1:12" x14ac:dyDescent="0.25">
      <c r="A12" t="s">
        <v>158</v>
      </c>
      <c r="B12" t="s">
        <v>62</v>
      </c>
      <c r="C12">
        <v>68000</v>
      </c>
      <c r="D12">
        <v>6000</v>
      </c>
      <c r="E12" t="s">
        <v>280</v>
      </c>
      <c r="F12" t="s">
        <v>43</v>
      </c>
      <c r="G12" t="s">
        <v>141</v>
      </c>
      <c r="H12">
        <v>4</v>
      </c>
      <c r="I12" t="s">
        <v>32</v>
      </c>
      <c r="J12">
        <v>1</v>
      </c>
      <c r="K12">
        <v>5.0688899999999997</v>
      </c>
      <c r="L12">
        <v>-75.517380000000003</v>
      </c>
    </row>
    <row r="13" spans="1:12" x14ac:dyDescent="0.25">
      <c r="A13" t="s">
        <v>39</v>
      </c>
      <c r="B13" t="s">
        <v>24</v>
      </c>
      <c r="C13">
        <v>47500</v>
      </c>
      <c r="D13">
        <v>0</v>
      </c>
      <c r="E13" t="s">
        <v>411</v>
      </c>
      <c r="F13" t="s">
        <v>15</v>
      </c>
      <c r="G13" t="s">
        <v>16</v>
      </c>
      <c r="H13">
        <v>5</v>
      </c>
      <c r="I13" t="s">
        <v>17</v>
      </c>
      <c r="J13">
        <v>2</v>
      </c>
      <c r="K13">
        <v>4.6097099999999998</v>
      </c>
      <c r="L13">
        <v>-74.08175</v>
      </c>
    </row>
    <row r="14" spans="1:12" x14ac:dyDescent="0.25">
      <c r="A14" t="s">
        <v>80</v>
      </c>
      <c r="B14" t="s">
        <v>65</v>
      </c>
      <c r="C14">
        <v>36000</v>
      </c>
      <c r="D14">
        <v>9800</v>
      </c>
      <c r="E14" t="s">
        <v>897</v>
      </c>
      <c r="F14" t="s">
        <v>52</v>
      </c>
      <c r="G14" t="s">
        <v>16</v>
      </c>
      <c r="H14">
        <v>5</v>
      </c>
      <c r="I14" t="s">
        <v>17</v>
      </c>
      <c r="J14">
        <v>3</v>
      </c>
      <c r="K14">
        <v>4.6097099999999998</v>
      </c>
      <c r="L14">
        <v>-74.08175</v>
      </c>
    </row>
    <row r="15" spans="1:12" x14ac:dyDescent="0.25">
      <c r="A15" t="s">
        <v>33</v>
      </c>
      <c r="B15" t="s">
        <v>19</v>
      </c>
      <c r="C15">
        <v>382900</v>
      </c>
      <c r="D15">
        <v>20800</v>
      </c>
      <c r="E15" t="s">
        <v>1227</v>
      </c>
      <c r="F15" t="s">
        <v>52</v>
      </c>
      <c r="G15" t="s">
        <v>16</v>
      </c>
      <c r="H15">
        <v>5</v>
      </c>
      <c r="I15" t="s">
        <v>38</v>
      </c>
      <c r="J15">
        <v>1</v>
      </c>
      <c r="K15">
        <v>4.6097099999999998</v>
      </c>
      <c r="L15">
        <v>-74.08175</v>
      </c>
    </row>
    <row r="16" spans="1:12" x14ac:dyDescent="0.25">
      <c r="A16" t="s">
        <v>78</v>
      </c>
      <c r="B16" t="s">
        <v>19</v>
      </c>
      <c r="C16">
        <v>271100</v>
      </c>
      <c r="D16">
        <v>12600</v>
      </c>
      <c r="E16" t="s">
        <v>740</v>
      </c>
      <c r="F16" t="s">
        <v>21</v>
      </c>
      <c r="G16" t="s">
        <v>16</v>
      </c>
      <c r="H16">
        <v>1</v>
      </c>
      <c r="I16" t="s">
        <v>17</v>
      </c>
      <c r="J16">
        <v>6</v>
      </c>
      <c r="K16">
        <v>4.6097099999999998</v>
      </c>
      <c r="L16">
        <v>-74.08175</v>
      </c>
    </row>
    <row r="17" spans="1:12" x14ac:dyDescent="0.25">
      <c r="A17" t="s">
        <v>78</v>
      </c>
      <c r="B17" t="s">
        <v>19</v>
      </c>
      <c r="C17">
        <v>240300</v>
      </c>
      <c r="D17">
        <v>13000</v>
      </c>
      <c r="E17" t="s">
        <v>1192</v>
      </c>
      <c r="F17" t="s">
        <v>26</v>
      </c>
      <c r="G17" t="s">
        <v>278</v>
      </c>
      <c r="H17">
        <v>5</v>
      </c>
      <c r="I17" t="s">
        <v>32</v>
      </c>
      <c r="J17">
        <v>1</v>
      </c>
      <c r="K17">
        <v>-4.2152799999999999</v>
      </c>
      <c r="L17">
        <v>-69.940560000000005</v>
      </c>
    </row>
    <row r="18" spans="1:12" x14ac:dyDescent="0.25">
      <c r="A18" t="s">
        <v>103</v>
      </c>
      <c r="B18" t="s">
        <v>13</v>
      </c>
      <c r="C18">
        <v>238300</v>
      </c>
      <c r="D18">
        <v>10900</v>
      </c>
      <c r="E18" t="s">
        <v>361</v>
      </c>
      <c r="F18" t="s">
        <v>130</v>
      </c>
      <c r="G18" t="s">
        <v>161</v>
      </c>
      <c r="H18">
        <v>5</v>
      </c>
      <c r="I18" t="s">
        <v>17</v>
      </c>
      <c r="J18">
        <v>4</v>
      </c>
      <c r="K18">
        <v>7.1253900000000003</v>
      </c>
      <c r="L18">
        <v>-73.119799999999998</v>
      </c>
    </row>
    <row r="19" spans="1:12" x14ac:dyDescent="0.25">
      <c r="A19" t="s">
        <v>135</v>
      </c>
      <c r="B19" t="s">
        <v>58</v>
      </c>
      <c r="C19">
        <v>23600</v>
      </c>
      <c r="D19">
        <v>1500</v>
      </c>
      <c r="E19" t="s">
        <v>807</v>
      </c>
      <c r="F19" t="s">
        <v>96</v>
      </c>
      <c r="G19" t="s">
        <v>31</v>
      </c>
      <c r="H19">
        <v>1</v>
      </c>
      <c r="I19" t="s">
        <v>17</v>
      </c>
      <c r="J19">
        <v>1</v>
      </c>
      <c r="K19">
        <v>3.4372199999999999</v>
      </c>
      <c r="L19">
        <v>-76.522499999999994</v>
      </c>
    </row>
    <row r="20" spans="1:12" x14ac:dyDescent="0.25">
      <c r="A20" t="s">
        <v>18</v>
      </c>
      <c r="B20" t="s">
        <v>19</v>
      </c>
      <c r="C20">
        <v>319400</v>
      </c>
      <c r="D20">
        <v>17200</v>
      </c>
      <c r="E20" t="s">
        <v>551</v>
      </c>
      <c r="F20" t="s">
        <v>88</v>
      </c>
      <c r="G20" t="s">
        <v>201</v>
      </c>
      <c r="H20">
        <v>5</v>
      </c>
      <c r="I20" t="s">
        <v>32</v>
      </c>
      <c r="J20">
        <v>1</v>
      </c>
      <c r="K20">
        <v>11.54444</v>
      </c>
      <c r="L20">
        <v>-72.907219999999995</v>
      </c>
    </row>
    <row r="21" spans="1:12" x14ac:dyDescent="0.25">
      <c r="A21" t="s">
        <v>48</v>
      </c>
      <c r="B21" t="s">
        <v>24</v>
      </c>
      <c r="C21">
        <v>74600</v>
      </c>
      <c r="D21">
        <v>4600</v>
      </c>
      <c r="E21" t="s">
        <v>1087</v>
      </c>
      <c r="F21" t="s">
        <v>21</v>
      </c>
      <c r="G21" t="s">
        <v>27</v>
      </c>
      <c r="H21">
        <v>5</v>
      </c>
      <c r="I21" t="s">
        <v>17</v>
      </c>
      <c r="J21">
        <v>4</v>
      </c>
      <c r="K21">
        <v>10.39972</v>
      </c>
      <c r="L21">
        <v>-75.514439999999993</v>
      </c>
    </row>
    <row r="22" spans="1:12" x14ac:dyDescent="0.25">
      <c r="A22" t="s">
        <v>89</v>
      </c>
      <c r="B22" t="s">
        <v>62</v>
      </c>
      <c r="C22">
        <v>25500</v>
      </c>
      <c r="D22">
        <v>0</v>
      </c>
      <c r="E22" t="s">
        <v>1028</v>
      </c>
      <c r="F22" t="s">
        <v>26</v>
      </c>
      <c r="G22" t="s">
        <v>16</v>
      </c>
      <c r="H22">
        <v>5</v>
      </c>
      <c r="I22" t="s">
        <v>32</v>
      </c>
      <c r="J22">
        <v>1</v>
      </c>
      <c r="K22">
        <v>4.6097099999999998</v>
      </c>
      <c r="L22">
        <v>-74.08175</v>
      </c>
    </row>
    <row r="23" spans="1:12" x14ac:dyDescent="0.25">
      <c r="A23" t="s">
        <v>94</v>
      </c>
      <c r="B23" t="s">
        <v>29</v>
      </c>
      <c r="C23">
        <v>826700</v>
      </c>
      <c r="D23">
        <v>42200</v>
      </c>
      <c r="E23" t="s">
        <v>842</v>
      </c>
      <c r="F23" t="s">
        <v>26</v>
      </c>
      <c r="G23" t="s">
        <v>31</v>
      </c>
      <c r="H23">
        <v>5</v>
      </c>
      <c r="I23" t="s">
        <v>17</v>
      </c>
      <c r="J23">
        <v>4</v>
      </c>
      <c r="K23">
        <v>3.4372199999999999</v>
      </c>
      <c r="L23">
        <v>-76.522499999999994</v>
      </c>
    </row>
    <row r="24" spans="1:12" x14ac:dyDescent="0.25">
      <c r="A24" t="s">
        <v>219</v>
      </c>
      <c r="B24" t="s">
        <v>19</v>
      </c>
      <c r="C24">
        <v>506200</v>
      </c>
      <c r="D24">
        <v>25100</v>
      </c>
      <c r="E24" t="s">
        <v>820</v>
      </c>
      <c r="F24" t="s">
        <v>15</v>
      </c>
      <c r="G24" t="s">
        <v>178</v>
      </c>
      <c r="H24">
        <v>5</v>
      </c>
      <c r="I24" t="s">
        <v>17</v>
      </c>
      <c r="J24">
        <v>2</v>
      </c>
      <c r="K24">
        <v>1.2136100000000001</v>
      </c>
      <c r="L24">
        <v>-77.281109999999998</v>
      </c>
    </row>
    <row r="25" spans="1:12" x14ac:dyDescent="0.25">
      <c r="A25" t="s">
        <v>48</v>
      </c>
      <c r="B25" t="s">
        <v>24</v>
      </c>
      <c r="C25">
        <v>60100</v>
      </c>
      <c r="D25">
        <v>1400</v>
      </c>
      <c r="E25" t="s">
        <v>480</v>
      </c>
      <c r="F25" t="s">
        <v>43</v>
      </c>
      <c r="G25" t="s">
        <v>16</v>
      </c>
      <c r="H25">
        <v>5</v>
      </c>
      <c r="I25" t="s">
        <v>17</v>
      </c>
      <c r="J25">
        <v>1</v>
      </c>
      <c r="K25">
        <v>4.6097099999999998</v>
      </c>
      <c r="L25">
        <v>-74.08175</v>
      </c>
    </row>
    <row r="26" spans="1:12" x14ac:dyDescent="0.25">
      <c r="A26" t="s">
        <v>98</v>
      </c>
      <c r="B26" t="s">
        <v>19</v>
      </c>
      <c r="C26">
        <v>644700</v>
      </c>
      <c r="D26">
        <v>40200</v>
      </c>
      <c r="E26" t="s">
        <v>893</v>
      </c>
      <c r="F26" t="s">
        <v>93</v>
      </c>
      <c r="G26" t="s">
        <v>16</v>
      </c>
      <c r="H26">
        <v>5</v>
      </c>
      <c r="I26" t="s">
        <v>17</v>
      </c>
      <c r="J26">
        <v>4</v>
      </c>
      <c r="K26">
        <v>4.6097099999999998</v>
      </c>
      <c r="L26">
        <v>-74.08175</v>
      </c>
    </row>
    <row r="27" spans="1:12" x14ac:dyDescent="0.25">
      <c r="A27" t="s">
        <v>78</v>
      </c>
      <c r="B27" t="s">
        <v>19</v>
      </c>
      <c r="C27">
        <v>244500</v>
      </c>
      <c r="D27">
        <v>13400</v>
      </c>
      <c r="E27" t="s">
        <v>848</v>
      </c>
      <c r="F27" t="s">
        <v>93</v>
      </c>
      <c r="G27" t="s">
        <v>16</v>
      </c>
      <c r="H27">
        <v>5</v>
      </c>
      <c r="I27" t="s">
        <v>32</v>
      </c>
      <c r="J27">
        <v>1</v>
      </c>
      <c r="K27">
        <v>4.6097099999999998</v>
      </c>
      <c r="L27">
        <v>-74.08175</v>
      </c>
    </row>
    <row r="28" spans="1:12" x14ac:dyDescent="0.25">
      <c r="A28" t="s">
        <v>67</v>
      </c>
      <c r="B28" t="s">
        <v>62</v>
      </c>
      <c r="C28">
        <v>46300</v>
      </c>
      <c r="D28">
        <v>3100</v>
      </c>
      <c r="E28" t="s">
        <v>162</v>
      </c>
      <c r="F28" t="s">
        <v>21</v>
      </c>
      <c r="G28" t="s">
        <v>16</v>
      </c>
      <c r="H28">
        <v>1</v>
      </c>
      <c r="I28" t="s">
        <v>17</v>
      </c>
      <c r="J28">
        <v>4</v>
      </c>
      <c r="K28">
        <v>4.6097099999999998</v>
      </c>
      <c r="L28">
        <v>-74.08175</v>
      </c>
    </row>
    <row r="29" spans="1:12" x14ac:dyDescent="0.25">
      <c r="A29" t="s">
        <v>18</v>
      </c>
      <c r="B29" t="s">
        <v>19</v>
      </c>
      <c r="C29">
        <v>228000</v>
      </c>
      <c r="D29">
        <v>14500</v>
      </c>
      <c r="E29" t="s">
        <v>695</v>
      </c>
      <c r="F29" t="s">
        <v>130</v>
      </c>
      <c r="G29" t="s">
        <v>16</v>
      </c>
      <c r="H29">
        <v>1</v>
      </c>
      <c r="I29" t="s">
        <v>32</v>
      </c>
      <c r="J29">
        <v>1</v>
      </c>
      <c r="K29">
        <v>4.6097099999999998</v>
      </c>
      <c r="L29">
        <v>-74.08175</v>
      </c>
    </row>
    <row r="30" spans="1:12" x14ac:dyDescent="0.25">
      <c r="A30" t="s">
        <v>98</v>
      </c>
      <c r="B30" t="s">
        <v>19</v>
      </c>
      <c r="C30">
        <v>744100</v>
      </c>
      <c r="D30">
        <v>37800</v>
      </c>
      <c r="E30" t="s">
        <v>374</v>
      </c>
      <c r="F30" t="s">
        <v>15</v>
      </c>
      <c r="G30" t="s">
        <v>22</v>
      </c>
      <c r="H30">
        <v>5</v>
      </c>
      <c r="I30" t="s">
        <v>17</v>
      </c>
      <c r="J30">
        <v>1</v>
      </c>
      <c r="K30">
        <v>6.2518399999999996</v>
      </c>
      <c r="L30">
        <v>-75.563590000000005</v>
      </c>
    </row>
    <row r="31" spans="1:12" x14ac:dyDescent="0.25">
      <c r="A31" t="s">
        <v>122</v>
      </c>
      <c r="B31" t="s">
        <v>29</v>
      </c>
      <c r="C31">
        <v>925900</v>
      </c>
      <c r="D31">
        <v>47500</v>
      </c>
      <c r="E31" t="s">
        <v>318</v>
      </c>
      <c r="F31" t="s">
        <v>52</v>
      </c>
      <c r="G31" t="s">
        <v>22</v>
      </c>
      <c r="H31">
        <v>1</v>
      </c>
      <c r="I31" t="s">
        <v>17</v>
      </c>
      <c r="J31">
        <v>3</v>
      </c>
      <c r="K31">
        <v>6.2518399999999996</v>
      </c>
      <c r="L31">
        <v>-75.563590000000005</v>
      </c>
    </row>
    <row r="32" spans="1:12" x14ac:dyDescent="0.25">
      <c r="A32" t="s">
        <v>80</v>
      </c>
      <c r="B32" t="s">
        <v>65</v>
      </c>
      <c r="C32">
        <v>34600</v>
      </c>
      <c r="D32">
        <v>0</v>
      </c>
      <c r="E32" t="s">
        <v>239</v>
      </c>
      <c r="F32" t="s">
        <v>76</v>
      </c>
      <c r="G32" t="s">
        <v>16</v>
      </c>
      <c r="H32">
        <v>4</v>
      </c>
      <c r="I32" t="s">
        <v>17</v>
      </c>
      <c r="J32">
        <v>1</v>
      </c>
      <c r="K32">
        <v>4.6097099999999998</v>
      </c>
      <c r="L32">
        <v>-74.08175</v>
      </c>
    </row>
    <row r="33" spans="1:12" x14ac:dyDescent="0.25">
      <c r="A33" t="s">
        <v>144</v>
      </c>
      <c r="B33" t="s">
        <v>65</v>
      </c>
      <c r="C33">
        <v>62600</v>
      </c>
      <c r="D33">
        <v>3500</v>
      </c>
      <c r="E33" t="s">
        <v>1097</v>
      </c>
      <c r="F33" t="s">
        <v>15</v>
      </c>
      <c r="G33" t="s">
        <v>60</v>
      </c>
      <c r="H33">
        <v>5</v>
      </c>
      <c r="I33" t="s">
        <v>17</v>
      </c>
      <c r="J33">
        <v>4</v>
      </c>
      <c r="K33">
        <v>4.8133299999999997</v>
      </c>
      <c r="L33">
        <v>-75.696110000000004</v>
      </c>
    </row>
    <row r="34" spans="1:12" x14ac:dyDescent="0.25">
      <c r="A34" t="s">
        <v>18</v>
      </c>
      <c r="B34" t="s">
        <v>19</v>
      </c>
      <c r="C34">
        <v>345900</v>
      </c>
      <c r="D34">
        <v>18600</v>
      </c>
      <c r="E34" t="s">
        <v>983</v>
      </c>
      <c r="F34" t="s">
        <v>52</v>
      </c>
      <c r="G34" t="s">
        <v>16</v>
      </c>
      <c r="H34">
        <v>5</v>
      </c>
      <c r="I34" t="s">
        <v>32</v>
      </c>
      <c r="J34">
        <v>1</v>
      </c>
      <c r="K34">
        <v>4.6097099999999998</v>
      </c>
      <c r="L34">
        <v>-74.08175</v>
      </c>
    </row>
    <row r="35" spans="1:12" x14ac:dyDescent="0.25">
      <c r="A35" t="s">
        <v>113</v>
      </c>
      <c r="B35" t="s">
        <v>24</v>
      </c>
      <c r="C35">
        <v>17500</v>
      </c>
      <c r="D35">
        <v>1300</v>
      </c>
      <c r="E35" t="s">
        <v>1145</v>
      </c>
      <c r="F35" t="s">
        <v>52</v>
      </c>
      <c r="G35" t="s">
        <v>16</v>
      </c>
      <c r="H35">
        <v>4</v>
      </c>
      <c r="I35" t="s">
        <v>17</v>
      </c>
      <c r="J35">
        <v>4</v>
      </c>
      <c r="K35">
        <v>4.6097099999999998</v>
      </c>
      <c r="L35">
        <v>-74.08175</v>
      </c>
    </row>
    <row r="36" spans="1:12" x14ac:dyDescent="0.25">
      <c r="A36" t="s">
        <v>219</v>
      </c>
      <c r="B36" t="s">
        <v>19</v>
      </c>
      <c r="C36">
        <v>785600</v>
      </c>
      <c r="D36">
        <v>46500</v>
      </c>
      <c r="E36" t="s">
        <v>798</v>
      </c>
      <c r="F36" t="s">
        <v>52</v>
      </c>
      <c r="G36" t="s">
        <v>16</v>
      </c>
      <c r="H36">
        <v>5</v>
      </c>
      <c r="I36" t="s">
        <v>17</v>
      </c>
      <c r="J36">
        <v>4</v>
      </c>
      <c r="K36">
        <v>4.6097099999999998</v>
      </c>
      <c r="L36">
        <v>-74.08175</v>
      </c>
    </row>
    <row r="37" spans="1:12" x14ac:dyDescent="0.25">
      <c r="A37" t="s">
        <v>70</v>
      </c>
      <c r="B37" t="s">
        <v>13</v>
      </c>
      <c r="C37">
        <v>2340100</v>
      </c>
      <c r="D37">
        <v>122800</v>
      </c>
      <c r="E37" t="s">
        <v>777</v>
      </c>
      <c r="F37" t="s">
        <v>88</v>
      </c>
      <c r="G37" t="s">
        <v>178</v>
      </c>
      <c r="H37">
        <v>5</v>
      </c>
      <c r="I37" t="s">
        <v>17</v>
      </c>
      <c r="J37">
        <v>3</v>
      </c>
      <c r="K37">
        <v>1.2136100000000001</v>
      </c>
      <c r="L37">
        <v>-77.281109999999998</v>
      </c>
    </row>
    <row r="38" spans="1:12" x14ac:dyDescent="0.25">
      <c r="A38" t="s">
        <v>48</v>
      </c>
      <c r="B38" t="s">
        <v>24</v>
      </c>
      <c r="C38">
        <v>61400</v>
      </c>
      <c r="D38">
        <v>1500</v>
      </c>
      <c r="E38" t="s">
        <v>495</v>
      </c>
      <c r="F38" t="s">
        <v>26</v>
      </c>
      <c r="G38" t="s">
        <v>91</v>
      </c>
      <c r="H38">
        <v>5</v>
      </c>
      <c r="I38" t="s">
        <v>17</v>
      </c>
      <c r="J38">
        <v>1</v>
      </c>
      <c r="K38">
        <v>10.968540000000001</v>
      </c>
      <c r="L38">
        <v>-74.781319999999994</v>
      </c>
    </row>
    <row r="39" spans="1:12" x14ac:dyDescent="0.25">
      <c r="A39" t="s">
        <v>74</v>
      </c>
      <c r="B39" t="s">
        <v>62</v>
      </c>
      <c r="C39">
        <v>31900</v>
      </c>
      <c r="D39">
        <v>1900</v>
      </c>
      <c r="E39" t="s">
        <v>97</v>
      </c>
      <c r="F39" t="s">
        <v>21</v>
      </c>
      <c r="G39" t="s">
        <v>16</v>
      </c>
      <c r="H39">
        <v>4</v>
      </c>
      <c r="I39" t="s">
        <v>17</v>
      </c>
      <c r="J39">
        <v>2</v>
      </c>
      <c r="K39">
        <v>4.6097099999999998</v>
      </c>
      <c r="L39">
        <v>-74.08175</v>
      </c>
    </row>
    <row r="40" spans="1:12" x14ac:dyDescent="0.25">
      <c r="A40" t="s">
        <v>266</v>
      </c>
      <c r="B40" t="s">
        <v>13</v>
      </c>
      <c r="C40">
        <v>1401300</v>
      </c>
      <c r="D40">
        <v>75000</v>
      </c>
      <c r="E40" t="s">
        <v>187</v>
      </c>
      <c r="F40" t="s">
        <v>54</v>
      </c>
      <c r="G40" t="s">
        <v>22</v>
      </c>
      <c r="H40">
        <v>5</v>
      </c>
      <c r="I40" t="s">
        <v>17</v>
      </c>
      <c r="J40">
        <v>3</v>
      </c>
      <c r="K40">
        <v>6.2518399999999996</v>
      </c>
      <c r="L40">
        <v>-75.563590000000005</v>
      </c>
    </row>
    <row r="41" spans="1:12" x14ac:dyDescent="0.25">
      <c r="A41" t="s">
        <v>70</v>
      </c>
      <c r="B41" t="s">
        <v>13</v>
      </c>
      <c r="C41">
        <v>2008100</v>
      </c>
      <c r="D41">
        <v>105100</v>
      </c>
      <c r="E41" t="s">
        <v>1207</v>
      </c>
      <c r="F41" t="s">
        <v>26</v>
      </c>
      <c r="G41" t="s">
        <v>201</v>
      </c>
      <c r="H41">
        <v>1</v>
      </c>
      <c r="I41" t="s">
        <v>17</v>
      </c>
      <c r="J41">
        <v>2</v>
      </c>
      <c r="K41">
        <v>11.54444</v>
      </c>
      <c r="L41">
        <v>-72.907219999999995</v>
      </c>
    </row>
    <row r="42" spans="1:12" x14ac:dyDescent="0.25">
      <c r="A42" t="s">
        <v>48</v>
      </c>
      <c r="B42" t="s">
        <v>24</v>
      </c>
      <c r="C42">
        <v>81800</v>
      </c>
      <c r="D42">
        <v>2500</v>
      </c>
      <c r="E42" t="s">
        <v>397</v>
      </c>
      <c r="F42" t="s">
        <v>130</v>
      </c>
      <c r="G42" t="s">
        <v>22</v>
      </c>
      <c r="H42">
        <v>3</v>
      </c>
      <c r="I42" t="s">
        <v>17</v>
      </c>
      <c r="J42">
        <v>10</v>
      </c>
      <c r="K42">
        <v>6.2518399999999996</v>
      </c>
      <c r="L42">
        <v>-75.563590000000005</v>
      </c>
    </row>
    <row r="43" spans="1:12" x14ac:dyDescent="0.25">
      <c r="A43" t="s">
        <v>98</v>
      </c>
      <c r="B43" t="s">
        <v>19</v>
      </c>
      <c r="C43">
        <v>545200</v>
      </c>
      <c r="D43">
        <v>29400</v>
      </c>
      <c r="E43" t="s">
        <v>928</v>
      </c>
      <c r="F43" t="s">
        <v>15</v>
      </c>
      <c r="G43" t="s">
        <v>44</v>
      </c>
      <c r="H43">
        <v>4</v>
      </c>
      <c r="I43" t="s">
        <v>17</v>
      </c>
      <c r="J43">
        <v>2</v>
      </c>
      <c r="K43">
        <v>11.240790000000001</v>
      </c>
      <c r="L43">
        <v>-74.199039999999997</v>
      </c>
    </row>
    <row r="44" spans="1:12" x14ac:dyDescent="0.25">
      <c r="A44" t="s">
        <v>214</v>
      </c>
      <c r="B44" t="s">
        <v>19</v>
      </c>
      <c r="C44">
        <v>142900</v>
      </c>
      <c r="D44">
        <v>7800</v>
      </c>
      <c r="E44" t="s">
        <v>142</v>
      </c>
      <c r="F44" t="s">
        <v>26</v>
      </c>
      <c r="G44" t="s">
        <v>16</v>
      </c>
      <c r="H44">
        <v>5</v>
      </c>
      <c r="I44" t="s">
        <v>32</v>
      </c>
      <c r="J44">
        <v>1</v>
      </c>
      <c r="K44">
        <v>4.6097099999999998</v>
      </c>
      <c r="L44">
        <v>-74.08175</v>
      </c>
    </row>
    <row r="45" spans="1:12" x14ac:dyDescent="0.25">
      <c r="A45" t="s">
        <v>127</v>
      </c>
      <c r="B45" t="s">
        <v>13</v>
      </c>
      <c r="C45">
        <v>1060900</v>
      </c>
      <c r="D45">
        <v>58900</v>
      </c>
      <c r="E45" t="s">
        <v>607</v>
      </c>
      <c r="F45" t="s">
        <v>76</v>
      </c>
      <c r="G45" t="s">
        <v>22</v>
      </c>
      <c r="H45">
        <v>5</v>
      </c>
      <c r="I45" t="s">
        <v>17</v>
      </c>
      <c r="J45">
        <v>5</v>
      </c>
      <c r="K45">
        <v>6.2518399999999996</v>
      </c>
      <c r="L45">
        <v>-75.563590000000005</v>
      </c>
    </row>
    <row r="46" spans="1:12" x14ac:dyDescent="0.25">
      <c r="A46" t="s">
        <v>113</v>
      </c>
      <c r="B46" t="s">
        <v>24</v>
      </c>
      <c r="C46">
        <v>18800</v>
      </c>
      <c r="D46">
        <v>1500</v>
      </c>
      <c r="E46" t="s">
        <v>604</v>
      </c>
      <c r="F46" t="s">
        <v>15</v>
      </c>
      <c r="G46" t="s">
        <v>16</v>
      </c>
      <c r="H46">
        <v>1</v>
      </c>
      <c r="I46" t="s">
        <v>17</v>
      </c>
      <c r="J46">
        <v>1</v>
      </c>
      <c r="K46">
        <v>4.6097099999999998</v>
      </c>
      <c r="L46">
        <v>-74.08175</v>
      </c>
    </row>
    <row r="47" spans="1:12" x14ac:dyDescent="0.25">
      <c r="A47" t="s">
        <v>98</v>
      </c>
      <c r="B47" t="s">
        <v>19</v>
      </c>
      <c r="C47">
        <v>663800</v>
      </c>
      <c r="D47">
        <v>33500</v>
      </c>
      <c r="E47" t="s">
        <v>1085</v>
      </c>
      <c r="F47" t="s">
        <v>130</v>
      </c>
      <c r="G47" t="s">
        <v>31</v>
      </c>
      <c r="H47">
        <v>4</v>
      </c>
      <c r="I47" t="s">
        <v>17</v>
      </c>
      <c r="J47">
        <v>3</v>
      </c>
      <c r="K47">
        <v>3.4372199999999999</v>
      </c>
      <c r="L47">
        <v>-76.522499999999994</v>
      </c>
    </row>
    <row r="48" spans="1:12" x14ac:dyDescent="0.25">
      <c r="A48" t="s">
        <v>18</v>
      </c>
      <c r="B48" t="s">
        <v>19</v>
      </c>
      <c r="C48">
        <v>277700</v>
      </c>
      <c r="D48">
        <v>15500</v>
      </c>
      <c r="E48" t="s">
        <v>765</v>
      </c>
      <c r="F48" t="s">
        <v>52</v>
      </c>
      <c r="G48" t="s">
        <v>16</v>
      </c>
      <c r="H48">
        <v>4</v>
      </c>
      <c r="I48" t="s">
        <v>17</v>
      </c>
      <c r="J48">
        <v>7</v>
      </c>
      <c r="K48">
        <v>4.6097099999999998</v>
      </c>
      <c r="L48">
        <v>-74.08175</v>
      </c>
    </row>
    <row r="49" spans="1:12" x14ac:dyDescent="0.25">
      <c r="A49" t="s">
        <v>113</v>
      </c>
      <c r="B49" t="s">
        <v>24</v>
      </c>
      <c r="C49">
        <v>20100</v>
      </c>
      <c r="D49">
        <v>1300</v>
      </c>
      <c r="E49" t="s">
        <v>478</v>
      </c>
      <c r="F49" t="s">
        <v>26</v>
      </c>
      <c r="G49" t="s">
        <v>31</v>
      </c>
      <c r="H49">
        <v>5</v>
      </c>
      <c r="I49" t="s">
        <v>32</v>
      </c>
      <c r="J49">
        <v>1</v>
      </c>
      <c r="K49">
        <v>3.4372199999999999</v>
      </c>
      <c r="L49">
        <v>-76.522499999999994</v>
      </c>
    </row>
    <row r="50" spans="1:12" x14ac:dyDescent="0.25">
      <c r="A50" t="s">
        <v>164</v>
      </c>
      <c r="B50" t="s">
        <v>13</v>
      </c>
      <c r="C50">
        <v>148300</v>
      </c>
      <c r="D50">
        <v>8600</v>
      </c>
      <c r="E50" t="s">
        <v>378</v>
      </c>
      <c r="F50" t="s">
        <v>43</v>
      </c>
      <c r="G50" t="s">
        <v>178</v>
      </c>
      <c r="H50">
        <v>5</v>
      </c>
      <c r="I50" t="s">
        <v>17</v>
      </c>
      <c r="J50">
        <v>10</v>
      </c>
      <c r="K50">
        <v>1.2136100000000001</v>
      </c>
      <c r="L50">
        <v>-77.281109999999998</v>
      </c>
    </row>
    <row r="51" spans="1:12" x14ac:dyDescent="0.25">
      <c r="A51" t="s">
        <v>41</v>
      </c>
      <c r="B51" t="s">
        <v>29</v>
      </c>
      <c r="C51">
        <v>1460200</v>
      </c>
      <c r="D51">
        <v>75900</v>
      </c>
      <c r="E51" t="s">
        <v>331</v>
      </c>
      <c r="F51" t="s">
        <v>15</v>
      </c>
      <c r="G51" t="s">
        <v>16</v>
      </c>
      <c r="H51">
        <v>5</v>
      </c>
      <c r="I51" t="s">
        <v>146</v>
      </c>
      <c r="J51">
        <v>1</v>
      </c>
      <c r="K51">
        <v>4.6097099999999998</v>
      </c>
      <c r="L51">
        <v>-74.08175</v>
      </c>
    </row>
    <row r="52" spans="1:12" x14ac:dyDescent="0.25">
      <c r="A52" t="s">
        <v>57</v>
      </c>
      <c r="B52" t="s">
        <v>58</v>
      </c>
      <c r="C52">
        <v>97400</v>
      </c>
      <c r="D52">
        <v>3400</v>
      </c>
      <c r="E52" t="s">
        <v>988</v>
      </c>
      <c r="F52" t="s">
        <v>93</v>
      </c>
      <c r="G52" t="s">
        <v>22</v>
      </c>
      <c r="H52">
        <v>5</v>
      </c>
      <c r="I52" t="s">
        <v>17</v>
      </c>
      <c r="J52">
        <v>1</v>
      </c>
      <c r="K52">
        <v>6.2518399999999996</v>
      </c>
      <c r="L52">
        <v>-75.563590000000005</v>
      </c>
    </row>
    <row r="53" spans="1:12" x14ac:dyDescent="0.25">
      <c r="A53" t="s">
        <v>67</v>
      </c>
      <c r="B53" t="s">
        <v>62</v>
      </c>
      <c r="C53">
        <v>58900</v>
      </c>
      <c r="D53">
        <v>3400</v>
      </c>
      <c r="E53" t="s">
        <v>992</v>
      </c>
      <c r="F53" t="s">
        <v>76</v>
      </c>
      <c r="G53" t="s">
        <v>60</v>
      </c>
      <c r="H53">
        <v>3</v>
      </c>
      <c r="I53" t="s">
        <v>38</v>
      </c>
      <c r="J53">
        <v>1</v>
      </c>
      <c r="K53">
        <v>4.8133299999999997</v>
      </c>
      <c r="L53">
        <v>-75.696110000000004</v>
      </c>
    </row>
    <row r="54" spans="1:12" x14ac:dyDescent="0.25">
      <c r="A54" t="s">
        <v>85</v>
      </c>
      <c r="B54" t="s">
        <v>86</v>
      </c>
      <c r="C54">
        <v>635100</v>
      </c>
      <c r="D54">
        <v>36200</v>
      </c>
      <c r="E54" t="s">
        <v>295</v>
      </c>
      <c r="F54" t="s">
        <v>26</v>
      </c>
      <c r="G54" t="s">
        <v>31</v>
      </c>
      <c r="H54">
        <v>3</v>
      </c>
      <c r="I54" t="s">
        <v>17</v>
      </c>
      <c r="J54">
        <v>8</v>
      </c>
      <c r="K54">
        <v>3.4372199999999999</v>
      </c>
      <c r="L54">
        <v>-76.522499999999994</v>
      </c>
    </row>
    <row r="55" spans="1:12" x14ac:dyDescent="0.25">
      <c r="A55" t="s">
        <v>297</v>
      </c>
      <c r="B55" t="s">
        <v>86</v>
      </c>
      <c r="C55">
        <v>96100</v>
      </c>
      <c r="D55">
        <v>5600</v>
      </c>
      <c r="E55" t="s">
        <v>672</v>
      </c>
      <c r="F55" t="s">
        <v>76</v>
      </c>
      <c r="G55" t="s">
        <v>16</v>
      </c>
      <c r="H55">
        <v>5</v>
      </c>
      <c r="I55" t="s">
        <v>17</v>
      </c>
      <c r="J55">
        <v>4</v>
      </c>
      <c r="K55">
        <v>4.6097099999999998</v>
      </c>
      <c r="L55">
        <v>-74.08175</v>
      </c>
    </row>
    <row r="56" spans="1:12" x14ac:dyDescent="0.25">
      <c r="A56" t="s">
        <v>192</v>
      </c>
      <c r="B56" t="s">
        <v>65</v>
      </c>
      <c r="C56">
        <v>65600</v>
      </c>
      <c r="D56">
        <v>8200</v>
      </c>
      <c r="E56" t="s">
        <v>1049</v>
      </c>
      <c r="F56" t="s">
        <v>76</v>
      </c>
      <c r="G56" t="s">
        <v>16</v>
      </c>
      <c r="H56">
        <v>5</v>
      </c>
      <c r="I56" t="s">
        <v>17</v>
      </c>
      <c r="J56">
        <v>7</v>
      </c>
      <c r="K56">
        <v>4.6097099999999998</v>
      </c>
      <c r="L56">
        <v>-74.08175</v>
      </c>
    </row>
    <row r="57" spans="1:12" x14ac:dyDescent="0.25">
      <c r="A57" t="s">
        <v>23</v>
      </c>
      <c r="B57" t="s">
        <v>24</v>
      </c>
      <c r="C57">
        <v>180700</v>
      </c>
      <c r="D57">
        <v>10000</v>
      </c>
      <c r="E57" t="s">
        <v>188</v>
      </c>
      <c r="F57" t="s">
        <v>21</v>
      </c>
      <c r="G57" t="s">
        <v>16</v>
      </c>
      <c r="H57">
        <v>5</v>
      </c>
      <c r="I57" t="s">
        <v>17</v>
      </c>
      <c r="J57">
        <v>1</v>
      </c>
      <c r="K57">
        <v>4.6097099999999998</v>
      </c>
      <c r="L57">
        <v>-74.08175</v>
      </c>
    </row>
    <row r="58" spans="1:12" x14ac:dyDescent="0.25">
      <c r="A58" t="s">
        <v>103</v>
      </c>
      <c r="B58" t="s">
        <v>13</v>
      </c>
      <c r="C58">
        <v>332100</v>
      </c>
      <c r="D58">
        <v>23700</v>
      </c>
      <c r="E58" t="s">
        <v>1274</v>
      </c>
      <c r="F58" t="s">
        <v>52</v>
      </c>
      <c r="G58" t="s">
        <v>16</v>
      </c>
      <c r="H58">
        <v>5</v>
      </c>
      <c r="I58" t="s">
        <v>17</v>
      </c>
      <c r="J58">
        <v>2</v>
      </c>
      <c r="K58">
        <v>4.6097099999999998</v>
      </c>
      <c r="L58">
        <v>-74.08175</v>
      </c>
    </row>
    <row r="59" spans="1:12" x14ac:dyDescent="0.25">
      <c r="A59" t="s">
        <v>196</v>
      </c>
      <c r="B59" t="s">
        <v>13</v>
      </c>
      <c r="C59">
        <v>692000</v>
      </c>
      <c r="D59">
        <v>35000</v>
      </c>
      <c r="E59" t="s">
        <v>959</v>
      </c>
      <c r="F59" t="s">
        <v>21</v>
      </c>
      <c r="G59" t="s">
        <v>22</v>
      </c>
      <c r="H59">
        <v>1</v>
      </c>
      <c r="I59" t="s">
        <v>17</v>
      </c>
      <c r="J59">
        <v>3</v>
      </c>
      <c r="K59">
        <v>6.2518399999999996</v>
      </c>
      <c r="L59">
        <v>-75.563590000000005</v>
      </c>
    </row>
    <row r="60" spans="1:12" x14ac:dyDescent="0.25">
      <c r="A60" t="s">
        <v>82</v>
      </c>
      <c r="B60" t="s">
        <v>58</v>
      </c>
      <c r="C60">
        <v>56700</v>
      </c>
      <c r="D60">
        <v>7700</v>
      </c>
      <c r="E60" t="s">
        <v>1001</v>
      </c>
      <c r="F60" t="s">
        <v>43</v>
      </c>
      <c r="G60" t="s">
        <v>22</v>
      </c>
      <c r="H60">
        <v>4</v>
      </c>
      <c r="I60" t="s">
        <v>17</v>
      </c>
      <c r="J60">
        <v>3</v>
      </c>
      <c r="K60">
        <v>6.2518399999999996</v>
      </c>
      <c r="L60">
        <v>-75.563590000000005</v>
      </c>
    </row>
    <row r="61" spans="1:12" x14ac:dyDescent="0.25">
      <c r="A61" t="s">
        <v>111</v>
      </c>
      <c r="B61" t="s">
        <v>19</v>
      </c>
      <c r="C61">
        <v>451000</v>
      </c>
      <c r="D61">
        <v>22200</v>
      </c>
      <c r="E61" t="s">
        <v>239</v>
      </c>
      <c r="F61" t="s">
        <v>93</v>
      </c>
      <c r="G61" t="s">
        <v>60</v>
      </c>
      <c r="H61">
        <v>5</v>
      </c>
      <c r="I61" t="s">
        <v>38</v>
      </c>
      <c r="J61">
        <v>1</v>
      </c>
      <c r="K61">
        <v>4.8133299999999997</v>
      </c>
      <c r="L61">
        <v>-75.696110000000004</v>
      </c>
    </row>
    <row r="62" spans="1:12" x14ac:dyDescent="0.25">
      <c r="A62" t="s">
        <v>80</v>
      </c>
      <c r="B62" t="s">
        <v>65</v>
      </c>
      <c r="C62">
        <v>34700</v>
      </c>
      <c r="D62">
        <v>2100</v>
      </c>
      <c r="E62" t="s">
        <v>864</v>
      </c>
      <c r="F62" t="s">
        <v>96</v>
      </c>
      <c r="G62" t="s">
        <v>16</v>
      </c>
      <c r="H62">
        <v>5</v>
      </c>
      <c r="I62" t="s">
        <v>17</v>
      </c>
      <c r="J62">
        <v>4</v>
      </c>
      <c r="K62">
        <v>4.6097099999999998</v>
      </c>
      <c r="L62">
        <v>-74.08175</v>
      </c>
    </row>
    <row r="63" spans="1:12" x14ac:dyDescent="0.25">
      <c r="A63" t="s">
        <v>36</v>
      </c>
      <c r="B63" t="s">
        <v>24</v>
      </c>
      <c r="C63">
        <v>29200</v>
      </c>
      <c r="D63">
        <v>7400</v>
      </c>
      <c r="E63" t="s">
        <v>1120</v>
      </c>
      <c r="F63" t="s">
        <v>54</v>
      </c>
      <c r="G63" t="s">
        <v>60</v>
      </c>
      <c r="H63">
        <v>3</v>
      </c>
      <c r="I63" t="s">
        <v>17</v>
      </c>
      <c r="J63">
        <v>10</v>
      </c>
      <c r="K63">
        <v>4.8133299999999997</v>
      </c>
      <c r="L63">
        <v>-75.696110000000004</v>
      </c>
    </row>
    <row r="64" spans="1:12" x14ac:dyDescent="0.25">
      <c r="A64" t="s">
        <v>48</v>
      </c>
      <c r="B64" t="s">
        <v>24</v>
      </c>
      <c r="C64">
        <v>89700</v>
      </c>
      <c r="D64">
        <v>5200</v>
      </c>
      <c r="E64" t="s">
        <v>336</v>
      </c>
      <c r="F64" t="s">
        <v>96</v>
      </c>
      <c r="G64" t="s">
        <v>31</v>
      </c>
      <c r="H64">
        <v>1</v>
      </c>
      <c r="I64" t="s">
        <v>17</v>
      </c>
      <c r="J64">
        <v>4</v>
      </c>
      <c r="K64">
        <v>3.4372199999999999</v>
      </c>
      <c r="L64">
        <v>-76.522499999999994</v>
      </c>
    </row>
    <row r="65" spans="1:12" x14ac:dyDescent="0.25">
      <c r="A65" t="s">
        <v>61</v>
      </c>
      <c r="B65" t="s">
        <v>62</v>
      </c>
      <c r="C65">
        <v>283900</v>
      </c>
      <c r="D65">
        <v>15800</v>
      </c>
      <c r="E65" t="s">
        <v>725</v>
      </c>
      <c r="F65" t="s">
        <v>88</v>
      </c>
      <c r="G65" t="s">
        <v>16</v>
      </c>
      <c r="H65">
        <v>4</v>
      </c>
      <c r="I65" t="s">
        <v>17</v>
      </c>
      <c r="J65">
        <v>5</v>
      </c>
      <c r="K65">
        <v>4.6097099999999998</v>
      </c>
      <c r="L65">
        <v>-74.08175</v>
      </c>
    </row>
    <row r="66" spans="1:12" x14ac:dyDescent="0.25">
      <c r="A66" t="s">
        <v>67</v>
      </c>
      <c r="B66" t="s">
        <v>62</v>
      </c>
      <c r="C66">
        <v>47500</v>
      </c>
      <c r="D66">
        <v>8200</v>
      </c>
      <c r="E66" t="s">
        <v>939</v>
      </c>
      <c r="F66" t="s">
        <v>26</v>
      </c>
      <c r="G66" t="s">
        <v>16</v>
      </c>
      <c r="H66">
        <v>5</v>
      </c>
      <c r="I66" t="s">
        <v>17</v>
      </c>
      <c r="J66">
        <v>4</v>
      </c>
      <c r="K66">
        <v>4.6097099999999998</v>
      </c>
      <c r="L66">
        <v>-74.08175</v>
      </c>
    </row>
    <row r="67" spans="1:12" x14ac:dyDescent="0.25">
      <c r="A67" t="s">
        <v>48</v>
      </c>
      <c r="B67" t="s">
        <v>24</v>
      </c>
      <c r="C67">
        <v>84700</v>
      </c>
      <c r="D67">
        <v>4900</v>
      </c>
      <c r="E67" t="s">
        <v>229</v>
      </c>
      <c r="F67" t="s">
        <v>21</v>
      </c>
      <c r="G67" t="s">
        <v>27</v>
      </c>
      <c r="H67">
        <v>5</v>
      </c>
      <c r="I67" t="s">
        <v>17</v>
      </c>
      <c r="J67">
        <v>2</v>
      </c>
      <c r="K67">
        <v>10.39972</v>
      </c>
      <c r="L67">
        <v>-75.514439999999993</v>
      </c>
    </row>
    <row r="68" spans="1:12" x14ac:dyDescent="0.25">
      <c r="A68" t="s">
        <v>23</v>
      </c>
      <c r="B68" t="s">
        <v>24</v>
      </c>
      <c r="C68">
        <v>215600</v>
      </c>
      <c r="D68">
        <v>9700</v>
      </c>
      <c r="E68" t="s">
        <v>537</v>
      </c>
      <c r="F68" t="s">
        <v>26</v>
      </c>
      <c r="G68" t="s">
        <v>16</v>
      </c>
      <c r="H68">
        <v>5</v>
      </c>
      <c r="I68" t="s">
        <v>17</v>
      </c>
      <c r="J68">
        <v>1</v>
      </c>
      <c r="K68">
        <v>4.6097099999999998</v>
      </c>
      <c r="L68">
        <v>-74.08175</v>
      </c>
    </row>
    <row r="69" spans="1:12" x14ac:dyDescent="0.25">
      <c r="A69" t="s">
        <v>127</v>
      </c>
      <c r="B69" t="s">
        <v>13</v>
      </c>
      <c r="C69">
        <v>1628000</v>
      </c>
      <c r="D69">
        <v>84900</v>
      </c>
      <c r="E69" t="s">
        <v>802</v>
      </c>
      <c r="F69" t="s">
        <v>52</v>
      </c>
      <c r="G69" t="s">
        <v>60</v>
      </c>
      <c r="H69">
        <v>5</v>
      </c>
      <c r="I69" t="s">
        <v>32</v>
      </c>
      <c r="J69">
        <v>1</v>
      </c>
      <c r="K69">
        <v>4.8133299999999997</v>
      </c>
      <c r="L69">
        <v>-75.696110000000004</v>
      </c>
    </row>
    <row r="70" spans="1:12" x14ac:dyDescent="0.25">
      <c r="A70" t="s">
        <v>85</v>
      </c>
      <c r="B70" t="s">
        <v>86</v>
      </c>
      <c r="C70">
        <v>391500</v>
      </c>
      <c r="D70">
        <v>21200</v>
      </c>
      <c r="E70" t="s">
        <v>1274</v>
      </c>
      <c r="F70" t="s">
        <v>96</v>
      </c>
      <c r="G70" t="s">
        <v>22</v>
      </c>
      <c r="H70">
        <v>5</v>
      </c>
      <c r="I70" t="s">
        <v>32</v>
      </c>
      <c r="J70">
        <v>1</v>
      </c>
      <c r="K70">
        <v>6.2518399999999996</v>
      </c>
      <c r="L70">
        <v>-75.563590000000005</v>
      </c>
    </row>
    <row r="71" spans="1:12" x14ac:dyDescent="0.25">
      <c r="A71" t="s">
        <v>214</v>
      </c>
      <c r="B71" t="s">
        <v>19</v>
      </c>
      <c r="C71">
        <v>126200</v>
      </c>
      <c r="D71">
        <v>6900</v>
      </c>
      <c r="E71" t="s">
        <v>582</v>
      </c>
      <c r="F71" t="s">
        <v>76</v>
      </c>
      <c r="G71" t="s">
        <v>31</v>
      </c>
      <c r="H71">
        <v>5</v>
      </c>
      <c r="I71" t="s">
        <v>38</v>
      </c>
      <c r="J71">
        <v>1</v>
      </c>
      <c r="K71">
        <v>3.4372199999999999</v>
      </c>
      <c r="L71">
        <v>-76.522499999999994</v>
      </c>
    </row>
    <row r="72" spans="1:12" x14ac:dyDescent="0.25">
      <c r="A72" t="s">
        <v>12</v>
      </c>
      <c r="B72" t="s">
        <v>13</v>
      </c>
      <c r="C72">
        <v>149600</v>
      </c>
      <c r="D72">
        <v>6200</v>
      </c>
      <c r="E72" t="s">
        <v>491</v>
      </c>
      <c r="F72" t="s">
        <v>96</v>
      </c>
      <c r="G72" t="s">
        <v>16</v>
      </c>
      <c r="H72">
        <v>5</v>
      </c>
      <c r="I72" t="s">
        <v>17</v>
      </c>
      <c r="J72">
        <v>3</v>
      </c>
      <c r="K72">
        <v>4.6097099999999998</v>
      </c>
      <c r="L72">
        <v>-74.08175</v>
      </c>
    </row>
    <row r="73" spans="1:12" x14ac:dyDescent="0.25">
      <c r="A73" t="s">
        <v>94</v>
      </c>
      <c r="B73" t="s">
        <v>29</v>
      </c>
      <c r="C73">
        <v>671700</v>
      </c>
      <c r="D73">
        <v>36400</v>
      </c>
      <c r="E73" t="s">
        <v>540</v>
      </c>
      <c r="F73" t="s">
        <v>52</v>
      </c>
      <c r="G73" t="s">
        <v>126</v>
      </c>
      <c r="H73">
        <v>5</v>
      </c>
      <c r="I73" t="s">
        <v>146</v>
      </c>
      <c r="J73">
        <v>1</v>
      </c>
      <c r="K73">
        <v>7.89391</v>
      </c>
      <c r="L73">
        <v>-72.507819999999995</v>
      </c>
    </row>
    <row r="74" spans="1:12" x14ac:dyDescent="0.25">
      <c r="A74" t="s">
        <v>78</v>
      </c>
      <c r="B74" t="s">
        <v>19</v>
      </c>
      <c r="C74">
        <v>299400</v>
      </c>
      <c r="D74">
        <v>14100</v>
      </c>
      <c r="E74" t="s">
        <v>102</v>
      </c>
      <c r="F74" t="s">
        <v>88</v>
      </c>
      <c r="G74" t="s">
        <v>22</v>
      </c>
      <c r="H74">
        <v>5</v>
      </c>
      <c r="I74" t="s">
        <v>17</v>
      </c>
      <c r="J74">
        <v>3</v>
      </c>
      <c r="K74">
        <v>6.2518399999999996</v>
      </c>
      <c r="L74">
        <v>-75.563590000000005</v>
      </c>
    </row>
    <row r="75" spans="1:12" x14ac:dyDescent="0.25">
      <c r="A75" t="s">
        <v>74</v>
      </c>
      <c r="B75" t="s">
        <v>62</v>
      </c>
      <c r="C75">
        <v>57300</v>
      </c>
      <c r="D75">
        <v>1200</v>
      </c>
      <c r="E75" t="s">
        <v>263</v>
      </c>
      <c r="F75" t="s">
        <v>43</v>
      </c>
      <c r="G75" t="s">
        <v>16</v>
      </c>
      <c r="H75">
        <v>4</v>
      </c>
      <c r="I75" t="s">
        <v>17</v>
      </c>
      <c r="J75">
        <v>3</v>
      </c>
      <c r="K75">
        <v>4.6097099999999998</v>
      </c>
      <c r="L75">
        <v>-74.08175</v>
      </c>
    </row>
    <row r="76" spans="1:12" x14ac:dyDescent="0.25">
      <c r="A76" t="s">
        <v>67</v>
      </c>
      <c r="B76" t="s">
        <v>62</v>
      </c>
      <c r="C76">
        <v>42600</v>
      </c>
      <c r="D76">
        <v>0</v>
      </c>
      <c r="E76" t="s">
        <v>759</v>
      </c>
      <c r="F76" t="s">
        <v>43</v>
      </c>
      <c r="G76" t="s">
        <v>16</v>
      </c>
      <c r="H76">
        <v>3</v>
      </c>
      <c r="I76" t="s">
        <v>17</v>
      </c>
      <c r="J76">
        <v>2</v>
      </c>
      <c r="K76">
        <v>4.6097099999999998</v>
      </c>
      <c r="L76">
        <v>-74.08175</v>
      </c>
    </row>
    <row r="77" spans="1:12" x14ac:dyDescent="0.25">
      <c r="A77" t="s">
        <v>55</v>
      </c>
      <c r="B77" t="s">
        <v>13</v>
      </c>
      <c r="C77">
        <v>109900</v>
      </c>
      <c r="D77">
        <v>4000</v>
      </c>
      <c r="E77" t="s">
        <v>1222</v>
      </c>
      <c r="F77" t="s">
        <v>130</v>
      </c>
      <c r="G77" t="s">
        <v>16</v>
      </c>
      <c r="H77">
        <v>4</v>
      </c>
      <c r="I77" t="s">
        <v>17</v>
      </c>
      <c r="J77">
        <v>4</v>
      </c>
      <c r="K77">
        <v>4.6097099999999998</v>
      </c>
      <c r="L77">
        <v>-74.08175</v>
      </c>
    </row>
    <row r="78" spans="1:12" x14ac:dyDescent="0.25">
      <c r="A78" t="s">
        <v>84</v>
      </c>
      <c r="B78" t="s">
        <v>58</v>
      </c>
      <c r="C78">
        <v>175200</v>
      </c>
      <c r="D78">
        <v>9700</v>
      </c>
      <c r="E78" t="s">
        <v>657</v>
      </c>
      <c r="F78" t="s">
        <v>43</v>
      </c>
      <c r="G78" t="s">
        <v>22</v>
      </c>
      <c r="H78">
        <v>3</v>
      </c>
      <c r="I78" t="s">
        <v>17</v>
      </c>
      <c r="J78">
        <v>4</v>
      </c>
      <c r="K78">
        <v>6.2518399999999996</v>
      </c>
      <c r="L78">
        <v>-75.563590000000005</v>
      </c>
    </row>
    <row r="79" spans="1:12" x14ac:dyDescent="0.25">
      <c r="A79" t="s">
        <v>148</v>
      </c>
      <c r="B79" t="s">
        <v>13</v>
      </c>
      <c r="C79">
        <v>2030400</v>
      </c>
      <c r="D79">
        <v>108300</v>
      </c>
      <c r="E79" t="s">
        <v>290</v>
      </c>
      <c r="F79" t="s">
        <v>52</v>
      </c>
      <c r="G79" t="s">
        <v>201</v>
      </c>
      <c r="H79">
        <v>5</v>
      </c>
      <c r="I79" t="s">
        <v>17</v>
      </c>
      <c r="J79">
        <v>1</v>
      </c>
      <c r="K79">
        <v>11.54444</v>
      </c>
      <c r="L79">
        <v>-72.907219999999995</v>
      </c>
    </row>
    <row r="80" spans="1:12" x14ac:dyDescent="0.25">
      <c r="A80" t="s">
        <v>55</v>
      </c>
      <c r="B80" t="s">
        <v>13</v>
      </c>
      <c r="C80">
        <v>89400</v>
      </c>
      <c r="D80">
        <v>3000</v>
      </c>
      <c r="E80" t="s">
        <v>777</v>
      </c>
      <c r="F80" t="s">
        <v>93</v>
      </c>
      <c r="G80" t="s">
        <v>60</v>
      </c>
      <c r="H80">
        <v>4</v>
      </c>
      <c r="I80" t="s">
        <v>17</v>
      </c>
      <c r="J80">
        <v>1</v>
      </c>
      <c r="K80">
        <v>4.8133299999999997</v>
      </c>
      <c r="L80">
        <v>-75.696110000000004</v>
      </c>
    </row>
    <row r="81" spans="1:12" x14ac:dyDescent="0.25">
      <c r="A81" t="s">
        <v>219</v>
      </c>
      <c r="B81" t="s">
        <v>19</v>
      </c>
      <c r="C81">
        <v>573000</v>
      </c>
      <c r="D81">
        <v>35200</v>
      </c>
      <c r="E81" t="s">
        <v>603</v>
      </c>
      <c r="F81" t="s">
        <v>160</v>
      </c>
      <c r="G81" t="s">
        <v>22</v>
      </c>
      <c r="H81">
        <v>5</v>
      </c>
      <c r="I81" t="s">
        <v>17</v>
      </c>
      <c r="J81">
        <v>2</v>
      </c>
      <c r="K81">
        <v>6.2518399999999996</v>
      </c>
      <c r="L81">
        <v>-75.563590000000005</v>
      </c>
    </row>
    <row r="82" spans="1:12" x14ac:dyDescent="0.25">
      <c r="A82" t="s">
        <v>158</v>
      </c>
      <c r="B82" t="s">
        <v>62</v>
      </c>
      <c r="C82">
        <v>73400</v>
      </c>
      <c r="D82">
        <v>2100</v>
      </c>
      <c r="E82" t="s">
        <v>1148</v>
      </c>
      <c r="F82" t="s">
        <v>76</v>
      </c>
      <c r="G82" t="s">
        <v>31</v>
      </c>
      <c r="H82">
        <v>1</v>
      </c>
      <c r="I82" t="s">
        <v>17</v>
      </c>
      <c r="J82">
        <v>8</v>
      </c>
      <c r="K82">
        <v>3.4372199999999999</v>
      </c>
      <c r="L82">
        <v>-76.522499999999994</v>
      </c>
    </row>
    <row r="83" spans="1:12" x14ac:dyDescent="0.25">
      <c r="A83" t="s">
        <v>184</v>
      </c>
      <c r="B83" t="s">
        <v>86</v>
      </c>
      <c r="C83">
        <v>318000</v>
      </c>
      <c r="D83">
        <v>15100</v>
      </c>
      <c r="E83" t="s">
        <v>747</v>
      </c>
      <c r="F83" t="s">
        <v>88</v>
      </c>
      <c r="G83" t="s">
        <v>60</v>
      </c>
      <c r="H83">
        <v>5</v>
      </c>
      <c r="I83" t="s">
        <v>17</v>
      </c>
      <c r="J83">
        <v>10</v>
      </c>
      <c r="K83">
        <v>4.8133299999999997</v>
      </c>
      <c r="L83">
        <v>-75.696110000000004</v>
      </c>
    </row>
    <row r="84" spans="1:12" x14ac:dyDescent="0.25">
      <c r="A84" t="s">
        <v>103</v>
      </c>
      <c r="B84" t="s">
        <v>13</v>
      </c>
      <c r="C84">
        <v>272900</v>
      </c>
      <c r="D84">
        <v>12700</v>
      </c>
      <c r="E84" t="s">
        <v>1142</v>
      </c>
      <c r="F84" t="s">
        <v>54</v>
      </c>
      <c r="G84" t="s">
        <v>22</v>
      </c>
      <c r="H84">
        <v>5</v>
      </c>
      <c r="I84" t="s">
        <v>32</v>
      </c>
      <c r="J84">
        <v>1</v>
      </c>
      <c r="K84">
        <v>6.2518399999999996</v>
      </c>
      <c r="L84">
        <v>-75.563590000000005</v>
      </c>
    </row>
    <row r="85" spans="1:12" x14ac:dyDescent="0.25">
      <c r="A85" t="s">
        <v>98</v>
      </c>
      <c r="B85" t="s">
        <v>19</v>
      </c>
      <c r="C85">
        <v>462700</v>
      </c>
      <c r="D85">
        <v>22800</v>
      </c>
      <c r="E85" t="s">
        <v>77</v>
      </c>
      <c r="F85" t="s">
        <v>21</v>
      </c>
      <c r="G85" t="s">
        <v>91</v>
      </c>
      <c r="H85">
        <v>4</v>
      </c>
      <c r="I85" t="s">
        <v>17</v>
      </c>
      <c r="J85">
        <v>1</v>
      </c>
      <c r="K85">
        <v>10.968540000000001</v>
      </c>
      <c r="L85">
        <v>-74.781319999999994</v>
      </c>
    </row>
    <row r="86" spans="1:12" x14ac:dyDescent="0.25">
      <c r="A86" t="s">
        <v>39</v>
      </c>
      <c r="B86" t="s">
        <v>24</v>
      </c>
      <c r="C86">
        <v>46000</v>
      </c>
      <c r="D86">
        <v>0</v>
      </c>
      <c r="E86" t="s">
        <v>616</v>
      </c>
      <c r="F86" t="s">
        <v>35</v>
      </c>
      <c r="G86" t="s">
        <v>16</v>
      </c>
      <c r="H86">
        <v>4</v>
      </c>
      <c r="I86" t="s">
        <v>32</v>
      </c>
      <c r="J86">
        <v>1</v>
      </c>
      <c r="K86">
        <v>4.6097099999999998</v>
      </c>
      <c r="L86">
        <v>-74.08175</v>
      </c>
    </row>
    <row r="87" spans="1:12" x14ac:dyDescent="0.25">
      <c r="A87" t="s">
        <v>68</v>
      </c>
      <c r="B87" t="s">
        <v>24</v>
      </c>
      <c r="C87">
        <v>20500</v>
      </c>
      <c r="D87">
        <v>0</v>
      </c>
      <c r="E87" t="s">
        <v>1105</v>
      </c>
      <c r="F87" t="s">
        <v>93</v>
      </c>
      <c r="G87" t="s">
        <v>44</v>
      </c>
      <c r="H87">
        <v>5</v>
      </c>
      <c r="I87" t="s">
        <v>17</v>
      </c>
      <c r="J87">
        <v>7</v>
      </c>
      <c r="K87">
        <v>11.240790000000001</v>
      </c>
      <c r="L87">
        <v>-74.199039999999997</v>
      </c>
    </row>
    <row r="88" spans="1:12" x14ac:dyDescent="0.25">
      <c r="A88" t="s">
        <v>196</v>
      </c>
      <c r="B88" t="s">
        <v>13</v>
      </c>
      <c r="C88">
        <v>836200</v>
      </c>
      <c r="D88">
        <v>44700</v>
      </c>
      <c r="E88" t="s">
        <v>233</v>
      </c>
      <c r="F88" t="s">
        <v>88</v>
      </c>
      <c r="G88" t="s">
        <v>22</v>
      </c>
      <c r="H88">
        <v>5</v>
      </c>
      <c r="I88" t="s">
        <v>17</v>
      </c>
      <c r="J88">
        <v>4</v>
      </c>
      <c r="K88">
        <v>6.2518399999999996</v>
      </c>
      <c r="L88">
        <v>-75.563590000000005</v>
      </c>
    </row>
    <row r="89" spans="1:12" x14ac:dyDescent="0.25">
      <c r="A89" t="s">
        <v>28</v>
      </c>
      <c r="B89" t="s">
        <v>29</v>
      </c>
      <c r="C89">
        <v>642900</v>
      </c>
      <c r="D89">
        <v>34400</v>
      </c>
      <c r="E89" t="s">
        <v>203</v>
      </c>
      <c r="F89" t="s">
        <v>21</v>
      </c>
      <c r="G89" t="s">
        <v>16</v>
      </c>
      <c r="H89">
        <v>5</v>
      </c>
      <c r="I89" t="s">
        <v>17</v>
      </c>
      <c r="J89">
        <v>3</v>
      </c>
      <c r="K89">
        <v>4.6097099999999998</v>
      </c>
      <c r="L89">
        <v>-74.08175</v>
      </c>
    </row>
    <row r="90" spans="1:12" x14ac:dyDescent="0.25">
      <c r="A90" t="s">
        <v>158</v>
      </c>
      <c r="B90" t="s">
        <v>62</v>
      </c>
      <c r="C90">
        <v>30500</v>
      </c>
      <c r="D90">
        <v>0</v>
      </c>
      <c r="E90" t="s">
        <v>842</v>
      </c>
      <c r="F90" t="s">
        <v>96</v>
      </c>
      <c r="G90" t="s">
        <v>16</v>
      </c>
      <c r="H90">
        <v>5</v>
      </c>
      <c r="I90" t="s">
        <v>17</v>
      </c>
      <c r="J90">
        <v>4</v>
      </c>
      <c r="K90">
        <v>4.6097099999999998</v>
      </c>
      <c r="L90">
        <v>-74.08175</v>
      </c>
    </row>
    <row r="91" spans="1:12" x14ac:dyDescent="0.25">
      <c r="A91" t="s">
        <v>148</v>
      </c>
      <c r="B91" t="s">
        <v>13</v>
      </c>
      <c r="C91">
        <v>1388500</v>
      </c>
      <c r="D91">
        <v>72100</v>
      </c>
      <c r="E91" t="s">
        <v>718</v>
      </c>
      <c r="F91" t="s">
        <v>160</v>
      </c>
      <c r="G91" t="s">
        <v>16</v>
      </c>
      <c r="H91">
        <v>3</v>
      </c>
      <c r="I91" t="s">
        <v>17</v>
      </c>
      <c r="J91">
        <v>2</v>
      </c>
      <c r="K91">
        <v>4.6097099999999998</v>
      </c>
      <c r="L91">
        <v>-74.08175</v>
      </c>
    </row>
    <row r="92" spans="1:12" x14ac:dyDescent="0.25">
      <c r="A92" t="s">
        <v>48</v>
      </c>
      <c r="B92" t="s">
        <v>24</v>
      </c>
      <c r="C92">
        <v>87000</v>
      </c>
      <c r="D92">
        <v>2800</v>
      </c>
      <c r="E92" t="s">
        <v>518</v>
      </c>
      <c r="F92" t="s">
        <v>47</v>
      </c>
      <c r="G92" t="s">
        <v>16</v>
      </c>
      <c r="H92">
        <v>5</v>
      </c>
      <c r="I92" t="s">
        <v>32</v>
      </c>
      <c r="J92">
        <v>1</v>
      </c>
      <c r="K92">
        <v>4.6097099999999998</v>
      </c>
      <c r="L92">
        <v>-74.08175</v>
      </c>
    </row>
    <row r="93" spans="1:12" x14ac:dyDescent="0.25">
      <c r="A93" t="s">
        <v>70</v>
      </c>
      <c r="B93" t="s">
        <v>13</v>
      </c>
      <c r="C93">
        <v>2425600</v>
      </c>
      <c r="D93">
        <v>129400</v>
      </c>
      <c r="E93" t="s">
        <v>205</v>
      </c>
      <c r="F93" t="s">
        <v>93</v>
      </c>
      <c r="G93" t="s">
        <v>16</v>
      </c>
      <c r="H93">
        <v>5</v>
      </c>
      <c r="I93" t="s">
        <v>17</v>
      </c>
      <c r="J93">
        <v>3</v>
      </c>
      <c r="K93">
        <v>4.6097099999999998</v>
      </c>
      <c r="L93">
        <v>-74.08175</v>
      </c>
    </row>
    <row r="94" spans="1:12" x14ac:dyDescent="0.25">
      <c r="A94" t="s">
        <v>23</v>
      </c>
      <c r="B94" t="s">
        <v>24</v>
      </c>
      <c r="C94">
        <v>249400</v>
      </c>
      <c r="D94">
        <v>11500</v>
      </c>
      <c r="E94" t="s">
        <v>1194</v>
      </c>
      <c r="F94" t="s">
        <v>54</v>
      </c>
      <c r="G94" t="s">
        <v>16</v>
      </c>
      <c r="H94">
        <v>4</v>
      </c>
      <c r="I94" t="s">
        <v>38</v>
      </c>
      <c r="J94">
        <v>1</v>
      </c>
      <c r="K94">
        <v>4.6097099999999998</v>
      </c>
      <c r="L94">
        <v>-74.08175</v>
      </c>
    </row>
    <row r="95" spans="1:12" x14ac:dyDescent="0.25">
      <c r="A95" t="s">
        <v>135</v>
      </c>
      <c r="B95" t="s">
        <v>58</v>
      </c>
      <c r="C95">
        <v>33800</v>
      </c>
      <c r="D95">
        <v>2500</v>
      </c>
      <c r="E95" t="s">
        <v>991</v>
      </c>
      <c r="F95" t="s">
        <v>93</v>
      </c>
      <c r="G95" t="s">
        <v>22</v>
      </c>
      <c r="H95">
        <v>1</v>
      </c>
      <c r="I95" t="s">
        <v>17</v>
      </c>
      <c r="J95">
        <v>5</v>
      </c>
      <c r="K95">
        <v>6.2518399999999996</v>
      </c>
      <c r="L95">
        <v>-75.563590000000005</v>
      </c>
    </row>
    <row r="96" spans="1:12" x14ac:dyDescent="0.25">
      <c r="A96" t="s">
        <v>57</v>
      </c>
      <c r="B96" t="s">
        <v>58</v>
      </c>
      <c r="C96">
        <v>83500</v>
      </c>
      <c r="D96">
        <v>2600</v>
      </c>
      <c r="E96" t="s">
        <v>1146</v>
      </c>
      <c r="F96" t="s">
        <v>130</v>
      </c>
      <c r="G96" t="s">
        <v>16</v>
      </c>
      <c r="H96">
        <v>4</v>
      </c>
      <c r="I96" t="s">
        <v>17</v>
      </c>
      <c r="J96">
        <v>8</v>
      </c>
      <c r="K96">
        <v>4.6097099999999998</v>
      </c>
      <c r="L96">
        <v>-74.08175</v>
      </c>
    </row>
    <row r="97" spans="1:12" x14ac:dyDescent="0.25">
      <c r="A97" t="s">
        <v>158</v>
      </c>
      <c r="B97" t="s">
        <v>62</v>
      </c>
      <c r="C97">
        <v>27300</v>
      </c>
      <c r="D97">
        <v>0</v>
      </c>
      <c r="E97" t="s">
        <v>875</v>
      </c>
      <c r="F97" t="s">
        <v>130</v>
      </c>
      <c r="G97" t="s">
        <v>31</v>
      </c>
      <c r="H97">
        <v>1</v>
      </c>
      <c r="I97" t="s">
        <v>32</v>
      </c>
      <c r="J97">
        <v>1</v>
      </c>
      <c r="K97">
        <v>3.4372199999999999</v>
      </c>
      <c r="L97">
        <v>-76.522499999999994</v>
      </c>
    </row>
    <row r="98" spans="1:12" x14ac:dyDescent="0.25">
      <c r="A98" t="s">
        <v>164</v>
      </c>
      <c r="B98" t="s">
        <v>13</v>
      </c>
      <c r="C98">
        <v>142100</v>
      </c>
      <c r="D98">
        <v>5800</v>
      </c>
      <c r="E98" t="s">
        <v>1085</v>
      </c>
      <c r="F98" t="s">
        <v>76</v>
      </c>
      <c r="G98" t="s">
        <v>16</v>
      </c>
      <c r="H98">
        <v>1</v>
      </c>
      <c r="I98" t="s">
        <v>32</v>
      </c>
      <c r="J98">
        <v>1</v>
      </c>
      <c r="K98">
        <v>4.6097099999999998</v>
      </c>
      <c r="L98">
        <v>-74.08175</v>
      </c>
    </row>
    <row r="99" spans="1:12" x14ac:dyDescent="0.25">
      <c r="A99" t="s">
        <v>94</v>
      </c>
      <c r="B99" t="s">
        <v>29</v>
      </c>
      <c r="C99">
        <v>915300</v>
      </c>
      <c r="D99">
        <v>49800</v>
      </c>
      <c r="E99" t="s">
        <v>808</v>
      </c>
      <c r="F99" t="s">
        <v>47</v>
      </c>
      <c r="G99" t="s">
        <v>16</v>
      </c>
      <c r="H99">
        <v>5</v>
      </c>
      <c r="I99" t="s">
        <v>17</v>
      </c>
      <c r="J99">
        <v>2</v>
      </c>
      <c r="K99">
        <v>4.6097099999999998</v>
      </c>
      <c r="L99">
        <v>-74.08175</v>
      </c>
    </row>
    <row r="100" spans="1:12" x14ac:dyDescent="0.25">
      <c r="A100" t="s">
        <v>111</v>
      </c>
      <c r="B100" t="s">
        <v>19</v>
      </c>
      <c r="C100">
        <v>476400</v>
      </c>
      <c r="D100">
        <v>23600</v>
      </c>
      <c r="E100" t="s">
        <v>1156</v>
      </c>
      <c r="F100" t="s">
        <v>47</v>
      </c>
      <c r="G100" t="s">
        <v>22</v>
      </c>
      <c r="H100">
        <v>5</v>
      </c>
      <c r="I100" t="s">
        <v>17</v>
      </c>
      <c r="J100">
        <v>3</v>
      </c>
      <c r="K100">
        <v>6.2518399999999996</v>
      </c>
      <c r="L100">
        <v>-75.563590000000005</v>
      </c>
    </row>
    <row r="101" spans="1:12" x14ac:dyDescent="0.25">
      <c r="A101" t="s">
        <v>94</v>
      </c>
      <c r="B101" t="s">
        <v>29</v>
      </c>
      <c r="C101">
        <v>882300</v>
      </c>
      <c r="D101">
        <v>47700</v>
      </c>
      <c r="E101" t="s">
        <v>205</v>
      </c>
      <c r="F101" t="s">
        <v>93</v>
      </c>
      <c r="G101" t="s">
        <v>22</v>
      </c>
      <c r="H101">
        <v>5</v>
      </c>
      <c r="I101" t="s">
        <v>17</v>
      </c>
      <c r="J101">
        <v>1</v>
      </c>
      <c r="K101">
        <v>6.2518399999999996</v>
      </c>
      <c r="L101">
        <v>-75.563590000000005</v>
      </c>
    </row>
    <row r="102" spans="1:12" x14ac:dyDescent="0.25">
      <c r="A102" t="s">
        <v>89</v>
      </c>
      <c r="B102" t="s">
        <v>62</v>
      </c>
      <c r="C102">
        <v>21300</v>
      </c>
      <c r="D102">
        <v>1500</v>
      </c>
      <c r="E102" t="s">
        <v>1107</v>
      </c>
      <c r="F102" t="s">
        <v>21</v>
      </c>
      <c r="G102" t="s">
        <v>91</v>
      </c>
      <c r="H102">
        <v>4</v>
      </c>
      <c r="I102" t="s">
        <v>17</v>
      </c>
      <c r="J102">
        <v>5</v>
      </c>
      <c r="K102">
        <v>10.968540000000001</v>
      </c>
      <c r="L102">
        <v>-74.781319999999994</v>
      </c>
    </row>
    <row r="103" spans="1:12" x14ac:dyDescent="0.25">
      <c r="A103" t="s">
        <v>105</v>
      </c>
      <c r="B103" t="s">
        <v>19</v>
      </c>
      <c r="C103">
        <v>258400</v>
      </c>
      <c r="D103">
        <v>14200</v>
      </c>
      <c r="E103" t="s">
        <v>664</v>
      </c>
      <c r="F103" t="s">
        <v>43</v>
      </c>
      <c r="G103" t="s">
        <v>16</v>
      </c>
      <c r="H103">
        <v>5</v>
      </c>
      <c r="I103" t="s">
        <v>17</v>
      </c>
      <c r="J103">
        <v>2</v>
      </c>
      <c r="K103">
        <v>4.6097099999999998</v>
      </c>
      <c r="L103">
        <v>-74.08175</v>
      </c>
    </row>
    <row r="104" spans="1:12" x14ac:dyDescent="0.25">
      <c r="A104" t="s">
        <v>204</v>
      </c>
      <c r="B104" t="s">
        <v>13</v>
      </c>
      <c r="C104">
        <v>161700</v>
      </c>
      <c r="D104">
        <v>13400</v>
      </c>
      <c r="E104" t="s">
        <v>426</v>
      </c>
      <c r="F104" t="s">
        <v>52</v>
      </c>
      <c r="G104" t="s">
        <v>22</v>
      </c>
      <c r="H104">
        <v>4</v>
      </c>
      <c r="I104" t="s">
        <v>17</v>
      </c>
      <c r="J104">
        <v>5</v>
      </c>
      <c r="K104">
        <v>6.2518399999999996</v>
      </c>
      <c r="L104">
        <v>-75.563590000000005</v>
      </c>
    </row>
    <row r="105" spans="1:12" x14ac:dyDescent="0.25">
      <c r="A105" t="s">
        <v>135</v>
      </c>
      <c r="B105" t="s">
        <v>58</v>
      </c>
      <c r="C105">
        <v>39800</v>
      </c>
      <c r="D105">
        <v>8900</v>
      </c>
      <c r="E105" t="s">
        <v>431</v>
      </c>
      <c r="F105" t="s">
        <v>21</v>
      </c>
      <c r="G105" t="s">
        <v>16</v>
      </c>
      <c r="H105">
        <v>5</v>
      </c>
      <c r="I105" t="s">
        <v>17</v>
      </c>
      <c r="J105">
        <v>2</v>
      </c>
      <c r="K105">
        <v>4.6097099999999998</v>
      </c>
      <c r="L105">
        <v>-74.08175</v>
      </c>
    </row>
    <row r="106" spans="1:12" x14ac:dyDescent="0.25">
      <c r="A106" t="s">
        <v>70</v>
      </c>
      <c r="B106" t="s">
        <v>13</v>
      </c>
      <c r="C106">
        <v>2899800</v>
      </c>
      <c r="D106">
        <v>152600</v>
      </c>
      <c r="E106" t="s">
        <v>883</v>
      </c>
      <c r="F106" t="s">
        <v>35</v>
      </c>
      <c r="G106" t="s">
        <v>16</v>
      </c>
      <c r="H106">
        <v>1</v>
      </c>
      <c r="I106" t="s">
        <v>17</v>
      </c>
      <c r="J106">
        <v>6</v>
      </c>
      <c r="K106">
        <v>4.6097099999999998</v>
      </c>
      <c r="L106">
        <v>-74.08175</v>
      </c>
    </row>
    <row r="107" spans="1:12" x14ac:dyDescent="0.25">
      <c r="A107" t="s">
        <v>155</v>
      </c>
      <c r="B107" t="s">
        <v>62</v>
      </c>
      <c r="C107">
        <v>94500</v>
      </c>
      <c r="D107">
        <v>5400</v>
      </c>
      <c r="E107" t="s">
        <v>1243</v>
      </c>
      <c r="F107" t="s">
        <v>43</v>
      </c>
      <c r="G107" t="s">
        <v>22</v>
      </c>
      <c r="H107">
        <v>1</v>
      </c>
      <c r="I107" t="s">
        <v>17</v>
      </c>
      <c r="J107">
        <v>4</v>
      </c>
      <c r="K107">
        <v>6.2518399999999996</v>
      </c>
      <c r="L107">
        <v>-75.563590000000005</v>
      </c>
    </row>
    <row r="108" spans="1:12" x14ac:dyDescent="0.25">
      <c r="A108" t="s">
        <v>80</v>
      </c>
      <c r="B108" t="s">
        <v>65</v>
      </c>
      <c r="C108">
        <v>36200</v>
      </c>
      <c r="D108">
        <v>2100</v>
      </c>
      <c r="E108" t="s">
        <v>945</v>
      </c>
      <c r="F108" t="s">
        <v>130</v>
      </c>
      <c r="G108" t="s">
        <v>16</v>
      </c>
      <c r="H108">
        <v>5</v>
      </c>
      <c r="I108" t="s">
        <v>17</v>
      </c>
      <c r="J108">
        <v>1</v>
      </c>
      <c r="K108">
        <v>4.6097099999999998</v>
      </c>
      <c r="L108">
        <v>-74.08175</v>
      </c>
    </row>
    <row r="109" spans="1:12" x14ac:dyDescent="0.25">
      <c r="A109" t="s">
        <v>94</v>
      </c>
      <c r="B109" t="s">
        <v>29</v>
      </c>
      <c r="C109">
        <v>502300</v>
      </c>
      <c r="D109">
        <v>27300</v>
      </c>
      <c r="E109" t="s">
        <v>869</v>
      </c>
      <c r="F109" t="s">
        <v>54</v>
      </c>
      <c r="G109" t="s">
        <v>22</v>
      </c>
      <c r="H109">
        <v>5</v>
      </c>
      <c r="I109" t="s">
        <v>17</v>
      </c>
      <c r="J109">
        <v>1</v>
      </c>
      <c r="K109">
        <v>6.2518399999999996</v>
      </c>
      <c r="L109">
        <v>-75.563590000000005</v>
      </c>
    </row>
    <row r="110" spans="1:12" x14ac:dyDescent="0.25">
      <c r="A110" t="s">
        <v>144</v>
      </c>
      <c r="B110" t="s">
        <v>65</v>
      </c>
      <c r="C110">
        <v>78000</v>
      </c>
      <c r="D110">
        <v>2300</v>
      </c>
      <c r="E110" t="s">
        <v>598</v>
      </c>
      <c r="F110" t="s">
        <v>35</v>
      </c>
      <c r="G110" t="s">
        <v>16</v>
      </c>
      <c r="H110">
        <v>2</v>
      </c>
      <c r="I110" t="s">
        <v>32</v>
      </c>
      <c r="J110">
        <v>1</v>
      </c>
      <c r="K110">
        <v>4.6097099999999998</v>
      </c>
      <c r="L110">
        <v>-74.08175</v>
      </c>
    </row>
    <row r="111" spans="1:12" x14ac:dyDescent="0.25">
      <c r="A111" t="s">
        <v>196</v>
      </c>
      <c r="B111" t="s">
        <v>13</v>
      </c>
      <c r="C111">
        <v>697500</v>
      </c>
      <c r="D111">
        <v>37500</v>
      </c>
      <c r="E111" t="s">
        <v>1137</v>
      </c>
      <c r="F111" t="s">
        <v>130</v>
      </c>
      <c r="G111" t="s">
        <v>27</v>
      </c>
      <c r="H111">
        <v>5</v>
      </c>
      <c r="I111" t="s">
        <v>17</v>
      </c>
      <c r="J111">
        <v>1</v>
      </c>
      <c r="K111">
        <v>10.39972</v>
      </c>
      <c r="L111">
        <v>-75.514439999999993</v>
      </c>
    </row>
    <row r="112" spans="1:12" x14ac:dyDescent="0.25">
      <c r="A112" t="s">
        <v>50</v>
      </c>
      <c r="B112" t="s">
        <v>29</v>
      </c>
      <c r="C112">
        <v>1972500</v>
      </c>
      <c r="D112">
        <v>105400</v>
      </c>
      <c r="E112" t="s">
        <v>415</v>
      </c>
      <c r="F112" t="s">
        <v>43</v>
      </c>
      <c r="G112" t="s">
        <v>16</v>
      </c>
      <c r="H112">
        <v>5</v>
      </c>
      <c r="I112" t="s">
        <v>17</v>
      </c>
      <c r="J112">
        <v>3</v>
      </c>
      <c r="K112">
        <v>4.6097099999999998</v>
      </c>
      <c r="L112">
        <v>-74.08175</v>
      </c>
    </row>
    <row r="113" spans="1:12" x14ac:dyDescent="0.25">
      <c r="A113" t="s">
        <v>23</v>
      </c>
      <c r="B113" t="s">
        <v>24</v>
      </c>
      <c r="C113">
        <v>169400</v>
      </c>
      <c r="D113">
        <v>16200</v>
      </c>
      <c r="E113" t="s">
        <v>1088</v>
      </c>
      <c r="F113" t="s">
        <v>96</v>
      </c>
      <c r="G113" t="s">
        <v>16</v>
      </c>
      <c r="H113">
        <v>5</v>
      </c>
      <c r="I113" t="s">
        <v>32</v>
      </c>
      <c r="J113">
        <v>1</v>
      </c>
      <c r="K113">
        <v>4.6097099999999998</v>
      </c>
      <c r="L113">
        <v>-74.08175</v>
      </c>
    </row>
    <row r="114" spans="1:12" x14ac:dyDescent="0.25">
      <c r="A114" t="s">
        <v>18</v>
      </c>
      <c r="B114" t="s">
        <v>19</v>
      </c>
      <c r="C114">
        <v>153100</v>
      </c>
      <c r="D114">
        <v>9200</v>
      </c>
      <c r="E114" t="s">
        <v>1087</v>
      </c>
      <c r="F114" t="s">
        <v>15</v>
      </c>
      <c r="G114" t="s">
        <v>16</v>
      </c>
      <c r="H114">
        <v>5</v>
      </c>
      <c r="I114" t="s">
        <v>17</v>
      </c>
      <c r="J114">
        <v>2</v>
      </c>
      <c r="K114">
        <v>4.6097099999999998</v>
      </c>
      <c r="L114">
        <v>-74.08175</v>
      </c>
    </row>
    <row r="115" spans="1:12" x14ac:dyDescent="0.25">
      <c r="A115" t="s">
        <v>45</v>
      </c>
      <c r="B115" t="s">
        <v>29</v>
      </c>
      <c r="C115">
        <v>1461900</v>
      </c>
      <c r="D115">
        <v>78100</v>
      </c>
      <c r="E115" t="s">
        <v>177</v>
      </c>
      <c r="F115" t="s">
        <v>35</v>
      </c>
      <c r="G115" t="s">
        <v>16</v>
      </c>
      <c r="H115">
        <v>3</v>
      </c>
      <c r="I115" t="s">
        <v>17</v>
      </c>
      <c r="J115">
        <v>10</v>
      </c>
      <c r="K115">
        <v>4.6097099999999998</v>
      </c>
      <c r="L115">
        <v>-74.08175</v>
      </c>
    </row>
    <row r="116" spans="1:12" x14ac:dyDescent="0.25">
      <c r="A116" t="s">
        <v>80</v>
      </c>
      <c r="B116" t="s">
        <v>65</v>
      </c>
      <c r="C116">
        <v>39100</v>
      </c>
      <c r="D116">
        <v>7800</v>
      </c>
      <c r="E116" t="s">
        <v>800</v>
      </c>
      <c r="F116" t="s">
        <v>96</v>
      </c>
      <c r="G116" t="s">
        <v>22</v>
      </c>
      <c r="H116">
        <v>5</v>
      </c>
      <c r="I116" t="s">
        <v>17</v>
      </c>
      <c r="J116">
        <v>4</v>
      </c>
      <c r="K116">
        <v>6.2518399999999996</v>
      </c>
      <c r="L116">
        <v>-75.563590000000005</v>
      </c>
    </row>
    <row r="117" spans="1:12" x14ac:dyDescent="0.25">
      <c r="A117" t="s">
        <v>196</v>
      </c>
      <c r="B117" t="s">
        <v>13</v>
      </c>
      <c r="C117">
        <v>1276100</v>
      </c>
      <c r="D117">
        <v>66100</v>
      </c>
      <c r="E117" t="s">
        <v>1232</v>
      </c>
      <c r="F117" t="s">
        <v>47</v>
      </c>
      <c r="G117" t="s">
        <v>16</v>
      </c>
      <c r="H117">
        <v>5</v>
      </c>
      <c r="I117" t="s">
        <v>17</v>
      </c>
      <c r="J117">
        <v>1</v>
      </c>
      <c r="K117">
        <v>4.6097099999999998</v>
      </c>
      <c r="L117">
        <v>-74.08175</v>
      </c>
    </row>
    <row r="118" spans="1:12" x14ac:dyDescent="0.25">
      <c r="A118" t="s">
        <v>80</v>
      </c>
      <c r="B118" t="s">
        <v>65</v>
      </c>
      <c r="C118">
        <v>41100</v>
      </c>
      <c r="D118">
        <v>0</v>
      </c>
      <c r="E118" t="s">
        <v>1034</v>
      </c>
      <c r="F118" t="s">
        <v>96</v>
      </c>
      <c r="G118" t="s">
        <v>16</v>
      </c>
      <c r="H118">
        <v>4</v>
      </c>
      <c r="I118" t="s">
        <v>17</v>
      </c>
      <c r="J118">
        <v>1</v>
      </c>
      <c r="K118">
        <v>4.6097099999999998</v>
      </c>
      <c r="L118">
        <v>-74.08175</v>
      </c>
    </row>
    <row r="119" spans="1:12" x14ac:dyDescent="0.25">
      <c r="A119" t="s">
        <v>89</v>
      </c>
      <c r="B119" t="s">
        <v>62</v>
      </c>
      <c r="C119">
        <v>18000</v>
      </c>
      <c r="D119">
        <v>7800</v>
      </c>
      <c r="E119" t="s">
        <v>721</v>
      </c>
      <c r="F119" t="s">
        <v>96</v>
      </c>
      <c r="G119" t="s">
        <v>16</v>
      </c>
      <c r="H119">
        <v>5</v>
      </c>
      <c r="I119" t="s">
        <v>17</v>
      </c>
      <c r="J119">
        <v>6</v>
      </c>
      <c r="K119">
        <v>4.6097099999999998</v>
      </c>
      <c r="L119">
        <v>-74.08175</v>
      </c>
    </row>
    <row r="120" spans="1:12" x14ac:dyDescent="0.25">
      <c r="A120" t="s">
        <v>127</v>
      </c>
      <c r="B120" t="s">
        <v>13</v>
      </c>
      <c r="C120">
        <v>1735200</v>
      </c>
      <c r="D120">
        <v>92600</v>
      </c>
      <c r="E120" t="s">
        <v>138</v>
      </c>
      <c r="F120" t="s">
        <v>26</v>
      </c>
      <c r="G120" t="s">
        <v>16</v>
      </c>
      <c r="H120">
        <v>3</v>
      </c>
      <c r="I120" t="s">
        <v>17</v>
      </c>
      <c r="J120">
        <v>5</v>
      </c>
      <c r="K120">
        <v>4.6097099999999998</v>
      </c>
      <c r="L120">
        <v>-74.08175</v>
      </c>
    </row>
    <row r="121" spans="1:12" x14ac:dyDescent="0.25">
      <c r="A121" t="s">
        <v>105</v>
      </c>
      <c r="B121" t="s">
        <v>19</v>
      </c>
      <c r="C121">
        <v>243300</v>
      </c>
      <c r="D121">
        <v>15300</v>
      </c>
      <c r="E121" t="s">
        <v>69</v>
      </c>
      <c r="F121" t="s">
        <v>43</v>
      </c>
      <c r="G121" t="s">
        <v>178</v>
      </c>
      <c r="H121">
        <v>5</v>
      </c>
      <c r="I121" t="s">
        <v>17</v>
      </c>
      <c r="J121">
        <v>4</v>
      </c>
      <c r="K121">
        <v>1.2136100000000001</v>
      </c>
      <c r="L121">
        <v>-77.281109999999998</v>
      </c>
    </row>
    <row r="122" spans="1:12" x14ac:dyDescent="0.25">
      <c r="A122" t="s">
        <v>41</v>
      </c>
      <c r="B122" t="s">
        <v>29</v>
      </c>
      <c r="C122">
        <v>1042400</v>
      </c>
      <c r="D122">
        <v>55900</v>
      </c>
      <c r="E122" t="s">
        <v>532</v>
      </c>
      <c r="F122" t="s">
        <v>35</v>
      </c>
      <c r="G122" t="s">
        <v>91</v>
      </c>
      <c r="H122">
        <v>5</v>
      </c>
      <c r="I122" t="s">
        <v>32</v>
      </c>
      <c r="J122">
        <v>1</v>
      </c>
      <c r="K122">
        <v>10.968540000000001</v>
      </c>
      <c r="L122">
        <v>-74.781319999999994</v>
      </c>
    </row>
    <row r="123" spans="1:12" x14ac:dyDescent="0.25">
      <c r="A123" t="s">
        <v>127</v>
      </c>
      <c r="B123" t="s">
        <v>13</v>
      </c>
      <c r="C123">
        <v>1325900</v>
      </c>
      <c r="D123">
        <v>74000</v>
      </c>
      <c r="E123" t="s">
        <v>433</v>
      </c>
      <c r="F123" t="s">
        <v>130</v>
      </c>
      <c r="G123" t="s">
        <v>16</v>
      </c>
      <c r="H123">
        <v>3</v>
      </c>
      <c r="I123" t="s">
        <v>17</v>
      </c>
      <c r="J123">
        <v>3</v>
      </c>
      <c r="K123">
        <v>4.6097099999999998</v>
      </c>
      <c r="L123">
        <v>-74.08175</v>
      </c>
    </row>
    <row r="124" spans="1:12" x14ac:dyDescent="0.25">
      <c r="A124" t="s">
        <v>64</v>
      </c>
      <c r="B124" t="s">
        <v>65</v>
      </c>
      <c r="C124">
        <v>64600</v>
      </c>
      <c r="D124">
        <v>4000</v>
      </c>
      <c r="E124" t="s">
        <v>466</v>
      </c>
      <c r="F124" t="s">
        <v>76</v>
      </c>
      <c r="G124" t="s">
        <v>22</v>
      </c>
      <c r="H124">
        <v>4</v>
      </c>
      <c r="I124" t="s">
        <v>17</v>
      </c>
      <c r="J124">
        <v>3</v>
      </c>
      <c r="K124">
        <v>6.2518399999999996</v>
      </c>
      <c r="L124">
        <v>-75.563590000000005</v>
      </c>
    </row>
    <row r="125" spans="1:12" x14ac:dyDescent="0.25">
      <c r="A125" t="s">
        <v>266</v>
      </c>
      <c r="B125" t="s">
        <v>13</v>
      </c>
      <c r="C125">
        <v>1461800</v>
      </c>
      <c r="D125">
        <v>76000</v>
      </c>
      <c r="E125" t="s">
        <v>285</v>
      </c>
      <c r="F125" t="s">
        <v>21</v>
      </c>
      <c r="G125" t="s">
        <v>16</v>
      </c>
      <c r="H125">
        <v>4</v>
      </c>
      <c r="I125" t="s">
        <v>17</v>
      </c>
      <c r="J125">
        <v>10</v>
      </c>
      <c r="K125">
        <v>4.6097099999999998</v>
      </c>
      <c r="L125">
        <v>-74.08175</v>
      </c>
    </row>
    <row r="126" spans="1:12" x14ac:dyDescent="0.25">
      <c r="A126" t="s">
        <v>82</v>
      </c>
      <c r="B126" t="s">
        <v>58</v>
      </c>
      <c r="C126">
        <v>42200</v>
      </c>
      <c r="D126">
        <v>0</v>
      </c>
      <c r="E126" t="s">
        <v>222</v>
      </c>
      <c r="F126" t="s">
        <v>88</v>
      </c>
      <c r="G126" t="s">
        <v>16</v>
      </c>
      <c r="H126">
        <v>3</v>
      </c>
      <c r="I126" t="s">
        <v>17</v>
      </c>
      <c r="J126">
        <v>2</v>
      </c>
      <c r="K126">
        <v>4.6097099999999998</v>
      </c>
      <c r="L126">
        <v>-74.08175</v>
      </c>
    </row>
    <row r="127" spans="1:12" x14ac:dyDescent="0.25">
      <c r="A127" t="s">
        <v>133</v>
      </c>
      <c r="B127" t="s">
        <v>24</v>
      </c>
      <c r="C127">
        <v>18400</v>
      </c>
      <c r="D127">
        <v>0</v>
      </c>
      <c r="E127" t="s">
        <v>25</v>
      </c>
      <c r="F127" t="s">
        <v>88</v>
      </c>
      <c r="G127" t="s">
        <v>31</v>
      </c>
      <c r="H127">
        <v>5</v>
      </c>
      <c r="I127" t="s">
        <v>17</v>
      </c>
      <c r="J127">
        <v>1</v>
      </c>
      <c r="K127">
        <v>3.4372199999999999</v>
      </c>
      <c r="L127">
        <v>-76.522499999999994</v>
      </c>
    </row>
    <row r="128" spans="1:12" x14ac:dyDescent="0.25">
      <c r="A128" t="s">
        <v>85</v>
      </c>
      <c r="B128" t="s">
        <v>86</v>
      </c>
      <c r="C128">
        <v>414300</v>
      </c>
      <c r="D128">
        <v>20200</v>
      </c>
      <c r="E128" t="s">
        <v>298</v>
      </c>
      <c r="F128" t="s">
        <v>160</v>
      </c>
      <c r="G128" t="s">
        <v>161</v>
      </c>
      <c r="H128">
        <v>5</v>
      </c>
      <c r="I128" t="s">
        <v>17</v>
      </c>
      <c r="J128">
        <v>1</v>
      </c>
      <c r="K128">
        <v>7.1253900000000003</v>
      </c>
      <c r="L128">
        <v>-73.119799999999998</v>
      </c>
    </row>
    <row r="129" spans="1:12" x14ac:dyDescent="0.25">
      <c r="A129" t="s">
        <v>50</v>
      </c>
      <c r="B129" t="s">
        <v>29</v>
      </c>
      <c r="C129">
        <v>1482800</v>
      </c>
      <c r="D129">
        <v>77100</v>
      </c>
      <c r="E129" t="s">
        <v>383</v>
      </c>
      <c r="F129" t="s">
        <v>130</v>
      </c>
      <c r="G129" t="s">
        <v>44</v>
      </c>
      <c r="H129">
        <v>3</v>
      </c>
      <c r="I129" t="s">
        <v>17</v>
      </c>
      <c r="J129">
        <v>9</v>
      </c>
      <c r="K129">
        <v>11.240790000000001</v>
      </c>
      <c r="L129">
        <v>-74.199039999999997</v>
      </c>
    </row>
    <row r="130" spans="1:12" x14ac:dyDescent="0.25">
      <c r="A130" t="s">
        <v>135</v>
      </c>
      <c r="B130" t="s">
        <v>58</v>
      </c>
      <c r="C130">
        <v>30900</v>
      </c>
      <c r="D130">
        <v>2300</v>
      </c>
      <c r="E130" t="s">
        <v>888</v>
      </c>
      <c r="F130" t="s">
        <v>96</v>
      </c>
      <c r="G130" t="s">
        <v>16</v>
      </c>
      <c r="H130">
        <v>3</v>
      </c>
      <c r="I130" t="s">
        <v>32</v>
      </c>
      <c r="J130">
        <v>1</v>
      </c>
      <c r="K130">
        <v>4.6097099999999998</v>
      </c>
      <c r="L130">
        <v>-74.08175</v>
      </c>
    </row>
    <row r="131" spans="1:12" x14ac:dyDescent="0.25">
      <c r="A131" t="s">
        <v>70</v>
      </c>
      <c r="B131" t="s">
        <v>13</v>
      </c>
      <c r="C131">
        <v>2433400</v>
      </c>
      <c r="D131">
        <v>130200</v>
      </c>
      <c r="E131" t="s">
        <v>1199</v>
      </c>
      <c r="F131" t="s">
        <v>26</v>
      </c>
      <c r="G131" t="s">
        <v>22</v>
      </c>
      <c r="H131">
        <v>5</v>
      </c>
      <c r="I131" t="s">
        <v>17</v>
      </c>
      <c r="J131">
        <v>2</v>
      </c>
      <c r="K131">
        <v>6.2518399999999996</v>
      </c>
      <c r="L131">
        <v>-75.563590000000005</v>
      </c>
    </row>
    <row r="132" spans="1:12" x14ac:dyDescent="0.25">
      <c r="A132" t="s">
        <v>122</v>
      </c>
      <c r="B132" t="s">
        <v>29</v>
      </c>
      <c r="C132">
        <v>1046200</v>
      </c>
      <c r="D132">
        <v>55900</v>
      </c>
      <c r="E132" t="s">
        <v>659</v>
      </c>
      <c r="F132" t="s">
        <v>76</v>
      </c>
      <c r="G132" t="s">
        <v>16</v>
      </c>
      <c r="H132">
        <v>1</v>
      </c>
      <c r="I132" t="s">
        <v>17</v>
      </c>
      <c r="J132">
        <v>1</v>
      </c>
      <c r="K132">
        <v>4.6097099999999998</v>
      </c>
      <c r="L132">
        <v>-74.08175</v>
      </c>
    </row>
    <row r="133" spans="1:12" x14ac:dyDescent="0.25">
      <c r="A133" t="s">
        <v>113</v>
      </c>
      <c r="B133" t="s">
        <v>24</v>
      </c>
      <c r="C133">
        <v>19200</v>
      </c>
      <c r="D133">
        <v>7100</v>
      </c>
      <c r="E133" t="s">
        <v>405</v>
      </c>
      <c r="F133" t="s">
        <v>35</v>
      </c>
      <c r="G133" t="s">
        <v>16</v>
      </c>
      <c r="H133">
        <v>5</v>
      </c>
      <c r="I133" t="s">
        <v>32</v>
      </c>
      <c r="J133">
        <v>1</v>
      </c>
      <c r="K133">
        <v>4.6097099999999998</v>
      </c>
      <c r="L133">
        <v>-74.08175</v>
      </c>
    </row>
    <row r="134" spans="1:12" x14ac:dyDescent="0.25">
      <c r="A134" t="s">
        <v>266</v>
      </c>
      <c r="B134" t="s">
        <v>13</v>
      </c>
      <c r="C134">
        <v>1852100</v>
      </c>
      <c r="D134">
        <v>98800</v>
      </c>
      <c r="E134" t="s">
        <v>307</v>
      </c>
      <c r="F134" t="s">
        <v>96</v>
      </c>
      <c r="G134" t="s">
        <v>16</v>
      </c>
      <c r="H134">
        <v>5</v>
      </c>
      <c r="I134" t="s">
        <v>17</v>
      </c>
      <c r="J134">
        <v>1</v>
      </c>
      <c r="K134">
        <v>4.6097099999999998</v>
      </c>
      <c r="L134">
        <v>-74.08175</v>
      </c>
    </row>
    <row r="135" spans="1:12" x14ac:dyDescent="0.25">
      <c r="A135" t="s">
        <v>219</v>
      </c>
      <c r="B135" t="s">
        <v>19</v>
      </c>
      <c r="C135">
        <v>643200</v>
      </c>
      <c r="D135">
        <v>34500</v>
      </c>
      <c r="E135" t="s">
        <v>1009</v>
      </c>
      <c r="F135" t="s">
        <v>54</v>
      </c>
      <c r="G135" t="s">
        <v>31</v>
      </c>
      <c r="H135">
        <v>5</v>
      </c>
      <c r="I135" t="s">
        <v>17</v>
      </c>
      <c r="J135">
        <v>5</v>
      </c>
      <c r="K135">
        <v>3.4372199999999999</v>
      </c>
      <c r="L135">
        <v>-76.522499999999994</v>
      </c>
    </row>
    <row r="136" spans="1:12" x14ac:dyDescent="0.25">
      <c r="A136" t="s">
        <v>192</v>
      </c>
      <c r="B136" t="s">
        <v>65</v>
      </c>
      <c r="C136">
        <v>52000</v>
      </c>
      <c r="D136">
        <v>3200</v>
      </c>
      <c r="E136" t="s">
        <v>932</v>
      </c>
      <c r="F136" t="s">
        <v>26</v>
      </c>
      <c r="G136" t="s">
        <v>91</v>
      </c>
      <c r="H136">
        <v>5</v>
      </c>
      <c r="I136" t="s">
        <v>17</v>
      </c>
      <c r="J136">
        <v>2</v>
      </c>
      <c r="K136">
        <v>10.968540000000001</v>
      </c>
      <c r="L136">
        <v>-74.781319999999994</v>
      </c>
    </row>
    <row r="137" spans="1:12" x14ac:dyDescent="0.25">
      <c r="A137" t="s">
        <v>204</v>
      </c>
      <c r="B137" t="s">
        <v>13</v>
      </c>
      <c r="C137">
        <v>147800</v>
      </c>
      <c r="D137">
        <v>6100</v>
      </c>
      <c r="E137" t="s">
        <v>578</v>
      </c>
      <c r="F137" t="s">
        <v>76</v>
      </c>
      <c r="G137" t="s">
        <v>16</v>
      </c>
      <c r="H137">
        <v>5</v>
      </c>
      <c r="I137" t="s">
        <v>17</v>
      </c>
      <c r="J137">
        <v>2</v>
      </c>
      <c r="K137">
        <v>4.6097099999999998</v>
      </c>
      <c r="L137">
        <v>-74.08175</v>
      </c>
    </row>
    <row r="138" spans="1:12" x14ac:dyDescent="0.25">
      <c r="A138" t="s">
        <v>39</v>
      </c>
      <c r="B138" t="s">
        <v>24</v>
      </c>
      <c r="C138">
        <v>53500</v>
      </c>
      <c r="D138">
        <v>3100</v>
      </c>
      <c r="E138" t="s">
        <v>585</v>
      </c>
      <c r="F138" t="s">
        <v>76</v>
      </c>
      <c r="G138" t="s">
        <v>16</v>
      </c>
      <c r="H138">
        <v>3</v>
      </c>
      <c r="I138" t="s">
        <v>17</v>
      </c>
      <c r="J138">
        <v>10</v>
      </c>
      <c r="K138">
        <v>4.6097099999999998</v>
      </c>
      <c r="L138">
        <v>-74.08175</v>
      </c>
    </row>
    <row r="139" spans="1:12" x14ac:dyDescent="0.25">
      <c r="A139" t="s">
        <v>84</v>
      </c>
      <c r="B139" t="s">
        <v>58</v>
      </c>
      <c r="C139">
        <v>147900</v>
      </c>
      <c r="D139">
        <v>8300</v>
      </c>
      <c r="E139" t="s">
        <v>853</v>
      </c>
      <c r="F139" t="s">
        <v>76</v>
      </c>
      <c r="G139" t="s">
        <v>22</v>
      </c>
      <c r="H139">
        <v>4</v>
      </c>
      <c r="I139" t="s">
        <v>17</v>
      </c>
      <c r="J139">
        <v>1</v>
      </c>
      <c r="K139">
        <v>6.2518399999999996</v>
      </c>
      <c r="L139">
        <v>-75.563590000000005</v>
      </c>
    </row>
    <row r="140" spans="1:12" x14ac:dyDescent="0.25">
      <c r="A140" t="s">
        <v>23</v>
      </c>
      <c r="B140" t="s">
        <v>24</v>
      </c>
      <c r="C140">
        <v>235100</v>
      </c>
      <c r="D140">
        <v>12900</v>
      </c>
      <c r="E140" t="s">
        <v>483</v>
      </c>
      <c r="F140" t="s">
        <v>21</v>
      </c>
      <c r="G140" t="s">
        <v>16</v>
      </c>
      <c r="H140">
        <v>1</v>
      </c>
      <c r="I140" t="s">
        <v>32</v>
      </c>
      <c r="J140">
        <v>1</v>
      </c>
      <c r="K140">
        <v>4.6097099999999998</v>
      </c>
      <c r="L140">
        <v>-74.08175</v>
      </c>
    </row>
    <row r="141" spans="1:12" x14ac:dyDescent="0.25">
      <c r="A141" t="s">
        <v>94</v>
      </c>
      <c r="B141" t="s">
        <v>29</v>
      </c>
      <c r="C141">
        <v>836500</v>
      </c>
      <c r="D141">
        <v>42700</v>
      </c>
      <c r="E141" t="s">
        <v>326</v>
      </c>
      <c r="F141" t="s">
        <v>88</v>
      </c>
      <c r="G141" t="s">
        <v>22</v>
      </c>
      <c r="H141">
        <v>1</v>
      </c>
      <c r="I141" t="s">
        <v>17</v>
      </c>
      <c r="J141">
        <v>1</v>
      </c>
      <c r="K141">
        <v>6.2518399999999996</v>
      </c>
      <c r="L141">
        <v>-75.563590000000005</v>
      </c>
    </row>
    <row r="142" spans="1:12" x14ac:dyDescent="0.25">
      <c r="A142" t="s">
        <v>105</v>
      </c>
      <c r="B142" t="s">
        <v>19</v>
      </c>
      <c r="C142">
        <v>279900</v>
      </c>
      <c r="D142">
        <v>15100</v>
      </c>
      <c r="E142" t="s">
        <v>964</v>
      </c>
      <c r="F142" t="s">
        <v>15</v>
      </c>
      <c r="G142" t="s">
        <v>16</v>
      </c>
      <c r="H142">
        <v>3</v>
      </c>
      <c r="I142" t="s">
        <v>17</v>
      </c>
      <c r="J142">
        <v>1</v>
      </c>
      <c r="K142">
        <v>4.6097099999999998</v>
      </c>
      <c r="L142">
        <v>-74.08175</v>
      </c>
    </row>
    <row r="143" spans="1:12" x14ac:dyDescent="0.25">
      <c r="A143" t="s">
        <v>85</v>
      </c>
      <c r="B143" t="s">
        <v>86</v>
      </c>
      <c r="C143">
        <v>564400</v>
      </c>
      <c r="D143">
        <v>30500</v>
      </c>
      <c r="E143" t="s">
        <v>895</v>
      </c>
      <c r="F143" t="s">
        <v>52</v>
      </c>
      <c r="G143" t="s">
        <v>31</v>
      </c>
      <c r="H143">
        <v>5</v>
      </c>
      <c r="I143" t="s">
        <v>38</v>
      </c>
      <c r="J143">
        <v>1</v>
      </c>
      <c r="K143">
        <v>3.4372199999999999</v>
      </c>
      <c r="L143">
        <v>-76.522499999999994</v>
      </c>
    </row>
    <row r="144" spans="1:12" x14ac:dyDescent="0.25">
      <c r="A144" t="s">
        <v>148</v>
      </c>
      <c r="B144" t="s">
        <v>13</v>
      </c>
      <c r="C144">
        <v>2405900</v>
      </c>
      <c r="D144">
        <v>128600</v>
      </c>
      <c r="E144" t="s">
        <v>25</v>
      </c>
      <c r="F144" t="s">
        <v>88</v>
      </c>
      <c r="G144" t="s">
        <v>60</v>
      </c>
      <c r="H144">
        <v>4</v>
      </c>
      <c r="I144" t="s">
        <v>32</v>
      </c>
      <c r="J144">
        <v>1</v>
      </c>
      <c r="K144">
        <v>4.8133299999999997</v>
      </c>
      <c r="L144">
        <v>-75.696110000000004</v>
      </c>
    </row>
    <row r="145" spans="1:12" x14ac:dyDescent="0.25">
      <c r="A145" t="s">
        <v>70</v>
      </c>
      <c r="B145" t="s">
        <v>13</v>
      </c>
      <c r="C145">
        <v>1793800</v>
      </c>
      <c r="D145">
        <v>93700</v>
      </c>
      <c r="E145" t="s">
        <v>136</v>
      </c>
      <c r="F145" t="s">
        <v>26</v>
      </c>
      <c r="G145" t="s">
        <v>22</v>
      </c>
      <c r="H145">
        <v>1</v>
      </c>
      <c r="I145" t="s">
        <v>17</v>
      </c>
      <c r="J145">
        <v>3</v>
      </c>
      <c r="K145">
        <v>6.2518399999999996</v>
      </c>
      <c r="L145">
        <v>-75.563590000000005</v>
      </c>
    </row>
    <row r="146" spans="1:12" x14ac:dyDescent="0.25">
      <c r="A146" t="s">
        <v>41</v>
      </c>
      <c r="B146" t="s">
        <v>29</v>
      </c>
      <c r="C146">
        <v>1224800</v>
      </c>
      <c r="D146">
        <v>63400</v>
      </c>
      <c r="E146" t="s">
        <v>652</v>
      </c>
      <c r="F146" t="s">
        <v>26</v>
      </c>
      <c r="G146" t="s">
        <v>16</v>
      </c>
      <c r="H146">
        <v>2</v>
      </c>
      <c r="I146" t="s">
        <v>17</v>
      </c>
      <c r="J146">
        <v>1</v>
      </c>
      <c r="K146">
        <v>4.6097099999999998</v>
      </c>
      <c r="L146">
        <v>-74.08175</v>
      </c>
    </row>
    <row r="147" spans="1:12" x14ac:dyDescent="0.25">
      <c r="A147" t="s">
        <v>41</v>
      </c>
      <c r="B147" t="s">
        <v>29</v>
      </c>
      <c r="C147">
        <v>1085700</v>
      </c>
      <c r="D147">
        <v>65700</v>
      </c>
      <c r="E147" t="s">
        <v>413</v>
      </c>
      <c r="F147" t="s">
        <v>96</v>
      </c>
      <c r="G147" t="s">
        <v>16</v>
      </c>
      <c r="H147">
        <v>4</v>
      </c>
      <c r="I147" t="s">
        <v>17</v>
      </c>
      <c r="J147">
        <v>9</v>
      </c>
      <c r="K147">
        <v>4.6097099999999998</v>
      </c>
      <c r="L147">
        <v>-74.08175</v>
      </c>
    </row>
    <row r="148" spans="1:12" x14ac:dyDescent="0.25">
      <c r="A148" t="s">
        <v>82</v>
      </c>
      <c r="B148" t="s">
        <v>58</v>
      </c>
      <c r="C148">
        <v>54000</v>
      </c>
      <c r="D148">
        <v>1100</v>
      </c>
      <c r="E148" t="s">
        <v>577</v>
      </c>
      <c r="F148" t="s">
        <v>88</v>
      </c>
      <c r="G148" t="s">
        <v>44</v>
      </c>
      <c r="H148">
        <v>5</v>
      </c>
      <c r="I148" t="s">
        <v>17</v>
      </c>
      <c r="J148">
        <v>1</v>
      </c>
      <c r="K148">
        <v>11.240790000000001</v>
      </c>
      <c r="L148">
        <v>-74.199039999999997</v>
      </c>
    </row>
    <row r="149" spans="1:12" x14ac:dyDescent="0.25">
      <c r="A149" t="s">
        <v>144</v>
      </c>
      <c r="B149" t="s">
        <v>65</v>
      </c>
      <c r="C149">
        <v>77800</v>
      </c>
      <c r="D149">
        <v>8800</v>
      </c>
      <c r="E149" t="s">
        <v>42</v>
      </c>
      <c r="F149" t="s">
        <v>93</v>
      </c>
      <c r="G149" t="s">
        <v>278</v>
      </c>
      <c r="H149">
        <v>4</v>
      </c>
      <c r="I149" t="s">
        <v>17</v>
      </c>
      <c r="J149">
        <v>4</v>
      </c>
      <c r="K149">
        <v>-4.2152799999999999</v>
      </c>
      <c r="L149">
        <v>-69.940560000000005</v>
      </c>
    </row>
    <row r="150" spans="1:12" x14ac:dyDescent="0.25">
      <c r="A150" t="s">
        <v>57</v>
      </c>
      <c r="B150" t="s">
        <v>58</v>
      </c>
      <c r="C150">
        <v>68600</v>
      </c>
      <c r="D150">
        <v>7000</v>
      </c>
      <c r="E150" t="s">
        <v>275</v>
      </c>
      <c r="F150" t="s">
        <v>26</v>
      </c>
      <c r="G150" t="s">
        <v>22</v>
      </c>
      <c r="H150">
        <v>4</v>
      </c>
      <c r="I150" t="s">
        <v>17</v>
      </c>
      <c r="J150">
        <v>2</v>
      </c>
      <c r="K150">
        <v>6.2518399999999996</v>
      </c>
      <c r="L150">
        <v>-75.563590000000005</v>
      </c>
    </row>
    <row r="151" spans="1:12" x14ac:dyDescent="0.25">
      <c r="A151" t="s">
        <v>158</v>
      </c>
      <c r="B151" t="s">
        <v>62</v>
      </c>
      <c r="C151">
        <v>53400</v>
      </c>
      <c r="D151">
        <v>1000</v>
      </c>
      <c r="E151" t="s">
        <v>1233</v>
      </c>
      <c r="F151" t="s">
        <v>130</v>
      </c>
      <c r="G151" t="s">
        <v>31</v>
      </c>
      <c r="H151">
        <v>5</v>
      </c>
      <c r="I151" t="s">
        <v>17</v>
      </c>
      <c r="J151">
        <v>6</v>
      </c>
      <c r="K151">
        <v>3.4372199999999999</v>
      </c>
      <c r="L151">
        <v>-76.522499999999994</v>
      </c>
    </row>
    <row r="152" spans="1:12" x14ac:dyDescent="0.25">
      <c r="A152" t="s">
        <v>18</v>
      </c>
      <c r="B152" t="s">
        <v>19</v>
      </c>
      <c r="C152">
        <v>294600</v>
      </c>
      <c r="D152">
        <v>15900</v>
      </c>
      <c r="E152" t="s">
        <v>1268</v>
      </c>
      <c r="F152" t="s">
        <v>96</v>
      </c>
      <c r="G152" t="s">
        <v>16</v>
      </c>
      <c r="H152">
        <v>3</v>
      </c>
      <c r="I152" t="s">
        <v>32</v>
      </c>
      <c r="J152">
        <v>1</v>
      </c>
      <c r="K152">
        <v>4.6097099999999998</v>
      </c>
      <c r="L152">
        <v>-74.08175</v>
      </c>
    </row>
    <row r="153" spans="1:12" x14ac:dyDescent="0.25">
      <c r="A153" t="s">
        <v>12</v>
      </c>
      <c r="B153" t="s">
        <v>13</v>
      </c>
      <c r="C153">
        <v>170700</v>
      </c>
      <c r="D153">
        <v>10300</v>
      </c>
      <c r="E153" t="s">
        <v>1110</v>
      </c>
      <c r="F153" t="s">
        <v>93</v>
      </c>
      <c r="G153" t="s">
        <v>201</v>
      </c>
      <c r="H153">
        <v>3</v>
      </c>
      <c r="I153" t="s">
        <v>17</v>
      </c>
      <c r="J153">
        <v>1</v>
      </c>
      <c r="K153">
        <v>11.54444</v>
      </c>
      <c r="L153">
        <v>-72.907219999999995</v>
      </c>
    </row>
    <row r="154" spans="1:12" x14ac:dyDescent="0.25">
      <c r="A154" t="s">
        <v>184</v>
      </c>
      <c r="B154" t="s">
        <v>86</v>
      </c>
      <c r="C154">
        <v>312400</v>
      </c>
      <c r="D154">
        <v>17300</v>
      </c>
      <c r="E154" t="s">
        <v>537</v>
      </c>
      <c r="F154" t="s">
        <v>160</v>
      </c>
      <c r="G154" t="s">
        <v>27</v>
      </c>
      <c r="H154">
        <v>2</v>
      </c>
      <c r="I154" t="s">
        <v>17</v>
      </c>
      <c r="J154">
        <v>7</v>
      </c>
      <c r="K154">
        <v>10.39972</v>
      </c>
      <c r="L154">
        <v>-75.514439999999993</v>
      </c>
    </row>
    <row r="155" spans="1:12" x14ac:dyDescent="0.25">
      <c r="A155" t="s">
        <v>192</v>
      </c>
      <c r="B155" t="s">
        <v>65</v>
      </c>
      <c r="C155">
        <v>46600</v>
      </c>
      <c r="D155">
        <v>2900</v>
      </c>
      <c r="E155" t="s">
        <v>410</v>
      </c>
      <c r="F155" t="s">
        <v>43</v>
      </c>
      <c r="G155" t="s">
        <v>22</v>
      </c>
      <c r="H155">
        <v>4</v>
      </c>
      <c r="I155" t="s">
        <v>17</v>
      </c>
      <c r="J155">
        <v>1</v>
      </c>
      <c r="K155">
        <v>6.2518399999999996</v>
      </c>
      <c r="L155">
        <v>-75.563590000000005</v>
      </c>
    </row>
    <row r="156" spans="1:12" x14ac:dyDescent="0.25">
      <c r="A156" t="s">
        <v>113</v>
      </c>
      <c r="B156" t="s">
        <v>24</v>
      </c>
      <c r="C156">
        <v>22200</v>
      </c>
      <c r="D156">
        <v>1400</v>
      </c>
      <c r="E156" t="s">
        <v>284</v>
      </c>
      <c r="F156" t="s">
        <v>160</v>
      </c>
      <c r="G156" t="s">
        <v>16</v>
      </c>
      <c r="H156">
        <v>3</v>
      </c>
      <c r="I156" t="s">
        <v>17</v>
      </c>
      <c r="J156">
        <v>1</v>
      </c>
      <c r="K156">
        <v>4.6097099999999998</v>
      </c>
      <c r="L156">
        <v>-74.08175</v>
      </c>
    </row>
    <row r="157" spans="1:12" x14ac:dyDescent="0.25">
      <c r="A157" t="s">
        <v>214</v>
      </c>
      <c r="B157" t="s">
        <v>19</v>
      </c>
      <c r="C157">
        <v>192000</v>
      </c>
      <c r="D157">
        <v>10600</v>
      </c>
      <c r="E157" t="s">
        <v>996</v>
      </c>
      <c r="F157" t="s">
        <v>35</v>
      </c>
      <c r="G157" t="s">
        <v>31</v>
      </c>
      <c r="H157">
        <v>5</v>
      </c>
      <c r="I157" t="s">
        <v>17</v>
      </c>
      <c r="J157">
        <v>1</v>
      </c>
      <c r="K157">
        <v>3.4372199999999999</v>
      </c>
      <c r="L157">
        <v>-76.522499999999994</v>
      </c>
    </row>
    <row r="158" spans="1:12" x14ac:dyDescent="0.25">
      <c r="A158" t="s">
        <v>204</v>
      </c>
      <c r="B158" t="s">
        <v>13</v>
      </c>
      <c r="C158">
        <v>151900</v>
      </c>
      <c r="D158">
        <v>6300</v>
      </c>
      <c r="E158" t="s">
        <v>956</v>
      </c>
      <c r="F158" t="s">
        <v>26</v>
      </c>
      <c r="G158" t="s">
        <v>91</v>
      </c>
      <c r="H158">
        <v>3</v>
      </c>
      <c r="I158" t="s">
        <v>32</v>
      </c>
      <c r="J158">
        <v>1</v>
      </c>
      <c r="K158">
        <v>10.968540000000001</v>
      </c>
      <c r="L158">
        <v>-74.781319999999994</v>
      </c>
    </row>
    <row r="159" spans="1:12" x14ac:dyDescent="0.25">
      <c r="A159" t="s">
        <v>36</v>
      </c>
      <c r="B159" t="s">
        <v>24</v>
      </c>
      <c r="C159">
        <v>41300</v>
      </c>
      <c r="D159">
        <v>2600</v>
      </c>
      <c r="E159" t="s">
        <v>248</v>
      </c>
      <c r="F159" t="s">
        <v>160</v>
      </c>
      <c r="G159" t="s">
        <v>16</v>
      </c>
      <c r="H159">
        <v>4</v>
      </c>
      <c r="I159" t="s">
        <v>17</v>
      </c>
      <c r="J159">
        <v>1</v>
      </c>
      <c r="K159">
        <v>4.6097099999999998</v>
      </c>
      <c r="L159">
        <v>-74.08175</v>
      </c>
    </row>
    <row r="160" spans="1:12" x14ac:dyDescent="0.25">
      <c r="A160" t="s">
        <v>48</v>
      </c>
      <c r="B160" t="s">
        <v>24</v>
      </c>
      <c r="C160">
        <v>55500</v>
      </c>
      <c r="D160">
        <v>3200</v>
      </c>
      <c r="E160" t="s">
        <v>661</v>
      </c>
      <c r="F160" t="s">
        <v>52</v>
      </c>
      <c r="G160" t="s">
        <v>16</v>
      </c>
      <c r="H160">
        <v>3</v>
      </c>
      <c r="I160" t="s">
        <v>32</v>
      </c>
      <c r="J160">
        <v>1</v>
      </c>
      <c r="K160">
        <v>4.6097099999999998</v>
      </c>
      <c r="L160">
        <v>-74.08175</v>
      </c>
    </row>
    <row r="161" spans="1:12" x14ac:dyDescent="0.25">
      <c r="A161" t="s">
        <v>18</v>
      </c>
      <c r="B161" t="s">
        <v>19</v>
      </c>
      <c r="C161">
        <v>307600</v>
      </c>
      <c r="D161">
        <v>16600</v>
      </c>
      <c r="E161" t="s">
        <v>738</v>
      </c>
      <c r="F161" t="s">
        <v>47</v>
      </c>
      <c r="G161" t="s">
        <v>16</v>
      </c>
      <c r="H161">
        <v>1</v>
      </c>
      <c r="I161" t="s">
        <v>32</v>
      </c>
      <c r="J161">
        <v>1</v>
      </c>
      <c r="K161">
        <v>4.6097099999999998</v>
      </c>
      <c r="L161">
        <v>-74.08175</v>
      </c>
    </row>
    <row r="162" spans="1:12" x14ac:dyDescent="0.25">
      <c r="A162" t="s">
        <v>36</v>
      </c>
      <c r="B162" t="s">
        <v>24</v>
      </c>
      <c r="C162">
        <v>38700</v>
      </c>
      <c r="D162">
        <v>0</v>
      </c>
      <c r="E162" t="s">
        <v>755</v>
      </c>
      <c r="F162" t="s">
        <v>47</v>
      </c>
      <c r="G162" t="s">
        <v>16</v>
      </c>
      <c r="H162">
        <v>4</v>
      </c>
      <c r="I162" t="s">
        <v>32</v>
      </c>
      <c r="J162">
        <v>1</v>
      </c>
      <c r="K162">
        <v>4.6097099999999998</v>
      </c>
      <c r="L162">
        <v>-74.08175</v>
      </c>
    </row>
    <row r="163" spans="1:12" x14ac:dyDescent="0.25">
      <c r="A163" t="s">
        <v>80</v>
      </c>
      <c r="B163" t="s">
        <v>65</v>
      </c>
      <c r="C163">
        <v>30600</v>
      </c>
      <c r="D163">
        <v>0</v>
      </c>
      <c r="E163" t="s">
        <v>775</v>
      </c>
      <c r="F163" t="s">
        <v>93</v>
      </c>
      <c r="G163" t="s">
        <v>22</v>
      </c>
      <c r="H163">
        <v>5</v>
      </c>
      <c r="I163" t="s">
        <v>38</v>
      </c>
      <c r="J163">
        <v>1</v>
      </c>
      <c r="K163">
        <v>6.2518399999999996</v>
      </c>
      <c r="L163">
        <v>-75.563590000000005</v>
      </c>
    </row>
    <row r="164" spans="1:12" x14ac:dyDescent="0.25">
      <c r="A164" t="s">
        <v>89</v>
      </c>
      <c r="B164" t="s">
        <v>62</v>
      </c>
      <c r="C164">
        <v>10400</v>
      </c>
      <c r="D164">
        <v>0</v>
      </c>
      <c r="E164" t="s">
        <v>411</v>
      </c>
      <c r="F164" t="s">
        <v>35</v>
      </c>
      <c r="G164" t="s">
        <v>22</v>
      </c>
      <c r="H164">
        <v>5</v>
      </c>
      <c r="I164" t="s">
        <v>32</v>
      </c>
      <c r="J164">
        <v>1</v>
      </c>
      <c r="K164">
        <v>6.2518399999999996</v>
      </c>
      <c r="L164">
        <v>-75.563590000000005</v>
      </c>
    </row>
    <row r="165" spans="1:12" x14ac:dyDescent="0.25">
      <c r="A165" t="s">
        <v>28</v>
      </c>
      <c r="B165" t="s">
        <v>29</v>
      </c>
      <c r="C165">
        <v>320200</v>
      </c>
      <c r="D165">
        <v>19400</v>
      </c>
      <c r="E165" t="s">
        <v>116</v>
      </c>
      <c r="F165" t="s">
        <v>47</v>
      </c>
      <c r="G165" t="s">
        <v>44</v>
      </c>
      <c r="H165">
        <v>1</v>
      </c>
      <c r="I165" t="s">
        <v>17</v>
      </c>
      <c r="J165">
        <v>5</v>
      </c>
      <c r="K165">
        <v>11.240790000000001</v>
      </c>
      <c r="L165">
        <v>-74.199039999999997</v>
      </c>
    </row>
    <row r="166" spans="1:12" x14ac:dyDescent="0.25">
      <c r="A166" t="s">
        <v>61</v>
      </c>
      <c r="B166" t="s">
        <v>62</v>
      </c>
      <c r="C166">
        <v>627800</v>
      </c>
      <c r="D166">
        <v>31600</v>
      </c>
      <c r="E166" t="s">
        <v>1109</v>
      </c>
      <c r="F166" t="s">
        <v>160</v>
      </c>
      <c r="G166" t="s">
        <v>16</v>
      </c>
      <c r="H166">
        <v>5</v>
      </c>
      <c r="I166" t="s">
        <v>17</v>
      </c>
      <c r="J166">
        <v>1</v>
      </c>
      <c r="K166">
        <v>4.6097099999999998</v>
      </c>
      <c r="L166">
        <v>-74.08175</v>
      </c>
    </row>
    <row r="167" spans="1:12" x14ac:dyDescent="0.25">
      <c r="A167" t="s">
        <v>82</v>
      </c>
      <c r="B167" t="s">
        <v>58</v>
      </c>
      <c r="C167">
        <v>38500</v>
      </c>
      <c r="D167">
        <v>0</v>
      </c>
      <c r="E167" t="s">
        <v>1070</v>
      </c>
      <c r="F167" t="s">
        <v>15</v>
      </c>
      <c r="G167" t="s">
        <v>22</v>
      </c>
      <c r="H167">
        <v>4</v>
      </c>
      <c r="I167" t="s">
        <v>17</v>
      </c>
      <c r="J167">
        <v>6</v>
      </c>
      <c r="K167">
        <v>6.2518399999999996</v>
      </c>
      <c r="L167">
        <v>-75.563590000000005</v>
      </c>
    </row>
    <row r="168" spans="1:12" x14ac:dyDescent="0.25">
      <c r="A168" t="s">
        <v>113</v>
      </c>
      <c r="B168" t="s">
        <v>24</v>
      </c>
      <c r="C168">
        <v>22300</v>
      </c>
      <c r="D168">
        <v>1700</v>
      </c>
      <c r="E168" t="s">
        <v>256</v>
      </c>
      <c r="F168" t="s">
        <v>93</v>
      </c>
      <c r="G168" t="s">
        <v>16</v>
      </c>
      <c r="H168">
        <v>5</v>
      </c>
      <c r="I168" t="s">
        <v>17</v>
      </c>
      <c r="J168">
        <v>8</v>
      </c>
      <c r="K168">
        <v>4.6097099999999998</v>
      </c>
      <c r="L168">
        <v>-74.08175</v>
      </c>
    </row>
    <row r="169" spans="1:12" x14ac:dyDescent="0.25">
      <c r="A169" t="s">
        <v>70</v>
      </c>
      <c r="B169" t="s">
        <v>13</v>
      </c>
      <c r="C169">
        <v>1806400</v>
      </c>
      <c r="D169">
        <v>96600</v>
      </c>
      <c r="E169" t="s">
        <v>839</v>
      </c>
      <c r="F169" t="s">
        <v>76</v>
      </c>
      <c r="G169" t="s">
        <v>31</v>
      </c>
      <c r="H169">
        <v>3</v>
      </c>
      <c r="I169" t="s">
        <v>17</v>
      </c>
      <c r="J169">
        <v>3</v>
      </c>
      <c r="K169">
        <v>3.4372199999999999</v>
      </c>
      <c r="L169">
        <v>-76.522499999999994</v>
      </c>
    </row>
    <row r="170" spans="1:12" x14ac:dyDescent="0.25">
      <c r="A170" t="s">
        <v>127</v>
      </c>
      <c r="B170" t="s">
        <v>13</v>
      </c>
      <c r="C170">
        <v>1404600</v>
      </c>
      <c r="D170">
        <v>75500</v>
      </c>
      <c r="E170" t="s">
        <v>644</v>
      </c>
      <c r="F170" t="s">
        <v>43</v>
      </c>
      <c r="G170" t="s">
        <v>22</v>
      </c>
      <c r="H170">
        <v>5</v>
      </c>
      <c r="I170" t="s">
        <v>17</v>
      </c>
      <c r="J170">
        <v>2</v>
      </c>
      <c r="K170">
        <v>6.2518399999999996</v>
      </c>
      <c r="L170">
        <v>-75.563590000000005</v>
      </c>
    </row>
    <row r="171" spans="1:12" x14ac:dyDescent="0.25">
      <c r="A171" t="s">
        <v>45</v>
      </c>
      <c r="B171" t="s">
        <v>29</v>
      </c>
      <c r="C171">
        <v>1254100</v>
      </c>
      <c r="D171">
        <v>67000</v>
      </c>
      <c r="E171" t="s">
        <v>1052</v>
      </c>
      <c r="F171" t="s">
        <v>88</v>
      </c>
      <c r="G171" t="s">
        <v>201</v>
      </c>
      <c r="H171">
        <v>5</v>
      </c>
      <c r="I171" t="s">
        <v>17</v>
      </c>
      <c r="J171">
        <v>12</v>
      </c>
      <c r="K171">
        <v>11.54444</v>
      </c>
      <c r="L171">
        <v>-72.907219999999995</v>
      </c>
    </row>
    <row r="172" spans="1:12" x14ac:dyDescent="0.25">
      <c r="A172" t="s">
        <v>50</v>
      </c>
      <c r="B172" t="s">
        <v>29</v>
      </c>
      <c r="C172">
        <v>1893600</v>
      </c>
      <c r="D172">
        <v>99000</v>
      </c>
      <c r="E172" t="s">
        <v>515</v>
      </c>
      <c r="F172" t="s">
        <v>26</v>
      </c>
      <c r="G172" t="s">
        <v>60</v>
      </c>
      <c r="H172">
        <v>5</v>
      </c>
      <c r="I172" t="s">
        <v>17</v>
      </c>
      <c r="J172">
        <v>8</v>
      </c>
      <c r="K172">
        <v>4.8133299999999997</v>
      </c>
      <c r="L172">
        <v>-75.696110000000004</v>
      </c>
    </row>
    <row r="173" spans="1:12" x14ac:dyDescent="0.25">
      <c r="A173" t="s">
        <v>94</v>
      </c>
      <c r="B173" t="s">
        <v>29</v>
      </c>
      <c r="C173">
        <v>911900</v>
      </c>
      <c r="D173">
        <v>46700</v>
      </c>
      <c r="E173" t="s">
        <v>1129</v>
      </c>
      <c r="F173" t="s">
        <v>130</v>
      </c>
      <c r="G173" t="s">
        <v>141</v>
      </c>
      <c r="H173">
        <v>2</v>
      </c>
      <c r="I173" t="s">
        <v>17</v>
      </c>
      <c r="J173">
        <v>10</v>
      </c>
      <c r="K173">
        <v>5.0688899999999997</v>
      </c>
      <c r="L173">
        <v>-75.517380000000003</v>
      </c>
    </row>
    <row r="174" spans="1:12" x14ac:dyDescent="0.25">
      <c r="A174" t="s">
        <v>204</v>
      </c>
      <c r="B174" t="s">
        <v>13</v>
      </c>
      <c r="C174">
        <v>158300</v>
      </c>
      <c r="D174">
        <v>8800</v>
      </c>
      <c r="E174" t="s">
        <v>1081</v>
      </c>
      <c r="F174" t="s">
        <v>93</v>
      </c>
      <c r="G174" t="s">
        <v>22</v>
      </c>
      <c r="H174">
        <v>5</v>
      </c>
      <c r="I174" t="s">
        <v>17</v>
      </c>
      <c r="J174">
        <v>4</v>
      </c>
      <c r="K174">
        <v>6.2518399999999996</v>
      </c>
      <c r="L174">
        <v>-75.563590000000005</v>
      </c>
    </row>
    <row r="175" spans="1:12" x14ac:dyDescent="0.25">
      <c r="A175" t="s">
        <v>33</v>
      </c>
      <c r="B175" t="s">
        <v>19</v>
      </c>
      <c r="C175">
        <v>326100</v>
      </c>
      <c r="D175">
        <v>18000</v>
      </c>
      <c r="E175" t="s">
        <v>938</v>
      </c>
      <c r="F175" t="s">
        <v>130</v>
      </c>
      <c r="G175" t="s">
        <v>60</v>
      </c>
      <c r="H175">
        <v>5</v>
      </c>
      <c r="I175" t="s">
        <v>17</v>
      </c>
      <c r="J175">
        <v>3</v>
      </c>
      <c r="K175">
        <v>4.8133299999999997</v>
      </c>
      <c r="L175">
        <v>-75.696110000000004</v>
      </c>
    </row>
    <row r="176" spans="1:12" x14ac:dyDescent="0.25">
      <c r="A176" t="s">
        <v>171</v>
      </c>
      <c r="B176" t="s">
        <v>19</v>
      </c>
      <c r="C176">
        <v>241900</v>
      </c>
      <c r="D176">
        <v>11100</v>
      </c>
      <c r="E176" t="s">
        <v>479</v>
      </c>
      <c r="F176" t="s">
        <v>93</v>
      </c>
      <c r="G176" t="s">
        <v>31</v>
      </c>
      <c r="H176">
        <v>1</v>
      </c>
      <c r="I176" t="s">
        <v>17</v>
      </c>
      <c r="J176">
        <v>4</v>
      </c>
      <c r="K176">
        <v>3.4372199999999999</v>
      </c>
      <c r="L176">
        <v>-76.522499999999994</v>
      </c>
    </row>
    <row r="177" spans="1:12" x14ac:dyDescent="0.25">
      <c r="A177" t="s">
        <v>57</v>
      </c>
      <c r="B177" t="s">
        <v>58</v>
      </c>
      <c r="C177">
        <v>56500</v>
      </c>
      <c r="D177">
        <v>3400</v>
      </c>
      <c r="E177" t="s">
        <v>382</v>
      </c>
      <c r="F177" t="s">
        <v>88</v>
      </c>
      <c r="G177" t="s">
        <v>16</v>
      </c>
      <c r="H177">
        <v>5</v>
      </c>
      <c r="I177" t="s">
        <v>17</v>
      </c>
      <c r="J177">
        <v>8</v>
      </c>
      <c r="K177">
        <v>4.6097099999999998</v>
      </c>
      <c r="L177">
        <v>-74.08175</v>
      </c>
    </row>
    <row r="178" spans="1:12" x14ac:dyDescent="0.25">
      <c r="A178" t="s">
        <v>57</v>
      </c>
      <c r="B178" t="s">
        <v>58</v>
      </c>
      <c r="C178">
        <v>70600</v>
      </c>
      <c r="D178">
        <v>9600</v>
      </c>
      <c r="E178" t="s">
        <v>589</v>
      </c>
      <c r="F178" t="s">
        <v>15</v>
      </c>
      <c r="G178" t="s">
        <v>16</v>
      </c>
      <c r="H178">
        <v>5</v>
      </c>
      <c r="I178" t="s">
        <v>38</v>
      </c>
      <c r="J178">
        <v>1</v>
      </c>
      <c r="K178">
        <v>4.6097099999999998</v>
      </c>
      <c r="L178">
        <v>-74.08175</v>
      </c>
    </row>
    <row r="179" spans="1:12" x14ac:dyDescent="0.25">
      <c r="A179" t="s">
        <v>124</v>
      </c>
      <c r="B179" t="s">
        <v>19</v>
      </c>
      <c r="C179">
        <v>695700</v>
      </c>
      <c r="D179">
        <v>37700</v>
      </c>
      <c r="E179" t="s">
        <v>1063</v>
      </c>
      <c r="F179" t="s">
        <v>93</v>
      </c>
      <c r="G179" t="s">
        <v>167</v>
      </c>
      <c r="H179">
        <v>5</v>
      </c>
      <c r="I179" t="s">
        <v>17</v>
      </c>
      <c r="J179">
        <v>1</v>
      </c>
      <c r="K179">
        <v>10.463139999999999</v>
      </c>
      <c r="L179">
        <v>-73.253219999999999</v>
      </c>
    </row>
    <row r="180" spans="1:12" x14ac:dyDescent="0.25">
      <c r="A180" t="s">
        <v>158</v>
      </c>
      <c r="B180" t="s">
        <v>62</v>
      </c>
      <c r="C180">
        <v>38500</v>
      </c>
      <c r="D180">
        <v>2400</v>
      </c>
      <c r="E180" t="s">
        <v>766</v>
      </c>
      <c r="F180" t="s">
        <v>26</v>
      </c>
      <c r="G180" t="s">
        <v>31</v>
      </c>
      <c r="H180">
        <v>4</v>
      </c>
      <c r="I180" t="s">
        <v>32</v>
      </c>
      <c r="J180">
        <v>1</v>
      </c>
      <c r="K180">
        <v>3.4372199999999999</v>
      </c>
      <c r="L180">
        <v>-76.522499999999994</v>
      </c>
    </row>
    <row r="181" spans="1:12" x14ac:dyDescent="0.25">
      <c r="A181" t="s">
        <v>61</v>
      </c>
      <c r="B181" t="s">
        <v>62</v>
      </c>
      <c r="C181">
        <v>702700</v>
      </c>
      <c r="D181">
        <v>35600</v>
      </c>
      <c r="E181" t="s">
        <v>468</v>
      </c>
      <c r="F181" t="s">
        <v>130</v>
      </c>
      <c r="G181" t="s">
        <v>91</v>
      </c>
      <c r="H181">
        <v>5</v>
      </c>
      <c r="I181" t="s">
        <v>17</v>
      </c>
      <c r="J181">
        <v>7</v>
      </c>
      <c r="K181">
        <v>10.968540000000001</v>
      </c>
      <c r="L181">
        <v>-74.781319999999994</v>
      </c>
    </row>
    <row r="182" spans="1:12" x14ac:dyDescent="0.25">
      <c r="A182" t="s">
        <v>113</v>
      </c>
      <c r="B182" t="s">
        <v>24</v>
      </c>
      <c r="C182">
        <v>16300</v>
      </c>
      <c r="D182">
        <v>4200</v>
      </c>
      <c r="E182" t="s">
        <v>419</v>
      </c>
      <c r="F182" t="s">
        <v>96</v>
      </c>
      <c r="G182" t="s">
        <v>16</v>
      </c>
      <c r="H182">
        <v>5</v>
      </c>
      <c r="I182" t="s">
        <v>17</v>
      </c>
      <c r="J182">
        <v>4</v>
      </c>
      <c r="K182">
        <v>4.6097099999999998</v>
      </c>
      <c r="L182">
        <v>-74.08175</v>
      </c>
    </row>
    <row r="183" spans="1:12" x14ac:dyDescent="0.25">
      <c r="A183" t="s">
        <v>192</v>
      </c>
      <c r="B183" t="s">
        <v>65</v>
      </c>
      <c r="C183">
        <v>65000</v>
      </c>
      <c r="D183">
        <v>4100</v>
      </c>
      <c r="E183" t="s">
        <v>114</v>
      </c>
      <c r="F183" t="s">
        <v>54</v>
      </c>
      <c r="G183" t="s">
        <v>60</v>
      </c>
      <c r="H183">
        <v>4</v>
      </c>
      <c r="I183" t="s">
        <v>17</v>
      </c>
      <c r="J183">
        <v>1</v>
      </c>
      <c r="K183">
        <v>4.8133299999999997</v>
      </c>
      <c r="L183">
        <v>-75.696110000000004</v>
      </c>
    </row>
    <row r="184" spans="1:12" x14ac:dyDescent="0.25">
      <c r="A184" t="s">
        <v>74</v>
      </c>
      <c r="B184" t="s">
        <v>62</v>
      </c>
      <c r="C184">
        <v>54100</v>
      </c>
      <c r="D184">
        <v>3100</v>
      </c>
      <c r="E184" t="s">
        <v>615</v>
      </c>
      <c r="F184" t="s">
        <v>47</v>
      </c>
      <c r="G184" t="s">
        <v>22</v>
      </c>
      <c r="H184">
        <v>5</v>
      </c>
      <c r="I184" t="s">
        <v>32</v>
      </c>
      <c r="J184">
        <v>1</v>
      </c>
      <c r="K184">
        <v>6.2518399999999996</v>
      </c>
      <c r="L184">
        <v>-75.563590000000005</v>
      </c>
    </row>
    <row r="185" spans="1:12" x14ac:dyDescent="0.25">
      <c r="A185" t="s">
        <v>164</v>
      </c>
      <c r="B185" t="s">
        <v>13</v>
      </c>
      <c r="C185">
        <v>82600</v>
      </c>
      <c r="D185">
        <v>4800</v>
      </c>
      <c r="E185" t="s">
        <v>279</v>
      </c>
      <c r="F185" t="s">
        <v>26</v>
      </c>
      <c r="G185" t="s">
        <v>60</v>
      </c>
      <c r="H185">
        <v>4</v>
      </c>
      <c r="I185" t="s">
        <v>17</v>
      </c>
      <c r="J185">
        <v>4</v>
      </c>
      <c r="K185">
        <v>4.8133299999999997</v>
      </c>
      <c r="L185">
        <v>-75.696110000000004</v>
      </c>
    </row>
    <row r="186" spans="1:12" x14ac:dyDescent="0.25">
      <c r="A186" t="s">
        <v>74</v>
      </c>
      <c r="B186" t="s">
        <v>62</v>
      </c>
      <c r="C186">
        <v>46300</v>
      </c>
      <c r="D186">
        <v>2700</v>
      </c>
      <c r="E186" t="s">
        <v>335</v>
      </c>
      <c r="F186" t="s">
        <v>52</v>
      </c>
      <c r="G186" t="s">
        <v>16</v>
      </c>
      <c r="H186">
        <v>4</v>
      </c>
      <c r="I186" t="s">
        <v>32</v>
      </c>
      <c r="J186">
        <v>1</v>
      </c>
      <c r="K186">
        <v>4.6097099999999998</v>
      </c>
      <c r="L186">
        <v>-74.08175</v>
      </c>
    </row>
    <row r="187" spans="1:12" x14ac:dyDescent="0.25">
      <c r="A187" t="s">
        <v>84</v>
      </c>
      <c r="B187" t="s">
        <v>58</v>
      </c>
      <c r="C187">
        <v>222600</v>
      </c>
      <c r="D187">
        <v>12600</v>
      </c>
      <c r="E187" t="s">
        <v>626</v>
      </c>
      <c r="F187" t="s">
        <v>43</v>
      </c>
      <c r="G187" t="s">
        <v>16</v>
      </c>
      <c r="H187">
        <v>4</v>
      </c>
      <c r="I187" t="s">
        <v>32</v>
      </c>
      <c r="J187">
        <v>1</v>
      </c>
      <c r="K187">
        <v>4.6097099999999998</v>
      </c>
      <c r="L187">
        <v>-74.08175</v>
      </c>
    </row>
    <row r="188" spans="1:12" x14ac:dyDescent="0.25">
      <c r="A188" t="s">
        <v>103</v>
      </c>
      <c r="B188" t="s">
        <v>13</v>
      </c>
      <c r="C188">
        <v>369800</v>
      </c>
      <c r="D188">
        <v>20400</v>
      </c>
      <c r="E188" t="s">
        <v>870</v>
      </c>
      <c r="F188" t="s">
        <v>35</v>
      </c>
      <c r="G188" t="s">
        <v>16</v>
      </c>
      <c r="H188">
        <v>5</v>
      </c>
      <c r="I188" t="s">
        <v>32</v>
      </c>
      <c r="J188">
        <v>1</v>
      </c>
      <c r="K188">
        <v>4.6097099999999998</v>
      </c>
      <c r="L188">
        <v>-74.08175</v>
      </c>
    </row>
    <row r="189" spans="1:12" x14ac:dyDescent="0.25">
      <c r="A189" t="s">
        <v>133</v>
      </c>
      <c r="B189" t="s">
        <v>24</v>
      </c>
      <c r="C189">
        <v>15900</v>
      </c>
      <c r="D189">
        <v>0</v>
      </c>
      <c r="E189" t="s">
        <v>910</v>
      </c>
      <c r="F189" t="s">
        <v>93</v>
      </c>
      <c r="G189" t="s">
        <v>16</v>
      </c>
      <c r="H189">
        <v>5</v>
      </c>
      <c r="I189" t="s">
        <v>17</v>
      </c>
      <c r="J189">
        <v>1</v>
      </c>
      <c r="K189">
        <v>4.6097099999999998</v>
      </c>
      <c r="L189">
        <v>-74.08175</v>
      </c>
    </row>
    <row r="190" spans="1:12" x14ac:dyDescent="0.25">
      <c r="A190" t="s">
        <v>297</v>
      </c>
      <c r="B190" t="s">
        <v>86</v>
      </c>
      <c r="C190">
        <v>70000</v>
      </c>
      <c r="D190">
        <v>1900</v>
      </c>
      <c r="E190" t="s">
        <v>264</v>
      </c>
      <c r="F190" t="s">
        <v>43</v>
      </c>
      <c r="G190" t="s">
        <v>16</v>
      </c>
      <c r="H190">
        <v>1</v>
      </c>
      <c r="I190" t="s">
        <v>17</v>
      </c>
      <c r="J190">
        <v>3</v>
      </c>
      <c r="K190">
        <v>4.6097099999999998</v>
      </c>
      <c r="L190">
        <v>-74.08175</v>
      </c>
    </row>
    <row r="191" spans="1:12" x14ac:dyDescent="0.25">
      <c r="A191" t="s">
        <v>171</v>
      </c>
      <c r="B191" t="s">
        <v>19</v>
      </c>
      <c r="C191">
        <v>193500</v>
      </c>
      <c r="D191">
        <v>8500</v>
      </c>
      <c r="E191" t="s">
        <v>1022</v>
      </c>
      <c r="F191" t="s">
        <v>76</v>
      </c>
      <c r="G191" t="s">
        <v>16</v>
      </c>
      <c r="H191">
        <v>5</v>
      </c>
      <c r="I191" t="s">
        <v>32</v>
      </c>
      <c r="J191">
        <v>1</v>
      </c>
      <c r="K191">
        <v>4.6097099999999998</v>
      </c>
      <c r="L191">
        <v>-74.08175</v>
      </c>
    </row>
    <row r="192" spans="1:12" x14ac:dyDescent="0.25">
      <c r="A192" t="s">
        <v>28</v>
      </c>
      <c r="B192" t="s">
        <v>29</v>
      </c>
      <c r="C192">
        <v>666300</v>
      </c>
      <c r="D192">
        <v>33700</v>
      </c>
      <c r="E192" t="s">
        <v>342</v>
      </c>
      <c r="F192" t="s">
        <v>21</v>
      </c>
      <c r="G192" t="s">
        <v>16</v>
      </c>
      <c r="H192">
        <v>5</v>
      </c>
      <c r="I192" t="s">
        <v>17</v>
      </c>
      <c r="J192">
        <v>3</v>
      </c>
      <c r="K192">
        <v>4.6097099999999998</v>
      </c>
      <c r="L192">
        <v>-74.08175</v>
      </c>
    </row>
    <row r="193" spans="1:12" x14ac:dyDescent="0.25">
      <c r="A193" t="s">
        <v>39</v>
      </c>
      <c r="B193" t="s">
        <v>24</v>
      </c>
      <c r="C193">
        <v>56800</v>
      </c>
      <c r="D193">
        <v>1200</v>
      </c>
      <c r="E193" t="s">
        <v>102</v>
      </c>
      <c r="F193" t="s">
        <v>43</v>
      </c>
      <c r="G193" t="s">
        <v>31</v>
      </c>
      <c r="H193">
        <v>3</v>
      </c>
      <c r="I193" t="s">
        <v>32</v>
      </c>
      <c r="J193">
        <v>1</v>
      </c>
      <c r="K193">
        <v>3.4372199999999999</v>
      </c>
      <c r="L193">
        <v>-76.522499999999994</v>
      </c>
    </row>
    <row r="194" spans="1:12" x14ac:dyDescent="0.25">
      <c r="A194" t="s">
        <v>144</v>
      </c>
      <c r="B194" t="s">
        <v>65</v>
      </c>
      <c r="C194">
        <v>48300</v>
      </c>
      <c r="D194">
        <v>3600</v>
      </c>
      <c r="E194" t="s">
        <v>698</v>
      </c>
      <c r="F194" t="s">
        <v>96</v>
      </c>
      <c r="G194" t="s">
        <v>16</v>
      </c>
      <c r="H194">
        <v>3</v>
      </c>
      <c r="I194" t="s">
        <v>17</v>
      </c>
      <c r="J194">
        <v>1</v>
      </c>
      <c r="K194">
        <v>4.6097099999999998</v>
      </c>
      <c r="L194">
        <v>-74.08175</v>
      </c>
    </row>
    <row r="195" spans="1:12" x14ac:dyDescent="0.25">
      <c r="A195" t="s">
        <v>171</v>
      </c>
      <c r="B195" t="s">
        <v>19</v>
      </c>
      <c r="C195">
        <v>246400</v>
      </c>
      <c r="D195">
        <v>13600</v>
      </c>
      <c r="E195" t="s">
        <v>210</v>
      </c>
      <c r="F195" t="s">
        <v>93</v>
      </c>
      <c r="G195" t="s">
        <v>16</v>
      </c>
      <c r="H195">
        <v>5</v>
      </c>
      <c r="I195" t="s">
        <v>17</v>
      </c>
      <c r="J195">
        <v>1</v>
      </c>
      <c r="K195">
        <v>4.6097099999999998</v>
      </c>
      <c r="L195">
        <v>-74.08175</v>
      </c>
    </row>
    <row r="196" spans="1:12" x14ac:dyDescent="0.25">
      <c r="A196" t="s">
        <v>171</v>
      </c>
      <c r="B196" t="s">
        <v>19</v>
      </c>
      <c r="C196">
        <v>233600</v>
      </c>
      <c r="D196">
        <v>10600</v>
      </c>
      <c r="E196" t="s">
        <v>512</v>
      </c>
      <c r="F196" t="s">
        <v>47</v>
      </c>
      <c r="G196" t="s">
        <v>27</v>
      </c>
      <c r="H196">
        <v>4</v>
      </c>
      <c r="I196" t="s">
        <v>17</v>
      </c>
      <c r="J196">
        <v>1</v>
      </c>
      <c r="K196">
        <v>10.39972</v>
      </c>
      <c r="L196">
        <v>-75.514439999999993</v>
      </c>
    </row>
    <row r="197" spans="1:12" x14ac:dyDescent="0.25">
      <c r="A197" t="s">
        <v>55</v>
      </c>
      <c r="B197" t="s">
        <v>13</v>
      </c>
      <c r="C197">
        <v>112000</v>
      </c>
      <c r="D197">
        <v>6400</v>
      </c>
      <c r="E197" t="s">
        <v>100</v>
      </c>
      <c r="F197" t="s">
        <v>26</v>
      </c>
      <c r="G197" t="s">
        <v>22</v>
      </c>
      <c r="H197">
        <v>5</v>
      </c>
      <c r="I197" t="s">
        <v>17</v>
      </c>
      <c r="J197">
        <v>5</v>
      </c>
      <c r="K197">
        <v>6.2518399999999996</v>
      </c>
      <c r="L197">
        <v>-75.563590000000005</v>
      </c>
    </row>
    <row r="198" spans="1:12" x14ac:dyDescent="0.25">
      <c r="A198" t="s">
        <v>82</v>
      </c>
      <c r="B198" t="s">
        <v>58</v>
      </c>
      <c r="C198">
        <v>43600</v>
      </c>
      <c r="D198">
        <v>0</v>
      </c>
      <c r="E198" t="s">
        <v>359</v>
      </c>
      <c r="F198" t="s">
        <v>15</v>
      </c>
      <c r="G198" t="s">
        <v>22</v>
      </c>
      <c r="H198">
        <v>5</v>
      </c>
      <c r="I198" t="s">
        <v>17</v>
      </c>
      <c r="J198">
        <v>10</v>
      </c>
      <c r="K198">
        <v>6.2518399999999996</v>
      </c>
      <c r="L198">
        <v>-75.563590000000005</v>
      </c>
    </row>
    <row r="199" spans="1:12" x14ac:dyDescent="0.25">
      <c r="A199" t="s">
        <v>70</v>
      </c>
      <c r="B199" t="s">
        <v>13</v>
      </c>
      <c r="C199">
        <v>2206900</v>
      </c>
      <c r="D199">
        <v>115700</v>
      </c>
      <c r="E199" t="s">
        <v>924</v>
      </c>
      <c r="F199" t="s">
        <v>130</v>
      </c>
      <c r="G199" t="s">
        <v>16</v>
      </c>
      <c r="H199">
        <v>5</v>
      </c>
      <c r="I199" t="s">
        <v>17</v>
      </c>
      <c r="J199">
        <v>6</v>
      </c>
      <c r="K199">
        <v>4.6097099999999998</v>
      </c>
      <c r="L199">
        <v>-74.08175</v>
      </c>
    </row>
    <row r="200" spans="1:12" x14ac:dyDescent="0.25">
      <c r="A200" t="s">
        <v>64</v>
      </c>
      <c r="B200" t="s">
        <v>65</v>
      </c>
      <c r="C200">
        <v>54200</v>
      </c>
      <c r="D200">
        <v>1100</v>
      </c>
      <c r="E200" t="s">
        <v>299</v>
      </c>
      <c r="F200" t="s">
        <v>96</v>
      </c>
      <c r="G200" t="s">
        <v>22</v>
      </c>
      <c r="H200">
        <v>5</v>
      </c>
      <c r="I200" t="s">
        <v>17</v>
      </c>
      <c r="J200">
        <v>2</v>
      </c>
      <c r="K200">
        <v>6.2518399999999996</v>
      </c>
      <c r="L200">
        <v>-75.563590000000005</v>
      </c>
    </row>
    <row r="201" spans="1:12" x14ac:dyDescent="0.25">
      <c r="A201" t="s">
        <v>67</v>
      </c>
      <c r="B201" t="s">
        <v>62</v>
      </c>
      <c r="C201">
        <v>52500</v>
      </c>
      <c r="D201">
        <v>1000</v>
      </c>
      <c r="E201" t="s">
        <v>218</v>
      </c>
      <c r="F201" t="s">
        <v>160</v>
      </c>
      <c r="G201" t="s">
        <v>16</v>
      </c>
      <c r="H201">
        <v>5</v>
      </c>
      <c r="I201" t="s">
        <v>32</v>
      </c>
      <c r="J201">
        <v>1</v>
      </c>
      <c r="K201">
        <v>4.6097099999999998</v>
      </c>
      <c r="L201">
        <v>-74.08175</v>
      </c>
    </row>
    <row r="202" spans="1:12" x14ac:dyDescent="0.25">
      <c r="A202" t="s">
        <v>127</v>
      </c>
      <c r="B202" t="s">
        <v>13</v>
      </c>
      <c r="C202">
        <v>1565100</v>
      </c>
      <c r="D202">
        <v>83700</v>
      </c>
      <c r="E202" t="s">
        <v>1091</v>
      </c>
      <c r="F202" t="s">
        <v>130</v>
      </c>
      <c r="G202" t="s">
        <v>22</v>
      </c>
      <c r="H202">
        <v>4</v>
      </c>
      <c r="I202" t="s">
        <v>17</v>
      </c>
      <c r="J202">
        <v>1</v>
      </c>
      <c r="K202">
        <v>6.2518399999999996</v>
      </c>
      <c r="L202">
        <v>-75.563590000000005</v>
      </c>
    </row>
    <row r="203" spans="1:12" x14ac:dyDescent="0.25">
      <c r="A203" t="s">
        <v>266</v>
      </c>
      <c r="B203" t="s">
        <v>13</v>
      </c>
      <c r="C203">
        <v>1675800</v>
      </c>
      <c r="D203">
        <v>91600</v>
      </c>
      <c r="E203" t="s">
        <v>399</v>
      </c>
      <c r="F203" t="s">
        <v>76</v>
      </c>
      <c r="G203" t="s">
        <v>22</v>
      </c>
      <c r="H203">
        <v>3</v>
      </c>
      <c r="I203" t="s">
        <v>17</v>
      </c>
      <c r="J203">
        <v>1</v>
      </c>
      <c r="K203">
        <v>6.2518399999999996</v>
      </c>
      <c r="L203">
        <v>-75.563590000000005</v>
      </c>
    </row>
    <row r="204" spans="1:12" x14ac:dyDescent="0.25">
      <c r="A204" t="s">
        <v>41</v>
      </c>
      <c r="B204" t="s">
        <v>29</v>
      </c>
      <c r="C204">
        <v>1430400</v>
      </c>
      <c r="D204">
        <v>76400</v>
      </c>
      <c r="E204" t="s">
        <v>1144</v>
      </c>
      <c r="F204" t="s">
        <v>88</v>
      </c>
      <c r="G204" t="s">
        <v>201</v>
      </c>
      <c r="H204">
        <v>5</v>
      </c>
      <c r="I204" t="s">
        <v>17</v>
      </c>
      <c r="J204">
        <v>8</v>
      </c>
      <c r="K204">
        <v>11.54444</v>
      </c>
      <c r="L204">
        <v>-72.907219999999995</v>
      </c>
    </row>
    <row r="205" spans="1:12" x14ac:dyDescent="0.25">
      <c r="A205" t="s">
        <v>82</v>
      </c>
      <c r="B205" t="s">
        <v>58</v>
      </c>
      <c r="C205">
        <v>53600</v>
      </c>
      <c r="D205">
        <v>1000</v>
      </c>
      <c r="E205" t="s">
        <v>952</v>
      </c>
      <c r="F205" t="s">
        <v>43</v>
      </c>
      <c r="G205" t="s">
        <v>31</v>
      </c>
      <c r="H205">
        <v>1</v>
      </c>
      <c r="I205" t="s">
        <v>17</v>
      </c>
      <c r="J205">
        <v>1</v>
      </c>
      <c r="K205">
        <v>3.4372199999999999</v>
      </c>
      <c r="L205">
        <v>-76.522499999999994</v>
      </c>
    </row>
    <row r="206" spans="1:12" x14ac:dyDescent="0.25">
      <c r="A206" t="s">
        <v>196</v>
      </c>
      <c r="B206" t="s">
        <v>13</v>
      </c>
      <c r="C206">
        <v>1246600</v>
      </c>
      <c r="D206">
        <v>64600</v>
      </c>
      <c r="E206" t="s">
        <v>75</v>
      </c>
      <c r="F206" t="s">
        <v>52</v>
      </c>
      <c r="G206" t="s">
        <v>60</v>
      </c>
      <c r="H206">
        <v>5</v>
      </c>
      <c r="I206" t="s">
        <v>17</v>
      </c>
      <c r="J206">
        <v>2</v>
      </c>
      <c r="K206">
        <v>4.8133299999999997</v>
      </c>
      <c r="L206">
        <v>-75.696110000000004</v>
      </c>
    </row>
    <row r="207" spans="1:12" x14ac:dyDescent="0.25">
      <c r="A207" t="s">
        <v>67</v>
      </c>
      <c r="B207" t="s">
        <v>62</v>
      </c>
      <c r="C207">
        <v>50000</v>
      </c>
      <c r="D207">
        <v>2900</v>
      </c>
      <c r="E207" t="s">
        <v>254</v>
      </c>
      <c r="F207" t="s">
        <v>54</v>
      </c>
      <c r="G207" t="s">
        <v>22</v>
      </c>
      <c r="H207">
        <v>1</v>
      </c>
      <c r="I207" t="s">
        <v>17</v>
      </c>
      <c r="J207">
        <v>5</v>
      </c>
      <c r="K207">
        <v>6.2518399999999996</v>
      </c>
      <c r="L207">
        <v>-75.563590000000005</v>
      </c>
    </row>
    <row r="208" spans="1:12" x14ac:dyDescent="0.25">
      <c r="A208" t="s">
        <v>266</v>
      </c>
      <c r="B208" t="s">
        <v>13</v>
      </c>
      <c r="C208">
        <v>1800700</v>
      </c>
      <c r="D208">
        <v>98300</v>
      </c>
      <c r="E208" t="s">
        <v>289</v>
      </c>
      <c r="F208" t="s">
        <v>93</v>
      </c>
      <c r="G208" t="s">
        <v>178</v>
      </c>
      <c r="H208">
        <v>5</v>
      </c>
      <c r="I208" t="s">
        <v>17</v>
      </c>
      <c r="J208">
        <v>1</v>
      </c>
      <c r="K208">
        <v>1.2136100000000001</v>
      </c>
      <c r="L208">
        <v>-77.281109999999998</v>
      </c>
    </row>
    <row r="209" spans="1:12" x14ac:dyDescent="0.25">
      <c r="A209" t="s">
        <v>85</v>
      </c>
      <c r="B209" t="s">
        <v>86</v>
      </c>
      <c r="C209">
        <v>864000</v>
      </c>
      <c r="D209">
        <v>46400</v>
      </c>
      <c r="E209" t="s">
        <v>183</v>
      </c>
      <c r="F209" t="s">
        <v>52</v>
      </c>
      <c r="G209" t="s">
        <v>27</v>
      </c>
      <c r="H209">
        <v>5</v>
      </c>
      <c r="I209" t="s">
        <v>17</v>
      </c>
      <c r="J209">
        <v>4</v>
      </c>
      <c r="K209">
        <v>10.39972</v>
      </c>
      <c r="L209">
        <v>-75.514439999999993</v>
      </c>
    </row>
    <row r="210" spans="1:12" x14ac:dyDescent="0.25">
      <c r="A210" t="s">
        <v>67</v>
      </c>
      <c r="B210" t="s">
        <v>62</v>
      </c>
      <c r="C210">
        <v>55200</v>
      </c>
      <c r="D210">
        <v>3300</v>
      </c>
      <c r="E210" t="s">
        <v>815</v>
      </c>
      <c r="F210" t="s">
        <v>54</v>
      </c>
      <c r="G210" t="s">
        <v>178</v>
      </c>
      <c r="H210">
        <v>5</v>
      </c>
      <c r="I210" t="s">
        <v>32</v>
      </c>
      <c r="J210">
        <v>1</v>
      </c>
      <c r="K210">
        <v>1.2136100000000001</v>
      </c>
      <c r="L210">
        <v>-77.281109999999998</v>
      </c>
    </row>
    <row r="211" spans="1:12" x14ac:dyDescent="0.25">
      <c r="A211" t="s">
        <v>39</v>
      </c>
      <c r="B211" t="s">
        <v>24</v>
      </c>
      <c r="C211">
        <v>58000</v>
      </c>
      <c r="D211">
        <v>3500</v>
      </c>
      <c r="E211" t="s">
        <v>181</v>
      </c>
      <c r="F211" t="s">
        <v>21</v>
      </c>
      <c r="G211" t="s">
        <v>126</v>
      </c>
      <c r="H211">
        <v>5</v>
      </c>
      <c r="I211" t="s">
        <v>17</v>
      </c>
      <c r="J211">
        <v>3</v>
      </c>
      <c r="K211">
        <v>7.89391</v>
      </c>
      <c r="L211">
        <v>-72.507819999999995</v>
      </c>
    </row>
    <row r="212" spans="1:12" x14ac:dyDescent="0.25">
      <c r="A212" t="s">
        <v>127</v>
      </c>
      <c r="B212" t="s">
        <v>13</v>
      </c>
      <c r="C212">
        <v>879100</v>
      </c>
      <c r="D212">
        <v>45000</v>
      </c>
      <c r="E212" t="s">
        <v>1268</v>
      </c>
      <c r="F212" t="s">
        <v>88</v>
      </c>
      <c r="G212" t="s">
        <v>22</v>
      </c>
      <c r="H212">
        <v>1</v>
      </c>
      <c r="I212" t="s">
        <v>32</v>
      </c>
      <c r="J212">
        <v>1</v>
      </c>
      <c r="K212">
        <v>6.2518399999999996</v>
      </c>
      <c r="L212">
        <v>-75.563590000000005</v>
      </c>
    </row>
    <row r="213" spans="1:12" x14ac:dyDescent="0.25">
      <c r="A213" t="s">
        <v>124</v>
      </c>
      <c r="B213" t="s">
        <v>19</v>
      </c>
      <c r="C213">
        <v>697900</v>
      </c>
      <c r="D213">
        <v>37900</v>
      </c>
      <c r="E213" t="s">
        <v>1266</v>
      </c>
      <c r="F213" t="s">
        <v>130</v>
      </c>
      <c r="G213" t="s">
        <v>16</v>
      </c>
      <c r="H213">
        <v>5</v>
      </c>
      <c r="I213" t="s">
        <v>38</v>
      </c>
      <c r="J213">
        <v>1</v>
      </c>
      <c r="K213">
        <v>4.6097099999999998</v>
      </c>
      <c r="L213">
        <v>-74.08175</v>
      </c>
    </row>
    <row r="214" spans="1:12" x14ac:dyDescent="0.25">
      <c r="A214" t="s">
        <v>124</v>
      </c>
      <c r="B214" t="s">
        <v>19</v>
      </c>
      <c r="C214">
        <v>731600</v>
      </c>
      <c r="D214">
        <v>37100</v>
      </c>
      <c r="E214" t="s">
        <v>516</v>
      </c>
      <c r="F214" t="s">
        <v>88</v>
      </c>
      <c r="G214" t="s">
        <v>22</v>
      </c>
      <c r="H214">
        <v>5</v>
      </c>
      <c r="I214" t="s">
        <v>38</v>
      </c>
      <c r="J214">
        <v>1</v>
      </c>
      <c r="K214">
        <v>6.2518399999999996</v>
      </c>
      <c r="L214">
        <v>-75.563590000000005</v>
      </c>
    </row>
    <row r="215" spans="1:12" x14ac:dyDescent="0.25">
      <c r="A215" t="s">
        <v>45</v>
      </c>
      <c r="B215" t="s">
        <v>29</v>
      </c>
      <c r="C215">
        <v>1384700</v>
      </c>
      <c r="D215">
        <v>71900</v>
      </c>
      <c r="E215" t="s">
        <v>499</v>
      </c>
      <c r="F215" t="s">
        <v>88</v>
      </c>
      <c r="G215" t="s">
        <v>178</v>
      </c>
      <c r="H215">
        <v>5</v>
      </c>
      <c r="I215" t="s">
        <v>17</v>
      </c>
      <c r="J215">
        <v>2</v>
      </c>
      <c r="K215">
        <v>1.2136100000000001</v>
      </c>
      <c r="L215">
        <v>-77.281109999999998</v>
      </c>
    </row>
    <row r="216" spans="1:12" x14ac:dyDescent="0.25">
      <c r="A216" t="s">
        <v>70</v>
      </c>
      <c r="B216" t="s">
        <v>13</v>
      </c>
      <c r="C216">
        <v>2778800</v>
      </c>
      <c r="D216">
        <v>148500</v>
      </c>
      <c r="E216" t="s">
        <v>721</v>
      </c>
      <c r="F216" t="s">
        <v>43</v>
      </c>
      <c r="G216" t="s">
        <v>27</v>
      </c>
      <c r="H216">
        <v>1</v>
      </c>
      <c r="I216" t="s">
        <v>17</v>
      </c>
      <c r="J216">
        <v>10</v>
      </c>
      <c r="K216">
        <v>10.39972</v>
      </c>
      <c r="L216">
        <v>-75.514439999999993</v>
      </c>
    </row>
    <row r="217" spans="1:12" x14ac:dyDescent="0.25">
      <c r="A217" t="s">
        <v>164</v>
      </c>
      <c r="B217" t="s">
        <v>13</v>
      </c>
      <c r="C217">
        <v>149200</v>
      </c>
      <c r="D217">
        <v>8200</v>
      </c>
      <c r="E217" t="s">
        <v>476</v>
      </c>
      <c r="F217" t="s">
        <v>130</v>
      </c>
      <c r="G217" t="s">
        <v>16</v>
      </c>
      <c r="H217">
        <v>5</v>
      </c>
      <c r="I217" t="s">
        <v>17</v>
      </c>
      <c r="J217">
        <v>4</v>
      </c>
      <c r="K217">
        <v>4.6097099999999998</v>
      </c>
      <c r="L217">
        <v>-74.08175</v>
      </c>
    </row>
    <row r="218" spans="1:12" x14ac:dyDescent="0.25">
      <c r="A218" t="s">
        <v>68</v>
      </c>
      <c r="B218" t="s">
        <v>24</v>
      </c>
      <c r="C218">
        <v>23300</v>
      </c>
      <c r="D218">
        <v>0</v>
      </c>
      <c r="E218" t="s">
        <v>213</v>
      </c>
      <c r="F218" t="s">
        <v>76</v>
      </c>
      <c r="G218" t="s">
        <v>22</v>
      </c>
      <c r="H218">
        <v>3</v>
      </c>
      <c r="I218" t="s">
        <v>17</v>
      </c>
      <c r="J218">
        <v>2</v>
      </c>
      <c r="K218">
        <v>6.2518399999999996</v>
      </c>
      <c r="L218">
        <v>-75.563590000000005</v>
      </c>
    </row>
    <row r="219" spans="1:12" x14ac:dyDescent="0.25">
      <c r="A219" t="s">
        <v>105</v>
      </c>
      <c r="B219" t="s">
        <v>19</v>
      </c>
      <c r="C219">
        <v>325600</v>
      </c>
      <c r="D219">
        <v>23000</v>
      </c>
      <c r="E219" t="s">
        <v>814</v>
      </c>
      <c r="F219" t="s">
        <v>93</v>
      </c>
      <c r="G219" t="s">
        <v>91</v>
      </c>
      <c r="H219">
        <v>5</v>
      </c>
      <c r="I219" t="s">
        <v>32</v>
      </c>
      <c r="J219">
        <v>1</v>
      </c>
      <c r="K219">
        <v>10.968540000000001</v>
      </c>
      <c r="L219">
        <v>-74.781319999999994</v>
      </c>
    </row>
    <row r="220" spans="1:12" x14ac:dyDescent="0.25">
      <c r="A220" t="s">
        <v>214</v>
      </c>
      <c r="B220" t="s">
        <v>19</v>
      </c>
      <c r="C220">
        <v>192700</v>
      </c>
      <c r="D220">
        <v>8400</v>
      </c>
      <c r="E220" t="s">
        <v>846</v>
      </c>
      <c r="F220" t="s">
        <v>52</v>
      </c>
      <c r="G220" t="s">
        <v>27</v>
      </c>
      <c r="H220">
        <v>5</v>
      </c>
      <c r="I220" t="s">
        <v>17</v>
      </c>
      <c r="J220">
        <v>10</v>
      </c>
      <c r="K220">
        <v>10.39972</v>
      </c>
      <c r="L220">
        <v>-75.514439999999993</v>
      </c>
    </row>
    <row r="221" spans="1:12" x14ac:dyDescent="0.25">
      <c r="A221" t="s">
        <v>85</v>
      </c>
      <c r="B221" t="s">
        <v>86</v>
      </c>
      <c r="C221">
        <v>969400</v>
      </c>
      <c r="D221">
        <v>56400</v>
      </c>
      <c r="E221" t="s">
        <v>162</v>
      </c>
      <c r="F221" t="s">
        <v>130</v>
      </c>
      <c r="G221" t="s">
        <v>161</v>
      </c>
      <c r="H221">
        <v>5</v>
      </c>
      <c r="I221" t="s">
        <v>38</v>
      </c>
      <c r="J221">
        <v>1</v>
      </c>
      <c r="K221">
        <v>7.1253900000000003</v>
      </c>
      <c r="L221">
        <v>-73.119799999999998</v>
      </c>
    </row>
    <row r="222" spans="1:12" x14ac:dyDescent="0.25">
      <c r="A222" t="s">
        <v>98</v>
      </c>
      <c r="B222" t="s">
        <v>19</v>
      </c>
      <c r="C222">
        <v>679100</v>
      </c>
      <c r="D222">
        <v>36600</v>
      </c>
      <c r="E222" t="s">
        <v>519</v>
      </c>
      <c r="F222" t="s">
        <v>88</v>
      </c>
      <c r="G222" t="s">
        <v>22</v>
      </c>
      <c r="H222">
        <v>5</v>
      </c>
      <c r="I222" t="s">
        <v>17</v>
      </c>
      <c r="J222">
        <v>1</v>
      </c>
      <c r="K222">
        <v>6.2518399999999996</v>
      </c>
      <c r="L222">
        <v>-75.563590000000005</v>
      </c>
    </row>
    <row r="223" spans="1:12" x14ac:dyDescent="0.25">
      <c r="A223" t="s">
        <v>122</v>
      </c>
      <c r="B223" t="s">
        <v>29</v>
      </c>
      <c r="C223">
        <v>1052000</v>
      </c>
      <c r="D223">
        <v>54200</v>
      </c>
      <c r="E223" t="s">
        <v>492</v>
      </c>
      <c r="F223" t="s">
        <v>15</v>
      </c>
      <c r="G223" t="s">
        <v>22</v>
      </c>
      <c r="H223">
        <v>3</v>
      </c>
      <c r="I223" t="s">
        <v>17</v>
      </c>
      <c r="J223">
        <v>2</v>
      </c>
      <c r="K223">
        <v>6.2518399999999996</v>
      </c>
      <c r="L223">
        <v>-75.563590000000005</v>
      </c>
    </row>
    <row r="224" spans="1:12" x14ac:dyDescent="0.25">
      <c r="A224" t="s">
        <v>155</v>
      </c>
      <c r="B224" t="s">
        <v>62</v>
      </c>
      <c r="C224">
        <v>92500</v>
      </c>
      <c r="D224">
        <v>6000</v>
      </c>
      <c r="E224" t="s">
        <v>382</v>
      </c>
      <c r="F224" t="s">
        <v>160</v>
      </c>
      <c r="G224" t="s">
        <v>22</v>
      </c>
      <c r="H224">
        <v>4</v>
      </c>
      <c r="I224" t="s">
        <v>17</v>
      </c>
      <c r="J224">
        <v>1</v>
      </c>
      <c r="K224">
        <v>6.2518399999999996</v>
      </c>
      <c r="L224">
        <v>-75.563590000000005</v>
      </c>
    </row>
    <row r="225" spans="1:12" x14ac:dyDescent="0.25">
      <c r="A225" t="s">
        <v>127</v>
      </c>
      <c r="B225" t="s">
        <v>13</v>
      </c>
      <c r="C225">
        <v>1160500</v>
      </c>
      <c r="D225">
        <v>69200</v>
      </c>
      <c r="E225" t="s">
        <v>506</v>
      </c>
      <c r="F225" t="s">
        <v>93</v>
      </c>
      <c r="G225" t="s">
        <v>31</v>
      </c>
      <c r="H225">
        <v>1</v>
      </c>
      <c r="I225" t="s">
        <v>17</v>
      </c>
      <c r="J225">
        <v>6</v>
      </c>
      <c r="K225">
        <v>3.4372199999999999</v>
      </c>
      <c r="L225">
        <v>-76.522499999999994</v>
      </c>
    </row>
    <row r="226" spans="1:12" x14ac:dyDescent="0.25">
      <c r="A226" t="s">
        <v>124</v>
      </c>
      <c r="B226" t="s">
        <v>19</v>
      </c>
      <c r="C226">
        <v>665100</v>
      </c>
      <c r="D226">
        <v>33600</v>
      </c>
      <c r="E226" t="s">
        <v>896</v>
      </c>
      <c r="F226" t="s">
        <v>96</v>
      </c>
      <c r="G226" t="s">
        <v>16</v>
      </c>
      <c r="H226">
        <v>4</v>
      </c>
      <c r="I226" t="s">
        <v>32</v>
      </c>
      <c r="J226">
        <v>1</v>
      </c>
      <c r="K226">
        <v>4.6097099999999998</v>
      </c>
      <c r="L226">
        <v>-74.08175</v>
      </c>
    </row>
    <row r="227" spans="1:12" x14ac:dyDescent="0.25">
      <c r="A227" t="s">
        <v>158</v>
      </c>
      <c r="B227" t="s">
        <v>62</v>
      </c>
      <c r="C227">
        <v>51300</v>
      </c>
      <c r="D227">
        <v>900</v>
      </c>
      <c r="E227" t="s">
        <v>1274</v>
      </c>
      <c r="F227" t="s">
        <v>21</v>
      </c>
      <c r="G227" t="s">
        <v>278</v>
      </c>
      <c r="H227">
        <v>5</v>
      </c>
      <c r="I227" t="s">
        <v>32</v>
      </c>
      <c r="J227">
        <v>1</v>
      </c>
      <c r="K227">
        <v>-4.2152799999999999</v>
      </c>
      <c r="L227">
        <v>-69.940560000000005</v>
      </c>
    </row>
    <row r="228" spans="1:12" x14ac:dyDescent="0.25">
      <c r="A228" t="s">
        <v>67</v>
      </c>
      <c r="B228" t="s">
        <v>62</v>
      </c>
      <c r="C228">
        <v>52500</v>
      </c>
      <c r="D228">
        <v>3300</v>
      </c>
      <c r="E228" t="s">
        <v>610</v>
      </c>
      <c r="F228" t="s">
        <v>54</v>
      </c>
      <c r="G228" t="s">
        <v>27</v>
      </c>
      <c r="H228">
        <v>4</v>
      </c>
      <c r="I228" t="s">
        <v>17</v>
      </c>
      <c r="J228">
        <v>2</v>
      </c>
      <c r="K228">
        <v>10.39972</v>
      </c>
      <c r="L228">
        <v>-75.514439999999993</v>
      </c>
    </row>
    <row r="229" spans="1:12" x14ac:dyDescent="0.25">
      <c r="A229" t="s">
        <v>61</v>
      </c>
      <c r="B229" t="s">
        <v>62</v>
      </c>
      <c r="C229">
        <v>458600</v>
      </c>
      <c r="D229">
        <v>24600</v>
      </c>
      <c r="E229" t="s">
        <v>216</v>
      </c>
      <c r="F229" t="s">
        <v>130</v>
      </c>
      <c r="G229" t="s">
        <v>16</v>
      </c>
      <c r="H229">
        <v>4</v>
      </c>
      <c r="I229" t="s">
        <v>17</v>
      </c>
      <c r="J229">
        <v>3</v>
      </c>
      <c r="K229">
        <v>4.6097099999999998</v>
      </c>
      <c r="L229">
        <v>-74.08175</v>
      </c>
    </row>
    <row r="230" spans="1:12" x14ac:dyDescent="0.25">
      <c r="A230" t="s">
        <v>113</v>
      </c>
      <c r="B230" t="s">
        <v>24</v>
      </c>
      <c r="C230">
        <v>19300</v>
      </c>
      <c r="D230">
        <v>5700</v>
      </c>
      <c r="E230" t="s">
        <v>592</v>
      </c>
      <c r="F230" t="s">
        <v>93</v>
      </c>
      <c r="G230" t="s">
        <v>201</v>
      </c>
      <c r="H230">
        <v>5</v>
      </c>
      <c r="I230" t="s">
        <v>17</v>
      </c>
      <c r="J230">
        <v>6</v>
      </c>
      <c r="K230">
        <v>11.54444</v>
      </c>
      <c r="L230">
        <v>-72.907219999999995</v>
      </c>
    </row>
    <row r="231" spans="1:12" x14ac:dyDescent="0.25">
      <c r="A231" t="s">
        <v>122</v>
      </c>
      <c r="B231" t="s">
        <v>29</v>
      </c>
      <c r="C231">
        <v>944200</v>
      </c>
      <c r="D231">
        <v>48500</v>
      </c>
      <c r="E231" t="s">
        <v>1008</v>
      </c>
      <c r="F231" t="s">
        <v>43</v>
      </c>
      <c r="G231" t="s">
        <v>22</v>
      </c>
      <c r="H231">
        <v>1</v>
      </c>
      <c r="I231" t="s">
        <v>17</v>
      </c>
      <c r="J231">
        <v>1</v>
      </c>
      <c r="K231">
        <v>6.2518399999999996</v>
      </c>
      <c r="L231">
        <v>-75.563590000000005</v>
      </c>
    </row>
    <row r="232" spans="1:12" x14ac:dyDescent="0.25">
      <c r="A232" t="s">
        <v>80</v>
      </c>
      <c r="B232" t="s">
        <v>65</v>
      </c>
      <c r="C232">
        <v>38400</v>
      </c>
      <c r="D232">
        <v>0</v>
      </c>
      <c r="E232" t="s">
        <v>502</v>
      </c>
      <c r="F232" t="s">
        <v>130</v>
      </c>
      <c r="G232" t="s">
        <v>16</v>
      </c>
      <c r="H232">
        <v>1</v>
      </c>
      <c r="I232" t="s">
        <v>17</v>
      </c>
      <c r="J232">
        <v>18</v>
      </c>
      <c r="K232">
        <v>4.6097099999999998</v>
      </c>
      <c r="L232">
        <v>-74.08175</v>
      </c>
    </row>
    <row r="233" spans="1:12" x14ac:dyDescent="0.25">
      <c r="A233" t="s">
        <v>122</v>
      </c>
      <c r="B233" t="s">
        <v>29</v>
      </c>
      <c r="C233">
        <v>1472400</v>
      </c>
      <c r="D233">
        <v>76600</v>
      </c>
      <c r="E233" t="s">
        <v>1212</v>
      </c>
      <c r="F233" t="s">
        <v>52</v>
      </c>
      <c r="G233" t="s">
        <v>22</v>
      </c>
      <c r="H233">
        <v>5</v>
      </c>
      <c r="I233" t="s">
        <v>17</v>
      </c>
      <c r="J233">
        <v>1</v>
      </c>
      <c r="K233">
        <v>6.2518399999999996</v>
      </c>
      <c r="L233">
        <v>-75.563590000000005</v>
      </c>
    </row>
    <row r="234" spans="1:12" x14ac:dyDescent="0.25">
      <c r="A234" t="s">
        <v>158</v>
      </c>
      <c r="B234" t="s">
        <v>62</v>
      </c>
      <c r="C234">
        <v>46900</v>
      </c>
      <c r="D234">
        <v>0</v>
      </c>
      <c r="E234" t="s">
        <v>642</v>
      </c>
      <c r="F234" t="s">
        <v>130</v>
      </c>
      <c r="G234" t="s">
        <v>31</v>
      </c>
      <c r="H234">
        <v>5</v>
      </c>
      <c r="I234" t="s">
        <v>17</v>
      </c>
      <c r="J234">
        <v>1</v>
      </c>
      <c r="K234">
        <v>3.4372199999999999</v>
      </c>
      <c r="L234">
        <v>-76.522499999999994</v>
      </c>
    </row>
    <row r="235" spans="1:12" x14ac:dyDescent="0.25">
      <c r="A235" t="s">
        <v>98</v>
      </c>
      <c r="B235" t="s">
        <v>19</v>
      </c>
      <c r="C235">
        <v>676100</v>
      </c>
      <c r="D235">
        <v>40700</v>
      </c>
      <c r="E235" t="s">
        <v>728</v>
      </c>
      <c r="F235" t="s">
        <v>96</v>
      </c>
      <c r="G235" t="s">
        <v>16</v>
      </c>
      <c r="H235">
        <v>5</v>
      </c>
      <c r="I235" t="s">
        <v>32</v>
      </c>
      <c r="J235">
        <v>1</v>
      </c>
      <c r="K235">
        <v>4.6097099999999998</v>
      </c>
      <c r="L235">
        <v>-74.08175</v>
      </c>
    </row>
    <row r="236" spans="1:12" x14ac:dyDescent="0.25">
      <c r="A236" t="s">
        <v>61</v>
      </c>
      <c r="B236" t="s">
        <v>62</v>
      </c>
      <c r="C236">
        <v>476400</v>
      </c>
      <c r="D236">
        <v>25600</v>
      </c>
      <c r="E236" t="s">
        <v>869</v>
      </c>
      <c r="F236" t="s">
        <v>96</v>
      </c>
      <c r="G236" t="s">
        <v>16</v>
      </c>
      <c r="H236">
        <v>1</v>
      </c>
      <c r="I236" t="s">
        <v>17</v>
      </c>
      <c r="J236">
        <v>1</v>
      </c>
      <c r="K236">
        <v>4.6097099999999998</v>
      </c>
      <c r="L236">
        <v>-74.08175</v>
      </c>
    </row>
    <row r="237" spans="1:12" x14ac:dyDescent="0.25">
      <c r="A237" t="s">
        <v>74</v>
      </c>
      <c r="B237" t="s">
        <v>62</v>
      </c>
      <c r="C237">
        <v>36300</v>
      </c>
      <c r="D237">
        <v>0</v>
      </c>
      <c r="E237" t="s">
        <v>991</v>
      </c>
      <c r="F237" t="s">
        <v>15</v>
      </c>
      <c r="G237" t="s">
        <v>201</v>
      </c>
      <c r="H237">
        <v>5</v>
      </c>
      <c r="I237" t="s">
        <v>17</v>
      </c>
      <c r="J237">
        <v>9</v>
      </c>
      <c r="K237">
        <v>11.54444</v>
      </c>
      <c r="L237">
        <v>-72.907219999999995</v>
      </c>
    </row>
    <row r="238" spans="1:12" x14ac:dyDescent="0.25">
      <c r="A238" t="s">
        <v>80</v>
      </c>
      <c r="B238" t="s">
        <v>65</v>
      </c>
      <c r="C238">
        <v>44600</v>
      </c>
      <c r="D238">
        <v>0</v>
      </c>
      <c r="E238" t="s">
        <v>723</v>
      </c>
      <c r="F238" t="s">
        <v>35</v>
      </c>
      <c r="G238" t="s">
        <v>201</v>
      </c>
      <c r="H238">
        <v>5</v>
      </c>
      <c r="I238" t="s">
        <v>17</v>
      </c>
      <c r="J238">
        <v>1</v>
      </c>
      <c r="K238">
        <v>11.54444</v>
      </c>
      <c r="L238">
        <v>-72.907219999999995</v>
      </c>
    </row>
    <row r="239" spans="1:12" x14ac:dyDescent="0.25">
      <c r="A239" t="s">
        <v>103</v>
      </c>
      <c r="B239" t="s">
        <v>13</v>
      </c>
      <c r="C239">
        <v>337600</v>
      </c>
      <c r="D239">
        <v>16200</v>
      </c>
      <c r="E239" t="s">
        <v>524</v>
      </c>
      <c r="F239" t="s">
        <v>26</v>
      </c>
      <c r="G239" t="s">
        <v>16</v>
      </c>
      <c r="H239">
        <v>1</v>
      </c>
      <c r="I239" t="s">
        <v>32</v>
      </c>
      <c r="J239">
        <v>1</v>
      </c>
      <c r="K239">
        <v>4.6097099999999998</v>
      </c>
      <c r="L239">
        <v>-74.08175</v>
      </c>
    </row>
    <row r="240" spans="1:12" x14ac:dyDescent="0.25">
      <c r="A240" t="s">
        <v>133</v>
      </c>
      <c r="B240" t="s">
        <v>24</v>
      </c>
      <c r="C240">
        <v>15000</v>
      </c>
      <c r="D240">
        <v>1500</v>
      </c>
      <c r="E240" t="s">
        <v>683</v>
      </c>
      <c r="F240" t="s">
        <v>21</v>
      </c>
      <c r="G240" t="s">
        <v>60</v>
      </c>
      <c r="H240">
        <v>5</v>
      </c>
      <c r="I240" t="s">
        <v>17</v>
      </c>
      <c r="J240">
        <v>8</v>
      </c>
      <c r="K240">
        <v>4.8133299999999997</v>
      </c>
      <c r="L240">
        <v>-75.696110000000004</v>
      </c>
    </row>
    <row r="241" spans="1:12" x14ac:dyDescent="0.25">
      <c r="A241" t="s">
        <v>192</v>
      </c>
      <c r="B241" t="s">
        <v>65</v>
      </c>
      <c r="C241">
        <v>52100</v>
      </c>
      <c r="D241">
        <v>3000</v>
      </c>
      <c r="E241" t="s">
        <v>521</v>
      </c>
      <c r="F241" t="s">
        <v>88</v>
      </c>
      <c r="G241" t="s">
        <v>16</v>
      </c>
      <c r="H241">
        <v>1</v>
      </c>
      <c r="I241" t="s">
        <v>17</v>
      </c>
      <c r="J241">
        <v>2</v>
      </c>
      <c r="K241">
        <v>4.6097099999999998</v>
      </c>
      <c r="L241">
        <v>-74.08175</v>
      </c>
    </row>
    <row r="242" spans="1:12" x14ac:dyDescent="0.25">
      <c r="A242" t="s">
        <v>39</v>
      </c>
      <c r="B242" t="s">
        <v>24</v>
      </c>
      <c r="C242">
        <v>38000</v>
      </c>
      <c r="D242">
        <v>2400</v>
      </c>
      <c r="E242" t="s">
        <v>597</v>
      </c>
      <c r="F242" t="s">
        <v>160</v>
      </c>
      <c r="G242" t="s">
        <v>16</v>
      </c>
      <c r="H242">
        <v>4</v>
      </c>
      <c r="I242" t="s">
        <v>32</v>
      </c>
      <c r="J242">
        <v>1</v>
      </c>
      <c r="K242">
        <v>4.6097099999999998</v>
      </c>
      <c r="L242">
        <v>-74.08175</v>
      </c>
    </row>
    <row r="243" spans="1:12" x14ac:dyDescent="0.25">
      <c r="A243" t="s">
        <v>18</v>
      </c>
      <c r="B243" t="s">
        <v>19</v>
      </c>
      <c r="C243">
        <v>339000</v>
      </c>
      <c r="D243">
        <v>16200</v>
      </c>
      <c r="E243" t="s">
        <v>1003</v>
      </c>
      <c r="F243" t="s">
        <v>43</v>
      </c>
      <c r="G243" t="s">
        <v>16</v>
      </c>
      <c r="H243">
        <v>5</v>
      </c>
      <c r="I243" t="s">
        <v>17</v>
      </c>
      <c r="J243">
        <v>1</v>
      </c>
      <c r="K243">
        <v>4.6097099999999998</v>
      </c>
      <c r="L243">
        <v>-74.08175</v>
      </c>
    </row>
    <row r="244" spans="1:12" x14ac:dyDescent="0.25">
      <c r="A244" t="s">
        <v>67</v>
      </c>
      <c r="B244" t="s">
        <v>62</v>
      </c>
      <c r="C244">
        <v>40100</v>
      </c>
      <c r="D244">
        <v>0</v>
      </c>
      <c r="E244" t="s">
        <v>352</v>
      </c>
      <c r="F244" t="s">
        <v>26</v>
      </c>
      <c r="G244" t="s">
        <v>31</v>
      </c>
      <c r="H244">
        <v>5</v>
      </c>
      <c r="I244" t="s">
        <v>17</v>
      </c>
      <c r="J244">
        <v>1</v>
      </c>
      <c r="K244">
        <v>3.4372199999999999</v>
      </c>
      <c r="L244">
        <v>-76.522499999999994</v>
      </c>
    </row>
    <row r="245" spans="1:12" x14ac:dyDescent="0.25">
      <c r="A245" t="s">
        <v>89</v>
      </c>
      <c r="B245" t="s">
        <v>62</v>
      </c>
      <c r="C245">
        <v>14700</v>
      </c>
      <c r="D245">
        <v>1200</v>
      </c>
      <c r="E245" t="s">
        <v>331</v>
      </c>
      <c r="F245" t="s">
        <v>160</v>
      </c>
      <c r="G245" t="s">
        <v>16</v>
      </c>
      <c r="H245">
        <v>5</v>
      </c>
      <c r="I245" t="s">
        <v>32</v>
      </c>
      <c r="J245">
        <v>1</v>
      </c>
      <c r="K245">
        <v>4.6097099999999998</v>
      </c>
      <c r="L245">
        <v>-74.08175</v>
      </c>
    </row>
    <row r="246" spans="1:12" x14ac:dyDescent="0.25">
      <c r="A246" t="s">
        <v>214</v>
      </c>
      <c r="B246" t="s">
        <v>19</v>
      </c>
      <c r="C246">
        <v>208600</v>
      </c>
      <c r="D246">
        <v>9300</v>
      </c>
      <c r="E246" t="s">
        <v>695</v>
      </c>
      <c r="F246" t="s">
        <v>93</v>
      </c>
      <c r="G246" t="s">
        <v>16</v>
      </c>
      <c r="H246">
        <v>5</v>
      </c>
      <c r="I246" t="s">
        <v>17</v>
      </c>
      <c r="J246">
        <v>1</v>
      </c>
      <c r="K246">
        <v>4.6097099999999998</v>
      </c>
      <c r="L246">
        <v>-74.08175</v>
      </c>
    </row>
    <row r="247" spans="1:12" x14ac:dyDescent="0.25">
      <c r="A247" t="s">
        <v>68</v>
      </c>
      <c r="B247" t="s">
        <v>24</v>
      </c>
      <c r="C247">
        <v>27100</v>
      </c>
      <c r="D247">
        <v>0</v>
      </c>
      <c r="E247" t="s">
        <v>291</v>
      </c>
      <c r="F247" t="s">
        <v>26</v>
      </c>
      <c r="G247" t="s">
        <v>16</v>
      </c>
      <c r="H247">
        <v>5</v>
      </c>
      <c r="I247" t="s">
        <v>17</v>
      </c>
      <c r="J247">
        <v>5</v>
      </c>
      <c r="K247">
        <v>4.6097099999999998</v>
      </c>
      <c r="L247">
        <v>-74.08175</v>
      </c>
    </row>
    <row r="248" spans="1:12" x14ac:dyDescent="0.25">
      <c r="A248" t="s">
        <v>33</v>
      </c>
      <c r="B248" t="s">
        <v>19</v>
      </c>
      <c r="C248">
        <v>263600</v>
      </c>
      <c r="D248">
        <v>12200</v>
      </c>
      <c r="E248" t="s">
        <v>245</v>
      </c>
      <c r="F248" t="s">
        <v>130</v>
      </c>
      <c r="G248" t="s">
        <v>16</v>
      </c>
      <c r="H248">
        <v>5</v>
      </c>
      <c r="I248" t="s">
        <v>17</v>
      </c>
      <c r="J248">
        <v>8</v>
      </c>
      <c r="K248">
        <v>4.6097099999999998</v>
      </c>
      <c r="L248">
        <v>-74.08175</v>
      </c>
    </row>
    <row r="249" spans="1:12" x14ac:dyDescent="0.25">
      <c r="A249" t="s">
        <v>124</v>
      </c>
      <c r="B249" t="s">
        <v>19</v>
      </c>
      <c r="C249">
        <v>702700</v>
      </c>
      <c r="D249">
        <v>37600</v>
      </c>
      <c r="E249" t="s">
        <v>173</v>
      </c>
      <c r="F249" t="s">
        <v>93</v>
      </c>
      <c r="G249" t="s">
        <v>16</v>
      </c>
      <c r="H249">
        <v>5</v>
      </c>
      <c r="I249" t="s">
        <v>32</v>
      </c>
      <c r="J249">
        <v>1</v>
      </c>
      <c r="K249">
        <v>4.6097099999999998</v>
      </c>
      <c r="L249">
        <v>-74.08175</v>
      </c>
    </row>
    <row r="250" spans="1:12" x14ac:dyDescent="0.25">
      <c r="A250" t="s">
        <v>89</v>
      </c>
      <c r="B250" t="s">
        <v>62</v>
      </c>
      <c r="C250">
        <v>13200</v>
      </c>
      <c r="D250">
        <v>0</v>
      </c>
      <c r="E250" t="s">
        <v>455</v>
      </c>
      <c r="F250" t="s">
        <v>52</v>
      </c>
      <c r="G250" t="s">
        <v>22</v>
      </c>
      <c r="H250">
        <v>5</v>
      </c>
      <c r="I250" t="s">
        <v>17</v>
      </c>
      <c r="J250">
        <v>10</v>
      </c>
      <c r="K250">
        <v>6.2518399999999996</v>
      </c>
      <c r="L250">
        <v>-75.563590000000005</v>
      </c>
    </row>
    <row r="251" spans="1:12" x14ac:dyDescent="0.25">
      <c r="A251" t="s">
        <v>155</v>
      </c>
      <c r="B251" t="s">
        <v>62</v>
      </c>
      <c r="C251">
        <v>111300</v>
      </c>
      <c r="D251">
        <v>4100</v>
      </c>
      <c r="E251" t="s">
        <v>436</v>
      </c>
      <c r="F251" t="s">
        <v>96</v>
      </c>
      <c r="G251" t="s">
        <v>22</v>
      </c>
      <c r="H251">
        <v>1</v>
      </c>
      <c r="I251" t="s">
        <v>17</v>
      </c>
      <c r="J251">
        <v>10</v>
      </c>
      <c r="K251">
        <v>6.2518399999999996</v>
      </c>
      <c r="L251">
        <v>-75.563590000000005</v>
      </c>
    </row>
    <row r="252" spans="1:12" x14ac:dyDescent="0.25">
      <c r="A252" t="s">
        <v>80</v>
      </c>
      <c r="B252" t="s">
        <v>65</v>
      </c>
      <c r="C252">
        <v>39500</v>
      </c>
      <c r="D252">
        <v>3200</v>
      </c>
      <c r="E252" t="s">
        <v>632</v>
      </c>
      <c r="F252" t="s">
        <v>88</v>
      </c>
      <c r="G252" t="s">
        <v>16</v>
      </c>
      <c r="H252">
        <v>5</v>
      </c>
      <c r="I252" t="s">
        <v>32</v>
      </c>
      <c r="J252">
        <v>1</v>
      </c>
      <c r="K252">
        <v>4.6097099999999998</v>
      </c>
      <c r="L252">
        <v>-74.08175</v>
      </c>
    </row>
    <row r="253" spans="1:12" x14ac:dyDescent="0.25">
      <c r="A253" t="s">
        <v>12</v>
      </c>
      <c r="B253" t="s">
        <v>13</v>
      </c>
      <c r="C253">
        <v>208500</v>
      </c>
      <c r="D253">
        <v>9300</v>
      </c>
      <c r="E253" t="s">
        <v>653</v>
      </c>
      <c r="F253" t="s">
        <v>96</v>
      </c>
      <c r="G253" t="s">
        <v>22</v>
      </c>
      <c r="H253">
        <v>5</v>
      </c>
      <c r="I253" t="s">
        <v>17</v>
      </c>
      <c r="J253">
        <v>1</v>
      </c>
      <c r="K253">
        <v>6.2518399999999996</v>
      </c>
      <c r="L253">
        <v>-75.563590000000005</v>
      </c>
    </row>
    <row r="254" spans="1:12" x14ac:dyDescent="0.25">
      <c r="A254" t="s">
        <v>50</v>
      </c>
      <c r="B254" t="s">
        <v>29</v>
      </c>
      <c r="C254">
        <v>1480800</v>
      </c>
      <c r="D254">
        <v>79100</v>
      </c>
      <c r="E254" t="s">
        <v>1202</v>
      </c>
      <c r="F254" t="s">
        <v>96</v>
      </c>
      <c r="G254" t="s">
        <v>60</v>
      </c>
      <c r="H254">
        <v>5</v>
      </c>
      <c r="I254" t="s">
        <v>17</v>
      </c>
      <c r="J254">
        <v>2</v>
      </c>
      <c r="K254">
        <v>4.8133299999999997</v>
      </c>
      <c r="L254">
        <v>-75.696110000000004</v>
      </c>
    </row>
    <row r="255" spans="1:12" x14ac:dyDescent="0.25">
      <c r="A255" t="s">
        <v>89</v>
      </c>
      <c r="B255" t="s">
        <v>62</v>
      </c>
      <c r="C255">
        <v>25100</v>
      </c>
      <c r="D255">
        <v>1500</v>
      </c>
      <c r="E255" t="s">
        <v>895</v>
      </c>
      <c r="F255" t="s">
        <v>130</v>
      </c>
      <c r="G255" t="s">
        <v>16</v>
      </c>
      <c r="H255">
        <v>5</v>
      </c>
      <c r="I255" t="s">
        <v>17</v>
      </c>
      <c r="J255">
        <v>8</v>
      </c>
      <c r="K255">
        <v>4.6097099999999998</v>
      </c>
      <c r="L255">
        <v>-74.08175</v>
      </c>
    </row>
    <row r="256" spans="1:12" x14ac:dyDescent="0.25">
      <c r="A256" t="s">
        <v>74</v>
      </c>
      <c r="B256" t="s">
        <v>62</v>
      </c>
      <c r="C256">
        <v>65500</v>
      </c>
      <c r="D256">
        <v>1700</v>
      </c>
      <c r="E256" t="s">
        <v>746</v>
      </c>
      <c r="F256" t="s">
        <v>26</v>
      </c>
      <c r="G256" t="s">
        <v>16</v>
      </c>
      <c r="H256">
        <v>5</v>
      </c>
      <c r="I256" t="s">
        <v>17</v>
      </c>
      <c r="J256">
        <v>6</v>
      </c>
      <c r="K256">
        <v>4.6097099999999998</v>
      </c>
      <c r="L256">
        <v>-74.08175</v>
      </c>
    </row>
    <row r="257" spans="1:12" x14ac:dyDescent="0.25">
      <c r="A257" t="s">
        <v>39</v>
      </c>
      <c r="B257" t="s">
        <v>24</v>
      </c>
      <c r="C257">
        <v>53300</v>
      </c>
      <c r="D257">
        <v>1000</v>
      </c>
      <c r="E257" t="s">
        <v>523</v>
      </c>
      <c r="F257" t="s">
        <v>93</v>
      </c>
      <c r="G257" t="s">
        <v>60</v>
      </c>
      <c r="H257">
        <v>5</v>
      </c>
      <c r="I257" t="s">
        <v>17</v>
      </c>
      <c r="J257">
        <v>5</v>
      </c>
      <c r="K257">
        <v>4.8133299999999997</v>
      </c>
      <c r="L257">
        <v>-75.696110000000004</v>
      </c>
    </row>
    <row r="258" spans="1:12" x14ac:dyDescent="0.25">
      <c r="A258" t="s">
        <v>98</v>
      </c>
      <c r="B258" t="s">
        <v>19</v>
      </c>
      <c r="C258">
        <v>470900</v>
      </c>
      <c r="D258">
        <v>25700</v>
      </c>
      <c r="E258" t="s">
        <v>392</v>
      </c>
      <c r="F258" t="s">
        <v>15</v>
      </c>
      <c r="G258" t="s">
        <v>178</v>
      </c>
      <c r="H258">
        <v>1</v>
      </c>
      <c r="I258" t="s">
        <v>17</v>
      </c>
      <c r="J258">
        <v>6</v>
      </c>
      <c r="K258">
        <v>1.2136100000000001</v>
      </c>
      <c r="L258">
        <v>-77.281109999999998</v>
      </c>
    </row>
    <row r="259" spans="1:12" x14ac:dyDescent="0.25">
      <c r="A259" t="s">
        <v>67</v>
      </c>
      <c r="B259" t="s">
        <v>62</v>
      </c>
      <c r="C259">
        <v>57300</v>
      </c>
      <c r="D259">
        <v>4100</v>
      </c>
      <c r="E259" t="s">
        <v>442</v>
      </c>
      <c r="F259" t="s">
        <v>26</v>
      </c>
      <c r="G259" t="s">
        <v>16</v>
      </c>
      <c r="H259">
        <v>4</v>
      </c>
      <c r="I259" t="s">
        <v>17</v>
      </c>
      <c r="J259">
        <v>2</v>
      </c>
      <c r="K259">
        <v>4.6097099999999998</v>
      </c>
      <c r="L259">
        <v>-74.08175</v>
      </c>
    </row>
    <row r="260" spans="1:12" x14ac:dyDescent="0.25">
      <c r="A260" t="s">
        <v>144</v>
      </c>
      <c r="B260" t="s">
        <v>65</v>
      </c>
      <c r="C260">
        <v>68500</v>
      </c>
      <c r="D260">
        <v>4000</v>
      </c>
      <c r="E260" t="s">
        <v>946</v>
      </c>
      <c r="F260" t="s">
        <v>15</v>
      </c>
      <c r="G260" t="s">
        <v>16</v>
      </c>
      <c r="H260">
        <v>2</v>
      </c>
      <c r="I260" t="s">
        <v>38</v>
      </c>
      <c r="J260">
        <v>1</v>
      </c>
      <c r="K260">
        <v>4.6097099999999998</v>
      </c>
      <c r="L260">
        <v>-74.08175</v>
      </c>
    </row>
    <row r="261" spans="1:12" x14ac:dyDescent="0.25">
      <c r="A261" t="s">
        <v>105</v>
      </c>
      <c r="B261" t="s">
        <v>19</v>
      </c>
      <c r="C261">
        <v>298600</v>
      </c>
      <c r="D261">
        <v>14100</v>
      </c>
      <c r="E261" t="s">
        <v>654</v>
      </c>
      <c r="F261" t="s">
        <v>96</v>
      </c>
      <c r="G261" t="s">
        <v>161</v>
      </c>
      <c r="H261">
        <v>5</v>
      </c>
      <c r="I261" t="s">
        <v>17</v>
      </c>
      <c r="J261">
        <v>10</v>
      </c>
      <c r="K261">
        <v>7.1253900000000003</v>
      </c>
      <c r="L261">
        <v>-73.119799999999998</v>
      </c>
    </row>
    <row r="262" spans="1:12" x14ac:dyDescent="0.25">
      <c r="A262" t="s">
        <v>155</v>
      </c>
      <c r="B262" t="s">
        <v>62</v>
      </c>
      <c r="C262">
        <v>111300</v>
      </c>
      <c r="D262">
        <v>6600</v>
      </c>
      <c r="E262" t="s">
        <v>749</v>
      </c>
      <c r="F262" t="s">
        <v>26</v>
      </c>
      <c r="G262" t="s">
        <v>60</v>
      </c>
      <c r="H262">
        <v>5</v>
      </c>
      <c r="I262" t="s">
        <v>17</v>
      </c>
      <c r="J262">
        <v>3</v>
      </c>
      <c r="K262">
        <v>4.8133299999999997</v>
      </c>
      <c r="L262">
        <v>-75.696110000000004</v>
      </c>
    </row>
    <row r="263" spans="1:12" x14ac:dyDescent="0.25">
      <c r="A263" t="s">
        <v>64</v>
      </c>
      <c r="B263" t="s">
        <v>65</v>
      </c>
      <c r="C263">
        <v>66500</v>
      </c>
      <c r="D263">
        <v>3800</v>
      </c>
      <c r="E263" t="s">
        <v>310</v>
      </c>
      <c r="F263" t="s">
        <v>88</v>
      </c>
      <c r="G263" t="s">
        <v>16</v>
      </c>
      <c r="H263">
        <v>3</v>
      </c>
      <c r="I263" t="s">
        <v>32</v>
      </c>
      <c r="J263">
        <v>1</v>
      </c>
      <c r="K263">
        <v>4.6097099999999998</v>
      </c>
      <c r="L263">
        <v>-74.08175</v>
      </c>
    </row>
    <row r="264" spans="1:12" x14ac:dyDescent="0.25">
      <c r="A264" t="s">
        <v>78</v>
      </c>
      <c r="B264" t="s">
        <v>19</v>
      </c>
      <c r="C264">
        <v>319200</v>
      </c>
      <c r="D264">
        <v>15200</v>
      </c>
      <c r="E264" t="s">
        <v>552</v>
      </c>
      <c r="F264" t="s">
        <v>47</v>
      </c>
      <c r="G264" t="s">
        <v>22</v>
      </c>
      <c r="H264">
        <v>5</v>
      </c>
      <c r="I264" t="s">
        <v>17</v>
      </c>
      <c r="J264">
        <v>2</v>
      </c>
      <c r="K264">
        <v>6.2518399999999996</v>
      </c>
      <c r="L264">
        <v>-75.563590000000005</v>
      </c>
    </row>
    <row r="265" spans="1:12" x14ac:dyDescent="0.25">
      <c r="A265" t="s">
        <v>50</v>
      </c>
      <c r="B265" t="s">
        <v>29</v>
      </c>
      <c r="C265">
        <v>2348100</v>
      </c>
      <c r="D265">
        <v>130900</v>
      </c>
      <c r="E265" t="s">
        <v>154</v>
      </c>
      <c r="F265" t="s">
        <v>93</v>
      </c>
      <c r="G265" t="s">
        <v>22</v>
      </c>
      <c r="H265">
        <v>5</v>
      </c>
      <c r="I265" t="s">
        <v>32</v>
      </c>
      <c r="J265">
        <v>1</v>
      </c>
      <c r="K265">
        <v>6.2518399999999996</v>
      </c>
      <c r="L265">
        <v>-75.563590000000005</v>
      </c>
    </row>
    <row r="266" spans="1:12" x14ac:dyDescent="0.25">
      <c r="A266" t="s">
        <v>135</v>
      </c>
      <c r="B266" t="s">
        <v>58</v>
      </c>
      <c r="C266">
        <v>40300</v>
      </c>
      <c r="D266">
        <v>2800</v>
      </c>
      <c r="E266" t="s">
        <v>506</v>
      </c>
      <c r="F266" t="s">
        <v>52</v>
      </c>
      <c r="G266" t="s">
        <v>22</v>
      </c>
      <c r="H266">
        <v>5</v>
      </c>
      <c r="I266" t="s">
        <v>17</v>
      </c>
      <c r="J266">
        <v>5</v>
      </c>
      <c r="K266">
        <v>6.2518399999999996</v>
      </c>
      <c r="L266">
        <v>-75.563590000000005</v>
      </c>
    </row>
    <row r="267" spans="1:12" x14ac:dyDescent="0.25">
      <c r="A267" t="s">
        <v>171</v>
      </c>
      <c r="B267" t="s">
        <v>19</v>
      </c>
      <c r="C267">
        <v>256900</v>
      </c>
      <c r="D267">
        <v>11900</v>
      </c>
      <c r="E267" t="s">
        <v>328</v>
      </c>
      <c r="F267" t="s">
        <v>54</v>
      </c>
      <c r="G267" t="s">
        <v>60</v>
      </c>
      <c r="H267">
        <v>3</v>
      </c>
      <c r="I267" t="s">
        <v>32</v>
      </c>
      <c r="J267">
        <v>1</v>
      </c>
      <c r="K267">
        <v>4.8133299999999997</v>
      </c>
      <c r="L267">
        <v>-75.696110000000004</v>
      </c>
    </row>
    <row r="268" spans="1:12" x14ac:dyDescent="0.25">
      <c r="A268" t="s">
        <v>105</v>
      </c>
      <c r="B268" t="s">
        <v>19</v>
      </c>
      <c r="C268">
        <v>265500</v>
      </c>
      <c r="D268">
        <v>12300</v>
      </c>
      <c r="E268" t="s">
        <v>157</v>
      </c>
      <c r="F268" t="s">
        <v>88</v>
      </c>
      <c r="G268" t="s">
        <v>161</v>
      </c>
      <c r="H268">
        <v>2</v>
      </c>
      <c r="I268" t="s">
        <v>17</v>
      </c>
      <c r="J268">
        <v>8</v>
      </c>
      <c r="K268">
        <v>7.1253900000000003</v>
      </c>
      <c r="L268">
        <v>-73.119799999999998</v>
      </c>
    </row>
    <row r="269" spans="1:12" x14ac:dyDescent="0.25">
      <c r="A269" t="s">
        <v>204</v>
      </c>
      <c r="B269" t="s">
        <v>13</v>
      </c>
      <c r="C269">
        <v>170100</v>
      </c>
      <c r="D269">
        <v>9600</v>
      </c>
      <c r="E269" t="s">
        <v>56</v>
      </c>
      <c r="F269" t="s">
        <v>76</v>
      </c>
      <c r="G269" t="s">
        <v>16</v>
      </c>
      <c r="H269">
        <v>5</v>
      </c>
      <c r="I269" t="s">
        <v>17</v>
      </c>
      <c r="J269">
        <v>10</v>
      </c>
      <c r="K269">
        <v>4.6097099999999998</v>
      </c>
      <c r="L269">
        <v>-74.08175</v>
      </c>
    </row>
    <row r="270" spans="1:12" x14ac:dyDescent="0.25">
      <c r="A270" t="s">
        <v>28</v>
      </c>
      <c r="B270" t="s">
        <v>29</v>
      </c>
      <c r="C270">
        <v>581200</v>
      </c>
      <c r="D270">
        <v>29100</v>
      </c>
      <c r="E270" t="s">
        <v>224</v>
      </c>
      <c r="F270" t="s">
        <v>160</v>
      </c>
      <c r="G270" t="s">
        <v>16</v>
      </c>
      <c r="H270">
        <v>5</v>
      </c>
      <c r="I270" t="s">
        <v>17</v>
      </c>
      <c r="J270">
        <v>1</v>
      </c>
      <c r="K270">
        <v>4.6097099999999998</v>
      </c>
      <c r="L270">
        <v>-74.08175</v>
      </c>
    </row>
    <row r="271" spans="1:12" x14ac:dyDescent="0.25">
      <c r="A271" t="s">
        <v>68</v>
      </c>
      <c r="B271" t="s">
        <v>24</v>
      </c>
      <c r="C271">
        <v>30200</v>
      </c>
      <c r="D271">
        <v>0</v>
      </c>
      <c r="E271" t="s">
        <v>666</v>
      </c>
      <c r="F271" t="s">
        <v>52</v>
      </c>
      <c r="G271" t="s">
        <v>22</v>
      </c>
      <c r="H271">
        <v>5</v>
      </c>
      <c r="I271" t="s">
        <v>38</v>
      </c>
      <c r="J271">
        <v>1</v>
      </c>
      <c r="K271">
        <v>6.2518399999999996</v>
      </c>
      <c r="L271">
        <v>-75.563590000000005</v>
      </c>
    </row>
    <row r="272" spans="1:12" x14ac:dyDescent="0.25">
      <c r="A272" t="s">
        <v>266</v>
      </c>
      <c r="B272" t="s">
        <v>13</v>
      </c>
      <c r="C272">
        <v>1329300</v>
      </c>
      <c r="D272">
        <v>69000</v>
      </c>
      <c r="E272" t="s">
        <v>852</v>
      </c>
      <c r="F272" t="s">
        <v>76</v>
      </c>
      <c r="G272" t="s">
        <v>22</v>
      </c>
      <c r="H272">
        <v>4</v>
      </c>
      <c r="I272" t="s">
        <v>17</v>
      </c>
      <c r="J272">
        <v>2</v>
      </c>
      <c r="K272">
        <v>6.2518399999999996</v>
      </c>
      <c r="L272">
        <v>-75.563590000000005</v>
      </c>
    </row>
    <row r="273" spans="1:12" x14ac:dyDescent="0.25">
      <c r="A273" t="s">
        <v>118</v>
      </c>
      <c r="B273" t="s">
        <v>86</v>
      </c>
      <c r="C273">
        <v>709800</v>
      </c>
      <c r="D273">
        <v>36000</v>
      </c>
      <c r="E273" t="s">
        <v>833</v>
      </c>
      <c r="F273" t="s">
        <v>43</v>
      </c>
      <c r="G273" t="s">
        <v>16</v>
      </c>
      <c r="H273">
        <v>2</v>
      </c>
      <c r="I273" t="s">
        <v>17</v>
      </c>
      <c r="J273">
        <v>3</v>
      </c>
      <c r="K273">
        <v>4.6097099999999998</v>
      </c>
      <c r="L273">
        <v>-74.08175</v>
      </c>
    </row>
    <row r="274" spans="1:12" x14ac:dyDescent="0.25">
      <c r="A274" t="s">
        <v>39</v>
      </c>
      <c r="B274" t="s">
        <v>24</v>
      </c>
      <c r="C274">
        <v>47000</v>
      </c>
      <c r="D274">
        <v>0</v>
      </c>
      <c r="E274" t="s">
        <v>185</v>
      </c>
      <c r="F274" t="s">
        <v>21</v>
      </c>
      <c r="G274" t="s">
        <v>22</v>
      </c>
      <c r="H274">
        <v>2</v>
      </c>
      <c r="I274" t="s">
        <v>17</v>
      </c>
      <c r="J274">
        <v>1</v>
      </c>
      <c r="K274">
        <v>6.2518399999999996</v>
      </c>
      <c r="L274">
        <v>-75.563590000000005</v>
      </c>
    </row>
    <row r="275" spans="1:12" x14ac:dyDescent="0.25">
      <c r="A275" t="s">
        <v>80</v>
      </c>
      <c r="B275" t="s">
        <v>65</v>
      </c>
      <c r="C275">
        <v>26900</v>
      </c>
      <c r="D275">
        <v>8300</v>
      </c>
      <c r="E275" t="s">
        <v>1198</v>
      </c>
      <c r="F275" t="s">
        <v>96</v>
      </c>
      <c r="G275" t="s">
        <v>16</v>
      </c>
      <c r="H275">
        <v>4</v>
      </c>
      <c r="I275" t="s">
        <v>17</v>
      </c>
      <c r="J275">
        <v>3</v>
      </c>
      <c r="K275">
        <v>4.6097099999999998</v>
      </c>
      <c r="L275">
        <v>-74.08175</v>
      </c>
    </row>
    <row r="276" spans="1:12" x14ac:dyDescent="0.25">
      <c r="A276" t="s">
        <v>84</v>
      </c>
      <c r="B276" t="s">
        <v>58</v>
      </c>
      <c r="C276">
        <v>174100</v>
      </c>
      <c r="D276">
        <v>7500</v>
      </c>
      <c r="E276" t="s">
        <v>14</v>
      </c>
      <c r="F276" t="s">
        <v>43</v>
      </c>
      <c r="G276" t="s">
        <v>31</v>
      </c>
      <c r="H276">
        <v>1</v>
      </c>
      <c r="I276" t="s">
        <v>17</v>
      </c>
      <c r="J276">
        <v>5</v>
      </c>
      <c r="K276">
        <v>3.4372199999999999</v>
      </c>
      <c r="L276">
        <v>-76.522499999999994</v>
      </c>
    </row>
    <row r="277" spans="1:12" x14ac:dyDescent="0.25">
      <c r="A277" t="s">
        <v>127</v>
      </c>
      <c r="B277" t="s">
        <v>13</v>
      </c>
      <c r="C277">
        <v>825300</v>
      </c>
      <c r="D277">
        <v>51300</v>
      </c>
      <c r="E277" t="s">
        <v>1068</v>
      </c>
      <c r="F277" t="s">
        <v>21</v>
      </c>
      <c r="G277" t="s">
        <v>16</v>
      </c>
      <c r="H277">
        <v>1</v>
      </c>
      <c r="I277" t="s">
        <v>38</v>
      </c>
      <c r="J277">
        <v>1</v>
      </c>
      <c r="K277">
        <v>4.6097099999999998</v>
      </c>
      <c r="L277">
        <v>-74.08175</v>
      </c>
    </row>
    <row r="278" spans="1:12" x14ac:dyDescent="0.25">
      <c r="A278" t="s">
        <v>68</v>
      </c>
      <c r="B278" t="s">
        <v>24</v>
      </c>
      <c r="C278">
        <v>26700</v>
      </c>
      <c r="D278">
        <v>1800</v>
      </c>
      <c r="E278" t="s">
        <v>432</v>
      </c>
      <c r="F278" t="s">
        <v>93</v>
      </c>
      <c r="G278" t="s">
        <v>22</v>
      </c>
      <c r="H278">
        <v>5</v>
      </c>
      <c r="I278" t="s">
        <v>38</v>
      </c>
      <c r="J278">
        <v>1</v>
      </c>
      <c r="K278">
        <v>6.2518399999999996</v>
      </c>
      <c r="L278">
        <v>-75.563590000000005</v>
      </c>
    </row>
    <row r="279" spans="1:12" x14ac:dyDescent="0.25">
      <c r="A279" t="s">
        <v>164</v>
      </c>
      <c r="B279" t="s">
        <v>13</v>
      </c>
      <c r="C279">
        <v>255200</v>
      </c>
      <c r="D279">
        <v>11800</v>
      </c>
      <c r="E279" t="s">
        <v>466</v>
      </c>
      <c r="F279" t="s">
        <v>47</v>
      </c>
      <c r="G279" t="s">
        <v>16</v>
      </c>
      <c r="H279">
        <v>2</v>
      </c>
      <c r="I279" t="s">
        <v>38</v>
      </c>
      <c r="J279">
        <v>1</v>
      </c>
      <c r="K279">
        <v>4.6097099999999998</v>
      </c>
      <c r="L279">
        <v>-74.08175</v>
      </c>
    </row>
    <row r="280" spans="1:12" x14ac:dyDescent="0.25">
      <c r="A280" t="s">
        <v>133</v>
      </c>
      <c r="B280" t="s">
        <v>24</v>
      </c>
      <c r="C280">
        <v>16600</v>
      </c>
      <c r="D280">
        <v>1600</v>
      </c>
      <c r="E280" t="s">
        <v>1276</v>
      </c>
      <c r="F280" t="s">
        <v>96</v>
      </c>
      <c r="G280" t="s">
        <v>22</v>
      </c>
      <c r="H280">
        <v>4</v>
      </c>
      <c r="I280" t="s">
        <v>17</v>
      </c>
      <c r="J280">
        <v>10</v>
      </c>
      <c r="K280">
        <v>6.2518399999999996</v>
      </c>
      <c r="L280">
        <v>-75.563590000000005</v>
      </c>
    </row>
    <row r="281" spans="1:12" x14ac:dyDescent="0.25">
      <c r="A281" t="s">
        <v>111</v>
      </c>
      <c r="B281" t="s">
        <v>19</v>
      </c>
      <c r="C281">
        <v>510800</v>
      </c>
      <c r="D281">
        <v>25400</v>
      </c>
      <c r="E281" t="s">
        <v>743</v>
      </c>
      <c r="F281" t="s">
        <v>76</v>
      </c>
      <c r="G281" t="s">
        <v>22</v>
      </c>
      <c r="H281">
        <v>3</v>
      </c>
      <c r="I281" t="s">
        <v>17</v>
      </c>
      <c r="J281">
        <v>4</v>
      </c>
      <c r="K281">
        <v>6.2518399999999996</v>
      </c>
      <c r="L281">
        <v>-75.563590000000005</v>
      </c>
    </row>
    <row r="282" spans="1:12" x14ac:dyDescent="0.25">
      <c r="A282" t="s">
        <v>171</v>
      </c>
      <c r="B282" t="s">
        <v>19</v>
      </c>
      <c r="C282">
        <v>203300</v>
      </c>
      <c r="D282">
        <v>9000</v>
      </c>
      <c r="E282" t="s">
        <v>545</v>
      </c>
      <c r="F282" t="s">
        <v>26</v>
      </c>
      <c r="G282" t="s">
        <v>16</v>
      </c>
      <c r="H282">
        <v>5</v>
      </c>
      <c r="I282" t="s">
        <v>17</v>
      </c>
      <c r="J282">
        <v>1</v>
      </c>
      <c r="K282">
        <v>4.6097099999999998</v>
      </c>
      <c r="L282">
        <v>-74.08175</v>
      </c>
    </row>
    <row r="283" spans="1:12" x14ac:dyDescent="0.25">
      <c r="A283" t="s">
        <v>82</v>
      </c>
      <c r="B283" t="s">
        <v>58</v>
      </c>
      <c r="C283">
        <v>57200</v>
      </c>
      <c r="D283">
        <v>3400</v>
      </c>
      <c r="E283" t="s">
        <v>734</v>
      </c>
      <c r="F283" t="s">
        <v>93</v>
      </c>
      <c r="G283" t="s">
        <v>16</v>
      </c>
      <c r="H283">
        <v>1</v>
      </c>
      <c r="I283" t="s">
        <v>17</v>
      </c>
      <c r="J283">
        <v>10</v>
      </c>
      <c r="K283">
        <v>4.6097099999999998</v>
      </c>
      <c r="L283">
        <v>-74.08175</v>
      </c>
    </row>
    <row r="284" spans="1:12" x14ac:dyDescent="0.25">
      <c r="A284" t="s">
        <v>70</v>
      </c>
      <c r="B284" t="s">
        <v>13</v>
      </c>
      <c r="C284">
        <v>1681900</v>
      </c>
      <c r="D284">
        <v>94200</v>
      </c>
      <c r="E284" t="s">
        <v>108</v>
      </c>
      <c r="F284" t="s">
        <v>35</v>
      </c>
      <c r="G284" t="s">
        <v>278</v>
      </c>
      <c r="H284">
        <v>5</v>
      </c>
      <c r="I284" t="s">
        <v>32</v>
      </c>
      <c r="J284">
        <v>1</v>
      </c>
      <c r="K284">
        <v>-4.2152799999999999</v>
      </c>
      <c r="L284">
        <v>-69.940560000000005</v>
      </c>
    </row>
    <row r="285" spans="1:12" x14ac:dyDescent="0.25">
      <c r="A285" t="s">
        <v>204</v>
      </c>
      <c r="B285" t="s">
        <v>13</v>
      </c>
      <c r="C285">
        <v>156800</v>
      </c>
      <c r="D285">
        <v>6500</v>
      </c>
      <c r="E285" t="s">
        <v>479</v>
      </c>
      <c r="F285" t="s">
        <v>15</v>
      </c>
      <c r="G285" t="s">
        <v>44</v>
      </c>
      <c r="H285">
        <v>1</v>
      </c>
      <c r="I285" t="s">
        <v>17</v>
      </c>
      <c r="J285">
        <v>1</v>
      </c>
      <c r="K285">
        <v>11.240790000000001</v>
      </c>
      <c r="L285">
        <v>-74.199039999999997</v>
      </c>
    </row>
    <row r="286" spans="1:12" x14ac:dyDescent="0.25">
      <c r="A286" t="s">
        <v>12</v>
      </c>
      <c r="B286" t="s">
        <v>13</v>
      </c>
      <c r="C286">
        <v>158100</v>
      </c>
      <c r="D286">
        <v>8800</v>
      </c>
      <c r="E286" t="s">
        <v>296</v>
      </c>
      <c r="F286" t="s">
        <v>43</v>
      </c>
      <c r="G286" t="s">
        <v>22</v>
      </c>
      <c r="H286">
        <v>4</v>
      </c>
      <c r="I286" t="s">
        <v>17</v>
      </c>
      <c r="J286">
        <v>6</v>
      </c>
      <c r="K286">
        <v>6.2518399999999996</v>
      </c>
      <c r="L286">
        <v>-75.563590000000005</v>
      </c>
    </row>
    <row r="287" spans="1:12" x14ac:dyDescent="0.25">
      <c r="A287" t="s">
        <v>192</v>
      </c>
      <c r="B287" t="s">
        <v>65</v>
      </c>
      <c r="C287">
        <v>51800</v>
      </c>
      <c r="D287">
        <v>3500</v>
      </c>
      <c r="E287" t="s">
        <v>661</v>
      </c>
      <c r="F287" t="s">
        <v>130</v>
      </c>
      <c r="G287" t="s">
        <v>22</v>
      </c>
      <c r="H287">
        <v>5</v>
      </c>
      <c r="I287" t="s">
        <v>17</v>
      </c>
      <c r="J287">
        <v>1</v>
      </c>
      <c r="K287">
        <v>6.2518399999999996</v>
      </c>
      <c r="L287">
        <v>-75.563590000000005</v>
      </c>
    </row>
    <row r="288" spans="1:12" x14ac:dyDescent="0.25">
      <c r="A288" t="s">
        <v>196</v>
      </c>
      <c r="B288" t="s">
        <v>13</v>
      </c>
      <c r="C288">
        <v>1078100</v>
      </c>
      <c r="D288">
        <v>57600</v>
      </c>
      <c r="E288" t="s">
        <v>653</v>
      </c>
      <c r="F288" t="s">
        <v>130</v>
      </c>
      <c r="G288" t="s">
        <v>16</v>
      </c>
      <c r="H288">
        <v>5</v>
      </c>
      <c r="I288" t="s">
        <v>17</v>
      </c>
      <c r="J288">
        <v>6</v>
      </c>
      <c r="K288">
        <v>4.6097099999999998</v>
      </c>
      <c r="L288">
        <v>-74.08175</v>
      </c>
    </row>
    <row r="289" spans="1:12" x14ac:dyDescent="0.25">
      <c r="A289" t="s">
        <v>184</v>
      </c>
      <c r="B289" t="s">
        <v>86</v>
      </c>
      <c r="C289">
        <v>422700</v>
      </c>
      <c r="D289">
        <v>20700</v>
      </c>
      <c r="E289" t="s">
        <v>384</v>
      </c>
      <c r="F289" t="s">
        <v>130</v>
      </c>
      <c r="G289" t="s">
        <v>161</v>
      </c>
      <c r="H289">
        <v>5</v>
      </c>
      <c r="I289" t="s">
        <v>38</v>
      </c>
      <c r="J289">
        <v>1</v>
      </c>
      <c r="K289">
        <v>7.1253900000000003</v>
      </c>
      <c r="L289">
        <v>-73.119799999999998</v>
      </c>
    </row>
    <row r="290" spans="1:12" x14ac:dyDescent="0.25">
      <c r="A290" t="s">
        <v>45</v>
      </c>
      <c r="B290" t="s">
        <v>29</v>
      </c>
      <c r="C290">
        <v>1498800</v>
      </c>
      <c r="D290">
        <v>78000</v>
      </c>
      <c r="E290" t="s">
        <v>990</v>
      </c>
      <c r="F290" t="s">
        <v>15</v>
      </c>
      <c r="G290" t="s">
        <v>22</v>
      </c>
      <c r="H290">
        <v>5</v>
      </c>
      <c r="I290" t="s">
        <v>32</v>
      </c>
      <c r="J290">
        <v>1</v>
      </c>
      <c r="K290">
        <v>6.2518399999999996</v>
      </c>
      <c r="L290">
        <v>-75.563590000000005</v>
      </c>
    </row>
    <row r="291" spans="1:12" x14ac:dyDescent="0.25">
      <c r="A291" t="s">
        <v>67</v>
      </c>
      <c r="B291" t="s">
        <v>62</v>
      </c>
      <c r="C291">
        <v>53400</v>
      </c>
      <c r="D291">
        <v>3100</v>
      </c>
      <c r="E291" t="s">
        <v>152</v>
      </c>
      <c r="F291" t="s">
        <v>54</v>
      </c>
      <c r="G291" t="s">
        <v>16</v>
      </c>
      <c r="H291">
        <v>5</v>
      </c>
      <c r="I291" t="s">
        <v>17</v>
      </c>
      <c r="J291">
        <v>1</v>
      </c>
      <c r="K291">
        <v>4.6097099999999998</v>
      </c>
      <c r="L291">
        <v>-74.08175</v>
      </c>
    </row>
    <row r="292" spans="1:12" x14ac:dyDescent="0.25">
      <c r="A292" t="s">
        <v>74</v>
      </c>
      <c r="B292" t="s">
        <v>62</v>
      </c>
      <c r="C292">
        <v>36800</v>
      </c>
      <c r="D292">
        <v>2600</v>
      </c>
      <c r="E292" t="s">
        <v>558</v>
      </c>
      <c r="F292" t="s">
        <v>43</v>
      </c>
      <c r="G292" t="s">
        <v>16</v>
      </c>
      <c r="H292">
        <v>5</v>
      </c>
      <c r="I292" t="s">
        <v>17</v>
      </c>
      <c r="J292">
        <v>5</v>
      </c>
      <c r="K292">
        <v>4.6097099999999998</v>
      </c>
      <c r="L292">
        <v>-74.08175</v>
      </c>
    </row>
    <row r="293" spans="1:12" x14ac:dyDescent="0.25">
      <c r="A293" t="s">
        <v>18</v>
      </c>
      <c r="B293" t="s">
        <v>19</v>
      </c>
      <c r="C293">
        <v>258300</v>
      </c>
      <c r="D293">
        <v>17100</v>
      </c>
      <c r="E293" t="s">
        <v>609</v>
      </c>
      <c r="F293" t="s">
        <v>43</v>
      </c>
      <c r="G293" t="s">
        <v>16</v>
      </c>
      <c r="H293">
        <v>4</v>
      </c>
      <c r="I293" t="s">
        <v>17</v>
      </c>
      <c r="J293">
        <v>1</v>
      </c>
      <c r="K293">
        <v>4.6097099999999998</v>
      </c>
      <c r="L293">
        <v>-74.08175</v>
      </c>
    </row>
    <row r="294" spans="1:12" x14ac:dyDescent="0.25">
      <c r="A294" t="s">
        <v>61</v>
      </c>
      <c r="B294" t="s">
        <v>62</v>
      </c>
      <c r="C294">
        <v>663300</v>
      </c>
      <c r="D294">
        <v>33500</v>
      </c>
      <c r="E294" t="s">
        <v>1058</v>
      </c>
      <c r="F294" t="s">
        <v>76</v>
      </c>
      <c r="G294" t="s">
        <v>22</v>
      </c>
      <c r="H294">
        <v>5</v>
      </c>
      <c r="I294" t="s">
        <v>17</v>
      </c>
      <c r="J294">
        <v>2</v>
      </c>
      <c r="K294">
        <v>6.2518399999999996</v>
      </c>
      <c r="L294">
        <v>-75.563590000000005</v>
      </c>
    </row>
    <row r="295" spans="1:12" x14ac:dyDescent="0.25">
      <c r="A295" t="s">
        <v>50</v>
      </c>
      <c r="B295" t="s">
        <v>29</v>
      </c>
      <c r="C295">
        <v>1857400</v>
      </c>
      <c r="D295">
        <v>100000</v>
      </c>
      <c r="E295" t="s">
        <v>253</v>
      </c>
      <c r="F295" t="s">
        <v>93</v>
      </c>
      <c r="G295" t="s">
        <v>22</v>
      </c>
      <c r="H295">
        <v>5</v>
      </c>
      <c r="I295" t="s">
        <v>17</v>
      </c>
      <c r="J295">
        <v>5</v>
      </c>
      <c r="K295">
        <v>6.2518399999999996</v>
      </c>
      <c r="L295">
        <v>-75.563590000000005</v>
      </c>
    </row>
    <row r="296" spans="1:12" x14ac:dyDescent="0.25">
      <c r="A296" t="s">
        <v>84</v>
      </c>
      <c r="B296" t="s">
        <v>58</v>
      </c>
      <c r="C296">
        <v>138600</v>
      </c>
      <c r="D296">
        <v>5600</v>
      </c>
      <c r="E296" t="s">
        <v>1197</v>
      </c>
      <c r="F296" t="s">
        <v>130</v>
      </c>
      <c r="G296" t="s">
        <v>60</v>
      </c>
      <c r="H296">
        <v>5</v>
      </c>
      <c r="I296" t="s">
        <v>32</v>
      </c>
      <c r="J296">
        <v>1</v>
      </c>
      <c r="K296">
        <v>4.8133299999999997</v>
      </c>
      <c r="L296">
        <v>-75.696110000000004</v>
      </c>
    </row>
    <row r="297" spans="1:12" x14ac:dyDescent="0.25">
      <c r="A297" t="s">
        <v>148</v>
      </c>
      <c r="B297" t="s">
        <v>13</v>
      </c>
      <c r="C297">
        <v>1337800</v>
      </c>
      <c r="D297">
        <v>73600</v>
      </c>
      <c r="E297" t="s">
        <v>653</v>
      </c>
      <c r="F297" t="s">
        <v>26</v>
      </c>
      <c r="G297" t="s">
        <v>16</v>
      </c>
      <c r="H297">
        <v>5</v>
      </c>
      <c r="I297" t="s">
        <v>38</v>
      </c>
      <c r="J297">
        <v>1</v>
      </c>
      <c r="K297">
        <v>4.6097099999999998</v>
      </c>
      <c r="L297">
        <v>-74.08175</v>
      </c>
    </row>
    <row r="298" spans="1:12" x14ac:dyDescent="0.25">
      <c r="A298" t="s">
        <v>50</v>
      </c>
      <c r="B298" t="s">
        <v>29</v>
      </c>
      <c r="C298">
        <v>1470300</v>
      </c>
      <c r="D298">
        <v>76500</v>
      </c>
      <c r="E298" t="s">
        <v>843</v>
      </c>
      <c r="F298" t="s">
        <v>96</v>
      </c>
      <c r="G298" t="s">
        <v>16</v>
      </c>
      <c r="H298">
        <v>5</v>
      </c>
      <c r="I298" t="s">
        <v>17</v>
      </c>
      <c r="J298">
        <v>2</v>
      </c>
      <c r="K298">
        <v>4.6097099999999998</v>
      </c>
      <c r="L298">
        <v>-74.08175</v>
      </c>
    </row>
    <row r="299" spans="1:12" x14ac:dyDescent="0.25">
      <c r="A299" t="s">
        <v>36</v>
      </c>
      <c r="B299" t="s">
        <v>24</v>
      </c>
      <c r="C299">
        <v>37900</v>
      </c>
      <c r="D299">
        <v>2700</v>
      </c>
      <c r="E299" t="s">
        <v>963</v>
      </c>
      <c r="F299" t="s">
        <v>93</v>
      </c>
      <c r="G299" t="s">
        <v>31</v>
      </c>
      <c r="H299">
        <v>4</v>
      </c>
      <c r="I299" t="s">
        <v>38</v>
      </c>
      <c r="J299">
        <v>1</v>
      </c>
      <c r="K299">
        <v>3.4372199999999999</v>
      </c>
      <c r="L299">
        <v>-76.522499999999994</v>
      </c>
    </row>
    <row r="300" spans="1:12" x14ac:dyDescent="0.25">
      <c r="A300" t="s">
        <v>28</v>
      </c>
      <c r="B300" t="s">
        <v>29</v>
      </c>
      <c r="C300">
        <v>724300</v>
      </c>
      <c r="D300">
        <v>36800</v>
      </c>
      <c r="E300" t="s">
        <v>1028</v>
      </c>
      <c r="F300" t="s">
        <v>15</v>
      </c>
      <c r="G300" t="s">
        <v>16</v>
      </c>
      <c r="H300">
        <v>5</v>
      </c>
      <c r="I300" t="s">
        <v>17</v>
      </c>
      <c r="J300">
        <v>5</v>
      </c>
      <c r="K300">
        <v>4.6097099999999998</v>
      </c>
      <c r="L300">
        <v>-74.08175</v>
      </c>
    </row>
    <row r="301" spans="1:12" x14ac:dyDescent="0.25">
      <c r="A301" t="s">
        <v>297</v>
      </c>
      <c r="B301" t="s">
        <v>86</v>
      </c>
      <c r="C301">
        <v>39900</v>
      </c>
      <c r="D301">
        <v>2300</v>
      </c>
      <c r="E301" t="s">
        <v>854</v>
      </c>
      <c r="F301" t="s">
        <v>26</v>
      </c>
      <c r="G301" t="s">
        <v>16</v>
      </c>
      <c r="H301">
        <v>5</v>
      </c>
      <c r="I301" t="s">
        <v>146</v>
      </c>
      <c r="J301">
        <v>1</v>
      </c>
      <c r="K301">
        <v>4.6097099999999998</v>
      </c>
      <c r="L301">
        <v>-74.08175</v>
      </c>
    </row>
    <row r="302" spans="1:12" x14ac:dyDescent="0.25">
      <c r="A302" t="s">
        <v>74</v>
      </c>
      <c r="B302" t="s">
        <v>62</v>
      </c>
      <c r="C302">
        <v>33200</v>
      </c>
      <c r="D302">
        <v>2000</v>
      </c>
      <c r="E302" t="s">
        <v>1284</v>
      </c>
      <c r="F302" t="s">
        <v>47</v>
      </c>
      <c r="G302" t="s">
        <v>16</v>
      </c>
      <c r="H302">
        <v>4</v>
      </c>
      <c r="I302" t="s">
        <v>17</v>
      </c>
      <c r="J302">
        <v>1</v>
      </c>
      <c r="K302">
        <v>4.6097099999999998</v>
      </c>
      <c r="L302">
        <v>-74.08175</v>
      </c>
    </row>
    <row r="303" spans="1:12" x14ac:dyDescent="0.25">
      <c r="A303" t="s">
        <v>144</v>
      </c>
      <c r="B303" t="s">
        <v>65</v>
      </c>
      <c r="C303">
        <v>73100</v>
      </c>
      <c r="D303">
        <v>2100</v>
      </c>
      <c r="E303" t="s">
        <v>803</v>
      </c>
      <c r="F303" t="s">
        <v>47</v>
      </c>
      <c r="G303" t="s">
        <v>16</v>
      </c>
      <c r="H303">
        <v>5</v>
      </c>
      <c r="I303" t="s">
        <v>32</v>
      </c>
      <c r="J303">
        <v>1</v>
      </c>
      <c r="K303">
        <v>4.6097099999999998</v>
      </c>
      <c r="L303">
        <v>-74.08175</v>
      </c>
    </row>
    <row r="304" spans="1:12" x14ac:dyDescent="0.25">
      <c r="A304" t="s">
        <v>57</v>
      </c>
      <c r="B304" t="s">
        <v>58</v>
      </c>
      <c r="C304">
        <v>68100</v>
      </c>
      <c r="D304">
        <v>3800</v>
      </c>
      <c r="E304" t="s">
        <v>1028</v>
      </c>
      <c r="F304" t="s">
        <v>160</v>
      </c>
      <c r="G304" t="s">
        <v>161</v>
      </c>
      <c r="H304">
        <v>5</v>
      </c>
      <c r="I304" t="s">
        <v>17</v>
      </c>
      <c r="J304">
        <v>1</v>
      </c>
      <c r="K304">
        <v>7.1253900000000003</v>
      </c>
      <c r="L304">
        <v>-73.119799999999998</v>
      </c>
    </row>
    <row r="305" spans="1:12" x14ac:dyDescent="0.25">
      <c r="A305" t="s">
        <v>36</v>
      </c>
      <c r="B305" t="s">
        <v>24</v>
      </c>
      <c r="C305">
        <v>26700</v>
      </c>
      <c r="D305">
        <v>0</v>
      </c>
      <c r="E305" t="s">
        <v>1264</v>
      </c>
      <c r="F305" t="s">
        <v>130</v>
      </c>
      <c r="G305" t="s">
        <v>16</v>
      </c>
      <c r="H305">
        <v>5</v>
      </c>
      <c r="I305" t="s">
        <v>17</v>
      </c>
      <c r="J305">
        <v>1</v>
      </c>
      <c r="K305">
        <v>4.6097099999999998</v>
      </c>
      <c r="L305">
        <v>-74.08175</v>
      </c>
    </row>
    <row r="306" spans="1:12" x14ac:dyDescent="0.25">
      <c r="A306" t="s">
        <v>184</v>
      </c>
      <c r="B306" t="s">
        <v>86</v>
      </c>
      <c r="C306">
        <v>209300</v>
      </c>
      <c r="D306">
        <v>11900</v>
      </c>
      <c r="E306" t="s">
        <v>366</v>
      </c>
      <c r="F306" t="s">
        <v>15</v>
      </c>
      <c r="G306" t="s">
        <v>22</v>
      </c>
      <c r="H306">
        <v>5</v>
      </c>
      <c r="I306" t="s">
        <v>17</v>
      </c>
      <c r="J306">
        <v>6</v>
      </c>
      <c r="K306">
        <v>6.2518399999999996</v>
      </c>
      <c r="L306">
        <v>-75.563590000000005</v>
      </c>
    </row>
    <row r="307" spans="1:12" x14ac:dyDescent="0.25">
      <c r="A307" t="s">
        <v>124</v>
      </c>
      <c r="B307" t="s">
        <v>19</v>
      </c>
      <c r="C307">
        <v>706500</v>
      </c>
      <c r="D307">
        <v>37800</v>
      </c>
      <c r="E307" t="s">
        <v>1288</v>
      </c>
      <c r="F307" t="s">
        <v>35</v>
      </c>
      <c r="G307" t="s">
        <v>22</v>
      </c>
      <c r="H307">
        <v>1</v>
      </c>
      <c r="I307" t="s">
        <v>17</v>
      </c>
      <c r="J307">
        <v>1</v>
      </c>
      <c r="K307">
        <v>6.2518399999999996</v>
      </c>
      <c r="L307">
        <v>-75.563590000000005</v>
      </c>
    </row>
    <row r="308" spans="1:12" x14ac:dyDescent="0.25">
      <c r="A308" t="s">
        <v>192</v>
      </c>
      <c r="B308" t="s">
        <v>65</v>
      </c>
      <c r="C308">
        <v>56800</v>
      </c>
      <c r="D308">
        <v>5400</v>
      </c>
      <c r="E308" t="s">
        <v>916</v>
      </c>
      <c r="F308" t="s">
        <v>76</v>
      </c>
      <c r="G308" t="s">
        <v>31</v>
      </c>
      <c r="H308">
        <v>4</v>
      </c>
      <c r="I308" t="s">
        <v>17</v>
      </c>
      <c r="J308">
        <v>8</v>
      </c>
      <c r="K308">
        <v>3.4372199999999999</v>
      </c>
      <c r="L308">
        <v>-76.522499999999994</v>
      </c>
    </row>
    <row r="309" spans="1:12" x14ac:dyDescent="0.25">
      <c r="A309" t="s">
        <v>68</v>
      </c>
      <c r="B309" t="s">
        <v>24</v>
      </c>
      <c r="C309">
        <v>23100</v>
      </c>
      <c r="D309">
        <v>1600</v>
      </c>
      <c r="E309" t="s">
        <v>284</v>
      </c>
      <c r="F309" t="s">
        <v>76</v>
      </c>
      <c r="G309" t="s">
        <v>16</v>
      </c>
      <c r="H309">
        <v>5</v>
      </c>
      <c r="I309" t="s">
        <v>17</v>
      </c>
      <c r="J309">
        <v>3</v>
      </c>
      <c r="K309">
        <v>4.6097099999999998</v>
      </c>
      <c r="L309">
        <v>-74.08175</v>
      </c>
    </row>
    <row r="310" spans="1:12" x14ac:dyDescent="0.25">
      <c r="A310" t="s">
        <v>48</v>
      </c>
      <c r="B310" t="s">
        <v>24</v>
      </c>
      <c r="C310">
        <v>69900</v>
      </c>
      <c r="D310">
        <v>3900</v>
      </c>
      <c r="E310" t="s">
        <v>210</v>
      </c>
      <c r="F310" t="s">
        <v>52</v>
      </c>
      <c r="G310" t="s">
        <v>161</v>
      </c>
      <c r="H310">
        <v>5</v>
      </c>
      <c r="I310" t="s">
        <v>17</v>
      </c>
      <c r="J310">
        <v>8</v>
      </c>
      <c r="K310">
        <v>7.1253900000000003</v>
      </c>
      <c r="L310">
        <v>-73.119799999999998</v>
      </c>
    </row>
    <row r="311" spans="1:12" x14ac:dyDescent="0.25">
      <c r="A311" t="s">
        <v>219</v>
      </c>
      <c r="B311" t="s">
        <v>19</v>
      </c>
      <c r="C311">
        <v>414600</v>
      </c>
      <c r="D311">
        <v>26900</v>
      </c>
      <c r="E311" t="s">
        <v>1180</v>
      </c>
      <c r="F311" t="s">
        <v>52</v>
      </c>
      <c r="G311" t="s">
        <v>16</v>
      </c>
      <c r="H311">
        <v>4</v>
      </c>
      <c r="I311" t="s">
        <v>17</v>
      </c>
      <c r="J311">
        <v>4</v>
      </c>
      <c r="K311">
        <v>4.6097099999999998</v>
      </c>
      <c r="L311">
        <v>-74.08175</v>
      </c>
    </row>
    <row r="312" spans="1:12" x14ac:dyDescent="0.25">
      <c r="A312" t="s">
        <v>135</v>
      </c>
      <c r="B312" t="s">
        <v>58</v>
      </c>
      <c r="C312">
        <v>27700</v>
      </c>
      <c r="D312">
        <v>10200</v>
      </c>
      <c r="E312" t="s">
        <v>341</v>
      </c>
      <c r="F312" t="s">
        <v>21</v>
      </c>
      <c r="G312" t="s">
        <v>16</v>
      </c>
      <c r="H312">
        <v>5</v>
      </c>
      <c r="I312" t="s">
        <v>17</v>
      </c>
      <c r="J312">
        <v>1</v>
      </c>
      <c r="K312">
        <v>4.6097099999999998</v>
      </c>
      <c r="L312">
        <v>-74.08175</v>
      </c>
    </row>
    <row r="313" spans="1:12" x14ac:dyDescent="0.25">
      <c r="A313" t="s">
        <v>98</v>
      </c>
      <c r="B313" t="s">
        <v>19</v>
      </c>
      <c r="C313">
        <v>436500</v>
      </c>
      <c r="D313">
        <v>23600</v>
      </c>
      <c r="E313" t="s">
        <v>999</v>
      </c>
      <c r="F313" t="s">
        <v>43</v>
      </c>
      <c r="G313" t="s">
        <v>201</v>
      </c>
      <c r="H313">
        <v>4</v>
      </c>
      <c r="I313" t="s">
        <v>17</v>
      </c>
      <c r="J313">
        <v>4</v>
      </c>
      <c r="K313">
        <v>11.54444</v>
      </c>
      <c r="L313">
        <v>-72.907219999999995</v>
      </c>
    </row>
    <row r="314" spans="1:12" x14ac:dyDescent="0.25">
      <c r="A314" t="s">
        <v>266</v>
      </c>
      <c r="B314" t="s">
        <v>13</v>
      </c>
      <c r="C314">
        <v>1598500</v>
      </c>
      <c r="D314">
        <v>85800</v>
      </c>
      <c r="E314" t="s">
        <v>831</v>
      </c>
      <c r="F314" t="s">
        <v>76</v>
      </c>
      <c r="G314" t="s">
        <v>16</v>
      </c>
      <c r="H314">
        <v>5</v>
      </c>
      <c r="I314" t="s">
        <v>38</v>
      </c>
      <c r="J314">
        <v>1</v>
      </c>
      <c r="K314">
        <v>4.6097099999999998</v>
      </c>
      <c r="L314">
        <v>-74.08175</v>
      </c>
    </row>
    <row r="315" spans="1:12" x14ac:dyDescent="0.25">
      <c r="A315" t="s">
        <v>113</v>
      </c>
      <c r="B315" t="s">
        <v>24</v>
      </c>
      <c r="C315">
        <v>17400</v>
      </c>
      <c r="D315">
        <v>1600</v>
      </c>
      <c r="E315" t="s">
        <v>977</v>
      </c>
      <c r="F315" t="s">
        <v>47</v>
      </c>
      <c r="G315" t="s">
        <v>31</v>
      </c>
      <c r="H315">
        <v>1</v>
      </c>
      <c r="I315" t="s">
        <v>17</v>
      </c>
      <c r="J315">
        <v>2</v>
      </c>
      <c r="K315">
        <v>3.4372199999999999</v>
      </c>
      <c r="L315">
        <v>-76.522499999999994</v>
      </c>
    </row>
    <row r="316" spans="1:12" x14ac:dyDescent="0.25">
      <c r="A316" t="s">
        <v>36</v>
      </c>
      <c r="B316" t="s">
        <v>24</v>
      </c>
      <c r="C316">
        <v>42800</v>
      </c>
      <c r="D316">
        <v>2500</v>
      </c>
      <c r="E316" t="s">
        <v>416</v>
      </c>
      <c r="F316" t="s">
        <v>96</v>
      </c>
      <c r="G316" t="s">
        <v>22</v>
      </c>
      <c r="H316">
        <v>4</v>
      </c>
      <c r="I316" t="s">
        <v>17</v>
      </c>
      <c r="J316">
        <v>10</v>
      </c>
      <c r="K316">
        <v>6.2518399999999996</v>
      </c>
      <c r="L316">
        <v>-75.563590000000005</v>
      </c>
    </row>
    <row r="317" spans="1:12" x14ac:dyDescent="0.25">
      <c r="A317" t="s">
        <v>82</v>
      </c>
      <c r="B317" t="s">
        <v>58</v>
      </c>
      <c r="C317">
        <v>56100</v>
      </c>
      <c r="D317">
        <v>3200</v>
      </c>
      <c r="E317" t="s">
        <v>431</v>
      </c>
      <c r="F317" t="s">
        <v>88</v>
      </c>
      <c r="G317" t="s">
        <v>22</v>
      </c>
      <c r="H317">
        <v>5</v>
      </c>
      <c r="I317" t="s">
        <v>17</v>
      </c>
      <c r="J317">
        <v>1</v>
      </c>
      <c r="K317">
        <v>6.2518399999999996</v>
      </c>
      <c r="L317">
        <v>-75.563590000000005</v>
      </c>
    </row>
    <row r="318" spans="1:12" x14ac:dyDescent="0.25">
      <c r="A318" t="s">
        <v>68</v>
      </c>
      <c r="B318" t="s">
        <v>24</v>
      </c>
      <c r="C318">
        <v>23100</v>
      </c>
      <c r="D318">
        <v>1700</v>
      </c>
      <c r="E318" t="s">
        <v>1127</v>
      </c>
      <c r="F318" t="s">
        <v>130</v>
      </c>
      <c r="G318" t="s">
        <v>22</v>
      </c>
      <c r="H318">
        <v>1</v>
      </c>
      <c r="I318" t="s">
        <v>17</v>
      </c>
      <c r="J318">
        <v>5</v>
      </c>
      <c r="K318">
        <v>6.2518399999999996</v>
      </c>
      <c r="L318">
        <v>-75.563590000000005</v>
      </c>
    </row>
    <row r="319" spans="1:12" x14ac:dyDescent="0.25">
      <c r="A319" t="s">
        <v>171</v>
      </c>
      <c r="B319" t="s">
        <v>19</v>
      </c>
      <c r="C319">
        <v>251100</v>
      </c>
      <c r="D319">
        <v>14000</v>
      </c>
      <c r="E319" t="s">
        <v>879</v>
      </c>
      <c r="F319" t="s">
        <v>96</v>
      </c>
      <c r="G319" t="s">
        <v>22</v>
      </c>
      <c r="H319">
        <v>5</v>
      </c>
      <c r="I319" t="s">
        <v>17</v>
      </c>
      <c r="J319">
        <v>3</v>
      </c>
      <c r="K319">
        <v>6.2518399999999996</v>
      </c>
      <c r="L319">
        <v>-75.563590000000005</v>
      </c>
    </row>
    <row r="320" spans="1:12" x14ac:dyDescent="0.25">
      <c r="A320" t="s">
        <v>41</v>
      </c>
      <c r="B320" t="s">
        <v>29</v>
      </c>
      <c r="C320">
        <v>1268900</v>
      </c>
      <c r="D320">
        <v>68000</v>
      </c>
      <c r="E320" t="s">
        <v>149</v>
      </c>
      <c r="F320" t="s">
        <v>52</v>
      </c>
      <c r="G320" t="s">
        <v>31</v>
      </c>
      <c r="H320">
        <v>5</v>
      </c>
      <c r="I320" t="s">
        <v>32</v>
      </c>
      <c r="J320">
        <v>1</v>
      </c>
      <c r="K320">
        <v>3.4372199999999999</v>
      </c>
      <c r="L320">
        <v>-76.522499999999994</v>
      </c>
    </row>
    <row r="321" spans="1:12" x14ac:dyDescent="0.25">
      <c r="A321" t="s">
        <v>135</v>
      </c>
      <c r="B321" t="s">
        <v>58</v>
      </c>
      <c r="C321">
        <v>35300</v>
      </c>
      <c r="D321">
        <v>2300</v>
      </c>
      <c r="E321" t="s">
        <v>698</v>
      </c>
      <c r="F321" t="s">
        <v>47</v>
      </c>
      <c r="G321" t="s">
        <v>22</v>
      </c>
      <c r="H321">
        <v>5</v>
      </c>
      <c r="I321" t="s">
        <v>17</v>
      </c>
      <c r="J321">
        <v>3</v>
      </c>
      <c r="K321">
        <v>6.2518399999999996</v>
      </c>
      <c r="L321">
        <v>-75.563590000000005</v>
      </c>
    </row>
    <row r="322" spans="1:12" x14ac:dyDescent="0.25">
      <c r="A322" t="s">
        <v>135</v>
      </c>
      <c r="B322" t="s">
        <v>58</v>
      </c>
      <c r="C322">
        <v>28800</v>
      </c>
      <c r="D322">
        <v>2000</v>
      </c>
      <c r="E322" t="s">
        <v>473</v>
      </c>
      <c r="F322" t="s">
        <v>21</v>
      </c>
      <c r="G322" t="s">
        <v>16</v>
      </c>
      <c r="H322">
        <v>5</v>
      </c>
      <c r="I322" t="s">
        <v>17</v>
      </c>
      <c r="J322">
        <v>2</v>
      </c>
      <c r="K322">
        <v>4.6097099999999998</v>
      </c>
      <c r="L322">
        <v>-74.08175</v>
      </c>
    </row>
    <row r="323" spans="1:12" x14ac:dyDescent="0.25">
      <c r="A323" t="s">
        <v>144</v>
      </c>
      <c r="B323" t="s">
        <v>65</v>
      </c>
      <c r="C323">
        <v>49600</v>
      </c>
      <c r="D323">
        <v>800</v>
      </c>
      <c r="E323" t="s">
        <v>183</v>
      </c>
      <c r="F323" t="s">
        <v>15</v>
      </c>
      <c r="G323" t="s">
        <v>22</v>
      </c>
      <c r="H323">
        <v>5</v>
      </c>
      <c r="I323" t="s">
        <v>32</v>
      </c>
      <c r="J323">
        <v>1</v>
      </c>
      <c r="K323">
        <v>6.2518399999999996</v>
      </c>
      <c r="L323">
        <v>-75.563590000000005</v>
      </c>
    </row>
    <row r="324" spans="1:12" x14ac:dyDescent="0.25">
      <c r="A324" t="s">
        <v>74</v>
      </c>
      <c r="B324" t="s">
        <v>62</v>
      </c>
      <c r="C324">
        <v>26400</v>
      </c>
      <c r="D324">
        <v>0</v>
      </c>
      <c r="E324" t="s">
        <v>905</v>
      </c>
      <c r="F324" t="s">
        <v>96</v>
      </c>
      <c r="G324" t="s">
        <v>22</v>
      </c>
      <c r="H324">
        <v>5</v>
      </c>
      <c r="I324" t="s">
        <v>17</v>
      </c>
      <c r="J324">
        <v>1</v>
      </c>
      <c r="K324">
        <v>6.2518399999999996</v>
      </c>
      <c r="L324">
        <v>-75.563590000000005</v>
      </c>
    </row>
    <row r="325" spans="1:12" x14ac:dyDescent="0.25">
      <c r="A325" t="s">
        <v>82</v>
      </c>
      <c r="B325" t="s">
        <v>58</v>
      </c>
      <c r="C325">
        <v>30400</v>
      </c>
      <c r="D325">
        <v>0</v>
      </c>
      <c r="E325" t="s">
        <v>1169</v>
      </c>
      <c r="F325" t="s">
        <v>76</v>
      </c>
      <c r="G325" t="s">
        <v>16</v>
      </c>
      <c r="H325">
        <v>5</v>
      </c>
      <c r="I325" t="s">
        <v>17</v>
      </c>
      <c r="J325">
        <v>3</v>
      </c>
      <c r="K325">
        <v>4.6097099999999998</v>
      </c>
      <c r="L325">
        <v>-74.08175</v>
      </c>
    </row>
    <row r="326" spans="1:12" x14ac:dyDescent="0.25">
      <c r="A326" t="s">
        <v>113</v>
      </c>
      <c r="B326" t="s">
        <v>24</v>
      </c>
      <c r="C326">
        <v>20200</v>
      </c>
      <c r="D326">
        <v>1500</v>
      </c>
      <c r="E326" t="s">
        <v>1172</v>
      </c>
      <c r="F326" t="s">
        <v>54</v>
      </c>
      <c r="G326" t="s">
        <v>16</v>
      </c>
      <c r="H326">
        <v>2</v>
      </c>
      <c r="I326" t="s">
        <v>17</v>
      </c>
      <c r="J326">
        <v>3</v>
      </c>
      <c r="K326">
        <v>4.6097099999999998</v>
      </c>
      <c r="L326">
        <v>-74.08175</v>
      </c>
    </row>
    <row r="327" spans="1:12" x14ac:dyDescent="0.25">
      <c r="A327" t="s">
        <v>297</v>
      </c>
      <c r="B327" t="s">
        <v>86</v>
      </c>
      <c r="C327">
        <v>38200</v>
      </c>
      <c r="D327">
        <v>9900</v>
      </c>
      <c r="E327" t="s">
        <v>117</v>
      </c>
      <c r="F327" t="s">
        <v>96</v>
      </c>
      <c r="G327" t="s">
        <v>60</v>
      </c>
      <c r="H327">
        <v>5</v>
      </c>
      <c r="I327" t="s">
        <v>17</v>
      </c>
      <c r="J327">
        <v>2</v>
      </c>
      <c r="K327">
        <v>4.8133299999999997</v>
      </c>
      <c r="L327">
        <v>-75.696110000000004</v>
      </c>
    </row>
    <row r="328" spans="1:12" x14ac:dyDescent="0.25">
      <c r="A328" t="s">
        <v>171</v>
      </c>
      <c r="B328" t="s">
        <v>19</v>
      </c>
      <c r="C328">
        <v>221500</v>
      </c>
      <c r="D328">
        <v>10000</v>
      </c>
      <c r="E328" t="s">
        <v>1042</v>
      </c>
      <c r="F328" t="s">
        <v>96</v>
      </c>
      <c r="G328" t="s">
        <v>278</v>
      </c>
      <c r="H328">
        <v>5</v>
      </c>
      <c r="I328" t="s">
        <v>32</v>
      </c>
      <c r="J328">
        <v>1</v>
      </c>
      <c r="K328">
        <v>-4.2152799999999999</v>
      </c>
      <c r="L328">
        <v>-69.940560000000005</v>
      </c>
    </row>
    <row r="329" spans="1:12" x14ac:dyDescent="0.25">
      <c r="A329" t="s">
        <v>18</v>
      </c>
      <c r="B329" t="s">
        <v>19</v>
      </c>
      <c r="C329">
        <v>207100</v>
      </c>
      <c r="D329">
        <v>9200</v>
      </c>
      <c r="E329" t="s">
        <v>257</v>
      </c>
      <c r="F329" t="s">
        <v>96</v>
      </c>
      <c r="G329" t="s">
        <v>22</v>
      </c>
      <c r="H329">
        <v>4</v>
      </c>
      <c r="I329" t="s">
        <v>32</v>
      </c>
      <c r="J329">
        <v>1</v>
      </c>
      <c r="K329">
        <v>6.2518399999999996</v>
      </c>
      <c r="L329">
        <v>-75.563590000000005</v>
      </c>
    </row>
    <row r="330" spans="1:12" x14ac:dyDescent="0.25">
      <c r="A330" t="s">
        <v>105</v>
      </c>
      <c r="B330" t="s">
        <v>19</v>
      </c>
      <c r="C330">
        <v>232200</v>
      </c>
      <c r="D330">
        <v>12600</v>
      </c>
      <c r="E330" t="s">
        <v>954</v>
      </c>
      <c r="F330" t="s">
        <v>160</v>
      </c>
      <c r="G330" t="s">
        <v>16</v>
      </c>
      <c r="H330">
        <v>5</v>
      </c>
      <c r="I330" t="s">
        <v>17</v>
      </c>
      <c r="J330">
        <v>1</v>
      </c>
      <c r="K330">
        <v>4.6097099999999998</v>
      </c>
      <c r="L330">
        <v>-74.08175</v>
      </c>
    </row>
    <row r="331" spans="1:12" x14ac:dyDescent="0.25">
      <c r="A331" t="s">
        <v>164</v>
      </c>
      <c r="B331" t="s">
        <v>13</v>
      </c>
      <c r="C331">
        <v>122200</v>
      </c>
      <c r="D331">
        <v>4700</v>
      </c>
      <c r="E331" t="s">
        <v>504</v>
      </c>
      <c r="F331" t="s">
        <v>47</v>
      </c>
      <c r="G331" t="s">
        <v>22</v>
      </c>
      <c r="H331">
        <v>3</v>
      </c>
      <c r="I331" t="s">
        <v>17</v>
      </c>
      <c r="J331">
        <v>2</v>
      </c>
      <c r="K331">
        <v>6.2518399999999996</v>
      </c>
      <c r="L331">
        <v>-75.563590000000005</v>
      </c>
    </row>
    <row r="332" spans="1:12" x14ac:dyDescent="0.25">
      <c r="A332" t="s">
        <v>148</v>
      </c>
      <c r="B332" t="s">
        <v>13</v>
      </c>
      <c r="C332">
        <v>1275600</v>
      </c>
      <c r="D332">
        <v>68100</v>
      </c>
      <c r="E332" t="s">
        <v>556</v>
      </c>
      <c r="F332" t="s">
        <v>96</v>
      </c>
      <c r="G332" t="s">
        <v>31</v>
      </c>
      <c r="H332">
        <v>3</v>
      </c>
      <c r="I332" t="s">
        <v>17</v>
      </c>
      <c r="J332">
        <v>5</v>
      </c>
      <c r="K332">
        <v>3.4372199999999999</v>
      </c>
      <c r="L332">
        <v>-76.522499999999994</v>
      </c>
    </row>
    <row r="333" spans="1:12" x14ac:dyDescent="0.25">
      <c r="A333" t="s">
        <v>84</v>
      </c>
      <c r="B333" t="s">
        <v>58</v>
      </c>
      <c r="C333">
        <v>93500</v>
      </c>
      <c r="D333">
        <v>5400</v>
      </c>
      <c r="E333" t="s">
        <v>1095</v>
      </c>
      <c r="F333" t="s">
        <v>88</v>
      </c>
      <c r="G333" t="s">
        <v>60</v>
      </c>
      <c r="H333">
        <v>3</v>
      </c>
      <c r="I333" t="s">
        <v>38</v>
      </c>
      <c r="J333">
        <v>1</v>
      </c>
      <c r="K333">
        <v>4.8133299999999997</v>
      </c>
      <c r="L333">
        <v>-75.696110000000004</v>
      </c>
    </row>
    <row r="334" spans="1:12" x14ac:dyDescent="0.25">
      <c r="A334" t="s">
        <v>39</v>
      </c>
      <c r="B334" t="s">
        <v>24</v>
      </c>
      <c r="C334">
        <v>57100</v>
      </c>
      <c r="D334">
        <v>3300</v>
      </c>
      <c r="E334" t="s">
        <v>975</v>
      </c>
      <c r="F334" t="s">
        <v>96</v>
      </c>
      <c r="G334" t="s">
        <v>16</v>
      </c>
      <c r="H334">
        <v>5</v>
      </c>
      <c r="I334" t="s">
        <v>17</v>
      </c>
      <c r="J334">
        <v>1</v>
      </c>
      <c r="K334">
        <v>4.6097099999999998</v>
      </c>
      <c r="L334">
        <v>-74.08175</v>
      </c>
    </row>
    <row r="335" spans="1:12" x14ac:dyDescent="0.25">
      <c r="A335" t="s">
        <v>127</v>
      </c>
      <c r="B335" t="s">
        <v>13</v>
      </c>
      <c r="C335">
        <v>1736100</v>
      </c>
      <c r="D335">
        <v>92800</v>
      </c>
      <c r="E335" t="s">
        <v>714</v>
      </c>
      <c r="F335" t="s">
        <v>54</v>
      </c>
      <c r="G335" t="s">
        <v>44</v>
      </c>
      <c r="H335">
        <v>5</v>
      </c>
      <c r="I335" t="s">
        <v>17</v>
      </c>
      <c r="J335">
        <v>6</v>
      </c>
      <c r="K335">
        <v>11.240790000000001</v>
      </c>
      <c r="L335">
        <v>-74.199039999999997</v>
      </c>
    </row>
    <row r="336" spans="1:12" x14ac:dyDescent="0.25">
      <c r="A336" t="s">
        <v>266</v>
      </c>
      <c r="B336" t="s">
        <v>13</v>
      </c>
      <c r="C336">
        <v>1433600</v>
      </c>
      <c r="D336">
        <v>74500</v>
      </c>
      <c r="E336" t="s">
        <v>69</v>
      </c>
      <c r="F336" t="s">
        <v>47</v>
      </c>
      <c r="G336" t="s">
        <v>16</v>
      </c>
      <c r="H336">
        <v>5</v>
      </c>
      <c r="I336" t="s">
        <v>17</v>
      </c>
      <c r="J336">
        <v>1</v>
      </c>
      <c r="K336">
        <v>4.6097099999999998</v>
      </c>
      <c r="L336">
        <v>-74.08175</v>
      </c>
    </row>
    <row r="337" spans="1:12" x14ac:dyDescent="0.25">
      <c r="A337" t="s">
        <v>297</v>
      </c>
      <c r="B337" t="s">
        <v>86</v>
      </c>
      <c r="C337">
        <v>39900</v>
      </c>
      <c r="D337">
        <v>0</v>
      </c>
      <c r="E337" t="s">
        <v>348</v>
      </c>
      <c r="F337" t="s">
        <v>35</v>
      </c>
      <c r="G337" t="s">
        <v>16</v>
      </c>
      <c r="H337">
        <v>5</v>
      </c>
      <c r="I337" t="s">
        <v>17</v>
      </c>
      <c r="J337">
        <v>4</v>
      </c>
      <c r="K337">
        <v>4.6097099999999998</v>
      </c>
      <c r="L337">
        <v>-74.08175</v>
      </c>
    </row>
    <row r="338" spans="1:12" x14ac:dyDescent="0.25">
      <c r="A338" t="s">
        <v>74</v>
      </c>
      <c r="B338" t="s">
        <v>62</v>
      </c>
      <c r="C338">
        <v>52700</v>
      </c>
      <c r="D338">
        <v>3000</v>
      </c>
      <c r="E338" t="s">
        <v>803</v>
      </c>
      <c r="F338" t="s">
        <v>54</v>
      </c>
      <c r="G338" t="s">
        <v>16</v>
      </c>
      <c r="H338">
        <v>5</v>
      </c>
      <c r="I338" t="s">
        <v>17</v>
      </c>
      <c r="J338">
        <v>10</v>
      </c>
      <c r="K338">
        <v>4.6097099999999998</v>
      </c>
      <c r="L338">
        <v>-74.08175</v>
      </c>
    </row>
    <row r="339" spans="1:12" x14ac:dyDescent="0.25">
      <c r="A339" t="s">
        <v>39</v>
      </c>
      <c r="B339" t="s">
        <v>24</v>
      </c>
      <c r="C339">
        <v>40800</v>
      </c>
      <c r="D339">
        <v>2600</v>
      </c>
      <c r="E339" t="s">
        <v>638</v>
      </c>
      <c r="F339" t="s">
        <v>88</v>
      </c>
      <c r="G339" t="s">
        <v>16</v>
      </c>
      <c r="H339">
        <v>5</v>
      </c>
      <c r="I339" t="s">
        <v>17</v>
      </c>
      <c r="J339">
        <v>3</v>
      </c>
      <c r="K339">
        <v>4.6097099999999998</v>
      </c>
      <c r="L339">
        <v>-74.08175</v>
      </c>
    </row>
    <row r="340" spans="1:12" x14ac:dyDescent="0.25">
      <c r="A340" t="s">
        <v>297</v>
      </c>
      <c r="B340" t="s">
        <v>86</v>
      </c>
      <c r="C340">
        <v>78200</v>
      </c>
      <c r="D340">
        <v>4600</v>
      </c>
      <c r="E340" t="s">
        <v>362</v>
      </c>
      <c r="F340" t="s">
        <v>21</v>
      </c>
      <c r="G340" t="s">
        <v>16</v>
      </c>
      <c r="H340">
        <v>5</v>
      </c>
      <c r="I340" t="s">
        <v>32</v>
      </c>
      <c r="J340">
        <v>1</v>
      </c>
      <c r="K340">
        <v>4.6097099999999998</v>
      </c>
      <c r="L340">
        <v>-74.08175</v>
      </c>
    </row>
    <row r="341" spans="1:12" x14ac:dyDescent="0.25">
      <c r="A341" t="s">
        <v>148</v>
      </c>
      <c r="B341" t="s">
        <v>13</v>
      </c>
      <c r="C341">
        <v>1541400</v>
      </c>
      <c r="D341">
        <v>80300</v>
      </c>
      <c r="E341" t="s">
        <v>337</v>
      </c>
      <c r="F341" t="s">
        <v>52</v>
      </c>
      <c r="G341" t="s">
        <v>60</v>
      </c>
      <c r="H341">
        <v>4</v>
      </c>
      <c r="I341" t="s">
        <v>17</v>
      </c>
      <c r="J341">
        <v>6</v>
      </c>
      <c r="K341">
        <v>4.8133299999999997</v>
      </c>
      <c r="L341">
        <v>-75.696110000000004</v>
      </c>
    </row>
    <row r="342" spans="1:12" x14ac:dyDescent="0.25">
      <c r="A342" t="s">
        <v>113</v>
      </c>
      <c r="B342" t="s">
        <v>24</v>
      </c>
      <c r="C342">
        <v>21500</v>
      </c>
      <c r="D342">
        <v>2200</v>
      </c>
      <c r="E342" t="s">
        <v>663</v>
      </c>
      <c r="F342" t="s">
        <v>93</v>
      </c>
      <c r="G342" t="s">
        <v>16</v>
      </c>
      <c r="H342">
        <v>5</v>
      </c>
      <c r="I342" t="s">
        <v>17</v>
      </c>
      <c r="J342">
        <v>1</v>
      </c>
      <c r="K342">
        <v>4.6097099999999998</v>
      </c>
      <c r="L342">
        <v>-74.08175</v>
      </c>
    </row>
    <row r="343" spans="1:12" x14ac:dyDescent="0.25">
      <c r="A343" t="s">
        <v>74</v>
      </c>
      <c r="B343" t="s">
        <v>62</v>
      </c>
      <c r="C343">
        <v>64200</v>
      </c>
      <c r="D343">
        <v>1600</v>
      </c>
      <c r="E343" t="s">
        <v>834</v>
      </c>
      <c r="F343" t="s">
        <v>15</v>
      </c>
      <c r="G343" t="s">
        <v>16</v>
      </c>
      <c r="H343">
        <v>5</v>
      </c>
      <c r="I343" t="s">
        <v>17</v>
      </c>
      <c r="J343">
        <v>3</v>
      </c>
      <c r="K343">
        <v>4.6097099999999998</v>
      </c>
      <c r="L343">
        <v>-74.08175</v>
      </c>
    </row>
    <row r="344" spans="1:12" x14ac:dyDescent="0.25">
      <c r="A344" t="s">
        <v>67</v>
      </c>
      <c r="B344" t="s">
        <v>62</v>
      </c>
      <c r="C344">
        <v>43400</v>
      </c>
      <c r="D344">
        <v>0</v>
      </c>
      <c r="E344" t="s">
        <v>592</v>
      </c>
      <c r="F344" t="s">
        <v>96</v>
      </c>
      <c r="G344" t="s">
        <v>278</v>
      </c>
      <c r="H344">
        <v>4</v>
      </c>
      <c r="I344" t="s">
        <v>17</v>
      </c>
      <c r="J344">
        <v>3</v>
      </c>
      <c r="K344">
        <v>-4.2152799999999999</v>
      </c>
      <c r="L344">
        <v>-69.940560000000005</v>
      </c>
    </row>
    <row r="345" spans="1:12" x14ac:dyDescent="0.25">
      <c r="A345" t="s">
        <v>23</v>
      </c>
      <c r="B345" t="s">
        <v>24</v>
      </c>
      <c r="C345">
        <v>160600</v>
      </c>
      <c r="D345">
        <v>6700</v>
      </c>
      <c r="E345" t="s">
        <v>638</v>
      </c>
      <c r="F345" t="s">
        <v>160</v>
      </c>
      <c r="G345" t="s">
        <v>16</v>
      </c>
      <c r="H345">
        <v>4</v>
      </c>
      <c r="I345" t="s">
        <v>17</v>
      </c>
      <c r="J345">
        <v>6</v>
      </c>
      <c r="K345">
        <v>4.6097099999999998</v>
      </c>
      <c r="L345">
        <v>-74.08175</v>
      </c>
    </row>
    <row r="346" spans="1:12" x14ac:dyDescent="0.25">
      <c r="A346" t="s">
        <v>57</v>
      </c>
      <c r="B346" t="s">
        <v>58</v>
      </c>
      <c r="C346">
        <v>58900</v>
      </c>
      <c r="D346">
        <v>9000</v>
      </c>
      <c r="E346" t="s">
        <v>894</v>
      </c>
      <c r="F346" t="s">
        <v>76</v>
      </c>
      <c r="G346" t="s">
        <v>16</v>
      </c>
      <c r="H346">
        <v>4</v>
      </c>
      <c r="I346" t="s">
        <v>17</v>
      </c>
      <c r="J346">
        <v>3</v>
      </c>
      <c r="K346">
        <v>4.6097099999999998</v>
      </c>
      <c r="L346">
        <v>-74.08175</v>
      </c>
    </row>
    <row r="347" spans="1:12" x14ac:dyDescent="0.25">
      <c r="A347" t="s">
        <v>48</v>
      </c>
      <c r="B347" t="s">
        <v>24</v>
      </c>
      <c r="C347">
        <v>81500</v>
      </c>
      <c r="D347">
        <v>10000</v>
      </c>
      <c r="E347" t="s">
        <v>1034</v>
      </c>
      <c r="F347" t="s">
        <v>26</v>
      </c>
      <c r="G347" t="s">
        <v>16</v>
      </c>
      <c r="H347">
        <v>4</v>
      </c>
      <c r="I347" t="s">
        <v>17</v>
      </c>
      <c r="J347">
        <v>6</v>
      </c>
      <c r="K347">
        <v>4.6097099999999998</v>
      </c>
      <c r="L347">
        <v>-74.08175</v>
      </c>
    </row>
    <row r="348" spans="1:12" x14ac:dyDescent="0.25">
      <c r="A348" t="s">
        <v>105</v>
      </c>
      <c r="B348" t="s">
        <v>19</v>
      </c>
      <c r="C348">
        <v>270600</v>
      </c>
      <c r="D348">
        <v>21600</v>
      </c>
      <c r="E348" t="s">
        <v>867</v>
      </c>
      <c r="F348" t="s">
        <v>47</v>
      </c>
      <c r="G348" t="s">
        <v>16</v>
      </c>
      <c r="H348">
        <v>5</v>
      </c>
      <c r="I348" t="s">
        <v>17</v>
      </c>
      <c r="J348">
        <v>1</v>
      </c>
      <c r="K348">
        <v>4.6097099999999998</v>
      </c>
      <c r="L348">
        <v>-74.08175</v>
      </c>
    </row>
    <row r="349" spans="1:12" x14ac:dyDescent="0.25">
      <c r="A349" t="s">
        <v>61</v>
      </c>
      <c r="B349" t="s">
        <v>62</v>
      </c>
      <c r="C349">
        <v>254300</v>
      </c>
      <c r="D349">
        <v>14200</v>
      </c>
      <c r="E349" t="s">
        <v>803</v>
      </c>
      <c r="F349" t="s">
        <v>15</v>
      </c>
      <c r="G349" t="s">
        <v>278</v>
      </c>
      <c r="H349">
        <v>1</v>
      </c>
      <c r="I349" t="s">
        <v>17</v>
      </c>
      <c r="J349">
        <v>1</v>
      </c>
      <c r="K349">
        <v>-4.2152799999999999</v>
      </c>
      <c r="L349">
        <v>-69.940560000000005</v>
      </c>
    </row>
    <row r="350" spans="1:12" x14ac:dyDescent="0.25">
      <c r="A350" t="s">
        <v>124</v>
      </c>
      <c r="B350" t="s">
        <v>19</v>
      </c>
      <c r="C350">
        <v>731400</v>
      </c>
      <c r="D350">
        <v>37100</v>
      </c>
      <c r="E350" t="s">
        <v>836</v>
      </c>
      <c r="F350" t="s">
        <v>26</v>
      </c>
      <c r="G350" t="s">
        <v>16</v>
      </c>
      <c r="H350">
        <v>1</v>
      </c>
      <c r="I350" t="s">
        <v>17</v>
      </c>
      <c r="J350">
        <v>3</v>
      </c>
      <c r="K350">
        <v>4.6097099999999998</v>
      </c>
      <c r="L350">
        <v>-74.08175</v>
      </c>
    </row>
    <row r="351" spans="1:12" x14ac:dyDescent="0.25">
      <c r="A351" t="s">
        <v>39</v>
      </c>
      <c r="B351" t="s">
        <v>24</v>
      </c>
      <c r="C351">
        <v>47900</v>
      </c>
      <c r="D351">
        <v>7300</v>
      </c>
      <c r="E351" t="s">
        <v>781</v>
      </c>
      <c r="F351" t="s">
        <v>76</v>
      </c>
      <c r="G351" t="s">
        <v>22</v>
      </c>
      <c r="H351">
        <v>1</v>
      </c>
      <c r="I351" t="s">
        <v>17</v>
      </c>
      <c r="J351">
        <v>5</v>
      </c>
      <c r="K351">
        <v>6.2518399999999996</v>
      </c>
      <c r="L351">
        <v>-75.563590000000005</v>
      </c>
    </row>
    <row r="352" spans="1:12" x14ac:dyDescent="0.25">
      <c r="A352" t="s">
        <v>111</v>
      </c>
      <c r="B352" t="s">
        <v>19</v>
      </c>
      <c r="C352">
        <v>521900</v>
      </c>
      <c r="D352">
        <v>26000</v>
      </c>
      <c r="E352" t="s">
        <v>1069</v>
      </c>
      <c r="F352" t="s">
        <v>54</v>
      </c>
      <c r="G352" t="s">
        <v>16</v>
      </c>
      <c r="H352">
        <v>5</v>
      </c>
      <c r="I352" t="s">
        <v>17</v>
      </c>
      <c r="J352">
        <v>1</v>
      </c>
      <c r="K352">
        <v>4.6097099999999998</v>
      </c>
      <c r="L352">
        <v>-74.08175</v>
      </c>
    </row>
    <row r="353" spans="1:12" x14ac:dyDescent="0.25">
      <c r="A353" t="s">
        <v>55</v>
      </c>
      <c r="B353" t="s">
        <v>13</v>
      </c>
      <c r="C353">
        <v>56100</v>
      </c>
      <c r="D353">
        <v>3200</v>
      </c>
      <c r="E353" t="s">
        <v>1001</v>
      </c>
      <c r="F353" t="s">
        <v>160</v>
      </c>
      <c r="G353" t="s">
        <v>16</v>
      </c>
      <c r="H353">
        <v>5</v>
      </c>
      <c r="I353" t="s">
        <v>32</v>
      </c>
      <c r="J353">
        <v>1</v>
      </c>
      <c r="K353">
        <v>4.6097099999999998</v>
      </c>
      <c r="L353">
        <v>-74.08175</v>
      </c>
    </row>
    <row r="354" spans="1:12" x14ac:dyDescent="0.25">
      <c r="A354" t="s">
        <v>64</v>
      </c>
      <c r="B354" t="s">
        <v>65</v>
      </c>
      <c r="C354">
        <v>44600</v>
      </c>
      <c r="D354">
        <v>2600</v>
      </c>
      <c r="E354" t="s">
        <v>574</v>
      </c>
      <c r="F354" t="s">
        <v>21</v>
      </c>
      <c r="G354" t="s">
        <v>278</v>
      </c>
      <c r="H354">
        <v>3</v>
      </c>
      <c r="I354" t="s">
        <v>32</v>
      </c>
      <c r="J354">
        <v>1</v>
      </c>
      <c r="K354">
        <v>-4.2152799999999999</v>
      </c>
      <c r="L354">
        <v>-69.940560000000005</v>
      </c>
    </row>
    <row r="355" spans="1:12" x14ac:dyDescent="0.25">
      <c r="A355" t="s">
        <v>82</v>
      </c>
      <c r="B355" t="s">
        <v>58</v>
      </c>
      <c r="C355">
        <v>39100</v>
      </c>
      <c r="D355">
        <v>2500</v>
      </c>
      <c r="E355" t="s">
        <v>965</v>
      </c>
      <c r="F355" t="s">
        <v>54</v>
      </c>
      <c r="G355" t="s">
        <v>31</v>
      </c>
      <c r="H355">
        <v>5</v>
      </c>
      <c r="I355" t="s">
        <v>17</v>
      </c>
      <c r="J355">
        <v>3</v>
      </c>
      <c r="K355">
        <v>3.4372199999999999</v>
      </c>
      <c r="L355">
        <v>-76.522499999999994</v>
      </c>
    </row>
    <row r="356" spans="1:12" x14ac:dyDescent="0.25">
      <c r="A356" t="s">
        <v>85</v>
      </c>
      <c r="B356" t="s">
        <v>86</v>
      </c>
      <c r="C356">
        <v>786600</v>
      </c>
      <c r="D356">
        <v>42100</v>
      </c>
      <c r="E356" t="s">
        <v>323</v>
      </c>
      <c r="F356" t="s">
        <v>35</v>
      </c>
      <c r="G356" t="s">
        <v>22</v>
      </c>
      <c r="H356">
        <v>4</v>
      </c>
      <c r="I356" t="s">
        <v>32</v>
      </c>
      <c r="J356">
        <v>1</v>
      </c>
      <c r="K356">
        <v>6.2518399999999996</v>
      </c>
      <c r="L356">
        <v>-75.563590000000005</v>
      </c>
    </row>
    <row r="357" spans="1:12" x14ac:dyDescent="0.25">
      <c r="A357" t="s">
        <v>68</v>
      </c>
      <c r="B357" t="s">
        <v>24</v>
      </c>
      <c r="C357">
        <v>28300</v>
      </c>
      <c r="D357">
        <v>0</v>
      </c>
      <c r="E357" t="s">
        <v>383</v>
      </c>
      <c r="F357" t="s">
        <v>88</v>
      </c>
      <c r="G357" t="s">
        <v>178</v>
      </c>
      <c r="H357">
        <v>3</v>
      </c>
      <c r="I357" t="s">
        <v>17</v>
      </c>
      <c r="J357">
        <v>1</v>
      </c>
      <c r="K357">
        <v>1.2136100000000001</v>
      </c>
      <c r="L357">
        <v>-77.281109999999998</v>
      </c>
    </row>
    <row r="358" spans="1:12" x14ac:dyDescent="0.25">
      <c r="A358" t="s">
        <v>127</v>
      </c>
      <c r="B358" t="s">
        <v>13</v>
      </c>
      <c r="C358">
        <v>1167500</v>
      </c>
      <c r="D358">
        <v>62400</v>
      </c>
      <c r="E358" t="s">
        <v>460</v>
      </c>
      <c r="F358" t="s">
        <v>93</v>
      </c>
      <c r="G358" t="s">
        <v>16</v>
      </c>
      <c r="H358">
        <v>1</v>
      </c>
      <c r="I358" t="s">
        <v>17</v>
      </c>
      <c r="J358">
        <v>2</v>
      </c>
      <c r="K358">
        <v>4.6097099999999998</v>
      </c>
      <c r="L358">
        <v>-74.08175</v>
      </c>
    </row>
    <row r="359" spans="1:12" x14ac:dyDescent="0.25">
      <c r="A359" t="s">
        <v>133</v>
      </c>
      <c r="B359" t="s">
        <v>24</v>
      </c>
      <c r="C359">
        <v>22300</v>
      </c>
      <c r="D359">
        <v>1400</v>
      </c>
      <c r="E359" t="s">
        <v>1181</v>
      </c>
      <c r="F359" t="s">
        <v>160</v>
      </c>
      <c r="G359" t="s">
        <v>16</v>
      </c>
      <c r="H359">
        <v>4</v>
      </c>
      <c r="I359" t="s">
        <v>32</v>
      </c>
      <c r="J359">
        <v>1</v>
      </c>
      <c r="K359">
        <v>4.6097099999999998</v>
      </c>
      <c r="L359">
        <v>-74.08175</v>
      </c>
    </row>
    <row r="360" spans="1:12" x14ac:dyDescent="0.25">
      <c r="A360" t="s">
        <v>64</v>
      </c>
      <c r="B360" t="s">
        <v>65</v>
      </c>
      <c r="C360">
        <v>48200</v>
      </c>
      <c r="D360">
        <v>800</v>
      </c>
      <c r="E360" t="s">
        <v>479</v>
      </c>
      <c r="F360" t="s">
        <v>21</v>
      </c>
      <c r="G360" t="s">
        <v>16</v>
      </c>
      <c r="H360">
        <v>5</v>
      </c>
      <c r="I360" t="s">
        <v>17</v>
      </c>
      <c r="J360">
        <v>1</v>
      </c>
      <c r="K360">
        <v>4.6097099999999998</v>
      </c>
      <c r="L360">
        <v>-74.08175</v>
      </c>
    </row>
    <row r="361" spans="1:12" x14ac:dyDescent="0.25">
      <c r="A361" t="s">
        <v>158</v>
      </c>
      <c r="B361" t="s">
        <v>62</v>
      </c>
      <c r="C361">
        <v>37400</v>
      </c>
      <c r="D361">
        <v>2400</v>
      </c>
      <c r="E361" t="s">
        <v>1059</v>
      </c>
      <c r="F361" t="s">
        <v>54</v>
      </c>
      <c r="G361" t="s">
        <v>16</v>
      </c>
      <c r="H361">
        <v>5</v>
      </c>
      <c r="I361" t="s">
        <v>17</v>
      </c>
      <c r="J361">
        <v>2</v>
      </c>
      <c r="K361">
        <v>4.6097099999999998</v>
      </c>
      <c r="L361">
        <v>-74.08175</v>
      </c>
    </row>
    <row r="362" spans="1:12" x14ac:dyDescent="0.25">
      <c r="A362" t="s">
        <v>80</v>
      </c>
      <c r="B362" t="s">
        <v>65</v>
      </c>
      <c r="C362">
        <v>38800</v>
      </c>
      <c r="D362">
        <v>2300</v>
      </c>
      <c r="E362" t="s">
        <v>285</v>
      </c>
      <c r="F362" t="s">
        <v>35</v>
      </c>
      <c r="G362" t="s">
        <v>16</v>
      </c>
      <c r="H362">
        <v>5</v>
      </c>
      <c r="I362" t="s">
        <v>17</v>
      </c>
      <c r="J362">
        <v>1</v>
      </c>
      <c r="K362">
        <v>4.6097099999999998</v>
      </c>
      <c r="L362">
        <v>-74.08175</v>
      </c>
    </row>
    <row r="363" spans="1:12" x14ac:dyDescent="0.25">
      <c r="A363" t="s">
        <v>45</v>
      </c>
      <c r="B363" t="s">
        <v>29</v>
      </c>
      <c r="C363">
        <v>1340900</v>
      </c>
      <c r="D363">
        <v>71600</v>
      </c>
      <c r="E363" t="s">
        <v>592</v>
      </c>
      <c r="F363" t="s">
        <v>93</v>
      </c>
      <c r="G363" t="s">
        <v>31</v>
      </c>
      <c r="H363">
        <v>2</v>
      </c>
      <c r="I363" t="s">
        <v>32</v>
      </c>
      <c r="J363">
        <v>1</v>
      </c>
      <c r="K363">
        <v>3.4372199999999999</v>
      </c>
      <c r="L363">
        <v>-76.522499999999994</v>
      </c>
    </row>
    <row r="364" spans="1:12" x14ac:dyDescent="0.25">
      <c r="A364" t="s">
        <v>196</v>
      </c>
      <c r="B364" t="s">
        <v>13</v>
      </c>
      <c r="C364">
        <v>1208900</v>
      </c>
      <c r="D364">
        <v>64900</v>
      </c>
      <c r="E364" t="s">
        <v>709</v>
      </c>
      <c r="F364" t="s">
        <v>130</v>
      </c>
      <c r="G364" t="s">
        <v>16</v>
      </c>
      <c r="H364">
        <v>3</v>
      </c>
      <c r="I364" t="s">
        <v>17</v>
      </c>
      <c r="J364">
        <v>2</v>
      </c>
      <c r="K364">
        <v>4.6097099999999998</v>
      </c>
      <c r="L364">
        <v>-74.08175</v>
      </c>
    </row>
    <row r="365" spans="1:12" x14ac:dyDescent="0.25">
      <c r="A365" t="s">
        <v>144</v>
      </c>
      <c r="B365" t="s">
        <v>65</v>
      </c>
      <c r="C365">
        <v>45800</v>
      </c>
      <c r="D365">
        <v>2600</v>
      </c>
      <c r="E365" t="s">
        <v>467</v>
      </c>
      <c r="F365" t="s">
        <v>160</v>
      </c>
      <c r="G365" t="s">
        <v>16</v>
      </c>
      <c r="H365">
        <v>4</v>
      </c>
      <c r="I365" t="s">
        <v>17</v>
      </c>
      <c r="J365">
        <v>1</v>
      </c>
      <c r="K365">
        <v>4.6097099999999998</v>
      </c>
      <c r="L365">
        <v>-74.08175</v>
      </c>
    </row>
    <row r="366" spans="1:12" x14ac:dyDescent="0.25">
      <c r="A366" t="s">
        <v>122</v>
      </c>
      <c r="B366" t="s">
        <v>29</v>
      </c>
      <c r="C366">
        <v>845800</v>
      </c>
      <c r="D366">
        <v>45700</v>
      </c>
      <c r="E366" t="s">
        <v>1128</v>
      </c>
      <c r="F366" t="s">
        <v>47</v>
      </c>
      <c r="G366" t="s">
        <v>16</v>
      </c>
      <c r="H366">
        <v>5</v>
      </c>
      <c r="I366" t="s">
        <v>38</v>
      </c>
      <c r="J366">
        <v>1</v>
      </c>
      <c r="K366">
        <v>4.6097099999999998</v>
      </c>
      <c r="L366">
        <v>-74.08175</v>
      </c>
    </row>
    <row r="367" spans="1:12" x14ac:dyDescent="0.25">
      <c r="A367" t="s">
        <v>219</v>
      </c>
      <c r="B367" t="s">
        <v>19</v>
      </c>
      <c r="C367">
        <v>873300</v>
      </c>
      <c r="D367">
        <v>44700</v>
      </c>
      <c r="E367" t="s">
        <v>274</v>
      </c>
      <c r="F367" t="s">
        <v>130</v>
      </c>
      <c r="G367" t="s">
        <v>16</v>
      </c>
      <c r="H367">
        <v>4</v>
      </c>
      <c r="I367" t="s">
        <v>17</v>
      </c>
      <c r="J367">
        <v>1</v>
      </c>
      <c r="K367">
        <v>4.6097099999999998</v>
      </c>
      <c r="L367">
        <v>-74.08175</v>
      </c>
    </row>
    <row r="368" spans="1:12" x14ac:dyDescent="0.25">
      <c r="A368" t="s">
        <v>98</v>
      </c>
      <c r="B368" t="s">
        <v>19</v>
      </c>
      <c r="C368">
        <v>363800</v>
      </c>
      <c r="D368">
        <v>17600</v>
      </c>
      <c r="E368" t="s">
        <v>519</v>
      </c>
      <c r="F368" t="s">
        <v>76</v>
      </c>
      <c r="G368" t="s">
        <v>16</v>
      </c>
      <c r="H368">
        <v>2</v>
      </c>
      <c r="I368" t="s">
        <v>32</v>
      </c>
      <c r="J368">
        <v>1</v>
      </c>
      <c r="K368">
        <v>4.6097099999999998</v>
      </c>
      <c r="L368">
        <v>-74.08175</v>
      </c>
    </row>
    <row r="369" spans="1:12" x14ac:dyDescent="0.25">
      <c r="A369" t="s">
        <v>55</v>
      </c>
      <c r="B369" t="s">
        <v>13</v>
      </c>
      <c r="C369">
        <v>130300</v>
      </c>
      <c r="D369">
        <v>7600</v>
      </c>
      <c r="E369" t="s">
        <v>800</v>
      </c>
      <c r="F369" t="s">
        <v>54</v>
      </c>
      <c r="G369" t="s">
        <v>16</v>
      </c>
      <c r="H369">
        <v>4</v>
      </c>
      <c r="I369" t="s">
        <v>17</v>
      </c>
      <c r="J369">
        <v>8</v>
      </c>
      <c r="K369">
        <v>4.6097099999999998</v>
      </c>
      <c r="L369">
        <v>-74.08175</v>
      </c>
    </row>
    <row r="370" spans="1:12" x14ac:dyDescent="0.25">
      <c r="A370" t="s">
        <v>80</v>
      </c>
      <c r="B370" t="s">
        <v>65</v>
      </c>
      <c r="C370">
        <v>40500</v>
      </c>
      <c r="D370">
        <v>4500</v>
      </c>
      <c r="E370" t="s">
        <v>284</v>
      </c>
      <c r="F370" t="s">
        <v>96</v>
      </c>
      <c r="G370" t="s">
        <v>153</v>
      </c>
      <c r="H370">
        <v>4</v>
      </c>
      <c r="I370" t="s">
        <v>17</v>
      </c>
      <c r="J370">
        <v>7</v>
      </c>
      <c r="K370">
        <v>2.9272999999999998</v>
      </c>
      <c r="L370">
        <v>-75.281890000000004</v>
      </c>
    </row>
    <row r="371" spans="1:12" x14ac:dyDescent="0.25">
      <c r="A371" t="s">
        <v>171</v>
      </c>
      <c r="B371" t="s">
        <v>19</v>
      </c>
      <c r="C371">
        <v>222400</v>
      </c>
      <c r="D371">
        <v>12200</v>
      </c>
      <c r="E371" t="s">
        <v>1133</v>
      </c>
      <c r="F371" t="s">
        <v>47</v>
      </c>
      <c r="G371" t="s">
        <v>16</v>
      </c>
      <c r="H371">
        <v>4</v>
      </c>
      <c r="I371" t="s">
        <v>17</v>
      </c>
      <c r="J371">
        <v>1</v>
      </c>
      <c r="K371">
        <v>4.6097099999999998</v>
      </c>
      <c r="L371">
        <v>-74.08175</v>
      </c>
    </row>
    <row r="372" spans="1:12" x14ac:dyDescent="0.25">
      <c r="A372" t="s">
        <v>84</v>
      </c>
      <c r="B372" t="s">
        <v>58</v>
      </c>
      <c r="C372">
        <v>118000</v>
      </c>
      <c r="D372">
        <v>6700</v>
      </c>
      <c r="E372" t="s">
        <v>1170</v>
      </c>
      <c r="F372" t="s">
        <v>43</v>
      </c>
      <c r="G372" t="s">
        <v>22</v>
      </c>
      <c r="H372">
        <v>3</v>
      </c>
      <c r="I372" t="s">
        <v>17</v>
      </c>
      <c r="J372">
        <v>8</v>
      </c>
      <c r="K372">
        <v>6.2518399999999996</v>
      </c>
      <c r="L372">
        <v>-75.563590000000005</v>
      </c>
    </row>
    <row r="373" spans="1:12" x14ac:dyDescent="0.25">
      <c r="A373" t="s">
        <v>94</v>
      </c>
      <c r="B373" t="s">
        <v>29</v>
      </c>
      <c r="C373">
        <v>390500</v>
      </c>
      <c r="D373">
        <v>21000</v>
      </c>
      <c r="E373" t="s">
        <v>606</v>
      </c>
      <c r="F373" t="s">
        <v>160</v>
      </c>
      <c r="G373" t="s">
        <v>16</v>
      </c>
      <c r="H373">
        <v>5</v>
      </c>
      <c r="I373" t="s">
        <v>146</v>
      </c>
      <c r="J373">
        <v>1</v>
      </c>
      <c r="K373">
        <v>4.6097099999999998</v>
      </c>
      <c r="L373">
        <v>-74.08175</v>
      </c>
    </row>
    <row r="374" spans="1:12" x14ac:dyDescent="0.25">
      <c r="A374" t="s">
        <v>135</v>
      </c>
      <c r="B374" t="s">
        <v>58</v>
      </c>
      <c r="C374">
        <v>43500</v>
      </c>
      <c r="D374">
        <v>8400</v>
      </c>
      <c r="E374" t="s">
        <v>1102</v>
      </c>
      <c r="F374" t="s">
        <v>52</v>
      </c>
      <c r="G374" t="s">
        <v>91</v>
      </c>
      <c r="H374">
        <v>5</v>
      </c>
      <c r="I374" t="s">
        <v>17</v>
      </c>
      <c r="J374">
        <v>3</v>
      </c>
      <c r="K374">
        <v>10.968540000000001</v>
      </c>
      <c r="L374">
        <v>-74.781319999999994</v>
      </c>
    </row>
    <row r="375" spans="1:12" x14ac:dyDescent="0.25">
      <c r="A375" t="s">
        <v>23</v>
      </c>
      <c r="B375" t="s">
        <v>24</v>
      </c>
      <c r="C375">
        <v>197800</v>
      </c>
      <c r="D375">
        <v>8700</v>
      </c>
      <c r="E375" t="s">
        <v>1007</v>
      </c>
      <c r="F375" t="s">
        <v>160</v>
      </c>
      <c r="G375" t="s">
        <v>60</v>
      </c>
      <c r="H375">
        <v>5</v>
      </c>
      <c r="I375" t="s">
        <v>17</v>
      </c>
      <c r="J375">
        <v>2</v>
      </c>
      <c r="K375">
        <v>4.8133299999999997</v>
      </c>
      <c r="L375">
        <v>-75.696110000000004</v>
      </c>
    </row>
    <row r="376" spans="1:12" x14ac:dyDescent="0.25">
      <c r="A376" t="s">
        <v>127</v>
      </c>
      <c r="B376" t="s">
        <v>13</v>
      </c>
      <c r="C376">
        <v>980000</v>
      </c>
      <c r="D376">
        <v>50400</v>
      </c>
      <c r="E376" t="s">
        <v>1220</v>
      </c>
      <c r="F376" t="s">
        <v>93</v>
      </c>
      <c r="G376" t="s">
        <v>16</v>
      </c>
      <c r="H376">
        <v>5</v>
      </c>
      <c r="I376" t="s">
        <v>17</v>
      </c>
      <c r="J376">
        <v>1</v>
      </c>
      <c r="K376">
        <v>4.6097099999999998</v>
      </c>
      <c r="L376">
        <v>-74.08175</v>
      </c>
    </row>
    <row r="377" spans="1:12" x14ac:dyDescent="0.25">
      <c r="A377" t="s">
        <v>70</v>
      </c>
      <c r="B377" t="s">
        <v>13</v>
      </c>
      <c r="C377">
        <v>2861000</v>
      </c>
      <c r="D377">
        <v>150500</v>
      </c>
      <c r="E377" t="s">
        <v>734</v>
      </c>
      <c r="F377" t="s">
        <v>160</v>
      </c>
      <c r="G377" t="s">
        <v>16</v>
      </c>
      <c r="H377">
        <v>5</v>
      </c>
      <c r="I377" t="s">
        <v>17</v>
      </c>
      <c r="J377">
        <v>3</v>
      </c>
      <c r="K377">
        <v>4.6097099999999998</v>
      </c>
      <c r="L377">
        <v>-74.08175</v>
      </c>
    </row>
    <row r="378" spans="1:12" x14ac:dyDescent="0.25">
      <c r="A378" t="s">
        <v>50</v>
      </c>
      <c r="B378" t="s">
        <v>29</v>
      </c>
      <c r="C378">
        <v>2365700</v>
      </c>
      <c r="D378">
        <v>124200</v>
      </c>
      <c r="E378" t="s">
        <v>125</v>
      </c>
      <c r="F378" t="s">
        <v>88</v>
      </c>
      <c r="G378" t="s">
        <v>16</v>
      </c>
      <c r="H378">
        <v>5</v>
      </c>
      <c r="I378" t="s">
        <v>17</v>
      </c>
      <c r="J378">
        <v>2</v>
      </c>
      <c r="K378">
        <v>4.6097099999999998</v>
      </c>
      <c r="L378">
        <v>-74.08175</v>
      </c>
    </row>
    <row r="379" spans="1:12" x14ac:dyDescent="0.25">
      <c r="A379" t="s">
        <v>57</v>
      </c>
      <c r="B379" t="s">
        <v>58</v>
      </c>
      <c r="C379">
        <v>78800</v>
      </c>
      <c r="D379">
        <v>2400</v>
      </c>
      <c r="E379" t="s">
        <v>1134</v>
      </c>
      <c r="F379" t="s">
        <v>96</v>
      </c>
      <c r="G379" t="s">
        <v>31</v>
      </c>
      <c r="H379">
        <v>4</v>
      </c>
      <c r="I379" t="s">
        <v>32</v>
      </c>
      <c r="J379">
        <v>1</v>
      </c>
      <c r="K379">
        <v>3.4372199999999999</v>
      </c>
      <c r="L379">
        <v>-76.522499999999994</v>
      </c>
    </row>
    <row r="380" spans="1:12" x14ac:dyDescent="0.25">
      <c r="A380" t="s">
        <v>133</v>
      </c>
      <c r="B380" t="s">
        <v>24</v>
      </c>
      <c r="C380">
        <v>20700</v>
      </c>
      <c r="D380">
        <v>0</v>
      </c>
      <c r="E380" t="s">
        <v>269</v>
      </c>
      <c r="F380" t="s">
        <v>21</v>
      </c>
      <c r="G380" t="s">
        <v>16</v>
      </c>
      <c r="H380">
        <v>4</v>
      </c>
      <c r="I380" t="s">
        <v>17</v>
      </c>
      <c r="J380">
        <v>4</v>
      </c>
      <c r="K380">
        <v>4.6097099999999998</v>
      </c>
      <c r="L380">
        <v>-74.08175</v>
      </c>
    </row>
    <row r="381" spans="1:12" x14ac:dyDescent="0.25">
      <c r="A381" t="s">
        <v>84</v>
      </c>
      <c r="B381" t="s">
        <v>58</v>
      </c>
      <c r="C381">
        <v>145600</v>
      </c>
      <c r="D381">
        <v>5900</v>
      </c>
      <c r="E381" t="s">
        <v>942</v>
      </c>
      <c r="F381" t="s">
        <v>52</v>
      </c>
      <c r="G381" t="s">
        <v>16</v>
      </c>
      <c r="H381">
        <v>5</v>
      </c>
      <c r="I381" t="s">
        <v>32</v>
      </c>
      <c r="J381">
        <v>1</v>
      </c>
      <c r="K381">
        <v>4.6097099999999998</v>
      </c>
      <c r="L381">
        <v>-74.08175</v>
      </c>
    </row>
    <row r="382" spans="1:12" x14ac:dyDescent="0.25">
      <c r="A382" t="s">
        <v>23</v>
      </c>
      <c r="B382" t="s">
        <v>24</v>
      </c>
      <c r="C382">
        <v>182800</v>
      </c>
      <c r="D382">
        <v>9900</v>
      </c>
      <c r="E382" t="s">
        <v>66</v>
      </c>
      <c r="F382" t="s">
        <v>93</v>
      </c>
      <c r="G382" t="s">
        <v>126</v>
      </c>
      <c r="H382">
        <v>4</v>
      </c>
      <c r="I382" t="s">
        <v>17</v>
      </c>
      <c r="J382">
        <v>5</v>
      </c>
      <c r="K382">
        <v>7.89391</v>
      </c>
      <c r="L382">
        <v>-72.507819999999995</v>
      </c>
    </row>
    <row r="383" spans="1:12" x14ac:dyDescent="0.25">
      <c r="A383" t="s">
        <v>89</v>
      </c>
      <c r="B383" t="s">
        <v>62</v>
      </c>
      <c r="C383">
        <v>9200</v>
      </c>
      <c r="D383">
        <v>0</v>
      </c>
      <c r="E383" t="s">
        <v>326</v>
      </c>
      <c r="F383" t="s">
        <v>43</v>
      </c>
      <c r="G383" t="s">
        <v>16</v>
      </c>
      <c r="H383">
        <v>3</v>
      </c>
      <c r="I383" t="s">
        <v>17</v>
      </c>
      <c r="J383">
        <v>1</v>
      </c>
      <c r="K383">
        <v>4.6097099999999998</v>
      </c>
      <c r="L383">
        <v>-74.08175</v>
      </c>
    </row>
    <row r="384" spans="1:12" x14ac:dyDescent="0.25">
      <c r="A384" t="s">
        <v>85</v>
      </c>
      <c r="B384" t="s">
        <v>86</v>
      </c>
      <c r="C384">
        <v>897900</v>
      </c>
      <c r="D384">
        <v>48200</v>
      </c>
      <c r="E384" t="s">
        <v>617</v>
      </c>
      <c r="F384" t="s">
        <v>52</v>
      </c>
      <c r="G384" t="s">
        <v>16</v>
      </c>
      <c r="H384">
        <v>5</v>
      </c>
      <c r="I384" t="s">
        <v>17</v>
      </c>
      <c r="J384">
        <v>1</v>
      </c>
      <c r="K384">
        <v>4.6097099999999998</v>
      </c>
      <c r="L384">
        <v>-74.08175</v>
      </c>
    </row>
    <row r="385" spans="1:12" x14ac:dyDescent="0.25">
      <c r="A385" t="s">
        <v>78</v>
      </c>
      <c r="B385" t="s">
        <v>19</v>
      </c>
      <c r="C385">
        <v>252500</v>
      </c>
      <c r="D385">
        <v>13700</v>
      </c>
      <c r="E385" t="s">
        <v>349</v>
      </c>
      <c r="F385" t="s">
        <v>35</v>
      </c>
      <c r="G385" t="s">
        <v>31</v>
      </c>
      <c r="H385">
        <v>5</v>
      </c>
      <c r="I385" t="s">
        <v>17</v>
      </c>
      <c r="J385">
        <v>1</v>
      </c>
      <c r="K385">
        <v>3.4372199999999999</v>
      </c>
      <c r="L385">
        <v>-76.522499999999994</v>
      </c>
    </row>
    <row r="386" spans="1:12" x14ac:dyDescent="0.25">
      <c r="A386" t="s">
        <v>33</v>
      </c>
      <c r="B386" t="s">
        <v>19</v>
      </c>
      <c r="C386">
        <v>292200</v>
      </c>
      <c r="D386">
        <v>13700</v>
      </c>
      <c r="E386" t="s">
        <v>981</v>
      </c>
      <c r="F386" t="s">
        <v>43</v>
      </c>
      <c r="G386" t="s">
        <v>16</v>
      </c>
      <c r="H386">
        <v>1</v>
      </c>
      <c r="I386" t="s">
        <v>17</v>
      </c>
      <c r="J386">
        <v>8</v>
      </c>
      <c r="K386">
        <v>4.6097099999999998</v>
      </c>
      <c r="L386">
        <v>-74.08175</v>
      </c>
    </row>
    <row r="387" spans="1:12" x14ac:dyDescent="0.25">
      <c r="A387" t="s">
        <v>18</v>
      </c>
      <c r="B387" t="s">
        <v>19</v>
      </c>
      <c r="C387">
        <v>185200</v>
      </c>
      <c r="D387">
        <v>10600</v>
      </c>
      <c r="E387" t="s">
        <v>1122</v>
      </c>
      <c r="F387" t="s">
        <v>21</v>
      </c>
      <c r="G387" t="s">
        <v>16</v>
      </c>
      <c r="H387">
        <v>5</v>
      </c>
      <c r="I387" t="s">
        <v>17</v>
      </c>
      <c r="J387">
        <v>3</v>
      </c>
      <c r="K387">
        <v>4.6097099999999998</v>
      </c>
      <c r="L387">
        <v>-74.08175</v>
      </c>
    </row>
    <row r="388" spans="1:12" x14ac:dyDescent="0.25">
      <c r="A388" t="s">
        <v>41</v>
      </c>
      <c r="B388" t="s">
        <v>29</v>
      </c>
      <c r="C388">
        <v>1307200</v>
      </c>
      <c r="D388">
        <v>69800</v>
      </c>
      <c r="E388" t="s">
        <v>535</v>
      </c>
      <c r="F388" t="s">
        <v>15</v>
      </c>
      <c r="G388" t="s">
        <v>22</v>
      </c>
      <c r="H388">
        <v>5</v>
      </c>
      <c r="I388" t="s">
        <v>17</v>
      </c>
      <c r="J388">
        <v>1</v>
      </c>
      <c r="K388">
        <v>6.2518399999999996</v>
      </c>
      <c r="L388">
        <v>-75.563590000000005</v>
      </c>
    </row>
    <row r="389" spans="1:12" x14ac:dyDescent="0.25">
      <c r="A389" t="s">
        <v>33</v>
      </c>
      <c r="B389" t="s">
        <v>19</v>
      </c>
      <c r="C389">
        <v>295600</v>
      </c>
      <c r="D389">
        <v>13900</v>
      </c>
      <c r="E389" t="s">
        <v>809</v>
      </c>
      <c r="F389" t="s">
        <v>26</v>
      </c>
      <c r="G389" t="s">
        <v>22</v>
      </c>
      <c r="H389">
        <v>3</v>
      </c>
      <c r="I389" t="s">
        <v>17</v>
      </c>
      <c r="J389">
        <v>2</v>
      </c>
      <c r="K389">
        <v>6.2518399999999996</v>
      </c>
      <c r="L389">
        <v>-75.563590000000005</v>
      </c>
    </row>
    <row r="390" spans="1:12" x14ac:dyDescent="0.25">
      <c r="A390" t="s">
        <v>219</v>
      </c>
      <c r="B390" t="s">
        <v>19</v>
      </c>
      <c r="C390">
        <v>537400</v>
      </c>
      <c r="D390">
        <v>26800</v>
      </c>
      <c r="E390" t="s">
        <v>965</v>
      </c>
      <c r="F390" t="s">
        <v>54</v>
      </c>
      <c r="G390" t="s">
        <v>126</v>
      </c>
      <c r="H390">
        <v>5</v>
      </c>
      <c r="I390" t="s">
        <v>17</v>
      </c>
      <c r="J390">
        <v>8</v>
      </c>
      <c r="K390">
        <v>7.89391</v>
      </c>
      <c r="L390">
        <v>-72.507819999999995</v>
      </c>
    </row>
    <row r="391" spans="1:12" x14ac:dyDescent="0.25">
      <c r="A391" t="s">
        <v>82</v>
      </c>
      <c r="B391" t="s">
        <v>58</v>
      </c>
      <c r="C391">
        <v>52000</v>
      </c>
      <c r="D391">
        <v>1000</v>
      </c>
      <c r="E391" t="s">
        <v>747</v>
      </c>
      <c r="F391" t="s">
        <v>47</v>
      </c>
      <c r="G391" t="s">
        <v>16</v>
      </c>
      <c r="H391">
        <v>5</v>
      </c>
      <c r="I391" t="s">
        <v>17</v>
      </c>
      <c r="J391">
        <v>6</v>
      </c>
      <c r="K391">
        <v>4.6097099999999998</v>
      </c>
      <c r="L391">
        <v>-74.08175</v>
      </c>
    </row>
    <row r="392" spans="1:12" x14ac:dyDescent="0.25">
      <c r="A392" t="s">
        <v>111</v>
      </c>
      <c r="B392" t="s">
        <v>19</v>
      </c>
      <c r="C392">
        <v>487200</v>
      </c>
      <c r="D392">
        <v>24100</v>
      </c>
      <c r="E392" t="s">
        <v>809</v>
      </c>
      <c r="F392" t="s">
        <v>26</v>
      </c>
      <c r="G392" t="s">
        <v>278</v>
      </c>
      <c r="H392">
        <v>5</v>
      </c>
      <c r="I392" t="s">
        <v>32</v>
      </c>
      <c r="J392">
        <v>1</v>
      </c>
      <c r="K392">
        <v>-4.2152799999999999</v>
      </c>
      <c r="L392">
        <v>-69.940560000000005</v>
      </c>
    </row>
    <row r="393" spans="1:12" x14ac:dyDescent="0.25">
      <c r="A393" t="s">
        <v>184</v>
      </c>
      <c r="B393" t="s">
        <v>86</v>
      </c>
      <c r="C393">
        <v>349700</v>
      </c>
      <c r="D393">
        <v>16800</v>
      </c>
      <c r="E393" t="s">
        <v>531</v>
      </c>
      <c r="F393" t="s">
        <v>21</v>
      </c>
      <c r="G393" t="s">
        <v>16</v>
      </c>
      <c r="H393">
        <v>5</v>
      </c>
      <c r="I393" t="s">
        <v>17</v>
      </c>
      <c r="J393">
        <v>8</v>
      </c>
      <c r="K393">
        <v>4.6097099999999998</v>
      </c>
      <c r="L393">
        <v>-74.08175</v>
      </c>
    </row>
    <row r="394" spans="1:12" x14ac:dyDescent="0.25">
      <c r="A394" t="s">
        <v>122</v>
      </c>
      <c r="B394" t="s">
        <v>29</v>
      </c>
      <c r="C394">
        <v>820000</v>
      </c>
      <c r="D394">
        <v>41800</v>
      </c>
      <c r="E394" t="s">
        <v>255</v>
      </c>
      <c r="F394" t="s">
        <v>52</v>
      </c>
      <c r="G394" t="s">
        <v>91</v>
      </c>
      <c r="H394">
        <v>4</v>
      </c>
      <c r="I394" t="s">
        <v>17</v>
      </c>
      <c r="J394">
        <v>1</v>
      </c>
      <c r="K394">
        <v>10.968540000000001</v>
      </c>
      <c r="L394">
        <v>-74.781319999999994</v>
      </c>
    </row>
    <row r="395" spans="1:12" x14ac:dyDescent="0.25">
      <c r="A395" t="s">
        <v>164</v>
      </c>
      <c r="B395" t="s">
        <v>13</v>
      </c>
      <c r="C395">
        <v>195300</v>
      </c>
      <c r="D395">
        <v>10600</v>
      </c>
      <c r="E395" t="s">
        <v>767</v>
      </c>
      <c r="F395" t="s">
        <v>26</v>
      </c>
      <c r="G395" t="s">
        <v>16</v>
      </c>
      <c r="H395">
        <v>4</v>
      </c>
      <c r="I395" t="s">
        <v>17</v>
      </c>
      <c r="J395">
        <v>1</v>
      </c>
      <c r="K395">
        <v>4.6097099999999998</v>
      </c>
      <c r="L395">
        <v>-74.08175</v>
      </c>
    </row>
    <row r="396" spans="1:12" x14ac:dyDescent="0.25">
      <c r="A396" t="s">
        <v>28</v>
      </c>
      <c r="B396" t="s">
        <v>29</v>
      </c>
      <c r="C396">
        <v>331600</v>
      </c>
      <c r="D396">
        <v>15800</v>
      </c>
      <c r="E396" t="s">
        <v>1102</v>
      </c>
      <c r="F396" t="s">
        <v>54</v>
      </c>
      <c r="G396" t="s">
        <v>27</v>
      </c>
      <c r="H396">
        <v>5</v>
      </c>
      <c r="I396" t="s">
        <v>146</v>
      </c>
      <c r="J396">
        <v>1</v>
      </c>
      <c r="K396">
        <v>10.39972</v>
      </c>
      <c r="L396">
        <v>-75.514439999999993</v>
      </c>
    </row>
    <row r="397" spans="1:12" x14ac:dyDescent="0.25">
      <c r="A397" t="s">
        <v>89</v>
      </c>
      <c r="B397" t="s">
        <v>62</v>
      </c>
      <c r="C397">
        <v>22500</v>
      </c>
      <c r="D397">
        <v>1600</v>
      </c>
      <c r="E397" t="s">
        <v>985</v>
      </c>
      <c r="F397" t="s">
        <v>15</v>
      </c>
      <c r="G397" t="s">
        <v>16</v>
      </c>
      <c r="H397">
        <v>2</v>
      </c>
      <c r="I397" t="s">
        <v>17</v>
      </c>
      <c r="J397">
        <v>3</v>
      </c>
      <c r="K397">
        <v>4.6097099999999998</v>
      </c>
      <c r="L397">
        <v>-74.08175</v>
      </c>
    </row>
    <row r="398" spans="1:12" x14ac:dyDescent="0.25">
      <c r="A398" t="s">
        <v>164</v>
      </c>
      <c r="B398" t="s">
        <v>13</v>
      </c>
      <c r="C398">
        <v>232000</v>
      </c>
      <c r="D398">
        <v>12600</v>
      </c>
      <c r="E398" t="s">
        <v>1219</v>
      </c>
      <c r="F398" t="s">
        <v>96</v>
      </c>
      <c r="G398" t="s">
        <v>31</v>
      </c>
      <c r="H398">
        <v>5</v>
      </c>
      <c r="I398" t="s">
        <v>17</v>
      </c>
      <c r="J398">
        <v>3</v>
      </c>
      <c r="K398">
        <v>3.4372199999999999</v>
      </c>
      <c r="L398">
        <v>-76.522499999999994</v>
      </c>
    </row>
    <row r="399" spans="1:12" x14ac:dyDescent="0.25">
      <c r="A399" t="s">
        <v>122</v>
      </c>
      <c r="B399" t="s">
        <v>29</v>
      </c>
      <c r="C399">
        <v>1353000</v>
      </c>
      <c r="D399">
        <v>72300</v>
      </c>
      <c r="E399" t="s">
        <v>1234</v>
      </c>
      <c r="F399" t="s">
        <v>35</v>
      </c>
      <c r="G399" t="s">
        <v>16</v>
      </c>
      <c r="H399">
        <v>4</v>
      </c>
      <c r="I399" t="s">
        <v>17</v>
      </c>
      <c r="J399">
        <v>5</v>
      </c>
      <c r="K399">
        <v>4.6097099999999998</v>
      </c>
      <c r="L399">
        <v>-74.08175</v>
      </c>
    </row>
    <row r="400" spans="1:12" x14ac:dyDescent="0.25">
      <c r="A400" t="s">
        <v>28</v>
      </c>
      <c r="B400" t="s">
        <v>29</v>
      </c>
      <c r="C400">
        <v>629100</v>
      </c>
      <c r="D400">
        <v>31700</v>
      </c>
      <c r="E400" t="s">
        <v>1045</v>
      </c>
      <c r="F400" t="s">
        <v>15</v>
      </c>
      <c r="G400" t="s">
        <v>60</v>
      </c>
      <c r="H400">
        <v>5</v>
      </c>
      <c r="I400" t="s">
        <v>17</v>
      </c>
      <c r="J400">
        <v>1</v>
      </c>
      <c r="K400">
        <v>4.8133299999999997</v>
      </c>
      <c r="L400">
        <v>-75.696110000000004</v>
      </c>
    </row>
    <row r="401" spans="1:12" x14ac:dyDescent="0.25">
      <c r="A401" t="s">
        <v>68</v>
      </c>
      <c r="B401" t="s">
        <v>24</v>
      </c>
      <c r="C401">
        <v>36200</v>
      </c>
      <c r="D401">
        <v>0</v>
      </c>
      <c r="E401" t="s">
        <v>1189</v>
      </c>
      <c r="F401" t="s">
        <v>21</v>
      </c>
      <c r="G401" t="s">
        <v>91</v>
      </c>
      <c r="H401">
        <v>4</v>
      </c>
      <c r="I401" t="s">
        <v>17</v>
      </c>
      <c r="J401">
        <v>1</v>
      </c>
      <c r="K401">
        <v>10.968540000000001</v>
      </c>
      <c r="L401">
        <v>-74.781319999999994</v>
      </c>
    </row>
    <row r="402" spans="1:12" x14ac:dyDescent="0.25">
      <c r="A402" t="s">
        <v>41</v>
      </c>
      <c r="B402" t="s">
        <v>29</v>
      </c>
      <c r="C402">
        <v>1078600</v>
      </c>
      <c r="D402">
        <v>63500</v>
      </c>
      <c r="E402" t="s">
        <v>1187</v>
      </c>
      <c r="F402" t="s">
        <v>130</v>
      </c>
      <c r="G402" t="s">
        <v>16</v>
      </c>
      <c r="H402">
        <v>5</v>
      </c>
      <c r="I402" t="s">
        <v>17</v>
      </c>
      <c r="J402">
        <v>1</v>
      </c>
      <c r="K402">
        <v>4.6097099999999998</v>
      </c>
      <c r="L402">
        <v>-74.08175</v>
      </c>
    </row>
    <row r="403" spans="1:12" x14ac:dyDescent="0.25">
      <c r="A403" t="s">
        <v>219</v>
      </c>
      <c r="B403" t="s">
        <v>19</v>
      </c>
      <c r="C403">
        <v>947400</v>
      </c>
      <c r="D403">
        <v>57300</v>
      </c>
      <c r="E403" t="s">
        <v>945</v>
      </c>
      <c r="F403" t="s">
        <v>76</v>
      </c>
      <c r="G403" t="s">
        <v>16</v>
      </c>
      <c r="H403">
        <v>4</v>
      </c>
      <c r="I403" t="s">
        <v>32</v>
      </c>
      <c r="J403">
        <v>1</v>
      </c>
      <c r="K403">
        <v>4.6097099999999998</v>
      </c>
      <c r="L403">
        <v>-74.08175</v>
      </c>
    </row>
    <row r="404" spans="1:12" x14ac:dyDescent="0.25">
      <c r="A404" t="s">
        <v>78</v>
      </c>
      <c r="B404" t="s">
        <v>19</v>
      </c>
      <c r="C404">
        <v>315500</v>
      </c>
      <c r="D404">
        <v>15000</v>
      </c>
      <c r="E404" t="s">
        <v>936</v>
      </c>
      <c r="F404" t="s">
        <v>26</v>
      </c>
      <c r="G404" t="s">
        <v>16</v>
      </c>
      <c r="H404">
        <v>5</v>
      </c>
      <c r="I404" t="s">
        <v>17</v>
      </c>
      <c r="J404">
        <v>2</v>
      </c>
      <c r="K404">
        <v>4.6097099999999998</v>
      </c>
      <c r="L404">
        <v>-74.08175</v>
      </c>
    </row>
    <row r="405" spans="1:12" x14ac:dyDescent="0.25">
      <c r="A405" t="s">
        <v>64</v>
      </c>
      <c r="B405" t="s">
        <v>65</v>
      </c>
      <c r="C405">
        <v>50400</v>
      </c>
      <c r="D405">
        <v>900</v>
      </c>
      <c r="E405" t="s">
        <v>147</v>
      </c>
      <c r="F405" t="s">
        <v>26</v>
      </c>
      <c r="G405" t="s">
        <v>16</v>
      </c>
      <c r="H405">
        <v>5</v>
      </c>
      <c r="I405" t="s">
        <v>17</v>
      </c>
      <c r="J405">
        <v>1</v>
      </c>
      <c r="K405">
        <v>4.6097099999999998</v>
      </c>
      <c r="L405">
        <v>-74.08175</v>
      </c>
    </row>
    <row r="406" spans="1:12" x14ac:dyDescent="0.25">
      <c r="A406" t="s">
        <v>12</v>
      </c>
      <c r="B406" t="s">
        <v>13</v>
      </c>
      <c r="C406">
        <v>115200</v>
      </c>
      <c r="D406">
        <v>4300</v>
      </c>
      <c r="E406" t="s">
        <v>827</v>
      </c>
      <c r="F406" t="s">
        <v>47</v>
      </c>
      <c r="G406" t="s">
        <v>16</v>
      </c>
      <c r="H406">
        <v>5</v>
      </c>
      <c r="I406" t="s">
        <v>17</v>
      </c>
      <c r="J406">
        <v>1</v>
      </c>
      <c r="K406">
        <v>4.6097099999999998</v>
      </c>
      <c r="L406">
        <v>-74.08175</v>
      </c>
    </row>
    <row r="407" spans="1:12" x14ac:dyDescent="0.25">
      <c r="A407" t="s">
        <v>105</v>
      </c>
      <c r="B407" t="s">
        <v>19</v>
      </c>
      <c r="C407">
        <v>246800</v>
      </c>
      <c r="D407">
        <v>11300</v>
      </c>
      <c r="E407" t="s">
        <v>628</v>
      </c>
      <c r="F407" t="s">
        <v>26</v>
      </c>
      <c r="G407" t="s">
        <v>22</v>
      </c>
      <c r="H407">
        <v>5</v>
      </c>
      <c r="I407" t="s">
        <v>17</v>
      </c>
      <c r="J407">
        <v>10</v>
      </c>
      <c r="K407">
        <v>6.2518399999999996</v>
      </c>
      <c r="L407">
        <v>-75.563590000000005</v>
      </c>
    </row>
    <row r="408" spans="1:12" x14ac:dyDescent="0.25">
      <c r="A408" t="s">
        <v>78</v>
      </c>
      <c r="B408" t="s">
        <v>19</v>
      </c>
      <c r="C408">
        <v>274300</v>
      </c>
      <c r="D408">
        <v>15000</v>
      </c>
      <c r="E408" t="s">
        <v>260</v>
      </c>
      <c r="F408" t="s">
        <v>93</v>
      </c>
      <c r="G408" t="s">
        <v>16</v>
      </c>
      <c r="H408">
        <v>5</v>
      </c>
      <c r="I408" t="s">
        <v>17</v>
      </c>
      <c r="J408">
        <v>1</v>
      </c>
      <c r="K408">
        <v>4.6097099999999998</v>
      </c>
      <c r="L408">
        <v>-74.08175</v>
      </c>
    </row>
    <row r="409" spans="1:12" x14ac:dyDescent="0.25">
      <c r="A409" t="s">
        <v>18</v>
      </c>
      <c r="B409" t="s">
        <v>19</v>
      </c>
      <c r="C409">
        <v>167000</v>
      </c>
      <c r="D409">
        <v>7100</v>
      </c>
      <c r="E409" t="s">
        <v>211</v>
      </c>
      <c r="F409" t="s">
        <v>160</v>
      </c>
      <c r="G409" t="s">
        <v>16</v>
      </c>
      <c r="H409">
        <v>1</v>
      </c>
      <c r="I409" t="s">
        <v>17</v>
      </c>
      <c r="J409">
        <v>5</v>
      </c>
      <c r="K409">
        <v>4.6097099999999998</v>
      </c>
      <c r="L409">
        <v>-74.08175</v>
      </c>
    </row>
    <row r="410" spans="1:12" x14ac:dyDescent="0.25">
      <c r="A410" t="s">
        <v>61</v>
      </c>
      <c r="B410" t="s">
        <v>62</v>
      </c>
      <c r="C410">
        <v>359700</v>
      </c>
      <c r="D410">
        <v>17300</v>
      </c>
      <c r="E410" t="s">
        <v>1255</v>
      </c>
      <c r="F410" t="s">
        <v>160</v>
      </c>
      <c r="G410" t="s">
        <v>178</v>
      </c>
      <c r="H410">
        <v>3</v>
      </c>
      <c r="I410" t="s">
        <v>17</v>
      </c>
      <c r="J410">
        <v>8</v>
      </c>
      <c r="K410">
        <v>1.2136100000000001</v>
      </c>
      <c r="L410">
        <v>-77.281109999999998</v>
      </c>
    </row>
    <row r="411" spans="1:12" x14ac:dyDescent="0.25">
      <c r="A411" t="s">
        <v>78</v>
      </c>
      <c r="B411" t="s">
        <v>19</v>
      </c>
      <c r="C411">
        <v>269600</v>
      </c>
      <c r="D411">
        <v>14600</v>
      </c>
      <c r="E411" t="s">
        <v>495</v>
      </c>
      <c r="F411" t="s">
        <v>52</v>
      </c>
      <c r="G411" t="s">
        <v>22</v>
      </c>
      <c r="H411">
        <v>4</v>
      </c>
      <c r="I411" t="s">
        <v>17</v>
      </c>
      <c r="J411">
        <v>15</v>
      </c>
      <c r="K411">
        <v>6.2518399999999996</v>
      </c>
      <c r="L411">
        <v>-75.563590000000005</v>
      </c>
    </row>
    <row r="412" spans="1:12" x14ac:dyDescent="0.25">
      <c r="A412" t="s">
        <v>122</v>
      </c>
      <c r="B412" t="s">
        <v>29</v>
      </c>
      <c r="C412">
        <v>919900</v>
      </c>
      <c r="D412">
        <v>49400</v>
      </c>
      <c r="E412" t="s">
        <v>936</v>
      </c>
      <c r="F412" t="s">
        <v>43</v>
      </c>
      <c r="G412" t="s">
        <v>161</v>
      </c>
      <c r="H412">
        <v>5</v>
      </c>
      <c r="I412" t="s">
        <v>17</v>
      </c>
      <c r="J412">
        <v>3</v>
      </c>
      <c r="K412">
        <v>7.1253900000000003</v>
      </c>
      <c r="L412">
        <v>-73.119799999999998</v>
      </c>
    </row>
    <row r="413" spans="1:12" x14ac:dyDescent="0.25">
      <c r="A413" t="s">
        <v>64</v>
      </c>
      <c r="B413" t="s">
        <v>65</v>
      </c>
      <c r="C413">
        <v>63800</v>
      </c>
      <c r="D413">
        <v>3600</v>
      </c>
      <c r="E413" t="s">
        <v>1113</v>
      </c>
      <c r="F413" t="s">
        <v>47</v>
      </c>
      <c r="G413" t="s">
        <v>22</v>
      </c>
      <c r="H413">
        <v>3</v>
      </c>
      <c r="I413" t="s">
        <v>17</v>
      </c>
      <c r="J413">
        <v>10</v>
      </c>
      <c r="K413">
        <v>6.2518399999999996</v>
      </c>
      <c r="L413">
        <v>-75.563590000000005</v>
      </c>
    </row>
    <row r="414" spans="1:12" x14ac:dyDescent="0.25">
      <c r="A414" t="s">
        <v>41</v>
      </c>
      <c r="B414" t="s">
        <v>29</v>
      </c>
      <c r="C414">
        <v>1392200</v>
      </c>
      <c r="D414">
        <v>72300</v>
      </c>
      <c r="E414" t="s">
        <v>544</v>
      </c>
      <c r="F414" t="s">
        <v>160</v>
      </c>
      <c r="G414" t="s">
        <v>16</v>
      </c>
      <c r="H414">
        <v>3</v>
      </c>
      <c r="I414" t="s">
        <v>17</v>
      </c>
      <c r="J414">
        <v>1</v>
      </c>
      <c r="K414">
        <v>4.6097099999999998</v>
      </c>
      <c r="L414">
        <v>-74.08175</v>
      </c>
    </row>
    <row r="415" spans="1:12" x14ac:dyDescent="0.25">
      <c r="A415" t="s">
        <v>133</v>
      </c>
      <c r="B415" t="s">
        <v>24</v>
      </c>
      <c r="C415">
        <v>10900</v>
      </c>
      <c r="D415">
        <v>0</v>
      </c>
      <c r="E415" t="s">
        <v>1061</v>
      </c>
      <c r="F415" t="s">
        <v>160</v>
      </c>
      <c r="G415" t="s">
        <v>22</v>
      </c>
      <c r="H415">
        <v>5</v>
      </c>
      <c r="I415" t="s">
        <v>32</v>
      </c>
      <c r="J415">
        <v>1</v>
      </c>
      <c r="K415">
        <v>6.2518399999999996</v>
      </c>
      <c r="L415">
        <v>-75.563590000000005</v>
      </c>
    </row>
    <row r="416" spans="1:12" x14ac:dyDescent="0.25">
      <c r="A416" t="s">
        <v>64</v>
      </c>
      <c r="B416" t="s">
        <v>65</v>
      </c>
      <c r="C416">
        <v>59200</v>
      </c>
      <c r="D416">
        <v>1300</v>
      </c>
      <c r="E416" t="s">
        <v>746</v>
      </c>
      <c r="F416" t="s">
        <v>130</v>
      </c>
      <c r="G416" t="s">
        <v>27</v>
      </c>
      <c r="H416">
        <v>5</v>
      </c>
      <c r="I416" t="s">
        <v>17</v>
      </c>
      <c r="J416">
        <v>1</v>
      </c>
      <c r="K416">
        <v>10.39972</v>
      </c>
      <c r="L416">
        <v>-75.514439999999993</v>
      </c>
    </row>
    <row r="417" spans="1:12" x14ac:dyDescent="0.25">
      <c r="A417" t="s">
        <v>67</v>
      </c>
      <c r="B417" t="s">
        <v>62</v>
      </c>
      <c r="C417">
        <v>45400</v>
      </c>
      <c r="D417">
        <v>0</v>
      </c>
      <c r="E417" t="s">
        <v>1282</v>
      </c>
      <c r="F417" t="s">
        <v>76</v>
      </c>
      <c r="G417" t="s">
        <v>31</v>
      </c>
      <c r="H417">
        <v>4</v>
      </c>
      <c r="I417" t="s">
        <v>17</v>
      </c>
      <c r="J417">
        <v>10</v>
      </c>
      <c r="K417">
        <v>3.4372199999999999</v>
      </c>
      <c r="L417">
        <v>-76.522499999999994</v>
      </c>
    </row>
    <row r="418" spans="1:12" x14ac:dyDescent="0.25">
      <c r="A418" t="s">
        <v>18</v>
      </c>
      <c r="B418" t="s">
        <v>19</v>
      </c>
      <c r="C418">
        <v>350500</v>
      </c>
      <c r="D418">
        <v>16900</v>
      </c>
      <c r="E418" t="s">
        <v>751</v>
      </c>
      <c r="F418" t="s">
        <v>76</v>
      </c>
      <c r="G418" t="s">
        <v>91</v>
      </c>
      <c r="H418">
        <v>5</v>
      </c>
      <c r="I418" t="s">
        <v>17</v>
      </c>
      <c r="J418">
        <v>1</v>
      </c>
      <c r="K418">
        <v>10.968540000000001</v>
      </c>
      <c r="L418">
        <v>-74.781319999999994</v>
      </c>
    </row>
    <row r="419" spans="1:12" x14ac:dyDescent="0.25">
      <c r="A419" t="s">
        <v>23</v>
      </c>
      <c r="B419" t="s">
        <v>24</v>
      </c>
      <c r="C419">
        <v>171200</v>
      </c>
      <c r="D419">
        <v>9600</v>
      </c>
      <c r="E419" t="s">
        <v>404</v>
      </c>
      <c r="F419" t="s">
        <v>26</v>
      </c>
      <c r="G419" t="s">
        <v>16</v>
      </c>
      <c r="H419">
        <v>5</v>
      </c>
      <c r="I419" t="s">
        <v>17</v>
      </c>
      <c r="J419">
        <v>2</v>
      </c>
      <c r="K419">
        <v>4.6097099999999998</v>
      </c>
      <c r="L419">
        <v>-74.08175</v>
      </c>
    </row>
    <row r="420" spans="1:12" x14ac:dyDescent="0.25">
      <c r="A420" t="s">
        <v>158</v>
      </c>
      <c r="B420" t="s">
        <v>62</v>
      </c>
      <c r="C420">
        <v>54300</v>
      </c>
      <c r="D420">
        <v>1100</v>
      </c>
      <c r="E420" t="s">
        <v>767</v>
      </c>
      <c r="F420" t="s">
        <v>21</v>
      </c>
      <c r="G420" t="s">
        <v>16</v>
      </c>
      <c r="H420">
        <v>5</v>
      </c>
      <c r="I420" t="s">
        <v>146</v>
      </c>
      <c r="J420">
        <v>1</v>
      </c>
      <c r="K420">
        <v>4.6097099999999998</v>
      </c>
      <c r="L420">
        <v>-74.08175</v>
      </c>
    </row>
    <row r="421" spans="1:12" x14ac:dyDescent="0.25">
      <c r="A421" t="s">
        <v>297</v>
      </c>
      <c r="B421" t="s">
        <v>86</v>
      </c>
      <c r="C421">
        <v>67700</v>
      </c>
      <c r="D421">
        <v>1800</v>
      </c>
      <c r="E421" t="s">
        <v>757</v>
      </c>
      <c r="F421" t="s">
        <v>52</v>
      </c>
      <c r="G421" t="s">
        <v>126</v>
      </c>
      <c r="H421">
        <v>1</v>
      </c>
      <c r="I421" t="s">
        <v>17</v>
      </c>
      <c r="J421">
        <v>1</v>
      </c>
      <c r="K421">
        <v>7.89391</v>
      </c>
      <c r="L421">
        <v>-72.507819999999995</v>
      </c>
    </row>
    <row r="422" spans="1:12" x14ac:dyDescent="0.25">
      <c r="A422" t="s">
        <v>164</v>
      </c>
      <c r="B422" t="s">
        <v>13</v>
      </c>
      <c r="C422">
        <v>77400</v>
      </c>
      <c r="D422">
        <v>2300</v>
      </c>
      <c r="E422" t="s">
        <v>200</v>
      </c>
      <c r="F422" t="s">
        <v>130</v>
      </c>
      <c r="G422" t="s">
        <v>22</v>
      </c>
      <c r="H422">
        <v>4</v>
      </c>
      <c r="I422" t="s">
        <v>17</v>
      </c>
      <c r="J422">
        <v>4</v>
      </c>
      <c r="K422">
        <v>6.2518399999999996</v>
      </c>
      <c r="L422">
        <v>-75.563590000000005</v>
      </c>
    </row>
    <row r="423" spans="1:12" x14ac:dyDescent="0.25">
      <c r="A423" t="s">
        <v>67</v>
      </c>
      <c r="B423" t="s">
        <v>62</v>
      </c>
      <c r="C423">
        <v>56100</v>
      </c>
      <c r="D423">
        <v>1200</v>
      </c>
      <c r="E423" t="s">
        <v>132</v>
      </c>
      <c r="F423" t="s">
        <v>96</v>
      </c>
      <c r="G423" t="s">
        <v>22</v>
      </c>
      <c r="H423">
        <v>4</v>
      </c>
      <c r="I423" t="s">
        <v>17</v>
      </c>
      <c r="J423">
        <v>1</v>
      </c>
      <c r="K423">
        <v>6.2518399999999996</v>
      </c>
      <c r="L423">
        <v>-75.563590000000005</v>
      </c>
    </row>
    <row r="424" spans="1:12" x14ac:dyDescent="0.25">
      <c r="A424" t="s">
        <v>94</v>
      </c>
      <c r="B424" t="s">
        <v>29</v>
      </c>
      <c r="C424">
        <v>769900</v>
      </c>
      <c r="D424">
        <v>48400</v>
      </c>
      <c r="E424" t="s">
        <v>193</v>
      </c>
      <c r="F424" t="s">
        <v>130</v>
      </c>
      <c r="G424" t="s">
        <v>22</v>
      </c>
      <c r="H424">
        <v>5</v>
      </c>
      <c r="I424" t="s">
        <v>32</v>
      </c>
      <c r="J424">
        <v>1</v>
      </c>
      <c r="K424">
        <v>6.2518399999999996</v>
      </c>
      <c r="L424">
        <v>-75.563590000000005</v>
      </c>
    </row>
    <row r="425" spans="1:12" x14ac:dyDescent="0.25">
      <c r="A425" t="s">
        <v>196</v>
      </c>
      <c r="B425" t="s">
        <v>13</v>
      </c>
      <c r="C425">
        <v>818200</v>
      </c>
      <c r="D425">
        <v>41800</v>
      </c>
      <c r="E425" t="s">
        <v>661</v>
      </c>
      <c r="F425" t="s">
        <v>160</v>
      </c>
      <c r="G425" t="s">
        <v>22</v>
      </c>
      <c r="H425">
        <v>1</v>
      </c>
      <c r="I425" t="s">
        <v>17</v>
      </c>
      <c r="J425">
        <v>1</v>
      </c>
      <c r="K425">
        <v>6.2518399999999996</v>
      </c>
      <c r="L425">
        <v>-75.563590000000005</v>
      </c>
    </row>
    <row r="426" spans="1:12" x14ac:dyDescent="0.25">
      <c r="A426" t="s">
        <v>82</v>
      </c>
      <c r="B426" t="s">
        <v>58</v>
      </c>
      <c r="C426">
        <v>47700</v>
      </c>
      <c r="D426">
        <v>0</v>
      </c>
      <c r="E426" t="s">
        <v>409</v>
      </c>
      <c r="F426" t="s">
        <v>93</v>
      </c>
      <c r="G426" t="s">
        <v>22</v>
      </c>
      <c r="H426">
        <v>4</v>
      </c>
      <c r="I426" t="s">
        <v>17</v>
      </c>
      <c r="J426">
        <v>3</v>
      </c>
      <c r="K426">
        <v>6.2518399999999996</v>
      </c>
      <c r="L426">
        <v>-75.563590000000005</v>
      </c>
    </row>
    <row r="427" spans="1:12" x14ac:dyDescent="0.25">
      <c r="A427" t="s">
        <v>164</v>
      </c>
      <c r="B427" t="s">
        <v>13</v>
      </c>
      <c r="C427">
        <v>129100</v>
      </c>
      <c r="D427">
        <v>7500</v>
      </c>
      <c r="E427" t="s">
        <v>666</v>
      </c>
      <c r="F427" t="s">
        <v>15</v>
      </c>
      <c r="G427" t="s">
        <v>16</v>
      </c>
      <c r="H427">
        <v>4</v>
      </c>
      <c r="I427" t="s">
        <v>17</v>
      </c>
      <c r="J427">
        <v>1</v>
      </c>
      <c r="K427">
        <v>4.6097099999999998</v>
      </c>
      <c r="L427">
        <v>-74.08175</v>
      </c>
    </row>
    <row r="428" spans="1:12" x14ac:dyDescent="0.25">
      <c r="A428" t="s">
        <v>82</v>
      </c>
      <c r="B428" t="s">
        <v>58</v>
      </c>
      <c r="C428">
        <v>56900</v>
      </c>
      <c r="D428">
        <v>10400</v>
      </c>
      <c r="E428" t="s">
        <v>14</v>
      </c>
      <c r="F428" t="s">
        <v>35</v>
      </c>
      <c r="G428" t="s">
        <v>16</v>
      </c>
      <c r="H428">
        <v>5</v>
      </c>
      <c r="I428" t="s">
        <v>38</v>
      </c>
      <c r="J428">
        <v>1</v>
      </c>
      <c r="K428">
        <v>4.6097099999999998</v>
      </c>
      <c r="L428">
        <v>-74.08175</v>
      </c>
    </row>
    <row r="429" spans="1:12" x14ac:dyDescent="0.25">
      <c r="A429" t="s">
        <v>127</v>
      </c>
      <c r="B429" t="s">
        <v>13</v>
      </c>
      <c r="C429">
        <v>1381400</v>
      </c>
      <c r="D429">
        <v>80400</v>
      </c>
      <c r="E429" t="s">
        <v>352</v>
      </c>
      <c r="F429" t="s">
        <v>35</v>
      </c>
      <c r="G429" t="s">
        <v>16</v>
      </c>
      <c r="H429">
        <v>5</v>
      </c>
      <c r="I429" t="s">
        <v>17</v>
      </c>
      <c r="J429">
        <v>1</v>
      </c>
      <c r="K429">
        <v>4.6097099999999998</v>
      </c>
      <c r="L429">
        <v>-74.08175</v>
      </c>
    </row>
    <row r="430" spans="1:12" x14ac:dyDescent="0.25">
      <c r="A430" t="s">
        <v>164</v>
      </c>
      <c r="B430" t="s">
        <v>13</v>
      </c>
      <c r="C430">
        <v>248200</v>
      </c>
      <c r="D430">
        <v>20000</v>
      </c>
      <c r="E430" t="s">
        <v>879</v>
      </c>
      <c r="F430" t="s">
        <v>160</v>
      </c>
      <c r="G430" t="s">
        <v>16</v>
      </c>
      <c r="H430">
        <v>5</v>
      </c>
      <c r="I430" t="s">
        <v>17</v>
      </c>
      <c r="J430">
        <v>1</v>
      </c>
      <c r="K430">
        <v>4.6097099999999998</v>
      </c>
      <c r="L430">
        <v>-74.08175</v>
      </c>
    </row>
    <row r="431" spans="1:12" x14ac:dyDescent="0.25">
      <c r="A431" t="s">
        <v>214</v>
      </c>
      <c r="B431" t="s">
        <v>19</v>
      </c>
      <c r="C431">
        <v>147700</v>
      </c>
      <c r="D431">
        <v>8100</v>
      </c>
      <c r="E431" t="s">
        <v>174</v>
      </c>
      <c r="F431" t="s">
        <v>47</v>
      </c>
      <c r="G431" t="s">
        <v>60</v>
      </c>
      <c r="H431">
        <v>4</v>
      </c>
      <c r="I431" t="s">
        <v>17</v>
      </c>
      <c r="J431">
        <v>2</v>
      </c>
      <c r="K431">
        <v>4.8133299999999997</v>
      </c>
      <c r="L431">
        <v>-75.696110000000004</v>
      </c>
    </row>
    <row r="432" spans="1:12" x14ac:dyDescent="0.25">
      <c r="A432" t="s">
        <v>171</v>
      </c>
      <c r="B432" t="s">
        <v>19</v>
      </c>
      <c r="C432">
        <v>264200</v>
      </c>
      <c r="D432">
        <v>12300</v>
      </c>
      <c r="E432" t="s">
        <v>846</v>
      </c>
      <c r="F432" t="s">
        <v>54</v>
      </c>
      <c r="G432" t="s">
        <v>16</v>
      </c>
      <c r="H432">
        <v>5</v>
      </c>
      <c r="I432" t="s">
        <v>17</v>
      </c>
      <c r="J432">
        <v>2</v>
      </c>
      <c r="K432">
        <v>4.6097099999999998</v>
      </c>
      <c r="L432">
        <v>-74.08175</v>
      </c>
    </row>
    <row r="433" spans="1:12" x14ac:dyDescent="0.25">
      <c r="A433" t="s">
        <v>103</v>
      </c>
      <c r="B433" t="s">
        <v>13</v>
      </c>
      <c r="C433">
        <v>311100</v>
      </c>
      <c r="D433">
        <v>14800</v>
      </c>
      <c r="E433" t="s">
        <v>743</v>
      </c>
      <c r="F433" t="s">
        <v>96</v>
      </c>
      <c r="G433" t="s">
        <v>31</v>
      </c>
      <c r="H433">
        <v>5</v>
      </c>
      <c r="I433" t="s">
        <v>32</v>
      </c>
      <c r="J433">
        <v>1</v>
      </c>
      <c r="K433">
        <v>3.4372199999999999</v>
      </c>
      <c r="L433">
        <v>-76.522499999999994</v>
      </c>
    </row>
    <row r="434" spans="1:12" x14ac:dyDescent="0.25">
      <c r="A434" t="s">
        <v>89</v>
      </c>
      <c r="B434" t="s">
        <v>62</v>
      </c>
      <c r="C434">
        <v>20000</v>
      </c>
      <c r="D434">
        <v>1500</v>
      </c>
      <c r="E434" t="s">
        <v>338</v>
      </c>
      <c r="F434" t="s">
        <v>47</v>
      </c>
      <c r="G434" t="s">
        <v>16</v>
      </c>
      <c r="H434">
        <v>5</v>
      </c>
      <c r="I434" t="s">
        <v>17</v>
      </c>
      <c r="J434">
        <v>2</v>
      </c>
      <c r="K434">
        <v>4.6097099999999998</v>
      </c>
      <c r="L434">
        <v>-74.08175</v>
      </c>
    </row>
    <row r="435" spans="1:12" x14ac:dyDescent="0.25">
      <c r="A435" t="s">
        <v>158</v>
      </c>
      <c r="B435" t="s">
        <v>62</v>
      </c>
      <c r="C435">
        <v>67300</v>
      </c>
      <c r="D435">
        <v>3800</v>
      </c>
      <c r="E435" t="s">
        <v>752</v>
      </c>
      <c r="F435" t="s">
        <v>130</v>
      </c>
      <c r="G435" t="s">
        <v>31</v>
      </c>
      <c r="H435">
        <v>5</v>
      </c>
      <c r="I435" t="s">
        <v>38</v>
      </c>
      <c r="J435">
        <v>1</v>
      </c>
      <c r="K435">
        <v>3.4372199999999999</v>
      </c>
      <c r="L435">
        <v>-76.522499999999994</v>
      </c>
    </row>
    <row r="436" spans="1:12" x14ac:dyDescent="0.25">
      <c r="A436" t="s">
        <v>135</v>
      </c>
      <c r="B436" t="s">
        <v>58</v>
      </c>
      <c r="C436">
        <v>28600</v>
      </c>
      <c r="D436">
        <v>1700</v>
      </c>
      <c r="E436" t="s">
        <v>806</v>
      </c>
      <c r="F436" t="s">
        <v>47</v>
      </c>
      <c r="G436" t="s">
        <v>22</v>
      </c>
      <c r="H436">
        <v>5</v>
      </c>
      <c r="I436" t="s">
        <v>17</v>
      </c>
      <c r="J436">
        <v>2</v>
      </c>
      <c r="K436">
        <v>6.2518399999999996</v>
      </c>
      <c r="L436">
        <v>-75.563590000000005</v>
      </c>
    </row>
    <row r="437" spans="1:12" x14ac:dyDescent="0.25">
      <c r="A437" t="s">
        <v>57</v>
      </c>
      <c r="B437" t="s">
        <v>58</v>
      </c>
      <c r="C437">
        <v>92500</v>
      </c>
      <c r="D437">
        <v>5100</v>
      </c>
      <c r="E437" t="s">
        <v>525</v>
      </c>
      <c r="F437" t="s">
        <v>76</v>
      </c>
      <c r="G437" t="s">
        <v>22</v>
      </c>
      <c r="H437">
        <v>1</v>
      </c>
      <c r="I437" t="s">
        <v>17</v>
      </c>
      <c r="J437">
        <v>4</v>
      </c>
      <c r="K437">
        <v>6.2518399999999996</v>
      </c>
      <c r="L437">
        <v>-75.563590000000005</v>
      </c>
    </row>
    <row r="438" spans="1:12" x14ac:dyDescent="0.25">
      <c r="A438" t="s">
        <v>55</v>
      </c>
      <c r="B438" t="s">
        <v>13</v>
      </c>
      <c r="C438">
        <v>52800</v>
      </c>
      <c r="D438">
        <v>7500</v>
      </c>
      <c r="E438" t="s">
        <v>1115</v>
      </c>
      <c r="F438" t="s">
        <v>93</v>
      </c>
      <c r="G438" t="s">
        <v>22</v>
      </c>
      <c r="H438">
        <v>4</v>
      </c>
      <c r="I438" t="s">
        <v>17</v>
      </c>
      <c r="J438">
        <v>1</v>
      </c>
      <c r="K438">
        <v>6.2518399999999996</v>
      </c>
      <c r="L438">
        <v>-75.563590000000005</v>
      </c>
    </row>
    <row r="439" spans="1:12" x14ac:dyDescent="0.25">
      <c r="A439" t="s">
        <v>61</v>
      </c>
      <c r="B439" t="s">
        <v>62</v>
      </c>
      <c r="C439">
        <v>455400</v>
      </c>
      <c r="D439">
        <v>24800</v>
      </c>
      <c r="E439" t="s">
        <v>229</v>
      </c>
      <c r="F439" t="s">
        <v>88</v>
      </c>
      <c r="G439" t="s">
        <v>16</v>
      </c>
      <c r="H439">
        <v>1</v>
      </c>
      <c r="I439" t="s">
        <v>17</v>
      </c>
      <c r="J439">
        <v>2</v>
      </c>
      <c r="K439">
        <v>4.6097099999999998</v>
      </c>
      <c r="L439">
        <v>-74.08175</v>
      </c>
    </row>
    <row r="440" spans="1:12" x14ac:dyDescent="0.25">
      <c r="A440" t="s">
        <v>61</v>
      </c>
      <c r="B440" t="s">
        <v>62</v>
      </c>
      <c r="C440">
        <v>588500</v>
      </c>
      <c r="D440">
        <v>32400</v>
      </c>
      <c r="E440" t="s">
        <v>724</v>
      </c>
      <c r="F440" t="s">
        <v>76</v>
      </c>
      <c r="G440" t="s">
        <v>16</v>
      </c>
      <c r="H440">
        <v>5</v>
      </c>
      <c r="I440" t="s">
        <v>32</v>
      </c>
      <c r="J440">
        <v>1</v>
      </c>
      <c r="K440">
        <v>4.6097099999999998</v>
      </c>
      <c r="L440">
        <v>-74.08175</v>
      </c>
    </row>
    <row r="441" spans="1:12" x14ac:dyDescent="0.25">
      <c r="A441" t="s">
        <v>33</v>
      </c>
      <c r="B441" t="s">
        <v>19</v>
      </c>
      <c r="C441">
        <v>404500</v>
      </c>
      <c r="D441">
        <v>21800</v>
      </c>
      <c r="E441" t="s">
        <v>906</v>
      </c>
      <c r="F441" t="s">
        <v>21</v>
      </c>
      <c r="G441" t="s">
        <v>27</v>
      </c>
      <c r="H441">
        <v>5</v>
      </c>
      <c r="I441" t="s">
        <v>17</v>
      </c>
      <c r="J441">
        <v>2</v>
      </c>
      <c r="K441">
        <v>10.39972</v>
      </c>
      <c r="L441">
        <v>-75.514439999999993</v>
      </c>
    </row>
    <row r="442" spans="1:12" x14ac:dyDescent="0.25">
      <c r="A442" t="s">
        <v>41</v>
      </c>
      <c r="B442" t="s">
        <v>29</v>
      </c>
      <c r="C442">
        <v>1497600</v>
      </c>
      <c r="D442">
        <v>80300</v>
      </c>
      <c r="E442" t="s">
        <v>330</v>
      </c>
      <c r="F442" t="s">
        <v>43</v>
      </c>
      <c r="G442" t="s">
        <v>16</v>
      </c>
      <c r="H442">
        <v>5</v>
      </c>
      <c r="I442" t="s">
        <v>17</v>
      </c>
      <c r="J442">
        <v>3</v>
      </c>
      <c r="K442">
        <v>4.6097099999999998</v>
      </c>
      <c r="L442">
        <v>-74.08175</v>
      </c>
    </row>
    <row r="443" spans="1:12" x14ac:dyDescent="0.25">
      <c r="A443" t="s">
        <v>41</v>
      </c>
      <c r="B443" t="s">
        <v>29</v>
      </c>
      <c r="C443">
        <v>1237300</v>
      </c>
      <c r="D443">
        <v>64100</v>
      </c>
      <c r="E443" t="s">
        <v>1051</v>
      </c>
      <c r="F443" t="s">
        <v>15</v>
      </c>
      <c r="G443" t="s">
        <v>22</v>
      </c>
      <c r="H443">
        <v>1</v>
      </c>
      <c r="I443" t="s">
        <v>17</v>
      </c>
      <c r="J443">
        <v>3</v>
      </c>
      <c r="K443">
        <v>6.2518399999999996</v>
      </c>
      <c r="L443">
        <v>-75.563590000000005</v>
      </c>
    </row>
    <row r="444" spans="1:12" x14ac:dyDescent="0.25">
      <c r="A444" t="s">
        <v>297</v>
      </c>
      <c r="B444" t="s">
        <v>86</v>
      </c>
      <c r="C444">
        <v>97100</v>
      </c>
      <c r="D444">
        <v>3400</v>
      </c>
      <c r="E444" t="s">
        <v>1261</v>
      </c>
      <c r="F444" t="s">
        <v>52</v>
      </c>
      <c r="G444" t="s">
        <v>22</v>
      </c>
      <c r="H444">
        <v>5</v>
      </c>
      <c r="I444" t="s">
        <v>17</v>
      </c>
      <c r="J444">
        <v>1</v>
      </c>
      <c r="K444">
        <v>6.2518399999999996</v>
      </c>
      <c r="L444">
        <v>-75.563590000000005</v>
      </c>
    </row>
    <row r="445" spans="1:12" x14ac:dyDescent="0.25">
      <c r="A445" t="s">
        <v>36</v>
      </c>
      <c r="B445" t="s">
        <v>24</v>
      </c>
      <c r="C445">
        <v>40500</v>
      </c>
      <c r="D445">
        <v>6800</v>
      </c>
      <c r="E445" t="s">
        <v>767</v>
      </c>
      <c r="F445" t="s">
        <v>43</v>
      </c>
      <c r="G445" t="s">
        <v>31</v>
      </c>
      <c r="H445">
        <v>5</v>
      </c>
      <c r="I445" t="s">
        <v>17</v>
      </c>
      <c r="J445">
        <v>3</v>
      </c>
      <c r="K445">
        <v>3.4372199999999999</v>
      </c>
      <c r="L445">
        <v>-76.522499999999994</v>
      </c>
    </row>
    <row r="446" spans="1:12" x14ac:dyDescent="0.25">
      <c r="A446" t="s">
        <v>39</v>
      </c>
      <c r="B446" t="s">
        <v>24</v>
      </c>
      <c r="C446">
        <v>53700</v>
      </c>
      <c r="D446">
        <v>1000</v>
      </c>
      <c r="E446" t="s">
        <v>289</v>
      </c>
      <c r="F446" t="s">
        <v>54</v>
      </c>
      <c r="G446" t="s">
        <v>44</v>
      </c>
      <c r="H446">
        <v>4</v>
      </c>
      <c r="I446" t="s">
        <v>17</v>
      </c>
      <c r="J446">
        <v>2</v>
      </c>
      <c r="K446">
        <v>11.240790000000001</v>
      </c>
      <c r="L446">
        <v>-74.199039999999997</v>
      </c>
    </row>
    <row r="447" spans="1:12" x14ac:dyDescent="0.25">
      <c r="A447" t="s">
        <v>61</v>
      </c>
      <c r="B447" t="s">
        <v>62</v>
      </c>
      <c r="C447">
        <v>439400</v>
      </c>
      <c r="D447">
        <v>30200</v>
      </c>
      <c r="E447" t="s">
        <v>280</v>
      </c>
      <c r="F447" t="s">
        <v>26</v>
      </c>
      <c r="G447" t="s">
        <v>109</v>
      </c>
      <c r="H447">
        <v>5</v>
      </c>
      <c r="I447" t="s">
        <v>32</v>
      </c>
      <c r="J447">
        <v>1</v>
      </c>
      <c r="K447">
        <v>4.1420000000000003</v>
      </c>
      <c r="L447">
        <v>-73.626639999999995</v>
      </c>
    </row>
    <row r="448" spans="1:12" x14ac:dyDescent="0.25">
      <c r="A448" t="s">
        <v>118</v>
      </c>
      <c r="B448" t="s">
        <v>86</v>
      </c>
      <c r="C448">
        <v>707500</v>
      </c>
      <c r="D448">
        <v>37900</v>
      </c>
      <c r="E448" t="s">
        <v>299</v>
      </c>
      <c r="F448" t="s">
        <v>35</v>
      </c>
      <c r="G448" t="s">
        <v>16</v>
      </c>
      <c r="H448">
        <v>5</v>
      </c>
      <c r="I448" t="s">
        <v>17</v>
      </c>
      <c r="J448">
        <v>1</v>
      </c>
      <c r="K448">
        <v>4.6097099999999998</v>
      </c>
      <c r="L448">
        <v>-74.08175</v>
      </c>
    </row>
    <row r="449" spans="1:12" x14ac:dyDescent="0.25">
      <c r="A449" t="s">
        <v>67</v>
      </c>
      <c r="B449" t="s">
        <v>62</v>
      </c>
      <c r="C449">
        <v>57900</v>
      </c>
      <c r="D449">
        <v>1300</v>
      </c>
      <c r="E449" t="s">
        <v>528</v>
      </c>
      <c r="F449" t="s">
        <v>76</v>
      </c>
      <c r="G449" t="s">
        <v>16</v>
      </c>
      <c r="H449">
        <v>5</v>
      </c>
      <c r="I449" t="s">
        <v>32</v>
      </c>
      <c r="J449">
        <v>1</v>
      </c>
      <c r="K449">
        <v>4.6097099999999998</v>
      </c>
      <c r="L449">
        <v>-74.08175</v>
      </c>
    </row>
    <row r="450" spans="1:12" x14ac:dyDescent="0.25">
      <c r="A450" t="s">
        <v>55</v>
      </c>
      <c r="B450" t="s">
        <v>13</v>
      </c>
      <c r="C450">
        <v>45200</v>
      </c>
      <c r="D450">
        <v>3100</v>
      </c>
      <c r="E450" t="s">
        <v>677</v>
      </c>
      <c r="F450" t="s">
        <v>52</v>
      </c>
      <c r="G450" t="s">
        <v>22</v>
      </c>
      <c r="H450">
        <v>5</v>
      </c>
      <c r="I450" t="s">
        <v>32</v>
      </c>
      <c r="J450">
        <v>1</v>
      </c>
      <c r="K450">
        <v>6.2518399999999996</v>
      </c>
      <c r="L450">
        <v>-75.563590000000005</v>
      </c>
    </row>
    <row r="451" spans="1:12" x14ac:dyDescent="0.25">
      <c r="A451" t="s">
        <v>45</v>
      </c>
      <c r="B451" t="s">
        <v>29</v>
      </c>
      <c r="C451">
        <v>1529200</v>
      </c>
      <c r="D451">
        <v>81800</v>
      </c>
      <c r="E451" t="s">
        <v>735</v>
      </c>
      <c r="F451" t="s">
        <v>26</v>
      </c>
      <c r="G451" t="s">
        <v>16</v>
      </c>
      <c r="H451">
        <v>4</v>
      </c>
      <c r="I451" t="s">
        <v>17</v>
      </c>
      <c r="J451">
        <v>3</v>
      </c>
      <c r="K451">
        <v>4.6097099999999998</v>
      </c>
      <c r="L451">
        <v>-74.08175</v>
      </c>
    </row>
    <row r="452" spans="1:12" x14ac:dyDescent="0.25">
      <c r="A452" t="s">
        <v>85</v>
      </c>
      <c r="B452" t="s">
        <v>86</v>
      </c>
      <c r="C452">
        <v>376000</v>
      </c>
      <c r="D452">
        <v>21100</v>
      </c>
      <c r="E452" t="s">
        <v>1235</v>
      </c>
      <c r="F452" t="s">
        <v>35</v>
      </c>
      <c r="G452" t="s">
        <v>16</v>
      </c>
      <c r="H452">
        <v>5</v>
      </c>
      <c r="I452" t="s">
        <v>17</v>
      </c>
      <c r="J452">
        <v>1</v>
      </c>
      <c r="K452">
        <v>4.6097099999999998</v>
      </c>
      <c r="L452">
        <v>-74.08175</v>
      </c>
    </row>
    <row r="453" spans="1:12" x14ac:dyDescent="0.25">
      <c r="A453" t="s">
        <v>219</v>
      </c>
      <c r="B453" t="s">
        <v>19</v>
      </c>
      <c r="C453">
        <v>964700</v>
      </c>
      <c r="D453">
        <v>49600</v>
      </c>
      <c r="E453" t="s">
        <v>848</v>
      </c>
      <c r="F453" t="s">
        <v>35</v>
      </c>
      <c r="G453" t="s">
        <v>22</v>
      </c>
      <c r="H453">
        <v>5</v>
      </c>
      <c r="I453" t="s">
        <v>17</v>
      </c>
      <c r="J453">
        <v>3</v>
      </c>
      <c r="K453">
        <v>6.2518399999999996</v>
      </c>
      <c r="L453">
        <v>-75.563590000000005</v>
      </c>
    </row>
    <row r="454" spans="1:12" x14ac:dyDescent="0.25">
      <c r="A454" t="s">
        <v>98</v>
      </c>
      <c r="B454" t="s">
        <v>19</v>
      </c>
      <c r="C454">
        <v>668000</v>
      </c>
      <c r="D454">
        <v>33800</v>
      </c>
      <c r="E454" t="s">
        <v>775</v>
      </c>
      <c r="F454" t="s">
        <v>54</v>
      </c>
      <c r="G454" t="s">
        <v>22</v>
      </c>
      <c r="H454">
        <v>3</v>
      </c>
      <c r="I454" t="s">
        <v>17</v>
      </c>
      <c r="J454">
        <v>1</v>
      </c>
      <c r="K454">
        <v>6.2518399999999996</v>
      </c>
      <c r="L454">
        <v>-75.563590000000005</v>
      </c>
    </row>
    <row r="455" spans="1:12" x14ac:dyDescent="0.25">
      <c r="A455" t="s">
        <v>171</v>
      </c>
      <c r="B455" t="s">
        <v>19</v>
      </c>
      <c r="C455">
        <v>278900</v>
      </c>
      <c r="D455">
        <v>20200</v>
      </c>
      <c r="E455" t="s">
        <v>190</v>
      </c>
      <c r="F455" t="s">
        <v>35</v>
      </c>
      <c r="G455" t="s">
        <v>22</v>
      </c>
      <c r="H455">
        <v>5</v>
      </c>
      <c r="I455" t="s">
        <v>17</v>
      </c>
      <c r="J455">
        <v>10</v>
      </c>
      <c r="K455">
        <v>6.2518399999999996</v>
      </c>
      <c r="L455">
        <v>-75.563590000000005</v>
      </c>
    </row>
    <row r="456" spans="1:12" x14ac:dyDescent="0.25">
      <c r="A456" t="s">
        <v>18</v>
      </c>
      <c r="B456" t="s">
        <v>19</v>
      </c>
      <c r="C456">
        <v>323100</v>
      </c>
      <c r="D456">
        <v>15400</v>
      </c>
      <c r="E456" t="s">
        <v>879</v>
      </c>
      <c r="F456" t="s">
        <v>26</v>
      </c>
      <c r="G456" t="s">
        <v>91</v>
      </c>
      <c r="H456">
        <v>1</v>
      </c>
      <c r="I456" t="s">
        <v>17</v>
      </c>
      <c r="J456">
        <v>10</v>
      </c>
      <c r="K456">
        <v>10.968540000000001</v>
      </c>
      <c r="L456">
        <v>-74.781319999999994</v>
      </c>
    </row>
    <row r="457" spans="1:12" x14ac:dyDescent="0.25">
      <c r="A457" t="s">
        <v>18</v>
      </c>
      <c r="B457" t="s">
        <v>19</v>
      </c>
      <c r="C457">
        <v>327800</v>
      </c>
      <c r="D457">
        <v>17900</v>
      </c>
      <c r="E457" t="s">
        <v>1070</v>
      </c>
      <c r="F457" t="s">
        <v>54</v>
      </c>
      <c r="G457" t="s">
        <v>91</v>
      </c>
      <c r="H457">
        <v>1</v>
      </c>
      <c r="I457" t="s">
        <v>17</v>
      </c>
      <c r="J457">
        <v>2</v>
      </c>
      <c r="K457">
        <v>10.968540000000001</v>
      </c>
      <c r="L457">
        <v>-74.781319999999994</v>
      </c>
    </row>
    <row r="458" spans="1:12" x14ac:dyDescent="0.25">
      <c r="A458" t="s">
        <v>78</v>
      </c>
      <c r="B458" t="s">
        <v>19</v>
      </c>
      <c r="C458">
        <v>292600</v>
      </c>
      <c r="D458">
        <v>15800</v>
      </c>
      <c r="E458" t="s">
        <v>926</v>
      </c>
      <c r="F458" t="s">
        <v>88</v>
      </c>
      <c r="G458" t="s">
        <v>16</v>
      </c>
      <c r="H458">
        <v>5</v>
      </c>
      <c r="I458" t="s">
        <v>17</v>
      </c>
      <c r="J458">
        <v>4</v>
      </c>
      <c r="K458">
        <v>4.6097099999999998</v>
      </c>
      <c r="L458">
        <v>-74.08175</v>
      </c>
    </row>
    <row r="459" spans="1:12" x14ac:dyDescent="0.25">
      <c r="A459" t="s">
        <v>84</v>
      </c>
      <c r="B459" t="s">
        <v>58</v>
      </c>
      <c r="C459">
        <v>86600</v>
      </c>
      <c r="D459">
        <v>2800</v>
      </c>
      <c r="E459" t="s">
        <v>425</v>
      </c>
      <c r="F459" t="s">
        <v>93</v>
      </c>
      <c r="G459" t="s">
        <v>126</v>
      </c>
      <c r="H459">
        <v>5</v>
      </c>
      <c r="I459" t="s">
        <v>38</v>
      </c>
      <c r="J459">
        <v>1</v>
      </c>
      <c r="K459">
        <v>7.89391</v>
      </c>
      <c r="L459">
        <v>-72.507819999999995</v>
      </c>
    </row>
    <row r="460" spans="1:12" x14ac:dyDescent="0.25">
      <c r="A460" t="s">
        <v>33</v>
      </c>
      <c r="B460" t="s">
        <v>19</v>
      </c>
      <c r="C460">
        <v>344500</v>
      </c>
      <c r="D460">
        <v>16500</v>
      </c>
      <c r="E460" t="s">
        <v>509</v>
      </c>
      <c r="F460" t="s">
        <v>21</v>
      </c>
      <c r="G460" t="s">
        <v>16</v>
      </c>
      <c r="H460">
        <v>2</v>
      </c>
      <c r="I460" t="s">
        <v>17</v>
      </c>
      <c r="J460">
        <v>6</v>
      </c>
      <c r="K460">
        <v>4.6097099999999998</v>
      </c>
      <c r="L460">
        <v>-74.08175</v>
      </c>
    </row>
    <row r="461" spans="1:12" x14ac:dyDescent="0.25">
      <c r="A461" t="s">
        <v>105</v>
      </c>
      <c r="B461" t="s">
        <v>19</v>
      </c>
      <c r="C461">
        <v>257000</v>
      </c>
      <c r="D461">
        <v>13900</v>
      </c>
      <c r="E461" t="s">
        <v>527</v>
      </c>
      <c r="F461" t="s">
        <v>43</v>
      </c>
      <c r="G461" t="s">
        <v>109</v>
      </c>
      <c r="H461">
        <v>4</v>
      </c>
      <c r="I461" t="s">
        <v>17</v>
      </c>
      <c r="J461">
        <v>7</v>
      </c>
      <c r="K461">
        <v>4.1420000000000003</v>
      </c>
      <c r="L461">
        <v>-73.626639999999995</v>
      </c>
    </row>
    <row r="462" spans="1:12" x14ac:dyDescent="0.25">
      <c r="A462" t="s">
        <v>18</v>
      </c>
      <c r="B462" t="s">
        <v>19</v>
      </c>
      <c r="C462">
        <v>211900</v>
      </c>
      <c r="D462">
        <v>11500</v>
      </c>
      <c r="E462" t="s">
        <v>1261</v>
      </c>
      <c r="F462" t="s">
        <v>35</v>
      </c>
      <c r="G462" t="s">
        <v>22</v>
      </c>
      <c r="H462">
        <v>1</v>
      </c>
      <c r="I462" t="s">
        <v>17</v>
      </c>
      <c r="J462">
        <v>6</v>
      </c>
      <c r="K462">
        <v>6.2518399999999996</v>
      </c>
      <c r="L462">
        <v>-75.563590000000005</v>
      </c>
    </row>
    <row r="463" spans="1:12" x14ac:dyDescent="0.25">
      <c r="A463" t="s">
        <v>55</v>
      </c>
      <c r="B463" t="s">
        <v>13</v>
      </c>
      <c r="C463">
        <v>45600</v>
      </c>
      <c r="D463">
        <v>2600</v>
      </c>
      <c r="E463" t="s">
        <v>506</v>
      </c>
      <c r="F463" t="s">
        <v>52</v>
      </c>
      <c r="G463" t="s">
        <v>31</v>
      </c>
      <c r="H463">
        <v>5</v>
      </c>
      <c r="I463" t="s">
        <v>17</v>
      </c>
      <c r="J463">
        <v>3</v>
      </c>
      <c r="K463">
        <v>3.4372199999999999</v>
      </c>
      <c r="L463">
        <v>-76.522499999999994</v>
      </c>
    </row>
    <row r="464" spans="1:12" x14ac:dyDescent="0.25">
      <c r="A464" t="s">
        <v>158</v>
      </c>
      <c r="B464" t="s">
        <v>62</v>
      </c>
      <c r="C464">
        <v>43000</v>
      </c>
      <c r="D464">
        <v>2500</v>
      </c>
      <c r="E464" t="s">
        <v>834</v>
      </c>
      <c r="F464" t="s">
        <v>76</v>
      </c>
      <c r="G464" t="s">
        <v>16</v>
      </c>
      <c r="H464">
        <v>1</v>
      </c>
      <c r="I464" t="s">
        <v>17</v>
      </c>
      <c r="J464">
        <v>6</v>
      </c>
      <c r="K464">
        <v>4.6097099999999998</v>
      </c>
      <c r="L464">
        <v>-74.08175</v>
      </c>
    </row>
    <row r="465" spans="1:12" x14ac:dyDescent="0.25">
      <c r="A465" t="s">
        <v>196</v>
      </c>
      <c r="B465" t="s">
        <v>13</v>
      </c>
      <c r="C465">
        <v>1045100</v>
      </c>
      <c r="D465">
        <v>53800</v>
      </c>
      <c r="E465" t="s">
        <v>720</v>
      </c>
      <c r="F465" t="s">
        <v>47</v>
      </c>
      <c r="G465" t="s">
        <v>161</v>
      </c>
      <c r="H465">
        <v>4</v>
      </c>
      <c r="I465" t="s">
        <v>17</v>
      </c>
      <c r="J465">
        <v>10</v>
      </c>
      <c r="K465">
        <v>7.1253900000000003</v>
      </c>
      <c r="L465">
        <v>-73.119799999999998</v>
      </c>
    </row>
    <row r="466" spans="1:12" x14ac:dyDescent="0.25">
      <c r="A466" t="s">
        <v>78</v>
      </c>
      <c r="B466" t="s">
        <v>19</v>
      </c>
      <c r="C466">
        <v>316000</v>
      </c>
      <c r="D466">
        <v>15000</v>
      </c>
      <c r="E466" t="s">
        <v>339</v>
      </c>
      <c r="F466" t="s">
        <v>130</v>
      </c>
      <c r="G466" t="s">
        <v>16</v>
      </c>
      <c r="H466">
        <v>5</v>
      </c>
      <c r="I466" t="s">
        <v>17</v>
      </c>
      <c r="J466">
        <v>1</v>
      </c>
      <c r="K466">
        <v>4.6097099999999998</v>
      </c>
      <c r="L466">
        <v>-74.08175</v>
      </c>
    </row>
    <row r="467" spans="1:12" x14ac:dyDescent="0.25">
      <c r="A467" t="s">
        <v>158</v>
      </c>
      <c r="B467" t="s">
        <v>62</v>
      </c>
      <c r="C467">
        <v>58300</v>
      </c>
      <c r="D467">
        <v>1300</v>
      </c>
      <c r="E467" t="s">
        <v>257</v>
      </c>
      <c r="F467" t="s">
        <v>35</v>
      </c>
      <c r="G467" t="s">
        <v>16</v>
      </c>
      <c r="H467">
        <v>3</v>
      </c>
      <c r="I467" t="s">
        <v>32</v>
      </c>
      <c r="J467">
        <v>1</v>
      </c>
      <c r="K467">
        <v>4.6097099999999998</v>
      </c>
      <c r="L467">
        <v>-74.08175</v>
      </c>
    </row>
    <row r="468" spans="1:12" x14ac:dyDescent="0.25">
      <c r="A468" t="s">
        <v>84</v>
      </c>
      <c r="B468" t="s">
        <v>58</v>
      </c>
      <c r="C468">
        <v>213000</v>
      </c>
      <c r="D468">
        <v>11600</v>
      </c>
      <c r="E468" t="s">
        <v>883</v>
      </c>
      <c r="F468" t="s">
        <v>43</v>
      </c>
      <c r="G468" t="s">
        <v>60</v>
      </c>
      <c r="H468">
        <v>5</v>
      </c>
      <c r="I468" t="s">
        <v>17</v>
      </c>
      <c r="J468">
        <v>2</v>
      </c>
      <c r="K468">
        <v>4.8133299999999997</v>
      </c>
      <c r="L468">
        <v>-75.696110000000004</v>
      </c>
    </row>
    <row r="469" spans="1:12" x14ac:dyDescent="0.25">
      <c r="A469" t="s">
        <v>61</v>
      </c>
      <c r="B469" t="s">
        <v>62</v>
      </c>
      <c r="C469">
        <v>639700</v>
      </c>
      <c r="D469">
        <v>34300</v>
      </c>
      <c r="E469" t="s">
        <v>1291</v>
      </c>
      <c r="F469" t="s">
        <v>160</v>
      </c>
      <c r="G469" t="s">
        <v>31</v>
      </c>
      <c r="H469">
        <v>5</v>
      </c>
      <c r="I469" t="s">
        <v>32</v>
      </c>
      <c r="J469">
        <v>1</v>
      </c>
      <c r="K469">
        <v>3.4372199999999999</v>
      </c>
      <c r="L469">
        <v>-76.522499999999994</v>
      </c>
    </row>
    <row r="470" spans="1:12" x14ac:dyDescent="0.25">
      <c r="A470" t="s">
        <v>80</v>
      </c>
      <c r="B470" t="s">
        <v>65</v>
      </c>
      <c r="C470">
        <v>28600</v>
      </c>
      <c r="D470">
        <v>0</v>
      </c>
      <c r="E470" t="s">
        <v>1039</v>
      </c>
      <c r="F470" t="s">
        <v>130</v>
      </c>
      <c r="G470" t="s">
        <v>16</v>
      </c>
      <c r="H470">
        <v>4</v>
      </c>
      <c r="I470" t="s">
        <v>38</v>
      </c>
      <c r="J470">
        <v>1</v>
      </c>
      <c r="K470">
        <v>4.6097099999999998</v>
      </c>
      <c r="L470">
        <v>-74.08175</v>
      </c>
    </row>
    <row r="471" spans="1:12" x14ac:dyDescent="0.25">
      <c r="A471" t="s">
        <v>133</v>
      </c>
      <c r="B471" t="s">
        <v>24</v>
      </c>
      <c r="C471">
        <v>12300</v>
      </c>
      <c r="D471">
        <v>0</v>
      </c>
      <c r="E471" t="s">
        <v>1174</v>
      </c>
      <c r="F471" t="s">
        <v>26</v>
      </c>
      <c r="G471" t="s">
        <v>22</v>
      </c>
      <c r="H471">
        <v>4</v>
      </c>
      <c r="I471" t="s">
        <v>38</v>
      </c>
      <c r="J471">
        <v>1</v>
      </c>
      <c r="K471">
        <v>6.2518399999999996</v>
      </c>
      <c r="L471">
        <v>-75.563590000000005</v>
      </c>
    </row>
    <row r="472" spans="1:12" x14ac:dyDescent="0.25">
      <c r="A472" t="s">
        <v>98</v>
      </c>
      <c r="B472" t="s">
        <v>19</v>
      </c>
      <c r="C472">
        <v>518200</v>
      </c>
      <c r="D472">
        <v>28300</v>
      </c>
      <c r="E472" t="s">
        <v>1230</v>
      </c>
      <c r="F472" t="s">
        <v>35</v>
      </c>
      <c r="G472" t="s">
        <v>16</v>
      </c>
      <c r="H472">
        <v>1</v>
      </c>
      <c r="I472" t="s">
        <v>17</v>
      </c>
      <c r="J472">
        <v>4</v>
      </c>
      <c r="K472">
        <v>4.6097099999999998</v>
      </c>
      <c r="L472">
        <v>-74.08175</v>
      </c>
    </row>
    <row r="473" spans="1:12" x14ac:dyDescent="0.25">
      <c r="A473" t="s">
        <v>135</v>
      </c>
      <c r="B473" t="s">
        <v>58</v>
      </c>
      <c r="C473">
        <v>26600</v>
      </c>
      <c r="D473">
        <v>1800</v>
      </c>
      <c r="E473" t="s">
        <v>211</v>
      </c>
      <c r="F473" t="s">
        <v>26</v>
      </c>
      <c r="G473" t="s">
        <v>16</v>
      </c>
      <c r="H473">
        <v>4</v>
      </c>
      <c r="I473" t="s">
        <v>32</v>
      </c>
      <c r="J473">
        <v>1</v>
      </c>
      <c r="K473">
        <v>4.6097099999999998</v>
      </c>
      <c r="L473">
        <v>-74.08175</v>
      </c>
    </row>
    <row r="474" spans="1:12" x14ac:dyDescent="0.25">
      <c r="A474" t="s">
        <v>85</v>
      </c>
      <c r="B474" t="s">
        <v>86</v>
      </c>
      <c r="C474">
        <v>972200</v>
      </c>
      <c r="D474">
        <v>50000</v>
      </c>
      <c r="E474" t="s">
        <v>808</v>
      </c>
      <c r="F474" t="s">
        <v>43</v>
      </c>
      <c r="G474" t="s">
        <v>31</v>
      </c>
      <c r="H474">
        <v>4</v>
      </c>
      <c r="I474" t="s">
        <v>17</v>
      </c>
      <c r="J474">
        <v>10</v>
      </c>
      <c r="K474">
        <v>3.4372199999999999</v>
      </c>
      <c r="L474">
        <v>-76.522499999999994</v>
      </c>
    </row>
    <row r="475" spans="1:12" x14ac:dyDescent="0.25">
      <c r="A475" t="s">
        <v>103</v>
      </c>
      <c r="B475" t="s">
        <v>13</v>
      </c>
      <c r="C475">
        <v>364800</v>
      </c>
      <c r="D475">
        <v>17600</v>
      </c>
      <c r="E475" t="s">
        <v>974</v>
      </c>
      <c r="F475" t="s">
        <v>21</v>
      </c>
      <c r="G475" t="s">
        <v>16</v>
      </c>
      <c r="H475">
        <v>5</v>
      </c>
      <c r="I475" t="s">
        <v>17</v>
      </c>
      <c r="J475">
        <v>1</v>
      </c>
      <c r="K475">
        <v>4.6097099999999998</v>
      </c>
      <c r="L475">
        <v>-74.08175</v>
      </c>
    </row>
    <row r="476" spans="1:12" x14ac:dyDescent="0.25">
      <c r="A476" t="s">
        <v>297</v>
      </c>
      <c r="B476" t="s">
        <v>86</v>
      </c>
      <c r="C476">
        <v>96300</v>
      </c>
      <c r="D476">
        <v>3300</v>
      </c>
      <c r="E476" t="s">
        <v>468</v>
      </c>
      <c r="F476" t="s">
        <v>76</v>
      </c>
      <c r="G476" t="s">
        <v>16</v>
      </c>
      <c r="H476">
        <v>5</v>
      </c>
      <c r="I476" t="s">
        <v>17</v>
      </c>
      <c r="J476">
        <v>2</v>
      </c>
      <c r="K476">
        <v>4.6097099999999998</v>
      </c>
      <c r="L476">
        <v>-74.08175</v>
      </c>
    </row>
    <row r="477" spans="1:12" x14ac:dyDescent="0.25">
      <c r="A477" t="s">
        <v>82</v>
      </c>
      <c r="B477" t="s">
        <v>58</v>
      </c>
      <c r="C477">
        <v>47600</v>
      </c>
      <c r="D477">
        <v>3000</v>
      </c>
      <c r="E477" t="s">
        <v>108</v>
      </c>
      <c r="F477" t="s">
        <v>54</v>
      </c>
      <c r="G477" t="s">
        <v>22</v>
      </c>
      <c r="H477">
        <v>3</v>
      </c>
      <c r="I477" t="s">
        <v>17</v>
      </c>
      <c r="J477">
        <v>1</v>
      </c>
      <c r="K477">
        <v>6.2518399999999996</v>
      </c>
      <c r="L477">
        <v>-75.563590000000005</v>
      </c>
    </row>
    <row r="478" spans="1:12" x14ac:dyDescent="0.25">
      <c r="A478" t="s">
        <v>196</v>
      </c>
      <c r="B478" t="s">
        <v>13</v>
      </c>
      <c r="C478">
        <v>993400</v>
      </c>
      <c r="D478">
        <v>53600</v>
      </c>
      <c r="E478" t="s">
        <v>429</v>
      </c>
      <c r="F478" t="s">
        <v>54</v>
      </c>
      <c r="G478" t="s">
        <v>31</v>
      </c>
      <c r="H478">
        <v>3</v>
      </c>
      <c r="I478" t="s">
        <v>17</v>
      </c>
      <c r="J478">
        <v>2</v>
      </c>
      <c r="K478">
        <v>3.4372199999999999</v>
      </c>
      <c r="L478">
        <v>-76.522499999999994</v>
      </c>
    </row>
    <row r="479" spans="1:12" x14ac:dyDescent="0.25">
      <c r="A479" t="s">
        <v>98</v>
      </c>
      <c r="B479" t="s">
        <v>19</v>
      </c>
      <c r="C479">
        <v>567600</v>
      </c>
      <c r="D479">
        <v>31500</v>
      </c>
      <c r="E479" t="s">
        <v>210</v>
      </c>
      <c r="F479" t="s">
        <v>96</v>
      </c>
      <c r="G479" t="s">
        <v>16</v>
      </c>
      <c r="H479">
        <v>4</v>
      </c>
      <c r="I479" t="s">
        <v>17</v>
      </c>
      <c r="J479">
        <v>1</v>
      </c>
      <c r="K479">
        <v>4.6097099999999998</v>
      </c>
      <c r="L479">
        <v>-74.08175</v>
      </c>
    </row>
    <row r="480" spans="1:12" x14ac:dyDescent="0.25">
      <c r="A480" t="s">
        <v>18</v>
      </c>
      <c r="B480" t="s">
        <v>19</v>
      </c>
      <c r="C480">
        <v>216100</v>
      </c>
      <c r="D480">
        <v>11700</v>
      </c>
      <c r="E480" t="s">
        <v>1291</v>
      </c>
      <c r="F480" t="s">
        <v>26</v>
      </c>
      <c r="G480" t="s">
        <v>22</v>
      </c>
      <c r="H480">
        <v>5</v>
      </c>
      <c r="I480" t="s">
        <v>146</v>
      </c>
      <c r="J480">
        <v>1</v>
      </c>
      <c r="K480">
        <v>6.2518399999999996</v>
      </c>
      <c r="L480">
        <v>-75.563590000000005</v>
      </c>
    </row>
    <row r="481" spans="1:12" x14ac:dyDescent="0.25">
      <c r="A481" t="s">
        <v>39</v>
      </c>
      <c r="B481" t="s">
        <v>24</v>
      </c>
      <c r="C481">
        <v>45000</v>
      </c>
      <c r="D481">
        <v>0</v>
      </c>
      <c r="E481" t="s">
        <v>353</v>
      </c>
      <c r="F481" t="s">
        <v>47</v>
      </c>
      <c r="G481" t="s">
        <v>22</v>
      </c>
      <c r="H481">
        <v>5</v>
      </c>
      <c r="I481" t="s">
        <v>17</v>
      </c>
      <c r="J481">
        <v>1</v>
      </c>
      <c r="K481">
        <v>6.2518399999999996</v>
      </c>
      <c r="L481">
        <v>-75.563590000000005</v>
      </c>
    </row>
    <row r="482" spans="1:12" x14ac:dyDescent="0.25">
      <c r="A482" t="s">
        <v>144</v>
      </c>
      <c r="B482" t="s">
        <v>65</v>
      </c>
      <c r="C482">
        <v>60800</v>
      </c>
      <c r="D482">
        <v>1400</v>
      </c>
      <c r="E482" t="s">
        <v>655</v>
      </c>
      <c r="F482" t="s">
        <v>52</v>
      </c>
      <c r="G482" t="s">
        <v>16</v>
      </c>
      <c r="H482">
        <v>5</v>
      </c>
      <c r="I482" t="s">
        <v>17</v>
      </c>
      <c r="J482">
        <v>10</v>
      </c>
      <c r="K482">
        <v>4.6097099999999998</v>
      </c>
      <c r="L482">
        <v>-74.08175</v>
      </c>
    </row>
    <row r="483" spans="1:12" x14ac:dyDescent="0.25">
      <c r="A483" t="s">
        <v>84</v>
      </c>
      <c r="B483" t="s">
        <v>58</v>
      </c>
      <c r="C483">
        <v>81200</v>
      </c>
      <c r="D483">
        <v>9100</v>
      </c>
      <c r="E483" t="s">
        <v>233</v>
      </c>
      <c r="F483" t="s">
        <v>76</v>
      </c>
      <c r="G483" t="s">
        <v>16</v>
      </c>
      <c r="H483">
        <v>3</v>
      </c>
      <c r="I483" t="s">
        <v>17</v>
      </c>
      <c r="J483">
        <v>7</v>
      </c>
      <c r="K483">
        <v>4.6097099999999998</v>
      </c>
      <c r="L483">
        <v>-74.08175</v>
      </c>
    </row>
    <row r="484" spans="1:12" x14ac:dyDescent="0.25">
      <c r="A484" t="s">
        <v>82</v>
      </c>
      <c r="B484" t="s">
        <v>58</v>
      </c>
      <c r="C484">
        <v>47000</v>
      </c>
      <c r="D484">
        <v>0</v>
      </c>
      <c r="E484" t="s">
        <v>468</v>
      </c>
      <c r="F484" t="s">
        <v>93</v>
      </c>
      <c r="G484" t="s">
        <v>16</v>
      </c>
      <c r="H484">
        <v>1</v>
      </c>
      <c r="I484" t="s">
        <v>17</v>
      </c>
      <c r="J484">
        <v>1</v>
      </c>
      <c r="K484">
        <v>4.6097099999999998</v>
      </c>
      <c r="L484">
        <v>-74.08175</v>
      </c>
    </row>
    <row r="485" spans="1:12" x14ac:dyDescent="0.25">
      <c r="A485" t="s">
        <v>144</v>
      </c>
      <c r="B485" t="s">
        <v>65</v>
      </c>
      <c r="C485">
        <v>64600</v>
      </c>
      <c r="D485">
        <v>4000</v>
      </c>
      <c r="E485" t="s">
        <v>700</v>
      </c>
      <c r="F485" t="s">
        <v>35</v>
      </c>
      <c r="G485" t="s">
        <v>16</v>
      </c>
      <c r="H485">
        <v>1</v>
      </c>
      <c r="I485" t="s">
        <v>17</v>
      </c>
      <c r="J485">
        <v>1</v>
      </c>
      <c r="K485">
        <v>4.6097099999999998</v>
      </c>
      <c r="L485">
        <v>-74.08175</v>
      </c>
    </row>
    <row r="486" spans="1:12" x14ac:dyDescent="0.25">
      <c r="A486" t="s">
        <v>85</v>
      </c>
      <c r="B486" t="s">
        <v>86</v>
      </c>
      <c r="C486">
        <v>882600</v>
      </c>
      <c r="D486">
        <v>47200</v>
      </c>
      <c r="E486" t="s">
        <v>814</v>
      </c>
      <c r="F486" t="s">
        <v>35</v>
      </c>
      <c r="G486" t="s">
        <v>31</v>
      </c>
      <c r="H486">
        <v>5</v>
      </c>
      <c r="I486" t="s">
        <v>17</v>
      </c>
      <c r="J486">
        <v>4</v>
      </c>
      <c r="K486">
        <v>3.4372199999999999</v>
      </c>
      <c r="L486">
        <v>-76.522499999999994</v>
      </c>
    </row>
    <row r="487" spans="1:12" x14ac:dyDescent="0.25">
      <c r="A487" t="s">
        <v>214</v>
      </c>
      <c r="B487" t="s">
        <v>19</v>
      </c>
      <c r="C487">
        <v>211600</v>
      </c>
      <c r="D487">
        <v>9500</v>
      </c>
      <c r="E487" t="s">
        <v>259</v>
      </c>
      <c r="F487" t="s">
        <v>15</v>
      </c>
      <c r="G487" t="s">
        <v>22</v>
      </c>
      <c r="H487">
        <v>5</v>
      </c>
      <c r="I487" t="s">
        <v>17</v>
      </c>
      <c r="J487">
        <v>1</v>
      </c>
      <c r="K487">
        <v>6.2518399999999996</v>
      </c>
      <c r="L487">
        <v>-75.563590000000005</v>
      </c>
    </row>
    <row r="488" spans="1:12" x14ac:dyDescent="0.25">
      <c r="A488" t="s">
        <v>171</v>
      </c>
      <c r="B488" t="s">
        <v>19</v>
      </c>
      <c r="C488">
        <v>288400</v>
      </c>
      <c r="D488">
        <v>16000</v>
      </c>
      <c r="E488" t="s">
        <v>996</v>
      </c>
      <c r="F488" t="s">
        <v>130</v>
      </c>
      <c r="G488" t="s">
        <v>16</v>
      </c>
      <c r="H488">
        <v>5</v>
      </c>
      <c r="I488" t="s">
        <v>17</v>
      </c>
      <c r="J488">
        <v>2</v>
      </c>
      <c r="K488">
        <v>4.6097099999999998</v>
      </c>
      <c r="L488">
        <v>-74.08175</v>
      </c>
    </row>
    <row r="489" spans="1:12" x14ac:dyDescent="0.25">
      <c r="A489" t="s">
        <v>144</v>
      </c>
      <c r="B489" t="s">
        <v>65</v>
      </c>
      <c r="C489">
        <v>53700</v>
      </c>
      <c r="D489">
        <v>1000</v>
      </c>
      <c r="E489" t="s">
        <v>169</v>
      </c>
      <c r="F489" t="s">
        <v>96</v>
      </c>
      <c r="G489" t="s">
        <v>16</v>
      </c>
      <c r="H489">
        <v>4</v>
      </c>
      <c r="I489" t="s">
        <v>17</v>
      </c>
      <c r="J489">
        <v>2</v>
      </c>
      <c r="K489">
        <v>4.6097099999999998</v>
      </c>
      <c r="L489">
        <v>-74.08175</v>
      </c>
    </row>
    <row r="490" spans="1:12" x14ac:dyDescent="0.25">
      <c r="A490" t="s">
        <v>144</v>
      </c>
      <c r="B490" t="s">
        <v>65</v>
      </c>
      <c r="C490">
        <v>65700</v>
      </c>
      <c r="D490">
        <v>4200</v>
      </c>
      <c r="E490" t="s">
        <v>283</v>
      </c>
      <c r="F490" t="s">
        <v>43</v>
      </c>
      <c r="G490" t="s">
        <v>22</v>
      </c>
      <c r="H490">
        <v>1</v>
      </c>
      <c r="I490" t="s">
        <v>17</v>
      </c>
      <c r="J490">
        <v>3</v>
      </c>
      <c r="K490">
        <v>6.2518399999999996</v>
      </c>
      <c r="L490">
        <v>-75.563590000000005</v>
      </c>
    </row>
    <row r="491" spans="1:12" x14ac:dyDescent="0.25">
      <c r="A491" t="s">
        <v>204</v>
      </c>
      <c r="B491" t="s">
        <v>13</v>
      </c>
      <c r="C491">
        <v>149600</v>
      </c>
      <c r="D491">
        <v>6200</v>
      </c>
      <c r="E491" t="s">
        <v>465</v>
      </c>
      <c r="F491" t="s">
        <v>130</v>
      </c>
      <c r="G491" t="s">
        <v>16</v>
      </c>
      <c r="H491">
        <v>5</v>
      </c>
      <c r="I491" t="s">
        <v>17</v>
      </c>
      <c r="J491">
        <v>1</v>
      </c>
      <c r="K491">
        <v>4.6097099999999998</v>
      </c>
      <c r="L491">
        <v>-74.08175</v>
      </c>
    </row>
    <row r="492" spans="1:12" x14ac:dyDescent="0.25">
      <c r="A492" t="s">
        <v>64</v>
      </c>
      <c r="B492" t="s">
        <v>65</v>
      </c>
      <c r="C492">
        <v>61000</v>
      </c>
      <c r="D492">
        <v>1400</v>
      </c>
      <c r="E492" t="s">
        <v>125</v>
      </c>
      <c r="F492" t="s">
        <v>88</v>
      </c>
      <c r="G492" t="s">
        <v>22</v>
      </c>
      <c r="H492">
        <v>5</v>
      </c>
      <c r="I492" t="s">
        <v>17</v>
      </c>
      <c r="J492">
        <v>4</v>
      </c>
      <c r="K492">
        <v>6.2518399999999996</v>
      </c>
      <c r="L492">
        <v>-75.563590000000005</v>
      </c>
    </row>
    <row r="493" spans="1:12" x14ac:dyDescent="0.25">
      <c r="A493" t="s">
        <v>36</v>
      </c>
      <c r="B493" t="s">
        <v>24</v>
      </c>
      <c r="C493">
        <v>42400</v>
      </c>
      <c r="D493">
        <v>2500</v>
      </c>
      <c r="E493" t="s">
        <v>552</v>
      </c>
      <c r="F493" t="s">
        <v>26</v>
      </c>
      <c r="G493" t="s">
        <v>31</v>
      </c>
      <c r="H493">
        <v>1</v>
      </c>
      <c r="I493" t="s">
        <v>17</v>
      </c>
      <c r="J493">
        <v>2</v>
      </c>
      <c r="K493">
        <v>3.4372199999999999</v>
      </c>
      <c r="L493">
        <v>-76.522499999999994</v>
      </c>
    </row>
    <row r="494" spans="1:12" x14ac:dyDescent="0.25">
      <c r="A494" t="s">
        <v>61</v>
      </c>
      <c r="B494" t="s">
        <v>62</v>
      </c>
      <c r="C494">
        <v>309400</v>
      </c>
      <c r="D494">
        <v>24400</v>
      </c>
      <c r="E494" t="s">
        <v>1123</v>
      </c>
      <c r="F494" t="s">
        <v>43</v>
      </c>
      <c r="G494" t="s">
        <v>16</v>
      </c>
      <c r="H494">
        <v>5</v>
      </c>
      <c r="I494" t="s">
        <v>17</v>
      </c>
      <c r="J494">
        <v>8</v>
      </c>
      <c r="K494">
        <v>4.6097099999999998</v>
      </c>
      <c r="L494">
        <v>-74.08175</v>
      </c>
    </row>
    <row r="495" spans="1:12" x14ac:dyDescent="0.25">
      <c r="A495" t="s">
        <v>111</v>
      </c>
      <c r="B495" t="s">
        <v>19</v>
      </c>
      <c r="C495">
        <v>482700</v>
      </c>
      <c r="D495">
        <v>25900</v>
      </c>
      <c r="E495" t="s">
        <v>714</v>
      </c>
      <c r="F495" t="s">
        <v>88</v>
      </c>
      <c r="G495" t="s">
        <v>22</v>
      </c>
      <c r="H495">
        <v>5</v>
      </c>
      <c r="I495" t="s">
        <v>32</v>
      </c>
      <c r="J495">
        <v>1</v>
      </c>
      <c r="K495">
        <v>6.2518399999999996</v>
      </c>
      <c r="L495">
        <v>-75.563590000000005</v>
      </c>
    </row>
    <row r="496" spans="1:12" x14ac:dyDescent="0.25">
      <c r="A496" t="s">
        <v>57</v>
      </c>
      <c r="B496" t="s">
        <v>58</v>
      </c>
      <c r="C496">
        <v>95300</v>
      </c>
      <c r="D496">
        <v>3300</v>
      </c>
      <c r="E496" t="s">
        <v>350</v>
      </c>
      <c r="F496" t="s">
        <v>76</v>
      </c>
      <c r="G496" t="s">
        <v>22</v>
      </c>
      <c r="H496">
        <v>5</v>
      </c>
      <c r="I496" t="s">
        <v>17</v>
      </c>
      <c r="J496">
        <v>2</v>
      </c>
      <c r="K496">
        <v>6.2518399999999996</v>
      </c>
      <c r="L496">
        <v>-75.563590000000005</v>
      </c>
    </row>
    <row r="497" spans="1:12" x14ac:dyDescent="0.25">
      <c r="A497" t="s">
        <v>158</v>
      </c>
      <c r="B497" t="s">
        <v>62</v>
      </c>
      <c r="C497">
        <v>61300</v>
      </c>
      <c r="D497">
        <v>3500</v>
      </c>
      <c r="E497" t="s">
        <v>362</v>
      </c>
      <c r="F497" t="s">
        <v>21</v>
      </c>
      <c r="G497" t="s">
        <v>16</v>
      </c>
      <c r="H497">
        <v>5</v>
      </c>
      <c r="I497" t="s">
        <v>32</v>
      </c>
      <c r="J497">
        <v>1</v>
      </c>
      <c r="K497">
        <v>4.6097099999999998</v>
      </c>
      <c r="L497">
        <v>-74.08175</v>
      </c>
    </row>
    <row r="498" spans="1:12" x14ac:dyDescent="0.25">
      <c r="A498" t="s">
        <v>148</v>
      </c>
      <c r="B498" t="s">
        <v>13</v>
      </c>
      <c r="C498">
        <v>2577100</v>
      </c>
      <c r="D498">
        <v>137600</v>
      </c>
      <c r="E498" t="s">
        <v>307</v>
      </c>
      <c r="F498" t="s">
        <v>43</v>
      </c>
      <c r="G498" t="s">
        <v>31</v>
      </c>
      <c r="H498">
        <v>5</v>
      </c>
      <c r="I498" t="s">
        <v>17</v>
      </c>
      <c r="J498">
        <v>10</v>
      </c>
      <c r="K498">
        <v>3.4372199999999999</v>
      </c>
      <c r="L498">
        <v>-76.522499999999994</v>
      </c>
    </row>
    <row r="499" spans="1:12" x14ac:dyDescent="0.25">
      <c r="A499" t="s">
        <v>192</v>
      </c>
      <c r="B499" t="s">
        <v>65</v>
      </c>
      <c r="C499">
        <v>48200</v>
      </c>
      <c r="D499">
        <v>4900</v>
      </c>
      <c r="E499" t="s">
        <v>179</v>
      </c>
      <c r="F499" t="s">
        <v>52</v>
      </c>
      <c r="G499" t="s">
        <v>22</v>
      </c>
      <c r="H499">
        <v>5</v>
      </c>
      <c r="I499" t="s">
        <v>32</v>
      </c>
      <c r="J499">
        <v>1</v>
      </c>
      <c r="K499">
        <v>6.2518399999999996</v>
      </c>
      <c r="L499">
        <v>-75.563590000000005</v>
      </c>
    </row>
    <row r="500" spans="1:12" x14ac:dyDescent="0.25">
      <c r="A500" t="s">
        <v>82</v>
      </c>
      <c r="B500" t="s">
        <v>58</v>
      </c>
      <c r="C500">
        <v>36500</v>
      </c>
      <c r="D500">
        <v>9300</v>
      </c>
      <c r="E500" t="s">
        <v>1240</v>
      </c>
      <c r="F500" t="s">
        <v>93</v>
      </c>
      <c r="G500" t="s">
        <v>201</v>
      </c>
      <c r="H500">
        <v>5</v>
      </c>
      <c r="I500" t="s">
        <v>17</v>
      </c>
      <c r="J500">
        <v>7</v>
      </c>
      <c r="K500">
        <v>11.54444</v>
      </c>
      <c r="L500">
        <v>-72.907219999999995</v>
      </c>
    </row>
    <row r="501" spans="1:12" x14ac:dyDescent="0.25">
      <c r="A501" t="s">
        <v>127</v>
      </c>
      <c r="B501" t="s">
        <v>13</v>
      </c>
      <c r="C501">
        <v>1351000</v>
      </c>
      <c r="D501">
        <v>70100</v>
      </c>
      <c r="E501" t="s">
        <v>965</v>
      </c>
      <c r="F501" t="s">
        <v>160</v>
      </c>
      <c r="G501" t="s">
        <v>16</v>
      </c>
      <c r="H501">
        <v>3</v>
      </c>
      <c r="I501" t="s">
        <v>17</v>
      </c>
      <c r="J501">
        <v>1</v>
      </c>
      <c r="K501">
        <v>4.6097099999999998</v>
      </c>
      <c r="L501">
        <v>-74.08175</v>
      </c>
    </row>
    <row r="502" spans="1:12" x14ac:dyDescent="0.25">
      <c r="A502" t="s">
        <v>36</v>
      </c>
      <c r="B502" t="s">
        <v>24</v>
      </c>
      <c r="C502">
        <v>43300</v>
      </c>
      <c r="D502">
        <v>2800</v>
      </c>
      <c r="E502" t="s">
        <v>520</v>
      </c>
      <c r="F502" t="s">
        <v>47</v>
      </c>
      <c r="G502" t="s">
        <v>201</v>
      </c>
      <c r="H502">
        <v>5</v>
      </c>
      <c r="I502" t="s">
        <v>32</v>
      </c>
      <c r="J502">
        <v>1</v>
      </c>
      <c r="K502">
        <v>11.54444</v>
      </c>
      <c r="L502">
        <v>-72.907219999999995</v>
      </c>
    </row>
    <row r="503" spans="1:12" x14ac:dyDescent="0.25">
      <c r="A503" t="s">
        <v>158</v>
      </c>
      <c r="B503" t="s">
        <v>62</v>
      </c>
      <c r="C503">
        <v>48000</v>
      </c>
      <c r="D503">
        <v>3300</v>
      </c>
      <c r="E503" t="s">
        <v>1216</v>
      </c>
      <c r="F503" t="s">
        <v>15</v>
      </c>
      <c r="G503" t="s">
        <v>22</v>
      </c>
      <c r="H503">
        <v>4</v>
      </c>
      <c r="I503" t="s">
        <v>17</v>
      </c>
      <c r="J503">
        <v>1</v>
      </c>
      <c r="K503">
        <v>6.2518399999999996</v>
      </c>
      <c r="L503">
        <v>-75.563590000000005</v>
      </c>
    </row>
    <row r="504" spans="1:12" x14ac:dyDescent="0.25">
      <c r="A504" t="s">
        <v>214</v>
      </c>
      <c r="B504" t="s">
        <v>19</v>
      </c>
      <c r="C504">
        <v>115900</v>
      </c>
      <c r="D504">
        <v>4400</v>
      </c>
      <c r="E504" t="s">
        <v>769</v>
      </c>
      <c r="F504" t="s">
        <v>26</v>
      </c>
      <c r="G504" t="s">
        <v>60</v>
      </c>
      <c r="H504">
        <v>3</v>
      </c>
      <c r="I504" t="s">
        <v>32</v>
      </c>
      <c r="J504">
        <v>1</v>
      </c>
      <c r="K504">
        <v>4.8133299999999997</v>
      </c>
      <c r="L504">
        <v>-75.696110000000004</v>
      </c>
    </row>
    <row r="505" spans="1:12" x14ac:dyDescent="0.25">
      <c r="A505" t="s">
        <v>80</v>
      </c>
      <c r="B505" t="s">
        <v>65</v>
      </c>
      <c r="C505">
        <v>34900</v>
      </c>
      <c r="D505">
        <v>4200</v>
      </c>
      <c r="E505" t="s">
        <v>310</v>
      </c>
      <c r="F505" t="s">
        <v>26</v>
      </c>
      <c r="G505" t="s">
        <v>167</v>
      </c>
      <c r="H505">
        <v>5</v>
      </c>
      <c r="I505" t="s">
        <v>17</v>
      </c>
      <c r="J505">
        <v>3</v>
      </c>
      <c r="K505">
        <v>10.463139999999999</v>
      </c>
      <c r="L505">
        <v>-73.253219999999999</v>
      </c>
    </row>
    <row r="506" spans="1:12" x14ac:dyDescent="0.25">
      <c r="A506" t="s">
        <v>45</v>
      </c>
      <c r="B506" t="s">
        <v>29</v>
      </c>
      <c r="C506">
        <v>1501000</v>
      </c>
      <c r="D506">
        <v>80100</v>
      </c>
      <c r="E506" t="s">
        <v>1034</v>
      </c>
      <c r="F506" t="s">
        <v>15</v>
      </c>
      <c r="G506" t="s">
        <v>22</v>
      </c>
      <c r="H506">
        <v>4</v>
      </c>
      <c r="I506" t="s">
        <v>17</v>
      </c>
      <c r="J506">
        <v>1</v>
      </c>
      <c r="K506">
        <v>6.2518399999999996</v>
      </c>
      <c r="L506">
        <v>-75.563590000000005</v>
      </c>
    </row>
    <row r="507" spans="1:12" x14ac:dyDescent="0.25">
      <c r="A507" t="s">
        <v>39</v>
      </c>
      <c r="B507" t="s">
        <v>24</v>
      </c>
      <c r="C507">
        <v>50900</v>
      </c>
      <c r="D507">
        <v>2900</v>
      </c>
      <c r="E507" t="s">
        <v>689</v>
      </c>
      <c r="F507" t="s">
        <v>96</v>
      </c>
      <c r="G507" t="s">
        <v>16</v>
      </c>
      <c r="H507">
        <v>5</v>
      </c>
      <c r="I507" t="s">
        <v>17</v>
      </c>
      <c r="J507">
        <v>1</v>
      </c>
      <c r="K507">
        <v>4.6097099999999998</v>
      </c>
      <c r="L507">
        <v>-74.08175</v>
      </c>
    </row>
    <row r="508" spans="1:12" x14ac:dyDescent="0.25">
      <c r="A508" t="s">
        <v>12</v>
      </c>
      <c r="B508" t="s">
        <v>13</v>
      </c>
      <c r="C508">
        <v>215400</v>
      </c>
      <c r="D508">
        <v>11700</v>
      </c>
      <c r="E508" t="s">
        <v>1178</v>
      </c>
      <c r="F508" t="s">
        <v>35</v>
      </c>
      <c r="G508" t="s">
        <v>31</v>
      </c>
      <c r="H508">
        <v>1</v>
      </c>
      <c r="I508" t="s">
        <v>17</v>
      </c>
      <c r="J508">
        <v>6</v>
      </c>
      <c r="K508">
        <v>3.4372199999999999</v>
      </c>
      <c r="L508">
        <v>-76.522499999999994</v>
      </c>
    </row>
    <row r="509" spans="1:12" x14ac:dyDescent="0.25">
      <c r="A509" t="s">
        <v>18</v>
      </c>
      <c r="B509" t="s">
        <v>19</v>
      </c>
      <c r="C509">
        <v>168800</v>
      </c>
      <c r="D509">
        <v>9700</v>
      </c>
      <c r="E509" t="s">
        <v>856</v>
      </c>
      <c r="F509" t="s">
        <v>43</v>
      </c>
      <c r="G509" t="s">
        <v>16</v>
      </c>
      <c r="H509">
        <v>5</v>
      </c>
      <c r="I509" t="s">
        <v>17</v>
      </c>
      <c r="J509">
        <v>1</v>
      </c>
      <c r="K509">
        <v>4.6097099999999998</v>
      </c>
      <c r="L509">
        <v>-74.08175</v>
      </c>
    </row>
    <row r="510" spans="1:12" x14ac:dyDescent="0.25">
      <c r="A510" t="s">
        <v>219</v>
      </c>
      <c r="B510" t="s">
        <v>19</v>
      </c>
      <c r="C510">
        <v>577900</v>
      </c>
      <c r="D510">
        <v>31200</v>
      </c>
      <c r="E510" t="s">
        <v>1209</v>
      </c>
      <c r="F510" t="s">
        <v>43</v>
      </c>
      <c r="G510" t="s">
        <v>16</v>
      </c>
      <c r="H510">
        <v>5</v>
      </c>
      <c r="I510" t="s">
        <v>17</v>
      </c>
      <c r="J510">
        <v>10</v>
      </c>
      <c r="K510">
        <v>4.6097099999999998</v>
      </c>
      <c r="L510">
        <v>-74.08175</v>
      </c>
    </row>
    <row r="511" spans="1:12" x14ac:dyDescent="0.25">
      <c r="A511" t="s">
        <v>219</v>
      </c>
      <c r="B511" t="s">
        <v>19</v>
      </c>
      <c r="C511">
        <v>815900</v>
      </c>
      <c r="D511">
        <v>41600</v>
      </c>
      <c r="E511" t="s">
        <v>447</v>
      </c>
      <c r="F511" t="s">
        <v>43</v>
      </c>
      <c r="G511" t="s">
        <v>60</v>
      </c>
      <c r="H511">
        <v>5</v>
      </c>
      <c r="I511" t="s">
        <v>17</v>
      </c>
      <c r="J511">
        <v>2</v>
      </c>
      <c r="K511">
        <v>4.8133299999999997</v>
      </c>
      <c r="L511">
        <v>-75.696110000000004</v>
      </c>
    </row>
    <row r="512" spans="1:12" x14ac:dyDescent="0.25">
      <c r="A512" t="s">
        <v>158</v>
      </c>
      <c r="B512" t="s">
        <v>62</v>
      </c>
      <c r="C512">
        <v>41400</v>
      </c>
      <c r="D512">
        <v>2600</v>
      </c>
      <c r="E512" t="s">
        <v>705</v>
      </c>
      <c r="F512" t="s">
        <v>76</v>
      </c>
      <c r="G512" t="s">
        <v>22</v>
      </c>
      <c r="H512">
        <v>5</v>
      </c>
      <c r="I512" t="s">
        <v>38</v>
      </c>
      <c r="J512">
        <v>1</v>
      </c>
      <c r="K512">
        <v>6.2518399999999996</v>
      </c>
      <c r="L512">
        <v>-75.563590000000005</v>
      </c>
    </row>
    <row r="513" spans="1:12" x14ac:dyDescent="0.25">
      <c r="A513" t="s">
        <v>64</v>
      </c>
      <c r="B513" t="s">
        <v>65</v>
      </c>
      <c r="C513">
        <v>61600</v>
      </c>
      <c r="D513">
        <v>3700</v>
      </c>
      <c r="E513" t="s">
        <v>887</v>
      </c>
      <c r="F513" t="s">
        <v>43</v>
      </c>
      <c r="G513" t="s">
        <v>161</v>
      </c>
      <c r="H513">
        <v>2</v>
      </c>
      <c r="I513" t="s">
        <v>17</v>
      </c>
      <c r="J513">
        <v>5</v>
      </c>
      <c r="K513">
        <v>7.1253900000000003</v>
      </c>
      <c r="L513">
        <v>-73.119799999999998</v>
      </c>
    </row>
    <row r="514" spans="1:12" x14ac:dyDescent="0.25">
      <c r="A514" t="s">
        <v>18</v>
      </c>
      <c r="B514" t="s">
        <v>19</v>
      </c>
      <c r="C514">
        <v>317300</v>
      </c>
      <c r="D514">
        <v>17900</v>
      </c>
      <c r="E514" t="s">
        <v>140</v>
      </c>
      <c r="F514" t="s">
        <v>15</v>
      </c>
      <c r="G514" t="s">
        <v>16</v>
      </c>
      <c r="H514">
        <v>4</v>
      </c>
      <c r="I514" t="s">
        <v>17</v>
      </c>
      <c r="J514">
        <v>10</v>
      </c>
      <c r="K514">
        <v>4.6097099999999998</v>
      </c>
      <c r="L514">
        <v>-74.08175</v>
      </c>
    </row>
    <row r="515" spans="1:12" x14ac:dyDescent="0.25">
      <c r="A515" t="s">
        <v>266</v>
      </c>
      <c r="B515" t="s">
        <v>13</v>
      </c>
      <c r="C515">
        <v>1442600</v>
      </c>
      <c r="D515">
        <v>75000</v>
      </c>
      <c r="E515" t="s">
        <v>102</v>
      </c>
      <c r="F515" t="s">
        <v>54</v>
      </c>
      <c r="G515" t="s">
        <v>60</v>
      </c>
      <c r="H515">
        <v>4</v>
      </c>
      <c r="I515" t="s">
        <v>17</v>
      </c>
      <c r="J515">
        <v>1</v>
      </c>
      <c r="K515">
        <v>4.8133299999999997</v>
      </c>
      <c r="L515">
        <v>-75.696110000000004</v>
      </c>
    </row>
    <row r="516" spans="1:12" x14ac:dyDescent="0.25">
      <c r="A516" t="s">
        <v>67</v>
      </c>
      <c r="B516" t="s">
        <v>62</v>
      </c>
      <c r="C516">
        <v>40400</v>
      </c>
      <c r="D516">
        <v>2400</v>
      </c>
      <c r="E516" t="s">
        <v>438</v>
      </c>
      <c r="F516" t="s">
        <v>88</v>
      </c>
      <c r="G516" t="s">
        <v>16</v>
      </c>
      <c r="H516">
        <v>5</v>
      </c>
      <c r="I516" t="s">
        <v>17</v>
      </c>
      <c r="J516">
        <v>1</v>
      </c>
      <c r="K516">
        <v>4.6097099999999998</v>
      </c>
      <c r="L516">
        <v>-74.08175</v>
      </c>
    </row>
    <row r="517" spans="1:12" x14ac:dyDescent="0.25">
      <c r="A517" t="s">
        <v>113</v>
      </c>
      <c r="B517" t="s">
        <v>24</v>
      </c>
      <c r="C517">
        <v>18500</v>
      </c>
      <c r="D517">
        <v>0</v>
      </c>
      <c r="E517" t="s">
        <v>540</v>
      </c>
      <c r="F517" t="s">
        <v>160</v>
      </c>
      <c r="G517" t="s">
        <v>16</v>
      </c>
      <c r="H517">
        <v>5</v>
      </c>
      <c r="I517" t="s">
        <v>17</v>
      </c>
      <c r="J517">
        <v>3</v>
      </c>
      <c r="K517">
        <v>4.6097099999999998</v>
      </c>
      <c r="L517">
        <v>-74.08175</v>
      </c>
    </row>
    <row r="518" spans="1:12" x14ac:dyDescent="0.25">
      <c r="A518" t="s">
        <v>103</v>
      </c>
      <c r="B518" t="s">
        <v>13</v>
      </c>
      <c r="C518">
        <v>283500</v>
      </c>
      <c r="D518">
        <v>21200</v>
      </c>
      <c r="E518" t="s">
        <v>824</v>
      </c>
      <c r="F518" t="s">
        <v>43</v>
      </c>
      <c r="G518" t="s">
        <v>31</v>
      </c>
      <c r="H518">
        <v>5</v>
      </c>
      <c r="I518" t="s">
        <v>17</v>
      </c>
      <c r="J518">
        <v>1</v>
      </c>
      <c r="K518">
        <v>3.4372199999999999</v>
      </c>
      <c r="L518">
        <v>-76.522499999999994</v>
      </c>
    </row>
    <row r="519" spans="1:12" x14ac:dyDescent="0.25">
      <c r="A519" t="s">
        <v>57</v>
      </c>
      <c r="B519" t="s">
        <v>58</v>
      </c>
      <c r="C519">
        <v>60900</v>
      </c>
      <c r="D519">
        <v>3600</v>
      </c>
      <c r="E519" t="s">
        <v>221</v>
      </c>
      <c r="F519" t="s">
        <v>88</v>
      </c>
      <c r="G519" t="s">
        <v>91</v>
      </c>
      <c r="H519">
        <v>5</v>
      </c>
      <c r="I519" t="s">
        <v>17</v>
      </c>
      <c r="J519">
        <v>6</v>
      </c>
      <c r="K519">
        <v>10.968540000000001</v>
      </c>
      <c r="L519">
        <v>-74.781319999999994</v>
      </c>
    </row>
    <row r="520" spans="1:12" x14ac:dyDescent="0.25">
      <c r="A520" t="s">
        <v>89</v>
      </c>
      <c r="B520" t="s">
        <v>62</v>
      </c>
      <c r="C520">
        <v>24800</v>
      </c>
      <c r="D520">
        <v>1500</v>
      </c>
      <c r="E520" t="s">
        <v>998</v>
      </c>
      <c r="F520" t="s">
        <v>76</v>
      </c>
      <c r="G520" t="s">
        <v>22</v>
      </c>
      <c r="H520">
        <v>3</v>
      </c>
      <c r="I520" t="s">
        <v>17</v>
      </c>
      <c r="J520">
        <v>3</v>
      </c>
      <c r="K520">
        <v>6.2518399999999996</v>
      </c>
      <c r="L520">
        <v>-75.563590000000005</v>
      </c>
    </row>
    <row r="521" spans="1:12" x14ac:dyDescent="0.25">
      <c r="A521" t="s">
        <v>144</v>
      </c>
      <c r="B521" t="s">
        <v>65</v>
      </c>
      <c r="C521">
        <v>47200</v>
      </c>
      <c r="D521">
        <v>3600</v>
      </c>
      <c r="E521" t="s">
        <v>323</v>
      </c>
      <c r="F521" t="s">
        <v>35</v>
      </c>
      <c r="G521" t="s">
        <v>22</v>
      </c>
      <c r="H521">
        <v>4</v>
      </c>
      <c r="I521" t="s">
        <v>17</v>
      </c>
      <c r="J521">
        <v>1</v>
      </c>
      <c r="K521">
        <v>6.2518399999999996</v>
      </c>
      <c r="L521">
        <v>-75.563590000000005</v>
      </c>
    </row>
    <row r="522" spans="1:12" x14ac:dyDescent="0.25">
      <c r="A522" t="s">
        <v>266</v>
      </c>
      <c r="B522" t="s">
        <v>13</v>
      </c>
      <c r="C522">
        <v>1845400</v>
      </c>
      <c r="D522">
        <v>100600</v>
      </c>
      <c r="E522" t="s">
        <v>267</v>
      </c>
      <c r="F522" t="s">
        <v>47</v>
      </c>
      <c r="G522" t="s">
        <v>27</v>
      </c>
      <c r="H522">
        <v>5</v>
      </c>
      <c r="I522" t="s">
        <v>17</v>
      </c>
      <c r="J522">
        <v>1</v>
      </c>
      <c r="K522">
        <v>10.39972</v>
      </c>
      <c r="L522">
        <v>-75.514439999999993</v>
      </c>
    </row>
    <row r="523" spans="1:12" x14ac:dyDescent="0.25">
      <c r="A523" t="s">
        <v>192</v>
      </c>
      <c r="B523" t="s">
        <v>65</v>
      </c>
      <c r="C523">
        <v>51300</v>
      </c>
      <c r="D523">
        <v>900</v>
      </c>
      <c r="E523" t="s">
        <v>651</v>
      </c>
      <c r="F523" t="s">
        <v>76</v>
      </c>
      <c r="G523" t="s">
        <v>109</v>
      </c>
      <c r="H523">
        <v>3</v>
      </c>
      <c r="I523" t="s">
        <v>38</v>
      </c>
      <c r="J523">
        <v>1</v>
      </c>
      <c r="K523">
        <v>4.1420000000000003</v>
      </c>
      <c r="L523">
        <v>-73.626639999999995</v>
      </c>
    </row>
    <row r="524" spans="1:12" x14ac:dyDescent="0.25">
      <c r="A524" t="s">
        <v>171</v>
      </c>
      <c r="B524" t="s">
        <v>19</v>
      </c>
      <c r="C524">
        <v>202900</v>
      </c>
      <c r="D524">
        <v>9000</v>
      </c>
      <c r="E524" t="s">
        <v>1041</v>
      </c>
      <c r="F524" t="s">
        <v>160</v>
      </c>
      <c r="G524" t="s">
        <v>16</v>
      </c>
      <c r="H524">
        <v>5</v>
      </c>
      <c r="I524" t="s">
        <v>17</v>
      </c>
      <c r="J524">
        <v>8</v>
      </c>
      <c r="K524">
        <v>4.6097099999999998</v>
      </c>
      <c r="L524">
        <v>-74.08175</v>
      </c>
    </row>
    <row r="525" spans="1:12" x14ac:dyDescent="0.25">
      <c r="A525" t="s">
        <v>85</v>
      </c>
      <c r="B525" t="s">
        <v>86</v>
      </c>
      <c r="C525">
        <v>744400</v>
      </c>
      <c r="D525">
        <v>37800</v>
      </c>
      <c r="E525" t="s">
        <v>980</v>
      </c>
      <c r="F525" t="s">
        <v>26</v>
      </c>
      <c r="G525" t="s">
        <v>16</v>
      </c>
      <c r="H525">
        <v>5</v>
      </c>
      <c r="I525" t="s">
        <v>17</v>
      </c>
      <c r="J525">
        <v>6</v>
      </c>
      <c r="K525">
        <v>4.6097099999999998</v>
      </c>
      <c r="L525">
        <v>-74.08175</v>
      </c>
    </row>
    <row r="526" spans="1:12" x14ac:dyDescent="0.25">
      <c r="A526" t="s">
        <v>171</v>
      </c>
      <c r="B526" t="s">
        <v>19</v>
      </c>
      <c r="C526">
        <v>228300</v>
      </c>
      <c r="D526">
        <v>12400</v>
      </c>
      <c r="E526" t="s">
        <v>1099</v>
      </c>
      <c r="F526" t="s">
        <v>93</v>
      </c>
      <c r="G526" t="s">
        <v>22</v>
      </c>
      <c r="H526">
        <v>5</v>
      </c>
      <c r="I526" t="s">
        <v>17</v>
      </c>
      <c r="J526">
        <v>1</v>
      </c>
      <c r="K526">
        <v>6.2518399999999996</v>
      </c>
      <c r="L526">
        <v>-75.563590000000005</v>
      </c>
    </row>
    <row r="527" spans="1:12" x14ac:dyDescent="0.25">
      <c r="A527" t="s">
        <v>48</v>
      </c>
      <c r="B527" t="s">
        <v>24</v>
      </c>
      <c r="C527">
        <v>82600</v>
      </c>
      <c r="D527">
        <v>4600</v>
      </c>
      <c r="E527" t="s">
        <v>853</v>
      </c>
      <c r="F527" t="s">
        <v>15</v>
      </c>
      <c r="G527" t="s">
        <v>16</v>
      </c>
      <c r="H527">
        <v>4</v>
      </c>
      <c r="I527" t="s">
        <v>17</v>
      </c>
      <c r="J527">
        <v>4</v>
      </c>
      <c r="K527">
        <v>4.6097099999999998</v>
      </c>
      <c r="L527">
        <v>-74.08175</v>
      </c>
    </row>
    <row r="528" spans="1:12" x14ac:dyDescent="0.25">
      <c r="A528" t="s">
        <v>45</v>
      </c>
      <c r="B528" t="s">
        <v>29</v>
      </c>
      <c r="C528">
        <v>1281000</v>
      </c>
      <c r="D528">
        <v>66400</v>
      </c>
      <c r="E528" t="s">
        <v>73</v>
      </c>
      <c r="F528" t="s">
        <v>160</v>
      </c>
      <c r="G528" t="s">
        <v>22</v>
      </c>
      <c r="H528">
        <v>5</v>
      </c>
      <c r="I528" t="s">
        <v>17</v>
      </c>
      <c r="J528">
        <v>5</v>
      </c>
      <c r="K528">
        <v>6.2518399999999996</v>
      </c>
      <c r="L528">
        <v>-75.563590000000005</v>
      </c>
    </row>
    <row r="529" spans="1:12" x14ac:dyDescent="0.25">
      <c r="A529" t="s">
        <v>89</v>
      </c>
      <c r="B529" t="s">
        <v>62</v>
      </c>
      <c r="C529">
        <v>14000</v>
      </c>
      <c r="D529">
        <v>0</v>
      </c>
      <c r="E529" t="s">
        <v>533</v>
      </c>
      <c r="F529" t="s">
        <v>35</v>
      </c>
      <c r="G529" t="s">
        <v>141</v>
      </c>
      <c r="H529">
        <v>5</v>
      </c>
      <c r="I529" t="s">
        <v>17</v>
      </c>
      <c r="J529">
        <v>9</v>
      </c>
      <c r="K529">
        <v>5.0688899999999997</v>
      </c>
      <c r="L529">
        <v>-75.517380000000003</v>
      </c>
    </row>
    <row r="530" spans="1:12" x14ac:dyDescent="0.25">
      <c r="A530" t="s">
        <v>184</v>
      </c>
      <c r="B530" t="s">
        <v>86</v>
      </c>
      <c r="C530">
        <v>254000</v>
      </c>
      <c r="D530">
        <v>13700</v>
      </c>
      <c r="E530" t="s">
        <v>682</v>
      </c>
      <c r="F530" t="s">
        <v>88</v>
      </c>
      <c r="G530" t="s">
        <v>16</v>
      </c>
      <c r="H530">
        <v>5</v>
      </c>
      <c r="I530" t="s">
        <v>32</v>
      </c>
      <c r="J530">
        <v>1</v>
      </c>
      <c r="K530">
        <v>4.6097099999999998</v>
      </c>
      <c r="L530">
        <v>-74.08175</v>
      </c>
    </row>
    <row r="531" spans="1:12" x14ac:dyDescent="0.25">
      <c r="A531" t="s">
        <v>67</v>
      </c>
      <c r="B531" t="s">
        <v>62</v>
      </c>
      <c r="C531">
        <v>41300</v>
      </c>
      <c r="D531">
        <v>0</v>
      </c>
      <c r="E531" t="s">
        <v>1079</v>
      </c>
      <c r="F531" t="s">
        <v>88</v>
      </c>
      <c r="G531" t="s">
        <v>16</v>
      </c>
      <c r="H531">
        <v>5</v>
      </c>
      <c r="I531" t="s">
        <v>146</v>
      </c>
      <c r="J531">
        <v>1</v>
      </c>
      <c r="K531">
        <v>4.6097099999999998</v>
      </c>
      <c r="L531">
        <v>-74.08175</v>
      </c>
    </row>
    <row r="532" spans="1:12" x14ac:dyDescent="0.25">
      <c r="A532" t="s">
        <v>196</v>
      </c>
      <c r="B532" t="s">
        <v>13</v>
      </c>
      <c r="C532">
        <v>906100</v>
      </c>
      <c r="D532">
        <v>48600</v>
      </c>
      <c r="E532" t="s">
        <v>541</v>
      </c>
      <c r="F532" t="s">
        <v>76</v>
      </c>
      <c r="G532" t="s">
        <v>22</v>
      </c>
      <c r="H532">
        <v>5</v>
      </c>
      <c r="I532" t="s">
        <v>17</v>
      </c>
      <c r="J532">
        <v>8</v>
      </c>
      <c r="K532">
        <v>6.2518399999999996</v>
      </c>
      <c r="L532">
        <v>-75.563590000000005</v>
      </c>
    </row>
    <row r="533" spans="1:12" x14ac:dyDescent="0.25">
      <c r="A533" t="s">
        <v>18</v>
      </c>
      <c r="B533" t="s">
        <v>19</v>
      </c>
      <c r="C533">
        <v>283600</v>
      </c>
      <c r="D533">
        <v>13300</v>
      </c>
      <c r="E533" t="s">
        <v>427</v>
      </c>
      <c r="F533" t="s">
        <v>160</v>
      </c>
      <c r="G533" t="s">
        <v>60</v>
      </c>
      <c r="H533">
        <v>5</v>
      </c>
      <c r="I533" t="s">
        <v>17</v>
      </c>
      <c r="J533">
        <v>1</v>
      </c>
      <c r="K533">
        <v>4.8133299999999997</v>
      </c>
      <c r="L533">
        <v>-75.696110000000004</v>
      </c>
    </row>
    <row r="534" spans="1:12" x14ac:dyDescent="0.25">
      <c r="A534" t="s">
        <v>219</v>
      </c>
      <c r="B534" t="s">
        <v>19</v>
      </c>
      <c r="C534">
        <v>794300</v>
      </c>
      <c r="D534">
        <v>40500</v>
      </c>
      <c r="E534" t="s">
        <v>1181</v>
      </c>
      <c r="F534" t="s">
        <v>47</v>
      </c>
      <c r="G534" t="s">
        <v>22</v>
      </c>
      <c r="H534">
        <v>4</v>
      </c>
      <c r="I534" t="s">
        <v>38</v>
      </c>
      <c r="J534">
        <v>1</v>
      </c>
      <c r="K534">
        <v>6.2518399999999996</v>
      </c>
      <c r="L534">
        <v>-75.563590000000005</v>
      </c>
    </row>
    <row r="535" spans="1:12" x14ac:dyDescent="0.25">
      <c r="A535" t="s">
        <v>33</v>
      </c>
      <c r="B535" t="s">
        <v>19</v>
      </c>
      <c r="C535">
        <v>273300</v>
      </c>
      <c r="D535">
        <v>12700</v>
      </c>
      <c r="E535" t="s">
        <v>606</v>
      </c>
      <c r="F535" t="s">
        <v>21</v>
      </c>
      <c r="G535" t="s">
        <v>16</v>
      </c>
      <c r="H535">
        <v>4</v>
      </c>
      <c r="I535" t="s">
        <v>17</v>
      </c>
      <c r="J535">
        <v>2</v>
      </c>
      <c r="K535">
        <v>4.6097099999999998</v>
      </c>
      <c r="L535">
        <v>-74.08175</v>
      </c>
    </row>
    <row r="536" spans="1:12" x14ac:dyDescent="0.25">
      <c r="A536" t="s">
        <v>192</v>
      </c>
      <c r="B536" t="s">
        <v>65</v>
      </c>
      <c r="C536">
        <v>51900</v>
      </c>
      <c r="D536">
        <v>3400</v>
      </c>
      <c r="E536" t="s">
        <v>996</v>
      </c>
      <c r="F536" t="s">
        <v>52</v>
      </c>
      <c r="G536" t="s">
        <v>22</v>
      </c>
      <c r="H536">
        <v>1</v>
      </c>
      <c r="I536" t="s">
        <v>17</v>
      </c>
      <c r="J536">
        <v>2</v>
      </c>
      <c r="K536">
        <v>6.2518399999999996</v>
      </c>
      <c r="L536">
        <v>-75.563590000000005</v>
      </c>
    </row>
    <row r="537" spans="1:12" x14ac:dyDescent="0.25">
      <c r="A537" t="s">
        <v>45</v>
      </c>
      <c r="B537" t="s">
        <v>29</v>
      </c>
      <c r="C537">
        <v>1490500</v>
      </c>
      <c r="D537">
        <v>79900</v>
      </c>
      <c r="E537" t="s">
        <v>431</v>
      </c>
      <c r="F537" t="s">
        <v>76</v>
      </c>
      <c r="G537" t="s">
        <v>16</v>
      </c>
      <c r="H537">
        <v>5</v>
      </c>
      <c r="I537" t="s">
        <v>17</v>
      </c>
      <c r="J537">
        <v>10</v>
      </c>
      <c r="K537">
        <v>4.6097099999999998</v>
      </c>
      <c r="L537">
        <v>-74.08175</v>
      </c>
    </row>
    <row r="538" spans="1:12" x14ac:dyDescent="0.25">
      <c r="A538" t="s">
        <v>98</v>
      </c>
      <c r="B538" t="s">
        <v>19</v>
      </c>
      <c r="C538">
        <v>350900</v>
      </c>
      <c r="D538">
        <v>19100</v>
      </c>
      <c r="E538" t="s">
        <v>471</v>
      </c>
      <c r="F538" t="s">
        <v>21</v>
      </c>
      <c r="G538" t="s">
        <v>22</v>
      </c>
      <c r="H538">
        <v>5</v>
      </c>
      <c r="I538" t="s">
        <v>17</v>
      </c>
      <c r="J538">
        <v>3</v>
      </c>
      <c r="K538">
        <v>6.2518399999999996</v>
      </c>
      <c r="L538">
        <v>-75.563590000000005</v>
      </c>
    </row>
    <row r="539" spans="1:12" x14ac:dyDescent="0.25">
      <c r="A539" t="s">
        <v>89</v>
      </c>
      <c r="B539" t="s">
        <v>62</v>
      </c>
      <c r="C539">
        <v>8000</v>
      </c>
      <c r="D539">
        <v>0</v>
      </c>
      <c r="E539" t="s">
        <v>222</v>
      </c>
      <c r="F539" t="s">
        <v>52</v>
      </c>
      <c r="G539" t="s">
        <v>16</v>
      </c>
      <c r="H539">
        <v>1</v>
      </c>
      <c r="I539" t="s">
        <v>17</v>
      </c>
      <c r="J539">
        <v>1</v>
      </c>
      <c r="K539">
        <v>4.6097099999999998</v>
      </c>
      <c r="L539">
        <v>-74.08175</v>
      </c>
    </row>
    <row r="540" spans="1:12" x14ac:dyDescent="0.25">
      <c r="A540" t="s">
        <v>118</v>
      </c>
      <c r="B540" t="s">
        <v>86</v>
      </c>
      <c r="C540">
        <v>606600</v>
      </c>
      <c r="D540">
        <v>33000</v>
      </c>
      <c r="E540" t="s">
        <v>991</v>
      </c>
      <c r="F540" t="s">
        <v>15</v>
      </c>
      <c r="G540" t="s">
        <v>16</v>
      </c>
      <c r="H540">
        <v>2</v>
      </c>
      <c r="I540" t="s">
        <v>38</v>
      </c>
      <c r="J540">
        <v>1</v>
      </c>
      <c r="K540">
        <v>4.6097099999999998</v>
      </c>
      <c r="L540">
        <v>-74.08175</v>
      </c>
    </row>
    <row r="541" spans="1:12" x14ac:dyDescent="0.25">
      <c r="A541" t="s">
        <v>113</v>
      </c>
      <c r="B541" t="s">
        <v>24</v>
      </c>
      <c r="C541">
        <v>20200</v>
      </c>
      <c r="D541">
        <v>1700</v>
      </c>
      <c r="E541" t="s">
        <v>1088</v>
      </c>
      <c r="F541" t="s">
        <v>93</v>
      </c>
      <c r="G541" t="s">
        <v>60</v>
      </c>
      <c r="H541">
        <v>1</v>
      </c>
      <c r="I541" t="s">
        <v>17</v>
      </c>
      <c r="J541">
        <v>1</v>
      </c>
      <c r="K541">
        <v>4.8133299999999997</v>
      </c>
      <c r="L541">
        <v>-75.696110000000004</v>
      </c>
    </row>
    <row r="542" spans="1:12" x14ac:dyDescent="0.25">
      <c r="A542" t="s">
        <v>89</v>
      </c>
      <c r="B542" t="s">
        <v>62</v>
      </c>
      <c r="C542">
        <v>18300</v>
      </c>
      <c r="D542">
        <v>7000</v>
      </c>
      <c r="E542" t="s">
        <v>280</v>
      </c>
      <c r="F542" t="s">
        <v>93</v>
      </c>
      <c r="G542" t="s">
        <v>385</v>
      </c>
      <c r="H542">
        <v>5</v>
      </c>
      <c r="I542" t="s">
        <v>17</v>
      </c>
      <c r="J542">
        <v>2</v>
      </c>
      <c r="K542">
        <v>4.5793699999999999</v>
      </c>
      <c r="L542">
        <v>-74.216819999999998</v>
      </c>
    </row>
    <row r="543" spans="1:12" x14ac:dyDescent="0.25">
      <c r="A543" t="s">
        <v>192</v>
      </c>
      <c r="B543" t="s">
        <v>65</v>
      </c>
      <c r="C543">
        <v>35800</v>
      </c>
      <c r="D543">
        <v>0</v>
      </c>
      <c r="E543" t="s">
        <v>270</v>
      </c>
      <c r="F543" t="s">
        <v>35</v>
      </c>
      <c r="G543" t="s">
        <v>16</v>
      </c>
      <c r="H543">
        <v>5</v>
      </c>
      <c r="I543" t="s">
        <v>17</v>
      </c>
      <c r="J543">
        <v>1</v>
      </c>
      <c r="K543">
        <v>4.6097099999999998</v>
      </c>
      <c r="L543">
        <v>-74.08175</v>
      </c>
    </row>
    <row r="544" spans="1:12" x14ac:dyDescent="0.25">
      <c r="A544" t="s">
        <v>155</v>
      </c>
      <c r="B544" t="s">
        <v>62</v>
      </c>
      <c r="C544">
        <v>99100</v>
      </c>
      <c r="D544">
        <v>5900</v>
      </c>
      <c r="E544" t="s">
        <v>525</v>
      </c>
      <c r="F544" t="s">
        <v>26</v>
      </c>
      <c r="G544" t="s">
        <v>31</v>
      </c>
      <c r="H544">
        <v>5</v>
      </c>
      <c r="I544" t="s">
        <v>17</v>
      </c>
      <c r="J544">
        <v>2</v>
      </c>
      <c r="K544">
        <v>3.4372199999999999</v>
      </c>
      <c r="L544">
        <v>-76.522499999999994</v>
      </c>
    </row>
    <row r="545" spans="1:12" x14ac:dyDescent="0.25">
      <c r="A545" t="s">
        <v>103</v>
      </c>
      <c r="B545" t="s">
        <v>13</v>
      </c>
      <c r="C545">
        <v>291200</v>
      </c>
      <c r="D545">
        <v>13700</v>
      </c>
      <c r="E545" t="s">
        <v>186</v>
      </c>
      <c r="F545" t="s">
        <v>35</v>
      </c>
      <c r="G545" t="s">
        <v>22</v>
      </c>
      <c r="H545">
        <v>5</v>
      </c>
      <c r="I545" t="s">
        <v>17</v>
      </c>
      <c r="J545">
        <v>1</v>
      </c>
      <c r="K545">
        <v>6.2518399999999996</v>
      </c>
      <c r="L545">
        <v>-75.563590000000005</v>
      </c>
    </row>
    <row r="546" spans="1:12" x14ac:dyDescent="0.25">
      <c r="A546" t="s">
        <v>148</v>
      </c>
      <c r="B546" t="s">
        <v>13</v>
      </c>
      <c r="C546">
        <v>2514700</v>
      </c>
      <c r="D546">
        <v>138600</v>
      </c>
      <c r="E546" t="s">
        <v>1199</v>
      </c>
      <c r="F546" t="s">
        <v>35</v>
      </c>
      <c r="G546" t="s">
        <v>278</v>
      </c>
      <c r="H546">
        <v>1</v>
      </c>
      <c r="I546" t="s">
        <v>32</v>
      </c>
      <c r="J546">
        <v>1</v>
      </c>
      <c r="K546">
        <v>-4.2152799999999999</v>
      </c>
      <c r="L546">
        <v>-69.940560000000005</v>
      </c>
    </row>
    <row r="547" spans="1:12" x14ac:dyDescent="0.25">
      <c r="A547" t="s">
        <v>122</v>
      </c>
      <c r="B547" t="s">
        <v>29</v>
      </c>
      <c r="C547">
        <v>987500</v>
      </c>
      <c r="D547">
        <v>53000</v>
      </c>
      <c r="E547" t="s">
        <v>689</v>
      </c>
      <c r="F547" t="s">
        <v>35</v>
      </c>
      <c r="G547" t="s">
        <v>22</v>
      </c>
      <c r="H547">
        <v>5</v>
      </c>
      <c r="I547" t="s">
        <v>17</v>
      </c>
      <c r="J547">
        <v>2</v>
      </c>
      <c r="K547">
        <v>6.2518399999999996</v>
      </c>
      <c r="L547">
        <v>-75.563590000000005</v>
      </c>
    </row>
    <row r="548" spans="1:12" x14ac:dyDescent="0.25">
      <c r="A548" t="s">
        <v>78</v>
      </c>
      <c r="B548" t="s">
        <v>19</v>
      </c>
      <c r="C548">
        <v>313000</v>
      </c>
      <c r="D548">
        <v>17100</v>
      </c>
      <c r="E548" t="s">
        <v>740</v>
      </c>
      <c r="F548" t="s">
        <v>26</v>
      </c>
      <c r="G548" t="s">
        <v>31</v>
      </c>
      <c r="H548">
        <v>5</v>
      </c>
      <c r="I548" t="s">
        <v>17</v>
      </c>
      <c r="J548">
        <v>1</v>
      </c>
      <c r="K548">
        <v>3.4372199999999999</v>
      </c>
      <c r="L548">
        <v>-76.522499999999994</v>
      </c>
    </row>
    <row r="549" spans="1:12" x14ac:dyDescent="0.25">
      <c r="A549" t="s">
        <v>98</v>
      </c>
      <c r="B549" t="s">
        <v>19</v>
      </c>
      <c r="C549">
        <v>528900</v>
      </c>
      <c r="D549">
        <v>28900</v>
      </c>
      <c r="E549" t="s">
        <v>251</v>
      </c>
      <c r="F549" t="s">
        <v>43</v>
      </c>
      <c r="G549" t="s">
        <v>31</v>
      </c>
      <c r="H549">
        <v>5</v>
      </c>
      <c r="I549" t="s">
        <v>17</v>
      </c>
      <c r="J549">
        <v>3</v>
      </c>
      <c r="K549">
        <v>3.4372199999999999</v>
      </c>
      <c r="L549">
        <v>-76.522499999999994</v>
      </c>
    </row>
    <row r="550" spans="1:12" x14ac:dyDescent="0.25">
      <c r="A550" t="s">
        <v>55</v>
      </c>
      <c r="B550" t="s">
        <v>13</v>
      </c>
      <c r="C550">
        <v>104100</v>
      </c>
      <c r="D550">
        <v>3700</v>
      </c>
      <c r="E550" t="s">
        <v>694</v>
      </c>
      <c r="F550" t="s">
        <v>15</v>
      </c>
      <c r="G550" t="s">
        <v>22</v>
      </c>
      <c r="H550">
        <v>4</v>
      </c>
      <c r="I550" t="s">
        <v>17</v>
      </c>
      <c r="J550">
        <v>3</v>
      </c>
      <c r="K550">
        <v>6.2518399999999996</v>
      </c>
      <c r="L550">
        <v>-75.563590000000005</v>
      </c>
    </row>
    <row r="551" spans="1:12" x14ac:dyDescent="0.25">
      <c r="A551" t="s">
        <v>64</v>
      </c>
      <c r="B551" t="s">
        <v>65</v>
      </c>
      <c r="C551">
        <v>45800</v>
      </c>
      <c r="D551">
        <v>7100</v>
      </c>
      <c r="E551" t="s">
        <v>366</v>
      </c>
      <c r="F551" t="s">
        <v>93</v>
      </c>
      <c r="G551" t="s">
        <v>16</v>
      </c>
      <c r="H551">
        <v>4</v>
      </c>
      <c r="I551" t="s">
        <v>17</v>
      </c>
      <c r="J551">
        <v>2</v>
      </c>
      <c r="K551">
        <v>4.6097099999999998</v>
      </c>
      <c r="L551">
        <v>-74.08175</v>
      </c>
    </row>
    <row r="552" spans="1:12" x14ac:dyDescent="0.25">
      <c r="A552" t="s">
        <v>64</v>
      </c>
      <c r="B552" t="s">
        <v>65</v>
      </c>
      <c r="C552">
        <v>47900</v>
      </c>
      <c r="D552">
        <v>3100</v>
      </c>
      <c r="E552" t="s">
        <v>665</v>
      </c>
      <c r="F552" t="s">
        <v>96</v>
      </c>
      <c r="G552" t="s">
        <v>31</v>
      </c>
      <c r="H552">
        <v>3</v>
      </c>
      <c r="I552" t="s">
        <v>38</v>
      </c>
      <c r="J552">
        <v>1</v>
      </c>
      <c r="K552">
        <v>3.4372199999999999</v>
      </c>
      <c r="L552">
        <v>-76.522499999999994</v>
      </c>
    </row>
    <row r="553" spans="1:12" x14ac:dyDescent="0.25">
      <c r="A553" t="s">
        <v>133</v>
      </c>
      <c r="B553" t="s">
        <v>24</v>
      </c>
      <c r="C553">
        <v>9100</v>
      </c>
      <c r="D553">
        <v>900</v>
      </c>
      <c r="E553" t="s">
        <v>749</v>
      </c>
      <c r="F553" t="s">
        <v>43</v>
      </c>
      <c r="G553" t="s">
        <v>22</v>
      </c>
      <c r="H553">
        <v>5</v>
      </c>
      <c r="I553" t="s">
        <v>17</v>
      </c>
      <c r="J553">
        <v>6</v>
      </c>
      <c r="K553">
        <v>6.2518399999999996</v>
      </c>
      <c r="L553">
        <v>-75.563590000000005</v>
      </c>
    </row>
    <row r="554" spans="1:12" x14ac:dyDescent="0.25">
      <c r="A554" t="s">
        <v>68</v>
      </c>
      <c r="B554" t="s">
        <v>24</v>
      </c>
      <c r="C554">
        <v>29900</v>
      </c>
      <c r="D554">
        <v>2000</v>
      </c>
      <c r="E554" t="s">
        <v>1044</v>
      </c>
      <c r="F554" t="s">
        <v>96</v>
      </c>
      <c r="G554" t="s">
        <v>16</v>
      </c>
      <c r="H554">
        <v>5</v>
      </c>
      <c r="I554" t="s">
        <v>32</v>
      </c>
      <c r="J554">
        <v>1</v>
      </c>
      <c r="K554">
        <v>4.6097099999999998</v>
      </c>
      <c r="L554">
        <v>-74.08175</v>
      </c>
    </row>
    <row r="555" spans="1:12" x14ac:dyDescent="0.25">
      <c r="A555" t="s">
        <v>85</v>
      </c>
      <c r="B555" t="s">
        <v>86</v>
      </c>
      <c r="C555">
        <v>649000</v>
      </c>
      <c r="D555">
        <v>34800</v>
      </c>
      <c r="E555" t="s">
        <v>473</v>
      </c>
      <c r="F555" t="s">
        <v>35</v>
      </c>
      <c r="G555" t="s">
        <v>22</v>
      </c>
      <c r="H555">
        <v>4</v>
      </c>
      <c r="I555" t="s">
        <v>17</v>
      </c>
      <c r="J555">
        <v>1</v>
      </c>
      <c r="K555">
        <v>6.2518399999999996</v>
      </c>
      <c r="L555">
        <v>-75.563590000000005</v>
      </c>
    </row>
    <row r="556" spans="1:12" x14ac:dyDescent="0.25">
      <c r="A556" t="s">
        <v>84</v>
      </c>
      <c r="B556" t="s">
        <v>58</v>
      </c>
      <c r="C556">
        <v>218400</v>
      </c>
      <c r="D556">
        <v>11800</v>
      </c>
      <c r="E556" t="s">
        <v>997</v>
      </c>
      <c r="F556" t="s">
        <v>54</v>
      </c>
      <c r="G556" t="s">
        <v>16</v>
      </c>
      <c r="H556">
        <v>5</v>
      </c>
      <c r="I556" t="s">
        <v>17</v>
      </c>
      <c r="J556">
        <v>2</v>
      </c>
      <c r="K556">
        <v>4.6097099999999998</v>
      </c>
      <c r="L556">
        <v>-74.08175</v>
      </c>
    </row>
    <row r="557" spans="1:12" x14ac:dyDescent="0.25">
      <c r="A557" t="s">
        <v>89</v>
      </c>
      <c r="B557" t="s">
        <v>62</v>
      </c>
      <c r="C557">
        <v>22900</v>
      </c>
      <c r="D557">
        <v>0</v>
      </c>
      <c r="E557" t="s">
        <v>913</v>
      </c>
      <c r="F557" t="s">
        <v>54</v>
      </c>
      <c r="G557" t="s">
        <v>22</v>
      </c>
      <c r="H557">
        <v>5</v>
      </c>
      <c r="I557" t="s">
        <v>32</v>
      </c>
      <c r="J557">
        <v>1</v>
      </c>
      <c r="K557">
        <v>6.2518399999999996</v>
      </c>
      <c r="L557">
        <v>-75.563590000000005</v>
      </c>
    </row>
    <row r="558" spans="1:12" x14ac:dyDescent="0.25">
      <c r="A558" t="s">
        <v>148</v>
      </c>
      <c r="B558" t="s">
        <v>13</v>
      </c>
      <c r="C558">
        <v>2460000</v>
      </c>
      <c r="D558">
        <v>131400</v>
      </c>
      <c r="E558" t="s">
        <v>949</v>
      </c>
      <c r="F558" t="s">
        <v>43</v>
      </c>
      <c r="G558" t="s">
        <v>31</v>
      </c>
      <c r="H558">
        <v>5</v>
      </c>
      <c r="I558" t="s">
        <v>17</v>
      </c>
      <c r="J558">
        <v>1</v>
      </c>
      <c r="K558">
        <v>3.4372199999999999</v>
      </c>
      <c r="L558">
        <v>-76.522499999999994</v>
      </c>
    </row>
    <row r="559" spans="1:12" x14ac:dyDescent="0.25">
      <c r="A559" t="s">
        <v>74</v>
      </c>
      <c r="B559" t="s">
        <v>62</v>
      </c>
      <c r="C559">
        <v>55800</v>
      </c>
      <c r="D559">
        <v>1200</v>
      </c>
      <c r="E559" t="s">
        <v>1114</v>
      </c>
      <c r="F559" t="s">
        <v>21</v>
      </c>
      <c r="G559" t="s">
        <v>278</v>
      </c>
      <c r="H559">
        <v>5</v>
      </c>
      <c r="I559" t="s">
        <v>17</v>
      </c>
      <c r="J559">
        <v>2</v>
      </c>
      <c r="K559">
        <v>-4.2152799999999999</v>
      </c>
      <c r="L559">
        <v>-69.940560000000005</v>
      </c>
    </row>
    <row r="560" spans="1:12" x14ac:dyDescent="0.25">
      <c r="A560" t="s">
        <v>33</v>
      </c>
      <c r="B560" t="s">
        <v>19</v>
      </c>
      <c r="C560">
        <v>493500</v>
      </c>
      <c r="D560">
        <v>24500</v>
      </c>
      <c r="E560" t="s">
        <v>306</v>
      </c>
      <c r="F560" t="s">
        <v>96</v>
      </c>
      <c r="G560" t="s">
        <v>16</v>
      </c>
      <c r="H560">
        <v>5</v>
      </c>
      <c r="I560" t="s">
        <v>146</v>
      </c>
      <c r="J560">
        <v>1</v>
      </c>
      <c r="K560">
        <v>4.6097099999999998</v>
      </c>
      <c r="L560">
        <v>-74.08175</v>
      </c>
    </row>
    <row r="561" spans="1:12" x14ac:dyDescent="0.25">
      <c r="A561" t="s">
        <v>82</v>
      </c>
      <c r="B561" t="s">
        <v>58</v>
      </c>
      <c r="C561">
        <v>31000</v>
      </c>
      <c r="D561">
        <v>0</v>
      </c>
      <c r="E561" t="s">
        <v>876</v>
      </c>
      <c r="F561" t="s">
        <v>26</v>
      </c>
      <c r="G561" t="s">
        <v>22</v>
      </c>
      <c r="H561">
        <v>5</v>
      </c>
      <c r="I561" t="s">
        <v>32</v>
      </c>
      <c r="J561">
        <v>1</v>
      </c>
      <c r="K561">
        <v>6.2518399999999996</v>
      </c>
      <c r="L561">
        <v>-75.563590000000005</v>
      </c>
    </row>
    <row r="562" spans="1:12" x14ac:dyDescent="0.25">
      <c r="A562" t="s">
        <v>57</v>
      </c>
      <c r="B562" t="s">
        <v>58</v>
      </c>
      <c r="C562">
        <v>89600</v>
      </c>
      <c r="D562">
        <v>5800</v>
      </c>
      <c r="E562" t="s">
        <v>1098</v>
      </c>
      <c r="F562" t="s">
        <v>160</v>
      </c>
      <c r="G562" t="s">
        <v>16</v>
      </c>
      <c r="H562">
        <v>5</v>
      </c>
      <c r="I562" t="s">
        <v>17</v>
      </c>
      <c r="J562">
        <v>8</v>
      </c>
      <c r="K562">
        <v>4.6097099999999998</v>
      </c>
      <c r="L562">
        <v>-74.08175</v>
      </c>
    </row>
    <row r="563" spans="1:12" x14ac:dyDescent="0.25">
      <c r="A563" t="s">
        <v>122</v>
      </c>
      <c r="B563" t="s">
        <v>29</v>
      </c>
      <c r="C563">
        <v>979900</v>
      </c>
      <c r="D563">
        <v>52800</v>
      </c>
      <c r="E563" t="s">
        <v>345</v>
      </c>
      <c r="F563" t="s">
        <v>21</v>
      </c>
      <c r="G563" t="s">
        <v>60</v>
      </c>
      <c r="H563">
        <v>4</v>
      </c>
      <c r="I563" t="s">
        <v>17</v>
      </c>
      <c r="J563">
        <v>3</v>
      </c>
      <c r="K563">
        <v>4.8133299999999997</v>
      </c>
      <c r="L563">
        <v>-75.696110000000004</v>
      </c>
    </row>
    <row r="564" spans="1:12" x14ac:dyDescent="0.25">
      <c r="A564" t="s">
        <v>111</v>
      </c>
      <c r="B564" t="s">
        <v>19</v>
      </c>
      <c r="C564">
        <v>494000</v>
      </c>
      <c r="D564">
        <v>27000</v>
      </c>
      <c r="E564" t="s">
        <v>633</v>
      </c>
      <c r="F564" t="s">
        <v>26</v>
      </c>
      <c r="G564" t="s">
        <v>31</v>
      </c>
      <c r="H564">
        <v>5</v>
      </c>
      <c r="I564" t="s">
        <v>17</v>
      </c>
      <c r="J564">
        <v>2</v>
      </c>
      <c r="K564">
        <v>3.4372199999999999</v>
      </c>
      <c r="L564">
        <v>-76.522499999999994</v>
      </c>
    </row>
    <row r="565" spans="1:12" x14ac:dyDescent="0.25">
      <c r="A565" t="s">
        <v>68</v>
      </c>
      <c r="B565" t="s">
        <v>24</v>
      </c>
      <c r="C565">
        <v>25400</v>
      </c>
      <c r="D565">
        <v>1600</v>
      </c>
      <c r="E565" t="s">
        <v>166</v>
      </c>
      <c r="F565" t="s">
        <v>15</v>
      </c>
      <c r="G565" t="s">
        <v>27</v>
      </c>
      <c r="H565">
        <v>5</v>
      </c>
      <c r="I565" t="s">
        <v>17</v>
      </c>
      <c r="J565">
        <v>1</v>
      </c>
      <c r="K565">
        <v>10.39972</v>
      </c>
      <c r="L565">
        <v>-75.514439999999993</v>
      </c>
    </row>
    <row r="566" spans="1:12" x14ac:dyDescent="0.25">
      <c r="A566" t="s">
        <v>219</v>
      </c>
      <c r="B566" t="s">
        <v>19</v>
      </c>
      <c r="C566">
        <v>899900</v>
      </c>
      <c r="D566">
        <v>48100</v>
      </c>
      <c r="E566" t="s">
        <v>1211</v>
      </c>
      <c r="F566" t="s">
        <v>52</v>
      </c>
      <c r="G566" t="s">
        <v>16</v>
      </c>
      <c r="H566">
        <v>5</v>
      </c>
      <c r="I566" t="s">
        <v>17</v>
      </c>
      <c r="J566">
        <v>5</v>
      </c>
      <c r="K566">
        <v>4.6097099999999998</v>
      </c>
      <c r="L566">
        <v>-74.08175</v>
      </c>
    </row>
    <row r="567" spans="1:12" x14ac:dyDescent="0.25">
      <c r="A567" t="s">
        <v>214</v>
      </c>
      <c r="B567" t="s">
        <v>19</v>
      </c>
      <c r="C567">
        <v>165500</v>
      </c>
      <c r="D567">
        <v>9000</v>
      </c>
      <c r="E567" t="s">
        <v>782</v>
      </c>
      <c r="F567" t="s">
        <v>43</v>
      </c>
      <c r="G567" t="s">
        <v>22</v>
      </c>
      <c r="H567">
        <v>4</v>
      </c>
      <c r="I567" t="s">
        <v>17</v>
      </c>
      <c r="J567">
        <v>2</v>
      </c>
      <c r="K567">
        <v>6.2518399999999996</v>
      </c>
      <c r="L567">
        <v>-75.563590000000005</v>
      </c>
    </row>
    <row r="568" spans="1:12" x14ac:dyDescent="0.25">
      <c r="A568" t="s">
        <v>48</v>
      </c>
      <c r="B568" t="s">
        <v>24</v>
      </c>
      <c r="C568">
        <v>65200</v>
      </c>
      <c r="D568">
        <v>4100</v>
      </c>
      <c r="E568" t="s">
        <v>267</v>
      </c>
      <c r="F568" t="s">
        <v>47</v>
      </c>
      <c r="G568" t="s">
        <v>126</v>
      </c>
      <c r="H568">
        <v>3</v>
      </c>
      <c r="I568" t="s">
        <v>32</v>
      </c>
      <c r="J568">
        <v>1</v>
      </c>
      <c r="K568">
        <v>7.89391</v>
      </c>
      <c r="L568">
        <v>-72.507819999999995</v>
      </c>
    </row>
    <row r="569" spans="1:12" x14ac:dyDescent="0.25">
      <c r="A569" t="s">
        <v>122</v>
      </c>
      <c r="B569" t="s">
        <v>29</v>
      </c>
      <c r="C569">
        <v>1392700</v>
      </c>
      <c r="D569">
        <v>72300</v>
      </c>
      <c r="E569" t="s">
        <v>491</v>
      </c>
      <c r="F569" t="s">
        <v>43</v>
      </c>
      <c r="G569" t="s">
        <v>22</v>
      </c>
      <c r="H569">
        <v>5</v>
      </c>
      <c r="I569" t="s">
        <v>32</v>
      </c>
      <c r="J569">
        <v>1</v>
      </c>
      <c r="K569">
        <v>6.2518399999999996</v>
      </c>
      <c r="L569">
        <v>-75.563590000000005</v>
      </c>
    </row>
    <row r="570" spans="1:12" x14ac:dyDescent="0.25">
      <c r="A570" t="s">
        <v>23</v>
      </c>
      <c r="B570" t="s">
        <v>24</v>
      </c>
      <c r="C570">
        <v>197800</v>
      </c>
      <c r="D570">
        <v>8700</v>
      </c>
      <c r="E570" t="s">
        <v>777</v>
      </c>
      <c r="F570" t="s">
        <v>76</v>
      </c>
      <c r="G570" t="s">
        <v>31</v>
      </c>
      <c r="H570">
        <v>5</v>
      </c>
      <c r="I570" t="s">
        <v>17</v>
      </c>
      <c r="J570">
        <v>3</v>
      </c>
      <c r="K570">
        <v>3.4372199999999999</v>
      </c>
      <c r="L570">
        <v>-76.522499999999994</v>
      </c>
    </row>
    <row r="571" spans="1:12" x14ac:dyDescent="0.25">
      <c r="A571" t="s">
        <v>164</v>
      </c>
      <c r="B571" t="s">
        <v>13</v>
      </c>
      <c r="C571">
        <v>192200</v>
      </c>
      <c r="D571">
        <v>13600</v>
      </c>
      <c r="E571" t="s">
        <v>350</v>
      </c>
      <c r="F571" t="s">
        <v>43</v>
      </c>
      <c r="G571" t="s">
        <v>31</v>
      </c>
      <c r="H571">
        <v>5</v>
      </c>
      <c r="I571" t="s">
        <v>17</v>
      </c>
      <c r="J571">
        <v>3</v>
      </c>
      <c r="K571">
        <v>3.4372199999999999</v>
      </c>
      <c r="L571">
        <v>-76.522499999999994</v>
      </c>
    </row>
    <row r="572" spans="1:12" x14ac:dyDescent="0.25">
      <c r="A572" t="s">
        <v>103</v>
      </c>
      <c r="B572" t="s">
        <v>13</v>
      </c>
      <c r="C572">
        <v>241500</v>
      </c>
      <c r="D572">
        <v>13400</v>
      </c>
      <c r="E572" t="s">
        <v>246</v>
      </c>
      <c r="F572" t="s">
        <v>54</v>
      </c>
      <c r="G572" t="s">
        <v>16</v>
      </c>
      <c r="H572">
        <v>5</v>
      </c>
      <c r="I572" t="s">
        <v>17</v>
      </c>
      <c r="J572">
        <v>1</v>
      </c>
      <c r="K572">
        <v>4.6097099999999998</v>
      </c>
      <c r="L572">
        <v>-74.08175</v>
      </c>
    </row>
    <row r="573" spans="1:12" x14ac:dyDescent="0.25">
      <c r="A573" t="s">
        <v>28</v>
      </c>
      <c r="B573" t="s">
        <v>29</v>
      </c>
      <c r="C573">
        <v>403900</v>
      </c>
      <c r="D573">
        <v>19700</v>
      </c>
      <c r="E573" t="s">
        <v>460</v>
      </c>
      <c r="F573" t="s">
        <v>26</v>
      </c>
      <c r="G573" t="s">
        <v>27</v>
      </c>
      <c r="H573">
        <v>5</v>
      </c>
      <c r="I573" t="s">
        <v>17</v>
      </c>
      <c r="J573">
        <v>1</v>
      </c>
      <c r="K573">
        <v>10.39972</v>
      </c>
      <c r="L573">
        <v>-75.514439999999993</v>
      </c>
    </row>
    <row r="574" spans="1:12" x14ac:dyDescent="0.25">
      <c r="A574" t="s">
        <v>105</v>
      </c>
      <c r="B574" t="s">
        <v>19</v>
      </c>
      <c r="C574">
        <v>283500</v>
      </c>
      <c r="D574">
        <v>13300</v>
      </c>
      <c r="E574" t="s">
        <v>614</v>
      </c>
      <c r="F574" t="s">
        <v>76</v>
      </c>
      <c r="G574" t="s">
        <v>22</v>
      </c>
      <c r="H574">
        <v>1</v>
      </c>
      <c r="I574" t="s">
        <v>17</v>
      </c>
      <c r="J574">
        <v>3</v>
      </c>
      <c r="K574">
        <v>6.2518399999999996</v>
      </c>
      <c r="L574">
        <v>-75.563590000000005</v>
      </c>
    </row>
    <row r="575" spans="1:12" x14ac:dyDescent="0.25">
      <c r="A575" t="s">
        <v>266</v>
      </c>
      <c r="B575" t="s">
        <v>13</v>
      </c>
      <c r="C575">
        <v>1655400</v>
      </c>
      <c r="D575">
        <v>88500</v>
      </c>
      <c r="E575" t="s">
        <v>999</v>
      </c>
      <c r="F575" t="s">
        <v>88</v>
      </c>
      <c r="G575" t="s">
        <v>22</v>
      </c>
      <c r="H575">
        <v>5</v>
      </c>
      <c r="I575" t="s">
        <v>38</v>
      </c>
      <c r="J575">
        <v>1</v>
      </c>
      <c r="K575">
        <v>6.2518399999999996</v>
      </c>
      <c r="L575">
        <v>-75.563590000000005</v>
      </c>
    </row>
    <row r="576" spans="1:12" x14ac:dyDescent="0.25">
      <c r="A576" t="s">
        <v>133</v>
      </c>
      <c r="B576" t="s">
        <v>24</v>
      </c>
      <c r="C576">
        <v>14300</v>
      </c>
      <c r="D576">
        <v>0</v>
      </c>
      <c r="E576" t="s">
        <v>1086</v>
      </c>
      <c r="F576" t="s">
        <v>96</v>
      </c>
      <c r="G576" t="s">
        <v>16</v>
      </c>
      <c r="H576">
        <v>5</v>
      </c>
      <c r="I576" t="s">
        <v>17</v>
      </c>
      <c r="J576">
        <v>6</v>
      </c>
      <c r="K576">
        <v>4.6097099999999998</v>
      </c>
      <c r="L576">
        <v>-74.08175</v>
      </c>
    </row>
    <row r="577" spans="1:12" x14ac:dyDescent="0.25">
      <c r="A577" t="s">
        <v>196</v>
      </c>
      <c r="B577" t="s">
        <v>13</v>
      </c>
      <c r="C577">
        <v>1104800</v>
      </c>
      <c r="D577">
        <v>59200</v>
      </c>
      <c r="E577" t="s">
        <v>697</v>
      </c>
      <c r="F577" t="s">
        <v>93</v>
      </c>
      <c r="G577" t="s">
        <v>16</v>
      </c>
      <c r="H577">
        <v>4</v>
      </c>
      <c r="I577" t="s">
        <v>38</v>
      </c>
      <c r="J577">
        <v>1</v>
      </c>
      <c r="K577">
        <v>4.6097099999999998</v>
      </c>
      <c r="L577">
        <v>-74.08175</v>
      </c>
    </row>
    <row r="578" spans="1:12" x14ac:dyDescent="0.25">
      <c r="A578" t="s">
        <v>98</v>
      </c>
      <c r="B578" t="s">
        <v>19</v>
      </c>
      <c r="C578">
        <v>318200</v>
      </c>
      <c r="D578">
        <v>18200</v>
      </c>
      <c r="E578" t="s">
        <v>1182</v>
      </c>
      <c r="F578" t="s">
        <v>21</v>
      </c>
      <c r="G578" t="s">
        <v>22</v>
      </c>
      <c r="H578">
        <v>5</v>
      </c>
      <c r="I578" t="s">
        <v>32</v>
      </c>
      <c r="J578">
        <v>1</v>
      </c>
      <c r="K578">
        <v>6.2518399999999996</v>
      </c>
      <c r="L578">
        <v>-75.563590000000005</v>
      </c>
    </row>
    <row r="579" spans="1:12" x14ac:dyDescent="0.25">
      <c r="A579" t="s">
        <v>36</v>
      </c>
      <c r="B579" t="s">
        <v>24</v>
      </c>
      <c r="C579">
        <v>39800</v>
      </c>
      <c r="D579">
        <v>0</v>
      </c>
      <c r="E579" t="s">
        <v>1025</v>
      </c>
      <c r="F579" t="s">
        <v>96</v>
      </c>
      <c r="G579" t="s">
        <v>16</v>
      </c>
      <c r="H579">
        <v>5</v>
      </c>
      <c r="I579" t="s">
        <v>17</v>
      </c>
      <c r="J579">
        <v>1</v>
      </c>
      <c r="K579">
        <v>4.6097099999999998</v>
      </c>
      <c r="L579">
        <v>-74.08175</v>
      </c>
    </row>
    <row r="580" spans="1:12" x14ac:dyDescent="0.25">
      <c r="A580" t="s">
        <v>266</v>
      </c>
      <c r="B580" t="s">
        <v>13</v>
      </c>
      <c r="C580">
        <v>1689800</v>
      </c>
      <c r="D580">
        <v>88200</v>
      </c>
      <c r="E580" t="s">
        <v>100</v>
      </c>
      <c r="F580" t="s">
        <v>96</v>
      </c>
      <c r="G580" t="s">
        <v>16</v>
      </c>
      <c r="H580">
        <v>5</v>
      </c>
      <c r="I580" t="s">
        <v>17</v>
      </c>
      <c r="J580">
        <v>1</v>
      </c>
      <c r="K580">
        <v>4.6097099999999998</v>
      </c>
      <c r="L580">
        <v>-74.08175</v>
      </c>
    </row>
    <row r="581" spans="1:12" x14ac:dyDescent="0.25">
      <c r="A581" t="s">
        <v>23</v>
      </c>
      <c r="B581" t="s">
        <v>24</v>
      </c>
      <c r="C581">
        <v>251600</v>
      </c>
      <c r="D581">
        <v>13800</v>
      </c>
      <c r="E581" t="s">
        <v>1239</v>
      </c>
      <c r="F581" t="s">
        <v>35</v>
      </c>
      <c r="G581" t="s">
        <v>22</v>
      </c>
      <c r="H581">
        <v>4</v>
      </c>
      <c r="I581" t="s">
        <v>17</v>
      </c>
      <c r="J581">
        <v>3</v>
      </c>
      <c r="K581">
        <v>6.2518399999999996</v>
      </c>
      <c r="L581">
        <v>-75.563590000000005</v>
      </c>
    </row>
    <row r="582" spans="1:12" x14ac:dyDescent="0.25">
      <c r="A582" t="s">
        <v>113</v>
      </c>
      <c r="B582" t="s">
        <v>24</v>
      </c>
      <c r="C582">
        <v>15900</v>
      </c>
      <c r="D582">
        <v>0</v>
      </c>
      <c r="E582" t="s">
        <v>550</v>
      </c>
      <c r="F582" t="s">
        <v>160</v>
      </c>
      <c r="G582" t="s">
        <v>16</v>
      </c>
      <c r="H582">
        <v>5</v>
      </c>
      <c r="I582" t="s">
        <v>17</v>
      </c>
      <c r="J582">
        <v>6</v>
      </c>
      <c r="K582">
        <v>4.6097099999999998</v>
      </c>
      <c r="L582">
        <v>-74.08175</v>
      </c>
    </row>
    <row r="583" spans="1:12" x14ac:dyDescent="0.25">
      <c r="A583" t="s">
        <v>219</v>
      </c>
      <c r="B583" t="s">
        <v>19</v>
      </c>
      <c r="C583">
        <v>376000</v>
      </c>
      <c r="D583">
        <v>20200</v>
      </c>
      <c r="E583" t="s">
        <v>802</v>
      </c>
      <c r="F583" t="s">
        <v>88</v>
      </c>
      <c r="G583" t="s">
        <v>22</v>
      </c>
      <c r="H583">
        <v>4</v>
      </c>
      <c r="I583" t="s">
        <v>17</v>
      </c>
      <c r="J583">
        <v>3</v>
      </c>
      <c r="K583">
        <v>6.2518399999999996</v>
      </c>
      <c r="L583">
        <v>-75.563590000000005</v>
      </c>
    </row>
    <row r="584" spans="1:12" x14ac:dyDescent="0.25">
      <c r="A584" t="s">
        <v>158</v>
      </c>
      <c r="B584" t="s">
        <v>62</v>
      </c>
      <c r="C584">
        <v>46100</v>
      </c>
      <c r="D584">
        <v>4800</v>
      </c>
      <c r="E584" t="s">
        <v>919</v>
      </c>
      <c r="F584" t="s">
        <v>47</v>
      </c>
      <c r="G584" t="s">
        <v>31</v>
      </c>
      <c r="H584">
        <v>5</v>
      </c>
      <c r="I584" t="s">
        <v>17</v>
      </c>
      <c r="J584">
        <v>5</v>
      </c>
      <c r="K584">
        <v>3.4372199999999999</v>
      </c>
      <c r="L584">
        <v>-76.522499999999994</v>
      </c>
    </row>
    <row r="585" spans="1:12" x14ac:dyDescent="0.25">
      <c r="A585" t="s">
        <v>105</v>
      </c>
      <c r="B585" t="s">
        <v>19</v>
      </c>
      <c r="C585">
        <v>234300</v>
      </c>
      <c r="D585">
        <v>13100</v>
      </c>
      <c r="E585" t="s">
        <v>590</v>
      </c>
      <c r="F585" t="s">
        <v>160</v>
      </c>
      <c r="G585" t="s">
        <v>16</v>
      </c>
      <c r="H585">
        <v>5</v>
      </c>
      <c r="I585" t="s">
        <v>17</v>
      </c>
      <c r="J585">
        <v>8</v>
      </c>
      <c r="K585">
        <v>4.6097099999999998</v>
      </c>
      <c r="L585">
        <v>-74.08175</v>
      </c>
    </row>
    <row r="586" spans="1:12" x14ac:dyDescent="0.25">
      <c r="A586" t="s">
        <v>103</v>
      </c>
      <c r="B586" t="s">
        <v>13</v>
      </c>
      <c r="C586">
        <v>308800</v>
      </c>
      <c r="D586">
        <v>17000</v>
      </c>
      <c r="E586" t="s">
        <v>205</v>
      </c>
      <c r="F586" t="s">
        <v>35</v>
      </c>
      <c r="G586" t="s">
        <v>22</v>
      </c>
      <c r="H586">
        <v>1</v>
      </c>
      <c r="I586" t="s">
        <v>17</v>
      </c>
      <c r="J586">
        <v>2</v>
      </c>
      <c r="K586">
        <v>6.2518399999999996</v>
      </c>
      <c r="L586">
        <v>-75.563590000000005</v>
      </c>
    </row>
    <row r="587" spans="1:12" x14ac:dyDescent="0.25">
      <c r="A587" t="s">
        <v>78</v>
      </c>
      <c r="B587" t="s">
        <v>19</v>
      </c>
      <c r="C587">
        <v>343400</v>
      </c>
      <c r="D587">
        <v>18500</v>
      </c>
      <c r="E587" t="s">
        <v>1194</v>
      </c>
      <c r="F587" t="s">
        <v>160</v>
      </c>
      <c r="G587" t="s">
        <v>27</v>
      </c>
      <c r="H587">
        <v>4</v>
      </c>
      <c r="I587" t="s">
        <v>17</v>
      </c>
      <c r="J587">
        <v>1</v>
      </c>
      <c r="K587">
        <v>10.39972</v>
      </c>
      <c r="L587">
        <v>-75.514439999999993</v>
      </c>
    </row>
    <row r="588" spans="1:12" x14ac:dyDescent="0.25">
      <c r="A588" t="s">
        <v>113</v>
      </c>
      <c r="B588" t="s">
        <v>24</v>
      </c>
      <c r="C588">
        <v>17500</v>
      </c>
      <c r="D588">
        <v>1600</v>
      </c>
      <c r="E588" t="s">
        <v>894</v>
      </c>
      <c r="F588" t="s">
        <v>52</v>
      </c>
      <c r="G588" t="s">
        <v>16</v>
      </c>
      <c r="H588">
        <v>5</v>
      </c>
      <c r="I588" t="s">
        <v>32</v>
      </c>
      <c r="J588">
        <v>1</v>
      </c>
      <c r="K588">
        <v>4.6097099999999998</v>
      </c>
      <c r="L588">
        <v>-74.08175</v>
      </c>
    </row>
    <row r="589" spans="1:12" x14ac:dyDescent="0.25">
      <c r="A589" t="s">
        <v>45</v>
      </c>
      <c r="B589" t="s">
        <v>29</v>
      </c>
      <c r="C589">
        <v>1525800</v>
      </c>
      <c r="D589">
        <v>81600</v>
      </c>
      <c r="E589" t="s">
        <v>534</v>
      </c>
      <c r="F589" t="s">
        <v>47</v>
      </c>
      <c r="G589" t="s">
        <v>31</v>
      </c>
      <c r="H589">
        <v>5</v>
      </c>
      <c r="I589" t="s">
        <v>17</v>
      </c>
      <c r="J589">
        <v>2</v>
      </c>
      <c r="K589">
        <v>3.4372199999999999</v>
      </c>
      <c r="L589">
        <v>-76.522499999999994</v>
      </c>
    </row>
    <row r="590" spans="1:12" x14ac:dyDescent="0.25">
      <c r="A590" t="s">
        <v>127</v>
      </c>
      <c r="B590" t="s">
        <v>13</v>
      </c>
      <c r="C590">
        <v>977300</v>
      </c>
      <c r="D590">
        <v>50200</v>
      </c>
      <c r="E590" t="s">
        <v>846</v>
      </c>
      <c r="F590" t="s">
        <v>47</v>
      </c>
      <c r="G590" t="s">
        <v>16</v>
      </c>
      <c r="H590">
        <v>5</v>
      </c>
      <c r="I590" t="s">
        <v>17</v>
      </c>
      <c r="J590">
        <v>3</v>
      </c>
      <c r="K590">
        <v>4.6097099999999998</v>
      </c>
      <c r="L590">
        <v>-74.08175</v>
      </c>
    </row>
    <row r="591" spans="1:12" x14ac:dyDescent="0.25">
      <c r="A591" t="s">
        <v>45</v>
      </c>
      <c r="B591" t="s">
        <v>29</v>
      </c>
      <c r="C591">
        <v>1259000</v>
      </c>
      <c r="D591">
        <v>69400</v>
      </c>
      <c r="E591" t="s">
        <v>507</v>
      </c>
      <c r="F591" t="s">
        <v>76</v>
      </c>
      <c r="G591" t="s">
        <v>16</v>
      </c>
      <c r="H591">
        <v>1</v>
      </c>
      <c r="I591" t="s">
        <v>17</v>
      </c>
      <c r="J591">
        <v>1</v>
      </c>
      <c r="K591">
        <v>4.6097099999999998</v>
      </c>
      <c r="L591">
        <v>-74.08175</v>
      </c>
    </row>
    <row r="592" spans="1:12" x14ac:dyDescent="0.25">
      <c r="A592" t="s">
        <v>41</v>
      </c>
      <c r="B592" t="s">
        <v>29</v>
      </c>
      <c r="C592">
        <v>1106400</v>
      </c>
      <c r="D592">
        <v>59600</v>
      </c>
      <c r="E592" t="s">
        <v>962</v>
      </c>
      <c r="F592" t="s">
        <v>15</v>
      </c>
      <c r="G592" t="s">
        <v>16</v>
      </c>
      <c r="H592">
        <v>3</v>
      </c>
      <c r="I592" t="s">
        <v>17</v>
      </c>
      <c r="J592">
        <v>1</v>
      </c>
      <c r="K592">
        <v>4.6097099999999998</v>
      </c>
      <c r="L592">
        <v>-74.08175</v>
      </c>
    </row>
    <row r="593" spans="1:12" x14ac:dyDescent="0.25">
      <c r="A593" t="s">
        <v>39</v>
      </c>
      <c r="B593" t="s">
        <v>24</v>
      </c>
      <c r="C593">
        <v>51300</v>
      </c>
      <c r="D593">
        <v>3200</v>
      </c>
      <c r="E593" t="s">
        <v>273</v>
      </c>
      <c r="F593" t="s">
        <v>52</v>
      </c>
      <c r="G593" t="s">
        <v>60</v>
      </c>
      <c r="H593">
        <v>1</v>
      </c>
      <c r="I593" t="s">
        <v>17</v>
      </c>
      <c r="J593">
        <v>3</v>
      </c>
      <c r="K593">
        <v>4.8133299999999997</v>
      </c>
      <c r="L593">
        <v>-75.696110000000004</v>
      </c>
    </row>
    <row r="594" spans="1:12" x14ac:dyDescent="0.25">
      <c r="A594" t="s">
        <v>57</v>
      </c>
      <c r="B594" t="s">
        <v>58</v>
      </c>
      <c r="C594">
        <v>53400</v>
      </c>
      <c r="D594">
        <v>1000</v>
      </c>
      <c r="E594" t="s">
        <v>1189</v>
      </c>
      <c r="F594" t="s">
        <v>21</v>
      </c>
      <c r="G594" t="s">
        <v>16</v>
      </c>
      <c r="H594">
        <v>3</v>
      </c>
      <c r="I594" t="s">
        <v>17</v>
      </c>
      <c r="J594">
        <v>1</v>
      </c>
      <c r="K594">
        <v>4.6097099999999998</v>
      </c>
      <c r="L594">
        <v>-74.08175</v>
      </c>
    </row>
    <row r="595" spans="1:12" x14ac:dyDescent="0.25">
      <c r="A595" t="s">
        <v>113</v>
      </c>
      <c r="B595" t="s">
        <v>24</v>
      </c>
      <c r="C595">
        <v>17400</v>
      </c>
      <c r="D595">
        <v>4300</v>
      </c>
      <c r="E595" t="s">
        <v>695</v>
      </c>
      <c r="F595" t="s">
        <v>76</v>
      </c>
      <c r="G595" t="s">
        <v>91</v>
      </c>
      <c r="H595">
        <v>5</v>
      </c>
      <c r="I595" t="s">
        <v>17</v>
      </c>
      <c r="J595">
        <v>1</v>
      </c>
      <c r="K595">
        <v>10.968540000000001</v>
      </c>
      <c r="L595">
        <v>-74.781319999999994</v>
      </c>
    </row>
    <row r="596" spans="1:12" x14ac:dyDescent="0.25">
      <c r="A596" t="s">
        <v>127</v>
      </c>
      <c r="B596" t="s">
        <v>13</v>
      </c>
      <c r="C596">
        <v>1512800</v>
      </c>
      <c r="D596">
        <v>82900</v>
      </c>
      <c r="E596" t="s">
        <v>147</v>
      </c>
      <c r="F596" t="s">
        <v>160</v>
      </c>
      <c r="G596" t="s">
        <v>385</v>
      </c>
      <c r="H596">
        <v>5</v>
      </c>
      <c r="I596" t="s">
        <v>38</v>
      </c>
      <c r="J596">
        <v>1</v>
      </c>
      <c r="K596">
        <v>4.5793699999999999</v>
      </c>
      <c r="L596">
        <v>-74.216819999999998</v>
      </c>
    </row>
    <row r="597" spans="1:12" x14ac:dyDescent="0.25">
      <c r="A597" t="s">
        <v>36</v>
      </c>
      <c r="B597" t="s">
        <v>24</v>
      </c>
      <c r="C597">
        <v>41600</v>
      </c>
      <c r="D597">
        <v>2600</v>
      </c>
      <c r="E597" t="s">
        <v>1084</v>
      </c>
      <c r="F597" t="s">
        <v>47</v>
      </c>
      <c r="G597" t="s">
        <v>16</v>
      </c>
      <c r="H597">
        <v>5</v>
      </c>
      <c r="I597" t="s">
        <v>17</v>
      </c>
      <c r="J597">
        <v>1</v>
      </c>
      <c r="K597">
        <v>4.6097099999999998</v>
      </c>
      <c r="L597">
        <v>-74.08175</v>
      </c>
    </row>
    <row r="598" spans="1:12" x14ac:dyDescent="0.25">
      <c r="A598" t="s">
        <v>103</v>
      </c>
      <c r="B598" t="s">
        <v>13</v>
      </c>
      <c r="C598">
        <v>339000</v>
      </c>
      <c r="D598">
        <v>18600</v>
      </c>
      <c r="E598" t="s">
        <v>115</v>
      </c>
      <c r="F598" t="s">
        <v>15</v>
      </c>
      <c r="G598" t="s">
        <v>22</v>
      </c>
      <c r="H598">
        <v>5</v>
      </c>
      <c r="I598" t="s">
        <v>17</v>
      </c>
      <c r="J598">
        <v>2</v>
      </c>
      <c r="K598">
        <v>6.2518399999999996</v>
      </c>
      <c r="L598">
        <v>-75.563590000000005</v>
      </c>
    </row>
    <row r="599" spans="1:12" x14ac:dyDescent="0.25">
      <c r="A599" t="s">
        <v>36</v>
      </c>
      <c r="B599" t="s">
        <v>24</v>
      </c>
      <c r="C599">
        <v>36700</v>
      </c>
      <c r="D599">
        <v>0</v>
      </c>
      <c r="E599" t="s">
        <v>636</v>
      </c>
      <c r="F599" t="s">
        <v>88</v>
      </c>
      <c r="G599" t="s">
        <v>22</v>
      </c>
      <c r="H599">
        <v>3</v>
      </c>
      <c r="I599" t="s">
        <v>17</v>
      </c>
      <c r="J599">
        <v>1</v>
      </c>
      <c r="K599">
        <v>6.2518399999999996</v>
      </c>
      <c r="L599">
        <v>-75.563590000000005</v>
      </c>
    </row>
    <row r="600" spans="1:12" x14ac:dyDescent="0.25">
      <c r="A600" t="s">
        <v>41</v>
      </c>
      <c r="B600" t="s">
        <v>29</v>
      </c>
      <c r="C600">
        <v>1308000</v>
      </c>
      <c r="D600">
        <v>67800</v>
      </c>
      <c r="E600" t="s">
        <v>454</v>
      </c>
      <c r="F600" t="s">
        <v>52</v>
      </c>
      <c r="G600" t="s">
        <v>16</v>
      </c>
      <c r="H600">
        <v>5</v>
      </c>
      <c r="I600" t="s">
        <v>32</v>
      </c>
      <c r="J600">
        <v>1</v>
      </c>
      <c r="K600">
        <v>4.6097099999999998</v>
      </c>
      <c r="L600">
        <v>-74.08175</v>
      </c>
    </row>
    <row r="601" spans="1:12" x14ac:dyDescent="0.25">
      <c r="A601" t="s">
        <v>297</v>
      </c>
      <c r="B601" t="s">
        <v>86</v>
      </c>
      <c r="C601">
        <v>83700</v>
      </c>
      <c r="D601">
        <v>2600</v>
      </c>
      <c r="E601" t="s">
        <v>876</v>
      </c>
      <c r="F601" t="s">
        <v>21</v>
      </c>
      <c r="G601" t="s">
        <v>22</v>
      </c>
      <c r="H601">
        <v>5</v>
      </c>
      <c r="I601" t="s">
        <v>32</v>
      </c>
      <c r="J601">
        <v>1</v>
      </c>
      <c r="K601">
        <v>6.2518399999999996</v>
      </c>
      <c r="L601">
        <v>-75.563590000000005</v>
      </c>
    </row>
    <row r="602" spans="1:12" x14ac:dyDescent="0.25">
      <c r="A602" t="s">
        <v>171</v>
      </c>
      <c r="B602" t="s">
        <v>19</v>
      </c>
      <c r="C602">
        <v>259600</v>
      </c>
      <c r="D602">
        <v>12000</v>
      </c>
      <c r="E602" t="s">
        <v>988</v>
      </c>
      <c r="F602" t="s">
        <v>21</v>
      </c>
      <c r="G602" t="s">
        <v>16</v>
      </c>
      <c r="H602">
        <v>3</v>
      </c>
      <c r="I602" t="s">
        <v>17</v>
      </c>
      <c r="J602">
        <v>1</v>
      </c>
      <c r="K602">
        <v>4.6097099999999998</v>
      </c>
      <c r="L602">
        <v>-74.08175</v>
      </c>
    </row>
    <row r="603" spans="1:12" x14ac:dyDescent="0.25">
      <c r="A603" t="s">
        <v>85</v>
      </c>
      <c r="B603" t="s">
        <v>86</v>
      </c>
      <c r="C603">
        <v>727300</v>
      </c>
      <c r="D603">
        <v>38900</v>
      </c>
      <c r="E603" t="s">
        <v>1178</v>
      </c>
      <c r="F603" t="s">
        <v>43</v>
      </c>
      <c r="G603" t="s">
        <v>22</v>
      </c>
      <c r="H603">
        <v>5</v>
      </c>
      <c r="I603" t="s">
        <v>17</v>
      </c>
      <c r="J603">
        <v>1</v>
      </c>
      <c r="K603">
        <v>6.2518399999999996</v>
      </c>
      <c r="L603">
        <v>-75.563590000000005</v>
      </c>
    </row>
    <row r="604" spans="1:12" x14ac:dyDescent="0.25">
      <c r="A604" t="s">
        <v>61</v>
      </c>
      <c r="B604" t="s">
        <v>62</v>
      </c>
      <c r="C604">
        <v>338700</v>
      </c>
      <c r="D604">
        <v>16200</v>
      </c>
      <c r="E604" t="s">
        <v>581</v>
      </c>
      <c r="F604" t="s">
        <v>47</v>
      </c>
      <c r="G604" t="s">
        <v>16</v>
      </c>
      <c r="H604">
        <v>4</v>
      </c>
      <c r="I604" t="s">
        <v>17</v>
      </c>
      <c r="J604">
        <v>2</v>
      </c>
      <c r="K604">
        <v>4.6097099999999998</v>
      </c>
      <c r="L604">
        <v>-74.08175</v>
      </c>
    </row>
    <row r="605" spans="1:12" x14ac:dyDescent="0.25">
      <c r="A605" t="s">
        <v>70</v>
      </c>
      <c r="B605" t="s">
        <v>13</v>
      </c>
      <c r="C605">
        <v>2762900</v>
      </c>
      <c r="D605">
        <v>151800</v>
      </c>
      <c r="E605" t="s">
        <v>901</v>
      </c>
      <c r="F605" t="s">
        <v>88</v>
      </c>
      <c r="G605" t="s">
        <v>60</v>
      </c>
      <c r="H605">
        <v>5</v>
      </c>
      <c r="I605" t="s">
        <v>17</v>
      </c>
      <c r="J605">
        <v>10</v>
      </c>
      <c r="K605">
        <v>4.8133299999999997</v>
      </c>
      <c r="L605">
        <v>-75.696110000000004</v>
      </c>
    </row>
    <row r="606" spans="1:12" x14ac:dyDescent="0.25">
      <c r="A606" t="s">
        <v>164</v>
      </c>
      <c r="B606" t="s">
        <v>13</v>
      </c>
      <c r="C606">
        <v>227700</v>
      </c>
      <c r="D606">
        <v>10300</v>
      </c>
      <c r="E606" t="s">
        <v>620</v>
      </c>
      <c r="F606" t="s">
        <v>21</v>
      </c>
      <c r="G606" t="s">
        <v>27</v>
      </c>
      <c r="H606">
        <v>3</v>
      </c>
      <c r="I606" t="s">
        <v>32</v>
      </c>
      <c r="J606">
        <v>1</v>
      </c>
      <c r="K606">
        <v>10.39972</v>
      </c>
      <c r="L606">
        <v>-75.514439999999993</v>
      </c>
    </row>
    <row r="607" spans="1:12" x14ac:dyDescent="0.25">
      <c r="A607" t="s">
        <v>214</v>
      </c>
      <c r="B607" t="s">
        <v>19</v>
      </c>
      <c r="C607">
        <v>152100</v>
      </c>
      <c r="D607">
        <v>6300</v>
      </c>
      <c r="E607" t="s">
        <v>324</v>
      </c>
      <c r="F607" t="s">
        <v>47</v>
      </c>
      <c r="G607" t="s">
        <v>60</v>
      </c>
      <c r="H607">
        <v>1</v>
      </c>
      <c r="I607" t="s">
        <v>17</v>
      </c>
      <c r="J607">
        <v>1</v>
      </c>
      <c r="K607">
        <v>4.8133299999999997</v>
      </c>
      <c r="L607">
        <v>-75.696110000000004</v>
      </c>
    </row>
    <row r="608" spans="1:12" x14ac:dyDescent="0.25">
      <c r="A608" t="s">
        <v>144</v>
      </c>
      <c r="B608" t="s">
        <v>65</v>
      </c>
      <c r="C608">
        <v>60300</v>
      </c>
      <c r="D608">
        <v>11100</v>
      </c>
      <c r="E608" t="s">
        <v>887</v>
      </c>
      <c r="F608" t="s">
        <v>47</v>
      </c>
      <c r="G608" t="s">
        <v>22</v>
      </c>
      <c r="H608">
        <v>5</v>
      </c>
      <c r="I608" t="s">
        <v>17</v>
      </c>
      <c r="J608">
        <v>4</v>
      </c>
      <c r="K608">
        <v>6.2518399999999996</v>
      </c>
      <c r="L608">
        <v>-75.563590000000005</v>
      </c>
    </row>
    <row r="609" spans="1:12" x14ac:dyDescent="0.25">
      <c r="A609" t="s">
        <v>70</v>
      </c>
      <c r="B609" t="s">
        <v>13</v>
      </c>
      <c r="C609">
        <v>2163900</v>
      </c>
      <c r="D609">
        <v>113400</v>
      </c>
      <c r="E609" t="s">
        <v>590</v>
      </c>
      <c r="F609" t="s">
        <v>76</v>
      </c>
      <c r="G609" t="s">
        <v>16</v>
      </c>
      <c r="H609">
        <v>5</v>
      </c>
      <c r="I609" t="s">
        <v>17</v>
      </c>
      <c r="J609">
        <v>1</v>
      </c>
      <c r="K609">
        <v>4.6097099999999998</v>
      </c>
      <c r="L609">
        <v>-74.08175</v>
      </c>
    </row>
    <row r="610" spans="1:12" x14ac:dyDescent="0.25">
      <c r="A610" t="s">
        <v>148</v>
      </c>
      <c r="B610" t="s">
        <v>13</v>
      </c>
      <c r="C610">
        <v>1671300</v>
      </c>
      <c r="D610">
        <v>89500</v>
      </c>
      <c r="E610" t="s">
        <v>551</v>
      </c>
      <c r="F610" t="s">
        <v>26</v>
      </c>
      <c r="G610" t="s">
        <v>161</v>
      </c>
      <c r="H610">
        <v>5</v>
      </c>
      <c r="I610" t="s">
        <v>32</v>
      </c>
      <c r="J610">
        <v>1</v>
      </c>
      <c r="K610">
        <v>7.1253900000000003</v>
      </c>
      <c r="L610">
        <v>-73.119799999999998</v>
      </c>
    </row>
    <row r="611" spans="1:12" x14ac:dyDescent="0.25">
      <c r="A611" t="s">
        <v>50</v>
      </c>
      <c r="B611" t="s">
        <v>29</v>
      </c>
      <c r="C611">
        <v>1602300</v>
      </c>
      <c r="D611">
        <v>85800</v>
      </c>
      <c r="E611" t="s">
        <v>451</v>
      </c>
      <c r="F611" t="s">
        <v>130</v>
      </c>
      <c r="G611" t="s">
        <v>91</v>
      </c>
      <c r="H611">
        <v>1</v>
      </c>
      <c r="I611" t="s">
        <v>17</v>
      </c>
      <c r="J611">
        <v>2</v>
      </c>
      <c r="K611">
        <v>10.968540000000001</v>
      </c>
      <c r="L611">
        <v>-74.781319999999994</v>
      </c>
    </row>
    <row r="612" spans="1:12" x14ac:dyDescent="0.25">
      <c r="A612" t="s">
        <v>84</v>
      </c>
      <c r="B612" t="s">
        <v>58</v>
      </c>
      <c r="C612">
        <v>139100</v>
      </c>
      <c r="D612">
        <v>7600</v>
      </c>
      <c r="E612" t="s">
        <v>624</v>
      </c>
      <c r="F612" t="s">
        <v>160</v>
      </c>
      <c r="G612" t="s">
        <v>31</v>
      </c>
      <c r="H612">
        <v>5</v>
      </c>
      <c r="I612" t="s">
        <v>17</v>
      </c>
      <c r="J612">
        <v>4</v>
      </c>
      <c r="K612">
        <v>3.4372199999999999</v>
      </c>
      <c r="L612">
        <v>-76.522499999999994</v>
      </c>
    </row>
    <row r="613" spans="1:12" x14ac:dyDescent="0.25">
      <c r="A613" t="s">
        <v>219</v>
      </c>
      <c r="B613" t="s">
        <v>19</v>
      </c>
      <c r="C613">
        <v>851700</v>
      </c>
      <c r="D613">
        <v>45600</v>
      </c>
      <c r="E613" t="s">
        <v>614</v>
      </c>
      <c r="F613" t="s">
        <v>88</v>
      </c>
      <c r="G613" t="s">
        <v>31</v>
      </c>
      <c r="H613">
        <v>4</v>
      </c>
      <c r="I613" t="s">
        <v>38</v>
      </c>
      <c r="J613">
        <v>1</v>
      </c>
      <c r="K613">
        <v>3.4372199999999999</v>
      </c>
      <c r="L613">
        <v>-76.522499999999994</v>
      </c>
    </row>
    <row r="614" spans="1:12" x14ac:dyDescent="0.25">
      <c r="A614" t="s">
        <v>18</v>
      </c>
      <c r="B614" t="s">
        <v>19</v>
      </c>
      <c r="C614">
        <v>314200</v>
      </c>
      <c r="D614">
        <v>14900</v>
      </c>
      <c r="E614" t="s">
        <v>653</v>
      </c>
      <c r="F614" t="s">
        <v>15</v>
      </c>
      <c r="G614" t="s">
        <v>22</v>
      </c>
      <c r="H614">
        <v>5</v>
      </c>
      <c r="I614" t="s">
        <v>17</v>
      </c>
      <c r="J614">
        <v>1</v>
      </c>
      <c r="K614">
        <v>6.2518399999999996</v>
      </c>
      <c r="L614">
        <v>-75.563590000000005</v>
      </c>
    </row>
    <row r="615" spans="1:12" x14ac:dyDescent="0.25">
      <c r="A615" t="s">
        <v>82</v>
      </c>
      <c r="B615" t="s">
        <v>58</v>
      </c>
      <c r="C615">
        <v>32100</v>
      </c>
      <c r="D615">
        <v>0</v>
      </c>
      <c r="E615" t="s">
        <v>529</v>
      </c>
      <c r="F615" t="s">
        <v>76</v>
      </c>
      <c r="G615" t="s">
        <v>22</v>
      </c>
      <c r="H615">
        <v>3</v>
      </c>
      <c r="I615" t="s">
        <v>17</v>
      </c>
      <c r="J615">
        <v>3</v>
      </c>
      <c r="K615">
        <v>6.2518399999999996</v>
      </c>
      <c r="L615">
        <v>-75.563590000000005</v>
      </c>
    </row>
    <row r="616" spans="1:12" x14ac:dyDescent="0.25">
      <c r="A616" t="s">
        <v>48</v>
      </c>
      <c r="B616" t="s">
        <v>24</v>
      </c>
      <c r="C616">
        <v>89000</v>
      </c>
      <c r="D616">
        <v>2900</v>
      </c>
      <c r="E616" t="s">
        <v>1212</v>
      </c>
      <c r="F616" t="s">
        <v>26</v>
      </c>
      <c r="G616" t="s">
        <v>16</v>
      </c>
      <c r="H616">
        <v>5</v>
      </c>
      <c r="I616" t="s">
        <v>17</v>
      </c>
      <c r="J616">
        <v>1</v>
      </c>
      <c r="K616">
        <v>4.6097099999999998</v>
      </c>
      <c r="L616">
        <v>-74.08175</v>
      </c>
    </row>
    <row r="617" spans="1:12" x14ac:dyDescent="0.25">
      <c r="A617" t="s">
        <v>41</v>
      </c>
      <c r="B617" t="s">
        <v>29</v>
      </c>
      <c r="C617">
        <v>1270800</v>
      </c>
      <c r="D617">
        <v>68300</v>
      </c>
      <c r="E617" t="s">
        <v>1281</v>
      </c>
      <c r="F617" t="s">
        <v>47</v>
      </c>
      <c r="G617" t="s">
        <v>16</v>
      </c>
      <c r="H617">
        <v>4</v>
      </c>
      <c r="I617" t="s">
        <v>17</v>
      </c>
      <c r="J617">
        <v>2</v>
      </c>
      <c r="K617">
        <v>4.6097099999999998</v>
      </c>
      <c r="L617">
        <v>-74.08175</v>
      </c>
    </row>
    <row r="618" spans="1:12" x14ac:dyDescent="0.25">
      <c r="A618" t="s">
        <v>111</v>
      </c>
      <c r="B618" t="s">
        <v>19</v>
      </c>
      <c r="C618">
        <v>514200</v>
      </c>
      <c r="D618">
        <v>25600</v>
      </c>
      <c r="E618" t="s">
        <v>1212</v>
      </c>
      <c r="F618" t="s">
        <v>96</v>
      </c>
      <c r="G618" t="s">
        <v>22</v>
      </c>
      <c r="H618">
        <v>3</v>
      </c>
      <c r="I618" t="s">
        <v>32</v>
      </c>
      <c r="J618">
        <v>1</v>
      </c>
      <c r="K618">
        <v>6.2518399999999996</v>
      </c>
      <c r="L618">
        <v>-75.563590000000005</v>
      </c>
    </row>
    <row r="619" spans="1:12" x14ac:dyDescent="0.25">
      <c r="A619" t="s">
        <v>124</v>
      </c>
      <c r="B619" t="s">
        <v>19</v>
      </c>
      <c r="C619">
        <v>698300</v>
      </c>
      <c r="D619">
        <v>35400</v>
      </c>
      <c r="E619" t="s">
        <v>788</v>
      </c>
      <c r="F619" t="s">
        <v>96</v>
      </c>
      <c r="G619" t="s">
        <v>16</v>
      </c>
      <c r="H619">
        <v>4</v>
      </c>
      <c r="I619" t="s">
        <v>17</v>
      </c>
      <c r="J619">
        <v>2</v>
      </c>
      <c r="K619">
        <v>4.6097099999999998</v>
      </c>
      <c r="L619">
        <v>-74.08175</v>
      </c>
    </row>
    <row r="620" spans="1:12" x14ac:dyDescent="0.25">
      <c r="A620" t="s">
        <v>55</v>
      </c>
      <c r="B620" t="s">
        <v>13</v>
      </c>
      <c r="C620">
        <v>143000</v>
      </c>
      <c r="D620">
        <v>7800</v>
      </c>
      <c r="E620" t="s">
        <v>314</v>
      </c>
      <c r="F620" t="s">
        <v>160</v>
      </c>
      <c r="G620" t="s">
        <v>16</v>
      </c>
      <c r="H620">
        <v>4</v>
      </c>
      <c r="I620" t="s">
        <v>17</v>
      </c>
      <c r="J620">
        <v>6</v>
      </c>
      <c r="K620">
        <v>4.6097099999999998</v>
      </c>
      <c r="L620">
        <v>-74.08175</v>
      </c>
    </row>
    <row r="621" spans="1:12" x14ac:dyDescent="0.25">
      <c r="A621" t="s">
        <v>74</v>
      </c>
      <c r="B621" t="s">
        <v>62</v>
      </c>
      <c r="C621">
        <v>44200</v>
      </c>
      <c r="D621">
        <v>0</v>
      </c>
      <c r="E621" t="s">
        <v>392</v>
      </c>
      <c r="F621" t="s">
        <v>130</v>
      </c>
      <c r="G621" t="s">
        <v>60</v>
      </c>
      <c r="H621">
        <v>5</v>
      </c>
      <c r="I621" t="s">
        <v>17</v>
      </c>
      <c r="J621">
        <v>10</v>
      </c>
      <c r="K621">
        <v>4.8133299999999997</v>
      </c>
      <c r="L621">
        <v>-75.696110000000004</v>
      </c>
    </row>
    <row r="622" spans="1:12" x14ac:dyDescent="0.25">
      <c r="A622" t="s">
        <v>214</v>
      </c>
      <c r="B622" t="s">
        <v>19</v>
      </c>
      <c r="C622">
        <v>126800</v>
      </c>
      <c r="D622">
        <v>4900</v>
      </c>
      <c r="E622" t="s">
        <v>948</v>
      </c>
      <c r="F622" t="s">
        <v>47</v>
      </c>
      <c r="G622" t="s">
        <v>16</v>
      </c>
      <c r="H622">
        <v>5</v>
      </c>
      <c r="I622" t="s">
        <v>32</v>
      </c>
      <c r="J622">
        <v>1</v>
      </c>
      <c r="K622">
        <v>4.6097099999999998</v>
      </c>
      <c r="L622">
        <v>-74.08175</v>
      </c>
    </row>
    <row r="623" spans="1:12" x14ac:dyDescent="0.25">
      <c r="A623" t="s">
        <v>23</v>
      </c>
      <c r="B623" t="s">
        <v>24</v>
      </c>
      <c r="C623">
        <v>261000</v>
      </c>
      <c r="D623">
        <v>12100</v>
      </c>
      <c r="E623" t="s">
        <v>962</v>
      </c>
      <c r="F623" t="s">
        <v>47</v>
      </c>
      <c r="G623" t="s">
        <v>22</v>
      </c>
      <c r="H623">
        <v>5</v>
      </c>
      <c r="I623" t="s">
        <v>17</v>
      </c>
      <c r="J623">
        <v>4</v>
      </c>
      <c r="K623">
        <v>6.2518399999999996</v>
      </c>
      <c r="L623">
        <v>-75.563590000000005</v>
      </c>
    </row>
    <row r="624" spans="1:12" x14ac:dyDescent="0.25">
      <c r="A624" t="s">
        <v>144</v>
      </c>
      <c r="B624" t="s">
        <v>65</v>
      </c>
      <c r="C624">
        <v>52600</v>
      </c>
      <c r="D624">
        <v>3000</v>
      </c>
      <c r="E624" t="s">
        <v>1035</v>
      </c>
      <c r="F624" t="s">
        <v>88</v>
      </c>
      <c r="G624" t="s">
        <v>22</v>
      </c>
      <c r="H624">
        <v>5</v>
      </c>
      <c r="I624" t="s">
        <v>17</v>
      </c>
      <c r="J624">
        <v>4</v>
      </c>
      <c r="K624">
        <v>6.2518399999999996</v>
      </c>
      <c r="L624">
        <v>-75.563590000000005</v>
      </c>
    </row>
    <row r="625" spans="1:12" x14ac:dyDescent="0.25">
      <c r="A625" t="s">
        <v>18</v>
      </c>
      <c r="B625" t="s">
        <v>19</v>
      </c>
      <c r="C625">
        <v>190500</v>
      </c>
      <c r="D625">
        <v>8300</v>
      </c>
      <c r="E625" t="s">
        <v>183</v>
      </c>
      <c r="F625" t="s">
        <v>35</v>
      </c>
      <c r="G625" t="s">
        <v>153</v>
      </c>
      <c r="H625">
        <v>5</v>
      </c>
      <c r="I625" t="s">
        <v>146</v>
      </c>
      <c r="J625">
        <v>1</v>
      </c>
      <c r="K625">
        <v>2.9272999999999998</v>
      </c>
      <c r="L625">
        <v>-75.281890000000004</v>
      </c>
    </row>
    <row r="626" spans="1:12" x14ac:dyDescent="0.25">
      <c r="A626" t="s">
        <v>158</v>
      </c>
      <c r="B626" t="s">
        <v>62</v>
      </c>
      <c r="C626">
        <v>68300</v>
      </c>
      <c r="D626">
        <v>4200</v>
      </c>
      <c r="E626" t="s">
        <v>974</v>
      </c>
      <c r="F626" t="s">
        <v>130</v>
      </c>
      <c r="G626" t="s">
        <v>22</v>
      </c>
      <c r="H626">
        <v>1</v>
      </c>
      <c r="I626" t="s">
        <v>17</v>
      </c>
      <c r="J626">
        <v>1</v>
      </c>
      <c r="K626">
        <v>6.2518399999999996</v>
      </c>
      <c r="L626">
        <v>-75.563590000000005</v>
      </c>
    </row>
    <row r="627" spans="1:12" x14ac:dyDescent="0.25">
      <c r="A627" t="s">
        <v>148</v>
      </c>
      <c r="B627" t="s">
        <v>13</v>
      </c>
      <c r="C627">
        <v>1910700</v>
      </c>
      <c r="D627">
        <v>102400</v>
      </c>
      <c r="E627" t="s">
        <v>252</v>
      </c>
      <c r="F627" t="s">
        <v>26</v>
      </c>
      <c r="G627" t="s">
        <v>201</v>
      </c>
      <c r="H627">
        <v>1</v>
      </c>
      <c r="I627" t="s">
        <v>17</v>
      </c>
      <c r="J627">
        <v>2</v>
      </c>
      <c r="K627">
        <v>11.54444</v>
      </c>
      <c r="L627">
        <v>-72.907219999999995</v>
      </c>
    </row>
    <row r="628" spans="1:12" x14ac:dyDescent="0.25">
      <c r="A628" t="s">
        <v>158</v>
      </c>
      <c r="B628" t="s">
        <v>62</v>
      </c>
      <c r="C628">
        <v>60500</v>
      </c>
      <c r="D628">
        <v>3600</v>
      </c>
      <c r="E628" t="s">
        <v>897</v>
      </c>
      <c r="F628" t="s">
        <v>93</v>
      </c>
      <c r="G628" t="s">
        <v>60</v>
      </c>
      <c r="H628">
        <v>5</v>
      </c>
      <c r="I628" t="s">
        <v>17</v>
      </c>
      <c r="J628">
        <v>10</v>
      </c>
      <c r="K628">
        <v>4.8133299999999997</v>
      </c>
      <c r="L628">
        <v>-75.696110000000004</v>
      </c>
    </row>
    <row r="629" spans="1:12" x14ac:dyDescent="0.25">
      <c r="A629" t="s">
        <v>124</v>
      </c>
      <c r="B629" t="s">
        <v>19</v>
      </c>
      <c r="C629">
        <v>643700</v>
      </c>
      <c r="D629">
        <v>32500</v>
      </c>
      <c r="E629" t="s">
        <v>293</v>
      </c>
      <c r="F629" t="s">
        <v>35</v>
      </c>
      <c r="G629" t="s">
        <v>22</v>
      </c>
      <c r="H629">
        <v>3</v>
      </c>
      <c r="I629" t="s">
        <v>17</v>
      </c>
      <c r="J629">
        <v>3</v>
      </c>
      <c r="K629">
        <v>6.2518399999999996</v>
      </c>
      <c r="L629">
        <v>-75.563590000000005</v>
      </c>
    </row>
    <row r="630" spans="1:12" x14ac:dyDescent="0.25">
      <c r="A630" t="s">
        <v>67</v>
      </c>
      <c r="B630" t="s">
        <v>62</v>
      </c>
      <c r="C630">
        <v>54500</v>
      </c>
      <c r="D630">
        <v>3600</v>
      </c>
      <c r="E630" t="s">
        <v>1218</v>
      </c>
      <c r="F630" t="s">
        <v>54</v>
      </c>
      <c r="G630" t="s">
        <v>16</v>
      </c>
      <c r="H630">
        <v>4</v>
      </c>
      <c r="I630" t="s">
        <v>17</v>
      </c>
      <c r="J630">
        <v>10</v>
      </c>
      <c r="K630">
        <v>4.6097099999999998</v>
      </c>
      <c r="L630">
        <v>-74.08175</v>
      </c>
    </row>
    <row r="631" spans="1:12" x14ac:dyDescent="0.25">
      <c r="A631" t="s">
        <v>219</v>
      </c>
      <c r="B631" t="s">
        <v>19</v>
      </c>
      <c r="C631">
        <v>523200</v>
      </c>
      <c r="D631">
        <v>26000</v>
      </c>
      <c r="E631" t="s">
        <v>1082</v>
      </c>
      <c r="F631" t="s">
        <v>88</v>
      </c>
      <c r="G631" t="s">
        <v>201</v>
      </c>
      <c r="H631">
        <v>5</v>
      </c>
      <c r="I631" t="s">
        <v>32</v>
      </c>
      <c r="J631">
        <v>1</v>
      </c>
      <c r="K631">
        <v>11.54444</v>
      </c>
      <c r="L631">
        <v>-72.907219999999995</v>
      </c>
    </row>
    <row r="632" spans="1:12" x14ac:dyDescent="0.25">
      <c r="A632" t="s">
        <v>184</v>
      </c>
      <c r="B632" t="s">
        <v>86</v>
      </c>
      <c r="C632">
        <v>261200</v>
      </c>
      <c r="D632">
        <v>14100</v>
      </c>
      <c r="E632" t="s">
        <v>509</v>
      </c>
      <c r="F632" t="s">
        <v>47</v>
      </c>
      <c r="G632" t="s">
        <v>16</v>
      </c>
      <c r="H632">
        <v>3</v>
      </c>
      <c r="I632" t="s">
        <v>32</v>
      </c>
      <c r="J632">
        <v>1</v>
      </c>
      <c r="K632">
        <v>4.6097099999999998</v>
      </c>
      <c r="L632">
        <v>-74.08175</v>
      </c>
    </row>
    <row r="633" spans="1:12" x14ac:dyDescent="0.25">
      <c r="A633" t="s">
        <v>82</v>
      </c>
      <c r="B633" t="s">
        <v>58</v>
      </c>
      <c r="C633">
        <v>55500</v>
      </c>
      <c r="D633">
        <v>3500</v>
      </c>
      <c r="E633" t="s">
        <v>1207</v>
      </c>
      <c r="F633" t="s">
        <v>130</v>
      </c>
      <c r="G633" t="s">
        <v>16</v>
      </c>
      <c r="H633">
        <v>4</v>
      </c>
      <c r="I633" t="s">
        <v>17</v>
      </c>
      <c r="J633">
        <v>3</v>
      </c>
      <c r="K633">
        <v>4.6097099999999998</v>
      </c>
      <c r="L633">
        <v>-74.08175</v>
      </c>
    </row>
    <row r="634" spans="1:12" x14ac:dyDescent="0.25">
      <c r="A634" t="s">
        <v>105</v>
      </c>
      <c r="B634" t="s">
        <v>19</v>
      </c>
      <c r="C634">
        <v>303000</v>
      </c>
      <c r="D634">
        <v>16300</v>
      </c>
      <c r="E634" t="s">
        <v>1163</v>
      </c>
      <c r="F634" t="s">
        <v>54</v>
      </c>
      <c r="G634" t="s">
        <v>16</v>
      </c>
      <c r="H634">
        <v>1</v>
      </c>
      <c r="I634" t="s">
        <v>17</v>
      </c>
      <c r="J634">
        <v>1</v>
      </c>
      <c r="K634">
        <v>4.6097099999999998</v>
      </c>
      <c r="L634">
        <v>-74.08175</v>
      </c>
    </row>
    <row r="635" spans="1:12" x14ac:dyDescent="0.25">
      <c r="A635" t="s">
        <v>78</v>
      </c>
      <c r="B635" t="s">
        <v>19</v>
      </c>
      <c r="C635">
        <v>243200</v>
      </c>
      <c r="D635">
        <v>13300</v>
      </c>
      <c r="E635" t="s">
        <v>345</v>
      </c>
      <c r="F635" t="s">
        <v>52</v>
      </c>
      <c r="G635" t="s">
        <v>201</v>
      </c>
      <c r="H635">
        <v>5</v>
      </c>
      <c r="I635" t="s">
        <v>38</v>
      </c>
      <c r="J635">
        <v>1</v>
      </c>
      <c r="K635">
        <v>11.54444</v>
      </c>
      <c r="L635">
        <v>-72.907219999999995</v>
      </c>
    </row>
    <row r="636" spans="1:12" x14ac:dyDescent="0.25">
      <c r="A636" t="s">
        <v>266</v>
      </c>
      <c r="B636" t="s">
        <v>13</v>
      </c>
      <c r="C636">
        <v>1226000</v>
      </c>
      <c r="D636">
        <v>65700</v>
      </c>
      <c r="E636" t="s">
        <v>1231</v>
      </c>
      <c r="F636" t="s">
        <v>26</v>
      </c>
      <c r="G636" t="s">
        <v>31</v>
      </c>
      <c r="H636">
        <v>3</v>
      </c>
      <c r="I636" t="s">
        <v>17</v>
      </c>
      <c r="J636">
        <v>8</v>
      </c>
      <c r="K636">
        <v>3.4372199999999999</v>
      </c>
      <c r="L636">
        <v>-76.522499999999994</v>
      </c>
    </row>
    <row r="637" spans="1:12" x14ac:dyDescent="0.25">
      <c r="A637" t="s">
        <v>133</v>
      </c>
      <c r="B637" t="s">
        <v>24</v>
      </c>
      <c r="C637">
        <v>21800</v>
      </c>
      <c r="D637">
        <v>0</v>
      </c>
      <c r="E637" t="s">
        <v>504</v>
      </c>
      <c r="F637" t="s">
        <v>43</v>
      </c>
      <c r="G637" t="s">
        <v>22</v>
      </c>
      <c r="H637">
        <v>1</v>
      </c>
      <c r="I637" t="s">
        <v>17</v>
      </c>
      <c r="J637">
        <v>1</v>
      </c>
      <c r="K637">
        <v>6.2518399999999996</v>
      </c>
      <c r="L637">
        <v>-75.563590000000005</v>
      </c>
    </row>
    <row r="638" spans="1:12" x14ac:dyDescent="0.25">
      <c r="A638" t="s">
        <v>144</v>
      </c>
      <c r="B638" t="s">
        <v>65</v>
      </c>
      <c r="C638">
        <v>47100</v>
      </c>
      <c r="D638">
        <v>2700</v>
      </c>
      <c r="E638" t="s">
        <v>1165</v>
      </c>
      <c r="F638" t="s">
        <v>21</v>
      </c>
      <c r="G638" t="s">
        <v>22</v>
      </c>
      <c r="H638">
        <v>1</v>
      </c>
      <c r="I638" t="s">
        <v>17</v>
      </c>
      <c r="J638">
        <v>8</v>
      </c>
      <c r="K638">
        <v>6.2518399999999996</v>
      </c>
      <c r="L638">
        <v>-75.563590000000005</v>
      </c>
    </row>
    <row r="639" spans="1:12" x14ac:dyDescent="0.25">
      <c r="A639" t="s">
        <v>158</v>
      </c>
      <c r="B639" t="s">
        <v>62</v>
      </c>
      <c r="C639">
        <v>39800</v>
      </c>
      <c r="D639">
        <v>2300</v>
      </c>
      <c r="E639" t="s">
        <v>361</v>
      </c>
      <c r="F639" t="s">
        <v>88</v>
      </c>
      <c r="G639" t="s">
        <v>27</v>
      </c>
      <c r="H639">
        <v>5</v>
      </c>
      <c r="I639" t="s">
        <v>17</v>
      </c>
      <c r="J639">
        <v>3</v>
      </c>
      <c r="K639">
        <v>10.39972</v>
      </c>
      <c r="L639">
        <v>-75.514439999999993</v>
      </c>
    </row>
    <row r="640" spans="1:12" x14ac:dyDescent="0.25">
      <c r="A640" t="s">
        <v>61</v>
      </c>
      <c r="B640" t="s">
        <v>62</v>
      </c>
      <c r="C640">
        <v>691100</v>
      </c>
      <c r="D640">
        <v>37200</v>
      </c>
      <c r="E640" t="s">
        <v>283</v>
      </c>
      <c r="F640" t="s">
        <v>43</v>
      </c>
      <c r="G640" t="s">
        <v>60</v>
      </c>
      <c r="H640">
        <v>5</v>
      </c>
      <c r="I640" t="s">
        <v>32</v>
      </c>
      <c r="J640">
        <v>1</v>
      </c>
      <c r="K640">
        <v>4.8133299999999997</v>
      </c>
      <c r="L640">
        <v>-75.696110000000004</v>
      </c>
    </row>
    <row r="641" spans="1:12" x14ac:dyDescent="0.25">
      <c r="A641" t="s">
        <v>48</v>
      </c>
      <c r="B641" t="s">
        <v>24</v>
      </c>
      <c r="C641">
        <v>71200</v>
      </c>
      <c r="D641">
        <v>4000</v>
      </c>
      <c r="E641" t="s">
        <v>1144</v>
      </c>
      <c r="F641" t="s">
        <v>47</v>
      </c>
      <c r="G641" t="s">
        <v>16</v>
      </c>
      <c r="H641">
        <v>4</v>
      </c>
      <c r="I641" t="s">
        <v>17</v>
      </c>
      <c r="J641">
        <v>5</v>
      </c>
      <c r="K641">
        <v>4.6097099999999998</v>
      </c>
      <c r="L641">
        <v>-74.08175</v>
      </c>
    </row>
    <row r="642" spans="1:12" x14ac:dyDescent="0.25">
      <c r="A642" t="s">
        <v>41</v>
      </c>
      <c r="B642" t="s">
        <v>29</v>
      </c>
      <c r="C642">
        <v>1309500</v>
      </c>
      <c r="D642">
        <v>70100</v>
      </c>
      <c r="E642" t="s">
        <v>630</v>
      </c>
      <c r="F642" t="s">
        <v>52</v>
      </c>
      <c r="G642" t="s">
        <v>27</v>
      </c>
      <c r="H642">
        <v>5</v>
      </c>
      <c r="I642" t="s">
        <v>17</v>
      </c>
      <c r="J642">
        <v>2</v>
      </c>
      <c r="K642">
        <v>10.39972</v>
      </c>
      <c r="L642">
        <v>-75.514439999999993</v>
      </c>
    </row>
    <row r="643" spans="1:12" x14ac:dyDescent="0.25">
      <c r="A643" t="s">
        <v>103</v>
      </c>
      <c r="B643" t="s">
        <v>13</v>
      </c>
      <c r="C643">
        <v>330100</v>
      </c>
      <c r="D643">
        <v>15800</v>
      </c>
      <c r="E643" t="s">
        <v>282</v>
      </c>
      <c r="F643" t="s">
        <v>160</v>
      </c>
      <c r="G643" t="s">
        <v>31</v>
      </c>
      <c r="H643">
        <v>4</v>
      </c>
      <c r="I643" t="s">
        <v>17</v>
      </c>
      <c r="J643">
        <v>2</v>
      </c>
      <c r="K643">
        <v>3.4372199999999999</v>
      </c>
      <c r="L643">
        <v>-76.522499999999994</v>
      </c>
    </row>
    <row r="644" spans="1:12" x14ac:dyDescent="0.25">
      <c r="A644" t="s">
        <v>28</v>
      </c>
      <c r="B644" t="s">
        <v>29</v>
      </c>
      <c r="C644">
        <v>374800</v>
      </c>
      <c r="D644">
        <v>18100</v>
      </c>
      <c r="E644" t="s">
        <v>315</v>
      </c>
      <c r="F644" t="s">
        <v>88</v>
      </c>
      <c r="G644" t="s">
        <v>16</v>
      </c>
      <c r="H644">
        <v>5</v>
      </c>
      <c r="I644" t="s">
        <v>17</v>
      </c>
      <c r="J644">
        <v>4</v>
      </c>
      <c r="K644">
        <v>4.6097099999999998</v>
      </c>
      <c r="L644">
        <v>-74.08175</v>
      </c>
    </row>
    <row r="645" spans="1:12" x14ac:dyDescent="0.25">
      <c r="A645" t="s">
        <v>18</v>
      </c>
      <c r="B645" t="s">
        <v>19</v>
      </c>
      <c r="C645">
        <v>244900</v>
      </c>
      <c r="D645">
        <v>13300</v>
      </c>
      <c r="E645" t="s">
        <v>646</v>
      </c>
      <c r="F645" t="s">
        <v>96</v>
      </c>
      <c r="G645" t="s">
        <v>27</v>
      </c>
      <c r="H645">
        <v>5</v>
      </c>
      <c r="I645" t="s">
        <v>17</v>
      </c>
      <c r="J645">
        <v>5</v>
      </c>
      <c r="K645">
        <v>10.39972</v>
      </c>
      <c r="L645">
        <v>-75.514439999999993</v>
      </c>
    </row>
    <row r="646" spans="1:12" x14ac:dyDescent="0.25">
      <c r="A646" t="s">
        <v>196</v>
      </c>
      <c r="B646" t="s">
        <v>13</v>
      </c>
      <c r="C646">
        <v>1309600</v>
      </c>
      <c r="D646">
        <v>69900</v>
      </c>
      <c r="E646" t="s">
        <v>427</v>
      </c>
      <c r="F646" t="s">
        <v>130</v>
      </c>
      <c r="G646" t="s">
        <v>16</v>
      </c>
      <c r="H646">
        <v>3</v>
      </c>
      <c r="I646" t="s">
        <v>17</v>
      </c>
      <c r="J646">
        <v>3</v>
      </c>
      <c r="K646">
        <v>4.6097099999999998</v>
      </c>
      <c r="L646">
        <v>-74.08175</v>
      </c>
    </row>
    <row r="647" spans="1:12" x14ac:dyDescent="0.25">
      <c r="A647" t="s">
        <v>98</v>
      </c>
      <c r="B647" t="s">
        <v>19</v>
      </c>
      <c r="C647">
        <v>669000</v>
      </c>
      <c r="D647">
        <v>35800</v>
      </c>
      <c r="E647" t="s">
        <v>42</v>
      </c>
      <c r="F647" t="s">
        <v>96</v>
      </c>
      <c r="G647" t="s">
        <v>31</v>
      </c>
      <c r="H647">
        <v>1</v>
      </c>
      <c r="I647" t="s">
        <v>17</v>
      </c>
      <c r="J647">
        <v>12</v>
      </c>
      <c r="K647">
        <v>3.4372199999999999</v>
      </c>
      <c r="L647">
        <v>-76.522499999999994</v>
      </c>
    </row>
    <row r="648" spans="1:12" x14ac:dyDescent="0.25">
      <c r="A648" t="s">
        <v>55</v>
      </c>
      <c r="B648" t="s">
        <v>13</v>
      </c>
      <c r="C648">
        <v>140300</v>
      </c>
      <c r="D648">
        <v>5700</v>
      </c>
      <c r="E648" t="s">
        <v>591</v>
      </c>
      <c r="F648" t="s">
        <v>93</v>
      </c>
      <c r="G648" t="s">
        <v>16</v>
      </c>
      <c r="H648">
        <v>5</v>
      </c>
      <c r="I648" t="s">
        <v>17</v>
      </c>
      <c r="J648">
        <v>10</v>
      </c>
      <c r="K648">
        <v>4.6097099999999998</v>
      </c>
      <c r="L648">
        <v>-74.08175</v>
      </c>
    </row>
    <row r="649" spans="1:12" x14ac:dyDescent="0.25">
      <c r="A649" t="s">
        <v>70</v>
      </c>
      <c r="B649" t="s">
        <v>13</v>
      </c>
      <c r="C649">
        <v>2902200</v>
      </c>
      <c r="D649">
        <v>154700</v>
      </c>
      <c r="E649" t="s">
        <v>837</v>
      </c>
      <c r="F649" t="s">
        <v>130</v>
      </c>
      <c r="G649" t="s">
        <v>16</v>
      </c>
      <c r="H649">
        <v>4</v>
      </c>
      <c r="I649" t="s">
        <v>32</v>
      </c>
      <c r="J649">
        <v>1</v>
      </c>
      <c r="K649">
        <v>4.6097099999999998</v>
      </c>
      <c r="L649">
        <v>-74.08175</v>
      </c>
    </row>
    <row r="650" spans="1:12" x14ac:dyDescent="0.25">
      <c r="A650" t="s">
        <v>214</v>
      </c>
      <c r="B650" t="s">
        <v>19</v>
      </c>
      <c r="C650">
        <v>223600</v>
      </c>
      <c r="D650">
        <v>12600</v>
      </c>
      <c r="E650" t="s">
        <v>1237</v>
      </c>
      <c r="F650" t="s">
        <v>26</v>
      </c>
      <c r="G650" t="s">
        <v>16</v>
      </c>
      <c r="H650">
        <v>1</v>
      </c>
      <c r="I650" t="s">
        <v>32</v>
      </c>
      <c r="J650">
        <v>1</v>
      </c>
      <c r="K650">
        <v>4.6097099999999998</v>
      </c>
      <c r="L650">
        <v>-74.08175</v>
      </c>
    </row>
    <row r="651" spans="1:12" x14ac:dyDescent="0.25">
      <c r="A651" t="s">
        <v>135</v>
      </c>
      <c r="B651" t="s">
        <v>58</v>
      </c>
      <c r="C651">
        <v>19400</v>
      </c>
      <c r="D651">
        <v>1200</v>
      </c>
      <c r="E651" t="s">
        <v>357</v>
      </c>
      <c r="F651" t="s">
        <v>160</v>
      </c>
      <c r="G651" t="s">
        <v>22</v>
      </c>
      <c r="H651">
        <v>5</v>
      </c>
      <c r="I651" t="s">
        <v>17</v>
      </c>
      <c r="J651">
        <v>2</v>
      </c>
      <c r="K651">
        <v>6.2518399999999996</v>
      </c>
      <c r="L651">
        <v>-75.563590000000005</v>
      </c>
    </row>
    <row r="652" spans="1:12" x14ac:dyDescent="0.25">
      <c r="A652" t="s">
        <v>164</v>
      </c>
      <c r="B652" t="s">
        <v>13</v>
      </c>
      <c r="C652">
        <v>57200</v>
      </c>
      <c r="D652">
        <v>3300</v>
      </c>
      <c r="E652" t="s">
        <v>1149</v>
      </c>
      <c r="F652" t="s">
        <v>160</v>
      </c>
      <c r="G652" t="s">
        <v>16</v>
      </c>
      <c r="H652">
        <v>5</v>
      </c>
      <c r="I652" t="s">
        <v>17</v>
      </c>
      <c r="J652">
        <v>1</v>
      </c>
      <c r="K652">
        <v>4.6097099999999998</v>
      </c>
      <c r="L652">
        <v>-74.08175</v>
      </c>
    </row>
    <row r="653" spans="1:12" x14ac:dyDescent="0.25">
      <c r="A653" t="s">
        <v>80</v>
      </c>
      <c r="B653" t="s">
        <v>65</v>
      </c>
      <c r="C653">
        <v>27100</v>
      </c>
      <c r="D653">
        <v>3800</v>
      </c>
      <c r="E653" t="s">
        <v>568</v>
      </c>
      <c r="F653" t="s">
        <v>43</v>
      </c>
      <c r="G653" t="s">
        <v>16</v>
      </c>
      <c r="H653">
        <v>5</v>
      </c>
      <c r="I653" t="s">
        <v>17</v>
      </c>
      <c r="J653">
        <v>6</v>
      </c>
      <c r="K653">
        <v>4.6097099999999998</v>
      </c>
      <c r="L653">
        <v>-74.08175</v>
      </c>
    </row>
    <row r="654" spans="1:12" x14ac:dyDescent="0.25">
      <c r="A654" t="s">
        <v>122</v>
      </c>
      <c r="B654" t="s">
        <v>29</v>
      </c>
      <c r="C654">
        <v>960400</v>
      </c>
      <c r="D654">
        <v>51400</v>
      </c>
      <c r="E654" t="s">
        <v>669</v>
      </c>
      <c r="F654" t="s">
        <v>130</v>
      </c>
      <c r="G654" t="s">
        <v>22</v>
      </c>
      <c r="H654">
        <v>5</v>
      </c>
      <c r="I654" t="s">
        <v>17</v>
      </c>
      <c r="J654">
        <v>1</v>
      </c>
      <c r="K654">
        <v>6.2518399999999996</v>
      </c>
      <c r="L654">
        <v>-75.563590000000005</v>
      </c>
    </row>
    <row r="655" spans="1:12" x14ac:dyDescent="0.25">
      <c r="A655" t="s">
        <v>164</v>
      </c>
      <c r="B655" t="s">
        <v>13</v>
      </c>
      <c r="C655">
        <v>175900</v>
      </c>
      <c r="D655">
        <v>14000</v>
      </c>
      <c r="E655" t="s">
        <v>743</v>
      </c>
      <c r="F655" t="s">
        <v>54</v>
      </c>
      <c r="G655" t="s">
        <v>31</v>
      </c>
      <c r="H655">
        <v>2</v>
      </c>
      <c r="I655" t="s">
        <v>17</v>
      </c>
      <c r="J655">
        <v>5</v>
      </c>
      <c r="K655">
        <v>3.4372199999999999</v>
      </c>
      <c r="L655">
        <v>-76.522499999999994</v>
      </c>
    </row>
    <row r="656" spans="1:12" x14ac:dyDescent="0.25">
      <c r="A656" t="s">
        <v>70</v>
      </c>
      <c r="B656" t="s">
        <v>13</v>
      </c>
      <c r="C656">
        <v>1632200</v>
      </c>
      <c r="D656">
        <v>87600</v>
      </c>
      <c r="E656" t="s">
        <v>539</v>
      </c>
      <c r="F656" t="s">
        <v>15</v>
      </c>
      <c r="G656" t="s">
        <v>16</v>
      </c>
      <c r="H656">
        <v>5</v>
      </c>
      <c r="I656" t="s">
        <v>32</v>
      </c>
      <c r="J656">
        <v>1</v>
      </c>
      <c r="K656">
        <v>4.6097099999999998</v>
      </c>
      <c r="L656">
        <v>-74.08175</v>
      </c>
    </row>
    <row r="657" spans="1:12" x14ac:dyDescent="0.25">
      <c r="A657" t="s">
        <v>192</v>
      </c>
      <c r="B657" t="s">
        <v>65</v>
      </c>
      <c r="C657">
        <v>47200</v>
      </c>
      <c r="D657">
        <v>3000</v>
      </c>
      <c r="E657" t="s">
        <v>741</v>
      </c>
      <c r="F657" t="s">
        <v>35</v>
      </c>
      <c r="G657" t="s">
        <v>16</v>
      </c>
      <c r="H657">
        <v>5</v>
      </c>
      <c r="I657" t="s">
        <v>17</v>
      </c>
      <c r="J657">
        <v>1</v>
      </c>
      <c r="K657">
        <v>4.6097099999999998</v>
      </c>
      <c r="L657">
        <v>-74.08175</v>
      </c>
    </row>
    <row r="658" spans="1:12" x14ac:dyDescent="0.25">
      <c r="A658" t="s">
        <v>94</v>
      </c>
      <c r="B658" t="s">
        <v>29</v>
      </c>
      <c r="C658">
        <v>452500</v>
      </c>
      <c r="D658">
        <v>25100</v>
      </c>
      <c r="E658" t="s">
        <v>828</v>
      </c>
      <c r="F658" t="s">
        <v>52</v>
      </c>
      <c r="G658" t="s">
        <v>16</v>
      </c>
      <c r="H658">
        <v>5</v>
      </c>
      <c r="I658" t="s">
        <v>38</v>
      </c>
      <c r="J658">
        <v>1</v>
      </c>
      <c r="K658">
        <v>4.6097099999999998</v>
      </c>
      <c r="L658">
        <v>-74.08175</v>
      </c>
    </row>
    <row r="659" spans="1:12" x14ac:dyDescent="0.25">
      <c r="A659" t="s">
        <v>135</v>
      </c>
      <c r="B659" t="s">
        <v>58</v>
      </c>
      <c r="C659">
        <v>39500</v>
      </c>
      <c r="D659">
        <v>8900</v>
      </c>
      <c r="E659" t="s">
        <v>937</v>
      </c>
      <c r="F659" t="s">
        <v>21</v>
      </c>
      <c r="G659" t="s">
        <v>278</v>
      </c>
      <c r="H659">
        <v>5</v>
      </c>
      <c r="I659" t="s">
        <v>17</v>
      </c>
      <c r="J659">
        <v>1</v>
      </c>
      <c r="K659">
        <v>-4.2152799999999999</v>
      </c>
      <c r="L659">
        <v>-69.940560000000005</v>
      </c>
    </row>
    <row r="660" spans="1:12" x14ac:dyDescent="0.25">
      <c r="A660" t="s">
        <v>297</v>
      </c>
      <c r="B660" t="s">
        <v>86</v>
      </c>
      <c r="C660">
        <v>46200</v>
      </c>
      <c r="D660">
        <v>2700</v>
      </c>
      <c r="E660" t="s">
        <v>1011</v>
      </c>
      <c r="F660" t="s">
        <v>26</v>
      </c>
      <c r="G660" t="s">
        <v>22</v>
      </c>
      <c r="H660">
        <v>3</v>
      </c>
      <c r="I660" t="s">
        <v>17</v>
      </c>
      <c r="J660">
        <v>4</v>
      </c>
      <c r="K660">
        <v>6.2518399999999996</v>
      </c>
      <c r="L660">
        <v>-75.563590000000005</v>
      </c>
    </row>
    <row r="661" spans="1:12" x14ac:dyDescent="0.25">
      <c r="A661" t="s">
        <v>89</v>
      </c>
      <c r="B661" t="s">
        <v>62</v>
      </c>
      <c r="C661">
        <v>20100</v>
      </c>
      <c r="D661">
        <v>1500</v>
      </c>
      <c r="E661" t="s">
        <v>895</v>
      </c>
      <c r="F661" t="s">
        <v>21</v>
      </c>
      <c r="G661" t="s">
        <v>16</v>
      </c>
      <c r="H661">
        <v>3</v>
      </c>
      <c r="I661" t="s">
        <v>17</v>
      </c>
      <c r="J661">
        <v>3</v>
      </c>
      <c r="K661">
        <v>4.6097099999999998</v>
      </c>
      <c r="L661">
        <v>-74.08175</v>
      </c>
    </row>
    <row r="662" spans="1:12" x14ac:dyDescent="0.25">
      <c r="A662" t="s">
        <v>18</v>
      </c>
      <c r="B662" t="s">
        <v>19</v>
      </c>
      <c r="C662">
        <v>270100</v>
      </c>
      <c r="D662">
        <v>12600</v>
      </c>
      <c r="E662" t="s">
        <v>1249</v>
      </c>
      <c r="F662" t="s">
        <v>130</v>
      </c>
      <c r="G662" t="s">
        <v>22</v>
      </c>
      <c r="H662">
        <v>5</v>
      </c>
      <c r="I662" t="s">
        <v>17</v>
      </c>
      <c r="J662">
        <v>6</v>
      </c>
      <c r="K662">
        <v>6.2518399999999996</v>
      </c>
      <c r="L662">
        <v>-75.563590000000005</v>
      </c>
    </row>
    <row r="663" spans="1:12" x14ac:dyDescent="0.25">
      <c r="A663" t="s">
        <v>85</v>
      </c>
      <c r="B663" t="s">
        <v>86</v>
      </c>
      <c r="C663">
        <v>460800</v>
      </c>
      <c r="D663">
        <v>24700</v>
      </c>
      <c r="E663" t="s">
        <v>775</v>
      </c>
      <c r="F663" t="s">
        <v>76</v>
      </c>
      <c r="G663" t="s">
        <v>22</v>
      </c>
      <c r="H663">
        <v>5</v>
      </c>
      <c r="I663" t="s">
        <v>17</v>
      </c>
      <c r="J663">
        <v>1</v>
      </c>
      <c r="K663">
        <v>6.2518399999999996</v>
      </c>
      <c r="L663">
        <v>-75.563590000000005</v>
      </c>
    </row>
    <row r="664" spans="1:12" x14ac:dyDescent="0.25">
      <c r="A664" t="s">
        <v>105</v>
      </c>
      <c r="B664" t="s">
        <v>19</v>
      </c>
      <c r="C664">
        <v>237600</v>
      </c>
      <c r="D664">
        <v>13000</v>
      </c>
      <c r="E664" t="s">
        <v>976</v>
      </c>
      <c r="F664" t="s">
        <v>35</v>
      </c>
      <c r="G664" t="s">
        <v>126</v>
      </c>
      <c r="H664">
        <v>5</v>
      </c>
      <c r="I664" t="s">
        <v>17</v>
      </c>
      <c r="J664">
        <v>1</v>
      </c>
      <c r="K664">
        <v>7.89391</v>
      </c>
      <c r="L664">
        <v>-72.507819999999995</v>
      </c>
    </row>
    <row r="665" spans="1:12" x14ac:dyDescent="0.25">
      <c r="A665" t="s">
        <v>82</v>
      </c>
      <c r="B665" t="s">
        <v>58</v>
      </c>
      <c r="C665">
        <v>32800</v>
      </c>
      <c r="D665">
        <v>2400</v>
      </c>
      <c r="E665" t="s">
        <v>462</v>
      </c>
      <c r="F665" t="s">
        <v>54</v>
      </c>
      <c r="G665" t="s">
        <v>27</v>
      </c>
      <c r="H665">
        <v>5</v>
      </c>
      <c r="I665" t="s">
        <v>17</v>
      </c>
      <c r="J665">
        <v>2</v>
      </c>
      <c r="K665">
        <v>10.39972</v>
      </c>
      <c r="L665">
        <v>-75.514439999999993</v>
      </c>
    </row>
    <row r="666" spans="1:12" x14ac:dyDescent="0.25">
      <c r="A666" t="s">
        <v>23</v>
      </c>
      <c r="B666" t="s">
        <v>24</v>
      </c>
      <c r="C666">
        <v>245200</v>
      </c>
      <c r="D666">
        <v>11200</v>
      </c>
      <c r="E666" t="s">
        <v>795</v>
      </c>
      <c r="F666" t="s">
        <v>47</v>
      </c>
      <c r="G666" t="s">
        <v>31</v>
      </c>
      <c r="H666">
        <v>4</v>
      </c>
      <c r="I666" t="s">
        <v>17</v>
      </c>
      <c r="J666">
        <v>4</v>
      </c>
      <c r="K666">
        <v>3.4372199999999999</v>
      </c>
      <c r="L666">
        <v>-76.522499999999994</v>
      </c>
    </row>
    <row r="667" spans="1:12" x14ac:dyDescent="0.25">
      <c r="A667" t="s">
        <v>133</v>
      </c>
      <c r="B667" t="s">
        <v>24</v>
      </c>
      <c r="C667">
        <v>21700</v>
      </c>
      <c r="D667">
        <v>1600</v>
      </c>
      <c r="E667" t="s">
        <v>879</v>
      </c>
      <c r="F667" t="s">
        <v>54</v>
      </c>
      <c r="G667" t="s">
        <v>16</v>
      </c>
      <c r="H667">
        <v>4</v>
      </c>
      <c r="I667" t="s">
        <v>17</v>
      </c>
      <c r="J667">
        <v>3</v>
      </c>
      <c r="K667">
        <v>4.6097099999999998</v>
      </c>
      <c r="L667">
        <v>-74.08175</v>
      </c>
    </row>
    <row r="668" spans="1:12" x14ac:dyDescent="0.25">
      <c r="A668" t="s">
        <v>48</v>
      </c>
      <c r="B668" t="s">
        <v>24</v>
      </c>
      <c r="C668">
        <v>77800</v>
      </c>
      <c r="D668">
        <v>4500</v>
      </c>
      <c r="E668" t="s">
        <v>841</v>
      </c>
      <c r="F668" t="s">
        <v>47</v>
      </c>
      <c r="G668" t="s">
        <v>16</v>
      </c>
      <c r="H668">
        <v>4</v>
      </c>
      <c r="I668" t="s">
        <v>17</v>
      </c>
      <c r="J668">
        <v>1</v>
      </c>
      <c r="K668">
        <v>4.6097099999999998</v>
      </c>
      <c r="L668">
        <v>-74.08175</v>
      </c>
    </row>
    <row r="669" spans="1:12" x14ac:dyDescent="0.25">
      <c r="A669" t="s">
        <v>36</v>
      </c>
      <c r="B669" t="s">
        <v>24</v>
      </c>
      <c r="C669">
        <v>31700</v>
      </c>
      <c r="D669">
        <v>0</v>
      </c>
      <c r="E669" t="s">
        <v>572</v>
      </c>
      <c r="F669" t="s">
        <v>130</v>
      </c>
      <c r="G669" t="s">
        <v>27</v>
      </c>
      <c r="H669">
        <v>5</v>
      </c>
      <c r="I669" t="s">
        <v>17</v>
      </c>
      <c r="J669">
        <v>1</v>
      </c>
      <c r="K669">
        <v>10.39972</v>
      </c>
      <c r="L669">
        <v>-75.514439999999993</v>
      </c>
    </row>
    <row r="670" spans="1:12" x14ac:dyDescent="0.25">
      <c r="A670" t="s">
        <v>48</v>
      </c>
      <c r="B670" t="s">
        <v>24</v>
      </c>
      <c r="C670">
        <v>60500</v>
      </c>
      <c r="D670">
        <v>1400</v>
      </c>
      <c r="E670" t="s">
        <v>727</v>
      </c>
      <c r="F670" t="s">
        <v>88</v>
      </c>
      <c r="G670" t="s">
        <v>16</v>
      </c>
      <c r="H670">
        <v>5</v>
      </c>
      <c r="I670" t="s">
        <v>17</v>
      </c>
      <c r="J670">
        <v>1</v>
      </c>
      <c r="K670">
        <v>4.6097099999999998</v>
      </c>
      <c r="L670">
        <v>-74.08175</v>
      </c>
    </row>
    <row r="671" spans="1:12" x14ac:dyDescent="0.25">
      <c r="A671" t="s">
        <v>18</v>
      </c>
      <c r="B671" t="s">
        <v>19</v>
      </c>
      <c r="C671">
        <v>339900</v>
      </c>
      <c r="D671">
        <v>18800</v>
      </c>
      <c r="E671" t="s">
        <v>1111</v>
      </c>
      <c r="F671" t="s">
        <v>93</v>
      </c>
      <c r="G671" t="s">
        <v>31</v>
      </c>
      <c r="H671">
        <v>5</v>
      </c>
      <c r="I671" t="s">
        <v>17</v>
      </c>
      <c r="J671">
        <v>1</v>
      </c>
      <c r="K671">
        <v>3.4372199999999999</v>
      </c>
      <c r="L671">
        <v>-76.522499999999994</v>
      </c>
    </row>
    <row r="672" spans="1:12" x14ac:dyDescent="0.25">
      <c r="A672" t="s">
        <v>164</v>
      </c>
      <c r="B672" t="s">
        <v>13</v>
      </c>
      <c r="C672">
        <v>259700</v>
      </c>
      <c r="D672">
        <v>12000</v>
      </c>
      <c r="E672" t="s">
        <v>1004</v>
      </c>
      <c r="F672" t="s">
        <v>52</v>
      </c>
      <c r="G672" t="s">
        <v>16</v>
      </c>
      <c r="H672">
        <v>5</v>
      </c>
      <c r="I672" t="s">
        <v>17</v>
      </c>
      <c r="J672">
        <v>10</v>
      </c>
      <c r="K672">
        <v>4.6097099999999998</v>
      </c>
      <c r="L672">
        <v>-74.08175</v>
      </c>
    </row>
    <row r="673" spans="1:12" x14ac:dyDescent="0.25">
      <c r="A673" t="s">
        <v>111</v>
      </c>
      <c r="B673" t="s">
        <v>19</v>
      </c>
      <c r="C673">
        <v>454100</v>
      </c>
      <c r="D673">
        <v>26600</v>
      </c>
      <c r="E673" t="s">
        <v>746</v>
      </c>
      <c r="F673" t="s">
        <v>54</v>
      </c>
      <c r="G673" t="s">
        <v>22</v>
      </c>
      <c r="H673">
        <v>5</v>
      </c>
      <c r="I673" t="s">
        <v>17</v>
      </c>
      <c r="J673">
        <v>5</v>
      </c>
      <c r="K673">
        <v>6.2518399999999996</v>
      </c>
      <c r="L673">
        <v>-75.563590000000005</v>
      </c>
    </row>
    <row r="674" spans="1:12" x14ac:dyDescent="0.25">
      <c r="A674" t="s">
        <v>164</v>
      </c>
      <c r="B674" t="s">
        <v>13</v>
      </c>
      <c r="C674">
        <v>161800</v>
      </c>
      <c r="D674">
        <v>6800</v>
      </c>
      <c r="E674" t="s">
        <v>1139</v>
      </c>
      <c r="F674" t="s">
        <v>21</v>
      </c>
      <c r="G674" t="s">
        <v>16</v>
      </c>
      <c r="H674">
        <v>1</v>
      </c>
      <c r="I674" t="s">
        <v>17</v>
      </c>
      <c r="J674">
        <v>4</v>
      </c>
      <c r="K674">
        <v>4.6097099999999998</v>
      </c>
      <c r="L674">
        <v>-74.08175</v>
      </c>
    </row>
    <row r="675" spans="1:12" x14ac:dyDescent="0.25">
      <c r="A675" t="s">
        <v>171</v>
      </c>
      <c r="B675" t="s">
        <v>19</v>
      </c>
      <c r="C675">
        <v>259700</v>
      </c>
      <c r="D675">
        <v>14500</v>
      </c>
      <c r="E675" t="s">
        <v>370</v>
      </c>
      <c r="F675" t="s">
        <v>15</v>
      </c>
      <c r="G675" t="s">
        <v>22</v>
      </c>
      <c r="H675">
        <v>1</v>
      </c>
      <c r="I675" t="s">
        <v>17</v>
      </c>
      <c r="J675">
        <v>1</v>
      </c>
      <c r="K675">
        <v>6.2518399999999996</v>
      </c>
      <c r="L675">
        <v>-75.563590000000005</v>
      </c>
    </row>
    <row r="676" spans="1:12" x14ac:dyDescent="0.25">
      <c r="A676" t="s">
        <v>171</v>
      </c>
      <c r="B676" t="s">
        <v>19</v>
      </c>
      <c r="C676">
        <v>280600</v>
      </c>
      <c r="D676">
        <v>13100</v>
      </c>
      <c r="E676" t="s">
        <v>736</v>
      </c>
      <c r="F676" t="s">
        <v>52</v>
      </c>
      <c r="G676" t="s">
        <v>22</v>
      </c>
      <c r="H676">
        <v>5</v>
      </c>
      <c r="I676" t="s">
        <v>32</v>
      </c>
      <c r="J676">
        <v>1</v>
      </c>
      <c r="K676">
        <v>6.2518399999999996</v>
      </c>
      <c r="L676">
        <v>-75.563590000000005</v>
      </c>
    </row>
    <row r="677" spans="1:12" x14ac:dyDescent="0.25">
      <c r="A677" t="s">
        <v>122</v>
      </c>
      <c r="B677" t="s">
        <v>29</v>
      </c>
      <c r="C677">
        <v>1465100</v>
      </c>
      <c r="D677">
        <v>76200</v>
      </c>
      <c r="E677" t="s">
        <v>544</v>
      </c>
      <c r="F677" t="s">
        <v>52</v>
      </c>
      <c r="G677" t="s">
        <v>16</v>
      </c>
      <c r="H677">
        <v>5</v>
      </c>
      <c r="I677" t="s">
        <v>17</v>
      </c>
      <c r="J677">
        <v>1</v>
      </c>
      <c r="K677">
        <v>4.6097099999999998</v>
      </c>
      <c r="L677">
        <v>-74.08175</v>
      </c>
    </row>
    <row r="678" spans="1:12" x14ac:dyDescent="0.25">
      <c r="A678" t="s">
        <v>18</v>
      </c>
      <c r="B678" t="s">
        <v>19</v>
      </c>
      <c r="C678">
        <v>248800</v>
      </c>
      <c r="D678">
        <v>15600</v>
      </c>
      <c r="E678" t="s">
        <v>200</v>
      </c>
      <c r="F678" t="s">
        <v>35</v>
      </c>
      <c r="G678" t="s">
        <v>16</v>
      </c>
      <c r="H678">
        <v>5</v>
      </c>
      <c r="I678" t="s">
        <v>17</v>
      </c>
      <c r="J678">
        <v>12</v>
      </c>
      <c r="K678">
        <v>4.6097099999999998</v>
      </c>
      <c r="L678">
        <v>-74.08175</v>
      </c>
    </row>
    <row r="679" spans="1:12" x14ac:dyDescent="0.25">
      <c r="A679" t="s">
        <v>98</v>
      </c>
      <c r="B679" t="s">
        <v>19</v>
      </c>
      <c r="C679">
        <v>370900</v>
      </c>
      <c r="D679">
        <v>24400</v>
      </c>
      <c r="E679" t="s">
        <v>1275</v>
      </c>
      <c r="F679" t="s">
        <v>54</v>
      </c>
      <c r="G679" t="s">
        <v>60</v>
      </c>
      <c r="H679">
        <v>4</v>
      </c>
      <c r="I679" t="s">
        <v>17</v>
      </c>
      <c r="J679">
        <v>10</v>
      </c>
      <c r="K679">
        <v>4.8133299999999997</v>
      </c>
      <c r="L679">
        <v>-75.696110000000004</v>
      </c>
    </row>
    <row r="680" spans="1:12" x14ac:dyDescent="0.25">
      <c r="A680" t="s">
        <v>148</v>
      </c>
      <c r="B680" t="s">
        <v>13</v>
      </c>
      <c r="C680">
        <v>2319400</v>
      </c>
      <c r="D680">
        <v>121700</v>
      </c>
      <c r="E680" t="s">
        <v>941</v>
      </c>
      <c r="F680" t="s">
        <v>26</v>
      </c>
      <c r="G680" t="s">
        <v>31</v>
      </c>
      <c r="H680">
        <v>5</v>
      </c>
      <c r="I680" t="s">
        <v>17</v>
      </c>
      <c r="J680">
        <v>4</v>
      </c>
      <c r="K680">
        <v>3.4372199999999999</v>
      </c>
      <c r="L680">
        <v>-76.522499999999994</v>
      </c>
    </row>
    <row r="681" spans="1:12" x14ac:dyDescent="0.25">
      <c r="A681" t="s">
        <v>204</v>
      </c>
      <c r="B681" t="s">
        <v>13</v>
      </c>
      <c r="C681">
        <v>138600</v>
      </c>
      <c r="D681">
        <v>13400</v>
      </c>
      <c r="E681" t="s">
        <v>313</v>
      </c>
      <c r="F681" t="s">
        <v>130</v>
      </c>
      <c r="G681" t="s">
        <v>91</v>
      </c>
      <c r="H681">
        <v>4</v>
      </c>
      <c r="I681" t="s">
        <v>17</v>
      </c>
      <c r="J681">
        <v>3</v>
      </c>
      <c r="K681">
        <v>10.968540000000001</v>
      </c>
      <c r="L681">
        <v>-74.781319999999994</v>
      </c>
    </row>
    <row r="682" spans="1:12" x14ac:dyDescent="0.25">
      <c r="A682" t="s">
        <v>113</v>
      </c>
      <c r="B682" t="s">
        <v>24</v>
      </c>
      <c r="C682">
        <v>17300</v>
      </c>
      <c r="D682">
        <v>1100</v>
      </c>
      <c r="E682" t="s">
        <v>487</v>
      </c>
      <c r="F682" t="s">
        <v>160</v>
      </c>
      <c r="G682" t="s">
        <v>22</v>
      </c>
      <c r="H682">
        <v>4</v>
      </c>
      <c r="I682" t="s">
        <v>17</v>
      </c>
      <c r="J682">
        <v>1</v>
      </c>
      <c r="K682">
        <v>6.2518399999999996</v>
      </c>
      <c r="L682">
        <v>-75.563590000000005</v>
      </c>
    </row>
    <row r="683" spans="1:12" x14ac:dyDescent="0.25">
      <c r="A683" t="s">
        <v>122</v>
      </c>
      <c r="B683" t="s">
        <v>29</v>
      </c>
      <c r="C683">
        <v>1176400</v>
      </c>
      <c r="D683">
        <v>62900</v>
      </c>
      <c r="E683" t="s">
        <v>1193</v>
      </c>
      <c r="F683" t="s">
        <v>88</v>
      </c>
      <c r="G683" t="s">
        <v>31</v>
      </c>
      <c r="H683">
        <v>5</v>
      </c>
      <c r="I683" t="s">
        <v>38</v>
      </c>
      <c r="J683">
        <v>1</v>
      </c>
      <c r="K683">
        <v>3.4372199999999999</v>
      </c>
      <c r="L683">
        <v>-76.522499999999994</v>
      </c>
    </row>
    <row r="684" spans="1:12" x14ac:dyDescent="0.25">
      <c r="A684" t="s">
        <v>61</v>
      </c>
      <c r="B684" t="s">
        <v>62</v>
      </c>
      <c r="C684">
        <v>320000</v>
      </c>
      <c r="D684">
        <v>24400</v>
      </c>
      <c r="E684" t="s">
        <v>890</v>
      </c>
      <c r="F684" t="s">
        <v>76</v>
      </c>
      <c r="G684" t="s">
        <v>31</v>
      </c>
      <c r="H684">
        <v>4</v>
      </c>
      <c r="I684" t="s">
        <v>17</v>
      </c>
      <c r="J684">
        <v>10</v>
      </c>
      <c r="K684">
        <v>3.4372199999999999</v>
      </c>
      <c r="L684">
        <v>-76.522499999999994</v>
      </c>
    </row>
    <row r="685" spans="1:12" x14ac:dyDescent="0.25">
      <c r="A685" t="s">
        <v>98</v>
      </c>
      <c r="B685" t="s">
        <v>19</v>
      </c>
      <c r="C685">
        <v>656300</v>
      </c>
      <c r="D685">
        <v>35600</v>
      </c>
      <c r="E685" t="s">
        <v>1280</v>
      </c>
      <c r="F685" t="s">
        <v>52</v>
      </c>
      <c r="G685" t="s">
        <v>22</v>
      </c>
      <c r="H685">
        <v>3</v>
      </c>
      <c r="I685" t="s">
        <v>17</v>
      </c>
      <c r="J685">
        <v>3</v>
      </c>
      <c r="K685">
        <v>6.2518399999999996</v>
      </c>
      <c r="L685">
        <v>-75.563590000000005</v>
      </c>
    </row>
    <row r="686" spans="1:12" x14ac:dyDescent="0.25">
      <c r="A686" t="s">
        <v>204</v>
      </c>
      <c r="B686" t="s">
        <v>13</v>
      </c>
      <c r="C686">
        <v>183600</v>
      </c>
      <c r="D686">
        <v>10300</v>
      </c>
      <c r="E686" t="s">
        <v>784</v>
      </c>
      <c r="F686" t="s">
        <v>43</v>
      </c>
      <c r="G686" t="s">
        <v>44</v>
      </c>
      <c r="H686">
        <v>4</v>
      </c>
      <c r="I686" t="s">
        <v>17</v>
      </c>
      <c r="J686">
        <v>5</v>
      </c>
      <c r="K686">
        <v>11.240790000000001</v>
      </c>
      <c r="L686">
        <v>-74.199039999999997</v>
      </c>
    </row>
    <row r="687" spans="1:12" x14ac:dyDescent="0.25">
      <c r="A687" t="s">
        <v>33</v>
      </c>
      <c r="B687" t="s">
        <v>19</v>
      </c>
      <c r="C687">
        <v>265700</v>
      </c>
      <c r="D687">
        <v>14800</v>
      </c>
      <c r="E687" t="s">
        <v>393</v>
      </c>
      <c r="F687" t="s">
        <v>130</v>
      </c>
      <c r="G687" t="s">
        <v>16</v>
      </c>
      <c r="H687">
        <v>2</v>
      </c>
      <c r="I687" t="s">
        <v>32</v>
      </c>
      <c r="J687">
        <v>1</v>
      </c>
      <c r="K687">
        <v>4.6097099999999998</v>
      </c>
      <c r="L687">
        <v>-74.08175</v>
      </c>
    </row>
    <row r="688" spans="1:12" x14ac:dyDescent="0.25">
      <c r="A688" t="s">
        <v>266</v>
      </c>
      <c r="B688" t="s">
        <v>13</v>
      </c>
      <c r="C688">
        <v>1143100</v>
      </c>
      <c r="D688">
        <v>59100</v>
      </c>
      <c r="E688" t="s">
        <v>1180</v>
      </c>
      <c r="F688" t="s">
        <v>15</v>
      </c>
      <c r="G688" t="s">
        <v>22</v>
      </c>
      <c r="H688">
        <v>5</v>
      </c>
      <c r="I688" t="s">
        <v>17</v>
      </c>
      <c r="J688">
        <v>2</v>
      </c>
      <c r="K688">
        <v>6.2518399999999996</v>
      </c>
      <c r="L688">
        <v>-75.563590000000005</v>
      </c>
    </row>
    <row r="689" spans="1:12" x14ac:dyDescent="0.25">
      <c r="A689" t="s">
        <v>33</v>
      </c>
      <c r="B689" t="s">
        <v>19</v>
      </c>
      <c r="C689">
        <v>502000</v>
      </c>
      <c r="D689">
        <v>24900</v>
      </c>
      <c r="E689" t="s">
        <v>881</v>
      </c>
      <c r="F689" t="s">
        <v>21</v>
      </c>
      <c r="G689" t="s">
        <v>16</v>
      </c>
      <c r="H689">
        <v>2</v>
      </c>
      <c r="I689" t="s">
        <v>17</v>
      </c>
      <c r="J689">
        <v>7</v>
      </c>
      <c r="K689">
        <v>4.6097099999999998</v>
      </c>
      <c r="L689">
        <v>-74.08175</v>
      </c>
    </row>
    <row r="690" spans="1:12" x14ac:dyDescent="0.25">
      <c r="A690" t="s">
        <v>124</v>
      </c>
      <c r="B690" t="s">
        <v>19</v>
      </c>
      <c r="C690">
        <v>729500</v>
      </c>
      <c r="D690">
        <v>39900</v>
      </c>
      <c r="E690" t="s">
        <v>924</v>
      </c>
      <c r="F690" t="s">
        <v>160</v>
      </c>
      <c r="G690" t="s">
        <v>31</v>
      </c>
      <c r="H690">
        <v>4</v>
      </c>
      <c r="I690" t="s">
        <v>32</v>
      </c>
      <c r="J690">
        <v>1</v>
      </c>
      <c r="K690">
        <v>3.4372199999999999</v>
      </c>
      <c r="L690">
        <v>-76.522499999999994</v>
      </c>
    </row>
    <row r="691" spans="1:12" x14ac:dyDescent="0.25">
      <c r="A691" t="s">
        <v>122</v>
      </c>
      <c r="B691" t="s">
        <v>29</v>
      </c>
      <c r="C691">
        <v>1092100</v>
      </c>
      <c r="D691">
        <v>56300</v>
      </c>
      <c r="E691" t="s">
        <v>820</v>
      </c>
      <c r="F691" t="s">
        <v>93</v>
      </c>
      <c r="G691" t="s">
        <v>16</v>
      </c>
      <c r="H691">
        <v>2</v>
      </c>
      <c r="I691" t="s">
        <v>17</v>
      </c>
      <c r="J691">
        <v>2</v>
      </c>
      <c r="K691">
        <v>4.6097099999999998</v>
      </c>
      <c r="L691">
        <v>-74.08175</v>
      </c>
    </row>
    <row r="692" spans="1:12" x14ac:dyDescent="0.25">
      <c r="A692" t="s">
        <v>204</v>
      </c>
      <c r="B692" t="s">
        <v>13</v>
      </c>
      <c r="C692">
        <v>135800</v>
      </c>
      <c r="D692">
        <v>5400</v>
      </c>
      <c r="E692" t="s">
        <v>521</v>
      </c>
      <c r="F692" t="s">
        <v>35</v>
      </c>
      <c r="G692" t="s">
        <v>16</v>
      </c>
      <c r="H692">
        <v>5</v>
      </c>
      <c r="I692" t="s">
        <v>32</v>
      </c>
      <c r="J692">
        <v>1</v>
      </c>
      <c r="K692">
        <v>4.6097099999999998</v>
      </c>
      <c r="L692">
        <v>-74.08175</v>
      </c>
    </row>
    <row r="693" spans="1:12" x14ac:dyDescent="0.25">
      <c r="A693" t="s">
        <v>171</v>
      </c>
      <c r="B693" t="s">
        <v>19</v>
      </c>
      <c r="C693">
        <v>198600</v>
      </c>
      <c r="D693">
        <v>8800</v>
      </c>
      <c r="E693" t="s">
        <v>261</v>
      </c>
      <c r="F693" t="s">
        <v>88</v>
      </c>
      <c r="G693" t="s">
        <v>16</v>
      </c>
      <c r="H693">
        <v>5</v>
      </c>
      <c r="I693" t="s">
        <v>146</v>
      </c>
      <c r="J693">
        <v>1</v>
      </c>
      <c r="K693">
        <v>4.6097099999999998</v>
      </c>
      <c r="L693">
        <v>-74.08175</v>
      </c>
    </row>
    <row r="694" spans="1:12" x14ac:dyDescent="0.25">
      <c r="A694" t="s">
        <v>48</v>
      </c>
      <c r="B694" t="s">
        <v>24</v>
      </c>
      <c r="C694">
        <v>68800</v>
      </c>
      <c r="D694">
        <v>9700</v>
      </c>
      <c r="E694" t="s">
        <v>674</v>
      </c>
      <c r="F694" t="s">
        <v>96</v>
      </c>
      <c r="G694" t="s">
        <v>16</v>
      </c>
      <c r="H694">
        <v>5</v>
      </c>
      <c r="I694" t="s">
        <v>32</v>
      </c>
      <c r="J694">
        <v>1</v>
      </c>
      <c r="K694">
        <v>4.6097099999999998</v>
      </c>
      <c r="L694">
        <v>-74.08175</v>
      </c>
    </row>
    <row r="695" spans="1:12" x14ac:dyDescent="0.25">
      <c r="A695" t="s">
        <v>85</v>
      </c>
      <c r="B695" t="s">
        <v>86</v>
      </c>
      <c r="C695">
        <v>714600</v>
      </c>
      <c r="D695">
        <v>36200</v>
      </c>
      <c r="E695" t="s">
        <v>983</v>
      </c>
      <c r="F695" t="s">
        <v>47</v>
      </c>
      <c r="G695" t="s">
        <v>16</v>
      </c>
      <c r="H695">
        <v>5</v>
      </c>
      <c r="I695" t="s">
        <v>32</v>
      </c>
      <c r="J695">
        <v>1</v>
      </c>
      <c r="K695">
        <v>4.6097099999999998</v>
      </c>
      <c r="L695">
        <v>-74.08175</v>
      </c>
    </row>
    <row r="696" spans="1:12" x14ac:dyDescent="0.25">
      <c r="A696" t="s">
        <v>64</v>
      </c>
      <c r="B696" t="s">
        <v>65</v>
      </c>
      <c r="C696">
        <v>46900</v>
      </c>
      <c r="D696">
        <v>0</v>
      </c>
      <c r="E696" t="s">
        <v>1242</v>
      </c>
      <c r="F696" t="s">
        <v>21</v>
      </c>
      <c r="G696" t="s">
        <v>16</v>
      </c>
      <c r="H696">
        <v>4</v>
      </c>
      <c r="I696" t="s">
        <v>17</v>
      </c>
      <c r="J696">
        <v>8</v>
      </c>
      <c r="K696">
        <v>4.6097099999999998</v>
      </c>
      <c r="L696">
        <v>-74.08175</v>
      </c>
    </row>
    <row r="697" spans="1:12" x14ac:dyDescent="0.25">
      <c r="A697" t="s">
        <v>155</v>
      </c>
      <c r="B697" t="s">
        <v>62</v>
      </c>
      <c r="C697">
        <v>93600</v>
      </c>
      <c r="D697">
        <v>5600</v>
      </c>
      <c r="E697" t="s">
        <v>1053</v>
      </c>
      <c r="F697" t="s">
        <v>76</v>
      </c>
      <c r="G697" t="s">
        <v>16</v>
      </c>
      <c r="H697">
        <v>4</v>
      </c>
      <c r="I697" t="s">
        <v>17</v>
      </c>
      <c r="J697">
        <v>4</v>
      </c>
      <c r="K697">
        <v>4.6097099999999998</v>
      </c>
      <c r="L697">
        <v>-74.08175</v>
      </c>
    </row>
    <row r="698" spans="1:12" x14ac:dyDescent="0.25">
      <c r="A698" t="s">
        <v>113</v>
      </c>
      <c r="B698" t="s">
        <v>24</v>
      </c>
      <c r="C698">
        <v>19800</v>
      </c>
      <c r="D698">
        <v>9800</v>
      </c>
      <c r="E698" t="s">
        <v>843</v>
      </c>
      <c r="F698" t="s">
        <v>52</v>
      </c>
      <c r="G698" t="s">
        <v>16</v>
      </c>
      <c r="H698">
        <v>1</v>
      </c>
      <c r="I698" t="s">
        <v>17</v>
      </c>
      <c r="J698">
        <v>1</v>
      </c>
      <c r="K698">
        <v>4.6097099999999998</v>
      </c>
      <c r="L698">
        <v>-74.08175</v>
      </c>
    </row>
    <row r="699" spans="1:12" x14ac:dyDescent="0.25">
      <c r="A699" t="s">
        <v>266</v>
      </c>
      <c r="B699" t="s">
        <v>13</v>
      </c>
      <c r="C699">
        <v>1450300</v>
      </c>
      <c r="D699">
        <v>75400</v>
      </c>
      <c r="E699" t="s">
        <v>312</v>
      </c>
      <c r="F699" t="s">
        <v>88</v>
      </c>
      <c r="G699" t="s">
        <v>16</v>
      </c>
      <c r="H699">
        <v>1</v>
      </c>
      <c r="I699" t="s">
        <v>32</v>
      </c>
      <c r="J699">
        <v>1</v>
      </c>
      <c r="K699">
        <v>4.6097099999999998</v>
      </c>
      <c r="L699">
        <v>-74.08175</v>
      </c>
    </row>
    <row r="700" spans="1:12" x14ac:dyDescent="0.25">
      <c r="A700" t="s">
        <v>124</v>
      </c>
      <c r="B700" t="s">
        <v>19</v>
      </c>
      <c r="C700">
        <v>648500</v>
      </c>
      <c r="D700">
        <v>34700</v>
      </c>
      <c r="E700" t="s">
        <v>474</v>
      </c>
      <c r="F700" t="s">
        <v>26</v>
      </c>
      <c r="G700" t="s">
        <v>16</v>
      </c>
      <c r="H700">
        <v>5</v>
      </c>
      <c r="I700" t="s">
        <v>17</v>
      </c>
      <c r="J700">
        <v>2</v>
      </c>
      <c r="K700">
        <v>4.6097099999999998</v>
      </c>
      <c r="L700">
        <v>-74.08175</v>
      </c>
    </row>
    <row r="701" spans="1:12" x14ac:dyDescent="0.25">
      <c r="A701" t="s">
        <v>78</v>
      </c>
      <c r="B701" t="s">
        <v>19</v>
      </c>
      <c r="C701">
        <v>227200</v>
      </c>
      <c r="D701">
        <v>12300</v>
      </c>
      <c r="E701" t="s">
        <v>676</v>
      </c>
      <c r="F701" t="s">
        <v>88</v>
      </c>
      <c r="G701" t="s">
        <v>22</v>
      </c>
      <c r="H701">
        <v>5</v>
      </c>
      <c r="I701" t="s">
        <v>17</v>
      </c>
      <c r="J701">
        <v>10</v>
      </c>
      <c r="K701">
        <v>6.2518399999999996</v>
      </c>
      <c r="L701">
        <v>-75.563590000000005</v>
      </c>
    </row>
    <row r="702" spans="1:12" x14ac:dyDescent="0.25">
      <c r="A702" t="s">
        <v>78</v>
      </c>
      <c r="B702" t="s">
        <v>19</v>
      </c>
      <c r="C702">
        <v>237200</v>
      </c>
      <c r="D702">
        <v>10800</v>
      </c>
      <c r="E702" t="s">
        <v>751</v>
      </c>
      <c r="F702" t="s">
        <v>21</v>
      </c>
      <c r="G702" t="s">
        <v>16</v>
      </c>
      <c r="H702">
        <v>1</v>
      </c>
      <c r="I702" t="s">
        <v>17</v>
      </c>
      <c r="J702">
        <v>1</v>
      </c>
      <c r="K702">
        <v>4.6097099999999998</v>
      </c>
      <c r="L702">
        <v>-74.08175</v>
      </c>
    </row>
    <row r="703" spans="1:12" x14ac:dyDescent="0.25">
      <c r="A703" t="s">
        <v>111</v>
      </c>
      <c r="B703" t="s">
        <v>19</v>
      </c>
      <c r="C703">
        <v>467200</v>
      </c>
      <c r="D703">
        <v>25100</v>
      </c>
      <c r="E703" t="s">
        <v>765</v>
      </c>
      <c r="F703" t="s">
        <v>15</v>
      </c>
      <c r="G703" t="s">
        <v>16</v>
      </c>
      <c r="H703">
        <v>1</v>
      </c>
      <c r="I703" t="s">
        <v>32</v>
      </c>
      <c r="J703">
        <v>1</v>
      </c>
      <c r="K703">
        <v>4.6097099999999998</v>
      </c>
      <c r="L703">
        <v>-74.08175</v>
      </c>
    </row>
    <row r="704" spans="1:12" x14ac:dyDescent="0.25">
      <c r="A704" t="s">
        <v>39</v>
      </c>
      <c r="B704" t="s">
        <v>24</v>
      </c>
      <c r="C704">
        <v>37700</v>
      </c>
      <c r="D704">
        <v>0</v>
      </c>
      <c r="E704" t="s">
        <v>1172</v>
      </c>
      <c r="F704" t="s">
        <v>47</v>
      </c>
      <c r="G704" t="s">
        <v>16</v>
      </c>
      <c r="H704">
        <v>4</v>
      </c>
      <c r="I704" t="s">
        <v>17</v>
      </c>
      <c r="J704">
        <v>5</v>
      </c>
      <c r="K704">
        <v>4.6097099999999998</v>
      </c>
      <c r="L704">
        <v>-74.08175</v>
      </c>
    </row>
    <row r="705" spans="1:12" x14ac:dyDescent="0.25">
      <c r="A705" t="s">
        <v>148</v>
      </c>
      <c r="B705" t="s">
        <v>13</v>
      </c>
      <c r="C705">
        <v>2355200</v>
      </c>
      <c r="D705">
        <v>123600</v>
      </c>
      <c r="E705" t="s">
        <v>587</v>
      </c>
      <c r="F705" t="s">
        <v>52</v>
      </c>
      <c r="G705" t="s">
        <v>16</v>
      </c>
      <c r="H705">
        <v>5</v>
      </c>
      <c r="I705" t="s">
        <v>17</v>
      </c>
      <c r="J705">
        <v>1</v>
      </c>
      <c r="K705">
        <v>4.6097099999999998</v>
      </c>
      <c r="L705">
        <v>-74.08175</v>
      </c>
    </row>
    <row r="706" spans="1:12" x14ac:dyDescent="0.25">
      <c r="A706" t="s">
        <v>84</v>
      </c>
      <c r="B706" t="s">
        <v>58</v>
      </c>
      <c r="C706">
        <v>194900</v>
      </c>
      <c r="D706">
        <v>15200</v>
      </c>
      <c r="E706" t="s">
        <v>125</v>
      </c>
      <c r="F706" t="s">
        <v>21</v>
      </c>
      <c r="G706" t="s">
        <v>22</v>
      </c>
      <c r="H706">
        <v>5</v>
      </c>
      <c r="I706" t="s">
        <v>32</v>
      </c>
      <c r="J706">
        <v>1</v>
      </c>
      <c r="K706">
        <v>6.2518399999999996</v>
      </c>
      <c r="L706">
        <v>-75.563590000000005</v>
      </c>
    </row>
    <row r="707" spans="1:12" x14ac:dyDescent="0.25">
      <c r="A707" t="s">
        <v>111</v>
      </c>
      <c r="B707" t="s">
        <v>19</v>
      </c>
      <c r="C707">
        <v>484700</v>
      </c>
      <c r="D707">
        <v>24000</v>
      </c>
      <c r="E707" t="s">
        <v>1070</v>
      </c>
      <c r="F707" t="s">
        <v>26</v>
      </c>
      <c r="G707" t="s">
        <v>22</v>
      </c>
      <c r="H707">
        <v>4</v>
      </c>
      <c r="I707" t="s">
        <v>17</v>
      </c>
      <c r="J707">
        <v>1</v>
      </c>
      <c r="K707">
        <v>6.2518399999999996</v>
      </c>
      <c r="L707">
        <v>-75.563590000000005</v>
      </c>
    </row>
    <row r="708" spans="1:12" x14ac:dyDescent="0.25">
      <c r="A708" t="s">
        <v>148</v>
      </c>
      <c r="B708" t="s">
        <v>13</v>
      </c>
      <c r="C708">
        <v>2182000</v>
      </c>
      <c r="D708">
        <v>116600</v>
      </c>
      <c r="E708" t="s">
        <v>599</v>
      </c>
      <c r="F708" t="s">
        <v>43</v>
      </c>
      <c r="G708" t="s">
        <v>16</v>
      </c>
      <c r="H708">
        <v>4</v>
      </c>
      <c r="I708" t="s">
        <v>17</v>
      </c>
      <c r="J708">
        <v>1</v>
      </c>
      <c r="K708">
        <v>4.6097099999999998</v>
      </c>
      <c r="L708">
        <v>-74.08175</v>
      </c>
    </row>
    <row r="709" spans="1:12" x14ac:dyDescent="0.25">
      <c r="A709" t="s">
        <v>80</v>
      </c>
      <c r="B709" t="s">
        <v>65</v>
      </c>
      <c r="C709">
        <v>38700</v>
      </c>
      <c r="D709">
        <v>7900</v>
      </c>
      <c r="E709" t="s">
        <v>427</v>
      </c>
      <c r="F709" t="s">
        <v>21</v>
      </c>
      <c r="G709" t="s">
        <v>91</v>
      </c>
      <c r="H709">
        <v>2</v>
      </c>
      <c r="I709" t="s">
        <v>17</v>
      </c>
      <c r="J709">
        <v>1</v>
      </c>
      <c r="K709">
        <v>10.968540000000001</v>
      </c>
      <c r="L709">
        <v>-74.781319999999994</v>
      </c>
    </row>
    <row r="710" spans="1:12" x14ac:dyDescent="0.25">
      <c r="A710" t="s">
        <v>61</v>
      </c>
      <c r="B710" t="s">
        <v>62</v>
      </c>
      <c r="C710">
        <v>420700</v>
      </c>
      <c r="D710">
        <v>20600</v>
      </c>
      <c r="E710" t="s">
        <v>101</v>
      </c>
      <c r="F710" t="s">
        <v>26</v>
      </c>
      <c r="G710" t="s">
        <v>16</v>
      </c>
      <c r="H710">
        <v>5</v>
      </c>
      <c r="I710" t="s">
        <v>17</v>
      </c>
      <c r="J710">
        <v>5</v>
      </c>
      <c r="K710">
        <v>4.6097099999999998</v>
      </c>
      <c r="L710">
        <v>-74.08175</v>
      </c>
    </row>
    <row r="711" spans="1:12" x14ac:dyDescent="0.25">
      <c r="A711" t="s">
        <v>266</v>
      </c>
      <c r="B711" t="s">
        <v>13</v>
      </c>
      <c r="C711">
        <v>1527100</v>
      </c>
      <c r="D711">
        <v>79500</v>
      </c>
      <c r="E711" t="s">
        <v>672</v>
      </c>
      <c r="F711" t="s">
        <v>93</v>
      </c>
      <c r="G711" t="s">
        <v>22</v>
      </c>
      <c r="H711">
        <v>5</v>
      </c>
      <c r="I711" t="s">
        <v>17</v>
      </c>
      <c r="J711">
        <v>1</v>
      </c>
      <c r="K711">
        <v>6.2518399999999996</v>
      </c>
      <c r="L711">
        <v>-75.563590000000005</v>
      </c>
    </row>
    <row r="712" spans="1:12" x14ac:dyDescent="0.25">
      <c r="A712" t="s">
        <v>124</v>
      </c>
      <c r="B712" t="s">
        <v>19</v>
      </c>
      <c r="C712">
        <v>734900</v>
      </c>
      <c r="D712">
        <v>41500</v>
      </c>
      <c r="E712" t="s">
        <v>538</v>
      </c>
      <c r="F712" t="s">
        <v>76</v>
      </c>
      <c r="G712" t="s">
        <v>16</v>
      </c>
      <c r="H712">
        <v>5</v>
      </c>
      <c r="I712" t="s">
        <v>32</v>
      </c>
      <c r="J712">
        <v>1</v>
      </c>
      <c r="K712">
        <v>4.6097099999999998</v>
      </c>
      <c r="L712">
        <v>-74.08175</v>
      </c>
    </row>
    <row r="713" spans="1:12" x14ac:dyDescent="0.25">
      <c r="A713" t="s">
        <v>219</v>
      </c>
      <c r="B713" t="s">
        <v>19</v>
      </c>
      <c r="C713">
        <v>392100</v>
      </c>
      <c r="D713">
        <v>19100</v>
      </c>
      <c r="E713" t="s">
        <v>145</v>
      </c>
      <c r="F713" t="s">
        <v>47</v>
      </c>
      <c r="G713" t="s">
        <v>60</v>
      </c>
      <c r="H713">
        <v>5</v>
      </c>
      <c r="I713" t="s">
        <v>17</v>
      </c>
      <c r="J713">
        <v>1</v>
      </c>
      <c r="K713">
        <v>4.8133299999999997</v>
      </c>
      <c r="L713">
        <v>-75.696110000000004</v>
      </c>
    </row>
    <row r="714" spans="1:12" x14ac:dyDescent="0.25">
      <c r="A714" t="s">
        <v>50</v>
      </c>
      <c r="B714" t="s">
        <v>29</v>
      </c>
      <c r="C714">
        <v>2229200</v>
      </c>
      <c r="D714">
        <v>116900</v>
      </c>
      <c r="E714" t="s">
        <v>718</v>
      </c>
      <c r="F714" t="s">
        <v>47</v>
      </c>
      <c r="G714" t="s">
        <v>22</v>
      </c>
      <c r="H714">
        <v>1</v>
      </c>
      <c r="I714" t="s">
        <v>32</v>
      </c>
      <c r="J714">
        <v>1</v>
      </c>
      <c r="K714">
        <v>6.2518399999999996</v>
      </c>
      <c r="L714">
        <v>-75.563590000000005</v>
      </c>
    </row>
    <row r="715" spans="1:12" x14ac:dyDescent="0.25">
      <c r="A715" t="s">
        <v>148</v>
      </c>
      <c r="B715" t="s">
        <v>13</v>
      </c>
      <c r="C715">
        <v>1732400</v>
      </c>
      <c r="D715">
        <v>90400</v>
      </c>
      <c r="E715" t="s">
        <v>81</v>
      </c>
      <c r="F715" t="s">
        <v>93</v>
      </c>
      <c r="G715" t="s">
        <v>31</v>
      </c>
      <c r="H715">
        <v>4</v>
      </c>
      <c r="I715" t="s">
        <v>17</v>
      </c>
      <c r="J715">
        <v>1</v>
      </c>
      <c r="K715">
        <v>3.4372199999999999</v>
      </c>
      <c r="L715">
        <v>-76.522499999999994</v>
      </c>
    </row>
    <row r="716" spans="1:12" x14ac:dyDescent="0.25">
      <c r="A716" t="s">
        <v>184</v>
      </c>
      <c r="B716" t="s">
        <v>86</v>
      </c>
      <c r="C716">
        <v>285900</v>
      </c>
      <c r="D716">
        <v>15600</v>
      </c>
      <c r="E716" t="s">
        <v>1177</v>
      </c>
      <c r="F716" t="s">
        <v>35</v>
      </c>
      <c r="G716" t="s">
        <v>16</v>
      </c>
      <c r="H716">
        <v>5</v>
      </c>
      <c r="I716" t="s">
        <v>32</v>
      </c>
      <c r="J716">
        <v>1</v>
      </c>
      <c r="K716">
        <v>4.6097099999999998</v>
      </c>
      <c r="L716">
        <v>-74.08175</v>
      </c>
    </row>
    <row r="717" spans="1:12" x14ac:dyDescent="0.25">
      <c r="A717" t="s">
        <v>192</v>
      </c>
      <c r="B717" t="s">
        <v>65</v>
      </c>
      <c r="C717">
        <v>45800</v>
      </c>
      <c r="D717">
        <v>2700</v>
      </c>
      <c r="E717" t="s">
        <v>609</v>
      </c>
      <c r="F717" t="s">
        <v>93</v>
      </c>
      <c r="G717" t="s">
        <v>44</v>
      </c>
      <c r="H717">
        <v>5</v>
      </c>
      <c r="I717" t="s">
        <v>17</v>
      </c>
      <c r="J717">
        <v>2</v>
      </c>
      <c r="K717">
        <v>11.240790000000001</v>
      </c>
      <c r="L717">
        <v>-74.199039999999997</v>
      </c>
    </row>
    <row r="718" spans="1:12" x14ac:dyDescent="0.25">
      <c r="A718" t="s">
        <v>98</v>
      </c>
      <c r="B718" t="s">
        <v>19</v>
      </c>
      <c r="C718">
        <v>432900</v>
      </c>
      <c r="D718">
        <v>21200</v>
      </c>
      <c r="E718" t="s">
        <v>659</v>
      </c>
      <c r="F718" t="s">
        <v>76</v>
      </c>
      <c r="G718" t="s">
        <v>16</v>
      </c>
      <c r="H718">
        <v>5</v>
      </c>
      <c r="I718" t="s">
        <v>17</v>
      </c>
      <c r="J718">
        <v>1</v>
      </c>
      <c r="K718">
        <v>4.6097099999999998</v>
      </c>
      <c r="L718">
        <v>-74.08175</v>
      </c>
    </row>
    <row r="719" spans="1:12" x14ac:dyDescent="0.25">
      <c r="A719" t="s">
        <v>144</v>
      </c>
      <c r="B719" t="s">
        <v>65</v>
      </c>
      <c r="C719">
        <v>46800</v>
      </c>
      <c r="D719">
        <v>2900</v>
      </c>
      <c r="E719" t="s">
        <v>686</v>
      </c>
      <c r="F719" t="s">
        <v>52</v>
      </c>
      <c r="G719" t="s">
        <v>44</v>
      </c>
      <c r="H719">
        <v>1</v>
      </c>
      <c r="I719" t="s">
        <v>38</v>
      </c>
      <c r="J719">
        <v>1</v>
      </c>
      <c r="K719">
        <v>11.240790000000001</v>
      </c>
      <c r="L719">
        <v>-74.199039999999997</v>
      </c>
    </row>
    <row r="720" spans="1:12" x14ac:dyDescent="0.25">
      <c r="A720" t="s">
        <v>67</v>
      </c>
      <c r="B720" t="s">
        <v>62</v>
      </c>
      <c r="C720">
        <v>49900</v>
      </c>
      <c r="D720">
        <v>2900</v>
      </c>
      <c r="E720" t="s">
        <v>247</v>
      </c>
      <c r="F720" t="s">
        <v>54</v>
      </c>
      <c r="G720" t="s">
        <v>16</v>
      </c>
      <c r="H720">
        <v>5</v>
      </c>
      <c r="I720" t="s">
        <v>17</v>
      </c>
      <c r="J720">
        <v>8</v>
      </c>
      <c r="K720">
        <v>4.6097099999999998</v>
      </c>
      <c r="L720">
        <v>-74.08175</v>
      </c>
    </row>
    <row r="721" spans="1:12" x14ac:dyDescent="0.25">
      <c r="A721" t="s">
        <v>127</v>
      </c>
      <c r="B721" t="s">
        <v>13</v>
      </c>
      <c r="C721">
        <v>833000</v>
      </c>
      <c r="D721">
        <v>44800</v>
      </c>
      <c r="E721" t="s">
        <v>642</v>
      </c>
      <c r="F721" t="s">
        <v>21</v>
      </c>
      <c r="G721" t="s">
        <v>16</v>
      </c>
      <c r="H721">
        <v>5</v>
      </c>
      <c r="I721" t="s">
        <v>32</v>
      </c>
      <c r="J721">
        <v>1</v>
      </c>
      <c r="K721">
        <v>4.6097099999999998</v>
      </c>
      <c r="L721">
        <v>-74.08175</v>
      </c>
    </row>
    <row r="722" spans="1:12" x14ac:dyDescent="0.25">
      <c r="A722" t="s">
        <v>171</v>
      </c>
      <c r="B722" t="s">
        <v>19</v>
      </c>
      <c r="C722">
        <v>207800</v>
      </c>
      <c r="D722">
        <v>11300</v>
      </c>
      <c r="E722" t="s">
        <v>532</v>
      </c>
      <c r="F722" t="s">
        <v>130</v>
      </c>
      <c r="G722" t="s">
        <v>22</v>
      </c>
      <c r="H722">
        <v>4</v>
      </c>
      <c r="I722" t="s">
        <v>32</v>
      </c>
      <c r="J722">
        <v>1</v>
      </c>
      <c r="K722">
        <v>6.2518399999999996</v>
      </c>
      <c r="L722">
        <v>-75.563590000000005</v>
      </c>
    </row>
    <row r="723" spans="1:12" x14ac:dyDescent="0.25">
      <c r="A723" t="s">
        <v>158</v>
      </c>
      <c r="B723" t="s">
        <v>62</v>
      </c>
      <c r="C723">
        <v>49800</v>
      </c>
      <c r="D723">
        <v>800</v>
      </c>
      <c r="E723" t="s">
        <v>1169</v>
      </c>
      <c r="F723" t="s">
        <v>15</v>
      </c>
      <c r="G723" t="s">
        <v>91</v>
      </c>
      <c r="H723">
        <v>5</v>
      </c>
      <c r="I723" t="s">
        <v>17</v>
      </c>
      <c r="J723">
        <v>2</v>
      </c>
      <c r="K723">
        <v>10.968540000000001</v>
      </c>
      <c r="L723">
        <v>-74.781319999999994</v>
      </c>
    </row>
    <row r="724" spans="1:12" x14ac:dyDescent="0.25">
      <c r="A724" t="s">
        <v>144</v>
      </c>
      <c r="B724" t="s">
        <v>65</v>
      </c>
      <c r="C724">
        <v>68400</v>
      </c>
      <c r="D724">
        <v>1800</v>
      </c>
      <c r="E724" t="s">
        <v>1079</v>
      </c>
      <c r="F724" t="s">
        <v>47</v>
      </c>
      <c r="G724" t="s">
        <v>16</v>
      </c>
      <c r="H724">
        <v>5</v>
      </c>
      <c r="I724" t="s">
        <v>32</v>
      </c>
      <c r="J724">
        <v>1</v>
      </c>
      <c r="K724">
        <v>4.6097099999999998</v>
      </c>
      <c r="L724">
        <v>-74.08175</v>
      </c>
    </row>
    <row r="725" spans="1:12" x14ac:dyDescent="0.25">
      <c r="A725" t="s">
        <v>122</v>
      </c>
      <c r="B725" t="s">
        <v>29</v>
      </c>
      <c r="C725">
        <v>1210700</v>
      </c>
      <c r="D725">
        <v>62700</v>
      </c>
      <c r="E725" t="s">
        <v>414</v>
      </c>
      <c r="F725" t="s">
        <v>43</v>
      </c>
      <c r="G725" t="s">
        <v>178</v>
      </c>
      <c r="H725">
        <v>5</v>
      </c>
      <c r="I725" t="s">
        <v>32</v>
      </c>
      <c r="J725">
        <v>1</v>
      </c>
      <c r="K725">
        <v>1.2136100000000001</v>
      </c>
      <c r="L725">
        <v>-77.281109999999998</v>
      </c>
    </row>
    <row r="726" spans="1:12" x14ac:dyDescent="0.25">
      <c r="A726" t="s">
        <v>94</v>
      </c>
      <c r="B726" t="s">
        <v>29</v>
      </c>
      <c r="C726">
        <v>587400</v>
      </c>
      <c r="D726">
        <v>31700</v>
      </c>
      <c r="E726" t="s">
        <v>1217</v>
      </c>
      <c r="F726" t="s">
        <v>130</v>
      </c>
      <c r="G726" t="s">
        <v>16</v>
      </c>
      <c r="H726">
        <v>3</v>
      </c>
      <c r="I726" t="s">
        <v>32</v>
      </c>
      <c r="J726">
        <v>1</v>
      </c>
      <c r="K726">
        <v>4.6097099999999998</v>
      </c>
      <c r="L726">
        <v>-74.08175</v>
      </c>
    </row>
    <row r="727" spans="1:12" x14ac:dyDescent="0.25">
      <c r="A727" t="s">
        <v>70</v>
      </c>
      <c r="B727" t="s">
        <v>13</v>
      </c>
      <c r="C727">
        <v>2428500</v>
      </c>
      <c r="D727">
        <v>127500</v>
      </c>
      <c r="E727" t="s">
        <v>1061</v>
      </c>
      <c r="F727" t="s">
        <v>15</v>
      </c>
      <c r="G727" t="s">
        <v>16</v>
      </c>
      <c r="H727">
        <v>1</v>
      </c>
      <c r="I727" t="s">
        <v>17</v>
      </c>
      <c r="J727">
        <v>8</v>
      </c>
      <c r="K727">
        <v>4.6097099999999998</v>
      </c>
      <c r="L727">
        <v>-74.08175</v>
      </c>
    </row>
    <row r="728" spans="1:12" x14ac:dyDescent="0.25">
      <c r="A728" t="s">
        <v>80</v>
      </c>
      <c r="B728" t="s">
        <v>65</v>
      </c>
      <c r="C728">
        <v>36900</v>
      </c>
      <c r="D728">
        <v>0</v>
      </c>
      <c r="E728" t="s">
        <v>515</v>
      </c>
      <c r="F728" t="s">
        <v>93</v>
      </c>
      <c r="G728" t="s">
        <v>16</v>
      </c>
      <c r="H728">
        <v>5</v>
      </c>
      <c r="I728" t="s">
        <v>17</v>
      </c>
      <c r="J728">
        <v>2</v>
      </c>
      <c r="K728">
        <v>4.6097099999999998</v>
      </c>
      <c r="L728">
        <v>-74.08175</v>
      </c>
    </row>
    <row r="729" spans="1:12" x14ac:dyDescent="0.25">
      <c r="A729" t="s">
        <v>68</v>
      </c>
      <c r="B729" t="s">
        <v>24</v>
      </c>
      <c r="C729">
        <v>25700</v>
      </c>
      <c r="D729">
        <v>0</v>
      </c>
      <c r="E729" t="s">
        <v>703</v>
      </c>
      <c r="F729" t="s">
        <v>21</v>
      </c>
      <c r="G729" t="s">
        <v>60</v>
      </c>
      <c r="H729">
        <v>3</v>
      </c>
      <c r="I729" t="s">
        <v>17</v>
      </c>
      <c r="J729">
        <v>1</v>
      </c>
      <c r="K729">
        <v>4.8133299999999997</v>
      </c>
      <c r="L729">
        <v>-75.696110000000004</v>
      </c>
    </row>
    <row r="730" spans="1:12" x14ac:dyDescent="0.25">
      <c r="A730" t="s">
        <v>74</v>
      </c>
      <c r="B730" t="s">
        <v>62</v>
      </c>
      <c r="C730">
        <v>63500</v>
      </c>
      <c r="D730">
        <v>3600</v>
      </c>
      <c r="E730" t="s">
        <v>95</v>
      </c>
      <c r="F730" t="s">
        <v>88</v>
      </c>
      <c r="G730" t="s">
        <v>91</v>
      </c>
      <c r="H730">
        <v>5</v>
      </c>
      <c r="I730" t="s">
        <v>17</v>
      </c>
      <c r="J730">
        <v>5</v>
      </c>
      <c r="K730">
        <v>10.968540000000001</v>
      </c>
      <c r="L730">
        <v>-74.781319999999994</v>
      </c>
    </row>
    <row r="731" spans="1:12" x14ac:dyDescent="0.25">
      <c r="A731" t="s">
        <v>64</v>
      </c>
      <c r="B731" t="s">
        <v>65</v>
      </c>
      <c r="C731">
        <v>50000</v>
      </c>
      <c r="D731">
        <v>900</v>
      </c>
      <c r="E731" t="s">
        <v>1263</v>
      </c>
      <c r="F731" t="s">
        <v>160</v>
      </c>
      <c r="G731" t="s">
        <v>22</v>
      </c>
      <c r="H731">
        <v>1</v>
      </c>
      <c r="I731" t="s">
        <v>17</v>
      </c>
      <c r="J731">
        <v>2</v>
      </c>
      <c r="K731">
        <v>6.2518399999999996</v>
      </c>
      <c r="L731">
        <v>-75.563590000000005</v>
      </c>
    </row>
    <row r="732" spans="1:12" x14ac:dyDescent="0.25">
      <c r="A732" t="s">
        <v>148</v>
      </c>
      <c r="B732" t="s">
        <v>13</v>
      </c>
      <c r="C732">
        <v>2617500</v>
      </c>
      <c r="D732">
        <v>139600</v>
      </c>
      <c r="E732" t="s">
        <v>615</v>
      </c>
      <c r="F732" t="s">
        <v>54</v>
      </c>
      <c r="G732" t="s">
        <v>16</v>
      </c>
      <c r="H732">
        <v>3</v>
      </c>
      <c r="I732" t="s">
        <v>17</v>
      </c>
      <c r="J732">
        <v>1</v>
      </c>
      <c r="K732">
        <v>4.6097099999999998</v>
      </c>
      <c r="L732">
        <v>-74.08175</v>
      </c>
    </row>
    <row r="733" spans="1:12" x14ac:dyDescent="0.25">
      <c r="A733" t="s">
        <v>28</v>
      </c>
      <c r="B733" t="s">
        <v>29</v>
      </c>
      <c r="C733">
        <v>638400</v>
      </c>
      <c r="D733">
        <v>32200</v>
      </c>
      <c r="E733" t="s">
        <v>182</v>
      </c>
      <c r="F733" t="s">
        <v>26</v>
      </c>
      <c r="G733" t="s">
        <v>60</v>
      </c>
      <c r="H733">
        <v>1</v>
      </c>
      <c r="I733" t="s">
        <v>17</v>
      </c>
      <c r="J733">
        <v>10</v>
      </c>
      <c r="K733">
        <v>4.8133299999999997</v>
      </c>
      <c r="L733">
        <v>-75.696110000000004</v>
      </c>
    </row>
    <row r="734" spans="1:12" x14ac:dyDescent="0.25">
      <c r="A734" t="s">
        <v>23</v>
      </c>
      <c r="B734" t="s">
        <v>24</v>
      </c>
      <c r="C734">
        <v>210200</v>
      </c>
      <c r="D734">
        <v>11400</v>
      </c>
      <c r="E734" t="s">
        <v>428</v>
      </c>
      <c r="F734" t="s">
        <v>15</v>
      </c>
      <c r="G734" t="s">
        <v>16</v>
      </c>
      <c r="H734">
        <v>4</v>
      </c>
      <c r="I734" t="s">
        <v>17</v>
      </c>
      <c r="J734">
        <v>5</v>
      </c>
      <c r="K734">
        <v>4.6097099999999998</v>
      </c>
      <c r="L734">
        <v>-74.08175</v>
      </c>
    </row>
    <row r="735" spans="1:12" x14ac:dyDescent="0.25">
      <c r="A735" t="s">
        <v>67</v>
      </c>
      <c r="B735" t="s">
        <v>62</v>
      </c>
      <c r="C735">
        <v>48300</v>
      </c>
      <c r="D735">
        <v>800</v>
      </c>
      <c r="E735" t="s">
        <v>757</v>
      </c>
      <c r="F735" t="s">
        <v>130</v>
      </c>
      <c r="G735" t="s">
        <v>16</v>
      </c>
      <c r="H735">
        <v>5</v>
      </c>
      <c r="I735" t="s">
        <v>32</v>
      </c>
      <c r="J735">
        <v>1</v>
      </c>
      <c r="K735">
        <v>4.6097099999999998</v>
      </c>
      <c r="L735">
        <v>-74.08175</v>
      </c>
    </row>
    <row r="736" spans="1:12" x14ac:dyDescent="0.25">
      <c r="A736" t="s">
        <v>196</v>
      </c>
      <c r="B736" t="s">
        <v>13</v>
      </c>
      <c r="C736">
        <v>1325700</v>
      </c>
      <c r="D736">
        <v>73000</v>
      </c>
      <c r="E736" t="s">
        <v>648</v>
      </c>
      <c r="F736" t="s">
        <v>96</v>
      </c>
      <c r="G736" t="s">
        <v>385</v>
      </c>
      <c r="H736">
        <v>4</v>
      </c>
      <c r="I736" t="s">
        <v>32</v>
      </c>
      <c r="J736">
        <v>1</v>
      </c>
      <c r="K736">
        <v>4.5793699999999999</v>
      </c>
      <c r="L736">
        <v>-74.216819999999998</v>
      </c>
    </row>
    <row r="737" spans="1:12" x14ac:dyDescent="0.25">
      <c r="A737" t="s">
        <v>28</v>
      </c>
      <c r="B737" t="s">
        <v>29</v>
      </c>
      <c r="C737">
        <v>512400</v>
      </c>
      <c r="D737">
        <v>25500</v>
      </c>
      <c r="E737" t="s">
        <v>185</v>
      </c>
      <c r="F737" t="s">
        <v>96</v>
      </c>
      <c r="G737" t="s">
        <v>22</v>
      </c>
      <c r="H737">
        <v>4</v>
      </c>
      <c r="I737" t="s">
        <v>17</v>
      </c>
      <c r="J737">
        <v>4</v>
      </c>
      <c r="K737">
        <v>6.2518399999999996</v>
      </c>
      <c r="L737">
        <v>-75.563590000000005</v>
      </c>
    </row>
    <row r="738" spans="1:12" x14ac:dyDescent="0.25">
      <c r="A738" t="s">
        <v>135</v>
      </c>
      <c r="B738" t="s">
        <v>58</v>
      </c>
      <c r="C738">
        <v>21100</v>
      </c>
      <c r="D738">
        <v>1500</v>
      </c>
      <c r="E738" t="s">
        <v>523</v>
      </c>
      <c r="F738" t="s">
        <v>43</v>
      </c>
      <c r="G738" t="s">
        <v>16</v>
      </c>
      <c r="H738">
        <v>4</v>
      </c>
      <c r="I738" t="s">
        <v>32</v>
      </c>
      <c r="J738">
        <v>1</v>
      </c>
      <c r="K738">
        <v>4.6097099999999998</v>
      </c>
      <c r="L738">
        <v>-74.08175</v>
      </c>
    </row>
    <row r="739" spans="1:12" x14ac:dyDescent="0.25">
      <c r="A739" t="s">
        <v>36</v>
      </c>
      <c r="B739" t="s">
        <v>24</v>
      </c>
      <c r="C739">
        <v>34700</v>
      </c>
      <c r="D739">
        <v>2400</v>
      </c>
      <c r="E739" t="s">
        <v>708</v>
      </c>
      <c r="F739" t="s">
        <v>130</v>
      </c>
      <c r="G739" t="s">
        <v>22</v>
      </c>
      <c r="H739">
        <v>1</v>
      </c>
      <c r="I739" t="s">
        <v>17</v>
      </c>
      <c r="J739">
        <v>2</v>
      </c>
      <c r="K739">
        <v>6.2518399999999996</v>
      </c>
      <c r="L739">
        <v>-75.563590000000005</v>
      </c>
    </row>
    <row r="740" spans="1:12" x14ac:dyDescent="0.25">
      <c r="A740" t="s">
        <v>155</v>
      </c>
      <c r="B740" t="s">
        <v>62</v>
      </c>
      <c r="C740">
        <v>107900</v>
      </c>
      <c r="D740">
        <v>3900</v>
      </c>
      <c r="E740" t="s">
        <v>679</v>
      </c>
      <c r="F740" t="s">
        <v>54</v>
      </c>
      <c r="G740" t="s">
        <v>22</v>
      </c>
      <c r="H740">
        <v>5</v>
      </c>
      <c r="I740" t="s">
        <v>17</v>
      </c>
      <c r="J740">
        <v>4</v>
      </c>
      <c r="K740">
        <v>6.2518399999999996</v>
      </c>
      <c r="L740">
        <v>-75.563590000000005</v>
      </c>
    </row>
    <row r="741" spans="1:12" x14ac:dyDescent="0.25">
      <c r="A741" t="s">
        <v>84</v>
      </c>
      <c r="B741" t="s">
        <v>58</v>
      </c>
      <c r="C741">
        <v>142800</v>
      </c>
      <c r="D741">
        <v>12400</v>
      </c>
      <c r="E741" t="s">
        <v>800</v>
      </c>
      <c r="F741" t="s">
        <v>130</v>
      </c>
      <c r="G741" t="s">
        <v>27</v>
      </c>
      <c r="H741">
        <v>5</v>
      </c>
      <c r="I741" t="s">
        <v>17</v>
      </c>
      <c r="J741">
        <v>3</v>
      </c>
      <c r="K741">
        <v>10.39972</v>
      </c>
      <c r="L741">
        <v>-75.514439999999993</v>
      </c>
    </row>
    <row r="742" spans="1:12" x14ac:dyDescent="0.25">
      <c r="A742" t="s">
        <v>28</v>
      </c>
      <c r="B742" t="s">
        <v>29</v>
      </c>
      <c r="C742">
        <v>541400</v>
      </c>
      <c r="D742">
        <v>27000</v>
      </c>
      <c r="E742" t="s">
        <v>314</v>
      </c>
      <c r="F742" t="s">
        <v>130</v>
      </c>
      <c r="G742" t="s">
        <v>31</v>
      </c>
      <c r="H742">
        <v>5</v>
      </c>
      <c r="I742" t="s">
        <v>17</v>
      </c>
      <c r="J742">
        <v>3</v>
      </c>
      <c r="K742">
        <v>3.4372199999999999</v>
      </c>
      <c r="L742">
        <v>-76.522499999999994</v>
      </c>
    </row>
    <row r="743" spans="1:12" x14ac:dyDescent="0.25">
      <c r="A743" t="s">
        <v>67</v>
      </c>
      <c r="B743" t="s">
        <v>62</v>
      </c>
      <c r="C743">
        <v>59000</v>
      </c>
      <c r="D743">
        <v>3400</v>
      </c>
      <c r="E743" t="s">
        <v>907</v>
      </c>
      <c r="F743" t="s">
        <v>130</v>
      </c>
      <c r="G743" t="s">
        <v>22</v>
      </c>
      <c r="H743">
        <v>5</v>
      </c>
      <c r="I743" t="s">
        <v>38</v>
      </c>
      <c r="J743">
        <v>1</v>
      </c>
      <c r="K743">
        <v>6.2518399999999996</v>
      </c>
      <c r="L743">
        <v>-75.563590000000005</v>
      </c>
    </row>
    <row r="744" spans="1:12" x14ac:dyDescent="0.25">
      <c r="A744" t="s">
        <v>103</v>
      </c>
      <c r="B744" t="s">
        <v>13</v>
      </c>
      <c r="C744">
        <v>235100</v>
      </c>
      <c r="D744">
        <v>10700</v>
      </c>
      <c r="E744" t="s">
        <v>51</v>
      </c>
      <c r="F744" t="s">
        <v>93</v>
      </c>
      <c r="G744" t="s">
        <v>16</v>
      </c>
      <c r="H744">
        <v>5</v>
      </c>
      <c r="I744" t="s">
        <v>17</v>
      </c>
      <c r="J744">
        <v>2</v>
      </c>
      <c r="K744">
        <v>4.6097099999999998</v>
      </c>
      <c r="L744">
        <v>-74.08175</v>
      </c>
    </row>
    <row r="745" spans="1:12" x14ac:dyDescent="0.25">
      <c r="A745" t="s">
        <v>98</v>
      </c>
      <c r="B745" t="s">
        <v>19</v>
      </c>
      <c r="C745">
        <v>374700</v>
      </c>
      <c r="D745">
        <v>20500</v>
      </c>
      <c r="E745" t="s">
        <v>1050</v>
      </c>
      <c r="F745" t="s">
        <v>52</v>
      </c>
      <c r="G745" t="s">
        <v>22</v>
      </c>
      <c r="H745">
        <v>4</v>
      </c>
      <c r="I745" t="s">
        <v>17</v>
      </c>
      <c r="J745">
        <v>10</v>
      </c>
      <c r="K745">
        <v>6.2518399999999996</v>
      </c>
      <c r="L745">
        <v>-75.563590000000005</v>
      </c>
    </row>
    <row r="746" spans="1:12" x14ac:dyDescent="0.25">
      <c r="A746" t="s">
        <v>48</v>
      </c>
      <c r="B746" t="s">
        <v>24</v>
      </c>
      <c r="C746">
        <v>76500</v>
      </c>
      <c r="D746">
        <v>2300</v>
      </c>
      <c r="E746" t="s">
        <v>107</v>
      </c>
      <c r="F746" t="s">
        <v>96</v>
      </c>
      <c r="G746" t="s">
        <v>16</v>
      </c>
      <c r="H746">
        <v>5</v>
      </c>
      <c r="I746" t="s">
        <v>17</v>
      </c>
      <c r="J746">
        <v>1</v>
      </c>
      <c r="K746">
        <v>4.6097099999999998</v>
      </c>
      <c r="L746">
        <v>-74.08175</v>
      </c>
    </row>
    <row r="747" spans="1:12" x14ac:dyDescent="0.25">
      <c r="A747" t="s">
        <v>266</v>
      </c>
      <c r="B747" t="s">
        <v>13</v>
      </c>
      <c r="C747">
        <v>1134400</v>
      </c>
      <c r="D747">
        <v>65200</v>
      </c>
      <c r="E747" t="s">
        <v>519</v>
      </c>
      <c r="F747" t="s">
        <v>96</v>
      </c>
      <c r="G747" t="s">
        <v>22</v>
      </c>
      <c r="H747">
        <v>5</v>
      </c>
      <c r="I747" t="s">
        <v>17</v>
      </c>
      <c r="J747">
        <v>4</v>
      </c>
      <c r="K747">
        <v>6.2518399999999996</v>
      </c>
      <c r="L747">
        <v>-75.563590000000005</v>
      </c>
    </row>
    <row r="748" spans="1:12" x14ac:dyDescent="0.25">
      <c r="A748" t="s">
        <v>28</v>
      </c>
      <c r="B748" t="s">
        <v>29</v>
      </c>
      <c r="C748">
        <v>446200</v>
      </c>
      <c r="D748">
        <v>28400</v>
      </c>
      <c r="E748" t="s">
        <v>457</v>
      </c>
      <c r="F748" t="s">
        <v>160</v>
      </c>
      <c r="G748" t="s">
        <v>22</v>
      </c>
      <c r="H748">
        <v>5</v>
      </c>
      <c r="I748" t="s">
        <v>17</v>
      </c>
      <c r="J748">
        <v>3</v>
      </c>
      <c r="K748">
        <v>6.2518399999999996</v>
      </c>
      <c r="L748">
        <v>-75.563590000000005</v>
      </c>
    </row>
    <row r="749" spans="1:12" x14ac:dyDescent="0.25">
      <c r="A749" t="s">
        <v>23</v>
      </c>
      <c r="B749" t="s">
        <v>24</v>
      </c>
      <c r="C749">
        <v>158600</v>
      </c>
      <c r="D749">
        <v>8700</v>
      </c>
      <c r="E749" t="s">
        <v>1089</v>
      </c>
      <c r="F749" t="s">
        <v>93</v>
      </c>
      <c r="G749" t="s">
        <v>16</v>
      </c>
      <c r="H749">
        <v>4</v>
      </c>
      <c r="I749" t="s">
        <v>17</v>
      </c>
      <c r="J749">
        <v>1</v>
      </c>
      <c r="K749">
        <v>4.6097099999999998</v>
      </c>
      <c r="L749">
        <v>-74.08175</v>
      </c>
    </row>
    <row r="750" spans="1:12" x14ac:dyDescent="0.25">
      <c r="A750" t="s">
        <v>70</v>
      </c>
      <c r="B750" t="s">
        <v>13</v>
      </c>
      <c r="C750">
        <v>1603500</v>
      </c>
      <c r="D750">
        <v>83600</v>
      </c>
      <c r="E750" t="s">
        <v>1177</v>
      </c>
      <c r="F750" t="s">
        <v>26</v>
      </c>
      <c r="G750" t="s">
        <v>22</v>
      </c>
      <c r="H750">
        <v>1</v>
      </c>
      <c r="I750" t="s">
        <v>17</v>
      </c>
      <c r="J750">
        <v>4</v>
      </c>
      <c r="K750">
        <v>6.2518399999999996</v>
      </c>
      <c r="L750">
        <v>-75.563590000000005</v>
      </c>
    </row>
    <row r="751" spans="1:12" x14ac:dyDescent="0.25">
      <c r="A751" t="s">
        <v>113</v>
      </c>
      <c r="B751" t="s">
        <v>24</v>
      </c>
      <c r="C751">
        <v>20600</v>
      </c>
      <c r="D751">
        <v>6900</v>
      </c>
      <c r="E751" t="s">
        <v>1145</v>
      </c>
      <c r="F751" t="s">
        <v>26</v>
      </c>
      <c r="G751" t="s">
        <v>27</v>
      </c>
      <c r="H751">
        <v>2</v>
      </c>
      <c r="I751" t="s">
        <v>32</v>
      </c>
      <c r="J751">
        <v>1</v>
      </c>
      <c r="K751">
        <v>10.39972</v>
      </c>
      <c r="L751">
        <v>-75.514439999999993</v>
      </c>
    </row>
    <row r="752" spans="1:12" x14ac:dyDescent="0.25">
      <c r="A752" t="s">
        <v>133</v>
      </c>
      <c r="B752" t="s">
        <v>24</v>
      </c>
      <c r="C752">
        <v>17400</v>
      </c>
      <c r="D752">
        <v>0</v>
      </c>
      <c r="E752" t="s">
        <v>431</v>
      </c>
      <c r="F752" t="s">
        <v>43</v>
      </c>
      <c r="G752" t="s">
        <v>16</v>
      </c>
      <c r="H752">
        <v>4</v>
      </c>
      <c r="I752" t="s">
        <v>17</v>
      </c>
      <c r="J752">
        <v>1</v>
      </c>
      <c r="K752">
        <v>4.6097099999999998</v>
      </c>
      <c r="L752">
        <v>-74.08175</v>
      </c>
    </row>
    <row r="753" spans="1:12" x14ac:dyDescent="0.25">
      <c r="A753" t="s">
        <v>214</v>
      </c>
      <c r="B753" t="s">
        <v>19</v>
      </c>
      <c r="C753">
        <v>208200</v>
      </c>
      <c r="D753">
        <v>9300</v>
      </c>
      <c r="E753" t="s">
        <v>242</v>
      </c>
      <c r="F753" t="s">
        <v>15</v>
      </c>
      <c r="G753" t="s">
        <v>22</v>
      </c>
      <c r="H753">
        <v>5</v>
      </c>
      <c r="I753" t="s">
        <v>17</v>
      </c>
      <c r="J753">
        <v>4</v>
      </c>
      <c r="K753">
        <v>6.2518399999999996</v>
      </c>
      <c r="L753">
        <v>-75.563590000000005</v>
      </c>
    </row>
    <row r="754" spans="1:12" x14ac:dyDescent="0.25">
      <c r="A754" t="s">
        <v>39</v>
      </c>
      <c r="B754" t="s">
        <v>24</v>
      </c>
      <c r="C754">
        <v>38100</v>
      </c>
      <c r="D754">
        <v>2200</v>
      </c>
      <c r="E754" t="s">
        <v>445</v>
      </c>
      <c r="F754" t="s">
        <v>26</v>
      </c>
      <c r="G754" t="s">
        <v>153</v>
      </c>
      <c r="H754">
        <v>1</v>
      </c>
      <c r="I754" t="s">
        <v>17</v>
      </c>
      <c r="J754">
        <v>1</v>
      </c>
      <c r="K754">
        <v>2.9272999999999998</v>
      </c>
      <c r="L754">
        <v>-75.281890000000004</v>
      </c>
    </row>
    <row r="755" spans="1:12" x14ac:dyDescent="0.25">
      <c r="A755" t="s">
        <v>48</v>
      </c>
      <c r="B755" t="s">
        <v>24</v>
      </c>
      <c r="C755">
        <v>79000</v>
      </c>
      <c r="D755">
        <v>2400</v>
      </c>
      <c r="E755" t="s">
        <v>128</v>
      </c>
      <c r="F755" t="s">
        <v>160</v>
      </c>
      <c r="G755" t="s">
        <v>22</v>
      </c>
      <c r="H755">
        <v>5</v>
      </c>
      <c r="I755" t="s">
        <v>38</v>
      </c>
      <c r="J755">
        <v>1</v>
      </c>
      <c r="K755">
        <v>6.2518399999999996</v>
      </c>
      <c r="L755">
        <v>-75.563590000000005</v>
      </c>
    </row>
    <row r="756" spans="1:12" x14ac:dyDescent="0.25">
      <c r="A756" t="s">
        <v>39</v>
      </c>
      <c r="B756" t="s">
        <v>24</v>
      </c>
      <c r="C756">
        <v>50200</v>
      </c>
      <c r="D756">
        <v>3100</v>
      </c>
      <c r="E756" t="s">
        <v>1183</v>
      </c>
      <c r="F756" t="s">
        <v>54</v>
      </c>
      <c r="G756" t="s">
        <v>44</v>
      </c>
      <c r="H756">
        <v>5</v>
      </c>
      <c r="I756" t="s">
        <v>17</v>
      </c>
      <c r="J756">
        <v>3</v>
      </c>
      <c r="K756">
        <v>11.240790000000001</v>
      </c>
      <c r="L756">
        <v>-74.199039999999997</v>
      </c>
    </row>
    <row r="757" spans="1:12" x14ac:dyDescent="0.25">
      <c r="A757" t="s">
        <v>105</v>
      </c>
      <c r="B757" t="s">
        <v>19</v>
      </c>
      <c r="C757">
        <v>277600</v>
      </c>
      <c r="D757">
        <v>13000</v>
      </c>
      <c r="E757" t="s">
        <v>53</v>
      </c>
      <c r="F757" t="s">
        <v>21</v>
      </c>
      <c r="G757" t="s">
        <v>22</v>
      </c>
      <c r="H757">
        <v>4</v>
      </c>
      <c r="I757" t="s">
        <v>32</v>
      </c>
      <c r="J757">
        <v>1</v>
      </c>
      <c r="K757">
        <v>6.2518399999999996</v>
      </c>
      <c r="L757">
        <v>-75.563590000000005</v>
      </c>
    </row>
    <row r="758" spans="1:12" x14ac:dyDescent="0.25">
      <c r="A758" t="s">
        <v>48</v>
      </c>
      <c r="B758" t="s">
        <v>24</v>
      </c>
      <c r="C758">
        <v>79700</v>
      </c>
      <c r="D758">
        <v>4500</v>
      </c>
      <c r="E758" t="s">
        <v>292</v>
      </c>
      <c r="F758" t="s">
        <v>88</v>
      </c>
      <c r="G758" t="s">
        <v>60</v>
      </c>
      <c r="H758">
        <v>5</v>
      </c>
      <c r="I758" t="s">
        <v>17</v>
      </c>
      <c r="J758">
        <v>1</v>
      </c>
      <c r="K758">
        <v>4.8133299999999997</v>
      </c>
      <c r="L758">
        <v>-75.696110000000004</v>
      </c>
    </row>
    <row r="759" spans="1:12" x14ac:dyDescent="0.25">
      <c r="A759" t="s">
        <v>82</v>
      </c>
      <c r="B759" t="s">
        <v>58</v>
      </c>
      <c r="C759">
        <v>57800</v>
      </c>
      <c r="D759">
        <v>3300</v>
      </c>
      <c r="E759" t="s">
        <v>1028</v>
      </c>
      <c r="F759" t="s">
        <v>76</v>
      </c>
      <c r="G759" t="s">
        <v>22</v>
      </c>
      <c r="H759">
        <v>4</v>
      </c>
      <c r="I759" t="s">
        <v>17</v>
      </c>
      <c r="J759">
        <v>2</v>
      </c>
      <c r="K759">
        <v>6.2518399999999996</v>
      </c>
      <c r="L759">
        <v>-75.563590000000005</v>
      </c>
    </row>
    <row r="760" spans="1:12" x14ac:dyDescent="0.25">
      <c r="A760" t="s">
        <v>297</v>
      </c>
      <c r="B760" t="s">
        <v>86</v>
      </c>
      <c r="C760">
        <v>66100</v>
      </c>
      <c r="D760">
        <v>1700</v>
      </c>
      <c r="E760" t="s">
        <v>862</v>
      </c>
      <c r="F760" t="s">
        <v>21</v>
      </c>
      <c r="G760" t="s">
        <v>91</v>
      </c>
      <c r="H760">
        <v>5</v>
      </c>
      <c r="I760" t="s">
        <v>38</v>
      </c>
      <c r="J760">
        <v>1</v>
      </c>
      <c r="K760">
        <v>10.968540000000001</v>
      </c>
      <c r="L760">
        <v>-74.781319999999994</v>
      </c>
    </row>
    <row r="761" spans="1:12" x14ac:dyDescent="0.25">
      <c r="A761" t="s">
        <v>55</v>
      </c>
      <c r="B761" t="s">
        <v>13</v>
      </c>
      <c r="C761">
        <v>80100</v>
      </c>
      <c r="D761">
        <v>4800</v>
      </c>
      <c r="E761" t="s">
        <v>742</v>
      </c>
      <c r="F761" t="s">
        <v>93</v>
      </c>
      <c r="G761" t="s">
        <v>16</v>
      </c>
      <c r="H761">
        <v>5</v>
      </c>
      <c r="I761" t="s">
        <v>146</v>
      </c>
      <c r="J761">
        <v>1</v>
      </c>
      <c r="K761">
        <v>4.6097099999999998</v>
      </c>
      <c r="L761">
        <v>-74.08175</v>
      </c>
    </row>
    <row r="762" spans="1:12" x14ac:dyDescent="0.25">
      <c r="A762" t="s">
        <v>184</v>
      </c>
      <c r="B762" t="s">
        <v>86</v>
      </c>
      <c r="C762">
        <v>330500</v>
      </c>
      <c r="D762">
        <v>18000</v>
      </c>
      <c r="E762" t="s">
        <v>339</v>
      </c>
      <c r="F762" t="s">
        <v>130</v>
      </c>
      <c r="G762" t="s">
        <v>22</v>
      </c>
      <c r="H762">
        <v>4</v>
      </c>
      <c r="I762" t="s">
        <v>17</v>
      </c>
      <c r="J762">
        <v>1</v>
      </c>
      <c r="K762">
        <v>6.2518399999999996</v>
      </c>
      <c r="L762">
        <v>-75.563590000000005</v>
      </c>
    </row>
    <row r="763" spans="1:12" x14ac:dyDescent="0.25">
      <c r="A763" t="s">
        <v>164</v>
      </c>
      <c r="B763" t="s">
        <v>13</v>
      </c>
      <c r="C763">
        <v>54700</v>
      </c>
      <c r="D763">
        <v>7700</v>
      </c>
      <c r="E763" t="s">
        <v>1275</v>
      </c>
      <c r="F763" t="s">
        <v>43</v>
      </c>
      <c r="G763" t="s">
        <v>22</v>
      </c>
      <c r="H763">
        <v>5</v>
      </c>
      <c r="I763" t="s">
        <v>17</v>
      </c>
      <c r="J763">
        <v>8</v>
      </c>
      <c r="K763">
        <v>6.2518399999999996</v>
      </c>
      <c r="L763">
        <v>-75.563590000000005</v>
      </c>
    </row>
    <row r="764" spans="1:12" x14ac:dyDescent="0.25">
      <c r="A764" t="s">
        <v>94</v>
      </c>
      <c r="B764" t="s">
        <v>29</v>
      </c>
      <c r="C764">
        <v>506000</v>
      </c>
      <c r="D764">
        <v>27200</v>
      </c>
      <c r="E764" t="s">
        <v>679</v>
      </c>
      <c r="F764" t="s">
        <v>54</v>
      </c>
      <c r="G764" t="s">
        <v>22</v>
      </c>
      <c r="H764">
        <v>5</v>
      </c>
      <c r="I764" t="s">
        <v>32</v>
      </c>
      <c r="J764">
        <v>1</v>
      </c>
      <c r="K764">
        <v>6.2518399999999996</v>
      </c>
      <c r="L764">
        <v>-75.563590000000005</v>
      </c>
    </row>
    <row r="765" spans="1:12" x14ac:dyDescent="0.25">
      <c r="A765" t="s">
        <v>122</v>
      </c>
      <c r="B765" t="s">
        <v>29</v>
      </c>
      <c r="C765">
        <v>798800</v>
      </c>
      <c r="D765">
        <v>40700</v>
      </c>
      <c r="E765" t="s">
        <v>615</v>
      </c>
      <c r="F765" t="s">
        <v>52</v>
      </c>
      <c r="G765" t="s">
        <v>16</v>
      </c>
      <c r="H765">
        <v>2</v>
      </c>
      <c r="I765" t="s">
        <v>32</v>
      </c>
      <c r="J765">
        <v>1</v>
      </c>
      <c r="K765">
        <v>4.6097099999999998</v>
      </c>
      <c r="L765">
        <v>-74.08175</v>
      </c>
    </row>
    <row r="766" spans="1:12" x14ac:dyDescent="0.25">
      <c r="A766" t="s">
        <v>204</v>
      </c>
      <c r="B766" t="s">
        <v>13</v>
      </c>
      <c r="C766">
        <v>203300</v>
      </c>
      <c r="D766">
        <v>9000</v>
      </c>
      <c r="E766" t="s">
        <v>386</v>
      </c>
      <c r="F766" t="s">
        <v>93</v>
      </c>
      <c r="G766" t="s">
        <v>22</v>
      </c>
      <c r="H766">
        <v>5</v>
      </c>
      <c r="I766" t="s">
        <v>17</v>
      </c>
      <c r="J766">
        <v>1</v>
      </c>
      <c r="K766">
        <v>6.2518399999999996</v>
      </c>
      <c r="L766">
        <v>-75.563590000000005</v>
      </c>
    </row>
    <row r="767" spans="1:12" x14ac:dyDescent="0.25">
      <c r="A767" t="s">
        <v>266</v>
      </c>
      <c r="B767" t="s">
        <v>13</v>
      </c>
      <c r="C767">
        <v>1257200</v>
      </c>
      <c r="D767">
        <v>67300</v>
      </c>
      <c r="E767" t="s">
        <v>816</v>
      </c>
      <c r="F767" t="s">
        <v>35</v>
      </c>
      <c r="G767" t="s">
        <v>31</v>
      </c>
      <c r="H767">
        <v>5</v>
      </c>
      <c r="I767" t="s">
        <v>32</v>
      </c>
      <c r="J767">
        <v>1</v>
      </c>
      <c r="K767">
        <v>3.4372199999999999</v>
      </c>
      <c r="L767">
        <v>-76.522499999999994</v>
      </c>
    </row>
    <row r="768" spans="1:12" x14ac:dyDescent="0.25">
      <c r="A768" t="s">
        <v>219</v>
      </c>
      <c r="B768" t="s">
        <v>19</v>
      </c>
      <c r="C768">
        <v>847600</v>
      </c>
      <c r="D768">
        <v>46200</v>
      </c>
      <c r="E768" t="s">
        <v>357</v>
      </c>
      <c r="F768" t="s">
        <v>54</v>
      </c>
      <c r="G768" t="s">
        <v>16</v>
      </c>
      <c r="H768">
        <v>5</v>
      </c>
      <c r="I768" t="s">
        <v>17</v>
      </c>
      <c r="J768">
        <v>2</v>
      </c>
      <c r="K768">
        <v>4.6097099999999998</v>
      </c>
      <c r="L768">
        <v>-74.08175</v>
      </c>
    </row>
    <row r="769" spans="1:12" x14ac:dyDescent="0.25">
      <c r="A769" t="s">
        <v>67</v>
      </c>
      <c r="B769" t="s">
        <v>62</v>
      </c>
      <c r="C769">
        <v>46700</v>
      </c>
      <c r="D769">
        <v>2900</v>
      </c>
      <c r="E769" t="s">
        <v>551</v>
      </c>
      <c r="F769" t="s">
        <v>76</v>
      </c>
      <c r="G769" t="s">
        <v>16</v>
      </c>
      <c r="H769">
        <v>4</v>
      </c>
      <c r="I769" t="s">
        <v>17</v>
      </c>
      <c r="J769">
        <v>2</v>
      </c>
      <c r="K769">
        <v>4.6097099999999998</v>
      </c>
      <c r="L769">
        <v>-74.08175</v>
      </c>
    </row>
    <row r="770" spans="1:12" x14ac:dyDescent="0.25">
      <c r="A770" t="s">
        <v>84</v>
      </c>
      <c r="B770" t="s">
        <v>58</v>
      </c>
      <c r="C770">
        <v>92200</v>
      </c>
      <c r="D770">
        <v>5300</v>
      </c>
      <c r="E770" t="s">
        <v>957</v>
      </c>
      <c r="F770" t="s">
        <v>47</v>
      </c>
      <c r="G770" t="s">
        <v>22</v>
      </c>
      <c r="H770">
        <v>2</v>
      </c>
      <c r="I770" t="s">
        <v>17</v>
      </c>
      <c r="J770">
        <v>1</v>
      </c>
      <c r="K770">
        <v>6.2518399999999996</v>
      </c>
      <c r="L770">
        <v>-75.563590000000005</v>
      </c>
    </row>
    <row r="771" spans="1:12" x14ac:dyDescent="0.25">
      <c r="A771" t="s">
        <v>297</v>
      </c>
      <c r="B771" t="s">
        <v>86</v>
      </c>
      <c r="C771">
        <v>91200</v>
      </c>
      <c r="D771">
        <v>11700</v>
      </c>
      <c r="E771" t="s">
        <v>778</v>
      </c>
      <c r="F771" t="s">
        <v>160</v>
      </c>
      <c r="G771" t="s">
        <v>16</v>
      </c>
      <c r="H771">
        <v>1</v>
      </c>
      <c r="I771" t="s">
        <v>17</v>
      </c>
      <c r="J771">
        <v>3</v>
      </c>
      <c r="K771">
        <v>4.6097099999999998</v>
      </c>
      <c r="L771">
        <v>-74.08175</v>
      </c>
    </row>
    <row r="772" spans="1:12" x14ac:dyDescent="0.25">
      <c r="A772" t="s">
        <v>70</v>
      </c>
      <c r="B772" t="s">
        <v>13</v>
      </c>
      <c r="C772">
        <v>2625500</v>
      </c>
      <c r="D772">
        <v>138000</v>
      </c>
      <c r="E772" t="s">
        <v>829</v>
      </c>
      <c r="F772" t="s">
        <v>43</v>
      </c>
      <c r="G772" t="s">
        <v>278</v>
      </c>
      <c r="H772">
        <v>1</v>
      </c>
      <c r="I772" t="s">
        <v>17</v>
      </c>
      <c r="J772">
        <v>1</v>
      </c>
      <c r="K772">
        <v>-4.2152799999999999</v>
      </c>
      <c r="L772">
        <v>-69.940560000000005</v>
      </c>
    </row>
    <row r="773" spans="1:12" x14ac:dyDescent="0.25">
      <c r="A773" t="s">
        <v>124</v>
      </c>
      <c r="B773" t="s">
        <v>19</v>
      </c>
      <c r="C773">
        <v>718800</v>
      </c>
      <c r="D773">
        <v>36500</v>
      </c>
      <c r="E773" t="s">
        <v>979</v>
      </c>
      <c r="F773" t="s">
        <v>47</v>
      </c>
      <c r="G773" t="s">
        <v>16</v>
      </c>
      <c r="H773">
        <v>5</v>
      </c>
      <c r="I773" t="s">
        <v>17</v>
      </c>
      <c r="J773">
        <v>10</v>
      </c>
      <c r="K773">
        <v>4.6097099999999998</v>
      </c>
      <c r="L773">
        <v>-74.08175</v>
      </c>
    </row>
    <row r="774" spans="1:12" x14ac:dyDescent="0.25">
      <c r="A774" t="s">
        <v>204</v>
      </c>
      <c r="B774" t="s">
        <v>13</v>
      </c>
      <c r="C774">
        <v>217500</v>
      </c>
      <c r="D774">
        <v>9800</v>
      </c>
      <c r="E774" t="s">
        <v>285</v>
      </c>
      <c r="F774" t="s">
        <v>96</v>
      </c>
      <c r="G774" t="s">
        <v>22</v>
      </c>
      <c r="H774">
        <v>1</v>
      </c>
      <c r="I774" t="s">
        <v>17</v>
      </c>
      <c r="J774">
        <v>4</v>
      </c>
      <c r="K774">
        <v>6.2518399999999996</v>
      </c>
      <c r="L774">
        <v>-75.563590000000005</v>
      </c>
    </row>
    <row r="775" spans="1:12" x14ac:dyDescent="0.25">
      <c r="A775" t="s">
        <v>105</v>
      </c>
      <c r="B775" t="s">
        <v>19</v>
      </c>
      <c r="C775">
        <v>332200</v>
      </c>
      <c r="D775">
        <v>15900</v>
      </c>
      <c r="E775" t="s">
        <v>223</v>
      </c>
      <c r="F775" t="s">
        <v>160</v>
      </c>
      <c r="G775" t="s">
        <v>91</v>
      </c>
      <c r="H775">
        <v>5</v>
      </c>
      <c r="I775" t="s">
        <v>17</v>
      </c>
      <c r="J775">
        <v>5</v>
      </c>
      <c r="K775">
        <v>10.968540000000001</v>
      </c>
      <c r="L775">
        <v>-74.781319999999994</v>
      </c>
    </row>
    <row r="776" spans="1:12" x14ac:dyDescent="0.25">
      <c r="A776" t="s">
        <v>98</v>
      </c>
      <c r="B776" t="s">
        <v>19</v>
      </c>
      <c r="C776">
        <v>708100</v>
      </c>
      <c r="D776">
        <v>38100</v>
      </c>
      <c r="E776" t="s">
        <v>527</v>
      </c>
      <c r="F776" t="s">
        <v>43</v>
      </c>
      <c r="G776" t="s">
        <v>178</v>
      </c>
      <c r="H776">
        <v>5</v>
      </c>
      <c r="I776" t="s">
        <v>17</v>
      </c>
      <c r="J776">
        <v>8</v>
      </c>
      <c r="K776">
        <v>1.2136100000000001</v>
      </c>
      <c r="L776">
        <v>-77.281109999999998</v>
      </c>
    </row>
    <row r="777" spans="1:12" x14ac:dyDescent="0.25">
      <c r="A777" t="s">
        <v>78</v>
      </c>
      <c r="B777" t="s">
        <v>19</v>
      </c>
      <c r="C777">
        <v>307000</v>
      </c>
      <c r="D777">
        <v>18700</v>
      </c>
      <c r="E777" t="s">
        <v>557</v>
      </c>
      <c r="F777" t="s">
        <v>160</v>
      </c>
      <c r="G777" t="s">
        <v>22</v>
      </c>
      <c r="H777">
        <v>5</v>
      </c>
      <c r="I777" t="s">
        <v>38</v>
      </c>
      <c r="J777">
        <v>1</v>
      </c>
      <c r="K777">
        <v>6.2518399999999996</v>
      </c>
      <c r="L777">
        <v>-75.563590000000005</v>
      </c>
    </row>
    <row r="778" spans="1:12" x14ac:dyDescent="0.25">
      <c r="A778" t="s">
        <v>105</v>
      </c>
      <c r="B778" t="s">
        <v>19</v>
      </c>
      <c r="C778">
        <v>276700</v>
      </c>
      <c r="D778">
        <v>17100</v>
      </c>
      <c r="E778" t="s">
        <v>348</v>
      </c>
      <c r="F778" t="s">
        <v>35</v>
      </c>
      <c r="G778" t="s">
        <v>161</v>
      </c>
      <c r="H778">
        <v>4</v>
      </c>
      <c r="I778" t="s">
        <v>17</v>
      </c>
      <c r="J778">
        <v>1</v>
      </c>
      <c r="K778">
        <v>7.1253900000000003</v>
      </c>
      <c r="L778">
        <v>-73.119799999999998</v>
      </c>
    </row>
    <row r="779" spans="1:12" x14ac:dyDescent="0.25">
      <c r="A779" t="s">
        <v>111</v>
      </c>
      <c r="B779" t="s">
        <v>19</v>
      </c>
      <c r="C779">
        <v>475600</v>
      </c>
      <c r="D779">
        <v>25500</v>
      </c>
      <c r="E779" t="s">
        <v>511</v>
      </c>
      <c r="F779" t="s">
        <v>160</v>
      </c>
      <c r="G779" t="s">
        <v>91</v>
      </c>
      <c r="H779">
        <v>5</v>
      </c>
      <c r="I779" t="s">
        <v>17</v>
      </c>
      <c r="J779">
        <v>2</v>
      </c>
      <c r="K779">
        <v>10.968540000000001</v>
      </c>
      <c r="L779">
        <v>-74.781319999999994</v>
      </c>
    </row>
    <row r="780" spans="1:12" x14ac:dyDescent="0.25">
      <c r="A780" t="s">
        <v>84</v>
      </c>
      <c r="B780" t="s">
        <v>58</v>
      </c>
      <c r="C780">
        <v>76100</v>
      </c>
      <c r="D780">
        <v>6400</v>
      </c>
      <c r="E780" t="s">
        <v>373</v>
      </c>
      <c r="F780" t="s">
        <v>88</v>
      </c>
      <c r="G780" t="s">
        <v>201</v>
      </c>
      <c r="H780">
        <v>5</v>
      </c>
      <c r="I780" t="s">
        <v>17</v>
      </c>
      <c r="J780">
        <v>3</v>
      </c>
      <c r="K780">
        <v>11.54444</v>
      </c>
      <c r="L780">
        <v>-72.907219999999995</v>
      </c>
    </row>
    <row r="781" spans="1:12" x14ac:dyDescent="0.25">
      <c r="A781" t="s">
        <v>48</v>
      </c>
      <c r="B781" t="s">
        <v>24</v>
      </c>
      <c r="C781">
        <v>55400</v>
      </c>
      <c r="D781">
        <v>7700</v>
      </c>
      <c r="E781" t="s">
        <v>676</v>
      </c>
      <c r="F781" t="s">
        <v>43</v>
      </c>
      <c r="G781" t="s">
        <v>22</v>
      </c>
      <c r="H781">
        <v>3</v>
      </c>
      <c r="I781" t="s">
        <v>38</v>
      </c>
      <c r="J781">
        <v>1</v>
      </c>
      <c r="K781">
        <v>6.2518399999999996</v>
      </c>
      <c r="L781">
        <v>-75.563590000000005</v>
      </c>
    </row>
    <row r="782" spans="1:12" x14ac:dyDescent="0.25">
      <c r="A782" t="s">
        <v>214</v>
      </c>
      <c r="B782" t="s">
        <v>19</v>
      </c>
      <c r="C782">
        <v>220400</v>
      </c>
      <c r="D782">
        <v>9900</v>
      </c>
      <c r="E782" t="s">
        <v>925</v>
      </c>
      <c r="F782" t="s">
        <v>26</v>
      </c>
      <c r="G782" t="s">
        <v>16</v>
      </c>
      <c r="H782">
        <v>3</v>
      </c>
      <c r="I782" t="s">
        <v>38</v>
      </c>
      <c r="J782">
        <v>1</v>
      </c>
      <c r="K782">
        <v>4.6097099999999998</v>
      </c>
      <c r="L782">
        <v>-74.08175</v>
      </c>
    </row>
    <row r="783" spans="1:12" x14ac:dyDescent="0.25">
      <c r="A783" t="s">
        <v>18</v>
      </c>
      <c r="B783" t="s">
        <v>19</v>
      </c>
      <c r="C783">
        <v>332700</v>
      </c>
      <c r="D783">
        <v>15900</v>
      </c>
      <c r="E783" t="s">
        <v>1133</v>
      </c>
      <c r="F783" t="s">
        <v>43</v>
      </c>
      <c r="G783" t="s">
        <v>16</v>
      </c>
      <c r="H783">
        <v>5</v>
      </c>
      <c r="I783" t="s">
        <v>17</v>
      </c>
      <c r="J783">
        <v>3</v>
      </c>
      <c r="K783">
        <v>4.6097099999999998</v>
      </c>
      <c r="L783">
        <v>-74.08175</v>
      </c>
    </row>
    <row r="784" spans="1:12" x14ac:dyDescent="0.25">
      <c r="A784" t="s">
        <v>57</v>
      </c>
      <c r="B784" t="s">
        <v>58</v>
      </c>
      <c r="C784">
        <v>84700</v>
      </c>
      <c r="D784">
        <v>2700</v>
      </c>
      <c r="E784" t="s">
        <v>208</v>
      </c>
      <c r="F784" t="s">
        <v>160</v>
      </c>
      <c r="G784" t="s">
        <v>16</v>
      </c>
      <c r="H784">
        <v>1</v>
      </c>
      <c r="I784" t="s">
        <v>17</v>
      </c>
      <c r="J784">
        <v>2</v>
      </c>
      <c r="K784">
        <v>4.6097099999999998</v>
      </c>
      <c r="L784">
        <v>-74.08175</v>
      </c>
    </row>
    <row r="785" spans="1:12" x14ac:dyDescent="0.25">
      <c r="A785" t="s">
        <v>39</v>
      </c>
      <c r="B785" t="s">
        <v>24</v>
      </c>
      <c r="C785">
        <v>47200</v>
      </c>
      <c r="D785">
        <v>3200</v>
      </c>
      <c r="E785" t="s">
        <v>1218</v>
      </c>
      <c r="F785" t="s">
        <v>96</v>
      </c>
      <c r="G785" t="s">
        <v>16</v>
      </c>
      <c r="H785">
        <v>4</v>
      </c>
      <c r="I785" t="s">
        <v>17</v>
      </c>
      <c r="J785">
        <v>3</v>
      </c>
      <c r="K785">
        <v>4.6097099999999998</v>
      </c>
      <c r="L785">
        <v>-74.08175</v>
      </c>
    </row>
    <row r="786" spans="1:12" x14ac:dyDescent="0.25">
      <c r="A786" t="s">
        <v>55</v>
      </c>
      <c r="B786" t="s">
        <v>13</v>
      </c>
      <c r="C786">
        <v>125700</v>
      </c>
      <c r="D786">
        <v>7400</v>
      </c>
      <c r="E786" t="s">
        <v>284</v>
      </c>
      <c r="F786" t="s">
        <v>47</v>
      </c>
      <c r="G786" t="s">
        <v>22</v>
      </c>
      <c r="H786">
        <v>3</v>
      </c>
      <c r="I786" t="s">
        <v>17</v>
      </c>
      <c r="J786">
        <v>8</v>
      </c>
      <c r="K786">
        <v>6.2518399999999996</v>
      </c>
      <c r="L786">
        <v>-75.563590000000005</v>
      </c>
    </row>
    <row r="787" spans="1:12" x14ac:dyDescent="0.25">
      <c r="A787" t="s">
        <v>113</v>
      </c>
      <c r="B787" t="s">
        <v>24</v>
      </c>
      <c r="C787">
        <v>17600</v>
      </c>
      <c r="D787">
        <v>1300</v>
      </c>
      <c r="E787" t="s">
        <v>835</v>
      </c>
      <c r="F787" t="s">
        <v>35</v>
      </c>
      <c r="G787" t="s">
        <v>27</v>
      </c>
      <c r="H787">
        <v>5</v>
      </c>
      <c r="I787" t="s">
        <v>17</v>
      </c>
      <c r="J787">
        <v>1</v>
      </c>
      <c r="K787">
        <v>10.39972</v>
      </c>
      <c r="L787">
        <v>-75.514439999999993</v>
      </c>
    </row>
    <row r="788" spans="1:12" x14ac:dyDescent="0.25">
      <c r="A788" t="s">
        <v>50</v>
      </c>
      <c r="B788" t="s">
        <v>29</v>
      </c>
      <c r="C788">
        <v>2528900</v>
      </c>
      <c r="D788">
        <v>132800</v>
      </c>
      <c r="E788" t="s">
        <v>1150</v>
      </c>
      <c r="F788" t="s">
        <v>93</v>
      </c>
      <c r="G788" t="s">
        <v>16</v>
      </c>
      <c r="H788">
        <v>5</v>
      </c>
      <c r="I788" t="s">
        <v>17</v>
      </c>
      <c r="J788">
        <v>10</v>
      </c>
      <c r="K788">
        <v>4.6097099999999998</v>
      </c>
      <c r="L788">
        <v>-74.08175</v>
      </c>
    </row>
    <row r="789" spans="1:12" x14ac:dyDescent="0.25">
      <c r="A789" t="s">
        <v>214</v>
      </c>
      <c r="B789" t="s">
        <v>19</v>
      </c>
      <c r="C789">
        <v>151600</v>
      </c>
      <c r="D789">
        <v>12900</v>
      </c>
      <c r="E789" t="s">
        <v>707</v>
      </c>
      <c r="F789" t="s">
        <v>15</v>
      </c>
      <c r="G789" t="s">
        <v>22</v>
      </c>
      <c r="H789">
        <v>1</v>
      </c>
      <c r="I789" t="s">
        <v>17</v>
      </c>
      <c r="J789">
        <v>8</v>
      </c>
      <c r="K789">
        <v>6.2518399999999996</v>
      </c>
      <c r="L789">
        <v>-75.563590000000005</v>
      </c>
    </row>
    <row r="790" spans="1:12" x14ac:dyDescent="0.25">
      <c r="A790" t="s">
        <v>67</v>
      </c>
      <c r="B790" t="s">
        <v>62</v>
      </c>
      <c r="C790">
        <v>59200</v>
      </c>
      <c r="D790">
        <v>1300</v>
      </c>
      <c r="E790" t="s">
        <v>1074</v>
      </c>
      <c r="F790" t="s">
        <v>26</v>
      </c>
      <c r="G790" t="s">
        <v>16</v>
      </c>
      <c r="H790">
        <v>5</v>
      </c>
      <c r="I790" t="s">
        <v>32</v>
      </c>
      <c r="J790">
        <v>1</v>
      </c>
      <c r="K790">
        <v>4.6097099999999998</v>
      </c>
      <c r="L790">
        <v>-74.08175</v>
      </c>
    </row>
    <row r="791" spans="1:12" x14ac:dyDescent="0.25">
      <c r="A791" t="s">
        <v>155</v>
      </c>
      <c r="B791" t="s">
        <v>62</v>
      </c>
      <c r="C791">
        <v>109400</v>
      </c>
      <c r="D791">
        <v>6000</v>
      </c>
      <c r="E791" t="s">
        <v>868</v>
      </c>
      <c r="F791" t="s">
        <v>21</v>
      </c>
      <c r="G791" t="s">
        <v>16</v>
      </c>
      <c r="H791">
        <v>4</v>
      </c>
      <c r="I791" t="s">
        <v>17</v>
      </c>
      <c r="J791">
        <v>2</v>
      </c>
      <c r="K791">
        <v>4.6097099999999998</v>
      </c>
      <c r="L791">
        <v>-74.08175</v>
      </c>
    </row>
    <row r="792" spans="1:12" x14ac:dyDescent="0.25">
      <c r="A792" t="s">
        <v>89</v>
      </c>
      <c r="B792" t="s">
        <v>62</v>
      </c>
      <c r="C792">
        <v>16100</v>
      </c>
      <c r="D792">
        <v>1100</v>
      </c>
      <c r="E792" t="s">
        <v>412</v>
      </c>
      <c r="F792" t="s">
        <v>52</v>
      </c>
      <c r="G792" t="s">
        <v>16</v>
      </c>
      <c r="H792">
        <v>5</v>
      </c>
      <c r="I792" t="s">
        <v>32</v>
      </c>
      <c r="J792">
        <v>1</v>
      </c>
      <c r="K792">
        <v>4.6097099999999998</v>
      </c>
      <c r="L792">
        <v>-74.08175</v>
      </c>
    </row>
    <row r="793" spans="1:12" x14ac:dyDescent="0.25">
      <c r="A793" t="s">
        <v>124</v>
      </c>
      <c r="B793" t="s">
        <v>19</v>
      </c>
      <c r="C793">
        <v>670800</v>
      </c>
      <c r="D793">
        <v>33900</v>
      </c>
      <c r="E793" t="s">
        <v>475</v>
      </c>
      <c r="F793" t="s">
        <v>26</v>
      </c>
      <c r="G793" t="s">
        <v>22</v>
      </c>
      <c r="H793">
        <v>3</v>
      </c>
      <c r="I793" t="s">
        <v>17</v>
      </c>
      <c r="J793">
        <v>1</v>
      </c>
      <c r="K793">
        <v>6.2518399999999996</v>
      </c>
      <c r="L793">
        <v>-75.563590000000005</v>
      </c>
    </row>
    <row r="794" spans="1:12" x14ac:dyDescent="0.25">
      <c r="A794" t="s">
        <v>171</v>
      </c>
      <c r="B794" t="s">
        <v>19</v>
      </c>
      <c r="C794">
        <v>199000</v>
      </c>
      <c r="D794">
        <v>10800</v>
      </c>
      <c r="E794" t="s">
        <v>346</v>
      </c>
      <c r="F794" t="s">
        <v>43</v>
      </c>
      <c r="G794" t="s">
        <v>16</v>
      </c>
      <c r="H794">
        <v>5</v>
      </c>
      <c r="I794" t="s">
        <v>17</v>
      </c>
      <c r="J794">
        <v>5</v>
      </c>
      <c r="K794">
        <v>4.6097099999999998</v>
      </c>
      <c r="L794">
        <v>-74.08175</v>
      </c>
    </row>
    <row r="795" spans="1:12" x14ac:dyDescent="0.25">
      <c r="A795" t="s">
        <v>155</v>
      </c>
      <c r="B795" t="s">
        <v>62</v>
      </c>
      <c r="C795">
        <v>97100</v>
      </c>
      <c r="D795">
        <v>3400</v>
      </c>
      <c r="E795" t="s">
        <v>1132</v>
      </c>
      <c r="F795" t="s">
        <v>130</v>
      </c>
      <c r="G795" t="s">
        <v>278</v>
      </c>
      <c r="H795">
        <v>5</v>
      </c>
      <c r="I795" t="s">
        <v>32</v>
      </c>
      <c r="J795">
        <v>1</v>
      </c>
      <c r="K795">
        <v>-4.2152799999999999</v>
      </c>
      <c r="L795">
        <v>-69.940560000000005</v>
      </c>
    </row>
    <row r="796" spans="1:12" x14ac:dyDescent="0.25">
      <c r="A796" t="s">
        <v>103</v>
      </c>
      <c r="B796" t="s">
        <v>13</v>
      </c>
      <c r="C796">
        <v>261400</v>
      </c>
      <c r="D796">
        <v>12100</v>
      </c>
      <c r="E796" t="s">
        <v>1040</v>
      </c>
      <c r="F796" t="s">
        <v>43</v>
      </c>
      <c r="G796" t="s">
        <v>16</v>
      </c>
      <c r="H796">
        <v>5</v>
      </c>
      <c r="I796" t="s">
        <v>17</v>
      </c>
      <c r="J796">
        <v>2</v>
      </c>
      <c r="K796">
        <v>4.6097099999999998</v>
      </c>
      <c r="L796">
        <v>-74.08175</v>
      </c>
    </row>
    <row r="797" spans="1:12" x14ac:dyDescent="0.25">
      <c r="A797" t="s">
        <v>41</v>
      </c>
      <c r="B797" t="s">
        <v>29</v>
      </c>
      <c r="C797">
        <v>1277500</v>
      </c>
      <c r="D797">
        <v>68700</v>
      </c>
      <c r="E797" t="s">
        <v>1076</v>
      </c>
      <c r="F797" t="s">
        <v>35</v>
      </c>
      <c r="G797" t="s">
        <v>22</v>
      </c>
      <c r="H797">
        <v>5</v>
      </c>
      <c r="I797" t="s">
        <v>32</v>
      </c>
      <c r="J797">
        <v>1</v>
      </c>
      <c r="K797">
        <v>6.2518399999999996</v>
      </c>
      <c r="L797">
        <v>-75.563590000000005</v>
      </c>
    </row>
    <row r="798" spans="1:12" x14ac:dyDescent="0.25">
      <c r="A798" t="s">
        <v>98</v>
      </c>
      <c r="B798" t="s">
        <v>19</v>
      </c>
      <c r="C798">
        <v>535600</v>
      </c>
      <c r="D798">
        <v>28700</v>
      </c>
      <c r="E798" t="s">
        <v>1237</v>
      </c>
      <c r="F798" t="s">
        <v>21</v>
      </c>
      <c r="G798" t="s">
        <v>60</v>
      </c>
      <c r="H798">
        <v>1</v>
      </c>
      <c r="I798" t="s">
        <v>17</v>
      </c>
      <c r="J798">
        <v>2</v>
      </c>
      <c r="K798">
        <v>4.8133299999999997</v>
      </c>
      <c r="L798">
        <v>-75.696110000000004</v>
      </c>
    </row>
    <row r="799" spans="1:12" x14ac:dyDescent="0.25">
      <c r="A799" t="s">
        <v>204</v>
      </c>
      <c r="B799" t="s">
        <v>13</v>
      </c>
      <c r="C799">
        <v>213600</v>
      </c>
      <c r="D799">
        <v>11600</v>
      </c>
      <c r="E799" t="s">
        <v>598</v>
      </c>
      <c r="F799" t="s">
        <v>88</v>
      </c>
      <c r="G799" t="s">
        <v>16</v>
      </c>
      <c r="H799">
        <v>1</v>
      </c>
      <c r="I799" t="s">
        <v>17</v>
      </c>
      <c r="J799">
        <v>1</v>
      </c>
      <c r="K799">
        <v>4.6097099999999998</v>
      </c>
      <c r="L799">
        <v>-74.08175</v>
      </c>
    </row>
    <row r="800" spans="1:12" x14ac:dyDescent="0.25">
      <c r="A800" t="s">
        <v>64</v>
      </c>
      <c r="B800" t="s">
        <v>65</v>
      </c>
      <c r="C800">
        <v>47900</v>
      </c>
      <c r="D800">
        <v>8400</v>
      </c>
      <c r="E800" t="s">
        <v>749</v>
      </c>
      <c r="F800" t="s">
        <v>26</v>
      </c>
      <c r="G800" t="s">
        <v>161</v>
      </c>
      <c r="H800">
        <v>5</v>
      </c>
      <c r="I800" t="s">
        <v>17</v>
      </c>
      <c r="J800">
        <v>8</v>
      </c>
      <c r="K800">
        <v>7.1253900000000003</v>
      </c>
      <c r="L800">
        <v>-73.119799999999998</v>
      </c>
    </row>
    <row r="801" spans="1:12" x14ac:dyDescent="0.25">
      <c r="A801" t="s">
        <v>113</v>
      </c>
      <c r="B801" t="s">
        <v>24</v>
      </c>
      <c r="C801">
        <v>18600</v>
      </c>
      <c r="D801">
        <v>0</v>
      </c>
      <c r="E801" t="s">
        <v>1271</v>
      </c>
      <c r="F801" t="s">
        <v>52</v>
      </c>
      <c r="G801" t="s">
        <v>16</v>
      </c>
      <c r="H801">
        <v>5</v>
      </c>
      <c r="I801" t="s">
        <v>17</v>
      </c>
      <c r="J801">
        <v>1</v>
      </c>
      <c r="K801">
        <v>4.6097099999999998</v>
      </c>
      <c r="L801">
        <v>-74.08175</v>
      </c>
    </row>
    <row r="802" spans="1:12" x14ac:dyDescent="0.25">
      <c r="A802" t="s">
        <v>113</v>
      </c>
      <c r="B802" t="s">
        <v>24</v>
      </c>
      <c r="C802">
        <v>17400</v>
      </c>
      <c r="D802">
        <v>1100</v>
      </c>
      <c r="E802" t="s">
        <v>410</v>
      </c>
      <c r="F802" t="s">
        <v>130</v>
      </c>
      <c r="G802" t="s">
        <v>31</v>
      </c>
      <c r="H802">
        <v>5</v>
      </c>
      <c r="I802" t="s">
        <v>17</v>
      </c>
      <c r="J802">
        <v>3</v>
      </c>
      <c r="K802">
        <v>3.4372199999999999</v>
      </c>
      <c r="L802">
        <v>-76.522499999999994</v>
      </c>
    </row>
    <row r="803" spans="1:12" x14ac:dyDescent="0.25">
      <c r="A803" t="s">
        <v>158</v>
      </c>
      <c r="B803" t="s">
        <v>62</v>
      </c>
      <c r="C803">
        <v>68200</v>
      </c>
      <c r="D803">
        <v>4000</v>
      </c>
      <c r="E803" t="s">
        <v>462</v>
      </c>
      <c r="F803" t="s">
        <v>35</v>
      </c>
      <c r="G803" t="s">
        <v>126</v>
      </c>
      <c r="H803">
        <v>1</v>
      </c>
      <c r="I803" t="s">
        <v>32</v>
      </c>
      <c r="J803">
        <v>1</v>
      </c>
      <c r="K803">
        <v>7.89391</v>
      </c>
      <c r="L803">
        <v>-72.507819999999995</v>
      </c>
    </row>
    <row r="804" spans="1:12" x14ac:dyDescent="0.25">
      <c r="A804" t="s">
        <v>89</v>
      </c>
      <c r="B804" t="s">
        <v>62</v>
      </c>
      <c r="C804">
        <v>14100</v>
      </c>
      <c r="D804">
        <v>1400</v>
      </c>
      <c r="E804" t="s">
        <v>677</v>
      </c>
      <c r="F804" t="s">
        <v>52</v>
      </c>
      <c r="G804" t="s">
        <v>16</v>
      </c>
      <c r="H804">
        <v>5</v>
      </c>
      <c r="I804" t="s">
        <v>17</v>
      </c>
      <c r="J804">
        <v>2</v>
      </c>
      <c r="K804">
        <v>4.6097099999999998</v>
      </c>
      <c r="L804">
        <v>-74.08175</v>
      </c>
    </row>
    <row r="805" spans="1:12" x14ac:dyDescent="0.25">
      <c r="A805" t="s">
        <v>61</v>
      </c>
      <c r="B805" t="s">
        <v>62</v>
      </c>
      <c r="C805">
        <v>705700</v>
      </c>
      <c r="D805">
        <v>35800</v>
      </c>
      <c r="E805" t="s">
        <v>806</v>
      </c>
      <c r="F805" t="s">
        <v>130</v>
      </c>
      <c r="G805" t="s">
        <v>120</v>
      </c>
      <c r="H805">
        <v>5</v>
      </c>
      <c r="I805" t="s">
        <v>32</v>
      </c>
      <c r="J805">
        <v>1</v>
      </c>
      <c r="K805">
        <v>3.8653</v>
      </c>
      <c r="L805">
        <v>-67.923900000000003</v>
      </c>
    </row>
    <row r="806" spans="1:12" x14ac:dyDescent="0.25">
      <c r="A806" t="s">
        <v>135</v>
      </c>
      <c r="B806" t="s">
        <v>58</v>
      </c>
      <c r="C806">
        <v>24400</v>
      </c>
      <c r="D806">
        <v>0</v>
      </c>
      <c r="E806" t="s">
        <v>623</v>
      </c>
      <c r="F806" t="s">
        <v>15</v>
      </c>
      <c r="G806" t="s">
        <v>31</v>
      </c>
      <c r="H806">
        <v>5</v>
      </c>
      <c r="I806" t="s">
        <v>17</v>
      </c>
      <c r="J806">
        <v>1</v>
      </c>
      <c r="K806">
        <v>3.4372199999999999</v>
      </c>
      <c r="L806">
        <v>-76.522499999999994</v>
      </c>
    </row>
    <row r="807" spans="1:12" x14ac:dyDescent="0.25">
      <c r="A807" t="s">
        <v>28</v>
      </c>
      <c r="B807" t="s">
        <v>29</v>
      </c>
      <c r="C807">
        <v>678600</v>
      </c>
      <c r="D807">
        <v>34300</v>
      </c>
      <c r="E807" t="s">
        <v>791</v>
      </c>
      <c r="F807" t="s">
        <v>26</v>
      </c>
      <c r="G807" t="s">
        <v>16</v>
      </c>
      <c r="H807">
        <v>1</v>
      </c>
      <c r="I807" t="s">
        <v>17</v>
      </c>
      <c r="J807">
        <v>3</v>
      </c>
      <c r="K807">
        <v>4.6097099999999998</v>
      </c>
      <c r="L807">
        <v>-74.08175</v>
      </c>
    </row>
    <row r="808" spans="1:12" x14ac:dyDescent="0.25">
      <c r="A808" t="s">
        <v>74</v>
      </c>
      <c r="B808" t="s">
        <v>62</v>
      </c>
      <c r="C808">
        <v>25100</v>
      </c>
      <c r="D808">
        <v>1900</v>
      </c>
      <c r="E808" t="s">
        <v>215</v>
      </c>
      <c r="F808" t="s">
        <v>21</v>
      </c>
      <c r="G808" t="s">
        <v>109</v>
      </c>
      <c r="H808">
        <v>1</v>
      </c>
      <c r="I808" t="s">
        <v>32</v>
      </c>
      <c r="J808">
        <v>1</v>
      </c>
      <c r="K808">
        <v>4.1420000000000003</v>
      </c>
      <c r="L808">
        <v>-73.626639999999995</v>
      </c>
    </row>
    <row r="809" spans="1:12" x14ac:dyDescent="0.25">
      <c r="A809" t="s">
        <v>214</v>
      </c>
      <c r="B809" t="s">
        <v>19</v>
      </c>
      <c r="C809">
        <v>223600</v>
      </c>
      <c r="D809">
        <v>12300</v>
      </c>
      <c r="E809" t="s">
        <v>406</v>
      </c>
      <c r="F809" t="s">
        <v>160</v>
      </c>
      <c r="G809" t="s">
        <v>16</v>
      </c>
      <c r="H809">
        <v>5</v>
      </c>
      <c r="I809" t="s">
        <v>17</v>
      </c>
      <c r="J809">
        <v>5</v>
      </c>
      <c r="K809">
        <v>4.6097099999999998</v>
      </c>
      <c r="L809">
        <v>-74.08175</v>
      </c>
    </row>
    <row r="810" spans="1:12" x14ac:dyDescent="0.25">
      <c r="A810" t="s">
        <v>133</v>
      </c>
      <c r="B810" t="s">
        <v>24</v>
      </c>
      <c r="C810">
        <v>14900</v>
      </c>
      <c r="D810">
        <v>0</v>
      </c>
      <c r="E810" t="s">
        <v>199</v>
      </c>
      <c r="F810" t="s">
        <v>130</v>
      </c>
      <c r="G810" t="s">
        <v>16</v>
      </c>
      <c r="H810">
        <v>4</v>
      </c>
      <c r="I810" t="s">
        <v>17</v>
      </c>
      <c r="J810">
        <v>1</v>
      </c>
      <c r="K810">
        <v>4.6097099999999998</v>
      </c>
      <c r="L810">
        <v>-74.08175</v>
      </c>
    </row>
    <row r="811" spans="1:12" x14ac:dyDescent="0.25">
      <c r="A811" t="s">
        <v>127</v>
      </c>
      <c r="B811" t="s">
        <v>13</v>
      </c>
      <c r="C811">
        <v>1068300</v>
      </c>
      <c r="D811">
        <v>57300</v>
      </c>
      <c r="E811" t="s">
        <v>560</v>
      </c>
      <c r="F811" t="s">
        <v>43</v>
      </c>
      <c r="G811" t="s">
        <v>16</v>
      </c>
      <c r="H811">
        <v>1</v>
      </c>
      <c r="I811" t="s">
        <v>17</v>
      </c>
      <c r="J811">
        <v>1</v>
      </c>
      <c r="K811">
        <v>4.6097099999999998</v>
      </c>
      <c r="L811">
        <v>-74.08175</v>
      </c>
    </row>
    <row r="812" spans="1:12" x14ac:dyDescent="0.25">
      <c r="A812" t="s">
        <v>12</v>
      </c>
      <c r="B812" t="s">
        <v>13</v>
      </c>
      <c r="C812">
        <v>256300</v>
      </c>
      <c r="D812">
        <v>14000</v>
      </c>
      <c r="E812" t="s">
        <v>541</v>
      </c>
      <c r="F812" t="s">
        <v>160</v>
      </c>
      <c r="G812" t="s">
        <v>22</v>
      </c>
      <c r="H812">
        <v>5</v>
      </c>
      <c r="I812" t="s">
        <v>17</v>
      </c>
      <c r="J812">
        <v>3</v>
      </c>
      <c r="K812">
        <v>6.2518399999999996</v>
      </c>
      <c r="L812">
        <v>-75.563590000000005</v>
      </c>
    </row>
    <row r="813" spans="1:12" x14ac:dyDescent="0.25">
      <c r="A813" t="s">
        <v>48</v>
      </c>
      <c r="B813" t="s">
        <v>24</v>
      </c>
      <c r="C813">
        <v>73000</v>
      </c>
      <c r="D813">
        <v>2100</v>
      </c>
      <c r="E813" t="s">
        <v>1220</v>
      </c>
      <c r="F813" t="s">
        <v>26</v>
      </c>
      <c r="G813" t="s">
        <v>44</v>
      </c>
      <c r="H813">
        <v>4</v>
      </c>
      <c r="I813" t="s">
        <v>17</v>
      </c>
      <c r="J813">
        <v>5</v>
      </c>
      <c r="K813">
        <v>11.240790000000001</v>
      </c>
      <c r="L813">
        <v>-74.199039999999997</v>
      </c>
    </row>
    <row r="814" spans="1:12" x14ac:dyDescent="0.25">
      <c r="A814" t="s">
        <v>94</v>
      </c>
      <c r="B814" t="s">
        <v>29</v>
      </c>
      <c r="C814">
        <v>699400</v>
      </c>
      <c r="D814">
        <v>35400</v>
      </c>
      <c r="E814" t="s">
        <v>873</v>
      </c>
      <c r="F814" t="s">
        <v>96</v>
      </c>
      <c r="G814" t="s">
        <v>27</v>
      </c>
      <c r="H814">
        <v>3</v>
      </c>
      <c r="I814" t="s">
        <v>17</v>
      </c>
      <c r="J814">
        <v>5</v>
      </c>
      <c r="K814">
        <v>10.39972</v>
      </c>
      <c r="L814">
        <v>-75.514439999999993</v>
      </c>
    </row>
    <row r="815" spans="1:12" x14ac:dyDescent="0.25">
      <c r="A815" t="s">
        <v>89</v>
      </c>
      <c r="B815" t="s">
        <v>62</v>
      </c>
      <c r="C815">
        <v>25800</v>
      </c>
      <c r="D815">
        <v>0</v>
      </c>
      <c r="E815" t="s">
        <v>590</v>
      </c>
      <c r="F815" t="s">
        <v>130</v>
      </c>
      <c r="G815" t="s">
        <v>16</v>
      </c>
      <c r="H815">
        <v>5</v>
      </c>
      <c r="I815" t="s">
        <v>32</v>
      </c>
      <c r="J815">
        <v>1</v>
      </c>
      <c r="K815">
        <v>4.6097099999999998</v>
      </c>
      <c r="L815">
        <v>-74.08175</v>
      </c>
    </row>
    <row r="816" spans="1:12" x14ac:dyDescent="0.25">
      <c r="A816" t="s">
        <v>68</v>
      </c>
      <c r="B816" t="s">
        <v>24</v>
      </c>
      <c r="C816">
        <v>22800</v>
      </c>
      <c r="D816">
        <v>1700</v>
      </c>
      <c r="E816" t="s">
        <v>1176</v>
      </c>
      <c r="F816" t="s">
        <v>93</v>
      </c>
      <c r="G816" t="s">
        <v>22</v>
      </c>
      <c r="H816">
        <v>4</v>
      </c>
      <c r="I816" t="s">
        <v>32</v>
      </c>
      <c r="J816">
        <v>1</v>
      </c>
      <c r="K816">
        <v>6.2518399999999996</v>
      </c>
      <c r="L816">
        <v>-75.563590000000005</v>
      </c>
    </row>
    <row r="817" spans="1:12" x14ac:dyDescent="0.25">
      <c r="A817" t="s">
        <v>48</v>
      </c>
      <c r="B817" t="s">
        <v>24</v>
      </c>
      <c r="C817">
        <v>57600</v>
      </c>
      <c r="D817">
        <v>1300</v>
      </c>
      <c r="E817" t="s">
        <v>364</v>
      </c>
      <c r="F817" t="s">
        <v>35</v>
      </c>
      <c r="G817" t="s">
        <v>16</v>
      </c>
      <c r="H817">
        <v>4</v>
      </c>
      <c r="I817" t="s">
        <v>17</v>
      </c>
      <c r="J817">
        <v>1</v>
      </c>
      <c r="K817">
        <v>4.6097099999999998</v>
      </c>
      <c r="L817">
        <v>-74.08175</v>
      </c>
    </row>
    <row r="818" spans="1:12" x14ac:dyDescent="0.25">
      <c r="A818" t="s">
        <v>85</v>
      </c>
      <c r="B818" t="s">
        <v>86</v>
      </c>
      <c r="C818">
        <v>606400</v>
      </c>
      <c r="D818">
        <v>30500</v>
      </c>
      <c r="E818" t="s">
        <v>277</v>
      </c>
      <c r="F818" t="s">
        <v>88</v>
      </c>
      <c r="G818" t="s">
        <v>16</v>
      </c>
      <c r="H818">
        <v>5</v>
      </c>
      <c r="I818" t="s">
        <v>17</v>
      </c>
      <c r="J818">
        <v>1</v>
      </c>
      <c r="K818">
        <v>4.6097099999999998</v>
      </c>
      <c r="L818">
        <v>-74.08175</v>
      </c>
    </row>
    <row r="819" spans="1:12" x14ac:dyDescent="0.25">
      <c r="A819" t="s">
        <v>45</v>
      </c>
      <c r="B819" t="s">
        <v>29</v>
      </c>
      <c r="C819">
        <v>1384300</v>
      </c>
      <c r="D819">
        <v>71900</v>
      </c>
      <c r="E819" t="s">
        <v>1061</v>
      </c>
      <c r="F819" t="s">
        <v>47</v>
      </c>
      <c r="G819" t="s">
        <v>22</v>
      </c>
      <c r="H819">
        <v>5</v>
      </c>
      <c r="I819" t="s">
        <v>17</v>
      </c>
      <c r="J819">
        <v>4</v>
      </c>
      <c r="K819">
        <v>6.2518399999999996</v>
      </c>
      <c r="L819">
        <v>-75.563590000000005</v>
      </c>
    </row>
    <row r="820" spans="1:12" x14ac:dyDescent="0.25">
      <c r="A820" t="s">
        <v>214</v>
      </c>
      <c r="B820" t="s">
        <v>19</v>
      </c>
      <c r="C820">
        <v>145700</v>
      </c>
      <c r="D820">
        <v>8200</v>
      </c>
      <c r="E820" t="s">
        <v>843</v>
      </c>
      <c r="F820" t="s">
        <v>43</v>
      </c>
      <c r="G820" t="s">
        <v>16</v>
      </c>
      <c r="H820">
        <v>4</v>
      </c>
      <c r="I820" t="s">
        <v>17</v>
      </c>
      <c r="J820">
        <v>1</v>
      </c>
      <c r="K820">
        <v>4.6097099999999998</v>
      </c>
      <c r="L820">
        <v>-74.08175</v>
      </c>
    </row>
    <row r="821" spans="1:12" x14ac:dyDescent="0.25">
      <c r="A821" t="s">
        <v>158</v>
      </c>
      <c r="B821" t="s">
        <v>62</v>
      </c>
      <c r="C821">
        <v>67900</v>
      </c>
      <c r="D821">
        <v>4000</v>
      </c>
      <c r="E821" t="s">
        <v>913</v>
      </c>
      <c r="F821" t="s">
        <v>88</v>
      </c>
      <c r="G821" t="s">
        <v>27</v>
      </c>
      <c r="H821">
        <v>5</v>
      </c>
      <c r="I821" t="s">
        <v>17</v>
      </c>
      <c r="J821">
        <v>1</v>
      </c>
      <c r="K821">
        <v>10.39972</v>
      </c>
      <c r="L821">
        <v>-75.514439999999993</v>
      </c>
    </row>
    <row r="822" spans="1:12" x14ac:dyDescent="0.25">
      <c r="A822" t="s">
        <v>89</v>
      </c>
      <c r="B822" t="s">
        <v>62</v>
      </c>
      <c r="C822">
        <v>22200</v>
      </c>
      <c r="D822">
        <v>0</v>
      </c>
      <c r="E822" t="s">
        <v>890</v>
      </c>
      <c r="F822" t="s">
        <v>26</v>
      </c>
      <c r="G822" t="s">
        <v>22</v>
      </c>
      <c r="H822">
        <v>4</v>
      </c>
      <c r="I822" t="s">
        <v>17</v>
      </c>
      <c r="J822">
        <v>2</v>
      </c>
      <c r="K822">
        <v>6.2518399999999996</v>
      </c>
      <c r="L822">
        <v>-75.563590000000005</v>
      </c>
    </row>
    <row r="823" spans="1:12" x14ac:dyDescent="0.25">
      <c r="A823" t="s">
        <v>12</v>
      </c>
      <c r="B823" t="s">
        <v>13</v>
      </c>
      <c r="C823">
        <v>229400</v>
      </c>
      <c r="D823">
        <v>10400</v>
      </c>
      <c r="E823" t="s">
        <v>687</v>
      </c>
      <c r="F823" t="s">
        <v>88</v>
      </c>
      <c r="G823" t="s">
        <v>60</v>
      </c>
      <c r="H823">
        <v>5</v>
      </c>
      <c r="I823" t="s">
        <v>17</v>
      </c>
      <c r="J823">
        <v>1</v>
      </c>
      <c r="K823">
        <v>4.8133299999999997</v>
      </c>
      <c r="L823">
        <v>-75.696110000000004</v>
      </c>
    </row>
    <row r="824" spans="1:12" x14ac:dyDescent="0.25">
      <c r="A824" t="s">
        <v>148</v>
      </c>
      <c r="B824" t="s">
        <v>13</v>
      </c>
      <c r="C824">
        <v>2199000</v>
      </c>
      <c r="D824">
        <v>121800</v>
      </c>
      <c r="E824" t="s">
        <v>951</v>
      </c>
      <c r="F824" t="s">
        <v>54</v>
      </c>
      <c r="G824" t="s">
        <v>161</v>
      </c>
      <c r="H824">
        <v>5</v>
      </c>
      <c r="I824" t="s">
        <v>17</v>
      </c>
      <c r="J824">
        <v>2</v>
      </c>
      <c r="K824">
        <v>7.1253900000000003</v>
      </c>
      <c r="L824">
        <v>-73.119799999999998</v>
      </c>
    </row>
    <row r="825" spans="1:12" x14ac:dyDescent="0.25">
      <c r="A825" t="s">
        <v>118</v>
      </c>
      <c r="B825" t="s">
        <v>86</v>
      </c>
      <c r="C825">
        <v>899200</v>
      </c>
      <c r="D825">
        <v>46100</v>
      </c>
      <c r="E825" t="s">
        <v>195</v>
      </c>
      <c r="F825" t="s">
        <v>54</v>
      </c>
      <c r="G825" t="s">
        <v>16</v>
      </c>
      <c r="H825">
        <v>3</v>
      </c>
      <c r="I825" t="s">
        <v>17</v>
      </c>
      <c r="J825">
        <v>10</v>
      </c>
      <c r="K825">
        <v>4.6097099999999998</v>
      </c>
      <c r="L825">
        <v>-74.08175</v>
      </c>
    </row>
    <row r="826" spans="1:12" x14ac:dyDescent="0.25">
      <c r="A826" t="s">
        <v>184</v>
      </c>
      <c r="B826" t="s">
        <v>86</v>
      </c>
      <c r="C826">
        <v>361300</v>
      </c>
      <c r="D826">
        <v>17400</v>
      </c>
      <c r="E826" t="s">
        <v>503</v>
      </c>
      <c r="F826" t="s">
        <v>35</v>
      </c>
      <c r="G826" t="s">
        <v>16</v>
      </c>
      <c r="H826">
        <v>4</v>
      </c>
      <c r="I826" t="s">
        <v>146</v>
      </c>
      <c r="J826">
        <v>1</v>
      </c>
      <c r="K826">
        <v>4.6097099999999998</v>
      </c>
      <c r="L826">
        <v>-74.08175</v>
      </c>
    </row>
    <row r="827" spans="1:12" x14ac:dyDescent="0.25">
      <c r="A827" t="s">
        <v>204</v>
      </c>
      <c r="B827" t="s">
        <v>13</v>
      </c>
      <c r="C827">
        <v>213200</v>
      </c>
      <c r="D827">
        <v>11700</v>
      </c>
      <c r="E827" t="s">
        <v>1202</v>
      </c>
      <c r="F827" t="s">
        <v>21</v>
      </c>
      <c r="G827" t="s">
        <v>22</v>
      </c>
      <c r="H827">
        <v>3</v>
      </c>
      <c r="I827" t="s">
        <v>38</v>
      </c>
      <c r="J827">
        <v>1</v>
      </c>
      <c r="K827">
        <v>6.2518399999999996</v>
      </c>
      <c r="L827">
        <v>-75.563590000000005</v>
      </c>
    </row>
    <row r="828" spans="1:12" x14ac:dyDescent="0.25">
      <c r="A828" t="s">
        <v>105</v>
      </c>
      <c r="B828" t="s">
        <v>19</v>
      </c>
      <c r="C828">
        <v>241500</v>
      </c>
      <c r="D828">
        <v>11000</v>
      </c>
      <c r="E828" t="s">
        <v>876</v>
      </c>
      <c r="F828" t="s">
        <v>52</v>
      </c>
      <c r="G828" t="s">
        <v>161</v>
      </c>
      <c r="H828">
        <v>5</v>
      </c>
      <c r="I828" t="s">
        <v>17</v>
      </c>
      <c r="J828">
        <v>3</v>
      </c>
      <c r="K828">
        <v>7.1253900000000003</v>
      </c>
      <c r="L828">
        <v>-73.119799999999998</v>
      </c>
    </row>
    <row r="829" spans="1:12" x14ac:dyDescent="0.25">
      <c r="A829" t="s">
        <v>158</v>
      </c>
      <c r="B829" t="s">
        <v>62</v>
      </c>
      <c r="C829">
        <v>53500</v>
      </c>
      <c r="D829">
        <v>1000</v>
      </c>
      <c r="E829" t="s">
        <v>340</v>
      </c>
      <c r="F829" t="s">
        <v>21</v>
      </c>
      <c r="G829" t="s">
        <v>16</v>
      </c>
      <c r="H829">
        <v>4</v>
      </c>
      <c r="I829" t="s">
        <v>17</v>
      </c>
      <c r="J829">
        <v>8</v>
      </c>
      <c r="K829">
        <v>4.6097099999999998</v>
      </c>
      <c r="L829">
        <v>-74.08175</v>
      </c>
    </row>
    <row r="830" spans="1:12" x14ac:dyDescent="0.25">
      <c r="A830" t="s">
        <v>297</v>
      </c>
      <c r="B830" t="s">
        <v>86</v>
      </c>
      <c r="C830">
        <v>87900</v>
      </c>
      <c r="D830">
        <v>4900</v>
      </c>
      <c r="E830" t="s">
        <v>1026</v>
      </c>
      <c r="F830" t="s">
        <v>93</v>
      </c>
      <c r="G830" t="s">
        <v>161</v>
      </c>
      <c r="H830">
        <v>2</v>
      </c>
      <c r="I830" t="s">
        <v>17</v>
      </c>
      <c r="J830">
        <v>2</v>
      </c>
      <c r="K830">
        <v>7.1253900000000003</v>
      </c>
      <c r="L830">
        <v>-73.119799999999998</v>
      </c>
    </row>
    <row r="831" spans="1:12" x14ac:dyDescent="0.25">
      <c r="A831" t="s">
        <v>219</v>
      </c>
      <c r="B831" t="s">
        <v>19</v>
      </c>
      <c r="C831">
        <v>725600</v>
      </c>
      <c r="D831">
        <v>36800</v>
      </c>
      <c r="E831" t="s">
        <v>391</v>
      </c>
      <c r="F831" t="s">
        <v>26</v>
      </c>
      <c r="G831" t="s">
        <v>22</v>
      </c>
      <c r="H831">
        <v>3</v>
      </c>
      <c r="I831" t="s">
        <v>17</v>
      </c>
      <c r="J831">
        <v>8</v>
      </c>
      <c r="K831">
        <v>6.2518399999999996</v>
      </c>
      <c r="L831">
        <v>-75.563590000000005</v>
      </c>
    </row>
    <row r="832" spans="1:12" x14ac:dyDescent="0.25">
      <c r="A832" t="s">
        <v>84</v>
      </c>
      <c r="B832" t="s">
        <v>58</v>
      </c>
      <c r="C832">
        <v>140300</v>
      </c>
      <c r="D832">
        <v>7700</v>
      </c>
      <c r="E832" t="s">
        <v>465</v>
      </c>
      <c r="F832" t="s">
        <v>43</v>
      </c>
      <c r="G832" t="s">
        <v>126</v>
      </c>
      <c r="H832">
        <v>5</v>
      </c>
      <c r="I832" t="s">
        <v>17</v>
      </c>
      <c r="J832">
        <v>3</v>
      </c>
      <c r="K832">
        <v>7.89391</v>
      </c>
      <c r="L832">
        <v>-72.507819999999995</v>
      </c>
    </row>
    <row r="833" spans="1:12" x14ac:dyDescent="0.25">
      <c r="A833" t="s">
        <v>111</v>
      </c>
      <c r="B833" t="s">
        <v>19</v>
      </c>
      <c r="C833">
        <v>493900</v>
      </c>
      <c r="D833">
        <v>24500</v>
      </c>
      <c r="E833" t="s">
        <v>997</v>
      </c>
      <c r="F833" t="s">
        <v>130</v>
      </c>
      <c r="G833" t="s">
        <v>22</v>
      </c>
      <c r="H833">
        <v>1</v>
      </c>
      <c r="I833" t="s">
        <v>17</v>
      </c>
      <c r="J833">
        <v>4</v>
      </c>
      <c r="K833">
        <v>6.2518399999999996</v>
      </c>
      <c r="L833">
        <v>-75.563590000000005</v>
      </c>
    </row>
    <row r="834" spans="1:12" x14ac:dyDescent="0.25">
      <c r="A834" t="s">
        <v>57</v>
      </c>
      <c r="B834" t="s">
        <v>58</v>
      </c>
      <c r="C834">
        <v>74200</v>
      </c>
      <c r="D834">
        <v>9800</v>
      </c>
      <c r="E834" t="s">
        <v>861</v>
      </c>
      <c r="F834" t="s">
        <v>93</v>
      </c>
      <c r="G834" t="s">
        <v>22</v>
      </c>
      <c r="H834">
        <v>1</v>
      </c>
      <c r="I834" t="s">
        <v>17</v>
      </c>
      <c r="J834">
        <v>2</v>
      </c>
      <c r="K834">
        <v>6.2518399999999996</v>
      </c>
      <c r="L834">
        <v>-75.563590000000005</v>
      </c>
    </row>
    <row r="835" spans="1:12" x14ac:dyDescent="0.25">
      <c r="A835" t="s">
        <v>67</v>
      </c>
      <c r="B835" t="s">
        <v>62</v>
      </c>
      <c r="C835">
        <v>37900</v>
      </c>
      <c r="D835">
        <v>0</v>
      </c>
      <c r="E835" t="s">
        <v>406</v>
      </c>
      <c r="F835" t="s">
        <v>96</v>
      </c>
      <c r="G835" t="s">
        <v>16</v>
      </c>
      <c r="H835">
        <v>4</v>
      </c>
      <c r="I835" t="s">
        <v>32</v>
      </c>
      <c r="J835">
        <v>1</v>
      </c>
      <c r="K835">
        <v>4.6097099999999998</v>
      </c>
      <c r="L835">
        <v>-74.08175</v>
      </c>
    </row>
    <row r="836" spans="1:12" x14ac:dyDescent="0.25">
      <c r="A836" t="s">
        <v>45</v>
      </c>
      <c r="B836" t="s">
        <v>29</v>
      </c>
      <c r="C836">
        <v>1270000</v>
      </c>
      <c r="D836">
        <v>65800</v>
      </c>
      <c r="E836" t="s">
        <v>440</v>
      </c>
      <c r="F836" t="s">
        <v>52</v>
      </c>
      <c r="G836" t="s">
        <v>22</v>
      </c>
      <c r="H836">
        <v>1</v>
      </c>
      <c r="I836" t="s">
        <v>17</v>
      </c>
      <c r="J836">
        <v>3</v>
      </c>
      <c r="K836">
        <v>6.2518399999999996</v>
      </c>
      <c r="L836">
        <v>-75.563590000000005</v>
      </c>
    </row>
    <row r="837" spans="1:12" x14ac:dyDescent="0.25">
      <c r="A837" t="s">
        <v>55</v>
      </c>
      <c r="B837" t="s">
        <v>13</v>
      </c>
      <c r="C837">
        <v>102600</v>
      </c>
      <c r="D837">
        <v>5700</v>
      </c>
      <c r="E837" t="s">
        <v>344</v>
      </c>
      <c r="F837" t="s">
        <v>35</v>
      </c>
      <c r="G837" t="s">
        <v>16</v>
      </c>
      <c r="H837">
        <v>3</v>
      </c>
      <c r="I837" t="s">
        <v>17</v>
      </c>
      <c r="J837">
        <v>8</v>
      </c>
      <c r="K837">
        <v>4.6097099999999998</v>
      </c>
      <c r="L837">
        <v>-74.08175</v>
      </c>
    </row>
    <row r="838" spans="1:12" x14ac:dyDescent="0.25">
      <c r="A838" t="s">
        <v>266</v>
      </c>
      <c r="B838" t="s">
        <v>13</v>
      </c>
      <c r="C838">
        <v>1404500</v>
      </c>
      <c r="D838">
        <v>81600</v>
      </c>
      <c r="E838" t="s">
        <v>915</v>
      </c>
      <c r="F838" t="s">
        <v>35</v>
      </c>
      <c r="G838" t="s">
        <v>16</v>
      </c>
      <c r="H838">
        <v>5</v>
      </c>
      <c r="I838" t="s">
        <v>17</v>
      </c>
      <c r="J838">
        <v>1</v>
      </c>
      <c r="K838">
        <v>4.6097099999999998</v>
      </c>
      <c r="L838">
        <v>-74.08175</v>
      </c>
    </row>
    <row r="839" spans="1:12" x14ac:dyDescent="0.25">
      <c r="A839" t="s">
        <v>55</v>
      </c>
      <c r="B839" t="s">
        <v>13</v>
      </c>
      <c r="C839">
        <v>66300</v>
      </c>
      <c r="D839">
        <v>3700</v>
      </c>
      <c r="E839" t="s">
        <v>593</v>
      </c>
      <c r="F839" t="s">
        <v>43</v>
      </c>
      <c r="G839" t="s">
        <v>16</v>
      </c>
      <c r="H839">
        <v>5</v>
      </c>
      <c r="I839" t="s">
        <v>17</v>
      </c>
      <c r="J839">
        <v>3</v>
      </c>
      <c r="K839">
        <v>4.6097099999999998</v>
      </c>
      <c r="L839">
        <v>-74.08175</v>
      </c>
    </row>
    <row r="840" spans="1:12" x14ac:dyDescent="0.25">
      <c r="A840" t="s">
        <v>184</v>
      </c>
      <c r="B840" t="s">
        <v>86</v>
      </c>
      <c r="C840">
        <v>323600</v>
      </c>
      <c r="D840">
        <v>17400</v>
      </c>
      <c r="E840" t="s">
        <v>653</v>
      </c>
      <c r="F840" t="s">
        <v>76</v>
      </c>
      <c r="G840" t="s">
        <v>22</v>
      </c>
      <c r="H840">
        <v>5</v>
      </c>
      <c r="I840" t="s">
        <v>17</v>
      </c>
      <c r="J840">
        <v>1</v>
      </c>
      <c r="K840">
        <v>6.2518399999999996</v>
      </c>
      <c r="L840">
        <v>-75.563590000000005</v>
      </c>
    </row>
    <row r="841" spans="1:12" x14ac:dyDescent="0.25">
      <c r="A841" t="s">
        <v>55</v>
      </c>
      <c r="B841" t="s">
        <v>13</v>
      </c>
      <c r="C841">
        <v>85500</v>
      </c>
      <c r="D841">
        <v>4900</v>
      </c>
      <c r="E841" t="s">
        <v>580</v>
      </c>
      <c r="F841" t="s">
        <v>160</v>
      </c>
      <c r="G841" t="s">
        <v>22</v>
      </c>
      <c r="H841">
        <v>5</v>
      </c>
      <c r="I841" t="s">
        <v>17</v>
      </c>
      <c r="J841">
        <v>10</v>
      </c>
      <c r="K841">
        <v>6.2518399999999996</v>
      </c>
      <c r="L841">
        <v>-75.563590000000005</v>
      </c>
    </row>
    <row r="842" spans="1:12" x14ac:dyDescent="0.25">
      <c r="A842" t="s">
        <v>214</v>
      </c>
      <c r="B842" t="s">
        <v>19</v>
      </c>
      <c r="C842">
        <v>214300</v>
      </c>
      <c r="D842">
        <v>9600</v>
      </c>
      <c r="E842" t="s">
        <v>1009</v>
      </c>
      <c r="F842" t="s">
        <v>43</v>
      </c>
      <c r="G842" t="s">
        <v>22</v>
      </c>
      <c r="H842">
        <v>5</v>
      </c>
      <c r="I842" t="s">
        <v>17</v>
      </c>
      <c r="J842">
        <v>3</v>
      </c>
      <c r="K842">
        <v>6.2518399999999996</v>
      </c>
      <c r="L842">
        <v>-75.563590000000005</v>
      </c>
    </row>
    <row r="843" spans="1:12" x14ac:dyDescent="0.25">
      <c r="A843" t="s">
        <v>266</v>
      </c>
      <c r="B843" t="s">
        <v>13</v>
      </c>
      <c r="C843">
        <v>1758600</v>
      </c>
      <c r="D843">
        <v>93900</v>
      </c>
      <c r="E843" t="s">
        <v>346</v>
      </c>
      <c r="F843" t="s">
        <v>21</v>
      </c>
      <c r="G843" t="s">
        <v>31</v>
      </c>
      <c r="H843">
        <v>4</v>
      </c>
      <c r="I843" t="s">
        <v>17</v>
      </c>
      <c r="J843">
        <v>2</v>
      </c>
      <c r="K843">
        <v>3.4372199999999999</v>
      </c>
      <c r="L843">
        <v>-76.522499999999994</v>
      </c>
    </row>
    <row r="844" spans="1:12" x14ac:dyDescent="0.25">
      <c r="A844" t="s">
        <v>18</v>
      </c>
      <c r="B844" t="s">
        <v>19</v>
      </c>
      <c r="C844">
        <v>181600</v>
      </c>
      <c r="D844">
        <v>7900</v>
      </c>
      <c r="E844" t="s">
        <v>539</v>
      </c>
      <c r="F844" t="s">
        <v>93</v>
      </c>
      <c r="G844" t="s">
        <v>22</v>
      </c>
      <c r="H844">
        <v>5</v>
      </c>
      <c r="I844" t="s">
        <v>17</v>
      </c>
      <c r="J844">
        <v>7</v>
      </c>
      <c r="K844">
        <v>6.2518399999999996</v>
      </c>
      <c r="L844">
        <v>-75.563590000000005</v>
      </c>
    </row>
    <row r="845" spans="1:12" x14ac:dyDescent="0.25">
      <c r="A845" t="s">
        <v>192</v>
      </c>
      <c r="B845" t="s">
        <v>65</v>
      </c>
      <c r="C845">
        <v>35200</v>
      </c>
      <c r="D845">
        <v>0</v>
      </c>
      <c r="E845" t="s">
        <v>195</v>
      </c>
      <c r="F845" t="s">
        <v>26</v>
      </c>
      <c r="G845" t="s">
        <v>31</v>
      </c>
      <c r="H845">
        <v>5</v>
      </c>
      <c r="I845" t="s">
        <v>38</v>
      </c>
      <c r="J845">
        <v>1</v>
      </c>
      <c r="K845">
        <v>3.4372199999999999</v>
      </c>
      <c r="L845">
        <v>-76.522499999999994</v>
      </c>
    </row>
    <row r="846" spans="1:12" x14ac:dyDescent="0.25">
      <c r="A846" t="s">
        <v>80</v>
      </c>
      <c r="B846" t="s">
        <v>65</v>
      </c>
      <c r="C846">
        <v>34700</v>
      </c>
      <c r="D846">
        <v>2100</v>
      </c>
      <c r="E846" t="s">
        <v>346</v>
      </c>
      <c r="F846" t="s">
        <v>88</v>
      </c>
      <c r="G846" t="s">
        <v>16</v>
      </c>
      <c r="H846">
        <v>5</v>
      </c>
      <c r="I846" t="s">
        <v>17</v>
      </c>
      <c r="J846">
        <v>1</v>
      </c>
      <c r="K846">
        <v>4.6097099999999998</v>
      </c>
      <c r="L846">
        <v>-74.08175</v>
      </c>
    </row>
    <row r="847" spans="1:12" x14ac:dyDescent="0.25">
      <c r="A847" t="s">
        <v>135</v>
      </c>
      <c r="B847" t="s">
        <v>58</v>
      </c>
      <c r="C847">
        <v>44400</v>
      </c>
      <c r="D847">
        <v>3400</v>
      </c>
      <c r="E847" t="s">
        <v>841</v>
      </c>
      <c r="F847" t="s">
        <v>96</v>
      </c>
      <c r="G847" t="s">
        <v>22</v>
      </c>
      <c r="H847">
        <v>4</v>
      </c>
      <c r="I847" t="s">
        <v>17</v>
      </c>
      <c r="J847">
        <v>2</v>
      </c>
      <c r="K847">
        <v>6.2518399999999996</v>
      </c>
      <c r="L847">
        <v>-75.563590000000005</v>
      </c>
    </row>
    <row r="848" spans="1:12" x14ac:dyDescent="0.25">
      <c r="A848" t="s">
        <v>148</v>
      </c>
      <c r="B848" t="s">
        <v>13</v>
      </c>
      <c r="C848">
        <v>2600400</v>
      </c>
      <c r="D848">
        <v>136600</v>
      </c>
      <c r="E848" t="s">
        <v>275</v>
      </c>
      <c r="F848" t="s">
        <v>26</v>
      </c>
      <c r="G848" t="s">
        <v>16</v>
      </c>
      <c r="H848">
        <v>5</v>
      </c>
      <c r="I848" t="s">
        <v>17</v>
      </c>
      <c r="J848">
        <v>3</v>
      </c>
      <c r="K848">
        <v>4.6097099999999998</v>
      </c>
      <c r="L848">
        <v>-74.08175</v>
      </c>
    </row>
    <row r="849" spans="1:12" x14ac:dyDescent="0.25">
      <c r="A849" t="s">
        <v>118</v>
      </c>
      <c r="B849" t="s">
        <v>86</v>
      </c>
      <c r="C849">
        <v>751400</v>
      </c>
      <c r="D849">
        <v>40200</v>
      </c>
      <c r="E849" t="s">
        <v>612</v>
      </c>
      <c r="F849" t="s">
        <v>21</v>
      </c>
      <c r="G849" t="s">
        <v>16</v>
      </c>
      <c r="H849">
        <v>5</v>
      </c>
      <c r="I849" t="s">
        <v>17</v>
      </c>
      <c r="J849">
        <v>2</v>
      </c>
      <c r="K849">
        <v>4.6097099999999998</v>
      </c>
      <c r="L849">
        <v>-74.08175</v>
      </c>
    </row>
    <row r="850" spans="1:12" x14ac:dyDescent="0.25">
      <c r="A850" t="s">
        <v>82</v>
      </c>
      <c r="B850" t="s">
        <v>58</v>
      </c>
      <c r="C850">
        <v>59900</v>
      </c>
      <c r="D850">
        <v>3400</v>
      </c>
      <c r="E850" t="s">
        <v>245</v>
      </c>
      <c r="F850" t="s">
        <v>160</v>
      </c>
      <c r="G850" t="s">
        <v>16</v>
      </c>
      <c r="H850">
        <v>4</v>
      </c>
      <c r="I850" t="s">
        <v>17</v>
      </c>
      <c r="J850">
        <v>5</v>
      </c>
      <c r="K850">
        <v>4.6097099999999998</v>
      </c>
      <c r="L850">
        <v>-74.08175</v>
      </c>
    </row>
    <row r="851" spans="1:12" x14ac:dyDescent="0.25">
      <c r="A851" t="s">
        <v>80</v>
      </c>
      <c r="B851" t="s">
        <v>65</v>
      </c>
      <c r="C851">
        <v>30600</v>
      </c>
      <c r="D851">
        <v>4000</v>
      </c>
      <c r="E851" t="s">
        <v>358</v>
      </c>
      <c r="F851" t="s">
        <v>21</v>
      </c>
      <c r="G851" t="s">
        <v>16</v>
      </c>
      <c r="H851">
        <v>5</v>
      </c>
      <c r="I851" t="s">
        <v>17</v>
      </c>
      <c r="J851">
        <v>5</v>
      </c>
      <c r="K851">
        <v>4.6097099999999998</v>
      </c>
      <c r="L851">
        <v>-74.08175</v>
      </c>
    </row>
    <row r="852" spans="1:12" x14ac:dyDescent="0.25">
      <c r="A852" t="s">
        <v>74</v>
      </c>
      <c r="B852" t="s">
        <v>62</v>
      </c>
      <c r="C852">
        <v>25200</v>
      </c>
      <c r="D852">
        <v>0</v>
      </c>
      <c r="E852" t="s">
        <v>727</v>
      </c>
      <c r="F852" t="s">
        <v>26</v>
      </c>
      <c r="G852" t="s">
        <v>109</v>
      </c>
      <c r="H852">
        <v>5</v>
      </c>
      <c r="I852" t="s">
        <v>17</v>
      </c>
      <c r="J852">
        <v>10</v>
      </c>
      <c r="K852">
        <v>4.1420000000000003</v>
      </c>
      <c r="L852">
        <v>-73.626639999999995</v>
      </c>
    </row>
    <row r="853" spans="1:12" x14ac:dyDescent="0.25">
      <c r="A853" t="s">
        <v>127</v>
      </c>
      <c r="B853" t="s">
        <v>13</v>
      </c>
      <c r="C853">
        <v>1537800</v>
      </c>
      <c r="D853">
        <v>86700</v>
      </c>
      <c r="E853" t="s">
        <v>1021</v>
      </c>
      <c r="F853" t="s">
        <v>52</v>
      </c>
      <c r="G853" t="s">
        <v>178</v>
      </c>
      <c r="H853">
        <v>3</v>
      </c>
      <c r="I853" t="s">
        <v>38</v>
      </c>
      <c r="J853">
        <v>1</v>
      </c>
      <c r="K853">
        <v>1.2136100000000001</v>
      </c>
      <c r="L853">
        <v>-77.281109999999998</v>
      </c>
    </row>
    <row r="854" spans="1:12" x14ac:dyDescent="0.25">
      <c r="A854" t="s">
        <v>36</v>
      </c>
      <c r="B854" t="s">
        <v>24</v>
      </c>
      <c r="C854">
        <v>24600</v>
      </c>
      <c r="D854">
        <v>0</v>
      </c>
      <c r="E854" t="s">
        <v>948</v>
      </c>
      <c r="F854" t="s">
        <v>160</v>
      </c>
      <c r="G854" t="s">
        <v>16</v>
      </c>
      <c r="H854">
        <v>4</v>
      </c>
      <c r="I854" t="s">
        <v>17</v>
      </c>
      <c r="J854">
        <v>6</v>
      </c>
      <c r="K854">
        <v>4.6097099999999998</v>
      </c>
      <c r="L854">
        <v>-74.08175</v>
      </c>
    </row>
    <row r="855" spans="1:12" x14ac:dyDescent="0.25">
      <c r="A855" t="s">
        <v>85</v>
      </c>
      <c r="B855" t="s">
        <v>86</v>
      </c>
      <c r="C855">
        <v>661400</v>
      </c>
      <c r="D855">
        <v>35600</v>
      </c>
      <c r="E855" t="s">
        <v>1087</v>
      </c>
      <c r="F855" t="s">
        <v>47</v>
      </c>
      <c r="G855" t="s">
        <v>22</v>
      </c>
      <c r="H855">
        <v>5</v>
      </c>
      <c r="I855" t="s">
        <v>17</v>
      </c>
      <c r="J855">
        <v>10</v>
      </c>
      <c r="K855">
        <v>6.2518399999999996</v>
      </c>
      <c r="L855">
        <v>-75.563590000000005</v>
      </c>
    </row>
    <row r="856" spans="1:12" x14ac:dyDescent="0.25">
      <c r="A856" t="s">
        <v>184</v>
      </c>
      <c r="B856" t="s">
        <v>86</v>
      </c>
      <c r="C856">
        <v>416400</v>
      </c>
      <c r="D856">
        <v>22600</v>
      </c>
      <c r="E856" t="s">
        <v>610</v>
      </c>
      <c r="F856" t="s">
        <v>26</v>
      </c>
      <c r="G856" t="s">
        <v>22</v>
      </c>
      <c r="H856">
        <v>1</v>
      </c>
      <c r="I856" t="s">
        <v>38</v>
      </c>
      <c r="J856">
        <v>1</v>
      </c>
      <c r="K856">
        <v>6.2518399999999996</v>
      </c>
      <c r="L856">
        <v>-75.563590000000005</v>
      </c>
    </row>
    <row r="857" spans="1:12" x14ac:dyDescent="0.25">
      <c r="A857" t="s">
        <v>67</v>
      </c>
      <c r="B857" t="s">
        <v>62</v>
      </c>
      <c r="C857">
        <v>59400</v>
      </c>
      <c r="D857">
        <v>3400</v>
      </c>
      <c r="E857" t="s">
        <v>1275</v>
      </c>
      <c r="F857" t="s">
        <v>96</v>
      </c>
      <c r="G857" t="s">
        <v>16</v>
      </c>
      <c r="H857">
        <v>3</v>
      </c>
      <c r="I857" t="s">
        <v>32</v>
      </c>
      <c r="J857">
        <v>1</v>
      </c>
      <c r="K857">
        <v>4.6097099999999998</v>
      </c>
      <c r="L857">
        <v>-74.08175</v>
      </c>
    </row>
    <row r="858" spans="1:12" x14ac:dyDescent="0.25">
      <c r="A858" t="s">
        <v>28</v>
      </c>
      <c r="B858" t="s">
        <v>29</v>
      </c>
      <c r="C858">
        <v>743700</v>
      </c>
      <c r="D858">
        <v>37800</v>
      </c>
      <c r="E858" t="s">
        <v>335</v>
      </c>
      <c r="F858" t="s">
        <v>47</v>
      </c>
      <c r="G858" t="s">
        <v>31</v>
      </c>
      <c r="H858">
        <v>4</v>
      </c>
      <c r="I858" t="s">
        <v>17</v>
      </c>
      <c r="J858">
        <v>2</v>
      </c>
      <c r="K858">
        <v>3.4372199999999999</v>
      </c>
      <c r="L858">
        <v>-76.522499999999994</v>
      </c>
    </row>
    <row r="859" spans="1:12" x14ac:dyDescent="0.25">
      <c r="A859" t="s">
        <v>105</v>
      </c>
      <c r="B859" t="s">
        <v>19</v>
      </c>
      <c r="C859">
        <v>252200</v>
      </c>
      <c r="D859">
        <v>13900</v>
      </c>
      <c r="E859" t="s">
        <v>348</v>
      </c>
      <c r="F859" t="s">
        <v>26</v>
      </c>
      <c r="G859" t="s">
        <v>16</v>
      </c>
      <c r="H859">
        <v>5</v>
      </c>
      <c r="I859" t="s">
        <v>17</v>
      </c>
      <c r="J859">
        <v>2</v>
      </c>
      <c r="K859">
        <v>4.6097099999999998</v>
      </c>
      <c r="L859">
        <v>-74.08175</v>
      </c>
    </row>
    <row r="860" spans="1:12" x14ac:dyDescent="0.25">
      <c r="A860" t="s">
        <v>184</v>
      </c>
      <c r="B860" t="s">
        <v>86</v>
      </c>
      <c r="C860">
        <v>246100</v>
      </c>
      <c r="D860">
        <v>11300</v>
      </c>
      <c r="E860" t="s">
        <v>136</v>
      </c>
      <c r="F860" t="s">
        <v>96</v>
      </c>
      <c r="G860" t="s">
        <v>201</v>
      </c>
      <c r="H860">
        <v>1</v>
      </c>
      <c r="I860" t="s">
        <v>32</v>
      </c>
      <c r="J860">
        <v>1</v>
      </c>
      <c r="K860">
        <v>11.54444</v>
      </c>
      <c r="L860">
        <v>-72.907219999999995</v>
      </c>
    </row>
    <row r="861" spans="1:12" x14ac:dyDescent="0.25">
      <c r="A861" t="s">
        <v>61</v>
      </c>
      <c r="B861" t="s">
        <v>62</v>
      </c>
      <c r="C861">
        <v>663900</v>
      </c>
      <c r="D861">
        <v>36000</v>
      </c>
      <c r="E861" t="s">
        <v>1167</v>
      </c>
      <c r="F861" t="s">
        <v>88</v>
      </c>
      <c r="G861" t="s">
        <v>16</v>
      </c>
      <c r="H861">
        <v>4</v>
      </c>
      <c r="I861" t="s">
        <v>17</v>
      </c>
      <c r="J861">
        <v>10</v>
      </c>
      <c r="K861">
        <v>4.6097099999999998</v>
      </c>
      <c r="L861">
        <v>-74.08175</v>
      </c>
    </row>
    <row r="862" spans="1:12" x14ac:dyDescent="0.25">
      <c r="A862" t="s">
        <v>158</v>
      </c>
      <c r="B862" t="s">
        <v>62</v>
      </c>
      <c r="C862">
        <v>64200</v>
      </c>
      <c r="D862">
        <v>1600</v>
      </c>
      <c r="E862" t="s">
        <v>737</v>
      </c>
      <c r="F862" t="s">
        <v>76</v>
      </c>
      <c r="G862" t="s">
        <v>22</v>
      </c>
      <c r="H862">
        <v>5</v>
      </c>
      <c r="I862" t="s">
        <v>17</v>
      </c>
      <c r="J862">
        <v>1</v>
      </c>
      <c r="K862">
        <v>6.2518399999999996</v>
      </c>
      <c r="L862">
        <v>-75.563590000000005</v>
      </c>
    </row>
    <row r="863" spans="1:12" x14ac:dyDescent="0.25">
      <c r="A863" t="s">
        <v>33</v>
      </c>
      <c r="B863" t="s">
        <v>19</v>
      </c>
      <c r="C863">
        <v>356100</v>
      </c>
      <c r="D863">
        <v>17200</v>
      </c>
      <c r="E863" t="s">
        <v>250</v>
      </c>
      <c r="F863" t="s">
        <v>160</v>
      </c>
      <c r="G863" t="s">
        <v>16</v>
      </c>
      <c r="H863">
        <v>5</v>
      </c>
      <c r="I863" t="s">
        <v>17</v>
      </c>
      <c r="J863">
        <v>3</v>
      </c>
      <c r="K863">
        <v>4.6097099999999998</v>
      </c>
      <c r="L863">
        <v>-74.08175</v>
      </c>
    </row>
    <row r="864" spans="1:12" x14ac:dyDescent="0.25">
      <c r="A864" t="s">
        <v>48</v>
      </c>
      <c r="B864" t="s">
        <v>24</v>
      </c>
      <c r="C864">
        <v>77200</v>
      </c>
      <c r="D864">
        <v>4800</v>
      </c>
      <c r="E864" t="s">
        <v>1107</v>
      </c>
      <c r="F864" t="s">
        <v>47</v>
      </c>
      <c r="G864" t="s">
        <v>201</v>
      </c>
      <c r="H864">
        <v>5</v>
      </c>
      <c r="I864" t="s">
        <v>17</v>
      </c>
      <c r="J864">
        <v>3</v>
      </c>
      <c r="K864">
        <v>11.54444</v>
      </c>
      <c r="L864">
        <v>-72.907219999999995</v>
      </c>
    </row>
    <row r="865" spans="1:12" x14ac:dyDescent="0.25">
      <c r="A865" t="s">
        <v>78</v>
      </c>
      <c r="B865" t="s">
        <v>19</v>
      </c>
      <c r="C865">
        <v>299800</v>
      </c>
      <c r="D865">
        <v>21600</v>
      </c>
      <c r="E865" t="s">
        <v>480</v>
      </c>
      <c r="F865" t="s">
        <v>76</v>
      </c>
      <c r="G865" t="s">
        <v>161</v>
      </c>
      <c r="H865">
        <v>5</v>
      </c>
      <c r="I865" t="s">
        <v>146</v>
      </c>
      <c r="J865">
        <v>1</v>
      </c>
      <c r="K865">
        <v>7.1253900000000003</v>
      </c>
      <c r="L865">
        <v>-73.119799999999998</v>
      </c>
    </row>
    <row r="866" spans="1:12" x14ac:dyDescent="0.25">
      <c r="A866" t="s">
        <v>57</v>
      </c>
      <c r="B866" t="s">
        <v>58</v>
      </c>
      <c r="C866">
        <v>82000</v>
      </c>
      <c r="D866">
        <v>2600</v>
      </c>
      <c r="E866" t="s">
        <v>376</v>
      </c>
      <c r="F866" t="s">
        <v>130</v>
      </c>
      <c r="G866" t="s">
        <v>22</v>
      </c>
      <c r="H866">
        <v>5</v>
      </c>
      <c r="I866" t="s">
        <v>32</v>
      </c>
      <c r="J866">
        <v>1</v>
      </c>
      <c r="K866">
        <v>6.2518399999999996</v>
      </c>
      <c r="L866">
        <v>-75.563590000000005</v>
      </c>
    </row>
    <row r="867" spans="1:12" x14ac:dyDescent="0.25">
      <c r="A867" t="s">
        <v>219</v>
      </c>
      <c r="B867" t="s">
        <v>19</v>
      </c>
      <c r="C867">
        <v>580400</v>
      </c>
      <c r="D867">
        <v>31100</v>
      </c>
      <c r="E867" t="s">
        <v>1274</v>
      </c>
      <c r="F867" t="s">
        <v>130</v>
      </c>
      <c r="G867" t="s">
        <v>31</v>
      </c>
      <c r="H867">
        <v>3</v>
      </c>
      <c r="I867" t="s">
        <v>32</v>
      </c>
      <c r="J867">
        <v>1</v>
      </c>
      <c r="K867">
        <v>3.4372199999999999</v>
      </c>
      <c r="L867">
        <v>-76.522499999999994</v>
      </c>
    </row>
    <row r="868" spans="1:12" x14ac:dyDescent="0.25">
      <c r="A868" t="s">
        <v>266</v>
      </c>
      <c r="B868" t="s">
        <v>13</v>
      </c>
      <c r="C868">
        <v>1708200</v>
      </c>
      <c r="D868">
        <v>91400</v>
      </c>
      <c r="E868" t="s">
        <v>1064</v>
      </c>
      <c r="F868" t="s">
        <v>93</v>
      </c>
      <c r="G868" t="s">
        <v>16</v>
      </c>
      <c r="H868">
        <v>5</v>
      </c>
      <c r="I868" t="s">
        <v>17</v>
      </c>
      <c r="J868">
        <v>1</v>
      </c>
      <c r="K868">
        <v>4.6097099999999998</v>
      </c>
      <c r="L868">
        <v>-74.08175</v>
      </c>
    </row>
    <row r="869" spans="1:12" x14ac:dyDescent="0.25">
      <c r="A869" t="s">
        <v>192</v>
      </c>
      <c r="B869" t="s">
        <v>65</v>
      </c>
      <c r="C869">
        <v>63500</v>
      </c>
      <c r="D869">
        <v>3800</v>
      </c>
      <c r="E869" t="s">
        <v>589</v>
      </c>
      <c r="F869" t="s">
        <v>43</v>
      </c>
      <c r="G869" t="s">
        <v>60</v>
      </c>
      <c r="H869">
        <v>5</v>
      </c>
      <c r="I869" t="s">
        <v>17</v>
      </c>
      <c r="J869">
        <v>1</v>
      </c>
      <c r="K869">
        <v>4.8133299999999997</v>
      </c>
      <c r="L869">
        <v>-75.696110000000004</v>
      </c>
    </row>
    <row r="870" spans="1:12" x14ac:dyDescent="0.25">
      <c r="A870" t="s">
        <v>28</v>
      </c>
      <c r="B870" t="s">
        <v>29</v>
      </c>
      <c r="C870">
        <v>790300</v>
      </c>
      <c r="D870">
        <v>43100</v>
      </c>
      <c r="E870" t="s">
        <v>885</v>
      </c>
      <c r="F870" t="s">
        <v>88</v>
      </c>
      <c r="G870" t="s">
        <v>22</v>
      </c>
      <c r="H870">
        <v>5</v>
      </c>
      <c r="I870" t="s">
        <v>17</v>
      </c>
      <c r="J870">
        <v>2</v>
      </c>
      <c r="K870">
        <v>6.2518399999999996</v>
      </c>
      <c r="L870">
        <v>-75.563590000000005</v>
      </c>
    </row>
    <row r="871" spans="1:12" x14ac:dyDescent="0.25">
      <c r="A871" t="s">
        <v>148</v>
      </c>
      <c r="B871" t="s">
        <v>13</v>
      </c>
      <c r="C871">
        <v>1882700</v>
      </c>
      <c r="D871">
        <v>100600</v>
      </c>
      <c r="E871" t="s">
        <v>203</v>
      </c>
      <c r="F871" t="s">
        <v>96</v>
      </c>
      <c r="G871" t="s">
        <v>22</v>
      </c>
      <c r="H871">
        <v>5</v>
      </c>
      <c r="I871" t="s">
        <v>146</v>
      </c>
      <c r="J871">
        <v>1</v>
      </c>
      <c r="K871">
        <v>6.2518399999999996</v>
      </c>
      <c r="L871">
        <v>-75.563590000000005</v>
      </c>
    </row>
    <row r="872" spans="1:12" x14ac:dyDescent="0.25">
      <c r="A872" t="s">
        <v>105</v>
      </c>
      <c r="B872" t="s">
        <v>19</v>
      </c>
      <c r="C872">
        <v>246200</v>
      </c>
      <c r="D872">
        <v>11300</v>
      </c>
      <c r="E872" t="s">
        <v>754</v>
      </c>
      <c r="F872" t="s">
        <v>47</v>
      </c>
      <c r="G872" t="s">
        <v>31</v>
      </c>
      <c r="H872">
        <v>5</v>
      </c>
      <c r="I872" t="s">
        <v>17</v>
      </c>
      <c r="J872">
        <v>4</v>
      </c>
      <c r="K872">
        <v>3.4372199999999999</v>
      </c>
      <c r="L872">
        <v>-76.522499999999994</v>
      </c>
    </row>
    <row r="873" spans="1:12" x14ac:dyDescent="0.25">
      <c r="A873" t="s">
        <v>28</v>
      </c>
      <c r="B873" t="s">
        <v>29</v>
      </c>
      <c r="C873">
        <v>417800</v>
      </c>
      <c r="D873">
        <v>20400</v>
      </c>
      <c r="E873" t="s">
        <v>695</v>
      </c>
      <c r="F873" t="s">
        <v>54</v>
      </c>
      <c r="G873" t="s">
        <v>16</v>
      </c>
      <c r="H873">
        <v>5</v>
      </c>
      <c r="I873" t="s">
        <v>17</v>
      </c>
      <c r="J873">
        <v>3</v>
      </c>
      <c r="K873">
        <v>4.6097099999999998</v>
      </c>
      <c r="L873">
        <v>-74.08175</v>
      </c>
    </row>
    <row r="874" spans="1:12" x14ac:dyDescent="0.25">
      <c r="A874" t="s">
        <v>12</v>
      </c>
      <c r="B874" t="s">
        <v>13</v>
      </c>
      <c r="C874">
        <v>236500</v>
      </c>
      <c r="D874">
        <v>12800</v>
      </c>
      <c r="E874" t="s">
        <v>150</v>
      </c>
      <c r="F874" t="s">
        <v>47</v>
      </c>
      <c r="G874" t="s">
        <v>22</v>
      </c>
      <c r="H874">
        <v>5</v>
      </c>
      <c r="I874" t="s">
        <v>17</v>
      </c>
      <c r="J874">
        <v>2</v>
      </c>
      <c r="K874">
        <v>6.2518399999999996</v>
      </c>
      <c r="L874">
        <v>-75.563590000000005</v>
      </c>
    </row>
    <row r="875" spans="1:12" x14ac:dyDescent="0.25">
      <c r="A875" t="s">
        <v>85</v>
      </c>
      <c r="B875" t="s">
        <v>86</v>
      </c>
      <c r="C875">
        <v>706200</v>
      </c>
      <c r="D875">
        <v>45000</v>
      </c>
      <c r="E875" t="s">
        <v>893</v>
      </c>
      <c r="F875" t="s">
        <v>93</v>
      </c>
      <c r="G875" t="s">
        <v>16</v>
      </c>
      <c r="H875">
        <v>5</v>
      </c>
      <c r="I875" t="s">
        <v>17</v>
      </c>
      <c r="J875">
        <v>3</v>
      </c>
      <c r="K875">
        <v>4.6097099999999998</v>
      </c>
      <c r="L875">
        <v>-74.08175</v>
      </c>
    </row>
    <row r="876" spans="1:12" x14ac:dyDescent="0.25">
      <c r="A876" t="s">
        <v>113</v>
      </c>
      <c r="B876" t="s">
        <v>24</v>
      </c>
      <c r="C876">
        <v>19800</v>
      </c>
      <c r="D876">
        <v>0</v>
      </c>
      <c r="E876" t="s">
        <v>704</v>
      </c>
      <c r="F876" t="s">
        <v>21</v>
      </c>
      <c r="G876" t="s">
        <v>201</v>
      </c>
      <c r="H876">
        <v>5</v>
      </c>
      <c r="I876" t="s">
        <v>32</v>
      </c>
      <c r="J876">
        <v>1</v>
      </c>
      <c r="K876">
        <v>11.54444</v>
      </c>
      <c r="L876">
        <v>-72.907219999999995</v>
      </c>
    </row>
    <row r="877" spans="1:12" x14ac:dyDescent="0.25">
      <c r="A877" t="s">
        <v>133</v>
      </c>
      <c r="B877" t="s">
        <v>24</v>
      </c>
      <c r="C877">
        <v>19100</v>
      </c>
      <c r="D877">
        <v>0</v>
      </c>
      <c r="E877" t="s">
        <v>1134</v>
      </c>
      <c r="F877" t="s">
        <v>21</v>
      </c>
      <c r="G877" t="s">
        <v>22</v>
      </c>
      <c r="H877">
        <v>1</v>
      </c>
      <c r="I877" t="s">
        <v>17</v>
      </c>
      <c r="J877">
        <v>4</v>
      </c>
      <c r="K877">
        <v>6.2518399999999996</v>
      </c>
      <c r="L877">
        <v>-75.563590000000005</v>
      </c>
    </row>
    <row r="878" spans="1:12" x14ac:dyDescent="0.25">
      <c r="A878" t="s">
        <v>196</v>
      </c>
      <c r="B878" t="s">
        <v>13</v>
      </c>
      <c r="C878">
        <v>932300</v>
      </c>
      <c r="D878">
        <v>47800</v>
      </c>
      <c r="E878" t="s">
        <v>960</v>
      </c>
      <c r="F878" t="s">
        <v>47</v>
      </c>
      <c r="G878" t="s">
        <v>16</v>
      </c>
      <c r="H878">
        <v>1</v>
      </c>
      <c r="I878" t="s">
        <v>17</v>
      </c>
      <c r="J878">
        <v>10</v>
      </c>
      <c r="K878">
        <v>4.6097099999999998</v>
      </c>
      <c r="L878">
        <v>-74.08175</v>
      </c>
    </row>
    <row r="879" spans="1:12" x14ac:dyDescent="0.25">
      <c r="A879" t="s">
        <v>214</v>
      </c>
      <c r="B879" t="s">
        <v>19</v>
      </c>
      <c r="C879">
        <v>184700</v>
      </c>
      <c r="D879">
        <v>14600</v>
      </c>
      <c r="E879" t="s">
        <v>836</v>
      </c>
      <c r="F879" t="s">
        <v>54</v>
      </c>
      <c r="G879" t="s">
        <v>27</v>
      </c>
      <c r="H879">
        <v>4</v>
      </c>
      <c r="I879" t="s">
        <v>32</v>
      </c>
      <c r="J879">
        <v>1</v>
      </c>
      <c r="K879">
        <v>10.39972</v>
      </c>
      <c r="L879">
        <v>-75.514439999999993</v>
      </c>
    </row>
    <row r="880" spans="1:12" x14ac:dyDescent="0.25">
      <c r="A880" t="s">
        <v>68</v>
      </c>
      <c r="B880" t="s">
        <v>24</v>
      </c>
      <c r="C880">
        <v>21100</v>
      </c>
      <c r="D880">
        <v>1800</v>
      </c>
      <c r="E880" t="s">
        <v>721</v>
      </c>
      <c r="F880" t="s">
        <v>96</v>
      </c>
      <c r="G880" t="s">
        <v>31</v>
      </c>
      <c r="H880">
        <v>3</v>
      </c>
      <c r="I880" t="s">
        <v>32</v>
      </c>
      <c r="J880">
        <v>1</v>
      </c>
      <c r="K880">
        <v>3.4372199999999999</v>
      </c>
      <c r="L880">
        <v>-76.522499999999994</v>
      </c>
    </row>
    <row r="881" spans="1:12" x14ac:dyDescent="0.25">
      <c r="A881" t="s">
        <v>74</v>
      </c>
      <c r="B881" t="s">
        <v>62</v>
      </c>
      <c r="C881">
        <v>64400</v>
      </c>
      <c r="D881">
        <v>3800</v>
      </c>
      <c r="E881" t="s">
        <v>166</v>
      </c>
      <c r="F881" t="s">
        <v>76</v>
      </c>
      <c r="G881" t="s">
        <v>16</v>
      </c>
      <c r="H881">
        <v>5</v>
      </c>
      <c r="I881" t="s">
        <v>17</v>
      </c>
      <c r="J881">
        <v>1</v>
      </c>
      <c r="K881">
        <v>4.6097099999999998</v>
      </c>
      <c r="L881">
        <v>-74.08175</v>
      </c>
    </row>
    <row r="882" spans="1:12" x14ac:dyDescent="0.25">
      <c r="A882" t="s">
        <v>36</v>
      </c>
      <c r="B882" t="s">
        <v>24</v>
      </c>
      <c r="C882">
        <v>40700</v>
      </c>
      <c r="D882">
        <v>2400</v>
      </c>
      <c r="E882" t="s">
        <v>1232</v>
      </c>
      <c r="F882" t="s">
        <v>96</v>
      </c>
      <c r="G882" t="s">
        <v>16</v>
      </c>
      <c r="H882">
        <v>5</v>
      </c>
      <c r="I882" t="s">
        <v>17</v>
      </c>
      <c r="J882">
        <v>2</v>
      </c>
      <c r="K882">
        <v>4.6097099999999998</v>
      </c>
      <c r="L882">
        <v>-74.08175</v>
      </c>
    </row>
    <row r="883" spans="1:12" x14ac:dyDescent="0.25">
      <c r="A883" t="s">
        <v>39</v>
      </c>
      <c r="B883" t="s">
        <v>24</v>
      </c>
      <c r="C883">
        <v>47900</v>
      </c>
      <c r="D883">
        <v>0</v>
      </c>
      <c r="E883" t="s">
        <v>823</v>
      </c>
      <c r="F883" t="s">
        <v>26</v>
      </c>
      <c r="G883" t="s">
        <v>22</v>
      </c>
      <c r="H883">
        <v>5</v>
      </c>
      <c r="I883" t="s">
        <v>38</v>
      </c>
      <c r="J883">
        <v>1</v>
      </c>
      <c r="K883">
        <v>6.2518399999999996</v>
      </c>
      <c r="L883">
        <v>-75.563590000000005</v>
      </c>
    </row>
    <row r="884" spans="1:12" x14ac:dyDescent="0.25">
      <c r="A884" t="s">
        <v>98</v>
      </c>
      <c r="B884" t="s">
        <v>19</v>
      </c>
      <c r="C884">
        <v>710100</v>
      </c>
      <c r="D884">
        <v>36000</v>
      </c>
      <c r="E884" t="s">
        <v>1217</v>
      </c>
      <c r="F884" t="s">
        <v>35</v>
      </c>
      <c r="G884" t="s">
        <v>60</v>
      </c>
      <c r="H884">
        <v>5</v>
      </c>
      <c r="I884" t="s">
        <v>17</v>
      </c>
      <c r="J884">
        <v>1</v>
      </c>
      <c r="K884">
        <v>4.8133299999999997</v>
      </c>
      <c r="L884">
        <v>-75.696110000000004</v>
      </c>
    </row>
    <row r="885" spans="1:12" x14ac:dyDescent="0.25">
      <c r="A885" t="s">
        <v>61</v>
      </c>
      <c r="B885" t="s">
        <v>62</v>
      </c>
      <c r="C885">
        <v>350600</v>
      </c>
      <c r="D885">
        <v>16900</v>
      </c>
      <c r="E885" t="s">
        <v>1292</v>
      </c>
      <c r="F885" t="s">
        <v>15</v>
      </c>
      <c r="G885" t="s">
        <v>16</v>
      </c>
      <c r="H885">
        <v>5</v>
      </c>
      <c r="I885" t="s">
        <v>17</v>
      </c>
      <c r="J885">
        <v>1</v>
      </c>
      <c r="K885">
        <v>4.6097099999999998</v>
      </c>
      <c r="L885">
        <v>-74.08175</v>
      </c>
    </row>
    <row r="886" spans="1:12" x14ac:dyDescent="0.25">
      <c r="A886" t="s">
        <v>171</v>
      </c>
      <c r="B886" t="s">
        <v>19</v>
      </c>
      <c r="C886">
        <v>275700</v>
      </c>
      <c r="D886">
        <v>15100</v>
      </c>
      <c r="E886" t="s">
        <v>970</v>
      </c>
      <c r="F886" t="s">
        <v>43</v>
      </c>
      <c r="G886" t="s">
        <v>278</v>
      </c>
      <c r="H886">
        <v>1</v>
      </c>
      <c r="I886" t="s">
        <v>17</v>
      </c>
      <c r="J886">
        <v>2</v>
      </c>
      <c r="K886">
        <v>-4.2152799999999999</v>
      </c>
      <c r="L886">
        <v>-69.940560000000005</v>
      </c>
    </row>
    <row r="887" spans="1:12" x14ac:dyDescent="0.25">
      <c r="A887" t="s">
        <v>85</v>
      </c>
      <c r="B887" t="s">
        <v>86</v>
      </c>
      <c r="C887">
        <v>493800</v>
      </c>
      <c r="D887">
        <v>26700</v>
      </c>
      <c r="E887" t="s">
        <v>1272</v>
      </c>
      <c r="F887" t="s">
        <v>93</v>
      </c>
      <c r="G887" t="s">
        <v>16</v>
      </c>
      <c r="H887">
        <v>5</v>
      </c>
      <c r="I887" t="s">
        <v>17</v>
      </c>
      <c r="J887">
        <v>2</v>
      </c>
      <c r="K887">
        <v>4.6097099999999998</v>
      </c>
      <c r="L887">
        <v>-74.08175</v>
      </c>
    </row>
    <row r="888" spans="1:12" x14ac:dyDescent="0.25">
      <c r="A888" t="s">
        <v>103</v>
      </c>
      <c r="B888" t="s">
        <v>13</v>
      </c>
      <c r="C888">
        <v>266000</v>
      </c>
      <c r="D888">
        <v>14600</v>
      </c>
      <c r="E888" t="s">
        <v>933</v>
      </c>
      <c r="F888" t="s">
        <v>93</v>
      </c>
      <c r="G888" t="s">
        <v>22</v>
      </c>
      <c r="H888">
        <v>5</v>
      </c>
      <c r="I888" t="s">
        <v>32</v>
      </c>
      <c r="J888">
        <v>1</v>
      </c>
      <c r="K888">
        <v>6.2518399999999996</v>
      </c>
      <c r="L888">
        <v>-75.563590000000005</v>
      </c>
    </row>
    <row r="889" spans="1:12" x14ac:dyDescent="0.25">
      <c r="A889" t="s">
        <v>85</v>
      </c>
      <c r="B889" t="s">
        <v>86</v>
      </c>
      <c r="C889">
        <v>674800</v>
      </c>
      <c r="D889">
        <v>34100</v>
      </c>
      <c r="E889" t="s">
        <v>439</v>
      </c>
      <c r="F889" t="s">
        <v>15</v>
      </c>
      <c r="G889" t="s">
        <v>16</v>
      </c>
      <c r="H889">
        <v>4</v>
      </c>
      <c r="I889" t="s">
        <v>17</v>
      </c>
      <c r="J889">
        <v>2</v>
      </c>
      <c r="K889">
        <v>4.6097099999999998</v>
      </c>
      <c r="L889">
        <v>-74.08175</v>
      </c>
    </row>
    <row r="890" spans="1:12" x14ac:dyDescent="0.25">
      <c r="A890" t="s">
        <v>89</v>
      </c>
      <c r="B890" t="s">
        <v>62</v>
      </c>
      <c r="C890">
        <v>15100</v>
      </c>
      <c r="D890">
        <v>1000</v>
      </c>
      <c r="E890" t="s">
        <v>1078</v>
      </c>
      <c r="F890" t="s">
        <v>88</v>
      </c>
      <c r="G890" t="s">
        <v>16</v>
      </c>
      <c r="H890">
        <v>1</v>
      </c>
      <c r="I890" t="s">
        <v>17</v>
      </c>
      <c r="J890">
        <v>2</v>
      </c>
      <c r="K890">
        <v>4.6097099999999998</v>
      </c>
      <c r="L890">
        <v>-74.08175</v>
      </c>
    </row>
    <row r="891" spans="1:12" x14ac:dyDescent="0.25">
      <c r="A891" t="s">
        <v>105</v>
      </c>
      <c r="B891" t="s">
        <v>19</v>
      </c>
      <c r="C891">
        <v>243900</v>
      </c>
      <c r="D891">
        <v>14000</v>
      </c>
      <c r="E891" t="s">
        <v>1209</v>
      </c>
      <c r="F891" t="s">
        <v>43</v>
      </c>
      <c r="G891" t="s">
        <v>60</v>
      </c>
      <c r="H891">
        <v>3</v>
      </c>
      <c r="I891" t="s">
        <v>17</v>
      </c>
      <c r="J891">
        <v>4</v>
      </c>
      <c r="K891">
        <v>4.8133299999999997</v>
      </c>
      <c r="L891">
        <v>-75.696110000000004</v>
      </c>
    </row>
    <row r="892" spans="1:12" x14ac:dyDescent="0.25">
      <c r="A892" t="s">
        <v>50</v>
      </c>
      <c r="B892" t="s">
        <v>29</v>
      </c>
      <c r="C892">
        <v>1847000</v>
      </c>
      <c r="D892">
        <v>96500</v>
      </c>
      <c r="E892" t="s">
        <v>1272</v>
      </c>
      <c r="F892" t="s">
        <v>54</v>
      </c>
      <c r="G892" t="s">
        <v>16</v>
      </c>
      <c r="H892">
        <v>5</v>
      </c>
      <c r="I892" t="s">
        <v>17</v>
      </c>
      <c r="J892">
        <v>2</v>
      </c>
      <c r="K892">
        <v>4.6097099999999998</v>
      </c>
      <c r="L892">
        <v>-74.08175</v>
      </c>
    </row>
    <row r="893" spans="1:12" x14ac:dyDescent="0.25">
      <c r="A893" t="s">
        <v>78</v>
      </c>
      <c r="B893" t="s">
        <v>19</v>
      </c>
      <c r="C893">
        <v>236500</v>
      </c>
      <c r="D893">
        <v>15000</v>
      </c>
      <c r="E893" t="s">
        <v>263</v>
      </c>
      <c r="F893" t="s">
        <v>130</v>
      </c>
      <c r="G893" t="s">
        <v>22</v>
      </c>
      <c r="H893">
        <v>5</v>
      </c>
      <c r="I893" t="s">
        <v>38</v>
      </c>
      <c r="J893">
        <v>1</v>
      </c>
      <c r="K893">
        <v>6.2518399999999996</v>
      </c>
      <c r="L893">
        <v>-75.563590000000005</v>
      </c>
    </row>
    <row r="894" spans="1:12" x14ac:dyDescent="0.25">
      <c r="A894" t="s">
        <v>57</v>
      </c>
      <c r="B894" t="s">
        <v>58</v>
      </c>
      <c r="C894">
        <v>61800</v>
      </c>
      <c r="D894">
        <v>3700</v>
      </c>
      <c r="E894" t="s">
        <v>506</v>
      </c>
      <c r="F894" t="s">
        <v>76</v>
      </c>
      <c r="G894" t="s">
        <v>22</v>
      </c>
      <c r="H894">
        <v>5</v>
      </c>
      <c r="I894" t="s">
        <v>17</v>
      </c>
      <c r="J894">
        <v>1</v>
      </c>
      <c r="K894">
        <v>6.2518399999999996</v>
      </c>
      <c r="L894">
        <v>-75.563590000000005</v>
      </c>
    </row>
    <row r="895" spans="1:12" x14ac:dyDescent="0.25">
      <c r="A895" t="s">
        <v>39</v>
      </c>
      <c r="B895" t="s">
        <v>24</v>
      </c>
      <c r="C895">
        <v>52800</v>
      </c>
      <c r="D895">
        <v>3200</v>
      </c>
      <c r="E895" t="s">
        <v>136</v>
      </c>
      <c r="F895" t="s">
        <v>76</v>
      </c>
      <c r="G895" t="s">
        <v>22</v>
      </c>
      <c r="H895">
        <v>5</v>
      </c>
      <c r="I895" t="s">
        <v>32</v>
      </c>
      <c r="J895">
        <v>1</v>
      </c>
      <c r="K895">
        <v>6.2518399999999996</v>
      </c>
      <c r="L895">
        <v>-75.563590000000005</v>
      </c>
    </row>
    <row r="896" spans="1:12" x14ac:dyDescent="0.25">
      <c r="A896" t="s">
        <v>36</v>
      </c>
      <c r="B896" t="s">
        <v>24</v>
      </c>
      <c r="C896">
        <v>41900</v>
      </c>
      <c r="D896">
        <v>0</v>
      </c>
      <c r="E896" t="s">
        <v>1106</v>
      </c>
      <c r="F896" t="s">
        <v>93</v>
      </c>
      <c r="G896" t="s">
        <v>16</v>
      </c>
      <c r="H896">
        <v>5</v>
      </c>
      <c r="I896" t="s">
        <v>17</v>
      </c>
      <c r="J896">
        <v>1</v>
      </c>
      <c r="K896">
        <v>4.6097099999999998</v>
      </c>
      <c r="L896">
        <v>-74.08175</v>
      </c>
    </row>
    <row r="897" spans="1:12" x14ac:dyDescent="0.25">
      <c r="A897" t="s">
        <v>98</v>
      </c>
      <c r="B897" t="s">
        <v>19</v>
      </c>
      <c r="C897">
        <v>699400</v>
      </c>
      <c r="D897">
        <v>35400</v>
      </c>
      <c r="E897" t="s">
        <v>921</v>
      </c>
      <c r="F897" t="s">
        <v>43</v>
      </c>
      <c r="G897" t="s">
        <v>16</v>
      </c>
      <c r="H897">
        <v>3</v>
      </c>
      <c r="I897" t="s">
        <v>17</v>
      </c>
      <c r="J897">
        <v>7</v>
      </c>
      <c r="K897">
        <v>4.6097099999999998</v>
      </c>
      <c r="L897">
        <v>-74.08175</v>
      </c>
    </row>
    <row r="898" spans="1:12" x14ac:dyDescent="0.25">
      <c r="A898" t="s">
        <v>155</v>
      </c>
      <c r="B898" t="s">
        <v>62</v>
      </c>
      <c r="C898">
        <v>107200</v>
      </c>
      <c r="D898">
        <v>3900</v>
      </c>
      <c r="E898" t="s">
        <v>1289</v>
      </c>
      <c r="F898" t="s">
        <v>160</v>
      </c>
      <c r="G898" t="s">
        <v>44</v>
      </c>
      <c r="H898">
        <v>5</v>
      </c>
      <c r="I898" t="s">
        <v>17</v>
      </c>
      <c r="J898">
        <v>10</v>
      </c>
      <c r="K898">
        <v>11.240790000000001</v>
      </c>
      <c r="L898">
        <v>-74.199039999999997</v>
      </c>
    </row>
    <row r="899" spans="1:12" x14ac:dyDescent="0.25">
      <c r="A899" t="s">
        <v>41</v>
      </c>
      <c r="B899" t="s">
        <v>29</v>
      </c>
      <c r="C899">
        <v>991900</v>
      </c>
      <c r="D899">
        <v>53000</v>
      </c>
      <c r="E899" t="s">
        <v>447</v>
      </c>
      <c r="F899" t="s">
        <v>96</v>
      </c>
      <c r="G899" t="s">
        <v>16</v>
      </c>
      <c r="H899">
        <v>1</v>
      </c>
      <c r="I899" t="s">
        <v>17</v>
      </c>
      <c r="J899">
        <v>8</v>
      </c>
      <c r="K899">
        <v>4.6097099999999998</v>
      </c>
      <c r="L899">
        <v>-74.08175</v>
      </c>
    </row>
    <row r="900" spans="1:12" x14ac:dyDescent="0.25">
      <c r="A900" t="s">
        <v>124</v>
      </c>
      <c r="B900" t="s">
        <v>19</v>
      </c>
      <c r="C900">
        <v>717200</v>
      </c>
      <c r="D900">
        <v>36400</v>
      </c>
      <c r="E900" t="s">
        <v>767</v>
      </c>
      <c r="F900" t="s">
        <v>35</v>
      </c>
      <c r="G900" t="s">
        <v>16</v>
      </c>
      <c r="H900">
        <v>5</v>
      </c>
      <c r="I900" t="s">
        <v>32</v>
      </c>
      <c r="J900">
        <v>1</v>
      </c>
      <c r="K900">
        <v>4.6097099999999998</v>
      </c>
      <c r="L900">
        <v>-74.08175</v>
      </c>
    </row>
    <row r="901" spans="1:12" x14ac:dyDescent="0.25">
      <c r="A901" t="s">
        <v>98</v>
      </c>
      <c r="B901" t="s">
        <v>19</v>
      </c>
      <c r="C901">
        <v>451300</v>
      </c>
      <c r="D901">
        <v>25300</v>
      </c>
      <c r="E901" t="s">
        <v>887</v>
      </c>
      <c r="F901" t="s">
        <v>54</v>
      </c>
      <c r="G901" t="s">
        <v>22</v>
      </c>
      <c r="H901">
        <v>4</v>
      </c>
      <c r="I901" t="s">
        <v>17</v>
      </c>
      <c r="J901">
        <v>10</v>
      </c>
      <c r="K901">
        <v>6.2518399999999996</v>
      </c>
      <c r="L901">
        <v>-75.563590000000005</v>
      </c>
    </row>
    <row r="902" spans="1:12" x14ac:dyDescent="0.25">
      <c r="A902" t="s">
        <v>135</v>
      </c>
      <c r="B902" t="s">
        <v>58</v>
      </c>
      <c r="C902">
        <v>34700</v>
      </c>
      <c r="D902">
        <v>2400</v>
      </c>
      <c r="E902" t="s">
        <v>724</v>
      </c>
      <c r="F902" t="s">
        <v>43</v>
      </c>
      <c r="G902" t="s">
        <v>22</v>
      </c>
      <c r="H902">
        <v>1</v>
      </c>
      <c r="I902" t="s">
        <v>17</v>
      </c>
      <c r="J902">
        <v>2</v>
      </c>
      <c r="K902">
        <v>6.2518399999999996</v>
      </c>
      <c r="L902">
        <v>-75.563590000000005</v>
      </c>
    </row>
    <row r="903" spans="1:12" x14ac:dyDescent="0.25">
      <c r="A903" t="s">
        <v>148</v>
      </c>
      <c r="B903" t="s">
        <v>13</v>
      </c>
      <c r="C903">
        <v>1809700</v>
      </c>
      <c r="D903">
        <v>94500</v>
      </c>
      <c r="E903" t="s">
        <v>406</v>
      </c>
      <c r="F903" t="s">
        <v>26</v>
      </c>
      <c r="G903" t="s">
        <v>16</v>
      </c>
      <c r="H903">
        <v>5</v>
      </c>
      <c r="I903" t="s">
        <v>17</v>
      </c>
      <c r="J903">
        <v>3</v>
      </c>
      <c r="K903">
        <v>4.6097099999999998</v>
      </c>
      <c r="L903">
        <v>-74.08175</v>
      </c>
    </row>
    <row r="904" spans="1:12" x14ac:dyDescent="0.25">
      <c r="A904" t="s">
        <v>94</v>
      </c>
      <c r="B904" t="s">
        <v>29</v>
      </c>
      <c r="C904">
        <v>600200</v>
      </c>
      <c r="D904">
        <v>32200</v>
      </c>
      <c r="E904" t="s">
        <v>1070</v>
      </c>
      <c r="F904" t="s">
        <v>35</v>
      </c>
      <c r="G904" t="s">
        <v>31</v>
      </c>
      <c r="H904">
        <v>5</v>
      </c>
      <c r="I904" t="s">
        <v>32</v>
      </c>
      <c r="J904">
        <v>1</v>
      </c>
      <c r="K904">
        <v>3.4372199999999999</v>
      </c>
      <c r="L904">
        <v>-76.522499999999994</v>
      </c>
    </row>
    <row r="905" spans="1:12" x14ac:dyDescent="0.25">
      <c r="A905" t="s">
        <v>61</v>
      </c>
      <c r="B905" t="s">
        <v>62</v>
      </c>
      <c r="C905">
        <v>571800</v>
      </c>
      <c r="D905">
        <v>30700</v>
      </c>
      <c r="E905" t="s">
        <v>1275</v>
      </c>
      <c r="F905" t="s">
        <v>21</v>
      </c>
      <c r="G905" t="s">
        <v>16</v>
      </c>
      <c r="H905">
        <v>5</v>
      </c>
      <c r="I905" t="s">
        <v>17</v>
      </c>
      <c r="J905">
        <v>4</v>
      </c>
      <c r="K905">
        <v>4.6097099999999998</v>
      </c>
      <c r="L905">
        <v>-74.08175</v>
      </c>
    </row>
    <row r="906" spans="1:12" x14ac:dyDescent="0.25">
      <c r="A906" t="s">
        <v>219</v>
      </c>
      <c r="B906" t="s">
        <v>19</v>
      </c>
      <c r="C906">
        <v>609200</v>
      </c>
      <c r="D906">
        <v>30600</v>
      </c>
      <c r="E906" t="s">
        <v>1233</v>
      </c>
      <c r="F906" t="s">
        <v>76</v>
      </c>
      <c r="G906" t="s">
        <v>16</v>
      </c>
      <c r="H906">
        <v>5</v>
      </c>
      <c r="I906" t="s">
        <v>32</v>
      </c>
      <c r="J906">
        <v>1</v>
      </c>
      <c r="K906">
        <v>4.6097099999999998</v>
      </c>
      <c r="L906">
        <v>-74.08175</v>
      </c>
    </row>
    <row r="907" spans="1:12" x14ac:dyDescent="0.25">
      <c r="A907" t="s">
        <v>214</v>
      </c>
      <c r="B907" t="s">
        <v>19</v>
      </c>
      <c r="C907">
        <v>149000</v>
      </c>
      <c r="D907">
        <v>8100</v>
      </c>
      <c r="E907" t="s">
        <v>376</v>
      </c>
      <c r="F907" t="s">
        <v>15</v>
      </c>
      <c r="G907" t="s">
        <v>16</v>
      </c>
      <c r="H907">
        <v>4</v>
      </c>
      <c r="I907" t="s">
        <v>17</v>
      </c>
      <c r="J907">
        <v>1</v>
      </c>
      <c r="K907">
        <v>4.6097099999999998</v>
      </c>
      <c r="L907">
        <v>-74.08175</v>
      </c>
    </row>
    <row r="908" spans="1:12" x14ac:dyDescent="0.25">
      <c r="A908" t="s">
        <v>89</v>
      </c>
      <c r="B908" t="s">
        <v>62</v>
      </c>
      <c r="C908">
        <v>19100</v>
      </c>
      <c r="D908">
        <v>0</v>
      </c>
      <c r="E908" t="s">
        <v>635</v>
      </c>
      <c r="F908" t="s">
        <v>76</v>
      </c>
      <c r="G908" t="s">
        <v>31</v>
      </c>
      <c r="H908">
        <v>4</v>
      </c>
      <c r="I908" t="s">
        <v>32</v>
      </c>
      <c r="J908">
        <v>1</v>
      </c>
      <c r="K908">
        <v>3.4372199999999999</v>
      </c>
      <c r="L908">
        <v>-76.522499999999994</v>
      </c>
    </row>
    <row r="909" spans="1:12" x14ac:dyDescent="0.25">
      <c r="A909" t="s">
        <v>36</v>
      </c>
      <c r="B909" t="s">
        <v>24</v>
      </c>
      <c r="C909">
        <v>25200</v>
      </c>
      <c r="D909">
        <v>1700</v>
      </c>
      <c r="E909" t="s">
        <v>427</v>
      </c>
      <c r="F909" t="s">
        <v>21</v>
      </c>
      <c r="G909" t="s">
        <v>16</v>
      </c>
      <c r="H909">
        <v>5</v>
      </c>
      <c r="I909" t="s">
        <v>17</v>
      </c>
      <c r="J909">
        <v>3</v>
      </c>
      <c r="K909">
        <v>4.6097099999999998</v>
      </c>
      <c r="L909">
        <v>-74.08175</v>
      </c>
    </row>
    <row r="910" spans="1:12" x14ac:dyDescent="0.25">
      <c r="A910" t="s">
        <v>144</v>
      </c>
      <c r="B910" t="s">
        <v>65</v>
      </c>
      <c r="C910">
        <v>51100</v>
      </c>
      <c r="D910">
        <v>900</v>
      </c>
      <c r="E910" t="s">
        <v>791</v>
      </c>
      <c r="F910" t="s">
        <v>43</v>
      </c>
      <c r="G910" t="s">
        <v>16</v>
      </c>
      <c r="H910">
        <v>5</v>
      </c>
      <c r="I910" t="s">
        <v>17</v>
      </c>
      <c r="J910">
        <v>10</v>
      </c>
      <c r="K910">
        <v>4.6097099999999998</v>
      </c>
      <c r="L910">
        <v>-74.08175</v>
      </c>
    </row>
    <row r="911" spans="1:12" x14ac:dyDescent="0.25">
      <c r="A911" t="s">
        <v>78</v>
      </c>
      <c r="B911" t="s">
        <v>19</v>
      </c>
      <c r="C911">
        <v>284000</v>
      </c>
      <c r="D911">
        <v>13300</v>
      </c>
      <c r="E911" t="s">
        <v>744</v>
      </c>
      <c r="F911" t="s">
        <v>88</v>
      </c>
      <c r="G911" t="s">
        <v>31</v>
      </c>
      <c r="H911">
        <v>5</v>
      </c>
      <c r="I911" t="s">
        <v>17</v>
      </c>
      <c r="J911">
        <v>1</v>
      </c>
      <c r="K911">
        <v>3.4372199999999999</v>
      </c>
      <c r="L911">
        <v>-76.522499999999994</v>
      </c>
    </row>
    <row r="912" spans="1:12" x14ac:dyDescent="0.25">
      <c r="A912" t="s">
        <v>135</v>
      </c>
      <c r="B912" t="s">
        <v>58</v>
      </c>
      <c r="C912">
        <v>38100</v>
      </c>
      <c r="D912">
        <v>2200</v>
      </c>
      <c r="E912" t="s">
        <v>529</v>
      </c>
      <c r="F912" t="s">
        <v>88</v>
      </c>
      <c r="G912" t="s">
        <v>16</v>
      </c>
      <c r="H912">
        <v>5</v>
      </c>
      <c r="I912" t="s">
        <v>17</v>
      </c>
      <c r="J912">
        <v>6</v>
      </c>
      <c r="K912">
        <v>4.6097099999999998</v>
      </c>
      <c r="L912">
        <v>-74.08175</v>
      </c>
    </row>
    <row r="913" spans="1:12" x14ac:dyDescent="0.25">
      <c r="A913" t="s">
        <v>48</v>
      </c>
      <c r="B913" t="s">
        <v>24</v>
      </c>
      <c r="C913">
        <v>86800</v>
      </c>
      <c r="D913">
        <v>5100</v>
      </c>
      <c r="E913" t="s">
        <v>95</v>
      </c>
      <c r="F913" t="s">
        <v>130</v>
      </c>
      <c r="G913" t="s">
        <v>31</v>
      </c>
      <c r="H913">
        <v>5</v>
      </c>
      <c r="I913" t="s">
        <v>32</v>
      </c>
      <c r="J913">
        <v>1</v>
      </c>
      <c r="K913">
        <v>3.4372199999999999</v>
      </c>
      <c r="L913">
        <v>-76.522499999999994</v>
      </c>
    </row>
    <row r="914" spans="1:12" x14ac:dyDescent="0.25">
      <c r="A914" t="s">
        <v>105</v>
      </c>
      <c r="B914" t="s">
        <v>19</v>
      </c>
      <c r="C914">
        <v>268800</v>
      </c>
      <c r="D914">
        <v>12500</v>
      </c>
      <c r="E914" t="s">
        <v>878</v>
      </c>
      <c r="F914" t="s">
        <v>15</v>
      </c>
      <c r="G914" t="s">
        <v>31</v>
      </c>
      <c r="H914">
        <v>5</v>
      </c>
      <c r="I914" t="s">
        <v>17</v>
      </c>
      <c r="J914">
        <v>3</v>
      </c>
      <c r="K914">
        <v>3.4372199999999999</v>
      </c>
      <c r="L914">
        <v>-76.522499999999994</v>
      </c>
    </row>
    <row r="915" spans="1:12" x14ac:dyDescent="0.25">
      <c r="A915" t="s">
        <v>135</v>
      </c>
      <c r="B915" t="s">
        <v>58</v>
      </c>
      <c r="C915">
        <v>25500</v>
      </c>
      <c r="D915">
        <v>2000</v>
      </c>
      <c r="E915" t="s">
        <v>712</v>
      </c>
      <c r="F915" t="s">
        <v>160</v>
      </c>
      <c r="G915" t="s">
        <v>22</v>
      </c>
      <c r="H915">
        <v>5</v>
      </c>
      <c r="I915" t="s">
        <v>17</v>
      </c>
      <c r="J915">
        <v>4</v>
      </c>
      <c r="K915">
        <v>6.2518399999999996</v>
      </c>
      <c r="L915">
        <v>-75.563590000000005</v>
      </c>
    </row>
    <row r="916" spans="1:12" x14ac:dyDescent="0.25">
      <c r="A916" t="s">
        <v>204</v>
      </c>
      <c r="B916" t="s">
        <v>13</v>
      </c>
      <c r="C916">
        <v>171000</v>
      </c>
      <c r="D916">
        <v>10300</v>
      </c>
      <c r="E916" t="s">
        <v>320</v>
      </c>
      <c r="F916" t="s">
        <v>26</v>
      </c>
      <c r="G916" t="s">
        <v>22</v>
      </c>
      <c r="H916">
        <v>5</v>
      </c>
      <c r="I916" t="s">
        <v>32</v>
      </c>
      <c r="J916">
        <v>1</v>
      </c>
      <c r="K916">
        <v>6.2518399999999996</v>
      </c>
      <c r="L916">
        <v>-75.563590000000005</v>
      </c>
    </row>
    <row r="917" spans="1:12" x14ac:dyDescent="0.25">
      <c r="A917" t="s">
        <v>118</v>
      </c>
      <c r="B917" t="s">
        <v>86</v>
      </c>
      <c r="C917">
        <v>790300</v>
      </c>
      <c r="D917">
        <v>46900</v>
      </c>
      <c r="E917" t="s">
        <v>117</v>
      </c>
      <c r="F917" t="s">
        <v>15</v>
      </c>
      <c r="G917" t="s">
        <v>22</v>
      </c>
      <c r="H917">
        <v>5</v>
      </c>
      <c r="I917" t="s">
        <v>17</v>
      </c>
      <c r="J917">
        <v>1</v>
      </c>
      <c r="K917">
        <v>6.2518399999999996</v>
      </c>
      <c r="L917">
        <v>-75.563590000000005</v>
      </c>
    </row>
    <row r="918" spans="1:12" x14ac:dyDescent="0.25">
      <c r="A918" t="s">
        <v>94</v>
      </c>
      <c r="B918" t="s">
        <v>29</v>
      </c>
      <c r="C918">
        <v>613200</v>
      </c>
      <c r="D918">
        <v>32900</v>
      </c>
      <c r="E918" t="s">
        <v>1020</v>
      </c>
      <c r="F918" t="s">
        <v>88</v>
      </c>
      <c r="G918" t="s">
        <v>16</v>
      </c>
      <c r="H918">
        <v>2</v>
      </c>
      <c r="I918" t="s">
        <v>17</v>
      </c>
      <c r="J918">
        <v>1</v>
      </c>
      <c r="K918">
        <v>4.6097099999999998</v>
      </c>
      <c r="L918">
        <v>-74.08175</v>
      </c>
    </row>
    <row r="919" spans="1:12" x14ac:dyDescent="0.25">
      <c r="A919" t="s">
        <v>297</v>
      </c>
      <c r="B919" t="s">
        <v>86</v>
      </c>
      <c r="C919">
        <v>84700</v>
      </c>
      <c r="D919">
        <v>2700</v>
      </c>
      <c r="E919" t="s">
        <v>1011</v>
      </c>
      <c r="F919" t="s">
        <v>76</v>
      </c>
      <c r="G919" t="s">
        <v>22</v>
      </c>
      <c r="H919">
        <v>5</v>
      </c>
      <c r="I919" t="s">
        <v>17</v>
      </c>
      <c r="J919">
        <v>2</v>
      </c>
      <c r="K919">
        <v>6.2518399999999996</v>
      </c>
      <c r="L919">
        <v>-75.563590000000005</v>
      </c>
    </row>
    <row r="920" spans="1:12" x14ac:dyDescent="0.25">
      <c r="A920" t="s">
        <v>196</v>
      </c>
      <c r="B920" t="s">
        <v>13</v>
      </c>
      <c r="C920">
        <v>785100</v>
      </c>
      <c r="D920">
        <v>42000</v>
      </c>
      <c r="E920" t="s">
        <v>1000</v>
      </c>
      <c r="F920" t="s">
        <v>35</v>
      </c>
      <c r="G920" t="s">
        <v>60</v>
      </c>
      <c r="H920">
        <v>5</v>
      </c>
      <c r="I920" t="s">
        <v>17</v>
      </c>
      <c r="J920">
        <v>4</v>
      </c>
      <c r="K920">
        <v>4.8133299999999997</v>
      </c>
      <c r="L920">
        <v>-75.696110000000004</v>
      </c>
    </row>
    <row r="921" spans="1:12" x14ac:dyDescent="0.25">
      <c r="A921" t="s">
        <v>266</v>
      </c>
      <c r="B921" t="s">
        <v>13</v>
      </c>
      <c r="C921">
        <v>1506100</v>
      </c>
      <c r="D921">
        <v>78400</v>
      </c>
      <c r="E921" t="s">
        <v>1212</v>
      </c>
      <c r="F921" t="s">
        <v>52</v>
      </c>
      <c r="G921" t="s">
        <v>60</v>
      </c>
      <c r="H921">
        <v>1</v>
      </c>
      <c r="I921" t="s">
        <v>17</v>
      </c>
      <c r="J921">
        <v>1</v>
      </c>
      <c r="K921">
        <v>4.8133299999999997</v>
      </c>
      <c r="L921">
        <v>-75.696110000000004</v>
      </c>
    </row>
    <row r="922" spans="1:12" x14ac:dyDescent="0.25">
      <c r="A922" t="s">
        <v>82</v>
      </c>
      <c r="B922" t="s">
        <v>58</v>
      </c>
      <c r="C922">
        <v>37500</v>
      </c>
      <c r="D922">
        <v>2200</v>
      </c>
      <c r="E922" t="s">
        <v>869</v>
      </c>
      <c r="F922" t="s">
        <v>47</v>
      </c>
      <c r="G922" t="s">
        <v>44</v>
      </c>
      <c r="H922">
        <v>3</v>
      </c>
      <c r="I922" t="s">
        <v>17</v>
      </c>
      <c r="J922">
        <v>4</v>
      </c>
      <c r="K922">
        <v>11.240790000000001</v>
      </c>
      <c r="L922">
        <v>-74.199039999999997</v>
      </c>
    </row>
    <row r="923" spans="1:12" x14ac:dyDescent="0.25">
      <c r="A923" t="s">
        <v>144</v>
      </c>
      <c r="B923" t="s">
        <v>65</v>
      </c>
      <c r="C923">
        <v>63900</v>
      </c>
      <c r="D923">
        <v>1600</v>
      </c>
      <c r="E923" t="s">
        <v>1222</v>
      </c>
      <c r="F923" t="s">
        <v>26</v>
      </c>
      <c r="G923" t="s">
        <v>16</v>
      </c>
      <c r="H923">
        <v>4</v>
      </c>
      <c r="I923" t="s">
        <v>17</v>
      </c>
      <c r="J923">
        <v>1</v>
      </c>
      <c r="K923">
        <v>4.6097099999999998</v>
      </c>
      <c r="L923">
        <v>-74.08175</v>
      </c>
    </row>
    <row r="924" spans="1:12" x14ac:dyDescent="0.25">
      <c r="A924" t="s">
        <v>266</v>
      </c>
      <c r="B924" t="s">
        <v>13</v>
      </c>
      <c r="C924">
        <v>1675800</v>
      </c>
      <c r="D924">
        <v>89400</v>
      </c>
      <c r="E924" t="s">
        <v>857</v>
      </c>
      <c r="F924" t="s">
        <v>130</v>
      </c>
      <c r="G924" t="s">
        <v>16</v>
      </c>
      <c r="H924">
        <v>5</v>
      </c>
      <c r="I924" t="s">
        <v>17</v>
      </c>
      <c r="J924">
        <v>3</v>
      </c>
      <c r="K924">
        <v>4.6097099999999998</v>
      </c>
      <c r="L924">
        <v>-74.08175</v>
      </c>
    </row>
    <row r="925" spans="1:12" x14ac:dyDescent="0.25">
      <c r="A925" t="s">
        <v>184</v>
      </c>
      <c r="B925" t="s">
        <v>86</v>
      </c>
      <c r="C925">
        <v>329900</v>
      </c>
      <c r="D925">
        <v>15800</v>
      </c>
      <c r="E925" t="s">
        <v>775</v>
      </c>
      <c r="F925" t="s">
        <v>43</v>
      </c>
      <c r="G925" t="s">
        <v>16</v>
      </c>
      <c r="H925">
        <v>1</v>
      </c>
      <c r="I925" t="s">
        <v>17</v>
      </c>
      <c r="J925">
        <v>3</v>
      </c>
      <c r="K925">
        <v>4.6097099999999998</v>
      </c>
      <c r="L925">
        <v>-74.08175</v>
      </c>
    </row>
    <row r="926" spans="1:12" x14ac:dyDescent="0.25">
      <c r="A926" t="s">
        <v>61</v>
      </c>
      <c r="B926" t="s">
        <v>62</v>
      </c>
      <c r="C926">
        <v>545700</v>
      </c>
      <c r="D926">
        <v>29300</v>
      </c>
      <c r="E926" t="s">
        <v>424</v>
      </c>
      <c r="F926" t="s">
        <v>130</v>
      </c>
      <c r="G926" t="s">
        <v>31</v>
      </c>
      <c r="H926">
        <v>5</v>
      </c>
      <c r="I926" t="s">
        <v>17</v>
      </c>
      <c r="J926">
        <v>5</v>
      </c>
      <c r="K926">
        <v>3.4372199999999999</v>
      </c>
      <c r="L926">
        <v>-76.522499999999994</v>
      </c>
    </row>
    <row r="927" spans="1:12" x14ac:dyDescent="0.25">
      <c r="A927" t="s">
        <v>148</v>
      </c>
      <c r="B927" t="s">
        <v>13</v>
      </c>
      <c r="C927">
        <v>1611000</v>
      </c>
      <c r="D927">
        <v>84000</v>
      </c>
      <c r="E927" t="s">
        <v>1154</v>
      </c>
      <c r="F927" t="s">
        <v>52</v>
      </c>
      <c r="G927" t="s">
        <v>22</v>
      </c>
      <c r="H927">
        <v>1</v>
      </c>
      <c r="I927" t="s">
        <v>17</v>
      </c>
      <c r="J927">
        <v>4</v>
      </c>
      <c r="K927">
        <v>6.2518399999999996</v>
      </c>
      <c r="L927">
        <v>-75.563590000000005</v>
      </c>
    </row>
    <row r="928" spans="1:12" x14ac:dyDescent="0.25">
      <c r="A928" t="s">
        <v>70</v>
      </c>
      <c r="B928" t="s">
        <v>13</v>
      </c>
      <c r="C928">
        <v>2739400</v>
      </c>
      <c r="D928">
        <v>146500</v>
      </c>
      <c r="E928" t="s">
        <v>504</v>
      </c>
      <c r="F928" t="s">
        <v>160</v>
      </c>
      <c r="G928" t="s">
        <v>22</v>
      </c>
      <c r="H928">
        <v>2</v>
      </c>
      <c r="I928" t="s">
        <v>17</v>
      </c>
      <c r="J928">
        <v>10</v>
      </c>
      <c r="K928">
        <v>6.2518399999999996</v>
      </c>
      <c r="L928">
        <v>-75.563590000000005</v>
      </c>
    </row>
    <row r="929" spans="1:12" x14ac:dyDescent="0.25">
      <c r="A929" t="s">
        <v>74</v>
      </c>
      <c r="B929" t="s">
        <v>62</v>
      </c>
      <c r="C929">
        <v>53200</v>
      </c>
      <c r="D929">
        <v>3500</v>
      </c>
      <c r="E929" t="s">
        <v>860</v>
      </c>
      <c r="F929" t="s">
        <v>43</v>
      </c>
      <c r="G929" t="s">
        <v>16</v>
      </c>
      <c r="H929">
        <v>2</v>
      </c>
      <c r="I929" t="s">
        <v>17</v>
      </c>
      <c r="J929">
        <v>1</v>
      </c>
      <c r="K929">
        <v>4.6097099999999998</v>
      </c>
      <c r="L929">
        <v>-74.08175</v>
      </c>
    </row>
    <row r="930" spans="1:12" x14ac:dyDescent="0.25">
      <c r="A930" t="s">
        <v>124</v>
      </c>
      <c r="B930" t="s">
        <v>19</v>
      </c>
      <c r="C930">
        <v>671300</v>
      </c>
      <c r="D930">
        <v>33900</v>
      </c>
      <c r="E930" t="s">
        <v>331</v>
      </c>
      <c r="F930" t="s">
        <v>43</v>
      </c>
      <c r="G930" t="s">
        <v>22</v>
      </c>
      <c r="H930">
        <v>4</v>
      </c>
      <c r="I930" t="s">
        <v>32</v>
      </c>
      <c r="J930">
        <v>1</v>
      </c>
      <c r="K930">
        <v>6.2518399999999996</v>
      </c>
      <c r="L930">
        <v>-75.563590000000005</v>
      </c>
    </row>
    <row r="931" spans="1:12" x14ac:dyDescent="0.25">
      <c r="A931" t="s">
        <v>70</v>
      </c>
      <c r="B931" t="s">
        <v>13</v>
      </c>
      <c r="C931">
        <v>2795200</v>
      </c>
      <c r="D931">
        <v>147000</v>
      </c>
      <c r="E931" t="s">
        <v>324</v>
      </c>
      <c r="F931" t="s">
        <v>76</v>
      </c>
      <c r="G931" t="s">
        <v>22</v>
      </c>
      <c r="H931">
        <v>4</v>
      </c>
      <c r="I931" t="s">
        <v>32</v>
      </c>
      <c r="J931">
        <v>1</v>
      </c>
      <c r="K931">
        <v>6.2518399999999996</v>
      </c>
      <c r="L931">
        <v>-75.563590000000005</v>
      </c>
    </row>
    <row r="932" spans="1:12" x14ac:dyDescent="0.25">
      <c r="A932" t="s">
        <v>33</v>
      </c>
      <c r="B932" t="s">
        <v>19</v>
      </c>
      <c r="C932">
        <v>246800</v>
      </c>
      <c r="D932">
        <v>13400</v>
      </c>
      <c r="E932" t="s">
        <v>502</v>
      </c>
      <c r="F932" t="s">
        <v>47</v>
      </c>
      <c r="G932" t="s">
        <v>22</v>
      </c>
      <c r="H932">
        <v>4</v>
      </c>
      <c r="I932" t="s">
        <v>17</v>
      </c>
      <c r="J932">
        <v>1</v>
      </c>
      <c r="K932">
        <v>6.2518399999999996</v>
      </c>
      <c r="L932">
        <v>-75.563590000000005</v>
      </c>
    </row>
    <row r="933" spans="1:12" x14ac:dyDescent="0.25">
      <c r="A933" t="s">
        <v>74</v>
      </c>
      <c r="B933" t="s">
        <v>62</v>
      </c>
      <c r="C933">
        <v>41100</v>
      </c>
      <c r="D933">
        <v>8000</v>
      </c>
      <c r="E933" t="s">
        <v>690</v>
      </c>
      <c r="F933" t="s">
        <v>21</v>
      </c>
      <c r="G933" t="s">
        <v>16</v>
      </c>
      <c r="H933">
        <v>5</v>
      </c>
      <c r="I933" t="s">
        <v>17</v>
      </c>
      <c r="J933">
        <v>3</v>
      </c>
      <c r="K933">
        <v>4.6097099999999998</v>
      </c>
      <c r="L933">
        <v>-74.08175</v>
      </c>
    </row>
    <row r="934" spans="1:12" x14ac:dyDescent="0.25">
      <c r="A934" t="s">
        <v>158</v>
      </c>
      <c r="B934" t="s">
        <v>62</v>
      </c>
      <c r="C934">
        <v>26100</v>
      </c>
      <c r="D934">
        <v>2100</v>
      </c>
      <c r="E934" t="s">
        <v>906</v>
      </c>
      <c r="F934" t="s">
        <v>47</v>
      </c>
      <c r="G934" t="s">
        <v>60</v>
      </c>
      <c r="H934">
        <v>5</v>
      </c>
      <c r="I934" t="s">
        <v>17</v>
      </c>
      <c r="J934">
        <v>1</v>
      </c>
      <c r="K934">
        <v>4.8133299999999997</v>
      </c>
      <c r="L934">
        <v>-75.696110000000004</v>
      </c>
    </row>
    <row r="935" spans="1:12" x14ac:dyDescent="0.25">
      <c r="A935" t="s">
        <v>84</v>
      </c>
      <c r="B935" t="s">
        <v>58</v>
      </c>
      <c r="C935">
        <v>111800</v>
      </c>
      <c r="D935">
        <v>6300</v>
      </c>
      <c r="E935" t="s">
        <v>651</v>
      </c>
      <c r="F935" t="s">
        <v>35</v>
      </c>
      <c r="G935" t="s">
        <v>16</v>
      </c>
      <c r="H935">
        <v>5</v>
      </c>
      <c r="I935" t="s">
        <v>17</v>
      </c>
      <c r="J935">
        <v>1</v>
      </c>
      <c r="K935">
        <v>4.6097099999999998</v>
      </c>
      <c r="L935">
        <v>-74.08175</v>
      </c>
    </row>
    <row r="936" spans="1:12" x14ac:dyDescent="0.25">
      <c r="A936" t="s">
        <v>18</v>
      </c>
      <c r="B936" t="s">
        <v>19</v>
      </c>
      <c r="C936">
        <v>237200</v>
      </c>
      <c r="D936">
        <v>10800</v>
      </c>
      <c r="E936" t="s">
        <v>379</v>
      </c>
      <c r="F936" t="s">
        <v>130</v>
      </c>
      <c r="G936" t="s">
        <v>22</v>
      </c>
      <c r="H936">
        <v>5</v>
      </c>
      <c r="I936" t="s">
        <v>17</v>
      </c>
      <c r="J936">
        <v>7</v>
      </c>
      <c r="K936">
        <v>6.2518399999999996</v>
      </c>
      <c r="L936">
        <v>-75.563590000000005</v>
      </c>
    </row>
    <row r="937" spans="1:12" x14ac:dyDescent="0.25">
      <c r="A937" t="s">
        <v>297</v>
      </c>
      <c r="B937" t="s">
        <v>86</v>
      </c>
      <c r="C937">
        <v>71400</v>
      </c>
      <c r="D937">
        <v>4000</v>
      </c>
      <c r="E937" t="s">
        <v>1130</v>
      </c>
      <c r="F937" t="s">
        <v>43</v>
      </c>
      <c r="G937" t="s">
        <v>31</v>
      </c>
      <c r="H937">
        <v>1</v>
      </c>
      <c r="I937" t="s">
        <v>32</v>
      </c>
      <c r="J937">
        <v>1</v>
      </c>
      <c r="K937">
        <v>3.4372199999999999</v>
      </c>
      <c r="L937">
        <v>-76.522499999999994</v>
      </c>
    </row>
    <row r="938" spans="1:12" x14ac:dyDescent="0.25">
      <c r="A938" t="s">
        <v>124</v>
      </c>
      <c r="B938" t="s">
        <v>19</v>
      </c>
      <c r="C938">
        <v>678000</v>
      </c>
      <c r="D938">
        <v>34300</v>
      </c>
      <c r="E938" t="s">
        <v>923</v>
      </c>
      <c r="F938" t="s">
        <v>47</v>
      </c>
      <c r="G938" t="s">
        <v>153</v>
      </c>
      <c r="H938">
        <v>2</v>
      </c>
      <c r="I938" t="s">
        <v>32</v>
      </c>
      <c r="J938">
        <v>1</v>
      </c>
      <c r="K938">
        <v>2.9272999999999998</v>
      </c>
      <c r="L938">
        <v>-75.281890000000004</v>
      </c>
    </row>
    <row r="939" spans="1:12" x14ac:dyDescent="0.25">
      <c r="A939" t="s">
        <v>48</v>
      </c>
      <c r="B939" t="s">
        <v>24</v>
      </c>
      <c r="C939">
        <v>58600</v>
      </c>
      <c r="D939">
        <v>3500</v>
      </c>
      <c r="E939" t="s">
        <v>73</v>
      </c>
      <c r="F939" t="s">
        <v>130</v>
      </c>
      <c r="G939" t="s">
        <v>22</v>
      </c>
      <c r="H939">
        <v>5</v>
      </c>
      <c r="I939" t="s">
        <v>17</v>
      </c>
      <c r="J939">
        <v>7</v>
      </c>
      <c r="K939">
        <v>6.2518399999999996</v>
      </c>
      <c r="L939">
        <v>-75.563590000000005</v>
      </c>
    </row>
    <row r="940" spans="1:12" x14ac:dyDescent="0.25">
      <c r="A940" t="s">
        <v>135</v>
      </c>
      <c r="B940" t="s">
        <v>58</v>
      </c>
      <c r="C940">
        <v>42000</v>
      </c>
      <c r="D940">
        <v>2600</v>
      </c>
      <c r="E940" t="s">
        <v>786</v>
      </c>
      <c r="F940" t="s">
        <v>96</v>
      </c>
      <c r="G940" t="s">
        <v>22</v>
      </c>
      <c r="H940">
        <v>3</v>
      </c>
      <c r="I940" t="s">
        <v>17</v>
      </c>
      <c r="J940">
        <v>1</v>
      </c>
      <c r="K940">
        <v>6.2518399999999996</v>
      </c>
      <c r="L940">
        <v>-75.563590000000005</v>
      </c>
    </row>
    <row r="941" spans="1:12" x14ac:dyDescent="0.25">
      <c r="A941" t="s">
        <v>122</v>
      </c>
      <c r="B941" t="s">
        <v>29</v>
      </c>
      <c r="C941">
        <v>849800</v>
      </c>
      <c r="D941">
        <v>43400</v>
      </c>
      <c r="E941" t="s">
        <v>854</v>
      </c>
      <c r="F941" t="s">
        <v>35</v>
      </c>
      <c r="G941" t="s">
        <v>60</v>
      </c>
      <c r="H941">
        <v>5</v>
      </c>
      <c r="I941" t="s">
        <v>17</v>
      </c>
      <c r="J941">
        <v>3</v>
      </c>
      <c r="K941">
        <v>4.8133299999999997</v>
      </c>
      <c r="L941">
        <v>-75.696110000000004</v>
      </c>
    </row>
    <row r="942" spans="1:12" x14ac:dyDescent="0.25">
      <c r="A942" t="s">
        <v>122</v>
      </c>
      <c r="B942" t="s">
        <v>29</v>
      </c>
      <c r="C942">
        <v>1324000</v>
      </c>
      <c r="D942">
        <v>68700</v>
      </c>
      <c r="E942" t="s">
        <v>622</v>
      </c>
      <c r="F942" t="s">
        <v>26</v>
      </c>
      <c r="G942" t="s">
        <v>22</v>
      </c>
      <c r="H942">
        <v>2</v>
      </c>
      <c r="I942" t="s">
        <v>17</v>
      </c>
      <c r="J942">
        <v>10</v>
      </c>
      <c r="K942">
        <v>6.2518399999999996</v>
      </c>
      <c r="L942">
        <v>-75.563590000000005</v>
      </c>
    </row>
    <row r="943" spans="1:12" x14ac:dyDescent="0.25">
      <c r="A943" t="s">
        <v>103</v>
      </c>
      <c r="B943" t="s">
        <v>13</v>
      </c>
      <c r="C943">
        <v>346100</v>
      </c>
      <c r="D943">
        <v>16600</v>
      </c>
      <c r="E943" t="s">
        <v>498</v>
      </c>
      <c r="F943" t="s">
        <v>35</v>
      </c>
      <c r="G943" t="s">
        <v>22</v>
      </c>
      <c r="H943">
        <v>5</v>
      </c>
      <c r="I943" t="s">
        <v>17</v>
      </c>
      <c r="J943">
        <v>1</v>
      </c>
      <c r="K943">
        <v>6.2518399999999996</v>
      </c>
      <c r="L943">
        <v>-75.563590000000005</v>
      </c>
    </row>
    <row r="944" spans="1:12" x14ac:dyDescent="0.25">
      <c r="A944" t="s">
        <v>94</v>
      </c>
      <c r="B944" t="s">
        <v>29</v>
      </c>
      <c r="C944">
        <v>630200</v>
      </c>
      <c r="D944">
        <v>31700</v>
      </c>
      <c r="E944" t="s">
        <v>420</v>
      </c>
      <c r="F944" t="s">
        <v>93</v>
      </c>
      <c r="G944" t="s">
        <v>91</v>
      </c>
      <c r="H944">
        <v>5</v>
      </c>
      <c r="I944" t="s">
        <v>17</v>
      </c>
      <c r="J944">
        <v>6</v>
      </c>
      <c r="K944">
        <v>10.968540000000001</v>
      </c>
      <c r="L944">
        <v>-74.781319999999994</v>
      </c>
    </row>
    <row r="945" spans="1:12" x14ac:dyDescent="0.25">
      <c r="A945" t="s">
        <v>85</v>
      </c>
      <c r="B945" t="s">
        <v>86</v>
      </c>
      <c r="C945">
        <v>636400</v>
      </c>
      <c r="D945">
        <v>32100</v>
      </c>
      <c r="E945" t="s">
        <v>1035</v>
      </c>
      <c r="F945" t="s">
        <v>47</v>
      </c>
      <c r="G945" t="s">
        <v>16</v>
      </c>
      <c r="H945">
        <v>5</v>
      </c>
      <c r="I945" t="s">
        <v>17</v>
      </c>
      <c r="J945">
        <v>4</v>
      </c>
      <c r="K945">
        <v>4.6097099999999998</v>
      </c>
      <c r="L945">
        <v>-74.08175</v>
      </c>
    </row>
    <row r="946" spans="1:12" x14ac:dyDescent="0.25">
      <c r="A946" t="s">
        <v>158</v>
      </c>
      <c r="B946" t="s">
        <v>62</v>
      </c>
      <c r="C946">
        <v>59900</v>
      </c>
      <c r="D946">
        <v>1400</v>
      </c>
      <c r="E946" t="s">
        <v>1273</v>
      </c>
      <c r="F946" t="s">
        <v>96</v>
      </c>
      <c r="G946" t="s">
        <v>91</v>
      </c>
      <c r="H946">
        <v>5</v>
      </c>
      <c r="I946" t="s">
        <v>17</v>
      </c>
      <c r="J946">
        <v>1</v>
      </c>
      <c r="K946">
        <v>10.968540000000001</v>
      </c>
      <c r="L946">
        <v>-74.781319999999994</v>
      </c>
    </row>
    <row r="947" spans="1:12" x14ac:dyDescent="0.25">
      <c r="A947" t="s">
        <v>28</v>
      </c>
      <c r="B947" t="s">
        <v>29</v>
      </c>
      <c r="C947">
        <v>680200</v>
      </c>
      <c r="D947">
        <v>34400</v>
      </c>
      <c r="E947" t="s">
        <v>681</v>
      </c>
      <c r="F947" t="s">
        <v>35</v>
      </c>
      <c r="G947" t="s">
        <v>31</v>
      </c>
      <c r="H947">
        <v>5</v>
      </c>
      <c r="I947" t="s">
        <v>17</v>
      </c>
      <c r="J947">
        <v>3</v>
      </c>
      <c r="K947">
        <v>3.4372199999999999</v>
      </c>
      <c r="L947">
        <v>-76.522499999999994</v>
      </c>
    </row>
    <row r="948" spans="1:12" x14ac:dyDescent="0.25">
      <c r="A948" t="s">
        <v>124</v>
      </c>
      <c r="B948" t="s">
        <v>19</v>
      </c>
      <c r="C948">
        <v>707800</v>
      </c>
      <c r="D948">
        <v>35900</v>
      </c>
      <c r="E948" t="s">
        <v>948</v>
      </c>
      <c r="F948" t="s">
        <v>93</v>
      </c>
      <c r="G948" t="s">
        <v>22</v>
      </c>
      <c r="H948">
        <v>1</v>
      </c>
      <c r="I948" t="s">
        <v>17</v>
      </c>
      <c r="J948">
        <v>1</v>
      </c>
      <c r="K948">
        <v>6.2518399999999996</v>
      </c>
      <c r="L948">
        <v>-75.563590000000005</v>
      </c>
    </row>
    <row r="949" spans="1:12" x14ac:dyDescent="0.25">
      <c r="A949" t="s">
        <v>23</v>
      </c>
      <c r="B949" t="s">
        <v>24</v>
      </c>
      <c r="C949">
        <v>174200</v>
      </c>
      <c r="D949">
        <v>11700</v>
      </c>
      <c r="E949" t="s">
        <v>422</v>
      </c>
      <c r="F949" t="s">
        <v>93</v>
      </c>
      <c r="G949" t="s">
        <v>31</v>
      </c>
      <c r="H949">
        <v>5</v>
      </c>
      <c r="I949" t="s">
        <v>32</v>
      </c>
      <c r="J949">
        <v>1</v>
      </c>
      <c r="K949">
        <v>3.4372199999999999</v>
      </c>
      <c r="L949">
        <v>-76.522499999999994</v>
      </c>
    </row>
    <row r="950" spans="1:12" x14ac:dyDescent="0.25">
      <c r="A950" t="s">
        <v>74</v>
      </c>
      <c r="B950" t="s">
        <v>62</v>
      </c>
      <c r="C950">
        <v>47400</v>
      </c>
      <c r="D950">
        <v>0</v>
      </c>
      <c r="E950" t="s">
        <v>1125</v>
      </c>
      <c r="F950" t="s">
        <v>47</v>
      </c>
      <c r="G950" t="s">
        <v>16</v>
      </c>
      <c r="H950">
        <v>5</v>
      </c>
      <c r="I950" t="s">
        <v>32</v>
      </c>
      <c r="J950">
        <v>1</v>
      </c>
      <c r="K950">
        <v>4.6097099999999998</v>
      </c>
      <c r="L950">
        <v>-74.08175</v>
      </c>
    </row>
    <row r="951" spans="1:12" x14ac:dyDescent="0.25">
      <c r="A951" t="s">
        <v>55</v>
      </c>
      <c r="B951" t="s">
        <v>13</v>
      </c>
      <c r="C951">
        <v>89300</v>
      </c>
      <c r="D951">
        <v>9400</v>
      </c>
      <c r="E951" t="s">
        <v>265</v>
      </c>
      <c r="F951" t="s">
        <v>93</v>
      </c>
      <c r="G951" t="s">
        <v>22</v>
      </c>
      <c r="H951">
        <v>4</v>
      </c>
      <c r="I951" t="s">
        <v>17</v>
      </c>
      <c r="J951">
        <v>4</v>
      </c>
      <c r="K951">
        <v>6.2518399999999996</v>
      </c>
      <c r="L951">
        <v>-75.563590000000005</v>
      </c>
    </row>
    <row r="952" spans="1:12" x14ac:dyDescent="0.25">
      <c r="A952" t="s">
        <v>23</v>
      </c>
      <c r="B952" t="s">
        <v>24</v>
      </c>
      <c r="C952">
        <v>136300</v>
      </c>
      <c r="D952">
        <v>7700</v>
      </c>
      <c r="E952" t="s">
        <v>1116</v>
      </c>
      <c r="F952" t="s">
        <v>43</v>
      </c>
      <c r="G952" t="s">
        <v>31</v>
      </c>
      <c r="H952">
        <v>4</v>
      </c>
      <c r="I952" t="s">
        <v>38</v>
      </c>
      <c r="J952">
        <v>1</v>
      </c>
      <c r="K952">
        <v>3.4372199999999999</v>
      </c>
      <c r="L952">
        <v>-76.522499999999994</v>
      </c>
    </row>
    <row r="953" spans="1:12" x14ac:dyDescent="0.25">
      <c r="A953" t="s">
        <v>45</v>
      </c>
      <c r="B953" t="s">
        <v>29</v>
      </c>
      <c r="C953">
        <v>1515000</v>
      </c>
      <c r="D953">
        <v>80900</v>
      </c>
      <c r="E953" t="s">
        <v>1116</v>
      </c>
      <c r="F953" t="s">
        <v>26</v>
      </c>
      <c r="G953" t="s">
        <v>31</v>
      </c>
      <c r="H953">
        <v>4</v>
      </c>
      <c r="I953" t="s">
        <v>32</v>
      </c>
      <c r="J953">
        <v>1</v>
      </c>
      <c r="K953">
        <v>3.4372199999999999</v>
      </c>
      <c r="L953">
        <v>-76.522499999999994</v>
      </c>
    </row>
    <row r="954" spans="1:12" x14ac:dyDescent="0.25">
      <c r="A954" t="s">
        <v>204</v>
      </c>
      <c r="B954" t="s">
        <v>13</v>
      </c>
      <c r="C954">
        <v>203700</v>
      </c>
      <c r="D954">
        <v>11100</v>
      </c>
      <c r="E954" t="s">
        <v>434</v>
      </c>
      <c r="F954" t="s">
        <v>15</v>
      </c>
      <c r="G954" t="s">
        <v>16</v>
      </c>
      <c r="H954">
        <v>1</v>
      </c>
      <c r="I954" t="s">
        <v>17</v>
      </c>
      <c r="J954">
        <v>4</v>
      </c>
      <c r="K954">
        <v>4.6097099999999998</v>
      </c>
      <c r="L954">
        <v>-74.08175</v>
      </c>
    </row>
    <row r="955" spans="1:12" x14ac:dyDescent="0.25">
      <c r="A955" t="s">
        <v>122</v>
      </c>
      <c r="B955" t="s">
        <v>29</v>
      </c>
      <c r="C955">
        <v>1058300</v>
      </c>
      <c r="D955">
        <v>59700</v>
      </c>
      <c r="E955" t="s">
        <v>1038</v>
      </c>
      <c r="F955" t="s">
        <v>52</v>
      </c>
      <c r="G955" t="s">
        <v>22</v>
      </c>
      <c r="H955">
        <v>2</v>
      </c>
      <c r="I955" t="s">
        <v>38</v>
      </c>
      <c r="J955">
        <v>1</v>
      </c>
      <c r="K955">
        <v>6.2518399999999996</v>
      </c>
      <c r="L955">
        <v>-75.563590000000005</v>
      </c>
    </row>
    <row r="956" spans="1:12" x14ac:dyDescent="0.25">
      <c r="A956" t="s">
        <v>219</v>
      </c>
      <c r="B956" t="s">
        <v>19</v>
      </c>
      <c r="C956">
        <v>967900</v>
      </c>
      <c r="D956">
        <v>56300</v>
      </c>
      <c r="E956" t="s">
        <v>1202</v>
      </c>
      <c r="F956" t="s">
        <v>88</v>
      </c>
      <c r="G956" t="s">
        <v>22</v>
      </c>
      <c r="H956">
        <v>1</v>
      </c>
      <c r="I956" t="s">
        <v>38</v>
      </c>
      <c r="J956">
        <v>1</v>
      </c>
      <c r="K956">
        <v>6.2518399999999996</v>
      </c>
      <c r="L956">
        <v>-75.563590000000005</v>
      </c>
    </row>
    <row r="957" spans="1:12" x14ac:dyDescent="0.25">
      <c r="A957" t="s">
        <v>124</v>
      </c>
      <c r="B957" t="s">
        <v>19</v>
      </c>
      <c r="C957">
        <v>707500</v>
      </c>
      <c r="D957">
        <v>35900</v>
      </c>
      <c r="E957" t="s">
        <v>316</v>
      </c>
      <c r="F957" t="s">
        <v>160</v>
      </c>
      <c r="G957" t="s">
        <v>126</v>
      </c>
      <c r="H957">
        <v>5</v>
      </c>
      <c r="I957" t="s">
        <v>17</v>
      </c>
      <c r="J957">
        <v>2</v>
      </c>
      <c r="K957">
        <v>7.89391</v>
      </c>
      <c r="L957">
        <v>-72.507819999999995</v>
      </c>
    </row>
    <row r="958" spans="1:12" x14ac:dyDescent="0.25">
      <c r="A958" t="s">
        <v>144</v>
      </c>
      <c r="B958" t="s">
        <v>65</v>
      </c>
      <c r="C958">
        <v>58800</v>
      </c>
      <c r="D958">
        <v>1300</v>
      </c>
      <c r="E958" t="s">
        <v>699</v>
      </c>
      <c r="F958" t="s">
        <v>35</v>
      </c>
      <c r="G958" t="s">
        <v>22</v>
      </c>
      <c r="H958">
        <v>5</v>
      </c>
      <c r="I958" t="s">
        <v>17</v>
      </c>
      <c r="J958">
        <v>4</v>
      </c>
      <c r="K958">
        <v>6.2518399999999996</v>
      </c>
      <c r="L958">
        <v>-75.563590000000005</v>
      </c>
    </row>
    <row r="959" spans="1:12" x14ac:dyDescent="0.25">
      <c r="A959" t="s">
        <v>41</v>
      </c>
      <c r="B959" t="s">
        <v>29</v>
      </c>
      <c r="C959">
        <v>1182800</v>
      </c>
      <c r="D959">
        <v>69800</v>
      </c>
      <c r="E959" t="s">
        <v>1038</v>
      </c>
      <c r="F959" t="s">
        <v>54</v>
      </c>
      <c r="G959" t="s">
        <v>22</v>
      </c>
      <c r="H959">
        <v>5</v>
      </c>
      <c r="I959" t="s">
        <v>17</v>
      </c>
      <c r="J959">
        <v>2</v>
      </c>
      <c r="K959">
        <v>6.2518399999999996</v>
      </c>
      <c r="L959">
        <v>-75.563590000000005</v>
      </c>
    </row>
    <row r="960" spans="1:12" x14ac:dyDescent="0.25">
      <c r="A960" t="s">
        <v>36</v>
      </c>
      <c r="B960" t="s">
        <v>24</v>
      </c>
      <c r="C960">
        <v>29500</v>
      </c>
      <c r="D960">
        <v>0</v>
      </c>
      <c r="E960" t="s">
        <v>976</v>
      </c>
      <c r="F960" t="s">
        <v>88</v>
      </c>
      <c r="G960" t="s">
        <v>22</v>
      </c>
      <c r="H960">
        <v>5</v>
      </c>
      <c r="I960" t="s">
        <v>17</v>
      </c>
      <c r="J960">
        <v>1</v>
      </c>
      <c r="K960">
        <v>6.2518399999999996</v>
      </c>
      <c r="L960">
        <v>-75.563590000000005</v>
      </c>
    </row>
    <row r="961" spans="1:12" x14ac:dyDescent="0.25">
      <c r="A961" t="s">
        <v>67</v>
      </c>
      <c r="B961" t="s">
        <v>62</v>
      </c>
      <c r="C961">
        <v>53100</v>
      </c>
      <c r="D961">
        <v>3000</v>
      </c>
      <c r="E961" t="s">
        <v>460</v>
      </c>
      <c r="F961" t="s">
        <v>96</v>
      </c>
      <c r="G961" t="s">
        <v>16</v>
      </c>
      <c r="H961">
        <v>5</v>
      </c>
      <c r="I961" t="s">
        <v>17</v>
      </c>
      <c r="J961">
        <v>1</v>
      </c>
      <c r="K961">
        <v>4.6097099999999998</v>
      </c>
      <c r="L961">
        <v>-74.08175</v>
      </c>
    </row>
    <row r="962" spans="1:12" x14ac:dyDescent="0.25">
      <c r="A962" t="s">
        <v>111</v>
      </c>
      <c r="B962" t="s">
        <v>19</v>
      </c>
      <c r="C962">
        <v>455800</v>
      </c>
      <c r="D962">
        <v>24700</v>
      </c>
      <c r="E962" t="s">
        <v>585</v>
      </c>
      <c r="F962" t="s">
        <v>88</v>
      </c>
      <c r="G962" t="s">
        <v>16</v>
      </c>
      <c r="H962">
        <v>5</v>
      </c>
      <c r="I962" t="s">
        <v>32</v>
      </c>
      <c r="J962">
        <v>1</v>
      </c>
      <c r="K962">
        <v>4.6097099999999998</v>
      </c>
      <c r="L962">
        <v>-74.08175</v>
      </c>
    </row>
    <row r="963" spans="1:12" x14ac:dyDescent="0.25">
      <c r="A963" t="s">
        <v>12</v>
      </c>
      <c r="B963" t="s">
        <v>13</v>
      </c>
      <c r="C963">
        <v>121100</v>
      </c>
      <c r="D963">
        <v>4600</v>
      </c>
      <c r="E963" t="s">
        <v>176</v>
      </c>
      <c r="F963" t="s">
        <v>26</v>
      </c>
      <c r="G963" t="s">
        <v>16</v>
      </c>
      <c r="H963">
        <v>1</v>
      </c>
      <c r="I963" t="s">
        <v>17</v>
      </c>
      <c r="J963">
        <v>3</v>
      </c>
      <c r="K963">
        <v>4.6097099999999998</v>
      </c>
      <c r="L963">
        <v>-74.08175</v>
      </c>
    </row>
    <row r="964" spans="1:12" x14ac:dyDescent="0.25">
      <c r="A964" t="s">
        <v>118</v>
      </c>
      <c r="B964" t="s">
        <v>86</v>
      </c>
      <c r="C964">
        <v>785200</v>
      </c>
      <c r="D964">
        <v>40000</v>
      </c>
      <c r="E964" t="s">
        <v>677</v>
      </c>
      <c r="F964" t="s">
        <v>160</v>
      </c>
      <c r="G964" t="s">
        <v>91</v>
      </c>
      <c r="H964">
        <v>4</v>
      </c>
      <c r="I964" t="s">
        <v>17</v>
      </c>
      <c r="J964">
        <v>2</v>
      </c>
      <c r="K964">
        <v>10.968540000000001</v>
      </c>
      <c r="L964">
        <v>-74.781319999999994</v>
      </c>
    </row>
    <row r="965" spans="1:12" x14ac:dyDescent="0.25">
      <c r="A965" t="s">
        <v>18</v>
      </c>
      <c r="B965" t="s">
        <v>19</v>
      </c>
      <c r="C965">
        <v>203400</v>
      </c>
      <c r="D965">
        <v>9000</v>
      </c>
      <c r="E965" t="s">
        <v>732</v>
      </c>
      <c r="F965" t="s">
        <v>93</v>
      </c>
      <c r="G965" t="s">
        <v>31</v>
      </c>
      <c r="H965">
        <v>5</v>
      </c>
      <c r="I965" t="s">
        <v>32</v>
      </c>
      <c r="J965">
        <v>1</v>
      </c>
      <c r="K965">
        <v>3.4372199999999999</v>
      </c>
      <c r="L965">
        <v>-76.522499999999994</v>
      </c>
    </row>
    <row r="966" spans="1:12" x14ac:dyDescent="0.25">
      <c r="A966" t="s">
        <v>105</v>
      </c>
      <c r="B966" t="s">
        <v>19</v>
      </c>
      <c r="C966">
        <v>321100</v>
      </c>
      <c r="D966">
        <v>15300</v>
      </c>
      <c r="E966" t="s">
        <v>1040</v>
      </c>
      <c r="F966" t="s">
        <v>15</v>
      </c>
      <c r="G966" t="s">
        <v>31</v>
      </c>
      <c r="H966">
        <v>5</v>
      </c>
      <c r="I966" t="s">
        <v>17</v>
      </c>
      <c r="J966">
        <v>2</v>
      </c>
      <c r="K966">
        <v>3.4372199999999999</v>
      </c>
      <c r="L966">
        <v>-76.522499999999994</v>
      </c>
    </row>
    <row r="967" spans="1:12" x14ac:dyDescent="0.25">
      <c r="A967" t="s">
        <v>28</v>
      </c>
      <c r="B967" t="s">
        <v>29</v>
      </c>
      <c r="C967">
        <v>634300</v>
      </c>
      <c r="D967">
        <v>32000</v>
      </c>
      <c r="E967" t="s">
        <v>1267</v>
      </c>
      <c r="F967" t="s">
        <v>76</v>
      </c>
      <c r="G967" t="s">
        <v>22</v>
      </c>
      <c r="H967">
        <v>5</v>
      </c>
      <c r="I967" t="s">
        <v>17</v>
      </c>
      <c r="J967">
        <v>1</v>
      </c>
      <c r="K967">
        <v>6.2518399999999996</v>
      </c>
      <c r="L967">
        <v>-75.563590000000005</v>
      </c>
    </row>
    <row r="968" spans="1:12" x14ac:dyDescent="0.25">
      <c r="A968" t="s">
        <v>113</v>
      </c>
      <c r="B968" t="s">
        <v>24</v>
      </c>
      <c r="C968">
        <v>18800</v>
      </c>
      <c r="D968">
        <v>1400</v>
      </c>
      <c r="E968" t="s">
        <v>406</v>
      </c>
      <c r="F968" t="s">
        <v>88</v>
      </c>
      <c r="G968" t="s">
        <v>16</v>
      </c>
      <c r="H968">
        <v>4</v>
      </c>
      <c r="I968" t="s">
        <v>32</v>
      </c>
      <c r="J968">
        <v>1</v>
      </c>
      <c r="K968">
        <v>4.6097099999999998</v>
      </c>
      <c r="L968">
        <v>-74.08175</v>
      </c>
    </row>
    <row r="969" spans="1:12" x14ac:dyDescent="0.25">
      <c r="A969" t="s">
        <v>57</v>
      </c>
      <c r="B969" t="s">
        <v>58</v>
      </c>
      <c r="C969">
        <v>57200</v>
      </c>
      <c r="D969">
        <v>3600</v>
      </c>
      <c r="E969" t="s">
        <v>831</v>
      </c>
      <c r="F969" t="s">
        <v>93</v>
      </c>
      <c r="G969" t="s">
        <v>16</v>
      </c>
      <c r="H969">
        <v>4</v>
      </c>
      <c r="I969" t="s">
        <v>32</v>
      </c>
      <c r="J969">
        <v>1</v>
      </c>
      <c r="K969">
        <v>4.6097099999999998</v>
      </c>
      <c r="L969">
        <v>-74.08175</v>
      </c>
    </row>
    <row r="970" spans="1:12" x14ac:dyDescent="0.25">
      <c r="A970" t="s">
        <v>67</v>
      </c>
      <c r="B970" t="s">
        <v>62</v>
      </c>
      <c r="C970">
        <v>56000</v>
      </c>
      <c r="D970">
        <v>7800</v>
      </c>
      <c r="E970" t="s">
        <v>790</v>
      </c>
      <c r="F970" t="s">
        <v>130</v>
      </c>
      <c r="G970" t="s">
        <v>22</v>
      </c>
      <c r="H970">
        <v>5</v>
      </c>
      <c r="I970" t="s">
        <v>32</v>
      </c>
      <c r="J970">
        <v>1</v>
      </c>
      <c r="K970">
        <v>6.2518399999999996</v>
      </c>
      <c r="L970">
        <v>-75.563590000000005</v>
      </c>
    </row>
    <row r="971" spans="1:12" x14ac:dyDescent="0.25">
      <c r="A971" t="s">
        <v>55</v>
      </c>
      <c r="B971" t="s">
        <v>13</v>
      </c>
      <c r="C971">
        <v>125500</v>
      </c>
      <c r="D971">
        <v>7100</v>
      </c>
      <c r="E971" t="s">
        <v>761</v>
      </c>
      <c r="F971" t="s">
        <v>26</v>
      </c>
      <c r="G971" t="s">
        <v>126</v>
      </c>
      <c r="H971">
        <v>5</v>
      </c>
      <c r="I971" t="s">
        <v>17</v>
      </c>
      <c r="J971">
        <v>2</v>
      </c>
      <c r="K971">
        <v>7.89391</v>
      </c>
      <c r="L971">
        <v>-72.507819999999995</v>
      </c>
    </row>
    <row r="972" spans="1:12" x14ac:dyDescent="0.25">
      <c r="A972" t="s">
        <v>78</v>
      </c>
      <c r="B972" t="s">
        <v>19</v>
      </c>
      <c r="C972">
        <v>312500</v>
      </c>
      <c r="D972">
        <v>17000</v>
      </c>
      <c r="E972" t="s">
        <v>739</v>
      </c>
      <c r="F972" t="s">
        <v>43</v>
      </c>
      <c r="G972" t="s">
        <v>16</v>
      </c>
      <c r="H972">
        <v>4</v>
      </c>
      <c r="I972" t="s">
        <v>32</v>
      </c>
      <c r="J972">
        <v>1</v>
      </c>
      <c r="K972">
        <v>4.6097099999999998</v>
      </c>
      <c r="L972">
        <v>-74.08175</v>
      </c>
    </row>
    <row r="973" spans="1:12" x14ac:dyDescent="0.25">
      <c r="A973" t="s">
        <v>122</v>
      </c>
      <c r="B973" t="s">
        <v>29</v>
      </c>
      <c r="C973">
        <v>906100</v>
      </c>
      <c r="D973">
        <v>48600</v>
      </c>
      <c r="E973" t="s">
        <v>714</v>
      </c>
      <c r="F973" t="s">
        <v>47</v>
      </c>
      <c r="G973" t="s">
        <v>22</v>
      </c>
      <c r="H973">
        <v>2</v>
      </c>
      <c r="I973" t="s">
        <v>146</v>
      </c>
      <c r="J973">
        <v>1</v>
      </c>
      <c r="K973">
        <v>6.2518399999999996</v>
      </c>
      <c r="L973">
        <v>-75.563590000000005</v>
      </c>
    </row>
    <row r="974" spans="1:12" x14ac:dyDescent="0.25">
      <c r="A974" t="s">
        <v>98</v>
      </c>
      <c r="B974" t="s">
        <v>19</v>
      </c>
      <c r="C974">
        <v>737600</v>
      </c>
      <c r="D974">
        <v>39500</v>
      </c>
      <c r="E974" t="s">
        <v>263</v>
      </c>
      <c r="F974" t="s">
        <v>96</v>
      </c>
      <c r="G974" t="s">
        <v>22</v>
      </c>
      <c r="H974">
        <v>5</v>
      </c>
      <c r="I974" t="s">
        <v>17</v>
      </c>
      <c r="J974">
        <v>1</v>
      </c>
      <c r="K974">
        <v>6.2518399999999996</v>
      </c>
      <c r="L974">
        <v>-75.563590000000005</v>
      </c>
    </row>
    <row r="975" spans="1:12" x14ac:dyDescent="0.25">
      <c r="A975" t="s">
        <v>219</v>
      </c>
      <c r="B975" t="s">
        <v>19</v>
      </c>
      <c r="C975">
        <v>783700</v>
      </c>
      <c r="D975">
        <v>44100</v>
      </c>
      <c r="E975" t="s">
        <v>237</v>
      </c>
      <c r="F975" t="s">
        <v>130</v>
      </c>
      <c r="G975" t="s">
        <v>22</v>
      </c>
      <c r="H975">
        <v>5</v>
      </c>
      <c r="I975" t="s">
        <v>38</v>
      </c>
      <c r="J975">
        <v>1</v>
      </c>
      <c r="K975">
        <v>6.2518399999999996</v>
      </c>
      <c r="L975">
        <v>-75.563590000000005</v>
      </c>
    </row>
    <row r="976" spans="1:12" x14ac:dyDescent="0.25">
      <c r="A976" t="s">
        <v>82</v>
      </c>
      <c r="B976" t="s">
        <v>58</v>
      </c>
      <c r="C976">
        <v>38900</v>
      </c>
      <c r="D976">
        <v>2300</v>
      </c>
      <c r="E976" t="s">
        <v>963</v>
      </c>
      <c r="F976" t="s">
        <v>47</v>
      </c>
      <c r="G976" t="s">
        <v>31</v>
      </c>
      <c r="H976">
        <v>5</v>
      </c>
      <c r="I976" t="s">
        <v>17</v>
      </c>
      <c r="J976">
        <v>3</v>
      </c>
      <c r="K976">
        <v>3.4372199999999999</v>
      </c>
      <c r="L976">
        <v>-76.522499999999994</v>
      </c>
    </row>
    <row r="977" spans="1:12" x14ac:dyDescent="0.25">
      <c r="A977" t="s">
        <v>113</v>
      </c>
      <c r="B977" t="s">
        <v>24</v>
      </c>
      <c r="C977">
        <v>18000</v>
      </c>
      <c r="D977">
        <v>0</v>
      </c>
      <c r="E977" t="s">
        <v>1258</v>
      </c>
      <c r="F977" t="s">
        <v>43</v>
      </c>
      <c r="G977" t="s">
        <v>22</v>
      </c>
      <c r="H977">
        <v>5</v>
      </c>
      <c r="I977" t="s">
        <v>38</v>
      </c>
      <c r="J977">
        <v>1</v>
      </c>
      <c r="K977">
        <v>6.2518399999999996</v>
      </c>
      <c r="L977">
        <v>-75.563590000000005</v>
      </c>
    </row>
    <row r="978" spans="1:12" x14ac:dyDescent="0.25">
      <c r="A978" t="s">
        <v>164</v>
      </c>
      <c r="B978" t="s">
        <v>13</v>
      </c>
      <c r="C978">
        <v>178200</v>
      </c>
      <c r="D978">
        <v>9900</v>
      </c>
      <c r="E978" t="s">
        <v>331</v>
      </c>
      <c r="F978" t="s">
        <v>130</v>
      </c>
      <c r="G978" t="s">
        <v>16</v>
      </c>
      <c r="H978">
        <v>1</v>
      </c>
      <c r="I978" t="s">
        <v>17</v>
      </c>
      <c r="J978">
        <v>4</v>
      </c>
      <c r="K978">
        <v>4.6097099999999998</v>
      </c>
      <c r="L978">
        <v>-74.08175</v>
      </c>
    </row>
    <row r="979" spans="1:12" x14ac:dyDescent="0.25">
      <c r="A979" t="s">
        <v>12</v>
      </c>
      <c r="B979" t="s">
        <v>13</v>
      </c>
      <c r="C979">
        <v>225400</v>
      </c>
      <c r="D979">
        <v>12200</v>
      </c>
      <c r="E979" t="s">
        <v>1259</v>
      </c>
      <c r="F979" t="s">
        <v>43</v>
      </c>
      <c r="G979" t="s">
        <v>27</v>
      </c>
      <c r="H979">
        <v>4</v>
      </c>
      <c r="I979" t="s">
        <v>17</v>
      </c>
      <c r="J979">
        <v>3</v>
      </c>
      <c r="K979">
        <v>10.39972</v>
      </c>
      <c r="L979">
        <v>-75.514439999999993</v>
      </c>
    </row>
    <row r="980" spans="1:12" x14ac:dyDescent="0.25">
      <c r="A980" t="s">
        <v>214</v>
      </c>
      <c r="B980" t="s">
        <v>19</v>
      </c>
      <c r="C980">
        <v>190600</v>
      </c>
      <c r="D980">
        <v>10400</v>
      </c>
      <c r="E980" t="s">
        <v>1087</v>
      </c>
      <c r="F980" t="s">
        <v>35</v>
      </c>
      <c r="G980" t="s">
        <v>22</v>
      </c>
      <c r="H980">
        <v>1</v>
      </c>
      <c r="I980" t="s">
        <v>17</v>
      </c>
      <c r="J980">
        <v>2</v>
      </c>
      <c r="K980">
        <v>6.2518399999999996</v>
      </c>
      <c r="L980">
        <v>-75.563590000000005</v>
      </c>
    </row>
    <row r="981" spans="1:12" x14ac:dyDescent="0.25">
      <c r="A981" t="s">
        <v>64</v>
      </c>
      <c r="B981" t="s">
        <v>65</v>
      </c>
      <c r="C981">
        <v>54700</v>
      </c>
      <c r="D981">
        <v>1100</v>
      </c>
      <c r="E981" t="s">
        <v>635</v>
      </c>
      <c r="F981" t="s">
        <v>15</v>
      </c>
      <c r="G981" t="s">
        <v>161</v>
      </c>
      <c r="H981">
        <v>4</v>
      </c>
      <c r="I981" t="s">
        <v>17</v>
      </c>
      <c r="J981">
        <v>2</v>
      </c>
      <c r="K981">
        <v>7.1253900000000003</v>
      </c>
      <c r="L981">
        <v>-73.119799999999998</v>
      </c>
    </row>
    <row r="982" spans="1:12" x14ac:dyDescent="0.25">
      <c r="A982" t="s">
        <v>50</v>
      </c>
      <c r="B982" t="s">
        <v>29</v>
      </c>
      <c r="C982">
        <v>1696700</v>
      </c>
      <c r="D982">
        <v>88500</v>
      </c>
      <c r="E982" t="s">
        <v>69</v>
      </c>
      <c r="F982" t="s">
        <v>96</v>
      </c>
      <c r="G982" t="s">
        <v>60</v>
      </c>
      <c r="H982">
        <v>4</v>
      </c>
      <c r="I982" t="s">
        <v>17</v>
      </c>
      <c r="J982">
        <v>5</v>
      </c>
      <c r="K982">
        <v>4.8133299999999997</v>
      </c>
      <c r="L982">
        <v>-75.696110000000004</v>
      </c>
    </row>
    <row r="983" spans="1:12" x14ac:dyDescent="0.25">
      <c r="A983" t="s">
        <v>164</v>
      </c>
      <c r="B983" t="s">
        <v>13</v>
      </c>
      <c r="C983">
        <v>54900</v>
      </c>
      <c r="D983">
        <v>1100</v>
      </c>
      <c r="E983" t="s">
        <v>1198</v>
      </c>
      <c r="F983" t="s">
        <v>35</v>
      </c>
      <c r="G983" t="s">
        <v>16</v>
      </c>
      <c r="H983">
        <v>4</v>
      </c>
      <c r="I983" t="s">
        <v>17</v>
      </c>
      <c r="J983">
        <v>8</v>
      </c>
      <c r="K983">
        <v>4.6097099999999998</v>
      </c>
      <c r="L983">
        <v>-74.08175</v>
      </c>
    </row>
    <row r="984" spans="1:12" x14ac:dyDescent="0.25">
      <c r="A984" t="s">
        <v>103</v>
      </c>
      <c r="B984" t="s">
        <v>13</v>
      </c>
      <c r="C984">
        <v>360900</v>
      </c>
      <c r="D984">
        <v>19400</v>
      </c>
      <c r="E984" t="s">
        <v>1000</v>
      </c>
      <c r="F984" t="s">
        <v>93</v>
      </c>
      <c r="G984" t="s">
        <v>16</v>
      </c>
      <c r="H984">
        <v>5</v>
      </c>
      <c r="I984" t="s">
        <v>17</v>
      </c>
      <c r="J984">
        <v>1</v>
      </c>
      <c r="K984">
        <v>4.6097099999999998</v>
      </c>
      <c r="L984">
        <v>-74.08175</v>
      </c>
    </row>
    <row r="985" spans="1:12" x14ac:dyDescent="0.25">
      <c r="A985" t="s">
        <v>41</v>
      </c>
      <c r="B985" t="s">
        <v>29</v>
      </c>
      <c r="C985">
        <v>1265200</v>
      </c>
      <c r="D985">
        <v>65600</v>
      </c>
      <c r="E985" t="s">
        <v>846</v>
      </c>
      <c r="F985" t="s">
        <v>26</v>
      </c>
      <c r="G985" t="s">
        <v>16</v>
      </c>
      <c r="H985">
        <v>5</v>
      </c>
      <c r="I985" t="s">
        <v>17</v>
      </c>
      <c r="J985">
        <v>4</v>
      </c>
      <c r="K985">
        <v>4.6097099999999998</v>
      </c>
      <c r="L985">
        <v>-74.08175</v>
      </c>
    </row>
    <row r="986" spans="1:12" x14ac:dyDescent="0.25">
      <c r="A986" t="s">
        <v>12</v>
      </c>
      <c r="B986" t="s">
        <v>13</v>
      </c>
      <c r="C986">
        <v>240500</v>
      </c>
      <c r="D986">
        <v>11000</v>
      </c>
      <c r="E986" t="s">
        <v>393</v>
      </c>
      <c r="F986" t="s">
        <v>26</v>
      </c>
      <c r="G986" t="s">
        <v>16</v>
      </c>
      <c r="H986">
        <v>5</v>
      </c>
      <c r="I986" t="s">
        <v>17</v>
      </c>
      <c r="J986">
        <v>1</v>
      </c>
      <c r="K986">
        <v>4.6097099999999998</v>
      </c>
      <c r="L986">
        <v>-74.08175</v>
      </c>
    </row>
    <row r="987" spans="1:12" x14ac:dyDescent="0.25">
      <c r="A987" t="s">
        <v>36</v>
      </c>
      <c r="B987" t="s">
        <v>24</v>
      </c>
      <c r="C987">
        <v>38900</v>
      </c>
      <c r="D987">
        <v>2500</v>
      </c>
      <c r="E987" t="s">
        <v>323</v>
      </c>
      <c r="F987" t="s">
        <v>21</v>
      </c>
      <c r="G987" t="s">
        <v>16</v>
      </c>
      <c r="H987">
        <v>5</v>
      </c>
      <c r="I987" t="s">
        <v>17</v>
      </c>
      <c r="J987">
        <v>3</v>
      </c>
      <c r="K987">
        <v>4.6097099999999998</v>
      </c>
      <c r="L987">
        <v>-74.08175</v>
      </c>
    </row>
    <row r="988" spans="1:12" x14ac:dyDescent="0.25">
      <c r="A988" t="s">
        <v>113</v>
      </c>
      <c r="B988" t="s">
        <v>24</v>
      </c>
      <c r="C988">
        <v>22400</v>
      </c>
      <c r="D988">
        <v>1600</v>
      </c>
      <c r="E988" t="s">
        <v>916</v>
      </c>
      <c r="F988" t="s">
        <v>76</v>
      </c>
      <c r="G988" t="s">
        <v>16</v>
      </c>
      <c r="H988">
        <v>2</v>
      </c>
      <c r="I988" t="s">
        <v>17</v>
      </c>
      <c r="J988">
        <v>1</v>
      </c>
      <c r="K988">
        <v>4.6097099999999998</v>
      </c>
      <c r="L988">
        <v>-74.08175</v>
      </c>
    </row>
    <row r="989" spans="1:12" x14ac:dyDescent="0.25">
      <c r="A989" t="s">
        <v>36</v>
      </c>
      <c r="B989" t="s">
        <v>24</v>
      </c>
      <c r="C989">
        <v>42400</v>
      </c>
      <c r="D989">
        <v>0</v>
      </c>
      <c r="E989" t="s">
        <v>311</v>
      </c>
      <c r="F989" t="s">
        <v>130</v>
      </c>
      <c r="G989" t="s">
        <v>16</v>
      </c>
      <c r="H989">
        <v>3</v>
      </c>
      <c r="I989" t="s">
        <v>32</v>
      </c>
      <c r="J989">
        <v>1</v>
      </c>
      <c r="K989">
        <v>4.6097099999999998</v>
      </c>
      <c r="L989">
        <v>-74.08175</v>
      </c>
    </row>
    <row r="990" spans="1:12" x14ac:dyDescent="0.25">
      <c r="A990" t="s">
        <v>12</v>
      </c>
      <c r="B990" t="s">
        <v>13</v>
      </c>
      <c r="C990">
        <v>294600</v>
      </c>
      <c r="D990">
        <v>20600</v>
      </c>
      <c r="E990" t="s">
        <v>887</v>
      </c>
      <c r="F990" t="s">
        <v>52</v>
      </c>
      <c r="G990" t="s">
        <v>22</v>
      </c>
      <c r="H990">
        <v>5</v>
      </c>
      <c r="I990" t="s">
        <v>17</v>
      </c>
      <c r="J990">
        <v>8</v>
      </c>
      <c r="K990">
        <v>6.2518399999999996</v>
      </c>
      <c r="L990">
        <v>-75.563590000000005</v>
      </c>
    </row>
    <row r="991" spans="1:12" x14ac:dyDescent="0.25">
      <c r="A991" t="s">
        <v>133</v>
      </c>
      <c r="B991" t="s">
        <v>24</v>
      </c>
      <c r="C991">
        <v>15900</v>
      </c>
      <c r="D991">
        <v>1100</v>
      </c>
      <c r="E991" t="s">
        <v>1078</v>
      </c>
      <c r="F991" t="s">
        <v>93</v>
      </c>
      <c r="G991" t="s">
        <v>31</v>
      </c>
      <c r="H991">
        <v>5</v>
      </c>
      <c r="I991" t="s">
        <v>38</v>
      </c>
      <c r="J991">
        <v>1</v>
      </c>
      <c r="K991">
        <v>3.4372199999999999</v>
      </c>
      <c r="L991">
        <v>-76.522499999999994</v>
      </c>
    </row>
    <row r="992" spans="1:12" x14ac:dyDescent="0.25">
      <c r="A992" t="s">
        <v>158</v>
      </c>
      <c r="B992" t="s">
        <v>62</v>
      </c>
      <c r="C992">
        <v>67200</v>
      </c>
      <c r="D992">
        <v>1800</v>
      </c>
      <c r="E992" t="s">
        <v>944</v>
      </c>
      <c r="F992" t="s">
        <v>93</v>
      </c>
      <c r="G992" t="s">
        <v>178</v>
      </c>
      <c r="H992">
        <v>2</v>
      </c>
      <c r="I992" t="s">
        <v>32</v>
      </c>
      <c r="J992">
        <v>1</v>
      </c>
      <c r="K992">
        <v>1.2136100000000001</v>
      </c>
      <c r="L992">
        <v>-77.281109999999998</v>
      </c>
    </row>
    <row r="993" spans="1:12" x14ac:dyDescent="0.25">
      <c r="A993" t="s">
        <v>171</v>
      </c>
      <c r="B993" t="s">
        <v>19</v>
      </c>
      <c r="C993">
        <v>247800</v>
      </c>
      <c r="D993">
        <v>11400</v>
      </c>
      <c r="E993" t="s">
        <v>1161</v>
      </c>
      <c r="F993" t="s">
        <v>47</v>
      </c>
      <c r="G993" t="s">
        <v>22</v>
      </c>
      <c r="H993">
        <v>5</v>
      </c>
      <c r="I993" t="s">
        <v>17</v>
      </c>
      <c r="J993">
        <v>5</v>
      </c>
      <c r="K993">
        <v>6.2518399999999996</v>
      </c>
      <c r="L993">
        <v>-75.563590000000005</v>
      </c>
    </row>
    <row r="994" spans="1:12" x14ac:dyDescent="0.25">
      <c r="A994" t="s">
        <v>48</v>
      </c>
      <c r="B994" t="s">
        <v>24</v>
      </c>
      <c r="C994">
        <v>56500</v>
      </c>
      <c r="D994">
        <v>3500</v>
      </c>
      <c r="E994" t="s">
        <v>952</v>
      </c>
      <c r="F994" t="s">
        <v>15</v>
      </c>
      <c r="G994" t="s">
        <v>16</v>
      </c>
      <c r="H994">
        <v>2</v>
      </c>
      <c r="I994" t="s">
        <v>17</v>
      </c>
      <c r="J994">
        <v>7</v>
      </c>
      <c r="K994">
        <v>4.6097099999999998</v>
      </c>
      <c r="L994">
        <v>-74.08175</v>
      </c>
    </row>
    <row r="995" spans="1:12" x14ac:dyDescent="0.25">
      <c r="A995" t="s">
        <v>12</v>
      </c>
      <c r="B995" t="s">
        <v>13</v>
      </c>
      <c r="C995">
        <v>141700</v>
      </c>
      <c r="D995">
        <v>7900</v>
      </c>
      <c r="E995" t="s">
        <v>1086</v>
      </c>
      <c r="F995" t="s">
        <v>47</v>
      </c>
      <c r="G995" t="s">
        <v>153</v>
      </c>
      <c r="H995">
        <v>3</v>
      </c>
      <c r="I995" t="s">
        <v>17</v>
      </c>
      <c r="J995">
        <v>3</v>
      </c>
      <c r="K995">
        <v>2.9272999999999998</v>
      </c>
      <c r="L995">
        <v>-75.281890000000004</v>
      </c>
    </row>
    <row r="996" spans="1:12" x14ac:dyDescent="0.25">
      <c r="A996" t="s">
        <v>55</v>
      </c>
      <c r="B996" t="s">
        <v>13</v>
      </c>
      <c r="C996">
        <v>92200</v>
      </c>
      <c r="D996">
        <v>3100</v>
      </c>
      <c r="E996" t="s">
        <v>881</v>
      </c>
      <c r="F996" t="s">
        <v>52</v>
      </c>
      <c r="G996" t="s">
        <v>22</v>
      </c>
      <c r="H996">
        <v>5</v>
      </c>
      <c r="I996" t="s">
        <v>17</v>
      </c>
      <c r="J996">
        <v>7</v>
      </c>
      <c r="K996">
        <v>6.2518399999999996</v>
      </c>
      <c r="L996">
        <v>-75.563590000000005</v>
      </c>
    </row>
    <row r="997" spans="1:12" x14ac:dyDescent="0.25">
      <c r="A997" t="s">
        <v>192</v>
      </c>
      <c r="B997" t="s">
        <v>65</v>
      </c>
      <c r="C997">
        <v>66700</v>
      </c>
      <c r="D997">
        <v>5900</v>
      </c>
      <c r="E997" t="s">
        <v>562</v>
      </c>
      <c r="F997" t="s">
        <v>130</v>
      </c>
      <c r="G997" t="s">
        <v>60</v>
      </c>
      <c r="H997">
        <v>5</v>
      </c>
      <c r="I997" t="s">
        <v>17</v>
      </c>
      <c r="J997">
        <v>10</v>
      </c>
      <c r="K997">
        <v>4.8133299999999997</v>
      </c>
      <c r="L997">
        <v>-75.696110000000004</v>
      </c>
    </row>
    <row r="998" spans="1:12" x14ac:dyDescent="0.25">
      <c r="A998" t="s">
        <v>33</v>
      </c>
      <c r="B998" t="s">
        <v>19</v>
      </c>
      <c r="C998">
        <v>247700</v>
      </c>
      <c r="D998">
        <v>14200</v>
      </c>
      <c r="E998" t="s">
        <v>547</v>
      </c>
      <c r="F998" t="s">
        <v>47</v>
      </c>
      <c r="G998" t="s">
        <v>91</v>
      </c>
      <c r="H998">
        <v>5</v>
      </c>
      <c r="I998" t="s">
        <v>17</v>
      </c>
      <c r="J998">
        <v>8</v>
      </c>
      <c r="K998">
        <v>10.968540000000001</v>
      </c>
      <c r="L998">
        <v>-74.781319999999994</v>
      </c>
    </row>
    <row r="999" spans="1:12" x14ac:dyDescent="0.25">
      <c r="A999" t="s">
        <v>64</v>
      </c>
      <c r="B999" t="s">
        <v>65</v>
      </c>
      <c r="C999">
        <v>53300</v>
      </c>
      <c r="D999">
        <v>10700</v>
      </c>
      <c r="E999" t="s">
        <v>1055</v>
      </c>
      <c r="F999" t="s">
        <v>15</v>
      </c>
      <c r="G999" t="s">
        <v>16</v>
      </c>
      <c r="H999">
        <v>1</v>
      </c>
      <c r="I999" t="s">
        <v>17</v>
      </c>
      <c r="J999">
        <v>1</v>
      </c>
      <c r="K999">
        <v>4.6097099999999998</v>
      </c>
      <c r="L999">
        <v>-74.08175</v>
      </c>
    </row>
    <row r="1000" spans="1:12" x14ac:dyDescent="0.25">
      <c r="A1000" t="s">
        <v>184</v>
      </c>
      <c r="B1000" t="s">
        <v>86</v>
      </c>
      <c r="C1000">
        <v>323500</v>
      </c>
      <c r="D1000">
        <v>15400</v>
      </c>
      <c r="E1000" t="s">
        <v>1273</v>
      </c>
      <c r="F1000" t="s">
        <v>15</v>
      </c>
      <c r="G1000" t="s">
        <v>60</v>
      </c>
      <c r="H1000">
        <v>5</v>
      </c>
      <c r="I1000" t="s">
        <v>17</v>
      </c>
      <c r="J1000">
        <v>1</v>
      </c>
      <c r="K1000">
        <v>4.8133299999999997</v>
      </c>
      <c r="L1000">
        <v>-75.696110000000004</v>
      </c>
    </row>
    <row r="1001" spans="1:12" x14ac:dyDescent="0.25">
      <c r="A1001" t="s">
        <v>214</v>
      </c>
      <c r="B1001" t="s">
        <v>19</v>
      </c>
      <c r="C1001">
        <v>146400</v>
      </c>
      <c r="D1001">
        <v>8200</v>
      </c>
      <c r="E1001" t="s">
        <v>352</v>
      </c>
      <c r="F1001" t="s">
        <v>47</v>
      </c>
      <c r="G1001" t="s">
        <v>16</v>
      </c>
      <c r="H1001">
        <v>1</v>
      </c>
      <c r="I1001" t="s">
        <v>17</v>
      </c>
      <c r="J1001">
        <v>3</v>
      </c>
      <c r="K1001">
        <v>4.6097099999999998</v>
      </c>
      <c r="L1001">
        <v>-74.08175</v>
      </c>
    </row>
    <row r="1002" spans="1:12" x14ac:dyDescent="0.25">
      <c r="A1002" t="s">
        <v>144</v>
      </c>
      <c r="B1002" t="s">
        <v>65</v>
      </c>
      <c r="C1002">
        <v>54200</v>
      </c>
      <c r="D1002">
        <v>1100</v>
      </c>
      <c r="E1002" t="s">
        <v>1119</v>
      </c>
      <c r="F1002" t="s">
        <v>21</v>
      </c>
      <c r="G1002" t="s">
        <v>16</v>
      </c>
      <c r="H1002">
        <v>5</v>
      </c>
      <c r="I1002" t="s">
        <v>17</v>
      </c>
      <c r="J1002">
        <v>5</v>
      </c>
      <c r="K1002">
        <v>4.6097099999999998</v>
      </c>
      <c r="L1002">
        <v>-74.08175</v>
      </c>
    </row>
    <row r="1003" spans="1:12" x14ac:dyDescent="0.25">
      <c r="A1003" t="s">
        <v>36</v>
      </c>
      <c r="B1003" t="s">
        <v>24</v>
      </c>
      <c r="C1003">
        <v>30500</v>
      </c>
      <c r="D1003">
        <v>1800</v>
      </c>
      <c r="E1003" t="s">
        <v>1041</v>
      </c>
      <c r="F1003" t="s">
        <v>96</v>
      </c>
      <c r="G1003" t="s">
        <v>16</v>
      </c>
      <c r="H1003">
        <v>5</v>
      </c>
      <c r="I1003" t="s">
        <v>17</v>
      </c>
      <c r="J1003">
        <v>1</v>
      </c>
      <c r="K1003">
        <v>4.6097099999999998</v>
      </c>
      <c r="L1003">
        <v>-74.08175</v>
      </c>
    </row>
    <row r="1004" spans="1:12" x14ac:dyDescent="0.25">
      <c r="A1004" t="s">
        <v>98</v>
      </c>
      <c r="B1004" t="s">
        <v>19</v>
      </c>
      <c r="C1004">
        <v>397100</v>
      </c>
      <c r="D1004">
        <v>21500</v>
      </c>
      <c r="E1004" t="s">
        <v>732</v>
      </c>
      <c r="F1004" t="s">
        <v>130</v>
      </c>
      <c r="G1004" t="s">
        <v>31</v>
      </c>
      <c r="H1004">
        <v>3</v>
      </c>
      <c r="I1004" t="s">
        <v>17</v>
      </c>
      <c r="J1004">
        <v>6</v>
      </c>
      <c r="K1004">
        <v>3.4372199999999999</v>
      </c>
      <c r="L1004">
        <v>-76.522499999999994</v>
      </c>
    </row>
    <row r="1005" spans="1:12" x14ac:dyDescent="0.25">
      <c r="A1005" t="s">
        <v>94</v>
      </c>
      <c r="B1005" t="s">
        <v>29</v>
      </c>
      <c r="C1005">
        <v>638700</v>
      </c>
      <c r="D1005">
        <v>36400</v>
      </c>
      <c r="E1005" t="s">
        <v>680</v>
      </c>
      <c r="F1005" t="s">
        <v>21</v>
      </c>
      <c r="G1005" t="s">
        <v>153</v>
      </c>
      <c r="H1005">
        <v>2</v>
      </c>
      <c r="I1005" t="s">
        <v>17</v>
      </c>
      <c r="J1005">
        <v>10</v>
      </c>
      <c r="K1005">
        <v>2.9272999999999998</v>
      </c>
      <c r="L1005">
        <v>-75.281890000000004</v>
      </c>
    </row>
    <row r="1006" spans="1:12" x14ac:dyDescent="0.25">
      <c r="A1006" t="s">
        <v>148</v>
      </c>
      <c r="B1006" t="s">
        <v>13</v>
      </c>
      <c r="C1006">
        <v>1835500</v>
      </c>
      <c r="D1006">
        <v>95900</v>
      </c>
      <c r="E1006" t="s">
        <v>716</v>
      </c>
      <c r="F1006" t="s">
        <v>130</v>
      </c>
      <c r="G1006" t="s">
        <v>22</v>
      </c>
      <c r="H1006">
        <v>4</v>
      </c>
      <c r="I1006" t="s">
        <v>17</v>
      </c>
      <c r="J1006">
        <v>1</v>
      </c>
      <c r="K1006">
        <v>6.2518399999999996</v>
      </c>
      <c r="L1006">
        <v>-75.563590000000005</v>
      </c>
    </row>
    <row r="1007" spans="1:12" x14ac:dyDescent="0.25">
      <c r="A1007" t="s">
        <v>55</v>
      </c>
      <c r="B1007" t="s">
        <v>13</v>
      </c>
      <c r="C1007">
        <v>81900</v>
      </c>
      <c r="D1007">
        <v>4800</v>
      </c>
      <c r="E1007" t="s">
        <v>319</v>
      </c>
      <c r="F1007" t="s">
        <v>15</v>
      </c>
      <c r="G1007" t="s">
        <v>60</v>
      </c>
      <c r="H1007">
        <v>5</v>
      </c>
      <c r="I1007" t="s">
        <v>17</v>
      </c>
      <c r="J1007">
        <v>1</v>
      </c>
      <c r="K1007">
        <v>4.8133299999999997</v>
      </c>
      <c r="L1007">
        <v>-75.696110000000004</v>
      </c>
    </row>
    <row r="1008" spans="1:12" x14ac:dyDescent="0.25">
      <c r="A1008" t="s">
        <v>297</v>
      </c>
      <c r="B1008" t="s">
        <v>86</v>
      </c>
      <c r="C1008">
        <v>72100</v>
      </c>
      <c r="D1008">
        <v>4500</v>
      </c>
      <c r="E1008" t="s">
        <v>137</v>
      </c>
      <c r="F1008" t="s">
        <v>26</v>
      </c>
      <c r="G1008" t="s">
        <v>141</v>
      </c>
      <c r="H1008">
        <v>5</v>
      </c>
      <c r="I1008" t="s">
        <v>17</v>
      </c>
      <c r="J1008">
        <v>8</v>
      </c>
      <c r="K1008">
        <v>5.0688899999999997</v>
      </c>
      <c r="L1008">
        <v>-75.517380000000003</v>
      </c>
    </row>
    <row r="1009" spans="1:12" x14ac:dyDescent="0.25">
      <c r="A1009" t="s">
        <v>74</v>
      </c>
      <c r="B1009" t="s">
        <v>62</v>
      </c>
      <c r="C1009">
        <v>40700</v>
      </c>
      <c r="D1009">
        <v>2600</v>
      </c>
      <c r="E1009" t="s">
        <v>318</v>
      </c>
      <c r="F1009" t="s">
        <v>130</v>
      </c>
      <c r="G1009" t="s">
        <v>178</v>
      </c>
      <c r="H1009">
        <v>5</v>
      </c>
      <c r="I1009" t="s">
        <v>17</v>
      </c>
      <c r="J1009">
        <v>10</v>
      </c>
      <c r="K1009">
        <v>1.2136100000000001</v>
      </c>
      <c r="L1009">
        <v>-77.281109999999998</v>
      </c>
    </row>
    <row r="1010" spans="1:12" x14ac:dyDescent="0.25">
      <c r="A1010" t="s">
        <v>113</v>
      </c>
      <c r="B1010" t="s">
        <v>24</v>
      </c>
      <c r="C1010">
        <v>16100</v>
      </c>
      <c r="D1010">
        <v>1100</v>
      </c>
      <c r="E1010" t="s">
        <v>652</v>
      </c>
      <c r="F1010" t="s">
        <v>26</v>
      </c>
      <c r="G1010" t="s">
        <v>16</v>
      </c>
      <c r="H1010">
        <v>1</v>
      </c>
      <c r="I1010" t="s">
        <v>17</v>
      </c>
      <c r="J1010">
        <v>5</v>
      </c>
      <c r="K1010">
        <v>4.6097099999999998</v>
      </c>
      <c r="L1010">
        <v>-74.08175</v>
      </c>
    </row>
    <row r="1011" spans="1:12" x14ac:dyDescent="0.25">
      <c r="A1011" t="s">
        <v>196</v>
      </c>
      <c r="B1011" t="s">
        <v>13</v>
      </c>
      <c r="C1011">
        <v>719100</v>
      </c>
      <c r="D1011">
        <v>36500</v>
      </c>
      <c r="E1011" t="s">
        <v>1093</v>
      </c>
      <c r="F1011" t="s">
        <v>43</v>
      </c>
      <c r="G1011" t="s">
        <v>31</v>
      </c>
      <c r="H1011">
        <v>3</v>
      </c>
      <c r="I1011" t="s">
        <v>17</v>
      </c>
      <c r="J1011">
        <v>5</v>
      </c>
      <c r="K1011">
        <v>3.4372199999999999</v>
      </c>
      <c r="L1011">
        <v>-76.522499999999994</v>
      </c>
    </row>
    <row r="1012" spans="1:12" x14ac:dyDescent="0.25">
      <c r="A1012" t="s">
        <v>28</v>
      </c>
      <c r="B1012" t="s">
        <v>29</v>
      </c>
      <c r="C1012">
        <v>364800</v>
      </c>
      <c r="D1012">
        <v>17600</v>
      </c>
      <c r="E1012" t="s">
        <v>1196</v>
      </c>
      <c r="F1012" t="s">
        <v>130</v>
      </c>
      <c r="G1012" t="s">
        <v>161</v>
      </c>
      <c r="H1012">
        <v>5</v>
      </c>
      <c r="I1012" t="s">
        <v>32</v>
      </c>
      <c r="J1012">
        <v>1</v>
      </c>
      <c r="K1012">
        <v>7.1253900000000003</v>
      </c>
      <c r="L1012">
        <v>-73.119799999999998</v>
      </c>
    </row>
    <row r="1013" spans="1:12" x14ac:dyDescent="0.25">
      <c r="A1013" t="s">
        <v>266</v>
      </c>
      <c r="B1013" t="s">
        <v>13</v>
      </c>
      <c r="C1013">
        <v>1137600</v>
      </c>
      <c r="D1013">
        <v>60800</v>
      </c>
      <c r="E1013" t="s">
        <v>1089</v>
      </c>
      <c r="F1013" t="s">
        <v>88</v>
      </c>
      <c r="G1013" t="s">
        <v>16</v>
      </c>
      <c r="H1013">
        <v>1</v>
      </c>
      <c r="I1013" t="s">
        <v>17</v>
      </c>
      <c r="J1013">
        <v>1</v>
      </c>
      <c r="K1013">
        <v>4.6097099999999998</v>
      </c>
      <c r="L1013">
        <v>-74.08175</v>
      </c>
    </row>
    <row r="1014" spans="1:12" x14ac:dyDescent="0.25">
      <c r="A1014" t="s">
        <v>133</v>
      </c>
      <c r="B1014" t="s">
        <v>24</v>
      </c>
      <c r="C1014">
        <v>20200</v>
      </c>
      <c r="D1014">
        <v>1500</v>
      </c>
      <c r="E1014" t="s">
        <v>71</v>
      </c>
      <c r="F1014" t="s">
        <v>21</v>
      </c>
      <c r="G1014" t="s">
        <v>141</v>
      </c>
      <c r="H1014">
        <v>3</v>
      </c>
      <c r="I1014" t="s">
        <v>17</v>
      </c>
      <c r="J1014">
        <v>2</v>
      </c>
      <c r="K1014">
        <v>5.0688899999999997</v>
      </c>
      <c r="L1014">
        <v>-75.517380000000003</v>
      </c>
    </row>
    <row r="1015" spans="1:12" x14ac:dyDescent="0.25">
      <c r="A1015" t="s">
        <v>133</v>
      </c>
      <c r="B1015" t="s">
        <v>24</v>
      </c>
      <c r="C1015">
        <v>17200</v>
      </c>
      <c r="D1015">
        <v>2000</v>
      </c>
      <c r="E1015" t="s">
        <v>774</v>
      </c>
      <c r="F1015" t="s">
        <v>43</v>
      </c>
      <c r="G1015" t="s">
        <v>161</v>
      </c>
      <c r="H1015">
        <v>5</v>
      </c>
      <c r="I1015" t="s">
        <v>17</v>
      </c>
      <c r="J1015">
        <v>1</v>
      </c>
      <c r="K1015">
        <v>7.1253900000000003</v>
      </c>
      <c r="L1015">
        <v>-73.119799999999998</v>
      </c>
    </row>
    <row r="1016" spans="1:12" x14ac:dyDescent="0.25">
      <c r="A1016" t="s">
        <v>23</v>
      </c>
      <c r="B1016" t="s">
        <v>24</v>
      </c>
      <c r="C1016">
        <v>117600</v>
      </c>
      <c r="D1016">
        <v>13100</v>
      </c>
      <c r="E1016" t="s">
        <v>1054</v>
      </c>
      <c r="F1016" t="s">
        <v>160</v>
      </c>
      <c r="G1016" t="s">
        <v>31</v>
      </c>
      <c r="H1016">
        <v>5</v>
      </c>
      <c r="I1016" t="s">
        <v>17</v>
      </c>
      <c r="J1016">
        <v>1</v>
      </c>
      <c r="K1016">
        <v>3.4372199999999999</v>
      </c>
      <c r="L1016">
        <v>-76.522499999999994</v>
      </c>
    </row>
    <row r="1017" spans="1:12" x14ac:dyDescent="0.25">
      <c r="A1017" t="s">
        <v>98</v>
      </c>
      <c r="B1017" t="s">
        <v>19</v>
      </c>
      <c r="C1017">
        <v>430000</v>
      </c>
      <c r="D1017">
        <v>23300</v>
      </c>
      <c r="E1017" t="s">
        <v>1063</v>
      </c>
      <c r="F1017" t="s">
        <v>52</v>
      </c>
      <c r="G1017" t="s">
        <v>16</v>
      </c>
      <c r="H1017">
        <v>5</v>
      </c>
      <c r="I1017" t="s">
        <v>32</v>
      </c>
      <c r="J1017">
        <v>1</v>
      </c>
      <c r="K1017">
        <v>4.6097099999999998</v>
      </c>
      <c r="L1017">
        <v>-74.08175</v>
      </c>
    </row>
    <row r="1018" spans="1:12" x14ac:dyDescent="0.25">
      <c r="A1018" t="s">
        <v>28</v>
      </c>
      <c r="B1018" t="s">
        <v>29</v>
      </c>
      <c r="C1018">
        <v>543900</v>
      </c>
      <c r="D1018">
        <v>27200</v>
      </c>
      <c r="E1018" t="s">
        <v>381</v>
      </c>
      <c r="F1018" t="s">
        <v>96</v>
      </c>
      <c r="G1018" t="s">
        <v>16</v>
      </c>
      <c r="H1018">
        <v>4</v>
      </c>
      <c r="I1018" t="s">
        <v>17</v>
      </c>
      <c r="J1018">
        <v>3</v>
      </c>
      <c r="K1018">
        <v>4.6097099999999998</v>
      </c>
      <c r="L1018">
        <v>-74.08175</v>
      </c>
    </row>
    <row r="1019" spans="1:12" x14ac:dyDescent="0.25">
      <c r="A1019" t="s">
        <v>84</v>
      </c>
      <c r="B1019" t="s">
        <v>58</v>
      </c>
      <c r="C1019">
        <v>112600</v>
      </c>
      <c r="D1019">
        <v>4200</v>
      </c>
      <c r="E1019" t="s">
        <v>479</v>
      </c>
      <c r="F1019" t="s">
        <v>47</v>
      </c>
      <c r="G1019" t="s">
        <v>22</v>
      </c>
      <c r="H1019">
        <v>1</v>
      </c>
      <c r="I1019" t="s">
        <v>17</v>
      </c>
      <c r="J1019">
        <v>4</v>
      </c>
      <c r="K1019">
        <v>6.2518399999999996</v>
      </c>
      <c r="L1019">
        <v>-75.563590000000005</v>
      </c>
    </row>
    <row r="1020" spans="1:12" x14ac:dyDescent="0.25">
      <c r="A1020" t="s">
        <v>12</v>
      </c>
      <c r="B1020" t="s">
        <v>13</v>
      </c>
      <c r="C1020">
        <v>187600</v>
      </c>
      <c r="D1020">
        <v>10200</v>
      </c>
      <c r="E1020" t="s">
        <v>407</v>
      </c>
      <c r="F1020" t="s">
        <v>76</v>
      </c>
      <c r="G1020" t="s">
        <v>16</v>
      </c>
      <c r="H1020">
        <v>5</v>
      </c>
      <c r="I1020" t="s">
        <v>17</v>
      </c>
      <c r="J1020">
        <v>1</v>
      </c>
      <c r="K1020">
        <v>4.6097099999999998</v>
      </c>
      <c r="L1020">
        <v>-74.08175</v>
      </c>
    </row>
    <row r="1021" spans="1:12" x14ac:dyDescent="0.25">
      <c r="A1021" t="s">
        <v>67</v>
      </c>
      <c r="B1021" t="s">
        <v>62</v>
      </c>
      <c r="C1021">
        <v>52200</v>
      </c>
      <c r="D1021">
        <v>3300</v>
      </c>
      <c r="E1021" t="s">
        <v>1015</v>
      </c>
      <c r="F1021" t="s">
        <v>96</v>
      </c>
      <c r="G1021" t="s">
        <v>16</v>
      </c>
      <c r="H1021">
        <v>5</v>
      </c>
      <c r="I1021" t="s">
        <v>17</v>
      </c>
      <c r="J1021">
        <v>5</v>
      </c>
      <c r="K1021">
        <v>4.6097099999999998</v>
      </c>
      <c r="L1021">
        <v>-74.08175</v>
      </c>
    </row>
    <row r="1022" spans="1:12" x14ac:dyDescent="0.25">
      <c r="A1022" t="s">
        <v>124</v>
      </c>
      <c r="B1022" t="s">
        <v>19</v>
      </c>
      <c r="C1022">
        <v>748500</v>
      </c>
      <c r="D1022">
        <v>40300</v>
      </c>
      <c r="E1022" t="s">
        <v>306</v>
      </c>
      <c r="F1022" t="s">
        <v>15</v>
      </c>
      <c r="G1022" t="s">
        <v>60</v>
      </c>
      <c r="H1022">
        <v>1</v>
      </c>
      <c r="I1022" t="s">
        <v>17</v>
      </c>
      <c r="J1022">
        <v>1</v>
      </c>
      <c r="K1022">
        <v>4.8133299999999997</v>
      </c>
      <c r="L1022">
        <v>-75.696110000000004</v>
      </c>
    </row>
    <row r="1023" spans="1:12" x14ac:dyDescent="0.25">
      <c r="A1023" t="s">
        <v>70</v>
      </c>
      <c r="B1023" t="s">
        <v>13</v>
      </c>
      <c r="C1023">
        <v>2486500</v>
      </c>
      <c r="D1023">
        <v>132800</v>
      </c>
      <c r="E1023" t="s">
        <v>1199</v>
      </c>
      <c r="F1023" t="s">
        <v>160</v>
      </c>
      <c r="G1023" t="s">
        <v>60</v>
      </c>
      <c r="H1023">
        <v>2</v>
      </c>
      <c r="I1023" t="s">
        <v>17</v>
      </c>
      <c r="J1023">
        <v>10</v>
      </c>
      <c r="K1023">
        <v>4.8133299999999997</v>
      </c>
      <c r="L1023">
        <v>-75.696110000000004</v>
      </c>
    </row>
    <row r="1024" spans="1:12" x14ac:dyDescent="0.25">
      <c r="A1024" t="s">
        <v>61</v>
      </c>
      <c r="B1024" t="s">
        <v>62</v>
      </c>
      <c r="C1024">
        <v>508000</v>
      </c>
      <c r="D1024">
        <v>25200</v>
      </c>
      <c r="E1024" t="s">
        <v>665</v>
      </c>
      <c r="F1024" t="s">
        <v>96</v>
      </c>
      <c r="G1024" t="s">
        <v>27</v>
      </c>
      <c r="H1024">
        <v>3</v>
      </c>
      <c r="I1024" t="s">
        <v>17</v>
      </c>
      <c r="J1024">
        <v>6</v>
      </c>
      <c r="K1024">
        <v>10.39972</v>
      </c>
      <c r="L1024">
        <v>-75.514439999999993</v>
      </c>
    </row>
    <row r="1025" spans="1:12" x14ac:dyDescent="0.25">
      <c r="A1025" t="s">
        <v>70</v>
      </c>
      <c r="B1025" t="s">
        <v>13</v>
      </c>
      <c r="C1025">
        <v>2545500</v>
      </c>
      <c r="D1025">
        <v>133700</v>
      </c>
      <c r="E1025" t="s">
        <v>450</v>
      </c>
      <c r="F1025" t="s">
        <v>43</v>
      </c>
      <c r="G1025" t="s">
        <v>16</v>
      </c>
      <c r="H1025">
        <v>4</v>
      </c>
      <c r="I1025" t="s">
        <v>17</v>
      </c>
      <c r="J1025">
        <v>2</v>
      </c>
      <c r="K1025">
        <v>4.6097099999999998</v>
      </c>
      <c r="L1025">
        <v>-74.08175</v>
      </c>
    </row>
    <row r="1026" spans="1:12" x14ac:dyDescent="0.25">
      <c r="A1026" t="s">
        <v>122</v>
      </c>
      <c r="B1026" t="s">
        <v>29</v>
      </c>
      <c r="C1026">
        <v>1119400</v>
      </c>
      <c r="D1026">
        <v>60700</v>
      </c>
      <c r="E1026" t="s">
        <v>733</v>
      </c>
      <c r="F1026" t="s">
        <v>96</v>
      </c>
      <c r="G1026" t="s">
        <v>161</v>
      </c>
      <c r="H1026">
        <v>1</v>
      </c>
      <c r="I1026" t="s">
        <v>17</v>
      </c>
      <c r="J1026">
        <v>5</v>
      </c>
      <c r="K1026">
        <v>7.1253900000000003</v>
      </c>
      <c r="L1026">
        <v>-73.119799999999998</v>
      </c>
    </row>
    <row r="1027" spans="1:12" x14ac:dyDescent="0.25">
      <c r="A1027" t="s">
        <v>94</v>
      </c>
      <c r="B1027" t="s">
        <v>29</v>
      </c>
      <c r="C1027">
        <v>576200</v>
      </c>
      <c r="D1027">
        <v>28900</v>
      </c>
      <c r="E1027" t="s">
        <v>705</v>
      </c>
      <c r="F1027" t="s">
        <v>52</v>
      </c>
      <c r="G1027" t="s">
        <v>91</v>
      </c>
      <c r="H1027">
        <v>3</v>
      </c>
      <c r="I1027" t="s">
        <v>17</v>
      </c>
      <c r="J1027">
        <v>5</v>
      </c>
      <c r="K1027">
        <v>10.968540000000001</v>
      </c>
      <c r="L1027">
        <v>-74.781319999999994</v>
      </c>
    </row>
    <row r="1028" spans="1:12" x14ac:dyDescent="0.25">
      <c r="A1028" t="s">
        <v>39</v>
      </c>
      <c r="B1028" t="s">
        <v>24</v>
      </c>
      <c r="C1028">
        <v>43800</v>
      </c>
      <c r="D1028">
        <v>3600</v>
      </c>
      <c r="E1028" t="s">
        <v>955</v>
      </c>
      <c r="F1028" t="s">
        <v>26</v>
      </c>
      <c r="G1028" t="s">
        <v>22</v>
      </c>
      <c r="H1028">
        <v>5</v>
      </c>
      <c r="I1028" t="s">
        <v>17</v>
      </c>
      <c r="J1028">
        <v>1</v>
      </c>
      <c r="K1028">
        <v>6.2518399999999996</v>
      </c>
      <c r="L1028">
        <v>-75.563590000000005</v>
      </c>
    </row>
    <row r="1029" spans="1:12" x14ac:dyDescent="0.25">
      <c r="A1029" t="s">
        <v>68</v>
      </c>
      <c r="B1029" t="s">
        <v>24</v>
      </c>
      <c r="C1029">
        <v>22500</v>
      </c>
      <c r="D1029">
        <v>1900</v>
      </c>
      <c r="E1029" t="s">
        <v>899</v>
      </c>
      <c r="F1029" t="s">
        <v>43</v>
      </c>
      <c r="G1029" t="s">
        <v>16</v>
      </c>
      <c r="H1029">
        <v>5</v>
      </c>
      <c r="I1029" t="s">
        <v>17</v>
      </c>
      <c r="J1029">
        <v>3</v>
      </c>
      <c r="K1029">
        <v>4.6097099999999998</v>
      </c>
      <c r="L1029">
        <v>-74.08175</v>
      </c>
    </row>
    <row r="1030" spans="1:12" x14ac:dyDescent="0.25">
      <c r="A1030" t="s">
        <v>124</v>
      </c>
      <c r="B1030" t="s">
        <v>19</v>
      </c>
      <c r="C1030">
        <v>705800</v>
      </c>
      <c r="D1030">
        <v>42400</v>
      </c>
      <c r="E1030" t="s">
        <v>358</v>
      </c>
      <c r="F1030" t="s">
        <v>47</v>
      </c>
      <c r="G1030" t="s">
        <v>126</v>
      </c>
      <c r="H1030">
        <v>5</v>
      </c>
      <c r="I1030" t="s">
        <v>17</v>
      </c>
      <c r="J1030">
        <v>5</v>
      </c>
      <c r="K1030">
        <v>7.89391</v>
      </c>
      <c r="L1030">
        <v>-72.507819999999995</v>
      </c>
    </row>
    <row r="1031" spans="1:12" x14ac:dyDescent="0.25">
      <c r="A1031" t="s">
        <v>135</v>
      </c>
      <c r="B1031" t="s">
        <v>58</v>
      </c>
      <c r="C1031">
        <v>25400</v>
      </c>
      <c r="D1031">
        <v>1800</v>
      </c>
      <c r="E1031" t="s">
        <v>1071</v>
      </c>
      <c r="F1031" t="s">
        <v>76</v>
      </c>
      <c r="G1031" t="s">
        <v>16</v>
      </c>
      <c r="H1031">
        <v>5</v>
      </c>
      <c r="I1031" t="s">
        <v>17</v>
      </c>
      <c r="J1031">
        <v>1</v>
      </c>
      <c r="K1031">
        <v>4.6097099999999998</v>
      </c>
      <c r="L1031">
        <v>-74.08175</v>
      </c>
    </row>
    <row r="1032" spans="1:12" x14ac:dyDescent="0.25">
      <c r="A1032" t="s">
        <v>155</v>
      </c>
      <c r="B1032" t="s">
        <v>62</v>
      </c>
      <c r="C1032">
        <v>104700</v>
      </c>
      <c r="D1032">
        <v>6600</v>
      </c>
      <c r="E1032" t="s">
        <v>720</v>
      </c>
      <c r="F1032" t="s">
        <v>35</v>
      </c>
      <c r="G1032" t="s">
        <v>16</v>
      </c>
      <c r="H1032">
        <v>4</v>
      </c>
      <c r="I1032" t="s">
        <v>17</v>
      </c>
      <c r="J1032">
        <v>1</v>
      </c>
      <c r="K1032">
        <v>4.6097099999999998</v>
      </c>
      <c r="L1032">
        <v>-74.08175</v>
      </c>
    </row>
    <row r="1033" spans="1:12" x14ac:dyDescent="0.25">
      <c r="A1033" t="s">
        <v>135</v>
      </c>
      <c r="B1033" t="s">
        <v>58</v>
      </c>
      <c r="C1033">
        <v>33100</v>
      </c>
      <c r="D1033">
        <v>8600</v>
      </c>
      <c r="E1033" t="s">
        <v>749</v>
      </c>
      <c r="F1033" t="s">
        <v>130</v>
      </c>
      <c r="G1033" t="s">
        <v>31</v>
      </c>
      <c r="H1033">
        <v>4</v>
      </c>
      <c r="I1033" t="s">
        <v>32</v>
      </c>
      <c r="J1033">
        <v>1</v>
      </c>
      <c r="K1033">
        <v>3.4372199999999999</v>
      </c>
      <c r="L1033">
        <v>-76.522499999999994</v>
      </c>
    </row>
    <row r="1034" spans="1:12" x14ac:dyDescent="0.25">
      <c r="A1034" t="s">
        <v>55</v>
      </c>
      <c r="B1034" t="s">
        <v>13</v>
      </c>
      <c r="C1034">
        <v>53500</v>
      </c>
      <c r="D1034">
        <v>3100</v>
      </c>
      <c r="E1034" t="s">
        <v>600</v>
      </c>
      <c r="F1034" t="s">
        <v>15</v>
      </c>
      <c r="G1034" t="s">
        <v>16</v>
      </c>
      <c r="H1034">
        <v>5</v>
      </c>
      <c r="I1034" t="s">
        <v>17</v>
      </c>
      <c r="J1034">
        <v>1</v>
      </c>
      <c r="K1034">
        <v>4.6097099999999998</v>
      </c>
      <c r="L1034">
        <v>-74.08175</v>
      </c>
    </row>
    <row r="1035" spans="1:12" x14ac:dyDescent="0.25">
      <c r="A1035" t="s">
        <v>39</v>
      </c>
      <c r="B1035" t="s">
        <v>24</v>
      </c>
      <c r="C1035">
        <v>49500</v>
      </c>
      <c r="D1035">
        <v>800</v>
      </c>
      <c r="E1035" t="s">
        <v>392</v>
      </c>
      <c r="F1035" t="s">
        <v>160</v>
      </c>
      <c r="G1035" t="s">
        <v>22</v>
      </c>
      <c r="H1035">
        <v>3</v>
      </c>
      <c r="I1035" t="s">
        <v>146</v>
      </c>
      <c r="J1035">
        <v>1</v>
      </c>
      <c r="K1035">
        <v>6.2518399999999996</v>
      </c>
      <c r="L1035">
        <v>-75.563590000000005</v>
      </c>
    </row>
    <row r="1036" spans="1:12" x14ac:dyDescent="0.25">
      <c r="A1036" t="s">
        <v>12</v>
      </c>
      <c r="B1036" t="s">
        <v>13</v>
      </c>
      <c r="C1036">
        <v>224400</v>
      </c>
      <c r="D1036">
        <v>12600</v>
      </c>
      <c r="E1036" t="s">
        <v>56</v>
      </c>
      <c r="F1036" t="s">
        <v>54</v>
      </c>
      <c r="G1036" t="s">
        <v>16</v>
      </c>
      <c r="H1036">
        <v>4</v>
      </c>
      <c r="I1036" t="s">
        <v>17</v>
      </c>
      <c r="J1036">
        <v>1</v>
      </c>
      <c r="K1036">
        <v>4.6097099999999998</v>
      </c>
      <c r="L1036">
        <v>-74.08175</v>
      </c>
    </row>
    <row r="1037" spans="1:12" x14ac:dyDescent="0.25">
      <c r="A1037" t="s">
        <v>55</v>
      </c>
      <c r="B1037" t="s">
        <v>13</v>
      </c>
      <c r="C1037">
        <v>86800</v>
      </c>
      <c r="D1037">
        <v>2800</v>
      </c>
      <c r="E1037" t="s">
        <v>1150</v>
      </c>
      <c r="F1037" t="s">
        <v>47</v>
      </c>
      <c r="G1037" t="s">
        <v>31</v>
      </c>
      <c r="H1037">
        <v>4</v>
      </c>
      <c r="I1037" t="s">
        <v>17</v>
      </c>
      <c r="J1037">
        <v>6</v>
      </c>
      <c r="K1037">
        <v>3.4372199999999999</v>
      </c>
      <c r="L1037">
        <v>-76.522499999999994</v>
      </c>
    </row>
    <row r="1038" spans="1:12" x14ac:dyDescent="0.25">
      <c r="A1038" t="s">
        <v>155</v>
      </c>
      <c r="B1038" t="s">
        <v>62</v>
      </c>
      <c r="C1038">
        <v>89400</v>
      </c>
      <c r="D1038">
        <v>2900</v>
      </c>
      <c r="E1038" t="s">
        <v>663</v>
      </c>
      <c r="F1038" t="s">
        <v>52</v>
      </c>
      <c r="G1038" t="s">
        <v>22</v>
      </c>
      <c r="H1038">
        <v>5</v>
      </c>
      <c r="I1038" t="s">
        <v>17</v>
      </c>
      <c r="J1038">
        <v>8</v>
      </c>
      <c r="K1038">
        <v>6.2518399999999996</v>
      </c>
      <c r="L1038">
        <v>-75.563590000000005</v>
      </c>
    </row>
    <row r="1039" spans="1:12" x14ac:dyDescent="0.25">
      <c r="A1039" t="s">
        <v>39</v>
      </c>
      <c r="B1039" t="s">
        <v>24</v>
      </c>
      <c r="C1039">
        <v>46700</v>
      </c>
      <c r="D1039">
        <v>2700</v>
      </c>
      <c r="E1039" t="s">
        <v>936</v>
      </c>
      <c r="F1039" t="s">
        <v>96</v>
      </c>
      <c r="G1039" t="s">
        <v>16</v>
      </c>
      <c r="H1039">
        <v>3</v>
      </c>
      <c r="I1039" t="s">
        <v>38</v>
      </c>
      <c r="J1039">
        <v>1</v>
      </c>
      <c r="K1039">
        <v>4.6097099999999998</v>
      </c>
      <c r="L1039">
        <v>-74.08175</v>
      </c>
    </row>
    <row r="1040" spans="1:12" x14ac:dyDescent="0.25">
      <c r="A1040" t="s">
        <v>41</v>
      </c>
      <c r="B1040" t="s">
        <v>29</v>
      </c>
      <c r="C1040">
        <v>1218400</v>
      </c>
      <c r="D1040">
        <v>63100</v>
      </c>
      <c r="E1040" t="s">
        <v>701</v>
      </c>
      <c r="F1040" t="s">
        <v>76</v>
      </c>
      <c r="G1040" t="s">
        <v>16</v>
      </c>
      <c r="H1040">
        <v>5</v>
      </c>
      <c r="I1040" t="s">
        <v>17</v>
      </c>
      <c r="J1040">
        <v>1</v>
      </c>
      <c r="K1040">
        <v>4.6097099999999998</v>
      </c>
      <c r="L1040">
        <v>-74.08175</v>
      </c>
    </row>
    <row r="1041" spans="1:12" x14ac:dyDescent="0.25">
      <c r="A1041" t="s">
        <v>68</v>
      </c>
      <c r="B1041" t="s">
        <v>24</v>
      </c>
      <c r="C1041">
        <v>30400</v>
      </c>
      <c r="D1041">
        <v>1800</v>
      </c>
      <c r="E1041" t="s">
        <v>745</v>
      </c>
      <c r="F1041" t="s">
        <v>54</v>
      </c>
      <c r="G1041" t="s">
        <v>16</v>
      </c>
      <c r="H1041">
        <v>3</v>
      </c>
      <c r="I1041" t="s">
        <v>17</v>
      </c>
      <c r="J1041">
        <v>5</v>
      </c>
      <c r="K1041">
        <v>4.6097099999999998</v>
      </c>
      <c r="L1041">
        <v>-74.08175</v>
      </c>
    </row>
    <row r="1042" spans="1:12" x14ac:dyDescent="0.25">
      <c r="A1042" t="s">
        <v>12</v>
      </c>
      <c r="B1042" t="s">
        <v>13</v>
      </c>
      <c r="C1042">
        <v>127400</v>
      </c>
      <c r="D1042">
        <v>12800</v>
      </c>
      <c r="E1042" t="s">
        <v>296</v>
      </c>
      <c r="F1042" t="s">
        <v>43</v>
      </c>
      <c r="G1042" t="s">
        <v>16</v>
      </c>
      <c r="H1042">
        <v>5</v>
      </c>
      <c r="I1042" t="s">
        <v>38</v>
      </c>
      <c r="J1042">
        <v>1</v>
      </c>
      <c r="K1042">
        <v>4.6097099999999998</v>
      </c>
      <c r="L1042">
        <v>-74.08175</v>
      </c>
    </row>
    <row r="1043" spans="1:12" x14ac:dyDescent="0.25">
      <c r="A1043" t="s">
        <v>111</v>
      </c>
      <c r="B1043" t="s">
        <v>19</v>
      </c>
      <c r="C1043">
        <v>488800</v>
      </c>
      <c r="D1043">
        <v>24200</v>
      </c>
      <c r="E1043" t="s">
        <v>381</v>
      </c>
      <c r="F1043" t="s">
        <v>93</v>
      </c>
      <c r="G1043" t="s">
        <v>91</v>
      </c>
      <c r="H1043">
        <v>5</v>
      </c>
      <c r="I1043" t="s">
        <v>32</v>
      </c>
      <c r="J1043">
        <v>1</v>
      </c>
      <c r="K1043">
        <v>10.968540000000001</v>
      </c>
      <c r="L1043">
        <v>-74.781319999999994</v>
      </c>
    </row>
    <row r="1044" spans="1:12" x14ac:dyDescent="0.25">
      <c r="A1044" t="s">
        <v>155</v>
      </c>
      <c r="B1044" t="s">
        <v>62</v>
      </c>
      <c r="C1044">
        <v>87200</v>
      </c>
      <c r="D1044">
        <v>2800</v>
      </c>
      <c r="E1044" t="s">
        <v>280</v>
      </c>
      <c r="F1044" t="s">
        <v>26</v>
      </c>
      <c r="G1044" t="s">
        <v>22</v>
      </c>
      <c r="H1044">
        <v>4</v>
      </c>
      <c r="I1044" t="s">
        <v>17</v>
      </c>
      <c r="J1044">
        <v>2</v>
      </c>
      <c r="K1044">
        <v>6.2518399999999996</v>
      </c>
      <c r="L1044">
        <v>-75.563590000000005</v>
      </c>
    </row>
    <row r="1045" spans="1:12" x14ac:dyDescent="0.25">
      <c r="A1045" t="s">
        <v>67</v>
      </c>
      <c r="B1045" t="s">
        <v>62</v>
      </c>
      <c r="C1045">
        <v>47000</v>
      </c>
      <c r="D1045">
        <v>2900</v>
      </c>
      <c r="E1045" t="s">
        <v>649</v>
      </c>
      <c r="F1045" t="s">
        <v>93</v>
      </c>
      <c r="G1045" t="s">
        <v>22</v>
      </c>
      <c r="H1045">
        <v>2</v>
      </c>
      <c r="I1045" t="s">
        <v>17</v>
      </c>
      <c r="J1045">
        <v>6</v>
      </c>
      <c r="K1045">
        <v>6.2518399999999996</v>
      </c>
      <c r="L1045">
        <v>-75.563590000000005</v>
      </c>
    </row>
    <row r="1046" spans="1:12" x14ac:dyDescent="0.25">
      <c r="A1046" t="s">
        <v>84</v>
      </c>
      <c r="B1046" t="s">
        <v>58</v>
      </c>
      <c r="C1046">
        <v>155400</v>
      </c>
      <c r="D1046">
        <v>8700</v>
      </c>
      <c r="E1046" t="s">
        <v>1111</v>
      </c>
      <c r="F1046" t="s">
        <v>21</v>
      </c>
      <c r="G1046" t="s">
        <v>16</v>
      </c>
      <c r="H1046">
        <v>5</v>
      </c>
      <c r="I1046" t="s">
        <v>17</v>
      </c>
      <c r="J1046">
        <v>1</v>
      </c>
      <c r="K1046">
        <v>4.6097099999999998</v>
      </c>
      <c r="L1046">
        <v>-74.08175</v>
      </c>
    </row>
    <row r="1047" spans="1:12" x14ac:dyDescent="0.25">
      <c r="A1047" t="s">
        <v>133</v>
      </c>
      <c r="B1047" t="s">
        <v>24</v>
      </c>
      <c r="C1047">
        <v>12800</v>
      </c>
      <c r="D1047">
        <v>1100</v>
      </c>
      <c r="E1047" t="s">
        <v>804</v>
      </c>
      <c r="F1047" t="s">
        <v>130</v>
      </c>
      <c r="G1047" t="s">
        <v>16</v>
      </c>
      <c r="H1047">
        <v>1</v>
      </c>
      <c r="I1047" t="s">
        <v>17</v>
      </c>
      <c r="J1047">
        <v>4</v>
      </c>
      <c r="K1047">
        <v>4.6097099999999998</v>
      </c>
      <c r="L1047">
        <v>-74.08175</v>
      </c>
    </row>
    <row r="1048" spans="1:12" x14ac:dyDescent="0.25">
      <c r="A1048" t="s">
        <v>57</v>
      </c>
      <c r="B1048" t="s">
        <v>58</v>
      </c>
      <c r="C1048">
        <v>87100</v>
      </c>
      <c r="D1048">
        <v>2800</v>
      </c>
      <c r="E1048" t="s">
        <v>1101</v>
      </c>
      <c r="F1048" t="s">
        <v>96</v>
      </c>
      <c r="G1048" t="s">
        <v>16</v>
      </c>
      <c r="H1048">
        <v>5</v>
      </c>
      <c r="I1048" t="s">
        <v>17</v>
      </c>
      <c r="J1048">
        <v>3</v>
      </c>
      <c r="K1048">
        <v>4.6097099999999998</v>
      </c>
      <c r="L1048">
        <v>-74.08175</v>
      </c>
    </row>
    <row r="1049" spans="1:12" x14ac:dyDescent="0.25">
      <c r="A1049" t="s">
        <v>74</v>
      </c>
      <c r="B1049" t="s">
        <v>62</v>
      </c>
      <c r="C1049">
        <v>27300</v>
      </c>
      <c r="D1049">
        <v>1700</v>
      </c>
      <c r="E1049" t="s">
        <v>1038</v>
      </c>
      <c r="F1049" t="s">
        <v>54</v>
      </c>
      <c r="G1049" t="s">
        <v>16</v>
      </c>
      <c r="H1049">
        <v>5</v>
      </c>
      <c r="I1049" t="s">
        <v>17</v>
      </c>
      <c r="J1049">
        <v>3</v>
      </c>
      <c r="K1049">
        <v>4.6097099999999998</v>
      </c>
      <c r="L1049">
        <v>-74.08175</v>
      </c>
    </row>
    <row r="1050" spans="1:12" x14ac:dyDescent="0.25">
      <c r="A1050" t="s">
        <v>219</v>
      </c>
      <c r="B1050" t="s">
        <v>19</v>
      </c>
      <c r="C1050">
        <v>577700</v>
      </c>
      <c r="D1050">
        <v>31200</v>
      </c>
      <c r="E1050" t="s">
        <v>212</v>
      </c>
      <c r="F1050" t="s">
        <v>160</v>
      </c>
      <c r="G1050" t="s">
        <v>161</v>
      </c>
      <c r="H1050">
        <v>5</v>
      </c>
      <c r="I1050" t="s">
        <v>17</v>
      </c>
      <c r="J1050">
        <v>8</v>
      </c>
      <c r="K1050">
        <v>7.1253900000000003</v>
      </c>
      <c r="L1050">
        <v>-73.119799999999998</v>
      </c>
    </row>
    <row r="1051" spans="1:12" x14ac:dyDescent="0.25">
      <c r="A1051" t="s">
        <v>144</v>
      </c>
      <c r="B1051" t="s">
        <v>65</v>
      </c>
      <c r="C1051">
        <v>68800</v>
      </c>
      <c r="D1051">
        <v>4100</v>
      </c>
      <c r="E1051" t="s">
        <v>884</v>
      </c>
      <c r="F1051" t="s">
        <v>54</v>
      </c>
      <c r="G1051" t="s">
        <v>91</v>
      </c>
      <c r="H1051">
        <v>5</v>
      </c>
      <c r="I1051" t="s">
        <v>17</v>
      </c>
      <c r="J1051">
        <v>8</v>
      </c>
      <c r="K1051">
        <v>10.968540000000001</v>
      </c>
      <c r="L1051">
        <v>-74.781319999999994</v>
      </c>
    </row>
    <row r="1052" spans="1:12" x14ac:dyDescent="0.25">
      <c r="A1052" t="s">
        <v>297</v>
      </c>
      <c r="B1052" t="s">
        <v>86</v>
      </c>
      <c r="C1052">
        <v>33700</v>
      </c>
      <c r="D1052">
        <v>2200</v>
      </c>
      <c r="E1052" t="s">
        <v>209</v>
      </c>
      <c r="F1052" t="s">
        <v>43</v>
      </c>
      <c r="G1052" t="s">
        <v>16</v>
      </c>
      <c r="H1052">
        <v>5</v>
      </c>
      <c r="I1052" t="s">
        <v>32</v>
      </c>
      <c r="J1052">
        <v>1</v>
      </c>
      <c r="K1052">
        <v>4.6097099999999998</v>
      </c>
      <c r="L1052">
        <v>-74.08175</v>
      </c>
    </row>
    <row r="1053" spans="1:12" x14ac:dyDescent="0.25">
      <c r="A1053" t="s">
        <v>89</v>
      </c>
      <c r="B1053" t="s">
        <v>62</v>
      </c>
      <c r="C1053">
        <v>18800</v>
      </c>
      <c r="D1053">
        <v>1200</v>
      </c>
      <c r="E1053" t="s">
        <v>639</v>
      </c>
      <c r="F1053" t="s">
        <v>21</v>
      </c>
      <c r="G1053" t="s">
        <v>16</v>
      </c>
      <c r="H1053">
        <v>5</v>
      </c>
      <c r="I1053" t="s">
        <v>17</v>
      </c>
      <c r="J1053">
        <v>2</v>
      </c>
      <c r="K1053">
        <v>4.6097099999999998</v>
      </c>
      <c r="L1053">
        <v>-74.08175</v>
      </c>
    </row>
    <row r="1054" spans="1:12" x14ac:dyDescent="0.25">
      <c r="A1054" t="s">
        <v>80</v>
      </c>
      <c r="B1054" t="s">
        <v>65</v>
      </c>
      <c r="C1054">
        <v>33000</v>
      </c>
      <c r="D1054">
        <v>6400</v>
      </c>
      <c r="E1054" t="s">
        <v>914</v>
      </c>
      <c r="F1054" t="s">
        <v>52</v>
      </c>
      <c r="G1054" t="s">
        <v>16</v>
      </c>
      <c r="H1054">
        <v>5</v>
      </c>
      <c r="I1054" t="s">
        <v>17</v>
      </c>
      <c r="J1054">
        <v>3</v>
      </c>
      <c r="K1054">
        <v>4.6097099999999998</v>
      </c>
      <c r="L1054">
        <v>-74.08175</v>
      </c>
    </row>
    <row r="1055" spans="1:12" x14ac:dyDescent="0.25">
      <c r="A1055" t="s">
        <v>82</v>
      </c>
      <c r="B1055" t="s">
        <v>58</v>
      </c>
      <c r="C1055">
        <v>35700</v>
      </c>
      <c r="D1055">
        <v>0</v>
      </c>
      <c r="E1055" t="s">
        <v>895</v>
      </c>
      <c r="F1055" t="s">
        <v>26</v>
      </c>
      <c r="G1055" t="s">
        <v>16</v>
      </c>
      <c r="H1055">
        <v>5</v>
      </c>
      <c r="I1055" t="s">
        <v>17</v>
      </c>
      <c r="J1055">
        <v>4</v>
      </c>
      <c r="K1055">
        <v>4.6097099999999998</v>
      </c>
      <c r="L1055">
        <v>-74.08175</v>
      </c>
    </row>
    <row r="1056" spans="1:12" x14ac:dyDescent="0.25">
      <c r="A1056" t="s">
        <v>57</v>
      </c>
      <c r="B1056" t="s">
        <v>58</v>
      </c>
      <c r="C1056">
        <v>62300</v>
      </c>
      <c r="D1056">
        <v>1500</v>
      </c>
      <c r="E1056" t="s">
        <v>734</v>
      </c>
      <c r="F1056" t="s">
        <v>21</v>
      </c>
      <c r="G1056" t="s">
        <v>22</v>
      </c>
      <c r="H1056">
        <v>1</v>
      </c>
      <c r="I1056" t="s">
        <v>17</v>
      </c>
      <c r="J1056">
        <v>2</v>
      </c>
      <c r="K1056">
        <v>6.2518399999999996</v>
      </c>
      <c r="L1056">
        <v>-75.563590000000005</v>
      </c>
    </row>
    <row r="1057" spans="1:12" x14ac:dyDescent="0.25">
      <c r="A1057" t="s">
        <v>23</v>
      </c>
      <c r="B1057" t="s">
        <v>24</v>
      </c>
      <c r="C1057">
        <v>226600</v>
      </c>
      <c r="D1057">
        <v>12300</v>
      </c>
      <c r="E1057" t="s">
        <v>907</v>
      </c>
      <c r="F1057" t="s">
        <v>160</v>
      </c>
      <c r="G1057" t="s">
        <v>22</v>
      </c>
      <c r="H1057">
        <v>5</v>
      </c>
      <c r="I1057" t="s">
        <v>17</v>
      </c>
      <c r="J1057">
        <v>5</v>
      </c>
      <c r="K1057">
        <v>6.2518399999999996</v>
      </c>
      <c r="L1057">
        <v>-75.563590000000005</v>
      </c>
    </row>
    <row r="1058" spans="1:12" x14ac:dyDescent="0.25">
      <c r="A1058" t="s">
        <v>33</v>
      </c>
      <c r="B1058" t="s">
        <v>19</v>
      </c>
      <c r="C1058">
        <v>405700</v>
      </c>
      <c r="D1058">
        <v>19800</v>
      </c>
      <c r="E1058" t="s">
        <v>845</v>
      </c>
      <c r="F1058" t="s">
        <v>96</v>
      </c>
      <c r="G1058" t="s">
        <v>16</v>
      </c>
      <c r="H1058">
        <v>5</v>
      </c>
      <c r="I1058" t="s">
        <v>17</v>
      </c>
      <c r="J1058">
        <v>8</v>
      </c>
      <c r="K1058">
        <v>4.6097099999999998</v>
      </c>
      <c r="L1058">
        <v>-74.08175</v>
      </c>
    </row>
    <row r="1059" spans="1:12" x14ac:dyDescent="0.25">
      <c r="A1059" t="s">
        <v>133</v>
      </c>
      <c r="B1059" t="s">
        <v>24</v>
      </c>
      <c r="C1059">
        <v>12700</v>
      </c>
      <c r="D1059">
        <v>0</v>
      </c>
      <c r="E1059" t="s">
        <v>647</v>
      </c>
      <c r="F1059" t="s">
        <v>43</v>
      </c>
      <c r="G1059" t="s">
        <v>27</v>
      </c>
      <c r="H1059">
        <v>4</v>
      </c>
      <c r="I1059" t="s">
        <v>32</v>
      </c>
      <c r="J1059">
        <v>1</v>
      </c>
      <c r="K1059">
        <v>10.39972</v>
      </c>
      <c r="L1059">
        <v>-75.514439999999993</v>
      </c>
    </row>
    <row r="1060" spans="1:12" x14ac:dyDescent="0.25">
      <c r="A1060" t="s">
        <v>127</v>
      </c>
      <c r="B1060" t="s">
        <v>13</v>
      </c>
      <c r="C1060">
        <v>753900</v>
      </c>
      <c r="D1060">
        <v>40500</v>
      </c>
      <c r="E1060" t="s">
        <v>1251</v>
      </c>
      <c r="F1060" t="s">
        <v>93</v>
      </c>
      <c r="G1060" t="s">
        <v>22</v>
      </c>
      <c r="H1060">
        <v>5</v>
      </c>
      <c r="I1060" t="s">
        <v>17</v>
      </c>
      <c r="J1060">
        <v>4</v>
      </c>
      <c r="K1060">
        <v>6.2518399999999996</v>
      </c>
      <c r="L1060">
        <v>-75.563590000000005</v>
      </c>
    </row>
    <row r="1061" spans="1:12" x14ac:dyDescent="0.25">
      <c r="A1061" t="s">
        <v>85</v>
      </c>
      <c r="B1061" t="s">
        <v>86</v>
      </c>
      <c r="C1061">
        <v>913400</v>
      </c>
      <c r="D1061">
        <v>48800</v>
      </c>
      <c r="E1061" t="s">
        <v>308</v>
      </c>
      <c r="F1061" t="s">
        <v>47</v>
      </c>
      <c r="G1061" t="s">
        <v>16</v>
      </c>
      <c r="H1061">
        <v>4</v>
      </c>
      <c r="I1061" t="s">
        <v>38</v>
      </c>
      <c r="J1061">
        <v>1</v>
      </c>
      <c r="K1061">
        <v>4.6097099999999998</v>
      </c>
      <c r="L1061">
        <v>-74.08175</v>
      </c>
    </row>
    <row r="1062" spans="1:12" x14ac:dyDescent="0.25">
      <c r="A1062" t="s">
        <v>184</v>
      </c>
      <c r="B1062" t="s">
        <v>86</v>
      </c>
      <c r="C1062">
        <v>217600</v>
      </c>
      <c r="D1062">
        <v>12100</v>
      </c>
      <c r="E1062" t="s">
        <v>615</v>
      </c>
      <c r="F1062" t="s">
        <v>76</v>
      </c>
      <c r="G1062" t="s">
        <v>22</v>
      </c>
      <c r="H1062">
        <v>5</v>
      </c>
      <c r="I1062" t="s">
        <v>17</v>
      </c>
      <c r="J1062">
        <v>6</v>
      </c>
      <c r="K1062">
        <v>6.2518399999999996</v>
      </c>
      <c r="L1062">
        <v>-75.563590000000005</v>
      </c>
    </row>
    <row r="1063" spans="1:12" x14ac:dyDescent="0.25">
      <c r="A1063" t="s">
        <v>133</v>
      </c>
      <c r="B1063" t="s">
        <v>24</v>
      </c>
      <c r="C1063">
        <v>22200</v>
      </c>
      <c r="D1063">
        <v>6000</v>
      </c>
      <c r="E1063" t="s">
        <v>46</v>
      </c>
      <c r="F1063" t="s">
        <v>21</v>
      </c>
      <c r="G1063" t="s">
        <v>22</v>
      </c>
      <c r="H1063">
        <v>5</v>
      </c>
      <c r="I1063" t="s">
        <v>17</v>
      </c>
      <c r="J1063">
        <v>2</v>
      </c>
      <c r="K1063">
        <v>6.2518399999999996</v>
      </c>
      <c r="L1063">
        <v>-75.563590000000005</v>
      </c>
    </row>
    <row r="1064" spans="1:12" x14ac:dyDescent="0.25">
      <c r="A1064" t="s">
        <v>36</v>
      </c>
      <c r="B1064" t="s">
        <v>24</v>
      </c>
      <c r="C1064">
        <v>28400</v>
      </c>
      <c r="D1064">
        <v>1700</v>
      </c>
      <c r="E1064" t="s">
        <v>116</v>
      </c>
      <c r="F1064" t="s">
        <v>96</v>
      </c>
      <c r="G1064" t="s">
        <v>201</v>
      </c>
      <c r="H1064">
        <v>5</v>
      </c>
      <c r="I1064" t="s">
        <v>17</v>
      </c>
      <c r="J1064">
        <v>2</v>
      </c>
      <c r="K1064">
        <v>11.54444</v>
      </c>
      <c r="L1064">
        <v>-72.907219999999995</v>
      </c>
    </row>
    <row r="1065" spans="1:12" x14ac:dyDescent="0.25">
      <c r="A1065" t="s">
        <v>266</v>
      </c>
      <c r="B1065" t="s">
        <v>13</v>
      </c>
      <c r="C1065">
        <v>1827300</v>
      </c>
      <c r="D1065">
        <v>95500</v>
      </c>
      <c r="E1065" t="s">
        <v>899</v>
      </c>
      <c r="F1065" t="s">
        <v>88</v>
      </c>
      <c r="G1065" t="s">
        <v>16</v>
      </c>
      <c r="H1065">
        <v>4</v>
      </c>
      <c r="I1065" t="s">
        <v>32</v>
      </c>
      <c r="J1065">
        <v>1</v>
      </c>
      <c r="K1065">
        <v>4.6097099999999998</v>
      </c>
      <c r="L1065">
        <v>-74.08175</v>
      </c>
    </row>
    <row r="1066" spans="1:12" x14ac:dyDescent="0.25">
      <c r="A1066" t="s">
        <v>64</v>
      </c>
      <c r="B1066" t="s">
        <v>65</v>
      </c>
      <c r="C1066">
        <v>63600</v>
      </c>
      <c r="D1066">
        <v>3800</v>
      </c>
      <c r="E1066" t="s">
        <v>568</v>
      </c>
      <c r="F1066" t="s">
        <v>160</v>
      </c>
      <c r="G1066" t="s">
        <v>22</v>
      </c>
      <c r="H1066">
        <v>5</v>
      </c>
      <c r="I1066" t="s">
        <v>17</v>
      </c>
      <c r="J1066">
        <v>10</v>
      </c>
      <c r="K1066">
        <v>6.2518399999999996</v>
      </c>
      <c r="L1066">
        <v>-75.563590000000005</v>
      </c>
    </row>
    <row r="1067" spans="1:12" x14ac:dyDescent="0.25">
      <c r="A1067" t="s">
        <v>61</v>
      </c>
      <c r="B1067" t="s">
        <v>62</v>
      </c>
      <c r="C1067">
        <v>743200</v>
      </c>
      <c r="D1067">
        <v>40800</v>
      </c>
      <c r="E1067" t="s">
        <v>236</v>
      </c>
      <c r="F1067" t="s">
        <v>76</v>
      </c>
      <c r="G1067" t="s">
        <v>27</v>
      </c>
      <c r="H1067">
        <v>4</v>
      </c>
      <c r="I1067" t="s">
        <v>32</v>
      </c>
      <c r="J1067">
        <v>1</v>
      </c>
      <c r="K1067">
        <v>10.39972</v>
      </c>
      <c r="L1067">
        <v>-75.514439999999993</v>
      </c>
    </row>
    <row r="1068" spans="1:12" x14ac:dyDescent="0.25">
      <c r="A1068" t="s">
        <v>144</v>
      </c>
      <c r="B1068" t="s">
        <v>65</v>
      </c>
      <c r="C1068">
        <v>69600</v>
      </c>
      <c r="D1068">
        <v>3900</v>
      </c>
      <c r="E1068" t="s">
        <v>340</v>
      </c>
      <c r="F1068" t="s">
        <v>96</v>
      </c>
      <c r="G1068" t="s">
        <v>16</v>
      </c>
      <c r="H1068">
        <v>5</v>
      </c>
      <c r="I1068" t="s">
        <v>17</v>
      </c>
      <c r="J1068">
        <v>1</v>
      </c>
      <c r="K1068">
        <v>4.6097099999999998</v>
      </c>
      <c r="L1068">
        <v>-74.08175</v>
      </c>
    </row>
    <row r="1069" spans="1:12" x14ac:dyDescent="0.25">
      <c r="A1069" t="s">
        <v>50</v>
      </c>
      <c r="B1069" t="s">
        <v>29</v>
      </c>
      <c r="C1069">
        <v>1712800</v>
      </c>
      <c r="D1069">
        <v>91400</v>
      </c>
      <c r="E1069" t="s">
        <v>783</v>
      </c>
      <c r="F1069" t="s">
        <v>93</v>
      </c>
      <c r="G1069" t="s">
        <v>31</v>
      </c>
      <c r="H1069">
        <v>3</v>
      </c>
      <c r="I1069" t="s">
        <v>32</v>
      </c>
      <c r="J1069">
        <v>1</v>
      </c>
      <c r="K1069">
        <v>3.4372199999999999</v>
      </c>
      <c r="L1069">
        <v>-76.522499999999994</v>
      </c>
    </row>
    <row r="1070" spans="1:12" x14ac:dyDescent="0.25">
      <c r="A1070" t="s">
        <v>184</v>
      </c>
      <c r="B1070" t="s">
        <v>86</v>
      </c>
      <c r="C1070">
        <v>318700</v>
      </c>
      <c r="D1070">
        <v>17500</v>
      </c>
      <c r="E1070" t="s">
        <v>520</v>
      </c>
      <c r="F1070" t="s">
        <v>47</v>
      </c>
      <c r="G1070" t="s">
        <v>16</v>
      </c>
      <c r="H1070">
        <v>5</v>
      </c>
      <c r="I1070" t="s">
        <v>17</v>
      </c>
      <c r="J1070">
        <v>1</v>
      </c>
      <c r="K1070">
        <v>4.6097099999999998</v>
      </c>
      <c r="L1070">
        <v>-74.08175</v>
      </c>
    </row>
    <row r="1071" spans="1:12" x14ac:dyDescent="0.25">
      <c r="A1071" t="s">
        <v>45</v>
      </c>
      <c r="B1071" t="s">
        <v>29</v>
      </c>
      <c r="C1071">
        <v>1249200</v>
      </c>
      <c r="D1071">
        <v>66900</v>
      </c>
      <c r="E1071" t="s">
        <v>1137</v>
      </c>
      <c r="F1071" t="s">
        <v>26</v>
      </c>
      <c r="G1071" t="s">
        <v>16</v>
      </c>
      <c r="H1071">
        <v>4</v>
      </c>
      <c r="I1071" t="s">
        <v>32</v>
      </c>
      <c r="J1071">
        <v>1</v>
      </c>
      <c r="K1071">
        <v>4.6097099999999998</v>
      </c>
      <c r="L1071">
        <v>-74.08175</v>
      </c>
    </row>
    <row r="1072" spans="1:12" x14ac:dyDescent="0.25">
      <c r="A1072" t="s">
        <v>68</v>
      </c>
      <c r="B1072" t="s">
        <v>24</v>
      </c>
      <c r="C1072">
        <v>24900</v>
      </c>
      <c r="D1072">
        <v>0</v>
      </c>
      <c r="E1072" t="s">
        <v>1241</v>
      </c>
      <c r="F1072" t="s">
        <v>15</v>
      </c>
      <c r="G1072" t="s">
        <v>16</v>
      </c>
      <c r="H1072">
        <v>5</v>
      </c>
      <c r="I1072" t="s">
        <v>32</v>
      </c>
      <c r="J1072">
        <v>1</v>
      </c>
      <c r="K1072">
        <v>4.6097099999999998</v>
      </c>
      <c r="L1072">
        <v>-74.08175</v>
      </c>
    </row>
    <row r="1073" spans="1:12" x14ac:dyDescent="0.25">
      <c r="A1073" t="s">
        <v>196</v>
      </c>
      <c r="B1073" t="s">
        <v>13</v>
      </c>
      <c r="C1073">
        <v>1207100</v>
      </c>
      <c r="D1073">
        <v>64500</v>
      </c>
      <c r="E1073" t="s">
        <v>343</v>
      </c>
      <c r="F1073" t="s">
        <v>47</v>
      </c>
      <c r="G1073" t="s">
        <v>91</v>
      </c>
      <c r="H1073">
        <v>5</v>
      </c>
      <c r="I1073" t="s">
        <v>17</v>
      </c>
      <c r="J1073">
        <v>1</v>
      </c>
      <c r="K1073">
        <v>10.968540000000001</v>
      </c>
      <c r="L1073">
        <v>-74.781319999999994</v>
      </c>
    </row>
    <row r="1074" spans="1:12" x14ac:dyDescent="0.25">
      <c r="A1074" t="s">
        <v>219</v>
      </c>
      <c r="B1074" t="s">
        <v>19</v>
      </c>
      <c r="C1074">
        <v>664600</v>
      </c>
      <c r="D1074">
        <v>35800</v>
      </c>
      <c r="E1074" t="s">
        <v>373</v>
      </c>
      <c r="F1074" t="s">
        <v>52</v>
      </c>
      <c r="G1074" t="s">
        <v>27</v>
      </c>
      <c r="H1074">
        <v>5</v>
      </c>
      <c r="I1074" t="s">
        <v>17</v>
      </c>
      <c r="J1074">
        <v>6</v>
      </c>
      <c r="K1074">
        <v>10.39972</v>
      </c>
      <c r="L1074">
        <v>-75.514439999999993</v>
      </c>
    </row>
    <row r="1075" spans="1:12" x14ac:dyDescent="0.25">
      <c r="A1075" t="s">
        <v>266</v>
      </c>
      <c r="B1075" t="s">
        <v>13</v>
      </c>
      <c r="C1075">
        <v>1780300</v>
      </c>
      <c r="D1075">
        <v>93000</v>
      </c>
      <c r="E1075" t="s">
        <v>430</v>
      </c>
      <c r="F1075" t="s">
        <v>76</v>
      </c>
      <c r="G1075" t="s">
        <v>60</v>
      </c>
      <c r="H1075">
        <v>4</v>
      </c>
      <c r="I1075" t="s">
        <v>17</v>
      </c>
      <c r="J1075">
        <v>1</v>
      </c>
      <c r="K1075">
        <v>4.8133299999999997</v>
      </c>
      <c r="L1075">
        <v>-75.696110000000004</v>
      </c>
    </row>
    <row r="1076" spans="1:12" x14ac:dyDescent="0.25">
      <c r="A1076" t="s">
        <v>45</v>
      </c>
      <c r="B1076" t="s">
        <v>29</v>
      </c>
      <c r="C1076">
        <v>1343500</v>
      </c>
      <c r="D1076">
        <v>69700</v>
      </c>
      <c r="E1076" t="s">
        <v>1277</v>
      </c>
      <c r="F1076" t="s">
        <v>93</v>
      </c>
      <c r="G1076" t="s">
        <v>22</v>
      </c>
      <c r="H1076">
        <v>1</v>
      </c>
      <c r="I1076" t="s">
        <v>17</v>
      </c>
      <c r="J1076">
        <v>8</v>
      </c>
      <c r="K1076">
        <v>6.2518399999999996</v>
      </c>
      <c r="L1076">
        <v>-75.563590000000005</v>
      </c>
    </row>
    <row r="1077" spans="1:12" x14ac:dyDescent="0.25">
      <c r="A1077" t="s">
        <v>266</v>
      </c>
      <c r="B1077" t="s">
        <v>13</v>
      </c>
      <c r="C1077">
        <v>1373200</v>
      </c>
      <c r="D1077">
        <v>73500</v>
      </c>
      <c r="E1077" t="s">
        <v>1055</v>
      </c>
      <c r="F1077" t="s">
        <v>43</v>
      </c>
      <c r="G1077" t="s">
        <v>31</v>
      </c>
      <c r="H1077">
        <v>1</v>
      </c>
      <c r="I1077" t="s">
        <v>17</v>
      </c>
      <c r="J1077">
        <v>5</v>
      </c>
      <c r="K1077">
        <v>3.4372199999999999</v>
      </c>
      <c r="L1077">
        <v>-76.522499999999994</v>
      </c>
    </row>
    <row r="1078" spans="1:12" x14ac:dyDescent="0.25">
      <c r="A1078" t="s">
        <v>23</v>
      </c>
      <c r="B1078" t="s">
        <v>24</v>
      </c>
      <c r="C1078">
        <v>154100</v>
      </c>
      <c r="D1078">
        <v>6400</v>
      </c>
      <c r="E1078" t="s">
        <v>820</v>
      </c>
      <c r="F1078" t="s">
        <v>130</v>
      </c>
      <c r="G1078" t="s">
        <v>161</v>
      </c>
      <c r="H1078">
        <v>1</v>
      </c>
      <c r="I1078" t="s">
        <v>17</v>
      </c>
      <c r="J1078">
        <v>2</v>
      </c>
      <c r="K1078">
        <v>7.1253900000000003</v>
      </c>
      <c r="L1078">
        <v>-73.119799999999998</v>
      </c>
    </row>
    <row r="1079" spans="1:12" x14ac:dyDescent="0.25">
      <c r="A1079" t="s">
        <v>45</v>
      </c>
      <c r="B1079" t="s">
        <v>29</v>
      </c>
      <c r="C1079">
        <v>1372600</v>
      </c>
      <c r="D1079">
        <v>77900</v>
      </c>
      <c r="E1079" t="s">
        <v>1282</v>
      </c>
      <c r="F1079" t="s">
        <v>26</v>
      </c>
      <c r="G1079" t="s">
        <v>22</v>
      </c>
      <c r="H1079">
        <v>4</v>
      </c>
      <c r="I1079" t="s">
        <v>17</v>
      </c>
      <c r="J1079">
        <v>3</v>
      </c>
      <c r="K1079">
        <v>6.2518399999999996</v>
      </c>
      <c r="L1079">
        <v>-75.563590000000005</v>
      </c>
    </row>
    <row r="1080" spans="1:12" x14ac:dyDescent="0.25">
      <c r="A1080" t="s">
        <v>196</v>
      </c>
      <c r="B1080" t="s">
        <v>13</v>
      </c>
      <c r="C1080">
        <v>1286200</v>
      </c>
      <c r="D1080">
        <v>66700</v>
      </c>
      <c r="E1080" t="s">
        <v>942</v>
      </c>
      <c r="F1080" t="s">
        <v>96</v>
      </c>
      <c r="G1080" t="s">
        <v>16</v>
      </c>
      <c r="H1080">
        <v>5</v>
      </c>
      <c r="I1080" t="s">
        <v>32</v>
      </c>
      <c r="J1080">
        <v>1</v>
      </c>
      <c r="K1080">
        <v>4.6097099999999998</v>
      </c>
      <c r="L1080">
        <v>-74.08175</v>
      </c>
    </row>
    <row r="1081" spans="1:12" x14ac:dyDescent="0.25">
      <c r="A1081" t="s">
        <v>82</v>
      </c>
      <c r="B1081" t="s">
        <v>58</v>
      </c>
      <c r="C1081">
        <v>51000</v>
      </c>
      <c r="D1081">
        <v>2900</v>
      </c>
      <c r="E1081" t="s">
        <v>66</v>
      </c>
      <c r="F1081" t="s">
        <v>130</v>
      </c>
      <c r="G1081" t="s">
        <v>22</v>
      </c>
      <c r="H1081">
        <v>5</v>
      </c>
      <c r="I1081" t="s">
        <v>17</v>
      </c>
      <c r="J1081">
        <v>1</v>
      </c>
      <c r="K1081">
        <v>6.2518399999999996</v>
      </c>
      <c r="L1081">
        <v>-75.563590000000005</v>
      </c>
    </row>
    <row r="1082" spans="1:12" x14ac:dyDescent="0.25">
      <c r="A1082" t="s">
        <v>39</v>
      </c>
      <c r="B1082" t="s">
        <v>24</v>
      </c>
      <c r="C1082">
        <v>40700</v>
      </c>
      <c r="D1082">
        <v>0</v>
      </c>
      <c r="E1082" t="s">
        <v>860</v>
      </c>
      <c r="F1082" t="s">
        <v>76</v>
      </c>
      <c r="G1082" t="s">
        <v>22</v>
      </c>
      <c r="H1082">
        <v>5</v>
      </c>
      <c r="I1082" t="s">
        <v>17</v>
      </c>
      <c r="J1082">
        <v>1</v>
      </c>
      <c r="K1082">
        <v>6.2518399999999996</v>
      </c>
      <c r="L1082">
        <v>-75.563590000000005</v>
      </c>
    </row>
    <row r="1083" spans="1:12" x14ac:dyDescent="0.25">
      <c r="A1083" t="s">
        <v>78</v>
      </c>
      <c r="B1083" t="s">
        <v>19</v>
      </c>
      <c r="C1083">
        <v>273300</v>
      </c>
      <c r="D1083">
        <v>14800</v>
      </c>
      <c r="E1083" t="s">
        <v>735</v>
      </c>
      <c r="F1083" t="s">
        <v>93</v>
      </c>
      <c r="G1083" t="s">
        <v>27</v>
      </c>
      <c r="H1083">
        <v>5</v>
      </c>
      <c r="I1083" t="s">
        <v>32</v>
      </c>
      <c r="J1083">
        <v>1</v>
      </c>
      <c r="K1083">
        <v>10.39972</v>
      </c>
      <c r="L1083">
        <v>-75.514439999999993</v>
      </c>
    </row>
    <row r="1084" spans="1:12" x14ac:dyDescent="0.25">
      <c r="A1084" t="s">
        <v>28</v>
      </c>
      <c r="B1084" t="s">
        <v>29</v>
      </c>
      <c r="C1084">
        <v>727700</v>
      </c>
      <c r="D1084">
        <v>39000</v>
      </c>
      <c r="E1084" t="s">
        <v>1176</v>
      </c>
      <c r="F1084" t="s">
        <v>93</v>
      </c>
      <c r="G1084" t="s">
        <v>27</v>
      </c>
      <c r="H1084">
        <v>3</v>
      </c>
      <c r="I1084" t="s">
        <v>17</v>
      </c>
      <c r="J1084">
        <v>10</v>
      </c>
      <c r="K1084">
        <v>10.39972</v>
      </c>
      <c r="L1084">
        <v>-75.514439999999993</v>
      </c>
    </row>
    <row r="1085" spans="1:12" x14ac:dyDescent="0.25">
      <c r="A1085" t="s">
        <v>144</v>
      </c>
      <c r="B1085" t="s">
        <v>65</v>
      </c>
      <c r="C1085">
        <v>72400</v>
      </c>
      <c r="D1085">
        <v>4200</v>
      </c>
      <c r="E1085" t="s">
        <v>1171</v>
      </c>
      <c r="F1085" t="s">
        <v>26</v>
      </c>
      <c r="G1085" t="s">
        <v>16</v>
      </c>
      <c r="H1085">
        <v>5</v>
      </c>
      <c r="I1085" t="s">
        <v>17</v>
      </c>
      <c r="J1085">
        <v>4</v>
      </c>
      <c r="K1085">
        <v>4.6097099999999998</v>
      </c>
      <c r="L1085">
        <v>-74.08175</v>
      </c>
    </row>
    <row r="1086" spans="1:12" x14ac:dyDescent="0.25">
      <c r="A1086" t="s">
        <v>144</v>
      </c>
      <c r="B1086" t="s">
        <v>65</v>
      </c>
      <c r="C1086">
        <v>63400</v>
      </c>
      <c r="D1086">
        <v>3600</v>
      </c>
      <c r="E1086" t="s">
        <v>879</v>
      </c>
      <c r="F1086" t="s">
        <v>26</v>
      </c>
      <c r="G1086" t="s">
        <v>16</v>
      </c>
      <c r="H1086">
        <v>5</v>
      </c>
      <c r="I1086" t="s">
        <v>17</v>
      </c>
      <c r="J1086">
        <v>10</v>
      </c>
      <c r="K1086">
        <v>4.6097099999999998</v>
      </c>
      <c r="L1086">
        <v>-74.08175</v>
      </c>
    </row>
    <row r="1087" spans="1:12" x14ac:dyDescent="0.25">
      <c r="A1087" t="s">
        <v>219</v>
      </c>
      <c r="B1087" t="s">
        <v>19</v>
      </c>
      <c r="C1087">
        <v>547000</v>
      </c>
      <c r="D1087">
        <v>35900</v>
      </c>
      <c r="E1087" t="s">
        <v>104</v>
      </c>
      <c r="F1087" t="s">
        <v>160</v>
      </c>
      <c r="G1087" t="s">
        <v>16</v>
      </c>
      <c r="H1087">
        <v>5</v>
      </c>
      <c r="I1087" t="s">
        <v>32</v>
      </c>
      <c r="J1087">
        <v>1</v>
      </c>
      <c r="K1087">
        <v>4.6097099999999998</v>
      </c>
      <c r="L1087">
        <v>-74.08175</v>
      </c>
    </row>
    <row r="1088" spans="1:12" x14ac:dyDescent="0.25">
      <c r="A1088" t="s">
        <v>148</v>
      </c>
      <c r="B1088" t="s">
        <v>13</v>
      </c>
      <c r="C1088">
        <v>2553200</v>
      </c>
      <c r="D1088">
        <v>136200</v>
      </c>
      <c r="E1088" t="s">
        <v>528</v>
      </c>
      <c r="F1088" t="s">
        <v>96</v>
      </c>
      <c r="G1088" t="s">
        <v>22</v>
      </c>
      <c r="H1088">
        <v>5</v>
      </c>
      <c r="I1088" t="s">
        <v>17</v>
      </c>
      <c r="J1088">
        <v>8</v>
      </c>
      <c r="K1088">
        <v>6.2518399999999996</v>
      </c>
      <c r="L1088">
        <v>-75.563590000000005</v>
      </c>
    </row>
    <row r="1089" spans="1:12" x14ac:dyDescent="0.25">
      <c r="A1089" t="s">
        <v>28</v>
      </c>
      <c r="B1089" t="s">
        <v>29</v>
      </c>
      <c r="C1089">
        <v>348800</v>
      </c>
      <c r="D1089">
        <v>18800</v>
      </c>
      <c r="E1089" t="s">
        <v>757</v>
      </c>
      <c r="F1089" t="s">
        <v>15</v>
      </c>
      <c r="G1089" t="s">
        <v>22</v>
      </c>
      <c r="H1089">
        <v>4</v>
      </c>
      <c r="I1089" t="s">
        <v>32</v>
      </c>
      <c r="J1089">
        <v>1</v>
      </c>
      <c r="K1089">
        <v>6.2518399999999996</v>
      </c>
      <c r="L1089">
        <v>-75.563590000000005</v>
      </c>
    </row>
    <row r="1090" spans="1:12" x14ac:dyDescent="0.25">
      <c r="A1090" t="s">
        <v>55</v>
      </c>
      <c r="B1090" t="s">
        <v>13</v>
      </c>
      <c r="C1090">
        <v>80400</v>
      </c>
      <c r="D1090">
        <v>2500</v>
      </c>
      <c r="E1090" t="s">
        <v>724</v>
      </c>
      <c r="F1090" t="s">
        <v>52</v>
      </c>
      <c r="G1090" t="s">
        <v>278</v>
      </c>
      <c r="H1090">
        <v>5</v>
      </c>
      <c r="I1090" t="s">
        <v>17</v>
      </c>
      <c r="J1090">
        <v>10</v>
      </c>
      <c r="K1090">
        <v>-4.2152799999999999</v>
      </c>
      <c r="L1090">
        <v>-69.940560000000005</v>
      </c>
    </row>
    <row r="1091" spans="1:12" x14ac:dyDescent="0.25">
      <c r="A1091" t="s">
        <v>36</v>
      </c>
      <c r="B1091" t="s">
        <v>24</v>
      </c>
      <c r="C1091">
        <v>37800</v>
      </c>
      <c r="D1091">
        <v>2400</v>
      </c>
      <c r="E1091" t="s">
        <v>455</v>
      </c>
      <c r="F1091" t="s">
        <v>35</v>
      </c>
      <c r="G1091" t="s">
        <v>16</v>
      </c>
      <c r="H1091">
        <v>5</v>
      </c>
      <c r="I1091" t="s">
        <v>17</v>
      </c>
      <c r="J1091">
        <v>1</v>
      </c>
      <c r="K1091">
        <v>4.6097099999999998</v>
      </c>
      <c r="L1091">
        <v>-74.08175</v>
      </c>
    </row>
    <row r="1092" spans="1:12" x14ac:dyDescent="0.25">
      <c r="A1092" t="s">
        <v>23</v>
      </c>
      <c r="B1092" t="s">
        <v>24</v>
      </c>
      <c r="C1092">
        <v>194700</v>
      </c>
      <c r="D1092">
        <v>10800</v>
      </c>
      <c r="E1092" t="s">
        <v>223</v>
      </c>
      <c r="F1092" t="s">
        <v>52</v>
      </c>
      <c r="G1092" t="s">
        <v>22</v>
      </c>
      <c r="H1092">
        <v>5</v>
      </c>
      <c r="I1092" t="s">
        <v>17</v>
      </c>
      <c r="J1092">
        <v>4</v>
      </c>
      <c r="K1092">
        <v>6.2518399999999996</v>
      </c>
      <c r="L1092">
        <v>-75.563590000000005</v>
      </c>
    </row>
    <row r="1093" spans="1:12" x14ac:dyDescent="0.25">
      <c r="A1093" t="s">
        <v>135</v>
      </c>
      <c r="B1093" t="s">
        <v>58</v>
      </c>
      <c r="C1093">
        <v>32100</v>
      </c>
      <c r="D1093">
        <v>0</v>
      </c>
      <c r="E1093" t="s">
        <v>1247</v>
      </c>
      <c r="F1093" t="s">
        <v>96</v>
      </c>
      <c r="G1093" t="s">
        <v>91</v>
      </c>
      <c r="H1093">
        <v>5</v>
      </c>
      <c r="I1093" t="s">
        <v>17</v>
      </c>
      <c r="J1093">
        <v>8</v>
      </c>
      <c r="K1093">
        <v>10.968540000000001</v>
      </c>
      <c r="L1093">
        <v>-74.781319999999994</v>
      </c>
    </row>
    <row r="1094" spans="1:12" x14ac:dyDescent="0.25">
      <c r="A1094" t="s">
        <v>12</v>
      </c>
      <c r="B1094" t="s">
        <v>13</v>
      </c>
      <c r="C1094">
        <v>238400</v>
      </c>
      <c r="D1094">
        <v>13200</v>
      </c>
      <c r="E1094" t="s">
        <v>1051</v>
      </c>
      <c r="F1094" t="s">
        <v>52</v>
      </c>
      <c r="G1094" t="s">
        <v>22</v>
      </c>
      <c r="H1094">
        <v>5</v>
      </c>
      <c r="I1094" t="s">
        <v>17</v>
      </c>
      <c r="J1094">
        <v>3</v>
      </c>
      <c r="K1094">
        <v>6.2518399999999996</v>
      </c>
      <c r="L1094">
        <v>-75.563590000000005</v>
      </c>
    </row>
    <row r="1095" spans="1:12" x14ac:dyDescent="0.25">
      <c r="A1095" t="s">
        <v>105</v>
      </c>
      <c r="B1095" t="s">
        <v>19</v>
      </c>
      <c r="C1095">
        <v>236100</v>
      </c>
      <c r="D1095">
        <v>17300</v>
      </c>
      <c r="E1095" t="s">
        <v>642</v>
      </c>
      <c r="F1095" t="s">
        <v>160</v>
      </c>
      <c r="G1095" t="s">
        <v>126</v>
      </c>
      <c r="H1095">
        <v>3</v>
      </c>
      <c r="I1095" t="s">
        <v>32</v>
      </c>
      <c r="J1095">
        <v>1</v>
      </c>
      <c r="K1095">
        <v>7.89391</v>
      </c>
      <c r="L1095">
        <v>-72.507819999999995</v>
      </c>
    </row>
    <row r="1096" spans="1:12" x14ac:dyDescent="0.25">
      <c r="A1096" t="s">
        <v>124</v>
      </c>
      <c r="B1096" t="s">
        <v>19</v>
      </c>
      <c r="C1096">
        <v>631000</v>
      </c>
      <c r="D1096">
        <v>33800</v>
      </c>
      <c r="E1096" t="s">
        <v>373</v>
      </c>
      <c r="F1096" t="s">
        <v>130</v>
      </c>
      <c r="G1096" t="s">
        <v>16</v>
      </c>
      <c r="H1096">
        <v>5</v>
      </c>
      <c r="I1096" t="s">
        <v>17</v>
      </c>
      <c r="J1096">
        <v>10</v>
      </c>
      <c r="K1096">
        <v>4.6097099999999998</v>
      </c>
      <c r="L1096">
        <v>-74.08175</v>
      </c>
    </row>
    <row r="1097" spans="1:12" x14ac:dyDescent="0.25">
      <c r="A1097" t="s">
        <v>184</v>
      </c>
      <c r="B1097" t="s">
        <v>86</v>
      </c>
      <c r="C1097">
        <v>190400</v>
      </c>
      <c r="D1097">
        <v>8300</v>
      </c>
      <c r="E1097" t="s">
        <v>1128</v>
      </c>
      <c r="F1097" t="s">
        <v>52</v>
      </c>
      <c r="G1097" t="s">
        <v>31</v>
      </c>
      <c r="H1097">
        <v>4</v>
      </c>
      <c r="I1097" t="s">
        <v>17</v>
      </c>
      <c r="J1097">
        <v>1</v>
      </c>
      <c r="K1097">
        <v>3.4372199999999999</v>
      </c>
      <c r="L1097">
        <v>-76.522499999999994</v>
      </c>
    </row>
    <row r="1098" spans="1:12" x14ac:dyDescent="0.25">
      <c r="A1098" t="s">
        <v>144</v>
      </c>
      <c r="B1098" t="s">
        <v>65</v>
      </c>
      <c r="C1098">
        <v>74000</v>
      </c>
      <c r="D1098">
        <v>2100</v>
      </c>
      <c r="E1098" t="s">
        <v>310</v>
      </c>
      <c r="F1098" t="s">
        <v>54</v>
      </c>
      <c r="G1098" t="s">
        <v>22</v>
      </c>
      <c r="H1098">
        <v>1</v>
      </c>
      <c r="I1098" t="s">
        <v>32</v>
      </c>
      <c r="J1098">
        <v>1</v>
      </c>
      <c r="K1098">
        <v>6.2518399999999996</v>
      </c>
      <c r="L1098">
        <v>-75.563590000000005</v>
      </c>
    </row>
    <row r="1099" spans="1:12" x14ac:dyDescent="0.25">
      <c r="A1099" t="s">
        <v>57</v>
      </c>
      <c r="B1099" t="s">
        <v>58</v>
      </c>
      <c r="C1099">
        <v>81300</v>
      </c>
      <c r="D1099">
        <v>9000</v>
      </c>
      <c r="E1099" t="s">
        <v>932</v>
      </c>
      <c r="F1099" t="s">
        <v>76</v>
      </c>
      <c r="G1099" t="s">
        <v>31</v>
      </c>
      <c r="H1099">
        <v>5</v>
      </c>
      <c r="I1099" t="s">
        <v>17</v>
      </c>
      <c r="J1099">
        <v>2</v>
      </c>
      <c r="K1099">
        <v>3.4372199999999999</v>
      </c>
      <c r="L1099">
        <v>-76.522499999999994</v>
      </c>
    </row>
    <row r="1100" spans="1:12" x14ac:dyDescent="0.25">
      <c r="A1100" t="s">
        <v>74</v>
      </c>
      <c r="B1100" t="s">
        <v>62</v>
      </c>
      <c r="C1100">
        <v>42300</v>
      </c>
      <c r="D1100">
        <v>2700</v>
      </c>
      <c r="E1100" t="s">
        <v>811</v>
      </c>
      <c r="F1100" t="s">
        <v>54</v>
      </c>
      <c r="G1100" t="s">
        <v>16</v>
      </c>
      <c r="H1100">
        <v>4</v>
      </c>
      <c r="I1100" t="s">
        <v>17</v>
      </c>
      <c r="J1100">
        <v>4</v>
      </c>
      <c r="K1100">
        <v>4.6097099999999998</v>
      </c>
      <c r="L1100">
        <v>-74.08175</v>
      </c>
    </row>
    <row r="1101" spans="1:12" x14ac:dyDescent="0.25">
      <c r="A1101" t="s">
        <v>12</v>
      </c>
      <c r="B1101" t="s">
        <v>13</v>
      </c>
      <c r="C1101">
        <v>118300</v>
      </c>
      <c r="D1101">
        <v>4500</v>
      </c>
      <c r="E1101" t="s">
        <v>540</v>
      </c>
      <c r="F1101" t="s">
        <v>96</v>
      </c>
      <c r="G1101" t="s">
        <v>31</v>
      </c>
      <c r="H1101">
        <v>5</v>
      </c>
      <c r="I1101" t="s">
        <v>17</v>
      </c>
      <c r="J1101">
        <v>1</v>
      </c>
      <c r="K1101">
        <v>3.4372199999999999</v>
      </c>
      <c r="L1101">
        <v>-76.522499999999994</v>
      </c>
    </row>
    <row r="1102" spans="1:12" x14ac:dyDescent="0.25">
      <c r="A1102" t="s">
        <v>57</v>
      </c>
      <c r="B1102" t="s">
        <v>58</v>
      </c>
      <c r="C1102">
        <v>93200</v>
      </c>
      <c r="D1102">
        <v>3200</v>
      </c>
      <c r="E1102" t="s">
        <v>662</v>
      </c>
      <c r="F1102" t="s">
        <v>15</v>
      </c>
      <c r="G1102" t="s">
        <v>16</v>
      </c>
      <c r="H1102">
        <v>1</v>
      </c>
      <c r="I1102" t="s">
        <v>38</v>
      </c>
      <c r="J1102">
        <v>1</v>
      </c>
      <c r="K1102">
        <v>4.6097099999999998</v>
      </c>
      <c r="L1102">
        <v>-74.08175</v>
      </c>
    </row>
    <row r="1103" spans="1:12" x14ac:dyDescent="0.25">
      <c r="A1103" t="s">
        <v>23</v>
      </c>
      <c r="B1103" t="s">
        <v>24</v>
      </c>
      <c r="C1103">
        <v>242500</v>
      </c>
      <c r="D1103">
        <v>11100</v>
      </c>
      <c r="E1103" t="s">
        <v>850</v>
      </c>
      <c r="F1103" t="s">
        <v>21</v>
      </c>
      <c r="G1103" t="s">
        <v>22</v>
      </c>
      <c r="H1103">
        <v>1</v>
      </c>
      <c r="I1103" t="s">
        <v>17</v>
      </c>
      <c r="J1103">
        <v>4</v>
      </c>
      <c r="K1103">
        <v>6.2518399999999996</v>
      </c>
      <c r="L1103">
        <v>-75.563590000000005</v>
      </c>
    </row>
    <row r="1104" spans="1:12" x14ac:dyDescent="0.25">
      <c r="A1104" t="s">
        <v>105</v>
      </c>
      <c r="B1104" t="s">
        <v>19</v>
      </c>
      <c r="C1104">
        <v>313300</v>
      </c>
      <c r="D1104">
        <v>16900</v>
      </c>
      <c r="E1104" t="s">
        <v>1005</v>
      </c>
      <c r="F1104" t="s">
        <v>52</v>
      </c>
      <c r="G1104" t="s">
        <v>27</v>
      </c>
      <c r="H1104">
        <v>4</v>
      </c>
      <c r="I1104" t="s">
        <v>17</v>
      </c>
      <c r="J1104">
        <v>1</v>
      </c>
      <c r="K1104">
        <v>10.39972</v>
      </c>
      <c r="L1104">
        <v>-75.514439999999993</v>
      </c>
    </row>
    <row r="1105" spans="1:12" x14ac:dyDescent="0.25">
      <c r="A1105" t="s">
        <v>103</v>
      </c>
      <c r="B1105" t="s">
        <v>13</v>
      </c>
      <c r="C1105">
        <v>299700</v>
      </c>
      <c r="D1105">
        <v>14100</v>
      </c>
      <c r="E1105" t="s">
        <v>879</v>
      </c>
      <c r="F1105" t="s">
        <v>35</v>
      </c>
      <c r="G1105" t="s">
        <v>16</v>
      </c>
      <c r="H1105">
        <v>5</v>
      </c>
      <c r="I1105" t="s">
        <v>32</v>
      </c>
      <c r="J1105">
        <v>1</v>
      </c>
      <c r="K1105">
        <v>4.6097099999999998</v>
      </c>
      <c r="L1105">
        <v>-74.08175</v>
      </c>
    </row>
    <row r="1106" spans="1:12" x14ac:dyDescent="0.25">
      <c r="A1106" t="s">
        <v>74</v>
      </c>
      <c r="B1106" t="s">
        <v>62</v>
      </c>
      <c r="C1106">
        <v>33100</v>
      </c>
      <c r="D1106">
        <v>0</v>
      </c>
      <c r="E1106" t="s">
        <v>412</v>
      </c>
      <c r="F1106" t="s">
        <v>93</v>
      </c>
      <c r="G1106" t="s">
        <v>22</v>
      </c>
      <c r="H1106">
        <v>1</v>
      </c>
      <c r="I1106" t="s">
        <v>32</v>
      </c>
      <c r="J1106">
        <v>1</v>
      </c>
      <c r="K1106">
        <v>6.2518399999999996</v>
      </c>
      <c r="L1106">
        <v>-75.563590000000005</v>
      </c>
    </row>
    <row r="1107" spans="1:12" x14ac:dyDescent="0.25">
      <c r="A1107" t="s">
        <v>144</v>
      </c>
      <c r="B1107" t="s">
        <v>65</v>
      </c>
      <c r="C1107">
        <v>69000</v>
      </c>
      <c r="D1107">
        <v>1900</v>
      </c>
      <c r="E1107" t="s">
        <v>1121</v>
      </c>
      <c r="F1107" t="s">
        <v>21</v>
      </c>
      <c r="G1107" t="s">
        <v>22</v>
      </c>
      <c r="H1107">
        <v>4</v>
      </c>
      <c r="I1107" t="s">
        <v>17</v>
      </c>
      <c r="J1107">
        <v>1</v>
      </c>
      <c r="K1107">
        <v>6.2518399999999996</v>
      </c>
      <c r="L1107">
        <v>-75.563590000000005</v>
      </c>
    </row>
    <row r="1108" spans="1:12" x14ac:dyDescent="0.25">
      <c r="A1108" t="s">
        <v>113</v>
      </c>
      <c r="B1108" t="s">
        <v>24</v>
      </c>
      <c r="C1108">
        <v>15300</v>
      </c>
      <c r="D1108">
        <v>1000</v>
      </c>
      <c r="E1108" t="s">
        <v>1209</v>
      </c>
      <c r="F1108" t="s">
        <v>47</v>
      </c>
      <c r="G1108" t="s">
        <v>27</v>
      </c>
      <c r="H1108">
        <v>5</v>
      </c>
      <c r="I1108" t="s">
        <v>17</v>
      </c>
      <c r="J1108">
        <v>1</v>
      </c>
      <c r="K1108">
        <v>10.39972</v>
      </c>
      <c r="L1108">
        <v>-75.514439999999993</v>
      </c>
    </row>
    <row r="1109" spans="1:12" x14ac:dyDescent="0.25">
      <c r="A1109" t="s">
        <v>196</v>
      </c>
      <c r="B1109" t="s">
        <v>13</v>
      </c>
      <c r="C1109">
        <v>940500</v>
      </c>
      <c r="D1109">
        <v>48300</v>
      </c>
      <c r="E1109" t="s">
        <v>322</v>
      </c>
      <c r="F1109" t="s">
        <v>43</v>
      </c>
      <c r="G1109" t="s">
        <v>16</v>
      </c>
      <c r="H1109">
        <v>4</v>
      </c>
      <c r="I1109" t="s">
        <v>17</v>
      </c>
      <c r="J1109">
        <v>8</v>
      </c>
      <c r="K1109">
        <v>4.6097099999999998</v>
      </c>
      <c r="L1109">
        <v>-74.08175</v>
      </c>
    </row>
    <row r="1110" spans="1:12" x14ac:dyDescent="0.25">
      <c r="A1110" t="s">
        <v>64</v>
      </c>
      <c r="B1110" t="s">
        <v>65</v>
      </c>
      <c r="C1110">
        <v>74800</v>
      </c>
      <c r="D1110">
        <v>2200</v>
      </c>
      <c r="E1110" t="s">
        <v>652</v>
      </c>
      <c r="F1110" t="s">
        <v>21</v>
      </c>
      <c r="G1110" t="s">
        <v>22</v>
      </c>
      <c r="H1110">
        <v>5</v>
      </c>
      <c r="I1110" t="s">
        <v>17</v>
      </c>
      <c r="J1110">
        <v>7</v>
      </c>
      <c r="K1110">
        <v>6.2518399999999996</v>
      </c>
      <c r="L1110">
        <v>-75.563590000000005</v>
      </c>
    </row>
    <row r="1111" spans="1:12" x14ac:dyDescent="0.25">
      <c r="A1111" t="s">
        <v>36</v>
      </c>
      <c r="B1111" t="s">
        <v>24</v>
      </c>
      <c r="C1111">
        <v>30900</v>
      </c>
      <c r="D1111">
        <v>0</v>
      </c>
      <c r="E1111" t="s">
        <v>1088</v>
      </c>
      <c r="F1111" t="s">
        <v>76</v>
      </c>
      <c r="G1111" t="s">
        <v>22</v>
      </c>
      <c r="H1111">
        <v>1</v>
      </c>
      <c r="I1111" t="s">
        <v>17</v>
      </c>
      <c r="J1111">
        <v>3</v>
      </c>
      <c r="K1111">
        <v>6.2518399999999996</v>
      </c>
      <c r="L1111">
        <v>-75.563590000000005</v>
      </c>
    </row>
    <row r="1112" spans="1:12" x14ac:dyDescent="0.25">
      <c r="A1112" t="s">
        <v>297</v>
      </c>
      <c r="B1112" t="s">
        <v>86</v>
      </c>
      <c r="C1112">
        <v>48500</v>
      </c>
      <c r="D1112">
        <v>800</v>
      </c>
      <c r="E1112" t="s">
        <v>925</v>
      </c>
      <c r="F1112" t="s">
        <v>15</v>
      </c>
      <c r="G1112" t="s">
        <v>22</v>
      </c>
      <c r="H1112">
        <v>1</v>
      </c>
      <c r="I1112" t="s">
        <v>17</v>
      </c>
      <c r="J1112">
        <v>8</v>
      </c>
      <c r="K1112">
        <v>6.2518399999999996</v>
      </c>
      <c r="L1112">
        <v>-75.563590000000005</v>
      </c>
    </row>
    <row r="1113" spans="1:12" x14ac:dyDescent="0.25">
      <c r="A1113" t="s">
        <v>297</v>
      </c>
      <c r="B1113" t="s">
        <v>86</v>
      </c>
      <c r="C1113">
        <v>59000</v>
      </c>
      <c r="D1113">
        <v>3700</v>
      </c>
      <c r="E1113" t="s">
        <v>711</v>
      </c>
      <c r="F1113" t="s">
        <v>88</v>
      </c>
      <c r="G1113" t="s">
        <v>178</v>
      </c>
      <c r="H1113">
        <v>4</v>
      </c>
      <c r="I1113" t="s">
        <v>17</v>
      </c>
      <c r="J1113">
        <v>1</v>
      </c>
      <c r="K1113">
        <v>1.2136100000000001</v>
      </c>
      <c r="L1113">
        <v>-77.281109999999998</v>
      </c>
    </row>
    <row r="1114" spans="1:12" x14ac:dyDescent="0.25">
      <c r="A1114" t="s">
        <v>68</v>
      </c>
      <c r="B1114" t="s">
        <v>24</v>
      </c>
      <c r="C1114">
        <v>23500</v>
      </c>
      <c r="D1114">
        <v>0</v>
      </c>
      <c r="E1114" t="s">
        <v>338</v>
      </c>
      <c r="F1114" t="s">
        <v>26</v>
      </c>
      <c r="G1114" t="s">
        <v>31</v>
      </c>
      <c r="H1114">
        <v>2</v>
      </c>
      <c r="I1114" t="s">
        <v>17</v>
      </c>
      <c r="J1114">
        <v>5</v>
      </c>
      <c r="K1114">
        <v>3.4372199999999999</v>
      </c>
      <c r="L1114">
        <v>-76.522499999999994</v>
      </c>
    </row>
    <row r="1115" spans="1:12" x14ac:dyDescent="0.25">
      <c r="A1115" t="s">
        <v>48</v>
      </c>
      <c r="B1115" t="s">
        <v>24</v>
      </c>
      <c r="C1115">
        <v>87400</v>
      </c>
      <c r="D1115">
        <v>7000</v>
      </c>
      <c r="E1115" t="s">
        <v>591</v>
      </c>
      <c r="F1115" t="s">
        <v>54</v>
      </c>
      <c r="G1115" t="s">
        <v>22</v>
      </c>
      <c r="H1115">
        <v>5</v>
      </c>
      <c r="I1115" t="s">
        <v>17</v>
      </c>
      <c r="J1115">
        <v>8</v>
      </c>
      <c r="K1115">
        <v>6.2518399999999996</v>
      </c>
      <c r="L1115">
        <v>-75.563590000000005</v>
      </c>
    </row>
    <row r="1116" spans="1:12" x14ac:dyDescent="0.25">
      <c r="A1116" t="s">
        <v>133</v>
      </c>
      <c r="B1116" t="s">
        <v>24</v>
      </c>
      <c r="C1116">
        <v>20600</v>
      </c>
      <c r="D1116">
        <v>1600</v>
      </c>
      <c r="E1116" t="s">
        <v>879</v>
      </c>
      <c r="F1116" t="s">
        <v>26</v>
      </c>
      <c r="G1116" t="s">
        <v>22</v>
      </c>
      <c r="H1116">
        <v>5</v>
      </c>
      <c r="I1116" t="s">
        <v>17</v>
      </c>
      <c r="J1116">
        <v>1</v>
      </c>
      <c r="K1116">
        <v>6.2518399999999996</v>
      </c>
      <c r="L1116">
        <v>-75.563590000000005</v>
      </c>
    </row>
    <row r="1117" spans="1:12" x14ac:dyDescent="0.25">
      <c r="A1117" t="s">
        <v>111</v>
      </c>
      <c r="B1117" t="s">
        <v>19</v>
      </c>
      <c r="C1117">
        <v>489200</v>
      </c>
      <c r="D1117">
        <v>24200</v>
      </c>
      <c r="E1117" t="s">
        <v>1054</v>
      </c>
      <c r="F1117" t="s">
        <v>88</v>
      </c>
      <c r="G1117" t="s">
        <v>22</v>
      </c>
      <c r="H1117">
        <v>5</v>
      </c>
      <c r="I1117" t="s">
        <v>32</v>
      </c>
      <c r="J1117">
        <v>1</v>
      </c>
      <c r="K1117">
        <v>6.2518399999999996</v>
      </c>
      <c r="L1117">
        <v>-75.563590000000005</v>
      </c>
    </row>
    <row r="1118" spans="1:12" x14ac:dyDescent="0.25">
      <c r="A1118" t="s">
        <v>94</v>
      </c>
      <c r="B1118" t="s">
        <v>29</v>
      </c>
      <c r="C1118">
        <v>954500</v>
      </c>
      <c r="D1118">
        <v>51000</v>
      </c>
      <c r="E1118" t="s">
        <v>1196</v>
      </c>
      <c r="F1118" t="s">
        <v>160</v>
      </c>
      <c r="G1118" t="s">
        <v>16</v>
      </c>
      <c r="H1118">
        <v>4</v>
      </c>
      <c r="I1118" t="s">
        <v>32</v>
      </c>
      <c r="J1118">
        <v>1</v>
      </c>
      <c r="K1118">
        <v>4.6097099999999998</v>
      </c>
      <c r="L1118">
        <v>-74.08175</v>
      </c>
    </row>
    <row r="1119" spans="1:12" x14ac:dyDescent="0.25">
      <c r="A1119" t="s">
        <v>67</v>
      </c>
      <c r="B1119" t="s">
        <v>62</v>
      </c>
      <c r="C1119">
        <v>43100</v>
      </c>
      <c r="D1119">
        <v>7000</v>
      </c>
      <c r="E1119" t="s">
        <v>1251</v>
      </c>
      <c r="F1119" t="s">
        <v>21</v>
      </c>
      <c r="G1119" t="s">
        <v>22</v>
      </c>
      <c r="H1119">
        <v>5</v>
      </c>
      <c r="I1119" t="s">
        <v>17</v>
      </c>
      <c r="J1119">
        <v>1</v>
      </c>
      <c r="K1119">
        <v>6.2518399999999996</v>
      </c>
      <c r="L1119">
        <v>-75.563590000000005</v>
      </c>
    </row>
    <row r="1120" spans="1:12" x14ac:dyDescent="0.25">
      <c r="A1120" t="s">
        <v>155</v>
      </c>
      <c r="B1120" t="s">
        <v>62</v>
      </c>
      <c r="C1120">
        <v>108000</v>
      </c>
      <c r="D1120">
        <v>6200</v>
      </c>
      <c r="E1120" t="s">
        <v>1099</v>
      </c>
      <c r="F1120" t="s">
        <v>35</v>
      </c>
      <c r="G1120" t="s">
        <v>22</v>
      </c>
      <c r="H1120">
        <v>3</v>
      </c>
      <c r="I1120" t="s">
        <v>17</v>
      </c>
      <c r="J1120">
        <v>1</v>
      </c>
      <c r="K1120">
        <v>6.2518399999999996</v>
      </c>
      <c r="L1120">
        <v>-75.563590000000005</v>
      </c>
    </row>
    <row r="1121" spans="1:12" x14ac:dyDescent="0.25">
      <c r="A1121" t="s">
        <v>127</v>
      </c>
      <c r="B1121" t="s">
        <v>13</v>
      </c>
      <c r="C1121">
        <v>1298000</v>
      </c>
      <c r="D1121">
        <v>67300</v>
      </c>
      <c r="E1121" t="s">
        <v>1051</v>
      </c>
      <c r="F1121" t="s">
        <v>130</v>
      </c>
      <c r="G1121" t="s">
        <v>31</v>
      </c>
      <c r="H1121">
        <v>3</v>
      </c>
      <c r="I1121" t="s">
        <v>17</v>
      </c>
      <c r="J1121">
        <v>3</v>
      </c>
      <c r="K1121">
        <v>3.4372199999999999</v>
      </c>
      <c r="L1121">
        <v>-76.522499999999994</v>
      </c>
    </row>
    <row r="1122" spans="1:12" x14ac:dyDescent="0.25">
      <c r="A1122" t="s">
        <v>158</v>
      </c>
      <c r="B1122" t="s">
        <v>62</v>
      </c>
      <c r="C1122">
        <v>27700</v>
      </c>
      <c r="D1122">
        <v>1900</v>
      </c>
      <c r="E1122" t="s">
        <v>380</v>
      </c>
      <c r="F1122" t="s">
        <v>21</v>
      </c>
      <c r="G1122" t="s">
        <v>22</v>
      </c>
      <c r="H1122">
        <v>3</v>
      </c>
      <c r="I1122" t="s">
        <v>32</v>
      </c>
      <c r="J1122">
        <v>1</v>
      </c>
      <c r="K1122">
        <v>6.2518399999999996</v>
      </c>
      <c r="L1122">
        <v>-75.563590000000005</v>
      </c>
    </row>
    <row r="1123" spans="1:12" x14ac:dyDescent="0.25">
      <c r="A1123" t="s">
        <v>155</v>
      </c>
      <c r="B1123" t="s">
        <v>62</v>
      </c>
      <c r="C1123">
        <v>85300</v>
      </c>
      <c r="D1123">
        <v>4900</v>
      </c>
      <c r="E1123" t="s">
        <v>700</v>
      </c>
      <c r="F1123" t="s">
        <v>93</v>
      </c>
      <c r="G1123" t="s">
        <v>31</v>
      </c>
      <c r="H1123">
        <v>1</v>
      </c>
      <c r="I1123" t="s">
        <v>17</v>
      </c>
      <c r="J1123">
        <v>1</v>
      </c>
      <c r="K1123">
        <v>3.4372199999999999</v>
      </c>
      <c r="L1123">
        <v>-76.522499999999994</v>
      </c>
    </row>
    <row r="1124" spans="1:12" x14ac:dyDescent="0.25">
      <c r="A1124" t="s">
        <v>266</v>
      </c>
      <c r="B1124" t="s">
        <v>13</v>
      </c>
      <c r="C1124">
        <v>1775600</v>
      </c>
      <c r="D1124">
        <v>92700</v>
      </c>
      <c r="E1124" t="s">
        <v>709</v>
      </c>
      <c r="F1124" t="s">
        <v>26</v>
      </c>
      <c r="G1124" t="s">
        <v>22</v>
      </c>
      <c r="H1124">
        <v>3</v>
      </c>
      <c r="I1124" t="s">
        <v>17</v>
      </c>
      <c r="J1124">
        <v>2</v>
      </c>
      <c r="K1124">
        <v>6.2518399999999996</v>
      </c>
      <c r="L1124">
        <v>-75.563590000000005</v>
      </c>
    </row>
    <row r="1125" spans="1:12" x14ac:dyDescent="0.25">
      <c r="A1125" t="s">
        <v>122</v>
      </c>
      <c r="B1125" t="s">
        <v>29</v>
      </c>
      <c r="C1125">
        <v>698300</v>
      </c>
      <c r="D1125">
        <v>35400</v>
      </c>
      <c r="E1125" t="s">
        <v>925</v>
      </c>
      <c r="F1125" t="s">
        <v>52</v>
      </c>
      <c r="G1125" t="s">
        <v>126</v>
      </c>
      <c r="H1125">
        <v>5</v>
      </c>
      <c r="I1125" t="s">
        <v>17</v>
      </c>
      <c r="J1125">
        <v>3</v>
      </c>
      <c r="K1125">
        <v>7.89391</v>
      </c>
      <c r="L1125">
        <v>-72.507819999999995</v>
      </c>
    </row>
    <row r="1126" spans="1:12" x14ac:dyDescent="0.25">
      <c r="A1126" t="s">
        <v>219</v>
      </c>
      <c r="B1126" t="s">
        <v>19</v>
      </c>
      <c r="C1126">
        <v>440300</v>
      </c>
      <c r="D1126">
        <v>24200</v>
      </c>
      <c r="E1126" t="s">
        <v>792</v>
      </c>
      <c r="F1126" t="s">
        <v>52</v>
      </c>
      <c r="G1126" t="s">
        <v>16</v>
      </c>
      <c r="H1126">
        <v>1</v>
      </c>
      <c r="I1126" t="s">
        <v>17</v>
      </c>
      <c r="J1126">
        <v>1</v>
      </c>
      <c r="K1126">
        <v>4.6097099999999998</v>
      </c>
      <c r="L1126">
        <v>-74.08175</v>
      </c>
    </row>
    <row r="1127" spans="1:12" x14ac:dyDescent="0.25">
      <c r="A1127" t="s">
        <v>12</v>
      </c>
      <c r="B1127" t="s">
        <v>13</v>
      </c>
      <c r="C1127">
        <v>287200</v>
      </c>
      <c r="D1127">
        <v>13500</v>
      </c>
      <c r="E1127" t="s">
        <v>725</v>
      </c>
      <c r="F1127" t="s">
        <v>160</v>
      </c>
      <c r="G1127" t="s">
        <v>31</v>
      </c>
      <c r="H1127">
        <v>5</v>
      </c>
      <c r="I1127" t="s">
        <v>17</v>
      </c>
      <c r="J1127">
        <v>6</v>
      </c>
      <c r="K1127">
        <v>3.4372199999999999</v>
      </c>
      <c r="L1127">
        <v>-76.522499999999994</v>
      </c>
    </row>
    <row r="1128" spans="1:12" x14ac:dyDescent="0.25">
      <c r="A1128" t="s">
        <v>64</v>
      </c>
      <c r="B1128" t="s">
        <v>65</v>
      </c>
      <c r="C1128">
        <v>46600</v>
      </c>
      <c r="D1128">
        <v>3200</v>
      </c>
      <c r="E1128" t="s">
        <v>1033</v>
      </c>
      <c r="F1128" t="s">
        <v>160</v>
      </c>
      <c r="G1128" t="s">
        <v>16</v>
      </c>
      <c r="H1128">
        <v>5</v>
      </c>
      <c r="I1128" t="s">
        <v>32</v>
      </c>
      <c r="J1128">
        <v>1</v>
      </c>
      <c r="K1128">
        <v>4.6097099999999998</v>
      </c>
      <c r="L1128">
        <v>-74.08175</v>
      </c>
    </row>
    <row r="1129" spans="1:12" x14ac:dyDescent="0.25">
      <c r="A1129" t="s">
        <v>204</v>
      </c>
      <c r="B1129" t="s">
        <v>13</v>
      </c>
      <c r="C1129">
        <v>131000</v>
      </c>
      <c r="D1129">
        <v>7400</v>
      </c>
      <c r="E1129" t="s">
        <v>699</v>
      </c>
      <c r="F1129" t="s">
        <v>47</v>
      </c>
      <c r="G1129" t="s">
        <v>31</v>
      </c>
      <c r="H1129">
        <v>5</v>
      </c>
      <c r="I1129" t="s">
        <v>32</v>
      </c>
      <c r="J1129">
        <v>1</v>
      </c>
      <c r="K1129">
        <v>3.4372199999999999</v>
      </c>
      <c r="L1129">
        <v>-76.522499999999994</v>
      </c>
    </row>
    <row r="1130" spans="1:12" x14ac:dyDescent="0.25">
      <c r="A1130" t="s">
        <v>12</v>
      </c>
      <c r="B1130" t="s">
        <v>13</v>
      </c>
      <c r="C1130">
        <v>239300</v>
      </c>
      <c r="D1130">
        <v>10900</v>
      </c>
      <c r="E1130" t="s">
        <v>1133</v>
      </c>
      <c r="F1130" t="s">
        <v>160</v>
      </c>
      <c r="G1130" t="s">
        <v>22</v>
      </c>
      <c r="H1130">
        <v>5</v>
      </c>
      <c r="I1130" t="s">
        <v>32</v>
      </c>
      <c r="J1130">
        <v>1</v>
      </c>
      <c r="K1130">
        <v>6.2518399999999996</v>
      </c>
      <c r="L1130">
        <v>-75.563590000000005</v>
      </c>
    </row>
    <row r="1131" spans="1:12" x14ac:dyDescent="0.25">
      <c r="A1131" t="s">
        <v>155</v>
      </c>
      <c r="B1131" t="s">
        <v>62</v>
      </c>
      <c r="C1131">
        <v>108300</v>
      </c>
      <c r="D1131">
        <v>9100</v>
      </c>
      <c r="E1131" t="s">
        <v>598</v>
      </c>
      <c r="F1131" t="s">
        <v>96</v>
      </c>
      <c r="G1131" t="s">
        <v>22</v>
      </c>
      <c r="H1131">
        <v>2</v>
      </c>
      <c r="I1131" t="s">
        <v>17</v>
      </c>
      <c r="J1131">
        <v>3</v>
      </c>
      <c r="K1131">
        <v>6.2518399999999996</v>
      </c>
      <c r="L1131">
        <v>-75.563590000000005</v>
      </c>
    </row>
    <row r="1132" spans="1:12" x14ac:dyDescent="0.25">
      <c r="A1132" t="s">
        <v>192</v>
      </c>
      <c r="B1132" t="s">
        <v>65</v>
      </c>
      <c r="C1132">
        <v>40300</v>
      </c>
      <c r="D1132">
        <v>2500</v>
      </c>
      <c r="E1132" t="s">
        <v>1201</v>
      </c>
      <c r="F1132" t="s">
        <v>21</v>
      </c>
      <c r="G1132" t="s">
        <v>16</v>
      </c>
      <c r="H1132">
        <v>5</v>
      </c>
      <c r="I1132" t="s">
        <v>17</v>
      </c>
      <c r="J1132">
        <v>1</v>
      </c>
      <c r="K1132">
        <v>4.6097099999999998</v>
      </c>
      <c r="L1132">
        <v>-74.08175</v>
      </c>
    </row>
    <row r="1133" spans="1:12" x14ac:dyDescent="0.25">
      <c r="A1133" t="s">
        <v>297</v>
      </c>
      <c r="B1133" t="s">
        <v>86</v>
      </c>
      <c r="C1133">
        <v>88100</v>
      </c>
      <c r="D1133">
        <v>4900</v>
      </c>
      <c r="E1133" t="s">
        <v>1009</v>
      </c>
      <c r="F1133" t="s">
        <v>43</v>
      </c>
      <c r="G1133" t="s">
        <v>16</v>
      </c>
      <c r="H1133">
        <v>4</v>
      </c>
      <c r="I1133" t="s">
        <v>17</v>
      </c>
      <c r="J1133">
        <v>8</v>
      </c>
      <c r="K1133">
        <v>4.6097099999999998</v>
      </c>
      <c r="L1133">
        <v>-74.08175</v>
      </c>
    </row>
    <row r="1134" spans="1:12" x14ac:dyDescent="0.25">
      <c r="A1134" t="s">
        <v>39</v>
      </c>
      <c r="B1134" t="s">
        <v>24</v>
      </c>
      <c r="C1134">
        <v>39400</v>
      </c>
      <c r="D1134">
        <v>0</v>
      </c>
      <c r="E1134" t="s">
        <v>950</v>
      </c>
      <c r="F1134" t="s">
        <v>96</v>
      </c>
      <c r="G1134" t="s">
        <v>16</v>
      </c>
      <c r="H1134">
        <v>5</v>
      </c>
      <c r="I1134" t="s">
        <v>17</v>
      </c>
      <c r="J1134">
        <v>4</v>
      </c>
      <c r="K1134">
        <v>4.6097099999999998</v>
      </c>
      <c r="L1134">
        <v>-74.08175</v>
      </c>
    </row>
    <row r="1135" spans="1:12" x14ac:dyDescent="0.25">
      <c r="A1135" t="s">
        <v>219</v>
      </c>
      <c r="B1135" t="s">
        <v>19</v>
      </c>
      <c r="C1135">
        <v>520700</v>
      </c>
      <c r="D1135">
        <v>25900</v>
      </c>
      <c r="E1135" t="s">
        <v>1277</v>
      </c>
      <c r="F1135" t="s">
        <v>96</v>
      </c>
      <c r="G1135" t="s">
        <v>201</v>
      </c>
      <c r="H1135">
        <v>5</v>
      </c>
      <c r="I1135" t="s">
        <v>32</v>
      </c>
      <c r="J1135">
        <v>1</v>
      </c>
      <c r="K1135">
        <v>11.54444</v>
      </c>
      <c r="L1135">
        <v>-72.907219999999995</v>
      </c>
    </row>
    <row r="1136" spans="1:12" x14ac:dyDescent="0.25">
      <c r="A1136" t="s">
        <v>204</v>
      </c>
      <c r="B1136" t="s">
        <v>13</v>
      </c>
      <c r="C1136">
        <v>212400</v>
      </c>
      <c r="D1136">
        <v>17200</v>
      </c>
      <c r="E1136" t="s">
        <v>978</v>
      </c>
      <c r="F1136" t="s">
        <v>160</v>
      </c>
      <c r="G1136" t="s">
        <v>16</v>
      </c>
      <c r="H1136">
        <v>1</v>
      </c>
      <c r="I1136" t="s">
        <v>17</v>
      </c>
      <c r="J1136">
        <v>1</v>
      </c>
      <c r="K1136">
        <v>4.6097099999999998</v>
      </c>
      <c r="L1136">
        <v>-74.08175</v>
      </c>
    </row>
    <row r="1137" spans="1:12" x14ac:dyDescent="0.25">
      <c r="A1137" t="s">
        <v>124</v>
      </c>
      <c r="B1137" t="s">
        <v>19</v>
      </c>
      <c r="C1137">
        <v>645100</v>
      </c>
      <c r="D1137">
        <v>32500</v>
      </c>
      <c r="E1137" t="s">
        <v>1129</v>
      </c>
      <c r="F1137" t="s">
        <v>160</v>
      </c>
      <c r="G1137" t="s">
        <v>91</v>
      </c>
      <c r="H1137">
        <v>2</v>
      </c>
      <c r="I1137" t="s">
        <v>17</v>
      </c>
      <c r="J1137">
        <v>7</v>
      </c>
      <c r="K1137">
        <v>10.968540000000001</v>
      </c>
      <c r="L1137">
        <v>-74.781319999999994</v>
      </c>
    </row>
    <row r="1138" spans="1:12" x14ac:dyDescent="0.25">
      <c r="A1138" t="s">
        <v>184</v>
      </c>
      <c r="B1138" t="s">
        <v>86</v>
      </c>
      <c r="C1138">
        <v>434000</v>
      </c>
      <c r="D1138">
        <v>24200</v>
      </c>
      <c r="E1138" t="s">
        <v>1044</v>
      </c>
      <c r="F1138" t="s">
        <v>93</v>
      </c>
      <c r="G1138" t="s">
        <v>16</v>
      </c>
      <c r="H1138">
        <v>5</v>
      </c>
      <c r="I1138" t="s">
        <v>17</v>
      </c>
      <c r="J1138">
        <v>1</v>
      </c>
      <c r="K1138">
        <v>4.6097099999999998</v>
      </c>
      <c r="L1138">
        <v>-74.08175</v>
      </c>
    </row>
    <row r="1139" spans="1:12" x14ac:dyDescent="0.25">
      <c r="A1139" t="s">
        <v>155</v>
      </c>
      <c r="B1139" t="s">
        <v>62</v>
      </c>
      <c r="C1139">
        <v>84500</v>
      </c>
      <c r="D1139">
        <v>4900</v>
      </c>
      <c r="E1139" t="s">
        <v>355</v>
      </c>
      <c r="F1139" t="s">
        <v>47</v>
      </c>
      <c r="G1139" t="s">
        <v>178</v>
      </c>
      <c r="H1139">
        <v>1</v>
      </c>
      <c r="I1139" t="s">
        <v>17</v>
      </c>
      <c r="J1139">
        <v>8</v>
      </c>
      <c r="K1139">
        <v>1.2136100000000001</v>
      </c>
      <c r="L1139">
        <v>-77.281109999999998</v>
      </c>
    </row>
    <row r="1140" spans="1:12" x14ac:dyDescent="0.25">
      <c r="A1140" t="s">
        <v>98</v>
      </c>
      <c r="B1140" t="s">
        <v>19</v>
      </c>
      <c r="C1140">
        <v>468200</v>
      </c>
      <c r="D1140">
        <v>25100</v>
      </c>
      <c r="E1140" t="s">
        <v>753</v>
      </c>
      <c r="F1140" t="s">
        <v>160</v>
      </c>
      <c r="G1140" t="s">
        <v>16</v>
      </c>
      <c r="H1140">
        <v>5</v>
      </c>
      <c r="I1140" t="s">
        <v>17</v>
      </c>
      <c r="J1140">
        <v>1</v>
      </c>
      <c r="K1140">
        <v>4.6097099999999998</v>
      </c>
      <c r="L1140">
        <v>-74.08175</v>
      </c>
    </row>
    <row r="1141" spans="1:12" x14ac:dyDescent="0.25">
      <c r="A1141" t="s">
        <v>204</v>
      </c>
      <c r="B1141" t="s">
        <v>13</v>
      </c>
      <c r="C1141">
        <v>168800</v>
      </c>
      <c r="D1141">
        <v>9200</v>
      </c>
      <c r="E1141" t="s">
        <v>827</v>
      </c>
      <c r="F1141" t="s">
        <v>15</v>
      </c>
      <c r="G1141" t="s">
        <v>16</v>
      </c>
      <c r="H1141">
        <v>3</v>
      </c>
      <c r="I1141" t="s">
        <v>17</v>
      </c>
      <c r="J1141">
        <v>1</v>
      </c>
      <c r="K1141">
        <v>4.6097099999999998</v>
      </c>
      <c r="L1141">
        <v>-74.08175</v>
      </c>
    </row>
    <row r="1142" spans="1:12" x14ac:dyDescent="0.25">
      <c r="A1142" t="s">
        <v>111</v>
      </c>
      <c r="B1142" t="s">
        <v>19</v>
      </c>
      <c r="C1142">
        <v>510500</v>
      </c>
      <c r="D1142">
        <v>25400</v>
      </c>
      <c r="E1142" t="s">
        <v>709</v>
      </c>
      <c r="F1142" t="s">
        <v>47</v>
      </c>
      <c r="G1142" t="s">
        <v>31</v>
      </c>
      <c r="H1142">
        <v>5</v>
      </c>
      <c r="I1142" t="s">
        <v>32</v>
      </c>
      <c r="J1142">
        <v>1</v>
      </c>
      <c r="K1142">
        <v>3.4372199999999999</v>
      </c>
      <c r="L1142">
        <v>-76.522499999999994</v>
      </c>
    </row>
    <row r="1143" spans="1:12" x14ac:dyDescent="0.25">
      <c r="A1143" t="s">
        <v>266</v>
      </c>
      <c r="B1143" t="s">
        <v>13</v>
      </c>
      <c r="C1143">
        <v>1549200</v>
      </c>
      <c r="D1143">
        <v>80700</v>
      </c>
      <c r="E1143" t="s">
        <v>745</v>
      </c>
      <c r="F1143" t="s">
        <v>88</v>
      </c>
      <c r="G1143" t="s">
        <v>31</v>
      </c>
      <c r="H1143">
        <v>1</v>
      </c>
      <c r="I1143" t="s">
        <v>32</v>
      </c>
      <c r="J1143">
        <v>1</v>
      </c>
      <c r="K1143">
        <v>3.4372199999999999</v>
      </c>
      <c r="L1143">
        <v>-76.522499999999994</v>
      </c>
    </row>
    <row r="1144" spans="1:12" x14ac:dyDescent="0.25">
      <c r="A1144" t="s">
        <v>113</v>
      </c>
      <c r="B1144" t="s">
        <v>24</v>
      </c>
      <c r="C1144">
        <v>18700</v>
      </c>
      <c r="D1144">
        <v>1700</v>
      </c>
      <c r="E1144" t="s">
        <v>848</v>
      </c>
      <c r="F1144" t="s">
        <v>76</v>
      </c>
      <c r="G1144" t="s">
        <v>16</v>
      </c>
      <c r="H1144">
        <v>5</v>
      </c>
      <c r="I1144" t="s">
        <v>17</v>
      </c>
      <c r="J1144">
        <v>1</v>
      </c>
      <c r="K1144">
        <v>4.6097099999999998</v>
      </c>
      <c r="L1144">
        <v>-74.08175</v>
      </c>
    </row>
    <row r="1145" spans="1:12" x14ac:dyDescent="0.25">
      <c r="A1145" t="s">
        <v>67</v>
      </c>
      <c r="B1145" t="s">
        <v>62</v>
      </c>
      <c r="C1145">
        <v>50900</v>
      </c>
      <c r="D1145">
        <v>2900</v>
      </c>
      <c r="E1145" t="s">
        <v>826</v>
      </c>
      <c r="F1145" t="s">
        <v>26</v>
      </c>
      <c r="G1145" t="s">
        <v>31</v>
      </c>
      <c r="H1145">
        <v>5</v>
      </c>
      <c r="I1145" t="s">
        <v>32</v>
      </c>
      <c r="J1145">
        <v>1</v>
      </c>
      <c r="K1145">
        <v>3.4372199999999999</v>
      </c>
      <c r="L1145">
        <v>-76.522499999999994</v>
      </c>
    </row>
    <row r="1146" spans="1:12" x14ac:dyDescent="0.25">
      <c r="A1146" t="s">
        <v>80</v>
      </c>
      <c r="B1146" t="s">
        <v>65</v>
      </c>
      <c r="C1146">
        <v>33600</v>
      </c>
      <c r="D1146">
        <v>2500</v>
      </c>
      <c r="E1146" t="s">
        <v>727</v>
      </c>
      <c r="F1146" t="s">
        <v>21</v>
      </c>
      <c r="G1146" t="s">
        <v>201</v>
      </c>
      <c r="H1146">
        <v>5</v>
      </c>
      <c r="I1146" t="s">
        <v>32</v>
      </c>
      <c r="J1146">
        <v>1</v>
      </c>
      <c r="K1146">
        <v>11.54444</v>
      </c>
      <c r="L1146">
        <v>-72.907219999999995</v>
      </c>
    </row>
    <row r="1147" spans="1:12" x14ac:dyDescent="0.25">
      <c r="A1147" t="s">
        <v>18</v>
      </c>
      <c r="B1147" t="s">
        <v>19</v>
      </c>
      <c r="C1147">
        <v>184000</v>
      </c>
      <c r="D1147">
        <v>12200</v>
      </c>
      <c r="E1147" t="s">
        <v>925</v>
      </c>
      <c r="F1147" t="s">
        <v>130</v>
      </c>
      <c r="G1147" t="s">
        <v>16</v>
      </c>
      <c r="H1147">
        <v>5</v>
      </c>
      <c r="I1147" t="s">
        <v>17</v>
      </c>
      <c r="J1147">
        <v>10</v>
      </c>
      <c r="K1147">
        <v>4.6097099999999998</v>
      </c>
      <c r="L1147">
        <v>-74.08175</v>
      </c>
    </row>
    <row r="1148" spans="1:12" x14ac:dyDescent="0.25">
      <c r="A1148" t="s">
        <v>135</v>
      </c>
      <c r="B1148" t="s">
        <v>58</v>
      </c>
      <c r="C1148">
        <v>27400</v>
      </c>
      <c r="D1148">
        <v>7300</v>
      </c>
      <c r="E1148" t="s">
        <v>736</v>
      </c>
      <c r="F1148" t="s">
        <v>160</v>
      </c>
      <c r="G1148" t="s">
        <v>31</v>
      </c>
      <c r="H1148">
        <v>3</v>
      </c>
      <c r="I1148" t="s">
        <v>17</v>
      </c>
      <c r="J1148">
        <v>8</v>
      </c>
      <c r="K1148">
        <v>3.4372199999999999</v>
      </c>
      <c r="L1148">
        <v>-76.522499999999994</v>
      </c>
    </row>
    <row r="1149" spans="1:12" x14ac:dyDescent="0.25">
      <c r="A1149" t="s">
        <v>158</v>
      </c>
      <c r="B1149" t="s">
        <v>62</v>
      </c>
      <c r="C1149">
        <v>24400</v>
      </c>
      <c r="D1149">
        <v>0</v>
      </c>
      <c r="E1149" t="s">
        <v>1099</v>
      </c>
      <c r="F1149" t="s">
        <v>93</v>
      </c>
      <c r="G1149" t="s">
        <v>16</v>
      </c>
      <c r="H1149">
        <v>5</v>
      </c>
      <c r="I1149" t="s">
        <v>32</v>
      </c>
      <c r="J1149">
        <v>1</v>
      </c>
      <c r="K1149">
        <v>4.6097099999999998</v>
      </c>
      <c r="L1149">
        <v>-74.08175</v>
      </c>
    </row>
    <row r="1150" spans="1:12" x14ac:dyDescent="0.25">
      <c r="A1150" t="s">
        <v>12</v>
      </c>
      <c r="B1150" t="s">
        <v>13</v>
      </c>
      <c r="C1150">
        <v>212400</v>
      </c>
      <c r="D1150">
        <v>9500</v>
      </c>
      <c r="E1150" t="s">
        <v>383</v>
      </c>
      <c r="F1150" t="s">
        <v>47</v>
      </c>
      <c r="G1150" t="s">
        <v>141</v>
      </c>
      <c r="H1150">
        <v>1</v>
      </c>
      <c r="I1150" t="s">
        <v>17</v>
      </c>
      <c r="J1150">
        <v>6</v>
      </c>
      <c r="K1150">
        <v>5.0688899999999997</v>
      </c>
      <c r="L1150">
        <v>-75.517380000000003</v>
      </c>
    </row>
    <row r="1151" spans="1:12" x14ac:dyDescent="0.25">
      <c r="A1151" t="s">
        <v>84</v>
      </c>
      <c r="B1151" t="s">
        <v>58</v>
      </c>
      <c r="C1151">
        <v>116300</v>
      </c>
      <c r="D1151">
        <v>7400</v>
      </c>
      <c r="E1151" t="s">
        <v>404</v>
      </c>
      <c r="F1151" t="s">
        <v>47</v>
      </c>
      <c r="G1151" t="s">
        <v>22</v>
      </c>
      <c r="H1151">
        <v>1</v>
      </c>
      <c r="I1151" t="s">
        <v>17</v>
      </c>
      <c r="J1151">
        <v>1</v>
      </c>
      <c r="K1151">
        <v>6.2518399999999996</v>
      </c>
      <c r="L1151">
        <v>-75.563590000000005</v>
      </c>
    </row>
    <row r="1152" spans="1:12" x14ac:dyDescent="0.25">
      <c r="A1152" t="s">
        <v>23</v>
      </c>
      <c r="B1152" t="s">
        <v>24</v>
      </c>
      <c r="C1152">
        <v>226900</v>
      </c>
      <c r="D1152">
        <v>16900</v>
      </c>
      <c r="E1152" t="s">
        <v>154</v>
      </c>
      <c r="F1152" t="s">
        <v>54</v>
      </c>
      <c r="G1152" t="s">
        <v>22</v>
      </c>
      <c r="H1152">
        <v>4</v>
      </c>
      <c r="I1152" t="s">
        <v>17</v>
      </c>
      <c r="J1152">
        <v>3</v>
      </c>
      <c r="K1152">
        <v>6.2518399999999996</v>
      </c>
      <c r="L1152">
        <v>-75.563590000000005</v>
      </c>
    </row>
    <row r="1153" spans="1:12" x14ac:dyDescent="0.25">
      <c r="A1153" t="s">
        <v>164</v>
      </c>
      <c r="B1153" t="s">
        <v>13</v>
      </c>
      <c r="C1153">
        <v>130300</v>
      </c>
      <c r="D1153">
        <v>7600</v>
      </c>
      <c r="E1153" t="s">
        <v>974</v>
      </c>
      <c r="F1153" t="s">
        <v>93</v>
      </c>
      <c r="G1153" t="s">
        <v>16</v>
      </c>
      <c r="H1153">
        <v>5</v>
      </c>
      <c r="I1153" t="s">
        <v>17</v>
      </c>
      <c r="J1153">
        <v>2</v>
      </c>
      <c r="K1153">
        <v>4.6097099999999998</v>
      </c>
      <c r="L1153">
        <v>-74.08175</v>
      </c>
    </row>
    <row r="1154" spans="1:12" x14ac:dyDescent="0.25">
      <c r="A1154" t="s">
        <v>12</v>
      </c>
      <c r="B1154" t="s">
        <v>13</v>
      </c>
      <c r="C1154">
        <v>193400</v>
      </c>
      <c r="D1154">
        <v>10500</v>
      </c>
      <c r="E1154" t="s">
        <v>447</v>
      </c>
      <c r="F1154" t="s">
        <v>52</v>
      </c>
      <c r="G1154" t="s">
        <v>243</v>
      </c>
      <c r="H1154">
        <v>5</v>
      </c>
      <c r="I1154" t="s">
        <v>38</v>
      </c>
      <c r="J1154">
        <v>1</v>
      </c>
      <c r="K1154">
        <v>4.5338900000000004</v>
      </c>
      <c r="L1154">
        <v>-75.681110000000004</v>
      </c>
    </row>
    <row r="1155" spans="1:12" x14ac:dyDescent="0.25">
      <c r="A1155" t="s">
        <v>36</v>
      </c>
      <c r="B1155" t="s">
        <v>24</v>
      </c>
      <c r="C1155">
        <v>41400</v>
      </c>
      <c r="D1155">
        <v>0</v>
      </c>
      <c r="E1155" t="s">
        <v>1018</v>
      </c>
      <c r="F1155" t="s">
        <v>76</v>
      </c>
      <c r="G1155" t="s">
        <v>16</v>
      </c>
      <c r="H1155">
        <v>5</v>
      </c>
      <c r="I1155" t="s">
        <v>17</v>
      </c>
      <c r="J1155">
        <v>2</v>
      </c>
      <c r="K1155">
        <v>4.6097099999999998</v>
      </c>
      <c r="L1155">
        <v>-74.08175</v>
      </c>
    </row>
    <row r="1156" spans="1:12" x14ac:dyDescent="0.25">
      <c r="A1156" t="s">
        <v>23</v>
      </c>
      <c r="B1156" t="s">
        <v>24</v>
      </c>
      <c r="C1156">
        <v>199000</v>
      </c>
      <c r="D1156">
        <v>16300</v>
      </c>
      <c r="E1156" t="s">
        <v>369</v>
      </c>
      <c r="F1156" t="s">
        <v>96</v>
      </c>
      <c r="G1156" t="s">
        <v>31</v>
      </c>
      <c r="H1156">
        <v>4</v>
      </c>
      <c r="I1156" t="s">
        <v>17</v>
      </c>
      <c r="J1156">
        <v>1</v>
      </c>
      <c r="K1156">
        <v>3.4372199999999999</v>
      </c>
      <c r="L1156">
        <v>-76.522499999999994</v>
      </c>
    </row>
    <row r="1157" spans="1:12" x14ac:dyDescent="0.25">
      <c r="A1157" t="s">
        <v>144</v>
      </c>
      <c r="B1157" t="s">
        <v>65</v>
      </c>
      <c r="C1157">
        <v>78100</v>
      </c>
      <c r="D1157">
        <v>4700</v>
      </c>
      <c r="E1157" t="s">
        <v>946</v>
      </c>
      <c r="F1157" t="s">
        <v>43</v>
      </c>
      <c r="G1157" t="s">
        <v>16</v>
      </c>
      <c r="H1157">
        <v>5</v>
      </c>
      <c r="I1157" t="s">
        <v>17</v>
      </c>
      <c r="J1157">
        <v>3</v>
      </c>
      <c r="K1157">
        <v>4.6097099999999998</v>
      </c>
      <c r="L1157">
        <v>-74.08175</v>
      </c>
    </row>
    <row r="1158" spans="1:12" x14ac:dyDescent="0.25">
      <c r="A1158" t="s">
        <v>41</v>
      </c>
      <c r="B1158" t="s">
        <v>29</v>
      </c>
      <c r="C1158">
        <v>1498100</v>
      </c>
      <c r="D1158">
        <v>78000</v>
      </c>
      <c r="E1158" t="s">
        <v>1160</v>
      </c>
      <c r="F1158" t="s">
        <v>15</v>
      </c>
      <c r="G1158" t="s">
        <v>22</v>
      </c>
      <c r="H1158">
        <v>3</v>
      </c>
      <c r="I1158" t="s">
        <v>17</v>
      </c>
      <c r="J1158">
        <v>1</v>
      </c>
      <c r="K1158">
        <v>6.2518399999999996</v>
      </c>
      <c r="L1158">
        <v>-75.563590000000005</v>
      </c>
    </row>
    <row r="1159" spans="1:12" x14ac:dyDescent="0.25">
      <c r="A1159" t="s">
        <v>266</v>
      </c>
      <c r="B1159" t="s">
        <v>13</v>
      </c>
      <c r="C1159">
        <v>1463800</v>
      </c>
      <c r="D1159">
        <v>76100</v>
      </c>
      <c r="E1159" t="s">
        <v>375</v>
      </c>
      <c r="F1159" t="s">
        <v>160</v>
      </c>
      <c r="G1159" t="s">
        <v>16</v>
      </c>
      <c r="H1159">
        <v>3</v>
      </c>
      <c r="I1159" t="s">
        <v>32</v>
      </c>
      <c r="J1159">
        <v>1</v>
      </c>
      <c r="K1159">
        <v>4.6097099999999998</v>
      </c>
      <c r="L1159">
        <v>-74.08175</v>
      </c>
    </row>
    <row r="1160" spans="1:12" x14ac:dyDescent="0.25">
      <c r="A1160" t="s">
        <v>23</v>
      </c>
      <c r="B1160" t="s">
        <v>24</v>
      </c>
      <c r="C1160">
        <v>217600</v>
      </c>
      <c r="D1160">
        <v>11800</v>
      </c>
      <c r="E1160" t="s">
        <v>449</v>
      </c>
      <c r="F1160" t="s">
        <v>54</v>
      </c>
      <c r="G1160" t="s">
        <v>31</v>
      </c>
      <c r="H1160">
        <v>4</v>
      </c>
      <c r="I1160" t="s">
        <v>32</v>
      </c>
      <c r="J1160">
        <v>1</v>
      </c>
      <c r="K1160">
        <v>3.4372199999999999</v>
      </c>
      <c r="L1160">
        <v>-76.522499999999994</v>
      </c>
    </row>
    <row r="1161" spans="1:12" x14ac:dyDescent="0.25">
      <c r="A1161" t="s">
        <v>158</v>
      </c>
      <c r="B1161" t="s">
        <v>62</v>
      </c>
      <c r="C1161">
        <v>47100</v>
      </c>
      <c r="D1161">
        <v>2900</v>
      </c>
      <c r="E1161" t="s">
        <v>419</v>
      </c>
      <c r="F1161" t="s">
        <v>52</v>
      </c>
      <c r="G1161" t="s">
        <v>22</v>
      </c>
      <c r="H1161">
        <v>4</v>
      </c>
      <c r="I1161" t="s">
        <v>17</v>
      </c>
      <c r="J1161">
        <v>1</v>
      </c>
      <c r="K1161">
        <v>6.2518399999999996</v>
      </c>
      <c r="L1161">
        <v>-75.563590000000005</v>
      </c>
    </row>
    <row r="1162" spans="1:12" x14ac:dyDescent="0.25">
      <c r="A1162" t="s">
        <v>214</v>
      </c>
      <c r="B1162" t="s">
        <v>19</v>
      </c>
      <c r="C1162">
        <v>148000</v>
      </c>
      <c r="D1162">
        <v>6100</v>
      </c>
      <c r="E1162" t="s">
        <v>1247</v>
      </c>
      <c r="F1162" t="s">
        <v>43</v>
      </c>
      <c r="G1162" t="s">
        <v>16</v>
      </c>
      <c r="H1162">
        <v>5</v>
      </c>
      <c r="I1162" t="s">
        <v>32</v>
      </c>
      <c r="J1162">
        <v>1</v>
      </c>
      <c r="K1162">
        <v>4.6097099999999998</v>
      </c>
      <c r="L1162">
        <v>-74.08175</v>
      </c>
    </row>
    <row r="1163" spans="1:12" x14ac:dyDescent="0.25">
      <c r="A1163" t="s">
        <v>127</v>
      </c>
      <c r="B1163" t="s">
        <v>13</v>
      </c>
      <c r="C1163">
        <v>1422800</v>
      </c>
      <c r="D1163">
        <v>73900</v>
      </c>
      <c r="E1163" t="s">
        <v>948</v>
      </c>
      <c r="F1163" t="s">
        <v>35</v>
      </c>
      <c r="G1163" t="s">
        <v>22</v>
      </c>
      <c r="H1163">
        <v>5</v>
      </c>
      <c r="I1163" t="s">
        <v>17</v>
      </c>
      <c r="J1163">
        <v>2</v>
      </c>
      <c r="K1163">
        <v>6.2518399999999996</v>
      </c>
      <c r="L1163">
        <v>-75.563590000000005</v>
      </c>
    </row>
    <row r="1164" spans="1:12" x14ac:dyDescent="0.25">
      <c r="A1164" t="s">
        <v>113</v>
      </c>
      <c r="B1164" t="s">
        <v>24</v>
      </c>
      <c r="C1164">
        <v>15000</v>
      </c>
      <c r="D1164">
        <v>0</v>
      </c>
      <c r="E1164" t="s">
        <v>1103</v>
      </c>
      <c r="F1164" t="s">
        <v>93</v>
      </c>
      <c r="G1164" t="s">
        <v>22</v>
      </c>
      <c r="H1164">
        <v>4</v>
      </c>
      <c r="I1164" t="s">
        <v>17</v>
      </c>
      <c r="J1164">
        <v>2</v>
      </c>
      <c r="K1164">
        <v>6.2518399999999996</v>
      </c>
      <c r="L1164">
        <v>-75.563590000000005</v>
      </c>
    </row>
    <row r="1165" spans="1:12" x14ac:dyDescent="0.25">
      <c r="A1165" t="s">
        <v>155</v>
      </c>
      <c r="B1165" t="s">
        <v>62</v>
      </c>
      <c r="C1165">
        <v>97000</v>
      </c>
      <c r="D1165">
        <v>5600</v>
      </c>
      <c r="E1165" t="s">
        <v>1043</v>
      </c>
      <c r="F1165" t="s">
        <v>15</v>
      </c>
      <c r="G1165" t="s">
        <v>109</v>
      </c>
      <c r="H1165">
        <v>4</v>
      </c>
      <c r="I1165" t="s">
        <v>146</v>
      </c>
      <c r="J1165">
        <v>1</v>
      </c>
      <c r="K1165">
        <v>4.1420000000000003</v>
      </c>
      <c r="L1165">
        <v>-73.626639999999995</v>
      </c>
    </row>
    <row r="1166" spans="1:12" x14ac:dyDescent="0.25">
      <c r="A1166" t="s">
        <v>164</v>
      </c>
      <c r="B1166" t="s">
        <v>13</v>
      </c>
      <c r="C1166">
        <v>186400</v>
      </c>
      <c r="D1166">
        <v>10100</v>
      </c>
      <c r="E1166" t="s">
        <v>349</v>
      </c>
      <c r="F1166" t="s">
        <v>93</v>
      </c>
      <c r="G1166" t="s">
        <v>60</v>
      </c>
      <c r="H1166">
        <v>1</v>
      </c>
      <c r="I1166" t="s">
        <v>32</v>
      </c>
      <c r="J1166">
        <v>1</v>
      </c>
      <c r="K1166">
        <v>4.8133299999999997</v>
      </c>
      <c r="L1166">
        <v>-75.696110000000004</v>
      </c>
    </row>
    <row r="1167" spans="1:12" x14ac:dyDescent="0.25">
      <c r="A1167" t="s">
        <v>133</v>
      </c>
      <c r="B1167" t="s">
        <v>24</v>
      </c>
      <c r="C1167">
        <v>17700</v>
      </c>
      <c r="D1167">
        <v>1300</v>
      </c>
      <c r="E1167" t="s">
        <v>528</v>
      </c>
      <c r="F1167" t="s">
        <v>96</v>
      </c>
      <c r="G1167" t="s">
        <v>16</v>
      </c>
      <c r="H1167">
        <v>5</v>
      </c>
      <c r="I1167" t="s">
        <v>17</v>
      </c>
      <c r="J1167">
        <v>3</v>
      </c>
      <c r="K1167">
        <v>4.6097099999999998</v>
      </c>
      <c r="L1167">
        <v>-74.08175</v>
      </c>
    </row>
    <row r="1168" spans="1:12" x14ac:dyDescent="0.25">
      <c r="A1168" t="s">
        <v>36</v>
      </c>
      <c r="B1168" t="s">
        <v>24</v>
      </c>
      <c r="C1168">
        <v>36000</v>
      </c>
      <c r="D1168">
        <v>2100</v>
      </c>
      <c r="E1168" t="s">
        <v>1119</v>
      </c>
      <c r="F1168" t="s">
        <v>15</v>
      </c>
      <c r="G1168" t="s">
        <v>278</v>
      </c>
      <c r="H1168">
        <v>5</v>
      </c>
      <c r="I1168" t="s">
        <v>32</v>
      </c>
      <c r="J1168">
        <v>1</v>
      </c>
      <c r="K1168">
        <v>-4.2152799999999999</v>
      </c>
      <c r="L1168">
        <v>-69.940560000000005</v>
      </c>
    </row>
    <row r="1169" spans="1:12" x14ac:dyDescent="0.25">
      <c r="A1169" t="s">
        <v>18</v>
      </c>
      <c r="B1169" t="s">
        <v>19</v>
      </c>
      <c r="C1169">
        <v>268300</v>
      </c>
      <c r="D1169">
        <v>14700</v>
      </c>
      <c r="E1169" t="s">
        <v>342</v>
      </c>
      <c r="F1169" t="s">
        <v>52</v>
      </c>
      <c r="G1169" t="s">
        <v>16</v>
      </c>
      <c r="H1169">
        <v>5</v>
      </c>
      <c r="I1169" t="s">
        <v>17</v>
      </c>
      <c r="J1169">
        <v>4</v>
      </c>
      <c r="K1169">
        <v>4.6097099999999998</v>
      </c>
      <c r="L1169">
        <v>-74.08175</v>
      </c>
    </row>
    <row r="1170" spans="1:12" x14ac:dyDescent="0.25">
      <c r="A1170" t="s">
        <v>89</v>
      </c>
      <c r="B1170" t="s">
        <v>62</v>
      </c>
      <c r="C1170">
        <v>10000</v>
      </c>
      <c r="D1170">
        <v>0</v>
      </c>
      <c r="E1170" t="s">
        <v>496</v>
      </c>
      <c r="F1170" t="s">
        <v>93</v>
      </c>
      <c r="G1170" t="s">
        <v>16</v>
      </c>
      <c r="H1170">
        <v>5</v>
      </c>
      <c r="I1170" t="s">
        <v>17</v>
      </c>
      <c r="J1170">
        <v>3</v>
      </c>
      <c r="K1170">
        <v>4.6097099999999998</v>
      </c>
      <c r="L1170">
        <v>-74.08175</v>
      </c>
    </row>
    <row r="1171" spans="1:12" x14ac:dyDescent="0.25">
      <c r="A1171" t="s">
        <v>148</v>
      </c>
      <c r="B1171" t="s">
        <v>13</v>
      </c>
      <c r="C1171">
        <v>1666000</v>
      </c>
      <c r="D1171">
        <v>89400</v>
      </c>
      <c r="E1171" t="s">
        <v>555</v>
      </c>
      <c r="F1171" t="s">
        <v>54</v>
      </c>
      <c r="G1171" t="s">
        <v>22</v>
      </c>
      <c r="H1171">
        <v>4</v>
      </c>
      <c r="I1171" t="s">
        <v>17</v>
      </c>
      <c r="J1171">
        <v>1</v>
      </c>
      <c r="K1171">
        <v>6.2518399999999996</v>
      </c>
      <c r="L1171">
        <v>-75.563590000000005</v>
      </c>
    </row>
    <row r="1172" spans="1:12" x14ac:dyDescent="0.25">
      <c r="A1172" t="s">
        <v>84</v>
      </c>
      <c r="B1172" t="s">
        <v>58</v>
      </c>
      <c r="C1172">
        <v>115400</v>
      </c>
      <c r="D1172">
        <v>6400</v>
      </c>
      <c r="E1172" t="s">
        <v>450</v>
      </c>
      <c r="F1172" t="s">
        <v>43</v>
      </c>
      <c r="G1172" t="s">
        <v>16</v>
      </c>
      <c r="H1172">
        <v>3</v>
      </c>
      <c r="I1172" t="s">
        <v>146</v>
      </c>
      <c r="J1172">
        <v>1</v>
      </c>
      <c r="K1172">
        <v>4.6097099999999998</v>
      </c>
      <c r="L1172">
        <v>-74.08175</v>
      </c>
    </row>
    <row r="1173" spans="1:12" x14ac:dyDescent="0.25">
      <c r="A1173" t="s">
        <v>214</v>
      </c>
      <c r="B1173" t="s">
        <v>19</v>
      </c>
      <c r="C1173">
        <v>174900</v>
      </c>
      <c r="D1173">
        <v>9800</v>
      </c>
      <c r="E1173" t="s">
        <v>994</v>
      </c>
      <c r="F1173" t="s">
        <v>160</v>
      </c>
      <c r="G1173" t="s">
        <v>16</v>
      </c>
      <c r="H1173">
        <v>5</v>
      </c>
      <c r="I1173" t="s">
        <v>17</v>
      </c>
      <c r="J1173">
        <v>2</v>
      </c>
      <c r="K1173">
        <v>4.6097099999999998</v>
      </c>
      <c r="L1173">
        <v>-74.08175</v>
      </c>
    </row>
    <row r="1174" spans="1:12" x14ac:dyDescent="0.25">
      <c r="A1174" t="s">
        <v>12</v>
      </c>
      <c r="B1174" t="s">
        <v>13</v>
      </c>
      <c r="C1174">
        <v>280600</v>
      </c>
      <c r="D1174">
        <v>17300</v>
      </c>
      <c r="E1174" t="s">
        <v>81</v>
      </c>
      <c r="F1174" t="s">
        <v>15</v>
      </c>
      <c r="G1174" t="s">
        <v>22</v>
      </c>
      <c r="H1174">
        <v>3</v>
      </c>
      <c r="I1174" t="s">
        <v>17</v>
      </c>
      <c r="J1174">
        <v>1</v>
      </c>
      <c r="K1174">
        <v>6.2518399999999996</v>
      </c>
      <c r="L1174">
        <v>-75.563590000000005</v>
      </c>
    </row>
    <row r="1175" spans="1:12" x14ac:dyDescent="0.25">
      <c r="A1175" t="s">
        <v>33</v>
      </c>
      <c r="B1175" t="s">
        <v>19</v>
      </c>
      <c r="C1175">
        <v>357600</v>
      </c>
      <c r="D1175">
        <v>19300</v>
      </c>
      <c r="E1175" t="s">
        <v>562</v>
      </c>
      <c r="F1175" t="s">
        <v>76</v>
      </c>
      <c r="G1175" t="s">
        <v>16</v>
      </c>
      <c r="H1175">
        <v>4</v>
      </c>
      <c r="I1175" t="s">
        <v>17</v>
      </c>
      <c r="J1175">
        <v>1</v>
      </c>
      <c r="K1175">
        <v>4.6097099999999998</v>
      </c>
      <c r="L1175">
        <v>-74.08175</v>
      </c>
    </row>
    <row r="1176" spans="1:12" x14ac:dyDescent="0.25">
      <c r="A1176" t="s">
        <v>214</v>
      </c>
      <c r="B1176" t="s">
        <v>19</v>
      </c>
      <c r="C1176">
        <v>144800</v>
      </c>
      <c r="D1176">
        <v>5900</v>
      </c>
      <c r="E1176" t="s">
        <v>1117</v>
      </c>
      <c r="F1176" t="s">
        <v>52</v>
      </c>
      <c r="G1176" t="s">
        <v>126</v>
      </c>
      <c r="H1176">
        <v>1</v>
      </c>
      <c r="I1176" t="s">
        <v>38</v>
      </c>
      <c r="J1176">
        <v>1</v>
      </c>
      <c r="K1176">
        <v>7.89391</v>
      </c>
      <c r="L1176">
        <v>-72.507819999999995</v>
      </c>
    </row>
    <row r="1177" spans="1:12" x14ac:dyDescent="0.25">
      <c r="A1177" t="s">
        <v>113</v>
      </c>
      <c r="B1177" t="s">
        <v>24</v>
      </c>
      <c r="C1177">
        <v>17900</v>
      </c>
      <c r="D1177">
        <v>1600</v>
      </c>
      <c r="E1177" t="s">
        <v>365</v>
      </c>
      <c r="F1177" t="s">
        <v>160</v>
      </c>
      <c r="G1177" t="s">
        <v>16</v>
      </c>
      <c r="H1177">
        <v>5</v>
      </c>
      <c r="I1177" t="s">
        <v>17</v>
      </c>
      <c r="J1177">
        <v>2</v>
      </c>
      <c r="K1177">
        <v>4.6097099999999998</v>
      </c>
      <c r="L1177">
        <v>-74.08175</v>
      </c>
    </row>
    <row r="1178" spans="1:12" x14ac:dyDescent="0.25">
      <c r="A1178" t="s">
        <v>57</v>
      </c>
      <c r="B1178" t="s">
        <v>58</v>
      </c>
      <c r="C1178">
        <v>79000</v>
      </c>
      <c r="D1178">
        <v>4600</v>
      </c>
      <c r="E1178" t="s">
        <v>299</v>
      </c>
      <c r="F1178" t="s">
        <v>160</v>
      </c>
      <c r="G1178" t="s">
        <v>22</v>
      </c>
      <c r="H1178">
        <v>5</v>
      </c>
      <c r="I1178" t="s">
        <v>17</v>
      </c>
      <c r="J1178">
        <v>4</v>
      </c>
      <c r="K1178">
        <v>6.2518399999999996</v>
      </c>
      <c r="L1178">
        <v>-75.563590000000005</v>
      </c>
    </row>
    <row r="1179" spans="1:12" x14ac:dyDescent="0.25">
      <c r="A1179" t="s">
        <v>111</v>
      </c>
      <c r="B1179" t="s">
        <v>19</v>
      </c>
      <c r="C1179">
        <v>491900</v>
      </c>
      <c r="D1179">
        <v>26600</v>
      </c>
      <c r="E1179" t="s">
        <v>1135</v>
      </c>
      <c r="F1179" t="s">
        <v>52</v>
      </c>
      <c r="G1179" t="s">
        <v>16</v>
      </c>
      <c r="H1179">
        <v>5</v>
      </c>
      <c r="I1179" t="s">
        <v>17</v>
      </c>
      <c r="J1179">
        <v>7</v>
      </c>
      <c r="K1179">
        <v>4.6097099999999998</v>
      </c>
      <c r="L1179">
        <v>-74.08175</v>
      </c>
    </row>
    <row r="1180" spans="1:12" x14ac:dyDescent="0.25">
      <c r="A1180" t="s">
        <v>105</v>
      </c>
      <c r="B1180" t="s">
        <v>19</v>
      </c>
      <c r="C1180">
        <v>312800</v>
      </c>
      <c r="D1180">
        <v>14800</v>
      </c>
      <c r="E1180" t="s">
        <v>313</v>
      </c>
      <c r="F1180" t="s">
        <v>43</v>
      </c>
      <c r="G1180" t="s">
        <v>31</v>
      </c>
      <c r="H1180">
        <v>5</v>
      </c>
      <c r="I1180" t="s">
        <v>17</v>
      </c>
      <c r="J1180">
        <v>2</v>
      </c>
      <c r="K1180">
        <v>3.4372199999999999</v>
      </c>
      <c r="L1180">
        <v>-76.522499999999994</v>
      </c>
    </row>
    <row r="1181" spans="1:12" x14ac:dyDescent="0.25">
      <c r="A1181" t="s">
        <v>82</v>
      </c>
      <c r="B1181" t="s">
        <v>58</v>
      </c>
      <c r="C1181">
        <v>36600</v>
      </c>
      <c r="D1181">
        <v>2300</v>
      </c>
      <c r="E1181" t="s">
        <v>864</v>
      </c>
      <c r="F1181" t="s">
        <v>15</v>
      </c>
      <c r="G1181" t="s">
        <v>60</v>
      </c>
      <c r="H1181">
        <v>5</v>
      </c>
      <c r="I1181" t="s">
        <v>17</v>
      </c>
      <c r="J1181">
        <v>6</v>
      </c>
      <c r="K1181">
        <v>4.8133299999999997</v>
      </c>
      <c r="L1181">
        <v>-75.696110000000004</v>
      </c>
    </row>
    <row r="1182" spans="1:12" x14ac:dyDescent="0.25">
      <c r="A1182" t="s">
        <v>94</v>
      </c>
      <c r="B1182" t="s">
        <v>29</v>
      </c>
      <c r="C1182">
        <v>691600</v>
      </c>
      <c r="D1182">
        <v>37900</v>
      </c>
      <c r="E1182" t="s">
        <v>1086</v>
      </c>
      <c r="F1182" t="s">
        <v>52</v>
      </c>
      <c r="G1182" t="s">
        <v>109</v>
      </c>
      <c r="H1182">
        <v>1</v>
      </c>
      <c r="I1182" t="s">
        <v>17</v>
      </c>
      <c r="J1182">
        <v>10</v>
      </c>
      <c r="K1182">
        <v>4.1420000000000003</v>
      </c>
      <c r="L1182">
        <v>-73.626639999999995</v>
      </c>
    </row>
    <row r="1183" spans="1:12" x14ac:dyDescent="0.25">
      <c r="A1183" t="s">
        <v>155</v>
      </c>
      <c r="B1183" t="s">
        <v>62</v>
      </c>
      <c r="C1183">
        <v>97500</v>
      </c>
      <c r="D1183">
        <v>3400</v>
      </c>
      <c r="E1183" t="s">
        <v>946</v>
      </c>
      <c r="F1183" t="s">
        <v>96</v>
      </c>
      <c r="G1183" t="s">
        <v>91</v>
      </c>
      <c r="H1183">
        <v>3</v>
      </c>
      <c r="I1183" t="s">
        <v>17</v>
      </c>
      <c r="J1183">
        <v>5</v>
      </c>
      <c r="K1183">
        <v>10.968540000000001</v>
      </c>
      <c r="L1183">
        <v>-74.781319999999994</v>
      </c>
    </row>
    <row r="1184" spans="1:12" x14ac:dyDescent="0.25">
      <c r="A1184" t="s">
        <v>36</v>
      </c>
      <c r="B1184" t="s">
        <v>24</v>
      </c>
      <c r="C1184">
        <v>36200</v>
      </c>
      <c r="D1184">
        <v>2300</v>
      </c>
      <c r="E1184" t="s">
        <v>1097</v>
      </c>
      <c r="F1184" t="s">
        <v>26</v>
      </c>
      <c r="G1184" t="s">
        <v>16</v>
      </c>
      <c r="H1184">
        <v>2</v>
      </c>
      <c r="I1184" t="s">
        <v>17</v>
      </c>
      <c r="J1184">
        <v>1</v>
      </c>
      <c r="K1184">
        <v>4.6097099999999998</v>
      </c>
      <c r="L1184">
        <v>-74.08175</v>
      </c>
    </row>
    <row r="1185" spans="1:12" x14ac:dyDescent="0.25">
      <c r="A1185" t="s">
        <v>80</v>
      </c>
      <c r="B1185" t="s">
        <v>65</v>
      </c>
      <c r="C1185">
        <v>38700</v>
      </c>
      <c r="D1185">
        <v>2300</v>
      </c>
      <c r="E1185" t="s">
        <v>928</v>
      </c>
      <c r="F1185" t="s">
        <v>54</v>
      </c>
      <c r="G1185" t="s">
        <v>178</v>
      </c>
      <c r="H1185">
        <v>5</v>
      </c>
      <c r="I1185" t="s">
        <v>17</v>
      </c>
      <c r="J1185">
        <v>4</v>
      </c>
      <c r="K1185">
        <v>1.2136100000000001</v>
      </c>
      <c r="L1185">
        <v>-77.281109999999998</v>
      </c>
    </row>
    <row r="1186" spans="1:12" x14ac:dyDescent="0.25">
      <c r="A1186" t="s">
        <v>41</v>
      </c>
      <c r="B1186" t="s">
        <v>29</v>
      </c>
      <c r="C1186">
        <v>1511900</v>
      </c>
      <c r="D1186">
        <v>81700</v>
      </c>
      <c r="E1186" t="s">
        <v>152</v>
      </c>
      <c r="F1186" t="s">
        <v>43</v>
      </c>
      <c r="G1186" t="s">
        <v>16</v>
      </c>
      <c r="H1186">
        <v>4</v>
      </c>
      <c r="I1186" t="s">
        <v>32</v>
      </c>
      <c r="J1186">
        <v>1</v>
      </c>
      <c r="K1186">
        <v>4.6097099999999998</v>
      </c>
      <c r="L1186">
        <v>-74.08175</v>
      </c>
    </row>
    <row r="1187" spans="1:12" x14ac:dyDescent="0.25">
      <c r="A1187" t="s">
        <v>297</v>
      </c>
      <c r="B1187" t="s">
        <v>86</v>
      </c>
      <c r="C1187">
        <v>42700</v>
      </c>
      <c r="D1187">
        <v>2700</v>
      </c>
      <c r="E1187" t="s">
        <v>455</v>
      </c>
      <c r="F1187" t="s">
        <v>52</v>
      </c>
      <c r="G1187" t="s">
        <v>16</v>
      </c>
      <c r="H1187">
        <v>4</v>
      </c>
      <c r="I1187" t="s">
        <v>17</v>
      </c>
      <c r="J1187">
        <v>8</v>
      </c>
      <c r="K1187">
        <v>4.6097099999999998</v>
      </c>
      <c r="L1187">
        <v>-74.08175</v>
      </c>
    </row>
    <row r="1188" spans="1:12" x14ac:dyDescent="0.25">
      <c r="A1188" t="s">
        <v>204</v>
      </c>
      <c r="B1188" t="s">
        <v>13</v>
      </c>
      <c r="C1188">
        <v>163300</v>
      </c>
      <c r="D1188">
        <v>9100</v>
      </c>
      <c r="E1188" t="s">
        <v>66</v>
      </c>
      <c r="F1188" t="s">
        <v>47</v>
      </c>
      <c r="G1188" t="s">
        <v>16</v>
      </c>
      <c r="H1188">
        <v>5</v>
      </c>
      <c r="I1188" t="s">
        <v>32</v>
      </c>
      <c r="J1188">
        <v>1</v>
      </c>
      <c r="K1188">
        <v>4.6097099999999998</v>
      </c>
      <c r="L1188">
        <v>-74.08175</v>
      </c>
    </row>
    <row r="1189" spans="1:12" x14ac:dyDescent="0.25">
      <c r="A1189" t="s">
        <v>70</v>
      </c>
      <c r="B1189" t="s">
        <v>13</v>
      </c>
      <c r="C1189">
        <v>1903800</v>
      </c>
      <c r="D1189">
        <v>99600</v>
      </c>
      <c r="E1189" t="s">
        <v>1154</v>
      </c>
      <c r="F1189" t="s">
        <v>54</v>
      </c>
      <c r="G1189" t="s">
        <v>31</v>
      </c>
      <c r="H1189">
        <v>5</v>
      </c>
      <c r="I1189" t="s">
        <v>32</v>
      </c>
      <c r="J1189">
        <v>1</v>
      </c>
      <c r="K1189">
        <v>3.4372199999999999</v>
      </c>
      <c r="L1189">
        <v>-76.522499999999994</v>
      </c>
    </row>
    <row r="1190" spans="1:12" x14ac:dyDescent="0.25">
      <c r="A1190" t="s">
        <v>64</v>
      </c>
      <c r="B1190" t="s">
        <v>65</v>
      </c>
      <c r="C1190">
        <v>55200</v>
      </c>
      <c r="D1190">
        <v>1100</v>
      </c>
      <c r="E1190" t="s">
        <v>249</v>
      </c>
      <c r="F1190" t="s">
        <v>88</v>
      </c>
      <c r="G1190" t="s">
        <v>31</v>
      </c>
      <c r="H1190">
        <v>5</v>
      </c>
      <c r="I1190" t="s">
        <v>17</v>
      </c>
      <c r="J1190">
        <v>8</v>
      </c>
      <c r="K1190">
        <v>3.4372199999999999</v>
      </c>
      <c r="L1190">
        <v>-76.522499999999994</v>
      </c>
    </row>
    <row r="1191" spans="1:12" x14ac:dyDescent="0.25">
      <c r="A1191" t="s">
        <v>103</v>
      </c>
      <c r="B1191" t="s">
        <v>13</v>
      </c>
      <c r="C1191">
        <v>318400</v>
      </c>
      <c r="D1191">
        <v>17200</v>
      </c>
      <c r="E1191" t="s">
        <v>898</v>
      </c>
      <c r="F1191" t="s">
        <v>47</v>
      </c>
      <c r="G1191" t="s">
        <v>16</v>
      </c>
      <c r="H1191">
        <v>5</v>
      </c>
      <c r="I1191" t="s">
        <v>17</v>
      </c>
      <c r="J1191">
        <v>3</v>
      </c>
      <c r="K1191">
        <v>4.6097099999999998</v>
      </c>
      <c r="L1191">
        <v>-74.08175</v>
      </c>
    </row>
    <row r="1192" spans="1:12" x14ac:dyDescent="0.25">
      <c r="A1192" t="s">
        <v>48</v>
      </c>
      <c r="B1192" t="s">
        <v>24</v>
      </c>
      <c r="C1192">
        <v>66500</v>
      </c>
      <c r="D1192">
        <v>3900</v>
      </c>
      <c r="E1192" t="s">
        <v>1165</v>
      </c>
      <c r="F1192" t="s">
        <v>26</v>
      </c>
      <c r="G1192" t="s">
        <v>126</v>
      </c>
      <c r="H1192">
        <v>4</v>
      </c>
      <c r="I1192" t="s">
        <v>17</v>
      </c>
      <c r="J1192">
        <v>10</v>
      </c>
      <c r="K1192">
        <v>7.89391</v>
      </c>
      <c r="L1192">
        <v>-72.507819999999995</v>
      </c>
    </row>
    <row r="1193" spans="1:12" x14ac:dyDescent="0.25">
      <c r="A1193" t="s">
        <v>297</v>
      </c>
      <c r="B1193" t="s">
        <v>86</v>
      </c>
      <c r="C1193">
        <v>65400</v>
      </c>
      <c r="D1193">
        <v>1700</v>
      </c>
      <c r="E1193" t="s">
        <v>958</v>
      </c>
      <c r="F1193" t="s">
        <v>47</v>
      </c>
      <c r="G1193" t="s">
        <v>22</v>
      </c>
      <c r="H1193">
        <v>4</v>
      </c>
      <c r="I1193" t="s">
        <v>17</v>
      </c>
      <c r="J1193">
        <v>4</v>
      </c>
      <c r="K1193">
        <v>6.2518399999999996</v>
      </c>
      <c r="L1193">
        <v>-75.563590000000005</v>
      </c>
    </row>
    <row r="1194" spans="1:12" x14ac:dyDescent="0.25">
      <c r="A1194" t="s">
        <v>84</v>
      </c>
      <c r="B1194" t="s">
        <v>58</v>
      </c>
      <c r="C1194">
        <v>164600</v>
      </c>
      <c r="D1194">
        <v>9000</v>
      </c>
      <c r="E1194" t="s">
        <v>1177</v>
      </c>
      <c r="F1194" t="s">
        <v>47</v>
      </c>
      <c r="G1194" t="s">
        <v>44</v>
      </c>
      <c r="H1194">
        <v>5</v>
      </c>
      <c r="I1194" t="s">
        <v>17</v>
      </c>
      <c r="J1194">
        <v>1</v>
      </c>
      <c r="K1194">
        <v>11.240790000000001</v>
      </c>
      <c r="L1194">
        <v>-74.199039999999997</v>
      </c>
    </row>
    <row r="1195" spans="1:12" x14ac:dyDescent="0.25">
      <c r="A1195" t="s">
        <v>127</v>
      </c>
      <c r="B1195" t="s">
        <v>13</v>
      </c>
      <c r="C1195">
        <v>1025000</v>
      </c>
      <c r="D1195">
        <v>52800</v>
      </c>
      <c r="E1195" t="s">
        <v>292</v>
      </c>
      <c r="F1195" t="s">
        <v>52</v>
      </c>
      <c r="G1195" t="s">
        <v>16</v>
      </c>
      <c r="H1195">
        <v>4</v>
      </c>
      <c r="I1195" t="s">
        <v>17</v>
      </c>
      <c r="J1195">
        <v>4</v>
      </c>
      <c r="K1195">
        <v>4.6097099999999998</v>
      </c>
      <c r="L1195">
        <v>-74.08175</v>
      </c>
    </row>
    <row r="1196" spans="1:12" x14ac:dyDescent="0.25">
      <c r="A1196" t="s">
        <v>84</v>
      </c>
      <c r="B1196" t="s">
        <v>58</v>
      </c>
      <c r="C1196">
        <v>215000</v>
      </c>
      <c r="D1196">
        <v>9600</v>
      </c>
      <c r="E1196" t="s">
        <v>51</v>
      </c>
      <c r="F1196" t="s">
        <v>15</v>
      </c>
      <c r="G1196" t="s">
        <v>16</v>
      </c>
      <c r="H1196">
        <v>5</v>
      </c>
      <c r="I1196" t="s">
        <v>17</v>
      </c>
      <c r="J1196">
        <v>10</v>
      </c>
      <c r="K1196">
        <v>4.6097099999999998</v>
      </c>
      <c r="L1196">
        <v>-74.08175</v>
      </c>
    </row>
    <row r="1197" spans="1:12" x14ac:dyDescent="0.25">
      <c r="A1197" t="s">
        <v>94</v>
      </c>
      <c r="B1197" t="s">
        <v>29</v>
      </c>
      <c r="C1197">
        <v>1048900</v>
      </c>
      <c r="D1197">
        <v>54000</v>
      </c>
      <c r="E1197" t="s">
        <v>617</v>
      </c>
      <c r="F1197" t="s">
        <v>88</v>
      </c>
      <c r="G1197" t="s">
        <v>31</v>
      </c>
      <c r="H1197">
        <v>1</v>
      </c>
      <c r="I1197" t="s">
        <v>17</v>
      </c>
      <c r="J1197">
        <v>1</v>
      </c>
      <c r="K1197">
        <v>3.4372199999999999</v>
      </c>
      <c r="L1197">
        <v>-76.522499999999994</v>
      </c>
    </row>
    <row r="1198" spans="1:12" x14ac:dyDescent="0.25">
      <c r="A1198" t="s">
        <v>113</v>
      </c>
      <c r="B1198" t="s">
        <v>24</v>
      </c>
      <c r="C1198">
        <v>19900</v>
      </c>
      <c r="D1198">
        <v>0</v>
      </c>
      <c r="E1198" t="s">
        <v>577</v>
      </c>
      <c r="F1198" t="s">
        <v>52</v>
      </c>
      <c r="G1198" t="s">
        <v>16</v>
      </c>
      <c r="H1198">
        <v>5</v>
      </c>
      <c r="I1198" t="s">
        <v>17</v>
      </c>
      <c r="J1198">
        <v>1</v>
      </c>
      <c r="K1198">
        <v>4.6097099999999998</v>
      </c>
      <c r="L1198">
        <v>-74.08175</v>
      </c>
    </row>
    <row r="1199" spans="1:12" x14ac:dyDescent="0.25">
      <c r="A1199" t="s">
        <v>105</v>
      </c>
      <c r="B1199" t="s">
        <v>19</v>
      </c>
      <c r="C1199">
        <v>243800</v>
      </c>
      <c r="D1199">
        <v>11200</v>
      </c>
      <c r="E1199" t="s">
        <v>270</v>
      </c>
      <c r="F1199" t="s">
        <v>130</v>
      </c>
      <c r="G1199" t="s">
        <v>16</v>
      </c>
      <c r="H1199">
        <v>5</v>
      </c>
      <c r="I1199" t="s">
        <v>32</v>
      </c>
      <c r="J1199">
        <v>1</v>
      </c>
      <c r="K1199">
        <v>4.6097099999999998</v>
      </c>
      <c r="L1199">
        <v>-74.08175</v>
      </c>
    </row>
    <row r="1200" spans="1:12" x14ac:dyDescent="0.25">
      <c r="A1200" t="s">
        <v>144</v>
      </c>
      <c r="B1200" t="s">
        <v>65</v>
      </c>
      <c r="C1200">
        <v>47400</v>
      </c>
      <c r="D1200">
        <v>3200</v>
      </c>
      <c r="E1200" t="s">
        <v>187</v>
      </c>
      <c r="F1200" t="s">
        <v>43</v>
      </c>
      <c r="G1200" t="s">
        <v>126</v>
      </c>
      <c r="H1200">
        <v>4</v>
      </c>
      <c r="I1200" t="s">
        <v>17</v>
      </c>
      <c r="J1200">
        <v>1</v>
      </c>
      <c r="K1200">
        <v>7.89391</v>
      </c>
      <c r="L1200">
        <v>-72.507819999999995</v>
      </c>
    </row>
    <row r="1201" spans="1:12" x14ac:dyDescent="0.25">
      <c r="A1201" t="s">
        <v>103</v>
      </c>
      <c r="B1201" t="s">
        <v>13</v>
      </c>
      <c r="C1201">
        <v>364600</v>
      </c>
      <c r="D1201">
        <v>19800</v>
      </c>
      <c r="E1201" t="s">
        <v>296</v>
      </c>
      <c r="F1201" t="s">
        <v>76</v>
      </c>
      <c r="G1201" t="s">
        <v>22</v>
      </c>
      <c r="H1201">
        <v>4</v>
      </c>
      <c r="I1201" t="s">
        <v>17</v>
      </c>
      <c r="J1201">
        <v>6</v>
      </c>
      <c r="K1201">
        <v>6.2518399999999996</v>
      </c>
      <c r="L1201">
        <v>-75.563590000000005</v>
      </c>
    </row>
    <row r="1202" spans="1:12" x14ac:dyDescent="0.25">
      <c r="A1202" t="s">
        <v>28</v>
      </c>
      <c r="B1202" t="s">
        <v>29</v>
      </c>
      <c r="C1202">
        <v>667400</v>
      </c>
      <c r="D1202">
        <v>35900</v>
      </c>
      <c r="E1202" t="s">
        <v>1222</v>
      </c>
      <c r="F1202" t="s">
        <v>26</v>
      </c>
      <c r="G1202" t="s">
        <v>16</v>
      </c>
      <c r="H1202">
        <v>5</v>
      </c>
      <c r="I1202" t="s">
        <v>17</v>
      </c>
      <c r="J1202">
        <v>1</v>
      </c>
      <c r="K1202">
        <v>4.6097099999999998</v>
      </c>
      <c r="L1202">
        <v>-74.08175</v>
      </c>
    </row>
    <row r="1203" spans="1:12" x14ac:dyDescent="0.25">
      <c r="A1203" t="s">
        <v>45</v>
      </c>
      <c r="B1203" t="s">
        <v>29</v>
      </c>
      <c r="C1203">
        <v>1555000</v>
      </c>
      <c r="D1203">
        <v>83500</v>
      </c>
      <c r="E1203" t="s">
        <v>1076</v>
      </c>
      <c r="F1203" t="s">
        <v>35</v>
      </c>
      <c r="G1203" t="s">
        <v>22</v>
      </c>
      <c r="H1203">
        <v>4</v>
      </c>
      <c r="I1203" t="s">
        <v>17</v>
      </c>
      <c r="J1203">
        <v>10</v>
      </c>
      <c r="K1203">
        <v>6.2518399999999996</v>
      </c>
      <c r="L1203">
        <v>-75.563590000000005</v>
      </c>
    </row>
    <row r="1204" spans="1:12" x14ac:dyDescent="0.25">
      <c r="A1204" t="s">
        <v>36</v>
      </c>
      <c r="B1204" t="s">
        <v>24</v>
      </c>
      <c r="C1204">
        <v>33400</v>
      </c>
      <c r="D1204">
        <v>2200</v>
      </c>
      <c r="E1204" t="s">
        <v>1002</v>
      </c>
      <c r="F1204" t="s">
        <v>96</v>
      </c>
      <c r="G1204" t="s">
        <v>16</v>
      </c>
      <c r="H1204">
        <v>5</v>
      </c>
      <c r="I1204" t="s">
        <v>32</v>
      </c>
      <c r="J1204">
        <v>1</v>
      </c>
      <c r="K1204">
        <v>4.6097099999999998</v>
      </c>
      <c r="L1204">
        <v>-74.08175</v>
      </c>
    </row>
    <row r="1205" spans="1:12" x14ac:dyDescent="0.25">
      <c r="A1205" t="s">
        <v>61</v>
      </c>
      <c r="B1205" t="s">
        <v>62</v>
      </c>
      <c r="C1205">
        <v>382200</v>
      </c>
      <c r="D1205">
        <v>20700</v>
      </c>
      <c r="E1205" t="s">
        <v>806</v>
      </c>
      <c r="F1205" t="s">
        <v>21</v>
      </c>
      <c r="G1205" t="s">
        <v>31</v>
      </c>
      <c r="H1205">
        <v>5</v>
      </c>
      <c r="I1205" t="s">
        <v>17</v>
      </c>
      <c r="J1205">
        <v>2</v>
      </c>
      <c r="K1205">
        <v>3.4372199999999999</v>
      </c>
      <c r="L1205">
        <v>-76.522499999999994</v>
      </c>
    </row>
    <row r="1206" spans="1:12" x14ac:dyDescent="0.25">
      <c r="A1206" t="s">
        <v>124</v>
      </c>
      <c r="B1206" t="s">
        <v>19</v>
      </c>
      <c r="C1206">
        <v>634500</v>
      </c>
      <c r="D1206">
        <v>35000</v>
      </c>
      <c r="E1206" t="s">
        <v>767</v>
      </c>
      <c r="F1206" t="s">
        <v>21</v>
      </c>
      <c r="G1206" t="s">
        <v>60</v>
      </c>
      <c r="H1206">
        <v>5</v>
      </c>
      <c r="I1206" t="s">
        <v>17</v>
      </c>
      <c r="J1206">
        <v>2</v>
      </c>
      <c r="K1206">
        <v>4.8133299999999997</v>
      </c>
      <c r="L1206">
        <v>-75.696110000000004</v>
      </c>
    </row>
    <row r="1207" spans="1:12" x14ac:dyDescent="0.25">
      <c r="A1207" t="s">
        <v>70</v>
      </c>
      <c r="B1207" t="s">
        <v>13</v>
      </c>
      <c r="C1207">
        <v>1803000</v>
      </c>
      <c r="D1207">
        <v>96400</v>
      </c>
      <c r="E1207" t="s">
        <v>647</v>
      </c>
      <c r="F1207" t="s">
        <v>26</v>
      </c>
      <c r="G1207" t="s">
        <v>31</v>
      </c>
      <c r="H1207">
        <v>5</v>
      </c>
      <c r="I1207" t="s">
        <v>17</v>
      </c>
      <c r="J1207">
        <v>4</v>
      </c>
      <c r="K1207">
        <v>3.4372199999999999</v>
      </c>
      <c r="L1207">
        <v>-76.522499999999994</v>
      </c>
    </row>
    <row r="1208" spans="1:12" x14ac:dyDescent="0.25">
      <c r="A1208" t="s">
        <v>297</v>
      </c>
      <c r="B1208" t="s">
        <v>86</v>
      </c>
      <c r="C1208">
        <v>51000</v>
      </c>
      <c r="D1208">
        <v>3100</v>
      </c>
      <c r="E1208" t="s">
        <v>352</v>
      </c>
      <c r="F1208" t="s">
        <v>130</v>
      </c>
      <c r="G1208" t="s">
        <v>31</v>
      </c>
      <c r="H1208">
        <v>5</v>
      </c>
      <c r="I1208" t="s">
        <v>17</v>
      </c>
      <c r="J1208">
        <v>3</v>
      </c>
      <c r="K1208">
        <v>3.4372199999999999</v>
      </c>
      <c r="L1208">
        <v>-76.522499999999994</v>
      </c>
    </row>
    <row r="1209" spans="1:12" x14ac:dyDescent="0.25">
      <c r="A1209" t="s">
        <v>57</v>
      </c>
      <c r="B1209" t="s">
        <v>58</v>
      </c>
      <c r="C1209">
        <v>61800</v>
      </c>
      <c r="D1209">
        <v>1500</v>
      </c>
      <c r="E1209" t="s">
        <v>1185</v>
      </c>
      <c r="F1209" t="s">
        <v>54</v>
      </c>
      <c r="G1209" t="s">
        <v>16</v>
      </c>
      <c r="H1209">
        <v>2</v>
      </c>
      <c r="I1209" t="s">
        <v>32</v>
      </c>
      <c r="J1209">
        <v>1</v>
      </c>
      <c r="K1209">
        <v>4.6097099999999998</v>
      </c>
      <c r="L1209">
        <v>-74.08175</v>
      </c>
    </row>
    <row r="1210" spans="1:12" x14ac:dyDescent="0.25">
      <c r="A1210" t="s">
        <v>39</v>
      </c>
      <c r="B1210" t="s">
        <v>24</v>
      </c>
      <c r="C1210">
        <v>58000</v>
      </c>
      <c r="D1210">
        <v>3500</v>
      </c>
      <c r="E1210" t="s">
        <v>565</v>
      </c>
      <c r="F1210" t="s">
        <v>52</v>
      </c>
      <c r="G1210" t="s">
        <v>22</v>
      </c>
      <c r="H1210">
        <v>5</v>
      </c>
      <c r="I1210" t="s">
        <v>17</v>
      </c>
      <c r="J1210">
        <v>2</v>
      </c>
      <c r="K1210">
        <v>6.2518399999999996</v>
      </c>
      <c r="L1210">
        <v>-75.563590000000005</v>
      </c>
    </row>
    <row r="1211" spans="1:12" x14ac:dyDescent="0.25">
      <c r="A1211" t="s">
        <v>61</v>
      </c>
      <c r="B1211" t="s">
        <v>62</v>
      </c>
      <c r="C1211">
        <v>638000</v>
      </c>
      <c r="D1211">
        <v>32200</v>
      </c>
      <c r="E1211" t="s">
        <v>904</v>
      </c>
      <c r="F1211" t="s">
        <v>160</v>
      </c>
      <c r="G1211" t="s">
        <v>60</v>
      </c>
      <c r="H1211">
        <v>5</v>
      </c>
      <c r="I1211" t="s">
        <v>17</v>
      </c>
      <c r="J1211">
        <v>1</v>
      </c>
      <c r="K1211">
        <v>4.8133299999999997</v>
      </c>
      <c r="L1211">
        <v>-75.696110000000004</v>
      </c>
    </row>
    <row r="1212" spans="1:12" x14ac:dyDescent="0.25">
      <c r="A1212" t="s">
        <v>135</v>
      </c>
      <c r="B1212" t="s">
        <v>58</v>
      </c>
      <c r="C1212">
        <v>33500</v>
      </c>
      <c r="D1212">
        <v>2000</v>
      </c>
      <c r="E1212" t="s">
        <v>827</v>
      </c>
      <c r="F1212" t="s">
        <v>26</v>
      </c>
      <c r="G1212" t="s">
        <v>22</v>
      </c>
      <c r="H1212">
        <v>5</v>
      </c>
      <c r="I1212" t="s">
        <v>32</v>
      </c>
      <c r="J1212">
        <v>1</v>
      </c>
      <c r="K1212">
        <v>6.2518399999999996</v>
      </c>
      <c r="L1212">
        <v>-75.563590000000005</v>
      </c>
    </row>
    <row r="1213" spans="1:12" x14ac:dyDescent="0.25">
      <c r="A1213" t="s">
        <v>133</v>
      </c>
      <c r="B1213" t="s">
        <v>24</v>
      </c>
      <c r="C1213">
        <v>14400</v>
      </c>
      <c r="D1213">
        <v>7600</v>
      </c>
      <c r="E1213" t="s">
        <v>108</v>
      </c>
      <c r="F1213" t="s">
        <v>43</v>
      </c>
      <c r="G1213" t="s">
        <v>16</v>
      </c>
      <c r="H1213">
        <v>3</v>
      </c>
      <c r="I1213" t="s">
        <v>17</v>
      </c>
      <c r="J1213">
        <v>10</v>
      </c>
      <c r="K1213">
        <v>4.6097099999999998</v>
      </c>
      <c r="L1213">
        <v>-74.08175</v>
      </c>
    </row>
    <row r="1214" spans="1:12" x14ac:dyDescent="0.25">
      <c r="A1214" t="s">
        <v>111</v>
      </c>
      <c r="B1214" t="s">
        <v>19</v>
      </c>
      <c r="C1214">
        <v>456800</v>
      </c>
      <c r="D1214">
        <v>29100</v>
      </c>
      <c r="E1214" t="s">
        <v>66</v>
      </c>
      <c r="F1214" t="s">
        <v>47</v>
      </c>
      <c r="G1214" t="s">
        <v>16</v>
      </c>
      <c r="H1214">
        <v>4</v>
      </c>
      <c r="I1214" t="s">
        <v>17</v>
      </c>
      <c r="J1214">
        <v>5</v>
      </c>
      <c r="K1214">
        <v>4.6097099999999998</v>
      </c>
      <c r="L1214">
        <v>-74.08175</v>
      </c>
    </row>
    <row r="1215" spans="1:12" x14ac:dyDescent="0.25">
      <c r="A1215" t="s">
        <v>98</v>
      </c>
      <c r="B1215" t="s">
        <v>19</v>
      </c>
      <c r="C1215">
        <v>612000</v>
      </c>
      <c r="D1215">
        <v>30800</v>
      </c>
      <c r="E1215" t="s">
        <v>620</v>
      </c>
      <c r="F1215" t="s">
        <v>76</v>
      </c>
      <c r="G1215" t="s">
        <v>31</v>
      </c>
      <c r="H1215">
        <v>3</v>
      </c>
      <c r="I1215" t="s">
        <v>17</v>
      </c>
      <c r="J1215">
        <v>10</v>
      </c>
      <c r="K1215">
        <v>3.4372199999999999</v>
      </c>
      <c r="L1215">
        <v>-76.522499999999994</v>
      </c>
    </row>
    <row r="1216" spans="1:12" x14ac:dyDescent="0.25">
      <c r="A1216" t="s">
        <v>33</v>
      </c>
      <c r="B1216" t="s">
        <v>19</v>
      </c>
      <c r="C1216">
        <v>478300</v>
      </c>
      <c r="D1216">
        <v>26700</v>
      </c>
      <c r="E1216" t="s">
        <v>943</v>
      </c>
      <c r="F1216" t="s">
        <v>43</v>
      </c>
      <c r="G1216" t="s">
        <v>31</v>
      </c>
      <c r="H1216">
        <v>1</v>
      </c>
      <c r="I1216" t="s">
        <v>32</v>
      </c>
      <c r="J1216">
        <v>1</v>
      </c>
      <c r="K1216">
        <v>3.4372199999999999</v>
      </c>
      <c r="L1216">
        <v>-76.522499999999994</v>
      </c>
    </row>
    <row r="1217" spans="1:12" x14ac:dyDescent="0.25">
      <c r="A1217" t="s">
        <v>214</v>
      </c>
      <c r="B1217" t="s">
        <v>19</v>
      </c>
      <c r="C1217">
        <v>201500</v>
      </c>
      <c r="D1217">
        <v>11200</v>
      </c>
      <c r="E1217" t="s">
        <v>578</v>
      </c>
      <c r="F1217" t="s">
        <v>15</v>
      </c>
      <c r="G1217" t="s">
        <v>16</v>
      </c>
      <c r="H1217">
        <v>5</v>
      </c>
      <c r="I1217" t="s">
        <v>32</v>
      </c>
      <c r="J1217">
        <v>1</v>
      </c>
      <c r="K1217">
        <v>4.6097099999999998</v>
      </c>
      <c r="L1217">
        <v>-74.08175</v>
      </c>
    </row>
    <row r="1218" spans="1:12" x14ac:dyDescent="0.25">
      <c r="A1218" t="s">
        <v>171</v>
      </c>
      <c r="B1218" t="s">
        <v>19</v>
      </c>
      <c r="C1218">
        <v>288300</v>
      </c>
      <c r="D1218">
        <v>15700</v>
      </c>
      <c r="E1218" t="s">
        <v>520</v>
      </c>
      <c r="F1218" t="s">
        <v>15</v>
      </c>
      <c r="G1218" t="s">
        <v>16</v>
      </c>
      <c r="H1218">
        <v>5</v>
      </c>
      <c r="I1218" t="s">
        <v>17</v>
      </c>
      <c r="J1218">
        <v>4</v>
      </c>
      <c r="K1218">
        <v>4.6097099999999998</v>
      </c>
      <c r="L1218">
        <v>-74.08175</v>
      </c>
    </row>
    <row r="1219" spans="1:12" x14ac:dyDescent="0.25">
      <c r="A1219" t="s">
        <v>144</v>
      </c>
      <c r="B1219" t="s">
        <v>65</v>
      </c>
      <c r="C1219">
        <v>57600</v>
      </c>
      <c r="D1219">
        <v>1300</v>
      </c>
      <c r="E1219" t="s">
        <v>551</v>
      </c>
      <c r="F1219" t="s">
        <v>47</v>
      </c>
      <c r="G1219" t="s">
        <v>22</v>
      </c>
      <c r="H1219">
        <v>5</v>
      </c>
      <c r="I1219" t="s">
        <v>38</v>
      </c>
      <c r="J1219">
        <v>1</v>
      </c>
      <c r="K1219">
        <v>6.2518399999999996</v>
      </c>
      <c r="L1219">
        <v>-75.563590000000005</v>
      </c>
    </row>
    <row r="1220" spans="1:12" x14ac:dyDescent="0.25">
      <c r="A1220" t="s">
        <v>84</v>
      </c>
      <c r="B1220" t="s">
        <v>58</v>
      </c>
      <c r="C1220">
        <v>197700</v>
      </c>
      <c r="D1220">
        <v>8700</v>
      </c>
      <c r="E1220" t="s">
        <v>614</v>
      </c>
      <c r="F1220" t="s">
        <v>96</v>
      </c>
      <c r="G1220" t="s">
        <v>31</v>
      </c>
      <c r="H1220">
        <v>5</v>
      </c>
      <c r="I1220" t="s">
        <v>17</v>
      </c>
      <c r="J1220">
        <v>6</v>
      </c>
      <c r="K1220">
        <v>3.4372199999999999</v>
      </c>
      <c r="L1220">
        <v>-76.522499999999994</v>
      </c>
    </row>
    <row r="1221" spans="1:12" x14ac:dyDescent="0.25">
      <c r="A1221" t="s">
        <v>113</v>
      </c>
      <c r="B1221" t="s">
        <v>24</v>
      </c>
      <c r="C1221">
        <v>14400</v>
      </c>
      <c r="D1221">
        <v>5400</v>
      </c>
      <c r="E1221" t="s">
        <v>602</v>
      </c>
      <c r="F1221" t="s">
        <v>15</v>
      </c>
      <c r="G1221" t="s">
        <v>16</v>
      </c>
      <c r="H1221">
        <v>5</v>
      </c>
      <c r="I1221" t="s">
        <v>32</v>
      </c>
      <c r="J1221">
        <v>1</v>
      </c>
      <c r="K1221">
        <v>4.6097099999999998</v>
      </c>
      <c r="L1221">
        <v>-74.08175</v>
      </c>
    </row>
    <row r="1222" spans="1:12" x14ac:dyDescent="0.25">
      <c r="A1222" t="s">
        <v>196</v>
      </c>
      <c r="B1222" t="s">
        <v>13</v>
      </c>
      <c r="C1222">
        <v>1296300</v>
      </c>
      <c r="D1222">
        <v>69400</v>
      </c>
      <c r="E1222" t="s">
        <v>473</v>
      </c>
      <c r="F1222" t="s">
        <v>15</v>
      </c>
      <c r="G1222" t="s">
        <v>16</v>
      </c>
      <c r="H1222">
        <v>5</v>
      </c>
      <c r="I1222" t="s">
        <v>17</v>
      </c>
      <c r="J1222">
        <v>10</v>
      </c>
      <c r="K1222">
        <v>4.6097099999999998</v>
      </c>
      <c r="L1222">
        <v>-74.08175</v>
      </c>
    </row>
    <row r="1223" spans="1:12" x14ac:dyDescent="0.25">
      <c r="A1223" t="s">
        <v>144</v>
      </c>
      <c r="B1223" t="s">
        <v>65</v>
      </c>
      <c r="C1223">
        <v>71200</v>
      </c>
      <c r="D1223">
        <v>4200</v>
      </c>
      <c r="E1223" t="s">
        <v>401</v>
      </c>
      <c r="F1223" t="s">
        <v>15</v>
      </c>
      <c r="G1223" t="s">
        <v>16</v>
      </c>
      <c r="H1223">
        <v>5</v>
      </c>
      <c r="I1223" t="s">
        <v>17</v>
      </c>
      <c r="J1223">
        <v>1</v>
      </c>
      <c r="K1223">
        <v>4.6097099999999998</v>
      </c>
      <c r="L1223">
        <v>-74.08175</v>
      </c>
    </row>
    <row r="1224" spans="1:12" x14ac:dyDescent="0.25">
      <c r="A1224" t="s">
        <v>266</v>
      </c>
      <c r="B1224" t="s">
        <v>13</v>
      </c>
      <c r="C1224">
        <v>1584700</v>
      </c>
      <c r="D1224">
        <v>82600</v>
      </c>
      <c r="E1224" t="s">
        <v>962</v>
      </c>
      <c r="F1224" t="s">
        <v>21</v>
      </c>
      <c r="G1224" t="s">
        <v>16</v>
      </c>
      <c r="H1224">
        <v>4</v>
      </c>
      <c r="I1224" t="s">
        <v>17</v>
      </c>
      <c r="J1224">
        <v>10</v>
      </c>
      <c r="K1224">
        <v>4.6097099999999998</v>
      </c>
      <c r="L1224">
        <v>-74.08175</v>
      </c>
    </row>
    <row r="1225" spans="1:12" x14ac:dyDescent="0.25">
      <c r="A1225" t="s">
        <v>28</v>
      </c>
      <c r="B1225" t="s">
        <v>29</v>
      </c>
      <c r="C1225">
        <v>321100</v>
      </c>
      <c r="D1225">
        <v>18100</v>
      </c>
      <c r="E1225" t="s">
        <v>835</v>
      </c>
      <c r="F1225" t="s">
        <v>160</v>
      </c>
      <c r="G1225" t="s">
        <v>22</v>
      </c>
      <c r="H1225">
        <v>5</v>
      </c>
      <c r="I1225" t="s">
        <v>32</v>
      </c>
      <c r="J1225">
        <v>1</v>
      </c>
      <c r="K1225">
        <v>6.2518399999999996</v>
      </c>
      <c r="L1225">
        <v>-75.563590000000005</v>
      </c>
    </row>
    <row r="1226" spans="1:12" x14ac:dyDescent="0.25">
      <c r="A1226" t="s">
        <v>297</v>
      </c>
      <c r="B1226" t="s">
        <v>86</v>
      </c>
      <c r="C1226">
        <v>43200</v>
      </c>
      <c r="D1226">
        <v>0</v>
      </c>
      <c r="E1226" t="s">
        <v>1123</v>
      </c>
      <c r="F1226" t="s">
        <v>130</v>
      </c>
      <c r="G1226" t="s">
        <v>16</v>
      </c>
      <c r="H1226">
        <v>3</v>
      </c>
      <c r="I1226" t="s">
        <v>17</v>
      </c>
      <c r="J1226">
        <v>2</v>
      </c>
      <c r="K1226">
        <v>4.6097099999999998</v>
      </c>
      <c r="L1226">
        <v>-74.08175</v>
      </c>
    </row>
    <row r="1227" spans="1:12" x14ac:dyDescent="0.25">
      <c r="A1227" t="s">
        <v>127</v>
      </c>
      <c r="B1227" t="s">
        <v>13</v>
      </c>
      <c r="C1227">
        <v>1620800</v>
      </c>
      <c r="D1227">
        <v>86700</v>
      </c>
      <c r="E1227" t="s">
        <v>1078</v>
      </c>
      <c r="F1227" t="s">
        <v>54</v>
      </c>
      <c r="G1227" t="s">
        <v>16</v>
      </c>
      <c r="H1227">
        <v>3</v>
      </c>
      <c r="I1227" t="s">
        <v>17</v>
      </c>
      <c r="J1227">
        <v>1</v>
      </c>
      <c r="K1227">
        <v>4.6097099999999998</v>
      </c>
      <c r="L1227">
        <v>-74.08175</v>
      </c>
    </row>
    <row r="1228" spans="1:12" x14ac:dyDescent="0.25">
      <c r="A1228" t="s">
        <v>124</v>
      </c>
      <c r="B1228" t="s">
        <v>19</v>
      </c>
      <c r="C1228">
        <v>668400</v>
      </c>
      <c r="D1228">
        <v>36000</v>
      </c>
      <c r="E1228" t="s">
        <v>807</v>
      </c>
      <c r="F1228" t="s">
        <v>43</v>
      </c>
      <c r="G1228" t="s">
        <v>22</v>
      </c>
      <c r="H1228">
        <v>2</v>
      </c>
      <c r="I1228" t="s">
        <v>17</v>
      </c>
      <c r="J1228">
        <v>6</v>
      </c>
      <c r="K1228">
        <v>6.2518399999999996</v>
      </c>
      <c r="L1228">
        <v>-75.563590000000005</v>
      </c>
    </row>
    <row r="1229" spans="1:12" x14ac:dyDescent="0.25">
      <c r="A1229" t="s">
        <v>133</v>
      </c>
      <c r="B1229" t="s">
        <v>24</v>
      </c>
      <c r="C1229">
        <v>17700</v>
      </c>
      <c r="D1229">
        <v>1600</v>
      </c>
      <c r="E1229" t="s">
        <v>633</v>
      </c>
      <c r="F1229" t="s">
        <v>76</v>
      </c>
      <c r="G1229" t="s">
        <v>16</v>
      </c>
      <c r="H1229">
        <v>1</v>
      </c>
      <c r="I1229" t="s">
        <v>32</v>
      </c>
      <c r="J1229">
        <v>1</v>
      </c>
      <c r="K1229">
        <v>4.6097099999999998</v>
      </c>
      <c r="L1229">
        <v>-74.08175</v>
      </c>
    </row>
    <row r="1230" spans="1:12" x14ac:dyDescent="0.25">
      <c r="A1230" t="s">
        <v>118</v>
      </c>
      <c r="B1230" t="s">
        <v>86</v>
      </c>
      <c r="C1230">
        <v>943700</v>
      </c>
      <c r="D1230">
        <v>48400</v>
      </c>
      <c r="E1230" t="s">
        <v>802</v>
      </c>
      <c r="F1230" t="s">
        <v>35</v>
      </c>
      <c r="G1230" t="s">
        <v>16</v>
      </c>
      <c r="H1230">
        <v>5</v>
      </c>
      <c r="I1230" t="s">
        <v>17</v>
      </c>
      <c r="J1230">
        <v>4</v>
      </c>
      <c r="K1230">
        <v>4.6097099999999998</v>
      </c>
      <c r="L1230">
        <v>-74.08175</v>
      </c>
    </row>
    <row r="1231" spans="1:12" x14ac:dyDescent="0.25">
      <c r="A1231" t="s">
        <v>39</v>
      </c>
      <c r="B1231" t="s">
        <v>24</v>
      </c>
      <c r="C1231">
        <v>40000</v>
      </c>
      <c r="D1231">
        <v>0</v>
      </c>
      <c r="E1231" t="s">
        <v>95</v>
      </c>
      <c r="F1231" t="s">
        <v>43</v>
      </c>
      <c r="G1231" t="s">
        <v>60</v>
      </c>
      <c r="H1231">
        <v>4</v>
      </c>
      <c r="I1231" t="s">
        <v>32</v>
      </c>
      <c r="J1231">
        <v>1</v>
      </c>
      <c r="K1231">
        <v>4.8133299999999997</v>
      </c>
      <c r="L1231">
        <v>-75.696110000000004</v>
      </c>
    </row>
    <row r="1232" spans="1:12" x14ac:dyDescent="0.25">
      <c r="A1232" t="s">
        <v>192</v>
      </c>
      <c r="B1232" t="s">
        <v>65</v>
      </c>
      <c r="C1232">
        <v>38900</v>
      </c>
      <c r="D1232">
        <v>2500</v>
      </c>
      <c r="E1232" t="s">
        <v>947</v>
      </c>
      <c r="F1232" t="s">
        <v>96</v>
      </c>
      <c r="G1232" t="s">
        <v>31</v>
      </c>
      <c r="H1232">
        <v>5</v>
      </c>
      <c r="I1232" t="s">
        <v>17</v>
      </c>
      <c r="J1232">
        <v>1</v>
      </c>
      <c r="K1232">
        <v>3.4372199999999999</v>
      </c>
      <c r="L1232">
        <v>-76.522499999999994</v>
      </c>
    </row>
    <row r="1233" spans="1:12" x14ac:dyDescent="0.25">
      <c r="A1233" t="s">
        <v>28</v>
      </c>
      <c r="B1233" t="s">
        <v>29</v>
      </c>
      <c r="C1233">
        <v>645300</v>
      </c>
      <c r="D1233">
        <v>36700</v>
      </c>
      <c r="E1233" t="s">
        <v>440</v>
      </c>
      <c r="F1233" t="s">
        <v>21</v>
      </c>
      <c r="G1233" t="s">
        <v>16</v>
      </c>
      <c r="H1233">
        <v>5</v>
      </c>
      <c r="I1233" t="s">
        <v>17</v>
      </c>
      <c r="J1233">
        <v>2</v>
      </c>
      <c r="K1233">
        <v>4.6097099999999998</v>
      </c>
      <c r="L1233">
        <v>-74.08175</v>
      </c>
    </row>
    <row r="1234" spans="1:12" x14ac:dyDescent="0.25">
      <c r="A1234" t="s">
        <v>82</v>
      </c>
      <c r="B1234" t="s">
        <v>58</v>
      </c>
      <c r="C1234">
        <v>49600</v>
      </c>
      <c r="D1234">
        <v>2900</v>
      </c>
      <c r="E1234" t="s">
        <v>536</v>
      </c>
      <c r="F1234" t="s">
        <v>26</v>
      </c>
      <c r="G1234" t="s">
        <v>27</v>
      </c>
      <c r="H1234">
        <v>1</v>
      </c>
      <c r="I1234" t="s">
        <v>17</v>
      </c>
      <c r="J1234">
        <v>2</v>
      </c>
      <c r="K1234">
        <v>10.39972</v>
      </c>
      <c r="L1234">
        <v>-75.514439999999993</v>
      </c>
    </row>
    <row r="1235" spans="1:12" x14ac:dyDescent="0.25">
      <c r="A1235" t="s">
        <v>48</v>
      </c>
      <c r="B1235" t="s">
        <v>24</v>
      </c>
      <c r="C1235">
        <v>79000</v>
      </c>
      <c r="D1235">
        <v>2400</v>
      </c>
      <c r="E1235" t="s">
        <v>666</v>
      </c>
      <c r="F1235" t="s">
        <v>21</v>
      </c>
      <c r="G1235" t="s">
        <v>16</v>
      </c>
      <c r="H1235">
        <v>5</v>
      </c>
      <c r="I1235" t="s">
        <v>17</v>
      </c>
      <c r="J1235">
        <v>1</v>
      </c>
      <c r="K1235">
        <v>4.6097099999999998</v>
      </c>
      <c r="L1235">
        <v>-74.08175</v>
      </c>
    </row>
    <row r="1236" spans="1:12" x14ac:dyDescent="0.25">
      <c r="A1236" t="s">
        <v>144</v>
      </c>
      <c r="B1236" t="s">
        <v>65</v>
      </c>
      <c r="C1236">
        <v>64600</v>
      </c>
      <c r="D1236">
        <v>1600</v>
      </c>
      <c r="E1236" t="s">
        <v>1286</v>
      </c>
      <c r="F1236" t="s">
        <v>160</v>
      </c>
      <c r="G1236" t="s">
        <v>16</v>
      </c>
      <c r="H1236">
        <v>5</v>
      </c>
      <c r="I1236" t="s">
        <v>17</v>
      </c>
      <c r="J1236">
        <v>3</v>
      </c>
      <c r="K1236">
        <v>4.6097099999999998</v>
      </c>
      <c r="L1236">
        <v>-74.08175</v>
      </c>
    </row>
    <row r="1237" spans="1:12" x14ac:dyDescent="0.25">
      <c r="A1237" t="s">
        <v>78</v>
      </c>
      <c r="B1237" t="s">
        <v>19</v>
      </c>
      <c r="C1237">
        <v>311900</v>
      </c>
      <c r="D1237">
        <v>16800</v>
      </c>
      <c r="E1237" t="s">
        <v>349</v>
      </c>
      <c r="F1237" t="s">
        <v>76</v>
      </c>
      <c r="G1237" t="s">
        <v>16</v>
      </c>
      <c r="H1237">
        <v>5</v>
      </c>
      <c r="I1237" t="s">
        <v>32</v>
      </c>
      <c r="J1237">
        <v>1</v>
      </c>
      <c r="K1237">
        <v>4.6097099999999998</v>
      </c>
      <c r="L1237">
        <v>-74.08175</v>
      </c>
    </row>
    <row r="1238" spans="1:12" x14ac:dyDescent="0.25">
      <c r="A1238" t="s">
        <v>155</v>
      </c>
      <c r="B1238" t="s">
        <v>62</v>
      </c>
      <c r="C1238">
        <v>94000</v>
      </c>
      <c r="D1238">
        <v>3200</v>
      </c>
      <c r="E1238" t="s">
        <v>1137</v>
      </c>
      <c r="F1238" t="s">
        <v>88</v>
      </c>
      <c r="G1238" t="s">
        <v>16</v>
      </c>
      <c r="H1238">
        <v>3</v>
      </c>
      <c r="I1238" t="s">
        <v>17</v>
      </c>
      <c r="J1238">
        <v>1</v>
      </c>
      <c r="K1238">
        <v>4.6097099999999998</v>
      </c>
      <c r="L1238">
        <v>-74.08175</v>
      </c>
    </row>
    <row r="1239" spans="1:12" x14ac:dyDescent="0.25">
      <c r="A1239" t="s">
        <v>135</v>
      </c>
      <c r="B1239" t="s">
        <v>58</v>
      </c>
      <c r="C1239">
        <v>44300</v>
      </c>
      <c r="D1239">
        <v>0</v>
      </c>
      <c r="E1239" t="s">
        <v>919</v>
      </c>
      <c r="F1239" t="s">
        <v>54</v>
      </c>
      <c r="G1239" t="s">
        <v>16</v>
      </c>
      <c r="H1239">
        <v>5</v>
      </c>
      <c r="I1239" t="s">
        <v>17</v>
      </c>
      <c r="J1239">
        <v>2</v>
      </c>
      <c r="K1239">
        <v>4.6097099999999998</v>
      </c>
      <c r="L1239">
        <v>-74.08175</v>
      </c>
    </row>
    <row r="1240" spans="1:12" x14ac:dyDescent="0.25">
      <c r="A1240" t="s">
        <v>33</v>
      </c>
      <c r="B1240" t="s">
        <v>19</v>
      </c>
      <c r="C1240">
        <v>327800</v>
      </c>
      <c r="D1240">
        <v>17700</v>
      </c>
      <c r="E1240" t="s">
        <v>236</v>
      </c>
      <c r="F1240" t="s">
        <v>93</v>
      </c>
      <c r="G1240" t="s">
        <v>16</v>
      </c>
      <c r="H1240">
        <v>3</v>
      </c>
      <c r="I1240" t="s">
        <v>17</v>
      </c>
      <c r="J1240">
        <v>2</v>
      </c>
      <c r="K1240">
        <v>4.6097099999999998</v>
      </c>
      <c r="L1240">
        <v>-74.08175</v>
      </c>
    </row>
    <row r="1241" spans="1:12" x14ac:dyDescent="0.25">
      <c r="A1241" t="s">
        <v>36</v>
      </c>
      <c r="B1241" t="s">
        <v>24</v>
      </c>
      <c r="C1241">
        <v>28000</v>
      </c>
      <c r="D1241">
        <v>0</v>
      </c>
      <c r="E1241" t="s">
        <v>1172</v>
      </c>
      <c r="F1241" t="s">
        <v>160</v>
      </c>
      <c r="G1241" t="s">
        <v>22</v>
      </c>
      <c r="H1241">
        <v>5</v>
      </c>
      <c r="I1241" t="s">
        <v>32</v>
      </c>
      <c r="J1241">
        <v>1</v>
      </c>
      <c r="K1241">
        <v>6.2518399999999996</v>
      </c>
      <c r="L1241">
        <v>-75.563590000000005</v>
      </c>
    </row>
    <row r="1242" spans="1:12" x14ac:dyDescent="0.25">
      <c r="A1242" t="s">
        <v>12</v>
      </c>
      <c r="B1242" t="s">
        <v>13</v>
      </c>
      <c r="C1242">
        <v>177900</v>
      </c>
      <c r="D1242">
        <v>9700</v>
      </c>
      <c r="E1242" t="s">
        <v>584</v>
      </c>
      <c r="F1242" t="s">
        <v>35</v>
      </c>
      <c r="G1242" t="s">
        <v>22</v>
      </c>
      <c r="H1242">
        <v>4</v>
      </c>
      <c r="I1242" t="s">
        <v>17</v>
      </c>
      <c r="J1242">
        <v>6</v>
      </c>
      <c r="K1242">
        <v>6.2518399999999996</v>
      </c>
      <c r="L1242">
        <v>-75.563590000000005</v>
      </c>
    </row>
    <row r="1243" spans="1:12" x14ac:dyDescent="0.25">
      <c r="A1243" t="s">
        <v>124</v>
      </c>
      <c r="B1243" t="s">
        <v>19</v>
      </c>
      <c r="C1243">
        <v>693200</v>
      </c>
      <c r="D1243">
        <v>37100</v>
      </c>
      <c r="E1243" t="s">
        <v>119</v>
      </c>
      <c r="F1243" t="s">
        <v>47</v>
      </c>
      <c r="G1243" t="s">
        <v>60</v>
      </c>
      <c r="H1243">
        <v>4</v>
      </c>
      <c r="I1243" t="s">
        <v>17</v>
      </c>
      <c r="J1243">
        <v>10</v>
      </c>
      <c r="K1243">
        <v>4.8133299999999997</v>
      </c>
      <c r="L1243">
        <v>-75.696110000000004</v>
      </c>
    </row>
    <row r="1244" spans="1:12" x14ac:dyDescent="0.25">
      <c r="A1244" t="s">
        <v>144</v>
      </c>
      <c r="B1244" t="s">
        <v>65</v>
      </c>
      <c r="C1244">
        <v>61800</v>
      </c>
      <c r="D1244">
        <v>3700</v>
      </c>
      <c r="E1244" t="s">
        <v>1208</v>
      </c>
      <c r="F1244" t="s">
        <v>26</v>
      </c>
      <c r="G1244" t="s">
        <v>201</v>
      </c>
      <c r="H1244">
        <v>4</v>
      </c>
      <c r="I1244" t="s">
        <v>17</v>
      </c>
      <c r="J1244">
        <v>1</v>
      </c>
      <c r="K1244">
        <v>11.54444</v>
      </c>
      <c r="L1244">
        <v>-72.907219999999995</v>
      </c>
    </row>
    <row r="1245" spans="1:12" x14ac:dyDescent="0.25">
      <c r="A1245" t="s">
        <v>85</v>
      </c>
      <c r="B1245" t="s">
        <v>86</v>
      </c>
      <c r="C1245">
        <v>1069000</v>
      </c>
      <c r="D1245">
        <v>57300</v>
      </c>
      <c r="E1245" t="s">
        <v>800</v>
      </c>
      <c r="F1245" t="s">
        <v>52</v>
      </c>
      <c r="G1245" t="s">
        <v>31</v>
      </c>
      <c r="H1245">
        <v>5</v>
      </c>
      <c r="I1245" t="s">
        <v>17</v>
      </c>
      <c r="J1245">
        <v>1</v>
      </c>
      <c r="K1245">
        <v>3.4372199999999999</v>
      </c>
      <c r="L1245">
        <v>-76.522499999999994</v>
      </c>
    </row>
    <row r="1246" spans="1:12" x14ac:dyDescent="0.25">
      <c r="A1246" t="s">
        <v>94</v>
      </c>
      <c r="B1246" t="s">
        <v>29</v>
      </c>
      <c r="C1246">
        <v>915500</v>
      </c>
      <c r="D1246">
        <v>46900</v>
      </c>
      <c r="E1246" t="s">
        <v>731</v>
      </c>
      <c r="F1246" t="s">
        <v>43</v>
      </c>
      <c r="G1246" t="s">
        <v>16</v>
      </c>
      <c r="H1246">
        <v>4</v>
      </c>
      <c r="I1246" t="s">
        <v>146</v>
      </c>
      <c r="J1246">
        <v>1</v>
      </c>
      <c r="K1246">
        <v>4.6097099999999998</v>
      </c>
      <c r="L1246">
        <v>-74.08175</v>
      </c>
    </row>
    <row r="1247" spans="1:12" x14ac:dyDescent="0.25">
      <c r="A1247" t="s">
        <v>67</v>
      </c>
      <c r="B1247" t="s">
        <v>62</v>
      </c>
      <c r="C1247">
        <v>38400</v>
      </c>
      <c r="D1247">
        <v>2800</v>
      </c>
      <c r="E1247" t="s">
        <v>732</v>
      </c>
      <c r="F1247" t="s">
        <v>160</v>
      </c>
      <c r="G1247" t="s">
        <v>126</v>
      </c>
      <c r="H1247">
        <v>1</v>
      </c>
      <c r="I1247" t="s">
        <v>17</v>
      </c>
      <c r="J1247">
        <v>3</v>
      </c>
      <c r="K1247">
        <v>7.89391</v>
      </c>
      <c r="L1247">
        <v>-72.507819999999995</v>
      </c>
    </row>
    <row r="1248" spans="1:12" x14ac:dyDescent="0.25">
      <c r="A1248" t="s">
        <v>64</v>
      </c>
      <c r="B1248" t="s">
        <v>65</v>
      </c>
      <c r="C1248">
        <v>69800</v>
      </c>
      <c r="D1248">
        <v>3900</v>
      </c>
      <c r="E1248" t="s">
        <v>20</v>
      </c>
      <c r="F1248" t="s">
        <v>26</v>
      </c>
      <c r="G1248" t="s">
        <v>201</v>
      </c>
      <c r="H1248">
        <v>5</v>
      </c>
      <c r="I1248" t="s">
        <v>32</v>
      </c>
      <c r="J1248">
        <v>1</v>
      </c>
      <c r="K1248">
        <v>11.54444</v>
      </c>
      <c r="L1248">
        <v>-72.907219999999995</v>
      </c>
    </row>
    <row r="1249" spans="1:12" x14ac:dyDescent="0.25">
      <c r="A1249" t="s">
        <v>219</v>
      </c>
      <c r="B1249" t="s">
        <v>19</v>
      </c>
      <c r="C1249">
        <v>432400</v>
      </c>
      <c r="D1249">
        <v>23700</v>
      </c>
      <c r="E1249" t="s">
        <v>1129</v>
      </c>
      <c r="F1249" t="s">
        <v>26</v>
      </c>
      <c r="G1249" t="s">
        <v>278</v>
      </c>
      <c r="H1249">
        <v>3</v>
      </c>
      <c r="I1249" t="s">
        <v>17</v>
      </c>
      <c r="J1249">
        <v>5</v>
      </c>
      <c r="K1249">
        <v>-4.2152799999999999</v>
      </c>
      <c r="L1249">
        <v>-69.940560000000005</v>
      </c>
    </row>
    <row r="1250" spans="1:12" x14ac:dyDescent="0.25">
      <c r="A1250" t="s">
        <v>50</v>
      </c>
      <c r="B1250" t="s">
        <v>29</v>
      </c>
      <c r="C1250">
        <v>2449100</v>
      </c>
      <c r="D1250">
        <v>130600</v>
      </c>
      <c r="E1250" t="s">
        <v>507</v>
      </c>
      <c r="F1250" t="s">
        <v>130</v>
      </c>
      <c r="G1250" t="s">
        <v>16</v>
      </c>
      <c r="H1250">
        <v>4</v>
      </c>
      <c r="I1250" t="s">
        <v>17</v>
      </c>
      <c r="J1250">
        <v>4</v>
      </c>
      <c r="K1250">
        <v>4.6097099999999998</v>
      </c>
      <c r="L1250">
        <v>-74.08175</v>
      </c>
    </row>
    <row r="1251" spans="1:12" x14ac:dyDescent="0.25">
      <c r="A1251" t="s">
        <v>124</v>
      </c>
      <c r="B1251" t="s">
        <v>19</v>
      </c>
      <c r="C1251">
        <v>615800</v>
      </c>
      <c r="D1251">
        <v>33200</v>
      </c>
      <c r="E1251" t="s">
        <v>436</v>
      </c>
      <c r="F1251" t="s">
        <v>93</v>
      </c>
      <c r="G1251" t="s">
        <v>22</v>
      </c>
      <c r="H1251">
        <v>5</v>
      </c>
      <c r="I1251" t="s">
        <v>32</v>
      </c>
      <c r="J1251">
        <v>1</v>
      </c>
      <c r="K1251">
        <v>6.2518399999999996</v>
      </c>
      <c r="L1251">
        <v>-75.563590000000005</v>
      </c>
    </row>
    <row r="1252" spans="1:12" x14ac:dyDescent="0.25">
      <c r="A1252" t="s">
        <v>64</v>
      </c>
      <c r="B1252" t="s">
        <v>65</v>
      </c>
      <c r="C1252">
        <v>54700</v>
      </c>
      <c r="D1252">
        <v>1100</v>
      </c>
      <c r="E1252" t="s">
        <v>907</v>
      </c>
      <c r="F1252" t="s">
        <v>93</v>
      </c>
      <c r="G1252" t="s">
        <v>16</v>
      </c>
      <c r="H1252">
        <v>2</v>
      </c>
      <c r="I1252" t="s">
        <v>17</v>
      </c>
      <c r="J1252">
        <v>2</v>
      </c>
      <c r="K1252">
        <v>4.6097099999999998</v>
      </c>
      <c r="L1252">
        <v>-74.08175</v>
      </c>
    </row>
    <row r="1253" spans="1:12" x14ac:dyDescent="0.25">
      <c r="A1253" t="s">
        <v>70</v>
      </c>
      <c r="B1253" t="s">
        <v>13</v>
      </c>
      <c r="C1253">
        <v>1862100</v>
      </c>
      <c r="D1253">
        <v>97300</v>
      </c>
      <c r="E1253" t="s">
        <v>604</v>
      </c>
      <c r="F1253" t="s">
        <v>35</v>
      </c>
      <c r="G1253" t="s">
        <v>16</v>
      </c>
      <c r="H1253">
        <v>3</v>
      </c>
      <c r="I1253" t="s">
        <v>17</v>
      </c>
      <c r="J1253">
        <v>3</v>
      </c>
      <c r="K1253">
        <v>4.6097099999999998</v>
      </c>
      <c r="L1253">
        <v>-74.08175</v>
      </c>
    </row>
    <row r="1254" spans="1:12" x14ac:dyDescent="0.25">
      <c r="A1254" t="s">
        <v>133</v>
      </c>
      <c r="B1254" t="s">
        <v>24</v>
      </c>
      <c r="C1254">
        <v>8000</v>
      </c>
      <c r="D1254">
        <v>0</v>
      </c>
      <c r="E1254" t="s">
        <v>969</v>
      </c>
      <c r="F1254" t="s">
        <v>88</v>
      </c>
      <c r="G1254" t="s">
        <v>16</v>
      </c>
      <c r="H1254">
        <v>3</v>
      </c>
      <c r="I1254" t="s">
        <v>17</v>
      </c>
      <c r="J1254">
        <v>4</v>
      </c>
      <c r="K1254">
        <v>4.6097099999999998</v>
      </c>
      <c r="L1254">
        <v>-74.08175</v>
      </c>
    </row>
    <row r="1255" spans="1:12" x14ac:dyDescent="0.25">
      <c r="A1255" t="s">
        <v>192</v>
      </c>
      <c r="B1255" t="s">
        <v>65</v>
      </c>
      <c r="C1255">
        <v>50500</v>
      </c>
      <c r="D1255">
        <v>900</v>
      </c>
      <c r="E1255" t="s">
        <v>822</v>
      </c>
      <c r="F1255" t="s">
        <v>15</v>
      </c>
      <c r="G1255" t="s">
        <v>31</v>
      </c>
      <c r="H1255">
        <v>5</v>
      </c>
      <c r="I1255" t="s">
        <v>17</v>
      </c>
      <c r="J1255">
        <v>10</v>
      </c>
      <c r="K1255">
        <v>3.4372199999999999</v>
      </c>
      <c r="L1255">
        <v>-76.522499999999994</v>
      </c>
    </row>
    <row r="1256" spans="1:12" x14ac:dyDescent="0.25">
      <c r="A1256" t="s">
        <v>12</v>
      </c>
      <c r="B1256" t="s">
        <v>13</v>
      </c>
      <c r="C1256">
        <v>167800</v>
      </c>
      <c r="D1256">
        <v>7100</v>
      </c>
      <c r="E1256" t="s">
        <v>813</v>
      </c>
      <c r="F1256" t="s">
        <v>52</v>
      </c>
      <c r="G1256" t="s">
        <v>22</v>
      </c>
      <c r="H1256">
        <v>5</v>
      </c>
      <c r="I1256" t="s">
        <v>17</v>
      </c>
      <c r="J1256">
        <v>3</v>
      </c>
      <c r="K1256">
        <v>6.2518399999999996</v>
      </c>
      <c r="L1256">
        <v>-75.563590000000005</v>
      </c>
    </row>
    <row r="1257" spans="1:12" x14ac:dyDescent="0.25">
      <c r="A1257" t="s">
        <v>103</v>
      </c>
      <c r="B1257" t="s">
        <v>13</v>
      </c>
      <c r="C1257">
        <v>316500</v>
      </c>
      <c r="D1257">
        <v>23700</v>
      </c>
      <c r="E1257" t="s">
        <v>695</v>
      </c>
      <c r="F1257" t="s">
        <v>52</v>
      </c>
      <c r="G1257" t="s">
        <v>31</v>
      </c>
      <c r="H1257">
        <v>5</v>
      </c>
      <c r="I1257" t="s">
        <v>17</v>
      </c>
      <c r="J1257">
        <v>2</v>
      </c>
      <c r="K1257">
        <v>3.4372199999999999</v>
      </c>
      <c r="L1257">
        <v>-76.522499999999994</v>
      </c>
    </row>
    <row r="1258" spans="1:12" x14ac:dyDescent="0.25">
      <c r="A1258" t="s">
        <v>266</v>
      </c>
      <c r="B1258" t="s">
        <v>13</v>
      </c>
      <c r="C1258">
        <v>1510500</v>
      </c>
      <c r="D1258">
        <v>80900</v>
      </c>
      <c r="E1258" t="s">
        <v>414</v>
      </c>
      <c r="F1258" t="s">
        <v>43</v>
      </c>
      <c r="G1258" t="s">
        <v>16</v>
      </c>
      <c r="H1258">
        <v>2</v>
      </c>
      <c r="I1258" t="s">
        <v>32</v>
      </c>
      <c r="J1258">
        <v>1</v>
      </c>
      <c r="K1258">
        <v>4.6097099999999998</v>
      </c>
      <c r="L1258">
        <v>-74.08175</v>
      </c>
    </row>
    <row r="1259" spans="1:12" x14ac:dyDescent="0.25">
      <c r="A1259" t="s">
        <v>98</v>
      </c>
      <c r="B1259" t="s">
        <v>19</v>
      </c>
      <c r="C1259">
        <v>498300</v>
      </c>
      <c r="D1259">
        <v>24700</v>
      </c>
      <c r="E1259" t="s">
        <v>139</v>
      </c>
      <c r="F1259" t="s">
        <v>21</v>
      </c>
      <c r="G1259" t="s">
        <v>31</v>
      </c>
      <c r="H1259">
        <v>5</v>
      </c>
      <c r="I1259" t="s">
        <v>17</v>
      </c>
      <c r="J1259">
        <v>1</v>
      </c>
      <c r="K1259">
        <v>3.4372199999999999</v>
      </c>
      <c r="L1259">
        <v>-76.522499999999994</v>
      </c>
    </row>
    <row r="1260" spans="1:12" x14ac:dyDescent="0.25">
      <c r="A1260" t="s">
        <v>82</v>
      </c>
      <c r="B1260" t="s">
        <v>58</v>
      </c>
      <c r="C1260">
        <v>32900</v>
      </c>
      <c r="D1260">
        <v>4100</v>
      </c>
      <c r="E1260" t="s">
        <v>1010</v>
      </c>
      <c r="F1260" t="s">
        <v>54</v>
      </c>
      <c r="G1260" t="s">
        <v>201</v>
      </c>
      <c r="H1260">
        <v>1</v>
      </c>
      <c r="I1260" t="s">
        <v>17</v>
      </c>
      <c r="J1260">
        <v>1</v>
      </c>
      <c r="K1260">
        <v>11.54444</v>
      </c>
      <c r="L1260">
        <v>-72.907219999999995</v>
      </c>
    </row>
    <row r="1261" spans="1:12" x14ac:dyDescent="0.25">
      <c r="A1261" t="s">
        <v>80</v>
      </c>
      <c r="B1261" t="s">
        <v>65</v>
      </c>
      <c r="C1261">
        <v>28900</v>
      </c>
      <c r="D1261">
        <v>1800</v>
      </c>
      <c r="E1261" t="s">
        <v>182</v>
      </c>
      <c r="F1261" t="s">
        <v>35</v>
      </c>
      <c r="G1261" t="s">
        <v>22</v>
      </c>
      <c r="H1261">
        <v>1</v>
      </c>
      <c r="I1261" t="s">
        <v>38</v>
      </c>
      <c r="J1261">
        <v>1</v>
      </c>
      <c r="K1261">
        <v>6.2518399999999996</v>
      </c>
      <c r="L1261">
        <v>-75.563590000000005</v>
      </c>
    </row>
    <row r="1262" spans="1:12" x14ac:dyDescent="0.25">
      <c r="A1262" t="s">
        <v>135</v>
      </c>
      <c r="B1262" t="s">
        <v>58</v>
      </c>
      <c r="C1262">
        <v>26800</v>
      </c>
      <c r="D1262">
        <v>1800</v>
      </c>
      <c r="E1262" t="s">
        <v>238</v>
      </c>
      <c r="F1262" t="s">
        <v>130</v>
      </c>
      <c r="G1262" t="s">
        <v>60</v>
      </c>
      <c r="H1262">
        <v>1</v>
      </c>
      <c r="I1262" t="s">
        <v>17</v>
      </c>
      <c r="J1262">
        <v>8</v>
      </c>
      <c r="K1262">
        <v>4.8133299999999997</v>
      </c>
      <c r="L1262">
        <v>-75.696110000000004</v>
      </c>
    </row>
    <row r="1263" spans="1:12" x14ac:dyDescent="0.25">
      <c r="A1263" t="s">
        <v>196</v>
      </c>
      <c r="B1263" t="s">
        <v>13</v>
      </c>
      <c r="C1263">
        <v>922700</v>
      </c>
      <c r="D1263">
        <v>47300</v>
      </c>
      <c r="E1263" t="s">
        <v>414</v>
      </c>
      <c r="F1263" t="s">
        <v>96</v>
      </c>
      <c r="G1263" t="s">
        <v>16</v>
      </c>
      <c r="H1263">
        <v>3</v>
      </c>
      <c r="I1263" t="s">
        <v>38</v>
      </c>
      <c r="J1263">
        <v>1</v>
      </c>
      <c r="K1263">
        <v>4.6097099999999998</v>
      </c>
      <c r="L1263">
        <v>-74.08175</v>
      </c>
    </row>
    <row r="1264" spans="1:12" x14ac:dyDescent="0.25">
      <c r="A1264" t="s">
        <v>148</v>
      </c>
      <c r="B1264" t="s">
        <v>13</v>
      </c>
      <c r="C1264">
        <v>2516700</v>
      </c>
      <c r="D1264">
        <v>134700</v>
      </c>
      <c r="E1264" t="s">
        <v>234</v>
      </c>
      <c r="F1264" t="s">
        <v>96</v>
      </c>
      <c r="G1264" t="s">
        <v>22</v>
      </c>
      <c r="H1264">
        <v>2</v>
      </c>
      <c r="I1264" t="s">
        <v>17</v>
      </c>
      <c r="J1264">
        <v>1</v>
      </c>
      <c r="K1264">
        <v>6.2518399999999996</v>
      </c>
      <c r="L1264">
        <v>-75.563590000000005</v>
      </c>
    </row>
    <row r="1265" spans="1:12" x14ac:dyDescent="0.25">
      <c r="A1265" t="s">
        <v>55</v>
      </c>
      <c r="B1265" t="s">
        <v>13</v>
      </c>
      <c r="C1265">
        <v>71100</v>
      </c>
      <c r="D1265">
        <v>2000</v>
      </c>
      <c r="E1265" t="s">
        <v>444</v>
      </c>
      <c r="F1265" t="s">
        <v>26</v>
      </c>
      <c r="G1265" t="s">
        <v>22</v>
      </c>
      <c r="H1265">
        <v>5</v>
      </c>
      <c r="I1265" t="s">
        <v>32</v>
      </c>
      <c r="J1265">
        <v>1</v>
      </c>
      <c r="K1265">
        <v>6.2518399999999996</v>
      </c>
      <c r="L1265">
        <v>-75.563590000000005</v>
      </c>
    </row>
    <row r="1266" spans="1:12" x14ac:dyDescent="0.25">
      <c r="A1266" t="s">
        <v>70</v>
      </c>
      <c r="B1266" t="s">
        <v>13</v>
      </c>
      <c r="C1266">
        <v>2175500</v>
      </c>
      <c r="D1266">
        <v>116100</v>
      </c>
      <c r="E1266" t="s">
        <v>882</v>
      </c>
      <c r="F1266" t="s">
        <v>47</v>
      </c>
      <c r="G1266" t="s">
        <v>16</v>
      </c>
      <c r="H1266">
        <v>1</v>
      </c>
      <c r="I1266" t="s">
        <v>17</v>
      </c>
      <c r="J1266">
        <v>1</v>
      </c>
      <c r="K1266">
        <v>4.6097099999999998</v>
      </c>
      <c r="L1266">
        <v>-74.08175</v>
      </c>
    </row>
    <row r="1267" spans="1:12" x14ac:dyDescent="0.25">
      <c r="A1267" t="s">
        <v>57</v>
      </c>
      <c r="B1267" t="s">
        <v>58</v>
      </c>
      <c r="C1267">
        <v>86300</v>
      </c>
      <c r="D1267">
        <v>5300</v>
      </c>
      <c r="E1267" t="s">
        <v>119</v>
      </c>
      <c r="F1267" t="s">
        <v>21</v>
      </c>
      <c r="G1267" t="s">
        <v>16</v>
      </c>
      <c r="H1267">
        <v>5</v>
      </c>
      <c r="I1267" t="s">
        <v>32</v>
      </c>
      <c r="J1267">
        <v>1</v>
      </c>
      <c r="K1267">
        <v>4.6097099999999998</v>
      </c>
      <c r="L1267">
        <v>-74.08175</v>
      </c>
    </row>
    <row r="1268" spans="1:12" x14ac:dyDescent="0.25">
      <c r="A1268" t="s">
        <v>103</v>
      </c>
      <c r="B1268" t="s">
        <v>13</v>
      </c>
      <c r="C1268">
        <v>352700</v>
      </c>
      <c r="D1268">
        <v>17000</v>
      </c>
      <c r="E1268" t="s">
        <v>507</v>
      </c>
      <c r="F1268" t="s">
        <v>160</v>
      </c>
      <c r="G1268" t="s">
        <v>16</v>
      </c>
      <c r="H1268">
        <v>1</v>
      </c>
      <c r="I1268" t="s">
        <v>32</v>
      </c>
      <c r="J1268">
        <v>1</v>
      </c>
      <c r="K1268">
        <v>4.6097099999999998</v>
      </c>
      <c r="L1268">
        <v>-74.08175</v>
      </c>
    </row>
    <row r="1269" spans="1:12" x14ac:dyDescent="0.25">
      <c r="A1269" t="s">
        <v>98</v>
      </c>
      <c r="B1269" t="s">
        <v>19</v>
      </c>
      <c r="C1269">
        <v>722700</v>
      </c>
      <c r="D1269">
        <v>36700</v>
      </c>
      <c r="E1269" t="s">
        <v>430</v>
      </c>
      <c r="F1269" t="s">
        <v>43</v>
      </c>
      <c r="G1269" t="s">
        <v>16</v>
      </c>
      <c r="H1269">
        <v>5</v>
      </c>
      <c r="I1269" t="s">
        <v>38</v>
      </c>
      <c r="J1269">
        <v>1</v>
      </c>
      <c r="K1269">
        <v>4.6097099999999998</v>
      </c>
      <c r="L1269">
        <v>-74.08175</v>
      </c>
    </row>
    <row r="1270" spans="1:12" x14ac:dyDescent="0.25">
      <c r="A1270" t="s">
        <v>144</v>
      </c>
      <c r="B1270" t="s">
        <v>65</v>
      </c>
      <c r="C1270">
        <v>56800</v>
      </c>
      <c r="D1270">
        <v>8900</v>
      </c>
      <c r="E1270" t="s">
        <v>545</v>
      </c>
      <c r="F1270" t="s">
        <v>93</v>
      </c>
      <c r="G1270" t="s">
        <v>22</v>
      </c>
      <c r="H1270">
        <v>3</v>
      </c>
      <c r="I1270" t="s">
        <v>17</v>
      </c>
      <c r="J1270">
        <v>1</v>
      </c>
      <c r="K1270">
        <v>6.2518399999999996</v>
      </c>
      <c r="L1270">
        <v>-75.563590000000005</v>
      </c>
    </row>
    <row r="1271" spans="1:12" x14ac:dyDescent="0.25">
      <c r="A1271" t="s">
        <v>82</v>
      </c>
      <c r="B1271" t="s">
        <v>58</v>
      </c>
      <c r="C1271">
        <v>31400</v>
      </c>
      <c r="D1271">
        <v>0</v>
      </c>
      <c r="E1271" t="s">
        <v>434</v>
      </c>
      <c r="F1271" t="s">
        <v>26</v>
      </c>
      <c r="G1271" t="s">
        <v>31</v>
      </c>
      <c r="H1271">
        <v>5</v>
      </c>
      <c r="I1271" t="s">
        <v>17</v>
      </c>
      <c r="J1271">
        <v>1</v>
      </c>
      <c r="K1271">
        <v>3.4372199999999999</v>
      </c>
      <c r="L1271">
        <v>-76.522499999999994</v>
      </c>
    </row>
    <row r="1272" spans="1:12" x14ac:dyDescent="0.25">
      <c r="A1272" t="s">
        <v>84</v>
      </c>
      <c r="B1272" t="s">
        <v>58</v>
      </c>
      <c r="C1272">
        <v>210500</v>
      </c>
      <c r="D1272">
        <v>9400</v>
      </c>
      <c r="E1272" t="s">
        <v>927</v>
      </c>
      <c r="F1272" t="s">
        <v>52</v>
      </c>
      <c r="G1272" t="s">
        <v>22</v>
      </c>
      <c r="H1272">
        <v>5</v>
      </c>
      <c r="I1272" t="s">
        <v>17</v>
      </c>
      <c r="J1272">
        <v>1</v>
      </c>
      <c r="K1272">
        <v>6.2518399999999996</v>
      </c>
      <c r="L1272">
        <v>-75.563590000000005</v>
      </c>
    </row>
    <row r="1273" spans="1:12" x14ac:dyDescent="0.25">
      <c r="A1273" t="s">
        <v>78</v>
      </c>
      <c r="B1273" t="s">
        <v>19</v>
      </c>
      <c r="C1273">
        <v>278800</v>
      </c>
      <c r="D1273">
        <v>15100</v>
      </c>
      <c r="E1273" t="s">
        <v>901</v>
      </c>
      <c r="F1273" t="s">
        <v>54</v>
      </c>
      <c r="G1273" t="s">
        <v>22</v>
      </c>
      <c r="H1273">
        <v>3</v>
      </c>
      <c r="I1273" t="s">
        <v>38</v>
      </c>
      <c r="J1273">
        <v>1</v>
      </c>
      <c r="K1273">
        <v>6.2518399999999996</v>
      </c>
      <c r="L1273">
        <v>-75.563590000000005</v>
      </c>
    </row>
    <row r="1274" spans="1:12" x14ac:dyDescent="0.25">
      <c r="A1274" t="s">
        <v>158</v>
      </c>
      <c r="B1274" t="s">
        <v>62</v>
      </c>
      <c r="C1274">
        <v>35900</v>
      </c>
      <c r="D1274">
        <v>0</v>
      </c>
      <c r="E1274" t="s">
        <v>615</v>
      </c>
      <c r="F1274" t="s">
        <v>88</v>
      </c>
      <c r="G1274" t="s">
        <v>16</v>
      </c>
      <c r="H1274">
        <v>5</v>
      </c>
      <c r="I1274" t="s">
        <v>38</v>
      </c>
      <c r="J1274">
        <v>1</v>
      </c>
      <c r="K1274">
        <v>4.6097099999999998</v>
      </c>
      <c r="L1274">
        <v>-74.08175</v>
      </c>
    </row>
    <row r="1275" spans="1:12" x14ac:dyDescent="0.25">
      <c r="A1275" t="s">
        <v>204</v>
      </c>
      <c r="B1275" t="s">
        <v>13</v>
      </c>
      <c r="C1275">
        <v>177500</v>
      </c>
      <c r="D1275">
        <v>16300</v>
      </c>
      <c r="E1275" t="s">
        <v>542</v>
      </c>
      <c r="F1275" t="s">
        <v>96</v>
      </c>
      <c r="G1275" t="s">
        <v>27</v>
      </c>
      <c r="H1275">
        <v>5</v>
      </c>
      <c r="I1275" t="s">
        <v>17</v>
      </c>
      <c r="J1275">
        <v>1</v>
      </c>
      <c r="K1275">
        <v>10.39972</v>
      </c>
      <c r="L1275">
        <v>-75.514439999999993</v>
      </c>
    </row>
    <row r="1276" spans="1:12" x14ac:dyDescent="0.25">
      <c r="A1276" t="s">
        <v>219</v>
      </c>
      <c r="B1276" t="s">
        <v>19</v>
      </c>
      <c r="C1276">
        <v>880700</v>
      </c>
      <c r="D1276">
        <v>45100</v>
      </c>
      <c r="E1276" t="s">
        <v>482</v>
      </c>
      <c r="F1276" t="s">
        <v>47</v>
      </c>
      <c r="G1276" t="s">
        <v>22</v>
      </c>
      <c r="H1276">
        <v>4</v>
      </c>
      <c r="I1276" t="s">
        <v>17</v>
      </c>
      <c r="J1276">
        <v>1</v>
      </c>
      <c r="K1276">
        <v>6.2518399999999996</v>
      </c>
      <c r="L1276">
        <v>-75.563590000000005</v>
      </c>
    </row>
    <row r="1277" spans="1:12" x14ac:dyDescent="0.25">
      <c r="A1277" t="s">
        <v>158</v>
      </c>
      <c r="B1277" t="s">
        <v>62</v>
      </c>
      <c r="C1277">
        <v>54400</v>
      </c>
      <c r="D1277">
        <v>1100</v>
      </c>
      <c r="E1277" t="s">
        <v>1003</v>
      </c>
      <c r="F1277" t="s">
        <v>93</v>
      </c>
      <c r="G1277" t="s">
        <v>31</v>
      </c>
      <c r="H1277">
        <v>1</v>
      </c>
      <c r="I1277" t="s">
        <v>17</v>
      </c>
      <c r="J1277">
        <v>3</v>
      </c>
      <c r="K1277">
        <v>3.4372199999999999</v>
      </c>
      <c r="L1277">
        <v>-76.522499999999994</v>
      </c>
    </row>
    <row r="1278" spans="1:12" x14ac:dyDescent="0.25">
      <c r="A1278" t="s">
        <v>133</v>
      </c>
      <c r="B1278" t="s">
        <v>24</v>
      </c>
      <c r="C1278">
        <v>13200</v>
      </c>
      <c r="D1278">
        <v>900</v>
      </c>
      <c r="E1278" t="s">
        <v>449</v>
      </c>
      <c r="F1278" t="s">
        <v>96</v>
      </c>
      <c r="G1278" t="s">
        <v>22</v>
      </c>
      <c r="H1278">
        <v>1</v>
      </c>
      <c r="I1278" t="s">
        <v>17</v>
      </c>
      <c r="J1278">
        <v>2</v>
      </c>
      <c r="K1278">
        <v>6.2518399999999996</v>
      </c>
      <c r="L1278">
        <v>-75.563590000000005</v>
      </c>
    </row>
    <row r="1279" spans="1:12" x14ac:dyDescent="0.25">
      <c r="A1279" t="s">
        <v>23</v>
      </c>
      <c r="B1279" t="s">
        <v>24</v>
      </c>
      <c r="C1279">
        <v>215500</v>
      </c>
      <c r="D1279">
        <v>9700</v>
      </c>
      <c r="E1279" t="s">
        <v>1143</v>
      </c>
      <c r="F1279" t="s">
        <v>130</v>
      </c>
      <c r="G1279" t="s">
        <v>22</v>
      </c>
      <c r="H1279">
        <v>5</v>
      </c>
      <c r="I1279" t="s">
        <v>17</v>
      </c>
      <c r="J1279">
        <v>1</v>
      </c>
      <c r="K1279">
        <v>6.2518399999999996</v>
      </c>
      <c r="L1279">
        <v>-75.563590000000005</v>
      </c>
    </row>
    <row r="1280" spans="1:12" x14ac:dyDescent="0.25">
      <c r="A1280" t="s">
        <v>61</v>
      </c>
      <c r="B1280" t="s">
        <v>62</v>
      </c>
      <c r="C1280">
        <v>426100</v>
      </c>
      <c r="D1280">
        <v>20900</v>
      </c>
      <c r="E1280" t="s">
        <v>1008</v>
      </c>
      <c r="F1280" t="s">
        <v>47</v>
      </c>
      <c r="G1280" t="s">
        <v>16</v>
      </c>
      <c r="H1280">
        <v>1</v>
      </c>
      <c r="I1280" t="s">
        <v>17</v>
      </c>
      <c r="J1280">
        <v>3</v>
      </c>
      <c r="K1280">
        <v>4.6097099999999998</v>
      </c>
      <c r="L1280">
        <v>-74.08175</v>
      </c>
    </row>
    <row r="1281" spans="1:12" x14ac:dyDescent="0.25">
      <c r="A1281" t="s">
        <v>158</v>
      </c>
      <c r="B1281" t="s">
        <v>62</v>
      </c>
      <c r="C1281">
        <v>24800</v>
      </c>
      <c r="D1281">
        <v>1700</v>
      </c>
      <c r="E1281" t="s">
        <v>152</v>
      </c>
      <c r="F1281" t="s">
        <v>47</v>
      </c>
      <c r="G1281" t="s">
        <v>16</v>
      </c>
      <c r="H1281">
        <v>5</v>
      </c>
      <c r="I1281" t="s">
        <v>38</v>
      </c>
      <c r="J1281">
        <v>1</v>
      </c>
      <c r="K1281">
        <v>4.6097099999999998</v>
      </c>
      <c r="L1281">
        <v>-74.08175</v>
      </c>
    </row>
    <row r="1282" spans="1:12" x14ac:dyDescent="0.25">
      <c r="A1282" t="s">
        <v>133</v>
      </c>
      <c r="B1282" t="s">
        <v>24</v>
      </c>
      <c r="C1282">
        <v>12800</v>
      </c>
      <c r="D1282">
        <v>1100</v>
      </c>
      <c r="E1282" t="s">
        <v>658</v>
      </c>
      <c r="F1282" t="s">
        <v>21</v>
      </c>
      <c r="G1282" t="s">
        <v>22</v>
      </c>
      <c r="H1282">
        <v>5</v>
      </c>
      <c r="I1282" t="s">
        <v>17</v>
      </c>
      <c r="J1282">
        <v>5</v>
      </c>
      <c r="K1282">
        <v>6.2518399999999996</v>
      </c>
      <c r="L1282">
        <v>-75.563590000000005</v>
      </c>
    </row>
    <row r="1283" spans="1:12" x14ac:dyDescent="0.25">
      <c r="A1283" t="s">
        <v>127</v>
      </c>
      <c r="B1283" t="s">
        <v>13</v>
      </c>
      <c r="C1283">
        <v>1645800</v>
      </c>
      <c r="D1283">
        <v>88000</v>
      </c>
      <c r="E1283" t="s">
        <v>621</v>
      </c>
      <c r="F1283" t="s">
        <v>15</v>
      </c>
      <c r="G1283" t="s">
        <v>22</v>
      </c>
      <c r="H1283">
        <v>5</v>
      </c>
      <c r="I1283" t="s">
        <v>17</v>
      </c>
      <c r="J1283">
        <v>1</v>
      </c>
      <c r="K1283">
        <v>6.2518399999999996</v>
      </c>
      <c r="L1283">
        <v>-75.563590000000005</v>
      </c>
    </row>
    <row r="1284" spans="1:12" x14ac:dyDescent="0.25">
      <c r="A1284" t="s">
        <v>103</v>
      </c>
      <c r="B1284" t="s">
        <v>13</v>
      </c>
      <c r="C1284">
        <v>332800</v>
      </c>
      <c r="D1284">
        <v>15900</v>
      </c>
      <c r="E1284" t="s">
        <v>1063</v>
      </c>
      <c r="F1284" t="s">
        <v>96</v>
      </c>
      <c r="G1284" t="s">
        <v>22</v>
      </c>
      <c r="H1284">
        <v>4</v>
      </c>
      <c r="I1284" t="s">
        <v>146</v>
      </c>
      <c r="J1284">
        <v>1</v>
      </c>
      <c r="K1284">
        <v>6.2518399999999996</v>
      </c>
      <c r="L1284">
        <v>-75.563590000000005</v>
      </c>
    </row>
    <row r="1285" spans="1:12" x14ac:dyDescent="0.25">
      <c r="A1285" t="s">
        <v>127</v>
      </c>
      <c r="B1285" t="s">
        <v>13</v>
      </c>
      <c r="C1285">
        <v>1536300</v>
      </c>
      <c r="D1285">
        <v>80000</v>
      </c>
      <c r="E1285" t="s">
        <v>372</v>
      </c>
      <c r="F1285" t="s">
        <v>26</v>
      </c>
      <c r="G1285" t="s">
        <v>22</v>
      </c>
      <c r="H1285">
        <v>5</v>
      </c>
      <c r="I1285" t="s">
        <v>32</v>
      </c>
      <c r="J1285">
        <v>1</v>
      </c>
      <c r="K1285">
        <v>6.2518399999999996</v>
      </c>
      <c r="L1285">
        <v>-75.563590000000005</v>
      </c>
    </row>
    <row r="1286" spans="1:12" x14ac:dyDescent="0.25">
      <c r="A1286" t="s">
        <v>214</v>
      </c>
      <c r="B1286" t="s">
        <v>19</v>
      </c>
      <c r="C1286">
        <v>217700</v>
      </c>
      <c r="D1286">
        <v>12000</v>
      </c>
      <c r="E1286" t="s">
        <v>855</v>
      </c>
      <c r="F1286" t="s">
        <v>52</v>
      </c>
      <c r="G1286" t="s">
        <v>44</v>
      </c>
      <c r="H1286">
        <v>5</v>
      </c>
      <c r="I1286" t="s">
        <v>17</v>
      </c>
      <c r="J1286">
        <v>5</v>
      </c>
      <c r="K1286">
        <v>11.240790000000001</v>
      </c>
      <c r="L1286">
        <v>-74.199039999999997</v>
      </c>
    </row>
    <row r="1287" spans="1:12" x14ac:dyDescent="0.25">
      <c r="A1287" t="s">
        <v>204</v>
      </c>
      <c r="B1287" t="s">
        <v>13</v>
      </c>
      <c r="C1287">
        <v>165600</v>
      </c>
      <c r="D1287">
        <v>13600</v>
      </c>
      <c r="E1287" t="s">
        <v>546</v>
      </c>
      <c r="F1287" t="s">
        <v>76</v>
      </c>
      <c r="G1287" t="s">
        <v>22</v>
      </c>
      <c r="H1287">
        <v>4</v>
      </c>
      <c r="I1287" t="s">
        <v>17</v>
      </c>
      <c r="J1287">
        <v>2</v>
      </c>
      <c r="K1287">
        <v>6.2518399999999996</v>
      </c>
      <c r="L1287">
        <v>-75.563590000000005</v>
      </c>
    </row>
    <row r="1288" spans="1:12" x14ac:dyDescent="0.25">
      <c r="A1288" t="s">
        <v>122</v>
      </c>
      <c r="B1288" t="s">
        <v>29</v>
      </c>
      <c r="C1288">
        <v>1242100</v>
      </c>
      <c r="D1288">
        <v>64300</v>
      </c>
      <c r="E1288" t="s">
        <v>1223</v>
      </c>
      <c r="F1288" t="s">
        <v>47</v>
      </c>
      <c r="G1288" t="s">
        <v>22</v>
      </c>
      <c r="H1288">
        <v>5</v>
      </c>
      <c r="I1288" t="s">
        <v>17</v>
      </c>
      <c r="J1288">
        <v>10</v>
      </c>
      <c r="K1288">
        <v>6.2518399999999996</v>
      </c>
      <c r="L1288">
        <v>-75.563590000000005</v>
      </c>
    </row>
    <row r="1289" spans="1:12" x14ac:dyDescent="0.25">
      <c r="A1289" t="s">
        <v>84</v>
      </c>
      <c r="B1289" t="s">
        <v>58</v>
      </c>
      <c r="C1289">
        <v>156000</v>
      </c>
      <c r="D1289">
        <v>6500</v>
      </c>
      <c r="E1289" t="s">
        <v>537</v>
      </c>
      <c r="F1289" t="s">
        <v>96</v>
      </c>
      <c r="G1289" t="s">
        <v>16</v>
      </c>
      <c r="H1289">
        <v>1</v>
      </c>
      <c r="I1289" t="s">
        <v>32</v>
      </c>
      <c r="J1289">
        <v>1</v>
      </c>
      <c r="K1289">
        <v>4.6097099999999998</v>
      </c>
      <c r="L1289">
        <v>-74.08175</v>
      </c>
    </row>
    <row r="1290" spans="1:12" x14ac:dyDescent="0.25">
      <c r="A1290" t="s">
        <v>113</v>
      </c>
      <c r="B1290" t="s">
        <v>24</v>
      </c>
      <c r="C1290">
        <v>20000</v>
      </c>
      <c r="D1290">
        <v>1500</v>
      </c>
      <c r="E1290" t="s">
        <v>14</v>
      </c>
      <c r="F1290" t="s">
        <v>54</v>
      </c>
      <c r="G1290" t="s">
        <v>16</v>
      </c>
      <c r="H1290">
        <v>3</v>
      </c>
      <c r="I1290" t="s">
        <v>17</v>
      </c>
      <c r="J1290">
        <v>3</v>
      </c>
      <c r="K1290">
        <v>4.6097099999999998</v>
      </c>
      <c r="L1290">
        <v>-74.08175</v>
      </c>
    </row>
    <row r="1291" spans="1:12" x14ac:dyDescent="0.25">
      <c r="A1291" t="s">
        <v>164</v>
      </c>
      <c r="B1291" t="s">
        <v>13</v>
      </c>
      <c r="C1291">
        <v>39000</v>
      </c>
      <c r="D1291">
        <v>2500</v>
      </c>
      <c r="E1291" t="s">
        <v>789</v>
      </c>
      <c r="F1291" t="s">
        <v>54</v>
      </c>
      <c r="G1291" t="s">
        <v>16</v>
      </c>
      <c r="H1291">
        <v>5</v>
      </c>
      <c r="I1291" t="s">
        <v>17</v>
      </c>
      <c r="J1291">
        <v>2</v>
      </c>
      <c r="K1291">
        <v>4.6097099999999998</v>
      </c>
      <c r="L1291">
        <v>-74.08175</v>
      </c>
    </row>
    <row r="1292" spans="1:12" x14ac:dyDescent="0.25">
      <c r="A1292" t="s">
        <v>80</v>
      </c>
      <c r="B1292" t="s">
        <v>65</v>
      </c>
      <c r="C1292">
        <v>43700</v>
      </c>
      <c r="D1292">
        <v>0</v>
      </c>
      <c r="E1292" t="s">
        <v>1141</v>
      </c>
      <c r="F1292" t="s">
        <v>47</v>
      </c>
      <c r="G1292" t="s">
        <v>161</v>
      </c>
      <c r="H1292">
        <v>2</v>
      </c>
      <c r="I1292" t="s">
        <v>17</v>
      </c>
      <c r="J1292">
        <v>4</v>
      </c>
      <c r="K1292">
        <v>7.1253900000000003</v>
      </c>
      <c r="L1292">
        <v>-73.119799999999998</v>
      </c>
    </row>
    <row r="1293" spans="1:12" x14ac:dyDescent="0.25">
      <c r="A1293" t="s">
        <v>64</v>
      </c>
      <c r="B1293" t="s">
        <v>65</v>
      </c>
      <c r="C1293">
        <v>38800</v>
      </c>
      <c r="D1293">
        <v>2700</v>
      </c>
      <c r="E1293" t="s">
        <v>179</v>
      </c>
      <c r="F1293" t="s">
        <v>88</v>
      </c>
      <c r="G1293" t="s">
        <v>16</v>
      </c>
      <c r="H1293">
        <v>1</v>
      </c>
      <c r="I1293" t="s">
        <v>17</v>
      </c>
      <c r="J1293">
        <v>3</v>
      </c>
      <c r="K1293">
        <v>4.6097099999999998</v>
      </c>
      <c r="L1293">
        <v>-74.08175</v>
      </c>
    </row>
    <row r="1294" spans="1:12" x14ac:dyDescent="0.25">
      <c r="A1294" t="s">
        <v>118</v>
      </c>
      <c r="B1294" t="s">
        <v>86</v>
      </c>
      <c r="C1294">
        <v>688500</v>
      </c>
      <c r="D1294">
        <v>37100</v>
      </c>
      <c r="E1294" t="s">
        <v>891</v>
      </c>
      <c r="F1294" t="s">
        <v>130</v>
      </c>
      <c r="G1294" t="s">
        <v>16</v>
      </c>
      <c r="H1294">
        <v>4</v>
      </c>
      <c r="I1294" t="s">
        <v>32</v>
      </c>
      <c r="J1294">
        <v>1</v>
      </c>
      <c r="K1294">
        <v>4.6097099999999998</v>
      </c>
      <c r="L1294">
        <v>-74.08175</v>
      </c>
    </row>
    <row r="1295" spans="1:12" x14ac:dyDescent="0.25">
      <c r="A1295" t="s">
        <v>219</v>
      </c>
      <c r="B1295" t="s">
        <v>19</v>
      </c>
      <c r="C1295">
        <v>426200</v>
      </c>
      <c r="D1295">
        <v>23400</v>
      </c>
      <c r="E1295" t="s">
        <v>560</v>
      </c>
      <c r="F1295" t="s">
        <v>52</v>
      </c>
      <c r="G1295" t="s">
        <v>16</v>
      </c>
      <c r="H1295">
        <v>2</v>
      </c>
      <c r="I1295" t="s">
        <v>17</v>
      </c>
      <c r="J1295">
        <v>5</v>
      </c>
      <c r="K1295">
        <v>4.6097099999999998</v>
      </c>
      <c r="L1295">
        <v>-74.08175</v>
      </c>
    </row>
    <row r="1296" spans="1:12" x14ac:dyDescent="0.25">
      <c r="A1296" t="s">
        <v>113</v>
      </c>
      <c r="B1296" t="s">
        <v>24</v>
      </c>
      <c r="C1296">
        <v>20500</v>
      </c>
      <c r="D1296">
        <v>3500</v>
      </c>
      <c r="E1296" t="s">
        <v>1023</v>
      </c>
      <c r="F1296" t="s">
        <v>43</v>
      </c>
      <c r="G1296" t="s">
        <v>16</v>
      </c>
      <c r="H1296">
        <v>4</v>
      </c>
      <c r="I1296" t="s">
        <v>17</v>
      </c>
      <c r="J1296">
        <v>1</v>
      </c>
      <c r="K1296">
        <v>4.6097099999999998</v>
      </c>
      <c r="L1296">
        <v>-74.08175</v>
      </c>
    </row>
    <row r="1297" spans="1:12" x14ac:dyDescent="0.25">
      <c r="A1297" t="s">
        <v>48</v>
      </c>
      <c r="B1297" t="s">
        <v>24</v>
      </c>
      <c r="C1297">
        <v>65400</v>
      </c>
      <c r="D1297">
        <v>10700</v>
      </c>
      <c r="E1297" t="s">
        <v>117</v>
      </c>
      <c r="F1297" t="s">
        <v>130</v>
      </c>
      <c r="G1297" t="s">
        <v>31</v>
      </c>
      <c r="H1297">
        <v>1</v>
      </c>
      <c r="I1297" t="s">
        <v>17</v>
      </c>
      <c r="J1297">
        <v>3</v>
      </c>
      <c r="K1297">
        <v>3.4372199999999999</v>
      </c>
      <c r="L1297">
        <v>-76.522499999999994</v>
      </c>
    </row>
    <row r="1298" spans="1:12" x14ac:dyDescent="0.25">
      <c r="A1298" t="s">
        <v>118</v>
      </c>
      <c r="B1298" t="s">
        <v>86</v>
      </c>
      <c r="C1298">
        <v>648800</v>
      </c>
      <c r="D1298">
        <v>32700</v>
      </c>
      <c r="E1298" t="s">
        <v>1122</v>
      </c>
      <c r="F1298" t="s">
        <v>35</v>
      </c>
      <c r="G1298" t="s">
        <v>22</v>
      </c>
      <c r="H1298">
        <v>3</v>
      </c>
      <c r="I1298" t="s">
        <v>32</v>
      </c>
      <c r="J1298">
        <v>1</v>
      </c>
      <c r="K1298">
        <v>6.2518399999999996</v>
      </c>
      <c r="L1298">
        <v>-75.563590000000005</v>
      </c>
    </row>
    <row r="1299" spans="1:12" x14ac:dyDescent="0.25">
      <c r="A1299" t="s">
        <v>133</v>
      </c>
      <c r="B1299" t="s">
        <v>24</v>
      </c>
      <c r="C1299">
        <v>11800</v>
      </c>
      <c r="D1299">
        <v>3000</v>
      </c>
      <c r="E1299" t="s">
        <v>881</v>
      </c>
      <c r="F1299" t="s">
        <v>21</v>
      </c>
      <c r="G1299" t="s">
        <v>31</v>
      </c>
      <c r="H1299">
        <v>4</v>
      </c>
      <c r="I1299" t="s">
        <v>32</v>
      </c>
      <c r="J1299">
        <v>1</v>
      </c>
      <c r="K1299">
        <v>3.4372199999999999</v>
      </c>
      <c r="L1299">
        <v>-76.522499999999994</v>
      </c>
    </row>
    <row r="1300" spans="1:12" x14ac:dyDescent="0.25">
      <c r="A1300" t="s">
        <v>78</v>
      </c>
      <c r="B1300" t="s">
        <v>19</v>
      </c>
      <c r="C1300">
        <v>253000</v>
      </c>
      <c r="D1300">
        <v>13700</v>
      </c>
      <c r="E1300" t="s">
        <v>198</v>
      </c>
      <c r="F1300" t="s">
        <v>76</v>
      </c>
      <c r="G1300" t="s">
        <v>16</v>
      </c>
      <c r="H1300">
        <v>2</v>
      </c>
      <c r="I1300" t="s">
        <v>17</v>
      </c>
      <c r="J1300">
        <v>2</v>
      </c>
      <c r="K1300">
        <v>4.6097099999999998</v>
      </c>
      <c r="L1300">
        <v>-74.08175</v>
      </c>
    </row>
    <row r="1301" spans="1:12" x14ac:dyDescent="0.25">
      <c r="A1301" t="s">
        <v>84</v>
      </c>
      <c r="B1301" t="s">
        <v>58</v>
      </c>
      <c r="C1301">
        <v>112400</v>
      </c>
      <c r="D1301">
        <v>6400</v>
      </c>
      <c r="E1301" t="s">
        <v>1167</v>
      </c>
      <c r="F1301" t="s">
        <v>47</v>
      </c>
      <c r="G1301" t="s">
        <v>16</v>
      </c>
      <c r="H1301">
        <v>5</v>
      </c>
      <c r="I1301" t="s">
        <v>17</v>
      </c>
      <c r="J1301">
        <v>1</v>
      </c>
      <c r="K1301">
        <v>4.6097099999999998</v>
      </c>
      <c r="L1301">
        <v>-74.08175</v>
      </c>
    </row>
    <row r="1302" spans="1:12" x14ac:dyDescent="0.25">
      <c r="A1302" t="s">
        <v>67</v>
      </c>
      <c r="B1302" t="s">
        <v>62</v>
      </c>
      <c r="C1302">
        <v>54200</v>
      </c>
      <c r="D1302">
        <v>3100</v>
      </c>
      <c r="E1302" t="s">
        <v>230</v>
      </c>
      <c r="F1302" t="s">
        <v>130</v>
      </c>
      <c r="G1302" t="s">
        <v>31</v>
      </c>
      <c r="H1302">
        <v>4</v>
      </c>
      <c r="I1302" t="s">
        <v>17</v>
      </c>
      <c r="J1302">
        <v>1</v>
      </c>
      <c r="K1302">
        <v>3.4372199999999999</v>
      </c>
      <c r="L1302">
        <v>-76.522499999999994</v>
      </c>
    </row>
    <row r="1303" spans="1:12" x14ac:dyDescent="0.25">
      <c r="A1303" t="s">
        <v>164</v>
      </c>
      <c r="B1303" t="s">
        <v>13</v>
      </c>
      <c r="C1303">
        <v>211900</v>
      </c>
      <c r="D1303">
        <v>9500</v>
      </c>
      <c r="E1303" t="s">
        <v>335</v>
      </c>
      <c r="F1303" t="s">
        <v>15</v>
      </c>
      <c r="G1303" t="s">
        <v>16</v>
      </c>
      <c r="H1303">
        <v>5</v>
      </c>
      <c r="I1303" t="s">
        <v>17</v>
      </c>
      <c r="J1303">
        <v>7</v>
      </c>
      <c r="K1303">
        <v>4.6097099999999998</v>
      </c>
      <c r="L1303">
        <v>-74.08175</v>
      </c>
    </row>
    <row r="1304" spans="1:12" x14ac:dyDescent="0.25">
      <c r="A1304" t="s">
        <v>12</v>
      </c>
      <c r="B1304" t="s">
        <v>13</v>
      </c>
      <c r="C1304">
        <v>260100</v>
      </c>
      <c r="D1304">
        <v>14400</v>
      </c>
      <c r="E1304" t="s">
        <v>1255</v>
      </c>
      <c r="F1304" t="s">
        <v>160</v>
      </c>
      <c r="G1304" t="s">
        <v>16</v>
      </c>
      <c r="H1304">
        <v>4</v>
      </c>
      <c r="I1304" t="s">
        <v>17</v>
      </c>
      <c r="J1304">
        <v>1</v>
      </c>
      <c r="K1304">
        <v>4.6097099999999998</v>
      </c>
      <c r="L1304">
        <v>-74.08175</v>
      </c>
    </row>
    <row r="1305" spans="1:12" x14ac:dyDescent="0.25">
      <c r="A1305" t="s">
        <v>78</v>
      </c>
      <c r="B1305" t="s">
        <v>19</v>
      </c>
      <c r="C1305">
        <v>291300</v>
      </c>
      <c r="D1305">
        <v>13700</v>
      </c>
      <c r="E1305" t="s">
        <v>577</v>
      </c>
      <c r="F1305" t="s">
        <v>54</v>
      </c>
      <c r="G1305" t="s">
        <v>278</v>
      </c>
      <c r="H1305">
        <v>5</v>
      </c>
      <c r="I1305" t="s">
        <v>17</v>
      </c>
      <c r="J1305">
        <v>4</v>
      </c>
      <c r="K1305">
        <v>-4.2152799999999999</v>
      </c>
      <c r="L1305">
        <v>-69.940560000000005</v>
      </c>
    </row>
    <row r="1306" spans="1:12" x14ac:dyDescent="0.25">
      <c r="A1306" t="s">
        <v>74</v>
      </c>
      <c r="B1306" t="s">
        <v>62</v>
      </c>
      <c r="C1306">
        <v>38300</v>
      </c>
      <c r="D1306">
        <v>2300</v>
      </c>
      <c r="E1306" t="s">
        <v>1116</v>
      </c>
      <c r="F1306" t="s">
        <v>130</v>
      </c>
      <c r="G1306" t="s">
        <v>22</v>
      </c>
      <c r="H1306">
        <v>5</v>
      </c>
      <c r="I1306" t="s">
        <v>32</v>
      </c>
      <c r="J1306">
        <v>1</v>
      </c>
      <c r="K1306">
        <v>6.2518399999999996</v>
      </c>
      <c r="L1306">
        <v>-75.563590000000005</v>
      </c>
    </row>
    <row r="1307" spans="1:12" x14ac:dyDescent="0.25">
      <c r="A1307" t="s">
        <v>78</v>
      </c>
      <c r="B1307" t="s">
        <v>19</v>
      </c>
      <c r="C1307">
        <v>228500</v>
      </c>
      <c r="D1307">
        <v>12700</v>
      </c>
      <c r="E1307" t="s">
        <v>390</v>
      </c>
      <c r="F1307" t="s">
        <v>130</v>
      </c>
      <c r="G1307" t="s">
        <v>22</v>
      </c>
      <c r="H1307">
        <v>5</v>
      </c>
      <c r="I1307" t="s">
        <v>32</v>
      </c>
      <c r="J1307">
        <v>1</v>
      </c>
      <c r="K1307">
        <v>6.2518399999999996</v>
      </c>
      <c r="L1307">
        <v>-75.563590000000005</v>
      </c>
    </row>
    <row r="1308" spans="1:12" x14ac:dyDescent="0.25">
      <c r="A1308" t="s">
        <v>18</v>
      </c>
      <c r="B1308" t="s">
        <v>19</v>
      </c>
      <c r="C1308">
        <v>237800</v>
      </c>
      <c r="D1308">
        <v>12900</v>
      </c>
      <c r="E1308" t="s">
        <v>496</v>
      </c>
      <c r="F1308" t="s">
        <v>43</v>
      </c>
      <c r="G1308" t="s">
        <v>22</v>
      </c>
      <c r="H1308">
        <v>5</v>
      </c>
      <c r="I1308" t="s">
        <v>32</v>
      </c>
      <c r="J1308">
        <v>1</v>
      </c>
      <c r="K1308">
        <v>6.2518399999999996</v>
      </c>
      <c r="L1308">
        <v>-75.563590000000005</v>
      </c>
    </row>
    <row r="1309" spans="1:12" x14ac:dyDescent="0.25">
      <c r="A1309" t="s">
        <v>80</v>
      </c>
      <c r="B1309" t="s">
        <v>65</v>
      </c>
      <c r="C1309">
        <v>33900</v>
      </c>
      <c r="D1309">
        <v>0</v>
      </c>
      <c r="E1309" t="s">
        <v>504</v>
      </c>
      <c r="F1309" t="s">
        <v>35</v>
      </c>
      <c r="G1309" t="s">
        <v>22</v>
      </c>
      <c r="H1309">
        <v>5</v>
      </c>
      <c r="I1309" t="s">
        <v>17</v>
      </c>
      <c r="J1309">
        <v>2</v>
      </c>
      <c r="K1309">
        <v>6.2518399999999996</v>
      </c>
      <c r="L1309">
        <v>-75.563590000000005</v>
      </c>
    </row>
    <row r="1310" spans="1:12" x14ac:dyDescent="0.25">
      <c r="A1310" t="s">
        <v>135</v>
      </c>
      <c r="B1310" t="s">
        <v>58</v>
      </c>
      <c r="C1310">
        <v>22300</v>
      </c>
      <c r="D1310">
        <v>3600</v>
      </c>
      <c r="E1310" t="s">
        <v>1198</v>
      </c>
      <c r="F1310" t="s">
        <v>54</v>
      </c>
      <c r="G1310" t="s">
        <v>31</v>
      </c>
      <c r="H1310">
        <v>1</v>
      </c>
      <c r="I1310" t="s">
        <v>32</v>
      </c>
      <c r="J1310">
        <v>1</v>
      </c>
      <c r="K1310">
        <v>3.4372199999999999</v>
      </c>
      <c r="L1310">
        <v>-76.522499999999994</v>
      </c>
    </row>
    <row r="1311" spans="1:12" x14ac:dyDescent="0.25">
      <c r="A1311" t="s">
        <v>105</v>
      </c>
      <c r="B1311" t="s">
        <v>19</v>
      </c>
      <c r="C1311">
        <v>289900</v>
      </c>
      <c r="D1311">
        <v>13600</v>
      </c>
      <c r="E1311" t="s">
        <v>1117</v>
      </c>
      <c r="F1311" t="s">
        <v>21</v>
      </c>
      <c r="G1311" t="s">
        <v>22</v>
      </c>
      <c r="H1311">
        <v>4</v>
      </c>
      <c r="I1311" t="s">
        <v>38</v>
      </c>
      <c r="J1311">
        <v>1</v>
      </c>
      <c r="K1311">
        <v>6.2518399999999996</v>
      </c>
      <c r="L1311">
        <v>-75.563590000000005</v>
      </c>
    </row>
    <row r="1312" spans="1:12" x14ac:dyDescent="0.25">
      <c r="A1312" t="s">
        <v>33</v>
      </c>
      <c r="B1312" t="s">
        <v>19</v>
      </c>
      <c r="C1312">
        <v>447300</v>
      </c>
      <c r="D1312">
        <v>24000</v>
      </c>
      <c r="E1312" t="s">
        <v>704</v>
      </c>
      <c r="F1312" t="s">
        <v>96</v>
      </c>
      <c r="G1312" t="s">
        <v>44</v>
      </c>
      <c r="H1312">
        <v>4</v>
      </c>
      <c r="I1312" t="s">
        <v>17</v>
      </c>
      <c r="J1312">
        <v>1</v>
      </c>
      <c r="K1312">
        <v>11.240790000000001</v>
      </c>
      <c r="L1312">
        <v>-74.199039999999997</v>
      </c>
    </row>
    <row r="1313" spans="1:12" x14ac:dyDescent="0.25">
      <c r="A1313" t="s">
        <v>124</v>
      </c>
      <c r="B1313" t="s">
        <v>19</v>
      </c>
      <c r="C1313">
        <v>632600</v>
      </c>
      <c r="D1313">
        <v>36100</v>
      </c>
      <c r="E1313" t="s">
        <v>220</v>
      </c>
      <c r="F1313" t="s">
        <v>15</v>
      </c>
      <c r="G1313" t="s">
        <v>16</v>
      </c>
      <c r="H1313">
        <v>5</v>
      </c>
      <c r="I1313" t="s">
        <v>17</v>
      </c>
      <c r="J1313">
        <v>2</v>
      </c>
      <c r="K1313">
        <v>4.6097099999999998</v>
      </c>
      <c r="L1313">
        <v>-74.08175</v>
      </c>
    </row>
    <row r="1314" spans="1:12" x14ac:dyDescent="0.25">
      <c r="A1314" t="s">
        <v>82</v>
      </c>
      <c r="B1314" t="s">
        <v>58</v>
      </c>
      <c r="C1314">
        <v>52900</v>
      </c>
      <c r="D1314">
        <v>1000</v>
      </c>
      <c r="E1314" t="s">
        <v>952</v>
      </c>
      <c r="F1314" t="s">
        <v>35</v>
      </c>
      <c r="G1314" t="s">
        <v>44</v>
      </c>
      <c r="H1314">
        <v>1</v>
      </c>
      <c r="I1314" t="s">
        <v>17</v>
      </c>
      <c r="J1314">
        <v>3</v>
      </c>
      <c r="K1314">
        <v>11.240790000000001</v>
      </c>
      <c r="L1314">
        <v>-74.199039999999997</v>
      </c>
    </row>
    <row r="1315" spans="1:12" x14ac:dyDescent="0.25">
      <c r="A1315" t="s">
        <v>124</v>
      </c>
      <c r="B1315" t="s">
        <v>19</v>
      </c>
      <c r="C1315">
        <v>677900</v>
      </c>
      <c r="D1315">
        <v>36800</v>
      </c>
      <c r="E1315" t="s">
        <v>833</v>
      </c>
      <c r="F1315" t="s">
        <v>88</v>
      </c>
      <c r="G1315" t="s">
        <v>16</v>
      </c>
      <c r="H1315">
        <v>1</v>
      </c>
      <c r="I1315" t="s">
        <v>146</v>
      </c>
      <c r="J1315">
        <v>1</v>
      </c>
      <c r="K1315">
        <v>4.6097099999999998</v>
      </c>
      <c r="L1315">
        <v>-74.08175</v>
      </c>
    </row>
    <row r="1316" spans="1:12" x14ac:dyDescent="0.25">
      <c r="A1316" t="s">
        <v>82</v>
      </c>
      <c r="B1316" t="s">
        <v>58</v>
      </c>
      <c r="C1316">
        <v>55600</v>
      </c>
      <c r="D1316">
        <v>3500</v>
      </c>
      <c r="E1316" t="s">
        <v>840</v>
      </c>
      <c r="F1316" t="s">
        <v>15</v>
      </c>
      <c r="G1316" t="s">
        <v>44</v>
      </c>
      <c r="H1316">
        <v>4</v>
      </c>
      <c r="I1316" t="s">
        <v>17</v>
      </c>
      <c r="J1316">
        <v>3</v>
      </c>
      <c r="K1316">
        <v>11.240790000000001</v>
      </c>
      <c r="L1316">
        <v>-74.199039999999997</v>
      </c>
    </row>
    <row r="1317" spans="1:12" x14ac:dyDescent="0.25">
      <c r="A1317" t="s">
        <v>148</v>
      </c>
      <c r="B1317" t="s">
        <v>13</v>
      </c>
      <c r="C1317">
        <v>2365300</v>
      </c>
      <c r="D1317">
        <v>126300</v>
      </c>
      <c r="E1317" t="s">
        <v>1246</v>
      </c>
      <c r="F1317" t="s">
        <v>93</v>
      </c>
      <c r="G1317" t="s">
        <v>16</v>
      </c>
      <c r="H1317">
        <v>5</v>
      </c>
      <c r="I1317" t="s">
        <v>17</v>
      </c>
      <c r="J1317">
        <v>1</v>
      </c>
      <c r="K1317">
        <v>4.6097099999999998</v>
      </c>
      <c r="L1317">
        <v>-74.08175</v>
      </c>
    </row>
    <row r="1318" spans="1:12" x14ac:dyDescent="0.25">
      <c r="A1318" t="s">
        <v>80</v>
      </c>
      <c r="B1318" t="s">
        <v>65</v>
      </c>
      <c r="C1318">
        <v>27100</v>
      </c>
      <c r="D1318">
        <v>0</v>
      </c>
      <c r="E1318" t="s">
        <v>172</v>
      </c>
      <c r="F1318" t="s">
        <v>96</v>
      </c>
      <c r="G1318" t="s">
        <v>22</v>
      </c>
      <c r="H1318">
        <v>5</v>
      </c>
      <c r="I1318" t="s">
        <v>32</v>
      </c>
      <c r="J1318">
        <v>1</v>
      </c>
      <c r="K1318">
        <v>6.2518399999999996</v>
      </c>
      <c r="L1318">
        <v>-75.563590000000005</v>
      </c>
    </row>
    <row r="1319" spans="1:12" x14ac:dyDescent="0.25">
      <c r="A1319" t="s">
        <v>74</v>
      </c>
      <c r="B1319" t="s">
        <v>62</v>
      </c>
      <c r="C1319">
        <v>40200</v>
      </c>
      <c r="D1319">
        <v>2400</v>
      </c>
      <c r="E1319" t="s">
        <v>1246</v>
      </c>
      <c r="F1319" t="s">
        <v>88</v>
      </c>
      <c r="G1319" t="s">
        <v>31</v>
      </c>
      <c r="H1319">
        <v>1</v>
      </c>
      <c r="I1319" t="s">
        <v>17</v>
      </c>
      <c r="J1319">
        <v>8</v>
      </c>
      <c r="K1319">
        <v>3.4372199999999999</v>
      </c>
      <c r="L1319">
        <v>-76.522499999999994</v>
      </c>
    </row>
    <row r="1320" spans="1:12" x14ac:dyDescent="0.25">
      <c r="A1320" t="s">
        <v>204</v>
      </c>
      <c r="B1320" t="s">
        <v>13</v>
      </c>
      <c r="C1320">
        <v>136500</v>
      </c>
      <c r="D1320">
        <v>5500</v>
      </c>
      <c r="E1320" t="s">
        <v>622</v>
      </c>
      <c r="F1320" t="s">
        <v>15</v>
      </c>
      <c r="G1320" t="s">
        <v>16</v>
      </c>
      <c r="H1320">
        <v>5</v>
      </c>
      <c r="I1320" t="s">
        <v>17</v>
      </c>
      <c r="J1320">
        <v>1</v>
      </c>
      <c r="K1320">
        <v>4.6097099999999998</v>
      </c>
      <c r="L1320">
        <v>-74.08175</v>
      </c>
    </row>
    <row r="1321" spans="1:12" x14ac:dyDescent="0.25">
      <c r="A1321" t="s">
        <v>266</v>
      </c>
      <c r="B1321" t="s">
        <v>13</v>
      </c>
      <c r="C1321">
        <v>1398900</v>
      </c>
      <c r="D1321">
        <v>74700</v>
      </c>
      <c r="E1321" t="s">
        <v>1242</v>
      </c>
      <c r="F1321" t="s">
        <v>160</v>
      </c>
      <c r="G1321" t="s">
        <v>22</v>
      </c>
      <c r="H1321">
        <v>5</v>
      </c>
      <c r="I1321" t="s">
        <v>17</v>
      </c>
      <c r="J1321">
        <v>1</v>
      </c>
      <c r="K1321">
        <v>6.2518399999999996</v>
      </c>
      <c r="L1321">
        <v>-75.563590000000005</v>
      </c>
    </row>
    <row r="1322" spans="1:12" x14ac:dyDescent="0.25">
      <c r="A1322" t="s">
        <v>50</v>
      </c>
      <c r="B1322" t="s">
        <v>29</v>
      </c>
      <c r="C1322">
        <v>1823400</v>
      </c>
      <c r="D1322">
        <v>97800</v>
      </c>
      <c r="E1322" t="s">
        <v>1028</v>
      </c>
      <c r="F1322" t="s">
        <v>35</v>
      </c>
      <c r="G1322" t="s">
        <v>91</v>
      </c>
      <c r="H1322">
        <v>5</v>
      </c>
      <c r="I1322" t="s">
        <v>17</v>
      </c>
      <c r="J1322">
        <v>1</v>
      </c>
      <c r="K1322">
        <v>10.968540000000001</v>
      </c>
      <c r="L1322">
        <v>-74.781319999999994</v>
      </c>
    </row>
    <row r="1323" spans="1:12" x14ac:dyDescent="0.25">
      <c r="A1323" t="s">
        <v>144</v>
      </c>
      <c r="B1323" t="s">
        <v>65</v>
      </c>
      <c r="C1323">
        <v>63400</v>
      </c>
      <c r="D1323">
        <v>3900</v>
      </c>
      <c r="E1323" t="s">
        <v>812</v>
      </c>
      <c r="F1323" t="s">
        <v>76</v>
      </c>
      <c r="G1323" t="s">
        <v>16</v>
      </c>
      <c r="H1323">
        <v>3</v>
      </c>
      <c r="I1323" t="s">
        <v>17</v>
      </c>
      <c r="J1323">
        <v>1</v>
      </c>
      <c r="K1323">
        <v>4.6097099999999998</v>
      </c>
      <c r="L1323">
        <v>-74.08175</v>
      </c>
    </row>
    <row r="1324" spans="1:12" x14ac:dyDescent="0.25">
      <c r="A1324" t="s">
        <v>50</v>
      </c>
      <c r="B1324" t="s">
        <v>29</v>
      </c>
      <c r="C1324">
        <v>1580100</v>
      </c>
      <c r="D1324">
        <v>84400</v>
      </c>
      <c r="E1324" t="s">
        <v>861</v>
      </c>
      <c r="F1324" t="s">
        <v>93</v>
      </c>
      <c r="G1324" t="s">
        <v>16</v>
      </c>
      <c r="H1324">
        <v>5</v>
      </c>
      <c r="I1324" t="s">
        <v>17</v>
      </c>
      <c r="J1324">
        <v>8</v>
      </c>
      <c r="K1324">
        <v>4.6097099999999998</v>
      </c>
      <c r="L1324">
        <v>-74.08175</v>
      </c>
    </row>
    <row r="1325" spans="1:12" x14ac:dyDescent="0.25">
      <c r="A1325" t="s">
        <v>98</v>
      </c>
      <c r="B1325" t="s">
        <v>19</v>
      </c>
      <c r="C1325">
        <v>481100</v>
      </c>
      <c r="D1325">
        <v>23800</v>
      </c>
      <c r="E1325" t="s">
        <v>666</v>
      </c>
      <c r="F1325" t="s">
        <v>21</v>
      </c>
      <c r="G1325" t="s">
        <v>16</v>
      </c>
      <c r="H1325">
        <v>2</v>
      </c>
      <c r="I1325" t="s">
        <v>32</v>
      </c>
      <c r="J1325">
        <v>1</v>
      </c>
      <c r="K1325">
        <v>4.6097099999999998</v>
      </c>
      <c r="L1325">
        <v>-74.08175</v>
      </c>
    </row>
    <row r="1326" spans="1:12" x14ac:dyDescent="0.25">
      <c r="A1326" t="s">
        <v>33</v>
      </c>
      <c r="B1326" t="s">
        <v>19</v>
      </c>
      <c r="C1326">
        <v>355100</v>
      </c>
      <c r="D1326">
        <v>17100</v>
      </c>
      <c r="E1326" t="s">
        <v>125</v>
      </c>
      <c r="F1326" t="s">
        <v>26</v>
      </c>
      <c r="G1326" t="s">
        <v>16</v>
      </c>
      <c r="H1326">
        <v>3</v>
      </c>
      <c r="I1326" t="s">
        <v>17</v>
      </c>
      <c r="J1326">
        <v>7</v>
      </c>
      <c r="K1326">
        <v>4.6097099999999998</v>
      </c>
      <c r="L1326">
        <v>-74.08175</v>
      </c>
    </row>
    <row r="1327" spans="1:12" x14ac:dyDescent="0.25">
      <c r="A1327" t="s">
        <v>118</v>
      </c>
      <c r="B1327" t="s">
        <v>86</v>
      </c>
      <c r="C1327">
        <v>721700</v>
      </c>
      <c r="D1327">
        <v>36600</v>
      </c>
      <c r="E1327" t="s">
        <v>739</v>
      </c>
      <c r="F1327" t="s">
        <v>130</v>
      </c>
      <c r="G1327" t="s">
        <v>16</v>
      </c>
      <c r="H1327">
        <v>4</v>
      </c>
      <c r="I1327" t="s">
        <v>32</v>
      </c>
      <c r="J1327">
        <v>1</v>
      </c>
      <c r="K1327">
        <v>4.6097099999999998</v>
      </c>
      <c r="L1327">
        <v>-74.08175</v>
      </c>
    </row>
    <row r="1328" spans="1:12" x14ac:dyDescent="0.25">
      <c r="A1328" t="s">
        <v>48</v>
      </c>
      <c r="B1328" t="s">
        <v>24</v>
      </c>
      <c r="C1328">
        <v>83000</v>
      </c>
      <c r="D1328">
        <v>4600</v>
      </c>
      <c r="E1328" t="s">
        <v>325</v>
      </c>
      <c r="F1328" t="s">
        <v>21</v>
      </c>
      <c r="G1328" t="s">
        <v>16</v>
      </c>
      <c r="H1328">
        <v>4</v>
      </c>
      <c r="I1328" t="s">
        <v>17</v>
      </c>
      <c r="J1328">
        <v>1</v>
      </c>
      <c r="K1328">
        <v>4.6097099999999998</v>
      </c>
      <c r="L1328">
        <v>-74.08175</v>
      </c>
    </row>
    <row r="1329" spans="1:12" x14ac:dyDescent="0.25">
      <c r="A1329" t="s">
        <v>55</v>
      </c>
      <c r="B1329" t="s">
        <v>13</v>
      </c>
      <c r="C1329">
        <v>83800</v>
      </c>
      <c r="D1329">
        <v>2700</v>
      </c>
      <c r="E1329" t="s">
        <v>809</v>
      </c>
      <c r="F1329" t="s">
        <v>47</v>
      </c>
      <c r="G1329" t="s">
        <v>22</v>
      </c>
      <c r="H1329">
        <v>5</v>
      </c>
      <c r="I1329" t="s">
        <v>17</v>
      </c>
      <c r="J1329">
        <v>1</v>
      </c>
      <c r="K1329">
        <v>6.2518399999999996</v>
      </c>
      <c r="L1329">
        <v>-75.563590000000005</v>
      </c>
    </row>
    <row r="1330" spans="1:12" x14ac:dyDescent="0.25">
      <c r="A1330" t="s">
        <v>164</v>
      </c>
      <c r="B1330" t="s">
        <v>13</v>
      </c>
      <c r="C1330">
        <v>244200</v>
      </c>
      <c r="D1330">
        <v>11200</v>
      </c>
      <c r="E1330" t="s">
        <v>781</v>
      </c>
      <c r="F1330" t="s">
        <v>21</v>
      </c>
      <c r="G1330" t="s">
        <v>22</v>
      </c>
      <c r="H1330">
        <v>5</v>
      </c>
      <c r="I1330" t="s">
        <v>17</v>
      </c>
      <c r="J1330">
        <v>1</v>
      </c>
      <c r="K1330">
        <v>6.2518399999999996</v>
      </c>
      <c r="L1330">
        <v>-75.563590000000005</v>
      </c>
    </row>
    <row r="1331" spans="1:12" x14ac:dyDescent="0.25">
      <c r="A1331" t="s">
        <v>64</v>
      </c>
      <c r="B1331" t="s">
        <v>65</v>
      </c>
      <c r="C1331">
        <v>37900</v>
      </c>
      <c r="D1331">
        <v>7700</v>
      </c>
      <c r="E1331" t="s">
        <v>518</v>
      </c>
      <c r="F1331" t="s">
        <v>47</v>
      </c>
      <c r="G1331" t="s">
        <v>22</v>
      </c>
      <c r="H1331">
        <v>1</v>
      </c>
      <c r="I1331" t="s">
        <v>17</v>
      </c>
      <c r="J1331">
        <v>6</v>
      </c>
      <c r="K1331">
        <v>6.2518399999999996</v>
      </c>
      <c r="L1331">
        <v>-75.563590000000005</v>
      </c>
    </row>
    <row r="1332" spans="1:12" x14ac:dyDescent="0.25">
      <c r="A1332" t="s">
        <v>214</v>
      </c>
      <c r="B1332" t="s">
        <v>19</v>
      </c>
      <c r="C1332">
        <v>204900</v>
      </c>
      <c r="D1332">
        <v>9100</v>
      </c>
      <c r="E1332" t="s">
        <v>677</v>
      </c>
      <c r="F1332" t="s">
        <v>52</v>
      </c>
      <c r="G1332" t="s">
        <v>31</v>
      </c>
      <c r="H1332">
        <v>1</v>
      </c>
      <c r="I1332" t="s">
        <v>17</v>
      </c>
      <c r="J1332">
        <v>1</v>
      </c>
      <c r="K1332">
        <v>3.4372199999999999</v>
      </c>
      <c r="L1332">
        <v>-76.522499999999994</v>
      </c>
    </row>
    <row r="1333" spans="1:12" x14ac:dyDescent="0.25">
      <c r="A1333" t="s">
        <v>135</v>
      </c>
      <c r="B1333" t="s">
        <v>58</v>
      </c>
      <c r="C1333">
        <v>25300</v>
      </c>
      <c r="D1333">
        <v>1900</v>
      </c>
      <c r="E1333" t="s">
        <v>940</v>
      </c>
      <c r="F1333" t="s">
        <v>160</v>
      </c>
      <c r="G1333" t="s">
        <v>16</v>
      </c>
      <c r="H1333">
        <v>5</v>
      </c>
      <c r="I1333" t="s">
        <v>17</v>
      </c>
      <c r="J1333">
        <v>1</v>
      </c>
      <c r="K1333">
        <v>4.6097099999999998</v>
      </c>
      <c r="L1333">
        <v>-74.08175</v>
      </c>
    </row>
    <row r="1334" spans="1:12" x14ac:dyDescent="0.25">
      <c r="A1334" t="s">
        <v>78</v>
      </c>
      <c r="B1334" t="s">
        <v>19</v>
      </c>
      <c r="C1334">
        <v>245300</v>
      </c>
      <c r="D1334">
        <v>13500</v>
      </c>
      <c r="E1334" t="s">
        <v>95</v>
      </c>
      <c r="F1334" t="s">
        <v>15</v>
      </c>
      <c r="G1334" t="s">
        <v>16</v>
      </c>
      <c r="H1334">
        <v>5</v>
      </c>
      <c r="I1334" t="s">
        <v>17</v>
      </c>
      <c r="J1334">
        <v>1</v>
      </c>
      <c r="K1334">
        <v>4.6097099999999998</v>
      </c>
      <c r="L1334">
        <v>-74.08175</v>
      </c>
    </row>
    <row r="1335" spans="1:12" x14ac:dyDescent="0.25">
      <c r="A1335" t="s">
        <v>103</v>
      </c>
      <c r="B1335" t="s">
        <v>13</v>
      </c>
      <c r="C1335">
        <v>244700</v>
      </c>
      <c r="D1335">
        <v>13200</v>
      </c>
      <c r="E1335" t="s">
        <v>1111</v>
      </c>
      <c r="F1335" t="s">
        <v>52</v>
      </c>
      <c r="G1335" t="s">
        <v>16</v>
      </c>
      <c r="H1335">
        <v>4</v>
      </c>
      <c r="I1335" t="s">
        <v>17</v>
      </c>
      <c r="J1335">
        <v>1</v>
      </c>
      <c r="K1335">
        <v>4.6097099999999998</v>
      </c>
      <c r="L1335">
        <v>-74.08175</v>
      </c>
    </row>
    <row r="1336" spans="1:12" x14ac:dyDescent="0.25">
      <c r="A1336" t="s">
        <v>55</v>
      </c>
      <c r="B1336" t="s">
        <v>13</v>
      </c>
      <c r="C1336">
        <v>42200</v>
      </c>
      <c r="D1336">
        <v>0</v>
      </c>
      <c r="E1336" t="s">
        <v>594</v>
      </c>
      <c r="F1336" t="s">
        <v>96</v>
      </c>
      <c r="G1336" t="s">
        <v>22</v>
      </c>
      <c r="H1336">
        <v>4</v>
      </c>
      <c r="I1336" t="s">
        <v>32</v>
      </c>
      <c r="J1336">
        <v>1</v>
      </c>
      <c r="K1336">
        <v>6.2518399999999996</v>
      </c>
      <c r="L1336">
        <v>-75.563590000000005</v>
      </c>
    </row>
    <row r="1337" spans="1:12" x14ac:dyDescent="0.25">
      <c r="A1337" t="s">
        <v>48</v>
      </c>
      <c r="B1337" t="s">
        <v>24</v>
      </c>
      <c r="C1337">
        <v>54200</v>
      </c>
      <c r="D1337">
        <v>3300</v>
      </c>
      <c r="E1337" t="s">
        <v>1044</v>
      </c>
      <c r="F1337" t="s">
        <v>96</v>
      </c>
      <c r="G1337" t="s">
        <v>16</v>
      </c>
      <c r="H1337">
        <v>5</v>
      </c>
      <c r="I1337" t="s">
        <v>17</v>
      </c>
      <c r="J1337">
        <v>1</v>
      </c>
      <c r="K1337">
        <v>4.6097099999999998</v>
      </c>
      <c r="L1337">
        <v>-74.08175</v>
      </c>
    </row>
    <row r="1338" spans="1:12" x14ac:dyDescent="0.25">
      <c r="A1338" t="s">
        <v>192</v>
      </c>
      <c r="B1338" t="s">
        <v>65</v>
      </c>
      <c r="C1338">
        <v>35200</v>
      </c>
      <c r="D1338">
        <v>2100</v>
      </c>
      <c r="E1338" t="s">
        <v>400</v>
      </c>
      <c r="F1338" t="s">
        <v>93</v>
      </c>
      <c r="G1338" t="s">
        <v>31</v>
      </c>
      <c r="H1338">
        <v>5</v>
      </c>
      <c r="I1338" t="s">
        <v>32</v>
      </c>
      <c r="J1338">
        <v>1</v>
      </c>
      <c r="K1338">
        <v>3.4372199999999999</v>
      </c>
      <c r="L1338">
        <v>-76.522499999999994</v>
      </c>
    </row>
    <row r="1339" spans="1:12" x14ac:dyDescent="0.25">
      <c r="A1339" t="s">
        <v>84</v>
      </c>
      <c r="B1339" t="s">
        <v>58</v>
      </c>
      <c r="C1339">
        <v>169100</v>
      </c>
      <c r="D1339">
        <v>7200</v>
      </c>
      <c r="E1339" t="s">
        <v>173</v>
      </c>
      <c r="F1339" t="s">
        <v>88</v>
      </c>
      <c r="G1339" t="s">
        <v>22</v>
      </c>
      <c r="H1339">
        <v>4</v>
      </c>
      <c r="I1339" t="s">
        <v>32</v>
      </c>
      <c r="J1339">
        <v>1</v>
      </c>
      <c r="K1339">
        <v>6.2518399999999996</v>
      </c>
      <c r="L1339">
        <v>-75.563590000000005</v>
      </c>
    </row>
    <row r="1340" spans="1:12" x14ac:dyDescent="0.25">
      <c r="A1340" t="s">
        <v>204</v>
      </c>
      <c r="B1340" t="s">
        <v>13</v>
      </c>
      <c r="C1340">
        <v>185100</v>
      </c>
      <c r="D1340">
        <v>10100</v>
      </c>
      <c r="E1340" t="s">
        <v>269</v>
      </c>
      <c r="F1340" t="s">
        <v>76</v>
      </c>
      <c r="G1340" t="s">
        <v>22</v>
      </c>
      <c r="H1340">
        <v>5</v>
      </c>
      <c r="I1340" t="s">
        <v>32</v>
      </c>
      <c r="J1340">
        <v>1</v>
      </c>
      <c r="K1340">
        <v>6.2518399999999996</v>
      </c>
      <c r="L1340">
        <v>-75.563590000000005</v>
      </c>
    </row>
    <row r="1341" spans="1:12" x14ac:dyDescent="0.25">
      <c r="A1341" t="s">
        <v>68</v>
      </c>
      <c r="B1341" t="s">
        <v>24</v>
      </c>
      <c r="C1341">
        <v>35800</v>
      </c>
      <c r="D1341">
        <v>2300</v>
      </c>
      <c r="E1341" t="s">
        <v>210</v>
      </c>
      <c r="F1341" t="s">
        <v>15</v>
      </c>
      <c r="G1341" t="s">
        <v>16</v>
      </c>
      <c r="H1341">
        <v>5</v>
      </c>
      <c r="I1341" t="s">
        <v>146</v>
      </c>
      <c r="J1341">
        <v>1</v>
      </c>
      <c r="K1341">
        <v>4.6097099999999998</v>
      </c>
      <c r="L1341">
        <v>-74.08175</v>
      </c>
    </row>
    <row r="1342" spans="1:12" x14ac:dyDescent="0.25">
      <c r="A1342" t="s">
        <v>214</v>
      </c>
      <c r="B1342" t="s">
        <v>19</v>
      </c>
      <c r="C1342">
        <v>116200</v>
      </c>
      <c r="D1342">
        <v>6600</v>
      </c>
      <c r="E1342" t="s">
        <v>469</v>
      </c>
      <c r="F1342" t="s">
        <v>160</v>
      </c>
      <c r="G1342" t="s">
        <v>31</v>
      </c>
      <c r="H1342">
        <v>5</v>
      </c>
      <c r="I1342" t="s">
        <v>17</v>
      </c>
      <c r="J1342">
        <v>1</v>
      </c>
      <c r="K1342">
        <v>3.4372199999999999</v>
      </c>
      <c r="L1342">
        <v>-76.522499999999994</v>
      </c>
    </row>
    <row r="1343" spans="1:12" x14ac:dyDescent="0.25">
      <c r="A1343" t="s">
        <v>41</v>
      </c>
      <c r="B1343" t="s">
        <v>29</v>
      </c>
      <c r="C1343">
        <v>1214500</v>
      </c>
      <c r="D1343">
        <v>62900</v>
      </c>
      <c r="E1343" t="s">
        <v>746</v>
      </c>
      <c r="F1343" t="s">
        <v>54</v>
      </c>
      <c r="G1343" t="s">
        <v>22</v>
      </c>
      <c r="H1343">
        <v>5</v>
      </c>
      <c r="I1343" t="s">
        <v>17</v>
      </c>
      <c r="J1343">
        <v>1</v>
      </c>
      <c r="K1343">
        <v>6.2518399999999996</v>
      </c>
      <c r="L1343">
        <v>-75.563590000000005</v>
      </c>
    </row>
    <row r="1344" spans="1:12" x14ac:dyDescent="0.25">
      <c r="A1344" t="s">
        <v>98</v>
      </c>
      <c r="B1344" t="s">
        <v>19</v>
      </c>
      <c r="C1344">
        <v>619000</v>
      </c>
      <c r="D1344">
        <v>31100</v>
      </c>
      <c r="E1344" t="s">
        <v>270</v>
      </c>
      <c r="F1344" t="s">
        <v>88</v>
      </c>
      <c r="G1344" t="s">
        <v>22</v>
      </c>
      <c r="H1344">
        <v>4</v>
      </c>
      <c r="I1344" t="s">
        <v>17</v>
      </c>
      <c r="J1344">
        <v>1</v>
      </c>
      <c r="K1344">
        <v>6.2518399999999996</v>
      </c>
      <c r="L1344">
        <v>-75.563590000000005</v>
      </c>
    </row>
    <row r="1345" spans="1:12" x14ac:dyDescent="0.25">
      <c r="A1345" t="s">
        <v>33</v>
      </c>
      <c r="B1345" t="s">
        <v>19</v>
      </c>
      <c r="C1345">
        <v>282400</v>
      </c>
      <c r="D1345">
        <v>20900</v>
      </c>
      <c r="E1345" t="s">
        <v>370</v>
      </c>
      <c r="F1345" t="s">
        <v>21</v>
      </c>
      <c r="G1345" t="s">
        <v>22</v>
      </c>
      <c r="H1345">
        <v>4</v>
      </c>
      <c r="I1345" t="s">
        <v>32</v>
      </c>
      <c r="J1345">
        <v>1</v>
      </c>
      <c r="K1345">
        <v>6.2518399999999996</v>
      </c>
      <c r="L1345">
        <v>-75.563590000000005</v>
      </c>
    </row>
    <row r="1346" spans="1:12" x14ac:dyDescent="0.25">
      <c r="A1346" t="s">
        <v>23</v>
      </c>
      <c r="B1346" t="s">
        <v>24</v>
      </c>
      <c r="C1346">
        <v>125800</v>
      </c>
      <c r="D1346">
        <v>4900</v>
      </c>
      <c r="E1346" t="s">
        <v>993</v>
      </c>
      <c r="F1346" t="s">
        <v>26</v>
      </c>
      <c r="G1346" t="s">
        <v>60</v>
      </c>
      <c r="H1346">
        <v>5</v>
      </c>
      <c r="I1346" t="s">
        <v>17</v>
      </c>
      <c r="J1346">
        <v>6</v>
      </c>
      <c r="K1346">
        <v>4.8133299999999997</v>
      </c>
      <c r="L1346">
        <v>-75.696110000000004</v>
      </c>
    </row>
    <row r="1347" spans="1:12" x14ac:dyDescent="0.25">
      <c r="A1347" t="s">
        <v>85</v>
      </c>
      <c r="B1347" t="s">
        <v>86</v>
      </c>
      <c r="C1347">
        <v>777900</v>
      </c>
      <c r="D1347">
        <v>39600</v>
      </c>
      <c r="E1347" t="s">
        <v>190</v>
      </c>
      <c r="F1347" t="s">
        <v>130</v>
      </c>
      <c r="G1347" t="s">
        <v>22</v>
      </c>
      <c r="H1347">
        <v>5</v>
      </c>
      <c r="I1347" t="s">
        <v>32</v>
      </c>
      <c r="J1347">
        <v>1</v>
      </c>
      <c r="K1347">
        <v>6.2518399999999996</v>
      </c>
      <c r="L1347">
        <v>-75.563590000000005</v>
      </c>
    </row>
    <row r="1348" spans="1:12" x14ac:dyDescent="0.25">
      <c r="A1348" t="s">
        <v>85</v>
      </c>
      <c r="B1348" t="s">
        <v>86</v>
      </c>
      <c r="C1348">
        <v>909700</v>
      </c>
      <c r="D1348">
        <v>49100</v>
      </c>
      <c r="E1348" t="s">
        <v>820</v>
      </c>
      <c r="F1348" t="s">
        <v>160</v>
      </c>
      <c r="G1348" t="s">
        <v>16</v>
      </c>
      <c r="H1348">
        <v>5</v>
      </c>
      <c r="I1348" t="s">
        <v>32</v>
      </c>
      <c r="J1348">
        <v>1</v>
      </c>
      <c r="K1348">
        <v>4.6097099999999998</v>
      </c>
      <c r="L1348">
        <v>-74.08175</v>
      </c>
    </row>
    <row r="1349" spans="1:12" x14ac:dyDescent="0.25">
      <c r="A1349" t="s">
        <v>94</v>
      </c>
      <c r="B1349" t="s">
        <v>29</v>
      </c>
      <c r="C1349">
        <v>654400</v>
      </c>
      <c r="D1349">
        <v>35200</v>
      </c>
      <c r="E1349" t="s">
        <v>731</v>
      </c>
      <c r="F1349" t="s">
        <v>35</v>
      </c>
      <c r="G1349" t="s">
        <v>16</v>
      </c>
      <c r="H1349">
        <v>4</v>
      </c>
      <c r="I1349" t="s">
        <v>17</v>
      </c>
      <c r="J1349">
        <v>1</v>
      </c>
      <c r="K1349">
        <v>4.6097099999999998</v>
      </c>
      <c r="L1349">
        <v>-74.08175</v>
      </c>
    </row>
    <row r="1350" spans="1:12" x14ac:dyDescent="0.25">
      <c r="A1350" t="s">
        <v>124</v>
      </c>
      <c r="B1350" t="s">
        <v>19</v>
      </c>
      <c r="C1350">
        <v>632100</v>
      </c>
      <c r="D1350">
        <v>31800</v>
      </c>
      <c r="E1350" t="s">
        <v>334</v>
      </c>
      <c r="F1350" t="s">
        <v>76</v>
      </c>
      <c r="G1350" t="s">
        <v>16</v>
      </c>
      <c r="H1350">
        <v>5</v>
      </c>
      <c r="I1350" t="s">
        <v>17</v>
      </c>
      <c r="J1350">
        <v>10</v>
      </c>
      <c r="K1350">
        <v>4.6097099999999998</v>
      </c>
      <c r="L1350">
        <v>-74.08175</v>
      </c>
    </row>
    <row r="1351" spans="1:12" x14ac:dyDescent="0.25">
      <c r="A1351" t="s">
        <v>70</v>
      </c>
      <c r="B1351" t="s">
        <v>13</v>
      </c>
      <c r="C1351">
        <v>1682700</v>
      </c>
      <c r="D1351">
        <v>90600</v>
      </c>
      <c r="E1351" t="s">
        <v>913</v>
      </c>
      <c r="F1351" t="s">
        <v>15</v>
      </c>
      <c r="G1351" t="s">
        <v>31</v>
      </c>
      <c r="H1351">
        <v>4</v>
      </c>
      <c r="I1351" t="s">
        <v>38</v>
      </c>
      <c r="J1351">
        <v>1</v>
      </c>
      <c r="K1351">
        <v>3.4372199999999999</v>
      </c>
      <c r="L1351">
        <v>-76.522499999999994</v>
      </c>
    </row>
    <row r="1352" spans="1:12" x14ac:dyDescent="0.25">
      <c r="A1352" t="s">
        <v>297</v>
      </c>
      <c r="B1352" t="s">
        <v>86</v>
      </c>
      <c r="C1352">
        <v>82100</v>
      </c>
      <c r="D1352">
        <v>2600</v>
      </c>
      <c r="E1352" t="s">
        <v>518</v>
      </c>
      <c r="F1352" t="s">
        <v>15</v>
      </c>
      <c r="G1352" t="s">
        <v>161</v>
      </c>
      <c r="H1352">
        <v>5</v>
      </c>
      <c r="I1352" t="s">
        <v>17</v>
      </c>
      <c r="J1352">
        <v>1</v>
      </c>
      <c r="K1352">
        <v>7.1253900000000003</v>
      </c>
      <c r="L1352">
        <v>-73.119799999999998</v>
      </c>
    </row>
    <row r="1353" spans="1:12" x14ac:dyDescent="0.25">
      <c r="A1353" t="s">
        <v>103</v>
      </c>
      <c r="B1353" t="s">
        <v>13</v>
      </c>
      <c r="C1353">
        <v>372000</v>
      </c>
      <c r="D1353">
        <v>20300</v>
      </c>
      <c r="E1353" t="s">
        <v>463</v>
      </c>
      <c r="F1353" t="s">
        <v>35</v>
      </c>
      <c r="G1353" t="s">
        <v>16</v>
      </c>
      <c r="H1353">
        <v>5</v>
      </c>
      <c r="I1353" t="s">
        <v>17</v>
      </c>
      <c r="J1353">
        <v>8</v>
      </c>
      <c r="K1353">
        <v>4.6097099999999998</v>
      </c>
      <c r="L1353">
        <v>-74.08175</v>
      </c>
    </row>
    <row r="1354" spans="1:12" x14ac:dyDescent="0.25">
      <c r="A1354" t="s">
        <v>135</v>
      </c>
      <c r="B1354" t="s">
        <v>58</v>
      </c>
      <c r="C1354">
        <v>36000</v>
      </c>
      <c r="D1354">
        <v>2100</v>
      </c>
      <c r="E1354" t="s">
        <v>889</v>
      </c>
      <c r="F1354" t="s">
        <v>160</v>
      </c>
      <c r="G1354" t="s">
        <v>16</v>
      </c>
      <c r="H1354">
        <v>5</v>
      </c>
      <c r="I1354" t="s">
        <v>17</v>
      </c>
      <c r="J1354">
        <v>2</v>
      </c>
      <c r="K1354">
        <v>4.6097099999999998</v>
      </c>
      <c r="L1354">
        <v>-74.08175</v>
      </c>
    </row>
    <row r="1355" spans="1:12" x14ac:dyDescent="0.25">
      <c r="A1355" t="s">
        <v>82</v>
      </c>
      <c r="B1355" t="s">
        <v>58</v>
      </c>
      <c r="C1355">
        <v>39900</v>
      </c>
      <c r="D1355">
        <v>0</v>
      </c>
      <c r="E1355" t="s">
        <v>899</v>
      </c>
      <c r="F1355" t="s">
        <v>160</v>
      </c>
      <c r="G1355" t="s">
        <v>16</v>
      </c>
      <c r="H1355">
        <v>5</v>
      </c>
      <c r="I1355" t="s">
        <v>32</v>
      </c>
      <c r="J1355">
        <v>1</v>
      </c>
      <c r="K1355">
        <v>4.6097099999999998</v>
      </c>
      <c r="L1355">
        <v>-74.08175</v>
      </c>
    </row>
    <row r="1356" spans="1:12" x14ac:dyDescent="0.25">
      <c r="A1356" t="s">
        <v>297</v>
      </c>
      <c r="B1356" t="s">
        <v>86</v>
      </c>
      <c r="C1356">
        <v>70500</v>
      </c>
      <c r="D1356">
        <v>1900</v>
      </c>
      <c r="E1356" t="s">
        <v>679</v>
      </c>
      <c r="F1356" t="s">
        <v>54</v>
      </c>
      <c r="G1356" t="s">
        <v>22</v>
      </c>
      <c r="H1356">
        <v>4</v>
      </c>
      <c r="I1356" t="s">
        <v>17</v>
      </c>
      <c r="J1356">
        <v>1</v>
      </c>
      <c r="K1356">
        <v>6.2518399999999996</v>
      </c>
      <c r="L1356">
        <v>-75.563590000000005</v>
      </c>
    </row>
    <row r="1357" spans="1:12" x14ac:dyDescent="0.25">
      <c r="A1357" t="s">
        <v>85</v>
      </c>
      <c r="B1357" t="s">
        <v>86</v>
      </c>
      <c r="C1357">
        <v>757200</v>
      </c>
      <c r="D1357">
        <v>40700</v>
      </c>
      <c r="E1357" t="s">
        <v>1194</v>
      </c>
      <c r="F1357" t="s">
        <v>54</v>
      </c>
      <c r="G1357" t="s">
        <v>16</v>
      </c>
      <c r="H1357">
        <v>4</v>
      </c>
      <c r="I1357" t="s">
        <v>17</v>
      </c>
      <c r="J1357">
        <v>10</v>
      </c>
      <c r="K1357">
        <v>4.6097099999999998</v>
      </c>
      <c r="L1357">
        <v>-74.08175</v>
      </c>
    </row>
    <row r="1358" spans="1:12" x14ac:dyDescent="0.25">
      <c r="A1358" t="s">
        <v>94</v>
      </c>
      <c r="B1358" t="s">
        <v>29</v>
      </c>
      <c r="C1358">
        <v>415700</v>
      </c>
      <c r="D1358">
        <v>24500</v>
      </c>
      <c r="E1358" t="s">
        <v>309</v>
      </c>
      <c r="F1358" t="s">
        <v>88</v>
      </c>
      <c r="G1358" t="s">
        <v>31</v>
      </c>
      <c r="H1358">
        <v>5</v>
      </c>
      <c r="I1358" t="s">
        <v>17</v>
      </c>
      <c r="J1358">
        <v>1</v>
      </c>
      <c r="K1358">
        <v>3.4372199999999999</v>
      </c>
      <c r="L1358">
        <v>-76.522499999999994</v>
      </c>
    </row>
    <row r="1359" spans="1:12" x14ac:dyDescent="0.25">
      <c r="A1359" t="s">
        <v>266</v>
      </c>
      <c r="B1359" t="s">
        <v>13</v>
      </c>
      <c r="C1359">
        <v>1853100</v>
      </c>
      <c r="D1359">
        <v>96900</v>
      </c>
      <c r="E1359" t="s">
        <v>320</v>
      </c>
      <c r="F1359" t="s">
        <v>26</v>
      </c>
      <c r="G1359" t="s">
        <v>16</v>
      </c>
      <c r="H1359">
        <v>4</v>
      </c>
      <c r="I1359" t="s">
        <v>32</v>
      </c>
      <c r="J1359">
        <v>1</v>
      </c>
      <c r="K1359">
        <v>4.6097099999999998</v>
      </c>
      <c r="L1359">
        <v>-74.08175</v>
      </c>
    </row>
    <row r="1360" spans="1:12" x14ac:dyDescent="0.25">
      <c r="A1360" t="s">
        <v>82</v>
      </c>
      <c r="B1360" t="s">
        <v>58</v>
      </c>
      <c r="C1360">
        <v>43000</v>
      </c>
      <c r="D1360">
        <v>2700</v>
      </c>
      <c r="E1360" t="s">
        <v>172</v>
      </c>
      <c r="F1360" t="s">
        <v>88</v>
      </c>
      <c r="G1360" t="s">
        <v>16</v>
      </c>
      <c r="H1360">
        <v>4</v>
      </c>
      <c r="I1360" t="s">
        <v>17</v>
      </c>
      <c r="J1360">
        <v>1</v>
      </c>
      <c r="K1360">
        <v>4.6097099999999998</v>
      </c>
      <c r="L1360">
        <v>-74.08175</v>
      </c>
    </row>
    <row r="1361" spans="1:12" x14ac:dyDescent="0.25">
      <c r="A1361" t="s">
        <v>48</v>
      </c>
      <c r="B1361" t="s">
        <v>24</v>
      </c>
      <c r="C1361">
        <v>59100</v>
      </c>
      <c r="D1361">
        <v>3400</v>
      </c>
      <c r="E1361" t="s">
        <v>1037</v>
      </c>
      <c r="F1361" t="s">
        <v>88</v>
      </c>
      <c r="G1361" t="s">
        <v>31</v>
      </c>
      <c r="H1361">
        <v>4</v>
      </c>
      <c r="I1361" t="s">
        <v>17</v>
      </c>
      <c r="J1361">
        <v>2</v>
      </c>
      <c r="K1361">
        <v>3.4372199999999999</v>
      </c>
      <c r="L1361">
        <v>-76.522499999999994</v>
      </c>
    </row>
    <row r="1362" spans="1:12" x14ac:dyDescent="0.25">
      <c r="A1362" t="s">
        <v>12</v>
      </c>
      <c r="B1362" t="s">
        <v>13</v>
      </c>
      <c r="C1362">
        <v>146200</v>
      </c>
      <c r="D1362">
        <v>12500</v>
      </c>
      <c r="E1362" t="s">
        <v>299</v>
      </c>
      <c r="F1362" t="s">
        <v>88</v>
      </c>
      <c r="G1362" t="s">
        <v>16</v>
      </c>
      <c r="H1362">
        <v>5</v>
      </c>
      <c r="I1362" t="s">
        <v>32</v>
      </c>
      <c r="J1362">
        <v>1</v>
      </c>
      <c r="K1362">
        <v>4.6097099999999998</v>
      </c>
      <c r="L1362">
        <v>-74.08175</v>
      </c>
    </row>
    <row r="1363" spans="1:12" x14ac:dyDescent="0.25">
      <c r="A1363" t="s">
        <v>105</v>
      </c>
      <c r="B1363" t="s">
        <v>19</v>
      </c>
      <c r="C1363">
        <v>293900</v>
      </c>
      <c r="D1363">
        <v>13800</v>
      </c>
      <c r="E1363" t="s">
        <v>972</v>
      </c>
      <c r="F1363" t="s">
        <v>93</v>
      </c>
      <c r="G1363" t="s">
        <v>16</v>
      </c>
      <c r="H1363">
        <v>1</v>
      </c>
      <c r="I1363" t="s">
        <v>32</v>
      </c>
      <c r="J1363">
        <v>1</v>
      </c>
      <c r="K1363">
        <v>4.6097099999999998</v>
      </c>
      <c r="L1363">
        <v>-74.08175</v>
      </c>
    </row>
    <row r="1364" spans="1:12" x14ac:dyDescent="0.25">
      <c r="A1364" t="s">
        <v>105</v>
      </c>
      <c r="B1364" t="s">
        <v>19</v>
      </c>
      <c r="C1364">
        <v>297400</v>
      </c>
      <c r="D1364">
        <v>14000</v>
      </c>
      <c r="E1364" t="s">
        <v>693</v>
      </c>
      <c r="F1364" t="s">
        <v>96</v>
      </c>
      <c r="G1364" t="s">
        <v>31</v>
      </c>
      <c r="H1364">
        <v>1</v>
      </c>
      <c r="I1364" t="s">
        <v>17</v>
      </c>
      <c r="J1364">
        <v>8</v>
      </c>
      <c r="K1364">
        <v>3.4372199999999999</v>
      </c>
      <c r="L1364">
        <v>-76.522499999999994</v>
      </c>
    </row>
    <row r="1365" spans="1:12" x14ac:dyDescent="0.25">
      <c r="A1365" t="s">
        <v>192</v>
      </c>
      <c r="B1365" t="s">
        <v>65</v>
      </c>
      <c r="C1365">
        <v>58200</v>
      </c>
      <c r="D1365">
        <v>3800</v>
      </c>
      <c r="E1365" t="s">
        <v>762</v>
      </c>
      <c r="F1365" t="s">
        <v>43</v>
      </c>
      <c r="G1365" t="s">
        <v>16</v>
      </c>
      <c r="H1365">
        <v>5</v>
      </c>
      <c r="I1365" t="s">
        <v>17</v>
      </c>
      <c r="J1365">
        <v>10</v>
      </c>
      <c r="K1365">
        <v>4.6097099999999998</v>
      </c>
      <c r="L1365">
        <v>-74.08175</v>
      </c>
    </row>
    <row r="1366" spans="1:12" x14ac:dyDescent="0.25">
      <c r="A1366" t="s">
        <v>45</v>
      </c>
      <c r="B1366" t="s">
        <v>29</v>
      </c>
      <c r="C1366">
        <v>1544900</v>
      </c>
      <c r="D1366">
        <v>86900</v>
      </c>
      <c r="E1366" t="s">
        <v>1266</v>
      </c>
      <c r="F1366" t="s">
        <v>21</v>
      </c>
      <c r="G1366" t="s">
        <v>16</v>
      </c>
      <c r="H1366">
        <v>5</v>
      </c>
      <c r="I1366" t="s">
        <v>17</v>
      </c>
      <c r="J1366">
        <v>2</v>
      </c>
      <c r="K1366">
        <v>4.6097099999999998</v>
      </c>
      <c r="L1366">
        <v>-74.08175</v>
      </c>
    </row>
    <row r="1367" spans="1:12" x14ac:dyDescent="0.25">
      <c r="A1367" t="s">
        <v>127</v>
      </c>
      <c r="B1367" t="s">
        <v>13</v>
      </c>
      <c r="C1367">
        <v>737500</v>
      </c>
      <c r="D1367">
        <v>37500</v>
      </c>
      <c r="E1367" t="s">
        <v>838</v>
      </c>
      <c r="F1367" t="s">
        <v>88</v>
      </c>
      <c r="G1367" t="s">
        <v>16</v>
      </c>
      <c r="H1367">
        <v>5</v>
      </c>
      <c r="I1367" t="s">
        <v>17</v>
      </c>
      <c r="J1367">
        <v>1</v>
      </c>
      <c r="K1367">
        <v>4.6097099999999998</v>
      </c>
      <c r="L1367">
        <v>-74.08175</v>
      </c>
    </row>
    <row r="1368" spans="1:12" x14ac:dyDescent="0.25">
      <c r="A1368" t="s">
        <v>74</v>
      </c>
      <c r="B1368" t="s">
        <v>62</v>
      </c>
      <c r="C1368">
        <v>49100</v>
      </c>
      <c r="D1368">
        <v>3000</v>
      </c>
      <c r="E1368" t="s">
        <v>236</v>
      </c>
      <c r="F1368" t="s">
        <v>88</v>
      </c>
      <c r="G1368" t="s">
        <v>16</v>
      </c>
      <c r="H1368">
        <v>5</v>
      </c>
      <c r="I1368" t="s">
        <v>17</v>
      </c>
      <c r="J1368">
        <v>1</v>
      </c>
      <c r="K1368">
        <v>4.6097099999999998</v>
      </c>
      <c r="L1368">
        <v>-74.08175</v>
      </c>
    </row>
    <row r="1369" spans="1:12" x14ac:dyDescent="0.25">
      <c r="A1369" t="s">
        <v>164</v>
      </c>
      <c r="B1369" t="s">
        <v>13</v>
      </c>
      <c r="C1369">
        <v>76600</v>
      </c>
      <c r="D1369">
        <v>4500</v>
      </c>
      <c r="E1369" t="s">
        <v>695</v>
      </c>
      <c r="F1369" t="s">
        <v>160</v>
      </c>
      <c r="G1369" t="s">
        <v>31</v>
      </c>
      <c r="H1369">
        <v>5</v>
      </c>
      <c r="I1369" t="s">
        <v>32</v>
      </c>
      <c r="J1369">
        <v>1</v>
      </c>
      <c r="K1369">
        <v>3.4372199999999999</v>
      </c>
      <c r="L1369">
        <v>-76.522499999999994</v>
      </c>
    </row>
    <row r="1370" spans="1:12" x14ac:dyDescent="0.25">
      <c r="A1370" t="s">
        <v>55</v>
      </c>
      <c r="B1370" t="s">
        <v>13</v>
      </c>
      <c r="C1370">
        <v>52500</v>
      </c>
      <c r="D1370">
        <v>1000</v>
      </c>
      <c r="E1370" t="s">
        <v>417</v>
      </c>
      <c r="F1370" t="s">
        <v>47</v>
      </c>
      <c r="G1370" t="s">
        <v>91</v>
      </c>
      <c r="H1370">
        <v>5</v>
      </c>
      <c r="I1370" t="s">
        <v>17</v>
      </c>
      <c r="J1370">
        <v>3</v>
      </c>
      <c r="K1370">
        <v>10.968540000000001</v>
      </c>
      <c r="L1370">
        <v>-74.781319999999994</v>
      </c>
    </row>
    <row r="1371" spans="1:12" x14ac:dyDescent="0.25">
      <c r="A1371" t="s">
        <v>204</v>
      </c>
      <c r="B1371" t="s">
        <v>13</v>
      </c>
      <c r="C1371">
        <v>178100</v>
      </c>
      <c r="D1371">
        <v>10700</v>
      </c>
      <c r="E1371" t="s">
        <v>763</v>
      </c>
      <c r="F1371" t="s">
        <v>93</v>
      </c>
      <c r="G1371" t="s">
        <v>22</v>
      </c>
      <c r="H1371">
        <v>5</v>
      </c>
      <c r="I1371" t="s">
        <v>17</v>
      </c>
      <c r="J1371">
        <v>1</v>
      </c>
      <c r="K1371">
        <v>6.2518399999999996</v>
      </c>
      <c r="L1371">
        <v>-75.563590000000005</v>
      </c>
    </row>
    <row r="1372" spans="1:12" x14ac:dyDescent="0.25">
      <c r="A1372" t="s">
        <v>124</v>
      </c>
      <c r="B1372" t="s">
        <v>19</v>
      </c>
      <c r="C1372">
        <v>674700</v>
      </c>
      <c r="D1372">
        <v>36600</v>
      </c>
      <c r="E1372" t="s">
        <v>560</v>
      </c>
      <c r="F1372" t="s">
        <v>35</v>
      </c>
      <c r="G1372" t="s">
        <v>16</v>
      </c>
      <c r="H1372">
        <v>5</v>
      </c>
      <c r="I1372" t="s">
        <v>17</v>
      </c>
      <c r="J1372">
        <v>2</v>
      </c>
      <c r="K1372">
        <v>4.6097099999999998</v>
      </c>
      <c r="L1372">
        <v>-74.08175</v>
      </c>
    </row>
    <row r="1373" spans="1:12" x14ac:dyDescent="0.25">
      <c r="A1373" t="s">
        <v>48</v>
      </c>
      <c r="B1373" t="s">
        <v>24</v>
      </c>
      <c r="C1373">
        <v>67800</v>
      </c>
      <c r="D1373">
        <v>6000</v>
      </c>
      <c r="E1373" t="s">
        <v>1268</v>
      </c>
      <c r="F1373" t="s">
        <v>35</v>
      </c>
      <c r="G1373" t="s">
        <v>16</v>
      </c>
      <c r="H1373">
        <v>4</v>
      </c>
      <c r="I1373" t="s">
        <v>32</v>
      </c>
      <c r="J1373">
        <v>1</v>
      </c>
      <c r="K1373">
        <v>4.6097099999999998</v>
      </c>
      <c r="L1373">
        <v>-74.08175</v>
      </c>
    </row>
    <row r="1374" spans="1:12" x14ac:dyDescent="0.25">
      <c r="A1374" t="s">
        <v>98</v>
      </c>
      <c r="B1374" t="s">
        <v>19</v>
      </c>
      <c r="C1374">
        <v>633800</v>
      </c>
      <c r="D1374">
        <v>34300</v>
      </c>
      <c r="E1374" t="s">
        <v>1097</v>
      </c>
      <c r="F1374" t="s">
        <v>88</v>
      </c>
      <c r="G1374" t="s">
        <v>16</v>
      </c>
      <c r="H1374">
        <v>4</v>
      </c>
      <c r="I1374" t="s">
        <v>17</v>
      </c>
      <c r="J1374">
        <v>3</v>
      </c>
      <c r="K1374">
        <v>4.6097099999999998</v>
      </c>
      <c r="L1374">
        <v>-74.08175</v>
      </c>
    </row>
    <row r="1375" spans="1:12" x14ac:dyDescent="0.25">
      <c r="A1375" t="s">
        <v>135</v>
      </c>
      <c r="B1375" t="s">
        <v>58</v>
      </c>
      <c r="C1375">
        <v>35700</v>
      </c>
      <c r="D1375">
        <v>0</v>
      </c>
      <c r="E1375" t="s">
        <v>198</v>
      </c>
      <c r="F1375" t="s">
        <v>54</v>
      </c>
      <c r="G1375" t="s">
        <v>16</v>
      </c>
      <c r="H1375">
        <v>5</v>
      </c>
      <c r="I1375" t="s">
        <v>38</v>
      </c>
      <c r="J1375">
        <v>1</v>
      </c>
      <c r="K1375">
        <v>4.6097099999999998</v>
      </c>
      <c r="L1375">
        <v>-74.08175</v>
      </c>
    </row>
    <row r="1376" spans="1:12" x14ac:dyDescent="0.25">
      <c r="A1376" t="s">
        <v>50</v>
      </c>
      <c r="B1376" t="s">
        <v>29</v>
      </c>
      <c r="C1376">
        <v>1657100</v>
      </c>
      <c r="D1376">
        <v>88600</v>
      </c>
      <c r="E1376" t="s">
        <v>462</v>
      </c>
      <c r="F1376" t="s">
        <v>43</v>
      </c>
      <c r="G1376" t="s">
        <v>22</v>
      </c>
      <c r="H1376">
        <v>5</v>
      </c>
      <c r="I1376" t="s">
        <v>17</v>
      </c>
      <c r="J1376">
        <v>4</v>
      </c>
      <c r="K1376">
        <v>6.2518399999999996</v>
      </c>
      <c r="L1376">
        <v>-75.563590000000005</v>
      </c>
    </row>
    <row r="1377" spans="1:12" x14ac:dyDescent="0.25">
      <c r="A1377" t="s">
        <v>103</v>
      </c>
      <c r="B1377" t="s">
        <v>13</v>
      </c>
      <c r="C1377">
        <v>225600</v>
      </c>
      <c r="D1377">
        <v>10200</v>
      </c>
      <c r="E1377" t="s">
        <v>1048</v>
      </c>
      <c r="F1377" t="s">
        <v>96</v>
      </c>
      <c r="G1377" t="s">
        <v>153</v>
      </c>
      <c r="H1377">
        <v>5</v>
      </c>
      <c r="I1377" t="s">
        <v>17</v>
      </c>
      <c r="J1377">
        <v>3</v>
      </c>
      <c r="K1377">
        <v>2.9272999999999998</v>
      </c>
      <c r="L1377">
        <v>-75.281890000000004</v>
      </c>
    </row>
    <row r="1378" spans="1:12" x14ac:dyDescent="0.25">
      <c r="A1378" t="s">
        <v>266</v>
      </c>
      <c r="B1378" t="s">
        <v>13</v>
      </c>
      <c r="C1378">
        <v>1770400</v>
      </c>
      <c r="D1378">
        <v>101500</v>
      </c>
      <c r="E1378" t="s">
        <v>1155</v>
      </c>
      <c r="F1378" t="s">
        <v>130</v>
      </c>
      <c r="G1378" t="s">
        <v>91</v>
      </c>
      <c r="H1378">
        <v>5</v>
      </c>
      <c r="I1378" t="s">
        <v>17</v>
      </c>
      <c r="J1378">
        <v>8</v>
      </c>
      <c r="K1378">
        <v>10.968540000000001</v>
      </c>
      <c r="L1378">
        <v>-74.781319999999994</v>
      </c>
    </row>
    <row r="1379" spans="1:12" x14ac:dyDescent="0.25">
      <c r="A1379" t="s">
        <v>135</v>
      </c>
      <c r="B1379" t="s">
        <v>58</v>
      </c>
      <c r="C1379">
        <v>18900</v>
      </c>
      <c r="D1379">
        <v>1400</v>
      </c>
      <c r="E1379" t="s">
        <v>379</v>
      </c>
      <c r="F1379" t="s">
        <v>96</v>
      </c>
      <c r="G1379" t="s">
        <v>22</v>
      </c>
      <c r="H1379">
        <v>3</v>
      </c>
      <c r="I1379" t="s">
        <v>17</v>
      </c>
      <c r="J1379">
        <v>1</v>
      </c>
      <c r="K1379">
        <v>6.2518399999999996</v>
      </c>
      <c r="L1379">
        <v>-75.563590000000005</v>
      </c>
    </row>
    <row r="1380" spans="1:12" x14ac:dyDescent="0.25">
      <c r="A1380" t="s">
        <v>98</v>
      </c>
      <c r="B1380" t="s">
        <v>19</v>
      </c>
      <c r="C1380">
        <v>393800</v>
      </c>
      <c r="D1380">
        <v>28400</v>
      </c>
      <c r="E1380" t="s">
        <v>1099</v>
      </c>
      <c r="F1380" t="s">
        <v>160</v>
      </c>
      <c r="G1380" t="s">
        <v>22</v>
      </c>
      <c r="H1380">
        <v>5</v>
      </c>
      <c r="I1380" t="s">
        <v>17</v>
      </c>
      <c r="J1380">
        <v>6</v>
      </c>
      <c r="K1380">
        <v>6.2518399999999996</v>
      </c>
      <c r="L1380">
        <v>-75.563590000000005</v>
      </c>
    </row>
    <row r="1381" spans="1:12" x14ac:dyDescent="0.25">
      <c r="A1381" t="s">
        <v>122</v>
      </c>
      <c r="B1381" t="s">
        <v>29</v>
      </c>
      <c r="C1381">
        <v>965900</v>
      </c>
      <c r="D1381">
        <v>51800</v>
      </c>
      <c r="E1381" t="s">
        <v>394</v>
      </c>
      <c r="F1381" t="s">
        <v>15</v>
      </c>
      <c r="G1381" t="s">
        <v>27</v>
      </c>
      <c r="H1381">
        <v>5</v>
      </c>
      <c r="I1381" t="s">
        <v>17</v>
      </c>
      <c r="J1381">
        <v>4</v>
      </c>
      <c r="K1381">
        <v>10.39972</v>
      </c>
      <c r="L1381">
        <v>-75.514439999999993</v>
      </c>
    </row>
    <row r="1382" spans="1:12" x14ac:dyDescent="0.25">
      <c r="A1382" t="s">
        <v>266</v>
      </c>
      <c r="B1382" t="s">
        <v>13</v>
      </c>
      <c r="C1382">
        <v>1330900</v>
      </c>
      <c r="D1382">
        <v>71100</v>
      </c>
      <c r="E1382" t="s">
        <v>805</v>
      </c>
      <c r="F1382" t="s">
        <v>43</v>
      </c>
      <c r="G1382" t="s">
        <v>16</v>
      </c>
      <c r="H1382">
        <v>3</v>
      </c>
      <c r="I1382" t="s">
        <v>17</v>
      </c>
      <c r="J1382">
        <v>4</v>
      </c>
      <c r="K1382">
        <v>4.6097099999999998</v>
      </c>
      <c r="L1382">
        <v>-74.08175</v>
      </c>
    </row>
    <row r="1383" spans="1:12" x14ac:dyDescent="0.25">
      <c r="A1383" t="s">
        <v>55</v>
      </c>
      <c r="B1383" t="s">
        <v>13</v>
      </c>
      <c r="C1383">
        <v>69400</v>
      </c>
      <c r="D1383">
        <v>3900</v>
      </c>
      <c r="E1383" t="s">
        <v>321</v>
      </c>
      <c r="F1383" t="s">
        <v>26</v>
      </c>
      <c r="G1383" t="s">
        <v>16</v>
      </c>
      <c r="H1383">
        <v>4</v>
      </c>
      <c r="I1383" t="s">
        <v>17</v>
      </c>
      <c r="J1383">
        <v>1</v>
      </c>
      <c r="K1383">
        <v>4.6097099999999998</v>
      </c>
      <c r="L1383">
        <v>-74.08175</v>
      </c>
    </row>
    <row r="1384" spans="1:12" x14ac:dyDescent="0.25">
      <c r="A1384" t="s">
        <v>61</v>
      </c>
      <c r="B1384" t="s">
        <v>62</v>
      </c>
      <c r="C1384">
        <v>421900</v>
      </c>
      <c r="D1384">
        <v>22700</v>
      </c>
      <c r="E1384" t="s">
        <v>1058</v>
      </c>
      <c r="F1384" t="s">
        <v>15</v>
      </c>
      <c r="G1384" t="s">
        <v>22</v>
      </c>
      <c r="H1384">
        <v>5</v>
      </c>
      <c r="I1384" t="s">
        <v>17</v>
      </c>
      <c r="J1384">
        <v>10</v>
      </c>
      <c r="K1384">
        <v>6.2518399999999996</v>
      </c>
      <c r="L1384">
        <v>-75.563590000000005</v>
      </c>
    </row>
    <row r="1385" spans="1:12" x14ac:dyDescent="0.25">
      <c r="A1385" t="s">
        <v>57</v>
      </c>
      <c r="B1385" t="s">
        <v>58</v>
      </c>
      <c r="C1385">
        <v>80000</v>
      </c>
      <c r="D1385">
        <v>5000</v>
      </c>
      <c r="E1385" t="s">
        <v>269</v>
      </c>
      <c r="F1385" t="s">
        <v>43</v>
      </c>
      <c r="G1385" t="s">
        <v>16</v>
      </c>
      <c r="H1385">
        <v>5</v>
      </c>
      <c r="I1385" t="s">
        <v>17</v>
      </c>
      <c r="J1385">
        <v>2</v>
      </c>
      <c r="K1385">
        <v>4.6097099999999998</v>
      </c>
      <c r="L1385">
        <v>-74.08175</v>
      </c>
    </row>
    <row r="1386" spans="1:12" x14ac:dyDescent="0.25">
      <c r="A1386" t="s">
        <v>266</v>
      </c>
      <c r="B1386" t="s">
        <v>13</v>
      </c>
      <c r="C1386">
        <v>1364100</v>
      </c>
      <c r="D1386">
        <v>70800</v>
      </c>
      <c r="E1386" t="s">
        <v>446</v>
      </c>
      <c r="F1386" t="s">
        <v>88</v>
      </c>
      <c r="G1386" t="s">
        <v>31</v>
      </c>
      <c r="H1386">
        <v>1</v>
      </c>
      <c r="I1386" t="s">
        <v>17</v>
      </c>
      <c r="J1386">
        <v>1</v>
      </c>
      <c r="K1386">
        <v>3.4372199999999999</v>
      </c>
      <c r="L1386">
        <v>-76.522499999999994</v>
      </c>
    </row>
    <row r="1387" spans="1:12" x14ac:dyDescent="0.25">
      <c r="A1387" t="s">
        <v>89</v>
      </c>
      <c r="B1387" t="s">
        <v>62</v>
      </c>
      <c r="C1387">
        <v>8500</v>
      </c>
      <c r="D1387">
        <v>800</v>
      </c>
      <c r="E1387" t="s">
        <v>397</v>
      </c>
      <c r="F1387" t="s">
        <v>93</v>
      </c>
      <c r="G1387" t="s">
        <v>16</v>
      </c>
      <c r="H1387">
        <v>5</v>
      </c>
      <c r="I1387" t="s">
        <v>32</v>
      </c>
      <c r="J1387">
        <v>1</v>
      </c>
      <c r="K1387">
        <v>4.6097099999999998</v>
      </c>
      <c r="L1387">
        <v>-74.08175</v>
      </c>
    </row>
    <row r="1388" spans="1:12" x14ac:dyDescent="0.25">
      <c r="A1388" t="s">
        <v>124</v>
      </c>
      <c r="B1388" t="s">
        <v>19</v>
      </c>
      <c r="C1388">
        <v>688000</v>
      </c>
      <c r="D1388">
        <v>34800</v>
      </c>
      <c r="E1388" t="s">
        <v>993</v>
      </c>
      <c r="F1388" t="s">
        <v>21</v>
      </c>
      <c r="G1388" t="s">
        <v>16</v>
      </c>
      <c r="H1388">
        <v>5</v>
      </c>
      <c r="I1388" t="s">
        <v>32</v>
      </c>
      <c r="J1388">
        <v>1</v>
      </c>
      <c r="K1388">
        <v>4.6097099999999998</v>
      </c>
      <c r="L1388">
        <v>-74.08175</v>
      </c>
    </row>
    <row r="1389" spans="1:12" x14ac:dyDescent="0.25">
      <c r="A1389" t="s">
        <v>297</v>
      </c>
      <c r="B1389" t="s">
        <v>86</v>
      </c>
      <c r="C1389">
        <v>47600</v>
      </c>
      <c r="D1389">
        <v>2900</v>
      </c>
      <c r="E1389" t="s">
        <v>438</v>
      </c>
      <c r="F1389" t="s">
        <v>26</v>
      </c>
      <c r="G1389" t="s">
        <v>278</v>
      </c>
      <c r="H1389">
        <v>5</v>
      </c>
      <c r="I1389" t="s">
        <v>17</v>
      </c>
      <c r="J1389">
        <v>4</v>
      </c>
      <c r="K1389">
        <v>-4.2152799999999999</v>
      </c>
      <c r="L1389">
        <v>-69.940560000000005</v>
      </c>
    </row>
    <row r="1390" spans="1:12" x14ac:dyDescent="0.25">
      <c r="A1390" t="s">
        <v>78</v>
      </c>
      <c r="B1390" t="s">
        <v>19</v>
      </c>
      <c r="C1390">
        <v>308000</v>
      </c>
      <c r="D1390">
        <v>16800</v>
      </c>
      <c r="E1390" t="s">
        <v>240</v>
      </c>
      <c r="F1390" t="s">
        <v>76</v>
      </c>
      <c r="G1390" t="s">
        <v>60</v>
      </c>
      <c r="H1390">
        <v>1</v>
      </c>
      <c r="I1390" t="s">
        <v>17</v>
      </c>
      <c r="J1390">
        <v>2</v>
      </c>
      <c r="K1390">
        <v>4.8133299999999997</v>
      </c>
      <c r="L1390">
        <v>-75.696110000000004</v>
      </c>
    </row>
    <row r="1391" spans="1:12" x14ac:dyDescent="0.25">
      <c r="A1391" t="s">
        <v>36</v>
      </c>
      <c r="B1391" t="s">
        <v>24</v>
      </c>
      <c r="C1391">
        <v>35200</v>
      </c>
      <c r="D1391">
        <v>2400</v>
      </c>
      <c r="E1391" t="s">
        <v>510</v>
      </c>
      <c r="F1391" t="s">
        <v>93</v>
      </c>
      <c r="G1391" t="s">
        <v>16</v>
      </c>
      <c r="H1391">
        <v>2</v>
      </c>
      <c r="I1391" t="s">
        <v>17</v>
      </c>
      <c r="J1391">
        <v>1</v>
      </c>
      <c r="K1391">
        <v>4.6097099999999998</v>
      </c>
      <c r="L1391">
        <v>-74.08175</v>
      </c>
    </row>
    <row r="1392" spans="1:12" x14ac:dyDescent="0.25">
      <c r="A1392" t="s">
        <v>204</v>
      </c>
      <c r="B1392" t="s">
        <v>13</v>
      </c>
      <c r="C1392">
        <v>142000</v>
      </c>
      <c r="D1392">
        <v>5700</v>
      </c>
      <c r="E1392" t="s">
        <v>954</v>
      </c>
      <c r="F1392" t="s">
        <v>130</v>
      </c>
      <c r="G1392" t="s">
        <v>16</v>
      </c>
      <c r="H1392">
        <v>4</v>
      </c>
      <c r="I1392" t="s">
        <v>32</v>
      </c>
      <c r="J1392">
        <v>1</v>
      </c>
      <c r="K1392">
        <v>4.6097099999999998</v>
      </c>
      <c r="L1392">
        <v>-74.08175</v>
      </c>
    </row>
    <row r="1393" spans="1:12" x14ac:dyDescent="0.25">
      <c r="A1393" t="s">
        <v>171</v>
      </c>
      <c r="B1393" t="s">
        <v>19</v>
      </c>
      <c r="C1393">
        <v>281600</v>
      </c>
      <c r="D1393">
        <v>15700</v>
      </c>
      <c r="E1393" t="s">
        <v>302</v>
      </c>
      <c r="F1393" t="s">
        <v>96</v>
      </c>
      <c r="G1393" t="s">
        <v>16</v>
      </c>
      <c r="H1393">
        <v>1</v>
      </c>
      <c r="I1393" t="s">
        <v>17</v>
      </c>
      <c r="J1393">
        <v>8</v>
      </c>
      <c r="K1393">
        <v>4.6097099999999998</v>
      </c>
      <c r="L1393">
        <v>-74.08175</v>
      </c>
    </row>
    <row r="1394" spans="1:12" x14ac:dyDescent="0.25">
      <c r="A1394" t="s">
        <v>57</v>
      </c>
      <c r="B1394" t="s">
        <v>58</v>
      </c>
      <c r="C1394">
        <v>60200</v>
      </c>
      <c r="D1394">
        <v>1400</v>
      </c>
      <c r="E1394" t="s">
        <v>554</v>
      </c>
      <c r="F1394" t="s">
        <v>130</v>
      </c>
      <c r="G1394" t="s">
        <v>22</v>
      </c>
      <c r="H1394">
        <v>3</v>
      </c>
      <c r="I1394" t="s">
        <v>17</v>
      </c>
      <c r="J1394">
        <v>3</v>
      </c>
      <c r="K1394">
        <v>6.2518399999999996</v>
      </c>
      <c r="L1394">
        <v>-75.563590000000005</v>
      </c>
    </row>
    <row r="1395" spans="1:12" x14ac:dyDescent="0.25">
      <c r="A1395" t="s">
        <v>144</v>
      </c>
      <c r="B1395" t="s">
        <v>65</v>
      </c>
      <c r="C1395">
        <v>80100</v>
      </c>
      <c r="D1395">
        <v>2500</v>
      </c>
      <c r="E1395" t="s">
        <v>215</v>
      </c>
      <c r="F1395" t="s">
        <v>88</v>
      </c>
      <c r="G1395" t="s">
        <v>16</v>
      </c>
      <c r="H1395">
        <v>5</v>
      </c>
      <c r="I1395" t="s">
        <v>17</v>
      </c>
      <c r="J1395">
        <v>1</v>
      </c>
      <c r="K1395">
        <v>4.6097099999999998</v>
      </c>
      <c r="L1395">
        <v>-74.08175</v>
      </c>
    </row>
    <row r="1396" spans="1:12" x14ac:dyDescent="0.25">
      <c r="A1396" t="s">
        <v>184</v>
      </c>
      <c r="B1396" t="s">
        <v>86</v>
      </c>
      <c r="C1396">
        <v>238900</v>
      </c>
      <c r="D1396">
        <v>10900</v>
      </c>
      <c r="E1396" t="s">
        <v>720</v>
      </c>
      <c r="F1396" t="s">
        <v>130</v>
      </c>
      <c r="G1396" t="s">
        <v>153</v>
      </c>
      <c r="H1396">
        <v>5</v>
      </c>
      <c r="I1396" t="s">
        <v>17</v>
      </c>
      <c r="J1396">
        <v>1</v>
      </c>
      <c r="K1396">
        <v>2.9272999999999998</v>
      </c>
      <c r="L1396">
        <v>-75.281890000000004</v>
      </c>
    </row>
    <row r="1397" spans="1:12" x14ac:dyDescent="0.25">
      <c r="A1397" t="s">
        <v>70</v>
      </c>
      <c r="B1397" t="s">
        <v>13</v>
      </c>
      <c r="C1397">
        <v>2735300</v>
      </c>
      <c r="D1397">
        <v>146000</v>
      </c>
      <c r="E1397" t="s">
        <v>944</v>
      </c>
      <c r="F1397" t="s">
        <v>76</v>
      </c>
      <c r="G1397" t="s">
        <v>22</v>
      </c>
      <c r="H1397">
        <v>5</v>
      </c>
      <c r="I1397" t="s">
        <v>17</v>
      </c>
      <c r="J1397">
        <v>2</v>
      </c>
      <c r="K1397">
        <v>6.2518399999999996</v>
      </c>
      <c r="L1397">
        <v>-75.563590000000005</v>
      </c>
    </row>
    <row r="1398" spans="1:12" x14ac:dyDescent="0.25">
      <c r="A1398" t="s">
        <v>155</v>
      </c>
      <c r="B1398" t="s">
        <v>62</v>
      </c>
      <c r="C1398">
        <v>112400</v>
      </c>
      <c r="D1398">
        <v>6700</v>
      </c>
      <c r="E1398" t="s">
        <v>830</v>
      </c>
      <c r="F1398" t="s">
        <v>54</v>
      </c>
      <c r="G1398" t="s">
        <v>22</v>
      </c>
      <c r="H1398">
        <v>3</v>
      </c>
      <c r="I1398" t="s">
        <v>38</v>
      </c>
      <c r="J1398">
        <v>1</v>
      </c>
      <c r="K1398">
        <v>6.2518399999999996</v>
      </c>
      <c r="L1398">
        <v>-75.563590000000005</v>
      </c>
    </row>
    <row r="1399" spans="1:12" x14ac:dyDescent="0.25">
      <c r="A1399" t="s">
        <v>89</v>
      </c>
      <c r="B1399" t="s">
        <v>62</v>
      </c>
      <c r="C1399">
        <v>13500</v>
      </c>
      <c r="D1399">
        <v>0</v>
      </c>
      <c r="E1399" t="s">
        <v>836</v>
      </c>
      <c r="F1399" t="s">
        <v>47</v>
      </c>
      <c r="G1399" t="s">
        <v>16</v>
      </c>
      <c r="H1399">
        <v>4</v>
      </c>
      <c r="I1399" t="s">
        <v>17</v>
      </c>
      <c r="J1399">
        <v>3</v>
      </c>
      <c r="K1399">
        <v>4.6097099999999998</v>
      </c>
      <c r="L1399">
        <v>-74.08175</v>
      </c>
    </row>
    <row r="1400" spans="1:12" x14ac:dyDescent="0.25">
      <c r="A1400" t="s">
        <v>41</v>
      </c>
      <c r="B1400" t="s">
        <v>29</v>
      </c>
      <c r="C1400">
        <v>1236600</v>
      </c>
      <c r="D1400">
        <v>64000</v>
      </c>
      <c r="E1400" t="s">
        <v>689</v>
      </c>
      <c r="F1400" t="s">
        <v>47</v>
      </c>
      <c r="G1400" t="s">
        <v>22</v>
      </c>
      <c r="H1400">
        <v>5</v>
      </c>
      <c r="I1400" t="s">
        <v>17</v>
      </c>
      <c r="J1400">
        <v>2</v>
      </c>
      <c r="K1400">
        <v>6.2518399999999996</v>
      </c>
      <c r="L1400">
        <v>-75.563590000000005</v>
      </c>
    </row>
    <row r="1401" spans="1:12" x14ac:dyDescent="0.25">
      <c r="A1401" t="s">
        <v>74</v>
      </c>
      <c r="B1401" t="s">
        <v>62</v>
      </c>
      <c r="C1401">
        <v>59800</v>
      </c>
      <c r="D1401">
        <v>3400</v>
      </c>
      <c r="E1401" t="s">
        <v>1046</v>
      </c>
      <c r="F1401" t="s">
        <v>93</v>
      </c>
      <c r="G1401" t="s">
        <v>22</v>
      </c>
      <c r="H1401">
        <v>3</v>
      </c>
      <c r="I1401" t="s">
        <v>17</v>
      </c>
      <c r="J1401">
        <v>1</v>
      </c>
      <c r="K1401">
        <v>6.2518399999999996</v>
      </c>
      <c r="L1401">
        <v>-75.563590000000005</v>
      </c>
    </row>
    <row r="1402" spans="1:12" x14ac:dyDescent="0.25">
      <c r="A1402" t="s">
        <v>80</v>
      </c>
      <c r="B1402" t="s">
        <v>65</v>
      </c>
      <c r="C1402">
        <v>44600</v>
      </c>
      <c r="D1402">
        <v>9200</v>
      </c>
      <c r="E1402" t="s">
        <v>390</v>
      </c>
      <c r="F1402" t="s">
        <v>88</v>
      </c>
      <c r="G1402" t="s">
        <v>31</v>
      </c>
      <c r="H1402">
        <v>5</v>
      </c>
      <c r="I1402" t="s">
        <v>17</v>
      </c>
      <c r="J1402">
        <v>1</v>
      </c>
      <c r="K1402">
        <v>3.4372199999999999</v>
      </c>
      <c r="L1402">
        <v>-76.522499999999994</v>
      </c>
    </row>
    <row r="1403" spans="1:12" x14ac:dyDescent="0.25">
      <c r="A1403" t="s">
        <v>135</v>
      </c>
      <c r="B1403" t="s">
        <v>58</v>
      </c>
      <c r="C1403">
        <v>28600</v>
      </c>
      <c r="D1403">
        <v>1900</v>
      </c>
      <c r="E1403" t="s">
        <v>1214</v>
      </c>
      <c r="F1403" t="s">
        <v>35</v>
      </c>
      <c r="G1403" t="s">
        <v>16</v>
      </c>
      <c r="H1403">
        <v>2</v>
      </c>
      <c r="I1403" t="s">
        <v>17</v>
      </c>
      <c r="J1403">
        <v>6</v>
      </c>
      <c r="K1403">
        <v>4.6097099999999998</v>
      </c>
      <c r="L1403">
        <v>-74.08175</v>
      </c>
    </row>
    <row r="1404" spans="1:12" x14ac:dyDescent="0.25">
      <c r="A1404" t="s">
        <v>133</v>
      </c>
      <c r="B1404" t="s">
        <v>24</v>
      </c>
      <c r="C1404">
        <v>18100</v>
      </c>
      <c r="D1404">
        <v>1500</v>
      </c>
      <c r="E1404" t="s">
        <v>684</v>
      </c>
      <c r="F1404" t="s">
        <v>35</v>
      </c>
      <c r="G1404" t="s">
        <v>22</v>
      </c>
      <c r="H1404">
        <v>1</v>
      </c>
      <c r="I1404" t="s">
        <v>17</v>
      </c>
      <c r="J1404">
        <v>1</v>
      </c>
      <c r="K1404">
        <v>6.2518399999999996</v>
      </c>
      <c r="L1404">
        <v>-75.563590000000005</v>
      </c>
    </row>
    <row r="1405" spans="1:12" x14ac:dyDescent="0.25">
      <c r="A1405" t="s">
        <v>219</v>
      </c>
      <c r="B1405" t="s">
        <v>19</v>
      </c>
      <c r="C1405">
        <v>611700</v>
      </c>
      <c r="D1405">
        <v>33100</v>
      </c>
      <c r="E1405" t="s">
        <v>321</v>
      </c>
      <c r="F1405" t="s">
        <v>130</v>
      </c>
      <c r="G1405" t="s">
        <v>16</v>
      </c>
      <c r="H1405">
        <v>5</v>
      </c>
      <c r="I1405" t="s">
        <v>32</v>
      </c>
      <c r="J1405">
        <v>1</v>
      </c>
      <c r="K1405">
        <v>4.6097099999999998</v>
      </c>
      <c r="L1405">
        <v>-74.08175</v>
      </c>
    </row>
    <row r="1406" spans="1:12" x14ac:dyDescent="0.25">
      <c r="A1406" t="s">
        <v>122</v>
      </c>
      <c r="B1406" t="s">
        <v>29</v>
      </c>
      <c r="C1406">
        <v>997200</v>
      </c>
      <c r="D1406">
        <v>53300</v>
      </c>
      <c r="E1406" t="s">
        <v>1259</v>
      </c>
      <c r="F1406" t="s">
        <v>35</v>
      </c>
      <c r="G1406" t="s">
        <v>31</v>
      </c>
      <c r="H1406">
        <v>4</v>
      </c>
      <c r="I1406" t="s">
        <v>17</v>
      </c>
      <c r="J1406">
        <v>1</v>
      </c>
      <c r="K1406">
        <v>3.4372199999999999</v>
      </c>
      <c r="L1406">
        <v>-76.522499999999994</v>
      </c>
    </row>
    <row r="1407" spans="1:12" x14ac:dyDescent="0.25">
      <c r="A1407" t="s">
        <v>135</v>
      </c>
      <c r="B1407" t="s">
        <v>58</v>
      </c>
      <c r="C1407">
        <v>28000</v>
      </c>
      <c r="D1407">
        <v>0</v>
      </c>
      <c r="E1407" t="s">
        <v>483</v>
      </c>
      <c r="F1407" t="s">
        <v>52</v>
      </c>
      <c r="G1407" t="s">
        <v>16</v>
      </c>
      <c r="H1407">
        <v>5</v>
      </c>
      <c r="I1407" t="s">
        <v>38</v>
      </c>
      <c r="J1407">
        <v>1</v>
      </c>
      <c r="K1407">
        <v>4.6097099999999998</v>
      </c>
      <c r="L1407">
        <v>-74.08175</v>
      </c>
    </row>
    <row r="1408" spans="1:12" x14ac:dyDescent="0.25">
      <c r="A1408" t="s">
        <v>94</v>
      </c>
      <c r="B1408" t="s">
        <v>29</v>
      </c>
      <c r="C1408">
        <v>708600</v>
      </c>
      <c r="D1408">
        <v>38400</v>
      </c>
      <c r="E1408" t="s">
        <v>384</v>
      </c>
      <c r="F1408" t="s">
        <v>160</v>
      </c>
      <c r="G1408" t="s">
        <v>120</v>
      </c>
      <c r="H1408">
        <v>5</v>
      </c>
      <c r="I1408" t="s">
        <v>32</v>
      </c>
      <c r="J1408">
        <v>1</v>
      </c>
      <c r="K1408">
        <v>3.8653</v>
      </c>
      <c r="L1408">
        <v>-67.923900000000003</v>
      </c>
    </row>
    <row r="1409" spans="1:12" x14ac:dyDescent="0.25">
      <c r="A1409" t="s">
        <v>164</v>
      </c>
      <c r="B1409" t="s">
        <v>13</v>
      </c>
      <c r="C1409">
        <v>80300</v>
      </c>
      <c r="D1409">
        <v>4700</v>
      </c>
      <c r="E1409" t="s">
        <v>683</v>
      </c>
      <c r="F1409" t="s">
        <v>76</v>
      </c>
      <c r="G1409" t="s">
        <v>44</v>
      </c>
      <c r="H1409">
        <v>1</v>
      </c>
      <c r="I1409" t="s">
        <v>17</v>
      </c>
      <c r="J1409">
        <v>2</v>
      </c>
      <c r="K1409">
        <v>11.240790000000001</v>
      </c>
      <c r="L1409">
        <v>-74.199039999999997</v>
      </c>
    </row>
    <row r="1410" spans="1:12" x14ac:dyDescent="0.25">
      <c r="A1410" t="s">
        <v>214</v>
      </c>
      <c r="B1410" t="s">
        <v>19</v>
      </c>
      <c r="C1410">
        <v>130200</v>
      </c>
      <c r="D1410">
        <v>5100</v>
      </c>
      <c r="E1410" t="s">
        <v>356</v>
      </c>
      <c r="F1410" t="s">
        <v>54</v>
      </c>
      <c r="G1410" t="s">
        <v>16</v>
      </c>
      <c r="H1410">
        <v>5</v>
      </c>
      <c r="I1410" t="s">
        <v>17</v>
      </c>
      <c r="J1410">
        <v>3</v>
      </c>
      <c r="K1410">
        <v>4.6097099999999998</v>
      </c>
      <c r="L1410">
        <v>-74.08175</v>
      </c>
    </row>
    <row r="1411" spans="1:12" x14ac:dyDescent="0.25">
      <c r="A1411" t="s">
        <v>18</v>
      </c>
      <c r="B1411" t="s">
        <v>19</v>
      </c>
      <c r="C1411">
        <v>238700</v>
      </c>
      <c r="D1411">
        <v>13100</v>
      </c>
      <c r="E1411" t="s">
        <v>461</v>
      </c>
      <c r="F1411" t="s">
        <v>160</v>
      </c>
      <c r="G1411" t="s">
        <v>16</v>
      </c>
      <c r="H1411">
        <v>5</v>
      </c>
      <c r="I1411" t="s">
        <v>38</v>
      </c>
      <c r="J1411">
        <v>1</v>
      </c>
      <c r="K1411">
        <v>4.6097099999999998</v>
      </c>
      <c r="L1411">
        <v>-74.08175</v>
      </c>
    </row>
    <row r="1412" spans="1:12" x14ac:dyDescent="0.25">
      <c r="A1412" t="s">
        <v>214</v>
      </c>
      <c r="B1412" t="s">
        <v>19</v>
      </c>
      <c r="C1412">
        <v>221100</v>
      </c>
      <c r="D1412">
        <v>20500</v>
      </c>
      <c r="E1412" t="s">
        <v>1057</v>
      </c>
      <c r="F1412" t="s">
        <v>43</v>
      </c>
      <c r="G1412" t="s">
        <v>16</v>
      </c>
      <c r="H1412">
        <v>4</v>
      </c>
      <c r="I1412" t="s">
        <v>17</v>
      </c>
      <c r="J1412">
        <v>5</v>
      </c>
      <c r="K1412">
        <v>4.6097099999999998</v>
      </c>
      <c r="L1412">
        <v>-74.08175</v>
      </c>
    </row>
    <row r="1413" spans="1:12" x14ac:dyDescent="0.25">
      <c r="A1413" t="s">
        <v>196</v>
      </c>
      <c r="B1413" t="s">
        <v>13</v>
      </c>
      <c r="C1413">
        <v>988900</v>
      </c>
      <c r="D1413">
        <v>58300</v>
      </c>
      <c r="E1413" t="s">
        <v>860</v>
      </c>
      <c r="F1413" t="s">
        <v>88</v>
      </c>
      <c r="G1413" t="s">
        <v>31</v>
      </c>
      <c r="H1413">
        <v>5</v>
      </c>
      <c r="I1413" t="s">
        <v>32</v>
      </c>
      <c r="J1413">
        <v>1</v>
      </c>
      <c r="K1413">
        <v>3.4372199999999999</v>
      </c>
      <c r="L1413">
        <v>-76.522499999999994</v>
      </c>
    </row>
    <row r="1414" spans="1:12" x14ac:dyDescent="0.25">
      <c r="A1414" t="s">
        <v>103</v>
      </c>
      <c r="B1414" t="s">
        <v>13</v>
      </c>
      <c r="C1414">
        <v>321100</v>
      </c>
      <c r="D1414">
        <v>21900</v>
      </c>
      <c r="E1414" t="s">
        <v>393</v>
      </c>
      <c r="F1414" t="s">
        <v>88</v>
      </c>
      <c r="G1414" t="s">
        <v>22</v>
      </c>
      <c r="H1414">
        <v>2</v>
      </c>
      <c r="I1414" t="s">
        <v>17</v>
      </c>
      <c r="J1414">
        <v>1</v>
      </c>
      <c r="K1414">
        <v>6.2518399999999996</v>
      </c>
      <c r="L1414">
        <v>-75.563590000000005</v>
      </c>
    </row>
    <row r="1415" spans="1:12" x14ac:dyDescent="0.25">
      <c r="A1415" t="s">
        <v>18</v>
      </c>
      <c r="B1415" t="s">
        <v>19</v>
      </c>
      <c r="C1415">
        <v>224900</v>
      </c>
      <c r="D1415">
        <v>16700</v>
      </c>
      <c r="E1415" t="s">
        <v>947</v>
      </c>
      <c r="F1415" t="s">
        <v>21</v>
      </c>
      <c r="G1415" t="s">
        <v>16</v>
      </c>
      <c r="H1415">
        <v>4</v>
      </c>
      <c r="I1415" t="s">
        <v>17</v>
      </c>
      <c r="J1415">
        <v>2</v>
      </c>
      <c r="K1415">
        <v>4.6097099999999998</v>
      </c>
      <c r="L1415">
        <v>-74.08175</v>
      </c>
    </row>
    <row r="1416" spans="1:12" x14ac:dyDescent="0.25">
      <c r="A1416" t="s">
        <v>124</v>
      </c>
      <c r="B1416" t="s">
        <v>19</v>
      </c>
      <c r="C1416">
        <v>613700</v>
      </c>
      <c r="D1416">
        <v>30900</v>
      </c>
      <c r="E1416" t="s">
        <v>1165</v>
      </c>
      <c r="F1416" t="s">
        <v>26</v>
      </c>
      <c r="G1416" t="s">
        <v>16</v>
      </c>
      <c r="H1416">
        <v>5</v>
      </c>
      <c r="I1416" t="s">
        <v>17</v>
      </c>
      <c r="J1416">
        <v>3</v>
      </c>
      <c r="K1416">
        <v>4.6097099999999998</v>
      </c>
      <c r="L1416">
        <v>-74.08175</v>
      </c>
    </row>
    <row r="1417" spans="1:12" x14ac:dyDescent="0.25">
      <c r="A1417" t="s">
        <v>85</v>
      </c>
      <c r="B1417" t="s">
        <v>86</v>
      </c>
      <c r="C1417">
        <v>1009000</v>
      </c>
      <c r="D1417">
        <v>54100</v>
      </c>
      <c r="E1417" t="s">
        <v>1010</v>
      </c>
      <c r="F1417" t="s">
        <v>54</v>
      </c>
      <c r="G1417" t="s">
        <v>16</v>
      </c>
      <c r="H1417">
        <v>1</v>
      </c>
      <c r="I1417" t="s">
        <v>146</v>
      </c>
      <c r="J1417">
        <v>1</v>
      </c>
      <c r="K1417">
        <v>4.6097099999999998</v>
      </c>
      <c r="L1417">
        <v>-74.08175</v>
      </c>
    </row>
    <row r="1418" spans="1:12" x14ac:dyDescent="0.25">
      <c r="A1418" t="s">
        <v>84</v>
      </c>
      <c r="B1418" t="s">
        <v>58</v>
      </c>
      <c r="C1418">
        <v>130600</v>
      </c>
      <c r="D1418">
        <v>7600</v>
      </c>
      <c r="E1418" t="s">
        <v>886</v>
      </c>
      <c r="F1418" t="s">
        <v>43</v>
      </c>
      <c r="G1418" t="s">
        <v>22</v>
      </c>
      <c r="H1418">
        <v>5</v>
      </c>
      <c r="I1418" t="s">
        <v>38</v>
      </c>
      <c r="J1418">
        <v>1</v>
      </c>
      <c r="K1418">
        <v>6.2518399999999996</v>
      </c>
      <c r="L1418">
        <v>-75.563590000000005</v>
      </c>
    </row>
    <row r="1419" spans="1:12" x14ac:dyDescent="0.25">
      <c r="A1419" t="s">
        <v>144</v>
      </c>
      <c r="B1419" t="s">
        <v>65</v>
      </c>
      <c r="C1419">
        <v>55500</v>
      </c>
      <c r="D1419">
        <v>1100</v>
      </c>
      <c r="E1419" t="s">
        <v>1147</v>
      </c>
      <c r="F1419" t="s">
        <v>93</v>
      </c>
      <c r="G1419" t="s">
        <v>22</v>
      </c>
      <c r="H1419">
        <v>5</v>
      </c>
      <c r="I1419" t="s">
        <v>38</v>
      </c>
      <c r="J1419">
        <v>1</v>
      </c>
      <c r="K1419">
        <v>6.2518399999999996</v>
      </c>
      <c r="L1419">
        <v>-75.563590000000005</v>
      </c>
    </row>
    <row r="1420" spans="1:12" x14ac:dyDescent="0.25">
      <c r="A1420" t="s">
        <v>196</v>
      </c>
      <c r="B1420" t="s">
        <v>13</v>
      </c>
      <c r="C1420">
        <v>1170400</v>
      </c>
      <c r="D1420">
        <v>68200</v>
      </c>
      <c r="E1420" t="s">
        <v>1186</v>
      </c>
      <c r="F1420" t="s">
        <v>76</v>
      </c>
      <c r="G1420" t="s">
        <v>16</v>
      </c>
      <c r="H1420">
        <v>3</v>
      </c>
      <c r="I1420" t="s">
        <v>17</v>
      </c>
      <c r="J1420">
        <v>3</v>
      </c>
      <c r="K1420">
        <v>4.6097099999999998</v>
      </c>
      <c r="L1420">
        <v>-74.08175</v>
      </c>
    </row>
    <row r="1421" spans="1:12" x14ac:dyDescent="0.25">
      <c r="A1421" t="s">
        <v>82</v>
      </c>
      <c r="B1421" t="s">
        <v>58</v>
      </c>
      <c r="C1421">
        <v>50900</v>
      </c>
      <c r="D1421">
        <v>3200</v>
      </c>
      <c r="E1421" t="s">
        <v>1229</v>
      </c>
      <c r="F1421" t="s">
        <v>160</v>
      </c>
      <c r="G1421" t="s">
        <v>16</v>
      </c>
      <c r="H1421">
        <v>5</v>
      </c>
      <c r="I1421" t="s">
        <v>17</v>
      </c>
      <c r="J1421">
        <v>2</v>
      </c>
      <c r="K1421">
        <v>4.6097099999999998</v>
      </c>
      <c r="L1421">
        <v>-74.08175</v>
      </c>
    </row>
    <row r="1422" spans="1:12" x14ac:dyDescent="0.25">
      <c r="A1422" t="s">
        <v>98</v>
      </c>
      <c r="B1422" t="s">
        <v>19</v>
      </c>
      <c r="C1422">
        <v>519400</v>
      </c>
      <c r="D1422">
        <v>27900</v>
      </c>
      <c r="E1422" t="s">
        <v>1138</v>
      </c>
      <c r="F1422" t="s">
        <v>54</v>
      </c>
      <c r="G1422" t="s">
        <v>22</v>
      </c>
      <c r="H1422">
        <v>5</v>
      </c>
      <c r="I1422" t="s">
        <v>17</v>
      </c>
      <c r="J1422">
        <v>1</v>
      </c>
      <c r="K1422">
        <v>6.2518399999999996</v>
      </c>
      <c r="L1422">
        <v>-75.563590000000005</v>
      </c>
    </row>
    <row r="1423" spans="1:12" x14ac:dyDescent="0.25">
      <c r="A1423" t="s">
        <v>219</v>
      </c>
      <c r="B1423" t="s">
        <v>19</v>
      </c>
      <c r="C1423">
        <v>404000</v>
      </c>
      <c r="D1423">
        <v>19700</v>
      </c>
      <c r="E1423" t="s">
        <v>1092</v>
      </c>
      <c r="F1423" t="s">
        <v>35</v>
      </c>
      <c r="G1423" t="s">
        <v>161</v>
      </c>
      <c r="H1423">
        <v>1</v>
      </c>
      <c r="I1423" t="s">
        <v>17</v>
      </c>
      <c r="J1423">
        <v>5</v>
      </c>
      <c r="K1423">
        <v>7.1253900000000003</v>
      </c>
      <c r="L1423">
        <v>-73.119799999999998</v>
      </c>
    </row>
    <row r="1424" spans="1:12" x14ac:dyDescent="0.25">
      <c r="A1424" t="s">
        <v>68</v>
      </c>
      <c r="B1424" t="s">
        <v>24</v>
      </c>
      <c r="C1424">
        <v>34500</v>
      </c>
      <c r="D1424">
        <v>2200</v>
      </c>
      <c r="E1424" t="s">
        <v>723</v>
      </c>
      <c r="F1424" t="s">
        <v>15</v>
      </c>
      <c r="G1424" t="s">
        <v>16</v>
      </c>
      <c r="H1424">
        <v>4</v>
      </c>
      <c r="I1424" t="s">
        <v>17</v>
      </c>
      <c r="J1424">
        <v>8</v>
      </c>
      <c r="K1424">
        <v>4.6097099999999998</v>
      </c>
      <c r="L1424">
        <v>-74.08175</v>
      </c>
    </row>
    <row r="1425" spans="1:12" x14ac:dyDescent="0.25">
      <c r="A1425" t="s">
        <v>113</v>
      </c>
      <c r="B1425" t="s">
        <v>24</v>
      </c>
      <c r="C1425">
        <v>18100</v>
      </c>
      <c r="D1425">
        <v>1400</v>
      </c>
      <c r="E1425" t="s">
        <v>421</v>
      </c>
      <c r="F1425" t="s">
        <v>47</v>
      </c>
      <c r="G1425" t="s">
        <v>22</v>
      </c>
      <c r="H1425">
        <v>5</v>
      </c>
      <c r="I1425" t="s">
        <v>17</v>
      </c>
      <c r="J1425">
        <v>1</v>
      </c>
      <c r="K1425">
        <v>6.2518399999999996</v>
      </c>
      <c r="L1425">
        <v>-75.563590000000005</v>
      </c>
    </row>
    <row r="1426" spans="1:12" x14ac:dyDescent="0.25">
      <c r="A1426" t="s">
        <v>158</v>
      </c>
      <c r="B1426" t="s">
        <v>62</v>
      </c>
      <c r="C1426">
        <v>28000</v>
      </c>
      <c r="D1426">
        <v>1900</v>
      </c>
      <c r="E1426" t="s">
        <v>768</v>
      </c>
      <c r="F1426" t="s">
        <v>88</v>
      </c>
      <c r="G1426" t="s">
        <v>16</v>
      </c>
      <c r="H1426">
        <v>5</v>
      </c>
      <c r="I1426" t="s">
        <v>17</v>
      </c>
      <c r="J1426">
        <v>3</v>
      </c>
      <c r="K1426">
        <v>4.6097099999999998</v>
      </c>
      <c r="L1426">
        <v>-74.08175</v>
      </c>
    </row>
    <row r="1427" spans="1:12" x14ac:dyDescent="0.25">
      <c r="A1427" t="s">
        <v>124</v>
      </c>
      <c r="B1427" t="s">
        <v>19</v>
      </c>
      <c r="C1427">
        <v>720700</v>
      </c>
      <c r="D1427">
        <v>36600</v>
      </c>
      <c r="E1427" t="s">
        <v>693</v>
      </c>
      <c r="F1427" t="s">
        <v>43</v>
      </c>
      <c r="G1427" t="s">
        <v>22</v>
      </c>
      <c r="H1427">
        <v>1</v>
      </c>
      <c r="I1427" t="s">
        <v>32</v>
      </c>
      <c r="J1427">
        <v>1</v>
      </c>
      <c r="K1427">
        <v>6.2518399999999996</v>
      </c>
      <c r="L1427">
        <v>-75.563590000000005</v>
      </c>
    </row>
    <row r="1428" spans="1:12" x14ac:dyDescent="0.25">
      <c r="A1428" t="s">
        <v>55</v>
      </c>
      <c r="B1428" t="s">
        <v>13</v>
      </c>
      <c r="C1428">
        <v>67500</v>
      </c>
      <c r="D1428">
        <v>1800</v>
      </c>
      <c r="E1428" t="s">
        <v>935</v>
      </c>
      <c r="F1428" t="s">
        <v>130</v>
      </c>
      <c r="G1428" t="s">
        <v>16</v>
      </c>
      <c r="H1428">
        <v>5</v>
      </c>
      <c r="I1428" t="s">
        <v>17</v>
      </c>
      <c r="J1428">
        <v>2</v>
      </c>
      <c r="K1428">
        <v>4.6097099999999998</v>
      </c>
      <c r="L1428">
        <v>-74.08175</v>
      </c>
    </row>
    <row r="1429" spans="1:12" x14ac:dyDescent="0.25">
      <c r="A1429" t="s">
        <v>105</v>
      </c>
      <c r="B1429" t="s">
        <v>19</v>
      </c>
      <c r="C1429">
        <v>229400</v>
      </c>
      <c r="D1429">
        <v>12400</v>
      </c>
      <c r="E1429" t="s">
        <v>1055</v>
      </c>
      <c r="F1429" t="s">
        <v>21</v>
      </c>
      <c r="G1429" t="s">
        <v>16</v>
      </c>
      <c r="H1429">
        <v>5</v>
      </c>
      <c r="I1429" t="s">
        <v>17</v>
      </c>
      <c r="J1429">
        <v>2</v>
      </c>
      <c r="K1429">
        <v>4.6097099999999998</v>
      </c>
      <c r="L1429">
        <v>-74.08175</v>
      </c>
    </row>
    <row r="1430" spans="1:12" x14ac:dyDescent="0.25">
      <c r="A1430" t="s">
        <v>214</v>
      </c>
      <c r="B1430" t="s">
        <v>19</v>
      </c>
      <c r="C1430">
        <v>164900</v>
      </c>
      <c r="D1430">
        <v>7000</v>
      </c>
      <c r="E1430" t="s">
        <v>132</v>
      </c>
      <c r="F1430" t="s">
        <v>15</v>
      </c>
      <c r="G1430" t="s">
        <v>278</v>
      </c>
      <c r="H1430">
        <v>2</v>
      </c>
      <c r="I1430" t="s">
        <v>17</v>
      </c>
      <c r="J1430">
        <v>7</v>
      </c>
      <c r="K1430">
        <v>-4.2152799999999999</v>
      </c>
      <c r="L1430">
        <v>-69.940560000000005</v>
      </c>
    </row>
    <row r="1431" spans="1:12" x14ac:dyDescent="0.25">
      <c r="A1431" t="s">
        <v>133</v>
      </c>
      <c r="B1431" t="s">
        <v>24</v>
      </c>
      <c r="C1431">
        <v>17000</v>
      </c>
      <c r="D1431">
        <v>0</v>
      </c>
      <c r="E1431" t="s">
        <v>1017</v>
      </c>
      <c r="F1431" t="s">
        <v>160</v>
      </c>
      <c r="G1431" t="s">
        <v>27</v>
      </c>
      <c r="H1431">
        <v>4</v>
      </c>
      <c r="I1431" t="s">
        <v>17</v>
      </c>
      <c r="J1431">
        <v>1</v>
      </c>
      <c r="K1431">
        <v>10.39972</v>
      </c>
      <c r="L1431">
        <v>-75.514439999999993</v>
      </c>
    </row>
    <row r="1432" spans="1:12" x14ac:dyDescent="0.25">
      <c r="A1432" t="s">
        <v>89</v>
      </c>
      <c r="B1432" t="s">
        <v>62</v>
      </c>
      <c r="C1432">
        <v>17600</v>
      </c>
      <c r="D1432">
        <v>3300</v>
      </c>
      <c r="E1432" t="s">
        <v>270</v>
      </c>
      <c r="F1432" t="s">
        <v>15</v>
      </c>
      <c r="G1432" t="s">
        <v>22</v>
      </c>
      <c r="H1432">
        <v>1</v>
      </c>
      <c r="I1432" t="s">
        <v>17</v>
      </c>
      <c r="J1432">
        <v>4</v>
      </c>
      <c r="K1432">
        <v>6.2518399999999996</v>
      </c>
      <c r="L1432">
        <v>-75.563590000000005</v>
      </c>
    </row>
    <row r="1433" spans="1:12" x14ac:dyDescent="0.25">
      <c r="A1433" t="s">
        <v>144</v>
      </c>
      <c r="B1433" t="s">
        <v>65</v>
      </c>
      <c r="C1433">
        <v>73900</v>
      </c>
      <c r="D1433">
        <v>2100</v>
      </c>
      <c r="E1433" t="s">
        <v>183</v>
      </c>
      <c r="F1433" t="s">
        <v>35</v>
      </c>
      <c r="G1433" t="s">
        <v>161</v>
      </c>
      <c r="H1433">
        <v>5</v>
      </c>
      <c r="I1433" t="s">
        <v>17</v>
      </c>
      <c r="J1433">
        <v>4</v>
      </c>
      <c r="K1433">
        <v>7.1253900000000003</v>
      </c>
      <c r="L1433">
        <v>-73.119799999999998</v>
      </c>
    </row>
    <row r="1434" spans="1:12" x14ac:dyDescent="0.25">
      <c r="A1434" t="s">
        <v>124</v>
      </c>
      <c r="B1434" t="s">
        <v>19</v>
      </c>
      <c r="C1434">
        <v>622800</v>
      </c>
      <c r="D1434">
        <v>31400</v>
      </c>
      <c r="E1434" t="s">
        <v>1226</v>
      </c>
      <c r="F1434" t="s">
        <v>88</v>
      </c>
      <c r="G1434" t="s">
        <v>22</v>
      </c>
      <c r="H1434">
        <v>2</v>
      </c>
      <c r="I1434" t="s">
        <v>17</v>
      </c>
      <c r="J1434">
        <v>3</v>
      </c>
      <c r="K1434">
        <v>6.2518399999999996</v>
      </c>
      <c r="L1434">
        <v>-75.563590000000005</v>
      </c>
    </row>
    <row r="1435" spans="1:12" x14ac:dyDescent="0.25">
      <c r="A1435" t="s">
        <v>196</v>
      </c>
      <c r="B1435" t="s">
        <v>13</v>
      </c>
      <c r="C1435">
        <v>937700</v>
      </c>
      <c r="D1435">
        <v>48100</v>
      </c>
      <c r="E1435" t="s">
        <v>812</v>
      </c>
      <c r="F1435" t="s">
        <v>54</v>
      </c>
      <c r="G1435" t="s">
        <v>16</v>
      </c>
      <c r="H1435">
        <v>5</v>
      </c>
      <c r="I1435" t="s">
        <v>17</v>
      </c>
      <c r="J1435">
        <v>1</v>
      </c>
      <c r="K1435">
        <v>4.6097099999999998</v>
      </c>
      <c r="L1435">
        <v>-74.08175</v>
      </c>
    </row>
    <row r="1436" spans="1:12" x14ac:dyDescent="0.25">
      <c r="A1436" t="s">
        <v>266</v>
      </c>
      <c r="B1436" t="s">
        <v>13</v>
      </c>
      <c r="C1436">
        <v>1731100</v>
      </c>
      <c r="D1436">
        <v>92600</v>
      </c>
      <c r="E1436" t="s">
        <v>969</v>
      </c>
      <c r="F1436" t="s">
        <v>15</v>
      </c>
      <c r="G1436" t="s">
        <v>31</v>
      </c>
      <c r="H1436">
        <v>5</v>
      </c>
      <c r="I1436" t="s">
        <v>32</v>
      </c>
      <c r="J1436">
        <v>1</v>
      </c>
      <c r="K1436">
        <v>3.4372199999999999</v>
      </c>
      <c r="L1436">
        <v>-76.522499999999994</v>
      </c>
    </row>
    <row r="1437" spans="1:12" x14ac:dyDescent="0.25">
      <c r="A1437" t="s">
        <v>192</v>
      </c>
      <c r="B1437" t="s">
        <v>65</v>
      </c>
      <c r="C1437">
        <v>34500</v>
      </c>
      <c r="D1437">
        <v>2200</v>
      </c>
      <c r="E1437" t="s">
        <v>1235</v>
      </c>
      <c r="F1437" t="s">
        <v>130</v>
      </c>
      <c r="G1437" t="s">
        <v>16</v>
      </c>
      <c r="H1437">
        <v>5</v>
      </c>
      <c r="I1437" t="s">
        <v>17</v>
      </c>
      <c r="J1437">
        <v>5</v>
      </c>
      <c r="K1437">
        <v>4.6097099999999998</v>
      </c>
      <c r="L1437">
        <v>-74.08175</v>
      </c>
    </row>
    <row r="1438" spans="1:12" x14ac:dyDescent="0.25">
      <c r="A1438" t="s">
        <v>127</v>
      </c>
      <c r="B1438" t="s">
        <v>13</v>
      </c>
      <c r="C1438">
        <v>1304800</v>
      </c>
      <c r="D1438">
        <v>69900</v>
      </c>
      <c r="E1438" t="s">
        <v>739</v>
      </c>
      <c r="F1438" t="s">
        <v>88</v>
      </c>
      <c r="G1438" t="s">
        <v>31</v>
      </c>
      <c r="H1438">
        <v>4</v>
      </c>
      <c r="I1438" t="s">
        <v>17</v>
      </c>
      <c r="J1438">
        <v>1</v>
      </c>
      <c r="K1438">
        <v>3.4372199999999999</v>
      </c>
      <c r="L1438">
        <v>-76.522499999999994</v>
      </c>
    </row>
    <row r="1439" spans="1:12" x14ac:dyDescent="0.25">
      <c r="A1439" t="s">
        <v>164</v>
      </c>
      <c r="B1439" t="s">
        <v>13</v>
      </c>
      <c r="C1439">
        <v>210800</v>
      </c>
      <c r="D1439">
        <v>11400</v>
      </c>
      <c r="E1439" t="s">
        <v>338</v>
      </c>
      <c r="F1439" t="s">
        <v>96</v>
      </c>
      <c r="G1439" t="s">
        <v>201</v>
      </c>
      <c r="H1439">
        <v>5</v>
      </c>
      <c r="I1439" t="s">
        <v>32</v>
      </c>
      <c r="J1439">
        <v>1</v>
      </c>
      <c r="K1439">
        <v>11.54444</v>
      </c>
      <c r="L1439">
        <v>-72.907219999999995</v>
      </c>
    </row>
    <row r="1440" spans="1:12" x14ac:dyDescent="0.25">
      <c r="A1440" t="s">
        <v>85</v>
      </c>
      <c r="B1440" t="s">
        <v>86</v>
      </c>
      <c r="C1440">
        <v>865800</v>
      </c>
      <c r="D1440">
        <v>44300</v>
      </c>
      <c r="E1440" t="s">
        <v>437</v>
      </c>
      <c r="F1440" t="s">
        <v>26</v>
      </c>
      <c r="G1440" t="s">
        <v>22</v>
      </c>
      <c r="H1440">
        <v>5</v>
      </c>
      <c r="I1440" t="s">
        <v>38</v>
      </c>
      <c r="J1440">
        <v>1</v>
      </c>
      <c r="K1440">
        <v>6.2518399999999996</v>
      </c>
      <c r="L1440">
        <v>-75.563590000000005</v>
      </c>
    </row>
    <row r="1441" spans="1:12" x14ac:dyDescent="0.25">
      <c r="A1441" t="s">
        <v>118</v>
      </c>
      <c r="B1441" t="s">
        <v>86</v>
      </c>
      <c r="C1441">
        <v>896700</v>
      </c>
      <c r="D1441">
        <v>48500</v>
      </c>
      <c r="E1441" t="s">
        <v>738</v>
      </c>
      <c r="F1441" t="s">
        <v>93</v>
      </c>
      <c r="G1441" t="s">
        <v>16</v>
      </c>
      <c r="H1441">
        <v>5</v>
      </c>
      <c r="I1441" t="s">
        <v>17</v>
      </c>
      <c r="J1441">
        <v>4</v>
      </c>
      <c r="K1441">
        <v>4.6097099999999998</v>
      </c>
      <c r="L1441">
        <v>-74.08175</v>
      </c>
    </row>
    <row r="1442" spans="1:12" x14ac:dyDescent="0.25">
      <c r="A1442" t="s">
        <v>214</v>
      </c>
      <c r="B1442" t="s">
        <v>19</v>
      </c>
      <c r="C1442">
        <v>144900</v>
      </c>
      <c r="D1442">
        <v>5900</v>
      </c>
      <c r="E1442" t="s">
        <v>1059</v>
      </c>
      <c r="F1442" t="s">
        <v>26</v>
      </c>
      <c r="G1442" t="s">
        <v>22</v>
      </c>
      <c r="H1442">
        <v>1</v>
      </c>
      <c r="I1442" t="s">
        <v>32</v>
      </c>
      <c r="J1442">
        <v>1</v>
      </c>
      <c r="K1442">
        <v>6.2518399999999996</v>
      </c>
      <c r="L1442">
        <v>-75.563590000000005</v>
      </c>
    </row>
    <row r="1443" spans="1:12" x14ac:dyDescent="0.25">
      <c r="A1443" t="s">
        <v>297</v>
      </c>
      <c r="B1443" t="s">
        <v>86</v>
      </c>
      <c r="C1443">
        <v>68100</v>
      </c>
      <c r="D1443">
        <v>4300</v>
      </c>
      <c r="E1443" t="s">
        <v>514</v>
      </c>
      <c r="F1443" t="s">
        <v>15</v>
      </c>
      <c r="G1443" t="s">
        <v>22</v>
      </c>
      <c r="H1443">
        <v>2</v>
      </c>
      <c r="I1443" t="s">
        <v>38</v>
      </c>
      <c r="J1443">
        <v>1</v>
      </c>
      <c r="K1443">
        <v>6.2518399999999996</v>
      </c>
      <c r="L1443">
        <v>-75.563590000000005</v>
      </c>
    </row>
    <row r="1444" spans="1:12" x14ac:dyDescent="0.25">
      <c r="A1444" t="s">
        <v>64</v>
      </c>
      <c r="B1444" t="s">
        <v>65</v>
      </c>
      <c r="C1444">
        <v>57200</v>
      </c>
      <c r="D1444">
        <v>3400</v>
      </c>
      <c r="E1444" t="s">
        <v>825</v>
      </c>
      <c r="F1444" t="s">
        <v>52</v>
      </c>
      <c r="G1444" t="s">
        <v>16</v>
      </c>
      <c r="H1444">
        <v>5</v>
      </c>
      <c r="I1444" t="s">
        <v>17</v>
      </c>
      <c r="J1444">
        <v>5</v>
      </c>
      <c r="K1444">
        <v>4.6097099999999998</v>
      </c>
      <c r="L1444">
        <v>-74.08175</v>
      </c>
    </row>
    <row r="1445" spans="1:12" x14ac:dyDescent="0.25">
      <c r="A1445" t="s">
        <v>122</v>
      </c>
      <c r="B1445" t="s">
        <v>29</v>
      </c>
      <c r="C1445">
        <v>1288800</v>
      </c>
      <c r="D1445">
        <v>69000</v>
      </c>
      <c r="E1445" t="s">
        <v>114</v>
      </c>
      <c r="F1445" t="s">
        <v>43</v>
      </c>
      <c r="G1445" t="s">
        <v>22</v>
      </c>
      <c r="H1445">
        <v>3</v>
      </c>
      <c r="I1445" t="s">
        <v>17</v>
      </c>
      <c r="J1445">
        <v>5</v>
      </c>
      <c r="K1445">
        <v>6.2518399999999996</v>
      </c>
      <c r="L1445">
        <v>-75.563590000000005</v>
      </c>
    </row>
    <row r="1446" spans="1:12" x14ac:dyDescent="0.25">
      <c r="A1446" t="s">
        <v>18</v>
      </c>
      <c r="B1446" t="s">
        <v>19</v>
      </c>
      <c r="C1446">
        <v>221900</v>
      </c>
      <c r="D1446">
        <v>12200</v>
      </c>
      <c r="E1446" t="s">
        <v>213</v>
      </c>
      <c r="F1446" t="s">
        <v>21</v>
      </c>
      <c r="G1446" t="s">
        <v>16</v>
      </c>
      <c r="H1446">
        <v>5</v>
      </c>
      <c r="I1446" t="s">
        <v>17</v>
      </c>
      <c r="J1446">
        <v>1</v>
      </c>
      <c r="K1446">
        <v>4.6097099999999998</v>
      </c>
      <c r="L1446">
        <v>-74.08175</v>
      </c>
    </row>
    <row r="1447" spans="1:12" x14ac:dyDescent="0.25">
      <c r="A1447" t="s">
        <v>118</v>
      </c>
      <c r="B1447" t="s">
        <v>86</v>
      </c>
      <c r="C1447">
        <v>883100</v>
      </c>
      <c r="D1447">
        <v>45200</v>
      </c>
      <c r="E1447" t="s">
        <v>622</v>
      </c>
      <c r="F1447" t="s">
        <v>93</v>
      </c>
      <c r="G1447" t="s">
        <v>22</v>
      </c>
      <c r="H1447">
        <v>5</v>
      </c>
      <c r="I1447" t="s">
        <v>32</v>
      </c>
      <c r="J1447">
        <v>1</v>
      </c>
      <c r="K1447">
        <v>6.2518399999999996</v>
      </c>
      <c r="L1447">
        <v>-75.563590000000005</v>
      </c>
    </row>
    <row r="1448" spans="1:12" x14ac:dyDescent="0.25">
      <c r="A1448" t="s">
        <v>23</v>
      </c>
      <c r="B1448" t="s">
        <v>24</v>
      </c>
      <c r="C1448">
        <v>230400</v>
      </c>
      <c r="D1448">
        <v>10500</v>
      </c>
      <c r="E1448" t="s">
        <v>1207</v>
      </c>
      <c r="F1448" t="s">
        <v>43</v>
      </c>
      <c r="G1448" t="s">
        <v>161</v>
      </c>
      <c r="H1448">
        <v>5</v>
      </c>
      <c r="I1448" t="s">
        <v>17</v>
      </c>
      <c r="J1448">
        <v>4</v>
      </c>
      <c r="K1448">
        <v>7.1253900000000003</v>
      </c>
      <c r="L1448">
        <v>-73.119799999999998</v>
      </c>
    </row>
    <row r="1449" spans="1:12" x14ac:dyDescent="0.25">
      <c r="A1449" t="s">
        <v>219</v>
      </c>
      <c r="B1449" t="s">
        <v>19</v>
      </c>
      <c r="C1449">
        <v>553000</v>
      </c>
      <c r="D1449">
        <v>29800</v>
      </c>
      <c r="E1449" t="s">
        <v>180</v>
      </c>
      <c r="F1449" t="s">
        <v>47</v>
      </c>
      <c r="G1449" t="s">
        <v>22</v>
      </c>
      <c r="H1449">
        <v>4</v>
      </c>
      <c r="I1449" t="s">
        <v>17</v>
      </c>
      <c r="J1449">
        <v>5</v>
      </c>
      <c r="K1449">
        <v>6.2518399999999996</v>
      </c>
      <c r="L1449">
        <v>-75.563590000000005</v>
      </c>
    </row>
    <row r="1450" spans="1:12" x14ac:dyDescent="0.25">
      <c r="A1450" t="s">
        <v>297</v>
      </c>
      <c r="B1450" t="s">
        <v>86</v>
      </c>
      <c r="C1450">
        <v>81500</v>
      </c>
      <c r="D1450">
        <v>4600</v>
      </c>
      <c r="E1450" t="s">
        <v>364</v>
      </c>
      <c r="F1450" t="s">
        <v>52</v>
      </c>
      <c r="G1450" t="s">
        <v>31</v>
      </c>
      <c r="H1450">
        <v>4</v>
      </c>
      <c r="I1450" t="s">
        <v>32</v>
      </c>
      <c r="J1450">
        <v>1</v>
      </c>
      <c r="K1450">
        <v>3.4372199999999999</v>
      </c>
      <c r="L1450">
        <v>-76.522499999999994</v>
      </c>
    </row>
    <row r="1451" spans="1:12" x14ac:dyDescent="0.25">
      <c r="A1451" t="s">
        <v>219</v>
      </c>
      <c r="B1451" t="s">
        <v>19</v>
      </c>
      <c r="C1451">
        <v>916300</v>
      </c>
      <c r="D1451">
        <v>47000</v>
      </c>
      <c r="E1451" t="s">
        <v>1164</v>
      </c>
      <c r="F1451" t="s">
        <v>26</v>
      </c>
      <c r="G1451" t="s">
        <v>22</v>
      </c>
      <c r="H1451">
        <v>1</v>
      </c>
      <c r="I1451" t="s">
        <v>32</v>
      </c>
      <c r="J1451">
        <v>1</v>
      </c>
      <c r="K1451">
        <v>6.2518399999999996</v>
      </c>
      <c r="L1451">
        <v>-75.563590000000005</v>
      </c>
    </row>
    <row r="1452" spans="1:12" x14ac:dyDescent="0.25">
      <c r="A1452" t="s">
        <v>36</v>
      </c>
      <c r="B1452" t="s">
        <v>24</v>
      </c>
      <c r="C1452">
        <v>37400</v>
      </c>
      <c r="D1452">
        <v>0</v>
      </c>
      <c r="E1452" t="s">
        <v>895</v>
      </c>
      <c r="F1452" t="s">
        <v>130</v>
      </c>
      <c r="G1452" t="s">
        <v>243</v>
      </c>
      <c r="H1452">
        <v>1</v>
      </c>
      <c r="I1452" t="s">
        <v>32</v>
      </c>
      <c r="J1452">
        <v>1</v>
      </c>
      <c r="K1452">
        <v>4.5338900000000004</v>
      </c>
      <c r="L1452">
        <v>-75.681110000000004</v>
      </c>
    </row>
    <row r="1453" spans="1:12" x14ac:dyDescent="0.25">
      <c r="A1453" t="s">
        <v>33</v>
      </c>
      <c r="B1453" t="s">
        <v>19</v>
      </c>
      <c r="C1453">
        <v>320900</v>
      </c>
      <c r="D1453">
        <v>17500</v>
      </c>
      <c r="E1453" t="s">
        <v>464</v>
      </c>
      <c r="F1453" t="s">
        <v>93</v>
      </c>
      <c r="G1453" t="s">
        <v>16</v>
      </c>
      <c r="H1453">
        <v>4</v>
      </c>
      <c r="I1453" t="s">
        <v>17</v>
      </c>
      <c r="J1453">
        <v>1</v>
      </c>
      <c r="K1453">
        <v>4.6097099999999998</v>
      </c>
      <c r="L1453">
        <v>-74.08175</v>
      </c>
    </row>
    <row r="1454" spans="1:12" x14ac:dyDescent="0.25">
      <c r="A1454" t="s">
        <v>74</v>
      </c>
      <c r="B1454" t="s">
        <v>62</v>
      </c>
      <c r="C1454">
        <v>59100</v>
      </c>
      <c r="D1454">
        <v>3500</v>
      </c>
      <c r="E1454" t="s">
        <v>827</v>
      </c>
      <c r="F1454" t="s">
        <v>93</v>
      </c>
      <c r="G1454" t="s">
        <v>44</v>
      </c>
      <c r="H1454">
        <v>5</v>
      </c>
      <c r="I1454" t="s">
        <v>17</v>
      </c>
      <c r="J1454">
        <v>2</v>
      </c>
      <c r="K1454">
        <v>11.240790000000001</v>
      </c>
      <c r="L1454">
        <v>-74.199039999999997</v>
      </c>
    </row>
    <row r="1455" spans="1:12" x14ac:dyDescent="0.25">
      <c r="A1455" t="s">
        <v>266</v>
      </c>
      <c r="B1455" t="s">
        <v>13</v>
      </c>
      <c r="C1455">
        <v>1685200</v>
      </c>
      <c r="D1455">
        <v>87900</v>
      </c>
      <c r="E1455" t="s">
        <v>1025</v>
      </c>
      <c r="F1455" t="s">
        <v>47</v>
      </c>
      <c r="G1455" t="s">
        <v>31</v>
      </c>
      <c r="H1455">
        <v>5</v>
      </c>
      <c r="I1455" t="s">
        <v>17</v>
      </c>
      <c r="J1455">
        <v>1</v>
      </c>
      <c r="K1455">
        <v>3.4372199999999999</v>
      </c>
      <c r="L1455">
        <v>-76.522499999999994</v>
      </c>
    </row>
    <row r="1456" spans="1:12" x14ac:dyDescent="0.25">
      <c r="A1456" t="s">
        <v>57</v>
      </c>
      <c r="B1456" t="s">
        <v>58</v>
      </c>
      <c r="C1456">
        <v>55200</v>
      </c>
      <c r="D1456">
        <v>3300</v>
      </c>
      <c r="E1456" t="s">
        <v>165</v>
      </c>
      <c r="F1456" t="s">
        <v>47</v>
      </c>
      <c r="G1456" t="s">
        <v>31</v>
      </c>
      <c r="H1456">
        <v>5</v>
      </c>
      <c r="I1456" t="s">
        <v>17</v>
      </c>
      <c r="J1456">
        <v>7</v>
      </c>
      <c r="K1456">
        <v>3.4372199999999999</v>
      </c>
      <c r="L1456">
        <v>-76.522499999999994</v>
      </c>
    </row>
    <row r="1457" spans="1:12" x14ac:dyDescent="0.25">
      <c r="A1457" t="s">
        <v>184</v>
      </c>
      <c r="B1457" t="s">
        <v>86</v>
      </c>
      <c r="C1457">
        <v>434400</v>
      </c>
      <c r="D1457">
        <v>29000</v>
      </c>
      <c r="E1457" t="s">
        <v>486</v>
      </c>
      <c r="F1457" t="s">
        <v>15</v>
      </c>
      <c r="G1457" t="s">
        <v>91</v>
      </c>
      <c r="H1457">
        <v>3</v>
      </c>
      <c r="I1457" t="s">
        <v>17</v>
      </c>
      <c r="J1457">
        <v>1</v>
      </c>
      <c r="K1457">
        <v>10.968540000000001</v>
      </c>
      <c r="L1457">
        <v>-74.781319999999994</v>
      </c>
    </row>
    <row r="1458" spans="1:12" x14ac:dyDescent="0.25">
      <c r="A1458" t="s">
        <v>55</v>
      </c>
      <c r="B1458" t="s">
        <v>13</v>
      </c>
      <c r="C1458">
        <v>129200</v>
      </c>
      <c r="D1458">
        <v>5100</v>
      </c>
      <c r="E1458" t="s">
        <v>1208</v>
      </c>
      <c r="F1458" t="s">
        <v>35</v>
      </c>
      <c r="G1458" t="s">
        <v>16</v>
      </c>
      <c r="H1458">
        <v>5</v>
      </c>
      <c r="I1458" t="s">
        <v>17</v>
      </c>
      <c r="J1458">
        <v>1</v>
      </c>
      <c r="K1458">
        <v>4.6097099999999998</v>
      </c>
      <c r="L1458">
        <v>-74.08175</v>
      </c>
    </row>
    <row r="1459" spans="1:12" x14ac:dyDescent="0.25">
      <c r="A1459" t="s">
        <v>70</v>
      </c>
      <c r="B1459" t="s">
        <v>13</v>
      </c>
      <c r="C1459">
        <v>2144100</v>
      </c>
      <c r="D1459">
        <v>114600</v>
      </c>
      <c r="E1459" t="s">
        <v>747</v>
      </c>
      <c r="F1459" t="s">
        <v>160</v>
      </c>
      <c r="G1459" t="s">
        <v>22</v>
      </c>
      <c r="H1459">
        <v>5</v>
      </c>
      <c r="I1459" t="s">
        <v>17</v>
      </c>
      <c r="J1459">
        <v>1</v>
      </c>
      <c r="K1459">
        <v>6.2518399999999996</v>
      </c>
      <c r="L1459">
        <v>-75.563590000000005</v>
      </c>
    </row>
    <row r="1460" spans="1:12" x14ac:dyDescent="0.25">
      <c r="A1460" t="s">
        <v>192</v>
      </c>
      <c r="B1460" t="s">
        <v>65</v>
      </c>
      <c r="C1460">
        <v>52900</v>
      </c>
      <c r="D1460">
        <v>3200</v>
      </c>
      <c r="E1460" t="s">
        <v>1208</v>
      </c>
      <c r="F1460" t="s">
        <v>88</v>
      </c>
      <c r="G1460" t="s">
        <v>243</v>
      </c>
      <c r="H1460">
        <v>3</v>
      </c>
      <c r="I1460" t="s">
        <v>32</v>
      </c>
      <c r="J1460">
        <v>1</v>
      </c>
      <c r="K1460">
        <v>4.5338900000000004</v>
      </c>
      <c r="L1460">
        <v>-75.681110000000004</v>
      </c>
    </row>
    <row r="1461" spans="1:12" x14ac:dyDescent="0.25">
      <c r="A1461" t="s">
        <v>133</v>
      </c>
      <c r="B1461" t="s">
        <v>24</v>
      </c>
      <c r="C1461">
        <v>11600</v>
      </c>
      <c r="D1461">
        <v>1000</v>
      </c>
      <c r="E1461" t="s">
        <v>402</v>
      </c>
      <c r="F1461" t="s">
        <v>47</v>
      </c>
      <c r="G1461" t="s">
        <v>16</v>
      </c>
      <c r="H1461">
        <v>4</v>
      </c>
      <c r="I1461" t="s">
        <v>32</v>
      </c>
      <c r="J1461">
        <v>1</v>
      </c>
      <c r="K1461">
        <v>4.6097099999999998</v>
      </c>
      <c r="L1461">
        <v>-74.08175</v>
      </c>
    </row>
    <row r="1462" spans="1:12" x14ac:dyDescent="0.25">
      <c r="A1462" t="s">
        <v>297</v>
      </c>
      <c r="B1462" t="s">
        <v>86</v>
      </c>
      <c r="C1462">
        <v>50100</v>
      </c>
      <c r="D1462">
        <v>900</v>
      </c>
      <c r="E1462" t="s">
        <v>1010</v>
      </c>
      <c r="F1462" t="s">
        <v>52</v>
      </c>
      <c r="G1462" t="s">
        <v>22</v>
      </c>
      <c r="H1462">
        <v>5</v>
      </c>
      <c r="I1462" t="s">
        <v>17</v>
      </c>
      <c r="J1462">
        <v>6</v>
      </c>
      <c r="K1462">
        <v>6.2518399999999996</v>
      </c>
      <c r="L1462">
        <v>-75.563590000000005</v>
      </c>
    </row>
    <row r="1463" spans="1:12" x14ac:dyDescent="0.25">
      <c r="A1463" t="s">
        <v>55</v>
      </c>
      <c r="B1463" t="s">
        <v>13</v>
      </c>
      <c r="C1463">
        <v>72200</v>
      </c>
      <c r="D1463">
        <v>2000</v>
      </c>
      <c r="E1463" t="s">
        <v>381</v>
      </c>
      <c r="F1463" t="s">
        <v>54</v>
      </c>
      <c r="G1463" t="s">
        <v>16</v>
      </c>
      <c r="H1463">
        <v>3</v>
      </c>
      <c r="I1463" t="s">
        <v>17</v>
      </c>
      <c r="J1463">
        <v>2</v>
      </c>
      <c r="K1463">
        <v>4.6097099999999998</v>
      </c>
      <c r="L1463">
        <v>-74.08175</v>
      </c>
    </row>
    <row r="1464" spans="1:12" x14ac:dyDescent="0.25">
      <c r="A1464" t="s">
        <v>184</v>
      </c>
      <c r="B1464" t="s">
        <v>86</v>
      </c>
      <c r="C1464">
        <v>283000</v>
      </c>
      <c r="D1464">
        <v>13300</v>
      </c>
      <c r="E1464" t="s">
        <v>409</v>
      </c>
      <c r="F1464" t="s">
        <v>130</v>
      </c>
      <c r="G1464" t="s">
        <v>31</v>
      </c>
      <c r="H1464">
        <v>5</v>
      </c>
      <c r="I1464" t="s">
        <v>17</v>
      </c>
      <c r="J1464">
        <v>1</v>
      </c>
      <c r="K1464">
        <v>3.4372199999999999</v>
      </c>
      <c r="L1464">
        <v>-76.522499999999994</v>
      </c>
    </row>
    <row r="1465" spans="1:12" x14ac:dyDescent="0.25">
      <c r="A1465" t="s">
        <v>82</v>
      </c>
      <c r="B1465" t="s">
        <v>58</v>
      </c>
      <c r="C1465">
        <v>52000</v>
      </c>
      <c r="D1465">
        <v>3000</v>
      </c>
      <c r="E1465" t="s">
        <v>748</v>
      </c>
      <c r="F1465" t="s">
        <v>88</v>
      </c>
      <c r="G1465" t="s">
        <v>22</v>
      </c>
      <c r="H1465">
        <v>4</v>
      </c>
      <c r="I1465" t="s">
        <v>32</v>
      </c>
      <c r="J1465">
        <v>1</v>
      </c>
      <c r="K1465">
        <v>6.2518399999999996</v>
      </c>
      <c r="L1465">
        <v>-75.563590000000005</v>
      </c>
    </row>
    <row r="1466" spans="1:12" x14ac:dyDescent="0.25">
      <c r="A1466" t="s">
        <v>45</v>
      </c>
      <c r="B1466" t="s">
        <v>29</v>
      </c>
      <c r="C1466">
        <v>1237800</v>
      </c>
      <c r="D1466">
        <v>64100</v>
      </c>
      <c r="E1466" t="s">
        <v>588</v>
      </c>
      <c r="F1466" t="s">
        <v>47</v>
      </c>
      <c r="G1466" t="s">
        <v>16</v>
      </c>
      <c r="H1466">
        <v>3</v>
      </c>
      <c r="I1466" t="s">
        <v>32</v>
      </c>
      <c r="J1466">
        <v>1</v>
      </c>
      <c r="K1466">
        <v>4.6097099999999998</v>
      </c>
      <c r="L1466">
        <v>-74.08175</v>
      </c>
    </row>
    <row r="1467" spans="1:12" x14ac:dyDescent="0.25">
      <c r="A1467" t="s">
        <v>85</v>
      </c>
      <c r="B1467" t="s">
        <v>86</v>
      </c>
      <c r="C1467">
        <v>636300</v>
      </c>
      <c r="D1467">
        <v>34400</v>
      </c>
      <c r="E1467" t="s">
        <v>311</v>
      </c>
      <c r="F1467" t="s">
        <v>47</v>
      </c>
      <c r="G1467" t="s">
        <v>60</v>
      </c>
      <c r="H1467">
        <v>5</v>
      </c>
      <c r="I1467" t="s">
        <v>17</v>
      </c>
      <c r="J1467">
        <v>6</v>
      </c>
      <c r="K1467">
        <v>4.8133299999999997</v>
      </c>
      <c r="L1467">
        <v>-75.696110000000004</v>
      </c>
    </row>
    <row r="1468" spans="1:12" x14ac:dyDescent="0.25">
      <c r="A1468" t="s">
        <v>85</v>
      </c>
      <c r="B1468" t="s">
        <v>86</v>
      </c>
      <c r="C1468">
        <v>398700</v>
      </c>
      <c r="D1468">
        <v>21400</v>
      </c>
      <c r="E1468" t="s">
        <v>752</v>
      </c>
      <c r="F1468" t="s">
        <v>54</v>
      </c>
      <c r="G1468" t="s">
        <v>91</v>
      </c>
      <c r="H1468">
        <v>1</v>
      </c>
      <c r="I1468" t="s">
        <v>17</v>
      </c>
      <c r="J1468">
        <v>10</v>
      </c>
      <c r="K1468">
        <v>10.968540000000001</v>
      </c>
      <c r="L1468">
        <v>-74.781319999999994</v>
      </c>
    </row>
    <row r="1469" spans="1:12" x14ac:dyDescent="0.25">
      <c r="A1469" t="s">
        <v>64</v>
      </c>
      <c r="B1469" t="s">
        <v>65</v>
      </c>
      <c r="C1469">
        <v>61000</v>
      </c>
      <c r="D1469">
        <v>3600</v>
      </c>
      <c r="E1469" t="s">
        <v>358</v>
      </c>
      <c r="F1469" t="s">
        <v>21</v>
      </c>
      <c r="G1469" t="s">
        <v>27</v>
      </c>
      <c r="H1469">
        <v>5</v>
      </c>
      <c r="I1469" t="s">
        <v>17</v>
      </c>
      <c r="J1469">
        <v>1</v>
      </c>
      <c r="K1469">
        <v>10.39972</v>
      </c>
      <c r="L1469">
        <v>-75.514439999999993</v>
      </c>
    </row>
    <row r="1470" spans="1:12" x14ac:dyDescent="0.25">
      <c r="A1470" t="s">
        <v>219</v>
      </c>
      <c r="B1470" t="s">
        <v>19</v>
      </c>
      <c r="C1470">
        <v>439800</v>
      </c>
      <c r="D1470">
        <v>21600</v>
      </c>
      <c r="E1470" t="s">
        <v>944</v>
      </c>
      <c r="F1470" t="s">
        <v>130</v>
      </c>
      <c r="G1470" t="s">
        <v>16</v>
      </c>
      <c r="H1470">
        <v>1</v>
      </c>
      <c r="I1470" t="s">
        <v>17</v>
      </c>
      <c r="J1470">
        <v>10</v>
      </c>
      <c r="K1470">
        <v>4.6097099999999998</v>
      </c>
      <c r="L1470">
        <v>-74.08175</v>
      </c>
    </row>
    <row r="1471" spans="1:12" x14ac:dyDescent="0.25">
      <c r="A1471" t="s">
        <v>297</v>
      </c>
      <c r="B1471" t="s">
        <v>86</v>
      </c>
      <c r="C1471">
        <v>88600</v>
      </c>
      <c r="D1471">
        <v>5400</v>
      </c>
      <c r="E1471" t="s">
        <v>889</v>
      </c>
      <c r="F1471" t="s">
        <v>160</v>
      </c>
      <c r="G1471" t="s">
        <v>16</v>
      </c>
      <c r="H1471">
        <v>5</v>
      </c>
      <c r="I1471" t="s">
        <v>32</v>
      </c>
      <c r="J1471">
        <v>1</v>
      </c>
      <c r="K1471">
        <v>4.6097099999999998</v>
      </c>
      <c r="L1471">
        <v>-74.08175</v>
      </c>
    </row>
    <row r="1472" spans="1:12" x14ac:dyDescent="0.25">
      <c r="A1472" t="s">
        <v>148</v>
      </c>
      <c r="B1472" t="s">
        <v>13</v>
      </c>
      <c r="C1472">
        <v>1584500</v>
      </c>
      <c r="D1472">
        <v>84600</v>
      </c>
      <c r="E1472" t="s">
        <v>1151</v>
      </c>
      <c r="F1472" t="s">
        <v>15</v>
      </c>
      <c r="G1472" t="s">
        <v>16</v>
      </c>
      <c r="H1472">
        <v>5</v>
      </c>
      <c r="I1472" t="s">
        <v>17</v>
      </c>
      <c r="J1472">
        <v>3</v>
      </c>
      <c r="K1472">
        <v>4.6097099999999998</v>
      </c>
      <c r="L1472">
        <v>-74.08175</v>
      </c>
    </row>
    <row r="1473" spans="1:12" x14ac:dyDescent="0.25">
      <c r="A1473" t="s">
        <v>23</v>
      </c>
      <c r="B1473" t="s">
        <v>24</v>
      </c>
      <c r="C1473">
        <v>194000</v>
      </c>
      <c r="D1473">
        <v>8500</v>
      </c>
      <c r="E1473" t="s">
        <v>1151</v>
      </c>
      <c r="F1473" t="s">
        <v>47</v>
      </c>
      <c r="G1473" t="s">
        <v>16</v>
      </c>
      <c r="H1473">
        <v>5</v>
      </c>
      <c r="I1473" t="s">
        <v>17</v>
      </c>
      <c r="J1473">
        <v>3</v>
      </c>
      <c r="K1473">
        <v>4.6097099999999998</v>
      </c>
      <c r="L1473">
        <v>-74.08175</v>
      </c>
    </row>
    <row r="1474" spans="1:12" x14ac:dyDescent="0.25">
      <c r="A1474" t="s">
        <v>48</v>
      </c>
      <c r="B1474" t="s">
        <v>24</v>
      </c>
      <c r="C1474">
        <v>73000</v>
      </c>
      <c r="D1474">
        <v>4300</v>
      </c>
      <c r="E1474" t="s">
        <v>892</v>
      </c>
      <c r="F1474" t="s">
        <v>47</v>
      </c>
      <c r="G1474" t="s">
        <v>22</v>
      </c>
      <c r="H1474">
        <v>2</v>
      </c>
      <c r="I1474" t="s">
        <v>32</v>
      </c>
      <c r="J1474">
        <v>1</v>
      </c>
      <c r="K1474">
        <v>6.2518399999999996</v>
      </c>
      <c r="L1474">
        <v>-75.563590000000005</v>
      </c>
    </row>
    <row r="1475" spans="1:12" x14ac:dyDescent="0.25">
      <c r="A1475" t="s">
        <v>105</v>
      </c>
      <c r="B1475" t="s">
        <v>19</v>
      </c>
      <c r="C1475">
        <v>269400</v>
      </c>
      <c r="D1475">
        <v>15400</v>
      </c>
      <c r="E1475" t="s">
        <v>142</v>
      </c>
      <c r="F1475" t="s">
        <v>160</v>
      </c>
      <c r="G1475" t="s">
        <v>16</v>
      </c>
      <c r="H1475">
        <v>4</v>
      </c>
      <c r="I1475" t="s">
        <v>32</v>
      </c>
      <c r="J1475">
        <v>1</v>
      </c>
      <c r="K1475">
        <v>4.6097099999999998</v>
      </c>
      <c r="L1475">
        <v>-74.08175</v>
      </c>
    </row>
    <row r="1476" spans="1:12" x14ac:dyDescent="0.25">
      <c r="A1476" t="s">
        <v>80</v>
      </c>
      <c r="B1476" t="s">
        <v>65</v>
      </c>
      <c r="C1476">
        <v>34900</v>
      </c>
      <c r="D1476">
        <v>0</v>
      </c>
      <c r="E1476" t="s">
        <v>874</v>
      </c>
      <c r="F1476" t="s">
        <v>54</v>
      </c>
      <c r="G1476" t="s">
        <v>31</v>
      </c>
      <c r="H1476">
        <v>1</v>
      </c>
      <c r="I1476" t="s">
        <v>17</v>
      </c>
      <c r="J1476">
        <v>4</v>
      </c>
      <c r="K1476">
        <v>3.4372199999999999</v>
      </c>
      <c r="L1476">
        <v>-76.522499999999994</v>
      </c>
    </row>
    <row r="1477" spans="1:12" x14ac:dyDescent="0.25">
      <c r="A1477" t="s">
        <v>33</v>
      </c>
      <c r="B1477" t="s">
        <v>19</v>
      </c>
      <c r="C1477">
        <v>404800</v>
      </c>
      <c r="D1477">
        <v>21800</v>
      </c>
      <c r="E1477" t="s">
        <v>714</v>
      </c>
      <c r="F1477" t="s">
        <v>26</v>
      </c>
      <c r="G1477" t="s">
        <v>60</v>
      </c>
      <c r="H1477">
        <v>5</v>
      </c>
      <c r="I1477" t="s">
        <v>17</v>
      </c>
      <c r="J1477">
        <v>5</v>
      </c>
      <c r="K1477">
        <v>4.8133299999999997</v>
      </c>
      <c r="L1477">
        <v>-75.696110000000004</v>
      </c>
    </row>
    <row r="1478" spans="1:12" x14ac:dyDescent="0.25">
      <c r="A1478" t="s">
        <v>48</v>
      </c>
      <c r="B1478" t="s">
        <v>24</v>
      </c>
      <c r="C1478">
        <v>64300</v>
      </c>
      <c r="D1478">
        <v>3800</v>
      </c>
      <c r="E1478" t="s">
        <v>1112</v>
      </c>
      <c r="F1478" t="s">
        <v>96</v>
      </c>
      <c r="G1478" t="s">
        <v>16</v>
      </c>
      <c r="H1478">
        <v>4</v>
      </c>
      <c r="I1478" t="s">
        <v>17</v>
      </c>
      <c r="J1478">
        <v>10</v>
      </c>
      <c r="K1478">
        <v>4.6097099999999998</v>
      </c>
      <c r="L1478">
        <v>-74.08175</v>
      </c>
    </row>
    <row r="1479" spans="1:12" x14ac:dyDescent="0.25">
      <c r="A1479" t="s">
        <v>94</v>
      </c>
      <c r="B1479" t="s">
        <v>29</v>
      </c>
      <c r="C1479">
        <v>564800</v>
      </c>
      <c r="D1479">
        <v>28300</v>
      </c>
      <c r="E1479" t="s">
        <v>827</v>
      </c>
      <c r="F1479" t="s">
        <v>26</v>
      </c>
      <c r="G1479" t="s">
        <v>16</v>
      </c>
      <c r="H1479">
        <v>1</v>
      </c>
      <c r="I1479" t="s">
        <v>17</v>
      </c>
      <c r="J1479">
        <v>1</v>
      </c>
      <c r="K1479">
        <v>4.6097099999999998</v>
      </c>
      <c r="L1479">
        <v>-74.08175</v>
      </c>
    </row>
    <row r="1480" spans="1:12" x14ac:dyDescent="0.25">
      <c r="A1480" t="s">
        <v>89</v>
      </c>
      <c r="B1480" t="s">
        <v>62</v>
      </c>
      <c r="C1480">
        <v>15700</v>
      </c>
      <c r="D1480">
        <v>1100</v>
      </c>
      <c r="E1480" t="s">
        <v>325</v>
      </c>
      <c r="F1480" t="s">
        <v>88</v>
      </c>
      <c r="G1480" t="s">
        <v>16</v>
      </c>
      <c r="H1480">
        <v>1</v>
      </c>
      <c r="I1480" t="s">
        <v>32</v>
      </c>
      <c r="J1480">
        <v>1</v>
      </c>
      <c r="K1480">
        <v>4.6097099999999998</v>
      </c>
      <c r="L1480">
        <v>-74.08175</v>
      </c>
    </row>
    <row r="1481" spans="1:12" x14ac:dyDescent="0.25">
      <c r="A1481" t="s">
        <v>266</v>
      </c>
      <c r="B1481" t="s">
        <v>13</v>
      </c>
      <c r="C1481">
        <v>1669100</v>
      </c>
      <c r="D1481">
        <v>89300</v>
      </c>
      <c r="E1481" t="s">
        <v>893</v>
      </c>
      <c r="F1481" t="s">
        <v>26</v>
      </c>
      <c r="G1481" t="s">
        <v>16</v>
      </c>
      <c r="H1481">
        <v>5</v>
      </c>
      <c r="I1481" t="s">
        <v>17</v>
      </c>
      <c r="J1481">
        <v>10</v>
      </c>
      <c r="K1481">
        <v>4.6097099999999998</v>
      </c>
      <c r="L1481">
        <v>-74.08175</v>
      </c>
    </row>
    <row r="1482" spans="1:12" x14ac:dyDescent="0.25">
      <c r="A1482" t="s">
        <v>68</v>
      </c>
      <c r="B1482" t="s">
        <v>24</v>
      </c>
      <c r="C1482">
        <v>21700</v>
      </c>
      <c r="D1482">
        <v>1600</v>
      </c>
      <c r="E1482" t="s">
        <v>914</v>
      </c>
      <c r="F1482" t="s">
        <v>52</v>
      </c>
      <c r="G1482" t="s">
        <v>60</v>
      </c>
      <c r="H1482">
        <v>5</v>
      </c>
      <c r="I1482" t="s">
        <v>17</v>
      </c>
      <c r="J1482">
        <v>1</v>
      </c>
      <c r="K1482">
        <v>4.8133299999999997</v>
      </c>
      <c r="L1482">
        <v>-75.696110000000004</v>
      </c>
    </row>
    <row r="1483" spans="1:12" x14ac:dyDescent="0.25">
      <c r="A1483" t="s">
        <v>148</v>
      </c>
      <c r="B1483" t="s">
        <v>13</v>
      </c>
      <c r="C1483">
        <v>1790200</v>
      </c>
      <c r="D1483">
        <v>96000</v>
      </c>
      <c r="E1483" t="s">
        <v>477</v>
      </c>
      <c r="F1483" t="s">
        <v>54</v>
      </c>
      <c r="G1483" t="s">
        <v>16</v>
      </c>
      <c r="H1483">
        <v>4</v>
      </c>
      <c r="I1483" t="s">
        <v>17</v>
      </c>
      <c r="J1483">
        <v>1</v>
      </c>
      <c r="K1483">
        <v>4.6097099999999998</v>
      </c>
      <c r="L1483">
        <v>-74.08175</v>
      </c>
    </row>
    <row r="1484" spans="1:12" x14ac:dyDescent="0.25">
      <c r="A1484" t="s">
        <v>135</v>
      </c>
      <c r="B1484" t="s">
        <v>58</v>
      </c>
      <c r="C1484">
        <v>26700</v>
      </c>
      <c r="D1484">
        <v>0</v>
      </c>
      <c r="E1484" t="s">
        <v>582</v>
      </c>
      <c r="F1484" t="s">
        <v>47</v>
      </c>
      <c r="G1484" t="s">
        <v>16</v>
      </c>
      <c r="H1484">
        <v>5</v>
      </c>
      <c r="I1484" t="s">
        <v>17</v>
      </c>
      <c r="J1484">
        <v>1</v>
      </c>
      <c r="K1484">
        <v>4.6097099999999998</v>
      </c>
      <c r="L1484">
        <v>-74.08175</v>
      </c>
    </row>
    <row r="1485" spans="1:12" x14ac:dyDescent="0.25">
      <c r="A1485" t="s">
        <v>84</v>
      </c>
      <c r="B1485" t="s">
        <v>58</v>
      </c>
      <c r="C1485">
        <v>210100</v>
      </c>
      <c r="D1485">
        <v>11900</v>
      </c>
      <c r="E1485" t="s">
        <v>177</v>
      </c>
      <c r="F1485" t="s">
        <v>160</v>
      </c>
      <c r="G1485" t="s">
        <v>16</v>
      </c>
      <c r="H1485">
        <v>5</v>
      </c>
      <c r="I1485" t="s">
        <v>17</v>
      </c>
      <c r="J1485">
        <v>1</v>
      </c>
      <c r="K1485">
        <v>4.6097099999999998</v>
      </c>
      <c r="L1485">
        <v>-74.08175</v>
      </c>
    </row>
    <row r="1486" spans="1:12" x14ac:dyDescent="0.25">
      <c r="A1486" t="s">
        <v>171</v>
      </c>
      <c r="B1486" t="s">
        <v>19</v>
      </c>
      <c r="C1486">
        <v>286500</v>
      </c>
      <c r="D1486">
        <v>15700</v>
      </c>
      <c r="E1486" t="s">
        <v>686</v>
      </c>
      <c r="F1486" t="s">
        <v>35</v>
      </c>
      <c r="G1486" t="s">
        <v>31</v>
      </c>
      <c r="H1486">
        <v>5</v>
      </c>
      <c r="I1486" t="s">
        <v>32</v>
      </c>
      <c r="J1486">
        <v>1</v>
      </c>
      <c r="K1486">
        <v>3.4372199999999999</v>
      </c>
      <c r="L1486">
        <v>-76.522499999999994</v>
      </c>
    </row>
    <row r="1487" spans="1:12" x14ac:dyDescent="0.25">
      <c r="A1487" t="s">
        <v>133</v>
      </c>
      <c r="B1487" t="s">
        <v>24</v>
      </c>
      <c r="C1487">
        <v>16600</v>
      </c>
      <c r="D1487">
        <v>1900</v>
      </c>
      <c r="E1487" t="s">
        <v>1041</v>
      </c>
      <c r="F1487" t="s">
        <v>52</v>
      </c>
      <c r="G1487" t="s">
        <v>16</v>
      </c>
      <c r="H1487">
        <v>5</v>
      </c>
      <c r="I1487" t="s">
        <v>38</v>
      </c>
      <c r="J1487">
        <v>1</v>
      </c>
      <c r="K1487">
        <v>4.6097099999999998</v>
      </c>
      <c r="L1487">
        <v>-74.08175</v>
      </c>
    </row>
    <row r="1488" spans="1:12" x14ac:dyDescent="0.25">
      <c r="A1488" t="s">
        <v>18</v>
      </c>
      <c r="B1488" t="s">
        <v>19</v>
      </c>
      <c r="C1488">
        <v>209200</v>
      </c>
      <c r="D1488">
        <v>11500</v>
      </c>
      <c r="E1488" t="s">
        <v>1290</v>
      </c>
      <c r="F1488" t="s">
        <v>93</v>
      </c>
      <c r="G1488" t="s">
        <v>27</v>
      </c>
      <c r="H1488">
        <v>1</v>
      </c>
      <c r="I1488" t="s">
        <v>17</v>
      </c>
      <c r="J1488">
        <v>1</v>
      </c>
      <c r="K1488">
        <v>10.39972</v>
      </c>
      <c r="L1488">
        <v>-75.514439999999993</v>
      </c>
    </row>
    <row r="1489" spans="1:12" x14ac:dyDescent="0.25">
      <c r="A1489" t="s">
        <v>12</v>
      </c>
      <c r="B1489" t="s">
        <v>13</v>
      </c>
      <c r="C1489">
        <v>297500</v>
      </c>
      <c r="D1489">
        <v>16100</v>
      </c>
      <c r="E1489" t="s">
        <v>345</v>
      </c>
      <c r="F1489" t="s">
        <v>96</v>
      </c>
      <c r="G1489" t="s">
        <v>60</v>
      </c>
      <c r="H1489">
        <v>5</v>
      </c>
      <c r="I1489" t="s">
        <v>17</v>
      </c>
      <c r="J1489">
        <v>2</v>
      </c>
      <c r="K1489">
        <v>4.8133299999999997</v>
      </c>
      <c r="L1489">
        <v>-75.696110000000004</v>
      </c>
    </row>
    <row r="1490" spans="1:12" x14ac:dyDescent="0.25">
      <c r="A1490" t="s">
        <v>105</v>
      </c>
      <c r="B1490" t="s">
        <v>19</v>
      </c>
      <c r="C1490">
        <v>305400</v>
      </c>
      <c r="D1490">
        <v>17300</v>
      </c>
      <c r="E1490" t="s">
        <v>465</v>
      </c>
      <c r="F1490" t="s">
        <v>21</v>
      </c>
      <c r="G1490" t="s">
        <v>44</v>
      </c>
      <c r="H1490">
        <v>4</v>
      </c>
      <c r="I1490" t="s">
        <v>17</v>
      </c>
      <c r="J1490">
        <v>1</v>
      </c>
      <c r="K1490">
        <v>11.240790000000001</v>
      </c>
      <c r="L1490">
        <v>-74.199039999999997</v>
      </c>
    </row>
    <row r="1491" spans="1:12" x14ac:dyDescent="0.25">
      <c r="A1491" t="s">
        <v>155</v>
      </c>
      <c r="B1491" t="s">
        <v>62</v>
      </c>
      <c r="C1491">
        <v>84200</v>
      </c>
      <c r="D1491">
        <v>2700</v>
      </c>
      <c r="E1491" t="s">
        <v>923</v>
      </c>
      <c r="F1491" t="s">
        <v>130</v>
      </c>
      <c r="G1491" t="s">
        <v>16</v>
      </c>
      <c r="H1491">
        <v>5</v>
      </c>
      <c r="I1491" t="s">
        <v>32</v>
      </c>
      <c r="J1491">
        <v>1</v>
      </c>
      <c r="K1491">
        <v>4.6097099999999998</v>
      </c>
      <c r="L1491">
        <v>-74.08175</v>
      </c>
    </row>
    <row r="1492" spans="1:12" x14ac:dyDescent="0.25">
      <c r="A1492" t="s">
        <v>68</v>
      </c>
      <c r="B1492" t="s">
        <v>24</v>
      </c>
      <c r="C1492">
        <v>31500</v>
      </c>
      <c r="D1492">
        <v>6500</v>
      </c>
      <c r="E1492" t="s">
        <v>563</v>
      </c>
      <c r="F1492" t="s">
        <v>54</v>
      </c>
      <c r="G1492" t="s">
        <v>16</v>
      </c>
      <c r="H1492">
        <v>4</v>
      </c>
      <c r="I1492" t="s">
        <v>17</v>
      </c>
      <c r="J1492">
        <v>10</v>
      </c>
      <c r="K1492">
        <v>4.6097099999999998</v>
      </c>
      <c r="L1492">
        <v>-74.08175</v>
      </c>
    </row>
    <row r="1493" spans="1:12" x14ac:dyDescent="0.25">
      <c r="A1493" t="s">
        <v>155</v>
      </c>
      <c r="B1493" t="s">
        <v>62</v>
      </c>
      <c r="C1493">
        <v>104000</v>
      </c>
      <c r="D1493">
        <v>3700</v>
      </c>
      <c r="E1493" t="s">
        <v>177</v>
      </c>
      <c r="F1493" t="s">
        <v>52</v>
      </c>
      <c r="G1493" t="s">
        <v>201</v>
      </c>
      <c r="H1493">
        <v>5</v>
      </c>
      <c r="I1493" t="s">
        <v>17</v>
      </c>
      <c r="J1493">
        <v>1</v>
      </c>
      <c r="K1493">
        <v>11.54444</v>
      </c>
      <c r="L1493">
        <v>-72.907219999999995</v>
      </c>
    </row>
    <row r="1494" spans="1:12" x14ac:dyDescent="0.25">
      <c r="A1494" t="s">
        <v>297</v>
      </c>
      <c r="B1494" t="s">
        <v>86</v>
      </c>
      <c r="C1494">
        <v>68400</v>
      </c>
      <c r="D1494">
        <v>3900</v>
      </c>
      <c r="E1494" t="s">
        <v>884</v>
      </c>
      <c r="F1494" t="s">
        <v>93</v>
      </c>
      <c r="G1494" t="s">
        <v>22</v>
      </c>
      <c r="H1494">
        <v>5</v>
      </c>
      <c r="I1494" t="s">
        <v>17</v>
      </c>
      <c r="J1494">
        <v>4</v>
      </c>
      <c r="K1494">
        <v>6.2518399999999996</v>
      </c>
      <c r="L1494">
        <v>-75.563590000000005</v>
      </c>
    </row>
    <row r="1495" spans="1:12" x14ac:dyDescent="0.25">
      <c r="A1495" t="s">
        <v>127</v>
      </c>
      <c r="B1495" t="s">
        <v>13</v>
      </c>
      <c r="C1495">
        <v>1229900</v>
      </c>
      <c r="D1495">
        <v>65700</v>
      </c>
      <c r="E1495" t="s">
        <v>450</v>
      </c>
      <c r="F1495" t="s">
        <v>47</v>
      </c>
      <c r="G1495" t="s">
        <v>31</v>
      </c>
      <c r="H1495">
        <v>4</v>
      </c>
      <c r="I1495" t="s">
        <v>17</v>
      </c>
      <c r="J1495">
        <v>5</v>
      </c>
      <c r="K1495">
        <v>3.4372199999999999</v>
      </c>
      <c r="L1495">
        <v>-76.522499999999994</v>
      </c>
    </row>
    <row r="1496" spans="1:12" x14ac:dyDescent="0.25">
      <c r="A1496" t="s">
        <v>61</v>
      </c>
      <c r="B1496" t="s">
        <v>62</v>
      </c>
      <c r="C1496">
        <v>263000</v>
      </c>
      <c r="D1496">
        <v>18700</v>
      </c>
      <c r="E1496" t="s">
        <v>565</v>
      </c>
      <c r="F1496" t="s">
        <v>93</v>
      </c>
      <c r="G1496" t="s">
        <v>161</v>
      </c>
      <c r="H1496">
        <v>1</v>
      </c>
      <c r="I1496" t="s">
        <v>17</v>
      </c>
      <c r="J1496">
        <v>1</v>
      </c>
      <c r="K1496">
        <v>7.1253900000000003</v>
      </c>
      <c r="L1496">
        <v>-73.119799999999998</v>
      </c>
    </row>
    <row r="1497" spans="1:12" x14ac:dyDescent="0.25">
      <c r="A1497" t="s">
        <v>67</v>
      </c>
      <c r="B1497" t="s">
        <v>62</v>
      </c>
      <c r="C1497">
        <v>44800</v>
      </c>
      <c r="D1497">
        <v>2600</v>
      </c>
      <c r="E1497" t="s">
        <v>380</v>
      </c>
      <c r="F1497" t="s">
        <v>96</v>
      </c>
      <c r="G1497" t="s">
        <v>22</v>
      </c>
      <c r="H1497">
        <v>5</v>
      </c>
      <c r="I1497" t="s">
        <v>17</v>
      </c>
      <c r="J1497">
        <v>1</v>
      </c>
      <c r="K1497">
        <v>6.2518399999999996</v>
      </c>
      <c r="L1497">
        <v>-75.563590000000005</v>
      </c>
    </row>
    <row r="1498" spans="1:12" x14ac:dyDescent="0.25">
      <c r="A1498" t="s">
        <v>94</v>
      </c>
      <c r="B1498" t="s">
        <v>29</v>
      </c>
      <c r="C1498">
        <v>713900</v>
      </c>
      <c r="D1498">
        <v>36200</v>
      </c>
      <c r="E1498" t="s">
        <v>274</v>
      </c>
      <c r="F1498" t="s">
        <v>43</v>
      </c>
      <c r="G1498" t="s">
        <v>91</v>
      </c>
      <c r="H1498">
        <v>5</v>
      </c>
      <c r="I1498" t="s">
        <v>17</v>
      </c>
      <c r="J1498">
        <v>3</v>
      </c>
      <c r="K1498">
        <v>10.968540000000001</v>
      </c>
      <c r="L1498">
        <v>-74.781319999999994</v>
      </c>
    </row>
    <row r="1499" spans="1:12" x14ac:dyDescent="0.25">
      <c r="A1499" t="s">
        <v>36</v>
      </c>
      <c r="B1499" t="s">
        <v>24</v>
      </c>
      <c r="C1499">
        <v>37500</v>
      </c>
      <c r="D1499">
        <v>2200</v>
      </c>
      <c r="E1499" t="s">
        <v>674</v>
      </c>
      <c r="F1499" t="s">
        <v>15</v>
      </c>
      <c r="G1499" t="s">
        <v>31</v>
      </c>
      <c r="H1499">
        <v>1</v>
      </c>
      <c r="I1499" t="s">
        <v>17</v>
      </c>
      <c r="J1499">
        <v>1</v>
      </c>
      <c r="K1499">
        <v>3.4372199999999999</v>
      </c>
      <c r="L1499">
        <v>-76.522499999999994</v>
      </c>
    </row>
    <row r="1500" spans="1:12" x14ac:dyDescent="0.25">
      <c r="A1500" t="s">
        <v>133</v>
      </c>
      <c r="B1500" t="s">
        <v>24</v>
      </c>
      <c r="C1500">
        <v>20200</v>
      </c>
      <c r="D1500">
        <v>0</v>
      </c>
      <c r="E1500" t="s">
        <v>440</v>
      </c>
      <c r="F1500" t="s">
        <v>76</v>
      </c>
      <c r="G1500" t="s">
        <v>22</v>
      </c>
      <c r="H1500">
        <v>5</v>
      </c>
      <c r="I1500" t="s">
        <v>32</v>
      </c>
      <c r="J1500">
        <v>1</v>
      </c>
      <c r="K1500">
        <v>6.2518399999999996</v>
      </c>
      <c r="L1500">
        <v>-75.563590000000005</v>
      </c>
    </row>
    <row r="1501" spans="1:12" x14ac:dyDescent="0.25">
      <c r="A1501" t="s">
        <v>204</v>
      </c>
      <c r="B1501" t="s">
        <v>13</v>
      </c>
      <c r="C1501">
        <v>142400</v>
      </c>
      <c r="D1501">
        <v>5800</v>
      </c>
      <c r="E1501" t="s">
        <v>265</v>
      </c>
      <c r="F1501" t="s">
        <v>88</v>
      </c>
      <c r="G1501" t="s">
        <v>31</v>
      </c>
      <c r="H1501">
        <v>5</v>
      </c>
      <c r="I1501" t="s">
        <v>17</v>
      </c>
      <c r="J1501">
        <v>4</v>
      </c>
      <c r="K1501">
        <v>3.4372199999999999</v>
      </c>
      <c r="L1501">
        <v>-76.522499999999994</v>
      </c>
    </row>
    <row r="1502" spans="1:12" x14ac:dyDescent="0.25">
      <c r="A1502" t="s">
        <v>155</v>
      </c>
      <c r="B1502" t="s">
        <v>62</v>
      </c>
      <c r="C1502">
        <v>98400</v>
      </c>
      <c r="D1502">
        <v>5800</v>
      </c>
      <c r="E1502" t="s">
        <v>675</v>
      </c>
      <c r="F1502" t="s">
        <v>88</v>
      </c>
      <c r="G1502" t="s">
        <v>167</v>
      </c>
      <c r="H1502">
        <v>5</v>
      </c>
      <c r="I1502" t="s">
        <v>17</v>
      </c>
      <c r="J1502">
        <v>1</v>
      </c>
      <c r="K1502">
        <v>10.463139999999999</v>
      </c>
      <c r="L1502">
        <v>-73.253219999999999</v>
      </c>
    </row>
    <row r="1503" spans="1:12" x14ac:dyDescent="0.25">
      <c r="A1503" t="s">
        <v>158</v>
      </c>
      <c r="B1503" t="s">
        <v>62</v>
      </c>
      <c r="C1503">
        <v>60200</v>
      </c>
      <c r="D1503">
        <v>6600</v>
      </c>
      <c r="E1503" t="s">
        <v>248</v>
      </c>
      <c r="F1503" t="s">
        <v>160</v>
      </c>
      <c r="G1503" t="s">
        <v>16</v>
      </c>
      <c r="H1503">
        <v>4</v>
      </c>
      <c r="I1503" t="s">
        <v>32</v>
      </c>
      <c r="J1503">
        <v>1</v>
      </c>
      <c r="K1503">
        <v>4.6097099999999998</v>
      </c>
      <c r="L1503">
        <v>-74.08175</v>
      </c>
    </row>
    <row r="1504" spans="1:12" x14ac:dyDescent="0.25">
      <c r="A1504" t="s">
        <v>74</v>
      </c>
      <c r="B1504" t="s">
        <v>62</v>
      </c>
      <c r="C1504">
        <v>65100</v>
      </c>
      <c r="D1504">
        <v>4100</v>
      </c>
      <c r="E1504" t="s">
        <v>924</v>
      </c>
      <c r="F1504" t="s">
        <v>21</v>
      </c>
      <c r="G1504" t="s">
        <v>16</v>
      </c>
      <c r="H1504">
        <v>4</v>
      </c>
      <c r="I1504" t="s">
        <v>17</v>
      </c>
      <c r="J1504">
        <v>3</v>
      </c>
      <c r="K1504">
        <v>4.6097099999999998</v>
      </c>
      <c r="L1504">
        <v>-74.08175</v>
      </c>
    </row>
    <row r="1505" spans="1:12" x14ac:dyDescent="0.25">
      <c r="A1505" t="s">
        <v>155</v>
      </c>
      <c r="B1505" t="s">
        <v>62</v>
      </c>
      <c r="C1505">
        <v>101000</v>
      </c>
      <c r="D1505">
        <v>6400</v>
      </c>
      <c r="E1505" t="s">
        <v>645</v>
      </c>
      <c r="F1505" t="s">
        <v>35</v>
      </c>
      <c r="G1505" t="s">
        <v>22</v>
      </c>
      <c r="H1505">
        <v>1</v>
      </c>
      <c r="I1505" t="s">
        <v>17</v>
      </c>
      <c r="J1505">
        <v>1</v>
      </c>
      <c r="K1505">
        <v>6.2518399999999996</v>
      </c>
      <c r="L1505">
        <v>-75.563590000000005</v>
      </c>
    </row>
    <row r="1506" spans="1:12" x14ac:dyDescent="0.25">
      <c r="A1506" t="s">
        <v>171</v>
      </c>
      <c r="B1506" t="s">
        <v>19</v>
      </c>
      <c r="C1506">
        <v>284900</v>
      </c>
      <c r="D1506">
        <v>15400</v>
      </c>
      <c r="E1506" t="s">
        <v>1081</v>
      </c>
      <c r="F1506" t="s">
        <v>130</v>
      </c>
      <c r="G1506" t="s">
        <v>22</v>
      </c>
      <c r="H1506">
        <v>1</v>
      </c>
      <c r="I1506" t="s">
        <v>17</v>
      </c>
      <c r="J1506">
        <v>1</v>
      </c>
      <c r="K1506">
        <v>6.2518399999999996</v>
      </c>
      <c r="L1506">
        <v>-75.563590000000005</v>
      </c>
    </row>
    <row r="1507" spans="1:12" x14ac:dyDescent="0.25">
      <c r="A1507" t="s">
        <v>155</v>
      </c>
      <c r="B1507" t="s">
        <v>62</v>
      </c>
      <c r="C1507">
        <v>96800</v>
      </c>
      <c r="D1507">
        <v>7500</v>
      </c>
      <c r="E1507" t="s">
        <v>1045</v>
      </c>
      <c r="F1507" t="s">
        <v>15</v>
      </c>
      <c r="G1507" t="s">
        <v>22</v>
      </c>
      <c r="H1507">
        <v>5</v>
      </c>
      <c r="I1507" t="s">
        <v>17</v>
      </c>
      <c r="J1507">
        <v>3</v>
      </c>
      <c r="K1507">
        <v>6.2518399999999996</v>
      </c>
      <c r="L1507">
        <v>-75.563590000000005</v>
      </c>
    </row>
    <row r="1508" spans="1:12" x14ac:dyDescent="0.25">
      <c r="A1508" t="s">
        <v>144</v>
      </c>
      <c r="B1508" t="s">
        <v>65</v>
      </c>
      <c r="C1508">
        <v>67600</v>
      </c>
      <c r="D1508">
        <v>4000</v>
      </c>
      <c r="E1508" t="s">
        <v>920</v>
      </c>
      <c r="F1508" t="s">
        <v>76</v>
      </c>
      <c r="G1508" t="s">
        <v>22</v>
      </c>
      <c r="H1508">
        <v>4</v>
      </c>
      <c r="I1508" t="s">
        <v>17</v>
      </c>
      <c r="J1508">
        <v>1</v>
      </c>
      <c r="K1508">
        <v>6.2518399999999996</v>
      </c>
      <c r="L1508">
        <v>-75.563590000000005</v>
      </c>
    </row>
    <row r="1509" spans="1:12" x14ac:dyDescent="0.25">
      <c r="A1509" t="s">
        <v>28</v>
      </c>
      <c r="B1509" t="s">
        <v>29</v>
      </c>
      <c r="C1509">
        <v>497400</v>
      </c>
      <c r="D1509">
        <v>26900</v>
      </c>
      <c r="E1509" t="s">
        <v>884</v>
      </c>
      <c r="F1509" t="s">
        <v>43</v>
      </c>
      <c r="G1509" t="s">
        <v>31</v>
      </c>
      <c r="H1509">
        <v>5</v>
      </c>
      <c r="I1509" t="s">
        <v>17</v>
      </c>
      <c r="J1509">
        <v>6</v>
      </c>
      <c r="K1509">
        <v>3.4372199999999999</v>
      </c>
      <c r="L1509">
        <v>-76.522499999999994</v>
      </c>
    </row>
    <row r="1510" spans="1:12" x14ac:dyDescent="0.25">
      <c r="A1510" t="s">
        <v>41</v>
      </c>
      <c r="B1510" t="s">
        <v>29</v>
      </c>
      <c r="C1510">
        <v>1324000</v>
      </c>
      <c r="D1510">
        <v>71000</v>
      </c>
      <c r="E1510" t="s">
        <v>1194</v>
      </c>
      <c r="F1510" t="s">
        <v>43</v>
      </c>
      <c r="G1510" t="s">
        <v>16</v>
      </c>
      <c r="H1510">
        <v>5</v>
      </c>
      <c r="I1510" t="s">
        <v>17</v>
      </c>
      <c r="J1510">
        <v>2</v>
      </c>
      <c r="K1510">
        <v>4.6097099999999998</v>
      </c>
      <c r="L1510">
        <v>-74.08175</v>
      </c>
    </row>
    <row r="1511" spans="1:12" x14ac:dyDescent="0.25">
      <c r="A1511" t="s">
        <v>144</v>
      </c>
      <c r="B1511" t="s">
        <v>65</v>
      </c>
      <c r="C1511">
        <v>71100</v>
      </c>
      <c r="D1511">
        <v>4200</v>
      </c>
      <c r="E1511" t="s">
        <v>1057</v>
      </c>
      <c r="F1511" t="s">
        <v>88</v>
      </c>
      <c r="G1511" t="s">
        <v>16</v>
      </c>
      <c r="H1511">
        <v>3</v>
      </c>
      <c r="I1511" t="s">
        <v>17</v>
      </c>
      <c r="J1511">
        <v>1</v>
      </c>
      <c r="K1511">
        <v>4.6097099999999998</v>
      </c>
      <c r="L1511">
        <v>-74.08175</v>
      </c>
    </row>
    <row r="1512" spans="1:12" x14ac:dyDescent="0.25">
      <c r="A1512" t="s">
        <v>55</v>
      </c>
      <c r="B1512" t="s">
        <v>13</v>
      </c>
      <c r="C1512">
        <v>67600</v>
      </c>
      <c r="D1512">
        <v>4600</v>
      </c>
      <c r="E1512" t="s">
        <v>1171</v>
      </c>
      <c r="F1512" t="s">
        <v>43</v>
      </c>
      <c r="G1512" t="s">
        <v>31</v>
      </c>
      <c r="H1512">
        <v>4</v>
      </c>
      <c r="I1512" t="s">
        <v>17</v>
      </c>
      <c r="J1512">
        <v>1</v>
      </c>
      <c r="K1512">
        <v>3.4372199999999999</v>
      </c>
      <c r="L1512">
        <v>-76.522499999999994</v>
      </c>
    </row>
    <row r="1513" spans="1:12" x14ac:dyDescent="0.25">
      <c r="A1513" t="s">
        <v>111</v>
      </c>
      <c r="B1513" t="s">
        <v>19</v>
      </c>
      <c r="C1513">
        <v>462700</v>
      </c>
      <c r="D1513">
        <v>29400</v>
      </c>
      <c r="E1513" t="s">
        <v>621</v>
      </c>
      <c r="F1513" t="s">
        <v>35</v>
      </c>
      <c r="G1513" t="s">
        <v>31</v>
      </c>
      <c r="H1513">
        <v>4</v>
      </c>
      <c r="I1513" t="s">
        <v>32</v>
      </c>
      <c r="J1513">
        <v>1</v>
      </c>
      <c r="K1513">
        <v>3.4372199999999999</v>
      </c>
      <c r="L1513">
        <v>-76.522499999999994</v>
      </c>
    </row>
    <row r="1514" spans="1:12" x14ac:dyDescent="0.25">
      <c r="A1514" t="s">
        <v>48</v>
      </c>
      <c r="B1514" t="s">
        <v>24</v>
      </c>
      <c r="C1514">
        <v>75800</v>
      </c>
      <c r="D1514">
        <v>4700</v>
      </c>
      <c r="E1514" t="s">
        <v>542</v>
      </c>
      <c r="F1514" t="s">
        <v>47</v>
      </c>
      <c r="G1514" t="s">
        <v>16</v>
      </c>
      <c r="H1514">
        <v>1</v>
      </c>
      <c r="I1514" t="s">
        <v>32</v>
      </c>
      <c r="J1514">
        <v>1</v>
      </c>
      <c r="K1514">
        <v>4.6097099999999998</v>
      </c>
      <c r="L1514">
        <v>-74.08175</v>
      </c>
    </row>
    <row r="1515" spans="1:12" x14ac:dyDescent="0.25">
      <c r="A1515" t="s">
        <v>133</v>
      </c>
      <c r="B1515" t="s">
        <v>24</v>
      </c>
      <c r="C1515">
        <v>12400</v>
      </c>
      <c r="D1515">
        <v>5600</v>
      </c>
      <c r="E1515" t="s">
        <v>601</v>
      </c>
      <c r="F1515" t="s">
        <v>88</v>
      </c>
      <c r="G1515" t="s">
        <v>16</v>
      </c>
      <c r="H1515">
        <v>5</v>
      </c>
      <c r="I1515" t="s">
        <v>17</v>
      </c>
      <c r="J1515">
        <v>1</v>
      </c>
      <c r="K1515">
        <v>4.6097099999999998</v>
      </c>
      <c r="L1515">
        <v>-74.08175</v>
      </c>
    </row>
    <row r="1516" spans="1:12" x14ac:dyDescent="0.25">
      <c r="A1516" t="s">
        <v>28</v>
      </c>
      <c r="B1516" t="s">
        <v>29</v>
      </c>
      <c r="C1516">
        <v>779900</v>
      </c>
      <c r="D1516">
        <v>39700</v>
      </c>
      <c r="E1516" t="s">
        <v>1289</v>
      </c>
      <c r="F1516" t="s">
        <v>76</v>
      </c>
      <c r="G1516" t="s">
        <v>91</v>
      </c>
      <c r="H1516">
        <v>5</v>
      </c>
      <c r="I1516" t="s">
        <v>17</v>
      </c>
      <c r="J1516">
        <v>5</v>
      </c>
      <c r="K1516">
        <v>10.968540000000001</v>
      </c>
      <c r="L1516">
        <v>-74.781319999999994</v>
      </c>
    </row>
    <row r="1517" spans="1:12" x14ac:dyDescent="0.25">
      <c r="A1517" t="s">
        <v>64</v>
      </c>
      <c r="B1517" t="s">
        <v>65</v>
      </c>
      <c r="C1517">
        <v>69300</v>
      </c>
      <c r="D1517">
        <v>1900</v>
      </c>
      <c r="E1517" t="s">
        <v>1105</v>
      </c>
      <c r="F1517" t="s">
        <v>52</v>
      </c>
      <c r="G1517" t="s">
        <v>22</v>
      </c>
      <c r="H1517">
        <v>5</v>
      </c>
      <c r="I1517" t="s">
        <v>17</v>
      </c>
      <c r="J1517">
        <v>1</v>
      </c>
      <c r="K1517">
        <v>6.2518399999999996</v>
      </c>
      <c r="L1517">
        <v>-75.563590000000005</v>
      </c>
    </row>
    <row r="1518" spans="1:12" x14ac:dyDescent="0.25">
      <c r="A1518" t="s">
        <v>36</v>
      </c>
      <c r="B1518" t="s">
        <v>24</v>
      </c>
      <c r="C1518">
        <v>26800</v>
      </c>
      <c r="D1518">
        <v>0</v>
      </c>
      <c r="E1518" t="s">
        <v>1138</v>
      </c>
      <c r="F1518" t="s">
        <v>88</v>
      </c>
      <c r="G1518" t="s">
        <v>60</v>
      </c>
      <c r="H1518">
        <v>3</v>
      </c>
      <c r="I1518" t="s">
        <v>38</v>
      </c>
      <c r="J1518">
        <v>1</v>
      </c>
      <c r="K1518">
        <v>4.8133299999999997</v>
      </c>
      <c r="L1518">
        <v>-75.696110000000004</v>
      </c>
    </row>
    <row r="1519" spans="1:12" x14ac:dyDescent="0.25">
      <c r="A1519" t="s">
        <v>98</v>
      </c>
      <c r="B1519" t="s">
        <v>19</v>
      </c>
      <c r="C1519">
        <v>702800</v>
      </c>
      <c r="D1519">
        <v>35600</v>
      </c>
      <c r="E1519" t="s">
        <v>744</v>
      </c>
      <c r="F1519" t="s">
        <v>54</v>
      </c>
      <c r="G1519" t="s">
        <v>16</v>
      </c>
      <c r="H1519">
        <v>4</v>
      </c>
      <c r="I1519" t="s">
        <v>17</v>
      </c>
      <c r="J1519">
        <v>1</v>
      </c>
      <c r="K1519">
        <v>4.6097099999999998</v>
      </c>
      <c r="L1519">
        <v>-74.08175</v>
      </c>
    </row>
    <row r="1520" spans="1:12" x14ac:dyDescent="0.25">
      <c r="A1520" t="s">
        <v>36</v>
      </c>
      <c r="B1520" t="s">
        <v>24</v>
      </c>
      <c r="C1520">
        <v>39300</v>
      </c>
      <c r="D1520">
        <v>0</v>
      </c>
      <c r="E1520" t="s">
        <v>946</v>
      </c>
      <c r="F1520" t="s">
        <v>76</v>
      </c>
      <c r="G1520" t="s">
        <v>91</v>
      </c>
      <c r="H1520">
        <v>3</v>
      </c>
      <c r="I1520" t="s">
        <v>32</v>
      </c>
      <c r="J1520">
        <v>1</v>
      </c>
      <c r="K1520">
        <v>10.968540000000001</v>
      </c>
      <c r="L1520">
        <v>-74.781319999999994</v>
      </c>
    </row>
    <row r="1521" spans="1:12" x14ac:dyDescent="0.25">
      <c r="A1521" t="s">
        <v>122</v>
      </c>
      <c r="B1521" t="s">
        <v>29</v>
      </c>
      <c r="C1521">
        <v>1006200</v>
      </c>
      <c r="D1521">
        <v>54000</v>
      </c>
      <c r="E1521" t="s">
        <v>106</v>
      </c>
      <c r="F1521" t="s">
        <v>21</v>
      </c>
      <c r="G1521" t="s">
        <v>16</v>
      </c>
      <c r="H1521">
        <v>5</v>
      </c>
      <c r="I1521" t="s">
        <v>32</v>
      </c>
      <c r="J1521">
        <v>1</v>
      </c>
      <c r="K1521">
        <v>4.6097099999999998</v>
      </c>
      <c r="L1521">
        <v>-74.08175</v>
      </c>
    </row>
    <row r="1522" spans="1:12" x14ac:dyDescent="0.25">
      <c r="A1522" t="s">
        <v>266</v>
      </c>
      <c r="B1522" t="s">
        <v>13</v>
      </c>
      <c r="C1522">
        <v>1837500</v>
      </c>
      <c r="D1522">
        <v>98100</v>
      </c>
      <c r="E1522" t="s">
        <v>702</v>
      </c>
      <c r="F1522" t="s">
        <v>160</v>
      </c>
      <c r="G1522" t="s">
        <v>16</v>
      </c>
      <c r="H1522">
        <v>5</v>
      </c>
      <c r="I1522" t="s">
        <v>17</v>
      </c>
      <c r="J1522">
        <v>1</v>
      </c>
      <c r="K1522">
        <v>4.6097099999999998</v>
      </c>
      <c r="L1522">
        <v>-74.08175</v>
      </c>
    </row>
    <row r="1523" spans="1:12" x14ac:dyDescent="0.25">
      <c r="A1523" t="s">
        <v>98</v>
      </c>
      <c r="B1523" t="s">
        <v>19</v>
      </c>
      <c r="C1523">
        <v>536100</v>
      </c>
      <c r="D1523">
        <v>29200</v>
      </c>
      <c r="E1523" t="s">
        <v>186</v>
      </c>
      <c r="F1523" t="s">
        <v>21</v>
      </c>
      <c r="G1523" t="s">
        <v>60</v>
      </c>
      <c r="H1523">
        <v>5</v>
      </c>
      <c r="I1523" t="s">
        <v>17</v>
      </c>
      <c r="J1523">
        <v>3</v>
      </c>
      <c r="K1523">
        <v>4.8133299999999997</v>
      </c>
      <c r="L1523">
        <v>-75.696110000000004</v>
      </c>
    </row>
    <row r="1524" spans="1:12" x14ac:dyDescent="0.25">
      <c r="A1524" t="s">
        <v>67</v>
      </c>
      <c r="B1524" t="s">
        <v>62</v>
      </c>
      <c r="C1524">
        <v>53700</v>
      </c>
      <c r="D1524">
        <v>3900</v>
      </c>
      <c r="E1524" t="s">
        <v>567</v>
      </c>
      <c r="F1524" t="s">
        <v>88</v>
      </c>
      <c r="G1524" t="s">
        <v>31</v>
      </c>
      <c r="H1524">
        <v>5</v>
      </c>
      <c r="I1524" t="s">
        <v>17</v>
      </c>
      <c r="J1524">
        <v>1</v>
      </c>
      <c r="K1524">
        <v>3.4372199999999999</v>
      </c>
      <c r="L1524">
        <v>-76.522499999999994</v>
      </c>
    </row>
    <row r="1525" spans="1:12" x14ac:dyDescent="0.25">
      <c r="A1525" t="s">
        <v>41</v>
      </c>
      <c r="B1525" t="s">
        <v>29</v>
      </c>
      <c r="C1525">
        <v>1460600</v>
      </c>
      <c r="D1525">
        <v>76000</v>
      </c>
      <c r="E1525" t="s">
        <v>1015</v>
      </c>
      <c r="F1525" t="s">
        <v>54</v>
      </c>
      <c r="G1525" t="s">
        <v>16</v>
      </c>
      <c r="H1525">
        <v>1</v>
      </c>
      <c r="I1525" t="s">
        <v>17</v>
      </c>
      <c r="J1525">
        <v>1</v>
      </c>
      <c r="K1525">
        <v>4.6097099999999998</v>
      </c>
      <c r="L1525">
        <v>-74.08175</v>
      </c>
    </row>
    <row r="1526" spans="1:12" x14ac:dyDescent="0.25">
      <c r="A1526" t="s">
        <v>192</v>
      </c>
      <c r="B1526" t="s">
        <v>65</v>
      </c>
      <c r="C1526">
        <v>48600</v>
      </c>
      <c r="D1526">
        <v>800</v>
      </c>
      <c r="E1526" t="s">
        <v>462</v>
      </c>
      <c r="F1526" t="s">
        <v>52</v>
      </c>
      <c r="G1526" t="s">
        <v>22</v>
      </c>
      <c r="H1526">
        <v>5</v>
      </c>
      <c r="I1526" t="s">
        <v>17</v>
      </c>
      <c r="J1526">
        <v>1</v>
      </c>
      <c r="K1526">
        <v>6.2518399999999996</v>
      </c>
      <c r="L1526">
        <v>-75.563590000000005</v>
      </c>
    </row>
    <row r="1527" spans="1:12" x14ac:dyDescent="0.25">
      <c r="A1527" t="s">
        <v>55</v>
      </c>
      <c r="B1527" t="s">
        <v>13</v>
      </c>
      <c r="C1527">
        <v>149800</v>
      </c>
      <c r="D1527">
        <v>6200</v>
      </c>
      <c r="E1527" t="s">
        <v>1026</v>
      </c>
      <c r="F1527" t="s">
        <v>96</v>
      </c>
      <c r="G1527" t="s">
        <v>91</v>
      </c>
      <c r="H1527">
        <v>3</v>
      </c>
      <c r="I1527" t="s">
        <v>17</v>
      </c>
      <c r="J1527">
        <v>1</v>
      </c>
      <c r="K1527">
        <v>10.968540000000001</v>
      </c>
      <c r="L1527">
        <v>-74.781319999999994</v>
      </c>
    </row>
    <row r="1528" spans="1:12" x14ac:dyDescent="0.25">
      <c r="A1528" t="s">
        <v>124</v>
      </c>
      <c r="B1528" t="s">
        <v>19</v>
      </c>
      <c r="C1528">
        <v>604500</v>
      </c>
      <c r="D1528">
        <v>32600</v>
      </c>
      <c r="E1528" t="s">
        <v>732</v>
      </c>
      <c r="F1528" t="s">
        <v>15</v>
      </c>
      <c r="G1528" t="s">
        <v>31</v>
      </c>
      <c r="H1528">
        <v>5</v>
      </c>
      <c r="I1528" t="s">
        <v>17</v>
      </c>
      <c r="J1528">
        <v>4</v>
      </c>
      <c r="K1528">
        <v>3.4372199999999999</v>
      </c>
      <c r="L1528">
        <v>-76.522499999999994</v>
      </c>
    </row>
    <row r="1529" spans="1:12" x14ac:dyDescent="0.25">
      <c r="A1529" t="s">
        <v>94</v>
      </c>
      <c r="B1529" t="s">
        <v>29</v>
      </c>
      <c r="C1529">
        <v>883100</v>
      </c>
      <c r="D1529">
        <v>45200</v>
      </c>
      <c r="E1529" t="s">
        <v>926</v>
      </c>
      <c r="F1529" t="s">
        <v>130</v>
      </c>
      <c r="G1529" t="s">
        <v>16</v>
      </c>
      <c r="H1529">
        <v>5</v>
      </c>
      <c r="I1529" t="s">
        <v>32</v>
      </c>
      <c r="J1529">
        <v>1</v>
      </c>
      <c r="K1529">
        <v>4.6097099999999998</v>
      </c>
      <c r="L1529">
        <v>-74.08175</v>
      </c>
    </row>
    <row r="1530" spans="1:12" x14ac:dyDescent="0.25">
      <c r="A1530" t="s">
        <v>36</v>
      </c>
      <c r="B1530" t="s">
        <v>24</v>
      </c>
      <c r="C1530">
        <v>36300</v>
      </c>
      <c r="D1530">
        <v>4300</v>
      </c>
      <c r="E1530" t="s">
        <v>271</v>
      </c>
      <c r="F1530" t="s">
        <v>26</v>
      </c>
      <c r="G1530" t="s">
        <v>60</v>
      </c>
      <c r="H1530">
        <v>5</v>
      </c>
      <c r="I1530" t="s">
        <v>17</v>
      </c>
      <c r="J1530">
        <v>8</v>
      </c>
      <c r="K1530">
        <v>4.8133299999999997</v>
      </c>
      <c r="L1530">
        <v>-75.696110000000004</v>
      </c>
    </row>
    <row r="1531" spans="1:12" x14ac:dyDescent="0.25">
      <c r="A1531" t="s">
        <v>61</v>
      </c>
      <c r="B1531" t="s">
        <v>62</v>
      </c>
      <c r="C1531">
        <v>435600</v>
      </c>
      <c r="D1531">
        <v>21400</v>
      </c>
      <c r="E1531" t="s">
        <v>924</v>
      </c>
      <c r="F1531" t="s">
        <v>54</v>
      </c>
      <c r="G1531" t="s">
        <v>31</v>
      </c>
      <c r="H1531">
        <v>5</v>
      </c>
      <c r="I1531" t="s">
        <v>17</v>
      </c>
      <c r="J1531">
        <v>8</v>
      </c>
      <c r="K1531">
        <v>3.4372199999999999</v>
      </c>
      <c r="L1531">
        <v>-76.522499999999994</v>
      </c>
    </row>
    <row r="1532" spans="1:12" x14ac:dyDescent="0.25">
      <c r="A1532" t="s">
        <v>219</v>
      </c>
      <c r="B1532" t="s">
        <v>19</v>
      </c>
      <c r="C1532">
        <v>918200</v>
      </c>
      <c r="D1532">
        <v>49900</v>
      </c>
      <c r="E1532" t="s">
        <v>435</v>
      </c>
      <c r="F1532" t="s">
        <v>26</v>
      </c>
      <c r="G1532" t="s">
        <v>278</v>
      </c>
      <c r="H1532">
        <v>4</v>
      </c>
      <c r="I1532" t="s">
        <v>32</v>
      </c>
      <c r="J1532">
        <v>1</v>
      </c>
      <c r="K1532">
        <v>-4.2152799999999999</v>
      </c>
      <c r="L1532">
        <v>-69.940560000000005</v>
      </c>
    </row>
    <row r="1533" spans="1:12" x14ac:dyDescent="0.25">
      <c r="A1533" t="s">
        <v>214</v>
      </c>
      <c r="B1533" t="s">
        <v>19</v>
      </c>
      <c r="C1533">
        <v>203300</v>
      </c>
      <c r="D1533">
        <v>9000</v>
      </c>
      <c r="E1533" t="s">
        <v>975</v>
      </c>
      <c r="F1533" t="s">
        <v>52</v>
      </c>
      <c r="G1533" t="s">
        <v>22</v>
      </c>
      <c r="H1533">
        <v>5</v>
      </c>
      <c r="I1533" t="s">
        <v>32</v>
      </c>
      <c r="J1533">
        <v>1</v>
      </c>
      <c r="K1533">
        <v>6.2518399999999996</v>
      </c>
      <c r="L1533">
        <v>-75.563590000000005</v>
      </c>
    </row>
    <row r="1534" spans="1:12" x14ac:dyDescent="0.25">
      <c r="A1534" t="s">
        <v>118</v>
      </c>
      <c r="B1534" t="s">
        <v>86</v>
      </c>
      <c r="C1534">
        <v>632700</v>
      </c>
      <c r="D1534">
        <v>31900</v>
      </c>
      <c r="E1534" t="s">
        <v>1145</v>
      </c>
      <c r="F1534" t="s">
        <v>52</v>
      </c>
      <c r="G1534" t="s">
        <v>16</v>
      </c>
      <c r="H1534">
        <v>4</v>
      </c>
      <c r="I1534" t="s">
        <v>17</v>
      </c>
      <c r="J1534">
        <v>10</v>
      </c>
      <c r="K1534">
        <v>4.6097099999999998</v>
      </c>
      <c r="L1534">
        <v>-74.08175</v>
      </c>
    </row>
    <row r="1535" spans="1:12" x14ac:dyDescent="0.25">
      <c r="A1535" t="s">
        <v>57</v>
      </c>
      <c r="B1535" t="s">
        <v>58</v>
      </c>
      <c r="C1535">
        <v>85600</v>
      </c>
      <c r="D1535">
        <v>4800</v>
      </c>
      <c r="E1535" t="s">
        <v>1173</v>
      </c>
      <c r="F1535" t="s">
        <v>54</v>
      </c>
      <c r="G1535" t="s">
        <v>22</v>
      </c>
      <c r="H1535">
        <v>5</v>
      </c>
      <c r="I1535" t="s">
        <v>17</v>
      </c>
      <c r="J1535">
        <v>1</v>
      </c>
      <c r="K1535">
        <v>6.2518399999999996</v>
      </c>
      <c r="L1535">
        <v>-75.563590000000005</v>
      </c>
    </row>
    <row r="1536" spans="1:12" x14ac:dyDescent="0.25">
      <c r="A1536" t="s">
        <v>133</v>
      </c>
      <c r="B1536" t="s">
        <v>24</v>
      </c>
      <c r="C1536">
        <v>18200</v>
      </c>
      <c r="D1536">
        <v>1200</v>
      </c>
      <c r="E1536" t="s">
        <v>1115</v>
      </c>
      <c r="F1536" t="s">
        <v>160</v>
      </c>
      <c r="G1536" t="s">
        <v>22</v>
      </c>
      <c r="H1536">
        <v>4</v>
      </c>
      <c r="I1536" t="s">
        <v>32</v>
      </c>
      <c r="J1536">
        <v>1</v>
      </c>
      <c r="K1536">
        <v>6.2518399999999996</v>
      </c>
      <c r="L1536">
        <v>-75.563590000000005</v>
      </c>
    </row>
    <row r="1537" spans="1:12" x14ac:dyDescent="0.25">
      <c r="A1537" t="s">
        <v>39</v>
      </c>
      <c r="B1537" t="s">
        <v>24</v>
      </c>
      <c r="C1537">
        <v>59100</v>
      </c>
      <c r="D1537">
        <v>3400</v>
      </c>
      <c r="E1537" t="s">
        <v>1271</v>
      </c>
      <c r="F1537" t="s">
        <v>96</v>
      </c>
      <c r="G1537" t="s">
        <v>16</v>
      </c>
      <c r="H1537">
        <v>2</v>
      </c>
      <c r="I1537" t="s">
        <v>17</v>
      </c>
      <c r="J1537">
        <v>10</v>
      </c>
      <c r="K1537">
        <v>4.6097099999999998</v>
      </c>
      <c r="L1537">
        <v>-74.08175</v>
      </c>
    </row>
    <row r="1538" spans="1:12" x14ac:dyDescent="0.25">
      <c r="A1538" t="s">
        <v>171</v>
      </c>
      <c r="B1538" t="s">
        <v>19</v>
      </c>
      <c r="C1538">
        <v>299400</v>
      </c>
      <c r="D1538">
        <v>16300</v>
      </c>
      <c r="E1538" t="s">
        <v>739</v>
      </c>
      <c r="F1538" t="s">
        <v>26</v>
      </c>
      <c r="G1538" t="s">
        <v>60</v>
      </c>
      <c r="H1538">
        <v>1</v>
      </c>
      <c r="I1538" t="s">
        <v>32</v>
      </c>
      <c r="J1538">
        <v>1</v>
      </c>
      <c r="K1538">
        <v>4.8133299999999997</v>
      </c>
      <c r="L1538">
        <v>-75.696110000000004</v>
      </c>
    </row>
    <row r="1539" spans="1:12" x14ac:dyDescent="0.25">
      <c r="A1539" t="s">
        <v>158</v>
      </c>
      <c r="B1539" t="s">
        <v>62</v>
      </c>
      <c r="C1539">
        <v>45200</v>
      </c>
      <c r="D1539">
        <v>4800</v>
      </c>
      <c r="E1539" t="s">
        <v>907</v>
      </c>
      <c r="F1539" t="s">
        <v>35</v>
      </c>
      <c r="G1539" t="s">
        <v>27</v>
      </c>
      <c r="H1539">
        <v>5</v>
      </c>
      <c r="I1539" t="s">
        <v>17</v>
      </c>
      <c r="J1539">
        <v>5</v>
      </c>
      <c r="K1539">
        <v>10.39972</v>
      </c>
      <c r="L1539">
        <v>-75.514439999999993</v>
      </c>
    </row>
    <row r="1540" spans="1:12" x14ac:dyDescent="0.25">
      <c r="A1540" t="s">
        <v>111</v>
      </c>
      <c r="B1540" t="s">
        <v>19</v>
      </c>
      <c r="C1540">
        <v>484900</v>
      </c>
      <c r="D1540">
        <v>26500</v>
      </c>
      <c r="E1540" t="s">
        <v>482</v>
      </c>
      <c r="F1540" t="s">
        <v>21</v>
      </c>
      <c r="G1540" t="s">
        <v>16</v>
      </c>
      <c r="H1540">
        <v>5</v>
      </c>
      <c r="I1540" t="s">
        <v>17</v>
      </c>
      <c r="J1540">
        <v>3</v>
      </c>
      <c r="K1540">
        <v>4.6097099999999998</v>
      </c>
      <c r="L1540">
        <v>-74.08175</v>
      </c>
    </row>
    <row r="1541" spans="1:12" x14ac:dyDescent="0.25">
      <c r="A1541" t="s">
        <v>12</v>
      </c>
      <c r="B1541" t="s">
        <v>13</v>
      </c>
      <c r="C1541">
        <v>158300</v>
      </c>
      <c r="D1541">
        <v>6600</v>
      </c>
      <c r="E1541" t="s">
        <v>51</v>
      </c>
      <c r="F1541" t="s">
        <v>35</v>
      </c>
      <c r="G1541" t="s">
        <v>16</v>
      </c>
      <c r="H1541">
        <v>5</v>
      </c>
      <c r="I1541" t="s">
        <v>32</v>
      </c>
      <c r="J1541">
        <v>1</v>
      </c>
      <c r="K1541">
        <v>4.6097099999999998</v>
      </c>
      <c r="L1541">
        <v>-74.08175</v>
      </c>
    </row>
    <row r="1542" spans="1:12" x14ac:dyDescent="0.25">
      <c r="A1542" t="s">
        <v>196</v>
      </c>
      <c r="B1542" t="s">
        <v>13</v>
      </c>
      <c r="C1542">
        <v>1021800</v>
      </c>
      <c r="D1542">
        <v>54600</v>
      </c>
      <c r="E1542" t="s">
        <v>455</v>
      </c>
      <c r="F1542" t="s">
        <v>76</v>
      </c>
      <c r="G1542" t="s">
        <v>16</v>
      </c>
      <c r="H1542">
        <v>5</v>
      </c>
      <c r="I1542" t="s">
        <v>32</v>
      </c>
      <c r="J1542">
        <v>1</v>
      </c>
      <c r="K1542">
        <v>4.6097099999999998</v>
      </c>
      <c r="L1542">
        <v>-74.08175</v>
      </c>
    </row>
    <row r="1543" spans="1:12" x14ac:dyDescent="0.25">
      <c r="A1543" t="s">
        <v>118</v>
      </c>
      <c r="B1543" t="s">
        <v>86</v>
      </c>
      <c r="C1543">
        <v>825900</v>
      </c>
      <c r="D1543">
        <v>42200</v>
      </c>
      <c r="E1543" t="s">
        <v>63</v>
      </c>
      <c r="F1543" t="s">
        <v>96</v>
      </c>
      <c r="G1543" t="s">
        <v>16</v>
      </c>
      <c r="H1543">
        <v>3</v>
      </c>
      <c r="I1543" t="s">
        <v>17</v>
      </c>
      <c r="J1543">
        <v>2</v>
      </c>
      <c r="K1543">
        <v>4.6097099999999998</v>
      </c>
      <c r="L1543">
        <v>-74.08175</v>
      </c>
    </row>
    <row r="1544" spans="1:12" x14ac:dyDescent="0.25">
      <c r="A1544" t="s">
        <v>144</v>
      </c>
      <c r="B1544" t="s">
        <v>65</v>
      </c>
      <c r="C1544">
        <v>75800</v>
      </c>
      <c r="D1544">
        <v>4200</v>
      </c>
      <c r="E1544" t="s">
        <v>783</v>
      </c>
      <c r="F1544" t="s">
        <v>160</v>
      </c>
      <c r="G1544" t="s">
        <v>16</v>
      </c>
      <c r="H1544">
        <v>4</v>
      </c>
      <c r="I1544" t="s">
        <v>17</v>
      </c>
      <c r="J1544">
        <v>4</v>
      </c>
      <c r="K1544">
        <v>4.6097099999999998</v>
      </c>
      <c r="L1544">
        <v>-74.08175</v>
      </c>
    </row>
    <row r="1545" spans="1:12" x14ac:dyDescent="0.25">
      <c r="A1545" t="s">
        <v>84</v>
      </c>
      <c r="B1545" t="s">
        <v>58</v>
      </c>
      <c r="C1545">
        <v>82400</v>
      </c>
      <c r="D1545">
        <v>2600</v>
      </c>
      <c r="E1545" t="s">
        <v>806</v>
      </c>
      <c r="F1545" t="s">
        <v>96</v>
      </c>
      <c r="G1545" t="s">
        <v>31</v>
      </c>
      <c r="H1545">
        <v>4</v>
      </c>
      <c r="I1545" t="s">
        <v>17</v>
      </c>
      <c r="J1545">
        <v>6</v>
      </c>
      <c r="K1545">
        <v>3.4372199999999999</v>
      </c>
      <c r="L1545">
        <v>-76.522499999999994</v>
      </c>
    </row>
    <row r="1546" spans="1:12" x14ac:dyDescent="0.25">
      <c r="A1546" t="s">
        <v>57</v>
      </c>
      <c r="B1546" t="s">
        <v>58</v>
      </c>
      <c r="C1546">
        <v>67200</v>
      </c>
      <c r="D1546">
        <v>1800</v>
      </c>
      <c r="E1546" t="s">
        <v>1022</v>
      </c>
      <c r="F1546" t="s">
        <v>43</v>
      </c>
      <c r="G1546" t="s">
        <v>60</v>
      </c>
      <c r="H1546">
        <v>5</v>
      </c>
      <c r="I1546" t="s">
        <v>17</v>
      </c>
      <c r="J1546">
        <v>8</v>
      </c>
      <c r="K1546">
        <v>4.8133299999999997</v>
      </c>
      <c r="L1546">
        <v>-75.696110000000004</v>
      </c>
    </row>
    <row r="1547" spans="1:12" x14ac:dyDescent="0.25">
      <c r="A1547" t="s">
        <v>103</v>
      </c>
      <c r="B1547" t="s">
        <v>13</v>
      </c>
      <c r="C1547">
        <v>332700</v>
      </c>
      <c r="D1547">
        <v>18100</v>
      </c>
      <c r="E1547" t="s">
        <v>387</v>
      </c>
      <c r="F1547" t="s">
        <v>52</v>
      </c>
      <c r="G1547" t="s">
        <v>91</v>
      </c>
      <c r="H1547">
        <v>1</v>
      </c>
      <c r="I1547" t="s">
        <v>17</v>
      </c>
      <c r="J1547">
        <v>1</v>
      </c>
      <c r="K1547">
        <v>10.968540000000001</v>
      </c>
      <c r="L1547">
        <v>-74.781319999999994</v>
      </c>
    </row>
    <row r="1548" spans="1:12" x14ac:dyDescent="0.25">
      <c r="A1548" t="s">
        <v>50</v>
      </c>
      <c r="B1548" t="s">
        <v>29</v>
      </c>
      <c r="C1548">
        <v>1486500</v>
      </c>
      <c r="D1548">
        <v>77300</v>
      </c>
      <c r="E1548" t="s">
        <v>437</v>
      </c>
      <c r="F1548" t="s">
        <v>88</v>
      </c>
      <c r="G1548" t="s">
        <v>16</v>
      </c>
      <c r="H1548">
        <v>5</v>
      </c>
      <c r="I1548" t="s">
        <v>32</v>
      </c>
      <c r="J1548">
        <v>1</v>
      </c>
      <c r="K1548">
        <v>4.6097099999999998</v>
      </c>
      <c r="L1548">
        <v>-74.08175</v>
      </c>
    </row>
    <row r="1549" spans="1:12" x14ac:dyDescent="0.25">
      <c r="A1549" t="s">
        <v>36</v>
      </c>
      <c r="B1549" t="s">
        <v>24</v>
      </c>
      <c r="C1549">
        <v>33100</v>
      </c>
      <c r="D1549">
        <v>0</v>
      </c>
      <c r="E1549" t="s">
        <v>440</v>
      </c>
      <c r="F1549" t="s">
        <v>35</v>
      </c>
      <c r="G1549" t="s">
        <v>16</v>
      </c>
      <c r="H1549">
        <v>2</v>
      </c>
      <c r="I1549" t="s">
        <v>17</v>
      </c>
      <c r="J1549">
        <v>4</v>
      </c>
      <c r="K1549">
        <v>4.6097099999999998</v>
      </c>
      <c r="L1549">
        <v>-74.08175</v>
      </c>
    </row>
    <row r="1550" spans="1:12" x14ac:dyDescent="0.25">
      <c r="A1550" t="s">
        <v>23</v>
      </c>
      <c r="B1550" t="s">
        <v>24</v>
      </c>
      <c r="C1550">
        <v>228000</v>
      </c>
      <c r="D1550">
        <v>10300</v>
      </c>
      <c r="E1550" t="s">
        <v>537</v>
      </c>
      <c r="F1550" t="s">
        <v>15</v>
      </c>
      <c r="G1550" t="s">
        <v>167</v>
      </c>
      <c r="H1550">
        <v>5</v>
      </c>
      <c r="I1550" t="s">
        <v>17</v>
      </c>
      <c r="J1550">
        <v>1</v>
      </c>
      <c r="K1550">
        <v>10.463139999999999</v>
      </c>
      <c r="L1550">
        <v>-73.253219999999999</v>
      </c>
    </row>
    <row r="1551" spans="1:12" x14ac:dyDescent="0.25">
      <c r="A1551" t="s">
        <v>266</v>
      </c>
      <c r="B1551" t="s">
        <v>13</v>
      </c>
      <c r="C1551">
        <v>1234800</v>
      </c>
      <c r="D1551">
        <v>63900</v>
      </c>
      <c r="E1551" t="s">
        <v>256</v>
      </c>
      <c r="F1551" t="s">
        <v>52</v>
      </c>
      <c r="G1551" t="s">
        <v>16</v>
      </c>
      <c r="H1551">
        <v>5</v>
      </c>
      <c r="I1551" t="s">
        <v>17</v>
      </c>
      <c r="J1551">
        <v>1</v>
      </c>
      <c r="K1551">
        <v>4.6097099999999998</v>
      </c>
      <c r="L1551">
        <v>-74.08175</v>
      </c>
    </row>
    <row r="1552" spans="1:12" x14ac:dyDescent="0.25">
      <c r="A1552" t="s">
        <v>68</v>
      </c>
      <c r="B1552" t="s">
        <v>24</v>
      </c>
      <c r="C1552">
        <v>21600</v>
      </c>
      <c r="D1552">
        <v>0</v>
      </c>
      <c r="E1552" t="s">
        <v>1159</v>
      </c>
      <c r="F1552" t="s">
        <v>130</v>
      </c>
      <c r="G1552" t="s">
        <v>16</v>
      </c>
      <c r="H1552">
        <v>5</v>
      </c>
      <c r="I1552" t="s">
        <v>17</v>
      </c>
      <c r="J1552">
        <v>7</v>
      </c>
      <c r="K1552">
        <v>4.6097099999999998</v>
      </c>
      <c r="L1552">
        <v>-74.08175</v>
      </c>
    </row>
    <row r="1553" spans="1:12" x14ac:dyDescent="0.25">
      <c r="A1553" t="s">
        <v>192</v>
      </c>
      <c r="B1553" t="s">
        <v>65</v>
      </c>
      <c r="C1553">
        <v>41900</v>
      </c>
      <c r="D1553">
        <v>0</v>
      </c>
      <c r="E1553" t="s">
        <v>1138</v>
      </c>
      <c r="F1553" t="s">
        <v>93</v>
      </c>
      <c r="G1553" t="s">
        <v>16</v>
      </c>
      <c r="H1553">
        <v>5</v>
      </c>
      <c r="I1553" t="s">
        <v>32</v>
      </c>
      <c r="J1553">
        <v>1</v>
      </c>
      <c r="K1553">
        <v>4.6097099999999998</v>
      </c>
      <c r="L1553">
        <v>-74.08175</v>
      </c>
    </row>
    <row r="1554" spans="1:12" x14ac:dyDescent="0.25">
      <c r="A1554" t="s">
        <v>18</v>
      </c>
      <c r="B1554" t="s">
        <v>19</v>
      </c>
      <c r="C1554">
        <v>186900</v>
      </c>
      <c r="D1554">
        <v>10300</v>
      </c>
      <c r="E1554" t="s">
        <v>508</v>
      </c>
      <c r="F1554" t="s">
        <v>93</v>
      </c>
      <c r="G1554" t="s">
        <v>16</v>
      </c>
      <c r="H1554">
        <v>5</v>
      </c>
      <c r="I1554" t="s">
        <v>146</v>
      </c>
      <c r="J1554">
        <v>1</v>
      </c>
      <c r="K1554">
        <v>4.6097099999999998</v>
      </c>
      <c r="L1554">
        <v>-74.08175</v>
      </c>
    </row>
    <row r="1555" spans="1:12" x14ac:dyDescent="0.25">
      <c r="A1555" t="s">
        <v>39</v>
      </c>
      <c r="B1555" t="s">
        <v>24</v>
      </c>
      <c r="C1555">
        <v>55400</v>
      </c>
      <c r="D1555">
        <v>3300</v>
      </c>
      <c r="E1555" t="s">
        <v>1211</v>
      </c>
      <c r="F1555" t="s">
        <v>93</v>
      </c>
      <c r="G1555" t="s">
        <v>27</v>
      </c>
      <c r="H1555">
        <v>5</v>
      </c>
      <c r="I1555" t="s">
        <v>17</v>
      </c>
      <c r="J1555">
        <v>2</v>
      </c>
      <c r="K1555">
        <v>10.39972</v>
      </c>
      <c r="L1555">
        <v>-75.514439999999993</v>
      </c>
    </row>
    <row r="1556" spans="1:12" x14ac:dyDescent="0.25">
      <c r="A1556" t="s">
        <v>118</v>
      </c>
      <c r="B1556" t="s">
        <v>86</v>
      </c>
      <c r="C1556">
        <v>840200</v>
      </c>
      <c r="D1556">
        <v>42900</v>
      </c>
      <c r="E1556" t="s">
        <v>720</v>
      </c>
      <c r="F1556" t="s">
        <v>160</v>
      </c>
      <c r="G1556" t="s">
        <v>31</v>
      </c>
      <c r="H1556">
        <v>1</v>
      </c>
      <c r="I1556" t="s">
        <v>32</v>
      </c>
      <c r="J1556">
        <v>1</v>
      </c>
      <c r="K1556">
        <v>3.4372199999999999</v>
      </c>
      <c r="L1556">
        <v>-76.522499999999994</v>
      </c>
    </row>
    <row r="1557" spans="1:12" x14ac:dyDescent="0.25">
      <c r="A1557" t="s">
        <v>33</v>
      </c>
      <c r="B1557" t="s">
        <v>19</v>
      </c>
      <c r="C1557">
        <v>472100</v>
      </c>
      <c r="D1557">
        <v>23300</v>
      </c>
      <c r="E1557" t="s">
        <v>607</v>
      </c>
      <c r="F1557" t="s">
        <v>35</v>
      </c>
      <c r="G1557" t="s">
        <v>44</v>
      </c>
      <c r="H1557">
        <v>5</v>
      </c>
      <c r="I1557" t="s">
        <v>17</v>
      </c>
      <c r="J1557">
        <v>7</v>
      </c>
      <c r="K1557">
        <v>11.240790000000001</v>
      </c>
      <c r="L1557">
        <v>-74.199039999999997</v>
      </c>
    </row>
    <row r="1558" spans="1:12" x14ac:dyDescent="0.25">
      <c r="A1558" t="s">
        <v>135</v>
      </c>
      <c r="B1558" t="s">
        <v>58</v>
      </c>
      <c r="C1558">
        <v>42700</v>
      </c>
      <c r="D1558">
        <v>0</v>
      </c>
      <c r="E1558" t="s">
        <v>532</v>
      </c>
      <c r="F1558" t="s">
        <v>130</v>
      </c>
      <c r="G1558" t="s">
        <v>31</v>
      </c>
      <c r="H1558">
        <v>5</v>
      </c>
      <c r="I1558" t="s">
        <v>17</v>
      </c>
      <c r="J1558">
        <v>1</v>
      </c>
      <c r="K1558">
        <v>3.4372199999999999</v>
      </c>
      <c r="L1558">
        <v>-76.522499999999994</v>
      </c>
    </row>
    <row r="1559" spans="1:12" x14ac:dyDescent="0.25">
      <c r="A1559" t="s">
        <v>55</v>
      </c>
      <c r="B1559" t="s">
        <v>13</v>
      </c>
      <c r="C1559">
        <v>60900</v>
      </c>
      <c r="D1559">
        <v>1400</v>
      </c>
      <c r="E1559" t="s">
        <v>1263</v>
      </c>
      <c r="F1559" t="s">
        <v>54</v>
      </c>
      <c r="G1559" t="s">
        <v>16</v>
      </c>
      <c r="H1559">
        <v>5</v>
      </c>
      <c r="I1559" t="s">
        <v>17</v>
      </c>
      <c r="J1559">
        <v>5</v>
      </c>
      <c r="K1559">
        <v>4.6097099999999998</v>
      </c>
      <c r="L1559">
        <v>-74.08175</v>
      </c>
    </row>
    <row r="1560" spans="1:12" x14ac:dyDescent="0.25">
      <c r="A1560" t="s">
        <v>266</v>
      </c>
      <c r="B1560" t="s">
        <v>13</v>
      </c>
      <c r="C1560">
        <v>1438000</v>
      </c>
      <c r="D1560">
        <v>74800</v>
      </c>
      <c r="E1560" t="s">
        <v>471</v>
      </c>
      <c r="F1560" t="s">
        <v>15</v>
      </c>
      <c r="G1560" t="s">
        <v>16</v>
      </c>
      <c r="H1560">
        <v>4</v>
      </c>
      <c r="I1560" t="s">
        <v>17</v>
      </c>
      <c r="J1560">
        <v>1</v>
      </c>
      <c r="K1560">
        <v>4.6097099999999998</v>
      </c>
      <c r="L1560">
        <v>-74.08175</v>
      </c>
    </row>
    <row r="1561" spans="1:12" x14ac:dyDescent="0.25">
      <c r="A1561" t="s">
        <v>28</v>
      </c>
      <c r="B1561" t="s">
        <v>29</v>
      </c>
      <c r="C1561">
        <v>737900</v>
      </c>
      <c r="D1561">
        <v>39800</v>
      </c>
      <c r="E1561" t="s">
        <v>934</v>
      </c>
      <c r="F1561" t="s">
        <v>43</v>
      </c>
      <c r="G1561" t="s">
        <v>16</v>
      </c>
      <c r="H1561">
        <v>5</v>
      </c>
      <c r="I1561" t="s">
        <v>32</v>
      </c>
      <c r="J1561">
        <v>1</v>
      </c>
      <c r="K1561">
        <v>4.6097099999999998</v>
      </c>
      <c r="L1561">
        <v>-74.08175</v>
      </c>
    </row>
    <row r="1562" spans="1:12" x14ac:dyDescent="0.25">
      <c r="A1562" t="s">
        <v>50</v>
      </c>
      <c r="B1562" t="s">
        <v>29</v>
      </c>
      <c r="C1562">
        <v>2164500</v>
      </c>
      <c r="D1562">
        <v>115900</v>
      </c>
      <c r="E1562" t="s">
        <v>1127</v>
      </c>
      <c r="F1562" t="s">
        <v>93</v>
      </c>
      <c r="G1562" t="s">
        <v>16</v>
      </c>
      <c r="H1562">
        <v>4</v>
      </c>
      <c r="I1562" t="s">
        <v>32</v>
      </c>
      <c r="J1562">
        <v>1</v>
      </c>
      <c r="K1562">
        <v>4.6097099999999998</v>
      </c>
      <c r="L1562">
        <v>-74.08175</v>
      </c>
    </row>
    <row r="1563" spans="1:12" x14ac:dyDescent="0.25">
      <c r="A1563" t="s">
        <v>80</v>
      </c>
      <c r="B1563" t="s">
        <v>65</v>
      </c>
      <c r="C1563">
        <v>39600</v>
      </c>
      <c r="D1563">
        <v>6900</v>
      </c>
      <c r="E1563" t="s">
        <v>731</v>
      </c>
      <c r="F1563" t="s">
        <v>52</v>
      </c>
      <c r="G1563" t="s">
        <v>16</v>
      </c>
      <c r="H1563">
        <v>5</v>
      </c>
      <c r="I1563" t="s">
        <v>17</v>
      </c>
      <c r="J1563">
        <v>10</v>
      </c>
      <c r="K1563">
        <v>4.6097099999999998</v>
      </c>
      <c r="L1563">
        <v>-74.08175</v>
      </c>
    </row>
    <row r="1564" spans="1:12" x14ac:dyDescent="0.25">
      <c r="A1564" t="s">
        <v>45</v>
      </c>
      <c r="B1564" t="s">
        <v>29</v>
      </c>
      <c r="C1564">
        <v>1476500</v>
      </c>
      <c r="D1564">
        <v>76800</v>
      </c>
      <c r="E1564" t="s">
        <v>949</v>
      </c>
      <c r="F1564" t="s">
        <v>76</v>
      </c>
      <c r="G1564" t="s">
        <v>16</v>
      </c>
      <c r="H1564">
        <v>4</v>
      </c>
      <c r="I1564" t="s">
        <v>17</v>
      </c>
      <c r="J1564">
        <v>10</v>
      </c>
      <c r="K1564">
        <v>4.6097099999999998</v>
      </c>
      <c r="L1564">
        <v>-74.08175</v>
      </c>
    </row>
    <row r="1565" spans="1:12" x14ac:dyDescent="0.25">
      <c r="A1565" t="s">
        <v>45</v>
      </c>
      <c r="B1565" t="s">
        <v>29</v>
      </c>
      <c r="C1565">
        <v>1288300</v>
      </c>
      <c r="D1565">
        <v>69000</v>
      </c>
      <c r="E1565" t="s">
        <v>247</v>
      </c>
      <c r="F1565" t="s">
        <v>88</v>
      </c>
      <c r="G1565" t="s">
        <v>91</v>
      </c>
      <c r="H1565">
        <v>4</v>
      </c>
      <c r="I1565" t="s">
        <v>17</v>
      </c>
      <c r="J1565">
        <v>6</v>
      </c>
      <c r="K1565">
        <v>10.968540000000001</v>
      </c>
      <c r="L1565">
        <v>-74.781319999999994</v>
      </c>
    </row>
    <row r="1566" spans="1:12" x14ac:dyDescent="0.25">
      <c r="A1566" t="s">
        <v>103</v>
      </c>
      <c r="B1566" t="s">
        <v>13</v>
      </c>
      <c r="C1566">
        <v>291500</v>
      </c>
      <c r="D1566">
        <v>13700</v>
      </c>
      <c r="E1566" t="s">
        <v>598</v>
      </c>
      <c r="F1566" t="s">
        <v>47</v>
      </c>
      <c r="G1566" t="s">
        <v>60</v>
      </c>
      <c r="H1566">
        <v>5</v>
      </c>
      <c r="I1566" t="s">
        <v>17</v>
      </c>
      <c r="J1566">
        <v>3</v>
      </c>
      <c r="K1566">
        <v>4.8133299999999997</v>
      </c>
      <c r="L1566">
        <v>-75.696110000000004</v>
      </c>
    </row>
    <row r="1567" spans="1:12" x14ac:dyDescent="0.25">
      <c r="A1567" t="s">
        <v>155</v>
      </c>
      <c r="B1567" t="s">
        <v>62</v>
      </c>
      <c r="C1567">
        <v>105700</v>
      </c>
      <c r="D1567">
        <v>6000</v>
      </c>
      <c r="E1567" t="s">
        <v>69</v>
      </c>
      <c r="F1567" t="s">
        <v>52</v>
      </c>
      <c r="G1567" t="s">
        <v>27</v>
      </c>
      <c r="H1567">
        <v>5</v>
      </c>
      <c r="I1567" t="s">
        <v>32</v>
      </c>
      <c r="J1567">
        <v>1</v>
      </c>
      <c r="K1567">
        <v>10.39972</v>
      </c>
      <c r="L1567">
        <v>-75.514439999999993</v>
      </c>
    </row>
    <row r="1568" spans="1:12" x14ac:dyDescent="0.25">
      <c r="A1568" t="s">
        <v>204</v>
      </c>
      <c r="B1568" t="s">
        <v>13</v>
      </c>
      <c r="C1568">
        <v>209600</v>
      </c>
      <c r="D1568">
        <v>9400</v>
      </c>
      <c r="E1568" t="s">
        <v>95</v>
      </c>
      <c r="F1568" t="s">
        <v>93</v>
      </c>
      <c r="G1568" t="s">
        <v>16</v>
      </c>
      <c r="H1568">
        <v>4</v>
      </c>
      <c r="I1568" t="s">
        <v>32</v>
      </c>
      <c r="J1568">
        <v>1</v>
      </c>
      <c r="K1568">
        <v>4.6097099999999998</v>
      </c>
      <c r="L1568">
        <v>-74.08175</v>
      </c>
    </row>
    <row r="1569" spans="1:12" x14ac:dyDescent="0.25">
      <c r="A1569" t="s">
        <v>61</v>
      </c>
      <c r="B1569" t="s">
        <v>62</v>
      </c>
      <c r="C1569">
        <v>622200</v>
      </c>
      <c r="D1569">
        <v>33300</v>
      </c>
      <c r="E1569" t="s">
        <v>848</v>
      </c>
      <c r="F1569" t="s">
        <v>52</v>
      </c>
      <c r="G1569" t="s">
        <v>278</v>
      </c>
      <c r="H1569">
        <v>3</v>
      </c>
      <c r="I1569" t="s">
        <v>17</v>
      </c>
      <c r="J1569">
        <v>3</v>
      </c>
      <c r="K1569">
        <v>-4.2152799999999999</v>
      </c>
      <c r="L1569">
        <v>-69.940560000000005</v>
      </c>
    </row>
    <row r="1570" spans="1:12" x14ac:dyDescent="0.25">
      <c r="A1570" t="s">
        <v>61</v>
      </c>
      <c r="B1570" t="s">
        <v>62</v>
      </c>
      <c r="C1570">
        <v>655200</v>
      </c>
      <c r="D1570">
        <v>33100</v>
      </c>
      <c r="E1570" t="s">
        <v>469</v>
      </c>
      <c r="F1570" t="s">
        <v>35</v>
      </c>
      <c r="G1570" t="s">
        <v>91</v>
      </c>
      <c r="H1570">
        <v>1</v>
      </c>
      <c r="I1570" t="s">
        <v>17</v>
      </c>
      <c r="J1570">
        <v>2</v>
      </c>
      <c r="K1570">
        <v>10.968540000000001</v>
      </c>
      <c r="L1570">
        <v>-74.781319999999994</v>
      </c>
    </row>
    <row r="1571" spans="1:12" x14ac:dyDescent="0.25">
      <c r="A1571" t="s">
        <v>192</v>
      </c>
      <c r="B1571" t="s">
        <v>65</v>
      </c>
      <c r="C1571">
        <v>35100</v>
      </c>
      <c r="D1571">
        <v>0</v>
      </c>
      <c r="E1571" t="s">
        <v>1065</v>
      </c>
      <c r="F1571" t="s">
        <v>54</v>
      </c>
      <c r="G1571" t="s">
        <v>16</v>
      </c>
      <c r="H1571">
        <v>4</v>
      </c>
      <c r="I1571" t="s">
        <v>17</v>
      </c>
      <c r="J1571">
        <v>2</v>
      </c>
      <c r="K1571">
        <v>4.6097099999999998</v>
      </c>
      <c r="L1571">
        <v>-74.08175</v>
      </c>
    </row>
    <row r="1572" spans="1:12" x14ac:dyDescent="0.25">
      <c r="A1572" t="s">
        <v>48</v>
      </c>
      <c r="B1572" t="s">
        <v>24</v>
      </c>
      <c r="C1572">
        <v>70300</v>
      </c>
      <c r="D1572">
        <v>4100</v>
      </c>
      <c r="E1572" t="s">
        <v>879</v>
      </c>
      <c r="F1572" t="s">
        <v>47</v>
      </c>
      <c r="G1572" t="s">
        <v>22</v>
      </c>
      <c r="H1572">
        <v>5</v>
      </c>
      <c r="I1572" t="s">
        <v>17</v>
      </c>
      <c r="J1572">
        <v>1</v>
      </c>
      <c r="K1572">
        <v>6.2518399999999996</v>
      </c>
      <c r="L1572">
        <v>-75.563590000000005</v>
      </c>
    </row>
    <row r="1573" spans="1:12" x14ac:dyDescent="0.25">
      <c r="A1573" t="s">
        <v>103</v>
      </c>
      <c r="B1573" t="s">
        <v>13</v>
      </c>
      <c r="C1573">
        <v>355100</v>
      </c>
      <c r="D1573">
        <v>17100</v>
      </c>
      <c r="E1573" t="s">
        <v>1274</v>
      </c>
      <c r="F1573" t="s">
        <v>160</v>
      </c>
      <c r="G1573" t="s">
        <v>16</v>
      </c>
      <c r="H1573">
        <v>2</v>
      </c>
      <c r="I1573" t="s">
        <v>32</v>
      </c>
      <c r="J1573">
        <v>1</v>
      </c>
      <c r="K1573">
        <v>4.6097099999999998</v>
      </c>
      <c r="L1573">
        <v>-74.08175</v>
      </c>
    </row>
    <row r="1574" spans="1:12" x14ac:dyDescent="0.25">
      <c r="A1574" t="s">
        <v>82</v>
      </c>
      <c r="B1574" t="s">
        <v>58</v>
      </c>
      <c r="C1574">
        <v>31000</v>
      </c>
      <c r="D1574">
        <v>1900</v>
      </c>
      <c r="E1574" t="s">
        <v>874</v>
      </c>
      <c r="F1574" t="s">
        <v>160</v>
      </c>
      <c r="G1574" t="s">
        <v>22</v>
      </c>
      <c r="H1574">
        <v>5</v>
      </c>
      <c r="I1574" t="s">
        <v>17</v>
      </c>
      <c r="J1574">
        <v>1</v>
      </c>
      <c r="K1574">
        <v>6.2518399999999996</v>
      </c>
      <c r="L1574">
        <v>-75.563590000000005</v>
      </c>
    </row>
    <row r="1575" spans="1:12" x14ac:dyDescent="0.25">
      <c r="A1575" t="s">
        <v>133</v>
      </c>
      <c r="B1575" t="s">
        <v>24</v>
      </c>
      <c r="C1575">
        <v>7600</v>
      </c>
      <c r="D1575">
        <v>0</v>
      </c>
      <c r="E1575" t="s">
        <v>762</v>
      </c>
      <c r="F1575" t="s">
        <v>96</v>
      </c>
      <c r="G1575" t="s">
        <v>31</v>
      </c>
      <c r="H1575">
        <v>5</v>
      </c>
      <c r="I1575" t="s">
        <v>17</v>
      </c>
      <c r="J1575">
        <v>1</v>
      </c>
      <c r="K1575">
        <v>3.4372199999999999</v>
      </c>
      <c r="L1575">
        <v>-76.522499999999994</v>
      </c>
    </row>
    <row r="1576" spans="1:12" x14ac:dyDescent="0.25">
      <c r="A1576" t="s">
        <v>124</v>
      </c>
      <c r="B1576" t="s">
        <v>19</v>
      </c>
      <c r="C1576">
        <v>646900</v>
      </c>
      <c r="D1576">
        <v>32600</v>
      </c>
      <c r="E1576" t="s">
        <v>464</v>
      </c>
      <c r="F1576" t="s">
        <v>43</v>
      </c>
      <c r="G1576" t="s">
        <v>16</v>
      </c>
      <c r="H1576">
        <v>4</v>
      </c>
      <c r="I1576" t="s">
        <v>17</v>
      </c>
      <c r="J1576">
        <v>1</v>
      </c>
      <c r="K1576">
        <v>4.6097099999999998</v>
      </c>
      <c r="L1576">
        <v>-74.08175</v>
      </c>
    </row>
    <row r="1577" spans="1:12" x14ac:dyDescent="0.25">
      <c r="A1577" t="s">
        <v>171</v>
      </c>
      <c r="B1577" t="s">
        <v>19</v>
      </c>
      <c r="C1577">
        <v>198400</v>
      </c>
      <c r="D1577">
        <v>8800</v>
      </c>
      <c r="E1577" t="s">
        <v>508</v>
      </c>
      <c r="F1577" t="s">
        <v>130</v>
      </c>
      <c r="G1577" t="s">
        <v>16</v>
      </c>
      <c r="H1577">
        <v>5</v>
      </c>
      <c r="I1577" t="s">
        <v>17</v>
      </c>
      <c r="J1577">
        <v>3</v>
      </c>
      <c r="K1577">
        <v>4.6097099999999998</v>
      </c>
      <c r="L1577">
        <v>-74.08175</v>
      </c>
    </row>
    <row r="1578" spans="1:12" x14ac:dyDescent="0.25">
      <c r="A1578" t="s">
        <v>219</v>
      </c>
      <c r="B1578" t="s">
        <v>19</v>
      </c>
      <c r="C1578">
        <v>956700</v>
      </c>
      <c r="D1578">
        <v>49100</v>
      </c>
      <c r="E1578" t="s">
        <v>1055</v>
      </c>
      <c r="F1578" t="s">
        <v>21</v>
      </c>
      <c r="G1578" t="s">
        <v>16</v>
      </c>
      <c r="H1578">
        <v>5</v>
      </c>
      <c r="I1578" t="s">
        <v>17</v>
      </c>
      <c r="J1578">
        <v>6</v>
      </c>
      <c r="K1578">
        <v>4.6097099999999998</v>
      </c>
      <c r="L1578">
        <v>-74.08175</v>
      </c>
    </row>
    <row r="1579" spans="1:12" x14ac:dyDescent="0.25">
      <c r="A1579" t="s">
        <v>94</v>
      </c>
      <c r="B1579" t="s">
        <v>29</v>
      </c>
      <c r="C1579">
        <v>517800</v>
      </c>
      <c r="D1579">
        <v>25800</v>
      </c>
      <c r="E1579" t="s">
        <v>154</v>
      </c>
      <c r="F1579" t="s">
        <v>96</v>
      </c>
      <c r="G1579" t="s">
        <v>16</v>
      </c>
      <c r="H1579">
        <v>1</v>
      </c>
      <c r="I1579" t="s">
        <v>17</v>
      </c>
      <c r="J1579">
        <v>1</v>
      </c>
      <c r="K1579">
        <v>4.6097099999999998</v>
      </c>
      <c r="L1579">
        <v>-74.08175</v>
      </c>
    </row>
    <row r="1580" spans="1:12" x14ac:dyDescent="0.25">
      <c r="A1580" t="s">
        <v>192</v>
      </c>
      <c r="B1580" t="s">
        <v>65</v>
      </c>
      <c r="C1580">
        <v>64100</v>
      </c>
      <c r="D1580">
        <v>3800</v>
      </c>
      <c r="E1580" t="s">
        <v>906</v>
      </c>
      <c r="F1580" t="s">
        <v>160</v>
      </c>
      <c r="G1580" t="s">
        <v>16</v>
      </c>
      <c r="H1580">
        <v>5</v>
      </c>
      <c r="I1580" t="s">
        <v>17</v>
      </c>
      <c r="J1580">
        <v>1</v>
      </c>
      <c r="K1580">
        <v>4.6097099999999998</v>
      </c>
      <c r="L1580">
        <v>-74.08175</v>
      </c>
    </row>
    <row r="1581" spans="1:12" x14ac:dyDescent="0.25">
      <c r="A1581" t="s">
        <v>111</v>
      </c>
      <c r="B1581" t="s">
        <v>19</v>
      </c>
      <c r="C1581">
        <v>486400</v>
      </c>
      <c r="D1581">
        <v>26100</v>
      </c>
      <c r="E1581" t="s">
        <v>878</v>
      </c>
      <c r="F1581" t="s">
        <v>88</v>
      </c>
      <c r="G1581" t="s">
        <v>22</v>
      </c>
      <c r="H1581">
        <v>5</v>
      </c>
      <c r="I1581" t="s">
        <v>17</v>
      </c>
      <c r="J1581">
        <v>10</v>
      </c>
      <c r="K1581">
        <v>6.2518399999999996</v>
      </c>
      <c r="L1581">
        <v>-75.563590000000005</v>
      </c>
    </row>
    <row r="1582" spans="1:12" x14ac:dyDescent="0.25">
      <c r="A1582" t="s">
        <v>148</v>
      </c>
      <c r="B1582" t="s">
        <v>13</v>
      </c>
      <c r="C1582">
        <v>2230900</v>
      </c>
      <c r="D1582">
        <v>117000</v>
      </c>
      <c r="E1582" t="s">
        <v>181</v>
      </c>
      <c r="F1582" t="s">
        <v>76</v>
      </c>
      <c r="G1582" t="s">
        <v>27</v>
      </c>
      <c r="H1582">
        <v>4</v>
      </c>
      <c r="I1582" t="s">
        <v>17</v>
      </c>
      <c r="J1582">
        <v>3</v>
      </c>
      <c r="K1582">
        <v>10.39972</v>
      </c>
      <c r="L1582">
        <v>-75.514439999999993</v>
      </c>
    </row>
    <row r="1583" spans="1:12" x14ac:dyDescent="0.25">
      <c r="A1583" t="s">
        <v>266</v>
      </c>
      <c r="B1583" t="s">
        <v>13</v>
      </c>
      <c r="C1583">
        <v>1170000</v>
      </c>
      <c r="D1583">
        <v>64700</v>
      </c>
      <c r="E1583" t="s">
        <v>1111</v>
      </c>
      <c r="F1583" t="s">
        <v>35</v>
      </c>
      <c r="G1583" t="s">
        <v>16</v>
      </c>
      <c r="H1583">
        <v>5</v>
      </c>
      <c r="I1583" t="s">
        <v>32</v>
      </c>
      <c r="J1583">
        <v>1</v>
      </c>
      <c r="K1583">
        <v>4.6097099999999998</v>
      </c>
      <c r="L1583">
        <v>-74.08175</v>
      </c>
    </row>
    <row r="1584" spans="1:12" x14ac:dyDescent="0.25">
      <c r="A1584" t="s">
        <v>18</v>
      </c>
      <c r="B1584" t="s">
        <v>19</v>
      </c>
      <c r="C1584">
        <v>160200</v>
      </c>
      <c r="D1584">
        <v>6700</v>
      </c>
      <c r="E1584" t="s">
        <v>883</v>
      </c>
      <c r="F1584" t="s">
        <v>52</v>
      </c>
      <c r="G1584" t="s">
        <v>153</v>
      </c>
      <c r="H1584">
        <v>5</v>
      </c>
      <c r="I1584" t="s">
        <v>17</v>
      </c>
      <c r="J1584">
        <v>1</v>
      </c>
      <c r="K1584">
        <v>2.9272999999999998</v>
      </c>
      <c r="L1584">
        <v>-75.281890000000004</v>
      </c>
    </row>
    <row r="1585" spans="1:12" x14ac:dyDescent="0.25">
      <c r="A1585" t="s">
        <v>219</v>
      </c>
      <c r="B1585" t="s">
        <v>19</v>
      </c>
      <c r="C1585">
        <v>613500</v>
      </c>
      <c r="D1585">
        <v>32900</v>
      </c>
      <c r="E1585" t="s">
        <v>873</v>
      </c>
      <c r="F1585" t="s">
        <v>35</v>
      </c>
      <c r="G1585" t="s">
        <v>16</v>
      </c>
      <c r="H1585">
        <v>3</v>
      </c>
      <c r="I1585" t="s">
        <v>17</v>
      </c>
      <c r="J1585">
        <v>4</v>
      </c>
      <c r="K1585">
        <v>4.6097099999999998</v>
      </c>
      <c r="L1585">
        <v>-74.08175</v>
      </c>
    </row>
    <row r="1586" spans="1:12" x14ac:dyDescent="0.25">
      <c r="A1586" t="s">
        <v>184</v>
      </c>
      <c r="B1586" t="s">
        <v>86</v>
      </c>
      <c r="C1586">
        <v>235700</v>
      </c>
      <c r="D1586">
        <v>10700</v>
      </c>
      <c r="E1586" t="s">
        <v>1085</v>
      </c>
      <c r="F1586" t="s">
        <v>160</v>
      </c>
      <c r="G1586" t="s">
        <v>31</v>
      </c>
      <c r="H1586">
        <v>1</v>
      </c>
      <c r="I1586" t="s">
        <v>17</v>
      </c>
      <c r="J1586">
        <v>7</v>
      </c>
      <c r="K1586">
        <v>3.4372199999999999</v>
      </c>
      <c r="L1586">
        <v>-76.522499999999994</v>
      </c>
    </row>
    <row r="1587" spans="1:12" x14ac:dyDescent="0.25">
      <c r="A1587" t="s">
        <v>94</v>
      </c>
      <c r="B1587" t="s">
        <v>29</v>
      </c>
      <c r="C1587">
        <v>549700</v>
      </c>
      <c r="D1587">
        <v>29800</v>
      </c>
      <c r="E1587" t="s">
        <v>1063</v>
      </c>
      <c r="F1587" t="s">
        <v>54</v>
      </c>
      <c r="G1587" t="s">
        <v>16</v>
      </c>
      <c r="H1587">
        <v>5</v>
      </c>
      <c r="I1587" t="s">
        <v>17</v>
      </c>
      <c r="J1587">
        <v>1</v>
      </c>
      <c r="K1587">
        <v>4.6097099999999998</v>
      </c>
      <c r="L1587">
        <v>-74.08175</v>
      </c>
    </row>
    <row r="1588" spans="1:12" x14ac:dyDescent="0.25">
      <c r="A1588" t="s">
        <v>50</v>
      </c>
      <c r="B1588" t="s">
        <v>29</v>
      </c>
      <c r="C1588">
        <v>2351000</v>
      </c>
      <c r="D1588">
        <v>125400</v>
      </c>
      <c r="E1588" t="s">
        <v>283</v>
      </c>
      <c r="F1588" t="s">
        <v>52</v>
      </c>
      <c r="G1588" t="s">
        <v>22</v>
      </c>
      <c r="H1588">
        <v>5</v>
      </c>
      <c r="I1588" t="s">
        <v>17</v>
      </c>
      <c r="J1588">
        <v>3</v>
      </c>
      <c r="K1588">
        <v>6.2518399999999996</v>
      </c>
      <c r="L1588">
        <v>-75.563590000000005</v>
      </c>
    </row>
    <row r="1589" spans="1:12" x14ac:dyDescent="0.25">
      <c r="A1589" t="s">
        <v>67</v>
      </c>
      <c r="B1589" t="s">
        <v>62</v>
      </c>
      <c r="C1589">
        <v>37900</v>
      </c>
      <c r="D1589">
        <v>2400</v>
      </c>
      <c r="E1589" t="s">
        <v>131</v>
      </c>
      <c r="F1589" t="s">
        <v>88</v>
      </c>
      <c r="G1589" t="s">
        <v>22</v>
      </c>
      <c r="H1589">
        <v>5</v>
      </c>
      <c r="I1589" t="s">
        <v>17</v>
      </c>
      <c r="J1589">
        <v>4</v>
      </c>
      <c r="K1589">
        <v>6.2518399999999996</v>
      </c>
      <c r="L1589">
        <v>-75.563590000000005</v>
      </c>
    </row>
    <row r="1590" spans="1:12" x14ac:dyDescent="0.25">
      <c r="A1590" t="s">
        <v>127</v>
      </c>
      <c r="B1590" t="s">
        <v>13</v>
      </c>
      <c r="C1590">
        <v>883800</v>
      </c>
      <c r="D1590">
        <v>47500</v>
      </c>
      <c r="E1590" t="s">
        <v>801</v>
      </c>
      <c r="F1590" t="s">
        <v>35</v>
      </c>
      <c r="G1590" t="s">
        <v>22</v>
      </c>
      <c r="H1590">
        <v>4</v>
      </c>
      <c r="I1590" t="s">
        <v>32</v>
      </c>
      <c r="J1590">
        <v>1</v>
      </c>
      <c r="K1590">
        <v>6.2518399999999996</v>
      </c>
      <c r="L1590">
        <v>-75.563590000000005</v>
      </c>
    </row>
    <row r="1591" spans="1:12" x14ac:dyDescent="0.25">
      <c r="A1591" t="s">
        <v>61</v>
      </c>
      <c r="B1591" t="s">
        <v>62</v>
      </c>
      <c r="C1591">
        <v>421100</v>
      </c>
      <c r="D1591">
        <v>20600</v>
      </c>
      <c r="E1591" t="s">
        <v>373</v>
      </c>
      <c r="F1591" t="s">
        <v>54</v>
      </c>
      <c r="G1591" t="s">
        <v>153</v>
      </c>
      <c r="H1591">
        <v>5</v>
      </c>
      <c r="I1591" t="s">
        <v>17</v>
      </c>
      <c r="J1591">
        <v>1</v>
      </c>
      <c r="K1591">
        <v>2.9272999999999998</v>
      </c>
      <c r="L1591">
        <v>-75.281890000000004</v>
      </c>
    </row>
    <row r="1592" spans="1:12" x14ac:dyDescent="0.25">
      <c r="A1592" t="s">
        <v>103</v>
      </c>
      <c r="B1592" t="s">
        <v>13</v>
      </c>
      <c r="C1592">
        <v>255000</v>
      </c>
      <c r="D1592">
        <v>11800</v>
      </c>
      <c r="E1592" t="s">
        <v>1159</v>
      </c>
      <c r="F1592" t="s">
        <v>26</v>
      </c>
      <c r="G1592" t="s">
        <v>60</v>
      </c>
      <c r="H1592">
        <v>4</v>
      </c>
      <c r="I1592" t="s">
        <v>17</v>
      </c>
      <c r="J1592">
        <v>2</v>
      </c>
      <c r="K1592">
        <v>4.8133299999999997</v>
      </c>
      <c r="L1592">
        <v>-75.696110000000004</v>
      </c>
    </row>
    <row r="1593" spans="1:12" x14ac:dyDescent="0.25">
      <c r="A1593" t="s">
        <v>164</v>
      </c>
      <c r="B1593" t="s">
        <v>13</v>
      </c>
      <c r="C1593">
        <v>109800</v>
      </c>
      <c r="D1593">
        <v>6100</v>
      </c>
      <c r="E1593" t="s">
        <v>758</v>
      </c>
      <c r="F1593" t="s">
        <v>52</v>
      </c>
      <c r="G1593" t="s">
        <v>22</v>
      </c>
      <c r="H1593">
        <v>4</v>
      </c>
      <c r="I1593" t="s">
        <v>32</v>
      </c>
      <c r="J1593">
        <v>1</v>
      </c>
      <c r="K1593">
        <v>6.2518399999999996</v>
      </c>
      <c r="L1593">
        <v>-75.563590000000005</v>
      </c>
    </row>
    <row r="1594" spans="1:12" x14ac:dyDescent="0.25">
      <c r="A1594" t="s">
        <v>61</v>
      </c>
      <c r="B1594" t="s">
        <v>62</v>
      </c>
      <c r="C1594">
        <v>601200</v>
      </c>
      <c r="D1594">
        <v>30200</v>
      </c>
      <c r="E1594" t="s">
        <v>846</v>
      </c>
      <c r="F1594" t="s">
        <v>26</v>
      </c>
      <c r="G1594" t="s">
        <v>44</v>
      </c>
      <c r="H1594">
        <v>5</v>
      </c>
      <c r="I1594" t="s">
        <v>146</v>
      </c>
      <c r="J1594">
        <v>1</v>
      </c>
      <c r="K1594">
        <v>11.240790000000001</v>
      </c>
      <c r="L1594">
        <v>-74.199039999999997</v>
      </c>
    </row>
    <row r="1595" spans="1:12" x14ac:dyDescent="0.25">
      <c r="A1595" t="s">
        <v>94</v>
      </c>
      <c r="B1595" t="s">
        <v>29</v>
      </c>
      <c r="C1595">
        <v>848500</v>
      </c>
      <c r="D1595">
        <v>43400</v>
      </c>
      <c r="E1595" t="s">
        <v>822</v>
      </c>
      <c r="F1595" t="s">
        <v>35</v>
      </c>
      <c r="G1595" t="s">
        <v>16</v>
      </c>
      <c r="H1595">
        <v>5</v>
      </c>
      <c r="I1595" t="s">
        <v>32</v>
      </c>
      <c r="J1595">
        <v>1</v>
      </c>
      <c r="K1595">
        <v>4.6097099999999998</v>
      </c>
      <c r="L1595">
        <v>-74.08175</v>
      </c>
    </row>
    <row r="1596" spans="1:12" x14ac:dyDescent="0.25">
      <c r="A1596" t="s">
        <v>50</v>
      </c>
      <c r="B1596" t="s">
        <v>29</v>
      </c>
      <c r="C1596">
        <v>2134500</v>
      </c>
      <c r="D1596">
        <v>111800</v>
      </c>
      <c r="E1596" t="s">
        <v>954</v>
      </c>
      <c r="F1596" t="s">
        <v>93</v>
      </c>
      <c r="G1596" t="s">
        <v>22</v>
      </c>
      <c r="H1596">
        <v>5</v>
      </c>
      <c r="I1596" t="s">
        <v>32</v>
      </c>
      <c r="J1596">
        <v>1</v>
      </c>
      <c r="K1596">
        <v>6.2518399999999996</v>
      </c>
      <c r="L1596">
        <v>-75.563590000000005</v>
      </c>
    </row>
    <row r="1597" spans="1:12" x14ac:dyDescent="0.25">
      <c r="A1597" t="s">
        <v>48</v>
      </c>
      <c r="B1597" t="s">
        <v>24</v>
      </c>
      <c r="C1597">
        <v>76900</v>
      </c>
      <c r="D1597">
        <v>2300</v>
      </c>
      <c r="E1597" t="s">
        <v>666</v>
      </c>
      <c r="F1597" t="s">
        <v>96</v>
      </c>
      <c r="G1597" t="s">
        <v>16</v>
      </c>
      <c r="H1597">
        <v>2</v>
      </c>
      <c r="I1597" t="s">
        <v>32</v>
      </c>
      <c r="J1597">
        <v>1</v>
      </c>
      <c r="K1597">
        <v>4.6097099999999998</v>
      </c>
      <c r="L1597">
        <v>-74.08175</v>
      </c>
    </row>
    <row r="1598" spans="1:12" x14ac:dyDescent="0.25">
      <c r="A1598" t="s">
        <v>297</v>
      </c>
      <c r="B1598" t="s">
        <v>86</v>
      </c>
      <c r="C1598">
        <v>93100</v>
      </c>
      <c r="D1598">
        <v>5400</v>
      </c>
      <c r="E1598" t="s">
        <v>1030</v>
      </c>
      <c r="F1598" t="s">
        <v>15</v>
      </c>
      <c r="G1598" t="s">
        <v>16</v>
      </c>
      <c r="H1598">
        <v>4</v>
      </c>
      <c r="I1598" t="s">
        <v>17</v>
      </c>
      <c r="J1598">
        <v>2</v>
      </c>
      <c r="K1598">
        <v>4.6097099999999998</v>
      </c>
      <c r="L1598">
        <v>-74.08175</v>
      </c>
    </row>
    <row r="1599" spans="1:12" x14ac:dyDescent="0.25">
      <c r="A1599" t="s">
        <v>80</v>
      </c>
      <c r="B1599" t="s">
        <v>65</v>
      </c>
      <c r="C1599">
        <v>40000</v>
      </c>
      <c r="D1599">
        <v>0</v>
      </c>
      <c r="E1599" t="s">
        <v>248</v>
      </c>
      <c r="F1599" t="s">
        <v>96</v>
      </c>
      <c r="G1599" t="s">
        <v>22</v>
      </c>
      <c r="H1599">
        <v>4</v>
      </c>
      <c r="I1599" t="s">
        <v>32</v>
      </c>
      <c r="J1599">
        <v>1</v>
      </c>
      <c r="K1599">
        <v>6.2518399999999996</v>
      </c>
      <c r="L1599">
        <v>-75.563590000000005</v>
      </c>
    </row>
    <row r="1600" spans="1:12" x14ac:dyDescent="0.25">
      <c r="A1600" t="s">
        <v>266</v>
      </c>
      <c r="B1600" t="s">
        <v>13</v>
      </c>
      <c r="C1600">
        <v>1746300</v>
      </c>
      <c r="D1600">
        <v>94200</v>
      </c>
      <c r="E1600" t="s">
        <v>1069</v>
      </c>
      <c r="F1600" t="s">
        <v>88</v>
      </c>
      <c r="G1600" t="s">
        <v>201</v>
      </c>
      <c r="H1600">
        <v>5</v>
      </c>
      <c r="I1600" t="s">
        <v>17</v>
      </c>
      <c r="J1600">
        <v>10</v>
      </c>
      <c r="K1600">
        <v>11.54444</v>
      </c>
      <c r="L1600">
        <v>-72.907219999999995</v>
      </c>
    </row>
    <row r="1601" spans="1:12" x14ac:dyDescent="0.25">
      <c r="A1601" t="s">
        <v>94</v>
      </c>
      <c r="B1601" t="s">
        <v>29</v>
      </c>
      <c r="C1601">
        <v>516500</v>
      </c>
      <c r="D1601">
        <v>27900</v>
      </c>
      <c r="E1601" t="s">
        <v>210</v>
      </c>
      <c r="F1601" t="s">
        <v>130</v>
      </c>
      <c r="G1601" t="s">
        <v>22</v>
      </c>
      <c r="H1601">
        <v>1</v>
      </c>
      <c r="I1601" t="s">
        <v>38</v>
      </c>
      <c r="J1601">
        <v>1</v>
      </c>
      <c r="K1601">
        <v>6.2518399999999996</v>
      </c>
      <c r="L1601">
        <v>-75.563590000000005</v>
      </c>
    </row>
    <row r="1602" spans="1:12" x14ac:dyDescent="0.25">
      <c r="A1602" t="s">
        <v>67</v>
      </c>
      <c r="B1602" t="s">
        <v>62</v>
      </c>
      <c r="C1602">
        <v>58600</v>
      </c>
      <c r="D1602">
        <v>1300</v>
      </c>
      <c r="E1602" t="s">
        <v>1232</v>
      </c>
      <c r="F1602" t="s">
        <v>96</v>
      </c>
      <c r="G1602" t="s">
        <v>153</v>
      </c>
      <c r="H1602">
        <v>5</v>
      </c>
      <c r="I1602" t="s">
        <v>32</v>
      </c>
      <c r="J1602">
        <v>1</v>
      </c>
      <c r="K1602">
        <v>2.9272999999999998</v>
      </c>
      <c r="L1602">
        <v>-75.281890000000004</v>
      </c>
    </row>
    <row r="1603" spans="1:12" x14ac:dyDescent="0.25">
      <c r="A1603" t="s">
        <v>70</v>
      </c>
      <c r="B1603" t="s">
        <v>13</v>
      </c>
      <c r="C1603">
        <v>1825600</v>
      </c>
      <c r="D1603">
        <v>95400</v>
      </c>
      <c r="E1603" t="s">
        <v>296</v>
      </c>
      <c r="F1603" t="s">
        <v>35</v>
      </c>
      <c r="G1603" t="s">
        <v>60</v>
      </c>
      <c r="H1603">
        <v>2</v>
      </c>
      <c r="I1603" t="s">
        <v>17</v>
      </c>
      <c r="J1603">
        <v>5</v>
      </c>
      <c r="K1603">
        <v>4.8133299999999997</v>
      </c>
      <c r="L1603">
        <v>-75.696110000000004</v>
      </c>
    </row>
    <row r="1604" spans="1:12" x14ac:dyDescent="0.25">
      <c r="A1604" t="s">
        <v>103</v>
      </c>
      <c r="B1604" t="s">
        <v>13</v>
      </c>
      <c r="C1604">
        <v>277800</v>
      </c>
      <c r="D1604">
        <v>15800</v>
      </c>
      <c r="E1604" t="s">
        <v>187</v>
      </c>
      <c r="F1604" t="s">
        <v>93</v>
      </c>
      <c r="G1604" t="s">
        <v>16</v>
      </c>
      <c r="H1604">
        <v>5</v>
      </c>
      <c r="I1604" t="s">
        <v>32</v>
      </c>
      <c r="J1604">
        <v>1</v>
      </c>
      <c r="K1604">
        <v>4.6097099999999998</v>
      </c>
      <c r="L1604">
        <v>-74.08175</v>
      </c>
    </row>
    <row r="1605" spans="1:12" x14ac:dyDescent="0.25">
      <c r="A1605" t="s">
        <v>144</v>
      </c>
      <c r="B1605" t="s">
        <v>65</v>
      </c>
      <c r="C1605">
        <v>49300</v>
      </c>
      <c r="D1605">
        <v>800</v>
      </c>
      <c r="E1605" t="s">
        <v>232</v>
      </c>
      <c r="F1605" t="s">
        <v>21</v>
      </c>
      <c r="G1605" t="s">
        <v>22</v>
      </c>
      <c r="H1605">
        <v>5</v>
      </c>
      <c r="I1605" t="s">
        <v>17</v>
      </c>
      <c r="J1605">
        <v>10</v>
      </c>
      <c r="K1605">
        <v>6.2518399999999996</v>
      </c>
      <c r="L1605">
        <v>-75.563590000000005</v>
      </c>
    </row>
    <row r="1606" spans="1:12" x14ac:dyDescent="0.25">
      <c r="A1606" t="s">
        <v>67</v>
      </c>
      <c r="B1606" t="s">
        <v>62</v>
      </c>
      <c r="C1606">
        <v>38000</v>
      </c>
      <c r="D1606">
        <v>2400</v>
      </c>
      <c r="E1606" t="s">
        <v>832</v>
      </c>
      <c r="F1606" t="s">
        <v>52</v>
      </c>
      <c r="G1606" t="s">
        <v>16</v>
      </c>
      <c r="H1606">
        <v>5</v>
      </c>
      <c r="I1606" t="s">
        <v>32</v>
      </c>
      <c r="J1606">
        <v>1</v>
      </c>
      <c r="K1606">
        <v>4.6097099999999998</v>
      </c>
      <c r="L1606">
        <v>-74.08175</v>
      </c>
    </row>
    <row r="1607" spans="1:12" x14ac:dyDescent="0.25">
      <c r="A1607" t="s">
        <v>103</v>
      </c>
      <c r="B1607" t="s">
        <v>13</v>
      </c>
      <c r="C1607">
        <v>252900</v>
      </c>
      <c r="D1607">
        <v>13700</v>
      </c>
      <c r="E1607" t="s">
        <v>1212</v>
      </c>
      <c r="F1607" t="s">
        <v>54</v>
      </c>
      <c r="G1607" t="s">
        <v>91</v>
      </c>
      <c r="H1607">
        <v>2</v>
      </c>
      <c r="I1607" t="s">
        <v>32</v>
      </c>
      <c r="J1607">
        <v>1</v>
      </c>
      <c r="K1607">
        <v>10.968540000000001</v>
      </c>
      <c r="L1607">
        <v>-74.781319999999994</v>
      </c>
    </row>
    <row r="1608" spans="1:12" x14ac:dyDescent="0.25">
      <c r="A1608" t="s">
        <v>148</v>
      </c>
      <c r="B1608" t="s">
        <v>13</v>
      </c>
      <c r="C1608">
        <v>1586200</v>
      </c>
      <c r="D1608">
        <v>82600</v>
      </c>
      <c r="E1608" t="s">
        <v>220</v>
      </c>
      <c r="F1608" t="s">
        <v>21</v>
      </c>
      <c r="G1608" t="s">
        <v>31</v>
      </c>
      <c r="H1608">
        <v>5</v>
      </c>
      <c r="I1608" t="s">
        <v>17</v>
      </c>
      <c r="J1608">
        <v>1</v>
      </c>
      <c r="K1608">
        <v>3.4372199999999999</v>
      </c>
      <c r="L1608">
        <v>-76.522499999999994</v>
      </c>
    </row>
    <row r="1609" spans="1:12" x14ac:dyDescent="0.25">
      <c r="A1609" t="s">
        <v>82</v>
      </c>
      <c r="B1609" t="s">
        <v>58</v>
      </c>
      <c r="C1609">
        <v>35200</v>
      </c>
      <c r="D1609">
        <v>2300</v>
      </c>
      <c r="E1609" t="s">
        <v>587</v>
      </c>
      <c r="F1609" t="s">
        <v>54</v>
      </c>
      <c r="G1609" t="s">
        <v>16</v>
      </c>
      <c r="H1609">
        <v>2</v>
      </c>
      <c r="I1609" t="s">
        <v>17</v>
      </c>
      <c r="J1609">
        <v>3</v>
      </c>
      <c r="K1609">
        <v>4.6097099999999998</v>
      </c>
      <c r="L1609">
        <v>-74.08175</v>
      </c>
    </row>
    <row r="1610" spans="1:12" x14ac:dyDescent="0.25">
      <c r="A1610" t="s">
        <v>50</v>
      </c>
      <c r="B1610" t="s">
        <v>29</v>
      </c>
      <c r="C1610">
        <v>2059600</v>
      </c>
      <c r="D1610">
        <v>109900</v>
      </c>
      <c r="E1610" t="s">
        <v>721</v>
      </c>
      <c r="F1610" t="s">
        <v>15</v>
      </c>
      <c r="G1610" t="s">
        <v>16</v>
      </c>
      <c r="H1610">
        <v>4</v>
      </c>
      <c r="I1610" t="s">
        <v>17</v>
      </c>
      <c r="J1610">
        <v>2</v>
      </c>
      <c r="K1610">
        <v>4.6097099999999998</v>
      </c>
      <c r="L1610">
        <v>-74.08175</v>
      </c>
    </row>
    <row r="1611" spans="1:12" x14ac:dyDescent="0.25">
      <c r="A1611" t="s">
        <v>45</v>
      </c>
      <c r="B1611" t="s">
        <v>29</v>
      </c>
      <c r="C1611">
        <v>1574700</v>
      </c>
      <c r="D1611">
        <v>82000</v>
      </c>
      <c r="E1611" t="s">
        <v>953</v>
      </c>
      <c r="F1611" t="s">
        <v>47</v>
      </c>
      <c r="G1611" t="s">
        <v>27</v>
      </c>
      <c r="H1611">
        <v>4</v>
      </c>
      <c r="I1611" t="s">
        <v>17</v>
      </c>
      <c r="J1611">
        <v>1</v>
      </c>
      <c r="K1611">
        <v>10.39972</v>
      </c>
      <c r="L1611">
        <v>-75.514439999999993</v>
      </c>
    </row>
    <row r="1612" spans="1:12" x14ac:dyDescent="0.25">
      <c r="A1612" t="s">
        <v>82</v>
      </c>
      <c r="B1612" t="s">
        <v>58</v>
      </c>
      <c r="C1612">
        <v>38900</v>
      </c>
      <c r="D1612">
        <v>2300</v>
      </c>
      <c r="E1612" t="s">
        <v>1267</v>
      </c>
      <c r="F1612" t="s">
        <v>15</v>
      </c>
      <c r="G1612" t="s">
        <v>16</v>
      </c>
      <c r="H1612">
        <v>5</v>
      </c>
      <c r="I1612" t="s">
        <v>38</v>
      </c>
      <c r="J1612">
        <v>1</v>
      </c>
      <c r="K1612">
        <v>4.6097099999999998</v>
      </c>
      <c r="L1612">
        <v>-74.08175</v>
      </c>
    </row>
    <row r="1613" spans="1:12" x14ac:dyDescent="0.25">
      <c r="A1613" t="s">
        <v>171</v>
      </c>
      <c r="B1613" t="s">
        <v>19</v>
      </c>
      <c r="C1613">
        <v>199500</v>
      </c>
      <c r="D1613">
        <v>8800</v>
      </c>
      <c r="E1613" t="s">
        <v>756</v>
      </c>
      <c r="F1613" t="s">
        <v>47</v>
      </c>
      <c r="G1613" t="s">
        <v>16</v>
      </c>
      <c r="H1613">
        <v>2</v>
      </c>
      <c r="I1613" t="s">
        <v>32</v>
      </c>
      <c r="J1613">
        <v>1</v>
      </c>
      <c r="K1613">
        <v>4.6097099999999998</v>
      </c>
      <c r="L1613">
        <v>-74.08175</v>
      </c>
    </row>
    <row r="1614" spans="1:12" x14ac:dyDescent="0.25">
      <c r="A1614" t="s">
        <v>80</v>
      </c>
      <c r="B1614" t="s">
        <v>65</v>
      </c>
      <c r="C1614">
        <v>37700</v>
      </c>
      <c r="D1614">
        <v>2500</v>
      </c>
      <c r="E1614" t="s">
        <v>1204</v>
      </c>
      <c r="F1614" t="s">
        <v>52</v>
      </c>
      <c r="G1614" t="s">
        <v>16</v>
      </c>
      <c r="H1614">
        <v>4</v>
      </c>
      <c r="I1614" t="s">
        <v>17</v>
      </c>
      <c r="J1614">
        <v>2</v>
      </c>
      <c r="K1614">
        <v>4.6097099999999998</v>
      </c>
      <c r="L1614">
        <v>-74.08175</v>
      </c>
    </row>
    <row r="1615" spans="1:12" x14ac:dyDescent="0.25">
      <c r="A1615" t="s">
        <v>219</v>
      </c>
      <c r="B1615" t="s">
        <v>19</v>
      </c>
      <c r="C1615">
        <v>737400</v>
      </c>
      <c r="D1615">
        <v>39500</v>
      </c>
      <c r="E1615" t="s">
        <v>414</v>
      </c>
      <c r="F1615" t="s">
        <v>21</v>
      </c>
      <c r="G1615" t="s">
        <v>16</v>
      </c>
      <c r="H1615">
        <v>4</v>
      </c>
      <c r="I1615" t="s">
        <v>32</v>
      </c>
      <c r="J1615">
        <v>1</v>
      </c>
      <c r="K1615">
        <v>4.6097099999999998</v>
      </c>
      <c r="L1615">
        <v>-74.08175</v>
      </c>
    </row>
    <row r="1616" spans="1:12" x14ac:dyDescent="0.25">
      <c r="A1616" t="s">
        <v>48</v>
      </c>
      <c r="B1616" t="s">
        <v>24</v>
      </c>
      <c r="C1616">
        <v>71500</v>
      </c>
      <c r="D1616">
        <v>2000</v>
      </c>
      <c r="E1616" t="s">
        <v>1263</v>
      </c>
      <c r="F1616" t="s">
        <v>35</v>
      </c>
      <c r="G1616" t="s">
        <v>16</v>
      </c>
      <c r="H1616">
        <v>5</v>
      </c>
      <c r="I1616" t="s">
        <v>17</v>
      </c>
      <c r="J1616">
        <v>4</v>
      </c>
      <c r="K1616">
        <v>4.6097099999999998</v>
      </c>
      <c r="L1616">
        <v>-74.08175</v>
      </c>
    </row>
    <row r="1617" spans="1:12" x14ac:dyDescent="0.25">
      <c r="A1617" t="s">
        <v>105</v>
      </c>
      <c r="B1617" t="s">
        <v>19</v>
      </c>
      <c r="C1617">
        <v>232400</v>
      </c>
      <c r="D1617">
        <v>12800</v>
      </c>
      <c r="E1617" t="s">
        <v>1030</v>
      </c>
      <c r="F1617" t="s">
        <v>160</v>
      </c>
      <c r="G1617" t="s">
        <v>16</v>
      </c>
      <c r="H1617">
        <v>3</v>
      </c>
      <c r="I1617" t="s">
        <v>32</v>
      </c>
      <c r="J1617">
        <v>1</v>
      </c>
      <c r="K1617">
        <v>4.6097099999999998</v>
      </c>
      <c r="L1617">
        <v>-74.08175</v>
      </c>
    </row>
    <row r="1618" spans="1:12" x14ac:dyDescent="0.25">
      <c r="A1618" t="s">
        <v>74</v>
      </c>
      <c r="B1618" t="s">
        <v>62</v>
      </c>
      <c r="C1618">
        <v>26700</v>
      </c>
      <c r="D1618">
        <v>1900</v>
      </c>
      <c r="E1618" t="s">
        <v>884</v>
      </c>
      <c r="F1618" t="s">
        <v>130</v>
      </c>
      <c r="G1618" t="s">
        <v>27</v>
      </c>
      <c r="H1618">
        <v>1</v>
      </c>
      <c r="I1618" t="s">
        <v>17</v>
      </c>
      <c r="J1618">
        <v>10</v>
      </c>
      <c r="K1618">
        <v>10.39972</v>
      </c>
      <c r="L1618">
        <v>-75.514439999999993</v>
      </c>
    </row>
    <row r="1619" spans="1:12" x14ac:dyDescent="0.25">
      <c r="A1619" t="s">
        <v>105</v>
      </c>
      <c r="B1619" t="s">
        <v>19</v>
      </c>
      <c r="C1619">
        <v>259900</v>
      </c>
      <c r="D1619">
        <v>14200</v>
      </c>
      <c r="E1619" t="s">
        <v>1019</v>
      </c>
      <c r="F1619" t="s">
        <v>52</v>
      </c>
      <c r="G1619" t="s">
        <v>16</v>
      </c>
      <c r="H1619">
        <v>5</v>
      </c>
      <c r="I1619" t="s">
        <v>32</v>
      </c>
      <c r="J1619">
        <v>1</v>
      </c>
      <c r="K1619">
        <v>4.6097099999999998</v>
      </c>
      <c r="L1619">
        <v>-74.08175</v>
      </c>
    </row>
    <row r="1620" spans="1:12" x14ac:dyDescent="0.25">
      <c r="A1620" t="s">
        <v>94</v>
      </c>
      <c r="B1620" t="s">
        <v>29</v>
      </c>
      <c r="C1620">
        <v>819700</v>
      </c>
      <c r="D1620">
        <v>44000</v>
      </c>
      <c r="E1620" t="s">
        <v>515</v>
      </c>
      <c r="F1620" t="s">
        <v>54</v>
      </c>
      <c r="G1620" t="s">
        <v>16</v>
      </c>
      <c r="H1620">
        <v>3</v>
      </c>
      <c r="I1620" t="s">
        <v>17</v>
      </c>
      <c r="J1620">
        <v>1</v>
      </c>
      <c r="K1620">
        <v>4.6097099999999998</v>
      </c>
      <c r="L1620">
        <v>-74.08175</v>
      </c>
    </row>
    <row r="1621" spans="1:12" x14ac:dyDescent="0.25">
      <c r="A1621" t="s">
        <v>84</v>
      </c>
      <c r="B1621" t="s">
        <v>58</v>
      </c>
      <c r="C1621">
        <v>144200</v>
      </c>
      <c r="D1621">
        <v>7900</v>
      </c>
      <c r="E1621" t="s">
        <v>811</v>
      </c>
      <c r="F1621" t="s">
        <v>54</v>
      </c>
      <c r="G1621" t="s">
        <v>31</v>
      </c>
      <c r="H1621">
        <v>1</v>
      </c>
      <c r="I1621" t="s">
        <v>32</v>
      </c>
      <c r="J1621">
        <v>1</v>
      </c>
      <c r="K1621">
        <v>3.4372199999999999</v>
      </c>
      <c r="L1621">
        <v>-76.522499999999994</v>
      </c>
    </row>
    <row r="1622" spans="1:12" x14ac:dyDescent="0.25">
      <c r="A1622" t="s">
        <v>12</v>
      </c>
      <c r="B1622" t="s">
        <v>13</v>
      </c>
      <c r="C1622">
        <v>293500</v>
      </c>
      <c r="D1622">
        <v>19000</v>
      </c>
      <c r="E1622" t="s">
        <v>348</v>
      </c>
      <c r="F1622" t="s">
        <v>35</v>
      </c>
      <c r="G1622" t="s">
        <v>60</v>
      </c>
      <c r="H1622">
        <v>1</v>
      </c>
      <c r="I1622" t="s">
        <v>17</v>
      </c>
      <c r="J1622">
        <v>3</v>
      </c>
      <c r="K1622">
        <v>4.8133299999999997</v>
      </c>
      <c r="L1622">
        <v>-75.696110000000004</v>
      </c>
    </row>
    <row r="1623" spans="1:12" x14ac:dyDescent="0.25">
      <c r="A1623" t="s">
        <v>144</v>
      </c>
      <c r="B1623" t="s">
        <v>65</v>
      </c>
      <c r="C1623">
        <v>52600</v>
      </c>
      <c r="D1623">
        <v>3300</v>
      </c>
      <c r="E1623" t="s">
        <v>565</v>
      </c>
      <c r="F1623" t="s">
        <v>47</v>
      </c>
      <c r="G1623" t="s">
        <v>22</v>
      </c>
      <c r="H1623">
        <v>5</v>
      </c>
      <c r="I1623" t="s">
        <v>17</v>
      </c>
      <c r="J1623">
        <v>1</v>
      </c>
      <c r="K1623">
        <v>6.2518399999999996</v>
      </c>
      <c r="L1623">
        <v>-75.563590000000005</v>
      </c>
    </row>
    <row r="1624" spans="1:12" x14ac:dyDescent="0.25">
      <c r="A1624" t="s">
        <v>78</v>
      </c>
      <c r="B1624" t="s">
        <v>19</v>
      </c>
      <c r="C1624">
        <v>303600</v>
      </c>
      <c r="D1624">
        <v>18500</v>
      </c>
      <c r="E1624" t="s">
        <v>832</v>
      </c>
      <c r="F1624" t="s">
        <v>35</v>
      </c>
      <c r="G1624" t="s">
        <v>161</v>
      </c>
      <c r="H1624">
        <v>5</v>
      </c>
      <c r="I1624" t="s">
        <v>17</v>
      </c>
      <c r="J1624">
        <v>6</v>
      </c>
      <c r="K1624">
        <v>7.1253900000000003</v>
      </c>
      <c r="L1624">
        <v>-73.119799999999998</v>
      </c>
    </row>
    <row r="1625" spans="1:12" x14ac:dyDescent="0.25">
      <c r="A1625" t="s">
        <v>111</v>
      </c>
      <c r="B1625" t="s">
        <v>19</v>
      </c>
      <c r="C1625">
        <v>463400</v>
      </c>
      <c r="D1625">
        <v>24900</v>
      </c>
      <c r="E1625" t="s">
        <v>662</v>
      </c>
      <c r="F1625" t="s">
        <v>26</v>
      </c>
      <c r="G1625" t="s">
        <v>16</v>
      </c>
      <c r="H1625">
        <v>3</v>
      </c>
      <c r="I1625" t="s">
        <v>17</v>
      </c>
      <c r="J1625">
        <v>1</v>
      </c>
      <c r="K1625">
        <v>4.6097099999999998</v>
      </c>
      <c r="L1625">
        <v>-74.08175</v>
      </c>
    </row>
    <row r="1626" spans="1:12" x14ac:dyDescent="0.25">
      <c r="A1626" t="s">
        <v>82</v>
      </c>
      <c r="B1626" t="s">
        <v>58</v>
      </c>
      <c r="C1626">
        <v>43100</v>
      </c>
      <c r="D1626">
        <v>2800</v>
      </c>
      <c r="E1626" t="s">
        <v>1184</v>
      </c>
      <c r="F1626" t="s">
        <v>35</v>
      </c>
      <c r="G1626" t="s">
        <v>16</v>
      </c>
      <c r="H1626">
        <v>3</v>
      </c>
      <c r="I1626" t="s">
        <v>17</v>
      </c>
      <c r="J1626">
        <v>1</v>
      </c>
      <c r="K1626">
        <v>4.6097099999999998</v>
      </c>
      <c r="L1626">
        <v>-74.08175</v>
      </c>
    </row>
    <row r="1627" spans="1:12" x14ac:dyDescent="0.25">
      <c r="A1627" t="s">
        <v>12</v>
      </c>
      <c r="B1627" t="s">
        <v>13</v>
      </c>
      <c r="C1627">
        <v>135300</v>
      </c>
      <c r="D1627">
        <v>7700</v>
      </c>
      <c r="E1627" t="s">
        <v>268</v>
      </c>
      <c r="F1627" t="s">
        <v>130</v>
      </c>
      <c r="G1627" t="s">
        <v>161</v>
      </c>
      <c r="H1627">
        <v>1</v>
      </c>
      <c r="I1627" t="s">
        <v>17</v>
      </c>
      <c r="J1627">
        <v>4</v>
      </c>
      <c r="K1627">
        <v>7.1253900000000003</v>
      </c>
      <c r="L1627">
        <v>-73.119799999999998</v>
      </c>
    </row>
    <row r="1628" spans="1:12" x14ac:dyDescent="0.25">
      <c r="A1628" t="s">
        <v>127</v>
      </c>
      <c r="B1628" t="s">
        <v>13</v>
      </c>
      <c r="C1628">
        <v>1628800</v>
      </c>
      <c r="D1628">
        <v>86900</v>
      </c>
      <c r="E1628" t="s">
        <v>529</v>
      </c>
      <c r="F1628" t="s">
        <v>35</v>
      </c>
      <c r="G1628" t="s">
        <v>31</v>
      </c>
      <c r="H1628">
        <v>5</v>
      </c>
      <c r="I1628" t="s">
        <v>38</v>
      </c>
      <c r="J1628">
        <v>1</v>
      </c>
      <c r="K1628">
        <v>3.4372199999999999</v>
      </c>
      <c r="L1628">
        <v>-76.522499999999994</v>
      </c>
    </row>
    <row r="1629" spans="1:12" x14ac:dyDescent="0.25">
      <c r="A1629" t="s">
        <v>297</v>
      </c>
      <c r="B1629" t="s">
        <v>86</v>
      </c>
      <c r="C1629">
        <v>72900</v>
      </c>
      <c r="D1629">
        <v>2100</v>
      </c>
      <c r="E1629" t="s">
        <v>1277</v>
      </c>
      <c r="F1629" t="s">
        <v>54</v>
      </c>
      <c r="G1629" t="s">
        <v>22</v>
      </c>
      <c r="H1629">
        <v>5</v>
      </c>
      <c r="I1629" t="s">
        <v>32</v>
      </c>
      <c r="J1629">
        <v>1</v>
      </c>
      <c r="K1629">
        <v>6.2518399999999996</v>
      </c>
      <c r="L1629">
        <v>-75.563590000000005</v>
      </c>
    </row>
    <row r="1630" spans="1:12" x14ac:dyDescent="0.25">
      <c r="A1630" t="s">
        <v>61</v>
      </c>
      <c r="B1630" t="s">
        <v>62</v>
      </c>
      <c r="C1630">
        <v>551100</v>
      </c>
      <c r="D1630">
        <v>30000</v>
      </c>
      <c r="E1630" t="s">
        <v>325</v>
      </c>
      <c r="F1630" t="s">
        <v>88</v>
      </c>
      <c r="G1630" t="s">
        <v>60</v>
      </c>
      <c r="H1630">
        <v>3</v>
      </c>
      <c r="I1630" t="s">
        <v>32</v>
      </c>
      <c r="J1630">
        <v>1</v>
      </c>
      <c r="K1630">
        <v>4.8133299999999997</v>
      </c>
      <c r="L1630">
        <v>-75.696110000000004</v>
      </c>
    </row>
    <row r="1631" spans="1:12" x14ac:dyDescent="0.25">
      <c r="A1631" t="s">
        <v>39</v>
      </c>
      <c r="B1631" t="s">
        <v>24</v>
      </c>
      <c r="C1631">
        <v>43100</v>
      </c>
      <c r="D1631">
        <v>3000</v>
      </c>
      <c r="E1631" t="s">
        <v>129</v>
      </c>
      <c r="F1631" t="s">
        <v>47</v>
      </c>
      <c r="G1631" t="s">
        <v>22</v>
      </c>
      <c r="H1631">
        <v>5</v>
      </c>
      <c r="I1631" t="s">
        <v>17</v>
      </c>
      <c r="J1631">
        <v>2</v>
      </c>
      <c r="K1631">
        <v>6.2518399999999996</v>
      </c>
      <c r="L1631">
        <v>-75.563590000000005</v>
      </c>
    </row>
    <row r="1632" spans="1:12" x14ac:dyDescent="0.25">
      <c r="A1632" t="s">
        <v>55</v>
      </c>
      <c r="B1632" t="s">
        <v>13</v>
      </c>
      <c r="C1632">
        <v>82500</v>
      </c>
      <c r="D1632">
        <v>4600</v>
      </c>
      <c r="E1632" t="s">
        <v>986</v>
      </c>
      <c r="F1632" t="s">
        <v>52</v>
      </c>
      <c r="G1632" t="s">
        <v>16</v>
      </c>
      <c r="H1632">
        <v>1</v>
      </c>
      <c r="I1632" t="s">
        <v>32</v>
      </c>
      <c r="J1632">
        <v>1</v>
      </c>
      <c r="K1632">
        <v>4.6097099999999998</v>
      </c>
      <c r="L1632">
        <v>-74.08175</v>
      </c>
    </row>
    <row r="1633" spans="1:12" x14ac:dyDescent="0.25">
      <c r="A1633" t="s">
        <v>39</v>
      </c>
      <c r="B1633" t="s">
        <v>24</v>
      </c>
      <c r="C1633">
        <v>49300</v>
      </c>
      <c r="D1633">
        <v>800</v>
      </c>
      <c r="E1633" t="s">
        <v>357</v>
      </c>
      <c r="F1633" t="s">
        <v>88</v>
      </c>
      <c r="G1633" t="s">
        <v>16</v>
      </c>
      <c r="H1633">
        <v>5</v>
      </c>
      <c r="I1633" t="s">
        <v>17</v>
      </c>
      <c r="J1633">
        <v>5</v>
      </c>
      <c r="K1633">
        <v>4.6097099999999998</v>
      </c>
      <c r="L1633">
        <v>-74.08175</v>
      </c>
    </row>
    <row r="1634" spans="1:12" x14ac:dyDescent="0.25">
      <c r="A1634" t="s">
        <v>148</v>
      </c>
      <c r="B1634" t="s">
        <v>13</v>
      </c>
      <c r="C1634">
        <v>1877000</v>
      </c>
      <c r="D1634">
        <v>98100</v>
      </c>
      <c r="E1634" t="s">
        <v>483</v>
      </c>
      <c r="F1634" t="s">
        <v>88</v>
      </c>
      <c r="G1634" t="s">
        <v>22</v>
      </c>
      <c r="H1634">
        <v>1</v>
      </c>
      <c r="I1634" t="s">
        <v>17</v>
      </c>
      <c r="J1634">
        <v>3</v>
      </c>
      <c r="K1634">
        <v>6.2518399999999996</v>
      </c>
      <c r="L1634">
        <v>-75.563590000000005</v>
      </c>
    </row>
    <row r="1635" spans="1:12" x14ac:dyDescent="0.25">
      <c r="A1635" t="s">
        <v>171</v>
      </c>
      <c r="B1635" t="s">
        <v>19</v>
      </c>
      <c r="C1635">
        <v>248800</v>
      </c>
      <c r="D1635">
        <v>11400</v>
      </c>
      <c r="E1635" t="s">
        <v>933</v>
      </c>
      <c r="F1635" t="s">
        <v>52</v>
      </c>
      <c r="G1635" t="s">
        <v>16</v>
      </c>
      <c r="H1635">
        <v>5</v>
      </c>
      <c r="I1635" t="s">
        <v>17</v>
      </c>
      <c r="J1635">
        <v>1</v>
      </c>
      <c r="K1635">
        <v>4.6097099999999998</v>
      </c>
      <c r="L1635">
        <v>-74.08175</v>
      </c>
    </row>
    <row r="1636" spans="1:12" x14ac:dyDescent="0.25">
      <c r="A1636" t="s">
        <v>148</v>
      </c>
      <c r="B1636" t="s">
        <v>13</v>
      </c>
      <c r="C1636">
        <v>2516600</v>
      </c>
      <c r="D1636">
        <v>134700</v>
      </c>
      <c r="E1636" t="s">
        <v>1000</v>
      </c>
      <c r="F1636" t="s">
        <v>35</v>
      </c>
      <c r="G1636" t="s">
        <v>16</v>
      </c>
      <c r="H1636">
        <v>4</v>
      </c>
      <c r="I1636" t="s">
        <v>17</v>
      </c>
      <c r="J1636">
        <v>8</v>
      </c>
      <c r="K1636">
        <v>4.6097099999999998</v>
      </c>
      <c r="L1636">
        <v>-74.08175</v>
      </c>
    </row>
    <row r="1637" spans="1:12" x14ac:dyDescent="0.25">
      <c r="A1637" t="s">
        <v>85</v>
      </c>
      <c r="B1637" t="s">
        <v>86</v>
      </c>
      <c r="C1637">
        <v>548000</v>
      </c>
      <c r="D1637">
        <v>27400</v>
      </c>
      <c r="E1637" t="s">
        <v>228</v>
      </c>
      <c r="F1637" t="s">
        <v>88</v>
      </c>
      <c r="G1637" t="s">
        <v>22</v>
      </c>
      <c r="H1637">
        <v>3</v>
      </c>
      <c r="I1637" t="s">
        <v>32</v>
      </c>
      <c r="J1637">
        <v>1</v>
      </c>
      <c r="K1637">
        <v>6.2518399999999996</v>
      </c>
      <c r="L1637">
        <v>-75.563590000000005</v>
      </c>
    </row>
    <row r="1638" spans="1:12" x14ac:dyDescent="0.25">
      <c r="A1638" t="s">
        <v>82</v>
      </c>
      <c r="B1638" t="s">
        <v>58</v>
      </c>
      <c r="C1638">
        <v>42900</v>
      </c>
      <c r="D1638">
        <v>2800</v>
      </c>
      <c r="E1638" t="s">
        <v>800</v>
      </c>
      <c r="F1638" t="s">
        <v>93</v>
      </c>
      <c r="G1638" t="s">
        <v>16</v>
      </c>
      <c r="H1638">
        <v>5</v>
      </c>
      <c r="I1638" t="s">
        <v>17</v>
      </c>
      <c r="J1638">
        <v>6</v>
      </c>
      <c r="K1638">
        <v>4.6097099999999998</v>
      </c>
      <c r="L1638">
        <v>-74.08175</v>
      </c>
    </row>
    <row r="1639" spans="1:12" x14ac:dyDescent="0.25">
      <c r="A1639" t="s">
        <v>184</v>
      </c>
      <c r="B1639" t="s">
        <v>86</v>
      </c>
      <c r="C1639">
        <v>383700</v>
      </c>
      <c r="D1639">
        <v>22800</v>
      </c>
      <c r="E1639" t="s">
        <v>730</v>
      </c>
      <c r="F1639" t="s">
        <v>93</v>
      </c>
      <c r="G1639" t="s">
        <v>22</v>
      </c>
      <c r="H1639">
        <v>3</v>
      </c>
      <c r="I1639" t="s">
        <v>32</v>
      </c>
      <c r="J1639">
        <v>1</v>
      </c>
      <c r="K1639">
        <v>6.2518399999999996</v>
      </c>
      <c r="L1639">
        <v>-75.563590000000005</v>
      </c>
    </row>
    <row r="1640" spans="1:12" x14ac:dyDescent="0.25">
      <c r="A1640" t="s">
        <v>36</v>
      </c>
      <c r="B1640" t="s">
        <v>24</v>
      </c>
      <c r="C1640">
        <v>28300</v>
      </c>
      <c r="D1640">
        <v>0</v>
      </c>
      <c r="E1640" t="s">
        <v>503</v>
      </c>
      <c r="F1640" t="s">
        <v>160</v>
      </c>
      <c r="G1640" t="s">
        <v>16</v>
      </c>
      <c r="H1640">
        <v>5</v>
      </c>
      <c r="I1640" t="s">
        <v>32</v>
      </c>
      <c r="J1640">
        <v>1</v>
      </c>
      <c r="K1640">
        <v>4.6097099999999998</v>
      </c>
      <c r="L1640">
        <v>-74.08175</v>
      </c>
    </row>
    <row r="1641" spans="1:12" x14ac:dyDescent="0.25">
      <c r="A1641" t="s">
        <v>74</v>
      </c>
      <c r="B1641" t="s">
        <v>62</v>
      </c>
      <c r="C1641">
        <v>26800</v>
      </c>
      <c r="D1641">
        <v>0</v>
      </c>
      <c r="E1641" t="s">
        <v>729</v>
      </c>
      <c r="F1641" t="s">
        <v>160</v>
      </c>
      <c r="G1641" t="s">
        <v>31</v>
      </c>
      <c r="H1641">
        <v>5</v>
      </c>
      <c r="I1641" t="s">
        <v>17</v>
      </c>
      <c r="J1641">
        <v>1</v>
      </c>
      <c r="K1641">
        <v>3.4372199999999999</v>
      </c>
      <c r="L1641">
        <v>-76.522499999999994</v>
      </c>
    </row>
    <row r="1642" spans="1:12" x14ac:dyDescent="0.25">
      <c r="A1642" t="s">
        <v>64</v>
      </c>
      <c r="B1642" t="s">
        <v>65</v>
      </c>
      <c r="C1642">
        <v>51600</v>
      </c>
      <c r="D1642">
        <v>3000</v>
      </c>
      <c r="E1642" t="s">
        <v>236</v>
      </c>
      <c r="F1642" t="s">
        <v>21</v>
      </c>
      <c r="G1642" t="s">
        <v>16</v>
      </c>
      <c r="H1642">
        <v>5</v>
      </c>
      <c r="I1642" t="s">
        <v>32</v>
      </c>
      <c r="J1642">
        <v>1</v>
      </c>
      <c r="K1642">
        <v>4.6097099999999998</v>
      </c>
      <c r="L1642">
        <v>-74.08175</v>
      </c>
    </row>
    <row r="1643" spans="1:12" x14ac:dyDescent="0.25">
      <c r="A1643" t="s">
        <v>113</v>
      </c>
      <c r="B1643" t="s">
        <v>24</v>
      </c>
      <c r="C1643">
        <v>14100</v>
      </c>
      <c r="D1643">
        <v>1000</v>
      </c>
      <c r="E1643" t="s">
        <v>470</v>
      </c>
      <c r="F1643" t="s">
        <v>88</v>
      </c>
      <c r="G1643" t="s">
        <v>201</v>
      </c>
      <c r="H1643">
        <v>3</v>
      </c>
      <c r="I1643" t="s">
        <v>32</v>
      </c>
      <c r="J1643">
        <v>1</v>
      </c>
      <c r="K1643">
        <v>11.54444</v>
      </c>
      <c r="L1643">
        <v>-72.907219999999995</v>
      </c>
    </row>
    <row r="1644" spans="1:12" x14ac:dyDescent="0.25">
      <c r="A1644" t="s">
        <v>105</v>
      </c>
      <c r="B1644" t="s">
        <v>19</v>
      </c>
      <c r="C1644">
        <v>328300</v>
      </c>
      <c r="D1644">
        <v>15700</v>
      </c>
      <c r="E1644" t="s">
        <v>702</v>
      </c>
      <c r="F1644" t="s">
        <v>43</v>
      </c>
      <c r="G1644" t="s">
        <v>22</v>
      </c>
      <c r="H1644">
        <v>5</v>
      </c>
      <c r="I1644" t="s">
        <v>17</v>
      </c>
      <c r="J1644">
        <v>1</v>
      </c>
      <c r="K1644">
        <v>6.2518399999999996</v>
      </c>
      <c r="L1644">
        <v>-75.563590000000005</v>
      </c>
    </row>
    <row r="1645" spans="1:12" x14ac:dyDescent="0.25">
      <c r="A1645" t="s">
        <v>89</v>
      </c>
      <c r="B1645" t="s">
        <v>62</v>
      </c>
      <c r="C1645">
        <v>10000</v>
      </c>
      <c r="D1645">
        <v>2900</v>
      </c>
      <c r="E1645" t="s">
        <v>981</v>
      </c>
      <c r="F1645" t="s">
        <v>52</v>
      </c>
      <c r="G1645" t="s">
        <v>178</v>
      </c>
      <c r="H1645">
        <v>5</v>
      </c>
      <c r="I1645" t="s">
        <v>32</v>
      </c>
      <c r="J1645">
        <v>1</v>
      </c>
      <c r="K1645">
        <v>1.2136100000000001</v>
      </c>
      <c r="L1645">
        <v>-77.281109999999998</v>
      </c>
    </row>
    <row r="1646" spans="1:12" x14ac:dyDescent="0.25">
      <c r="A1646" t="s">
        <v>204</v>
      </c>
      <c r="B1646" t="s">
        <v>13</v>
      </c>
      <c r="C1646">
        <v>175400</v>
      </c>
      <c r="D1646">
        <v>14100</v>
      </c>
      <c r="E1646" t="s">
        <v>1100</v>
      </c>
      <c r="F1646" t="s">
        <v>52</v>
      </c>
      <c r="G1646" t="s">
        <v>22</v>
      </c>
      <c r="H1646">
        <v>5</v>
      </c>
      <c r="I1646" t="s">
        <v>17</v>
      </c>
      <c r="J1646">
        <v>5</v>
      </c>
      <c r="K1646">
        <v>6.2518399999999996</v>
      </c>
      <c r="L1646">
        <v>-75.563590000000005</v>
      </c>
    </row>
    <row r="1647" spans="1:12" x14ac:dyDescent="0.25">
      <c r="A1647" t="s">
        <v>84</v>
      </c>
      <c r="B1647" t="s">
        <v>58</v>
      </c>
      <c r="C1647">
        <v>160500</v>
      </c>
      <c r="D1647">
        <v>9200</v>
      </c>
      <c r="E1647" t="s">
        <v>699</v>
      </c>
      <c r="F1647" t="s">
        <v>21</v>
      </c>
      <c r="G1647" t="s">
        <v>16</v>
      </c>
      <c r="H1647">
        <v>1</v>
      </c>
      <c r="I1647" t="s">
        <v>17</v>
      </c>
      <c r="J1647">
        <v>1</v>
      </c>
      <c r="K1647">
        <v>4.6097099999999998</v>
      </c>
      <c r="L1647">
        <v>-74.08175</v>
      </c>
    </row>
    <row r="1648" spans="1:12" x14ac:dyDescent="0.25">
      <c r="A1648" t="s">
        <v>219</v>
      </c>
      <c r="B1648" t="s">
        <v>19</v>
      </c>
      <c r="C1648">
        <v>676800</v>
      </c>
      <c r="D1648">
        <v>34200</v>
      </c>
      <c r="E1648" t="s">
        <v>1071</v>
      </c>
      <c r="F1648" t="s">
        <v>52</v>
      </c>
      <c r="G1648" t="s">
        <v>44</v>
      </c>
      <c r="H1648">
        <v>4</v>
      </c>
      <c r="I1648" t="s">
        <v>17</v>
      </c>
      <c r="J1648">
        <v>1</v>
      </c>
      <c r="K1648">
        <v>11.240790000000001</v>
      </c>
      <c r="L1648">
        <v>-74.199039999999997</v>
      </c>
    </row>
    <row r="1649" spans="1:12" x14ac:dyDescent="0.25">
      <c r="A1649" t="s">
        <v>36</v>
      </c>
      <c r="B1649" t="s">
        <v>24</v>
      </c>
      <c r="C1649">
        <v>35200</v>
      </c>
      <c r="D1649">
        <v>0</v>
      </c>
      <c r="E1649" t="s">
        <v>1027</v>
      </c>
      <c r="F1649" t="s">
        <v>54</v>
      </c>
      <c r="G1649" t="s">
        <v>60</v>
      </c>
      <c r="H1649">
        <v>5</v>
      </c>
      <c r="I1649" t="s">
        <v>17</v>
      </c>
      <c r="J1649">
        <v>3</v>
      </c>
      <c r="K1649">
        <v>4.8133299999999997</v>
      </c>
      <c r="L1649">
        <v>-75.696110000000004</v>
      </c>
    </row>
    <row r="1650" spans="1:12" x14ac:dyDescent="0.25">
      <c r="A1650" t="s">
        <v>158</v>
      </c>
      <c r="B1650" t="s">
        <v>62</v>
      </c>
      <c r="C1650">
        <v>50700</v>
      </c>
      <c r="D1650">
        <v>8500</v>
      </c>
      <c r="E1650" t="s">
        <v>610</v>
      </c>
      <c r="F1650" t="s">
        <v>96</v>
      </c>
      <c r="G1650" t="s">
        <v>16</v>
      </c>
      <c r="H1650">
        <v>4</v>
      </c>
      <c r="I1650" t="s">
        <v>17</v>
      </c>
      <c r="J1650">
        <v>6</v>
      </c>
      <c r="K1650">
        <v>4.6097099999999998</v>
      </c>
      <c r="L1650">
        <v>-74.08175</v>
      </c>
    </row>
    <row r="1651" spans="1:12" x14ac:dyDescent="0.25">
      <c r="A1651" t="s">
        <v>74</v>
      </c>
      <c r="B1651" t="s">
        <v>62</v>
      </c>
      <c r="C1651">
        <v>28900</v>
      </c>
      <c r="D1651">
        <v>2200</v>
      </c>
      <c r="E1651" t="s">
        <v>1180</v>
      </c>
      <c r="F1651" t="s">
        <v>21</v>
      </c>
      <c r="G1651" t="s">
        <v>31</v>
      </c>
      <c r="H1651">
        <v>5</v>
      </c>
      <c r="I1651" t="s">
        <v>17</v>
      </c>
      <c r="J1651">
        <v>8</v>
      </c>
      <c r="K1651">
        <v>3.4372199999999999</v>
      </c>
      <c r="L1651">
        <v>-76.522499999999994</v>
      </c>
    </row>
    <row r="1652" spans="1:12" x14ac:dyDescent="0.25">
      <c r="A1652" t="s">
        <v>78</v>
      </c>
      <c r="B1652" t="s">
        <v>19</v>
      </c>
      <c r="C1652">
        <v>282400</v>
      </c>
      <c r="D1652">
        <v>13200</v>
      </c>
      <c r="E1652" t="s">
        <v>920</v>
      </c>
      <c r="F1652" t="s">
        <v>130</v>
      </c>
      <c r="G1652" t="s">
        <v>91</v>
      </c>
      <c r="H1652">
        <v>4</v>
      </c>
      <c r="I1652" t="s">
        <v>17</v>
      </c>
      <c r="J1652">
        <v>3</v>
      </c>
      <c r="K1652">
        <v>10.968540000000001</v>
      </c>
      <c r="L1652">
        <v>-74.781319999999994</v>
      </c>
    </row>
    <row r="1653" spans="1:12" x14ac:dyDescent="0.25">
      <c r="A1653" t="s">
        <v>23</v>
      </c>
      <c r="B1653" t="s">
        <v>24</v>
      </c>
      <c r="C1653">
        <v>116700</v>
      </c>
      <c r="D1653">
        <v>4400</v>
      </c>
      <c r="E1653" t="s">
        <v>241</v>
      </c>
      <c r="F1653" t="s">
        <v>96</v>
      </c>
      <c r="G1653" t="s">
        <v>126</v>
      </c>
      <c r="H1653">
        <v>5</v>
      </c>
      <c r="I1653" t="s">
        <v>17</v>
      </c>
      <c r="J1653">
        <v>5</v>
      </c>
      <c r="K1653">
        <v>7.89391</v>
      </c>
      <c r="L1653">
        <v>-72.507819999999995</v>
      </c>
    </row>
    <row r="1654" spans="1:12" x14ac:dyDescent="0.25">
      <c r="A1654" t="s">
        <v>28</v>
      </c>
      <c r="B1654" t="s">
        <v>29</v>
      </c>
      <c r="C1654">
        <v>303500</v>
      </c>
      <c r="D1654">
        <v>20800</v>
      </c>
      <c r="E1654" t="s">
        <v>989</v>
      </c>
      <c r="F1654" t="s">
        <v>15</v>
      </c>
      <c r="G1654" t="s">
        <v>16</v>
      </c>
      <c r="H1654">
        <v>2</v>
      </c>
      <c r="I1654" t="s">
        <v>17</v>
      </c>
      <c r="J1654">
        <v>5</v>
      </c>
      <c r="K1654">
        <v>4.6097099999999998</v>
      </c>
      <c r="L1654">
        <v>-74.08175</v>
      </c>
    </row>
    <row r="1655" spans="1:12" x14ac:dyDescent="0.25">
      <c r="A1655" t="s">
        <v>82</v>
      </c>
      <c r="B1655" t="s">
        <v>58</v>
      </c>
      <c r="C1655">
        <v>53800</v>
      </c>
      <c r="D1655">
        <v>3100</v>
      </c>
      <c r="E1655" t="s">
        <v>1205</v>
      </c>
      <c r="F1655" t="s">
        <v>160</v>
      </c>
      <c r="G1655" t="s">
        <v>201</v>
      </c>
      <c r="H1655">
        <v>5</v>
      </c>
      <c r="I1655" t="s">
        <v>32</v>
      </c>
      <c r="J1655">
        <v>1</v>
      </c>
      <c r="K1655">
        <v>11.54444</v>
      </c>
      <c r="L1655">
        <v>-72.907219999999995</v>
      </c>
    </row>
    <row r="1656" spans="1:12" x14ac:dyDescent="0.25">
      <c r="A1656" t="s">
        <v>85</v>
      </c>
      <c r="B1656" t="s">
        <v>86</v>
      </c>
      <c r="C1656">
        <v>654700</v>
      </c>
      <c r="D1656">
        <v>33000</v>
      </c>
      <c r="E1656" t="s">
        <v>939</v>
      </c>
      <c r="F1656" t="s">
        <v>21</v>
      </c>
      <c r="G1656" t="s">
        <v>22</v>
      </c>
      <c r="H1656">
        <v>5</v>
      </c>
      <c r="I1656" t="s">
        <v>32</v>
      </c>
      <c r="J1656">
        <v>1</v>
      </c>
      <c r="K1656">
        <v>6.2518399999999996</v>
      </c>
      <c r="L1656">
        <v>-75.563590000000005</v>
      </c>
    </row>
    <row r="1657" spans="1:12" x14ac:dyDescent="0.25">
      <c r="A1657" t="s">
        <v>84</v>
      </c>
      <c r="B1657" t="s">
        <v>58</v>
      </c>
      <c r="C1657">
        <v>212100</v>
      </c>
      <c r="D1657">
        <v>12000</v>
      </c>
      <c r="E1657" t="s">
        <v>579</v>
      </c>
      <c r="F1657" t="s">
        <v>96</v>
      </c>
      <c r="G1657" t="s">
        <v>178</v>
      </c>
      <c r="H1657">
        <v>4</v>
      </c>
      <c r="I1657" t="s">
        <v>17</v>
      </c>
      <c r="J1657">
        <v>2</v>
      </c>
      <c r="K1657">
        <v>1.2136100000000001</v>
      </c>
      <c r="L1657">
        <v>-77.281109999999998</v>
      </c>
    </row>
    <row r="1658" spans="1:12" x14ac:dyDescent="0.25">
      <c r="A1658" t="s">
        <v>57</v>
      </c>
      <c r="B1658" t="s">
        <v>58</v>
      </c>
      <c r="C1658">
        <v>70200</v>
      </c>
      <c r="D1658">
        <v>1900</v>
      </c>
      <c r="E1658" t="s">
        <v>565</v>
      </c>
      <c r="F1658" t="s">
        <v>35</v>
      </c>
      <c r="G1658" t="s">
        <v>16</v>
      </c>
      <c r="H1658">
        <v>4</v>
      </c>
      <c r="I1658" t="s">
        <v>32</v>
      </c>
      <c r="J1658">
        <v>1</v>
      </c>
      <c r="K1658">
        <v>4.6097099999999998</v>
      </c>
      <c r="L1658">
        <v>-74.08175</v>
      </c>
    </row>
    <row r="1659" spans="1:12" x14ac:dyDescent="0.25">
      <c r="A1659" t="s">
        <v>12</v>
      </c>
      <c r="B1659" t="s">
        <v>13</v>
      </c>
      <c r="C1659">
        <v>292200</v>
      </c>
      <c r="D1659">
        <v>16100</v>
      </c>
      <c r="E1659" t="s">
        <v>177</v>
      </c>
      <c r="F1659" t="s">
        <v>130</v>
      </c>
      <c r="G1659" t="s">
        <v>385</v>
      </c>
      <c r="H1659">
        <v>4</v>
      </c>
      <c r="I1659" t="s">
        <v>32</v>
      </c>
      <c r="J1659">
        <v>1</v>
      </c>
      <c r="K1659">
        <v>4.5793699999999999</v>
      </c>
      <c r="L1659">
        <v>-74.216819999999998</v>
      </c>
    </row>
    <row r="1660" spans="1:12" x14ac:dyDescent="0.25">
      <c r="A1660" t="s">
        <v>219</v>
      </c>
      <c r="B1660" t="s">
        <v>19</v>
      </c>
      <c r="C1660">
        <v>794200</v>
      </c>
      <c r="D1660">
        <v>40500</v>
      </c>
      <c r="E1660" t="s">
        <v>882</v>
      </c>
      <c r="F1660" t="s">
        <v>52</v>
      </c>
      <c r="G1660" t="s">
        <v>22</v>
      </c>
      <c r="H1660">
        <v>1</v>
      </c>
      <c r="I1660" t="s">
        <v>17</v>
      </c>
      <c r="J1660">
        <v>6</v>
      </c>
      <c r="K1660">
        <v>6.2518399999999996</v>
      </c>
      <c r="L1660">
        <v>-75.563590000000005</v>
      </c>
    </row>
    <row r="1661" spans="1:12" x14ac:dyDescent="0.25">
      <c r="A1661" t="s">
        <v>94</v>
      </c>
      <c r="B1661" t="s">
        <v>29</v>
      </c>
      <c r="C1661">
        <v>822700</v>
      </c>
      <c r="D1661">
        <v>44500</v>
      </c>
      <c r="E1661" t="s">
        <v>1171</v>
      </c>
      <c r="F1661" t="s">
        <v>130</v>
      </c>
      <c r="G1661" t="s">
        <v>16</v>
      </c>
      <c r="H1661">
        <v>5</v>
      </c>
      <c r="I1661" t="s">
        <v>38</v>
      </c>
      <c r="J1661">
        <v>1</v>
      </c>
      <c r="K1661">
        <v>4.6097099999999998</v>
      </c>
      <c r="L1661">
        <v>-74.08175</v>
      </c>
    </row>
    <row r="1662" spans="1:12" x14ac:dyDescent="0.25">
      <c r="A1662" t="s">
        <v>155</v>
      </c>
      <c r="B1662" t="s">
        <v>62</v>
      </c>
      <c r="C1662">
        <v>102300</v>
      </c>
      <c r="D1662">
        <v>5800</v>
      </c>
      <c r="E1662" t="s">
        <v>425</v>
      </c>
      <c r="F1662" t="s">
        <v>88</v>
      </c>
      <c r="G1662" t="s">
        <v>22</v>
      </c>
      <c r="H1662">
        <v>4</v>
      </c>
      <c r="I1662" t="s">
        <v>17</v>
      </c>
      <c r="J1662">
        <v>3</v>
      </c>
      <c r="K1662">
        <v>6.2518399999999996</v>
      </c>
      <c r="L1662">
        <v>-75.563590000000005</v>
      </c>
    </row>
    <row r="1663" spans="1:12" x14ac:dyDescent="0.25">
      <c r="A1663" t="s">
        <v>85</v>
      </c>
      <c r="B1663" t="s">
        <v>86</v>
      </c>
      <c r="C1663">
        <v>644600</v>
      </c>
      <c r="D1663">
        <v>34700</v>
      </c>
      <c r="E1663" t="s">
        <v>616</v>
      </c>
      <c r="F1663" t="s">
        <v>96</v>
      </c>
      <c r="G1663" t="s">
        <v>16</v>
      </c>
      <c r="H1663">
        <v>5</v>
      </c>
      <c r="I1663" t="s">
        <v>17</v>
      </c>
      <c r="J1663">
        <v>1</v>
      </c>
      <c r="K1663">
        <v>4.6097099999999998</v>
      </c>
      <c r="L1663">
        <v>-74.08175</v>
      </c>
    </row>
    <row r="1664" spans="1:12" x14ac:dyDescent="0.25">
      <c r="A1664" t="s">
        <v>148</v>
      </c>
      <c r="B1664" t="s">
        <v>13</v>
      </c>
      <c r="C1664">
        <v>1597000</v>
      </c>
      <c r="D1664">
        <v>83200</v>
      </c>
      <c r="E1664" t="s">
        <v>456</v>
      </c>
      <c r="F1664" t="s">
        <v>26</v>
      </c>
      <c r="G1664" t="s">
        <v>16</v>
      </c>
      <c r="H1664">
        <v>4</v>
      </c>
      <c r="I1664" t="s">
        <v>32</v>
      </c>
      <c r="J1664">
        <v>1</v>
      </c>
      <c r="K1664">
        <v>4.6097099999999998</v>
      </c>
      <c r="L1664">
        <v>-74.08175</v>
      </c>
    </row>
    <row r="1665" spans="1:12" x14ac:dyDescent="0.25">
      <c r="A1665" t="s">
        <v>111</v>
      </c>
      <c r="B1665" t="s">
        <v>19</v>
      </c>
      <c r="C1665">
        <v>500200</v>
      </c>
      <c r="D1665">
        <v>24800</v>
      </c>
      <c r="E1665" t="s">
        <v>331</v>
      </c>
      <c r="F1665" t="s">
        <v>160</v>
      </c>
      <c r="G1665" t="s">
        <v>16</v>
      </c>
      <c r="H1665">
        <v>5</v>
      </c>
      <c r="I1665" t="s">
        <v>38</v>
      </c>
      <c r="J1665">
        <v>1</v>
      </c>
      <c r="K1665">
        <v>4.6097099999999998</v>
      </c>
      <c r="L1665">
        <v>-74.08175</v>
      </c>
    </row>
    <row r="1666" spans="1:12" x14ac:dyDescent="0.25">
      <c r="A1666" t="s">
        <v>148</v>
      </c>
      <c r="B1666" t="s">
        <v>13</v>
      </c>
      <c r="C1666">
        <v>2403200</v>
      </c>
      <c r="D1666">
        <v>128200</v>
      </c>
      <c r="E1666" t="s">
        <v>100</v>
      </c>
      <c r="F1666" t="s">
        <v>47</v>
      </c>
      <c r="G1666" t="s">
        <v>201</v>
      </c>
      <c r="H1666">
        <v>4</v>
      </c>
      <c r="I1666" t="s">
        <v>17</v>
      </c>
      <c r="J1666">
        <v>1</v>
      </c>
      <c r="K1666">
        <v>11.54444</v>
      </c>
      <c r="L1666">
        <v>-72.907219999999995</v>
      </c>
    </row>
    <row r="1667" spans="1:12" x14ac:dyDescent="0.25">
      <c r="A1667" t="s">
        <v>103</v>
      </c>
      <c r="B1667" t="s">
        <v>13</v>
      </c>
      <c r="C1667">
        <v>344000</v>
      </c>
      <c r="D1667">
        <v>16500</v>
      </c>
      <c r="E1667" t="s">
        <v>303</v>
      </c>
      <c r="F1667" t="s">
        <v>26</v>
      </c>
      <c r="G1667" t="s">
        <v>22</v>
      </c>
      <c r="H1667">
        <v>5</v>
      </c>
      <c r="I1667" t="s">
        <v>17</v>
      </c>
      <c r="J1667">
        <v>1</v>
      </c>
      <c r="K1667">
        <v>6.2518399999999996</v>
      </c>
      <c r="L1667">
        <v>-75.563590000000005</v>
      </c>
    </row>
    <row r="1668" spans="1:12" x14ac:dyDescent="0.25">
      <c r="A1668" t="s">
        <v>164</v>
      </c>
      <c r="B1668" t="s">
        <v>13</v>
      </c>
      <c r="C1668">
        <v>49600</v>
      </c>
      <c r="D1668">
        <v>800</v>
      </c>
      <c r="E1668" t="s">
        <v>288</v>
      </c>
      <c r="F1668" t="s">
        <v>47</v>
      </c>
      <c r="G1668" t="s">
        <v>22</v>
      </c>
      <c r="H1668">
        <v>2</v>
      </c>
      <c r="I1668" t="s">
        <v>17</v>
      </c>
      <c r="J1668">
        <v>8</v>
      </c>
      <c r="K1668">
        <v>6.2518399999999996</v>
      </c>
      <c r="L1668">
        <v>-75.563590000000005</v>
      </c>
    </row>
    <row r="1669" spans="1:12" x14ac:dyDescent="0.25">
      <c r="A1669" t="s">
        <v>122</v>
      </c>
      <c r="B1669" t="s">
        <v>29</v>
      </c>
      <c r="C1669">
        <v>1293500</v>
      </c>
      <c r="D1669">
        <v>69100</v>
      </c>
      <c r="E1669" t="s">
        <v>730</v>
      </c>
      <c r="F1669" t="s">
        <v>43</v>
      </c>
      <c r="G1669" t="s">
        <v>278</v>
      </c>
      <c r="H1669">
        <v>1</v>
      </c>
      <c r="I1669" t="s">
        <v>17</v>
      </c>
      <c r="J1669">
        <v>4</v>
      </c>
      <c r="K1669">
        <v>-4.2152799999999999</v>
      </c>
      <c r="L1669">
        <v>-69.940560000000005</v>
      </c>
    </row>
    <row r="1670" spans="1:12" x14ac:dyDescent="0.25">
      <c r="A1670" t="s">
        <v>50</v>
      </c>
      <c r="B1670" t="s">
        <v>29</v>
      </c>
      <c r="C1670">
        <v>1845400</v>
      </c>
      <c r="D1670">
        <v>96400</v>
      </c>
      <c r="E1670" t="s">
        <v>467</v>
      </c>
      <c r="F1670" t="s">
        <v>35</v>
      </c>
      <c r="G1670" t="s">
        <v>16</v>
      </c>
      <c r="H1670">
        <v>5</v>
      </c>
      <c r="I1670" t="s">
        <v>17</v>
      </c>
      <c r="J1670">
        <v>2</v>
      </c>
      <c r="K1670">
        <v>4.6097099999999998</v>
      </c>
      <c r="L1670">
        <v>-74.08175</v>
      </c>
    </row>
    <row r="1671" spans="1:12" x14ac:dyDescent="0.25">
      <c r="A1671" t="s">
        <v>48</v>
      </c>
      <c r="B1671" t="s">
        <v>24</v>
      </c>
      <c r="C1671">
        <v>61300</v>
      </c>
      <c r="D1671">
        <v>1500</v>
      </c>
      <c r="E1671" t="s">
        <v>391</v>
      </c>
      <c r="F1671" t="s">
        <v>35</v>
      </c>
      <c r="G1671" t="s">
        <v>22</v>
      </c>
      <c r="H1671">
        <v>5</v>
      </c>
      <c r="I1671" t="s">
        <v>17</v>
      </c>
      <c r="J1671">
        <v>2</v>
      </c>
      <c r="K1671">
        <v>6.2518399999999996</v>
      </c>
      <c r="L1671">
        <v>-75.563590000000005</v>
      </c>
    </row>
    <row r="1672" spans="1:12" x14ac:dyDescent="0.25">
      <c r="A1672" t="s">
        <v>192</v>
      </c>
      <c r="B1672" t="s">
        <v>65</v>
      </c>
      <c r="C1672">
        <v>36500</v>
      </c>
      <c r="D1672">
        <v>8800</v>
      </c>
      <c r="E1672" t="s">
        <v>780</v>
      </c>
      <c r="F1672" t="s">
        <v>52</v>
      </c>
      <c r="G1672" t="s">
        <v>16</v>
      </c>
      <c r="H1672">
        <v>1</v>
      </c>
      <c r="I1672" t="s">
        <v>17</v>
      </c>
      <c r="J1672">
        <v>2</v>
      </c>
      <c r="K1672">
        <v>4.6097099999999998</v>
      </c>
      <c r="L1672">
        <v>-74.08175</v>
      </c>
    </row>
    <row r="1673" spans="1:12" x14ac:dyDescent="0.25">
      <c r="A1673" t="s">
        <v>124</v>
      </c>
      <c r="B1673" t="s">
        <v>19</v>
      </c>
      <c r="C1673">
        <v>737700</v>
      </c>
      <c r="D1673">
        <v>40500</v>
      </c>
      <c r="E1673" t="s">
        <v>228</v>
      </c>
      <c r="F1673" t="s">
        <v>26</v>
      </c>
      <c r="G1673" t="s">
        <v>31</v>
      </c>
      <c r="H1673">
        <v>5</v>
      </c>
      <c r="I1673" t="s">
        <v>17</v>
      </c>
      <c r="J1673">
        <v>4</v>
      </c>
      <c r="K1673">
        <v>3.4372199999999999</v>
      </c>
      <c r="L1673">
        <v>-76.522499999999994</v>
      </c>
    </row>
    <row r="1674" spans="1:12" x14ac:dyDescent="0.25">
      <c r="A1674" t="s">
        <v>118</v>
      </c>
      <c r="B1674" t="s">
        <v>86</v>
      </c>
      <c r="C1674">
        <v>602000</v>
      </c>
      <c r="D1674">
        <v>32300</v>
      </c>
      <c r="E1674" t="s">
        <v>698</v>
      </c>
      <c r="F1674" t="s">
        <v>160</v>
      </c>
      <c r="G1674" t="s">
        <v>16</v>
      </c>
      <c r="H1674">
        <v>4</v>
      </c>
      <c r="I1674" t="s">
        <v>32</v>
      </c>
      <c r="J1674">
        <v>1</v>
      </c>
      <c r="K1674">
        <v>4.6097099999999998</v>
      </c>
      <c r="L1674">
        <v>-74.08175</v>
      </c>
    </row>
    <row r="1675" spans="1:12" x14ac:dyDescent="0.25">
      <c r="A1675" t="s">
        <v>118</v>
      </c>
      <c r="B1675" t="s">
        <v>86</v>
      </c>
      <c r="C1675">
        <v>940500</v>
      </c>
      <c r="D1675">
        <v>48300</v>
      </c>
      <c r="E1675" t="s">
        <v>497</v>
      </c>
      <c r="F1675" t="s">
        <v>160</v>
      </c>
      <c r="G1675" t="s">
        <v>22</v>
      </c>
      <c r="H1675">
        <v>5</v>
      </c>
      <c r="I1675" t="s">
        <v>17</v>
      </c>
      <c r="J1675">
        <v>1</v>
      </c>
      <c r="K1675">
        <v>6.2518399999999996</v>
      </c>
      <c r="L1675">
        <v>-75.563590000000005</v>
      </c>
    </row>
    <row r="1676" spans="1:12" x14ac:dyDescent="0.25">
      <c r="A1676" t="s">
        <v>155</v>
      </c>
      <c r="B1676" t="s">
        <v>62</v>
      </c>
      <c r="C1676">
        <v>107800</v>
      </c>
      <c r="D1676">
        <v>6800</v>
      </c>
      <c r="E1676" t="s">
        <v>517</v>
      </c>
      <c r="F1676" t="s">
        <v>93</v>
      </c>
      <c r="G1676" t="s">
        <v>22</v>
      </c>
      <c r="H1676">
        <v>5</v>
      </c>
      <c r="I1676" t="s">
        <v>17</v>
      </c>
      <c r="J1676">
        <v>1</v>
      </c>
      <c r="K1676">
        <v>6.2518399999999996</v>
      </c>
      <c r="L1676">
        <v>-75.563590000000005</v>
      </c>
    </row>
    <row r="1677" spans="1:12" x14ac:dyDescent="0.25">
      <c r="A1677" t="s">
        <v>155</v>
      </c>
      <c r="B1677" t="s">
        <v>62</v>
      </c>
      <c r="C1677">
        <v>99400</v>
      </c>
      <c r="D1677">
        <v>5700</v>
      </c>
      <c r="E1677" t="s">
        <v>587</v>
      </c>
      <c r="F1677" t="s">
        <v>76</v>
      </c>
      <c r="G1677" t="s">
        <v>60</v>
      </c>
      <c r="H1677">
        <v>5</v>
      </c>
      <c r="I1677" t="s">
        <v>17</v>
      </c>
      <c r="J1677">
        <v>10</v>
      </c>
      <c r="K1677">
        <v>4.8133299999999997</v>
      </c>
      <c r="L1677">
        <v>-75.696110000000004</v>
      </c>
    </row>
    <row r="1678" spans="1:12" x14ac:dyDescent="0.25">
      <c r="A1678" t="s">
        <v>98</v>
      </c>
      <c r="B1678" t="s">
        <v>19</v>
      </c>
      <c r="C1678">
        <v>660200</v>
      </c>
      <c r="D1678">
        <v>35600</v>
      </c>
      <c r="E1678" t="s">
        <v>1066</v>
      </c>
      <c r="F1678" t="s">
        <v>35</v>
      </c>
      <c r="G1678" t="s">
        <v>178</v>
      </c>
      <c r="H1678">
        <v>5</v>
      </c>
      <c r="I1678" t="s">
        <v>17</v>
      </c>
      <c r="J1678">
        <v>1</v>
      </c>
      <c r="K1678">
        <v>1.2136100000000001</v>
      </c>
      <c r="L1678">
        <v>-77.281109999999998</v>
      </c>
    </row>
    <row r="1679" spans="1:12" x14ac:dyDescent="0.25">
      <c r="A1679" t="s">
        <v>219</v>
      </c>
      <c r="B1679" t="s">
        <v>19</v>
      </c>
      <c r="C1679">
        <v>941500</v>
      </c>
      <c r="D1679">
        <v>48300</v>
      </c>
      <c r="E1679" t="s">
        <v>965</v>
      </c>
      <c r="F1679" t="s">
        <v>88</v>
      </c>
      <c r="G1679" t="s">
        <v>60</v>
      </c>
      <c r="H1679">
        <v>5</v>
      </c>
      <c r="I1679" t="s">
        <v>17</v>
      </c>
      <c r="J1679">
        <v>1</v>
      </c>
      <c r="K1679">
        <v>4.8133299999999997</v>
      </c>
      <c r="L1679">
        <v>-75.696110000000004</v>
      </c>
    </row>
    <row r="1680" spans="1:12" x14ac:dyDescent="0.25">
      <c r="A1680" t="s">
        <v>57</v>
      </c>
      <c r="B1680" t="s">
        <v>58</v>
      </c>
      <c r="C1680">
        <v>83900</v>
      </c>
      <c r="D1680">
        <v>2700</v>
      </c>
      <c r="E1680" t="s">
        <v>860</v>
      </c>
      <c r="F1680" t="s">
        <v>160</v>
      </c>
      <c r="G1680" t="s">
        <v>22</v>
      </c>
      <c r="H1680">
        <v>5</v>
      </c>
      <c r="I1680" t="s">
        <v>38</v>
      </c>
      <c r="J1680">
        <v>1</v>
      </c>
      <c r="K1680">
        <v>6.2518399999999996</v>
      </c>
      <c r="L1680">
        <v>-75.563590000000005</v>
      </c>
    </row>
    <row r="1681" spans="1:12" x14ac:dyDescent="0.25">
      <c r="A1681" t="s">
        <v>74</v>
      </c>
      <c r="B1681" t="s">
        <v>62</v>
      </c>
      <c r="C1681">
        <v>26500</v>
      </c>
      <c r="D1681">
        <v>0</v>
      </c>
      <c r="E1681" t="s">
        <v>1188</v>
      </c>
      <c r="F1681" t="s">
        <v>96</v>
      </c>
      <c r="G1681" t="s">
        <v>278</v>
      </c>
      <c r="H1681">
        <v>5</v>
      </c>
      <c r="I1681" t="s">
        <v>17</v>
      </c>
      <c r="J1681">
        <v>3</v>
      </c>
      <c r="K1681">
        <v>-4.2152799999999999</v>
      </c>
      <c r="L1681">
        <v>-69.940560000000005</v>
      </c>
    </row>
    <row r="1682" spans="1:12" x14ac:dyDescent="0.25">
      <c r="A1682" t="s">
        <v>64</v>
      </c>
      <c r="B1682" t="s">
        <v>65</v>
      </c>
      <c r="C1682">
        <v>59600</v>
      </c>
      <c r="D1682">
        <v>4200</v>
      </c>
      <c r="E1682" t="s">
        <v>443</v>
      </c>
      <c r="F1682" t="s">
        <v>88</v>
      </c>
      <c r="G1682" t="s">
        <v>22</v>
      </c>
      <c r="H1682">
        <v>1</v>
      </c>
      <c r="I1682" t="s">
        <v>32</v>
      </c>
      <c r="J1682">
        <v>1</v>
      </c>
      <c r="K1682">
        <v>6.2518399999999996</v>
      </c>
      <c r="L1682">
        <v>-75.563590000000005</v>
      </c>
    </row>
    <row r="1683" spans="1:12" x14ac:dyDescent="0.25">
      <c r="A1683" t="s">
        <v>266</v>
      </c>
      <c r="B1683" t="s">
        <v>13</v>
      </c>
      <c r="C1683">
        <v>1587300</v>
      </c>
      <c r="D1683">
        <v>84700</v>
      </c>
      <c r="E1683" t="s">
        <v>726</v>
      </c>
      <c r="F1683" t="s">
        <v>21</v>
      </c>
      <c r="G1683" t="s">
        <v>31</v>
      </c>
      <c r="H1683">
        <v>5</v>
      </c>
      <c r="I1683" t="s">
        <v>17</v>
      </c>
      <c r="J1683">
        <v>10</v>
      </c>
      <c r="K1683">
        <v>3.4372199999999999</v>
      </c>
      <c r="L1683">
        <v>-76.522499999999994</v>
      </c>
    </row>
    <row r="1684" spans="1:12" x14ac:dyDescent="0.25">
      <c r="A1684" t="s">
        <v>192</v>
      </c>
      <c r="B1684" t="s">
        <v>65</v>
      </c>
      <c r="C1684">
        <v>64200</v>
      </c>
      <c r="D1684">
        <v>1600</v>
      </c>
      <c r="E1684" t="s">
        <v>386</v>
      </c>
      <c r="F1684" t="s">
        <v>47</v>
      </c>
      <c r="G1684" t="s">
        <v>16</v>
      </c>
      <c r="H1684">
        <v>1</v>
      </c>
      <c r="I1684" t="s">
        <v>17</v>
      </c>
      <c r="J1684">
        <v>7</v>
      </c>
      <c r="K1684">
        <v>4.6097099999999998</v>
      </c>
      <c r="L1684">
        <v>-74.08175</v>
      </c>
    </row>
    <row r="1685" spans="1:12" x14ac:dyDescent="0.25">
      <c r="A1685" t="s">
        <v>36</v>
      </c>
      <c r="B1685" t="s">
        <v>24</v>
      </c>
      <c r="C1685">
        <v>40500</v>
      </c>
      <c r="D1685">
        <v>0</v>
      </c>
      <c r="E1685" t="s">
        <v>406</v>
      </c>
      <c r="F1685" t="s">
        <v>15</v>
      </c>
      <c r="G1685" t="s">
        <v>16</v>
      </c>
      <c r="H1685">
        <v>1</v>
      </c>
      <c r="I1685" t="s">
        <v>32</v>
      </c>
      <c r="J1685">
        <v>1</v>
      </c>
      <c r="K1685">
        <v>4.6097099999999998</v>
      </c>
      <c r="L1685">
        <v>-74.08175</v>
      </c>
    </row>
    <row r="1686" spans="1:12" x14ac:dyDescent="0.25">
      <c r="A1686" t="s">
        <v>105</v>
      </c>
      <c r="B1686" t="s">
        <v>19</v>
      </c>
      <c r="C1686">
        <v>332500</v>
      </c>
      <c r="D1686">
        <v>17900</v>
      </c>
      <c r="E1686" t="s">
        <v>281</v>
      </c>
      <c r="F1686" t="s">
        <v>160</v>
      </c>
      <c r="G1686" t="s">
        <v>22</v>
      </c>
      <c r="H1686">
        <v>1</v>
      </c>
      <c r="I1686" t="s">
        <v>17</v>
      </c>
      <c r="J1686">
        <v>3</v>
      </c>
      <c r="K1686">
        <v>6.2518399999999996</v>
      </c>
      <c r="L1686">
        <v>-75.563590000000005</v>
      </c>
    </row>
    <row r="1687" spans="1:12" x14ac:dyDescent="0.25">
      <c r="A1687" t="s">
        <v>23</v>
      </c>
      <c r="B1687" t="s">
        <v>24</v>
      </c>
      <c r="C1687">
        <v>148100</v>
      </c>
      <c r="D1687">
        <v>8100</v>
      </c>
      <c r="E1687" t="s">
        <v>365</v>
      </c>
      <c r="F1687" t="s">
        <v>130</v>
      </c>
      <c r="G1687" t="s">
        <v>22</v>
      </c>
      <c r="H1687">
        <v>5</v>
      </c>
      <c r="I1687" t="s">
        <v>17</v>
      </c>
      <c r="J1687">
        <v>8</v>
      </c>
      <c r="K1687">
        <v>6.2518399999999996</v>
      </c>
      <c r="L1687">
        <v>-75.563590000000005</v>
      </c>
    </row>
    <row r="1688" spans="1:12" x14ac:dyDescent="0.25">
      <c r="A1688" t="s">
        <v>36</v>
      </c>
      <c r="B1688" t="s">
        <v>24</v>
      </c>
      <c r="C1688">
        <v>43900</v>
      </c>
      <c r="D1688">
        <v>0</v>
      </c>
      <c r="E1688" t="s">
        <v>392</v>
      </c>
      <c r="F1688" t="s">
        <v>54</v>
      </c>
      <c r="G1688" t="s">
        <v>16</v>
      </c>
      <c r="H1688">
        <v>5</v>
      </c>
      <c r="I1688" t="s">
        <v>17</v>
      </c>
      <c r="J1688">
        <v>10</v>
      </c>
      <c r="K1688">
        <v>4.6097099999999998</v>
      </c>
      <c r="L1688">
        <v>-74.08175</v>
      </c>
    </row>
    <row r="1689" spans="1:12" x14ac:dyDescent="0.25">
      <c r="A1689" t="s">
        <v>45</v>
      </c>
      <c r="B1689" t="s">
        <v>29</v>
      </c>
      <c r="C1689">
        <v>1527700</v>
      </c>
      <c r="D1689">
        <v>79500</v>
      </c>
      <c r="E1689" t="s">
        <v>796</v>
      </c>
      <c r="F1689" t="s">
        <v>160</v>
      </c>
      <c r="G1689" t="s">
        <v>60</v>
      </c>
      <c r="H1689">
        <v>5</v>
      </c>
      <c r="I1689" t="s">
        <v>17</v>
      </c>
      <c r="J1689">
        <v>2</v>
      </c>
      <c r="K1689">
        <v>4.8133299999999997</v>
      </c>
      <c r="L1689">
        <v>-75.696110000000004</v>
      </c>
    </row>
    <row r="1690" spans="1:12" x14ac:dyDescent="0.25">
      <c r="A1690" t="s">
        <v>84</v>
      </c>
      <c r="B1690" t="s">
        <v>58</v>
      </c>
      <c r="C1690">
        <v>98300</v>
      </c>
      <c r="D1690">
        <v>12400</v>
      </c>
      <c r="E1690" t="s">
        <v>1099</v>
      </c>
      <c r="F1690" t="s">
        <v>160</v>
      </c>
      <c r="G1690" t="s">
        <v>22</v>
      </c>
      <c r="H1690">
        <v>5</v>
      </c>
      <c r="I1690" t="s">
        <v>17</v>
      </c>
      <c r="J1690">
        <v>2</v>
      </c>
      <c r="K1690">
        <v>6.2518399999999996</v>
      </c>
      <c r="L1690">
        <v>-75.563590000000005</v>
      </c>
    </row>
    <row r="1691" spans="1:12" x14ac:dyDescent="0.25">
      <c r="A1691" t="s">
        <v>98</v>
      </c>
      <c r="B1691" t="s">
        <v>19</v>
      </c>
      <c r="C1691">
        <v>480500</v>
      </c>
      <c r="D1691">
        <v>26100</v>
      </c>
      <c r="E1691" t="s">
        <v>495</v>
      </c>
      <c r="F1691" t="s">
        <v>47</v>
      </c>
      <c r="G1691" t="s">
        <v>31</v>
      </c>
      <c r="H1691">
        <v>5</v>
      </c>
      <c r="I1691" t="s">
        <v>17</v>
      </c>
      <c r="J1691">
        <v>6</v>
      </c>
      <c r="K1691">
        <v>3.4372199999999999</v>
      </c>
      <c r="L1691">
        <v>-76.522499999999994</v>
      </c>
    </row>
    <row r="1692" spans="1:12" x14ac:dyDescent="0.25">
      <c r="A1692" t="s">
        <v>61</v>
      </c>
      <c r="B1692" t="s">
        <v>62</v>
      </c>
      <c r="C1692">
        <v>476100</v>
      </c>
      <c r="D1692">
        <v>27700</v>
      </c>
      <c r="E1692" t="s">
        <v>1283</v>
      </c>
      <c r="F1692" t="s">
        <v>130</v>
      </c>
      <c r="G1692" t="s">
        <v>161</v>
      </c>
      <c r="H1692">
        <v>1</v>
      </c>
      <c r="I1692" t="s">
        <v>17</v>
      </c>
      <c r="J1692">
        <v>5</v>
      </c>
      <c r="K1692">
        <v>7.1253900000000003</v>
      </c>
      <c r="L1692">
        <v>-73.119799999999998</v>
      </c>
    </row>
    <row r="1693" spans="1:12" x14ac:dyDescent="0.25">
      <c r="A1693" t="s">
        <v>214</v>
      </c>
      <c r="B1693" t="s">
        <v>19</v>
      </c>
      <c r="C1693">
        <v>141100</v>
      </c>
      <c r="D1693">
        <v>8600</v>
      </c>
      <c r="E1693" t="s">
        <v>1044</v>
      </c>
      <c r="F1693" t="s">
        <v>130</v>
      </c>
      <c r="G1693" t="s">
        <v>22</v>
      </c>
      <c r="H1693">
        <v>5</v>
      </c>
      <c r="I1693" t="s">
        <v>17</v>
      </c>
      <c r="J1693">
        <v>3</v>
      </c>
      <c r="K1693">
        <v>6.2518399999999996</v>
      </c>
      <c r="L1693">
        <v>-75.563590000000005</v>
      </c>
    </row>
    <row r="1694" spans="1:12" x14ac:dyDescent="0.25">
      <c r="A1694" t="s">
        <v>103</v>
      </c>
      <c r="B1694" t="s">
        <v>13</v>
      </c>
      <c r="C1694">
        <v>331300</v>
      </c>
      <c r="D1694">
        <v>15800</v>
      </c>
      <c r="E1694" t="s">
        <v>702</v>
      </c>
      <c r="F1694" t="s">
        <v>26</v>
      </c>
      <c r="G1694" t="s">
        <v>60</v>
      </c>
      <c r="H1694">
        <v>2</v>
      </c>
      <c r="I1694" t="s">
        <v>17</v>
      </c>
      <c r="J1694">
        <v>6</v>
      </c>
      <c r="K1694">
        <v>4.8133299999999997</v>
      </c>
      <c r="L1694">
        <v>-75.696110000000004</v>
      </c>
    </row>
    <row r="1695" spans="1:12" x14ac:dyDescent="0.25">
      <c r="A1695" t="s">
        <v>23</v>
      </c>
      <c r="B1695" t="s">
        <v>24</v>
      </c>
      <c r="C1695">
        <v>145000</v>
      </c>
      <c r="D1695">
        <v>8100</v>
      </c>
      <c r="E1695" t="s">
        <v>688</v>
      </c>
      <c r="F1695" t="s">
        <v>35</v>
      </c>
      <c r="G1695" t="s">
        <v>22</v>
      </c>
      <c r="H1695">
        <v>5</v>
      </c>
      <c r="I1695" t="s">
        <v>38</v>
      </c>
      <c r="J1695">
        <v>1</v>
      </c>
      <c r="K1695">
        <v>6.2518399999999996</v>
      </c>
      <c r="L1695">
        <v>-75.563590000000005</v>
      </c>
    </row>
    <row r="1696" spans="1:12" x14ac:dyDescent="0.25">
      <c r="A1696" t="s">
        <v>98</v>
      </c>
      <c r="B1696" t="s">
        <v>19</v>
      </c>
      <c r="C1696">
        <v>352100</v>
      </c>
      <c r="D1696">
        <v>19000</v>
      </c>
      <c r="E1696" t="s">
        <v>982</v>
      </c>
      <c r="F1696" t="s">
        <v>88</v>
      </c>
      <c r="G1696" t="s">
        <v>16</v>
      </c>
      <c r="H1696">
        <v>5</v>
      </c>
      <c r="I1696" t="s">
        <v>38</v>
      </c>
      <c r="J1696">
        <v>1</v>
      </c>
      <c r="K1696">
        <v>4.6097099999999998</v>
      </c>
      <c r="L1696">
        <v>-74.08175</v>
      </c>
    </row>
    <row r="1697" spans="1:12" x14ac:dyDescent="0.25">
      <c r="A1697" t="s">
        <v>127</v>
      </c>
      <c r="B1697" t="s">
        <v>13</v>
      </c>
      <c r="C1697">
        <v>1200900</v>
      </c>
      <c r="D1697">
        <v>62100</v>
      </c>
      <c r="E1697" t="s">
        <v>780</v>
      </c>
      <c r="F1697" t="s">
        <v>93</v>
      </c>
      <c r="G1697" t="s">
        <v>60</v>
      </c>
      <c r="H1697">
        <v>3</v>
      </c>
      <c r="I1697" t="s">
        <v>32</v>
      </c>
      <c r="J1697">
        <v>1</v>
      </c>
      <c r="K1697">
        <v>4.8133299999999997</v>
      </c>
      <c r="L1697">
        <v>-75.696110000000004</v>
      </c>
    </row>
    <row r="1698" spans="1:12" x14ac:dyDescent="0.25">
      <c r="A1698" t="s">
        <v>82</v>
      </c>
      <c r="B1698" t="s">
        <v>58</v>
      </c>
      <c r="C1698">
        <v>30400</v>
      </c>
      <c r="D1698">
        <v>0</v>
      </c>
      <c r="E1698" t="s">
        <v>1043</v>
      </c>
      <c r="F1698" t="s">
        <v>43</v>
      </c>
      <c r="G1698" t="s">
        <v>16</v>
      </c>
      <c r="H1698">
        <v>1</v>
      </c>
      <c r="I1698" t="s">
        <v>17</v>
      </c>
      <c r="J1698">
        <v>1</v>
      </c>
      <c r="K1698">
        <v>4.6097099999999998</v>
      </c>
      <c r="L1698">
        <v>-74.08175</v>
      </c>
    </row>
    <row r="1699" spans="1:12" x14ac:dyDescent="0.25">
      <c r="A1699" t="s">
        <v>297</v>
      </c>
      <c r="B1699" t="s">
        <v>86</v>
      </c>
      <c r="C1699">
        <v>75500</v>
      </c>
      <c r="D1699">
        <v>8800</v>
      </c>
      <c r="E1699" t="s">
        <v>34</v>
      </c>
      <c r="F1699" t="s">
        <v>160</v>
      </c>
      <c r="G1699" t="s">
        <v>16</v>
      </c>
      <c r="H1699">
        <v>4</v>
      </c>
      <c r="I1699" t="s">
        <v>17</v>
      </c>
      <c r="J1699">
        <v>8</v>
      </c>
      <c r="K1699">
        <v>4.6097099999999998</v>
      </c>
      <c r="L1699">
        <v>-74.08175</v>
      </c>
    </row>
    <row r="1700" spans="1:12" x14ac:dyDescent="0.25">
      <c r="A1700" t="s">
        <v>127</v>
      </c>
      <c r="B1700" t="s">
        <v>13</v>
      </c>
      <c r="C1700">
        <v>774200</v>
      </c>
      <c r="D1700">
        <v>41400</v>
      </c>
      <c r="E1700" t="s">
        <v>1125</v>
      </c>
      <c r="F1700" t="s">
        <v>130</v>
      </c>
      <c r="G1700" t="s">
        <v>22</v>
      </c>
      <c r="H1700">
        <v>4</v>
      </c>
      <c r="I1700" t="s">
        <v>17</v>
      </c>
      <c r="J1700">
        <v>3</v>
      </c>
      <c r="K1700">
        <v>6.2518399999999996</v>
      </c>
      <c r="L1700">
        <v>-75.563590000000005</v>
      </c>
    </row>
    <row r="1701" spans="1:12" x14ac:dyDescent="0.25">
      <c r="A1701" t="s">
        <v>133</v>
      </c>
      <c r="B1701" t="s">
        <v>24</v>
      </c>
      <c r="C1701">
        <v>12400</v>
      </c>
      <c r="D1701">
        <v>1100</v>
      </c>
      <c r="E1701" t="s">
        <v>742</v>
      </c>
      <c r="F1701" t="s">
        <v>76</v>
      </c>
      <c r="G1701" t="s">
        <v>16</v>
      </c>
      <c r="H1701">
        <v>5</v>
      </c>
      <c r="I1701" t="s">
        <v>17</v>
      </c>
      <c r="J1701">
        <v>10</v>
      </c>
      <c r="K1701">
        <v>4.6097099999999998</v>
      </c>
      <c r="L1701">
        <v>-74.08175</v>
      </c>
    </row>
    <row r="1702" spans="1:12" x14ac:dyDescent="0.25">
      <c r="A1702" t="s">
        <v>45</v>
      </c>
      <c r="B1702" t="s">
        <v>29</v>
      </c>
      <c r="C1702">
        <v>1211800</v>
      </c>
      <c r="D1702">
        <v>64700</v>
      </c>
      <c r="E1702" t="s">
        <v>279</v>
      </c>
      <c r="F1702" t="s">
        <v>26</v>
      </c>
      <c r="G1702" t="s">
        <v>16</v>
      </c>
      <c r="H1702">
        <v>5</v>
      </c>
      <c r="I1702" t="s">
        <v>17</v>
      </c>
      <c r="J1702">
        <v>6</v>
      </c>
      <c r="K1702">
        <v>4.6097099999999998</v>
      </c>
      <c r="L1702">
        <v>-74.08175</v>
      </c>
    </row>
    <row r="1703" spans="1:12" x14ac:dyDescent="0.25">
      <c r="A1703" t="s">
        <v>50</v>
      </c>
      <c r="B1703" t="s">
        <v>29</v>
      </c>
      <c r="C1703">
        <v>2455000</v>
      </c>
      <c r="D1703">
        <v>131400</v>
      </c>
      <c r="E1703" t="s">
        <v>1083</v>
      </c>
      <c r="F1703" t="s">
        <v>160</v>
      </c>
      <c r="G1703" t="s">
        <v>16</v>
      </c>
      <c r="H1703">
        <v>1</v>
      </c>
      <c r="I1703" t="s">
        <v>38</v>
      </c>
      <c r="J1703">
        <v>1</v>
      </c>
      <c r="K1703">
        <v>4.6097099999999998</v>
      </c>
      <c r="L1703">
        <v>-74.08175</v>
      </c>
    </row>
    <row r="1704" spans="1:12" x14ac:dyDescent="0.25">
      <c r="A1704" t="s">
        <v>196</v>
      </c>
      <c r="B1704" t="s">
        <v>13</v>
      </c>
      <c r="C1704">
        <v>1027000</v>
      </c>
      <c r="D1704">
        <v>52900</v>
      </c>
      <c r="E1704" t="s">
        <v>1233</v>
      </c>
      <c r="F1704" t="s">
        <v>130</v>
      </c>
      <c r="G1704" t="s">
        <v>27</v>
      </c>
      <c r="H1704">
        <v>1</v>
      </c>
      <c r="I1704" t="s">
        <v>32</v>
      </c>
      <c r="J1704">
        <v>1</v>
      </c>
      <c r="K1704">
        <v>10.39972</v>
      </c>
      <c r="L1704">
        <v>-75.514439999999993</v>
      </c>
    </row>
    <row r="1705" spans="1:12" x14ac:dyDescent="0.25">
      <c r="A1705" t="s">
        <v>118</v>
      </c>
      <c r="B1705" t="s">
        <v>86</v>
      </c>
      <c r="C1705">
        <v>676800</v>
      </c>
      <c r="D1705">
        <v>34200</v>
      </c>
      <c r="E1705" t="s">
        <v>632</v>
      </c>
      <c r="F1705" t="s">
        <v>26</v>
      </c>
      <c r="G1705" t="s">
        <v>201</v>
      </c>
      <c r="H1705">
        <v>5</v>
      </c>
      <c r="I1705" t="s">
        <v>32</v>
      </c>
      <c r="J1705">
        <v>1</v>
      </c>
      <c r="K1705">
        <v>11.54444</v>
      </c>
      <c r="L1705">
        <v>-72.907219999999995</v>
      </c>
    </row>
    <row r="1706" spans="1:12" x14ac:dyDescent="0.25">
      <c r="A1706" t="s">
        <v>57</v>
      </c>
      <c r="B1706" t="s">
        <v>58</v>
      </c>
      <c r="C1706">
        <v>86000</v>
      </c>
      <c r="D1706">
        <v>2800</v>
      </c>
      <c r="E1706" t="s">
        <v>913</v>
      </c>
      <c r="F1706" t="s">
        <v>26</v>
      </c>
      <c r="G1706" t="s">
        <v>16</v>
      </c>
      <c r="H1706">
        <v>5</v>
      </c>
      <c r="I1706" t="s">
        <v>17</v>
      </c>
      <c r="J1706">
        <v>1</v>
      </c>
      <c r="K1706">
        <v>4.6097099999999998</v>
      </c>
      <c r="L1706">
        <v>-74.08175</v>
      </c>
    </row>
    <row r="1707" spans="1:12" x14ac:dyDescent="0.25">
      <c r="A1707" t="s">
        <v>266</v>
      </c>
      <c r="B1707" t="s">
        <v>13</v>
      </c>
      <c r="C1707">
        <v>1488500</v>
      </c>
      <c r="D1707">
        <v>79500</v>
      </c>
      <c r="E1707" t="s">
        <v>270</v>
      </c>
      <c r="F1707" t="s">
        <v>43</v>
      </c>
      <c r="G1707" t="s">
        <v>22</v>
      </c>
      <c r="H1707">
        <v>4</v>
      </c>
      <c r="I1707" t="s">
        <v>17</v>
      </c>
      <c r="J1707">
        <v>1</v>
      </c>
      <c r="K1707">
        <v>6.2518399999999996</v>
      </c>
      <c r="L1707">
        <v>-75.563590000000005</v>
      </c>
    </row>
    <row r="1708" spans="1:12" x14ac:dyDescent="0.25">
      <c r="A1708" t="s">
        <v>82</v>
      </c>
      <c r="B1708" t="s">
        <v>58</v>
      </c>
      <c r="C1708">
        <v>47200</v>
      </c>
      <c r="D1708">
        <v>2900</v>
      </c>
      <c r="E1708" t="s">
        <v>342</v>
      </c>
      <c r="F1708" t="s">
        <v>96</v>
      </c>
      <c r="G1708" t="s">
        <v>16</v>
      </c>
      <c r="H1708">
        <v>5</v>
      </c>
      <c r="I1708" t="s">
        <v>17</v>
      </c>
      <c r="J1708">
        <v>6</v>
      </c>
      <c r="K1708">
        <v>4.6097099999999998</v>
      </c>
      <c r="L1708">
        <v>-74.08175</v>
      </c>
    </row>
    <row r="1709" spans="1:12" x14ac:dyDescent="0.25">
      <c r="A1709" t="s">
        <v>113</v>
      </c>
      <c r="B1709" t="s">
        <v>24</v>
      </c>
      <c r="C1709">
        <v>15400</v>
      </c>
      <c r="D1709">
        <v>1300</v>
      </c>
      <c r="E1709" t="s">
        <v>326</v>
      </c>
      <c r="F1709" t="s">
        <v>15</v>
      </c>
      <c r="G1709" t="s">
        <v>16</v>
      </c>
      <c r="H1709">
        <v>5</v>
      </c>
      <c r="I1709" t="s">
        <v>17</v>
      </c>
      <c r="J1709">
        <v>10</v>
      </c>
      <c r="K1709">
        <v>4.6097099999999998</v>
      </c>
      <c r="L1709">
        <v>-74.08175</v>
      </c>
    </row>
    <row r="1710" spans="1:12" x14ac:dyDescent="0.25">
      <c r="A1710" t="s">
        <v>57</v>
      </c>
      <c r="B1710" t="s">
        <v>58</v>
      </c>
      <c r="C1710">
        <v>84500</v>
      </c>
      <c r="D1710">
        <v>5500</v>
      </c>
      <c r="E1710" t="s">
        <v>1288</v>
      </c>
      <c r="F1710" t="s">
        <v>21</v>
      </c>
      <c r="G1710" t="s">
        <v>16</v>
      </c>
      <c r="H1710">
        <v>4</v>
      </c>
      <c r="I1710" t="s">
        <v>17</v>
      </c>
      <c r="J1710">
        <v>10</v>
      </c>
      <c r="K1710">
        <v>4.6097099999999998</v>
      </c>
      <c r="L1710">
        <v>-74.08175</v>
      </c>
    </row>
    <row r="1711" spans="1:12" x14ac:dyDescent="0.25">
      <c r="A1711" t="s">
        <v>61</v>
      </c>
      <c r="B1711" t="s">
        <v>62</v>
      </c>
      <c r="C1711">
        <v>331700</v>
      </c>
      <c r="D1711">
        <v>15800</v>
      </c>
      <c r="E1711" t="s">
        <v>283</v>
      </c>
      <c r="F1711" t="s">
        <v>21</v>
      </c>
      <c r="G1711" t="s">
        <v>16</v>
      </c>
      <c r="H1711">
        <v>1</v>
      </c>
      <c r="I1711" t="s">
        <v>17</v>
      </c>
      <c r="J1711">
        <v>3</v>
      </c>
      <c r="K1711">
        <v>4.6097099999999998</v>
      </c>
      <c r="L1711">
        <v>-74.08175</v>
      </c>
    </row>
    <row r="1712" spans="1:12" x14ac:dyDescent="0.25">
      <c r="A1712" t="s">
        <v>61</v>
      </c>
      <c r="B1712" t="s">
        <v>62</v>
      </c>
      <c r="C1712">
        <v>242800</v>
      </c>
      <c r="D1712">
        <v>11100</v>
      </c>
      <c r="E1712" t="s">
        <v>495</v>
      </c>
      <c r="F1712" t="s">
        <v>26</v>
      </c>
      <c r="G1712" t="s">
        <v>31</v>
      </c>
      <c r="H1712">
        <v>5</v>
      </c>
      <c r="I1712" t="s">
        <v>17</v>
      </c>
      <c r="J1712">
        <v>1</v>
      </c>
      <c r="K1712">
        <v>3.4372199999999999</v>
      </c>
      <c r="L1712">
        <v>-76.522499999999994</v>
      </c>
    </row>
    <row r="1713" spans="1:12" x14ac:dyDescent="0.25">
      <c r="A1713" t="s">
        <v>171</v>
      </c>
      <c r="B1713" t="s">
        <v>19</v>
      </c>
      <c r="C1713">
        <v>230900</v>
      </c>
      <c r="D1713">
        <v>12500</v>
      </c>
      <c r="E1713" t="s">
        <v>417</v>
      </c>
      <c r="F1713" t="s">
        <v>43</v>
      </c>
      <c r="G1713" t="s">
        <v>91</v>
      </c>
      <c r="H1713">
        <v>3</v>
      </c>
      <c r="I1713" t="s">
        <v>17</v>
      </c>
      <c r="J1713">
        <v>3</v>
      </c>
      <c r="K1713">
        <v>10.968540000000001</v>
      </c>
      <c r="L1713">
        <v>-74.781319999999994</v>
      </c>
    </row>
    <row r="1714" spans="1:12" x14ac:dyDescent="0.25">
      <c r="A1714" t="s">
        <v>103</v>
      </c>
      <c r="B1714" t="s">
        <v>13</v>
      </c>
      <c r="C1714">
        <v>270400</v>
      </c>
      <c r="D1714">
        <v>14800</v>
      </c>
      <c r="E1714" t="s">
        <v>584</v>
      </c>
      <c r="F1714" t="s">
        <v>47</v>
      </c>
      <c r="G1714" t="s">
        <v>16</v>
      </c>
      <c r="H1714">
        <v>5</v>
      </c>
      <c r="I1714" t="s">
        <v>17</v>
      </c>
      <c r="J1714">
        <v>4</v>
      </c>
      <c r="K1714">
        <v>4.6097099999999998</v>
      </c>
      <c r="L1714">
        <v>-74.08175</v>
      </c>
    </row>
    <row r="1715" spans="1:12" x14ac:dyDescent="0.25">
      <c r="A1715" t="s">
        <v>23</v>
      </c>
      <c r="B1715" t="s">
        <v>24</v>
      </c>
      <c r="C1715">
        <v>239500</v>
      </c>
      <c r="D1715">
        <v>10900</v>
      </c>
      <c r="E1715" t="s">
        <v>978</v>
      </c>
      <c r="F1715" t="s">
        <v>26</v>
      </c>
      <c r="G1715" t="s">
        <v>22</v>
      </c>
      <c r="H1715">
        <v>3</v>
      </c>
      <c r="I1715" t="s">
        <v>17</v>
      </c>
      <c r="J1715">
        <v>5</v>
      </c>
      <c r="K1715">
        <v>6.2518399999999996</v>
      </c>
      <c r="L1715">
        <v>-75.563590000000005</v>
      </c>
    </row>
    <row r="1716" spans="1:12" x14ac:dyDescent="0.25">
      <c r="A1716" t="s">
        <v>84</v>
      </c>
      <c r="B1716" t="s">
        <v>58</v>
      </c>
      <c r="C1716">
        <v>157000</v>
      </c>
      <c r="D1716">
        <v>6600</v>
      </c>
      <c r="E1716" t="s">
        <v>592</v>
      </c>
      <c r="F1716" t="s">
        <v>15</v>
      </c>
      <c r="G1716" t="s">
        <v>16</v>
      </c>
      <c r="H1716">
        <v>4</v>
      </c>
      <c r="I1716" t="s">
        <v>17</v>
      </c>
      <c r="J1716">
        <v>1</v>
      </c>
      <c r="K1716">
        <v>4.6097099999999998</v>
      </c>
      <c r="L1716">
        <v>-74.08175</v>
      </c>
    </row>
    <row r="1717" spans="1:12" x14ac:dyDescent="0.25">
      <c r="A1717" t="s">
        <v>122</v>
      </c>
      <c r="B1717" t="s">
        <v>29</v>
      </c>
      <c r="C1717">
        <v>652000</v>
      </c>
      <c r="D1717">
        <v>35800</v>
      </c>
      <c r="E1717" t="s">
        <v>112</v>
      </c>
      <c r="F1717" t="s">
        <v>88</v>
      </c>
      <c r="G1717" t="s">
        <v>16</v>
      </c>
      <c r="H1717">
        <v>5</v>
      </c>
      <c r="I1717" t="s">
        <v>17</v>
      </c>
      <c r="J1717">
        <v>1</v>
      </c>
      <c r="K1717">
        <v>4.6097099999999998</v>
      </c>
      <c r="L1717">
        <v>-74.08175</v>
      </c>
    </row>
    <row r="1718" spans="1:12" x14ac:dyDescent="0.25">
      <c r="A1718" t="s">
        <v>122</v>
      </c>
      <c r="B1718" t="s">
        <v>29</v>
      </c>
      <c r="C1718">
        <v>1435700</v>
      </c>
      <c r="D1718">
        <v>74600</v>
      </c>
      <c r="E1718" t="s">
        <v>180</v>
      </c>
      <c r="F1718" t="s">
        <v>47</v>
      </c>
      <c r="G1718" t="s">
        <v>31</v>
      </c>
      <c r="H1718">
        <v>4</v>
      </c>
      <c r="I1718" t="s">
        <v>17</v>
      </c>
      <c r="J1718">
        <v>8</v>
      </c>
      <c r="K1718">
        <v>3.4372199999999999</v>
      </c>
      <c r="L1718">
        <v>-76.522499999999994</v>
      </c>
    </row>
    <row r="1719" spans="1:12" x14ac:dyDescent="0.25">
      <c r="A1719" t="s">
        <v>98</v>
      </c>
      <c r="B1719" t="s">
        <v>19</v>
      </c>
      <c r="C1719">
        <v>420900</v>
      </c>
      <c r="D1719">
        <v>20600</v>
      </c>
      <c r="E1719" t="s">
        <v>711</v>
      </c>
      <c r="F1719" t="s">
        <v>96</v>
      </c>
      <c r="G1719" t="s">
        <v>22</v>
      </c>
      <c r="H1719">
        <v>4</v>
      </c>
      <c r="I1719" t="s">
        <v>32</v>
      </c>
      <c r="J1719">
        <v>1</v>
      </c>
      <c r="K1719">
        <v>6.2518399999999996</v>
      </c>
      <c r="L1719">
        <v>-75.563590000000005</v>
      </c>
    </row>
    <row r="1720" spans="1:12" x14ac:dyDescent="0.25">
      <c r="A1720" t="s">
        <v>105</v>
      </c>
      <c r="B1720" t="s">
        <v>19</v>
      </c>
      <c r="C1720">
        <v>249800</v>
      </c>
      <c r="D1720">
        <v>13500</v>
      </c>
      <c r="E1720" t="s">
        <v>806</v>
      </c>
      <c r="F1720" t="s">
        <v>76</v>
      </c>
      <c r="G1720" t="s">
        <v>16</v>
      </c>
      <c r="H1720">
        <v>5</v>
      </c>
      <c r="I1720" t="s">
        <v>17</v>
      </c>
      <c r="J1720">
        <v>3</v>
      </c>
      <c r="K1720">
        <v>4.6097099999999998</v>
      </c>
      <c r="L1720">
        <v>-74.08175</v>
      </c>
    </row>
    <row r="1721" spans="1:12" x14ac:dyDescent="0.25">
      <c r="A1721" t="s">
        <v>192</v>
      </c>
      <c r="B1721" t="s">
        <v>65</v>
      </c>
      <c r="C1721">
        <v>53600</v>
      </c>
      <c r="D1721">
        <v>1000</v>
      </c>
      <c r="E1721" t="s">
        <v>128</v>
      </c>
      <c r="F1721" t="s">
        <v>160</v>
      </c>
      <c r="G1721" t="s">
        <v>16</v>
      </c>
      <c r="H1721">
        <v>5</v>
      </c>
      <c r="I1721" t="s">
        <v>146</v>
      </c>
      <c r="J1721">
        <v>1</v>
      </c>
      <c r="K1721">
        <v>4.6097099999999998</v>
      </c>
      <c r="L1721">
        <v>-74.08175</v>
      </c>
    </row>
    <row r="1722" spans="1:12" x14ac:dyDescent="0.25">
      <c r="A1722" t="s">
        <v>196</v>
      </c>
      <c r="B1722" t="s">
        <v>13</v>
      </c>
      <c r="C1722">
        <v>1089100</v>
      </c>
      <c r="D1722">
        <v>56200</v>
      </c>
      <c r="E1722" t="s">
        <v>922</v>
      </c>
      <c r="F1722" t="s">
        <v>54</v>
      </c>
      <c r="G1722" t="s">
        <v>16</v>
      </c>
      <c r="H1722">
        <v>3</v>
      </c>
      <c r="I1722" t="s">
        <v>17</v>
      </c>
      <c r="J1722">
        <v>5</v>
      </c>
      <c r="K1722">
        <v>4.6097099999999998</v>
      </c>
      <c r="L1722">
        <v>-74.08175</v>
      </c>
    </row>
    <row r="1723" spans="1:12" x14ac:dyDescent="0.25">
      <c r="A1723" t="s">
        <v>45</v>
      </c>
      <c r="B1723" t="s">
        <v>29</v>
      </c>
      <c r="C1723">
        <v>1355200</v>
      </c>
      <c r="D1723">
        <v>72600</v>
      </c>
      <c r="E1723" t="s">
        <v>114</v>
      </c>
      <c r="F1723" t="s">
        <v>15</v>
      </c>
      <c r="G1723" t="s">
        <v>16</v>
      </c>
      <c r="H1723">
        <v>5</v>
      </c>
      <c r="I1723" t="s">
        <v>32</v>
      </c>
      <c r="J1723">
        <v>1</v>
      </c>
      <c r="K1723">
        <v>4.6097099999999998</v>
      </c>
      <c r="L1723">
        <v>-74.08175</v>
      </c>
    </row>
    <row r="1724" spans="1:12" x14ac:dyDescent="0.25">
      <c r="A1724" t="s">
        <v>33</v>
      </c>
      <c r="B1724" t="s">
        <v>19</v>
      </c>
      <c r="C1724">
        <v>277400</v>
      </c>
      <c r="D1724">
        <v>15200</v>
      </c>
      <c r="E1724" t="s">
        <v>99</v>
      </c>
      <c r="F1724" t="s">
        <v>15</v>
      </c>
      <c r="G1724" t="s">
        <v>91</v>
      </c>
      <c r="H1724">
        <v>5</v>
      </c>
      <c r="I1724" t="s">
        <v>32</v>
      </c>
      <c r="J1724">
        <v>1</v>
      </c>
      <c r="K1724">
        <v>10.968540000000001</v>
      </c>
      <c r="L1724">
        <v>-74.781319999999994</v>
      </c>
    </row>
    <row r="1725" spans="1:12" x14ac:dyDescent="0.25">
      <c r="A1725" t="s">
        <v>155</v>
      </c>
      <c r="B1725" t="s">
        <v>62</v>
      </c>
      <c r="C1725">
        <v>85800</v>
      </c>
      <c r="D1725">
        <v>2800</v>
      </c>
      <c r="E1725" t="s">
        <v>843</v>
      </c>
      <c r="F1725" t="s">
        <v>54</v>
      </c>
      <c r="G1725" t="s">
        <v>22</v>
      </c>
      <c r="H1725">
        <v>5</v>
      </c>
      <c r="I1725" t="s">
        <v>17</v>
      </c>
      <c r="J1725">
        <v>3</v>
      </c>
      <c r="K1725">
        <v>6.2518399999999996</v>
      </c>
      <c r="L1725">
        <v>-75.563590000000005</v>
      </c>
    </row>
    <row r="1726" spans="1:12" x14ac:dyDescent="0.25">
      <c r="A1726" t="s">
        <v>171</v>
      </c>
      <c r="B1726" t="s">
        <v>19</v>
      </c>
      <c r="C1726">
        <v>200500</v>
      </c>
      <c r="D1726">
        <v>11100</v>
      </c>
      <c r="E1726" t="s">
        <v>476</v>
      </c>
      <c r="F1726" t="s">
        <v>130</v>
      </c>
      <c r="G1726" t="s">
        <v>178</v>
      </c>
      <c r="H1726">
        <v>5</v>
      </c>
      <c r="I1726" t="s">
        <v>17</v>
      </c>
      <c r="J1726">
        <v>4</v>
      </c>
      <c r="K1726">
        <v>1.2136100000000001</v>
      </c>
      <c r="L1726">
        <v>-77.281109999999998</v>
      </c>
    </row>
    <row r="1727" spans="1:12" x14ac:dyDescent="0.25">
      <c r="A1727" t="s">
        <v>80</v>
      </c>
      <c r="B1727" t="s">
        <v>65</v>
      </c>
      <c r="C1727">
        <v>31500</v>
      </c>
      <c r="D1727">
        <v>0</v>
      </c>
      <c r="E1727" t="s">
        <v>932</v>
      </c>
      <c r="F1727" t="s">
        <v>52</v>
      </c>
      <c r="G1727" t="s">
        <v>16</v>
      </c>
      <c r="H1727">
        <v>5</v>
      </c>
      <c r="I1727" t="s">
        <v>17</v>
      </c>
      <c r="J1727">
        <v>10</v>
      </c>
      <c r="K1727">
        <v>4.6097099999999998</v>
      </c>
      <c r="L1727">
        <v>-74.08175</v>
      </c>
    </row>
    <row r="1728" spans="1:12" x14ac:dyDescent="0.25">
      <c r="A1728" t="s">
        <v>33</v>
      </c>
      <c r="B1728" t="s">
        <v>19</v>
      </c>
      <c r="C1728">
        <v>319000</v>
      </c>
      <c r="D1728">
        <v>15200</v>
      </c>
      <c r="E1728" t="s">
        <v>289</v>
      </c>
      <c r="F1728" t="s">
        <v>43</v>
      </c>
      <c r="G1728" t="s">
        <v>60</v>
      </c>
      <c r="H1728">
        <v>5</v>
      </c>
      <c r="I1728" t="s">
        <v>17</v>
      </c>
      <c r="J1728">
        <v>1</v>
      </c>
      <c r="K1728">
        <v>4.8133299999999997</v>
      </c>
      <c r="L1728">
        <v>-75.696110000000004</v>
      </c>
    </row>
    <row r="1729" spans="1:12" x14ac:dyDescent="0.25">
      <c r="A1729" t="s">
        <v>127</v>
      </c>
      <c r="B1729" t="s">
        <v>13</v>
      </c>
      <c r="C1729">
        <v>962500</v>
      </c>
      <c r="D1729">
        <v>49400</v>
      </c>
      <c r="E1729" t="s">
        <v>554</v>
      </c>
      <c r="F1729" t="s">
        <v>43</v>
      </c>
      <c r="G1729" t="s">
        <v>31</v>
      </c>
      <c r="H1729">
        <v>5</v>
      </c>
      <c r="I1729" t="s">
        <v>32</v>
      </c>
      <c r="J1729">
        <v>1</v>
      </c>
      <c r="K1729">
        <v>3.4372199999999999</v>
      </c>
      <c r="L1729">
        <v>-76.522499999999994</v>
      </c>
    </row>
    <row r="1730" spans="1:12" x14ac:dyDescent="0.25">
      <c r="A1730" t="s">
        <v>98</v>
      </c>
      <c r="B1730" t="s">
        <v>19</v>
      </c>
      <c r="C1730">
        <v>636600</v>
      </c>
      <c r="D1730">
        <v>32100</v>
      </c>
      <c r="E1730" t="s">
        <v>1031</v>
      </c>
      <c r="F1730" t="s">
        <v>88</v>
      </c>
      <c r="G1730" t="s">
        <v>31</v>
      </c>
      <c r="H1730">
        <v>5</v>
      </c>
      <c r="I1730" t="s">
        <v>38</v>
      </c>
      <c r="J1730">
        <v>1</v>
      </c>
      <c r="K1730">
        <v>3.4372199999999999</v>
      </c>
      <c r="L1730">
        <v>-76.522499999999994</v>
      </c>
    </row>
    <row r="1731" spans="1:12" x14ac:dyDescent="0.25">
      <c r="A1731" t="s">
        <v>33</v>
      </c>
      <c r="B1731" t="s">
        <v>19</v>
      </c>
      <c r="C1731">
        <v>378400</v>
      </c>
      <c r="D1731">
        <v>18300</v>
      </c>
      <c r="E1731" t="s">
        <v>654</v>
      </c>
      <c r="F1731" t="s">
        <v>43</v>
      </c>
      <c r="G1731" t="s">
        <v>31</v>
      </c>
      <c r="H1731">
        <v>5</v>
      </c>
      <c r="I1731" t="s">
        <v>17</v>
      </c>
      <c r="J1731">
        <v>6</v>
      </c>
      <c r="K1731">
        <v>3.4372199999999999</v>
      </c>
      <c r="L1731">
        <v>-76.522499999999994</v>
      </c>
    </row>
    <row r="1732" spans="1:12" x14ac:dyDescent="0.25">
      <c r="A1732" t="s">
        <v>204</v>
      </c>
      <c r="B1732" t="s">
        <v>13</v>
      </c>
      <c r="C1732">
        <v>212000</v>
      </c>
      <c r="D1732">
        <v>9500</v>
      </c>
      <c r="E1732" t="s">
        <v>276</v>
      </c>
      <c r="F1732" t="s">
        <v>43</v>
      </c>
      <c r="G1732" t="s">
        <v>60</v>
      </c>
      <c r="H1732">
        <v>5</v>
      </c>
      <c r="I1732" t="s">
        <v>17</v>
      </c>
      <c r="J1732">
        <v>6</v>
      </c>
      <c r="K1732">
        <v>4.8133299999999997</v>
      </c>
      <c r="L1732">
        <v>-75.696110000000004</v>
      </c>
    </row>
    <row r="1733" spans="1:12" x14ac:dyDescent="0.25">
      <c r="A1733" t="s">
        <v>70</v>
      </c>
      <c r="B1733" t="s">
        <v>13</v>
      </c>
      <c r="C1733">
        <v>1867100</v>
      </c>
      <c r="D1733">
        <v>97600</v>
      </c>
      <c r="E1733" t="s">
        <v>1264</v>
      </c>
      <c r="F1733" t="s">
        <v>93</v>
      </c>
      <c r="G1733" t="s">
        <v>22</v>
      </c>
      <c r="H1733">
        <v>5</v>
      </c>
      <c r="I1733" t="s">
        <v>32</v>
      </c>
      <c r="J1733">
        <v>1</v>
      </c>
      <c r="K1733">
        <v>6.2518399999999996</v>
      </c>
      <c r="L1733">
        <v>-75.563590000000005</v>
      </c>
    </row>
    <row r="1734" spans="1:12" x14ac:dyDescent="0.25">
      <c r="A1734" t="s">
        <v>94</v>
      </c>
      <c r="B1734" t="s">
        <v>29</v>
      </c>
      <c r="C1734">
        <v>625700</v>
      </c>
      <c r="D1734">
        <v>33700</v>
      </c>
      <c r="E1734" t="s">
        <v>640</v>
      </c>
      <c r="F1734" t="s">
        <v>88</v>
      </c>
      <c r="G1734" t="s">
        <v>278</v>
      </c>
      <c r="H1734">
        <v>5</v>
      </c>
      <c r="I1734" t="s">
        <v>17</v>
      </c>
      <c r="J1734">
        <v>5</v>
      </c>
      <c r="K1734">
        <v>-4.2152799999999999</v>
      </c>
      <c r="L1734">
        <v>-69.940560000000005</v>
      </c>
    </row>
    <row r="1735" spans="1:12" x14ac:dyDescent="0.25">
      <c r="A1735" t="s">
        <v>39</v>
      </c>
      <c r="B1735" t="s">
        <v>24</v>
      </c>
      <c r="C1735">
        <v>52500</v>
      </c>
      <c r="D1735">
        <v>7500</v>
      </c>
      <c r="E1735" t="s">
        <v>454</v>
      </c>
      <c r="F1735" t="s">
        <v>88</v>
      </c>
      <c r="G1735" t="s">
        <v>161</v>
      </c>
      <c r="H1735">
        <v>5</v>
      </c>
      <c r="I1735" t="s">
        <v>17</v>
      </c>
      <c r="J1735">
        <v>2</v>
      </c>
      <c r="K1735">
        <v>7.1253900000000003</v>
      </c>
      <c r="L1735">
        <v>-73.119799999999998</v>
      </c>
    </row>
    <row r="1736" spans="1:12" x14ac:dyDescent="0.25">
      <c r="A1736" t="s">
        <v>171</v>
      </c>
      <c r="B1736" t="s">
        <v>19</v>
      </c>
      <c r="C1736">
        <v>293500</v>
      </c>
      <c r="D1736">
        <v>20300</v>
      </c>
      <c r="E1736" t="s">
        <v>170</v>
      </c>
      <c r="F1736" t="s">
        <v>93</v>
      </c>
      <c r="G1736" t="s">
        <v>22</v>
      </c>
      <c r="H1736">
        <v>5</v>
      </c>
      <c r="I1736" t="s">
        <v>17</v>
      </c>
      <c r="J1736">
        <v>4</v>
      </c>
      <c r="K1736">
        <v>6.2518399999999996</v>
      </c>
      <c r="L1736">
        <v>-75.563590000000005</v>
      </c>
    </row>
    <row r="1737" spans="1:12" x14ac:dyDescent="0.25">
      <c r="A1737" t="s">
        <v>219</v>
      </c>
      <c r="B1737" t="s">
        <v>19</v>
      </c>
      <c r="C1737">
        <v>584300</v>
      </c>
      <c r="D1737">
        <v>29300</v>
      </c>
      <c r="E1737" t="s">
        <v>1225</v>
      </c>
      <c r="F1737" t="s">
        <v>26</v>
      </c>
      <c r="G1737" t="s">
        <v>16</v>
      </c>
      <c r="H1737">
        <v>4</v>
      </c>
      <c r="I1737" t="s">
        <v>17</v>
      </c>
      <c r="J1737">
        <v>1</v>
      </c>
      <c r="K1737">
        <v>4.6097099999999998</v>
      </c>
      <c r="L1737">
        <v>-74.08175</v>
      </c>
    </row>
    <row r="1738" spans="1:12" x14ac:dyDescent="0.25">
      <c r="A1738" t="s">
        <v>64</v>
      </c>
      <c r="B1738" t="s">
        <v>65</v>
      </c>
      <c r="C1738">
        <v>44500</v>
      </c>
      <c r="D1738">
        <v>3100</v>
      </c>
      <c r="E1738" t="s">
        <v>472</v>
      </c>
      <c r="F1738" t="s">
        <v>76</v>
      </c>
      <c r="G1738" t="s">
        <v>16</v>
      </c>
      <c r="H1738">
        <v>5</v>
      </c>
      <c r="I1738" t="s">
        <v>32</v>
      </c>
      <c r="J1738">
        <v>1</v>
      </c>
      <c r="K1738">
        <v>4.6097099999999998</v>
      </c>
      <c r="L1738">
        <v>-74.08175</v>
      </c>
    </row>
    <row r="1739" spans="1:12" x14ac:dyDescent="0.25">
      <c r="A1739" t="s">
        <v>158</v>
      </c>
      <c r="B1739" t="s">
        <v>62</v>
      </c>
      <c r="C1739">
        <v>47800</v>
      </c>
      <c r="D1739">
        <v>0</v>
      </c>
      <c r="E1739" t="s">
        <v>426</v>
      </c>
      <c r="F1739" t="s">
        <v>21</v>
      </c>
      <c r="G1739" t="s">
        <v>31</v>
      </c>
      <c r="H1739">
        <v>5</v>
      </c>
      <c r="I1739" t="s">
        <v>17</v>
      </c>
      <c r="J1739">
        <v>3</v>
      </c>
      <c r="K1739">
        <v>3.4372199999999999</v>
      </c>
      <c r="L1739">
        <v>-76.522499999999994</v>
      </c>
    </row>
    <row r="1740" spans="1:12" x14ac:dyDescent="0.25">
      <c r="A1740" t="s">
        <v>48</v>
      </c>
      <c r="B1740" t="s">
        <v>24</v>
      </c>
      <c r="C1740">
        <v>86500</v>
      </c>
      <c r="D1740">
        <v>2800</v>
      </c>
      <c r="E1740" t="s">
        <v>396</v>
      </c>
      <c r="F1740" t="s">
        <v>15</v>
      </c>
      <c r="G1740" t="s">
        <v>16</v>
      </c>
      <c r="H1740">
        <v>4</v>
      </c>
      <c r="I1740" t="s">
        <v>17</v>
      </c>
      <c r="J1740">
        <v>2</v>
      </c>
      <c r="K1740">
        <v>4.6097099999999998</v>
      </c>
      <c r="L1740">
        <v>-74.08175</v>
      </c>
    </row>
    <row r="1741" spans="1:12" x14ac:dyDescent="0.25">
      <c r="A1741" t="s">
        <v>80</v>
      </c>
      <c r="B1741" t="s">
        <v>65</v>
      </c>
      <c r="C1741">
        <v>33000</v>
      </c>
      <c r="D1741">
        <v>0</v>
      </c>
      <c r="E1741" t="s">
        <v>1144</v>
      </c>
      <c r="F1741" t="s">
        <v>43</v>
      </c>
      <c r="G1741" t="s">
        <v>16</v>
      </c>
      <c r="H1741">
        <v>5</v>
      </c>
      <c r="I1741" t="s">
        <v>38</v>
      </c>
      <c r="J1741">
        <v>1</v>
      </c>
      <c r="K1741">
        <v>4.6097099999999998</v>
      </c>
      <c r="L1741">
        <v>-74.08175</v>
      </c>
    </row>
    <row r="1742" spans="1:12" x14ac:dyDescent="0.25">
      <c r="A1742" t="s">
        <v>103</v>
      </c>
      <c r="B1742" t="s">
        <v>13</v>
      </c>
      <c r="C1742">
        <v>312100</v>
      </c>
      <c r="D1742">
        <v>16800</v>
      </c>
      <c r="E1742" t="s">
        <v>1030</v>
      </c>
      <c r="F1742" t="s">
        <v>96</v>
      </c>
      <c r="G1742" t="s">
        <v>16</v>
      </c>
      <c r="H1742">
        <v>3</v>
      </c>
      <c r="I1742" t="s">
        <v>32</v>
      </c>
      <c r="J1742">
        <v>1</v>
      </c>
      <c r="K1742">
        <v>4.6097099999999998</v>
      </c>
      <c r="L1742">
        <v>-74.08175</v>
      </c>
    </row>
    <row r="1743" spans="1:12" x14ac:dyDescent="0.25">
      <c r="A1743" t="s">
        <v>18</v>
      </c>
      <c r="B1743" t="s">
        <v>19</v>
      </c>
      <c r="C1743">
        <v>315800</v>
      </c>
      <c r="D1743">
        <v>21600</v>
      </c>
      <c r="E1743" t="s">
        <v>77</v>
      </c>
      <c r="F1743" t="s">
        <v>96</v>
      </c>
      <c r="G1743" t="s">
        <v>91</v>
      </c>
      <c r="H1743">
        <v>1</v>
      </c>
      <c r="I1743" t="s">
        <v>17</v>
      </c>
      <c r="J1743">
        <v>10</v>
      </c>
      <c r="K1743">
        <v>10.968540000000001</v>
      </c>
      <c r="L1743">
        <v>-74.781319999999994</v>
      </c>
    </row>
    <row r="1744" spans="1:12" x14ac:dyDescent="0.25">
      <c r="A1744" t="s">
        <v>122</v>
      </c>
      <c r="B1744" t="s">
        <v>29</v>
      </c>
      <c r="C1744">
        <v>1419800</v>
      </c>
      <c r="D1744">
        <v>80400</v>
      </c>
      <c r="E1744" t="s">
        <v>967</v>
      </c>
      <c r="F1744" t="s">
        <v>21</v>
      </c>
      <c r="G1744" t="s">
        <v>31</v>
      </c>
      <c r="H1744">
        <v>4</v>
      </c>
      <c r="I1744" t="s">
        <v>17</v>
      </c>
      <c r="J1744">
        <v>2</v>
      </c>
      <c r="K1744">
        <v>3.4372199999999999</v>
      </c>
      <c r="L1744">
        <v>-76.522499999999994</v>
      </c>
    </row>
    <row r="1745" spans="1:12" x14ac:dyDescent="0.25">
      <c r="A1745" t="s">
        <v>155</v>
      </c>
      <c r="B1745" t="s">
        <v>62</v>
      </c>
      <c r="C1745">
        <v>82500</v>
      </c>
      <c r="D1745">
        <v>4800</v>
      </c>
      <c r="E1745" t="s">
        <v>814</v>
      </c>
      <c r="F1745" t="s">
        <v>130</v>
      </c>
      <c r="G1745" t="s">
        <v>16</v>
      </c>
      <c r="H1745">
        <v>3</v>
      </c>
      <c r="I1745" t="s">
        <v>17</v>
      </c>
      <c r="J1745">
        <v>1</v>
      </c>
      <c r="K1745">
        <v>4.6097099999999998</v>
      </c>
      <c r="L1745">
        <v>-74.08175</v>
      </c>
    </row>
    <row r="1746" spans="1:12" x14ac:dyDescent="0.25">
      <c r="A1746" t="s">
        <v>127</v>
      </c>
      <c r="B1746" t="s">
        <v>13</v>
      </c>
      <c r="C1746">
        <v>954700</v>
      </c>
      <c r="D1746">
        <v>49000</v>
      </c>
      <c r="E1746" t="s">
        <v>1010</v>
      </c>
      <c r="F1746" t="s">
        <v>130</v>
      </c>
      <c r="G1746" t="s">
        <v>60</v>
      </c>
      <c r="H1746">
        <v>5</v>
      </c>
      <c r="I1746" t="s">
        <v>17</v>
      </c>
      <c r="J1746">
        <v>2</v>
      </c>
      <c r="K1746">
        <v>4.8133299999999997</v>
      </c>
      <c r="L1746">
        <v>-75.696110000000004</v>
      </c>
    </row>
    <row r="1747" spans="1:12" x14ac:dyDescent="0.25">
      <c r="A1747" t="s">
        <v>28</v>
      </c>
      <c r="B1747" t="s">
        <v>29</v>
      </c>
      <c r="C1747">
        <v>636700</v>
      </c>
      <c r="D1747">
        <v>34600</v>
      </c>
      <c r="E1747" t="s">
        <v>116</v>
      </c>
      <c r="F1747" t="s">
        <v>47</v>
      </c>
      <c r="G1747" t="s">
        <v>31</v>
      </c>
      <c r="H1747">
        <v>5</v>
      </c>
      <c r="I1747" t="s">
        <v>146</v>
      </c>
      <c r="J1747">
        <v>1</v>
      </c>
      <c r="K1747">
        <v>3.4372199999999999</v>
      </c>
      <c r="L1747">
        <v>-76.522499999999994</v>
      </c>
    </row>
    <row r="1748" spans="1:12" x14ac:dyDescent="0.25">
      <c r="A1748" t="s">
        <v>12</v>
      </c>
      <c r="B1748" t="s">
        <v>13</v>
      </c>
      <c r="C1748">
        <v>255200</v>
      </c>
      <c r="D1748">
        <v>14300</v>
      </c>
      <c r="E1748" t="s">
        <v>328</v>
      </c>
      <c r="F1748" t="s">
        <v>93</v>
      </c>
      <c r="G1748" t="s">
        <v>22</v>
      </c>
      <c r="H1748">
        <v>5</v>
      </c>
      <c r="I1748" t="s">
        <v>17</v>
      </c>
      <c r="J1748">
        <v>2</v>
      </c>
      <c r="K1748">
        <v>6.2518399999999996</v>
      </c>
      <c r="L1748">
        <v>-75.563590000000005</v>
      </c>
    </row>
    <row r="1749" spans="1:12" x14ac:dyDescent="0.25">
      <c r="A1749" t="s">
        <v>171</v>
      </c>
      <c r="B1749" t="s">
        <v>19</v>
      </c>
      <c r="C1749">
        <v>257900</v>
      </c>
      <c r="D1749">
        <v>11900</v>
      </c>
      <c r="E1749" t="s">
        <v>383</v>
      </c>
      <c r="F1749" t="s">
        <v>43</v>
      </c>
      <c r="G1749" t="s">
        <v>16</v>
      </c>
      <c r="H1749">
        <v>5</v>
      </c>
      <c r="I1749" t="s">
        <v>17</v>
      </c>
      <c r="J1749">
        <v>6</v>
      </c>
      <c r="K1749">
        <v>4.6097099999999998</v>
      </c>
      <c r="L1749">
        <v>-74.08175</v>
      </c>
    </row>
    <row r="1750" spans="1:12" x14ac:dyDescent="0.25">
      <c r="A1750" t="s">
        <v>33</v>
      </c>
      <c r="B1750" t="s">
        <v>19</v>
      </c>
      <c r="C1750">
        <v>451500</v>
      </c>
      <c r="D1750">
        <v>22200</v>
      </c>
      <c r="E1750" t="s">
        <v>1074</v>
      </c>
      <c r="F1750" t="s">
        <v>47</v>
      </c>
      <c r="G1750" t="s">
        <v>16</v>
      </c>
      <c r="H1750">
        <v>5</v>
      </c>
      <c r="I1750" t="s">
        <v>32</v>
      </c>
      <c r="J1750">
        <v>1</v>
      </c>
      <c r="K1750">
        <v>4.6097099999999998</v>
      </c>
      <c r="L1750">
        <v>-74.08175</v>
      </c>
    </row>
    <row r="1751" spans="1:12" x14ac:dyDescent="0.25">
      <c r="A1751" t="s">
        <v>158</v>
      </c>
      <c r="B1751" t="s">
        <v>62</v>
      </c>
      <c r="C1751">
        <v>22800</v>
      </c>
      <c r="D1751">
        <v>1400</v>
      </c>
      <c r="E1751" t="s">
        <v>984</v>
      </c>
      <c r="F1751" t="s">
        <v>160</v>
      </c>
      <c r="G1751" t="s">
        <v>16</v>
      </c>
      <c r="H1751">
        <v>4</v>
      </c>
      <c r="I1751" t="s">
        <v>17</v>
      </c>
      <c r="J1751">
        <v>2</v>
      </c>
      <c r="K1751">
        <v>4.6097099999999998</v>
      </c>
      <c r="L1751">
        <v>-74.08175</v>
      </c>
    </row>
    <row r="1752" spans="1:12" x14ac:dyDescent="0.25">
      <c r="A1752" t="s">
        <v>133</v>
      </c>
      <c r="B1752" t="s">
        <v>24</v>
      </c>
      <c r="C1752">
        <v>9600</v>
      </c>
      <c r="D1752">
        <v>1600</v>
      </c>
      <c r="E1752" t="s">
        <v>496</v>
      </c>
      <c r="F1752" t="s">
        <v>96</v>
      </c>
      <c r="G1752" t="s">
        <v>16</v>
      </c>
      <c r="H1752">
        <v>5</v>
      </c>
      <c r="I1752" t="s">
        <v>17</v>
      </c>
      <c r="J1752">
        <v>7</v>
      </c>
      <c r="K1752">
        <v>4.6097099999999998</v>
      </c>
      <c r="L1752">
        <v>-74.08175</v>
      </c>
    </row>
    <row r="1753" spans="1:12" x14ac:dyDescent="0.25">
      <c r="A1753" t="s">
        <v>133</v>
      </c>
      <c r="B1753" t="s">
        <v>24</v>
      </c>
      <c r="C1753">
        <v>10400</v>
      </c>
      <c r="D1753">
        <v>1000</v>
      </c>
      <c r="E1753" t="s">
        <v>1209</v>
      </c>
      <c r="F1753" t="s">
        <v>160</v>
      </c>
      <c r="G1753" t="s">
        <v>16</v>
      </c>
      <c r="H1753">
        <v>4</v>
      </c>
      <c r="I1753" t="s">
        <v>17</v>
      </c>
      <c r="J1753">
        <v>3</v>
      </c>
      <c r="K1753">
        <v>4.6097099999999998</v>
      </c>
      <c r="L1753">
        <v>-74.08175</v>
      </c>
    </row>
    <row r="1754" spans="1:12" x14ac:dyDescent="0.25">
      <c r="A1754" t="s">
        <v>48</v>
      </c>
      <c r="B1754" t="s">
        <v>24</v>
      </c>
      <c r="C1754">
        <v>85400</v>
      </c>
      <c r="D1754">
        <v>4900</v>
      </c>
      <c r="E1754" t="s">
        <v>698</v>
      </c>
      <c r="F1754" t="s">
        <v>130</v>
      </c>
      <c r="G1754" t="s">
        <v>16</v>
      </c>
      <c r="H1754">
        <v>5</v>
      </c>
      <c r="I1754" t="s">
        <v>17</v>
      </c>
      <c r="J1754">
        <v>1</v>
      </c>
      <c r="K1754">
        <v>4.6097099999999998</v>
      </c>
      <c r="L1754">
        <v>-74.08175</v>
      </c>
    </row>
    <row r="1755" spans="1:12" x14ac:dyDescent="0.25">
      <c r="A1755" t="s">
        <v>219</v>
      </c>
      <c r="B1755" t="s">
        <v>19</v>
      </c>
      <c r="C1755">
        <v>789500</v>
      </c>
      <c r="D1755">
        <v>42200</v>
      </c>
      <c r="E1755" t="s">
        <v>1254</v>
      </c>
      <c r="F1755" t="s">
        <v>54</v>
      </c>
      <c r="G1755" t="s">
        <v>16</v>
      </c>
      <c r="H1755">
        <v>4</v>
      </c>
      <c r="I1755" t="s">
        <v>17</v>
      </c>
      <c r="J1755">
        <v>3</v>
      </c>
      <c r="K1755">
        <v>4.6097099999999998</v>
      </c>
      <c r="L1755">
        <v>-74.08175</v>
      </c>
    </row>
    <row r="1756" spans="1:12" x14ac:dyDescent="0.25">
      <c r="A1756" t="s">
        <v>68</v>
      </c>
      <c r="B1756" t="s">
        <v>24</v>
      </c>
      <c r="C1756">
        <v>34400</v>
      </c>
      <c r="D1756">
        <v>2200</v>
      </c>
      <c r="E1756" t="s">
        <v>411</v>
      </c>
      <c r="F1756" t="s">
        <v>54</v>
      </c>
      <c r="G1756" t="s">
        <v>126</v>
      </c>
      <c r="H1756">
        <v>4</v>
      </c>
      <c r="I1756" t="s">
        <v>32</v>
      </c>
      <c r="J1756">
        <v>1</v>
      </c>
      <c r="K1756">
        <v>7.89391</v>
      </c>
      <c r="L1756">
        <v>-72.507819999999995</v>
      </c>
    </row>
    <row r="1757" spans="1:12" x14ac:dyDescent="0.25">
      <c r="A1757" t="s">
        <v>85</v>
      </c>
      <c r="B1757" t="s">
        <v>86</v>
      </c>
      <c r="C1757">
        <v>719400</v>
      </c>
      <c r="D1757">
        <v>36500</v>
      </c>
      <c r="E1757" t="s">
        <v>97</v>
      </c>
      <c r="F1757" t="s">
        <v>88</v>
      </c>
      <c r="G1757" t="s">
        <v>201</v>
      </c>
      <c r="H1757">
        <v>1</v>
      </c>
      <c r="I1757" t="s">
        <v>17</v>
      </c>
      <c r="J1757">
        <v>8</v>
      </c>
      <c r="K1757">
        <v>11.54444</v>
      </c>
      <c r="L1757">
        <v>-72.907219999999995</v>
      </c>
    </row>
    <row r="1758" spans="1:12" x14ac:dyDescent="0.25">
      <c r="A1758" t="s">
        <v>98</v>
      </c>
      <c r="B1758" t="s">
        <v>19</v>
      </c>
      <c r="C1758">
        <v>410000</v>
      </c>
      <c r="D1758">
        <v>22000</v>
      </c>
      <c r="E1758" t="s">
        <v>1030</v>
      </c>
      <c r="F1758" t="s">
        <v>43</v>
      </c>
      <c r="G1758" t="s">
        <v>22</v>
      </c>
      <c r="H1758">
        <v>5</v>
      </c>
      <c r="I1758" t="s">
        <v>17</v>
      </c>
      <c r="J1758">
        <v>1</v>
      </c>
      <c r="K1758">
        <v>6.2518399999999996</v>
      </c>
      <c r="L1758">
        <v>-75.563590000000005</v>
      </c>
    </row>
    <row r="1759" spans="1:12" x14ac:dyDescent="0.25">
      <c r="A1759" t="s">
        <v>122</v>
      </c>
      <c r="B1759" t="s">
        <v>29</v>
      </c>
      <c r="C1759">
        <v>1070500</v>
      </c>
      <c r="D1759">
        <v>57400</v>
      </c>
      <c r="E1759" t="s">
        <v>198</v>
      </c>
      <c r="F1759" t="s">
        <v>47</v>
      </c>
      <c r="G1759" t="s">
        <v>22</v>
      </c>
      <c r="H1759">
        <v>5</v>
      </c>
      <c r="I1759" t="s">
        <v>17</v>
      </c>
      <c r="J1759">
        <v>1</v>
      </c>
      <c r="K1759">
        <v>6.2518399999999996</v>
      </c>
      <c r="L1759">
        <v>-75.563590000000005</v>
      </c>
    </row>
    <row r="1760" spans="1:12" x14ac:dyDescent="0.25">
      <c r="A1760" t="s">
        <v>39</v>
      </c>
      <c r="B1760" t="s">
        <v>24</v>
      </c>
      <c r="C1760">
        <v>40100</v>
      </c>
      <c r="D1760">
        <v>3400</v>
      </c>
      <c r="E1760" t="s">
        <v>69</v>
      </c>
      <c r="F1760" t="s">
        <v>160</v>
      </c>
      <c r="G1760" t="s">
        <v>16</v>
      </c>
      <c r="H1760">
        <v>3</v>
      </c>
      <c r="I1760" t="s">
        <v>17</v>
      </c>
      <c r="J1760">
        <v>2</v>
      </c>
      <c r="K1760">
        <v>4.6097099999999998</v>
      </c>
      <c r="L1760">
        <v>-74.08175</v>
      </c>
    </row>
    <row r="1761" spans="1:12" x14ac:dyDescent="0.25">
      <c r="A1761" t="s">
        <v>82</v>
      </c>
      <c r="B1761" t="s">
        <v>58</v>
      </c>
      <c r="C1761">
        <v>41000</v>
      </c>
      <c r="D1761">
        <v>2400</v>
      </c>
      <c r="E1761" t="s">
        <v>1002</v>
      </c>
      <c r="F1761" t="s">
        <v>52</v>
      </c>
      <c r="G1761" t="s">
        <v>22</v>
      </c>
      <c r="H1761">
        <v>5</v>
      </c>
      <c r="I1761" t="s">
        <v>17</v>
      </c>
      <c r="J1761">
        <v>10</v>
      </c>
      <c r="K1761">
        <v>6.2518399999999996</v>
      </c>
      <c r="L1761">
        <v>-75.563590000000005</v>
      </c>
    </row>
    <row r="1762" spans="1:12" x14ac:dyDescent="0.25">
      <c r="A1762" t="s">
        <v>155</v>
      </c>
      <c r="B1762" t="s">
        <v>62</v>
      </c>
      <c r="C1762">
        <v>103100</v>
      </c>
      <c r="D1762">
        <v>3700</v>
      </c>
      <c r="E1762" t="s">
        <v>922</v>
      </c>
      <c r="F1762" t="s">
        <v>130</v>
      </c>
      <c r="G1762" t="s">
        <v>278</v>
      </c>
      <c r="H1762">
        <v>5</v>
      </c>
      <c r="I1762" t="s">
        <v>17</v>
      </c>
      <c r="J1762">
        <v>1</v>
      </c>
      <c r="K1762">
        <v>-4.2152799999999999</v>
      </c>
      <c r="L1762">
        <v>-69.940560000000005</v>
      </c>
    </row>
    <row r="1763" spans="1:12" x14ac:dyDescent="0.25">
      <c r="A1763" t="s">
        <v>45</v>
      </c>
      <c r="B1763" t="s">
        <v>29</v>
      </c>
      <c r="C1763">
        <v>1351300</v>
      </c>
      <c r="D1763">
        <v>70100</v>
      </c>
      <c r="E1763" t="s">
        <v>1229</v>
      </c>
      <c r="F1763" t="s">
        <v>160</v>
      </c>
      <c r="G1763" t="s">
        <v>16</v>
      </c>
      <c r="H1763">
        <v>5</v>
      </c>
      <c r="I1763" t="s">
        <v>17</v>
      </c>
      <c r="J1763">
        <v>3</v>
      </c>
      <c r="K1763">
        <v>4.6097099999999998</v>
      </c>
      <c r="L1763">
        <v>-74.08175</v>
      </c>
    </row>
    <row r="1764" spans="1:12" x14ac:dyDescent="0.25">
      <c r="A1764" t="s">
        <v>82</v>
      </c>
      <c r="B1764" t="s">
        <v>58</v>
      </c>
      <c r="C1764">
        <v>57000</v>
      </c>
      <c r="D1764">
        <v>3200</v>
      </c>
      <c r="E1764" t="s">
        <v>661</v>
      </c>
      <c r="F1764" t="s">
        <v>26</v>
      </c>
      <c r="G1764" t="s">
        <v>60</v>
      </c>
      <c r="H1764">
        <v>5</v>
      </c>
      <c r="I1764" t="s">
        <v>17</v>
      </c>
      <c r="J1764">
        <v>2</v>
      </c>
      <c r="K1764">
        <v>4.8133299999999997</v>
      </c>
      <c r="L1764">
        <v>-75.696110000000004</v>
      </c>
    </row>
    <row r="1765" spans="1:12" x14ac:dyDescent="0.25">
      <c r="A1765" t="s">
        <v>133</v>
      </c>
      <c r="B1765" t="s">
        <v>24</v>
      </c>
      <c r="C1765">
        <v>22500</v>
      </c>
      <c r="D1765">
        <v>3600</v>
      </c>
      <c r="E1765" t="s">
        <v>832</v>
      </c>
      <c r="F1765" t="s">
        <v>35</v>
      </c>
      <c r="G1765" t="s">
        <v>31</v>
      </c>
      <c r="H1765">
        <v>1</v>
      </c>
      <c r="I1765" t="s">
        <v>17</v>
      </c>
      <c r="J1765">
        <v>7</v>
      </c>
      <c r="K1765">
        <v>3.4372199999999999</v>
      </c>
      <c r="L1765">
        <v>-76.522499999999994</v>
      </c>
    </row>
    <row r="1766" spans="1:12" x14ac:dyDescent="0.25">
      <c r="A1766" t="s">
        <v>80</v>
      </c>
      <c r="B1766" t="s">
        <v>65</v>
      </c>
      <c r="C1766">
        <v>28500</v>
      </c>
      <c r="D1766">
        <v>1700</v>
      </c>
      <c r="E1766" t="s">
        <v>344</v>
      </c>
      <c r="F1766" t="s">
        <v>47</v>
      </c>
      <c r="G1766" t="s">
        <v>22</v>
      </c>
      <c r="H1766">
        <v>5</v>
      </c>
      <c r="I1766" t="s">
        <v>17</v>
      </c>
      <c r="J1766">
        <v>2</v>
      </c>
      <c r="K1766">
        <v>6.2518399999999996</v>
      </c>
      <c r="L1766">
        <v>-75.563590000000005</v>
      </c>
    </row>
    <row r="1767" spans="1:12" x14ac:dyDescent="0.25">
      <c r="A1767" t="s">
        <v>184</v>
      </c>
      <c r="B1767" t="s">
        <v>86</v>
      </c>
      <c r="C1767">
        <v>235700</v>
      </c>
      <c r="D1767">
        <v>17300</v>
      </c>
      <c r="E1767" t="s">
        <v>481</v>
      </c>
      <c r="F1767" t="s">
        <v>96</v>
      </c>
      <c r="G1767" t="s">
        <v>201</v>
      </c>
      <c r="H1767">
        <v>5</v>
      </c>
      <c r="I1767" t="s">
        <v>17</v>
      </c>
      <c r="J1767">
        <v>1</v>
      </c>
      <c r="K1767">
        <v>11.54444</v>
      </c>
      <c r="L1767">
        <v>-72.907219999999995</v>
      </c>
    </row>
    <row r="1768" spans="1:12" x14ac:dyDescent="0.25">
      <c r="A1768" t="s">
        <v>105</v>
      </c>
      <c r="B1768" t="s">
        <v>19</v>
      </c>
      <c r="C1768">
        <v>317100</v>
      </c>
      <c r="D1768">
        <v>21700</v>
      </c>
      <c r="E1768" t="s">
        <v>451</v>
      </c>
      <c r="F1768" t="s">
        <v>35</v>
      </c>
      <c r="G1768" t="s">
        <v>31</v>
      </c>
      <c r="H1768">
        <v>5</v>
      </c>
      <c r="I1768" t="s">
        <v>17</v>
      </c>
      <c r="J1768">
        <v>1</v>
      </c>
      <c r="K1768">
        <v>3.4372199999999999</v>
      </c>
      <c r="L1768">
        <v>-76.522499999999994</v>
      </c>
    </row>
    <row r="1769" spans="1:12" x14ac:dyDescent="0.25">
      <c r="A1769" t="s">
        <v>85</v>
      </c>
      <c r="B1769" t="s">
        <v>86</v>
      </c>
      <c r="C1769">
        <v>376000</v>
      </c>
      <c r="D1769">
        <v>20400</v>
      </c>
      <c r="E1769" t="s">
        <v>1066</v>
      </c>
      <c r="F1769" t="s">
        <v>96</v>
      </c>
      <c r="G1769" t="s">
        <v>91</v>
      </c>
      <c r="H1769">
        <v>5</v>
      </c>
      <c r="I1769" t="s">
        <v>38</v>
      </c>
      <c r="J1769">
        <v>1</v>
      </c>
      <c r="K1769">
        <v>10.968540000000001</v>
      </c>
      <c r="L1769">
        <v>-74.781319999999994</v>
      </c>
    </row>
    <row r="1770" spans="1:12" x14ac:dyDescent="0.25">
      <c r="A1770" t="s">
        <v>192</v>
      </c>
      <c r="B1770" t="s">
        <v>65</v>
      </c>
      <c r="C1770">
        <v>39000</v>
      </c>
      <c r="D1770">
        <v>4500</v>
      </c>
      <c r="E1770" t="s">
        <v>176</v>
      </c>
      <c r="F1770" t="s">
        <v>96</v>
      </c>
      <c r="G1770" t="s">
        <v>16</v>
      </c>
      <c r="H1770">
        <v>5</v>
      </c>
      <c r="I1770" t="s">
        <v>17</v>
      </c>
      <c r="J1770">
        <v>1</v>
      </c>
      <c r="K1770">
        <v>4.6097099999999998</v>
      </c>
      <c r="L1770">
        <v>-74.08175</v>
      </c>
    </row>
    <row r="1771" spans="1:12" x14ac:dyDescent="0.25">
      <c r="A1771" t="s">
        <v>103</v>
      </c>
      <c r="B1771" t="s">
        <v>13</v>
      </c>
      <c r="C1771">
        <v>290300</v>
      </c>
      <c r="D1771">
        <v>20200</v>
      </c>
      <c r="E1771" t="s">
        <v>661</v>
      </c>
      <c r="F1771" t="s">
        <v>160</v>
      </c>
      <c r="G1771" t="s">
        <v>16</v>
      </c>
      <c r="H1771">
        <v>5</v>
      </c>
      <c r="I1771" t="s">
        <v>17</v>
      </c>
      <c r="J1771">
        <v>6</v>
      </c>
      <c r="K1771">
        <v>4.6097099999999998</v>
      </c>
      <c r="L1771">
        <v>-74.08175</v>
      </c>
    </row>
    <row r="1772" spans="1:12" x14ac:dyDescent="0.25">
      <c r="A1772" t="s">
        <v>78</v>
      </c>
      <c r="B1772" t="s">
        <v>19</v>
      </c>
      <c r="C1772">
        <v>311000</v>
      </c>
      <c r="D1772">
        <v>14700</v>
      </c>
      <c r="E1772" t="s">
        <v>600</v>
      </c>
      <c r="F1772" t="s">
        <v>47</v>
      </c>
      <c r="G1772" t="s">
        <v>22</v>
      </c>
      <c r="H1772">
        <v>5</v>
      </c>
      <c r="I1772" t="s">
        <v>17</v>
      </c>
      <c r="J1772">
        <v>1</v>
      </c>
      <c r="K1772">
        <v>6.2518399999999996</v>
      </c>
      <c r="L1772">
        <v>-75.563590000000005</v>
      </c>
    </row>
    <row r="1773" spans="1:12" x14ac:dyDescent="0.25">
      <c r="A1773" t="s">
        <v>89</v>
      </c>
      <c r="B1773" t="s">
        <v>62</v>
      </c>
      <c r="C1773">
        <v>9200</v>
      </c>
      <c r="D1773">
        <v>0</v>
      </c>
      <c r="E1773" t="s">
        <v>1178</v>
      </c>
      <c r="F1773" t="s">
        <v>15</v>
      </c>
      <c r="G1773" t="s">
        <v>16</v>
      </c>
      <c r="H1773">
        <v>4</v>
      </c>
      <c r="I1773" t="s">
        <v>17</v>
      </c>
      <c r="J1773">
        <v>8</v>
      </c>
      <c r="K1773">
        <v>4.6097099999999998</v>
      </c>
      <c r="L1773">
        <v>-74.08175</v>
      </c>
    </row>
    <row r="1774" spans="1:12" x14ac:dyDescent="0.25">
      <c r="A1774" t="s">
        <v>41</v>
      </c>
      <c r="B1774" t="s">
        <v>29</v>
      </c>
      <c r="C1774">
        <v>1547000</v>
      </c>
      <c r="D1774">
        <v>83000</v>
      </c>
      <c r="E1774" t="s">
        <v>1120</v>
      </c>
      <c r="F1774" t="s">
        <v>88</v>
      </c>
      <c r="G1774" t="s">
        <v>22</v>
      </c>
      <c r="H1774">
        <v>1</v>
      </c>
      <c r="I1774" t="s">
        <v>17</v>
      </c>
      <c r="J1774">
        <v>6</v>
      </c>
      <c r="K1774">
        <v>6.2518399999999996</v>
      </c>
      <c r="L1774">
        <v>-75.563590000000005</v>
      </c>
    </row>
    <row r="1775" spans="1:12" x14ac:dyDescent="0.25">
      <c r="A1775" t="s">
        <v>80</v>
      </c>
      <c r="B1775" t="s">
        <v>65</v>
      </c>
      <c r="C1775">
        <v>29800</v>
      </c>
      <c r="D1775">
        <v>0</v>
      </c>
      <c r="E1775" t="s">
        <v>1060</v>
      </c>
      <c r="F1775" t="s">
        <v>76</v>
      </c>
      <c r="G1775" t="s">
        <v>126</v>
      </c>
      <c r="H1775">
        <v>5</v>
      </c>
      <c r="I1775" t="s">
        <v>17</v>
      </c>
      <c r="J1775">
        <v>1</v>
      </c>
      <c r="K1775">
        <v>7.89391</v>
      </c>
      <c r="L1775">
        <v>-72.507819999999995</v>
      </c>
    </row>
    <row r="1776" spans="1:12" x14ac:dyDescent="0.25">
      <c r="A1776" t="s">
        <v>18</v>
      </c>
      <c r="B1776" t="s">
        <v>19</v>
      </c>
      <c r="C1776">
        <v>153800</v>
      </c>
      <c r="D1776">
        <v>6400</v>
      </c>
      <c r="E1776" t="s">
        <v>291</v>
      </c>
      <c r="F1776" t="s">
        <v>47</v>
      </c>
      <c r="G1776" t="s">
        <v>22</v>
      </c>
      <c r="H1776">
        <v>3</v>
      </c>
      <c r="I1776" t="s">
        <v>32</v>
      </c>
      <c r="J1776">
        <v>1</v>
      </c>
      <c r="K1776">
        <v>6.2518399999999996</v>
      </c>
      <c r="L1776">
        <v>-75.563590000000005</v>
      </c>
    </row>
    <row r="1777" spans="1:12" x14ac:dyDescent="0.25">
      <c r="A1777" t="s">
        <v>41</v>
      </c>
      <c r="B1777" t="s">
        <v>29</v>
      </c>
      <c r="C1777">
        <v>1329300</v>
      </c>
      <c r="D1777">
        <v>71000</v>
      </c>
      <c r="E1777" t="s">
        <v>942</v>
      </c>
      <c r="F1777" t="s">
        <v>54</v>
      </c>
      <c r="G1777" t="s">
        <v>16</v>
      </c>
      <c r="H1777">
        <v>1</v>
      </c>
      <c r="I1777" t="s">
        <v>17</v>
      </c>
      <c r="J1777">
        <v>3</v>
      </c>
      <c r="K1777">
        <v>4.6097099999999998</v>
      </c>
      <c r="L1777">
        <v>-74.08175</v>
      </c>
    </row>
    <row r="1778" spans="1:12" x14ac:dyDescent="0.25">
      <c r="A1778" t="s">
        <v>12</v>
      </c>
      <c r="B1778" t="s">
        <v>13</v>
      </c>
      <c r="C1778">
        <v>208500</v>
      </c>
      <c r="D1778">
        <v>11500</v>
      </c>
      <c r="E1778" t="s">
        <v>497</v>
      </c>
      <c r="F1778" t="s">
        <v>43</v>
      </c>
      <c r="G1778" t="s">
        <v>153</v>
      </c>
      <c r="H1778">
        <v>3</v>
      </c>
      <c r="I1778" t="s">
        <v>17</v>
      </c>
      <c r="J1778">
        <v>1</v>
      </c>
      <c r="K1778">
        <v>2.9272999999999998</v>
      </c>
      <c r="L1778">
        <v>-75.281890000000004</v>
      </c>
    </row>
    <row r="1779" spans="1:12" x14ac:dyDescent="0.25">
      <c r="A1779" t="s">
        <v>28</v>
      </c>
      <c r="B1779" t="s">
        <v>29</v>
      </c>
      <c r="C1779">
        <v>504800</v>
      </c>
      <c r="D1779">
        <v>25100</v>
      </c>
      <c r="E1779" t="s">
        <v>965</v>
      </c>
      <c r="F1779" t="s">
        <v>15</v>
      </c>
      <c r="G1779" t="s">
        <v>60</v>
      </c>
      <c r="H1779">
        <v>4</v>
      </c>
      <c r="I1779" t="s">
        <v>32</v>
      </c>
      <c r="J1779">
        <v>1</v>
      </c>
      <c r="K1779">
        <v>4.8133299999999997</v>
      </c>
      <c r="L1779">
        <v>-75.696110000000004</v>
      </c>
    </row>
    <row r="1780" spans="1:12" x14ac:dyDescent="0.25">
      <c r="A1780" t="s">
        <v>122</v>
      </c>
      <c r="B1780" t="s">
        <v>29</v>
      </c>
      <c r="C1780">
        <v>760800</v>
      </c>
      <c r="D1780">
        <v>38700</v>
      </c>
      <c r="E1780" t="s">
        <v>511</v>
      </c>
      <c r="F1780" t="s">
        <v>76</v>
      </c>
      <c r="G1780" t="s">
        <v>31</v>
      </c>
      <c r="H1780">
        <v>3</v>
      </c>
      <c r="I1780" t="s">
        <v>17</v>
      </c>
      <c r="J1780">
        <v>3</v>
      </c>
      <c r="K1780">
        <v>3.4372199999999999</v>
      </c>
      <c r="L1780">
        <v>-76.522499999999994</v>
      </c>
    </row>
    <row r="1781" spans="1:12" x14ac:dyDescent="0.25">
      <c r="A1781" t="s">
        <v>219</v>
      </c>
      <c r="B1781" t="s">
        <v>19</v>
      </c>
      <c r="C1781">
        <v>507200</v>
      </c>
      <c r="D1781">
        <v>27400</v>
      </c>
      <c r="E1781" t="s">
        <v>892</v>
      </c>
      <c r="F1781" t="s">
        <v>130</v>
      </c>
      <c r="G1781" t="s">
        <v>31</v>
      </c>
      <c r="H1781">
        <v>3</v>
      </c>
      <c r="I1781" t="s">
        <v>17</v>
      </c>
      <c r="J1781">
        <v>2</v>
      </c>
      <c r="K1781">
        <v>3.4372199999999999</v>
      </c>
      <c r="L1781">
        <v>-76.522499999999994</v>
      </c>
    </row>
    <row r="1782" spans="1:12" x14ac:dyDescent="0.25">
      <c r="A1782" t="s">
        <v>80</v>
      </c>
      <c r="B1782" t="s">
        <v>65</v>
      </c>
      <c r="C1782">
        <v>35200</v>
      </c>
      <c r="D1782">
        <v>0</v>
      </c>
      <c r="E1782" t="s">
        <v>486</v>
      </c>
      <c r="F1782" t="s">
        <v>15</v>
      </c>
      <c r="G1782" t="s">
        <v>22</v>
      </c>
      <c r="H1782">
        <v>1</v>
      </c>
      <c r="I1782" t="s">
        <v>17</v>
      </c>
      <c r="J1782">
        <v>4</v>
      </c>
      <c r="K1782">
        <v>6.2518399999999996</v>
      </c>
      <c r="L1782">
        <v>-75.563590000000005</v>
      </c>
    </row>
    <row r="1783" spans="1:12" x14ac:dyDescent="0.25">
      <c r="A1783" t="s">
        <v>85</v>
      </c>
      <c r="B1783" t="s">
        <v>86</v>
      </c>
      <c r="C1783">
        <v>908500</v>
      </c>
      <c r="D1783">
        <v>48900</v>
      </c>
      <c r="E1783" t="s">
        <v>702</v>
      </c>
      <c r="F1783" t="s">
        <v>96</v>
      </c>
      <c r="G1783" t="s">
        <v>201</v>
      </c>
      <c r="H1783">
        <v>5</v>
      </c>
      <c r="I1783" t="s">
        <v>32</v>
      </c>
      <c r="J1783">
        <v>1</v>
      </c>
      <c r="K1783">
        <v>11.54444</v>
      </c>
      <c r="L1783">
        <v>-72.907219999999995</v>
      </c>
    </row>
    <row r="1784" spans="1:12" x14ac:dyDescent="0.25">
      <c r="A1784" t="s">
        <v>214</v>
      </c>
      <c r="B1784" t="s">
        <v>19</v>
      </c>
      <c r="C1784">
        <v>112800</v>
      </c>
      <c r="D1784">
        <v>6200</v>
      </c>
      <c r="E1784" t="s">
        <v>644</v>
      </c>
      <c r="F1784" t="s">
        <v>96</v>
      </c>
      <c r="G1784" t="s">
        <v>120</v>
      </c>
      <c r="H1784">
        <v>1</v>
      </c>
      <c r="I1784" t="s">
        <v>32</v>
      </c>
      <c r="J1784">
        <v>1</v>
      </c>
      <c r="K1784">
        <v>3.8653</v>
      </c>
      <c r="L1784">
        <v>-67.923900000000003</v>
      </c>
    </row>
    <row r="1785" spans="1:12" x14ac:dyDescent="0.25">
      <c r="A1785" t="s">
        <v>68</v>
      </c>
      <c r="B1785" t="s">
        <v>24</v>
      </c>
      <c r="C1785">
        <v>36900</v>
      </c>
      <c r="D1785">
        <v>0</v>
      </c>
      <c r="E1785" t="s">
        <v>686</v>
      </c>
      <c r="F1785" t="s">
        <v>54</v>
      </c>
      <c r="G1785" t="s">
        <v>22</v>
      </c>
      <c r="H1785">
        <v>5</v>
      </c>
      <c r="I1785" t="s">
        <v>17</v>
      </c>
      <c r="J1785">
        <v>3</v>
      </c>
      <c r="K1785">
        <v>6.2518399999999996</v>
      </c>
      <c r="L1785">
        <v>-75.563590000000005</v>
      </c>
    </row>
    <row r="1786" spans="1:12" x14ac:dyDescent="0.25">
      <c r="A1786" t="s">
        <v>28</v>
      </c>
      <c r="B1786" t="s">
        <v>29</v>
      </c>
      <c r="C1786">
        <v>533500</v>
      </c>
      <c r="D1786">
        <v>26600</v>
      </c>
      <c r="E1786" t="s">
        <v>321</v>
      </c>
      <c r="F1786" t="s">
        <v>52</v>
      </c>
      <c r="G1786" t="s">
        <v>278</v>
      </c>
      <c r="H1786">
        <v>5</v>
      </c>
      <c r="I1786" t="s">
        <v>17</v>
      </c>
      <c r="J1786">
        <v>4</v>
      </c>
      <c r="K1786">
        <v>-4.2152799999999999</v>
      </c>
      <c r="L1786">
        <v>-69.940560000000005</v>
      </c>
    </row>
    <row r="1787" spans="1:12" x14ac:dyDescent="0.25">
      <c r="A1787" t="s">
        <v>67</v>
      </c>
      <c r="B1787" t="s">
        <v>62</v>
      </c>
      <c r="C1787">
        <v>59800</v>
      </c>
      <c r="D1787">
        <v>3400</v>
      </c>
      <c r="E1787" t="s">
        <v>1109</v>
      </c>
      <c r="F1787" t="s">
        <v>52</v>
      </c>
      <c r="G1787" t="s">
        <v>27</v>
      </c>
      <c r="H1787">
        <v>5</v>
      </c>
      <c r="I1787" t="s">
        <v>17</v>
      </c>
      <c r="J1787">
        <v>2</v>
      </c>
      <c r="K1787">
        <v>10.39972</v>
      </c>
      <c r="L1787">
        <v>-75.514439999999993</v>
      </c>
    </row>
    <row r="1788" spans="1:12" x14ac:dyDescent="0.25">
      <c r="A1788" t="s">
        <v>135</v>
      </c>
      <c r="B1788" t="s">
        <v>58</v>
      </c>
      <c r="C1788">
        <v>35500</v>
      </c>
      <c r="D1788">
        <v>2600</v>
      </c>
      <c r="E1788" t="s">
        <v>893</v>
      </c>
      <c r="F1788" t="s">
        <v>96</v>
      </c>
      <c r="G1788" t="s">
        <v>27</v>
      </c>
      <c r="H1788">
        <v>5</v>
      </c>
      <c r="I1788" t="s">
        <v>32</v>
      </c>
      <c r="J1788">
        <v>1</v>
      </c>
      <c r="K1788">
        <v>10.39972</v>
      </c>
      <c r="L1788">
        <v>-75.514439999999993</v>
      </c>
    </row>
    <row r="1789" spans="1:12" x14ac:dyDescent="0.25">
      <c r="A1789" t="s">
        <v>94</v>
      </c>
      <c r="B1789" t="s">
        <v>29</v>
      </c>
      <c r="C1789">
        <v>444800</v>
      </c>
      <c r="D1789">
        <v>21900</v>
      </c>
      <c r="E1789" t="s">
        <v>447</v>
      </c>
      <c r="F1789" t="s">
        <v>54</v>
      </c>
      <c r="G1789" t="s">
        <v>91</v>
      </c>
      <c r="H1789">
        <v>5</v>
      </c>
      <c r="I1789" t="s">
        <v>17</v>
      </c>
      <c r="J1789">
        <v>6</v>
      </c>
      <c r="K1789">
        <v>10.968540000000001</v>
      </c>
      <c r="L1789">
        <v>-74.781319999999994</v>
      </c>
    </row>
    <row r="1790" spans="1:12" x14ac:dyDescent="0.25">
      <c r="A1790" t="s">
        <v>50</v>
      </c>
      <c r="B1790" t="s">
        <v>29</v>
      </c>
      <c r="C1790">
        <v>2176400</v>
      </c>
      <c r="D1790">
        <v>114100</v>
      </c>
      <c r="E1790" t="s">
        <v>421</v>
      </c>
      <c r="F1790" t="s">
        <v>76</v>
      </c>
      <c r="G1790" t="s">
        <v>16</v>
      </c>
      <c r="H1790">
        <v>4</v>
      </c>
      <c r="I1790" t="s">
        <v>32</v>
      </c>
      <c r="J1790">
        <v>1</v>
      </c>
      <c r="K1790">
        <v>4.6097099999999998</v>
      </c>
      <c r="L1790">
        <v>-74.08175</v>
      </c>
    </row>
    <row r="1791" spans="1:12" x14ac:dyDescent="0.25">
      <c r="A1791" t="s">
        <v>105</v>
      </c>
      <c r="B1791" t="s">
        <v>19</v>
      </c>
      <c r="C1791">
        <v>321500</v>
      </c>
      <c r="D1791">
        <v>17600</v>
      </c>
      <c r="E1791" t="s">
        <v>352</v>
      </c>
      <c r="F1791" t="s">
        <v>43</v>
      </c>
      <c r="G1791" t="s">
        <v>16</v>
      </c>
      <c r="H1791">
        <v>5</v>
      </c>
      <c r="I1791" t="s">
        <v>17</v>
      </c>
      <c r="J1791">
        <v>10</v>
      </c>
      <c r="K1791">
        <v>4.6097099999999998</v>
      </c>
      <c r="L1791">
        <v>-74.08175</v>
      </c>
    </row>
    <row r="1792" spans="1:12" x14ac:dyDescent="0.25">
      <c r="A1792" t="s">
        <v>164</v>
      </c>
      <c r="B1792" t="s">
        <v>13</v>
      </c>
      <c r="C1792">
        <v>250000</v>
      </c>
      <c r="D1792">
        <v>14600</v>
      </c>
      <c r="E1792" t="s">
        <v>927</v>
      </c>
      <c r="F1792" t="s">
        <v>130</v>
      </c>
      <c r="G1792" t="s">
        <v>16</v>
      </c>
      <c r="H1792">
        <v>5</v>
      </c>
      <c r="I1792" t="s">
        <v>17</v>
      </c>
      <c r="J1792">
        <v>2</v>
      </c>
      <c r="K1792">
        <v>4.6097099999999998</v>
      </c>
      <c r="L1792">
        <v>-74.08175</v>
      </c>
    </row>
    <row r="1793" spans="1:12" x14ac:dyDescent="0.25">
      <c r="A1793" t="s">
        <v>158</v>
      </c>
      <c r="B1793" t="s">
        <v>62</v>
      </c>
      <c r="C1793">
        <v>27800</v>
      </c>
      <c r="D1793">
        <v>2200</v>
      </c>
      <c r="E1793" t="s">
        <v>737</v>
      </c>
      <c r="F1793" t="s">
        <v>15</v>
      </c>
      <c r="G1793" t="s">
        <v>201</v>
      </c>
      <c r="H1793">
        <v>1</v>
      </c>
      <c r="I1793" t="s">
        <v>17</v>
      </c>
      <c r="J1793">
        <v>10</v>
      </c>
      <c r="K1793">
        <v>11.54444</v>
      </c>
      <c r="L1793">
        <v>-72.907219999999995</v>
      </c>
    </row>
    <row r="1794" spans="1:12" x14ac:dyDescent="0.25">
      <c r="A1794" t="s">
        <v>18</v>
      </c>
      <c r="B1794" t="s">
        <v>19</v>
      </c>
      <c r="C1794">
        <v>155400</v>
      </c>
      <c r="D1794">
        <v>6500</v>
      </c>
      <c r="E1794" t="s">
        <v>659</v>
      </c>
      <c r="F1794" t="s">
        <v>26</v>
      </c>
      <c r="G1794" t="s">
        <v>16</v>
      </c>
      <c r="H1794">
        <v>5</v>
      </c>
      <c r="I1794" t="s">
        <v>17</v>
      </c>
      <c r="J1794">
        <v>1</v>
      </c>
      <c r="K1794">
        <v>4.6097099999999998</v>
      </c>
      <c r="L1794">
        <v>-74.08175</v>
      </c>
    </row>
    <row r="1795" spans="1:12" x14ac:dyDescent="0.25">
      <c r="A1795" t="s">
        <v>82</v>
      </c>
      <c r="B1795" t="s">
        <v>58</v>
      </c>
      <c r="C1795">
        <v>38600</v>
      </c>
      <c r="D1795">
        <v>0</v>
      </c>
      <c r="E1795" t="s">
        <v>662</v>
      </c>
      <c r="F1795" t="s">
        <v>96</v>
      </c>
      <c r="G1795" t="s">
        <v>16</v>
      </c>
      <c r="H1795">
        <v>3</v>
      </c>
      <c r="I1795" t="s">
        <v>17</v>
      </c>
      <c r="J1795">
        <v>4</v>
      </c>
      <c r="K1795">
        <v>4.6097099999999998</v>
      </c>
      <c r="L1795">
        <v>-74.08175</v>
      </c>
    </row>
    <row r="1796" spans="1:12" x14ac:dyDescent="0.25">
      <c r="A1796" t="s">
        <v>127</v>
      </c>
      <c r="B1796" t="s">
        <v>13</v>
      </c>
      <c r="C1796">
        <v>1586100</v>
      </c>
      <c r="D1796">
        <v>91600</v>
      </c>
      <c r="E1796" t="s">
        <v>1161</v>
      </c>
      <c r="F1796" t="s">
        <v>130</v>
      </c>
      <c r="G1796" t="s">
        <v>201</v>
      </c>
      <c r="H1796">
        <v>5</v>
      </c>
      <c r="I1796" t="s">
        <v>32</v>
      </c>
      <c r="J1796">
        <v>1</v>
      </c>
      <c r="K1796">
        <v>11.54444</v>
      </c>
      <c r="L1796">
        <v>-72.907219999999995</v>
      </c>
    </row>
    <row r="1797" spans="1:12" x14ac:dyDescent="0.25">
      <c r="A1797" t="s">
        <v>70</v>
      </c>
      <c r="B1797" t="s">
        <v>13</v>
      </c>
      <c r="C1797">
        <v>2262100</v>
      </c>
      <c r="D1797">
        <v>120800</v>
      </c>
      <c r="E1797" t="s">
        <v>858</v>
      </c>
      <c r="F1797" t="s">
        <v>35</v>
      </c>
      <c r="G1797" t="s">
        <v>16</v>
      </c>
      <c r="H1797">
        <v>4</v>
      </c>
      <c r="I1797" t="s">
        <v>17</v>
      </c>
      <c r="J1797">
        <v>2</v>
      </c>
      <c r="K1797">
        <v>4.6097099999999998</v>
      </c>
      <c r="L1797">
        <v>-74.08175</v>
      </c>
    </row>
    <row r="1798" spans="1:12" x14ac:dyDescent="0.25">
      <c r="A1798" t="s">
        <v>36</v>
      </c>
      <c r="B1798" t="s">
        <v>24</v>
      </c>
      <c r="C1798">
        <v>42900</v>
      </c>
      <c r="D1798">
        <v>2700</v>
      </c>
      <c r="E1798" t="s">
        <v>1053</v>
      </c>
      <c r="F1798" t="s">
        <v>52</v>
      </c>
      <c r="G1798" t="s">
        <v>16</v>
      </c>
      <c r="H1798">
        <v>5</v>
      </c>
      <c r="I1798" t="s">
        <v>32</v>
      </c>
      <c r="J1798">
        <v>1</v>
      </c>
      <c r="K1798">
        <v>4.6097099999999998</v>
      </c>
      <c r="L1798">
        <v>-74.08175</v>
      </c>
    </row>
    <row r="1799" spans="1:12" x14ac:dyDescent="0.25">
      <c r="A1799" t="s">
        <v>184</v>
      </c>
      <c r="B1799" t="s">
        <v>86</v>
      </c>
      <c r="C1799">
        <v>211000</v>
      </c>
      <c r="D1799">
        <v>11600</v>
      </c>
      <c r="E1799" t="s">
        <v>260</v>
      </c>
      <c r="F1799" t="s">
        <v>76</v>
      </c>
      <c r="G1799" t="s">
        <v>31</v>
      </c>
      <c r="H1799">
        <v>4</v>
      </c>
      <c r="I1799" t="s">
        <v>17</v>
      </c>
      <c r="J1799">
        <v>6</v>
      </c>
      <c r="K1799">
        <v>3.4372199999999999</v>
      </c>
      <c r="L1799">
        <v>-76.522499999999994</v>
      </c>
    </row>
    <row r="1800" spans="1:12" x14ac:dyDescent="0.25">
      <c r="A1800" t="s">
        <v>214</v>
      </c>
      <c r="B1800" t="s">
        <v>19</v>
      </c>
      <c r="C1800">
        <v>178000</v>
      </c>
      <c r="D1800">
        <v>7700</v>
      </c>
      <c r="E1800" t="s">
        <v>605</v>
      </c>
      <c r="F1800" t="s">
        <v>76</v>
      </c>
      <c r="G1800" t="s">
        <v>22</v>
      </c>
      <c r="H1800">
        <v>5</v>
      </c>
      <c r="I1800" t="s">
        <v>17</v>
      </c>
      <c r="J1800">
        <v>10</v>
      </c>
      <c r="K1800">
        <v>6.2518399999999996</v>
      </c>
      <c r="L1800">
        <v>-75.563590000000005</v>
      </c>
    </row>
    <row r="1801" spans="1:12" x14ac:dyDescent="0.25">
      <c r="A1801" t="s">
        <v>57</v>
      </c>
      <c r="B1801" t="s">
        <v>58</v>
      </c>
      <c r="C1801">
        <v>69200</v>
      </c>
      <c r="D1801">
        <v>1900</v>
      </c>
      <c r="E1801" t="s">
        <v>1041</v>
      </c>
      <c r="F1801" t="s">
        <v>160</v>
      </c>
      <c r="G1801" t="s">
        <v>27</v>
      </c>
      <c r="H1801">
        <v>3</v>
      </c>
      <c r="I1801" t="s">
        <v>17</v>
      </c>
      <c r="J1801">
        <v>10</v>
      </c>
      <c r="K1801">
        <v>10.39972</v>
      </c>
      <c r="L1801">
        <v>-75.514439999999993</v>
      </c>
    </row>
    <row r="1802" spans="1:12" x14ac:dyDescent="0.25">
      <c r="A1802" t="s">
        <v>158</v>
      </c>
      <c r="B1802" t="s">
        <v>62</v>
      </c>
      <c r="C1802">
        <v>69800</v>
      </c>
      <c r="D1802">
        <v>4100</v>
      </c>
      <c r="E1802" t="s">
        <v>955</v>
      </c>
      <c r="F1802" t="s">
        <v>96</v>
      </c>
      <c r="G1802" t="s">
        <v>31</v>
      </c>
      <c r="H1802">
        <v>2</v>
      </c>
      <c r="I1802" t="s">
        <v>17</v>
      </c>
      <c r="J1802">
        <v>2</v>
      </c>
      <c r="K1802">
        <v>3.4372199999999999</v>
      </c>
      <c r="L1802">
        <v>-76.522499999999994</v>
      </c>
    </row>
    <row r="1803" spans="1:12" x14ac:dyDescent="0.25">
      <c r="A1803" t="s">
        <v>196</v>
      </c>
      <c r="B1803" t="s">
        <v>13</v>
      </c>
      <c r="C1803">
        <v>1104600</v>
      </c>
      <c r="D1803">
        <v>57000</v>
      </c>
      <c r="E1803" t="s">
        <v>723</v>
      </c>
      <c r="F1803" t="s">
        <v>96</v>
      </c>
      <c r="G1803" t="s">
        <v>22</v>
      </c>
      <c r="H1803">
        <v>5</v>
      </c>
      <c r="I1803" t="s">
        <v>17</v>
      </c>
      <c r="J1803">
        <v>7</v>
      </c>
      <c r="K1803">
        <v>6.2518399999999996</v>
      </c>
      <c r="L1803">
        <v>-75.563590000000005</v>
      </c>
    </row>
    <row r="1804" spans="1:12" x14ac:dyDescent="0.25">
      <c r="A1804" t="s">
        <v>105</v>
      </c>
      <c r="B1804" t="s">
        <v>19</v>
      </c>
      <c r="C1804">
        <v>290100</v>
      </c>
      <c r="D1804">
        <v>16500</v>
      </c>
      <c r="E1804" t="s">
        <v>302</v>
      </c>
      <c r="F1804" t="s">
        <v>160</v>
      </c>
      <c r="G1804" t="s">
        <v>31</v>
      </c>
      <c r="H1804">
        <v>5</v>
      </c>
      <c r="I1804" t="s">
        <v>32</v>
      </c>
      <c r="J1804">
        <v>1</v>
      </c>
      <c r="K1804">
        <v>3.4372199999999999</v>
      </c>
      <c r="L1804">
        <v>-76.522499999999994</v>
      </c>
    </row>
    <row r="1805" spans="1:12" x14ac:dyDescent="0.25">
      <c r="A1805" t="s">
        <v>192</v>
      </c>
      <c r="B1805" t="s">
        <v>65</v>
      </c>
      <c r="C1805">
        <v>66400</v>
      </c>
      <c r="D1805">
        <v>3900</v>
      </c>
      <c r="E1805" t="s">
        <v>607</v>
      </c>
      <c r="F1805" t="s">
        <v>54</v>
      </c>
      <c r="G1805" t="s">
        <v>178</v>
      </c>
      <c r="H1805">
        <v>1</v>
      </c>
      <c r="I1805" t="s">
        <v>17</v>
      </c>
      <c r="J1805">
        <v>6</v>
      </c>
      <c r="K1805">
        <v>1.2136100000000001</v>
      </c>
      <c r="L1805">
        <v>-77.281109999999998</v>
      </c>
    </row>
    <row r="1806" spans="1:12" x14ac:dyDescent="0.25">
      <c r="A1806" t="s">
        <v>266</v>
      </c>
      <c r="B1806" t="s">
        <v>13</v>
      </c>
      <c r="C1806">
        <v>1171000</v>
      </c>
      <c r="D1806">
        <v>60500</v>
      </c>
      <c r="E1806" t="s">
        <v>581</v>
      </c>
      <c r="F1806" t="s">
        <v>26</v>
      </c>
      <c r="G1806" t="s">
        <v>161</v>
      </c>
      <c r="H1806">
        <v>5</v>
      </c>
      <c r="I1806" t="s">
        <v>17</v>
      </c>
      <c r="J1806">
        <v>8</v>
      </c>
      <c r="K1806">
        <v>7.1253900000000003</v>
      </c>
      <c r="L1806">
        <v>-73.119799999999998</v>
      </c>
    </row>
    <row r="1807" spans="1:12" x14ac:dyDescent="0.25">
      <c r="A1807" t="s">
        <v>28</v>
      </c>
      <c r="B1807" t="s">
        <v>29</v>
      </c>
      <c r="C1807">
        <v>534100</v>
      </c>
      <c r="D1807">
        <v>28800</v>
      </c>
      <c r="E1807" t="s">
        <v>273</v>
      </c>
      <c r="F1807" t="s">
        <v>96</v>
      </c>
      <c r="G1807" t="s">
        <v>153</v>
      </c>
      <c r="H1807">
        <v>1</v>
      </c>
      <c r="I1807" t="s">
        <v>17</v>
      </c>
      <c r="J1807">
        <v>5</v>
      </c>
      <c r="K1807">
        <v>2.9272999999999998</v>
      </c>
      <c r="L1807">
        <v>-75.281890000000004</v>
      </c>
    </row>
    <row r="1808" spans="1:12" x14ac:dyDescent="0.25">
      <c r="A1808" t="s">
        <v>70</v>
      </c>
      <c r="B1808" t="s">
        <v>13</v>
      </c>
      <c r="C1808">
        <v>2851600</v>
      </c>
      <c r="D1808">
        <v>150000</v>
      </c>
      <c r="E1808" t="s">
        <v>95</v>
      </c>
      <c r="F1808" t="s">
        <v>47</v>
      </c>
      <c r="G1808" t="s">
        <v>44</v>
      </c>
      <c r="H1808">
        <v>3</v>
      </c>
      <c r="I1808" t="s">
        <v>17</v>
      </c>
      <c r="J1808">
        <v>1</v>
      </c>
      <c r="K1808">
        <v>11.240790000000001</v>
      </c>
      <c r="L1808">
        <v>-74.199039999999997</v>
      </c>
    </row>
    <row r="1809" spans="1:12" x14ac:dyDescent="0.25">
      <c r="A1809" t="s">
        <v>50</v>
      </c>
      <c r="B1809" t="s">
        <v>29</v>
      </c>
      <c r="C1809">
        <v>1930400</v>
      </c>
      <c r="D1809">
        <v>103200</v>
      </c>
      <c r="E1809" t="s">
        <v>115</v>
      </c>
      <c r="F1809" t="s">
        <v>52</v>
      </c>
      <c r="G1809" t="s">
        <v>16</v>
      </c>
      <c r="H1809">
        <v>5</v>
      </c>
      <c r="I1809" t="s">
        <v>17</v>
      </c>
      <c r="J1809">
        <v>4</v>
      </c>
      <c r="K1809">
        <v>4.6097099999999998</v>
      </c>
      <c r="L1809">
        <v>-74.08175</v>
      </c>
    </row>
    <row r="1810" spans="1:12" x14ac:dyDescent="0.25">
      <c r="A1810" t="s">
        <v>80</v>
      </c>
      <c r="B1810" t="s">
        <v>65</v>
      </c>
      <c r="C1810">
        <v>40100</v>
      </c>
      <c r="D1810">
        <v>2300</v>
      </c>
      <c r="E1810" t="s">
        <v>231</v>
      </c>
      <c r="F1810" t="s">
        <v>160</v>
      </c>
      <c r="G1810" t="s">
        <v>31</v>
      </c>
      <c r="H1810">
        <v>4</v>
      </c>
      <c r="I1810" t="s">
        <v>38</v>
      </c>
      <c r="J1810">
        <v>1</v>
      </c>
      <c r="K1810">
        <v>3.4372199999999999</v>
      </c>
      <c r="L1810">
        <v>-76.522499999999994</v>
      </c>
    </row>
    <row r="1811" spans="1:12" x14ac:dyDescent="0.25">
      <c r="A1811" t="s">
        <v>68</v>
      </c>
      <c r="B1811" t="s">
        <v>24</v>
      </c>
      <c r="C1811">
        <v>31600</v>
      </c>
      <c r="D1811">
        <v>7500</v>
      </c>
      <c r="E1811" t="s">
        <v>364</v>
      </c>
      <c r="F1811" t="s">
        <v>160</v>
      </c>
      <c r="G1811" t="s">
        <v>16</v>
      </c>
      <c r="H1811">
        <v>5</v>
      </c>
      <c r="I1811" t="s">
        <v>17</v>
      </c>
      <c r="J1811">
        <v>2</v>
      </c>
      <c r="K1811">
        <v>4.6097099999999998</v>
      </c>
      <c r="L1811">
        <v>-74.08175</v>
      </c>
    </row>
    <row r="1812" spans="1:12" x14ac:dyDescent="0.25">
      <c r="A1812" t="s">
        <v>80</v>
      </c>
      <c r="B1812" t="s">
        <v>65</v>
      </c>
      <c r="C1812">
        <v>39700</v>
      </c>
      <c r="D1812">
        <v>0</v>
      </c>
      <c r="E1812" t="s">
        <v>504</v>
      </c>
      <c r="F1812" t="s">
        <v>15</v>
      </c>
      <c r="G1812" t="s">
        <v>91</v>
      </c>
      <c r="H1812">
        <v>5</v>
      </c>
      <c r="I1812" t="s">
        <v>32</v>
      </c>
      <c r="J1812">
        <v>1</v>
      </c>
      <c r="K1812">
        <v>10.968540000000001</v>
      </c>
      <c r="L1812">
        <v>-74.781319999999994</v>
      </c>
    </row>
    <row r="1813" spans="1:12" x14ac:dyDescent="0.25">
      <c r="A1813" t="s">
        <v>118</v>
      </c>
      <c r="B1813" t="s">
        <v>86</v>
      </c>
      <c r="C1813">
        <v>775300</v>
      </c>
      <c r="D1813">
        <v>39500</v>
      </c>
      <c r="E1813" t="s">
        <v>1036</v>
      </c>
      <c r="F1813" t="s">
        <v>35</v>
      </c>
      <c r="G1813" t="s">
        <v>22</v>
      </c>
      <c r="H1813">
        <v>1</v>
      </c>
      <c r="I1813" t="s">
        <v>17</v>
      </c>
      <c r="J1813">
        <v>10</v>
      </c>
      <c r="K1813">
        <v>6.2518399999999996</v>
      </c>
      <c r="L1813">
        <v>-75.563590000000005</v>
      </c>
    </row>
    <row r="1814" spans="1:12" x14ac:dyDescent="0.25">
      <c r="A1814" t="s">
        <v>80</v>
      </c>
      <c r="B1814" t="s">
        <v>65</v>
      </c>
      <c r="C1814">
        <v>36400</v>
      </c>
      <c r="D1814">
        <v>0</v>
      </c>
      <c r="E1814" t="s">
        <v>163</v>
      </c>
      <c r="F1814" t="s">
        <v>43</v>
      </c>
      <c r="G1814" t="s">
        <v>16</v>
      </c>
      <c r="H1814">
        <v>4</v>
      </c>
      <c r="I1814" t="s">
        <v>17</v>
      </c>
      <c r="J1814">
        <v>2</v>
      </c>
      <c r="K1814">
        <v>4.6097099999999998</v>
      </c>
      <c r="L1814">
        <v>-74.08175</v>
      </c>
    </row>
    <row r="1815" spans="1:12" x14ac:dyDescent="0.25">
      <c r="A1815" t="s">
        <v>84</v>
      </c>
      <c r="B1815" t="s">
        <v>58</v>
      </c>
      <c r="C1815">
        <v>104900</v>
      </c>
      <c r="D1815">
        <v>6100</v>
      </c>
      <c r="E1815" t="s">
        <v>265</v>
      </c>
      <c r="F1815" t="s">
        <v>88</v>
      </c>
      <c r="G1815" t="s">
        <v>16</v>
      </c>
      <c r="H1815">
        <v>1</v>
      </c>
      <c r="I1815" t="s">
        <v>17</v>
      </c>
      <c r="J1815">
        <v>5</v>
      </c>
      <c r="K1815">
        <v>4.6097099999999998</v>
      </c>
      <c r="L1815">
        <v>-74.08175</v>
      </c>
    </row>
    <row r="1816" spans="1:12" x14ac:dyDescent="0.25">
      <c r="A1816" t="s">
        <v>184</v>
      </c>
      <c r="B1816" t="s">
        <v>86</v>
      </c>
      <c r="C1816">
        <v>203700</v>
      </c>
      <c r="D1816">
        <v>11200</v>
      </c>
      <c r="E1816" t="s">
        <v>1058</v>
      </c>
      <c r="F1816" t="s">
        <v>21</v>
      </c>
      <c r="G1816" t="s">
        <v>16</v>
      </c>
      <c r="H1816">
        <v>5</v>
      </c>
      <c r="I1816" t="s">
        <v>17</v>
      </c>
      <c r="J1816">
        <v>1</v>
      </c>
      <c r="K1816">
        <v>4.6097099999999998</v>
      </c>
      <c r="L1816">
        <v>-74.08175</v>
      </c>
    </row>
    <row r="1817" spans="1:12" x14ac:dyDescent="0.25">
      <c r="A1817" t="s">
        <v>45</v>
      </c>
      <c r="B1817" t="s">
        <v>29</v>
      </c>
      <c r="C1817">
        <v>1369700</v>
      </c>
      <c r="D1817">
        <v>71100</v>
      </c>
      <c r="E1817" t="s">
        <v>280</v>
      </c>
      <c r="F1817" t="s">
        <v>130</v>
      </c>
      <c r="G1817" t="s">
        <v>22</v>
      </c>
      <c r="H1817">
        <v>5</v>
      </c>
      <c r="I1817" t="s">
        <v>32</v>
      </c>
      <c r="J1817">
        <v>1</v>
      </c>
      <c r="K1817">
        <v>6.2518399999999996</v>
      </c>
      <c r="L1817">
        <v>-75.563590000000005</v>
      </c>
    </row>
    <row r="1818" spans="1:12" x14ac:dyDescent="0.25">
      <c r="A1818" t="s">
        <v>55</v>
      </c>
      <c r="B1818" t="s">
        <v>13</v>
      </c>
      <c r="C1818">
        <v>41500</v>
      </c>
      <c r="D1818">
        <v>0</v>
      </c>
      <c r="E1818" t="s">
        <v>1232</v>
      </c>
      <c r="F1818" t="s">
        <v>43</v>
      </c>
      <c r="G1818" t="s">
        <v>16</v>
      </c>
      <c r="H1818">
        <v>4</v>
      </c>
      <c r="I1818" t="s">
        <v>17</v>
      </c>
      <c r="J1818">
        <v>2</v>
      </c>
      <c r="K1818">
        <v>4.6097099999999998</v>
      </c>
      <c r="L1818">
        <v>-74.08175</v>
      </c>
    </row>
    <row r="1819" spans="1:12" x14ac:dyDescent="0.25">
      <c r="A1819" t="s">
        <v>36</v>
      </c>
      <c r="B1819" t="s">
        <v>24</v>
      </c>
      <c r="C1819">
        <v>26200</v>
      </c>
      <c r="D1819">
        <v>1800</v>
      </c>
      <c r="E1819" t="s">
        <v>332</v>
      </c>
      <c r="F1819" t="s">
        <v>96</v>
      </c>
      <c r="G1819" t="s">
        <v>22</v>
      </c>
      <c r="H1819">
        <v>5</v>
      </c>
      <c r="I1819" t="s">
        <v>17</v>
      </c>
      <c r="J1819">
        <v>1</v>
      </c>
      <c r="K1819">
        <v>6.2518399999999996</v>
      </c>
      <c r="L1819">
        <v>-75.563590000000005</v>
      </c>
    </row>
    <row r="1820" spans="1:12" x14ac:dyDescent="0.25">
      <c r="A1820" t="s">
        <v>98</v>
      </c>
      <c r="B1820" t="s">
        <v>19</v>
      </c>
      <c r="C1820">
        <v>316400</v>
      </c>
      <c r="D1820">
        <v>15000</v>
      </c>
      <c r="E1820" t="s">
        <v>1033</v>
      </c>
      <c r="F1820" t="s">
        <v>21</v>
      </c>
      <c r="G1820" t="s">
        <v>16</v>
      </c>
      <c r="H1820">
        <v>5</v>
      </c>
      <c r="I1820" t="s">
        <v>17</v>
      </c>
      <c r="J1820">
        <v>1</v>
      </c>
      <c r="K1820">
        <v>4.6097099999999998</v>
      </c>
      <c r="L1820">
        <v>-74.08175</v>
      </c>
    </row>
    <row r="1821" spans="1:12" x14ac:dyDescent="0.25">
      <c r="A1821" t="s">
        <v>80</v>
      </c>
      <c r="B1821" t="s">
        <v>65</v>
      </c>
      <c r="C1821">
        <v>39800</v>
      </c>
      <c r="D1821">
        <v>2500</v>
      </c>
      <c r="E1821" t="s">
        <v>897</v>
      </c>
      <c r="F1821" t="s">
        <v>15</v>
      </c>
      <c r="G1821" t="s">
        <v>16</v>
      </c>
      <c r="H1821">
        <v>5</v>
      </c>
      <c r="I1821" t="s">
        <v>17</v>
      </c>
      <c r="J1821">
        <v>1</v>
      </c>
      <c r="K1821">
        <v>4.6097099999999998</v>
      </c>
      <c r="L1821">
        <v>-74.08175</v>
      </c>
    </row>
    <row r="1822" spans="1:12" x14ac:dyDescent="0.25">
      <c r="A1822" t="s">
        <v>84</v>
      </c>
      <c r="B1822" t="s">
        <v>58</v>
      </c>
      <c r="C1822">
        <v>132800</v>
      </c>
      <c r="D1822">
        <v>5300</v>
      </c>
      <c r="E1822" t="s">
        <v>307</v>
      </c>
      <c r="F1822" t="s">
        <v>130</v>
      </c>
      <c r="G1822" t="s">
        <v>22</v>
      </c>
      <c r="H1822">
        <v>4</v>
      </c>
      <c r="I1822" t="s">
        <v>32</v>
      </c>
      <c r="J1822">
        <v>1</v>
      </c>
      <c r="K1822">
        <v>6.2518399999999996</v>
      </c>
      <c r="L1822">
        <v>-75.563590000000005</v>
      </c>
    </row>
    <row r="1823" spans="1:12" x14ac:dyDescent="0.25">
      <c r="A1823" t="s">
        <v>184</v>
      </c>
      <c r="B1823" t="s">
        <v>86</v>
      </c>
      <c r="C1823">
        <v>309400</v>
      </c>
      <c r="D1823">
        <v>17500</v>
      </c>
      <c r="E1823" t="s">
        <v>373</v>
      </c>
      <c r="F1823" t="s">
        <v>26</v>
      </c>
      <c r="G1823" t="s">
        <v>16</v>
      </c>
      <c r="H1823">
        <v>1</v>
      </c>
      <c r="I1823" t="s">
        <v>17</v>
      </c>
      <c r="J1823">
        <v>1</v>
      </c>
      <c r="K1823">
        <v>4.6097099999999998</v>
      </c>
      <c r="L1823">
        <v>-74.08175</v>
      </c>
    </row>
    <row r="1824" spans="1:12" x14ac:dyDescent="0.25">
      <c r="A1824" t="s">
        <v>39</v>
      </c>
      <c r="B1824" t="s">
        <v>24</v>
      </c>
      <c r="C1824">
        <v>49900</v>
      </c>
      <c r="D1824">
        <v>800</v>
      </c>
      <c r="E1824" t="s">
        <v>399</v>
      </c>
      <c r="F1824" t="s">
        <v>54</v>
      </c>
      <c r="G1824" t="s">
        <v>16</v>
      </c>
      <c r="H1824">
        <v>5</v>
      </c>
      <c r="I1824" t="s">
        <v>17</v>
      </c>
      <c r="J1824">
        <v>10</v>
      </c>
      <c r="K1824">
        <v>4.6097099999999998</v>
      </c>
      <c r="L1824">
        <v>-74.08175</v>
      </c>
    </row>
    <row r="1825" spans="1:12" x14ac:dyDescent="0.25">
      <c r="A1825" t="s">
        <v>171</v>
      </c>
      <c r="B1825" t="s">
        <v>19</v>
      </c>
      <c r="C1825">
        <v>208300</v>
      </c>
      <c r="D1825">
        <v>15900</v>
      </c>
      <c r="E1825" t="s">
        <v>627</v>
      </c>
      <c r="F1825" t="s">
        <v>47</v>
      </c>
      <c r="G1825" t="s">
        <v>16</v>
      </c>
      <c r="H1825">
        <v>5</v>
      </c>
      <c r="I1825" t="s">
        <v>17</v>
      </c>
      <c r="J1825">
        <v>1</v>
      </c>
      <c r="K1825">
        <v>4.6097099999999998</v>
      </c>
      <c r="L1825">
        <v>-74.08175</v>
      </c>
    </row>
    <row r="1826" spans="1:12" x14ac:dyDescent="0.25">
      <c r="A1826" t="s">
        <v>36</v>
      </c>
      <c r="B1826" t="s">
        <v>24</v>
      </c>
      <c r="C1826">
        <v>34000</v>
      </c>
      <c r="D1826">
        <v>0</v>
      </c>
      <c r="E1826" t="s">
        <v>433</v>
      </c>
      <c r="F1826" t="s">
        <v>76</v>
      </c>
      <c r="G1826" t="s">
        <v>60</v>
      </c>
      <c r="H1826">
        <v>5</v>
      </c>
      <c r="I1826" t="s">
        <v>32</v>
      </c>
      <c r="J1826">
        <v>1</v>
      </c>
      <c r="K1826">
        <v>4.8133299999999997</v>
      </c>
      <c r="L1826">
        <v>-75.696110000000004</v>
      </c>
    </row>
    <row r="1827" spans="1:12" x14ac:dyDescent="0.25">
      <c r="A1827" t="s">
        <v>94</v>
      </c>
      <c r="B1827" t="s">
        <v>29</v>
      </c>
      <c r="C1827">
        <v>829500</v>
      </c>
      <c r="D1827">
        <v>42400</v>
      </c>
      <c r="E1827" t="s">
        <v>365</v>
      </c>
      <c r="F1827" t="s">
        <v>54</v>
      </c>
      <c r="G1827" t="s">
        <v>16</v>
      </c>
      <c r="H1827">
        <v>5</v>
      </c>
      <c r="I1827" t="s">
        <v>38</v>
      </c>
      <c r="J1827">
        <v>1</v>
      </c>
      <c r="K1827">
        <v>4.6097099999999998</v>
      </c>
      <c r="L1827">
        <v>-74.08175</v>
      </c>
    </row>
    <row r="1828" spans="1:12" x14ac:dyDescent="0.25">
      <c r="A1828" t="s">
        <v>133</v>
      </c>
      <c r="B1828" t="s">
        <v>24</v>
      </c>
      <c r="C1828">
        <v>19700</v>
      </c>
      <c r="D1828">
        <v>0</v>
      </c>
      <c r="E1828" t="s">
        <v>114</v>
      </c>
      <c r="F1828" t="s">
        <v>160</v>
      </c>
      <c r="G1828" t="s">
        <v>91</v>
      </c>
      <c r="H1828">
        <v>5</v>
      </c>
      <c r="I1828" t="s">
        <v>17</v>
      </c>
      <c r="J1828">
        <v>1</v>
      </c>
      <c r="K1828">
        <v>10.968540000000001</v>
      </c>
      <c r="L1828">
        <v>-74.781319999999994</v>
      </c>
    </row>
    <row r="1829" spans="1:12" x14ac:dyDescent="0.25">
      <c r="A1829" t="s">
        <v>135</v>
      </c>
      <c r="B1829" t="s">
        <v>58</v>
      </c>
      <c r="C1829">
        <v>27200</v>
      </c>
      <c r="D1829">
        <v>3800</v>
      </c>
      <c r="E1829" t="s">
        <v>532</v>
      </c>
      <c r="F1829" t="s">
        <v>93</v>
      </c>
      <c r="G1829" t="s">
        <v>16</v>
      </c>
      <c r="H1829">
        <v>5</v>
      </c>
      <c r="I1829" t="s">
        <v>17</v>
      </c>
      <c r="J1829">
        <v>4</v>
      </c>
      <c r="K1829">
        <v>4.6097099999999998</v>
      </c>
      <c r="L1829">
        <v>-74.08175</v>
      </c>
    </row>
    <row r="1830" spans="1:12" x14ac:dyDescent="0.25">
      <c r="A1830" t="s">
        <v>39</v>
      </c>
      <c r="B1830" t="s">
        <v>24</v>
      </c>
      <c r="C1830">
        <v>59000</v>
      </c>
      <c r="D1830">
        <v>3800</v>
      </c>
      <c r="E1830" t="s">
        <v>211</v>
      </c>
      <c r="F1830" t="s">
        <v>160</v>
      </c>
      <c r="G1830" t="s">
        <v>126</v>
      </c>
      <c r="H1830">
        <v>5</v>
      </c>
      <c r="I1830" t="s">
        <v>17</v>
      </c>
      <c r="J1830">
        <v>2</v>
      </c>
      <c r="K1830">
        <v>7.89391</v>
      </c>
      <c r="L1830">
        <v>-72.507819999999995</v>
      </c>
    </row>
    <row r="1831" spans="1:12" x14ac:dyDescent="0.25">
      <c r="A1831" t="s">
        <v>192</v>
      </c>
      <c r="B1831" t="s">
        <v>65</v>
      </c>
      <c r="C1831">
        <v>30500</v>
      </c>
      <c r="D1831">
        <v>2300</v>
      </c>
      <c r="E1831" t="s">
        <v>357</v>
      </c>
      <c r="F1831" t="s">
        <v>26</v>
      </c>
      <c r="G1831" t="s">
        <v>22</v>
      </c>
      <c r="H1831">
        <v>5</v>
      </c>
      <c r="I1831" t="s">
        <v>17</v>
      </c>
      <c r="J1831">
        <v>2</v>
      </c>
      <c r="K1831">
        <v>6.2518399999999996</v>
      </c>
      <c r="L1831">
        <v>-75.563590000000005</v>
      </c>
    </row>
    <row r="1832" spans="1:12" x14ac:dyDescent="0.25">
      <c r="A1832" t="s">
        <v>118</v>
      </c>
      <c r="B1832" t="s">
        <v>86</v>
      </c>
      <c r="C1832">
        <v>972600</v>
      </c>
      <c r="D1832">
        <v>50000</v>
      </c>
      <c r="E1832" t="s">
        <v>244</v>
      </c>
      <c r="F1832" t="s">
        <v>93</v>
      </c>
      <c r="G1832" t="s">
        <v>22</v>
      </c>
      <c r="H1832">
        <v>5</v>
      </c>
      <c r="I1832" t="s">
        <v>17</v>
      </c>
      <c r="J1832">
        <v>3</v>
      </c>
      <c r="K1832">
        <v>6.2518399999999996</v>
      </c>
      <c r="L1832">
        <v>-75.563590000000005</v>
      </c>
    </row>
    <row r="1833" spans="1:12" x14ac:dyDescent="0.25">
      <c r="A1833" t="s">
        <v>171</v>
      </c>
      <c r="B1833" t="s">
        <v>19</v>
      </c>
      <c r="C1833">
        <v>292300</v>
      </c>
      <c r="D1833">
        <v>13800</v>
      </c>
      <c r="E1833" t="s">
        <v>918</v>
      </c>
      <c r="F1833" t="s">
        <v>52</v>
      </c>
      <c r="G1833" t="s">
        <v>22</v>
      </c>
      <c r="H1833">
        <v>3</v>
      </c>
      <c r="I1833" t="s">
        <v>32</v>
      </c>
      <c r="J1833">
        <v>1</v>
      </c>
      <c r="K1833">
        <v>6.2518399999999996</v>
      </c>
      <c r="L1833">
        <v>-75.563590000000005</v>
      </c>
    </row>
    <row r="1834" spans="1:12" x14ac:dyDescent="0.25">
      <c r="A1834" t="s">
        <v>297</v>
      </c>
      <c r="B1834" t="s">
        <v>86</v>
      </c>
      <c r="C1834">
        <v>49900</v>
      </c>
      <c r="D1834">
        <v>800</v>
      </c>
      <c r="E1834" t="s">
        <v>220</v>
      </c>
      <c r="F1834" t="s">
        <v>160</v>
      </c>
      <c r="G1834" t="s">
        <v>201</v>
      </c>
      <c r="H1834">
        <v>4</v>
      </c>
      <c r="I1834" t="s">
        <v>32</v>
      </c>
      <c r="J1834">
        <v>1</v>
      </c>
      <c r="K1834">
        <v>11.54444</v>
      </c>
      <c r="L1834">
        <v>-72.907219999999995</v>
      </c>
    </row>
    <row r="1835" spans="1:12" x14ac:dyDescent="0.25">
      <c r="A1835" t="s">
        <v>12</v>
      </c>
      <c r="B1835" t="s">
        <v>13</v>
      </c>
      <c r="C1835">
        <v>132300</v>
      </c>
      <c r="D1835">
        <v>5200</v>
      </c>
      <c r="E1835" t="s">
        <v>223</v>
      </c>
      <c r="F1835" t="s">
        <v>160</v>
      </c>
      <c r="G1835" t="s">
        <v>16</v>
      </c>
      <c r="H1835">
        <v>1</v>
      </c>
      <c r="I1835" t="s">
        <v>17</v>
      </c>
      <c r="J1835">
        <v>1</v>
      </c>
      <c r="K1835">
        <v>4.6097099999999998</v>
      </c>
      <c r="L1835">
        <v>-74.08175</v>
      </c>
    </row>
    <row r="1836" spans="1:12" x14ac:dyDescent="0.25">
      <c r="A1836" t="s">
        <v>23</v>
      </c>
      <c r="B1836" t="s">
        <v>24</v>
      </c>
      <c r="C1836">
        <v>142300</v>
      </c>
      <c r="D1836">
        <v>7800</v>
      </c>
      <c r="E1836" t="s">
        <v>215</v>
      </c>
      <c r="F1836" t="s">
        <v>93</v>
      </c>
      <c r="G1836" t="s">
        <v>16</v>
      </c>
      <c r="H1836">
        <v>4</v>
      </c>
      <c r="I1836" t="s">
        <v>17</v>
      </c>
      <c r="J1836">
        <v>3</v>
      </c>
      <c r="K1836">
        <v>4.6097099999999998</v>
      </c>
      <c r="L1836">
        <v>-74.08175</v>
      </c>
    </row>
    <row r="1837" spans="1:12" x14ac:dyDescent="0.25">
      <c r="A1837" t="s">
        <v>70</v>
      </c>
      <c r="B1837" t="s">
        <v>13</v>
      </c>
      <c r="C1837">
        <v>2016700</v>
      </c>
      <c r="D1837">
        <v>110700</v>
      </c>
      <c r="E1837" t="s">
        <v>1287</v>
      </c>
      <c r="F1837" t="s">
        <v>130</v>
      </c>
      <c r="G1837" t="s">
        <v>31</v>
      </c>
      <c r="H1837">
        <v>5</v>
      </c>
      <c r="I1837" t="s">
        <v>17</v>
      </c>
      <c r="J1837">
        <v>1</v>
      </c>
      <c r="K1837">
        <v>3.4372199999999999</v>
      </c>
      <c r="L1837">
        <v>-76.522499999999994</v>
      </c>
    </row>
    <row r="1838" spans="1:12" x14ac:dyDescent="0.25">
      <c r="A1838" t="s">
        <v>297</v>
      </c>
      <c r="B1838" t="s">
        <v>86</v>
      </c>
      <c r="C1838">
        <v>86000</v>
      </c>
      <c r="D1838">
        <v>2800</v>
      </c>
      <c r="E1838" t="s">
        <v>187</v>
      </c>
      <c r="F1838" t="s">
        <v>21</v>
      </c>
      <c r="G1838" t="s">
        <v>201</v>
      </c>
      <c r="H1838">
        <v>5</v>
      </c>
      <c r="I1838" t="s">
        <v>17</v>
      </c>
      <c r="J1838">
        <v>3</v>
      </c>
      <c r="K1838">
        <v>11.54444</v>
      </c>
      <c r="L1838">
        <v>-72.907219999999995</v>
      </c>
    </row>
    <row r="1839" spans="1:12" x14ac:dyDescent="0.25">
      <c r="A1839" t="s">
        <v>155</v>
      </c>
      <c r="B1839" t="s">
        <v>62</v>
      </c>
      <c r="C1839">
        <v>88500</v>
      </c>
      <c r="D1839">
        <v>9500</v>
      </c>
      <c r="E1839" t="s">
        <v>596</v>
      </c>
      <c r="F1839" t="s">
        <v>26</v>
      </c>
      <c r="G1839" t="s">
        <v>16</v>
      </c>
      <c r="H1839">
        <v>5</v>
      </c>
      <c r="I1839" t="s">
        <v>17</v>
      </c>
      <c r="J1839">
        <v>1</v>
      </c>
      <c r="K1839">
        <v>4.6097099999999998</v>
      </c>
      <c r="L1839">
        <v>-74.08175</v>
      </c>
    </row>
    <row r="1840" spans="1:12" x14ac:dyDescent="0.25">
      <c r="A1840" t="s">
        <v>80</v>
      </c>
      <c r="B1840" t="s">
        <v>65</v>
      </c>
      <c r="C1840">
        <v>40500</v>
      </c>
      <c r="D1840">
        <v>0</v>
      </c>
      <c r="E1840" t="s">
        <v>673</v>
      </c>
      <c r="F1840" t="s">
        <v>54</v>
      </c>
      <c r="G1840" t="s">
        <v>22</v>
      </c>
      <c r="H1840">
        <v>3</v>
      </c>
      <c r="I1840" t="s">
        <v>17</v>
      </c>
      <c r="J1840">
        <v>6</v>
      </c>
      <c r="K1840">
        <v>6.2518399999999996</v>
      </c>
      <c r="L1840">
        <v>-75.563590000000005</v>
      </c>
    </row>
    <row r="1841" spans="1:12" x14ac:dyDescent="0.25">
      <c r="A1841" t="s">
        <v>94</v>
      </c>
      <c r="B1841" t="s">
        <v>29</v>
      </c>
      <c r="C1841">
        <v>678000</v>
      </c>
      <c r="D1841">
        <v>34300</v>
      </c>
      <c r="E1841" t="s">
        <v>1195</v>
      </c>
      <c r="F1841" t="s">
        <v>21</v>
      </c>
      <c r="G1841" t="s">
        <v>60</v>
      </c>
      <c r="H1841">
        <v>5</v>
      </c>
      <c r="I1841" t="s">
        <v>17</v>
      </c>
      <c r="J1841">
        <v>1</v>
      </c>
      <c r="K1841">
        <v>4.8133299999999997</v>
      </c>
      <c r="L1841">
        <v>-75.696110000000004</v>
      </c>
    </row>
    <row r="1842" spans="1:12" x14ac:dyDescent="0.25">
      <c r="A1842" t="s">
        <v>89</v>
      </c>
      <c r="B1842" t="s">
        <v>62</v>
      </c>
      <c r="C1842">
        <v>24500</v>
      </c>
      <c r="D1842">
        <v>1500</v>
      </c>
      <c r="E1842" t="s">
        <v>609</v>
      </c>
      <c r="F1842" t="s">
        <v>130</v>
      </c>
      <c r="G1842" t="s">
        <v>60</v>
      </c>
      <c r="H1842">
        <v>5</v>
      </c>
      <c r="I1842" t="s">
        <v>17</v>
      </c>
      <c r="J1842">
        <v>2</v>
      </c>
      <c r="K1842">
        <v>4.8133299999999997</v>
      </c>
      <c r="L1842">
        <v>-75.696110000000004</v>
      </c>
    </row>
    <row r="1843" spans="1:12" x14ac:dyDescent="0.25">
      <c r="A1843" t="s">
        <v>118</v>
      </c>
      <c r="B1843" t="s">
        <v>86</v>
      </c>
      <c r="C1843">
        <v>600100</v>
      </c>
      <c r="D1843">
        <v>30100</v>
      </c>
      <c r="E1843" t="s">
        <v>789</v>
      </c>
      <c r="F1843" t="s">
        <v>93</v>
      </c>
      <c r="G1843" t="s">
        <v>16</v>
      </c>
      <c r="H1843">
        <v>5</v>
      </c>
      <c r="I1843" t="s">
        <v>32</v>
      </c>
      <c r="J1843">
        <v>1</v>
      </c>
      <c r="K1843">
        <v>4.6097099999999998</v>
      </c>
      <c r="L1843">
        <v>-74.08175</v>
      </c>
    </row>
    <row r="1844" spans="1:12" x14ac:dyDescent="0.25">
      <c r="A1844" t="s">
        <v>192</v>
      </c>
      <c r="B1844" t="s">
        <v>65</v>
      </c>
      <c r="C1844">
        <v>59300</v>
      </c>
      <c r="D1844">
        <v>3700</v>
      </c>
      <c r="E1844" t="s">
        <v>944</v>
      </c>
      <c r="F1844" t="s">
        <v>96</v>
      </c>
      <c r="G1844" t="s">
        <v>16</v>
      </c>
      <c r="H1844">
        <v>4</v>
      </c>
      <c r="I1844" t="s">
        <v>17</v>
      </c>
      <c r="J1844">
        <v>3</v>
      </c>
      <c r="K1844">
        <v>4.6097099999999998</v>
      </c>
      <c r="L1844">
        <v>-74.08175</v>
      </c>
    </row>
    <row r="1845" spans="1:12" x14ac:dyDescent="0.25">
      <c r="A1845" t="s">
        <v>23</v>
      </c>
      <c r="B1845" t="s">
        <v>24</v>
      </c>
      <c r="C1845">
        <v>245700</v>
      </c>
      <c r="D1845">
        <v>11300</v>
      </c>
      <c r="E1845" t="s">
        <v>544</v>
      </c>
      <c r="F1845" t="s">
        <v>47</v>
      </c>
      <c r="G1845" t="s">
        <v>161</v>
      </c>
      <c r="H1845">
        <v>4</v>
      </c>
      <c r="I1845" t="s">
        <v>17</v>
      </c>
      <c r="J1845">
        <v>10</v>
      </c>
      <c r="K1845">
        <v>7.1253900000000003</v>
      </c>
      <c r="L1845">
        <v>-73.119799999999998</v>
      </c>
    </row>
    <row r="1846" spans="1:12" x14ac:dyDescent="0.25">
      <c r="A1846" t="s">
        <v>164</v>
      </c>
      <c r="B1846" t="s">
        <v>13</v>
      </c>
      <c r="C1846">
        <v>115500</v>
      </c>
      <c r="D1846">
        <v>8500</v>
      </c>
      <c r="E1846" t="s">
        <v>1112</v>
      </c>
      <c r="F1846" t="s">
        <v>26</v>
      </c>
      <c r="G1846" t="s">
        <v>16</v>
      </c>
      <c r="H1846">
        <v>5</v>
      </c>
      <c r="I1846" t="s">
        <v>17</v>
      </c>
      <c r="J1846">
        <v>10</v>
      </c>
      <c r="K1846">
        <v>4.6097099999999998</v>
      </c>
      <c r="L1846">
        <v>-74.08175</v>
      </c>
    </row>
    <row r="1847" spans="1:12" x14ac:dyDescent="0.25">
      <c r="A1847" t="s">
        <v>133</v>
      </c>
      <c r="B1847" t="s">
        <v>24</v>
      </c>
      <c r="C1847">
        <v>20200</v>
      </c>
      <c r="D1847">
        <v>1500</v>
      </c>
      <c r="E1847" t="s">
        <v>345</v>
      </c>
      <c r="F1847" t="s">
        <v>43</v>
      </c>
      <c r="G1847" t="s">
        <v>60</v>
      </c>
      <c r="H1847">
        <v>5</v>
      </c>
      <c r="I1847" t="s">
        <v>17</v>
      </c>
      <c r="J1847">
        <v>4</v>
      </c>
      <c r="K1847">
        <v>4.8133299999999997</v>
      </c>
      <c r="L1847">
        <v>-75.696110000000004</v>
      </c>
    </row>
    <row r="1848" spans="1:12" x14ac:dyDescent="0.25">
      <c r="A1848" t="s">
        <v>28</v>
      </c>
      <c r="B1848" t="s">
        <v>29</v>
      </c>
      <c r="C1848">
        <v>456400</v>
      </c>
      <c r="D1848">
        <v>24700</v>
      </c>
      <c r="E1848" t="s">
        <v>635</v>
      </c>
      <c r="F1848" t="s">
        <v>52</v>
      </c>
      <c r="G1848" t="s">
        <v>16</v>
      </c>
      <c r="H1848">
        <v>4</v>
      </c>
      <c r="I1848" t="s">
        <v>17</v>
      </c>
      <c r="J1848">
        <v>1</v>
      </c>
      <c r="K1848">
        <v>4.6097099999999998</v>
      </c>
      <c r="L1848">
        <v>-74.08175</v>
      </c>
    </row>
    <row r="1849" spans="1:12" x14ac:dyDescent="0.25">
      <c r="A1849" t="s">
        <v>68</v>
      </c>
      <c r="B1849" t="s">
        <v>24</v>
      </c>
      <c r="C1849">
        <v>20800</v>
      </c>
      <c r="D1849">
        <v>0</v>
      </c>
      <c r="E1849" t="s">
        <v>383</v>
      </c>
      <c r="F1849" t="s">
        <v>15</v>
      </c>
      <c r="G1849" t="s">
        <v>16</v>
      </c>
      <c r="H1849">
        <v>4</v>
      </c>
      <c r="I1849" t="s">
        <v>38</v>
      </c>
      <c r="J1849">
        <v>1</v>
      </c>
      <c r="K1849">
        <v>4.6097099999999998</v>
      </c>
      <c r="L1849">
        <v>-74.08175</v>
      </c>
    </row>
    <row r="1850" spans="1:12" x14ac:dyDescent="0.25">
      <c r="A1850" t="s">
        <v>82</v>
      </c>
      <c r="B1850" t="s">
        <v>58</v>
      </c>
      <c r="C1850">
        <v>58500</v>
      </c>
      <c r="D1850">
        <v>3300</v>
      </c>
      <c r="E1850" t="s">
        <v>583</v>
      </c>
      <c r="F1850" t="s">
        <v>76</v>
      </c>
      <c r="G1850" t="s">
        <v>31</v>
      </c>
      <c r="H1850">
        <v>5</v>
      </c>
      <c r="I1850" t="s">
        <v>17</v>
      </c>
      <c r="J1850">
        <v>10</v>
      </c>
      <c r="K1850">
        <v>3.4372199999999999</v>
      </c>
      <c r="L1850">
        <v>-76.522499999999994</v>
      </c>
    </row>
    <row r="1851" spans="1:12" x14ac:dyDescent="0.25">
      <c r="A1851" t="s">
        <v>105</v>
      </c>
      <c r="B1851" t="s">
        <v>19</v>
      </c>
      <c r="C1851">
        <v>274500</v>
      </c>
      <c r="D1851">
        <v>12800</v>
      </c>
      <c r="E1851" t="s">
        <v>1240</v>
      </c>
      <c r="F1851" t="s">
        <v>160</v>
      </c>
      <c r="G1851" t="s">
        <v>16</v>
      </c>
      <c r="H1851">
        <v>5</v>
      </c>
      <c r="I1851" t="s">
        <v>32</v>
      </c>
      <c r="J1851">
        <v>1</v>
      </c>
      <c r="K1851">
        <v>4.6097099999999998</v>
      </c>
      <c r="L1851">
        <v>-74.08175</v>
      </c>
    </row>
    <row r="1852" spans="1:12" x14ac:dyDescent="0.25">
      <c r="A1852" t="s">
        <v>57</v>
      </c>
      <c r="B1852" t="s">
        <v>58</v>
      </c>
      <c r="C1852">
        <v>87500</v>
      </c>
      <c r="D1852">
        <v>7000</v>
      </c>
      <c r="E1852" t="s">
        <v>505</v>
      </c>
      <c r="F1852" t="s">
        <v>26</v>
      </c>
      <c r="G1852" t="s">
        <v>91</v>
      </c>
      <c r="H1852">
        <v>3</v>
      </c>
      <c r="I1852" t="s">
        <v>32</v>
      </c>
      <c r="J1852">
        <v>1</v>
      </c>
      <c r="K1852">
        <v>10.968540000000001</v>
      </c>
      <c r="L1852">
        <v>-74.781319999999994</v>
      </c>
    </row>
    <row r="1853" spans="1:12" x14ac:dyDescent="0.25">
      <c r="A1853" t="s">
        <v>124</v>
      </c>
      <c r="B1853" t="s">
        <v>19</v>
      </c>
      <c r="C1853">
        <v>657500</v>
      </c>
      <c r="D1853">
        <v>35400</v>
      </c>
      <c r="E1853" t="s">
        <v>1043</v>
      </c>
      <c r="F1853" t="s">
        <v>35</v>
      </c>
      <c r="G1853" t="s">
        <v>278</v>
      </c>
      <c r="H1853">
        <v>4</v>
      </c>
      <c r="I1853" t="s">
        <v>17</v>
      </c>
      <c r="J1853">
        <v>1</v>
      </c>
      <c r="K1853">
        <v>-4.2152799999999999</v>
      </c>
      <c r="L1853">
        <v>-69.940560000000005</v>
      </c>
    </row>
    <row r="1854" spans="1:12" x14ac:dyDescent="0.25">
      <c r="A1854" t="s">
        <v>85</v>
      </c>
      <c r="B1854" t="s">
        <v>86</v>
      </c>
      <c r="C1854">
        <v>1056600</v>
      </c>
      <c r="D1854">
        <v>54400</v>
      </c>
      <c r="E1854" t="s">
        <v>1051</v>
      </c>
      <c r="F1854" t="s">
        <v>88</v>
      </c>
      <c r="G1854" t="s">
        <v>16</v>
      </c>
      <c r="H1854">
        <v>5</v>
      </c>
      <c r="I1854" t="s">
        <v>17</v>
      </c>
      <c r="J1854">
        <v>2</v>
      </c>
      <c r="K1854">
        <v>4.6097099999999998</v>
      </c>
      <c r="L1854">
        <v>-74.08175</v>
      </c>
    </row>
    <row r="1855" spans="1:12" x14ac:dyDescent="0.25">
      <c r="A1855" t="s">
        <v>74</v>
      </c>
      <c r="B1855" t="s">
        <v>62</v>
      </c>
      <c r="C1855">
        <v>65300</v>
      </c>
      <c r="D1855">
        <v>1700</v>
      </c>
      <c r="E1855" t="s">
        <v>149</v>
      </c>
      <c r="F1855" t="s">
        <v>43</v>
      </c>
      <c r="G1855" t="s">
        <v>31</v>
      </c>
      <c r="H1855">
        <v>5</v>
      </c>
      <c r="I1855" t="s">
        <v>17</v>
      </c>
      <c r="J1855">
        <v>2</v>
      </c>
      <c r="K1855">
        <v>3.4372199999999999</v>
      </c>
      <c r="L1855">
        <v>-76.522499999999994</v>
      </c>
    </row>
    <row r="1856" spans="1:12" x14ac:dyDescent="0.25">
      <c r="A1856" t="s">
        <v>111</v>
      </c>
      <c r="B1856" t="s">
        <v>19</v>
      </c>
      <c r="C1856">
        <v>472900</v>
      </c>
      <c r="D1856">
        <v>23400</v>
      </c>
      <c r="E1856" t="s">
        <v>1235</v>
      </c>
      <c r="F1856" t="s">
        <v>21</v>
      </c>
      <c r="G1856" t="s">
        <v>22</v>
      </c>
      <c r="H1856">
        <v>5</v>
      </c>
      <c r="I1856" t="s">
        <v>17</v>
      </c>
      <c r="J1856">
        <v>2</v>
      </c>
      <c r="K1856">
        <v>6.2518399999999996</v>
      </c>
      <c r="L1856">
        <v>-75.563590000000005</v>
      </c>
    </row>
    <row r="1857" spans="1:12" x14ac:dyDescent="0.25">
      <c r="A1857" t="s">
        <v>148</v>
      </c>
      <c r="B1857" t="s">
        <v>13</v>
      </c>
      <c r="C1857">
        <v>2328200</v>
      </c>
      <c r="D1857">
        <v>126300</v>
      </c>
      <c r="E1857" t="s">
        <v>752</v>
      </c>
      <c r="F1857" t="s">
        <v>47</v>
      </c>
      <c r="G1857" t="s">
        <v>161</v>
      </c>
      <c r="H1857">
        <v>4</v>
      </c>
      <c r="I1857" t="s">
        <v>17</v>
      </c>
      <c r="J1857">
        <v>2</v>
      </c>
      <c r="K1857">
        <v>7.1253900000000003</v>
      </c>
      <c r="L1857">
        <v>-73.119799999999998</v>
      </c>
    </row>
    <row r="1858" spans="1:12" x14ac:dyDescent="0.25">
      <c r="A1858" t="s">
        <v>48</v>
      </c>
      <c r="B1858" t="s">
        <v>24</v>
      </c>
      <c r="C1858">
        <v>77500</v>
      </c>
      <c r="D1858">
        <v>2300</v>
      </c>
      <c r="E1858" t="s">
        <v>785</v>
      </c>
      <c r="F1858" t="s">
        <v>96</v>
      </c>
      <c r="G1858" t="s">
        <v>16</v>
      </c>
      <c r="H1858">
        <v>5</v>
      </c>
      <c r="I1858" t="s">
        <v>17</v>
      </c>
      <c r="J1858">
        <v>6</v>
      </c>
      <c r="K1858">
        <v>4.6097099999999998</v>
      </c>
      <c r="L1858">
        <v>-74.08175</v>
      </c>
    </row>
    <row r="1859" spans="1:12" x14ac:dyDescent="0.25">
      <c r="A1859" t="s">
        <v>171</v>
      </c>
      <c r="B1859" t="s">
        <v>19</v>
      </c>
      <c r="C1859">
        <v>228800</v>
      </c>
      <c r="D1859">
        <v>12600</v>
      </c>
      <c r="E1859" t="s">
        <v>1011</v>
      </c>
      <c r="F1859" t="s">
        <v>15</v>
      </c>
      <c r="G1859" t="s">
        <v>16</v>
      </c>
      <c r="H1859">
        <v>5</v>
      </c>
      <c r="I1859" t="s">
        <v>32</v>
      </c>
      <c r="J1859">
        <v>1</v>
      </c>
      <c r="K1859">
        <v>4.6097099999999998</v>
      </c>
      <c r="L1859">
        <v>-74.08175</v>
      </c>
    </row>
    <row r="1860" spans="1:12" x14ac:dyDescent="0.25">
      <c r="A1860" t="s">
        <v>74</v>
      </c>
      <c r="B1860" t="s">
        <v>62</v>
      </c>
      <c r="C1860">
        <v>37700</v>
      </c>
      <c r="D1860">
        <v>0</v>
      </c>
      <c r="E1860" t="s">
        <v>156</v>
      </c>
      <c r="F1860" t="s">
        <v>21</v>
      </c>
      <c r="G1860" t="s">
        <v>22</v>
      </c>
      <c r="H1860">
        <v>1</v>
      </c>
      <c r="I1860" t="s">
        <v>17</v>
      </c>
      <c r="J1860">
        <v>2</v>
      </c>
      <c r="K1860">
        <v>6.2518399999999996</v>
      </c>
      <c r="L1860">
        <v>-75.563590000000005</v>
      </c>
    </row>
    <row r="1861" spans="1:12" x14ac:dyDescent="0.25">
      <c r="A1861" t="s">
        <v>45</v>
      </c>
      <c r="B1861" t="s">
        <v>29</v>
      </c>
      <c r="C1861">
        <v>1372600</v>
      </c>
      <c r="D1861">
        <v>73500</v>
      </c>
      <c r="E1861" t="s">
        <v>382</v>
      </c>
      <c r="F1861" t="s">
        <v>52</v>
      </c>
      <c r="G1861" t="s">
        <v>31</v>
      </c>
      <c r="H1861">
        <v>1</v>
      </c>
      <c r="I1861" t="s">
        <v>32</v>
      </c>
      <c r="J1861">
        <v>1</v>
      </c>
      <c r="K1861">
        <v>3.4372199999999999</v>
      </c>
      <c r="L1861">
        <v>-76.522499999999994</v>
      </c>
    </row>
    <row r="1862" spans="1:12" x14ac:dyDescent="0.25">
      <c r="A1862" t="s">
        <v>214</v>
      </c>
      <c r="B1862" t="s">
        <v>19</v>
      </c>
      <c r="C1862">
        <v>211700</v>
      </c>
      <c r="D1862">
        <v>9500</v>
      </c>
      <c r="E1862" t="s">
        <v>1068</v>
      </c>
      <c r="F1862" t="s">
        <v>26</v>
      </c>
      <c r="G1862" t="s">
        <v>16</v>
      </c>
      <c r="H1862">
        <v>3</v>
      </c>
      <c r="I1862" t="s">
        <v>32</v>
      </c>
      <c r="J1862">
        <v>1</v>
      </c>
      <c r="K1862">
        <v>4.6097099999999998</v>
      </c>
      <c r="L1862">
        <v>-74.08175</v>
      </c>
    </row>
    <row r="1863" spans="1:12" x14ac:dyDescent="0.25">
      <c r="A1863" t="s">
        <v>196</v>
      </c>
      <c r="B1863" t="s">
        <v>13</v>
      </c>
      <c r="C1863">
        <v>1344500</v>
      </c>
      <c r="D1863">
        <v>71800</v>
      </c>
      <c r="E1863" t="s">
        <v>1187</v>
      </c>
      <c r="F1863" t="s">
        <v>88</v>
      </c>
      <c r="G1863" t="s">
        <v>16</v>
      </c>
      <c r="H1863">
        <v>5</v>
      </c>
      <c r="I1863" t="s">
        <v>17</v>
      </c>
      <c r="J1863">
        <v>1</v>
      </c>
      <c r="K1863">
        <v>4.6097099999999998</v>
      </c>
      <c r="L1863">
        <v>-74.08175</v>
      </c>
    </row>
    <row r="1864" spans="1:12" x14ac:dyDescent="0.25">
      <c r="A1864" t="s">
        <v>28</v>
      </c>
      <c r="B1864" t="s">
        <v>29</v>
      </c>
      <c r="C1864">
        <v>371200</v>
      </c>
      <c r="D1864">
        <v>20000</v>
      </c>
      <c r="E1864" t="s">
        <v>1102</v>
      </c>
      <c r="F1864" t="s">
        <v>76</v>
      </c>
      <c r="G1864" t="s">
        <v>16</v>
      </c>
      <c r="H1864">
        <v>4</v>
      </c>
      <c r="I1864" t="s">
        <v>32</v>
      </c>
      <c r="J1864">
        <v>1</v>
      </c>
      <c r="K1864">
        <v>4.6097099999999998</v>
      </c>
      <c r="L1864">
        <v>-74.08175</v>
      </c>
    </row>
    <row r="1865" spans="1:12" x14ac:dyDescent="0.25">
      <c r="A1865" t="s">
        <v>111</v>
      </c>
      <c r="B1865" t="s">
        <v>19</v>
      </c>
      <c r="C1865">
        <v>487600</v>
      </c>
      <c r="D1865">
        <v>28300</v>
      </c>
      <c r="E1865" t="s">
        <v>1123</v>
      </c>
      <c r="F1865" t="s">
        <v>26</v>
      </c>
      <c r="G1865" t="s">
        <v>16</v>
      </c>
      <c r="H1865">
        <v>5</v>
      </c>
      <c r="I1865" t="s">
        <v>17</v>
      </c>
      <c r="J1865">
        <v>1</v>
      </c>
      <c r="K1865">
        <v>4.6097099999999998</v>
      </c>
      <c r="L1865">
        <v>-74.08175</v>
      </c>
    </row>
    <row r="1866" spans="1:12" x14ac:dyDescent="0.25">
      <c r="A1866" t="s">
        <v>68</v>
      </c>
      <c r="B1866" t="s">
        <v>24</v>
      </c>
      <c r="C1866">
        <v>20900</v>
      </c>
      <c r="D1866">
        <v>1300</v>
      </c>
      <c r="E1866" t="s">
        <v>679</v>
      </c>
      <c r="F1866" t="s">
        <v>93</v>
      </c>
      <c r="G1866" t="s">
        <v>60</v>
      </c>
      <c r="H1866">
        <v>5</v>
      </c>
      <c r="I1866" t="s">
        <v>17</v>
      </c>
      <c r="J1866">
        <v>5</v>
      </c>
      <c r="K1866">
        <v>4.8133299999999997</v>
      </c>
      <c r="L1866">
        <v>-75.696110000000004</v>
      </c>
    </row>
    <row r="1867" spans="1:12" x14ac:dyDescent="0.25">
      <c r="A1867" t="s">
        <v>144</v>
      </c>
      <c r="B1867" t="s">
        <v>65</v>
      </c>
      <c r="C1867">
        <v>78200</v>
      </c>
      <c r="D1867">
        <v>5400</v>
      </c>
      <c r="E1867" t="s">
        <v>474</v>
      </c>
      <c r="F1867" t="s">
        <v>76</v>
      </c>
      <c r="G1867" t="s">
        <v>31</v>
      </c>
      <c r="H1867">
        <v>4</v>
      </c>
      <c r="I1867" t="s">
        <v>17</v>
      </c>
      <c r="J1867">
        <v>3</v>
      </c>
      <c r="K1867">
        <v>3.4372199999999999</v>
      </c>
      <c r="L1867">
        <v>-76.522499999999994</v>
      </c>
    </row>
    <row r="1868" spans="1:12" x14ac:dyDescent="0.25">
      <c r="A1868" t="s">
        <v>133</v>
      </c>
      <c r="B1868" t="s">
        <v>24</v>
      </c>
      <c r="C1868">
        <v>10400</v>
      </c>
      <c r="D1868">
        <v>0</v>
      </c>
      <c r="E1868" t="s">
        <v>1155</v>
      </c>
      <c r="F1868" t="s">
        <v>93</v>
      </c>
      <c r="G1868" t="s">
        <v>16</v>
      </c>
      <c r="H1868">
        <v>5</v>
      </c>
      <c r="I1868" t="s">
        <v>32</v>
      </c>
      <c r="J1868">
        <v>1</v>
      </c>
      <c r="K1868">
        <v>4.6097099999999998</v>
      </c>
      <c r="L1868">
        <v>-74.08175</v>
      </c>
    </row>
    <row r="1869" spans="1:12" x14ac:dyDescent="0.25">
      <c r="A1869" t="s">
        <v>192</v>
      </c>
      <c r="B1869" t="s">
        <v>65</v>
      </c>
      <c r="C1869">
        <v>56900</v>
      </c>
      <c r="D1869">
        <v>1200</v>
      </c>
      <c r="E1869" t="s">
        <v>610</v>
      </c>
      <c r="F1869" t="s">
        <v>43</v>
      </c>
      <c r="G1869" t="s">
        <v>16</v>
      </c>
      <c r="H1869">
        <v>4</v>
      </c>
      <c r="I1869" t="s">
        <v>32</v>
      </c>
      <c r="J1869">
        <v>1</v>
      </c>
      <c r="K1869">
        <v>4.6097099999999998</v>
      </c>
      <c r="L1869">
        <v>-74.08175</v>
      </c>
    </row>
    <row r="1870" spans="1:12" x14ac:dyDescent="0.25">
      <c r="A1870" t="s">
        <v>28</v>
      </c>
      <c r="B1870" t="s">
        <v>29</v>
      </c>
      <c r="C1870">
        <v>785600</v>
      </c>
      <c r="D1870">
        <v>42200</v>
      </c>
      <c r="E1870" t="s">
        <v>620</v>
      </c>
      <c r="F1870" t="s">
        <v>88</v>
      </c>
      <c r="G1870" t="s">
        <v>153</v>
      </c>
      <c r="H1870">
        <v>2</v>
      </c>
      <c r="I1870" t="s">
        <v>17</v>
      </c>
      <c r="J1870">
        <v>10</v>
      </c>
      <c r="K1870">
        <v>2.9272999999999998</v>
      </c>
      <c r="L1870">
        <v>-75.281890000000004</v>
      </c>
    </row>
    <row r="1871" spans="1:12" x14ac:dyDescent="0.25">
      <c r="A1871" t="s">
        <v>184</v>
      </c>
      <c r="B1871" t="s">
        <v>86</v>
      </c>
      <c r="C1871">
        <v>230200</v>
      </c>
      <c r="D1871">
        <v>10400</v>
      </c>
      <c r="E1871" t="s">
        <v>361</v>
      </c>
      <c r="F1871" t="s">
        <v>21</v>
      </c>
      <c r="G1871" t="s">
        <v>16</v>
      </c>
      <c r="H1871">
        <v>2</v>
      </c>
      <c r="I1871" t="s">
        <v>17</v>
      </c>
      <c r="J1871">
        <v>3</v>
      </c>
      <c r="K1871">
        <v>4.6097099999999998</v>
      </c>
      <c r="L1871">
        <v>-74.08175</v>
      </c>
    </row>
    <row r="1872" spans="1:12" x14ac:dyDescent="0.25">
      <c r="A1872" t="s">
        <v>111</v>
      </c>
      <c r="B1872" t="s">
        <v>19</v>
      </c>
      <c r="C1872">
        <v>453300</v>
      </c>
      <c r="D1872">
        <v>24500</v>
      </c>
      <c r="E1872" t="s">
        <v>504</v>
      </c>
      <c r="F1872" t="s">
        <v>43</v>
      </c>
      <c r="G1872" t="s">
        <v>22</v>
      </c>
      <c r="H1872">
        <v>5</v>
      </c>
      <c r="I1872" t="s">
        <v>17</v>
      </c>
      <c r="J1872">
        <v>1</v>
      </c>
      <c r="K1872">
        <v>6.2518399999999996</v>
      </c>
      <c r="L1872">
        <v>-75.563590000000005</v>
      </c>
    </row>
    <row r="1873" spans="1:12" x14ac:dyDescent="0.25">
      <c r="A1873" t="s">
        <v>98</v>
      </c>
      <c r="B1873" t="s">
        <v>19</v>
      </c>
      <c r="C1873">
        <v>709800</v>
      </c>
      <c r="D1873">
        <v>36000</v>
      </c>
      <c r="E1873" t="s">
        <v>316</v>
      </c>
      <c r="F1873" t="s">
        <v>43</v>
      </c>
      <c r="G1873" t="s">
        <v>16</v>
      </c>
      <c r="H1873">
        <v>5</v>
      </c>
      <c r="I1873" t="s">
        <v>17</v>
      </c>
      <c r="J1873">
        <v>1</v>
      </c>
      <c r="K1873">
        <v>4.6097099999999998</v>
      </c>
      <c r="L1873">
        <v>-74.08175</v>
      </c>
    </row>
    <row r="1874" spans="1:12" x14ac:dyDescent="0.25">
      <c r="A1874" t="s">
        <v>219</v>
      </c>
      <c r="B1874" t="s">
        <v>19</v>
      </c>
      <c r="C1874">
        <v>869300</v>
      </c>
      <c r="D1874">
        <v>46700</v>
      </c>
      <c r="E1874" t="s">
        <v>134</v>
      </c>
      <c r="F1874" t="s">
        <v>76</v>
      </c>
      <c r="G1874" t="s">
        <v>16</v>
      </c>
      <c r="H1874">
        <v>5</v>
      </c>
      <c r="I1874" t="s">
        <v>17</v>
      </c>
      <c r="J1874">
        <v>4</v>
      </c>
      <c r="K1874">
        <v>4.6097099999999998</v>
      </c>
      <c r="L1874">
        <v>-74.08175</v>
      </c>
    </row>
    <row r="1875" spans="1:12" x14ac:dyDescent="0.25">
      <c r="A1875" t="s">
        <v>164</v>
      </c>
      <c r="B1875" t="s">
        <v>13</v>
      </c>
      <c r="C1875">
        <v>139900</v>
      </c>
      <c r="D1875">
        <v>7700</v>
      </c>
      <c r="E1875" t="s">
        <v>234</v>
      </c>
      <c r="F1875" t="s">
        <v>43</v>
      </c>
      <c r="G1875" t="s">
        <v>178</v>
      </c>
      <c r="H1875">
        <v>5</v>
      </c>
      <c r="I1875" t="s">
        <v>17</v>
      </c>
      <c r="J1875">
        <v>2</v>
      </c>
      <c r="K1875">
        <v>1.2136100000000001</v>
      </c>
      <c r="L1875">
        <v>-77.281109999999998</v>
      </c>
    </row>
    <row r="1876" spans="1:12" x14ac:dyDescent="0.25">
      <c r="A1876" t="s">
        <v>94</v>
      </c>
      <c r="B1876" t="s">
        <v>29</v>
      </c>
      <c r="C1876">
        <v>490200</v>
      </c>
      <c r="D1876">
        <v>26500</v>
      </c>
      <c r="E1876" t="s">
        <v>92</v>
      </c>
      <c r="F1876" t="s">
        <v>52</v>
      </c>
      <c r="G1876" t="s">
        <v>161</v>
      </c>
      <c r="H1876">
        <v>5</v>
      </c>
      <c r="I1876" t="s">
        <v>38</v>
      </c>
      <c r="J1876">
        <v>1</v>
      </c>
      <c r="K1876">
        <v>7.1253900000000003</v>
      </c>
      <c r="L1876">
        <v>-73.119799999999998</v>
      </c>
    </row>
    <row r="1877" spans="1:12" x14ac:dyDescent="0.25">
      <c r="A1877" t="s">
        <v>98</v>
      </c>
      <c r="B1877" t="s">
        <v>19</v>
      </c>
      <c r="C1877">
        <v>362500</v>
      </c>
      <c r="D1877">
        <v>19500</v>
      </c>
      <c r="E1877" t="s">
        <v>181</v>
      </c>
      <c r="F1877" t="s">
        <v>21</v>
      </c>
      <c r="G1877" t="s">
        <v>126</v>
      </c>
      <c r="H1877">
        <v>5</v>
      </c>
      <c r="I1877" t="s">
        <v>32</v>
      </c>
      <c r="J1877">
        <v>1</v>
      </c>
      <c r="K1877">
        <v>7.89391</v>
      </c>
      <c r="L1877">
        <v>-72.507819999999995</v>
      </c>
    </row>
    <row r="1878" spans="1:12" x14ac:dyDescent="0.25">
      <c r="A1878" t="s">
        <v>64</v>
      </c>
      <c r="B1878" t="s">
        <v>65</v>
      </c>
      <c r="C1878">
        <v>70500</v>
      </c>
      <c r="D1878">
        <v>6100</v>
      </c>
      <c r="E1878" t="s">
        <v>1224</v>
      </c>
      <c r="F1878" t="s">
        <v>160</v>
      </c>
      <c r="G1878" t="s">
        <v>126</v>
      </c>
      <c r="H1878">
        <v>1</v>
      </c>
      <c r="I1878" t="s">
        <v>17</v>
      </c>
      <c r="J1878">
        <v>8</v>
      </c>
      <c r="K1878">
        <v>7.89391</v>
      </c>
      <c r="L1878">
        <v>-72.507819999999995</v>
      </c>
    </row>
    <row r="1879" spans="1:12" x14ac:dyDescent="0.25">
      <c r="A1879" t="s">
        <v>80</v>
      </c>
      <c r="B1879" t="s">
        <v>65</v>
      </c>
      <c r="C1879">
        <v>34800</v>
      </c>
      <c r="D1879">
        <v>0</v>
      </c>
      <c r="E1879" t="s">
        <v>649</v>
      </c>
      <c r="F1879" t="s">
        <v>26</v>
      </c>
      <c r="G1879" t="s">
        <v>16</v>
      </c>
      <c r="H1879">
        <v>5</v>
      </c>
      <c r="I1879" t="s">
        <v>32</v>
      </c>
      <c r="J1879">
        <v>1</v>
      </c>
      <c r="K1879">
        <v>4.6097099999999998</v>
      </c>
      <c r="L1879">
        <v>-74.08175</v>
      </c>
    </row>
    <row r="1880" spans="1:12" x14ac:dyDescent="0.25">
      <c r="A1880" t="s">
        <v>12</v>
      </c>
      <c r="B1880" t="s">
        <v>13</v>
      </c>
      <c r="C1880">
        <v>233500</v>
      </c>
      <c r="D1880">
        <v>13100</v>
      </c>
      <c r="E1880" t="s">
        <v>280</v>
      </c>
      <c r="F1880" t="s">
        <v>54</v>
      </c>
      <c r="G1880" t="s">
        <v>60</v>
      </c>
      <c r="H1880">
        <v>5</v>
      </c>
      <c r="I1880" t="s">
        <v>38</v>
      </c>
      <c r="J1880">
        <v>1</v>
      </c>
      <c r="K1880">
        <v>4.8133299999999997</v>
      </c>
      <c r="L1880">
        <v>-75.696110000000004</v>
      </c>
    </row>
    <row r="1881" spans="1:12" x14ac:dyDescent="0.25">
      <c r="A1881" t="s">
        <v>118</v>
      </c>
      <c r="B1881" t="s">
        <v>86</v>
      </c>
      <c r="C1881">
        <v>870400</v>
      </c>
      <c r="D1881">
        <v>44500</v>
      </c>
      <c r="E1881" t="s">
        <v>1104</v>
      </c>
      <c r="F1881" t="s">
        <v>76</v>
      </c>
      <c r="G1881" t="s">
        <v>161</v>
      </c>
      <c r="H1881">
        <v>4</v>
      </c>
      <c r="I1881" t="s">
        <v>17</v>
      </c>
      <c r="J1881">
        <v>6</v>
      </c>
      <c r="K1881">
        <v>7.1253900000000003</v>
      </c>
      <c r="L1881">
        <v>-73.119799999999998</v>
      </c>
    </row>
    <row r="1882" spans="1:12" x14ac:dyDescent="0.25">
      <c r="A1882" t="s">
        <v>94</v>
      </c>
      <c r="B1882" t="s">
        <v>29</v>
      </c>
      <c r="C1882">
        <v>424900</v>
      </c>
      <c r="D1882">
        <v>20800</v>
      </c>
      <c r="E1882" t="s">
        <v>246</v>
      </c>
      <c r="F1882" t="s">
        <v>15</v>
      </c>
      <c r="G1882" t="s">
        <v>60</v>
      </c>
      <c r="H1882">
        <v>1</v>
      </c>
      <c r="I1882" t="s">
        <v>17</v>
      </c>
      <c r="J1882">
        <v>1</v>
      </c>
      <c r="K1882">
        <v>4.8133299999999997</v>
      </c>
      <c r="L1882">
        <v>-75.696110000000004</v>
      </c>
    </row>
    <row r="1883" spans="1:12" x14ac:dyDescent="0.25">
      <c r="A1883" t="s">
        <v>36</v>
      </c>
      <c r="B1883" t="s">
        <v>24</v>
      </c>
      <c r="C1883">
        <v>34700</v>
      </c>
      <c r="D1883">
        <v>0</v>
      </c>
      <c r="E1883" t="s">
        <v>460</v>
      </c>
      <c r="F1883" t="s">
        <v>47</v>
      </c>
      <c r="G1883" t="s">
        <v>16</v>
      </c>
      <c r="H1883">
        <v>5</v>
      </c>
      <c r="I1883" t="s">
        <v>17</v>
      </c>
      <c r="J1883">
        <v>1</v>
      </c>
      <c r="K1883">
        <v>4.6097099999999998</v>
      </c>
      <c r="L1883">
        <v>-74.08175</v>
      </c>
    </row>
    <row r="1884" spans="1:12" x14ac:dyDescent="0.25">
      <c r="A1884" t="s">
        <v>144</v>
      </c>
      <c r="B1884" t="s">
        <v>65</v>
      </c>
      <c r="C1884">
        <v>53800</v>
      </c>
      <c r="D1884">
        <v>3600</v>
      </c>
      <c r="E1884" t="s">
        <v>475</v>
      </c>
      <c r="F1884" t="s">
        <v>88</v>
      </c>
      <c r="G1884" t="s">
        <v>16</v>
      </c>
      <c r="H1884">
        <v>4</v>
      </c>
      <c r="I1884" t="s">
        <v>17</v>
      </c>
      <c r="J1884">
        <v>10</v>
      </c>
      <c r="K1884">
        <v>4.6097099999999998</v>
      </c>
      <c r="L1884">
        <v>-74.08175</v>
      </c>
    </row>
    <row r="1885" spans="1:12" x14ac:dyDescent="0.25">
      <c r="A1885" t="s">
        <v>135</v>
      </c>
      <c r="B1885" t="s">
        <v>58</v>
      </c>
      <c r="C1885">
        <v>42300</v>
      </c>
      <c r="D1885">
        <v>0</v>
      </c>
      <c r="E1885" t="s">
        <v>381</v>
      </c>
      <c r="F1885" t="s">
        <v>160</v>
      </c>
      <c r="G1885" t="s">
        <v>60</v>
      </c>
      <c r="H1885">
        <v>5</v>
      </c>
      <c r="I1885" t="s">
        <v>17</v>
      </c>
      <c r="J1885">
        <v>1</v>
      </c>
      <c r="K1885">
        <v>4.8133299999999997</v>
      </c>
      <c r="L1885">
        <v>-75.696110000000004</v>
      </c>
    </row>
    <row r="1886" spans="1:12" x14ac:dyDescent="0.25">
      <c r="A1886" t="s">
        <v>266</v>
      </c>
      <c r="B1886" t="s">
        <v>13</v>
      </c>
      <c r="C1886">
        <v>1665600</v>
      </c>
      <c r="D1886">
        <v>86900</v>
      </c>
      <c r="E1886" t="s">
        <v>185</v>
      </c>
      <c r="F1886" t="s">
        <v>47</v>
      </c>
      <c r="G1886" t="s">
        <v>153</v>
      </c>
      <c r="H1886">
        <v>3</v>
      </c>
      <c r="I1886" t="s">
        <v>32</v>
      </c>
      <c r="J1886">
        <v>1</v>
      </c>
      <c r="K1886">
        <v>2.9272999999999998</v>
      </c>
      <c r="L1886">
        <v>-75.281890000000004</v>
      </c>
    </row>
    <row r="1887" spans="1:12" x14ac:dyDescent="0.25">
      <c r="A1887" t="s">
        <v>45</v>
      </c>
      <c r="B1887" t="s">
        <v>29</v>
      </c>
      <c r="C1887">
        <v>1201600</v>
      </c>
      <c r="D1887">
        <v>62200</v>
      </c>
      <c r="E1887" t="s">
        <v>242</v>
      </c>
      <c r="F1887" t="s">
        <v>93</v>
      </c>
      <c r="G1887" t="s">
        <v>16</v>
      </c>
      <c r="H1887">
        <v>5</v>
      </c>
      <c r="I1887" t="s">
        <v>32</v>
      </c>
      <c r="J1887">
        <v>1</v>
      </c>
      <c r="K1887">
        <v>4.6097099999999998</v>
      </c>
      <c r="L1887">
        <v>-74.08175</v>
      </c>
    </row>
    <row r="1888" spans="1:12" x14ac:dyDescent="0.25">
      <c r="A1888" t="s">
        <v>85</v>
      </c>
      <c r="B1888" t="s">
        <v>86</v>
      </c>
      <c r="C1888">
        <v>579400</v>
      </c>
      <c r="D1888">
        <v>32100</v>
      </c>
      <c r="E1888" t="s">
        <v>1235</v>
      </c>
      <c r="F1888" t="s">
        <v>160</v>
      </c>
      <c r="G1888" t="s">
        <v>31</v>
      </c>
      <c r="H1888">
        <v>5</v>
      </c>
      <c r="I1888" t="s">
        <v>17</v>
      </c>
      <c r="J1888">
        <v>6</v>
      </c>
      <c r="K1888">
        <v>3.4372199999999999</v>
      </c>
      <c r="L1888">
        <v>-76.522499999999994</v>
      </c>
    </row>
    <row r="1889" spans="1:12" x14ac:dyDescent="0.25">
      <c r="A1889" t="s">
        <v>98</v>
      </c>
      <c r="B1889" t="s">
        <v>19</v>
      </c>
      <c r="C1889">
        <v>686000</v>
      </c>
      <c r="D1889">
        <v>34700</v>
      </c>
      <c r="E1889" t="s">
        <v>1214</v>
      </c>
      <c r="F1889" t="s">
        <v>54</v>
      </c>
      <c r="G1889" t="s">
        <v>153</v>
      </c>
      <c r="H1889">
        <v>4</v>
      </c>
      <c r="I1889" t="s">
        <v>32</v>
      </c>
      <c r="J1889">
        <v>1</v>
      </c>
      <c r="K1889">
        <v>2.9272999999999998</v>
      </c>
      <c r="L1889">
        <v>-75.281890000000004</v>
      </c>
    </row>
    <row r="1890" spans="1:12" x14ac:dyDescent="0.25">
      <c r="A1890" t="s">
        <v>214</v>
      </c>
      <c r="B1890" t="s">
        <v>19</v>
      </c>
      <c r="C1890">
        <v>147700</v>
      </c>
      <c r="D1890">
        <v>8300</v>
      </c>
      <c r="E1890" t="s">
        <v>1195</v>
      </c>
      <c r="F1890" t="s">
        <v>54</v>
      </c>
      <c r="G1890" t="s">
        <v>16</v>
      </c>
      <c r="H1890">
        <v>5</v>
      </c>
      <c r="I1890" t="s">
        <v>17</v>
      </c>
      <c r="J1890">
        <v>1</v>
      </c>
      <c r="K1890">
        <v>4.6097099999999998</v>
      </c>
      <c r="L1890">
        <v>-74.08175</v>
      </c>
    </row>
    <row r="1891" spans="1:12" x14ac:dyDescent="0.25">
      <c r="A1891" t="s">
        <v>297</v>
      </c>
      <c r="B1891" t="s">
        <v>86</v>
      </c>
      <c r="C1891">
        <v>50400</v>
      </c>
      <c r="D1891">
        <v>900</v>
      </c>
      <c r="E1891" t="s">
        <v>157</v>
      </c>
      <c r="F1891" t="s">
        <v>93</v>
      </c>
      <c r="G1891" t="s">
        <v>16</v>
      </c>
      <c r="H1891">
        <v>4</v>
      </c>
      <c r="I1891" t="s">
        <v>32</v>
      </c>
      <c r="J1891">
        <v>1</v>
      </c>
      <c r="K1891">
        <v>4.6097099999999998</v>
      </c>
      <c r="L1891">
        <v>-74.08175</v>
      </c>
    </row>
    <row r="1892" spans="1:12" x14ac:dyDescent="0.25">
      <c r="A1892" t="s">
        <v>118</v>
      </c>
      <c r="B1892" t="s">
        <v>86</v>
      </c>
      <c r="C1892">
        <v>893600</v>
      </c>
      <c r="D1892">
        <v>48000</v>
      </c>
      <c r="E1892" t="s">
        <v>236</v>
      </c>
      <c r="F1892" t="s">
        <v>76</v>
      </c>
      <c r="G1892" t="s">
        <v>60</v>
      </c>
      <c r="H1892">
        <v>4</v>
      </c>
      <c r="I1892" t="s">
        <v>17</v>
      </c>
      <c r="J1892">
        <v>1</v>
      </c>
      <c r="K1892">
        <v>4.8133299999999997</v>
      </c>
      <c r="L1892">
        <v>-75.696110000000004</v>
      </c>
    </row>
    <row r="1893" spans="1:12" x14ac:dyDescent="0.25">
      <c r="A1893" t="s">
        <v>33</v>
      </c>
      <c r="B1893" t="s">
        <v>19</v>
      </c>
      <c r="C1893">
        <v>239500</v>
      </c>
      <c r="D1893">
        <v>19900</v>
      </c>
      <c r="E1893" t="s">
        <v>970</v>
      </c>
      <c r="F1893" t="s">
        <v>54</v>
      </c>
      <c r="G1893" t="s">
        <v>22</v>
      </c>
      <c r="H1893">
        <v>5</v>
      </c>
      <c r="I1893" t="s">
        <v>17</v>
      </c>
      <c r="J1893">
        <v>6</v>
      </c>
      <c r="K1893">
        <v>6.2518399999999996</v>
      </c>
      <c r="L1893">
        <v>-75.563590000000005</v>
      </c>
    </row>
    <row r="1894" spans="1:12" x14ac:dyDescent="0.25">
      <c r="A1894" t="s">
        <v>39</v>
      </c>
      <c r="B1894" t="s">
        <v>24</v>
      </c>
      <c r="C1894">
        <v>42700</v>
      </c>
      <c r="D1894">
        <v>0</v>
      </c>
      <c r="E1894" t="s">
        <v>511</v>
      </c>
      <c r="F1894" t="s">
        <v>21</v>
      </c>
      <c r="G1894" t="s">
        <v>16</v>
      </c>
      <c r="H1894">
        <v>5</v>
      </c>
      <c r="I1894" t="s">
        <v>32</v>
      </c>
      <c r="J1894">
        <v>1</v>
      </c>
      <c r="K1894">
        <v>4.6097099999999998</v>
      </c>
      <c r="L1894">
        <v>-74.08175</v>
      </c>
    </row>
    <row r="1895" spans="1:12" x14ac:dyDescent="0.25">
      <c r="A1895" t="s">
        <v>78</v>
      </c>
      <c r="B1895" t="s">
        <v>19</v>
      </c>
      <c r="C1895">
        <v>300900</v>
      </c>
      <c r="D1895">
        <v>14200</v>
      </c>
      <c r="E1895" t="s">
        <v>591</v>
      </c>
      <c r="F1895" t="s">
        <v>47</v>
      </c>
      <c r="G1895" t="s">
        <v>27</v>
      </c>
      <c r="H1895">
        <v>5</v>
      </c>
      <c r="I1895" t="s">
        <v>17</v>
      </c>
      <c r="J1895">
        <v>5</v>
      </c>
      <c r="K1895">
        <v>10.39972</v>
      </c>
      <c r="L1895">
        <v>-75.514439999999993</v>
      </c>
    </row>
    <row r="1896" spans="1:12" x14ac:dyDescent="0.25">
      <c r="A1896" t="s">
        <v>68</v>
      </c>
      <c r="B1896" t="s">
        <v>24</v>
      </c>
      <c r="C1896">
        <v>25400</v>
      </c>
      <c r="D1896">
        <v>0</v>
      </c>
      <c r="E1896" t="s">
        <v>697</v>
      </c>
      <c r="F1896" t="s">
        <v>52</v>
      </c>
      <c r="G1896" t="s">
        <v>16</v>
      </c>
      <c r="H1896">
        <v>5</v>
      </c>
      <c r="I1896" t="s">
        <v>32</v>
      </c>
      <c r="J1896">
        <v>1</v>
      </c>
      <c r="K1896">
        <v>4.6097099999999998</v>
      </c>
      <c r="L1896">
        <v>-74.08175</v>
      </c>
    </row>
    <row r="1897" spans="1:12" x14ac:dyDescent="0.25">
      <c r="A1897" t="s">
        <v>84</v>
      </c>
      <c r="B1897" t="s">
        <v>58</v>
      </c>
      <c r="C1897">
        <v>210500</v>
      </c>
      <c r="D1897">
        <v>11600</v>
      </c>
      <c r="E1897" t="s">
        <v>490</v>
      </c>
      <c r="F1897" t="s">
        <v>54</v>
      </c>
      <c r="G1897" t="s">
        <v>22</v>
      </c>
      <c r="H1897">
        <v>5</v>
      </c>
      <c r="I1897" t="s">
        <v>17</v>
      </c>
      <c r="J1897">
        <v>3</v>
      </c>
      <c r="K1897">
        <v>6.2518399999999996</v>
      </c>
      <c r="L1897">
        <v>-75.563590000000005</v>
      </c>
    </row>
    <row r="1898" spans="1:12" x14ac:dyDescent="0.25">
      <c r="A1898" t="s">
        <v>45</v>
      </c>
      <c r="B1898" t="s">
        <v>29</v>
      </c>
      <c r="C1898">
        <v>1510700</v>
      </c>
      <c r="D1898">
        <v>81100</v>
      </c>
      <c r="E1898" t="s">
        <v>448</v>
      </c>
      <c r="F1898" t="s">
        <v>15</v>
      </c>
      <c r="G1898" t="s">
        <v>31</v>
      </c>
      <c r="H1898">
        <v>4</v>
      </c>
      <c r="I1898" t="s">
        <v>17</v>
      </c>
      <c r="J1898">
        <v>3</v>
      </c>
      <c r="K1898">
        <v>3.4372199999999999</v>
      </c>
      <c r="L1898">
        <v>-76.522499999999994</v>
      </c>
    </row>
    <row r="1899" spans="1:12" x14ac:dyDescent="0.25">
      <c r="A1899" t="s">
        <v>135</v>
      </c>
      <c r="B1899" t="s">
        <v>58</v>
      </c>
      <c r="C1899">
        <v>34400</v>
      </c>
      <c r="D1899">
        <v>2000</v>
      </c>
      <c r="E1899" t="s">
        <v>1125</v>
      </c>
      <c r="F1899" t="s">
        <v>160</v>
      </c>
      <c r="G1899" t="s">
        <v>16</v>
      </c>
      <c r="H1899">
        <v>4</v>
      </c>
      <c r="I1899" t="s">
        <v>32</v>
      </c>
      <c r="J1899">
        <v>1</v>
      </c>
      <c r="K1899">
        <v>4.6097099999999998</v>
      </c>
      <c r="L1899">
        <v>-74.08175</v>
      </c>
    </row>
    <row r="1900" spans="1:12" x14ac:dyDescent="0.25">
      <c r="A1900" t="s">
        <v>18</v>
      </c>
      <c r="B1900" t="s">
        <v>19</v>
      </c>
      <c r="C1900">
        <v>210700</v>
      </c>
      <c r="D1900">
        <v>9400</v>
      </c>
      <c r="E1900" t="s">
        <v>364</v>
      </c>
      <c r="F1900" t="s">
        <v>93</v>
      </c>
      <c r="G1900" t="s">
        <v>16</v>
      </c>
      <c r="H1900">
        <v>3</v>
      </c>
      <c r="I1900" t="s">
        <v>17</v>
      </c>
      <c r="J1900">
        <v>2</v>
      </c>
      <c r="K1900">
        <v>4.6097099999999998</v>
      </c>
      <c r="L1900">
        <v>-74.08175</v>
      </c>
    </row>
    <row r="1901" spans="1:12" x14ac:dyDescent="0.25">
      <c r="A1901" t="s">
        <v>74</v>
      </c>
      <c r="B1901" t="s">
        <v>62</v>
      </c>
      <c r="C1901">
        <v>51000</v>
      </c>
      <c r="D1901">
        <v>900</v>
      </c>
      <c r="E1901" t="s">
        <v>368</v>
      </c>
      <c r="F1901" t="s">
        <v>26</v>
      </c>
      <c r="G1901" t="s">
        <v>16</v>
      </c>
      <c r="H1901">
        <v>5</v>
      </c>
      <c r="I1901" t="s">
        <v>17</v>
      </c>
      <c r="J1901">
        <v>1</v>
      </c>
      <c r="K1901">
        <v>4.6097099999999998</v>
      </c>
      <c r="L1901">
        <v>-74.08175</v>
      </c>
    </row>
    <row r="1902" spans="1:12" x14ac:dyDescent="0.25">
      <c r="A1902" t="s">
        <v>68</v>
      </c>
      <c r="B1902" t="s">
        <v>24</v>
      </c>
      <c r="C1902">
        <v>36800</v>
      </c>
      <c r="D1902">
        <v>0</v>
      </c>
      <c r="E1902" t="s">
        <v>1130</v>
      </c>
      <c r="F1902" t="s">
        <v>15</v>
      </c>
      <c r="G1902" t="s">
        <v>60</v>
      </c>
      <c r="H1902">
        <v>3</v>
      </c>
      <c r="I1902" t="s">
        <v>17</v>
      </c>
      <c r="J1902">
        <v>5</v>
      </c>
      <c r="K1902">
        <v>4.8133299999999997</v>
      </c>
      <c r="L1902">
        <v>-75.696110000000004</v>
      </c>
    </row>
    <row r="1903" spans="1:12" x14ac:dyDescent="0.25">
      <c r="A1903" t="s">
        <v>55</v>
      </c>
      <c r="B1903" t="s">
        <v>13</v>
      </c>
      <c r="C1903">
        <v>123100</v>
      </c>
      <c r="D1903">
        <v>7200</v>
      </c>
      <c r="E1903" t="s">
        <v>966</v>
      </c>
      <c r="F1903" t="s">
        <v>15</v>
      </c>
      <c r="G1903" t="s">
        <v>22</v>
      </c>
      <c r="H1903">
        <v>5</v>
      </c>
      <c r="I1903" t="s">
        <v>17</v>
      </c>
      <c r="J1903">
        <v>4</v>
      </c>
      <c r="K1903">
        <v>6.2518399999999996</v>
      </c>
      <c r="L1903">
        <v>-75.563590000000005</v>
      </c>
    </row>
    <row r="1904" spans="1:12" x14ac:dyDescent="0.25">
      <c r="A1904" t="s">
        <v>124</v>
      </c>
      <c r="B1904" t="s">
        <v>19</v>
      </c>
      <c r="C1904">
        <v>725600</v>
      </c>
      <c r="D1904">
        <v>36800</v>
      </c>
      <c r="E1904" t="s">
        <v>638</v>
      </c>
      <c r="F1904" t="s">
        <v>160</v>
      </c>
      <c r="G1904" t="s">
        <v>22</v>
      </c>
      <c r="H1904">
        <v>5</v>
      </c>
      <c r="I1904" t="s">
        <v>17</v>
      </c>
      <c r="J1904">
        <v>4</v>
      </c>
      <c r="K1904">
        <v>6.2518399999999996</v>
      </c>
      <c r="L1904">
        <v>-75.563590000000005</v>
      </c>
    </row>
    <row r="1905" spans="1:12" x14ac:dyDescent="0.25">
      <c r="A1905" t="s">
        <v>158</v>
      </c>
      <c r="B1905" t="s">
        <v>62</v>
      </c>
      <c r="C1905">
        <v>61500</v>
      </c>
      <c r="D1905">
        <v>1500</v>
      </c>
      <c r="E1905" t="s">
        <v>1133</v>
      </c>
      <c r="F1905" t="s">
        <v>130</v>
      </c>
      <c r="G1905" t="s">
        <v>201</v>
      </c>
      <c r="H1905">
        <v>4</v>
      </c>
      <c r="I1905" t="s">
        <v>17</v>
      </c>
      <c r="J1905">
        <v>8</v>
      </c>
      <c r="K1905">
        <v>11.54444</v>
      </c>
      <c r="L1905">
        <v>-72.907219999999995</v>
      </c>
    </row>
    <row r="1906" spans="1:12" x14ac:dyDescent="0.25">
      <c r="A1906" t="s">
        <v>192</v>
      </c>
      <c r="B1906" t="s">
        <v>65</v>
      </c>
      <c r="C1906">
        <v>47500</v>
      </c>
      <c r="D1906">
        <v>3800</v>
      </c>
      <c r="E1906" t="s">
        <v>1278</v>
      </c>
      <c r="F1906" t="s">
        <v>26</v>
      </c>
      <c r="G1906" t="s">
        <v>16</v>
      </c>
      <c r="H1906">
        <v>5</v>
      </c>
      <c r="I1906" t="s">
        <v>17</v>
      </c>
      <c r="J1906">
        <v>1</v>
      </c>
      <c r="K1906">
        <v>4.6097099999999998</v>
      </c>
      <c r="L1906">
        <v>-74.08175</v>
      </c>
    </row>
    <row r="1907" spans="1:12" x14ac:dyDescent="0.25">
      <c r="A1907" t="s">
        <v>50</v>
      </c>
      <c r="B1907" t="s">
        <v>29</v>
      </c>
      <c r="C1907">
        <v>1916400</v>
      </c>
      <c r="D1907">
        <v>100200</v>
      </c>
      <c r="E1907" t="s">
        <v>978</v>
      </c>
      <c r="F1907" t="s">
        <v>43</v>
      </c>
      <c r="G1907" t="s">
        <v>16</v>
      </c>
      <c r="H1907">
        <v>1</v>
      </c>
      <c r="I1907" t="s">
        <v>32</v>
      </c>
      <c r="J1907">
        <v>1</v>
      </c>
      <c r="K1907">
        <v>4.6097099999999998</v>
      </c>
      <c r="L1907">
        <v>-74.08175</v>
      </c>
    </row>
    <row r="1908" spans="1:12" x14ac:dyDescent="0.25">
      <c r="A1908" t="s">
        <v>155</v>
      </c>
      <c r="B1908" t="s">
        <v>62</v>
      </c>
      <c r="C1908">
        <v>101800</v>
      </c>
      <c r="D1908">
        <v>3600</v>
      </c>
      <c r="E1908" t="s">
        <v>1273</v>
      </c>
      <c r="F1908" t="s">
        <v>76</v>
      </c>
      <c r="G1908" t="s">
        <v>16</v>
      </c>
      <c r="H1908">
        <v>4</v>
      </c>
      <c r="I1908" t="s">
        <v>38</v>
      </c>
      <c r="J1908">
        <v>1</v>
      </c>
      <c r="K1908">
        <v>4.6097099999999998</v>
      </c>
      <c r="L1908">
        <v>-74.08175</v>
      </c>
    </row>
    <row r="1909" spans="1:12" x14ac:dyDescent="0.25">
      <c r="A1909" t="s">
        <v>61</v>
      </c>
      <c r="B1909" t="s">
        <v>62</v>
      </c>
      <c r="C1909">
        <v>608400</v>
      </c>
      <c r="D1909">
        <v>30600</v>
      </c>
      <c r="E1909" t="s">
        <v>801</v>
      </c>
      <c r="F1909" t="s">
        <v>47</v>
      </c>
      <c r="G1909" t="s">
        <v>16</v>
      </c>
      <c r="H1909">
        <v>5</v>
      </c>
      <c r="I1909" t="s">
        <v>17</v>
      </c>
      <c r="J1909">
        <v>3</v>
      </c>
      <c r="K1909">
        <v>4.6097099999999998</v>
      </c>
      <c r="L1909">
        <v>-74.08175</v>
      </c>
    </row>
    <row r="1910" spans="1:12" x14ac:dyDescent="0.25">
      <c r="A1910" t="s">
        <v>124</v>
      </c>
      <c r="B1910" t="s">
        <v>19</v>
      </c>
      <c r="C1910">
        <v>743000</v>
      </c>
      <c r="D1910">
        <v>37800</v>
      </c>
      <c r="E1910" t="s">
        <v>180</v>
      </c>
      <c r="F1910" t="s">
        <v>35</v>
      </c>
      <c r="G1910" t="s">
        <v>16</v>
      </c>
      <c r="H1910">
        <v>5</v>
      </c>
      <c r="I1910" t="s">
        <v>38</v>
      </c>
      <c r="J1910">
        <v>1</v>
      </c>
      <c r="K1910">
        <v>4.6097099999999998</v>
      </c>
      <c r="L1910">
        <v>-74.08175</v>
      </c>
    </row>
    <row r="1911" spans="1:12" x14ac:dyDescent="0.25">
      <c r="A1911" t="s">
        <v>103</v>
      </c>
      <c r="B1911" t="s">
        <v>13</v>
      </c>
      <c r="C1911">
        <v>331600</v>
      </c>
      <c r="D1911">
        <v>15800</v>
      </c>
      <c r="E1911" t="s">
        <v>731</v>
      </c>
      <c r="F1911" t="s">
        <v>160</v>
      </c>
      <c r="G1911" t="s">
        <v>22</v>
      </c>
      <c r="H1911">
        <v>5</v>
      </c>
      <c r="I1911" t="s">
        <v>32</v>
      </c>
      <c r="J1911">
        <v>1</v>
      </c>
      <c r="K1911">
        <v>6.2518399999999996</v>
      </c>
      <c r="L1911">
        <v>-75.563590000000005</v>
      </c>
    </row>
    <row r="1912" spans="1:12" x14ac:dyDescent="0.25">
      <c r="A1912" t="s">
        <v>82</v>
      </c>
      <c r="B1912" t="s">
        <v>58</v>
      </c>
      <c r="C1912">
        <v>55100</v>
      </c>
      <c r="D1912">
        <v>4000</v>
      </c>
      <c r="E1912" t="s">
        <v>500</v>
      </c>
      <c r="F1912" t="s">
        <v>47</v>
      </c>
      <c r="G1912" t="s">
        <v>16</v>
      </c>
      <c r="H1912">
        <v>3</v>
      </c>
      <c r="I1912" t="s">
        <v>17</v>
      </c>
      <c r="J1912">
        <v>1</v>
      </c>
      <c r="K1912">
        <v>4.6097099999999998</v>
      </c>
      <c r="L1912">
        <v>-74.08175</v>
      </c>
    </row>
    <row r="1913" spans="1:12" x14ac:dyDescent="0.25">
      <c r="A1913" t="s">
        <v>105</v>
      </c>
      <c r="B1913" t="s">
        <v>19</v>
      </c>
      <c r="C1913">
        <v>258000</v>
      </c>
      <c r="D1913">
        <v>11900</v>
      </c>
      <c r="E1913" t="s">
        <v>270</v>
      </c>
      <c r="F1913" t="s">
        <v>43</v>
      </c>
      <c r="G1913" t="s">
        <v>126</v>
      </c>
      <c r="H1913">
        <v>5</v>
      </c>
      <c r="I1913" t="s">
        <v>32</v>
      </c>
      <c r="J1913">
        <v>1</v>
      </c>
      <c r="K1913">
        <v>7.89391</v>
      </c>
      <c r="L1913">
        <v>-72.507819999999995</v>
      </c>
    </row>
    <row r="1914" spans="1:12" x14ac:dyDescent="0.25">
      <c r="A1914" t="s">
        <v>89</v>
      </c>
      <c r="B1914" t="s">
        <v>62</v>
      </c>
      <c r="C1914">
        <v>9500</v>
      </c>
      <c r="D1914">
        <v>0</v>
      </c>
      <c r="E1914" t="s">
        <v>765</v>
      </c>
      <c r="F1914" t="s">
        <v>26</v>
      </c>
      <c r="G1914" t="s">
        <v>16</v>
      </c>
      <c r="H1914">
        <v>5</v>
      </c>
      <c r="I1914" t="s">
        <v>17</v>
      </c>
      <c r="J1914">
        <v>2</v>
      </c>
      <c r="K1914">
        <v>4.6097099999999998</v>
      </c>
      <c r="L1914">
        <v>-74.08175</v>
      </c>
    </row>
    <row r="1915" spans="1:12" x14ac:dyDescent="0.25">
      <c r="A1915" t="s">
        <v>36</v>
      </c>
      <c r="B1915" t="s">
        <v>24</v>
      </c>
      <c r="C1915">
        <v>37800</v>
      </c>
      <c r="D1915">
        <v>2400</v>
      </c>
      <c r="E1915" t="s">
        <v>650</v>
      </c>
      <c r="F1915" t="s">
        <v>54</v>
      </c>
      <c r="G1915" t="s">
        <v>27</v>
      </c>
      <c r="H1915">
        <v>3</v>
      </c>
      <c r="I1915" t="s">
        <v>17</v>
      </c>
      <c r="J1915">
        <v>6</v>
      </c>
      <c r="K1915">
        <v>10.39972</v>
      </c>
      <c r="L1915">
        <v>-75.514439999999993</v>
      </c>
    </row>
    <row r="1916" spans="1:12" x14ac:dyDescent="0.25">
      <c r="A1916" t="s">
        <v>266</v>
      </c>
      <c r="B1916" t="s">
        <v>13</v>
      </c>
      <c r="C1916">
        <v>1396500</v>
      </c>
      <c r="D1916">
        <v>72500</v>
      </c>
      <c r="E1916" t="s">
        <v>897</v>
      </c>
      <c r="F1916" t="s">
        <v>26</v>
      </c>
      <c r="G1916" t="s">
        <v>16</v>
      </c>
      <c r="H1916">
        <v>5</v>
      </c>
      <c r="I1916" t="s">
        <v>17</v>
      </c>
      <c r="J1916">
        <v>2</v>
      </c>
      <c r="K1916">
        <v>4.6097099999999998</v>
      </c>
      <c r="L1916">
        <v>-74.08175</v>
      </c>
    </row>
    <row r="1917" spans="1:12" x14ac:dyDescent="0.25">
      <c r="A1917" t="s">
        <v>118</v>
      </c>
      <c r="B1917" t="s">
        <v>86</v>
      </c>
      <c r="C1917">
        <v>793800</v>
      </c>
      <c r="D1917">
        <v>40500</v>
      </c>
      <c r="E1917" t="s">
        <v>446</v>
      </c>
      <c r="F1917" t="s">
        <v>88</v>
      </c>
      <c r="G1917" t="s">
        <v>22</v>
      </c>
      <c r="H1917">
        <v>5</v>
      </c>
      <c r="I1917" t="s">
        <v>17</v>
      </c>
      <c r="J1917">
        <v>10</v>
      </c>
      <c r="K1917">
        <v>6.2518399999999996</v>
      </c>
      <c r="L1917">
        <v>-75.563590000000005</v>
      </c>
    </row>
    <row r="1918" spans="1:12" x14ac:dyDescent="0.25">
      <c r="A1918" t="s">
        <v>28</v>
      </c>
      <c r="B1918" t="s">
        <v>29</v>
      </c>
      <c r="C1918">
        <v>328200</v>
      </c>
      <c r="D1918">
        <v>15700</v>
      </c>
      <c r="E1918" t="s">
        <v>1121</v>
      </c>
      <c r="F1918" t="s">
        <v>43</v>
      </c>
      <c r="G1918" t="s">
        <v>278</v>
      </c>
      <c r="H1918">
        <v>3</v>
      </c>
      <c r="I1918" t="s">
        <v>17</v>
      </c>
      <c r="J1918">
        <v>3</v>
      </c>
      <c r="K1918">
        <v>-4.2152799999999999</v>
      </c>
      <c r="L1918">
        <v>-69.940560000000005</v>
      </c>
    </row>
    <row r="1919" spans="1:12" x14ac:dyDescent="0.25">
      <c r="A1919" t="s">
        <v>204</v>
      </c>
      <c r="B1919" t="s">
        <v>13</v>
      </c>
      <c r="C1919">
        <v>188800</v>
      </c>
      <c r="D1919">
        <v>12400</v>
      </c>
      <c r="E1919" t="s">
        <v>284</v>
      </c>
      <c r="F1919" t="s">
        <v>54</v>
      </c>
      <c r="G1919" t="s">
        <v>22</v>
      </c>
      <c r="H1919">
        <v>3</v>
      </c>
      <c r="I1919" t="s">
        <v>17</v>
      </c>
      <c r="J1919">
        <v>1</v>
      </c>
      <c r="K1919">
        <v>6.2518399999999996</v>
      </c>
      <c r="L1919">
        <v>-75.563590000000005</v>
      </c>
    </row>
    <row r="1920" spans="1:12" x14ac:dyDescent="0.25">
      <c r="A1920" t="s">
        <v>41</v>
      </c>
      <c r="B1920" t="s">
        <v>29</v>
      </c>
      <c r="C1920">
        <v>1306600</v>
      </c>
      <c r="D1920">
        <v>74400</v>
      </c>
      <c r="E1920" t="s">
        <v>771</v>
      </c>
      <c r="F1920" t="s">
        <v>54</v>
      </c>
      <c r="G1920" t="s">
        <v>91</v>
      </c>
      <c r="H1920">
        <v>5</v>
      </c>
      <c r="I1920" t="s">
        <v>17</v>
      </c>
      <c r="J1920">
        <v>1</v>
      </c>
      <c r="K1920">
        <v>10.968540000000001</v>
      </c>
      <c r="L1920">
        <v>-74.781319999999994</v>
      </c>
    </row>
    <row r="1921" spans="1:12" x14ac:dyDescent="0.25">
      <c r="A1921" t="s">
        <v>18</v>
      </c>
      <c r="B1921" t="s">
        <v>19</v>
      </c>
      <c r="C1921">
        <v>270000</v>
      </c>
      <c r="D1921">
        <v>14600</v>
      </c>
      <c r="E1921" t="s">
        <v>259</v>
      </c>
      <c r="F1921" t="s">
        <v>47</v>
      </c>
      <c r="G1921" t="s">
        <v>16</v>
      </c>
      <c r="H1921">
        <v>2</v>
      </c>
      <c r="I1921" t="s">
        <v>32</v>
      </c>
      <c r="J1921">
        <v>1</v>
      </c>
      <c r="K1921">
        <v>4.6097099999999998</v>
      </c>
      <c r="L1921">
        <v>-74.08175</v>
      </c>
    </row>
    <row r="1922" spans="1:12" x14ac:dyDescent="0.25">
      <c r="A1922" t="s">
        <v>78</v>
      </c>
      <c r="B1922" t="s">
        <v>19</v>
      </c>
      <c r="C1922">
        <v>303800</v>
      </c>
      <c r="D1922">
        <v>14400</v>
      </c>
      <c r="E1922" t="s">
        <v>375</v>
      </c>
      <c r="F1922" t="s">
        <v>15</v>
      </c>
      <c r="G1922" t="s">
        <v>22</v>
      </c>
      <c r="H1922">
        <v>5</v>
      </c>
      <c r="I1922" t="s">
        <v>17</v>
      </c>
      <c r="J1922">
        <v>5</v>
      </c>
      <c r="K1922">
        <v>6.2518399999999996</v>
      </c>
      <c r="L1922">
        <v>-75.563590000000005</v>
      </c>
    </row>
    <row r="1923" spans="1:12" x14ac:dyDescent="0.25">
      <c r="A1923" t="s">
        <v>155</v>
      </c>
      <c r="B1923" t="s">
        <v>62</v>
      </c>
      <c r="C1923">
        <v>108300</v>
      </c>
      <c r="D1923">
        <v>6400</v>
      </c>
      <c r="E1923" t="s">
        <v>978</v>
      </c>
      <c r="F1923" t="s">
        <v>35</v>
      </c>
      <c r="G1923" t="s">
        <v>44</v>
      </c>
      <c r="H1923">
        <v>1</v>
      </c>
      <c r="I1923" t="s">
        <v>17</v>
      </c>
      <c r="J1923">
        <v>5</v>
      </c>
      <c r="K1923">
        <v>11.240790000000001</v>
      </c>
      <c r="L1923">
        <v>-74.199039999999997</v>
      </c>
    </row>
    <row r="1924" spans="1:12" x14ac:dyDescent="0.25">
      <c r="A1924" t="s">
        <v>57</v>
      </c>
      <c r="B1924" t="s">
        <v>58</v>
      </c>
      <c r="C1924">
        <v>62200</v>
      </c>
      <c r="D1924">
        <v>3700</v>
      </c>
      <c r="E1924" t="s">
        <v>416</v>
      </c>
      <c r="F1924" t="s">
        <v>43</v>
      </c>
      <c r="G1924" t="s">
        <v>278</v>
      </c>
      <c r="H1924">
        <v>5</v>
      </c>
      <c r="I1924" t="s">
        <v>17</v>
      </c>
      <c r="J1924">
        <v>1</v>
      </c>
      <c r="K1924">
        <v>-4.2152799999999999</v>
      </c>
      <c r="L1924">
        <v>-69.940560000000005</v>
      </c>
    </row>
    <row r="1925" spans="1:12" x14ac:dyDescent="0.25">
      <c r="A1925" t="s">
        <v>33</v>
      </c>
      <c r="B1925" t="s">
        <v>19</v>
      </c>
      <c r="C1925">
        <v>236100</v>
      </c>
      <c r="D1925">
        <v>12800</v>
      </c>
      <c r="E1925" t="s">
        <v>1020</v>
      </c>
      <c r="F1925" t="s">
        <v>54</v>
      </c>
      <c r="G1925" t="s">
        <v>22</v>
      </c>
      <c r="H1925">
        <v>5</v>
      </c>
      <c r="I1925" t="s">
        <v>17</v>
      </c>
      <c r="J1925">
        <v>1</v>
      </c>
      <c r="K1925">
        <v>6.2518399999999996</v>
      </c>
      <c r="L1925">
        <v>-75.563590000000005</v>
      </c>
    </row>
    <row r="1926" spans="1:12" x14ac:dyDescent="0.25">
      <c r="A1926" t="s">
        <v>164</v>
      </c>
      <c r="B1926" t="s">
        <v>13</v>
      </c>
      <c r="C1926">
        <v>136300</v>
      </c>
      <c r="D1926">
        <v>7500</v>
      </c>
      <c r="E1926" t="s">
        <v>1276</v>
      </c>
      <c r="F1926" t="s">
        <v>47</v>
      </c>
      <c r="G1926" t="s">
        <v>16</v>
      </c>
      <c r="H1926">
        <v>4</v>
      </c>
      <c r="I1926" t="s">
        <v>38</v>
      </c>
      <c r="J1926">
        <v>1</v>
      </c>
      <c r="K1926">
        <v>4.6097099999999998</v>
      </c>
      <c r="L1926">
        <v>-74.08175</v>
      </c>
    </row>
    <row r="1927" spans="1:12" x14ac:dyDescent="0.25">
      <c r="A1927" t="s">
        <v>36</v>
      </c>
      <c r="B1927" t="s">
        <v>24</v>
      </c>
      <c r="C1927">
        <v>41700</v>
      </c>
      <c r="D1927">
        <v>0</v>
      </c>
      <c r="E1927" t="s">
        <v>670</v>
      </c>
      <c r="F1927" t="s">
        <v>21</v>
      </c>
      <c r="G1927" t="s">
        <v>16</v>
      </c>
      <c r="H1927">
        <v>4</v>
      </c>
      <c r="I1927" t="s">
        <v>17</v>
      </c>
      <c r="J1927">
        <v>9</v>
      </c>
      <c r="K1927">
        <v>4.6097099999999998</v>
      </c>
      <c r="L1927">
        <v>-74.08175</v>
      </c>
    </row>
    <row r="1928" spans="1:12" x14ac:dyDescent="0.25">
      <c r="A1928" t="s">
        <v>94</v>
      </c>
      <c r="B1928" t="s">
        <v>29</v>
      </c>
      <c r="C1928">
        <v>883900</v>
      </c>
      <c r="D1928">
        <v>47300</v>
      </c>
      <c r="E1928" t="s">
        <v>926</v>
      </c>
      <c r="F1928" t="s">
        <v>54</v>
      </c>
      <c r="G1928" t="s">
        <v>22</v>
      </c>
      <c r="H1928">
        <v>4</v>
      </c>
      <c r="I1928" t="s">
        <v>17</v>
      </c>
      <c r="J1928">
        <v>3</v>
      </c>
      <c r="K1928">
        <v>6.2518399999999996</v>
      </c>
      <c r="L1928">
        <v>-75.563590000000005</v>
      </c>
    </row>
    <row r="1929" spans="1:12" x14ac:dyDescent="0.25">
      <c r="A1929" t="s">
        <v>57</v>
      </c>
      <c r="B1929" t="s">
        <v>58</v>
      </c>
      <c r="C1929">
        <v>65200</v>
      </c>
      <c r="D1929">
        <v>1700</v>
      </c>
      <c r="E1929" t="s">
        <v>509</v>
      </c>
      <c r="F1929" t="s">
        <v>96</v>
      </c>
      <c r="G1929" t="s">
        <v>91</v>
      </c>
      <c r="H1929">
        <v>4</v>
      </c>
      <c r="I1929" t="s">
        <v>17</v>
      </c>
      <c r="J1929">
        <v>1</v>
      </c>
      <c r="K1929">
        <v>10.968540000000001</v>
      </c>
      <c r="L1929">
        <v>-74.781319999999994</v>
      </c>
    </row>
    <row r="1930" spans="1:12" x14ac:dyDescent="0.25">
      <c r="A1930" t="s">
        <v>148</v>
      </c>
      <c r="B1930" t="s">
        <v>13</v>
      </c>
      <c r="C1930">
        <v>1931900</v>
      </c>
      <c r="D1930">
        <v>103300</v>
      </c>
      <c r="E1930" t="s">
        <v>183</v>
      </c>
      <c r="F1930" t="s">
        <v>43</v>
      </c>
      <c r="G1930" t="s">
        <v>91</v>
      </c>
      <c r="H1930">
        <v>5</v>
      </c>
      <c r="I1930" t="s">
        <v>17</v>
      </c>
      <c r="J1930">
        <v>10</v>
      </c>
      <c r="K1930">
        <v>10.968540000000001</v>
      </c>
      <c r="L1930">
        <v>-74.781319999999994</v>
      </c>
    </row>
    <row r="1931" spans="1:12" x14ac:dyDescent="0.25">
      <c r="A1931" t="s">
        <v>297</v>
      </c>
      <c r="B1931" t="s">
        <v>86</v>
      </c>
      <c r="C1931">
        <v>47800</v>
      </c>
      <c r="D1931">
        <v>3200</v>
      </c>
      <c r="E1931" t="s">
        <v>420</v>
      </c>
      <c r="F1931" t="s">
        <v>54</v>
      </c>
      <c r="G1931" t="s">
        <v>16</v>
      </c>
      <c r="H1931">
        <v>4</v>
      </c>
      <c r="I1931" t="s">
        <v>17</v>
      </c>
      <c r="J1931">
        <v>6</v>
      </c>
      <c r="K1931">
        <v>4.6097099999999998</v>
      </c>
      <c r="L1931">
        <v>-74.08175</v>
      </c>
    </row>
    <row r="1932" spans="1:12" x14ac:dyDescent="0.25">
      <c r="A1932" t="s">
        <v>80</v>
      </c>
      <c r="B1932" t="s">
        <v>65</v>
      </c>
      <c r="C1932">
        <v>38600</v>
      </c>
      <c r="D1932">
        <v>0</v>
      </c>
      <c r="E1932" t="s">
        <v>850</v>
      </c>
      <c r="F1932" t="s">
        <v>26</v>
      </c>
      <c r="G1932" t="s">
        <v>27</v>
      </c>
      <c r="H1932">
        <v>4</v>
      </c>
      <c r="I1932" t="s">
        <v>17</v>
      </c>
      <c r="J1932">
        <v>2</v>
      </c>
      <c r="K1932">
        <v>10.39972</v>
      </c>
      <c r="L1932">
        <v>-75.514439999999993</v>
      </c>
    </row>
    <row r="1933" spans="1:12" x14ac:dyDescent="0.25">
      <c r="A1933" t="s">
        <v>192</v>
      </c>
      <c r="B1933" t="s">
        <v>65</v>
      </c>
      <c r="C1933">
        <v>67400</v>
      </c>
      <c r="D1933">
        <v>4300</v>
      </c>
      <c r="E1933" t="s">
        <v>914</v>
      </c>
      <c r="F1933" t="s">
        <v>130</v>
      </c>
      <c r="G1933" t="s">
        <v>22</v>
      </c>
      <c r="H1933">
        <v>5</v>
      </c>
      <c r="I1933" t="s">
        <v>32</v>
      </c>
      <c r="J1933">
        <v>1</v>
      </c>
      <c r="K1933">
        <v>6.2518399999999996</v>
      </c>
      <c r="L1933">
        <v>-75.563590000000005</v>
      </c>
    </row>
    <row r="1934" spans="1:12" x14ac:dyDescent="0.25">
      <c r="A1934" t="s">
        <v>28</v>
      </c>
      <c r="B1934" t="s">
        <v>29</v>
      </c>
      <c r="C1934">
        <v>706500</v>
      </c>
      <c r="D1934">
        <v>35800</v>
      </c>
      <c r="E1934" t="s">
        <v>791</v>
      </c>
      <c r="F1934" t="s">
        <v>96</v>
      </c>
      <c r="G1934" t="s">
        <v>16</v>
      </c>
      <c r="H1934">
        <v>5</v>
      </c>
      <c r="I1934" t="s">
        <v>17</v>
      </c>
      <c r="J1934">
        <v>2</v>
      </c>
      <c r="K1934">
        <v>4.6097099999999998</v>
      </c>
      <c r="L1934">
        <v>-74.08175</v>
      </c>
    </row>
    <row r="1935" spans="1:12" x14ac:dyDescent="0.25">
      <c r="A1935" t="s">
        <v>39</v>
      </c>
      <c r="B1935" t="s">
        <v>24</v>
      </c>
      <c r="C1935">
        <v>56700</v>
      </c>
      <c r="D1935">
        <v>9100</v>
      </c>
      <c r="E1935" t="s">
        <v>1047</v>
      </c>
      <c r="F1935" t="s">
        <v>35</v>
      </c>
      <c r="G1935" t="s">
        <v>16</v>
      </c>
      <c r="H1935">
        <v>4</v>
      </c>
      <c r="I1935" t="s">
        <v>17</v>
      </c>
      <c r="J1935">
        <v>10</v>
      </c>
      <c r="K1935">
        <v>4.6097099999999998</v>
      </c>
      <c r="L1935">
        <v>-74.08175</v>
      </c>
    </row>
    <row r="1936" spans="1:12" x14ac:dyDescent="0.25">
      <c r="A1936" t="s">
        <v>23</v>
      </c>
      <c r="B1936" t="s">
        <v>24</v>
      </c>
      <c r="C1936">
        <v>186000</v>
      </c>
      <c r="D1936">
        <v>10600</v>
      </c>
      <c r="E1936" t="s">
        <v>1216</v>
      </c>
      <c r="F1936" t="s">
        <v>26</v>
      </c>
      <c r="G1936" t="s">
        <v>91</v>
      </c>
      <c r="H1936">
        <v>4</v>
      </c>
      <c r="I1936" t="s">
        <v>17</v>
      </c>
      <c r="J1936">
        <v>1</v>
      </c>
      <c r="K1936">
        <v>10.968540000000001</v>
      </c>
      <c r="L1936">
        <v>-74.781319999999994</v>
      </c>
    </row>
    <row r="1937" spans="1:12" x14ac:dyDescent="0.25">
      <c r="A1937" t="s">
        <v>55</v>
      </c>
      <c r="B1937" t="s">
        <v>13</v>
      </c>
      <c r="C1937">
        <v>97400</v>
      </c>
      <c r="D1937">
        <v>5900</v>
      </c>
      <c r="E1937" t="s">
        <v>787</v>
      </c>
      <c r="F1937" t="s">
        <v>26</v>
      </c>
      <c r="G1937" t="s">
        <v>16</v>
      </c>
      <c r="H1937">
        <v>5</v>
      </c>
      <c r="I1937" t="s">
        <v>38</v>
      </c>
      <c r="J1937">
        <v>1</v>
      </c>
      <c r="K1937">
        <v>4.6097099999999998</v>
      </c>
      <c r="L1937">
        <v>-74.08175</v>
      </c>
    </row>
    <row r="1938" spans="1:12" x14ac:dyDescent="0.25">
      <c r="A1938" t="s">
        <v>41</v>
      </c>
      <c r="B1938" t="s">
        <v>29</v>
      </c>
      <c r="C1938">
        <v>1396400</v>
      </c>
      <c r="D1938">
        <v>72500</v>
      </c>
      <c r="E1938" t="s">
        <v>383</v>
      </c>
      <c r="F1938" t="s">
        <v>43</v>
      </c>
      <c r="G1938" t="s">
        <v>31</v>
      </c>
      <c r="H1938">
        <v>5</v>
      </c>
      <c r="I1938" t="s">
        <v>32</v>
      </c>
      <c r="J1938">
        <v>1</v>
      </c>
      <c r="K1938">
        <v>3.4372199999999999</v>
      </c>
      <c r="L1938">
        <v>-76.522499999999994</v>
      </c>
    </row>
    <row r="1939" spans="1:12" x14ac:dyDescent="0.25">
      <c r="A1939" t="s">
        <v>148</v>
      </c>
      <c r="B1939" t="s">
        <v>13</v>
      </c>
      <c r="C1939">
        <v>2255600</v>
      </c>
      <c r="D1939">
        <v>118300</v>
      </c>
      <c r="E1939" t="s">
        <v>522</v>
      </c>
      <c r="F1939" t="s">
        <v>43</v>
      </c>
      <c r="G1939" t="s">
        <v>16</v>
      </c>
      <c r="H1939">
        <v>5</v>
      </c>
      <c r="I1939" t="s">
        <v>32</v>
      </c>
      <c r="J1939">
        <v>1</v>
      </c>
      <c r="K1939">
        <v>4.6097099999999998</v>
      </c>
      <c r="L1939">
        <v>-74.08175</v>
      </c>
    </row>
    <row r="1940" spans="1:12" x14ac:dyDescent="0.25">
      <c r="A1940" t="s">
        <v>23</v>
      </c>
      <c r="B1940" t="s">
        <v>24</v>
      </c>
      <c r="C1940">
        <v>147900</v>
      </c>
      <c r="D1940">
        <v>8100</v>
      </c>
      <c r="E1940" t="s">
        <v>287</v>
      </c>
      <c r="F1940" t="s">
        <v>43</v>
      </c>
      <c r="G1940" t="s">
        <v>16</v>
      </c>
      <c r="H1940">
        <v>5</v>
      </c>
      <c r="I1940" t="s">
        <v>17</v>
      </c>
      <c r="J1940">
        <v>1</v>
      </c>
      <c r="K1940">
        <v>4.6097099999999998</v>
      </c>
      <c r="L1940">
        <v>-74.08175</v>
      </c>
    </row>
    <row r="1941" spans="1:12" x14ac:dyDescent="0.25">
      <c r="A1941" t="s">
        <v>18</v>
      </c>
      <c r="B1941" t="s">
        <v>19</v>
      </c>
      <c r="C1941">
        <v>221400</v>
      </c>
      <c r="D1941">
        <v>12000</v>
      </c>
      <c r="E1941" t="s">
        <v>300</v>
      </c>
      <c r="F1941" t="s">
        <v>15</v>
      </c>
      <c r="G1941" t="s">
        <v>16</v>
      </c>
      <c r="H1941">
        <v>2</v>
      </c>
      <c r="I1941" t="s">
        <v>32</v>
      </c>
      <c r="J1941">
        <v>1</v>
      </c>
      <c r="K1941">
        <v>4.6097099999999998</v>
      </c>
      <c r="L1941">
        <v>-74.08175</v>
      </c>
    </row>
    <row r="1942" spans="1:12" x14ac:dyDescent="0.25">
      <c r="A1942" t="s">
        <v>219</v>
      </c>
      <c r="B1942" t="s">
        <v>19</v>
      </c>
      <c r="C1942">
        <v>624200</v>
      </c>
      <c r="D1942">
        <v>33600</v>
      </c>
      <c r="E1942" t="s">
        <v>1234</v>
      </c>
      <c r="F1942" t="s">
        <v>130</v>
      </c>
      <c r="G1942" t="s">
        <v>201</v>
      </c>
      <c r="H1942">
        <v>3</v>
      </c>
      <c r="I1942" t="s">
        <v>17</v>
      </c>
      <c r="J1942">
        <v>7</v>
      </c>
      <c r="K1942">
        <v>11.54444</v>
      </c>
      <c r="L1942">
        <v>-72.907219999999995</v>
      </c>
    </row>
    <row r="1943" spans="1:12" x14ac:dyDescent="0.25">
      <c r="A1943" t="s">
        <v>89</v>
      </c>
      <c r="B1943" t="s">
        <v>62</v>
      </c>
      <c r="C1943">
        <v>16200</v>
      </c>
      <c r="D1943">
        <v>1900</v>
      </c>
      <c r="E1943" t="s">
        <v>989</v>
      </c>
      <c r="F1943" t="s">
        <v>96</v>
      </c>
      <c r="G1943" t="s">
        <v>31</v>
      </c>
      <c r="H1943">
        <v>5</v>
      </c>
      <c r="I1943" t="s">
        <v>17</v>
      </c>
      <c r="J1943">
        <v>2</v>
      </c>
      <c r="K1943">
        <v>3.4372199999999999</v>
      </c>
      <c r="L1943">
        <v>-76.522499999999994</v>
      </c>
    </row>
    <row r="1944" spans="1:12" x14ac:dyDescent="0.25">
      <c r="A1944" t="s">
        <v>68</v>
      </c>
      <c r="B1944" t="s">
        <v>24</v>
      </c>
      <c r="C1944">
        <v>24800</v>
      </c>
      <c r="D1944">
        <v>3700</v>
      </c>
      <c r="E1944" t="s">
        <v>1246</v>
      </c>
      <c r="F1944" t="s">
        <v>96</v>
      </c>
      <c r="G1944" t="s">
        <v>22</v>
      </c>
      <c r="H1944">
        <v>5</v>
      </c>
      <c r="I1944" t="s">
        <v>17</v>
      </c>
      <c r="J1944">
        <v>1</v>
      </c>
      <c r="K1944">
        <v>6.2518399999999996</v>
      </c>
      <c r="L1944">
        <v>-75.563590000000005</v>
      </c>
    </row>
    <row r="1945" spans="1:12" x14ac:dyDescent="0.25">
      <c r="A1945" t="s">
        <v>111</v>
      </c>
      <c r="B1945" t="s">
        <v>19</v>
      </c>
      <c r="C1945">
        <v>499500</v>
      </c>
      <c r="D1945">
        <v>24800</v>
      </c>
      <c r="E1945" t="s">
        <v>1272</v>
      </c>
      <c r="F1945" t="s">
        <v>52</v>
      </c>
      <c r="G1945" t="s">
        <v>16</v>
      </c>
      <c r="H1945">
        <v>5</v>
      </c>
      <c r="I1945" t="s">
        <v>32</v>
      </c>
      <c r="J1945">
        <v>1</v>
      </c>
      <c r="K1945">
        <v>4.6097099999999998</v>
      </c>
      <c r="L1945">
        <v>-74.08175</v>
      </c>
    </row>
    <row r="1946" spans="1:12" x14ac:dyDescent="0.25">
      <c r="A1946" t="s">
        <v>28</v>
      </c>
      <c r="B1946" t="s">
        <v>29</v>
      </c>
      <c r="C1946">
        <v>413000</v>
      </c>
      <c r="D1946">
        <v>22400</v>
      </c>
      <c r="E1946" t="s">
        <v>1149</v>
      </c>
      <c r="F1946" t="s">
        <v>54</v>
      </c>
      <c r="G1946" t="s">
        <v>16</v>
      </c>
      <c r="H1946">
        <v>5</v>
      </c>
      <c r="I1946" t="s">
        <v>17</v>
      </c>
      <c r="J1946">
        <v>1</v>
      </c>
      <c r="K1946">
        <v>4.6097099999999998</v>
      </c>
      <c r="L1946">
        <v>-74.08175</v>
      </c>
    </row>
    <row r="1947" spans="1:12" x14ac:dyDescent="0.25">
      <c r="A1947" t="s">
        <v>18</v>
      </c>
      <c r="B1947" t="s">
        <v>19</v>
      </c>
      <c r="C1947">
        <v>181800</v>
      </c>
      <c r="D1947">
        <v>7900</v>
      </c>
      <c r="E1947" t="s">
        <v>271</v>
      </c>
      <c r="F1947" t="s">
        <v>43</v>
      </c>
      <c r="G1947" t="s">
        <v>16</v>
      </c>
      <c r="H1947">
        <v>5</v>
      </c>
      <c r="I1947" t="s">
        <v>32</v>
      </c>
      <c r="J1947">
        <v>1</v>
      </c>
      <c r="K1947">
        <v>4.6097099999999998</v>
      </c>
      <c r="L1947">
        <v>-74.08175</v>
      </c>
    </row>
    <row r="1948" spans="1:12" x14ac:dyDescent="0.25">
      <c r="A1948" t="s">
        <v>105</v>
      </c>
      <c r="B1948" t="s">
        <v>19</v>
      </c>
      <c r="C1948">
        <v>264500</v>
      </c>
      <c r="D1948">
        <v>14500</v>
      </c>
      <c r="E1948" t="s">
        <v>283</v>
      </c>
      <c r="F1948" t="s">
        <v>160</v>
      </c>
      <c r="G1948" t="s">
        <v>178</v>
      </c>
      <c r="H1948">
        <v>5</v>
      </c>
      <c r="I1948" t="s">
        <v>32</v>
      </c>
      <c r="J1948">
        <v>1</v>
      </c>
      <c r="K1948">
        <v>1.2136100000000001</v>
      </c>
      <c r="L1948">
        <v>-77.281109999999998</v>
      </c>
    </row>
    <row r="1949" spans="1:12" x14ac:dyDescent="0.25">
      <c r="A1949" t="s">
        <v>12</v>
      </c>
      <c r="B1949" t="s">
        <v>13</v>
      </c>
      <c r="C1949">
        <v>261900</v>
      </c>
      <c r="D1949">
        <v>12100</v>
      </c>
      <c r="E1949" t="s">
        <v>451</v>
      </c>
      <c r="F1949" t="s">
        <v>15</v>
      </c>
      <c r="G1949" t="s">
        <v>16</v>
      </c>
      <c r="H1949">
        <v>5</v>
      </c>
      <c r="I1949" t="s">
        <v>17</v>
      </c>
      <c r="J1949">
        <v>1</v>
      </c>
      <c r="K1949">
        <v>4.6097099999999998</v>
      </c>
      <c r="L1949">
        <v>-74.08175</v>
      </c>
    </row>
    <row r="1950" spans="1:12" x14ac:dyDescent="0.25">
      <c r="A1950" t="s">
        <v>184</v>
      </c>
      <c r="B1950" t="s">
        <v>86</v>
      </c>
      <c r="C1950">
        <v>427600</v>
      </c>
      <c r="D1950">
        <v>23000</v>
      </c>
      <c r="E1950" t="s">
        <v>376</v>
      </c>
      <c r="F1950" t="s">
        <v>35</v>
      </c>
      <c r="G1950" t="s">
        <v>22</v>
      </c>
      <c r="H1950">
        <v>5</v>
      </c>
      <c r="I1950" t="s">
        <v>17</v>
      </c>
      <c r="J1950">
        <v>5</v>
      </c>
      <c r="K1950">
        <v>6.2518399999999996</v>
      </c>
      <c r="L1950">
        <v>-75.563590000000005</v>
      </c>
    </row>
    <row r="1951" spans="1:12" x14ac:dyDescent="0.25">
      <c r="A1951" t="s">
        <v>80</v>
      </c>
      <c r="B1951" t="s">
        <v>65</v>
      </c>
      <c r="C1951">
        <v>37900</v>
      </c>
      <c r="D1951">
        <v>0</v>
      </c>
      <c r="E1951" t="s">
        <v>1021</v>
      </c>
      <c r="F1951" t="s">
        <v>93</v>
      </c>
      <c r="G1951" t="s">
        <v>16</v>
      </c>
      <c r="H1951">
        <v>5</v>
      </c>
      <c r="I1951" t="s">
        <v>17</v>
      </c>
      <c r="J1951">
        <v>5</v>
      </c>
      <c r="K1951">
        <v>4.6097099999999998</v>
      </c>
      <c r="L1951">
        <v>-74.08175</v>
      </c>
    </row>
    <row r="1952" spans="1:12" x14ac:dyDescent="0.25">
      <c r="A1952" t="s">
        <v>133</v>
      </c>
      <c r="B1952" t="s">
        <v>24</v>
      </c>
      <c r="C1952">
        <v>21600</v>
      </c>
      <c r="D1952">
        <v>0</v>
      </c>
      <c r="E1952" t="s">
        <v>559</v>
      </c>
      <c r="F1952" t="s">
        <v>47</v>
      </c>
      <c r="G1952" t="s">
        <v>16</v>
      </c>
      <c r="H1952">
        <v>3</v>
      </c>
      <c r="I1952" t="s">
        <v>32</v>
      </c>
      <c r="J1952">
        <v>1</v>
      </c>
      <c r="K1952">
        <v>4.6097099999999998</v>
      </c>
      <c r="L1952">
        <v>-74.08175</v>
      </c>
    </row>
    <row r="1953" spans="1:12" x14ac:dyDescent="0.25">
      <c r="A1953" t="s">
        <v>70</v>
      </c>
      <c r="B1953" t="s">
        <v>13</v>
      </c>
      <c r="C1953">
        <v>2368700</v>
      </c>
      <c r="D1953">
        <v>132000</v>
      </c>
      <c r="E1953" t="s">
        <v>833</v>
      </c>
      <c r="F1953" t="s">
        <v>52</v>
      </c>
      <c r="G1953" t="s">
        <v>16</v>
      </c>
      <c r="H1953">
        <v>5</v>
      </c>
      <c r="I1953" t="s">
        <v>17</v>
      </c>
      <c r="J1953">
        <v>1</v>
      </c>
      <c r="K1953">
        <v>4.6097099999999998</v>
      </c>
      <c r="L1953">
        <v>-74.08175</v>
      </c>
    </row>
    <row r="1954" spans="1:12" x14ac:dyDescent="0.25">
      <c r="A1954" t="s">
        <v>89</v>
      </c>
      <c r="B1954" t="s">
        <v>62</v>
      </c>
      <c r="C1954">
        <v>15200</v>
      </c>
      <c r="D1954">
        <v>3200</v>
      </c>
      <c r="E1954" t="s">
        <v>969</v>
      </c>
      <c r="F1954" t="s">
        <v>15</v>
      </c>
      <c r="G1954" t="s">
        <v>16</v>
      </c>
      <c r="H1954">
        <v>5</v>
      </c>
      <c r="I1954" t="s">
        <v>17</v>
      </c>
      <c r="J1954">
        <v>4</v>
      </c>
      <c r="K1954">
        <v>4.6097099999999998</v>
      </c>
      <c r="L1954">
        <v>-74.08175</v>
      </c>
    </row>
    <row r="1955" spans="1:12" x14ac:dyDescent="0.25">
      <c r="A1955" t="s">
        <v>214</v>
      </c>
      <c r="B1955" t="s">
        <v>19</v>
      </c>
      <c r="C1955">
        <v>195500</v>
      </c>
      <c r="D1955">
        <v>8600</v>
      </c>
      <c r="E1955" t="s">
        <v>886</v>
      </c>
      <c r="F1955" t="s">
        <v>93</v>
      </c>
      <c r="G1955" t="s">
        <v>16</v>
      </c>
      <c r="H1955">
        <v>5</v>
      </c>
      <c r="I1955" t="s">
        <v>17</v>
      </c>
      <c r="J1955">
        <v>1</v>
      </c>
      <c r="K1955">
        <v>4.6097099999999998</v>
      </c>
      <c r="L1955">
        <v>-74.08175</v>
      </c>
    </row>
    <row r="1956" spans="1:12" x14ac:dyDescent="0.25">
      <c r="A1956" t="s">
        <v>36</v>
      </c>
      <c r="B1956" t="s">
        <v>24</v>
      </c>
      <c r="C1956">
        <v>31400</v>
      </c>
      <c r="D1956">
        <v>2100</v>
      </c>
      <c r="E1956" t="s">
        <v>879</v>
      </c>
      <c r="F1956" t="s">
        <v>26</v>
      </c>
      <c r="G1956" t="s">
        <v>31</v>
      </c>
      <c r="H1956">
        <v>3</v>
      </c>
      <c r="I1956" t="s">
        <v>17</v>
      </c>
      <c r="J1956">
        <v>10</v>
      </c>
      <c r="K1956">
        <v>3.4372199999999999</v>
      </c>
      <c r="L1956">
        <v>-76.522499999999994</v>
      </c>
    </row>
    <row r="1957" spans="1:12" x14ac:dyDescent="0.25">
      <c r="A1957" t="s">
        <v>39</v>
      </c>
      <c r="B1957" t="s">
        <v>24</v>
      </c>
      <c r="C1957">
        <v>44800</v>
      </c>
      <c r="D1957">
        <v>0</v>
      </c>
      <c r="E1957" t="s">
        <v>741</v>
      </c>
      <c r="F1957" t="s">
        <v>35</v>
      </c>
      <c r="G1957" t="s">
        <v>31</v>
      </c>
      <c r="H1957">
        <v>5</v>
      </c>
      <c r="I1957" t="s">
        <v>17</v>
      </c>
      <c r="J1957">
        <v>3</v>
      </c>
      <c r="K1957">
        <v>3.4372199999999999</v>
      </c>
      <c r="L1957">
        <v>-76.522499999999994</v>
      </c>
    </row>
    <row r="1958" spans="1:12" x14ac:dyDescent="0.25">
      <c r="A1958" t="s">
        <v>23</v>
      </c>
      <c r="B1958" t="s">
        <v>24</v>
      </c>
      <c r="C1958">
        <v>203000</v>
      </c>
      <c r="D1958">
        <v>13200</v>
      </c>
      <c r="E1958" t="s">
        <v>506</v>
      </c>
      <c r="F1958" t="s">
        <v>96</v>
      </c>
      <c r="G1958" t="s">
        <v>16</v>
      </c>
      <c r="H1958">
        <v>3</v>
      </c>
      <c r="I1958" t="s">
        <v>38</v>
      </c>
      <c r="J1958">
        <v>1</v>
      </c>
      <c r="K1958">
        <v>4.6097099999999998</v>
      </c>
      <c r="L1958">
        <v>-74.08175</v>
      </c>
    </row>
    <row r="1959" spans="1:12" x14ac:dyDescent="0.25">
      <c r="A1959" t="s">
        <v>80</v>
      </c>
      <c r="B1959" t="s">
        <v>65</v>
      </c>
      <c r="C1959">
        <v>30200</v>
      </c>
      <c r="D1959">
        <v>2000</v>
      </c>
      <c r="E1959" t="s">
        <v>581</v>
      </c>
      <c r="F1959" t="s">
        <v>15</v>
      </c>
      <c r="G1959" t="s">
        <v>16</v>
      </c>
      <c r="H1959">
        <v>2</v>
      </c>
      <c r="I1959" t="s">
        <v>17</v>
      </c>
      <c r="J1959">
        <v>4</v>
      </c>
      <c r="K1959">
        <v>4.6097099999999998</v>
      </c>
      <c r="L1959">
        <v>-74.08175</v>
      </c>
    </row>
    <row r="1960" spans="1:12" x14ac:dyDescent="0.25">
      <c r="A1960" t="s">
        <v>80</v>
      </c>
      <c r="B1960" t="s">
        <v>65</v>
      </c>
      <c r="C1960">
        <v>35900</v>
      </c>
      <c r="D1960">
        <v>0</v>
      </c>
      <c r="E1960" t="s">
        <v>703</v>
      </c>
      <c r="F1960" t="s">
        <v>93</v>
      </c>
      <c r="G1960" t="s">
        <v>31</v>
      </c>
      <c r="H1960">
        <v>4</v>
      </c>
      <c r="I1960" t="s">
        <v>32</v>
      </c>
      <c r="J1960">
        <v>1</v>
      </c>
      <c r="K1960">
        <v>3.4372199999999999</v>
      </c>
      <c r="L1960">
        <v>-76.522499999999994</v>
      </c>
    </row>
    <row r="1961" spans="1:12" x14ac:dyDescent="0.25">
      <c r="A1961" t="s">
        <v>192</v>
      </c>
      <c r="B1961" t="s">
        <v>65</v>
      </c>
      <c r="C1961">
        <v>62400</v>
      </c>
      <c r="D1961">
        <v>3800</v>
      </c>
      <c r="E1961" t="s">
        <v>268</v>
      </c>
      <c r="F1961" t="s">
        <v>160</v>
      </c>
      <c r="G1961" t="s">
        <v>16</v>
      </c>
      <c r="H1961">
        <v>3</v>
      </c>
      <c r="I1961" t="s">
        <v>17</v>
      </c>
      <c r="J1961">
        <v>4</v>
      </c>
      <c r="K1961">
        <v>4.6097099999999998</v>
      </c>
      <c r="L1961">
        <v>-74.08175</v>
      </c>
    </row>
    <row r="1962" spans="1:12" x14ac:dyDescent="0.25">
      <c r="A1962" t="s">
        <v>36</v>
      </c>
      <c r="B1962" t="s">
        <v>24</v>
      </c>
      <c r="C1962">
        <v>24600</v>
      </c>
      <c r="D1962">
        <v>1500</v>
      </c>
      <c r="E1962" t="s">
        <v>1047</v>
      </c>
      <c r="F1962" t="s">
        <v>52</v>
      </c>
      <c r="G1962" t="s">
        <v>31</v>
      </c>
      <c r="H1962">
        <v>4</v>
      </c>
      <c r="I1962" t="s">
        <v>17</v>
      </c>
      <c r="J1962">
        <v>3</v>
      </c>
      <c r="K1962">
        <v>3.4372199999999999</v>
      </c>
      <c r="L1962">
        <v>-76.522499999999994</v>
      </c>
    </row>
    <row r="1963" spans="1:12" x14ac:dyDescent="0.25">
      <c r="A1963" t="s">
        <v>127</v>
      </c>
      <c r="B1963" t="s">
        <v>13</v>
      </c>
      <c r="C1963">
        <v>1721500</v>
      </c>
      <c r="D1963">
        <v>89900</v>
      </c>
      <c r="E1963" t="s">
        <v>878</v>
      </c>
      <c r="F1963" t="s">
        <v>96</v>
      </c>
      <c r="G1963" t="s">
        <v>16</v>
      </c>
      <c r="H1963">
        <v>5</v>
      </c>
      <c r="I1963" t="s">
        <v>17</v>
      </c>
      <c r="J1963">
        <v>1</v>
      </c>
      <c r="K1963">
        <v>4.6097099999999998</v>
      </c>
      <c r="L1963">
        <v>-74.08175</v>
      </c>
    </row>
    <row r="1964" spans="1:12" x14ac:dyDescent="0.25">
      <c r="A1964" t="s">
        <v>297</v>
      </c>
      <c r="B1964" t="s">
        <v>86</v>
      </c>
      <c r="C1964">
        <v>87000</v>
      </c>
      <c r="D1964">
        <v>5000</v>
      </c>
      <c r="E1964" t="s">
        <v>467</v>
      </c>
      <c r="F1964" t="s">
        <v>35</v>
      </c>
      <c r="G1964" t="s">
        <v>16</v>
      </c>
      <c r="H1964">
        <v>1</v>
      </c>
      <c r="I1964" t="s">
        <v>17</v>
      </c>
      <c r="J1964">
        <v>8</v>
      </c>
      <c r="K1964">
        <v>4.6097099999999998</v>
      </c>
      <c r="L1964">
        <v>-74.08175</v>
      </c>
    </row>
    <row r="1965" spans="1:12" x14ac:dyDescent="0.25">
      <c r="A1965" t="s">
        <v>84</v>
      </c>
      <c r="B1965" t="s">
        <v>58</v>
      </c>
      <c r="C1965">
        <v>179100</v>
      </c>
      <c r="D1965">
        <v>10000</v>
      </c>
      <c r="E1965" t="s">
        <v>369</v>
      </c>
      <c r="F1965" t="s">
        <v>130</v>
      </c>
      <c r="G1965" t="s">
        <v>126</v>
      </c>
      <c r="H1965">
        <v>5</v>
      </c>
      <c r="I1965" t="s">
        <v>17</v>
      </c>
      <c r="J1965">
        <v>10</v>
      </c>
      <c r="K1965">
        <v>7.89391</v>
      </c>
      <c r="L1965">
        <v>-72.507819999999995</v>
      </c>
    </row>
    <row r="1966" spans="1:12" x14ac:dyDescent="0.25">
      <c r="A1966" t="s">
        <v>82</v>
      </c>
      <c r="B1966" t="s">
        <v>58</v>
      </c>
      <c r="C1966">
        <v>37600</v>
      </c>
      <c r="D1966">
        <v>2400</v>
      </c>
      <c r="E1966" t="s">
        <v>980</v>
      </c>
      <c r="F1966" t="s">
        <v>88</v>
      </c>
      <c r="G1966" t="s">
        <v>31</v>
      </c>
      <c r="H1966">
        <v>5</v>
      </c>
      <c r="I1966" t="s">
        <v>17</v>
      </c>
      <c r="J1966">
        <v>1</v>
      </c>
      <c r="K1966">
        <v>3.4372199999999999</v>
      </c>
      <c r="L1966">
        <v>-76.522499999999994</v>
      </c>
    </row>
    <row r="1967" spans="1:12" x14ac:dyDescent="0.25">
      <c r="A1967" t="s">
        <v>105</v>
      </c>
      <c r="B1967" t="s">
        <v>19</v>
      </c>
      <c r="C1967">
        <v>238400</v>
      </c>
      <c r="D1967">
        <v>10900</v>
      </c>
      <c r="E1967" t="s">
        <v>149</v>
      </c>
      <c r="F1967" t="s">
        <v>88</v>
      </c>
      <c r="G1967" t="s">
        <v>31</v>
      </c>
      <c r="H1967">
        <v>4</v>
      </c>
      <c r="I1967" t="s">
        <v>17</v>
      </c>
      <c r="J1967">
        <v>1</v>
      </c>
      <c r="K1967">
        <v>3.4372199999999999</v>
      </c>
      <c r="L1967">
        <v>-76.522499999999994</v>
      </c>
    </row>
    <row r="1968" spans="1:12" x14ac:dyDescent="0.25">
      <c r="A1968" t="s">
        <v>80</v>
      </c>
      <c r="B1968" t="s">
        <v>65</v>
      </c>
      <c r="C1968">
        <v>26400</v>
      </c>
      <c r="D1968">
        <v>1800</v>
      </c>
      <c r="E1968" t="s">
        <v>649</v>
      </c>
      <c r="F1968" t="s">
        <v>43</v>
      </c>
      <c r="G1968" t="s">
        <v>126</v>
      </c>
      <c r="H1968">
        <v>5</v>
      </c>
      <c r="I1968" t="s">
        <v>17</v>
      </c>
      <c r="J1968">
        <v>10</v>
      </c>
      <c r="K1968">
        <v>7.89391</v>
      </c>
      <c r="L1968">
        <v>-72.507819999999995</v>
      </c>
    </row>
    <row r="1969" spans="1:12" x14ac:dyDescent="0.25">
      <c r="A1969" t="s">
        <v>158</v>
      </c>
      <c r="B1969" t="s">
        <v>62</v>
      </c>
      <c r="C1969">
        <v>60900</v>
      </c>
      <c r="D1969">
        <v>1400</v>
      </c>
      <c r="E1969" t="s">
        <v>132</v>
      </c>
      <c r="F1969" t="s">
        <v>26</v>
      </c>
      <c r="G1969" t="s">
        <v>16</v>
      </c>
      <c r="H1969">
        <v>5</v>
      </c>
      <c r="I1969" t="s">
        <v>17</v>
      </c>
      <c r="J1969">
        <v>2</v>
      </c>
      <c r="K1969">
        <v>4.6097099999999998</v>
      </c>
      <c r="L1969">
        <v>-74.08175</v>
      </c>
    </row>
    <row r="1970" spans="1:12" x14ac:dyDescent="0.25">
      <c r="A1970" t="s">
        <v>41</v>
      </c>
      <c r="B1970" t="s">
        <v>29</v>
      </c>
      <c r="C1970">
        <v>1217500</v>
      </c>
      <c r="D1970">
        <v>65000</v>
      </c>
      <c r="E1970" t="s">
        <v>746</v>
      </c>
      <c r="F1970" t="s">
        <v>35</v>
      </c>
      <c r="G1970" t="s">
        <v>31</v>
      </c>
      <c r="H1970">
        <v>4</v>
      </c>
      <c r="I1970" t="s">
        <v>17</v>
      </c>
      <c r="J1970">
        <v>5</v>
      </c>
      <c r="K1970">
        <v>3.4372199999999999</v>
      </c>
      <c r="L1970">
        <v>-76.522499999999994</v>
      </c>
    </row>
    <row r="1971" spans="1:12" x14ac:dyDescent="0.25">
      <c r="A1971" t="s">
        <v>41</v>
      </c>
      <c r="B1971" t="s">
        <v>29</v>
      </c>
      <c r="C1971">
        <v>1203600</v>
      </c>
      <c r="D1971">
        <v>64500</v>
      </c>
      <c r="E1971" t="s">
        <v>833</v>
      </c>
      <c r="F1971" t="s">
        <v>96</v>
      </c>
      <c r="G1971" t="s">
        <v>16</v>
      </c>
      <c r="H1971">
        <v>4</v>
      </c>
      <c r="I1971" t="s">
        <v>17</v>
      </c>
      <c r="J1971">
        <v>1</v>
      </c>
      <c r="K1971">
        <v>4.6097099999999998</v>
      </c>
      <c r="L1971">
        <v>-74.08175</v>
      </c>
    </row>
    <row r="1972" spans="1:12" x14ac:dyDescent="0.25">
      <c r="A1972" t="s">
        <v>70</v>
      </c>
      <c r="B1972" t="s">
        <v>13</v>
      </c>
      <c r="C1972">
        <v>1671800</v>
      </c>
      <c r="D1972">
        <v>87200</v>
      </c>
      <c r="E1972" t="s">
        <v>507</v>
      </c>
      <c r="F1972" t="s">
        <v>54</v>
      </c>
      <c r="G1972" t="s">
        <v>16</v>
      </c>
      <c r="H1972">
        <v>5</v>
      </c>
      <c r="I1972" t="s">
        <v>17</v>
      </c>
      <c r="J1972">
        <v>10</v>
      </c>
      <c r="K1972">
        <v>4.6097099999999998</v>
      </c>
      <c r="L1972">
        <v>-74.08175</v>
      </c>
    </row>
    <row r="1973" spans="1:12" x14ac:dyDescent="0.25">
      <c r="A1973" t="s">
        <v>144</v>
      </c>
      <c r="B1973" t="s">
        <v>65</v>
      </c>
      <c r="C1973">
        <v>51000</v>
      </c>
      <c r="D1973">
        <v>3200</v>
      </c>
      <c r="E1973" t="s">
        <v>1203</v>
      </c>
      <c r="F1973" t="s">
        <v>26</v>
      </c>
      <c r="G1973" t="s">
        <v>16</v>
      </c>
      <c r="H1973">
        <v>5</v>
      </c>
      <c r="I1973" t="s">
        <v>17</v>
      </c>
      <c r="J1973">
        <v>10</v>
      </c>
      <c r="K1973">
        <v>4.6097099999999998</v>
      </c>
      <c r="L1973">
        <v>-74.08175</v>
      </c>
    </row>
    <row r="1974" spans="1:12" x14ac:dyDescent="0.25">
      <c r="A1974" t="s">
        <v>70</v>
      </c>
      <c r="B1974" t="s">
        <v>13</v>
      </c>
      <c r="C1974">
        <v>2747000</v>
      </c>
      <c r="D1974">
        <v>146700</v>
      </c>
      <c r="E1974" t="s">
        <v>136</v>
      </c>
      <c r="F1974" t="s">
        <v>43</v>
      </c>
      <c r="G1974" t="s">
        <v>16</v>
      </c>
      <c r="H1974">
        <v>2</v>
      </c>
      <c r="I1974" t="s">
        <v>17</v>
      </c>
      <c r="J1974">
        <v>2</v>
      </c>
      <c r="K1974">
        <v>4.6097099999999998</v>
      </c>
      <c r="L1974">
        <v>-74.08175</v>
      </c>
    </row>
    <row r="1975" spans="1:12" x14ac:dyDescent="0.25">
      <c r="A1975" t="s">
        <v>84</v>
      </c>
      <c r="B1975" t="s">
        <v>58</v>
      </c>
      <c r="C1975">
        <v>125600</v>
      </c>
      <c r="D1975">
        <v>6900</v>
      </c>
      <c r="E1975" t="s">
        <v>800</v>
      </c>
      <c r="F1975" t="s">
        <v>88</v>
      </c>
      <c r="G1975" t="s">
        <v>22</v>
      </c>
      <c r="H1975">
        <v>5</v>
      </c>
      <c r="I1975" t="s">
        <v>17</v>
      </c>
      <c r="J1975">
        <v>5</v>
      </c>
      <c r="K1975">
        <v>6.2518399999999996</v>
      </c>
      <c r="L1975">
        <v>-75.563590000000005</v>
      </c>
    </row>
    <row r="1976" spans="1:12" x14ac:dyDescent="0.25">
      <c r="A1976" t="s">
        <v>41</v>
      </c>
      <c r="B1976" t="s">
        <v>29</v>
      </c>
      <c r="C1976">
        <v>1183300</v>
      </c>
      <c r="D1976">
        <v>65400</v>
      </c>
      <c r="E1976" t="s">
        <v>870</v>
      </c>
      <c r="F1976" t="s">
        <v>93</v>
      </c>
      <c r="G1976" t="s">
        <v>22</v>
      </c>
      <c r="H1976">
        <v>2</v>
      </c>
      <c r="I1976" t="s">
        <v>32</v>
      </c>
      <c r="J1976">
        <v>1</v>
      </c>
      <c r="K1976">
        <v>6.2518399999999996</v>
      </c>
      <c r="L1976">
        <v>-75.563590000000005</v>
      </c>
    </row>
    <row r="1977" spans="1:12" x14ac:dyDescent="0.25">
      <c r="A1977" t="s">
        <v>158</v>
      </c>
      <c r="B1977" t="s">
        <v>62</v>
      </c>
      <c r="C1977">
        <v>59000</v>
      </c>
      <c r="D1977">
        <v>1300</v>
      </c>
      <c r="E1977" t="s">
        <v>1004</v>
      </c>
      <c r="F1977" t="s">
        <v>76</v>
      </c>
      <c r="G1977" t="s">
        <v>31</v>
      </c>
      <c r="H1977">
        <v>1</v>
      </c>
      <c r="I1977" t="s">
        <v>38</v>
      </c>
      <c r="J1977">
        <v>1</v>
      </c>
      <c r="K1977">
        <v>3.4372199999999999</v>
      </c>
      <c r="L1977">
        <v>-76.522499999999994</v>
      </c>
    </row>
    <row r="1978" spans="1:12" x14ac:dyDescent="0.25">
      <c r="A1978" t="s">
        <v>23</v>
      </c>
      <c r="B1978" t="s">
        <v>24</v>
      </c>
      <c r="C1978">
        <v>173500</v>
      </c>
      <c r="D1978">
        <v>7400</v>
      </c>
      <c r="E1978" t="s">
        <v>165</v>
      </c>
      <c r="F1978" t="s">
        <v>96</v>
      </c>
      <c r="G1978" t="s">
        <v>161</v>
      </c>
      <c r="H1978">
        <v>5</v>
      </c>
      <c r="I1978" t="s">
        <v>17</v>
      </c>
      <c r="J1978">
        <v>1</v>
      </c>
      <c r="K1978">
        <v>7.1253900000000003</v>
      </c>
      <c r="L1978">
        <v>-73.119799999999998</v>
      </c>
    </row>
    <row r="1979" spans="1:12" x14ac:dyDescent="0.25">
      <c r="A1979" t="s">
        <v>82</v>
      </c>
      <c r="B1979" t="s">
        <v>58</v>
      </c>
      <c r="C1979">
        <v>44100</v>
      </c>
      <c r="D1979">
        <v>2700</v>
      </c>
      <c r="E1979" t="s">
        <v>1128</v>
      </c>
      <c r="F1979" t="s">
        <v>160</v>
      </c>
      <c r="G1979" t="s">
        <v>16</v>
      </c>
      <c r="H1979">
        <v>5</v>
      </c>
      <c r="I1979" t="s">
        <v>17</v>
      </c>
      <c r="J1979">
        <v>1</v>
      </c>
      <c r="K1979">
        <v>4.6097099999999998</v>
      </c>
      <c r="L1979">
        <v>-74.08175</v>
      </c>
    </row>
    <row r="1980" spans="1:12" x14ac:dyDescent="0.25">
      <c r="A1980" t="s">
        <v>82</v>
      </c>
      <c r="B1980" t="s">
        <v>58</v>
      </c>
      <c r="C1980">
        <v>55100</v>
      </c>
      <c r="D1980">
        <v>1100</v>
      </c>
      <c r="E1980" t="s">
        <v>1213</v>
      </c>
      <c r="F1980" t="s">
        <v>47</v>
      </c>
      <c r="G1980" t="s">
        <v>16</v>
      </c>
      <c r="H1980">
        <v>4</v>
      </c>
      <c r="I1980" t="s">
        <v>17</v>
      </c>
      <c r="J1980">
        <v>6</v>
      </c>
      <c r="K1980">
        <v>4.6097099999999998</v>
      </c>
      <c r="L1980">
        <v>-74.08175</v>
      </c>
    </row>
    <row r="1981" spans="1:12" x14ac:dyDescent="0.25">
      <c r="A1981" t="s">
        <v>113</v>
      </c>
      <c r="B1981" t="s">
        <v>24</v>
      </c>
      <c r="C1981">
        <v>21800</v>
      </c>
      <c r="D1981">
        <v>1600</v>
      </c>
      <c r="E1981" t="s">
        <v>717</v>
      </c>
      <c r="F1981" t="s">
        <v>54</v>
      </c>
      <c r="G1981" t="s">
        <v>22</v>
      </c>
      <c r="H1981">
        <v>5</v>
      </c>
      <c r="I1981" t="s">
        <v>17</v>
      </c>
      <c r="J1981">
        <v>4</v>
      </c>
      <c r="K1981">
        <v>6.2518399999999996</v>
      </c>
      <c r="L1981">
        <v>-75.563590000000005</v>
      </c>
    </row>
    <row r="1982" spans="1:12" x14ac:dyDescent="0.25">
      <c r="A1982" t="s">
        <v>48</v>
      </c>
      <c r="B1982" t="s">
        <v>24</v>
      </c>
      <c r="C1982">
        <v>73200</v>
      </c>
      <c r="D1982">
        <v>2100</v>
      </c>
      <c r="E1982" t="s">
        <v>1046</v>
      </c>
      <c r="F1982" t="s">
        <v>93</v>
      </c>
      <c r="G1982" t="s">
        <v>16</v>
      </c>
      <c r="H1982">
        <v>1</v>
      </c>
      <c r="I1982" t="s">
        <v>38</v>
      </c>
      <c r="J1982">
        <v>1</v>
      </c>
      <c r="K1982">
        <v>4.6097099999999998</v>
      </c>
      <c r="L1982">
        <v>-74.08175</v>
      </c>
    </row>
    <row r="1983" spans="1:12" x14ac:dyDescent="0.25">
      <c r="A1983" t="s">
        <v>68</v>
      </c>
      <c r="B1983" t="s">
        <v>24</v>
      </c>
      <c r="C1983">
        <v>32500</v>
      </c>
      <c r="D1983">
        <v>2800</v>
      </c>
      <c r="E1983" t="s">
        <v>408</v>
      </c>
      <c r="F1983" t="s">
        <v>15</v>
      </c>
      <c r="G1983" t="s">
        <v>16</v>
      </c>
      <c r="H1983">
        <v>1</v>
      </c>
      <c r="I1983" t="s">
        <v>17</v>
      </c>
      <c r="J1983">
        <v>1</v>
      </c>
      <c r="K1983">
        <v>4.6097099999999998</v>
      </c>
      <c r="L1983">
        <v>-74.08175</v>
      </c>
    </row>
    <row r="1984" spans="1:12" x14ac:dyDescent="0.25">
      <c r="A1984" t="s">
        <v>118</v>
      </c>
      <c r="B1984" t="s">
        <v>86</v>
      </c>
      <c r="C1984">
        <v>797700</v>
      </c>
      <c r="D1984">
        <v>43500</v>
      </c>
      <c r="E1984" t="s">
        <v>398</v>
      </c>
      <c r="F1984" t="s">
        <v>52</v>
      </c>
      <c r="G1984" t="s">
        <v>22</v>
      </c>
      <c r="H1984">
        <v>1</v>
      </c>
      <c r="I1984" t="s">
        <v>32</v>
      </c>
      <c r="J1984">
        <v>1</v>
      </c>
      <c r="K1984">
        <v>6.2518399999999996</v>
      </c>
      <c r="L1984">
        <v>-75.563590000000005</v>
      </c>
    </row>
    <row r="1985" spans="1:12" x14ac:dyDescent="0.25">
      <c r="A1985" t="s">
        <v>39</v>
      </c>
      <c r="B1985" t="s">
        <v>24</v>
      </c>
      <c r="C1985">
        <v>52800</v>
      </c>
      <c r="D1985">
        <v>1000</v>
      </c>
      <c r="E1985" t="s">
        <v>837</v>
      </c>
      <c r="F1985" t="s">
        <v>54</v>
      </c>
      <c r="G1985" t="s">
        <v>22</v>
      </c>
      <c r="H1985">
        <v>5</v>
      </c>
      <c r="I1985" t="s">
        <v>32</v>
      </c>
      <c r="J1985">
        <v>1</v>
      </c>
      <c r="K1985">
        <v>6.2518399999999996</v>
      </c>
      <c r="L1985">
        <v>-75.563590000000005</v>
      </c>
    </row>
    <row r="1986" spans="1:12" x14ac:dyDescent="0.25">
      <c r="A1986" t="s">
        <v>155</v>
      </c>
      <c r="B1986" t="s">
        <v>62</v>
      </c>
      <c r="C1986">
        <v>108800</v>
      </c>
      <c r="D1986">
        <v>6200</v>
      </c>
      <c r="E1986" t="s">
        <v>1271</v>
      </c>
      <c r="F1986" t="s">
        <v>54</v>
      </c>
      <c r="G1986" t="s">
        <v>16</v>
      </c>
      <c r="H1986">
        <v>1</v>
      </c>
      <c r="I1986" t="s">
        <v>17</v>
      </c>
      <c r="J1986">
        <v>10</v>
      </c>
      <c r="K1986">
        <v>4.6097099999999998</v>
      </c>
      <c r="L1986">
        <v>-74.08175</v>
      </c>
    </row>
    <row r="1987" spans="1:12" x14ac:dyDescent="0.25">
      <c r="A1987" t="s">
        <v>98</v>
      </c>
      <c r="B1987" t="s">
        <v>19</v>
      </c>
      <c r="C1987">
        <v>416000</v>
      </c>
      <c r="D1987">
        <v>20300</v>
      </c>
      <c r="E1987" t="s">
        <v>241</v>
      </c>
      <c r="F1987" t="s">
        <v>47</v>
      </c>
      <c r="G1987" t="s">
        <v>22</v>
      </c>
      <c r="H1987">
        <v>4</v>
      </c>
      <c r="I1987" t="s">
        <v>17</v>
      </c>
      <c r="J1987">
        <v>1</v>
      </c>
      <c r="K1987">
        <v>6.2518399999999996</v>
      </c>
      <c r="L1987">
        <v>-75.563590000000005</v>
      </c>
    </row>
    <row r="1988" spans="1:12" x14ac:dyDescent="0.25">
      <c r="A1988" t="s">
        <v>133</v>
      </c>
      <c r="B1988" t="s">
        <v>24</v>
      </c>
      <c r="C1988">
        <v>10100</v>
      </c>
      <c r="D1988">
        <v>0</v>
      </c>
      <c r="E1988" t="s">
        <v>777</v>
      </c>
      <c r="F1988" t="s">
        <v>52</v>
      </c>
      <c r="G1988" t="s">
        <v>44</v>
      </c>
      <c r="H1988">
        <v>1</v>
      </c>
      <c r="I1988" t="s">
        <v>17</v>
      </c>
      <c r="J1988">
        <v>4</v>
      </c>
      <c r="K1988">
        <v>11.240790000000001</v>
      </c>
      <c r="L1988">
        <v>-74.199039999999997</v>
      </c>
    </row>
    <row r="1989" spans="1:12" x14ac:dyDescent="0.25">
      <c r="A1989" t="s">
        <v>67</v>
      </c>
      <c r="B1989" t="s">
        <v>62</v>
      </c>
      <c r="C1989">
        <v>39900</v>
      </c>
      <c r="D1989">
        <v>4500</v>
      </c>
      <c r="E1989" t="s">
        <v>239</v>
      </c>
      <c r="F1989" t="s">
        <v>26</v>
      </c>
      <c r="G1989" t="s">
        <v>16</v>
      </c>
      <c r="H1989">
        <v>5</v>
      </c>
      <c r="I1989" t="s">
        <v>17</v>
      </c>
      <c r="J1989">
        <v>2</v>
      </c>
      <c r="K1989">
        <v>4.6097099999999998</v>
      </c>
      <c r="L1989">
        <v>-74.08175</v>
      </c>
    </row>
    <row r="1990" spans="1:12" x14ac:dyDescent="0.25">
      <c r="A1990" t="s">
        <v>82</v>
      </c>
      <c r="B1990" t="s">
        <v>58</v>
      </c>
      <c r="C1990">
        <v>48100</v>
      </c>
      <c r="D1990">
        <v>4900</v>
      </c>
      <c r="E1990" t="s">
        <v>924</v>
      </c>
      <c r="F1990" t="s">
        <v>47</v>
      </c>
      <c r="G1990" t="s">
        <v>22</v>
      </c>
      <c r="H1990">
        <v>5</v>
      </c>
      <c r="I1990" t="s">
        <v>17</v>
      </c>
      <c r="J1990">
        <v>1</v>
      </c>
      <c r="K1990">
        <v>6.2518399999999996</v>
      </c>
      <c r="L1990">
        <v>-75.563590000000005</v>
      </c>
    </row>
    <row r="1991" spans="1:12" x14ac:dyDescent="0.25">
      <c r="A1991" t="s">
        <v>214</v>
      </c>
      <c r="B1991" t="s">
        <v>19</v>
      </c>
      <c r="C1991">
        <v>204400</v>
      </c>
      <c r="D1991">
        <v>11400</v>
      </c>
      <c r="E1991" t="s">
        <v>755</v>
      </c>
      <c r="F1991" t="s">
        <v>35</v>
      </c>
      <c r="G1991" t="s">
        <v>16</v>
      </c>
      <c r="H1991">
        <v>4</v>
      </c>
      <c r="I1991" t="s">
        <v>17</v>
      </c>
      <c r="J1991">
        <v>10</v>
      </c>
      <c r="K1991">
        <v>4.6097099999999998</v>
      </c>
      <c r="L1991">
        <v>-74.08175</v>
      </c>
    </row>
    <row r="1992" spans="1:12" x14ac:dyDescent="0.25">
      <c r="A1992" t="s">
        <v>48</v>
      </c>
      <c r="B1992" t="s">
        <v>24</v>
      </c>
      <c r="C1992">
        <v>68700</v>
      </c>
      <c r="D1992">
        <v>1800</v>
      </c>
      <c r="E1992" t="s">
        <v>929</v>
      </c>
      <c r="F1992" t="s">
        <v>35</v>
      </c>
      <c r="G1992" t="s">
        <v>16</v>
      </c>
      <c r="H1992">
        <v>5</v>
      </c>
      <c r="I1992" t="s">
        <v>32</v>
      </c>
      <c r="J1992">
        <v>1</v>
      </c>
      <c r="K1992">
        <v>4.6097099999999998</v>
      </c>
      <c r="L1992">
        <v>-74.08175</v>
      </c>
    </row>
    <row r="1993" spans="1:12" x14ac:dyDescent="0.25">
      <c r="A1993" t="s">
        <v>105</v>
      </c>
      <c r="B1993" t="s">
        <v>19</v>
      </c>
      <c r="C1993">
        <v>238300</v>
      </c>
      <c r="D1993">
        <v>17500</v>
      </c>
      <c r="E1993" t="s">
        <v>1009</v>
      </c>
      <c r="F1993" t="s">
        <v>54</v>
      </c>
      <c r="G1993" t="s">
        <v>22</v>
      </c>
      <c r="H1993">
        <v>5</v>
      </c>
      <c r="I1993" t="s">
        <v>17</v>
      </c>
      <c r="J1993">
        <v>9</v>
      </c>
      <c r="K1993">
        <v>6.2518399999999996</v>
      </c>
      <c r="L1993">
        <v>-75.563590000000005</v>
      </c>
    </row>
    <row r="1994" spans="1:12" x14ac:dyDescent="0.25">
      <c r="A1994" t="s">
        <v>70</v>
      </c>
      <c r="B1994" t="s">
        <v>13</v>
      </c>
      <c r="C1994">
        <v>1939400</v>
      </c>
      <c r="D1994">
        <v>101500</v>
      </c>
      <c r="E1994" t="s">
        <v>194</v>
      </c>
      <c r="F1994" t="s">
        <v>54</v>
      </c>
      <c r="G1994" t="s">
        <v>22</v>
      </c>
      <c r="H1994">
        <v>5</v>
      </c>
      <c r="I1994" t="s">
        <v>17</v>
      </c>
      <c r="J1994">
        <v>2</v>
      </c>
      <c r="K1994">
        <v>6.2518399999999996</v>
      </c>
      <c r="L1994">
        <v>-75.563590000000005</v>
      </c>
    </row>
    <row r="1995" spans="1:12" x14ac:dyDescent="0.25">
      <c r="A1995" t="s">
        <v>12</v>
      </c>
      <c r="B1995" t="s">
        <v>13</v>
      </c>
      <c r="C1995">
        <v>235800</v>
      </c>
      <c r="D1995">
        <v>13000</v>
      </c>
      <c r="E1995" t="s">
        <v>446</v>
      </c>
      <c r="F1995" t="s">
        <v>43</v>
      </c>
      <c r="G1995" t="s">
        <v>153</v>
      </c>
      <c r="H1995">
        <v>5</v>
      </c>
      <c r="I1995" t="s">
        <v>32</v>
      </c>
      <c r="J1995">
        <v>1</v>
      </c>
      <c r="K1995">
        <v>2.9272999999999998</v>
      </c>
      <c r="L1995">
        <v>-75.281890000000004</v>
      </c>
    </row>
    <row r="1996" spans="1:12" x14ac:dyDescent="0.25">
      <c r="A1996" t="s">
        <v>103</v>
      </c>
      <c r="B1996" t="s">
        <v>13</v>
      </c>
      <c r="C1996">
        <v>365900</v>
      </c>
      <c r="D1996">
        <v>24200</v>
      </c>
      <c r="E1996" t="s">
        <v>946</v>
      </c>
      <c r="F1996" t="s">
        <v>47</v>
      </c>
      <c r="G1996" t="s">
        <v>91</v>
      </c>
      <c r="H1996">
        <v>1</v>
      </c>
      <c r="I1996" t="s">
        <v>17</v>
      </c>
      <c r="J1996">
        <v>1</v>
      </c>
      <c r="K1996">
        <v>10.968540000000001</v>
      </c>
      <c r="L1996">
        <v>-74.781319999999994</v>
      </c>
    </row>
    <row r="1997" spans="1:12" x14ac:dyDescent="0.25">
      <c r="A1997" t="s">
        <v>219</v>
      </c>
      <c r="B1997" t="s">
        <v>19</v>
      </c>
      <c r="C1997">
        <v>712600</v>
      </c>
      <c r="D1997">
        <v>38600</v>
      </c>
      <c r="E1997" t="s">
        <v>655</v>
      </c>
      <c r="F1997" t="s">
        <v>160</v>
      </c>
      <c r="G1997" t="s">
        <v>16</v>
      </c>
      <c r="H1997">
        <v>4</v>
      </c>
      <c r="I1997" t="s">
        <v>17</v>
      </c>
      <c r="J1997">
        <v>3</v>
      </c>
      <c r="K1997">
        <v>4.6097099999999998</v>
      </c>
      <c r="L1997">
        <v>-74.08175</v>
      </c>
    </row>
    <row r="1998" spans="1:12" x14ac:dyDescent="0.25">
      <c r="A1998" t="s">
        <v>23</v>
      </c>
      <c r="B1998" t="s">
        <v>24</v>
      </c>
      <c r="C1998">
        <v>125600</v>
      </c>
      <c r="D1998">
        <v>11400</v>
      </c>
      <c r="E1998" t="s">
        <v>821</v>
      </c>
      <c r="F1998" t="s">
        <v>76</v>
      </c>
      <c r="G1998" t="s">
        <v>16</v>
      </c>
      <c r="H1998">
        <v>2</v>
      </c>
      <c r="I1998" t="s">
        <v>17</v>
      </c>
      <c r="J1998">
        <v>1</v>
      </c>
      <c r="K1998">
        <v>4.6097099999999998</v>
      </c>
      <c r="L1998">
        <v>-74.08175</v>
      </c>
    </row>
    <row r="1999" spans="1:12" x14ac:dyDescent="0.25">
      <c r="A1999" t="s">
        <v>33</v>
      </c>
      <c r="B1999" t="s">
        <v>19</v>
      </c>
      <c r="C1999">
        <v>331400</v>
      </c>
      <c r="D1999">
        <v>18000</v>
      </c>
      <c r="E1999" t="s">
        <v>1271</v>
      </c>
      <c r="F1999" t="s">
        <v>88</v>
      </c>
      <c r="G1999" t="s">
        <v>16</v>
      </c>
      <c r="H1999">
        <v>5</v>
      </c>
      <c r="I1999" t="s">
        <v>17</v>
      </c>
      <c r="J1999">
        <v>8</v>
      </c>
      <c r="K1999">
        <v>4.6097099999999998</v>
      </c>
      <c r="L1999">
        <v>-74.08175</v>
      </c>
    </row>
    <row r="2000" spans="1:12" x14ac:dyDescent="0.25">
      <c r="A2000" t="s">
        <v>103</v>
      </c>
      <c r="B2000" t="s">
        <v>13</v>
      </c>
      <c r="C2000">
        <v>233000</v>
      </c>
      <c r="D2000">
        <v>10600</v>
      </c>
      <c r="E2000" t="s">
        <v>379</v>
      </c>
      <c r="F2000" t="s">
        <v>96</v>
      </c>
      <c r="G2000" t="s">
        <v>91</v>
      </c>
      <c r="H2000">
        <v>5</v>
      </c>
      <c r="I2000" t="s">
        <v>17</v>
      </c>
      <c r="J2000">
        <v>5</v>
      </c>
      <c r="K2000">
        <v>10.968540000000001</v>
      </c>
      <c r="L2000">
        <v>-74.781319999999994</v>
      </c>
    </row>
    <row r="2001" spans="1:12" x14ac:dyDescent="0.25">
      <c r="A2001" t="s">
        <v>78</v>
      </c>
      <c r="B2001" t="s">
        <v>19</v>
      </c>
      <c r="C2001">
        <v>276500</v>
      </c>
      <c r="D2001">
        <v>17100</v>
      </c>
      <c r="E2001" t="s">
        <v>717</v>
      </c>
      <c r="F2001" t="s">
        <v>130</v>
      </c>
      <c r="G2001" t="s">
        <v>31</v>
      </c>
      <c r="H2001">
        <v>5</v>
      </c>
      <c r="I2001" t="s">
        <v>17</v>
      </c>
      <c r="J2001">
        <v>2</v>
      </c>
      <c r="K2001">
        <v>3.4372199999999999</v>
      </c>
      <c r="L2001">
        <v>-76.522499999999994</v>
      </c>
    </row>
    <row r="2002" spans="1:12" x14ac:dyDescent="0.25">
      <c r="A2002" t="s">
        <v>78</v>
      </c>
      <c r="B2002" t="s">
        <v>19</v>
      </c>
      <c r="C2002">
        <v>300000</v>
      </c>
      <c r="D2002">
        <v>14200</v>
      </c>
      <c r="E2002" t="s">
        <v>325</v>
      </c>
      <c r="F2002" t="s">
        <v>88</v>
      </c>
      <c r="G2002" t="s">
        <v>161</v>
      </c>
      <c r="H2002">
        <v>4</v>
      </c>
      <c r="I2002" t="s">
        <v>17</v>
      </c>
      <c r="J2002">
        <v>6</v>
      </c>
      <c r="K2002">
        <v>7.1253900000000003</v>
      </c>
      <c r="L2002">
        <v>-73.119799999999998</v>
      </c>
    </row>
    <row r="2003" spans="1:12" x14ac:dyDescent="0.25">
      <c r="A2003" t="s">
        <v>41</v>
      </c>
      <c r="B2003" t="s">
        <v>29</v>
      </c>
      <c r="C2003">
        <v>1023400</v>
      </c>
      <c r="D2003">
        <v>54900</v>
      </c>
      <c r="E2003" t="s">
        <v>411</v>
      </c>
      <c r="F2003" t="s">
        <v>76</v>
      </c>
      <c r="G2003" t="s">
        <v>60</v>
      </c>
      <c r="H2003">
        <v>5</v>
      </c>
      <c r="I2003" t="s">
        <v>17</v>
      </c>
      <c r="J2003">
        <v>1</v>
      </c>
      <c r="K2003">
        <v>4.8133299999999997</v>
      </c>
      <c r="L2003">
        <v>-75.696110000000004</v>
      </c>
    </row>
    <row r="2004" spans="1:12" x14ac:dyDescent="0.25">
      <c r="A2004" t="s">
        <v>45</v>
      </c>
      <c r="B2004" t="s">
        <v>29</v>
      </c>
      <c r="C2004">
        <v>1202100</v>
      </c>
      <c r="D2004">
        <v>64200</v>
      </c>
      <c r="E2004" t="s">
        <v>1183</v>
      </c>
      <c r="F2004" t="s">
        <v>52</v>
      </c>
      <c r="G2004" t="s">
        <v>22</v>
      </c>
      <c r="H2004">
        <v>5</v>
      </c>
      <c r="I2004" t="s">
        <v>17</v>
      </c>
      <c r="J2004">
        <v>3</v>
      </c>
      <c r="K2004">
        <v>6.2518399999999996</v>
      </c>
      <c r="L2004">
        <v>-75.563590000000005</v>
      </c>
    </row>
    <row r="2005" spans="1:12" x14ac:dyDescent="0.25">
      <c r="A2005" t="s">
        <v>171</v>
      </c>
      <c r="B2005" t="s">
        <v>19</v>
      </c>
      <c r="C2005">
        <v>257100</v>
      </c>
      <c r="D2005">
        <v>11900</v>
      </c>
      <c r="E2005" t="s">
        <v>687</v>
      </c>
      <c r="F2005" t="s">
        <v>15</v>
      </c>
      <c r="G2005" t="s">
        <v>16</v>
      </c>
      <c r="H2005">
        <v>4</v>
      </c>
      <c r="I2005" t="s">
        <v>17</v>
      </c>
      <c r="J2005">
        <v>1</v>
      </c>
      <c r="K2005">
        <v>4.6097099999999998</v>
      </c>
      <c r="L2005">
        <v>-74.08175</v>
      </c>
    </row>
    <row r="2006" spans="1:12" x14ac:dyDescent="0.25">
      <c r="A2006" t="s">
        <v>23</v>
      </c>
      <c r="B2006" t="s">
        <v>24</v>
      </c>
      <c r="C2006">
        <v>258500</v>
      </c>
      <c r="D2006">
        <v>12000</v>
      </c>
      <c r="E2006" t="s">
        <v>531</v>
      </c>
      <c r="F2006" t="s">
        <v>52</v>
      </c>
      <c r="G2006" t="s">
        <v>60</v>
      </c>
      <c r="H2006">
        <v>5</v>
      </c>
      <c r="I2006" t="s">
        <v>32</v>
      </c>
      <c r="J2006">
        <v>1</v>
      </c>
      <c r="K2006">
        <v>4.8133299999999997</v>
      </c>
      <c r="L2006">
        <v>-75.696110000000004</v>
      </c>
    </row>
    <row r="2007" spans="1:12" x14ac:dyDescent="0.25">
      <c r="A2007" t="s">
        <v>23</v>
      </c>
      <c r="B2007" t="s">
        <v>24</v>
      </c>
      <c r="C2007">
        <v>222600</v>
      </c>
      <c r="D2007">
        <v>10000</v>
      </c>
      <c r="E2007" t="s">
        <v>828</v>
      </c>
      <c r="F2007" t="s">
        <v>35</v>
      </c>
      <c r="G2007" t="s">
        <v>16</v>
      </c>
      <c r="H2007">
        <v>5</v>
      </c>
      <c r="I2007" t="s">
        <v>32</v>
      </c>
      <c r="J2007">
        <v>1</v>
      </c>
      <c r="K2007">
        <v>4.6097099999999998</v>
      </c>
      <c r="L2007">
        <v>-74.08175</v>
      </c>
    </row>
    <row r="2008" spans="1:12" x14ac:dyDescent="0.25">
      <c r="A2008" t="s">
        <v>98</v>
      </c>
      <c r="B2008" t="s">
        <v>19</v>
      </c>
      <c r="C2008">
        <v>400300</v>
      </c>
      <c r="D2008">
        <v>22000</v>
      </c>
      <c r="E2008" t="s">
        <v>30</v>
      </c>
      <c r="F2008" t="s">
        <v>54</v>
      </c>
      <c r="G2008" t="s">
        <v>22</v>
      </c>
      <c r="H2008">
        <v>5</v>
      </c>
      <c r="I2008" t="s">
        <v>17</v>
      </c>
      <c r="J2008">
        <v>2</v>
      </c>
      <c r="K2008">
        <v>6.2518399999999996</v>
      </c>
      <c r="L2008">
        <v>-75.563590000000005</v>
      </c>
    </row>
    <row r="2009" spans="1:12" x14ac:dyDescent="0.25">
      <c r="A2009" t="s">
        <v>84</v>
      </c>
      <c r="B2009" t="s">
        <v>58</v>
      </c>
      <c r="C2009">
        <v>205700</v>
      </c>
      <c r="D2009">
        <v>9100</v>
      </c>
      <c r="E2009" t="s">
        <v>230</v>
      </c>
      <c r="F2009" t="s">
        <v>130</v>
      </c>
      <c r="G2009" t="s">
        <v>16</v>
      </c>
      <c r="H2009">
        <v>1</v>
      </c>
      <c r="I2009" t="s">
        <v>17</v>
      </c>
      <c r="J2009">
        <v>5</v>
      </c>
      <c r="K2009">
        <v>4.6097099999999998</v>
      </c>
      <c r="L2009">
        <v>-74.08175</v>
      </c>
    </row>
    <row r="2010" spans="1:12" x14ac:dyDescent="0.25">
      <c r="A2010" t="s">
        <v>219</v>
      </c>
      <c r="B2010" t="s">
        <v>19</v>
      </c>
      <c r="C2010">
        <v>796200</v>
      </c>
      <c r="D2010">
        <v>42600</v>
      </c>
      <c r="E2010" t="s">
        <v>698</v>
      </c>
      <c r="F2010" t="s">
        <v>15</v>
      </c>
      <c r="G2010" t="s">
        <v>16</v>
      </c>
      <c r="H2010">
        <v>1</v>
      </c>
      <c r="I2010" t="s">
        <v>38</v>
      </c>
      <c r="J2010">
        <v>1</v>
      </c>
      <c r="K2010">
        <v>4.6097099999999998</v>
      </c>
      <c r="L2010">
        <v>-74.08175</v>
      </c>
    </row>
    <row r="2011" spans="1:12" x14ac:dyDescent="0.25">
      <c r="A2011" t="s">
        <v>82</v>
      </c>
      <c r="B2011" t="s">
        <v>58</v>
      </c>
      <c r="C2011">
        <v>47400</v>
      </c>
      <c r="D2011">
        <v>9700</v>
      </c>
      <c r="E2011" t="s">
        <v>191</v>
      </c>
      <c r="F2011" t="s">
        <v>96</v>
      </c>
      <c r="G2011" t="s">
        <v>16</v>
      </c>
      <c r="H2011">
        <v>5</v>
      </c>
      <c r="I2011" t="s">
        <v>32</v>
      </c>
      <c r="J2011">
        <v>1</v>
      </c>
      <c r="K2011">
        <v>4.6097099999999998</v>
      </c>
      <c r="L2011">
        <v>-74.08175</v>
      </c>
    </row>
    <row r="2012" spans="1:12" x14ac:dyDescent="0.25">
      <c r="A2012" t="s">
        <v>55</v>
      </c>
      <c r="B2012" t="s">
        <v>13</v>
      </c>
      <c r="C2012">
        <v>89000</v>
      </c>
      <c r="D2012">
        <v>2900</v>
      </c>
      <c r="E2012" t="s">
        <v>507</v>
      </c>
      <c r="F2012" t="s">
        <v>96</v>
      </c>
      <c r="G2012" t="s">
        <v>22</v>
      </c>
      <c r="H2012">
        <v>5</v>
      </c>
      <c r="I2012" t="s">
        <v>32</v>
      </c>
      <c r="J2012">
        <v>1</v>
      </c>
      <c r="K2012">
        <v>6.2518399999999996</v>
      </c>
      <c r="L2012">
        <v>-75.563590000000005</v>
      </c>
    </row>
    <row r="2013" spans="1:12" x14ac:dyDescent="0.25">
      <c r="A2013" t="s">
        <v>67</v>
      </c>
      <c r="B2013" t="s">
        <v>62</v>
      </c>
      <c r="C2013">
        <v>43500</v>
      </c>
      <c r="D2013">
        <v>3400</v>
      </c>
      <c r="E2013" t="s">
        <v>415</v>
      </c>
      <c r="F2013" t="s">
        <v>26</v>
      </c>
      <c r="G2013" t="s">
        <v>22</v>
      </c>
      <c r="H2013">
        <v>5</v>
      </c>
      <c r="I2013" t="s">
        <v>32</v>
      </c>
      <c r="J2013">
        <v>1</v>
      </c>
      <c r="K2013">
        <v>6.2518399999999996</v>
      </c>
      <c r="L2013">
        <v>-75.563590000000005</v>
      </c>
    </row>
    <row r="2014" spans="1:12" x14ac:dyDescent="0.25">
      <c r="A2014" t="s">
        <v>297</v>
      </c>
      <c r="B2014" t="s">
        <v>86</v>
      </c>
      <c r="C2014">
        <v>90000</v>
      </c>
      <c r="D2014">
        <v>3000</v>
      </c>
      <c r="E2014" t="s">
        <v>898</v>
      </c>
      <c r="F2014" t="s">
        <v>26</v>
      </c>
      <c r="G2014" t="s">
        <v>22</v>
      </c>
      <c r="H2014">
        <v>5</v>
      </c>
      <c r="I2014" t="s">
        <v>17</v>
      </c>
      <c r="J2014">
        <v>10</v>
      </c>
      <c r="K2014">
        <v>6.2518399999999996</v>
      </c>
      <c r="L2014">
        <v>-75.563590000000005</v>
      </c>
    </row>
    <row r="2015" spans="1:12" x14ac:dyDescent="0.25">
      <c r="A2015" t="s">
        <v>12</v>
      </c>
      <c r="B2015" t="s">
        <v>13</v>
      </c>
      <c r="C2015">
        <v>233300</v>
      </c>
      <c r="D2015">
        <v>12600</v>
      </c>
      <c r="E2015" t="s">
        <v>359</v>
      </c>
      <c r="F2015" t="s">
        <v>26</v>
      </c>
      <c r="G2015" t="s">
        <v>91</v>
      </c>
      <c r="H2015">
        <v>5</v>
      </c>
      <c r="I2015" t="s">
        <v>17</v>
      </c>
      <c r="J2015">
        <v>6</v>
      </c>
      <c r="K2015">
        <v>10.968540000000001</v>
      </c>
      <c r="L2015">
        <v>-74.781319999999994</v>
      </c>
    </row>
    <row r="2016" spans="1:12" x14ac:dyDescent="0.25">
      <c r="A2016" t="s">
        <v>171</v>
      </c>
      <c r="B2016" t="s">
        <v>19</v>
      </c>
      <c r="C2016">
        <v>288600</v>
      </c>
      <c r="D2016">
        <v>13600</v>
      </c>
      <c r="E2016" t="s">
        <v>610</v>
      </c>
      <c r="F2016" t="s">
        <v>21</v>
      </c>
      <c r="G2016" t="s">
        <v>16</v>
      </c>
      <c r="H2016">
        <v>5</v>
      </c>
      <c r="I2016" t="s">
        <v>17</v>
      </c>
      <c r="J2016">
        <v>1</v>
      </c>
      <c r="K2016">
        <v>4.6097099999999998</v>
      </c>
      <c r="L2016">
        <v>-74.08175</v>
      </c>
    </row>
    <row r="2017" spans="1:12" x14ac:dyDescent="0.25">
      <c r="A2017" t="s">
        <v>98</v>
      </c>
      <c r="B2017" t="s">
        <v>19</v>
      </c>
      <c r="C2017">
        <v>319200</v>
      </c>
      <c r="D2017">
        <v>17200</v>
      </c>
      <c r="E2017" t="s">
        <v>757</v>
      </c>
      <c r="F2017" t="s">
        <v>88</v>
      </c>
      <c r="G2017" t="s">
        <v>16</v>
      </c>
      <c r="H2017">
        <v>5</v>
      </c>
      <c r="I2017" t="s">
        <v>17</v>
      </c>
      <c r="J2017">
        <v>2</v>
      </c>
      <c r="K2017">
        <v>4.6097099999999998</v>
      </c>
      <c r="L2017">
        <v>-74.08175</v>
      </c>
    </row>
    <row r="2018" spans="1:12" x14ac:dyDescent="0.25">
      <c r="A2018" t="s">
        <v>98</v>
      </c>
      <c r="B2018" t="s">
        <v>19</v>
      </c>
      <c r="C2018">
        <v>581000</v>
      </c>
      <c r="D2018">
        <v>29100</v>
      </c>
      <c r="E2018" t="s">
        <v>1160</v>
      </c>
      <c r="F2018" t="s">
        <v>160</v>
      </c>
      <c r="G2018" t="s">
        <v>16</v>
      </c>
      <c r="H2018">
        <v>5</v>
      </c>
      <c r="I2018" t="s">
        <v>17</v>
      </c>
      <c r="J2018">
        <v>1</v>
      </c>
      <c r="K2018">
        <v>4.6097099999999998</v>
      </c>
      <c r="L2018">
        <v>-74.08175</v>
      </c>
    </row>
    <row r="2019" spans="1:12" x14ac:dyDescent="0.25">
      <c r="A2019" t="s">
        <v>64</v>
      </c>
      <c r="B2019" t="s">
        <v>65</v>
      </c>
      <c r="C2019">
        <v>41600</v>
      </c>
      <c r="D2019">
        <v>2600</v>
      </c>
      <c r="E2019" t="s">
        <v>538</v>
      </c>
      <c r="F2019" t="s">
        <v>43</v>
      </c>
      <c r="G2019" t="s">
        <v>16</v>
      </c>
      <c r="H2019">
        <v>5</v>
      </c>
      <c r="I2019" t="s">
        <v>17</v>
      </c>
      <c r="J2019">
        <v>10</v>
      </c>
      <c r="K2019">
        <v>4.6097099999999998</v>
      </c>
      <c r="L2019">
        <v>-74.08175</v>
      </c>
    </row>
    <row r="2020" spans="1:12" x14ac:dyDescent="0.25">
      <c r="A2020" t="s">
        <v>80</v>
      </c>
      <c r="B2020" t="s">
        <v>65</v>
      </c>
      <c r="C2020">
        <v>36600</v>
      </c>
      <c r="D2020">
        <v>2300</v>
      </c>
      <c r="E2020" t="s">
        <v>507</v>
      </c>
      <c r="F2020" t="s">
        <v>76</v>
      </c>
      <c r="G2020" t="s">
        <v>16</v>
      </c>
      <c r="H2020">
        <v>1</v>
      </c>
      <c r="I2020" t="s">
        <v>17</v>
      </c>
      <c r="J2020">
        <v>6</v>
      </c>
      <c r="K2020">
        <v>4.6097099999999998</v>
      </c>
      <c r="L2020">
        <v>-74.08175</v>
      </c>
    </row>
    <row r="2021" spans="1:12" x14ac:dyDescent="0.25">
      <c r="A2021" t="s">
        <v>18</v>
      </c>
      <c r="B2021" t="s">
        <v>19</v>
      </c>
      <c r="C2021">
        <v>204500</v>
      </c>
      <c r="D2021">
        <v>9100</v>
      </c>
      <c r="E2021" t="s">
        <v>646</v>
      </c>
      <c r="F2021" t="s">
        <v>130</v>
      </c>
      <c r="G2021" t="s">
        <v>16</v>
      </c>
      <c r="H2021">
        <v>1</v>
      </c>
      <c r="I2021" t="s">
        <v>17</v>
      </c>
      <c r="J2021">
        <v>10</v>
      </c>
      <c r="K2021">
        <v>4.6097099999999998</v>
      </c>
      <c r="L2021">
        <v>-74.08175</v>
      </c>
    </row>
    <row r="2022" spans="1:12" x14ac:dyDescent="0.25">
      <c r="A2022" t="s">
        <v>148</v>
      </c>
      <c r="B2022" t="s">
        <v>13</v>
      </c>
      <c r="C2022">
        <v>2592900</v>
      </c>
      <c r="D2022">
        <v>138500</v>
      </c>
      <c r="E2022" t="s">
        <v>492</v>
      </c>
      <c r="F2022" t="s">
        <v>15</v>
      </c>
      <c r="G2022" t="s">
        <v>22</v>
      </c>
      <c r="H2022">
        <v>5</v>
      </c>
      <c r="I2022" t="s">
        <v>17</v>
      </c>
      <c r="J2022">
        <v>10</v>
      </c>
      <c r="K2022">
        <v>6.2518399999999996</v>
      </c>
      <c r="L2022">
        <v>-75.563590000000005</v>
      </c>
    </row>
    <row r="2023" spans="1:12" x14ac:dyDescent="0.25">
      <c r="A2023" t="s">
        <v>28</v>
      </c>
      <c r="B2023" t="s">
        <v>29</v>
      </c>
      <c r="C2023">
        <v>360200</v>
      </c>
      <c r="D2023">
        <v>17400</v>
      </c>
      <c r="E2023" t="s">
        <v>198</v>
      </c>
      <c r="F2023" t="s">
        <v>160</v>
      </c>
      <c r="G2023" t="s">
        <v>16</v>
      </c>
      <c r="H2023">
        <v>2</v>
      </c>
      <c r="I2023" t="s">
        <v>17</v>
      </c>
      <c r="J2023">
        <v>10</v>
      </c>
      <c r="K2023">
        <v>4.6097099999999998</v>
      </c>
      <c r="L2023">
        <v>-74.08175</v>
      </c>
    </row>
    <row r="2024" spans="1:12" x14ac:dyDescent="0.25">
      <c r="A2024" t="s">
        <v>98</v>
      </c>
      <c r="B2024" t="s">
        <v>19</v>
      </c>
      <c r="C2024">
        <v>684000</v>
      </c>
      <c r="D2024">
        <v>34600</v>
      </c>
      <c r="E2024" t="s">
        <v>334</v>
      </c>
      <c r="F2024" t="s">
        <v>47</v>
      </c>
      <c r="G2024" t="s">
        <v>91</v>
      </c>
      <c r="H2024">
        <v>1</v>
      </c>
      <c r="I2024" t="s">
        <v>17</v>
      </c>
      <c r="J2024">
        <v>2</v>
      </c>
      <c r="K2024">
        <v>10.968540000000001</v>
      </c>
      <c r="L2024">
        <v>-74.781319999999994</v>
      </c>
    </row>
    <row r="2025" spans="1:12" x14ac:dyDescent="0.25">
      <c r="A2025" t="s">
        <v>48</v>
      </c>
      <c r="B2025" t="s">
        <v>24</v>
      </c>
      <c r="C2025">
        <v>79000</v>
      </c>
      <c r="D2025">
        <v>2400</v>
      </c>
      <c r="E2025" t="s">
        <v>938</v>
      </c>
      <c r="F2025" t="s">
        <v>76</v>
      </c>
      <c r="G2025" t="s">
        <v>22</v>
      </c>
      <c r="H2025">
        <v>4</v>
      </c>
      <c r="I2025" t="s">
        <v>38</v>
      </c>
      <c r="J2025">
        <v>1</v>
      </c>
      <c r="K2025">
        <v>6.2518399999999996</v>
      </c>
      <c r="L2025">
        <v>-75.563590000000005</v>
      </c>
    </row>
    <row r="2026" spans="1:12" x14ac:dyDescent="0.25">
      <c r="A2026" t="s">
        <v>196</v>
      </c>
      <c r="B2026" t="s">
        <v>13</v>
      </c>
      <c r="C2026">
        <v>1140500</v>
      </c>
      <c r="D2026">
        <v>66600</v>
      </c>
      <c r="E2026" t="s">
        <v>1079</v>
      </c>
      <c r="F2026" t="s">
        <v>47</v>
      </c>
      <c r="G2026" t="s">
        <v>22</v>
      </c>
      <c r="H2026">
        <v>5</v>
      </c>
      <c r="I2026" t="s">
        <v>17</v>
      </c>
      <c r="J2026">
        <v>4</v>
      </c>
      <c r="K2026">
        <v>6.2518399999999996</v>
      </c>
      <c r="L2026">
        <v>-75.563590000000005</v>
      </c>
    </row>
    <row r="2027" spans="1:12" x14ac:dyDescent="0.25">
      <c r="A2027" t="s">
        <v>36</v>
      </c>
      <c r="B2027" t="s">
        <v>24</v>
      </c>
      <c r="C2027">
        <v>39200</v>
      </c>
      <c r="D2027">
        <v>9500</v>
      </c>
      <c r="E2027" t="s">
        <v>617</v>
      </c>
      <c r="F2027" t="s">
        <v>21</v>
      </c>
      <c r="G2027" t="s">
        <v>22</v>
      </c>
      <c r="H2027">
        <v>1</v>
      </c>
      <c r="I2027" t="s">
        <v>17</v>
      </c>
      <c r="J2027">
        <v>1</v>
      </c>
      <c r="K2027">
        <v>6.2518399999999996</v>
      </c>
      <c r="L2027">
        <v>-75.563590000000005</v>
      </c>
    </row>
    <row r="2028" spans="1:12" x14ac:dyDescent="0.25">
      <c r="A2028" t="s">
        <v>111</v>
      </c>
      <c r="B2028" t="s">
        <v>19</v>
      </c>
      <c r="C2028">
        <v>506100</v>
      </c>
      <c r="D2028">
        <v>27200</v>
      </c>
      <c r="E2028" t="s">
        <v>1237</v>
      </c>
      <c r="F2028" t="s">
        <v>47</v>
      </c>
      <c r="G2028" t="s">
        <v>22</v>
      </c>
      <c r="H2028">
        <v>4</v>
      </c>
      <c r="I2028" t="s">
        <v>17</v>
      </c>
      <c r="J2028">
        <v>3</v>
      </c>
      <c r="K2028">
        <v>6.2518399999999996</v>
      </c>
      <c r="L2028">
        <v>-75.563590000000005</v>
      </c>
    </row>
    <row r="2029" spans="1:12" x14ac:dyDescent="0.25">
      <c r="A2029" t="s">
        <v>78</v>
      </c>
      <c r="B2029" t="s">
        <v>19</v>
      </c>
      <c r="C2029">
        <v>303400</v>
      </c>
      <c r="D2029">
        <v>16700</v>
      </c>
      <c r="E2029" t="s">
        <v>750</v>
      </c>
      <c r="F2029" t="s">
        <v>88</v>
      </c>
      <c r="G2029" t="s">
        <v>31</v>
      </c>
      <c r="H2029">
        <v>2</v>
      </c>
      <c r="I2029" t="s">
        <v>17</v>
      </c>
      <c r="J2029">
        <v>4</v>
      </c>
      <c r="K2029">
        <v>3.4372199999999999</v>
      </c>
      <c r="L2029">
        <v>-76.522499999999994</v>
      </c>
    </row>
    <row r="2030" spans="1:12" x14ac:dyDescent="0.25">
      <c r="A2030" t="s">
        <v>67</v>
      </c>
      <c r="B2030" t="s">
        <v>62</v>
      </c>
      <c r="C2030">
        <v>58500</v>
      </c>
      <c r="D2030">
        <v>7800</v>
      </c>
      <c r="E2030" t="s">
        <v>267</v>
      </c>
      <c r="F2030" t="s">
        <v>15</v>
      </c>
      <c r="G2030" t="s">
        <v>60</v>
      </c>
      <c r="H2030">
        <v>5</v>
      </c>
      <c r="I2030" t="s">
        <v>17</v>
      </c>
      <c r="J2030">
        <v>1</v>
      </c>
      <c r="K2030">
        <v>4.8133299999999997</v>
      </c>
      <c r="L2030">
        <v>-75.696110000000004</v>
      </c>
    </row>
    <row r="2031" spans="1:12" x14ac:dyDescent="0.25">
      <c r="A2031" t="s">
        <v>135</v>
      </c>
      <c r="B2031" t="s">
        <v>58</v>
      </c>
      <c r="C2031">
        <v>26000</v>
      </c>
      <c r="D2031">
        <v>1600</v>
      </c>
      <c r="E2031" t="s">
        <v>1023</v>
      </c>
      <c r="F2031" t="s">
        <v>76</v>
      </c>
      <c r="G2031" t="s">
        <v>31</v>
      </c>
      <c r="H2031">
        <v>5</v>
      </c>
      <c r="I2031" t="s">
        <v>32</v>
      </c>
      <c r="J2031">
        <v>1</v>
      </c>
      <c r="K2031">
        <v>3.4372199999999999</v>
      </c>
      <c r="L2031">
        <v>-76.522499999999994</v>
      </c>
    </row>
    <row r="2032" spans="1:12" x14ac:dyDescent="0.25">
      <c r="A2032" t="s">
        <v>196</v>
      </c>
      <c r="B2032" t="s">
        <v>13</v>
      </c>
      <c r="C2032">
        <v>882300</v>
      </c>
      <c r="D2032">
        <v>45200</v>
      </c>
      <c r="E2032" t="s">
        <v>215</v>
      </c>
      <c r="F2032" t="s">
        <v>76</v>
      </c>
      <c r="G2032" t="s">
        <v>16</v>
      </c>
      <c r="H2032">
        <v>3</v>
      </c>
      <c r="I2032" t="s">
        <v>17</v>
      </c>
      <c r="J2032">
        <v>5</v>
      </c>
      <c r="K2032">
        <v>4.6097099999999998</v>
      </c>
      <c r="L2032">
        <v>-74.08175</v>
      </c>
    </row>
    <row r="2033" spans="1:12" x14ac:dyDescent="0.25">
      <c r="A2033" t="s">
        <v>12</v>
      </c>
      <c r="B2033" t="s">
        <v>13</v>
      </c>
      <c r="C2033">
        <v>137600</v>
      </c>
      <c r="D2033">
        <v>5500</v>
      </c>
      <c r="E2033" t="s">
        <v>893</v>
      </c>
      <c r="F2033" t="s">
        <v>47</v>
      </c>
      <c r="G2033" t="s">
        <v>16</v>
      </c>
      <c r="H2033">
        <v>5</v>
      </c>
      <c r="I2033" t="s">
        <v>32</v>
      </c>
      <c r="J2033">
        <v>1</v>
      </c>
      <c r="K2033">
        <v>4.6097099999999998</v>
      </c>
      <c r="L2033">
        <v>-74.08175</v>
      </c>
    </row>
    <row r="2034" spans="1:12" x14ac:dyDescent="0.25">
      <c r="A2034" t="s">
        <v>103</v>
      </c>
      <c r="B2034" t="s">
        <v>13</v>
      </c>
      <c r="C2034">
        <v>292400</v>
      </c>
      <c r="D2034">
        <v>17900</v>
      </c>
      <c r="E2034" t="s">
        <v>839</v>
      </c>
      <c r="F2034" t="s">
        <v>54</v>
      </c>
      <c r="G2034" t="s">
        <v>31</v>
      </c>
      <c r="H2034">
        <v>3</v>
      </c>
      <c r="I2034" t="s">
        <v>17</v>
      </c>
      <c r="J2034">
        <v>4</v>
      </c>
      <c r="K2034">
        <v>3.4372199999999999</v>
      </c>
      <c r="L2034">
        <v>-76.522499999999994</v>
      </c>
    </row>
    <row r="2035" spans="1:12" x14ac:dyDescent="0.25">
      <c r="A2035" t="s">
        <v>33</v>
      </c>
      <c r="B2035" t="s">
        <v>19</v>
      </c>
      <c r="C2035">
        <v>381600</v>
      </c>
      <c r="D2035">
        <v>18500</v>
      </c>
      <c r="E2035" t="s">
        <v>633</v>
      </c>
      <c r="F2035" t="s">
        <v>160</v>
      </c>
      <c r="G2035" t="s">
        <v>16</v>
      </c>
      <c r="H2035">
        <v>5</v>
      </c>
      <c r="I2035" t="s">
        <v>38</v>
      </c>
      <c r="J2035">
        <v>1</v>
      </c>
      <c r="K2035">
        <v>4.6097099999999998</v>
      </c>
      <c r="L2035">
        <v>-74.08175</v>
      </c>
    </row>
    <row r="2036" spans="1:12" x14ac:dyDescent="0.25">
      <c r="A2036" t="s">
        <v>266</v>
      </c>
      <c r="B2036" t="s">
        <v>13</v>
      </c>
      <c r="C2036">
        <v>1393800</v>
      </c>
      <c r="D2036">
        <v>74600</v>
      </c>
      <c r="E2036" t="s">
        <v>716</v>
      </c>
      <c r="F2036" t="s">
        <v>76</v>
      </c>
      <c r="G2036" t="s">
        <v>16</v>
      </c>
      <c r="H2036">
        <v>4</v>
      </c>
      <c r="I2036" t="s">
        <v>17</v>
      </c>
      <c r="J2036">
        <v>3</v>
      </c>
      <c r="K2036">
        <v>4.6097099999999998</v>
      </c>
      <c r="L2036">
        <v>-74.08175</v>
      </c>
    </row>
    <row r="2037" spans="1:12" x14ac:dyDescent="0.25">
      <c r="A2037" t="s">
        <v>219</v>
      </c>
      <c r="B2037" t="s">
        <v>19</v>
      </c>
      <c r="C2037">
        <v>443300</v>
      </c>
      <c r="D2037">
        <v>21800</v>
      </c>
      <c r="E2037" t="s">
        <v>783</v>
      </c>
      <c r="F2037" t="s">
        <v>15</v>
      </c>
      <c r="G2037" t="s">
        <v>16</v>
      </c>
      <c r="H2037">
        <v>5</v>
      </c>
      <c r="I2037" t="s">
        <v>17</v>
      </c>
      <c r="J2037">
        <v>10</v>
      </c>
      <c r="K2037">
        <v>4.6097099999999998</v>
      </c>
      <c r="L2037">
        <v>-74.08175</v>
      </c>
    </row>
    <row r="2038" spans="1:12" x14ac:dyDescent="0.25">
      <c r="A2038" t="s">
        <v>135</v>
      </c>
      <c r="B2038" t="s">
        <v>58</v>
      </c>
      <c r="C2038">
        <v>42200</v>
      </c>
      <c r="D2038">
        <v>0</v>
      </c>
      <c r="E2038" t="s">
        <v>73</v>
      </c>
      <c r="F2038" t="s">
        <v>26</v>
      </c>
      <c r="G2038" t="s">
        <v>22</v>
      </c>
      <c r="H2038">
        <v>1</v>
      </c>
      <c r="I2038" t="s">
        <v>17</v>
      </c>
      <c r="J2038">
        <v>10</v>
      </c>
      <c r="K2038">
        <v>6.2518399999999996</v>
      </c>
      <c r="L2038">
        <v>-75.563590000000005</v>
      </c>
    </row>
    <row r="2039" spans="1:12" x14ac:dyDescent="0.25">
      <c r="A2039" t="s">
        <v>98</v>
      </c>
      <c r="B2039" t="s">
        <v>19</v>
      </c>
      <c r="C2039">
        <v>416300</v>
      </c>
      <c r="D2039">
        <v>27000</v>
      </c>
      <c r="E2039" t="s">
        <v>81</v>
      </c>
      <c r="F2039" t="s">
        <v>88</v>
      </c>
      <c r="G2039" t="s">
        <v>161</v>
      </c>
      <c r="H2039">
        <v>5</v>
      </c>
      <c r="I2039" t="s">
        <v>17</v>
      </c>
      <c r="J2039">
        <v>4</v>
      </c>
      <c r="K2039">
        <v>7.1253900000000003</v>
      </c>
      <c r="L2039">
        <v>-73.119799999999998</v>
      </c>
    </row>
    <row r="2040" spans="1:12" x14ac:dyDescent="0.25">
      <c r="A2040" t="s">
        <v>148</v>
      </c>
      <c r="B2040" t="s">
        <v>13</v>
      </c>
      <c r="C2040">
        <v>1427000</v>
      </c>
      <c r="D2040">
        <v>76600</v>
      </c>
      <c r="E2040" t="s">
        <v>622</v>
      </c>
      <c r="F2040" t="s">
        <v>130</v>
      </c>
      <c r="G2040" t="s">
        <v>91</v>
      </c>
      <c r="H2040">
        <v>5</v>
      </c>
      <c r="I2040" t="s">
        <v>146</v>
      </c>
      <c r="J2040">
        <v>1</v>
      </c>
      <c r="K2040">
        <v>10.968540000000001</v>
      </c>
      <c r="L2040">
        <v>-74.781319999999994</v>
      </c>
    </row>
    <row r="2041" spans="1:12" x14ac:dyDescent="0.25">
      <c r="A2041" t="s">
        <v>94</v>
      </c>
      <c r="B2041" t="s">
        <v>29</v>
      </c>
      <c r="C2041">
        <v>873600</v>
      </c>
      <c r="D2041">
        <v>46900</v>
      </c>
      <c r="E2041" t="s">
        <v>572</v>
      </c>
      <c r="F2041" t="s">
        <v>43</v>
      </c>
      <c r="G2041" t="s">
        <v>16</v>
      </c>
      <c r="H2041">
        <v>5</v>
      </c>
      <c r="I2041" t="s">
        <v>32</v>
      </c>
      <c r="J2041">
        <v>1</v>
      </c>
      <c r="K2041">
        <v>4.6097099999999998</v>
      </c>
      <c r="L2041">
        <v>-74.08175</v>
      </c>
    </row>
    <row r="2042" spans="1:12" x14ac:dyDescent="0.25">
      <c r="A2042" t="s">
        <v>78</v>
      </c>
      <c r="B2042" t="s">
        <v>19</v>
      </c>
      <c r="C2042">
        <v>234700</v>
      </c>
      <c r="D2042">
        <v>10700</v>
      </c>
      <c r="E2042" t="s">
        <v>354</v>
      </c>
      <c r="F2042" t="s">
        <v>88</v>
      </c>
      <c r="G2042" t="s">
        <v>22</v>
      </c>
      <c r="H2042">
        <v>5</v>
      </c>
      <c r="I2042" t="s">
        <v>32</v>
      </c>
      <c r="J2042">
        <v>1</v>
      </c>
      <c r="K2042">
        <v>6.2518399999999996</v>
      </c>
      <c r="L2042">
        <v>-75.563590000000005</v>
      </c>
    </row>
    <row r="2043" spans="1:12" x14ac:dyDescent="0.25">
      <c r="A2043" t="s">
        <v>67</v>
      </c>
      <c r="B2043" t="s">
        <v>62</v>
      </c>
      <c r="C2043">
        <v>39200</v>
      </c>
      <c r="D2043">
        <v>2500</v>
      </c>
      <c r="E2043" t="s">
        <v>1244</v>
      </c>
      <c r="F2043" t="s">
        <v>88</v>
      </c>
      <c r="G2043" t="s">
        <v>16</v>
      </c>
      <c r="H2043">
        <v>4</v>
      </c>
      <c r="I2043" t="s">
        <v>17</v>
      </c>
      <c r="J2043">
        <v>2</v>
      </c>
      <c r="K2043">
        <v>4.6097099999999998</v>
      </c>
      <c r="L2043">
        <v>-74.08175</v>
      </c>
    </row>
    <row r="2044" spans="1:12" x14ac:dyDescent="0.25">
      <c r="A2044" t="s">
        <v>148</v>
      </c>
      <c r="B2044" t="s">
        <v>13</v>
      </c>
      <c r="C2044">
        <v>1900400</v>
      </c>
      <c r="D2044">
        <v>106000</v>
      </c>
      <c r="E2044" t="s">
        <v>1009</v>
      </c>
      <c r="F2044" t="s">
        <v>130</v>
      </c>
      <c r="G2044" t="s">
        <v>16</v>
      </c>
      <c r="H2044">
        <v>1</v>
      </c>
      <c r="I2044" t="s">
        <v>17</v>
      </c>
      <c r="J2044">
        <v>3</v>
      </c>
      <c r="K2044">
        <v>4.6097099999999998</v>
      </c>
      <c r="L2044">
        <v>-74.08175</v>
      </c>
    </row>
    <row r="2045" spans="1:12" x14ac:dyDescent="0.25">
      <c r="A2045" t="s">
        <v>45</v>
      </c>
      <c r="B2045" t="s">
        <v>29</v>
      </c>
      <c r="C2045">
        <v>1569200</v>
      </c>
      <c r="D2045">
        <v>83800</v>
      </c>
      <c r="E2045" t="s">
        <v>14</v>
      </c>
      <c r="F2045" t="s">
        <v>43</v>
      </c>
      <c r="G2045" t="s">
        <v>16</v>
      </c>
      <c r="H2045">
        <v>5</v>
      </c>
      <c r="I2045" t="s">
        <v>17</v>
      </c>
      <c r="J2045">
        <v>4</v>
      </c>
      <c r="K2045">
        <v>4.6097099999999998</v>
      </c>
      <c r="L2045">
        <v>-74.08175</v>
      </c>
    </row>
    <row r="2046" spans="1:12" x14ac:dyDescent="0.25">
      <c r="A2046" t="s">
        <v>144</v>
      </c>
      <c r="B2046" t="s">
        <v>65</v>
      </c>
      <c r="C2046">
        <v>68800</v>
      </c>
      <c r="D2046">
        <v>1800</v>
      </c>
      <c r="E2046" t="s">
        <v>579</v>
      </c>
      <c r="F2046" t="s">
        <v>47</v>
      </c>
      <c r="G2046" t="s">
        <v>91</v>
      </c>
      <c r="H2046">
        <v>5</v>
      </c>
      <c r="I2046" t="s">
        <v>32</v>
      </c>
      <c r="J2046">
        <v>1</v>
      </c>
      <c r="K2046">
        <v>10.968540000000001</v>
      </c>
      <c r="L2046">
        <v>-74.781319999999994</v>
      </c>
    </row>
    <row r="2047" spans="1:12" x14ac:dyDescent="0.25">
      <c r="A2047" t="s">
        <v>122</v>
      </c>
      <c r="B2047" t="s">
        <v>29</v>
      </c>
      <c r="C2047">
        <v>663100</v>
      </c>
      <c r="D2047">
        <v>33500</v>
      </c>
      <c r="E2047" t="s">
        <v>946</v>
      </c>
      <c r="F2047" t="s">
        <v>76</v>
      </c>
      <c r="G2047" t="s">
        <v>60</v>
      </c>
      <c r="H2047">
        <v>5</v>
      </c>
      <c r="I2047" t="s">
        <v>17</v>
      </c>
      <c r="J2047">
        <v>5</v>
      </c>
      <c r="K2047">
        <v>4.8133299999999997</v>
      </c>
      <c r="L2047">
        <v>-75.696110000000004</v>
      </c>
    </row>
    <row r="2048" spans="1:12" x14ac:dyDescent="0.25">
      <c r="A2048" t="s">
        <v>68</v>
      </c>
      <c r="B2048" t="s">
        <v>24</v>
      </c>
      <c r="C2048">
        <v>37500</v>
      </c>
      <c r="D2048">
        <v>2200</v>
      </c>
      <c r="E2048" t="s">
        <v>1100</v>
      </c>
      <c r="F2048" t="s">
        <v>130</v>
      </c>
      <c r="G2048" t="s">
        <v>16</v>
      </c>
      <c r="H2048">
        <v>4</v>
      </c>
      <c r="I2048" t="s">
        <v>17</v>
      </c>
      <c r="J2048">
        <v>7</v>
      </c>
      <c r="K2048">
        <v>4.6097099999999998</v>
      </c>
      <c r="L2048">
        <v>-74.08175</v>
      </c>
    </row>
    <row r="2049" spans="1:12" x14ac:dyDescent="0.25">
      <c r="A2049" t="s">
        <v>48</v>
      </c>
      <c r="B2049" t="s">
        <v>24</v>
      </c>
      <c r="C2049">
        <v>73400</v>
      </c>
      <c r="D2049">
        <v>6300</v>
      </c>
      <c r="E2049" t="s">
        <v>386</v>
      </c>
      <c r="F2049" t="s">
        <v>76</v>
      </c>
      <c r="G2049" t="s">
        <v>16</v>
      </c>
      <c r="H2049">
        <v>1</v>
      </c>
      <c r="I2049" t="s">
        <v>17</v>
      </c>
      <c r="J2049">
        <v>5</v>
      </c>
      <c r="K2049">
        <v>4.6097099999999998</v>
      </c>
      <c r="L2049">
        <v>-74.08175</v>
      </c>
    </row>
    <row r="2050" spans="1:12" x14ac:dyDescent="0.25">
      <c r="A2050" t="s">
        <v>204</v>
      </c>
      <c r="B2050" t="s">
        <v>13</v>
      </c>
      <c r="C2050">
        <v>203100</v>
      </c>
      <c r="D2050">
        <v>11000</v>
      </c>
      <c r="E2050" t="s">
        <v>1288</v>
      </c>
      <c r="F2050" t="s">
        <v>93</v>
      </c>
      <c r="G2050" t="s">
        <v>16</v>
      </c>
      <c r="H2050">
        <v>5</v>
      </c>
      <c r="I2050" t="s">
        <v>17</v>
      </c>
      <c r="J2050">
        <v>1</v>
      </c>
      <c r="K2050">
        <v>4.6097099999999998</v>
      </c>
      <c r="L2050">
        <v>-74.08175</v>
      </c>
    </row>
    <row r="2051" spans="1:12" x14ac:dyDescent="0.25">
      <c r="A2051" t="s">
        <v>158</v>
      </c>
      <c r="B2051" t="s">
        <v>62</v>
      </c>
      <c r="C2051">
        <v>56700</v>
      </c>
      <c r="D2051">
        <v>1200</v>
      </c>
      <c r="E2051" t="s">
        <v>859</v>
      </c>
      <c r="F2051" t="s">
        <v>96</v>
      </c>
      <c r="G2051" t="s">
        <v>60</v>
      </c>
      <c r="H2051">
        <v>5</v>
      </c>
      <c r="I2051" t="s">
        <v>17</v>
      </c>
      <c r="J2051">
        <v>1</v>
      </c>
      <c r="K2051">
        <v>4.8133299999999997</v>
      </c>
      <c r="L2051">
        <v>-75.696110000000004</v>
      </c>
    </row>
    <row r="2052" spans="1:12" x14ac:dyDescent="0.25">
      <c r="A2052" t="s">
        <v>164</v>
      </c>
      <c r="B2052" t="s">
        <v>13</v>
      </c>
      <c r="C2052">
        <v>243000</v>
      </c>
      <c r="D2052">
        <v>13300</v>
      </c>
      <c r="E2052" t="s">
        <v>51</v>
      </c>
      <c r="F2052" t="s">
        <v>93</v>
      </c>
      <c r="G2052" t="s">
        <v>22</v>
      </c>
      <c r="H2052">
        <v>4</v>
      </c>
      <c r="I2052" t="s">
        <v>32</v>
      </c>
      <c r="J2052">
        <v>1</v>
      </c>
      <c r="K2052">
        <v>6.2518399999999996</v>
      </c>
      <c r="L2052">
        <v>-75.563590000000005</v>
      </c>
    </row>
    <row r="2053" spans="1:12" x14ac:dyDescent="0.25">
      <c r="A2053" t="s">
        <v>45</v>
      </c>
      <c r="B2053" t="s">
        <v>29</v>
      </c>
      <c r="C2053">
        <v>1534900</v>
      </c>
      <c r="D2053">
        <v>79900</v>
      </c>
      <c r="E2053" t="s">
        <v>595</v>
      </c>
      <c r="F2053" t="s">
        <v>21</v>
      </c>
      <c r="G2053" t="s">
        <v>16</v>
      </c>
      <c r="H2053">
        <v>5</v>
      </c>
      <c r="I2053" t="s">
        <v>32</v>
      </c>
      <c r="J2053">
        <v>1</v>
      </c>
      <c r="K2053">
        <v>4.6097099999999998</v>
      </c>
      <c r="L2053">
        <v>-74.08175</v>
      </c>
    </row>
    <row r="2054" spans="1:12" x14ac:dyDescent="0.25">
      <c r="A2054" t="s">
        <v>85</v>
      </c>
      <c r="B2054" t="s">
        <v>86</v>
      </c>
      <c r="C2054">
        <v>769000</v>
      </c>
      <c r="D2054">
        <v>39100</v>
      </c>
      <c r="E2054" t="s">
        <v>725</v>
      </c>
      <c r="F2054" t="s">
        <v>160</v>
      </c>
      <c r="G2054" t="s">
        <v>31</v>
      </c>
      <c r="H2054">
        <v>4</v>
      </c>
      <c r="I2054" t="s">
        <v>32</v>
      </c>
      <c r="J2054">
        <v>1</v>
      </c>
      <c r="K2054">
        <v>3.4372199999999999</v>
      </c>
      <c r="L2054">
        <v>-76.522499999999994</v>
      </c>
    </row>
    <row r="2055" spans="1:12" x14ac:dyDescent="0.25">
      <c r="A2055" t="s">
        <v>164</v>
      </c>
      <c r="B2055" t="s">
        <v>13</v>
      </c>
      <c r="C2055">
        <v>221600</v>
      </c>
      <c r="D2055">
        <v>10000</v>
      </c>
      <c r="E2055" t="s">
        <v>1177</v>
      </c>
      <c r="F2055" t="s">
        <v>76</v>
      </c>
      <c r="G2055" t="s">
        <v>60</v>
      </c>
      <c r="H2055">
        <v>5</v>
      </c>
      <c r="I2055" t="s">
        <v>17</v>
      </c>
      <c r="J2055">
        <v>7</v>
      </c>
      <c r="K2055">
        <v>4.8133299999999997</v>
      </c>
      <c r="L2055">
        <v>-75.696110000000004</v>
      </c>
    </row>
    <row r="2056" spans="1:12" x14ac:dyDescent="0.25">
      <c r="A2056" t="s">
        <v>36</v>
      </c>
      <c r="B2056" t="s">
        <v>24</v>
      </c>
      <c r="C2056">
        <v>31200</v>
      </c>
      <c r="D2056">
        <v>2100</v>
      </c>
      <c r="E2056" t="s">
        <v>1044</v>
      </c>
      <c r="F2056" t="s">
        <v>35</v>
      </c>
      <c r="G2056" t="s">
        <v>16</v>
      </c>
      <c r="H2056">
        <v>1</v>
      </c>
      <c r="I2056" t="s">
        <v>17</v>
      </c>
      <c r="J2056">
        <v>1</v>
      </c>
      <c r="K2056">
        <v>4.6097099999999998</v>
      </c>
      <c r="L2056">
        <v>-74.08175</v>
      </c>
    </row>
    <row r="2057" spans="1:12" x14ac:dyDescent="0.25">
      <c r="A2057" t="s">
        <v>41</v>
      </c>
      <c r="B2057" t="s">
        <v>29</v>
      </c>
      <c r="C2057">
        <v>1374800</v>
      </c>
      <c r="D2057">
        <v>71400</v>
      </c>
      <c r="E2057" t="s">
        <v>1220</v>
      </c>
      <c r="F2057" t="s">
        <v>76</v>
      </c>
      <c r="G2057" t="s">
        <v>16</v>
      </c>
      <c r="H2057">
        <v>5</v>
      </c>
      <c r="I2057" t="s">
        <v>17</v>
      </c>
      <c r="J2057">
        <v>5</v>
      </c>
      <c r="K2057">
        <v>4.6097099999999998</v>
      </c>
      <c r="L2057">
        <v>-74.08175</v>
      </c>
    </row>
    <row r="2058" spans="1:12" x14ac:dyDescent="0.25">
      <c r="A2058" t="s">
        <v>18</v>
      </c>
      <c r="B2058" t="s">
        <v>19</v>
      </c>
      <c r="C2058">
        <v>207900</v>
      </c>
      <c r="D2058">
        <v>11500</v>
      </c>
      <c r="E2058" t="s">
        <v>365</v>
      </c>
      <c r="F2058" t="s">
        <v>76</v>
      </c>
      <c r="G2058" t="s">
        <v>16</v>
      </c>
      <c r="H2058">
        <v>5</v>
      </c>
      <c r="I2058" t="s">
        <v>17</v>
      </c>
      <c r="J2058">
        <v>1</v>
      </c>
      <c r="K2058">
        <v>4.6097099999999998</v>
      </c>
      <c r="L2058">
        <v>-74.08175</v>
      </c>
    </row>
    <row r="2059" spans="1:12" x14ac:dyDescent="0.25">
      <c r="A2059" t="s">
        <v>80</v>
      </c>
      <c r="B2059" t="s">
        <v>65</v>
      </c>
      <c r="C2059">
        <v>41600</v>
      </c>
      <c r="D2059">
        <v>2700</v>
      </c>
      <c r="E2059" t="s">
        <v>585</v>
      </c>
      <c r="F2059" t="s">
        <v>76</v>
      </c>
      <c r="G2059" t="s">
        <v>16</v>
      </c>
      <c r="H2059">
        <v>3</v>
      </c>
      <c r="I2059" t="s">
        <v>17</v>
      </c>
      <c r="J2059">
        <v>10</v>
      </c>
      <c r="K2059">
        <v>4.6097099999999998</v>
      </c>
      <c r="L2059">
        <v>-74.08175</v>
      </c>
    </row>
    <row r="2060" spans="1:12" x14ac:dyDescent="0.25">
      <c r="A2060" t="s">
        <v>78</v>
      </c>
      <c r="B2060" t="s">
        <v>19</v>
      </c>
      <c r="C2060">
        <v>265400</v>
      </c>
      <c r="D2060">
        <v>18900</v>
      </c>
      <c r="E2060" t="s">
        <v>1121</v>
      </c>
      <c r="F2060" t="s">
        <v>160</v>
      </c>
      <c r="G2060" t="s">
        <v>22</v>
      </c>
      <c r="H2060">
        <v>1</v>
      </c>
      <c r="I2060" t="s">
        <v>32</v>
      </c>
      <c r="J2060">
        <v>1</v>
      </c>
      <c r="K2060">
        <v>6.2518399999999996</v>
      </c>
      <c r="L2060">
        <v>-75.563590000000005</v>
      </c>
    </row>
    <row r="2061" spans="1:12" x14ac:dyDescent="0.25">
      <c r="A2061" t="s">
        <v>148</v>
      </c>
      <c r="B2061" t="s">
        <v>13</v>
      </c>
      <c r="C2061">
        <v>1721100</v>
      </c>
      <c r="D2061">
        <v>92000</v>
      </c>
      <c r="E2061" t="s">
        <v>114</v>
      </c>
      <c r="F2061" t="s">
        <v>21</v>
      </c>
      <c r="G2061" t="s">
        <v>22</v>
      </c>
      <c r="H2061">
        <v>5</v>
      </c>
      <c r="I2061" t="s">
        <v>17</v>
      </c>
      <c r="J2061">
        <v>1</v>
      </c>
      <c r="K2061">
        <v>6.2518399999999996</v>
      </c>
      <c r="L2061">
        <v>-75.563590000000005</v>
      </c>
    </row>
    <row r="2062" spans="1:12" x14ac:dyDescent="0.25">
      <c r="A2062" t="s">
        <v>89</v>
      </c>
      <c r="B2062" t="s">
        <v>62</v>
      </c>
      <c r="C2062">
        <v>9300</v>
      </c>
      <c r="D2062">
        <v>0</v>
      </c>
      <c r="E2062" t="s">
        <v>260</v>
      </c>
      <c r="F2062" t="s">
        <v>76</v>
      </c>
      <c r="G2062" t="s">
        <v>16</v>
      </c>
      <c r="H2062">
        <v>5</v>
      </c>
      <c r="I2062" t="s">
        <v>32</v>
      </c>
      <c r="J2062">
        <v>1</v>
      </c>
      <c r="K2062">
        <v>4.6097099999999998</v>
      </c>
      <c r="L2062">
        <v>-74.08175</v>
      </c>
    </row>
    <row r="2063" spans="1:12" x14ac:dyDescent="0.25">
      <c r="A2063" t="s">
        <v>80</v>
      </c>
      <c r="B2063" t="s">
        <v>65</v>
      </c>
      <c r="C2063">
        <v>26700</v>
      </c>
      <c r="D2063">
        <v>0</v>
      </c>
      <c r="E2063" t="s">
        <v>712</v>
      </c>
      <c r="F2063" t="s">
        <v>47</v>
      </c>
      <c r="G2063" t="s">
        <v>22</v>
      </c>
      <c r="H2063">
        <v>5</v>
      </c>
      <c r="I2063" t="s">
        <v>17</v>
      </c>
      <c r="J2063">
        <v>6</v>
      </c>
      <c r="K2063">
        <v>6.2518399999999996</v>
      </c>
      <c r="L2063">
        <v>-75.563590000000005</v>
      </c>
    </row>
    <row r="2064" spans="1:12" x14ac:dyDescent="0.25">
      <c r="A2064" t="s">
        <v>80</v>
      </c>
      <c r="B2064" t="s">
        <v>65</v>
      </c>
      <c r="C2064">
        <v>32000</v>
      </c>
      <c r="D2064">
        <v>0</v>
      </c>
      <c r="E2064" t="s">
        <v>1063</v>
      </c>
      <c r="F2064" t="s">
        <v>76</v>
      </c>
      <c r="G2064" t="s">
        <v>60</v>
      </c>
      <c r="H2064">
        <v>5</v>
      </c>
      <c r="I2064" t="s">
        <v>32</v>
      </c>
      <c r="J2064">
        <v>1</v>
      </c>
      <c r="K2064">
        <v>4.8133299999999997</v>
      </c>
      <c r="L2064">
        <v>-75.696110000000004</v>
      </c>
    </row>
    <row r="2065" spans="1:12" x14ac:dyDescent="0.25">
      <c r="A2065" t="s">
        <v>148</v>
      </c>
      <c r="B2065" t="s">
        <v>13</v>
      </c>
      <c r="C2065">
        <v>1835100</v>
      </c>
      <c r="D2065">
        <v>95900</v>
      </c>
      <c r="E2065" t="s">
        <v>1081</v>
      </c>
      <c r="F2065" t="s">
        <v>26</v>
      </c>
      <c r="G2065" t="s">
        <v>16</v>
      </c>
      <c r="H2065">
        <v>4</v>
      </c>
      <c r="I2065" t="s">
        <v>17</v>
      </c>
      <c r="J2065">
        <v>10</v>
      </c>
      <c r="K2065">
        <v>4.6097099999999998</v>
      </c>
      <c r="L2065">
        <v>-74.08175</v>
      </c>
    </row>
    <row r="2066" spans="1:12" x14ac:dyDescent="0.25">
      <c r="A2066" t="s">
        <v>297</v>
      </c>
      <c r="B2066" t="s">
        <v>86</v>
      </c>
      <c r="C2066">
        <v>78300</v>
      </c>
      <c r="D2066">
        <v>4400</v>
      </c>
      <c r="E2066" t="s">
        <v>521</v>
      </c>
      <c r="F2066" t="s">
        <v>130</v>
      </c>
      <c r="G2066" t="s">
        <v>16</v>
      </c>
      <c r="H2066">
        <v>4</v>
      </c>
      <c r="I2066" t="s">
        <v>32</v>
      </c>
      <c r="J2066">
        <v>1</v>
      </c>
      <c r="K2066">
        <v>4.6097099999999998</v>
      </c>
      <c r="L2066">
        <v>-74.08175</v>
      </c>
    </row>
    <row r="2067" spans="1:12" x14ac:dyDescent="0.25">
      <c r="A2067" t="s">
        <v>103</v>
      </c>
      <c r="B2067" t="s">
        <v>13</v>
      </c>
      <c r="C2067">
        <v>331400</v>
      </c>
      <c r="D2067">
        <v>15800</v>
      </c>
      <c r="E2067" t="s">
        <v>690</v>
      </c>
      <c r="F2067" t="s">
        <v>96</v>
      </c>
      <c r="G2067" t="s">
        <v>16</v>
      </c>
      <c r="H2067">
        <v>5</v>
      </c>
      <c r="I2067" t="s">
        <v>17</v>
      </c>
      <c r="J2067">
        <v>6</v>
      </c>
      <c r="K2067">
        <v>4.6097099999999998</v>
      </c>
      <c r="L2067">
        <v>-74.08175</v>
      </c>
    </row>
    <row r="2068" spans="1:12" x14ac:dyDescent="0.25">
      <c r="A2068" t="s">
        <v>50</v>
      </c>
      <c r="B2068" t="s">
        <v>29</v>
      </c>
      <c r="C2068">
        <v>2055400</v>
      </c>
      <c r="D2068">
        <v>107600</v>
      </c>
      <c r="E2068" t="s">
        <v>90</v>
      </c>
      <c r="F2068" t="s">
        <v>21</v>
      </c>
      <c r="G2068" t="s">
        <v>60</v>
      </c>
      <c r="H2068">
        <v>5</v>
      </c>
      <c r="I2068" t="s">
        <v>17</v>
      </c>
      <c r="J2068">
        <v>2</v>
      </c>
      <c r="K2068">
        <v>4.8133299999999997</v>
      </c>
      <c r="L2068">
        <v>-75.696110000000004</v>
      </c>
    </row>
    <row r="2069" spans="1:12" x14ac:dyDescent="0.25">
      <c r="A2069" t="s">
        <v>39</v>
      </c>
      <c r="B2069" t="s">
        <v>24</v>
      </c>
      <c r="C2069">
        <v>46100</v>
      </c>
      <c r="D2069">
        <v>0</v>
      </c>
      <c r="E2069" t="s">
        <v>871</v>
      </c>
      <c r="F2069" t="s">
        <v>96</v>
      </c>
      <c r="G2069" t="s">
        <v>31</v>
      </c>
      <c r="H2069">
        <v>5</v>
      </c>
      <c r="I2069" t="s">
        <v>32</v>
      </c>
      <c r="J2069">
        <v>1</v>
      </c>
      <c r="K2069">
        <v>3.4372199999999999</v>
      </c>
      <c r="L2069">
        <v>-76.522499999999994</v>
      </c>
    </row>
    <row r="2070" spans="1:12" x14ac:dyDescent="0.25">
      <c r="A2070" t="s">
        <v>297</v>
      </c>
      <c r="B2070" t="s">
        <v>86</v>
      </c>
      <c r="C2070">
        <v>59400</v>
      </c>
      <c r="D2070">
        <v>3600</v>
      </c>
      <c r="E2070" t="s">
        <v>749</v>
      </c>
      <c r="F2070" t="s">
        <v>88</v>
      </c>
      <c r="G2070" t="s">
        <v>22</v>
      </c>
      <c r="H2070">
        <v>5</v>
      </c>
      <c r="I2070" t="s">
        <v>32</v>
      </c>
      <c r="J2070">
        <v>1</v>
      </c>
      <c r="K2070">
        <v>6.2518399999999996</v>
      </c>
      <c r="L2070">
        <v>-75.563590000000005</v>
      </c>
    </row>
    <row r="2071" spans="1:12" x14ac:dyDescent="0.25">
      <c r="A2071" t="s">
        <v>80</v>
      </c>
      <c r="B2071" t="s">
        <v>65</v>
      </c>
      <c r="C2071">
        <v>44200</v>
      </c>
      <c r="D2071">
        <v>7100</v>
      </c>
      <c r="E2071" t="s">
        <v>1064</v>
      </c>
      <c r="F2071" t="s">
        <v>93</v>
      </c>
      <c r="G2071" t="s">
        <v>60</v>
      </c>
      <c r="H2071">
        <v>4</v>
      </c>
      <c r="I2071" t="s">
        <v>17</v>
      </c>
      <c r="J2071">
        <v>7</v>
      </c>
      <c r="K2071">
        <v>4.8133299999999997</v>
      </c>
      <c r="L2071">
        <v>-75.696110000000004</v>
      </c>
    </row>
    <row r="2072" spans="1:12" x14ac:dyDescent="0.25">
      <c r="A2072" t="s">
        <v>39</v>
      </c>
      <c r="B2072" t="s">
        <v>24</v>
      </c>
      <c r="C2072">
        <v>56500</v>
      </c>
      <c r="D2072">
        <v>1200</v>
      </c>
      <c r="E2072" t="s">
        <v>1004</v>
      </c>
      <c r="F2072" t="s">
        <v>47</v>
      </c>
      <c r="G2072" t="s">
        <v>22</v>
      </c>
      <c r="H2072">
        <v>1</v>
      </c>
      <c r="I2072" t="s">
        <v>17</v>
      </c>
      <c r="J2072">
        <v>1</v>
      </c>
      <c r="K2072">
        <v>6.2518399999999996</v>
      </c>
      <c r="L2072">
        <v>-75.563590000000005</v>
      </c>
    </row>
    <row r="2073" spans="1:12" x14ac:dyDescent="0.25">
      <c r="A2073" t="s">
        <v>33</v>
      </c>
      <c r="B2073" t="s">
        <v>19</v>
      </c>
      <c r="C2073">
        <v>439100</v>
      </c>
      <c r="D2073">
        <v>23800</v>
      </c>
      <c r="E2073" t="s">
        <v>1136</v>
      </c>
      <c r="F2073" t="s">
        <v>93</v>
      </c>
      <c r="G2073" t="s">
        <v>22</v>
      </c>
      <c r="H2073">
        <v>3</v>
      </c>
      <c r="I2073" t="s">
        <v>32</v>
      </c>
      <c r="J2073">
        <v>1</v>
      </c>
      <c r="K2073">
        <v>6.2518399999999996</v>
      </c>
      <c r="L2073">
        <v>-75.563590000000005</v>
      </c>
    </row>
    <row r="2074" spans="1:12" x14ac:dyDescent="0.25">
      <c r="A2074" t="s">
        <v>105</v>
      </c>
      <c r="B2074" t="s">
        <v>19</v>
      </c>
      <c r="C2074">
        <v>287100</v>
      </c>
      <c r="D2074">
        <v>15800</v>
      </c>
      <c r="E2074" t="s">
        <v>687</v>
      </c>
      <c r="F2074" t="s">
        <v>88</v>
      </c>
      <c r="G2074" t="s">
        <v>16</v>
      </c>
      <c r="H2074">
        <v>5</v>
      </c>
      <c r="I2074" t="s">
        <v>17</v>
      </c>
      <c r="J2074">
        <v>1</v>
      </c>
      <c r="K2074">
        <v>4.6097099999999998</v>
      </c>
      <c r="L2074">
        <v>-74.08175</v>
      </c>
    </row>
    <row r="2075" spans="1:12" x14ac:dyDescent="0.25">
      <c r="A2075" t="s">
        <v>68</v>
      </c>
      <c r="B2075" t="s">
        <v>24</v>
      </c>
      <c r="C2075">
        <v>20600</v>
      </c>
      <c r="D2075">
        <v>0</v>
      </c>
      <c r="E2075" t="s">
        <v>302</v>
      </c>
      <c r="F2075" t="s">
        <v>96</v>
      </c>
      <c r="G2075" t="s">
        <v>16</v>
      </c>
      <c r="H2075">
        <v>5</v>
      </c>
      <c r="I2075" t="s">
        <v>17</v>
      </c>
      <c r="J2075">
        <v>5</v>
      </c>
      <c r="K2075">
        <v>4.6097099999999998</v>
      </c>
      <c r="L2075">
        <v>-74.08175</v>
      </c>
    </row>
    <row r="2076" spans="1:12" x14ac:dyDescent="0.25">
      <c r="A2076" t="s">
        <v>50</v>
      </c>
      <c r="B2076" t="s">
        <v>29</v>
      </c>
      <c r="C2076">
        <v>2257600</v>
      </c>
      <c r="D2076">
        <v>118400</v>
      </c>
      <c r="E2076" t="s">
        <v>659</v>
      </c>
      <c r="F2076" t="s">
        <v>76</v>
      </c>
      <c r="G2076" t="s">
        <v>153</v>
      </c>
      <c r="H2076">
        <v>5</v>
      </c>
      <c r="I2076" t="s">
        <v>17</v>
      </c>
      <c r="J2076">
        <v>10</v>
      </c>
      <c r="K2076">
        <v>2.9272999999999998</v>
      </c>
      <c r="L2076">
        <v>-75.281890000000004</v>
      </c>
    </row>
    <row r="2077" spans="1:12" x14ac:dyDescent="0.25">
      <c r="A2077" t="s">
        <v>184</v>
      </c>
      <c r="B2077" t="s">
        <v>86</v>
      </c>
      <c r="C2077">
        <v>239200</v>
      </c>
      <c r="D2077">
        <v>10900</v>
      </c>
      <c r="E2077" t="s">
        <v>1106</v>
      </c>
      <c r="F2077" t="s">
        <v>88</v>
      </c>
      <c r="G2077" t="s">
        <v>201</v>
      </c>
      <c r="H2077">
        <v>5</v>
      </c>
      <c r="I2077" t="s">
        <v>38</v>
      </c>
      <c r="J2077">
        <v>1</v>
      </c>
      <c r="K2077">
        <v>11.54444</v>
      </c>
      <c r="L2077">
        <v>-72.907219999999995</v>
      </c>
    </row>
    <row r="2078" spans="1:12" x14ac:dyDescent="0.25">
      <c r="A2078" t="s">
        <v>12</v>
      </c>
      <c r="B2078" t="s">
        <v>13</v>
      </c>
      <c r="C2078">
        <v>261400</v>
      </c>
      <c r="D2078">
        <v>15000</v>
      </c>
      <c r="E2078" t="s">
        <v>189</v>
      </c>
      <c r="F2078" t="s">
        <v>52</v>
      </c>
      <c r="G2078" t="s">
        <v>22</v>
      </c>
      <c r="H2078">
        <v>1</v>
      </c>
      <c r="I2078" t="s">
        <v>17</v>
      </c>
      <c r="J2078">
        <v>1</v>
      </c>
      <c r="K2078">
        <v>6.2518399999999996</v>
      </c>
      <c r="L2078">
        <v>-75.563590000000005</v>
      </c>
    </row>
    <row r="2079" spans="1:12" x14ac:dyDescent="0.25">
      <c r="A2079" t="s">
        <v>98</v>
      </c>
      <c r="B2079" t="s">
        <v>19</v>
      </c>
      <c r="C2079">
        <v>455900</v>
      </c>
      <c r="D2079">
        <v>22500</v>
      </c>
      <c r="E2079" t="s">
        <v>818</v>
      </c>
      <c r="F2079" t="s">
        <v>21</v>
      </c>
      <c r="G2079" t="s">
        <v>16</v>
      </c>
      <c r="H2079">
        <v>1</v>
      </c>
      <c r="I2079" t="s">
        <v>17</v>
      </c>
      <c r="J2079">
        <v>10</v>
      </c>
      <c r="K2079">
        <v>4.6097099999999998</v>
      </c>
      <c r="L2079">
        <v>-74.08175</v>
      </c>
    </row>
    <row r="2080" spans="1:12" x14ac:dyDescent="0.25">
      <c r="A2080" t="s">
        <v>39</v>
      </c>
      <c r="B2080" t="s">
        <v>24</v>
      </c>
      <c r="C2080">
        <v>44000</v>
      </c>
      <c r="D2080">
        <v>2700</v>
      </c>
      <c r="E2080" t="s">
        <v>664</v>
      </c>
      <c r="F2080" t="s">
        <v>76</v>
      </c>
      <c r="G2080" t="s">
        <v>91</v>
      </c>
      <c r="H2080">
        <v>5</v>
      </c>
      <c r="I2080" t="s">
        <v>38</v>
      </c>
      <c r="J2080">
        <v>1</v>
      </c>
      <c r="K2080">
        <v>10.968540000000001</v>
      </c>
      <c r="L2080">
        <v>-74.781319999999994</v>
      </c>
    </row>
    <row r="2081" spans="1:12" x14ac:dyDescent="0.25">
      <c r="A2081" t="s">
        <v>55</v>
      </c>
      <c r="B2081" t="s">
        <v>13</v>
      </c>
      <c r="C2081">
        <v>135900</v>
      </c>
      <c r="D2081">
        <v>7900</v>
      </c>
      <c r="E2081" t="s">
        <v>900</v>
      </c>
      <c r="F2081" t="s">
        <v>43</v>
      </c>
      <c r="G2081" t="s">
        <v>22</v>
      </c>
      <c r="H2081">
        <v>5</v>
      </c>
      <c r="I2081" t="s">
        <v>17</v>
      </c>
      <c r="J2081">
        <v>2</v>
      </c>
      <c r="K2081">
        <v>6.2518399999999996</v>
      </c>
      <c r="L2081">
        <v>-75.563590000000005</v>
      </c>
    </row>
    <row r="2082" spans="1:12" x14ac:dyDescent="0.25">
      <c r="A2082" t="s">
        <v>184</v>
      </c>
      <c r="B2082" t="s">
        <v>86</v>
      </c>
      <c r="C2082">
        <v>404400</v>
      </c>
      <c r="D2082">
        <v>19700</v>
      </c>
      <c r="E2082" t="s">
        <v>857</v>
      </c>
      <c r="F2082" t="s">
        <v>130</v>
      </c>
      <c r="G2082" t="s">
        <v>91</v>
      </c>
      <c r="H2082">
        <v>1</v>
      </c>
      <c r="I2082" t="s">
        <v>38</v>
      </c>
      <c r="J2082">
        <v>1</v>
      </c>
      <c r="K2082">
        <v>10.968540000000001</v>
      </c>
      <c r="L2082">
        <v>-74.781319999999994</v>
      </c>
    </row>
    <row r="2083" spans="1:12" x14ac:dyDescent="0.25">
      <c r="A2083" t="s">
        <v>12</v>
      </c>
      <c r="B2083" t="s">
        <v>13</v>
      </c>
      <c r="C2083">
        <v>196400</v>
      </c>
      <c r="D2083">
        <v>15400</v>
      </c>
      <c r="E2083" t="s">
        <v>1069</v>
      </c>
      <c r="F2083" t="s">
        <v>130</v>
      </c>
      <c r="G2083" t="s">
        <v>22</v>
      </c>
      <c r="H2083">
        <v>5</v>
      </c>
      <c r="I2083" t="s">
        <v>17</v>
      </c>
      <c r="J2083">
        <v>1</v>
      </c>
      <c r="K2083">
        <v>6.2518399999999996</v>
      </c>
      <c r="L2083">
        <v>-75.563590000000005</v>
      </c>
    </row>
    <row r="2084" spans="1:12" x14ac:dyDescent="0.25">
      <c r="A2084" t="s">
        <v>297</v>
      </c>
      <c r="B2084" t="s">
        <v>86</v>
      </c>
      <c r="C2084">
        <v>54100</v>
      </c>
      <c r="D2084">
        <v>3300</v>
      </c>
      <c r="E2084" t="s">
        <v>177</v>
      </c>
      <c r="F2084" t="s">
        <v>76</v>
      </c>
      <c r="G2084" t="s">
        <v>16</v>
      </c>
      <c r="H2084">
        <v>5</v>
      </c>
      <c r="I2084" t="s">
        <v>17</v>
      </c>
      <c r="J2084">
        <v>1</v>
      </c>
      <c r="K2084">
        <v>4.6097099999999998</v>
      </c>
      <c r="L2084">
        <v>-74.08175</v>
      </c>
    </row>
    <row r="2085" spans="1:12" x14ac:dyDescent="0.25">
      <c r="A2085" t="s">
        <v>23</v>
      </c>
      <c r="B2085" t="s">
        <v>24</v>
      </c>
      <c r="C2085">
        <v>195600</v>
      </c>
      <c r="D2085">
        <v>11100</v>
      </c>
      <c r="E2085" t="s">
        <v>570</v>
      </c>
      <c r="F2085" t="s">
        <v>15</v>
      </c>
      <c r="G2085" t="s">
        <v>31</v>
      </c>
      <c r="H2085">
        <v>4</v>
      </c>
      <c r="I2085" t="s">
        <v>17</v>
      </c>
      <c r="J2085">
        <v>2</v>
      </c>
      <c r="K2085">
        <v>3.4372199999999999</v>
      </c>
      <c r="L2085">
        <v>-76.522499999999994</v>
      </c>
    </row>
    <row r="2086" spans="1:12" x14ac:dyDescent="0.25">
      <c r="A2086" t="s">
        <v>297</v>
      </c>
      <c r="B2086" t="s">
        <v>86</v>
      </c>
      <c r="C2086">
        <v>44800</v>
      </c>
      <c r="D2086">
        <v>0</v>
      </c>
      <c r="E2086" t="s">
        <v>420</v>
      </c>
      <c r="F2086" t="s">
        <v>43</v>
      </c>
      <c r="G2086" t="s">
        <v>16</v>
      </c>
      <c r="H2086">
        <v>4</v>
      </c>
      <c r="I2086" t="s">
        <v>17</v>
      </c>
      <c r="J2086">
        <v>2</v>
      </c>
      <c r="K2086">
        <v>4.6097099999999998</v>
      </c>
      <c r="L2086">
        <v>-74.08175</v>
      </c>
    </row>
    <row r="2087" spans="1:12" x14ac:dyDescent="0.25">
      <c r="A2087" t="s">
        <v>204</v>
      </c>
      <c r="B2087" t="s">
        <v>13</v>
      </c>
      <c r="C2087">
        <v>129800</v>
      </c>
      <c r="D2087">
        <v>7300</v>
      </c>
      <c r="E2087" t="s">
        <v>154</v>
      </c>
      <c r="F2087" t="s">
        <v>160</v>
      </c>
      <c r="G2087" t="s">
        <v>31</v>
      </c>
      <c r="H2087">
        <v>4</v>
      </c>
      <c r="I2087" t="s">
        <v>17</v>
      </c>
      <c r="J2087">
        <v>4</v>
      </c>
      <c r="K2087">
        <v>3.4372199999999999</v>
      </c>
      <c r="L2087">
        <v>-76.522499999999994</v>
      </c>
    </row>
    <row r="2088" spans="1:12" x14ac:dyDescent="0.25">
      <c r="A2088" t="s">
        <v>155</v>
      </c>
      <c r="B2088" t="s">
        <v>62</v>
      </c>
      <c r="C2088">
        <v>91100</v>
      </c>
      <c r="D2088">
        <v>5200</v>
      </c>
      <c r="E2088" t="s">
        <v>786</v>
      </c>
      <c r="F2088" t="s">
        <v>35</v>
      </c>
      <c r="G2088" t="s">
        <v>16</v>
      </c>
      <c r="H2088">
        <v>5</v>
      </c>
      <c r="I2088" t="s">
        <v>17</v>
      </c>
      <c r="J2088">
        <v>4</v>
      </c>
      <c r="K2088">
        <v>4.6097099999999998</v>
      </c>
      <c r="L2088">
        <v>-74.08175</v>
      </c>
    </row>
    <row r="2089" spans="1:12" x14ac:dyDescent="0.25">
      <c r="A2089" t="s">
        <v>103</v>
      </c>
      <c r="B2089" t="s">
        <v>13</v>
      </c>
      <c r="C2089">
        <v>268800</v>
      </c>
      <c r="D2089">
        <v>16700</v>
      </c>
      <c r="E2089" t="s">
        <v>895</v>
      </c>
      <c r="F2089" t="s">
        <v>54</v>
      </c>
      <c r="G2089" t="s">
        <v>22</v>
      </c>
      <c r="H2089">
        <v>5</v>
      </c>
      <c r="I2089" t="s">
        <v>17</v>
      </c>
      <c r="J2089">
        <v>3</v>
      </c>
      <c r="K2089">
        <v>6.2518399999999996</v>
      </c>
      <c r="L2089">
        <v>-75.563590000000005</v>
      </c>
    </row>
    <row r="2090" spans="1:12" x14ac:dyDescent="0.25">
      <c r="A2090" t="s">
        <v>94</v>
      </c>
      <c r="B2090" t="s">
        <v>29</v>
      </c>
      <c r="C2090">
        <v>617600</v>
      </c>
      <c r="D2090">
        <v>33300</v>
      </c>
      <c r="E2090" t="s">
        <v>339</v>
      </c>
      <c r="F2090" t="s">
        <v>76</v>
      </c>
      <c r="G2090" t="s">
        <v>22</v>
      </c>
      <c r="H2090">
        <v>1</v>
      </c>
      <c r="I2090" t="s">
        <v>17</v>
      </c>
      <c r="J2090">
        <v>2</v>
      </c>
      <c r="K2090">
        <v>6.2518399999999996</v>
      </c>
      <c r="L2090">
        <v>-75.563590000000005</v>
      </c>
    </row>
    <row r="2091" spans="1:12" x14ac:dyDescent="0.25">
      <c r="A2091" t="s">
        <v>12</v>
      </c>
      <c r="B2091" t="s">
        <v>13</v>
      </c>
      <c r="C2091">
        <v>133900</v>
      </c>
      <c r="D2091">
        <v>7500</v>
      </c>
      <c r="E2091" t="s">
        <v>137</v>
      </c>
      <c r="F2091" t="s">
        <v>35</v>
      </c>
      <c r="G2091" t="s">
        <v>22</v>
      </c>
      <c r="H2091">
        <v>3</v>
      </c>
      <c r="I2091" t="s">
        <v>17</v>
      </c>
      <c r="J2091">
        <v>8</v>
      </c>
      <c r="K2091">
        <v>6.2518399999999996</v>
      </c>
      <c r="L2091">
        <v>-75.563590000000005</v>
      </c>
    </row>
    <row r="2092" spans="1:12" x14ac:dyDescent="0.25">
      <c r="A2092" t="s">
        <v>124</v>
      </c>
      <c r="B2092" t="s">
        <v>19</v>
      </c>
      <c r="C2092">
        <v>738300</v>
      </c>
      <c r="D2092">
        <v>46100</v>
      </c>
      <c r="E2092" t="s">
        <v>486</v>
      </c>
      <c r="F2092" t="s">
        <v>130</v>
      </c>
      <c r="G2092" t="s">
        <v>16</v>
      </c>
      <c r="H2092">
        <v>4</v>
      </c>
      <c r="I2092" t="s">
        <v>17</v>
      </c>
      <c r="J2092">
        <v>4</v>
      </c>
      <c r="K2092">
        <v>4.6097099999999998</v>
      </c>
      <c r="L2092">
        <v>-74.08175</v>
      </c>
    </row>
    <row r="2093" spans="1:12" x14ac:dyDescent="0.25">
      <c r="A2093" t="s">
        <v>48</v>
      </c>
      <c r="B2093" t="s">
        <v>24</v>
      </c>
      <c r="C2093">
        <v>70500</v>
      </c>
      <c r="D2093">
        <v>1900</v>
      </c>
      <c r="E2093" t="s">
        <v>662</v>
      </c>
      <c r="F2093" t="s">
        <v>76</v>
      </c>
      <c r="G2093" t="s">
        <v>22</v>
      </c>
      <c r="H2093">
        <v>1</v>
      </c>
      <c r="I2093" t="s">
        <v>38</v>
      </c>
      <c r="J2093">
        <v>1</v>
      </c>
      <c r="K2093">
        <v>6.2518399999999996</v>
      </c>
      <c r="L2093">
        <v>-75.563590000000005</v>
      </c>
    </row>
    <row r="2094" spans="1:12" x14ac:dyDescent="0.25">
      <c r="A2094" t="s">
        <v>133</v>
      </c>
      <c r="B2094" t="s">
        <v>24</v>
      </c>
      <c r="C2094">
        <v>22200</v>
      </c>
      <c r="D2094">
        <v>0</v>
      </c>
      <c r="E2094" t="s">
        <v>129</v>
      </c>
      <c r="F2094" t="s">
        <v>43</v>
      </c>
      <c r="G2094" t="s">
        <v>22</v>
      </c>
      <c r="H2094">
        <v>4</v>
      </c>
      <c r="I2094" t="s">
        <v>17</v>
      </c>
      <c r="J2094">
        <v>8</v>
      </c>
      <c r="K2094">
        <v>6.2518399999999996</v>
      </c>
      <c r="L2094">
        <v>-75.563590000000005</v>
      </c>
    </row>
    <row r="2095" spans="1:12" x14ac:dyDescent="0.25">
      <c r="A2095" t="s">
        <v>122</v>
      </c>
      <c r="B2095" t="s">
        <v>29</v>
      </c>
      <c r="C2095">
        <v>1311900</v>
      </c>
      <c r="D2095">
        <v>68000</v>
      </c>
      <c r="E2095" t="s">
        <v>614</v>
      </c>
      <c r="F2095" t="s">
        <v>88</v>
      </c>
      <c r="G2095" t="s">
        <v>22</v>
      </c>
      <c r="H2095">
        <v>5</v>
      </c>
      <c r="I2095" t="s">
        <v>17</v>
      </c>
      <c r="J2095">
        <v>3</v>
      </c>
      <c r="K2095">
        <v>6.2518399999999996</v>
      </c>
      <c r="L2095">
        <v>-75.563590000000005</v>
      </c>
    </row>
    <row r="2096" spans="1:12" x14ac:dyDescent="0.25">
      <c r="A2096" t="s">
        <v>89</v>
      </c>
      <c r="B2096" t="s">
        <v>62</v>
      </c>
      <c r="C2096">
        <v>18100</v>
      </c>
      <c r="D2096">
        <v>0</v>
      </c>
      <c r="E2096" t="s">
        <v>1116</v>
      </c>
      <c r="F2096" t="s">
        <v>52</v>
      </c>
      <c r="G2096" t="s">
        <v>60</v>
      </c>
      <c r="H2096">
        <v>4</v>
      </c>
      <c r="I2096" t="s">
        <v>38</v>
      </c>
      <c r="J2096">
        <v>1</v>
      </c>
      <c r="K2096">
        <v>4.8133299999999997</v>
      </c>
      <c r="L2096">
        <v>-75.696110000000004</v>
      </c>
    </row>
    <row r="2097" spans="1:12" x14ac:dyDescent="0.25">
      <c r="A2097" t="s">
        <v>85</v>
      </c>
      <c r="B2097" t="s">
        <v>86</v>
      </c>
      <c r="C2097">
        <v>965700</v>
      </c>
      <c r="D2097">
        <v>49600</v>
      </c>
      <c r="E2097" t="s">
        <v>1241</v>
      </c>
      <c r="F2097" t="s">
        <v>96</v>
      </c>
      <c r="G2097" t="s">
        <v>22</v>
      </c>
      <c r="H2097">
        <v>5</v>
      </c>
      <c r="I2097" t="s">
        <v>17</v>
      </c>
      <c r="J2097">
        <v>6</v>
      </c>
      <c r="K2097">
        <v>6.2518399999999996</v>
      </c>
      <c r="L2097">
        <v>-75.563590000000005</v>
      </c>
    </row>
    <row r="2098" spans="1:12" x14ac:dyDescent="0.25">
      <c r="A2098" t="s">
        <v>57</v>
      </c>
      <c r="B2098" t="s">
        <v>58</v>
      </c>
      <c r="C2098">
        <v>75000</v>
      </c>
      <c r="D2098">
        <v>2200</v>
      </c>
      <c r="E2098" t="s">
        <v>1052</v>
      </c>
      <c r="F2098" t="s">
        <v>21</v>
      </c>
      <c r="G2098" t="s">
        <v>126</v>
      </c>
      <c r="H2098">
        <v>5</v>
      </c>
      <c r="I2098" t="s">
        <v>17</v>
      </c>
      <c r="J2098">
        <v>8</v>
      </c>
      <c r="K2098">
        <v>7.89391</v>
      </c>
      <c r="L2098">
        <v>-72.507819999999995</v>
      </c>
    </row>
    <row r="2099" spans="1:12" x14ac:dyDescent="0.25">
      <c r="A2099" t="s">
        <v>192</v>
      </c>
      <c r="B2099" t="s">
        <v>65</v>
      </c>
      <c r="C2099">
        <v>33200</v>
      </c>
      <c r="D2099">
        <v>0</v>
      </c>
      <c r="E2099" t="s">
        <v>637</v>
      </c>
      <c r="F2099" t="s">
        <v>43</v>
      </c>
      <c r="G2099" t="s">
        <v>44</v>
      </c>
      <c r="H2099">
        <v>5</v>
      </c>
      <c r="I2099" t="s">
        <v>32</v>
      </c>
      <c r="J2099">
        <v>1</v>
      </c>
      <c r="K2099">
        <v>11.240790000000001</v>
      </c>
      <c r="L2099">
        <v>-74.199039999999997</v>
      </c>
    </row>
    <row r="2100" spans="1:12" x14ac:dyDescent="0.25">
      <c r="A2100" t="s">
        <v>68</v>
      </c>
      <c r="B2100" t="s">
        <v>24</v>
      </c>
      <c r="C2100">
        <v>30200</v>
      </c>
      <c r="D2100">
        <v>1800</v>
      </c>
      <c r="E2100" t="s">
        <v>1291</v>
      </c>
      <c r="F2100" t="s">
        <v>35</v>
      </c>
      <c r="G2100" t="s">
        <v>16</v>
      </c>
      <c r="H2100">
        <v>1</v>
      </c>
      <c r="I2100" t="s">
        <v>17</v>
      </c>
      <c r="J2100">
        <v>2</v>
      </c>
      <c r="K2100">
        <v>4.6097099999999998</v>
      </c>
      <c r="L2100">
        <v>-74.08175</v>
      </c>
    </row>
    <row r="2101" spans="1:12" x14ac:dyDescent="0.25">
      <c r="A2101" t="s">
        <v>85</v>
      </c>
      <c r="B2101" t="s">
        <v>86</v>
      </c>
      <c r="C2101">
        <v>637400</v>
      </c>
      <c r="D2101">
        <v>34600</v>
      </c>
      <c r="E2101" t="s">
        <v>710</v>
      </c>
      <c r="F2101" t="s">
        <v>160</v>
      </c>
      <c r="G2101" t="s">
        <v>60</v>
      </c>
      <c r="H2101">
        <v>4</v>
      </c>
      <c r="I2101" t="s">
        <v>17</v>
      </c>
      <c r="J2101">
        <v>1</v>
      </c>
      <c r="K2101">
        <v>4.8133299999999997</v>
      </c>
      <c r="L2101">
        <v>-75.696110000000004</v>
      </c>
    </row>
    <row r="2102" spans="1:12" x14ac:dyDescent="0.25">
      <c r="A2102" t="s">
        <v>196</v>
      </c>
      <c r="B2102" t="s">
        <v>13</v>
      </c>
      <c r="C2102">
        <v>898900</v>
      </c>
      <c r="D2102">
        <v>46100</v>
      </c>
      <c r="E2102" t="s">
        <v>712</v>
      </c>
      <c r="F2102" t="s">
        <v>26</v>
      </c>
      <c r="G2102" t="s">
        <v>16</v>
      </c>
      <c r="H2102">
        <v>5</v>
      </c>
      <c r="I2102" t="s">
        <v>17</v>
      </c>
      <c r="J2102">
        <v>1</v>
      </c>
      <c r="K2102">
        <v>4.6097099999999998</v>
      </c>
      <c r="L2102">
        <v>-74.08175</v>
      </c>
    </row>
    <row r="2103" spans="1:12" x14ac:dyDescent="0.25">
      <c r="A2103" t="s">
        <v>105</v>
      </c>
      <c r="B2103" t="s">
        <v>19</v>
      </c>
      <c r="C2103">
        <v>335800</v>
      </c>
      <c r="D2103">
        <v>18900</v>
      </c>
      <c r="E2103" t="s">
        <v>820</v>
      </c>
      <c r="F2103" t="s">
        <v>52</v>
      </c>
      <c r="G2103" t="s">
        <v>16</v>
      </c>
      <c r="H2103">
        <v>5</v>
      </c>
      <c r="I2103" t="s">
        <v>17</v>
      </c>
      <c r="J2103">
        <v>3</v>
      </c>
      <c r="K2103">
        <v>4.6097099999999998</v>
      </c>
      <c r="L2103">
        <v>-74.08175</v>
      </c>
    </row>
    <row r="2104" spans="1:12" x14ac:dyDescent="0.25">
      <c r="A2104" t="s">
        <v>171</v>
      </c>
      <c r="B2104" t="s">
        <v>19</v>
      </c>
      <c r="C2104">
        <v>291200</v>
      </c>
      <c r="D2104">
        <v>15900</v>
      </c>
      <c r="E2104" t="s">
        <v>445</v>
      </c>
      <c r="F2104" t="s">
        <v>96</v>
      </c>
      <c r="G2104" t="s">
        <v>178</v>
      </c>
      <c r="H2104">
        <v>5</v>
      </c>
      <c r="I2104" t="s">
        <v>17</v>
      </c>
      <c r="J2104">
        <v>3</v>
      </c>
      <c r="K2104">
        <v>1.2136100000000001</v>
      </c>
      <c r="L2104">
        <v>-77.281109999999998</v>
      </c>
    </row>
    <row r="2105" spans="1:12" x14ac:dyDescent="0.25">
      <c r="A2105" t="s">
        <v>28</v>
      </c>
      <c r="B2105" t="s">
        <v>29</v>
      </c>
      <c r="C2105">
        <v>545800</v>
      </c>
      <c r="D2105">
        <v>34900</v>
      </c>
      <c r="E2105" t="s">
        <v>887</v>
      </c>
      <c r="F2105" t="s">
        <v>47</v>
      </c>
      <c r="G2105" t="s">
        <v>16</v>
      </c>
      <c r="H2105">
        <v>1</v>
      </c>
      <c r="I2105" t="s">
        <v>17</v>
      </c>
      <c r="J2105">
        <v>8</v>
      </c>
      <c r="K2105">
        <v>4.6097099999999998</v>
      </c>
      <c r="L2105">
        <v>-74.08175</v>
      </c>
    </row>
    <row r="2106" spans="1:12" x14ac:dyDescent="0.25">
      <c r="A2106" t="s">
        <v>18</v>
      </c>
      <c r="B2106" t="s">
        <v>19</v>
      </c>
      <c r="C2106">
        <v>261600</v>
      </c>
      <c r="D2106">
        <v>14300</v>
      </c>
      <c r="E2106" t="s">
        <v>102</v>
      </c>
      <c r="F2106" t="s">
        <v>47</v>
      </c>
      <c r="G2106" t="s">
        <v>22</v>
      </c>
      <c r="H2106">
        <v>5</v>
      </c>
      <c r="I2106" t="s">
        <v>17</v>
      </c>
      <c r="J2106">
        <v>2</v>
      </c>
      <c r="K2106">
        <v>6.2518399999999996</v>
      </c>
      <c r="L2106">
        <v>-75.563590000000005</v>
      </c>
    </row>
    <row r="2107" spans="1:12" x14ac:dyDescent="0.25">
      <c r="A2107" t="s">
        <v>113</v>
      </c>
      <c r="B2107" t="s">
        <v>24</v>
      </c>
      <c r="C2107">
        <v>16700</v>
      </c>
      <c r="D2107">
        <v>0</v>
      </c>
      <c r="E2107" t="s">
        <v>1116</v>
      </c>
      <c r="F2107" t="s">
        <v>160</v>
      </c>
      <c r="G2107" t="s">
        <v>27</v>
      </c>
      <c r="H2107">
        <v>5</v>
      </c>
      <c r="I2107" t="s">
        <v>17</v>
      </c>
      <c r="J2107">
        <v>8</v>
      </c>
      <c r="K2107">
        <v>10.39972</v>
      </c>
      <c r="L2107">
        <v>-75.514439999999993</v>
      </c>
    </row>
    <row r="2108" spans="1:12" x14ac:dyDescent="0.25">
      <c r="A2108" t="s">
        <v>158</v>
      </c>
      <c r="B2108" t="s">
        <v>62</v>
      </c>
      <c r="C2108">
        <v>53400</v>
      </c>
      <c r="D2108">
        <v>7600</v>
      </c>
      <c r="E2108" t="s">
        <v>416</v>
      </c>
      <c r="F2108" t="s">
        <v>76</v>
      </c>
      <c r="G2108" t="s">
        <v>278</v>
      </c>
      <c r="H2108">
        <v>1</v>
      </c>
      <c r="I2108" t="s">
        <v>32</v>
      </c>
      <c r="J2108">
        <v>1</v>
      </c>
      <c r="K2108">
        <v>-4.2152799999999999</v>
      </c>
      <c r="L2108">
        <v>-69.940560000000005</v>
      </c>
    </row>
    <row r="2109" spans="1:12" x14ac:dyDescent="0.25">
      <c r="A2109" t="s">
        <v>158</v>
      </c>
      <c r="B2109" t="s">
        <v>62</v>
      </c>
      <c r="C2109">
        <v>39800</v>
      </c>
      <c r="D2109">
        <v>0</v>
      </c>
      <c r="E2109" t="s">
        <v>819</v>
      </c>
      <c r="F2109" t="s">
        <v>130</v>
      </c>
      <c r="G2109" t="s">
        <v>16</v>
      </c>
      <c r="H2109">
        <v>4</v>
      </c>
      <c r="I2109" t="s">
        <v>17</v>
      </c>
      <c r="J2109">
        <v>1</v>
      </c>
      <c r="K2109">
        <v>4.6097099999999998</v>
      </c>
      <c r="L2109">
        <v>-74.08175</v>
      </c>
    </row>
    <row r="2110" spans="1:12" x14ac:dyDescent="0.25">
      <c r="A2110" t="s">
        <v>64</v>
      </c>
      <c r="B2110" t="s">
        <v>65</v>
      </c>
      <c r="C2110">
        <v>58600</v>
      </c>
      <c r="D2110">
        <v>3300</v>
      </c>
      <c r="E2110" t="s">
        <v>808</v>
      </c>
      <c r="F2110" t="s">
        <v>93</v>
      </c>
      <c r="G2110" t="s">
        <v>16</v>
      </c>
      <c r="H2110">
        <v>4</v>
      </c>
      <c r="I2110" t="s">
        <v>32</v>
      </c>
      <c r="J2110">
        <v>1</v>
      </c>
      <c r="K2110">
        <v>4.6097099999999998</v>
      </c>
      <c r="L2110">
        <v>-74.08175</v>
      </c>
    </row>
    <row r="2111" spans="1:12" x14ac:dyDescent="0.25">
      <c r="A2111" t="s">
        <v>55</v>
      </c>
      <c r="B2111" t="s">
        <v>13</v>
      </c>
      <c r="C2111">
        <v>81100</v>
      </c>
      <c r="D2111">
        <v>5000</v>
      </c>
      <c r="E2111" t="s">
        <v>313</v>
      </c>
      <c r="F2111" t="s">
        <v>21</v>
      </c>
      <c r="G2111" t="s">
        <v>31</v>
      </c>
      <c r="H2111">
        <v>4</v>
      </c>
      <c r="I2111" t="s">
        <v>17</v>
      </c>
      <c r="J2111">
        <v>5</v>
      </c>
      <c r="K2111">
        <v>3.4372199999999999</v>
      </c>
      <c r="L2111">
        <v>-76.522499999999994</v>
      </c>
    </row>
    <row r="2112" spans="1:12" x14ac:dyDescent="0.25">
      <c r="A2112" t="s">
        <v>57</v>
      </c>
      <c r="B2112" t="s">
        <v>58</v>
      </c>
      <c r="C2112">
        <v>74700</v>
      </c>
      <c r="D2112">
        <v>2200</v>
      </c>
      <c r="E2112" t="s">
        <v>1288</v>
      </c>
      <c r="F2112" t="s">
        <v>43</v>
      </c>
      <c r="G2112" t="s">
        <v>16</v>
      </c>
      <c r="H2112">
        <v>5</v>
      </c>
      <c r="I2112" t="s">
        <v>17</v>
      </c>
      <c r="J2112">
        <v>10</v>
      </c>
      <c r="K2112">
        <v>4.6097099999999998</v>
      </c>
      <c r="L2112">
        <v>-74.08175</v>
      </c>
    </row>
    <row r="2113" spans="1:12" x14ac:dyDescent="0.25">
      <c r="A2113" t="s">
        <v>148</v>
      </c>
      <c r="B2113" t="s">
        <v>13</v>
      </c>
      <c r="C2113">
        <v>1777600</v>
      </c>
      <c r="D2113">
        <v>95900</v>
      </c>
      <c r="E2113" t="s">
        <v>685</v>
      </c>
      <c r="F2113" t="s">
        <v>47</v>
      </c>
      <c r="G2113" t="s">
        <v>31</v>
      </c>
      <c r="H2113">
        <v>5</v>
      </c>
      <c r="I2113" t="s">
        <v>32</v>
      </c>
      <c r="J2113">
        <v>1</v>
      </c>
      <c r="K2113">
        <v>3.4372199999999999</v>
      </c>
      <c r="L2113">
        <v>-76.522499999999994</v>
      </c>
    </row>
    <row r="2114" spans="1:12" x14ac:dyDescent="0.25">
      <c r="A2114" t="s">
        <v>219</v>
      </c>
      <c r="B2114" t="s">
        <v>19</v>
      </c>
      <c r="C2114">
        <v>533800</v>
      </c>
      <c r="D2114">
        <v>26600</v>
      </c>
      <c r="E2114" t="s">
        <v>638</v>
      </c>
      <c r="F2114" t="s">
        <v>88</v>
      </c>
      <c r="G2114" t="s">
        <v>161</v>
      </c>
      <c r="H2114">
        <v>5</v>
      </c>
      <c r="I2114" t="s">
        <v>17</v>
      </c>
      <c r="J2114">
        <v>2</v>
      </c>
      <c r="K2114">
        <v>7.1253900000000003</v>
      </c>
      <c r="L2114">
        <v>-73.119799999999998</v>
      </c>
    </row>
    <row r="2115" spans="1:12" x14ac:dyDescent="0.25">
      <c r="A2115" t="s">
        <v>94</v>
      </c>
      <c r="B2115" t="s">
        <v>29</v>
      </c>
      <c r="C2115">
        <v>690600</v>
      </c>
      <c r="D2115">
        <v>37000</v>
      </c>
      <c r="E2115" t="s">
        <v>926</v>
      </c>
      <c r="F2115" t="s">
        <v>96</v>
      </c>
      <c r="G2115" t="s">
        <v>22</v>
      </c>
      <c r="H2115">
        <v>5</v>
      </c>
      <c r="I2115" t="s">
        <v>146</v>
      </c>
      <c r="J2115">
        <v>1</v>
      </c>
      <c r="K2115">
        <v>6.2518399999999996</v>
      </c>
      <c r="L2115">
        <v>-75.563590000000005</v>
      </c>
    </row>
    <row r="2116" spans="1:12" x14ac:dyDescent="0.25">
      <c r="A2116" t="s">
        <v>105</v>
      </c>
      <c r="B2116" t="s">
        <v>19</v>
      </c>
      <c r="C2116">
        <v>225100</v>
      </c>
      <c r="D2116">
        <v>17800</v>
      </c>
      <c r="E2116" t="s">
        <v>1259</v>
      </c>
      <c r="F2116" t="s">
        <v>93</v>
      </c>
      <c r="G2116" t="s">
        <v>16</v>
      </c>
      <c r="H2116">
        <v>5</v>
      </c>
      <c r="I2116" t="s">
        <v>17</v>
      </c>
      <c r="J2116">
        <v>4</v>
      </c>
      <c r="K2116">
        <v>4.6097099999999998</v>
      </c>
      <c r="L2116">
        <v>-74.08175</v>
      </c>
    </row>
    <row r="2117" spans="1:12" x14ac:dyDescent="0.25">
      <c r="A2117" t="s">
        <v>118</v>
      </c>
      <c r="B2117" t="s">
        <v>86</v>
      </c>
      <c r="C2117">
        <v>709700</v>
      </c>
      <c r="D2117">
        <v>36000</v>
      </c>
      <c r="E2117" t="s">
        <v>1213</v>
      </c>
      <c r="F2117" t="s">
        <v>52</v>
      </c>
      <c r="G2117" t="s">
        <v>91</v>
      </c>
      <c r="H2117">
        <v>1</v>
      </c>
      <c r="I2117" t="s">
        <v>17</v>
      </c>
      <c r="J2117">
        <v>2</v>
      </c>
      <c r="K2117">
        <v>10.968540000000001</v>
      </c>
      <c r="L2117">
        <v>-74.781319999999994</v>
      </c>
    </row>
    <row r="2118" spans="1:12" x14ac:dyDescent="0.25">
      <c r="A2118" t="s">
        <v>135</v>
      </c>
      <c r="B2118" t="s">
        <v>58</v>
      </c>
      <c r="C2118">
        <v>34200</v>
      </c>
      <c r="D2118">
        <v>2000</v>
      </c>
      <c r="E2118" t="s">
        <v>445</v>
      </c>
      <c r="F2118" t="s">
        <v>35</v>
      </c>
      <c r="G2118" t="s">
        <v>16</v>
      </c>
      <c r="H2118">
        <v>5</v>
      </c>
      <c r="I2118" t="s">
        <v>17</v>
      </c>
      <c r="J2118">
        <v>1</v>
      </c>
      <c r="K2118">
        <v>4.6097099999999998</v>
      </c>
      <c r="L2118">
        <v>-74.08175</v>
      </c>
    </row>
    <row r="2119" spans="1:12" x14ac:dyDescent="0.25">
      <c r="A2119" t="s">
        <v>196</v>
      </c>
      <c r="B2119" t="s">
        <v>13</v>
      </c>
      <c r="C2119">
        <v>1187200</v>
      </c>
      <c r="D2119">
        <v>61400</v>
      </c>
      <c r="E2119" t="s">
        <v>933</v>
      </c>
      <c r="F2119" t="s">
        <v>43</v>
      </c>
      <c r="G2119" t="s">
        <v>22</v>
      </c>
      <c r="H2119">
        <v>4</v>
      </c>
      <c r="I2119" t="s">
        <v>17</v>
      </c>
      <c r="J2119">
        <v>2</v>
      </c>
      <c r="K2119">
        <v>6.2518399999999996</v>
      </c>
      <c r="L2119">
        <v>-75.563590000000005</v>
      </c>
    </row>
    <row r="2120" spans="1:12" x14ac:dyDescent="0.25">
      <c r="A2120" t="s">
        <v>50</v>
      </c>
      <c r="B2120" t="s">
        <v>29</v>
      </c>
      <c r="C2120">
        <v>2424000</v>
      </c>
      <c r="D2120">
        <v>129300</v>
      </c>
      <c r="E2120" t="s">
        <v>1054</v>
      </c>
      <c r="F2120" t="s">
        <v>52</v>
      </c>
      <c r="G2120" t="s">
        <v>16</v>
      </c>
      <c r="H2120">
        <v>2</v>
      </c>
      <c r="I2120" t="s">
        <v>17</v>
      </c>
      <c r="J2120">
        <v>1</v>
      </c>
      <c r="K2120">
        <v>4.6097099999999998</v>
      </c>
      <c r="L2120">
        <v>-74.08175</v>
      </c>
    </row>
    <row r="2121" spans="1:12" x14ac:dyDescent="0.25">
      <c r="A2121" t="s">
        <v>70</v>
      </c>
      <c r="B2121" t="s">
        <v>13</v>
      </c>
      <c r="C2121">
        <v>1679200</v>
      </c>
      <c r="D2121">
        <v>87600</v>
      </c>
      <c r="E2121" t="s">
        <v>218</v>
      </c>
      <c r="F2121" t="s">
        <v>47</v>
      </c>
      <c r="G2121" t="s">
        <v>31</v>
      </c>
      <c r="H2121">
        <v>4</v>
      </c>
      <c r="I2121" t="s">
        <v>17</v>
      </c>
      <c r="J2121">
        <v>2</v>
      </c>
      <c r="K2121">
        <v>3.4372199999999999</v>
      </c>
      <c r="L2121">
        <v>-76.522499999999994</v>
      </c>
    </row>
    <row r="2122" spans="1:12" x14ac:dyDescent="0.25">
      <c r="A2122" t="s">
        <v>41</v>
      </c>
      <c r="B2122" t="s">
        <v>29</v>
      </c>
      <c r="C2122">
        <v>1526700</v>
      </c>
      <c r="D2122">
        <v>81700</v>
      </c>
      <c r="E2122" t="s">
        <v>443</v>
      </c>
      <c r="F2122" t="s">
        <v>88</v>
      </c>
      <c r="G2122" t="s">
        <v>60</v>
      </c>
      <c r="H2122">
        <v>1</v>
      </c>
      <c r="I2122" t="s">
        <v>17</v>
      </c>
      <c r="J2122">
        <v>3</v>
      </c>
      <c r="K2122">
        <v>4.8133299999999997</v>
      </c>
      <c r="L2122">
        <v>-75.696110000000004</v>
      </c>
    </row>
    <row r="2123" spans="1:12" x14ac:dyDescent="0.25">
      <c r="A2123" t="s">
        <v>113</v>
      </c>
      <c r="B2123" t="s">
        <v>24</v>
      </c>
      <c r="C2123">
        <v>16800</v>
      </c>
      <c r="D2123">
        <v>0</v>
      </c>
      <c r="E2123" t="s">
        <v>757</v>
      </c>
      <c r="F2123" t="s">
        <v>52</v>
      </c>
      <c r="G2123" t="s">
        <v>22</v>
      </c>
      <c r="H2123">
        <v>1</v>
      </c>
      <c r="I2123" t="s">
        <v>38</v>
      </c>
      <c r="J2123">
        <v>1</v>
      </c>
      <c r="K2123">
        <v>6.2518399999999996</v>
      </c>
      <c r="L2123">
        <v>-75.563590000000005</v>
      </c>
    </row>
    <row r="2124" spans="1:12" x14ac:dyDescent="0.25">
      <c r="A2124" t="s">
        <v>184</v>
      </c>
      <c r="B2124" t="s">
        <v>86</v>
      </c>
      <c r="C2124">
        <v>264500</v>
      </c>
      <c r="D2124">
        <v>14500</v>
      </c>
      <c r="E2124" t="s">
        <v>362</v>
      </c>
      <c r="F2124" t="s">
        <v>52</v>
      </c>
      <c r="G2124" t="s">
        <v>22</v>
      </c>
      <c r="H2124">
        <v>5</v>
      </c>
      <c r="I2124" t="s">
        <v>32</v>
      </c>
      <c r="J2124">
        <v>1</v>
      </c>
      <c r="K2124">
        <v>6.2518399999999996</v>
      </c>
      <c r="L2124">
        <v>-75.563590000000005</v>
      </c>
    </row>
    <row r="2125" spans="1:12" x14ac:dyDescent="0.25">
      <c r="A2125" t="s">
        <v>105</v>
      </c>
      <c r="B2125" t="s">
        <v>19</v>
      </c>
      <c r="C2125">
        <v>249600</v>
      </c>
      <c r="D2125">
        <v>13700</v>
      </c>
      <c r="E2125" t="s">
        <v>472</v>
      </c>
      <c r="F2125" t="s">
        <v>47</v>
      </c>
      <c r="G2125" t="s">
        <v>16</v>
      </c>
      <c r="H2125">
        <v>5</v>
      </c>
      <c r="I2125" t="s">
        <v>32</v>
      </c>
      <c r="J2125">
        <v>1</v>
      </c>
      <c r="K2125">
        <v>4.6097099999999998</v>
      </c>
      <c r="L2125">
        <v>-74.08175</v>
      </c>
    </row>
    <row r="2126" spans="1:12" x14ac:dyDescent="0.25">
      <c r="A2126" t="s">
        <v>85</v>
      </c>
      <c r="B2126" t="s">
        <v>86</v>
      </c>
      <c r="C2126">
        <v>634000</v>
      </c>
      <c r="D2126">
        <v>31900</v>
      </c>
      <c r="E2126" t="s">
        <v>412</v>
      </c>
      <c r="F2126" t="s">
        <v>88</v>
      </c>
      <c r="G2126" t="s">
        <v>16</v>
      </c>
      <c r="H2126">
        <v>5</v>
      </c>
      <c r="I2126" t="s">
        <v>17</v>
      </c>
      <c r="J2126">
        <v>3</v>
      </c>
      <c r="K2126">
        <v>4.6097099999999998</v>
      </c>
      <c r="L2126">
        <v>-74.08175</v>
      </c>
    </row>
    <row r="2127" spans="1:12" x14ac:dyDescent="0.25">
      <c r="A2127" t="s">
        <v>45</v>
      </c>
      <c r="B2127" t="s">
        <v>29</v>
      </c>
      <c r="C2127">
        <v>1222900</v>
      </c>
      <c r="D2127">
        <v>65500</v>
      </c>
      <c r="E2127" t="s">
        <v>269</v>
      </c>
      <c r="F2127" t="s">
        <v>26</v>
      </c>
      <c r="G2127" t="s">
        <v>22</v>
      </c>
      <c r="H2127">
        <v>4</v>
      </c>
      <c r="I2127" t="s">
        <v>17</v>
      </c>
      <c r="J2127">
        <v>3</v>
      </c>
      <c r="K2127">
        <v>6.2518399999999996</v>
      </c>
      <c r="L2127">
        <v>-75.563590000000005</v>
      </c>
    </row>
    <row r="2128" spans="1:12" x14ac:dyDescent="0.25">
      <c r="A2128" t="s">
        <v>204</v>
      </c>
      <c r="B2128" t="s">
        <v>13</v>
      </c>
      <c r="C2128">
        <v>127500</v>
      </c>
      <c r="D2128">
        <v>7500</v>
      </c>
      <c r="E2128" t="s">
        <v>345</v>
      </c>
      <c r="F2128" t="s">
        <v>130</v>
      </c>
      <c r="G2128" t="s">
        <v>60</v>
      </c>
      <c r="H2128">
        <v>4</v>
      </c>
      <c r="I2128" t="s">
        <v>17</v>
      </c>
      <c r="J2128">
        <v>3</v>
      </c>
      <c r="K2128">
        <v>4.8133299999999997</v>
      </c>
      <c r="L2128">
        <v>-75.696110000000004</v>
      </c>
    </row>
    <row r="2129" spans="1:12" x14ac:dyDescent="0.25">
      <c r="A2129" t="s">
        <v>105</v>
      </c>
      <c r="B2129" t="s">
        <v>19</v>
      </c>
      <c r="C2129">
        <v>300900</v>
      </c>
      <c r="D2129">
        <v>16400</v>
      </c>
      <c r="E2129" t="s">
        <v>455</v>
      </c>
      <c r="F2129" t="s">
        <v>130</v>
      </c>
      <c r="G2129" t="s">
        <v>27</v>
      </c>
      <c r="H2129">
        <v>5</v>
      </c>
      <c r="I2129" t="s">
        <v>17</v>
      </c>
      <c r="J2129">
        <v>5</v>
      </c>
      <c r="K2129">
        <v>10.39972</v>
      </c>
      <c r="L2129">
        <v>-75.514439999999993</v>
      </c>
    </row>
    <row r="2130" spans="1:12" x14ac:dyDescent="0.25">
      <c r="A2130" t="s">
        <v>50</v>
      </c>
      <c r="B2130" t="s">
        <v>29</v>
      </c>
      <c r="C2130">
        <v>2150500</v>
      </c>
      <c r="D2130">
        <v>114900</v>
      </c>
      <c r="E2130" t="s">
        <v>107</v>
      </c>
      <c r="F2130" t="s">
        <v>21</v>
      </c>
      <c r="G2130" t="s">
        <v>31</v>
      </c>
      <c r="H2130">
        <v>5</v>
      </c>
      <c r="I2130" t="s">
        <v>32</v>
      </c>
      <c r="J2130">
        <v>1</v>
      </c>
      <c r="K2130">
        <v>3.4372199999999999</v>
      </c>
      <c r="L2130">
        <v>-76.522499999999994</v>
      </c>
    </row>
    <row r="2131" spans="1:12" x14ac:dyDescent="0.25">
      <c r="A2131" t="s">
        <v>28</v>
      </c>
      <c r="B2131" t="s">
        <v>29</v>
      </c>
      <c r="C2131">
        <v>798300</v>
      </c>
      <c r="D2131">
        <v>40700</v>
      </c>
      <c r="E2131" t="s">
        <v>901</v>
      </c>
      <c r="F2131" t="s">
        <v>26</v>
      </c>
      <c r="G2131" t="s">
        <v>91</v>
      </c>
      <c r="H2131">
        <v>4</v>
      </c>
      <c r="I2131" t="s">
        <v>32</v>
      </c>
      <c r="J2131">
        <v>1</v>
      </c>
      <c r="K2131">
        <v>10.968540000000001</v>
      </c>
      <c r="L2131">
        <v>-74.781319999999994</v>
      </c>
    </row>
    <row r="2132" spans="1:12" x14ac:dyDescent="0.25">
      <c r="A2132" t="s">
        <v>94</v>
      </c>
      <c r="B2132" t="s">
        <v>29</v>
      </c>
      <c r="C2132">
        <v>670800</v>
      </c>
      <c r="D2132">
        <v>35900</v>
      </c>
      <c r="E2132" t="s">
        <v>593</v>
      </c>
      <c r="F2132" t="s">
        <v>26</v>
      </c>
      <c r="G2132" t="s">
        <v>60</v>
      </c>
      <c r="H2132">
        <v>4</v>
      </c>
      <c r="I2132" t="s">
        <v>17</v>
      </c>
      <c r="J2132">
        <v>1</v>
      </c>
      <c r="K2132">
        <v>4.8133299999999997</v>
      </c>
      <c r="L2132">
        <v>-75.696110000000004</v>
      </c>
    </row>
    <row r="2133" spans="1:12" x14ac:dyDescent="0.25">
      <c r="A2133" t="s">
        <v>45</v>
      </c>
      <c r="B2133" t="s">
        <v>29</v>
      </c>
      <c r="C2133">
        <v>1212700</v>
      </c>
      <c r="D2133">
        <v>65000</v>
      </c>
      <c r="E2133" t="s">
        <v>460</v>
      </c>
      <c r="F2133" t="s">
        <v>52</v>
      </c>
      <c r="G2133" t="s">
        <v>201</v>
      </c>
      <c r="H2133">
        <v>1</v>
      </c>
      <c r="I2133" t="s">
        <v>17</v>
      </c>
      <c r="J2133">
        <v>1</v>
      </c>
      <c r="K2133">
        <v>11.54444</v>
      </c>
      <c r="L2133">
        <v>-72.907219999999995</v>
      </c>
    </row>
    <row r="2134" spans="1:12" x14ac:dyDescent="0.25">
      <c r="A2134" t="s">
        <v>45</v>
      </c>
      <c r="B2134" t="s">
        <v>29</v>
      </c>
      <c r="C2134">
        <v>1220000</v>
      </c>
      <c r="D2134">
        <v>65200</v>
      </c>
      <c r="E2134" t="s">
        <v>696</v>
      </c>
      <c r="F2134" t="s">
        <v>35</v>
      </c>
      <c r="G2134" t="s">
        <v>22</v>
      </c>
      <c r="H2134">
        <v>5</v>
      </c>
      <c r="I2134" t="s">
        <v>17</v>
      </c>
      <c r="J2134">
        <v>2</v>
      </c>
      <c r="K2134">
        <v>6.2518399999999996</v>
      </c>
      <c r="L2134">
        <v>-75.563590000000005</v>
      </c>
    </row>
    <row r="2135" spans="1:12" x14ac:dyDescent="0.25">
      <c r="A2135" t="s">
        <v>55</v>
      </c>
      <c r="B2135" t="s">
        <v>13</v>
      </c>
      <c r="C2135">
        <v>72900</v>
      </c>
      <c r="D2135">
        <v>2100</v>
      </c>
      <c r="E2135" t="s">
        <v>175</v>
      </c>
      <c r="F2135" t="s">
        <v>93</v>
      </c>
      <c r="G2135" t="s">
        <v>16</v>
      </c>
      <c r="H2135">
        <v>5</v>
      </c>
      <c r="I2135" t="s">
        <v>17</v>
      </c>
      <c r="J2135">
        <v>6</v>
      </c>
      <c r="K2135">
        <v>4.6097099999999998</v>
      </c>
      <c r="L2135">
        <v>-74.08175</v>
      </c>
    </row>
    <row r="2136" spans="1:12" x14ac:dyDescent="0.25">
      <c r="A2136" t="s">
        <v>80</v>
      </c>
      <c r="B2136" t="s">
        <v>65</v>
      </c>
      <c r="C2136">
        <v>34000</v>
      </c>
      <c r="D2136">
        <v>2300</v>
      </c>
      <c r="E2136" t="s">
        <v>742</v>
      </c>
      <c r="F2136" t="s">
        <v>93</v>
      </c>
      <c r="G2136" t="s">
        <v>22</v>
      </c>
      <c r="H2136">
        <v>1</v>
      </c>
      <c r="I2136" t="s">
        <v>17</v>
      </c>
      <c r="J2136">
        <v>2</v>
      </c>
      <c r="K2136">
        <v>6.2518399999999996</v>
      </c>
      <c r="L2136">
        <v>-75.563590000000005</v>
      </c>
    </row>
    <row r="2137" spans="1:12" x14ac:dyDescent="0.25">
      <c r="A2137" t="s">
        <v>48</v>
      </c>
      <c r="B2137" t="s">
        <v>24</v>
      </c>
      <c r="C2137">
        <v>80600</v>
      </c>
      <c r="D2137">
        <v>4700</v>
      </c>
      <c r="E2137" t="s">
        <v>1046</v>
      </c>
      <c r="F2137" t="s">
        <v>47</v>
      </c>
      <c r="G2137" t="s">
        <v>16</v>
      </c>
      <c r="H2137">
        <v>4</v>
      </c>
      <c r="I2137" t="s">
        <v>17</v>
      </c>
      <c r="J2137">
        <v>6</v>
      </c>
      <c r="K2137">
        <v>4.6097099999999998</v>
      </c>
      <c r="L2137">
        <v>-74.08175</v>
      </c>
    </row>
    <row r="2138" spans="1:12" x14ac:dyDescent="0.25">
      <c r="A2138" t="s">
        <v>84</v>
      </c>
      <c r="B2138" t="s">
        <v>58</v>
      </c>
      <c r="C2138">
        <v>81400</v>
      </c>
      <c r="D2138">
        <v>2500</v>
      </c>
      <c r="E2138" t="s">
        <v>957</v>
      </c>
      <c r="F2138" t="s">
        <v>35</v>
      </c>
      <c r="G2138" t="s">
        <v>22</v>
      </c>
      <c r="H2138">
        <v>4</v>
      </c>
      <c r="I2138" t="s">
        <v>17</v>
      </c>
      <c r="J2138">
        <v>5</v>
      </c>
      <c r="K2138">
        <v>6.2518399999999996</v>
      </c>
      <c r="L2138">
        <v>-75.563590000000005</v>
      </c>
    </row>
    <row r="2139" spans="1:12" x14ac:dyDescent="0.25">
      <c r="A2139" t="s">
        <v>122</v>
      </c>
      <c r="B2139" t="s">
        <v>29</v>
      </c>
      <c r="C2139">
        <v>578100</v>
      </c>
      <c r="D2139">
        <v>29000</v>
      </c>
      <c r="E2139" t="s">
        <v>903</v>
      </c>
      <c r="F2139" t="s">
        <v>76</v>
      </c>
      <c r="G2139" t="s">
        <v>22</v>
      </c>
      <c r="H2139">
        <v>5</v>
      </c>
      <c r="I2139" t="s">
        <v>17</v>
      </c>
      <c r="J2139">
        <v>4</v>
      </c>
      <c r="K2139">
        <v>6.2518399999999996</v>
      </c>
      <c r="L2139">
        <v>-75.563590000000005</v>
      </c>
    </row>
    <row r="2140" spans="1:12" x14ac:dyDescent="0.25">
      <c r="A2140" t="s">
        <v>111</v>
      </c>
      <c r="B2140" t="s">
        <v>19</v>
      </c>
      <c r="C2140">
        <v>470700</v>
      </c>
      <c r="D2140">
        <v>23300</v>
      </c>
      <c r="E2140" t="s">
        <v>769</v>
      </c>
      <c r="F2140" t="s">
        <v>43</v>
      </c>
      <c r="G2140" t="s">
        <v>22</v>
      </c>
      <c r="H2140">
        <v>5</v>
      </c>
      <c r="I2140" t="s">
        <v>17</v>
      </c>
      <c r="J2140">
        <v>8</v>
      </c>
      <c r="K2140">
        <v>6.2518399999999996</v>
      </c>
      <c r="L2140">
        <v>-75.563590000000005</v>
      </c>
    </row>
    <row r="2141" spans="1:12" x14ac:dyDescent="0.25">
      <c r="A2141" t="s">
        <v>48</v>
      </c>
      <c r="B2141" t="s">
        <v>24</v>
      </c>
      <c r="C2141">
        <v>80300</v>
      </c>
      <c r="D2141">
        <v>2500</v>
      </c>
      <c r="E2141" t="s">
        <v>1056</v>
      </c>
      <c r="F2141" t="s">
        <v>26</v>
      </c>
      <c r="G2141" t="s">
        <v>16</v>
      </c>
      <c r="H2141">
        <v>5</v>
      </c>
      <c r="I2141" t="s">
        <v>17</v>
      </c>
      <c r="J2141">
        <v>1</v>
      </c>
      <c r="K2141">
        <v>4.6097099999999998</v>
      </c>
      <c r="L2141">
        <v>-74.08175</v>
      </c>
    </row>
    <row r="2142" spans="1:12" x14ac:dyDescent="0.25">
      <c r="A2142" t="s">
        <v>28</v>
      </c>
      <c r="B2142" t="s">
        <v>29</v>
      </c>
      <c r="C2142">
        <v>312900</v>
      </c>
      <c r="D2142">
        <v>22500</v>
      </c>
      <c r="E2142" t="s">
        <v>573</v>
      </c>
      <c r="F2142" t="s">
        <v>43</v>
      </c>
      <c r="G2142" t="s">
        <v>16</v>
      </c>
      <c r="H2142">
        <v>5</v>
      </c>
      <c r="I2142" t="s">
        <v>38</v>
      </c>
      <c r="J2142">
        <v>1</v>
      </c>
      <c r="K2142">
        <v>4.6097099999999998</v>
      </c>
      <c r="L2142">
        <v>-74.08175</v>
      </c>
    </row>
    <row r="2143" spans="1:12" x14ac:dyDescent="0.25">
      <c r="A2143" t="s">
        <v>219</v>
      </c>
      <c r="B2143" t="s">
        <v>19</v>
      </c>
      <c r="C2143">
        <v>858700</v>
      </c>
      <c r="D2143">
        <v>45900</v>
      </c>
      <c r="E2143" t="s">
        <v>857</v>
      </c>
      <c r="F2143" t="s">
        <v>15</v>
      </c>
      <c r="G2143" t="s">
        <v>16</v>
      </c>
      <c r="H2143">
        <v>4</v>
      </c>
      <c r="I2143" t="s">
        <v>17</v>
      </c>
      <c r="J2143">
        <v>1</v>
      </c>
      <c r="K2143">
        <v>4.6097099999999998</v>
      </c>
      <c r="L2143">
        <v>-74.08175</v>
      </c>
    </row>
    <row r="2144" spans="1:12" x14ac:dyDescent="0.25">
      <c r="A2144" t="s">
        <v>28</v>
      </c>
      <c r="B2144" t="s">
        <v>29</v>
      </c>
      <c r="C2144">
        <v>386200</v>
      </c>
      <c r="D2144">
        <v>18800</v>
      </c>
      <c r="E2144" t="s">
        <v>990</v>
      </c>
      <c r="F2144" t="s">
        <v>88</v>
      </c>
      <c r="G2144" t="s">
        <v>22</v>
      </c>
      <c r="H2144">
        <v>3</v>
      </c>
      <c r="I2144" t="s">
        <v>32</v>
      </c>
      <c r="J2144">
        <v>1</v>
      </c>
      <c r="K2144">
        <v>6.2518399999999996</v>
      </c>
      <c r="L2144">
        <v>-75.563590000000005</v>
      </c>
    </row>
    <row r="2145" spans="1:12" x14ac:dyDescent="0.25">
      <c r="A2145" t="s">
        <v>127</v>
      </c>
      <c r="B2145" t="s">
        <v>13</v>
      </c>
      <c r="C2145">
        <v>1552100</v>
      </c>
      <c r="D2145">
        <v>88300</v>
      </c>
      <c r="E2145" t="s">
        <v>409</v>
      </c>
      <c r="F2145" t="s">
        <v>54</v>
      </c>
      <c r="G2145" t="s">
        <v>16</v>
      </c>
      <c r="H2145">
        <v>5</v>
      </c>
      <c r="I2145" t="s">
        <v>17</v>
      </c>
      <c r="J2145">
        <v>4</v>
      </c>
      <c r="K2145">
        <v>4.6097099999999998</v>
      </c>
      <c r="L2145">
        <v>-74.08175</v>
      </c>
    </row>
    <row r="2146" spans="1:12" x14ac:dyDescent="0.25">
      <c r="A2146" t="s">
        <v>118</v>
      </c>
      <c r="B2146" t="s">
        <v>86</v>
      </c>
      <c r="C2146">
        <v>800100</v>
      </c>
      <c r="D2146">
        <v>40800</v>
      </c>
      <c r="E2146" t="s">
        <v>760</v>
      </c>
      <c r="F2146" t="s">
        <v>96</v>
      </c>
      <c r="G2146" t="s">
        <v>16</v>
      </c>
      <c r="H2146">
        <v>4</v>
      </c>
      <c r="I2146" t="s">
        <v>17</v>
      </c>
      <c r="J2146">
        <v>1</v>
      </c>
      <c r="K2146">
        <v>4.6097099999999998</v>
      </c>
      <c r="L2146">
        <v>-74.08175</v>
      </c>
    </row>
    <row r="2147" spans="1:12" x14ac:dyDescent="0.25">
      <c r="A2147" t="s">
        <v>266</v>
      </c>
      <c r="B2147" t="s">
        <v>13</v>
      </c>
      <c r="C2147">
        <v>1716100</v>
      </c>
      <c r="D2147">
        <v>89600</v>
      </c>
      <c r="E2147" t="s">
        <v>1113</v>
      </c>
      <c r="F2147" t="s">
        <v>76</v>
      </c>
      <c r="G2147" t="s">
        <v>16</v>
      </c>
      <c r="H2147">
        <v>5</v>
      </c>
      <c r="I2147" t="s">
        <v>17</v>
      </c>
      <c r="J2147">
        <v>3</v>
      </c>
      <c r="K2147">
        <v>4.6097099999999998</v>
      </c>
      <c r="L2147">
        <v>-74.08175</v>
      </c>
    </row>
    <row r="2148" spans="1:12" x14ac:dyDescent="0.25">
      <c r="A2148" t="s">
        <v>50</v>
      </c>
      <c r="B2148" t="s">
        <v>29</v>
      </c>
      <c r="C2148">
        <v>1688800</v>
      </c>
      <c r="D2148">
        <v>92300</v>
      </c>
      <c r="E2148" t="s">
        <v>1218</v>
      </c>
      <c r="F2148" t="s">
        <v>47</v>
      </c>
      <c r="G2148" t="s">
        <v>161</v>
      </c>
      <c r="H2148">
        <v>3</v>
      </c>
      <c r="I2148" t="s">
        <v>17</v>
      </c>
      <c r="J2148">
        <v>8</v>
      </c>
      <c r="K2148">
        <v>7.1253900000000003</v>
      </c>
      <c r="L2148">
        <v>-73.119799999999998</v>
      </c>
    </row>
    <row r="2149" spans="1:12" x14ac:dyDescent="0.25">
      <c r="A2149" t="s">
        <v>33</v>
      </c>
      <c r="B2149" t="s">
        <v>19</v>
      </c>
      <c r="C2149">
        <v>384700</v>
      </c>
      <c r="D2149">
        <v>18700</v>
      </c>
      <c r="E2149" t="s">
        <v>679</v>
      </c>
      <c r="F2149" t="s">
        <v>43</v>
      </c>
      <c r="G2149" t="s">
        <v>22</v>
      </c>
      <c r="H2149">
        <v>5</v>
      </c>
      <c r="I2149" t="s">
        <v>17</v>
      </c>
      <c r="J2149">
        <v>1</v>
      </c>
      <c r="K2149">
        <v>6.2518399999999996</v>
      </c>
      <c r="L2149">
        <v>-75.563590000000005</v>
      </c>
    </row>
    <row r="2150" spans="1:12" x14ac:dyDescent="0.25">
      <c r="A2150" t="s">
        <v>85</v>
      </c>
      <c r="B2150" t="s">
        <v>86</v>
      </c>
      <c r="C2150">
        <v>386200</v>
      </c>
      <c r="D2150">
        <v>18800</v>
      </c>
      <c r="E2150" t="s">
        <v>281</v>
      </c>
      <c r="F2150" t="s">
        <v>76</v>
      </c>
      <c r="G2150" t="s">
        <v>16</v>
      </c>
      <c r="H2150">
        <v>2</v>
      </c>
      <c r="I2150" t="s">
        <v>17</v>
      </c>
      <c r="J2150">
        <v>1</v>
      </c>
      <c r="K2150">
        <v>4.6097099999999998</v>
      </c>
      <c r="L2150">
        <v>-74.08175</v>
      </c>
    </row>
    <row r="2151" spans="1:12" x14ac:dyDescent="0.25">
      <c r="A2151" t="s">
        <v>164</v>
      </c>
      <c r="B2151" t="s">
        <v>13</v>
      </c>
      <c r="C2151">
        <v>73600</v>
      </c>
      <c r="D2151">
        <v>2100</v>
      </c>
      <c r="E2151" t="s">
        <v>1267</v>
      </c>
      <c r="F2151" t="s">
        <v>76</v>
      </c>
      <c r="G2151" t="s">
        <v>16</v>
      </c>
      <c r="H2151">
        <v>5</v>
      </c>
      <c r="I2151" t="s">
        <v>17</v>
      </c>
      <c r="J2151">
        <v>1</v>
      </c>
      <c r="K2151">
        <v>4.6097099999999998</v>
      </c>
      <c r="L2151">
        <v>-74.08175</v>
      </c>
    </row>
    <row r="2152" spans="1:12" x14ac:dyDescent="0.25">
      <c r="A2152" t="s">
        <v>184</v>
      </c>
      <c r="B2152" t="s">
        <v>86</v>
      </c>
      <c r="C2152">
        <v>375800</v>
      </c>
      <c r="D2152">
        <v>18200</v>
      </c>
      <c r="E2152" t="s">
        <v>405</v>
      </c>
      <c r="F2152" t="s">
        <v>88</v>
      </c>
      <c r="G2152" t="s">
        <v>22</v>
      </c>
      <c r="H2152">
        <v>1</v>
      </c>
      <c r="I2152" t="s">
        <v>17</v>
      </c>
      <c r="J2152">
        <v>2</v>
      </c>
      <c r="K2152">
        <v>6.2518399999999996</v>
      </c>
      <c r="L2152">
        <v>-75.563590000000005</v>
      </c>
    </row>
    <row r="2153" spans="1:12" x14ac:dyDescent="0.25">
      <c r="A2153" t="s">
        <v>74</v>
      </c>
      <c r="B2153" t="s">
        <v>62</v>
      </c>
      <c r="C2153">
        <v>45600</v>
      </c>
      <c r="D2153">
        <v>2600</v>
      </c>
      <c r="E2153" t="s">
        <v>393</v>
      </c>
      <c r="F2153" t="s">
        <v>93</v>
      </c>
      <c r="G2153" t="s">
        <v>16</v>
      </c>
      <c r="H2153">
        <v>5</v>
      </c>
      <c r="I2153" t="s">
        <v>32</v>
      </c>
      <c r="J2153">
        <v>1</v>
      </c>
      <c r="K2153">
        <v>4.6097099999999998</v>
      </c>
      <c r="L2153">
        <v>-74.08175</v>
      </c>
    </row>
    <row r="2154" spans="1:12" x14ac:dyDescent="0.25">
      <c r="A2154" t="s">
        <v>85</v>
      </c>
      <c r="B2154" t="s">
        <v>86</v>
      </c>
      <c r="C2154">
        <v>803300</v>
      </c>
      <c r="D2154">
        <v>47600</v>
      </c>
      <c r="E2154" t="s">
        <v>1067</v>
      </c>
      <c r="F2154" t="s">
        <v>88</v>
      </c>
      <c r="G2154" t="s">
        <v>16</v>
      </c>
      <c r="H2154">
        <v>5</v>
      </c>
      <c r="I2154" t="s">
        <v>17</v>
      </c>
      <c r="J2154">
        <v>2</v>
      </c>
      <c r="K2154">
        <v>4.6097099999999998</v>
      </c>
      <c r="L2154">
        <v>-74.08175</v>
      </c>
    </row>
    <row r="2155" spans="1:12" x14ac:dyDescent="0.25">
      <c r="A2155" t="s">
        <v>85</v>
      </c>
      <c r="B2155" t="s">
        <v>86</v>
      </c>
      <c r="C2155">
        <v>906400</v>
      </c>
      <c r="D2155">
        <v>48700</v>
      </c>
      <c r="E2155" t="s">
        <v>1138</v>
      </c>
      <c r="F2155" t="s">
        <v>15</v>
      </c>
      <c r="G2155" t="s">
        <v>22</v>
      </c>
      <c r="H2155">
        <v>1</v>
      </c>
      <c r="I2155" t="s">
        <v>17</v>
      </c>
      <c r="J2155">
        <v>1</v>
      </c>
      <c r="K2155">
        <v>6.2518399999999996</v>
      </c>
      <c r="L2155">
        <v>-75.563590000000005</v>
      </c>
    </row>
    <row r="2156" spans="1:12" x14ac:dyDescent="0.25">
      <c r="A2156" t="s">
        <v>57</v>
      </c>
      <c r="B2156" t="s">
        <v>58</v>
      </c>
      <c r="C2156">
        <v>72500</v>
      </c>
      <c r="D2156">
        <v>4300</v>
      </c>
      <c r="E2156" t="s">
        <v>401</v>
      </c>
      <c r="F2156" t="s">
        <v>96</v>
      </c>
      <c r="G2156" t="s">
        <v>31</v>
      </c>
      <c r="H2156">
        <v>3</v>
      </c>
      <c r="I2156" t="s">
        <v>32</v>
      </c>
      <c r="J2156">
        <v>1</v>
      </c>
      <c r="K2156">
        <v>3.4372199999999999</v>
      </c>
      <c r="L2156">
        <v>-76.522499999999994</v>
      </c>
    </row>
    <row r="2157" spans="1:12" x14ac:dyDescent="0.25">
      <c r="A2157" t="s">
        <v>214</v>
      </c>
      <c r="B2157" t="s">
        <v>19</v>
      </c>
      <c r="C2157">
        <v>141100</v>
      </c>
      <c r="D2157">
        <v>7900</v>
      </c>
      <c r="E2157" t="s">
        <v>917</v>
      </c>
      <c r="F2157" t="s">
        <v>93</v>
      </c>
      <c r="G2157" t="s">
        <v>31</v>
      </c>
      <c r="H2157">
        <v>3</v>
      </c>
      <c r="I2157" t="s">
        <v>17</v>
      </c>
      <c r="J2157">
        <v>9</v>
      </c>
      <c r="K2157">
        <v>3.4372199999999999</v>
      </c>
      <c r="L2157">
        <v>-76.522499999999994</v>
      </c>
    </row>
    <row r="2158" spans="1:12" x14ac:dyDescent="0.25">
      <c r="A2158" t="s">
        <v>103</v>
      </c>
      <c r="B2158" t="s">
        <v>13</v>
      </c>
      <c r="C2158">
        <v>307800</v>
      </c>
      <c r="D2158">
        <v>14600</v>
      </c>
      <c r="E2158" t="s">
        <v>1098</v>
      </c>
      <c r="F2158" t="s">
        <v>96</v>
      </c>
      <c r="G2158" t="s">
        <v>126</v>
      </c>
      <c r="H2158">
        <v>3</v>
      </c>
      <c r="I2158" t="s">
        <v>17</v>
      </c>
      <c r="J2158">
        <v>2</v>
      </c>
      <c r="K2158">
        <v>7.89391</v>
      </c>
      <c r="L2158">
        <v>-72.507819999999995</v>
      </c>
    </row>
    <row r="2159" spans="1:12" x14ac:dyDescent="0.25">
      <c r="A2159" t="s">
        <v>118</v>
      </c>
      <c r="B2159" t="s">
        <v>86</v>
      </c>
      <c r="C2159">
        <v>661200</v>
      </c>
      <c r="D2159">
        <v>33400</v>
      </c>
      <c r="E2159" t="s">
        <v>1006</v>
      </c>
      <c r="F2159" t="s">
        <v>93</v>
      </c>
      <c r="G2159" t="s">
        <v>16</v>
      </c>
      <c r="H2159">
        <v>1</v>
      </c>
      <c r="I2159" t="s">
        <v>17</v>
      </c>
      <c r="J2159">
        <v>3</v>
      </c>
      <c r="K2159">
        <v>4.6097099999999998</v>
      </c>
      <c r="L2159">
        <v>-74.08175</v>
      </c>
    </row>
    <row r="2160" spans="1:12" x14ac:dyDescent="0.25">
      <c r="A2160" t="s">
        <v>155</v>
      </c>
      <c r="B2160" t="s">
        <v>62</v>
      </c>
      <c r="C2160">
        <v>87100</v>
      </c>
      <c r="D2160">
        <v>2800</v>
      </c>
      <c r="E2160" t="s">
        <v>354</v>
      </c>
      <c r="F2160" t="s">
        <v>47</v>
      </c>
      <c r="G2160" t="s">
        <v>22</v>
      </c>
      <c r="H2160">
        <v>5</v>
      </c>
      <c r="I2160" t="s">
        <v>17</v>
      </c>
      <c r="J2160">
        <v>2</v>
      </c>
      <c r="K2160">
        <v>6.2518399999999996</v>
      </c>
      <c r="L2160">
        <v>-75.563590000000005</v>
      </c>
    </row>
    <row r="2161" spans="1:12" x14ac:dyDescent="0.25">
      <c r="A2161" t="s">
        <v>171</v>
      </c>
      <c r="B2161" t="s">
        <v>19</v>
      </c>
      <c r="C2161">
        <v>279900</v>
      </c>
      <c r="D2161">
        <v>17300</v>
      </c>
      <c r="E2161" t="s">
        <v>115</v>
      </c>
      <c r="F2161" t="s">
        <v>35</v>
      </c>
      <c r="G2161" t="s">
        <v>16</v>
      </c>
      <c r="H2161">
        <v>4</v>
      </c>
      <c r="I2161" t="s">
        <v>17</v>
      </c>
      <c r="J2161">
        <v>5</v>
      </c>
      <c r="K2161">
        <v>4.6097099999999998</v>
      </c>
      <c r="L2161">
        <v>-74.08175</v>
      </c>
    </row>
    <row r="2162" spans="1:12" x14ac:dyDescent="0.25">
      <c r="A2162" t="s">
        <v>124</v>
      </c>
      <c r="B2162" t="s">
        <v>19</v>
      </c>
      <c r="C2162">
        <v>678200</v>
      </c>
      <c r="D2162">
        <v>36300</v>
      </c>
      <c r="E2162" t="s">
        <v>493</v>
      </c>
      <c r="F2162" t="s">
        <v>88</v>
      </c>
      <c r="G2162" t="s">
        <v>91</v>
      </c>
      <c r="H2162">
        <v>1</v>
      </c>
      <c r="I2162" t="s">
        <v>17</v>
      </c>
      <c r="J2162">
        <v>2</v>
      </c>
      <c r="K2162">
        <v>10.968540000000001</v>
      </c>
      <c r="L2162">
        <v>-74.781319999999994</v>
      </c>
    </row>
    <row r="2163" spans="1:12" x14ac:dyDescent="0.25">
      <c r="A2163" t="s">
        <v>61</v>
      </c>
      <c r="B2163" t="s">
        <v>62</v>
      </c>
      <c r="C2163">
        <v>390400</v>
      </c>
      <c r="D2163">
        <v>21300</v>
      </c>
      <c r="E2163" t="s">
        <v>1264</v>
      </c>
      <c r="F2163" t="s">
        <v>26</v>
      </c>
      <c r="G2163" t="s">
        <v>22</v>
      </c>
      <c r="H2163">
        <v>5</v>
      </c>
      <c r="I2163" t="s">
        <v>17</v>
      </c>
      <c r="J2163">
        <v>1</v>
      </c>
      <c r="K2163">
        <v>6.2518399999999996</v>
      </c>
      <c r="L2163">
        <v>-75.563590000000005</v>
      </c>
    </row>
    <row r="2164" spans="1:12" x14ac:dyDescent="0.25">
      <c r="A2164" t="s">
        <v>144</v>
      </c>
      <c r="B2164" t="s">
        <v>65</v>
      </c>
      <c r="C2164">
        <v>51300</v>
      </c>
      <c r="D2164">
        <v>900</v>
      </c>
      <c r="E2164" t="s">
        <v>311</v>
      </c>
      <c r="F2164" t="s">
        <v>21</v>
      </c>
      <c r="G2164" t="s">
        <v>16</v>
      </c>
      <c r="H2164">
        <v>5</v>
      </c>
      <c r="I2164" t="s">
        <v>17</v>
      </c>
      <c r="J2164">
        <v>1</v>
      </c>
      <c r="K2164">
        <v>4.6097099999999998</v>
      </c>
      <c r="L2164">
        <v>-74.08175</v>
      </c>
    </row>
    <row r="2165" spans="1:12" x14ac:dyDescent="0.25">
      <c r="A2165" t="s">
        <v>148</v>
      </c>
      <c r="B2165" t="s">
        <v>13</v>
      </c>
      <c r="C2165">
        <v>2151200</v>
      </c>
      <c r="D2165">
        <v>112700</v>
      </c>
      <c r="E2165" t="s">
        <v>1086</v>
      </c>
      <c r="F2165" t="s">
        <v>21</v>
      </c>
      <c r="G2165" t="s">
        <v>16</v>
      </c>
      <c r="H2165">
        <v>5</v>
      </c>
      <c r="I2165" t="s">
        <v>17</v>
      </c>
      <c r="J2165">
        <v>2</v>
      </c>
      <c r="K2165">
        <v>4.6097099999999998</v>
      </c>
      <c r="L2165">
        <v>-74.08175</v>
      </c>
    </row>
    <row r="2166" spans="1:12" x14ac:dyDescent="0.25">
      <c r="A2166" t="s">
        <v>266</v>
      </c>
      <c r="B2166" t="s">
        <v>13</v>
      </c>
      <c r="C2166">
        <v>1828800</v>
      </c>
      <c r="D2166">
        <v>97800</v>
      </c>
      <c r="E2166" t="s">
        <v>847</v>
      </c>
      <c r="F2166" t="s">
        <v>76</v>
      </c>
      <c r="G2166" t="s">
        <v>31</v>
      </c>
      <c r="H2166">
        <v>3</v>
      </c>
      <c r="I2166" t="s">
        <v>17</v>
      </c>
      <c r="J2166">
        <v>1</v>
      </c>
      <c r="K2166">
        <v>3.4372199999999999</v>
      </c>
      <c r="L2166">
        <v>-76.522499999999994</v>
      </c>
    </row>
    <row r="2167" spans="1:12" x14ac:dyDescent="0.25">
      <c r="A2167" t="s">
        <v>61</v>
      </c>
      <c r="B2167" t="s">
        <v>62</v>
      </c>
      <c r="C2167">
        <v>247900</v>
      </c>
      <c r="D2167">
        <v>13600</v>
      </c>
      <c r="E2167" t="s">
        <v>1125</v>
      </c>
      <c r="F2167" t="s">
        <v>130</v>
      </c>
      <c r="G2167" t="s">
        <v>178</v>
      </c>
      <c r="H2167">
        <v>5</v>
      </c>
      <c r="I2167" t="s">
        <v>17</v>
      </c>
      <c r="J2167">
        <v>3</v>
      </c>
      <c r="K2167">
        <v>1.2136100000000001</v>
      </c>
      <c r="L2167">
        <v>-77.281109999999998</v>
      </c>
    </row>
    <row r="2168" spans="1:12" x14ac:dyDescent="0.25">
      <c r="A2168" t="s">
        <v>12</v>
      </c>
      <c r="B2168" t="s">
        <v>13</v>
      </c>
      <c r="C2168">
        <v>293300</v>
      </c>
      <c r="D2168">
        <v>18000</v>
      </c>
      <c r="E2168" t="s">
        <v>909</v>
      </c>
      <c r="F2168" t="s">
        <v>21</v>
      </c>
      <c r="G2168" t="s">
        <v>16</v>
      </c>
      <c r="H2168">
        <v>5</v>
      </c>
      <c r="I2168" t="s">
        <v>17</v>
      </c>
      <c r="J2168">
        <v>1</v>
      </c>
      <c r="K2168">
        <v>4.6097099999999998</v>
      </c>
      <c r="L2168">
        <v>-74.08175</v>
      </c>
    </row>
    <row r="2169" spans="1:12" x14ac:dyDescent="0.25">
      <c r="A2169" t="s">
        <v>214</v>
      </c>
      <c r="B2169" t="s">
        <v>19</v>
      </c>
      <c r="C2169">
        <v>134600</v>
      </c>
      <c r="D2169">
        <v>7600</v>
      </c>
      <c r="E2169" t="s">
        <v>286</v>
      </c>
      <c r="F2169" t="s">
        <v>160</v>
      </c>
      <c r="G2169" t="s">
        <v>31</v>
      </c>
      <c r="H2169">
        <v>4</v>
      </c>
      <c r="I2169" t="s">
        <v>32</v>
      </c>
      <c r="J2169">
        <v>1</v>
      </c>
      <c r="K2169">
        <v>3.4372199999999999</v>
      </c>
      <c r="L2169">
        <v>-76.522499999999994</v>
      </c>
    </row>
    <row r="2170" spans="1:12" x14ac:dyDescent="0.25">
      <c r="A2170" t="s">
        <v>68</v>
      </c>
      <c r="B2170" t="s">
        <v>24</v>
      </c>
      <c r="C2170">
        <v>30200</v>
      </c>
      <c r="D2170">
        <v>4000</v>
      </c>
      <c r="E2170" t="s">
        <v>973</v>
      </c>
      <c r="F2170" t="s">
        <v>52</v>
      </c>
      <c r="G2170" t="s">
        <v>22</v>
      </c>
      <c r="H2170">
        <v>5</v>
      </c>
      <c r="I2170" t="s">
        <v>17</v>
      </c>
      <c r="J2170">
        <v>1</v>
      </c>
      <c r="K2170">
        <v>6.2518399999999996</v>
      </c>
      <c r="L2170">
        <v>-75.563590000000005</v>
      </c>
    </row>
    <row r="2171" spans="1:12" x14ac:dyDescent="0.25">
      <c r="A2171" t="s">
        <v>33</v>
      </c>
      <c r="B2171" t="s">
        <v>19</v>
      </c>
      <c r="C2171">
        <v>512100</v>
      </c>
      <c r="D2171">
        <v>25500</v>
      </c>
      <c r="E2171" t="s">
        <v>1225</v>
      </c>
      <c r="F2171" t="s">
        <v>54</v>
      </c>
      <c r="G2171" t="s">
        <v>22</v>
      </c>
      <c r="H2171">
        <v>4</v>
      </c>
      <c r="I2171" t="s">
        <v>17</v>
      </c>
      <c r="J2171">
        <v>3</v>
      </c>
      <c r="K2171">
        <v>6.2518399999999996</v>
      </c>
      <c r="L2171">
        <v>-75.563590000000005</v>
      </c>
    </row>
    <row r="2172" spans="1:12" x14ac:dyDescent="0.25">
      <c r="A2172" t="s">
        <v>64</v>
      </c>
      <c r="B2172" t="s">
        <v>65</v>
      </c>
      <c r="C2172">
        <v>70600</v>
      </c>
      <c r="D2172">
        <v>9600</v>
      </c>
      <c r="E2172" t="s">
        <v>1287</v>
      </c>
      <c r="F2172" t="s">
        <v>52</v>
      </c>
      <c r="G2172" t="s">
        <v>44</v>
      </c>
      <c r="H2172">
        <v>4</v>
      </c>
      <c r="I2172" t="s">
        <v>17</v>
      </c>
      <c r="J2172">
        <v>5</v>
      </c>
      <c r="K2172">
        <v>11.240790000000001</v>
      </c>
      <c r="L2172">
        <v>-74.199039999999997</v>
      </c>
    </row>
    <row r="2173" spans="1:12" x14ac:dyDescent="0.25">
      <c r="A2173" t="s">
        <v>127</v>
      </c>
      <c r="B2173" t="s">
        <v>13</v>
      </c>
      <c r="C2173">
        <v>807400</v>
      </c>
      <c r="D2173">
        <v>41200</v>
      </c>
      <c r="E2173" t="s">
        <v>568</v>
      </c>
      <c r="F2173" t="s">
        <v>35</v>
      </c>
      <c r="G2173" t="s">
        <v>16</v>
      </c>
      <c r="H2173">
        <v>5</v>
      </c>
      <c r="I2173" t="s">
        <v>17</v>
      </c>
      <c r="J2173">
        <v>1</v>
      </c>
      <c r="K2173">
        <v>4.6097099999999998</v>
      </c>
      <c r="L2173">
        <v>-74.08175</v>
      </c>
    </row>
    <row r="2174" spans="1:12" x14ac:dyDescent="0.25">
      <c r="A2174" t="s">
        <v>78</v>
      </c>
      <c r="B2174" t="s">
        <v>19</v>
      </c>
      <c r="C2174">
        <v>272300</v>
      </c>
      <c r="D2174">
        <v>12700</v>
      </c>
      <c r="E2174" t="s">
        <v>1135</v>
      </c>
      <c r="F2174" t="s">
        <v>15</v>
      </c>
      <c r="G2174" t="s">
        <v>22</v>
      </c>
      <c r="H2174">
        <v>5</v>
      </c>
      <c r="I2174" t="s">
        <v>32</v>
      </c>
      <c r="J2174">
        <v>1</v>
      </c>
      <c r="K2174">
        <v>6.2518399999999996</v>
      </c>
      <c r="L2174">
        <v>-75.563590000000005</v>
      </c>
    </row>
    <row r="2175" spans="1:12" x14ac:dyDescent="0.25">
      <c r="A2175" t="s">
        <v>204</v>
      </c>
      <c r="B2175" t="s">
        <v>13</v>
      </c>
      <c r="C2175">
        <v>199400</v>
      </c>
      <c r="D2175">
        <v>8800</v>
      </c>
      <c r="E2175" t="s">
        <v>907</v>
      </c>
      <c r="F2175" t="s">
        <v>47</v>
      </c>
      <c r="G2175" t="s">
        <v>22</v>
      </c>
      <c r="H2175">
        <v>5</v>
      </c>
      <c r="I2175" t="s">
        <v>32</v>
      </c>
      <c r="J2175">
        <v>1</v>
      </c>
      <c r="K2175">
        <v>6.2518399999999996</v>
      </c>
      <c r="L2175">
        <v>-75.563590000000005</v>
      </c>
    </row>
    <row r="2176" spans="1:12" x14ac:dyDescent="0.25">
      <c r="A2176" t="s">
        <v>124</v>
      </c>
      <c r="B2176" t="s">
        <v>19</v>
      </c>
      <c r="C2176">
        <v>655300</v>
      </c>
      <c r="D2176">
        <v>33100</v>
      </c>
      <c r="E2176" t="s">
        <v>256</v>
      </c>
      <c r="F2176" t="s">
        <v>35</v>
      </c>
      <c r="G2176" t="s">
        <v>31</v>
      </c>
      <c r="H2176">
        <v>5</v>
      </c>
      <c r="I2176" t="s">
        <v>32</v>
      </c>
      <c r="J2176">
        <v>1</v>
      </c>
      <c r="K2176">
        <v>3.4372199999999999</v>
      </c>
      <c r="L2176">
        <v>-76.522499999999994</v>
      </c>
    </row>
    <row r="2177" spans="1:12" x14ac:dyDescent="0.25">
      <c r="A2177" t="s">
        <v>94</v>
      </c>
      <c r="B2177" t="s">
        <v>29</v>
      </c>
      <c r="C2177">
        <v>914200</v>
      </c>
      <c r="D2177">
        <v>49200</v>
      </c>
      <c r="E2177" t="s">
        <v>46</v>
      </c>
      <c r="F2177" t="s">
        <v>160</v>
      </c>
      <c r="G2177" t="s">
        <v>31</v>
      </c>
      <c r="H2177">
        <v>4</v>
      </c>
      <c r="I2177" t="s">
        <v>17</v>
      </c>
      <c r="J2177">
        <v>1</v>
      </c>
      <c r="K2177">
        <v>3.4372199999999999</v>
      </c>
      <c r="L2177">
        <v>-76.522499999999994</v>
      </c>
    </row>
    <row r="2178" spans="1:12" x14ac:dyDescent="0.25">
      <c r="A2178" t="s">
        <v>41</v>
      </c>
      <c r="B2178" t="s">
        <v>29</v>
      </c>
      <c r="C2178">
        <v>1310200</v>
      </c>
      <c r="D2178">
        <v>68000</v>
      </c>
      <c r="E2178" t="s">
        <v>948</v>
      </c>
      <c r="F2178" t="s">
        <v>52</v>
      </c>
      <c r="G2178" t="s">
        <v>161</v>
      </c>
      <c r="H2178">
        <v>5</v>
      </c>
      <c r="I2178" t="s">
        <v>17</v>
      </c>
      <c r="J2178">
        <v>4</v>
      </c>
      <c r="K2178">
        <v>7.1253900000000003</v>
      </c>
      <c r="L2178">
        <v>-73.119799999999998</v>
      </c>
    </row>
    <row r="2179" spans="1:12" x14ac:dyDescent="0.25">
      <c r="A2179" t="s">
        <v>36</v>
      </c>
      <c r="B2179" t="s">
        <v>24</v>
      </c>
      <c r="C2179">
        <v>37100</v>
      </c>
      <c r="D2179">
        <v>4400</v>
      </c>
      <c r="E2179" t="s">
        <v>1266</v>
      </c>
      <c r="F2179" t="s">
        <v>160</v>
      </c>
      <c r="G2179" t="s">
        <v>22</v>
      </c>
      <c r="H2179">
        <v>5</v>
      </c>
      <c r="I2179" t="s">
        <v>32</v>
      </c>
      <c r="J2179">
        <v>1</v>
      </c>
      <c r="K2179">
        <v>6.2518399999999996</v>
      </c>
      <c r="L2179">
        <v>-75.563590000000005</v>
      </c>
    </row>
    <row r="2180" spans="1:12" x14ac:dyDescent="0.25">
      <c r="A2180" t="s">
        <v>61</v>
      </c>
      <c r="B2180" t="s">
        <v>62</v>
      </c>
      <c r="C2180">
        <v>583800</v>
      </c>
      <c r="D2180">
        <v>35900</v>
      </c>
      <c r="E2180" t="s">
        <v>1235</v>
      </c>
      <c r="F2180" t="s">
        <v>130</v>
      </c>
      <c r="G2180" t="s">
        <v>22</v>
      </c>
      <c r="H2180">
        <v>3</v>
      </c>
      <c r="I2180" t="s">
        <v>32</v>
      </c>
      <c r="J2180">
        <v>1</v>
      </c>
      <c r="K2180">
        <v>6.2518399999999996</v>
      </c>
      <c r="L2180">
        <v>-75.563590000000005</v>
      </c>
    </row>
    <row r="2181" spans="1:12" x14ac:dyDescent="0.25">
      <c r="A2181" t="s">
        <v>155</v>
      </c>
      <c r="B2181" t="s">
        <v>62</v>
      </c>
      <c r="C2181">
        <v>108500</v>
      </c>
      <c r="D2181">
        <v>6000</v>
      </c>
      <c r="E2181" t="s">
        <v>641</v>
      </c>
      <c r="F2181" t="s">
        <v>21</v>
      </c>
      <c r="G2181" t="s">
        <v>16</v>
      </c>
      <c r="H2181">
        <v>5</v>
      </c>
      <c r="I2181" t="s">
        <v>32</v>
      </c>
      <c r="J2181">
        <v>1</v>
      </c>
      <c r="K2181">
        <v>4.6097099999999998</v>
      </c>
      <c r="L2181">
        <v>-74.08175</v>
      </c>
    </row>
    <row r="2182" spans="1:12" x14ac:dyDescent="0.25">
      <c r="A2182" t="s">
        <v>219</v>
      </c>
      <c r="B2182" t="s">
        <v>19</v>
      </c>
      <c r="C2182">
        <v>399200</v>
      </c>
      <c r="D2182">
        <v>21900</v>
      </c>
      <c r="E2182" t="s">
        <v>1007</v>
      </c>
      <c r="F2182" t="s">
        <v>43</v>
      </c>
      <c r="G2182" t="s">
        <v>31</v>
      </c>
      <c r="H2182">
        <v>1</v>
      </c>
      <c r="I2182" t="s">
        <v>17</v>
      </c>
      <c r="J2182">
        <v>1</v>
      </c>
      <c r="K2182">
        <v>3.4372199999999999</v>
      </c>
      <c r="L2182">
        <v>-76.522499999999994</v>
      </c>
    </row>
    <row r="2183" spans="1:12" x14ac:dyDescent="0.25">
      <c r="A2183" t="s">
        <v>219</v>
      </c>
      <c r="B2183" t="s">
        <v>19</v>
      </c>
      <c r="C2183">
        <v>752600</v>
      </c>
      <c r="D2183">
        <v>38300</v>
      </c>
      <c r="E2183" t="s">
        <v>351</v>
      </c>
      <c r="F2183" t="s">
        <v>15</v>
      </c>
      <c r="G2183" t="s">
        <v>16</v>
      </c>
      <c r="H2183">
        <v>4</v>
      </c>
      <c r="I2183" t="s">
        <v>32</v>
      </c>
      <c r="J2183">
        <v>1</v>
      </c>
      <c r="K2183">
        <v>4.6097099999999998</v>
      </c>
      <c r="L2183">
        <v>-74.08175</v>
      </c>
    </row>
    <row r="2184" spans="1:12" x14ac:dyDescent="0.25">
      <c r="A2184" t="s">
        <v>196</v>
      </c>
      <c r="B2184" t="s">
        <v>13</v>
      </c>
      <c r="C2184">
        <v>791200</v>
      </c>
      <c r="D2184">
        <v>40300</v>
      </c>
      <c r="E2184" t="s">
        <v>1230</v>
      </c>
      <c r="F2184" t="s">
        <v>21</v>
      </c>
      <c r="G2184" t="s">
        <v>22</v>
      </c>
      <c r="H2184">
        <v>5</v>
      </c>
      <c r="I2184" t="s">
        <v>17</v>
      </c>
      <c r="J2184">
        <v>3</v>
      </c>
      <c r="K2184">
        <v>6.2518399999999996</v>
      </c>
      <c r="L2184">
        <v>-75.563590000000005</v>
      </c>
    </row>
    <row r="2185" spans="1:12" x14ac:dyDescent="0.25">
      <c r="A2185" t="s">
        <v>85</v>
      </c>
      <c r="B2185" t="s">
        <v>86</v>
      </c>
      <c r="C2185">
        <v>900500</v>
      </c>
      <c r="D2185">
        <v>48600</v>
      </c>
      <c r="E2185" t="s">
        <v>170</v>
      </c>
      <c r="F2185" t="s">
        <v>76</v>
      </c>
      <c r="G2185" t="s">
        <v>178</v>
      </c>
      <c r="H2185">
        <v>4</v>
      </c>
      <c r="I2185" t="s">
        <v>17</v>
      </c>
      <c r="J2185">
        <v>5</v>
      </c>
      <c r="K2185">
        <v>1.2136100000000001</v>
      </c>
      <c r="L2185">
        <v>-77.281109999999998</v>
      </c>
    </row>
    <row r="2186" spans="1:12" x14ac:dyDescent="0.25">
      <c r="A2186" t="s">
        <v>164</v>
      </c>
      <c r="B2186" t="s">
        <v>13</v>
      </c>
      <c r="C2186">
        <v>173100</v>
      </c>
      <c r="D2186">
        <v>7400</v>
      </c>
      <c r="E2186" t="s">
        <v>296</v>
      </c>
      <c r="F2186" t="s">
        <v>35</v>
      </c>
      <c r="G2186" t="s">
        <v>16</v>
      </c>
      <c r="H2186">
        <v>5</v>
      </c>
      <c r="I2186" t="s">
        <v>32</v>
      </c>
      <c r="J2186">
        <v>1</v>
      </c>
      <c r="K2186">
        <v>4.6097099999999998</v>
      </c>
      <c r="L2186">
        <v>-74.08175</v>
      </c>
    </row>
    <row r="2187" spans="1:12" x14ac:dyDescent="0.25">
      <c r="A2187" t="s">
        <v>39</v>
      </c>
      <c r="B2187" t="s">
        <v>24</v>
      </c>
      <c r="C2187">
        <v>59900</v>
      </c>
      <c r="D2187">
        <v>1400</v>
      </c>
      <c r="E2187" t="s">
        <v>1177</v>
      </c>
      <c r="F2187" t="s">
        <v>43</v>
      </c>
      <c r="G2187" t="s">
        <v>16</v>
      </c>
      <c r="H2187">
        <v>5</v>
      </c>
      <c r="I2187" t="s">
        <v>32</v>
      </c>
      <c r="J2187">
        <v>1</v>
      </c>
      <c r="K2187">
        <v>4.6097099999999998</v>
      </c>
      <c r="L2187">
        <v>-74.08175</v>
      </c>
    </row>
    <row r="2188" spans="1:12" x14ac:dyDescent="0.25">
      <c r="A2188" t="s">
        <v>82</v>
      </c>
      <c r="B2188" t="s">
        <v>58</v>
      </c>
      <c r="C2188">
        <v>35000</v>
      </c>
      <c r="D2188">
        <v>0</v>
      </c>
      <c r="E2188" t="s">
        <v>847</v>
      </c>
      <c r="F2188" t="s">
        <v>160</v>
      </c>
      <c r="G2188" t="s">
        <v>16</v>
      </c>
      <c r="H2188">
        <v>5</v>
      </c>
      <c r="I2188" t="s">
        <v>38</v>
      </c>
      <c r="J2188">
        <v>1</v>
      </c>
      <c r="K2188">
        <v>4.6097099999999998</v>
      </c>
      <c r="L2188">
        <v>-74.08175</v>
      </c>
    </row>
    <row r="2189" spans="1:12" x14ac:dyDescent="0.25">
      <c r="A2189" t="s">
        <v>64</v>
      </c>
      <c r="B2189" t="s">
        <v>65</v>
      </c>
      <c r="C2189">
        <v>49800</v>
      </c>
      <c r="D2189">
        <v>2900</v>
      </c>
      <c r="E2189" t="s">
        <v>905</v>
      </c>
      <c r="F2189" t="s">
        <v>52</v>
      </c>
      <c r="G2189" t="s">
        <v>91</v>
      </c>
      <c r="H2189">
        <v>5</v>
      </c>
      <c r="I2189" t="s">
        <v>17</v>
      </c>
      <c r="J2189">
        <v>3</v>
      </c>
      <c r="K2189">
        <v>10.968540000000001</v>
      </c>
      <c r="L2189">
        <v>-74.781319999999994</v>
      </c>
    </row>
    <row r="2190" spans="1:12" x14ac:dyDescent="0.25">
      <c r="A2190" t="s">
        <v>171</v>
      </c>
      <c r="B2190" t="s">
        <v>19</v>
      </c>
      <c r="C2190">
        <v>283500</v>
      </c>
      <c r="D2190">
        <v>15300</v>
      </c>
      <c r="E2190" t="s">
        <v>1053</v>
      </c>
      <c r="F2190" t="s">
        <v>93</v>
      </c>
      <c r="G2190" t="s">
        <v>16</v>
      </c>
      <c r="H2190">
        <v>5</v>
      </c>
      <c r="I2190" t="s">
        <v>17</v>
      </c>
      <c r="J2190">
        <v>4</v>
      </c>
      <c r="K2190">
        <v>4.6097099999999998</v>
      </c>
      <c r="L2190">
        <v>-74.08175</v>
      </c>
    </row>
    <row r="2191" spans="1:12" x14ac:dyDescent="0.25">
      <c r="A2191" t="s">
        <v>89</v>
      </c>
      <c r="B2191" t="s">
        <v>62</v>
      </c>
      <c r="C2191">
        <v>18400</v>
      </c>
      <c r="D2191">
        <v>6600</v>
      </c>
      <c r="E2191" t="s">
        <v>874</v>
      </c>
      <c r="F2191" t="s">
        <v>54</v>
      </c>
      <c r="G2191" t="s">
        <v>22</v>
      </c>
      <c r="H2191">
        <v>5</v>
      </c>
      <c r="I2191" t="s">
        <v>32</v>
      </c>
      <c r="J2191">
        <v>1</v>
      </c>
      <c r="K2191">
        <v>6.2518399999999996</v>
      </c>
      <c r="L2191">
        <v>-75.563590000000005</v>
      </c>
    </row>
    <row r="2192" spans="1:12" x14ac:dyDescent="0.25">
      <c r="A2192" t="s">
        <v>48</v>
      </c>
      <c r="B2192" t="s">
        <v>24</v>
      </c>
      <c r="C2192">
        <v>69600</v>
      </c>
      <c r="D2192">
        <v>4100</v>
      </c>
      <c r="E2192" t="s">
        <v>343</v>
      </c>
      <c r="F2192" t="s">
        <v>21</v>
      </c>
      <c r="G2192" t="s">
        <v>16</v>
      </c>
      <c r="H2192">
        <v>3</v>
      </c>
      <c r="I2192" t="s">
        <v>17</v>
      </c>
      <c r="J2192">
        <v>6</v>
      </c>
      <c r="K2192">
        <v>4.6097099999999998</v>
      </c>
      <c r="L2192">
        <v>-74.08175</v>
      </c>
    </row>
    <row r="2193" spans="1:12" x14ac:dyDescent="0.25">
      <c r="A2193" t="s">
        <v>105</v>
      </c>
      <c r="B2193" t="s">
        <v>19</v>
      </c>
      <c r="C2193">
        <v>307100</v>
      </c>
      <c r="D2193">
        <v>16700</v>
      </c>
      <c r="E2193" t="s">
        <v>147</v>
      </c>
      <c r="F2193" t="s">
        <v>15</v>
      </c>
      <c r="G2193" t="s">
        <v>22</v>
      </c>
      <c r="H2193">
        <v>2</v>
      </c>
      <c r="I2193" t="s">
        <v>32</v>
      </c>
      <c r="J2193">
        <v>1</v>
      </c>
      <c r="K2193">
        <v>6.2518399999999996</v>
      </c>
      <c r="L2193">
        <v>-75.563590000000005</v>
      </c>
    </row>
    <row r="2194" spans="1:12" x14ac:dyDescent="0.25">
      <c r="A2194" t="s">
        <v>82</v>
      </c>
      <c r="B2194" t="s">
        <v>58</v>
      </c>
      <c r="C2194">
        <v>53900</v>
      </c>
      <c r="D2194">
        <v>1100</v>
      </c>
      <c r="E2194" t="s">
        <v>522</v>
      </c>
      <c r="F2194" t="s">
        <v>96</v>
      </c>
      <c r="G2194" t="s">
        <v>22</v>
      </c>
      <c r="H2194">
        <v>2</v>
      </c>
      <c r="I2194" t="s">
        <v>17</v>
      </c>
      <c r="J2194">
        <v>4</v>
      </c>
      <c r="K2194">
        <v>6.2518399999999996</v>
      </c>
      <c r="L2194">
        <v>-75.563590000000005</v>
      </c>
    </row>
    <row r="2195" spans="1:12" x14ac:dyDescent="0.25">
      <c r="A2195" t="s">
        <v>98</v>
      </c>
      <c r="B2195" t="s">
        <v>19</v>
      </c>
      <c r="C2195">
        <v>647500</v>
      </c>
      <c r="D2195">
        <v>34900</v>
      </c>
      <c r="E2195" t="s">
        <v>1192</v>
      </c>
      <c r="F2195" t="s">
        <v>96</v>
      </c>
      <c r="G2195" t="s">
        <v>16</v>
      </c>
      <c r="H2195">
        <v>5</v>
      </c>
      <c r="I2195" t="s">
        <v>17</v>
      </c>
      <c r="J2195">
        <v>8</v>
      </c>
      <c r="K2195">
        <v>4.6097099999999998</v>
      </c>
      <c r="L2195">
        <v>-74.08175</v>
      </c>
    </row>
    <row r="2196" spans="1:12" x14ac:dyDescent="0.25">
      <c r="A2196" t="s">
        <v>297</v>
      </c>
      <c r="B2196" t="s">
        <v>86</v>
      </c>
      <c r="C2196">
        <v>44500</v>
      </c>
      <c r="D2196">
        <v>2600</v>
      </c>
      <c r="E2196" t="s">
        <v>519</v>
      </c>
      <c r="F2196" t="s">
        <v>76</v>
      </c>
      <c r="G2196" t="s">
        <v>16</v>
      </c>
      <c r="H2196">
        <v>1</v>
      </c>
      <c r="I2196" t="s">
        <v>17</v>
      </c>
      <c r="J2196">
        <v>1</v>
      </c>
      <c r="K2196">
        <v>4.6097099999999998</v>
      </c>
      <c r="L2196">
        <v>-74.08175</v>
      </c>
    </row>
    <row r="2197" spans="1:12" x14ac:dyDescent="0.25">
      <c r="A2197" t="s">
        <v>57</v>
      </c>
      <c r="B2197" t="s">
        <v>58</v>
      </c>
      <c r="C2197">
        <v>60500</v>
      </c>
      <c r="D2197">
        <v>3600</v>
      </c>
      <c r="E2197" t="s">
        <v>1148</v>
      </c>
      <c r="F2197" t="s">
        <v>76</v>
      </c>
      <c r="G2197" t="s">
        <v>16</v>
      </c>
      <c r="H2197">
        <v>5</v>
      </c>
      <c r="I2197" t="s">
        <v>17</v>
      </c>
      <c r="J2197">
        <v>1</v>
      </c>
      <c r="K2197">
        <v>4.6097099999999998</v>
      </c>
      <c r="L2197">
        <v>-74.08175</v>
      </c>
    </row>
    <row r="2198" spans="1:12" x14ac:dyDescent="0.25">
      <c r="A2198" t="s">
        <v>127</v>
      </c>
      <c r="B2198" t="s">
        <v>13</v>
      </c>
      <c r="C2198">
        <v>668900</v>
      </c>
      <c r="D2198">
        <v>35800</v>
      </c>
      <c r="E2198" t="s">
        <v>528</v>
      </c>
      <c r="F2198" t="s">
        <v>47</v>
      </c>
      <c r="G2198" t="s">
        <v>31</v>
      </c>
      <c r="H2198">
        <v>1</v>
      </c>
      <c r="I2198" t="s">
        <v>17</v>
      </c>
      <c r="J2198">
        <v>1</v>
      </c>
      <c r="K2198">
        <v>3.4372199999999999</v>
      </c>
      <c r="L2198">
        <v>-76.522499999999994</v>
      </c>
    </row>
    <row r="2199" spans="1:12" x14ac:dyDescent="0.25">
      <c r="A2199" t="s">
        <v>148</v>
      </c>
      <c r="B2199" t="s">
        <v>13</v>
      </c>
      <c r="C2199">
        <v>1357700</v>
      </c>
      <c r="D2199">
        <v>70500</v>
      </c>
      <c r="E2199" t="s">
        <v>1022</v>
      </c>
      <c r="F2199" t="s">
        <v>88</v>
      </c>
      <c r="G2199" t="s">
        <v>161</v>
      </c>
      <c r="H2199">
        <v>3</v>
      </c>
      <c r="I2199" t="s">
        <v>38</v>
      </c>
      <c r="J2199">
        <v>1</v>
      </c>
      <c r="K2199">
        <v>7.1253900000000003</v>
      </c>
      <c r="L2199">
        <v>-73.119799999999998</v>
      </c>
    </row>
    <row r="2200" spans="1:12" x14ac:dyDescent="0.25">
      <c r="A2200" t="s">
        <v>204</v>
      </c>
      <c r="B2200" t="s">
        <v>13</v>
      </c>
      <c r="C2200">
        <v>217800</v>
      </c>
      <c r="D2200">
        <v>12000</v>
      </c>
      <c r="E2200" t="s">
        <v>1162</v>
      </c>
      <c r="F2200" t="s">
        <v>160</v>
      </c>
      <c r="G2200" t="s">
        <v>16</v>
      </c>
      <c r="H2200">
        <v>4</v>
      </c>
      <c r="I2200" t="s">
        <v>17</v>
      </c>
      <c r="J2200">
        <v>2</v>
      </c>
      <c r="K2200">
        <v>4.6097099999999998</v>
      </c>
      <c r="L2200">
        <v>-74.08175</v>
      </c>
    </row>
    <row r="2201" spans="1:12" x14ac:dyDescent="0.25">
      <c r="A2201" t="s">
        <v>192</v>
      </c>
      <c r="B2201" t="s">
        <v>65</v>
      </c>
      <c r="C2201">
        <v>32000</v>
      </c>
      <c r="D2201">
        <v>0</v>
      </c>
      <c r="E2201" t="s">
        <v>149</v>
      </c>
      <c r="F2201" t="s">
        <v>76</v>
      </c>
      <c r="G2201" t="s">
        <v>22</v>
      </c>
      <c r="H2201">
        <v>5</v>
      </c>
      <c r="I2201" t="s">
        <v>17</v>
      </c>
      <c r="J2201">
        <v>1</v>
      </c>
      <c r="K2201">
        <v>6.2518399999999996</v>
      </c>
      <c r="L2201">
        <v>-75.563590000000005</v>
      </c>
    </row>
    <row r="2202" spans="1:12" x14ac:dyDescent="0.25">
      <c r="A2202" t="s">
        <v>12</v>
      </c>
      <c r="B2202" t="s">
        <v>13</v>
      </c>
      <c r="C2202">
        <v>277600</v>
      </c>
      <c r="D2202">
        <v>15000</v>
      </c>
      <c r="E2202" t="s">
        <v>1082</v>
      </c>
      <c r="F2202" t="s">
        <v>93</v>
      </c>
      <c r="G2202" t="s">
        <v>22</v>
      </c>
      <c r="H2202">
        <v>4</v>
      </c>
      <c r="I2202" t="s">
        <v>17</v>
      </c>
      <c r="J2202">
        <v>4</v>
      </c>
      <c r="K2202">
        <v>6.2518399999999996</v>
      </c>
      <c r="L2202">
        <v>-75.563590000000005</v>
      </c>
    </row>
    <row r="2203" spans="1:12" x14ac:dyDescent="0.25">
      <c r="A2203" t="s">
        <v>89</v>
      </c>
      <c r="B2203" t="s">
        <v>62</v>
      </c>
      <c r="C2203">
        <v>14800</v>
      </c>
      <c r="D2203">
        <v>1500</v>
      </c>
      <c r="E2203" t="s">
        <v>520</v>
      </c>
      <c r="F2203" t="s">
        <v>43</v>
      </c>
      <c r="G2203" t="s">
        <v>31</v>
      </c>
      <c r="H2203">
        <v>5</v>
      </c>
      <c r="I2203" t="s">
        <v>32</v>
      </c>
      <c r="J2203">
        <v>1</v>
      </c>
      <c r="K2203">
        <v>3.4372199999999999</v>
      </c>
      <c r="L2203">
        <v>-76.522499999999994</v>
      </c>
    </row>
    <row r="2204" spans="1:12" x14ac:dyDescent="0.25">
      <c r="A2204" t="s">
        <v>103</v>
      </c>
      <c r="B2204" t="s">
        <v>13</v>
      </c>
      <c r="C2204">
        <v>248800</v>
      </c>
      <c r="D2204">
        <v>13500</v>
      </c>
      <c r="E2204" t="s">
        <v>745</v>
      </c>
      <c r="F2204" t="s">
        <v>15</v>
      </c>
      <c r="G2204" t="s">
        <v>22</v>
      </c>
      <c r="H2204">
        <v>2</v>
      </c>
      <c r="I2204" t="s">
        <v>17</v>
      </c>
      <c r="J2204">
        <v>2</v>
      </c>
      <c r="K2204">
        <v>6.2518399999999996</v>
      </c>
      <c r="L2204">
        <v>-75.563590000000005</v>
      </c>
    </row>
    <row r="2205" spans="1:12" x14ac:dyDescent="0.25">
      <c r="A2205" t="s">
        <v>68</v>
      </c>
      <c r="B2205" t="s">
        <v>24</v>
      </c>
      <c r="C2205">
        <v>29300</v>
      </c>
      <c r="D2205">
        <v>1800</v>
      </c>
      <c r="E2205" t="s">
        <v>714</v>
      </c>
      <c r="F2205" t="s">
        <v>130</v>
      </c>
      <c r="G2205" t="s">
        <v>22</v>
      </c>
      <c r="H2205">
        <v>1</v>
      </c>
      <c r="I2205" t="s">
        <v>17</v>
      </c>
      <c r="J2205">
        <v>2</v>
      </c>
      <c r="K2205">
        <v>6.2518399999999996</v>
      </c>
      <c r="L2205">
        <v>-75.563590000000005</v>
      </c>
    </row>
    <row r="2206" spans="1:12" x14ac:dyDescent="0.25">
      <c r="A2206" t="s">
        <v>61</v>
      </c>
      <c r="B2206" t="s">
        <v>62</v>
      </c>
      <c r="C2206">
        <v>229500</v>
      </c>
      <c r="D2206">
        <v>10400</v>
      </c>
      <c r="E2206" t="s">
        <v>986</v>
      </c>
      <c r="F2206" t="s">
        <v>96</v>
      </c>
      <c r="G2206" t="s">
        <v>16</v>
      </c>
      <c r="H2206">
        <v>4</v>
      </c>
      <c r="I2206" t="s">
        <v>17</v>
      </c>
      <c r="J2206">
        <v>1</v>
      </c>
      <c r="K2206">
        <v>4.6097099999999998</v>
      </c>
      <c r="L2206">
        <v>-74.08175</v>
      </c>
    </row>
    <row r="2207" spans="1:12" x14ac:dyDescent="0.25">
      <c r="A2207" t="s">
        <v>111</v>
      </c>
      <c r="B2207" t="s">
        <v>19</v>
      </c>
      <c r="C2207">
        <v>509700</v>
      </c>
      <c r="D2207">
        <v>27400</v>
      </c>
      <c r="E2207" t="s">
        <v>633</v>
      </c>
      <c r="F2207" t="s">
        <v>21</v>
      </c>
      <c r="G2207" t="s">
        <v>16</v>
      </c>
      <c r="H2207">
        <v>5</v>
      </c>
      <c r="I2207" t="s">
        <v>17</v>
      </c>
      <c r="J2207">
        <v>2</v>
      </c>
      <c r="K2207">
        <v>4.6097099999999998</v>
      </c>
      <c r="L2207">
        <v>-74.08175</v>
      </c>
    </row>
    <row r="2208" spans="1:12" x14ac:dyDescent="0.25">
      <c r="A2208" t="s">
        <v>89</v>
      </c>
      <c r="B2208" t="s">
        <v>62</v>
      </c>
      <c r="C2208">
        <v>20600</v>
      </c>
      <c r="D2208">
        <v>0</v>
      </c>
      <c r="E2208" t="s">
        <v>409</v>
      </c>
      <c r="F2208" t="s">
        <v>26</v>
      </c>
      <c r="G2208" t="s">
        <v>16</v>
      </c>
      <c r="H2208">
        <v>5</v>
      </c>
      <c r="I2208" t="s">
        <v>32</v>
      </c>
      <c r="J2208">
        <v>1</v>
      </c>
      <c r="K2208">
        <v>4.6097099999999998</v>
      </c>
      <c r="L2208">
        <v>-74.08175</v>
      </c>
    </row>
    <row r="2209" spans="1:12" x14ac:dyDescent="0.25">
      <c r="A2209" t="s">
        <v>67</v>
      </c>
      <c r="B2209" t="s">
        <v>62</v>
      </c>
      <c r="C2209">
        <v>57200</v>
      </c>
      <c r="D2209">
        <v>1200</v>
      </c>
      <c r="E2209" t="s">
        <v>577</v>
      </c>
      <c r="F2209" t="s">
        <v>47</v>
      </c>
      <c r="G2209" t="s">
        <v>91</v>
      </c>
      <c r="H2209">
        <v>5</v>
      </c>
      <c r="I2209" t="s">
        <v>38</v>
      </c>
      <c r="J2209">
        <v>1</v>
      </c>
      <c r="K2209">
        <v>10.968540000000001</v>
      </c>
      <c r="L2209">
        <v>-74.781319999999994</v>
      </c>
    </row>
    <row r="2210" spans="1:12" x14ac:dyDescent="0.25">
      <c r="A2210" t="s">
        <v>74</v>
      </c>
      <c r="B2210" t="s">
        <v>62</v>
      </c>
      <c r="C2210">
        <v>50600</v>
      </c>
      <c r="D2210">
        <v>900</v>
      </c>
      <c r="E2210" t="s">
        <v>1136</v>
      </c>
      <c r="F2210" t="s">
        <v>76</v>
      </c>
      <c r="G2210" t="s">
        <v>16</v>
      </c>
      <c r="H2210">
        <v>5</v>
      </c>
      <c r="I2210" t="s">
        <v>17</v>
      </c>
      <c r="J2210">
        <v>1</v>
      </c>
      <c r="K2210">
        <v>4.6097099999999998</v>
      </c>
      <c r="L2210">
        <v>-74.08175</v>
      </c>
    </row>
    <row r="2211" spans="1:12" x14ac:dyDescent="0.25">
      <c r="A2211" t="s">
        <v>297</v>
      </c>
      <c r="B2211" t="s">
        <v>86</v>
      </c>
      <c r="C2211">
        <v>52000</v>
      </c>
      <c r="D2211">
        <v>1000</v>
      </c>
      <c r="E2211" t="s">
        <v>334</v>
      </c>
      <c r="F2211" t="s">
        <v>130</v>
      </c>
      <c r="G2211" t="s">
        <v>16</v>
      </c>
      <c r="H2211">
        <v>4</v>
      </c>
      <c r="I2211" t="s">
        <v>17</v>
      </c>
      <c r="J2211">
        <v>3</v>
      </c>
      <c r="K2211">
        <v>4.6097099999999998</v>
      </c>
      <c r="L2211">
        <v>-74.08175</v>
      </c>
    </row>
    <row r="2212" spans="1:12" x14ac:dyDescent="0.25">
      <c r="A2212" t="s">
        <v>155</v>
      </c>
      <c r="B2212" t="s">
        <v>62</v>
      </c>
      <c r="C2212">
        <v>101700</v>
      </c>
      <c r="D2212">
        <v>3600</v>
      </c>
      <c r="E2212" t="s">
        <v>838</v>
      </c>
      <c r="F2212" t="s">
        <v>35</v>
      </c>
      <c r="G2212" t="s">
        <v>31</v>
      </c>
      <c r="H2212">
        <v>5</v>
      </c>
      <c r="I2212" t="s">
        <v>32</v>
      </c>
      <c r="J2212">
        <v>1</v>
      </c>
      <c r="K2212">
        <v>3.4372199999999999</v>
      </c>
      <c r="L2212">
        <v>-76.522499999999994</v>
      </c>
    </row>
    <row r="2213" spans="1:12" x14ac:dyDescent="0.25">
      <c r="A2213" t="s">
        <v>33</v>
      </c>
      <c r="B2213" t="s">
        <v>19</v>
      </c>
      <c r="C2213">
        <v>451900</v>
      </c>
      <c r="D2213">
        <v>24800</v>
      </c>
      <c r="E2213" t="s">
        <v>235</v>
      </c>
      <c r="F2213" t="s">
        <v>76</v>
      </c>
      <c r="G2213" t="s">
        <v>22</v>
      </c>
      <c r="H2213">
        <v>3</v>
      </c>
      <c r="I2213" t="s">
        <v>17</v>
      </c>
      <c r="J2213">
        <v>4</v>
      </c>
      <c r="K2213">
        <v>6.2518399999999996</v>
      </c>
      <c r="L2213">
        <v>-75.563590000000005</v>
      </c>
    </row>
    <row r="2214" spans="1:12" x14ac:dyDescent="0.25">
      <c r="A2214" t="s">
        <v>297</v>
      </c>
      <c r="B2214" t="s">
        <v>86</v>
      </c>
      <c r="C2214">
        <v>72100</v>
      </c>
      <c r="D2214">
        <v>4200</v>
      </c>
      <c r="E2214" t="s">
        <v>411</v>
      </c>
      <c r="F2214" t="s">
        <v>160</v>
      </c>
      <c r="G2214" t="s">
        <v>22</v>
      </c>
      <c r="H2214">
        <v>1</v>
      </c>
      <c r="I2214" t="s">
        <v>17</v>
      </c>
      <c r="J2214">
        <v>6</v>
      </c>
      <c r="K2214">
        <v>6.2518399999999996</v>
      </c>
      <c r="L2214">
        <v>-75.563590000000005</v>
      </c>
    </row>
    <row r="2215" spans="1:12" x14ac:dyDescent="0.25">
      <c r="A2215" t="s">
        <v>64</v>
      </c>
      <c r="B2215" t="s">
        <v>65</v>
      </c>
      <c r="C2215">
        <v>66300</v>
      </c>
      <c r="D2215">
        <v>3700</v>
      </c>
      <c r="E2215" t="s">
        <v>1125</v>
      </c>
      <c r="F2215" t="s">
        <v>93</v>
      </c>
      <c r="G2215" t="s">
        <v>60</v>
      </c>
      <c r="H2215">
        <v>5</v>
      </c>
      <c r="I2215" t="s">
        <v>32</v>
      </c>
      <c r="J2215">
        <v>1</v>
      </c>
      <c r="K2215">
        <v>4.8133299999999997</v>
      </c>
      <c r="L2215">
        <v>-75.696110000000004</v>
      </c>
    </row>
    <row r="2216" spans="1:12" x14ac:dyDescent="0.25">
      <c r="A2216" t="s">
        <v>113</v>
      </c>
      <c r="B2216" t="s">
        <v>24</v>
      </c>
      <c r="C2216">
        <v>14900</v>
      </c>
      <c r="D2216">
        <v>1500</v>
      </c>
      <c r="E2216" t="s">
        <v>249</v>
      </c>
      <c r="F2216" t="s">
        <v>43</v>
      </c>
      <c r="G2216" t="s">
        <v>16</v>
      </c>
      <c r="H2216">
        <v>5</v>
      </c>
      <c r="I2216" t="s">
        <v>17</v>
      </c>
      <c r="J2216">
        <v>2</v>
      </c>
      <c r="K2216">
        <v>4.6097099999999998</v>
      </c>
      <c r="L2216">
        <v>-74.08175</v>
      </c>
    </row>
    <row r="2217" spans="1:12" x14ac:dyDescent="0.25">
      <c r="A2217" t="s">
        <v>12</v>
      </c>
      <c r="B2217" t="s">
        <v>13</v>
      </c>
      <c r="C2217">
        <v>148800</v>
      </c>
      <c r="D2217">
        <v>6100</v>
      </c>
      <c r="E2217" t="s">
        <v>732</v>
      </c>
      <c r="F2217" t="s">
        <v>76</v>
      </c>
      <c r="G2217" t="s">
        <v>31</v>
      </c>
      <c r="H2217">
        <v>3</v>
      </c>
      <c r="I2217" t="s">
        <v>17</v>
      </c>
      <c r="J2217">
        <v>4</v>
      </c>
      <c r="K2217">
        <v>3.4372199999999999</v>
      </c>
      <c r="L2217">
        <v>-76.522499999999994</v>
      </c>
    </row>
    <row r="2218" spans="1:12" x14ac:dyDescent="0.25">
      <c r="A2218" t="s">
        <v>196</v>
      </c>
      <c r="B2218" t="s">
        <v>13</v>
      </c>
      <c r="C2218">
        <v>997100</v>
      </c>
      <c r="D2218">
        <v>60300</v>
      </c>
      <c r="E2218" t="s">
        <v>853</v>
      </c>
      <c r="F2218" t="s">
        <v>15</v>
      </c>
      <c r="G2218" t="s">
        <v>44</v>
      </c>
      <c r="H2218">
        <v>3</v>
      </c>
      <c r="I2218" t="s">
        <v>17</v>
      </c>
      <c r="J2218">
        <v>10</v>
      </c>
      <c r="K2218">
        <v>11.240790000000001</v>
      </c>
      <c r="L2218">
        <v>-74.199039999999997</v>
      </c>
    </row>
    <row r="2219" spans="1:12" x14ac:dyDescent="0.25">
      <c r="A2219" t="s">
        <v>196</v>
      </c>
      <c r="B2219" t="s">
        <v>13</v>
      </c>
      <c r="C2219">
        <v>1305100</v>
      </c>
      <c r="D2219">
        <v>67700</v>
      </c>
      <c r="E2219" t="s">
        <v>1253</v>
      </c>
      <c r="F2219" t="s">
        <v>52</v>
      </c>
      <c r="G2219" t="s">
        <v>91</v>
      </c>
      <c r="H2219">
        <v>1</v>
      </c>
      <c r="I2219" t="s">
        <v>32</v>
      </c>
      <c r="J2219">
        <v>1</v>
      </c>
      <c r="K2219">
        <v>10.968540000000001</v>
      </c>
      <c r="L2219">
        <v>-74.781319999999994</v>
      </c>
    </row>
    <row r="2220" spans="1:12" x14ac:dyDescent="0.25">
      <c r="A2220" t="s">
        <v>171</v>
      </c>
      <c r="B2220" t="s">
        <v>19</v>
      </c>
      <c r="C2220">
        <v>199900</v>
      </c>
      <c r="D2220">
        <v>10900</v>
      </c>
      <c r="E2220" t="s">
        <v>312</v>
      </c>
      <c r="F2220" t="s">
        <v>96</v>
      </c>
      <c r="G2220" t="s">
        <v>22</v>
      </c>
      <c r="H2220">
        <v>5</v>
      </c>
      <c r="I2220" t="s">
        <v>17</v>
      </c>
      <c r="J2220">
        <v>1</v>
      </c>
      <c r="K2220">
        <v>6.2518399999999996</v>
      </c>
      <c r="L2220">
        <v>-75.563590000000005</v>
      </c>
    </row>
    <row r="2221" spans="1:12" x14ac:dyDescent="0.25">
      <c r="A2221" t="s">
        <v>113</v>
      </c>
      <c r="B2221" t="s">
        <v>24</v>
      </c>
      <c r="C2221">
        <v>13800</v>
      </c>
      <c r="D2221">
        <v>0</v>
      </c>
      <c r="E2221" t="s">
        <v>755</v>
      </c>
      <c r="F2221" t="s">
        <v>35</v>
      </c>
      <c r="G2221" t="s">
        <v>16</v>
      </c>
      <c r="H2221">
        <v>5</v>
      </c>
      <c r="I2221" t="s">
        <v>32</v>
      </c>
      <c r="J2221">
        <v>1</v>
      </c>
      <c r="K2221">
        <v>4.6097099999999998</v>
      </c>
      <c r="L2221">
        <v>-74.08175</v>
      </c>
    </row>
    <row r="2222" spans="1:12" x14ac:dyDescent="0.25">
      <c r="A2222" t="s">
        <v>127</v>
      </c>
      <c r="B2222" t="s">
        <v>13</v>
      </c>
      <c r="C2222">
        <v>1315500</v>
      </c>
      <c r="D2222">
        <v>70300</v>
      </c>
      <c r="E2222" t="s">
        <v>259</v>
      </c>
      <c r="F2222" t="s">
        <v>54</v>
      </c>
      <c r="G2222" t="s">
        <v>22</v>
      </c>
      <c r="H2222">
        <v>5</v>
      </c>
      <c r="I2222" t="s">
        <v>17</v>
      </c>
      <c r="J2222">
        <v>8</v>
      </c>
      <c r="K2222">
        <v>6.2518399999999996</v>
      </c>
      <c r="L2222">
        <v>-75.563590000000005</v>
      </c>
    </row>
    <row r="2223" spans="1:12" x14ac:dyDescent="0.25">
      <c r="A2223" t="s">
        <v>45</v>
      </c>
      <c r="B2223" t="s">
        <v>29</v>
      </c>
      <c r="C2223">
        <v>1262500</v>
      </c>
      <c r="D2223">
        <v>72900</v>
      </c>
      <c r="E2223" t="s">
        <v>510</v>
      </c>
      <c r="F2223" t="s">
        <v>54</v>
      </c>
      <c r="G2223" t="s">
        <v>22</v>
      </c>
      <c r="H2223">
        <v>5</v>
      </c>
      <c r="I2223" t="s">
        <v>17</v>
      </c>
      <c r="J2223">
        <v>1</v>
      </c>
      <c r="K2223">
        <v>6.2518399999999996</v>
      </c>
      <c r="L2223">
        <v>-75.563590000000005</v>
      </c>
    </row>
    <row r="2224" spans="1:12" x14ac:dyDescent="0.25">
      <c r="A2224" t="s">
        <v>192</v>
      </c>
      <c r="B2224" t="s">
        <v>65</v>
      </c>
      <c r="C2224">
        <v>45100</v>
      </c>
      <c r="D2224">
        <v>2800</v>
      </c>
      <c r="E2224" t="s">
        <v>618</v>
      </c>
      <c r="F2224" t="s">
        <v>88</v>
      </c>
      <c r="G2224" t="s">
        <v>16</v>
      </c>
      <c r="H2224">
        <v>5</v>
      </c>
      <c r="I2224" t="s">
        <v>32</v>
      </c>
      <c r="J2224">
        <v>1</v>
      </c>
      <c r="K2224">
        <v>4.6097099999999998</v>
      </c>
      <c r="L2224">
        <v>-74.08175</v>
      </c>
    </row>
    <row r="2225" spans="1:12" x14ac:dyDescent="0.25">
      <c r="A2225" t="s">
        <v>61</v>
      </c>
      <c r="B2225" t="s">
        <v>62</v>
      </c>
      <c r="C2225">
        <v>253500</v>
      </c>
      <c r="D2225">
        <v>11700</v>
      </c>
      <c r="E2225" t="s">
        <v>248</v>
      </c>
      <c r="F2225" t="s">
        <v>15</v>
      </c>
      <c r="G2225" t="s">
        <v>16</v>
      </c>
      <c r="H2225">
        <v>5</v>
      </c>
      <c r="I2225" t="s">
        <v>17</v>
      </c>
      <c r="J2225">
        <v>8</v>
      </c>
      <c r="K2225">
        <v>4.6097099999999998</v>
      </c>
      <c r="L2225">
        <v>-74.08175</v>
      </c>
    </row>
    <row r="2226" spans="1:12" x14ac:dyDescent="0.25">
      <c r="A2226" t="s">
        <v>12</v>
      </c>
      <c r="B2226" t="s">
        <v>13</v>
      </c>
      <c r="C2226">
        <v>231600</v>
      </c>
      <c r="D2226">
        <v>10500</v>
      </c>
      <c r="E2226" t="s">
        <v>1137</v>
      </c>
      <c r="F2226" t="s">
        <v>15</v>
      </c>
      <c r="G2226" t="s">
        <v>16</v>
      </c>
      <c r="H2226">
        <v>4</v>
      </c>
      <c r="I2226" t="s">
        <v>32</v>
      </c>
      <c r="J2226">
        <v>1</v>
      </c>
      <c r="K2226">
        <v>4.6097099999999998</v>
      </c>
      <c r="L2226">
        <v>-74.08175</v>
      </c>
    </row>
    <row r="2227" spans="1:12" x14ac:dyDescent="0.25">
      <c r="A2227" t="s">
        <v>122</v>
      </c>
      <c r="B2227" t="s">
        <v>29</v>
      </c>
      <c r="C2227">
        <v>1236300</v>
      </c>
      <c r="D2227">
        <v>66200</v>
      </c>
      <c r="E2227" t="s">
        <v>336</v>
      </c>
      <c r="F2227" t="s">
        <v>52</v>
      </c>
      <c r="G2227" t="s">
        <v>16</v>
      </c>
      <c r="H2227">
        <v>5</v>
      </c>
      <c r="I2227" t="s">
        <v>17</v>
      </c>
      <c r="J2227">
        <v>3</v>
      </c>
      <c r="K2227">
        <v>4.6097099999999998</v>
      </c>
      <c r="L2227">
        <v>-74.08175</v>
      </c>
    </row>
    <row r="2228" spans="1:12" x14ac:dyDescent="0.25">
      <c r="A2228" t="s">
        <v>50</v>
      </c>
      <c r="B2228" t="s">
        <v>29</v>
      </c>
      <c r="C2228">
        <v>2340000</v>
      </c>
      <c r="D2228">
        <v>122800</v>
      </c>
      <c r="E2228" t="s">
        <v>950</v>
      </c>
      <c r="F2228" t="s">
        <v>76</v>
      </c>
      <c r="G2228" t="s">
        <v>22</v>
      </c>
      <c r="H2228">
        <v>5</v>
      </c>
      <c r="I2228" t="s">
        <v>17</v>
      </c>
      <c r="J2228">
        <v>10</v>
      </c>
      <c r="K2228">
        <v>6.2518399999999996</v>
      </c>
      <c r="L2228">
        <v>-75.563590000000005</v>
      </c>
    </row>
    <row r="2229" spans="1:12" x14ac:dyDescent="0.25">
      <c r="A2229" t="s">
        <v>158</v>
      </c>
      <c r="B2229" t="s">
        <v>62</v>
      </c>
      <c r="C2229">
        <v>46400</v>
      </c>
      <c r="D2229">
        <v>0</v>
      </c>
      <c r="E2229" t="s">
        <v>591</v>
      </c>
      <c r="F2229" t="s">
        <v>96</v>
      </c>
      <c r="G2229" t="s">
        <v>16</v>
      </c>
      <c r="H2229">
        <v>5</v>
      </c>
      <c r="I2229" t="s">
        <v>17</v>
      </c>
      <c r="J2229">
        <v>2</v>
      </c>
      <c r="K2229">
        <v>4.6097099999999998</v>
      </c>
      <c r="L2229">
        <v>-74.08175</v>
      </c>
    </row>
    <row r="2230" spans="1:12" x14ac:dyDescent="0.25">
      <c r="A2230" t="s">
        <v>39</v>
      </c>
      <c r="B2230" t="s">
        <v>24</v>
      </c>
      <c r="C2230">
        <v>43600</v>
      </c>
      <c r="D2230">
        <v>0</v>
      </c>
      <c r="E2230" t="s">
        <v>696</v>
      </c>
      <c r="F2230" t="s">
        <v>35</v>
      </c>
      <c r="G2230" t="s">
        <v>16</v>
      </c>
      <c r="H2230">
        <v>4</v>
      </c>
      <c r="I2230" t="s">
        <v>32</v>
      </c>
      <c r="J2230">
        <v>1</v>
      </c>
      <c r="K2230">
        <v>4.6097099999999998</v>
      </c>
      <c r="L2230">
        <v>-74.08175</v>
      </c>
    </row>
    <row r="2231" spans="1:12" x14ac:dyDescent="0.25">
      <c r="A2231" t="s">
        <v>41</v>
      </c>
      <c r="B2231" t="s">
        <v>29</v>
      </c>
      <c r="C2231">
        <v>1368100</v>
      </c>
      <c r="D2231">
        <v>71000</v>
      </c>
      <c r="E2231" t="s">
        <v>1285</v>
      </c>
      <c r="F2231" t="s">
        <v>47</v>
      </c>
      <c r="G2231" t="s">
        <v>16</v>
      </c>
      <c r="H2231">
        <v>4</v>
      </c>
      <c r="I2231" t="s">
        <v>17</v>
      </c>
      <c r="J2231">
        <v>10</v>
      </c>
      <c r="K2231">
        <v>4.6097099999999998</v>
      </c>
      <c r="L2231">
        <v>-74.08175</v>
      </c>
    </row>
    <row r="2232" spans="1:12" x14ac:dyDescent="0.25">
      <c r="A2232" t="s">
        <v>155</v>
      </c>
      <c r="B2232" t="s">
        <v>62</v>
      </c>
      <c r="C2232">
        <v>105000</v>
      </c>
      <c r="D2232">
        <v>3800</v>
      </c>
      <c r="E2232" t="s">
        <v>898</v>
      </c>
      <c r="F2232" t="s">
        <v>15</v>
      </c>
      <c r="G2232" t="s">
        <v>22</v>
      </c>
      <c r="H2232">
        <v>5</v>
      </c>
      <c r="I2232" t="s">
        <v>17</v>
      </c>
      <c r="J2232">
        <v>1</v>
      </c>
      <c r="K2232">
        <v>6.2518399999999996</v>
      </c>
      <c r="L2232">
        <v>-75.563590000000005</v>
      </c>
    </row>
    <row r="2233" spans="1:12" x14ac:dyDescent="0.25">
      <c r="A2233" t="s">
        <v>127</v>
      </c>
      <c r="B2233" t="s">
        <v>13</v>
      </c>
      <c r="C2233">
        <v>940900</v>
      </c>
      <c r="D2233">
        <v>50500</v>
      </c>
      <c r="E2233" t="s">
        <v>428</v>
      </c>
      <c r="F2233" t="s">
        <v>96</v>
      </c>
      <c r="G2233" t="s">
        <v>22</v>
      </c>
      <c r="H2233">
        <v>5</v>
      </c>
      <c r="I2233" t="s">
        <v>17</v>
      </c>
      <c r="J2233">
        <v>4</v>
      </c>
      <c r="K2233">
        <v>6.2518399999999996</v>
      </c>
      <c r="L2233">
        <v>-75.563590000000005</v>
      </c>
    </row>
    <row r="2234" spans="1:12" x14ac:dyDescent="0.25">
      <c r="A2234" t="s">
        <v>204</v>
      </c>
      <c r="B2234" t="s">
        <v>13</v>
      </c>
      <c r="C2234">
        <v>208000</v>
      </c>
      <c r="D2234">
        <v>9300</v>
      </c>
      <c r="E2234" t="s">
        <v>25</v>
      </c>
      <c r="F2234" t="s">
        <v>47</v>
      </c>
      <c r="G2234" t="s">
        <v>16</v>
      </c>
      <c r="H2234">
        <v>4</v>
      </c>
      <c r="I2234" t="s">
        <v>17</v>
      </c>
      <c r="J2234">
        <v>1</v>
      </c>
      <c r="K2234">
        <v>4.6097099999999998</v>
      </c>
      <c r="L2234">
        <v>-74.08175</v>
      </c>
    </row>
    <row r="2235" spans="1:12" x14ac:dyDescent="0.25">
      <c r="A2235" t="s">
        <v>57</v>
      </c>
      <c r="B2235" t="s">
        <v>58</v>
      </c>
      <c r="C2235">
        <v>57100</v>
      </c>
      <c r="D2235">
        <v>3400</v>
      </c>
      <c r="E2235" t="s">
        <v>183</v>
      </c>
      <c r="F2235" t="s">
        <v>26</v>
      </c>
      <c r="G2235" t="s">
        <v>22</v>
      </c>
      <c r="H2235">
        <v>5</v>
      </c>
      <c r="I2235" t="s">
        <v>17</v>
      </c>
      <c r="J2235">
        <v>2</v>
      </c>
      <c r="K2235">
        <v>6.2518399999999996</v>
      </c>
      <c r="L2235">
        <v>-75.563590000000005</v>
      </c>
    </row>
    <row r="2236" spans="1:12" x14ac:dyDescent="0.25">
      <c r="A2236" t="s">
        <v>41</v>
      </c>
      <c r="B2236" t="s">
        <v>29</v>
      </c>
      <c r="C2236">
        <v>1051600</v>
      </c>
      <c r="D2236">
        <v>56200</v>
      </c>
      <c r="E2236" t="s">
        <v>116</v>
      </c>
      <c r="F2236" t="s">
        <v>130</v>
      </c>
      <c r="G2236" t="s">
        <v>201</v>
      </c>
      <c r="H2236">
        <v>5</v>
      </c>
      <c r="I2236" t="s">
        <v>17</v>
      </c>
      <c r="J2236">
        <v>4</v>
      </c>
      <c r="K2236">
        <v>11.54444</v>
      </c>
      <c r="L2236">
        <v>-72.907219999999995</v>
      </c>
    </row>
    <row r="2237" spans="1:12" x14ac:dyDescent="0.25">
      <c r="A2237" t="s">
        <v>184</v>
      </c>
      <c r="B2237" t="s">
        <v>86</v>
      </c>
      <c r="C2237">
        <v>221300</v>
      </c>
      <c r="D2237">
        <v>12500</v>
      </c>
      <c r="E2237" t="s">
        <v>952</v>
      </c>
      <c r="F2237" t="s">
        <v>15</v>
      </c>
      <c r="G2237" t="s">
        <v>16</v>
      </c>
      <c r="H2237">
        <v>4</v>
      </c>
      <c r="I2237" t="s">
        <v>17</v>
      </c>
      <c r="J2237">
        <v>8</v>
      </c>
      <c r="K2237">
        <v>4.6097099999999998</v>
      </c>
      <c r="L2237">
        <v>-74.08175</v>
      </c>
    </row>
    <row r="2238" spans="1:12" x14ac:dyDescent="0.25">
      <c r="A2238" t="s">
        <v>113</v>
      </c>
      <c r="B2238" t="s">
        <v>24</v>
      </c>
      <c r="C2238">
        <v>15300</v>
      </c>
      <c r="D2238">
        <v>0</v>
      </c>
      <c r="E2238" t="s">
        <v>1120</v>
      </c>
      <c r="F2238" t="s">
        <v>88</v>
      </c>
      <c r="G2238" t="s">
        <v>16</v>
      </c>
      <c r="H2238">
        <v>5</v>
      </c>
      <c r="I2238" t="s">
        <v>17</v>
      </c>
      <c r="J2238">
        <v>8</v>
      </c>
      <c r="K2238">
        <v>4.6097099999999998</v>
      </c>
      <c r="L2238">
        <v>-74.08175</v>
      </c>
    </row>
    <row r="2239" spans="1:12" x14ac:dyDescent="0.25">
      <c r="A2239" t="s">
        <v>78</v>
      </c>
      <c r="B2239" t="s">
        <v>19</v>
      </c>
      <c r="C2239">
        <v>301800</v>
      </c>
      <c r="D2239">
        <v>21900</v>
      </c>
      <c r="E2239" t="s">
        <v>1128</v>
      </c>
      <c r="F2239" t="s">
        <v>21</v>
      </c>
      <c r="G2239" t="s">
        <v>22</v>
      </c>
      <c r="H2239">
        <v>1</v>
      </c>
      <c r="I2239" t="s">
        <v>17</v>
      </c>
      <c r="J2239">
        <v>2</v>
      </c>
      <c r="K2239">
        <v>6.2518399999999996</v>
      </c>
      <c r="L2239">
        <v>-75.563590000000005</v>
      </c>
    </row>
    <row r="2240" spans="1:12" x14ac:dyDescent="0.25">
      <c r="A2240" t="s">
        <v>55</v>
      </c>
      <c r="B2240" t="s">
        <v>13</v>
      </c>
      <c r="C2240">
        <v>116600</v>
      </c>
      <c r="D2240">
        <v>4400</v>
      </c>
      <c r="E2240" t="s">
        <v>601</v>
      </c>
      <c r="F2240" t="s">
        <v>47</v>
      </c>
      <c r="G2240" t="s">
        <v>22</v>
      </c>
      <c r="H2240">
        <v>1</v>
      </c>
      <c r="I2240" t="s">
        <v>32</v>
      </c>
      <c r="J2240">
        <v>1</v>
      </c>
      <c r="K2240">
        <v>6.2518399999999996</v>
      </c>
      <c r="L2240">
        <v>-75.563590000000005</v>
      </c>
    </row>
    <row r="2241" spans="1:12" x14ac:dyDescent="0.25">
      <c r="A2241" t="s">
        <v>50</v>
      </c>
      <c r="B2241" t="s">
        <v>29</v>
      </c>
      <c r="C2241">
        <v>2142700</v>
      </c>
      <c r="D2241">
        <v>114500</v>
      </c>
      <c r="E2241" t="s">
        <v>239</v>
      </c>
      <c r="F2241" t="s">
        <v>76</v>
      </c>
      <c r="G2241" t="s">
        <v>22</v>
      </c>
      <c r="H2241">
        <v>1</v>
      </c>
      <c r="I2241" t="s">
        <v>17</v>
      </c>
      <c r="J2241">
        <v>4</v>
      </c>
      <c r="K2241">
        <v>6.2518399999999996</v>
      </c>
      <c r="L2241">
        <v>-75.563590000000005</v>
      </c>
    </row>
    <row r="2242" spans="1:12" x14ac:dyDescent="0.25">
      <c r="A2242" t="s">
        <v>39</v>
      </c>
      <c r="B2242" t="s">
        <v>24</v>
      </c>
      <c r="C2242">
        <v>59700</v>
      </c>
      <c r="D2242">
        <v>1400</v>
      </c>
      <c r="E2242" t="s">
        <v>1120</v>
      </c>
      <c r="F2242" t="s">
        <v>43</v>
      </c>
      <c r="G2242" t="s">
        <v>22</v>
      </c>
      <c r="H2242">
        <v>5</v>
      </c>
      <c r="I2242" t="s">
        <v>17</v>
      </c>
      <c r="J2242">
        <v>3</v>
      </c>
      <c r="K2242">
        <v>6.2518399999999996</v>
      </c>
      <c r="L2242">
        <v>-75.563590000000005</v>
      </c>
    </row>
    <row r="2243" spans="1:12" x14ac:dyDescent="0.25">
      <c r="A2243" t="s">
        <v>164</v>
      </c>
      <c r="B2243" t="s">
        <v>13</v>
      </c>
      <c r="C2243">
        <v>254400</v>
      </c>
      <c r="D2243">
        <v>11700</v>
      </c>
      <c r="E2243" t="s">
        <v>619</v>
      </c>
      <c r="F2243" t="s">
        <v>88</v>
      </c>
      <c r="G2243" t="s">
        <v>91</v>
      </c>
      <c r="H2243">
        <v>5</v>
      </c>
      <c r="I2243" t="s">
        <v>17</v>
      </c>
      <c r="J2243">
        <v>10</v>
      </c>
      <c r="K2243">
        <v>10.968540000000001</v>
      </c>
      <c r="L2243">
        <v>-74.781319999999994</v>
      </c>
    </row>
    <row r="2244" spans="1:12" x14ac:dyDescent="0.25">
      <c r="A2244" t="s">
        <v>74</v>
      </c>
      <c r="B2244" t="s">
        <v>62</v>
      </c>
      <c r="C2244">
        <v>65200</v>
      </c>
      <c r="D2244">
        <v>3900</v>
      </c>
      <c r="E2244" t="s">
        <v>449</v>
      </c>
      <c r="F2244" t="s">
        <v>43</v>
      </c>
      <c r="G2244" t="s">
        <v>22</v>
      </c>
      <c r="H2244">
        <v>4</v>
      </c>
      <c r="I2244" t="s">
        <v>17</v>
      </c>
      <c r="J2244">
        <v>4</v>
      </c>
      <c r="K2244">
        <v>6.2518399999999996</v>
      </c>
      <c r="L2244">
        <v>-75.563590000000005</v>
      </c>
    </row>
    <row r="2245" spans="1:12" x14ac:dyDescent="0.25">
      <c r="A2245" t="s">
        <v>148</v>
      </c>
      <c r="B2245" t="s">
        <v>13</v>
      </c>
      <c r="C2245">
        <v>1615600</v>
      </c>
      <c r="D2245">
        <v>84200</v>
      </c>
      <c r="E2245" t="s">
        <v>261</v>
      </c>
      <c r="F2245" t="s">
        <v>76</v>
      </c>
      <c r="G2245" t="s">
        <v>31</v>
      </c>
      <c r="H2245">
        <v>5</v>
      </c>
      <c r="I2245" t="s">
        <v>17</v>
      </c>
      <c r="J2245">
        <v>10</v>
      </c>
      <c r="K2245">
        <v>3.4372199999999999</v>
      </c>
      <c r="L2245">
        <v>-76.522499999999994</v>
      </c>
    </row>
    <row r="2246" spans="1:12" x14ac:dyDescent="0.25">
      <c r="A2246" t="s">
        <v>122</v>
      </c>
      <c r="B2246" t="s">
        <v>29</v>
      </c>
      <c r="C2246">
        <v>941400</v>
      </c>
      <c r="D2246">
        <v>48300</v>
      </c>
      <c r="E2246" t="s">
        <v>743</v>
      </c>
      <c r="F2246" t="s">
        <v>21</v>
      </c>
      <c r="G2246" t="s">
        <v>16</v>
      </c>
      <c r="H2246">
        <v>5</v>
      </c>
      <c r="I2246" t="s">
        <v>17</v>
      </c>
      <c r="J2246">
        <v>2</v>
      </c>
      <c r="K2246">
        <v>4.6097099999999998</v>
      </c>
      <c r="L2246">
        <v>-74.08175</v>
      </c>
    </row>
    <row r="2247" spans="1:12" x14ac:dyDescent="0.25">
      <c r="A2247" t="s">
        <v>127</v>
      </c>
      <c r="B2247" t="s">
        <v>13</v>
      </c>
      <c r="C2247">
        <v>1518600</v>
      </c>
      <c r="D2247">
        <v>79000</v>
      </c>
      <c r="E2247" t="s">
        <v>828</v>
      </c>
      <c r="F2247" t="s">
        <v>54</v>
      </c>
      <c r="G2247" t="s">
        <v>60</v>
      </c>
      <c r="H2247">
        <v>5</v>
      </c>
      <c r="I2247" t="s">
        <v>32</v>
      </c>
      <c r="J2247">
        <v>1</v>
      </c>
      <c r="K2247">
        <v>4.8133299999999997</v>
      </c>
      <c r="L2247">
        <v>-75.696110000000004</v>
      </c>
    </row>
    <row r="2248" spans="1:12" x14ac:dyDescent="0.25">
      <c r="A2248" t="s">
        <v>74</v>
      </c>
      <c r="B2248" t="s">
        <v>62</v>
      </c>
      <c r="C2248">
        <v>47300</v>
      </c>
      <c r="D2248">
        <v>0</v>
      </c>
      <c r="E2248" t="s">
        <v>51</v>
      </c>
      <c r="F2248" t="s">
        <v>43</v>
      </c>
      <c r="G2248" t="s">
        <v>31</v>
      </c>
      <c r="H2248">
        <v>1</v>
      </c>
      <c r="I2248" t="s">
        <v>17</v>
      </c>
      <c r="J2248">
        <v>1</v>
      </c>
      <c r="K2248">
        <v>3.4372199999999999</v>
      </c>
      <c r="L2248">
        <v>-76.522499999999994</v>
      </c>
    </row>
    <row r="2249" spans="1:12" x14ac:dyDescent="0.25">
      <c r="A2249" t="s">
        <v>111</v>
      </c>
      <c r="B2249" t="s">
        <v>19</v>
      </c>
      <c r="C2249">
        <v>508100</v>
      </c>
      <c r="D2249">
        <v>27300</v>
      </c>
      <c r="E2249" t="s">
        <v>465</v>
      </c>
      <c r="F2249" t="s">
        <v>43</v>
      </c>
      <c r="G2249" t="s">
        <v>22</v>
      </c>
      <c r="H2249">
        <v>1</v>
      </c>
      <c r="I2249" t="s">
        <v>17</v>
      </c>
      <c r="J2249">
        <v>9</v>
      </c>
      <c r="K2249">
        <v>6.2518399999999996</v>
      </c>
      <c r="L2249">
        <v>-75.563590000000005</v>
      </c>
    </row>
    <row r="2250" spans="1:12" x14ac:dyDescent="0.25">
      <c r="A2250" t="s">
        <v>98</v>
      </c>
      <c r="B2250" t="s">
        <v>19</v>
      </c>
      <c r="C2250">
        <v>377500</v>
      </c>
      <c r="D2250">
        <v>18300</v>
      </c>
      <c r="E2250" t="s">
        <v>305</v>
      </c>
      <c r="F2250" t="s">
        <v>35</v>
      </c>
      <c r="G2250" t="s">
        <v>22</v>
      </c>
      <c r="H2250">
        <v>1</v>
      </c>
      <c r="I2250" t="s">
        <v>17</v>
      </c>
      <c r="J2250">
        <v>1</v>
      </c>
      <c r="K2250">
        <v>6.2518399999999996</v>
      </c>
      <c r="L2250">
        <v>-75.563590000000005</v>
      </c>
    </row>
    <row r="2251" spans="1:12" x14ac:dyDescent="0.25">
      <c r="A2251" t="s">
        <v>127</v>
      </c>
      <c r="B2251" t="s">
        <v>13</v>
      </c>
      <c r="C2251">
        <v>1750000</v>
      </c>
      <c r="D2251">
        <v>94400</v>
      </c>
      <c r="E2251" t="s">
        <v>1280</v>
      </c>
      <c r="F2251" t="s">
        <v>43</v>
      </c>
      <c r="G2251" t="s">
        <v>278</v>
      </c>
      <c r="H2251">
        <v>5</v>
      </c>
      <c r="I2251" t="s">
        <v>17</v>
      </c>
      <c r="J2251">
        <v>3</v>
      </c>
      <c r="K2251">
        <v>-4.2152799999999999</v>
      </c>
      <c r="L2251">
        <v>-69.940560000000005</v>
      </c>
    </row>
    <row r="2252" spans="1:12" x14ac:dyDescent="0.25">
      <c r="A2252" t="s">
        <v>74</v>
      </c>
      <c r="B2252" t="s">
        <v>62</v>
      </c>
      <c r="C2252">
        <v>52800</v>
      </c>
      <c r="D2252">
        <v>1000</v>
      </c>
      <c r="E2252" t="s">
        <v>567</v>
      </c>
      <c r="F2252" t="s">
        <v>26</v>
      </c>
      <c r="G2252" t="s">
        <v>16</v>
      </c>
      <c r="H2252">
        <v>1</v>
      </c>
      <c r="I2252" t="s">
        <v>17</v>
      </c>
      <c r="J2252">
        <v>2</v>
      </c>
      <c r="K2252">
        <v>4.6097099999999998</v>
      </c>
      <c r="L2252">
        <v>-74.08175</v>
      </c>
    </row>
    <row r="2253" spans="1:12" x14ac:dyDescent="0.25">
      <c r="A2253" t="s">
        <v>84</v>
      </c>
      <c r="B2253" t="s">
        <v>58</v>
      </c>
      <c r="C2253">
        <v>207400</v>
      </c>
      <c r="D2253">
        <v>9200</v>
      </c>
      <c r="E2253" t="s">
        <v>706</v>
      </c>
      <c r="F2253" t="s">
        <v>93</v>
      </c>
      <c r="G2253" t="s">
        <v>22</v>
      </c>
      <c r="H2253">
        <v>5</v>
      </c>
      <c r="I2253" t="s">
        <v>17</v>
      </c>
      <c r="J2253">
        <v>8</v>
      </c>
      <c r="K2253">
        <v>6.2518399999999996</v>
      </c>
      <c r="L2253">
        <v>-75.563590000000005</v>
      </c>
    </row>
    <row r="2254" spans="1:12" x14ac:dyDescent="0.25">
      <c r="A2254" t="s">
        <v>196</v>
      </c>
      <c r="B2254" t="s">
        <v>13</v>
      </c>
      <c r="C2254">
        <v>858100</v>
      </c>
      <c r="D2254">
        <v>48100</v>
      </c>
      <c r="E2254" t="s">
        <v>281</v>
      </c>
      <c r="F2254" t="s">
        <v>76</v>
      </c>
      <c r="G2254" t="s">
        <v>22</v>
      </c>
      <c r="H2254">
        <v>5</v>
      </c>
      <c r="I2254" t="s">
        <v>17</v>
      </c>
      <c r="J2254">
        <v>2</v>
      </c>
      <c r="K2254">
        <v>6.2518399999999996</v>
      </c>
      <c r="L2254">
        <v>-75.563590000000005</v>
      </c>
    </row>
    <row r="2255" spans="1:12" x14ac:dyDescent="0.25">
      <c r="A2255" t="s">
        <v>80</v>
      </c>
      <c r="B2255" t="s">
        <v>65</v>
      </c>
      <c r="C2255">
        <v>28500</v>
      </c>
      <c r="D2255">
        <v>7200</v>
      </c>
      <c r="E2255" t="s">
        <v>1289</v>
      </c>
      <c r="F2255" t="s">
        <v>76</v>
      </c>
      <c r="G2255" t="s">
        <v>16</v>
      </c>
      <c r="H2255">
        <v>1</v>
      </c>
      <c r="I2255" t="s">
        <v>17</v>
      </c>
      <c r="J2255">
        <v>10</v>
      </c>
      <c r="K2255">
        <v>4.6097099999999998</v>
      </c>
      <c r="L2255">
        <v>-74.08175</v>
      </c>
    </row>
    <row r="2256" spans="1:12" x14ac:dyDescent="0.25">
      <c r="A2256" t="s">
        <v>297</v>
      </c>
      <c r="B2256" t="s">
        <v>86</v>
      </c>
      <c r="C2256">
        <v>43500</v>
      </c>
      <c r="D2256">
        <v>3000</v>
      </c>
      <c r="E2256" t="s">
        <v>264</v>
      </c>
      <c r="F2256" t="s">
        <v>21</v>
      </c>
      <c r="G2256" t="s">
        <v>31</v>
      </c>
      <c r="H2256">
        <v>5</v>
      </c>
      <c r="I2256" t="s">
        <v>17</v>
      </c>
      <c r="J2256">
        <v>4</v>
      </c>
      <c r="K2256">
        <v>3.4372199999999999</v>
      </c>
      <c r="L2256">
        <v>-76.522499999999994</v>
      </c>
    </row>
    <row r="2257" spans="1:12" x14ac:dyDescent="0.25">
      <c r="A2257" t="s">
        <v>184</v>
      </c>
      <c r="B2257" t="s">
        <v>86</v>
      </c>
      <c r="C2257">
        <v>298400</v>
      </c>
      <c r="D2257">
        <v>14100</v>
      </c>
      <c r="E2257" t="s">
        <v>224</v>
      </c>
      <c r="F2257" t="s">
        <v>88</v>
      </c>
      <c r="G2257" t="s">
        <v>22</v>
      </c>
      <c r="H2257">
        <v>1</v>
      </c>
      <c r="I2257" t="s">
        <v>17</v>
      </c>
      <c r="J2257">
        <v>6</v>
      </c>
      <c r="K2257">
        <v>6.2518399999999996</v>
      </c>
      <c r="L2257">
        <v>-75.563590000000005</v>
      </c>
    </row>
    <row r="2258" spans="1:12" x14ac:dyDescent="0.25">
      <c r="A2258" t="s">
        <v>297</v>
      </c>
      <c r="B2258" t="s">
        <v>86</v>
      </c>
      <c r="C2258">
        <v>88600</v>
      </c>
      <c r="D2258">
        <v>2900</v>
      </c>
      <c r="E2258" t="s">
        <v>553</v>
      </c>
      <c r="F2258" t="s">
        <v>47</v>
      </c>
      <c r="G2258" t="s">
        <v>31</v>
      </c>
      <c r="H2258">
        <v>1</v>
      </c>
      <c r="I2258" t="s">
        <v>38</v>
      </c>
      <c r="J2258">
        <v>1</v>
      </c>
      <c r="K2258">
        <v>3.4372199999999999</v>
      </c>
      <c r="L2258">
        <v>-76.522499999999994</v>
      </c>
    </row>
    <row r="2259" spans="1:12" x14ac:dyDescent="0.25">
      <c r="A2259" t="s">
        <v>67</v>
      </c>
      <c r="B2259" t="s">
        <v>62</v>
      </c>
      <c r="C2259">
        <v>38100</v>
      </c>
      <c r="D2259">
        <v>0</v>
      </c>
      <c r="E2259" t="s">
        <v>331</v>
      </c>
      <c r="F2259" t="s">
        <v>130</v>
      </c>
      <c r="G2259" t="s">
        <v>278</v>
      </c>
      <c r="H2259">
        <v>4</v>
      </c>
      <c r="I2259" t="s">
        <v>32</v>
      </c>
      <c r="J2259">
        <v>1</v>
      </c>
      <c r="K2259">
        <v>-4.2152799999999999</v>
      </c>
      <c r="L2259">
        <v>-69.940560000000005</v>
      </c>
    </row>
    <row r="2260" spans="1:12" x14ac:dyDescent="0.25">
      <c r="A2260" t="s">
        <v>50</v>
      </c>
      <c r="B2260" t="s">
        <v>29</v>
      </c>
      <c r="C2260">
        <v>2356600</v>
      </c>
      <c r="D2260">
        <v>123700</v>
      </c>
      <c r="E2260" t="s">
        <v>263</v>
      </c>
      <c r="F2260" t="s">
        <v>93</v>
      </c>
      <c r="G2260" t="s">
        <v>31</v>
      </c>
      <c r="H2260">
        <v>5</v>
      </c>
      <c r="I2260" t="s">
        <v>32</v>
      </c>
      <c r="J2260">
        <v>1</v>
      </c>
      <c r="K2260">
        <v>3.4372199999999999</v>
      </c>
      <c r="L2260">
        <v>-76.522499999999994</v>
      </c>
    </row>
    <row r="2261" spans="1:12" x14ac:dyDescent="0.25">
      <c r="A2261" t="s">
        <v>214</v>
      </c>
      <c r="B2261" t="s">
        <v>19</v>
      </c>
      <c r="C2261">
        <v>136000</v>
      </c>
      <c r="D2261">
        <v>7600</v>
      </c>
      <c r="E2261" t="s">
        <v>1125</v>
      </c>
      <c r="F2261" t="s">
        <v>52</v>
      </c>
      <c r="G2261" t="s">
        <v>22</v>
      </c>
      <c r="H2261">
        <v>5</v>
      </c>
      <c r="I2261" t="s">
        <v>17</v>
      </c>
      <c r="J2261">
        <v>4</v>
      </c>
      <c r="K2261">
        <v>6.2518399999999996</v>
      </c>
      <c r="L2261">
        <v>-75.563590000000005</v>
      </c>
    </row>
    <row r="2262" spans="1:12" x14ac:dyDescent="0.25">
      <c r="A2262" t="s">
        <v>23</v>
      </c>
      <c r="B2262" t="s">
        <v>24</v>
      </c>
      <c r="C2262">
        <v>153300</v>
      </c>
      <c r="D2262">
        <v>8800</v>
      </c>
      <c r="E2262" t="s">
        <v>1152</v>
      </c>
      <c r="F2262" t="s">
        <v>160</v>
      </c>
      <c r="G2262" t="s">
        <v>31</v>
      </c>
      <c r="H2262">
        <v>4</v>
      </c>
      <c r="I2262" t="s">
        <v>32</v>
      </c>
      <c r="J2262">
        <v>1</v>
      </c>
      <c r="K2262">
        <v>3.4372199999999999</v>
      </c>
      <c r="L2262">
        <v>-76.522499999999994</v>
      </c>
    </row>
    <row r="2263" spans="1:12" x14ac:dyDescent="0.25">
      <c r="A2263" t="s">
        <v>113</v>
      </c>
      <c r="B2263" t="s">
        <v>24</v>
      </c>
      <c r="C2263">
        <v>19100</v>
      </c>
      <c r="D2263">
        <v>1200</v>
      </c>
      <c r="E2263" t="s">
        <v>168</v>
      </c>
      <c r="F2263" t="s">
        <v>35</v>
      </c>
      <c r="G2263" t="s">
        <v>27</v>
      </c>
      <c r="H2263">
        <v>5</v>
      </c>
      <c r="I2263" t="s">
        <v>17</v>
      </c>
      <c r="J2263">
        <v>1</v>
      </c>
      <c r="K2263">
        <v>10.39972</v>
      </c>
      <c r="L2263">
        <v>-75.514439999999993</v>
      </c>
    </row>
    <row r="2264" spans="1:12" x14ac:dyDescent="0.25">
      <c r="A2264" t="s">
        <v>164</v>
      </c>
      <c r="B2264" t="s">
        <v>13</v>
      </c>
      <c r="C2264">
        <v>45500</v>
      </c>
      <c r="D2264">
        <v>2800</v>
      </c>
      <c r="E2264" t="s">
        <v>1104</v>
      </c>
      <c r="F2264" t="s">
        <v>88</v>
      </c>
      <c r="G2264" t="s">
        <v>31</v>
      </c>
      <c r="H2264">
        <v>4</v>
      </c>
      <c r="I2264" t="s">
        <v>17</v>
      </c>
      <c r="J2264">
        <v>10</v>
      </c>
      <c r="K2264">
        <v>3.4372199999999999</v>
      </c>
      <c r="L2264">
        <v>-76.522499999999994</v>
      </c>
    </row>
    <row r="2265" spans="1:12" x14ac:dyDescent="0.25">
      <c r="A2265" t="s">
        <v>28</v>
      </c>
      <c r="B2265" t="s">
        <v>29</v>
      </c>
      <c r="C2265">
        <v>360000</v>
      </c>
      <c r="D2265">
        <v>17400</v>
      </c>
      <c r="E2265" t="s">
        <v>499</v>
      </c>
      <c r="F2265" t="s">
        <v>43</v>
      </c>
      <c r="G2265" t="s">
        <v>22</v>
      </c>
      <c r="H2265">
        <v>5</v>
      </c>
      <c r="I2265" t="s">
        <v>32</v>
      </c>
      <c r="J2265">
        <v>1</v>
      </c>
      <c r="K2265">
        <v>6.2518399999999996</v>
      </c>
      <c r="L2265">
        <v>-75.563590000000005</v>
      </c>
    </row>
    <row r="2266" spans="1:12" x14ac:dyDescent="0.25">
      <c r="A2266" t="s">
        <v>89</v>
      </c>
      <c r="B2266" t="s">
        <v>62</v>
      </c>
      <c r="C2266">
        <v>21600</v>
      </c>
      <c r="D2266">
        <v>0</v>
      </c>
      <c r="E2266" t="s">
        <v>712</v>
      </c>
      <c r="F2266" t="s">
        <v>47</v>
      </c>
      <c r="G2266" t="s">
        <v>22</v>
      </c>
      <c r="H2266">
        <v>5</v>
      </c>
      <c r="I2266" t="s">
        <v>17</v>
      </c>
      <c r="J2266">
        <v>1</v>
      </c>
      <c r="K2266">
        <v>6.2518399999999996</v>
      </c>
      <c r="L2266">
        <v>-75.563590000000005</v>
      </c>
    </row>
    <row r="2267" spans="1:12" x14ac:dyDescent="0.25">
      <c r="A2267" t="s">
        <v>33</v>
      </c>
      <c r="B2267" t="s">
        <v>19</v>
      </c>
      <c r="C2267">
        <v>446900</v>
      </c>
      <c r="D2267">
        <v>22000</v>
      </c>
      <c r="E2267" t="s">
        <v>500</v>
      </c>
      <c r="F2267" t="s">
        <v>43</v>
      </c>
      <c r="G2267" t="s">
        <v>60</v>
      </c>
      <c r="H2267">
        <v>5</v>
      </c>
      <c r="I2267" t="s">
        <v>32</v>
      </c>
      <c r="J2267">
        <v>1</v>
      </c>
      <c r="K2267">
        <v>4.8133299999999997</v>
      </c>
      <c r="L2267">
        <v>-75.696110000000004</v>
      </c>
    </row>
    <row r="2268" spans="1:12" x14ac:dyDescent="0.25">
      <c r="A2268" t="s">
        <v>74</v>
      </c>
      <c r="B2268" t="s">
        <v>62</v>
      </c>
      <c r="C2268">
        <v>56400</v>
      </c>
      <c r="D2268">
        <v>7800</v>
      </c>
      <c r="E2268" t="s">
        <v>507</v>
      </c>
      <c r="F2268" t="s">
        <v>76</v>
      </c>
      <c r="G2268" t="s">
        <v>16</v>
      </c>
      <c r="H2268">
        <v>5</v>
      </c>
      <c r="I2268" t="s">
        <v>32</v>
      </c>
      <c r="J2268">
        <v>1</v>
      </c>
      <c r="K2268">
        <v>4.6097099999999998</v>
      </c>
      <c r="L2268">
        <v>-74.08175</v>
      </c>
    </row>
    <row r="2269" spans="1:12" x14ac:dyDescent="0.25">
      <c r="A2269" t="s">
        <v>155</v>
      </c>
      <c r="B2269" t="s">
        <v>62</v>
      </c>
      <c r="C2269">
        <v>95000</v>
      </c>
      <c r="D2269">
        <v>3200</v>
      </c>
      <c r="E2269" t="s">
        <v>778</v>
      </c>
      <c r="F2269" t="s">
        <v>96</v>
      </c>
      <c r="G2269" t="s">
        <v>16</v>
      </c>
      <c r="H2269">
        <v>4</v>
      </c>
      <c r="I2269" t="s">
        <v>17</v>
      </c>
      <c r="J2269">
        <v>3</v>
      </c>
      <c r="K2269">
        <v>4.6097099999999998</v>
      </c>
      <c r="L2269">
        <v>-74.08175</v>
      </c>
    </row>
    <row r="2270" spans="1:12" x14ac:dyDescent="0.25">
      <c r="A2270" t="s">
        <v>64</v>
      </c>
      <c r="B2270" t="s">
        <v>65</v>
      </c>
      <c r="C2270">
        <v>46200</v>
      </c>
      <c r="D2270">
        <v>2900</v>
      </c>
      <c r="E2270" t="s">
        <v>982</v>
      </c>
      <c r="F2270" t="s">
        <v>15</v>
      </c>
      <c r="G2270" t="s">
        <v>22</v>
      </c>
      <c r="H2270">
        <v>5</v>
      </c>
      <c r="I2270" t="s">
        <v>17</v>
      </c>
      <c r="J2270">
        <v>1</v>
      </c>
      <c r="K2270">
        <v>6.2518399999999996</v>
      </c>
      <c r="L2270">
        <v>-75.563590000000005</v>
      </c>
    </row>
    <row r="2271" spans="1:12" x14ac:dyDescent="0.25">
      <c r="A2271" t="s">
        <v>103</v>
      </c>
      <c r="B2271" t="s">
        <v>13</v>
      </c>
      <c r="C2271">
        <v>313800</v>
      </c>
      <c r="D2271">
        <v>14900</v>
      </c>
      <c r="E2271" t="s">
        <v>1156</v>
      </c>
      <c r="F2271" t="s">
        <v>15</v>
      </c>
      <c r="G2271" t="s">
        <v>22</v>
      </c>
      <c r="H2271">
        <v>5</v>
      </c>
      <c r="I2271" t="s">
        <v>32</v>
      </c>
      <c r="J2271">
        <v>1</v>
      </c>
      <c r="K2271">
        <v>6.2518399999999996</v>
      </c>
      <c r="L2271">
        <v>-75.563590000000005</v>
      </c>
    </row>
    <row r="2272" spans="1:12" x14ac:dyDescent="0.25">
      <c r="A2272" t="s">
        <v>82</v>
      </c>
      <c r="B2272" t="s">
        <v>58</v>
      </c>
      <c r="C2272">
        <v>35500</v>
      </c>
      <c r="D2272">
        <v>2100</v>
      </c>
      <c r="E2272" t="s">
        <v>416</v>
      </c>
      <c r="F2272" t="s">
        <v>43</v>
      </c>
      <c r="G2272" t="s">
        <v>31</v>
      </c>
      <c r="H2272">
        <v>3</v>
      </c>
      <c r="I2272" t="s">
        <v>17</v>
      </c>
      <c r="J2272">
        <v>10</v>
      </c>
      <c r="K2272">
        <v>3.4372199999999999</v>
      </c>
      <c r="L2272">
        <v>-76.522499999999994</v>
      </c>
    </row>
    <row r="2273" spans="1:12" x14ac:dyDescent="0.25">
      <c r="A2273" t="s">
        <v>18</v>
      </c>
      <c r="B2273" t="s">
        <v>19</v>
      </c>
      <c r="C2273">
        <v>241500</v>
      </c>
      <c r="D2273">
        <v>13600</v>
      </c>
      <c r="E2273" t="s">
        <v>1202</v>
      </c>
      <c r="F2273" t="s">
        <v>76</v>
      </c>
      <c r="G2273" t="s">
        <v>22</v>
      </c>
      <c r="H2273">
        <v>3</v>
      </c>
      <c r="I2273" t="s">
        <v>17</v>
      </c>
      <c r="J2273">
        <v>3</v>
      </c>
      <c r="K2273">
        <v>6.2518399999999996</v>
      </c>
      <c r="L2273">
        <v>-75.563590000000005</v>
      </c>
    </row>
    <row r="2274" spans="1:12" x14ac:dyDescent="0.25">
      <c r="A2274" t="s">
        <v>84</v>
      </c>
      <c r="B2274" t="s">
        <v>58</v>
      </c>
      <c r="C2274">
        <v>216000</v>
      </c>
      <c r="D2274">
        <v>11900</v>
      </c>
      <c r="E2274" t="s">
        <v>1062</v>
      </c>
      <c r="F2274" t="s">
        <v>52</v>
      </c>
      <c r="G2274" t="s">
        <v>16</v>
      </c>
      <c r="H2274">
        <v>5</v>
      </c>
      <c r="I2274" t="s">
        <v>32</v>
      </c>
      <c r="J2274">
        <v>1</v>
      </c>
      <c r="K2274">
        <v>4.6097099999999998</v>
      </c>
      <c r="L2274">
        <v>-74.08175</v>
      </c>
    </row>
    <row r="2275" spans="1:12" x14ac:dyDescent="0.25">
      <c r="A2275" t="s">
        <v>28</v>
      </c>
      <c r="B2275" t="s">
        <v>29</v>
      </c>
      <c r="C2275">
        <v>493000</v>
      </c>
      <c r="D2275">
        <v>24400</v>
      </c>
      <c r="E2275" t="s">
        <v>1045</v>
      </c>
      <c r="F2275" t="s">
        <v>43</v>
      </c>
      <c r="G2275" t="s">
        <v>16</v>
      </c>
      <c r="H2275">
        <v>5</v>
      </c>
      <c r="I2275" t="s">
        <v>17</v>
      </c>
      <c r="J2275">
        <v>3</v>
      </c>
      <c r="K2275">
        <v>4.6097099999999998</v>
      </c>
      <c r="L2275">
        <v>-74.08175</v>
      </c>
    </row>
    <row r="2276" spans="1:12" x14ac:dyDescent="0.25">
      <c r="A2276" t="s">
        <v>297</v>
      </c>
      <c r="B2276" t="s">
        <v>86</v>
      </c>
      <c r="C2276">
        <v>49200</v>
      </c>
      <c r="D2276">
        <v>800</v>
      </c>
      <c r="E2276" t="s">
        <v>1247</v>
      </c>
      <c r="F2276" t="s">
        <v>52</v>
      </c>
      <c r="G2276" t="s">
        <v>16</v>
      </c>
      <c r="H2276">
        <v>1</v>
      </c>
      <c r="I2276" t="s">
        <v>38</v>
      </c>
      <c r="J2276">
        <v>1</v>
      </c>
      <c r="K2276">
        <v>4.6097099999999998</v>
      </c>
      <c r="L2276">
        <v>-74.08175</v>
      </c>
    </row>
    <row r="2277" spans="1:12" x14ac:dyDescent="0.25">
      <c r="A2277" t="s">
        <v>67</v>
      </c>
      <c r="B2277" t="s">
        <v>62</v>
      </c>
      <c r="C2277">
        <v>42100</v>
      </c>
      <c r="D2277">
        <v>2600</v>
      </c>
      <c r="E2277" t="s">
        <v>731</v>
      </c>
      <c r="F2277" t="s">
        <v>54</v>
      </c>
      <c r="G2277" t="s">
        <v>22</v>
      </c>
      <c r="H2277">
        <v>3</v>
      </c>
      <c r="I2277" t="s">
        <v>32</v>
      </c>
      <c r="J2277">
        <v>1</v>
      </c>
      <c r="K2277">
        <v>6.2518399999999996</v>
      </c>
      <c r="L2277">
        <v>-75.563590000000005</v>
      </c>
    </row>
    <row r="2278" spans="1:12" x14ac:dyDescent="0.25">
      <c r="A2278" t="s">
        <v>18</v>
      </c>
      <c r="B2278" t="s">
        <v>19</v>
      </c>
      <c r="C2278">
        <v>185300</v>
      </c>
      <c r="D2278">
        <v>10100</v>
      </c>
      <c r="E2278" t="s">
        <v>1086</v>
      </c>
      <c r="F2278" t="s">
        <v>26</v>
      </c>
      <c r="G2278" t="s">
        <v>31</v>
      </c>
      <c r="H2278">
        <v>5</v>
      </c>
      <c r="I2278" t="s">
        <v>38</v>
      </c>
      <c r="J2278">
        <v>1</v>
      </c>
      <c r="K2278">
        <v>3.4372199999999999</v>
      </c>
      <c r="L2278">
        <v>-76.522499999999994</v>
      </c>
    </row>
    <row r="2279" spans="1:12" x14ac:dyDescent="0.25">
      <c r="A2279" t="s">
        <v>105</v>
      </c>
      <c r="B2279" t="s">
        <v>19</v>
      </c>
      <c r="C2279">
        <v>315400</v>
      </c>
      <c r="D2279">
        <v>17000</v>
      </c>
      <c r="E2279" t="s">
        <v>657</v>
      </c>
      <c r="F2279" t="s">
        <v>93</v>
      </c>
      <c r="G2279" t="s">
        <v>91</v>
      </c>
      <c r="H2279">
        <v>4</v>
      </c>
      <c r="I2279" t="s">
        <v>32</v>
      </c>
      <c r="J2279">
        <v>1</v>
      </c>
      <c r="K2279">
        <v>10.968540000000001</v>
      </c>
      <c r="L2279">
        <v>-74.781319999999994</v>
      </c>
    </row>
    <row r="2280" spans="1:12" x14ac:dyDescent="0.25">
      <c r="A2280" t="s">
        <v>118</v>
      </c>
      <c r="B2280" t="s">
        <v>86</v>
      </c>
      <c r="C2280">
        <v>971600</v>
      </c>
      <c r="D2280">
        <v>49900</v>
      </c>
      <c r="E2280" t="s">
        <v>1286</v>
      </c>
      <c r="F2280" t="s">
        <v>52</v>
      </c>
      <c r="G2280" t="s">
        <v>16</v>
      </c>
      <c r="H2280">
        <v>5</v>
      </c>
      <c r="I2280" t="s">
        <v>17</v>
      </c>
      <c r="J2280">
        <v>8</v>
      </c>
      <c r="K2280">
        <v>4.6097099999999998</v>
      </c>
      <c r="L2280">
        <v>-74.08175</v>
      </c>
    </row>
    <row r="2281" spans="1:12" x14ac:dyDescent="0.25">
      <c r="A2281" t="s">
        <v>124</v>
      </c>
      <c r="B2281" t="s">
        <v>19</v>
      </c>
      <c r="C2281">
        <v>616700</v>
      </c>
      <c r="D2281">
        <v>33500</v>
      </c>
      <c r="E2281" t="s">
        <v>1205</v>
      </c>
      <c r="F2281" t="s">
        <v>15</v>
      </c>
      <c r="G2281" t="s">
        <v>44</v>
      </c>
      <c r="H2281">
        <v>5</v>
      </c>
      <c r="I2281" t="s">
        <v>17</v>
      </c>
      <c r="J2281">
        <v>3</v>
      </c>
      <c r="K2281">
        <v>11.240790000000001</v>
      </c>
      <c r="L2281">
        <v>-74.199039999999997</v>
      </c>
    </row>
    <row r="2282" spans="1:12" x14ac:dyDescent="0.25">
      <c r="A2282" t="s">
        <v>113</v>
      </c>
      <c r="B2282" t="s">
        <v>24</v>
      </c>
      <c r="C2282">
        <v>21800</v>
      </c>
      <c r="D2282">
        <v>0</v>
      </c>
      <c r="E2282" t="s">
        <v>273</v>
      </c>
      <c r="F2282" t="s">
        <v>130</v>
      </c>
      <c r="G2282" t="s">
        <v>22</v>
      </c>
      <c r="H2282">
        <v>4</v>
      </c>
      <c r="I2282" t="s">
        <v>17</v>
      </c>
      <c r="J2282">
        <v>1</v>
      </c>
      <c r="K2282">
        <v>6.2518399999999996</v>
      </c>
      <c r="L2282">
        <v>-75.563590000000005</v>
      </c>
    </row>
    <row r="2283" spans="1:12" x14ac:dyDescent="0.25">
      <c r="A2283" t="s">
        <v>36</v>
      </c>
      <c r="B2283" t="s">
        <v>24</v>
      </c>
      <c r="C2283">
        <v>30300</v>
      </c>
      <c r="D2283">
        <v>0</v>
      </c>
      <c r="E2283" t="s">
        <v>452</v>
      </c>
      <c r="F2283" t="s">
        <v>35</v>
      </c>
      <c r="G2283" t="s">
        <v>44</v>
      </c>
      <c r="H2283">
        <v>3</v>
      </c>
      <c r="I2283" t="s">
        <v>17</v>
      </c>
      <c r="J2283">
        <v>10</v>
      </c>
      <c r="K2283">
        <v>11.240790000000001</v>
      </c>
      <c r="L2283">
        <v>-74.199039999999997</v>
      </c>
    </row>
    <row r="2284" spans="1:12" x14ac:dyDescent="0.25">
      <c r="A2284" t="s">
        <v>18</v>
      </c>
      <c r="B2284" t="s">
        <v>19</v>
      </c>
      <c r="C2284">
        <v>303800</v>
      </c>
      <c r="D2284">
        <v>14400</v>
      </c>
      <c r="E2284" t="s">
        <v>800</v>
      </c>
      <c r="F2284" t="s">
        <v>52</v>
      </c>
      <c r="G2284" t="s">
        <v>178</v>
      </c>
      <c r="H2284">
        <v>5</v>
      </c>
      <c r="I2284" t="s">
        <v>17</v>
      </c>
      <c r="J2284">
        <v>3</v>
      </c>
      <c r="K2284">
        <v>1.2136100000000001</v>
      </c>
      <c r="L2284">
        <v>-77.281109999999998</v>
      </c>
    </row>
    <row r="2285" spans="1:12" x14ac:dyDescent="0.25">
      <c r="A2285" t="s">
        <v>12</v>
      </c>
      <c r="B2285" t="s">
        <v>13</v>
      </c>
      <c r="C2285">
        <v>165300</v>
      </c>
      <c r="D2285">
        <v>7000</v>
      </c>
      <c r="E2285" t="s">
        <v>414</v>
      </c>
      <c r="F2285" t="s">
        <v>76</v>
      </c>
      <c r="G2285" t="s">
        <v>16</v>
      </c>
      <c r="H2285">
        <v>5</v>
      </c>
      <c r="I2285" t="s">
        <v>17</v>
      </c>
      <c r="J2285">
        <v>1</v>
      </c>
      <c r="K2285">
        <v>4.6097099999999998</v>
      </c>
      <c r="L2285">
        <v>-74.08175</v>
      </c>
    </row>
    <row r="2286" spans="1:12" x14ac:dyDescent="0.25">
      <c r="A2286" t="s">
        <v>18</v>
      </c>
      <c r="B2286" t="s">
        <v>19</v>
      </c>
      <c r="C2286">
        <v>174200</v>
      </c>
      <c r="D2286">
        <v>9800</v>
      </c>
      <c r="E2286" t="s">
        <v>1024</v>
      </c>
      <c r="F2286" t="s">
        <v>88</v>
      </c>
      <c r="G2286" t="s">
        <v>16</v>
      </c>
      <c r="H2286">
        <v>4</v>
      </c>
      <c r="I2286" t="s">
        <v>17</v>
      </c>
      <c r="J2286">
        <v>4</v>
      </c>
      <c r="K2286">
        <v>4.6097099999999998</v>
      </c>
      <c r="L2286">
        <v>-74.08175</v>
      </c>
    </row>
    <row r="2287" spans="1:12" x14ac:dyDescent="0.25">
      <c r="A2287" t="s">
        <v>266</v>
      </c>
      <c r="B2287" t="s">
        <v>13</v>
      </c>
      <c r="C2287">
        <v>1333600</v>
      </c>
      <c r="D2287">
        <v>76900</v>
      </c>
      <c r="E2287" t="s">
        <v>817</v>
      </c>
      <c r="F2287" t="s">
        <v>47</v>
      </c>
      <c r="G2287" t="s">
        <v>22</v>
      </c>
      <c r="H2287">
        <v>5</v>
      </c>
      <c r="I2287" t="s">
        <v>32</v>
      </c>
      <c r="J2287">
        <v>1</v>
      </c>
      <c r="K2287">
        <v>6.2518399999999996</v>
      </c>
      <c r="L2287">
        <v>-75.563590000000005</v>
      </c>
    </row>
    <row r="2288" spans="1:12" x14ac:dyDescent="0.25">
      <c r="A2288" t="s">
        <v>82</v>
      </c>
      <c r="B2288" t="s">
        <v>58</v>
      </c>
      <c r="C2288">
        <v>46700</v>
      </c>
      <c r="D2288">
        <v>0</v>
      </c>
      <c r="E2288" t="s">
        <v>832</v>
      </c>
      <c r="F2288" t="s">
        <v>43</v>
      </c>
      <c r="G2288" t="s">
        <v>16</v>
      </c>
      <c r="H2288">
        <v>5</v>
      </c>
      <c r="I2288" t="s">
        <v>17</v>
      </c>
      <c r="J2288">
        <v>1</v>
      </c>
      <c r="K2288">
        <v>4.6097099999999998</v>
      </c>
      <c r="L2288">
        <v>-74.08175</v>
      </c>
    </row>
    <row r="2289" spans="1:12" x14ac:dyDescent="0.25">
      <c r="A2289" t="s">
        <v>23</v>
      </c>
      <c r="B2289" t="s">
        <v>24</v>
      </c>
      <c r="C2289">
        <v>249800</v>
      </c>
      <c r="D2289">
        <v>11500</v>
      </c>
      <c r="E2289" t="s">
        <v>304</v>
      </c>
      <c r="F2289" t="s">
        <v>43</v>
      </c>
      <c r="G2289" t="s">
        <v>161</v>
      </c>
      <c r="H2289">
        <v>5</v>
      </c>
      <c r="I2289" t="s">
        <v>32</v>
      </c>
      <c r="J2289">
        <v>1</v>
      </c>
      <c r="K2289">
        <v>7.1253900000000003</v>
      </c>
      <c r="L2289">
        <v>-73.119799999999998</v>
      </c>
    </row>
    <row r="2290" spans="1:12" x14ac:dyDescent="0.25">
      <c r="A2290" t="s">
        <v>85</v>
      </c>
      <c r="B2290" t="s">
        <v>86</v>
      </c>
      <c r="C2290">
        <v>912100</v>
      </c>
      <c r="D2290">
        <v>49600</v>
      </c>
      <c r="E2290" t="s">
        <v>186</v>
      </c>
      <c r="F2290" t="s">
        <v>96</v>
      </c>
      <c r="G2290" t="s">
        <v>22</v>
      </c>
      <c r="H2290">
        <v>5</v>
      </c>
      <c r="I2290" t="s">
        <v>17</v>
      </c>
      <c r="J2290">
        <v>5</v>
      </c>
      <c r="K2290">
        <v>6.2518399999999996</v>
      </c>
      <c r="L2290">
        <v>-75.563590000000005</v>
      </c>
    </row>
    <row r="2291" spans="1:12" x14ac:dyDescent="0.25">
      <c r="A2291" t="s">
        <v>84</v>
      </c>
      <c r="B2291" t="s">
        <v>58</v>
      </c>
      <c r="C2291">
        <v>187200</v>
      </c>
      <c r="D2291">
        <v>8200</v>
      </c>
      <c r="E2291" t="s">
        <v>140</v>
      </c>
      <c r="F2291" t="s">
        <v>35</v>
      </c>
      <c r="G2291" t="s">
        <v>16</v>
      </c>
      <c r="H2291">
        <v>5</v>
      </c>
      <c r="I2291" t="s">
        <v>32</v>
      </c>
      <c r="J2291">
        <v>1</v>
      </c>
      <c r="K2291">
        <v>4.6097099999999998</v>
      </c>
      <c r="L2291">
        <v>-74.08175</v>
      </c>
    </row>
    <row r="2292" spans="1:12" x14ac:dyDescent="0.25">
      <c r="A2292" t="s">
        <v>28</v>
      </c>
      <c r="B2292" t="s">
        <v>29</v>
      </c>
      <c r="C2292">
        <v>370700</v>
      </c>
      <c r="D2292">
        <v>20400</v>
      </c>
      <c r="E2292" t="s">
        <v>1168</v>
      </c>
      <c r="F2292" t="s">
        <v>130</v>
      </c>
      <c r="G2292" t="s">
        <v>16</v>
      </c>
      <c r="H2292">
        <v>5</v>
      </c>
      <c r="I2292" t="s">
        <v>17</v>
      </c>
      <c r="J2292">
        <v>8</v>
      </c>
      <c r="K2292">
        <v>4.6097099999999998</v>
      </c>
      <c r="L2292">
        <v>-74.08175</v>
      </c>
    </row>
    <row r="2293" spans="1:12" x14ac:dyDescent="0.25">
      <c r="A2293" t="s">
        <v>74</v>
      </c>
      <c r="B2293" t="s">
        <v>62</v>
      </c>
      <c r="C2293">
        <v>35400</v>
      </c>
      <c r="D2293">
        <v>0</v>
      </c>
      <c r="E2293" t="s">
        <v>373</v>
      </c>
      <c r="F2293" t="s">
        <v>35</v>
      </c>
      <c r="G2293" t="s">
        <v>178</v>
      </c>
      <c r="H2293">
        <v>5</v>
      </c>
      <c r="I2293" t="s">
        <v>32</v>
      </c>
      <c r="J2293">
        <v>1</v>
      </c>
      <c r="K2293">
        <v>1.2136100000000001</v>
      </c>
      <c r="L2293">
        <v>-77.281109999999998</v>
      </c>
    </row>
    <row r="2294" spans="1:12" x14ac:dyDescent="0.25">
      <c r="A2294" t="s">
        <v>74</v>
      </c>
      <c r="B2294" t="s">
        <v>62</v>
      </c>
      <c r="C2294">
        <v>24700</v>
      </c>
      <c r="D2294">
        <v>2400</v>
      </c>
      <c r="E2294" t="s">
        <v>264</v>
      </c>
      <c r="F2294" t="s">
        <v>47</v>
      </c>
      <c r="G2294" t="s">
        <v>16</v>
      </c>
      <c r="H2294">
        <v>5</v>
      </c>
      <c r="I2294" t="s">
        <v>17</v>
      </c>
      <c r="J2294">
        <v>7</v>
      </c>
      <c r="K2294">
        <v>4.6097099999999998</v>
      </c>
      <c r="L2294">
        <v>-74.08175</v>
      </c>
    </row>
    <row r="2295" spans="1:12" x14ac:dyDescent="0.25">
      <c r="A2295" t="s">
        <v>82</v>
      </c>
      <c r="B2295" t="s">
        <v>58</v>
      </c>
      <c r="C2295">
        <v>37100</v>
      </c>
      <c r="D2295">
        <v>2400</v>
      </c>
      <c r="E2295" t="s">
        <v>227</v>
      </c>
      <c r="F2295" t="s">
        <v>160</v>
      </c>
      <c r="G2295" t="s">
        <v>22</v>
      </c>
      <c r="H2295">
        <v>5</v>
      </c>
      <c r="I2295" t="s">
        <v>17</v>
      </c>
      <c r="J2295">
        <v>2</v>
      </c>
      <c r="K2295">
        <v>6.2518399999999996</v>
      </c>
      <c r="L2295">
        <v>-75.563590000000005</v>
      </c>
    </row>
    <row r="2296" spans="1:12" x14ac:dyDescent="0.25">
      <c r="A2296" t="s">
        <v>118</v>
      </c>
      <c r="B2296" t="s">
        <v>86</v>
      </c>
      <c r="C2296">
        <v>973000</v>
      </c>
      <c r="D2296">
        <v>52200</v>
      </c>
      <c r="E2296" t="s">
        <v>871</v>
      </c>
      <c r="F2296" t="s">
        <v>52</v>
      </c>
      <c r="G2296" t="s">
        <v>16</v>
      </c>
      <c r="H2296">
        <v>5</v>
      </c>
      <c r="I2296" t="s">
        <v>32</v>
      </c>
      <c r="J2296">
        <v>1</v>
      </c>
      <c r="K2296">
        <v>4.6097099999999998</v>
      </c>
      <c r="L2296">
        <v>-74.08175</v>
      </c>
    </row>
    <row r="2297" spans="1:12" x14ac:dyDescent="0.25">
      <c r="A2297" t="s">
        <v>23</v>
      </c>
      <c r="B2297" t="s">
        <v>24</v>
      </c>
      <c r="C2297">
        <v>171600</v>
      </c>
      <c r="D2297">
        <v>9500</v>
      </c>
      <c r="E2297" t="s">
        <v>603</v>
      </c>
      <c r="F2297" t="s">
        <v>21</v>
      </c>
      <c r="G2297" t="s">
        <v>31</v>
      </c>
      <c r="H2297">
        <v>4</v>
      </c>
      <c r="I2297" t="s">
        <v>32</v>
      </c>
      <c r="J2297">
        <v>1</v>
      </c>
      <c r="K2297">
        <v>3.4372199999999999</v>
      </c>
      <c r="L2297">
        <v>-76.522499999999994</v>
      </c>
    </row>
    <row r="2298" spans="1:12" x14ac:dyDescent="0.25">
      <c r="A2298" t="s">
        <v>89</v>
      </c>
      <c r="B2298" t="s">
        <v>62</v>
      </c>
      <c r="C2298">
        <v>13400</v>
      </c>
      <c r="D2298">
        <v>0</v>
      </c>
      <c r="E2298" t="s">
        <v>540</v>
      </c>
      <c r="F2298" t="s">
        <v>160</v>
      </c>
      <c r="G2298" t="s">
        <v>16</v>
      </c>
      <c r="H2298">
        <v>5</v>
      </c>
      <c r="I2298" t="s">
        <v>17</v>
      </c>
      <c r="J2298">
        <v>1</v>
      </c>
      <c r="K2298">
        <v>4.6097099999999998</v>
      </c>
      <c r="L2298">
        <v>-74.08175</v>
      </c>
    </row>
    <row r="2299" spans="1:12" x14ac:dyDescent="0.25">
      <c r="A2299" t="s">
        <v>50</v>
      </c>
      <c r="B2299" t="s">
        <v>29</v>
      </c>
      <c r="C2299">
        <v>1746900</v>
      </c>
      <c r="D2299">
        <v>91200</v>
      </c>
      <c r="E2299" t="s">
        <v>1162</v>
      </c>
      <c r="F2299" t="s">
        <v>130</v>
      </c>
      <c r="G2299" t="s">
        <v>16</v>
      </c>
      <c r="H2299">
        <v>3</v>
      </c>
      <c r="I2299" t="s">
        <v>17</v>
      </c>
      <c r="J2299">
        <v>3</v>
      </c>
      <c r="K2299">
        <v>4.6097099999999998</v>
      </c>
      <c r="L2299">
        <v>-74.08175</v>
      </c>
    </row>
    <row r="2300" spans="1:12" x14ac:dyDescent="0.25">
      <c r="A2300" t="s">
        <v>219</v>
      </c>
      <c r="B2300" t="s">
        <v>19</v>
      </c>
      <c r="C2300">
        <v>641000</v>
      </c>
      <c r="D2300">
        <v>36500</v>
      </c>
      <c r="E2300" t="s">
        <v>369</v>
      </c>
      <c r="F2300" t="s">
        <v>43</v>
      </c>
      <c r="G2300" t="s">
        <v>22</v>
      </c>
      <c r="H2300">
        <v>4</v>
      </c>
      <c r="I2300" t="s">
        <v>17</v>
      </c>
      <c r="J2300">
        <v>1</v>
      </c>
      <c r="K2300">
        <v>6.2518399999999996</v>
      </c>
      <c r="L2300">
        <v>-75.563590000000005</v>
      </c>
    </row>
    <row r="2301" spans="1:12" x14ac:dyDescent="0.25">
      <c r="A2301" t="s">
        <v>89</v>
      </c>
      <c r="B2301" t="s">
        <v>62</v>
      </c>
      <c r="C2301">
        <v>8300</v>
      </c>
      <c r="D2301">
        <v>0</v>
      </c>
      <c r="E2301" t="s">
        <v>1236</v>
      </c>
      <c r="F2301" t="s">
        <v>43</v>
      </c>
      <c r="G2301" t="s">
        <v>22</v>
      </c>
      <c r="H2301">
        <v>5</v>
      </c>
      <c r="I2301" t="s">
        <v>17</v>
      </c>
      <c r="J2301">
        <v>1</v>
      </c>
      <c r="K2301">
        <v>6.2518399999999996</v>
      </c>
      <c r="L2301">
        <v>-75.563590000000005</v>
      </c>
    </row>
    <row r="2302" spans="1:12" x14ac:dyDescent="0.25">
      <c r="A2302" t="s">
        <v>192</v>
      </c>
      <c r="B2302" t="s">
        <v>65</v>
      </c>
      <c r="C2302">
        <v>46700</v>
      </c>
      <c r="D2302">
        <v>0</v>
      </c>
      <c r="E2302" t="s">
        <v>871</v>
      </c>
      <c r="F2302" t="s">
        <v>21</v>
      </c>
      <c r="G2302" t="s">
        <v>31</v>
      </c>
      <c r="H2302">
        <v>5</v>
      </c>
      <c r="I2302" t="s">
        <v>17</v>
      </c>
      <c r="J2302">
        <v>1</v>
      </c>
      <c r="K2302">
        <v>3.4372199999999999</v>
      </c>
      <c r="L2302">
        <v>-76.522499999999994</v>
      </c>
    </row>
    <row r="2303" spans="1:12" x14ac:dyDescent="0.25">
      <c r="A2303" t="s">
        <v>204</v>
      </c>
      <c r="B2303" t="s">
        <v>13</v>
      </c>
      <c r="C2303">
        <v>129700</v>
      </c>
      <c r="D2303">
        <v>7100</v>
      </c>
      <c r="E2303" t="s">
        <v>265</v>
      </c>
      <c r="F2303" t="s">
        <v>43</v>
      </c>
      <c r="G2303" t="s">
        <v>16</v>
      </c>
      <c r="H2303">
        <v>4</v>
      </c>
      <c r="I2303" t="s">
        <v>17</v>
      </c>
      <c r="J2303">
        <v>2</v>
      </c>
      <c r="K2303">
        <v>4.6097099999999998</v>
      </c>
      <c r="L2303">
        <v>-74.08175</v>
      </c>
    </row>
    <row r="2304" spans="1:12" x14ac:dyDescent="0.25">
      <c r="A2304" t="s">
        <v>39</v>
      </c>
      <c r="B2304" t="s">
        <v>24</v>
      </c>
      <c r="C2304">
        <v>56700</v>
      </c>
      <c r="D2304">
        <v>3400</v>
      </c>
      <c r="E2304" t="s">
        <v>576</v>
      </c>
      <c r="F2304" t="s">
        <v>88</v>
      </c>
      <c r="G2304" t="s">
        <v>22</v>
      </c>
      <c r="H2304">
        <v>5</v>
      </c>
      <c r="I2304" t="s">
        <v>32</v>
      </c>
      <c r="J2304">
        <v>1</v>
      </c>
      <c r="K2304">
        <v>6.2518399999999996</v>
      </c>
      <c r="L2304">
        <v>-75.563590000000005</v>
      </c>
    </row>
    <row r="2305" spans="1:12" x14ac:dyDescent="0.25">
      <c r="A2305" t="s">
        <v>103</v>
      </c>
      <c r="B2305" t="s">
        <v>13</v>
      </c>
      <c r="C2305">
        <v>298400</v>
      </c>
      <c r="D2305">
        <v>14100</v>
      </c>
      <c r="E2305" t="s">
        <v>775</v>
      </c>
      <c r="F2305" t="s">
        <v>52</v>
      </c>
      <c r="G2305" t="s">
        <v>22</v>
      </c>
      <c r="H2305">
        <v>5</v>
      </c>
      <c r="I2305" t="s">
        <v>17</v>
      </c>
      <c r="J2305">
        <v>3</v>
      </c>
      <c r="K2305">
        <v>6.2518399999999996</v>
      </c>
      <c r="L2305">
        <v>-75.563590000000005</v>
      </c>
    </row>
    <row r="2306" spans="1:12" x14ac:dyDescent="0.25">
      <c r="A2306" t="s">
        <v>111</v>
      </c>
      <c r="B2306" t="s">
        <v>19</v>
      </c>
      <c r="C2306">
        <v>453800</v>
      </c>
      <c r="D2306">
        <v>28800</v>
      </c>
      <c r="E2306" t="s">
        <v>102</v>
      </c>
      <c r="F2306" t="s">
        <v>96</v>
      </c>
      <c r="G2306" t="s">
        <v>126</v>
      </c>
      <c r="H2306">
        <v>3</v>
      </c>
      <c r="I2306" t="s">
        <v>32</v>
      </c>
      <c r="J2306">
        <v>1</v>
      </c>
      <c r="K2306">
        <v>7.89391</v>
      </c>
      <c r="L2306">
        <v>-72.507819999999995</v>
      </c>
    </row>
    <row r="2307" spans="1:12" x14ac:dyDescent="0.25">
      <c r="A2307" t="s">
        <v>80</v>
      </c>
      <c r="B2307" t="s">
        <v>65</v>
      </c>
      <c r="C2307">
        <v>40500</v>
      </c>
      <c r="D2307">
        <v>8200</v>
      </c>
      <c r="E2307" t="s">
        <v>813</v>
      </c>
      <c r="F2307" t="s">
        <v>76</v>
      </c>
      <c r="G2307" t="s">
        <v>27</v>
      </c>
      <c r="H2307">
        <v>3</v>
      </c>
      <c r="I2307" t="s">
        <v>17</v>
      </c>
      <c r="J2307">
        <v>3</v>
      </c>
      <c r="K2307">
        <v>10.39972</v>
      </c>
      <c r="L2307">
        <v>-75.514439999999993</v>
      </c>
    </row>
    <row r="2308" spans="1:12" x14ac:dyDescent="0.25">
      <c r="A2308" t="s">
        <v>135</v>
      </c>
      <c r="B2308" t="s">
        <v>58</v>
      </c>
      <c r="C2308">
        <v>32700</v>
      </c>
      <c r="D2308">
        <v>2100</v>
      </c>
      <c r="E2308" t="s">
        <v>301</v>
      </c>
      <c r="F2308" t="s">
        <v>96</v>
      </c>
      <c r="G2308" t="s">
        <v>31</v>
      </c>
      <c r="H2308">
        <v>1</v>
      </c>
      <c r="I2308" t="s">
        <v>32</v>
      </c>
      <c r="J2308">
        <v>1</v>
      </c>
      <c r="K2308">
        <v>3.4372199999999999</v>
      </c>
      <c r="L2308">
        <v>-76.522499999999994</v>
      </c>
    </row>
    <row r="2309" spans="1:12" x14ac:dyDescent="0.25">
      <c r="A2309" t="s">
        <v>164</v>
      </c>
      <c r="B2309" t="s">
        <v>13</v>
      </c>
      <c r="C2309">
        <v>172700</v>
      </c>
      <c r="D2309">
        <v>9700</v>
      </c>
      <c r="E2309" t="s">
        <v>163</v>
      </c>
      <c r="F2309" t="s">
        <v>52</v>
      </c>
      <c r="G2309" t="s">
        <v>22</v>
      </c>
      <c r="H2309">
        <v>5</v>
      </c>
      <c r="I2309" t="s">
        <v>17</v>
      </c>
      <c r="J2309">
        <v>7</v>
      </c>
      <c r="K2309">
        <v>6.2518399999999996</v>
      </c>
      <c r="L2309">
        <v>-75.563590000000005</v>
      </c>
    </row>
    <row r="2310" spans="1:12" x14ac:dyDescent="0.25">
      <c r="A2310" t="s">
        <v>127</v>
      </c>
      <c r="B2310" t="s">
        <v>13</v>
      </c>
      <c r="C2310">
        <v>1752600</v>
      </c>
      <c r="D2310">
        <v>99200</v>
      </c>
      <c r="E2310" t="s">
        <v>1114</v>
      </c>
      <c r="F2310" t="s">
        <v>160</v>
      </c>
      <c r="G2310" t="s">
        <v>31</v>
      </c>
      <c r="H2310">
        <v>5</v>
      </c>
      <c r="I2310" t="s">
        <v>32</v>
      </c>
      <c r="J2310">
        <v>1</v>
      </c>
      <c r="K2310">
        <v>3.4372199999999999</v>
      </c>
      <c r="L2310">
        <v>-76.522499999999994</v>
      </c>
    </row>
    <row r="2311" spans="1:12" x14ac:dyDescent="0.25">
      <c r="A2311" t="s">
        <v>111</v>
      </c>
      <c r="B2311" t="s">
        <v>19</v>
      </c>
      <c r="C2311">
        <v>455400</v>
      </c>
      <c r="D2311">
        <v>24500</v>
      </c>
      <c r="E2311" t="s">
        <v>1160</v>
      </c>
      <c r="F2311" t="s">
        <v>96</v>
      </c>
      <c r="G2311" t="s">
        <v>22</v>
      </c>
      <c r="H2311">
        <v>3</v>
      </c>
      <c r="I2311" t="s">
        <v>32</v>
      </c>
      <c r="J2311">
        <v>1</v>
      </c>
      <c r="K2311">
        <v>6.2518399999999996</v>
      </c>
      <c r="L2311">
        <v>-75.563590000000005</v>
      </c>
    </row>
    <row r="2312" spans="1:12" x14ac:dyDescent="0.25">
      <c r="A2312" t="s">
        <v>98</v>
      </c>
      <c r="B2312" t="s">
        <v>19</v>
      </c>
      <c r="C2312">
        <v>491700</v>
      </c>
      <c r="D2312">
        <v>24400</v>
      </c>
      <c r="E2312" t="s">
        <v>386</v>
      </c>
      <c r="F2312" t="s">
        <v>35</v>
      </c>
      <c r="G2312" t="s">
        <v>16</v>
      </c>
      <c r="H2312">
        <v>1</v>
      </c>
      <c r="I2312" t="s">
        <v>17</v>
      </c>
      <c r="J2312">
        <v>8</v>
      </c>
      <c r="K2312">
        <v>4.6097099999999998</v>
      </c>
      <c r="L2312">
        <v>-74.08175</v>
      </c>
    </row>
    <row r="2313" spans="1:12" x14ac:dyDescent="0.25">
      <c r="A2313" t="s">
        <v>74</v>
      </c>
      <c r="B2313" t="s">
        <v>62</v>
      </c>
      <c r="C2313">
        <v>66600</v>
      </c>
      <c r="D2313">
        <v>1700</v>
      </c>
      <c r="E2313" t="s">
        <v>555</v>
      </c>
      <c r="F2313" t="s">
        <v>88</v>
      </c>
      <c r="G2313" t="s">
        <v>27</v>
      </c>
      <c r="H2313">
        <v>4</v>
      </c>
      <c r="I2313" t="s">
        <v>17</v>
      </c>
      <c r="J2313">
        <v>1</v>
      </c>
      <c r="K2313">
        <v>10.39972</v>
      </c>
      <c r="L2313">
        <v>-75.514439999999993</v>
      </c>
    </row>
    <row r="2314" spans="1:12" x14ac:dyDescent="0.25">
      <c r="A2314" t="s">
        <v>18</v>
      </c>
      <c r="B2314" t="s">
        <v>19</v>
      </c>
      <c r="C2314">
        <v>228000</v>
      </c>
      <c r="D2314">
        <v>14500</v>
      </c>
      <c r="E2314" t="s">
        <v>1222</v>
      </c>
      <c r="F2314" t="s">
        <v>15</v>
      </c>
      <c r="G2314" t="s">
        <v>31</v>
      </c>
      <c r="H2314">
        <v>4</v>
      </c>
      <c r="I2314" t="s">
        <v>146</v>
      </c>
      <c r="J2314">
        <v>1</v>
      </c>
      <c r="K2314">
        <v>3.4372199999999999</v>
      </c>
      <c r="L2314">
        <v>-76.522499999999994</v>
      </c>
    </row>
    <row r="2315" spans="1:12" x14ac:dyDescent="0.25">
      <c r="A2315" t="s">
        <v>74</v>
      </c>
      <c r="B2315" t="s">
        <v>62</v>
      </c>
      <c r="C2315">
        <v>28700</v>
      </c>
      <c r="D2315">
        <v>1900</v>
      </c>
      <c r="E2315" t="s">
        <v>685</v>
      </c>
      <c r="F2315" t="s">
        <v>96</v>
      </c>
      <c r="G2315" t="s">
        <v>161</v>
      </c>
      <c r="H2315">
        <v>5</v>
      </c>
      <c r="I2315" t="s">
        <v>17</v>
      </c>
      <c r="J2315">
        <v>8</v>
      </c>
      <c r="K2315">
        <v>7.1253900000000003</v>
      </c>
      <c r="L2315">
        <v>-73.119799999999998</v>
      </c>
    </row>
    <row r="2316" spans="1:12" x14ac:dyDescent="0.25">
      <c r="A2316" t="s">
        <v>67</v>
      </c>
      <c r="B2316" t="s">
        <v>62</v>
      </c>
      <c r="C2316">
        <v>57200</v>
      </c>
      <c r="D2316">
        <v>8700</v>
      </c>
      <c r="E2316" t="s">
        <v>315</v>
      </c>
      <c r="F2316" t="s">
        <v>26</v>
      </c>
      <c r="G2316" t="s">
        <v>27</v>
      </c>
      <c r="H2316">
        <v>5</v>
      </c>
      <c r="I2316" t="s">
        <v>17</v>
      </c>
      <c r="J2316">
        <v>3</v>
      </c>
      <c r="K2316">
        <v>10.39972</v>
      </c>
      <c r="L2316">
        <v>-75.514439999999993</v>
      </c>
    </row>
    <row r="2317" spans="1:12" x14ac:dyDescent="0.25">
      <c r="A2317" t="s">
        <v>135</v>
      </c>
      <c r="B2317" t="s">
        <v>58</v>
      </c>
      <c r="C2317">
        <v>29800</v>
      </c>
      <c r="D2317">
        <v>2300</v>
      </c>
      <c r="E2317" t="s">
        <v>594</v>
      </c>
      <c r="F2317" t="s">
        <v>47</v>
      </c>
      <c r="G2317" t="s">
        <v>16</v>
      </c>
      <c r="H2317">
        <v>5</v>
      </c>
      <c r="I2317" t="s">
        <v>17</v>
      </c>
      <c r="J2317">
        <v>7</v>
      </c>
      <c r="K2317">
        <v>4.6097099999999998</v>
      </c>
      <c r="L2317">
        <v>-74.08175</v>
      </c>
    </row>
    <row r="2318" spans="1:12" x14ac:dyDescent="0.25">
      <c r="A2318" t="s">
        <v>48</v>
      </c>
      <c r="B2318" t="s">
        <v>24</v>
      </c>
      <c r="C2318">
        <v>67100</v>
      </c>
      <c r="D2318">
        <v>4000</v>
      </c>
      <c r="E2318" t="s">
        <v>398</v>
      </c>
      <c r="F2318" t="s">
        <v>21</v>
      </c>
      <c r="G2318" t="s">
        <v>16</v>
      </c>
      <c r="H2318">
        <v>5</v>
      </c>
      <c r="I2318" t="s">
        <v>32</v>
      </c>
      <c r="J2318">
        <v>1</v>
      </c>
      <c r="K2318">
        <v>4.6097099999999998</v>
      </c>
      <c r="L2318">
        <v>-74.08175</v>
      </c>
    </row>
    <row r="2319" spans="1:12" x14ac:dyDescent="0.25">
      <c r="A2319" t="s">
        <v>118</v>
      </c>
      <c r="B2319" t="s">
        <v>86</v>
      </c>
      <c r="C2319">
        <v>827200</v>
      </c>
      <c r="D2319">
        <v>44700</v>
      </c>
      <c r="E2319" t="s">
        <v>752</v>
      </c>
      <c r="F2319" t="s">
        <v>93</v>
      </c>
      <c r="G2319" t="s">
        <v>16</v>
      </c>
      <c r="H2319">
        <v>5</v>
      </c>
      <c r="I2319" t="s">
        <v>17</v>
      </c>
      <c r="J2319">
        <v>1</v>
      </c>
      <c r="K2319">
        <v>4.6097099999999998</v>
      </c>
      <c r="L2319">
        <v>-74.08175</v>
      </c>
    </row>
    <row r="2320" spans="1:12" x14ac:dyDescent="0.25">
      <c r="A2320" t="s">
        <v>103</v>
      </c>
      <c r="B2320" t="s">
        <v>13</v>
      </c>
      <c r="C2320">
        <v>266700</v>
      </c>
      <c r="D2320">
        <v>14900</v>
      </c>
      <c r="E2320" t="s">
        <v>755</v>
      </c>
      <c r="F2320" t="s">
        <v>47</v>
      </c>
      <c r="G2320" t="s">
        <v>16</v>
      </c>
      <c r="H2320">
        <v>4</v>
      </c>
      <c r="I2320" t="s">
        <v>17</v>
      </c>
      <c r="J2320">
        <v>2</v>
      </c>
      <c r="K2320">
        <v>4.6097099999999998</v>
      </c>
      <c r="L2320">
        <v>-74.08175</v>
      </c>
    </row>
    <row r="2321" spans="1:12" x14ac:dyDescent="0.25">
      <c r="A2321" t="s">
        <v>48</v>
      </c>
      <c r="B2321" t="s">
        <v>24</v>
      </c>
      <c r="C2321">
        <v>85300</v>
      </c>
      <c r="D2321">
        <v>9200</v>
      </c>
      <c r="E2321" t="s">
        <v>724</v>
      </c>
      <c r="F2321" t="s">
        <v>76</v>
      </c>
      <c r="G2321" t="s">
        <v>16</v>
      </c>
      <c r="H2321">
        <v>4</v>
      </c>
      <c r="I2321" t="s">
        <v>38</v>
      </c>
      <c r="J2321">
        <v>1</v>
      </c>
      <c r="K2321">
        <v>4.6097099999999998</v>
      </c>
      <c r="L2321">
        <v>-74.08175</v>
      </c>
    </row>
    <row r="2322" spans="1:12" x14ac:dyDescent="0.25">
      <c r="A2322" t="s">
        <v>12</v>
      </c>
      <c r="B2322" t="s">
        <v>13</v>
      </c>
      <c r="C2322">
        <v>260100</v>
      </c>
      <c r="D2322">
        <v>12000</v>
      </c>
      <c r="E2322" t="s">
        <v>678</v>
      </c>
      <c r="F2322" t="s">
        <v>43</v>
      </c>
      <c r="G2322" t="s">
        <v>16</v>
      </c>
      <c r="H2322">
        <v>5</v>
      </c>
      <c r="I2322" t="s">
        <v>32</v>
      </c>
      <c r="J2322">
        <v>1</v>
      </c>
      <c r="K2322">
        <v>4.6097099999999998</v>
      </c>
      <c r="L2322">
        <v>-74.08175</v>
      </c>
    </row>
    <row r="2323" spans="1:12" x14ac:dyDescent="0.25">
      <c r="A2323" t="s">
        <v>124</v>
      </c>
      <c r="B2323" t="s">
        <v>19</v>
      </c>
      <c r="C2323">
        <v>731300</v>
      </c>
      <c r="D2323">
        <v>39500</v>
      </c>
      <c r="E2323" t="s">
        <v>753</v>
      </c>
      <c r="F2323" t="s">
        <v>130</v>
      </c>
      <c r="G2323" t="s">
        <v>60</v>
      </c>
      <c r="H2323">
        <v>5</v>
      </c>
      <c r="I2323" t="s">
        <v>17</v>
      </c>
      <c r="J2323">
        <v>3</v>
      </c>
      <c r="K2323">
        <v>4.8133299999999997</v>
      </c>
      <c r="L2323">
        <v>-75.696110000000004</v>
      </c>
    </row>
    <row r="2324" spans="1:12" x14ac:dyDescent="0.25">
      <c r="A2324" t="s">
        <v>57</v>
      </c>
      <c r="B2324" t="s">
        <v>58</v>
      </c>
      <c r="C2324">
        <v>85600</v>
      </c>
      <c r="D2324">
        <v>5000</v>
      </c>
      <c r="E2324" t="s">
        <v>1241</v>
      </c>
      <c r="F2324" t="s">
        <v>93</v>
      </c>
      <c r="G2324" t="s">
        <v>16</v>
      </c>
      <c r="H2324">
        <v>5</v>
      </c>
      <c r="I2324" t="s">
        <v>17</v>
      </c>
      <c r="J2324">
        <v>3</v>
      </c>
      <c r="K2324">
        <v>4.6097099999999998</v>
      </c>
      <c r="L2324">
        <v>-74.08175</v>
      </c>
    </row>
    <row r="2325" spans="1:12" x14ac:dyDescent="0.25">
      <c r="A2325" t="s">
        <v>204</v>
      </c>
      <c r="B2325" t="s">
        <v>13</v>
      </c>
      <c r="C2325">
        <v>194100</v>
      </c>
      <c r="D2325">
        <v>10700</v>
      </c>
      <c r="E2325" t="s">
        <v>481</v>
      </c>
      <c r="F2325" t="s">
        <v>43</v>
      </c>
      <c r="G2325" t="s">
        <v>31</v>
      </c>
      <c r="H2325">
        <v>4</v>
      </c>
      <c r="I2325" t="s">
        <v>17</v>
      </c>
      <c r="J2325">
        <v>6</v>
      </c>
      <c r="K2325">
        <v>3.4372199999999999</v>
      </c>
      <c r="L2325">
        <v>-76.522499999999994</v>
      </c>
    </row>
    <row r="2326" spans="1:12" x14ac:dyDescent="0.25">
      <c r="A2326" t="s">
        <v>57</v>
      </c>
      <c r="B2326" t="s">
        <v>58</v>
      </c>
      <c r="C2326">
        <v>70200</v>
      </c>
      <c r="D2326">
        <v>1900</v>
      </c>
      <c r="E2326" t="s">
        <v>894</v>
      </c>
      <c r="F2326" t="s">
        <v>21</v>
      </c>
      <c r="G2326" t="s">
        <v>31</v>
      </c>
      <c r="H2326">
        <v>4</v>
      </c>
      <c r="I2326" t="s">
        <v>17</v>
      </c>
      <c r="J2326">
        <v>1</v>
      </c>
      <c r="K2326">
        <v>3.4372199999999999</v>
      </c>
      <c r="L2326">
        <v>-76.522499999999994</v>
      </c>
    </row>
    <row r="2327" spans="1:12" x14ac:dyDescent="0.25">
      <c r="A2327" t="s">
        <v>148</v>
      </c>
      <c r="B2327" t="s">
        <v>13</v>
      </c>
      <c r="C2327">
        <v>2519200</v>
      </c>
      <c r="D2327">
        <v>132300</v>
      </c>
      <c r="E2327" t="s">
        <v>1063</v>
      </c>
      <c r="F2327" t="s">
        <v>15</v>
      </c>
      <c r="G2327" t="s">
        <v>60</v>
      </c>
      <c r="H2327">
        <v>5</v>
      </c>
      <c r="I2327" t="s">
        <v>17</v>
      </c>
      <c r="J2327">
        <v>6</v>
      </c>
      <c r="K2327">
        <v>4.8133299999999997</v>
      </c>
      <c r="L2327">
        <v>-75.696110000000004</v>
      </c>
    </row>
    <row r="2328" spans="1:12" x14ac:dyDescent="0.25">
      <c r="A2328" t="s">
        <v>84</v>
      </c>
      <c r="B2328" t="s">
        <v>58</v>
      </c>
      <c r="C2328">
        <v>103300</v>
      </c>
      <c r="D2328">
        <v>5900</v>
      </c>
      <c r="E2328" t="s">
        <v>510</v>
      </c>
      <c r="F2328" t="s">
        <v>52</v>
      </c>
      <c r="G2328" t="s">
        <v>161</v>
      </c>
      <c r="H2328">
        <v>5</v>
      </c>
      <c r="I2328" t="s">
        <v>17</v>
      </c>
      <c r="J2328">
        <v>6</v>
      </c>
      <c r="K2328">
        <v>7.1253900000000003</v>
      </c>
      <c r="L2328">
        <v>-73.119799999999998</v>
      </c>
    </row>
    <row r="2329" spans="1:12" x14ac:dyDescent="0.25">
      <c r="A2329" t="s">
        <v>98</v>
      </c>
      <c r="B2329" t="s">
        <v>19</v>
      </c>
      <c r="C2329">
        <v>649200</v>
      </c>
      <c r="D2329">
        <v>34800</v>
      </c>
      <c r="E2329" t="s">
        <v>1171</v>
      </c>
      <c r="F2329" t="s">
        <v>160</v>
      </c>
      <c r="G2329" t="s">
        <v>22</v>
      </c>
      <c r="H2329">
        <v>4</v>
      </c>
      <c r="I2329" t="s">
        <v>32</v>
      </c>
      <c r="J2329">
        <v>1</v>
      </c>
      <c r="K2329">
        <v>6.2518399999999996</v>
      </c>
      <c r="L2329">
        <v>-75.563590000000005</v>
      </c>
    </row>
    <row r="2330" spans="1:12" x14ac:dyDescent="0.25">
      <c r="A2330" t="s">
        <v>39</v>
      </c>
      <c r="B2330" t="s">
        <v>24</v>
      </c>
      <c r="C2330">
        <v>39800</v>
      </c>
      <c r="D2330">
        <v>2500</v>
      </c>
      <c r="E2330" t="s">
        <v>116</v>
      </c>
      <c r="F2330" t="s">
        <v>76</v>
      </c>
      <c r="G2330" t="s">
        <v>16</v>
      </c>
      <c r="H2330">
        <v>1</v>
      </c>
      <c r="I2330" t="s">
        <v>17</v>
      </c>
      <c r="J2330">
        <v>3</v>
      </c>
      <c r="K2330">
        <v>4.6097099999999998</v>
      </c>
      <c r="L2330">
        <v>-74.08175</v>
      </c>
    </row>
    <row r="2331" spans="1:12" x14ac:dyDescent="0.25">
      <c r="A2331" t="s">
        <v>113</v>
      </c>
      <c r="B2331" t="s">
        <v>24</v>
      </c>
      <c r="C2331">
        <v>17900</v>
      </c>
      <c r="D2331">
        <v>1500</v>
      </c>
      <c r="E2331" t="s">
        <v>353</v>
      </c>
      <c r="F2331" t="s">
        <v>35</v>
      </c>
      <c r="G2331" t="s">
        <v>16</v>
      </c>
      <c r="H2331">
        <v>3</v>
      </c>
      <c r="I2331" t="s">
        <v>17</v>
      </c>
      <c r="J2331">
        <v>2</v>
      </c>
      <c r="K2331">
        <v>4.6097099999999998</v>
      </c>
      <c r="L2331">
        <v>-74.08175</v>
      </c>
    </row>
    <row r="2332" spans="1:12" x14ac:dyDescent="0.25">
      <c r="A2332" t="s">
        <v>68</v>
      </c>
      <c r="B2332" t="s">
        <v>24</v>
      </c>
      <c r="C2332">
        <v>33700</v>
      </c>
      <c r="D2332">
        <v>6600</v>
      </c>
      <c r="E2332" t="s">
        <v>722</v>
      </c>
      <c r="F2332" t="s">
        <v>52</v>
      </c>
      <c r="G2332" t="s">
        <v>16</v>
      </c>
      <c r="H2332">
        <v>5</v>
      </c>
      <c r="I2332" t="s">
        <v>32</v>
      </c>
      <c r="J2332">
        <v>1</v>
      </c>
      <c r="K2332">
        <v>4.6097099999999998</v>
      </c>
      <c r="L2332">
        <v>-74.08175</v>
      </c>
    </row>
    <row r="2333" spans="1:12" x14ac:dyDescent="0.25">
      <c r="A2333" t="s">
        <v>171</v>
      </c>
      <c r="B2333" t="s">
        <v>19</v>
      </c>
      <c r="C2333">
        <v>288800</v>
      </c>
      <c r="D2333">
        <v>15600</v>
      </c>
      <c r="E2333" t="s">
        <v>754</v>
      </c>
      <c r="F2333" t="s">
        <v>15</v>
      </c>
      <c r="G2333" t="s">
        <v>16</v>
      </c>
      <c r="H2333">
        <v>5</v>
      </c>
      <c r="I2333" t="s">
        <v>17</v>
      </c>
      <c r="J2333">
        <v>5</v>
      </c>
      <c r="K2333">
        <v>4.6097099999999998</v>
      </c>
      <c r="L2333">
        <v>-74.08175</v>
      </c>
    </row>
    <row r="2334" spans="1:12" x14ac:dyDescent="0.25">
      <c r="A2334" t="s">
        <v>68</v>
      </c>
      <c r="B2334" t="s">
        <v>24</v>
      </c>
      <c r="C2334">
        <v>20100</v>
      </c>
      <c r="D2334">
        <v>1300</v>
      </c>
      <c r="E2334" t="s">
        <v>1289</v>
      </c>
      <c r="F2334" t="s">
        <v>47</v>
      </c>
      <c r="G2334" t="s">
        <v>22</v>
      </c>
      <c r="H2334">
        <v>4</v>
      </c>
      <c r="I2334" t="s">
        <v>17</v>
      </c>
      <c r="J2334">
        <v>2</v>
      </c>
      <c r="K2334">
        <v>6.2518399999999996</v>
      </c>
      <c r="L2334">
        <v>-75.563590000000005</v>
      </c>
    </row>
    <row r="2335" spans="1:12" x14ac:dyDescent="0.25">
      <c r="A2335" t="s">
        <v>41</v>
      </c>
      <c r="B2335" t="s">
        <v>29</v>
      </c>
      <c r="C2335">
        <v>1340600</v>
      </c>
      <c r="D2335">
        <v>69600</v>
      </c>
      <c r="E2335" t="s">
        <v>746</v>
      </c>
      <c r="F2335" t="s">
        <v>47</v>
      </c>
      <c r="G2335" t="s">
        <v>16</v>
      </c>
      <c r="H2335">
        <v>1</v>
      </c>
      <c r="I2335" t="s">
        <v>17</v>
      </c>
      <c r="J2335">
        <v>6</v>
      </c>
      <c r="K2335">
        <v>4.6097099999999998</v>
      </c>
      <c r="L2335">
        <v>-74.08175</v>
      </c>
    </row>
    <row r="2336" spans="1:12" x14ac:dyDescent="0.25">
      <c r="A2336" t="s">
        <v>61</v>
      </c>
      <c r="B2336" t="s">
        <v>62</v>
      </c>
      <c r="C2336">
        <v>529600</v>
      </c>
      <c r="D2336">
        <v>26400</v>
      </c>
      <c r="E2336" t="s">
        <v>1095</v>
      </c>
      <c r="F2336" t="s">
        <v>130</v>
      </c>
      <c r="G2336" t="s">
        <v>16</v>
      </c>
      <c r="H2336">
        <v>4</v>
      </c>
      <c r="I2336" t="s">
        <v>32</v>
      </c>
      <c r="J2336">
        <v>1</v>
      </c>
      <c r="K2336">
        <v>4.6097099999999998</v>
      </c>
      <c r="L2336">
        <v>-74.08175</v>
      </c>
    </row>
    <row r="2337" spans="1:12" x14ac:dyDescent="0.25">
      <c r="A2337" t="s">
        <v>57</v>
      </c>
      <c r="B2337" t="s">
        <v>58</v>
      </c>
      <c r="C2337">
        <v>78100</v>
      </c>
      <c r="D2337">
        <v>11000</v>
      </c>
      <c r="E2337" t="s">
        <v>660</v>
      </c>
      <c r="F2337" t="s">
        <v>43</v>
      </c>
      <c r="G2337" t="s">
        <v>16</v>
      </c>
      <c r="H2337">
        <v>5</v>
      </c>
      <c r="I2337" t="s">
        <v>17</v>
      </c>
      <c r="J2337">
        <v>5</v>
      </c>
      <c r="K2337">
        <v>4.6097099999999998</v>
      </c>
      <c r="L2337">
        <v>-74.08175</v>
      </c>
    </row>
    <row r="2338" spans="1:12" x14ac:dyDescent="0.25">
      <c r="A2338" t="s">
        <v>70</v>
      </c>
      <c r="B2338" t="s">
        <v>13</v>
      </c>
      <c r="C2338">
        <v>2838500</v>
      </c>
      <c r="D2338">
        <v>149300</v>
      </c>
      <c r="E2338" t="s">
        <v>405</v>
      </c>
      <c r="F2338" t="s">
        <v>43</v>
      </c>
      <c r="G2338" t="s">
        <v>22</v>
      </c>
      <c r="H2338">
        <v>4</v>
      </c>
      <c r="I2338" t="s">
        <v>17</v>
      </c>
      <c r="J2338">
        <v>4</v>
      </c>
      <c r="K2338">
        <v>6.2518399999999996</v>
      </c>
      <c r="L2338">
        <v>-75.563590000000005</v>
      </c>
    </row>
    <row r="2339" spans="1:12" x14ac:dyDescent="0.25">
      <c r="A2339" t="s">
        <v>135</v>
      </c>
      <c r="B2339" t="s">
        <v>58</v>
      </c>
      <c r="C2339">
        <v>32700</v>
      </c>
      <c r="D2339">
        <v>0</v>
      </c>
      <c r="E2339" t="s">
        <v>844</v>
      </c>
      <c r="F2339" t="s">
        <v>88</v>
      </c>
      <c r="G2339" t="s">
        <v>91</v>
      </c>
      <c r="H2339">
        <v>5</v>
      </c>
      <c r="I2339" t="s">
        <v>32</v>
      </c>
      <c r="J2339">
        <v>1</v>
      </c>
      <c r="K2339">
        <v>10.968540000000001</v>
      </c>
      <c r="L2339">
        <v>-74.781319999999994</v>
      </c>
    </row>
    <row r="2340" spans="1:12" x14ac:dyDescent="0.25">
      <c r="A2340" t="s">
        <v>36</v>
      </c>
      <c r="B2340" t="s">
        <v>24</v>
      </c>
      <c r="C2340">
        <v>32100</v>
      </c>
      <c r="D2340">
        <v>0</v>
      </c>
      <c r="E2340" t="s">
        <v>1050</v>
      </c>
      <c r="F2340" t="s">
        <v>130</v>
      </c>
      <c r="G2340" t="s">
        <v>16</v>
      </c>
      <c r="H2340">
        <v>5</v>
      </c>
      <c r="I2340" t="s">
        <v>17</v>
      </c>
      <c r="J2340">
        <v>2</v>
      </c>
      <c r="K2340">
        <v>4.6097099999999998</v>
      </c>
      <c r="L2340">
        <v>-74.08175</v>
      </c>
    </row>
    <row r="2341" spans="1:12" x14ac:dyDescent="0.25">
      <c r="A2341" t="s">
        <v>94</v>
      </c>
      <c r="B2341" t="s">
        <v>29</v>
      </c>
      <c r="C2341">
        <v>540200</v>
      </c>
      <c r="D2341">
        <v>27000</v>
      </c>
      <c r="E2341" t="s">
        <v>310</v>
      </c>
      <c r="F2341" t="s">
        <v>52</v>
      </c>
      <c r="G2341" t="s">
        <v>16</v>
      </c>
      <c r="H2341">
        <v>5</v>
      </c>
      <c r="I2341" t="s">
        <v>17</v>
      </c>
      <c r="J2341">
        <v>1</v>
      </c>
      <c r="K2341">
        <v>4.6097099999999998</v>
      </c>
      <c r="L2341">
        <v>-74.08175</v>
      </c>
    </row>
    <row r="2342" spans="1:12" x14ac:dyDescent="0.25">
      <c r="A2342" t="s">
        <v>171</v>
      </c>
      <c r="B2342" t="s">
        <v>19</v>
      </c>
      <c r="C2342">
        <v>219800</v>
      </c>
      <c r="D2342">
        <v>9900</v>
      </c>
      <c r="E2342" t="s">
        <v>344</v>
      </c>
      <c r="F2342" t="s">
        <v>93</v>
      </c>
      <c r="G2342" t="s">
        <v>16</v>
      </c>
      <c r="H2342">
        <v>5</v>
      </c>
      <c r="I2342" t="s">
        <v>32</v>
      </c>
      <c r="J2342">
        <v>1</v>
      </c>
      <c r="K2342">
        <v>4.6097099999999998</v>
      </c>
      <c r="L2342">
        <v>-74.08175</v>
      </c>
    </row>
    <row r="2343" spans="1:12" x14ac:dyDescent="0.25">
      <c r="A2343" t="s">
        <v>41</v>
      </c>
      <c r="B2343" t="s">
        <v>29</v>
      </c>
      <c r="C2343">
        <v>1358800</v>
      </c>
      <c r="D2343">
        <v>72600</v>
      </c>
      <c r="E2343" t="s">
        <v>283</v>
      </c>
      <c r="F2343" t="s">
        <v>54</v>
      </c>
      <c r="G2343" t="s">
        <v>16</v>
      </c>
      <c r="H2343">
        <v>5</v>
      </c>
      <c r="I2343" t="s">
        <v>32</v>
      </c>
      <c r="J2343">
        <v>1</v>
      </c>
      <c r="K2343">
        <v>4.6097099999999998</v>
      </c>
      <c r="L2343">
        <v>-74.08175</v>
      </c>
    </row>
    <row r="2344" spans="1:12" x14ac:dyDescent="0.25">
      <c r="A2344" t="s">
        <v>67</v>
      </c>
      <c r="B2344" t="s">
        <v>62</v>
      </c>
      <c r="C2344">
        <v>45100</v>
      </c>
      <c r="D2344">
        <v>2900</v>
      </c>
      <c r="E2344" t="s">
        <v>1000</v>
      </c>
      <c r="F2344" t="s">
        <v>96</v>
      </c>
      <c r="G2344" t="s">
        <v>91</v>
      </c>
      <c r="H2344">
        <v>5</v>
      </c>
      <c r="I2344" t="s">
        <v>32</v>
      </c>
      <c r="J2344">
        <v>1</v>
      </c>
      <c r="K2344">
        <v>10.968540000000001</v>
      </c>
      <c r="L2344">
        <v>-74.781319999999994</v>
      </c>
    </row>
    <row r="2345" spans="1:12" x14ac:dyDescent="0.25">
      <c r="A2345" t="s">
        <v>124</v>
      </c>
      <c r="B2345" t="s">
        <v>19</v>
      </c>
      <c r="C2345">
        <v>693700</v>
      </c>
      <c r="D2345">
        <v>35100</v>
      </c>
      <c r="E2345" t="s">
        <v>968</v>
      </c>
      <c r="F2345" t="s">
        <v>88</v>
      </c>
      <c r="G2345" t="s">
        <v>31</v>
      </c>
      <c r="H2345">
        <v>4</v>
      </c>
      <c r="I2345" t="s">
        <v>32</v>
      </c>
      <c r="J2345">
        <v>1</v>
      </c>
      <c r="K2345">
        <v>3.4372199999999999</v>
      </c>
      <c r="L2345">
        <v>-76.522499999999994</v>
      </c>
    </row>
    <row r="2346" spans="1:12" x14ac:dyDescent="0.25">
      <c r="A2346" t="s">
        <v>33</v>
      </c>
      <c r="B2346" t="s">
        <v>19</v>
      </c>
      <c r="C2346">
        <v>454300</v>
      </c>
      <c r="D2346">
        <v>24600</v>
      </c>
      <c r="E2346" t="s">
        <v>1284</v>
      </c>
      <c r="F2346" t="s">
        <v>93</v>
      </c>
      <c r="G2346" t="s">
        <v>44</v>
      </c>
      <c r="H2346">
        <v>1</v>
      </c>
      <c r="I2346" t="s">
        <v>17</v>
      </c>
      <c r="J2346">
        <v>6</v>
      </c>
      <c r="K2346">
        <v>11.240790000000001</v>
      </c>
      <c r="L2346">
        <v>-74.199039999999997</v>
      </c>
    </row>
    <row r="2347" spans="1:12" x14ac:dyDescent="0.25">
      <c r="A2347" t="s">
        <v>33</v>
      </c>
      <c r="B2347" t="s">
        <v>19</v>
      </c>
      <c r="C2347">
        <v>333000</v>
      </c>
      <c r="D2347">
        <v>18100</v>
      </c>
      <c r="E2347" t="s">
        <v>935</v>
      </c>
      <c r="F2347" t="s">
        <v>43</v>
      </c>
      <c r="G2347" t="s">
        <v>278</v>
      </c>
      <c r="H2347">
        <v>4</v>
      </c>
      <c r="I2347" t="s">
        <v>17</v>
      </c>
      <c r="J2347">
        <v>1</v>
      </c>
      <c r="K2347">
        <v>-4.2152799999999999</v>
      </c>
      <c r="L2347">
        <v>-69.940560000000005</v>
      </c>
    </row>
    <row r="2348" spans="1:12" x14ac:dyDescent="0.25">
      <c r="A2348" t="s">
        <v>41</v>
      </c>
      <c r="B2348" t="s">
        <v>29</v>
      </c>
      <c r="C2348">
        <v>1525100</v>
      </c>
      <c r="D2348">
        <v>79400</v>
      </c>
      <c r="E2348" t="s">
        <v>790</v>
      </c>
      <c r="F2348" t="s">
        <v>26</v>
      </c>
      <c r="G2348" t="s">
        <v>16</v>
      </c>
      <c r="H2348">
        <v>3</v>
      </c>
      <c r="I2348" t="s">
        <v>32</v>
      </c>
      <c r="J2348">
        <v>1</v>
      </c>
      <c r="K2348">
        <v>4.6097099999999998</v>
      </c>
      <c r="L2348">
        <v>-74.08175</v>
      </c>
    </row>
    <row r="2349" spans="1:12" x14ac:dyDescent="0.25">
      <c r="A2349" t="s">
        <v>192</v>
      </c>
      <c r="B2349" t="s">
        <v>65</v>
      </c>
      <c r="C2349">
        <v>41800</v>
      </c>
      <c r="D2349">
        <v>0</v>
      </c>
      <c r="E2349" t="s">
        <v>565</v>
      </c>
      <c r="F2349" t="s">
        <v>54</v>
      </c>
      <c r="G2349" t="s">
        <v>16</v>
      </c>
      <c r="H2349">
        <v>5</v>
      </c>
      <c r="I2349" t="s">
        <v>38</v>
      </c>
      <c r="J2349">
        <v>1</v>
      </c>
      <c r="K2349">
        <v>4.6097099999999998</v>
      </c>
      <c r="L2349">
        <v>-74.08175</v>
      </c>
    </row>
    <row r="2350" spans="1:12" x14ac:dyDescent="0.25">
      <c r="A2350" t="s">
        <v>196</v>
      </c>
      <c r="B2350" t="s">
        <v>13</v>
      </c>
      <c r="C2350">
        <v>799600</v>
      </c>
      <c r="D2350">
        <v>43300</v>
      </c>
      <c r="E2350" t="s">
        <v>90</v>
      </c>
      <c r="F2350" t="s">
        <v>21</v>
      </c>
      <c r="G2350" t="s">
        <v>16</v>
      </c>
      <c r="H2350">
        <v>5</v>
      </c>
      <c r="I2350" t="s">
        <v>17</v>
      </c>
      <c r="J2350">
        <v>1</v>
      </c>
      <c r="K2350">
        <v>4.6097099999999998</v>
      </c>
      <c r="L2350">
        <v>-74.08175</v>
      </c>
    </row>
    <row r="2351" spans="1:12" x14ac:dyDescent="0.25">
      <c r="A2351" t="s">
        <v>105</v>
      </c>
      <c r="B2351" t="s">
        <v>19</v>
      </c>
      <c r="C2351">
        <v>256600</v>
      </c>
      <c r="D2351">
        <v>16000</v>
      </c>
      <c r="E2351" t="s">
        <v>1069</v>
      </c>
      <c r="F2351" t="s">
        <v>26</v>
      </c>
      <c r="G2351" t="s">
        <v>91</v>
      </c>
      <c r="H2351">
        <v>5</v>
      </c>
      <c r="I2351" t="s">
        <v>17</v>
      </c>
      <c r="J2351">
        <v>3</v>
      </c>
      <c r="K2351">
        <v>10.968540000000001</v>
      </c>
      <c r="L2351">
        <v>-74.781319999999994</v>
      </c>
    </row>
    <row r="2352" spans="1:12" x14ac:dyDescent="0.25">
      <c r="A2352" t="s">
        <v>23</v>
      </c>
      <c r="B2352" t="s">
        <v>24</v>
      </c>
      <c r="C2352">
        <v>210800</v>
      </c>
      <c r="D2352">
        <v>9400</v>
      </c>
      <c r="E2352" t="s">
        <v>713</v>
      </c>
      <c r="F2352" t="s">
        <v>96</v>
      </c>
      <c r="G2352" t="s">
        <v>16</v>
      </c>
      <c r="H2352">
        <v>5</v>
      </c>
      <c r="I2352" t="s">
        <v>17</v>
      </c>
      <c r="J2352">
        <v>1</v>
      </c>
      <c r="K2352">
        <v>4.6097099999999998</v>
      </c>
      <c r="L2352">
        <v>-74.08175</v>
      </c>
    </row>
    <row r="2353" spans="1:12" x14ac:dyDescent="0.25">
      <c r="A2353" t="s">
        <v>184</v>
      </c>
      <c r="B2353" t="s">
        <v>86</v>
      </c>
      <c r="C2353">
        <v>355000</v>
      </c>
      <c r="D2353">
        <v>17100</v>
      </c>
      <c r="E2353" t="s">
        <v>1099</v>
      </c>
      <c r="F2353" t="s">
        <v>76</v>
      </c>
      <c r="G2353" t="s">
        <v>31</v>
      </c>
      <c r="H2353">
        <v>5</v>
      </c>
      <c r="I2353" t="s">
        <v>17</v>
      </c>
      <c r="J2353">
        <v>4</v>
      </c>
      <c r="K2353">
        <v>3.4372199999999999</v>
      </c>
      <c r="L2353">
        <v>-76.522499999999994</v>
      </c>
    </row>
    <row r="2354" spans="1:12" x14ac:dyDescent="0.25">
      <c r="A2354" t="s">
        <v>78</v>
      </c>
      <c r="B2354" t="s">
        <v>19</v>
      </c>
      <c r="C2354">
        <v>294400</v>
      </c>
      <c r="D2354">
        <v>13900</v>
      </c>
      <c r="E2354" t="s">
        <v>858</v>
      </c>
      <c r="F2354" t="s">
        <v>21</v>
      </c>
      <c r="G2354" t="s">
        <v>22</v>
      </c>
      <c r="H2354">
        <v>1</v>
      </c>
      <c r="I2354" t="s">
        <v>17</v>
      </c>
      <c r="J2354">
        <v>6</v>
      </c>
      <c r="K2354">
        <v>6.2518399999999996</v>
      </c>
      <c r="L2354">
        <v>-75.563590000000005</v>
      </c>
    </row>
    <row r="2355" spans="1:12" x14ac:dyDescent="0.25">
      <c r="A2355" t="s">
        <v>18</v>
      </c>
      <c r="B2355" t="s">
        <v>19</v>
      </c>
      <c r="C2355">
        <v>227700</v>
      </c>
      <c r="D2355">
        <v>12600</v>
      </c>
      <c r="E2355" t="s">
        <v>241</v>
      </c>
      <c r="F2355" t="s">
        <v>76</v>
      </c>
      <c r="G2355" t="s">
        <v>22</v>
      </c>
      <c r="H2355">
        <v>5</v>
      </c>
      <c r="I2355" t="s">
        <v>17</v>
      </c>
      <c r="J2355">
        <v>1</v>
      </c>
      <c r="K2355">
        <v>6.2518399999999996</v>
      </c>
      <c r="L2355">
        <v>-75.563590000000005</v>
      </c>
    </row>
    <row r="2356" spans="1:12" x14ac:dyDescent="0.25">
      <c r="A2356" t="s">
        <v>33</v>
      </c>
      <c r="B2356" t="s">
        <v>19</v>
      </c>
      <c r="C2356">
        <v>342000</v>
      </c>
      <c r="D2356">
        <v>18600</v>
      </c>
      <c r="E2356" t="s">
        <v>1289</v>
      </c>
      <c r="F2356" t="s">
        <v>43</v>
      </c>
      <c r="G2356" t="s">
        <v>161</v>
      </c>
      <c r="H2356">
        <v>5</v>
      </c>
      <c r="I2356" t="s">
        <v>17</v>
      </c>
      <c r="J2356">
        <v>3</v>
      </c>
      <c r="K2356">
        <v>7.1253900000000003</v>
      </c>
      <c r="L2356">
        <v>-73.119799999999998</v>
      </c>
    </row>
    <row r="2357" spans="1:12" x14ac:dyDescent="0.25">
      <c r="A2357" t="s">
        <v>74</v>
      </c>
      <c r="B2357" t="s">
        <v>62</v>
      </c>
      <c r="C2357">
        <v>36700</v>
      </c>
      <c r="D2357">
        <v>2400</v>
      </c>
      <c r="E2357" t="s">
        <v>30</v>
      </c>
      <c r="F2357" t="s">
        <v>76</v>
      </c>
      <c r="G2357" t="s">
        <v>16</v>
      </c>
      <c r="H2357">
        <v>5</v>
      </c>
      <c r="I2357" t="s">
        <v>17</v>
      </c>
      <c r="J2357">
        <v>1</v>
      </c>
      <c r="K2357">
        <v>4.6097099999999998</v>
      </c>
      <c r="L2357">
        <v>-74.08175</v>
      </c>
    </row>
    <row r="2358" spans="1:12" x14ac:dyDescent="0.25">
      <c r="A2358" t="s">
        <v>84</v>
      </c>
      <c r="B2358" t="s">
        <v>58</v>
      </c>
      <c r="C2358">
        <v>151800</v>
      </c>
      <c r="D2358">
        <v>8300</v>
      </c>
      <c r="E2358" t="s">
        <v>766</v>
      </c>
      <c r="F2358" t="s">
        <v>52</v>
      </c>
      <c r="G2358" t="s">
        <v>31</v>
      </c>
      <c r="H2358">
        <v>5</v>
      </c>
      <c r="I2358" t="s">
        <v>17</v>
      </c>
      <c r="J2358">
        <v>1</v>
      </c>
      <c r="K2358">
        <v>3.4372199999999999</v>
      </c>
      <c r="L2358">
        <v>-76.522499999999994</v>
      </c>
    </row>
    <row r="2359" spans="1:12" x14ac:dyDescent="0.25">
      <c r="A2359" t="s">
        <v>89</v>
      </c>
      <c r="B2359" t="s">
        <v>62</v>
      </c>
      <c r="C2359">
        <v>11200</v>
      </c>
      <c r="D2359">
        <v>1300</v>
      </c>
      <c r="E2359" t="s">
        <v>689</v>
      </c>
      <c r="F2359" t="s">
        <v>43</v>
      </c>
      <c r="G2359" t="s">
        <v>16</v>
      </c>
      <c r="H2359">
        <v>5</v>
      </c>
      <c r="I2359" t="s">
        <v>17</v>
      </c>
      <c r="J2359">
        <v>1</v>
      </c>
      <c r="K2359">
        <v>4.6097099999999998</v>
      </c>
      <c r="L2359">
        <v>-74.08175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E854-6088-4DA8-871C-AAB254D98D63}">
  <dimension ref="A1:K96"/>
  <sheetViews>
    <sheetView workbookViewId="0">
      <pane ySplit="2" topLeftCell="A21" activePane="bottomLeft" state="frozen"/>
      <selection pane="bottomLeft" activeCell="B95" sqref="B95"/>
    </sheetView>
  </sheetViews>
  <sheetFormatPr baseColWidth="10" defaultRowHeight="15" x14ac:dyDescent="0.25"/>
  <cols>
    <col min="1" max="1" width="36.140625" customWidth="1"/>
    <col min="2" max="7" width="20" customWidth="1"/>
    <col min="10" max="10" width="28.5703125" customWidth="1"/>
    <col min="11" max="11" width="21" customWidth="1"/>
  </cols>
  <sheetData>
    <row r="1" spans="1:11" ht="21" x14ac:dyDescent="0.35">
      <c r="A1" s="2" t="s">
        <v>1293</v>
      </c>
    </row>
    <row r="2" spans="1:11" x14ac:dyDescent="0.25">
      <c r="A2" s="3" t="s">
        <v>1294</v>
      </c>
      <c r="J2" s="6" t="s">
        <v>1336</v>
      </c>
    </row>
    <row r="4" spans="1:11" ht="15.75" x14ac:dyDescent="0.25">
      <c r="A4" s="4" t="s">
        <v>1295</v>
      </c>
      <c r="B4" s="5"/>
      <c r="C4" s="5"/>
      <c r="D4" s="5"/>
      <c r="E4" s="5"/>
      <c r="F4" s="5"/>
      <c r="J4" s="6" t="s">
        <v>1337</v>
      </c>
      <c r="K4" s="6" t="s">
        <v>1338</v>
      </c>
    </row>
    <row r="5" spans="1:11" x14ac:dyDescent="0.25">
      <c r="A5" s="7" t="s">
        <v>1296</v>
      </c>
      <c r="B5" s="8" t="s">
        <v>1297</v>
      </c>
      <c r="C5" s="8" t="s">
        <v>1298</v>
      </c>
      <c r="D5" s="8" t="s">
        <v>1299</v>
      </c>
      <c r="E5" s="8" t="s">
        <v>1300</v>
      </c>
      <c r="F5" s="8" t="s">
        <v>1301</v>
      </c>
      <c r="J5" t="str">
        <f>B5</f>
        <v>Tienda 1</v>
      </c>
      <c r="K5" s="20">
        <f>B7</f>
        <v>1150880400</v>
      </c>
    </row>
    <row r="6" spans="1:11" x14ac:dyDescent="0.25">
      <c r="A6" t="s">
        <v>1302</v>
      </c>
      <c r="B6" s="9">
        <f>COUNTA(Tienda_1!$A$2:$A$100000)</f>
        <v>2359</v>
      </c>
      <c r="C6" s="9">
        <f>COUNTA(Tienda_2!$A$2:$A$100000)</f>
        <v>2359</v>
      </c>
      <c r="D6" s="9">
        <f>COUNTA(Tienda_3!$A$2:$A$100000)</f>
        <v>2359</v>
      </c>
      <c r="E6" s="9">
        <f>COUNTA(Tienda_4!$A$2:$A$100000)</f>
        <v>2358</v>
      </c>
      <c r="F6" s="13">
        <f>SUM(B6:E6)</f>
        <v>9435</v>
      </c>
      <c r="J6" t="str">
        <f>C5</f>
        <v>Tienda 2</v>
      </c>
      <c r="K6" s="20">
        <f>C7</f>
        <v>1116343500</v>
      </c>
    </row>
    <row r="7" spans="1:11" x14ac:dyDescent="0.25">
      <c r="A7" t="s">
        <v>1303</v>
      </c>
      <c r="B7" s="10">
        <f>SUM(Tienda_1!$C$2:$C$100000)</f>
        <v>1150880400</v>
      </c>
      <c r="C7" s="10">
        <f>SUM(Tienda_2!$C$2:$C$100000)</f>
        <v>1116343500</v>
      </c>
      <c r="D7" s="10">
        <f>SUM(Tienda_3!$C$2:$C$100000)</f>
        <v>1098019600</v>
      </c>
      <c r="E7" s="10">
        <f>SUM(Tienda_4!$C$2:$C$100000)</f>
        <v>1038375700</v>
      </c>
      <c r="F7" s="14">
        <f>SUM(B7:E7)</f>
        <v>4403619200</v>
      </c>
      <c r="J7" t="str">
        <f>D5</f>
        <v>Tienda 3</v>
      </c>
      <c r="K7" s="20">
        <f>D7</f>
        <v>1098019600</v>
      </c>
    </row>
    <row r="8" spans="1:11" x14ac:dyDescent="0.25">
      <c r="A8" t="s">
        <v>1304</v>
      </c>
      <c r="B8" s="10">
        <f>IFERROR(B7/B6,0)</f>
        <v>487867.91013141163</v>
      </c>
      <c r="C8" s="10">
        <f>IFERROR(C7/C6,0)</f>
        <v>473227.42687579483</v>
      </c>
      <c r="D8" s="10">
        <f>IFERROR(D7/D6,0)</f>
        <v>465459.77108944469</v>
      </c>
      <c r="E8" s="10">
        <f>IFERROR(E7/E6,0)</f>
        <v>440362.89228159457</v>
      </c>
      <c r="F8" s="14">
        <f>IFERROR(F7/F6,0)</f>
        <v>466732.29464758874</v>
      </c>
      <c r="J8" t="str">
        <f>E5</f>
        <v>Tienda 4</v>
      </c>
      <c r="K8" s="20">
        <f>E7</f>
        <v>1038375700</v>
      </c>
    </row>
    <row r="9" spans="1:11" x14ac:dyDescent="0.25">
      <c r="A9" t="s">
        <v>1305</v>
      </c>
      <c r="B9" s="10">
        <f>SUM(Tienda_1!$D$2:$D$100000)</f>
        <v>61377900</v>
      </c>
      <c r="C9" s="10">
        <f>SUM(Tienda_2!$D$2:$D$100000)</f>
        <v>59485100</v>
      </c>
      <c r="D9" s="10">
        <f>SUM(Tienda_3!$D$2:$D$100000)</f>
        <v>58516600</v>
      </c>
      <c r="E9" s="10">
        <f>SUM(Tienda_4!$D$2:$D$100000)</f>
        <v>55317400</v>
      </c>
      <c r="F9" s="14">
        <f>SUM(B9:E9)</f>
        <v>234697000</v>
      </c>
    </row>
    <row r="10" spans="1:11" x14ac:dyDescent="0.25">
      <c r="A10" t="s">
        <v>1306</v>
      </c>
      <c r="B10" s="10">
        <f>IFERROR(B9/B6,0)</f>
        <v>26018.609580330649</v>
      </c>
      <c r="C10" s="10">
        <f>IFERROR(C9/C6,0)</f>
        <v>25216.235693090293</v>
      </c>
      <c r="D10" s="10">
        <f>IFERROR(D9/D6,0)</f>
        <v>24805.680373039424</v>
      </c>
      <c r="E10" s="10">
        <f>IFERROR(E9/E6,0)</f>
        <v>23459.457167090754</v>
      </c>
      <c r="F10" s="14">
        <f>IFERROR(F9/F6,0)</f>
        <v>24875.145733969264</v>
      </c>
      <c r="J10" s="6" t="s">
        <v>1312</v>
      </c>
      <c r="K10" s="6" t="s">
        <v>1338</v>
      </c>
    </row>
    <row r="11" spans="1:11" x14ac:dyDescent="0.25">
      <c r="A11" t="s">
        <v>1307</v>
      </c>
      <c r="B11" s="10">
        <f>B7-B9</f>
        <v>1089502500</v>
      </c>
      <c r="C11" s="10">
        <f>C7-C9</f>
        <v>1056858400</v>
      </c>
      <c r="D11" s="10">
        <f>D7-D9</f>
        <v>1039503000</v>
      </c>
      <c r="E11" s="10">
        <f>E7-E9</f>
        <v>983058300</v>
      </c>
      <c r="F11" s="14">
        <f>F7-F9</f>
        <v>4168922200</v>
      </c>
      <c r="J11" t="str">
        <f t="shared" ref="J11:J18" si="0">A18</f>
        <v>Artículos para el hogar</v>
      </c>
      <c r="K11" s="20">
        <f t="shared" ref="K11:K18" si="1">F18</f>
        <v>57579800</v>
      </c>
    </row>
    <row r="12" spans="1:11" x14ac:dyDescent="0.25">
      <c r="A12" t="s">
        <v>1308</v>
      </c>
      <c r="B12" s="11">
        <f>IFERROR(AVERAGE(Tienda_1!$H$2:$H$100000),0)</f>
        <v>3.976685036032217</v>
      </c>
      <c r="C12" s="11">
        <f>IFERROR(AVERAGE(Tienda_2!$H$2:$H$100000),0)</f>
        <v>4.0373039423484531</v>
      </c>
      <c r="D12" s="11">
        <f>IFERROR(AVERAGE(Tienda_3!$H$2:$H$100000),0)</f>
        <v>4.0483255616786771</v>
      </c>
      <c r="E12" s="11">
        <f>IFERROR(AVERAGE(Tienda_4!$H$2:$H$100000),0)</f>
        <v>3.9957591178965224</v>
      </c>
      <c r="F12" s="15">
        <f>IFERROR(SUMPRODUCT(B12:E12,B6:E6)/F6,0)</f>
        <v>4.0145204027556964</v>
      </c>
      <c r="J12" t="str">
        <f t="shared" si="0"/>
        <v>Deportes y diversión</v>
      </c>
      <c r="K12" s="20">
        <f t="shared" si="1"/>
        <v>142977700</v>
      </c>
    </row>
    <row r="13" spans="1:11" x14ac:dyDescent="0.25">
      <c r="A13" t="s">
        <v>1309</v>
      </c>
      <c r="B13" s="11">
        <f>IFERROR(AVERAGE(Tienda_1!$J$2:$J$100000),0)</f>
        <v>2.9431962696057652</v>
      </c>
      <c r="C13" s="11">
        <f>IFERROR(AVERAGE(Tienda_2!$J$2:$J$100000),0)</f>
        <v>2.9025010597710894</v>
      </c>
      <c r="D13" s="11">
        <f>IFERROR(AVERAGE(Tienda_3!$J$2:$J$100000),0)</f>
        <v>2.9677829588808819</v>
      </c>
      <c r="E13" s="11">
        <f>IFERROR(AVERAGE(Tienda_4!$J$2:$J$100000),0)</f>
        <v>2.8960983884648006</v>
      </c>
      <c r="F13" s="15">
        <f>IFERROR(SUMPRODUCT(B13:E13,B6:E6)/F6,0)</f>
        <v>2.9273979862215156</v>
      </c>
      <c r="J13" t="str">
        <f t="shared" si="0"/>
        <v>Electrodomésticos</v>
      </c>
      <c r="K13" s="20">
        <f t="shared" si="1"/>
        <v>1324751100</v>
      </c>
    </row>
    <row r="14" spans="1:11" x14ac:dyDescent="0.25">
      <c r="A14" t="s">
        <v>1310</v>
      </c>
      <c r="B14" s="12">
        <f>IFERROR(B7/$F$7,0)</f>
        <v>0.26134875604139429</v>
      </c>
      <c r="C14" s="12">
        <f>IFERROR(C7/$F$7,0)</f>
        <v>0.25350591168282671</v>
      </c>
      <c r="D14" s="12">
        <f>IFERROR(D7/$F$7,0)</f>
        <v>0.24934481164947234</v>
      </c>
      <c r="E14" s="12">
        <f>IFERROR(E7/$F$7,0)</f>
        <v>0.23580052062630666</v>
      </c>
      <c r="F14" s="16">
        <f>SUM(B14:E14)</f>
        <v>0.99999999999999989</v>
      </c>
      <c r="J14" t="str">
        <f t="shared" si="0"/>
        <v>Electrónicos</v>
      </c>
      <c r="K14" s="20">
        <f t="shared" si="1"/>
        <v>1660576500</v>
      </c>
    </row>
    <row r="15" spans="1:11" x14ac:dyDescent="0.25">
      <c r="J15" t="str">
        <f t="shared" si="0"/>
        <v>Instrumentos musicales</v>
      </c>
      <c r="K15" s="20">
        <f t="shared" si="1"/>
        <v>348772600</v>
      </c>
    </row>
    <row r="16" spans="1:11" x14ac:dyDescent="0.25">
      <c r="A16" s="17" t="s">
        <v>1311</v>
      </c>
      <c r="B16" s="17"/>
      <c r="C16" s="17"/>
      <c r="D16" s="17"/>
      <c r="E16" s="17"/>
      <c r="F16" s="17"/>
      <c r="G16" s="17"/>
      <c r="H16" s="17"/>
      <c r="J16" t="str">
        <f t="shared" si="0"/>
        <v>Juguetes</v>
      </c>
      <c r="K16" s="20">
        <f t="shared" si="1"/>
        <v>73604400</v>
      </c>
    </row>
    <row r="17" spans="1:11" x14ac:dyDescent="0.25">
      <c r="A17" s="7" t="s">
        <v>1312</v>
      </c>
      <c r="B17" s="7" t="s">
        <v>1297</v>
      </c>
      <c r="C17" s="7" t="s">
        <v>1298</v>
      </c>
      <c r="D17" s="7" t="s">
        <v>1299</v>
      </c>
      <c r="E17" s="7" t="s">
        <v>1300</v>
      </c>
      <c r="F17" s="7" t="s">
        <v>1313</v>
      </c>
      <c r="G17" s="7" t="s">
        <v>1314</v>
      </c>
      <c r="H17" s="7" t="s">
        <v>1302</v>
      </c>
      <c r="J17" t="str">
        <f t="shared" si="0"/>
        <v>Libros</v>
      </c>
      <c r="K17" s="20">
        <f t="shared" si="1"/>
        <v>37696100</v>
      </c>
    </row>
    <row r="18" spans="1:11" x14ac:dyDescent="0.25">
      <c r="A18" t="s">
        <v>58</v>
      </c>
      <c r="B18" s="10">
        <f>SUMIF(Tienda_1!$B$2:$B$100000,$A18,Tienda_1!$C$2:$C$100000)</f>
        <v>12698400</v>
      </c>
      <c r="C18" s="10">
        <f>SUMIF(Tienda_2!$B$2:$B$100000,$A18,Tienda_2!$C$2:$C$100000)</f>
        <v>14746900</v>
      </c>
      <c r="D18" s="10">
        <f>SUMIF(Tienda_3!$B$2:$B$100000,$A18,Tienda_3!$C$2:$C$100000)</f>
        <v>15060000</v>
      </c>
      <c r="E18" s="10">
        <f>SUMIF(Tienda_4!$B$2:$B$100000,$A18,Tienda_4!$C$2:$C$100000)</f>
        <v>15074500</v>
      </c>
      <c r="F18" s="10">
        <f t="shared" ref="F18:F25" si="2">SUM(B18:E18)</f>
        <v>57579800</v>
      </c>
      <c r="G18" s="12">
        <f t="shared" ref="G18:G25" si="3">IFERROR(F18/$F$26,0)</f>
        <v>1.3075562936958763E-2</v>
      </c>
      <c r="H18" s="9">
        <f>COUNTIF(Tienda_1!$B$2:$B$100000,$A18)+COUNTIF(Tienda_2!$B$2:$B$100000,$A18)+COUNTIF(Tienda_3!$B$2:$B$100000,$A18)+COUNTIF(Tienda_4!$B$2:$B$100000,$A18)</f>
        <v>730</v>
      </c>
      <c r="J18" t="str">
        <f t="shared" si="0"/>
        <v>Muebles</v>
      </c>
      <c r="K18" s="20">
        <f t="shared" si="1"/>
        <v>757661000</v>
      </c>
    </row>
    <row r="19" spans="1:11" x14ac:dyDescent="0.25">
      <c r="A19" t="s">
        <v>62</v>
      </c>
      <c r="B19" s="10">
        <f>SUMIF(Tienda_1!$B$2:$B$100000,$A19,Tienda_1!$C$2:$C$100000)</f>
        <v>39290000</v>
      </c>
      <c r="C19" s="10">
        <f>SUMIF(Tienda_2!$B$2:$B$100000,$A19,Tienda_2!$C$2:$C$100000)</f>
        <v>34744500</v>
      </c>
      <c r="D19" s="10">
        <f>SUMIF(Tienda_3!$B$2:$B$100000,$A19,Tienda_3!$C$2:$C$100000)</f>
        <v>35593100</v>
      </c>
      <c r="E19" s="10">
        <f>SUMIF(Tienda_4!$B$2:$B$100000,$A19,Tienda_4!$C$2:$C$100000)</f>
        <v>33350100</v>
      </c>
      <c r="F19" s="10">
        <f t="shared" si="2"/>
        <v>142977700</v>
      </c>
      <c r="G19" s="12">
        <f t="shared" si="3"/>
        <v>3.2468225227104103E-2</v>
      </c>
      <c r="H19" s="9">
        <f>COUNTIF(Tienda_1!$B$2:$B$100000,$A19)+COUNTIF(Tienda_2!$B$2:$B$100000,$A19)+COUNTIF(Tienda_3!$B$2:$B$100000,$A19)+COUNTIF(Tienda_4!$B$2:$B$100000,$A19)</f>
        <v>1113</v>
      </c>
    </row>
    <row r="20" spans="1:11" x14ac:dyDescent="0.25">
      <c r="A20" t="s">
        <v>29</v>
      </c>
      <c r="B20" s="10">
        <f>SUMIF(Tienda_1!$B$2:$B$100000,$A20,Tienda_1!$C$2:$C$100000)</f>
        <v>363685200</v>
      </c>
      <c r="C20" s="10">
        <f>SUMIF(Tienda_2!$B$2:$B$100000,$A20,Tienda_2!$C$2:$C$100000)</f>
        <v>348567800</v>
      </c>
      <c r="D20" s="10">
        <f>SUMIF(Tienda_3!$B$2:$B$100000,$A20,Tienda_3!$C$2:$C$100000)</f>
        <v>329237900</v>
      </c>
      <c r="E20" s="10">
        <f>SUMIF(Tienda_4!$B$2:$B$100000,$A20,Tienda_4!$C$2:$C$100000)</f>
        <v>283260200</v>
      </c>
      <c r="F20" s="10">
        <f t="shared" si="2"/>
        <v>1324751100</v>
      </c>
      <c r="G20" s="12">
        <f t="shared" si="3"/>
        <v>0.30083234717479657</v>
      </c>
      <c r="H20" s="9">
        <f>COUNTIF(Tienda_1!$B$2:$B$100000,$A20)+COUNTIF(Tienda_2!$B$2:$B$100000,$A20)+COUNTIF(Tienda_3!$B$2:$B$100000,$A20)+COUNTIF(Tienda_4!$B$2:$B$100000,$A20)</f>
        <v>1149</v>
      </c>
    </row>
    <row r="21" spans="1:11" x14ac:dyDescent="0.25">
      <c r="A21" t="s">
        <v>13</v>
      </c>
      <c r="B21" s="10">
        <f>SUMIF(Tienda_1!$B$2:$B$100000,$A21,Tienda_1!$C$2:$C$100000)</f>
        <v>429493500</v>
      </c>
      <c r="C21" s="10">
        <f>SUMIF(Tienda_2!$B$2:$B$100000,$A21,Tienda_2!$C$2:$C$100000)</f>
        <v>410831100</v>
      </c>
      <c r="D21" s="10">
        <f>SUMIF(Tienda_3!$B$2:$B$100000,$A21,Tienda_3!$C$2:$C$100000)</f>
        <v>410775800</v>
      </c>
      <c r="E21" s="10">
        <f>SUMIF(Tienda_4!$B$2:$B$100000,$A21,Tienda_4!$C$2:$C$100000)</f>
        <v>409476100</v>
      </c>
      <c r="F21" s="10">
        <f t="shared" si="2"/>
        <v>1660576500</v>
      </c>
      <c r="G21" s="12">
        <f t="shared" si="3"/>
        <v>0.37709357339526545</v>
      </c>
      <c r="H21" s="9">
        <f>COUNTIF(Tienda_1!$B$2:$B$100000,$A21)+COUNTIF(Tienda_2!$B$2:$B$100000,$A21)+COUNTIF(Tienda_3!$B$2:$B$100000,$A21)+COUNTIF(Tienda_4!$B$2:$B$100000,$A21)</f>
        <v>1772</v>
      </c>
      <c r="J21" s="6" t="s">
        <v>1322</v>
      </c>
      <c r="K21" s="6" t="s">
        <v>1338</v>
      </c>
    </row>
    <row r="22" spans="1:11" x14ac:dyDescent="0.25">
      <c r="A22" t="s">
        <v>86</v>
      </c>
      <c r="B22" s="10">
        <f>SUMIF(Tienda_1!$B$2:$B$100000,$A22,Tienda_1!$C$2:$C$100000)</f>
        <v>91299000</v>
      </c>
      <c r="C22" s="10">
        <f>SUMIF(Tienda_2!$B$2:$B$100000,$A22,Tienda_2!$C$2:$C$100000)</f>
        <v>104990300</v>
      </c>
      <c r="D22" s="10">
        <f>SUMIF(Tienda_3!$B$2:$B$100000,$A22,Tienda_3!$C$2:$C$100000)</f>
        <v>77380900</v>
      </c>
      <c r="E22" s="10">
        <f>SUMIF(Tienda_4!$B$2:$B$100000,$A22,Tienda_4!$C$2:$C$100000)</f>
        <v>75102400</v>
      </c>
      <c r="F22" s="10">
        <f t="shared" si="2"/>
        <v>348772600</v>
      </c>
      <c r="G22" s="12">
        <f t="shared" si="3"/>
        <v>7.9201353286860038E-2</v>
      </c>
      <c r="H22" s="9">
        <f>COUNTIF(Tienda_1!$B$2:$B$100000,$A22)+COUNTIF(Tienda_2!$B$2:$B$100000,$A22)+COUNTIF(Tienda_3!$B$2:$B$100000,$A22)+COUNTIF(Tienda_4!$B$2:$B$100000,$A22)</f>
        <v>753</v>
      </c>
      <c r="J22" t="str">
        <f>TEXT(A71,"0")</f>
        <v>2020</v>
      </c>
      <c r="K22" s="20">
        <f>F71</f>
        <v>1341955000</v>
      </c>
    </row>
    <row r="23" spans="1:11" x14ac:dyDescent="0.25">
      <c r="A23" t="s">
        <v>24</v>
      </c>
      <c r="B23" s="10">
        <f>SUMIF(Tienda_1!$B$2:$B$100000,$A23,Tienda_1!$C$2:$C$100000)</f>
        <v>17995700</v>
      </c>
      <c r="C23" s="10">
        <f>SUMIF(Tienda_2!$B$2:$B$100000,$A23,Tienda_2!$C$2:$C$100000)</f>
        <v>15945400</v>
      </c>
      <c r="D23" s="10">
        <f>SUMIF(Tienda_3!$B$2:$B$100000,$A23,Tienda_3!$C$2:$C$100000)</f>
        <v>19401100</v>
      </c>
      <c r="E23" s="10">
        <f>SUMIF(Tienda_4!$B$2:$B$100000,$A23,Tienda_4!$C$2:$C$100000)</f>
        <v>20262200</v>
      </c>
      <c r="F23" s="10">
        <f t="shared" si="2"/>
        <v>73604400</v>
      </c>
      <c r="G23" s="12">
        <f t="shared" si="3"/>
        <v>1.6714524271308474E-2</v>
      </c>
      <c r="H23" s="9">
        <f>COUNTIF(Tienda_1!$B$2:$B$100000,$A23)+COUNTIF(Tienda_2!$B$2:$B$100000,$A23)+COUNTIF(Tienda_3!$B$2:$B$100000,$A23)+COUNTIF(Tienda_4!$B$2:$B$100000,$A23)</f>
        <v>1290</v>
      </c>
      <c r="J23" t="str">
        <f>TEXT(A72,"0")</f>
        <v>2021</v>
      </c>
      <c r="K23" s="20">
        <f>F72</f>
        <v>1424114300</v>
      </c>
    </row>
    <row r="24" spans="1:11" x14ac:dyDescent="0.25">
      <c r="A24" t="s">
        <v>65</v>
      </c>
      <c r="B24" s="10">
        <f>SUMIF(Tienda_1!$B$2:$B$100000,$A24,Tienda_1!$C$2:$C$100000)</f>
        <v>8784900</v>
      </c>
      <c r="C24" s="10">
        <f>SUMIF(Tienda_2!$B$2:$B$100000,$A24,Tienda_2!$C$2:$C$100000)</f>
        <v>10091200</v>
      </c>
      <c r="D24" s="10">
        <f>SUMIF(Tienda_3!$B$2:$B$100000,$A24,Tienda_3!$C$2:$C$100000)</f>
        <v>9498700</v>
      </c>
      <c r="E24" s="10">
        <f>SUMIF(Tienda_4!$B$2:$B$100000,$A24,Tienda_4!$C$2:$C$100000)</f>
        <v>9321300</v>
      </c>
      <c r="F24" s="10">
        <f t="shared" si="2"/>
        <v>37696100</v>
      </c>
      <c r="G24" s="12">
        <f t="shared" si="3"/>
        <v>8.5602542563171669E-3</v>
      </c>
      <c r="H24" s="9">
        <f>COUNTIF(Tienda_1!$B$2:$B$100000,$A24)+COUNTIF(Tienda_2!$B$2:$B$100000,$A24)+COUNTIF(Tienda_3!$B$2:$B$100000,$A24)+COUNTIF(Tienda_4!$B$2:$B$100000,$A24)</f>
        <v>742</v>
      </c>
      <c r="J24" t="str">
        <f>TEXT(A73,"0")</f>
        <v>2022</v>
      </c>
      <c r="K24" s="20">
        <f>F73</f>
        <v>1327451900</v>
      </c>
    </row>
    <row r="25" spans="1:11" x14ac:dyDescent="0.25">
      <c r="A25" t="s">
        <v>19</v>
      </c>
      <c r="B25" s="10">
        <f>SUMIF(Tienda_1!$B$2:$B$100000,$A25,Tienda_1!$C$2:$C$100000)</f>
        <v>187633700</v>
      </c>
      <c r="C25" s="10">
        <f>SUMIF(Tienda_2!$B$2:$B$100000,$A25,Tienda_2!$C$2:$C$100000)</f>
        <v>176426300</v>
      </c>
      <c r="D25" s="10">
        <f>SUMIF(Tienda_3!$B$2:$B$100000,$A25,Tienda_3!$C$2:$C$100000)</f>
        <v>201072100</v>
      </c>
      <c r="E25" s="10">
        <f>SUMIF(Tienda_4!$B$2:$B$100000,$A25,Tienda_4!$C$2:$C$100000)</f>
        <v>192528900</v>
      </c>
      <c r="F25" s="10">
        <f t="shared" si="2"/>
        <v>757661000</v>
      </c>
      <c r="G25" s="12">
        <f t="shared" si="3"/>
        <v>0.17205415945138944</v>
      </c>
      <c r="H25" s="9">
        <f>COUNTIF(Tienda_1!$B$2:$B$100000,$A25)+COUNTIF(Tienda_2!$B$2:$B$100000,$A25)+COUNTIF(Tienda_3!$B$2:$B$100000,$A25)+COUNTIF(Tienda_4!$B$2:$B$100000,$A25)</f>
        <v>1886</v>
      </c>
      <c r="J25" t="str">
        <f>TEXT(A74,"0")</f>
        <v>2023</v>
      </c>
      <c r="K25" s="20">
        <f>F74</f>
        <v>310098000</v>
      </c>
    </row>
    <row r="26" spans="1:11" x14ac:dyDescent="0.25">
      <c r="A26" s="6" t="s">
        <v>1315</v>
      </c>
      <c r="B26" s="14">
        <f t="shared" ref="B26:H26" si="4">SUM(B18:B25)</f>
        <v>1150880400</v>
      </c>
      <c r="C26" s="14">
        <f t="shared" si="4"/>
        <v>1116343500</v>
      </c>
      <c r="D26" s="14">
        <f t="shared" si="4"/>
        <v>1098019600</v>
      </c>
      <c r="E26" s="14">
        <f t="shared" si="4"/>
        <v>1038375700</v>
      </c>
      <c r="F26" s="14">
        <f t="shared" si="4"/>
        <v>4403619200</v>
      </c>
      <c r="G26" s="16">
        <f t="shared" si="4"/>
        <v>1</v>
      </c>
      <c r="H26" s="13">
        <f t="shared" si="4"/>
        <v>9435</v>
      </c>
    </row>
    <row r="28" spans="1:11" x14ac:dyDescent="0.25">
      <c r="A28" s="17" t="s">
        <v>1316</v>
      </c>
      <c r="B28" s="17"/>
      <c r="C28" s="17"/>
      <c r="D28" s="17"/>
      <c r="E28" s="17"/>
      <c r="F28" s="17"/>
      <c r="G28" s="17"/>
      <c r="H28" s="17"/>
    </row>
    <row r="29" spans="1:11" x14ac:dyDescent="0.25">
      <c r="A29" s="7" t="s">
        <v>1317</v>
      </c>
      <c r="B29" s="7" t="s">
        <v>1297</v>
      </c>
      <c r="C29" s="7" t="s">
        <v>1298</v>
      </c>
      <c r="D29" s="7" t="s">
        <v>1299</v>
      </c>
      <c r="E29" s="7" t="s">
        <v>1300</v>
      </c>
      <c r="F29" s="7" t="s">
        <v>1313</v>
      </c>
      <c r="G29" s="7" t="s">
        <v>1314</v>
      </c>
      <c r="H29" s="7" t="s">
        <v>1302</v>
      </c>
    </row>
    <row r="30" spans="1:11" x14ac:dyDescent="0.25">
      <c r="A30" t="s">
        <v>243</v>
      </c>
      <c r="B30" s="10">
        <f>SUMIF(Tienda_1!$G$2:$G$100000,$A30,Tienda_1!$C$2:$C$100000)</f>
        <v>4615700</v>
      </c>
      <c r="C30" s="10">
        <f>SUMIF(Tienda_2!$G$2:$G$100000,$A30,Tienda_2!$C$2:$C$100000)</f>
        <v>3363200</v>
      </c>
      <c r="D30" s="10">
        <f>SUMIF(Tienda_3!$G$2:$G$100000,$A30,Tienda_3!$C$2:$C$100000)</f>
        <v>3980300</v>
      </c>
      <c r="E30" s="10">
        <f>SUMIF(Tienda_4!$G$2:$G$100000,$A30,Tienda_4!$C$2:$C$100000)</f>
        <v>283700</v>
      </c>
      <c r="F30" s="10">
        <f t="shared" ref="F30:F48" si="5">SUM(B30:E30)</f>
        <v>12242900</v>
      </c>
      <c r="G30" s="12">
        <f t="shared" ref="G30:G48" si="6">IFERROR(F30/$F$49,0)</f>
        <v>2.7801904397183118E-3</v>
      </c>
      <c r="H30" s="9">
        <f>COUNTIF(Tienda_1!$G$2:$G$100000,$A30)+COUNTIF(Tienda_2!$G$2:$G$100000,$A30)+COUNTIF(Tienda_3!$G$2:$G$100000,$A30)+COUNTIF(Tienda_4!$G$2:$G$100000,$A30)</f>
        <v>28</v>
      </c>
    </row>
    <row r="31" spans="1:11" x14ac:dyDescent="0.25">
      <c r="A31" t="s">
        <v>91</v>
      </c>
      <c r="B31" s="10">
        <f>SUMIF(Tienda_1!$G$2:$G$100000,$A31,Tienda_1!$C$2:$C$100000)</f>
        <v>32907700</v>
      </c>
      <c r="C31" s="10">
        <f>SUMIF(Tienda_2!$G$2:$G$100000,$A31,Tienda_2!$C$2:$C$100000)</f>
        <v>27741300</v>
      </c>
      <c r="D31" s="10">
        <f>SUMIF(Tienda_3!$G$2:$G$100000,$A31,Tienda_3!$C$2:$C$100000)</f>
        <v>36768500</v>
      </c>
      <c r="E31" s="10">
        <f>SUMIF(Tienda_4!$G$2:$G$100000,$A31,Tienda_4!$C$2:$C$100000)</f>
        <v>34623000</v>
      </c>
      <c r="F31" s="10">
        <f t="shared" si="5"/>
        <v>132040500</v>
      </c>
      <c r="G31" s="12">
        <f t="shared" si="6"/>
        <v>2.9984540897632566E-2</v>
      </c>
      <c r="H31" s="9">
        <f>COUNTIF(Tienda_1!$G$2:$G$100000,$A31)+COUNTIF(Tienda_2!$G$2:$G$100000,$A31)+COUNTIF(Tienda_3!$G$2:$G$100000,$A31)+COUNTIF(Tienda_4!$G$2:$G$100000,$A31)</f>
        <v>310</v>
      </c>
    </row>
    <row r="32" spans="1:11" x14ac:dyDescent="0.25">
      <c r="A32" t="s">
        <v>16</v>
      </c>
      <c r="B32" s="10">
        <f>SUMIF(Tienda_1!$G$2:$G$100000,$A32,Tienda_1!$C$2:$C$100000)</f>
        <v>440005000</v>
      </c>
      <c r="C32" s="10">
        <f>SUMIF(Tienda_2!$G$2:$G$100000,$A32,Tienda_2!$C$2:$C$100000)</f>
        <v>479959200</v>
      </c>
      <c r="D32" s="10">
        <f>SUMIF(Tienda_3!$G$2:$G$100000,$A32,Tienda_3!$C$2:$C$100000)</f>
        <v>475562100</v>
      </c>
      <c r="E32" s="10">
        <f>SUMIF(Tienda_4!$G$2:$G$100000,$A32,Tienda_4!$C$2:$C$100000)</f>
        <v>419332000</v>
      </c>
      <c r="F32" s="10">
        <f t="shared" si="5"/>
        <v>1814858300</v>
      </c>
      <c r="G32" s="12">
        <f t="shared" si="6"/>
        <v>0.41212880078277431</v>
      </c>
      <c r="H32" s="9">
        <f>COUNTIF(Tienda_1!$G$2:$G$100000,$A32)+COUNTIF(Tienda_2!$G$2:$G$100000,$A32)+COUNTIF(Tienda_3!$G$2:$G$100000,$A32)+COUNTIF(Tienda_4!$G$2:$G$100000,$A32)</f>
        <v>3943</v>
      </c>
    </row>
    <row r="33" spans="1:8" x14ac:dyDescent="0.25">
      <c r="A33" t="s">
        <v>161</v>
      </c>
      <c r="B33" s="10">
        <f>SUMIF(Tienda_1!$G$2:$G$100000,$A33,Tienda_1!$C$2:$C$100000)</f>
        <v>17579200</v>
      </c>
      <c r="C33" s="10">
        <f>SUMIF(Tienda_2!$G$2:$G$100000,$A33,Tienda_2!$C$2:$C$100000)</f>
        <v>23895600</v>
      </c>
      <c r="D33" s="10">
        <f>SUMIF(Tienda_3!$G$2:$G$100000,$A33,Tienda_3!$C$2:$C$100000)</f>
        <v>23538900</v>
      </c>
      <c r="E33" s="10">
        <f>SUMIF(Tienda_4!$G$2:$G$100000,$A33,Tienda_4!$C$2:$C$100000)</f>
        <v>25559600</v>
      </c>
      <c r="F33" s="10">
        <f t="shared" si="5"/>
        <v>90573300</v>
      </c>
      <c r="G33" s="12">
        <f t="shared" si="6"/>
        <v>2.056792285763492E-2</v>
      </c>
      <c r="H33" s="9">
        <f>COUNTIF(Tienda_1!$G$2:$G$100000,$A33)+COUNTIF(Tienda_2!$G$2:$G$100000,$A33)+COUNTIF(Tienda_3!$G$2:$G$100000,$A33)+COUNTIF(Tienda_4!$G$2:$G$100000,$A33)</f>
        <v>181</v>
      </c>
    </row>
    <row r="34" spans="1:8" x14ac:dyDescent="0.25">
      <c r="A34" t="s">
        <v>31</v>
      </c>
      <c r="B34" s="10">
        <f>SUMIF(Tienda_1!$G$2:$G$100000,$A34,Tienda_1!$C$2:$C$100000)</f>
        <v>154493700</v>
      </c>
      <c r="C34" s="10">
        <f>SUMIF(Tienda_2!$G$2:$G$100000,$A34,Tienda_2!$C$2:$C$100000)</f>
        <v>118257600</v>
      </c>
      <c r="D34" s="10">
        <f>SUMIF(Tienda_3!$G$2:$G$100000,$A34,Tienda_3!$C$2:$C$100000)</f>
        <v>109287600</v>
      </c>
      <c r="E34" s="10">
        <f>SUMIF(Tienda_4!$G$2:$G$100000,$A34,Tienda_4!$C$2:$C$100000)</f>
        <v>124487200</v>
      </c>
      <c r="F34" s="10">
        <f t="shared" si="5"/>
        <v>506526100</v>
      </c>
      <c r="G34" s="12">
        <f t="shared" si="6"/>
        <v>0.11502495492798287</v>
      </c>
      <c r="H34" s="9">
        <f>COUNTIF(Tienda_1!$G$2:$G$100000,$A34)+COUNTIF(Tienda_2!$G$2:$G$100000,$A34)+COUNTIF(Tienda_3!$G$2:$G$100000,$A34)+COUNTIF(Tienda_4!$G$2:$G$100000,$A34)</f>
        <v>1007</v>
      </c>
    </row>
    <row r="35" spans="1:8" x14ac:dyDescent="0.25">
      <c r="A35" t="s">
        <v>27</v>
      </c>
      <c r="B35" s="10">
        <f>SUMIF(Tienda_1!$G$2:$G$100000,$A35,Tienda_1!$C$2:$C$100000)</f>
        <v>22296700</v>
      </c>
      <c r="C35" s="10">
        <f>SUMIF(Tienda_2!$G$2:$G$100000,$A35,Tienda_2!$C$2:$C$100000)</f>
        <v>21548300</v>
      </c>
      <c r="D35" s="10">
        <f>SUMIF(Tienda_3!$G$2:$G$100000,$A35,Tienda_3!$C$2:$C$100000)</f>
        <v>34144100</v>
      </c>
      <c r="E35" s="10">
        <f>SUMIF(Tienda_4!$G$2:$G$100000,$A35,Tienda_4!$C$2:$C$100000)</f>
        <v>24387600</v>
      </c>
      <c r="F35" s="10">
        <f t="shared" si="5"/>
        <v>102376700</v>
      </c>
      <c r="G35" s="12">
        <f t="shared" si="6"/>
        <v>2.3248309027265573E-2</v>
      </c>
      <c r="H35" s="9">
        <f>COUNTIF(Tienda_1!$G$2:$G$100000,$A35)+COUNTIF(Tienda_2!$G$2:$G$100000,$A35)+COUNTIF(Tienda_3!$G$2:$G$100000,$A35)+COUNTIF(Tienda_4!$G$2:$G$100000,$A35)</f>
        <v>242</v>
      </c>
    </row>
    <row r="36" spans="1:8" x14ac:dyDescent="0.25">
      <c r="A36" t="s">
        <v>126</v>
      </c>
      <c r="B36" s="10">
        <f>SUMIF(Tienda_1!$G$2:$G$100000,$A36,Tienda_1!$C$2:$C$100000)</f>
        <v>37879500</v>
      </c>
      <c r="C36" s="10">
        <f>SUMIF(Tienda_2!$G$2:$G$100000,$A36,Tienda_2!$C$2:$C$100000)</f>
        <v>28991500</v>
      </c>
      <c r="D36" s="10">
        <f>SUMIF(Tienda_3!$G$2:$G$100000,$A36,Tienda_3!$C$2:$C$100000)</f>
        <v>25165500</v>
      </c>
      <c r="E36" s="10">
        <f>SUMIF(Tienda_4!$G$2:$G$100000,$A36,Tienda_4!$C$2:$C$100000)</f>
        <v>7332600</v>
      </c>
      <c r="F36" s="10">
        <f t="shared" si="5"/>
        <v>99369100</v>
      </c>
      <c r="G36" s="12">
        <f t="shared" si="6"/>
        <v>2.2565325357832938E-2</v>
      </c>
      <c r="H36" s="9">
        <f>COUNTIF(Tienda_1!$G$2:$G$100000,$A36)+COUNTIF(Tienda_2!$G$2:$G$100000,$A36)+COUNTIF(Tienda_3!$G$2:$G$100000,$A36)+COUNTIF(Tienda_4!$G$2:$G$100000,$A36)</f>
        <v>186</v>
      </c>
    </row>
    <row r="37" spans="1:8" x14ac:dyDescent="0.25">
      <c r="A37" t="s">
        <v>120</v>
      </c>
      <c r="B37" s="10">
        <f>SUMIF(Tienda_1!$G$2:$G$100000,$A37,Tienda_1!$C$2:$C$100000)</f>
        <v>2722500</v>
      </c>
      <c r="C37" s="10">
        <f>SUMIF(Tienda_2!$G$2:$G$100000,$A37,Tienda_2!$C$2:$C$100000)</f>
        <v>2504600</v>
      </c>
      <c r="D37" s="10">
        <f>SUMIF(Tienda_3!$G$2:$G$100000,$A37,Tienda_3!$C$2:$C$100000)</f>
        <v>1333700</v>
      </c>
      <c r="E37" s="10">
        <f>SUMIF(Tienda_4!$G$2:$G$100000,$A37,Tienda_4!$C$2:$C$100000)</f>
        <v>1527100</v>
      </c>
      <c r="F37" s="10">
        <f t="shared" si="5"/>
        <v>8087900</v>
      </c>
      <c r="G37" s="12">
        <f t="shared" si="6"/>
        <v>1.8366483641455646E-3</v>
      </c>
      <c r="H37" s="9">
        <f>COUNTIF(Tienda_1!$G$2:$G$100000,$A37)+COUNTIF(Tienda_2!$G$2:$G$100000,$A37)+COUNTIF(Tienda_3!$G$2:$G$100000,$A37)+COUNTIF(Tienda_4!$G$2:$G$100000,$A37)</f>
        <v>14</v>
      </c>
    </row>
    <row r="38" spans="1:8" x14ac:dyDescent="0.25">
      <c r="A38" t="s">
        <v>278</v>
      </c>
      <c r="B38" s="10">
        <f>SUMIF(Tienda_1!$G$2:$G$100000,$A38,Tienda_1!$C$2:$C$100000)</f>
        <v>14669800</v>
      </c>
      <c r="C38" s="10">
        <f>SUMIF(Tienda_2!$G$2:$G$100000,$A38,Tienda_2!$C$2:$C$100000)</f>
        <v>16159000</v>
      </c>
      <c r="D38" s="10">
        <f>SUMIF(Tienda_3!$G$2:$G$100000,$A38,Tienda_3!$C$2:$C$100000)</f>
        <v>19212800</v>
      </c>
      <c r="E38" s="10">
        <f>SUMIF(Tienda_4!$G$2:$G$100000,$A38,Tienda_4!$C$2:$C$100000)</f>
        <v>17108300</v>
      </c>
      <c r="F38" s="10">
        <f t="shared" si="5"/>
        <v>67149900</v>
      </c>
      <c r="G38" s="12">
        <f t="shared" si="6"/>
        <v>1.52487980795433E-2</v>
      </c>
      <c r="H38" s="9">
        <f>COUNTIF(Tienda_1!$G$2:$G$100000,$A38)+COUNTIF(Tienda_2!$G$2:$G$100000,$A38)+COUNTIF(Tienda_3!$G$2:$G$100000,$A38)+COUNTIF(Tienda_4!$G$2:$G$100000,$A38)</f>
        <v>142</v>
      </c>
    </row>
    <row r="39" spans="1:8" x14ac:dyDescent="0.25">
      <c r="A39" t="s">
        <v>141</v>
      </c>
      <c r="B39" s="10">
        <f>SUMIF(Tienda_1!$G$2:$G$100000,$A39,Tienda_1!$C$2:$C$100000)</f>
        <v>8027600</v>
      </c>
      <c r="C39" s="10">
        <f>SUMIF(Tienda_2!$G$2:$G$100000,$A39,Tienda_2!$C$2:$C$100000)</f>
        <v>3539900</v>
      </c>
      <c r="D39" s="10">
        <f>SUMIF(Tienda_3!$G$2:$G$100000,$A39,Tienda_3!$C$2:$C$100000)</f>
        <v>6501800</v>
      </c>
      <c r="E39" s="10">
        <f>SUMIF(Tienda_4!$G$2:$G$100000,$A39,Tienda_4!$C$2:$C$100000)</f>
        <v>1298600</v>
      </c>
      <c r="F39" s="10">
        <f t="shared" si="5"/>
        <v>19367900</v>
      </c>
      <c r="G39" s="12">
        <f t="shared" si="6"/>
        <v>4.3981777534260911E-3</v>
      </c>
      <c r="H39" s="9">
        <f>COUNTIF(Tienda_1!$G$2:$G$100000,$A39)+COUNTIF(Tienda_2!$G$2:$G$100000,$A39)+COUNTIF(Tienda_3!$G$2:$G$100000,$A39)+COUNTIF(Tienda_4!$G$2:$G$100000,$A39)</f>
        <v>41</v>
      </c>
    </row>
    <row r="40" spans="1:8" x14ac:dyDescent="0.25">
      <c r="A40" t="s">
        <v>22</v>
      </c>
      <c r="B40" s="10">
        <f>SUMIF(Tienda_1!$G$2:$G$100000,$A40,Tienda_1!$C$2:$C$100000)</f>
        <v>296858100</v>
      </c>
      <c r="C40" s="10">
        <f>SUMIF(Tienda_2!$G$2:$G$100000,$A40,Tienda_2!$C$2:$C$100000)</f>
        <v>297246700</v>
      </c>
      <c r="D40" s="10">
        <f>SUMIF(Tienda_3!$G$2:$G$100000,$A40,Tienda_3!$C$2:$C$100000)</f>
        <v>250580600</v>
      </c>
      <c r="E40" s="10">
        <f>SUMIF(Tienda_4!$G$2:$G$100000,$A40,Tienda_4!$C$2:$C$100000)</f>
        <v>251983800</v>
      </c>
      <c r="F40" s="10">
        <f t="shared" si="5"/>
        <v>1096669200</v>
      </c>
      <c r="G40" s="12">
        <f t="shared" si="6"/>
        <v>0.2490381547977627</v>
      </c>
      <c r="H40" s="9">
        <f>COUNTIF(Tienda_1!$G$2:$G$100000,$A40)+COUNTIF(Tienda_2!$G$2:$G$100000,$A40)+COUNTIF(Tienda_3!$G$2:$G$100000,$A40)+COUNTIF(Tienda_4!$G$2:$G$100000,$A40)</f>
        <v>2314</v>
      </c>
    </row>
    <row r="41" spans="1:8" x14ac:dyDescent="0.25">
      <c r="A41" t="s">
        <v>153</v>
      </c>
      <c r="B41" s="10">
        <f>SUMIF(Tienda_1!$G$2:$G$100000,$A41,Tienda_1!$C$2:$C$100000)</f>
        <v>3494000</v>
      </c>
      <c r="C41" s="10">
        <f>SUMIF(Tienda_2!$G$2:$G$100000,$A41,Tienda_2!$C$2:$C$100000)</f>
        <v>3839400</v>
      </c>
      <c r="D41" s="10">
        <f>SUMIF(Tienda_3!$G$2:$G$100000,$A41,Tienda_3!$C$2:$C$100000)</f>
        <v>4359500</v>
      </c>
      <c r="E41" s="10">
        <f>SUMIF(Tienda_4!$G$2:$G$100000,$A41,Tienda_4!$C$2:$C$100000)</f>
        <v>9205100</v>
      </c>
      <c r="F41" s="10">
        <f t="shared" si="5"/>
        <v>20898000</v>
      </c>
      <c r="G41" s="12">
        <f t="shared" si="6"/>
        <v>4.7456419483319539E-3</v>
      </c>
      <c r="H41" s="9">
        <f>COUNTIF(Tienda_1!$G$2:$G$100000,$A41)+COUNTIF(Tienda_2!$G$2:$G$100000,$A41)+COUNTIF(Tienda_3!$G$2:$G$100000,$A41)+COUNTIF(Tienda_4!$G$2:$G$100000,$A41)</f>
        <v>40</v>
      </c>
    </row>
    <row r="42" spans="1:8" x14ac:dyDescent="0.25">
      <c r="A42" t="s">
        <v>178</v>
      </c>
      <c r="B42" s="10">
        <f>SUMIF(Tienda_1!$G$2:$G$100000,$A42,Tienda_1!$C$2:$C$100000)</f>
        <v>14996400</v>
      </c>
      <c r="C42" s="10">
        <f>SUMIF(Tienda_2!$G$2:$G$100000,$A42,Tienda_2!$C$2:$C$100000)</f>
        <v>12800100</v>
      </c>
      <c r="D42" s="10">
        <f>SUMIF(Tienda_3!$G$2:$G$100000,$A42,Tienda_3!$C$2:$C$100000)</f>
        <v>6801300</v>
      </c>
      <c r="E42" s="10">
        <f>SUMIF(Tienda_4!$G$2:$G$100000,$A42,Tienda_4!$C$2:$C$100000)</f>
        <v>14416500</v>
      </c>
      <c r="F42" s="10">
        <f t="shared" si="5"/>
        <v>49014300</v>
      </c>
      <c r="G42" s="12">
        <f t="shared" si="6"/>
        <v>1.1130458328458555E-2</v>
      </c>
      <c r="H42" s="9">
        <f>COUNTIF(Tienda_1!$G$2:$G$100000,$A42)+COUNTIF(Tienda_2!$G$2:$G$100000,$A42)+COUNTIF(Tienda_3!$G$2:$G$100000,$A42)+COUNTIF(Tienda_4!$G$2:$G$100000,$A42)</f>
        <v>94</v>
      </c>
    </row>
    <row r="43" spans="1:8" x14ac:dyDescent="0.25">
      <c r="A43" t="s">
        <v>60</v>
      </c>
      <c r="B43" s="10">
        <f>SUMIF(Tienda_1!$G$2:$G$100000,$A43,Tienda_1!$C$2:$C$100000)</f>
        <v>56214300</v>
      </c>
      <c r="C43" s="10">
        <f>SUMIF(Tienda_2!$G$2:$G$100000,$A43,Tienda_2!$C$2:$C$100000)</f>
        <v>43073800</v>
      </c>
      <c r="D43" s="10">
        <f>SUMIF(Tienda_3!$G$2:$G$100000,$A43,Tienda_3!$C$2:$C$100000)</f>
        <v>62504500</v>
      </c>
      <c r="E43" s="10">
        <f>SUMIF(Tienda_4!$G$2:$G$100000,$A43,Tienda_4!$C$2:$C$100000)</f>
        <v>64134700</v>
      </c>
      <c r="F43" s="10">
        <f t="shared" si="5"/>
        <v>225927300</v>
      </c>
      <c r="G43" s="12">
        <f t="shared" si="6"/>
        <v>5.130491301336864E-2</v>
      </c>
      <c r="H43" s="9">
        <f>COUNTIF(Tienda_1!$G$2:$G$100000,$A43)+COUNTIF(Tienda_2!$G$2:$G$100000,$A43)+COUNTIF(Tienda_3!$G$2:$G$100000,$A43)+COUNTIF(Tienda_4!$G$2:$G$100000,$A43)</f>
        <v>517</v>
      </c>
    </row>
    <row r="44" spans="1:8" x14ac:dyDescent="0.25">
      <c r="A44" t="s">
        <v>201</v>
      </c>
      <c r="B44" s="10">
        <f>SUMIF(Tienda_1!$G$2:$G$100000,$A44,Tienda_1!$C$2:$C$100000)</f>
        <v>18512700</v>
      </c>
      <c r="C44" s="10">
        <f>SUMIF(Tienda_2!$G$2:$G$100000,$A44,Tienda_2!$C$2:$C$100000)</f>
        <v>12656400</v>
      </c>
      <c r="D44" s="10">
        <f>SUMIF(Tienda_3!$G$2:$G$100000,$A44,Tienda_3!$C$2:$C$100000)</f>
        <v>19025900</v>
      </c>
      <c r="E44" s="10">
        <f>SUMIF(Tienda_4!$G$2:$G$100000,$A44,Tienda_4!$C$2:$C$100000)</f>
        <v>23684700</v>
      </c>
      <c r="F44" s="10">
        <f t="shared" si="5"/>
        <v>73879700</v>
      </c>
      <c r="G44" s="12">
        <f t="shared" si="6"/>
        <v>1.6777041030250753E-2</v>
      </c>
      <c r="H44" s="9">
        <f>COUNTIF(Tienda_1!$G$2:$G$100000,$A44)+COUNTIF(Tienda_2!$G$2:$G$100000,$A44)+COUNTIF(Tienda_3!$G$2:$G$100000,$A44)+COUNTIF(Tienda_4!$G$2:$G$100000,$A44)</f>
        <v>163</v>
      </c>
    </row>
    <row r="45" spans="1:8" x14ac:dyDescent="0.25">
      <c r="A45" t="s">
        <v>44</v>
      </c>
      <c r="B45" s="10">
        <f>SUMIF(Tienda_1!$G$2:$G$100000,$A45,Tienda_1!$C$2:$C$100000)</f>
        <v>13198300</v>
      </c>
      <c r="C45" s="10">
        <f>SUMIF(Tienda_2!$G$2:$G$100000,$A45,Tienda_2!$C$2:$C$100000)</f>
        <v>13829300</v>
      </c>
      <c r="D45" s="10">
        <f>SUMIF(Tienda_3!$G$2:$G$100000,$A45,Tienda_3!$C$2:$C$100000)</f>
        <v>12854300</v>
      </c>
      <c r="E45" s="10">
        <f>SUMIF(Tienda_4!$G$2:$G$100000,$A45,Tienda_4!$C$2:$C$100000)</f>
        <v>13218600</v>
      </c>
      <c r="F45" s="10">
        <f t="shared" si="5"/>
        <v>53100500</v>
      </c>
      <c r="G45" s="12">
        <f t="shared" si="6"/>
        <v>1.2058376891444201E-2</v>
      </c>
      <c r="H45" s="9">
        <f>COUNTIF(Tienda_1!$G$2:$G$100000,$A45)+COUNTIF(Tienda_2!$G$2:$G$100000,$A45)+COUNTIF(Tienda_3!$G$2:$G$100000,$A45)+COUNTIF(Tienda_4!$G$2:$G$100000,$A45)</f>
        <v>151</v>
      </c>
    </row>
    <row r="46" spans="1:8" x14ac:dyDescent="0.25">
      <c r="A46" t="s">
        <v>385</v>
      </c>
      <c r="B46" s="10">
        <f>SUMIF(Tienda_1!$G$2:$G$100000,$A46,Tienda_1!$C$2:$C$100000)</f>
        <v>4126000</v>
      </c>
      <c r="C46" s="10">
        <f>SUMIF(Tienda_2!$G$2:$G$100000,$A46,Tienda_2!$C$2:$C$100000)</f>
        <v>2240700</v>
      </c>
      <c r="D46" s="10">
        <f>SUMIF(Tienda_3!$G$2:$G$100000,$A46,Tienda_3!$C$2:$C$100000)</f>
        <v>2802000</v>
      </c>
      <c r="E46" s="10">
        <f>SUMIF(Tienda_4!$G$2:$G$100000,$A46,Tienda_4!$C$2:$C$100000)</f>
        <v>3149000</v>
      </c>
      <c r="F46" s="10">
        <f t="shared" si="5"/>
        <v>12317700</v>
      </c>
      <c r="G46" s="12">
        <f t="shared" si="6"/>
        <v>2.7971764679380088E-3</v>
      </c>
      <c r="H46" s="9">
        <f>COUNTIF(Tienda_1!$G$2:$G$100000,$A46)+COUNTIF(Tienda_2!$G$2:$G$100000,$A46)+COUNTIF(Tienda_3!$G$2:$G$100000,$A46)+COUNTIF(Tienda_4!$G$2:$G$100000,$A46)</f>
        <v>19</v>
      </c>
    </row>
    <row r="47" spans="1:8" x14ac:dyDescent="0.25">
      <c r="A47" t="s">
        <v>167</v>
      </c>
      <c r="B47" s="10">
        <f>SUMIF(Tienda_1!$G$2:$G$100000,$A47,Tienda_1!$C$2:$C$100000)</f>
        <v>1121300</v>
      </c>
      <c r="C47" s="10">
        <f>SUMIF(Tienda_2!$G$2:$G$100000,$A47,Tienda_2!$C$2:$C$100000)</f>
        <v>1099800</v>
      </c>
      <c r="D47" s="10">
        <f>SUMIF(Tienda_3!$G$2:$G$100000,$A47,Tienda_3!$C$2:$C$100000)</f>
        <v>2608200</v>
      </c>
      <c r="E47" s="10">
        <f>SUMIF(Tienda_4!$G$2:$G$100000,$A47,Tienda_4!$C$2:$C$100000)</f>
        <v>1057000</v>
      </c>
      <c r="F47" s="10">
        <f t="shared" si="5"/>
        <v>5886300</v>
      </c>
      <c r="G47" s="12">
        <f t="shared" si="6"/>
        <v>1.3366959613583299E-3</v>
      </c>
      <c r="H47" s="9">
        <f>COUNTIF(Tienda_1!$G$2:$G$100000,$A47)+COUNTIF(Tienda_2!$G$2:$G$100000,$A47)+COUNTIF(Tienda_3!$G$2:$G$100000,$A47)+COUNTIF(Tienda_4!$G$2:$G$100000,$A47)</f>
        <v>14</v>
      </c>
    </row>
    <row r="48" spans="1:8" x14ac:dyDescent="0.25">
      <c r="A48" t="s">
        <v>109</v>
      </c>
      <c r="B48" s="10">
        <f>SUMIF(Tienda_1!$G$2:$G$100000,$A48,Tienda_1!$C$2:$C$100000)</f>
        <v>7161900</v>
      </c>
      <c r="C48" s="10">
        <f>SUMIF(Tienda_2!$G$2:$G$100000,$A48,Tienda_2!$C$2:$C$100000)</f>
        <v>3597100</v>
      </c>
      <c r="D48" s="10">
        <f>SUMIF(Tienda_3!$G$2:$G$100000,$A48,Tienda_3!$C$2:$C$100000)</f>
        <v>988000</v>
      </c>
      <c r="E48" s="10">
        <f>SUMIF(Tienda_4!$G$2:$G$100000,$A48,Tienda_4!$C$2:$C$100000)</f>
        <v>1586600</v>
      </c>
      <c r="F48" s="10">
        <f t="shared" si="5"/>
        <v>13333600</v>
      </c>
      <c r="G48" s="12">
        <f t="shared" si="6"/>
        <v>3.0278730731303923E-3</v>
      </c>
      <c r="H48" s="9">
        <f>COUNTIF(Tienda_1!$G$2:$G$100000,$A48)+COUNTIF(Tienda_2!$G$2:$G$100000,$A48)+COUNTIF(Tienda_3!$G$2:$G$100000,$A48)+COUNTIF(Tienda_4!$G$2:$G$100000,$A48)</f>
        <v>29</v>
      </c>
    </row>
    <row r="49" spans="1:8" x14ac:dyDescent="0.25">
      <c r="A49" s="6" t="s">
        <v>1315</v>
      </c>
      <c r="B49" s="14">
        <f t="shared" ref="B49:H49" si="7">SUM(B30:B48)</f>
        <v>1150880400</v>
      </c>
      <c r="C49" s="14">
        <f t="shared" si="7"/>
        <v>1116343500</v>
      </c>
      <c r="D49" s="14">
        <f t="shared" si="7"/>
        <v>1098019600</v>
      </c>
      <c r="E49" s="14">
        <f t="shared" si="7"/>
        <v>1038375700</v>
      </c>
      <c r="F49" s="14">
        <f t="shared" si="7"/>
        <v>4403619200</v>
      </c>
      <c r="G49" s="16">
        <f t="shared" si="7"/>
        <v>0.99999999999999989</v>
      </c>
      <c r="H49" s="13">
        <f t="shared" si="7"/>
        <v>9435</v>
      </c>
    </row>
    <row r="51" spans="1:8" x14ac:dyDescent="0.25">
      <c r="A51" s="17" t="s">
        <v>1318</v>
      </c>
      <c r="B51" s="17"/>
      <c r="C51" s="17"/>
      <c r="D51" s="17"/>
      <c r="E51" s="17"/>
      <c r="F51" s="17"/>
    </row>
    <row r="52" spans="1:8" x14ac:dyDescent="0.25">
      <c r="A52" s="7" t="s">
        <v>5</v>
      </c>
      <c r="B52" s="7" t="s">
        <v>1302</v>
      </c>
      <c r="C52" s="7" t="s">
        <v>1319</v>
      </c>
      <c r="D52" s="7" t="s">
        <v>1320</v>
      </c>
      <c r="E52" s="7" t="s">
        <v>1308</v>
      </c>
      <c r="F52" s="7" t="s">
        <v>1314</v>
      </c>
    </row>
    <row r="53" spans="1:8" x14ac:dyDescent="0.25">
      <c r="A53" t="s">
        <v>21</v>
      </c>
      <c r="B53" s="9">
        <f>COUNTIF(Tienda_1!$F$2:$F$100000,$A53)+COUNTIF(Tienda_2!$F$2:$F$100000,$A53)+COUNTIF(Tienda_3!$F$2:$F$100000,$A53)+COUNTIF(Tienda_4!$F$2:$F$100000,$A53)</f>
        <v>650</v>
      </c>
      <c r="C53" s="10">
        <f>SUMIF(Tienda_1!$F$2:$F$100000,$A53,Tienda_1!$C$2:$C$100000)+SUMIF(Tienda_2!$F$2:$F$100000,$A53,Tienda_2!$C$2:$C$100000)+SUMIF(Tienda_3!$F$2:$F$100000,$A53,Tienda_3!$C$2:$C$100000)+SUMIF(Tienda_4!$F$2:$F$100000,$A53,Tienda_4!$C$2:$C$100000)</f>
        <v>302695600</v>
      </c>
      <c r="D53" s="10">
        <f t="shared" ref="D53:D67" si="8">IFERROR(C53/B53,0)</f>
        <v>465685.53846153844</v>
      </c>
      <c r="E53" s="11">
        <f>IFERROR((SUMIF(Tienda_1!$F$2:$F$100000,$A53,Tienda_1!$H$2:$H$100000)+SUMIF(Tienda_2!$F$2:$F$100000,$A53,Tienda_2!$H$2:$H$100000)+SUMIF(Tienda_3!$F$2:$F$100000,$A53,Tienda_3!$H$2:$H$100000)+SUMIF(Tienda_4!$F$2:$F$100000,$A53,Tienda_4!$H$2:$H$100000))/B53,0)</f>
        <v>4.0476923076923077</v>
      </c>
      <c r="F53" s="12">
        <f t="shared" ref="F53:F66" si="9">IFERROR(C53/$C$67,0)</f>
        <v>6.8737914486338869E-2</v>
      </c>
    </row>
    <row r="54" spans="1:8" x14ac:dyDescent="0.25">
      <c r="A54" t="s">
        <v>52</v>
      </c>
      <c r="B54" s="9">
        <f>COUNTIF(Tienda_1!$F$2:$F$100000,$A54)+COUNTIF(Tienda_2!$F$2:$F$100000,$A54)+COUNTIF(Tienda_3!$F$2:$F$100000,$A54)+COUNTIF(Tienda_4!$F$2:$F$100000,$A54)</f>
        <v>679</v>
      </c>
      <c r="C54" s="10">
        <f>SUMIF(Tienda_1!$F$2:$F$100000,$A54,Tienda_1!$C$2:$C$100000)+SUMIF(Tienda_2!$F$2:$F$100000,$A54,Tienda_2!$C$2:$C$100000)+SUMIF(Tienda_3!$F$2:$F$100000,$A54,Tienda_3!$C$2:$C$100000)+SUMIF(Tienda_4!$F$2:$F$100000,$A54,Tienda_4!$C$2:$C$100000)</f>
        <v>299586600</v>
      </c>
      <c r="D54" s="10">
        <f t="shared" si="8"/>
        <v>441217.37849779089</v>
      </c>
      <c r="E54" s="11">
        <f>IFERROR((SUMIF(Tienda_1!$F$2:$F$100000,$A54,Tienda_1!$H$2:$H$100000)+SUMIF(Tienda_2!$F$2:$F$100000,$A54,Tienda_2!$H$2:$H$100000)+SUMIF(Tienda_3!$F$2:$F$100000,$A54,Tienda_3!$H$2:$H$100000)+SUMIF(Tienda_4!$F$2:$F$100000,$A54,Tienda_4!$H$2:$H$100000))/B54,0)</f>
        <v>3.9941089837997055</v>
      </c>
      <c r="F54" s="12">
        <f t="shared" si="9"/>
        <v>6.8031904302715371E-2</v>
      </c>
    </row>
    <row r="55" spans="1:8" x14ac:dyDescent="0.25">
      <c r="A55" t="s">
        <v>76</v>
      </c>
      <c r="B55" s="9">
        <f>COUNTIF(Tienda_1!$F$2:$F$100000,$A55)+COUNTIF(Tienda_2!$F$2:$F$100000,$A55)+COUNTIF(Tienda_3!$F$2:$F$100000,$A55)+COUNTIF(Tienda_4!$F$2:$F$100000,$A55)</f>
        <v>667</v>
      </c>
      <c r="C55" s="10">
        <f>SUMIF(Tienda_1!$F$2:$F$100000,$A55,Tienda_1!$C$2:$C$100000)+SUMIF(Tienda_2!$F$2:$F$100000,$A55,Tienda_2!$C$2:$C$100000)+SUMIF(Tienda_3!$F$2:$F$100000,$A55,Tienda_3!$C$2:$C$100000)+SUMIF(Tienda_4!$F$2:$F$100000,$A55,Tienda_4!$C$2:$C$100000)</f>
        <v>303184200</v>
      </c>
      <c r="D55" s="10">
        <f t="shared" si="8"/>
        <v>454549.02548725635</v>
      </c>
      <c r="E55" s="11">
        <f>IFERROR((SUMIF(Tienda_1!$F$2:$F$100000,$A55,Tienda_1!$H$2:$H$100000)+SUMIF(Tienda_2!$F$2:$F$100000,$A55,Tienda_2!$H$2:$H$100000)+SUMIF(Tienda_3!$F$2:$F$100000,$A55,Tienda_3!$H$2:$H$100000)+SUMIF(Tienda_4!$F$2:$F$100000,$A55,Tienda_4!$H$2:$H$100000))/B55,0)</f>
        <v>4.0329835082458771</v>
      </c>
      <c r="F55" s="12">
        <f t="shared" si="9"/>
        <v>6.8848868676019942E-2</v>
      </c>
    </row>
    <row r="56" spans="1:8" x14ac:dyDescent="0.25">
      <c r="A56" t="s">
        <v>43</v>
      </c>
      <c r="B56" s="9">
        <f>COUNTIF(Tienda_1!$F$2:$F$100000,$A56)+COUNTIF(Tienda_2!$F$2:$F$100000,$A56)+COUNTIF(Tienda_3!$F$2:$F$100000,$A56)+COUNTIF(Tienda_4!$F$2:$F$100000,$A56)</f>
        <v>701</v>
      </c>
      <c r="C56" s="10">
        <f>SUMIF(Tienda_1!$F$2:$F$100000,$A56,Tienda_1!$C$2:$C$100000)+SUMIF(Tienda_2!$F$2:$F$100000,$A56,Tienda_2!$C$2:$C$100000)+SUMIF(Tienda_3!$F$2:$F$100000,$A56,Tienda_3!$C$2:$C$100000)+SUMIF(Tienda_4!$F$2:$F$100000,$A56,Tienda_4!$C$2:$C$100000)</f>
        <v>353796000</v>
      </c>
      <c r="D56" s="10">
        <f t="shared" si="8"/>
        <v>504701.85449358058</v>
      </c>
      <c r="E56" s="11">
        <f>IFERROR((SUMIF(Tienda_1!$F$2:$F$100000,$A56,Tienda_1!$H$2:$H$100000)+SUMIF(Tienda_2!$F$2:$F$100000,$A56,Tienda_2!$H$2:$H$100000)+SUMIF(Tienda_3!$F$2:$F$100000,$A56,Tienda_3!$H$2:$H$100000)+SUMIF(Tienda_4!$F$2:$F$100000,$A56,Tienda_4!$H$2:$H$100000))/B56,0)</f>
        <v>4.0756062767475036</v>
      </c>
      <c r="F56" s="12">
        <f t="shared" si="9"/>
        <v>8.0342096791657186E-2</v>
      </c>
    </row>
    <row r="57" spans="1:8" x14ac:dyDescent="0.25">
      <c r="A57" t="s">
        <v>47</v>
      </c>
      <c r="B57" s="9">
        <f>COUNTIF(Tienda_1!$F$2:$F$100000,$A57)+COUNTIF(Tienda_2!$F$2:$F$100000,$A57)+COUNTIF(Tienda_3!$F$2:$F$100000,$A57)+COUNTIF(Tienda_4!$F$2:$F$100000,$A57)</f>
        <v>744</v>
      </c>
      <c r="C57" s="10">
        <f>SUMIF(Tienda_1!$F$2:$F$100000,$A57,Tienda_1!$C$2:$C$100000)+SUMIF(Tienda_2!$F$2:$F$100000,$A57,Tienda_2!$C$2:$C$100000)+SUMIF(Tienda_3!$F$2:$F$100000,$A57,Tienda_3!$C$2:$C$100000)+SUMIF(Tienda_4!$F$2:$F$100000,$A57,Tienda_4!$C$2:$C$100000)</f>
        <v>350342400</v>
      </c>
      <c r="D57" s="10">
        <f t="shared" si="8"/>
        <v>470890.32258064515</v>
      </c>
      <c r="E57" s="11">
        <f>IFERROR((SUMIF(Tienda_1!$F$2:$F$100000,$A57,Tienda_1!$H$2:$H$100000)+SUMIF(Tienda_2!$F$2:$F$100000,$A57,Tienda_2!$H$2:$H$100000)+SUMIF(Tienda_3!$F$2:$F$100000,$A57,Tienda_3!$H$2:$H$100000)+SUMIF(Tienda_4!$F$2:$F$100000,$A57,Tienda_4!$H$2:$H$100000))/B57,0)</f>
        <v>3.8588709677419355</v>
      </c>
      <c r="F57" s="12">
        <f t="shared" si="9"/>
        <v>7.9557832793534913E-2</v>
      </c>
    </row>
    <row r="58" spans="1:8" x14ac:dyDescent="0.25">
      <c r="A58" t="s">
        <v>26</v>
      </c>
      <c r="B58" s="9">
        <f>COUNTIF(Tienda_1!$F$2:$F$100000,$A58)+COUNTIF(Tienda_2!$F$2:$F$100000,$A58)+COUNTIF(Tienda_3!$F$2:$F$100000,$A58)+COUNTIF(Tienda_4!$F$2:$F$100000,$A58)</f>
        <v>694</v>
      </c>
      <c r="C58" s="10">
        <f>SUMIF(Tienda_1!$F$2:$F$100000,$A58,Tienda_1!$C$2:$C$100000)+SUMIF(Tienda_2!$F$2:$F$100000,$A58,Tienda_2!$C$2:$C$100000)+SUMIF(Tienda_3!$F$2:$F$100000,$A58,Tienda_3!$C$2:$C$100000)+SUMIF(Tienda_4!$F$2:$F$100000,$A58,Tienda_4!$C$2:$C$100000)</f>
        <v>308562100</v>
      </c>
      <c r="D58" s="10">
        <f t="shared" si="8"/>
        <v>444613.97694524494</v>
      </c>
      <c r="E58" s="11">
        <f>IFERROR((SUMIF(Tienda_1!$F$2:$F$100000,$A58,Tienda_1!$H$2:$H$100000)+SUMIF(Tienda_2!$F$2:$F$100000,$A58,Tienda_2!$H$2:$H$100000)+SUMIF(Tienda_3!$F$2:$F$100000,$A58,Tienda_3!$H$2:$H$100000)+SUMIF(Tienda_4!$F$2:$F$100000,$A58,Tienda_4!$H$2:$H$100000))/B58,0)</f>
        <v>4.03314121037464</v>
      </c>
      <c r="F58" s="12">
        <f t="shared" si="9"/>
        <v>7.0070114146109641E-2</v>
      </c>
    </row>
    <row r="59" spans="1:8" x14ac:dyDescent="0.25">
      <c r="A59" t="s">
        <v>88</v>
      </c>
      <c r="B59" s="9">
        <f>COUNTIF(Tienda_1!$F$2:$F$100000,$A59)+COUNTIF(Tienda_2!$F$2:$F$100000,$A59)+COUNTIF(Tienda_3!$F$2:$F$100000,$A59)+COUNTIF(Tienda_4!$F$2:$F$100000,$A59)</f>
        <v>677</v>
      </c>
      <c r="C59" s="10">
        <f>SUMIF(Tienda_1!$F$2:$F$100000,$A59,Tienda_1!$C$2:$C$100000)+SUMIF(Tienda_2!$F$2:$F$100000,$A59,Tienda_2!$C$2:$C$100000)+SUMIF(Tienda_3!$F$2:$F$100000,$A59,Tienda_3!$C$2:$C$100000)+SUMIF(Tienda_4!$F$2:$F$100000,$A59,Tienda_4!$C$2:$C$100000)</f>
        <v>338364700</v>
      </c>
      <c r="D59" s="10">
        <f t="shared" si="8"/>
        <v>499800.14771048742</v>
      </c>
      <c r="E59" s="11">
        <f>IFERROR((SUMIF(Tienda_1!$F$2:$F$100000,$A59,Tienda_1!$H$2:$H$100000)+SUMIF(Tienda_2!$F$2:$F$100000,$A59,Tienda_2!$H$2:$H$100000)+SUMIF(Tienda_3!$F$2:$F$100000,$A59,Tienda_3!$H$2:$H$100000)+SUMIF(Tienda_4!$F$2:$F$100000,$A59,Tienda_4!$H$2:$H$100000))/B59,0)</f>
        <v>3.9187592319054652</v>
      </c>
      <c r="F59" s="12">
        <f t="shared" si="9"/>
        <v>7.6837865544777353E-2</v>
      </c>
    </row>
    <row r="60" spans="1:8" x14ac:dyDescent="0.25">
      <c r="A60" t="s">
        <v>130</v>
      </c>
      <c r="B60" s="9">
        <f>COUNTIF(Tienda_1!$F$2:$F$100000,$A60)+COUNTIF(Tienda_2!$F$2:$F$100000,$A60)+COUNTIF(Tienda_3!$F$2:$F$100000,$A60)+COUNTIF(Tienda_4!$F$2:$F$100000,$A60)</f>
        <v>674</v>
      </c>
      <c r="C60" s="10">
        <f>SUMIF(Tienda_1!$F$2:$F$100000,$A60,Tienda_1!$C$2:$C$100000)+SUMIF(Tienda_2!$F$2:$F$100000,$A60,Tienda_2!$C$2:$C$100000)+SUMIF(Tienda_3!$F$2:$F$100000,$A60,Tienda_3!$C$2:$C$100000)+SUMIF(Tienda_4!$F$2:$F$100000,$A60,Tienda_4!$C$2:$C$100000)</f>
        <v>305403600</v>
      </c>
      <c r="D60" s="10">
        <f t="shared" si="8"/>
        <v>453121.06824925815</v>
      </c>
      <c r="E60" s="11">
        <f>IFERROR((SUMIF(Tienda_1!$F$2:$F$100000,$A60,Tienda_1!$H$2:$H$100000)+SUMIF(Tienda_2!$F$2:$F$100000,$A60,Tienda_2!$H$2:$H$100000)+SUMIF(Tienda_3!$F$2:$F$100000,$A60,Tienda_3!$H$2:$H$100000)+SUMIF(Tienda_4!$F$2:$F$100000,$A60,Tienda_4!$H$2:$H$100000))/B60,0)</f>
        <v>3.9629080118694362</v>
      </c>
      <c r="F60" s="12">
        <f t="shared" si="9"/>
        <v>6.9352863208517218E-2</v>
      </c>
    </row>
    <row r="61" spans="1:8" x14ac:dyDescent="0.25">
      <c r="A61" t="s">
        <v>35</v>
      </c>
      <c r="B61" s="9">
        <f>COUNTIF(Tienda_1!$F$2:$F$100000,$A61)+COUNTIF(Tienda_2!$F$2:$F$100000,$A61)+COUNTIF(Tienda_3!$F$2:$F$100000,$A61)+COUNTIF(Tienda_4!$F$2:$F$100000,$A61)</f>
        <v>679</v>
      </c>
      <c r="C61" s="10">
        <f>SUMIF(Tienda_1!$F$2:$F$100000,$A61,Tienda_1!$C$2:$C$100000)+SUMIF(Tienda_2!$F$2:$F$100000,$A61,Tienda_2!$C$2:$C$100000)+SUMIF(Tienda_3!$F$2:$F$100000,$A61,Tienda_3!$C$2:$C$100000)+SUMIF(Tienda_4!$F$2:$F$100000,$A61,Tienda_4!$C$2:$C$100000)</f>
        <v>349694800</v>
      </c>
      <c r="D61" s="10">
        <f t="shared" si="8"/>
        <v>515014.43298969074</v>
      </c>
      <c r="E61" s="11">
        <f>IFERROR((SUMIF(Tienda_1!$F$2:$F$100000,$A61,Tienda_1!$H$2:$H$100000)+SUMIF(Tienda_2!$F$2:$F$100000,$A61,Tienda_2!$H$2:$H$100000)+SUMIF(Tienda_3!$F$2:$F$100000,$A61,Tienda_3!$H$2:$H$100000)+SUMIF(Tienda_4!$F$2:$F$100000,$A61,Tienda_4!$H$2:$H$100000))/B61,0)</f>
        <v>3.9572901325478647</v>
      </c>
      <c r="F61" s="12">
        <f t="shared" si="9"/>
        <v>7.941077193959005E-2</v>
      </c>
    </row>
    <row r="62" spans="1:8" x14ac:dyDescent="0.25">
      <c r="A62" t="s">
        <v>96</v>
      </c>
      <c r="B62" s="9">
        <f>COUNTIF(Tienda_1!$F$2:$F$100000,$A62)+COUNTIF(Tienda_2!$F$2:$F$100000,$A62)+COUNTIF(Tienda_3!$F$2:$F$100000,$A62)+COUNTIF(Tienda_4!$F$2:$F$100000,$A62)</f>
        <v>656</v>
      </c>
      <c r="C62" s="10">
        <f>SUMIF(Tienda_1!$F$2:$F$100000,$A62,Tienda_1!$C$2:$C$100000)+SUMIF(Tienda_2!$F$2:$F$100000,$A62,Tienda_2!$C$2:$C$100000)+SUMIF(Tienda_3!$F$2:$F$100000,$A62,Tienda_3!$C$2:$C$100000)+SUMIF(Tienda_4!$F$2:$F$100000,$A62,Tienda_4!$C$2:$C$100000)</f>
        <v>283302600</v>
      </c>
      <c r="D62" s="10">
        <f t="shared" si="8"/>
        <v>431863.71951219509</v>
      </c>
      <c r="E62" s="11">
        <f>IFERROR((SUMIF(Tienda_1!$F$2:$F$100000,$A62,Tienda_1!$H$2:$H$100000)+SUMIF(Tienda_2!$F$2:$F$100000,$A62,Tienda_2!$H$2:$H$100000)+SUMIF(Tienda_3!$F$2:$F$100000,$A62,Tienda_3!$H$2:$H$100000)+SUMIF(Tienda_4!$F$2:$F$100000,$A62,Tienda_4!$H$2:$H$100000))/B62,0)</f>
        <v>4.0716463414634143</v>
      </c>
      <c r="F62" s="12">
        <f t="shared" si="9"/>
        <v>6.4334036875849751E-2</v>
      </c>
    </row>
    <row r="63" spans="1:8" x14ac:dyDescent="0.25">
      <c r="A63" t="s">
        <v>15</v>
      </c>
      <c r="B63" s="9">
        <f>COUNTIF(Tienda_1!$F$2:$F$100000,$A63)+COUNTIF(Tienda_2!$F$2:$F$100000,$A63)+COUNTIF(Tienda_3!$F$2:$F$100000,$A63)+COUNTIF(Tienda_4!$F$2:$F$100000,$A63)</f>
        <v>655</v>
      </c>
      <c r="C63" s="10">
        <f>SUMIF(Tienda_1!$F$2:$F$100000,$A63,Tienda_1!$C$2:$C$100000)+SUMIF(Tienda_2!$F$2:$F$100000,$A63,Tienda_2!$C$2:$C$100000)+SUMIF(Tienda_3!$F$2:$F$100000,$A63,Tienda_3!$C$2:$C$100000)+SUMIF(Tienda_4!$F$2:$F$100000,$A63,Tienda_4!$C$2:$C$100000)</f>
        <v>313350900</v>
      </c>
      <c r="D63" s="10">
        <f t="shared" si="8"/>
        <v>478398.32061068702</v>
      </c>
      <c r="E63" s="11">
        <f>IFERROR((SUMIF(Tienda_1!$F$2:$F$100000,$A63,Tienda_1!$H$2:$H$100000)+SUMIF(Tienda_2!$F$2:$F$100000,$A63,Tienda_2!$H$2:$H$100000)+SUMIF(Tienda_3!$F$2:$F$100000,$A63,Tienda_3!$H$2:$H$100000)+SUMIF(Tienda_4!$F$2:$F$100000,$A63,Tienda_4!$H$2:$H$100000))/B63,0)</f>
        <v>4.0412213740458016</v>
      </c>
      <c r="F63" s="12">
        <f t="shared" si="9"/>
        <v>7.1157583289672283E-2</v>
      </c>
    </row>
    <row r="64" spans="1:8" x14ac:dyDescent="0.25">
      <c r="A64" t="s">
        <v>54</v>
      </c>
      <c r="B64" s="9">
        <f>COUNTIF(Tienda_1!$F$2:$F$100000,$A64)+COUNTIF(Tienda_2!$F$2:$F$100000,$A64)+COUNTIF(Tienda_3!$F$2:$F$100000,$A64)+COUNTIF(Tienda_4!$F$2:$F$100000,$A64)</f>
        <v>625</v>
      </c>
      <c r="C64" s="10">
        <f>SUMIF(Tienda_1!$F$2:$F$100000,$A64,Tienda_1!$C$2:$C$100000)+SUMIF(Tienda_2!$F$2:$F$100000,$A64,Tienda_2!$C$2:$C$100000)+SUMIF(Tienda_3!$F$2:$F$100000,$A64,Tienda_3!$C$2:$C$100000)+SUMIF(Tienda_4!$F$2:$F$100000,$A64,Tienda_4!$C$2:$C$100000)</f>
        <v>310292300</v>
      </c>
      <c r="D64" s="10">
        <f t="shared" si="8"/>
        <v>496467.68</v>
      </c>
      <c r="E64" s="11">
        <f>IFERROR((SUMIF(Tienda_1!$F$2:$F$100000,$A64,Tienda_1!$H$2:$H$100000)+SUMIF(Tienda_2!$F$2:$F$100000,$A64,Tienda_2!$H$2:$H$100000)+SUMIF(Tienda_3!$F$2:$F$100000,$A64,Tienda_3!$H$2:$H$100000)+SUMIF(Tienda_4!$F$2:$F$100000,$A64,Tienda_4!$H$2:$H$100000))/B64,0)</f>
        <v>4.0640000000000001</v>
      </c>
      <c r="F64" s="12">
        <f t="shared" si="9"/>
        <v>7.0463018237362576E-2</v>
      </c>
    </row>
    <row r="65" spans="1:8" x14ac:dyDescent="0.25">
      <c r="A65" t="s">
        <v>160</v>
      </c>
      <c r="B65" s="9">
        <f>COUNTIF(Tienda_1!$F$2:$F$100000,$A65)+COUNTIF(Tienda_2!$F$2:$F$100000,$A65)+COUNTIF(Tienda_3!$F$2:$F$100000,$A65)+COUNTIF(Tienda_4!$F$2:$F$100000,$A65)</f>
        <v>650</v>
      </c>
      <c r="C65" s="10">
        <f>SUMIF(Tienda_1!$F$2:$F$100000,$A65,Tienda_1!$C$2:$C$100000)+SUMIF(Tienda_2!$F$2:$F$100000,$A65,Tienda_2!$C$2:$C$100000)+SUMIF(Tienda_3!$F$2:$F$100000,$A65,Tienda_3!$C$2:$C$100000)+SUMIF(Tienda_4!$F$2:$F$100000,$A65,Tienda_4!$C$2:$C$100000)</f>
        <v>293418200</v>
      </c>
      <c r="D65" s="10">
        <f t="shared" si="8"/>
        <v>451412.61538461538</v>
      </c>
      <c r="E65" s="11">
        <f>IFERROR((SUMIF(Tienda_1!$F$2:$F$100000,$A65,Tienda_1!$H$2:$H$100000)+SUMIF(Tienda_2!$F$2:$F$100000,$A65,Tienda_2!$H$2:$H$100000)+SUMIF(Tienda_3!$F$2:$F$100000,$A65,Tienda_3!$H$2:$H$100000)+SUMIF(Tienda_4!$F$2:$F$100000,$A65,Tienda_4!$H$2:$H$100000))/B65,0)</f>
        <v>4.0307692307692307</v>
      </c>
      <c r="F65" s="12">
        <f t="shared" si="9"/>
        <v>6.6631147398031151E-2</v>
      </c>
    </row>
    <row r="66" spans="1:8" x14ac:dyDescent="0.25">
      <c r="A66" t="s">
        <v>93</v>
      </c>
      <c r="B66" s="9">
        <f>COUNTIF(Tienda_1!$F$2:$F$100000,$A66)+COUNTIF(Tienda_2!$F$2:$F$100000,$A66)+COUNTIF(Tienda_3!$F$2:$F$100000,$A66)+COUNTIF(Tienda_4!$F$2:$F$100000,$A66)</f>
        <v>684</v>
      </c>
      <c r="C66" s="10">
        <f>SUMIF(Tienda_1!$F$2:$F$100000,$A66,Tienda_1!$C$2:$C$100000)+SUMIF(Tienda_2!$F$2:$F$100000,$A66,Tienda_2!$C$2:$C$100000)+SUMIF(Tienda_3!$F$2:$F$100000,$A66,Tienda_3!$C$2:$C$100000)+SUMIF(Tienda_4!$F$2:$F$100000,$A66,Tienda_4!$C$2:$C$100000)</f>
        <v>291625200</v>
      </c>
      <c r="D66" s="10">
        <f t="shared" si="8"/>
        <v>426352.63157894736</v>
      </c>
      <c r="E66" s="11">
        <f>IFERROR((SUMIF(Tienda_1!$F$2:$F$100000,$A66,Tienda_1!$H$2:$H$100000)+SUMIF(Tienda_2!$F$2:$F$100000,$A66,Tienda_2!$H$2:$H$100000)+SUMIF(Tienda_3!$F$2:$F$100000,$A66,Tienda_3!$H$2:$H$100000)+SUMIF(Tienda_4!$F$2:$F$100000,$A66,Tienda_4!$H$2:$H$100000))/B66,0)</f>
        <v>4.1345029239766085</v>
      </c>
      <c r="F66" s="12">
        <f t="shared" si="9"/>
        <v>6.6223982309823695E-2</v>
      </c>
    </row>
    <row r="67" spans="1:8" x14ac:dyDescent="0.25">
      <c r="A67" s="6" t="s">
        <v>1315</v>
      </c>
      <c r="B67" s="13">
        <f>SUM(B53:B66)</f>
        <v>9435</v>
      </c>
      <c r="C67" s="14">
        <f>SUM(C53:C66)</f>
        <v>4403619200</v>
      </c>
      <c r="D67" s="14">
        <f t="shared" si="8"/>
        <v>466732.29464758874</v>
      </c>
      <c r="E67" s="15">
        <f>IFERROR(SUMPRODUCT(E53:E66,B53:B66)/B67,0)</f>
        <v>4.0145204027556964</v>
      </c>
      <c r="F67" s="16">
        <f>SUM(F53:F66)</f>
        <v>0.99999999999999989</v>
      </c>
    </row>
    <row r="69" spans="1:8" x14ac:dyDescent="0.25">
      <c r="A69" s="17" t="s">
        <v>1321</v>
      </c>
      <c r="B69" s="17"/>
      <c r="C69" s="17"/>
      <c r="D69" s="17"/>
      <c r="E69" s="17"/>
      <c r="F69" s="17"/>
      <c r="G69" s="17"/>
    </row>
    <row r="70" spans="1:8" x14ac:dyDescent="0.25">
      <c r="A70" s="7" t="s">
        <v>1322</v>
      </c>
      <c r="B70" s="7" t="s">
        <v>1297</v>
      </c>
      <c r="C70" s="7" t="s">
        <v>1298</v>
      </c>
      <c r="D70" s="7" t="s">
        <v>1299</v>
      </c>
      <c r="E70" s="7" t="s">
        <v>1300</v>
      </c>
      <c r="F70" s="7" t="s">
        <v>1313</v>
      </c>
      <c r="G70" s="7" t="s">
        <v>1314</v>
      </c>
    </row>
    <row r="71" spans="1:8" x14ac:dyDescent="0.25">
      <c r="A71" s="18">
        <v>2020</v>
      </c>
      <c r="B71" s="10">
        <f>SUMPRODUCT((RIGHT(Tienda_1!$E$2:$E$5000,4)=TEXT($A71,"0"))*Tienda_1!$C$2:$C$5000)</f>
        <v>368933200</v>
      </c>
      <c r="C71" s="10">
        <f>SUMPRODUCT((RIGHT(Tienda_2!$E$2:$E$5000,4)=TEXT($A71,"0"))*Tienda_2!$C$2:$C$5000)</f>
        <v>320466600</v>
      </c>
      <c r="D71" s="10">
        <f>SUMPRODUCT((RIGHT(Tienda_3!$E$2:$E$5000,4)=TEXT($A71,"0"))*Tienda_3!$C$2:$C$5000)</f>
        <v>321707500</v>
      </c>
      <c r="E71" s="10">
        <f>SUMPRODUCT((RIGHT(Tienda_4!$E$2:$E$5000,4)=TEXT($A71,"0"))*Tienda_4!$C$2:$C$5000)</f>
        <v>330847700</v>
      </c>
      <c r="F71" s="10">
        <f>SUM(B71:E71)</f>
        <v>1341955000</v>
      </c>
      <c r="G71" s="12">
        <f>IFERROR(F71/$F$75,0)</f>
        <v>0.30473911095673306</v>
      </c>
    </row>
    <row r="72" spans="1:8" x14ac:dyDescent="0.25">
      <c r="A72" s="18">
        <v>2021</v>
      </c>
      <c r="B72" s="10">
        <f>SUMPRODUCT((RIGHT(Tienda_1!$E$2:$E$5000,4)=TEXT($A72,"0"))*Tienda_1!$C$2:$C$5000)</f>
        <v>362120800</v>
      </c>
      <c r="C72" s="10">
        <f>SUMPRODUCT((RIGHT(Tienda_2!$E$2:$E$5000,4)=TEXT($A72,"0"))*Tienda_2!$C$2:$C$5000)</f>
        <v>351215500</v>
      </c>
      <c r="D72" s="10">
        <f>SUMPRODUCT((RIGHT(Tienda_3!$E$2:$E$5000,4)=TEXT($A72,"0"))*Tienda_3!$C$2:$C$5000)</f>
        <v>362954400</v>
      </c>
      <c r="E72" s="10">
        <f>SUMPRODUCT((RIGHT(Tienda_4!$E$2:$E$5000,4)=TEXT($A72,"0"))*Tienda_4!$C$2:$C$5000)</f>
        <v>347823600</v>
      </c>
      <c r="F72" s="10">
        <f>SUM(B72:E72)</f>
        <v>1424114300</v>
      </c>
      <c r="G72" s="12">
        <f>IFERROR(F72/$F$75,0)</f>
        <v>0.32339633272559082</v>
      </c>
    </row>
    <row r="73" spans="1:8" x14ac:dyDescent="0.25">
      <c r="A73" s="18">
        <v>2022</v>
      </c>
      <c r="B73" s="10">
        <f>SUMPRODUCT((RIGHT(Tienda_1!$E$2:$E$5000,4)=TEXT($A73,"0"))*Tienda_1!$C$2:$C$5000)</f>
        <v>316565600</v>
      </c>
      <c r="C73" s="10">
        <f>SUMPRODUCT((RIGHT(Tienda_2!$E$2:$E$5000,4)=TEXT($A73,"0"))*Tienda_2!$C$2:$C$5000)</f>
        <v>358226500</v>
      </c>
      <c r="D73" s="10">
        <f>SUMPRODUCT((RIGHT(Tienda_3!$E$2:$E$5000,4)=TEXT($A73,"0"))*Tienda_3!$C$2:$C$5000)</f>
        <v>350438300</v>
      </c>
      <c r="E73" s="10">
        <f>SUMPRODUCT((RIGHT(Tienda_4!$E$2:$E$5000,4)=TEXT($A73,"0"))*Tienda_4!$C$2:$C$5000)</f>
        <v>302221500</v>
      </c>
      <c r="F73" s="10">
        <f>SUM(B73:E73)</f>
        <v>1327451900</v>
      </c>
      <c r="G73" s="12">
        <f>IFERROR(F73/$F$75,0)</f>
        <v>0.30144566087821578</v>
      </c>
    </row>
    <row r="74" spans="1:8" x14ac:dyDescent="0.25">
      <c r="A74" s="18">
        <v>2023</v>
      </c>
      <c r="B74" s="10">
        <f>SUMPRODUCT((RIGHT(Tienda_1!$E$2:$E$5000,4)=TEXT($A74,"0"))*Tienda_1!$C$2:$C$5000)</f>
        <v>103260800</v>
      </c>
      <c r="C74" s="10">
        <f>SUMPRODUCT((RIGHT(Tienda_2!$E$2:$E$5000,4)=TEXT($A74,"0"))*Tienda_2!$C$2:$C$5000)</f>
        <v>86434900</v>
      </c>
      <c r="D74" s="10">
        <f>SUMPRODUCT((RIGHT(Tienda_3!$E$2:$E$5000,4)=TEXT($A74,"0"))*Tienda_3!$C$2:$C$5000)</f>
        <v>62919400</v>
      </c>
      <c r="E74" s="10">
        <f>SUMPRODUCT((RIGHT(Tienda_4!$E$2:$E$5000,4)=TEXT($A74,"0"))*Tienda_4!$C$2:$C$5000)</f>
        <v>57482900</v>
      </c>
      <c r="F74" s="10">
        <f>SUM(B74:E74)</f>
        <v>310098000</v>
      </c>
      <c r="G74" s="12">
        <f>IFERROR(F74/$F$75,0)</f>
        <v>7.0418895439460338E-2</v>
      </c>
    </row>
    <row r="75" spans="1:8" x14ac:dyDescent="0.25">
      <c r="A75" s="19" t="s">
        <v>1315</v>
      </c>
      <c r="B75" s="14">
        <f t="shared" ref="B75:G75" si="10">SUM(B71:B74)</f>
        <v>1150880400</v>
      </c>
      <c r="C75" s="14">
        <f t="shared" si="10"/>
        <v>1116343500</v>
      </c>
      <c r="D75" s="14">
        <f t="shared" si="10"/>
        <v>1098019600</v>
      </c>
      <c r="E75" s="14">
        <f t="shared" si="10"/>
        <v>1038375700</v>
      </c>
      <c r="F75" s="14">
        <f t="shared" si="10"/>
        <v>4403619200</v>
      </c>
      <c r="G75" s="16">
        <f t="shared" si="10"/>
        <v>1</v>
      </c>
    </row>
    <row r="77" spans="1:8" x14ac:dyDescent="0.25">
      <c r="A77" s="17" t="s">
        <v>1323</v>
      </c>
      <c r="B77" s="17"/>
      <c r="C77" s="17"/>
      <c r="D77" s="17"/>
      <c r="E77" s="17"/>
      <c r="F77" s="17"/>
      <c r="G77" s="17"/>
      <c r="H77" s="17"/>
    </row>
    <row r="78" spans="1:8" x14ac:dyDescent="0.25">
      <c r="A78" s="7" t="s">
        <v>8</v>
      </c>
      <c r="B78" s="7" t="s">
        <v>1297</v>
      </c>
      <c r="C78" s="7" t="s">
        <v>1298</v>
      </c>
      <c r="D78" s="7" t="s">
        <v>1299</v>
      </c>
      <c r="E78" s="7" t="s">
        <v>1300</v>
      </c>
      <c r="F78" s="7" t="s">
        <v>1313</v>
      </c>
      <c r="G78" s="7" t="s">
        <v>1314</v>
      </c>
      <c r="H78" s="7" t="s">
        <v>1302</v>
      </c>
    </row>
    <row r="79" spans="1:8" x14ac:dyDescent="0.25">
      <c r="A79" t="s">
        <v>38</v>
      </c>
      <c r="B79" s="10">
        <f>SUMIF(Tienda_1!$I$2:$I$100000,$A79,Tienda_1!$C$2:$C$100000)</f>
        <v>64105500</v>
      </c>
      <c r="C79" s="10">
        <f>SUMIF(Tienda_2!$I$2:$I$100000,$A79,Tienda_2!$C$2:$C$100000)</f>
        <v>77366600</v>
      </c>
      <c r="D79" s="10">
        <f>SUMIF(Tienda_3!$I$2:$I$100000,$A79,Tienda_3!$C$2:$C$100000)</f>
        <v>47411300</v>
      </c>
      <c r="E79" s="10">
        <f>SUMIF(Tienda_4!$I$2:$I$100000,$A79,Tienda_4!$C$2:$C$100000)</f>
        <v>46986200</v>
      </c>
      <c r="F79" s="10">
        <f>SUM(B79:E79)</f>
        <v>235869600</v>
      </c>
      <c r="G79" s="12">
        <f>IFERROR(F79/$F$83,0)</f>
        <v>5.3562669542361885E-2</v>
      </c>
      <c r="H79" s="9">
        <f>COUNTIF(Tienda_1!$I$2:$I$100000,$A79)+COUNTIF(Tienda_2!$I$2:$I$100000,$A79)+COUNTIF(Tienda_3!$I$2:$I$100000,$A79)+COUNTIF(Tienda_4!$I$2:$I$100000,$A79)</f>
        <v>504</v>
      </c>
    </row>
    <row r="80" spans="1:8" x14ac:dyDescent="0.25">
      <c r="A80" t="s">
        <v>32</v>
      </c>
      <c r="B80" s="10">
        <f>SUMIF(Tienda_1!$I$2:$I$100000,$A80,Tienda_1!$C$2:$C$100000)</f>
        <v>232609700</v>
      </c>
      <c r="C80" s="10">
        <f>SUMIF(Tienda_2!$I$2:$I$100000,$A80,Tienda_2!$C$2:$C$100000)</f>
        <v>210748800</v>
      </c>
      <c r="D80" s="10">
        <f>SUMIF(Tienda_3!$I$2:$I$100000,$A80,Tienda_3!$C$2:$C$100000)</f>
        <v>229322400</v>
      </c>
      <c r="E80" s="10">
        <f>SUMIF(Tienda_4!$I$2:$I$100000,$A80,Tienda_4!$C$2:$C$100000)</f>
        <v>208003300</v>
      </c>
      <c r="F80" s="10">
        <f>SUM(B80:E80)</f>
        <v>880684200</v>
      </c>
      <c r="G80" s="12">
        <f>IFERROR(F80/$F$83,0)</f>
        <v>0.19999099831338732</v>
      </c>
      <c r="H80" s="9">
        <f>COUNTIF(Tienda_1!$I$2:$I$100000,$A80)+COUNTIF(Tienda_2!$I$2:$I$100000,$A80)+COUNTIF(Tienda_3!$I$2:$I$100000,$A80)+COUNTIF(Tienda_4!$I$2:$I$100000,$A80)</f>
        <v>1900</v>
      </c>
    </row>
    <row r="81" spans="1:8" x14ac:dyDescent="0.25">
      <c r="A81" t="s">
        <v>17</v>
      </c>
      <c r="B81" s="10">
        <f>SUMIF(Tienda_1!$I$2:$I$100000,$A81,Tienda_1!$C$2:$C$100000)</f>
        <v>840665800</v>
      </c>
      <c r="C81" s="10">
        <f>SUMIF(Tienda_2!$I$2:$I$100000,$A81,Tienda_2!$C$2:$C$100000)</f>
        <v>816659500</v>
      </c>
      <c r="D81" s="10">
        <f>SUMIF(Tienda_3!$I$2:$I$100000,$A81,Tienda_3!$C$2:$C$100000)</f>
        <v>804570700</v>
      </c>
      <c r="E81" s="10">
        <f>SUMIF(Tienda_4!$I$2:$I$100000,$A81,Tienda_4!$C$2:$C$100000)</f>
        <v>768711100</v>
      </c>
      <c r="F81" s="10">
        <f>SUM(B81:E81)</f>
        <v>3230607100</v>
      </c>
      <c r="G81" s="12">
        <f>IFERROR(F81/$F$83,0)</f>
        <v>0.73362544608761815</v>
      </c>
      <c r="H81" s="9">
        <f>COUNTIF(Tienda_1!$I$2:$I$100000,$A81)+COUNTIF(Tienda_2!$I$2:$I$100000,$A81)+COUNTIF(Tienda_3!$I$2:$I$100000,$A81)+COUNTIF(Tienda_4!$I$2:$I$100000,$A81)</f>
        <v>6898</v>
      </c>
    </row>
    <row r="82" spans="1:8" x14ac:dyDescent="0.25">
      <c r="A82" t="s">
        <v>146</v>
      </c>
      <c r="B82" s="10">
        <f>SUMIF(Tienda_1!$I$2:$I$100000,$A82,Tienda_1!$C$2:$C$100000)</f>
        <v>13499400</v>
      </c>
      <c r="C82" s="10">
        <f>SUMIF(Tienda_2!$I$2:$I$100000,$A82,Tienda_2!$C$2:$C$100000)</f>
        <v>11568600</v>
      </c>
      <c r="D82" s="10">
        <f>SUMIF(Tienda_3!$I$2:$I$100000,$A82,Tienda_3!$C$2:$C$100000)</f>
        <v>16715200</v>
      </c>
      <c r="E82" s="10">
        <f>SUMIF(Tienda_4!$I$2:$I$100000,$A82,Tienda_4!$C$2:$C$100000)</f>
        <v>14675100</v>
      </c>
      <c r="F82" s="10">
        <f>SUM(B82:E82)</f>
        <v>56458300</v>
      </c>
      <c r="G82" s="12">
        <f>IFERROR(F82/$F$83,0)</f>
        <v>1.282088605663269E-2</v>
      </c>
      <c r="H82" s="9">
        <f>COUNTIF(Tienda_1!$I$2:$I$100000,$A82)+COUNTIF(Tienda_2!$I$2:$I$100000,$A82)+COUNTIF(Tienda_3!$I$2:$I$100000,$A82)+COUNTIF(Tienda_4!$I$2:$I$100000,$A82)</f>
        <v>133</v>
      </c>
    </row>
    <row r="83" spans="1:8" x14ac:dyDescent="0.25">
      <c r="A83" s="6" t="s">
        <v>1315</v>
      </c>
      <c r="B83" s="14">
        <f t="shared" ref="B83:H83" si="11">SUM(B79:B82)</f>
        <v>1150880400</v>
      </c>
      <c r="C83" s="14">
        <f t="shared" si="11"/>
        <v>1116343500</v>
      </c>
      <c r="D83" s="14">
        <f t="shared" si="11"/>
        <v>1098019600</v>
      </c>
      <c r="E83" s="14">
        <f t="shared" si="11"/>
        <v>1038375700</v>
      </c>
      <c r="F83" s="14">
        <f t="shared" si="11"/>
        <v>4403619200</v>
      </c>
      <c r="G83" s="16">
        <f t="shared" si="11"/>
        <v>1</v>
      </c>
      <c r="H83" s="13">
        <f t="shared" si="11"/>
        <v>9435</v>
      </c>
    </row>
    <row r="85" spans="1:8" x14ac:dyDescent="0.25">
      <c r="A85" s="17" t="s">
        <v>1324</v>
      </c>
      <c r="B85" s="17"/>
      <c r="C85" s="17"/>
      <c r="D85" s="113"/>
      <c r="E85" s="113"/>
      <c r="F85" s="113"/>
      <c r="G85" s="113"/>
      <c r="H85" s="113"/>
    </row>
    <row r="86" spans="1:8" x14ac:dyDescent="0.25">
      <c r="A86" s="6" t="s">
        <v>1325</v>
      </c>
      <c r="B86" t="str">
        <f>INDEX($B$5:$E$5,MATCH(MAX($B$7:$E$7),$B$7:$E$7,0))</f>
        <v>Tienda 1</v>
      </c>
      <c r="C86" s="20">
        <f>MAX($B$7:$E$7)</f>
        <v>1150880400</v>
      </c>
    </row>
    <row r="87" spans="1:8" x14ac:dyDescent="0.25">
      <c r="A87" s="6" t="s">
        <v>1326</v>
      </c>
      <c r="B87" t="str">
        <f>INDEX($B$5:$E$5,MATCH(MIN($B$7:$E$7),$B$7:$E$7,0))</f>
        <v>Tienda 4</v>
      </c>
      <c r="C87" s="20">
        <f>MIN($B$7:$E$7)</f>
        <v>1038375700</v>
      </c>
    </row>
    <row r="88" spans="1:8" x14ac:dyDescent="0.25">
      <c r="A88" s="6" t="s">
        <v>1327</v>
      </c>
      <c r="B88" t="str">
        <f>INDEX($B$5:$E$5,MATCH(MAX($B$12:$E$12),$B$12:$E$12,0))</f>
        <v>Tienda 3</v>
      </c>
      <c r="C88" s="11">
        <f>MAX($B$12:$E$12)</f>
        <v>4.0483255616786771</v>
      </c>
    </row>
    <row r="89" spans="1:8" x14ac:dyDescent="0.25">
      <c r="A89" s="6" t="s">
        <v>1328</v>
      </c>
      <c r="B89" t="str">
        <f>INDEX($B$5:$E$5,MATCH(MIN($B$12:$E$12),$B$12:$E$12,0))</f>
        <v>Tienda 1</v>
      </c>
      <c r="C89" s="11">
        <f>MIN($B$12:$E$12)</f>
        <v>3.976685036032217</v>
      </c>
    </row>
    <row r="90" spans="1:8" x14ac:dyDescent="0.25">
      <c r="A90" s="6" t="s">
        <v>1329</v>
      </c>
      <c r="B90" t="str">
        <f>INDEX($A$18:$A$25,MATCH(MAX($F$18:$F$25),$F$18:$F$25,0))</f>
        <v>Electrónicos</v>
      </c>
      <c r="C90" s="20">
        <f>MAX($F$18:$F$25)</f>
        <v>1660576500</v>
      </c>
    </row>
    <row r="91" spans="1:8" x14ac:dyDescent="0.25">
      <c r="A91" s="6" t="s">
        <v>1330</v>
      </c>
      <c r="B91" t="str">
        <f>INDEX($A$18:$A$25,MATCH(MIN($F$18:$F$25),$F$18:$F$25,0))</f>
        <v>Libros</v>
      </c>
      <c r="C91" s="20">
        <f>MIN($F$18:$F$25)</f>
        <v>37696100</v>
      </c>
    </row>
    <row r="92" spans="1:8" x14ac:dyDescent="0.25">
      <c r="A92" s="6" t="s">
        <v>1331</v>
      </c>
      <c r="B92" t="str">
        <f>INDEX($A$30:$A$48,MATCH(MAX($F$30:$F$48),$F$30:$F$48,0))</f>
        <v>Bogotá</v>
      </c>
      <c r="C92" s="20">
        <f>MAX($F$30:$F$48)</f>
        <v>1814858300</v>
      </c>
    </row>
    <row r="93" spans="1:8" x14ac:dyDescent="0.25">
      <c r="A93" s="6" t="s">
        <v>1332</v>
      </c>
      <c r="B93" t="str">
        <f>INDEX($A$53:$A$66,MATCH(MAX($C$53:$C$66),$C$53:$C$66,0))</f>
        <v>Felipe Santos</v>
      </c>
      <c r="C93" s="20">
        <f>MAX($C$53:$C$66)</f>
        <v>353796000</v>
      </c>
    </row>
    <row r="94" spans="1:8" x14ac:dyDescent="0.25">
      <c r="A94" s="6" t="s">
        <v>1333</v>
      </c>
      <c r="B94" t="str">
        <f>INDEX($A$53:$A$66,MATCH(MIN($C$53:$C$66),$C$53:$C$66,0))</f>
        <v>Mariana Herrera</v>
      </c>
      <c r="C94" s="20">
        <f>MIN($C$53:$C$66)</f>
        <v>283302600</v>
      </c>
    </row>
    <row r="95" spans="1:8" x14ac:dyDescent="0.25">
      <c r="A95" s="6" t="s">
        <v>1334</v>
      </c>
      <c r="B95">
        <f>INDEX($A$71:$A$74,MATCH(MAX($F$71:$F$74),$F$71:$F$74,0))</f>
        <v>2021</v>
      </c>
      <c r="C95" s="20">
        <f>MAX($F$71:$F$74)</f>
        <v>1424114300</v>
      </c>
    </row>
    <row r="96" spans="1:8" x14ac:dyDescent="0.25">
      <c r="A96" s="6" t="s">
        <v>1335</v>
      </c>
      <c r="B96" t="str">
        <f>INDEX($A$79:$A$82,MATCH(MAX($F$79:$F$82),$F$79:$F$82,0))</f>
        <v>Tarjeta de crédito</v>
      </c>
      <c r="C96" s="20">
        <f>MAX($F$79:$F$82)</f>
        <v>3230607100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24F2-E753-4A28-9009-CBFB130E394C}">
  <dimension ref="B2:F58"/>
  <sheetViews>
    <sheetView topLeftCell="B1" workbookViewId="0">
      <pane ySplit="3" topLeftCell="A4" activePane="bottomLeft" state="frozen"/>
      <selection pane="bottomLeft" activeCell="C60" sqref="C60"/>
    </sheetView>
  </sheetViews>
  <sheetFormatPr baseColWidth="10" defaultRowHeight="15" x14ac:dyDescent="0.25"/>
  <cols>
    <col min="1" max="1" width="5.7109375" customWidth="1"/>
    <col min="2" max="2" width="43.85546875" customWidth="1"/>
    <col min="3" max="6" width="22.85546875" customWidth="1"/>
  </cols>
  <sheetData>
    <row r="2" spans="2:6" ht="23.25" x14ac:dyDescent="0.35">
      <c r="B2" s="21" t="s">
        <v>1339</v>
      </c>
    </row>
    <row r="3" spans="2:6" x14ac:dyDescent="0.25">
      <c r="B3" s="3" t="s">
        <v>1340</v>
      </c>
    </row>
    <row r="5" spans="2:6" x14ac:dyDescent="0.25">
      <c r="B5" s="17" t="s">
        <v>1341</v>
      </c>
      <c r="C5" s="17"/>
      <c r="D5" s="113"/>
      <c r="E5" s="113"/>
      <c r="F5" s="113"/>
    </row>
    <row r="6" spans="2:6" x14ac:dyDescent="0.25">
      <c r="B6" t="s">
        <v>1319</v>
      </c>
      <c r="C6" s="22">
        <f>Análisis!$F$7</f>
        <v>4403619200</v>
      </c>
    </row>
    <row r="7" spans="2:6" x14ac:dyDescent="0.25">
      <c r="B7" t="s">
        <v>1342</v>
      </c>
      <c r="C7" s="23">
        <f>Análisis!$F$6</f>
        <v>9435</v>
      </c>
    </row>
    <row r="8" spans="2:6" x14ac:dyDescent="0.25">
      <c r="B8" t="s">
        <v>1320</v>
      </c>
      <c r="C8" s="22">
        <f>Análisis!$F$8</f>
        <v>466732.29464758874</v>
      </c>
    </row>
    <row r="9" spans="2:6" x14ac:dyDescent="0.25">
      <c r="B9" t="s">
        <v>1343</v>
      </c>
      <c r="C9" s="22">
        <f>Análisis!$F$9</f>
        <v>234697000</v>
      </c>
    </row>
    <row r="10" spans="2:6" x14ac:dyDescent="0.25">
      <c r="B10" t="s">
        <v>1344</v>
      </c>
      <c r="C10" s="22">
        <f>Análisis!$F$11</f>
        <v>4168922200</v>
      </c>
    </row>
    <row r="11" spans="2:6" x14ac:dyDescent="0.25">
      <c r="B11" t="s">
        <v>1345</v>
      </c>
      <c r="C11" s="24">
        <f>Análisis!$F$12</f>
        <v>4.0145204027556964</v>
      </c>
    </row>
    <row r="12" spans="2:6" x14ac:dyDescent="0.25">
      <c r="B12" t="s">
        <v>1309</v>
      </c>
      <c r="C12" s="24">
        <f>Análisis!$F$13</f>
        <v>2.9273979862215156</v>
      </c>
    </row>
    <row r="13" spans="2:6" x14ac:dyDescent="0.25">
      <c r="B13" t="s">
        <v>1346</v>
      </c>
      <c r="C13" s="25">
        <f>IFERROR(Análisis!$F$9/Análisis!$F$7,0)</f>
        <v>5.3296388570564866E-2</v>
      </c>
    </row>
    <row r="15" spans="2:6" x14ac:dyDescent="0.25">
      <c r="B15" s="17" t="s">
        <v>1347</v>
      </c>
      <c r="C15" s="17"/>
      <c r="D15" s="17"/>
      <c r="E15" s="17"/>
      <c r="F15" s="17"/>
    </row>
    <row r="16" spans="2:6" x14ac:dyDescent="0.25">
      <c r="B16" s="7" t="s">
        <v>1337</v>
      </c>
      <c r="C16" s="7" t="s">
        <v>1338</v>
      </c>
      <c r="D16" s="7" t="s">
        <v>1314</v>
      </c>
      <c r="E16" s="7" t="s">
        <v>1320</v>
      </c>
      <c r="F16" s="7" t="s">
        <v>7</v>
      </c>
    </row>
    <row r="17" spans="2:6" x14ac:dyDescent="0.25">
      <c r="B17" t="str">
        <f>Análisis!B5</f>
        <v>Tienda 1</v>
      </c>
      <c r="C17" s="10">
        <f>Análisis!B7</f>
        <v>1150880400</v>
      </c>
      <c r="D17" s="12">
        <f>Análisis!B14</f>
        <v>0.26134875604139429</v>
      </c>
      <c r="E17" s="10">
        <f>Análisis!B8</f>
        <v>487867.91013141163</v>
      </c>
      <c r="F17" s="11">
        <f>Análisis!B12</f>
        <v>3.976685036032217</v>
      </c>
    </row>
    <row r="18" spans="2:6" x14ac:dyDescent="0.25">
      <c r="B18" t="str">
        <f>Análisis!C5</f>
        <v>Tienda 2</v>
      </c>
      <c r="C18" s="10">
        <f>Análisis!C7</f>
        <v>1116343500</v>
      </c>
      <c r="D18" s="12">
        <f>Análisis!C14</f>
        <v>0.25350591168282671</v>
      </c>
      <c r="E18" s="10">
        <f>Análisis!C8</f>
        <v>473227.42687579483</v>
      </c>
      <c r="F18" s="11">
        <f>Análisis!C12</f>
        <v>4.0373039423484531</v>
      </c>
    </row>
    <row r="19" spans="2:6" x14ac:dyDescent="0.25">
      <c r="B19" t="str">
        <f>Análisis!D5</f>
        <v>Tienda 3</v>
      </c>
      <c r="C19" s="10">
        <f>Análisis!D7</f>
        <v>1098019600</v>
      </c>
      <c r="D19" s="12">
        <f>Análisis!D14</f>
        <v>0.24934481164947234</v>
      </c>
      <c r="E19" s="10">
        <f>Análisis!D8</f>
        <v>465459.77108944469</v>
      </c>
      <c r="F19" s="11">
        <f>Análisis!D12</f>
        <v>4.0483255616786771</v>
      </c>
    </row>
    <row r="20" spans="2:6" x14ac:dyDescent="0.25">
      <c r="B20" t="str">
        <f>Análisis!E5</f>
        <v>Tienda 4</v>
      </c>
      <c r="C20" s="10">
        <f>Análisis!E7</f>
        <v>1038375700</v>
      </c>
      <c r="D20" s="12">
        <f>Análisis!E14</f>
        <v>0.23580052062630666</v>
      </c>
      <c r="E20" s="10">
        <f>Análisis!E8</f>
        <v>440362.89228159457</v>
      </c>
      <c r="F20" s="11">
        <f>Análisis!E12</f>
        <v>3.9957591178965224</v>
      </c>
    </row>
    <row r="21" spans="2:6" x14ac:dyDescent="0.25">
      <c r="B21" s="6" t="s">
        <v>1315</v>
      </c>
      <c r="C21" s="14">
        <f>SUM(C17:C20)</f>
        <v>4403619200</v>
      </c>
      <c r="D21" s="16">
        <f>SUM(D17:D20)</f>
        <v>0.99999999999999989</v>
      </c>
      <c r="E21" s="14">
        <f>Análisis!F8</f>
        <v>466732.29464758874</v>
      </c>
      <c r="F21" s="15">
        <f>Análisis!F12</f>
        <v>4.0145204027556964</v>
      </c>
    </row>
    <row r="23" spans="2:6" x14ac:dyDescent="0.25">
      <c r="B23" s="17" t="s">
        <v>1348</v>
      </c>
      <c r="C23" s="17"/>
      <c r="D23" s="17"/>
      <c r="E23" s="113"/>
      <c r="F23" s="113"/>
    </row>
    <row r="24" spans="2:6" x14ac:dyDescent="0.25">
      <c r="B24" s="7" t="s">
        <v>1349</v>
      </c>
      <c r="C24" s="7" t="s">
        <v>1350</v>
      </c>
      <c r="D24" s="7" t="s">
        <v>1338</v>
      </c>
    </row>
    <row r="25" spans="2:6" x14ac:dyDescent="0.25">
      <c r="B25" s="26" t="s">
        <v>1351</v>
      </c>
      <c r="C25" s="27"/>
      <c r="D25" s="27"/>
    </row>
    <row r="26" spans="2:6" x14ac:dyDescent="0.25">
      <c r="B26" t="s">
        <v>1352</v>
      </c>
      <c r="C26" t="str">
        <f>INDEX(Análisis!$A$18:$A$25,MATCH(LARGE(Análisis!$F$18:$F$25,1),Análisis!$F$18:$F$25,0))</f>
        <v>Electrónicos</v>
      </c>
      <c r="D26" s="20">
        <f>LARGE(Análisis!$F$18:$F$25,1)</f>
        <v>1660576500</v>
      </c>
    </row>
    <row r="27" spans="2:6" x14ac:dyDescent="0.25">
      <c r="B27" t="s">
        <v>1353</v>
      </c>
      <c r="C27" t="str">
        <f>INDEX(Análisis!$A$18:$A$25,MATCH(LARGE(Análisis!$F$18:$F$25,2),Análisis!$F$18:$F$25,0))</f>
        <v>Electrodomésticos</v>
      </c>
      <c r="D27" s="20">
        <f>LARGE(Análisis!$F$18:$F$25,2)</f>
        <v>1324751100</v>
      </c>
    </row>
    <row r="28" spans="2:6" x14ac:dyDescent="0.25">
      <c r="B28" t="s">
        <v>1354</v>
      </c>
      <c r="C28" t="str">
        <f>INDEX(Análisis!$A$18:$A$25,MATCH(LARGE(Análisis!$F$18:$F$25,3),Análisis!$F$18:$F$25,0))</f>
        <v>Muebles</v>
      </c>
      <c r="D28" s="20">
        <f>LARGE(Análisis!$F$18:$F$25,3)</f>
        <v>757661000</v>
      </c>
    </row>
    <row r="29" spans="2:6" x14ac:dyDescent="0.25">
      <c r="B29" t="s">
        <v>1355</v>
      </c>
      <c r="C29" t="str">
        <f>INDEX(Análisis!$A$18:$A$25,MATCH(MIN(Análisis!$F$18:$F$25),Análisis!$F$18:$F$25,0))</f>
        <v>Libros</v>
      </c>
      <c r="D29" s="20">
        <f>MIN(Análisis!$F$18:$F$25)</f>
        <v>37696100</v>
      </c>
    </row>
    <row r="31" spans="2:6" x14ac:dyDescent="0.25">
      <c r="B31" s="26" t="s">
        <v>1356</v>
      </c>
      <c r="C31" s="27"/>
      <c r="D31" s="27"/>
    </row>
    <row r="32" spans="2:6" x14ac:dyDescent="0.25">
      <c r="B32" t="s">
        <v>1352</v>
      </c>
      <c r="C32" t="str">
        <f>INDEX(Análisis!$A$30:$A$48,MATCH(LARGE(Análisis!$F$30:$F$48,1),Análisis!$F$30:$F$48,0))</f>
        <v>Bogotá</v>
      </c>
      <c r="D32" s="20">
        <f>LARGE(Análisis!$F$30:$F$48,1)</f>
        <v>1814858300</v>
      </c>
    </row>
    <row r="33" spans="2:6" x14ac:dyDescent="0.25">
      <c r="B33" t="s">
        <v>1353</v>
      </c>
      <c r="C33" t="str">
        <f>INDEX(Análisis!$A$30:$A$48,MATCH(LARGE(Análisis!$F$30:$F$48,2),Análisis!$F$30:$F$48,0))</f>
        <v>Medellín</v>
      </c>
      <c r="D33" s="20">
        <f>LARGE(Análisis!$F$30:$F$48,2)</f>
        <v>1096669200</v>
      </c>
    </row>
    <row r="34" spans="2:6" x14ac:dyDescent="0.25">
      <c r="B34" t="s">
        <v>1354</v>
      </c>
      <c r="C34" t="str">
        <f>INDEX(Análisis!$A$30:$A$48,MATCH(LARGE(Análisis!$F$30:$F$48,3),Análisis!$F$30:$F$48,0))</f>
        <v>Cali</v>
      </c>
      <c r="D34" s="20">
        <f>LARGE(Análisis!$F$30:$F$48,3)</f>
        <v>506526100</v>
      </c>
    </row>
    <row r="35" spans="2:6" x14ac:dyDescent="0.25">
      <c r="B35" t="s">
        <v>1355</v>
      </c>
      <c r="C35" t="str">
        <f>INDEX(Análisis!$A$30:$A$48,MATCH(MIN(Análisis!$F$30:$F$48),Análisis!$F$30:$F$48,0))</f>
        <v>Valledupar</v>
      </c>
      <c r="D35" s="20">
        <f>MIN(Análisis!$F$30:$F$48)</f>
        <v>5886300</v>
      </c>
    </row>
    <row r="37" spans="2:6" x14ac:dyDescent="0.25">
      <c r="B37" s="26" t="s">
        <v>1357</v>
      </c>
      <c r="C37" s="27"/>
      <c r="D37" s="27"/>
    </row>
    <row r="38" spans="2:6" x14ac:dyDescent="0.25">
      <c r="B38" t="s">
        <v>1352</v>
      </c>
      <c r="C38" t="str">
        <f>INDEX(Análisis!$A$53:$A$66,MATCH(LARGE(Análisis!$C$53:$C$66,1),Análisis!$C$53:$C$66,0))</f>
        <v>Felipe Santos</v>
      </c>
      <c r="D38" s="20">
        <f>LARGE(Análisis!$C$53:$C$66,1)</f>
        <v>353796000</v>
      </c>
    </row>
    <row r="39" spans="2:6" x14ac:dyDescent="0.25">
      <c r="B39" t="s">
        <v>1353</v>
      </c>
      <c r="C39" t="str">
        <f>INDEX(Análisis!$A$53:$A$66,MATCH(LARGE(Análisis!$C$53:$C$66,2),Análisis!$C$53:$C$66,0))</f>
        <v>Izabela de León</v>
      </c>
      <c r="D39" s="20">
        <f>LARGE(Análisis!$C$53:$C$66,2)</f>
        <v>350342400</v>
      </c>
    </row>
    <row r="40" spans="2:6" x14ac:dyDescent="0.25">
      <c r="B40" t="s">
        <v>1354</v>
      </c>
      <c r="C40" t="str">
        <f>INDEX(Análisis!$A$53:$A$66,MATCH(LARGE(Análisis!$C$53:$C$66,3),Análisis!$C$53:$C$66,0))</f>
        <v>Maria Alfonso</v>
      </c>
      <c r="D40" s="20">
        <f>LARGE(Análisis!$C$53:$C$66,3)</f>
        <v>349694800</v>
      </c>
    </row>
    <row r="41" spans="2:6" x14ac:dyDescent="0.25">
      <c r="B41" t="s">
        <v>1355</v>
      </c>
      <c r="C41" t="str">
        <f>INDEX(Análisis!$A$53:$A$66,MATCH(MIN(Análisis!$C$53:$C$66),Análisis!$C$53:$C$66,0))</f>
        <v>Mariana Herrera</v>
      </c>
      <c r="D41" s="20">
        <f>MIN(Análisis!$C$53:$C$66)</f>
        <v>283302600</v>
      </c>
    </row>
    <row r="43" spans="2:6" x14ac:dyDescent="0.25">
      <c r="B43" s="17" t="s">
        <v>1358</v>
      </c>
      <c r="C43" s="17"/>
      <c r="D43" s="17"/>
      <c r="E43" s="17"/>
      <c r="F43" s="113"/>
    </row>
    <row r="44" spans="2:6" x14ac:dyDescent="0.25">
      <c r="B44" s="7" t="s">
        <v>1322</v>
      </c>
      <c r="C44" s="7" t="s">
        <v>1338</v>
      </c>
      <c r="D44" s="7" t="s">
        <v>1314</v>
      </c>
      <c r="E44" s="7" t="s">
        <v>1359</v>
      </c>
    </row>
    <row r="45" spans="2:6" x14ac:dyDescent="0.25">
      <c r="B45" s="18">
        <f>Análisis!A71</f>
        <v>2020</v>
      </c>
      <c r="C45" s="10">
        <f>Análisis!F71</f>
        <v>1341955000</v>
      </c>
      <c r="D45" s="12">
        <f>Análisis!G71</f>
        <v>0.30473911095673306</v>
      </c>
      <c r="E45" s="28" t="str">
        <f>""</f>
        <v/>
      </c>
    </row>
    <row r="46" spans="2:6" x14ac:dyDescent="0.25">
      <c r="B46" s="18">
        <f>Análisis!A72</f>
        <v>2021</v>
      </c>
      <c r="C46" s="10">
        <f>Análisis!F72</f>
        <v>1424114300</v>
      </c>
      <c r="D46" s="12">
        <f>Análisis!G72</f>
        <v>0.32339633272559082</v>
      </c>
      <c r="E46" s="28">
        <f>IFERROR(C46/C45-1,"")</f>
        <v>6.1223587974261529E-2</v>
      </c>
    </row>
    <row r="47" spans="2:6" x14ac:dyDescent="0.25">
      <c r="B47" s="18">
        <f>Análisis!A73</f>
        <v>2022</v>
      </c>
      <c r="C47" s="10">
        <f>Análisis!F73</f>
        <v>1327451900</v>
      </c>
      <c r="D47" s="12">
        <f>Análisis!G73</f>
        <v>0.30144566087821578</v>
      </c>
      <c r="E47" s="28">
        <f>IFERROR(C47/C46-1,"")</f>
        <v>-6.787545072751533E-2</v>
      </c>
    </row>
    <row r="48" spans="2:6" x14ac:dyDescent="0.25">
      <c r="B48" s="18">
        <f>Análisis!A74</f>
        <v>2023</v>
      </c>
      <c r="C48" s="10">
        <f>Análisis!F74</f>
        <v>310098000</v>
      </c>
      <c r="D48" s="12">
        <f>Análisis!G74</f>
        <v>7.0418895439460338E-2</v>
      </c>
      <c r="E48" s="28">
        <f>IFERROR(C48/C47-1,"")</f>
        <v>-0.76639605548042833</v>
      </c>
    </row>
    <row r="49" spans="2:6" x14ac:dyDescent="0.25">
      <c r="B49" s="6" t="s">
        <v>1315</v>
      </c>
      <c r="C49" s="14">
        <f>SUM(C45:C48)</f>
        <v>4403619200</v>
      </c>
      <c r="D49" s="16">
        <f>SUM(D45:D48)</f>
        <v>1</v>
      </c>
      <c r="E49" s="6"/>
    </row>
    <row r="51" spans="2:6" x14ac:dyDescent="0.25">
      <c r="B51" s="17" t="s">
        <v>1360</v>
      </c>
      <c r="C51" s="17"/>
      <c r="D51" s="17"/>
      <c r="E51" s="17"/>
      <c r="F51" s="17"/>
    </row>
    <row r="52" spans="2:6" x14ac:dyDescent="0.25">
      <c r="B52" t="str">
        <f>"1. La tienda con mayores ingresos es "&amp;Análisis!B86&amp;" con "&amp;TEXT(Análisis!C86,"$#.##0")&amp;", y la de menores ingresos es "&amp;Análisis!B87&amp;" con "&amp;TEXT(Análisis!C87,"$#.##0")&amp;" ("&amp;TEXT(1-Análisis!C87/Análisis!C86,"0,0%")&amp;" por debajo)."</f>
        <v>1. La tienda con mayores ingresos es Tienda 1 con $1.150.880.400, y la de menores ingresos es Tienda 4 con $1.038.375.700 (9,8% por debajo).</v>
      </c>
    </row>
    <row r="53" spans="2:6" x14ac:dyDescent="0.25">
      <c r="B53" t="str">
        <f>"2. En calificación de clientes lidera "&amp;Análisis!B88&amp;" ("&amp;TEXT(Análisis!C88,"0,00")&amp;") y la más baja es "&amp;Análisis!B89&amp;" ("&amp;TEXT(Análisis!C89,"0,00")&amp;"), con una diferencia de "&amp;TEXT(Análisis!C88-Análisis!C89,"0,00")&amp;" puntos."</f>
        <v>2. En calificación de clientes lidera Tienda 3 (4,05) y la más baja es Tienda 1 (3,98), con una diferencia de 0,07 puntos.</v>
      </c>
    </row>
    <row r="54" spans="2:6" x14ac:dyDescent="0.25">
      <c r="B54" t="str">
        <f>"3. Las categorías "&amp;C26&amp;" y "&amp;C27&amp;" concentran "&amp;TEXT((D26+D27)/$C$6,"0,0%")&amp;" de los ingresos totales; "&amp;C29&amp;" es la de menor aporte."</f>
        <v>3. Las categorías Electrónicos y Electrodomésticos concentran 67,8% de los ingresos totales; Libros es la de menor aporte.</v>
      </c>
    </row>
    <row r="55" spans="2:6" x14ac:dyDescent="0.25">
      <c r="B55" t="str">
        <f>"4. "&amp;C32&amp;" concentra "&amp;TEXT(D32/$C$6,"0,0%")&amp;" de los ingresos; las tres primeras ciudades suman "&amp;TEXT((D32+D33+D34)/$C$6,"0,0%")&amp;"."</f>
        <v>4. Bogotá concentra 41,2% de los ingresos; las tres primeras ciudades suman 77,6%.</v>
      </c>
    </row>
    <row r="56" spans="2:6" x14ac:dyDescent="0.25">
      <c r="B56" t="str">
        <f>"5. El vendedor con mayores ingresos es "&amp;C38&amp;" ("&amp;TEXT(D38,"$#.##0")&amp;"), frente a "&amp;C41&amp;" con "&amp;TEXT(D41,"$#.##0")&amp;" en el último lugar."</f>
        <v>5. El vendedor con mayores ingresos es Felipe Santos ($353.796.000), frente a Mariana Herrera con $283.302.600 en el último lugar.</v>
      </c>
    </row>
    <row r="57" spans="2:6" x14ac:dyDescent="0.25">
      <c r="B57" t="str">
        <f>"6. El año con mayores ingresos fue "&amp;TEXT(INDEX(B45:B48,MATCH(MAX(C45:C48),C45:C48,0)),"0")&amp;"; el último año registrado varía "&amp;TEXT(E48,"0,0%")&amp;" frente al anterior (puede tratarse de un año incompleto)."</f>
        <v>6. El año con mayores ingresos fue 2021; el último año registrado varía -76,6% frente al anterior (puede tratarse de un año incompleto).</v>
      </c>
    </row>
    <row r="58" spans="2:6" x14ac:dyDescent="0.25">
      <c r="B58" t="str">
        <f>"7. El costo de envío representa "&amp;TEXT($C$13,"0,0%")&amp;" de los ingresos, dejando un ingreso neto de "&amp;TEXT($C$10,"$#.##0")&amp;"."</f>
        <v>7. El costo de envío representa 5,3% de los ingresos, dejando un ingreso neto de $4.168.922.200.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5211-0DCD-46B9-BF80-BB70E6B31422}">
  <dimension ref="B1:AE51"/>
  <sheetViews>
    <sheetView showGridLines="0" workbookViewId="0"/>
  </sheetViews>
  <sheetFormatPr baseColWidth="10" defaultRowHeight="15" outlineLevelCol="1" x14ac:dyDescent="0.25"/>
  <cols>
    <col min="1" max="1" width="2.85546875" customWidth="1"/>
    <col min="2" max="17" width="11.85546875" customWidth="1"/>
    <col min="28" max="31" width="26.7109375" customWidth="1" outlineLevel="1"/>
  </cols>
  <sheetData>
    <row r="1" spans="2:31" ht="9.9499999999999993" customHeight="1" x14ac:dyDescent="0.25">
      <c r="AB1" s="6" t="s">
        <v>1361</v>
      </c>
    </row>
    <row r="2" spans="2:31" ht="33.950000000000003" customHeight="1" x14ac:dyDescent="0.25">
      <c r="B2" s="61" t="s">
        <v>1362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2:31" x14ac:dyDescent="0.25">
      <c r="B3" s="62" t="s">
        <v>1363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AB3" s="6" t="s">
        <v>1337</v>
      </c>
      <c r="AC3" s="6" t="s">
        <v>1338</v>
      </c>
      <c r="AD3" s="6" t="s">
        <v>7</v>
      </c>
      <c r="AE3" s="6" t="s">
        <v>1320</v>
      </c>
    </row>
    <row r="4" spans="2:31" x14ac:dyDescent="0.25">
      <c r="AB4" t="str">
        <f>Análisis!B5</f>
        <v>Tienda 1</v>
      </c>
      <c r="AC4" s="20">
        <f>Análisis!B7</f>
        <v>1150880400</v>
      </c>
      <c r="AD4" s="11">
        <f>Análisis!B12</f>
        <v>3.976685036032217</v>
      </c>
      <c r="AE4" s="20">
        <f>Análisis!B8</f>
        <v>487867.91013141163</v>
      </c>
    </row>
    <row r="5" spans="2:31" ht="18" customHeight="1" x14ac:dyDescent="0.25">
      <c r="B5" s="54" t="s">
        <v>1364</v>
      </c>
      <c r="C5" s="55"/>
      <c r="D5" s="56"/>
      <c r="F5" s="54" t="s">
        <v>1365</v>
      </c>
      <c r="G5" s="55"/>
      <c r="H5" s="56"/>
      <c r="J5" s="54" t="s">
        <v>1366</v>
      </c>
      <c r="K5" s="55"/>
      <c r="L5" s="56"/>
      <c r="N5" s="54" t="s">
        <v>1367</v>
      </c>
      <c r="O5" s="55"/>
      <c r="P5" s="56"/>
      <c r="AB5" t="str">
        <f>Análisis!C5</f>
        <v>Tienda 2</v>
      </c>
      <c r="AC5" s="20">
        <f>Análisis!C7</f>
        <v>1116343500</v>
      </c>
      <c r="AD5" s="11">
        <f>Análisis!C12</f>
        <v>4.0373039423484531</v>
      </c>
      <c r="AE5" s="20">
        <f>Análisis!C8</f>
        <v>473227.42687579483</v>
      </c>
    </row>
    <row r="6" spans="2:31" ht="26.1" customHeight="1" x14ac:dyDescent="0.25">
      <c r="B6" s="60">
        <f>Análisis!$F$7</f>
        <v>4403619200</v>
      </c>
      <c r="C6" s="58"/>
      <c r="D6" s="59"/>
      <c r="F6" s="64">
        <f>Análisis!$F$6</f>
        <v>9435</v>
      </c>
      <c r="G6" s="58"/>
      <c r="H6" s="59"/>
      <c r="J6" s="65">
        <f>Análisis!$F$12</f>
        <v>4.0145204027556964</v>
      </c>
      <c r="K6" s="58"/>
      <c r="L6" s="59"/>
      <c r="N6" s="60">
        <f>Análisis!$F$9</f>
        <v>234697000</v>
      </c>
      <c r="O6" s="58"/>
      <c r="P6" s="59"/>
      <c r="AB6" t="str">
        <f>Análisis!D5</f>
        <v>Tienda 3</v>
      </c>
      <c r="AC6" s="20">
        <f>Análisis!D7</f>
        <v>1098019600</v>
      </c>
      <c r="AD6" s="11">
        <f>Análisis!D12</f>
        <v>4.0483255616786771</v>
      </c>
      <c r="AE6" s="20">
        <f>Análisis!D8</f>
        <v>465459.77108944469</v>
      </c>
    </row>
    <row r="7" spans="2:31" ht="15.95" customHeight="1" x14ac:dyDescent="0.25">
      <c r="B7" s="51" t="str">
        <f>"Ingreso neto de envíos: "&amp;TEXT(Análisis!$F$11,"$#.##0")</f>
        <v>Ingreso neto de envíos: $4.168.922.200</v>
      </c>
      <c r="C7" s="52"/>
      <c r="D7" s="53"/>
      <c r="F7" s="51" t="str">
        <f>"Ticket promedio: "&amp;TEXT(Análisis!$F$8,"$#.##0")</f>
        <v>Ticket promedio: $466.732</v>
      </c>
      <c r="G7" s="52"/>
      <c r="H7" s="53"/>
      <c r="J7" s="51" t="str">
        <f>"Mejor: "&amp;Análisis!$B$88&amp;" ("&amp;TEXT(Análisis!$C$88,"0,00")&amp;")"</f>
        <v>Mejor: Tienda 3 (4,05)</v>
      </c>
      <c r="K7" s="52"/>
      <c r="L7" s="53"/>
      <c r="N7" s="51" t="str">
        <f>"Equivale al "&amp;TEXT(Análisis!$F$9/Análisis!$F$7,"0,0%")&amp;" de los ingresos"</f>
        <v>Equivale al 5,3% de los ingresos</v>
      </c>
      <c r="O7" s="52"/>
      <c r="P7" s="53"/>
      <c r="AB7" t="str">
        <f>Análisis!E5</f>
        <v>Tienda 4</v>
      </c>
      <c r="AC7" s="20">
        <f>Análisis!E7</f>
        <v>1038375700</v>
      </c>
      <c r="AD7" s="11">
        <f>Análisis!E12</f>
        <v>3.9957591178965224</v>
      </c>
      <c r="AE7" s="20">
        <f>Análisis!E8</f>
        <v>440362.89228159457</v>
      </c>
    </row>
    <row r="9" spans="2:31" ht="18" customHeight="1" x14ac:dyDescent="0.25">
      <c r="B9" s="54" t="s">
        <v>1368</v>
      </c>
      <c r="C9" s="55"/>
      <c r="D9" s="56"/>
      <c r="F9" s="54" t="s">
        <v>1369</v>
      </c>
      <c r="G9" s="55"/>
      <c r="H9" s="56"/>
      <c r="J9" s="54" t="s">
        <v>1370</v>
      </c>
      <c r="K9" s="55"/>
      <c r="L9" s="56"/>
      <c r="N9" s="54" t="s">
        <v>1371</v>
      </c>
      <c r="O9" s="55"/>
      <c r="P9" s="56"/>
      <c r="AB9" s="6" t="s">
        <v>1312</v>
      </c>
      <c r="AC9" s="6" t="s">
        <v>1338</v>
      </c>
    </row>
    <row r="10" spans="2:31" ht="26.1" customHeight="1" x14ac:dyDescent="0.25">
      <c r="B10" s="57" t="str">
        <f>Análisis!$B$86</f>
        <v>Tienda 1</v>
      </c>
      <c r="C10" s="58"/>
      <c r="D10" s="59"/>
      <c r="F10" s="57" t="str">
        <f>Análisis!$B$90</f>
        <v>Electrónicos</v>
      </c>
      <c r="G10" s="58"/>
      <c r="H10" s="59"/>
      <c r="J10" s="57" t="str">
        <f>Análisis!$B$92</f>
        <v>Bogotá</v>
      </c>
      <c r="K10" s="58"/>
      <c r="L10" s="59"/>
      <c r="N10" s="57" t="str">
        <f>Análisis!$B$93</f>
        <v>Felipe Santos</v>
      </c>
      <c r="O10" s="58"/>
      <c r="P10" s="59"/>
      <c r="AB10" t="str">
        <f>INDEX(Análisis!$A$18:$A$25,MATCH(LARGE(Análisis!$F$18:$F$25,1),Análisis!$F$18:$F$25,0))</f>
        <v>Electrónicos</v>
      </c>
      <c r="AC10" s="20">
        <f>LARGE(Análisis!$F$18:$F$25,1)</f>
        <v>1660576500</v>
      </c>
    </row>
    <row r="11" spans="2:31" ht="15.95" customHeight="1" x14ac:dyDescent="0.25">
      <c r="B11" s="51" t="str">
        <f>"Ingresos: "&amp;TEXT(Análisis!$C$86,"$#.##0")</f>
        <v>Ingresos: $1.150.880.400</v>
      </c>
      <c r="C11" s="52"/>
      <c r="D11" s="53"/>
      <c r="F11" s="51" t="str">
        <f>"Ingresos: "&amp;TEXT(Análisis!$C$90,"$#.##0")</f>
        <v>Ingresos: $1.660.576.500</v>
      </c>
      <c r="G11" s="52"/>
      <c r="H11" s="53"/>
      <c r="J11" s="51" t="str">
        <f>"Ingresos: "&amp;TEXT(Análisis!$C$92,"$#.##0")</f>
        <v>Ingresos: $1.814.858.300</v>
      </c>
      <c r="K11" s="52"/>
      <c r="L11" s="53"/>
      <c r="N11" s="51" t="str">
        <f>"Ingresos: "&amp;TEXT(Análisis!$C$93,"$#.##0")</f>
        <v>Ingresos: $353.796.000</v>
      </c>
      <c r="O11" s="52"/>
      <c r="P11" s="53"/>
      <c r="AB11" t="str">
        <f>INDEX(Análisis!$A$18:$A$25,MATCH(LARGE(Análisis!$F$18:$F$25,2),Análisis!$F$18:$F$25,0))</f>
        <v>Electrodomésticos</v>
      </c>
      <c r="AC11" s="20">
        <f>LARGE(Análisis!$F$18:$F$25,2)</f>
        <v>1324751100</v>
      </c>
    </row>
    <row r="12" spans="2:31" x14ac:dyDescent="0.25">
      <c r="AB12" t="str">
        <f>INDEX(Análisis!$A$18:$A$25,MATCH(LARGE(Análisis!$F$18:$F$25,3),Análisis!$F$18:$F$25,0))</f>
        <v>Muebles</v>
      </c>
      <c r="AC12" s="20">
        <f>LARGE(Análisis!$F$18:$F$25,3)</f>
        <v>757661000</v>
      </c>
    </row>
    <row r="13" spans="2:31" x14ac:dyDescent="0.25">
      <c r="AB13" t="str">
        <f>INDEX(Análisis!$A$18:$A$25,MATCH(LARGE(Análisis!$F$18:$F$25,4),Análisis!$F$18:$F$25,0))</f>
        <v>Instrumentos musicales</v>
      </c>
      <c r="AC13" s="20">
        <f>LARGE(Análisis!$F$18:$F$25,4)</f>
        <v>348772600</v>
      </c>
    </row>
    <row r="14" spans="2:31" x14ac:dyDescent="0.25">
      <c r="AB14" t="str">
        <f>INDEX(Análisis!$A$18:$A$25,MATCH(LARGE(Análisis!$F$18:$F$25,5),Análisis!$F$18:$F$25,0))</f>
        <v>Deportes y diversión</v>
      </c>
      <c r="AC14" s="20">
        <f>LARGE(Análisis!$F$18:$F$25,5)</f>
        <v>142977700</v>
      </c>
    </row>
    <row r="15" spans="2:31" x14ac:dyDescent="0.25">
      <c r="AB15" t="str">
        <f>INDEX(Análisis!$A$18:$A$25,MATCH(LARGE(Análisis!$F$18:$F$25,6),Análisis!$F$18:$F$25,0))</f>
        <v>Juguetes</v>
      </c>
      <c r="AC15" s="20">
        <f>LARGE(Análisis!$F$18:$F$25,6)</f>
        <v>73604400</v>
      </c>
    </row>
    <row r="16" spans="2:31" x14ac:dyDescent="0.25">
      <c r="AB16" t="str">
        <f>INDEX(Análisis!$A$18:$A$25,MATCH(LARGE(Análisis!$F$18:$F$25,7),Análisis!$F$18:$F$25,0))</f>
        <v>Artículos para el hogar</v>
      </c>
      <c r="AC16" s="20">
        <f>LARGE(Análisis!$F$18:$F$25,7)</f>
        <v>57579800</v>
      </c>
    </row>
    <row r="17" spans="28:29" x14ac:dyDescent="0.25">
      <c r="AB17" t="str">
        <f>INDEX(Análisis!$A$18:$A$25,MATCH(LARGE(Análisis!$F$18:$F$25,8),Análisis!$F$18:$F$25,0))</f>
        <v>Libros</v>
      </c>
      <c r="AC17" s="20">
        <f>LARGE(Análisis!$F$18:$F$25,8)</f>
        <v>37696100</v>
      </c>
    </row>
    <row r="19" spans="28:29" x14ac:dyDescent="0.25">
      <c r="AB19" s="6" t="s">
        <v>1317</v>
      </c>
      <c r="AC19" s="6" t="s">
        <v>1338</v>
      </c>
    </row>
    <row r="20" spans="28:29" x14ac:dyDescent="0.25">
      <c r="AB20" t="str">
        <f>INDEX(Análisis!$A$30:$A$48,MATCH(LARGE(Análisis!$F$30:$F$48,1),Análisis!$F$30:$F$48,0))</f>
        <v>Bogotá</v>
      </c>
      <c r="AC20" s="20">
        <f>LARGE(Análisis!$F$30:$F$48,1)</f>
        <v>1814858300</v>
      </c>
    </row>
    <row r="21" spans="28:29" x14ac:dyDescent="0.25">
      <c r="AB21" t="str">
        <f>INDEX(Análisis!$A$30:$A$48,MATCH(LARGE(Análisis!$F$30:$F$48,2),Análisis!$F$30:$F$48,0))</f>
        <v>Medellín</v>
      </c>
      <c r="AC21" s="20">
        <f>LARGE(Análisis!$F$30:$F$48,2)</f>
        <v>1096669200</v>
      </c>
    </row>
    <row r="22" spans="28:29" x14ac:dyDescent="0.25">
      <c r="AB22" t="str">
        <f>INDEX(Análisis!$A$30:$A$48,MATCH(LARGE(Análisis!$F$30:$F$48,3),Análisis!$F$30:$F$48,0))</f>
        <v>Cali</v>
      </c>
      <c r="AC22" s="20">
        <f>LARGE(Análisis!$F$30:$F$48,3)</f>
        <v>506526100</v>
      </c>
    </row>
    <row r="23" spans="28:29" x14ac:dyDescent="0.25">
      <c r="AB23" t="str">
        <f>INDEX(Análisis!$A$30:$A$48,MATCH(LARGE(Análisis!$F$30:$F$48,4),Análisis!$F$30:$F$48,0))</f>
        <v>Pereira</v>
      </c>
      <c r="AC23" s="20">
        <f>LARGE(Análisis!$F$30:$F$48,4)</f>
        <v>225927300</v>
      </c>
    </row>
    <row r="24" spans="28:29" x14ac:dyDescent="0.25">
      <c r="AB24" t="str">
        <f>INDEX(Análisis!$A$30:$A$48,MATCH(LARGE(Análisis!$F$30:$F$48,5),Análisis!$F$30:$F$48,0))</f>
        <v>Barranquilla</v>
      </c>
      <c r="AC24" s="20">
        <f>LARGE(Análisis!$F$30:$F$48,5)</f>
        <v>132040500</v>
      </c>
    </row>
    <row r="25" spans="28:29" x14ac:dyDescent="0.25">
      <c r="AB25" t="str">
        <f>INDEX(Análisis!$A$30:$A$48,MATCH(LARGE(Análisis!$F$30:$F$48,6),Análisis!$F$30:$F$48,0))</f>
        <v>Cartagena</v>
      </c>
      <c r="AC25" s="20">
        <f>LARGE(Análisis!$F$30:$F$48,6)</f>
        <v>102376700</v>
      </c>
    </row>
    <row r="26" spans="28:29" x14ac:dyDescent="0.25">
      <c r="AB26" t="str">
        <f>INDEX(Análisis!$A$30:$A$48,MATCH(LARGE(Análisis!$F$30:$F$48,7),Análisis!$F$30:$F$48,0))</f>
        <v>Cúcuta</v>
      </c>
      <c r="AC26" s="20">
        <f>LARGE(Análisis!$F$30:$F$48,7)</f>
        <v>99369100</v>
      </c>
    </row>
    <row r="27" spans="28:29" x14ac:dyDescent="0.25">
      <c r="AB27" t="str">
        <f>INDEX(Análisis!$A$30:$A$48,MATCH(LARGE(Análisis!$F$30:$F$48,8),Análisis!$F$30:$F$48,0))</f>
        <v>Bucaramanga</v>
      </c>
      <c r="AC27" s="20">
        <f>LARGE(Análisis!$F$30:$F$48,8)</f>
        <v>90573300</v>
      </c>
    </row>
    <row r="28" spans="28:29" x14ac:dyDescent="0.25">
      <c r="AB28" t="str">
        <f>INDEX(Análisis!$A$30:$A$48,MATCH(LARGE(Análisis!$F$30:$F$48,9),Análisis!$F$30:$F$48,0))</f>
        <v>Riohacha</v>
      </c>
      <c r="AC28" s="20">
        <f>LARGE(Análisis!$F$30:$F$48,9)</f>
        <v>73879700</v>
      </c>
    </row>
    <row r="29" spans="28:29" x14ac:dyDescent="0.25">
      <c r="AB29" t="str">
        <f>INDEX(Análisis!$A$30:$A$48,MATCH(LARGE(Análisis!$F$30:$F$48,10),Análisis!$F$30:$F$48,0))</f>
        <v>Leticia</v>
      </c>
      <c r="AC29" s="20">
        <f>LARGE(Análisis!$F$30:$F$48,10)</f>
        <v>67149900</v>
      </c>
    </row>
    <row r="31" spans="28:29" x14ac:dyDescent="0.25">
      <c r="AB31" s="6" t="s">
        <v>1322</v>
      </c>
      <c r="AC31" s="6" t="s">
        <v>1338</v>
      </c>
    </row>
    <row r="32" spans="28:29" x14ac:dyDescent="0.25">
      <c r="AB32" t="str">
        <f>TEXT(Análisis!A71,"0")</f>
        <v>2020</v>
      </c>
      <c r="AC32" s="20">
        <f>Análisis!F71</f>
        <v>1341955000</v>
      </c>
    </row>
    <row r="33" spans="28:29" x14ac:dyDescent="0.25">
      <c r="AB33" t="str">
        <f>TEXT(Análisis!A72,"0")</f>
        <v>2021</v>
      </c>
      <c r="AC33" s="20">
        <f>Análisis!F72</f>
        <v>1424114300</v>
      </c>
    </row>
    <row r="34" spans="28:29" x14ac:dyDescent="0.25">
      <c r="AB34" t="str">
        <f>TEXT(Análisis!A73,"0")</f>
        <v>2022</v>
      </c>
      <c r="AC34" s="20">
        <f>Análisis!F73</f>
        <v>1327451900</v>
      </c>
    </row>
    <row r="35" spans="28:29" x14ac:dyDescent="0.25">
      <c r="AB35" t="str">
        <f>TEXT(Análisis!A74,"0")</f>
        <v>2023</v>
      </c>
      <c r="AC35" s="20">
        <f>Análisis!F74</f>
        <v>310098000</v>
      </c>
    </row>
    <row r="37" spans="28:29" x14ac:dyDescent="0.25">
      <c r="AB37" s="6" t="s">
        <v>8</v>
      </c>
      <c r="AC37" s="6" t="s">
        <v>1338</v>
      </c>
    </row>
    <row r="38" spans="28:29" x14ac:dyDescent="0.25">
      <c r="AB38" t="str">
        <f>Análisis!A79</f>
        <v>Cupón</v>
      </c>
      <c r="AC38" s="20">
        <f>Análisis!F79</f>
        <v>235869600</v>
      </c>
    </row>
    <row r="39" spans="28:29" x14ac:dyDescent="0.25">
      <c r="AB39" t="str">
        <f>Análisis!A80</f>
        <v>Nequi</v>
      </c>
      <c r="AC39" s="20">
        <f>Análisis!F80</f>
        <v>880684200</v>
      </c>
    </row>
    <row r="40" spans="28:29" x14ac:dyDescent="0.25">
      <c r="AB40" t="str">
        <f>Análisis!A81</f>
        <v>Tarjeta de crédito</v>
      </c>
      <c r="AC40" s="20">
        <f>Análisis!F81</f>
        <v>3230607100</v>
      </c>
    </row>
    <row r="41" spans="28:29" x14ac:dyDescent="0.25">
      <c r="AB41" t="str">
        <f>Análisis!A82</f>
        <v>Tarjeta de débito</v>
      </c>
      <c r="AC41" s="20">
        <f>Análisis!F82</f>
        <v>56458300</v>
      </c>
    </row>
    <row r="43" spans="28:29" x14ac:dyDescent="0.25">
      <c r="AB43" s="6" t="s">
        <v>5</v>
      </c>
      <c r="AC43" s="6" t="s">
        <v>1338</v>
      </c>
    </row>
    <row r="44" spans="28:29" x14ac:dyDescent="0.25">
      <c r="AB44" t="str">
        <f>INDEX(Análisis!$A$53:$A$66,MATCH(LARGE(Análisis!$C$53:$C$66,1),Análisis!$C$53:$C$66,0))</f>
        <v>Felipe Santos</v>
      </c>
      <c r="AC44" s="20">
        <f>LARGE(Análisis!$C$53:$C$66,1)</f>
        <v>353796000</v>
      </c>
    </row>
    <row r="45" spans="28:29" x14ac:dyDescent="0.25">
      <c r="AB45" t="str">
        <f>INDEX(Análisis!$A$53:$A$66,MATCH(LARGE(Análisis!$C$53:$C$66,2),Análisis!$C$53:$C$66,0))</f>
        <v>Izabela de León</v>
      </c>
      <c r="AC45" s="20">
        <f>LARGE(Análisis!$C$53:$C$66,2)</f>
        <v>350342400</v>
      </c>
    </row>
    <row r="46" spans="28:29" x14ac:dyDescent="0.25">
      <c r="AB46" t="str">
        <f>INDEX(Análisis!$A$53:$A$66,MATCH(LARGE(Análisis!$C$53:$C$66,3),Análisis!$C$53:$C$66,0))</f>
        <v>Maria Alfonso</v>
      </c>
      <c r="AC46" s="20">
        <f>LARGE(Análisis!$C$53:$C$66,3)</f>
        <v>349694800</v>
      </c>
    </row>
    <row r="47" spans="28:29" x14ac:dyDescent="0.25">
      <c r="AB47" t="str">
        <f>INDEX(Análisis!$A$53:$A$66,MATCH(LARGE(Análisis!$C$53:$C$66,4),Análisis!$C$53:$C$66,0))</f>
        <v>Juliana Costa</v>
      </c>
      <c r="AC47" s="20">
        <f>LARGE(Análisis!$C$53:$C$66,4)</f>
        <v>338364700</v>
      </c>
    </row>
    <row r="48" spans="28:29" x14ac:dyDescent="0.25">
      <c r="AB48" t="str">
        <f>INDEX(Análisis!$A$53:$A$66,MATCH(LARGE(Análisis!$C$53:$C$66,5),Análisis!$C$53:$C$66,0))</f>
        <v>Pedro Gomez</v>
      </c>
      <c r="AC48" s="20">
        <f>LARGE(Análisis!$C$53:$C$66,5)</f>
        <v>313350900</v>
      </c>
    </row>
    <row r="49" spans="28:29" x14ac:dyDescent="0.25">
      <c r="AB49" t="str">
        <f>INDEX(Análisis!$A$53:$A$66,MATCH(LARGE(Análisis!$C$53:$C$66,6),Análisis!$C$53:$C$66,0))</f>
        <v>Rafael Acosta</v>
      </c>
      <c r="AC49" s="20">
        <f>LARGE(Análisis!$C$53:$C$66,6)</f>
        <v>310292300</v>
      </c>
    </row>
    <row r="50" spans="28:29" x14ac:dyDescent="0.25">
      <c r="AB50" t="str">
        <f>INDEX(Análisis!$A$53:$A$66,MATCH(LARGE(Análisis!$C$53:$C$66,7),Análisis!$C$53:$C$66,0))</f>
        <v>Juan Fernandez</v>
      </c>
      <c r="AC50" s="20">
        <f>LARGE(Análisis!$C$53:$C$66,7)</f>
        <v>308562100</v>
      </c>
    </row>
    <row r="51" spans="28:29" x14ac:dyDescent="0.25">
      <c r="AB51" t="str">
        <f>INDEX(Análisis!$A$53:$A$66,MATCH(LARGE(Análisis!$C$53:$C$66,8),Análisis!$C$53:$C$66,0))</f>
        <v>Lucas Olivera</v>
      </c>
      <c r="AC51" s="20">
        <f>LARGE(Análisis!$C$53:$C$66,8)</f>
        <v>305403600</v>
      </c>
    </row>
  </sheetData>
  <mergeCells count="26">
    <mergeCell ref="B2:P2"/>
    <mergeCell ref="B3:P3"/>
    <mergeCell ref="B5:D5"/>
    <mergeCell ref="B6:D6"/>
    <mergeCell ref="B7:D7"/>
    <mergeCell ref="F5:H5"/>
    <mergeCell ref="F6:H6"/>
    <mergeCell ref="F7:H7"/>
    <mergeCell ref="J5:L5"/>
    <mergeCell ref="J6:L6"/>
    <mergeCell ref="J7:L7"/>
    <mergeCell ref="N5:P5"/>
    <mergeCell ref="N6:P6"/>
    <mergeCell ref="N7:P7"/>
    <mergeCell ref="B9:D9"/>
    <mergeCell ref="N9:P9"/>
    <mergeCell ref="N11:P11"/>
    <mergeCell ref="B11:D11"/>
    <mergeCell ref="F9:H9"/>
    <mergeCell ref="F10:H10"/>
    <mergeCell ref="F11:H11"/>
    <mergeCell ref="J9:L9"/>
    <mergeCell ref="J10:L10"/>
    <mergeCell ref="J11:L11"/>
    <mergeCell ref="B10:D10"/>
    <mergeCell ref="N10:P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AF3F-75E0-4755-8D91-F769CD76D8E0}">
  <dimension ref="A1:AA9601"/>
  <sheetViews>
    <sheetView workbookViewId="0">
      <pane ySplit="1" topLeftCell="A2" activePane="bottomLeft" state="frozen"/>
      <selection pane="bottomLeft" activeCell="J3" sqref="J3"/>
    </sheetView>
  </sheetViews>
  <sheetFormatPr baseColWidth="10" defaultRowHeight="15" x14ac:dyDescent="0.25"/>
  <sheetData>
    <row r="1" spans="1:27" x14ac:dyDescent="0.25">
      <c r="A1" s="7" t="s">
        <v>1337</v>
      </c>
      <c r="B1" s="7" t="s">
        <v>1312</v>
      </c>
      <c r="C1" s="7" t="s">
        <v>1317</v>
      </c>
      <c r="D1" s="7" t="s">
        <v>5</v>
      </c>
      <c r="E1" s="7" t="s">
        <v>8</v>
      </c>
      <c r="F1" s="7" t="s">
        <v>1322</v>
      </c>
      <c r="G1" s="7" t="s">
        <v>2</v>
      </c>
      <c r="H1" s="7" t="s">
        <v>1393</v>
      </c>
      <c r="I1" s="7" t="s">
        <v>7</v>
      </c>
      <c r="J1" s="7" t="s">
        <v>1394</v>
      </c>
      <c r="N1" s="6" t="s">
        <v>1397</v>
      </c>
    </row>
    <row r="2" spans="1:27" x14ac:dyDescent="0.25">
      <c r="A2" t="str">
        <f>IF(Tienda_1!$A2="","","Tienda 1")</f>
        <v>Tienda 1</v>
      </c>
      <c r="B2" t="str">
        <f>IF($A2="","",Tienda_1!B2)</f>
        <v>Electrónicos</v>
      </c>
      <c r="C2" t="str">
        <f>IF($A2="","",Tienda_1!G2)</f>
        <v>Bogotá</v>
      </c>
      <c r="D2" t="str">
        <f>IF($A2="","",Tienda_1!F2)</f>
        <v>Pedro Gomez</v>
      </c>
      <c r="E2" t="str">
        <f>IF($A2="","",Tienda_1!I2)</f>
        <v>Tarjeta de crédito</v>
      </c>
      <c r="F2">
        <f>IF($A2="","",VALUE(RIGHT(Tienda_1!E2,4)))</f>
        <v>2021</v>
      </c>
      <c r="G2">
        <f>IF($A2="","",Tienda_1!C2)</f>
        <v>164300</v>
      </c>
      <c r="H2">
        <f>IF($A2="","",Tienda_1!D2)</f>
        <v>6900</v>
      </c>
      <c r="I2">
        <f>IF($A2="","",Tienda_1!H2)</f>
        <v>4</v>
      </c>
      <c r="J2">
        <f>IF($A2="",0,IF(AND(OR('Cuadro-de-mando'!$B$4="(Todas)",'Cuadro-de-mando'!$B$4=$A2),OR('Cuadro-de-mando'!$E$4="(Todas)",'Cuadro-de-mando'!$E$4=$B2),OR('Cuadro-de-mando'!$H$4="(Todas)",'Cuadro-de-mando'!$H$4=$C2),OR('Cuadro-de-mando'!$K$4="(Todas)",'Cuadro-de-mando'!$K$4=$E2),OR('Cuadro-de-mando'!$N$4="(Todos)",'Cuadro-de-mando'!$N$4=$F2)),1,0))</f>
        <v>1</v>
      </c>
      <c r="N2" t="s">
        <v>1398</v>
      </c>
      <c r="O2" t="s">
        <v>1351</v>
      </c>
      <c r="P2" t="s">
        <v>1356</v>
      </c>
      <c r="Q2" t="s">
        <v>1399</v>
      </c>
      <c r="R2" t="s">
        <v>1400</v>
      </c>
      <c r="T2" t="s">
        <v>1337</v>
      </c>
      <c r="U2" t="s">
        <v>1401</v>
      </c>
      <c r="W2" t="s">
        <v>1312</v>
      </c>
      <c r="X2" t="s">
        <v>1338</v>
      </c>
      <c r="Y2" t="s">
        <v>1413</v>
      </c>
      <c r="Z2" t="s">
        <v>1402</v>
      </c>
      <c r="AA2" t="s">
        <v>1338</v>
      </c>
    </row>
    <row r="3" spans="1:27" x14ac:dyDescent="0.25">
      <c r="A3" t="str">
        <f>IF(Tienda_1!$A3="","","Tienda 1")</f>
        <v>Tienda 1</v>
      </c>
      <c r="B3" t="str">
        <f>IF($A3="","",Tienda_1!B3)</f>
        <v>Muebles</v>
      </c>
      <c r="C3" t="str">
        <f>IF($A3="","",Tienda_1!G3)</f>
        <v>Medellín</v>
      </c>
      <c r="D3" t="str">
        <f>IF($A3="","",Tienda_1!F3)</f>
        <v>Beatriz Morales</v>
      </c>
      <c r="E3" t="str">
        <f>IF($A3="","",Tienda_1!I3)</f>
        <v>Tarjeta de crédito</v>
      </c>
      <c r="F3">
        <f>IF($A3="","",VALUE(RIGHT(Tienda_1!E3,4)))</f>
        <v>2022</v>
      </c>
      <c r="G3">
        <f>IF($A3="","",Tienda_1!C3)</f>
        <v>192300</v>
      </c>
      <c r="H3">
        <f>IF($A3="","",Tienda_1!D3)</f>
        <v>8400</v>
      </c>
      <c r="I3">
        <f>IF($A3="","",Tienda_1!H3)</f>
        <v>1</v>
      </c>
      <c r="J3">
        <f>IF($A3="",0,IF(AND(OR('Cuadro-de-mando'!$B$4="(Todas)",'Cuadro-de-mando'!$B$4=$A3),OR('Cuadro-de-mando'!$E$4="(Todas)",'Cuadro-de-mando'!$E$4=$B3),OR('Cuadro-de-mando'!$H$4="(Todas)",'Cuadro-de-mando'!$H$4=$C3),OR('Cuadro-de-mando'!$K$4="(Todas)",'Cuadro-de-mando'!$K$4=$E3),OR('Cuadro-de-mando'!$N$4="(Todos)",'Cuadro-de-mando'!$N$4=$F3)),1,0))</f>
        <v>1</v>
      </c>
      <c r="N3" t="s">
        <v>1395</v>
      </c>
      <c r="O3" t="s">
        <v>1395</v>
      </c>
      <c r="P3" t="s">
        <v>1395</v>
      </c>
      <c r="Q3" t="s">
        <v>1395</v>
      </c>
      <c r="R3" t="s">
        <v>1396</v>
      </c>
      <c r="T3" t="str">
        <f>N4</f>
        <v>Tienda 1</v>
      </c>
      <c r="U3">
        <f>SUMIFS(Datos_Consolidados!$G$2:$G$9601,Datos_Consolidados!$J$2:$J$9601,1,Datos_Consolidados!$A$2:$A$9601,$T3)</f>
        <v>1150880400</v>
      </c>
      <c r="W3" t="str">
        <f t="shared" ref="W3:W10" si="0">O4</f>
        <v>Artículos para el hogar</v>
      </c>
      <c r="X3">
        <f>SUMIFS(Datos_Consolidados!$G$2:$G$9601,Datos_Consolidados!$J$2:$J$9601,1,Datos_Consolidados!$B$2:$B$9601,$W3)</f>
        <v>57579800</v>
      </c>
      <c r="Y3">
        <f t="shared" ref="Y3:Y10" si="1">X3-ROW()*0.000001</f>
        <v>57579799.999996997</v>
      </c>
      <c r="Z3" t="str">
        <f>IFERROR(INDEX($W$3:$W$10,MATCH(LARGE($Y$3:$Y$10,1),$Y$3:$Y$10,0)),"")</f>
        <v>Electrónicos</v>
      </c>
      <c r="AA3">
        <f>IFERROR(INDEX($X$3:$X$10,MATCH(LARGE($Y$3:$Y$10,1),$Y$3:$Y$10,0)),0)</f>
        <v>1660576500</v>
      </c>
    </row>
    <row r="4" spans="1:27" x14ac:dyDescent="0.25">
      <c r="A4" t="str">
        <f>IF(Tienda_1!$A4="","","Tienda 1")</f>
        <v>Tienda 1</v>
      </c>
      <c r="B4" t="str">
        <f>IF($A4="","",Tienda_1!B4)</f>
        <v>Juguetes</v>
      </c>
      <c r="C4" t="str">
        <f>IF($A4="","",Tienda_1!G4)</f>
        <v>Cartagena</v>
      </c>
      <c r="D4" t="str">
        <f>IF($A4="","",Tienda_1!F4)</f>
        <v>Juan Fernandez</v>
      </c>
      <c r="E4" t="str">
        <f>IF($A4="","",Tienda_1!I4)</f>
        <v>Tarjeta de crédito</v>
      </c>
      <c r="F4">
        <f>IF($A4="","",VALUE(RIGHT(Tienda_1!E4,4)))</f>
        <v>2021</v>
      </c>
      <c r="G4">
        <f>IF($A4="","",Tienda_1!C4)</f>
        <v>209600</v>
      </c>
      <c r="H4">
        <f>IF($A4="","",Tienda_1!D4)</f>
        <v>15900</v>
      </c>
      <c r="I4">
        <f>IF($A4="","",Tienda_1!H4)</f>
        <v>1</v>
      </c>
      <c r="J4">
        <f>IF($A4="",0,IF(AND(OR('Cuadro-de-mando'!$B$4="(Todas)",'Cuadro-de-mando'!$B$4=$A4),OR('Cuadro-de-mando'!$E$4="(Todas)",'Cuadro-de-mando'!$E$4=$B4),OR('Cuadro-de-mando'!$H$4="(Todas)",'Cuadro-de-mando'!$H$4=$C4),OR('Cuadro-de-mando'!$K$4="(Todas)",'Cuadro-de-mando'!$K$4=$E4),OR('Cuadro-de-mando'!$N$4="(Todos)",'Cuadro-de-mando'!$N$4=$F4)),1,0))</f>
        <v>1</v>
      </c>
      <c r="N4" t="str">
        <f>Análisis!B5</f>
        <v>Tienda 1</v>
      </c>
      <c r="O4" t="str">
        <f>Análisis!A18</f>
        <v>Artículos para el hogar</v>
      </c>
      <c r="P4" t="str">
        <f>Análisis!A30</f>
        <v>Armenia</v>
      </c>
      <c r="Q4" t="str">
        <f>Análisis!A79</f>
        <v>Cupón</v>
      </c>
      <c r="R4" s="18">
        <f>Análisis!A71</f>
        <v>2020</v>
      </c>
      <c r="T4" t="str">
        <f>N5</f>
        <v>Tienda 2</v>
      </c>
      <c r="U4">
        <f>SUMIFS(Datos_Consolidados!$G$2:$G$9601,Datos_Consolidados!$J$2:$J$9601,1,Datos_Consolidados!$A$2:$A$9601,$T4)</f>
        <v>1116343500</v>
      </c>
      <c r="W4" t="str">
        <f t="shared" si="0"/>
        <v>Deportes y diversión</v>
      </c>
      <c r="X4">
        <f>SUMIFS(Datos_Consolidados!$G$2:$G$9601,Datos_Consolidados!$J$2:$J$9601,1,Datos_Consolidados!$B$2:$B$9601,$W4)</f>
        <v>142977700</v>
      </c>
      <c r="Y4">
        <f t="shared" si="1"/>
        <v>142977699.99999601</v>
      </c>
      <c r="Z4" t="str">
        <f>IFERROR(INDEX($W$3:$W$10,MATCH(LARGE($Y$3:$Y$10,2),$Y$3:$Y$10,0)),"")</f>
        <v>Electrodomésticos</v>
      </c>
      <c r="AA4">
        <f>IFERROR(INDEX($X$3:$X$10,MATCH(LARGE($Y$3:$Y$10,2),$Y$3:$Y$10,0)),0)</f>
        <v>1324751100</v>
      </c>
    </row>
    <row r="5" spans="1:27" x14ac:dyDescent="0.25">
      <c r="A5" t="str">
        <f>IF(Tienda_1!$A5="","","Tienda 1")</f>
        <v>Tienda 1</v>
      </c>
      <c r="B5" t="str">
        <f>IF($A5="","",Tienda_1!B5)</f>
        <v>Electrodomésticos</v>
      </c>
      <c r="C5" t="str">
        <f>IF($A5="","",Tienda_1!G5)</f>
        <v>Cali</v>
      </c>
      <c r="D5" t="str">
        <f>IF($A5="","",Tienda_1!F5)</f>
        <v>Juan Fernandez</v>
      </c>
      <c r="E5" t="str">
        <f>IF($A5="","",Tienda_1!I5)</f>
        <v>Nequi</v>
      </c>
      <c r="F5">
        <f>IF($A5="","",VALUE(RIGHT(Tienda_1!E5,4)))</f>
        <v>2022</v>
      </c>
      <c r="G5">
        <f>IF($A5="","",Tienda_1!C5)</f>
        <v>757500</v>
      </c>
      <c r="H5">
        <f>IF($A5="","",Tienda_1!D5)</f>
        <v>41000</v>
      </c>
      <c r="I5">
        <f>IF($A5="","",Tienda_1!H5)</f>
        <v>4</v>
      </c>
      <c r="J5">
        <f>IF($A5="",0,IF(AND(OR('Cuadro-de-mando'!$B$4="(Todas)",'Cuadro-de-mando'!$B$4=$A5),OR('Cuadro-de-mando'!$E$4="(Todas)",'Cuadro-de-mando'!$E$4=$B5),OR('Cuadro-de-mando'!$H$4="(Todas)",'Cuadro-de-mando'!$H$4=$C5),OR('Cuadro-de-mando'!$K$4="(Todas)",'Cuadro-de-mando'!$K$4=$E5),OR('Cuadro-de-mando'!$N$4="(Todos)",'Cuadro-de-mando'!$N$4=$F5)),1,0))</f>
        <v>1</v>
      </c>
      <c r="N5" t="str">
        <f>Análisis!C5</f>
        <v>Tienda 2</v>
      </c>
      <c r="O5" t="str">
        <f>Análisis!A19</f>
        <v>Deportes y diversión</v>
      </c>
      <c r="P5" t="str">
        <f>Análisis!A31</f>
        <v>Barranquilla</v>
      </c>
      <c r="Q5" t="str">
        <f>Análisis!A80</f>
        <v>Nequi</v>
      </c>
      <c r="R5" s="18">
        <f>Análisis!A72</f>
        <v>2021</v>
      </c>
      <c r="T5" t="str">
        <f>N6</f>
        <v>Tienda 3</v>
      </c>
      <c r="U5">
        <f>SUMIFS(Datos_Consolidados!$G$2:$G$9601,Datos_Consolidados!$J$2:$J$9601,1,Datos_Consolidados!$A$2:$A$9601,$T5)</f>
        <v>1098019600</v>
      </c>
      <c r="W5" t="str">
        <f t="shared" si="0"/>
        <v>Electrodomésticos</v>
      </c>
      <c r="X5">
        <f>SUMIFS(Datos_Consolidados!$G$2:$G$9601,Datos_Consolidados!$J$2:$J$9601,1,Datos_Consolidados!$B$2:$B$9601,$W5)</f>
        <v>1324751100</v>
      </c>
      <c r="Y5">
        <f t="shared" si="1"/>
        <v>1324751099.999995</v>
      </c>
      <c r="Z5" t="str">
        <f>IFERROR(INDEX($W$3:$W$10,MATCH(LARGE($Y$3:$Y$10,3),$Y$3:$Y$10,0)),"")</f>
        <v>Muebles</v>
      </c>
      <c r="AA5">
        <f>IFERROR(INDEX($X$3:$X$10,MATCH(LARGE($Y$3:$Y$10,3),$Y$3:$Y$10,0)),0)</f>
        <v>757661000</v>
      </c>
    </row>
    <row r="6" spans="1:27" x14ac:dyDescent="0.25">
      <c r="A6" t="str">
        <f>IF(Tienda_1!$A6="","","Tienda 1")</f>
        <v>Tienda 1</v>
      </c>
      <c r="B6" t="str">
        <f>IF($A6="","",Tienda_1!B6)</f>
        <v>Muebles</v>
      </c>
      <c r="C6" t="str">
        <f>IF($A6="","",Tienda_1!G6)</f>
        <v>Medellín</v>
      </c>
      <c r="D6" t="str">
        <f>IF($A6="","",Tienda_1!F6)</f>
        <v>Maria Alfonso</v>
      </c>
      <c r="E6" t="str">
        <f>IF($A6="","",Tienda_1!I6)</f>
        <v>Nequi</v>
      </c>
      <c r="F6">
        <f>IF($A6="","",VALUE(RIGHT(Tienda_1!E6,4)))</f>
        <v>2020</v>
      </c>
      <c r="G6">
        <f>IF($A6="","",Tienda_1!C6)</f>
        <v>335200</v>
      </c>
      <c r="H6">
        <f>IF($A6="","",Tienda_1!D6)</f>
        <v>20200</v>
      </c>
      <c r="I6">
        <f>IF($A6="","",Tienda_1!H6)</f>
        <v>5</v>
      </c>
      <c r="J6">
        <f>IF($A6="",0,IF(AND(OR('Cuadro-de-mando'!$B$4="(Todas)",'Cuadro-de-mando'!$B$4=$A6),OR('Cuadro-de-mando'!$E$4="(Todas)",'Cuadro-de-mando'!$E$4=$B6),OR('Cuadro-de-mando'!$H$4="(Todas)",'Cuadro-de-mando'!$H$4=$C6),OR('Cuadro-de-mando'!$K$4="(Todas)",'Cuadro-de-mando'!$K$4=$E6),OR('Cuadro-de-mando'!$N$4="(Todos)",'Cuadro-de-mando'!$N$4=$F6)),1,0))</f>
        <v>1</v>
      </c>
      <c r="N6" t="str">
        <f>Análisis!D5</f>
        <v>Tienda 3</v>
      </c>
      <c r="O6" t="str">
        <f>Análisis!A20</f>
        <v>Electrodomésticos</v>
      </c>
      <c r="P6" t="str">
        <f>Análisis!A32</f>
        <v>Bogotá</v>
      </c>
      <c r="Q6" t="str">
        <f>Análisis!A81</f>
        <v>Tarjeta de crédito</v>
      </c>
      <c r="R6" s="18">
        <f>Análisis!A73</f>
        <v>2022</v>
      </c>
      <c r="T6" t="str">
        <f>N7</f>
        <v>Tienda 4</v>
      </c>
      <c r="U6">
        <f>SUMIFS(Datos_Consolidados!$G$2:$G$9601,Datos_Consolidados!$J$2:$J$9601,1,Datos_Consolidados!$A$2:$A$9601,$T6)</f>
        <v>1038375700</v>
      </c>
      <c r="W6" t="str">
        <f t="shared" si="0"/>
        <v>Electrónicos</v>
      </c>
      <c r="X6">
        <f>SUMIFS(Datos_Consolidados!$G$2:$G$9601,Datos_Consolidados!$J$2:$J$9601,1,Datos_Consolidados!$B$2:$B$9601,$W6)</f>
        <v>1660576500</v>
      </c>
      <c r="Y6">
        <f t="shared" si="1"/>
        <v>1660576499.999994</v>
      </c>
      <c r="Z6" t="str">
        <f>IFERROR(INDEX($W$3:$W$10,MATCH(LARGE($Y$3:$Y$10,4),$Y$3:$Y$10,0)),"")</f>
        <v>Instrumentos musicales</v>
      </c>
      <c r="AA6">
        <f>IFERROR(INDEX($X$3:$X$10,MATCH(LARGE($Y$3:$Y$10,4),$Y$3:$Y$10,0)),0)</f>
        <v>348772600</v>
      </c>
    </row>
    <row r="7" spans="1:27" x14ac:dyDescent="0.25">
      <c r="A7" t="str">
        <f>IF(Tienda_1!$A7="","","Tienda 1")</f>
        <v>Tienda 1</v>
      </c>
      <c r="B7" t="str">
        <f>IF($A7="","",Tienda_1!B7)</f>
        <v>Juguetes</v>
      </c>
      <c r="C7" t="str">
        <f>IF($A7="","",Tienda_1!G7)</f>
        <v>Cali</v>
      </c>
      <c r="D7" t="str">
        <f>IF($A7="","",Tienda_1!F7)</f>
        <v>Beatriz Morales</v>
      </c>
      <c r="E7" t="str">
        <f>IF($A7="","",Tienda_1!I7)</f>
        <v>Cupón</v>
      </c>
      <c r="F7">
        <f>IF($A7="","",VALUE(RIGHT(Tienda_1!E7,4)))</f>
        <v>2020</v>
      </c>
      <c r="G7">
        <f>IF($A7="","",Tienda_1!C7)</f>
        <v>24200</v>
      </c>
      <c r="H7">
        <f>IF($A7="","",Tienda_1!D7)</f>
        <v>0</v>
      </c>
      <c r="I7">
        <f>IF($A7="","",Tienda_1!H7)</f>
        <v>5</v>
      </c>
      <c r="J7">
        <f>IF($A7="",0,IF(AND(OR('Cuadro-de-mando'!$B$4="(Todas)",'Cuadro-de-mando'!$B$4=$A7),OR('Cuadro-de-mando'!$E$4="(Todas)",'Cuadro-de-mando'!$E$4=$B7),OR('Cuadro-de-mando'!$H$4="(Todas)",'Cuadro-de-mando'!$H$4=$C7),OR('Cuadro-de-mando'!$K$4="(Todas)",'Cuadro-de-mando'!$K$4=$E7),OR('Cuadro-de-mando'!$N$4="(Todos)",'Cuadro-de-mando'!$N$4=$F7)),1,0))</f>
        <v>1</v>
      </c>
      <c r="N7" t="str">
        <f>Análisis!E5</f>
        <v>Tienda 4</v>
      </c>
      <c r="O7" t="str">
        <f>Análisis!A21</f>
        <v>Electrónicos</v>
      </c>
      <c r="P7" t="str">
        <f>Análisis!A33</f>
        <v>Bucaramanga</v>
      </c>
      <c r="Q7" t="str">
        <f>Análisis!A82</f>
        <v>Tarjeta de débito</v>
      </c>
      <c r="R7" s="18">
        <f>Análisis!A74</f>
        <v>2023</v>
      </c>
      <c r="W7" t="str">
        <f t="shared" si="0"/>
        <v>Instrumentos musicales</v>
      </c>
      <c r="X7">
        <f>SUMIFS(Datos_Consolidados!$G$2:$G$9601,Datos_Consolidados!$J$2:$J$9601,1,Datos_Consolidados!$B$2:$B$9601,$W7)</f>
        <v>348772600</v>
      </c>
      <c r="Y7">
        <f t="shared" si="1"/>
        <v>348772599.99999303</v>
      </c>
      <c r="Z7" t="str">
        <f>IFERROR(INDEX($W$3:$W$10,MATCH(LARGE($Y$3:$Y$10,5),$Y$3:$Y$10,0)),"")</f>
        <v>Deportes y diversión</v>
      </c>
      <c r="AA7">
        <f>IFERROR(INDEX($X$3:$X$10,MATCH(LARGE($Y$3:$Y$10,5),$Y$3:$Y$10,0)),0)</f>
        <v>142977700</v>
      </c>
    </row>
    <row r="8" spans="1:27" x14ac:dyDescent="0.25">
      <c r="A8" t="str">
        <f>IF(Tienda_1!$A8="","","Tienda 1")</f>
        <v>Tienda 1</v>
      </c>
      <c r="B8" t="str">
        <f>IF($A8="","",Tienda_1!B8)</f>
        <v>Juguetes</v>
      </c>
      <c r="C8" t="str">
        <f>IF($A8="","",Tienda_1!G8)</f>
        <v>Bogotá</v>
      </c>
      <c r="D8" t="str">
        <f>IF($A8="","",Tienda_1!F8)</f>
        <v>Juan Fernandez</v>
      </c>
      <c r="E8" t="str">
        <f>IF($A8="","",Tienda_1!I8)</f>
        <v>Nequi</v>
      </c>
      <c r="F8">
        <f>IF($A8="","",VALUE(RIGHT(Tienda_1!E8,4)))</f>
        <v>2021</v>
      </c>
      <c r="G8">
        <f>IF($A8="","",Tienda_1!C8)</f>
        <v>44200</v>
      </c>
      <c r="H8">
        <f>IF($A8="","",Tienda_1!D8)</f>
        <v>0</v>
      </c>
      <c r="I8">
        <f>IF($A8="","",Tienda_1!H8)</f>
        <v>3</v>
      </c>
      <c r="J8">
        <f>IF($A8="",0,IF(AND(OR('Cuadro-de-mando'!$B$4="(Todas)",'Cuadro-de-mando'!$B$4=$A8),OR('Cuadro-de-mando'!$E$4="(Todas)",'Cuadro-de-mando'!$E$4=$B8),OR('Cuadro-de-mando'!$H$4="(Todas)",'Cuadro-de-mando'!$H$4=$C8),OR('Cuadro-de-mando'!$K$4="(Todas)",'Cuadro-de-mando'!$K$4=$E8),OR('Cuadro-de-mando'!$N$4="(Todos)",'Cuadro-de-mando'!$N$4=$F8)),1,0))</f>
        <v>1</v>
      </c>
      <c r="O8" t="str">
        <f>Análisis!A22</f>
        <v>Instrumentos musicales</v>
      </c>
      <c r="P8" t="str">
        <f>Análisis!A34</f>
        <v>Cali</v>
      </c>
      <c r="W8" t="str">
        <f t="shared" si="0"/>
        <v>Juguetes</v>
      </c>
      <c r="X8">
        <f>SUMIFS(Datos_Consolidados!$G$2:$G$9601,Datos_Consolidados!$J$2:$J$9601,1,Datos_Consolidados!$B$2:$B$9601,$W8)</f>
        <v>73604400</v>
      </c>
      <c r="Y8">
        <f t="shared" si="1"/>
        <v>73604399.999991998</v>
      </c>
      <c r="Z8" t="str">
        <f>IFERROR(INDEX($W$3:$W$10,MATCH(LARGE($Y$3:$Y$10,6),$Y$3:$Y$10,0)),"")</f>
        <v>Juguetes</v>
      </c>
      <c r="AA8">
        <f>IFERROR(INDEX($X$3:$X$10,MATCH(LARGE($Y$3:$Y$10,6),$Y$3:$Y$10,0)),0)</f>
        <v>73604400</v>
      </c>
    </row>
    <row r="9" spans="1:27" x14ac:dyDescent="0.25">
      <c r="A9" t="str">
        <f>IF(Tienda_1!$A9="","","Tienda 1")</f>
        <v>Tienda 1</v>
      </c>
      <c r="B9" t="str">
        <f>IF($A9="","",Tienda_1!B9)</f>
        <v>Electrodomésticos</v>
      </c>
      <c r="C9" t="str">
        <f>IF($A9="","",Tienda_1!G9)</f>
        <v>Santa Marta</v>
      </c>
      <c r="D9" t="str">
        <f>IF($A9="","",Tienda_1!F9)</f>
        <v>Felipe Santos</v>
      </c>
      <c r="E9" t="str">
        <f>IF($A9="","",Tienda_1!I9)</f>
        <v>Tarjeta de crédito</v>
      </c>
      <c r="F9">
        <f>IF($A9="","",VALUE(RIGHT(Tienda_1!E9,4)))</f>
        <v>2021</v>
      </c>
      <c r="G9">
        <f>IF($A9="","",Tienda_1!C9)</f>
        <v>1189700</v>
      </c>
      <c r="H9">
        <f>IF($A9="","",Tienda_1!D9)</f>
        <v>63700</v>
      </c>
      <c r="I9">
        <f>IF($A9="","",Tienda_1!H9)</f>
        <v>5</v>
      </c>
      <c r="J9">
        <f>IF($A9="",0,IF(AND(OR('Cuadro-de-mando'!$B$4="(Todas)",'Cuadro-de-mando'!$B$4=$A9),OR('Cuadro-de-mando'!$E$4="(Todas)",'Cuadro-de-mando'!$E$4=$B9),OR('Cuadro-de-mando'!$H$4="(Todas)",'Cuadro-de-mando'!$H$4=$C9),OR('Cuadro-de-mando'!$K$4="(Todas)",'Cuadro-de-mando'!$K$4=$E9),OR('Cuadro-de-mando'!$N$4="(Todos)",'Cuadro-de-mando'!$N$4=$F9)),1,0))</f>
        <v>1</v>
      </c>
      <c r="O9" t="str">
        <f>Análisis!A23</f>
        <v>Juguetes</v>
      </c>
      <c r="P9" t="str">
        <f>Análisis!A35</f>
        <v>Cartagena</v>
      </c>
      <c r="T9" t="s">
        <v>1322</v>
      </c>
      <c r="U9" t="s">
        <v>1338</v>
      </c>
      <c r="W9" t="str">
        <f t="shared" si="0"/>
        <v>Libros</v>
      </c>
      <c r="X9">
        <f>SUMIFS(Datos_Consolidados!$G$2:$G$9601,Datos_Consolidados!$J$2:$J$9601,1,Datos_Consolidados!$B$2:$B$9601,$W9)</f>
        <v>37696100</v>
      </c>
      <c r="Y9">
        <f t="shared" si="1"/>
        <v>37696099.999991</v>
      </c>
      <c r="Z9" t="str">
        <f>IFERROR(INDEX($W$3:$W$10,MATCH(LARGE($Y$3:$Y$10,7),$Y$3:$Y$10,0)),"")</f>
        <v>Artículos para el hogar</v>
      </c>
      <c r="AA9">
        <f>IFERROR(INDEX($X$3:$X$10,MATCH(LARGE($Y$3:$Y$10,7),$Y$3:$Y$10,0)),0)</f>
        <v>57579800</v>
      </c>
    </row>
    <row r="10" spans="1:27" x14ac:dyDescent="0.25">
      <c r="A10" t="str">
        <f>IF(Tienda_1!$A10="","","Tienda 1")</f>
        <v>Tienda 1</v>
      </c>
      <c r="B10" t="str">
        <f>IF($A10="","",Tienda_1!B10)</f>
        <v>Electrodomésticos</v>
      </c>
      <c r="C10" t="str">
        <f>IF($A10="","",Tienda_1!G10)</f>
        <v>Bogotá</v>
      </c>
      <c r="D10" t="str">
        <f>IF($A10="","",Tienda_1!F10)</f>
        <v>Izabela de León</v>
      </c>
      <c r="E10" t="str">
        <f>IF($A10="","",Tienda_1!I10)</f>
        <v>Tarjeta de crédito</v>
      </c>
      <c r="F10">
        <f>IF($A10="","",VALUE(RIGHT(Tienda_1!E10,4)))</f>
        <v>2022</v>
      </c>
      <c r="G10">
        <f>IF($A10="","",Tienda_1!C10)</f>
        <v>1518200</v>
      </c>
      <c r="H10">
        <f>IF($A10="","",Tienda_1!D10)</f>
        <v>79000</v>
      </c>
      <c r="I10">
        <f>IF($A10="","",Tienda_1!H10)</f>
        <v>1</v>
      </c>
      <c r="J10">
        <f>IF($A10="",0,IF(AND(OR('Cuadro-de-mando'!$B$4="(Todas)",'Cuadro-de-mando'!$B$4=$A10),OR('Cuadro-de-mando'!$E$4="(Todas)",'Cuadro-de-mando'!$E$4=$B10),OR('Cuadro-de-mando'!$H$4="(Todas)",'Cuadro-de-mando'!$H$4=$C10),OR('Cuadro-de-mando'!$K$4="(Todas)",'Cuadro-de-mando'!$K$4=$E10),OR('Cuadro-de-mando'!$N$4="(Todos)",'Cuadro-de-mando'!$N$4=$F10)),1,0))</f>
        <v>1</v>
      </c>
      <c r="O10" t="str">
        <f>Análisis!A24</f>
        <v>Libros</v>
      </c>
      <c r="P10" t="str">
        <f>Análisis!A36</f>
        <v>Cúcuta</v>
      </c>
      <c r="T10" t="str">
        <f>TEXT(R4,"0")</f>
        <v>2020</v>
      </c>
      <c r="U10">
        <f>SUMIFS(Datos_Consolidados!$G$2:$G$9601,Datos_Consolidados!$J$2:$J$9601,1,Datos_Consolidados!$F$2:$F$9601,R4)</f>
        <v>1341955000</v>
      </c>
      <c r="W10" t="str">
        <f t="shared" si="0"/>
        <v>Muebles</v>
      </c>
      <c r="X10">
        <f>SUMIFS(Datos_Consolidados!$G$2:$G$9601,Datos_Consolidados!$J$2:$J$9601,1,Datos_Consolidados!$B$2:$B$9601,$W10)</f>
        <v>757661000</v>
      </c>
      <c r="Y10">
        <f t="shared" si="1"/>
        <v>757660999.99998999</v>
      </c>
      <c r="Z10" t="str">
        <f>IFERROR(INDEX($W$3:$W$10,MATCH(LARGE($Y$3:$Y$10,8),$Y$3:$Y$10,0)),"")</f>
        <v>Libros</v>
      </c>
      <c r="AA10">
        <f>IFERROR(INDEX($X$3:$X$10,MATCH(LARGE($Y$3:$Y$10,8),$Y$3:$Y$10,0)),0)</f>
        <v>37696100</v>
      </c>
    </row>
    <row r="11" spans="1:27" x14ac:dyDescent="0.25">
      <c r="A11" t="str">
        <f>IF(Tienda_1!$A11="","","Tienda 1")</f>
        <v>Tienda 1</v>
      </c>
      <c r="B11" t="str">
        <f>IF($A11="","",Tienda_1!B11)</f>
        <v>Juguetes</v>
      </c>
      <c r="C11" t="str">
        <f>IF($A11="","",Tienda_1!G11)</f>
        <v>Bogotá</v>
      </c>
      <c r="D11" t="str">
        <f>IF($A11="","",Tienda_1!F11)</f>
        <v>Beatriz Morales</v>
      </c>
      <c r="E11" t="str">
        <f>IF($A11="","",Tienda_1!I11)</f>
        <v>Nequi</v>
      </c>
      <c r="F11">
        <f>IF($A11="","",VALUE(RIGHT(Tienda_1!E11,4)))</f>
        <v>2020</v>
      </c>
      <c r="G11">
        <f>IF($A11="","",Tienda_1!C11)</f>
        <v>75200</v>
      </c>
      <c r="H11">
        <f>IF($A11="","",Tienda_1!D11)</f>
        <v>5100</v>
      </c>
      <c r="I11">
        <f>IF($A11="","",Tienda_1!H11)</f>
        <v>5</v>
      </c>
      <c r="J11">
        <f>IF($A11="",0,IF(AND(OR('Cuadro-de-mando'!$B$4="(Todas)",'Cuadro-de-mando'!$B$4=$A11),OR('Cuadro-de-mando'!$E$4="(Todas)",'Cuadro-de-mando'!$E$4=$B11),OR('Cuadro-de-mando'!$H$4="(Todas)",'Cuadro-de-mando'!$H$4=$C11),OR('Cuadro-de-mando'!$K$4="(Todas)",'Cuadro-de-mando'!$K$4=$E11),OR('Cuadro-de-mando'!$N$4="(Todos)",'Cuadro-de-mando'!$N$4=$F11)),1,0))</f>
        <v>1</v>
      </c>
      <c r="O11" t="str">
        <f>Análisis!A25</f>
        <v>Muebles</v>
      </c>
      <c r="P11" t="str">
        <f>Análisis!A37</f>
        <v>Inírida</v>
      </c>
      <c r="T11" t="str">
        <f>TEXT(R5,"0")</f>
        <v>2021</v>
      </c>
      <c r="U11">
        <f>SUMIFS(Datos_Consolidados!$G$2:$G$9601,Datos_Consolidados!$J$2:$J$9601,1,Datos_Consolidados!$F$2:$F$9601,R5)</f>
        <v>1424114300</v>
      </c>
    </row>
    <row r="12" spans="1:27" x14ac:dyDescent="0.25">
      <c r="A12" t="str">
        <f>IF(Tienda_1!$A12="","","Tienda 1")</f>
        <v>Tienda 1</v>
      </c>
      <c r="B12" t="str">
        <f>IF($A12="","",Tienda_1!B12)</f>
        <v>Electrodomésticos</v>
      </c>
      <c r="C12" t="str">
        <f>IF($A12="","",Tienda_1!G12)</f>
        <v>Bogotá</v>
      </c>
      <c r="D12" t="str">
        <f>IF($A12="","",Tienda_1!F12)</f>
        <v>Blanca Ramirez</v>
      </c>
      <c r="E12" t="str">
        <f>IF($A12="","",Tienda_1!I12)</f>
        <v>Tarjeta de crédito</v>
      </c>
      <c r="F12">
        <f>IF($A12="","",VALUE(RIGHT(Tienda_1!E12,4)))</f>
        <v>2020</v>
      </c>
      <c r="G12">
        <f>IF($A12="","",Tienda_1!C12)</f>
        <v>2431300</v>
      </c>
      <c r="H12">
        <f>IF($A12="","",Tienda_1!D12)</f>
        <v>127600</v>
      </c>
      <c r="I12">
        <f>IF($A12="","",Tienda_1!H12)</f>
        <v>5</v>
      </c>
      <c r="J12">
        <f>IF($A12="",0,IF(AND(OR('Cuadro-de-mando'!$B$4="(Todas)",'Cuadro-de-mando'!$B$4=$A12),OR('Cuadro-de-mando'!$E$4="(Todas)",'Cuadro-de-mando'!$E$4=$B12),OR('Cuadro-de-mando'!$H$4="(Todas)",'Cuadro-de-mando'!$H$4=$C12),OR('Cuadro-de-mando'!$K$4="(Todas)",'Cuadro-de-mando'!$K$4=$E12),OR('Cuadro-de-mando'!$N$4="(Todos)",'Cuadro-de-mando'!$N$4=$F12)),1,0))</f>
        <v>1</v>
      </c>
      <c r="P12" t="str">
        <f>Análisis!A38</f>
        <v>Leticia</v>
      </c>
      <c r="T12" t="str">
        <f>TEXT(R6,"0")</f>
        <v>2022</v>
      </c>
      <c r="U12">
        <f>SUMIFS(Datos_Consolidados!$G$2:$G$9601,Datos_Consolidados!$J$2:$J$9601,1,Datos_Consolidados!$F$2:$F$9601,R6)</f>
        <v>1327451900</v>
      </c>
      <c r="W12" t="s">
        <v>1317</v>
      </c>
      <c r="X12" t="s">
        <v>1338</v>
      </c>
      <c r="Y12" t="s">
        <v>1413</v>
      </c>
      <c r="Z12" t="s">
        <v>1403</v>
      </c>
      <c r="AA12" t="s">
        <v>1338</v>
      </c>
    </row>
    <row r="13" spans="1:27" x14ac:dyDescent="0.25">
      <c r="A13" t="str">
        <f>IF(Tienda_1!$A13="","","Tienda 1")</f>
        <v>Tienda 1</v>
      </c>
      <c r="B13" t="str">
        <f>IF($A13="","",Tienda_1!B13)</f>
        <v>Electrodomésticos</v>
      </c>
      <c r="C13" t="str">
        <f>IF($A13="","",Tienda_1!G13)</f>
        <v>Cartagena</v>
      </c>
      <c r="D13" t="str">
        <f>IF($A13="","",Tienda_1!F13)</f>
        <v>Rafael Acosta</v>
      </c>
      <c r="E13" t="str">
        <f>IF($A13="","",Tienda_1!I13)</f>
        <v>Tarjeta de crédito</v>
      </c>
      <c r="F13">
        <f>IF($A13="","",VALUE(RIGHT(Tienda_1!E13,4)))</f>
        <v>2021</v>
      </c>
      <c r="G13">
        <f>IF($A13="","",Tienda_1!C13)</f>
        <v>1417100</v>
      </c>
      <c r="H13">
        <f>IF($A13="","",Tienda_1!D13)</f>
        <v>75700</v>
      </c>
      <c r="I13">
        <f>IF($A13="","",Tienda_1!H13)</f>
        <v>5</v>
      </c>
      <c r="J13">
        <f>IF($A13="",0,IF(AND(OR('Cuadro-de-mando'!$B$4="(Todas)",'Cuadro-de-mando'!$B$4=$A13),OR('Cuadro-de-mando'!$E$4="(Todas)",'Cuadro-de-mando'!$E$4=$B13),OR('Cuadro-de-mando'!$H$4="(Todas)",'Cuadro-de-mando'!$H$4=$C13),OR('Cuadro-de-mando'!$K$4="(Todas)",'Cuadro-de-mando'!$K$4=$E13),OR('Cuadro-de-mando'!$N$4="(Todos)",'Cuadro-de-mando'!$N$4=$F13)),1,0))</f>
        <v>1</v>
      </c>
      <c r="P13" t="str">
        <f>Análisis!A39</f>
        <v>Manizales</v>
      </c>
      <c r="T13" t="str">
        <f>TEXT(R7,"0")</f>
        <v>2023</v>
      </c>
      <c r="U13">
        <f>SUMIFS(Datos_Consolidados!$G$2:$G$9601,Datos_Consolidados!$J$2:$J$9601,1,Datos_Consolidados!$F$2:$F$9601,R7)</f>
        <v>310098000</v>
      </c>
      <c r="W13" t="str">
        <f t="shared" ref="W13:W31" si="2">P4</f>
        <v>Armenia</v>
      </c>
      <c r="X13">
        <f>SUMIFS(Datos_Consolidados!$G$2:$G$9601,Datos_Consolidados!$J$2:$J$9601,1,Datos_Consolidados!$C$2:$C$9601,$W13)</f>
        <v>12242900</v>
      </c>
      <c r="Y13">
        <f t="shared" ref="Y13:Y31" si="3">X13-ROW()*0.000001</f>
        <v>12242899.999987001</v>
      </c>
      <c r="Z13" t="str">
        <f>IFERROR(INDEX($W$13:$W$31,MATCH(LARGE($Y$13:$Y$31,1),$Y$13:$Y$31,0)),"")</f>
        <v>Bogotá</v>
      </c>
      <c r="AA13">
        <f>IFERROR(INDEX($X$13:$X$31,MATCH(LARGE($Y$13:$Y$31,1),$Y$13:$Y$31,0)),0)</f>
        <v>1814858300</v>
      </c>
    </row>
    <row r="14" spans="1:27" x14ac:dyDescent="0.25">
      <c r="A14" t="str">
        <f>IF(Tienda_1!$A14="","","Tienda 1")</f>
        <v>Tienda 1</v>
      </c>
      <c r="B14" t="str">
        <f>IF($A14="","",Tienda_1!B14)</f>
        <v>Electrónicos</v>
      </c>
      <c r="C14" t="str">
        <f>IF($A14="","",Tienda_1!G14)</f>
        <v>Medellín</v>
      </c>
      <c r="D14" t="str">
        <f>IF($A14="","",Tienda_1!F14)</f>
        <v>Rafael Acosta</v>
      </c>
      <c r="E14" t="str">
        <f>IF($A14="","",Tienda_1!I14)</f>
        <v>Tarjeta de crédito</v>
      </c>
      <c r="F14">
        <f>IF($A14="","",VALUE(RIGHT(Tienda_1!E14,4)))</f>
        <v>2020</v>
      </c>
      <c r="G14">
        <f>IF($A14="","",Tienda_1!C14)</f>
        <v>91800</v>
      </c>
      <c r="H14">
        <f>IF($A14="","",Tienda_1!D14)</f>
        <v>5300</v>
      </c>
      <c r="I14">
        <f>IF($A14="","",Tienda_1!H14)</f>
        <v>1</v>
      </c>
      <c r="J14">
        <f>IF($A14="",0,IF(AND(OR('Cuadro-de-mando'!$B$4="(Todas)",'Cuadro-de-mando'!$B$4=$A14),OR('Cuadro-de-mando'!$E$4="(Todas)",'Cuadro-de-mando'!$E$4=$B14),OR('Cuadro-de-mando'!$H$4="(Todas)",'Cuadro-de-mando'!$H$4=$C14),OR('Cuadro-de-mando'!$K$4="(Todas)",'Cuadro-de-mando'!$K$4=$E14),OR('Cuadro-de-mando'!$N$4="(Todos)",'Cuadro-de-mando'!$N$4=$F14)),1,0))</f>
        <v>1</v>
      </c>
      <c r="P14" t="str">
        <f>Análisis!A40</f>
        <v>Medellín</v>
      </c>
      <c r="W14" t="str">
        <f t="shared" si="2"/>
        <v>Barranquilla</v>
      </c>
      <c r="X14">
        <f>SUMIFS(Datos_Consolidados!$G$2:$G$9601,Datos_Consolidados!$J$2:$J$9601,1,Datos_Consolidados!$C$2:$C$9601,$W14)</f>
        <v>132040500</v>
      </c>
      <c r="Y14">
        <f t="shared" si="3"/>
        <v>132040499.99998599</v>
      </c>
      <c r="Z14" t="str">
        <f>IFERROR(INDEX($W$13:$W$31,MATCH(LARGE($Y$13:$Y$31,2),$Y$13:$Y$31,0)),"")</f>
        <v>Medellín</v>
      </c>
      <c r="AA14">
        <f>IFERROR(INDEX($X$13:$X$31,MATCH(LARGE($Y$13:$Y$31,2),$Y$13:$Y$31,0)),0)</f>
        <v>1096669200</v>
      </c>
    </row>
    <row r="15" spans="1:27" x14ac:dyDescent="0.25">
      <c r="A15" t="str">
        <f>IF(Tienda_1!$A15="","","Tienda 1")</f>
        <v>Tienda 1</v>
      </c>
      <c r="B15" t="str">
        <f>IF($A15="","",Tienda_1!B15)</f>
        <v>Artículos para el hogar</v>
      </c>
      <c r="C15" t="str">
        <f>IF($A15="","",Tienda_1!G15)</f>
        <v>Pereira</v>
      </c>
      <c r="D15" t="str">
        <f>IF($A15="","",Tienda_1!F15)</f>
        <v>Izabela de León</v>
      </c>
      <c r="E15" t="str">
        <f>IF($A15="","",Tienda_1!I15)</f>
        <v>Tarjeta de crédito</v>
      </c>
      <c r="F15">
        <f>IF($A15="","",VALUE(RIGHT(Tienda_1!E15,4)))</f>
        <v>2020</v>
      </c>
      <c r="G15">
        <f>IF($A15="","",Tienda_1!C15)</f>
        <v>66700</v>
      </c>
      <c r="H15">
        <f>IF($A15="","",Tienda_1!D15)</f>
        <v>1700</v>
      </c>
      <c r="I15">
        <f>IF($A15="","",Tienda_1!H15)</f>
        <v>4</v>
      </c>
      <c r="J15">
        <f>IF($A15="",0,IF(AND(OR('Cuadro-de-mando'!$B$4="(Todas)",'Cuadro-de-mando'!$B$4=$A15),OR('Cuadro-de-mando'!$E$4="(Todas)",'Cuadro-de-mando'!$E$4=$B15),OR('Cuadro-de-mando'!$H$4="(Todas)",'Cuadro-de-mando'!$H$4=$C15),OR('Cuadro-de-mando'!$K$4="(Todas)",'Cuadro-de-mando'!$K$4=$E15),OR('Cuadro-de-mando'!$N$4="(Todos)",'Cuadro-de-mando'!$N$4=$F15)),1,0))</f>
        <v>1</v>
      </c>
      <c r="P15" t="str">
        <f>Análisis!A41</f>
        <v>Neiva</v>
      </c>
      <c r="W15" t="str">
        <f t="shared" si="2"/>
        <v>Bogotá</v>
      </c>
      <c r="X15">
        <f>SUMIFS(Datos_Consolidados!$G$2:$G$9601,Datos_Consolidados!$J$2:$J$9601,1,Datos_Consolidados!$C$2:$C$9601,$W15)</f>
        <v>1814858300</v>
      </c>
      <c r="Y15">
        <f t="shared" si="3"/>
        <v>1814858299.999985</v>
      </c>
      <c r="Z15" t="str">
        <f>IFERROR(INDEX($W$13:$W$31,MATCH(LARGE($Y$13:$Y$31,3),$Y$13:$Y$31,0)),"")</f>
        <v>Cali</v>
      </c>
      <c r="AA15">
        <f>IFERROR(INDEX($X$13:$X$31,MATCH(LARGE($Y$13:$Y$31,3),$Y$13:$Y$31,0)),0)</f>
        <v>506526100</v>
      </c>
    </row>
    <row r="16" spans="1:27" x14ac:dyDescent="0.25">
      <c r="A16" t="str">
        <f>IF(Tienda_1!$A16="","","Tienda 1")</f>
        <v>Tienda 1</v>
      </c>
      <c r="B16" t="str">
        <f>IF($A16="","",Tienda_1!B16)</f>
        <v>Deportes y diversión</v>
      </c>
      <c r="C16" t="str">
        <f>IF($A16="","",Tienda_1!G16)</f>
        <v>Bogotá</v>
      </c>
      <c r="D16" t="str">
        <f>IF($A16="","",Tienda_1!F16)</f>
        <v>Juan Fernandez</v>
      </c>
      <c r="E16" t="str">
        <f>IF($A16="","",Tienda_1!I16)</f>
        <v>Tarjeta de crédito</v>
      </c>
      <c r="F16">
        <f>IF($A16="","",VALUE(RIGHT(Tienda_1!E16,4)))</f>
        <v>2020</v>
      </c>
      <c r="G16">
        <f>IF($A16="","",Tienda_1!C16)</f>
        <v>613300</v>
      </c>
      <c r="H16">
        <f>IF($A16="","",Tienda_1!D16)</f>
        <v>30800</v>
      </c>
      <c r="I16">
        <f>IF($A16="","",Tienda_1!H16)</f>
        <v>2</v>
      </c>
      <c r="J16">
        <f>IF($A16="",0,IF(AND(OR('Cuadro-de-mando'!$B$4="(Todas)",'Cuadro-de-mando'!$B$4=$A16),OR('Cuadro-de-mando'!$E$4="(Todas)",'Cuadro-de-mando'!$E$4=$B16),OR('Cuadro-de-mando'!$H$4="(Todas)",'Cuadro-de-mando'!$H$4=$C16),OR('Cuadro-de-mando'!$K$4="(Todas)",'Cuadro-de-mando'!$K$4=$E16),OR('Cuadro-de-mando'!$N$4="(Todos)",'Cuadro-de-mando'!$N$4=$F16)),1,0))</f>
        <v>1</v>
      </c>
      <c r="P16" t="str">
        <f>Análisis!A42</f>
        <v>Pasto</v>
      </c>
      <c r="T16" t="s">
        <v>8</v>
      </c>
      <c r="U16" t="s">
        <v>1338</v>
      </c>
      <c r="W16" t="str">
        <f t="shared" si="2"/>
        <v>Bucaramanga</v>
      </c>
      <c r="X16">
        <f>SUMIFS(Datos_Consolidados!$G$2:$G$9601,Datos_Consolidados!$J$2:$J$9601,1,Datos_Consolidados!$C$2:$C$9601,$W16)</f>
        <v>90573300</v>
      </c>
      <c r="Y16">
        <f t="shared" si="3"/>
        <v>90573299.999983996</v>
      </c>
      <c r="Z16" t="str">
        <f>IFERROR(INDEX($W$13:$W$31,MATCH(LARGE($Y$13:$Y$31,4),$Y$13:$Y$31,0)),"")</f>
        <v>Pereira</v>
      </c>
      <c r="AA16">
        <f>IFERROR(INDEX($X$13:$X$31,MATCH(LARGE($Y$13:$Y$31,4),$Y$13:$Y$31,0)),0)</f>
        <v>225927300</v>
      </c>
    </row>
    <row r="17" spans="1:27" x14ac:dyDescent="0.25">
      <c r="A17" t="str">
        <f>IF(Tienda_1!$A17="","","Tienda 1")</f>
        <v>Tienda 1</v>
      </c>
      <c r="B17" t="str">
        <f>IF($A17="","",Tienda_1!B17)</f>
        <v>Libros</v>
      </c>
      <c r="C17" t="str">
        <f>IF($A17="","",Tienda_1!G17)</f>
        <v>Cali</v>
      </c>
      <c r="D17" t="str">
        <f>IF($A17="","",Tienda_1!F17)</f>
        <v>Izabela de León</v>
      </c>
      <c r="E17" t="str">
        <f>IF($A17="","",Tienda_1!I17)</f>
        <v>Tarjeta de crédito</v>
      </c>
      <c r="F17">
        <f>IF($A17="","",VALUE(RIGHT(Tienda_1!E17,4)))</f>
        <v>2020</v>
      </c>
      <c r="G17">
        <f>IF($A17="","",Tienda_1!C17)</f>
        <v>56900</v>
      </c>
      <c r="H17">
        <f>IF($A17="","",Tienda_1!D17)</f>
        <v>1200</v>
      </c>
      <c r="I17">
        <f>IF($A17="","",Tienda_1!H17)</f>
        <v>5</v>
      </c>
      <c r="J17">
        <f>IF($A17="",0,IF(AND(OR('Cuadro-de-mando'!$B$4="(Todas)",'Cuadro-de-mando'!$B$4=$A17),OR('Cuadro-de-mando'!$E$4="(Todas)",'Cuadro-de-mando'!$E$4=$B17),OR('Cuadro-de-mando'!$H$4="(Todas)",'Cuadro-de-mando'!$H$4=$C17),OR('Cuadro-de-mando'!$K$4="(Todas)",'Cuadro-de-mando'!$K$4=$E17),OR('Cuadro-de-mando'!$N$4="(Todos)",'Cuadro-de-mando'!$N$4=$F17)),1,0))</f>
        <v>1</v>
      </c>
      <c r="P17" t="str">
        <f>Análisis!A43</f>
        <v>Pereira</v>
      </c>
      <c r="T17" t="str">
        <f>Q4</f>
        <v>Cupón</v>
      </c>
      <c r="U17">
        <f>SUMIFS(Datos_Consolidados!$G$2:$G$9601,Datos_Consolidados!$J$2:$J$9601,1,Datos_Consolidados!$E$2:$E$9601,$T17)</f>
        <v>235869600</v>
      </c>
      <c r="W17" t="str">
        <f t="shared" si="2"/>
        <v>Cali</v>
      </c>
      <c r="X17">
        <f>SUMIFS(Datos_Consolidados!$G$2:$G$9601,Datos_Consolidados!$J$2:$J$9601,1,Datos_Consolidados!$C$2:$C$9601,$W17)</f>
        <v>506526100</v>
      </c>
      <c r="Y17">
        <f t="shared" si="3"/>
        <v>506526099.99998301</v>
      </c>
      <c r="Z17" t="str">
        <f>IFERROR(INDEX($W$13:$W$31,MATCH(LARGE($Y$13:$Y$31,5),$Y$13:$Y$31,0)),"")</f>
        <v>Barranquilla</v>
      </c>
      <c r="AA17">
        <f>IFERROR(INDEX($X$13:$X$31,MATCH(LARGE($Y$13:$Y$31,5),$Y$13:$Y$31,0)),0)</f>
        <v>132040500</v>
      </c>
    </row>
    <row r="18" spans="1:27" x14ac:dyDescent="0.25">
      <c r="A18" t="str">
        <f>IF(Tienda_1!$A18="","","Tienda 1")</f>
        <v>Tienda 1</v>
      </c>
      <c r="B18" t="str">
        <f>IF($A18="","",Tienda_1!B18)</f>
        <v>Deportes y diversión</v>
      </c>
      <c r="C18" t="str">
        <f>IF($A18="","",Tienda_1!G18)</f>
        <v>Medellín</v>
      </c>
      <c r="D18" t="str">
        <f>IF($A18="","",Tienda_1!F18)</f>
        <v>Pedro Gomez</v>
      </c>
      <c r="E18" t="str">
        <f>IF($A18="","",Tienda_1!I18)</f>
        <v>Nequi</v>
      </c>
      <c r="F18">
        <f>IF($A18="","",VALUE(RIGHT(Tienda_1!E18,4)))</f>
        <v>2022</v>
      </c>
      <c r="G18">
        <f>IF($A18="","",Tienda_1!C18)</f>
        <v>58900</v>
      </c>
      <c r="H18">
        <f>IF($A18="","",Tienda_1!D18)</f>
        <v>1300</v>
      </c>
      <c r="I18">
        <f>IF($A18="","",Tienda_1!H18)</f>
        <v>2</v>
      </c>
      <c r="J18">
        <f>IF($A18="",0,IF(AND(OR('Cuadro-de-mando'!$B$4="(Todas)",'Cuadro-de-mando'!$B$4=$A18),OR('Cuadro-de-mando'!$E$4="(Todas)",'Cuadro-de-mando'!$E$4=$B18),OR('Cuadro-de-mando'!$H$4="(Todas)",'Cuadro-de-mando'!$H$4=$C18),OR('Cuadro-de-mando'!$K$4="(Todas)",'Cuadro-de-mando'!$K$4=$E18),OR('Cuadro-de-mando'!$N$4="(Todos)",'Cuadro-de-mando'!$N$4=$F18)),1,0))</f>
        <v>1</v>
      </c>
      <c r="P18" t="str">
        <f>Análisis!A44</f>
        <v>Riohacha</v>
      </c>
      <c r="T18" t="str">
        <f>Q5</f>
        <v>Nequi</v>
      </c>
      <c r="U18">
        <f>SUMIFS(Datos_Consolidados!$G$2:$G$9601,Datos_Consolidados!$J$2:$J$9601,1,Datos_Consolidados!$E$2:$E$9601,$T18)</f>
        <v>880684200</v>
      </c>
      <c r="W18" t="str">
        <f t="shared" si="2"/>
        <v>Cartagena</v>
      </c>
      <c r="X18">
        <f>SUMIFS(Datos_Consolidados!$G$2:$G$9601,Datos_Consolidados!$J$2:$J$9601,1,Datos_Consolidados!$C$2:$C$9601,$W18)</f>
        <v>102376700</v>
      </c>
      <c r="Y18">
        <f t="shared" si="3"/>
        <v>102376699.999982</v>
      </c>
      <c r="Z18" t="str">
        <f>IFERROR(INDEX($W$13:$W$31,MATCH(LARGE($Y$13:$Y$31,6),$Y$13:$Y$31,0)),"")</f>
        <v>Cartagena</v>
      </c>
      <c r="AA18">
        <f>IFERROR(INDEX($X$13:$X$31,MATCH(LARGE($Y$13:$Y$31,6),$Y$13:$Y$31,0)),0)</f>
        <v>102376700</v>
      </c>
    </row>
    <row r="19" spans="1:27" x14ac:dyDescent="0.25">
      <c r="A19" t="str">
        <f>IF(Tienda_1!$A19="","","Tienda 1")</f>
        <v>Tienda 1</v>
      </c>
      <c r="B19" t="str">
        <f>IF($A19="","",Tienda_1!B19)</f>
        <v>Juguetes</v>
      </c>
      <c r="C19" t="str">
        <f>IF($A19="","",Tienda_1!G19)</f>
        <v>Santa Marta</v>
      </c>
      <c r="D19" t="str">
        <f>IF($A19="","",Tienda_1!F19)</f>
        <v>Izabela de León</v>
      </c>
      <c r="E19" t="str">
        <f>IF($A19="","",Tienda_1!I19)</f>
        <v>Tarjeta de crédito</v>
      </c>
      <c r="F19">
        <f>IF($A19="","",VALUE(RIGHT(Tienda_1!E19,4)))</f>
        <v>2021</v>
      </c>
      <c r="G19">
        <f>IF($A19="","",Tienda_1!C19)</f>
        <v>29600</v>
      </c>
      <c r="H19">
        <f>IF($A19="","",Tienda_1!D19)</f>
        <v>1800</v>
      </c>
      <c r="I19">
        <f>IF($A19="","",Tienda_1!H19)</f>
        <v>5</v>
      </c>
      <c r="J19">
        <f>IF($A19="",0,IF(AND(OR('Cuadro-de-mando'!$B$4="(Todas)",'Cuadro-de-mando'!$B$4=$A19),OR('Cuadro-de-mando'!$E$4="(Todas)",'Cuadro-de-mando'!$E$4=$B19),OR('Cuadro-de-mando'!$H$4="(Todas)",'Cuadro-de-mando'!$H$4=$C19),OR('Cuadro-de-mando'!$K$4="(Todas)",'Cuadro-de-mando'!$K$4=$E19),OR('Cuadro-de-mando'!$N$4="(Todos)",'Cuadro-de-mando'!$N$4=$F19)),1,0))</f>
        <v>1</v>
      </c>
      <c r="P19" t="str">
        <f>Análisis!A45</f>
        <v>Santa Marta</v>
      </c>
      <c r="T19" t="str">
        <f>Q6</f>
        <v>Tarjeta de crédito</v>
      </c>
      <c r="U19">
        <f>SUMIFS(Datos_Consolidados!$G$2:$G$9601,Datos_Consolidados!$J$2:$J$9601,1,Datos_Consolidados!$E$2:$E$9601,$T19)</f>
        <v>3230607100</v>
      </c>
      <c r="W19" t="str">
        <f t="shared" si="2"/>
        <v>Cúcuta</v>
      </c>
      <c r="X19">
        <f>SUMIFS(Datos_Consolidados!$G$2:$G$9601,Datos_Consolidados!$J$2:$J$9601,1,Datos_Consolidados!$C$2:$C$9601,$W19)</f>
        <v>99369100</v>
      </c>
      <c r="Y19">
        <f t="shared" si="3"/>
        <v>99369099.999981001</v>
      </c>
      <c r="Z19" t="str">
        <f>IFERROR(INDEX($W$13:$W$31,MATCH(LARGE($Y$13:$Y$31,7),$Y$13:$Y$31,0)),"")</f>
        <v>Cúcuta</v>
      </c>
      <c r="AA19">
        <f>IFERROR(INDEX($X$13:$X$31,MATCH(LARGE($Y$13:$Y$31,7),$Y$13:$Y$31,0)),0)</f>
        <v>99369100</v>
      </c>
    </row>
    <row r="20" spans="1:27" x14ac:dyDescent="0.25">
      <c r="A20" t="str">
        <f>IF(Tienda_1!$A20="","","Tienda 1")</f>
        <v>Tienda 1</v>
      </c>
      <c r="B20" t="str">
        <f>IF($A20="","",Tienda_1!B20)</f>
        <v>Electrónicos</v>
      </c>
      <c r="C20" t="str">
        <f>IF($A20="","",Tienda_1!G20)</f>
        <v>Bogotá</v>
      </c>
      <c r="D20" t="str">
        <f>IF($A20="","",Tienda_1!F20)</f>
        <v>Beatriz Morales</v>
      </c>
      <c r="E20" t="str">
        <f>IF($A20="","",Tienda_1!I20)</f>
        <v>Tarjeta de crédito</v>
      </c>
      <c r="F20">
        <f>IF($A20="","",VALUE(RIGHT(Tienda_1!E20,4)))</f>
        <v>2022</v>
      </c>
      <c r="G20">
        <f>IF($A20="","",Tienda_1!C20)</f>
        <v>1891700</v>
      </c>
      <c r="H20">
        <f>IF($A20="","",Tienda_1!D20)</f>
        <v>107900</v>
      </c>
      <c r="I20">
        <f>IF($A20="","",Tienda_1!H20)</f>
        <v>3</v>
      </c>
      <c r="J20">
        <f>IF($A20="",0,IF(AND(OR('Cuadro-de-mando'!$B$4="(Todas)",'Cuadro-de-mando'!$B$4=$A20),OR('Cuadro-de-mando'!$E$4="(Todas)",'Cuadro-de-mando'!$E$4=$B20),OR('Cuadro-de-mando'!$H$4="(Todas)",'Cuadro-de-mando'!$H$4=$C20),OR('Cuadro-de-mando'!$K$4="(Todas)",'Cuadro-de-mando'!$K$4=$E20),OR('Cuadro-de-mando'!$N$4="(Todos)",'Cuadro-de-mando'!$N$4=$F20)),1,0))</f>
        <v>1</v>
      </c>
      <c r="P20" t="str">
        <f>Análisis!A46</f>
        <v>Soacha</v>
      </c>
      <c r="T20" t="str">
        <f>Q7</f>
        <v>Tarjeta de débito</v>
      </c>
      <c r="U20">
        <f>SUMIFS(Datos_Consolidados!$G$2:$G$9601,Datos_Consolidados!$J$2:$J$9601,1,Datos_Consolidados!$E$2:$E$9601,$T20)</f>
        <v>56458300</v>
      </c>
      <c r="W20" t="str">
        <f t="shared" si="2"/>
        <v>Inírida</v>
      </c>
      <c r="X20">
        <f>SUMIFS(Datos_Consolidados!$G$2:$G$9601,Datos_Consolidados!$J$2:$J$9601,1,Datos_Consolidados!$C$2:$C$9601,$W20)</f>
        <v>8087900</v>
      </c>
      <c r="Y20">
        <f t="shared" si="3"/>
        <v>8087899.9999799998</v>
      </c>
      <c r="Z20" t="str">
        <f>IFERROR(INDEX($W$13:$W$31,MATCH(LARGE($Y$13:$Y$31,8),$Y$13:$Y$31,0)),"")</f>
        <v>Bucaramanga</v>
      </c>
      <c r="AA20">
        <f>IFERROR(INDEX($X$13:$X$31,MATCH(LARGE($Y$13:$Y$31,8),$Y$13:$Y$31,0)),0)</f>
        <v>90573300</v>
      </c>
    </row>
    <row r="21" spans="1:27" x14ac:dyDescent="0.25">
      <c r="A21" t="str">
        <f>IF(Tienda_1!$A21="","","Tienda 1")</f>
        <v>Tienda 1</v>
      </c>
      <c r="B21" t="str">
        <f>IF($A21="","",Tienda_1!B21)</f>
        <v>Juguetes</v>
      </c>
      <c r="C21" t="str">
        <f>IF($A21="","",Tienda_1!G21)</f>
        <v>Medellín</v>
      </c>
      <c r="D21" t="str">
        <f>IF($A21="","",Tienda_1!F21)</f>
        <v>Izabela de León</v>
      </c>
      <c r="E21" t="str">
        <f>IF($A21="","",Tienda_1!I21)</f>
        <v>Tarjeta de crédito</v>
      </c>
      <c r="F21">
        <f>IF($A21="","",VALUE(RIGHT(Tienda_1!E21,4)))</f>
        <v>2020</v>
      </c>
      <c r="G21">
        <f>IF($A21="","",Tienda_1!C21)</f>
        <v>138900</v>
      </c>
      <c r="H21">
        <f>IF($A21="","",Tienda_1!D21)</f>
        <v>9800</v>
      </c>
      <c r="I21">
        <f>IF($A21="","",Tienda_1!H21)</f>
        <v>4</v>
      </c>
      <c r="J21">
        <f>IF($A21="",0,IF(AND(OR('Cuadro-de-mando'!$B$4="(Todas)",'Cuadro-de-mando'!$B$4=$A21),OR('Cuadro-de-mando'!$E$4="(Todas)",'Cuadro-de-mando'!$E$4=$B21),OR('Cuadro-de-mando'!$H$4="(Todas)",'Cuadro-de-mando'!$H$4=$C21),OR('Cuadro-de-mando'!$K$4="(Todas)",'Cuadro-de-mando'!$K$4=$E21),OR('Cuadro-de-mando'!$N$4="(Todos)",'Cuadro-de-mando'!$N$4=$F21)),1,0))</f>
        <v>1</v>
      </c>
      <c r="P21" t="str">
        <f>Análisis!A47</f>
        <v>Valledupar</v>
      </c>
      <c r="W21" t="str">
        <f t="shared" si="2"/>
        <v>Leticia</v>
      </c>
      <c r="X21">
        <f>SUMIFS(Datos_Consolidados!$G$2:$G$9601,Datos_Consolidados!$J$2:$J$9601,1,Datos_Consolidados!$C$2:$C$9601,$W21)</f>
        <v>67149900</v>
      </c>
      <c r="Y21">
        <f t="shared" si="3"/>
        <v>67149899.999979004</v>
      </c>
      <c r="Z21" t="str">
        <f>IFERROR(INDEX($W$13:$W$31,MATCH(LARGE($Y$13:$Y$31,9),$Y$13:$Y$31,0)),"")</f>
        <v>Riohacha</v>
      </c>
      <c r="AA21">
        <f>IFERROR(INDEX($X$13:$X$31,MATCH(LARGE($Y$13:$Y$31,9),$Y$13:$Y$31,0)),0)</f>
        <v>73879700</v>
      </c>
    </row>
    <row r="22" spans="1:27" x14ac:dyDescent="0.25">
      <c r="A22" t="str">
        <f>IF(Tienda_1!$A22="","","Tienda 1")</f>
        <v>Tienda 1</v>
      </c>
      <c r="B22" t="str">
        <f>IF($A22="","",Tienda_1!B22)</f>
        <v>Electrodomésticos</v>
      </c>
      <c r="C22" t="str">
        <f>IF($A22="","",Tienda_1!G22)</f>
        <v>Cali</v>
      </c>
      <c r="D22" t="str">
        <f>IF($A22="","",Tienda_1!F22)</f>
        <v>Izabela de León</v>
      </c>
      <c r="E22" t="str">
        <f>IF($A22="","",Tienda_1!I22)</f>
        <v>Cupón</v>
      </c>
      <c r="F22">
        <f>IF($A22="","",VALUE(RIGHT(Tienda_1!E22,4)))</f>
        <v>2021</v>
      </c>
      <c r="G22">
        <f>IF($A22="","",Tienda_1!C22)</f>
        <v>435700</v>
      </c>
      <c r="H22">
        <f>IF($A22="","",Tienda_1!D22)</f>
        <v>23400</v>
      </c>
      <c r="I22">
        <f>IF($A22="","",Tienda_1!H22)</f>
        <v>5</v>
      </c>
      <c r="J22">
        <f>IF($A22="",0,IF(AND(OR('Cuadro-de-mando'!$B$4="(Todas)",'Cuadro-de-mando'!$B$4=$A22),OR('Cuadro-de-mando'!$E$4="(Todas)",'Cuadro-de-mando'!$E$4=$B22),OR('Cuadro-de-mando'!$H$4="(Todas)",'Cuadro-de-mando'!$H$4=$C22),OR('Cuadro-de-mando'!$K$4="(Todas)",'Cuadro-de-mando'!$K$4=$E22),OR('Cuadro-de-mando'!$N$4="(Todos)",'Cuadro-de-mando'!$N$4=$F22)),1,0))</f>
        <v>1</v>
      </c>
      <c r="P22" t="str">
        <f>Análisis!A48</f>
        <v>Villavicencio</v>
      </c>
      <c r="W22" t="str">
        <f t="shared" si="2"/>
        <v>Manizales</v>
      </c>
      <c r="X22">
        <f>SUMIFS(Datos_Consolidados!$G$2:$G$9601,Datos_Consolidados!$J$2:$J$9601,1,Datos_Consolidados!$C$2:$C$9601,$W22)</f>
        <v>19367900</v>
      </c>
      <c r="Y22">
        <f t="shared" si="3"/>
        <v>19367899.999977998</v>
      </c>
      <c r="Z22" t="str">
        <f>IFERROR(INDEX($W$13:$W$31,MATCH(LARGE($Y$13:$Y$31,10),$Y$13:$Y$31,0)),"")</f>
        <v>Leticia</v>
      </c>
      <c r="AA22">
        <f>IFERROR(INDEX($X$13:$X$31,MATCH(LARGE($Y$13:$Y$31,10),$Y$13:$Y$31,0)),0)</f>
        <v>67149900</v>
      </c>
    </row>
    <row r="23" spans="1:27" x14ac:dyDescent="0.25">
      <c r="A23" t="str">
        <f>IF(Tienda_1!$A23="","","Tienda 1")</f>
        <v>Tienda 1</v>
      </c>
      <c r="B23" t="str">
        <f>IF($A23="","",Tienda_1!B23)</f>
        <v>Deportes y diversión</v>
      </c>
      <c r="C23" t="str">
        <f>IF($A23="","",Tienda_1!G23)</f>
        <v>Bogotá</v>
      </c>
      <c r="D23" t="str">
        <f>IF($A23="","",Tienda_1!F23)</f>
        <v>Camila Rivera</v>
      </c>
      <c r="E23" t="str">
        <f>IF($A23="","",Tienda_1!I23)</f>
        <v>Tarjeta de crédito</v>
      </c>
      <c r="F23">
        <f>IF($A23="","",VALUE(RIGHT(Tienda_1!E23,4)))</f>
        <v>2022</v>
      </c>
      <c r="G23">
        <f>IF($A23="","",Tienda_1!C23)</f>
        <v>50800</v>
      </c>
      <c r="H23">
        <f>IF($A23="","",Tienda_1!D23)</f>
        <v>3100</v>
      </c>
      <c r="I23">
        <f>IF($A23="","",Tienda_1!H23)</f>
        <v>5</v>
      </c>
      <c r="J23">
        <f>IF($A23="",0,IF(AND(OR('Cuadro-de-mando'!$B$4="(Todas)",'Cuadro-de-mando'!$B$4=$A23),OR('Cuadro-de-mando'!$E$4="(Todas)",'Cuadro-de-mando'!$E$4=$B23),OR('Cuadro-de-mando'!$H$4="(Todas)",'Cuadro-de-mando'!$H$4=$C23),OR('Cuadro-de-mando'!$K$4="(Todas)",'Cuadro-de-mando'!$K$4=$E23),OR('Cuadro-de-mando'!$N$4="(Todos)",'Cuadro-de-mando'!$N$4=$F23)),1,0))</f>
        <v>1</v>
      </c>
      <c r="W23" t="str">
        <f t="shared" si="2"/>
        <v>Medellín</v>
      </c>
      <c r="X23">
        <f>SUMIFS(Datos_Consolidados!$G$2:$G$9601,Datos_Consolidados!$J$2:$J$9601,1,Datos_Consolidados!$C$2:$C$9601,$W23)</f>
        <v>1096669200</v>
      </c>
      <c r="Y23">
        <f t="shared" si="3"/>
        <v>1096669199.9999771</v>
      </c>
    </row>
    <row r="24" spans="1:27" x14ac:dyDescent="0.25">
      <c r="A24" t="str">
        <f>IF(Tienda_1!$A24="","","Tienda 1")</f>
        <v>Tienda 1</v>
      </c>
      <c r="B24" t="str">
        <f>IF($A24="","",Tienda_1!B24)</f>
        <v>Deportes y diversión</v>
      </c>
      <c r="C24" t="str">
        <f>IF($A24="","",Tienda_1!G24)</f>
        <v>Medellín</v>
      </c>
      <c r="D24" t="str">
        <f>IF($A24="","",Tienda_1!F24)</f>
        <v>Maria Alfonso</v>
      </c>
      <c r="E24" t="str">
        <f>IF($A24="","",Tienda_1!I24)</f>
        <v>Tarjeta de crédito</v>
      </c>
      <c r="F24">
        <f>IF($A24="","",VALUE(RIGHT(Tienda_1!E24,4)))</f>
        <v>2022</v>
      </c>
      <c r="G24">
        <f>IF($A24="","",Tienda_1!C24)</f>
        <v>514500</v>
      </c>
      <c r="H24">
        <f>IF($A24="","",Tienda_1!D24)</f>
        <v>27600</v>
      </c>
      <c r="I24">
        <f>IF($A24="","",Tienda_1!H24)</f>
        <v>3</v>
      </c>
      <c r="J24">
        <f>IF($A24="",0,IF(AND(OR('Cuadro-de-mando'!$B$4="(Todas)",'Cuadro-de-mando'!$B$4=$A24),OR('Cuadro-de-mando'!$E$4="(Todas)",'Cuadro-de-mando'!$E$4=$B24),OR('Cuadro-de-mando'!$H$4="(Todas)",'Cuadro-de-mando'!$H$4=$C24),OR('Cuadro-de-mando'!$K$4="(Todas)",'Cuadro-de-mando'!$K$4=$E24),OR('Cuadro-de-mando'!$N$4="(Todos)",'Cuadro-de-mando'!$N$4=$F24)),1,0))</f>
        <v>1</v>
      </c>
      <c r="W24" t="str">
        <f t="shared" si="2"/>
        <v>Neiva</v>
      </c>
      <c r="X24">
        <f>SUMIFS(Datos_Consolidados!$G$2:$G$9601,Datos_Consolidados!$J$2:$J$9601,1,Datos_Consolidados!$C$2:$C$9601,$W24)</f>
        <v>20898000</v>
      </c>
      <c r="Y24">
        <f t="shared" si="3"/>
        <v>20897999.999976002</v>
      </c>
    </row>
    <row r="25" spans="1:27" x14ac:dyDescent="0.25">
      <c r="A25" t="str">
        <f>IF(Tienda_1!$A25="","","Tienda 1")</f>
        <v>Tienda 1</v>
      </c>
      <c r="B25" t="str">
        <f>IF($A25="","",Tienda_1!B25)</f>
        <v>Muebles</v>
      </c>
      <c r="C25" t="str">
        <f>IF($A25="","",Tienda_1!G25)</f>
        <v>Bogotá</v>
      </c>
      <c r="D25" t="str">
        <f>IF($A25="","",Tienda_1!F25)</f>
        <v>Camila Rivera</v>
      </c>
      <c r="E25" t="str">
        <f>IF($A25="","",Tienda_1!I25)</f>
        <v>Tarjeta de crédito</v>
      </c>
      <c r="F25">
        <f>IF($A25="","",VALUE(RIGHT(Tienda_1!E25,4)))</f>
        <v>2023</v>
      </c>
      <c r="G25">
        <f>IF($A25="","",Tienda_1!C25)</f>
        <v>293500</v>
      </c>
      <c r="H25">
        <f>IF($A25="","",Tienda_1!D25)</f>
        <v>13800</v>
      </c>
      <c r="I25">
        <f>IF($A25="","",Tienda_1!H25)</f>
        <v>4</v>
      </c>
      <c r="J25">
        <f>IF($A25="",0,IF(AND(OR('Cuadro-de-mando'!$B$4="(Todas)",'Cuadro-de-mando'!$B$4=$A25),OR('Cuadro-de-mando'!$E$4="(Todas)",'Cuadro-de-mando'!$E$4=$B25),OR('Cuadro-de-mando'!$H$4="(Todas)",'Cuadro-de-mando'!$H$4=$C25),OR('Cuadro-de-mando'!$K$4="(Todas)",'Cuadro-de-mando'!$K$4=$E25),OR('Cuadro-de-mando'!$N$4="(Todos)",'Cuadro-de-mando'!$N$4=$F25)),1,0))</f>
        <v>1</v>
      </c>
      <c r="W25" t="str">
        <f t="shared" si="2"/>
        <v>Pasto</v>
      </c>
      <c r="X25">
        <f>SUMIFS(Datos_Consolidados!$G$2:$G$9601,Datos_Consolidados!$J$2:$J$9601,1,Datos_Consolidados!$C$2:$C$9601,$W25)</f>
        <v>49014300</v>
      </c>
      <c r="Y25">
        <f t="shared" si="3"/>
        <v>49014299.999975003</v>
      </c>
      <c r="Z25" t="s">
        <v>1404</v>
      </c>
      <c r="AA25" t="s">
        <v>1338</v>
      </c>
    </row>
    <row r="26" spans="1:27" x14ac:dyDescent="0.25">
      <c r="A26" t="str">
        <f>IF(Tienda_1!$A26="","","Tienda 1")</f>
        <v>Tienda 1</v>
      </c>
      <c r="B26" t="str">
        <f>IF($A26="","",Tienda_1!B26)</f>
        <v>Libros</v>
      </c>
      <c r="C26" t="str">
        <f>IF($A26="","",Tienda_1!G26)</f>
        <v>Medellín</v>
      </c>
      <c r="D26" t="str">
        <f>IF($A26="","",Tienda_1!F26)</f>
        <v>Pedro Gomez</v>
      </c>
      <c r="E26" t="str">
        <f>IF($A26="","",Tienda_1!I26)</f>
        <v>Tarjeta de crédito</v>
      </c>
      <c r="F26">
        <f>IF($A26="","",VALUE(RIGHT(Tienda_1!E26,4)))</f>
        <v>2023</v>
      </c>
      <c r="G26">
        <f>IF($A26="","",Tienda_1!C26)</f>
        <v>33500</v>
      </c>
      <c r="H26">
        <f>IF($A26="","",Tienda_1!D26)</f>
        <v>0</v>
      </c>
      <c r="I26">
        <f>IF($A26="","",Tienda_1!H26)</f>
        <v>5</v>
      </c>
      <c r="J26">
        <f>IF($A26="",0,IF(AND(OR('Cuadro-de-mando'!$B$4="(Todas)",'Cuadro-de-mando'!$B$4=$A26),OR('Cuadro-de-mando'!$E$4="(Todas)",'Cuadro-de-mando'!$E$4=$B26),OR('Cuadro-de-mando'!$H$4="(Todas)",'Cuadro-de-mando'!$H$4=$C26),OR('Cuadro-de-mando'!$K$4="(Todas)",'Cuadro-de-mando'!$K$4=$E26),OR('Cuadro-de-mando'!$N$4="(Todos)",'Cuadro-de-mando'!$N$4=$F26)),1,0))</f>
        <v>1</v>
      </c>
      <c r="W26" t="str">
        <f t="shared" si="2"/>
        <v>Pereira</v>
      </c>
      <c r="X26">
        <f>SUMIFS(Datos_Consolidados!$G$2:$G$9601,Datos_Consolidados!$J$2:$J$9601,1,Datos_Consolidados!$C$2:$C$9601,$W26)</f>
        <v>225927300</v>
      </c>
      <c r="Y26">
        <f t="shared" si="3"/>
        <v>225927299.99997401</v>
      </c>
      <c r="Z26" t="str">
        <f>IFERROR(INDEX($W$34:$W$47,MATCH(LARGE($Y$34:$Y$47,1),$Y$34:$Y$47,0)),"")</f>
        <v>Felipe Santos</v>
      </c>
      <c r="AA26">
        <f>IFERROR(INDEX($X$34:$X$47,MATCH(LARGE($Y$34:$Y$47,1),$Y$34:$Y$47,0)),0)</f>
        <v>353796000</v>
      </c>
    </row>
    <row r="27" spans="1:27" x14ac:dyDescent="0.25">
      <c r="A27" t="str">
        <f>IF(Tienda_1!$A27="","","Tienda 1")</f>
        <v>Tienda 1</v>
      </c>
      <c r="B27" t="str">
        <f>IF($A27="","",Tienda_1!B27)</f>
        <v>Artículos para el hogar</v>
      </c>
      <c r="C27" t="str">
        <f>IF($A27="","",Tienda_1!G27)</f>
        <v>Bogotá</v>
      </c>
      <c r="D27" t="str">
        <f>IF($A27="","",Tienda_1!F27)</f>
        <v>Juan Fernandez</v>
      </c>
      <c r="E27" t="str">
        <f>IF($A27="","",Tienda_1!I27)</f>
        <v>Nequi</v>
      </c>
      <c r="F27">
        <f>IF($A27="","",VALUE(RIGHT(Tienda_1!E27,4)))</f>
        <v>2021</v>
      </c>
      <c r="G27">
        <f>IF($A27="","",Tienda_1!C27)</f>
        <v>47900</v>
      </c>
      <c r="H27">
        <f>IF($A27="","",Tienda_1!D27)</f>
        <v>3300</v>
      </c>
      <c r="I27">
        <f>IF($A27="","",Tienda_1!H27)</f>
        <v>5</v>
      </c>
      <c r="J27">
        <f>IF($A27="",0,IF(AND(OR('Cuadro-de-mando'!$B$4="(Todas)",'Cuadro-de-mando'!$B$4=$A27),OR('Cuadro-de-mando'!$E$4="(Todas)",'Cuadro-de-mando'!$E$4=$B27),OR('Cuadro-de-mando'!$H$4="(Todas)",'Cuadro-de-mando'!$H$4=$C27),OR('Cuadro-de-mando'!$K$4="(Todas)",'Cuadro-de-mando'!$K$4=$E27),OR('Cuadro-de-mando'!$N$4="(Todos)",'Cuadro-de-mando'!$N$4=$F27)),1,0))</f>
        <v>1</v>
      </c>
      <c r="W27" t="str">
        <f t="shared" si="2"/>
        <v>Riohacha</v>
      </c>
      <c r="X27">
        <f>SUMIFS(Datos_Consolidados!$G$2:$G$9601,Datos_Consolidados!$J$2:$J$9601,1,Datos_Consolidados!$C$2:$C$9601,$W27)</f>
        <v>73879700</v>
      </c>
      <c r="Y27">
        <f t="shared" si="3"/>
        <v>73879699.999972999</v>
      </c>
      <c r="Z27" t="str">
        <f>IFERROR(INDEX($W$34:$W$47,MATCH(LARGE($Y$34:$Y$47,2),$Y$34:$Y$47,0)),"")</f>
        <v>Izabela de León</v>
      </c>
      <c r="AA27">
        <f>IFERROR(INDEX($X$34:$X$47,MATCH(LARGE($Y$34:$Y$47,2),$Y$34:$Y$47,0)),0)</f>
        <v>350342400</v>
      </c>
    </row>
    <row r="28" spans="1:27" x14ac:dyDescent="0.25">
      <c r="A28" t="str">
        <f>IF(Tienda_1!$A28="","","Tienda 1")</f>
        <v>Tienda 1</v>
      </c>
      <c r="B28" t="str">
        <f>IF($A28="","",Tienda_1!B28)</f>
        <v>Artículos para el hogar</v>
      </c>
      <c r="C28" t="str">
        <f>IF($A28="","",Tienda_1!G28)</f>
        <v>Medellín</v>
      </c>
      <c r="D28" t="str">
        <f>IF($A28="","",Tienda_1!F28)</f>
        <v>Beatriz Morales</v>
      </c>
      <c r="E28" t="str">
        <f>IF($A28="","",Tienda_1!I28)</f>
        <v>Nequi</v>
      </c>
      <c r="F28">
        <f>IF($A28="","",VALUE(RIGHT(Tienda_1!E28,4)))</f>
        <v>2023</v>
      </c>
      <c r="G28">
        <f>IF($A28="","",Tienda_1!C28)</f>
        <v>139300</v>
      </c>
      <c r="H28">
        <f>IF($A28="","",Tienda_1!D28)</f>
        <v>8100</v>
      </c>
      <c r="I28">
        <f>IF($A28="","",Tienda_1!H28)</f>
        <v>5</v>
      </c>
      <c r="J28">
        <f>IF($A28="",0,IF(AND(OR('Cuadro-de-mando'!$B$4="(Todas)",'Cuadro-de-mando'!$B$4=$A28),OR('Cuadro-de-mando'!$E$4="(Todas)",'Cuadro-de-mando'!$E$4=$B28),OR('Cuadro-de-mando'!$H$4="(Todas)",'Cuadro-de-mando'!$H$4=$C28),OR('Cuadro-de-mando'!$K$4="(Todas)",'Cuadro-de-mando'!$K$4=$E28),OR('Cuadro-de-mando'!$N$4="(Todos)",'Cuadro-de-mando'!$N$4=$F28)),1,0))</f>
        <v>1</v>
      </c>
      <c r="W28" t="str">
        <f t="shared" si="2"/>
        <v>Santa Marta</v>
      </c>
      <c r="X28">
        <f>SUMIFS(Datos_Consolidados!$G$2:$G$9601,Datos_Consolidados!$J$2:$J$9601,1,Datos_Consolidados!$C$2:$C$9601,$W28)</f>
        <v>53100500</v>
      </c>
      <c r="Y28">
        <f t="shared" si="3"/>
        <v>53100499.999972001</v>
      </c>
      <c r="Z28" t="str">
        <f>IFERROR(INDEX($W$34:$W$47,MATCH(LARGE($Y$34:$Y$47,3),$Y$34:$Y$47,0)),"")</f>
        <v>Maria Alfonso</v>
      </c>
      <c r="AA28">
        <f>IFERROR(INDEX($X$34:$X$47,MATCH(LARGE($Y$34:$Y$47,3),$Y$34:$Y$47,0)),0)</f>
        <v>349694800</v>
      </c>
    </row>
    <row r="29" spans="1:27" x14ac:dyDescent="0.25">
      <c r="A29" t="str">
        <f>IF(Tienda_1!$A29="","","Tienda 1")</f>
        <v>Tienda 1</v>
      </c>
      <c r="B29" t="str">
        <f>IF($A29="","",Tienda_1!B29)</f>
        <v>Instrumentos musicales</v>
      </c>
      <c r="C29" t="str">
        <f>IF($A29="","",Tienda_1!G29)</f>
        <v>Bogotá</v>
      </c>
      <c r="D29" t="str">
        <f>IF($A29="","",Tienda_1!F29)</f>
        <v>Juliana Costa</v>
      </c>
      <c r="E29" t="str">
        <f>IF($A29="","",Tienda_1!I29)</f>
        <v>Tarjeta de crédito</v>
      </c>
      <c r="F29">
        <f>IF($A29="","",VALUE(RIGHT(Tienda_1!E29,4)))</f>
        <v>2020</v>
      </c>
      <c r="G29">
        <f>IF($A29="","",Tienda_1!C29)</f>
        <v>583900</v>
      </c>
      <c r="H29">
        <f>IF($A29="","",Tienda_1!D29)</f>
        <v>29300</v>
      </c>
      <c r="I29">
        <f>IF($A29="","",Tienda_1!H29)</f>
        <v>1</v>
      </c>
      <c r="J29">
        <f>IF($A29="",0,IF(AND(OR('Cuadro-de-mando'!$B$4="(Todas)",'Cuadro-de-mando'!$B$4=$A29),OR('Cuadro-de-mando'!$E$4="(Todas)",'Cuadro-de-mando'!$E$4=$B29),OR('Cuadro-de-mando'!$H$4="(Todas)",'Cuadro-de-mando'!$H$4=$C29),OR('Cuadro-de-mando'!$K$4="(Todas)",'Cuadro-de-mando'!$K$4=$E29),OR('Cuadro-de-mando'!$N$4="(Todos)",'Cuadro-de-mando'!$N$4=$F29)),1,0))</f>
        <v>1</v>
      </c>
      <c r="W29" t="str">
        <f t="shared" si="2"/>
        <v>Soacha</v>
      </c>
      <c r="X29">
        <f>SUMIFS(Datos_Consolidados!$G$2:$G$9601,Datos_Consolidados!$J$2:$J$9601,1,Datos_Consolidados!$C$2:$C$9601,$W29)</f>
        <v>12317700</v>
      </c>
      <c r="Y29">
        <f t="shared" si="3"/>
        <v>12317699.999971</v>
      </c>
      <c r="Z29" t="str">
        <f>IFERROR(INDEX($W$34:$W$47,MATCH(LARGE($Y$34:$Y$47,4),$Y$34:$Y$47,0)),"")</f>
        <v>Juliana Costa</v>
      </c>
      <c r="AA29">
        <f>IFERROR(INDEX($X$34:$X$47,MATCH(LARGE($Y$34:$Y$47,4),$Y$34:$Y$47,0)),0)</f>
        <v>338364700</v>
      </c>
    </row>
    <row r="30" spans="1:27" x14ac:dyDescent="0.25">
      <c r="A30" t="str">
        <f>IF(Tienda_1!$A30="","","Tienda 1")</f>
        <v>Tienda 1</v>
      </c>
      <c r="B30" t="str">
        <f>IF($A30="","",Tienda_1!B30)</f>
        <v>Deportes y diversión</v>
      </c>
      <c r="C30" t="str">
        <f>IF($A30="","",Tienda_1!G30)</f>
        <v>Barranquilla</v>
      </c>
      <c r="D30" t="str">
        <f>IF($A30="","",Tienda_1!F30)</f>
        <v>Felipe Santos</v>
      </c>
      <c r="E30" t="str">
        <f>IF($A30="","",Tienda_1!I30)</f>
        <v>Tarjeta de crédito</v>
      </c>
      <c r="F30">
        <f>IF($A30="","",VALUE(RIGHT(Tienda_1!E30,4)))</f>
        <v>2020</v>
      </c>
      <c r="G30">
        <f>IF($A30="","",Tienda_1!C30)</f>
        <v>18400</v>
      </c>
      <c r="H30">
        <f>IF($A30="","",Tienda_1!D30)</f>
        <v>1200</v>
      </c>
      <c r="I30">
        <f>IF($A30="","",Tienda_1!H30)</f>
        <v>1</v>
      </c>
      <c r="J30">
        <f>IF($A30="",0,IF(AND(OR('Cuadro-de-mando'!$B$4="(Todas)",'Cuadro-de-mando'!$B$4=$A30),OR('Cuadro-de-mando'!$E$4="(Todas)",'Cuadro-de-mando'!$E$4=$B30),OR('Cuadro-de-mando'!$H$4="(Todas)",'Cuadro-de-mando'!$H$4=$C30),OR('Cuadro-de-mando'!$K$4="(Todas)",'Cuadro-de-mando'!$K$4=$E30),OR('Cuadro-de-mando'!$N$4="(Todos)",'Cuadro-de-mando'!$N$4=$F30)),1,0))</f>
        <v>1</v>
      </c>
      <c r="W30" t="str">
        <f t="shared" si="2"/>
        <v>Valledupar</v>
      </c>
      <c r="X30">
        <f>SUMIFS(Datos_Consolidados!$G$2:$G$9601,Datos_Consolidados!$J$2:$J$9601,1,Datos_Consolidados!$C$2:$C$9601,$W30)</f>
        <v>5886300</v>
      </c>
      <c r="Y30">
        <f t="shared" si="3"/>
        <v>5886299.9999700002</v>
      </c>
      <c r="Z30" t="str">
        <f>IFERROR(INDEX($W$34:$W$47,MATCH(LARGE($Y$34:$Y$47,5),$Y$34:$Y$47,0)),"")</f>
        <v>Pedro Gomez</v>
      </c>
      <c r="AA30">
        <f>IFERROR(INDEX($X$34:$X$47,MATCH(LARGE($Y$34:$Y$47,5),$Y$34:$Y$47,0)),0)</f>
        <v>313350900</v>
      </c>
    </row>
    <row r="31" spans="1:27" x14ac:dyDescent="0.25">
      <c r="A31" t="str">
        <f>IF(Tienda_1!$A31="","","Tienda 1")</f>
        <v>Tienda 1</v>
      </c>
      <c r="B31" t="str">
        <f>IF($A31="","",Tienda_1!B31)</f>
        <v>Juguetes</v>
      </c>
      <c r="C31" t="str">
        <f>IF($A31="","",Tienda_1!G31)</f>
        <v>Bogotá</v>
      </c>
      <c r="D31" t="str">
        <f>IF($A31="","",Tienda_1!F31)</f>
        <v>Ángel Rodriguez</v>
      </c>
      <c r="E31" t="str">
        <f>IF($A31="","",Tienda_1!I31)</f>
        <v>Cupón</v>
      </c>
      <c r="F31">
        <f>IF($A31="","",VALUE(RIGHT(Tienda_1!E31,4)))</f>
        <v>2021</v>
      </c>
      <c r="G31">
        <f>IF($A31="","",Tienda_1!C31)</f>
        <v>79100</v>
      </c>
      <c r="H31">
        <f>IF($A31="","",Tienda_1!D31)</f>
        <v>2400</v>
      </c>
      <c r="I31">
        <f>IF($A31="","",Tienda_1!H31)</f>
        <v>4</v>
      </c>
      <c r="J31">
        <f>IF($A31="",0,IF(AND(OR('Cuadro-de-mando'!$B$4="(Todas)",'Cuadro-de-mando'!$B$4=$A31),OR('Cuadro-de-mando'!$E$4="(Todas)",'Cuadro-de-mando'!$E$4=$B31),OR('Cuadro-de-mando'!$H$4="(Todas)",'Cuadro-de-mando'!$H$4=$C31),OR('Cuadro-de-mando'!$K$4="(Todas)",'Cuadro-de-mando'!$K$4=$E31),OR('Cuadro-de-mando'!$N$4="(Todos)",'Cuadro-de-mando'!$N$4=$F31)),1,0))</f>
        <v>1</v>
      </c>
      <c r="W31" t="str">
        <f t="shared" si="2"/>
        <v>Villavicencio</v>
      </c>
      <c r="X31">
        <f>SUMIFS(Datos_Consolidados!$G$2:$G$9601,Datos_Consolidados!$J$2:$J$9601,1,Datos_Consolidados!$C$2:$C$9601,$W31)</f>
        <v>13333600</v>
      </c>
      <c r="Y31">
        <f t="shared" si="3"/>
        <v>13333599.999969</v>
      </c>
      <c r="Z31" t="str">
        <f>IFERROR(INDEX($W$34:$W$47,MATCH(LARGE($Y$34:$Y$47,6),$Y$34:$Y$47,0)),"")</f>
        <v>Rafael Acosta</v>
      </c>
      <c r="AA31">
        <f>IFERROR(INDEX($X$34:$X$47,MATCH(LARGE($Y$34:$Y$47,6),$Y$34:$Y$47,0)),0)</f>
        <v>310292300</v>
      </c>
    </row>
    <row r="32" spans="1:27" x14ac:dyDescent="0.25">
      <c r="A32" t="str">
        <f>IF(Tienda_1!$A32="","","Tienda 1")</f>
        <v>Tienda 1</v>
      </c>
      <c r="B32" t="str">
        <f>IF($A32="","",Tienda_1!B32)</f>
        <v>Electrodomésticos</v>
      </c>
      <c r="C32" t="str">
        <f>IF($A32="","",Tienda_1!G32)</f>
        <v>Medellín</v>
      </c>
      <c r="D32" t="str">
        <f>IF($A32="","",Tienda_1!F32)</f>
        <v>Mariana Herrera</v>
      </c>
      <c r="E32" t="str">
        <f>IF($A32="","",Tienda_1!I32)</f>
        <v>Tarjeta de crédito</v>
      </c>
      <c r="F32">
        <f>IF($A32="","",VALUE(RIGHT(Tienda_1!E32,4)))</f>
        <v>2021</v>
      </c>
      <c r="G32">
        <f>IF($A32="","",Tienda_1!C32)</f>
        <v>564200</v>
      </c>
      <c r="H32">
        <f>IF($A32="","",Tienda_1!D32)</f>
        <v>28200</v>
      </c>
      <c r="I32">
        <f>IF($A32="","",Tienda_1!H32)</f>
        <v>1</v>
      </c>
      <c r="J32">
        <f>IF($A32="",0,IF(AND(OR('Cuadro-de-mando'!$B$4="(Todas)",'Cuadro-de-mando'!$B$4=$A32),OR('Cuadro-de-mando'!$E$4="(Todas)",'Cuadro-de-mando'!$E$4=$B32),OR('Cuadro-de-mando'!$H$4="(Todas)",'Cuadro-de-mando'!$H$4=$C32),OR('Cuadro-de-mando'!$K$4="(Todas)",'Cuadro-de-mando'!$K$4=$E32),OR('Cuadro-de-mando'!$N$4="(Todos)",'Cuadro-de-mando'!$N$4=$F32)),1,0))</f>
        <v>1</v>
      </c>
      <c r="Z32" t="str">
        <f>IFERROR(INDEX($W$34:$W$47,MATCH(LARGE($Y$34:$Y$47,7),$Y$34:$Y$47,0)),"")</f>
        <v>Juan Fernandez</v>
      </c>
      <c r="AA32">
        <f>IFERROR(INDEX($X$34:$X$47,MATCH(LARGE($Y$34:$Y$47,7),$Y$34:$Y$47,0)),0)</f>
        <v>308562100</v>
      </c>
    </row>
    <row r="33" spans="1:27" x14ac:dyDescent="0.25">
      <c r="A33" t="str">
        <f>IF(Tienda_1!$A33="","","Tienda 1")</f>
        <v>Tienda 1</v>
      </c>
      <c r="B33" t="str">
        <f>IF($A33="","",Tienda_1!B33)</f>
        <v>Juguetes</v>
      </c>
      <c r="C33" t="str">
        <f>IF($A33="","",Tienda_1!G33)</f>
        <v>Medellín</v>
      </c>
      <c r="D33" t="str">
        <f>IF($A33="","",Tienda_1!F33)</f>
        <v>Ángel Rodriguez</v>
      </c>
      <c r="E33" t="str">
        <f>IF($A33="","",Tienda_1!I33)</f>
        <v>Tarjeta de crédito</v>
      </c>
      <c r="F33">
        <f>IF($A33="","",VALUE(RIGHT(Tienda_1!E33,4)))</f>
        <v>2021</v>
      </c>
      <c r="G33">
        <f>IF($A33="","",Tienda_1!C33)</f>
        <v>153900</v>
      </c>
      <c r="H33">
        <f>IF($A33="","",Tienda_1!D33)</f>
        <v>6400</v>
      </c>
      <c r="I33">
        <f>IF($A33="","",Tienda_1!H33)</f>
        <v>3</v>
      </c>
      <c r="J33">
        <f>IF($A33="",0,IF(AND(OR('Cuadro-de-mando'!$B$4="(Todas)",'Cuadro-de-mando'!$B$4=$A33),OR('Cuadro-de-mando'!$E$4="(Todas)",'Cuadro-de-mando'!$E$4=$B33),OR('Cuadro-de-mando'!$H$4="(Todas)",'Cuadro-de-mando'!$H$4=$C33),OR('Cuadro-de-mando'!$K$4="(Todas)",'Cuadro-de-mando'!$K$4=$E33),OR('Cuadro-de-mando'!$N$4="(Todos)",'Cuadro-de-mando'!$N$4=$F33)),1,0))</f>
        <v>1</v>
      </c>
      <c r="W33" t="s">
        <v>5</v>
      </c>
      <c r="X33" t="s">
        <v>1338</v>
      </c>
      <c r="Y33" t="s">
        <v>1413</v>
      </c>
      <c r="Z33" t="str">
        <f>IFERROR(INDEX($W$34:$W$47,MATCH(LARGE($Y$34:$Y$47,8),$Y$34:$Y$47,0)),"")</f>
        <v>Lucas Olivera</v>
      </c>
      <c r="AA33">
        <f>IFERROR(INDEX($X$34:$X$47,MATCH(LARGE($Y$34:$Y$47,8),$Y$34:$Y$47,0)),0)</f>
        <v>305403600</v>
      </c>
    </row>
    <row r="34" spans="1:27" x14ac:dyDescent="0.25">
      <c r="A34" t="str">
        <f>IF(Tienda_1!$A34="","","Tienda 1")</f>
        <v>Tienda 1</v>
      </c>
      <c r="B34" t="str">
        <f>IF($A34="","",Tienda_1!B34)</f>
        <v>Muebles</v>
      </c>
      <c r="C34" t="str">
        <f>IF($A34="","",Tienda_1!G34)</f>
        <v>Medellín</v>
      </c>
      <c r="D34" t="str">
        <f>IF($A34="","",Tienda_1!F34)</f>
        <v>Felipe Santos</v>
      </c>
      <c r="E34" t="str">
        <f>IF($A34="","",Tienda_1!I34)</f>
        <v>Tarjeta de crédito</v>
      </c>
      <c r="F34">
        <f>IF($A34="","",VALUE(RIGHT(Tienda_1!E34,4)))</f>
        <v>2020</v>
      </c>
      <c r="G34">
        <f>IF($A34="","",Tienda_1!C34)</f>
        <v>331400</v>
      </c>
      <c r="H34">
        <f>IF($A34="","",Tienda_1!D34)</f>
        <v>17900</v>
      </c>
      <c r="I34">
        <f>IF($A34="","",Tienda_1!H34)</f>
        <v>2</v>
      </c>
      <c r="J34">
        <f>IF($A34="",0,IF(AND(OR('Cuadro-de-mando'!$B$4="(Todas)",'Cuadro-de-mando'!$B$4=$A34),OR('Cuadro-de-mando'!$E$4="(Todas)",'Cuadro-de-mando'!$E$4=$B34),OR('Cuadro-de-mando'!$H$4="(Todas)",'Cuadro-de-mando'!$H$4=$C34),OR('Cuadro-de-mando'!$K$4="(Todas)",'Cuadro-de-mando'!$K$4=$E34),OR('Cuadro-de-mando'!$N$4="(Todos)",'Cuadro-de-mando'!$N$4=$F34)),1,0))</f>
        <v>1</v>
      </c>
      <c r="W34" t="str">
        <f>Análisis!A53</f>
        <v>Beatriz Morales</v>
      </c>
      <c r="X34">
        <f>SUMIFS(Datos_Consolidados!$G$2:$G$9601,Datos_Consolidados!$J$2:$J$9601,1,Datos_Consolidados!$D$2:$D$9601,$W34)</f>
        <v>302695600</v>
      </c>
      <c r="Y34">
        <f t="shared" ref="Y34:Y47" si="4">X34-ROW()*0.000001</f>
        <v>302695599.99996603</v>
      </c>
    </row>
    <row r="35" spans="1:27" x14ac:dyDescent="0.25">
      <c r="A35" t="str">
        <f>IF(Tienda_1!$A35="","","Tienda 1")</f>
        <v>Tienda 1</v>
      </c>
      <c r="B35" t="str">
        <f>IF($A35="","",Tienda_1!B35)</f>
        <v>Deportes y diversión</v>
      </c>
      <c r="C35" t="str">
        <f>IF($A35="","",Tienda_1!G35)</f>
        <v>Bogotá</v>
      </c>
      <c r="D35" t="str">
        <f>IF($A35="","",Tienda_1!F35)</f>
        <v>Juliana Costa</v>
      </c>
      <c r="E35" t="str">
        <f>IF($A35="","",Tienda_1!I35)</f>
        <v>Tarjeta de crédito</v>
      </c>
      <c r="F35">
        <f>IF($A35="","",VALUE(RIGHT(Tienda_1!E35,4)))</f>
        <v>2020</v>
      </c>
      <c r="G35">
        <f>IF($A35="","",Tienda_1!C35)</f>
        <v>55600</v>
      </c>
      <c r="H35">
        <f>IF($A35="","",Tienda_1!D35)</f>
        <v>7700</v>
      </c>
      <c r="I35">
        <f>IF($A35="","",Tienda_1!H35)</f>
        <v>5</v>
      </c>
      <c r="J35">
        <f>IF($A35="",0,IF(AND(OR('Cuadro-de-mando'!$B$4="(Todas)",'Cuadro-de-mando'!$B$4=$A35),OR('Cuadro-de-mando'!$E$4="(Todas)",'Cuadro-de-mando'!$E$4=$B35),OR('Cuadro-de-mando'!$H$4="(Todas)",'Cuadro-de-mando'!$H$4=$C35),OR('Cuadro-de-mando'!$K$4="(Todas)",'Cuadro-de-mando'!$K$4=$E35),OR('Cuadro-de-mando'!$N$4="(Todos)",'Cuadro-de-mando'!$N$4=$F35)),1,0))</f>
        <v>1</v>
      </c>
      <c r="W35" t="str">
        <f>Análisis!A54</f>
        <v>Blanca Ramirez</v>
      </c>
      <c r="X35">
        <f>SUMIFS(Datos_Consolidados!$G$2:$G$9601,Datos_Consolidados!$J$2:$J$9601,1,Datos_Consolidados!$D$2:$D$9601,$W35)</f>
        <v>299586600</v>
      </c>
      <c r="Y35">
        <f t="shared" si="4"/>
        <v>299586599.99996501</v>
      </c>
    </row>
    <row r="36" spans="1:27" x14ac:dyDescent="0.25">
      <c r="A36" t="str">
        <f>IF(Tienda_1!$A36="","","Tienda 1")</f>
        <v>Tienda 1</v>
      </c>
      <c r="B36" t="str">
        <f>IF($A36="","",Tienda_1!B36)</f>
        <v>Juguetes</v>
      </c>
      <c r="C36" t="str">
        <f>IF($A36="","",Tienda_1!G36)</f>
        <v>Bogotá</v>
      </c>
      <c r="D36" t="str">
        <f>IF($A36="","",Tienda_1!F36)</f>
        <v>Blanca Ramirez</v>
      </c>
      <c r="E36" t="str">
        <f>IF($A36="","",Tienda_1!I36)</f>
        <v>Tarjeta de crédito</v>
      </c>
      <c r="F36">
        <f>IF($A36="","",VALUE(RIGHT(Tienda_1!E36,4)))</f>
        <v>2021</v>
      </c>
      <c r="G36">
        <f>IF($A36="","",Tienda_1!C36)</f>
        <v>24700</v>
      </c>
      <c r="H36">
        <f>IF($A36="","",Tienda_1!D36)</f>
        <v>1700</v>
      </c>
      <c r="I36">
        <f>IF($A36="","",Tienda_1!H36)</f>
        <v>5</v>
      </c>
      <c r="J36">
        <f>IF($A36="",0,IF(AND(OR('Cuadro-de-mando'!$B$4="(Todas)",'Cuadro-de-mando'!$B$4=$A36),OR('Cuadro-de-mando'!$E$4="(Todas)",'Cuadro-de-mando'!$E$4=$B36),OR('Cuadro-de-mando'!$H$4="(Todas)",'Cuadro-de-mando'!$H$4=$C36),OR('Cuadro-de-mando'!$K$4="(Todas)",'Cuadro-de-mando'!$K$4=$E36),OR('Cuadro-de-mando'!$N$4="(Todos)",'Cuadro-de-mando'!$N$4=$F36)),1,0))</f>
        <v>1</v>
      </c>
      <c r="W36" t="str">
        <f>Análisis!A55</f>
        <v>Camila Rivera</v>
      </c>
      <c r="X36">
        <f>SUMIFS(Datos_Consolidados!$G$2:$G$9601,Datos_Consolidados!$J$2:$J$9601,1,Datos_Consolidados!$D$2:$D$9601,$W36)</f>
        <v>303184200</v>
      </c>
      <c r="Y36">
        <f t="shared" si="4"/>
        <v>303184199.999964</v>
      </c>
    </row>
    <row r="37" spans="1:27" x14ac:dyDescent="0.25">
      <c r="A37" t="str">
        <f>IF(Tienda_1!$A37="","","Tienda 1")</f>
        <v>Tienda 1</v>
      </c>
      <c r="B37" t="str">
        <f>IF($A37="","",Tienda_1!B37)</f>
        <v>Deportes y diversión</v>
      </c>
      <c r="C37" t="str">
        <f>IF($A37="","",Tienda_1!G37)</f>
        <v>Medellín</v>
      </c>
      <c r="D37" t="str">
        <f>IF($A37="","",Tienda_1!F37)</f>
        <v>Felipe Santos</v>
      </c>
      <c r="E37" t="str">
        <f>IF($A37="","",Tienda_1!I37)</f>
        <v>Tarjeta de crédito</v>
      </c>
      <c r="F37">
        <f>IF($A37="","",VALUE(RIGHT(Tienda_1!E37,4)))</f>
        <v>2022</v>
      </c>
      <c r="G37">
        <f>IF($A37="","",Tienda_1!C37)</f>
        <v>62300</v>
      </c>
      <c r="H37">
        <f>IF($A37="","",Tienda_1!D37)</f>
        <v>1500</v>
      </c>
      <c r="I37">
        <f>IF($A37="","",Tienda_1!H37)</f>
        <v>3</v>
      </c>
      <c r="J37">
        <f>IF($A37="",0,IF(AND(OR('Cuadro-de-mando'!$B$4="(Todas)",'Cuadro-de-mando'!$B$4=$A37),OR('Cuadro-de-mando'!$E$4="(Todas)",'Cuadro-de-mando'!$E$4=$B37),OR('Cuadro-de-mando'!$H$4="(Todas)",'Cuadro-de-mando'!$H$4=$C37),OR('Cuadro-de-mando'!$K$4="(Todas)",'Cuadro-de-mando'!$K$4=$E37),OR('Cuadro-de-mando'!$N$4="(Todos)",'Cuadro-de-mando'!$N$4=$F37)),1,0))</f>
        <v>1</v>
      </c>
      <c r="W37" t="str">
        <f>Análisis!A56</f>
        <v>Felipe Santos</v>
      </c>
      <c r="X37">
        <f>SUMIFS(Datos_Consolidados!$G$2:$G$9601,Datos_Consolidados!$J$2:$J$9601,1,Datos_Consolidados!$D$2:$D$9601,$W37)</f>
        <v>353796000</v>
      </c>
      <c r="Y37">
        <f t="shared" si="4"/>
        <v>353795999.99996299</v>
      </c>
    </row>
    <row r="38" spans="1:27" x14ac:dyDescent="0.25">
      <c r="A38" t="str">
        <f>IF(Tienda_1!$A38="","","Tienda 1")</f>
        <v>Tienda 1</v>
      </c>
      <c r="B38" t="str">
        <f>IF($A38="","",Tienda_1!B38)</f>
        <v>Electrónicos</v>
      </c>
      <c r="C38" t="str">
        <f>IF($A38="","",Tienda_1!G38)</f>
        <v>Bogotá</v>
      </c>
      <c r="D38" t="str">
        <f>IF($A38="","",Tienda_1!F38)</f>
        <v>Blanca Ramirez</v>
      </c>
      <c r="E38" t="str">
        <f>IF($A38="","",Tienda_1!I38)</f>
        <v>Tarjeta de crédito</v>
      </c>
      <c r="F38">
        <f>IF($A38="","",VALUE(RIGHT(Tienda_1!E38,4)))</f>
        <v>2021</v>
      </c>
      <c r="G38">
        <f>IF($A38="","",Tienda_1!C38)</f>
        <v>300200</v>
      </c>
      <c r="H38">
        <f>IF($A38="","",Tienda_1!D38)</f>
        <v>16200</v>
      </c>
      <c r="I38">
        <f>IF($A38="","",Tienda_1!H38)</f>
        <v>5</v>
      </c>
      <c r="J38">
        <f>IF($A38="",0,IF(AND(OR('Cuadro-de-mando'!$B$4="(Todas)",'Cuadro-de-mando'!$B$4=$A38),OR('Cuadro-de-mando'!$E$4="(Todas)",'Cuadro-de-mando'!$E$4=$B38),OR('Cuadro-de-mando'!$H$4="(Todas)",'Cuadro-de-mando'!$H$4=$C38),OR('Cuadro-de-mando'!$K$4="(Todas)",'Cuadro-de-mando'!$K$4=$E38),OR('Cuadro-de-mando'!$N$4="(Todos)",'Cuadro-de-mando'!$N$4=$F38)),1,0))</f>
        <v>1</v>
      </c>
      <c r="W38" t="str">
        <f>Análisis!A57</f>
        <v>Izabela de León</v>
      </c>
      <c r="X38">
        <f>SUMIFS(Datos_Consolidados!$G$2:$G$9601,Datos_Consolidados!$J$2:$J$9601,1,Datos_Consolidados!$D$2:$D$9601,$W38)</f>
        <v>350342400</v>
      </c>
      <c r="Y38">
        <f t="shared" si="4"/>
        <v>350342399.99996197</v>
      </c>
    </row>
    <row r="39" spans="1:27" x14ac:dyDescent="0.25">
      <c r="A39" t="str">
        <f>IF(Tienda_1!$A39="","","Tienda 1")</f>
        <v>Tienda 1</v>
      </c>
      <c r="B39" t="str">
        <f>IF($A39="","",Tienda_1!B39)</f>
        <v>Muebles</v>
      </c>
      <c r="C39" t="str">
        <f>IF($A39="","",Tienda_1!G39)</f>
        <v>Cali</v>
      </c>
      <c r="D39" t="str">
        <f>IF($A39="","",Tienda_1!F39)</f>
        <v>Camila Rivera</v>
      </c>
      <c r="E39" t="str">
        <f>IF($A39="","",Tienda_1!I39)</f>
        <v>Tarjeta de crédito</v>
      </c>
      <c r="F39">
        <f>IF($A39="","",VALUE(RIGHT(Tienda_1!E39,4)))</f>
        <v>2021</v>
      </c>
      <c r="G39">
        <f>IF($A39="","",Tienda_1!C39)</f>
        <v>305400</v>
      </c>
      <c r="H39">
        <f>IF($A39="","",Tienda_1!D39)</f>
        <v>16700</v>
      </c>
      <c r="I39">
        <f>IF($A39="","",Tienda_1!H39)</f>
        <v>5</v>
      </c>
      <c r="J39">
        <f>IF($A39="",0,IF(AND(OR('Cuadro-de-mando'!$B$4="(Todas)",'Cuadro-de-mando'!$B$4=$A39),OR('Cuadro-de-mando'!$E$4="(Todas)",'Cuadro-de-mando'!$E$4=$B39),OR('Cuadro-de-mando'!$H$4="(Todas)",'Cuadro-de-mando'!$H$4=$C39),OR('Cuadro-de-mando'!$K$4="(Todas)",'Cuadro-de-mando'!$K$4=$E39),OR('Cuadro-de-mando'!$N$4="(Todos)",'Cuadro-de-mando'!$N$4=$F39)),1,0))</f>
        <v>1</v>
      </c>
      <c r="W39" t="str">
        <f>Análisis!A58</f>
        <v>Juan Fernandez</v>
      </c>
      <c r="X39">
        <f>SUMIFS(Datos_Consolidados!$G$2:$G$9601,Datos_Consolidados!$J$2:$J$9601,1,Datos_Consolidados!$D$2:$D$9601,$W39)</f>
        <v>308562100</v>
      </c>
      <c r="Y39">
        <f t="shared" si="4"/>
        <v>308562099.99996102</v>
      </c>
    </row>
    <row r="40" spans="1:27" x14ac:dyDescent="0.25">
      <c r="A40" t="str">
        <f>IF(Tienda_1!$A40="","","Tienda 1")</f>
        <v>Tienda 1</v>
      </c>
      <c r="B40" t="str">
        <f>IF($A40="","",Tienda_1!B40)</f>
        <v>Libros</v>
      </c>
      <c r="C40" t="str">
        <f>IF($A40="","",Tienda_1!G40)</f>
        <v>Bogotá</v>
      </c>
      <c r="D40" t="str">
        <f>IF($A40="","",Tienda_1!F40)</f>
        <v>Ángel Rodriguez</v>
      </c>
      <c r="E40" t="str">
        <f>IF($A40="","",Tienda_1!I40)</f>
        <v>Tarjeta de crédito</v>
      </c>
      <c r="F40">
        <f>IF($A40="","",VALUE(RIGHT(Tienda_1!E40,4)))</f>
        <v>2020</v>
      </c>
      <c r="G40">
        <f>IF($A40="","",Tienda_1!C40)</f>
        <v>30500</v>
      </c>
      <c r="H40">
        <f>IF($A40="","",Tienda_1!D40)</f>
        <v>7500</v>
      </c>
      <c r="I40">
        <f>IF($A40="","",Tienda_1!H40)</f>
        <v>5</v>
      </c>
      <c r="J40">
        <f>IF($A40="",0,IF(AND(OR('Cuadro-de-mando'!$B$4="(Todas)",'Cuadro-de-mando'!$B$4=$A40),OR('Cuadro-de-mando'!$E$4="(Todas)",'Cuadro-de-mando'!$E$4=$B40),OR('Cuadro-de-mando'!$H$4="(Todas)",'Cuadro-de-mando'!$H$4=$C40),OR('Cuadro-de-mando'!$K$4="(Todas)",'Cuadro-de-mando'!$K$4=$E40),OR('Cuadro-de-mando'!$N$4="(Todos)",'Cuadro-de-mando'!$N$4=$F40)),1,0))</f>
        <v>1</v>
      </c>
      <c r="W40" t="str">
        <f>Análisis!A59</f>
        <v>Juliana Costa</v>
      </c>
      <c r="X40">
        <f>SUMIFS(Datos_Consolidados!$G$2:$G$9601,Datos_Consolidados!$J$2:$J$9601,1,Datos_Consolidados!$D$2:$D$9601,$W40)</f>
        <v>338364700</v>
      </c>
      <c r="Y40">
        <f t="shared" si="4"/>
        <v>338364699.99996001</v>
      </c>
    </row>
    <row r="41" spans="1:27" x14ac:dyDescent="0.25">
      <c r="A41" t="str">
        <f>IF(Tienda_1!$A41="","","Tienda 1")</f>
        <v>Tienda 1</v>
      </c>
      <c r="B41" t="str">
        <f>IF($A41="","",Tienda_1!B41)</f>
        <v>Muebles</v>
      </c>
      <c r="C41" t="str">
        <f>IF($A41="","",Tienda_1!G41)</f>
        <v>Villavicencio</v>
      </c>
      <c r="D41" t="str">
        <f>IF($A41="","",Tienda_1!F41)</f>
        <v>Mariana Herrera</v>
      </c>
      <c r="E41" t="str">
        <f>IF($A41="","",Tienda_1!I41)</f>
        <v>Tarjeta de crédito</v>
      </c>
      <c r="F41">
        <f>IF($A41="","",VALUE(RIGHT(Tienda_1!E41,4)))</f>
        <v>2021</v>
      </c>
      <c r="G41">
        <f>IF($A41="","",Tienda_1!C41)</f>
        <v>327200</v>
      </c>
      <c r="H41">
        <f>IF($A41="","",Tienda_1!D41)</f>
        <v>15600</v>
      </c>
      <c r="I41">
        <f>IF($A41="","",Tienda_1!H41)</f>
        <v>5</v>
      </c>
      <c r="J41">
        <f>IF($A41="",0,IF(AND(OR('Cuadro-de-mando'!$B$4="(Todas)",'Cuadro-de-mando'!$B$4=$A41),OR('Cuadro-de-mando'!$E$4="(Todas)",'Cuadro-de-mando'!$E$4=$B41),OR('Cuadro-de-mando'!$H$4="(Todas)",'Cuadro-de-mando'!$H$4=$C41),OR('Cuadro-de-mando'!$K$4="(Todas)",'Cuadro-de-mando'!$K$4=$E41),OR('Cuadro-de-mando'!$N$4="(Todos)",'Cuadro-de-mando'!$N$4=$F41)),1,0))</f>
        <v>1</v>
      </c>
      <c r="W41" t="str">
        <f>Análisis!A60</f>
        <v>Lucas Olivera</v>
      </c>
      <c r="X41">
        <f>SUMIFS(Datos_Consolidados!$G$2:$G$9601,Datos_Consolidados!$J$2:$J$9601,1,Datos_Consolidados!$D$2:$D$9601,$W41)</f>
        <v>305403600</v>
      </c>
      <c r="Y41">
        <f t="shared" si="4"/>
        <v>305403599.99995899</v>
      </c>
    </row>
    <row r="42" spans="1:27" x14ac:dyDescent="0.25">
      <c r="A42" t="str">
        <f>IF(Tienda_1!$A42="","","Tienda 1")</f>
        <v>Tienda 1</v>
      </c>
      <c r="B42" t="str">
        <f>IF($A42="","",Tienda_1!B42)</f>
        <v>Electrónicos</v>
      </c>
      <c r="C42" t="str">
        <f>IF($A42="","",Tienda_1!G42)</f>
        <v>Cali</v>
      </c>
      <c r="D42" t="str">
        <f>IF($A42="","",Tienda_1!F42)</f>
        <v>Rafael Acosta</v>
      </c>
      <c r="E42" t="str">
        <f>IF($A42="","",Tienda_1!I42)</f>
        <v>Cupón</v>
      </c>
      <c r="F42">
        <f>IF($A42="","",VALUE(RIGHT(Tienda_1!E42,4)))</f>
        <v>2022</v>
      </c>
      <c r="G42">
        <f>IF($A42="","",Tienda_1!C42)</f>
        <v>68300</v>
      </c>
      <c r="H42">
        <f>IF($A42="","",Tienda_1!D42)</f>
        <v>1800</v>
      </c>
      <c r="I42">
        <f>IF($A42="","",Tienda_1!H42)</f>
        <v>5</v>
      </c>
      <c r="J42">
        <f>IF($A42="",0,IF(AND(OR('Cuadro-de-mando'!$B$4="(Todas)",'Cuadro-de-mando'!$B$4=$A42),OR('Cuadro-de-mando'!$E$4="(Todas)",'Cuadro-de-mando'!$E$4=$B42),OR('Cuadro-de-mando'!$H$4="(Todas)",'Cuadro-de-mando'!$H$4=$C42),OR('Cuadro-de-mando'!$K$4="(Todas)",'Cuadro-de-mando'!$K$4=$E42),OR('Cuadro-de-mando'!$N$4="(Todos)",'Cuadro-de-mando'!$N$4=$F42)),1,0))</f>
        <v>1</v>
      </c>
      <c r="W42" t="str">
        <f>Análisis!A61</f>
        <v>Maria Alfonso</v>
      </c>
      <c r="X42">
        <f>SUMIFS(Datos_Consolidados!$G$2:$G$9601,Datos_Consolidados!$J$2:$J$9601,1,Datos_Consolidados!$D$2:$D$9601,$W42)</f>
        <v>349694800</v>
      </c>
      <c r="Y42">
        <f t="shared" si="4"/>
        <v>349694799.99995798</v>
      </c>
    </row>
    <row r="43" spans="1:27" x14ac:dyDescent="0.25">
      <c r="A43" t="str">
        <f>IF(Tienda_1!$A43="","","Tienda 1")</f>
        <v>Tienda 1</v>
      </c>
      <c r="B43" t="str">
        <f>IF($A43="","",Tienda_1!B43)</f>
        <v>Muebles</v>
      </c>
      <c r="C43" t="str">
        <f>IF($A43="","",Tienda_1!G43)</f>
        <v>Cali</v>
      </c>
      <c r="D43" t="str">
        <f>IF($A43="","",Tienda_1!F43)</f>
        <v>Mariana Herrera</v>
      </c>
      <c r="E43" t="str">
        <f>IF($A43="","",Tienda_1!I43)</f>
        <v>Tarjeta de crédito</v>
      </c>
      <c r="F43">
        <f>IF($A43="","",VALUE(RIGHT(Tienda_1!E43,4)))</f>
        <v>2021</v>
      </c>
      <c r="G43">
        <f>IF($A43="","",Tienda_1!C43)</f>
        <v>513400</v>
      </c>
      <c r="H43">
        <f>IF($A43="","",Tienda_1!D43)</f>
        <v>25500</v>
      </c>
      <c r="I43">
        <f>IF($A43="","",Tienda_1!H43)</f>
        <v>5</v>
      </c>
      <c r="J43">
        <f>IF($A43="",0,IF(AND(OR('Cuadro-de-mando'!$B$4="(Todas)",'Cuadro-de-mando'!$B$4=$A43),OR('Cuadro-de-mando'!$E$4="(Todas)",'Cuadro-de-mando'!$E$4=$B43),OR('Cuadro-de-mando'!$H$4="(Todas)",'Cuadro-de-mando'!$H$4=$C43),OR('Cuadro-de-mando'!$K$4="(Todas)",'Cuadro-de-mando'!$K$4=$E43),OR('Cuadro-de-mando'!$N$4="(Todos)",'Cuadro-de-mando'!$N$4=$F43)),1,0))</f>
        <v>1</v>
      </c>
      <c r="W43" t="str">
        <f>Análisis!A62</f>
        <v>Mariana Herrera</v>
      </c>
      <c r="X43">
        <f>SUMIFS(Datos_Consolidados!$G$2:$G$9601,Datos_Consolidados!$J$2:$J$9601,1,Datos_Consolidados!$D$2:$D$9601,$W43)</f>
        <v>283302600</v>
      </c>
      <c r="Y43">
        <f t="shared" si="4"/>
        <v>283302599.99995703</v>
      </c>
    </row>
    <row r="44" spans="1:27" x14ac:dyDescent="0.25">
      <c r="A44" t="str">
        <f>IF(Tienda_1!$A44="","","Tienda 1")</f>
        <v>Tienda 1</v>
      </c>
      <c r="B44" t="str">
        <f>IF($A44="","",Tienda_1!B44)</f>
        <v>Juguetes</v>
      </c>
      <c r="C44" t="str">
        <f>IF($A44="","",Tienda_1!G44)</f>
        <v>Medellín</v>
      </c>
      <c r="D44" t="str">
        <f>IF($A44="","",Tienda_1!F44)</f>
        <v>Izabela de León</v>
      </c>
      <c r="E44" t="str">
        <f>IF($A44="","",Tienda_1!I44)</f>
        <v>Nequi</v>
      </c>
      <c r="F44">
        <f>IF($A44="","",VALUE(RIGHT(Tienda_1!E44,4)))</f>
        <v>2021</v>
      </c>
      <c r="G44">
        <f>IF($A44="","",Tienda_1!C44)</f>
        <v>13900</v>
      </c>
      <c r="H44">
        <f>IF($A44="","",Tienda_1!D44)</f>
        <v>3100</v>
      </c>
      <c r="I44">
        <f>IF($A44="","",Tienda_1!H44)</f>
        <v>4</v>
      </c>
      <c r="J44">
        <f>IF($A44="",0,IF(AND(OR('Cuadro-de-mando'!$B$4="(Todas)",'Cuadro-de-mando'!$B$4=$A44),OR('Cuadro-de-mando'!$E$4="(Todas)",'Cuadro-de-mando'!$E$4=$B44),OR('Cuadro-de-mando'!$H$4="(Todas)",'Cuadro-de-mando'!$H$4=$C44),OR('Cuadro-de-mando'!$K$4="(Todas)",'Cuadro-de-mando'!$K$4=$E44),OR('Cuadro-de-mando'!$N$4="(Todos)",'Cuadro-de-mando'!$N$4=$F44)),1,0))</f>
        <v>1</v>
      </c>
      <c r="W44" t="str">
        <f>Análisis!A63</f>
        <v>Pedro Gomez</v>
      </c>
      <c r="X44">
        <f>SUMIFS(Datos_Consolidados!$G$2:$G$9601,Datos_Consolidados!$J$2:$J$9601,1,Datos_Consolidados!$D$2:$D$9601,$W44)</f>
        <v>313350900</v>
      </c>
      <c r="Y44">
        <f t="shared" si="4"/>
        <v>313350899.99995601</v>
      </c>
    </row>
    <row r="45" spans="1:27" x14ac:dyDescent="0.25">
      <c r="A45" t="str">
        <f>IF(Tienda_1!$A45="","","Tienda 1")</f>
        <v>Tienda 1</v>
      </c>
      <c r="B45" t="str">
        <f>IF($A45="","",Tienda_1!B45)</f>
        <v>Electrodomésticos</v>
      </c>
      <c r="C45" t="str">
        <f>IF($A45="","",Tienda_1!G45)</f>
        <v>Bogotá</v>
      </c>
      <c r="D45" t="str">
        <f>IF($A45="","",Tienda_1!F45)</f>
        <v>Juliana Costa</v>
      </c>
      <c r="E45" t="str">
        <f>IF($A45="","",Tienda_1!I45)</f>
        <v>Tarjeta de crédito</v>
      </c>
      <c r="F45">
        <f>IF($A45="","",VALUE(RIGHT(Tienda_1!E45,4)))</f>
        <v>2021</v>
      </c>
      <c r="G45">
        <f>IF($A45="","",Tienda_1!C45)</f>
        <v>362000</v>
      </c>
      <c r="H45">
        <f>IF($A45="","",Tienda_1!D45)</f>
        <v>17500</v>
      </c>
      <c r="I45">
        <f>IF($A45="","",Tienda_1!H45)</f>
        <v>1</v>
      </c>
      <c r="J45">
        <f>IF($A45="",0,IF(AND(OR('Cuadro-de-mando'!$B$4="(Todas)",'Cuadro-de-mando'!$B$4=$A45),OR('Cuadro-de-mando'!$E$4="(Todas)",'Cuadro-de-mando'!$E$4=$B45),OR('Cuadro-de-mando'!$H$4="(Todas)",'Cuadro-de-mando'!$H$4=$C45),OR('Cuadro-de-mando'!$K$4="(Todas)",'Cuadro-de-mando'!$K$4=$E45),OR('Cuadro-de-mando'!$N$4="(Todos)",'Cuadro-de-mando'!$N$4=$F45)),1,0))</f>
        <v>1</v>
      </c>
      <c r="W45" t="str">
        <f>Análisis!A64</f>
        <v>Rafael Acosta</v>
      </c>
      <c r="X45">
        <f>SUMIFS(Datos_Consolidados!$G$2:$G$9601,Datos_Consolidados!$J$2:$J$9601,1,Datos_Consolidados!$D$2:$D$9601,$W45)</f>
        <v>310292300</v>
      </c>
      <c r="Y45">
        <f t="shared" si="4"/>
        <v>310292299.999955</v>
      </c>
    </row>
    <row r="46" spans="1:27" x14ac:dyDescent="0.25">
      <c r="A46" t="str">
        <f>IF(Tienda_1!$A46="","","Tienda 1")</f>
        <v>Tienda 1</v>
      </c>
      <c r="B46" t="str">
        <f>IF($A46="","",Tienda_1!B46)</f>
        <v>Juguetes</v>
      </c>
      <c r="C46" t="str">
        <f>IF($A46="","",Tienda_1!G46)</f>
        <v>Bogotá</v>
      </c>
      <c r="D46" t="str">
        <f>IF($A46="","",Tienda_1!F46)</f>
        <v>Juan Fernandez</v>
      </c>
      <c r="E46" t="str">
        <f>IF($A46="","",Tienda_1!I46)</f>
        <v>Tarjeta de crédito</v>
      </c>
      <c r="F46">
        <f>IF($A46="","",VALUE(RIGHT(Tienda_1!E46,4)))</f>
        <v>2022</v>
      </c>
      <c r="G46">
        <f>IF($A46="","",Tienda_1!C46)</f>
        <v>240300</v>
      </c>
      <c r="H46">
        <f>IF($A46="","",Tienda_1!D46)</f>
        <v>11000</v>
      </c>
      <c r="I46">
        <f>IF($A46="","",Tienda_1!H46)</f>
        <v>4</v>
      </c>
      <c r="J46">
        <f>IF($A46="",0,IF(AND(OR('Cuadro-de-mando'!$B$4="(Todas)",'Cuadro-de-mando'!$B$4=$A46),OR('Cuadro-de-mando'!$E$4="(Todas)",'Cuadro-de-mando'!$E$4=$B46),OR('Cuadro-de-mando'!$H$4="(Todas)",'Cuadro-de-mando'!$H$4=$C46),OR('Cuadro-de-mando'!$K$4="(Todas)",'Cuadro-de-mando'!$K$4=$E46),OR('Cuadro-de-mando'!$N$4="(Todos)",'Cuadro-de-mando'!$N$4=$F46)),1,0))</f>
        <v>1</v>
      </c>
      <c r="W46" t="str">
        <f>Análisis!A65</f>
        <v>Santiago Silva</v>
      </c>
      <c r="X46">
        <f>SUMIFS(Datos_Consolidados!$G$2:$G$9601,Datos_Consolidados!$J$2:$J$9601,1,Datos_Consolidados!$D$2:$D$9601,$W46)</f>
        <v>293418200</v>
      </c>
      <c r="Y46">
        <f t="shared" si="4"/>
        <v>293418199.99995399</v>
      </c>
    </row>
    <row r="47" spans="1:27" x14ac:dyDescent="0.25">
      <c r="A47" t="str">
        <f>IF(Tienda_1!$A47="","","Tienda 1")</f>
        <v>Tienda 1</v>
      </c>
      <c r="B47" t="str">
        <f>IF($A47="","",Tienda_1!B47)</f>
        <v>Deportes y diversión</v>
      </c>
      <c r="C47" t="str">
        <f>IF($A47="","",Tienda_1!G47)</f>
        <v>Medellín</v>
      </c>
      <c r="D47" t="str">
        <f>IF($A47="","",Tienda_1!F47)</f>
        <v>Juliana Costa</v>
      </c>
      <c r="E47" t="str">
        <f>IF($A47="","",Tienda_1!I47)</f>
        <v>Tarjeta de crédito</v>
      </c>
      <c r="F47">
        <f>IF($A47="","",VALUE(RIGHT(Tienda_1!E47,4)))</f>
        <v>2021</v>
      </c>
      <c r="G47">
        <f>IF($A47="","",Tienda_1!C47)</f>
        <v>428300</v>
      </c>
      <c r="H47">
        <f>IF($A47="","",Tienda_1!D47)</f>
        <v>21000</v>
      </c>
      <c r="I47">
        <f>IF($A47="","",Tienda_1!H47)</f>
        <v>5</v>
      </c>
      <c r="J47">
        <f>IF($A47="",0,IF(AND(OR('Cuadro-de-mando'!$B$4="(Todas)",'Cuadro-de-mando'!$B$4=$A47),OR('Cuadro-de-mando'!$E$4="(Todas)",'Cuadro-de-mando'!$E$4=$B47),OR('Cuadro-de-mando'!$H$4="(Todas)",'Cuadro-de-mando'!$H$4=$C47),OR('Cuadro-de-mando'!$K$4="(Todas)",'Cuadro-de-mando'!$K$4=$E47),OR('Cuadro-de-mando'!$N$4="(Todos)",'Cuadro-de-mando'!$N$4=$F47)),1,0))</f>
        <v>1</v>
      </c>
      <c r="W47" t="str">
        <f>Análisis!A66</f>
        <v>Ángel Rodriguez</v>
      </c>
      <c r="X47">
        <f>SUMIFS(Datos_Consolidados!$G$2:$G$9601,Datos_Consolidados!$J$2:$J$9601,1,Datos_Consolidados!$D$2:$D$9601,$W47)</f>
        <v>291625200</v>
      </c>
      <c r="Y47">
        <f t="shared" si="4"/>
        <v>291625199.99995297</v>
      </c>
    </row>
    <row r="48" spans="1:27" x14ac:dyDescent="0.25">
      <c r="A48" t="str">
        <f>IF(Tienda_1!$A48="","","Tienda 1")</f>
        <v>Tienda 1</v>
      </c>
      <c r="B48" t="str">
        <f>IF($A48="","",Tienda_1!B48)</f>
        <v>Instrumentos musicales</v>
      </c>
      <c r="C48" t="str">
        <f>IF($A48="","",Tienda_1!G48)</f>
        <v>Inírida</v>
      </c>
      <c r="D48" t="str">
        <f>IF($A48="","",Tienda_1!F48)</f>
        <v>Juan Fernandez</v>
      </c>
      <c r="E48" t="str">
        <f>IF($A48="","",Tienda_1!I48)</f>
        <v>Tarjeta de crédito</v>
      </c>
      <c r="F48">
        <f>IF($A48="","",VALUE(RIGHT(Tienda_1!E48,4)))</f>
        <v>2023</v>
      </c>
      <c r="G48">
        <f>IF($A48="","",Tienda_1!C48)</f>
        <v>679000</v>
      </c>
      <c r="H48">
        <f>IF($A48="","",Tienda_1!D48)</f>
        <v>34300</v>
      </c>
      <c r="I48">
        <f>IF($A48="","",Tienda_1!H48)</f>
        <v>4</v>
      </c>
      <c r="J48">
        <f>IF($A48="",0,IF(AND(OR('Cuadro-de-mando'!$B$4="(Todas)",'Cuadro-de-mando'!$B$4=$A48),OR('Cuadro-de-mando'!$E$4="(Todas)",'Cuadro-de-mando'!$E$4=$B48),OR('Cuadro-de-mando'!$H$4="(Todas)",'Cuadro-de-mando'!$H$4=$C48),OR('Cuadro-de-mando'!$K$4="(Todas)",'Cuadro-de-mando'!$K$4=$E48),OR('Cuadro-de-mando'!$N$4="(Todos)",'Cuadro-de-mando'!$N$4=$F48)),1,0))</f>
        <v>1</v>
      </c>
    </row>
    <row r="49" spans="1:10" x14ac:dyDescent="0.25">
      <c r="A49" t="str">
        <f>IF(Tienda_1!$A49="","","Tienda 1")</f>
        <v>Tienda 1</v>
      </c>
      <c r="B49" t="str">
        <f>IF($A49="","",Tienda_1!B49)</f>
        <v>Artículos para el hogar</v>
      </c>
      <c r="C49" t="str">
        <f>IF($A49="","",Tienda_1!G49)</f>
        <v>Medellín</v>
      </c>
      <c r="D49" t="str">
        <f>IF($A49="","",Tienda_1!F49)</f>
        <v>Mariana Herrera</v>
      </c>
      <c r="E49" t="str">
        <f>IF($A49="","",Tienda_1!I49)</f>
        <v>Tarjeta de crédito</v>
      </c>
      <c r="F49">
        <f>IF($A49="","",VALUE(RIGHT(Tienda_1!E49,4)))</f>
        <v>2021</v>
      </c>
      <c r="G49">
        <f>IF($A49="","",Tienda_1!C49)</f>
        <v>100900</v>
      </c>
      <c r="H49">
        <f>IF($A49="","",Tienda_1!D49)</f>
        <v>5600</v>
      </c>
      <c r="I49">
        <f>IF($A49="","",Tienda_1!H49)</f>
        <v>5</v>
      </c>
      <c r="J49">
        <f>IF($A49="",0,IF(AND(OR('Cuadro-de-mando'!$B$4="(Todas)",'Cuadro-de-mando'!$B$4=$A49),OR('Cuadro-de-mando'!$E$4="(Todas)",'Cuadro-de-mando'!$E$4=$B49),OR('Cuadro-de-mando'!$H$4="(Todas)",'Cuadro-de-mando'!$H$4=$C49),OR('Cuadro-de-mando'!$K$4="(Todas)",'Cuadro-de-mando'!$K$4=$E49),OR('Cuadro-de-mando'!$N$4="(Todos)",'Cuadro-de-mando'!$N$4=$F49)),1,0))</f>
        <v>1</v>
      </c>
    </row>
    <row r="50" spans="1:10" x14ac:dyDescent="0.25">
      <c r="A50" t="str">
        <f>IF(Tienda_1!$A50="","","Tienda 1")</f>
        <v>Tienda 1</v>
      </c>
      <c r="B50" t="str">
        <f>IF($A50="","",Tienda_1!B50)</f>
        <v>Electrodomésticos</v>
      </c>
      <c r="C50" t="str">
        <f>IF($A50="","",Tienda_1!G50)</f>
        <v>Cali</v>
      </c>
      <c r="D50" t="str">
        <f>IF($A50="","",Tienda_1!F50)</f>
        <v>Izabela de León</v>
      </c>
      <c r="E50" t="str">
        <f>IF($A50="","",Tienda_1!I50)</f>
        <v>Nequi</v>
      </c>
      <c r="F50">
        <f>IF($A50="","",VALUE(RIGHT(Tienda_1!E50,4)))</f>
        <v>2020</v>
      </c>
      <c r="G50">
        <f>IF($A50="","",Tienda_1!C50)</f>
        <v>739700</v>
      </c>
      <c r="H50">
        <f>IF($A50="","",Tienda_1!D50)</f>
        <v>39900</v>
      </c>
      <c r="I50">
        <f>IF($A50="","",Tienda_1!H50)</f>
        <v>5</v>
      </c>
      <c r="J50">
        <f>IF($A50="",0,IF(AND(OR('Cuadro-de-mando'!$B$4="(Todas)",'Cuadro-de-mando'!$B$4=$A50),OR('Cuadro-de-mando'!$E$4="(Todas)",'Cuadro-de-mando'!$E$4=$B50),OR('Cuadro-de-mando'!$H$4="(Todas)",'Cuadro-de-mando'!$H$4=$C50),OR('Cuadro-de-mando'!$K$4="(Todas)",'Cuadro-de-mando'!$K$4=$E50),OR('Cuadro-de-mando'!$N$4="(Todos)",'Cuadro-de-mando'!$N$4=$F50)),1,0))</f>
        <v>1</v>
      </c>
    </row>
    <row r="51" spans="1:10" x14ac:dyDescent="0.25">
      <c r="A51" t="str">
        <f>IF(Tienda_1!$A51="","","Tienda 1")</f>
        <v>Tienda 1</v>
      </c>
      <c r="B51" t="str">
        <f>IF($A51="","",Tienda_1!B51)</f>
        <v>Muebles</v>
      </c>
      <c r="C51" t="str">
        <f>IF($A51="","",Tienda_1!G51)</f>
        <v>Cúcuta</v>
      </c>
      <c r="D51" t="str">
        <f>IF($A51="","",Tienda_1!F51)</f>
        <v>Rafael Acosta</v>
      </c>
      <c r="E51" t="str">
        <f>IF($A51="","",Tienda_1!I51)</f>
        <v>Tarjeta de crédito</v>
      </c>
      <c r="F51">
        <f>IF($A51="","",VALUE(RIGHT(Tienda_1!E51,4)))</f>
        <v>2022</v>
      </c>
      <c r="G51">
        <f>IF($A51="","",Tienda_1!C51)</f>
        <v>630000</v>
      </c>
      <c r="H51">
        <f>IF($A51="","",Tienda_1!D51)</f>
        <v>31700</v>
      </c>
      <c r="I51">
        <f>IF($A51="","",Tienda_1!H51)</f>
        <v>2</v>
      </c>
      <c r="J51">
        <f>IF($A51="",0,IF(AND(OR('Cuadro-de-mando'!$B$4="(Todas)",'Cuadro-de-mando'!$B$4=$A51),OR('Cuadro-de-mando'!$E$4="(Todas)",'Cuadro-de-mando'!$E$4=$B51),OR('Cuadro-de-mando'!$H$4="(Todas)",'Cuadro-de-mando'!$H$4=$C51),OR('Cuadro-de-mando'!$K$4="(Todas)",'Cuadro-de-mando'!$K$4=$E51),OR('Cuadro-de-mando'!$N$4="(Todos)",'Cuadro-de-mando'!$N$4=$F51)),1,0))</f>
        <v>1</v>
      </c>
    </row>
    <row r="52" spans="1:10" x14ac:dyDescent="0.25">
      <c r="A52" t="str">
        <f>IF(Tienda_1!$A52="","","Tienda 1")</f>
        <v>Tienda 1</v>
      </c>
      <c r="B52" t="str">
        <f>IF($A52="","",Tienda_1!B52)</f>
        <v>Electrónicos</v>
      </c>
      <c r="C52" t="str">
        <f>IF($A52="","",Tienda_1!G52)</f>
        <v>Cali</v>
      </c>
      <c r="D52" t="str">
        <f>IF($A52="","",Tienda_1!F52)</f>
        <v>Mariana Herrera</v>
      </c>
      <c r="E52" t="str">
        <f>IF($A52="","",Tienda_1!I52)</f>
        <v>Tarjeta de crédito</v>
      </c>
      <c r="F52">
        <f>IF($A52="","",VALUE(RIGHT(Tienda_1!E52,4)))</f>
        <v>2023</v>
      </c>
      <c r="G52">
        <f>IF($A52="","",Tienda_1!C52)</f>
        <v>1130300</v>
      </c>
      <c r="H52">
        <f>IF($A52="","",Tienda_1!D52)</f>
        <v>58400</v>
      </c>
      <c r="I52">
        <f>IF($A52="","",Tienda_1!H52)</f>
        <v>5</v>
      </c>
      <c r="J52">
        <f>IF($A52="",0,IF(AND(OR('Cuadro-de-mando'!$B$4="(Todas)",'Cuadro-de-mando'!$B$4=$A52),OR('Cuadro-de-mando'!$E$4="(Todas)",'Cuadro-de-mando'!$E$4=$B52),OR('Cuadro-de-mando'!$H$4="(Todas)",'Cuadro-de-mando'!$H$4=$C52),OR('Cuadro-de-mando'!$K$4="(Todas)",'Cuadro-de-mando'!$K$4=$E52),OR('Cuadro-de-mando'!$N$4="(Todos)",'Cuadro-de-mando'!$N$4=$F52)),1,0))</f>
        <v>1</v>
      </c>
    </row>
    <row r="53" spans="1:10" x14ac:dyDescent="0.25">
      <c r="A53" t="str">
        <f>IF(Tienda_1!$A53="","","Tienda 1")</f>
        <v>Tienda 1</v>
      </c>
      <c r="B53" t="str">
        <f>IF($A53="","",Tienda_1!B53)</f>
        <v>Muebles</v>
      </c>
      <c r="C53" t="str">
        <f>IF($A53="","",Tienda_1!G53)</f>
        <v>Medellín</v>
      </c>
      <c r="D53" t="str">
        <f>IF($A53="","",Tienda_1!F53)</f>
        <v>Lucas Olivera</v>
      </c>
      <c r="E53" t="str">
        <f>IF($A53="","",Tienda_1!I53)</f>
        <v>Nequi</v>
      </c>
      <c r="F53">
        <f>IF($A53="","",VALUE(RIGHT(Tienda_1!E53,4)))</f>
        <v>2021</v>
      </c>
      <c r="G53">
        <f>IF($A53="","",Tienda_1!C53)</f>
        <v>318900</v>
      </c>
      <c r="H53">
        <f>IF($A53="","",Tienda_1!D53)</f>
        <v>17200</v>
      </c>
      <c r="I53">
        <f>IF($A53="","",Tienda_1!H53)</f>
        <v>5</v>
      </c>
      <c r="J53">
        <f>IF($A53="",0,IF(AND(OR('Cuadro-de-mando'!$B$4="(Todas)",'Cuadro-de-mando'!$B$4=$A53),OR('Cuadro-de-mando'!$E$4="(Todas)",'Cuadro-de-mando'!$E$4=$B53),OR('Cuadro-de-mando'!$H$4="(Todas)",'Cuadro-de-mando'!$H$4=$C53),OR('Cuadro-de-mando'!$K$4="(Todas)",'Cuadro-de-mando'!$K$4=$E53),OR('Cuadro-de-mando'!$N$4="(Todos)",'Cuadro-de-mando'!$N$4=$F53)),1,0))</f>
        <v>1</v>
      </c>
    </row>
    <row r="54" spans="1:10" x14ac:dyDescent="0.25">
      <c r="A54" t="str">
        <f>IF(Tienda_1!$A54="","","Tienda 1")</f>
        <v>Tienda 1</v>
      </c>
      <c r="B54" t="str">
        <f>IF($A54="","",Tienda_1!B54)</f>
        <v>Electrónicos</v>
      </c>
      <c r="C54" t="str">
        <f>IF($A54="","",Tienda_1!G54)</f>
        <v>Bogotá</v>
      </c>
      <c r="D54" t="str">
        <f>IF($A54="","",Tienda_1!F54)</f>
        <v>Mariana Herrera</v>
      </c>
      <c r="E54" t="str">
        <f>IF($A54="","",Tienda_1!I54)</f>
        <v>Tarjeta de crédito</v>
      </c>
      <c r="F54">
        <f>IF($A54="","",VALUE(RIGHT(Tienda_1!E54,4)))</f>
        <v>2022</v>
      </c>
      <c r="G54">
        <f>IF($A54="","",Tienda_1!C54)</f>
        <v>297000</v>
      </c>
      <c r="H54">
        <f>IF($A54="","",Tienda_1!D54)</f>
        <v>16200</v>
      </c>
      <c r="I54">
        <f>IF($A54="","",Tienda_1!H54)</f>
        <v>4</v>
      </c>
      <c r="J54">
        <f>IF($A54="",0,IF(AND(OR('Cuadro-de-mando'!$B$4="(Todas)",'Cuadro-de-mando'!$B$4=$A54),OR('Cuadro-de-mando'!$E$4="(Todas)",'Cuadro-de-mando'!$E$4=$B54),OR('Cuadro-de-mando'!$H$4="(Todas)",'Cuadro-de-mando'!$H$4=$C54),OR('Cuadro-de-mando'!$K$4="(Todas)",'Cuadro-de-mando'!$K$4=$E54),OR('Cuadro-de-mando'!$N$4="(Todos)",'Cuadro-de-mando'!$N$4=$F54)),1,0))</f>
        <v>1</v>
      </c>
    </row>
    <row r="55" spans="1:10" x14ac:dyDescent="0.25">
      <c r="A55" t="str">
        <f>IF(Tienda_1!$A55="","","Tienda 1")</f>
        <v>Tienda 1</v>
      </c>
      <c r="B55" t="str">
        <f>IF($A55="","",Tienda_1!B55)</f>
        <v>Instrumentos musicales</v>
      </c>
      <c r="C55" t="str">
        <f>IF($A55="","",Tienda_1!G55)</f>
        <v>Cali</v>
      </c>
      <c r="D55" t="str">
        <f>IF($A55="","",Tienda_1!F55)</f>
        <v>Camila Rivera</v>
      </c>
      <c r="E55" t="str">
        <f>IF($A55="","",Tienda_1!I55)</f>
        <v>Tarjeta de crédito</v>
      </c>
      <c r="F55">
        <f>IF($A55="","",VALUE(RIGHT(Tienda_1!E55,4)))</f>
        <v>2020</v>
      </c>
      <c r="G55">
        <f>IF($A55="","",Tienda_1!C55)</f>
        <v>402200</v>
      </c>
      <c r="H55">
        <f>IF($A55="","",Tienda_1!D55)</f>
        <v>21800</v>
      </c>
      <c r="I55">
        <f>IF($A55="","",Tienda_1!H55)</f>
        <v>5</v>
      </c>
      <c r="J55">
        <f>IF($A55="",0,IF(AND(OR('Cuadro-de-mando'!$B$4="(Todas)",'Cuadro-de-mando'!$B$4=$A55),OR('Cuadro-de-mando'!$E$4="(Todas)",'Cuadro-de-mando'!$E$4=$B55),OR('Cuadro-de-mando'!$H$4="(Todas)",'Cuadro-de-mando'!$H$4=$C55),OR('Cuadro-de-mando'!$K$4="(Todas)",'Cuadro-de-mando'!$K$4=$E55),OR('Cuadro-de-mando'!$N$4="(Todos)",'Cuadro-de-mando'!$N$4=$F55)),1,0))</f>
        <v>1</v>
      </c>
    </row>
    <row r="56" spans="1:10" x14ac:dyDescent="0.25">
      <c r="A56" t="str">
        <f>IF(Tienda_1!$A56="","","Tienda 1")</f>
        <v>Tienda 1</v>
      </c>
      <c r="B56" t="str">
        <f>IF($A56="","",Tienda_1!B56)</f>
        <v>Juguetes</v>
      </c>
      <c r="C56" t="str">
        <f>IF($A56="","",Tienda_1!G56)</f>
        <v>Medellín</v>
      </c>
      <c r="D56" t="str">
        <f>IF($A56="","",Tienda_1!F56)</f>
        <v>Camila Rivera</v>
      </c>
      <c r="E56" t="str">
        <f>IF($A56="","",Tienda_1!I56)</f>
        <v>Nequi</v>
      </c>
      <c r="F56">
        <f>IF($A56="","",VALUE(RIGHT(Tienda_1!E56,4)))</f>
        <v>2021</v>
      </c>
      <c r="G56">
        <f>IF($A56="","",Tienda_1!C56)</f>
        <v>17100</v>
      </c>
      <c r="H56">
        <f>IF($A56="","",Tienda_1!D56)</f>
        <v>0</v>
      </c>
      <c r="I56">
        <f>IF($A56="","",Tienda_1!H56)</f>
        <v>4</v>
      </c>
      <c r="J56">
        <f>IF($A56="",0,IF(AND(OR('Cuadro-de-mando'!$B$4="(Todas)",'Cuadro-de-mando'!$B$4=$A56),OR('Cuadro-de-mando'!$E$4="(Todas)",'Cuadro-de-mando'!$E$4=$B56),OR('Cuadro-de-mando'!$H$4="(Todas)",'Cuadro-de-mando'!$H$4=$C56),OR('Cuadro-de-mando'!$K$4="(Todas)",'Cuadro-de-mando'!$K$4=$E56),OR('Cuadro-de-mando'!$N$4="(Todos)",'Cuadro-de-mando'!$N$4=$F56)),1,0))</f>
        <v>1</v>
      </c>
    </row>
    <row r="57" spans="1:10" x14ac:dyDescent="0.25">
      <c r="A57" t="str">
        <f>IF(Tienda_1!$A57="","","Tienda 1")</f>
        <v>Tienda 1</v>
      </c>
      <c r="B57" t="str">
        <f>IF($A57="","",Tienda_1!B57)</f>
        <v>Artículos para el hogar</v>
      </c>
      <c r="C57" t="str">
        <f>IF($A57="","",Tienda_1!G57)</f>
        <v>Bogotá</v>
      </c>
      <c r="D57" t="str">
        <f>IF($A57="","",Tienda_1!F57)</f>
        <v>Rafael Acosta</v>
      </c>
      <c r="E57" t="str">
        <f>IF($A57="","",Tienda_1!I57)</f>
        <v>Tarjeta de crédito</v>
      </c>
      <c r="F57">
        <f>IF($A57="","",VALUE(RIGHT(Tienda_1!E57,4)))</f>
        <v>2020</v>
      </c>
      <c r="G57">
        <f>IF($A57="","",Tienda_1!C57)</f>
        <v>38700</v>
      </c>
      <c r="H57">
        <f>IF($A57="","",Tienda_1!D57)</f>
        <v>2500</v>
      </c>
      <c r="I57">
        <f>IF($A57="","",Tienda_1!H57)</f>
        <v>1</v>
      </c>
      <c r="J57">
        <f>IF($A57="",0,IF(AND(OR('Cuadro-de-mando'!$B$4="(Todas)",'Cuadro-de-mando'!$B$4=$A57),OR('Cuadro-de-mando'!$E$4="(Todas)",'Cuadro-de-mando'!$E$4=$B57),OR('Cuadro-de-mando'!$H$4="(Todas)",'Cuadro-de-mando'!$H$4=$C57),OR('Cuadro-de-mando'!$K$4="(Todas)",'Cuadro-de-mando'!$K$4=$E57),OR('Cuadro-de-mando'!$N$4="(Todos)",'Cuadro-de-mando'!$N$4=$F57)),1,0))</f>
        <v>1</v>
      </c>
    </row>
    <row r="58" spans="1:10" x14ac:dyDescent="0.25">
      <c r="A58" t="str">
        <f>IF(Tienda_1!$A58="","","Tienda 1")</f>
        <v>Tienda 1</v>
      </c>
      <c r="B58" t="str">
        <f>IF($A58="","",Tienda_1!B58)</f>
        <v>Electrónicos</v>
      </c>
      <c r="C58" t="str">
        <f>IF($A58="","",Tienda_1!G58)</f>
        <v>Cúcuta</v>
      </c>
      <c r="D58" t="str">
        <f>IF($A58="","",Tienda_1!F58)</f>
        <v>Maria Alfonso</v>
      </c>
      <c r="E58" t="str">
        <f>IF($A58="","",Tienda_1!I58)</f>
        <v>Tarjeta de crédito</v>
      </c>
      <c r="F58">
        <f>IF($A58="","",VALUE(RIGHT(Tienda_1!E58,4)))</f>
        <v>2023</v>
      </c>
      <c r="G58">
        <f>IF($A58="","",Tienda_1!C58)</f>
        <v>605800</v>
      </c>
      <c r="H58">
        <f>IF($A58="","",Tienda_1!D58)</f>
        <v>33500</v>
      </c>
      <c r="I58">
        <f>IF($A58="","",Tienda_1!H58)</f>
        <v>4</v>
      </c>
      <c r="J58">
        <f>IF($A58="",0,IF(AND(OR('Cuadro-de-mando'!$B$4="(Todas)",'Cuadro-de-mando'!$B$4=$A58),OR('Cuadro-de-mando'!$E$4="(Todas)",'Cuadro-de-mando'!$E$4=$B58),OR('Cuadro-de-mando'!$H$4="(Todas)",'Cuadro-de-mando'!$H$4=$C58),OR('Cuadro-de-mando'!$K$4="(Todas)",'Cuadro-de-mando'!$K$4=$E58),OR('Cuadro-de-mando'!$N$4="(Todos)",'Cuadro-de-mando'!$N$4=$F58)),1,0))</f>
        <v>1</v>
      </c>
    </row>
    <row r="59" spans="1:10" x14ac:dyDescent="0.25">
      <c r="A59" t="str">
        <f>IF(Tienda_1!$A59="","","Tienda 1")</f>
        <v>Tienda 1</v>
      </c>
      <c r="B59" t="str">
        <f>IF($A59="","",Tienda_1!B59)</f>
        <v>Electrodomésticos</v>
      </c>
      <c r="C59" t="str">
        <f>IF($A59="","",Tienda_1!G59)</f>
        <v>Bogotá</v>
      </c>
      <c r="D59" t="str">
        <f>IF($A59="","",Tienda_1!F59)</f>
        <v>Juan Fernandez</v>
      </c>
      <c r="E59" t="str">
        <f>IF($A59="","",Tienda_1!I59)</f>
        <v>Tarjeta de crédito</v>
      </c>
      <c r="F59">
        <f>IF($A59="","",VALUE(RIGHT(Tienda_1!E59,4)))</f>
        <v>2020</v>
      </c>
      <c r="G59">
        <f>IF($A59="","",Tienda_1!C59)</f>
        <v>1122700</v>
      </c>
      <c r="H59">
        <f>IF($A59="","",Tienda_1!D59)</f>
        <v>60000</v>
      </c>
      <c r="I59">
        <f>IF($A59="","",Tienda_1!H59)</f>
        <v>3</v>
      </c>
      <c r="J59">
        <f>IF($A59="",0,IF(AND(OR('Cuadro-de-mando'!$B$4="(Todas)",'Cuadro-de-mando'!$B$4=$A59),OR('Cuadro-de-mando'!$E$4="(Todas)",'Cuadro-de-mando'!$E$4=$B59),OR('Cuadro-de-mando'!$H$4="(Todas)",'Cuadro-de-mando'!$H$4=$C59),OR('Cuadro-de-mando'!$K$4="(Todas)",'Cuadro-de-mando'!$K$4=$E59),OR('Cuadro-de-mando'!$N$4="(Todos)",'Cuadro-de-mando'!$N$4=$F59)),1,0))</f>
        <v>1</v>
      </c>
    </row>
    <row r="60" spans="1:10" x14ac:dyDescent="0.25">
      <c r="A60" t="str">
        <f>IF(Tienda_1!$A60="","","Tienda 1")</f>
        <v>Tienda 1</v>
      </c>
      <c r="B60" t="str">
        <f>IF($A60="","",Tienda_1!B60)</f>
        <v>Electrónicos</v>
      </c>
      <c r="C60" t="str">
        <f>IF($A60="","",Tienda_1!G60)</f>
        <v>Bogotá</v>
      </c>
      <c r="D60" t="str">
        <f>IF($A60="","",Tienda_1!F60)</f>
        <v>Felipe Santos</v>
      </c>
      <c r="E60" t="str">
        <f>IF($A60="","",Tienda_1!I60)</f>
        <v>Tarjeta de crédito</v>
      </c>
      <c r="F60">
        <f>IF($A60="","",VALUE(RIGHT(Tienda_1!E60,4)))</f>
        <v>2021</v>
      </c>
      <c r="G60">
        <f>IF($A60="","",Tienda_1!C60)</f>
        <v>125900</v>
      </c>
      <c r="H60">
        <f>IF($A60="","",Tienda_1!D60)</f>
        <v>7100</v>
      </c>
      <c r="I60">
        <f>IF($A60="","",Tienda_1!H60)</f>
        <v>3</v>
      </c>
      <c r="J60">
        <f>IF($A60="",0,IF(AND(OR('Cuadro-de-mando'!$B$4="(Todas)",'Cuadro-de-mando'!$B$4=$A60),OR('Cuadro-de-mando'!$E$4="(Todas)",'Cuadro-de-mando'!$E$4=$B60),OR('Cuadro-de-mando'!$H$4="(Todas)",'Cuadro-de-mando'!$H$4=$C60),OR('Cuadro-de-mando'!$K$4="(Todas)",'Cuadro-de-mando'!$K$4=$E60),OR('Cuadro-de-mando'!$N$4="(Todos)",'Cuadro-de-mando'!$N$4=$F60)),1,0))</f>
        <v>1</v>
      </c>
    </row>
    <row r="61" spans="1:10" x14ac:dyDescent="0.25">
      <c r="A61" t="str">
        <f>IF(Tienda_1!$A61="","","Tienda 1")</f>
        <v>Tienda 1</v>
      </c>
      <c r="B61" t="str">
        <f>IF($A61="","",Tienda_1!B61)</f>
        <v>Juguetes</v>
      </c>
      <c r="C61" t="str">
        <f>IF($A61="","",Tienda_1!G61)</f>
        <v>Medellín</v>
      </c>
      <c r="D61" t="str">
        <f>IF($A61="","",Tienda_1!F61)</f>
        <v>Blanca Ramirez</v>
      </c>
      <c r="E61" t="str">
        <f>IF($A61="","",Tienda_1!I61)</f>
        <v>Tarjeta de crédito</v>
      </c>
      <c r="F61">
        <f>IF($A61="","",VALUE(RIGHT(Tienda_1!E61,4)))</f>
        <v>2021</v>
      </c>
      <c r="G61">
        <f>IF($A61="","",Tienda_1!C61)</f>
        <v>18300</v>
      </c>
      <c r="H61">
        <f>IF($A61="","",Tienda_1!D61)</f>
        <v>1400</v>
      </c>
      <c r="I61">
        <f>IF($A61="","",Tienda_1!H61)</f>
        <v>4</v>
      </c>
      <c r="J61">
        <f>IF($A61="",0,IF(AND(OR('Cuadro-de-mando'!$B$4="(Todas)",'Cuadro-de-mando'!$B$4=$A61),OR('Cuadro-de-mando'!$E$4="(Todas)",'Cuadro-de-mando'!$E$4=$B61),OR('Cuadro-de-mando'!$H$4="(Todas)",'Cuadro-de-mando'!$H$4=$C61),OR('Cuadro-de-mando'!$K$4="(Todas)",'Cuadro-de-mando'!$K$4=$E61),OR('Cuadro-de-mando'!$N$4="(Todos)",'Cuadro-de-mando'!$N$4=$F61)),1,0))</f>
        <v>1</v>
      </c>
    </row>
    <row r="62" spans="1:10" x14ac:dyDescent="0.25">
      <c r="A62" t="str">
        <f>IF(Tienda_1!$A62="","","Tienda 1")</f>
        <v>Tienda 1</v>
      </c>
      <c r="B62" t="str">
        <f>IF($A62="","",Tienda_1!B62)</f>
        <v>Deportes y diversión</v>
      </c>
      <c r="C62" t="str">
        <f>IF($A62="","",Tienda_1!G62)</f>
        <v>Manizales</v>
      </c>
      <c r="D62" t="str">
        <f>IF($A62="","",Tienda_1!F62)</f>
        <v>Blanca Ramirez</v>
      </c>
      <c r="E62" t="str">
        <f>IF($A62="","",Tienda_1!I62)</f>
        <v>Tarjeta de crédito</v>
      </c>
      <c r="F62">
        <f>IF($A62="","",VALUE(RIGHT(Tienda_1!E62,4)))</f>
        <v>2021</v>
      </c>
      <c r="G62">
        <f>IF($A62="","",Tienda_1!C62)</f>
        <v>12800</v>
      </c>
      <c r="H62">
        <f>IF($A62="","",Tienda_1!D62)</f>
        <v>0</v>
      </c>
      <c r="I62">
        <f>IF($A62="","",Tienda_1!H62)</f>
        <v>3</v>
      </c>
      <c r="J62">
        <f>IF($A62="",0,IF(AND(OR('Cuadro-de-mando'!$B$4="(Todas)",'Cuadro-de-mando'!$B$4=$A62),OR('Cuadro-de-mando'!$E$4="(Todas)",'Cuadro-de-mando'!$E$4=$B62),OR('Cuadro-de-mando'!$H$4="(Todas)",'Cuadro-de-mando'!$H$4=$C62),OR('Cuadro-de-mando'!$K$4="(Todas)",'Cuadro-de-mando'!$K$4=$E62),OR('Cuadro-de-mando'!$N$4="(Todos)",'Cuadro-de-mando'!$N$4=$F62)),1,0))</f>
        <v>1</v>
      </c>
    </row>
    <row r="63" spans="1:10" x14ac:dyDescent="0.25">
      <c r="A63" t="str">
        <f>IF(Tienda_1!$A63="","","Tienda 1")</f>
        <v>Tienda 1</v>
      </c>
      <c r="B63" t="str">
        <f>IF($A63="","",Tienda_1!B63)</f>
        <v>Muebles</v>
      </c>
      <c r="C63" t="str">
        <f>IF($A63="","",Tienda_1!G63)</f>
        <v>Bogotá</v>
      </c>
      <c r="D63" t="str">
        <f>IF($A63="","",Tienda_1!F63)</f>
        <v>Blanca Ramirez</v>
      </c>
      <c r="E63" t="str">
        <f>IF($A63="","",Tienda_1!I63)</f>
        <v>Cupón</v>
      </c>
      <c r="F63">
        <f>IF($A63="","",VALUE(RIGHT(Tienda_1!E63,4)))</f>
        <v>2022</v>
      </c>
      <c r="G63">
        <f>IF($A63="","",Tienda_1!C63)</f>
        <v>423500</v>
      </c>
      <c r="H63">
        <f>IF($A63="","",Tienda_1!D63)</f>
        <v>20700</v>
      </c>
      <c r="I63">
        <f>IF($A63="","",Tienda_1!H63)</f>
        <v>5</v>
      </c>
      <c r="J63">
        <f>IF($A63="",0,IF(AND(OR('Cuadro-de-mando'!$B$4="(Todas)",'Cuadro-de-mando'!$B$4=$A63),OR('Cuadro-de-mando'!$E$4="(Todas)",'Cuadro-de-mando'!$E$4=$B63),OR('Cuadro-de-mando'!$H$4="(Todas)",'Cuadro-de-mando'!$H$4=$C63),OR('Cuadro-de-mando'!$K$4="(Todas)",'Cuadro-de-mando'!$K$4=$E63),OR('Cuadro-de-mando'!$N$4="(Todos)",'Cuadro-de-mando'!$N$4=$F63)),1,0))</f>
        <v>1</v>
      </c>
    </row>
    <row r="64" spans="1:10" x14ac:dyDescent="0.25">
      <c r="A64" t="str">
        <f>IF(Tienda_1!$A64="","","Tienda 1")</f>
        <v>Tienda 1</v>
      </c>
      <c r="B64" t="str">
        <f>IF($A64="","",Tienda_1!B64)</f>
        <v>Electrónicos</v>
      </c>
      <c r="C64" t="str">
        <f>IF($A64="","",Tienda_1!G64)</f>
        <v>Medellín</v>
      </c>
      <c r="D64" t="str">
        <f>IF($A64="","",Tienda_1!F64)</f>
        <v>Beatriz Morales</v>
      </c>
      <c r="E64" t="str">
        <f>IF($A64="","",Tienda_1!I64)</f>
        <v>Tarjeta de crédito</v>
      </c>
      <c r="F64">
        <f>IF($A64="","",VALUE(RIGHT(Tienda_1!E64,4)))</f>
        <v>2022</v>
      </c>
      <c r="G64">
        <f>IF($A64="","",Tienda_1!C64)</f>
        <v>315200</v>
      </c>
      <c r="H64">
        <f>IF($A64="","",Tienda_1!D64)</f>
        <v>15000</v>
      </c>
      <c r="I64">
        <f>IF($A64="","",Tienda_1!H64)</f>
        <v>5</v>
      </c>
      <c r="J64">
        <f>IF($A64="",0,IF(AND(OR('Cuadro-de-mando'!$B$4="(Todas)",'Cuadro-de-mando'!$B$4=$A64),OR('Cuadro-de-mando'!$E$4="(Todas)",'Cuadro-de-mando'!$E$4=$B64),OR('Cuadro-de-mando'!$H$4="(Todas)",'Cuadro-de-mando'!$H$4=$C64),OR('Cuadro-de-mando'!$K$4="(Todas)",'Cuadro-de-mando'!$K$4=$E64),OR('Cuadro-de-mando'!$N$4="(Todos)",'Cuadro-de-mando'!$N$4=$F64)),1,0))</f>
        <v>1</v>
      </c>
    </row>
    <row r="65" spans="1:10" x14ac:dyDescent="0.25">
      <c r="A65" t="str">
        <f>IF(Tienda_1!$A65="","","Tienda 1")</f>
        <v>Tienda 1</v>
      </c>
      <c r="B65" t="str">
        <f>IF($A65="","",Tienda_1!B65)</f>
        <v>Libros</v>
      </c>
      <c r="C65" t="str">
        <f>IF($A65="","",Tienda_1!G65)</f>
        <v>Bogotá</v>
      </c>
      <c r="D65" t="str">
        <f>IF($A65="","",Tienda_1!F65)</f>
        <v>Felipe Santos</v>
      </c>
      <c r="E65" t="str">
        <f>IF($A65="","",Tienda_1!I65)</f>
        <v>Tarjeta de débito</v>
      </c>
      <c r="F65">
        <f>IF($A65="","",VALUE(RIGHT(Tienda_1!E65,4)))</f>
        <v>2020</v>
      </c>
      <c r="G65">
        <f>IF($A65="","",Tienda_1!C65)</f>
        <v>74100</v>
      </c>
      <c r="H65">
        <f>IF($A65="","",Tienda_1!D65)</f>
        <v>2100</v>
      </c>
      <c r="I65">
        <f>IF($A65="","",Tienda_1!H65)</f>
        <v>5</v>
      </c>
      <c r="J65">
        <f>IF($A65="",0,IF(AND(OR('Cuadro-de-mando'!$B$4="(Todas)",'Cuadro-de-mando'!$B$4=$A65),OR('Cuadro-de-mando'!$E$4="(Todas)",'Cuadro-de-mando'!$E$4=$B65),OR('Cuadro-de-mando'!$H$4="(Todas)",'Cuadro-de-mando'!$H$4=$C65),OR('Cuadro-de-mando'!$K$4="(Todas)",'Cuadro-de-mando'!$K$4=$E65),OR('Cuadro-de-mando'!$N$4="(Todos)",'Cuadro-de-mando'!$N$4=$F65)),1,0))</f>
        <v>1</v>
      </c>
    </row>
    <row r="66" spans="1:10" x14ac:dyDescent="0.25">
      <c r="A66" t="str">
        <f>IF(Tienda_1!$A66="","","Tienda 1")</f>
        <v>Tienda 1</v>
      </c>
      <c r="B66" t="str">
        <f>IF($A66="","",Tienda_1!B66)</f>
        <v>Muebles</v>
      </c>
      <c r="C66" t="str">
        <f>IF($A66="","",Tienda_1!G66)</f>
        <v>Bogotá</v>
      </c>
      <c r="D66" t="str">
        <f>IF($A66="","",Tienda_1!F66)</f>
        <v>Izabela de León</v>
      </c>
      <c r="E66" t="str">
        <f>IF($A66="","",Tienda_1!I66)</f>
        <v>Tarjeta de crédito</v>
      </c>
      <c r="F66">
        <f>IF($A66="","",VALUE(RIGHT(Tienda_1!E66,4)))</f>
        <v>2021</v>
      </c>
      <c r="G66">
        <f>IF($A66="","",Tienda_1!C66)</f>
        <v>293800</v>
      </c>
      <c r="H66">
        <f>IF($A66="","",Tienda_1!D66)</f>
        <v>16000</v>
      </c>
      <c r="I66">
        <f>IF($A66="","",Tienda_1!H66)</f>
        <v>5</v>
      </c>
      <c r="J66">
        <f>IF($A66="",0,IF(AND(OR('Cuadro-de-mando'!$B$4="(Todas)",'Cuadro-de-mando'!$B$4=$A66),OR('Cuadro-de-mando'!$E$4="(Todas)",'Cuadro-de-mando'!$E$4=$B66),OR('Cuadro-de-mando'!$H$4="(Todas)",'Cuadro-de-mando'!$H$4=$C66),OR('Cuadro-de-mando'!$K$4="(Todas)",'Cuadro-de-mando'!$K$4=$E66),OR('Cuadro-de-mando'!$N$4="(Todos)",'Cuadro-de-mando'!$N$4=$F66)),1,0))</f>
        <v>1</v>
      </c>
    </row>
    <row r="67" spans="1:10" x14ac:dyDescent="0.25">
      <c r="A67" t="str">
        <f>IF(Tienda_1!$A67="","","Tienda 1")</f>
        <v>Tienda 1</v>
      </c>
      <c r="B67" t="str">
        <f>IF($A67="","",Tienda_1!B67)</f>
        <v>Electrónicos</v>
      </c>
      <c r="C67" t="str">
        <f>IF($A67="","",Tienda_1!G67)</f>
        <v>Medellín</v>
      </c>
      <c r="D67" t="str">
        <f>IF($A67="","",Tienda_1!F67)</f>
        <v>Maria Alfonso</v>
      </c>
      <c r="E67" t="str">
        <f>IF($A67="","",Tienda_1!I67)</f>
        <v>Tarjeta de crédito</v>
      </c>
      <c r="F67">
        <f>IF($A67="","",VALUE(RIGHT(Tienda_1!E67,4)))</f>
        <v>2023</v>
      </c>
      <c r="G67">
        <f>IF($A67="","",Tienda_1!C67)</f>
        <v>2525400</v>
      </c>
      <c r="H67">
        <f>IF($A67="","",Tienda_1!D67)</f>
        <v>135000</v>
      </c>
      <c r="I67">
        <f>IF($A67="","",Tienda_1!H67)</f>
        <v>4</v>
      </c>
      <c r="J67">
        <f>IF($A67="",0,IF(AND(OR('Cuadro-de-mando'!$B$4="(Todas)",'Cuadro-de-mando'!$B$4=$A67),OR('Cuadro-de-mando'!$E$4="(Todas)",'Cuadro-de-mando'!$E$4=$B67),OR('Cuadro-de-mando'!$H$4="(Todas)",'Cuadro-de-mando'!$H$4=$C67),OR('Cuadro-de-mando'!$K$4="(Todas)",'Cuadro-de-mando'!$K$4=$E67),OR('Cuadro-de-mando'!$N$4="(Todos)",'Cuadro-de-mando'!$N$4=$F67)),1,0))</f>
        <v>1</v>
      </c>
    </row>
    <row r="68" spans="1:10" x14ac:dyDescent="0.25">
      <c r="A68" t="str">
        <f>IF(Tienda_1!$A68="","","Tienda 1")</f>
        <v>Tienda 1</v>
      </c>
      <c r="B68" t="str">
        <f>IF($A68="","",Tienda_1!B68)</f>
        <v>Electrodomésticos</v>
      </c>
      <c r="C68" t="str">
        <f>IF($A68="","",Tienda_1!G68)</f>
        <v>Medellín</v>
      </c>
      <c r="D68" t="str">
        <f>IF($A68="","",Tienda_1!F68)</f>
        <v>Camila Rivera</v>
      </c>
      <c r="E68" t="str">
        <f>IF($A68="","",Tienda_1!I68)</f>
        <v>Tarjeta de crédito</v>
      </c>
      <c r="F68">
        <f>IF($A68="","",VALUE(RIGHT(Tienda_1!E68,4)))</f>
        <v>2022</v>
      </c>
      <c r="G68">
        <f>IF($A68="","",Tienda_1!C68)</f>
        <v>1200300</v>
      </c>
      <c r="H68">
        <f>IF($A68="","",Tienda_1!D68)</f>
        <v>64100</v>
      </c>
      <c r="I68">
        <f>IF($A68="","",Tienda_1!H68)</f>
        <v>4</v>
      </c>
      <c r="J68">
        <f>IF($A68="",0,IF(AND(OR('Cuadro-de-mando'!$B$4="(Todas)",'Cuadro-de-mando'!$B$4=$A68),OR('Cuadro-de-mando'!$E$4="(Todas)",'Cuadro-de-mando'!$E$4=$B68),OR('Cuadro-de-mando'!$H$4="(Todas)",'Cuadro-de-mando'!$H$4=$C68),OR('Cuadro-de-mando'!$K$4="(Todas)",'Cuadro-de-mando'!$K$4=$E68),OR('Cuadro-de-mando'!$N$4="(Todos)",'Cuadro-de-mando'!$N$4=$F68)),1,0))</f>
        <v>1</v>
      </c>
    </row>
    <row r="69" spans="1:10" x14ac:dyDescent="0.25">
      <c r="A69" t="str">
        <f>IF(Tienda_1!$A69="","","Tienda 1")</f>
        <v>Tienda 1</v>
      </c>
      <c r="B69" t="str">
        <f>IF($A69="","",Tienda_1!B69)</f>
        <v>Libros</v>
      </c>
      <c r="C69" t="str">
        <f>IF($A69="","",Tienda_1!G69)</f>
        <v>Cali</v>
      </c>
      <c r="D69" t="str">
        <f>IF($A69="","",Tienda_1!F69)</f>
        <v>Izabela de León</v>
      </c>
      <c r="E69" t="str">
        <f>IF($A69="","",Tienda_1!I69)</f>
        <v>Tarjeta de crédito</v>
      </c>
      <c r="F69">
        <f>IF($A69="","",VALUE(RIGHT(Tienda_1!E69,4)))</f>
        <v>2023</v>
      </c>
      <c r="G69">
        <f>IF($A69="","",Tienda_1!C69)</f>
        <v>53000</v>
      </c>
      <c r="H69">
        <f>IF($A69="","",Tienda_1!D69)</f>
        <v>1000</v>
      </c>
      <c r="I69">
        <f>IF($A69="","",Tienda_1!H69)</f>
        <v>3</v>
      </c>
      <c r="J69">
        <f>IF($A69="",0,IF(AND(OR('Cuadro-de-mando'!$B$4="(Todas)",'Cuadro-de-mando'!$B$4=$A69),OR('Cuadro-de-mando'!$E$4="(Todas)",'Cuadro-de-mando'!$E$4=$B69),OR('Cuadro-de-mando'!$H$4="(Todas)",'Cuadro-de-mando'!$H$4=$C69),OR('Cuadro-de-mando'!$K$4="(Todas)",'Cuadro-de-mando'!$K$4=$E69),OR('Cuadro-de-mando'!$N$4="(Todos)",'Cuadro-de-mando'!$N$4=$F69)),1,0))</f>
        <v>1</v>
      </c>
    </row>
    <row r="70" spans="1:10" x14ac:dyDescent="0.25">
      <c r="A70" t="str">
        <f>IF(Tienda_1!$A70="","","Tienda 1")</f>
        <v>Tienda 1</v>
      </c>
      <c r="B70" t="str">
        <f>IF($A70="","",Tienda_1!B70)</f>
        <v>Muebles</v>
      </c>
      <c r="C70" t="str">
        <f>IF($A70="","",Tienda_1!G70)</f>
        <v>Neiva</v>
      </c>
      <c r="D70" t="str">
        <f>IF($A70="","",Tienda_1!F70)</f>
        <v>Rafael Acosta</v>
      </c>
      <c r="E70" t="str">
        <f>IF($A70="","",Tienda_1!I70)</f>
        <v>Tarjeta de crédito</v>
      </c>
      <c r="F70">
        <f>IF($A70="","",VALUE(RIGHT(Tienda_1!E70,4)))</f>
        <v>2020</v>
      </c>
      <c r="G70">
        <f>IF($A70="","",Tienda_1!C70)</f>
        <v>250100</v>
      </c>
      <c r="H70">
        <f>IF($A70="","",Tienda_1!D70)</f>
        <v>14600</v>
      </c>
      <c r="I70">
        <f>IF($A70="","",Tienda_1!H70)</f>
        <v>5</v>
      </c>
      <c r="J70">
        <f>IF($A70="",0,IF(AND(OR('Cuadro-de-mando'!$B$4="(Todas)",'Cuadro-de-mando'!$B$4=$A70),OR('Cuadro-de-mando'!$E$4="(Todas)",'Cuadro-de-mando'!$E$4=$B70),OR('Cuadro-de-mando'!$H$4="(Todas)",'Cuadro-de-mando'!$H$4=$C70),OR('Cuadro-de-mando'!$K$4="(Todas)",'Cuadro-de-mando'!$K$4=$E70),OR('Cuadro-de-mando'!$N$4="(Todos)",'Cuadro-de-mando'!$N$4=$F70)),1,0))</f>
        <v>1</v>
      </c>
    </row>
    <row r="71" spans="1:10" x14ac:dyDescent="0.25">
      <c r="A71" t="str">
        <f>IF(Tienda_1!$A71="","","Tienda 1")</f>
        <v>Tienda 1</v>
      </c>
      <c r="B71" t="str">
        <f>IF($A71="","",Tienda_1!B71)</f>
        <v>Electrodomésticos</v>
      </c>
      <c r="C71" t="str">
        <f>IF($A71="","",Tienda_1!G71)</f>
        <v>Bogotá</v>
      </c>
      <c r="D71" t="str">
        <f>IF($A71="","",Tienda_1!F71)</f>
        <v>Beatriz Morales</v>
      </c>
      <c r="E71" t="str">
        <f>IF($A71="","",Tienda_1!I71)</f>
        <v>Tarjeta de crédito</v>
      </c>
      <c r="F71">
        <f>IF($A71="","",VALUE(RIGHT(Tienda_1!E71,4)))</f>
        <v>2022</v>
      </c>
      <c r="G71">
        <f>IF($A71="","",Tienda_1!C71)</f>
        <v>680900</v>
      </c>
      <c r="H71">
        <f>IF($A71="","",Tienda_1!D71)</f>
        <v>34400</v>
      </c>
      <c r="I71">
        <f>IF($A71="","",Tienda_1!H71)</f>
        <v>4</v>
      </c>
      <c r="J71">
        <f>IF($A71="",0,IF(AND(OR('Cuadro-de-mando'!$B$4="(Todas)",'Cuadro-de-mando'!$B$4=$A71),OR('Cuadro-de-mando'!$E$4="(Todas)",'Cuadro-de-mando'!$E$4=$B71),OR('Cuadro-de-mando'!$H$4="(Todas)",'Cuadro-de-mando'!$H$4=$C71),OR('Cuadro-de-mando'!$K$4="(Todas)",'Cuadro-de-mando'!$K$4=$E71),OR('Cuadro-de-mando'!$N$4="(Todos)",'Cuadro-de-mando'!$N$4=$F71)),1,0))</f>
        <v>1</v>
      </c>
    </row>
    <row r="72" spans="1:10" x14ac:dyDescent="0.25">
      <c r="A72" t="str">
        <f>IF(Tienda_1!$A72="","","Tienda 1")</f>
        <v>Tienda 1</v>
      </c>
      <c r="B72" t="str">
        <f>IF($A72="","",Tienda_1!B72)</f>
        <v>Deportes y diversión</v>
      </c>
      <c r="C72" t="str">
        <f>IF($A72="","",Tienda_1!G72)</f>
        <v>Bogotá</v>
      </c>
      <c r="D72" t="str">
        <f>IF($A72="","",Tienda_1!F72)</f>
        <v>Juan Fernandez</v>
      </c>
      <c r="E72" t="str">
        <f>IF($A72="","",Tienda_1!I72)</f>
        <v>Nequi</v>
      </c>
      <c r="F72">
        <f>IF($A72="","",VALUE(RIGHT(Tienda_1!E72,4)))</f>
        <v>2022</v>
      </c>
      <c r="G72">
        <f>IF($A72="","",Tienda_1!C72)</f>
        <v>111000</v>
      </c>
      <c r="H72">
        <f>IF($A72="","",Tienda_1!D72)</f>
        <v>4100</v>
      </c>
      <c r="I72">
        <f>IF($A72="","",Tienda_1!H72)</f>
        <v>4</v>
      </c>
      <c r="J72">
        <f>IF($A72="",0,IF(AND(OR('Cuadro-de-mando'!$B$4="(Todas)",'Cuadro-de-mando'!$B$4=$A72),OR('Cuadro-de-mando'!$E$4="(Todas)",'Cuadro-de-mando'!$E$4=$B72),OR('Cuadro-de-mando'!$H$4="(Todas)",'Cuadro-de-mando'!$H$4=$C72),OR('Cuadro-de-mando'!$K$4="(Todas)",'Cuadro-de-mando'!$K$4=$E72),OR('Cuadro-de-mando'!$N$4="(Todos)",'Cuadro-de-mando'!$N$4=$F72)),1,0))</f>
        <v>1</v>
      </c>
    </row>
    <row r="73" spans="1:10" x14ac:dyDescent="0.25">
      <c r="A73" t="str">
        <f>IF(Tienda_1!$A73="","","Tienda 1")</f>
        <v>Tienda 1</v>
      </c>
      <c r="B73" t="str">
        <f>IF($A73="","",Tienda_1!B73)</f>
        <v>Electrónicos</v>
      </c>
      <c r="C73" t="str">
        <f>IF($A73="","",Tienda_1!G73)</f>
        <v>Medellín</v>
      </c>
      <c r="D73" t="str">
        <f>IF($A73="","",Tienda_1!F73)</f>
        <v>Beatriz Morales</v>
      </c>
      <c r="E73" t="str">
        <f>IF($A73="","",Tienda_1!I73)</f>
        <v>Tarjeta de crédito</v>
      </c>
      <c r="F73">
        <f>IF($A73="","",VALUE(RIGHT(Tienda_1!E73,4)))</f>
        <v>2023</v>
      </c>
      <c r="G73">
        <f>IF($A73="","",Tienda_1!C73)</f>
        <v>1196000</v>
      </c>
      <c r="H73">
        <f>IF($A73="","",Tienda_1!D73)</f>
        <v>61900</v>
      </c>
      <c r="I73">
        <f>IF($A73="","",Tienda_1!H73)</f>
        <v>5</v>
      </c>
      <c r="J73">
        <f>IF($A73="",0,IF(AND(OR('Cuadro-de-mando'!$B$4="(Todas)",'Cuadro-de-mando'!$B$4=$A73),OR('Cuadro-de-mando'!$E$4="(Todas)",'Cuadro-de-mando'!$E$4=$B73),OR('Cuadro-de-mando'!$H$4="(Todas)",'Cuadro-de-mando'!$H$4=$C73),OR('Cuadro-de-mando'!$K$4="(Todas)",'Cuadro-de-mando'!$K$4=$E73),OR('Cuadro-de-mando'!$N$4="(Todos)",'Cuadro-de-mando'!$N$4=$F73)),1,0))</f>
        <v>1</v>
      </c>
    </row>
    <row r="74" spans="1:10" x14ac:dyDescent="0.25">
      <c r="A74" t="str">
        <f>IF(Tienda_1!$A74="","","Tienda 1")</f>
        <v>Tienda 1</v>
      </c>
      <c r="B74" t="str">
        <f>IF($A74="","",Tienda_1!B74)</f>
        <v>Deportes y diversión</v>
      </c>
      <c r="C74" t="str">
        <f>IF($A74="","",Tienda_1!G74)</f>
        <v>Bucaramanga</v>
      </c>
      <c r="D74" t="str">
        <f>IF($A74="","",Tienda_1!F74)</f>
        <v>Santiago Silva</v>
      </c>
      <c r="E74" t="str">
        <f>IF($A74="","",Tienda_1!I74)</f>
        <v>Cupón</v>
      </c>
      <c r="F74">
        <f>IF($A74="","",VALUE(RIGHT(Tienda_1!E74,4)))</f>
        <v>2021</v>
      </c>
      <c r="G74">
        <f>IF($A74="","",Tienda_1!C74)</f>
        <v>45100</v>
      </c>
      <c r="H74">
        <f>IF($A74="","",Tienda_1!D74)</f>
        <v>7100</v>
      </c>
      <c r="I74">
        <f>IF($A74="","",Tienda_1!H74)</f>
        <v>4</v>
      </c>
      <c r="J74">
        <f>IF($A74="",0,IF(AND(OR('Cuadro-de-mando'!$B$4="(Todas)",'Cuadro-de-mando'!$B$4=$A74),OR('Cuadro-de-mando'!$E$4="(Todas)",'Cuadro-de-mando'!$E$4=$B74),OR('Cuadro-de-mando'!$H$4="(Todas)",'Cuadro-de-mando'!$H$4=$C74),OR('Cuadro-de-mando'!$K$4="(Todas)",'Cuadro-de-mando'!$K$4=$E74),OR('Cuadro-de-mando'!$N$4="(Todos)",'Cuadro-de-mando'!$N$4=$F74)),1,0))</f>
        <v>1</v>
      </c>
    </row>
    <row r="75" spans="1:10" x14ac:dyDescent="0.25">
      <c r="A75" t="str">
        <f>IF(Tienda_1!$A75="","","Tienda 1")</f>
        <v>Tienda 1</v>
      </c>
      <c r="B75" t="str">
        <f>IF($A75="","",Tienda_1!B75)</f>
        <v>Muebles</v>
      </c>
      <c r="C75" t="str">
        <f>IF($A75="","",Tienda_1!G75)</f>
        <v>Cali</v>
      </c>
      <c r="D75" t="str">
        <f>IF($A75="","",Tienda_1!F75)</f>
        <v>Rafael Acosta</v>
      </c>
      <c r="E75" t="str">
        <f>IF($A75="","",Tienda_1!I75)</f>
        <v>Tarjeta de crédito</v>
      </c>
      <c r="F75">
        <f>IF($A75="","",VALUE(RIGHT(Tienda_1!E75,4)))</f>
        <v>2022</v>
      </c>
      <c r="G75">
        <f>IF($A75="","",Tienda_1!C75)</f>
        <v>284200</v>
      </c>
      <c r="H75">
        <f>IF($A75="","",Tienda_1!D75)</f>
        <v>16400</v>
      </c>
      <c r="I75">
        <f>IF($A75="","",Tienda_1!H75)</f>
        <v>3</v>
      </c>
      <c r="J75">
        <f>IF($A75="",0,IF(AND(OR('Cuadro-de-mando'!$B$4="(Todas)",'Cuadro-de-mando'!$B$4=$A75),OR('Cuadro-de-mando'!$E$4="(Todas)",'Cuadro-de-mando'!$E$4=$B75),OR('Cuadro-de-mando'!$H$4="(Todas)",'Cuadro-de-mando'!$H$4=$C75),OR('Cuadro-de-mando'!$K$4="(Todas)",'Cuadro-de-mando'!$K$4=$E75),OR('Cuadro-de-mando'!$N$4="(Todos)",'Cuadro-de-mando'!$N$4=$F75)),1,0))</f>
        <v>1</v>
      </c>
    </row>
    <row r="76" spans="1:10" x14ac:dyDescent="0.25">
      <c r="A76" t="str">
        <f>IF(Tienda_1!$A76="","","Tienda 1")</f>
        <v>Tienda 1</v>
      </c>
      <c r="B76" t="str">
        <f>IF($A76="","",Tienda_1!B76)</f>
        <v>Muebles</v>
      </c>
      <c r="C76" t="str">
        <f>IF($A76="","",Tienda_1!G76)</f>
        <v>Bogotá</v>
      </c>
      <c r="D76" t="str">
        <f>IF($A76="","",Tienda_1!F76)</f>
        <v>Camila Rivera</v>
      </c>
      <c r="E76" t="str">
        <f>IF($A76="","",Tienda_1!I76)</f>
        <v>Tarjeta de crédito</v>
      </c>
      <c r="F76">
        <f>IF($A76="","",VALUE(RIGHT(Tienda_1!E76,4)))</f>
        <v>2021</v>
      </c>
      <c r="G76">
        <f>IF($A76="","",Tienda_1!C76)</f>
        <v>490400</v>
      </c>
      <c r="H76">
        <f>IF($A76="","",Tienda_1!D76)</f>
        <v>24300</v>
      </c>
      <c r="I76">
        <f>IF($A76="","",Tienda_1!H76)</f>
        <v>5</v>
      </c>
      <c r="J76">
        <f>IF($A76="",0,IF(AND(OR('Cuadro-de-mando'!$B$4="(Todas)",'Cuadro-de-mando'!$B$4=$A76),OR('Cuadro-de-mando'!$E$4="(Todas)",'Cuadro-de-mando'!$E$4=$B76),OR('Cuadro-de-mando'!$H$4="(Todas)",'Cuadro-de-mando'!$H$4=$C76),OR('Cuadro-de-mando'!$K$4="(Todas)",'Cuadro-de-mando'!$K$4=$E76),OR('Cuadro-de-mando'!$N$4="(Todos)",'Cuadro-de-mando'!$N$4=$F76)),1,0))</f>
        <v>1</v>
      </c>
    </row>
    <row r="77" spans="1:10" x14ac:dyDescent="0.25">
      <c r="A77" t="str">
        <f>IF(Tienda_1!$A77="","","Tienda 1")</f>
        <v>Tienda 1</v>
      </c>
      <c r="B77" t="str">
        <f>IF($A77="","",Tienda_1!B77)</f>
        <v>Electrónicos</v>
      </c>
      <c r="C77" t="str">
        <f>IF($A77="","",Tienda_1!G77)</f>
        <v>Bogotá</v>
      </c>
      <c r="D77" t="str">
        <f>IF($A77="","",Tienda_1!F77)</f>
        <v>Blanca Ramirez</v>
      </c>
      <c r="E77" t="str">
        <f>IF($A77="","",Tienda_1!I77)</f>
        <v>Tarjeta de crédito</v>
      </c>
      <c r="F77">
        <f>IF($A77="","",VALUE(RIGHT(Tienda_1!E77,4)))</f>
        <v>2020</v>
      </c>
      <c r="G77">
        <f>IF($A77="","",Tienda_1!C77)</f>
        <v>143600</v>
      </c>
      <c r="H77">
        <f>IF($A77="","",Tienda_1!D77)</f>
        <v>7900</v>
      </c>
      <c r="I77">
        <f>IF($A77="","",Tienda_1!H77)</f>
        <v>1</v>
      </c>
      <c r="J77">
        <f>IF($A77="",0,IF(AND(OR('Cuadro-de-mando'!$B$4="(Todas)",'Cuadro-de-mando'!$B$4=$A77),OR('Cuadro-de-mando'!$E$4="(Todas)",'Cuadro-de-mando'!$E$4=$B77),OR('Cuadro-de-mando'!$H$4="(Todas)",'Cuadro-de-mando'!$H$4=$C77),OR('Cuadro-de-mando'!$K$4="(Todas)",'Cuadro-de-mando'!$K$4=$E77),OR('Cuadro-de-mando'!$N$4="(Todos)",'Cuadro-de-mando'!$N$4=$F77)),1,0))</f>
        <v>1</v>
      </c>
    </row>
    <row r="78" spans="1:10" x14ac:dyDescent="0.25">
      <c r="A78" t="str">
        <f>IF(Tienda_1!$A78="","","Tienda 1")</f>
        <v>Tienda 1</v>
      </c>
      <c r="B78" t="str">
        <f>IF($A78="","",Tienda_1!B78)</f>
        <v>Electrónicos</v>
      </c>
      <c r="C78" t="str">
        <f>IF($A78="","",Tienda_1!G78)</f>
        <v>Valledupar</v>
      </c>
      <c r="D78" t="str">
        <f>IF($A78="","",Tienda_1!F78)</f>
        <v>Rafael Acosta</v>
      </c>
      <c r="E78" t="str">
        <f>IF($A78="","",Tienda_1!I78)</f>
        <v>Nequi</v>
      </c>
      <c r="F78">
        <f>IF($A78="","",VALUE(RIGHT(Tienda_1!E78,4)))</f>
        <v>2022</v>
      </c>
      <c r="G78">
        <f>IF($A78="","",Tienda_1!C78)</f>
        <v>139100</v>
      </c>
      <c r="H78">
        <f>IF($A78="","",Tienda_1!D78)</f>
        <v>7600</v>
      </c>
      <c r="I78">
        <f>IF($A78="","",Tienda_1!H78)</f>
        <v>2</v>
      </c>
      <c r="J78">
        <f>IF($A78="",0,IF(AND(OR('Cuadro-de-mando'!$B$4="(Todas)",'Cuadro-de-mando'!$B$4=$A78),OR('Cuadro-de-mando'!$E$4="(Todas)",'Cuadro-de-mando'!$E$4=$B78),OR('Cuadro-de-mando'!$H$4="(Todas)",'Cuadro-de-mando'!$H$4=$C78),OR('Cuadro-de-mando'!$K$4="(Todas)",'Cuadro-de-mando'!$K$4=$E78),OR('Cuadro-de-mando'!$N$4="(Todos)",'Cuadro-de-mando'!$N$4=$F78)),1,0))</f>
        <v>1</v>
      </c>
    </row>
    <row r="79" spans="1:10" x14ac:dyDescent="0.25">
      <c r="A79" t="str">
        <f>IF(Tienda_1!$A79="","","Tienda 1")</f>
        <v>Tienda 1</v>
      </c>
      <c r="B79" t="str">
        <f>IF($A79="","",Tienda_1!B79)</f>
        <v>Juguetes</v>
      </c>
      <c r="C79" t="str">
        <f>IF($A79="","",Tienda_1!G79)</f>
        <v>Medellín</v>
      </c>
      <c r="D79" t="str">
        <f>IF($A79="","",Tienda_1!F79)</f>
        <v>Pedro Gomez</v>
      </c>
      <c r="E79" t="str">
        <f>IF($A79="","",Tienda_1!I79)</f>
        <v>Tarjeta de crédito</v>
      </c>
      <c r="F79">
        <f>IF($A79="","",VALUE(RIGHT(Tienda_1!E79,4)))</f>
        <v>2021</v>
      </c>
      <c r="G79">
        <f>IF($A79="","",Tienda_1!C79)</f>
        <v>84600</v>
      </c>
      <c r="H79">
        <f>IF($A79="","",Tienda_1!D79)</f>
        <v>4900</v>
      </c>
      <c r="I79">
        <f>IF($A79="","",Tienda_1!H79)</f>
        <v>5</v>
      </c>
      <c r="J79">
        <f>IF($A79="",0,IF(AND(OR('Cuadro-de-mando'!$B$4="(Todas)",'Cuadro-de-mando'!$B$4=$A79),OR('Cuadro-de-mando'!$E$4="(Todas)",'Cuadro-de-mando'!$E$4=$B79),OR('Cuadro-de-mando'!$H$4="(Todas)",'Cuadro-de-mando'!$H$4=$C79),OR('Cuadro-de-mando'!$K$4="(Todas)",'Cuadro-de-mando'!$K$4=$E79),OR('Cuadro-de-mando'!$N$4="(Todos)",'Cuadro-de-mando'!$N$4=$F79)),1,0))</f>
        <v>1</v>
      </c>
    </row>
    <row r="80" spans="1:10" x14ac:dyDescent="0.25">
      <c r="A80" t="str">
        <f>IF(Tienda_1!$A80="","","Tienda 1")</f>
        <v>Tienda 1</v>
      </c>
      <c r="B80" t="str">
        <f>IF($A80="","",Tienda_1!B80)</f>
        <v>Instrumentos musicales</v>
      </c>
      <c r="C80" t="str">
        <f>IF($A80="","",Tienda_1!G80)</f>
        <v>Medellín</v>
      </c>
      <c r="D80" t="str">
        <f>IF($A80="","",Tienda_1!F80)</f>
        <v>Felipe Santos</v>
      </c>
      <c r="E80" t="str">
        <f>IF($A80="","",Tienda_1!I80)</f>
        <v>Tarjeta de crédito</v>
      </c>
      <c r="F80">
        <f>IF($A80="","",VALUE(RIGHT(Tienda_1!E80,4)))</f>
        <v>2023</v>
      </c>
      <c r="G80">
        <f>IF($A80="","",Tienda_1!C80)</f>
        <v>401900</v>
      </c>
      <c r="H80">
        <f>IF($A80="","",Tienda_1!D80)</f>
        <v>19600</v>
      </c>
      <c r="I80">
        <f>IF($A80="","",Tienda_1!H80)</f>
        <v>5</v>
      </c>
      <c r="J80">
        <f>IF($A80="",0,IF(AND(OR('Cuadro-de-mando'!$B$4="(Todas)",'Cuadro-de-mando'!$B$4=$A80),OR('Cuadro-de-mando'!$E$4="(Todas)",'Cuadro-de-mando'!$E$4=$B80),OR('Cuadro-de-mando'!$H$4="(Todas)",'Cuadro-de-mando'!$H$4=$C80),OR('Cuadro-de-mando'!$K$4="(Todas)",'Cuadro-de-mando'!$K$4=$E80),OR('Cuadro-de-mando'!$N$4="(Todos)",'Cuadro-de-mando'!$N$4=$F80)),1,0))</f>
        <v>1</v>
      </c>
    </row>
    <row r="81" spans="1:10" x14ac:dyDescent="0.25">
      <c r="A81" t="str">
        <f>IF(Tienda_1!$A81="","","Tienda 1")</f>
        <v>Tienda 1</v>
      </c>
      <c r="B81" t="str">
        <f>IF($A81="","",Tienda_1!B81)</f>
        <v>Electrónicos</v>
      </c>
      <c r="C81" t="str">
        <f>IF($A81="","",Tienda_1!G81)</f>
        <v>Bogotá</v>
      </c>
      <c r="D81" t="str">
        <f>IF($A81="","",Tienda_1!F81)</f>
        <v>Lucas Olivera</v>
      </c>
      <c r="E81" t="str">
        <f>IF($A81="","",Tienda_1!I81)</f>
        <v>Nequi</v>
      </c>
      <c r="F81">
        <f>IF($A81="","",VALUE(RIGHT(Tienda_1!E81,4)))</f>
        <v>2022</v>
      </c>
      <c r="G81">
        <f>IF($A81="","",Tienda_1!C81)</f>
        <v>2172400</v>
      </c>
      <c r="H81">
        <f>IF($A81="","",Tienda_1!D81)</f>
        <v>113900</v>
      </c>
      <c r="I81">
        <f>IF($A81="","",Tienda_1!H81)</f>
        <v>5</v>
      </c>
      <c r="J81">
        <f>IF($A81="",0,IF(AND(OR('Cuadro-de-mando'!$B$4="(Todas)",'Cuadro-de-mando'!$B$4=$A81),OR('Cuadro-de-mando'!$E$4="(Todas)",'Cuadro-de-mando'!$E$4=$B81),OR('Cuadro-de-mando'!$H$4="(Todas)",'Cuadro-de-mando'!$H$4=$C81),OR('Cuadro-de-mando'!$K$4="(Todas)",'Cuadro-de-mando'!$K$4=$E81),OR('Cuadro-de-mando'!$N$4="(Todos)",'Cuadro-de-mando'!$N$4=$F81)),1,0))</f>
        <v>1</v>
      </c>
    </row>
    <row r="82" spans="1:10" x14ac:dyDescent="0.25">
      <c r="A82" t="str">
        <f>IF(Tienda_1!$A82="","","Tienda 1")</f>
        <v>Tienda 1</v>
      </c>
      <c r="B82" t="str">
        <f>IF($A82="","",Tienda_1!B82)</f>
        <v>Muebles</v>
      </c>
      <c r="C82" t="str">
        <f>IF($A82="","",Tienda_1!G82)</f>
        <v>Barranquilla</v>
      </c>
      <c r="D82" t="str">
        <f>IF($A82="","",Tienda_1!F82)</f>
        <v>Mariana Herrera</v>
      </c>
      <c r="E82" t="str">
        <f>IF($A82="","",Tienda_1!I82)</f>
        <v>Tarjeta de crédito</v>
      </c>
      <c r="F82">
        <f>IF($A82="","",VALUE(RIGHT(Tienda_1!E82,4)))</f>
        <v>2021</v>
      </c>
      <c r="G82">
        <f>IF($A82="","",Tienda_1!C82)</f>
        <v>296400</v>
      </c>
      <c r="H82">
        <f>IF($A82="","",Tienda_1!D82)</f>
        <v>14000</v>
      </c>
      <c r="I82">
        <f>IF($A82="","",Tienda_1!H82)</f>
        <v>4</v>
      </c>
      <c r="J82">
        <f>IF($A82="",0,IF(AND(OR('Cuadro-de-mando'!$B$4="(Todas)",'Cuadro-de-mando'!$B$4=$A82),OR('Cuadro-de-mando'!$E$4="(Todas)",'Cuadro-de-mando'!$E$4=$B82),OR('Cuadro-de-mando'!$H$4="(Todas)",'Cuadro-de-mando'!$H$4=$C82),OR('Cuadro-de-mando'!$K$4="(Todas)",'Cuadro-de-mando'!$K$4=$E82),OR('Cuadro-de-mando'!$N$4="(Todos)",'Cuadro-de-mando'!$N$4=$F82)),1,0))</f>
        <v>1</v>
      </c>
    </row>
    <row r="83" spans="1:10" x14ac:dyDescent="0.25">
      <c r="A83" t="str">
        <f>IF(Tienda_1!$A83="","","Tienda 1")</f>
        <v>Tienda 1</v>
      </c>
      <c r="B83" t="str">
        <f>IF($A83="","",Tienda_1!B83)</f>
        <v>Muebles</v>
      </c>
      <c r="C83" t="str">
        <f>IF($A83="","",Tienda_1!G83)</f>
        <v>Bogotá</v>
      </c>
      <c r="D83" t="str">
        <f>IF($A83="","",Tienda_1!F83)</f>
        <v>Juliana Costa</v>
      </c>
      <c r="E83" t="str">
        <f>IF($A83="","",Tienda_1!I83)</f>
        <v>Tarjeta de crédito</v>
      </c>
      <c r="F83">
        <f>IF($A83="","",VALUE(RIGHT(Tienda_1!E83,4)))</f>
        <v>2020</v>
      </c>
      <c r="G83">
        <f>IF($A83="","",Tienda_1!C83)</f>
        <v>368700</v>
      </c>
      <c r="H83">
        <f>IF($A83="","",Tienda_1!D83)</f>
        <v>19800</v>
      </c>
      <c r="I83">
        <f>IF($A83="","",Tienda_1!H83)</f>
        <v>1</v>
      </c>
      <c r="J83">
        <f>IF($A83="",0,IF(AND(OR('Cuadro-de-mando'!$B$4="(Todas)",'Cuadro-de-mando'!$B$4=$A83),OR('Cuadro-de-mando'!$E$4="(Todas)",'Cuadro-de-mando'!$E$4=$B83),OR('Cuadro-de-mando'!$H$4="(Todas)",'Cuadro-de-mando'!$H$4=$C83),OR('Cuadro-de-mando'!$K$4="(Todas)",'Cuadro-de-mando'!$K$4=$E83),OR('Cuadro-de-mando'!$N$4="(Todos)",'Cuadro-de-mando'!$N$4=$F83)),1,0))</f>
        <v>1</v>
      </c>
    </row>
    <row r="84" spans="1:10" x14ac:dyDescent="0.25">
      <c r="A84" t="str">
        <f>IF(Tienda_1!$A84="","","Tienda 1")</f>
        <v>Tienda 1</v>
      </c>
      <c r="B84" t="str">
        <f>IF($A84="","",Tienda_1!B84)</f>
        <v>Juguetes</v>
      </c>
      <c r="C84" t="str">
        <f>IF($A84="","",Tienda_1!G84)</f>
        <v>Medellín</v>
      </c>
      <c r="D84" t="str">
        <f>IF($A84="","",Tienda_1!F84)</f>
        <v>Camila Rivera</v>
      </c>
      <c r="E84" t="str">
        <f>IF($A84="","",Tienda_1!I84)</f>
        <v>Tarjeta de crédito</v>
      </c>
      <c r="F84">
        <f>IF($A84="","",VALUE(RIGHT(Tienda_1!E84,4)))</f>
        <v>2021</v>
      </c>
      <c r="G84">
        <f>IF($A84="","",Tienda_1!C84)</f>
        <v>130800</v>
      </c>
      <c r="H84">
        <f>IF($A84="","",Tienda_1!D84)</f>
        <v>5200</v>
      </c>
      <c r="I84">
        <f>IF($A84="","",Tienda_1!H84)</f>
        <v>5</v>
      </c>
      <c r="J84">
        <f>IF($A84="",0,IF(AND(OR('Cuadro-de-mando'!$B$4="(Todas)",'Cuadro-de-mando'!$B$4=$A84),OR('Cuadro-de-mando'!$E$4="(Todas)",'Cuadro-de-mando'!$E$4=$B84),OR('Cuadro-de-mando'!$H$4="(Todas)",'Cuadro-de-mando'!$H$4=$C84),OR('Cuadro-de-mando'!$K$4="(Todas)",'Cuadro-de-mando'!$K$4=$E84),OR('Cuadro-de-mando'!$N$4="(Todos)",'Cuadro-de-mando'!$N$4=$F84)),1,0))</f>
        <v>1</v>
      </c>
    </row>
    <row r="85" spans="1:10" x14ac:dyDescent="0.25">
      <c r="A85" t="str">
        <f>IF(Tienda_1!$A85="","","Tienda 1")</f>
        <v>Tienda 1</v>
      </c>
      <c r="B85" t="str">
        <f>IF($A85="","",Tienda_1!B85)</f>
        <v>Electrónicos</v>
      </c>
      <c r="C85" t="str">
        <f>IF($A85="","",Tienda_1!G85)</f>
        <v>Medellín</v>
      </c>
      <c r="D85" t="str">
        <f>IF($A85="","",Tienda_1!F85)</f>
        <v>Blanca Ramirez</v>
      </c>
      <c r="E85" t="str">
        <f>IF($A85="","",Tienda_1!I85)</f>
        <v>Tarjeta de crédito</v>
      </c>
      <c r="F85">
        <f>IF($A85="","",VALUE(RIGHT(Tienda_1!E85,4)))</f>
        <v>2020</v>
      </c>
      <c r="G85">
        <f>IF($A85="","",Tienda_1!C85)</f>
        <v>1396500</v>
      </c>
      <c r="H85">
        <f>IF($A85="","",Tienda_1!D85)</f>
        <v>74800</v>
      </c>
      <c r="I85">
        <f>IF($A85="","",Tienda_1!H85)</f>
        <v>5</v>
      </c>
      <c r="J85">
        <f>IF($A85="",0,IF(AND(OR('Cuadro-de-mando'!$B$4="(Todas)",'Cuadro-de-mando'!$B$4=$A85),OR('Cuadro-de-mando'!$E$4="(Todas)",'Cuadro-de-mando'!$E$4=$B85),OR('Cuadro-de-mando'!$H$4="(Todas)",'Cuadro-de-mando'!$H$4=$C85),OR('Cuadro-de-mando'!$K$4="(Todas)",'Cuadro-de-mando'!$K$4=$E85),OR('Cuadro-de-mando'!$N$4="(Todos)",'Cuadro-de-mando'!$N$4=$F85)),1,0))</f>
        <v>1</v>
      </c>
    </row>
    <row r="86" spans="1:10" x14ac:dyDescent="0.25">
      <c r="A86" t="str">
        <f>IF(Tienda_1!$A86="","","Tienda 1")</f>
        <v>Tienda 1</v>
      </c>
      <c r="B86" t="str">
        <f>IF($A86="","",Tienda_1!B86)</f>
        <v>Deportes y diversión</v>
      </c>
      <c r="C86" t="str">
        <f>IF($A86="","",Tienda_1!G86)</f>
        <v>Cartagena</v>
      </c>
      <c r="D86" t="str">
        <f>IF($A86="","",Tienda_1!F86)</f>
        <v>Lucas Olivera</v>
      </c>
      <c r="E86" t="str">
        <f>IF($A86="","",Tienda_1!I86)</f>
        <v>Tarjeta de crédito</v>
      </c>
      <c r="F86">
        <f>IF($A86="","",VALUE(RIGHT(Tienda_1!E86,4)))</f>
        <v>2022</v>
      </c>
      <c r="G86">
        <f>IF($A86="","",Tienda_1!C86)</f>
        <v>42100</v>
      </c>
      <c r="H86">
        <f>IF($A86="","",Tienda_1!D86)</f>
        <v>6900</v>
      </c>
      <c r="I86">
        <f>IF($A86="","",Tienda_1!H86)</f>
        <v>5</v>
      </c>
      <c r="J86">
        <f>IF($A86="",0,IF(AND(OR('Cuadro-de-mando'!$B$4="(Todas)",'Cuadro-de-mando'!$B$4=$A86),OR('Cuadro-de-mando'!$E$4="(Todas)",'Cuadro-de-mando'!$E$4=$B86),OR('Cuadro-de-mando'!$H$4="(Todas)",'Cuadro-de-mando'!$H$4=$C86),OR('Cuadro-de-mando'!$K$4="(Todas)",'Cuadro-de-mando'!$K$4=$E86),OR('Cuadro-de-mando'!$N$4="(Todos)",'Cuadro-de-mando'!$N$4=$F86)),1,0))</f>
        <v>1</v>
      </c>
    </row>
    <row r="87" spans="1:10" x14ac:dyDescent="0.25">
      <c r="A87" t="str">
        <f>IF(Tienda_1!$A87="","","Tienda 1")</f>
        <v>Tienda 1</v>
      </c>
      <c r="B87" t="str">
        <f>IF($A87="","",Tienda_1!B87)</f>
        <v>Juguetes</v>
      </c>
      <c r="C87" t="str">
        <f>IF($A87="","",Tienda_1!G87)</f>
        <v>Pasto</v>
      </c>
      <c r="D87" t="str">
        <f>IF($A87="","",Tienda_1!F87)</f>
        <v>Maria Alfonso</v>
      </c>
      <c r="E87" t="str">
        <f>IF($A87="","",Tienda_1!I87)</f>
        <v>Tarjeta de crédito</v>
      </c>
      <c r="F87">
        <f>IF($A87="","",VALUE(RIGHT(Tienda_1!E87,4)))</f>
        <v>2020</v>
      </c>
      <c r="G87">
        <f>IF($A87="","",Tienda_1!C87)</f>
        <v>44800</v>
      </c>
      <c r="H87">
        <f>IF($A87="","",Tienda_1!D87)</f>
        <v>2600</v>
      </c>
      <c r="I87">
        <f>IF($A87="","",Tienda_1!H87)</f>
        <v>5</v>
      </c>
      <c r="J87">
        <f>IF($A87="",0,IF(AND(OR('Cuadro-de-mando'!$B$4="(Todas)",'Cuadro-de-mando'!$B$4=$A87),OR('Cuadro-de-mando'!$E$4="(Todas)",'Cuadro-de-mando'!$E$4=$B87),OR('Cuadro-de-mando'!$H$4="(Todas)",'Cuadro-de-mando'!$H$4=$C87),OR('Cuadro-de-mando'!$K$4="(Todas)",'Cuadro-de-mando'!$K$4=$E87),OR('Cuadro-de-mando'!$N$4="(Todos)",'Cuadro-de-mando'!$N$4=$F87)),1,0))</f>
        <v>1</v>
      </c>
    </row>
    <row r="88" spans="1:10" x14ac:dyDescent="0.25">
      <c r="A88" t="str">
        <f>IF(Tienda_1!$A88="","","Tienda 1")</f>
        <v>Tienda 1</v>
      </c>
      <c r="B88" t="str">
        <f>IF($A88="","",Tienda_1!B88)</f>
        <v>Artículos para el hogar</v>
      </c>
      <c r="C88" t="str">
        <f>IF($A88="","",Tienda_1!G88)</f>
        <v>Bogotá</v>
      </c>
      <c r="D88" t="str">
        <f>IF($A88="","",Tienda_1!F88)</f>
        <v>Ángel Rodriguez</v>
      </c>
      <c r="E88" t="str">
        <f>IF($A88="","",Tienda_1!I88)</f>
        <v>Tarjeta de crédito</v>
      </c>
      <c r="F88">
        <f>IF($A88="","",VALUE(RIGHT(Tienda_1!E88,4)))</f>
        <v>2020</v>
      </c>
      <c r="G88">
        <f>IF($A88="","",Tienda_1!C88)</f>
        <v>35300</v>
      </c>
      <c r="H88">
        <f>IF($A88="","",Tienda_1!D88)</f>
        <v>2300</v>
      </c>
      <c r="I88">
        <f>IF($A88="","",Tienda_1!H88)</f>
        <v>4</v>
      </c>
      <c r="J88">
        <f>IF($A88="",0,IF(AND(OR('Cuadro-de-mando'!$B$4="(Todas)",'Cuadro-de-mando'!$B$4=$A88),OR('Cuadro-de-mando'!$E$4="(Todas)",'Cuadro-de-mando'!$E$4=$B88),OR('Cuadro-de-mando'!$H$4="(Todas)",'Cuadro-de-mando'!$H$4=$C88),OR('Cuadro-de-mando'!$K$4="(Todas)",'Cuadro-de-mando'!$K$4=$E88),OR('Cuadro-de-mando'!$N$4="(Todos)",'Cuadro-de-mando'!$N$4=$F88)),1,0))</f>
        <v>1</v>
      </c>
    </row>
    <row r="89" spans="1:10" x14ac:dyDescent="0.25">
      <c r="A89" t="str">
        <f>IF(Tienda_1!$A89="","","Tienda 1")</f>
        <v>Tienda 1</v>
      </c>
      <c r="B89" t="str">
        <f>IF($A89="","",Tienda_1!B89)</f>
        <v>Muebles</v>
      </c>
      <c r="C89" t="str">
        <f>IF($A89="","",Tienda_1!G89)</f>
        <v>Medellín</v>
      </c>
      <c r="D89" t="str">
        <f>IF($A89="","",Tienda_1!F89)</f>
        <v>Santiago Silva</v>
      </c>
      <c r="E89" t="str">
        <f>IF($A89="","",Tienda_1!I89)</f>
        <v>Nequi</v>
      </c>
      <c r="F89">
        <f>IF($A89="","",VALUE(RIGHT(Tienda_1!E89,4)))</f>
        <v>2022</v>
      </c>
      <c r="G89">
        <f>IF($A89="","",Tienda_1!C89)</f>
        <v>444800</v>
      </c>
      <c r="H89">
        <f>IF($A89="","",Tienda_1!D89)</f>
        <v>24100</v>
      </c>
      <c r="I89">
        <f>IF($A89="","",Tienda_1!H89)</f>
        <v>5</v>
      </c>
      <c r="J89">
        <f>IF($A89="",0,IF(AND(OR('Cuadro-de-mando'!$B$4="(Todas)",'Cuadro-de-mando'!$B$4=$A89),OR('Cuadro-de-mando'!$E$4="(Todas)",'Cuadro-de-mando'!$E$4=$B89),OR('Cuadro-de-mando'!$H$4="(Todas)",'Cuadro-de-mando'!$H$4=$C89),OR('Cuadro-de-mando'!$K$4="(Todas)",'Cuadro-de-mando'!$K$4=$E89),OR('Cuadro-de-mando'!$N$4="(Todos)",'Cuadro-de-mando'!$N$4=$F89)),1,0))</f>
        <v>1</v>
      </c>
    </row>
    <row r="90" spans="1:10" x14ac:dyDescent="0.25">
      <c r="A90" t="str">
        <f>IF(Tienda_1!$A90="","","Tienda 1")</f>
        <v>Tienda 1</v>
      </c>
      <c r="B90" t="str">
        <f>IF($A90="","",Tienda_1!B90)</f>
        <v>Muebles</v>
      </c>
      <c r="C90" t="str">
        <f>IF($A90="","",Tienda_1!G90)</f>
        <v>Bogotá</v>
      </c>
      <c r="D90" t="str">
        <f>IF($A90="","",Tienda_1!F90)</f>
        <v>Felipe Santos</v>
      </c>
      <c r="E90" t="str">
        <f>IF($A90="","",Tienda_1!I90)</f>
        <v>Tarjeta de crédito</v>
      </c>
      <c r="F90">
        <f>IF($A90="","",VALUE(RIGHT(Tienda_1!E90,4)))</f>
        <v>2021</v>
      </c>
      <c r="G90">
        <f>IF($A90="","",Tienda_1!C90)</f>
        <v>412500</v>
      </c>
      <c r="H90">
        <f>IF($A90="","",Tienda_1!D90)</f>
        <v>20200</v>
      </c>
      <c r="I90">
        <f>IF($A90="","",Tienda_1!H90)</f>
        <v>1</v>
      </c>
      <c r="J90">
        <f>IF($A90="",0,IF(AND(OR('Cuadro-de-mando'!$B$4="(Todas)",'Cuadro-de-mando'!$B$4=$A90),OR('Cuadro-de-mando'!$E$4="(Todas)",'Cuadro-de-mando'!$E$4=$B90),OR('Cuadro-de-mando'!$H$4="(Todas)",'Cuadro-de-mando'!$H$4=$C90),OR('Cuadro-de-mando'!$K$4="(Todas)",'Cuadro-de-mando'!$K$4=$E90),OR('Cuadro-de-mando'!$N$4="(Todos)",'Cuadro-de-mando'!$N$4=$F90)),1,0))</f>
        <v>1</v>
      </c>
    </row>
    <row r="91" spans="1:10" x14ac:dyDescent="0.25">
      <c r="A91" t="str">
        <f>IF(Tienda_1!$A91="","","Tienda 1")</f>
        <v>Tienda 1</v>
      </c>
      <c r="B91" t="str">
        <f>IF($A91="","",Tienda_1!B91)</f>
        <v>Deportes y diversión</v>
      </c>
      <c r="C91" t="str">
        <f>IF($A91="","",Tienda_1!G91)</f>
        <v>Bogotá</v>
      </c>
      <c r="D91" t="str">
        <f>IF($A91="","",Tienda_1!F91)</f>
        <v>Juliana Costa</v>
      </c>
      <c r="E91" t="str">
        <f>IF($A91="","",Tienda_1!I91)</f>
        <v>Tarjeta de crédito</v>
      </c>
      <c r="F91">
        <f>IF($A91="","",VALUE(RIGHT(Tienda_1!E91,4)))</f>
        <v>2020</v>
      </c>
      <c r="G91">
        <f>IF($A91="","",Tienda_1!C91)</f>
        <v>59800</v>
      </c>
      <c r="H91">
        <f>IF($A91="","",Tienda_1!D91)</f>
        <v>4200</v>
      </c>
      <c r="I91">
        <f>IF($A91="","",Tienda_1!H91)</f>
        <v>5</v>
      </c>
      <c r="J91">
        <f>IF($A91="",0,IF(AND(OR('Cuadro-de-mando'!$B$4="(Todas)",'Cuadro-de-mando'!$B$4=$A91),OR('Cuadro-de-mando'!$E$4="(Todas)",'Cuadro-de-mando'!$E$4=$B91),OR('Cuadro-de-mando'!$H$4="(Todas)",'Cuadro-de-mando'!$H$4=$C91),OR('Cuadro-de-mando'!$K$4="(Todas)",'Cuadro-de-mando'!$K$4=$E91),OR('Cuadro-de-mando'!$N$4="(Todos)",'Cuadro-de-mando'!$N$4=$F91)),1,0))</f>
        <v>1</v>
      </c>
    </row>
    <row r="92" spans="1:10" x14ac:dyDescent="0.25">
      <c r="A92" t="str">
        <f>IF(Tienda_1!$A92="","","Tienda 1")</f>
        <v>Tienda 1</v>
      </c>
      <c r="B92" t="str">
        <f>IF($A92="","",Tienda_1!B92)</f>
        <v>Juguetes</v>
      </c>
      <c r="C92" t="str">
        <f>IF($A92="","",Tienda_1!G92)</f>
        <v>Cali</v>
      </c>
      <c r="D92" t="str">
        <f>IF($A92="","",Tienda_1!F92)</f>
        <v>Izabela de León</v>
      </c>
      <c r="E92" t="str">
        <f>IF($A92="","",Tienda_1!I92)</f>
        <v>Tarjeta de crédito</v>
      </c>
      <c r="F92">
        <f>IF($A92="","",VALUE(RIGHT(Tienda_1!E92,4)))</f>
        <v>2021</v>
      </c>
      <c r="G92">
        <f>IF($A92="","",Tienda_1!C92)</f>
        <v>42000</v>
      </c>
      <c r="H92">
        <f>IF($A92="","",Tienda_1!D92)</f>
        <v>0</v>
      </c>
      <c r="I92">
        <f>IF($A92="","",Tienda_1!H92)</f>
        <v>2</v>
      </c>
      <c r="J92">
        <f>IF($A92="",0,IF(AND(OR('Cuadro-de-mando'!$B$4="(Todas)",'Cuadro-de-mando'!$B$4=$A92),OR('Cuadro-de-mando'!$E$4="(Todas)",'Cuadro-de-mando'!$E$4=$B92),OR('Cuadro-de-mando'!$H$4="(Todas)",'Cuadro-de-mando'!$H$4=$C92),OR('Cuadro-de-mando'!$K$4="(Todas)",'Cuadro-de-mando'!$K$4=$E92),OR('Cuadro-de-mando'!$N$4="(Todos)",'Cuadro-de-mando'!$N$4=$F92)),1,0))</f>
        <v>1</v>
      </c>
    </row>
    <row r="93" spans="1:10" x14ac:dyDescent="0.25">
      <c r="A93" t="str">
        <f>IF(Tienda_1!$A93="","","Tienda 1")</f>
        <v>Tienda 1</v>
      </c>
      <c r="B93" t="str">
        <f>IF($A93="","",Tienda_1!B93)</f>
        <v>Electrónicos</v>
      </c>
      <c r="C93" t="str">
        <f>IF($A93="","",Tienda_1!G93)</f>
        <v>Bogotá</v>
      </c>
      <c r="D93" t="str">
        <f>IF($A93="","",Tienda_1!F93)</f>
        <v>Rafael Acosta</v>
      </c>
      <c r="E93" t="str">
        <f>IF($A93="","",Tienda_1!I93)</f>
        <v>Nequi</v>
      </c>
      <c r="F93">
        <f>IF($A93="","",VALUE(RIGHT(Tienda_1!E93,4)))</f>
        <v>2020</v>
      </c>
      <c r="G93">
        <f>IF($A93="","",Tienda_1!C93)</f>
        <v>288300</v>
      </c>
      <c r="H93">
        <f>IF($A93="","",Tienda_1!D93)</f>
        <v>13500</v>
      </c>
      <c r="I93">
        <f>IF($A93="","",Tienda_1!H93)</f>
        <v>5</v>
      </c>
      <c r="J93">
        <f>IF($A93="",0,IF(AND(OR('Cuadro-de-mando'!$B$4="(Todas)",'Cuadro-de-mando'!$B$4=$A93),OR('Cuadro-de-mando'!$E$4="(Todas)",'Cuadro-de-mando'!$E$4=$B93),OR('Cuadro-de-mando'!$H$4="(Todas)",'Cuadro-de-mando'!$H$4=$C93),OR('Cuadro-de-mando'!$K$4="(Todas)",'Cuadro-de-mando'!$K$4=$E93),OR('Cuadro-de-mando'!$N$4="(Todos)",'Cuadro-de-mando'!$N$4=$F93)),1,0))</f>
        <v>1</v>
      </c>
    </row>
    <row r="94" spans="1:10" x14ac:dyDescent="0.25">
      <c r="A94" t="str">
        <f>IF(Tienda_1!$A94="","","Tienda 1")</f>
        <v>Tienda 1</v>
      </c>
      <c r="B94" t="str">
        <f>IF($A94="","",Tienda_1!B94)</f>
        <v>Instrumentos musicales</v>
      </c>
      <c r="C94" t="str">
        <f>IF($A94="","",Tienda_1!G94)</f>
        <v>Bogotá</v>
      </c>
      <c r="D94" t="str">
        <f>IF($A94="","",Tienda_1!F94)</f>
        <v>Rafael Acosta</v>
      </c>
      <c r="E94" t="str">
        <f>IF($A94="","",Tienda_1!I94)</f>
        <v>Tarjeta de crédito</v>
      </c>
      <c r="F94">
        <f>IF($A94="","",VALUE(RIGHT(Tienda_1!E94,4)))</f>
        <v>2020</v>
      </c>
      <c r="G94">
        <f>IF($A94="","",Tienda_1!C94)</f>
        <v>434600</v>
      </c>
      <c r="H94">
        <f>IF($A94="","",Tienda_1!D94)</f>
        <v>23500</v>
      </c>
      <c r="I94">
        <f>IF($A94="","",Tienda_1!H94)</f>
        <v>5</v>
      </c>
      <c r="J94">
        <f>IF($A94="",0,IF(AND(OR('Cuadro-de-mando'!$B$4="(Todas)",'Cuadro-de-mando'!$B$4=$A94),OR('Cuadro-de-mando'!$E$4="(Todas)",'Cuadro-de-mando'!$E$4=$B94),OR('Cuadro-de-mando'!$H$4="(Todas)",'Cuadro-de-mando'!$H$4=$C94),OR('Cuadro-de-mando'!$K$4="(Todas)",'Cuadro-de-mando'!$K$4=$E94),OR('Cuadro-de-mando'!$N$4="(Todos)",'Cuadro-de-mando'!$N$4=$F94)),1,0))</f>
        <v>1</v>
      </c>
    </row>
    <row r="95" spans="1:10" x14ac:dyDescent="0.25">
      <c r="A95" t="str">
        <f>IF(Tienda_1!$A95="","","Tienda 1")</f>
        <v>Tienda 1</v>
      </c>
      <c r="B95" t="str">
        <f>IF($A95="","",Tienda_1!B95)</f>
        <v>Muebles</v>
      </c>
      <c r="C95" t="str">
        <f>IF($A95="","",Tienda_1!G95)</f>
        <v>Valledupar</v>
      </c>
      <c r="D95" t="str">
        <f>IF($A95="","",Tienda_1!F95)</f>
        <v>Lucas Olivera</v>
      </c>
      <c r="E95" t="str">
        <f>IF($A95="","",Tienda_1!I95)</f>
        <v>Tarjeta de crédito</v>
      </c>
      <c r="F95">
        <f>IF($A95="","",VALUE(RIGHT(Tienda_1!E95,4)))</f>
        <v>2021</v>
      </c>
      <c r="G95">
        <f>IF($A95="","",Tienda_1!C95)</f>
        <v>245600</v>
      </c>
      <c r="H95">
        <f>IF($A95="","",Tienda_1!D95)</f>
        <v>11300</v>
      </c>
      <c r="I95">
        <f>IF($A95="","",Tienda_1!H95)</f>
        <v>3</v>
      </c>
      <c r="J95">
        <f>IF($A95="",0,IF(AND(OR('Cuadro-de-mando'!$B$4="(Todas)",'Cuadro-de-mando'!$B$4=$A95),OR('Cuadro-de-mando'!$E$4="(Todas)",'Cuadro-de-mando'!$E$4=$B95),OR('Cuadro-de-mando'!$H$4="(Todas)",'Cuadro-de-mando'!$H$4=$C95),OR('Cuadro-de-mando'!$K$4="(Todas)",'Cuadro-de-mando'!$K$4=$E95),OR('Cuadro-de-mando'!$N$4="(Todos)",'Cuadro-de-mando'!$N$4=$F95)),1,0))</f>
        <v>1</v>
      </c>
    </row>
    <row r="96" spans="1:10" x14ac:dyDescent="0.25">
      <c r="A96" t="str">
        <f>IF(Tienda_1!$A96="","","Tienda 1")</f>
        <v>Tienda 1</v>
      </c>
      <c r="B96" t="str">
        <f>IF($A96="","",Tienda_1!B96)</f>
        <v>Libros</v>
      </c>
      <c r="C96" t="str">
        <f>IF($A96="","",Tienda_1!G96)</f>
        <v>Medellín</v>
      </c>
      <c r="D96" t="str">
        <f>IF($A96="","",Tienda_1!F96)</f>
        <v>Santiago Silva</v>
      </c>
      <c r="E96" t="str">
        <f>IF($A96="","",Tienda_1!I96)</f>
        <v>Tarjeta de crédito</v>
      </c>
      <c r="F96">
        <f>IF($A96="","",VALUE(RIGHT(Tienda_1!E96,4)))</f>
        <v>2023</v>
      </c>
      <c r="G96">
        <f>IF($A96="","",Tienda_1!C96)</f>
        <v>53800</v>
      </c>
      <c r="H96">
        <f>IF($A96="","",Tienda_1!D96)</f>
        <v>1100</v>
      </c>
      <c r="I96">
        <f>IF($A96="","",Tienda_1!H96)</f>
        <v>1</v>
      </c>
      <c r="J96">
        <f>IF($A96="",0,IF(AND(OR('Cuadro-de-mando'!$B$4="(Todas)",'Cuadro-de-mando'!$B$4=$A96),OR('Cuadro-de-mando'!$E$4="(Todas)",'Cuadro-de-mando'!$E$4=$B96),OR('Cuadro-de-mando'!$H$4="(Todas)",'Cuadro-de-mando'!$H$4=$C96),OR('Cuadro-de-mando'!$K$4="(Todas)",'Cuadro-de-mando'!$K$4=$E96),OR('Cuadro-de-mando'!$N$4="(Todos)",'Cuadro-de-mando'!$N$4=$F96)),1,0))</f>
        <v>1</v>
      </c>
    </row>
    <row r="97" spans="1:10" x14ac:dyDescent="0.25">
      <c r="A97" t="str">
        <f>IF(Tienda_1!$A97="","","Tienda 1")</f>
        <v>Tienda 1</v>
      </c>
      <c r="B97" t="str">
        <f>IF($A97="","",Tienda_1!B97)</f>
        <v>Electrodomésticos</v>
      </c>
      <c r="C97" t="str">
        <f>IF($A97="","",Tienda_1!G97)</f>
        <v>Cúcuta</v>
      </c>
      <c r="D97" t="str">
        <f>IF($A97="","",Tienda_1!F97)</f>
        <v>Ángel Rodriguez</v>
      </c>
      <c r="E97" t="str">
        <f>IF($A97="","",Tienda_1!I97)</f>
        <v>Nequi</v>
      </c>
      <c r="F97">
        <f>IF($A97="","",VALUE(RIGHT(Tienda_1!E97,4)))</f>
        <v>2021</v>
      </c>
      <c r="G97">
        <f>IF($A97="","",Tienda_1!C97)</f>
        <v>722600</v>
      </c>
      <c r="H97">
        <f>IF($A97="","",Tienda_1!D97)</f>
        <v>36700</v>
      </c>
      <c r="I97">
        <f>IF($A97="","",Tienda_1!H97)</f>
        <v>5</v>
      </c>
      <c r="J97">
        <f>IF($A97="",0,IF(AND(OR('Cuadro-de-mando'!$B$4="(Todas)",'Cuadro-de-mando'!$B$4=$A97),OR('Cuadro-de-mando'!$E$4="(Todas)",'Cuadro-de-mando'!$E$4=$B97),OR('Cuadro-de-mando'!$H$4="(Todas)",'Cuadro-de-mando'!$H$4=$C97),OR('Cuadro-de-mando'!$K$4="(Todas)",'Cuadro-de-mando'!$K$4=$E97),OR('Cuadro-de-mando'!$N$4="(Todos)",'Cuadro-de-mando'!$N$4=$F97)),1,0))</f>
        <v>1</v>
      </c>
    </row>
    <row r="98" spans="1:10" x14ac:dyDescent="0.25">
      <c r="A98" t="str">
        <f>IF(Tienda_1!$A98="","","Tienda 1")</f>
        <v>Tienda 1</v>
      </c>
      <c r="B98" t="str">
        <f>IF($A98="","",Tienda_1!B98)</f>
        <v>Artículos para el hogar</v>
      </c>
      <c r="C98" t="str">
        <f>IF($A98="","",Tienda_1!G98)</f>
        <v>Cali</v>
      </c>
      <c r="D98" t="str">
        <f>IF($A98="","",Tienda_1!F98)</f>
        <v>Mariana Herrera</v>
      </c>
      <c r="E98" t="str">
        <f>IF($A98="","",Tienda_1!I98)</f>
        <v>Tarjeta de crédito</v>
      </c>
      <c r="F98">
        <f>IF($A98="","",VALUE(RIGHT(Tienda_1!E98,4)))</f>
        <v>2022</v>
      </c>
      <c r="G98">
        <f>IF($A98="","",Tienda_1!C98)</f>
        <v>78300</v>
      </c>
      <c r="H98">
        <f>IF($A98="","",Tienda_1!D98)</f>
        <v>4600</v>
      </c>
      <c r="I98">
        <f>IF($A98="","",Tienda_1!H98)</f>
        <v>5</v>
      </c>
      <c r="J98">
        <f>IF($A98="",0,IF(AND(OR('Cuadro-de-mando'!$B$4="(Todas)",'Cuadro-de-mando'!$B$4=$A98),OR('Cuadro-de-mando'!$E$4="(Todas)",'Cuadro-de-mando'!$E$4=$B98),OR('Cuadro-de-mando'!$H$4="(Todas)",'Cuadro-de-mando'!$H$4=$C98),OR('Cuadro-de-mando'!$K$4="(Todas)",'Cuadro-de-mando'!$K$4=$E98),OR('Cuadro-de-mando'!$N$4="(Todos)",'Cuadro-de-mando'!$N$4=$F98)),1,0))</f>
        <v>1</v>
      </c>
    </row>
    <row r="99" spans="1:10" x14ac:dyDescent="0.25">
      <c r="A99" t="str">
        <f>IF(Tienda_1!$A99="","","Tienda 1")</f>
        <v>Tienda 1</v>
      </c>
      <c r="B99" t="str">
        <f>IF($A99="","",Tienda_1!B99)</f>
        <v>Muebles</v>
      </c>
      <c r="C99" t="str">
        <f>IF($A99="","",Tienda_1!G99)</f>
        <v>Bogotá</v>
      </c>
      <c r="D99" t="str">
        <f>IF($A99="","",Tienda_1!F99)</f>
        <v>Santiago Silva</v>
      </c>
      <c r="E99" t="str">
        <f>IF($A99="","",Tienda_1!I99)</f>
        <v>Tarjeta de crédito</v>
      </c>
      <c r="F99">
        <f>IF($A99="","",VALUE(RIGHT(Tienda_1!E99,4)))</f>
        <v>2022</v>
      </c>
      <c r="G99">
        <f>IF($A99="","",Tienda_1!C99)</f>
        <v>279300</v>
      </c>
      <c r="H99">
        <f>IF($A99="","",Tienda_1!D99)</f>
        <v>15300</v>
      </c>
      <c r="I99">
        <f>IF($A99="","",Tienda_1!H99)</f>
        <v>2</v>
      </c>
      <c r="J99">
        <f>IF($A99="",0,IF(AND(OR('Cuadro-de-mando'!$B$4="(Todas)",'Cuadro-de-mando'!$B$4=$A99),OR('Cuadro-de-mando'!$E$4="(Todas)",'Cuadro-de-mando'!$E$4=$B99),OR('Cuadro-de-mando'!$H$4="(Todas)",'Cuadro-de-mando'!$H$4=$C99),OR('Cuadro-de-mando'!$K$4="(Todas)",'Cuadro-de-mando'!$K$4=$E99),OR('Cuadro-de-mando'!$N$4="(Todos)",'Cuadro-de-mando'!$N$4=$F99)),1,0))</f>
        <v>1</v>
      </c>
    </row>
    <row r="100" spans="1:10" x14ac:dyDescent="0.25">
      <c r="A100" t="str">
        <f>IF(Tienda_1!$A100="","","Tienda 1")</f>
        <v>Tienda 1</v>
      </c>
      <c r="B100" t="str">
        <f>IF($A100="","",Tienda_1!B100)</f>
        <v>Deportes y diversión</v>
      </c>
      <c r="C100" t="str">
        <f>IF($A100="","",Tienda_1!G100)</f>
        <v>Medellín</v>
      </c>
      <c r="D100" t="str">
        <f>IF($A100="","",Tienda_1!F100)</f>
        <v>Juan Fernandez</v>
      </c>
      <c r="E100" t="str">
        <f>IF($A100="","",Tienda_1!I100)</f>
        <v>Tarjeta de crédito</v>
      </c>
      <c r="F100">
        <f>IF($A100="","",VALUE(RIGHT(Tienda_1!E100,4)))</f>
        <v>2020</v>
      </c>
      <c r="G100">
        <f>IF($A100="","",Tienda_1!C100)</f>
        <v>475100</v>
      </c>
      <c r="H100">
        <f>IF($A100="","",Tienda_1!D100)</f>
        <v>23500</v>
      </c>
      <c r="I100">
        <f>IF($A100="","",Tienda_1!H100)</f>
        <v>5</v>
      </c>
      <c r="J100">
        <f>IF($A100="",0,IF(AND(OR('Cuadro-de-mando'!$B$4="(Todas)",'Cuadro-de-mando'!$B$4=$A100),OR('Cuadro-de-mando'!$E$4="(Todas)",'Cuadro-de-mando'!$E$4=$B100),OR('Cuadro-de-mando'!$H$4="(Todas)",'Cuadro-de-mando'!$H$4=$C100),OR('Cuadro-de-mando'!$K$4="(Todas)",'Cuadro-de-mando'!$K$4=$E100),OR('Cuadro-de-mando'!$N$4="(Todos)",'Cuadro-de-mando'!$N$4=$F100)),1,0))</f>
        <v>1</v>
      </c>
    </row>
    <row r="101" spans="1:10" x14ac:dyDescent="0.25">
      <c r="A101" t="str">
        <f>IF(Tienda_1!$A101="","","Tienda 1")</f>
        <v>Tienda 1</v>
      </c>
      <c r="B101" t="str">
        <f>IF($A101="","",Tienda_1!B101)</f>
        <v>Artículos para el hogar</v>
      </c>
      <c r="C101" t="str">
        <f>IF($A101="","",Tienda_1!G101)</f>
        <v>Medellín</v>
      </c>
      <c r="D101" t="str">
        <f>IF($A101="","",Tienda_1!F101)</f>
        <v>Camila Rivera</v>
      </c>
      <c r="E101" t="str">
        <f>IF($A101="","",Tienda_1!I101)</f>
        <v>Tarjeta de crédito</v>
      </c>
      <c r="F101">
        <f>IF($A101="","",VALUE(RIGHT(Tienda_1!E101,4)))</f>
        <v>2022</v>
      </c>
      <c r="G101">
        <f>IF($A101="","",Tienda_1!C101)</f>
        <v>72600</v>
      </c>
      <c r="H101">
        <f>IF($A101="","",Tienda_1!D101)</f>
        <v>2100</v>
      </c>
      <c r="I101">
        <f>IF($A101="","",Tienda_1!H101)</f>
        <v>5</v>
      </c>
      <c r="J101">
        <f>IF($A101="",0,IF(AND(OR('Cuadro-de-mando'!$B$4="(Todas)",'Cuadro-de-mando'!$B$4=$A101),OR('Cuadro-de-mando'!$E$4="(Todas)",'Cuadro-de-mando'!$E$4=$B101),OR('Cuadro-de-mando'!$H$4="(Todas)",'Cuadro-de-mando'!$H$4=$C101),OR('Cuadro-de-mando'!$K$4="(Todas)",'Cuadro-de-mando'!$K$4=$E101),OR('Cuadro-de-mando'!$N$4="(Todos)",'Cuadro-de-mando'!$N$4=$F101)),1,0))</f>
        <v>1</v>
      </c>
    </row>
    <row r="102" spans="1:10" x14ac:dyDescent="0.25">
      <c r="A102" t="str">
        <f>IF(Tienda_1!$A102="","","Tienda 1")</f>
        <v>Tienda 1</v>
      </c>
      <c r="B102" t="str">
        <f>IF($A102="","",Tienda_1!B102)</f>
        <v>Libros</v>
      </c>
      <c r="C102" t="str">
        <f>IF($A102="","",Tienda_1!G102)</f>
        <v>Bogotá</v>
      </c>
      <c r="D102" t="str">
        <f>IF($A102="","",Tienda_1!F102)</f>
        <v>Rafael Acosta</v>
      </c>
      <c r="E102" t="str">
        <f>IF($A102="","",Tienda_1!I102)</f>
        <v>Tarjeta de crédito</v>
      </c>
      <c r="F102">
        <f>IF($A102="","",VALUE(RIGHT(Tienda_1!E102,4)))</f>
        <v>2020</v>
      </c>
      <c r="G102">
        <f>IF($A102="","",Tienda_1!C102)</f>
        <v>49400</v>
      </c>
      <c r="H102">
        <f>IF($A102="","",Tienda_1!D102)</f>
        <v>3300</v>
      </c>
      <c r="I102">
        <f>IF($A102="","",Tienda_1!H102)</f>
        <v>5</v>
      </c>
      <c r="J102">
        <f>IF($A102="",0,IF(AND(OR('Cuadro-de-mando'!$B$4="(Todas)",'Cuadro-de-mando'!$B$4=$A102),OR('Cuadro-de-mando'!$E$4="(Todas)",'Cuadro-de-mando'!$E$4=$B102),OR('Cuadro-de-mando'!$H$4="(Todas)",'Cuadro-de-mando'!$H$4=$C102),OR('Cuadro-de-mando'!$K$4="(Todas)",'Cuadro-de-mando'!$K$4=$E102),OR('Cuadro-de-mando'!$N$4="(Todos)",'Cuadro-de-mando'!$N$4=$F102)),1,0))</f>
        <v>1</v>
      </c>
    </row>
    <row r="103" spans="1:10" x14ac:dyDescent="0.25">
      <c r="A103" t="str">
        <f>IF(Tienda_1!$A103="","","Tienda 1")</f>
        <v>Tienda 1</v>
      </c>
      <c r="B103" t="str">
        <f>IF($A103="","",Tienda_1!B103)</f>
        <v>Deportes y diversión</v>
      </c>
      <c r="C103" t="str">
        <f>IF($A103="","",Tienda_1!G103)</f>
        <v>Medellín</v>
      </c>
      <c r="D103" t="str">
        <f>IF($A103="","",Tienda_1!F103)</f>
        <v>Mariana Herrera</v>
      </c>
      <c r="E103" t="str">
        <f>IF($A103="","",Tienda_1!I103)</f>
        <v>Tarjeta de débito</v>
      </c>
      <c r="F103">
        <f>IF($A103="","",VALUE(RIGHT(Tienda_1!E103,4)))</f>
        <v>2020</v>
      </c>
      <c r="G103">
        <f>IF($A103="","",Tienda_1!C103)</f>
        <v>22800</v>
      </c>
      <c r="H103">
        <f>IF($A103="","",Tienda_1!D103)</f>
        <v>7300</v>
      </c>
      <c r="I103">
        <f>IF($A103="","",Tienda_1!H103)</f>
        <v>5</v>
      </c>
      <c r="J103">
        <f>IF($A103="",0,IF(AND(OR('Cuadro-de-mando'!$B$4="(Todas)",'Cuadro-de-mando'!$B$4=$A103),OR('Cuadro-de-mando'!$E$4="(Todas)",'Cuadro-de-mando'!$E$4=$B103),OR('Cuadro-de-mando'!$H$4="(Todas)",'Cuadro-de-mando'!$H$4=$C103),OR('Cuadro-de-mando'!$K$4="(Todas)",'Cuadro-de-mando'!$K$4=$E103),OR('Cuadro-de-mando'!$N$4="(Todos)",'Cuadro-de-mando'!$N$4=$F103)),1,0))</f>
        <v>1</v>
      </c>
    </row>
    <row r="104" spans="1:10" x14ac:dyDescent="0.25">
      <c r="A104" t="str">
        <f>IF(Tienda_1!$A104="","","Tienda 1")</f>
        <v>Tienda 1</v>
      </c>
      <c r="B104" t="str">
        <f>IF($A104="","",Tienda_1!B104)</f>
        <v>Juguetes</v>
      </c>
      <c r="C104" t="str">
        <f>IF($A104="","",Tienda_1!G104)</f>
        <v>Bogotá</v>
      </c>
      <c r="D104" t="str">
        <f>IF($A104="","",Tienda_1!F104)</f>
        <v>Pedro Gomez</v>
      </c>
      <c r="E104" t="str">
        <f>IF($A104="","",Tienda_1!I104)</f>
        <v>Tarjeta de crédito</v>
      </c>
      <c r="F104">
        <f>IF($A104="","",VALUE(RIGHT(Tienda_1!E104,4)))</f>
        <v>2022</v>
      </c>
      <c r="G104">
        <f>IF($A104="","",Tienda_1!C104)</f>
        <v>54600</v>
      </c>
      <c r="H104">
        <f>IF($A104="","",Tienda_1!D104)</f>
        <v>1100</v>
      </c>
      <c r="I104">
        <f>IF($A104="","",Tienda_1!H104)</f>
        <v>4</v>
      </c>
      <c r="J104">
        <f>IF($A104="",0,IF(AND(OR('Cuadro-de-mando'!$B$4="(Todas)",'Cuadro-de-mando'!$B$4=$A104),OR('Cuadro-de-mando'!$E$4="(Todas)",'Cuadro-de-mando'!$E$4=$B104),OR('Cuadro-de-mando'!$H$4="(Todas)",'Cuadro-de-mando'!$H$4=$C104),OR('Cuadro-de-mando'!$K$4="(Todas)",'Cuadro-de-mando'!$K$4=$E104),OR('Cuadro-de-mando'!$N$4="(Todos)",'Cuadro-de-mando'!$N$4=$F104)),1,0))</f>
        <v>1</v>
      </c>
    </row>
    <row r="105" spans="1:10" x14ac:dyDescent="0.25">
      <c r="A105" t="str">
        <f>IF(Tienda_1!$A105="","","Tienda 1")</f>
        <v>Tienda 1</v>
      </c>
      <c r="B105" t="str">
        <f>IF($A105="","",Tienda_1!B105)</f>
        <v>Libros</v>
      </c>
      <c r="C105" t="str">
        <f>IF($A105="","",Tienda_1!G105)</f>
        <v>Bogotá</v>
      </c>
      <c r="D105" t="str">
        <f>IF($A105="","",Tienda_1!F105)</f>
        <v>Maria Alfonso</v>
      </c>
      <c r="E105" t="str">
        <f>IF($A105="","",Tienda_1!I105)</f>
        <v>Cupón</v>
      </c>
      <c r="F105">
        <f>IF($A105="","",VALUE(RIGHT(Tienda_1!E105,4)))</f>
        <v>2021</v>
      </c>
      <c r="G105">
        <f>IF($A105="","",Tienda_1!C105)</f>
        <v>33500</v>
      </c>
      <c r="H105">
        <f>IF($A105="","",Tienda_1!D105)</f>
        <v>0</v>
      </c>
      <c r="I105">
        <f>IF($A105="","",Tienda_1!H105)</f>
        <v>5</v>
      </c>
      <c r="J105">
        <f>IF($A105="",0,IF(AND(OR('Cuadro-de-mando'!$B$4="(Todas)",'Cuadro-de-mando'!$B$4=$A105),OR('Cuadro-de-mando'!$E$4="(Todas)",'Cuadro-de-mando'!$E$4=$B105),OR('Cuadro-de-mando'!$H$4="(Todas)",'Cuadro-de-mando'!$H$4=$C105),OR('Cuadro-de-mando'!$K$4="(Todas)",'Cuadro-de-mando'!$K$4=$E105),OR('Cuadro-de-mando'!$N$4="(Todos)",'Cuadro-de-mando'!$N$4=$F105)),1,0))</f>
        <v>1</v>
      </c>
    </row>
    <row r="106" spans="1:10" x14ac:dyDescent="0.25">
      <c r="A106" t="str">
        <f>IF(Tienda_1!$A106="","","Tienda 1")</f>
        <v>Tienda 1</v>
      </c>
      <c r="B106" t="str">
        <f>IF($A106="","",Tienda_1!B106)</f>
        <v>Electrónicos</v>
      </c>
      <c r="C106" t="str">
        <f>IF($A106="","",Tienda_1!G106)</f>
        <v>Bogotá</v>
      </c>
      <c r="D106" t="str">
        <f>IF($A106="","",Tienda_1!F106)</f>
        <v>Juan Fernandez</v>
      </c>
      <c r="E106" t="str">
        <f>IF($A106="","",Tienda_1!I106)</f>
        <v>Nequi</v>
      </c>
      <c r="F106">
        <f>IF($A106="","",VALUE(RIGHT(Tienda_1!E106,4)))</f>
        <v>2020</v>
      </c>
      <c r="G106">
        <f>IF($A106="","",Tienda_1!C106)</f>
        <v>701900</v>
      </c>
      <c r="H106">
        <f>IF($A106="","",Tienda_1!D106)</f>
        <v>35600</v>
      </c>
      <c r="I106">
        <f>IF($A106="","",Tienda_1!H106)</f>
        <v>5</v>
      </c>
      <c r="J106">
        <f>IF($A106="",0,IF(AND(OR('Cuadro-de-mando'!$B$4="(Todas)",'Cuadro-de-mando'!$B$4=$A106),OR('Cuadro-de-mando'!$E$4="(Todas)",'Cuadro-de-mando'!$E$4=$B106),OR('Cuadro-de-mando'!$H$4="(Todas)",'Cuadro-de-mando'!$H$4=$C106),OR('Cuadro-de-mando'!$K$4="(Todas)",'Cuadro-de-mando'!$K$4=$E106),OR('Cuadro-de-mando'!$N$4="(Todos)",'Cuadro-de-mando'!$N$4=$F106)),1,0))</f>
        <v>1</v>
      </c>
    </row>
    <row r="107" spans="1:10" x14ac:dyDescent="0.25">
      <c r="A107" t="str">
        <f>IF(Tienda_1!$A107="","","Tienda 1")</f>
        <v>Tienda 1</v>
      </c>
      <c r="B107" t="str">
        <f>IF($A107="","",Tienda_1!B107)</f>
        <v>Electrodomésticos</v>
      </c>
      <c r="C107" t="str">
        <f>IF($A107="","",Tienda_1!G107)</f>
        <v>Medellín</v>
      </c>
      <c r="D107" t="str">
        <f>IF($A107="","",Tienda_1!F107)</f>
        <v>Lucas Olivera</v>
      </c>
      <c r="E107" t="str">
        <f>IF($A107="","",Tienda_1!I107)</f>
        <v>Tarjeta de crédito</v>
      </c>
      <c r="F107">
        <f>IF($A107="","",VALUE(RIGHT(Tienda_1!E107,4)))</f>
        <v>2020</v>
      </c>
      <c r="G107">
        <f>IF($A107="","",Tienda_1!C107)</f>
        <v>1438900</v>
      </c>
      <c r="H107">
        <f>IF($A107="","",Tienda_1!D107)</f>
        <v>77300</v>
      </c>
      <c r="I107">
        <f>IF($A107="","",Tienda_1!H107)</f>
        <v>1</v>
      </c>
      <c r="J107">
        <f>IF($A107="",0,IF(AND(OR('Cuadro-de-mando'!$B$4="(Todas)",'Cuadro-de-mando'!$B$4=$A107),OR('Cuadro-de-mando'!$E$4="(Todas)",'Cuadro-de-mando'!$E$4=$B107),OR('Cuadro-de-mando'!$H$4="(Todas)",'Cuadro-de-mando'!$H$4=$C107),OR('Cuadro-de-mando'!$K$4="(Todas)",'Cuadro-de-mando'!$K$4=$E107),OR('Cuadro-de-mando'!$N$4="(Todos)",'Cuadro-de-mando'!$N$4=$F107)),1,0))</f>
        <v>1</v>
      </c>
    </row>
    <row r="108" spans="1:10" x14ac:dyDescent="0.25">
      <c r="A108" t="str">
        <f>IF(Tienda_1!$A108="","","Tienda 1")</f>
        <v>Tienda 1</v>
      </c>
      <c r="B108" t="str">
        <f>IF($A108="","",Tienda_1!B108)</f>
        <v>Electrónicos</v>
      </c>
      <c r="C108" t="str">
        <f>IF($A108="","",Tienda_1!G108)</f>
        <v>Bogotá</v>
      </c>
      <c r="D108" t="str">
        <f>IF($A108="","",Tienda_1!F108)</f>
        <v>Maria Alfonso</v>
      </c>
      <c r="E108" t="str">
        <f>IF($A108="","",Tienda_1!I108)</f>
        <v>Tarjeta de crédito</v>
      </c>
      <c r="F108">
        <f>IF($A108="","",VALUE(RIGHT(Tienda_1!E108,4)))</f>
        <v>2021</v>
      </c>
      <c r="G108">
        <f>IF($A108="","",Tienda_1!C108)</f>
        <v>55300</v>
      </c>
      <c r="H108">
        <f>IF($A108="","",Tienda_1!D108)</f>
        <v>4000</v>
      </c>
      <c r="I108">
        <f>IF($A108="","",Tienda_1!H108)</f>
        <v>1</v>
      </c>
      <c r="J108">
        <f>IF($A108="",0,IF(AND(OR('Cuadro-de-mando'!$B$4="(Todas)",'Cuadro-de-mando'!$B$4=$A108),OR('Cuadro-de-mando'!$E$4="(Todas)",'Cuadro-de-mando'!$E$4=$B108),OR('Cuadro-de-mando'!$H$4="(Todas)",'Cuadro-de-mando'!$H$4=$C108),OR('Cuadro-de-mando'!$K$4="(Todas)",'Cuadro-de-mando'!$K$4=$E108),OR('Cuadro-de-mando'!$N$4="(Todos)",'Cuadro-de-mando'!$N$4=$F108)),1,0))</f>
        <v>1</v>
      </c>
    </row>
    <row r="109" spans="1:10" x14ac:dyDescent="0.25">
      <c r="A109" t="str">
        <f>IF(Tienda_1!$A109="","","Tienda 1")</f>
        <v>Tienda 1</v>
      </c>
      <c r="B109" t="str">
        <f>IF($A109="","",Tienda_1!B109)</f>
        <v>Juguetes</v>
      </c>
      <c r="C109" t="str">
        <f>IF($A109="","",Tienda_1!G109)</f>
        <v>Riohacha</v>
      </c>
      <c r="D109" t="str">
        <f>IF($A109="","",Tienda_1!F109)</f>
        <v>Juliana Costa</v>
      </c>
      <c r="E109" t="str">
        <f>IF($A109="","",Tienda_1!I109)</f>
        <v>Tarjeta de crédito</v>
      </c>
      <c r="F109">
        <f>IF($A109="","",VALUE(RIGHT(Tienda_1!E109,4)))</f>
        <v>2020</v>
      </c>
      <c r="G109">
        <f>IF($A109="","",Tienda_1!C109)</f>
        <v>53200</v>
      </c>
      <c r="H109">
        <f>IF($A109="","",Tienda_1!D109)</f>
        <v>3100</v>
      </c>
      <c r="I109">
        <f>IF($A109="","",Tienda_1!H109)</f>
        <v>5</v>
      </c>
      <c r="J109">
        <f>IF($A109="",0,IF(AND(OR('Cuadro-de-mando'!$B$4="(Todas)",'Cuadro-de-mando'!$B$4=$A109),OR('Cuadro-de-mando'!$E$4="(Todas)",'Cuadro-de-mando'!$E$4=$B109),OR('Cuadro-de-mando'!$H$4="(Todas)",'Cuadro-de-mando'!$H$4=$C109),OR('Cuadro-de-mando'!$K$4="(Todas)",'Cuadro-de-mando'!$K$4=$E109),OR('Cuadro-de-mando'!$N$4="(Todos)",'Cuadro-de-mando'!$N$4=$F109)),1,0))</f>
        <v>1</v>
      </c>
    </row>
    <row r="110" spans="1:10" x14ac:dyDescent="0.25">
      <c r="A110" t="str">
        <f>IF(Tienda_1!$A110="","","Tienda 1")</f>
        <v>Tienda 1</v>
      </c>
      <c r="B110" t="str">
        <f>IF($A110="","",Tienda_1!B110)</f>
        <v>Muebles</v>
      </c>
      <c r="C110" t="str">
        <f>IF($A110="","",Tienda_1!G110)</f>
        <v>Bogotá</v>
      </c>
      <c r="D110" t="str">
        <f>IF($A110="","",Tienda_1!F110)</f>
        <v>Beatriz Morales</v>
      </c>
      <c r="E110" t="str">
        <f>IF($A110="","",Tienda_1!I110)</f>
        <v>Nequi</v>
      </c>
      <c r="F110">
        <f>IF($A110="","",VALUE(RIGHT(Tienda_1!E110,4)))</f>
        <v>2020</v>
      </c>
      <c r="G110">
        <f>IF($A110="","",Tienda_1!C110)</f>
        <v>222500</v>
      </c>
      <c r="H110">
        <f>IF($A110="","",Tienda_1!D110)</f>
        <v>12400</v>
      </c>
      <c r="I110">
        <f>IF($A110="","",Tienda_1!H110)</f>
        <v>3</v>
      </c>
      <c r="J110">
        <f>IF($A110="",0,IF(AND(OR('Cuadro-de-mando'!$B$4="(Todas)",'Cuadro-de-mando'!$B$4=$A110),OR('Cuadro-de-mando'!$E$4="(Todas)",'Cuadro-de-mando'!$E$4=$B110),OR('Cuadro-de-mando'!$H$4="(Todas)",'Cuadro-de-mando'!$H$4=$C110),OR('Cuadro-de-mando'!$K$4="(Todas)",'Cuadro-de-mando'!$K$4=$E110),OR('Cuadro-de-mando'!$N$4="(Todos)",'Cuadro-de-mando'!$N$4=$F110)),1,0))</f>
        <v>1</v>
      </c>
    </row>
    <row r="111" spans="1:10" x14ac:dyDescent="0.25">
      <c r="A111" t="str">
        <f>IF(Tienda_1!$A111="","","Tienda 1")</f>
        <v>Tienda 1</v>
      </c>
      <c r="B111" t="str">
        <f>IF($A111="","",Tienda_1!B111)</f>
        <v>Deportes y diversión</v>
      </c>
      <c r="C111" t="str">
        <f>IF($A111="","",Tienda_1!G111)</f>
        <v>Bogotá</v>
      </c>
      <c r="D111" t="str">
        <f>IF($A111="","",Tienda_1!F111)</f>
        <v>Lucas Olivera</v>
      </c>
      <c r="E111" t="str">
        <f>IF($A111="","",Tienda_1!I111)</f>
        <v>Tarjeta de crédito</v>
      </c>
      <c r="F111">
        <f>IF($A111="","",VALUE(RIGHT(Tienda_1!E111,4)))</f>
        <v>2021</v>
      </c>
      <c r="G111">
        <f>IF($A111="","",Tienda_1!C111)</f>
        <v>535900</v>
      </c>
      <c r="H111">
        <f>IF($A111="","",Tienda_1!D111)</f>
        <v>29200</v>
      </c>
      <c r="I111">
        <f>IF($A111="","",Tienda_1!H111)</f>
        <v>3</v>
      </c>
      <c r="J111">
        <f>IF($A111="",0,IF(AND(OR('Cuadro-de-mando'!$B$4="(Todas)",'Cuadro-de-mando'!$B$4=$A111),OR('Cuadro-de-mando'!$E$4="(Todas)",'Cuadro-de-mando'!$E$4=$B111),OR('Cuadro-de-mando'!$H$4="(Todas)",'Cuadro-de-mando'!$H$4=$C111),OR('Cuadro-de-mando'!$K$4="(Todas)",'Cuadro-de-mando'!$K$4=$E111),OR('Cuadro-de-mando'!$N$4="(Todos)",'Cuadro-de-mando'!$N$4=$F111)),1,0))</f>
        <v>1</v>
      </c>
    </row>
    <row r="112" spans="1:10" x14ac:dyDescent="0.25">
      <c r="A112" t="str">
        <f>IF(Tienda_1!$A112="","","Tienda 1")</f>
        <v>Tienda 1</v>
      </c>
      <c r="B112" t="str">
        <f>IF($A112="","",Tienda_1!B112)</f>
        <v>Electrónicos</v>
      </c>
      <c r="C112" t="str">
        <f>IF($A112="","",Tienda_1!G112)</f>
        <v>Bogotá</v>
      </c>
      <c r="D112" t="str">
        <f>IF($A112="","",Tienda_1!F112)</f>
        <v>Santiago Silva</v>
      </c>
      <c r="E112" t="str">
        <f>IF($A112="","",Tienda_1!I112)</f>
        <v>Tarjeta de crédito</v>
      </c>
      <c r="F112">
        <f>IF($A112="","",VALUE(RIGHT(Tienda_1!E112,4)))</f>
        <v>2022</v>
      </c>
      <c r="G112">
        <f>IF($A112="","",Tienda_1!C112)</f>
        <v>172300</v>
      </c>
      <c r="H112">
        <f>IF($A112="","",Tienda_1!D112)</f>
        <v>9400</v>
      </c>
      <c r="I112">
        <f>IF($A112="","",Tienda_1!H112)</f>
        <v>5</v>
      </c>
      <c r="J112">
        <f>IF($A112="",0,IF(AND(OR('Cuadro-de-mando'!$B$4="(Todas)",'Cuadro-de-mando'!$B$4=$A112),OR('Cuadro-de-mando'!$E$4="(Todas)",'Cuadro-de-mando'!$E$4=$B112),OR('Cuadro-de-mando'!$H$4="(Todas)",'Cuadro-de-mando'!$H$4=$C112),OR('Cuadro-de-mando'!$K$4="(Todas)",'Cuadro-de-mando'!$K$4=$E112),OR('Cuadro-de-mando'!$N$4="(Todos)",'Cuadro-de-mando'!$N$4=$F112)),1,0))</f>
        <v>1</v>
      </c>
    </row>
    <row r="113" spans="1:10" x14ac:dyDescent="0.25">
      <c r="A113" t="str">
        <f>IF(Tienda_1!$A113="","","Tienda 1")</f>
        <v>Tienda 1</v>
      </c>
      <c r="B113" t="str">
        <f>IF($A113="","",Tienda_1!B113)</f>
        <v>Libros</v>
      </c>
      <c r="C113" t="str">
        <f>IF($A113="","",Tienda_1!G113)</f>
        <v>Bogotá</v>
      </c>
      <c r="D113" t="str">
        <f>IF($A113="","",Tienda_1!F113)</f>
        <v>Maria Alfonso</v>
      </c>
      <c r="E113" t="str">
        <f>IF($A113="","",Tienda_1!I113)</f>
        <v>Tarjeta de crédito</v>
      </c>
      <c r="F113">
        <f>IF($A113="","",VALUE(RIGHT(Tienda_1!E113,4)))</f>
        <v>2022</v>
      </c>
      <c r="G113">
        <f>IF($A113="","",Tienda_1!C113)</f>
        <v>39700</v>
      </c>
      <c r="H113">
        <f>IF($A113="","",Tienda_1!D113)</f>
        <v>2300</v>
      </c>
      <c r="I113">
        <f>IF($A113="","",Tienda_1!H113)</f>
        <v>5</v>
      </c>
      <c r="J113">
        <f>IF($A113="",0,IF(AND(OR('Cuadro-de-mando'!$B$4="(Todas)",'Cuadro-de-mando'!$B$4=$A113),OR('Cuadro-de-mando'!$E$4="(Todas)",'Cuadro-de-mando'!$E$4=$B113),OR('Cuadro-de-mando'!$H$4="(Todas)",'Cuadro-de-mando'!$H$4=$C113),OR('Cuadro-de-mando'!$K$4="(Todas)",'Cuadro-de-mando'!$K$4=$E113),OR('Cuadro-de-mando'!$N$4="(Todos)",'Cuadro-de-mando'!$N$4=$F113)),1,0))</f>
        <v>1</v>
      </c>
    </row>
    <row r="114" spans="1:10" x14ac:dyDescent="0.25">
      <c r="A114" t="str">
        <f>IF(Tienda_1!$A114="","","Tienda 1")</f>
        <v>Tienda 1</v>
      </c>
      <c r="B114" t="str">
        <f>IF($A114="","",Tienda_1!B114)</f>
        <v>Deportes y diversión</v>
      </c>
      <c r="C114" t="str">
        <f>IF($A114="","",Tienda_1!G114)</f>
        <v>Bogotá</v>
      </c>
      <c r="D114" t="str">
        <f>IF($A114="","",Tienda_1!F114)</f>
        <v>Maria Alfonso</v>
      </c>
      <c r="E114" t="str">
        <f>IF($A114="","",Tienda_1!I114)</f>
        <v>Tarjeta de crédito</v>
      </c>
      <c r="F114">
        <f>IF($A114="","",VALUE(RIGHT(Tienda_1!E114,4)))</f>
        <v>2022</v>
      </c>
      <c r="G114">
        <f>IF($A114="","",Tienda_1!C114)</f>
        <v>66900</v>
      </c>
      <c r="H114">
        <f>IF($A114="","",Tienda_1!D114)</f>
        <v>5900</v>
      </c>
      <c r="I114">
        <f>IF($A114="","",Tienda_1!H114)</f>
        <v>4</v>
      </c>
      <c r="J114">
        <f>IF($A114="",0,IF(AND(OR('Cuadro-de-mando'!$B$4="(Todas)",'Cuadro-de-mando'!$B$4=$A114),OR('Cuadro-de-mando'!$E$4="(Todas)",'Cuadro-de-mando'!$E$4=$B114),OR('Cuadro-de-mando'!$H$4="(Todas)",'Cuadro-de-mando'!$H$4=$C114),OR('Cuadro-de-mando'!$K$4="(Todas)",'Cuadro-de-mando'!$K$4=$E114),OR('Cuadro-de-mando'!$N$4="(Todos)",'Cuadro-de-mando'!$N$4=$F114)),1,0))</f>
        <v>1</v>
      </c>
    </row>
    <row r="115" spans="1:10" x14ac:dyDescent="0.25">
      <c r="A115" t="str">
        <f>IF(Tienda_1!$A115="","","Tienda 1")</f>
        <v>Tienda 1</v>
      </c>
      <c r="B115" t="str">
        <f>IF($A115="","",Tienda_1!B115)</f>
        <v>Electrónicos</v>
      </c>
      <c r="C115" t="str">
        <f>IF($A115="","",Tienda_1!G115)</f>
        <v>Bogotá</v>
      </c>
      <c r="D115" t="str">
        <f>IF($A115="","",Tienda_1!F115)</f>
        <v>Rafael Acosta</v>
      </c>
      <c r="E115" t="str">
        <f>IF($A115="","",Tienda_1!I115)</f>
        <v>Nequi</v>
      </c>
      <c r="F115">
        <f>IF($A115="","",VALUE(RIGHT(Tienda_1!E115,4)))</f>
        <v>2020</v>
      </c>
      <c r="G115">
        <f>IF($A115="","",Tienda_1!C115)</f>
        <v>2761500</v>
      </c>
      <c r="H115">
        <f>IF($A115="","",Tienda_1!D115)</f>
        <v>147300</v>
      </c>
      <c r="I115">
        <f>IF($A115="","",Tienda_1!H115)</f>
        <v>5</v>
      </c>
      <c r="J115">
        <f>IF($A115="",0,IF(AND(OR('Cuadro-de-mando'!$B$4="(Todas)",'Cuadro-de-mando'!$B$4=$A115),OR('Cuadro-de-mando'!$E$4="(Todas)",'Cuadro-de-mando'!$E$4=$B115),OR('Cuadro-de-mando'!$H$4="(Todas)",'Cuadro-de-mando'!$H$4=$C115),OR('Cuadro-de-mando'!$K$4="(Todas)",'Cuadro-de-mando'!$K$4=$E115),OR('Cuadro-de-mando'!$N$4="(Todos)",'Cuadro-de-mando'!$N$4=$F115)),1,0))</f>
        <v>1</v>
      </c>
    </row>
    <row r="116" spans="1:10" x14ac:dyDescent="0.25">
      <c r="A116" t="str">
        <f>IF(Tienda_1!$A116="","","Tienda 1")</f>
        <v>Tienda 1</v>
      </c>
      <c r="B116" t="str">
        <f>IF($A116="","",Tienda_1!B116)</f>
        <v>Electrodomésticos</v>
      </c>
      <c r="C116" t="str">
        <f>IF($A116="","",Tienda_1!G116)</f>
        <v>Bogotá</v>
      </c>
      <c r="D116" t="str">
        <f>IF($A116="","",Tienda_1!F116)</f>
        <v>Maria Alfonso</v>
      </c>
      <c r="E116" t="str">
        <f>IF($A116="","",Tienda_1!I116)</f>
        <v>Tarjeta de crédito</v>
      </c>
      <c r="F116">
        <f>IF($A116="","",VALUE(RIGHT(Tienda_1!E116,4)))</f>
        <v>2021</v>
      </c>
      <c r="G116">
        <f>IF($A116="","",Tienda_1!C116)</f>
        <v>555800</v>
      </c>
      <c r="H116">
        <f>IF($A116="","",Tienda_1!D116)</f>
        <v>29800</v>
      </c>
      <c r="I116">
        <f>IF($A116="","",Tienda_1!H116)</f>
        <v>5</v>
      </c>
      <c r="J116">
        <f>IF($A116="",0,IF(AND(OR('Cuadro-de-mando'!$B$4="(Todas)",'Cuadro-de-mando'!$B$4=$A116),OR('Cuadro-de-mando'!$E$4="(Todas)",'Cuadro-de-mando'!$E$4=$B116),OR('Cuadro-de-mando'!$H$4="(Todas)",'Cuadro-de-mando'!$H$4=$C116),OR('Cuadro-de-mando'!$K$4="(Todas)",'Cuadro-de-mando'!$K$4=$E116),OR('Cuadro-de-mando'!$N$4="(Todos)",'Cuadro-de-mando'!$N$4=$F116)),1,0))</f>
        <v>1</v>
      </c>
    </row>
    <row r="117" spans="1:10" x14ac:dyDescent="0.25">
      <c r="A117" t="str">
        <f>IF(Tienda_1!$A117="","","Tienda 1")</f>
        <v>Tienda 1</v>
      </c>
      <c r="B117" t="str">
        <f>IF($A117="","",Tienda_1!B117)</f>
        <v>Electrodomésticos</v>
      </c>
      <c r="C117" t="str">
        <f>IF($A117="","",Tienda_1!G117)</f>
        <v>Bogotá</v>
      </c>
      <c r="D117" t="str">
        <f>IF($A117="","",Tienda_1!F117)</f>
        <v>Maria Alfonso</v>
      </c>
      <c r="E117" t="str">
        <f>IF($A117="","",Tienda_1!I117)</f>
        <v>Cupón</v>
      </c>
      <c r="F117">
        <f>IF($A117="","",VALUE(RIGHT(Tienda_1!E117,4)))</f>
        <v>2020</v>
      </c>
      <c r="G117">
        <f>IF($A117="","",Tienda_1!C117)</f>
        <v>2185100</v>
      </c>
      <c r="H117">
        <f>IF($A117="","",Tienda_1!D117)</f>
        <v>114500</v>
      </c>
      <c r="I117">
        <f>IF($A117="","",Tienda_1!H117)</f>
        <v>1</v>
      </c>
      <c r="J117">
        <f>IF($A117="",0,IF(AND(OR('Cuadro-de-mando'!$B$4="(Todas)",'Cuadro-de-mando'!$B$4=$A117),OR('Cuadro-de-mando'!$E$4="(Todas)",'Cuadro-de-mando'!$E$4=$B117),OR('Cuadro-de-mando'!$H$4="(Todas)",'Cuadro-de-mando'!$H$4=$C117),OR('Cuadro-de-mando'!$K$4="(Todas)",'Cuadro-de-mando'!$K$4=$E117),OR('Cuadro-de-mando'!$N$4="(Todos)",'Cuadro-de-mando'!$N$4=$F117)),1,0))</f>
        <v>1</v>
      </c>
    </row>
    <row r="118" spans="1:10" x14ac:dyDescent="0.25">
      <c r="A118" t="str">
        <f>IF(Tienda_1!$A118="","","Tienda 1")</f>
        <v>Tienda 1</v>
      </c>
      <c r="B118" t="str">
        <f>IF($A118="","",Tienda_1!B118)</f>
        <v>Libros</v>
      </c>
      <c r="C118" t="str">
        <f>IF($A118="","",Tienda_1!G118)</f>
        <v>Cartagena</v>
      </c>
      <c r="D118" t="str">
        <f>IF($A118="","",Tienda_1!F118)</f>
        <v>Ángel Rodriguez</v>
      </c>
      <c r="E118" t="str">
        <f>IF($A118="","",Tienda_1!I118)</f>
        <v>Tarjeta de crédito</v>
      </c>
      <c r="F118">
        <f>IF($A118="","",VALUE(RIGHT(Tienda_1!E118,4)))</f>
        <v>2020</v>
      </c>
      <c r="G118">
        <f>IF($A118="","",Tienda_1!C118)</f>
        <v>44400</v>
      </c>
      <c r="H118">
        <f>IF($A118="","",Tienda_1!D118)</f>
        <v>0</v>
      </c>
      <c r="I118">
        <f>IF($A118="","",Tienda_1!H118)</f>
        <v>1</v>
      </c>
      <c r="J118">
        <f>IF($A118="",0,IF(AND(OR('Cuadro-de-mando'!$B$4="(Todas)",'Cuadro-de-mando'!$B$4=$A118),OR('Cuadro-de-mando'!$E$4="(Todas)",'Cuadro-de-mando'!$E$4=$B118),OR('Cuadro-de-mando'!$H$4="(Todas)",'Cuadro-de-mando'!$H$4=$C118),OR('Cuadro-de-mando'!$K$4="(Todas)",'Cuadro-de-mando'!$K$4=$E118),OR('Cuadro-de-mando'!$N$4="(Todos)",'Cuadro-de-mando'!$N$4=$F118)),1,0))</f>
        <v>1</v>
      </c>
    </row>
    <row r="119" spans="1:10" x14ac:dyDescent="0.25">
      <c r="A119" t="str">
        <f>IF(Tienda_1!$A119="","","Tienda 1")</f>
        <v>Tienda 1</v>
      </c>
      <c r="B119" t="str">
        <f>IF($A119="","",Tienda_1!B119)</f>
        <v>Juguetes</v>
      </c>
      <c r="C119" t="str">
        <f>IF($A119="","",Tienda_1!G119)</f>
        <v>Villavicencio</v>
      </c>
      <c r="D119" t="str">
        <f>IF($A119="","",Tienda_1!F119)</f>
        <v>Juan Fernandez</v>
      </c>
      <c r="E119" t="str">
        <f>IF($A119="","",Tienda_1!I119)</f>
        <v>Nequi</v>
      </c>
      <c r="F119">
        <f>IF($A119="","",VALUE(RIGHT(Tienda_1!E119,4)))</f>
        <v>2020</v>
      </c>
      <c r="G119">
        <f>IF($A119="","",Tienda_1!C119)</f>
        <v>30900</v>
      </c>
      <c r="H119">
        <f>IF($A119="","",Tienda_1!D119)</f>
        <v>0</v>
      </c>
      <c r="I119">
        <f>IF($A119="","",Tienda_1!H119)</f>
        <v>2</v>
      </c>
      <c r="J119">
        <f>IF($A119="",0,IF(AND(OR('Cuadro-de-mando'!$B$4="(Todas)",'Cuadro-de-mando'!$B$4=$A119),OR('Cuadro-de-mando'!$E$4="(Todas)",'Cuadro-de-mando'!$E$4=$B119),OR('Cuadro-de-mando'!$H$4="(Todas)",'Cuadro-de-mando'!$H$4=$C119),OR('Cuadro-de-mando'!$K$4="(Todas)",'Cuadro-de-mando'!$K$4=$E119),OR('Cuadro-de-mando'!$N$4="(Todos)",'Cuadro-de-mando'!$N$4=$F119)),1,0))</f>
        <v>1</v>
      </c>
    </row>
    <row r="120" spans="1:10" x14ac:dyDescent="0.25">
      <c r="A120" t="str">
        <f>IF(Tienda_1!$A120="","","Tienda 1")</f>
        <v>Tienda 1</v>
      </c>
      <c r="B120" t="str">
        <f>IF($A120="","",Tienda_1!B120)</f>
        <v>Electrónicos</v>
      </c>
      <c r="C120" t="str">
        <f>IF($A120="","",Tienda_1!G120)</f>
        <v>Pasto</v>
      </c>
      <c r="D120" t="str">
        <f>IF($A120="","",Tienda_1!F120)</f>
        <v>Mariana Herrera</v>
      </c>
      <c r="E120" t="str">
        <f>IF($A120="","",Tienda_1!I120)</f>
        <v>Tarjeta de crédito</v>
      </c>
      <c r="F120">
        <f>IF($A120="","",VALUE(RIGHT(Tienda_1!E120,4)))</f>
        <v>2021</v>
      </c>
      <c r="G120">
        <f>IF($A120="","",Tienda_1!C120)</f>
        <v>2824600</v>
      </c>
      <c r="H120">
        <f>IF($A120="","",Tienda_1!D120)</f>
        <v>150600</v>
      </c>
      <c r="I120">
        <f>IF($A120="","",Tienda_1!H120)</f>
        <v>5</v>
      </c>
      <c r="J120">
        <f>IF($A120="",0,IF(AND(OR('Cuadro-de-mando'!$B$4="(Todas)",'Cuadro-de-mando'!$B$4=$A120),OR('Cuadro-de-mando'!$E$4="(Todas)",'Cuadro-de-mando'!$E$4=$B120),OR('Cuadro-de-mando'!$H$4="(Todas)",'Cuadro-de-mando'!$H$4=$C120),OR('Cuadro-de-mando'!$K$4="(Todas)",'Cuadro-de-mando'!$K$4=$E120),OR('Cuadro-de-mando'!$N$4="(Todos)",'Cuadro-de-mando'!$N$4=$F120)),1,0))</f>
        <v>1</v>
      </c>
    </row>
    <row r="121" spans="1:10" x14ac:dyDescent="0.25">
      <c r="A121" t="str">
        <f>IF(Tienda_1!$A121="","","Tienda 1")</f>
        <v>Tienda 1</v>
      </c>
      <c r="B121" t="str">
        <f>IF($A121="","",Tienda_1!B121)</f>
        <v>Electrodomésticos</v>
      </c>
      <c r="C121" t="str">
        <f>IF($A121="","",Tienda_1!G121)</f>
        <v>Bogotá</v>
      </c>
      <c r="D121" t="str">
        <f>IF($A121="","",Tienda_1!F121)</f>
        <v>Felipe Santos</v>
      </c>
      <c r="E121" t="str">
        <f>IF($A121="","",Tienda_1!I121)</f>
        <v>Tarjeta de crédito</v>
      </c>
      <c r="F121">
        <f>IF($A121="","",VALUE(RIGHT(Tienda_1!E121,4)))</f>
        <v>2020</v>
      </c>
      <c r="G121">
        <f>IF($A121="","",Tienda_1!C121)</f>
        <v>1527900</v>
      </c>
      <c r="H121">
        <f>IF($A121="","",Tienda_1!D121)</f>
        <v>82000</v>
      </c>
      <c r="I121">
        <f>IF($A121="","",Tienda_1!H121)</f>
        <v>2</v>
      </c>
      <c r="J121">
        <f>IF($A121="",0,IF(AND(OR('Cuadro-de-mando'!$B$4="(Todas)",'Cuadro-de-mando'!$B$4=$A121),OR('Cuadro-de-mando'!$E$4="(Todas)",'Cuadro-de-mando'!$E$4=$B121),OR('Cuadro-de-mando'!$H$4="(Todas)",'Cuadro-de-mando'!$H$4=$C121),OR('Cuadro-de-mando'!$K$4="(Todas)",'Cuadro-de-mando'!$K$4=$E121),OR('Cuadro-de-mando'!$N$4="(Todos)",'Cuadro-de-mando'!$N$4=$F121)),1,0))</f>
        <v>1</v>
      </c>
    </row>
    <row r="122" spans="1:10" x14ac:dyDescent="0.25">
      <c r="A122" t="str">
        <f>IF(Tienda_1!$A122="","","Tienda 1")</f>
        <v>Tienda 1</v>
      </c>
      <c r="B122" t="str">
        <f>IF($A122="","",Tienda_1!B122)</f>
        <v>Muebles</v>
      </c>
      <c r="C122" t="str">
        <f>IF($A122="","",Tienda_1!G122)</f>
        <v>Cali</v>
      </c>
      <c r="D122" t="str">
        <f>IF($A122="","",Tienda_1!F122)</f>
        <v>Mariana Herrera</v>
      </c>
      <c r="E122" t="str">
        <f>IF($A122="","",Tienda_1!I122)</f>
        <v>Nequi</v>
      </c>
      <c r="F122">
        <f>IF($A122="","",VALUE(RIGHT(Tienda_1!E122,4)))</f>
        <v>2022</v>
      </c>
      <c r="G122">
        <f>IF($A122="","",Tienda_1!C122)</f>
        <v>182800</v>
      </c>
      <c r="H122">
        <f>IF($A122="","",Tienda_1!D122)</f>
        <v>10100</v>
      </c>
      <c r="I122">
        <f>IF($A122="","",Tienda_1!H122)</f>
        <v>5</v>
      </c>
      <c r="J122">
        <f>IF($A122="",0,IF(AND(OR('Cuadro-de-mando'!$B$4="(Todas)",'Cuadro-de-mando'!$B$4=$A122),OR('Cuadro-de-mando'!$E$4="(Todas)",'Cuadro-de-mando'!$E$4=$B122),OR('Cuadro-de-mando'!$H$4="(Todas)",'Cuadro-de-mando'!$H$4=$C122),OR('Cuadro-de-mando'!$K$4="(Todas)",'Cuadro-de-mando'!$K$4=$E122),OR('Cuadro-de-mando'!$N$4="(Todos)",'Cuadro-de-mando'!$N$4=$F122)),1,0))</f>
        <v>1</v>
      </c>
    </row>
    <row r="123" spans="1:10" x14ac:dyDescent="0.25">
      <c r="A123" t="str">
        <f>IF(Tienda_1!$A123="","","Tienda 1")</f>
        <v>Tienda 1</v>
      </c>
      <c r="B123" t="str">
        <f>IF($A123="","",Tienda_1!B123)</f>
        <v>Electrodomésticos</v>
      </c>
      <c r="C123" t="str">
        <f>IF($A123="","",Tienda_1!G123)</f>
        <v>Bogotá</v>
      </c>
      <c r="D123" t="str">
        <f>IF($A123="","",Tienda_1!F123)</f>
        <v>Pedro Gomez</v>
      </c>
      <c r="E123" t="str">
        <f>IF($A123="","",Tienda_1!I123)</f>
        <v>Tarjeta de crédito</v>
      </c>
      <c r="F123">
        <f>IF($A123="","",VALUE(RIGHT(Tienda_1!E123,4)))</f>
        <v>2020</v>
      </c>
      <c r="G123">
        <f>IF($A123="","",Tienda_1!C123)</f>
        <v>714200</v>
      </c>
      <c r="H123">
        <f>IF($A123="","",Tienda_1!D123)</f>
        <v>38400</v>
      </c>
      <c r="I123">
        <f>IF($A123="","",Tienda_1!H123)</f>
        <v>5</v>
      </c>
      <c r="J123">
        <f>IF($A123="",0,IF(AND(OR('Cuadro-de-mando'!$B$4="(Todas)",'Cuadro-de-mando'!$B$4=$A123),OR('Cuadro-de-mando'!$E$4="(Todas)",'Cuadro-de-mando'!$E$4=$B123),OR('Cuadro-de-mando'!$H$4="(Todas)",'Cuadro-de-mando'!$H$4=$C123),OR('Cuadro-de-mando'!$K$4="(Todas)",'Cuadro-de-mando'!$K$4=$E123),OR('Cuadro-de-mando'!$N$4="(Todos)",'Cuadro-de-mando'!$N$4=$F123)),1,0))</f>
        <v>1</v>
      </c>
    </row>
    <row r="124" spans="1:10" x14ac:dyDescent="0.25">
      <c r="A124" t="str">
        <f>IF(Tienda_1!$A124="","","Tienda 1")</f>
        <v>Tienda 1</v>
      </c>
      <c r="B124" t="str">
        <f>IF($A124="","",Tienda_1!B124)</f>
        <v>Artículos para el hogar</v>
      </c>
      <c r="C124" t="str">
        <f>IF($A124="","",Tienda_1!G124)</f>
        <v>Medellín</v>
      </c>
      <c r="D124" t="str">
        <f>IF($A124="","",Tienda_1!F124)</f>
        <v>Beatriz Morales</v>
      </c>
      <c r="E124" t="str">
        <f>IF($A124="","",Tienda_1!I124)</f>
        <v>Tarjeta de crédito</v>
      </c>
      <c r="F124">
        <f>IF($A124="","",VALUE(RIGHT(Tienda_1!E124,4)))</f>
        <v>2020</v>
      </c>
      <c r="G124">
        <f>IF($A124="","",Tienda_1!C124)</f>
        <v>83300</v>
      </c>
      <c r="H124">
        <f>IF($A124="","",Tienda_1!D124)</f>
        <v>2600</v>
      </c>
      <c r="I124">
        <f>IF($A124="","",Tienda_1!H124)</f>
        <v>1</v>
      </c>
      <c r="J124">
        <f>IF($A124="",0,IF(AND(OR('Cuadro-de-mando'!$B$4="(Todas)",'Cuadro-de-mando'!$B$4=$A124),OR('Cuadro-de-mando'!$E$4="(Todas)",'Cuadro-de-mando'!$E$4=$B124),OR('Cuadro-de-mando'!$H$4="(Todas)",'Cuadro-de-mando'!$H$4=$C124),OR('Cuadro-de-mando'!$K$4="(Todas)",'Cuadro-de-mando'!$K$4=$E124),OR('Cuadro-de-mando'!$N$4="(Todos)",'Cuadro-de-mando'!$N$4=$F124)),1,0))</f>
        <v>1</v>
      </c>
    </row>
    <row r="125" spans="1:10" x14ac:dyDescent="0.25">
      <c r="A125" t="str">
        <f>IF(Tienda_1!$A125="","","Tienda 1")</f>
        <v>Tienda 1</v>
      </c>
      <c r="B125" t="str">
        <f>IF($A125="","",Tienda_1!B125)</f>
        <v>Deportes y diversión</v>
      </c>
      <c r="C125" t="str">
        <f>IF($A125="","",Tienda_1!G125)</f>
        <v>Medellín</v>
      </c>
      <c r="D125" t="str">
        <f>IF($A125="","",Tienda_1!F125)</f>
        <v>Pedro Gomez</v>
      </c>
      <c r="E125" t="str">
        <f>IF($A125="","",Tienda_1!I125)</f>
        <v>Tarjeta de crédito</v>
      </c>
      <c r="F125">
        <f>IF($A125="","",VALUE(RIGHT(Tienda_1!E125,4)))</f>
        <v>2020</v>
      </c>
      <c r="G125">
        <f>IF($A125="","",Tienda_1!C125)</f>
        <v>35000</v>
      </c>
      <c r="H125">
        <f>IF($A125="","",Tienda_1!D125)</f>
        <v>2600</v>
      </c>
      <c r="I125">
        <f>IF($A125="","",Tienda_1!H125)</f>
        <v>5</v>
      </c>
      <c r="J125">
        <f>IF($A125="",0,IF(AND(OR('Cuadro-de-mando'!$B$4="(Todas)",'Cuadro-de-mando'!$B$4=$A125),OR('Cuadro-de-mando'!$E$4="(Todas)",'Cuadro-de-mando'!$E$4=$B125),OR('Cuadro-de-mando'!$H$4="(Todas)",'Cuadro-de-mando'!$H$4=$C125),OR('Cuadro-de-mando'!$K$4="(Todas)",'Cuadro-de-mando'!$K$4=$E125),OR('Cuadro-de-mando'!$N$4="(Todos)",'Cuadro-de-mando'!$N$4=$F125)),1,0))</f>
        <v>1</v>
      </c>
    </row>
    <row r="126" spans="1:10" x14ac:dyDescent="0.25">
      <c r="A126" t="str">
        <f>IF(Tienda_1!$A126="","","Tienda 1")</f>
        <v>Tienda 1</v>
      </c>
      <c r="B126" t="str">
        <f>IF($A126="","",Tienda_1!B126)</f>
        <v>Muebles</v>
      </c>
      <c r="C126" t="str">
        <f>IF($A126="","",Tienda_1!G126)</f>
        <v>Bogotá</v>
      </c>
      <c r="D126" t="str">
        <f>IF($A126="","",Tienda_1!F126)</f>
        <v>Izabela de León</v>
      </c>
      <c r="E126" t="str">
        <f>IF($A126="","",Tienda_1!I126)</f>
        <v>Tarjeta de crédito</v>
      </c>
      <c r="F126">
        <f>IF($A126="","",VALUE(RIGHT(Tienda_1!E126,4)))</f>
        <v>2022</v>
      </c>
      <c r="G126">
        <f>IF($A126="","",Tienda_1!C126)</f>
        <v>695100</v>
      </c>
      <c r="H126">
        <f>IF($A126="","",Tienda_1!D126)</f>
        <v>37200</v>
      </c>
      <c r="I126">
        <f>IF($A126="","",Tienda_1!H126)</f>
        <v>4</v>
      </c>
      <c r="J126">
        <f>IF($A126="",0,IF(AND(OR('Cuadro-de-mando'!$B$4="(Todas)",'Cuadro-de-mando'!$B$4=$A126),OR('Cuadro-de-mando'!$E$4="(Todas)",'Cuadro-de-mando'!$E$4=$B126),OR('Cuadro-de-mando'!$H$4="(Todas)",'Cuadro-de-mando'!$H$4=$C126),OR('Cuadro-de-mando'!$K$4="(Todas)",'Cuadro-de-mando'!$K$4=$E126),OR('Cuadro-de-mando'!$N$4="(Todos)",'Cuadro-de-mando'!$N$4=$F126)),1,0))</f>
        <v>1</v>
      </c>
    </row>
    <row r="127" spans="1:10" x14ac:dyDescent="0.25">
      <c r="A127" t="str">
        <f>IF(Tienda_1!$A127="","","Tienda 1")</f>
        <v>Tienda 1</v>
      </c>
      <c r="B127" t="str">
        <f>IF($A127="","",Tienda_1!B127)</f>
        <v>Libros</v>
      </c>
      <c r="C127" t="str">
        <f>IF($A127="","",Tienda_1!G127)</f>
        <v>Bogotá</v>
      </c>
      <c r="D127" t="str">
        <f>IF($A127="","",Tienda_1!F127)</f>
        <v>Beatriz Morales</v>
      </c>
      <c r="E127" t="str">
        <f>IF($A127="","",Tienda_1!I127)</f>
        <v>Tarjeta de crédito</v>
      </c>
      <c r="F127">
        <f>IF($A127="","",VALUE(RIGHT(Tienda_1!E127,4)))</f>
        <v>2022</v>
      </c>
      <c r="G127">
        <f>IF($A127="","",Tienda_1!C127)</f>
        <v>69700</v>
      </c>
      <c r="H127">
        <f>IF($A127="","",Tienda_1!D127)</f>
        <v>10500</v>
      </c>
      <c r="I127">
        <f>IF($A127="","",Tienda_1!H127)</f>
        <v>5</v>
      </c>
      <c r="J127">
        <f>IF($A127="",0,IF(AND(OR('Cuadro-de-mando'!$B$4="(Todas)",'Cuadro-de-mando'!$B$4=$A127),OR('Cuadro-de-mando'!$E$4="(Todas)",'Cuadro-de-mando'!$E$4=$B127),OR('Cuadro-de-mando'!$H$4="(Todas)",'Cuadro-de-mando'!$H$4=$C127),OR('Cuadro-de-mando'!$K$4="(Todas)",'Cuadro-de-mando'!$K$4=$E127),OR('Cuadro-de-mando'!$N$4="(Todos)",'Cuadro-de-mando'!$N$4=$F127)),1,0))</f>
        <v>1</v>
      </c>
    </row>
    <row r="128" spans="1:10" x14ac:dyDescent="0.25">
      <c r="A128" t="str">
        <f>IF(Tienda_1!$A128="","","Tienda 1")</f>
        <v>Tienda 1</v>
      </c>
      <c r="B128" t="str">
        <f>IF($A128="","",Tienda_1!B128)</f>
        <v>Electrodomésticos</v>
      </c>
      <c r="C128" t="str">
        <f>IF($A128="","",Tienda_1!G128)</f>
        <v>Pasto</v>
      </c>
      <c r="D128" t="str">
        <f>IF($A128="","",Tienda_1!F128)</f>
        <v>Mariana Herrera</v>
      </c>
      <c r="E128" t="str">
        <f>IF($A128="","",Tienda_1!I128)</f>
        <v>Tarjeta de crédito</v>
      </c>
      <c r="F128">
        <f>IF($A128="","",VALUE(RIGHT(Tienda_1!E128,4)))</f>
        <v>2020</v>
      </c>
      <c r="G128">
        <f>IF($A128="","",Tienda_1!C128)</f>
        <v>1356900</v>
      </c>
      <c r="H128">
        <f>IF($A128="","",Tienda_1!D128)</f>
        <v>74600</v>
      </c>
      <c r="I128">
        <f>IF($A128="","",Tienda_1!H128)</f>
        <v>3</v>
      </c>
      <c r="J128">
        <f>IF($A128="",0,IF(AND(OR('Cuadro-de-mando'!$B$4="(Todas)",'Cuadro-de-mando'!$B$4=$A128),OR('Cuadro-de-mando'!$E$4="(Todas)",'Cuadro-de-mando'!$E$4=$B128),OR('Cuadro-de-mando'!$H$4="(Todas)",'Cuadro-de-mando'!$H$4=$C128),OR('Cuadro-de-mando'!$K$4="(Todas)",'Cuadro-de-mando'!$K$4=$E128),OR('Cuadro-de-mando'!$N$4="(Todos)",'Cuadro-de-mando'!$N$4=$F128)),1,0))</f>
        <v>1</v>
      </c>
    </row>
    <row r="129" spans="1:10" x14ac:dyDescent="0.25">
      <c r="A129" t="str">
        <f>IF(Tienda_1!$A129="","","Tienda 1")</f>
        <v>Tienda 1</v>
      </c>
      <c r="B129" t="str">
        <f>IF($A129="","",Tienda_1!B129)</f>
        <v>Electrónicos</v>
      </c>
      <c r="C129" t="str">
        <f>IF($A129="","",Tienda_1!G129)</f>
        <v>Bucaramanga</v>
      </c>
      <c r="D129" t="str">
        <f>IF($A129="","",Tienda_1!F129)</f>
        <v>Camila Rivera</v>
      </c>
      <c r="E129" t="str">
        <f>IF($A129="","",Tienda_1!I129)</f>
        <v>Tarjeta de crédito</v>
      </c>
      <c r="F129">
        <f>IF($A129="","",VALUE(RIGHT(Tienda_1!E129,4)))</f>
        <v>2020</v>
      </c>
      <c r="G129">
        <f>IF($A129="","",Tienda_1!C129)</f>
        <v>2351400</v>
      </c>
      <c r="H129">
        <f>IF($A129="","",Tienda_1!D129)</f>
        <v>129900</v>
      </c>
      <c r="I129">
        <f>IF($A129="","",Tienda_1!H129)</f>
        <v>1</v>
      </c>
      <c r="J129">
        <f>IF($A129="",0,IF(AND(OR('Cuadro-de-mando'!$B$4="(Todas)",'Cuadro-de-mando'!$B$4=$A129),OR('Cuadro-de-mando'!$E$4="(Todas)",'Cuadro-de-mando'!$E$4=$B129),OR('Cuadro-de-mando'!$H$4="(Todas)",'Cuadro-de-mando'!$H$4=$C129),OR('Cuadro-de-mando'!$K$4="(Todas)",'Cuadro-de-mando'!$K$4=$E129),OR('Cuadro-de-mando'!$N$4="(Todos)",'Cuadro-de-mando'!$N$4=$F129)),1,0))</f>
        <v>1</v>
      </c>
    </row>
    <row r="130" spans="1:10" x14ac:dyDescent="0.25">
      <c r="A130" t="str">
        <f>IF(Tienda_1!$A130="","","Tienda 1")</f>
        <v>Tienda 1</v>
      </c>
      <c r="B130" t="str">
        <f>IF($A130="","",Tienda_1!B130)</f>
        <v>Instrumentos musicales</v>
      </c>
      <c r="C130" t="str">
        <f>IF($A130="","",Tienda_1!G130)</f>
        <v>Cali</v>
      </c>
      <c r="D130" t="str">
        <f>IF($A130="","",Tienda_1!F130)</f>
        <v>Izabela de León</v>
      </c>
      <c r="E130" t="str">
        <f>IF($A130="","",Tienda_1!I130)</f>
        <v>Tarjeta de crédito</v>
      </c>
      <c r="F130">
        <f>IF($A130="","",VALUE(RIGHT(Tienda_1!E130,4)))</f>
        <v>2020</v>
      </c>
      <c r="G130">
        <f>IF($A130="","",Tienda_1!C130)</f>
        <v>204600</v>
      </c>
      <c r="H130">
        <f>IF($A130="","",Tienda_1!D130)</f>
        <v>9100</v>
      </c>
      <c r="I130">
        <f>IF($A130="","",Tienda_1!H130)</f>
        <v>5</v>
      </c>
      <c r="J130">
        <f>IF($A130="",0,IF(AND(OR('Cuadro-de-mando'!$B$4="(Todas)",'Cuadro-de-mando'!$B$4=$A130),OR('Cuadro-de-mando'!$E$4="(Todas)",'Cuadro-de-mando'!$E$4=$B130),OR('Cuadro-de-mando'!$H$4="(Todas)",'Cuadro-de-mando'!$H$4=$C130),OR('Cuadro-de-mando'!$K$4="(Todas)",'Cuadro-de-mando'!$K$4=$E130),OR('Cuadro-de-mando'!$N$4="(Todos)",'Cuadro-de-mando'!$N$4=$F130)),1,0))</f>
        <v>1</v>
      </c>
    </row>
    <row r="131" spans="1:10" x14ac:dyDescent="0.25">
      <c r="A131" t="str">
        <f>IF(Tienda_1!$A131="","","Tienda 1")</f>
        <v>Tienda 1</v>
      </c>
      <c r="B131" t="str">
        <f>IF($A131="","",Tienda_1!B131)</f>
        <v>Electrónicos</v>
      </c>
      <c r="C131" t="str">
        <f>IF($A131="","",Tienda_1!G131)</f>
        <v>Medellín</v>
      </c>
      <c r="D131" t="str">
        <f>IF($A131="","",Tienda_1!F131)</f>
        <v>Juliana Costa</v>
      </c>
      <c r="E131" t="str">
        <f>IF($A131="","",Tienda_1!I131)</f>
        <v>Nequi</v>
      </c>
      <c r="F131">
        <f>IF($A131="","",VALUE(RIGHT(Tienda_1!E131,4)))</f>
        <v>2021</v>
      </c>
      <c r="G131">
        <f>IF($A131="","",Tienda_1!C131)</f>
        <v>2910000</v>
      </c>
      <c r="H131">
        <f>IF($A131="","",Tienda_1!D131)</f>
        <v>153100</v>
      </c>
      <c r="I131">
        <f>IF($A131="","",Tienda_1!H131)</f>
        <v>5</v>
      </c>
      <c r="J131">
        <f>IF($A131="",0,IF(AND(OR('Cuadro-de-mando'!$B$4="(Todas)",'Cuadro-de-mando'!$B$4=$A131),OR('Cuadro-de-mando'!$E$4="(Todas)",'Cuadro-de-mando'!$E$4=$B131),OR('Cuadro-de-mando'!$H$4="(Todas)",'Cuadro-de-mando'!$H$4=$C131),OR('Cuadro-de-mando'!$K$4="(Todas)",'Cuadro-de-mando'!$K$4=$E131),OR('Cuadro-de-mando'!$N$4="(Todos)",'Cuadro-de-mando'!$N$4=$F131)),1,0))</f>
        <v>1</v>
      </c>
    </row>
    <row r="132" spans="1:10" x14ac:dyDescent="0.25">
      <c r="A132" t="str">
        <f>IF(Tienda_1!$A132="","","Tienda 1")</f>
        <v>Tienda 1</v>
      </c>
      <c r="B132" t="str">
        <f>IF($A132="","",Tienda_1!B132)</f>
        <v>Artículos para el hogar</v>
      </c>
      <c r="C132" t="str">
        <f>IF($A132="","",Tienda_1!G132)</f>
        <v>Medellín</v>
      </c>
      <c r="D132" t="str">
        <f>IF($A132="","",Tienda_1!F132)</f>
        <v>Maria Alfonso</v>
      </c>
      <c r="E132" t="str">
        <f>IF($A132="","",Tienda_1!I132)</f>
        <v>Tarjeta de crédito</v>
      </c>
      <c r="F132">
        <f>IF($A132="","",VALUE(RIGHT(Tienda_1!E132,4)))</f>
        <v>2020</v>
      </c>
      <c r="G132">
        <f>IF($A132="","",Tienda_1!C132)</f>
        <v>62400</v>
      </c>
      <c r="H132">
        <f>IF($A132="","",Tienda_1!D132)</f>
        <v>1500</v>
      </c>
      <c r="I132">
        <f>IF($A132="","",Tienda_1!H132)</f>
        <v>1</v>
      </c>
      <c r="J132">
        <f>IF($A132="",0,IF(AND(OR('Cuadro-de-mando'!$B$4="(Todas)",'Cuadro-de-mando'!$B$4=$A132),OR('Cuadro-de-mando'!$E$4="(Todas)",'Cuadro-de-mando'!$E$4=$B132),OR('Cuadro-de-mando'!$H$4="(Todas)",'Cuadro-de-mando'!$H$4=$C132),OR('Cuadro-de-mando'!$K$4="(Todas)",'Cuadro-de-mando'!$K$4=$E132),OR('Cuadro-de-mando'!$N$4="(Todos)",'Cuadro-de-mando'!$N$4=$F132)),1,0))</f>
        <v>1</v>
      </c>
    </row>
    <row r="133" spans="1:10" x14ac:dyDescent="0.25">
      <c r="A133" t="str">
        <f>IF(Tienda_1!$A133="","","Tienda 1")</f>
        <v>Tienda 1</v>
      </c>
      <c r="B133" t="str">
        <f>IF($A133="","",Tienda_1!B133)</f>
        <v>Electrodomésticos</v>
      </c>
      <c r="C133" t="str">
        <f>IF($A133="","",Tienda_1!G133)</f>
        <v>Bogotá</v>
      </c>
      <c r="D133" t="str">
        <f>IF($A133="","",Tienda_1!F133)</f>
        <v>Ángel Rodriguez</v>
      </c>
      <c r="E133" t="str">
        <f>IF($A133="","",Tienda_1!I133)</f>
        <v>Tarjeta de crédito</v>
      </c>
      <c r="F133">
        <f>IF($A133="","",VALUE(RIGHT(Tienda_1!E133,4)))</f>
        <v>2022</v>
      </c>
      <c r="G133">
        <f>IF($A133="","",Tienda_1!C133)</f>
        <v>1090800</v>
      </c>
      <c r="H133">
        <f>IF($A133="","",Tienda_1!D133)</f>
        <v>56300</v>
      </c>
      <c r="I133">
        <f>IF($A133="","",Tienda_1!H133)</f>
        <v>4</v>
      </c>
      <c r="J133">
        <f>IF($A133="",0,IF(AND(OR('Cuadro-de-mando'!$B$4="(Todas)",'Cuadro-de-mando'!$B$4=$A133),OR('Cuadro-de-mando'!$E$4="(Todas)",'Cuadro-de-mando'!$E$4=$B133),OR('Cuadro-de-mando'!$H$4="(Todas)",'Cuadro-de-mando'!$H$4=$C133),OR('Cuadro-de-mando'!$K$4="(Todas)",'Cuadro-de-mando'!$K$4=$E133),OR('Cuadro-de-mando'!$N$4="(Todos)",'Cuadro-de-mando'!$N$4=$F133)),1,0))</f>
        <v>1</v>
      </c>
    </row>
    <row r="134" spans="1:10" x14ac:dyDescent="0.25">
      <c r="A134" t="str">
        <f>IF(Tienda_1!$A134="","","Tienda 1")</f>
        <v>Tienda 1</v>
      </c>
      <c r="B134" t="str">
        <f>IF($A134="","",Tienda_1!B134)</f>
        <v>Muebles</v>
      </c>
      <c r="C134" t="str">
        <f>IF($A134="","",Tienda_1!G134)</f>
        <v>Medellín</v>
      </c>
      <c r="D134" t="str">
        <f>IF($A134="","",Tienda_1!F134)</f>
        <v>Lucas Olivera</v>
      </c>
      <c r="E134" t="str">
        <f>IF($A134="","",Tienda_1!I134)</f>
        <v>Nequi</v>
      </c>
      <c r="F134">
        <f>IF($A134="","",VALUE(RIGHT(Tienda_1!E134,4)))</f>
        <v>2022</v>
      </c>
      <c r="G134">
        <f>IF($A134="","",Tienda_1!C134)</f>
        <v>262500</v>
      </c>
      <c r="H134">
        <f>IF($A134="","",Tienda_1!D134)</f>
        <v>14400</v>
      </c>
      <c r="I134">
        <f>IF($A134="","",Tienda_1!H134)</f>
        <v>5</v>
      </c>
      <c r="J134">
        <f>IF($A134="",0,IF(AND(OR('Cuadro-de-mando'!$B$4="(Todas)",'Cuadro-de-mando'!$B$4=$A134),OR('Cuadro-de-mando'!$E$4="(Todas)",'Cuadro-de-mando'!$E$4=$B134),OR('Cuadro-de-mando'!$H$4="(Todas)",'Cuadro-de-mando'!$H$4=$C134),OR('Cuadro-de-mando'!$K$4="(Todas)",'Cuadro-de-mando'!$K$4=$E134),OR('Cuadro-de-mando'!$N$4="(Todos)",'Cuadro-de-mando'!$N$4=$F134)),1,0))</f>
        <v>1</v>
      </c>
    </row>
    <row r="135" spans="1:10" x14ac:dyDescent="0.25">
      <c r="A135" t="str">
        <f>IF(Tienda_1!$A135="","","Tienda 1")</f>
        <v>Tienda 1</v>
      </c>
      <c r="B135" t="str">
        <f>IF($A135="","",Tienda_1!B135)</f>
        <v>Libros</v>
      </c>
      <c r="C135" t="str">
        <f>IF($A135="","",Tienda_1!G135)</f>
        <v>Cartagena</v>
      </c>
      <c r="D135" t="str">
        <f>IF($A135="","",Tienda_1!F135)</f>
        <v>Maria Alfonso</v>
      </c>
      <c r="E135" t="str">
        <f>IF($A135="","",Tienda_1!I135)</f>
        <v>Tarjeta de crédito</v>
      </c>
      <c r="F135">
        <f>IF($A135="","",VALUE(RIGHT(Tienda_1!E135,4)))</f>
        <v>2020</v>
      </c>
      <c r="G135">
        <f>IF($A135="","",Tienda_1!C135)</f>
        <v>55600</v>
      </c>
      <c r="H135">
        <f>IF($A135="","",Tienda_1!D135)</f>
        <v>4000</v>
      </c>
      <c r="I135">
        <f>IF($A135="","",Tienda_1!H135)</f>
        <v>5</v>
      </c>
      <c r="J135">
        <f>IF($A135="",0,IF(AND(OR('Cuadro-de-mando'!$B$4="(Todas)",'Cuadro-de-mando'!$B$4=$A135),OR('Cuadro-de-mando'!$E$4="(Todas)",'Cuadro-de-mando'!$E$4=$B135),OR('Cuadro-de-mando'!$H$4="(Todas)",'Cuadro-de-mando'!$H$4=$C135),OR('Cuadro-de-mando'!$K$4="(Todas)",'Cuadro-de-mando'!$K$4=$E135),OR('Cuadro-de-mando'!$N$4="(Todos)",'Cuadro-de-mando'!$N$4=$F135)),1,0))</f>
        <v>1</v>
      </c>
    </row>
    <row r="136" spans="1:10" x14ac:dyDescent="0.25">
      <c r="A136" t="str">
        <f>IF(Tienda_1!$A136="","","Tienda 1")</f>
        <v>Tienda 1</v>
      </c>
      <c r="B136" t="str">
        <f>IF($A136="","",Tienda_1!B136)</f>
        <v>Electrónicos</v>
      </c>
      <c r="C136" t="str">
        <f>IF($A136="","",Tienda_1!G136)</f>
        <v>Bogotá</v>
      </c>
      <c r="D136" t="str">
        <f>IF($A136="","",Tienda_1!F136)</f>
        <v>Camila Rivera</v>
      </c>
      <c r="E136" t="str">
        <f>IF($A136="","",Tienda_1!I136)</f>
        <v>Tarjeta de crédito</v>
      </c>
      <c r="F136">
        <f>IF($A136="","",VALUE(RIGHT(Tienda_1!E136,4)))</f>
        <v>2022</v>
      </c>
      <c r="G136">
        <f>IF($A136="","",Tienda_1!C136)</f>
        <v>1927400</v>
      </c>
      <c r="H136">
        <f>IF($A136="","",Tienda_1!D136)</f>
        <v>108500</v>
      </c>
      <c r="I136">
        <f>IF($A136="","",Tienda_1!H136)</f>
        <v>5</v>
      </c>
      <c r="J136">
        <f>IF($A136="",0,IF(AND(OR('Cuadro-de-mando'!$B$4="(Todas)",'Cuadro-de-mando'!$B$4=$A136),OR('Cuadro-de-mando'!$E$4="(Todas)",'Cuadro-de-mando'!$E$4=$B136),OR('Cuadro-de-mando'!$H$4="(Todas)",'Cuadro-de-mando'!$H$4=$C136),OR('Cuadro-de-mando'!$K$4="(Todas)",'Cuadro-de-mando'!$K$4=$E136),OR('Cuadro-de-mando'!$N$4="(Todos)",'Cuadro-de-mando'!$N$4=$F136)),1,0))</f>
        <v>1</v>
      </c>
    </row>
    <row r="137" spans="1:10" x14ac:dyDescent="0.25">
      <c r="A137" t="str">
        <f>IF(Tienda_1!$A137="","","Tienda 1")</f>
        <v>Tienda 1</v>
      </c>
      <c r="B137" t="str">
        <f>IF($A137="","",Tienda_1!B137)</f>
        <v>Libros</v>
      </c>
      <c r="C137" t="str">
        <f>IF($A137="","",Tienda_1!G137)</f>
        <v>Bucaramanga</v>
      </c>
      <c r="D137" t="str">
        <f>IF($A137="","",Tienda_1!F137)</f>
        <v>Maria Alfonso</v>
      </c>
      <c r="E137" t="str">
        <f>IF($A137="","",Tienda_1!I137)</f>
        <v>Tarjeta de crédito</v>
      </c>
      <c r="F137">
        <f>IF($A137="","",VALUE(RIGHT(Tienda_1!E137,4)))</f>
        <v>2020</v>
      </c>
      <c r="G137">
        <f>IF($A137="","",Tienda_1!C137)</f>
        <v>30500</v>
      </c>
      <c r="H137">
        <f>IF($A137="","",Tienda_1!D137)</f>
        <v>0</v>
      </c>
      <c r="I137">
        <f>IF($A137="","",Tienda_1!H137)</f>
        <v>5</v>
      </c>
      <c r="J137">
        <f>IF($A137="",0,IF(AND(OR('Cuadro-de-mando'!$B$4="(Todas)",'Cuadro-de-mando'!$B$4=$A137),OR('Cuadro-de-mando'!$E$4="(Todas)",'Cuadro-de-mando'!$E$4=$B137),OR('Cuadro-de-mando'!$H$4="(Todas)",'Cuadro-de-mando'!$H$4=$C137),OR('Cuadro-de-mando'!$K$4="(Todas)",'Cuadro-de-mando'!$K$4=$E137),OR('Cuadro-de-mando'!$N$4="(Todos)",'Cuadro-de-mando'!$N$4=$F137)),1,0))</f>
        <v>1</v>
      </c>
    </row>
    <row r="138" spans="1:10" x14ac:dyDescent="0.25">
      <c r="A138" t="str">
        <f>IF(Tienda_1!$A138="","","Tienda 1")</f>
        <v>Tienda 1</v>
      </c>
      <c r="B138" t="str">
        <f>IF($A138="","",Tienda_1!B138)</f>
        <v>Muebles</v>
      </c>
      <c r="C138" t="str">
        <f>IF($A138="","",Tienda_1!G138)</f>
        <v>Medellín</v>
      </c>
      <c r="D138" t="str">
        <f>IF($A138="","",Tienda_1!F138)</f>
        <v>Camila Rivera</v>
      </c>
      <c r="E138" t="str">
        <f>IF($A138="","",Tienda_1!I138)</f>
        <v>Tarjeta de crédito</v>
      </c>
      <c r="F138">
        <f>IF($A138="","",VALUE(RIGHT(Tienda_1!E138,4)))</f>
        <v>2023</v>
      </c>
      <c r="G138">
        <f>IF($A138="","",Tienda_1!C138)</f>
        <v>508100</v>
      </c>
      <c r="H138">
        <f>IF($A138="","",Tienda_1!D138)</f>
        <v>25200</v>
      </c>
      <c r="I138">
        <f>IF($A138="","",Tienda_1!H138)</f>
        <v>5</v>
      </c>
      <c r="J138">
        <f>IF($A138="",0,IF(AND(OR('Cuadro-de-mando'!$B$4="(Todas)",'Cuadro-de-mando'!$B$4=$A138),OR('Cuadro-de-mando'!$E$4="(Todas)",'Cuadro-de-mando'!$E$4=$B138),OR('Cuadro-de-mando'!$H$4="(Todas)",'Cuadro-de-mando'!$H$4=$C138),OR('Cuadro-de-mando'!$K$4="(Todas)",'Cuadro-de-mando'!$K$4=$E138),OR('Cuadro-de-mando'!$N$4="(Todos)",'Cuadro-de-mando'!$N$4=$F138)),1,0))</f>
        <v>1</v>
      </c>
    </row>
    <row r="139" spans="1:10" x14ac:dyDescent="0.25">
      <c r="A139" t="str">
        <f>IF(Tienda_1!$A139="","","Tienda 1")</f>
        <v>Tienda 1</v>
      </c>
      <c r="B139" t="str">
        <f>IF($A139="","",Tienda_1!B139)</f>
        <v>Muebles</v>
      </c>
      <c r="C139" t="str">
        <f>IF($A139="","",Tienda_1!G139)</f>
        <v>Medellín</v>
      </c>
      <c r="D139" t="str">
        <f>IF($A139="","",Tienda_1!F139)</f>
        <v>Maria Alfonso</v>
      </c>
      <c r="E139" t="str">
        <f>IF($A139="","",Tienda_1!I139)</f>
        <v>Tarjeta de crédito</v>
      </c>
      <c r="F139">
        <f>IF($A139="","",VALUE(RIGHT(Tienda_1!E139,4)))</f>
        <v>2020</v>
      </c>
      <c r="G139">
        <f>IF($A139="","",Tienda_1!C139)</f>
        <v>503700</v>
      </c>
      <c r="H139">
        <f>IF($A139="","",Tienda_1!D139)</f>
        <v>27000</v>
      </c>
      <c r="I139">
        <f>IF($A139="","",Tienda_1!H139)</f>
        <v>5</v>
      </c>
      <c r="J139">
        <f>IF($A139="",0,IF(AND(OR('Cuadro-de-mando'!$B$4="(Todas)",'Cuadro-de-mando'!$B$4=$A139),OR('Cuadro-de-mando'!$E$4="(Todas)",'Cuadro-de-mando'!$E$4=$B139),OR('Cuadro-de-mando'!$H$4="(Todas)",'Cuadro-de-mando'!$H$4=$C139),OR('Cuadro-de-mando'!$K$4="(Todas)",'Cuadro-de-mando'!$K$4=$E139),OR('Cuadro-de-mando'!$N$4="(Todos)",'Cuadro-de-mando'!$N$4=$F139)),1,0))</f>
        <v>1</v>
      </c>
    </row>
    <row r="140" spans="1:10" x14ac:dyDescent="0.25">
      <c r="A140" t="str">
        <f>IF(Tienda_1!$A140="","","Tienda 1")</f>
        <v>Tienda 1</v>
      </c>
      <c r="B140" t="str">
        <f>IF($A140="","",Tienda_1!B140)</f>
        <v>Electrónicos</v>
      </c>
      <c r="C140" t="str">
        <f>IF($A140="","",Tienda_1!G140)</f>
        <v>Bogotá</v>
      </c>
      <c r="D140" t="str">
        <f>IF($A140="","",Tienda_1!F140)</f>
        <v>Felipe Santos</v>
      </c>
      <c r="E140" t="str">
        <f>IF($A140="","",Tienda_1!I140)</f>
        <v>Tarjeta de crédito</v>
      </c>
      <c r="F140">
        <f>IF($A140="","",VALUE(RIGHT(Tienda_1!E140,4)))</f>
        <v>2022</v>
      </c>
      <c r="G140">
        <f>IF($A140="","",Tienda_1!C140)</f>
        <v>161600</v>
      </c>
      <c r="H140">
        <f>IF($A140="","",Tienda_1!D140)</f>
        <v>9000</v>
      </c>
      <c r="I140">
        <f>IF($A140="","",Tienda_1!H140)</f>
        <v>1</v>
      </c>
      <c r="J140">
        <f>IF($A140="",0,IF(AND(OR('Cuadro-de-mando'!$B$4="(Todas)",'Cuadro-de-mando'!$B$4=$A140),OR('Cuadro-de-mando'!$E$4="(Todas)",'Cuadro-de-mando'!$E$4=$B140),OR('Cuadro-de-mando'!$H$4="(Todas)",'Cuadro-de-mando'!$H$4=$C140),OR('Cuadro-de-mando'!$K$4="(Todas)",'Cuadro-de-mando'!$K$4=$E140),OR('Cuadro-de-mando'!$N$4="(Todos)",'Cuadro-de-mando'!$N$4=$F140)),1,0))</f>
        <v>1</v>
      </c>
    </row>
    <row r="141" spans="1:10" x14ac:dyDescent="0.25">
      <c r="A141" t="str">
        <f>IF(Tienda_1!$A141="","","Tienda 1")</f>
        <v>Tienda 1</v>
      </c>
      <c r="B141" t="str">
        <f>IF($A141="","",Tienda_1!B141)</f>
        <v>Electrónicos</v>
      </c>
      <c r="C141" t="str">
        <f>IF($A141="","",Tienda_1!G141)</f>
        <v>Bogotá</v>
      </c>
      <c r="D141" t="str">
        <f>IF($A141="","",Tienda_1!F141)</f>
        <v>Lucas Olivera</v>
      </c>
      <c r="E141" t="str">
        <f>IF($A141="","",Tienda_1!I141)</f>
        <v>Nequi</v>
      </c>
      <c r="F141">
        <f>IF($A141="","",VALUE(RIGHT(Tienda_1!E141,4)))</f>
        <v>2020</v>
      </c>
      <c r="G141">
        <f>IF($A141="","",Tienda_1!C141)</f>
        <v>2872800</v>
      </c>
      <c r="H141">
        <f>IF($A141="","",Tienda_1!D141)</f>
        <v>151200</v>
      </c>
      <c r="I141">
        <f>IF($A141="","",Tienda_1!H141)</f>
        <v>5</v>
      </c>
      <c r="J141">
        <f>IF($A141="",0,IF(AND(OR('Cuadro-de-mando'!$B$4="(Todas)",'Cuadro-de-mando'!$B$4=$A141),OR('Cuadro-de-mando'!$E$4="(Todas)",'Cuadro-de-mando'!$E$4=$B141),OR('Cuadro-de-mando'!$H$4="(Todas)",'Cuadro-de-mando'!$H$4=$C141),OR('Cuadro-de-mando'!$K$4="(Todas)",'Cuadro-de-mando'!$K$4=$E141),OR('Cuadro-de-mando'!$N$4="(Todos)",'Cuadro-de-mando'!$N$4=$F141)),1,0))</f>
        <v>1</v>
      </c>
    </row>
    <row r="142" spans="1:10" x14ac:dyDescent="0.25">
      <c r="A142" t="str">
        <f>IF(Tienda_1!$A142="","","Tienda 1")</f>
        <v>Tienda 1</v>
      </c>
      <c r="B142" t="str">
        <f>IF($A142="","",Tienda_1!B142)</f>
        <v>Artículos para el hogar</v>
      </c>
      <c r="C142" t="str">
        <f>IF($A142="","",Tienda_1!G142)</f>
        <v>Pereira</v>
      </c>
      <c r="D142" t="str">
        <f>IF($A142="","",Tienda_1!F142)</f>
        <v>Juliana Costa</v>
      </c>
      <c r="E142" t="str">
        <f>IF($A142="","",Tienda_1!I142)</f>
        <v>Tarjeta de crédito</v>
      </c>
      <c r="F142">
        <f>IF($A142="","",VALUE(RIGHT(Tienda_1!E142,4)))</f>
        <v>2021</v>
      </c>
      <c r="G142">
        <f>IF($A142="","",Tienda_1!C142)</f>
        <v>34000</v>
      </c>
      <c r="H142">
        <f>IF($A142="","",Tienda_1!D142)</f>
        <v>2000</v>
      </c>
      <c r="I142">
        <f>IF($A142="","",Tienda_1!H142)</f>
        <v>1</v>
      </c>
      <c r="J142">
        <f>IF($A142="",0,IF(AND(OR('Cuadro-de-mando'!$B$4="(Todas)",'Cuadro-de-mando'!$B$4=$A142),OR('Cuadro-de-mando'!$E$4="(Todas)",'Cuadro-de-mando'!$E$4=$B142),OR('Cuadro-de-mando'!$H$4="(Todas)",'Cuadro-de-mando'!$H$4=$C142),OR('Cuadro-de-mando'!$K$4="(Todas)",'Cuadro-de-mando'!$K$4=$E142),OR('Cuadro-de-mando'!$N$4="(Todos)",'Cuadro-de-mando'!$N$4=$F142)),1,0))</f>
        <v>1</v>
      </c>
    </row>
    <row r="143" spans="1:10" x14ac:dyDescent="0.25">
      <c r="A143" t="str">
        <f>IF(Tienda_1!$A143="","","Tienda 1")</f>
        <v>Tienda 1</v>
      </c>
      <c r="B143" t="str">
        <f>IF($A143="","",Tienda_1!B143)</f>
        <v>Instrumentos musicales</v>
      </c>
      <c r="C143" t="str">
        <f>IF($A143="","",Tienda_1!G143)</f>
        <v>Bogotá</v>
      </c>
      <c r="D143" t="str">
        <f>IF($A143="","",Tienda_1!F143)</f>
        <v>Maria Alfonso</v>
      </c>
      <c r="E143" t="str">
        <f>IF($A143="","",Tienda_1!I143)</f>
        <v>Tarjeta de crédito</v>
      </c>
      <c r="F143">
        <f>IF($A143="","",VALUE(RIGHT(Tienda_1!E143,4)))</f>
        <v>2022</v>
      </c>
      <c r="G143">
        <f>IF($A143="","",Tienda_1!C143)</f>
        <v>677600</v>
      </c>
      <c r="H143">
        <f>IF($A143="","",Tienda_1!D143)</f>
        <v>34300</v>
      </c>
      <c r="I143">
        <f>IF($A143="","",Tienda_1!H143)</f>
        <v>5</v>
      </c>
      <c r="J143">
        <f>IF($A143="",0,IF(AND(OR('Cuadro-de-mando'!$B$4="(Todas)",'Cuadro-de-mando'!$B$4=$A143),OR('Cuadro-de-mando'!$E$4="(Todas)",'Cuadro-de-mando'!$E$4=$B143),OR('Cuadro-de-mando'!$H$4="(Todas)",'Cuadro-de-mando'!$H$4=$C143),OR('Cuadro-de-mando'!$K$4="(Todas)",'Cuadro-de-mando'!$K$4=$E143),OR('Cuadro-de-mando'!$N$4="(Todos)",'Cuadro-de-mando'!$N$4=$F143)),1,0))</f>
        <v>1</v>
      </c>
    </row>
    <row r="144" spans="1:10" x14ac:dyDescent="0.25">
      <c r="A144" t="str">
        <f>IF(Tienda_1!$A144="","","Tienda 1")</f>
        <v>Tienda 1</v>
      </c>
      <c r="B144" t="str">
        <f>IF($A144="","",Tienda_1!B144)</f>
        <v>Juguetes</v>
      </c>
      <c r="C144" t="str">
        <f>IF($A144="","",Tienda_1!G144)</f>
        <v>Cali</v>
      </c>
      <c r="D144" t="str">
        <f>IF($A144="","",Tienda_1!F144)</f>
        <v>Izabela de León</v>
      </c>
      <c r="E144" t="str">
        <f>IF($A144="","",Tienda_1!I144)</f>
        <v>Tarjeta de crédito</v>
      </c>
      <c r="F144">
        <f>IF($A144="","",VALUE(RIGHT(Tienda_1!E144,4)))</f>
        <v>2022</v>
      </c>
      <c r="G144">
        <f>IF($A144="","",Tienda_1!C144)</f>
        <v>150800</v>
      </c>
      <c r="H144">
        <f>IF($A144="","",Tienda_1!D144)</f>
        <v>8200</v>
      </c>
      <c r="I144">
        <f>IF($A144="","",Tienda_1!H144)</f>
        <v>5</v>
      </c>
      <c r="J144">
        <f>IF($A144="",0,IF(AND(OR('Cuadro-de-mando'!$B$4="(Todas)",'Cuadro-de-mando'!$B$4=$A144),OR('Cuadro-de-mando'!$E$4="(Todas)",'Cuadro-de-mando'!$E$4=$B144),OR('Cuadro-de-mando'!$H$4="(Todas)",'Cuadro-de-mando'!$H$4=$C144),OR('Cuadro-de-mando'!$K$4="(Todas)",'Cuadro-de-mando'!$K$4=$E144),OR('Cuadro-de-mando'!$N$4="(Todos)",'Cuadro-de-mando'!$N$4=$F144)),1,0))</f>
        <v>1</v>
      </c>
    </row>
    <row r="145" spans="1:10" x14ac:dyDescent="0.25">
      <c r="A145" t="str">
        <f>IF(Tienda_1!$A145="","","Tienda 1")</f>
        <v>Tienda 1</v>
      </c>
      <c r="B145" t="str">
        <f>IF($A145="","",Tienda_1!B145)</f>
        <v>Deportes y diversión</v>
      </c>
      <c r="C145" t="str">
        <f>IF($A145="","",Tienda_1!G145)</f>
        <v>Pereira</v>
      </c>
      <c r="D145" t="str">
        <f>IF($A145="","",Tienda_1!F145)</f>
        <v>Ángel Rodriguez</v>
      </c>
      <c r="E145" t="str">
        <f>IF($A145="","",Tienda_1!I145)</f>
        <v>Nequi</v>
      </c>
      <c r="F145">
        <f>IF($A145="","",VALUE(RIGHT(Tienda_1!E145,4)))</f>
        <v>2021</v>
      </c>
      <c r="G145">
        <f>IF($A145="","",Tienda_1!C145)</f>
        <v>22600</v>
      </c>
      <c r="H145">
        <f>IF($A145="","",Tienda_1!D145)</f>
        <v>0</v>
      </c>
      <c r="I145">
        <f>IF($A145="","",Tienda_1!H145)</f>
        <v>5</v>
      </c>
      <c r="J145">
        <f>IF($A145="",0,IF(AND(OR('Cuadro-de-mando'!$B$4="(Todas)",'Cuadro-de-mando'!$B$4=$A145),OR('Cuadro-de-mando'!$E$4="(Todas)",'Cuadro-de-mando'!$E$4=$B145),OR('Cuadro-de-mando'!$H$4="(Todas)",'Cuadro-de-mando'!$H$4=$C145),OR('Cuadro-de-mando'!$K$4="(Todas)",'Cuadro-de-mando'!$K$4=$E145),OR('Cuadro-de-mando'!$N$4="(Todos)",'Cuadro-de-mando'!$N$4=$F145)),1,0))</f>
        <v>1</v>
      </c>
    </row>
    <row r="146" spans="1:10" x14ac:dyDescent="0.25">
      <c r="A146" t="str">
        <f>IF(Tienda_1!$A146="","","Tienda 1")</f>
        <v>Tienda 1</v>
      </c>
      <c r="B146" t="str">
        <f>IF($A146="","",Tienda_1!B146)</f>
        <v>Electrónicos</v>
      </c>
      <c r="C146" t="str">
        <f>IF($A146="","",Tienda_1!G146)</f>
        <v>Medellín</v>
      </c>
      <c r="D146" t="str">
        <f>IF($A146="","",Tienda_1!F146)</f>
        <v>Pedro Gomez</v>
      </c>
      <c r="E146" t="str">
        <f>IF($A146="","",Tienda_1!I146)</f>
        <v>Tarjeta de crédito</v>
      </c>
      <c r="F146">
        <f>IF($A146="","",VALUE(RIGHT(Tienda_1!E146,4)))</f>
        <v>2021</v>
      </c>
      <c r="G146">
        <f>IF($A146="","",Tienda_1!C146)</f>
        <v>151300</v>
      </c>
      <c r="H146">
        <f>IF($A146="","",Tienda_1!D146)</f>
        <v>8700</v>
      </c>
      <c r="I146">
        <f>IF($A146="","",Tienda_1!H146)</f>
        <v>5</v>
      </c>
      <c r="J146">
        <f>IF($A146="",0,IF(AND(OR('Cuadro-de-mando'!$B$4="(Todas)",'Cuadro-de-mando'!$B$4=$A146),OR('Cuadro-de-mando'!$E$4="(Todas)",'Cuadro-de-mando'!$E$4=$B146),OR('Cuadro-de-mando'!$H$4="(Todas)",'Cuadro-de-mando'!$H$4=$C146),OR('Cuadro-de-mando'!$K$4="(Todas)",'Cuadro-de-mando'!$K$4=$E146),OR('Cuadro-de-mando'!$N$4="(Todos)",'Cuadro-de-mando'!$N$4=$F146)),1,0))</f>
        <v>1</v>
      </c>
    </row>
    <row r="147" spans="1:10" x14ac:dyDescent="0.25">
      <c r="A147" t="str">
        <f>IF(Tienda_1!$A147="","","Tienda 1")</f>
        <v>Tienda 1</v>
      </c>
      <c r="B147" t="str">
        <f>IF($A147="","",Tienda_1!B147)</f>
        <v>Electrónicos</v>
      </c>
      <c r="C147" t="str">
        <f>IF($A147="","",Tienda_1!G147)</f>
        <v>Cali</v>
      </c>
      <c r="D147" t="str">
        <f>IF($A147="","",Tienda_1!F147)</f>
        <v>Camila Rivera</v>
      </c>
      <c r="E147" t="str">
        <f>IF($A147="","",Tienda_1!I147)</f>
        <v>Nequi</v>
      </c>
      <c r="F147">
        <f>IF($A147="","",VALUE(RIGHT(Tienda_1!E147,4)))</f>
        <v>2021</v>
      </c>
      <c r="G147">
        <f>IF($A147="","",Tienda_1!C147)</f>
        <v>903700</v>
      </c>
      <c r="H147">
        <f>IF($A147="","",Tienda_1!D147)</f>
        <v>46300</v>
      </c>
      <c r="I147">
        <f>IF($A147="","",Tienda_1!H147)</f>
        <v>4</v>
      </c>
      <c r="J147">
        <f>IF($A147="",0,IF(AND(OR('Cuadro-de-mando'!$B$4="(Todas)",'Cuadro-de-mando'!$B$4=$A147),OR('Cuadro-de-mando'!$E$4="(Todas)",'Cuadro-de-mando'!$E$4=$B147),OR('Cuadro-de-mando'!$H$4="(Todas)",'Cuadro-de-mando'!$H$4=$C147),OR('Cuadro-de-mando'!$K$4="(Todas)",'Cuadro-de-mando'!$K$4=$E147),OR('Cuadro-de-mando'!$N$4="(Todos)",'Cuadro-de-mando'!$N$4=$F147)),1,0))</f>
        <v>1</v>
      </c>
    </row>
    <row r="148" spans="1:10" x14ac:dyDescent="0.25">
      <c r="A148" t="str">
        <f>IF(Tienda_1!$A148="","","Tienda 1")</f>
        <v>Tienda 1</v>
      </c>
      <c r="B148" t="str">
        <f>IF($A148="","",Tienda_1!B148)</f>
        <v>Juguetes</v>
      </c>
      <c r="C148" t="str">
        <f>IF($A148="","",Tienda_1!G148)</f>
        <v>Bucaramanga</v>
      </c>
      <c r="D148" t="str">
        <f>IF($A148="","",Tienda_1!F148)</f>
        <v>Rafael Acosta</v>
      </c>
      <c r="E148" t="str">
        <f>IF($A148="","",Tienda_1!I148)</f>
        <v>Tarjeta de crédito</v>
      </c>
      <c r="F148">
        <f>IF($A148="","",VALUE(RIGHT(Tienda_1!E148,4)))</f>
        <v>2021</v>
      </c>
      <c r="G148">
        <f>IF($A148="","",Tienda_1!C148)</f>
        <v>30300</v>
      </c>
      <c r="H148">
        <f>IF($A148="","",Tienda_1!D148)</f>
        <v>0</v>
      </c>
      <c r="I148">
        <f>IF($A148="","",Tienda_1!H148)</f>
        <v>5</v>
      </c>
      <c r="J148">
        <f>IF($A148="",0,IF(AND(OR('Cuadro-de-mando'!$B$4="(Todas)",'Cuadro-de-mando'!$B$4=$A148),OR('Cuadro-de-mando'!$E$4="(Todas)",'Cuadro-de-mando'!$E$4=$B148),OR('Cuadro-de-mando'!$H$4="(Todas)",'Cuadro-de-mando'!$H$4=$C148),OR('Cuadro-de-mando'!$K$4="(Todas)",'Cuadro-de-mando'!$K$4=$E148),OR('Cuadro-de-mando'!$N$4="(Todos)",'Cuadro-de-mando'!$N$4=$F148)),1,0))</f>
        <v>1</v>
      </c>
    </row>
    <row r="149" spans="1:10" x14ac:dyDescent="0.25">
      <c r="A149" t="str">
        <f>IF(Tienda_1!$A149="","","Tienda 1")</f>
        <v>Tienda 1</v>
      </c>
      <c r="B149" t="str">
        <f>IF($A149="","",Tienda_1!B149)</f>
        <v>Muebles</v>
      </c>
      <c r="C149" t="str">
        <f>IF($A149="","",Tienda_1!G149)</f>
        <v>Pereira</v>
      </c>
      <c r="D149" t="str">
        <f>IF($A149="","",Tienda_1!F149)</f>
        <v>Rafael Acosta</v>
      </c>
      <c r="E149" t="str">
        <f>IF($A149="","",Tienda_1!I149)</f>
        <v>Tarjeta de crédito</v>
      </c>
      <c r="F149">
        <f>IF($A149="","",VALUE(RIGHT(Tienda_1!E149,4)))</f>
        <v>2020</v>
      </c>
      <c r="G149">
        <f>IF($A149="","",Tienda_1!C149)</f>
        <v>452000</v>
      </c>
      <c r="H149">
        <f>IF($A149="","",Tienda_1!D149)</f>
        <v>24300</v>
      </c>
      <c r="I149">
        <f>IF($A149="","",Tienda_1!H149)</f>
        <v>4</v>
      </c>
      <c r="J149">
        <f>IF($A149="",0,IF(AND(OR('Cuadro-de-mando'!$B$4="(Todas)",'Cuadro-de-mando'!$B$4=$A149),OR('Cuadro-de-mando'!$E$4="(Todas)",'Cuadro-de-mando'!$E$4=$B149),OR('Cuadro-de-mando'!$H$4="(Todas)",'Cuadro-de-mando'!$H$4=$C149),OR('Cuadro-de-mando'!$K$4="(Todas)",'Cuadro-de-mando'!$K$4=$E149),OR('Cuadro-de-mando'!$N$4="(Todos)",'Cuadro-de-mando'!$N$4=$F149)),1,0))</f>
        <v>1</v>
      </c>
    </row>
    <row r="150" spans="1:10" x14ac:dyDescent="0.25">
      <c r="A150" t="str">
        <f>IF(Tienda_1!$A150="","","Tienda 1")</f>
        <v>Tienda 1</v>
      </c>
      <c r="B150" t="str">
        <f>IF($A150="","",Tienda_1!B150)</f>
        <v>Juguetes</v>
      </c>
      <c r="C150" t="str">
        <f>IF($A150="","",Tienda_1!G150)</f>
        <v>Armenia</v>
      </c>
      <c r="D150" t="str">
        <f>IF($A150="","",Tienda_1!F150)</f>
        <v>Beatriz Morales</v>
      </c>
      <c r="E150" t="str">
        <f>IF($A150="","",Tienda_1!I150)</f>
        <v>Nequi</v>
      </c>
      <c r="F150">
        <f>IF($A150="","",VALUE(RIGHT(Tienda_1!E150,4)))</f>
        <v>2021</v>
      </c>
      <c r="G150">
        <f>IF($A150="","",Tienda_1!C150)</f>
        <v>18600</v>
      </c>
      <c r="H150">
        <f>IF($A150="","",Tienda_1!D150)</f>
        <v>1200</v>
      </c>
      <c r="I150">
        <f>IF($A150="","",Tienda_1!H150)</f>
        <v>5</v>
      </c>
      <c r="J150">
        <f>IF($A150="",0,IF(AND(OR('Cuadro-de-mando'!$B$4="(Todas)",'Cuadro-de-mando'!$B$4=$A150),OR('Cuadro-de-mando'!$E$4="(Todas)",'Cuadro-de-mando'!$E$4=$B150),OR('Cuadro-de-mando'!$H$4="(Todas)",'Cuadro-de-mando'!$H$4=$C150),OR('Cuadro-de-mando'!$K$4="(Todas)",'Cuadro-de-mando'!$K$4=$E150),OR('Cuadro-de-mando'!$N$4="(Todos)",'Cuadro-de-mando'!$N$4=$F150)),1,0))</f>
        <v>1</v>
      </c>
    </row>
    <row r="151" spans="1:10" x14ac:dyDescent="0.25">
      <c r="A151" t="str">
        <f>IF(Tienda_1!$A151="","","Tienda 1")</f>
        <v>Tienda 1</v>
      </c>
      <c r="B151" t="str">
        <f>IF($A151="","",Tienda_1!B151)</f>
        <v>Juguetes</v>
      </c>
      <c r="C151" t="str">
        <f>IF($A151="","",Tienda_1!G151)</f>
        <v>Medellín</v>
      </c>
      <c r="D151" t="str">
        <f>IF($A151="","",Tienda_1!F151)</f>
        <v>Camila Rivera</v>
      </c>
      <c r="E151" t="str">
        <f>IF($A151="","",Tienda_1!I151)</f>
        <v>Nequi</v>
      </c>
      <c r="F151">
        <f>IF($A151="","",VALUE(RIGHT(Tienda_1!E151,4)))</f>
        <v>2022</v>
      </c>
      <c r="G151">
        <f>IF($A151="","",Tienda_1!C151)</f>
        <v>13600</v>
      </c>
      <c r="H151">
        <f>IF($A151="","",Tienda_1!D151)</f>
        <v>1400</v>
      </c>
      <c r="I151">
        <f>IF($A151="","",Tienda_1!H151)</f>
        <v>5</v>
      </c>
      <c r="J151">
        <f>IF($A151="",0,IF(AND(OR('Cuadro-de-mando'!$B$4="(Todas)",'Cuadro-de-mando'!$B$4=$A151),OR('Cuadro-de-mando'!$E$4="(Todas)",'Cuadro-de-mando'!$E$4=$B151),OR('Cuadro-de-mando'!$H$4="(Todas)",'Cuadro-de-mando'!$H$4=$C151),OR('Cuadro-de-mando'!$K$4="(Todas)",'Cuadro-de-mando'!$K$4=$E151),OR('Cuadro-de-mando'!$N$4="(Todos)",'Cuadro-de-mando'!$N$4=$F151)),1,0))</f>
        <v>1</v>
      </c>
    </row>
    <row r="152" spans="1:10" x14ac:dyDescent="0.25">
      <c r="A152" t="str">
        <f>IF(Tienda_1!$A152="","","Tienda 1")</f>
        <v>Tienda 1</v>
      </c>
      <c r="B152" t="str">
        <f>IF($A152="","",Tienda_1!B152)</f>
        <v>Artículos para el hogar</v>
      </c>
      <c r="C152" t="str">
        <f>IF($A152="","",Tienda_1!G152)</f>
        <v>Pereira</v>
      </c>
      <c r="D152" t="str">
        <f>IF($A152="","",Tienda_1!F152)</f>
        <v>Pedro Gomez</v>
      </c>
      <c r="E152" t="str">
        <f>IF($A152="","",Tienda_1!I152)</f>
        <v>Nequi</v>
      </c>
      <c r="F152">
        <f>IF($A152="","",VALUE(RIGHT(Tienda_1!E152,4)))</f>
        <v>2022</v>
      </c>
      <c r="G152">
        <f>IF($A152="","",Tienda_1!C152)</f>
        <v>35700</v>
      </c>
      <c r="H152">
        <f>IF($A152="","",Tienda_1!D152)</f>
        <v>0</v>
      </c>
      <c r="I152">
        <f>IF($A152="","",Tienda_1!H152)</f>
        <v>5</v>
      </c>
      <c r="J152">
        <f>IF($A152="",0,IF(AND(OR('Cuadro-de-mando'!$B$4="(Todas)",'Cuadro-de-mando'!$B$4=$A152),OR('Cuadro-de-mando'!$E$4="(Todas)",'Cuadro-de-mando'!$E$4=$B152),OR('Cuadro-de-mando'!$H$4="(Todas)",'Cuadro-de-mando'!$H$4=$C152),OR('Cuadro-de-mando'!$K$4="(Todas)",'Cuadro-de-mando'!$K$4=$E152),OR('Cuadro-de-mando'!$N$4="(Todos)",'Cuadro-de-mando'!$N$4=$F152)),1,0))</f>
        <v>1</v>
      </c>
    </row>
    <row r="153" spans="1:10" x14ac:dyDescent="0.25">
      <c r="A153" t="str">
        <f>IF(Tienda_1!$A153="","","Tienda 1")</f>
        <v>Tienda 1</v>
      </c>
      <c r="B153" t="str">
        <f>IF($A153="","",Tienda_1!B153)</f>
        <v>Muebles</v>
      </c>
      <c r="C153" t="str">
        <f>IF($A153="","",Tienda_1!G153)</f>
        <v>Bogotá</v>
      </c>
      <c r="D153" t="str">
        <f>IF($A153="","",Tienda_1!F153)</f>
        <v>Maria Alfonso</v>
      </c>
      <c r="E153" t="str">
        <f>IF($A153="","",Tienda_1!I153)</f>
        <v>Tarjeta de crédito</v>
      </c>
      <c r="F153">
        <f>IF($A153="","",VALUE(RIGHT(Tienda_1!E153,4)))</f>
        <v>2020</v>
      </c>
      <c r="G153">
        <f>IF($A153="","",Tienda_1!C153)</f>
        <v>451500</v>
      </c>
      <c r="H153">
        <f>IF($A153="","",Tienda_1!D153)</f>
        <v>22200</v>
      </c>
      <c r="I153">
        <f>IF($A153="","",Tienda_1!H153)</f>
        <v>3</v>
      </c>
      <c r="J153">
        <f>IF($A153="",0,IF(AND(OR('Cuadro-de-mando'!$B$4="(Todas)",'Cuadro-de-mando'!$B$4=$A153),OR('Cuadro-de-mando'!$E$4="(Todas)",'Cuadro-de-mando'!$E$4=$B153),OR('Cuadro-de-mando'!$H$4="(Todas)",'Cuadro-de-mando'!$H$4=$C153),OR('Cuadro-de-mando'!$K$4="(Todas)",'Cuadro-de-mando'!$K$4=$E153),OR('Cuadro-de-mando'!$N$4="(Todos)",'Cuadro-de-mando'!$N$4=$F153)),1,0))</f>
        <v>1</v>
      </c>
    </row>
    <row r="154" spans="1:10" x14ac:dyDescent="0.25">
      <c r="A154" t="str">
        <f>IF(Tienda_1!$A154="","","Tienda 1")</f>
        <v>Tienda 1</v>
      </c>
      <c r="B154" t="str">
        <f>IF($A154="","",Tienda_1!B154)</f>
        <v>Artículos para el hogar</v>
      </c>
      <c r="C154" t="str">
        <f>IF($A154="","",Tienda_1!G154)</f>
        <v>Cali</v>
      </c>
      <c r="D154" t="str">
        <f>IF($A154="","",Tienda_1!F154)</f>
        <v>Juliana Costa</v>
      </c>
      <c r="E154" t="str">
        <f>IF($A154="","",Tienda_1!I154)</f>
        <v>Tarjeta de crédito</v>
      </c>
      <c r="F154">
        <f>IF($A154="","",VALUE(RIGHT(Tienda_1!E154,4)))</f>
        <v>2022</v>
      </c>
      <c r="G154">
        <f>IF($A154="","",Tienda_1!C154)</f>
        <v>28100</v>
      </c>
      <c r="H154">
        <f>IF($A154="","",Tienda_1!D154)</f>
        <v>0</v>
      </c>
      <c r="I154">
        <f>IF($A154="","",Tienda_1!H154)</f>
        <v>1</v>
      </c>
      <c r="J154">
        <f>IF($A154="",0,IF(AND(OR('Cuadro-de-mando'!$B$4="(Todas)",'Cuadro-de-mando'!$B$4=$A154),OR('Cuadro-de-mando'!$E$4="(Todas)",'Cuadro-de-mando'!$E$4=$B154),OR('Cuadro-de-mando'!$H$4="(Todas)",'Cuadro-de-mando'!$H$4=$C154),OR('Cuadro-de-mando'!$K$4="(Todas)",'Cuadro-de-mando'!$K$4=$E154),OR('Cuadro-de-mando'!$N$4="(Todos)",'Cuadro-de-mando'!$N$4=$F154)),1,0))</f>
        <v>1</v>
      </c>
    </row>
    <row r="155" spans="1:10" x14ac:dyDescent="0.25">
      <c r="A155" t="str">
        <f>IF(Tienda_1!$A155="","","Tienda 1")</f>
        <v>Tienda 1</v>
      </c>
      <c r="B155" t="str">
        <f>IF($A155="","",Tienda_1!B155)</f>
        <v>Instrumentos musicales</v>
      </c>
      <c r="C155" t="str">
        <f>IF($A155="","",Tienda_1!G155)</f>
        <v>Medellín</v>
      </c>
      <c r="D155" t="str">
        <f>IF($A155="","",Tienda_1!F155)</f>
        <v>Felipe Santos</v>
      </c>
      <c r="E155" t="str">
        <f>IF($A155="","",Tienda_1!I155)</f>
        <v>Tarjeta de crédito</v>
      </c>
      <c r="F155">
        <f>IF($A155="","",VALUE(RIGHT(Tienda_1!E155,4)))</f>
        <v>2021</v>
      </c>
      <c r="G155">
        <f>IF($A155="","",Tienda_1!C155)</f>
        <v>546600</v>
      </c>
      <c r="H155">
        <f>IF($A155="","",Tienda_1!D155)</f>
        <v>31500</v>
      </c>
      <c r="I155">
        <f>IF($A155="","",Tienda_1!H155)</f>
        <v>5</v>
      </c>
      <c r="J155">
        <f>IF($A155="",0,IF(AND(OR('Cuadro-de-mando'!$B$4="(Todas)",'Cuadro-de-mando'!$B$4=$A155),OR('Cuadro-de-mando'!$E$4="(Todas)",'Cuadro-de-mando'!$E$4=$B155),OR('Cuadro-de-mando'!$H$4="(Todas)",'Cuadro-de-mando'!$H$4=$C155),OR('Cuadro-de-mando'!$K$4="(Todas)",'Cuadro-de-mando'!$K$4=$E155),OR('Cuadro-de-mando'!$N$4="(Todos)",'Cuadro-de-mando'!$N$4=$F155)),1,0))</f>
        <v>1</v>
      </c>
    </row>
    <row r="156" spans="1:10" x14ac:dyDescent="0.25">
      <c r="A156" t="str">
        <f>IF(Tienda_1!$A156="","","Tienda 1")</f>
        <v>Tienda 1</v>
      </c>
      <c r="B156" t="str">
        <f>IF($A156="","",Tienda_1!B156)</f>
        <v>Juguetes</v>
      </c>
      <c r="C156" t="str">
        <f>IF($A156="","",Tienda_1!G156)</f>
        <v>Cali</v>
      </c>
      <c r="D156" t="str">
        <f>IF($A156="","",Tienda_1!F156)</f>
        <v>Juan Fernandez</v>
      </c>
      <c r="E156" t="str">
        <f>IF($A156="","",Tienda_1!I156)</f>
        <v>Tarjeta de crédito</v>
      </c>
      <c r="F156">
        <f>IF($A156="","",VALUE(RIGHT(Tienda_1!E156,4)))</f>
        <v>2023</v>
      </c>
      <c r="G156">
        <f>IF($A156="","",Tienda_1!C156)</f>
        <v>57100</v>
      </c>
      <c r="H156">
        <f>IF($A156="","",Tienda_1!D156)</f>
        <v>1200</v>
      </c>
      <c r="I156">
        <f>IF($A156="","",Tienda_1!H156)</f>
        <v>3</v>
      </c>
      <c r="J156">
        <f>IF($A156="",0,IF(AND(OR('Cuadro-de-mando'!$B$4="(Todas)",'Cuadro-de-mando'!$B$4=$A156),OR('Cuadro-de-mando'!$E$4="(Todas)",'Cuadro-de-mando'!$E$4=$B156),OR('Cuadro-de-mando'!$H$4="(Todas)",'Cuadro-de-mando'!$H$4=$C156),OR('Cuadro-de-mando'!$K$4="(Todas)",'Cuadro-de-mando'!$K$4=$E156),OR('Cuadro-de-mando'!$N$4="(Todos)",'Cuadro-de-mando'!$N$4=$F156)),1,0))</f>
        <v>1</v>
      </c>
    </row>
    <row r="157" spans="1:10" x14ac:dyDescent="0.25">
      <c r="A157" t="str">
        <f>IF(Tienda_1!$A157="","","Tienda 1")</f>
        <v>Tienda 1</v>
      </c>
      <c r="B157" t="str">
        <f>IF($A157="","",Tienda_1!B157)</f>
        <v>Juguetes</v>
      </c>
      <c r="C157" t="str">
        <f>IF($A157="","",Tienda_1!G157)</f>
        <v>Cali</v>
      </c>
      <c r="D157" t="str">
        <f>IF($A157="","",Tienda_1!F157)</f>
        <v>Blanca Ramirez</v>
      </c>
      <c r="E157" t="str">
        <f>IF($A157="","",Tienda_1!I157)</f>
        <v>Nequi</v>
      </c>
      <c r="F157">
        <f>IF($A157="","",VALUE(RIGHT(Tienda_1!E157,4)))</f>
        <v>2021</v>
      </c>
      <c r="G157">
        <f>IF($A157="","",Tienda_1!C157)</f>
        <v>42900</v>
      </c>
      <c r="H157">
        <f>IF($A157="","",Tienda_1!D157)</f>
        <v>0</v>
      </c>
      <c r="I157">
        <f>IF($A157="","",Tienda_1!H157)</f>
        <v>5</v>
      </c>
      <c r="J157">
        <f>IF($A157="",0,IF(AND(OR('Cuadro-de-mando'!$B$4="(Todas)",'Cuadro-de-mando'!$B$4=$A157),OR('Cuadro-de-mando'!$E$4="(Todas)",'Cuadro-de-mando'!$E$4=$B157),OR('Cuadro-de-mando'!$H$4="(Todas)",'Cuadro-de-mando'!$H$4=$C157),OR('Cuadro-de-mando'!$K$4="(Todas)",'Cuadro-de-mando'!$K$4=$E157),OR('Cuadro-de-mando'!$N$4="(Todos)",'Cuadro-de-mando'!$N$4=$F157)),1,0))</f>
        <v>1</v>
      </c>
    </row>
    <row r="158" spans="1:10" x14ac:dyDescent="0.25">
      <c r="A158" t="str">
        <f>IF(Tienda_1!$A158="","","Tienda 1")</f>
        <v>Tienda 1</v>
      </c>
      <c r="B158" t="str">
        <f>IF($A158="","",Tienda_1!B158)</f>
        <v>Muebles</v>
      </c>
      <c r="C158" t="str">
        <f>IF($A158="","",Tienda_1!G158)</f>
        <v>Cali</v>
      </c>
      <c r="D158" t="str">
        <f>IF($A158="","",Tienda_1!F158)</f>
        <v>Camila Rivera</v>
      </c>
      <c r="E158" t="str">
        <f>IF($A158="","",Tienda_1!I158)</f>
        <v>Tarjeta de crédito</v>
      </c>
      <c r="F158">
        <f>IF($A158="","",VALUE(RIGHT(Tienda_1!E158,4)))</f>
        <v>2022</v>
      </c>
      <c r="G158">
        <f>IF($A158="","",Tienda_1!C158)</f>
        <v>712900</v>
      </c>
      <c r="H158">
        <f>IF($A158="","",Tienda_1!D158)</f>
        <v>36100</v>
      </c>
      <c r="I158">
        <f>IF($A158="","",Tienda_1!H158)</f>
        <v>1</v>
      </c>
      <c r="J158">
        <f>IF($A158="",0,IF(AND(OR('Cuadro-de-mando'!$B$4="(Todas)",'Cuadro-de-mando'!$B$4=$A158),OR('Cuadro-de-mando'!$E$4="(Todas)",'Cuadro-de-mando'!$E$4=$B158),OR('Cuadro-de-mando'!$H$4="(Todas)",'Cuadro-de-mando'!$H$4=$C158),OR('Cuadro-de-mando'!$K$4="(Todas)",'Cuadro-de-mando'!$K$4=$E158),OR('Cuadro-de-mando'!$N$4="(Todos)",'Cuadro-de-mando'!$N$4=$F158)),1,0))</f>
        <v>1</v>
      </c>
    </row>
    <row r="159" spans="1:10" x14ac:dyDescent="0.25">
      <c r="A159" t="str">
        <f>IF(Tienda_1!$A159="","","Tienda 1")</f>
        <v>Tienda 1</v>
      </c>
      <c r="B159" t="str">
        <f>IF($A159="","",Tienda_1!B159)</f>
        <v>Juguetes</v>
      </c>
      <c r="C159" t="str">
        <f>IF($A159="","",Tienda_1!G159)</f>
        <v>Bogotá</v>
      </c>
      <c r="D159" t="str">
        <f>IF($A159="","",Tienda_1!F159)</f>
        <v>Izabela de León</v>
      </c>
      <c r="E159" t="str">
        <f>IF($A159="","",Tienda_1!I159)</f>
        <v>Tarjeta de crédito</v>
      </c>
      <c r="F159">
        <f>IF($A159="","",VALUE(RIGHT(Tienda_1!E159,4)))</f>
        <v>2023</v>
      </c>
      <c r="G159">
        <f>IF($A159="","",Tienda_1!C159)</f>
        <v>27000</v>
      </c>
      <c r="H159">
        <f>IF($A159="","",Tienda_1!D159)</f>
        <v>1800</v>
      </c>
      <c r="I159">
        <f>IF($A159="","",Tienda_1!H159)</f>
        <v>5</v>
      </c>
      <c r="J159">
        <f>IF($A159="",0,IF(AND(OR('Cuadro-de-mando'!$B$4="(Todas)",'Cuadro-de-mando'!$B$4=$A159),OR('Cuadro-de-mando'!$E$4="(Todas)",'Cuadro-de-mando'!$E$4=$B159),OR('Cuadro-de-mando'!$H$4="(Todas)",'Cuadro-de-mando'!$H$4=$C159),OR('Cuadro-de-mando'!$K$4="(Todas)",'Cuadro-de-mando'!$K$4=$E159),OR('Cuadro-de-mando'!$N$4="(Todos)",'Cuadro-de-mando'!$N$4=$F159)),1,0))</f>
        <v>1</v>
      </c>
    </row>
    <row r="160" spans="1:10" x14ac:dyDescent="0.25">
      <c r="A160" t="str">
        <f>IF(Tienda_1!$A160="","","Tienda 1")</f>
        <v>Tienda 1</v>
      </c>
      <c r="B160" t="str">
        <f>IF($A160="","",Tienda_1!B160)</f>
        <v>Muebles</v>
      </c>
      <c r="C160" t="str">
        <f>IF($A160="","",Tienda_1!G160)</f>
        <v>Bogotá</v>
      </c>
      <c r="D160" t="str">
        <f>IF($A160="","",Tienda_1!F160)</f>
        <v>Lucas Olivera</v>
      </c>
      <c r="E160" t="str">
        <f>IF($A160="","",Tienda_1!I160)</f>
        <v>Tarjeta de crédito</v>
      </c>
      <c r="F160">
        <f>IF($A160="","",VALUE(RIGHT(Tienda_1!E160,4)))</f>
        <v>2021</v>
      </c>
      <c r="G160">
        <f>IF($A160="","",Tienda_1!C160)</f>
        <v>321000</v>
      </c>
      <c r="H160">
        <f>IF($A160="","",Tienda_1!D160)</f>
        <v>15300</v>
      </c>
      <c r="I160">
        <f>IF($A160="","",Tienda_1!H160)</f>
        <v>2</v>
      </c>
      <c r="J160">
        <f>IF($A160="",0,IF(AND(OR('Cuadro-de-mando'!$B$4="(Todas)",'Cuadro-de-mando'!$B$4=$A160),OR('Cuadro-de-mando'!$E$4="(Todas)",'Cuadro-de-mando'!$E$4=$B160),OR('Cuadro-de-mando'!$H$4="(Todas)",'Cuadro-de-mando'!$H$4=$C160),OR('Cuadro-de-mando'!$K$4="(Todas)",'Cuadro-de-mando'!$K$4=$E160),OR('Cuadro-de-mando'!$N$4="(Todos)",'Cuadro-de-mando'!$N$4=$F160)),1,0))</f>
        <v>1</v>
      </c>
    </row>
    <row r="161" spans="1:10" x14ac:dyDescent="0.25">
      <c r="A161" t="str">
        <f>IF(Tienda_1!$A161="","","Tienda 1")</f>
        <v>Tienda 1</v>
      </c>
      <c r="B161" t="str">
        <f>IF($A161="","",Tienda_1!B161)</f>
        <v>Muebles</v>
      </c>
      <c r="C161" t="str">
        <f>IF($A161="","",Tienda_1!G161)</f>
        <v>Barranquilla</v>
      </c>
      <c r="D161" t="str">
        <f>IF($A161="","",Tienda_1!F161)</f>
        <v>Juliana Costa</v>
      </c>
      <c r="E161" t="str">
        <f>IF($A161="","",Tienda_1!I161)</f>
        <v>Tarjeta de crédito</v>
      </c>
      <c r="F161">
        <f>IF($A161="","",VALUE(RIGHT(Tienda_1!E161,4)))</f>
        <v>2022</v>
      </c>
      <c r="G161">
        <f>IF($A161="","",Tienda_1!C161)</f>
        <v>658200</v>
      </c>
      <c r="H161">
        <f>IF($A161="","",Tienda_1!D161)</f>
        <v>39800</v>
      </c>
      <c r="I161">
        <f>IF($A161="","",Tienda_1!H161)</f>
        <v>1</v>
      </c>
      <c r="J161">
        <f>IF($A161="",0,IF(AND(OR('Cuadro-de-mando'!$B$4="(Todas)",'Cuadro-de-mando'!$B$4=$A161),OR('Cuadro-de-mando'!$E$4="(Todas)",'Cuadro-de-mando'!$E$4=$B161),OR('Cuadro-de-mando'!$H$4="(Todas)",'Cuadro-de-mando'!$H$4=$C161),OR('Cuadro-de-mando'!$K$4="(Todas)",'Cuadro-de-mando'!$K$4=$E161),OR('Cuadro-de-mando'!$N$4="(Todos)",'Cuadro-de-mando'!$N$4=$F161)),1,0))</f>
        <v>1</v>
      </c>
    </row>
    <row r="162" spans="1:10" x14ac:dyDescent="0.25">
      <c r="A162" t="str">
        <f>IF(Tienda_1!$A162="","","Tienda 1")</f>
        <v>Tienda 1</v>
      </c>
      <c r="B162" t="str">
        <f>IF($A162="","",Tienda_1!B162)</f>
        <v>Electrodomésticos</v>
      </c>
      <c r="C162" t="str">
        <f>IF($A162="","",Tienda_1!G162)</f>
        <v>Medellín</v>
      </c>
      <c r="D162" t="str">
        <f>IF($A162="","",Tienda_1!F162)</f>
        <v>Juliana Costa</v>
      </c>
      <c r="E162" t="str">
        <f>IF($A162="","",Tienda_1!I162)</f>
        <v>Tarjeta de crédito</v>
      </c>
      <c r="F162">
        <f>IF($A162="","",VALUE(RIGHT(Tienda_1!E162,4)))</f>
        <v>2022</v>
      </c>
      <c r="G162">
        <f>IF($A162="","",Tienda_1!C162)</f>
        <v>2461500</v>
      </c>
      <c r="H162">
        <f>IF($A162="","",Tienda_1!D162)</f>
        <v>135700</v>
      </c>
      <c r="I162">
        <f>IF($A162="","",Tienda_1!H162)</f>
        <v>5</v>
      </c>
      <c r="J162">
        <f>IF($A162="",0,IF(AND(OR('Cuadro-de-mando'!$B$4="(Todas)",'Cuadro-de-mando'!$B$4=$A162),OR('Cuadro-de-mando'!$E$4="(Todas)",'Cuadro-de-mando'!$E$4=$B162),OR('Cuadro-de-mando'!$H$4="(Todas)",'Cuadro-de-mando'!$H$4=$C162),OR('Cuadro-de-mando'!$K$4="(Todas)",'Cuadro-de-mando'!$K$4=$E162),OR('Cuadro-de-mando'!$N$4="(Todos)",'Cuadro-de-mando'!$N$4=$F162)),1,0))</f>
        <v>1</v>
      </c>
    </row>
    <row r="163" spans="1:10" x14ac:dyDescent="0.25">
      <c r="A163" t="str">
        <f>IF(Tienda_1!$A163="","","Tienda 1")</f>
        <v>Tienda 1</v>
      </c>
      <c r="B163" t="str">
        <f>IF($A163="","",Tienda_1!B163)</f>
        <v>Deportes y diversión</v>
      </c>
      <c r="C163" t="str">
        <f>IF($A163="","",Tienda_1!G163)</f>
        <v>Bogotá</v>
      </c>
      <c r="D163" t="str">
        <f>IF($A163="","",Tienda_1!F163)</f>
        <v>Pedro Gomez</v>
      </c>
      <c r="E163" t="str">
        <f>IF($A163="","",Tienda_1!I163)</f>
        <v>Tarjeta de crédito</v>
      </c>
      <c r="F163">
        <f>IF($A163="","",VALUE(RIGHT(Tienda_1!E163,4)))</f>
        <v>2020</v>
      </c>
      <c r="G163">
        <f>IF($A163="","",Tienda_1!C163)</f>
        <v>29500</v>
      </c>
      <c r="H163">
        <f>IF($A163="","",Tienda_1!D163)</f>
        <v>7400</v>
      </c>
      <c r="I163">
        <f>IF($A163="","",Tienda_1!H163)</f>
        <v>5</v>
      </c>
      <c r="J163">
        <f>IF($A163="",0,IF(AND(OR('Cuadro-de-mando'!$B$4="(Todas)",'Cuadro-de-mando'!$B$4=$A163),OR('Cuadro-de-mando'!$E$4="(Todas)",'Cuadro-de-mando'!$E$4=$B163),OR('Cuadro-de-mando'!$H$4="(Todas)",'Cuadro-de-mando'!$H$4=$C163),OR('Cuadro-de-mando'!$K$4="(Todas)",'Cuadro-de-mando'!$K$4=$E163),OR('Cuadro-de-mando'!$N$4="(Todos)",'Cuadro-de-mando'!$N$4=$F163)),1,0))</f>
        <v>1</v>
      </c>
    </row>
    <row r="164" spans="1:10" x14ac:dyDescent="0.25">
      <c r="A164" t="str">
        <f>IF(Tienda_1!$A164="","","Tienda 1")</f>
        <v>Tienda 1</v>
      </c>
      <c r="B164" t="str">
        <f>IF($A164="","",Tienda_1!B164)</f>
        <v>Artículos para el hogar</v>
      </c>
      <c r="C164" t="str">
        <f>IF($A164="","",Tienda_1!G164)</f>
        <v>Bogotá</v>
      </c>
      <c r="D164" t="str">
        <f>IF($A164="","",Tienda_1!F164)</f>
        <v>Juan Fernandez</v>
      </c>
      <c r="E164" t="str">
        <f>IF($A164="","",Tienda_1!I164)</f>
        <v>Tarjeta de crédito</v>
      </c>
      <c r="F164">
        <f>IF($A164="","",VALUE(RIGHT(Tienda_1!E164,4)))</f>
        <v>2022</v>
      </c>
      <c r="G164">
        <f>IF($A164="","",Tienda_1!C164)</f>
        <v>53100</v>
      </c>
      <c r="H164">
        <f>IF($A164="","",Tienda_1!D164)</f>
        <v>1000</v>
      </c>
      <c r="I164">
        <f>IF($A164="","",Tienda_1!H164)</f>
        <v>2</v>
      </c>
      <c r="J164">
        <f>IF($A164="",0,IF(AND(OR('Cuadro-de-mando'!$B$4="(Todas)",'Cuadro-de-mando'!$B$4=$A164),OR('Cuadro-de-mando'!$E$4="(Todas)",'Cuadro-de-mando'!$E$4=$B164),OR('Cuadro-de-mando'!$H$4="(Todas)",'Cuadro-de-mando'!$H$4=$C164),OR('Cuadro-de-mando'!$K$4="(Todas)",'Cuadro-de-mando'!$K$4=$E164),OR('Cuadro-de-mando'!$N$4="(Todos)",'Cuadro-de-mando'!$N$4=$F164)),1,0))</f>
        <v>1</v>
      </c>
    </row>
    <row r="165" spans="1:10" x14ac:dyDescent="0.25">
      <c r="A165" t="str">
        <f>IF(Tienda_1!$A165="","","Tienda 1")</f>
        <v>Tienda 1</v>
      </c>
      <c r="B165" t="str">
        <f>IF($A165="","",Tienda_1!B165)</f>
        <v>Deportes y diversión</v>
      </c>
      <c r="C165" t="str">
        <f>IF($A165="","",Tienda_1!G165)</f>
        <v>Bogotá</v>
      </c>
      <c r="D165" t="str">
        <f>IF($A165="","",Tienda_1!F165)</f>
        <v>Beatriz Morales</v>
      </c>
      <c r="E165" t="str">
        <f>IF($A165="","",Tienda_1!I165)</f>
        <v>Tarjeta de crédito</v>
      </c>
      <c r="F165">
        <f>IF($A165="","",VALUE(RIGHT(Tienda_1!E165,4)))</f>
        <v>2022</v>
      </c>
      <c r="G165">
        <f>IF($A165="","",Tienda_1!C165)</f>
        <v>8600</v>
      </c>
      <c r="H165">
        <f>IF($A165="","",Tienda_1!D165)</f>
        <v>900</v>
      </c>
      <c r="I165">
        <f>IF($A165="","",Tienda_1!H165)</f>
        <v>5</v>
      </c>
      <c r="J165">
        <f>IF($A165="",0,IF(AND(OR('Cuadro-de-mando'!$B$4="(Todas)",'Cuadro-de-mando'!$B$4=$A165),OR('Cuadro-de-mando'!$E$4="(Todas)",'Cuadro-de-mando'!$E$4=$B165),OR('Cuadro-de-mando'!$H$4="(Todas)",'Cuadro-de-mando'!$H$4=$C165),OR('Cuadro-de-mando'!$K$4="(Todas)",'Cuadro-de-mando'!$K$4=$E165),OR('Cuadro-de-mando'!$N$4="(Todos)",'Cuadro-de-mando'!$N$4=$F165)),1,0))</f>
        <v>1</v>
      </c>
    </row>
    <row r="166" spans="1:10" x14ac:dyDescent="0.25">
      <c r="A166" t="str">
        <f>IF(Tienda_1!$A166="","","Tienda 1")</f>
        <v>Tienda 1</v>
      </c>
      <c r="B166" t="str">
        <f>IF($A166="","",Tienda_1!B166)</f>
        <v>Muebles</v>
      </c>
      <c r="C166" t="str">
        <f>IF($A166="","",Tienda_1!G166)</f>
        <v>Bogotá</v>
      </c>
      <c r="D166" t="str">
        <f>IF($A166="","",Tienda_1!F166)</f>
        <v>Maria Alfonso</v>
      </c>
      <c r="E166" t="str">
        <f>IF($A166="","",Tienda_1!I166)</f>
        <v>Nequi</v>
      </c>
      <c r="F166">
        <f>IF($A166="","",VALUE(RIGHT(Tienda_1!E166,4)))</f>
        <v>2022</v>
      </c>
      <c r="G166">
        <f>IF($A166="","",Tienda_1!C166)</f>
        <v>590200</v>
      </c>
      <c r="H166">
        <f>IF($A166="","",Tienda_1!D166)</f>
        <v>29600</v>
      </c>
      <c r="I166">
        <f>IF($A166="","",Tienda_1!H166)</f>
        <v>5</v>
      </c>
      <c r="J166">
        <f>IF($A166="",0,IF(AND(OR('Cuadro-de-mando'!$B$4="(Todas)",'Cuadro-de-mando'!$B$4=$A166),OR('Cuadro-de-mando'!$E$4="(Todas)",'Cuadro-de-mando'!$E$4=$B166),OR('Cuadro-de-mando'!$H$4="(Todas)",'Cuadro-de-mando'!$H$4=$C166),OR('Cuadro-de-mando'!$K$4="(Todas)",'Cuadro-de-mando'!$K$4=$E166),OR('Cuadro-de-mando'!$N$4="(Todos)",'Cuadro-de-mando'!$N$4=$F166)),1,0))</f>
        <v>1</v>
      </c>
    </row>
    <row r="167" spans="1:10" x14ac:dyDescent="0.25">
      <c r="A167" t="str">
        <f>IF(Tienda_1!$A167="","","Tienda 1")</f>
        <v>Tienda 1</v>
      </c>
      <c r="B167" t="str">
        <f>IF($A167="","",Tienda_1!B167)</f>
        <v>Muebles</v>
      </c>
      <c r="C167" t="str">
        <f>IF($A167="","",Tienda_1!G167)</f>
        <v>Cartagena</v>
      </c>
      <c r="D167" t="str">
        <f>IF($A167="","",Tienda_1!F167)</f>
        <v>Rafael Acosta</v>
      </c>
      <c r="E167" t="str">
        <f>IF($A167="","",Tienda_1!I167)</f>
        <v>Tarjeta de crédito</v>
      </c>
      <c r="F167">
        <f>IF($A167="","",VALUE(RIGHT(Tienda_1!E167,4)))</f>
        <v>2021</v>
      </c>
      <c r="G167">
        <f>IF($A167="","",Tienda_1!C167)</f>
        <v>514600</v>
      </c>
      <c r="H167">
        <f>IF($A167="","",Tienda_1!D167)</f>
        <v>29800</v>
      </c>
      <c r="I167">
        <f>IF($A167="","",Tienda_1!H167)</f>
        <v>5</v>
      </c>
      <c r="J167">
        <f>IF($A167="",0,IF(AND(OR('Cuadro-de-mando'!$B$4="(Todas)",'Cuadro-de-mando'!$B$4=$A167),OR('Cuadro-de-mando'!$E$4="(Todas)",'Cuadro-de-mando'!$E$4=$B167),OR('Cuadro-de-mando'!$H$4="(Todas)",'Cuadro-de-mando'!$H$4=$C167),OR('Cuadro-de-mando'!$K$4="(Todas)",'Cuadro-de-mando'!$K$4=$E167),OR('Cuadro-de-mando'!$N$4="(Todos)",'Cuadro-de-mando'!$N$4=$F167)),1,0))</f>
        <v>1</v>
      </c>
    </row>
    <row r="168" spans="1:10" x14ac:dyDescent="0.25">
      <c r="A168" t="str">
        <f>IF(Tienda_1!$A168="","","Tienda 1")</f>
        <v>Tienda 1</v>
      </c>
      <c r="B168" t="str">
        <f>IF($A168="","",Tienda_1!B168)</f>
        <v>Muebles</v>
      </c>
      <c r="C168" t="str">
        <f>IF($A168="","",Tienda_1!G168)</f>
        <v>Pereira</v>
      </c>
      <c r="D168" t="str">
        <f>IF($A168="","",Tienda_1!F168)</f>
        <v>Lucas Olivera</v>
      </c>
      <c r="E168" t="str">
        <f>IF($A168="","",Tienda_1!I168)</f>
        <v>Tarjeta de crédito</v>
      </c>
      <c r="F168">
        <f>IF($A168="","",VALUE(RIGHT(Tienda_1!E168,4)))</f>
        <v>2022</v>
      </c>
      <c r="G168">
        <f>IF($A168="","",Tienda_1!C168)</f>
        <v>208200</v>
      </c>
      <c r="H168">
        <f>IF($A168="","",Tienda_1!D168)</f>
        <v>11300</v>
      </c>
      <c r="I168">
        <f>IF($A168="","",Tienda_1!H168)</f>
        <v>5</v>
      </c>
      <c r="J168">
        <f>IF($A168="",0,IF(AND(OR('Cuadro-de-mando'!$B$4="(Todas)",'Cuadro-de-mando'!$B$4=$A168),OR('Cuadro-de-mando'!$E$4="(Todas)",'Cuadro-de-mando'!$E$4=$B168),OR('Cuadro-de-mando'!$H$4="(Todas)",'Cuadro-de-mando'!$H$4=$C168),OR('Cuadro-de-mando'!$K$4="(Todas)",'Cuadro-de-mando'!$K$4=$E168),OR('Cuadro-de-mando'!$N$4="(Todos)",'Cuadro-de-mando'!$N$4=$F168)),1,0))</f>
        <v>1</v>
      </c>
    </row>
    <row r="169" spans="1:10" x14ac:dyDescent="0.25">
      <c r="A169" t="str">
        <f>IF(Tienda_1!$A169="","","Tienda 1")</f>
        <v>Tienda 1</v>
      </c>
      <c r="B169" t="str">
        <f>IF($A169="","",Tienda_1!B169)</f>
        <v>Deportes y diversión</v>
      </c>
      <c r="C169" t="str">
        <f>IF($A169="","",Tienda_1!G169)</f>
        <v>Medellín</v>
      </c>
      <c r="D169" t="str">
        <f>IF($A169="","",Tienda_1!F169)</f>
        <v>Mariana Herrera</v>
      </c>
      <c r="E169" t="str">
        <f>IF($A169="","",Tienda_1!I169)</f>
        <v>Tarjeta de crédito</v>
      </c>
      <c r="F169">
        <f>IF($A169="","",VALUE(RIGHT(Tienda_1!E169,4)))</f>
        <v>2020</v>
      </c>
      <c r="G169">
        <f>IF($A169="","",Tienda_1!C169)</f>
        <v>10000</v>
      </c>
      <c r="H169">
        <f>IF($A169="","",Tienda_1!D169)</f>
        <v>900</v>
      </c>
      <c r="I169">
        <f>IF($A169="","",Tienda_1!H169)</f>
        <v>1</v>
      </c>
      <c r="J169">
        <f>IF($A169="",0,IF(AND(OR('Cuadro-de-mando'!$B$4="(Todas)",'Cuadro-de-mando'!$B$4=$A169),OR('Cuadro-de-mando'!$E$4="(Todas)",'Cuadro-de-mando'!$E$4=$B169),OR('Cuadro-de-mando'!$H$4="(Todas)",'Cuadro-de-mando'!$H$4=$C169),OR('Cuadro-de-mando'!$K$4="(Todas)",'Cuadro-de-mando'!$K$4=$E169),OR('Cuadro-de-mando'!$N$4="(Todos)",'Cuadro-de-mando'!$N$4=$F169)),1,0))</f>
        <v>1</v>
      </c>
    </row>
    <row r="170" spans="1:10" x14ac:dyDescent="0.25">
      <c r="A170" t="str">
        <f>IF(Tienda_1!$A170="","","Tienda 1")</f>
        <v>Tienda 1</v>
      </c>
      <c r="B170" t="str">
        <f>IF($A170="","",Tienda_1!B170)</f>
        <v>Artículos para el hogar</v>
      </c>
      <c r="C170" t="str">
        <f>IF($A170="","",Tienda_1!G170)</f>
        <v>Medellín</v>
      </c>
      <c r="D170" t="str">
        <f>IF($A170="","",Tienda_1!F170)</f>
        <v>Izabela de León</v>
      </c>
      <c r="E170" t="str">
        <f>IF($A170="","",Tienda_1!I170)</f>
        <v>Tarjeta de crédito</v>
      </c>
      <c r="F170">
        <f>IF($A170="","",VALUE(RIGHT(Tienda_1!E170,4)))</f>
        <v>2021</v>
      </c>
      <c r="G170">
        <f>IF($A170="","",Tienda_1!C170)</f>
        <v>108100</v>
      </c>
      <c r="H170">
        <f>IF($A170="","",Tienda_1!D170)</f>
        <v>6200</v>
      </c>
      <c r="I170">
        <f>IF($A170="","",Tienda_1!H170)</f>
        <v>1</v>
      </c>
      <c r="J170">
        <f>IF($A170="",0,IF(AND(OR('Cuadro-de-mando'!$B$4="(Todas)",'Cuadro-de-mando'!$B$4=$A170),OR('Cuadro-de-mando'!$E$4="(Todas)",'Cuadro-de-mando'!$E$4=$B170),OR('Cuadro-de-mando'!$H$4="(Todas)",'Cuadro-de-mando'!$H$4=$C170),OR('Cuadro-de-mando'!$K$4="(Todas)",'Cuadro-de-mando'!$K$4=$E170),OR('Cuadro-de-mando'!$N$4="(Todos)",'Cuadro-de-mando'!$N$4=$F170)),1,0))</f>
        <v>1</v>
      </c>
    </row>
    <row r="171" spans="1:10" x14ac:dyDescent="0.25">
      <c r="A171" t="str">
        <f>IF(Tienda_1!$A171="","","Tienda 1")</f>
        <v>Tienda 1</v>
      </c>
      <c r="B171" t="str">
        <f>IF($A171="","",Tienda_1!B171)</f>
        <v>Libros</v>
      </c>
      <c r="C171" t="str">
        <f>IF($A171="","",Tienda_1!G171)</f>
        <v>Medellín</v>
      </c>
      <c r="D171" t="str">
        <f>IF($A171="","",Tienda_1!F171)</f>
        <v>Blanca Ramirez</v>
      </c>
      <c r="E171" t="str">
        <f>IF($A171="","",Tienda_1!I171)</f>
        <v>Tarjeta de crédito</v>
      </c>
      <c r="F171">
        <f>IF($A171="","",VALUE(RIGHT(Tienda_1!E171,4)))</f>
        <v>2020</v>
      </c>
      <c r="G171">
        <f>IF($A171="","",Tienda_1!C171)</f>
        <v>64100</v>
      </c>
      <c r="H171">
        <f>IF($A171="","",Tienda_1!D171)</f>
        <v>3600</v>
      </c>
      <c r="I171">
        <f>IF($A171="","",Tienda_1!H171)</f>
        <v>5</v>
      </c>
      <c r="J171">
        <f>IF($A171="",0,IF(AND(OR('Cuadro-de-mando'!$B$4="(Todas)",'Cuadro-de-mando'!$B$4=$A171),OR('Cuadro-de-mando'!$E$4="(Todas)",'Cuadro-de-mando'!$E$4=$B171),OR('Cuadro-de-mando'!$H$4="(Todas)",'Cuadro-de-mando'!$H$4=$C171),OR('Cuadro-de-mando'!$K$4="(Todas)",'Cuadro-de-mando'!$K$4=$E171),OR('Cuadro-de-mando'!$N$4="(Todos)",'Cuadro-de-mando'!$N$4=$F171)),1,0))</f>
        <v>1</v>
      </c>
    </row>
    <row r="172" spans="1:10" x14ac:dyDescent="0.25">
      <c r="A172" t="str">
        <f>IF(Tienda_1!$A172="","","Tienda 1")</f>
        <v>Tienda 1</v>
      </c>
      <c r="B172" t="str">
        <f>IF($A172="","",Tienda_1!B172)</f>
        <v>Deportes y diversión</v>
      </c>
      <c r="C172" t="str">
        <f>IF($A172="","",Tienda_1!G172)</f>
        <v>Bogotá</v>
      </c>
      <c r="D172" t="str">
        <f>IF($A172="","",Tienda_1!F172)</f>
        <v>Mariana Herrera</v>
      </c>
      <c r="E172" t="str">
        <f>IF($A172="","",Tienda_1!I172)</f>
        <v>Cupón</v>
      </c>
      <c r="F172">
        <f>IF($A172="","",VALUE(RIGHT(Tienda_1!E172,4)))</f>
        <v>2021</v>
      </c>
      <c r="G172">
        <f>IF($A172="","",Tienda_1!C172)</f>
        <v>65000</v>
      </c>
      <c r="H172">
        <f>IF($A172="","",Tienda_1!D172)</f>
        <v>3700</v>
      </c>
      <c r="I172">
        <f>IF($A172="","",Tienda_1!H172)</f>
        <v>1</v>
      </c>
      <c r="J172">
        <f>IF($A172="",0,IF(AND(OR('Cuadro-de-mando'!$B$4="(Todas)",'Cuadro-de-mando'!$B$4=$A172),OR('Cuadro-de-mando'!$E$4="(Todas)",'Cuadro-de-mando'!$E$4=$B172),OR('Cuadro-de-mando'!$H$4="(Todas)",'Cuadro-de-mando'!$H$4=$C172),OR('Cuadro-de-mando'!$K$4="(Todas)",'Cuadro-de-mando'!$K$4=$E172),OR('Cuadro-de-mando'!$N$4="(Todos)",'Cuadro-de-mando'!$N$4=$F172)),1,0))</f>
        <v>1</v>
      </c>
    </row>
    <row r="173" spans="1:10" x14ac:dyDescent="0.25">
      <c r="A173" t="str">
        <f>IF(Tienda_1!$A173="","","Tienda 1")</f>
        <v>Tienda 1</v>
      </c>
      <c r="B173" t="str">
        <f>IF($A173="","",Tienda_1!B173)</f>
        <v>Muebles</v>
      </c>
      <c r="C173" t="str">
        <f>IF($A173="","",Tienda_1!G173)</f>
        <v>Santa Marta</v>
      </c>
      <c r="D173" t="str">
        <f>IF($A173="","",Tienda_1!F173)</f>
        <v>Felipe Santos</v>
      </c>
      <c r="E173" t="str">
        <f>IF($A173="","",Tienda_1!I173)</f>
        <v>Tarjeta de crédito</v>
      </c>
      <c r="F173">
        <f>IF($A173="","",VALUE(RIGHT(Tienda_1!E173,4)))</f>
        <v>2021</v>
      </c>
      <c r="G173">
        <f>IF($A173="","",Tienda_1!C173)</f>
        <v>157700</v>
      </c>
      <c r="H173">
        <f>IF($A173="","",Tienda_1!D173)</f>
        <v>8600</v>
      </c>
      <c r="I173">
        <f>IF($A173="","",Tienda_1!H173)</f>
        <v>5</v>
      </c>
      <c r="J173">
        <f>IF($A173="",0,IF(AND(OR('Cuadro-de-mando'!$B$4="(Todas)",'Cuadro-de-mando'!$B$4=$A173),OR('Cuadro-de-mando'!$E$4="(Todas)",'Cuadro-de-mando'!$E$4=$B173),OR('Cuadro-de-mando'!$H$4="(Todas)",'Cuadro-de-mando'!$H$4=$C173),OR('Cuadro-de-mando'!$K$4="(Todas)",'Cuadro-de-mando'!$K$4=$E173),OR('Cuadro-de-mando'!$N$4="(Todos)",'Cuadro-de-mando'!$N$4=$F173)),1,0))</f>
        <v>1</v>
      </c>
    </row>
    <row r="174" spans="1:10" x14ac:dyDescent="0.25">
      <c r="A174" t="str">
        <f>IF(Tienda_1!$A174="","","Tienda 1")</f>
        <v>Tienda 1</v>
      </c>
      <c r="B174" t="str">
        <f>IF($A174="","",Tienda_1!B174)</f>
        <v>Muebles</v>
      </c>
      <c r="C174" t="str">
        <f>IF($A174="","",Tienda_1!G174)</f>
        <v>Bogotá</v>
      </c>
      <c r="D174" t="str">
        <f>IF($A174="","",Tienda_1!F174)</f>
        <v>Mariana Herrera</v>
      </c>
      <c r="E174" t="str">
        <f>IF($A174="","",Tienda_1!I174)</f>
        <v>Nequi</v>
      </c>
      <c r="F174">
        <f>IF($A174="","",VALUE(RIGHT(Tienda_1!E174,4)))</f>
        <v>2022</v>
      </c>
      <c r="G174">
        <f>IF($A174="","",Tienda_1!C174)</f>
        <v>271900</v>
      </c>
      <c r="H174">
        <f>IF($A174="","",Tienda_1!D174)</f>
        <v>14900</v>
      </c>
      <c r="I174">
        <f>IF($A174="","",Tienda_1!H174)</f>
        <v>3</v>
      </c>
      <c r="J174">
        <f>IF($A174="",0,IF(AND(OR('Cuadro-de-mando'!$B$4="(Todas)",'Cuadro-de-mando'!$B$4=$A174),OR('Cuadro-de-mando'!$E$4="(Todas)",'Cuadro-de-mando'!$E$4=$B174),OR('Cuadro-de-mando'!$H$4="(Todas)",'Cuadro-de-mando'!$H$4=$C174),OR('Cuadro-de-mando'!$K$4="(Todas)",'Cuadro-de-mando'!$K$4=$E174),OR('Cuadro-de-mando'!$N$4="(Todos)",'Cuadro-de-mando'!$N$4=$F174)),1,0))</f>
        <v>1</v>
      </c>
    </row>
    <row r="175" spans="1:10" x14ac:dyDescent="0.25">
      <c r="A175" t="str">
        <f>IF(Tienda_1!$A175="","","Tienda 1")</f>
        <v>Tienda 1</v>
      </c>
      <c r="B175" t="str">
        <f>IF($A175="","",Tienda_1!B175)</f>
        <v>Electrónicos</v>
      </c>
      <c r="C175" t="str">
        <f>IF($A175="","",Tienda_1!G175)</f>
        <v>Cali</v>
      </c>
      <c r="D175" t="str">
        <f>IF($A175="","",Tienda_1!F175)</f>
        <v>Pedro Gomez</v>
      </c>
      <c r="E175" t="str">
        <f>IF($A175="","",Tienda_1!I175)</f>
        <v>Tarjeta de crédito</v>
      </c>
      <c r="F175">
        <f>IF($A175="","",VALUE(RIGHT(Tienda_1!E175,4)))</f>
        <v>2020</v>
      </c>
      <c r="G175">
        <f>IF($A175="","",Tienda_1!C175)</f>
        <v>1796000</v>
      </c>
      <c r="H175">
        <f>IF($A175="","",Tienda_1!D175)</f>
        <v>96700</v>
      </c>
      <c r="I175">
        <f>IF($A175="","",Tienda_1!H175)</f>
        <v>4</v>
      </c>
      <c r="J175">
        <f>IF($A175="",0,IF(AND(OR('Cuadro-de-mando'!$B$4="(Todas)",'Cuadro-de-mando'!$B$4=$A175),OR('Cuadro-de-mando'!$E$4="(Todas)",'Cuadro-de-mando'!$E$4=$B175),OR('Cuadro-de-mando'!$H$4="(Todas)",'Cuadro-de-mando'!$H$4=$C175),OR('Cuadro-de-mando'!$K$4="(Todas)",'Cuadro-de-mando'!$K$4=$E175),OR('Cuadro-de-mando'!$N$4="(Todos)",'Cuadro-de-mando'!$N$4=$F175)),1,0))</f>
        <v>1</v>
      </c>
    </row>
    <row r="176" spans="1:10" x14ac:dyDescent="0.25">
      <c r="A176" t="str">
        <f>IF(Tienda_1!$A176="","","Tienda 1")</f>
        <v>Tienda 1</v>
      </c>
      <c r="B176" t="str">
        <f>IF($A176="","",Tienda_1!B176)</f>
        <v>Artículos para el hogar</v>
      </c>
      <c r="C176" t="str">
        <f>IF($A176="","",Tienda_1!G176)</f>
        <v>Cartagena</v>
      </c>
      <c r="D176" t="str">
        <f>IF($A176="","",Tienda_1!F176)</f>
        <v>Juliana Costa</v>
      </c>
      <c r="E176" t="str">
        <f>IF($A176="","",Tienda_1!I176)</f>
        <v>Tarjeta de crédito</v>
      </c>
      <c r="F176">
        <f>IF($A176="","",VALUE(RIGHT(Tienda_1!E176,4)))</f>
        <v>2021</v>
      </c>
      <c r="G176">
        <f>IF($A176="","",Tienda_1!C176)</f>
        <v>70900</v>
      </c>
      <c r="H176">
        <f>IF($A176="","",Tienda_1!D176)</f>
        <v>2000</v>
      </c>
      <c r="I176">
        <f>IF($A176="","",Tienda_1!H176)</f>
        <v>5</v>
      </c>
      <c r="J176">
        <f>IF($A176="",0,IF(AND(OR('Cuadro-de-mando'!$B$4="(Todas)",'Cuadro-de-mando'!$B$4=$A176),OR('Cuadro-de-mando'!$E$4="(Todas)",'Cuadro-de-mando'!$E$4=$B176),OR('Cuadro-de-mando'!$H$4="(Todas)",'Cuadro-de-mando'!$H$4=$C176),OR('Cuadro-de-mando'!$K$4="(Todas)",'Cuadro-de-mando'!$K$4=$E176),OR('Cuadro-de-mando'!$N$4="(Todos)",'Cuadro-de-mando'!$N$4=$F176)),1,0))</f>
        <v>1</v>
      </c>
    </row>
    <row r="177" spans="1:10" x14ac:dyDescent="0.25">
      <c r="A177" t="str">
        <f>IF(Tienda_1!$A177="","","Tienda 1")</f>
        <v>Tienda 1</v>
      </c>
      <c r="B177" t="str">
        <f>IF($A177="","",Tienda_1!B177)</f>
        <v>Muebles</v>
      </c>
      <c r="C177" t="str">
        <f>IF($A177="","",Tienda_1!G177)</f>
        <v>Medellín</v>
      </c>
      <c r="D177" t="str">
        <f>IF($A177="","",Tienda_1!F177)</f>
        <v>Blanca Ramirez</v>
      </c>
      <c r="E177" t="str">
        <f>IF($A177="","",Tienda_1!I177)</f>
        <v>Tarjeta de crédito</v>
      </c>
      <c r="F177">
        <f>IF($A177="","",VALUE(RIGHT(Tienda_1!E177,4)))</f>
        <v>2021</v>
      </c>
      <c r="G177">
        <f>IF($A177="","",Tienda_1!C177)</f>
        <v>450700</v>
      </c>
      <c r="H177">
        <f>IF($A177="","",Tienda_1!D177)</f>
        <v>24700</v>
      </c>
      <c r="I177">
        <f>IF($A177="","",Tienda_1!H177)</f>
        <v>1</v>
      </c>
      <c r="J177">
        <f>IF($A177="",0,IF(AND(OR('Cuadro-de-mando'!$B$4="(Todas)",'Cuadro-de-mando'!$B$4=$A177),OR('Cuadro-de-mando'!$E$4="(Todas)",'Cuadro-de-mando'!$E$4=$B177),OR('Cuadro-de-mando'!$H$4="(Todas)",'Cuadro-de-mando'!$H$4=$C177),OR('Cuadro-de-mando'!$K$4="(Todas)",'Cuadro-de-mando'!$K$4=$E177),OR('Cuadro-de-mando'!$N$4="(Todos)",'Cuadro-de-mando'!$N$4=$F177)),1,0))</f>
        <v>1</v>
      </c>
    </row>
    <row r="178" spans="1:10" x14ac:dyDescent="0.25">
      <c r="A178" t="str">
        <f>IF(Tienda_1!$A178="","","Tienda 1")</f>
        <v>Tienda 1</v>
      </c>
      <c r="B178" t="str">
        <f>IF($A178="","",Tienda_1!B178)</f>
        <v>Juguetes</v>
      </c>
      <c r="C178" t="str">
        <f>IF($A178="","",Tienda_1!G178)</f>
        <v>Bogotá</v>
      </c>
      <c r="D178" t="str">
        <f>IF($A178="","",Tienda_1!F178)</f>
        <v>Lucas Olivera</v>
      </c>
      <c r="E178" t="str">
        <f>IF($A178="","",Tienda_1!I178)</f>
        <v>Nequi</v>
      </c>
      <c r="F178">
        <f>IF($A178="","",VALUE(RIGHT(Tienda_1!E178,4)))</f>
        <v>2020</v>
      </c>
      <c r="G178">
        <f>IF($A178="","",Tienda_1!C178)</f>
        <v>32300</v>
      </c>
      <c r="H178">
        <f>IF($A178="","",Tienda_1!D178)</f>
        <v>0</v>
      </c>
      <c r="I178">
        <f>IF($A178="","",Tienda_1!H178)</f>
        <v>5</v>
      </c>
      <c r="J178">
        <f>IF($A178="",0,IF(AND(OR('Cuadro-de-mando'!$B$4="(Todas)",'Cuadro-de-mando'!$B$4=$A178),OR('Cuadro-de-mando'!$E$4="(Todas)",'Cuadro-de-mando'!$E$4=$B178),OR('Cuadro-de-mando'!$H$4="(Todas)",'Cuadro-de-mando'!$H$4=$C178),OR('Cuadro-de-mando'!$K$4="(Todas)",'Cuadro-de-mando'!$K$4=$E178),OR('Cuadro-de-mando'!$N$4="(Todos)",'Cuadro-de-mando'!$N$4=$F178)),1,0))</f>
        <v>1</v>
      </c>
    </row>
    <row r="179" spans="1:10" x14ac:dyDescent="0.25">
      <c r="A179" t="str">
        <f>IF(Tienda_1!$A179="","","Tienda 1")</f>
        <v>Tienda 1</v>
      </c>
      <c r="B179" t="str">
        <f>IF($A179="","",Tienda_1!B179)</f>
        <v>Deportes y diversión</v>
      </c>
      <c r="C179" t="str">
        <f>IF($A179="","",Tienda_1!G179)</f>
        <v>Bogotá</v>
      </c>
      <c r="D179" t="str">
        <f>IF($A179="","",Tienda_1!F179)</f>
        <v>Lucas Olivera</v>
      </c>
      <c r="E179" t="str">
        <f>IF($A179="","",Tienda_1!I179)</f>
        <v>Tarjeta de débito</v>
      </c>
      <c r="F179">
        <f>IF($A179="","",VALUE(RIGHT(Tienda_1!E179,4)))</f>
        <v>2022</v>
      </c>
      <c r="G179">
        <f>IF($A179="","",Tienda_1!C179)</f>
        <v>59600</v>
      </c>
      <c r="H179">
        <f>IF($A179="","",Tienda_1!D179)</f>
        <v>1400</v>
      </c>
      <c r="I179">
        <f>IF($A179="","",Tienda_1!H179)</f>
        <v>4</v>
      </c>
      <c r="J179">
        <f>IF($A179="",0,IF(AND(OR('Cuadro-de-mando'!$B$4="(Todas)",'Cuadro-de-mando'!$B$4=$A179),OR('Cuadro-de-mando'!$E$4="(Todas)",'Cuadro-de-mando'!$E$4=$B179),OR('Cuadro-de-mando'!$H$4="(Todas)",'Cuadro-de-mando'!$H$4=$C179),OR('Cuadro-de-mando'!$K$4="(Todas)",'Cuadro-de-mando'!$K$4=$E179),OR('Cuadro-de-mando'!$N$4="(Todos)",'Cuadro-de-mando'!$N$4=$F179)),1,0))</f>
        <v>1</v>
      </c>
    </row>
    <row r="180" spans="1:10" x14ac:dyDescent="0.25">
      <c r="A180" t="str">
        <f>IF(Tienda_1!$A180="","","Tienda 1")</f>
        <v>Tienda 1</v>
      </c>
      <c r="B180" t="str">
        <f>IF($A180="","",Tienda_1!B180)</f>
        <v>Artículos para el hogar</v>
      </c>
      <c r="C180" t="str">
        <f>IF($A180="","",Tienda_1!G180)</f>
        <v>Pereira</v>
      </c>
      <c r="D180" t="str">
        <f>IF($A180="","",Tienda_1!F180)</f>
        <v>Juliana Costa</v>
      </c>
      <c r="E180" t="str">
        <f>IF($A180="","",Tienda_1!I180)</f>
        <v>Nequi</v>
      </c>
      <c r="F180">
        <f>IF($A180="","",VALUE(RIGHT(Tienda_1!E180,4)))</f>
        <v>2022</v>
      </c>
      <c r="G180">
        <f>IF($A180="","",Tienda_1!C180)</f>
        <v>40800</v>
      </c>
      <c r="H180">
        <f>IF($A180="","",Tienda_1!D180)</f>
        <v>2600</v>
      </c>
      <c r="I180">
        <f>IF($A180="","",Tienda_1!H180)</f>
        <v>5</v>
      </c>
      <c r="J180">
        <f>IF($A180="",0,IF(AND(OR('Cuadro-de-mando'!$B$4="(Todas)",'Cuadro-de-mando'!$B$4=$A180),OR('Cuadro-de-mando'!$E$4="(Todas)",'Cuadro-de-mando'!$E$4=$B180),OR('Cuadro-de-mando'!$H$4="(Todas)",'Cuadro-de-mando'!$H$4=$C180),OR('Cuadro-de-mando'!$K$4="(Todas)",'Cuadro-de-mando'!$K$4=$E180),OR('Cuadro-de-mando'!$N$4="(Todos)",'Cuadro-de-mando'!$N$4=$F180)),1,0))</f>
        <v>1</v>
      </c>
    </row>
    <row r="181" spans="1:10" x14ac:dyDescent="0.25">
      <c r="A181" t="str">
        <f>IF(Tienda_1!$A181="","","Tienda 1")</f>
        <v>Tienda 1</v>
      </c>
      <c r="B181" t="str">
        <f>IF($A181="","",Tienda_1!B181)</f>
        <v>Artículos para el hogar</v>
      </c>
      <c r="C181" t="str">
        <f>IF($A181="","",Tienda_1!G181)</f>
        <v>Bogotá</v>
      </c>
      <c r="D181" t="str">
        <f>IF($A181="","",Tienda_1!F181)</f>
        <v>Mariana Herrera</v>
      </c>
      <c r="E181" t="str">
        <f>IF($A181="","",Tienda_1!I181)</f>
        <v>Tarjeta de débito</v>
      </c>
      <c r="F181">
        <f>IF($A181="","",VALUE(RIGHT(Tienda_1!E181,4)))</f>
        <v>2020</v>
      </c>
      <c r="G181">
        <f>IF($A181="","",Tienda_1!C181)</f>
        <v>54600</v>
      </c>
      <c r="H181">
        <f>IF($A181="","",Tienda_1!D181)</f>
        <v>4000</v>
      </c>
      <c r="I181">
        <f>IF($A181="","",Tienda_1!H181)</f>
        <v>5</v>
      </c>
      <c r="J181">
        <f>IF($A181="",0,IF(AND(OR('Cuadro-de-mando'!$B$4="(Todas)",'Cuadro-de-mando'!$B$4=$A181),OR('Cuadro-de-mando'!$E$4="(Todas)",'Cuadro-de-mando'!$E$4=$B181),OR('Cuadro-de-mando'!$H$4="(Todas)",'Cuadro-de-mando'!$H$4=$C181),OR('Cuadro-de-mando'!$K$4="(Todas)",'Cuadro-de-mando'!$K$4=$E181),OR('Cuadro-de-mando'!$N$4="(Todos)",'Cuadro-de-mando'!$N$4=$F181)),1,0))</f>
        <v>1</v>
      </c>
    </row>
    <row r="182" spans="1:10" x14ac:dyDescent="0.25">
      <c r="A182" t="str">
        <f>IF(Tienda_1!$A182="","","Tienda 1")</f>
        <v>Tienda 1</v>
      </c>
      <c r="B182" t="str">
        <f>IF($A182="","",Tienda_1!B182)</f>
        <v>Electrodomésticos</v>
      </c>
      <c r="C182" t="str">
        <f>IF($A182="","",Tienda_1!G182)</f>
        <v>Medellín</v>
      </c>
      <c r="D182" t="str">
        <f>IF($A182="","",Tienda_1!F182)</f>
        <v>Pedro Gomez</v>
      </c>
      <c r="E182" t="str">
        <f>IF($A182="","",Tienda_1!I182)</f>
        <v>Tarjeta de crédito</v>
      </c>
      <c r="F182">
        <f>IF($A182="","",VALUE(RIGHT(Tienda_1!E182,4)))</f>
        <v>2022</v>
      </c>
      <c r="G182">
        <f>IF($A182="","",Tienda_1!C182)</f>
        <v>1570900</v>
      </c>
      <c r="H182">
        <f>IF($A182="","",Tienda_1!D182)</f>
        <v>81800</v>
      </c>
      <c r="I182">
        <f>IF($A182="","",Tienda_1!H182)</f>
        <v>5</v>
      </c>
      <c r="J182">
        <f>IF($A182="",0,IF(AND(OR('Cuadro-de-mando'!$B$4="(Todas)",'Cuadro-de-mando'!$B$4=$A182),OR('Cuadro-de-mando'!$E$4="(Todas)",'Cuadro-de-mando'!$E$4=$B182),OR('Cuadro-de-mando'!$H$4="(Todas)",'Cuadro-de-mando'!$H$4=$C182),OR('Cuadro-de-mando'!$K$4="(Todas)",'Cuadro-de-mando'!$K$4=$E182),OR('Cuadro-de-mando'!$N$4="(Todos)",'Cuadro-de-mando'!$N$4=$F182)),1,0))</f>
        <v>1</v>
      </c>
    </row>
    <row r="183" spans="1:10" x14ac:dyDescent="0.25">
      <c r="A183" t="str">
        <f>IF(Tienda_1!$A183="","","Tienda 1")</f>
        <v>Tienda 1</v>
      </c>
      <c r="B183" t="str">
        <f>IF($A183="","",Tienda_1!B183)</f>
        <v>Electrónicos</v>
      </c>
      <c r="C183" t="str">
        <f>IF($A183="","",Tienda_1!G183)</f>
        <v>Bogotá</v>
      </c>
      <c r="D183" t="str">
        <f>IF($A183="","",Tienda_1!F183)</f>
        <v>Pedro Gomez</v>
      </c>
      <c r="E183" t="str">
        <f>IF($A183="","",Tienda_1!I183)</f>
        <v>Tarjeta de crédito</v>
      </c>
      <c r="F183">
        <f>IF($A183="","",VALUE(RIGHT(Tienda_1!E183,4)))</f>
        <v>2021</v>
      </c>
      <c r="G183">
        <f>IF($A183="","",Tienda_1!C183)</f>
        <v>1881900</v>
      </c>
      <c r="H183">
        <f>IF($A183="","",Tienda_1!D183)</f>
        <v>100400</v>
      </c>
      <c r="I183">
        <f>IF($A183="","",Tienda_1!H183)</f>
        <v>5</v>
      </c>
      <c r="J183">
        <f>IF($A183="",0,IF(AND(OR('Cuadro-de-mando'!$B$4="(Todas)",'Cuadro-de-mando'!$B$4=$A183),OR('Cuadro-de-mando'!$E$4="(Todas)",'Cuadro-de-mando'!$E$4=$B183),OR('Cuadro-de-mando'!$H$4="(Todas)",'Cuadro-de-mando'!$H$4=$C183),OR('Cuadro-de-mando'!$K$4="(Todas)",'Cuadro-de-mando'!$K$4=$E183),OR('Cuadro-de-mando'!$N$4="(Todos)",'Cuadro-de-mando'!$N$4=$F183)),1,0))</f>
        <v>1</v>
      </c>
    </row>
    <row r="184" spans="1:10" x14ac:dyDescent="0.25">
      <c r="A184" t="str">
        <f>IF(Tienda_1!$A184="","","Tienda 1")</f>
        <v>Tienda 1</v>
      </c>
      <c r="B184" t="str">
        <f>IF($A184="","",Tienda_1!B184)</f>
        <v>Electrodomésticos</v>
      </c>
      <c r="C184" t="str">
        <f>IF($A184="","",Tienda_1!G184)</f>
        <v>Medellín</v>
      </c>
      <c r="D184" t="str">
        <f>IF($A184="","",Tienda_1!F184)</f>
        <v>Juliana Costa</v>
      </c>
      <c r="E184" t="str">
        <f>IF($A184="","",Tienda_1!I184)</f>
        <v>Tarjeta de crédito</v>
      </c>
      <c r="F184">
        <f>IF($A184="","",VALUE(RIGHT(Tienda_1!E184,4)))</f>
        <v>2021</v>
      </c>
      <c r="G184">
        <f>IF($A184="","",Tienda_1!C184)</f>
        <v>1307000</v>
      </c>
      <c r="H184">
        <f>IF($A184="","",Tienda_1!D184)</f>
        <v>69800</v>
      </c>
      <c r="I184">
        <f>IF($A184="","",Tienda_1!H184)</f>
        <v>5</v>
      </c>
      <c r="J184">
        <f>IF($A184="",0,IF(AND(OR('Cuadro-de-mando'!$B$4="(Todas)",'Cuadro-de-mando'!$B$4=$A184),OR('Cuadro-de-mando'!$E$4="(Todas)",'Cuadro-de-mando'!$E$4=$B184),OR('Cuadro-de-mando'!$H$4="(Todas)",'Cuadro-de-mando'!$H$4=$C184),OR('Cuadro-de-mando'!$K$4="(Todas)",'Cuadro-de-mando'!$K$4=$E184),OR('Cuadro-de-mando'!$N$4="(Todos)",'Cuadro-de-mando'!$N$4=$F184)),1,0))</f>
        <v>1</v>
      </c>
    </row>
    <row r="185" spans="1:10" x14ac:dyDescent="0.25">
      <c r="A185" t="str">
        <f>IF(Tienda_1!$A185="","","Tienda 1")</f>
        <v>Tienda 1</v>
      </c>
      <c r="B185" t="str">
        <f>IF($A185="","",Tienda_1!B185)</f>
        <v>Juguetes</v>
      </c>
      <c r="C185" t="str">
        <f>IF($A185="","",Tienda_1!G185)</f>
        <v>Bogotá</v>
      </c>
      <c r="D185" t="str">
        <f>IF($A185="","",Tienda_1!F185)</f>
        <v>Maria Alfonso</v>
      </c>
      <c r="E185" t="str">
        <f>IF($A185="","",Tienda_1!I185)</f>
        <v>Tarjeta de crédito</v>
      </c>
      <c r="F185">
        <f>IF($A185="","",VALUE(RIGHT(Tienda_1!E185,4)))</f>
        <v>2022</v>
      </c>
      <c r="G185">
        <f>IF($A185="","",Tienda_1!C185)</f>
        <v>163400</v>
      </c>
      <c r="H185">
        <f>IF($A185="","",Tienda_1!D185)</f>
        <v>6900</v>
      </c>
      <c r="I185">
        <f>IF($A185="","",Tienda_1!H185)</f>
        <v>5</v>
      </c>
      <c r="J185">
        <f>IF($A185="",0,IF(AND(OR('Cuadro-de-mando'!$B$4="(Todas)",'Cuadro-de-mando'!$B$4=$A185),OR('Cuadro-de-mando'!$E$4="(Todas)",'Cuadro-de-mando'!$E$4=$B185),OR('Cuadro-de-mando'!$H$4="(Todas)",'Cuadro-de-mando'!$H$4=$C185),OR('Cuadro-de-mando'!$K$4="(Todas)",'Cuadro-de-mando'!$K$4=$E185),OR('Cuadro-de-mando'!$N$4="(Todos)",'Cuadro-de-mando'!$N$4=$F185)),1,0))</f>
        <v>1</v>
      </c>
    </row>
    <row r="186" spans="1:10" x14ac:dyDescent="0.25">
      <c r="A186" t="str">
        <f>IF(Tienda_1!$A186="","","Tienda 1")</f>
        <v>Tienda 1</v>
      </c>
      <c r="B186" t="str">
        <f>IF($A186="","",Tienda_1!B186)</f>
        <v>Juguetes</v>
      </c>
      <c r="C186" t="str">
        <f>IF($A186="","",Tienda_1!G186)</f>
        <v>Leticia</v>
      </c>
      <c r="D186" t="str">
        <f>IF($A186="","",Tienda_1!F186)</f>
        <v>Felipe Santos</v>
      </c>
      <c r="E186" t="str">
        <f>IF($A186="","",Tienda_1!I186)</f>
        <v>Tarjeta de crédito</v>
      </c>
      <c r="F186">
        <f>IF($A186="","",VALUE(RIGHT(Tienda_1!E186,4)))</f>
        <v>2020</v>
      </c>
      <c r="G186">
        <f>IF($A186="","",Tienda_1!C186)</f>
        <v>46700</v>
      </c>
      <c r="H186">
        <f>IF($A186="","",Tienda_1!D186)</f>
        <v>2900</v>
      </c>
      <c r="I186">
        <f>IF($A186="","",Tienda_1!H186)</f>
        <v>5</v>
      </c>
      <c r="J186">
        <f>IF($A186="",0,IF(AND(OR('Cuadro-de-mando'!$B$4="(Todas)",'Cuadro-de-mando'!$B$4=$A186),OR('Cuadro-de-mando'!$E$4="(Todas)",'Cuadro-de-mando'!$E$4=$B186),OR('Cuadro-de-mando'!$H$4="(Todas)",'Cuadro-de-mando'!$H$4=$C186),OR('Cuadro-de-mando'!$K$4="(Todas)",'Cuadro-de-mando'!$K$4=$E186),OR('Cuadro-de-mando'!$N$4="(Todos)",'Cuadro-de-mando'!$N$4=$F186)),1,0))</f>
        <v>1</v>
      </c>
    </row>
    <row r="187" spans="1:10" x14ac:dyDescent="0.25">
      <c r="A187" t="str">
        <f>IF(Tienda_1!$A187="","","Tienda 1")</f>
        <v>Tienda 1</v>
      </c>
      <c r="B187" t="str">
        <f>IF($A187="","",Tienda_1!B187)</f>
        <v>Muebles</v>
      </c>
      <c r="C187" t="str">
        <f>IF($A187="","",Tienda_1!G187)</f>
        <v>Pereira</v>
      </c>
      <c r="D187" t="str">
        <f>IF($A187="","",Tienda_1!F187)</f>
        <v>Camila Rivera</v>
      </c>
      <c r="E187" t="str">
        <f>IF($A187="","",Tienda_1!I187)</f>
        <v>Tarjeta de crédito</v>
      </c>
      <c r="F187">
        <f>IF($A187="","",VALUE(RIGHT(Tienda_1!E187,4)))</f>
        <v>2023</v>
      </c>
      <c r="G187">
        <f>IF($A187="","",Tienda_1!C187)</f>
        <v>272000</v>
      </c>
      <c r="H187">
        <f>IF($A187="","",Tienda_1!D187)</f>
        <v>12700</v>
      </c>
      <c r="I187">
        <f>IF($A187="","",Tienda_1!H187)</f>
        <v>4</v>
      </c>
      <c r="J187">
        <f>IF($A187="",0,IF(AND(OR('Cuadro-de-mando'!$B$4="(Todas)",'Cuadro-de-mando'!$B$4=$A187),OR('Cuadro-de-mando'!$E$4="(Todas)",'Cuadro-de-mando'!$E$4=$B187),OR('Cuadro-de-mando'!$H$4="(Todas)",'Cuadro-de-mando'!$H$4=$C187),OR('Cuadro-de-mando'!$K$4="(Todas)",'Cuadro-de-mando'!$K$4=$E187),OR('Cuadro-de-mando'!$N$4="(Todos)",'Cuadro-de-mando'!$N$4=$F187)),1,0))</f>
        <v>1</v>
      </c>
    </row>
    <row r="188" spans="1:10" x14ac:dyDescent="0.25">
      <c r="A188" t="str">
        <f>IF(Tienda_1!$A188="","","Tienda 1")</f>
        <v>Tienda 1</v>
      </c>
      <c r="B188" t="str">
        <f>IF($A188="","",Tienda_1!B188)</f>
        <v>Muebles</v>
      </c>
      <c r="C188" t="str">
        <f>IF($A188="","",Tienda_1!G188)</f>
        <v>Pereira</v>
      </c>
      <c r="D188" t="str">
        <f>IF($A188="","",Tienda_1!F188)</f>
        <v>Pedro Gomez</v>
      </c>
      <c r="E188" t="str">
        <f>IF($A188="","",Tienda_1!I188)</f>
        <v>Cupón</v>
      </c>
      <c r="F188">
        <f>IF($A188="","",VALUE(RIGHT(Tienda_1!E188,4)))</f>
        <v>2021</v>
      </c>
      <c r="G188">
        <f>IF($A188="","",Tienda_1!C188)</f>
        <v>217000</v>
      </c>
      <c r="H188">
        <f>IF($A188="","",Tienda_1!D188)</f>
        <v>9700</v>
      </c>
      <c r="I188">
        <f>IF($A188="","",Tienda_1!H188)</f>
        <v>1</v>
      </c>
      <c r="J188">
        <f>IF($A188="",0,IF(AND(OR('Cuadro-de-mando'!$B$4="(Todas)",'Cuadro-de-mando'!$B$4=$A188),OR('Cuadro-de-mando'!$E$4="(Todas)",'Cuadro-de-mando'!$E$4=$B188),OR('Cuadro-de-mando'!$H$4="(Todas)",'Cuadro-de-mando'!$H$4=$C188),OR('Cuadro-de-mando'!$K$4="(Todas)",'Cuadro-de-mando'!$K$4=$E188),OR('Cuadro-de-mando'!$N$4="(Todos)",'Cuadro-de-mando'!$N$4=$F188)),1,0))</f>
        <v>1</v>
      </c>
    </row>
    <row r="189" spans="1:10" x14ac:dyDescent="0.25">
      <c r="A189" t="str">
        <f>IF(Tienda_1!$A189="","","Tienda 1")</f>
        <v>Tienda 1</v>
      </c>
      <c r="B189" t="str">
        <f>IF($A189="","",Tienda_1!B189)</f>
        <v>Deportes y diversión</v>
      </c>
      <c r="C189" t="str">
        <f>IF($A189="","",Tienda_1!G189)</f>
        <v>Bogotá</v>
      </c>
      <c r="D189" t="str">
        <f>IF($A189="","",Tienda_1!F189)</f>
        <v>Maria Alfonso</v>
      </c>
      <c r="E189" t="str">
        <f>IF($A189="","",Tienda_1!I189)</f>
        <v>Nequi</v>
      </c>
      <c r="F189">
        <f>IF($A189="","",VALUE(RIGHT(Tienda_1!E189,4)))</f>
        <v>2022</v>
      </c>
      <c r="G189">
        <f>IF($A189="","",Tienda_1!C189)</f>
        <v>48800</v>
      </c>
      <c r="H189">
        <f>IF($A189="","",Tienda_1!D189)</f>
        <v>800</v>
      </c>
      <c r="I189">
        <f>IF($A189="","",Tienda_1!H189)</f>
        <v>5</v>
      </c>
      <c r="J189">
        <f>IF($A189="",0,IF(AND(OR('Cuadro-de-mando'!$B$4="(Todas)",'Cuadro-de-mando'!$B$4=$A189),OR('Cuadro-de-mando'!$E$4="(Todas)",'Cuadro-de-mando'!$E$4=$B189),OR('Cuadro-de-mando'!$H$4="(Todas)",'Cuadro-de-mando'!$H$4=$C189),OR('Cuadro-de-mando'!$K$4="(Todas)",'Cuadro-de-mando'!$K$4=$E189),OR('Cuadro-de-mando'!$N$4="(Todos)",'Cuadro-de-mando'!$N$4=$F189)),1,0))</f>
        <v>1</v>
      </c>
    </row>
    <row r="190" spans="1:10" x14ac:dyDescent="0.25">
      <c r="A190" t="str">
        <f>IF(Tienda_1!$A190="","","Tienda 1")</f>
        <v>Tienda 1</v>
      </c>
      <c r="B190" t="str">
        <f>IF($A190="","",Tienda_1!B190)</f>
        <v>Artículos para el hogar</v>
      </c>
      <c r="C190" t="str">
        <f>IF($A190="","",Tienda_1!G190)</f>
        <v>Bogotá</v>
      </c>
      <c r="D190" t="str">
        <f>IF($A190="","",Tienda_1!F190)</f>
        <v>Ángel Rodriguez</v>
      </c>
      <c r="E190" t="str">
        <f>IF($A190="","",Tienda_1!I190)</f>
        <v>Tarjeta de crédito</v>
      </c>
      <c r="F190">
        <f>IF($A190="","",VALUE(RIGHT(Tienda_1!E190,4)))</f>
        <v>2020</v>
      </c>
      <c r="G190">
        <f>IF($A190="","",Tienda_1!C190)</f>
        <v>34600</v>
      </c>
      <c r="H190">
        <f>IF($A190="","",Tienda_1!D190)</f>
        <v>4200</v>
      </c>
      <c r="I190">
        <f>IF($A190="","",Tienda_1!H190)</f>
        <v>4</v>
      </c>
      <c r="J190">
        <f>IF($A190="",0,IF(AND(OR('Cuadro-de-mando'!$B$4="(Todas)",'Cuadro-de-mando'!$B$4=$A190),OR('Cuadro-de-mando'!$E$4="(Todas)",'Cuadro-de-mando'!$E$4=$B190),OR('Cuadro-de-mando'!$H$4="(Todas)",'Cuadro-de-mando'!$H$4=$C190),OR('Cuadro-de-mando'!$K$4="(Todas)",'Cuadro-de-mando'!$K$4=$E190),OR('Cuadro-de-mando'!$N$4="(Todos)",'Cuadro-de-mando'!$N$4=$F190)),1,0))</f>
        <v>1</v>
      </c>
    </row>
    <row r="191" spans="1:10" x14ac:dyDescent="0.25">
      <c r="A191" t="str">
        <f>IF(Tienda_1!$A191="","","Tienda 1")</f>
        <v>Tienda 1</v>
      </c>
      <c r="B191" t="str">
        <f>IF($A191="","",Tienda_1!B191)</f>
        <v>Libros</v>
      </c>
      <c r="C191" t="str">
        <f>IF($A191="","",Tienda_1!G191)</f>
        <v>Cúcuta</v>
      </c>
      <c r="D191" t="str">
        <f>IF($A191="","",Tienda_1!F191)</f>
        <v>Maria Alfonso</v>
      </c>
      <c r="E191" t="str">
        <f>IF($A191="","",Tienda_1!I191)</f>
        <v>Tarjeta de crédito</v>
      </c>
      <c r="F191">
        <f>IF($A191="","",VALUE(RIGHT(Tienda_1!E191,4)))</f>
        <v>2021</v>
      </c>
      <c r="G191">
        <f>IF($A191="","",Tienda_1!C191)</f>
        <v>44000</v>
      </c>
      <c r="H191">
        <f>IF($A191="","",Tienda_1!D191)</f>
        <v>2700</v>
      </c>
      <c r="I191">
        <f>IF($A191="","",Tienda_1!H191)</f>
        <v>3</v>
      </c>
      <c r="J191">
        <f>IF($A191="",0,IF(AND(OR('Cuadro-de-mando'!$B$4="(Todas)",'Cuadro-de-mando'!$B$4=$A191),OR('Cuadro-de-mando'!$E$4="(Todas)",'Cuadro-de-mando'!$E$4=$B191),OR('Cuadro-de-mando'!$H$4="(Todas)",'Cuadro-de-mando'!$H$4=$C191),OR('Cuadro-de-mando'!$K$4="(Todas)",'Cuadro-de-mando'!$K$4=$E191),OR('Cuadro-de-mando'!$N$4="(Todos)",'Cuadro-de-mando'!$N$4=$F191)),1,0))</f>
        <v>1</v>
      </c>
    </row>
    <row r="192" spans="1:10" x14ac:dyDescent="0.25">
      <c r="A192" t="str">
        <f>IF(Tienda_1!$A192="","","Tienda 1")</f>
        <v>Tienda 1</v>
      </c>
      <c r="B192" t="str">
        <f>IF($A192="","",Tienda_1!B192)</f>
        <v>Artículos para el hogar</v>
      </c>
      <c r="C192" t="str">
        <f>IF($A192="","",Tienda_1!G192)</f>
        <v>Bogotá</v>
      </c>
      <c r="D192" t="str">
        <f>IF($A192="","",Tienda_1!F192)</f>
        <v>Camila Rivera</v>
      </c>
      <c r="E192" t="str">
        <f>IF($A192="","",Tienda_1!I192)</f>
        <v>Tarjeta de crédito</v>
      </c>
      <c r="F192">
        <f>IF($A192="","",VALUE(RIGHT(Tienda_1!E192,4)))</f>
        <v>2022</v>
      </c>
      <c r="G192">
        <f>IF($A192="","",Tienda_1!C192)</f>
        <v>39800</v>
      </c>
      <c r="H192">
        <f>IF($A192="","",Tienda_1!D192)</f>
        <v>2500</v>
      </c>
      <c r="I192">
        <f>IF($A192="","",Tienda_1!H192)</f>
        <v>1</v>
      </c>
      <c r="J192">
        <f>IF($A192="",0,IF(AND(OR('Cuadro-de-mando'!$B$4="(Todas)",'Cuadro-de-mando'!$B$4=$A192),OR('Cuadro-de-mando'!$E$4="(Todas)",'Cuadro-de-mando'!$E$4=$B192),OR('Cuadro-de-mando'!$H$4="(Todas)",'Cuadro-de-mando'!$H$4=$C192),OR('Cuadro-de-mando'!$K$4="(Todas)",'Cuadro-de-mando'!$K$4=$E192),OR('Cuadro-de-mando'!$N$4="(Todos)",'Cuadro-de-mando'!$N$4=$F192)),1,0))</f>
        <v>1</v>
      </c>
    </row>
    <row r="193" spans="1:10" x14ac:dyDescent="0.25">
      <c r="A193" t="str">
        <f>IF(Tienda_1!$A193="","","Tienda 1")</f>
        <v>Tienda 1</v>
      </c>
      <c r="B193" t="str">
        <f>IF($A193="","",Tienda_1!B193)</f>
        <v>Muebles</v>
      </c>
      <c r="C193" t="str">
        <f>IF($A193="","",Tienda_1!G193)</f>
        <v>Medellín</v>
      </c>
      <c r="D193" t="str">
        <f>IF($A193="","",Tienda_1!F193)</f>
        <v>Mariana Herrera</v>
      </c>
      <c r="E193" t="str">
        <f>IF($A193="","",Tienda_1!I193)</f>
        <v>Tarjeta de crédito</v>
      </c>
      <c r="F193">
        <f>IF($A193="","",VALUE(RIGHT(Tienda_1!E193,4)))</f>
        <v>2020</v>
      </c>
      <c r="G193">
        <f>IF($A193="","",Tienda_1!C193)</f>
        <v>646900</v>
      </c>
      <c r="H193">
        <f>IF($A193="","",Tienda_1!D193)</f>
        <v>34800</v>
      </c>
      <c r="I193">
        <f>IF($A193="","",Tienda_1!H193)</f>
        <v>5</v>
      </c>
      <c r="J193">
        <f>IF($A193="",0,IF(AND(OR('Cuadro-de-mando'!$B$4="(Todas)",'Cuadro-de-mando'!$B$4=$A193),OR('Cuadro-de-mando'!$E$4="(Todas)",'Cuadro-de-mando'!$E$4=$B193),OR('Cuadro-de-mando'!$H$4="(Todas)",'Cuadro-de-mando'!$H$4=$C193),OR('Cuadro-de-mando'!$K$4="(Todas)",'Cuadro-de-mando'!$K$4=$E193),OR('Cuadro-de-mando'!$N$4="(Todos)",'Cuadro-de-mando'!$N$4=$F193)),1,0))</f>
        <v>1</v>
      </c>
    </row>
    <row r="194" spans="1:10" x14ac:dyDescent="0.25">
      <c r="A194" t="str">
        <f>IF(Tienda_1!$A194="","","Tienda 1")</f>
        <v>Tienda 1</v>
      </c>
      <c r="B194" t="str">
        <f>IF($A194="","",Tienda_1!B194)</f>
        <v>Deportes y diversión</v>
      </c>
      <c r="C194" t="str">
        <f>IF($A194="","",Tienda_1!G194)</f>
        <v>Bogotá</v>
      </c>
      <c r="D194" t="str">
        <f>IF($A194="","",Tienda_1!F194)</f>
        <v>Izabela de León</v>
      </c>
      <c r="E194" t="str">
        <f>IF($A194="","",Tienda_1!I194)</f>
        <v>Tarjeta de crédito</v>
      </c>
      <c r="F194">
        <f>IF($A194="","",VALUE(RIGHT(Tienda_1!E194,4)))</f>
        <v>2022</v>
      </c>
      <c r="G194">
        <f>IF($A194="","",Tienda_1!C194)</f>
        <v>107000</v>
      </c>
      <c r="H194">
        <f>IF($A194="","",Tienda_1!D194)</f>
        <v>8100</v>
      </c>
      <c r="I194">
        <f>IF($A194="","",Tienda_1!H194)</f>
        <v>5</v>
      </c>
      <c r="J194">
        <f>IF($A194="",0,IF(AND(OR('Cuadro-de-mando'!$B$4="(Todas)",'Cuadro-de-mando'!$B$4=$A194),OR('Cuadro-de-mando'!$E$4="(Todas)",'Cuadro-de-mando'!$E$4=$B194),OR('Cuadro-de-mando'!$H$4="(Todas)",'Cuadro-de-mando'!$H$4=$C194),OR('Cuadro-de-mando'!$K$4="(Todas)",'Cuadro-de-mando'!$K$4=$E194),OR('Cuadro-de-mando'!$N$4="(Todos)",'Cuadro-de-mando'!$N$4=$F194)),1,0))</f>
        <v>1</v>
      </c>
    </row>
    <row r="195" spans="1:10" x14ac:dyDescent="0.25">
      <c r="A195" t="str">
        <f>IF(Tienda_1!$A195="","","Tienda 1")</f>
        <v>Tienda 1</v>
      </c>
      <c r="B195" t="str">
        <f>IF($A195="","",Tienda_1!B195)</f>
        <v>Muebles</v>
      </c>
      <c r="C195" t="str">
        <f>IF($A195="","",Tienda_1!G195)</f>
        <v>Bogotá</v>
      </c>
      <c r="D195" t="str">
        <f>IF($A195="","",Tienda_1!F195)</f>
        <v>Ángel Rodriguez</v>
      </c>
      <c r="E195" t="str">
        <f>IF($A195="","",Tienda_1!I195)</f>
        <v>Tarjeta de crédito</v>
      </c>
      <c r="F195">
        <f>IF($A195="","",VALUE(RIGHT(Tienda_1!E195,4)))</f>
        <v>2021</v>
      </c>
      <c r="G195">
        <f>IF($A195="","",Tienda_1!C195)</f>
        <v>269600</v>
      </c>
      <c r="H195">
        <f>IF($A195="","",Tienda_1!D195)</f>
        <v>20000</v>
      </c>
      <c r="I195">
        <f>IF($A195="","",Tienda_1!H195)</f>
        <v>5</v>
      </c>
      <c r="J195">
        <f>IF($A195="",0,IF(AND(OR('Cuadro-de-mando'!$B$4="(Todas)",'Cuadro-de-mando'!$B$4=$A195),OR('Cuadro-de-mando'!$E$4="(Todas)",'Cuadro-de-mando'!$E$4=$B195),OR('Cuadro-de-mando'!$H$4="(Todas)",'Cuadro-de-mando'!$H$4=$C195),OR('Cuadro-de-mando'!$K$4="(Todas)",'Cuadro-de-mando'!$K$4=$E195),OR('Cuadro-de-mando'!$N$4="(Todos)",'Cuadro-de-mando'!$N$4=$F195)),1,0))</f>
        <v>1</v>
      </c>
    </row>
    <row r="196" spans="1:10" x14ac:dyDescent="0.25">
      <c r="A196" t="str">
        <f>IF(Tienda_1!$A196="","","Tienda 1")</f>
        <v>Tienda 1</v>
      </c>
      <c r="B196" t="str">
        <f>IF($A196="","",Tienda_1!B196)</f>
        <v>Juguetes</v>
      </c>
      <c r="C196" t="str">
        <f>IF($A196="","",Tienda_1!G196)</f>
        <v>Cali</v>
      </c>
      <c r="D196" t="str">
        <f>IF($A196="","",Tienda_1!F196)</f>
        <v>Juan Fernandez</v>
      </c>
      <c r="E196" t="str">
        <f>IF($A196="","",Tienda_1!I196)</f>
        <v>Nequi</v>
      </c>
      <c r="F196">
        <f>IF($A196="","",VALUE(RIGHT(Tienda_1!E196,4)))</f>
        <v>2022</v>
      </c>
      <c r="G196">
        <f>IF($A196="","",Tienda_1!C196)</f>
        <v>193400</v>
      </c>
      <c r="H196">
        <f>IF($A196="","",Tienda_1!D196)</f>
        <v>8500</v>
      </c>
      <c r="I196">
        <f>IF($A196="","",Tienda_1!H196)</f>
        <v>5</v>
      </c>
      <c r="J196">
        <f>IF($A196="",0,IF(AND(OR('Cuadro-de-mando'!$B$4="(Todas)",'Cuadro-de-mando'!$B$4=$A196),OR('Cuadro-de-mando'!$E$4="(Todas)",'Cuadro-de-mando'!$E$4=$B196),OR('Cuadro-de-mando'!$H$4="(Todas)",'Cuadro-de-mando'!$H$4=$C196),OR('Cuadro-de-mando'!$K$4="(Todas)",'Cuadro-de-mando'!$K$4=$E196),OR('Cuadro-de-mando'!$N$4="(Todos)",'Cuadro-de-mando'!$N$4=$F196)),1,0))</f>
        <v>1</v>
      </c>
    </row>
    <row r="197" spans="1:10" x14ac:dyDescent="0.25">
      <c r="A197" t="str">
        <f>IF(Tienda_1!$A197="","","Tienda 1")</f>
        <v>Tienda 1</v>
      </c>
      <c r="B197" t="str">
        <f>IF($A197="","",Tienda_1!B197)</f>
        <v>Muebles</v>
      </c>
      <c r="C197" t="str">
        <f>IF($A197="","",Tienda_1!G197)</f>
        <v>Bogotá</v>
      </c>
      <c r="D197" t="str">
        <f>IF($A197="","",Tienda_1!F197)</f>
        <v>Santiago Silva</v>
      </c>
      <c r="E197" t="str">
        <f>IF($A197="","",Tienda_1!I197)</f>
        <v>Tarjeta de crédito</v>
      </c>
      <c r="F197">
        <f>IF($A197="","",VALUE(RIGHT(Tienda_1!E197,4)))</f>
        <v>2021</v>
      </c>
      <c r="G197">
        <f>IF($A197="","",Tienda_1!C197)</f>
        <v>288700</v>
      </c>
      <c r="H197">
        <f>IF($A197="","",Tienda_1!D197)</f>
        <v>15600</v>
      </c>
      <c r="I197">
        <f>IF($A197="","",Tienda_1!H197)</f>
        <v>4</v>
      </c>
      <c r="J197">
        <f>IF($A197="",0,IF(AND(OR('Cuadro-de-mando'!$B$4="(Todas)",'Cuadro-de-mando'!$B$4=$A197),OR('Cuadro-de-mando'!$E$4="(Todas)",'Cuadro-de-mando'!$E$4=$B197),OR('Cuadro-de-mando'!$H$4="(Todas)",'Cuadro-de-mando'!$H$4=$C197),OR('Cuadro-de-mando'!$K$4="(Todas)",'Cuadro-de-mando'!$K$4=$E197),OR('Cuadro-de-mando'!$N$4="(Todos)",'Cuadro-de-mando'!$N$4=$F197)),1,0))</f>
        <v>1</v>
      </c>
    </row>
    <row r="198" spans="1:10" x14ac:dyDescent="0.25">
      <c r="A198" t="str">
        <f>IF(Tienda_1!$A198="","","Tienda 1")</f>
        <v>Tienda 1</v>
      </c>
      <c r="B198" t="str">
        <f>IF($A198="","",Tienda_1!B198)</f>
        <v>Juguetes</v>
      </c>
      <c r="C198" t="str">
        <f>IF($A198="","",Tienda_1!G198)</f>
        <v>Bogotá</v>
      </c>
      <c r="D198" t="str">
        <f>IF($A198="","",Tienda_1!F198)</f>
        <v>Rafael Acosta</v>
      </c>
      <c r="E198" t="str">
        <f>IF($A198="","",Tienda_1!I198)</f>
        <v>Tarjeta de crédito</v>
      </c>
      <c r="F198">
        <f>IF($A198="","",VALUE(RIGHT(Tienda_1!E198,4)))</f>
        <v>2023</v>
      </c>
      <c r="G198">
        <f>IF($A198="","",Tienda_1!C198)</f>
        <v>40200</v>
      </c>
      <c r="H198">
        <f>IF($A198="","",Tienda_1!D198)</f>
        <v>0</v>
      </c>
      <c r="I198">
        <f>IF($A198="","",Tienda_1!H198)</f>
        <v>5</v>
      </c>
      <c r="J198">
        <f>IF($A198="",0,IF(AND(OR('Cuadro-de-mando'!$B$4="(Todas)",'Cuadro-de-mando'!$B$4=$A198),OR('Cuadro-de-mando'!$E$4="(Todas)",'Cuadro-de-mando'!$E$4=$B198),OR('Cuadro-de-mando'!$H$4="(Todas)",'Cuadro-de-mando'!$H$4=$C198),OR('Cuadro-de-mando'!$K$4="(Todas)",'Cuadro-de-mando'!$K$4=$E198),OR('Cuadro-de-mando'!$N$4="(Todos)",'Cuadro-de-mando'!$N$4=$F198)),1,0))</f>
        <v>1</v>
      </c>
    </row>
    <row r="199" spans="1:10" x14ac:dyDescent="0.25">
      <c r="A199" t="str">
        <f>IF(Tienda_1!$A199="","","Tienda 1")</f>
        <v>Tienda 1</v>
      </c>
      <c r="B199" t="str">
        <f>IF($A199="","",Tienda_1!B199)</f>
        <v>Muebles</v>
      </c>
      <c r="C199" t="str">
        <f>IF($A199="","",Tienda_1!G199)</f>
        <v>Bogotá</v>
      </c>
      <c r="D199" t="str">
        <f>IF($A199="","",Tienda_1!F199)</f>
        <v>Juan Fernandez</v>
      </c>
      <c r="E199" t="str">
        <f>IF($A199="","",Tienda_1!I199)</f>
        <v>Tarjeta de crédito</v>
      </c>
      <c r="F199">
        <f>IF($A199="","",VALUE(RIGHT(Tienda_1!E199,4)))</f>
        <v>2020</v>
      </c>
      <c r="G199">
        <f>IF($A199="","",Tienda_1!C199)</f>
        <v>202200</v>
      </c>
      <c r="H199">
        <f>IF($A199="","",Tienda_1!D199)</f>
        <v>11000</v>
      </c>
      <c r="I199">
        <f>IF($A199="","",Tienda_1!H199)</f>
        <v>5</v>
      </c>
      <c r="J199">
        <f>IF($A199="",0,IF(AND(OR('Cuadro-de-mando'!$B$4="(Todas)",'Cuadro-de-mando'!$B$4=$A199),OR('Cuadro-de-mando'!$E$4="(Todas)",'Cuadro-de-mando'!$E$4=$B199),OR('Cuadro-de-mando'!$H$4="(Todas)",'Cuadro-de-mando'!$H$4=$C199),OR('Cuadro-de-mando'!$K$4="(Todas)",'Cuadro-de-mando'!$K$4=$E199),OR('Cuadro-de-mando'!$N$4="(Todos)",'Cuadro-de-mando'!$N$4=$F199)),1,0))</f>
        <v>1</v>
      </c>
    </row>
    <row r="200" spans="1:10" x14ac:dyDescent="0.25">
      <c r="A200" t="str">
        <f>IF(Tienda_1!$A200="","","Tienda 1")</f>
        <v>Tienda 1</v>
      </c>
      <c r="B200" t="str">
        <f>IF($A200="","",Tienda_1!B200)</f>
        <v>Electrónicos</v>
      </c>
      <c r="C200" t="str">
        <f>IF($A200="","",Tienda_1!G200)</f>
        <v>Medellín</v>
      </c>
      <c r="D200" t="str">
        <f>IF($A200="","",Tienda_1!F200)</f>
        <v>Juan Fernandez</v>
      </c>
      <c r="E200" t="str">
        <f>IF($A200="","",Tienda_1!I200)</f>
        <v>Tarjeta de crédito</v>
      </c>
      <c r="F200">
        <f>IF($A200="","",VALUE(RIGHT(Tienda_1!E200,4)))</f>
        <v>2020</v>
      </c>
      <c r="G200">
        <f>IF($A200="","",Tienda_1!C200)</f>
        <v>362100</v>
      </c>
      <c r="H200">
        <f>IF($A200="","",Tienda_1!D200)</f>
        <v>19500</v>
      </c>
      <c r="I200">
        <f>IF($A200="","",Tienda_1!H200)</f>
        <v>1</v>
      </c>
      <c r="J200">
        <f>IF($A200="",0,IF(AND(OR('Cuadro-de-mando'!$B$4="(Todas)",'Cuadro-de-mando'!$B$4=$A200),OR('Cuadro-de-mando'!$E$4="(Todas)",'Cuadro-de-mando'!$E$4=$B200),OR('Cuadro-de-mando'!$H$4="(Todas)",'Cuadro-de-mando'!$H$4=$C200),OR('Cuadro-de-mando'!$K$4="(Todas)",'Cuadro-de-mando'!$K$4=$E200),OR('Cuadro-de-mando'!$N$4="(Todos)",'Cuadro-de-mando'!$N$4=$F200)),1,0))</f>
        <v>1</v>
      </c>
    </row>
    <row r="201" spans="1:10" x14ac:dyDescent="0.25">
      <c r="A201" t="str">
        <f>IF(Tienda_1!$A201="","","Tienda 1")</f>
        <v>Tienda 1</v>
      </c>
      <c r="B201" t="str">
        <f>IF($A201="","",Tienda_1!B201)</f>
        <v>Juguetes</v>
      </c>
      <c r="C201" t="str">
        <f>IF($A201="","",Tienda_1!G201)</f>
        <v>Bucaramanga</v>
      </c>
      <c r="D201" t="str">
        <f>IF($A201="","",Tienda_1!F201)</f>
        <v>Izabela de León</v>
      </c>
      <c r="E201" t="str">
        <f>IF($A201="","",Tienda_1!I201)</f>
        <v>Tarjeta de crédito</v>
      </c>
      <c r="F201">
        <f>IF($A201="","",VALUE(RIGHT(Tienda_1!E201,4)))</f>
        <v>2023</v>
      </c>
      <c r="G201">
        <f>IF($A201="","",Tienda_1!C201)</f>
        <v>37500</v>
      </c>
      <c r="H201">
        <f>IF($A201="","",Tienda_1!D201)</f>
        <v>4400</v>
      </c>
      <c r="I201">
        <f>IF($A201="","",Tienda_1!H201)</f>
        <v>5</v>
      </c>
      <c r="J201">
        <f>IF($A201="",0,IF(AND(OR('Cuadro-de-mando'!$B$4="(Todas)",'Cuadro-de-mando'!$B$4=$A201),OR('Cuadro-de-mando'!$E$4="(Todas)",'Cuadro-de-mando'!$E$4=$B201),OR('Cuadro-de-mando'!$H$4="(Todas)",'Cuadro-de-mando'!$H$4=$C201),OR('Cuadro-de-mando'!$K$4="(Todas)",'Cuadro-de-mando'!$K$4=$E201),OR('Cuadro-de-mando'!$N$4="(Todos)",'Cuadro-de-mando'!$N$4=$F201)),1,0))</f>
        <v>1</v>
      </c>
    </row>
    <row r="202" spans="1:10" x14ac:dyDescent="0.25">
      <c r="A202" t="str">
        <f>IF(Tienda_1!$A202="","","Tienda 1")</f>
        <v>Tienda 1</v>
      </c>
      <c r="B202" t="str">
        <f>IF($A202="","",Tienda_1!B202)</f>
        <v>Juguetes</v>
      </c>
      <c r="C202" t="str">
        <f>IF($A202="","",Tienda_1!G202)</f>
        <v>Bogotá</v>
      </c>
      <c r="D202" t="str">
        <f>IF($A202="","",Tienda_1!F202)</f>
        <v>Rafael Acosta</v>
      </c>
      <c r="E202" t="str">
        <f>IF($A202="","",Tienda_1!I202)</f>
        <v>Tarjeta de crédito</v>
      </c>
      <c r="F202">
        <f>IF($A202="","",VALUE(RIGHT(Tienda_1!E202,4)))</f>
        <v>2022</v>
      </c>
      <c r="G202">
        <f>IF($A202="","",Tienda_1!C202)</f>
        <v>50900</v>
      </c>
      <c r="H202">
        <f>IF($A202="","",Tienda_1!D202)</f>
        <v>3100</v>
      </c>
      <c r="I202">
        <f>IF($A202="","",Tienda_1!H202)</f>
        <v>5</v>
      </c>
      <c r="J202">
        <f>IF($A202="",0,IF(AND(OR('Cuadro-de-mando'!$B$4="(Todas)",'Cuadro-de-mando'!$B$4=$A202),OR('Cuadro-de-mando'!$E$4="(Todas)",'Cuadro-de-mando'!$E$4=$B202),OR('Cuadro-de-mando'!$H$4="(Todas)",'Cuadro-de-mando'!$H$4=$C202),OR('Cuadro-de-mando'!$K$4="(Todas)",'Cuadro-de-mando'!$K$4=$E202),OR('Cuadro-de-mando'!$N$4="(Todos)",'Cuadro-de-mando'!$N$4=$F202)),1,0))</f>
        <v>1</v>
      </c>
    </row>
    <row r="203" spans="1:10" x14ac:dyDescent="0.25">
      <c r="A203" t="str">
        <f>IF(Tienda_1!$A203="","","Tienda 1")</f>
        <v>Tienda 1</v>
      </c>
      <c r="B203" t="str">
        <f>IF($A203="","",Tienda_1!B203)</f>
        <v>Instrumentos musicales</v>
      </c>
      <c r="C203" t="str">
        <f>IF($A203="","",Tienda_1!G203)</f>
        <v>Bogotá</v>
      </c>
      <c r="D203" t="str">
        <f>IF($A203="","",Tienda_1!F203)</f>
        <v>Lucas Olivera</v>
      </c>
      <c r="E203" t="str">
        <f>IF($A203="","",Tienda_1!I203)</f>
        <v>Tarjeta de crédito</v>
      </c>
      <c r="F203">
        <f>IF($A203="","",VALUE(RIGHT(Tienda_1!E203,4)))</f>
        <v>2022</v>
      </c>
      <c r="G203">
        <f>IF($A203="","",Tienda_1!C203)</f>
        <v>841100</v>
      </c>
      <c r="H203">
        <f>IF($A203="","",Tienda_1!D203)</f>
        <v>47200</v>
      </c>
      <c r="I203">
        <f>IF($A203="","",Tienda_1!H203)</f>
        <v>1</v>
      </c>
      <c r="J203">
        <f>IF($A203="",0,IF(AND(OR('Cuadro-de-mando'!$B$4="(Todas)",'Cuadro-de-mando'!$B$4=$A203),OR('Cuadro-de-mando'!$E$4="(Todas)",'Cuadro-de-mando'!$E$4=$B203),OR('Cuadro-de-mando'!$H$4="(Todas)",'Cuadro-de-mando'!$H$4=$C203),OR('Cuadro-de-mando'!$K$4="(Todas)",'Cuadro-de-mando'!$K$4=$E203),OR('Cuadro-de-mando'!$N$4="(Todos)",'Cuadro-de-mando'!$N$4=$F203)),1,0))</f>
        <v>1</v>
      </c>
    </row>
    <row r="204" spans="1:10" x14ac:dyDescent="0.25">
      <c r="A204" t="str">
        <f>IF(Tienda_1!$A204="","","Tienda 1")</f>
        <v>Tienda 1</v>
      </c>
      <c r="B204" t="str">
        <f>IF($A204="","",Tienda_1!B204)</f>
        <v>Muebles</v>
      </c>
      <c r="C204" t="str">
        <f>IF($A204="","",Tienda_1!G204)</f>
        <v>Medellín</v>
      </c>
      <c r="D204" t="str">
        <f>IF($A204="","",Tienda_1!F204)</f>
        <v>Maria Alfonso</v>
      </c>
      <c r="E204" t="str">
        <f>IF($A204="","",Tienda_1!I204)</f>
        <v>Tarjeta de crédito</v>
      </c>
      <c r="F204">
        <f>IF($A204="","",VALUE(RIGHT(Tienda_1!E204,4)))</f>
        <v>2021</v>
      </c>
      <c r="G204">
        <f>IF($A204="","",Tienda_1!C204)</f>
        <v>336000</v>
      </c>
      <c r="H204">
        <f>IF($A204="","",Tienda_1!D204)</f>
        <v>16100</v>
      </c>
      <c r="I204">
        <f>IF($A204="","",Tienda_1!H204)</f>
        <v>5</v>
      </c>
      <c r="J204">
        <f>IF($A204="",0,IF(AND(OR('Cuadro-de-mando'!$B$4="(Todas)",'Cuadro-de-mando'!$B$4=$A204),OR('Cuadro-de-mando'!$E$4="(Todas)",'Cuadro-de-mando'!$E$4=$B204),OR('Cuadro-de-mando'!$H$4="(Todas)",'Cuadro-de-mando'!$H$4=$C204),OR('Cuadro-de-mando'!$K$4="(Todas)",'Cuadro-de-mando'!$K$4=$E204),OR('Cuadro-de-mando'!$N$4="(Todos)",'Cuadro-de-mando'!$N$4=$F204)),1,0))</f>
        <v>1</v>
      </c>
    </row>
    <row r="205" spans="1:10" x14ac:dyDescent="0.25">
      <c r="A205" t="str">
        <f>IF(Tienda_1!$A205="","","Tienda 1")</f>
        <v>Tienda 1</v>
      </c>
      <c r="B205" t="str">
        <f>IF($A205="","",Tienda_1!B205)</f>
        <v>Juguetes</v>
      </c>
      <c r="C205" t="str">
        <f>IF($A205="","",Tienda_1!G205)</f>
        <v>Medellín</v>
      </c>
      <c r="D205" t="str">
        <f>IF($A205="","",Tienda_1!F205)</f>
        <v>Maria Alfonso</v>
      </c>
      <c r="E205" t="str">
        <f>IF($A205="","",Tienda_1!I205)</f>
        <v>Nequi</v>
      </c>
      <c r="F205">
        <f>IF($A205="","",VALUE(RIGHT(Tienda_1!E205,4)))</f>
        <v>2022</v>
      </c>
      <c r="G205">
        <f>IF($A205="","",Tienda_1!C205)</f>
        <v>20500</v>
      </c>
      <c r="H205">
        <f>IF($A205="","",Tienda_1!D205)</f>
        <v>1500</v>
      </c>
      <c r="I205">
        <f>IF($A205="","",Tienda_1!H205)</f>
        <v>5</v>
      </c>
      <c r="J205">
        <f>IF($A205="",0,IF(AND(OR('Cuadro-de-mando'!$B$4="(Todas)",'Cuadro-de-mando'!$B$4=$A205),OR('Cuadro-de-mando'!$E$4="(Todas)",'Cuadro-de-mando'!$E$4=$B205),OR('Cuadro-de-mando'!$H$4="(Todas)",'Cuadro-de-mando'!$H$4=$C205),OR('Cuadro-de-mando'!$K$4="(Todas)",'Cuadro-de-mando'!$K$4=$E205),OR('Cuadro-de-mando'!$N$4="(Todos)",'Cuadro-de-mando'!$N$4=$F205)),1,0))</f>
        <v>1</v>
      </c>
    </row>
    <row r="206" spans="1:10" x14ac:dyDescent="0.25">
      <c r="A206" t="str">
        <f>IF(Tienda_1!$A206="","","Tienda 1")</f>
        <v>Tienda 1</v>
      </c>
      <c r="B206" t="str">
        <f>IF($A206="","",Tienda_1!B206)</f>
        <v>Instrumentos musicales</v>
      </c>
      <c r="C206" t="str">
        <f>IF($A206="","",Tienda_1!G206)</f>
        <v>Bogotá</v>
      </c>
      <c r="D206" t="str">
        <f>IF($A206="","",Tienda_1!F206)</f>
        <v>Pedro Gomez</v>
      </c>
      <c r="E206" t="str">
        <f>IF($A206="","",Tienda_1!I206)</f>
        <v>Tarjeta de crédito</v>
      </c>
      <c r="F206">
        <f>IF($A206="","",VALUE(RIGHT(Tienda_1!E206,4)))</f>
        <v>2022</v>
      </c>
      <c r="G206">
        <f>IF($A206="","",Tienda_1!C206)</f>
        <v>911600</v>
      </c>
      <c r="H206">
        <f>IF($A206="","",Tienda_1!D206)</f>
        <v>48900</v>
      </c>
      <c r="I206">
        <f>IF($A206="","",Tienda_1!H206)</f>
        <v>5</v>
      </c>
      <c r="J206">
        <f>IF($A206="",0,IF(AND(OR('Cuadro-de-mando'!$B$4="(Todas)",'Cuadro-de-mando'!$B$4=$A206),OR('Cuadro-de-mando'!$E$4="(Todas)",'Cuadro-de-mando'!$E$4=$B206),OR('Cuadro-de-mando'!$H$4="(Todas)",'Cuadro-de-mando'!$H$4=$C206),OR('Cuadro-de-mando'!$K$4="(Todas)",'Cuadro-de-mando'!$K$4=$E206),OR('Cuadro-de-mando'!$N$4="(Todos)",'Cuadro-de-mando'!$N$4=$F206)),1,0))</f>
        <v>1</v>
      </c>
    </row>
    <row r="207" spans="1:10" x14ac:dyDescent="0.25">
      <c r="A207" t="str">
        <f>IF(Tienda_1!$A207="","","Tienda 1")</f>
        <v>Tienda 1</v>
      </c>
      <c r="B207" t="str">
        <f>IF($A207="","",Tienda_1!B207)</f>
        <v>Artículos para el hogar</v>
      </c>
      <c r="C207" t="str">
        <f>IF($A207="","",Tienda_1!G207)</f>
        <v>Bogotá</v>
      </c>
      <c r="D207" t="str">
        <f>IF($A207="","",Tienda_1!F207)</f>
        <v>Felipe Santos</v>
      </c>
      <c r="E207" t="str">
        <f>IF($A207="","",Tienda_1!I207)</f>
        <v>Tarjeta de crédito</v>
      </c>
      <c r="F207">
        <f>IF($A207="","",VALUE(RIGHT(Tienda_1!E207,4)))</f>
        <v>2020</v>
      </c>
      <c r="G207">
        <f>IF($A207="","",Tienda_1!C207)</f>
        <v>32400</v>
      </c>
      <c r="H207">
        <f>IF($A207="","",Tienda_1!D207)</f>
        <v>2100</v>
      </c>
      <c r="I207">
        <f>IF($A207="","",Tienda_1!H207)</f>
        <v>4</v>
      </c>
      <c r="J207">
        <f>IF($A207="",0,IF(AND(OR('Cuadro-de-mando'!$B$4="(Todas)",'Cuadro-de-mando'!$B$4=$A207),OR('Cuadro-de-mando'!$E$4="(Todas)",'Cuadro-de-mando'!$E$4=$B207),OR('Cuadro-de-mando'!$H$4="(Todas)",'Cuadro-de-mando'!$H$4=$C207),OR('Cuadro-de-mando'!$K$4="(Todas)",'Cuadro-de-mando'!$K$4=$E207),OR('Cuadro-de-mando'!$N$4="(Todos)",'Cuadro-de-mando'!$N$4=$F207)),1,0))</f>
        <v>1</v>
      </c>
    </row>
    <row r="208" spans="1:10" x14ac:dyDescent="0.25">
      <c r="A208" t="str">
        <f>IF(Tienda_1!$A208="","","Tienda 1")</f>
        <v>Tienda 1</v>
      </c>
      <c r="B208" t="str">
        <f>IF($A208="","",Tienda_1!B208)</f>
        <v>Muebles</v>
      </c>
      <c r="C208" t="str">
        <f>IF($A208="","",Tienda_1!G208)</f>
        <v>Bogotá</v>
      </c>
      <c r="D208" t="str">
        <f>IF($A208="","",Tienda_1!F208)</f>
        <v>Izabela de León</v>
      </c>
      <c r="E208" t="str">
        <f>IF($A208="","",Tienda_1!I208)</f>
        <v>Tarjeta de crédito</v>
      </c>
      <c r="F208">
        <f>IF($A208="","",VALUE(RIGHT(Tienda_1!E208,4)))</f>
        <v>2023</v>
      </c>
      <c r="G208">
        <f>IF($A208="","",Tienda_1!C208)</f>
        <v>473800</v>
      </c>
      <c r="H208">
        <f>IF($A208="","",Tienda_1!D208)</f>
        <v>31100</v>
      </c>
      <c r="I208">
        <f>IF($A208="","",Tienda_1!H208)</f>
        <v>4</v>
      </c>
      <c r="J208">
        <f>IF($A208="",0,IF(AND(OR('Cuadro-de-mando'!$B$4="(Todas)",'Cuadro-de-mando'!$B$4=$A208),OR('Cuadro-de-mando'!$E$4="(Todas)",'Cuadro-de-mando'!$E$4=$B208),OR('Cuadro-de-mando'!$H$4="(Todas)",'Cuadro-de-mando'!$H$4=$C208),OR('Cuadro-de-mando'!$K$4="(Todas)",'Cuadro-de-mando'!$K$4=$E208),OR('Cuadro-de-mando'!$N$4="(Todos)",'Cuadro-de-mando'!$N$4=$F208)),1,0))</f>
        <v>1</v>
      </c>
    </row>
    <row r="209" spans="1:10" x14ac:dyDescent="0.25">
      <c r="A209" t="str">
        <f>IF(Tienda_1!$A209="","","Tienda 1")</f>
        <v>Tienda 1</v>
      </c>
      <c r="B209" t="str">
        <f>IF($A209="","",Tienda_1!B209)</f>
        <v>Electrodomésticos</v>
      </c>
      <c r="C209" t="str">
        <f>IF($A209="","",Tienda_1!G209)</f>
        <v>Bogotá</v>
      </c>
      <c r="D209" t="str">
        <f>IF($A209="","",Tienda_1!F209)</f>
        <v>Juliana Costa</v>
      </c>
      <c r="E209" t="str">
        <f>IF($A209="","",Tienda_1!I209)</f>
        <v>Tarjeta de débito</v>
      </c>
      <c r="F209">
        <f>IF($A209="","",VALUE(RIGHT(Tienda_1!E209,4)))</f>
        <v>2022</v>
      </c>
      <c r="G209">
        <f>IF($A209="","",Tienda_1!C209)</f>
        <v>1879300</v>
      </c>
      <c r="H209">
        <f>IF($A209="","",Tienda_1!D209)</f>
        <v>98300</v>
      </c>
      <c r="I209">
        <f>IF($A209="","",Tienda_1!H209)</f>
        <v>3</v>
      </c>
      <c r="J209">
        <f>IF($A209="",0,IF(AND(OR('Cuadro-de-mando'!$B$4="(Todas)",'Cuadro-de-mando'!$B$4=$A209),OR('Cuadro-de-mando'!$E$4="(Todas)",'Cuadro-de-mando'!$E$4=$B209),OR('Cuadro-de-mando'!$H$4="(Todas)",'Cuadro-de-mando'!$H$4=$C209),OR('Cuadro-de-mando'!$K$4="(Todas)",'Cuadro-de-mando'!$K$4=$E209),OR('Cuadro-de-mando'!$N$4="(Todos)",'Cuadro-de-mando'!$N$4=$F209)),1,0))</f>
        <v>1</v>
      </c>
    </row>
    <row r="210" spans="1:10" x14ac:dyDescent="0.25">
      <c r="A210" t="str">
        <f>IF(Tienda_1!$A210="","","Tienda 1")</f>
        <v>Tienda 1</v>
      </c>
      <c r="B210" t="str">
        <f>IF($A210="","",Tienda_1!B210)</f>
        <v>Juguetes</v>
      </c>
      <c r="C210" t="str">
        <f>IF($A210="","",Tienda_1!G210)</f>
        <v>Cali</v>
      </c>
      <c r="D210" t="str">
        <f>IF($A210="","",Tienda_1!F210)</f>
        <v>Juliana Costa</v>
      </c>
      <c r="E210" t="str">
        <f>IF($A210="","",Tienda_1!I210)</f>
        <v>Tarjeta de crédito</v>
      </c>
      <c r="F210">
        <f>IF($A210="","",VALUE(RIGHT(Tienda_1!E210,4)))</f>
        <v>2021</v>
      </c>
      <c r="G210">
        <f>IF($A210="","",Tienda_1!C210)</f>
        <v>11700</v>
      </c>
      <c r="H210">
        <f>IF($A210="","",Tienda_1!D210)</f>
        <v>0</v>
      </c>
      <c r="I210">
        <f>IF($A210="","",Tienda_1!H210)</f>
        <v>5</v>
      </c>
      <c r="J210">
        <f>IF($A210="",0,IF(AND(OR('Cuadro-de-mando'!$B$4="(Todas)",'Cuadro-de-mando'!$B$4=$A210),OR('Cuadro-de-mando'!$E$4="(Todas)",'Cuadro-de-mando'!$E$4=$B210),OR('Cuadro-de-mando'!$H$4="(Todas)",'Cuadro-de-mando'!$H$4=$C210),OR('Cuadro-de-mando'!$K$4="(Todas)",'Cuadro-de-mando'!$K$4=$E210),OR('Cuadro-de-mando'!$N$4="(Todos)",'Cuadro-de-mando'!$N$4=$F210)),1,0))</f>
        <v>1</v>
      </c>
    </row>
    <row r="211" spans="1:10" x14ac:dyDescent="0.25">
      <c r="A211" t="str">
        <f>IF(Tienda_1!$A211="","","Tienda 1")</f>
        <v>Tienda 1</v>
      </c>
      <c r="B211" t="str">
        <f>IF($A211="","",Tienda_1!B211)</f>
        <v>Instrumentos musicales</v>
      </c>
      <c r="C211" t="str">
        <f>IF($A211="","",Tienda_1!G211)</f>
        <v>Medellín</v>
      </c>
      <c r="D211" t="str">
        <f>IF($A211="","",Tienda_1!F211)</f>
        <v>Juliana Costa</v>
      </c>
      <c r="E211" t="str">
        <f>IF($A211="","",Tienda_1!I211)</f>
        <v>Tarjeta de crédito</v>
      </c>
      <c r="F211">
        <f>IF($A211="","",VALUE(RIGHT(Tienda_1!E211,4)))</f>
        <v>2022</v>
      </c>
      <c r="G211">
        <f>IF($A211="","",Tienda_1!C211)</f>
        <v>87700</v>
      </c>
      <c r="H211">
        <f>IF($A211="","",Tienda_1!D211)</f>
        <v>5100</v>
      </c>
      <c r="I211">
        <f>IF($A211="","",Tienda_1!H211)</f>
        <v>1</v>
      </c>
      <c r="J211">
        <f>IF($A211="",0,IF(AND(OR('Cuadro-de-mando'!$B$4="(Todas)",'Cuadro-de-mando'!$B$4=$A211),OR('Cuadro-de-mando'!$E$4="(Todas)",'Cuadro-de-mando'!$E$4=$B211),OR('Cuadro-de-mando'!$H$4="(Todas)",'Cuadro-de-mando'!$H$4=$C211),OR('Cuadro-de-mando'!$K$4="(Todas)",'Cuadro-de-mando'!$K$4=$E211),OR('Cuadro-de-mando'!$N$4="(Todos)",'Cuadro-de-mando'!$N$4=$F211)),1,0))</f>
        <v>1</v>
      </c>
    </row>
    <row r="212" spans="1:10" x14ac:dyDescent="0.25">
      <c r="A212" t="str">
        <f>IF(Tienda_1!$A212="","","Tienda 1")</f>
        <v>Tienda 1</v>
      </c>
      <c r="B212" t="str">
        <f>IF($A212="","",Tienda_1!B212)</f>
        <v>Instrumentos musicales</v>
      </c>
      <c r="C212" t="str">
        <f>IF($A212="","",Tienda_1!G212)</f>
        <v>Bogotá</v>
      </c>
      <c r="D212" t="str">
        <f>IF($A212="","",Tienda_1!F212)</f>
        <v>Beatriz Morales</v>
      </c>
      <c r="E212" t="str">
        <f>IF($A212="","",Tienda_1!I212)</f>
        <v>Tarjeta de crédito</v>
      </c>
      <c r="F212">
        <f>IF($A212="","",VALUE(RIGHT(Tienda_1!E212,4)))</f>
        <v>2021</v>
      </c>
      <c r="G212">
        <f>IF($A212="","",Tienda_1!C212)</f>
        <v>287600</v>
      </c>
      <c r="H212">
        <f>IF($A212="","",Tienda_1!D212)</f>
        <v>16000</v>
      </c>
      <c r="I212">
        <f>IF($A212="","",Tienda_1!H212)</f>
        <v>1</v>
      </c>
      <c r="J212">
        <f>IF($A212="",0,IF(AND(OR('Cuadro-de-mando'!$B$4="(Todas)",'Cuadro-de-mando'!$B$4=$A212),OR('Cuadro-de-mando'!$E$4="(Todas)",'Cuadro-de-mando'!$E$4=$B212),OR('Cuadro-de-mando'!$H$4="(Todas)",'Cuadro-de-mando'!$H$4=$C212),OR('Cuadro-de-mando'!$K$4="(Todas)",'Cuadro-de-mando'!$K$4=$E212),OR('Cuadro-de-mando'!$N$4="(Todos)",'Cuadro-de-mando'!$N$4=$F212)),1,0))</f>
        <v>1</v>
      </c>
    </row>
    <row r="213" spans="1:10" x14ac:dyDescent="0.25">
      <c r="A213" t="str">
        <f>IF(Tienda_1!$A213="","","Tienda 1")</f>
        <v>Tienda 1</v>
      </c>
      <c r="B213" t="str">
        <f>IF($A213="","",Tienda_1!B213)</f>
        <v>Instrumentos musicales</v>
      </c>
      <c r="C213" t="str">
        <f>IF($A213="","",Tienda_1!G213)</f>
        <v>Bogotá</v>
      </c>
      <c r="D213" t="str">
        <f>IF($A213="","",Tienda_1!F213)</f>
        <v>Mariana Herrera</v>
      </c>
      <c r="E213" t="str">
        <f>IF($A213="","",Tienda_1!I213)</f>
        <v>Tarjeta de crédito</v>
      </c>
      <c r="F213">
        <f>IF($A213="","",VALUE(RIGHT(Tienda_1!E213,4)))</f>
        <v>2022</v>
      </c>
      <c r="G213">
        <f>IF($A213="","",Tienda_1!C213)</f>
        <v>653800</v>
      </c>
      <c r="H213">
        <f>IF($A213="","",Tienda_1!D213)</f>
        <v>35000</v>
      </c>
      <c r="I213">
        <f>IF($A213="","",Tienda_1!H213)</f>
        <v>3</v>
      </c>
      <c r="J213">
        <f>IF($A213="",0,IF(AND(OR('Cuadro-de-mando'!$B$4="(Todas)",'Cuadro-de-mando'!$B$4=$A213),OR('Cuadro-de-mando'!$E$4="(Todas)",'Cuadro-de-mando'!$E$4=$B213),OR('Cuadro-de-mando'!$H$4="(Todas)",'Cuadro-de-mando'!$H$4=$C213),OR('Cuadro-de-mando'!$K$4="(Todas)",'Cuadro-de-mando'!$K$4=$E213),OR('Cuadro-de-mando'!$N$4="(Todos)",'Cuadro-de-mando'!$N$4=$F213)),1,0))</f>
        <v>1</v>
      </c>
    </row>
    <row r="214" spans="1:10" x14ac:dyDescent="0.25">
      <c r="A214" t="str">
        <f>IF(Tienda_1!$A214="","","Tienda 1")</f>
        <v>Tienda 1</v>
      </c>
      <c r="B214" t="str">
        <f>IF($A214="","",Tienda_1!B214)</f>
        <v>Deportes y diversión</v>
      </c>
      <c r="C214" t="str">
        <f>IF($A214="","",Tienda_1!G214)</f>
        <v>Bogotá</v>
      </c>
      <c r="D214" t="str">
        <f>IF($A214="","",Tienda_1!F214)</f>
        <v>Lucas Olivera</v>
      </c>
      <c r="E214" t="str">
        <f>IF($A214="","",Tienda_1!I214)</f>
        <v>Tarjeta de crédito</v>
      </c>
      <c r="F214">
        <f>IF($A214="","",VALUE(RIGHT(Tienda_1!E214,4)))</f>
        <v>2022</v>
      </c>
      <c r="G214">
        <f>IF($A214="","",Tienda_1!C214)</f>
        <v>663100</v>
      </c>
      <c r="H214">
        <f>IF($A214="","",Tienda_1!D214)</f>
        <v>33500</v>
      </c>
      <c r="I214">
        <f>IF($A214="","",Tienda_1!H214)</f>
        <v>5</v>
      </c>
      <c r="J214">
        <f>IF($A214="",0,IF(AND(OR('Cuadro-de-mando'!$B$4="(Todas)",'Cuadro-de-mando'!$B$4=$A214),OR('Cuadro-de-mando'!$E$4="(Todas)",'Cuadro-de-mando'!$E$4=$B214),OR('Cuadro-de-mando'!$H$4="(Todas)",'Cuadro-de-mando'!$H$4=$C214),OR('Cuadro-de-mando'!$K$4="(Todas)",'Cuadro-de-mando'!$K$4=$E214),OR('Cuadro-de-mando'!$N$4="(Todos)",'Cuadro-de-mando'!$N$4=$F214)),1,0))</f>
        <v>1</v>
      </c>
    </row>
    <row r="215" spans="1:10" x14ac:dyDescent="0.25">
      <c r="A215" t="str">
        <f>IF(Tienda_1!$A215="","","Tienda 1")</f>
        <v>Tienda 1</v>
      </c>
      <c r="B215" t="str">
        <f>IF($A215="","",Tienda_1!B215)</f>
        <v>Electrónicos</v>
      </c>
      <c r="C215" t="str">
        <f>IF($A215="","",Tienda_1!G215)</f>
        <v>Bogotá</v>
      </c>
      <c r="D215" t="str">
        <f>IF($A215="","",Tienda_1!F215)</f>
        <v>Felipe Santos</v>
      </c>
      <c r="E215" t="str">
        <f>IF($A215="","",Tienda_1!I215)</f>
        <v>Tarjeta de crédito</v>
      </c>
      <c r="F215">
        <f>IF($A215="","",VALUE(RIGHT(Tienda_1!E215,4)))</f>
        <v>2020</v>
      </c>
      <c r="G215">
        <f>IF($A215="","",Tienda_1!C215)</f>
        <v>1590400</v>
      </c>
      <c r="H215">
        <f>IF($A215="","",Tienda_1!D215)</f>
        <v>82900</v>
      </c>
      <c r="I215">
        <f>IF($A215="","",Tienda_1!H215)</f>
        <v>5</v>
      </c>
      <c r="J215">
        <f>IF($A215="",0,IF(AND(OR('Cuadro-de-mando'!$B$4="(Todas)",'Cuadro-de-mando'!$B$4=$A215),OR('Cuadro-de-mando'!$E$4="(Todas)",'Cuadro-de-mando'!$E$4=$B215),OR('Cuadro-de-mando'!$H$4="(Todas)",'Cuadro-de-mando'!$H$4=$C215),OR('Cuadro-de-mando'!$K$4="(Todas)",'Cuadro-de-mando'!$K$4=$E215),OR('Cuadro-de-mando'!$N$4="(Todos)",'Cuadro-de-mando'!$N$4=$F215)),1,0))</f>
        <v>1</v>
      </c>
    </row>
    <row r="216" spans="1:10" x14ac:dyDescent="0.25">
      <c r="A216" t="str">
        <f>IF(Tienda_1!$A216="","","Tienda 1")</f>
        <v>Tienda 1</v>
      </c>
      <c r="B216" t="str">
        <f>IF($A216="","",Tienda_1!B216)</f>
        <v>Electrodomésticos</v>
      </c>
      <c r="C216" t="str">
        <f>IF($A216="","",Tienda_1!G216)</f>
        <v>Bogotá</v>
      </c>
      <c r="D216" t="str">
        <f>IF($A216="","",Tienda_1!F216)</f>
        <v>Ángel Rodriguez</v>
      </c>
      <c r="E216" t="str">
        <f>IF($A216="","",Tienda_1!I216)</f>
        <v>Tarjeta de crédito</v>
      </c>
      <c r="F216">
        <f>IF($A216="","",VALUE(RIGHT(Tienda_1!E216,4)))</f>
        <v>2020</v>
      </c>
      <c r="G216">
        <f>IF($A216="","",Tienda_1!C216)</f>
        <v>1573900</v>
      </c>
      <c r="H216">
        <f>IF($A216="","",Tienda_1!D216)</f>
        <v>88600</v>
      </c>
      <c r="I216">
        <f>IF($A216="","",Tienda_1!H216)</f>
        <v>5</v>
      </c>
      <c r="J216">
        <f>IF($A216="",0,IF(AND(OR('Cuadro-de-mando'!$B$4="(Todas)",'Cuadro-de-mando'!$B$4=$A216),OR('Cuadro-de-mando'!$E$4="(Todas)",'Cuadro-de-mando'!$E$4=$B216),OR('Cuadro-de-mando'!$H$4="(Todas)",'Cuadro-de-mando'!$H$4=$C216),OR('Cuadro-de-mando'!$K$4="(Todas)",'Cuadro-de-mando'!$K$4=$E216),OR('Cuadro-de-mando'!$N$4="(Todos)",'Cuadro-de-mando'!$N$4=$F216)),1,0))</f>
        <v>1</v>
      </c>
    </row>
    <row r="217" spans="1:10" x14ac:dyDescent="0.25">
      <c r="A217" t="str">
        <f>IF(Tienda_1!$A217="","","Tienda 1")</f>
        <v>Tienda 1</v>
      </c>
      <c r="B217" t="str">
        <f>IF($A217="","",Tienda_1!B217)</f>
        <v>Electrónicos</v>
      </c>
      <c r="C217" t="str">
        <f>IF($A217="","",Tienda_1!G217)</f>
        <v>Bogotá</v>
      </c>
      <c r="D217" t="str">
        <f>IF($A217="","",Tienda_1!F217)</f>
        <v>Blanca Ramirez</v>
      </c>
      <c r="E217" t="str">
        <f>IF($A217="","",Tienda_1!I217)</f>
        <v>Tarjeta de crédito</v>
      </c>
      <c r="F217">
        <f>IF($A217="","",VALUE(RIGHT(Tienda_1!E217,4)))</f>
        <v>2022</v>
      </c>
      <c r="G217">
        <f>IF($A217="","",Tienda_1!C217)</f>
        <v>1278500</v>
      </c>
      <c r="H217">
        <f>IF($A217="","",Tienda_1!D217)</f>
        <v>68300</v>
      </c>
      <c r="I217">
        <f>IF($A217="","",Tienda_1!H217)</f>
        <v>4</v>
      </c>
      <c r="J217">
        <f>IF($A217="",0,IF(AND(OR('Cuadro-de-mando'!$B$4="(Todas)",'Cuadro-de-mando'!$B$4=$A217),OR('Cuadro-de-mando'!$E$4="(Todas)",'Cuadro-de-mando'!$E$4=$B217),OR('Cuadro-de-mando'!$H$4="(Todas)",'Cuadro-de-mando'!$H$4=$C217),OR('Cuadro-de-mando'!$K$4="(Todas)",'Cuadro-de-mando'!$K$4=$E217),OR('Cuadro-de-mando'!$N$4="(Todos)",'Cuadro-de-mando'!$N$4=$F217)),1,0))</f>
        <v>1</v>
      </c>
    </row>
    <row r="218" spans="1:10" x14ac:dyDescent="0.25">
      <c r="A218" t="str">
        <f>IF(Tienda_1!$A218="","","Tienda 1")</f>
        <v>Tienda 1</v>
      </c>
      <c r="B218" t="str">
        <f>IF($A218="","",Tienda_1!B218)</f>
        <v>Electrónicos</v>
      </c>
      <c r="C218" t="str">
        <f>IF($A218="","",Tienda_1!G218)</f>
        <v>Bogotá</v>
      </c>
      <c r="D218" t="str">
        <f>IF($A218="","",Tienda_1!F218)</f>
        <v>Juan Fernandez</v>
      </c>
      <c r="E218" t="str">
        <f>IF($A218="","",Tienda_1!I218)</f>
        <v>Tarjeta de crédito</v>
      </c>
      <c r="F218">
        <f>IF($A218="","",VALUE(RIGHT(Tienda_1!E218,4)))</f>
        <v>2022</v>
      </c>
      <c r="G218">
        <f>IF($A218="","",Tienda_1!C218)</f>
        <v>2430000</v>
      </c>
      <c r="H218">
        <f>IF($A218="","",Tienda_1!D218)</f>
        <v>129800</v>
      </c>
      <c r="I218">
        <f>IF($A218="","",Tienda_1!H218)</f>
        <v>1</v>
      </c>
      <c r="J218">
        <f>IF($A218="",0,IF(AND(OR('Cuadro-de-mando'!$B$4="(Todas)",'Cuadro-de-mando'!$B$4=$A218),OR('Cuadro-de-mando'!$E$4="(Todas)",'Cuadro-de-mando'!$E$4=$B218),OR('Cuadro-de-mando'!$H$4="(Todas)",'Cuadro-de-mando'!$H$4=$C218),OR('Cuadro-de-mando'!$K$4="(Todas)",'Cuadro-de-mando'!$K$4=$E218),OR('Cuadro-de-mando'!$N$4="(Todos)",'Cuadro-de-mando'!$N$4=$F218)),1,0))</f>
        <v>1</v>
      </c>
    </row>
    <row r="219" spans="1:10" x14ac:dyDescent="0.25">
      <c r="A219" t="str">
        <f>IF(Tienda_1!$A219="","","Tienda 1")</f>
        <v>Tienda 1</v>
      </c>
      <c r="B219" t="str">
        <f>IF($A219="","",Tienda_1!B219)</f>
        <v>Electrónicos</v>
      </c>
      <c r="C219" t="str">
        <f>IF($A219="","",Tienda_1!G219)</f>
        <v>Bogotá</v>
      </c>
      <c r="D219" t="str">
        <f>IF($A219="","",Tienda_1!F219)</f>
        <v>Camila Rivera</v>
      </c>
      <c r="E219" t="str">
        <f>IF($A219="","",Tienda_1!I219)</f>
        <v>Tarjeta de crédito</v>
      </c>
      <c r="F219">
        <f>IF($A219="","",VALUE(RIGHT(Tienda_1!E219,4)))</f>
        <v>2020</v>
      </c>
      <c r="G219">
        <f>IF($A219="","",Tienda_1!C219)</f>
        <v>95800</v>
      </c>
      <c r="H219">
        <f>IF($A219="","",Tienda_1!D219)</f>
        <v>5300</v>
      </c>
      <c r="I219">
        <f>IF($A219="","",Tienda_1!H219)</f>
        <v>1</v>
      </c>
      <c r="J219">
        <f>IF($A219="",0,IF(AND(OR('Cuadro-de-mando'!$B$4="(Todas)",'Cuadro-de-mando'!$B$4=$A219),OR('Cuadro-de-mando'!$E$4="(Todas)",'Cuadro-de-mando'!$E$4=$B219),OR('Cuadro-de-mando'!$H$4="(Todas)",'Cuadro-de-mando'!$H$4=$C219),OR('Cuadro-de-mando'!$K$4="(Todas)",'Cuadro-de-mando'!$K$4=$E219),OR('Cuadro-de-mando'!$N$4="(Todos)",'Cuadro-de-mando'!$N$4=$F219)),1,0))</f>
        <v>1</v>
      </c>
    </row>
    <row r="220" spans="1:10" x14ac:dyDescent="0.25">
      <c r="A220" t="str">
        <f>IF(Tienda_1!$A220="","","Tienda 1")</f>
        <v>Tienda 1</v>
      </c>
      <c r="B220" t="str">
        <f>IF($A220="","",Tienda_1!B220)</f>
        <v>Juguetes</v>
      </c>
      <c r="C220" t="str">
        <f>IF($A220="","",Tienda_1!G220)</f>
        <v>Cali</v>
      </c>
      <c r="D220" t="str">
        <f>IF($A220="","",Tienda_1!F220)</f>
        <v>Blanca Ramirez</v>
      </c>
      <c r="E220" t="str">
        <f>IF($A220="","",Tienda_1!I220)</f>
        <v>Nequi</v>
      </c>
      <c r="F220">
        <f>IF($A220="","",VALUE(RIGHT(Tienda_1!E220,4)))</f>
        <v>2021</v>
      </c>
      <c r="G220">
        <f>IF($A220="","",Tienda_1!C220)</f>
        <v>78000</v>
      </c>
      <c r="H220">
        <f>IF($A220="","",Tienda_1!D220)</f>
        <v>2300</v>
      </c>
      <c r="I220">
        <f>IF($A220="","",Tienda_1!H220)</f>
        <v>5</v>
      </c>
      <c r="J220">
        <f>IF($A220="",0,IF(AND(OR('Cuadro-de-mando'!$B$4="(Todas)",'Cuadro-de-mando'!$B$4=$A220),OR('Cuadro-de-mando'!$E$4="(Todas)",'Cuadro-de-mando'!$E$4=$B220),OR('Cuadro-de-mando'!$H$4="(Todas)",'Cuadro-de-mando'!$H$4=$C220),OR('Cuadro-de-mando'!$K$4="(Todas)",'Cuadro-de-mando'!$K$4=$E220),OR('Cuadro-de-mando'!$N$4="(Todos)",'Cuadro-de-mando'!$N$4=$F220)),1,0))</f>
        <v>1</v>
      </c>
    </row>
    <row r="221" spans="1:10" x14ac:dyDescent="0.25">
      <c r="A221" t="str">
        <f>IF(Tienda_1!$A221="","","Tienda 1")</f>
        <v>Tienda 1</v>
      </c>
      <c r="B221" t="str">
        <f>IF($A221="","",Tienda_1!B221)</f>
        <v>Artículos para el hogar</v>
      </c>
      <c r="C221" t="str">
        <f>IF($A221="","",Tienda_1!G221)</f>
        <v>Bogotá</v>
      </c>
      <c r="D221" t="str">
        <f>IF($A221="","",Tienda_1!F221)</f>
        <v>Izabela de León</v>
      </c>
      <c r="E221" t="str">
        <f>IF($A221="","",Tienda_1!I221)</f>
        <v>Nequi</v>
      </c>
      <c r="F221">
        <f>IF($A221="","",VALUE(RIGHT(Tienda_1!E221,4)))</f>
        <v>2021</v>
      </c>
      <c r="G221">
        <f>IF($A221="","",Tienda_1!C221)</f>
        <v>35300</v>
      </c>
      <c r="H221">
        <f>IF($A221="","",Tienda_1!D221)</f>
        <v>0</v>
      </c>
      <c r="I221">
        <f>IF($A221="","",Tienda_1!H221)</f>
        <v>5</v>
      </c>
      <c r="J221">
        <f>IF($A221="",0,IF(AND(OR('Cuadro-de-mando'!$B$4="(Todas)",'Cuadro-de-mando'!$B$4=$A221),OR('Cuadro-de-mando'!$E$4="(Todas)",'Cuadro-de-mando'!$E$4=$B221),OR('Cuadro-de-mando'!$H$4="(Todas)",'Cuadro-de-mando'!$H$4=$C221),OR('Cuadro-de-mando'!$K$4="(Todas)",'Cuadro-de-mando'!$K$4=$E221),OR('Cuadro-de-mando'!$N$4="(Todos)",'Cuadro-de-mando'!$N$4=$F221)),1,0))</f>
        <v>1</v>
      </c>
    </row>
    <row r="222" spans="1:10" x14ac:dyDescent="0.25">
      <c r="A222" t="str">
        <f>IF(Tienda_1!$A222="","","Tienda 1")</f>
        <v>Tienda 1</v>
      </c>
      <c r="B222" t="str">
        <f>IF($A222="","",Tienda_1!B222)</f>
        <v>Muebles</v>
      </c>
      <c r="C222" t="str">
        <f>IF($A222="","",Tienda_1!G222)</f>
        <v>Bogotá</v>
      </c>
      <c r="D222" t="str">
        <f>IF($A222="","",Tienda_1!F222)</f>
        <v>Lucas Olivera</v>
      </c>
      <c r="E222" t="str">
        <f>IF($A222="","",Tienda_1!I222)</f>
        <v>Nequi</v>
      </c>
      <c r="F222">
        <f>IF($A222="","",VALUE(RIGHT(Tienda_1!E222,4)))</f>
        <v>2020</v>
      </c>
      <c r="G222">
        <f>IF($A222="","",Tienda_1!C222)</f>
        <v>160300</v>
      </c>
      <c r="H222">
        <f>IF($A222="","",Tienda_1!D222)</f>
        <v>9200</v>
      </c>
      <c r="I222">
        <f>IF($A222="","",Tienda_1!H222)</f>
        <v>4</v>
      </c>
      <c r="J222">
        <f>IF($A222="",0,IF(AND(OR('Cuadro-de-mando'!$B$4="(Todas)",'Cuadro-de-mando'!$B$4=$A222),OR('Cuadro-de-mando'!$E$4="(Todas)",'Cuadro-de-mando'!$E$4=$B222),OR('Cuadro-de-mando'!$H$4="(Todas)",'Cuadro-de-mando'!$H$4=$C222),OR('Cuadro-de-mando'!$K$4="(Todas)",'Cuadro-de-mando'!$K$4=$E222),OR('Cuadro-de-mando'!$N$4="(Todos)",'Cuadro-de-mando'!$N$4=$F222)),1,0))</f>
        <v>1</v>
      </c>
    </row>
    <row r="223" spans="1:10" x14ac:dyDescent="0.25">
      <c r="A223" t="str">
        <f>IF(Tienda_1!$A223="","","Tienda 1")</f>
        <v>Tienda 1</v>
      </c>
      <c r="B223" t="str">
        <f>IF($A223="","",Tienda_1!B223)</f>
        <v>Electrodomésticos</v>
      </c>
      <c r="C223" t="str">
        <f>IF($A223="","",Tienda_1!G223)</f>
        <v>Bogotá</v>
      </c>
      <c r="D223" t="str">
        <f>IF($A223="","",Tienda_1!F223)</f>
        <v>Juan Fernandez</v>
      </c>
      <c r="E223" t="str">
        <f>IF($A223="","",Tienda_1!I223)</f>
        <v>Nequi</v>
      </c>
      <c r="F223">
        <f>IF($A223="","",VALUE(RIGHT(Tienda_1!E223,4)))</f>
        <v>2022</v>
      </c>
      <c r="G223">
        <f>IF($A223="","",Tienda_1!C223)</f>
        <v>1002800</v>
      </c>
      <c r="H223">
        <f>IF($A223="","",Tienda_1!D223)</f>
        <v>54100</v>
      </c>
      <c r="I223">
        <f>IF($A223="","",Tienda_1!H223)</f>
        <v>5</v>
      </c>
      <c r="J223">
        <f>IF($A223="",0,IF(AND(OR('Cuadro-de-mando'!$B$4="(Todas)",'Cuadro-de-mando'!$B$4=$A223),OR('Cuadro-de-mando'!$E$4="(Todas)",'Cuadro-de-mando'!$E$4=$B223),OR('Cuadro-de-mando'!$H$4="(Todas)",'Cuadro-de-mando'!$H$4=$C223),OR('Cuadro-de-mando'!$K$4="(Todas)",'Cuadro-de-mando'!$K$4=$E223),OR('Cuadro-de-mando'!$N$4="(Todos)",'Cuadro-de-mando'!$N$4=$F223)),1,0))</f>
        <v>1</v>
      </c>
    </row>
    <row r="224" spans="1:10" x14ac:dyDescent="0.25">
      <c r="A224" t="str">
        <f>IF(Tienda_1!$A224="","","Tienda 1")</f>
        <v>Tienda 1</v>
      </c>
      <c r="B224" t="str">
        <f>IF($A224="","",Tienda_1!B224)</f>
        <v>Electrónicos</v>
      </c>
      <c r="C224" t="str">
        <f>IF($A224="","",Tienda_1!G224)</f>
        <v>Bogotá</v>
      </c>
      <c r="D224" t="str">
        <f>IF($A224="","",Tienda_1!F224)</f>
        <v>Izabela de León</v>
      </c>
      <c r="E224" t="str">
        <f>IF($A224="","",Tienda_1!I224)</f>
        <v>Tarjeta de crédito</v>
      </c>
      <c r="F224">
        <f>IF($A224="","",VALUE(RIGHT(Tienda_1!E224,4)))</f>
        <v>2020</v>
      </c>
      <c r="G224">
        <f>IF($A224="","",Tienda_1!C224)</f>
        <v>141200</v>
      </c>
      <c r="H224">
        <f>IF($A224="","",Tienda_1!D224)</f>
        <v>5700</v>
      </c>
      <c r="I224">
        <f>IF($A224="","",Tienda_1!H224)</f>
        <v>5</v>
      </c>
      <c r="J224">
        <f>IF($A224="",0,IF(AND(OR('Cuadro-de-mando'!$B$4="(Todas)",'Cuadro-de-mando'!$B$4=$A224),OR('Cuadro-de-mando'!$E$4="(Todas)",'Cuadro-de-mando'!$E$4=$B224),OR('Cuadro-de-mando'!$H$4="(Todas)",'Cuadro-de-mando'!$H$4=$C224),OR('Cuadro-de-mando'!$K$4="(Todas)",'Cuadro-de-mando'!$K$4=$E224),OR('Cuadro-de-mando'!$N$4="(Todos)",'Cuadro-de-mando'!$N$4=$F224)),1,0))</f>
        <v>1</v>
      </c>
    </row>
    <row r="225" spans="1:10" x14ac:dyDescent="0.25">
      <c r="A225" t="str">
        <f>IF(Tienda_1!$A225="","","Tienda 1")</f>
        <v>Tienda 1</v>
      </c>
      <c r="B225" t="str">
        <f>IF($A225="","",Tienda_1!B225)</f>
        <v>Muebles</v>
      </c>
      <c r="C225" t="str">
        <f>IF($A225="","",Tienda_1!G225)</f>
        <v>Barranquilla</v>
      </c>
      <c r="D225" t="str">
        <f>IF($A225="","",Tienda_1!F225)</f>
        <v>Rafael Acosta</v>
      </c>
      <c r="E225" t="str">
        <f>IF($A225="","",Tienda_1!I225)</f>
        <v>Tarjeta de crédito</v>
      </c>
      <c r="F225">
        <f>IF($A225="","",VALUE(RIGHT(Tienda_1!E225,4)))</f>
        <v>2020</v>
      </c>
      <c r="G225">
        <f>IF($A225="","",Tienda_1!C225)</f>
        <v>323400</v>
      </c>
      <c r="H225">
        <f>IF($A225="","",Tienda_1!D225)</f>
        <v>15400</v>
      </c>
      <c r="I225">
        <f>IF($A225="","",Tienda_1!H225)</f>
        <v>5</v>
      </c>
      <c r="J225">
        <f>IF($A225="",0,IF(AND(OR('Cuadro-de-mando'!$B$4="(Todas)",'Cuadro-de-mando'!$B$4=$A225),OR('Cuadro-de-mando'!$E$4="(Todas)",'Cuadro-de-mando'!$E$4=$B225),OR('Cuadro-de-mando'!$H$4="(Todas)",'Cuadro-de-mando'!$H$4=$C225),OR('Cuadro-de-mando'!$K$4="(Todas)",'Cuadro-de-mando'!$K$4=$E225),OR('Cuadro-de-mando'!$N$4="(Todos)",'Cuadro-de-mando'!$N$4=$F225)),1,0))</f>
        <v>1</v>
      </c>
    </row>
    <row r="226" spans="1:10" x14ac:dyDescent="0.25">
      <c r="A226" t="str">
        <f>IF(Tienda_1!$A226="","","Tienda 1")</f>
        <v>Tienda 1</v>
      </c>
      <c r="B226" t="str">
        <f>IF($A226="","",Tienda_1!B226)</f>
        <v>Libros</v>
      </c>
      <c r="C226" t="str">
        <f>IF($A226="","",Tienda_1!G226)</f>
        <v>Bogotá</v>
      </c>
      <c r="D226" t="str">
        <f>IF($A226="","",Tienda_1!F226)</f>
        <v>Mariana Herrera</v>
      </c>
      <c r="E226" t="str">
        <f>IF($A226="","",Tienda_1!I226)</f>
        <v>Tarjeta de crédito</v>
      </c>
      <c r="F226">
        <f>IF($A226="","",VALUE(RIGHT(Tienda_1!E226,4)))</f>
        <v>2022</v>
      </c>
      <c r="G226">
        <f>IF($A226="","",Tienda_1!C226)</f>
        <v>73700</v>
      </c>
      <c r="H226">
        <f>IF($A226="","",Tienda_1!D226)</f>
        <v>2100</v>
      </c>
      <c r="I226">
        <f>IF($A226="","",Tienda_1!H226)</f>
        <v>4</v>
      </c>
      <c r="J226">
        <f>IF($A226="",0,IF(AND(OR('Cuadro-de-mando'!$B$4="(Todas)",'Cuadro-de-mando'!$B$4=$A226),OR('Cuadro-de-mando'!$E$4="(Todas)",'Cuadro-de-mando'!$E$4=$B226),OR('Cuadro-de-mando'!$H$4="(Todas)",'Cuadro-de-mando'!$H$4=$C226),OR('Cuadro-de-mando'!$K$4="(Todas)",'Cuadro-de-mando'!$K$4=$E226),OR('Cuadro-de-mando'!$N$4="(Todos)",'Cuadro-de-mando'!$N$4=$F226)),1,0))</f>
        <v>1</v>
      </c>
    </row>
    <row r="227" spans="1:10" x14ac:dyDescent="0.25">
      <c r="A227" t="str">
        <f>IF(Tienda_1!$A227="","","Tienda 1")</f>
        <v>Tienda 1</v>
      </c>
      <c r="B227" t="str">
        <f>IF($A227="","",Tienda_1!B227)</f>
        <v>Artículos para el hogar</v>
      </c>
      <c r="C227" t="str">
        <f>IF($A227="","",Tienda_1!G227)</f>
        <v>Santa Marta</v>
      </c>
      <c r="D227" t="str">
        <f>IF($A227="","",Tienda_1!F227)</f>
        <v>Blanca Ramirez</v>
      </c>
      <c r="E227" t="str">
        <f>IF($A227="","",Tienda_1!I227)</f>
        <v>Tarjeta de crédito</v>
      </c>
      <c r="F227">
        <f>IF($A227="","",VALUE(RIGHT(Tienda_1!E227,4)))</f>
        <v>2023</v>
      </c>
      <c r="G227">
        <f>IF($A227="","",Tienda_1!C227)</f>
        <v>57100</v>
      </c>
      <c r="H227">
        <f>IF($A227="","",Tienda_1!D227)</f>
        <v>3600</v>
      </c>
      <c r="I227">
        <f>IF($A227="","",Tienda_1!H227)</f>
        <v>5</v>
      </c>
      <c r="J227">
        <f>IF($A227="",0,IF(AND(OR('Cuadro-de-mando'!$B$4="(Todas)",'Cuadro-de-mando'!$B$4=$A227),OR('Cuadro-de-mando'!$E$4="(Todas)",'Cuadro-de-mando'!$E$4=$B227),OR('Cuadro-de-mando'!$H$4="(Todas)",'Cuadro-de-mando'!$H$4=$C227),OR('Cuadro-de-mando'!$K$4="(Todas)",'Cuadro-de-mando'!$K$4=$E227),OR('Cuadro-de-mando'!$N$4="(Todos)",'Cuadro-de-mando'!$N$4=$F227)),1,0))</f>
        <v>1</v>
      </c>
    </row>
    <row r="228" spans="1:10" x14ac:dyDescent="0.25">
      <c r="A228" t="str">
        <f>IF(Tienda_1!$A228="","","Tienda 1")</f>
        <v>Tienda 1</v>
      </c>
      <c r="B228" t="str">
        <f>IF($A228="","",Tienda_1!B228)</f>
        <v>Muebles</v>
      </c>
      <c r="C228" t="str">
        <f>IF($A228="","",Tienda_1!G228)</f>
        <v>Cali</v>
      </c>
      <c r="D228" t="str">
        <f>IF($A228="","",Tienda_1!F228)</f>
        <v>Lucas Olivera</v>
      </c>
      <c r="E228" t="str">
        <f>IF($A228="","",Tienda_1!I228)</f>
        <v>Nequi</v>
      </c>
      <c r="F228">
        <f>IF($A228="","",VALUE(RIGHT(Tienda_1!E228,4)))</f>
        <v>2021</v>
      </c>
      <c r="G228">
        <f>IF($A228="","",Tienda_1!C228)</f>
        <v>218600</v>
      </c>
      <c r="H228">
        <f>IF($A228="","",Tienda_1!D228)</f>
        <v>12300</v>
      </c>
      <c r="I228">
        <f>IF($A228="","",Tienda_1!H228)</f>
        <v>1</v>
      </c>
      <c r="J228">
        <f>IF($A228="",0,IF(AND(OR('Cuadro-de-mando'!$B$4="(Todas)",'Cuadro-de-mando'!$B$4=$A228),OR('Cuadro-de-mando'!$E$4="(Todas)",'Cuadro-de-mando'!$E$4=$B228),OR('Cuadro-de-mando'!$H$4="(Todas)",'Cuadro-de-mando'!$H$4=$C228),OR('Cuadro-de-mando'!$K$4="(Todas)",'Cuadro-de-mando'!$K$4=$E228),OR('Cuadro-de-mando'!$N$4="(Todos)",'Cuadro-de-mando'!$N$4=$F228)),1,0))</f>
        <v>1</v>
      </c>
    </row>
    <row r="229" spans="1:10" x14ac:dyDescent="0.25">
      <c r="A229" t="str">
        <f>IF(Tienda_1!$A229="","","Tienda 1")</f>
        <v>Tienda 1</v>
      </c>
      <c r="B229" t="str">
        <f>IF($A229="","",Tienda_1!B229)</f>
        <v>Libros</v>
      </c>
      <c r="C229" t="str">
        <f>IF($A229="","",Tienda_1!G229)</f>
        <v>Medellín</v>
      </c>
      <c r="D229" t="str">
        <f>IF($A229="","",Tienda_1!F229)</f>
        <v>Beatriz Morales</v>
      </c>
      <c r="E229" t="str">
        <f>IF($A229="","",Tienda_1!I229)</f>
        <v>Tarjeta de crédito</v>
      </c>
      <c r="F229">
        <f>IF($A229="","",VALUE(RIGHT(Tienda_1!E229,4)))</f>
        <v>2023</v>
      </c>
      <c r="G229">
        <f>IF($A229="","",Tienda_1!C229)</f>
        <v>30700</v>
      </c>
      <c r="H229">
        <f>IF($A229="","",Tienda_1!D229)</f>
        <v>0</v>
      </c>
      <c r="I229">
        <f>IF($A229="","",Tienda_1!H229)</f>
        <v>5</v>
      </c>
      <c r="J229">
        <f>IF($A229="",0,IF(AND(OR('Cuadro-de-mando'!$B$4="(Todas)",'Cuadro-de-mando'!$B$4=$A229),OR('Cuadro-de-mando'!$E$4="(Todas)",'Cuadro-de-mando'!$E$4=$B229),OR('Cuadro-de-mando'!$H$4="(Todas)",'Cuadro-de-mando'!$H$4=$C229),OR('Cuadro-de-mando'!$K$4="(Todas)",'Cuadro-de-mando'!$K$4=$E229),OR('Cuadro-de-mando'!$N$4="(Todos)",'Cuadro-de-mando'!$N$4=$F229)),1,0))</f>
        <v>1</v>
      </c>
    </row>
    <row r="230" spans="1:10" x14ac:dyDescent="0.25">
      <c r="A230" t="str">
        <f>IF(Tienda_1!$A230="","","Tienda 1")</f>
        <v>Tienda 1</v>
      </c>
      <c r="B230" t="str">
        <f>IF($A230="","",Tienda_1!B230)</f>
        <v>Electrodomésticos</v>
      </c>
      <c r="C230" t="str">
        <f>IF($A230="","",Tienda_1!G230)</f>
        <v>Cali</v>
      </c>
      <c r="D230" t="str">
        <f>IF($A230="","",Tienda_1!F230)</f>
        <v>Ángel Rodriguez</v>
      </c>
      <c r="E230" t="str">
        <f>IF($A230="","",Tienda_1!I230)</f>
        <v>Tarjeta de crédito</v>
      </c>
      <c r="F230">
        <f>IF($A230="","",VALUE(RIGHT(Tienda_1!E230,4)))</f>
        <v>2021</v>
      </c>
      <c r="G230">
        <f>IF($A230="","",Tienda_1!C230)</f>
        <v>2005500</v>
      </c>
      <c r="H230">
        <f>IF($A230="","",Tienda_1!D230)</f>
        <v>105000</v>
      </c>
      <c r="I230">
        <f>IF($A230="","",Tienda_1!H230)</f>
        <v>5</v>
      </c>
      <c r="J230">
        <f>IF($A230="",0,IF(AND(OR('Cuadro-de-mando'!$B$4="(Todas)",'Cuadro-de-mando'!$B$4=$A230),OR('Cuadro-de-mando'!$E$4="(Todas)",'Cuadro-de-mando'!$E$4=$B230),OR('Cuadro-de-mando'!$H$4="(Todas)",'Cuadro-de-mando'!$H$4=$C230),OR('Cuadro-de-mando'!$K$4="(Todas)",'Cuadro-de-mando'!$K$4=$E230),OR('Cuadro-de-mando'!$N$4="(Todos)",'Cuadro-de-mando'!$N$4=$F230)),1,0))</f>
        <v>1</v>
      </c>
    </row>
    <row r="231" spans="1:10" x14ac:dyDescent="0.25">
      <c r="A231" t="str">
        <f>IF(Tienda_1!$A231="","","Tienda 1")</f>
        <v>Tienda 1</v>
      </c>
      <c r="B231" t="str">
        <f>IF($A231="","",Tienda_1!B231)</f>
        <v>Deportes y diversión</v>
      </c>
      <c r="C231" t="str">
        <f>IF($A231="","",Tienda_1!G231)</f>
        <v>Bogotá</v>
      </c>
      <c r="D231" t="str">
        <f>IF($A231="","",Tienda_1!F231)</f>
        <v>Izabela de León</v>
      </c>
      <c r="E231" t="str">
        <f>IF($A231="","",Tienda_1!I231)</f>
        <v>Tarjeta de crédito</v>
      </c>
      <c r="F231">
        <f>IF($A231="","",VALUE(RIGHT(Tienda_1!E231,4)))</f>
        <v>2022</v>
      </c>
      <c r="G231">
        <f>IF($A231="","",Tienda_1!C231)</f>
        <v>66700</v>
      </c>
      <c r="H231">
        <f>IF($A231="","",Tienda_1!D231)</f>
        <v>1700</v>
      </c>
      <c r="I231">
        <f>IF($A231="","",Tienda_1!H231)</f>
        <v>5</v>
      </c>
      <c r="J231">
        <f>IF($A231="",0,IF(AND(OR('Cuadro-de-mando'!$B$4="(Todas)",'Cuadro-de-mando'!$B$4=$A231),OR('Cuadro-de-mando'!$E$4="(Todas)",'Cuadro-de-mando'!$E$4=$B231),OR('Cuadro-de-mando'!$H$4="(Todas)",'Cuadro-de-mando'!$H$4=$C231),OR('Cuadro-de-mando'!$K$4="(Todas)",'Cuadro-de-mando'!$K$4=$E231),OR('Cuadro-de-mando'!$N$4="(Todos)",'Cuadro-de-mando'!$N$4=$F231)),1,0))</f>
        <v>1</v>
      </c>
    </row>
    <row r="232" spans="1:10" x14ac:dyDescent="0.25">
      <c r="A232" t="str">
        <f>IF(Tienda_1!$A232="","","Tienda 1")</f>
        <v>Tienda 1</v>
      </c>
      <c r="B232" t="str">
        <f>IF($A232="","",Tienda_1!B232)</f>
        <v>Muebles</v>
      </c>
      <c r="C232" t="str">
        <f>IF($A232="","",Tienda_1!G232)</f>
        <v>Medellín</v>
      </c>
      <c r="D232" t="str">
        <f>IF($A232="","",Tienda_1!F232)</f>
        <v>Beatriz Morales</v>
      </c>
      <c r="E232" t="str">
        <f>IF($A232="","",Tienda_1!I232)</f>
        <v>Tarjeta de crédito</v>
      </c>
      <c r="F232">
        <f>IF($A232="","",VALUE(RIGHT(Tienda_1!E232,4)))</f>
        <v>2020</v>
      </c>
      <c r="G232">
        <f>IF($A232="","",Tienda_1!C232)</f>
        <v>243200</v>
      </c>
      <c r="H232">
        <f>IF($A232="","",Tienda_1!D232)</f>
        <v>11100</v>
      </c>
      <c r="I232">
        <f>IF($A232="","",Tienda_1!H232)</f>
        <v>5</v>
      </c>
      <c r="J232">
        <f>IF($A232="",0,IF(AND(OR('Cuadro-de-mando'!$B$4="(Todas)",'Cuadro-de-mando'!$B$4=$A232),OR('Cuadro-de-mando'!$E$4="(Todas)",'Cuadro-de-mando'!$E$4=$B232),OR('Cuadro-de-mando'!$H$4="(Todas)",'Cuadro-de-mando'!$H$4=$C232),OR('Cuadro-de-mando'!$K$4="(Todas)",'Cuadro-de-mando'!$K$4=$E232),OR('Cuadro-de-mando'!$N$4="(Todos)",'Cuadro-de-mando'!$N$4=$F232)),1,0))</f>
        <v>1</v>
      </c>
    </row>
    <row r="233" spans="1:10" x14ac:dyDescent="0.25">
      <c r="A233" t="str">
        <f>IF(Tienda_1!$A233="","","Tienda 1")</f>
        <v>Tienda 1</v>
      </c>
      <c r="B233" t="str">
        <f>IF($A233="","",Tienda_1!B233)</f>
        <v>Electrónicos</v>
      </c>
      <c r="C233" t="str">
        <f>IF($A233="","",Tienda_1!G233)</f>
        <v>Manizales</v>
      </c>
      <c r="D233" t="str">
        <f>IF($A233="","",Tienda_1!F233)</f>
        <v>Santiago Silva</v>
      </c>
      <c r="E233" t="str">
        <f>IF($A233="","",Tienda_1!I233)</f>
        <v>Tarjeta de crédito</v>
      </c>
      <c r="F233">
        <f>IF($A233="","",VALUE(RIGHT(Tienda_1!E233,4)))</f>
        <v>2021</v>
      </c>
      <c r="G233">
        <f>IF($A233="","",Tienda_1!C233)</f>
        <v>1200300</v>
      </c>
      <c r="H233">
        <f>IF($A233="","",Tienda_1!D233)</f>
        <v>64600</v>
      </c>
      <c r="I233">
        <f>IF($A233="","",Tienda_1!H233)</f>
        <v>2</v>
      </c>
      <c r="J233">
        <f>IF($A233="",0,IF(AND(OR('Cuadro-de-mando'!$B$4="(Todas)",'Cuadro-de-mando'!$B$4=$A233),OR('Cuadro-de-mando'!$E$4="(Todas)",'Cuadro-de-mando'!$E$4=$B233),OR('Cuadro-de-mando'!$H$4="(Todas)",'Cuadro-de-mando'!$H$4=$C233),OR('Cuadro-de-mando'!$K$4="(Todas)",'Cuadro-de-mando'!$K$4=$E233),OR('Cuadro-de-mando'!$N$4="(Todos)",'Cuadro-de-mando'!$N$4=$F233)),1,0))</f>
        <v>1</v>
      </c>
    </row>
    <row r="234" spans="1:10" x14ac:dyDescent="0.25">
      <c r="A234" t="str">
        <f>IF(Tienda_1!$A234="","","Tienda 1")</f>
        <v>Tienda 1</v>
      </c>
      <c r="B234" t="str">
        <f>IF($A234="","",Tienda_1!B234)</f>
        <v>Juguetes</v>
      </c>
      <c r="C234" t="str">
        <f>IF($A234="","",Tienda_1!G234)</f>
        <v>Cartagena</v>
      </c>
      <c r="D234" t="str">
        <f>IF($A234="","",Tienda_1!F234)</f>
        <v>Juan Fernandez</v>
      </c>
      <c r="E234" t="str">
        <f>IF($A234="","",Tienda_1!I234)</f>
        <v>Nequi</v>
      </c>
      <c r="F234">
        <f>IF($A234="","",VALUE(RIGHT(Tienda_1!E234,4)))</f>
        <v>2022</v>
      </c>
      <c r="G234">
        <f>IF($A234="","",Tienda_1!C234)</f>
        <v>18600</v>
      </c>
      <c r="H234">
        <f>IF($A234="","",Tienda_1!D234)</f>
        <v>0</v>
      </c>
      <c r="I234">
        <f>IF($A234="","",Tienda_1!H234)</f>
        <v>4</v>
      </c>
      <c r="J234">
        <f>IF($A234="",0,IF(AND(OR('Cuadro-de-mando'!$B$4="(Todas)",'Cuadro-de-mando'!$B$4=$A234),OR('Cuadro-de-mando'!$E$4="(Todas)",'Cuadro-de-mando'!$E$4=$B234),OR('Cuadro-de-mando'!$H$4="(Todas)",'Cuadro-de-mando'!$H$4=$C234),OR('Cuadro-de-mando'!$K$4="(Todas)",'Cuadro-de-mando'!$K$4=$E234),OR('Cuadro-de-mando'!$N$4="(Todos)",'Cuadro-de-mando'!$N$4=$F234)),1,0))</f>
        <v>1</v>
      </c>
    </row>
    <row r="235" spans="1:10" x14ac:dyDescent="0.25">
      <c r="A235" t="str">
        <f>IF(Tienda_1!$A235="","","Tienda 1")</f>
        <v>Tienda 1</v>
      </c>
      <c r="B235" t="str">
        <f>IF($A235="","",Tienda_1!B235)</f>
        <v>Muebles</v>
      </c>
      <c r="C235" t="str">
        <f>IF($A235="","",Tienda_1!G235)</f>
        <v>Cartagena</v>
      </c>
      <c r="D235" t="str">
        <f>IF($A235="","",Tienda_1!F235)</f>
        <v>Camila Rivera</v>
      </c>
      <c r="E235" t="str">
        <f>IF($A235="","",Tienda_1!I235)</f>
        <v>Tarjeta de crédito</v>
      </c>
      <c r="F235">
        <f>IF($A235="","",VALUE(RIGHT(Tienda_1!E235,4)))</f>
        <v>2020</v>
      </c>
      <c r="G235">
        <f>IF($A235="","",Tienda_1!C235)</f>
        <v>488400</v>
      </c>
      <c r="H235">
        <f>IF($A235="","",Tienda_1!D235)</f>
        <v>26400</v>
      </c>
      <c r="I235">
        <f>IF($A235="","",Tienda_1!H235)</f>
        <v>1</v>
      </c>
      <c r="J235">
        <f>IF($A235="",0,IF(AND(OR('Cuadro-de-mando'!$B$4="(Todas)",'Cuadro-de-mando'!$B$4=$A235),OR('Cuadro-de-mando'!$E$4="(Todas)",'Cuadro-de-mando'!$E$4=$B235),OR('Cuadro-de-mando'!$H$4="(Todas)",'Cuadro-de-mando'!$H$4=$C235),OR('Cuadro-de-mando'!$K$4="(Todas)",'Cuadro-de-mando'!$K$4=$E235),OR('Cuadro-de-mando'!$N$4="(Todos)",'Cuadro-de-mando'!$N$4=$F235)),1,0))</f>
        <v>1</v>
      </c>
    </row>
    <row r="236" spans="1:10" x14ac:dyDescent="0.25">
      <c r="A236" t="str">
        <f>IF(Tienda_1!$A236="","","Tienda 1")</f>
        <v>Tienda 1</v>
      </c>
      <c r="B236" t="str">
        <f>IF($A236="","",Tienda_1!B236)</f>
        <v>Instrumentos musicales</v>
      </c>
      <c r="C236" t="str">
        <f>IF($A236="","",Tienda_1!G236)</f>
        <v>Bogotá</v>
      </c>
      <c r="D236" t="str">
        <f>IF($A236="","",Tienda_1!F236)</f>
        <v>Pedro Gomez</v>
      </c>
      <c r="E236" t="str">
        <f>IF($A236="","",Tienda_1!I236)</f>
        <v>Tarjeta de crédito</v>
      </c>
      <c r="F236">
        <f>IF($A236="","",VALUE(RIGHT(Tienda_1!E236,4)))</f>
        <v>2022</v>
      </c>
      <c r="G236">
        <f>IF($A236="","",Tienda_1!C236)</f>
        <v>756500</v>
      </c>
      <c r="H236">
        <f>IF($A236="","",Tienda_1!D236)</f>
        <v>40500</v>
      </c>
      <c r="I236">
        <f>IF($A236="","",Tienda_1!H236)</f>
        <v>5</v>
      </c>
      <c r="J236">
        <f>IF($A236="",0,IF(AND(OR('Cuadro-de-mando'!$B$4="(Todas)",'Cuadro-de-mando'!$B$4=$A236),OR('Cuadro-de-mando'!$E$4="(Todas)",'Cuadro-de-mando'!$E$4=$B236),OR('Cuadro-de-mando'!$H$4="(Todas)",'Cuadro-de-mando'!$H$4=$C236),OR('Cuadro-de-mando'!$K$4="(Todas)",'Cuadro-de-mando'!$K$4=$E236),OR('Cuadro-de-mando'!$N$4="(Todos)",'Cuadro-de-mando'!$N$4=$F236)),1,0))</f>
        <v>1</v>
      </c>
    </row>
    <row r="237" spans="1:10" x14ac:dyDescent="0.25">
      <c r="A237" t="str">
        <f>IF(Tienda_1!$A237="","","Tienda 1")</f>
        <v>Tienda 1</v>
      </c>
      <c r="B237" t="str">
        <f>IF($A237="","",Tienda_1!B237)</f>
        <v>Deportes y diversión</v>
      </c>
      <c r="C237" t="str">
        <f>IF($A237="","",Tienda_1!G237)</f>
        <v>Bogotá</v>
      </c>
      <c r="D237" t="str">
        <f>IF($A237="","",Tienda_1!F237)</f>
        <v>Mariana Herrera</v>
      </c>
      <c r="E237" t="str">
        <f>IF($A237="","",Tienda_1!I237)</f>
        <v>Nequi</v>
      </c>
      <c r="F237">
        <f>IF($A237="","",VALUE(RIGHT(Tienda_1!E237,4)))</f>
        <v>2022</v>
      </c>
      <c r="G237">
        <f>IF($A237="","",Tienda_1!C237)</f>
        <v>55200</v>
      </c>
      <c r="H237">
        <f>IF($A237="","",Tienda_1!D237)</f>
        <v>3300</v>
      </c>
      <c r="I237">
        <f>IF($A237="","",Tienda_1!H237)</f>
        <v>5</v>
      </c>
      <c r="J237">
        <f>IF($A237="",0,IF(AND(OR('Cuadro-de-mando'!$B$4="(Todas)",'Cuadro-de-mando'!$B$4=$A237),OR('Cuadro-de-mando'!$E$4="(Todas)",'Cuadro-de-mando'!$E$4=$B237),OR('Cuadro-de-mando'!$H$4="(Todas)",'Cuadro-de-mando'!$H$4=$C237),OR('Cuadro-de-mando'!$K$4="(Todas)",'Cuadro-de-mando'!$K$4=$E237),OR('Cuadro-de-mando'!$N$4="(Todos)",'Cuadro-de-mando'!$N$4=$F237)),1,0))</f>
        <v>1</v>
      </c>
    </row>
    <row r="238" spans="1:10" x14ac:dyDescent="0.25">
      <c r="A238" t="str">
        <f>IF(Tienda_1!$A238="","","Tienda 1")</f>
        <v>Tienda 1</v>
      </c>
      <c r="B238" t="str">
        <f>IF($A238="","",Tienda_1!B238)</f>
        <v>Libros</v>
      </c>
      <c r="C238" t="str">
        <f>IF($A238="","",Tienda_1!G238)</f>
        <v>Bogotá</v>
      </c>
      <c r="D238" t="str">
        <f>IF($A238="","",Tienda_1!F238)</f>
        <v>Ángel Rodriguez</v>
      </c>
      <c r="E238" t="str">
        <f>IF($A238="","",Tienda_1!I238)</f>
        <v>Nequi</v>
      </c>
      <c r="F238">
        <f>IF($A238="","",VALUE(RIGHT(Tienda_1!E238,4)))</f>
        <v>2020</v>
      </c>
      <c r="G238">
        <f>IF($A238="","",Tienda_1!C238)</f>
        <v>60100</v>
      </c>
      <c r="H238">
        <f>IF($A238="","",Tienda_1!D238)</f>
        <v>1400</v>
      </c>
      <c r="I238">
        <f>IF($A238="","",Tienda_1!H238)</f>
        <v>5</v>
      </c>
      <c r="J238">
        <f>IF($A238="",0,IF(AND(OR('Cuadro-de-mando'!$B$4="(Todas)",'Cuadro-de-mando'!$B$4=$A238),OR('Cuadro-de-mando'!$E$4="(Todas)",'Cuadro-de-mando'!$E$4=$B238),OR('Cuadro-de-mando'!$H$4="(Todas)",'Cuadro-de-mando'!$H$4=$C238),OR('Cuadro-de-mando'!$K$4="(Todas)",'Cuadro-de-mando'!$K$4=$E238),OR('Cuadro-de-mando'!$N$4="(Todos)",'Cuadro-de-mando'!$N$4=$F238)),1,0))</f>
        <v>1</v>
      </c>
    </row>
    <row r="239" spans="1:10" x14ac:dyDescent="0.25">
      <c r="A239" t="str">
        <f>IF(Tienda_1!$A239="","","Tienda 1")</f>
        <v>Tienda 1</v>
      </c>
      <c r="B239" t="str">
        <f>IF($A239="","",Tienda_1!B239)</f>
        <v>Electrodomésticos</v>
      </c>
      <c r="C239" t="str">
        <f>IF($A239="","",Tienda_1!G239)</f>
        <v>Cali</v>
      </c>
      <c r="D239" t="str">
        <f>IF($A239="","",Tienda_1!F239)</f>
        <v>Lucas Olivera</v>
      </c>
      <c r="E239" t="str">
        <f>IF($A239="","",Tienda_1!I239)</f>
        <v>Tarjeta de crédito</v>
      </c>
      <c r="F239">
        <f>IF($A239="","",VALUE(RIGHT(Tienda_1!E239,4)))</f>
        <v>2020</v>
      </c>
      <c r="G239">
        <f>IF($A239="","",Tienda_1!C239)</f>
        <v>1267400</v>
      </c>
      <c r="H239">
        <f>IF($A239="","",Tienda_1!D239)</f>
        <v>65700</v>
      </c>
      <c r="I239">
        <f>IF($A239="","",Tienda_1!H239)</f>
        <v>3</v>
      </c>
      <c r="J239">
        <f>IF($A239="",0,IF(AND(OR('Cuadro-de-mando'!$B$4="(Todas)",'Cuadro-de-mando'!$B$4=$A239),OR('Cuadro-de-mando'!$E$4="(Todas)",'Cuadro-de-mando'!$E$4=$B239),OR('Cuadro-de-mando'!$H$4="(Todas)",'Cuadro-de-mando'!$H$4=$C239),OR('Cuadro-de-mando'!$K$4="(Todas)",'Cuadro-de-mando'!$K$4=$E239),OR('Cuadro-de-mando'!$N$4="(Todos)",'Cuadro-de-mando'!$N$4=$F239)),1,0))</f>
        <v>1</v>
      </c>
    </row>
    <row r="240" spans="1:10" x14ac:dyDescent="0.25">
      <c r="A240" t="str">
        <f>IF(Tienda_1!$A240="","","Tienda 1")</f>
        <v>Tienda 1</v>
      </c>
      <c r="B240" t="str">
        <f>IF($A240="","",Tienda_1!B240)</f>
        <v>Muebles</v>
      </c>
      <c r="C240" t="str">
        <f>IF($A240="","",Tienda_1!G240)</f>
        <v>Bogotá</v>
      </c>
      <c r="D240" t="str">
        <f>IF($A240="","",Tienda_1!F240)</f>
        <v>Pedro Gomez</v>
      </c>
      <c r="E240" t="str">
        <f>IF($A240="","",Tienda_1!I240)</f>
        <v>Nequi</v>
      </c>
      <c r="F240">
        <f>IF($A240="","",VALUE(RIGHT(Tienda_1!E240,4)))</f>
        <v>2022</v>
      </c>
      <c r="G240">
        <f>IF($A240="","",Tienda_1!C240)</f>
        <v>338900</v>
      </c>
      <c r="H240">
        <f>IF($A240="","",Tienda_1!D240)</f>
        <v>18700</v>
      </c>
      <c r="I240">
        <f>IF($A240="","",Tienda_1!H240)</f>
        <v>5</v>
      </c>
      <c r="J240">
        <f>IF($A240="",0,IF(AND(OR('Cuadro-de-mando'!$B$4="(Todas)",'Cuadro-de-mando'!$B$4=$A240),OR('Cuadro-de-mando'!$E$4="(Todas)",'Cuadro-de-mando'!$E$4=$B240),OR('Cuadro-de-mando'!$H$4="(Todas)",'Cuadro-de-mando'!$H$4=$C240),OR('Cuadro-de-mando'!$K$4="(Todas)",'Cuadro-de-mando'!$K$4=$E240),OR('Cuadro-de-mando'!$N$4="(Todos)",'Cuadro-de-mando'!$N$4=$F240)),1,0))</f>
        <v>1</v>
      </c>
    </row>
    <row r="241" spans="1:10" x14ac:dyDescent="0.25">
      <c r="A241" t="str">
        <f>IF(Tienda_1!$A241="","","Tienda 1")</f>
        <v>Tienda 1</v>
      </c>
      <c r="B241" t="str">
        <f>IF($A241="","",Tienda_1!B241)</f>
        <v>Electrónicos</v>
      </c>
      <c r="C241" t="str">
        <f>IF($A241="","",Tienda_1!G241)</f>
        <v>Bogotá</v>
      </c>
      <c r="D241" t="str">
        <f>IF($A241="","",Tienda_1!F241)</f>
        <v>Rafael Acosta</v>
      </c>
      <c r="E241" t="str">
        <f>IF($A241="","",Tienda_1!I241)</f>
        <v>Tarjeta de crédito</v>
      </c>
      <c r="F241">
        <f>IF($A241="","",VALUE(RIGHT(Tienda_1!E241,4)))</f>
        <v>2022</v>
      </c>
      <c r="G241">
        <f>IF($A241="","",Tienda_1!C241)</f>
        <v>148100</v>
      </c>
      <c r="H241">
        <f>IF($A241="","",Tienda_1!D241)</f>
        <v>11200</v>
      </c>
      <c r="I241">
        <f>IF($A241="","",Tienda_1!H241)</f>
        <v>1</v>
      </c>
      <c r="J241">
        <f>IF($A241="",0,IF(AND(OR('Cuadro-de-mando'!$B$4="(Todas)",'Cuadro-de-mando'!$B$4=$A241),OR('Cuadro-de-mando'!$E$4="(Todas)",'Cuadro-de-mando'!$E$4=$B241),OR('Cuadro-de-mando'!$H$4="(Todas)",'Cuadro-de-mando'!$H$4=$C241),OR('Cuadro-de-mando'!$K$4="(Todas)",'Cuadro-de-mando'!$K$4=$E241),OR('Cuadro-de-mando'!$N$4="(Todos)",'Cuadro-de-mando'!$N$4=$F241)),1,0))</f>
        <v>1</v>
      </c>
    </row>
    <row r="242" spans="1:10" x14ac:dyDescent="0.25">
      <c r="A242" t="str">
        <f>IF(Tienda_1!$A242="","","Tienda 1")</f>
        <v>Tienda 1</v>
      </c>
      <c r="B242" t="str">
        <f>IF($A242="","",Tienda_1!B242)</f>
        <v>Muebles</v>
      </c>
      <c r="C242" t="str">
        <f>IF($A242="","",Tienda_1!G242)</f>
        <v>Cali</v>
      </c>
      <c r="D242" t="str">
        <f>IF($A242="","",Tienda_1!F242)</f>
        <v>Mariana Herrera</v>
      </c>
      <c r="E242" t="str">
        <f>IF($A242="","",Tienda_1!I242)</f>
        <v>Tarjeta de crédito</v>
      </c>
      <c r="F242">
        <f>IF($A242="","",VALUE(RIGHT(Tienda_1!E242,4)))</f>
        <v>2021</v>
      </c>
      <c r="G242">
        <f>IF($A242="","",Tienda_1!C242)</f>
        <v>475700</v>
      </c>
      <c r="H242">
        <f>IF($A242="","",Tienda_1!D242)</f>
        <v>26000</v>
      </c>
      <c r="I242">
        <f>IF($A242="","",Tienda_1!H242)</f>
        <v>5</v>
      </c>
      <c r="J242">
        <f>IF($A242="",0,IF(AND(OR('Cuadro-de-mando'!$B$4="(Todas)",'Cuadro-de-mando'!$B$4=$A242),OR('Cuadro-de-mando'!$E$4="(Todas)",'Cuadro-de-mando'!$E$4=$B242),OR('Cuadro-de-mando'!$H$4="(Todas)",'Cuadro-de-mando'!$H$4=$C242),OR('Cuadro-de-mando'!$K$4="(Todas)",'Cuadro-de-mando'!$K$4=$E242),OR('Cuadro-de-mando'!$N$4="(Todos)",'Cuadro-de-mando'!$N$4=$F242)),1,0))</f>
        <v>1</v>
      </c>
    </row>
    <row r="243" spans="1:10" x14ac:dyDescent="0.25">
      <c r="A243" t="str">
        <f>IF(Tienda_1!$A243="","","Tienda 1")</f>
        <v>Tienda 1</v>
      </c>
      <c r="B243" t="str">
        <f>IF($A243="","",Tienda_1!B243)</f>
        <v>Deportes y diversión</v>
      </c>
      <c r="C243" t="str">
        <f>IF($A243="","",Tienda_1!G243)</f>
        <v>Medellín</v>
      </c>
      <c r="D243" t="str">
        <f>IF($A243="","",Tienda_1!F243)</f>
        <v>Ángel Rodriguez</v>
      </c>
      <c r="E243" t="str">
        <f>IF($A243="","",Tienda_1!I243)</f>
        <v>Nequi</v>
      </c>
      <c r="F243">
        <f>IF($A243="","",VALUE(RIGHT(Tienda_1!E243,4)))</f>
        <v>2022</v>
      </c>
      <c r="G243">
        <f>IF($A243="","",Tienda_1!C243)</f>
        <v>362100</v>
      </c>
      <c r="H243">
        <f>IF($A243="","",Tienda_1!D243)</f>
        <v>19900</v>
      </c>
      <c r="I243">
        <f>IF($A243="","",Tienda_1!H243)</f>
        <v>4</v>
      </c>
      <c r="J243">
        <f>IF($A243="",0,IF(AND(OR('Cuadro-de-mando'!$B$4="(Todas)",'Cuadro-de-mando'!$B$4=$A243),OR('Cuadro-de-mando'!$E$4="(Todas)",'Cuadro-de-mando'!$E$4=$B243),OR('Cuadro-de-mando'!$H$4="(Todas)",'Cuadro-de-mando'!$H$4=$C243),OR('Cuadro-de-mando'!$K$4="(Todas)",'Cuadro-de-mando'!$K$4=$E243),OR('Cuadro-de-mando'!$N$4="(Todos)",'Cuadro-de-mando'!$N$4=$F243)),1,0))</f>
        <v>1</v>
      </c>
    </row>
    <row r="244" spans="1:10" x14ac:dyDescent="0.25">
      <c r="A244" t="str">
        <f>IF(Tienda_1!$A244="","","Tienda 1")</f>
        <v>Tienda 1</v>
      </c>
      <c r="B244" t="str">
        <f>IF($A244="","",Tienda_1!B244)</f>
        <v>Electrodomésticos</v>
      </c>
      <c r="C244" t="str">
        <f>IF($A244="","",Tienda_1!G244)</f>
        <v>Bogotá</v>
      </c>
      <c r="D244" t="str">
        <f>IF($A244="","",Tienda_1!F244)</f>
        <v>Juliana Costa</v>
      </c>
      <c r="E244" t="str">
        <f>IF($A244="","",Tienda_1!I244)</f>
        <v>Tarjeta de crédito</v>
      </c>
      <c r="F244">
        <f>IF($A244="","",VALUE(RIGHT(Tienda_1!E244,4)))</f>
        <v>2020</v>
      </c>
      <c r="G244">
        <f>IF($A244="","",Tienda_1!C244)</f>
        <v>503200</v>
      </c>
      <c r="H244">
        <f>IF($A244="","",Tienda_1!D244)</f>
        <v>29200</v>
      </c>
      <c r="I244">
        <f>IF($A244="","",Tienda_1!H244)</f>
        <v>5</v>
      </c>
      <c r="J244">
        <f>IF($A244="",0,IF(AND(OR('Cuadro-de-mando'!$B$4="(Todas)",'Cuadro-de-mando'!$B$4=$A244),OR('Cuadro-de-mando'!$E$4="(Todas)",'Cuadro-de-mando'!$E$4=$B244),OR('Cuadro-de-mando'!$H$4="(Todas)",'Cuadro-de-mando'!$H$4=$C244),OR('Cuadro-de-mando'!$K$4="(Todas)",'Cuadro-de-mando'!$K$4=$E244),OR('Cuadro-de-mando'!$N$4="(Todos)",'Cuadro-de-mando'!$N$4=$F244)),1,0))</f>
        <v>1</v>
      </c>
    </row>
    <row r="245" spans="1:10" x14ac:dyDescent="0.25">
      <c r="A245" t="str">
        <f>IF(Tienda_1!$A245="","","Tienda 1")</f>
        <v>Tienda 1</v>
      </c>
      <c r="B245" t="str">
        <f>IF($A245="","",Tienda_1!B245)</f>
        <v>Instrumentos musicales</v>
      </c>
      <c r="C245" t="str">
        <f>IF($A245="","",Tienda_1!G245)</f>
        <v>Cali</v>
      </c>
      <c r="D245" t="str">
        <f>IF($A245="","",Tienda_1!F245)</f>
        <v>Juliana Costa</v>
      </c>
      <c r="E245" t="str">
        <f>IF($A245="","",Tienda_1!I245)</f>
        <v>Tarjeta de crédito</v>
      </c>
      <c r="F245">
        <f>IF($A245="","",VALUE(RIGHT(Tienda_1!E245,4)))</f>
        <v>2020</v>
      </c>
      <c r="G245">
        <f>IF($A245="","",Tienda_1!C245)</f>
        <v>301400</v>
      </c>
      <c r="H245">
        <f>IF($A245="","",Tienda_1!D245)</f>
        <v>14200</v>
      </c>
      <c r="I245">
        <f>IF($A245="","",Tienda_1!H245)</f>
        <v>4</v>
      </c>
      <c r="J245">
        <f>IF($A245="",0,IF(AND(OR('Cuadro-de-mando'!$B$4="(Todas)",'Cuadro-de-mando'!$B$4=$A245),OR('Cuadro-de-mando'!$E$4="(Todas)",'Cuadro-de-mando'!$E$4=$B245),OR('Cuadro-de-mando'!$H$4="(Todas)",'Cuadro-de-mando'!$H$4=$C245),OR('Cuadro-de-mando'!$K$4="(Todas)",'Cuadro-de-mando'!$K$4=$E245),OR('Cuadro-de-mando'!$N$4="(Todos)",'Cuadro-de-mando'!$N$4=$F245)),1,0))</f>
        <v>1</v>
      </c>
    </row>
    <row r="246" spans="1:10" x14ac:dyDescent="0.25">
      <c r="A246" t="str">
        <f>IF(Tienda_1!$A246="","","Tienda 1")</f>
        <v>Tienda 1</v>
      </c>
      <c r="B246" t="str">
        <f>IF($A246="","",Tienda_1!B246)</f>
        <v>Juguetes</v>
      </c>
      <c r="C246" t="str">
        <f>IF($A246="","",Tienda_1!G246)</f>
        <v>Medellín</v>
      </c>
      <c r="D246" t="str">
        <f>IF($A246="","",Tienda_1!F246)</f>
        <v>Pedro Gomez</v>
      </c>
      <c r="E246" t="str">
        <f>IF($A246="","",Tienda_1!I246)</f>
        <v>Nequi</v>
      </c>
      <c r="F246">
        <f>IF($A246="","",VALUE(RIGHT(Tienda_1!E246,4)))</f>
        <v>2022</v>
      </c>
      <c r="G246">
        <f>IF($A246="","",Tienda_1!C246)</f>
        <v>197900</v>
      </c>
      <c r="H246">
        <f>IF($A246="","",Tienda_1!D246)</f>
        <v>13900</v>
      </c>
      <c r="I246">
        <f>IF($A246="","",Tienda_1!H246)</f>
        <v>1</v>
      </c>
      <c r="J246">
        <f>IF($A246="",0,IF(AND(OR('Cuadro-de-mando'!$B$4="(Todas)",'Cuadro-de-mando'!$B$4=$A246),OR('Cuadro-de-mando'!$E$4="(Todas)",'Cuadro-de-mando'!$E$4=$B246),OR('Cuadro-de-mando'!$H$4="(Todas)",'Cuadro-de-mando'!$H$4=$C246),OR('Cuadro-de-mando'!$K$4="(Todas)",'Cuadro-de-mando'!$K$4=$E246),OR('Cuadro-de-mando'!$N$4="(Todos)",'Cuadro-de-mando'!$N$4=$F246)),1,0))</f>
        <v>1</v>
      </c>
    </row>
    <row r="247" spans="1:10" x14ac:dyDescent="0.25">
      <c r="A247" t="str">
        <f>IF(Tienda_1!$A247="","","Tienda 1")</f>
        <v>Tienda 1</v>
      </c>
      <c r="B247" t="str">
        <f>IF($A247="","",Tienda_1!B247)</f>
        <v>Muebles</v>
      </c>
      <c r="C247" t="str">
        <f>IF($A247="","",Tienda_1!G247)</f>
        <v>Medellín</v>
      </c>
      <c r="D247" t="str">
        <f>IF($A247="","",Tienda_1!F247)</f>
        <v>Lucas Olivera</v>
      </c>
      <c r="E247" t="str">
        <f>IF($A247="","",Tienda_1!I247)</f>
        <v>Nequi</v>
      </c>
      <c r="F247">
        <f>IF($A247="","",VALUE(RIGHT(Tienda_1!E247,4)))</f>
        <v>2022</v>
      </c>
      <c r="G247">
        <f>IF($A247="","",Tienda_1!C247)</f>
        <v>312300</v>
      </c>
      <c r="H247">
        <f>IF($A247="","",Tienda_1!D247)</f>
        <v>17300</v>
      </c>
      <c r="I247">
        <f>IF($A247="","",Tienda_1!H247)</f>
        <v>5</v>
      </c>
      <c r="J247">
        <f>IF($A247="",0,IF(AND(OR('Cuadro-de-mando'!$B$4="(Todas)",'Cuadro-de-mando'!$B$4=$A247),OR('Cuadro-de-mando'!$E$4="(Todas)",'Cuadro-de-mando'!$E$4=$B247),OR('Cuadro-de-mando'!$H$4="(Todas)",'Cuadro-de-mando'!$H$4=$C247),OR('Cuadro-de-mando'!$K$4="(Todas)",'Cuadro-de-mando'!$K$4=$E247),OR('Cuadro-de-mando'!$N$4="(Todos)",'Cuadro-de-mando'!$N$4=$F247)),1,0))</f>
        <v>1</v>
      </c>
    </row>
    <row r="248" spans="1:10" x14ac:dyDescent="0.25">
      <c r="A248" t="str">
        <f>IF(Tienda_1!$A248="","","Tienda 1")</f>
        <v>Tienda 1</v>
      </c>
      <c r="B248" t="str">
        <f>IF($A248="","",Tienda_1!B248)</f>
        <v>Libros</v>
      </c>
      <c r="C248" t="str">
        <f>IF($A248="","",Tienda_1!G248)</f>
        <v>Barranquilla</v>
      </c>
      <c r="D248" t="str">
        <f>IF($A248="","",Tienda_1!F248)</f>
        <v>Mariana Herrera</v>
      </c>
      <c r="E248" t="str">
        <f>IF($A248="","",Tienda_1!I248)</f>
        <v>Tarjeta de crédito</v>
      </c>
      <c r="F248">
        <f>IF($A248="","",VALUE(RIGHT(Tienda_1!E248,4)))</f>
        <v>2020</v>
      </c>
      <c r="G248">
        <f>IF($A248="","",Tienda_1!C248)</f>
        <v>50600</v>
      </c>
      <c r="H248">
        <f>IF($A248="","",Tienda_1!D248)</f>
        <v>900</v>
      </c>
      <c r="I248">
        <f>IF($A248="","",Tienda_1!H248)</f>
        <v>1</v>
      </c>
      <c r="J248">
        <f>IF($A248="",0,IF(AND(OR('Cuadro-de-mando'!$B$4="(Todas)",'Cuadro-de-mando'!$B$4=$A248),OR('Cuadro-de-mando'!$E$4="(Todas)",'Cuadro-de-mando'!$E$4=$B248),OR('Cuadro-de-mando'!$H$4="(Todas)",'Cuadro-de-mando'!$H$4=$C248),OR('Cuadro-de-mando'!$K$4="(Todas)",'Cuadro-de-mando'!$K$4=$E248),OR('Cuadro-de-mando'!$N$4="(Todos)",'Cuadro-de-mando'!$N$4=$F248)),1,0))</f>
        <v>1</v>
      </c>
    </row>
    <row r="249" spans="1:10" x14ac:dyDescent="0.25">
      <c r="A249" t="str">
        <f>IF(Tienda_1!$A249="","","Tienda 1")</f>
        <v>Tienda 1</v>
      </c>
      <c r="B249" t="str">
        <f>IF($A249="","",Tienda_1!B249)</f>
        <v>Muebles</v>
      </c>
      <c r="C249" t="str">
        <f>IF($A249="","",Tienda_1!G249)</f>
        <v>Bogotá</v>
      </c>
      <c r="D249" t="str">
        <f>IF($A249="","",Tienda_1!F249)</f>
        <v>Blanca Ramirez</v>
      </c>
      <c r="E249" t="str">
        <f>IF($A249="","",Tienda_1!I249)</f>
        <v>Nequi</v>
      </c>
      <c r="F249">
        <f>IF($A249="","",VALUE(RIGHT(Tienda_1!E249,4)))</f>
        <v>2021</v>
      </c>
      <c r="G249">
        <f>IF($A249="","",Tienda_1!C249)</f>
        <v>320300</v>
      </c>
      <c r="H249">
        <f>IF($A249="","",Tienda_1!D249)</f>
        <v>15200</v>
      </c>
      <c r="I249">
        <f>IF($A249="","",Tienda_1!H249)</f>
        <v>5</v>
      </c>
      <c r="J249">
        <f>IF($A249="",0,IF(AND(OR('Cuadro-de-mando'!$B$4="(Todas)",'Cuadro-de-mando'!$B$4=$A249),OR('Cuadro-de-mando'!$E$4="(Todas)",'Cuadro-de-mando'!$E$4=$B249),OR('Cuadro-de-mando'!$H$4="(Todas)",'Cuadro-de-mando'!$H$4=$C249),OR('Cuadro-de-mando'!$K$4="(Todas)",'Cuadro-de-mando'!$K$4=$E249),OR('Cuadro-de-mando'!$N$4="(Todos)",'Cuadro-de-mando'!$N$4=$F249)),1,0))</f>
        <v>1</v>
      </c>
    </row>
    <row r="250" spans="1:10" x14ac:dyDescent="0.25">
      <c r="A250" t="str">
        <f>IF(Tienda_1!$A250="","","Tienda 1")</f>
        <v>Tienda 1</v>
      </c>
      <c r="B250" t="str">
        <f>IF($A250="","",Tienda_1!B250)</f>
        <v>Artículos para el hogar</v>
      </c>
      <c r="C250" t="str">
        <f>IF($A250="","",Tienda_1!G250)</f>
        <v>Bogotá</v>
      </c>
      <c r="D250" t="str">
        <f>IF($A250="","",Tienda_1!F250)</f>
        <v>Ángel Rodriguez</v>
      </c>
      <c r="E250" t="str">
        <f>IF($A250="","",Tienda_1!I250)</f>
        <v>Tarjeta de crédito</v>
      </c>
      <c r="F250">
        <f>IF($A250="","",VALUE(RIGHT(Tienda_1!E250,4)))</f>
        <v>2023</v>
      </c>
      <c r="G250">
        <f>IF($A250="","",Tienda_1!C250)</f>
        <v>87200</v>
      </c>
      <c r="H250">
        <f>IF($A250="","",Tienda_1!D250)</f>
        <v>10500</v>
      </c>
      <c r="I250">
        <f>IF($A250="","",Tienda_1!H250)</f>
        <v>3</v>
      </c>
      <c r="J250">
        <f>IF($A250="",0,IF(AND(OR('Cuadro-de-mando'!$B$4="(Todas)",'Cuadro-de-mando'!$B$4=$A250),OR('Cuadro-de-mando'!$E$4="(Todas)",'Cuadro-de-mando'!$E$4=$B250),OR('Cuadro-de-mando'!$H$4="(Todas)",'Cuadro-de-mando'!$H$4=$C250),OR('Cuadro-de-mando'!$K$4="(Todas)",'Cuadro-de-mando'!$K$4=$E250),OR('Cuadro-de-mando'!$N$4="(Todos)",'Cuadro-de-mando'!$N$4=$F250)),1,0))</f>
        <v>1</v>
      </c>
    </row>
    <row r="251" spans="1:10" x14ac:dyDescent="0.25">
      <c r="A251" t="str">
        <f>IF(Tienda_1!$A251="","","Tienda 1")</f>
        <v>Tienda 1</v>
      </c>
      <c r="B251" t="str">
        <f>IF($A251="","",Tienda_1!B251)</f>
        <v>Electrodomésticos</v>
      </c>
      <c r="C251" t="str">
        <f>IF($A251="","",Tienda_1!G251)</f>
        <v>Bogotá</v>
      </c>
      <c r="D251" t="str">
        <f>IF($A251="","",Tienda_1!F251)</f>
        <v>Maria Alfonso</v>
      </c>
      <c r="E251" t="str">
        <f>IF($A251="","",Tienda_1!I251)</f>
        <v>Nequi</v>
      </c>
      <c r="F251">
        <f>IF($A251="","",VALUE(RIGHT(Tienda_1!E251,4)))</f>
        <v>2020</v>
      </c>
      <c r="G251">
        <f>IF($A251="","",Tienda_1!C251)</f>
        <v>593100</v>
      </c>
      <c r="H251">
        <f>IF($A251="","",Tienda_1!D251)</f>
        <v>29800</v>
      </c>
      <c r="I251">
        <f>IF($A251="","",Tienda_1!H251)</f>
        <v>3</v>
      </c>
      <c r="J251">
        <f>IF($A251="",0,IF(AND(OR('Cuadro-de-mando'!$B$4="(Todas)",'Cuadro-de-mando'!$B$4=$A251),OR('Cuadro-de-mando'!$E$4="(Todas)",'Cuadro-de-mando'!$E$4=$B251),OR('Cuadro-de-mando'!$H$4="(Todas)",'Cuadro-de-mando'!$H$4=$C251),OR('Cuadro-de-mando'!$K$4="(Todas)",'Cuadro-de-mando'!$K$4=$E251),OR('Cuadro-de-mando'!$N$4="(Todos)",'Cuadro-de-mando'!$N$4=$F251)),1,0))</f>
        <v>1</v>
      </c>
    </row>
    <row r="252" spans="1:10" x14ac:dyDescent="0.25">
      <c r="A252" t="str">
        <f>IF(Tienda_1!$A252="","","Tienda 1")</f>
        <v>Tienda 1</v>
      </c>
      <c r="B252" t="str">
        <f>IF($A252="","",Tienda_1!B252)</f>
        <v>Muebles</v>
      </c>
      <c r="C252" t="str">
        <f>IF($A252="","",Tienda_1!G252)</f>
        <v>Medellín</v>
      </c>
      <c r="D252" t="str">
        <f>IF($A252="","",Tienda_1!F252)</f>
        <v>Felipe Santos</v>
      </c>
      <c r="E252" t="str">
        <f>IF($A252="","",Tienda_1!I252)</f>
        <v>Tarjeta de crédito</v>
      </c>
      <c r="F252">
        <f>IF($A252="","",VALUE(RIGHT(Tienda_1!E252,4)))</f>
        <v>2021</v>
      </c>
      <c r="G252">
        <f>IF($A252="","",Tienda_1!C252)</f>
        <v>735300</v>
      </c>
      <c r="H252">
        <f>IF($A252="","",Tienda_1!D252)</f>
        <v>44800</v>
      </c>
      <c r="I252">
        <f>IF($A252="","",Tienda_1!H252)</f>
        <v>5</v>
      </c>
      <c r="J252">
        <f>IF($A252="",0,IF(AND(OR('Cuadro-de-mando'!$B$4="(Todas)",'Cuadro-de-mando'!$B$4=$A252),OR('Cuadro-de-mando'!$E$4="(Todas)",'Cuadro-de-mando'!$E$4=$B252),OR('Cuadro-de-mando'!$H$4="(Todas)",'Cuadro-de-mando'!$H$4=$C252),OR('Cuadro-de-mando'!$K$4="(Todas)",'Cuadro-de-mando'!$K$4=$E252),OR('Cuadro-de-mando'!$N$4="(Todos)",'Cuadro-de-mando'!$N$4=$F252)),1,0))</f>
        <v>1</v>
      </c>
    </row>
    <row r="253" spans="1:10" x14ac:dyDescent="0.25">
      <c r="A253" t="str">
        <f>IF(Tienda_1!$A253="","","Tienda 1")</f>
        <v>Tienda 1</v>
      </c>
      <c r="B253" t="str">
        <f>IF($A253="","",Tienda_1!B253)</f>
        <v>Instrumentos musicales</v>
      </c>
      <c r="C253" t="str">
        <f>IF($A253="","",Tienda_1!G253)</f>
        <v>Bogotá</v>
      </c>
      <c r="D253" t="str">
        <f>IF($A253="","",Tienda_1!F253)</f>
        <v>Felipe Santos</v>
      </c>
      <c r="E253" t="str">
        <f>IF($A253="","",Tienda_1!I253)</f>
        <v>Nequi</v>
      </c>
      <c r="F253">
        <f>IF($A253="","",VALUE(RIGHT(Tienda_1!E253,4)))</f>
        <v>2022</v>
      </c>
      <c r="G253">
        <f>IF($A253="","",Tienda_1!C253)</f>
        <v>293900</v>
      </c>
      <c r="H253">
        <f>IF($A253="","",Tienda_1!D253)</f>
        <v>15900</v>
      </c>
      <c r="I253">
        <f>IF($A253="","",Tienda_1!H253)</f>
        <v>5</v>
      </c>
      <c r="J253">
        <f>IF($A253="",0,IF(AND(OR('Cuadro-de-mando'!$B$4="(Todas)",'Cuadro-de-mando'!$B$4=$A253),OR('Cuadro-de-mando'!$E$4="(Todas)",'Cuadro-de-mando'!$E$4=$B253),OR('Cuadro-de-mando'!$H$4="(Todas)",'Cuadro-de-mando'!$H$4=$C253),OR('Cuadro-de-mando'!$K$4="(Todas)",'Cuadro-de-mando'!$K$4=$E253),OR('Cuadro-de-mando'!$N$4="(Todos)",'Cuadro-de-mando'!$N$4=$F253)),1,0))</f>
        <v>1</v>
      </c>
    </row>
    <row r="254" spans="1:10" x14ac:dyDescent="0.25">
      <c r="A254" t="str">
        <f>IF(Tienda_1!$A254="","","Tienda 1")</f>
        <v>Tienda 1</v>
      </c>
      <c r="B254" t="str">
        <f>IF($A254="","",Tienda_1!B254)</f>
        <v>Juguetes</v>
      </c>
      <c r="C254" t="str">
        <f>IF($A254="","",Tienda_1!G254)</f>
        <v>Bogotá</v>
      </c>
      <c r="D254" t="str">
        <f>IF($A254="","",Tienda_1!F254)</f>
        <v>Blanca Ramirez</v>
      </c>
      <c r="E254" t="str">
        <f>IF($A254="","",Tienda_1!I254)</f>
        <v>Nequi</v>
      </c>
      <c r="F254">
        <f>IF($A254="","",VALUE(RIGHT(Tienda_1!E254,4)))</f>
        <v>2020</v>
      </c>
      <c r="G254">
        <f>IF($A254="","",Tienda_1!C254)</f>
        <v>46300</v>
      </c>
      <c r="H254">
        <f>IF($A254="","",Tienda_1!D254)</f>
        <v>2900</v>
      </c>
      <c r="I254">
        <f>IF($A254="","",Tienda_1!H254)</f>
        <v>5</v>
      </c>
      <c r="J254">
        <f>IF($A254="",0,IF(AND(OR('Cuadro-de-mando'!$B$4="(Todas)",'Cuadro-de-mando'!$B$4=$A254),OR('Cuadro-de-mando'!$E$4="(Todas)",'Cuadro-de-mando'!$E$4=$B254),OR('Cuadro-de-mando'!$H$4="(Todas)",'Cuadro-de-mando'!$H$4=$C254),OR('Cuadro-de-mando'!$K$4="(Todas)",'Cuadro-de-mando'!$K$4=$E254),OR('Cuadro-de-mando'!$N$4="(Todos)",'Cuadro-de-mando'!$N$4=$F254)),1,0))</f>
        <v>1</v>
      </c>
    </row>
    <row r="255" spans="1:10" x14ac:dyDescent="0.25">
      <c r="A255" t="str">
        <f>IF(Tienda_1!$A255="","","Tienda 1")</f>
        <v>Tienda 1</v>
      </c>
      <c r="B255" t="str">
        <f>IF($A255="","",Tienda_1!B255)</f>
        <v>Muebles</v>
      </c>
      <c r="C255" t="str">
        <f>IF($A255="","",Tienda_1!G255)</f>
        <v>Medellín</v>
      </c>
      <c r="D255" t="str">
        <f>IF($A255="","",Tienda_1!F255)</f>
        <v>Santiago Silva</v>
      </c>
      <c r="E255" t="str">
        <f>IF($A255="","",Tienda_1!I255)</f>
        <v>Cupón</v>
      </c>
      <c r="F255">
        <f>IF($A255="","",VALUE(RIGHT(Tienda_1!E255,4)))</f>
        <v>2020</v>
      </c>
      <c r="G255">
        <f>IF($A255="","",Tienda_1!C255)</f>
        <v>740000</v>
      </c>
      <c r="H255">
        <f>IF($A255="","",Tienda_1!D255)</f>
        <v>37600</v>
      </c>
      <c r="I255">
        <f>IF($A255="","",Tienda_1!H255)</f>
        <v>5</v>
      </c>
      <c r="J255">
        <f>IF($A255="",0,IF(AND(OR('Cuadro-de-mando'!$B$4="(Todas)",'Cuadro-de-mando'!$B$4=$A255),OR('Cuadro-de-mando'!$E$4="(Todas)",'Cuadro-de-mando'!$E$4=$B255),OR('Cuadro-de-mando'!$H$4="(Todas)",'Cuadro-de-mando'!$H$4=$C255),OR('Cuadro-de-mando'!$K$4="(Todas)",'Cuadro-de-mando'!$K$4=$E255),OR('Cuadro-de-mando'!$N$4="(Todos)",'Cuadro-de-mando'!$N$4=$F255)),1,0))</f>
        <v>1</v>
      </c>
    </row>
    <row r="256" spans="1:10" x14ac:dyDescent="0.25">
      <c r="A256" t="str">
        <f>IF(Tienda_1!$A256="","","Tienda 1")</f>
        <v>Tienda 1</v>
      </c>
      <c r="B256" t="str">
        <f>IF($A256="","",Tienda_1!B256)</f>
        <v>Artículos para el hogar</v>
      </c>
      <c r="C256" t="str">
        <f>IF($A256="","",Tienda_1!G256)</f>
        <v>Pereira</v>
      </c>
      <c r="D256" t="str">
        <f>IF($A256="","",Tienda_1!F256)</f>
        <v>Izabela de León</v>
      </c>
      <c r="E256" t="str">
        <f>IF($A256="","",Tienda_1!I256)</f>
        <v>Tarjeta de crédito</v>
      </c>
      <c r="F256">
        <f>IF($A256="","",VALUE(RIGHT(Tienda_1!E256,4)))</f>
        <v>2020</v>
      </c>
      <c r="G256">
        <f>IF($A256="","",Tienda_1!C256)</f>
        <v>46900</v>
      </c>
      <c r="H256">
        <f>IF($A256="","",Tienda_1!D256)</f>
        <v>0</v>
      </c>
      <c r="I256">
        <f>IF($A256="","",Tienda_1!H256)</f>
        <v>5</v>
      </c>
      <c r="J256">
        <f>IF($A256="",0,IF(AND(OR('Cuadro-de-mando'!$B$4="(Todas)",'Cuadro-de-mando'!$B$4=$A256),OR('Cuadro-de-mando'!$E$4="(Todas)",'Cuadro-de-mando'!$E$4=$B256),OR('Cuadro-de-mando'!$H$4="(Todas)",'Cuadro-de-mando'!$H$4=$C256),OR('Cuadro-de-mando'!$K$4="(Todas)",'Cuadro-de-mando'!$K$4=$E256),OR('Cuadro-de-mando'!$N$4="(Todos)",'Cuadro-de-mando'!$N$4=$F256)),1,0))</f>
        <v>1</v>
      </c>
    </row>
    <row r="257" spans="1:10" x14ac:dyDescent="0.25">
      <c r="A257" t="str">
        <f>IF(Tienda_1!$A257="","","Tienda 1")</f>
        <v>Tienda 1</v>
      </c>
      <c r="B257" t="str">
        <f>IF($A257="","",Tienda_1!B257)</f>
        <v>Electrónicos</v>
      </c>
      <c r="C257" t="str">
        <f>IF($A257="","",Tienda_1!G257)</f>
        <v>Cali</v>
      </c>
      <c r="D257" t="str">
        <f>IF($A257="","",Tienda_1!F257)</f>
        <v>Rafael Acosta</v>
      </c>
      <c r="E257" t="str">
        <f>IF($A257="","",Tienda_1!I257)</f>
        <v>Tarjeta de crédito</v>
      </c>
      <c r="F257">
        <f>IF($A257="","",VALUE(RIGHT(Tienda_1!E257,4)))</f>
        <v>2022</v>
      </c>
      <c r="G257">
        <f>IF($A257="","",Tienda_1!C257)</f>
        <v>126200</v>
      </c>
      <c r="H257">
        <f>IF($A257="","",Tienda_1!D257)</f>
        <v>7200</v>
      </c>
      <c r="I257">
        <f>IF($A257="","",Tienda_1!H257)</f>
        <v>1</v>
      </c>
      <c r="J257">
        <f>IF($A257="",0,IF(AND(OR('Cuadro-de-mando'!$B$4="(Todas)",'Cuadro-de-mando'!$B$4=$A257),OR('Cuadro-de-mando'!$E$4="(Todas)",'Cuadro-de-mando'!$E$4=$B257),OR('Cuadro-de-mando'!$H$4="(Todas)",'Cuadro-de-mando'!$H$4=$C257),OR('Cuadro-de-mando'!$K$4="(Todas)",'Cuadro-de-mando'!$K$4=$E257),OR('Cuadro-de-mando'!$N$4="(Todos)",'Cuadro-de-mando'!$N$4=$F257)),1,0))</f>
        <v>1</v>
      </c>
    </row>
    <row r="258" spans="1:10" x14ac:dyDescent="0.25">
      <c r="A258" t="str">
        <f>IF(Tienda_1!$A258="","","Tienda 1")</f>
        <v>Tienda 1</v>
      </c>
      <c r="B258" t="str">
        <f>IF($A258="","",Tienda_1!B258)</f>
        <v>Muebles</v>
      </c>
      <c r="C258" t="str">
        <f>IF($A258="","",Tienda_1!G258)</f>
        <v>Bogotá</v>
      </c>
      <c r="D258" t="str">
        <f>IF($A258="","",Tienda_1!F258)</f>
        <v>Ángel Rodriguez</v>
      </c>
      <c r="E258" t="str">
        <f>IF($A258="","",Tienda_1!I258)</f>
        <v>Tarjeta de crédito</v>
      </c>
      <c r="F258">
        <f>IF($A258="","",VALUE(RIGHT(Tienda_1!E258,4)))</f>
        <v>2020</v>
      </c>
      <c r="G258">
        <f>IF($A258="","",Tienda_1!C258)</f>
        <v>176300</v>
      </c>
      <c r="H258">
        <f>IF($A258="","",Tienda_1!D258)</f>
        <v>7600</v>
      </c>
      <c r="I258">
        <f>IF($A258="","",Tienda_1!H258)</f>
        <v>4</v>
      </c>
      <c r="J258">
        <f>IF($A258="",0,IF(AND(OR('Cuadro-de-mando'!$B$4="(Todas)",'Cuadro-de-mando'!$B$4=$A258),OR('Cuadro-de-mando'!$E$4="(Todas)",'Cuadro-de-mando'!$E$4=$B258),OR('Cuadro-de-mando'!$H$4="(Todas)",'Cuadro-de-mando'!$H$4=$C258),OR('Cuadro-de-mando'!$K$4="(Todas)",'Cuadro-de-mando'!$K$4=$E258),OR('Cuadro-de-mando'!$N$4="(Todos)",'Cuadro-de-mando'!$N$4=$F258)),1,0))</f>
        <v>1</v>
      </c>
    </row>
    <row r="259" spans="1:10" x14ac:dyDescent="0.25">
      <c r="A259" t="str">
        <f>IF(Tienda_1!$A259="","","Tienda 1")</f>
        <v>Tienda 1</v>
      </c>
      <c r="B259" t="str">
        <f>IF($A259="","",Tienda_1!B259)</f>
        <v>Juguetes</v>
      </c>
      <c r="C259" t="str">
        <f>IF($A259="","",Tienda_1!G259)</f>
        <v>Bogotá</v>
      </c>
      <c r="D259" t="str">
        <f>IF($A259="","",Tienda_1!F259)</f>
        <v>Izabela de León</v>
      </c>
      <c r="E259" t="str">
        <f>IF($A259="","",Tienda_1!I259)</f>
        <v>Tarjeta de crédito</v>
      </c>
      <c r="F259">
        <f>IF($A259="","",VALUE(RIGHT(Tienda_1!E259,4)))</f>
        <v>2021</v>
      </c>
      <c r="G259">
        <f>IF($A259="","",Tienda_1!C259)</f>
        <v>66100</v>
      </c>
      <c r="H259">
        <f>IF($A259="","",Tienda_1!D259)</f>
        <v>1700</v>
      </c>
      <c r="I259">
        <f>IF($A259="","",Tienda_1!H259)</f>
        <v>5</v>
      </c>
      <c r="J259">
        <f>IF($A259="",0,IF(AND(OR('Cuadro-de-mando'!$B$4="(Todas)",'Cuadro-de-mando'!$B$4=$A259),OR('Cuadro-de-mando'!$E$4="(Todas)",'Cuadro-de-mando'!$E$4=$B259),OR('Cuadro-de-mando'!$H$4="(Todas)",'Cuadro-de-mando'!$H$4=$C259),OR('Cuadro-de-mando'!$K$4="(Todas)",'Cuadro-de-mando'!$K$4=$E259),OR('Cuadro-de-mando'!$N$4="(Todos)",'Cuadro-de-mando'!$N$4=$F259)),1,0))</f>
        <v>1</v>
      </c>
    </row>
    <row r="260" spans="1:10" x14ac:dyDescent="0.25">
      <c r="A260" t="str">
        <f>IF(Tienda_1!$A260="","","Tienda 1")</f>
        <v>Tienda 1</v>
      </c>
      <c r="B260" t="str">
        <f>IF($A260="","",Tienda_1!B260)</f>
        <v>Muebles</v>
      </c>
      <c r="C260" t="str">
        <f>IF($A260="","",Tienda_1!G260)</f>
        <v>Barranquilla</v>
      </c>
      <c r="D260" t="str">
        <f>IF($A260="","",Tienda_1!F260)</f>
        <v>Maria Alfonso</v>
      </c>
      <c r="E260" t="str">
        <f>IF($A260="","",Tienda_1!I260)</f>
        <v>Tarjeta de crédito</v>
      </c>
      <c r="F260">
        <f>IF($A260="","",VALUE(RIGHT(Tienda_1!E260,4)))</f>
        <v>2021</v>
      </c>
      <c r="G260">
        <f>IF($A260="","",Tienda_1!C260)</f>
        <v>741200</v>
      </c>
      <c r="H260">
        <f>IF($A260="","",Tienda_1!D260)</f>
        <v>39900</v>
      </c>
      <c r="I260">
        <f>IF($A260="","",Tienda_1!H260)</f>
        <v>5</v>
      </c>
      <c r="J260">
        <f>IF($A260="",0,IF(AND(OR('Cuadro-de-mando'!$B$4="(Todas)",'Cuadro-de-mando'!$B$4=$A260),OR('Cuadro-de-mando'!$E$4="(Todas)",'Cuadro-de-mando'!$E$4=$B260),OR('Cuadro-de-mando'!$H$4="(Todas)",'Cuadro-de-mando'!$H$4=$C260),OR('Cuadro-de-mando'!$K$4="(Todas)",'Cuadro-de-mando'!$K$4=$E260),OR('Cuadro-de-mando'!$N$4="(Todos)",'Cuadro-de-mando'!$N$4=$F260)),1,0))</f>
        <v>1</v>
      </c>
    </row>
    <row r="261" spans="1:10" x14ac:dyDescent="0.25">
      <c r="A261" t="str">
        <f>IF(Tienda_1!$A261="","","Tienda 1")</f>
        <v>Tienda 1</v>
      </c>
      <c r="B261" t="str">
        <f>IF($A261="","",Tienda_1!B261)</f>
        <v>Juguetes</v>
      </c>
      <c r="C261" t="str">
        <f>IF($A261="","",Tienda_1!G261)</f>
        <v>Bogotá</v>
      </c>
      <c r="D261" t="str">
        <f>IF($A261="","",Tienda_1!F261)</f>
        <v>Mariana Herrera</v>
      </c>
      <c r="E261" t="str">
        <f>IF($A261="","",Tienda_1!I261)</f>
        <v>Tarjeta de crédito</v>
      </c>
      <c r="F261">
        <f>IF($A261="","",VALUE(RIGHT(Tienda_1!E261,4)))</f>
        <v>2022</v>
      </c>
      <c r="G261">
        <f>IF($A261="","",Tienda_1!C261)</f>
        <v>21700</v>
      </c>
      <c r="H261">
        <f>IF($A261="","",Tienda_1!D261)</f>
        <v>2400</v>
      </c>
      <c r="I261">
        <f>IF($A261="","",Tienda_1!H261)</f>
        <v>5</v>
      </c>
      <c r="J261">
        <f>IF($A261="",0,IF(AND(OR('Cuadro-de-mando'!$B$4="(Todas)",'Cuadro-de-mando'!$B$4=$A261),OR('Cuadro-de-mando'!$E$4="(Todas)",'Cuadro-de-mando'!$E$4=$B261),OR('Cuadro-de-mando'!$H$4="(Todas)",'Cuadro-de-mando'!$H$4=$C261),OR('Cuadro-de-mando'!$K$4="(Todas)",'Cuadro-de-mando'!$K$4=$E261),OR('Cuadro-de-mando'!$N$4="(Todos)",'Cuadro-de-mando'!$N$4=$F261)),1,0))</f>
        <v>1</v>
      </c>
    </row>
    <row r="262" spans="1:10" x14ac:dyDescent="0.25">
      <c r="A262" t="str">
        <f>IF(Tienda_1!$A262="","","Tienda 1")</f>
        <v>Tienda 1</v>
      </c>
      <c r="B262" t="str">
        <f>IF($A262="","",Tienda_1!B262)</f>
        <v>Deportes y diversión</v>
      </c>
      <c r="C262" t="str">
        <f>IF($A262="","",Tienda_1!G262)</f>
        <v>Bogotá</v>
      </c>
      <c r="D262" t="str">
        <f>IF($A262="","",Tienda_1!F262)</f>
        <v>Juan Fernandez</v>
      </c>
      <c r="E262" t="str">
        <f>IF($A262="","",Tienda_1!I262)</f>
        <v>Cupón</v>
      </c>
      <c r="F262">
        <f>IF($A262="","",VALUE(RIGHT(Tienda_1!E262,4)))</f>
        <v>2022</v>
      </c>
      <c r="G262">
        <f>IF($A262="","",Tienda_1!C262)</f>
        <v>17800</v>
      </c>
      <c r="H262">
        <f>IF($A262="","",Tienda_1!D262)</f>
        <v>7800</v>
      </c>
      <c r="I262">
        <f>IF($A262="","",Tienda_1!H262)</f>
        <v>4</v>
      </c>
      <c r="J262">
        <f>IF($A262="",0,IF(AND(OR('Cuadro-de-mando'!$B$4="(Todas)",'Cuadro-de-mando'!$B$4=$A262),OR('Cuadro-de-mando'!$E$4="(Todas)",'Cuadro-de-mando'!$E$4=$B262),OR('Cuadro-de-mando'!$H$4="(Todas)",'Cuadro-de-mando'!$H$4=$C262),OR('Cuadro-de-mando'!$K$4="(Todas)",'Cuadro-de-mando'!$K$4=$E262),OR('Cuadro-de-mando'!$N$4="(Todos)",'Cuadro-de-mando'!$N$4=$F262)),1,0))</f>
        <v>1</v>
      </c>
    </row>
    <row r="263" spans="1:10" x14ac:dyDescent="0.25">
      <c r="A263" t="str">
        <f>IF(Tienda_1!$A263="","","Tienda 1")</f>
        <v>Tienda 1</v>
      </c>
      <c r="B263" t="str">
        <f>IF($A263="","",Tienda_1!B263)</f>
        <v>Instrumentos musicales</v>
      </c>
      <c r="C263" t="str">
        <f>IF($A263="","",Tienda_1!G263)</f>
        <v>Medellín</v>
      </c>
      <c r="D263" t="str">
        <f>IF($A263="","",Tienda_1!F263)</f>
        <v>Juliana Costa</v>
      </c>
      <c r="E263" t="str">
        <f>IF($A263="","",Tienda_1!I263)</f>
        <v>Nequi</v>
      </c>
      <c r="F263">
        <f>IF($A263="","",VALUE(RIGHT(Tienda_1!E263,4)))</f>
        <v>2021</v>
      </c>
      <c r="G263">
        <f>IF($A263="","",Tienda_1!C263)</f>
        <v>1021500</v>
      </c>
      <c r="H263">
        <f>IF($A263="","",Tienda_1!D263)</f>
        <v>57800</v>
      </c>
      <c r="I263">
        <f>IF($A263="","",Tienda_1!H263)</f>
        <v>5</v>
      </c>
      <c r="J263">
        <f>IF($A263="",0,IF(AND(OR('Cuadro-de-mando'!$B$4="(Todas)",'Cuadro-de-mando'!$B$4=$A263),OR('Cuadro-de-mando'!$E$4="(Todas)",'Cuadro-de-mando'!$E$4=$B263),OR('Cuadro-de-mando'!$H$4="(Todas)",'Cuadro-de-mando'!$H$4=$C263),OR('Cuadro-de-mando'!$K$4="(Todas)",'Cuadro-de-mando'!$K$4=$E263),OR('Cuadro-de-mando'!$N$4="(Todos)",'Cuadro-de-mando'!$N$4=$F263)),1,0))</f>
        <v>1</v>
      </c>
    </row>
    <row r="264" spans="1:10" x14ac:dyDescent="0.25">
      <c r="A264" t="str">
        <f>IF(Tienda_1!$A264="","","Tienda 1")</f>
        <v>Tienda 1</v>
      </c>
      <c r="B264" t="str">
        <f>IF($A264="","",Tienda_1!B264)</f>
        <v>Electrónicos</v>
      </c>
      <c r="C264" t="str">
        <f>IF($A264="","",Tienda_1!G264)</f>
        <v>Bogotá</v>
      </c>
      <c r="D264" t="str">
        <f>IF($A264="","",Tienda_1!F264)</f>
        <v>Maria Alfonso</v>
      </c>
      <c r="E264" t="str">
        <f>IF($A264="","",Tienda_1!I264)</f>
        <v>Tarjeta de crédito</v>
      </c>
      <c r="F264">
        <f>IF($A264="","",VALUE(RIGHT(Tienda_1!E264,4)))</f>
        <v>2022</v>
      </c>
      <c r="G264">
        <f>IF($A264="","",Tienda_1!C264)</f>
        <v>2539800</v>
      </c>
      <c r="H264">
        <f>IF($A264="","",Tienda_1!D264)</f>
        <v>133400</v>
      </c>
      <c r="I264">
        <f>IF($A264="","",Tienda_1!H264)</f>
        <v>4</v>
      </c>
      <c r="J264">
        <f>IF($A264="",0,IF(AND(OR('Cuadro-de-mando'!$B$4="(Todas)",'Cuadro-de-mando'!$B$4=$A264),OR('Cuadro-de-mando'!$E$4="(Todas)",'Cuadro-de-mando'!$E$4=$B264),OR('Cuadro-de-mando'!$H$4="(Todas)",'Cuadro-de-mando'!$H$4=$C264),OR('Cuadro-de-mando'!$K$4="(Todas)",'Cuadro-de-mando'!$K$4=$E264),OR('Cuadro-de-mando'!$N$4="(Todos)",'Cuadro-de-mando'!$N$4=$F264)),1,0))</f>
        <v>1</v>
      </c>
    </row>
    <row r="265" spans="1:10" x14ac:dyDescent="0.25">
      <c r="A265" t="str">
        <f>IF(Tienda_1!$A265="","","Tienda 1")</f>
        <v>Tienda 1</v>
      </c>
      <c r="B265" t="str">
        <f>IF($A265="","",Tienda_1!B265)</f>
        <v>Libros</v>
      </c>
      <c r="C265" t="str">
        <f>IF($A265="","",Tienda_1!G265)</f>
        <v>Bogotá</v>
      </c>
      <c r="D265" t="str">
        <f>IF($A265="","",Tienda_1!F265)</f>
        <v>Felipe Santos</v>
      </c>
      <c r="E265" t="str">
        <f>IF($A265="","",Tienda_1!I265)</f>
        <v>Nequi</v>
      </c>
      <c r="F265">
        <f>IF($A265="","",VALUE(RIGHT(Tienda_1!E265,4)))</f>
        <v>2020</v>
      </c>
      <c r="G265">
        <f>IF($A265="","",Tienda_1!C265)</f>
        <v>68500</v>
      </c>
      <c r="H265">
        <f>IF($A265="","",Tienda_1!D265)</f>
        <v>1800</v>
      </c>
      <c r="I265">
        <f>IF($A265="","",Tienda_1!H265)</f>
        <v>1</v>
      </c>
      <c r="J265">
        <f>IF($A265="",0,IF(AND(OR('Cuadro-de-mando'!$B$4="(Todas)",'Cuadro-de-mando'!$B$4=$A265),OR('Cuadro-de-mando'!$E$4="(Todas)",'Cuadro-de-mando'!$E$4=$B265),OR('Cuadro-de-mando'!$H$4="(Todas)",'Cuadro-de-mando'!$H$4=$C265),OR('Cuadro-de-mando'!$K$4="(Todas)",'Cuadro-de-mando'!$K$4=$E265),OR('Cuadro-de-mando'!$N$4="(Todos)",'Cuadro-de-mando'!$N$4=$F265)),1,0))</f>
        <v>1</v>
      </c>
    </row>
    <row r="266" spans="1:10" x14ac:dyDescent="0.25">
      <c r="A266" t="str">
        <f>IF(Tienda_1!$A266="","","Tienda 1")</f>
        <v>Tienda 1</v>
      </c>
      <c r="B266" t="str">
        <f>IF($A266="","",Tienda_1!B266)</f>
        <v>Electrónicos</v>
      </c>
      <c r="C266" t="str">
        <f>IF($A266="","",Tienda_1!G266)</f>
        <v>Bucaramanga</v>
      </c>
      <c r="D266" t="str">
        <f>IF($A266="","",Tienda_1!F266)</f>
        <v>Rafael Acosta</v>
      </c>
      <c r="E266" t="str">
        <f>IF($A266="","",Tienda_1!I266)</f>
        <v>Nequi</v>
      </c>
      <c r="F266">
        <f>IF($A266="","",VALUE(RIGHT(Tienda_1!E266,4)))</f>
        <v>2021</v>
      </c>
      <c r="G266">
        <f>IF($A266="","",Tienda_1!C266)</f>
        <v>2642600</v>
      </c>
      <c r="H266">
        <f>IF($A266="","",Tienda_1!D266)</f>
        <v>138900</v>
      </c>
      <c r="I266">
        <f>IF($A266="","",Tienda_1!H266)</f>
        <v>5</v>
      </c>
      <c r="J266">
        <f>IF($A266="",0,IF(AND(OR('Cuadro-de-mando'!$B$4="(Todas)",'Cuadro-de-mando'!$B$4=$A266),OR('Cuadro-de-mando'!$E$4="(Todas)",'Cuadro-de-mando'!$E$4=$B266),OR('Cuadro-de-mando'!$H$4="(Todas)",'Cuadro-de-mando'!$H$4=$C266),OR('Cuadro-de-mando'!$K$4="(Todas)",'Cuadro-de-mando'!$K$4=$E266),OR('Cuadro-de-mando'!$N$4="(Todos)",'Cuadro-de-mando'!$N$4=$F266)),1,0))</f>
        <v>1</v>
      </c>
    </row>
    <row r="267" spans="1:10" x14ac:dyDescent="0.25">
      <c r="A267" t="str">
        <f>IF(Tienda_1!$A267="","","Tienda 1")</f>
        <v>Tienda 1</v>
      </c>
      <c r="B267" t="str">
        <f>IF($A267="","",Tienda_1!B267)</f>
        <v>Electrónicos</v>
      </c>
      <c r="C267" t="str">
        <f>IF($A267="","",Tienda_1!G267)</f>
        <v>Bogotá</v>
      </c>
      <c r="D267" t="str">
        <f>IF($A267="","",Tienda_1!F267)</f>
        <v>Blanca Ramirez</v>
      </c>
      <c r="E267" t="str">
        <f>IF($A267="","",Tienda_1!I267)</f>
        <v>Tarjeta de crédito</v>
      </c>
      <c r="F267">
        <f>IF($A267="","",VALUE(RIGHT(Tienda_1!E267,4)))</f>
        <v>2022</v>
      </c>
      <c r="G267">
        <f>IF($A267="","",Tienda_1!C267)</f>
        <v>973700</v>
      </c>
      <c r="H267">
        <f>IF($A267="","",Tienda_1!D267)</f>
        <v>52200</v>
      </c>
      <c r="I267">
        <f>IF($A267="","",Tienda_1!H267)</f>
        <v>5</v>
      </c>
      <c r="J267">
        <f>IF($A267="",0,IF(AND(OR('Cuadro-de-mando'!$B$4="(Todas)",'Cuadro-de-mando'!$B$4=$A267),OR('Cuadro-de-mando'!$E$4="(Todas)",'Cuadro-de-mando'!$E$4=$B267),OR('Cuadro-de-mando'!$H$4="(Todas)",'Cuadro-de-mando'!$H$4=$C267),OR('Cuadro-de-mando'!$K$4="(Todas)",'Cuadro-de-mando'!$K$4=$E267),OR('Cuadro-de-mando'!$N$4="(Todos)",'Cuadro-de-mando'!$N$4=$F267)),1,0))</f>
        <v>1</v>
      </c>
    </row>
    <row r="268" spans="1:10" x14ac:dyDescent="0.25">
      <c r="A268" t="str">
        <f>IF(Tienda_1!$A268="","","Tienda 1")</f>
        <v>Tienda 1</v>
      </c>
      <c r="B268" t="str">
        <f>IF($A268="","",Tienda_1!B268)</f>
        <v>Instrumentos musicales</v>
      </c>
      <c r="C268" t="str">
        <f>IF($A268="","",Tienda_1!G268)</f>
        <v>Bogotá</v>
      </c>
      <c r="D268" t="str">
        <f>IF($A268="","",Tienda_1!F268)</f>
        <v>Maria Alfonso</v>
      </c>
      <c r="E268" t="str">
        <f>IF($A268="","",Tienda_1!I268)</f>
        <v>Tarjeta de crédito</v>
      </c>
      <c r="F268">
        <f>IF($A268="","",VALUE(RIGHT(Tienda_1!E268,4)))</f>
        <v>2020</v>
      </c>
      <c r="G268">
        <f>IF($A268="","",Tienda_1!C268)</f>
        <v>350800</v>
      </c>
      <c r="H268">
        <f>IF($A268="","",Tienda_1!D268)</f>
        <v>16900</v>
      </c>
      <c r="I268">
        <f>IF($A268="","",Tienda_1!H268)</f>
        <v>5</v>
      </c>
      <c r="J268">
        <f>IF($A268="",0,IF(AND(OR('Cuadro-de-mando'!$B$4="(Todas)",'Cuadro-de-mando'!$B$4=$A268),OR('Cuadro-de-mando'!$E$4="(Todas)",'Cuadro-de-mando'!$E$4=$B268),OR('Cuadro-de-mando'!$H$4="(Todas)",'Cuadro-de-mando'!$H$4=$C268),OR('Cuadro-de-mando'!$K$4="(Todas)",'Cuadro-de-mando'!$K$4=$E268),OR('Cuadro-de-mando'!$N$4="(Todos)",'Cuadro-de-mando'!$N$4=$F268)),1,0))</f>
        <v>1</v>
      </c>
    </row>
    <row r="269" spans="1:10" x14ac:dyDescent="0.25">
      <c r="A269" t="str">
        <f>IF(Tienda_1!$A269="","","Tienda 1")</f>
        <v>Tienda 1</v>
      </c>
      <c r="B269" t="str">
        <f>IF($A269="","",Tienda_1!B269)</f>
        <v>Muebles</v>
      </c>
      <c r="C269" t="str">
        <f>IF($A269="","",Tienda_1!G269)</f>
        <v>Bogotá</v>
      </c>
      <c r="D269" t="str">
        <f>IF($A269="","",Tienda_1!F269)</f>
        <v>Maria Alfonso</v>
      </c>
      <c r="E269" t="str">
        <f>IF($A269="","",Tienda_1!I269)</f>
        <v>Nequi</v>
      </c>
      <c r="F269">
        <f>IF($A269="","",VALUE(RIGHT(Tienda_1!E269,4)))</f>
        <v>2021</v>
      </c>
      <c r="G269">
        <f>IF($A269="","",Tienda_1!C269)</f>
        <v>770500</v>
      </c>
      <c r="H269">
        <f>IF($A269="","",Tienda_1!D269)</f>
        <v>39200</v>
      </c>
      <c r="I269">
        <f>IF($A269="","",Tienda_1!H269)</f>
        <v>1</v>
      </c>
      <c r="J269">
        <f>IF($A269="",0,IF(AND(OR('Cuadro-de-mando'!$B$4="(Todas)",'Cuadro-de-mando'!$B$4=$A269),OR('Cuadro-de-mando'!$E$4="(Todas)",'Cuadro-de-mando'!$E$4=$B269),OR('Cuadro-de-mando'!$H$4="(Todas)",'Cuadro-de-mando'!$H$4=$C269),OR('Cuadro-de-mando'!$K$4="(Todas)",'Cuadro-de-mando'!$K$4=$E269),OR('Cuadro-de-mando'!$N$4="(Todos)",'Cuadro-de-mando'!$N$4=$F269)),1,0))</f>
        <v>1</v>
      </c>
    </row>
    <row r="270" spans="1:10" x14ac:dyDescent="0.25">
      <c r="A270" t="str">
        <f>IF(Tienda_1!$A270="","","Tienda 1")</f>
        <v>Tienda 1</v>
      </c>
      <c r="B270" t="str">
        <f>IF($A270="","",Tienda_1!B270)</f>
        <v>Muebles</v>
      </c>
      <c r="C270" t="str">
        <f>IF($A270="","",Tienda_1!G270)</f>
        <v>Cartagena</v>
      </c>
      <c r="D270" t="str">
        <f>IF($A270="","",Tienda_1!F270)</f>
        <v>Juliana Costa</v>
      </c>
      <c r="E270" t="str">
        <f>IF($A270="","",Tienda_1!I270)</f>
        <v>Tarjeta de crédito</v>
      </c>
      <c r="F270">
        <f>IF($A270="","",VALUE(RIGHT(Tienda_1!E270,4)))</f>
        <v>2021</v>
      </c>
      <c r="G270">
        <f>IF($A270="","",Tienda_1!C270)</f>
        <v>227000</v>
      </c>
      <c r="H270">
        <f>IF($A270="","",Tienda_1!D270)</f>
        <v>10300</v>
      </c>
      <c r="I270">
        <f>IF($A270="","",Tienda_1!H270)</f>
        <v>5</v>
      </c>
      <c r="J270">
        <f>IF($A270="",0,IF(AND(OR('Cuadro-de-mando'!$B$4="(Todas)",'Cuadro-de-mando'!$B$4=$A270),OR('Cuadro-de-mando'!$E$4="(Todas)",'Cuadro-de-mando'!$E$4=$B270),OR('Cuadro-de-mando'!$H$4="(Todas)",'Cuadro-de-mando'!$H$4=$C270),OR('Cuadro-de-mando'!$K$4="(Todas)",'Cuadro-de-mando'!$K$4=$E270),OR('Cuadro-de-mando'!$N$4="(Todos)",'Cuadro-de-mando'!$N$4=$F270)),1,0))</f>
        <v>1</v>
      </c>
    </row>
    <row r="271" spans="1:10" x14ac:dyDescent="0.25">
      <c r="A271" t="str">
        <f>IF(Tienda_1!$A271="","","Tienda 1")</f>
        <v>Tienda 1</v>
      </c>
      <c r="B271" t="str">
        <f>IF($A271="","",Tienda_1!B271)</f>
        <v>Deportes y diversión</v>
      </c>
      <c r="C271" t="str">
        <f>IF($A271="","",Tienda_1!G271)</f>
        <v>Bogotá</v>
      </c>
      <c r="D271" t="str">
        <f>IF($A271="","",Tienda_1!F271)</f>
        <v>Mariana Herrera</v>
      </c>
      <c r="E271" t="str">
        <f>IF($A271="","",Tienda_1!I271)</f>
        <v>Tarjeta de crédito</v>
      </c>
      <c r="F271">
        <f>IF($A271="","",VALUE(RIGHT(Tienda_1!E271,4)))</f>
        <v>2021</v>
      </c>
      <c r="G271">
        <f>IF($A271="","",Tienda_1!C271)</f>
        <v>107900</v>
      </c>
      <c r="H271">
        <f>IF($A271="","",Tienda_1!D271)</f>
        <v>3900</v>
      </c>
      <c r="I271">
        <f>IF($A271="","",Tienda_1!H271)</f>
        <v>1</v>
      </c>
      <c r="J271">
        <f>IF($A271="",0,IF(AND(OR('Cuadro-de-mando'!$B$4="(Todas)",'Cuadro-de-mando'!$B$4=$A271),OR('Cuadro-de-mando'!$E$4="(Todas)",'Cuadro-de-mando'!$E$4=$B271),OR('Cuadro-de-mando'!$H$4="(Todas)",'Cuadro-de-mando'!$H$4=$C271),OR('Cuadro-de-mando'!$K$4="(Todas)",'Cuadro-de-mando'!$K$4=$E271),OR('Cuadro-de-mando'!$N$4="(Todos)",'Cuadro-de-mando'!$N$4=$F271)),1,0))</f>
        <v>1</v>
      </c>
    </row>
    <row r="272" spans="1:10" x14ac:dyDescent="0.25">
      <c r="A272" t="str">
        <f>IF(Tienda_1!$A272="","","Tienda 1")</f>
        <v>Tienda 1</v>
      </c>
      <c r="B272" t="str">
        <f>IF($A272="","",Tienda_1!B272)</f>
        <v>Electrodomésticos</v>
      </c>
      <c r="C272" t="str">
        <f>IF($A272="","",Tienda_1!G272)</f>
        <v>Bogotá</v>
      </c>
      <c r="D272" t="str">
        <f>IF($A272="","",Tienda_1!F272)</f>
        <v>Maria Alfonso</v>
      </c>
      <c r="E272" t="str">
        <f>IF($A272="","",Tienda_1!I272)</f>
        <v>Tarjeta de crédito</v>
      </c>
      <c r="F272">
        <f>IF($A272="","",VALUE(RIGHT(Tienda_1!E272,4)))</f>
        <v>2023</v>
      </c>
      <c r="G272">
        <f>IF($A272="","",Tienda_1!C272)</f>
        <v>1482200</v>
      </c>
      <c r="H272">
        <f>IF($A272="","",Tienda_1!D272)</f>
        <v>79400</v>
      </c>
      <c r="I272">
        <f>IF($A272="","",Tienda_1!H272)</f>
        <v>2</v>
      </c>
      <c r="J272">
        <f>IF($A272="",0,IF(AND(OR('Cuadro-de-mando'!$B$4="(Todas)",'Cuadro-de-mando'!$B$4=$A272),OR('Cuadro-de-mando'!$E$4="(Todas)",'Cuadro-de-mando'!$E$4=$B272),OR('Cuadro-de-mando'!$H$4="(Todas)",'Cuadro-de-mando'!$H$4=$C272),OR('Cuadro-de-mando'!$K$4="(Todas)",'Cuadro-de-mando'!$K$4=$E272),OR('Cuadro-de-mando'!$N$4="(Todos)",'Cuadro-de-mando'!$N$4=$F272)),1,0))</f>
        <v>1</v>
      </c>
    </row>
    <row r="273" spans="1:10" x14ac:dyDescent="0.25">
      <c r="A273" t="str">
        <f>IF(Tienda_1!$A273="","","Tienda 1")</f>
        <v>Tienda 1</v>
      </c>
      <c r="B273" t="str">
        <f>IF($A273="","",Tienda_1!B273)</f>
        <v>Electrónicos</v>
      </c>
      <c r="C273" t="str">
        <f>IF($A273="","",Tienda_1!G273)</f>
        <v>Bogotá</v>
      </c>
      <c r="D273" t="str">
        <f>IF($A273="","",Tienda_1!F273)</f>
        <v>Santiago Silva</v>
      </c>
      <c r="E273" t="str">
        <f>IF($A273="","",Tienda_1!I273)</f>
        <v>Nequi</v>
      </c>
      <c r="F273">
        <f>IF($A273="","",VALUE(RIGHT(Tienda_1!E273,4)))</f>
        <v>2021</v>
      </c>
      <c r="G273">
        <f>IF($A273="","",Tienda_1!C273)</f>
        <v>1732600</v>
      </c>
      <c r="H273">
        <f>IF($A273="","",Tienda_1!D273)</f>
        <v>92500</v>
      </c>
      <c r="I273">
        <f>IF($A273="","",Tienda_1!H273)</f>
        <v>1</v>
      </c>
      <c r="J273">
        <f>IF($A273="",0,IF(AND(OR('Cuadro-de-mando'!$B$4="(Todas)",'Cuadro-de-mando'!$B$4=$A273),OR('Cuadro-de-mando'!$E$4="(Todas)",'Cuadro-de-mando'!$E$4=$B273),OR('Cuadro-de-mando'!$H$4="(Todas)",'Cuadro-de-mando'!$H$4=$C273),OR('Cuadro-de-mando'!$K$4="(Todas)",'Cuadro-de-mando'!$K$4=$E273),OR('Cuadro-de-mando'!$N$4="(Todos)",'Cuadro-de-mando'!$N$4=$F273)),1,0))</f>
        <v>1</v>
      </c>
    </row>
    <row r="274" spans="1:10" x14ac:dyDescent="0.25">
      <c r="A274" t="str">
        <f>IF(Tienda_1!$A274="","","Tienda 1")</f>
        <v>Tienda 1</v>
      </c>
      <c r="B274" t="str">
        <f>IF($A274="","",Tienda_1!B274)</f>
        <v>Electrodomésticos</v>
      </c>
      <c r="C274" t="str">
        <f>IF($A274="","",Tienda_1!G274)</f>
        <v>Medellín</v>
      </c>
      <c r="D274" t="str">
        <f>IF($A274="","",Tienda_1!F274)</f>
        <v>Izabela de León</v>
      </c>
      <c r="E274" t="str">
        <f>IF($A274="","",Tienda_1!I274)</f>
        <v>Nequi</v>
      </c>
      <c r="F274">
        <f>IF($A274="","",VALUE(RIGHT(Tienda_1!E274,4)))</f>
        <v>2021</v>
      </c>
      <c r="G274">
        <f>IF($A274="","",Tienda_1!C274)</f>
        <v>2406400</v>
      </c>
      <c r="H274">
        <f>IF($A274="","",Tienda_1!D274)</f>
        <v>128500</v>
      </c>
      <c r="I274">
        <f>IF($A274="","",Tienda_1!H274)</f>
        <v>1</v>
      </c>
      <c r="J274">
        <f>IF($A274="",0,IF(AND(OR('Cuadro-de-mando'!$B$4="(Todas)",'Cuadro-de-mando'!$B$4=$A274),OR('Cuadro-de-mando'!$E$4="(Todas)",'Cuadro-de-mando'!$E$4=$B274),OR('Cuadro-de-mando'!$H$4="(Todas)",'Cuadro-de-mando'!$H$4=$C274),OR('Cuadro-de-mando'!$K$4="(Todas)",'Cuadro-de-mando'!$K$4=$E274),OR('Cuadro-de-mando'!$N$4="(Todos)",'Cuadro-de-mando'!$N$4=$F274)),1,0))</f>
        <v>1</v>
      </c>
    </row>
    <row r="275" spans="1:10" x14ac:dyDescent="0.25">
      <c r="A275" t="str">
        <f>IF(Tienda_1!$A275="","","Tienda 1")</f>
        <v>Tienda 1</v>
      </c>
      <c r="B275" t="str">
        <f>IF($A275="","",Tienda_1!B275)</f>
        <v>Electrodomésticos</v>
      </c>
      <c r="C275" t="str">
        <f>IF($A275="","",Tienda_1!G275)</f>
        <v>Bogotá</v>
      </c>
      <c r="D275" t="str">
        <f>IF($A275="","",Tienda_1!F275)</f>
        <v>Lucas Olivera</v>
      </c>
      <c r="E275" t="str">
        <f>IF($A275="","",Tienda_1!I275)</f>
        <v>Tarjeta de crédito</v>
      </c>
      <c r="F275">
        <f>IF($A275="","",VALUE(RIGHT(Tienda_1!E275,4)))</f>
        <v>2022</v>
      </c>
      <c r="G275">
        <f>IF($A275="","",Tienda_1!C275)</f>
        <v>341100</v>
      </c>
      <c r="H275">
        <f>IF($A275="","",Tienda_1!D275)</f>
        <v>16400</v>
      </c>
      <c r="I275">
        <f>IF($A275="","",Tienda_1!H275)</f>
        <v>4</v>
      </c>
      <c r="J275">
        <f>IF($A275="",0,IF(AND(OR('Cuadro-de-mando'!$B$4="(Todas)",'Cuadro-de-mando'!$B$4=$A275),OR('Cuadro-de-mando'!$E$4="(Todas)",'Cuadro-de-mando'!$E$4=$B275),OR('Cuadro-de-mando'!$H$4="(Todas)",'Cuadro-de-mando'!$H$4=$C275),OR('Cuadro-de-mando'!$K$4="(Todas)",'Cuadro-de-mando'!$K$4=$E275),OR('Cuadro-de-mando'!$N$4="(Todos)",'Cuadro-de-mando'!$N$4=$F275)),1,0))</f>
        <v>1</v>
      </c>
    </row>
    <row r="276" spans="1:10" x14ac:dyDescent="0.25">
      <c r="A276" t="str">
        <f>IF(Tienda_1!$A276="","","Tienda 1")</f>
        <v>Tienda 1</v>
      </c>
      <c r="B276" t="str">
        <f>IF($A276="","",Tienda_1!B276)</f>
        <v>Electrónicos</v>
      </c>
      <c r="C276" t="str">
        <f>IF($A276="","",Tienda_1!G276)</f>
        <v>Medellín</v>
      </c>
      <c r="D276" t="str">
        <f>IF($A276="","",Tienda_1!F276)</f>
        <v>Santiago Silva</v>
      </c>
      <c r="E276" t="str">
        <f>IF($A276="","",Tienda_1!I276)</f>
        <v>Tarjeta de crédito</v>
      </c>
      <c r="F276">
        <f>IF($A276="","",VALUE(RIGHT(Tienda_1!E276,4)))</f>
        <v>2022</v>
      </c>
      <c r="G276">
        <f>IF($A276="","",Tienda_1!C276)</f>
        <v>155200</v>
      </c>
      <c r="H276">
        <f>IF($A276="","",Tienda_1!D276)</f>
        <v>6500</v>
      </c>
      <c r="I276">
        <f>IF($A276="","",Tienda_1!H276)</f>
        <v>5</v>
      </c>
      <c r="J276">
        <f>IF($A276="",0,IF(AND(OR('Cuadro-de-mando'!$B$4="(Todas)",'Cuadro-de-mando'!$B$4=$A276),OR('Cuadro-de-mando'!$E$4="(Todas)",'Cuadro-de-mando'!$E$4=$B276),OR('Cuadro-de-mando'!$H$4="(Todas)",'Cuadro-de-mando'!$H$4=$C276),OR('Cuadro-de-mando'!$K$4="(Todas)",'Cuadro-de-mando'!$K$4=$E276),OR('Cuadro-de-mando'!$N$4="(Todos)",'Cuadro-de-mando'!$N$4=$F276)),1,0))</f>
        <v>1</v>
      </c>
    </row>
    <row r="277" spans="1:10" x14ac:dyDescent="0.25">
      <c r="A277" t="str">
        <f>IF(Tienda_1!$A277="","","Tienda 1")</f>
        <v>Tienda 1</v>
      </c>
      <c r="B277" t="str">
        <f>IF($A277="","",Tienda_1!B277)</f>
        <v>Electrónicos</v>
      </c>
      <c r="C277" t="str">
        <f>IF($A277="","",Tienda_1!G277)</f>
        <v>Riohacha</v>
      </c>
      <c r="D277" t="str">
        <f>IF($A277="","",Tienda_1!F277)</f>
        <v>Maria Alfonso</v>
      </c>
      <c r="E277" t="str">
        <f>IF($A277="","",Tienda_1!I277)</f>
        <v>Tarjeta de crédito</v>
      </c>
      <c r="F277">
        <f>IF($A277="","",VALUE(RIGHT(Tienda_1!E277,4)))</f>
        <v>2021</v>
      </c>
      <c r="G277">
        <f>IF($A277="","",Tienda_1!C277)</f>
        <v>65500</v>
      </c>
      <c r="H277">
        <f>IF($A277="","",Tienda_1!D277)</f>
        <v>3700</v>
      </c>
      <c r="I277">
        <f>IF($A277="","",Tienda_1!H277)</f>
        <v>1</v>
      </c>
      <c r="J277">
        <f>IF($A277="",0,IF(AND(OR('Cuadro-de-mando'!$B$4="(Todas)",'Cuadro-de-mando'!$B$4=$A277),OR('Cuadro-de-mando'!$E$4="(Todas)",'Cuadro-de-mando'!$E$4=$B277),OR('Cuadro-de-mando'!$H$4="(Todas)",'Cuadro-de-mando'!$H$4=$C277),OR('Cuadro-de-mando'!$K$4="(Todas)",'Cuadro-de-mando'!$K$4=$E277),OR('Cuadro-de-mando'!$N$4="(Todos)",'Cuadro-de-mando'!$N$4=$F277)),1,0))</f>
        <v>1</v>
      </c>
    </row>
    <row r="278" spans="1:10" x14ac:dyDescent="0.25">
      <c r="A278" t="str">
        <f>IF(Tienda_1!$A278="","","Tienda 1")</f>
        <v>Tienda 1</v>
      </c>
      <c r="B278" t="str">
        <f>IF($A278="","",Tienda_1!B278)</f>
        <v>Artículos para el hogar</v>
      </c>
      <c r="C278" t="str">
        <f>IF($A278="","",Tienda_1!G278)</f>
        <v>Pereira</v>
      </c>
      <c r="D278" t="str">
        <f>IF($A278="","",Tienda_1!F278)</f>
        <v>Santiago Silva</v>
      </c>
      <c r="E278" t="str">
        <f>IF($A278="","",Tienda_1!I278)</f>
        <v>Nequi</v>
      </c>
      <c r="F278">
        <f>IF($A278="","",VALUE(RIGHT(Tienda_1!E278,4)))</f>
        <v>2020</v>
      </c>
      <c r="G278">
        <f>IF($A278="","",Tienda_1!C278)</f>
        <v>37800</v>
      </c>
      <c r="H278">
        <f>IF($A278="","",Tienda_1!D278)</f>
        <v>0</v>
      </c>
      <c r="I278">
        <f>IF($A278="","",Tienda_1!H278)</f>
        <v>5</v>
      </c>
      <c r="J278">
        <f>IF($A278="",0,IF(AND(OR('Cuadro-de-mando'!$B$4="(Todas)",'Cuadro-de-mando'!$B$4=$A278),OR('Cuadro-de-mando'!$E$4="(Todas)",'Cuadro-de-mando'!$E$4=$B278),OR('Cuadro-de-mando'!$H$4="(Todas)",'Cuadro-de-mando'!$H$4=$C278),OR('Cuadro-de-mando'!$K$4="(Todas)",'Cuadro-de-mando'!$K$4=$E278),OR('Cuadro-de-mando'!$N$4="(Todos)",'Cuadro-de-mando'!$N$4=$F278)),1,0))</f>
        <v>1</v>
      </c>
    </row>
    <row r="279" spans="1:10" x14ac:dyDescent="0.25">
      <c r="A279" t="str">
        <f>IF(Tienda_1!$A279="","","Tienda 1")</f>
        <v>Tienda 1</v>
      </c>
      <c r="B279" t="str">
        <f>IF($A279="","",Tienda_1!B279)</f>
        <v>Muebles</v>
      </c>
      <c r="C279" t="str">
        <f>IF($A279="","",Tienda_1!G279)</f>
        <v>Cartagena</v>
      </c>
      <c r="D279" t="str">
        <f>IF($A279="","",Tienda_1!F279)</f>
        <v>Blanca Ramirez</v>
      </c>
      <c r="E279" t="str">
        <f>IF($A279="","",Tienda_1!I279)</f>
        <v>Tarjeta de crédito</v>
      </c>
      <c r="F279">
        <f>IF($A279="","",VALUE(RIGHT(Tienda_1!E279,4)))</f>
        <v>2020</v>
      </c>
      <c r="G279">
        <f>IF($A279="","",Tienda_1!C279)</f>
        <v>272300</v>
      </c>
      <c r="H279">
        <f>IF($A279="","",Tienda_1!D279)</f>
        <v>12700</v>
      </c>
      <c r="I279">
        <f>IF($A279="","",Tienda_1!H279)</f>
        <v>3</v>
      </c>
      <c r="J279">
        <f>IF($A279="",0,IF(AND(OR('Cuadro-de-mando'!$B$4="(Todas)",'Cuadro-de-mando'!$B$4=$A279),OR('Cuadro-de-mando'!$E$4="(Todas)",'Cuadro-de-mando'!$E$4=$B279),OR('Cuadro-de-mando'!$H$4="(Todas)",'Cuadro-de-mando'!$H$4=$C279),OR('Cuadro-de-mando'!$K$4="(Todas)",'Cuadro-de-mando'!$K$4=$E279),OR('Cuadro-de-mando'!$N$4="(Todos)",'Cuadro-de-mando'!$N$4=$F279)),1,0))</f>
        <v>1</v>
      </c>
    </row>
    <row r="280" spans="1:10" x14ac:dyDescent="0.25">
      <c r="A280" t="str">
        <f>IF(Tienda_1!$A280="","","Tienda 1")</f>
        <v>Tienda 1</v>
      </c>
      <c r="B280" t="str">
        <f>IF($A280="","",Tienda_1!B280)</f>
        <v>Electrónicos</v>
      </c>
      <c r="C280" t="str">
        <f>IF($A280="","",Tienda_1!G280)</f>
        <v>Medellín</v>
      </c>
      <c r="D280" t="str">
        <f>IF($A280="","",Tienda_1!F280)</f>
        <v>Santiago Silva</v>
      </c>
      <c r="E280" t="str">
        <f>IF($A280="","",Tienda_1!I280)</f>
        <v>Tarjeta de crédito</v>
      </c>
      <c r="F280">
        <f>IF($A280="","",VALUE(RIGHT(Tienda_1!E280,4)))</f>
        <v>2020</v>
      </c>
      <c r="G280">
        <f>IF($A280="","",Tienda_1!C280)</f>
        <v>219500</v>
      </c>
      <c r="H280">
        <f>IF($A280="","",Tienda_1!D280)</f>
        <v>12200</v>
      </c>
      <c r="I280">
        <f>IF($A280="","",Tienda_1!H280)</f>
        <v>5</v>
      </c>
      <c r="J280">
        <f>IF($A280="",0,IF(AND(OR('Cuadro-de-mando'!$B$4="(Todas)",'Cuadro-de-mando'!$B$4=$A280),OR('Cuadro-de-mando'!$E$4="(Todas)",'Cuadro-de-mando'!$E$4=$B280),OR('Cuadro-de-mando'!$H$4="(Todas)",'Cuadro-de-mando'!$H$4=$C280),OR('Cuadro-de-mando'!$K$4="(Todas)",'Cuadro-de-mando'!$K$4=$E280),OR('Cuadro-de-mando'!$N$4="(Todos)",'Cuadro-de-mando'!$N$4=$F280)),1,0))</f>
        <v>1</v>
      </c>
    </row>
    <row r="281" spans="1:10" x14ac:dyDescent="0.25">
      <c r="A281" t="str">
        <f>IF(Tienda_1!$A281="","","Tienda 1")</f>
        <v>Tienda 1</v>
      </c>
      <c r="B281" t="str">
        <f>IF($A281="","",Tienda_1!B281)</f>
        <v>Electrónicos</v>
      </c>
      <c r="C281" t="str">
        <f>IF($A281="","",Tienda_1!G281)</f>
        <v>Medellín</v>
      </c>
      <c r="D281" t="str">
        <f>IF($A281="","",Tienda_1!F281)</f>
        <v>Beatriz Morales</v>
      </c>
      <c r="E281" t="str">
        <f>IF($A281="","",Tienda_1!I281)</f>
        <v>Nequi</v>
      </c>
      <c r="F281">
        <f>IF($A281="","",VALUE(RIGHT(Tienda_1!E281,4)))</f>
        <v>2021</v>
      </c>
      <c r="G281">
        <f>IF($A281="","",Tienda_1!C281)</f>
        <v>2110000</v>
      </c>
      <c r="H281">
        <f>IF($A281="","",Tienda_1!D281)</f>
        <v>110500</v>
      </c>
      <c r="I281">
        <f>IF($A281="","",Tienda_1!H281)</f>
        <v>5</v>
      </c>
      <c r="J281">
        <f>IF($A281="",0,IF(AND(OR('Cuadro-de-mando'!$B$4="(Todas)",'Cuadro-de-mando'!$B$4=$A281),OR('Cuadro-de-mando'!$E$4="(Todas)",'Cuadro-de-mando'!$E$4=$B281),OR('Cuadro-de-mando'!$H$4="(Todas)",'Cuadro-de-mando'!$H$4=$C281),OR('Cuadro-de-mando'!$K$4="(Todas)",'Cuadro-de-mando'!$K$4=$E281),OR('Cuadro-de-mando'!$N$4="(Todos)",'Cuadro-de-mando'!$N$4=$F281)),1,0))</f>
        <v>1</v>
      </c>
    </row>
    <row r="282" spans="1:10" x14ac:dyDescent="0.25">
      <c r="A282" t="str">
        <f>IF(Tienda_1!$A282="","","Tienda 1")</f>
        <v>Tienda 1</v>
      </c>
      <c r="B282" t="str">
        <f>IF($A282="","",Tienda_1!B282)</f>
        <v>Instrumentos musicales</v>
      </c>
      <c r="C282" t="str">
        <f>IF($A282="","",Tienda_1!G282)</f>
        <v>Cali</v>
      </c>
      <c r="D282" t="str">
        <f>IF($A282="","",Tienda_1!F282)</f>
        <v>Ángel Rodriguez</v>
      </c>
      <c r="E282" t="str">
        <f>IF($A282="","",Tienda_1!I282)</f>
        <v>Tarjeta de crédito</v>
      </c>
      <c r="F282">
        <f>IF($A282="","",VALUE(RIGHT(Tienda_1!E282,4)))</f>
        <v>2022</v>
      </c>
      <c r="G282">
        <f>IF($A282="","",Tienda_1!C282)</f>
        <v>406400</v>
      </c>
      <c r="H282">
        <f>IF($A282="","",Tienda_1!D282)</f>
        <v>27500</v>
      </c>
      <c r="I282">
        <f>IF($A282="","",Tienda_1!H282)</f>
        <v>5</v>
      </c>
      <c r="J282">
        <f>IF($A282="",0,IF(AND(OR('Cuadro-de-mando'!$B$4="(Todas)",'Cuadro-de-mando'!$B$4=$A282),OR('Cuadro-de-mando'!$E$4="(Todas)",'Cuadro-de-mando'!$E$4=$B282),OR('Cuadro-de-mando'!$H$4="(Todas)",'Cuadro-de-mando'!$H$4=$C282),OR('Cuadro-de-mando'!$K$4="(Todas)",'Cuadro-de-mando'!$K$4=$E282),OR('Cuadro-de-mando'!$N$4="(Todos)",'Cuadro-de-mando'!$N$4=$F282)),1,0))</f>
        <v>1</v>
      </c>
    </row>
    <row r="283" spans="1:10" x14ac:dyDescent="0.25">
      <c r="A283" t="str">
        <f>IF(Tienda_1!$A283="","","Tienda 1")</f>
        <v>Tienda 1</v>
      </c>
      <c r="B283" t="str">
        <f>IF($A283="","",Tienda_1!B283)</f>
        <v>Electrónicos</v>
      </c>
      <c r="C283" t="str">
        <f>IF($A283="","",Tienda_1!G283)</f>
        <v>Bogotá</v>
      </c>
      <c r="D283" t="str">
        <f>IF($A283="","",Tienda_1!F283)</f>
        <v>Maria Alfonso</v>
      </c>
      <c r="E283" t="str">
        <f>IF($A283="","",Tienda_1!I283)</f>
        <v>Nequi</v>
      </c>
      <c r="F283">
        <f>IF($A283="","",VALUE(RIGHT(Tienda_1!E283,4)))</f>
        <v>2021</v>
      </c>
      <c r="G283">
        <f>IF($A283="","",Tienda_1!C283)</f>
        <v>1589900</v>
      </c>
      <c r="H283">
        <f>IF($A283="","",Tienda_1!D283)</f>
        <v>82800</v>
      </c>
      <c r="I283">
        <f>IF($A283="","",Tienda_1!H283)</f>
        <v>5</v>
      </c>
      <c r="J283">
        <f>IF($A283="",0,IF(AND(OR('Cuadro-de-mando'!$B$4="(Todas)",'Cuadro-de-mando'!$B$4=$A283),OR('Cuadro-de-mando'!$E$4="(Todas)",'Cuadro-de-mando'!$E$4=$B283),OR('Cuadro-de-mando'!$H$4="(Todas)",'Cuadro-de-mando'!$H$4=$C283),OR('Cuadro-de-mando'!$K$4="(Todas)",'Cuadro-de-mando'!$K$4=$E283),OR('Cuadro-de-mando'!$N$4="(Todos)",'Cuadro-de-mando'!$N$4=$F283)),1,0))</f>
        <v>1</v>
      </c>
    </row>
    <row r="284" spans="1:10" x14ac:dyDescent="0.25">
      <c r="A284" t="str">
        <f>IF(Tienda_1!$A284="","","Tienda 1")</f>
        <v>Tienda 1</v>
      </c>
      <c r="B284" t="str">
        <f>IF($A284="","",Tienda_1!B284)</f>
        <v>Electrónicos</v>
      </c>
      <c r="C284" t="str">
        <f>IF($A284="","",Tienda_1!G284)</f>
        <v>Bogotá</v>
      </c>
      <c r="D284" t="str">
        <f>IF($A284="","",Tienda_1!F284)</f>
        <v>Ángel Rodriguez</v>
      </c>
      <c r="E284" t="str">
        <f>IF($A284="","",Tienda_1!I284)</f>
        <v>Tarjeta de crédito</v>
      </c>
      <c r="F284">
        <f>IF($A284="","",VALUE(RIGHT(Tienda_1!E284,4)))</f>
        <v>2022</v>
      </c>
      <c r="G284">
        <f>IF($A284="","",Tienda_1!C284)</f>
        <v>144300</v>
      </c>
      <c r="H284">
        <f>IF($A284="","",Tienda_1!D284)</f>
        <v>14900</v>
      </c>
      <c r="I284">
        <f>IF($A284="","",Tienda_1!H284)</f>
        <v>5</v>
      </c>
      <c r="J284">
        <f>IF($A284="",0,IF(AND(OR('Cuadro-de-mando'!$B$4="(Todas)",'Cuadro-de-mando'!$B$4=$A284),OR('Cuadro-de-mando'!$E$4="(Todas)",'Cuadro-de-mando'!$E$4=$B284),OR('Cuadro-de-mando'!$H$4="(Todas)",'Cuadro-de-mando'!$H$4=$C284),OR('Cuadro-de-mando'!$K$4="(Todas)",'Cuadro-de-mando'!$K$4=$E284),OR('Cuadro-de-mando'!$N$4="(Todos)",'Cuadro-de-mando'!$N$4=$F284)),1,0))</f>
        <v>1</v>
      </c>
    </row>
    <row r="285" spans="1:10" x14ac:dyDescent="0.25">
      <c r="A285" t="str">
        <f>IF(Tienda_1!$A285="","","Tienda 1")</f>
        <v>Tienda 1</v>
      </c>
      <c r="B285" t="str">
        <f>IF($A285="","",Tienda_1!B285)</f>
        <v>Juguetes</v>
      </c>
      <c r="C285" t="str">
        <f>IF($A285="","",Tienda_1!G285)</f>
        <v>Medellín</v>
      </c>
      <c r="D285" t="str">
        <f>IF($A285="","",Tienda_1!F285)</f>
        <v>Ángel Rodriguez</v>
      </c>
      <c r="E285" t="str">
        <f>IF($A285="","",Tienda_1!I285)</f>
        <v>Tarjeta de crédito</v>
      </c>
      <c r="F285">
        <f>IF($A285="","",VALUE(RIGHT(Tienda_1!E285,4)))</f>
        <v>2020</v>
      </c>
      <c r="G285">
        <f>IF($A285="","",Tienda_1!C285)</f>
        <v>37200</v>
      </c>
      <c r="H285">
        <f>IF($A285="","",Tienda_1!D285)</f>
        <v>0</v>
      </c>
      <c r="I285">
        <f>IF($A285="","",Tienda_1!H285)</f>
        <v>3</v>
      </c>
      <c r="J285">
        <f>IF($A285="",0,IF(AND(OR('Cuadro-de-mando'!$B$4="(Todas)",'Cuadro-de-mando'!$B$4=$A285),OR('Cuadro-de-mando'!$E$4="(Todas)",'Cuadro-de-mando'!$E$4=$B285),OR('Cuadro-de-mando'!$H$4="(Todas)",'Cuadro-de-mando'!$H$4=$C285),OR('Cuadro-de-mando'!$K$4="(Todas)",'Cuadro-de-mando'!$K$4=$E285),OR('Cuadro-de-mando'!$N$4="(Todos)",'Cuadro-de-mando'!$N$4=$F285)),1,0))</f>
        <v>1</v>
      </c>
    </row>
    <row r="286" spans="1:10" x14ac:dyDescent="0.25">
      <c r="A286" t="str">
        <f>IF(Tienda_1!$A286="","","Tienda 1")</f>
        <v>Tienda 1</v>
      </c>
      <c r="B286" t="str">
        <f>IF($A286="","",Tienda_1!B286)</f>
        <v>Instrumentos musicales</v>
      </c>
      <c r="C286" t="str">
        <f>IF($A286="","",Tienda_1!G286)</f>
        <v>Bogotá</v>
      </c>
      <c r="D286" t="str">
        <f>IF($A286="","",Tienda_1!F286)</f>
        <v>Beatriz Morales</v>
      </c>
      <c r="E286" t="str">
        <f>IF($A286="","",Tienda_1!I286)</f>
        <v>Tarjeta de crédito</v>
      </c>
      <c r="F286">
        <f>IF($A286="","",VALUE(RIGHT(Tienda_1!E286,4)))</f>
        <v>2021</v>
      </c>
      <c r="G286">
        <f>IF($A286="","",Tienda_1!C286)</f>
        <v>490900</v>
      </c>
      <c r="H286">
        <f>IF($A286="","",Tienda_1!D286)</f>
        <v>26800</v>
      </c>
      <c r="I286">
        <f>IF($A286="","",Tienda_1!H286)</f>
        <v>5</v>
      </c>
      <c r="J286">
        <f>IF($A286="",0,IF(AND(OR('Cuadro-de-mando'!$B$4="(Todas)",'Cuadro-de-mando'!$B$4=$A286),OR('Cuadro-de-mando'!$E$4="(Todas)",'Cuadro-de-mando'!$E$4=$B286),OR('Cuadro-de-mando'!$H$4="(Todas)",'Cuadro-de-mando'!$H$4=$C286),OR('Cuadro-de-mando'!$K$4="(Todas)",'Cuadro-de-mando'!$K$4=$E286),OR('Cuadro-de-mando'!$N$4="(Todos)",'Cuadro-de-mando'!$N$4=$F286)),1,0))</f>
        <v>1</v>
      </c>
    </row>
    <row r="287" spans="1:10" x14ac:dyDescent="0.25">
      <c r="A287" t="str">
        <f>IF(Tienda_1!$A287="","","Tienda 1")</f>
        <v>Tienda 1</v>
      </c>
      <c r="B287" t="str">
        <f>IF($A287="","",Tienda_1!B287)</f>
        <v>Muebles</v>
      </c>
      <c r="C287" t="str">
        <f>IF($A287="","",Tienda_1!G287)</f>
        <v>Riohacha</v>
      </c>
      <c r="D287" t="str">
        <f>IF($A287="","",Tienda_1!F287)</f>
        <v>Mariana Herrera</v>
      </c>
      <c r="E287" t="str">
        <f>IF($A287="","",Tienda_1!I287)</f>
        <v>Tarjeta de crédito</v>
      </c>
      <c r="F287">
        <f>IF($A287="","",VALUE(RIGHT(Tienda_1!E287,4)))</f>
        <v>2020</v>
      </c>
      <c r="G287">
        <f>IF($A287="","",Tienda_1!C287)</f>
        <v>136100</v>
      </c>
      <c r="H287">
        <f>IF($A287="","",Tienda_1!D287)</f>
        <v>5400</v>
      </c>
      <c r="I287">
        <f>IF($A287="","",Tienda_1!H287)</f>
        <v>5</v>
      </c>
      <c r="J287">
        <f>IF($A287="",0,IF(AND(OR('Cuadro-de-mando'!$B$4="(Todas)",'Cuadro-de-mando'!$B$4=$A287),OR('Cuadro-de-mando'!$E$4="(Todas)",'Cuadro-de-mando'!$E$4=$B287),OR('Cuadro-de-mando'!$H$4="(Todas)",'Cuadro-de-mando'!$H$4=$C287),OR('Cuadro-de-mando'!$K$4="(Todas)",'Cuadro-de-mando'!$K$4=$E287),OR('Cuadro-de-mando'!$N$4="(Todos)",'Cuadro-de-mando'!$N$4=$F287)),1,0))</f>
        <v>1</v>
      </c>
    </row>
    <row r="288" spans="1:10" x14ac:dyDescent="0.25">
      <c r="A288" t="str">
        <f>IF(Tienda_1!$A288="","","Tienda 1")</f>
        <v>Tienda 1</v>
      </c>
      <c r="B288" t="str">
        <f>IF($A288="","",Tienda_1!B288)</f>
        <v>Electrónicos</v>
      </c>
      <c r="C288" t="str">
        <f>IF($A288="","",Tienda_1!G288)</f>
        <v>Bogotá</v>
      </c>
      <c r="D288" t="str">
        <f>IF($A288="","",Tienda_1!F288)</f>
        <v>Ángel Rodriguez</v>
      </c>
      <c r="E288" t="str">
        <f>IF($A288="","",Tienda_1!I288)</f>
        <v>Tarjeta de crédito</v>
      </c>
      <c r="F288">
        <f>IF($A288="","",VALUE(RIGHT(Tienda_1!E288,4)))</f>
        <v>2021</v>
      </c>
      <c r="G288">
        <f>IF($A288="","",Tienda_1!C288)</f>
        <v>2332500</v>
      </c>
      <c r="H288">
        <f>IF($A288="","",Tienda_1!D288)</f>
        <v>128900</v>
      </c>
      <c r="I288">
        <f>IF($A288="","",Tienda_1!H288)</f>
        <v>5</v>
      </c>
      <c r="J288">
        <f>IF($A288="",0,IF(AND(OR('Cuadro-de-mando'!$B$4="(Todas)",'Cuadro-de-mando'!$B$4=$A288),OR('Cuadro-de-mando'!$E$4="(Todas)",'Cuadro-de-mando'!$E$4=$B288),OR('Cuadro-de-mando'!$H$4="(Todas)",'Cuadro-de-mando'!$H$4=$C288),OR('Cuadro-de-mando'!$K$4="(Todas)",'Cuadro-de-mando'!$K$4=$E288),OR('Cuadro-de-mando'!$N$4="(Todos)",'Cuadro-de-mando'!$N$4=$F288)),1,0))</f>
        <v>1</v>
      </c>
    </row>
    <row r="289" spans="1:10" x14ac:dyDescent="0.25">
      <c r="A289" t="str">
        <f>IF(Tienda_1!$A289="","","Tienda 1")</f>
        <v>Tienda 1</v>
      </c>
      <c r="B289" t="str">
        <f>IF($A289="","",Tienda_1!B289)</f>
        <v>Electrodomésticos</v>
      </c>
      <c r="C289" t="str">
        <f>IF($A289="","",Tienda_1!G289)</f>
        <v>Bogotá</v>
      </c>
      <c r="D289" t="str">
        <f>IF($A289="","",Tienda_1!F289)</f>
        <v>Beatriz Morales</v>
      </c>
      <c r="E289" t="str">
        <f>IF($A289="","",Tienda_1!I289)</f>
        <v>Tarjeta de crédito</v>
      </c>
      <c r="F289">
        <f>IF($A289="","",VALUE(RIGHT(Tienda_1!E289,4)))</f>
        <v>2020</v>
      </c>
      <c r="G289">
        <f>IF($A289="","",Tienda_1!C289)</f>
        <v>762900</v>
      </c>
      <c r="H289">
        <f>IF($A289="","",Tienda_1!D289)</f>
        <v>40800</v>
      </c>
      <c r="I289">
        <f>IF($A289="","",Tienda_1!H289)</f>
        <v>5</v>
      </c>
      <c r="J289">
        <f>IF($A289="",0,IF(AND(OR('Cuadro-de-mando'!$B$4="(Todas)",'Cuadro-de-mando'!$B$4=$A289),OR('Cuadro-de-mando'!$E$4="(Todas)",'Cuadro-de-mando'!$E$4=$B289),OR('Cuadro-de-mando'!$H$4="(Todas)",'Cuadro-de-mando'!$H$4=$C289),OR('Cuadro-de-mando'!$K$4="(Todas)",'Cuadro-de-mando'!$K$4=$E289),OR('Cuadro-de-mando'!$N$4="(Todos)",'Cuadro-de-mando'!$N$4=$F289)),1,0))</f>
        <v>1</v>
      </c>
    </row>
    <row r="290" spans="1:10" x14ac:dyDescent="0.25">
      <c r="A290" t="str">
        <f>IF(Tienda_1!$A290="","","Tienda 1")</f>
        <v>Tienda 1</v>
      </c>
      <c r="B290" t="str">
        <f>IF($A290="","",Tienda_1!B290)</f>
        <v>Electrónicos</v>
      </c>
      <c r="C290" t="str">
        <f>IF($A290="","",Tienda_1!G290)</f>
        <v>Pereira</v>
      </c>
      <c r="D290" t="str">
        <f>IF($A290="","",Tienda_1!F290)</f>
        <v>Pedro Gomez</v>
      </c>
      <c r="E290" t="str">
        <f>IF($A290="","",Tienda_1!I290)</f>
        <v>Tarjeta de crédito</v>
      </c>
      <c r="F290">
        <f>IF($A290="","",VALUE(RIGHT(Tienda_1!E290,4)))</f>
        <v>2022</v>
      </c>
      <c r="G290">
        <f>IF($A290="","",Tienda_1!C290)</f>
        <v>69800</v>
      </c>
      <c r="H290">
        <f>IF($A290="","",Tienda_1!D290)</f>
        <v>1900</v>
      </c>
      <c r="I290">
        <f>IF($A290="","",Tienda_1!H290)</f>
        <v>1</v>
      </c>
      <c r="J290">
        <f>IF($A290="",0,IF(AND(OR('Cuadro-de-mando'!$B$4="(Todas)",'Cuadro-de-mando'!$B$4=$A290),OR('Cuadro-de-mando'!$E$4="(Todas)",'Cuadro-de-mando'!$E$4=$B290),OR('Cuadro-de-mando'!$H$4="(Todas)",'Cuadro-de-mando'!$H$4=$C290),OR('Cuadro-de-mando'!$K$4="(Todas)",'Cuadro-de-mando'!$K$4=$E290),OR('Cuadro-de-mando'!$N$4="(Todos)",'Cuadro-de-mando'!$N$4=$F290)),1,0))</f>
        <v>1</v>
      </c>
    </row>
    <row r="291" spans="1:10" x14ac:dyDescent="0.25">
      <c r="A291" t="str">
        <f>IF(Tienda_1!$A291="","","Tienda 1")</f>
        <v>Tienda 1</v>
      </c>
      <c r="B291" t="str">
        <f>IF($A291="","",Tienda_1!B291)</f>
        <v>Artículos para el hogar</v>
      </c>
      <c r="C291" t="str">
        <f>IF($A291="","",Tienda_1!G291)</f>
        <v>Bogotá</v>
      </c>
      <c r="D291" t="str">
        <f>IF($A291="","",Tienda_1!F291)</f>
        <v>Rafael Acosta</v>
      </c>
      <c r="E291" t="str">
        <f>IF($A291="","",Tienda_1!I291)</f>
        <v>Tarjeta de crédito</v>
      </c>
      <c r="F291">
        <f>IF($A291="","",VALUE(RIGHT(Tienda_1!E291,4)))</f>
        <v>2022</v>
      </c>
      <c r="G291">
        <f>IF($A291="","",Tienda_1!C291)</f>
        <v>95600</v>
      </c>
      <c r="H291">
        <f>IF($A291="","",Tienda_1!D291)</f>
        <v>3300</v>
      </c>
      <c r="I291">
        <f>IF($A291="","",Tienda_1!H291)</f>
        <v>5</v>
      </c>
      <c r="J291">
        <f>IF($A291="",0,IF(AND(OR('Cuadro-de-mando'!$B$4="(Todas)",'Cuadro-de-mando'!$B$4=$A291),OR('Cuadro-de-mando'!$E$4="(Todas)",'Cuadro-de-mando'!$E$4=$B291),OR('Cuadro-de-mando'!$H$4="(Todas)",'Cuadro-de-mando'!$H$4=$C291),OR('Cuadro-de-mando'!$K$4="(Todas)",'Cuadro-de-mando'!$K$4=$E291),OR('Cuadro-de-mando'!$N$4="(Todos)",'Cuadro-de-mando'!$N$4=$F291)),1,0))</f>
        <v>1</v>
      </c>
    </row>
    <row r="292" spans="1:10" x14ac:dyDescent="0.25">
      <c r="A292" t="str">
        <f>IF(Tienda_1!$A292="","","Tienda 1")</f>
        <v>Tienda 1</v>
      </c>
      <c r="B292" t="str">
        <f>IF($A292="","",Tienda_1!B292)</f>
        <v>Muebles</v>
      </c>
      <c r="C292" t="str">
        <f>IF($A292="","",Tienda_1!G292)</f>
        <v>Bogotá</v>
      </c>
      <c r="D292" t="str">
        <f>IF($A292="","",Tienda_1!F292)</f>
        <v>Juliana Costa</v>
      </c>
      <c r="E292" t="str">
        <f>IF($A292="","",Tienda_1!I292)</f>
        <v>Nequi</v>
      </c>
      <c r="F292">
        <f>IF($A292="","",VALUE(RIGHT(Tienda_1!E292,4)))</f>
        <v>2020</v>
      </c>
      <c r="G292">
        <f>IF($A292="","",Tienda_1!C292)</f>
        <v>972400</v>
      </c>
      <c r="H292">
        <f>IF($A292="","",Tienda_1!D292)</f>
        <v>52000</v>
      </c>
      <c r="I292">
        <f>IF($A292="","",Tienda_1!H292)</f>
        <v>5</v>
      </c>
      <c r="J292">
        <f>IF($A292="",0,IF(AND(OR('Cuadro-de-mando'!$B$4="(Todas)",'Cuadro-de-mando'!$B$4=$A292),OR('Cuadro-de-mando'!$E$4="(Todas)",'Cuadro-de-mando'!$E$4=$B292),OR('Cuadro-de-mando'!$H$4="(Todas)",'Cuadro-de-mando'!$H$4=$C292),OR('Cuadro-de-mando'!$K$4="(Todas)",'Cuadro-de-mando'!$K$4=$E292),OR('Cuadro-de-mando'!$N$4="(Todos)",'Cuadro-de-mando'!$N$4=$F292)),1,0))</f>
        <v>1</v>
      </c>
    </row>
    <row r="293" spans="1:10" x14ac:dyDescent="0.25">
      <c r="A293" t="str">
        <f>IF(Tienda_1!$A293="","","Tienda 1")</f>
        <v>Tienda 1</v>
      </c>
      <c r="B293" t="str">
        <f>IF($A293="","",Tienda_1!B293)</f>
        <v>Artículos para el hogar</v>
      </c>
      <c r="C293" t="str">
        <f>IF($A293="","",Tienda_1!G293)</f>
        <v>Cali</v>
      </c>
      <c r="D293" t="str">
        <f>IF($A293="","",Tienda_1!F293)</f>
        <v>Juliana Costa</v>
      </c>
      <c r="E293" t="str">
        <f>IF($A293="","",Tienda_1!I293)</f>
        <v>Nequi</v>
      </c>
      <c r="F293">
        <f>IF($A293="","",VALUE(RIGHT(Tienda_1!E293,4)))</f>
        <v>2021</v>
      </c>
      <c r="G293">
        <f>IF($A293="","",Tienda_1!C293)</f>
        <v>91700</v>
      </c>
      <c r="H293">
        <f>IF($A293="","",Tienda_1!D293)</f>
        <v>3100</v>
      </c>
      <c r="I293">
        <f>IF($A293="","",Tienda_1!H293)</f>
        <v>5</v>
      </c>
      <c r="J293">
        <f>IF($A293="",0,IF(AND(OR('Cuadro-de-mando'!$B$4="(Todas)",'Cuadro-de-mando'!$B$4=$A293),OR('Cuadro-de-mando'!$E$4="(Todas)",'Cuadro-de-mando'!$E$4=$B293),OR('Cuadro-de-mando'!$H$4="(Todas)",'Cuadro-de-mando'!$H$4=$C293),OR('Cuadro-de-mando'!$K$4="(Todas)",'Cuadro-de-mando'!$K$4=$E293),OR('Cuadro-de-mando'!$N$4="(Todos)",'Cuadro-de-mando'!$N$4=$F293)),1,0))</f>
        <v>1</v>
      </c>
    </row>
    <row r="294" spans="1:10" x14ac:dyDescent="0.25">
      <c r="A294" t="str">
        <f>IF(Tienda_1!$A294="","","Tienda 1")</f>
        <v>Tienda 1</v>
      </c>
      <c r="B294" t="str">
        <f>IF($A294="","",Tienda_1!B294)</f>
        <v>Artículos para el hogar</v>
      </c>
      <c r="C294" t="str">
        <f>IF($A294="","",Tienda_1!G294)</f>
        <v>Cali</v>
      </c>
      <c r="D294" t="str">
        <f>IF($A294="","",Tienda_1!F294)</f>
        <v>Lucas Olivera</v>
      </c>
      <c r="E294" t="str">
        <f>IF($A294="","",Tienda_1!I294)</f>
        <v>Tarjeta de crédito</v>
      </c>
      <c r="F294">
        <f>IF($A294="","",VALUE(RIGHT(Tienda_1!E294,4)))</f>
        <v>2021</v>
      </c>
      <c r="G294">
        <f>IF($A294="","",Tienda_1!C294)</f>
        <v>58400</v>
      </c>
      <c r="H294">
        <f>IF($A294="","",Tienda_1!D294)</f>
        <v>1300</v>
      </c>
      <c r="I294">
        <f>IF($A294="","",Tienda_1!H294)</f>
        <v>1</v>
      </c>
      <c r="J294">
        <f>IF($A294="",0,IF(AND(OR('Cuadro-de-mando'!$B$4="(Todas)",'Cuadro-de-mando'!$B$4=$A294),OR('Cuadro-de-mando'!$E$4="(Todas)",'Cuadro-de-mando'!$E$4=$B294),OR('Cuadro-de-mando'!$H$4="(Todas)",'Cuadro-de-mando'!$H$4=$C294),OR('Cuadro-de-mando'!$K$4="(Todas)",'Cuadro-de-mando'!$K$4=$E294),OR('Cuadro-de-mando'!$N$4="(Todos)",'Cuadro-de-mando'!$N$4=$F294)),1,0))</f>
        <v>1</v>
      </c>
    </row>
    <row r="295" spans="1:10" x14ac:dyDescent="0.25">
      <c r="A295" t="str">
        <f>IF(Tienda_1!$A295="","","Tienda 1")</f>
        <v>Tienda 1</v>
      </c>
      <c r="B295" t="str">
        <f>IF($A295="","",Tienda_1!B295)</f>
        <v>Instrumentos musicales</v>
      </c>
      <c r="C295" t="str">
        <f>IF($A295="","",Tienda_1!G295)</f>
        <v>Bucaramanga</v>
      </c>
      <c r="D295" t="str">
        <f>IF($A295="","",Tienda_1!F295)</f>
        <v>Lucas Olivera</v>
      </c>
      <c r="E295" t="str">
        <f>IF($A295="","",Tienda_1!I295)</f>
        <v>Tarjeta de crédito</v>
      </c>
      <c r="F295">
        <f>IF($A295="","",VALUE(RIGHT(Tienda_1!E295,4)))</f>
        <v>2020</v>
      </c>
      <c r="G295">
        <f>IF($A295="","",Tienda_1!C295)</f>
        <v>426400</v>
      </c>
      <c r="H295">
        <f>IF($A295="","",Tienda_1!D295)</f>
        <v>23200</v>
      </c>
      <c r="I295">
        <f>IF($A295="","",Tienda_1!H295)</f>
        <v>5</v>
      </c>
      <c r="J295">
        <f>IF($A295="",0,IF(AND(OR('Cuadro-de-mando'!$B$4="(Todas)",'Cuadro-de-mando'!$B$4=$A295),OR('Cuadro-de-mando'!$E$4="(Todas)",'Cuadro-de-mando'!$E$4=$B295),OR('Cuadro-de-mando'!$H$4="(Todas)",'Cuadro-de-mando'!$H$4=$C295),OR('Cuadro-de-mando'!$K$4="(Todas)",'Cuadro-de-mando'!$K$4=$E295),OR('Cuadro-de-mando'!$N$4="(Todos)",'Cuadro-de-mando'!$N$4=$F295)),1,0))</f>
        <v>1</v>
      </c>
    </row>
    <row r="296" spans="1:10" x14ac:dyDescent="0.25">
      <c r="A296" t="str">
        <f>IF(Tienda_1!$A296="","","Tienda 1")</f>
        <v>Tienda 1</v>
      </c>
      <c r="B296" t="str">
        <f>IF($A296="","",Tienda_1!B296)</f>
        <v>Libros</v>
      </c>
      <c r="C296" t="str">
        <f>IF($A296="","",Tienda_1!G296)</f>
        <v>Riohacha</v>
      </c>
      <c r="D296" t="str">
        <f>IF($A296="","",Tienda_1!F296)</f>
        <v>Santiago Silva</v>
      </c>
      <c r="E296" t="str">
        <f>IF($A296="","",Tienda_1!I296)</f>
        <v>Tarjeta de crédito</v>
      </c>
      <c r="F296">
        <f>IF($A296="","",VALUE(RIGHT(Tienda_1!E296,4)))</f>
        <v>2023</v>
      </c>
      <c r="G296">
        <f>IF($A296="","",Tienda_1!C296)</f>
        <v>45300</v>
      </c>
      <c r="H296">
        <f>IF($A296="","",Tienda_1!D296)</f>
        <v>3100</v>
      </c>
      <c r="I296">
        <f>IF($A296="","",Tienda_1!H296)</f>
        <v>5</v>
      </c>
      <c r="J296">
        <f>IF($A296="",0,IF(AND(OR('Cuadro-de-mando'!$B$4="(Todas)",'Cuadro-de-mando'!$B$4=$A296),OR('Cuadro-de-mando'!$E$4="(Todas)",'Cuadro-de-mando'!$E$4=$B296),OR('Cuadro-de-mando'!$H$4="(Todas)",'Cuadro-de-mando'!$H$4=$C296),OR('Cuadro-de-mando'!$K$4="(Todas)",'Cuadro-de-mando'!$K$4=$E296),OR('Cuadro-de-mando'!$N$4="(Todos)",'Cuadro-de-mando'!$N$4=$F296)),1,0))</f>
        <v>1</v>
      </c>
    </row>
    <row r="297" spans="1:10" x14ac:dyDescent="0.25">
      <c r="A297" t="str">
        <f>IF(Tienda_1!$A297="","","Tienda 1")</f>
        <v>Tienda 1</v>
      </c>
      <c r="B297" t="str">
        <f>IF($A297="","",Tienda_1!B297)</f>
        <v>Muebles</v>
      </c>
      <c r="C297" t="str">
        <f>IF($A297="","",Tienda_1!G297)</f>
        <v>Cali</v>
      </c>
      <c r="D297" t="str">
        <f>IF($A297="","",Tienda_1!F297)</f>
        <v>Ángel Rodriguez</v>
      </c>
      <c r="E297" t="str">
        <f>IF($A297="","",Tienda_1!I297)</f>
        <v>Tarjeta de crédito</v>
      </c>
      <c r="F297">
        <f>IF($A297="","",VALUE(RIGHT(Tienda_1!E297,4)))</f>
        <v>2021</v>
      </c>
      <c r="G297">
        <f>IF($A297="","",Tienda_1!C297)</f>
        <v>712800</v>
      </c>
      <c r="H297">
        <f>IF($A297="","",Tienda_1!D297)</f>
        <v>38200</v>
      </c>
      <c r="I297">
        <f>IF($A297="","",Tienda_1!H297)</f>
        <v>4</v>
      </c>
      <c r="J297">
        <f>IF($A297="",0,IF(AND(OR('Cuadro-de-mando'!$B$4="(Todas)",'Cuadro-de-mando'!$B$4=$A297),OR('Cuadro-de-mando'!$E$4="(Todas)",'Cuadro-de-mando'!$E$4=$B297),OR('Cuadro-de-mando'!$H$4="(Todas)",'Cuadro-de-mando'!$H$4=$C297),OR('Cuadro-de-mando'!$K$4="(Todas)",'Cuadro-de-mando'!$K$4=$E297),OR('Cuadro-de-mando'!$N$4="(Todos)",'Cuadro-de-mando'!$N$4=$F297)),1,0))</f>
        <v>1</v>
      </c>
    </row>
    <row r="298" spans="1:10" x14ac:dyDescent="0.25">
      <c r="A298" t="str">
        <f>IF(Tienda_1!$A298="","","Tienda 1")</f>
        <v>Tienda 1</v>
      </c>
      <c r="B298" t="str">
        <f>IF($A298="","",Tienda_1!B298)</f>
        <v>Muebles</v>
      </c>
      <c r="C298" t="str">
        <f>IF($A298="","",Tienda_1!G298)</f>
        <v>Bogotá</v>
      </c>
      <c r="D298" t="str">
        <f>IF($A298="","",Tienda_1!F298)</f>
        <v>Izabela de León</v>
      </c>
      <c r="E298" t="str">
        <f>IF($A298="","",Tienda_1!I298)</f>
        <v>Tarjeta de crédito</v>
      </c>
      <c r="F298">
        <f>IF($A298="","",VALUE(RIGHT(Tienda_1!E298,4)))</f>
        <v>2020</v>
      </c>
      <c r="G298">
        <f>IF($A298="","",Tienda_1!C298)</f>
        <v>239200</v>
      </c>
      <c r="H298">
        <f>IF($A298="","",Tienda_1!D298)</f>
        <v>10900</v>
      </c>
      <c r="I298">
        <f>IF($A298="","",Tienda_1!H298)</f>
        <v>5</v>
      </c>
      <c r="J298">
        <f>IF($A298="",0,IF(AND(OR('Cuadro-de-mando'!$B$4="(Todas)",'Cuadro-de-mando'!$B$4=$A298),OR('Cuadro-de-mando'!$E$4="(Todas)",'Cuadro-de-mando'!$E$4=$B298),OR('Cuadro-de-mando'!$H$4="(Todas)",'Cuadro-de-mando'!$H$4=$C298),OR('Cuadro-de-mando'!$K$4="(Todas)",'Cuadro-de-mando'!$K$4=$E298),OR('Cuadro-de-mando'!$N$4="(Todos)",'Cuadro-de-mando'!$N$4=$F298)),1,0))</f>
        <v>1</v>
      </c>
    </row>
    <row r="299" spans="1:10" x14ac:dyDescent="0.25">
      <c r="A299" t="str">
        <f>IF(Tienda_1!$A299="","","Tienda 1")</f>
        <v>Tienda 1</v>
      </c>
      <c r="B299" t="str">
        <f>IF($A299="","",Tienda_1!B299)</f>
        <v>Muebles</v>
      </c>
      <c r="C299" t="str">
        <f>IF($A299="","",Tienda_1!G299)</f>
        <v>Cúcuta</v>
      </c>
      <c r="D299" t="str">
        <f>IF($A299="","",Tienda_1!F299)</f>
        <v>Mariana Herrera</v>
      </c>
      <c r="E299" t="str">
        <f>IF($A299="","",Tienda_1!I299)</f>
        <v>Tarjeta de crédito</v>
      </c>
      <c r="F299">
        <f>IF($A299="","",VALUE(RIGHT(Tienda_1!E299,4)))</f>
        <v>2022</v>
      </c>
      <c r="G299">
        <f>IF($A299="","",Tienda_1!C299)</f>
        <v>454800</v>
      </c>
      <c r="H299">
        <f>IF($A299="","",Tienda_1!D299)</f>
        <v>24600</v>
      </c>
      <c r="I299">
        <f>IF($A299="","",Tienda_1!H299)</f>
        <v>5</v>
      </c>
      <c r="J299">
        <f>IF($A299="",0,IF(AND(OR('Cuadro-de-mando'!$B$4="(Todas)",'Cuadro-de-mando'!$B$4=$A299),OR('Cuadro-de-mando'!$E$4="(Todas)",'Cuadro-de-mando'!$E$4=$B299),OR('Cuadro-de-mando'!$H$4="(Todas)",'Cuadro-de-mando'!$H$4=$C299),OR('Cuadro-de-mando'!$K$4="(Todas)",'Cuadro-de-mando'!$K$4=$E299),OR('Cuadro-de-mando'!$N$4="(Todos)",'Cuadro-de-mando'!$N$4=$F299)),1,0))</f>
        <v>1</v>
      </c>
    </row>
    <row r="300" spans="1:10" x14ac:dyDescent="0.25">
      <c r="A300" t="str">
        <f>IF(Tienda_1!$A300="","","Tienda 1")</f>
        <v>Tienda 1</v>
      </c>
      <c r="B300" t="str">
        <f>IF($A300="","",Tienda_1!B300)</f>
        <v>Artículos para el hogar</v>
      </c>
      <c r="C300" t="str">
        <f>IF($A300="","",Tienda_1!G300)</f>
        <v>Cali</v>
      </c>
      <c r="D300" t="str">
        <f>IF($A300="","",Tienda_1!F300)</f>
        <v>Rafael Acosta</v>
      </c>
      <c r="E300" t="str">
        <f>IF($A300="","",Tienda_1!I300)</f>
        <v>Tarjeta de crédito</v>
      </c>
      <c r="F300">
        <f>IF($A300="","",VALUE(RIGHT(Tienda_1!E300,4)))</f>
        <v>2020</v>
      </c>
      <c r="G300">
        <f>IF($A300="","",Tienda_1!C300)</f>
        <v>190500</v>
      </c>
      <c r="H300">
        <f>IF($A300="","",Tienda_1!D300)</f>
        <v>8300</v>
      </c>
      <c r="I300">
        <f>IF($A300="","",Tienda_1!H300)</f>
        <v>4</v>
      </c>
      <c r="J300">
        <f>IF($A300="",0,IF(AND(OR('Cuadro-de-mando'!$B$4="(Todas)",'Cuadro-de-mando'!$B$4=$A300),OR('Cuadro-de-mando'!$E$4="(Todas)",'Cuadro-de-mando'!$E$4=$B300),OR('Cuadro-de-mando'!$H$4="(Todas)",'Cuadro-de-mando'!$H$4=$C300),OR('Cuadro-de-mando'!$K$4="(Todas)",'Cuadro-de-mando'!$K$4=$E300),OR('Cuadro-de-mando'!$N$4="(Todos)",'Cuadro-de-mando'!$N$4=$F300)),1,0))</f>
        <v>1</v>
      </c>
    </row>
    <row r="301" spans="1:10" x14ac:dyDescent="0.25">
      <c r="A301" t="str">
        <f>IF(Tienda_1!$A301="","","Tienda 1")</f>
        <v>Tienda 1</v>
      </c>
      <c r="B301" t="str">
        <f>IF($A301="","",Tienda_1!B301)</f>
        <v>Deportes y diversión</v>
      </c>
      <c r="C301" t="str">
        <f>IF($A301="","",Tienda_1!G301)</f>
        <v>Bogotá</v>
      </c>
      <c r="D301" t="str">
        <f>IF($A301="","",Tienda_1!F301)</f>
        <v>Rafael Acosta</v>
      </c>
      <c r="E301" t="str">
        <f>IF($A301="","",Tienda_1!I301)</f>
        <v>Tarjeta de crédito</v>
      </c>
      <c r="F301">
        <f>IF($A301="","",VALUE(RIGHT(Tienda_1!E301,4)))</f>
        <v>2022</v>
      </c>
      <c r="G301">
        <f>IF($A301="","",Tienda_1!C301)</f>
        <v>58100</v>
      </c>
      <c r="H301">
        <f>IF($A301="","",Tienda_1!D301)</f>
        <v>7800</v>
      </c>
      <c r="I301">
        <f>IF($A301="","",Tienda_1!H301)</f>
        <v>5</v>
      </c>
      <c r="J301">
        <f>IF($A301="",0,IF(AND(OR('Cuadro-de-mando'!$B$4="(Todas)",'Cuadro-de-mando'!$B$4=$A301),OR('Cuadro-de-mando'!$E$4="(Todas)",'Cuadro-de-mando'!$E$4=$B301),OR('Cuadro-de-mando'!$H$4="(Todas)",'Cuadro-de-mando'!$H$4=$C301),OR('Cuadro-de-mando'!$K$4="(Todas)",'Cuadro-de-mando'!$K$4=$E301),OR('Cuadro-de-mando'!$N$4="(Todos)",'Cuadro-de-mando'!$N$4=$F301)),1,0))</f>
        <v>1</v>
      </c>
    </row>
    <row r="302" spans="1:10" x14ac:dyDescent="0.25">
      <c r="A302" t="str">
        <f>IF(Tienda_1!$A302="","","Tienda 1")</f>
        <v>Tienda 1</v>
      </c>
      <c r="B302" t="str">
        <f>IF($A302="","",Tienda_1!B302)</f>
        <v>Muebles</v>
      </c>
      <c r="C302" t="str">
        <f>IF($A302="","",Tienda_1!G302)</f>
        <v>Bogotá</v>
      </c>
      <c r="D302" t="str">
        <f>IF($A302="","",Tienda_1!F302)</f>
        <v>Ángel Rodriguez</v>
      </c>
      <c r="E302" t="str">
        <f>IF($A302="","",Tienda_1!I302)</f>
        <v>Tarjeta de crédito</v>
      </c>
      <c r="F302">
        <f>IF($A302="","",VALUE(RIGHT(Tienda_1!E302,4)))</f>
        <v>2021</v>
      </c>
      <c r="G302">
        <f>IF($A302="","",Tienda_1!C302)</f>
        <v>545200</v>
      </c>
      <c r="H302">
        <f>IF($A302="","",Tienda_1!D302)</f>
        <v>34900</v>
      </c>
      <c r="I302">
        <f>IF($A302="","",Tienda_1!H302)</f>
        <v>5</v>
      </c>
      <c r="J302">
        <f>IF($A302="",0,IF(AND(OR('Cuadro-de-mando'!$B$4="(Todas)",'Cuadro-de-mando'!$B$4=$A302),OR('Cuadro-de-mando'!$E$4="(Todas)",'Cuadro-de-mando'!$E$4=$B302),OR('Cuadro-de-mando'!$H$4="(Todas)",'Cuadro-de-mando'!$H$4=$C302),OR('Cuadro-de-mando'!$K$4="(Todas)",'Cuadro-de-mando'!$K$4=$E302),OR('Cuadro-de-mando'!$N$4="(Todos)",'Cuadro-de-mando'!$N$4=$F302)),1,0))</f>
        <v>1</v>
      </c>
    </row>
    <row r="303" spans="1:10" x14ac:dyDescent="0.25">
      <c r="A303" t="str">
        <f>IF(Tienda_1!$A303="","","Tienda 1")</f>
        <v>Tienda 1</v>
      </c>
      <c r="B303" t="str">
        <f>IF($A303="","",Tienda_1!B303)</f>
        <v>Muebles</v>
      </c>
      <c r="C303" t="str">
        <f>IF($A303="","",Tienda_1!G303)</f>
        <v>Medellín</v>
      </c>
      <c r="D303" t="str">
        <f>IF($A303="","",Tienda_1!F303)</f>
        <v>Maria Alfonso</v>
      </c>
      <c r="E303" t="str">
        <f>IF($A303="","",Tienda_1!I303)</f>
        <v>Tarjeta de crédito</v>
      </c>
      <c r="F303">
        <f>IF($A303="","",VALUE(RIGHT(Tienda_1!E303,4)))</f>
        <v>2022</v>
      </c>
      <c r="G303">
        <f>IF($A303="","",Tienda_1!C303)</f>
        <v>514000</v>
      </c>
      <c r="H303">
        <f>IF($A303="","",Tienda_1!D303)</f>
        <v>25600</v>
      </c>
      <c r="I303">
        <f>IF($A303="","",Tienda_1!H303)</f>
        <v>1</v>
      </c>
      <c r="J303">
        <f>IF($A303="",0,IF(AND(OR('Cuadro-de-mando'!$B$4="(Todas)",'Cuadro-de-mando'!$B$4=$A303),OR('Cuadro-de-mando'!$E$4="(Todas)",'Cuadro-de-mando'!$E$4=$B303),OR('Cuadro-de-mando'!$H$4="(Todas)",'Cuadro-de-mando'!$H$4=$C303),OR('Cuadro-de-mando'!$K$4="(Todas)",'Cuadro-de-mando'!$K$4=$E303),OR('Cuadro-de-mando'!$N$4="(Todos)",'Cuadro-de-mando'!$N$4=$F303)),1,0))</f>
        <v>1</v>
      </c>
    </row>
    <row r="304" spans="1:10" x14ac:dyDescent="0.25">
      <c r="A304" t="str">
        <f>IF(Tienda_1!$A304="","","Tienda 1")</f>
        <v>Tienda 1</v>
      </c>
      <c r="B304" t="str">
        <f>IF($A304="","",Tienda_1!B304)</f>
        <v>Muebles</v>
      </c>
      <c r="C304" t="str">
        <f>IF($A304="","",Tienda_1!G304)</f>
        <v>Medellín</v>
      </c>
      <c r="D304" t="str">
        <f>IF($A304="","",Tienda_1!F304)</f>
        <v>Beatriz Morales</v>
      </c>
      <c r="E304" t="str">
        <f>IF($A304="","",Tienda_1!I304)</f>
        <v>Nequi</v>
      </c>
      <c r="F304">
        <f>IF($A304="","",VALUE(RIGHT(Tienda_1!E304,4)))</f>
        <v>2021</v>
      </c>
      <c r="G304">
        <f>IF($A304="","",Tienda_1!C304)</f>
        <v>311300</v>
      </c>
      <c r="H304">
        <f>IF($A304="","",Tienda_1!D304)</f>
        <v>17000</v>
      </c>
      <c r="I304">
        <f>IF($A304="","",Tienda_1!H304)</f>
        <v>4</v>
      </c>
      <c r="J304">
        <f>IF($A304="",0,IF(AND(OR('Cuadro-de-mando'!$B$4="(Todas)",'Cuadro-de-mando'!$B$4=$A304),OR('Cuadro-de-mando'!$E$4="(Todas)",'Cuadro-de-mando'!$E$4=$B304),OR('Cuadro-de-mando'!$H$4="(Todas)",'Cuadro-de-mando'!$H$4=$C304),OR('Cuadro-de-mando'!$K$4="(Todas)",'Cuadro-de-mando'!$K$4=$E304),OR('Cuadro-de-mando'!$N$4="(Todos)",'Cuadro-de-mando'!$N$4=$F304)),1,0))</f>
        <v>1</v>
      </c>
    </row>
    <row r="305" spans="1:10" x14ac:dyDescent="0.25">
      <c r="A305" t="str">
        <f>IF(Tienda_1!$A305="","","Tienda 1")</f>
        <v>Tienda 1</v>
      </c>
      <c r="B305" t="str">
        <f>IF($A305="","",Tienda_1!B305)</f>
        <v>Electrónicos</v>
      </c>
      <c r="C305" t="str">
        <f>IF($A305="","",Tienda_1!G305)</f>
        <v>Medellín</v>
      </c>
      <c r="D305" t="str">
        <f>IF($A305="","",Tienda_1!F305)</f>
        <v>Rafael Acosta</v>
      </c>
      <c r="E305" t="str">
        <f>IF($A305="","",Tienda_1!I305)</f>
        <v>Nequi</v>
      </c>
      <c r="F305">
        <f>IF($A305="","",VALUE(RIGHT(Tienda_1!E305,4)))</f>
        <v>2020</v>
      </c>
      <c r="G305">
        <f>IF($A305="","",Tienda_1!C305)</f>
        <v>1687000</v>
      </c>
      <c r="H305">
        <f>IF($A305="","",Tienda_1!D305)</f>
        <v>95700</v>
      </c>
      <c r="I305">
        <f>IF($A305="","",Tienda_1!H305)</f>
        <v>5</v>
      </c>
      <c r="J305">
        <f>IF($A305="",0,IF(AND(OR('Cuadro-de-mando'!$B$4="(Todas)",'Cuadro-de-mando'!$B$4=$A305),OR('Cuadro-de-mando'!$E$4="(Todas)",'Cuadro-de-mando'!$E$4=$B305),OR('Cuadro-de-mando'!$H$4="(Todas)",'Cuadro-de-mando'!$H$4=$C305),OR('Cuadro-de-mando'!$K$4="(Todas)",'Cuadro-de-mando'!$K$4=$E305),OR('Cuadro-de-mando'!$N$4="(Todos)",'Cuadro-de-mando'!$N$4=$F305)),1,0))</f>
        <v>1</v>
      </c>
    </row>
    <row r="306" spans="1:10" x14ac:dyDescent="0.25">
      <c r="A306" t="str">
        <f>IF(Tienda_1!$A306="","","Tienda 1")</f>
        <v>Tienda 1</v>
      </c>
      <c r="B306" t="str">
        <f>IF($A306="","",Tienda_1!B306)</f>
        <v>Artículos para el hogar</v>
      </c>
      <c r="C306" t="str">
        <f>IF($A306="","",Tienda_1!G306)</f>
        <v>Barranquilla</v>
      </c>
      <c r="D306" t="str">
        <f>IF($A306="","",Tienda_1!F306)</f>
        <v>Blanca Ramirez</v>
      </c>
      <c r="E306" t="str">
        <f>IF($A306="","",Tienda_1!I306)</f>
        <v>Tarjeta de crédito</v>
      </c>
      <c r="F306">
        <f>IF($A306="","",VALUE(RIGHT(Tienda_1!E306,4)))</f>
        <v>2021</v>
      </c>
      <c r="G306">
        <f>IF($A306="","",Tienda_1!C306)</f>
        <v>49400</v>
      </c>
      <c r="H306">
        <f>IF($A306="","",Tienda_1!D306)</f>
        <v>3300</v>
      </c>
      <c r="I306">
        <f>IF($A306="","",Tienda_1!H306)</f>
        <v>5</v>
      </c>
      <c r="J306">
        <f>IF($A306="",0,IF(AND(OR('Cuadro-de-mando'!$B$4="(Todas)",'Cuadro-de-mando'!$B$4=$A306),OR('Cuadro-de-mando'!$E$4="(Todas)",'Cuadro-de-mando'!$E$4=$B306),OR('Cuadro-de-mando'!$H$4="(Todas)",'Cuadro-de-mando'!$H$4=$C306),OR('Cuadro-de-mando'!$K$4="(Todas)",'Cuadro-de-mando'!$K$4=$E306),OR('Cuadro-de-mando'!$N$4="(Todos)",'Cuadro-de-mando'!$N$4=$F306)),1,0))</f>
        <v>1</v>
      </c>
    </row>
    <row r="307" spans="1:10" x14ac:dyDescent="0.25">
      <c r="A307" t="str">
        <f>IF(Tienda_1!$A307="","","Tienda 1")</f>
        <v>Tienda 1</v>
      </c>
      <c r="B307" t="str">
        <f>IF($A307="","",Tienda_1!B307)</f>
        <v>Libros</v>
      </c>
      <c r="C307" t="str">
        <f>IF($A307="","",Tienda_1!G307)</f>
        <v>Bogotá</v>
      </c>
      <c r="D307" t="str">
        <f>IF($A307="","",Tienda_1!F307)</f>
        <v>Maria Alfonso</v>
      </c>
      <c r="E307" t="str">
        <f>IF($A307="","",Tienda_1!I307)</f>
        <v>Tarjeta de crédito</v>
      </c>
      <c r="F307">
        <f>IF($A307="","",VALUE(RIGHT(Tienda_1!E307,4)))</f>
        <v>2022</v>
      </c>
      <c r="G307">
        <f>IF($A307="","",Tienda_1!C307)</f>
        <v>38500</v>
      </c>
      <c r="H307">
        <f>IF($A307="","",Tienda_1!D307)</f>
        <v>2300</v>
      </c>
      <c r="I307">
        <f>IF($A307="","",Tienda_1!H307)</f>
        <v>5</v>
      </c>
      <c r="J307">
        <f>IF($A307="",0,IF(AND(OR('Cuadro-de-mando'!$B$4="(Todas)",'Cuadro-de-mando'!$B$4=$A307),OR('Cuadro-de-mando'!$E$4="(Todas)",'Cuadro-de-mando'!$E$4=$B307),OR('Cuadro-de-mando'!$H$4="(Todas)",'Cuadro-de-mando'!$H$4=$C307),OR('Cuadro-de-mando'!$K$4="(Todas)",'Cuadro-de-mando'!$K$4=$E307),OR('Cuadro-de-mando'!$N$4="(Todos)",'Cuadro-de-mando'!$N$4=$F307)),1,0))</f>
        <v>1</v>
      </c>
    </row>
    <row r="308" spans="1:10" x14ac:dyDescent="0.25">
      <c r="A308" t="str">
        <f>IF(Tienda_1!$A308="","","Tienda 1")</f>
        <v>Tienda 1</v>
      </c>
      <c r="B308" t="str">
        <f>IF($A308="","",Tienda_1!B308)</f>
        <v>Electrónicos</v>
      </c>
      <c r="C308" t="str">
        <f>IF($A308="","",Tienda_1!G308)</f>
        <v>Santa Marta</v>
      </c>
      <c r="D308" t="str">
        <f>IF($A308="","",Tienda_1!F308)</f>
        <v>Izabela de León</v>
      </c>
      <c r="E308" t="str">
        <f>IF($A308="","",Tienda_1!I308)</f>
        <v>Tarjeta de crédito</v>
      </c>
      <c r="F308">
        <f>IF($A308="","",VALUE(RIGHT(Tienda_1!E308,4)))</f>
        <v>2020</v>
      </c>
      <c r="G308">
        <f>IF($A308="","",Tienda_1!C308)</f>
        <v>2877500</v>
      </c>
      <c r="H308">
        <f>IF($A308="","",Tienda_1!D308)</f>
        <v>151400</v>
      </c>
      <c r="I308">
        <f>IF($A308="","",Tienda_1!H308)</f>
        <v>3</v>
      </c>
      <c r="J308">
        <f>IF($A308="",0,IF(AND(OR('Cuadro-de-mando'!$B$4="(Todas)",'Cuadro-de-mando'!$B$4=$A308),OR('Cuadro-de-mando'!$E$4="(Todas)",'Cuadro-de-mando'!$E$4=$B308),OR('Cuadro-de-mando'!$H$4="(Todas)",'Cuadro-de-mando'!$H$4=$C308),OR('Cuadro-de-mando'!$K$4="(Todas)",'Cuadro-de-mando'!$K$4=$E308),OR('Cuadro-de-mando'!$N$4="(Todos)",'Cuadro-de-mando'!$N$4=$F308)),1,0))</f>
        <v>1</v>
      </c>
    </row>
    <row r="309" spans="1:10" x14ac:dyDescent="0.25">
      <c r="A309" t="str">
        <f>IF(Tienda_1!$A309="","","Tienda 1")</f>
        <v>Tienda 1</v>
      </c>
      <c r="B309" t="str">
        <f>IF($A309="","",Tienda_1!B309)</f>
        <v>Muebles</v>
      </c>
      <c r="C309" t="str">
        <f>IF($A309="","",Tienda_1!G309)</f>
        <v>Bogotá</v>
      </c>
      <c r="D309" t="str">
        <f>IF($A309="","",Tienda_1!F309)</f>
        <v>Mariana Herrera</v>
      </c>
      <c r="E309" t="str">
        <f>IF($A309="","",Tienda_1!I309)</f>
        <v>Tarjeta de crédito</v>
      </c>
      <c r="F309">
        <f>IF($A309="","",VALUE(RIGHT(Tienda_1!E309,4)))</f>
        <v>2020</v>
      </c>
      <c r="G309">
        <f>IF($A309="","",Tienda_1!C309)</f>
        <v>458300</v>
      </c>
      <c r="H309">
        <f>IF($A309="","",Tienda_1!D309)</f>
        <v>24800</v>
      </c>
      <c r="I309">
        <f>IF($A309="","",Tienda_1!H309)</f>
        <v>5</v>
      </c>
      <c r="J309">
        <f>IF($A309="",0,IF(AND(OR('Cuadro-de-mando'!$B$4="(Todas)",'Cuadro-de-mando'!$B$4=$A309),OR('Cuadro-de-mando'!$E$4="(Todas)",'Cuadro-de-mando'!$E$4=$B309),OR('Cuadro-de-mando'!$H$4="(Todas)",'Cuadro-de-mando'!$H$4=$C309),OR('Cuadro-de-mando'!$K$4="(Todas)",'Cuadro-de-mando'!$K$4=$E309),OR('Cuadro-de-mando'!$N$4="(Todos)",'Cuadro-de-mando'!$N$4=$F309)),1,0))</f>
        <v>1</v>
      </c>
    </row>
    <row r="310" spans="1:10" x14ac:dyDescent="0.25">
      <c r="A310" t="str">
        <f>IF(Tienda_1!$A310="","","Tienda 1")</f>
        <v>Tienda 1</v>
      </c>
      <c r="B310" t="str">
        <f>IF($A310="","",Tienda_1!B310)</f>
        <v>Artículos para el hogar</v>
      </c>
      <c r="C310" t="str">
        <f>IF($A310="","",Tienda_1!G310)</f>
        <v>Bogotá</v>
      </c>
      <c r="D310" t="str">
        <f>IF($A310="","",Tienda_1!F310)</f>
        <v>Felipe Santos</v>
      </c>
      <c r="E310" t="str">
        <f>IF($A310="","",Tienda_1!I310)</f>
        <v>Tarjeta de crédito</v>
      </c>
      <c r="F310">
        <f>IF($A310="","",VALUE(RIGHT(Tienda_1!E310,4)))</f>
        <v>2021</v>
      </c>
      <c r="G310">
        <f>IF($A310="","",Tienda_1!C310)</f>
        <v>34400</v>
      </c>
      <c r="H310">
        <f>IF($A310="","",Tienda_1!D310)</f>
        <v>2000</v>
      </c>
      <c r="I310">
        <f>IF($A310="","",Tienda_1!H310)</f>
        <v>5</v>
      </c>
      <c r="J310">
        <f>IF($A310="",0,IF(AND(OR('Cuadro-de-mando'!$B$4="(Todas)",'Cuadro-de-mando'!$B$4=$A310),OR('Cuadro-de-mando'!$E$4="(Todas)",'Cuadro-de-mando'!$E$4=$B310),OR('Cuadro-de-mando'!$H$4="(Todas)",'Cuadro-de-mando'!$H$4=$C310),OR('Cuadro-de-mando'!$K$4="(Todas)",'Cuadro-de-mando'!$K$4=$E310),OR('Cuadro-de-mando'!$N$4="(Todos)",'Cuadro-de-mando'!$N$4=$F310)),1,0))</f>
        <v>1</v>
      </c>
    </row>
    <row r="311" spans="1:10" x14ac:dyDescent="0.25">
      <c r="A311" t="str">
        <f>IF(Tienda_1!$A311="","","Tienda 1")</f>
        <v>Tienda 1</v>
      </c>
      <c r="B311" t="str">
        <f>IF($A311="","",Tienda_1!B311)</f>
        <v>Juguetes</v>
      </c>
      <c r="C311" t="str">
        <f>IF($A311="","",Tienda_1!G311)</f>
        <v>Bogotá</v>
      </c>
      <c r="D311" t="str">
        <f>IF($A311="","",Tienda_1!F311)</f>
        <v>Santiago Silva</v>
      </c>
      <c r="E311" t="str">
        <f>IF($A311="","",Tienda_1!I311)</f>
        <v>Nequi</v>
      </c>
      <c r="F311">
        <f>IF($A311="","",VALUE(RIGHT(Tienda_1!E311,4)))</f>
        <v>2020</v>
      </c>
      <c r="G311">
        <f>IF($A311="","",Tienda_1!C311)</f>
        <v>37000</v>
      </c>
      <c r="H311">
        <f>IF($A311="","",Tienda_1!D311)</f>
        <v>2200</v>
      </c>
      <c r="I311">
        <f>IF($A311="","",Tienda_1!H311)</f>
        <v>1</v>
      </c>
      <c r="J311">
        <f>IF($A311="",0,IF(AND(OR('Cuadro-de-mando'!$B$4="(Todas)",'Cuadro-de-mando'!$B$4=$A311),OR('Cuadro-de-mando'!$E$4="(Todas)",'Cuadro-de-mando'!$E$4=$B311),OR('Cuadro-de-mando'!$H$4="(Todas)",'Cuadro-de-mando'!$H$4=$C311),OR('Cuadro-de-mando'!$K$4="(Todas)",'Cuadro-de-mando'!$K$4=$E311),OR('Cuadro-de-mando'!$N$4="(Todos)",'Cuadro-de-mando'!$N$4=$F311)),1,0))</f>
        <v>1</v>
      </c>
    </row>
    <row r="312" spans="1:10" x14ac:dyDescent="0.25">
      <c r="A312" t="str">
        <f>IF(Tienda_1!$A312="","","Tienda 1")</f>
        <v>Tienda 1</v>
      </c>
      <c r="B312" t="str">
        <f>IF($A312="","",Tienda_1!B312)</f>
        <v>Electrónicos</v>
      </c>
      <c r="C312" t="str">
        <f>IF($A312="","",Tienda_1!G312)</f>
        <v>Medellín</v>
      </c>
      <c r="D312" t="str">
        <f>IF($A312="","",Tienda_1!F312)</f>
        <v>Camila Rivera</v>
      </c>
      <c r="E312" t="str">
        <f>IF($A312="","",Tienda_1!I312)</f>
        <v>Tarjeta de crédito</v>
      </c>
      <c r="F312">
        <f>IF($A312="","",VALUE(RIGHT(Tienda_1!E312,4)))</f>
        <v>2022</v>
      </c>
      <c r="G312">
        <f>IF($A312="","",Tienda_1!C312)</f>
        <v>2394900</v>
      </c>
      <c r="H312">
        <f>IF($A312="","",Tienda_1!D312)</f>
        <v>125700</v>
      </c>
      <c r="I312">
        <f>IF($A312="","",Tienda_1!H312)</f>
        <v>5</v>
      </c>
      <c r="J312">
        <f>IF($A312="",0,IF(AND(OR('Cuadro-de-mando'!$B$4="(Todas)",'Cuadro-de-mando'!$B$4=$A312),OR('Cuadro-de-mando'!$E$4="(Todas)",'Cuadro-de-mando'!$E$4=$B312),OR('Cuadro-de-mando'!$H$4="(Todas)",'Cuadro-de-mando'!$H$4=$C312),OR('Cuadro-de-mando'!$K$4="(Todas)",'Cuadro-de-mando'!$K$4=$E312),OR('Cuadro-de-mando'!$N$4="(Todos)",'Cuadro-de-mando'!$N$4=$F312)),1,0))</f>
        <v>1</v>
      </c>
    </row>
    <row r="313" spans="1:10" x14ac:dyDescent="0.25">
      <c r="A313" t="str">
        <f>IF(Tienda_1!$A313="","","Tienda 1")</f>
        <v>Tienda 1</v>
      </c>
      <c r="B313" t="str">
        <f>IF($A313="","",Tienda_1!B313)</f>
        <v>Deportes y diversión</v>
      </c>
      <c r="C313" t="str">
        <f>IF($A313="","",Tienda_1!G313)</f>
        <v>Cúcuta</v>
      </c>
      <c r="D313" t="str">
        <f>IF($A313="","",Tienda_1!F313)</f>
        <v>Rafael Acosta</v>
      </c>
      <c r="E313" t="str">
        <f>IF($A313="","",Tienda_1!I313)</f>
        <v>Cupón</v>
      </c>
      <c r="F313">
        <f>IF($A313="","",VALUE(RIGHT(Tienda_1!E313,4)))</f>
        <v>2020</v>
      </c>
      <c r="G313">
        <f>IF($A313="","",Tienda_1!C313)</f>
        <v>68000</v>
      </c>
      <c r="H313">
        <f>IF($A313="","",Tienda_1!D313)</f>
        <v>3800</v>
      </c>
      <c r="I313">
        <f>IF($A313="","",Tienda_1!H313)</f>
        <v>2</v>
      </c>
      <c r="J313">
        <f>IF($A313="",0,IF(AND(OR('Cuadro-de-mando'!$B$4="(Todas)",'Cuadro-de-mando'!$B$4=$A313),OR('Cuadro-de-mando'!$E$4="(Todas)",'Cuadro-de-mando'!$E$4=$B313),OR('Cuadro-de-mando'!$H$4="(Todas)",'Cuadro-de-mando'!$H$4=$C313),OR('Cuadro-de-mando'!$K$4="(Todas)",'Cuadro-de-mando'!$K$4=$E313),OR('Cuadro-de-mando'!$N$4="(Todos)",'Cuadro-de-mando'!$N$4=$F313)),1,0))</f>
        <v>1</v>
      </c>
    </row>
    <row r="314" spans="1:10" x14ac:dyDescent="0.25">
      <c r="A314" t="str">
        <f>IF(Tienda_1!$A314="","","Tienda 1")</f>
        <v>Tienda 1</v>
      </c>
      <c r="B314" t="str">
        <f>IF($A314="","",Tienda_1!B314)</f>
        <v>Muebles</v>
      </c>
      <c r="C314" t="str">
        <f>IF($A314="","",Tienda_1!G314)</f>
        <v>Bogotá</v>
      </c>
      <c r="D314" t="str">
        <f>IF($A314="","",Tienda_1!F314)</f>
        <v>Lucas Olivera</v>
      </c>
      <c r="E314" t="str">
        <f>IF($A314="","",Tienda_1!I314)</f>
        <v>Tarjeta de crédito</v>
      </c>
      <c r="F314">
        <f>IF($A314="","",VALUE(RIGHT(Tienda_1!E314,4)))</f>
        <v>2023</v>
      </c>
      <c r="G314">
        <f>IF($A314="","",Tienda_1!C314)</f>
        <v>906700</v>
      </c>
      <c r="H314">
        <f>IF($A314="","",Tienda_1!D314)</f>
        <v>48900</v>
      </c>
      <c r="I314">
        <f>IF($A314="","",Tienda_1!H314)</f>
        <v>1</v>
      </c>
      <c r="J314">
        <f>IF($A314="",0,IF(AND(OR('Cuadro-de-mando'!$B$4="(Todas)",'Cuadro-de-mando'!$B$4=$A314),OR('Cuadro-de-mando'!$E$4="(Todas)",'Cuadro-de-mando'!$E$4=$B314),OR('Cuadro-de-mando'!$H$4="(Todas)",'Cuadro-de-mando'!$H$4=$C314),OR('Cuadro-de-mando'!$K$4="(Todas)",'Cuadro-de-mando'!$K$4=$E314),OR('Cuadro-de-mando'!$N$4="(Todos)",'Cuadro-de-mando'!$N$4=$F314)),1,0))</f>
        <v>1</v>
      </c>
    </row>
    <row r="315" spans="1:10" x14ac:dyDescent="0.25">
      <c r="A315" t="str">
        <f>IF(Tienda_1!$A315="","","Tienda 1")</f>
        <v>Tienda 1</v>
      </c>
      <c r="B315" t="str">
        <f>IF($A315="","",Tienda_1!B315)</f>
        <v>Artículos para el hogar</v>
      </c>
      <c r="C315" t="str">
        <f>IF($A315="","",Tienda_1!G315)</f>
        <v>Bogotá</v>
      </c>
      <c r="D315" t="str">
        <f>IF($A315="","",Tienda_1!F315)</f>
        <v>Ángel Rodriguez</v>
      </c>
      <c r="E315" t="str">
        <f>IF($A315="","",Tienda_1!I315)</f>
        <v>Tarjeta de crédito</v>
      </c>
      <c r="F315">
        <f>IF($A315="","",VALUE(RIGHT(Tienda_1!E315,4)))</f>
        <v>2021</v>
      </c>
      <c r="G315">
        <f>IF($A315="","",Tienda_1!C315)</f>
        <v>32400</v>
      </c>
      <c r="H315">
        <f>IF($A315="","",Tienda_1!D315)</f>
        <v>0</v>
      </c>
      <c r="I315">
        <f>IF($A315="","",Tienda_1!H315)</f>
        <v>5</v>
      </c>
      <c r="J315">
        <f>IF($A315="",0,IF(AND(OR('Cuadro-de-mando'!$B$4="(Todas)",'Cuadro-de-mando'!$B$4=$A315),OR('Cuadro-de-mando'!$E$4="(Todas)",'Cuadro-de-mando'!$E$4=$B315),OR('Cuadro-de-mando'!$H$4="(Todas)",'Cuadro-de-mando'!$H$4=$C315),OR('Cuadro-de-mando'!$K$4="(Todas)",'Cuadro-de-mando'!$K$4=$E315),OR('Cuadro-de-mando'!$N$4="(Todos)",'Cuadro-de-mando'!$N$4=$F315)),1,0))</f>
        <v>1</v>
      </c>
    </row>
    <row r="316" spans="1:10" x14ac:dyDescent="0.25">
      <c r="A316" t="str">
        <f>IF(Tienda_1!$A316="","","Tienda 1")</f>
        <v>Tienda 1</v>
      </c>
      <c r="B316" t="str">
        <f>IF($A316="","",Tienda_1!B316)</f>
        <v>Artículos para el hogar</v>
      </c>
      <c r="C316" t="str">
        <f>IF($A316="","",Tienda_1!G316)</f>
        <v>Pereira</v>
      </c>
      <c r="D316" t="str">
        <f>IF($A316="","",Tienda_1!F316)</f>
        <v>Lucas Olivera</v>
      </c>
      <c r="E316" t="str">
        <f>IF($A316="","",Tienda_1!I316)</f>
        <v>Tarjeta de crédito</v>
      </c>
      <c r="F316">
        <f>IF($A316="","",VALUE(RIGHT(Tienda_1!E316,4)))</f>
        <v>2021</v>
      </c>
      <c r="G316">
        <f>IF($A316="","",Tienda_1!C316)</f>
        <v>53000</v>
      </c>
      <c r="H316">
        <f>IF($A316="","",Tienda_1!D316)</f>
        <v>3500</v>
      </c>
      <c r="I316">
        <f>IF($A316="","",Tienda_1!H316)</f>
        <v>5</v>
      </c>
      <c r="J316">
        <f>IF($A316="",0,IF(AND(OR('Cuadro-de-mando'!$B$4="(Todas)",'Cuadro-de-mando'!$B$4=$A316),OR('Cuadro-de-mando'!$E$4="(Todas)",'Cuadro-de-mando'!$E$4=$B316),OR('Cuadro-de-mando'!$H$4="(Todas)",'Cuadro-de-mando'!$H$4=$C316),OR('Cuadro-de-mando'!$K$4="(Todas)",'Cuadro-de-mando'!$K$4=$E316),OR('Cuadro-de-mando'!$N$4="(Todos)",'Cuadro-de-mando'!$N$4=$F316)),1,0))</f>
        <v>1</v>
      </c>
    </row>
    <row r="317" spans="1:10" x14ac:dyDescent="0.25">
      <c r="A317" t="str">
        <f>IF(Tienda_1!$A317="","","Tienda 1")</f>
        <v>Tienda 1</v>
      </c>
      <c r="B317" t="str">
        <f>IF($A317="","",Tienda_1!B317)</f>
        <v>Juguetes</v>
      </c>
      <c r="C317" t="str">
        <f>IF($A317="","",Tienda_1!G317)</f>
        <v>Medellín</v>
      </c>
      <c r="D317" t="str">
        <f>IF($A317="","",Tienda_1!F317)</f>
        <v>Juliana Costa</v>
      </c>
      <c r="E317" t="str">
        <f>IF($A317="","",Tienda_1!I317)</f>
        <v>Tarjeta de crédito</v>
      </c>
      <c r="F317">
        <f>IF($A317="","",VALUE(RIGHT(Tienda_1!E317,4)))</f>
        <v>2022</v>
      </c>
      <c r="G317">
        <f>IF($A317="","",Tienda_1!C317)</f>
        <v>135300</v>
      </c>
      <c r="H317">
        <f>IF($A317="","",Tienda_1!D317)</f>
        <v>7600</v>
      </c>
      <c r="I317">
        <f>IF($A317="","",Tienda_1!H317)</f>
        <v>5</v>
      </c>
      <c r="J317">
        <f>IF($A317="",0,IF(AND(OR('Cuadro-de-mando'!$B$4="(Todas)",'Cuadro-de-mando'!$B$4=$A317),OR('Cuadro-de-mando'!$E$4="(Todas)",'Cuadro-de-mando'!$E$4=$B317),OR('Cuadro-de-mando'!$H$4="(Todas)",'Cuadro-de-mando'!$H$4=$C317),OR('Cuadro-de-mando'!$K$4="(Todas)",'Cuadro-de-mando'!$K$4=$E317),OR('Cuadro-de-mando'!$N$4="(Todos)",'Cuadro-de-mando'!$N$4=$F317)),1,0))</f>
        <v>1</v>
      </c>
    </row>
    <row r="318" spans="1:10" x14ac:dyDescent="0.25">
      <c r="A318" t="str">
        <f>IF(Tienda_1!$A318="","","Tienda 1")</f>
        <v>Tienda 1</v>
      </c>
      <c r="B318" t="str">
        <f>IF($A318="","",Tienda_1!B318)</f>
        <v>Electrodomésticos</v>
      </c>
      <c r="C318" t="str">
        <f>IF($A318="","",Tienda_1!G318)</f>
        <v>Santa Marta</v>
      </c>
      <c r="D318" t="str">
        <f>IF($A318="","",Tienda_1!F318)</f>
        <v>Juan Fernandez</v>
      </c>
      <c r="E318" t="str">
        <f>IF($A318="","",Tienda_1!I318)</f>
        <v>Tarjeta de crédito</v>
      </c>
      <c r="F318">
        <f>IF($A318="","",VALUE(RIGHT(Tienda_1!E318,4)))</f>
        <v>2021</v>
      </c>
      <c r="G318">
        <f>IF($A318="","",Tienda_1!C318)</f>
        <v>643000</v>
      </c>
      <c r="H318">
        <f>IF($A318="","",Tienda_1!D318)</f>
        <v>34500</v>
      </c>
      <c r="I318">
        <f>IF($A318="","",Tienda_1!H318)</f>
        <v>5</v>
      </c>
      <c r="J318">
        <f>IF($A318="",0,IF(AND(OR('Cuadro-de-mando'!$B$4="(Todas)",'Cuadro-de-mando'!$B$4=$A318),OR('Cuadro-de-mando'!$E$4="(Todas)",'Cuadro-de-mando'!$E$4=$B318),OR('Cuadro-de-mando'!$H$4="(Todas)",'Cuadro-de-mando'!$H$4=$C318),OR('Cuadro-de-mando'!$K$4="(Todas)",'Cuadro-de-mando'!$K$4=$E318),OR('Cuadro-de-mando'!$N$4="(Todos)",'Cuadro-de-mando'!$N$4=$F318)),1,0))</f>
        <v>1</v>
      </c>
    </row>
    <row r="319" spans="1:10" x14ac:dyDescent="0.25">
      <c r="A319" t="str">
        <f>IF(Tienda_1!$A319="","","Tienda 1")</f>
        <v>Tienda 1</v>
      </c>
      <c r="B319" t="str">
        <f>IF($A319="","",Tienda_1!B319)</f>
        <v>Muebles</v>
      </c>
      <c r="C319" t="str">
        <f>IF($A319="","",Tienda_1!G319)</f>
        <v>Bogotá</v>
      </c>
      <c r="D319" t="str">
        <f>IF($A319="","",Tienda_1!F319)</f>
        <v>Santiago Silva</v>
      </c>
      <c r="E319" t="str">
        <f>IF($A319="","",Tienda_1!I319)</f>
        <v>Tarjeta de crédito</v>
      </c>
      <c r="F319">
        <f>IF($A319="","",VALUE(RIGHT(Tienda_1!E319,4)))</f>
        <v>2023</v>
      </c>
      <c r="G319">
        <f>IF($A319="","",Tienda_1!C319)</f>
        <v>121000</v>
      </c>
      <c r="H319">
        <f>IF($A319="","",Tienda_1!D319)</f>
        <v>6700</v>
      </c>
      <c r="I319">
        <f>IF($A319="","",Tienda_1!H319)</f>
        <v>5</v>
      </c>
      <c r="J319">
        <f>IF($A319="",0,IF(AND(OR('Cuadro-de-mando'!$B$4="(Todas)",'Cuadro-de-mando'!$B$4=$A319),OR('Cuadro-de-mando'!$E$4="(Todas)",'Cuadro-de-mando'!$E$4=$B319),OR('Cuadro-de-mando'!$H$4="(Todas)",'Cuadro-de-mando'!$H$4=$C319),OR('Cuadro-de-mando'!$K$4="(Todas)",'Cuadro-de-mando'!$K$4=$E319),OR('Cuadro-de-mando'!$N$4="(Todos)",'Cuadro-de-mando'!$N$4=$F319)),1,0))</f>
        <v>1</v>
      </c>
    </row>
    <row r="320" spans="1:10" x14ac:dyDescent="0.25">
      <c r="A320" t="str">
        <f>IF(Tienda_1!$A320="","","Tienda 1")</f>
        <v>Tienda 1</v>
      </c>
      <c r="B320" t="str">
        <f>IF($A320="","",Tienda_1!B320)</f>
        <v>Libros</v>
      </c>
      <c r="C320" t="str">
        <f>IF($A320="","",Tienda_1!G320)</f>
        <v>Bogotá</v>
      </c>
      <c r="D320" t="str">
        <f>IF($A320="","",Tienda_1!F320)</f>
        <v>Ángel Rodriguez</v>
      </c>
      <c r="E320" t="str">
        <f>IF($A320="","",Tienda_1!I320)</f>
        <v>Nequi</v>
      </c>
      <c r="F320">
        <f>IF($A320="","",VALUE(RIGHT(Tienda_1!E320,4)))</f>
        <v>2020</v>
      </c>
      <c r="G320">
        <f>IF($A320="","",Tienda_1!C320)</f>
        <v>46800</v>
      </c>
      <c r="H320">
        <f>IF($A320="","",Tienda_1!D320)</f>
        <v>0</v>
      </c>
      <c r="I320">
        <f>IF($A320="","",Tienda_1!H320)</f>
        <v>5</v>
      </c>
      <c r="J320">
        <f>IF($A320="",0,IF(AND(OR('Cuadro-de-mando'!$B$4="(Todas)",'Cuadro-de-mando'!$B$4=$A320),OR('Cuadro-de-mando'!$E$4="(Todas)",'Cuadro-de-mando'!$E$4=$B320),OR('Cuadro-de-mando'!$H$4="(Todas)",'Cuadro-de-mando'!$H$4=$C320),OR('Cuadro-de-mando'!$K$4="(Todas)",'Cuadro-de-mando'!$K$4=$E320),OR('Cuadro-de-mando'!$N$4="(Todos)",'Cuadro-de-mando'!$N$4=$F320)),1,0))</f>
        <v>1</v>
      </c>
    </row>
    <row r="321" spans="1:10" x14ac:dyDescent="0.25">
      <c r="A321" t="str">
        <f>IF(Tienda_1!$A321="","","Tienda 1")</f>
        <v>Tienda 1</v>
      </c>
      <c r="B321" t="str">
        <f>IF($A321="","",Tienda_1!B321)</f>
        <v>Electrodomésticos</v>
      </c>
      <c r="C321" t="str">
        <f>IF($A321="","",Tienda_1!G321)</f>
        <v>Armenia</v>
      </c>
      <c r="D321" t="str">
        <f>IF($A321="","",Tienda_1!F321)</f>
        <v>Camila Rivera</v>
      </c>
      <c r="E321" t="str">
        <f>IF($A321="","",Tienda_1!I321)</f>
        <v>Tarjeta de crédito</v>
      </c>
      <c r="F321">
        <f>IF($A321="","",VALUE(RIGHT(Tienda_1!E321,4)))</f>
        <v>2022</v>
      </c>
      <c r="G321">
        <f>IF($A321="","",Tienda_1!C321)</f>
        <v>445600</v>
      </c>
      <c r="H321">
        <f>IF($A321="","",Tienda_1!D321)</f>
        <v>23900</v>
      </c>
      <c r="I321">
        <f>IF($A321="","",Tienda_1!H321)</f>
        <v>4</v>
      </c>
      <c r="J321">
        <f>IF($A321="",0,IF(AND(OR('Cuadro-de-mando'!$B$4="(Todas)",'Cuadro-de-mando'!$B$4=$A321),OR('Cuadro-de-mando'!$E$4="(Todas)",'Cuadro-de-mando'!$E$4=$B321),OR('Cuadro-de-mando'!$H$4="(Todas)",'Cuadro-de-mando'!$H$4=$C321),OR('Cuadro-de-mando'!$K$4="(Todas)",'Cuadro-de-mando'!$K$4=$E321),OR('Cuadro-de-mando'!$N$4="(Todos)",'Cuadro-de-mando'!$N$4=$F321)),1,0))</f>
        <v>1</v>
      </c>
    </row>
    <row r="322" spans="1:10" x14ac:dyDescent="0.25">
      <c r="A322" t="str">
        <f>IF(Tienda_1!$A322="","","Tienda 1")</f>
        <v>Tienda 1</v>
      </c>
      <c r="B322" t="str">
        <f>IF($A322="","",Tienda_1!B322)</f>
        <v>Muebles</v>
      </c>
      <c r="C322" t="str">
        <f>IF($A322="","",Tienda_1!G322)</f>
        <v>Bogotá</v>
      </c>
      <c r="D322" t="str">
        <f>IF($A322="","",Tienda_1!F322)</f>
        <v>Juliana Costa</v>
      </c>
      <c r="E322" t="str">
        <f>IF($A322="","",Tienda_1!I322)</f>
        <v>Nequi</v>
      </c>
      <c r="F322">
        <f>IF($A322="","",VALUE(RIGHT(Tienda_1!E322,4)))</f>
        <v>2021</v>
      </c>
      <c r="G322">
        <f>IF($A322="","",Tienda_1!C322)</f>
        <v>462700</v>
      </c>
      <c r="H322">
        <f>IF($A322="","",Tienda_1!D322)</f>
        <v>22800</v>
      </c>
      <c r="I322">
        <f>IF($A322="","",Tienda_1!H322)</f>
        <v>5</v>
      </c>
      <c r="J322">
        <f>IF($A322="",0,IF(AND(OR('Cuadro-de-mando'!$B$4="(Todas)",'Cuadro-de-mando'!$B$4=$A322),OR('Cuadro-de-mando'!$E$4="(Todas)",'Cuadro-de-mando'!$E$4=$B322),OR('Cuadro-de-mando'!$H$4="(Todas)",'Cuadro-de-mando'!$H$4=$C322),OR('Cuadro-de-mando'!$K$4="(Todas)",'Cuadro-de-mando'!$K$4=$E322),OR('Cuadro-de-mando'!$N$4="(Todos)",'Cuadro-de-mando'!$N$4=$F322)),1,0))</f>
        <v>1</v>
      </c>
    </row>
    <row r="323" spans="1:10" x14ac:dyDescent="0.25">
      <c r="A323" t="str">
        <f>IF(Tienda_1!$A323="","","Tienda 1")</f>
        <v>Tienda 1</v>
      </c>
      <c r="B323" t="str">
        <f>IF($A323="","",Tienda_1!B323)</f>
        <v>Muebles</v>
      </c>
      <c r="C323" t="str">
        <f>IF($A323="","",Tienda_1!G323)</f>
        <v>Bogotá</v>
      </c>
      <c r="D323" t="str">
        <f>IF($A323="","",Tienda_1!F323)</f>
        <v>Izabela de León</v>
      </c>
      <c r="E323" t="str">
        <f>IF($A323="","",Tienda_1!I323)</f>
        <v>Tarjeta de crédito</v>
      </c>
      <c r="F323">
        <f>IF($A323="","",VALUE(RIGHT(Tienda_1!E323,4)))</f>
        <v>2022</v>
      </c>
      <c r="G323">
        <f>IF($A323="","",Tienda_1!C323)</f>
        <v>354200</v>
      </c>
      <c r="H323">
        <f>IF($A323="","",Tienda_1!D323)</f>
        <v>19900</v>
      </c>
      <c r="I323">
        <f>IF($A323="","",Tienda_1!H323)</f>
        <v>3</v>
      </c>
      <c r="J323">
        <f>IF($A323="",0,IF(AND(OR('Cuadro-de-mando'!$B$4="(Todas)",'Cuadro-de-mando'!$B$4=$A323),OR('Cuadro-de-mando'!$E$4="(Todas)",'Cuadro-de-mando'!$E$4=$B323),OR('Cuadro-de-mando'!$H$4="(Todas)",'Cuadro-de-mando'!$H$4=$C323),OR('Cuadro-de-mando'!$K$4="(Todas)",'Cuadro-de-mando'!$K$4=$E323),OR('Cuadro-de-mando'!$N$4="(Todos)",'Cuadro-de-mando'!$N$4=$F323)),1,0))</f>
        <v>1</v>
      </c>
    </row>
    <row r="324" spans="1:10" x14ac:dyDescent="0.25">
      <c r="A324" t="str">
        <f>IF(Tienda_1!$A324="","","Tienda 1")</f>
        <v>Tienda 1</v>
      </c>
      <c r="B324" t="str">
        <f>IF($A324="","",Tienda_1!B324)</f>
        <v>Juguetes</v>
      </c>
      <c r="C324" t="str">
        <f>IF($A324="","",Tienda_1!G324)</f>
        <v>Cúcuta</v>
      </c>
      <c r="D324" t="str">
        <f>IF($A324="","",Tienda_1!F324)</f>
        <v>Santiago Silva</v>
      </c>
      <c r="E324" t="str">
        <f>IF($A324="","",Tienda_1!I324)</f>
        <v>Tarjeta de crédito</v>
      </c>
      <c r="F324">
        <f>IF($A324="","",VALUE(RIGHT(Tienda_1!E324,4)))</f>
        <v>2022</v>
      </c>
      <c r="G324">
        <f>IF($A324="","",Tienda_1!C324)</f>
        <v>24200</v>
      </c>
      <c r="H324">
        <f>IF($A324="","",Tienda_1!D324)</f>
        <v>0</v>
      </c>
      <c r="I324">
        <f>IF($A324="","",Tienda_1!H324)</f>
        <v>5</v>
      </c>
      <c r="J324">
        <f>IF($A324="",0,IF(AND(OR('Cuadro-de-mando'!$B$4="(Todas)",'Cuadro-de-mando'!$B$4=$A324),OR('Cuadro-de-mando'!$E$4="(Todas)",'Cuadro-de-mando'!$E$4=$B324),OR('Cuadro-de-mando'!$H$4="(Todas)",'Cuadro-de-mando'!$H$4=$C324),OR('Cuadro-de-mando'!$K$4="(Todas)",'Cuadro-de-mando'!$K$4=$E324),OR('Cuadro-de-mando'!$N$4="(Todos)",'Cuadro-de-mando'!$N$4=$F324)),1,0))</f>
        <v>1</v>
      </c>
    </row>
    <row r="325" spans="1:10" x14ac:dyDescent="0.25">
      <c r="A325" t="str">
        <f>IF(Tienda_1!$A325="","","Tienda 1")</f>
        <v>Tienda 1</v>
      </c>
      <c r="B325" t="str">
        <f>IF($A325="","",Tienda_1!B325)</f>
        <v>Deportes y diversión</v>
      </c>
      <c r="C325" t="str">
        <f>IF($A325="","",Tienda_1!G325)</f>
        <v>Soacha</v>
      </c>
      <c r="D325" t="str">
        <f>IF($A325="","",Tienda_1!F325)</f>
        <v>Ángel Rodriguez</v>
      </c>
      <c r="E325" t="str">
        <f>IF($A325="","",Tienda_1!I325)</f>
        <v>Tarjeta de crédito</v>
      </c>
      <c r="F325">
        <f>IF($A325="","",VALUE(RIGHT(Tienda_1!E325,4)))</f>
        <v>2021</v>
      </c>
      <c r="G325">
        <f>IF($A325="","",Tienda_1!C325)</f>
        <v>28400</v>
      </c>
      <c r="H325">
        <f>IF($A325="","",Tienda_1!D325)</f>
        <v>1900</v>
      </c>
      <c r="I325">
        <f>IF($A325="","",Tienda_1!H325)</f>
        <v>4</v>
      </c>
      <c r="J325">
        <f>IF($A325="",0,IF(AND(OR('Cuadro-de-mando'!$B$4="(Todas)",'Cuadro-de-mando'!$B$4=$A325),OR('Cuadro-de-mando'!$E$4="(Todas)",'Cuadro-de-mando'!$E$4=$B325),OR('Cuadro-de-mando'!$H$4="(Todas)",'Cuadro-de-mando'!$H$4=$C325),OR('Cuadro-de-mando'!$K$4="(Todas)",'Cuadro-de-mando'!$K$4=$E325),OR('Cuadro-de-mando'!$N$4="(Todos)",'Cuadro-de-mando'!$N$4=$F325)),1,0))</f>
        <v>1</v>
      </c>
    </row>
    <row r="326" spans="1:10" x14ac:dyDescent="0.25">
      <c r="A326" t="str">
        <f>IF(Tienda_1!$A326="","","Tienda 1")</f>
        <v>Tienda 1</v>
      </c>
      <c r="B326" t="str">
        <f>IF($A326="","",Tienda_1!B326)</f>
        <v>Electrónicos</v>
      </c>
      <c r="C326" t="str">
        <f>IF($A326="","",Tienda_1!G326)</f>
        <v>Bogotá</v>
      </c>
      <c r="D326" t="str">
        <f>IF($A326="","",Tienda_1!F326)</f>
        <v>Pedro Gomez</v>
      </c>
      <c r="E326" t="str">
        <f>IF($A326="","",Tienda_1!I326)</f>
        <v>Nequi</v>
      </c>
      <c r="F326">
        <f>IF($A326="","",VALUE(RIGHT(Tienda_1!E326,4)))</f>
        <v>2020</v>
      </c>
      <c r="G326">
        <f>IF($A326="","",Tienda_1!C326)</f>
        <v>140500</v>
      </c>
      <c r="H326">
        <f>IF($A326="","",Tienda_1!D326)</f>
        <v>5700</v>
      </c>
      <c r="I326">
        <f>IF($A326="","",Tienda_1!H326)</f>
        <v>4</v>
      </c>
      <c r="J326">
        <f>IF($A326="",0,IF(AND(OR('Cuadro-de-mando'!$B$4="(Todas)",'Cuadro-de-mando'!$B$4=$A326),OR('Cuadro-de-mando'!$E$4="(Todas)",'Cuadro-de-mando'!$E$4=$B326),OR('Cuadro-de-mando'!$H$4="(Todas)",'Cuadro-de-mando'!$H$4=$C326),OR('Cuadro-de-mando'!$K$4="(Todas)",'Cuadro-de-mando'!$K$4=$E326),OR('Cuadro-de-mando'!$N$4="(Todos)",'Cuadro-de-mando'!$N$4=$F326)),1,0))</f>
        <v>1</v>
      </c>
    </row>
    <row r="327" spans="1:10" x14ac:dyDescent="0.25">
      <c r="A327" t="str">
        <f>IF(Tienda_1!$A327="","","Tienda 1")</f>
        <v>Tienda 1</v>
      </c>
      <c r="B327" t="str">
        <f>IF($A327="","",Tienda_1!B327)</f>
        <v>Libros</v>
      </c>
      <c r="C327" t="str">
        <f>IF($A327="","",Tienda_1!G327)</f>
        <v>Bucaramanga</v>
      </c>
      <c r="D327" t="str">
        <f>IF($A327="","",Tienda_1!F327)</f>
        <v>Ángel Rodriguez</v>
      </c>
      <c r="E327" t="str">
        <f>IF($A327="","",Tienda_1!I327)</f>
        <v>Nequi</v>
      </c>
      <c r="F327">
        <f>IF($A327="","",VALUE(RIGHT(Tienda_1!E327,4)))</f>
        <v>2022</v>
      </c>
      <c r="G327">
        <f>IF($A327="","",Tienda_1!C327)</f>
        <v>42300</v>
      </c>
      <c r="H327">
        <f>IF($A327="","",Tienda_1!D327)</f>
        <v>2600</v>
      </c>
      <c r="I327">
        <f>IF($A327="","",Tienda_1!H327)</f>
        <v>5</v>
      </c>
      <c r="J327">
        <f>IF($A327="",0,IF(AND(OR('Cuadro-de-mando'!$B$4="(Todas)",'Cuadro-de-mando'!$B$4=$A327),OR('Cuadro-de-mando'!$E$4="(Todas)",'Cuadro-de-mando'!$E$4=$B327),OR('Cuadro-de-mando'!$H$4="(Todas)",'Cuadro-de-mando'!$H$4=$C327),OR('Cuadro-de-mando'!$K$4="(Todas)",'Cuadro-de-mando'!$K$4=$E327),OR('Cuadro-de-mando'!$N$4="(Todos)",'Cuadro-de-mando'!$N$4=$F327)),1,0))</f>
        <v>1</v>
      </c>
    </row>
    <row r="328" spans="1:10" x14ac:dyDescent="0.25">
      <c r="A328" t="str">
        <f>IF(Tienda_1!$A328="","","Tienda 1")</f>
        <v>Tienda 1</v>
      </c>
      <c r="B328" t="str">
        <f>IF($A328="","",Tienda_1!B328)</f>
        <v>Instrumentos musicales</v>
      </c>
      <c r="C328" t="str">
        <f>IF($A328="","",Tienda_1!G328)</f>
        <v>Pereira</v>
      </c>
      <c r="D328" t="str">
        <f>IF($A328="","",Tienda_1!F328)</f>
        <v>Beatriz Morales</v>
      </c>
      <c r="E328" t="str">
        <f>IF($A328="","",Tienda_1!I328)</f>
        <v>Tarjeta de crédito</v>
      </c>
      <c r="F328">
        <f>IF($A328="","",VALUE(RIGHT(Tienda_1!E328,4)))</f>
        <v>2023</v>
      </c>
      <c r="G328">
        <f>IF($A328="","",Tienda_1!C328)</f>
        <v>627900</v>
      </c>
      <c r="H328">
        <f>IF($A328="","",Tienda_1!D328)</f>
        <v>33800</v>
      </c>
      <c r="I328">
        <f>IF($A328="","",Tienda_1!H328)</f>
        <v>1</v>
      </c>
      <c r="J328">
        <f>IF($A328="",0,IF(AND(OR('Cuadro-de-mando'!$B$4="(Todas)",'Cuadro-de-mando'!$B$4=$A328),OR('Cuadro-de-mando'!$E$4="(Todas)",'Cuadro-de-mando'!$E$4=$B328),OR('Cuadro-de-mando'!$H$4="(Todas)",'Cuadro-de-mando'!$H$4=$C328),OR('Cuadro-de-mando'!$K$4="(Todas)",'Cuadro-de-mando'!$K$4=$E328),OR('Cuadro-de-mando'!$N$4="(Todos)",'Cuadro-de-mando'!$N$4=$F328)),1,0))</f>
        <v>1</v>
      </c>
    </row>
    <row r="329" spans="1:10" x14ac:dyDescent="0.25">
      <c r="A329" t="str">
        <f>IF(Tienda_1!$A329="","","Tienda 1")</f>
        <v>Tienda 1</v>
      </c>
      <c r="B329" t="str">
        <f>IF($A329="","",Tienda_1!B329)</f>
        <v>Electrónicos</v>
      </c>
      <c r="C329" t="str">
        <f>IF($A329="","",Tienda_1!G329)</f>
        <v>Cali</v>
      </c>
      <c r="D329" t="str">
        <f>IF($A329="","",Tienda_1!F329)</f>
        <v>Maria Alfonso</v>
      </c>
      <c r="E329" t="str">
        <f>IF($A329="","",Tienda_1!I329)</f>
        <v>Tarjeta de crédito</v>
      </c>
      <c r="F329">
        <f>IF($A329="","",VALUE(RIGHT(Tienda_1!E329,4)))</f>
        <v>2021</v>
      </c>
      <c r="G329">
        <f>IF($A329="","",Tienda_1!C329)</f>
        <v>1506300</v>
      </c>
      <c r="H329">
        <f>IF($A329="","",Tienda_1!D329)</f>
        <v>78400</v>
      </c>
      <c r="I329">
        <f>IF($A329="","",Tienda_1!H329)</f>
        <v>1</v>
      </c>
      <c r="J329">
        <f>IF($A329="",0,IF(AND(OR('Cuadro-de-mando'!$B$4="(Todas)",'Cuadro-de-mando'!$B$4=$A329),OR('Cuadro-de-mando'!$E$4="(Todas)",'Cuadro-de-mando'!$E$4=$B329),OR('Cuadro-de-mando'!$H$4="(Todas)",'Cuadro-de-mando'!$H$4=$C329),OR('Cuadro-de-mando'!$K$4="(Todas)",'Cuadro-de-mando'!$K$4=$E329),OR('Cuadro-de-mando'!$N$4="(Todos)",'Cuadro-de-mando'!$N$4=$F329)),1,0))</f>
        <v>1</v>
      </c>
    </row>
    <row r="330" spans="1:10" x14ac:dyDescent="0.25">
      <c r="A330" t="str">
        <f>IF(Tienda_1!$A330="","","Tienda 1")</f>
        <v>Tienda 1</v>
      </c>
      <c r="B330" t="str">
        <f>IF($A330="","",Tienda_1!B330)</f>
        <v>Muebles</v>
      </c>
      <c r="C330" t="str">
        <f>IF($A330="","",Tienda_1!G330)</f>
        <v>Santa Marta</v>
      </c>
      <c r="D330" t="str">
        <f>IF($A330="","",Tienda_1!F330)</f>
        <v>Mariana Herrera</v>
      </c>
      <c r="E330" t="str">
        <f>IF($A330="","",Tienda_1!I330)</f>
        <v>Tarjeta de crédito</v>
      </c>
      <c r="F330">
        <f>IF($A330="","",VALUE(RIGHT(Tienda_1!E330,4)))</f>
        <v>2023</v>
      </c>
      <c r="G330">
        <f>IF($A330="","",Tienda_1!C330)</f>
        <v>677300</v>
      </c>
      <c r="H330">
        <f>IF($A330="","",Tienda_1!D330)</f>
        <v>36800</v>
      </c>
      <c r="I330">
        <f>IF($A330="","",Tienda_1!H330)</f>
        <v>5</v>
      </c>
      <c r="J330">
        <f>IF($A330="",0,IF(AND(OR('Cuadro-de-mando'!$B$4="(Todas)",'Cuadro-de-mando'!$B$4=$A330),OR('Cuadro-de-mando'!$E$4="(Todas)",'Cuadro-de-mando'!$E$4=$B330),OR('Cuadro-de-mando'!$H$4="(Todas)",'Cuadro-de-mando'!$H$4=$C330),OR('Cuadro-de-mando'!$K$4="(Todas)",'Cuadro-de-mando'!$K$4=$E330),OR('Cuadro-de-mando'!$N$4="(Todos)",'Cuadro-de-mando'!$N$4=$F330)),1,0))</f>
        <v>1</v>
      </c>
    </row>
    <row r="331" spans="1:10" x14ac:dyDescent="0.25">
      <c r="A331" t="str">
        <f>IF(Tienda_1!$A331="","","Tienda 1")</f>
        <v>Tienda 1</v>
      </c>
      <c r="B331" t="str">
        <f>IF($A331="","",Tienda_1!B331)</f>
        <v>Libros</v>
      </c>
      <c r="C331" t="str">
        <f>IF($A331="","",Tienda_1!G331)</f>
        <v>Bogotá</v>
      </c>
      <c r="D331" t="str">
        <f>IF($A331="","",Tienda_1!F331)</f>
        <v>Lucas Olivera</v>
      </c>
      <c r="E331" t="str">
        <f>IF($A331="","",Tienda_1!I331)</f>
        <v>Tarjeta de crédito</v>
      </c>
      <c r="F331">
        <f>IF($A331="","",VALUE(RIGHT(Tienda_1!E331,4)))</f>
        <v>2022</v>
      </c>
      <c r="G331">
        <f>IF($A331="","",Tienda_1!C331)</f>
        <v>54300</v>
      </c>
      <c r="H331">
        <f>IF($A331="","",Tienda_1!D331)</f>
        <v>1100</v>
      </c>
      <c r="I331">
        <f>IF($A331="","",Tienda_1!H331)</f>
        <v>5</v>
      </c>
      <c r="J331">
        <f>IF($A331="",0,IF(AND(OR('Cuadro-de-mando'!$B$4="(Todas)",'Cuadro-de-mando'!$B$4=$A331),OR('Cuadro-de-mando'!$E$4="(Todas)",'Cuadro-de-mando'!$E$4=$B331),OR('Cuadro-de-mando'!$H$4="(Todas)",'Cuadro-de-mando'!$H$4=$C331),OR('Cuadro-de-mando'!$K$4="(Todas)",'Cuadro-de-mando'!$K$4=$E331),OR('Cuadro-de-mando'!$N$4="(Todos)",'Cuadro-de-mando'!$N$4=$F331)),1,0))</f>
        <v>1</v>
      </c>
    </row>
    <row r="332" spans="1:10" x14ac:dyDescent="0.25">
      <c r="A332" t="str">
        <f>IF(Tienda_1!$A332="","","Tienda 1")</f>
        <v>Tienda 1</v>
      </c>
      <c r="B332" t="str">
        <f>IF($A332="","",Tienda_1!B332)</f>
        <v>Instrumentos musicales</v>
      </c>
      <c r="C332" t="str">
        <f>IF($A332="","",Tienda_1!G332)</f>
        <v>Barranquilla</v>
      </c>
      <c r="D332" t="str">
        <f>IF($A332="","",Tienda_1!F332)</f>
        <v>Santiago Silva</v>
      </c>
      <c r="E332" t="str">
        <f>IF($A332="","",Tienda_1!I332)</f>
        <v>Tarjeta de crédito</v>
      </c>
      <c r="F332">
        <f>IF($A332="","",VALUE(RIGHT(Tienda_1!E332,4)))</f>
        <v>2021</v>
      </c>
      <c r="G332">
        <f>IF($A332="","",Tienda_1!C332)</f>
        <v>881900</v>
      </c>
      <c r="H332">
        <f>IF($A332="","",Tienda_1!D332)</f>
        <v>45100</v>
      </c>
      <c r="I332">
        <f>IF($A332="","",Tienda_1!H332)</f>
        <v>1</v>
      </c>
      <c r="J332">
        <f>IF($A332="",0,IF(AND(OR('Cuadro-de-mando'!$B$4="(Todas)",'Cuadro-de-mando'!$B$4=$A332),OR('Cuadro-de-mando'!$E$4="(Todas)",'Cuadro-de-mando'!$E$4=$B332),OR('Cuadro-de-mando'!$H$4="(Todas)",'Cuadro-de-mando'!$H$4=$C332),OR('Cuadro-de-mando'!$K$4="(Todas)",'Cuadro-de-mando'!$K$4=$E332),OR('Cuadro-de-mando'!$N$4="(Todos)",'Cuadro-de-mando'!$N$4=$F332)),1,0))</f>
        <v>1</v>
      </c>
    </row>
    <row r="333" spans="1:10" x14ac:dyDescent="0.25">
      <c r="A333" t="str">
        <f>IF(Tienda_1!$A333="","","Tienda 1")</f>
        <v>Tienda 1</v>
      </c>
      <c r="B333" t="str">
        <f>IF($A333="","",Tienda_1!B333)</f>
        <v>Deportes y diversión</v>
      </c>
      <c r="C333" t="str">
        <f>IF($A333="","",Tienda_1!G333)</f>
        <v>Cali</v>
      </c>
      <c r="D333" t="str">
        <f>IF($A333="","",Tienda_1!F333)</f>
        <v>Felipe Santos</v>
      </c>
      <c r="E333" t="str">
        <f>IF($A333="","",Tienda_1!I333)</f>
        <v>Nequi</v>
      </c>
      <c r="F333">
        <f>IF($A333="","",VALUE(RIGHT(Tienda_1!E333,4)))</f>
        <v>2022</v>
      </c>
      <c r="G333">
        <f>IF($A333="","",Tienda_1!C333)</f>
        <v>500800</v>
      </c>
      <c r="H333">
        <f>IF($A333="","",Tienda_1!D333)</f>
        <v>24900</v>
      </c>
      <c r="I333">
        <f>IF($A333="","",Tienda_1!H333)</f>
        <v>5</v>
      </c>
      <c r="J333">
        <f>IF($A333="",0,IF(AND(OR('Cuadro-de-mando'!$B$4="(Todas)",'Cuadro-de-mando'!$B$4=$A333),OR('Cuadro-de-mando'!$E$4="(Todas)",'Cuadro-de-mando'!$E$4=$B333),OR('Cuadro-de-mando'!$H$4="(Todas)",'Cuadro-de-mando'!$H$4=$C333),OR('Cuadro-de-mando'!$K$4="(Todas)",'Cuadro-de-mando'!$K$4=$E333),OR('Cuadro-de-mando'!$N$4="(Todos)",'Cuadro-de-mando'!$N$4=$F333)),1,0))</f>
        <v>1</v>
      </c>
    </row>
    <row r="334" spans="1:10" x14ac:dyDescent="0.25">
      <c r="A334" t="str">
        <f>IF(Tienda_1!$A334="","","Tienda 1")</f>
        <v>Tienda 1</v>
      </c>
      <c r="B334" t="str">
        <f>IF($A334="","",Tienda_1!B334)</f>
        <v>Juguetes</v>
      </c>
      <c r="C334" t="str">
        <f>IF($A334="","",Tienda_1!G334)</f>
        <v>Bogotá</v>
      </c>
      <c r="D334" t="str">
        <f>IF($A334="","",Tienda_1!F334)</f>
        <v>Mariana Herrera</v>
      </c>
      <c r="E334" t="str">
        <f>IF($A334="","",Tienda_1!I334)</f>
        <v>Cupón</v>
      </c>
      <c r="F334">
        <f>IF($A334="","",VALUE(RIGHT(Tienda_1!E334,4)))</f>
        <v>2020</v>
      </c>
      <c r="G334">
        <f>IF($A334="","",Tienda_1!C334)</f>
        <v>42400</v>
      </c>
      <c r="H334">
        <f>IF($A334="","",Tienda_1!D334)</f>
        <v>7200</v>
      </c>
      <c r="I334">
        <f>IF($A334="","",Tienda_1!H334)</f>
        <v>5</v>
      </c>
      <c r="J334">
        <f>IF($A334="",0,IF(AND(OR('Cuadro-de-mando'!$B$4="(Todas)",'Cuadro-de-mando'!$B$4=$A334),OR('Cuadro-de-mando'!$E$4="(Todas)",'Cuadro-de-mando'!$E$4=$B334),OR('Cuadro-de-mando'!$H$4="(Todas)",'Cuadro-de-mando'!$H$4=$C334),OR('Cuadro-de-mando'!$K$4="(Todas)",'Cuadro-de-mando'!$K$4=$E334),OR('Cuadro-de-mando'!$N$4="(Todos)",'Cuadro-de-mando'!$N$4=$F334)),1,0))</f>
        <v>1</v>
      </c>
    </row>
    <row r="335" spans="1:10" x14ac:dyDescent="0.25">
      <c r="A335" t="str">
        <f>IF(Tienda_1!$A335="","","Tienda 1")</f>
        <v>Tienda 1</v>
      </c>
      <c r="B335" t="str">
        <f>IF($A335="","",Tienda_1!B335)</f>
        <v>Electrónicos</v>
      </c>
      <c r="C335" t="str">
        <f>IF($A335="","",Tienda_1!G335)</f>
        <v>Bogotá</v>
      </c>
      <c r="D335" t="str">
        <f>IF($A335="","",Tienda_1!F335)</f>
        <v>Felipe Santos</v>
      </c>
      <c r="E335" t="str">
        <f>IF($A335="","",Tienda_1!I335)</f>
        <v>Cupón</v>
      </c>
      <c r="F335">
        <f>IF($A335="","",VALUE(RIGHT(Tienda_1!E335,4)))</f>
        <v>2020</v>
      </c>
      <c r="G335">
        <f>IF($A335="","",Tienda_1!C335)</f>
        <v>743000</v>
      </c>
      <c r="H335">
        <f>IF($A335="","",Tienda_1!D335)</f>
        <v>40100</v>
      </c>
      <c r="I335">
        <f>IF($A335="","",Tienda_1!H335)</f>
        <v>4</v>
      </c>
      <c r="J335">
        <f>IF($A335="",0,IF(AND(OR('Cuadro-de-mando'!$B$4="(Todas)",'Cuadro-de-mando'!$B$4=$A335),OR('Cuadro-de-mando'!$E$4="(Todas)",'Cuadro-de-mando'!$E$4=$B335),OR('Cuadro-de-mando'!$H$4="(Todas)",'Cuadro-de-mando'!$H$4=$C335),OR('Cuadro-de-mando'!$K$4="(Todas)",'Cuadro-de-mando'!$K$4=$E335),OR('Cuadro-de-mando'!$N$4="(Todos)",'Cuadro-de-mando'!$N$4=$F335)),1,0))</f>
        <v>1</v>
      </c>
    </row>
    <row r="336" spans="1:10" x14ac:dyDescent="0.25">
      <c r="A336" t="str">
        <f>IF(Tienda_1!$A336="","","Tienda 1")</f>
        <v>Tienda 1</v>
      </c>
      <c r="B336" t="str">
        <f>IF($A336="","",Tienda_1!B336)</f>
        <v>Juguetes</v>
      </c>
      <c r="C336" t="str">
        <f>IF($A336="","",Tienda_1!G336)</f>
        <v>Pereira</v>
      </c>
      <c r="D336" t="str">
        <f>IF($A336="","",Tienda_1!F336)</f>
        <v>Camila Rivera</v>
      </c>
      <c r="E336" t="str">
        <f>IF($A336="","",Tienda_1!I336)</f>
        <v>Tarjeta de crédito</v>
      </c>
      <c r="F336">
        <f>IF($A336="","",VALUE(RIGHT(Tienda_1!E336,4)))</f>
        <v>2020</v>
      </c>
      <c r="G336">
        <f>IF($A336="","",Tienda_1!C336)</f>
        <v>9600</v>
      </c>
      <c r="H336">
        <f>IF($A336="","",Tienda_1!D336)</f>
        <v>0</v>
      </c>
      <c r="I336">
        <f>IF($A336="","",Tienda_1!H336)</f>
        <v>1</v>
      </c>
      <c r="J336">
        <f>IF($A336="",0,IF(AND(OR('Cuadro-de-mando'!$B$4="(Todas)",'Cuadro-de-mando'!$B$4=$A336),OR('Cuadro-de-mando'!$E$4="(Todas)",'Cuadro-de-mando'!$E$4=$B336),OR('Cuadro-de-mando'!$H$4="(Todas)",'Cuadro-de-mando'!$H$4=$C336),OR('Cuadro-de-mando'!$K$4="(Todas)",'Cuadro-de-mando'!$K$4=$E336),OR('Cuadro-de-mando'!$N$4="(Todos)",'Cuadro-de-mando'!$N$4=$F336)),1,0))</f>
        <v>1</v>
      </c>
    </row>
    <row r="337" spans="1:10" x14ac:dyDescent="0.25">
      <c r="A337" t="str">
        <f>IF(Tienda_1!$A337="","","Tienda 1")</f>
        <v>Tienda 1</v>
      </c>
      <c r="B337" t="str">
        <f>IF($A337="","",Tienda_1!B337)</f>
        <v>Instrumentos musicales</v>
      </c>
      <c r="C337" t="str">
        <f>IF($A337="","",Tienda_1!G337)</f>
        <v>Medellín</v>
      </c>
      <c r="D337" t="str">
        <f>IF($A337="","",Tienda_1!F337)</f>
        <v>Lucas Olivera</v>
      </c>
      <c r="E337" t="str">
        <f>IF($A337="","",Tienda_1!I337)</f>
        <v>Tarjeta de crédito</v>
      </c>
      <c r="F337">
        <f>IF($A337="","",VALUE(RIGHT(Tienda_1!E337,4)))</f>
        <v>2021</v>
      </c>
      <c r="G337">
        <f>IF($A337="","",Tienda_1!C337)</f>
        <v>419900</v>
      </c>
      <c r="H337">
        <f>IF($A337="","",Tienda_1!D337)</f>
        <v>28000</v>
      </c>
      <c r="I337">
        <f>IF($A337="","",Tienda_1!H337)</f>
        <v>5</v>
      </c>
      <c r="J337">
        <f>IF($A337="",0,IF(AND(OR('Cuadro-de-mando'!$B$4="(Todas)",'Cuadro-de-mando'!$B$4=$A337),OR('Cuadro-de-mando'!$E$4="(Todas)",'Cuadro-de-mando'!$E$4=$B337),OR('Cuadro-de-mando'!$H$4="(Todas)",'Cuadro-de-mando'!$H$4=$C337),OR('Cuadro-de-mando'!$K$4="(Todas)",'Cuadro-de-mando'!$K$4=$E337),OR('Cuadro-de-mando'!$N$4="(Todos)",'Cuadro-de-mando'!$N$4=$F337)),1,0))</f>
        <v>1</v>
      </c>
    </row>
    <row r="338" spans="1:10" x14ac:dyDescent="0.25">
      <c r="A338" t="str">
        <f>IF(Tienda_1!$A338="","","Tienda 1")</f>
        <v>Tienda 1</v>
      </c>
      <c r="B338" t="str">
        <f>IF($A338="","",Tienda_1!B338)</f>
        <v>Electrónicos</v>
      </c>
      <c r="C338" t="str">
        <f>IF($A338="","",Tienda_1!G338)</f>
        <v>Bogotá</v>
      </c>
      <c r="D338" t="str">
        <f>IF($A338="","",Tienda_1!F338)</f>
        <v>Pedro Gomez</v>
      </c>
      <c r="E338" t="str">
        <f>IF($A338="","",Tienda_1!I338)</f>
        <v>Tarjeta de crédito</v>
      </c>
      <c r="F338">
        <f>IF($A338="","",VALUE(RIGHT(Tienda_1!E338,4)))</f>
        <v>2023</v>
      </c>
      <c r="G338">
        <f>IF($A338="","",Tienda_1!C338)</f>
        <v>2551600</v>
      </c>
      <c r="H338">
        <f>IF($A338="","",Tienda_1!D338)</f>
        <v>140500</v>
      </c>
      <c r="I338">
        <f>IF($A338="","",Tienda_1!H338)</f>
        <v>5</v>
      </c>
      <c r="J338">
        <f>IF($A338="",0,IF(AND(OR('Cuadro-de-mando'!$B$4="(Todas)",'Cuadro-de-mando'!$B$4=$A338),OR('Cuadro-de-mando'!$E$4="(Todas)",'Cuadro-de-mando'!$E$4=$B338),OR('Cuadro-de-mando'!$H$4="(Todas)",'Cuadro-de-mando'!$H$4=$C338),OR('Cuadro-de-mando'!$K$4="(Todas)",'Cuadro-de-mando'!$K$4=$E338),OR('Cuadro-de-mando'!$N$4="(Todos)",'Cuadro-de-mando'!$N$4=$F338)),1,0))</f>
        <v>1</v>
      </c>
    </row>
    <row r="339" spans="1:10" x14ac:dyDescent="0.25">
      <c r="A339" t="str">
        <f>IF(Tienda_1!$A339="","","Tienda 1")</f>
        <v>Tienda 1</v>
      </c>
      <c r="B339" t="str">
        <f>IF($A339="","",Tienda_1!B339)</f>
        <v>Electrodomésticos</v>
      </c>
      <c r="C339" t="str">
        <f>IF($A339="","",Tienda_1!G339)</f>
        <v>Medellín</v>
      </c>
      <c r="D339" t="str">
        <f>IF($A339="","",Tienda_1!F339)</f>
        <v>Maria Alfonso</v>
      </c>
      <c r="E339" t="str">
        <f>IF($A339="","",Tienda_1!I339)</f>
        <v>Tarjeta de crédito</v>
      </c>
      <c r="F339">
        <f>IF($A339="","",VALUE(RIGHT(Tienda_1!E339,4)))</f>
        <v>2020</v>
      </c>
      <c r="G339">
        <f>IF($A339="","",Tienda_1!C339)</f>
        <v>862500</v>
      </c>
      <c r="H339">
        <f>IF($A339="","",Tienda_1!D339)</f>
        <v>44100</v>
      </c>
      <c r="I339">
        <f>IF($A339="","",Tienda_1!H339)</f>
        <v>5</v>
      </c>
      <c r="J339">
        <f>IF($A339="",0,IF(AND(OR('Cuadro-de-mando'!$B$4="(Todas)",'Cuadro-de-mando'!$B$4=$A339),OR('Cuadro-de-mando'!$E$4="(Todas)",'Cuadro-de-mando'!$E$4=$B339),OR('Cuadro-de-mando'!$H$4="(Todas)",'Cuadro-de-mando'!$H$4=$C339),OR('Cuadro-de-mando'!$K$4="(Todas)",'Cuadro-de-mando'!$K$4=$E339),OR('Cuadro-de-mando'!$N$4="(Todos)",'Cuadro-de-mando'!$N$4=$F339)),1,0))</f>
        <v>1</v>
      </c>
    </row>
    <row r="340" spans="1:10" x14ac:dyDescent="0.25">
      <c r="A340" t="str">
        <f>IF(Tienda_1!$A340="","","Tienda 1")</f>
        <v>Tienda 1</v>
      </c>
      <c r="B340" t="str">
        <f>IF($A340="","",Tienda_1!B340)</f>
        <v>Deportes y diversión</v>
      </c>
      <c r="C340" t="str">
        <f>IF($A340="","",Tienda_1!G340)</f>
        <v>Bogotá</v>
      </c>
      <c r="D340" t="str">
        <f>IF($A340="","",Tienda_1!F340)</f>
        <v>Beatriz Morales</v>
      </c>
      <c r="E340" t="str">
        <f>IF($A340="","",Tienda_1!I340)</f>
        <v>Nequi</v>
      </c>
      <c r="F340">
        <f>IF($A340="","",VALUE(RIGHT(Tienda_1!E340,4)))</f>
        <v>2021</v>
      </c>
      <c r="G340">
        <f>IF($A340="","",Tienda_1!C340)</f>
        <v>96200</v>
      </c>
      <c r="H340">
        <f>IF($A340="","",Tienda_1!D340)</f>
        <v>9800</v>
      </c>
      <c r="I340">
        <f>IF($A340="","",Tienda_1!H340)</f>
        <v>4</v>
      </c>
      <c r="J340">
        <f>IF($A340="",0,IF(AND(OR('Cuadro-de-mando'!$B$4="(Todas)",'Cuadro-de-mando'!$B$4=$A340),OR('Cuadro-de-mando'!$E$4="(Todas)",'Cuadro-de-mando'!$E$4=$B340),OR('Cuadro-de-mando'!$H$4="(Todas)",'Cuadro-de-mando'!$H$4=$C340),OR('Cuadro-de-mando'!$K$4="(Todas)",'Cuadro-de-mando'!$K$4=$E340),OR('Cuadro-de-mando'!$N$4="(Todos)",'Cuadro-de-mando'!$N$4=$F340)),1,0))</f>
        <v>1</v>
      </c>
    </row>
    <row r="341" spans="1:10" x14ac:dyDescent="0.25">
      <c r="A341" t="str">
        <f>IF(Tienda_1!$A341="","","Tienda 1")</f>
        <v>Tienda 1</v>
      </c>
      <c r="B341" t="str">
        <f>IF($A341="","",Tienda_1!B341)</f>
        <v>Muebles</v>
      </c>
      <c r="C341" t="str">
        <f>IF($A341="","",Tienda_1!G341)</f>
        <v>Neiva</v>
      </c>
      <c r="D341" t="str">
        <f>IF($A341="","",Tienda_1!F341)</f>
        <v>Izabela de León</v>
      </c>
      <c r="E341" t="str">
        <f>IF($A341="","",Tienda_1!I341)</f>
        <v>Tarjeta de crédito</v>
      </c>
      <c r="F341">
        <f>IF($A341="","",VALUE(RIGHT(Tienda_1!E341,4)))</f>
        <v>2020</v>
      </c>
      <c r="G341">
        <f>IF($A341="","",Tienda_1!C341)</f>
        <v>126900</v>
      </c>
      <c r="H341">
        <f>IF($A341="","",Tienda_1!D341)</f>
        <v>4900</v>
      </c>
      <c r="I341">
        <f>IF($A341="","",Tienda_1!H341)</f>
        <v>2</v>
      </c>
      <c r="J341">
        <f>IF($A341="",0,IF(AND(OR('Cuadro-de-mando'!$B$4="(Todas)",'Cuadro-de-mando'!$B$4=$A341),OR('Cuadro-de-mando'!$E$4="(Todas)",'Cuadro-de-mando'!$E$4=$B341),OR('Cuadro-de-mando'!$H$4="(Todas)",'Cuadro-de-mando'!$H$4=$C341),OR('Cuadro-de-mando'!$K$4="(Todas)",'Cuadro-de-mando'!$K$4=$E341),OR('Cuadro-de-mando'!$N$4="(Todos)",'Cuadro-de-mando'!$N$4=$F341)),1,0))</f>
        <v>1</v>
      </c>
    </row>
    <row r="342" spans="1:10" x14ac:dyDescent="0.25">
      <c r="A342" t="str">
        <f>IF(Tienda_1!$A342="","","Tienda 1")</f>
        <v>Tienda 1</v>
      </c>
      <c r="B342" t="str">
        <f>IF($A342="","",Tienda_1!B342)</f>
        <v>Electrónicos</v>
      </c>
      <c r="C342" t="str">
        <f>IF($A342="","",Tienda_1!G342)</f>
        <v>Pereira</v>
      </c>
      <c r="D342" t="str">
        <f>IF($A342="","",Tienda_1!F342)</f>
        <v>Beatriz Morales</v>
      </c>
      <c r="E342" t="str">
        <f>IF($A342="","",Tienda_1!I342)</f>
        <v>Tarjeta de crédito</v>
      </c>
      <c r="F342">
        <f>IF($A342="","",VALUE(RIGHT(Tienda_1!E342,4)))</f>
        <v>2020</v>
      </c>
      <c r="G342">
        <f>IF($A342="","",Tienda_1!C342)</f>
        <v>2390200</v>
      </c>
      <c r="H342">
        <f>IF($A342="","",Tienda_1!D342)</f>
        <v>127900</v>
      </c>
      <c r="I342">
        <f>IF($A342="","",Tienda_1!H342)</f>
        <v>5</v>
      </c>
      <c r="J342">
        <f>IF($A342="",0,IF(AND(OR('Cuadro-de-mando'!$B$4="(Todas)",'Cuadro-de-mando'!$B$4=$A342),OR('Cuadro-de-mando'!$E$4="(Todas)",'Cuadro-de-mando'!$E$4=$B342),OR('Cuadro-de-mando'!$H$4="(Todas)",'Cuadro-de-mando'!$H$4=$C342),OR('Cuadro-de-mando'!$K$4="(Todas)",'Cuadro-de-mando'!$K$4=$E342),OR('Cuadro-de-mando'!$N$4="(Todos)",'Cuadro-de-mando'!$N$4=$F342)),1,0))</f>
        <v>1</v>
      </c>
    </row>
    <row r="343" spans="1:10" x14ac:dyDescent="0.25">
      <c r="A343" t="str">
        <f>IF(Tienda_1!$A343="","","Tienda 1")</f>
        <v>Tienda 1</v>
      </c>
      <c r="B343" t="str">
        <f>IF($A343="","",Tienda_1!B343)</f>
        <v>Electrónicos</v>
      </c>
      <c r="C343" t="str">
        <f>IF($A343="","",Tienda_1!G343)</f>
        <v>Medellín</v>
      </c>
      <c r="D343" t="str">
        <f>IF($A343="","",Tienda_1!F343)</f>
        <v>Santiago Silva</v>
      </c>
      <c r="E343" t="str">
        <f>IF($A343="","",Tienda_1!I343)</f>
        <v>Tarjeta de crédito</v>
      </c>
      <c r="F343">
        <f>IF($A343="","",VALUE(RIGHT(Tienda_1!E343,4)))</f>
        <v>2022</v>
      </c>
      <c r="G343">
        <f>IF($A343="","",Tienda_1!C343)</f>
        <v>272800</v>
      </c>
      <c r="H343">
        <f>IF($A343="","",Tienda_1!D343)</f>
        <v>15000</v>
      </c>
      <c r="I343">
        <f>IF($A343="","",Tienda_1!H343)</f>
        <v>5</v>
      </c>
      <c r="J343">
        <f>IF($A343="",0,IF(AND(OR('Cuadro-de-mando'!$B$4="(Todas)",'Cuadro-de-mando'!$B$4=$A343),OR('Cuadro-de-mando'!$E$4="(Todas)",'Cuadro-de-mando'!$E$4=$B343),OR('Cuadro-de-mando'!$H$4="(Todas)",'Cuadro-de-mando'!$H$4=$C343),OR('Cuadro-de-mando'!$K$4="(Todas)",'Cuadro-de-mando'!$K$4=$E343),OR('Cuadro-de-mando'!$N$4="(Todos)",'Cuadro-de-mando'!$N$4=$F343)),1,0))</f>
        <v>1</v>
      </c>
    </row>
    <row r="344" spans="1:10" x14ac:dyDescent="0.25">
      <c r="A344" t="str">
        <f>IF(Tienda_1!$A344="","","Tienda 1")</f>
        <v>Tienda 1</v>
      </c>
      <c r="B344" t="str">
        <f>IF($A344="","",Tienda_1!B344)</f>
        <v>Electrodomésticos</v>
      </c>
      <c r="C344" t="str">
        <f>IF($A344="","",Tienda_1!G344)</f>
        <v>Medellín</v>
      </c>
      <c r="D344" t="str">
        <f>IF($A344="","",Tienda_1!F344)</f>
        <v>Beatriz Morales</v>
      </c>
      <c r="E344" t="str">
        <f>IF($A344="","",Tienda_1!I344)</f>
        <v>Tarjeta de crédito</v>
      </c>
      <c r="F344">
        <f>IF($A344="","",VALUE(RIGHT(Tienda_1!E344,4)))</f>
        <v>2020</v>
      </c>
      <c r="G344">
        <f>IF($A344="","",Tienda_1!C344)</f>
        <v>427500</v>
      </c>
      <c r="H344">
        <f>IF($A344="","",Tienda_1!D344)</f>
        <v>20900</v>
      </c>
      <c r="I344">
        <f>IF($A344="","",Tienda_1!H344)</f>
        <v>1</v>
      </c>
      <c r="J344">
        <f>IF($A344="",0,IF(AND(OR('Cuadro-de-mando'!$B$4="(Todas)",'Cuadro-de-mando'!$B$4=$A344),OR('Cuadro-de-mando'!$E$4="(Todas)",'Cuadro-de-mando'!$E$4=$B344),OR('Cuadro-de-mando'!$H$4="(Todas)",'Cuadro-de-mando'!$H$4=$C344),OR('Cuadro-de-mando'!$K$4="(Todas)",'Cuadro-de-mando'!$K$4=$E344),OR('Cuadro-de-mando'!$N$4="(Todos)",'Cuadro-de-mando'!$N$4=$F344)),1,0))</f>
        <v>1</v>
      </c>
    </row>
    <row r="345" spans="1:10" x14ac:dyDescent="0.25">
      <c r="A345" t="str">
        <f>IF(Tienda_1!$A345="","","Tienda 1")</f>
        <v>Tienda 1</v>
      </c>
      <c r="B345" t="str">
        <f>IF($A345="","",Tienda_1!B345)</f>
        <v>Juguetes</v>
      </c>
      <c r="C345" t="str">
        <f>IF($A345="","",Tienda_1!G345)</f>
        <v>Bogotá</v>
      </c>
      <c r="D345" t="str">
        <f>IF($A345="","",Tienda_1!F345)</f>
        <v>Blanca Ramirez</v>
      </c>
      <c r="E345" t="str">
        <f>IF($A345="","",Tienda_1!I345)</f>
        <v>Tarjeta de crédito</v>
      </c>
      <c r="F345">
        <f>IF($A345="","",VALUE(RIGHT(Tienda_1!E345,4)))</f>
        <v>2020</v>
      </c>
      <c r="G345">
        <f>IF($A345="","",Tienda_1!C345)</f>
        <v>20800</v>
      </c>
      <c r="H345">
        <f>IF($A345="","",Tienda_1!D345)</f>
        <v>9800</v>
      </c>
      <c r="I345">
        <f>IF($A345="","",Tienda_1!H345)</f>
        <v>5</v>
      </c>
      <c r="J345">
        <f>IF($A345="",0,IF(AND(OR('Cuadro-de-mando'!$B$4="(Todas)",'Cuadro-de-mando'!$B$4=$A345),OR('Cuadro-de-mando'!$E$4="(Todas)",'Cuadro-de-mando'!$E$4=$B345),OR('Cuadro-de-mando'!$H$4="(Todas)",'Cuadro-de-mando'!$H$4=$C345),OR('Cuadro-de-mando'!$K$4="(Todas)",'Cuadro-de-mando'!$K$4=$E345),OR('Cuadro-de-mando'!$N$4="(Todos)",'Cuadro-de-mando'!$N$4=$F345)),1,0))</f>
        <v>1</v>
      </c>
    </row>
    <row r="346" spans="1:10" x14ac:dyDescent="0.25">
      <c r="A346" t="str">
        <f>IF(Tienda_1!$A346="","","Tienda 1")</f>
        <v>Tienda 1</v>
      </c>
      <c r="B346" t="str">
        <f>IF($A346="","",Tienda_1!B346)</f>
        <v>Instrumentos musicales</v>
      </c>
      <c r="C346" t="str">
        <f>IF($A346="","",Tienda_1!G346)</f>
        <v>Bogotá</v>
      </c>
      <c r="D346" t="str">
        <f>IF($A346="","",Tienda_1!F346)</f>
        <v>Izabela de León</v>
      </c>
      <c r="E346" t="str">
        <f>IF($A346="","",Tienda_1!I346)</f>
        <v>Tarjeta de crédito</v>
      </c>
      <c r="F346">
        <f>IF($A346="","",VALUE(RIGHT(Tienda_1!E346,4)))</f>
        <v>2021</v>
      </c>
      <c r="G346">
        <f>IF($A346="","",Tienda_1!C346)</f>
        <v>927700</v>
      </c>
      <c r="H346">
        <f>IF($A346="","",Tienda_1!D346)</f>
        <v>49800</v>
      </c>
      <c r="I346">
        <f>IF($A346="","",Tienda_1!H346)</f>
        <v>5</v>
      </c>
      <c r="J346">
        <f>IF($A346="",0,IF(AND(OR('Cuadro-de-mando'!$B$4="(Todas)",'Cuadro-de-mando'!$B$4=$A346),OR('Cuadro-de-mando'!$E$4="(Todas)",'Cuadro-de-mando'!$E$4=$B346),OR('Cuadro-de-mando'!$H$4="(Todas)",'Cuadro-de-mando'!$H$4=$C346),OR('Cuadro-de-mando'!$K$4="(Todas)",'Cuadro-de-mando'!$K$4=$E346),OR('Cuadro-de-mando'!$N$4="(Todos)",'Cuadro-de-mando'!$N$4=$F346)),1,0))</f>
        <v>1</v>
      </c>
    </row>
    <row r="347" spans="1:10" x14ac:dyDescent="0.25">
      <c r="A347" t="str">
        <f>IF(Tienda_1!$A347="","","Tienda 1")</f>
        <v>Tienda 1</v>
      </c>
      <c r="B347" t="str">
        <f>IF($A347="","",Tienda_1!B347)</f>
        <v>Artículos para el hogar</v>
      </c>
      <c r="C347" t="str">
        <f>IF($A347="","",Tienda_1!G347)</f>
        <v>Bogotá</v>
      </c>
      <c r="D347" t="str">
        <f>IF($A347="","",Tienda_1!F347)</f>
        <v>Juliana Costa</v>
      </c>
      <c r="E347" t="str">
        <f>IF($A347="","",Tienda_1!I347)</f>
        <v>Nequi</v>
      </c>
      <c r="F347">
        <f>IF($A347="","",VALUE(RIGHT(Tienda_1!E347,4)))</f>
        <v>2023</v>
      </c>
      <c r="G347">
        <f>IF($A347="","",Tienda_1!C347)</f>
        <v>21100</v>
      </c>
      <c r="H347">
        <f>IF($A347="","",Tienda_1!D347)</f>
        <v>0</v>
      </c>
      <c r="I347">
        <f>IF($A347="","",Tienda_1!H347)</f>
        <v>4</v>
      </c>
      <c r="J347">
        <f>IF($A347="",0,IF(AND(OR('Cuadro-de-mando'!$B$4="(Todas)",'Cuadro-de-mando'!$B$4=$A347),OR('Cuadro-de-mando'!$E$4="(Todas)",'Cuadro-de-mando'!$E$4=$B347),OR('Cuadro-de-mando'!$H$4="(Todas)",'Cuadro-de-mando'!$H$4=$C347),OR('Cuadro-de-mando'!$K$4="(Todas)",'Cuadro-de-mando'!$K$4=$E347),OR('Cuadro-de-mando'!$N$4="(Todos)",'Cuadro-de-mando'!$N$4=$F347)),1,0))</f>
        <v>1</v>
      </c>
    </row>
    <row r="348" spans="1:10" x14ac:dyDescent="0.25">
      <c r="A348" t="str">
        <f>IF(Tienda_1!$A348="","","Tienda 1")</f>
        <v>Tienda 1</v>
      </c>
      <c r="B348" t="str">
        <f>IF($A348="","",Tienda_1!B348)</f>
        <v>Electrónicos</v>
      </c>
      <c r="C348" t="str">
        <f>IF($A348="","",Tienda_1!G348)</f>
        <v>Bogotá</v>
      </c>
      <c r="D348" t="str">
        <f>IF($A348="","",Tienda_1!F348)</f>
        <v>Lucas Olivera</v>
      </c>
      <c r="E348" t="str">
        <f>IF($A348="","",Tienda_1!I348)</f>
        <v>Nequi</v>
      </c>
      <c r="F348">
        <f>IF($A348="","",VALUE(RIGHT(Tienda_1!E348,4)))</f>
        <v>2022</v>
      </c>
      <c r="G348">
        <f>IF($A348="","",Tienda_1!C348)</f>
        <v>102100</v>
      </c>
      <c r="H348">
        <f>IF($A348="","",Tienda_1!D348)</f>
        <v>3600</v>
      </c>
      <c r="I348">
        <f>IF($A348="","",Tienda_1!H348)</f>
        <v>1</v>
      </c>
      <c r="J348">
        <f>IF($A348="",0,IF(AND(OR('Cuadro-de-mando'!$B$4="(Todas)",'Cuadro-de-mando'!$B$4=$A348),OR('Cuadro-de-mando'!$E$4="(Todas)",'Cuadro-de-mando'!$E$4=$B348),OR('Cuadro-de-mando'!$H$4="(Todas)",'Cuadro-de-mando'!$H$4=$C348),OR('Cuadro-de-mando'!$K$4="(Todas)",'Cuadro-de-mando'!$K$4=$E348),OR('Cuadro-de-mando'!$N$4="(Todos)",'Cuadro-de-mando'!$N$4=$F348)),1,0))</f>
        <v>1</v>
      </c>
    </row>
    <row r="349" spans="1:10" x14ac:dyDescent="0.25">
      <c r="A349" t="str">
        <f>IF(Tienda_1!$A349="","","Tienda 1")</f>
        <v>Tienda 1</v>
      </c>
      <c r="B349" t="str">
        <f>IF($A349="","",Tienda_1!B349)</f>
        <v>Deportes y diversión</v>
      </c>
      <c r="C349" t="str">
        <f>IF($A349="","",Tienda_1!G349)</f>
        <v>Barranquilla</v>
      </c>
      <c r="D349" t="str">
        <f>IF($A349="","",Tienda_1!F349)</f>
        <v>Beatriz Morales</v>
      </c>
      <c r="E349" t="str">
        <f>IF($A349="","",Tienda_1!I349)</f>
        <v>Tarjeta de crédito</v>
      </c>
      <c r="F349">
        <f>IF($A349="","",VALUE(RIGHT(Tienda_1!E349,4)))</f>
        <v>2023</v>
      </c>
      <c r="G349">
        <f>IF($A349="","",Tienda_1!C349)</f>
        <v>67500</v>
      </c>
      <c r="H349">
        <f>IF($A349="","",Tienda_1!D349)</f>
        <v>4000</v>
      </c>
      <c r="I349">
        <f>IF($A349="","",Tienda_1!H349)</f>
        <v>3</v>
      </c>
      <c r="J349">
        <f>IF($A349="",0,IF(AND(OR('Cuadro-de-mando'!$B$4="(Todas)",'Cuadro-de-mando'!$B$4=$A349),OR('Cuadro-de-mando'!$E$4="(Todas)",'Cuadro-de-mando'!$E$4=$B349),OR('Cuadro-de-mando'!$H$4="(Todas)",'Cuadro-de-mando'!$H$4=$C349),OR('Cuadro-de-mando'!$K$4="(Todas)",'Cuadro-de-mando'!$K$4=$E349),OR('Cuadro-de-mando'!$N$4="(Todos)",'Cuadro-de-mando'!$N$4=$F349)),1,0))</f>
        <v>1</v>
      </c>
    </row>
    <row r="350" spans="1:10" x14ac:dyDescent="0.25">
      <c r="A350" t="str">
        <f>IF(Tienda_1!$A350="","","Tienda 1")</f>
        <v>Tienda 1</v>
      </c>
      <c r="B350" t="str">
        <f>IF($A350="","",Tienda_1!B350)</f>
        <v>Libros</v>
      </c>
      <c r="C350" t="str">
        <f>IF($A350="","",Tienda_1!G350)</f>
        <v>Bogotá</v>
      </c>
      <c r="D350" t="str">
        <f>IF($A350="","",Tienda_1!F350)</f>
        <v>Juan Fernandez</v>
      </c>
      <c r="E350" t="str">
        <f>IF($A350="","",Tienda_1!I350)</f>
        <v>Tarjeta de crédito</v>
      </c>
      <c r="F350">
        <f>IF($A350="","",VALUE(RIGHT(Tienda_1!E350,4)))</f>
        <v>2021</v>
      </c>
      <c r="G350">
        <f>IF($A350="","",Tienda_1!C350)</f>
        <v>42600</v>
      </c>
      <c r="H350">
        <f>IF($A350="","",Tienda_1!D350)</f>
        <v>2500</v>
      </c>
      <c r="I350">
        <f>IF($A350="","",Tienda_1!H350)</f>
        <v>5</v>
      </c>
      <c r="J350">
        <f>IF($A350="",0,IF(AND(OR('Cuadro-de-mando'!$B$4="(Todas)",'Cuadro-de-mando'!$B$4=$A350),OR('Cuadro-de-mando'!$E$4="(Todas)",'Cuadro-de-mando'!$E$4=$B350),OR('Cuadro-de-mando'!$H$4="(Todas)",'Cuadro-de-mando'!$H$4=$C350),OR('Cuadro-de-mando'!$K$4="(Todas)",'Cuadro-de-mando'!$K$4=$E350),OR('Cuadro-de-mando'!$N$4="(Todos)",'Cuadro-de-mando'!$N$4=$F350)),1,0))</f>
        <v>1</v>
      </c>
    </row>
    <row r="351" spans="1:10" x14ac:dyDescent="0.25">
      <c r="A351" t="str">
        <f>IF(Tienda_1!$A351="","","Tienda 1")</f>
        <v>Tienda 1</v>
      </c>
      <c r="B351" t="str">
        <f>IF($A351="","",Tienda_1!B351)</f>
        <v>Artículos para el hogar</v>
      </c>
      <c r="C351" t="str">
        <f>IF($A351="","",Tienda_1!G351)</f>
        <v>Bogotá</v>
      </c>
      <c r="D351" t="str">
        <f>IF($A351="","",Tienda_1!F351)</f>
        <v>Lucas Olivera</v>
      </c>
      <c r="E351" t="str">
        <f>IF($A351="","",Tienda_1!I351)</f>
        <v>Nequi</v>
      </c>
      <c r="F351">
        <f>IF($A351="","",VALUE(RIGHT(Tienda_1!E351,4)))</f>
        <v>2022</v>
      </c>
      <c r="G351">
        <f>IF($A351="","",Tienda_1!C351)</f>
        <v>189200</v>
      </c>
      <c r="H351">
        <f>IF($A351="","",Tienda_1!D351)</f>
        <v>8300</v>
      </c>
      <c r="I351">
        <f>IF($A351="","",Tienda_1!H351)</f>
        <v>5</v>
      </c>
      <c r="J351">
        <f>IF($A351="",0,IF(AND(OR('Cuadro-de-mando'!$B$4="(Todas)",'Cuadro-de-mando'!$B$4=$A351),OR('Cuadro-de-mando'!$E$4="(Todas)",'Cuadro-de-mando'!$E$4=$B351),OR('Cuadro-de-mando'!$H$4="(Todas)",'Cuadro-de-mando'!$H$4=$C351),OR('Cuadro-de-mando'!$K$4="(Todas)",'Cuadro-de-mando'!$K$4=$E351),OR('Cuadro-de-mando'!$N$4="(Todos)",'Cuadro-de-mando'!$N$4=$F351)),1,0))</f>
        <v>1</v>
      </c>
    </row>
    <row r="352" spans="1:10" x14ac:dyDescent="0.25">
      <c r="A352" t="str">
        <f>IF(Tienda_1!$A352="","","Tienda 1")</f>
        <v>Tienda 1</v>
      </c>
      <c r="B352" t="str">
        <f>IF($A352="","",Tienda_1!B352)</f>
        <v>Instrumentos musicales</v>
      </c>
      <c r="C352" t="str">
        <f>IF($A352="","",Tienda_1!G352)</f>
        <v>Cali</v>
      </c>
      <c r="D352" t="str">
        <f>IF($A352="","",Tienda_1!F352)</f>
        <v>Santiago Silva</v>
      </c>
      <c r="E352" t="str">
        <f>IF($A352="","",Tienda_1!I352)</f>
        <v>Tarjeta de crédito</v>
      </c>
      <c r="F352">
        <f>IF($A352="","",VALUE(RIGHT(Tienda_1!E352,4)))</f>
        <v>2021</v>
      </c>
      <c r="G352">
        <f>IF($A352="","",Tienda_1!C352)</f>
        <v>896500</v>
      </c>
      <c r="H352">
        <f>IF($A352="","",Tienda_1!D352)</f>
        <v>48100</v>
      </c>
      <c r="I352">
        <f>IF($A352="","",Tienda_1!H352)</f>
        <v>4</v>
      </c>
      <c r="J352">
        <f>IF($A352="",0,IF(AND(OR('Cuadro-de-mando'!$B$4="(Todas)",'Cuadro-de-mando'!$B$4=$A352),OR('Cuadro-de-mando'!$E$4="(Todas)",'Cuadro-de-mando'!$E$4=$B352),OR('Cuadro-de-mando'!$H$4="(Todas)",'Cuadro-de-mando'!$H$4=$C352),OR('Cuadro-de-mando'!$K$4="(Todas)",'Cuadro-de-mando'!$K$4=$E352),OR('Cuadro-de-mando'!$N$4="(Todos)",'Cuadro-de-mando'!$N$4=$F352)),1,0))</f>
        <v>1</v>
      </c>
    </row>
    <row r="353" spans="1:10" x14ac:dyDescent="0.25">
      <c r="A353" t="str">
        <f>IF(Tienda_1!$A353="","","Tienda 1")</f>
        <v>Tienda 1</v>
      </c>
      <c r="B353" t="str">
        <f>IF($A353="","",Tienda_1!B353)</f>
        <v>Muebles</v>
      </c>
      <c r="C353" t="str">
        <f>IF($A353="","",Tienda_1!G353)</f>
        <v>Medellín</v>
      </c>
      <c r="D353" t="str">
        <f>IF($A353="","",Tienda_1!F353)</f>
        <v>Maria Alfonso</v>
      </c>
      <c r="E353" t="str">
        <f>IF($A353="","",Tienda_1!I353)</f>
        <v>Tarjeta de crédito</v>
      </c>
      <c r="F353">
        <f>IF($A353="","",VALUE(RIGHT(Tienda_1!E353,4)))</f>
        <v>2022</v>
      </c>
      <c r="G353">
        <f>IF($A353="","",Tienda_1!C353)</f>
        <v>406800</v>
      </c>
      <c r="H353">
        <f>IF($A353="","",Tienda_1!D353)</f>
        <v>19900</v>
      </c>
      <c r="I353">
        <f>IF($A353="","",Tienda_1!H353)</f>
        <v>4</v>
      </c>
      <c r="J353">
        <f>IF($A353="",0,IF(AND(OR('Cuadro-de-mando'!$B$4="(Todas)",'Cuadro-de-mando'!$B$4=$A353),OR('Cuadro-de-mando'!$E$4="(Todas)",'Cuadro-de-mando'!$E$4=$B353),OR('Cuadro-de-mando'!$H$4="(Todas)",'Cuadro-de-mando'!$H$4=$C353),OR('Cuadro-de-mando'!$K$4="(Todas)",'Cuadro-de-mando'!$K$4=$E353),OR('Cuadro-de-mando'!$N$4="(Todos)",'Cuadro-de-mando'!$N$4=$F353)),1,0))</f>
        <v>1</v>
      </c>
    </row>
    <row r="354" spans="1:10" x14ac:dyDescent="0.25">
      <c r="A354" t="str">
        <f>IF(Tienda_1!$A354="","","Tienda 1")</f>
        <v>Tienda 1</v>
      </c>
      <c r="B354" t="str">
        <f>IF($A354="","",Tienda_1!B354)</f>
        <v>Electrónicos</v>
      </c>
      <c r="C354" t="str">
        <f>IF($A354="","",Tienda_1!G354)</f>
        <v>Manizales</v>
      </c>
      <c r="D354" t="str">
        <f>IF($A354="","",Tienda_1!F354)</f>
        <v>Pedro Gomez</v>
      </c>
      <c r="E354" t="str">
        <f>IF($A354="","",Tienda_1!I354)</f>
        <v>Cupón</v>
      </c>
      <c r="F354">
        <f>IF($A354="","",VALUE(RIGHT(Tienda_1!E354,4)))</f>
        <v>2022</v>
      </c>
      <c r="G354">
        <f>IF($A354="","",Tienda_1!C354)</f>
        <v>235500</v>
      </c>
      <c r="H354">
        <f>IF($A354="","",Tienda_1!D354)</f>
        <v>12800</v>
      </c>
      <c r="I354">
        <f>IF($A354="","",Tienda_1!H354)</f>
        <v>4</v>
      </c>
      <c r="J354">
        <f>IF($A354="",0,IF(AND(OR('Cuadro-de-mando'!$B$4="(Todas)",'Cuadro-de-mando'!$B$4=$A354),OR('Cuadro-de-mando'!$E$4="(Todas)",'Cuadro-de-mando'!$E$4=$B354),OR('Cuadro-de-mando'!$H$4="(Todas)",'Cuadro-de-mando'!$H$4=$C354),OR('Cuadro-de-mando'!$K$4="(Todas)",'Cuadro-de-mando'!$K$4=$E354),OR('Cuadro-de-mando'!$N$4="(Todos)",'Cuadro-de-mando'!$N$4=$F354)),1,0))</f>
        <v>1</v>
      </c>
    </row>
    <row r="355" spans="1:10" x14ac:dyDescent="0.25">
      <c r="A355" t="str">
        <f>IF(Tienda_1!$A355="","","Tienda 1")</f>
        <v>Tienda 1</v>
      </c>
      <c r="B355" t="str">
        <f>IF($A355="","",Tienda_1!B355)</f>
        <v>Juguetes</v>
      </c>
      <c r="C355" t="str">
        <f>IF($A355="","",Tienda_1!G355)</f>
        <v>Cartagena</v>
      </c>
      <c r="D355" t="str">
        <f>IF($A355="","",Tienda_1!F355)</f>
        <v>Pedro Gomez</v>
      </c>
      <c r="E355" t="str">
        <f>IF($A355="","",Tienda_1!I355)</f>
        <v>Tarjeta de crédito</v>
      </c>
      <c r="F355">
        <f>IF($A355="","",VALUE(RIGHT(Tienda_1!E355,4)))</f>
        <v>2022</v>
      </c>
      <c r="G355">
        <f>IF($A355="","",Tienda_1!C355)</f>
        <v>73900</v>
      </c>
      <c r="H355">
        <f>IF($A355="","",Tienda_1!D355)</f>
        <v>4300</v>
      </c>
      <c r="I355">
        <f>IF($A355="","",Tienda_1!H355)</f>
        <v>5</v>
      </c>
      <c r="J355">
        <f>IF($A355="",0,IF(AND(OR('Cuadro-de-mando'!$B$4="(Todas)",'Cuadro-de-mando'!$B$4=$A355),OR('Cuadro-de-mando'!$E$4="(Todas)",'Cuadro-de-mando'!$E$4=$B355),OR('Cuadro-de-mando'!$H$4="(Todas)",'Cuadro-de-mando'!$H$4=$C355),OR('Cuadro-de-mando'!$K$4="(Todas)",'Cuadro-de-mando'!$K$4=$E355),OR('Cuadro-de-mando'!$N$4="(Todos)",'Cuadro-de-mando'!$N$4=$F355)),1,0))</f>
        <v>1</v>
      </c>
    </row>
    <row r="356" spans="1:10" x14ac:dyDescent="0.25">
      <c r="A356" t="str">
        <f>IF(Tienda_1!$A356="","","Tienda 1")</f>
        <v>Tienda 1</v>
      </c>
      <c r="B356" t="str">
        <f>IF($A356="","",Tienda_1!B356)</f>
        <v>Instrumentos musicales</v>
      </c>
      <c r="C356" t="str">
        <f>IF($A356="","",Tienda_1!G356)</f>
        <v>Pereira</v>
      </c>
      <c r="D356" t="str">
        <f>IF($A356="","",Tienda_1!F356)</f>
        <v>Maria Alfonso</v>
      </c>
      <c r="E356" t="str">
        <f>IF($A356="","",Tienda_1!I356)</f>
        <v>Tarjeta de crédito</v>
      </c>
      <c r="F356">
        <f>IF($A356="","",VALUE(RIGHT(Tienda_1!E356,4)))</f>
        <v>2022</v>
      </c>
      <c r="G356">
        <f>IF($A356="","",Tienda_1!C356)</f>
        <v>47600</v>
      </c>
      <c r="H356">
        <f>IF($A356="","",Tienda_1!D356)</f>
        <v>2900</v>
      </c>
      <c r="I356">
        <f>IF($A356="","",Tienda_1!H356)</f>
        <v>5</v>
      </c>
      <c r="J356">
        <f>IF($A356="",0,IF(AND(OR('Cuadro-de-mando'!$B$4="(Todas)",'Cuadro-de-mando'!$B$4=$A356),OR('Cuadro-de-mando'!$E$4="(Todas)",'Cuadro-de-mando'!$E$4=$B356),OR('Cuadro-de-mando'!$H$4="(Todas)",'Cuadro-de-mando'!$H$4=$C356),OR('Cuadro-de-mando'!$K$4="(Todas)",'Cuadro-de-mando'!$K$4=$E356),OR('Cuadro-de-mando'!$N$4="(Todos)",'Cuadro-de-mando'!$N$4=$F356)),1,0))</f>
        <v>1</v>
      </c>
    </row>
    <row r="357" spans="1:10" x14ac:dyDescent="0.25">
      <c r="A357" t="str">
        <f>IF(Tienda_1!$A357="","","Tienda 1")</f>
        <v>Tienda 1</v>
      </c>
      <c r="B357" t="str">
        <f>IF($A357="","",Tienda_1!B357)</f>
        <v>Electrodomésticos</v>
      </c>
      <c r="C357" t="str">
        <f>IF($A357="","",Tienda_1!G357)</f>
        <v>Barranquilla</v>
      </c>
      <c r="D357" t="str">
        <f>IF($A357="","",Tienda_1!F357)</f>
        <v>Juan Fernandez</v>
      </c>
      <c r="E357" t="str">
        <f>IF($A357="","",Tienda_1!I357)</f>
        <v>Tarjeta de crédito</v>
      </c>
      <c r="F357">
        <f>IF($A357="","",VALUE(RIGHT(Tienda_1!E357,4)))</f>
        <v>2020</v>
      </c>
      <c r="G357">
        <f>IF($A357="","",Tienda_1!C357)</f>
        <v>697200</v>
      </c>
      <c r="H357">
        <f>IF($A357="","",Tienda_1!D357)</f>
        <v>37500</v>
      </c>
      <c r="I357">
        <f>IF($A357="","",Tienda_1!H357)</f>
        <v>3</v>
      </c>
      <c r="J357">
        <f>IF($A357="",0,IF(AND(OR('Cuadro-de-mando'!$B$4="(Todas)",'Cuadro-de-mando'!$B$4=$A357),OR('Cuadro-de-mando'!$E$4="(Todas)",'Cuadro-de-mando'!$E$4=$B357),OR('Cuadro-de-mando'!$H$4="(Todas)",'Cuadro-de-mando'!$H$4=$C357),OR('Cuadro-de-mando'!$K$4="(Todas)",'Cuadro-de-mando'!$K$4=$E357),OR('Cuadro-de-mando'!$N$4="(Todos)",'Cuadro-de-mando'!$N$4=$F357)),1,0))</f>
        <v>1</v>
      </c>
    </row>
    <row r="358" spans="1:10" x14ac:dyDescent="0.25">
      <c r="A358" t="str">
        <f>IF(Tienda_1!$A358="","","Tienda 1")</f>
        <v>Tienda 1</v>
      </c>
      <c r="B358" t="str">
        <f>IF($A358="","",Tienda_1!B358)</f>
        <v>Muebles</v>
      </c>
      <c r="C358" t="str">
        <f>IF($A358="","",Tienda_1!G358)</f>
        <v>Bogotá</v>
      </c>
      <c r="D358" t="str">
        <f>IF($A358="","",Tienda_1!F358)</f>
        <v>Juliana Costa</v>
      </c>
      <c r="E358" t="str">
        <f>IF($A358="","",Tienda_1!I358)</f>
        <v>Tarjeta de crédito</v>
      </c>
      <c r="F358">
        <f>IF($A358="","",VALUE(RIGHT(Tienda_1!E358,4)))</f>
        <v>2021</v>
      </c>
      <c r="G358">
        <f>IF($A358="","",Tienda_1!C358)</f>
        <v>374200</v>
      </c>
      <c r="H358">
        <f>IF($A358="","",Tienda_1!D358)</f>
        <v>20300</v>
      </c>
      <c r="I358">
        <f>IF($A358="","",Tienda_1!H358)</f>
        <v>5</v>
      </c>
      <c r="J358">
        <f>IF($A358="",0,IF(AND(OR('Cuadro-de-mando'!$B$4="(Todas)",'Cuadro-de-mando'!$B$4=$A358),OR('Cuadro-de-mando'!$E$4="(Todas)",'Cuadro-de-mando'!$E$4=$B358),OR('Cuadro-de-mando'!$H$4="(Todas)",'Cuadro-de-mando'!$H$4=$C358),OR('Cuadro-de-mando'!$K$4="(Todas)",'Cuadro-de-mando'!$K$4=$E358),OR('Cuadro-de-mando'!$N$4="(Todos)",'Cuadro-de-mando'!$N$4=$F358)),1,0))</f>
        <v>1</v>
      </c>
    </row>
    <row r="359" spans="1:10" x14ac:dyDescent="0.25">
      <c r="A359" t="str">
        <f>IF(Tienda_1!$A359="","","Tienda 1")</f>
        <v>Tienda 1</v>
      </c>
      <c r="B359" t="str">
        <f>IF($A359="","",Tienda_1!B359)</f>
        <v>Electrónicos</v>
      </c>
      <c r="C359" t="str">
        <f>IF($A359="","",Tienda_1!G359)</f>
        <v>Bogotá</v>
      </c>
      <c r="D359" t="str">
        <f>IF($A359="","",Tienda_1!F359)</f>
        <v>Rafael Acosta</v>
      </c>
      <c r="E359" t="str">
        <f>IF($A359="","",Tienda_1!I359)</f>
        <v>Tarjeta de crédito</v>
      </c>
      <c r="F359">
        <f>IF($A359="","",VALUE(RIGHT(Tienda_1!E359,4)))</f>
        <v>2022</v>
      </c>
      <c r="G359">
        <f>IF($A359="","",Tienda_1!C359)</f>
        <v>2141200</v>
      </c>
      <c r="H359">
        <f>IF($A359="","",Tienda_1!D359)</f>
        <v>112200</v>
      </c>
      <c r="I359">
        <f>IF($A359="","",Tienda_1!H359)</f>
        <v>1</v>
      </c>
      <c r="J359">
        <f>IF($A359="",0,IF(AND(OR('Cuadro-de-mando'!$B$4="(Todas)",'Cuadro-de-mando'!$B$4=$A359),OR('Cuadro-de-mando'!$E$4="(Todas)",'Cuadro-de-mando'!$E$4=$B359),OR('Cuadro-de-mando'!$H$4="(Todas)",'Cuadro-de-mando'!$H$4=$C359),OR('Cuadro-de-mando'!$K$4="(Todas)",'Cuadro-de-mando'!$K$4=$E359),OR('Cuadro-de-mando'!$N$4="(Todos)",'Cuadro-de-mando'!$N$4=$F359)),1,0))</f>
        <v>1</v>
      </c>
    </row>
    <row r="360" spans="1:10" x14ac:dyDescent="0.25">
      <c r="A360" t="str">
        <f>IF(Tienda_1!$A360="","","Tienda 1")</f>
        <v>Tienda 1</v>
      </c>
      <c r="B360" t="str">
        <f>IF($A360="","",Tienda_1!B360)</f>
        <v>Muebles</v>
      </c>
      <c r="C360" t="str">
        <f>IF($A360="","",Tienda_1!G360)</f>
        <v>Bogotá</v>
      </c>
      <c r="D360" t="str">
        <f>IF($A360="","",Tienda_1!F360)</f>
        <v>Juan Fernandez</v>
      </c>
      <c r="E360" t="str">
        <f>IF($A360="","",Tienda_1!I360)</f>
        <v>Tarjeta de crédito</v>
      </c>
      <c r="F360">
        <f>IF($A360="","",VALUE(RIGHT(Tienda_1!E360,4)))</f>
        <v>2021</v>
      </c>
      <c r="G360">
        <f>IF($A360="","",Tienda_1!C360)</f>
        <v>501700</v>
      </c>
      <c r="H360">
        <f>IF($A360="","",Tienda_1!D360)</f>
        <v>26900</v>
      </c>
      <c r="I360">
        <f>IF($A360="","",Tienda_1!H360)</f>
        <v>5</v>
      </c>
      <c r="J360">
        <f>IF($A360="",0,IF(AND(OR('Cuadro-de-mando'!$B$4="(Todas)",'Cuadro-de-mando'!$B$4=$A360),OR('Cuadro-de-mando'!$E$4="(Todas)",'Cuadro-de-mando'!$E$4=$B360),OR('Cuadro-de-mando'!$H$4="(Todas)",'Cuadro-de-mando'!$H$4=$C360),OR('Cuadro-de-mando'!$K$4="(Todas)",'Cuadro-de-mando'!$K$4=$E360),OR('Cuadro-de-mando'!$N$4="(Todos)",'Cuadro-de-mando'!$N$4=$F360)),1,0))</f>
        <v>1</v>
      </c>
    </row>
    <row r="361" spans="1:10" x14ac:dyDescent="0.25">
      <c r="A361" t="str">
        <f>IF(Tienda_1!$A361="","","Tienda 1")</f>
        <v>Tienda 1</v>
      </c>
      <c r="B361" t="str">
        <f>IF($A361="","",Tienda_1!B361)</f>
        <v>Juguetes</v>
      </c>
      <c r="C361" t="str">
        <f>IF($A361="","",Tienda_1!G361)</f>
        <v>Bogotá</v>
      </c>
      <c r="D361" t="str">
        <f>IF($A361="","",Tienda_1!F361)</f>
        <v>Ángel Rodriguez</v>
      </c>
      <c r="E361" t="str">
        <f>IF($A361="","",Tienda_1!I361)</f>
        <v>Tarjeta de crédito</v>
      </c>
      <c r="F361">
        <f>IF($A361="","",VALUE(RIGHT(Tienda_1!E361,4)))</f>
        <v>2020</v>
      </c>
      <c r="G361">
        <f>IF($A361="","",Tienda_1!C361)</f>
        <v>7800</v>
      </c>
      <c r="H361">
        <f>IF($A361="","",Tienda_1!D361)</f>
        <v>900</v>
      </c>
      <c r="I361">
        <f>IF($A361="","",Tienda_1!H361)</f>
        <v>5</v>
      </c>
      <c r="J361">
        <f>IF($A361="",0,IF(AND(OR('Cuadro-de-mando'!$B$4="(Todas)",'Cuadro-de-mando'!$B$4=$A361),OR('Cuadro-de-mando'!$E$4="(Todas)",'Cuadro-de-mando'!$E$4=$B361),OR('Cuadro-de-mando'!$H$4="(Todas)",'Cuadro-de-mando'!$H$4=$C361),OR('Cuadro-de-mando'!$K$4="(Todas)",'Cuadro-de-mando'!$K$4=$E361),OR('Cuadro-de-mando'!$N$4="(Todos)",'Cuadro-de-mando'!$N$4=$F361)),1,0))</f>
        <v>1</v>
      </c>
    </row>
    <row r="362" spans="1:10" x14ac:dyDescent="0.25">
      <c r="A362" t="str">
        <f>IF(Tienda_1!$A362="","","Tienda 1")</f>
        <v>Tienda 1</v>
      </c>
      <c r="B362" t="str">
        <f>IF($A362="","",Tienda_1!B362)</f>
        <v>Electrónicos</v>
      </c>
      <c r="C362" t="str">
        <f>IF($A362="","",Tienda_1!G362)</f>
        <v>Medellín</v>
      </c>
      <c r="D362" t="str">
        <f>IF($A362="","",Tienda_1!F362)</f>
        <v>Izabela de León</v>
      </c>
      <c r="E362" t="str">
        <f>IF($A362="","",Tienda_1!I362)</f>
        <v>Tarjeta de crédito</v>
      </c>
      <c r="F362">
        <f>IF($A362="","",VALUE(RIGHT(Tienda_1!E362,4)))</f>
        <v>2022</v>
      </c>
      <c r="G362">
        <f>IF($A362="","",Tienda_1!C362)</f>
        <v>128900</v>
      </c>
      <c r="H362">
        <f>IF($A362="","",Tienda_1!D362)</f>
        <v>11600</v>
      </c>
      <c r="I362">
        <f>IF($A362="","",Tienda_1!H362)</f>
        <v>2</v>
      </c>
      <c r="J362">
        <f>IF($A362="",0,IF(AND(OR('Cuadro-de-mando'!$B$4="(Todas)",'Cuadro-de-mando'!$B$4=$A362),OR('Cuadro-de-mando'!$E$4="(Todas)",'Cuadro-de-mando'!$E$4=$B362),OR('Cuadro-de-mando'!$H$4="(Todas)",'Cuadro-de-mando'!$H$4=$C362),OR('Cuadro-de-mando'!$K$4="(Todas)",'Cuadro-de-mando'!$K$4=$E362),OR('Cuadro-de-mando'!$N$4="(Todos)",'Cuadro-de-mando'!$N$4=$F362)),1,0))</f>
        <v>1</v>
      </c>
    </row>
    <row r="363" spans="1:10" x14ac:dyDescent="0.25">
      <c r="A363" t="str">
        <f>IF(Tienda_1!$A363="","","Tienda 1")</f>
        <v>Tienda 1</v>
      </c>
      <c r="B363" t="str">
        <f>IF($A363="","",Tienda_1!B363)</f>
        <v>Electrodomésticos</v>
      </c>
      <c r="C363" t="str">
        <f>IF($A363="","",Tienda_1!G363)</f>
        <v>Bogotá</v>
      </c>
      <c r="D363" t="str">
        <f>IF($A363="","",Tienda_1!F363)</f>
        <v>Juliana Costa</v>
      </c>
      <c r="E363" t="str">
        <f>IF($A363="","",Tienda_1!I363)</f>
        <v>Tarjeta de débito</v>
      </c>
      <c r="F363">
        <f>IF($A363="","",VALUE(RIGHT(Tienda_1!E363,4)))</f>
        <v>2021</v>
      </c>
      <c r="G363">
        <f>IF($A363="","",Tienda_1!C363)</f>
        <v>817000</v>
      </c>
      <c r="H363">
        <f>IF($A363="","",Tienda_1!D363)</f>
        <v>41700</v>
      </c>
      <c r="I363">
        <f>IF($A363="","",Tienda_1!H363)</f>
        <v>5</v>
      </c>
      <c r="J363">
        <f>IF($A363="",0,IF(AND(OR('Cuadro-de-mando'!$B$4="(Todas)",'Cuadro-de-mando'!$B$4=$A363),OR('Cuadro-de-mando'!$E$4="(Todas)",'Cuadro-de-mando'!$E$4=$B363),OR('Cuadro-de-mando'!$H$4="(Todas)",'Cuadro-de-mando'!$H$4=$C363),OR('Cuadro-de-mando'!$K$4="(Todas)",'Cuadro-de-mando'!$K$4=$E363),OR('Cuadro-de-mando'!$N$4="(Todos)",'Cuadro-de-mando'!$N$4=$F363)),1,0))</f>
        <v>1</v>
      </c>
    </row>
    <row r="364" spans="1:10" x14ac:dyDescent="0.25">
      <c r="A364" t="str">
        <f>IF(Tienda_1!$A364="","","Tienda 1")</f>
        <v>Tienda 1</v>
      </c>
      <c r="B364" t="str">
        <f>IF($A364="","",Tienda_1!B364)</f>
        <v>Electrodomésticos</v>
      </c>
      <c r="C364" t="str">
        <f>IF($A364="","",Tienda_1!G364)</f>
        <v>Medellín</v>
      </c>
      <c r="D364" t="str">
        <f>IF($A364="","",Tienda_1!F364)</f>
        <v>Maria Alfonso</v>
      </c>
      <c r="E364" t="str">
        <f>IF($A364="","",Tienda_1!I364)</f>
        <v>Tarjeta de crédito</v>
      </c>
      <c r="F364">
        <f>IF($A364="","",VALUE(RIGHT(Tienda_1!E364,4)))</f>
        <v>2020</v>
      </c>
      <c r="G364">
        <f>IF($A364="","",Tienda_1!C364)</f>
        <v>2142200</v>
      </c>
      <c r="H364">
        <f>IF($A364="","",Tienda_1!D364)</f>
        <v>112300</v>
      </c>
      <c r="I364">
        <f>IF($A364="","",Tienda_1!H364)</f>
        <v>5</v>
      </c>
      <c r="J364">
        <f>IF($A364="",0,IF(AND(OR('Cuadro-de-mando'!$B$4="(Todas)",'Cuadro-de-mando'!$B$4=$A364),OR('Cuadro-de-mando'!$E$4="(Todas)",'Cuadro-de-mando'!$E$4=$B364),OR('Cuadro-de-mando'!$H$4="(Todas)",'Cuadro-de-mando'!$H$4=$C364),OR('Cuadro-de-mando'!$K$4="(Todas)",'Cuadro-de-mando'!$K$4=$E364),OR('Cuadro-de-mando'!$N$4="(Todos)",'Cuadro-de-mando'!$N$4=$F364)),1,0))</f>
        <v>1</v>
      </c>
    </row>
    <row r="365" spans="1:10" x14ac:dyDescent="0.25">
      <c r="A365" t="str">
        <f>IF(Tienda_1!$A365="","","Tienda 1")</f>
        <v>Tienda 1</v>
      </c>
      <c r="B365" t="str">
        <f>IF($A365="","",Tienda_1!B365)</f>
        <v>Electrodomésticos</v>
      </c>
      <c r="C365" t="str">
        <f>IF($A365="","",Tienda_1!G365)</f>
        <v>Cali</v>
      </c>
      <c r="D365" t="str">
        <f>IF($A365="","",Tienda_1!F365)</f>
        <v>Camila Rivera</v>
      </c>
      <c r="E365" t="str">
        <f>IF($A365="","",Tienda_1!I365)</f>
        <v>Tarjeta de crédito</v>
      </c>
      <c r="F365">
        <f>IF($A365="","",VALUE(RIGHT(Tienda_1!E365,4)))</f>
        <v>2020</v>
      </c>
      <c r="G365">
        <f>IF($A365="","",Tienda_1!C365)</f>
        <v>1879100</v>
      </c>
      <c r="H365">
        <f>IF($A365="","",Tienda_1!D365)</f>
        <v>100500</v>
      </c>
      <c r="I365">
        <f>IF($A365="","",Tienda_1!H365)</f>
        <v>1</v>
      </c>
      <c r="J365">
        <f>IF($A365="",0,IF(AND(OR('Cuadro-de-mando'!$B$4="(Todas)",'Cuadro-de-mando'!$B$4=$A365),OR('Cuadro-de-mando'!$E$4="(Todas)",'Cuadro-de-mando'!$E$4=$B365),OR('Cuadro-de-mando'!$H$4="(Todas)",'Cuadro-de-mando'!$H$4=$C365),OR('Cuadro-de-mando'!$K$4="(Todas)",'Cuadro-de-mando'!$K$4=$E365),OR('Cuadro-de-mando'!$N$4="(Todos)",'Cuadro-de-mando'!$N$4=$F365)),1,0))</f>
        <v>1</v>
      </c>
    </row>
    <row r="366" spans="1:10" x14ac:dyDescent="0.25">
      <c r="A366" t="str">
        <f>IF(Tienda_1!$A366="","","Tienda 1")</f>
        <v>Tienda 1</v>
      </c>
      <c r="B366" t="str">
        <f>IF($A366="","",Tienda_1!B366)</f>
        <v>Deportes y diversión</v>
      </c>
      <c r="C366" t="str">
        <f>IF($A366="","",Tienda_1!G366)</f>
        <v>Bogotá</v>
      </c>
      <c r="D366" t="str">
        <f>IF($A366="","",Tienda_1!F366)</f>
        <v>Juliana Costa</v>
      </c>
      <c r="E366" t="str">
        <f>IF($A366="","",Tienda_1!I366)</f>
        <v>Tarjeta de crédito</v>
      </c>
      <c r="F366">
        <f>IF($A366="","",VALUE(RIGHT(Tienda_1!E366,4)))</f>
        <v>2021</v>
      </c>
      <c r="G366">
        <f>IF($A366="","",Tienda_1!C366)</f>
        <v>719400</v>
      </c>
      <c r="H366">
        <f>IF($A366="","",Tienda_1!D366)</f>
        <v>38700</v>
      </c>
      <c r="I366">
        <f>IF($A366="","",Tienda_1!H366)</f>
        <v>5</v>
      </c>
      <c r="J366">
        <f>IF($A366="",0,IF(AND(OR('Cuadro-de-mando'!$B$4="(Todas)",'Cuadro-de-mando'!$B$4=$A366),OR('Cuadro-de-mando'!$E$4="(Todas)",'Cuadro-de-mando'!$E$4=$B366),OR('Cuadro-de-mando'!$H$4="(Todas)",'Cuadro-de-mando'!$H$4=$C366),OR('Cuadro-de-mando'!$K$4="(Todas)",'Cuadro-de-mando'!$K$4=$E366),OR('Cuadro-de-mando'!$N$4="(Todos)",'Cuadro-de-mando'!$N$4=$F366)),1,0))</f>
        <v>1</v>
      </c>
    </row>
    <row r="367" spans="1:10" x14ac:dyDescent="0.25">
      <c r="A367" t="str">
        <f>IF(Tienda_1!$A367="","","Tienda 1")</f>
        <v>Tienda 1</v>
      </c>
      <c r="B367" t="str">
        <f>IF($A367="","",Tienda_1!B367)</f>
        <v>Artículos para el hogar</v>
      </c>
      <c r="C367" t="str">
        <f>IF($A367="","",Tienda_1!G367)</f>
        <v>Medellín</v>
      </c>
      <c r="D367" t="str">
        <f>IF($A367="","",Tienda_1!F367)</f>
        <v>Maria Alfonso</v>
      </c>
      <c r="E367" t="str">
        <f>IF($A367="","",Tienda_1!I367)</f>
        <v>Tarjeta de crédito</v>
      </c>
      <c r="F367">
        <f>IF($A367="","",VALUE(RIGHT(Tienda_1!E367,4)))</f>
        <v>2020</v>
      </c>
      <c r="G367">
        <f>IF($A367="","",Tienda_1!C367)</f>
        <v>157500</v>
      </c>
      <c r="H367">
        <f>IF($A367="","",Tienda_1!D367)</f>
        <v>17100</v>
      </c>
      <c r="I367">
        <f>IF($A367="","",Tienda_1!H367)</f>
        <v>5</v>
      </c>
      <c r="J367">
        <f>IF($A367="",0,IF(AND(OR('Cuadro-de-mando'!$B$4="(Todas)",'Cuadro-de-mando'!$B$4=$A367),OR('Cuadro-de-mando'!$E$4="(Todas)",'Cuadro-de-mando'!$E$4=$B367),OR('Cuadro-de-mando'!$H$4="(Todas)",'Cuadro-de-mando'!$H$4=$C367),OR('Cuadro-de-mando'!$K$4="(Todas)",'Cuadro-de-mando'!$K$4=$E367),OR('Cuadro-de-mando'!$N$4="(Todos)",'Cuadro-de-mando'!$N$4=$F367)),1,0))</f>
        <v>1</v>
      </c>
    </row>
    <row r="368" spans="1:10" x14ac:dyDescent="0.25">
      <c r="A368" t="str">
        <f>IF(Tienda_1!$A368="","","Tienda 1")</f>
        <v>Tienda 1</v>
      </c>
      <c r="B368" t="str">
        <f>IF($A368="","",Tienda_1!B368)</f>
        <v>Electrónicos</v>
      </c>
      <c r="C368" t="str">
        <f>IF($A368="","",Tienda_1!G368)</f>
        <v>Bogotá</v>
      </c>
      <c r="D368" t="str">
        <f>IF($A368="","",Tienda_1!F368)</f>
        <v>Mariana Herrera</v>
      </c>
      <c r="E368" t="str">
        <f>IF($A368="","",Tienda_1!I368)</f>
        <v>Tarjeta de crédito</v>
      </c>
      <c r="F368">
        <f>IF($A368="","",VALUE(RIGHT(Tienda_1!E368,4)))</f>
        <v>2021</v>
      </c>
      <c r="G368">
        <f>IF($A368="","",Tienda_1!C368)</f>
        <v>133600</v>
      </c>
      <c r="H368">
        <f>IF($A368="","",Tienda_1!D368)</f>
        <v>7300</v>
      </c>
      <c r="I368">
        <f>IF($A368="","",Tienda_1!H368)</f>
        <v>5</v>
      </c>
      <c r="J368">
        <f>IF($A368="",0,IF(AND(OR('Cuadro-de-mando'!$B$4="(Todas)",'Cuadro-de-mando'!$B$4=$A368),OR('Cuadro-de-mando'!$E$4="(Todas)",'Cuadro-de-mando'!$E$4=$B368),OR('Cuadro-de-mando'!$H$4="(Todas)",'Cuadro-de-mando'!$H$4=$C368),OR('Cuadro-de-mando'!$K$4="(Todas)",'Cuadro-de-mando'!$K$4=$E368),OR('Cuadro-de-mando'!$N$4="(Todos)",'Cuadro-de-mando'!$N$4=$F368)),1,0))</f>
        <v>1</v>
      </c>
    </row>
    <row r="369" spans="1:10" x14ac:dyDescent="0.25">
      <c r="A369" t="str">
        <f>IF(Tienda_1!$A369="","","Tienda 1")</f>
        <v>Tienda 1</v>
      </c>
      <c r="B369" t="str">
        <f>IF($A369="","",Tienda_1!B369)</f>
        <v>Electrónicos</v>
      </c>
      <c r="C369" t="str">
        <f>IF($A369="","",Tienda_1!G369)</f>
        <v>Bogotá</v>
      </c>
      <c r="D369" t="str">
        <f>IF($A369="","",Tienda_1!F369)</f>
        <v>Ángel Rodriguez</v>
      </c>
      <c r="E369" t="str">
        <f>IF($A369="","",Tienda_1!I369)</f>
        <v>Tarjeta de crédito</v>
      </c>
      <c r="F369">
        <f>IF($A369="","",VALUE(RIGHT(Tienda_1!E369,4)))</f>
        <v>2022</v>
      </c>
      <c r="G369">
        <f>IF($A369="","",Tienda_1!C369)</f>
        <v>214100</v>
      </c>
      <c r="H369">
        <f>IF($A369="","",Tienda_1!D369)</f>
        <v>9600</v>
      </c>
      <c r="I369">
        <f>IF($A369="","",Tienda_1!H369)</f>
        <v>5</v>
      </c>
      <c r="J369">
        <f>IF($A369="",0,IF(AND(OR('Cuadro-de-mando'!$B$4="(Todas)",'Cuadro-de-mando'!$B$4=$A369),OR('Cuadro-de-mando'!$E$4="(Todas)",'Cuadro-de-mando'!$E$4=$B369),OR('Cuadro-de-mando'!$H$4="(Todas)",'Cuadro-de-mando'!$H$4=$C369),OR('Cuadro-de-mando'!$K$4="(Todas)",'Cuadro-de-mando'!$K$4=$E369),OR('Cuadro-de-mando'!$N$4="(Todos)",'Cuadro-de-mando'!$N$4=$F369)),1,0))</f>
        <v>1</v>
      </c>
    </row>
    <row r="370" spans="1:10" x14ac:dyDescent="0.25">
      <c r="A370" t="str">
        <f>IF(Tienda_1!$A370="","","Tienda 1")</f>
        <v>Tienda 1</v>
      </c>
      <c r="B370" t="str">
        <f>IF($A370="","",Tienda_1!B370)</f>
        <v>Deportes y diversión</v>
      </c>
      <c r="C370" t="str">
        <f>IF($A370="","",Tienda_1!G370)</f>
        <v>Pasto</v>
      </c>
      <c r="D370" t="str">
        <f>IF($A370="","",Tienda_1!F370)</f>
        <v>Izabela de León</v>
      </c>
      <c r="E370" t="str">
        <f>IF($A370="","",Tienda_1!I370)</f>
        <v>Tarjeta de crédito</v>
      </c>
      <c r="F370">
        <f>IF($A370="","",VALUE(RIGHT(Tienda_1!E370,4)))</f>
        <v>2023</v>
      </c>
      <c r="G370">
        <f>IF($A370="","",Tienda_1!C370)</f>
        <v>40300</v>
      </c>
      <c r="H370">
        <f>IF($A370="","",Tienda_1!D370)</f>
        <v>2500</v>
      </c>
      <c r="I370">
        <f>IF($A370="","",Tienda_1!H370)</f>
        <v>2</v>
      </c>
      <c r="J370">
        <f>IF($A370="",0,IF(AND(OR('Cuadro-de-mando'!$B$4="(Todas)",'Cuadro-de-mando'!$B$4=$A370),OR('Cuadro-de-mando'!$E$4="(Todas)",'Cuadro-de-mando'!$E$4=$B370),OR('Cuadro-de-mando'!$H$4="(Todas)",'Cuadro-de-mando'!$H$4=$C370),OR('Cuadro-de-mando'!$K$4="(Todas)",'Cuadro-de-mando'!$K$4=$E370),OR('Cuadro-de-mando'!$N$4="(Todos)",'Cuadro-de-mando'!$N$4=$F370)),1,0))</f>
        <v>1</v>
      </c>
    </row>
    <row r="371" spans="1:10" x14ac:dyDescent="0.25">
      <c r="A371" t="str">
        <f>IF(Tienda_1!$A371="","","Tienda 1")</f>
        <v>Tienda 1</v>
      </c>
      <c r="B371" t="str">
        <f>IF($A371="","",Tienda_1!B371)</f>
        <v>Juguetes</v>
      </c>
      <c r="C371" t="str">
        <f>IF($A371="","",Tienda_1!G371)</f>
        <v>Cali</v>
      </c>
      <c r="D371" t="str">
        <f>IF($A371="","",Tienda_1!F371)</f>
        <v>Maria Alfonso</v>
      </c>
      <c r="E371" t="str">
        <f>IF($A371="","",Tienda_1!I371)</f>
        <v>Nequi</v>
      </c>
      <c r="F371">
        <f>IF($A371="","",VALUE(RIGHT(Tienda_1!E371,4)))</f>
        <v>2020</v>
      </c>
      <c r="G371">
        <f>IF($A371="","",Tienda_1!C371)</f>
        <v>233800</v>
      </c>
      <c r="H371">
        <f>IF($A371="","",Tienda_1!D371)</f>
        <v>10600</v>
      </c>
      <c r="I371">
        <f>IF($A371="","",Tienda_1!H371)</f>
        <v>5</v>
      </c>
      <c r="J371">
        <f>IF($A371="",0,IF(AND(OR('Cuadro-de-mando'!$B$4="(Todas)",'Cuadro-de-mando'!$B$4=$A371),OR('Cuadro-de-mando'!$E$4="(Todas)",'Cuadro-de-mando'!$E$4=$B371),OR('Cuadro-de-mando'!$H$4="(Todas)",'Cuadro-de-mando'!$H$4=$C371),OR('Cuadro-de-mando'!$K$4="(Todas)",'Cuadro-de-mando'!$K$4=$E371),OR('Cuadro-de-mando'!$N$4="(Todos)",'Cuadro-de-mando'!$N$4=$F371)),1,0))</f>
        <v>1</v>
      </c>
    </row>
    <row r="372" spans="1:10" x14ac:dyDescent="0.25">
      <c r="A372" t="str">
        <f>IF(Tienda_1!$A372="","","Tienda 1")</f>
        <v>Tienda 1</v>
      </c>
      <c r="B372" t="str">
        <f>IF($A372="","",Tienda_1!B372)</f>
        <v>Libros</v>
      </c>
      <c r="C372" t="str">
        <f>IF($A372="","",Tienda_1!G372)</f>
        <v>Medellín</v>
      </c>
      <c r="D372" t="str">
        <f>IF($A372="","",Tienda_1!F372)</f>
        <v>Camila Rivera</v>
      </c>
      <c r="E372" t="str">
        <f>IF($A372="","",Tienda_1!I372)</f>
        <v>Tarjeta de crédito</v>
      </c>
      <c r="F372">
        <f>IF($A372="","",VALUE(RIGHT(Tienda_1!E372,4)))</f>
        <v>2020</v>
      </c>
      <c r="G372">
        <f>IF($A372="","",Tienda_1!C372)</f>
        <v>49600</v>
      </c>
      <c r="H372">
        <f>IF($A372="","",Tienda_1!D372)</f>
        <v>3300</v>
      </c>
      <c r="I372">
        <f>IF($A372="","",Tienda_1!H372)</f>
        <v>1</v>
      </c>
      <c r="J372">
        <f>IF($A372="",0,IF(AND(OR('Cuadro-de-mando'!$B$4="(Todas)",'Cuadro-de-mando'!$B$4=$A372),OR('Cuadro-de-mando'!$E$4="(Todas)",'Cuadro-de-mando'!$E$4=$B372),OR('Cuadro-de-mando'!$H$4="(Todas)",'Cuadro-de-mando'!$H$4=$C372),OR('Cuadro-de-mando'!$K$4="(Todas)",'Cuadro-de-mando'!$K$4=$E372),OR('Cuadro-de-mando'!$N$4="(Todos)",'Cuadro-de-mando'!$N$4=$F372)),1,0))</f>
        <v>1</v>
      </c>
    </row>
    <row r="373" spans="1:10" x14ac:dyDescent="0.25">
      <c r="A373" t="str">
        <f>IF(Tienda_1!$A373="","","Tienda 1")</f>
        <v>Tienda 1</v>
      </c>
      <c r="B373" t="str">
        <f>IF($A373="","",Tienda_1!B373)</f>
        <v>Deportes y diversión</v>
      </c>
      <c r="C373" t="str">
        <f>IF($A373="","",Tienda_1!G373)</f>
        <v>Pereira</v>
      </c>
      <c r="D373" t="str">
        <f>IF($A373="","",Tienda_1!F373)</f>
        <v>Blanca Ramirez</v>
      </c>
      <c r="E373" t="str">
        <f>IF($A373="","",Tienda_1!I373)</f>
        <v>Nequi</v>
      </c>
      <c r="F373">
        <f>IF($A373="","",VALUE(RIGHT(Tienda_1!E373,4)))</f>
        <v>2021</v>
      </c>
      <c r="G373">
        <f>IF($A373="","",Tienda_1!C373)</f>
        <v>55800</v>
      </c>
      <c r="H373">
        <f>IF($A373="","",Tienda_1!D373)</f>
        <v>3600</v>
      </c>
      <c r="I373">
        <f>IF($A373="","",Tienda_1!H373)</f>
        <v>5</v>
      </c>
      <c r="J373">
        <f>IF($A373="",0,IF(AND(OR('Cuadro-de-mando'!$B$4="(Todas)",'Cuadro-de-mando'!$B$4=$A373),OR('Cuadro-de-mando'!$E$4="(Todas)",'Cuadro-de-mando'!$E$4=$B373),OR('Cuadro-de-mando'!$H$4="(Todas)",'Cuadro-de-mando'!$H$4=$C373),OR('Cuadro-de-mando'!$K$4="(Todas)",'Cuadro-de-mando'!$K$4=$E373),OR('Cuadro-de-mando'!$N$4="(Todos)",'Cuadro-de-mando'!$N$4=$F373)),1,0))</f>
        <v>1</v>
      </c>
    </row>
    <row r="374" spans="1:10" x14ac:dyDescent="0.25">
      <c r="A374" t="str">
        <f>IF(Tienda_1!$A374="","","Tienda 1")</f>
        <v>Tienda 1</v>
      </c>
      <c r="B374" t="str">
        <f>IF($A374="","",Tienda_1!B374)</f>
        <v>Muebles</v>
      </c>
      <c r="C374" t="str">
        <f>IF($A374="","",Tienda_1!G374)</f>
        <v>Pereira</v>
      </c>
      <c r="D374" t="str">
        <f>IF($A374="","",Tienda_1!F374)</f>
        <v>Juliana Costa</v>
      </c>
      <c r="E374" t="str">
        <f>IF($A374="","",Tienda_1!I374)</f>
        <v>Nequi</v>
      </c>
      <c r="F374">
        <f>IF($A374="","",VALUE(RIGHT(Tienda_1!E374,4)))</f>
        <v>2021</v>
      </c>
      <c r="G374">
        <f>IF($A374="","",Tienda_1!C374)</f>
        <v>157900</v>
      </c>
      <c r="H374">
        <f>IF($A374="","",Tienda_1!D374)</f>
        <v>6600</v>
      </c>
      <c r="I374">
        <f>IF($A374="","",Tienda_1!H374)</f>
        <v>5</v>
      </c>
      <c r="J374">
        <f>IF($A374="",0,IF(AND(OR('Cuadro-de-mando'!$B$4="(Todas)",'Cuadro-de-mando'!$B$4=$A374),OR('Cuadro-de-mando'!$E$4="(Todas)",'Cuadro-de-mando'!$E$4=$B374),OR('Cuadro-de-mando'!$H$4="(Todas)",'Cuadro-de-mando'!$H$4=$C374),OR('Cuadro-de-mando'!$K$4="(Todas)",'Cuadro-de-mando'!$K$4=$E374),OR('Cuadro-de-mando'!$N$4="(Todos)",'Cuadro-de-mando'!$N$4=$F374)),1,0))</f>
        <v>1</v>
      </c>
    </row>
    <row r="375" spans="1:10" x14ac:dyDescent="0.25">
      <c r="A375" t="str">
        <f>IF(Tienda_1!$A375="","","Tienda 1")</f>
        <v>Tienda 1</v>
      </c>
      <c r="B375" t="str">
        <f>IF($A375="","",Tienda_1!B375)</f>
        <v>Deportes y diversión</v>
      </c>
      <c r="C375" t="str">
        <f>IF($A375="","",Tienda_1!G375)</f>
        <v>Cali</v>
      </c>
      <c r="D375" t="str">
        <f>IF($A375="","",Tienda_1!F375)</f>
        <v>Pedro Gomez</v>
      </c>
      <c r="E375" t="str">
        <f>IF($A375="","",Tienda_1!I375)</f>
        <v>Tarjeta de crédito</v>
      </c>
      <c r="F375">
        <f>IF($A375="","",VALUE(RIGHT(Tienda_1!E375,4)))</f>
        <v>2020</v>
      </c>
      <c r="G375">
        <f>IF($A375="","",Tienda_1!C375)</f>
        <v>53500</v>
      </c>
      <c r="H375">
        <f>IF($A375="","",Tienda_1!D375)</f>
        <v>1000</v>
      </c>
      <c r="I375">
        <f>IF($A375="","",Tienda_1!H375)</f>
        <v>5</v>
      </c>
      <c r="J375">
        <f>IF($A375="",0,IF(AND(OR('Cuadro-de-mando'!$B$4="(Todas)",'Cuadro-de-mando'!$B$4=$A375),OR('Cuadro-de-mando'!$E$4="(Todas)",'Cuadro-de-mando'!$E$4=$B375),OR('Cuadro-de-mando'!$H$4="(Todas)",'Cuadro-de-mando'!$H$4=$C375),OR('Cuadro-de-mando'!$K$4="(Todas)",'Cuadro-de-mando'!$K$4=$E375),OR('Cuadro-de-mando'!$N$4="(Todos)",'Cuadro-de-mando'!$N$4=$F375)),1,0))</f>
        <v>1</v>
      </c>
    </row>
    <row r="376" spans="1:10" x14ac:dyDescent="0.25">
      <c r="A376" t="str">
        <f>IF(Tienda_1!$A376="","","Tienda 1")</f>
        <v>Tienda 1</v>
      </c>
      <c r="B376" t="str">
        <f>IF($A376="","",Tienda_1!B376)</f>
        <v>Electrodomésticos</v>
      </c>
      <c r="C376" t="str">
        <f>IF($A376="","",Tienda_1!G376)</f>
        <v>Medellín</v>
      </c>
      <c r="D376" t="str">
        <f>IF($A376="","",Tienda_1!F376)</f>
        <v>Pedro Gomez</v>
      </c>
      <c r="E376" t="str">
        <f>IF($A376="","",Tienda_1!I376)</f>
        <v>Tarjeta de crédito</v>
      </c>
      <c r="F376">
        <f>IF($A376="","",VALUE(RIGHT(Tienda_1!E376,4)))</f>
        <v>2021</v>
      </c>
      <c r="G376">
        <f>IF($A376="","",Tienda_1!C376)</f>
        <v>657300</v>
      </c>
      <c r="H376">
        <f>IF($A376="","",Tienda_1!D376)</f>
        <v>35700</v>
      </c>
      <c r="I376">
        <f>IF($A376="","",Tienda_1!H376)</f>
        <v>5</v>
      </c>
      <c r="J376">
        <f>IF($A376="",0,IF(AND(OR('Cuadro-de-mando'!$B$4="(Todas)",'Cuadro-de-mando'!$B$4=$A376),OR('Cuadro-de-mando'!$E$4="(Todas)",'Cuadro-de-mando'!$E$4=$B376),OR('Cuadro-de-mando'!$H$4="(Todas)",'Cuadro-de-mando'!$H$4=$C376),OR('Cuadro-de-mando'!$K$4="(Todas)",'Cuadro-de-mando'!$K$4=$E376),OR('Cuadro-de-mando'!$N$4="(Todos)",'Cuadro-de-mando'!$N$4=$F376)),1,0))</f>
        <v>1</v>
      </c>
    </row>
    <row r="377" spans="1:10" x14ac:dyDescent="0.25">
      <c r="A377" t="str">
        <f>IF(Tienda_1!$A377="","","Tienda 1")</f>
        <v>Tienda 1</v>
      </c>
      <c r="B377" t="str">
        <f>IF($A377="","",Tienda_1!B377)</f>
        <v>Libros</v>
      </c>
      <c r="C377" t="str">
        <f>IF($A377="","",Tienda_1!G377)</f>
        <v>Bogotá</v>
      </c>
      <c r="D377" t="str">
        <f>IF($A377="","",Tienda_1!F377)</f>
        <v>Juan Fernandez</v>
      </c>
      <c r="E377" t="str">
        <f>IF($A377="","",Tienda_1!I377)</f>
        <v>Nequi</v>
      </c>
      <c r="F377">
        <f>IF($A377="","",VALUE(RIGHT(Tienda_1!E377,4)))</f>
        <v>2020</v>
      </c>
      <c r="G377">
        <f>IF($A377="","",Tienda_1!C377)</f>
        <v>33500</v>
      </c>
      <c r="H377">
        <f>IF($A377="","",Tienda_1!D377)</f>
        <v>2000</v>
      </c>
      <c r="I377">
        <f>IF($A377="","",Tienda_1!H377)</f>
        <v>5</v>
      </c>
      <c r="J377">
        <f>IF($A377="",0,IF(AND(OR('Cuadro-de-mando'!$B$4="(Todas)",'Cuadro-de-mando'!$B$4=$A377),OR('Cuadro-de-mando'!$E$4="(Todas)",'Cuadro-de-mando'!$E$4=$B377),OR('Cuadro-de-mando'!$H$4="(Todas)",'Cuadro-de-mando'!$H$4=$C377),OR('Cuadro-de-mando'!$K$4="(Todas)",'Cuadro-de-mando'!$K$4=$E377),OR('Cuadro-de-mando'!$N$4="(Todos)",'Cuadro-de-mando'!$N$4=$F377)),1,0))</f>
        <v>1</v>
      </c>
    </row>
    <row r="378" spans="1:10" x14ac:dyDescent="0.25">
      <c r="A378" t="str">
        <f>IF(Tienda_1!$A378="","","Tienda 1")</f>
        <v>Tienda 1</v>
      </c>
      <c r="B378" t="str">
        <f>IF($A378="","",Tienda_1!B378)</f>
        <v>Juguetes</v>
      </c>
      <c r="C378" t="str">
        <f>IF($A378="","",Tienda_1!G378)</f>
        <v>Bogotá</v>
      </c>
      <c r="D378" t="str">
        <f>IF($A378="","",Tienda_1!F378)</f>
        <v>Juan Fernandez</v>
      </c>
      <c r="E378" t="str">
        <f>IF($A378="","",Tienda_1!I378)</f>
        <v>Tarjeta de crédito</v>
      </c>
      <c r="F378">
        <f>IF($A378="","",VALUE(RIGHT(Tienda_1!E378,4)))</f>
        <v>2021</v>
      </c>
      <c r="G378">
        <f>IF($A378="","",Tienda_1!C378)</f>
        <v>20000</v>
      </c>
      <c r="H378">
        <f>IF($A378="","",Tienda_1!D378)</f>
        <v>2100</v>
      </c>
      <c r="I378">
        <f>IF($A378="","",Tienda_1!H378)</f>
        <v>4</v>
      </c>
      <c r="J378">
        <f>IF($A378="",0,IF(AND(OR('Cuadro-de-mando'!$B$4="(Todas)",'Cuadro-de-mando'!$B$4=$A378),OR('Cuadro-de-mando'!$E$4="(Todas)",'Cuadro-de-mando'!$E$4=$B378),OR('Cuadro-de-mando'!$H$4="(Todas)",'Cuadro-de-mando'!$H$4=$C378),OR('Cuadro-de-mando'!$K$4="(Todas)",'Cuadro-de-mando'!$K$4=$E378),OR('Cuadro-de-mando'!$N$4="(Todos)",'Cuadro-de-mando'!$N$4=$F378)),1,0))</f>
        <v>1</v>
      </c>
    </row>
    <row r="379" spans="1:10" x14ac:dyDescent="0.25">
      <c r="A379" t="str">
        <f>IF(Tienda_1!$A379="","","Tienda 1")</f>
        <v>Tienda 1</v>
      </c>
      <c r="B379" t="str">
        <f>IF($A379="","",Tienda_1!B379)</f>
        <v>Muebles</v>
      </c>
      <c r="C379" t="str">
        <f>IF($A379="","",Tienda_1!G379)</f>
        <v>Bogotá</v>
      </c>
      <c r="D379" t="str">
        <f>IF($A379="","",Tienda_1!F379)</f>
        <v>Felipe Santos</v>
      </c>
      <c r="E379" t="str">
        <f>IF($A379="","",Tienda_1!I379)</f>
        <v>Tarjeta de crédito</v>
      </c>
      <c r="F379">
        <f>IF($A379="","",VALUE(RIGHT(Tienda_1!E379,4)))</f>
        <v>2021</v>
      </c>
      <c r="G379">
        <f>IF($A379="","",Tienda_1!C379)</f>
        <v>204100</v>
      </c>
      <c r="H379">
        <f>IF($A379="","",Tienda_1!D379)</f>
        <v>9100</v>
      </c>
      <c r="I379">
        <f>IF($A379="","",Tienda_1!H379)</f>
        <v>5</v>
      </c>
      <c r="J379">
        <f>IF($A379="",0,IF(AND(OR('Cuadro-de-mando'!$B$4="(Todas)",'Cuadro-de-mando'!$B$4=$A379),OR('Cuadro-de-mando'!$E$4="(Todas)",'Cuadro-de-mando'!$E$4=$B379),OR('Cuadro-de-mando'!$H$4="(Todas)",'Cuadro-de-mando'!$H$4=$C379),OR('Cuadro-de-mando'!$K$4="(Todas)",'Cuadro-de-mando'!$K$4=$E379),OR('Cuadro-de-mando'!$N$4="(Todos)",'Cuadro-de-mando'!$N$4=$F379)),1,0))</f>
        <v>1</v>
      </c>
    </row>
    <row r="380" spans="1:10" x14ac:dyDescent="0.25">
      <c r="A380" t="str">
        <f>IF(Tienda_1!$A380="","","Tienda 1")</f>
        <v>Tienda 1</v>
      </c>
      <c r="B380" t="str">
        <f>IF($A380="","",Tienda_1!B380)</f>
        <v>Electrodomésticos</v>
      </c>
      <c r="C380" t="str">
        <f>IF($A380="","",Tienda_1!G380)</f>
        <v>Bogotá</v>
      </c>
      <c r="D380" t="str">
        <f>IF($A380="","",Tienda_1!F380)</f>
        <v>Beatriz Morales</v>
      </c>
      <c r="E380" t="str">
        <f>IF($A380="","",Tienda_1!I380)</f>
        <v>Tarjeta de crédito</v>
      </c>
      <c r="F380">
        <f>IF($A380="","",VALUE(RIGHT(Tienda_1!E380,4)))</f>
        <v>2020</v>
      </c>
      <c r="G380">
        <f>IF($A380="","",Tienda_1!C380)</f>
        <v>335300</v>
      </c>
      <c r="H380">
        <f>IF($A380="","",Tienda_1!D380)</f>
        <v>18200</v>
      </c>
      <c r="I380">
        <f>IF($A380="","",Tienda_1!H380)</f>
        <v>4</v>
      </c>
      <c r="J380">
        <f>IF($A380="",0,IF(AND(OR('Cuadro-de-mando'!$B$4="(Todas)",'Cuadro-de-mando'!$B$4=$A380),OR('Cuadro-de-mando'!$E$4="(Todas)",'Cuadro-de-mando'!$E$4=$B380),OR('Cuadro-de-mando'!$H$4="(Todas)",'Cuadro-de-mando'!$H$4=$C380),OR('Cuadro-de-mando'!$K$4="(Todas)",'Cuadro-de-mando'!$K$4=$E380),OR('Cuadro-de-mando'!$N$4="(Todos)",'Cuadro-de-mando'!$N$4=$F380)),1,0))</f>
        <v>1</v>
      </c>
    </row>
    <row r="381" spans="1:10" x14ac:dyDescent="0.25">
      <c r="A381" t="str">
        <f>IF(Tienda_1!$A381="","","Tienda 1")</f>
        <v>Tienda 1</v>
      </c>
      <c r="B381" t="str">
        <f>IF($A381="","",Tienda_1!B381)</f>
        <v>Deportes y diversión</v>
      </c>
      <c r="C381" t="str">
        <f>IF($A381="","",Tienda_1!G381)</f>
        <v>Bogotá</v>
      </c>
      <c r="D381" t="str">
        <f>IF($A381="","",Tienda_1!F381)</f>
        <v>Ángel Rodriguez</v>
      </c>
      <c r="E381" t="str">
        <f>IF($A381="","",Tienda_1!I381)</f>
        <v>Tarjeta de crédito</v>
      </c>
      <c r="F381">
        <f>IF($A381="","",VALUE(RIGHT(Tienda_1!E381,4)))</f>
        <v>2021</v>
      </c>
      <c r="G381">
        <f>IF($A381="","",Tienda_1!C381)</f>
        <v>42400</v>
      </c>
      <c r="H381">
        <f>IF($A381="","",Tienda_1!D381)</f>
        <v>2700</v>
      </c>
      <c r="I381">
        <f>IF($A381="","",Tienda_1!H381)</f>
        <v>5</v>
      </c>
      <c r="J381">
        <f>IF($A381="",0,IF(AND(OR('Cuadro-de-mando'!$B$4="(Todas)",'Cuadro-de-mando'!$B$4=$A381),OR('Cuadro-de-mando'!$E$4="(Todas)",'Cuadro-de-mando'!$E$4=$B381),OR('Cuadro-de-mando'!$H$4="(Todas)",'Cuadro-de-mando'!$H$4=$C381),OR('Cuadro-de-mando'!$K$4="(Todas)",'Cuadro-de-mando'!$K$4=$E381),OR('Cuadro-de-mando'!$N$4="(Todos)",'Cuadro-de-mando'!$N$4=$F381)),1,0))</f>
        <v>1</v>
      </c>
    </row>
    <row r="382" spans="1:10" x14ac:dyDescent="0.25">
      <c r="A382" t="str">
        <f>IF(Tienda_1!$A382="","","Tienda 1")</f>
        <v>Tienda 1</v>
      </c>
      <c r="B382" t="str">
        <f>IF($A382="","",Tienda_1!B382)</f>
        <v>Juguetes</v>
      </c>
      <c r="C382" t="str">
        <f>IF($A382="","",Tienda_1!G382)</f>
        <v>Medellín</v>
      </c>
      <c r="D382" t="str">
        <f>IF($A382="","",Tienda_1!F382)</f>
        <v>Beatriz Morales</v>
      </c>
      <c r="E382" t="str">
        <f>IF($A382="","",Tienda_1!I382)</f>
        <v>Nequi</v>
      </c>
      <c r="F382">
        <f>IF($A382="","",VALUE(RIGHT(Tienda_1!E382,4)))</f>
        <v>2021</v>
      </c>
      <c r="G382">
        <f>IF($A382="","",Tienda_1!C382)</f>
        <v>38800</v>
      </c>
      <c r="H382">
        <f>IF($A382="","",Tienda_1!D382)</f>
        <v>2300</v>
      </c>
      <c r="I382">
        <f>IF($A382="","",Tienda_1!H382)</f>
        <v>4</v>
      </c>
      <c r="J382">
        <f>IF($A382="",0,IF(AND(OR('Cuadro-de-mando'!$B$4="(Todas)",'Cuadro-de-mando'!$B$4=$A382),OR('Cuadro-de-mando'!$E$4="(Todas)",'Cuadro-de-mando'!$E$4=$B382),OR('Cuadro-de-mando'!$H$4="(Todas)",'Cuadro-de-mando'!$H$4=$C382),OR('Cuadro-de-mando'!$K$4="(Todas)",'Cuadro-de-mando'!$K$4=$E382),OR('Cuadro-de-mando'!$N$4="(Todos)",'Cuadro-de-mando'!$N$4=$F382)),1,0))</f>
        <v>1</v>
      </c>
    </row>
    <row r="383" spans="1:10" x14ac:dyDescent="0.25">
      <c r="A383" t="str">
        <f>IF(Tienda_1!$A383="","","Tienda 1")</f>
        <v>Tienda 1</v>
      </c>
      <c r="B383" t="str">
        <f>IF($A383="","",Tienda_1!B383)</f>
        <v>Libros</v>
      </c>
      <c r="C383" t="str">
        <f>IF($A383="","",Tienda_1!G383)</f>
        <v>Cali</v>
      </c>
      <c r="D383" t="str">
        <f>IF($A383="","",Tienda_1!F383)</f>
        <v>Beatriz Morales</v>
      </c>
      <c r="E383" t="str">
        <f>IF($A383="","",Tienda_1!I383)</f>
        <v>Tarjeta de crédito</v>
      </c>
      <c r="F383">
        <f>IF($A383="","",VALUE(RIGHT(Tienda_1!E383,4)))</f>
        <v>2022</v>
      </c>
      <c r="G383">
        <f>IF($A383="","",Tienda_1!C383)</f>
        <v>44500</v>
      </c>
      <c r="H383">
        <f>IF($A383="","",Tienda_1!D383)</f>
        <v>2800</v>
      </c>
      <c r="I383">
        <f>IF($A383="","",Tienda_1!H383)</f>
        <v>5</v>
      </c>
      <c r="J383">
        <f>IF($A383="",0,IF(AND(OR('Cuadro-de-mando'!$B$4="(Todas)",'Cuadro-de-mando'!$B$4=$A383),OR('Cuadro-de-mando'!$E$4="(Todas)",'Cuadro-de-mando'!$E$4=$B383),OR('Cuadro-de-mando'!$H$4="(Todas)",'Cuadro-de-mando'!$H$4=$C383),OR('Cuadro-de-mando'!$K$4="(Todas)",'Cuadro-de-mando'!$K$4=$E383),OR('Cuadro-de-mando'!$N$4="(Todos)",'Cuadro-de-mando'!$N$4=$F383)),1,0))</f>
        <v>1</v>
      </c>
    </row>
    <row r="384" spans="1:10" x14ac:dyDescent="0.25">
      <c r="A384" t="str">
        <f>IF(Tienda_1!$A384="","","Tienda 1")</f>
        <v>Tienda 1</v>
      </c>
      <c r="B384" t="str">
        <f>IF($A384="","",Tienda_1!B384)</f>
        <v>Muebles</v>
      </c>
      <c r="C384" t="str">
        <f>IF($A384="","",Tienda_1!G384)</f>
        <v>Bogotá</v>
      </c>
      <c r="D384" t="str">
        <f>IF($A384="","",Tienda_1!F384)</f>
        <v>Felipe Santos</v>
      </c>
      <c r="E384" t="str">
        <f>IF($A384="","",Tienda_1!I384)</f>
        <v>Nequi</v>
      </c>
      <c r="F384">
        <f>IF($A384="","",VALUE(RIGHT(Tienda_1!E384,4)))</f>
        <v>2023</v>
      </c>
      <c r="G384">
        <f>IF($A384="","",Tienda_1!C384)</f>
        <v>228400</v>
      </c>
      <c r="H384">
        <f>IF($A384="","",Tienda_1!D384)</f>
        <v>20000</v>
      </c>
      <c r="I384">
        <f>IF($A384="","",Tienda_1!H384)</f>
        <v>3</v>
      </c>
      <c r="J384">
        <f>IF($A384="",0,IF(AND(OR('Cuadro-de-mando'!$B$4="(Todas)",'Cuadro-de-mando'!$B$4=$A384),OR('Cuadro-de-mando'!$E$4="(Todas)",'Cuadro-de-mando'!$E$4=$B384),OR('Cuadro-de-mando'!$H$4="(Todas)",'Cuadro-de-mando'!$H$4=$C384),OR('Cuadro-de-mando'!$K$4="(Todas)",'Cuadro-de-mando'!$K$4=$E384),OR('Cuadro-de-mando'!$N$4="(Todos)",'Cuadro-de-mando'!$N$4=$F384)),1,0))</f>
        <v>1</v>
      </c>
    </row>
    <row r="385" spans="1:10" x14ac:dyDescent="0.25">
      <c r="A385" t="str">
        <f>IF(Tienda_1!$A385="","","Tienda 1")</f>
        <v>Tienda 1</v>
      </c>
      <c r="B385" t="str">
        <f>IF($A385="","",Tienda_1!B385)</f>
        <v>Muebles</v>
      </c>
      <c r="C385" t="str">
        <f>IF($A385="","",Tienda_1!G385)</f>
        <v>Cali</v>
      </c>
      <c r="D385" t="str">
        <f>IF($A385="","",Tienda_1!F385)</f>
        <v>Ángel Rodriguez</v>
      </c>
      <c r="E385" t="str">
        <f>IF($A385="","",Tienda_1!I385)</f>
        <v>Nequi</v>
      </c>
      <c r="F385">
        <f>IF($A385="","",VALUE(RIGHT(Tienda_1!E385,4)))</f>
        <v>2023</v>
      </c>
      <c r="G385">
        <f>IF($A385="","",Tienda_1!C385)</f>
        <v>518100</v>
      </c>
      <c r="H385">
        <f>IF($A385="","",Tienda_1!D385)</f>
        <v>25800</v>
      </c>
      <c r="I385">
        <f>IF($A385="","",Tienda_1!H385)</f>
        <v>5</v>
      </c>
      <c r="J385">
        <f>IF($A385="",0,IF(AND(OR('Cuadro-de-mando'!$B$4="(Todas)",'Cuadro-de-mando'!$B$4=$A385),OR('Cuadro-de-mando'!$E$4="(Todas)",'Cuadro-de-mando'!$E$4=$B385),OR('Cuadro-de-mando'!$H$4="(Todas)",'Cuadro-de-mando'!$H$4=$C385),OR('Cuadro-de-mando'!$K$4="(Todas)",'Cuadro-de-mando'!$K$4=$E385),OR('Cuadro-de-mando'!$N$4="(Todos)",'Cuadro-de-mando'!$N$4=$F385)),1,0))</f>
        <v>1</v>
      </c>
    </row>
    <row r="386" spans="1:10" x14ac:dyDescent="0.25">
      <c r="A386" t="str">
        <f>IF(Tienda_1!$A386="","","Tienda 1")</f>
        <v>Tienda 1</v>
      </c>
      <c r="B386" t="str">
        <f>IF($A386="","",Tienda_1!B386)</f>
        <v>Juguetes</v>
      </c>
      <c r="C386" t="str">
        <f>IF($A386="","",Tienda_1!G386)</f>
        <v>Bogotá</v>
      </c>
      <c r="D386" t="str">
        <f>IF($A386="","",Tienda_1!F386)</f>
        <v>Izabela de León</v>
      </c>
      <c r="E386" t="str">
        <f>IF($A386="","",Tienda_1!I386)</f>
        <v>Tarjeta de crédito</v>
      </c>
      <c r="F386">
        <f>IF($A386="","",VALUE(RIGHT(Tienda_1!E386,4)))</f>
        <v>2020</v>
      </c>
      <c r="G386">
        <f>IF($A386="","",Tienda_1!C386)</f>
        <v>189800</v>
      </c>
      <c r="H386">
        <f>IF($A386="","",Tienda_1!D386)</f>
        <v>10500</v>
      </c>
      <c r="I386">
        <f>IF($A386="","",Tienda_1!H386)</f>
        <v>1</v>
      </c>
      <c r="J386">
        <f>IF($A386="",0,IF(AND(OR('Cuadro-de-mando'!$B$4="(Todas)",'Cuadro-de-mando'!$B$4=$A386),OR('Cuadro-de-mando'!$E$4="(Todas)",'Cuadro-de-mando'!$E$4=$B386),OR('Cuadro-de-mando'!$H$4="(Todas)",'Cuadro-de-mando'!$H$4=$C386),OR('Cuadro-de-mando'!$K$4="(Todas)",'Cuadro-de-mando'!$K$4=$E386),OR('Cuadro-de-mando'!$N$4="(Todos)",'Cuadro-de-mando'!$N$4=$F386)),1,0))</f>
        <v>1</v>
      </c>
    </row>
    <row r="387" spans="1:10" x14ac:dyDescent="0.25">
      <c r="A387" t="str">
        <f>IF(Tienda_1!$A387="","","Tienda 1")</f>
        <v>Tienda 1</v>
      </c>
      <c r="B387" t="str">
        <f>IF($A387="","",Tienda_1!B387)</f>
        <v>Electrodomésticos</v>
      </c>
      <c r="C387" t="str">
        <f>IF($A387="","",Tienda_1!G387)</f>
        <v>Santa Marta</v>
      </c>
      <c r="D387" t="str">
        <f>IF($A387="","",Tienda_1!F387)</f>
        <v>Mariana Herrera</v>
      </c>
      <c r="E387" t="str">
        <f>IF($A387="","",Tienda_1!I387)</f>
        <v>Cupón</v>
      </c>
      <c r="F387">
        <f>IF($A387="","",VALUE(RIGHT(Tienda_1!E387,4)))</f>
        <v>2022</v>
      </c>
      <c r="G387">
        <f>IF($A387="","",Tienda_1!C387)</f>
        <v>1674300</v>
      </c>
      <c r="H387">
        <f>IF($A387="","",Tienda_1!D387)</f>
        <v>87300</v>
      </c>
      <c r="I387">
        <f>IF($A387="","",Tienda_1!H387)</f>
        <v>4</v>
      </c>
      <c r="J387">
        <f>IF($A387="",0,IF(AND(OR('Cuadro-de-mando'!$B$4="(Todas)",'Cuadro-de-mando'!$B$4=$A387),OR('Cuadro-de-mando'!$E$4="(Todas)",'Cuadro-de-mando'!$E$4=$B387),OR('Cuadro-de-mando'!$H$4="(Todas)",'Cuadro-de-mando'!$H$4=$C387),OR('Cuadro-de-mando'!$K$4="(Todas)",'Cuadro-de-mando'!$K$4=$E387),OR('Cuadro-de-mando'!$N$4="(Todos)",'Cuadro-de-mando'!$N$4=$F387)),1,0))</f>
        <v>1</v>
      </c>
    </row>
    <row r="388" spans="1:10" x14ac:dyDescent="0.25">
      <c r="A388" t="str">
        <f>IF(Tienda_1!$A388="","","Tienda 1")</f>
        <v>Tienda 1</v>
      </c>
      <c r="B388" t="str">
        <f>IF($A388="","",Tienda_1!B388)</f>
        <v>Muebles</v>
      </c>
      <c r="C388" t="str">
        <f>IF($A388="","",Tienda_1!G388)</f>
        <v>Medellín</v>
      </c>
      <c r="D388" t="str">
        <f>IF($A388="","",Tienda_1!F388)</f>
        <v>Izabela de León</v>
      </c>
      <c r="E388" t="str">
        <f>IF($A388="","",Tienda_1!I388)</f>
        <v>Tarjeta de crédito</v>
      </c>
      <c r="F388">
        <f>IF($A388="","",VALUE(RIGHT(Tienda_1!E388,4)))</f>
        <v>2022</v>
      </c>
      <c r="G388">
        <f>IF($A388="","",Tienda_1!C388)</f>
        <v>523100</v>
      </c>
      <c r="H388">
        <f>IF($A388="","",Tienda_1!D388)</f>
        <v>28200</v>
      </c>
      <c r="I388">
        <f>IF($A388="","",Tienda_1!H388)</f>
        <v>4</v>
      </c>
      <c r="J388">
        <f>IF($A388="",0,IF(AND(OR('Cuadro-de-mando'!$B$4="(Todas)",'Cuadro-de-mando'!$B$4=$A388),OR('Cuadro-de-mando'!$E$4="(Todas)",'Cuadro-de-mando'!$E$4=$B388),OR('Cuadro-de-mando'!$H$4="(Todas)",'Cuadro-de-mando'!$H$4=$C388),OR('Cuadro-de-mando'!$K$4="(Todas)",'Cuadro-de-mando'!$K$4=$E388),OR('Cuadro-de-mando'!$N$4="(Todos)",'Cuadro-de-mando'!$N$4=$F388)),1,0))</f>
        <v>1</v>
      </c>
    </row>
    <row r="389" spans="1:10" x14ac:dyDescent="0.25">
      <c r="A389" t="str">
        <f>IF(Tienda_1!$A389="","","Tienda 1")</f>
        <v>Tienda 1</v>
      </c>
      <c r="B389" t="str">
        <f>IF($A389="","",Tienda_1!B389)</f>
        <v>Muebles</v>
      </c>
      <c r="C389" t="str">
        <f>IF($A389="","",Tienda_1!G389)</f>
        <v>Bogotá</v>
      </c>
      <c r="D389" t="str">
        <f>IF($A389="","",Tienda_1!F389)</f>
        <v>Blanca Ramirez</v>
      </c>
      <c r="E389" t="str">
        <f>IF($A389="","",Tienda_1!I389)</f>
        <v>Tarjeta de crédito</v>
      </c>
      <c r="F389">
        <f>IF($A389="","",VALUE(RIGHT(Tienda_1!E389,4)))</f>
        <v>2021</v>
      </c>
      <c r="G389">
        <f>IF($A389="","",Tienda_1!C389)</f>
        <v>189900</v>
      </c>
      <c r="H389">
        <f>IF($A389="","",Tienda_1!D389)</f>
        <v>8300</v>
      </c>
      <c r="I389">
        <f>IF($A389="","",Tienda_1!H389)</f>
        <v>5</v>
      </c>
      <c r="J389">
        <f>IF($A389="",0,IF(AND(OR('Cuadro-de-mando'!$B$4="(Todas)",'Cuadro-de-mando'!$B$4=$A389),OR('Cuadro-de-mando'!$E$4="(Todas)",'Cuadro-de-mando'!$E$4=$B389),OR('Cuadro-de-mando'!$H$4="(Todas)",'Cuadro-de-mando'!$H$4=$C389),OR('Cuadro-de-mando'!$K$4="(Todas)",'Cuadro-de-mando'!$K$4=$E389),OR('Cuadro-de-mando'!$N$4="(Todos)",'Cuadro-de-mando'!$N$4=$F389)),1,0))</f>
        <v>1</v>
      </c>
    </row>
    <row r="390" spans="1:10" x14ac:dyDescent="0.25">
      <c r="A390" t="str">
        <f>IF(Tienda_1!$A390="","","Tienda 1")</f>
        <v>Tienda 1</v>
      </c>
      <c r="B390" t="str">
        <f>IF($A390="","",Tienda_1!B390)</f>
        <v>Muebles</v>
      </c>
      <c r="C390" t="str">
        <f>IF($A390="","",Tienda_1!G390)</f>
        <v>Barranquilla</v>
      </c>
      <c r="D390" t="str">
        <f>IF($A390="","",Tienda_1!F390)</f>
        <v>Beatriz Morales</v>
      </c>
      <c r="E390" t="str">
        <f>IF($A390="","",Tienda_1!I390)</f>
        <v>Cupón</v>
      </c>
      <c r="F390">
        <f>IF($A390="","",VALUE(RIGHT(Tienda_1!E390,4)))</f>
        <v>2021</v>
      </c>
      <c r="G390">
        <f>IF($A390="","",Tienda_1!C390)</f>
        <v>968700</v>
      </c>
      <c r="H390">
        <f>IF($A390="","",Tienda_1!D390)</f>
        <v>49800</v>
      </c>
      <c r="I390">
        <f>IF($A390="","",Tienda_1!H390)</f>
        <v>3</v>
      </c>
      <c r="J390">
        <f>IF($A390="",0,IF(AND(OR('Cuadro-de-mando'!$B$4="(Todas)",'Cuadro-de-mando'!$B$4=$A390),OR('Cuadro-de-mando'!$E$4="(Todas)",'Cuadro-de-mando'!$E$4=$B390),OR('Cuadro-de-mando'!$H$4="(Todas)",'Cuadro-de-mando'!$H$4=$C390),OR('Cuadro-de-mando'!$K$4="(Todas)",'Cuadro-de-mando'!$K$4=$E390),OR('Cuadro-de-mando'!$N$4="(Todos)",'Cuadro-de-mando'!$N$4=$F390)),1,0))</f>
        <v>1</v>
      </c>
    </row>
    <row r="391" spans="1:10" x14ac:dyDescent="0.25">
      <c r="A391" t="str">
        <f>IF(Tienda_1!$A391="","","Tienda 1")</f>
        <v>Tienda 1</v>
      </c>
      <c r="B391" t="str">
        <f>IF($A391="","",Tienda_1!B391)</f>
        <v>Juguetes</v>
      </c>
      <c r="C391" t="str">
        <f>IF($A391="","",Tienda_1!G391)</f>
        <v>Bogotá</v>
      </c>
      <c r="D391" t="str">
        <f>IF($A391="","",Tienda_1!F391)</f>
        <v>Blanca Ramirez</v>
      </c>
      <c r="E391" t="str">
        <f>IF($A391="","",Tienda_1!I391)</f>
        <v>Nequi</v>
      </c>
      <c r="F391">
        <f>IF($A391="","",VALUE(RIGHT(Tienda_1!E391,4)))</f>
        <v>2020</v>
      </c>
      <c r="G391">
        <f>IF($A391="","",Tienda_1!C391)</f>
        <v>80300</v>
      </c>
      <c r="H391">
        <f>IF($A391="","",Tienda_1!D391)</f>
        <v>2500</v>
      </c>
      <c r="I391">
        <f>IF($A391="","",Tienda_1!H391)</f>
        <v>5</v>
      </c>
      <c r="J391">
        <f>IF($A391="",0,IF(AND(OR('Cuadro-de-mando'!$B$4="(Todas)",'Cuadro-de-mando'!$B$4=$A391),OR('Cuadro-de-mando'!$E$4="(Todas)",'Cuadro-de-mando'!$E$4=$B391),OR('Cuadro-de-mando'!$H$4="(Todas)",'Cuadro-de-mando'!$H$4=$C391),OR('Cuadro-de-mando'!$K$4="(Todas)",'Cuadro-de-mando'!$K$4=$E391),OR('Cuadro-de-mando'!$N$4="(Todos)",'Cuadro-de-mando'!$N$4=$F391)),1,0))</f>
        <v>1</v>
      </c>
    </row>
    <row r="392" spans="1:10" x14ac:dyDescent="0.25">
      <c r="A392" t="str">
        <f>IF(Tienda_1!$A392="","","Tienda 1")</f>
        <v>Tienda 1</v>
      </c>
      <c r="B392" t="str">
        <f>IF($A392="","",Tienda_1!B392)</f>
        <v>Deportes y diversión</v>
      </c>
      <c r="C392" t="str">
        <f>IF($A392="","",Tienda_1!G392)</f>
        <v>Bogotá</v>
      </c>
      <c r="D392" t="str">
        <f>IF($A392="","",Tienda_1!F392)</f>
        <v>Juliana Costa</v>
      </c>
      <c r="E392" t="str">
        <f>IF($A392="","",Tienda_1!I392)</f>
        <v>Tarjeta de crédito</v>
      </c>
      <c r="F392">
        <f>IF($A392="","",VALUE(RIGHT(Tienda_1!E392,4)))</f>
        <v>2021</v>
      </c>
      <c r="G392">
        <f>IF($A392="","",Tienda_1!C392)</f>
        <v>11500</v>
      </c>
      <c r="H392">
        <f>IF($A392="","",Tienda_1!D392)</f>
        <v>0</v>
      </c>
      <c r="I392">
        <f>IF($A392="","",Tienda_1!H392)</f>
        <v>4</v>
      </c>
      <c r="J392">
        <f>IF($A392="",0,IF(AND(OR('Cuadro-de-mando'!$B$4="(Todas)",'Cuadro-de-mando'!$B$4=$A392),OR('Cuadro-de-mando'!$E$4="(Todas)",'Cuadro-de-mando'!$E$4=$B392),OR('Cuadro-de-mando'!$H$4="(Todas)",'Cuadro-de-mando'!$H$4=$C392),OR('Cuadro-de-mando'!$K$4="(Todas)",'Cuadro-de-mando'!$K$4=$E392),OR('Cuadro-de-mando'!$N$4="(Todos)",'Cuadro-de-mando'!$N$4=$F392)),1,0))</f>
        <v>1</v>
      </c>
    </row>
    <row r="393" spans="1:10" x14ac:dyDescent="0.25">
      <c r="A393" t="str">
        <f>IF(Tienda_1!$A393="","","Tienda 1")</f>
        <v>Tienda 1</v>
      </c>
      <c r="B393" t="str">
        <f>IF($A393="","",Tienda_1!B393)</f>
        <v>Deportes y diversión</v>
      </c>
      <c r="C393" t="str">
        <f>IF($A393="","",Tienda_1!G393)</f>
        <v>Medellín</v>
      </c>
      <c r="D393" t="str">
        <f>IF($A393="","",Tienda_1!F393)</f>
        <v>Izabela de León</v>
      </c>
      <c r="E393" t="str">
        <f>IF($A393="","",Tienda_1!I393)</f>
        <v>Tarjeta de crédito</v>
      </c>
      <c r="F393">
        <f>IF($A393="","",VALUE(RIGHT(Tienda_1!E393,4)))</f>
        <v>2021</v>
      </c>
      <c r="G393">
        <f>IF($A393="","",Tienda_1!C393)</f>
        <v>43200</v>
      </c>
      <c r="H393">
        <f>IF($A393="","",Tienda_1!D393)</f>
        <v>2700</v>
      </c>
      <c r="I393">
        <f>IF($A393="","",Tienda_1!H393)</f>
        <v>5</v>
      </c>
      <c r="J393">
        <f>IF($A393="",0,IF(AND(OR('Cuadro-de-mando'!$B$4="(Todas)",'Cuadro-de-mando'!$B$4=$A393),OR('Cuadro-de-mando'!$E$4="(Todas)",'Cuadro-de-mando'!$E$4=$B393),OR('Cuadro-de-mando'!$H$4="(Todas)",'Cuadro-de-mando'!$H$4=$C393),OR('Cuadro-de-mando'!$K$4="(Todas)",'Cuadro-de-mando'!$K$4=$E393),OR('Cuadro-de-mando'!$N$4="(Todos)",'Cuadro-de-mando'!$N$4=$F393)),1,0))</f>
        <v>1</v>
      </c>
    </row>
    <row r="394" spans="1:10" x14ac:dyDescent="0.25">
      <c r="A394" t="str">
        <f>IF(Tienda_1!$A394="","","Tienda 1")</f>
        <v>Tienda 1</v>
      </c>
      <c r="B394" t="str">
        <f>IF($A394="","",Tienda_1!B394)</f>
        <v>Juguetes</v>
      </c>
      <c r="C394" t="str">
        <f>IF($A394="","",Tienda_1!G394)</f>
        <v>Bogotá</v>
      </c>
      <c r="D394" t="str">
        <f>IF($A394="","",Tienda_1!F394)</f>
        <v>Camila Rivera</v>
      </c>
      <c r="E394" t="str">
        <f>IF($A394="","",Tienda_1!I394)</f>
        <v>Tarjeta de crédito</v>
      </c>
      <c r="F394">
        <f>IF($A394="","",VALUE(RIGHT(Tienda_1!E394,4)))</f>
        <v>2020</v>
      </c>
      <c r="G394">
        <f>IF($A394="","",Tienda_1!C394)</f>
        <v>7600</v>
      </c>
      <c r="H394">
        <f>IF($A394="","",Tienda_1!D394)</f>
        <v>0</v>
      </c>
      <c r="I394">
        <f>IF($A394="","",Tienda_1!H394)</f>
        <v>4</v>
      </c>
      <c r="J394">
        <f>IF($A394="",0,IF(AND(OR('Cuadro-de-mando'!$B$4="(Todas)",'Cuadro-de-mando'!$B$4=$A394),OR('Cuadro-de-mando'!$E$4="(Todas)",'Cuadro-de-mando'!$E$4=$B394),OR('Cuadro-de-mando'!$H$4="(Todas)",'Cuadro-de-mando'!$H$4=$C394),OR('Cuadro-de-mando'!$K$4="(Todas)",'Cuadro-de-mando'!$K$4=$E394),OR('Cuadro-de-mando'!$N$4="(Todos)",'Cuadro-de-mando'!$N$4=$F394)),1,0))</f>
        <v>1</v>
      </c>
    </row>
    <row r="395" spans="1:10" x14ac:dyDescent="0.25">
      <c r="A395" t="str">
        <f>IF(Tienda_1!$A395="","","Tienda 1")</f>
        <v>Tienda 1</v>
      </c>
      <c r="B395" t="str">
        <f>IF($A395="","",Tienda_1!B395)</f>
        <v>Muebles</v>
      </c>
      <c r="C395" t="str">
        <f>IF($A395="","",Tienda_1!G395)</f>
        <v>Bogotá</v>
      </c>
      <c r="D395" t="str">
        <f>IF($A395="","",Tienda_1!F395)</f>
        <v>Mariana Herrera</v>
      </c>
      <c r="E395" t="str">
        <f>IF($A395="","",Tienda_1!I395)</f>
        <v>Tarjeta de crédito</v>
      </c>
      <c r="F395">
        <f>IF($A395="","",VALUE(RIGHT(Tienda_1!E395,4)))</f>
        <v>2021</v>
      </c>
      <c r="G395">
        <f>IF($A395="","",Tienda_1!C395)</f>
        <v>708600</v>
      </c>
      <c r="H395">
        <f>IF($A395="","",Tienda_1!D395)</f>
        <v>38400</v>
      </c>
      <c r="I395">
        <f>IF($A395="","",Tienda_1!H395)</f>
        <v>4</v>
      </c>
      <c r="J395">
        <f>IF($A395="",0,IF(AND(OR('Cuadro-de-mando'!$B$4="(Todas)",'Cuadro-de-mando'!$B$4=$A395),OR('Cuadro-de-mando'!$E$4="(Todas)",'Cuadro-de-mando'!$E$4=$B395),OR('Cuadro-de-mando'!$H$4="(Todas)",'Cuadro-de-mando'!$H$4=$C395),OR('Cuadro-de-mando'!$K$4="(Todas)",'Cuadro-de-mando'!$K$4=$E395),OR('Cuadro-de-mando'!$N$4="(Todos)",'Cuadro-de-mando'!$N$4=$F395)),1,0))</f>
        <v>1</v>
      </c>
    </row>
    <row r="396" spans="1:10" x14ac:dyDescent="0.25">
      <c r="A396" t="str">
        <f>IF(Tienda_1!$A396="","","Tienda 1")</f>
        <v>Tienda 1</v>
      </c>
      <c r="B396" t="str">
        <f>IF($A396="","",Tienda_1!B396)</f>
        <v>Juguetes</v>
      </c>
      <c r="C396" t="str">
        <f>IF($A396="","",Tienda_1!G396)</f>
        <v>Medellín</v>
      </c>
      <c r="D396" t="str">
        <f>IF($A396="","",Tienda_1!F396)</f>
        <v>Blanca Ramirez</v>
      </c>
      <c r="E396" t="str">
        <f>IF($A396="","",Tienda_1!I396)</f>
        <v>Tarjeta de crédito</v>
      </c>
      <c r="F396">
        <f>IF($A396="","",VALUE(RIGHT(Tienda_1!E396,4)))</f>
        <v>2022</v>
      </c>
      <c r="G396">
        <f>IF($A396="","",Tienda_1!C396)</f>
        <v>45300</v>
      </c>
      <c r="H396">
        <f>IF($A396="","",Tienda_1!D396)</f>
        <v>0</v>
      </c>
      <c r="I396">
        <f>IF($A396="","",Tienda_1!H396)</f>
        <v>5</v>
      </c>
      <c r="J396">
        <f>IF($A396="",0,IF(AND(OR('Cuadro-de-mando'!$B$4="(Todas)",'Cuadro-de-mando'!$B$4=$A396),OR('Cuadro-de-mando'!$E$4="(Todas)",'Cuadro-de-mando'!$E$4=$B396),OR('Cuadro-de-mando'!$H$4="(Todas)",'Cuadro-de-mando'!$H$4=$C396),OR('Cuadro-de-mando'!$K$4="(Todas)",'Cuadro-de-mando'!$K$4=$E396),OR('Cuadro-de-mando'!$N$4="(Todos)",'Cuadro-de-mando'!$N$4=$F396)),1,0))</f>
        <v>1</v>
      </c>
    </row>
    <row r="397" spans="1:10" x14ac:dyDescent="0.25">
      <c r="A397" t="str">
        <f>IF(Tienda_1!$A397="","","Tienda 1")</f>
        <v>Tienda 1</v>
      </c>
      <c r="B397" t="str">
        <f>IF($A397="","",Tienda_1!B397)</f>
        <v>Juguetes</v>
      </c>
      <c r="C397" t="str">
        <f>IF($A397="","",Tienda_1!G397)</f>
        <v>Medellín</v>
      </c>
      <c r="D397" t="str">
        <f>IF($A397="","",Tienda_1!F397)</f>
        <v>Maria Alfonso</v>
      </c>
      <c r="E397" t="str">
        <f>IF($A397="","",Tienda_1!I397)</f>
        <v>Tarjeta de crédito</v>
      </c>
      <c r="F397">
        <f>IF($A397="","",VALUE(RIGHT(Tienda_1!E397,4)))</f>
        <v>2022</v>
      </c>
      <c r="G397">
        <f>IF($A397="","",Tienda_1!C397)</f>
        <v>112600</v>
      </c>
      <c r="H397">
        <f>IF($A397="","",Tienda_1!D397)</f>
        <v>4200</v>
      </c>
      <c r="I397">
        <f>IF($A397="","",Tienda_1!H397)</f>
        <v>2</v>
      </c>
      <c r="J397">
        <f>IF($A397="",0,IF(AND(OR('Cuadro-de-mando'!$B$4="(Todas)",'Cuadro-de-mando'!$B$4=$A397),OR('Cuadro-de-mando'!$E$4="(Todas)",'Cuadro-de-mando'!$E$4=$B397),OR('Cuadro-de-mando'!$H$4="(Todas)",'Cuadro-de-mando'!$H$4=$C397),OR('Cuadro-de-mando'!$K$4="(Todas)",'Cuadro-de-mando'!$K$4=$E397),OR('Cuadro-de-mando'!$N$4="(Todos)",'Cuadro-de-mando'!$N$4=$F397)),1,0))</f>
        <v>1</v>
      </c>
    </row>
    <row r="398" spans="1:10" x14ac:dyDescent="0.25">
      <c r="A398" t="str">
        <f>IF(Tienda_1!$A398="","","Tienda 1")</f>
        <v>Tienda 1</v>
      </c>
      <c r="B398" t="str">
        <f>IF($A398="","",Tienda_1!B398)</f>
        <v>Electrodomésticos</v>
      </c>
      <c r="C398" t="str">
        <f>IF($A398="","",Tienda_1!G398)</f>
        <v>Medellín</v>
      </c>
      <c r="D398" t="str">
        <f>IF($A398="","",Tienda_1!F398)</f>
        <v>Maria Alfonso</v>
      </c>
      <c r="E398" t="str">
        <f>IF($A398="","",Tienda_1!I398)</f>
        <v>Nequi</v>
      </c>
      <c r="F398">
        <f>IF($A398="","",VALUE(RIGHT(Tienda_1!E398,4)))</f>
        <v>2021</v>
      </c>
      <c r="G398">
        <f>IF($A398="","",Tienda_1!C398)</f>
        <v>1554400</v>
      </c>
      <c r="H398">
        <f>IF($A398="","",Tienda_1!D398)</f>
        <v>81000</v>
      </c>
      <c r="I398">
        <f>IF($A398="","",Tienda_1!H398)</f>
        <v>5</v>
      </c>
      <c r="J398">
        <f>IF($A398="",0,IF(AND(OR('Cuadro-de-mando'!$B$4="(Todas)",'Cuadro-de-mando'!$B$4=$A398),OR('Cuadro-de-mando'!$E$4="(Todas)",'Cuadro-de-mando'!$E$4=$B398),OR('Cuadro-de-mando'!$H$4="(Todas)",'Cuadro-de-mando'!$H$4=$C398),OR('Cuadro-de-mando'!$K$4="(Todas)",'Cuadro-de-mando'!$K$4=$E398),OR('Cuadro-de-mando'!$N$4="(Todos)",'Cuadro-de-mando'!$N$4=$F398)),1,0))</f>
        <v>1</v>
      </c>
    </row>
    <row r="399" spans="1:10" x14ac:dyDescent="0.25">
      <c r="A399" t="str">
        <f>IF(Tienda_1!$A399="","","Tienda 1")</f>
        <v>Tienda 1</v>
      </c>
      <c r="B399" t="str">
        <f>IF($A399="","",Tienda_1!B399)</f>
        <v>Deportes y diversión</v>
      </c>
      <c r="C399" t="str">
        <f>IF($A399="","",Tienda_1!G399)</f>
        <v>Bogotá</v>
      </c>
      <c r="D399" t="str">
        <f>IF($A399="","",Tienda_1!F399)</f>
        <v>Maria Alfonso</v>
      </c>
      <c r="E399" t="str">
        <f>IF($A399="","",Tienda_1!I399)</f>
        <v>Tarjeta de crédito</v>
      </c>
      <c r="F399">
        <f>IF($A399="","",VALUE(RIGHT(Tienda_1!E399,4)))</f>
        <v>2023</v>
      </c>
      <c r="G399">
        <f>IF($A399="","",Tienda_1!C399)</f>
        <v>20200</v>
      </c>
      <c r="H399">
        <f>IF($A399="","",Tienda_1!D399)</f>
        <v>0</v>
      </c>
      <c r="I399">
        <f>IF($A399="","",Tienda_1!H399)</f>
        <v>4</v>
      </c>
      <c r="J399">
        <f>IF($A399="",0,IF(AND(OR('Cuadro-de-mando'!$B$4="(Todas)",'Cuadro-de-mando'!$B$4=$A399),OR('Cuadro-de-mando'!$E$4="(Todas)",'Cuadro-de-mando'!$E$4=$B399),OR('Cuadro-de-mando'!$H$4="(Todas)",'Cuadro-de-mando'!$H$4=$C399),OR('Cuadro-de-mando'!$K$4="(Todas)",'Cuadro-de-mando'!$K$4=$E399),OR('Cuadro-de-mando'!$N$4="(Todos)",'Cuadro-de-mando'!$N$4=$F399)),1,0))</f>
        <v>1</v>
      </c>
    </row>
    <row r="400" spans="1:10" x14ac:dyDescent="0.25">
      <c r="A400" t="str">
        <f>IF(Tienda_1!$A400="","","Tienda 1")</f>
        <v>Tienda 1</v>
      </c>
      <c r="B400" t="str">
        <f>IF($A400="","",Tienda_1!B400)</f>
        <v>Deportes y diversión</v>
      </c>
      <c r="C400" t="str">
        <f>IF($A400="","",Tienda_1!G400)</f>
        <v>Cali</v>
      </c>
      <c r="D400" t="str">
        <f>IF($A400="","",Tienda_1!F400)</f>
        <v>Santiago Silva</v>
      </c>
      <c r="E400" t="str">
        <f>IF($A400="","",Tienda_1!I400)</f>
        <v>Tarjeta de crédito</v>
      </c>
      <c r="F400">
        <f>IF($A400="","",VALUE(RIGHT(Tienda_1!E400,4)))</f>
        <v>2022</v>
      </c>
      <c r="G400">
        <f>IF($A400="","",Tienda_1!C400)</f>
        <v>110400</v>
      </c>
      <c r="H400">
        <f>IF($A400="","",Tienda_1!D400)</f>
        <v>6400</v>
      </c>
      <c r="I400">
        <f>IF($A400="","",Tienda_1!H400)</f>
        <v>5</v>
      </c>
      <c r="J400">
        <f>IF($A400="",0,IF(AND(OR('Cuadro-de-mando'!$B$4="(Todas)",'Cuadro-de-mando'!$B$4=$A400),OR('Cuadro-de-mando'!$E$4="(Todas)",'Cuadro-de-mando'!$E$4=$B400),OR('Cuadro-de-mando'!$H$4="(Todas)",'Cuadro-de-mando'!$H$4=$C400),OR('Cuadro-de-mando'!$K$4="(Todas)",'Cuadro-de-mando'!$K$4=$E400),OR('Cuadro-de-mando'!$N$4="(Todos)",'Cuadro-de-mando'!$N$4=$F400)),1,0))</f>
        <v>1</v>
      </c>
    </row>
    <row r="401" spans="1:10" x14ac:dyDescent="0.25">
      <c r="A401" t="str">
        <f>IF(Tienda_1!$A401="","","Tienda 1")</f>
        <v>Tienda 1</v>
      </c>
      <c r="B401" t="str">
        <f>IF($A401="","",Tienda_1!B401)</f>
        <v>Artículos para el hogar</v>
      </c>
      <c r="C401" t="str">
        <f>IF($A401="","",Tienda_1!G401)</f>
        <v>Manizales</v>
      </c>
      <c r="D401" t="str">
        <f>IF($A401="","",Tienda_1!F401)</f>
        <v>Felipe Santos</v>
      </c>
      <c r="E401" t="str">
        <f>IF($A401="","",Tienda_1!I401)</f>
        <v>Tarjeta de crédito</v>
      </c>
      <c r="F401">
        <f>IF($A401="","",VALUE(RIGHT(Tienda_1!E401,4)))</f>
        <v>2022</v>
      </c>
      <c r="G401">
        <f>IF($A401="","",Tienda_1!C401)</f>
        <v>76400</v>
      </c>
      <c r="H401">
        <f>IF($A401="","",Tienda_1!D401)</f>
        <v>2300</v>
      </c>
      <c r="I401">
        <f>IF($A401="","",Tienda_1!H401)</f>
        <v>4</v>
      </c>
      <c r="J401">
        <f>IF($A401="",0,IF(AND(OR('Cuadro-de-mando'!$B$4="(Todas)",'Cuadro-de-mando'!$B$4=$A401),OR('Cuadro-de-mando'!$E$4="(Todas)",'Cuadro-de-mando'!$E$4=$B401),OR('Cuadro-de-mando'!$H$4="(Todas)",'Cuadro-de-mando'!$H$4=$C401),OR('Cuadro-de-mando'!$K$4="(Todas)",'Cuadro-de-mando'!$K$4=$E401),OR('Cuadro-de-mando'!$N$4="(Todos)",'Cuadro-de-mando'!$N$4=$F401)),1,0))</f>
        <v>1</v>
      </c>
    </row>
    <row r="402" spans="1:10" x14ac:dyDescent="0.25">
      <c r="A402" t="str">
        <f>IF(Tienda_1!$A402="","","Tienda 1")</f>
        <v>Tienda 1</v>
      </c>
      <c r="B402" t="str">
        <f>IF($A402="","",Tienda_1!B402)</f>
        <v>Muebles</v>
      </c>
      <c r="C402" t="str">
        <f>IF($A402="","",Tienda_1!G402)</f>
        <v>Bogotá</v>
      </c>
      <c r="D402" t="str">
        <f>IF($A402="","",Tienda_1!F402)</f>
        <v>Blanca Ramirez</v>
      </c>
      <c r="E402" t="str">
        <f>IF($A402="","",Tienda_1!I402)</f>
        <v>Tarjeta de crédito</v>
      </c>
      <c r="F402">
        <f>IF($A402="","",VALUE(RIGHT(Tienda_1!E402,4)))</f>
        <v>2020</v>
      </c>
      <c r="G402">
        <f>IF($A402="","",Tienda_1!C402)</f>
        <v>242400</v>
      </c>
      <c r="H402">
        <f>IF($A402="","",Tienda_1!D402)</f>
        <v>13100</v>
      </c>
      <c r="I402">
        <f>IF($A402="","",Tienda_1!H402)</f>
        <v>3</v>
      </c>
      <c r="J402">
        <f>IF($A402="",0,IF(AND(OR('Cuadro-de-mando'!$B$4="(Todas)",'Cuadro-de-mando'!$B$4=$A402),OR('Cuadro-de-mando'!$E$4="(Todas)",'Cuadro-de-mando'!$E$4=$B402),OR('Cuadro-de-mando'!$H$4="(Todas)",'Cuadro-de-mando'!$H$4=$C402),OR('Cuadro-de-mando'!$K$4="(Todas)",'Cuadro-de-mando'!$K$4=$E402),OR('Cuadro-de-mando'!$N$4="(Todos)",'Cuadro-de-mando'!$N$4=$F402)),1,0))</f>
        <v>1</v>
      </c>
    </row>
    <row r="403" spans="1:10" x14ac:dyDescent="0.25">
      <c r="A403" t="str">
        <f>IF(Tienda_1!$A403="","","Tienda 1")</f>
        <v>Tienda 1</v>
      </c>
      <c r="B403" t="str">
        <f>IF($A403="","",Tienda_1!B403)</f>
        <v>Muebles</v>
      </c>
      <c r="C403" t="str">
        <f>IF($A403="","",Tienda_1!G403)</f>
        <v>Bogotá</v>
      </c>
      <c r="D403" t="str">
        <f>IF($A403="","",Tienda_1!F403)</f>
        <v>Felipe Santos</v>
      </c>
      <c r="E403" t="str">
        <f>IF($A403="","",Tienda_1!I403)</f>
        <v>Tarjeta de crédito</v>
      </c>
      <c r="F403">
        <f>IF($A403="","",VALUE(RIGHT(Tienda_1!E403,4)))</f>
        <v>2021</v>
      </c>
      <c r="G403">
        <f>IF($A403="","",Tienda_1!C403)</f>
        <v>157900</v>
      </c>
      <c r="H403">
        <f>IF($A403="","",Tienda_1!D403)</f>
        <v>13200</v>
      </c>
      <c r="I403">
        <f>IF($A403="","",Tienda_1!H403)</f>
        <v>3</v>
      </c>
      <c r="J403">
        <f>IF($A403="",0,IF(AND(OR('Cuadro-de-mando'!$B$4="(Todas)",'Cuadro-de-mando'!$B$4=$A403),OR('Cuadro-de-mando'!$E$4="(Todas)",'Cuadro-de-mando'!$E$4=$B403),OR('Cuadro-de-mando'!$H$4="(Todas)",'Cuadro-de-mando'!$H$4=$C403),OR('Cuadro-de-mando'!$K$4="(Todas)",'Cuadro-de-mando'!$K$4=$E403),OR('Cuadro-de-mando'!$N$4="(Todos)",'Cuadro-de-mando'!$N$4=$F403)),1,0))</f>
        <v>1</v>
      </c>
    </row>
    <row r="404" spans="1:10" x14ac:dyDescent="0.25">
      <c r="A404" t="str">
        <f>IF(Tienda_1!$A404="","","Tienda 1")</f>
        <v>Tienda 1</v>
      </c>
      <c r="B404" t="str">
        <f>IF($A404="","",Tienda_1!B404)</f>
        <v>Muebles</v>
      </c>
      <c r="C404" t="str">
        <f>IF($A404="","",Tienda_1!G404)</f>
        <v>Santa Marta</v>
      </c>
      <c r="D404" t="str">
        <f>IF($A404="","",Tienda_1!F404)</f>
        <v>Beatriz Morales</v>
      </c>
      <c r="E404" t="str">
        <f>IF($A404="","",Tienda_1!I404)</f>
        <v>Tarjeta de crédito</v>
      </c>
      <c r="F404">
        <f>IF($A404="","",VALUE(RIGHT(Tienda_1!E404,4)))</f>
        <v>2020</v>
      </c>
      <c r="G404">
        <f>IF($A404="","",Tienda_1!C404)</f>
        <v>393400</v>
      </c>
      <c r="H404">
        <f>IF($A404="","",Tienda_1!D404)</f>
        <v>21600</v>
      </c>
      <c r="I404">
        <f>IF($A404="","",Tienda_1!H404)</f>
        <v>5</v>
      </c>
      <c r="J404">
        <f>IF($A404="",0,IF(AND(OR('Cuadro-de-mando'!$B$4="(Todas)",'Cuadro-de-mando'!$B$4=$A404),OR('Cuadro-de-mando'!$E$4="(Todas)",'Cuadro-de-mando'!$E$4=$B404),OR('Cuadro-de-mando'!$H$4="(Todas)",'Cuadro-de-mando'!$H$4=$C404),OR('Cuadro-de-mando'!$K$4="(Todas)",'Cuadro-de-mando'!$K$4=$E404),OR('Cuadro-de-mando'!$N$4="(Todos)",'Cuadro-de-mando'!$N$4=$F404)),1,0))</f>
        <v>1</v>
      </c>
    </row>
    <row r="405" spans="1:10" x14ac:dyDescent="0.25">
      <c r="A405" t="str">
        <f>IF(Tienda_1!$A405="","","Tienda 1")</f>
        <v>Tienda 1</v>
      </c>
      <c r="B405" t="str">
        <f>IF($A405="","",Tienda_1!B405)</f>
        <v>Deportes y diversión</v>
      </c>
      <c r="C405" t="str">
        <f>IF($A405="","",Tienda_1!G405)</f>
        <v>Bogotá</v>
      </c>
      <c r="D405" t="str">
        <f>IF($A405="","",Tienda_1!F405)</f>
        <v>Santiago Silva</v>
      </c>
      <c r="E405" t="str">
        <f>IF($A405="","",Tienda_1!I405)</f>
        <v>Tarjeta de crédito</v>
      </c>
      <c r="F405">
        <f>IF($A405="","",VALUE(RIGHT(Tienda_1!E405,4)))</f>
        <v>2021</v>
      </c>
      <c r="G405">
        <f>IF($A405="","",Tienda_1!C405)</f>
        <v>31700</v>
      </c>
      <c r="H405">
        <f>IF($A405="","",Tienda_1!D405)</f>
        <v>1900</v>
      </c>
      <c r="I405">
        <f>IF($A405="","",Tienda_1!H405)</f>
        <v>5</v>
      </c>
      <c r="J405">
        <f>IF($A405="",0,IF(AND(OR('Cuadro-de-mando'!$B$4="(Todas)",'Cuadro-de-mando'!$B$4=$A405),OR('Cuadro-de-mando'!$E$4="(Todas)",'Cuadro-de-mando'!$E$4=$B405),OR('Cuadro-de-mando'!$H$4="(Todas)",'Cuadro-de-mando'!$H$4=$C405),OR('Cuadro-de-mando'!$K$4="(Todas)",'Cuadro-de-mando'!$K$4=$E405),OR('Cuadro-de-mando'!$N$4="(Todos)",'Cuadro-de-mando'!$N$4=$F405)),1,0))</f>
        <v>1</v>
      </c>
    </row>
    <row r="406" spans="1:10" x14ac:dyDescent="0.25">
      <c r="A406" t="str">
        <f>IF(Tienda_1!$A406="","","Tienda 1")</f>
        <v>Tienda 1</v>
      </c>
      <c r="B406" t="str">
        <f>IF($A406="","",Tienda_1!B406)</f>
        <v>Electrodomésticos</v>
      </c>
      <c r="C406" t="str">
        <f>IF($A406="","",Tienda_1!G406)</f>
        <v>Bogotá</v>
      </c>
      <c r="D406" t="str">
        <f>IF($A406="","",Tienda_1!F406)</f>
        <v>Rafael Acosta</v>
      </c>
      <c r="E406" t="str">
        <f>IF($A406="","",Tienda_1!I406)</f>
        <v>Tarjeta de crédito</v>
      </c>
      <c r="F406">
        <f>IF($A406="","",VALUE(RIGHT(Tienda_1!E406,4)))</f>
        <v>2022</v>
      </c>
      <c r="G406">
        <f>IF($A406="","",Tienda_1!C406)</f>
        <v>1155100</v>
      </c>
      <c r="H406">
        <f>IF($A406="","",Tienda_1!D406)</f>
        <v>59700</v>
      </c>
      <c r="I406">
        <f>IF($A406="","",Tienda_1!H406)</f>
        <v>3</v>
      </c>
      <c r="J406">
        <f>IF($A406="",0,IF(AND(OR('Cuadro-de-mando'!$B$4="(Todas)",'Cuadro-de-mando'!$B$4=$A406),OR('Cuadro-de-mando'!$E$4="(Todas)",'Cuadro-de-mando'!$E$4=$B406),OR('Cuadro-de-mando'!$H$4="(Todas)",'Cuadro-de-mando'!$H$4=$C406),OR('Cuadro-de-mando'!$K$4="(Todas)",'Cuadro-de-mando'!$K$4=$E406),OR('Cuadro-de-mando'!$N$4="(Todos)",'Cuadro-de-mando'!$N$4=$F406)),1,0))</f>
        <v>1</v>
      </c>
    </row>
    <row r="407" spans="1:10" x14ac:dyDescent="0.25">
      <c r="A407" t="str">
        <f>IF(Tienda_1!$A407="","","Tienda 1")</f>
        <v>Tienda 1</v>
      </c>
      <c r="B407" t="str">
        <f>IF($A407="","",Tienda_1!B407)</f>
        <v>Juguetes</v>
      </c>
      <c r="C407" t="str">
        <f>IF($A407="","",Tienda_1!G407)</f>
        <v>Cartagena</v>
      </c>
      <c r="D407" t="str">
        <f>IF($A407="","",Tienda_1!F407)</f>
        <v>Juliana Costa</v>
      </c>
      <c r="E407" t="str">
        <f>IF($A407="","",Tienda_1!I407)</f>
        <v>Tarjeta de crédito</v>
      </c>
      <c r="F407">
        <f>IF($A407="","",VALUE(RIGHT(Tienda_1!E407,4)))</f>
        <v>2020</v>
      </c>
      <c r="G407">
        <f>IF($A407="","",Tienda_1!C407)</f>
        <v>177100</v>
      </c>
      <c r="H407">
        <f>IF($A407="","",Tienda_1!D407)</f>
        <v>7600</v>
      </c>
      <c r="I407">
        <f>IF($A407="","",Tienda_1!H407)</f>
        <v>4</v>
      </c>
      <c r="J407">
        <f>IF($A407="",0,IF(AND(OR('Cuadro-de-mando'!$B$4="(Todas)",'Cuadro-de-mando'!$B$4=$A407),OR('Cuadro-de-mando'!$E$4="(Todas)",'Cuadro-de-mando'!$E$4=$B407),OR('Cuadro-de-mando'!$H$4="(Todas)",'Cuadro-de-mando'!$H$4=$C407),OR('Cuadro-de-mando'!$K$4="(Todas)",'Cuadro-de-mando'!$K$4=$E407),OR('Cuadro-de-mando'!$N$4="(Todos)",'Cuadro-de-mando'!$N$4=$F407)),1,0))</f>
        <v>1</v>
      </c>
    </row>
    <row r="408" spans="1:10" x14ac:dyDescent="0.25">
      <c r="A408" t="str">
        <f>IF(Tienda_1!$A408="","","Tienda 1")</f>
        <v>Tienda 1</v>
      </c>
      <c r="B408" t="str">
        <f>IF($A408="","",Tienda_1!B408)</f>
        <v>Electrónicos</v>
      </c>
      <c r="C408" t="str">
        <f>IF($A408="","",Tienda_1!G408)</f>
        <v>Medellín</v>
      </c>
      <c r="D408" t="str">
        <f>IF($A408="","",Tienda_1!F408)</f>
        <v>Blanca Ramirez</v>
      </c>
      <c r="E408" t="str">
        <f>IF($A408="","",Tienda_1!I408)</f>
        <v>Nequi</v>
      </c>
      <c r="F408">
        <f>IF($A408="","",VALUE(RIGHT(Tienda_1!E408,4)))</f>
        <v>2021</v>
      </c>
      <c r="G408">
        <f>IF($A408="","",Tienda_1!C408)</f>
        <v>2071300</v>
      </c>
      <c r="H408">
        <f>IF($A408="","",Tienda_1!D408)</f>
        <v>110500</v>
      </c>
      <c r="I408">
        <f>IF($A408="","",Tienda_1!H408)</f>
        <v>5</v>
      </c>
      <c r="J408">
        <f>IF($A408="",0,IF(AND(OR('Cuadro-de-mando'!$B$4="(Todas)",'Cuadro-de-mando'!$B$4=$A408),OR('Cuadro-de-mando'!$E$4="(Todas)",'Cuadro-de-mando'!$E$4=$B408),OR('Cuadro-de-mando'!$H$4="(Todas)",'Cuadro-de-mando'!$H$4=$C408),OR('Cuadro-de-mando'!$K$4="(Todas)",'Cuadro-de-mando'!$K$4=$E408),OR('Cuadro-de-mando'!$N$4="(Todos)",'Cuadro-de-mando'!$N$4=$F408)),1,0))</f>
        <v>1</v>
      </c>
    </row>
    <row r="409" spans="1:10" x14ac:dyDescent="0.25">
      <c r="A409" t="str">
        <f>IF(Tienda_1!$A409="","","Tienda 1")</f>
        <v>Tienda 1</v>
      </c>
      <c r="B409" t="str">
        <f>IF($A409="","",Tienda_1!B409)</f>
        <v>Muebles</v>
      </c>
      <c r="C409" t="str">
        <f>IF($A409="","",Tienda_1!G409)</f>
        <v>Cartagena</v>
      </c>
      <c r="D409" t="str">
        <f>IF($A409="","",Tienda_1!F409)</f>
        <v>Camila Rivera</v>
      </c>
      <c r="E409" t="str">
        <f>IF($A409="","",Tienda_1!I409)</f>
        <v>Tarjeta de crédito</v>
      </c>
      <c r="F409">
        <f>IF($A409="","",VALUE(RIGHT(Tienda_1!E409,4)))</f>
        <v>2020</v>
      </c>
      <c r="G409">
        <f>IF($A409="","",Tienda_1!C409)</f>
        <v>395600</v>
      </c>
      <c r="H409">
        <f>IF($A409="","",Tienda_1!D409)</f>
        <v>19300</v>
      </c>
      <c r="I409">
        <f>IF($A409="","",Tienda_1!H409)</f>
        <v>5</v>
      </c>
      <c r="J409">
        <f>IF($A409="",0,IF(AND(OR('Cuadro-de-mando'!$B$4="(Todas)",'Cuadro-de-mando'!$B$4=$A409),OR('Cuadro-de-mando'!$E$4="(Todas)",'Cuadro-de-mando'!$E$4=$B409),OR('Cuadro-de-mando'!$H$4="(Todas)",'Cuadro-de-mando'!$H$4=$C409),OR('Cuadro-de-mando'!$K$4="(Todas)",'Cuadro-de-mando'!$K$4=$E409),OR('Cuadro-de-mando'!$N$4="(Todos)",'Cuadro-de-mando'!$N$4=$F409)),1,0))</f>
        <v>1</v>
      </c>
    </row>
    <row r="410" spans="1:10" x14ac:dyDescent="0.25">
      <c r="A410" t="str">
        <f>IF(Tienda_1!$A410="","","Tienda 1")</f>
        <v>Tienda 1</v>
      </c>
      <c r="B410" t="str">
        <f>IF($A410="","",Tienda_1!B410)</f>
        <v>Juguetes</v>
      </c>
      <c r="C410" t="str">
        <f>IF($A410="","",Tienda_1!G410)</f>
        <v>Medellín</v>
      </c>
      <c r="D410" t="str">
        <f>IF($A410="","",Tienda_1!F410)</f>
        <v>Santiago Silva</v>
      </c>
      <c r="E410" t="str">
        <f>IF($A410="","",Tienda_1!I410)</f>
        <v>Nequi</v>
      </c>
      <c r="F410">
        <f>IF($A410="","",VALUE(RIGHT(Tienda_1!E410,4)))</f>
        <v>2020</v>
      </c>
      <c r="G410">
        <f>IF($A410="","",Tienda_1!C410)</f>
        <v>82900</v>
      </c>
      <c r="H410">
        <f>IF($A410="","",Tienda_1!D410)</f>
        <v>6800</v>
      </c>
      <c r="I410">
        <f>IF($A410="","",Tienda_1!H410)</f>
        <v>5</v>
      </c>
      <c r="J410">
        <f>IF($A410="",0,IF(AND(OR('Cuadro-de-mando'!$B$4="(Todas)",'Cuadro-de-mando'!$B$4=$A410),OR('Cuadro-de-mando'!$E$4="(Todas)",'Cuadro-de-mando'!$E$4=$B410),OR('Cuadro-de-mando'!$H$4="(Todas)",'Cuadro-de-mando'!$H$4=$C410),OR('Cuadro-de-mando'!$K$4="(Todas)",'Cuadro-de-mando'!$K$4=$E410),OR('Cuadro-de-mando'!$N$4="(Todos)",'Cuadro-de-mando'!$N$4=$F410)),1,0))</f>
        <v>1</v>
      </c>
    </row>
    <row r="411" spans="1:10" x14ac:dyDescent="0.25">
      <c r="A411" t="str">
        <f>IF(Tienda_1!$A411="","","Tienda 1")</f>
        <v>Tienda 1</v>
      </c>
      <c r="B411" t="str">
        <f>IF($A411="","",Tienda_1!B411)</f>
        <v>Electrónicos</v>
      </c>
      <c r="C411" t="str">
        <f>IF($A411="","",Tienda_1!G411)</f>
        <v>Cali</v>
      </c>
      <c r="D411" t="str">
        <f>IF($A411="","",Tienda_1!F411)</f>
        <v>Maria Alfonso</v>
      </c>
      <c r="E411" t="str">
        <f>IF($A411="","",Tienda_1!I411)</f>
        <v>Tarjeta de crédito</v>
      </c>
      <c r="F411">
        <f>IF($A411="","",VALUE(RIGHT(Tienda_1!E411,4)))</f>
        <v>2020</v>
      </c>
      <c r="G411">
        <f>IF($A411="","",Tienda_1!C411)</f>
        <v>253900</v>
      </c>
      <c r="H411">
        <f>IF($A411="","",Tienda_1!D411)</f>
        <v>14200</v>
      </c>
      <c r="I411">
        <f>IF($A411="","",Tienda_1!H411)</f>
        <v>3</v>
      </c>
      <c r="J411">
        <f>IF($A411="",0,IF(AND(OR('Cuadro-de-mando'!$B$4="(Todas)",'Cuadro-de-mando'!$B$4=$A411),OR('Cuadro-de-mando'!$E$4="(Todas)",'Cuadro-de-mando'!$E$4=$B411),OR('Cuadro-de-mando'!$H$4="(Todas)",'Cuadro-de-mando'!$H$4=$C411),OR('Cuadro-de-mando'!$K$4="(Todas)",'Cuadro-de-mando'!$K$4=$E411),OR('Cuadro-de-mando'!$N$4="(Todos)",'Cuadro-de-mando'!$N$4=$F411)),1,0))</f>
        <v>1</v>
      </c>
    </row>
    <row r="412" spans="1:10" x14ac:dyDescent="0.25">
      <c r="A412" t="str">
        <f>IF(Tienda_1!$A412="","","Tienda 1")</f>
        <v>Tienda 1</v>
      </c>
      <c r="B412" t="str">
        <f>IF($A412="","",Tienda_1!B412)</f>
        <v>Libros</v>
      </c>
      <c r="C412" t="str">
        <f>IF($A412="","",Tienda_1!G412)</f>
        <v>Santa Marta</v>
      </c>
      <c r="D412" t="str">
        <f>IF($A412="","",Tienda_1!F412)</f>
        <v>Rafael Acosta</v>
      </c>
      <c r="E412" t="str">
        <f>IF($A412="","",Tienda_1!I412)</f>
        <v>Tarjeta de crédito</v>
      </c>
      <c r="F412">
        <f>IF($A412="","",VALUE(RIGHT(Tienda_1!E412,4)))</f>
        <v>2021</v>
      </c>
      <c r="G412">
        <f>IF($A412="","",Tienda_1!C412)</f>
        <v>42900</v>
      </c>
      <c r="H412">
        <f>IF($A412="","",Tienda_1!D412)</f>
        <v>3500</v>
      </c>
      <c r="I412">
        <f>IF($A412="","",Tienda_1!H412)</f>
        <v>2</v>
      </c>
      <c r="J412">
        <f>IF($A412="",0,IF(AND(OR('Cuadro-de-mando'!$B$4="(Todas)",'Cuadro-de-mando'!$B$4=$A412),OR('Cuadro-de-mando'!$E$4="(Todas)",'Cuadro-de-mando'!$E$4=$B412),OR('Cuadro-de-mando'!$H$4="(Todas)",'Cuadro-de-mando'!$H$4=$C412),OR('Cuadro-de-mando'!$K$4="(Todas)",'Cuadro-de-mando'!$K$4=$E412),OR('Cuadro-de-mando'!$N$4="(Todos)",'Cuadro-de-mando'!$N$4=$F412)),1,0))</f>
        <v>1</v>
      </c>
    </row>
    <row r="413" spans="1:10" x14ac:dyDescent="0.25">
      <c r="A413" t="str">
        <f>IF(Tienda_1!$A413="","","Tienda 1")</f>
        <v>Tienda 1</v>
      </c>
      <c r="B413" t="str">
        <f>IF($A413="","",Tienda_1!B413)</f>
        <v>Muebles</v>
      </c>
      <c r="C413" t="str">
        <f>IF($A413="","",Tienda_1!G413)</f>
        <v>Cali</v>
      </c>
      <c r="D413" t="str">
        <f>IF($A413="","",Tienda_1!F413)</f>
        <v>Santiago Silva</v>
      </c>
      <c r="E413" t="str">
        <f>IF($A413="","",Tienda_1!I413)</f>
        <v>Tarjeta de crédito</v>
      </c>
      <c r="F413">
        <f>IF($A413="","",VALUE(RIGHT(Tienda_1!E413,4)))</f>
        <v>2022</v>
      </c>
      <c r="G413">
        <f>IF($A413="","",Tienda_1!C413)</f>
        <v>223300</v>
      </c>
      <c r="H413">
        <f>IF($A413="","",Tienda_1!D413)</f>
        <v>12100</v>
      </c>
      <c r="I413">
        <f>IF($A413="","",Tienda_1!H413)</f>
        <v>5</v>
      </c>
      <c r="J413">
        <f>IF($A413="",0,IF(AND(OR('Cuadro-de-mando'!$B$4="(Todas)",'Cuadro-de-mando'!$B$4=$A413),OR('Cuadro-de-mando'!$E$4="(Todas)",'Cuadro-de-mando'!$E$4=$B413),OR('Cuadro-de-mando'!$H$4="(Todas)",'Cuadro-de-mando'!$H$4=$C413),OR('Cuadro-de-mando'!$K$4="(Todas)",'Cuadro-de-mando'!$K$4=$E413),OR('Cuadro-de-mando'!$N$4="(Todos)",'Cuadro-de-mando'!$N$4=$F413)),1,0))</f>
        <v>1</v>
      </c>
    </row>
    <row r="414" spans="1:10" x14ac:dyDescent="0.25">
      <c r="A414" t="str">
        <f>IF(Tienda_1!$A414="","","Tienda 1")</f>
        <v>Tienda 1</v>
      </c>
      <c r="B414" t="str">
        <f>IF($A414="","",Tienda_1!B414)</f>
        <v>Electrónicos</v>
      </c>
      <c r="C414" t="str">
        <f>IF($A414="","",Tienda_1!G414)</f>
        <v>Bogotá</v>
      </c>
      <c r="D414" t="str">
        <f>IF($A414="","",Tienda_1!F414)</f>
        <v>Izabela de León</v>
      </c>
      <c r="E414" t="str">
        <f>IF($A414="","",Tienda_1!I414)</f>
        <v>Tarjeta de crédito</v>
      </c>
      <c r="F414">
        <f>IF($A414="","",VALUE(RIGHT(Tienda_1!E414,4)))</f>
        <v>2020</v>
      </c>
      <c r="G414">
        <f>IF($A414="","",Tienda_1!C414)</f>
        <v>326600</v>
      </c>
      <c r="H414">
        <f>IF($A414="","",Tienda_1!D414)</f>
        <v>15600</v>
      </c>
      <c r="I414">
        <f>IF($A414="","",Tienda_1!H414)</f>
        <v>5</v>
      </c>
      <c r="J414">
        <f>IF($A414="",0,IF(AND(OR('Cuadro-de-mando'!$B$4="(Todas)",'Cuadro-de-mando'!$B$4=$A414),OR('Cuadro-de-mando'!$E$4="(Todas)",'Cuadro-de-mando'!$E$4=$B414),OR('Cuadro-de-mando'!$H$4="(Todas)",'Cuadro-de-mando'!$H$4=$C414),OR('Cuadro-de-mando'!$K$4="(Todas)",'Cuadro-de-mando'!$K$4=$E414),OR('Cuadro-de-mando'!$N$4="(Todos)",'Cuadro-de-mando'!$N$4=$F414)),1,0))</f>
        <v>1</v>
      </c>
    </row>
    <row r="415" spans="1:10" x14ac:dyDescent="0.25">
      <c r="A415" t="str">
        <f>IF(Tienda_1!$A415="","","Tienda 1")</f>
        <v>Tienda 1</v>
      </c>
      <c r="B415" t="str">
        <f>IF($A415="","",Tienda_1!B415)</f>
        <v>Juguetes</v>
      </c>
      <c r="C415" t="str">
        <f>IF($A415="","",Tienda_1!G415)</f>
        <v>Bogotá</v>
      </c>
      <c r="D415" t="str">
        <f>IF($A415="","",Tienda_1!F415)</f>
        <v>Ángel Rodriguez</v>
      </c>
      <c r="E415" t="str">
        <f>IF($A415="","",Tienda_1!I415)</f>
        <v>Nequi</v>
      </c>
      <c r="F415">
        <f>IF($A415="","",VALUE(RIGHT(Tienda_1!E415,4)))</f>
        <v>2020</v>
      </c>
      <c r="G415">
        <f>IF($A415="","",Tienda_1!C415)</f>
        <v>27800</v>
      </c>
      <c r="H415">
        <f>IF($A415="","",Tienda_1!D415)</f>
        <v>0</v>
      </c>
      <c r="I415">
        <f>IF($A415="","",Tienda_1!H415)</f>
        <v>5</v>
      </c>
      <c r="J415">
        <f>IF($A415="",0,IF(AND(OR('Cuadro-de-mando'!$B$4="(Todas)",'Cuadro-de-mando'!$B$4=$A415),OR('Cuadro-de-mando'!$E$4="(Todas)",'Cuadro-de-mando'!$E$4=$B415),OR('Cuadro-de-mando'!$H$4="(Todas)",'Cuadro-de-mando'!$H$4=$C415),OR('Cuadro-de-mando'!$K$4="(Todas)",'Cuadro-de-mando'!$K$4=$E415),OR('Cuadro-de-mando'!$N$4="(Todos)",'Cuadro-de-mando'!$N$4=$F415)),1,0))</f>
        <v>1</v>
      </c>
    </row>
    <row r="416" spans="1:10" x14ac:dyDescent="0.25">
      <c r="A416" t="str">
        <f>IF(Tienda_1!$A416="","","Tienda 1")</f>
        <v>Tienda 1</v>
      </c>
      <c r="B416" t="str">
        <f>IF($A416="","",Tienda_1!B416)</f>
        <v>Muebles</v>
      </c>
      <c r="C416" t="str">
        <f>IF($A416="","",Tienda_1!G416)</f>
        <v>Medellín</v>
      </c>
      <c r="D416" t="str">
        <f>IF($A416="","",Tienda_1!F416)</f>
        <v>Izabela de León</v>
      </c>
      <c r="E416" t="str">
        <f>IF($A416="","",Tienda_1!I416)</f>
        <v>Tarjeta de crédito</v>
      </c>
      <c r="F416">
        <f>IF($A416="","",VALUE(RIGHT(Tienda_1!E416,4)))</f>
        <v>2020</v>
      </c>
      <c r="G416">
        <f>IF($A416="","",Tienda_1!C416)</f>
        <v>505500</v>
      </c>
      <c r="H416">
        <f>IF($A416="","",Tienda_1!D416)</f>
        <v>29300</v>
      </c>
      <c r="I416">
        <f>IF($A416="","",Tienda_1!H416)</f>
        <v>5</v>
      </c>
      <c r="J416">
        <f>IF($A416="",0,IF(AND(OR('Cuadro-de-mando'!$B$4="(Todas)",'Cuadro-de-mando'!$B$4=$A416),OR('Cuadro-de-mando'!$E$4="(Todas)",'Cuadro-de-mando'!$E$4=$B416),OR('Cuadro-de-mando'!$H$4="(Todas)",'Cuadro-de-mando'!$H$4=$C416),OR('Cuadro-de-mando'!$K$4="(Todas)",'Cuadro-de-mando'!$K$4=$E416),OR('Cuadro-de-mando'!$N$4="(Todos)",'Cuadro-de-mando'!$N$4=$F416)),1,0))</f>
        <v>1</v>
      </c>
    </row>
    <row r="417" spans="1:10" x14ac:dyDescent="0.25">
      <c r="A417" t="str">
        <f>IF(Tienda_1!$A417="","","Tienda 1")</f>
        <v>Tienda 1</v>
      </c>
      <c r="B417" t="str">
        <f>IF($A417="","",Tienda_1!B417)</f>
        <v>Instrumentos musicales</v>
      </c>
      <c r="C417" t="str">
        <f>IF($A417="","",Tienda_1!G417)</f>
        <v>Medellín</v>
      </c>
      <c r="D417" t="str">
        <f>IF($A417="","",Tienda_1!F417)</f>
        <v>Juliana Costa</v>
      </c>
      <c r="E417" t="str">
        <f>IF($A417="","",Tienda_1!I417)</f>
        <v>Tarjeta de crédito</v>
      </c>
      <c r="F417">
        <f>IF($A417="","",VALUE(RIGHT(Tienda_1!E417,4)))</f>
        <v>2021</v>
      </c>
      <c r="G417">
        <f>IF($A417="","",Tienda_1!C417)</f>
        <v>931600</v>
      </c>
      <c r="H417">
        <f>IF($A417="","",Tienda_1!D417)</f>
        <v>49800</v>
      </c>
      <c r="I417">
        <f>IF($A417="","",Tienda_1!H417)</f>
        <v>5</v>
      </c>
      <c r="J417">
        <f>IF($A417="",0,IF(AND(OR('Cuadro-de-mando'!$B$4="(Todas)",'Cuadro-de-mando'!$B$4=$A417),OR('Cuadro-de-mando'!$E$4="(Todas)",'Cuadro-de-mando'!$E$4=$B417),OR('Cuadro-de-mando'!$H$4="(Todas)",'Cuadro-de-mando'!$H$4=$C417),OR('Cuadro-de-mando'!$K$4="(Todas)",'Cuadro-de-mando'!$K$4=$E417),OR('Cuadro-de-mando'!$N$4="(Todos)",'Cuadro-de-mando'!$N$4=$F417)),1,0))</f>
        <v>1</v>
      </c>
    </row>
    <row r="418" spans="1:10" x14ac:dyDescent="0.25">
      <c r="A418" t="str">
        <f>IF(Tienda_1!$A418="","","Tienda 1")</f>
        <v>Tienda 1</v>
      </c>
      <c r="B418" t="str">
        <f>IF($A418="","",Tienda_1!B418)</f>
        <v>Muebles</v>
      </c>
      <c r="C418" t="str">
        <f>IF($A418="","",Tienda_1!G418)</f>
        <v>Bogotá</v>
      </c>
      <c r="D418" t="str">
        <f>IF($A418="","",Tienda_1!F418)</f>
        <v>Ángel Rodriguez</v>
      </c>
      <c r="E418" t="str">
        <f>IF($A418="","",Tienda_1!I418)</f>
        <v>Tarjeta de crédito</v>
      </c>
      <c r="F418">
        <f>IF($A418="","",VALUE(RIGHT(Tienda_1!E418,4)))</f>
        <v>2021</v>
      </c>
      <c r="G418">
        <f>IF($A418="","",Tienda_1!C418)</f>
        <v>215100</v>
      </c>
      <c r="H418">
        <f>IF($A418="","",Tienda_1!D418)</f>
        <v>11900</v>
      </c>
      <c r="I418">
        <f>IF($A418="","",Tienda_1!H418)</f>
        <v>5</v>
      </c>
      <c r="J418">
        <f>IF($A418="",0,IF(AND(OR('Cuadro-de-mando'!$B$4="(Todas)",'Cuadro-de-mando'!$B$4=$A418),OR('Cuadro-de-mando'!$E$4="(Todas)",'Cuadro-de-mando'!$E$4=$B418),OR('Cuadro-de-mando'!$H$4="(Todas)",'Cuadro-de-mando'!$H$4=$C418),OR('Cuadro-de-mando'!$K$4="(Todas)",'Cuadro-de-mando'!$K$4=$E418),OR('Cuadro-de-mando'!$N$4="(Todos)",'Cuadro-de-mando'!$N$4=$F418)),1,0))</f>
        <v>1</v>
      </c>
    </row>
    <row r="419" spans="1:10" x14ac:dyDescent="0.25">
      <c r="A419" t="str">
        <f>IF(Tienda_1!$A419="","","Tienda 1")</f>
        <v>Tienda 1</v>
      </c>
      <c r="B419" t="str">
        <f>IF($A419="","",Tienda_1!B419)</f>
        <v>Juguetes</v>
      </c>
      <c r="C419" t="str">
        <f>IF($A419="","",Tienda_1!G419)</f>
        <v>Bogotá</v>
      </c>
      <c r="D419" t="str">
        <f>IF($A419="","",Tienda_1!F419)</f>
        <v>Pedro Gomez</v>
      </c>
      <c r="E419" t="str">
        <f>IF($A419="","",Tienda_1!I419)</f>
        <v>Tarjeta de crédito</v>
      </c>
      <c r="F419">
        <f>IF($A419="","",VALUE(RIGHT(Tienda_1!E419,4)))</f>
        <v>2022</v>
      </c>
      <c r="G419">
        <f>IF($A419="","",Tienda_1!C419)</f>
        <v>40400</v>
      </c>
      <c r="H419">
        <f>IF($A419="","",Tienda_1!D419)</f>
        <v>0</v>
      </c>
      <c r="I419">
        <f>IF($A419="","",Tienda_1!H419)</f>
        <v>5</v>
      </c>
      <c r="J419">
        <f>IF($A419="",0,IF(AND(OR('Cuadro-de-mando'!$B$4="(Todas)",'Cuadro-de-mando'!$B$4=$A419),OR('Cuadro-de-mando'!$E$4="(Todas)",'Cuadro-de-mando'!$E$4=$B419),OR('Cuadro-de-mando'!$H$4="(Todas)",'Cuadro-de-mando'!$H$4=$C419),OR('Cuadro-de-mando'!$K$4="(Todas)",'Cuadro-de-mando'!$K$4=$E419),OR('Cuadro-de-mando'!$N$4="(Todos)",'Cuadro-de-mando'!$N$4=$F419)),1,0))</f>
        <v>1</v>
      </c>
    </row>
    <row r="420" spans="1:10" x14ac:dyDescent="0.25">
      <c r="A420" t="str">
        <f>IF(Tienda_1!$A420="","","Tienda 1")</f>
        <v>Tienda 1</v>
      </c>
      <c r="B420" t="str">
        <f>IF($A420="","",Tienda_1!B420)</f>
        <v>Juguetes</v>
      </c>
      <c r="C420" t="str">
        <f>IF($A420="","",Tienda_1!G420)</f>
        <v>Pereira</v>
      </c>
      <c r="D420" t="str">
        <f>IF($A420="","",Tienda_1!F420)</f>
        <v>Juan Fernandez</v>
      </c>
      <c r="E420" t="str">
        <f>IF($A420="","",Tienda_1!I420)</f>
        <v>Tarjeta de crédito</v>
      </c>
      <c r="F420">
        <f>IF($A420="","",VALUE(RIGHT(Tienda_1!E420,4)))</f>
        <v>2020</v>
      </c>
      <c r="G420">
        <f>IF($A420="","",Tienda_1!C420)</f>
        <v>68200</v>
      </c>
      <c r="H420">
        <f>IF($A420="","",Tienda_1!D420)</f>
        <v>4000</v>
      </c>
      <c r="I420">
        <f>IF($A420="","",Tienda_1!H420)</f>
        <v>5</v>
      </c>
      <c r="J420">
        <f>IF($A420="",0,IF(AND(OR('Cuadro-de-mando'!$B$4="(Todas)",'Cuadro-de-mando'!$B$4=$A420),OR('Cuadro-de-mando'!$E$4="(Todas)",'Cuadro-de-mando'!$E$4=$B420),OR('Cuadro-de-mando'!$H$4="(Todas)",'Cuadro-de-mando'!$H$4=$C420),OR('Cuadro-de-mando'!$K$4="(Todas)",'Cuadro-de-mando'!$K$4=$E420),OR('Cuadro-de-mando'!$N$4="(Todos)",'Cuadro-de-mando'!$N$4=$F420)),1,0))</f>
        <v>1</v>
      </c>
    </row>
    <row r="421" spans="1:10" x14ac:dyDescent="0.25">
      <c r="A421" t="str">
        <f>IF(Tienda_1!$A421="","","Tienda 1")</f>
        <v>Tienda 1</v>
      </c>
      <c r="B421" t="str">
        <f>IF($A421="","",Tienda_1!B421)</f>
        <v>Muebles</v>
      </c>
      <c r="C421" t="str">
        <f>IF($A421="","",Tienda_1!G421)</f>
        <v>Medellín</v>
      </c>
      <c r="D421" t="str">
        <f>IF($A421="","",Tienda_1!F421)</f>
        <v>Lucas Olivera</v>
      </c>
      <c r="E421" t="str">
        <f>IF($A421="","",Tienda_1!I421)</f>
        <v>Tarjeta de crédito</v>
      </c>
      <c r="F421">
        <f>IF($A421="","",VALUE(RIGHT(Tienda_1!E421,4)))</f>
        <v>2022</v>
      </c>
      <c r="G421">
        <f>IF($A421="","",Tienda_1!C421)</f>
        <v>280400</v>
      </c>
      <c r="H421">
        <f>IF($A421="","",Tienda_1!D421)</f>
        <v>16000</v>
      </c>
      <c r="I421">
        <f>IF($A421="","",Tienda_1!H421)</f>
        <v>4</v>
      </c>
      <c r="J421">
        <f>IF($A421="",0,IF(AND(OR('Cuadro-de-mando'!$B$4="(Todas)",'Cuadro-de-mando'!$B$4=$A421),OR('Cuadro-de-mando'!$E$4="(Todas)",'Cuadro-de-mando'!$E$4=$B421),OR('Cuadro-de-mando'!$H$4="(Todas)",'Cuadro-de-mando'!$H$4=$C421),OR('Cuadro-de-mando'!$K$4="(Todas)",'Cuadro-de-mando'!$K$4=$E421),OR('Cuadro-de-mando'!$N$4="(Todos)",'Cuadro-de-mando'!$N$4=$F421)),1,0))</f>
        <v>1</v>
      </c>
    </row>
    <row r="422" spans="1:10" x14ac:dyDescent="0.25">
      <c r="A422" t="str">
        <f>IF(Tienda_1!$A422="","","Tienda 1")</f>
        <v>Tienda 1</v>
      </c>
      <c r="B422" t="str">
        <f>IF($A422="","",Tienda_1!B422)</f>
        <v>Muebles</v>
      </c>
      <c r="C422" t="str">
        <f>IF($A422="","",Tienda_1!G422)</f>
        <v>Medellín</v>
      </c>
      <c r="D422" t="str">
        <f>IF($A422="","",Tienda_1!F422)</f>
        <v>Blanca Ramirez</v>
      </c>
      <c r="E422" t="str">
        <f>IF($A422="","",Tienda_1!I422)</f>
        <v>Tarjeta de crédito</v>
      </c>
      <c r="F422">
        <f>IF($A422="","",VALUE(RIGHT(Tienda_1!E422,4)))</f>
        <v>2021</v>
      </c>
      <c r="G422">
        <f>IF($A422="","",Tienda_1!C422)</f>
        <v>260800</v>
      </c>
      <c r="H422">
        <f>IF($A422="","",Tienda_1!D422)</f>
        <v>14300</v>
      </c>
      <c r="I422">
        <f>IF($A422="","",Tienda_1!H422)</f>
        <v>1</v>
      </c>
      <c r="J422">
        <f>IF($A422="",0,IF(AND(OR('Cuadro-de-mando'!$B$4="(Todas)",'Cuadro-de-mando'!$B$4=$A422),OR('Cuadro-de-mando'!$E$4="(Todas)",'Cuadro-de-mando'!$E$4=$B422),OR('Cuadro-de-mando'!$H$4="(Todas)",'Cuadro-de-mando'!$H$4=$C422),OR('Cuadro-de-mando'!$K$4="(Todas)",'Cuadro-de-mando'!$K$4=$E422),OR('Cuadro-de-mando'!$N$4="(Todos)",'Cuadro-de-mando'!$N$4=$F422)),1,0))</f>
        <v>1</v>
      </c>
    </row>
    <row r="423" spans="1:10" x14ac:dyDescent="0.25">
      <c r="A423" t="str">
        <f>IF(Tienda_1!$A423="","","Tienda 1")</f>
        <v>Tienda 1</v>
      </c>
      <c r="B423" t="str">
        <f>IF($A423="","",Tienda_1!B423)</f>
        <v>Juguetes</v>
      </c>
      <c r="C423" t="str">
        <f>IF($A423="","",Tienda_1!G423)</f>
        <v>Bogotá</v>
      </c>
      <c r="D423" t="str">
        <f>IF($A423="","",Tienda_1!F423)</f>
        <v>Juan Fernandez</v>
      </c>
      <c r="E423" t="str">
        <f>IF($A423="","",Tienda_1!I423)</f>
        <v>Nequi</v>
      </c>
      <c r="F423">
        <f>IF($A423="","",VALUE(RIGHT(Tienda_1!E423,4)))</f>
        <v>2020</v>
      </c>
      <c r="G423">
        <f>IF($A423="","",Tienda_1!C423)</f>
        <v>41000</v>
      </c>
      <c r="H423">
        <f>IF($A423="","",Tienda_1!D423)</f>
        <v>8000</v>
      </c>
      <c r="I423">
        <f>IF($A423="","",Tienda_1!H423)</f>
        <v>4</v>
      </c>
      <c r="J423">
        <f>IF($A423="",0,IF(AND(OR('Cuadro-de-mando'!$B$4="(Todas)",'Cuadro-de-mando'!$B$4=$A423),OR('Cuadro-de-mando'!$E$4="(Todas)",'Cuadro-de-mando'!$E$4=$B423),OR('Cuadro-de-mando'!$H$4="(Todas)",'Cuadro-de-mando'!$H$4=$C423),OR('Cuadro-de-mando'!$K$4="(Todas)",'Cuadro-de-mando'!$K$4=$E423),OR('Cuadro-de-mando'!$N$4="(Todos)",'Cuadro-de-mando'!$N$4=$F423)),1,0))</f>
        <v>1</v>
      </c>
    </row>
    <row r="424" spans="1:10" x14ac:dyDescent="0.25">
      <c r="A424" t="str">
        <f>IF(Tienda_1!$A424="","","Tienda 1")</f>
        <v>Tienda 1</v>
      </c>
      <c r="B424" t="str">
        <f>IF($A424="","",Tienda_1!B424)</f>
        <v>Deportes y diversión</v>
      </c>
      <c r="C424" t="str">
        <f>IF($A424="","",Tienda_1!G424)</f>
        <v>Bogotá</v>
      </c>
      <c r="D424" t="str">
        <f>IF($A424="","",Tienda_1!F424)</f>
        <v>Juliana Costa</v>
      </c>
      <c r="E424" t="str">
        <f>IF($A424="","",Tienda_1!I424)</f>
        <v>Tarjeta de crédito</v>
      </c>
      <c r="F424">
        <f>IF($A424="","",VALUE(RIGHT(Tienda_1!E424,4)))</f>
        <v>2022</v>
      </c>
      <c r="G424">
        <f>IF($A424="","",Tienda_1!C424)</f>
        <v>112200</v>
      </c>
      <c r="H424">
        <f>IF($A424="","",Tienda_1!D424)</f>
        <v>4200</v>
      </c>
      <c r="I424">
        <f>IF($A424="","",Tienda_1!H424)</f>
        <v>4</v>
      </c>
      <c r="J424">
        <f>IF($A424="",0,IF(AND(OR('Cuadro-de-mando'!$B$4="(Todas)",'Cuadro-de-mando'!$B$4=$A424),OR('Cuadro-de-mando'!$E$4="(Todas)",'Cuadro-de-mando'!$E$4=$B424),OR('Cuadro-de-mando'!$H$4="(Todas)",'Cuadro-de-mando'!$H$4=$C424),OR('Cuadro-de-mando'!$K$4="(Todas)",'Cuadro-de-mando'!$K$4=$E424),OR('Cuadro-de-mando'!$N$4="(Todos)",'Cuadro-de-mando'!$N$4=$F424)),1,0))</f>
        <v>1</v>
      </c>
    </row>
    <row r="425" spans="1:10" x14ac:dyDescent="0.25">
      <c r="A425" t="str">
        <f>IF(Tienda_1!$A425="","","Tienda 1")</f>
        <v>Tienda 1</v>
      </c>
      <c r="B425" t="str">
        <f>IF($A425="","",Tienda_1!B425)</f>
        <v>Deportes y diversión</v>
      </c>
      <c r="C425" t="str">
        <f>IF($A425="","",Tienda_1!G425)</f>
        <v>Medellín</v>
      </c>
      <c r="D425" t="str">
        <f>IF($A425="","",Tienda_1!F425)</f>
        <v>Felipe Santos</v>
      </c>
      <c r="E425" t="str">
        <f>IF($A425="","",Tienda_1!I425)</f>
        <v>Tarjeta de crédito</v>
      </c>
      <c r="F425">
        <f>IF($A425="","",VALUE(RIGHT(Tienda_1!E425,4)))</f>
        <v>2022</v>
      </c>
      <c r="G425">
        <f>IF($A425="","",Tienda_1!C425)</f>
        <v>10100</v>
      </c>
      <c r="H425">
        <f>IF($A425="","",Tienda_1!D425)</f>
        <v>0</v>
      </c>
      <c r="I425">
        <f>IF($A425="","",Tienda_1!H425)</f>
        <v>1</v>
      </c>
      <c r="J425">
        <f>IF($A425="",0,IF(AND(OR('Cuadro-de-mando'!$B$4="(Todas)",'Cuadro-de-mando'!$B$4=$A425),OR('Cuadro-de-mando'!$E$4="(Todas)",'Cuadro-de-mando'!$E$4=$B425),OR('Cuadro-de-mando'!$H$4="(Todas)",'Cuadro-de-mando'!$H$4=$C425),OR('Cuadro-de-mando'!$K$4="(Todas)",'Cuadro-de-mando'!$K$4=$E425),OR('Cuadro-de-mando'!$N$4="(Todos)",'Cuadro-de-mando'!$N$4=$F425)),1,0))</f>
        <v>1</v>
      </c>
    </row>
    <row r="426" spans="1:10" x14ac:dyDescent="0.25">
      <c r="A426" t="str">
        <f>IF(Tienda_1!$A426="","","Tienda 1")</f>
        <v>Tienda 1</v>
      </c>
      <c r="B426" t="str">
        <f>IF($A426="","",Tienda_1!B426)</f>
        <v>Electrónicos</v>
      </c>
      <c r="C426" t="str">
        <f>IF($A426="","",Tienda_1!G426)</f>
        <v>Bogotá</v>
      </c>
      <c r="D426" t="str">
        <f>IF($A426="","",Tienda_1!F426)</f>
        <v>Juan Fernandez</v>
      </c>
      <c r="E426" t="str">
        <f>IF($A426="","",Tienda_1!I426)</f>
        <v>Tarjeta de crédito</v>
      </c>
      <c r="F426">
        <f>IF($A426="","",VALUE(RIGHT(Tienda_1!E426,4)))</f>
        <v>2023</v>
      </c>
      <c r="G426">
        <f>IF($A426="","",Tienda_1!C426)</f>
        <v>1809400</v>
      </c>
      <c r="H426">
        <f>IF($A426="","",Tienda_1!D426)</f>
        <v>94500</v>
      </c>
      <c r="I426">
        <f>IF($A426="","",Tienda_1!H426)</f>
        <v>5</v>
      </c>
      <c r="J426">
        <f>IF($A426="",0,IF(AND(OR('Cuadro-de-mando'!$B$4="(Todas)",'Cuadro-de-mando'!$B$4=$A426),OR('Cuadro-de-mando'!$E$4="(Todas)",'Cuadro-de-mando'!$E$4=$B426),OR('Cuadro-de-mando'!$H$4="(Todas)",'Cuadro-de-mando'!$H$4=$C426),OR('Cuadro-de-mando'!$K$4="(Todas)",'Cuadro-de-mando'!$K$4=$E426),OR('Cuadro-de-mando'!$N$4="(Todos)",'Cuadro-de-mando'!$N$4=$F426)),1,0))</f>
        <v>1</v>
      </c>
    </row>
    <row r="427" spans="1:10" x14ac:dyDescent="0.25">
      <c r="A427" t="str">
        <f>IF(Tienda_1!$A427="","","Tienda 1")</f>
        <v>Tienda 1</v>
      </c>
      <c r="B427" t="str">
        <f>IF($A427="","",Tienda_1!B427)</f>
        <v>Artículos para el hogar</v>
      </c>
      <c r="C427" t="str">
        <f>IF($A427="","",Tienda_1!G427)</f>
        <v>Riohacha</v>
      </c>
      <c r="D427" t="str">
        <f>IF($A427="","",Tienda_1!F427)</f>
        <v>Santiago Silva</v>
      </c>
      <c r="E427" t="str">
        <f>IF($A427="","",Tienda_1!I427)</f>
        <v>Tarjeta de crédito</v>
      </c>
      <c r="F427">
        <f>IF($A427="","",VALUE(RIGHT(Tienda_1!E427,4)))</f>
        <v>2021</v>
      </c>
      <c r="G427">
        <f>IF($A427="","",Tienda_1!C427)</f>
        <v>77300</v>
      </c>
      <c r="H427">
        <f>IF($A427="","",Tienda_1!D427)</f>
        <v>4300</v>
      </c>
      <c r="I427">
        <f>IF($A427="","",Tienda_1!H427)</f>
        <v>3</v>
      </c>
      <c r="J427">
        <f>IF($A427="",0,IF(AND(OR('Cuadro-de-mando'!$B$4="(Todas)",'Cuadro-de-mando'!$B$4=$A427),OR('Cuadro-de-mando'!$E$4="(Todas)",'Cuadro-de-mando'!$E$4=$B427),OR('Cuadro-de-mando'!$H$4="(Todas)",'Cuadro-de-mando'!$H$4=$C427),OR('Cuadro-de-mando'!$K$4="(Todas)",'Cuadro-de-mando'!$K$4=$E427),OR('Cuadro-de-mando'!$N$4="(Todos)",'Cuadro-de-mando'!$N$4=$F427)),1,0))</f>
        <v>1</v>
      </c>
    </row>
    <row r="428" spans="1:10" x14ac:dyDescent="0.25">
      <c r="A428" t="str">
        <f>IF(Tienda_1!$A428="","","Tienda 1")</f>
        <v>Tienda 1</v>
      </c>
      <c r="B428" t="str">
        <f>IF($A428="","",Tienda_1!B428)</f>
        <v>Electrónicos</v>
      </c>
      <c r="C428" t="str">
        <f>IF($A428="","",Tienda_1!G428)</f>
        <v>Medellín</v>
      </c>
      <c r="D428" t="str">
        <f>IF($A428="","",Tienda_1!F428)</f>
        <v>Maria Alfonso</v>
      </c>
      <c r="E428" t="str">
        <f>IF($A428="","",Tienda_1!I428)</f>
        <v>Tarjeta de crédito</v>
      </c>
      <c r="F428">
        <f>IF($A428="","",VALUE(RIGHT(Tienda_1!E428,4)))</f>
        <v>2022</v>
      </c>
      <c r="G428">
        <f>IF($A428="","",Tienda_1!C428)</f>
        <v>205700</v>
      </c>
      <c r="H428">
        <f>IF($A428="","",Tienda_1!D428)</f>
        <v>9100</v>
      </c>
      <c r="I428">
        <f>IF($A428="","",Tienda_1!H428)</f>
        <v>5</v>
      </c>
      <c r="J428">
        <f>IF($A428="",0,IF(AND(OR('Cuadro-de-mando'!$B$4="(Todas)",'Cuadro-de-mando'!$B$4=$A428),OR('Cuadro-de-mando'!$E$4="(Todas)",'Cuadro-de-mando'!$E$4=$B428),OR('Cuadro-de-mando'!$H$4="(Todas)",'Cuadro-de-mando'!$H$4=$C428),OR('Cuadro-de-mando'!$K$4="(Todas)",'Cuadro-de-mando'!$K$4=$E428),OR('Cuadro-de-mando'!$N$4="(Todos)",'Cuadro-de-mando'!$N$4=$F428)),1,0))</f>
        <v>1</v>
      </c>
    </row>
    <row r="429" spans="1:10" x14ac:dyDescent="0.25">
      <c r="A429" t="str">
        <f>IF(Tienda_1!$A429="","","Tienda 1")</f>
        <v>Tienda 1</v>
      </c>
      <c r="B429" t="str">
        <f>IF($A429="","",Tienda_1!B429)</f>
        <v>Muebles</v>
      </c>
      <c r="C429" t="str">
        <f>IF($A429="","",Tienda_1!G429)</f>
        <v>Medellín</v>
      </c>
      <c r="D429" t="str">
        <f>IF($A429="","",Tienda_1!F429)</f>
        <v>Rafael Acosta</v>
      </c>
      <c r="E429" t="str">
        <f>IF($A429="","",Tienda_1!I429)</f>
        <v>Nequi</v>
      </c>
      <c r="F429">
        <f>IF($A429="","",VALUE(RIGHT(Tienda_1!E429,4)))</f>
        <v>2022</v>
      </c>
      <c r="G429">
        <f>IF($A429="","",Tienda_1!C429)</f>
        <v>194100</v>
      </c>
      <c r="H429">
        <f>IF($A429="","",Tienda_1!D429)</f>
        <v>10700</v>
      </c>
      <c r="I429">
        <f>IF($A429="","",Tienda_1!H429)</f>
        <v>5</v>
      </c>
      <c r="J429">
        <f>IF($A429="",0,IF(AND(OR('Cuadro-de-mando'!$B$4="(Todas)",'Cuadro-de-mando'!$B$4=$A429),OR('Cuadro-de-mando'!$E$4="(Todas)",'Cuadro-de-mando'!$E$4=$B429),OR('Cuadro-de-mando'!$H$4="(Todas)",'Cuadro-de-mando'!$H$4=$C429),OR('Cuadro-de-mando'!$K$4="(Todas)",'Cuadro-de-mando'!$K$4=$E429),OR('Cuadro-de-mando'!$N$4="(Todos)",'Cuadro-de-mando'!$N$4=$F429)),1,0))</f>
        <v>1</v>
      </c>
    </row>
    <row r="430" spans="1:10" x14ac:dyDescent="0.25">
      <c r="A430" t="str">
        <f>IF(Tienda_1!$A430="","","Tienda 1")</f>
        <v>Tienda 1</v>
      </c>
      <c r="B430" t="str">
        <f>IF($A430="","",Tienda_1!B430)</f>
        <v>Instrumentos musicales</v>
      </c>
      <c r="C430" t="str">
        <f>IF($A430="","",Tienda_1!G430)</f>
        <v>Bogotá</v>
      </c>
      <c r="D430" t="str">
        <f>IF($A430="","",Tienda_1!F430)</f>
        <v>Ángel Rodriguez</v>
      </c>
      <c r="E430" t="str">
        <f>IF($A430="","",Tienda_1!I430)</f>
        <v>Tarjeta de crédito</v>
      </c>
      <c r="F430">
        <f>IF($A430="","",VALUE(RIGHT(Tienda_1!E430,4)))</f>
        <v>2022</v>
      </c>
      <c r="G430">
        <f>IF($A430="","",Tienda_1!C430)</f>
        <v>886100</v>
      </c>
      <c r="H430">
        <f>IF($A430="","",Tienda_1!D430)</f>
        <v>45400</v>
      </c>
      <c r="I430">
        <f>IF($A430="","",Tienda_1!H430)</f>
        <v>5</v>
      </c>
      <c r="J430">
        <f>IF($A430="",0,IF(AND(OR('Cuadro-de-mando'!$B$4="(Todas)",'Cuadro-de-mando'!$B$4=$A430),OR('Cuadro-de-mando'!$E$4="(Todas)",'Cuadro-de-mando'!$E$4=$B430),OR('Cuadro-de-mando'!$H$4="(Todas)",'Cuadro-de-mando'!$H$4=$C430),OR('Cuadro-de-mando'!$K$4="(Todas)",'Cuadro-de-mando'!$K$4=$E430),OR('Cuadro-de-mando'!$N$4="(Todos)",'Cuadro-de-mando'!$N$4=$F430)),1,0))</f>
        <v>1</v>
      </c>
    </row>
    <row r="431" spans="1:10" x14ac:dyDescent="0.25">
      <c r="A431" t="str">
        <f>IF(Tienda_1!$A431="","","Tienda 1")</f>
        <v>Tienda 1</v>
      </c>
      <c r="B431" t="str">
        <f>IF($A431="","",Tienda_1!B431)</f>
        <v>Muebles</v>
      </c>
      <c r="C431" t="str">
        <f>IF($A431="","",Tienda_1!G431)</f>
        <v>Bogotá</v>
      </c>
      <c r="D431" t="str">
        <f>IF($A431="","",Tienda_1!F431)</f>
        <v>Felipe Santos</v>
      </c>
      <c r="E431" t="str">
        <f>IF($A431="","",Tienda_1!I431)</f>
        <v>Tarjeta de crédito</v>
      </c>
      <c r="F431">
        <f>IF($A431="","",VALUE(RIGHT(Tienda_1!E431,4)))</f>
        <v>2023</v>
      </c>
      <c r="G431">
        <f>IF($A431="","",Tienda_1!C431)</f>
        <v>276400</v>
      </c>
      <c r="H431">
        <f>IF($A431="","",Tienda_1!D431)</f>
        <v>12900</v>
      </c>
      <c r="I431">
        <f>IF($A431="","",Tienda_1!H431)</f>
        <v>5</v>
      </c>
      <c r="J431">
        <f>IF($A431="",0,IF(AND(OR('Cuadro-de-mando'!$B$4="(Todas)",'Cuadro-de-mando'!$B$4=$A431),OR('Cuadro-de-mando'!$E$4="(Todas)",'Cuadro-de-mando'!$E$4=$B431),OR('Cuadro-de-mando'!$H$4="(Todas)",'Cuadro-de-mando'!$H$4=$C431),OR('Cuadro-de-mando'!$K$4="(Todas)",'Cuadro-de-mando'!$K$4=$E431),OR('Cuadro-de-mando'!$N$4="(Todos)",'Cuadro-de-mando'!$N$4=$F431)),1,0))</f>
        <v>1</v>
      </c>
    </row>
    <row r="432" spans="1:10" x14ac:dyDescent="0.25">
      <c r="A432" t="str">
        <f>IF(Tienda_1!$A432="","","Tienda 1")</f>
        <v>Tienda 1</v>
      </c>
      <c r="B432" t="str">
        <f>IF($A432="","",Tienda_1!B432)</f>
        <v>Electrónicos</v>
      </c>
      <c r="C432" t="str">
        <f>IF($A432="","",Tienda_1!G432)</f>
        <v>Cartagena</v>
      </c>
      <c r="D432" t="str">
        <f>IF($A432="","",Tienda_1!F432)</f>
        <v>Beatriz Morales</v>
      </c>
      <c r="E432" t="str">
        <f>IF($A432="","",Tienda_1!I432)</f>
        <v>Nequi</v>
      </c>
      <c r="F432">
        <f>IF($A432="","",VALUE(RIGHT(Tienda_1!E432,4)))</f>
        <v>2020</v>
      </c>
      <c r="G432">
        <f>IF($A432="","",Tienda_1!C432)</f>
        <v>254900</v>
      </c>
      <c r="H432">
        <f>IF($A432="","",Tienda_1!D432)</f>
        <v>11800</v>
      </c>
      <c r="I432">
        <f>IF($A432="","",Tienda_1!H432)</f>
        <v>2</v>
      </c>
      <c r="J432">
        <f>IF($A432="",0,IF(AND(OR('Cuadro-de-mando'!$B$4="(Todas)",'Cuadro-de-mando'!$B$4=$A432),OR('Cuadro-de-mando'!$E$4="(Todas)",'Cuadro-de-mando'!$E$4=$B432),OR('Cuadro-de-mando'!$H$4="(Todas)",'Cuadro-de-mando'!$H$4=$C432),OR('Cuadro-de-mando'!$K$4="(Todas)",'Cuadro-de-mando'!$K$4=$E432),OR('Cuadro-de-mando'!$N$4="(Todos)",'Cuadro-de-mando'!$N$4=$F432)),1,0))</f>
        <v>1</v>
      </c>
    </row>
    <row r="433" spans="1:10" x14ac:dyDescent="0.25">
      <c r="A433" t="str">
        <f>IF(Tienda_1!$A433="","","Tienda 1")</f>
        <v>Tienda 1</v>
      </c>
      <c r="B433" t="str">
        <f>IF($A433="","",Tienda_1!B433)</f>
        <v>Libros</v>
      </c>
      <c r="C433" t="str">
        <f>IF($A433="","",Tienda_1!G433)</f>
        <v>Cúcuta</v>
      </c>
      <c r="D433" t="str">
        <f>IF($A433="","",Tienda_1!F433)</f>
        <v>Mariana Herrera</v>
      </c>
      <c r="E433" t="str">
        <f>IF($A433="","",Tienda_1!I433)</f>
        <v>Tarjeta de crédito</v>
      </c>
      <c r="F433">
        <f>IF($A433="","",VALUE(RIGHT(Tienda_1!E433,4)))</f>
        <v>2021</v>
      </c>
      <c r="G433">
        <f>IF($A433="","",Tienda_1!C433)</f>
        <v>27600</v>
      </c>
      <c r="H433">
        <f>IF($A433="","",Tienda_1!D433)</f>
        <v>1900</v>
      </c>
      <c r="I433">
        <f>IF($A433="","",Tienda_1!H433)</f>
        <v>1</v>
      </c>
      <c r="J433">
        <f>IF($A433="",0,IF(AND(OR('Cuadro-de-mando'!$B$4="(Todas)",'Cuadro-de-mando'!$B$4=$A433),OR('Cuadro-de-mando'!$E$4="(Todas)",'Cuadro-de-mando'!$E$4=$B433),OR('Cuadro-de-mando'!$H$4="(Todas)",'Cuadro-de-mando'!$H$4=$C433),OR('Cuadro-de-mando'!$K$4="(Todas)",'Cuadro-de-mando'!$K$4=$E433),OR('Cuadro-de-mando'!$N$4="(Todos)",'Cuadro-de-mando'!$N$4=$F433)),1,0))</f>
        <v>1</v>
      </c>
    </row>
    <row r="434" spans="1:10" x14ac:dyDescent="0.25">
      <c r="A434" t="str">
        <f>IF(Tienda_1!$A434="","","Tienda 1")</f>
        <v>Tienda 1</v>
      </c>
      <c r="B434" t="str">
        <f>IF($A434="","",Tienda_1!B434)</f>
        <v>Deportes y diversión</v>
      </c>
      <c r="C434" t="str">
        <f>IF($A434="","",Tienda_1!G434)</f>
        <v>Bogotá</v>
      </c>
      <c r="D434" t="str">
        <f>IF($A434="","",Tienda_1!F434)</f>
        <v>Santiago Silva</v>
      </c>
      <c r="E434" t="str">
        <f>IF($A434="","",Tienda_1!I434)</f>
        <v>Tarjeta de crédito</v>
      </c>
      <c r="F434">
        <f>IF($A434="","",VALUE(RIGHT(Tienda_1!E434,4)))</f>
        <v>2022</v>
      </c>
      <c r="G434">
        <f>IF($A434="","",Tienda_1!C434)</f>
        <v>60500</v>
      </c>
      <c r="H434">
        <f>IF($A434="","",Tienda_1!D434)</f>
        <v>1400</v>
      </c>
      <c r="I434">
        <f>IF($A434="","",Tienda_1!H434)</f>
        <v>1</v>
      </c>
      <c r="J434">
        <f>IF($A434="",0,IF(AND(OR('Cuadro-de-mando'!$B$4="(Todas)",'Cuadro-de-mando'!$B$4=$A434),OR('Cuadro-de-mando'!$E$4="(Todas)",'Cuadro-de-mando'!$E$4=$B434),OR('Cuadro-de-mando'!$H$4="(Todas)",'Cuadro-de-mando'!$H$4=$C434),OR('Cuadro-de-mando'!$K$4="(Todas)",'Cuadro-de-mando'!$K$4=$E434),OR('Cuadro-de-mando'!$N$4="(Todos)",'Cuadro-de-mando'!$N$4=$F434)),1,0))</f>
        <v>1</v>
      </c>
    </row>
    <row r="435" spans="1:10" x14ac:dyDescent="0.25">
      <c r="A435" t="str">
        <f>IF(Tienda_1!$A435="","","Tienda 1")</f>
        <v>Tienda 1</v>
      </c>
      <c r="B435" t="str">
        <f>IF($A435="","",Tienda_1!B435)</f>
        <v>Electrodomésticos</v>
      </c>
      <c r="C435" t="str">
        <f>IF($A435="","",Tienda_1!G435)</f>
        <v>Medellín</v>
      </c>
      <c r="D435" t="str">
        <f>IF($A435="","",Tienda_1!F435)</f>
        <v>Beatriz Morales</v>
      </c>
      <c r="E435" t="str">
        <f>IF($A435="","",Tienda_1!I435)</f>
        <v>Tarjeta de crédito</v>
      </c>
      <c r="F435">
        <f>IF($A435="","",VALUE(RIGHT(Tienda_1!E435,4)))</f>
        <v>2020</v>
      </c>
      <c r="G435">
        <f>IF($A435="","",Tienda_1!C435)</f>
        <v>1432800</v>
      </c>
      <c r="H435">
        <f>IF($A435="","",Tienda_1!D435)</f>
        <v>76500</v>
      </c>
      <c r="I435">
        <f>IF($A435="","",Tienda_1!H435)</f>
        <v>5</v>
      </c>
      <c r="J435">
        <f>IF($A435="",0,IF(AND(OR('Cuadro-de-mando'!$B$4="(Todas)",'Cuadro-de-mando'!$B$4=$A435),OR('Cuadro-de-mando'!$E$4="(Todas)",'Cuadro-de-mando'!$E$4=$B435),OR('Cuadro-de-mando'!$H$4="(Todas)",'Cuadro-de-mando'!$H$4=$C435),OR('Cuadro-de-mando'!$K$4="(Todas)",'Cuadro-de-mando'!$K$4=$E435),OR('Cuadro-de-mando'!$N$4="(Todos)",'Cuadro-de-mando'!$N$4=$F435)),1,0))</f>
        <v>1</v>
      </c>
    </row>
    <row r="436" spans="1:10" x14ac:dyDescent="0.25">
      <c r="A436" t="str">
        <f>IF(Tienda_1!$A436="","","Tienda 1")</f>
        <v>Tienda 1</v>
      </c>
      <c r="B436" t="str">
        <f>IF($A436="","",Tienda_1!B436)</f>
        <v>Juguetes</v>
      </c>
      <c r="C436" t="str">
        <f>IF($A436="","",Tienda_1!G436)</f>
        <v>Bogotá</v>
      </c>
      <c r="D436" t="str">
        <f>IF($A436="","",Tienda_1!F436)</f>
        <v>Blanca Ramirez</v>
      </c>
      <c r="E436" t="str">
        <f>IF($A436="","",Tienda_1!I436)</f>
        <v>Tarjeta de crédito</v>
      </c>
      <c r="F436">
        <f>IF($A436="","",VALUE(RIGHT(Tienda_1!E436,4)))</f>
        <v>2022</v>
      </c>
      <c r="G436">
        <f>IF($A436="","",Tienda_1!C436)</f>
        <v>16600</v>
      </c>
      <c r="H436">
        <f>IF($A436="","",Tienda_1!D436)</f>
        <v>0</v>
      </c>
      <c r="I436">
        <f>IF($A436="","",Tienda_1!H436)</f>
        <v>4</v>
      </c>
      <c r="J436">
        <f>IF($A436="",0,IF(AND(OR('Cuadro-de-mando'!$B$4="(Todas)",'Cuadro-de-mando'!$B$4=$A436),OR('Cuadro-de-mando'!$E$4="(Todas)",'Cuadro-de-mando'!$E$4=$B436),OR('Cuadro-de-mando'!$H$4="(Todas)",'Cuadro-de-mando'!$H$4=$C436),OR('Cuadro-de-mando'!$K$4="(Todas)",'Cuadro-de-mando'!$K$4=$E436),OR('Cuadro-de-mando'!$N$4="(Todos)",'Cuadro-de-mando'!$N$4=$F436)),1,0))</f>
        <v>1</v>
      </c>
    </row>
    <row r="437" spans="1:10" x14ac:dyDescent="0.25">
      <c r="A437" t="str">
        <f>IF(Tienda_1!$A437="","","Tienda 1")</f>
        <v>Tienda 1</v>
      </c>
      <c r="B437" t="str">
        <f>IF($A437="","",Tienda_1!B437)</f>
        <v>Instrumentos musicales</v>
      </c>
      <c r="C437" t="str">
        <f>IF($A437="","",Tienda_1!G437)</f>
        <v>Bogotá</v>
      </c>
      <c r="D437" t="str">
        <f>IF($A437="","",Tienda_1!F437)</f>
        <v>Santiago Silva</v>
      </c>
      <c r="E437" t="str">
        <f>IF($A437="","",Tienda_1!I437)</f>
        <v>Tarjeta de crédito</v>
      </c>
      <c r="F437">
        <f>IF($A437="","",VALUE(RIGHT(Tienda_1!E437,4)))</f>
        <v>2020</v>
      </c>
      <c r="G437">
        <f>IF($A437="","",Tienda_1!C437)</f>
        <v>956800</v>
      </c>
      <c r="H437">
        <f>IF($A437="","",Tienda_1!D437)</f>
        <v>51200</v>
      </c>
      <c r="I437">
        <f>IF($A437="","",Tienda_1!H437)</f>
        <v>4</v>
      </c>
      <c r="J437">
        <f>IF($A437="",0,IF(AND(OR('Cuadro-de-mando'!$B$4="(Todas)",'Cuadro-de-mando'!$B$4=$A437),OR('Cuadro-de-mando'!$E$4="(Todas)",'Cuadro-de-mando'!$E$4=$B437),OR('Cuadro-de-mando'!$H$4="(Todas)",'Cuadro-de-mando'!$H$4=$C437),OR('Cuadro-de-mando'!$K$4="(Todas)",'Cuadro-de-mando'!$K$4=$E437),OR('Cuadro-de-mando'!$N$4="(Todos)",'Cuadro-de-mando'!$N$4=$F437)),1,0))</f>
        <v>1</v>
      </c>
    </row>
    <row r="438" spans="1:10" x14ac:dyDescent="0.25">
      <c r="A438" t="str">
        <f>IF(Tienda_1!$A438="","","Tienda 1")</f>
        <v>Tienda 1</v>
      </c>
      <c r="B438" t="str">
        <f>IF($A438="","",Tienda_1!B438)</f>
        <v>Deportes y diversión</v>
      </c>
      <c r="C438" t="str">
        <f>IF($A438="","",Tienda_1!G438)</f>
        <v>Bogotá</v>
      </c>
      <c r="D438" t="str">
        <f>IF($A438="","",Tienda_1!F438)</f>
        <v>Izabela de León</v>
      </c>
      <c r="E438" t="str">
        <f>IF($A438="","",Tienda_1!I438)</f>
        <v>Nequi</v>
      </c>
      <c r="F438">
        <f>IF($A438="","",VALUE(RIGHT(Tienda_1!E438,4)))</f>
        <v>2020</v>
      </c>
      <c r="G438">
        <f>IF($A438="","",Tienda_1!C438)</f>
        <v>24300</v>
      </c>
      <c r="H438">
        <f>IF($A438="","",Tienda_1!D438)</f>
        <v>1500</v>
      </c>
      <c r="I438">
        <f>IF($A438="","",Tienda_1!H438)</f>
        <v>5</v>
      </c>
      <c r="J438">
        <f>IF($A438="",0,IF(AND(OR('Cuadro-de-mando'!$B$4="(Todas)",'Cuadro-de-mando'!$B$4=$A438),OR('Cuadro-de-mando'!$E$4="(Todas)",'Cuadro-de-mando'!$E$4=$B438),OR('Cuadro-de-mando'!$H$4="(Todas)",'Cuadro-de-mando'!$H$4=$C438),OR('Cuadro-de-mando'!$K$4="(Todas)",'Cuadro-de-mando'!$K$4=$E438),OR('Cuadro-de-mando'!$N$4="(Todos)",'Cuadro-de-mando'!$N$4=$F438)),1,0))</f>
        <v>1</v>
      </c>
    </row>
    <row r="439" spans="1:10" x14ac:dyDescent="0.25">
      <c r="A439" t="str">
        <f>IF(Tienda_1!$A439="","","Tienda 1")</f>
        <v>Tienda 1</v>
      </c>
      <c r="B439" t="str">
        <f>IF($A439="","",Tienda_1!B439)</f>
        <v>Libros</v>
      </c>
      <c r="C439" t="str">
        <f>IF($A439="","",Tienda_1!G439)</f>
        <v>Medellín</v>
      </c>
      <c r="D439" t="str">
        <f>IF($A439="","",Tienda_1!F439)</f>
        <v>Blanca Ramirez</v>
      </c>
      <c r="E439" t="str">
        <f>IF($A439="","",Tienda_1!I439)</f>
        <v>Tarjeta de crédito</v>
      </c>
      <c r="F439">
        <f>IF($A439="","",VALUE(RIGHT(Tienda_1!E439,4)))</f>
        <v>2023</v>
      </c>
      <c r="G439">
        <f>IF($A439="","",Tienda_1!C439)</f>
        <v>42600</v>
      </c>
      <c r="H439">
        <f>IF($A439="","",Tienda_1!D439)</f>
        <v>0</v>
      </c>
      <c r="I439">
        <f>IF($A439="","",Tienda_1!H439)</f>
        <v>2</v>
      </c>
      <c r="J439">
        <f>IF($A439="",0,IF(AND(OR('Cuadro-de-mando'!$B$4="(Todas)",'Cuadro-de-mando'!$B$4=$A439),OR('Cuadro-de-mando'!$E$4="(Todas)",'Cuadro-de-mando'!$E$4=$B439),OR('Cuadro-de-mando'!$H$4="(Todas)",'Cuadro-de-mando'!$H$4=$C439),OR('Cuadro-de-mando'!$K$4="(Todas)",'Cuadro-de-mando'!$K$4=$E439),OR('Cuadro-de-mando'!$N$4="(Todos)",'Cuadro-de-mando'!$N$4=$F439)),1,0))</f>
        <v>1</v>
      </c>
    </row>
    <row r="440" spans="1:10" x14ac:dyDescent="0.25">
      <c r="A440" t="str">
        <f>IF(Tienda_1!$A440="","","Tienda 1")</f>
        <v>Tienda 1</v>
      </c>
      <c r="B440" t="str">
        <f>IF($A440="","",Tienda_1!B440)</f>
        <v>Muebles</v>
      </c>
      <c r="C440" t="str">
        <f>IF($A440="","",Tienda_1!G440)</f>
        <v>Cali</v>
      </c>
      <c r="D440" t="str">
        <f>IF($A440="","",Tienda_1!F440)</f>
        <v>Maria Alfonso</v>
      </c>
      <c r="E440" t="str">
        <f>IF($A440="","",Tienda_1!I440)</f>
        <v>Nequi</v>
      </c>
      <c r="F440">
        <f>IF($A440="","",VALUE(RIGHT(Tienda_1!E440,4)))</f>
        <v>2021</v>
      </c>
      <c r="G440">
        <f>IF($A440="","",Tienda_1!C440)</f>
        <v>225600</v>
      </c>
      <c r="H440">
        <f>IF($A440="","",Tienda_1!D440)</f>
        <v>10200</v>
      </c>
      <c r="I440">
        <f>IF($A440="","",Tienda_1!H440)</f>
        <v>4</v>
      </c>
      <c r="J440">
        <f>IF($A440="",0,IF(AND(OR('Cuadro-de-mando'!$B$4="(Todas)",'Cuadro-de-mando'!$B$4=$A440),OR('Cuadro-de-mando'!$E$4="(Todas)",'Cuadro-de-mando'!$E$4=$B440),OR('Cuadro-de-mando'!$H$4="(Todas)",'Cuadro-de-mando'!$H$4=$C440),OR('Cuadro-de-mando'!$K$4="(Todas)",'Cuadro-de-mando'!$K$4=$E440),OR('Cuadro-de-mando'!$N$4="(Todos)",'Cuadro-de-mando'!$N$4=$F440)),1,0))</f>
        <v>1</v>
      </c>
    </row>
    <row r="441" spans="1:10" x14ac:dyDescent="0.25">
      <c r="A441" t="str">
        <f>IF(Tienda_1!$A441="","","Tienda 1")</f>
        <v>Tienda 1</v>
      </c>
      <c r="B441" t="str">
        <f>IF($A441="","",Tienda_1!B441)</f>
        <v>Deportes y diversión</v>
      </c>
      <c r="C441" t="str">
        <f>IF($A441="","",Tienda_1!G441)</f>
        <v>Bogotá</v>
      </c>
      <c r="D441" t="str">
        <f>IF($A441="","",Tienda_1!F441)</f>
        <v>Beatriz Morales</v>
      </c>
      <c r="E441" t="str">
        <f>IF($A441="","",Tienda_1!I441)</f>
        <v>Tarjeta de crédito</v>
      </c>
      <c r="F441">
        <f>IF($A441="","",VALUE(RIGHT(Tienda_1!E441,4)))</f>
        <v>2022</v>
      </c>
      <c r="G441">
        <f>IF($A441="","",Tienda_1!C441)</f>
        <v>28200</v>
      </c>
      <c r="H441">
        <f>IF($A441="","",Tienda_1!D441)</f>
        <v>2000</v>
      </c>
      <c r="I441">
        <f>IF($A441="","",Tienda_1!H441)</f>
        <v>4</v>
      </c>
      <c r="J441">
        <f>IF($A441="",0,IF(AND(OR('Cuadro-de-mando'!$B$4="(Todas)",'Cuadro-de-mando'!$B$4=$A441),OR('Cuadro-de-mando'!$E$4="(Todas)",'Cuadro-de-mando'!$E$4=$B441),OR('Cuadro-de-mando'!$H$4="(Todas)",'Cuadro-de-mando'!$H$4=$C441),OR('Cuadro-de-mando'!$K$4="(Todas)",'Cuadro-de-mando'!$K$4=$E441),OR('Cuadro-de-mando'!$N$4="(Todos)",'Cuadro-de-mando'!$N$4=$F441)),1,0))</f>
        <v>1</v>
      </c>
    </row>
    <row r="442" spans="1:10" x14ac:dyDescent="0.25">
      <c r="A442" t="str">
        <f>IF(Tienda_1!$A442="","","Tienda 1")</f>
        <v>Tienda 1</v>
      </c>
      <c r="B442" t="str">
        <f>IF($A442="","",Tienda_1!B442)</f>
        <v>Artículos para el hogar</v>
      </c>
      <c r="C442" t="str">
        <f>IF($A442="","",Tienda_1!G442)</f>
        <v>Bogotá</v>
      </c>
      <c r="D442" t="str">
        <f>IF($A442="","",Tienda_1!F442)</f>
        <v>Ángel Rodriguez</v>
      </c>
      <c r="E442" t="str">
        <f>IF($A442="","",Tienda_1!I442)</f>
        <v>Tarjeta de crédito</v>
      </c>
      <c r="F442">
        <f>IF($A442="","",VALUE(RIGHT(Tienda_1!E442,4)))</f>
        <v>2021</v>
      </c>
      <c r="G442">
        <f>IF($A442="","",Tienda_1!C442)</f>
        <v>197000</v>
      </c>
      <c r="H442">
        <f>IF($A442="","",Tienda_1!D442)</f>
        <v>8700</v>
      </c>
      <c r="I442">
        <f>IF($A442="","",Tienda_1!H442)</f>
        <v>5</v>
      </c>
      <c r="J442">
        <f>IF($A442="",0,IF(AND(OR('Cuadro-de-mando'!$B$4="(Todas)",'Cuadro-de-mando'!$B$4=$A442),OR('Cuadro-de-mando'!$E$4="(Todas)",'Cuadro-de-mando'!$E$4=$B442),OR('Cuadro-de-mando'!$H$4="(Todas)",'Cuadro-de-mando'!$H$4=$C442),OR('Cuadro-de-mando'!$K$4="(Todas)",'Cuadro-de-mando'!$K$4=$E442),OR('Cuadro-de-mando'!$N$4="(Todos)",'Cuadro-de-mando'!$N$4=$F442)),1,0))</f>
        <v>1</v>
      </c>
    </row>
    <row r="443" spans="1:10" x14ac:dyDescent="0.25">
      <c r="A443" t="str">
        <f>IF(Tienda_1!$A443="","","Tienda 1")</f>
        <v>Tienda 1</v>
      </c>
      <c r="B443" t="str">
        <f>IF($A443="","",Tienda_1!B443)</f>
        <v>Electrónicos</v>
      </c>
      <c r="C443" t="str">
        <f>IF($A443="","",Tienda_1!G443)</f>
        <v>Bogotá</v>
      </c>
      <c r="D443" t="str">
        <f>IF($A443="","",Tienda_1!F443)</f>
        <v>Juan Fernandez</v>
      </c>
      <c r="E443" t="str">
        <f>IF($A443="","",Tienda_1!I443)</f>
        <v>Tarjeta de crédito</v>
      </c>
      <c r="F443">
        <f>IF($A443="","",VALUE(RIGHT(Tienda_1!E443,4)))</f>
        <v>2022</v>
      </c>
      <c r="G443">
        <f>IF($A443="","",Tienda_1!C443)</f>
        <v>64900</v>
      </c>
      <c r="H443">
        <f>IF($A443="","",Tienda_1!D443)</f>
        <v>1600</v>
      </c>
      <c r="I443">
        <f>IF($A443="","",Tienda_1!H443)</f>
        <v>3</v>
      </c>
      <c r="J443">
        <f>IF($A443="",0,IF(AND(OR('Cuadro-de-mando'!$B$4="(Todas)",'Cuadro-de-mando'!$B$4=$A443),OR('Cuadro-de-mando'!$E$4="(Todas)",'Cuadro-de-mando'!$E$4=$B443),OR('Cuadro-de-mando'!$H$4="(Todas)",'Cuadro-de-mando'!$H$4=$C443),OR('Cuadro-de-mando'!$K$4="(Todas)",'Cuadro-de-mando'!$K$4=$E443),OR('Cuadro-de-mando'!$N$4="(Todos)",'Cuadro-de-mando'!$N$4=$F443)),1,0))</f>
        <v>1</v>
      </c>
    </row>
    <row r="444" spans="1:10" x14ac:dyDescent="0.25">
      <c r="A444" t="str">
        <f>IF(Tienda_1!$A444="","","Tienda 1")</f>
        <v>Tienda 1</v>
      </c>
      <c r="B444" t="str">
        <f>IF($A444="","",Tienda_1!B444)</f>
        <v>Artículos para el hogar</v>
      </c>
      <c r="C444" t="str">
        <f>IF($A444="","",Tienda_1!G444)</f>
        <v>Bogotá</v>
      </c>
      <c r="D444" t="str">
        <f>IF($A444="","",Tienda_1!F444)</f>
        <v>Maria Alfonso</v>
      </c>
      <c r="E444" t="str">
        <f>IF($A444="","",Tienda_1!I444)</f>
        <v>Tarjeta de crédito</v>
      </c>
      <c r="F444">
        <f>IF($A444="","",VALUE(RIGHT(Tienda_1!E444,4)))</f>
        <v>2020</v>
      </c>
      <c r="G444">
        <f>IF($A444="","",Tienda_1!C444)</f>
        <v>38600</v>
      </c>
      <c r="H444">
        <f>IF($A444="","",Tienda_1!D444)</f>
        <v>2500</v>
      </c>
      <c r="I444">
        <f>IF($A444="","",Tienda_1!H444)</f>
        <v>5</v>
      </c>
      <c r="J444">
        <f>IF($A444="",0,IF(AND(OR('Cuadro-de-mando'!$B$4="(Todas)",'Cuadro-de-mando'!$B$4=$A444),OR('Cuadro-de-mando'!$E$4="(Todas)",'Cuadro-de-mando'!$E$4=$B444),OR('Cuadro-de-mando'!$H$4="(Todas)",'Cuadro-de-mando'!$H$4=$C444),OR('Cuadro-de-mando'!$K$4="(Todas)",'Cuadro-de-mando'!$K$4=$E444),OR('Cuadro-de-mando'!$N$4="(Todos)",'Cuadro-de-mando'!$N$4=$F444)),1,0))</f>
        <v>1</v>
      </c>
    </row>
    <row r="445" spans="1:10" x14ac:dyDescent="0.25">
      <c r="A445" t="str">
        <f>IF(Tienda_1!$A445="","","Tienda 1")</f>
        <v>Tienda 1</v>
      </c>
      <c r="B445" t="str">
        <f>IF($A445="","",Tienda_1!B445)</f>
        <v>Deportes y diversión</v>
      </c>
      <c r="C445" t="str">
        <f>IF($A445="","",Tienda_1!G445)</f>
        <v>Bucaramanga</v>
      </c>
      <c r="D445" t="str">
        <f>IF($A445="","",Tienda_1!F445)</f>
        <v>Lucas Olivera</v>
      </c>
      <c r="E445" t="str">
        <f>IF($A445="","",Tienda_1!I445)</f>
        <v>Tarjeta de crédito</v>
      </c>
      <c r="F445">
        <f>IF($A445="","",VALUE(RIGHT(Tienda_1!E445,4)))</f>
        <v>2023</v>
      </c>
      <c r="G445">
        <f>IF($A445="","",Tienda_1!C445)</f>
        <v>27700</v>
      </c>
      <c r="H445">
        <f>IF($A445="","",Tienda_1!D445)</f>
        <v>0</v>
      </c>
      <c r="I445">
        <f>IF($A445="","",Tienda_1!H445)</f>
        <v>3</v>
      </c>
      <c r="J445">
        <f>IF($A445="",0,IF(AND(OR('Cuadro-de-mando'!$B$4="(Todas)",'Cuadro-de-mando'!$B$4=$A445),OR('Cuadro-de-mando'!$E$4="(Todas)",'Cuadro-de-mando'!$E$4=$B445),OR('Cuadro-de-mando'!$H$4="(Todas)",'Cuadro-de-mando'!$H$4=$C445),OR('Cuadro-de-mando'!$K$4="(Todas)",'Cuadro-de-mando'!$K$4=$E445),OR('Cuadro-de-mando'!$N$4="(Todos)",'Cuadro-de-mando'!$N$4=$F445)),1,0))</f>
        <v>1</v>
      </c>
    </row>
    <row r="446" spans="1:10" x14ac:dyDescent="0.25">
      <c r="A446" t="str">
        <f>IF(Tienda_1!$A446="","","Tienda 1")</f>
        <v>Tienda 1</v>
      </c>
      <c r="B446" t="str">
        <f>IF($A446="","",Tienda_1!B446)</f>
        <v>Libros</v>
      </c>
      <c r="C446" t="str">
        <f>IF($A446="","",Tienda_1!G446)</f>
        <v>Bogotá</v>
      </c>
      <c r="D446" t="str">
        <f>IF($A446="","",Tienda_1!F446)</f>
        <v>Rafael Acosta</v>
      </c>
      <c r="E446" t="str">
        <f>IF($A446="","",Tienda_1!I446)</f>
        <v>Tarjeta de crédito</v>
      </c>
      <c r="F446">
        <f>IF($A446="","",VALUE(RIGHT(Tienda_1!E446,4)))</f>
        <v>2021</v>
      </c>
      <c r="G446">
        <f>IF($A446="","",Tienda_1!C446)</f>
        <v>61700</v>
      </c>
      <c r="H446">
        <f>IF($A446="","",Tienda_1!D446)</f>
        <v>3700</v>
      </c>
      <c r="I446">
        <f>IF($A446="","",Tienda_1!H446)</f>
        <v>5</v>
      </c>
      <c r="J446">
        <f>IF($A446="",0,IF(AND(OR('Cuadro-de-mando'!$B$4="(Todas)",'Cuadro-de-mando'!$B$4=$A446),OR('Cuadro-de-mando'!$E$4="(Todas)",'Cuadro-de-mando'!$E$4=$B446),OR('Cuadro-de-mando'!$H$4="(Todas)",'Cuadro-de-mando'!$H$4=$C446),OR('Cuadro-de-mando'!$K$4="(Todas)",'Cuadro-de-mando'!$K$4=$E446),OR('Cuadro-de-mando'!$N$4="(Todos)",'Cuadro-de-mando'!$N$4=$F446)),1,0))</f>
        <v>1</v>
      </c>
    </row>
    <row r="447" spans="1:10" x14ac:dyDescent="0.25">
      <c r="A447" t="str">
        <f>IF(Tienda_1!$A447="","","Tienda 1")</f>
        <v>Tienda 1</v>
      </c>
      <c r="B447" t="str">
        <f>IF($A447="","",Tienda_1!B447)</f>
        <v>Electrónicos</v>
      </c>
      <c r="C447" t="str">
        <f>IF($A447="","",Tienda_1!G447)</f>
        <v>Cali</v>
      </c>
      <c r="D447" t="str">
        <f>IF($A447="","",Tienda_1!F447)</f>
        <v>Lucas Olivera</v>
      </c>
      <c r="E447" t="str">
        <f>IF($A447="","",Tienda_1!I447)</f>
        <v>Tarjeta de crédito</v>
      </c>
      <c r="F447">
        <f>IF($A447="","",VALUE(RIGHT(Tienda_1!E447,4)))</f>
        <v>2023</v>
      </c>
      <c r="G447">
        <f>IF($A447="","",Tienda_1!C447)</f>
        <v>166700</v>
      </c>
      <c r="H447">
        <f>IF($A447="","",Tienda_1!D447)</f>
        <v>7100</v>
      </c>
      <c r="I447">
        <f>IF($A447="","",Tienda_1!H447)</f>
        <v>5</v>
      </c>
      <c r="J447">
        <f>IF($A447="",0,IF(AND(OR('Cuadro-de-mando'!$B$4="(Todas)",'Cuadro-de-mando'!$B$4=$A447),OR('Cuadro-de-mando'!$E$4="(Todas)",'Cuadro-de-mando'!$E$4=$B447),OR('Cuadro-de-mando'!$H$4="(Todas)",'Cuadro-de-mando'!$H$4=$C447),OR('Cuadro-de-mando'!$K$4="(Todas)",'Cuadro-de-mando'!$K$4=$E447),OR('Cuadro-de-mando'!$N$4="(Todos)",'Cuadro-de-mando'!$N$4=$F447)),1,0))</f>
        <v>1</v>
      </c>
    </row>
    <row r="448" spans="1:10" x14ac:dyDescent="0.25">
      <c r="A448" t="str">
        <f>IF(Tienda_1!$A448="","","Tienda 1")</f>
        <v>Tienda 1</v>
      </c>
      <c r="B448" t="str">
        <f>IF($A448="","",Tienda_1!B448)</f>
        <v>Instrumentos musicales</v>
      </c>
      <c r="C448" t="str">
        <f>IF($A448="","",Tienda_1!G448)</f>
        <v>Medellín</v>
      </c>
      <c r="D448" t="str">
        <f>IF($A448="","",Tienda_1!F448)</f>
        <v>Ángel Rodriguez</v>
      </c>
      <c r="E448" t="str">
        <f>IF($A448="","",Tienda_1!I448)</f>
        <v>Tarjeta de crédito</v>
      </c>
      <c r="F448">
        <f>IF($A448="","",VALUE(RIGHT(Tienda_1!E448,4)))</f>
        <v>2022</v>
      </c>
      <c r="G448">
        <f>IF($A448="","",Tienda_1!C448)</f>
        <v>845400</v>
      </c>
      <c r="H448">
        <f>IF($A448="","",Tienda_1!D448)</f>
        <v>43200</v>
      </c>
      <c r="I448">
        <f>IF($A448="","",Tienda_1!H448)</f>
        <v>5</v>
      </c>
      <c r="J448">
        <f>IF($A448="",0,IF(AND(OR('Cuadro-de-mando'!$B$4="(Todas)",'Cuadro-de-mando'!$B$4=$A448),OR('Cuadro-de-mando'!$E$4="(Todas)",'Cuadro-de-mando'!$E$4=$B448),OR('Cuadro-de-mando'!$H$4="(Todas)",'Cuadro-de-mando'!$H$4=$C448),OR('Cuadro-de-mando'!$K$4="(Todas)",'Cuadro-de-mando'!$K$4=$E448),OR('Cuadro-de-mando'!$N$4="(Todos)",'Cuadro-de-mando'!$N$4=$F448)),1,0))</f>
        <v>1</v>
      </c>
    </row>
    <row r="449" spans="1:10" x14ac:dyDescent="0.25">
      <c r="A449" t="str">
        <f>IF(Tienda_1!$A449="","","Tienda 1")</f>
        <v>Tienda 1</v>
      </c>
      <c r="B449" t="str">
        <f>IF($A449="","",Tienda_1!B449)</f>
        <v>Juguetes</v>
      </c>
      <c r="C449" t="str">
        <f>IF($A449="","",Tienda_1!G449)</f>
        <v>Villavicencio</v>
      </c>
      <c r="D449" t="str">
        <f>IF($A449="","",Tienda_1!F449)</f>
        <v>Ángel Rodriguez</v>
      </c>
      <c r="E449" t="str">
        <f>IF($A449="","",Tienda_1!I449)</f>
        <v>Tarjeta de crédito</v>
      </c>
      <c r="F449">
        <f>IF($A449="","",VALUE(RIGHT(Tienda_1!E449,4)))</f>
        <v>2022</v>
      </c>
      <c r="G449">
        <f>IF($A449="","",Tienda_1!C449)</f>
        <v>9500</v>
      </c>
      <c r="H449">
        <f>IF($A449="","",Tienda_1!D449)</f>
        <v>1000</v>
      </c>
      <c r="I449">
        <f>IF($A449="","",Tienda_1!H449)</f>
        <v>4</v>
      </c>
      <c r="J449">
        <f>IF($A449="",0,IF(AND(OR('Cuadro-de-mando'!$B$4="(Todas)",'Cuadro-de-mando'!$B$4=$A449),OR('Cuadro-de-mando'!$E$4="(Todas)",'Cuadro-de-mando'!$E$4=$B449),OR('Cuadro-de-mando'!$H$4="(Todas)",'Cuadro-de-mando'!$H$4=$C449),OR('Cuadro-de-mando'!$K$4="(Todas)",'Cuadro-de-mando'!$K$4=$E449),OR('Cuadro-de-mando'!$N$4="(Todos)",'Cuadro-de-mando'!$N$4=$F449)),1,0))</f>
        <v>1</v>
      </c>
    </row>
    <row r="450" spans="1:10" x14ac:dyDescent="0.25">
      <c r="A450" t="str">
        <f>IF(Tienda_1!$A450="","","Tienda 1")</f>
        <v>Tienda 1</v>
      </c>
      <c r="B450" t="str">
        <f>IF($A450="","",Tienda_1!B450)</f>
        <v>Electrónicos</v>
      </c>
      <c r="C450" t="str">
        <f>IF($A450="","",Tienda_1!G450)</f>
        <v>Medellín</v>
      </c>
      <c r="D450" t="str">
        <f>IF($A450="","",Tienda_1!F450)</f>
        <v>Blanca Ramirez</v>
      </c>
      <c r="E450" t="str">
        <f>IF($A450="","",Tienda_1!I450)</f>
        <v>Tarjeta de crédito</v>
      </c>
      <c r="F450">
        <f>IF($A450="","",VALUE(RIGHT(Tienda_1!E450,4)))</f>
        <v>2022</v>
      </c>
      <c r="G450">
        <f>IF($A450="","",Tienda_1!C450)</f>
        <v>766100</v>
      </c>
      <c r="H450">
        <f>IF($A450="","",Tienda_1!D450)</f>
        <v>39000</v>
      </c>
      <c r="I450">
        <f>IF($A450="","",Tienda_1!H450)</f>
        <v>2</v>
      </c>
      <c r="J450">
        <f>IF($A450="",0,IF(AND(OR('Cuadro-de-mando'!$B$4="(Todas)",'Cuadro-de-mando'!$B$4=$A450),OR('Cuadro-de-mando'!$E$4="(Todas)",'Cuadro-de-mando'!$E$4=$B450),OR('Cuadro-de-mando'!$H$4="(Todas)",'Cuadro-de-mando'!$H$4=$C450),OR('Cuadro-de-mando'!$K$4="(Todas)",'Cuadro-de-mando'!$K$4=$E450),OR('Cuadro-de-mando'!$N$4="(Todos)",'Cuadro-de-mando'!$N$4=$F450)),1,0))</f>
        <v>1</v>
      </c>
    </row>
    <row r="451" spans="1:10" x14ac:dyDescent="0.25">
      <c r="A451" t="str">
        <f>IF(Tienda_1!$A451="","","Tienda 1")</f>
        <v>Tienda 1</v>
      </c>
      <c r="B451" t="str">
        <f>IF($A451="","",Tienda_1!B451)</f>
        <v>Libros</v>
      </c>
      <c r="C451" t="str">
        <f>IF($A451="","",Tienda_1!G451)</f>
        <v>Cali</v>
      </c>
      <c r="D451" t="str">
        <f>IF($A451="","",Tienda_1!F451)</f>
        <v>Santiago Silva</v>
      </c>
      <c r="E451" t="str">
        <f>IF($A451="","",Tienda_1!I451)</f>
        <v>Tarjeta de crédito</v>
      </c>
      <c r="F451">
        <f>IF($A451="","",VALUE(RIGHT(Tienda_1!E451,4)))</f>
        <v>2021</v>
      </c>
      <c r="G451">
        <f>IF($A451="","",Tienda_1!C451)</f>
        <v>27900</v>
      </c>
      <c r="H451">
        <f>IF($A451="","",Tienda_1!D451)</f>
        <v>6200</v>
      </c>
      <c r="I451">
        <f>IF($A451="","",Tienda_1!H451)</f>
        <v>1</v>
      </c>
      <c r="J451">
        <f>IF($A451="",0,IF(AND(OR('Cuadro-de-mando'!$B$4="(Todas)",'Cuadro-de-mando'!$B$4=$A451),OR('Cuadro-de-mando'!$E$4="(Todas)",'Cuadro-de-mando'!$E$4=$B451),OR('Cuadro-de-mando'!$H$4="(Todas)",'Cuadro-de-mando'!$H$4=$C451),OR('Cuadro-de-mando'!$K$4="(Todas)",'Cuadro-de-mando'!$K$4=$E451),OR('Cuadro-de-mando'!$N$4="(Todos)",'Cuadro-de-mando'!$N$4=$F451)),1,0))</f>
        <v>1</v>
      </c>
    </row>
    <row r="452" spans="1:10" x14ac:dyDescent="0.25">
      <c r="A452" t="str">
        <f>IF(Tienda_1!$A452="","","Tienda 1")</f>
        <v>Tienda 1</v>
      </c>
      <c r="B452" t="str">
        <f>IF($A452="","",Tienda_1!B452)</f>
        <v>Deportes y diversión</v>
      </c>
      <c r="C452" t="str">
        <f>IF($A452="","",Tienda_1!G452)</f>
        <v>Cali</v>
      </c>
      <c r="D452" t="str">
        <f>IF($A452="","",Tienda_1!F452)</f>
        <v>Mariana Herrera</v>
      </c>
      <c r="E452" t="str">
        <f>IF($A452="","",Tienda_1!I452)</f>
        <v>Tarjeta de crédito</v>
      </c>
      <c r="F452">
        <f>IF($A452="","",VALUE(RIGHT(Tienda_1!E452,4)))</f>
        <v>2021</v>
      </c>
      <c r="G452">
        <f>IF($A452="","",Tienda_1!C452)</f>
        <v>686600</v>
      </c>
      <c r="H452">
        <f>IF($A452="","",Tienda_1!D452)</f>
        <v>34700</v>
      </c>
      <c r="I452">
        <f>IF($A452="","",Tienda_1!H452)</f>
        <v>1</v>
      </c>
      <c r="J452">
        <f>IF($A452="",0,IF(AND(OR('Cuadro-de-mando'!$B$4="(Todas)",'Cuadro-de-mando'!$B$4=$A452),OR('Cuadro-de-mando'!$E$4="(Todas)",'Cuadro-de-mando'!$E$4=$B452),OR('Cuadro-de-mando'!$H$4="(Todas)",'Cuadro-de-mando'!$H$4=$C452),OR('Cuadro-de-mando'!$K$4="(Todas)",'Cuadro-de-mando'!$K$4=$E452),OR('Cuadro-de-mando'!$N$4="(Todos)",'Cuadro-de-mando'!$N$4=$F452)),1,0))</f>
        <v>1</v>
      </c>
    </row>
    <row r="453" spans="1:10" x14ac:dyDescent="0.25">
      <c r="A453" t="str">
        <f>IF(Tienda_1!$A453="","","Tienda 1")</f>
        <v>Tienda 1</v>
      </c>
      <c r="B453" t="str">
        <f>IF($A453="","",Tienda_1!B453)</f>
        <v>Muebles</v>
      </c>
      <c r="C453" t="str">
        <f>IF($A453="","",Tienda_1!G453)</f>
        <v>Medellín</v>
      </c>
      <c r="D453" t="str">
        <f>IF($A453="","",Tienda_1!F453)</f>
        <v>Mariana Herrera</v>
      </c>
      <c r="E453" t="str">
        <f>IF($A453="","",Tienda_1!I453)</f>
        <v>Nequi</v>
      </c>
      <c r="F453">
        <f>IF($A453="","",VALUE(RIGHT(Tienda_1!E453,4)))</f>
        <v>2022</v>
      </c>
      <c r="G453">
        <f>IF($A453="","",Tienda_1!C453)</f>
        <v>263500</v>
      </c>
      <c r="H453">
        <f>IF($A453="","",Tienda_1!D453)</f>
        <v>12200</v>
      </c>
      <c r="I453">
        <f>IF($A453="","",Tienda_1!H453)</f>
        <v>5</v>
      </c>
      <c r="J453">
        <f>IF($A453="",0,IF(AND(OR('Cuadro-de-mando'!$B$4="(Todas)",'Cuadro-de-mando'!$B$4=$A453),OR('Cuadro-de-mando'!$E$4="(Todas)",'Cuadro-de-mando'!$E$4=$B453),OR('Cuadro-de-mando'!$H$4="(Todas)",'Cuadro-de-mando'!$H$4=$C453),OR('Cuadro-de-mando'!$K$4="(Todas)",'Cuadro-de-mando'!$K$4=$E453),OR('Cuadro-de-mando'!$N$4="(Todos)",'Cuadro-de-mando'!$N$4=$F453)),1,0))</f>
        <v>1</v>
      </c>
    </row>
    <row r="454" spans="1:10" x14ac:dyDescent="0.25">
      <c r="A454" t="str">
        <f>IF(Tienda_1!$A454="","","Tienda 1")</f>
        <v>Tienda 1</v>
      </c>
      <c r="B454" t="str">
        <f>IF($A454="","",Tienda_1!B454)</f>
        <v>Juguetes</v>
      </c>
      <c r="C454" t="str">
        <f>IF($A454="","",Tienda_1!G454)</f>
        <v>Bogotá</v>
      </c>
      <c r="D454" t="str">
        <f>IF($A454="","",Tienda_1!F454)</f>
        <v>Lucas Olivera</v>
      </c>
      <c r="E454" t="str">
        <f>IF($A454="","",Tienda_1!I454)</f>
        <v>Tarjeta de crédito</v>
      </c>
      <c r="F454">
        <f>IF($A454="","",VALUE(RIGHT(Tienda_1!E454,4)))</f>
        <v>2022</v>
      </c>
      <c r="G454">
        <f>IF($A454="","",Tienda_1!C454)</f>
        <v>72800</v>
      </c>
      <c r="H454">
        <f>IF($A454="","",Tienda_1!D454)</f>
        <v>2100</v>
      </c>
      <c r="I454">
        <f>IF($A454="","",Tienda_1!H454)</f>
        <v>4</v>
      </c>
      <c r="J454">
        <f>IF($A454="",0,IF(AND(OR('Cuadro-de-mando'!$B$4="(Todas)",'Cuadro-de-mando'!$B$4=$A454),OR('Cuadro-de-mando'!$E$4="(Todas)",'Cuadro-de-mando'!$E$4=$B454),OR('Cuadro-de-mando'!$H$4="(Todas)",'Cuadro-de-mando'!$H$4=$C454),OR('Cuadro-de-mando'!$K$4="(Todas)",'Cuadro-de-mando'!$K$4=$E454),OR('Cuadro-de-mando'!$N$4="(Todos)",'Cuadro-de-mando'!$N$4=$F454)),1,0))</f>
        <v>1</v>
      </c>
    </row>
    <row r="455" spans="1:10" x14ac:dyDescent="0.25">
      <c r="A455" t="str">
        <f>IF(Tienda_1!$A455="","","Tienda 1")</f>
        <v>Tienda 1</v>
      </c>
      <c r="B455" t="str">
        <f>IF($A455="","",Tienda_1!B455)</f>
        <v>Artículos para el hogar</v>
      </c>
      <c r="C455" t="str">
        <f>IF($A455="","",Tienda_1!G455)</f>
        <v>Cali</v>
      </c>
      <c r="D455" t="str">
        <f>IF($A455="","",Tienda_1!F455)</f>
        <v>Juliana Costa</v>
      </c>
      <c r="E455" t="str">
        <f>IF($A455="","",Tienda_1!I455)</f>
        <v>Tarjeta de crédito</v>
      </c>
      <c r="F455">
        <f>IF($A455="","",VALUE(RIGHT(Tienda_1!E455,4)))</f>
        <v>2021</v>
      </c>
      <c r="G455">
        <f>IF($A455="","",Tienda_1!C455)</f>
        <v>94900</v>
      </c>
      <c r="H455">
        <f>IF($A455="","",Tienda_1!D455)</f>
        <v>3200</v>
      </c>
      <c r="I455">
        <f>IF($A455="","",Tienda_1!H455)</f>
        <v>1</v>
      </c>
      <c r="J455">
        <f>IF($A455="",0,IF(AND(OR('Cuadro-de-mando'!$B$4="(Todas)",'Cuadro-de-mando'!$B$4=$A455),OR('Cuadro-de-mando'!$E$4="(Todas)",'Cuadro-de-mando'!$E$4=$B455),OR('Cuadro-de-mando'!$H$4="(Todas)",'Cuadro-de-mando'!$H$4=$C455),OR('Cuadro-de-mando'!$K$4="(Todas)",'Cuadro-de-mando'!$K$4=$E455),OR('Cuadro-de-mando'!$N$4="(Todos)",'Cuadro-de-mando'!$N$4=$F455)),1,0))</f>
        <v>1</v>
      </c>
    </row>
    <row r="456" spans="1:10" x14ac:dyDescent="0.25">
      <c r="A456" t="str">
        <f>IF(Tienda_1!$A456="","","Tienda 1")</f>
        <v>Tienda 1</v>
      </c>
      <c r="B456" t="str">
        <f>IF($A456="","",Tienda_1!B456)</f>
        <v>Deportes y diversión</v>
      </c>
      <c r="C456" t="str">
        <f>IF($A456="","",Tienda_1!G456)</f>
        <v>Medellín</v>
      </c>
      <c r="D456" t="str">
        <f>IF($A456="","",Tienda_1!F456)</f>
        <v>Beatriz Morales</v>
      </c>
      <c r="E456" t="str">
        <f>IF($A456="","",Tienda_1!I456)</f>
        <v>Tarjeta de crédito</v>
      </c>
      <c r="F456">
        <f>IF($A456="","",VALUE(RIGHT(Tienda_1!E456,4)))</f>
        <v>2021</v>
      </c>
      <c r="G456">
        <f>IF($A456="","",Tienda_1!C456)</f>
        <v>70500</v>
      </c>
      <c r="H456">
        <f>IF($A456="","",Tienda_1!D456)</f>
        <v>1900</v>
      </c>
      <c r="I456">
        <f>IF($A456="","",Tienda_1!H456)</f>
        <v>4</v>
      </c>
      <c r="J456">
        <f>IF($A456="",0,IF(AND(OR('Cuadro-de-mando'!$B$4="(Todas)",'Cuadro-de-mando'!$B$4=$A456),OR('Cuadro-de-mando'!$E$4="(Todas)",'Cuadro-de-mando'!$E$4=$B456),OR('Cuadro-de-mando'!$H$4="(Todas)",'Cuadro-de-mando'!$H$4=$C456),OR('Cuadro-de-mando'!$K$4="(Todas)",'Cuadro-de-mando'!$K$4=$E456),OR('Cuadro-de-mando'!$N$4="(Todos)",'Cuadro-de-mando'!$N$4=$F456)),1,0))</f>
        <v>1</v>
      </c>
    </row>
    <row r="457" spans="1:10" x14ac:dyDescent="0.25">
      <c r="A457" t="str">
        <f>IF(Tienda_1!$A457="","","Tienda 1")</f>
        <v>Tienda 1</v>
      </c>
      <c r="B457" t="str">
        <f>IF($A457="","",Tienda_1!B457)</f>
        <v>Juguetes</v>
      </c>
      <c r="C457" t="str">
        <f>IF($A457="","",Tienda_1!G457)</f>
        <v>Medellín</v>
      </c>
      <c r="D457" t="str">
        <f>IF($A457="","",Tienda_1!F457)</f>
        <v>Juan Fernandez</v>
      </c>
      <c r="E457" t="str">
        <f>IF($A457="","",Tienda_1!I457)</f>
        <v>Nequi</v>
      </c>
      <c r="F457">
        <f>IF($A457="","",VALUE(RIGHT(Tienda_1!E457,4)))</f>
        <v>2022</v>
      </c>
      <c r="G457">
        <f>IF($A457="","",Tienda_1!C457)</f>
        <v>33300</v>
      </c>
      <c r="H457">
        <f>IF($A457="","",Tienda_1!D457)</f>
        <v>2200</v>
      </c>
      <c r="I457">
        <f>IF($A457="","",Tienda_1!H457)</f>
        <v>3</v>
      </c>
      <c r="J457">
        <f>IF($A457="",0,IF(AND(OR('Cuadro-de-mando'!$B$4="(Todas)",'Cuadro-de-mando'!$B$4=$A457),OR('Cuadro-de-mando'!$E$4="(Todas)",'Cuadro-de-mando'!$E$4=$B457),OR('Cuadro-de-mando'!$H$4="(Todas)",'Cuadro-de-mando'!$H$4=$C457),OR('Cuadro-de-mando'!$K$4="(Todas)",'Cuadro-de-mando'!$K$4=$E457),OR('Cuadro-de-mando'!$N$4="(Todos)",'Cuadro-de-mando'!$N$4=$F457)),1,0))</f>
        <v>1</v>
      </c>
    </row>
    <row r="458" spans="1:10" x14ac:dyDescent="0.25">
      <c r="A458" t="str">
        <f>IF(Tienda_1!$A458="","","Tienda 1")</f>
        <v>Tienda 1</v>
      </c>
      <c r="B458" t="str">
        <f>IF($A458="","",Tienda_1!B458)</f>
        <v>Muebles</v>
      </c>
      <c r="C458" t="str">
        <f>IF($A458="","",Tienda_1!G458)</f>
        <v>Bogotá</v>
      </c>
      <c r="D458" t="str">
        <f>IF($A458="","",Tienda_1!F458)</f>
        <v>Juan Fernandez</v>
      </c>
      <c r="E458" t="str">
        <f>IF($A458="","",Tienda_1!I458)</f>
        <v>Tarjeta de crédito</v>
      </c>
      <c r="F458">
        <f>IF($A458="","",VALUE(RIGHT(Tienda_1!E458,4)))</f>
        <v>2022</v>
      </c>
      <c r="G458">
        <f>IF($A458="","",Tienda_1!C458)</f>
        <v>282800</v>
      </c>
      <c r="H458">
        <f>IF($A458="","",Tienda_1!D458)</f>
        <v>15300</v>
      </c>
      <c r="I458">
        <f>IF($A458="","",Tienda_1!H458)</f>
        <v>3</v>
      </c>
      <c r="J458">
        <f>IF($A458="",0,IF(AND(OR('Cuadro-de-mando'!$B$4="(Todas)",'Cuadro-de-mando'!$B$4=$A458),OR('Cuadro-de-mando'!$E$4="(Todas)",'Cuadro-de-mando'!$E$4=$B458),OR('Cuadro-de-mando'!$H$4="(Todas)",'Cuadro-de-mando'!$H$4=$C458),OR('Cuadro-de-mando'!$K$4="(Todas)",'Cuadro-de-mando'!$K$4=$E458),OR('Cuadro-de-mando'!$N$4="(Todos)",'Cuadro-de-mando'!$N$4=$F458)),1,0))</f>
        <v>1</v>
      </c>
    </row>
    <row r="459" spans="1:10" x14ac:dyDescent="0.25">
      <c r="A459" t="str">
        <f>IF(Tienda_1!$A459="","","Tienda 1")</f>
        <v>Tienda 1</v>
      </c>
      <c r="B459" t="str">
        <f>IF($A459="","",Tienda_1!B459)</f>
        <v>Electrónicos</v>
      </c>
      <c r="C459" t="str">
        <f>IF($A459="","",Tienda_1!G459)</f>
        <v>Medellín</v>
      </c>
      <c r="D459" t="str">
        <f>IF($A459="","",Tienda_1!F459)</f>
        <v>Izabela de León</v>
      </c>
      <c r="E459" t="str">
        <f>IF($A459="","",Tienda_1!I459)</f>
        <v>Tarjeta de crédito</v>
      </c>
      <c r="F459">
        <f>IF($A459="","",VALUE(RIGHT(Tienda_1!E459,4)))</f>
        <v>2021</v>
      </c>
      <c r="G459">
        <f>IF($A459="","",Tienda_1!C459)</f>
        <v>1701700</v>
      </c>
      <c r="H459">
        <f>IF($A459="","",Tienda_1!D459)</f>
        <v>91800</v>
      </c>
      <c r="I459">
        <f>IF($A459="","",Tienda_1!H459)</f>
        <v>1</v>
      </c>
      <c r="J459">
        <f>IF($A459="",0,IF(AND(OR('Cuadro-de-mando'!$B$4="(Todas)",'Cuadro-de-mando'!$B$4=$A459),OR('Cuadro-de-mando'!$E$4="(Todas)",'Cuadro-de-mando'!$E$4=$B459),OR('Cuadro-de-mando'!$H$4="(Todas)",'Cuadro-de-mando'!$H$4=$C459),OR('Cuadro-de-mando'!$K$4="(Todas)",'Cuadro-de-mando'!$K$4=$E459),OR('Cuadro-de-mando'!$N$4="(Todos)",'Cuadro-de-mando'!$N$4=$F459)),1,0))</f>
        <v>1</v>
      </c>
    </row>
    <row r="460" spans="1:10" x14ac:dyDescent="0.25">
      <c r="A460" t="str">
        <f>IF(Tienda_1!$A460="","","Tienda 1")</f>
        <v>Tienda 1</v>
      </c>
      <c r="B460" t="str">
        <f>IF($A460="","",Tienda_1!B460)</f>
        <v>Deportes y diversión</v>
      </c>
      <c r="C460" t="str">
        <f>IF($A460="","",Tienda_1!G460)</f>
        <v>Leticia</v>
      </c>
      <c r="D460" t="str">
        <f>IF($A460="","",Tienda_1!F460)</f>
        <v>Blanca Ramirez</v>
      </c>
      <c r="E460" t="str">
        <f>IF($A460="","",Tienda_1!I460)</f>
        <v>Tarjeta de débito</v>
      </c>
      <c r="F460">
        <f>IF($A460="","",VALUE(RIGHT(Tienda_1!E460,4)))</f>
        <v>2020</v>
      </c>
      <c r="G460">
        <f>IF($A460="","",Tienda_1!C460)</f>
        <v>24300</v>
      </c>
      <c r="H460">
        <f>IF($A460="","",Tienda_1!D460)</f>
        <v>0</v>
      </c>
      <c r="I460">
        <f>IF($A460="","",Tienda_1!H460)</f>
        <v>5</v>
      </c>
      <c r="J460">
        <f>IF($A460="",0,IF(AND(OR('Cuadro-de-mando'!$B$4="(Todas)",'Cuadro-de-mando'!$B$4=$A460),OR('Cuadro-de-mando'!$E$4="(Todas)",'Cuadro-de-mando'!$E$4=$B460),OR('Cuadro-de-mando'!$H$4="(Todas)",'Cuadro-de-mando'!$H$4=$C460),OR('Cuadro-de-mando'!$K$4="(Todas)",'Cuadro-de-mando'!$K$4=$E460),OR('Cuadro-de-mando'!$N$4="(Todos)",'Cuadro-de-mando'!$N$4=$F460)),1,0))</f>
        <v>1</v>
      </c>
    </row>
    <row r="461" spans="1:10" x14ac:dyDescent="0.25">
      <c r="A461" t="str">
        <f>IF(Tienda_1!$A461="","","Tienda 1")</f>
        <v>Tienda 1</v>
      </c>
      <c r="B461" t="str">
        <f>IF($A461="","",Tienda_1!B461)</f>
        <v>Muebles</v>
      </c>
      <c r="C461" t="str">
        <f>IF($A461="","",Tienda_1!G461)</f>
        <v>Bogotá</v>
      </c>
      <c r="D461" t="str">
        <f>IF($A461="","",Tienda_1!F461)</f>
        <v>Pedro Gomez</v>
      </c>
      <c r="E461" t="str">
        <f>IF($A461="","",Tienda_1!I461)</f>
        <v>Tarjeta de crédito</v>
      </c>
      <c r="F461">
        <f>IF($A461="","",VALUE(RIGHT(Tienda_1!E461,4)))</f>
        <v>2020</v>
      </c>
      <c r="G461">
        <f>IF($A461="","",Tienda_1!C461)</f>
        <v>185700</v>
      </c>
      <c r="H461">
        <f>IF($A461="","",Tienda_1!D461)</f>
        <v>8100</v>
      </c>
      <c r="I461">
        <f>IF($A461="","",Tienda_1!H461)</f>
        <v>1</v>
      </c>
      <c r="J461">
        <f>IF($A461="",0,IF(AND(OR('Cuadro-de-mando'!$B$4="(Todas)",'Cuadro-de-mando'!$B$4=$A461),OR('Cuadro-de-mando'!$E$4="(Todas)",'Cuadro-de-mando'!$E$4=$B461),OR('Cuadro-de-mando'!$H$4="(Todas)",'Cuadro-de-mando'!$H$4=$C461),OR('Cuadro-de-mando'!$K$4="(Todas)",'Cuadro-de-mando'!$K$4=$E461),OR('Cuadro-de-mando'!$N$4="(Todos)",'Cuadro-de-mando'!$N$4=$F461)),1,0))</f>
        <v>1</v>
      </c>
    </row>
    <row r="462" spans="1:10" x14ac:dyDescent="0.25">
      <c r="A462" t="str">
        <f>IF(Tienda_1!$A462="","","Tienda 1")</f>
        <v>Tienda 1</v>
      </c>
      <c r="B462" t="str">
        <f>IF($A462="","",Tienda_1!B462)</f>
        <v>Juguetes</v>
      </c>
      <c r="C462" t="str">
        <f>IF($A462="","",Tienda_1!G462)</f>
        <v>Bogotá</v>
      </c>
      <c r="D462" t="str">
        <f>IF($A462="","",Tienda_1!F462)</f>
        <v>Maria Alfonso</v>
      </c>
      <c r="E462" t="str">
        <f>IF($A462="","",Tienda_1!I462)</f>
        <v>Nequi</v>
      </c>
      <c r="F462">
        <f>IF($A462="","",VALUE(RIGHT(Tienda_1!E462,4)))</f>
        <v>2020</v>
      </c>
      <c r="G462">
        <f>IF($A462="","",Tienda_1!C462)</f>
        <v>16100</v>
      </c>
      <c r="H462">
        <f>IF($A462="","",Tienda_1!D462)</f>
        <v>1300</v>
      </c>
      <c r="I462">
        <f>IF($A462="","",Tienda_1!H462)</f>
        <v>1</v>
      </c>
      <c r="J462">
        <f>IF($A462="",0,IF(AND(OR('Cuadro-de-mando'!$B$4="(Todas)",'Cuadro-de-mando'!$B$4=$A462),OR('Cuadro-de-mando'!$E$4="(Todas)",'Cuadro-de-mando'!$E$4=$B462),OR('Cuadro-de-mando'!$H$4="(Todas)",'Cuadro-de-mando'!$H$4=$C462),OR('Cuadro-de-mando'!$K$4="(Todas)",'Cuadro-de-mando'!$K$4=$E462),OR('Cuadro-de-mando'!$N$4="(Todos)",'Cuadro-de-mando'!$N$4=$F462)),1,0))</f>
        <v>1</v>
      </c>
    </row>
    <row r="463" spans="1:10" x14ac:dyDescent="0.25">
      <c r="A463" t="str">
        <f>IF(Tienda_1!$A463="","","Tienda 1")</f>
        <v>Tienda 1</v>
      </c>
      <c r="B463" t="str">
        <f>IF($A463="","",Tienda_1!B463)</f>
        <v>Juguetes</v>
      </c>
      <c r="C463" t="str">
        <f>IF($A463="","",Tienda_1!G463)</f>
        <v>Bogotá</v>
      </c>
      <c r="D463" t="str">
        <f>IF($A463="","",Tienda_1!F463)</f>
        <v>Blanca Ramirez</v>
      </c>
      <c r="E463" t="str">
        <f>IF($A463="","",Tienda_1!I463)</f>
        <v>Tarjeta de crédito</v>
      </c>
      <c r="F463">
        <f>IF($A463="","",VALUE(RIGHT(Tienda_1!E463,4)))</f>
        <v>2022</v>
      </c>
      <c r="G463">
        <f>IF($A463="","",Tienda_1!C463)</f>
        <v>16900</v>
      </c>
      <c r="H463">
        <f>IF($A463="","",Tienda_1!D463)</f>
        <v>0</v>
      </c>
      <c r="I463">
        <f>IF($A463="","",Tienda_1!H463)</f>
        <v>2</v>
      </c>
      <c r="J463">
        <f>IF($A463="",0,IF(AND(OR('Cuadro-de-mando'!$B$4="(Todas)",'Cuadro-de-mando'!$B$4=$A463),OR('Cuadro-de-mando'!$E$4="(Todas)",'Cuadro-de-mando'!$E$4=$B463),OR('Cuadro-de-mando'!$H$4="(Todas)",'Cuadro-de-mando'!$H$4=$C463),OR('Cuadro-de-mando'!$K$4="(Todas)",'Cuadro-de-mando'!$K$4=$E463),OR('Cuadro-de-mando'!$N$4="(Todos)",'Cuadro-de-mando'!$N$4=$F463)),1,0))</f>
        <v>1</v>
      </c>
    </row>
    <row r="464" spans="1:10" x14ac:dyDescent="0.25">
      <c r="A464" t="str">
        <f>IF(Tienda_1!$A464="","","Tienda 1")</f>
        <v>Tienda 1</v>
      </c>
      <c r="B464" t="str">
        <f>IF($A464="","",Tienda_1!B464)</f>
        <v>Libros</v>
      </c>
      <c r="C464" t="str">
        <f>IF($A464="","",Tienda_1!G464)</f>
        <v>Bogotá</v>
      </c>
      <c r="D464" t="str">
        <f>IF($A464="","",Tienda_1!F464)</f>
        <v>Izabela de León</v>
      </c>
      <c r="E464" t="str">
        <f>IF($A464="","",Tienda_1!I464)</f>
        <v>Tarjeta de crédito</v>
      </c>
      <c r="F464">
        <f>IF($A464="","",VALUE(RIGHT(Tienda_1!E464,4)))</f>
        <v>2022</v>
      </c>
      <c r="G464">
        <f>IF($A464="","",Tienda_1!C464)</f>
        <v>57600</v>
      </c>
      <c r="H464">
        <f>IF($A464="","",Tienda_1!D464)</f>
        <v>3500</v>
      </c>
      <c r="I464">
        <f>IF($A464="","",Tienda_1!H464)</f>
        <v>5</v>
      </c>
      <c r="J464">
        <f>IF($A464="",0,IF(AND(OR('Cuadro-de-mando'!$B$4="(Todas)",'Cuadro-de-mando'!$B$4=$A464),OR('Cuadro-de-mando'!$E$4="(Todas)",'Cuadro-de-mando'!$E$4=$B464),OR('Cuadro-de-mando'!$H$4="(Todas)",'Cuadro-de-mando'!$H$4=$C464),OR('Cuadro-de-mando'!$K$4="(Todas)",'Cuadro-de-mando'!$K$4=$E464),OR('Cuadro-de-mando'!$N$4="(Todos)",'Cuadro-de-mando'!$N$4=$F464)),1,0))</f>
        <v>1</v>
      </c>
    </row>
    <row r="465" spans="1:10" x14ac:dyDescent="0.25">
      <c r="A465" t="str">
        <f>IF(Tienda_1!$A465="","","Tienda 1")</f>
        <v>Tienda 1</v>
      </c>
      <c r="B465" t="str">
        <f>IF($A465="","",Tienda_1!B465)</f>
        <v>Electrónicos</v>
      </c>
      <c r="C465" t="str">
        <f>IF($A465="","",Tienda_1!G465)</f>
        <v>Medellín</v>
      </c>
      <c r="D465" t="str">
        <f>IF($A465="","",Tienda_1!F465)</f>
        <v>Juan Fernandez</v>
      </c>
      <c r="E465" t="str">
        <f>IF($A465="","",Tienda_1!I465)</f>
        <v>Tarjeta de crédito</v>
      </c>
      <c r="F465">
        <f>IF($A465="","",VALUE(RIGHT(Tienda_1!E465,4)))</f>
        <v>2021</v>
      </c>
      <c r="G465">
        <f>IF($A465="","",Tienda_1!C465)</f>
        <v>276900</v>
      </c>
      <c r="H465">
        <f>IF($A465="","",Tienda_1!D465)</f>
        <v>12900</v>
      </c>
      <c r="I465">
        <f>IF($A465="","",Tienda_1!H465)</f>
        <v>5</v>
      </c>
      <c r="J465">
        <f>IF($A465="",0,IF(AND(OR('Cuadro-de-mando'!$B$4="(Todas)",'Cuadro-de-mando'!$B$4=$A465),OR('Cuadro-de-mando'!$E$4="(Todas)",'Cuadro-de-mando'!$E$4=$B465),OR('Cuadro-de-mando'!$H$4="(Todas)",'Cuadro-de-mando'!$H$4=$C465),OR('Cuadro-de-mando'!$K$4="(Todas)",'Cuadro-de-mando'!$K$4=$E465),OR('Cuadro-de-mando'!$N$4="(Todos)",'Cuadro-de-mando'!$N$4=$F465)),1,0))</f>
        <v>1</v>
      </c>
    </row>
    <row r="466" spans="1:10" x14ac:dyDescent="0.25">
      <c r="A466" t="str">
        <f>IF(Tienda_1!$A466="","","Tienda 1")</f>
        <v>Tienda 1</v>
      </c>
      <c r="B466" t="str">
        <f>IF($A466="","",Tienda_1!B466)</f>
        <v>Artículos para el hogar</v>
      </c>
      <c r="C466" t="str">
        <f>IF($A466="","",Tienda_1!G466)</f>
        <v>Bogotá</v>
      </c>
      <c r="D466" t="str">
        <f>IF($A466="","",Tienda_1!F466)</f>
        <v>Pedro Gomez</v>
      </c>
      <c r="E466" t="str">
        <f>IF($A466="","",Tienda_1!I466)</f>
        <v>Tarjeta de crédito</v>
      </c>
      <c r="F466">
        <f>IF($A466="","",VALUE(RIGHT(Tienda_1!E466,4)))</f>
        <v>2021</v>
      </c>
      <c r="G466">
        <f>IF($A466="","",Tienda_1!C466)</f>
        <v>33200</v>
      </c>
      <c r="H466">
        <f>IF($A466="","",Tienda_1!D466)</f>
        <v>0</v>
      </c>
      <c r="I466">
        <f>IF($A466="","",Tienda_1!H466)</f>
        <v>5</v>
      </c>
      <c r="J466">
        <f>IF($A466="",0,IF(AND(OR('Cuadro-de-mando'!$B$4="(Todas)",'Cuadro-de-mando'!$B$4=$A466),OR('Cuadro-de-mando'!$E$4="(Todas)",'Cuadro-de-mando'!$E$4=$B466),OR('Cuadro-de-mando'!$H$4="(Todas)",'Cuadro-de-mando'!$H$4=$C466),OR('Cuadro-de-mando'!$K$4="(Todas)",'Cuadro-de-mando'!$K$4=$E466),OR('Cuadro-de-mando'!$N$4="(Todos)",'Cuadro-de-mando'!$N$4=$F466)),1,0))</f>
        <v>1</v>
      </c>
    </row>
    <row r="467" spans="1:10" x14ac:dyDescent="0.25">
      <c r="A467" t="str">
        <f>IF(Tienda_1!$A467="","","Tienda 1")</f>
        <v>Tienda 1</v>
      </c>
      <c r="B467" t="str">
        <f>IF($A467="","",Tienda_1!B467)</f>
        <v>Muebles</v>
      </c>
      <c r="C467" t="str">
        <f>IF($A467="","",Tienda_1!G467)</f>
        <v>Bogotá</v>
      </c>
      <c r="D467" t="str">
        <f>IF($A467="","",Tienda_1!F467)</f>
        <v>Juliana Costa</v>
      </c>
      <c r="E467" t="str">
        <f>IF($A467="","",Tienda_1!I467)</f>
        <v>Tarjeta de crédito</v>
      </c>
      <c r="F467">
        <f>IF($A467="","",VALUE(RIGHT(Tienda_1!E467,4)))</f>
        <v>2023</v>
      </c>
      <c r="G467">
        <f>IF($A467="","",Tienda_1!C467)</f>
        <v>227800</v>
      </c>
      <c r="H467">
        <f>IF($A467="","",Tienda_1!D467)</f>
        <v>12800</v>
      </c>
      <c r="I467">
        <f>IF($A467="","",Tienda_1!H467)</f>
        <v>1</v>
      </c>
      <c r="J467">
        <f>IF($A467="",0,IF(AND(OR('Cuadro-de-mando'!$B$4="(Todas)",'Cuadro-de-mando'!$B$4=$A467),OR('Cuadro-de-mando'!$E$4="(Todas)",'Cuadro-de-mando'!$E$4=$B467),OR('Cuadro-de-mando'!$H$4="(Todas)",'Cuadro-de-mando'!$H$4=$C467),OR('Cuadro-de-mando'!$K$4="(Todas)",'Cuadro-de-mando'!$K$4=$E467),OR('Cuadro-de-mando'!$N$4="(Todos)",'Cuadro-de-mando'!$N$4=$F467)),1,0))</f>
        <v>1</v>
      </c>
    </row>
    <row r="468" spans="1:10" x14ac:dyDescent="0.25">
      <c r="A468" t="str">
        <f>IF(Tienda_1!$A468="","","Tienda 1")</f>
        <v>Tienda 1</v>
      </c>
      <c r="B468" t="str">
        <f>IF($A468="","",Tienda_1!B468)</f>
        <v>Electrodomésticos</v>
      </c>
      <c r="C468" t="str">
        <f>IF($A468="","",Tienda_1!G468)</f>
        <v>Bogotá</v>
      </c>
      <c r="D468" t="str">
        <f>IF($A468="","",Tienda_1!F468)</f>
        <v>Izabela de León</v>
      </c>
      <c r="E468" t="str">
        <f>IF($A468="","",Tienda_1!I468)</f>
        <v>Tarjeta de crédito</v>
      </c>
      <c r="F468">
        <f>IF($A468="","",VALUE(RIGHT(Tienda_1!E468,4)))</f>
        <v>2020</v>
      </c>
      <c r="G468">
        <f>IF($A468="","",Tienda_1!C468)</f>
        <v>740500</v>
      </c>
      <c r="H468">
        <f>IF($A468="","",Tienda_1!D468)</f>
        <v>37600</v>
      </c>
      <c r="I468">
        <f>IF($A468="","",Tienda_1!H468)</f>
        <v>5</v>
      </c>
      <c r="J468">
        <f>IF($A468="",0,IF(AND(OR('Cuadro-de-mando'!$B$4="(Todas)",'Cuadro-de-mando'!$B$4=$A468),OR('Cuadro-de-mando'!$E$4="(Todas)",'Cuadro-de-mando'!$E$4=$B468),OR('Cuadro-de-mando'!$H$4="(Todas)",'Cuadro-de-mando'!$H$4=$C468),OR('Cuadro-de-mando'!$K$4="(Todas)",'Cuadro-de-mando'!$K$4=$E468),OR('Cuadro-de-mando'!$N$4="(Todos)",'Cuadro-de-mando'!$N$4=$F468)),1,0))</f>
        <v>1</v>
      </c>
    </row>
    <row r="469" spans="1:10" x14ac:dyDescent="0.25">
      <c r="A469" t="str">
        <f>IF(Tienda_1!$A469="","","Tienda 1")</f>
        <v>Tienda 1</v>
      </c>
      <c r="B469" t="str">
        <f>IF($A469="","",Tienda_1!B469)</f>
        <v>Electrodomésticos</v>
      </c>
      <c r="C469" t="str">
        <f>IF($A469="","",Tienda_1!G469)</f>
        <v>Bogotá</v>
      </c>
      <c r="D469" t="str">
        <f>IF($A469="","",Tienda_1!F469)</f>
        <v>Izabela de León</v>
      </c>
      <c r="E469" t="str">
        <f>IF($A469="","",Tienda_1!I469)</f>
        <v>Nequi</v>
      </c>
      <c r="F469">
        <f>IF($A469="","",VALUE(RIGHT(Tienda_1!E469,4)))</f>
        <v>2022</v>
      </c>
      <c r="G469">
        <f>IF($A469="","",Tienda_1!C469)</f>
        <v>995400</v>
      </c>
      <c r="H469">
        <f>IF($A469="","",Tienda_1!D469)</f>
        <v>51200</v>
      </c>
      <c r="I469">
        <f>IF($A469="","",Tienda_1!H469)</f>
        <v>5</v>
      </c>
      <c r="J469">
        <f>IF($A469="",0,IF(AND(OR('Cuadro-de-mando'!$B$4="(Todas)",'Cuadro-de-mando'!$B$4=$A469),OR('Cuadro-de-mando'!$E$4="(Todas)",'Cuadro-de-mando'!$E$4=$B469),OR('Cuadro-de-mando'!$H$4="(Todas)",'Cuadro-de-mando'!$H$4=$C469),OR('Cuadro-de-mando'!$K$4="(Todas)",'Cuadro-de-mando'!$K$4=$E469),OR('Cuadro-de-mando'!$N$4="(Todos)",'Cuadro-de-mando'!$N$4=$F469)),1,0))</f>
        <v>1</v>
      </c>
    </row>
    <row r="470" spans="1:10" x14ac:dyDescent="0.25">
      <c r="A470" t="str">
        <f>IF(Tienda_1!$A470="","","Tienda 1")</f>
        <v>Tienda 1</v>
      </c>
      <c r="B470" t="str">
        <f>IF($A470="","",Tienda_1!B470)</f>
        <v>Muebles</v>
      </c>
      <c r="C470" t="str">
        <f>IF($A470="","",Tienda_1!G470)</f>
        <v>Cali</v>
      </c>
      <c r="D470" t="str">
        <f>IF($A470="","",Tienda_1!F470)</f>
        <v>Mariana Herrera</v>
      </c>
      <c r="E470" t="str">
        <f>IF($A470="","",Tienda_1!I470)</f>
        <v>Tarjeta de crédito</v>
      </c>
      <c r="F470">
        <f>IF($A470="","",VALUE(RIGHT(Tienda_1!E470,4)))</f>
        <v>2021</v>
      </c>
      <c r="G470">
        <f>IF($A470="","",Tienda_1!C470)</f>
        <v>520900</v>
      </c>
      <c r="H470">
        <f>IF($A470="","",Tienda_1!D470)</f>
        <v>27900</v>
      </c>
      <c r="I470">
        <f>IF($A470="","",Tienda_1!H470)</f>
        <v>1</v>
      </c>
      <c r="J470">
        <f>IF($A470="",0,IF(AND(OR('Cuadro-de-mando'!$B$4="(Todas)",'Cuadro-de-mando'!$B$4=$A470),OR('Cuadro-de-mando'!$E$4="(Todas)",'Cuadro-de-mando'!$E$4=$B470),OR('Cuadro-de-mando'!$H$4="(Todas)",'Cuadro-de-mando'!$H$4=$C470),OR('Cuadro-de-mando'!$K$4="(Todas)",'Cuadro-de-mando'!$K$4=$E470),OR('Cuadro-de-mando'!$N$4="(Todos)",'Cuadro-de-mando'!$N$4=$F470)),1,0))</f>
        <v>1</v>
      </c>
    </row>
    <row r="471" spans="1:10" x14ac:dyDescent="0.25">
      <c r="A471" t="str">
        <f>IF(Tienda_1!$A471="","","Tienda 1")</f>
        <v>Tienda 1</v>
      </c>
      <c r="B471" t="str">
        <f>IF($A471="","",Tienda_1!B471)</f>
        <v>Electrodomésticos</v>
      </c>
      <c r="C471" t="str">
        <f>IF($A471="","",Tienda_1!G471)</f>
        <v>Cali</v>
      </c>
      <c r="D471" t="str">
        <f>IF($A471="","",Tienda_1!F471)</f>
        <v>Pedro Gomez</v>
      </c>
      <c r="E471" t="str">
        <f>IF($A471="","",Tienda_1!I471)</f>
        <v>Tarjeta de crédito</v>
      </c>
      <c r="F471">
        <f>IF($A471="","",VALUE(RIGHT(Tienda_1!E471,4)))</f>
        <v>2020</v>
      </c>
      <c r="G471">
        <f>IF($A471="","",Tienda_1!C471)</f>
        <v>2121500</v>
      </c>
      <c r="H471">
        <f>IF($A471="","",Tienda_1!D471)</f>
        <v>114200</v>
      </c>
      <c r="I471">
        <f>IF($A471="","",Tienda_1!H471)</f>
        <v>4</v>
      </c>
      <c r="J471">
        <f>IF($A471="",0,IF(AND(OR('Cuadro-de-mando'!$B$4="(Todas)",'Cuadro-de-mando'!$B$4=$A471),OR('Cuadro-de-mando'!$E$4="(Todas)",'Cuadro-de-mando'!$E$4=$B471),OR('Cuadro-de-mando'!$H$4="(Todas)",'Cuadro-de-mando'!$H$4=$C471),OR('Cuadro-de-mando'!$K$4="(Todas)",'Cuadro-de-mando'!$K$4=$E471),OR('Cuadro-de-mando'!$N$4="(Todos)",'Cuadro-de-mando'!$N$4=$F471)),1,0))</f>
        <v>1</v>
      </c>
    </row>
    <row r="472" spans="1:10" x14ac:dyDescent="0.25">
      <c r="A472" t="str">
        <f>IF(Tienda_1!$A472="","","Tienda 1")</f>
        <v>Tienda 1</v>
      </c>
      <c r="B472" t="str">
        <f>IF($A472="","",Tienda_1!B472)</f>
        <v>Electrodomésticos</v>
      </c>
      <c r="C472" t="str">
        <f>IF($A472="","",Tienda_1!G472)</f>
        <v>Cali</v>
      </c>
      <c r="D472" t="str">
        <f>IF($A472="","",Tienda_1!F472)</f>
        <v>Izabela de León</v>
      </c>
      <c r="E472" t="str">
        <f>IF($A472="","",Tienda_1!I472)</f>
        <v>Tarjeta de crédito</v>
      </c>
      <c r="F472">
        <f>IF($A472="","",VALUE(RIGHT(Tienda_1!E472,4)))</f>
        <v>2022</v>
      </c>
      <c r="G472">
        <f>IF($A472="","",Tienda_1!C472)</f>
        <v>2309600</v>
      </c>
      <c r="H472">
        <f>IF($A472="","",Tienda_1!D472)</f>
        <v>121200</v>
      </c>
      <c r="I472">
        <f>IF($A472="","",Tienda_1!H472)</f>
        <v>5</v>
      </c>
      <c r="J472">
        <f>IF($A472="",0,IF(AND(OR('Cuadro-de-mando'!$B$4="(Todas)",'Cuadro-de-mando'!$B$4=$A472),OR('Cuadro-de-mando'!$E$4="(Todas)",'Cuadro-de-mando'!$E$4=$B472),OR('Cuadro-de-mando'!$H$4="(Todas)",'Cuadro-de-mando'!$H$4=$C472),OR('Cuadro-de-mando'!$K$4="(Todas)",'Cuadro-de-mando'!$K$4=$E472),OR('Cuadro-de-mando'!$N$4="(Todos)",'Cuadro-de-mando'!$N$4=$F472)),1,0))</f>
        <v>1</v>
      </c>
    </row>
    <row r="473" spans="1:10" x14ac:dyDescent="0.25">
      <c r="A473" t="str">
        <f>IF(Tienda_1!$A473="","","Tienda 1")</f>
        <v>Tienda 1</v>
      </c>
      <c r="B473" t="str">
        <f>IF($A473="","",Tienda_1!B473)</f>
        <v>Electrónicos</v>
      </c>
      <c r="C473" t="str">
        <f>IF($A473="","",Tienda_1!G473)</f>
        <v>Medellín</v>
      </c>
      <c r="D473" t="str">
        <f>IF($A473="","",Tienda_1!F473)</f>
        <v>Ángel Rodriguez</v>
      </c>
      <c r="E473" t="str">
        <f>IF($A473="","",Tienda_1!I473)</f>
        <v>Tarjeta de crédito</v>
      </c>
      <c r="F473">
        <f>IF($A473="","",VALUE(RIGHT(Tienda_1!E473,4)))</f>
        <v>2021</v>
      </c>
      <c r="G473">
        <f>IF($A473="","",Tienda_1!C473)</f>
        <v>1811200</v>
      </c>
      <c r="H473">
        <f>IF($A473="","",Tienda_1!D473)</f>
        <v>96800</v>
      </c>
      <c r="I473">
        <f>IF($A473="","",Tienda_1!H473)</f>
        <v>5</v>
      </c>
      <c r="J473">
        <f>IF($A473="",0,IF(AND(OR('Cuadro-de-mando'!$B$4="(Todas)",'Cuadro-de-mando'!$B$4=$A473),OR('Cuadro-de-mando'!$E$4="(Todas)",'Cuadro-de-mando'!$E$4=$B473),OR('Cuadro-de-mando'!$H$4="(Todas)",'Cuadro-de-mando'!$H$4=$C473),OR('Cuadro-de-mando'!$K$4="(Todas)",'Cuadro-de-mando'!$K$4=$E473),OR('Cuadro-de-mando'!$N$4="(Todos)",'Cuadro-de-mando'!$N$4=$F473)),1,0))</f>
        <v>1</v>
      </c>
    </row>
    <row r="474" spans="1:10" x14ac:dyDescent="0.25">
      <c r="A474" t="str">
        <f>IF(Tienda_1!$A474="","","Tienda 1")</f>
        <v>Tienda 1</v>
      </c>
      <c r="B474" t="str">
        <f>IF($A474="","",Tienda_1!B474)</f>
        <v>Electrodomésticos</v>
      </c>
      <c r="C474" t="str">
        <f>IF($A474="","",Tienda_1!G474)</f>
        <v>Cali</v>
      </c>
      <c r="D474" t="str">
        <f>IF($A474="","",Tienda_1!F474)</f>
        <v>Felipe Santos</v>
      </c>
      <c r="E474" t="str">
        <f>IF($A474="","",Tienda_1!I474)</f>
        <v>Tarjeta de crédito</v>
      </c>
      <c r="F474">
        <f>IF($A474="","",VALUE(RIGHT(Tienda_1!E474,4)))</f>
        <v>2021</v>
      </c>
      <c r="G474">
        <f>IF($A474="","",Tienda_1!C474)</f>
        <v>1156100</v>
      </c>
      <c r="H474">
        <f>IF($A474="","",Tienda_1!D474)</f>
        <v>62000</v>
      </c>
      <c r="I474">
        <f>IF($A474="","",Tienda_1!H474)</f>
        <v>5</v>
      </c>
      <c r="J474">
        <f>IF($A474="",0,IF(AND(OR('Cuadro-de-mando'!$B$4="(Todas)",'Cuadro-de-mando'!$B$4=$A474),OR('Cuadro-de-mando'!$E$4="(Todas)",'Cuadro-de-mando'!$E$4=$B474),OR('Cuadro-de-mando'!$H$4="(Todas)",'Cuadro-de-mando'!$H$4=$C474),OR('Cuadro-de-mando'!$K$4="(Todas)",'Cuadro-de-mando'!$K$4=$E474),OR('Cuadro-de-mando'!$N$4="(Todos)",'Cuadro-de-mando'!$N$4=$F474)),1,0))</f>
        <v>1</v>
      </c>
    </row>
    <row r="475" spans="1:10" x14ac:dyDescent="0.25">
      <c r="A475" t="str">
        <f>IF(Tienda_1!$A475="","","Tienda 1")</f>
        <v>Tienda 1</v>
      </c>
      <c r="B475" t="str">
        <f>IF($A475="","",Tienda_1!B475)</f>
        <v>Libros</v>
      </c>
      <c r="C475" t="str">
        <f>IF($A475="","",Tienda_1!G475)</f>
        <v>Bogotá</v>
      </c>
      <c r="D475" t="str">
        <f>IF($A475="","",Tienda_1!F475)</f>
        <v>Pedro Gomez</v>
      </c>
      <c r="E475" t="str">
        <f>IF($A475="","",Tienda_1!I475)</f>
        <v>Tarjeta de crédito</v>
      </c>
      <c r="F475">
        <f>IF($A475="","",VALUE(RIGHT(Tienda_1!E475,4)))</f>
        <v>2020</v>
      </c>
      <c r="G475">
        <f>IF($A475="","",Tienda_1!C475)</f>
        <v>56000</v>
      </c>
      <c r="H475">
        <f>IF($A475="","",Tienda_1!D475)</f>
        <v>3200</v>
      </c>
      <c r="I475">
        <f>IF($A475="","",Tienda_1!H475)</f>
        <v>1</v>
      </c>
      <c r="J475">
        <f>IF($A475="",0,IF(AND(OR('Cuadro-de-mando'!$B$4="(Todas)",'Cuadro-de-mando'!$B$4=$A475),OR('Cuadro-de-mando'!$E$4="(Todas)",'Cuadro-de-mando'!$E$4=$B475),OR('Cuadro-de-mando'!$H$4="(Todas)",'Cuadro-de-mando'!$H$4=$C475),OR('Cuadro-de-mando'!$K$4="(Todas)",'Cuadro-de-mando'!$K$4=$E475),OR('Cuadro-de-mando'!$N$4="(Todos)",'Cuadro-de-mando'!$N$4=$F475)),1,0))</f>
        <v>1</v>
      </c>
    </row>
    <row r="476" spans="1:10" x14ac:dyDescent="0.25">
      <c r="A476" t="str">
        <f>IF(Tienda_1!$A476="","","Tienda 1")</f>
        <v>Tienda 1</v>
      </c>
      <c r="B476" t="str">
        <f>IF($A476="","",Tienda_1!B476)</f>
        <v>Artículos para el hogar</v>
      </c>
      <c r="C476" t="str">
        <f>IF($A476="","",Tienda_1!G476)</f>
        <v>Cali</v>
      </c>
      <c r="D476" t="str">
        <f>IF($A476="","",Tienda_1!F476)</f>
        <v>Felipe Santos</v>
      </c>
      <c r="E476" t="str">
        <f>IF($A476="","",Tienda_1!I476)</f>
        <v>Tarjeta de crédito</v>
      </c>
      <c r="F476">
        <f>IF($A476="","",VALUE(RIGHT(Tienda_1!E476,4)))</f>
        <v>2021</v>
      </c>
      <c r="G476">
        <f>IF($A476="","",Tienda_1!C476)</f>
        <v>102600</v>
      </c>
      <c r="H476">
        <f>IF($A476="","",Tienda_1!D476)</f>
        <v>5900</v>
      </c>
      <c r="I476">
        <f>IF($A476="","",Tienda_1!H476)</f>
        <v>4</v>
      </c>
      <c r="J476">
        <f>IF($A476="",0,IF(AND(OR('Cuadro-de-mando'!$B$4="(Todas)",'Cuadro-de-mando'!$B$4=$A476),OR('Cuadro-de-mando'!$E$4="(Todas)",'Cuadro-de-mando'!$E$4=$B476),OR('Cuadro-de-mando'!$H$4="(Todas)",'Cuadro-de-mando'!$H$4=$C476),OR('Cuadro-de-mando'!$K$4="(Todas)",'Cuadro-de-mando'!$K$4=$E476),OR('Cuadro-de-mando'!$N$4="(Todos)",'Cuadro-de-mando'!$N$4=$F476)),1,0))</f>
        <v>1</v>
      </c>
    </row>
    <row r="477" spans="1:10" x14ac:dyDescent="0.25">
      <c r="A477" t="str">
        <f>IF(Tienda_1!$A477="","","Tienda 1")</f>
        <v>Tienda 1</v>
      </c>
      <c r="B477" t="str">
        <f>IF($A477="","",Tienda_1!B477)</f>
        <v>Juguetes</v>
      </c>
      <c r="C477" t="str">
        <f>IF($A477="","",Tienda_1!G477)</f>
        <v>Armenia</v>
      </c>
      <c r="D477" t="str">
        <f>IF($A477="","",Tienda_1!F477)</f>
        <v>Pedro Gomez</v>
      </c>
      <c r="E477" t="str">
        <f>IF($A477="","",Tienda_1!I477)</f>
        <v>Tarjeta de crédito</v>
      </c>
      <c r="F477">
        <f>IF($A477="","",VALUE(RIGHT(Tienda_1!E477,4)))</f>
        <v>2021</v>
      </c>
      <c r="G477">
        <f>IF($A477="","",Tienda_1!C477)</f>
        <v>29400</v>
      </c>
      <c r="H477">
        <f>IF($A477="","",Tienda_1!D477)</f>
        <v>1800</v>
      </c>
      <c r="I477">
        <f>IF($A477="","",Tienda_1!H477)</f>
        <v>1</v>
      </c>
      <c r="J477">
        <f>IF($A477="",0,IF(AND(OR('Cuadro-de-mando'!$B$4="(Todas)",'Cuadro-de-mando'!$B$4=$A477),OR('Cuadro-de-mando'!$E$4="(Todas)",'Cuadro-de-mando'!$E$4=$B477),OR('Cuadro-de-mando'!$H$4="(Todas)",'Cuadro-de-mando'!$H$4=$C477),OR('Cuadro-de-mando'!$K$4="(Todas)",'Cuadro-de-mando'!$K$4=$E477),OR('Cuadro-de-mando'!$N$4="(Todos)",'Cuadro-de-mando'!$N$4=$F477)),1,0))</f>
        <v>1</v>
      </c>
    </row>
    <row r="478" spans="1:10" x14ac:dyDescent="0.25">
      <c r="A478" t="str">
        <f>IF(Tienda_1!$A478="","","Tienda 1")</f>
        <v>Tienda 1</v>
      </c>
      <c r="B478" t="str">
        <f>IF($A478="","",Tienda_1!B478)</f>
        <v>Electrónicos</v>
      </c>
      <c r="C478" t="str">
        <f>IF($A478="","",Tienda_1!G478)</f>
        <v>Bogotá</v>
      </c>
      <c r="D478" t="str">
        <f>IF($A478="","",Tienda_1!F478)</f>
        <v>Mariana Herrera</v>
      </c>
      <c r="E478" t="str">
        <f>IF($A478="","",Tienda_1!I478)</f>
        <v>Tarjeta de crédito</v>
      </c>
      <c r="F478">
        <f>IF($A478="","",VALUE(RIGHT(Tienda_1!E478,4)))</f>
        <v>2021</v>
      </c>
      <c r="G478">
        <f>IF($A478="","",Tienda_1!C478)</f>
        <v>334400</v>
      </c>
      <c r="H478">
        <f>IF($A478="","",Tienda_1!D478)</f>
        <v>18200</v>
      </c>
      <c r="I478">
        <f>IF($A478="","",Tienda_1!H478)</f>
        <v>5</v>
      </c>
      <c r="J478">
        <f>IF($A478="",0,IF(AND(OR('Cuadro-de-mando'!$B$4="(Todas)",'Cuadro-de-mando'!$B$4=$A478),OR('Cuadro-de-mando'!$E$4="(Todas)",'Cuadro-de-mando'!$E$4=$B478),OR('Cuadro-de-mando'!$H$4="(Todas)",'Cuadro-de-mando'!$H$4=$C478),OR('Cuadro-de-mando'!$K$4="(Todas)",'Cuadro-de-mando'!$K$4=$E478),OR('Cuadro-de-mando'!$N$4="(Todos)",'Cuadro-de-mando'!$N$4=$F478)),1,0))</f>
        <v>1</v>
      </c>
    </row>
    <row r="479" spans="1:10" x14ac:dyDescent="0.25">
      <c r="A479" t="str">
        <f>IF(Tienda_1!$A479="","","Tienda 1")</f>
        <v>Tienda 1</v>
      </c>
      <c r="B479" t="str">
        <f>IF($A479="","",Tienda_1!B479)</f>
        <v>Electrónicos</v>
      </c>
      <c r="C479" t="str">
        <f>IF($A479="","",Tienda_1!G479)</f>
        <v>Cali</v>
      </c>
      <c r="D479" t="str">
        <f>IF($A479="","",Tienda_1!F479)</f>
        <v>Maria Alfonso</v>
      </c>
      <c r="E479" t="str">
        <f>IF($A479="","",Tienda_1!I479)</f>
        <v>Nequi</v>
      </c>
      <c r="F479">
        <f>IF($A479="","",VALUE(RIGHT(Tienda_1!E479,4)))</f>
        <v>2020</v>
      </c>
      <c r="G479">
        <f>IF($A479="","",Tienda_1!C479)</f>
        <v>1165200</v>
      </c>
      <c r="H479">
        <f>IF($A479="","",Tienda_1!D479)</f>
        <v>60200</v>
      </c>
      <c r="I479">
        <f>IF($A479="","",Tienda_1!H479)</f>
        <v>5</v>
      </c>
      <c r="J479">
        <f>IF($A479="",0,IF(AND(OR('Cuadro-de-mando'!$B$4="(Todas)",'Cuadro-de-mando'!$B$4=$A479),OR('Cuadro-de-mando'!$E$4="(Todas)",'Cuadro-de-mando'!$E$4=$B479),OR('Cuadro-de-mando'!$H$4="(Todas)",'Cuadro-de-mando'!$H$4=$C479),OR('Cuadro-de-mando'!$K$4="(Todas)",'Cuadro-de-mando'!$K$4=$E479),OR('Cuadro-de-mando'!$N$4="(Todos)",'Cuadro-de-mando'!$N$4=$F479)),1,0))</f>
        <v>1</v>
      </c>
    </row>
    <row r="480" spans="1:10" x14ac:dyDescent="0.25">
      <c r="A480" t="str">
        <f>IF(Tienda_1!$A480="","","Tienda 1")</f>
        <v>Tienda 1</v>
      </c>
      <c r="B480" t="str">
        <f>IF($A480="","",Tienda_1!B480)</f>
        <v>Electrónicos</v>
      </c>
      <c r="C480" t="str">
        <f>IF($A480="","",Tienda_1!G480)</f>
        <v>Cartagena</v>
      </c>
      <c r="D480" t="str">
        <f>IF($A480="","",Tienda_1!F480)</f>
        <v>Izabela de León</v>
      </c>
      <c r="E480" t="str">
        <f>IF($A480="","",Tienda_1!I480)</f>
        <v>Tarjeta de crédito</v>
      </c>
      <c r="F480">
        <f>IF($A480="","",VALUE(RIGHT(Tienda_1!E480,4)))</f>
        <v>2022</v>
      </c>
      <c r="G480">
        <f>IF($A480="","",Tienda_1!C480)</f>
        <v>2533200</v>
      </c>
      <c r="H480">
        <f>IF($A480="","",Tienda_1!D480)</f>
        <v>133100</v>
      </c>
      <c r="I480">
        <f>IF($A480="","",Tienda_1!H480)</f>
        <v>4</v>
      </c>
      <c r="J480">
        <f>IF($A480="",0,IF(AND(OR('Cuadro-de-mando'!$B$4="(Todas)",'Cuadro-de-mando'!$B$4=$A480),OR('Cuadro-de-mando'!$E$4="(Todas)",'Cuadro-de-mando'!$E$4=$B480),OR('Cuadro-de-mando'!$H$4="(Todas)",'Cuadro-de-mando'!$H$4=$C480),OR('Cuadro-de-mando'!$K$4="(Todas)",'Cuadro-de-mando'!$K$4=$E480),OR('Cuadro-de-mando'!$N$4="(Todos)",'Cuadro-de-mando'!$N$4=$F480)),1,0))</f>
        <v>1</v>
      </c>
    </row>
    <row r="481" spans="1:10" x14ac:dyDescent="0.25">
      <c r="A481" t="str">
        <f>IF(Tienda_1!$A481="","","Tienda 1")</f>
        <v>Tienda 1</v>
      </c>
      <c r="B481" t="str">
        <f>IF($A481="","",Tienda_1!B481)</f>
        <v>Muebles</v>
      </c>
      <c r="C481" t="str">
        <f>IF($A481="","",Tienda_1!G481)</f>
        <v>Medellín</v>
      </c>
      <c r="D481" t="str">
        <f>IF($A481="","",Tienda_1!F481)</f>
        <v>Beatriz Morales</v>
      </c>
      <c r="E481" t="str">
        <f>IF($A481="","",Tienda_1!I481)</f>
        <v>Tarjeta de crédito</v>
      </c>
      <c r="F481">
        <f>IF($A481="","",VALUE(RIGHT(Tienda_1!E481,4)))</f>
        <v>2020</v>
      </c>
      <c r="G481">
        <f>IF($A481="","",Tienda_1!C481)</f>
        <v>678600</v>
      </c>
      <c r="H481">
        <f>IF($A481="","",Tienda_1!D481)</f>
        <v>36800</v>
      </c>
      <c r="I481">
        <f>IF($A481="","",Tienda_1!H481)</f>
        <v>5</v>
      </c>
      <c r="J481">
        <f>IF($A481="",0,IF(AND(OR('Cuadro-de-mando'!$B$4="(Todas)",'Cuadro-de-mando'!$B$4=$A481),OR('Cuadro-de-mando'!$E$4="(Todas)",'Cuadro-de-mando'!$E$4=$B481),OR('Cuadro-de-mando'!$H$4="(Todas)",'Cuadro-de-mando'!$H$4=$C481),OR('Cuadro-de-mando'!$K$4="(Todas)",'Cuadro-de-mando'!$K$4=$E481),OR('Cuadro-de-mando'!$N$4="(Todos)",'Cuadro-de-mando'!$N$4=$F481)),1,0))</f>
        <v>1</v>
      </c>
    </row>
    <row r="482" spans="1:10" x14ac:dyDescent="0.25">
      <c r="A482" t="str">
        <f>IF(Tienda_1!$A482="","","Tienda 1")</f>
        <v>Tienda 1</v>
      </c>
      <c r="B482" t="str">
        <f>IF($A482="","",Tienda_1!B482)</f>
        <v>Deportes y diversión</v>
      </c>
      <c r="C482" t="str">
        <f>IF($A482="","",Tienda_1!G482)</f>
        <v>Medellín</v>
      </c>
      <c r="D482" t="str">
        <f>IF($A482="","",Tienda_1!F482)</f>
        <v>Ángel Rodriguez</v>
      </c>
      <c r="E482" t="str">
        <f>IF($A482="","",Tienda_1!I482)</f>
        <v>Nequi</v>
      </c>
      <c r="F482">
        <f>IF($A482="","",VALUE(RIGHT(Tienda_1!E482,4)))</f>
        <v>2020</v>
      </c>
      <c r="G482">
        <f>IF($A482="","",Tienda_1!C482)</f>
        <v>15200</v>
      </c>
      <c r="H482">
        <f>IF($A482="","",Tienda_1!D482)</f>
        <v>6100</v>
      </c>
      <c r="I482">
        <f>IF($A482="","",Tienda_1!H482)</f>
        <v>4</v>
      </c>
      <c r="J482">
        <f>IF($A482="",0,IF(AND(OR('Cuadro-de-mando'!$B$4="(Todas)",'Cuadro-de-mando'!$B$4=$A482),OR('Cuadro-de-mando'!$E$4="(Todas)",'Cuadro-de-mando'!$E$4=$B482),OR('Cuadro-de-mando'!$H$4="(Todas)",'Cuadro-de-mando'!$H$4=$C482),OR('Cuadro-de-mando'!$K$4="(Todas)",'Cuadro-de-mando'!$K$4=$E482),OR('Cuadro-de-mando'!$N$4="(Todos)",'Cuadro-de-mando'!$N$4=$F482)),1,0))</f>
        <v>1</v>
      </c>
    </row>
    <row r="483" spans="1:10" x14ac:dyDescent="0.25">
      <c r="A483" t="str">
        <f>IF(Tienda_1!$A483="","","Tienda 1")</f>
        <v>Tienda 1</v>
      </c>
      <c r="B483" t="str">
        <f>IF($A483="","",Tienda_1!B483)</f>
        <v>Muebles</v>
      </c>
      <c r="C483" t="str">
        <f>IF($A483="","",Tienda_1!G483)</f>
        <v>Medellín</v>
      </c>
      <c r="D483" t="str">
        <f>IF($A483="","",Tienda_1!F483)</f>
        <v>Santiago Silva</v>
      </c>
      <c r="E483" t="str">
        <f>IF($A483="","",Tienda_1!I483)</f>
        <v>Tarjeta de crédito</v>
      </c>
      <c r="F483">
        <f>IF($A483="","",VALUE(RIGHT(Tienda_1!E483,4)))</f>
        <v>2022</v>
      </c>
      <c r="G483">
        <f>IF($A483="","",Tienda_1!C483)</f>
        <v>624000</v>
      </c>
      <c r="H483">
        <f>IF($A483="","",Tienda_1!D483)</f>
        <v>42000</v>
      </c>
      <c r="I483">
        <f>IF($A483="","",Tienda_1!H483)</f>
        <v>4</v>
      </c>
      <c r="J483">
        <f>IF($A483="",0,IF(AND(OR('Cuadro-de-mando'!$B$4="(Todas)",'Cuadro-de-mando'!$B$4=$A483),OR('Cuadro-de-mando'!$E$4="(Todas)",'Cuadro-de-mando'!$E$4=$B483),OR('Cuadro-de-mando'!$H$4="(Todas)",'Cuadro-de-mando'!$H$4=$C483),OR('Cuadro-de-mando'!$K$4="(Todas)",'Cuadro-de-mando'!$K$4=$E483),OR('Cuadro-de-mando'!$N$4="(Todos)",'Cuadro-de-mando'!$N$4=$F483)),1,0))</f>
        <v>1</v>
      </c>
    </row>
    <row r="484" spans="1:10" x14ac:dyDescent="0.25">
      <c r="A484" t="str">
        <f>IF(Tienda_1!$A484="","","Tienda 1")</f>
        <v>Tienda 1</v>
      </c>
      <c r="B484" t="str">
        <f>IF($A484="","",Tienda_1!B484)</f>
        <v>Artículos para el hogar</v>
      </c>
      <c r="C484" t="str">
        <f>IF($A484="","",Tienda_1!G484)</f>
        <v>Bogotá</v>
      </c>
      <c r="D484" t="str">
        <f>IF($A484="","",Tienda_1!F484)</f>
        <v>Izabela de León</v>
      </c>
      <c r="E484" t="str">
        <f>IF($A484="","",Tienda_1!I484)</f>
        <v>Nequi</v>
      </c>
      <c r="F484">
        <f>IF($A484="","",VALUE(RIGHT(Tienda_1!E484,4)))</f>
        <v>2020</v>
      </c>
      <c r="G484">
        <f>IF($A484="","",Tienda_1!C484)</f>
        <v>170800</v>
      </c>
      <c r="H484">
        <f>IF($A484="","",Tienda_1!D484)</f>
        <v>7300</v>
      </c>
      <c r="I484">
        <f>IF($A484="","",Tienda_1!H484)</f>
        <v>4</v>
      </c>
      <c r="J484">
        <f>IF($A484="",0,IF(AND(OR('Cuadro-de-mando'!$B$4="(Todas)",'Cuadro-de-mando'!$B$4=$A484),OR('Cuadro-de-mando'!$E$4="(Todas)",'Cuadro-de-mando'!$E$4=$B484),OR('Cuadro-de-mando'!$H$4="(Todas)",'Cuadro-de-mando'!$H$4=$C484),OR('Cuadro-de-mando'!$K$4="(Todas)",'Cuadro-de-mando'!$K$4=$E484),OR('Cuadro-de-mando'!$N$4="(Todos)",'Cuadro-de-mando'!$N$4=$F484)),1,0))</f>
        <v>1</v>
      </c>
    </row>
    <row r="485" spans="1:10" x14ac:dyDescent="0.25">
      <c r="A485" t="str">
        <f>IF(Tienda_1!$A485="","","Tienda 1")</f>
        <v>Tienda 1</v>
      </c>
      <c r="B485" t="str">
        <f>IF($A485="","",Tienda_1!B485)</f>
        <v>Juguetes</v>
      </c>
      <c r="C485" t="str">
        <f>IF($A485="","",Tienda_1!G485)</f>
        <v>Bogotá</v>
      </c>
      <c r="D485" t="str">
        <f>IF($A485="","",Tienda_1!F485)</f>
        <v>Mariana Herrera</v>
      </c>
      <c r="E485" t="str">
        <f>IF($A485="","",Tienda_1!I485)</f>
        <v>Nequi</v>
      </c>
      <c r="F485">
        <f>IF($A485="","",VALUE(RIGHT(Tienda_1!E485,4)))</f>
        <v>2022</v>
      </c>
      <c r="G485">
        <f>IF($A485="","",Tienda_1!C485)</f>
        <v>16300</v>
      </c>
      <c r="H485">
        <f>IF($A485="","",Tienda_1!D485)</f>
        <v>0</v>
      </c>
      <c r="I485">
        <f>IF($A485="","",Tienda_1!H485)</f>
        <v>5</v>
      </c>
      <c r="J485">
        <f>IF($A485="",0,IF(AND(OR('Cuadro-de-mando'!$B$4="(Todas)",'Cuadro-de-mando'!$B$4=$A485),OR('Cuadro-de-mando'!$E$4="(Todas)",'Cuadro-de-mando'!$E$4=$B485),OR('Cuadro-de-mando'!$H$4="(Todas)",'Cuadro-de-mando'!$H$4=$C485),OR('Cuadro-de-mando'!$K$4="(Todas)",'Cuadro-de-mando'!$K$4=$E485),OR('Cuadro-de-mando'!$N$4="(Todos)",'Cuadro-de-mando'!$N$4=$F485)),1,0))</f>
        <v>1</v>
      </c>
    </row>
    <row r="486" spans="1:10" x14ac:dyDescent="0.25">
      <c r="A486" t="str">
        <f>IF(Tienda_1!$A486="","","Tienda 1")</f>
        <v>Tienda 1</v>
      </c>
      <c r="B486" t="str">
        <f>IF($A486="","",Tienda_1!B486)</f>
        <v>Libros</v>
      </c>
      <c r="C486" t="str">
        <f>IF($A486="","",Tienda_1!G486)</f>
        <v>Bogotá</v>
      </c>
      <c r="D486" t="str">
        <f>IF($A486="","",Tienda_1!F486)</f>
        <v>Felipe Santos</v>
      </c>
      <c r="E486" t="str">
        <f>IF($A486="","",Tienda_1!I486)</f>
        <v>Tarjeta de crédito</v>
      </c>
      <c r="F486">
        <f>IF($A486="","",VALUE(RIGHT(Tienda_1!E486,4)))</f>
        <v>2021</v>
      </c>
      <c r="G486">
        <f>IF($A486="","",Tienda_1!C486)</f>
        <v>38000</v>
      </c>
      <c r="H486">
        <f>IF($A486="","",Tienda_1!D486)</f>
        <v>6700</v>
      </c>
      <c r="I486">
        <f>IF($A486="","",Tienda_1!H486)</f>
        <v>5</v>
      </c>
      <c r="J486">
        <f>IF($A486="",0,IF(AND(OR('Cuadro-de-mando'!$B$4="(Todas)",'Cuadro-de-mando'!$B$4=$A486),OR('Cuadro-de-mando'!$E$4="(Todas)",'Cuadro-de-mando'!$E$4=$B486),OR('Cuadro-de-mando'!$H$4="(Todas)",'Cuadro-de-mando'!$H$4=$C486),OR('Cuadro-de-mando'!$K$4="(Todas)",'Cuadro-de-mando'!$K$4=$E486),OR('Cuadro-de-mando'!$N$4="(Todos)",'Cuadro-de-mando'!$N$4=$F486)),1,0))</f>
        <v>1</v>
      </c>
    </row>
    <row r="487" spans="1:10" x14ac:dyDescent="0.25">
      <c r="A487" t="str">
        <f>IF(Tienda_1!$A487="","","Tienda 1")</f>
        <v>Tienda 1</v>
      </c>
      <c r="B487" t="str">
        <f>IF($A487="","",Tienda_1!B487)</f>
        <v>Electrónicos</v>
      </c>
      <c r="C487" t="str">
        <f>IF($A487="","",Tienda_1!G487)</f>
        <v>Bogotá</v>
      </c>
      <c r="D487" t="str">
        <f>IF($A487="","",Tienda_1!F487)</f>
        <v>Pedro Gomez</v>
      </c>
      <c r="E487" t="str">
        <f>IF($A487="","",Tienda_1!I487)</f>
        <v>Tarjeta de crédito</v>
      </c>
      <c r="F487">
        <f>IF($A487="","",VALUE(RIGHT(Tienda_1!E487,4)))</f>
        <v>2021</v>
      </c>
      <c r="G487">
        <f>IF($A487="","",Tienda_1!C487)</f>
        <v>1498500</v>
      </c>
      <c r="H487">
        <f>IF($A487="","",Tienda_1!D487)</f>
        <v>78000</v>
      </c>
      <c r="I487">
        <f>IF($A487="","",Tienda_1!H487)</f>
        <v>5</v>
      </c>
      <c r="J487">
        <f>IF($A487="",0,IF(AND(OR('Cuadro-de-mando'!$B$4="(Todas)",'Cuadro-de-mando'!$B$4=$A487),OR('Cuadro-de-mando'!$E$4="(Todas)",'Cuadro-de-mando'!$E$4=$B487),OR('Cuadro-de-mando'!$H$4="(Todas)",'Cuadro-de-mando'!$H$4=$C487),OR('Cuadro-de-mando'!$K$4="(Todas)",'Cuadro-de-mando'!$K$4=$E487),OR('Cuadro-de-mando'!$N$4="(Todos)",'Cuadro-de-mando'!$N$4=$F487)),1,0))</f>
        <v>1</v>
      </c>
    </row>
    <row r="488" spans="1:10" x14ac:dyDescent="0.25">
      <c r="A488" t="str">
        <f>IF(Tienda_1!$A488="","","Tienda 1")</f>
        <v>Tienda 1</v>
      </c>
      <c r="B488" t="str">
        <f>IF($A488="","",Tienda_1!B488)</f>
        <v>Deportes y diversión</v>
      </c>
      <c r="C488" t="str">
        <f>IF($A488="","",Tienda_1!G488)</f>
        <v>Cali</v>
      </c>
      <c r="D488" t="str">
        <f>IF($A488="","",Tienda_1!F488)</f>
        <v>Blanca Ramirez</v>
      </c>
      <c r="E488" t="str">
        <f>IF($A488="","",Tienda_1!I488)</f>
        <v>Tarjeta de crédito</v>
      </c>
      <c r="F488">
        <f>IF($A488="","",VALUE(RIGHT(Tienda_1!E488,4)))</f>
        <v>2021</v>
      </c>
      <c r="G488">
        <f>IF($A488="","",Tienda_1!C488)</f>
        <v>42900</v>
      </c>
      <c r="H488">
        <f>IF($A488="","",Tienda_1!D488)</f>
        <v>2700</v>
      </c>
      <c r="I488">
        <f>IF($A488="","",Tienda_1!H488)</f>
        <v>3</v>
      </c>
      <c r="J488">
        <f>IF($A488="",0,IF(AND(OR('Cuadro-de-mando'!$B$4="(Todas)",'Cuadro-de-mando'!$B$4=$A488),OR('Cuadro-de-mando'!$E$4="(Todas)",'Cuadro-de-mando'!$E$4=$B488),OR('Cuadro-de-mando'!$H$4="(Todas)",'Cuadro-de-mando'!$H$4=$C488),OR('Cuadro-de-mando'!$K$4="(Todas)",'Cuadro-de-mando'!$K$4=$E488),OR('Cuadro-de-mando'!$N$4="(Todos)",'Cuadro-de-mando'!$N$4=$F488)),1,0))</f>
        <v>1</v>
      </c>
    </row>
    <row r="489" spans="1:10" x14ac:dyDescent="0.25">
      <c r="A489" t="str">
        <f>IF(Tienda_1!$A489="","","Tienda 1")</f>
        <v>Tienda 1</v>
      </c>
      <c r="B489" t="str">
        <f>IF($A489="","",Tienda_1!B489)</f>
        <v>Instrumentos musicales</v>
      </c>
      <c r="C489" t="str">
        <f>IF($A489="","",Tienda_1!G489)</f>
        <v>Medellín</v>
      </c>
      <c r="D489" t="str">
        <f>IF($A489="","",Tienda_1!F489)</f>
        <v>Maria Alfonso</v>
      </c>
      <c r="E489" t="str">
        <f>IF($A489="","",Tienda_1!I489)</f>
        <v>Tarjeta de crédito</v>
      </c>
      <c r="F489">
        <f>IF($A489="","",VALUE(RIGHT(Tienda_1!E489,4)))</f>
        <v>2020</v>
      </c>
      <c r="G489">
        <f>IF($A489="","",Tienda_1!C489)</f>
        <v>665400</v>
      </c>
      <c r="H489">
        <f>IF($A489="","",Tienda_1!D489)</f>
        <v>35600</v>
      </c>
      <c r="I489">
        <f>IF($A489="","",Tienda_1!H489)</f>
        <v>2</v>
      </c>
      <c r="J489">
        <f>IF($A489="",0,IF(AND(OR('Cuadro-de-mando'!$B$4="(Todas)",'Cuadro-de-mando'!$B$4=$A489),OR('Cuadro-de-mando'!$E$4="(Todas)",'Cuadro-de-mando'!$E$4=$B489),OR('Cuadro-de-mando'!$H$4="(Todas)",'Cuadro-de-mando'!$H$4=$C489),OR('Cuadro-de-mando'!$K$4="(Todas)",'Cuadro-de-mando'!$K$4=$E489),OR('Cuadro-de-mando'!$N$4="(Todos)",'Cuadro-de-mando'!$N$4=$F489)),1,0))</f>
        <v>1</v>
      </c>
    </row>
    <row r="490" spans="1:10" x14ac:dyDescent="0.25">
      <c r="A490" t="str">
        <f>IF(Tienda_1!$A490="","","Tienda 1")</f>
        <v>Tienda 1</v>
      </c>
      <c r="B490" t="str">
        <f>IF($A490="","",Tienda_1!B490)</f>
        <v>Muebles</v>
      </c>
      <c r="C490" t="str">
        <f>IF($A490="","",Tienda_1!G490)</f>
        <v>Bogotá</v>
      </c>
      <c r="D490" t="str">
        <f>IF($A490="","",Tienda_1!F490)</f>
        <v>Ángel Rodriguez</v>
      </c>
      <c r="E490" t="str">
        <f>IF($A490="","",Tienda_1!I490)</f>
        <v>Tarjeta de crédito</v>
      </c>
      <c r="F490">
        <f>IF($A490="","",VALUE(RIGHT(Tienda_1!E490,4)))</f>
        <v>2022</v>
      </c>
      <c r="G490">
        <f>IF($A490="","",Tienda_1!C490)</f>
        <v>176100</v>
      </c>
      <c r="H490">
        <f>IF($A490="","",Tienda_1!D490)</f>
        <v>9600</v>
      </c>
      <c r="I490">
        <f>IF($A490="","",Tienda_1!H490)</f>
        <v>3</v>
      </c>
      <c r="J490">
        <f>IF($A490="",0,IF(AND(OR('Cuadro-de-mando'!$B$4="(Todas)",'Cuadro-de-mando'!$B$4=$A490),OR('Cuadro-de-mando'!$E$4="(Todas)",'Cuadro-de-mando'!$E$4=$B490),OR('Cuadro-de-mando'!$H$4="(Todas)",'Cuadro-de-mando'!$H$4=$C490),OR('Cuadro-de-mando'!$K$4="(Todas)",'Cuadro-de-mando'!$K$4=$E490),OR('Cuadro-de-mando'!$N$4="(Todos)",'Cuadro-de-mando'!$N$4=$F490)),1,0))</f>
        <v>1</v>
      </c>
    </row>
    <row r="491" spans="1:10" x14ac:dyDescent="0.25">
      <c r="A491" t="str">
        <f>IF(Tienda_1!$A491="","","Tienda 1")</f>
        <v>Tienda 1</v>
      </c>
      <c r="B491" t="str">
        <f>IF($A491="","",Tienda_1!B491)</f>
        <v>Muebles</v>
      </c>
      <c r="C491" t="str">
        <f>IF($A491="","",Tienda_1!G491)</f>
        <v>Cali</v>
      </c>
      <c r="D491" t="str">
        <f>IF($A491="","",Tienda_1!F491)</f>
        <v>Maria Alfonso</v>
      </c>
      <c r="E491" t="str">
        <f>IF($A491="","",Tienda_1!I491)</f>
        <v>Nequi</v>
      </c>
      <c r="F491">
        <f>IF($A491="","",VALUE(RIGHT(Tienda_1!E491,4)))</f>
        <v>2022</v>
      </c>
      <c r="G491">
        <f>IF($A491="","",Tienda_1!C491)</f>
        <v>554300</v>
      </c>
      <c r="H491">
        <f>IF($A491="","",Tienda_1!D491)</f>
        <v>30600</v>
      </c>
      <c r="I491">
        <f>IF($A491="","",Tienda_1!H491)</f>
        <v>4</v>
      </c>
      <c r="J491">
        <f>IF($A491="",0,IF(AND(OR('Cuadro-de-mando'!$B$4="(Todas)",'Cuadro-de-mando'!$B$4=$A491),OR('Cuadro-de-mando'!$E$4="(Todas)",'Cuadro-de-mando'!$E$4=$B491),OR('Cuadro-de-mando'!$H$4="(Todas)",'Cuadro-de-mando'!$H$4=$C491),OR('Cuadro-de-mando'!$K$4="(Todas)",'Cuadro-de-mando'!$K$4=$E491),OR('Cuadro-de-mando'!$N$4="(Todos)",'Cuadro-de-mando'!$N$4=$F491)),1,0))</f>
        <v>1</v>
      </c>
    </row>
    <row r="492" spans="1:10" x14ac:dyDescent="0.25">
      <c r="A492" t="str">
        <f>IF(Tienda_1!$A492="","","Tienda 1")</f>
        <v>Tienda 1</v>
      </c>
      <c r="B492" t="str">
        <f>IF($A492="","",Tienda_1!B492)</f>
        <v>Electrodomésticos</v>
      </c>
      <c r="C492" t="str">
        <f>IF($A492="","",Tienda_1!G492)</f>
        <v>Bogotá</v>
      </c>
      <c r="D492" t="str">
        <f>IF($A492="","",Tienda_1!F492)</f>
        <v>Felipe Santos</v>
      </c>
      <c r="E492" t="str">
        <f>IF($A492="","",Tienda_1!I492)</f>
        <v>Nequi</v>
      </c>
      <c r="F492">
        <f>IF($A492="","",VALUE(RIGHT(Tienda_1!E492,4)))</f>
        <v>2020</v>
      </c>
      <c r="G492">
        <f>IF($A492="","",Tienda_1!C492)</f>
        <v>1283500</v>
      </c>
      <c r="H492">
        <f>IF($A492="","",Tienda_1!D492)</f>
        <v>69000</v>
      </c>
      <c r="I492">
        <f>IF($A492="","",Tienda_1!H492)</f>
        <v>5</v>
      </c>
      <c r="J492">
        <f>IF($A492="",0,IF(AND(OR('Cuadro-de-mando'!$B$4="(Todas)",'Cuadro-de-mando'!$B$4=$A492),OR('Cuadro-de-mando'!$E$4="(Todas)",'Cuadro-de-mando'!$E$4=$B492),OR('Cuadro-de-mando'!$H$4="(Todas)",'Cuadro-de-mando'!$H$4=$C492),OR('Cuadro-de-mando'!$K$4="(Todas)",'Cuadro-de-mando'!$K$4=$E492),OR('Cuadro-de-mando'!$N$4="(Todos)",'Cuadro-de-mando'!$N$4=$F492)),1,0))</f>
        <v>1</v>
      </c>
    </row>
    <row r="493" spans="1:10" x14ac:dyDescent="0.25">
      <c r="A493" t="str">
        <f>IF(Tienda_1!$A493="","","Tienda 1")</f>
        <v>Tienda 1</v>
      </c>
      <c r="B493" t="str">
        <f>IF($A493="","",Tienda_1!B493)</f>
        <v>Muebles</v>
      </c>
      <c r="C493" t="str">
        <f>IF($A493="","",Tienda_1!G493)</f>
        <v>Medellín</v>
      </c>
      <c r="D493" t="str">
        <f>IF($A493="","",Tienda_1!F493)</f>
        <v>Juliana Costa</v>
      </c>
      <c r="E493" t="str">
        <f>IF($A493="","",Tienda_1!I493)</f>
        <v>Cupón</v>
      </c>
      <c r="F493">
        <f>IF($A493="","",VALUE(RIGHT(Tienda_1!E493,4)))</f>
        <v>2022</v>
      </c>
      <c r="G493">
        <f>IF($A493="","",Tienda_1!C493)</f>
        <v>131100</v>
      </c>
      <c r="H493">
        <f>IF($A493="","",Tienda_1!D493)</f>
        <v>7200</v>
      </c>
      <c r="I493">
        <f>IF($A493="","",Tienda_1!H493)</f>
        <v>1</v>
      </c>
      <c r="J493">
        <f>IF($A493="",0,IF(AND(OR('Cuadro-de-mando'!$B$4="(Todas)",'Cuadro-de-mando'!$B$4=$A493),OR('Cuadro-de-mando'!$E$4="(Todas)",'Cuadro-de-mando'!$E$4=$B493),OR('Cuadro-de-mando'!$H$4="(Todas)",'Cuadro-de-mando'!$H$4=$C493),OR('Cuadro-de-mando'!$K$4="(Todas)",'Cuadro-de-mando'!$K$4=$E493),OR('Cuadro-de-mando'!$N$4="(Todos)",'Cuadro-de-mando'!$N$4=$F493)),1,0))</f>
        <v>1</v>
      </c>
    </row>
    <row r="494" spans="1:10" x14ac:dyDescent="0.25">
      <c r="A494" t="str">
        <f>IF(Tienda_1!$A494="","","Tienda 1")</f>
        <v>Tienda 1</v>
      </c>
      <c r="B494" t="str">
        <f>IF($A494="","",Tienda_1!B494)</f>
        <v>Juguetes</v>
      </c>
      <c r="C494" t="str">
        <f>IF($A494="","",Tienda_1!G494)</f>
        <v>Medellín</v>
      </c>
      <c r="D494" t="str">
        <f>IF($A494="","",Tienda_1!F494)</f>
        <v>Juan Fernandez</v>
      </c>
      <c r="E494" t="str">
        <f>IF($A494="","",Tienda_1!I494)</f>
        <v>Tarjeta de crédito</v>
      </c>
      <c r="F494">
        <f>IF($A494="","",VALUE(RIGHT(Tienda_1!E494,4)))</f>
        <v>2023</v>
      </c>
      <c r="G494">
        <f>IF($A494="","",Tienda_1!C494)</f>
        <v>39800</v>
      </c>
      <c r="H494">
        <f>IF($A494="","",Tienda_1!D494)</f>
        <v>4500</v>
      </c>
      <c r="I494">
        <f>IF($A494="","",Tienda_1!H494)</f>
        <v>4</v>
      </c>
      <c r="J494">
        <f>IF($A494="",0,IF(AND(OR('Cuadro-de-mando'!$B$4="(Todas)",'Cuadro-de-mando'!$B$4=$A494),OR('Cuadro-de-mando'!$E$4="(Todas)",'Cuadro-de-mando'!$E$4=$B494),OR('Cuadro-de-mando'!$H$4="(Todas)",'Cuadro-de-mando'!$H$4=$C494),OR('Cuadro-de-mando'!$K$4="(Todas)",'Cuadro-de-mando'!$K$4=$E494),OR('Cuadro-de-mando'!$N$4="(Todos)",'Cuadro-de-mando'!$N$4=$F494)),1,0))</f>
        <v>1</v>
      </c>
    </row>
    <row r="495" spans="1:10" x14ac:dyDescent="0.25">
      <c r="A495" t="str">
        <f>IF(Tienda_1!$A495="","","Tienda 1")</f>
        <v>Tienda 1</v>
      </c>
      <c r="B495" t="str">
        <f>IF($A495="","",Tienda_1!B495)</f>
        <v>Deportes y diversión</v>
      </c>
      <c r="C495" t="str">
        <f>IF($A495="","",Tienda_1!G495)</f>
        <v>Medellín</v>
      </c>
      <c r="D495" t="str">
        <f>IF($A495="","",Tienda_1!F495)</f>
        <v>Blanca Ramirez</v>
      </c>
      <c r="E495" t="str">
        <f>IF($A495="","",Tienda_1!I495)</f>
        <v>Tarjeta de crédito</v>
      </c>
      <c r="F495">
        <f>IF($A495="","",VALUE(RIGHT(Tienda_1!E495,4)))</f>
        <v>2022</v>
      </c>
      <c r="G495">
        <f>IF($A495="","",Tienda_1!C495)</f>
        <v>59800</v>
      </c>
      <c r="H495">
        <f>IF($A495="","",Tienda_1!D495)</f>
        <v>3400</v>
      </c>
      <c r="I495">
        <f>IF($A495="","",Tienda_1!H495)</f>
        <v>5</v>
      </c>
      <c r="J495">
        <f>IF($A495="",0,IF(AND(OR('Cuadro-de-mando'!$B$4="(Todas)",'Cuadro-de-mando'!$B$4=$A495),OR('Cuadro-de-mando'!$E$4="(Todas)",'Cuadro-de-mando'!$E$4=$B495),OR('Cuadro-de-mando'!$H$4="(Todas)",'Cuadro-de-mando'!$H$4=$C495),OR('Cuadro-de-mando'!$K$4="(Todas)",'Cuadro-de-mando'!$K$4=$E495),OR('Cuadro-de-mando'!$N$4="(Todos)",'Cuadro-de-mando'!$N$4=$F495)),1,0))</f>
        <v>1</v>
      </c>
    </row>
    <row r="496" spans="1:10" x14ac:dyDescent="0.25">
      <c r="A496" t="str">
        <f>IF(Tienda_1!$A496="","","Tienda 1")</f>
        <v>Tienda 1</v>
      </c>
      <c r="B496" t="str">
        <f>IF($A496="","",Tienda_1!B496)</f>
        <v>Instrumentos musicales</v>
      </c>
      <c r="C496" t="str">
        <f>IF($A496="","",Tienda_1!G496)</f>
        <v>Bogotá</v>
      </c>
      <c r="D496" t="str">
        <f>IF($A496="","",Tienda_1!F496)</f>
        <v>Juliana Costa</v>
      </c>
      <c r="E496" t="str">
        <f>IF($A496="","",Tienda_1!I496)</f>
        <v>Tarjeta de crédito</v>
      </c>
      <c r="F496">
        <f>IF($A496="","",VALUE(RIGHT(Tienda_1!E496,4)))</f>
        <v>2022</v>
      </c>
      <c r="G496">
        <f>IF($A496="","",Tienda_1!C496)</f>
        <v>80900</v>
      </c>
      <c r="H496">
        <f>IF($A496="","",Tienda_1!D496)</f>
        <v>6700</v>
      </c>
      <c r="I496">
        <f>IF($A496="","",Tienda_1!H496)</f>
        <v>5</v>
      </c>
      <c r="J496">
        <f>IF($A496="",0,IF(AND(OR('Cuadro-de-mando'!$B$4="(Todas)",'Cuadro-de-mando'!$B$4=$A496),OR('Cuadro-de-mando'!$E$4="(Todas)",'Cuadro-de-mando'!$E$4=$B496),OR('Cuadro-de-mando'!$H$4="(Todas)",'Cuadro-de-mando'!$H$4=$C496),OR('Cuadro-de-mando'!$K$4="(Todas)",'Cuadro-de-mando'!$K$4=$E496),OR('Cuadro-de-mando'!$N$4="(Todos)",'Cuadro-de-mando'!$N$4=$F496)),1,0))</f>
        <v>1</v>
      </c>
    </row>
    <row r="497" spans="1:10" x14ac:dyDescent="0.25">
      <c r="A497" t="str">
        <f>IF(Tienda_1!$A497="","","Tienda 1")</f>
        <v>Tienda 1</v>
      </c>
      <c r="B497" t="str">
        <f>IF($A497="","",Tienda_1!B497)</f>
        <v>Libros</v>
      </c>
      <c r="C497" t="str">
        <f>IF($A497="","",Tienda_1!G497)</f>
        <v>Bogotá</v>
      </c>
      <c r="D497" t="str">
        <f>IF($A497="","",Tienda_1!F497)</f>
        <v>Camila Rivera</v>
      </c>
      <c r="E497" t="str">
        <f>IF($A497="","",Tienda_1!I497)</f>
        <v>Tarjeta de crédito</v>
      </c>
      <c r="F497">
        <f>IF($A497="","",VALUE(RIGHT(Tienda_1!E497,4)))</f>
        <v>2020</v>
      </c>
      <c r="G497">
        <f>IF($A497="","",Tienda_1!C497)</f>
        <v>43900</v>
      </c>
      <c r="H497">
        <f>IF($A497="","",Tienda_1!D497)</f>
        <v>3000</v>
      </c>
      <c r="I497">
        <f>IF($A497="","",Tienda_1!H497)</f>
        <v>5</v>
      </c>
      <c r="J497">
        <f>IF($A497="",0,IF(AND(OR('Cuadro-de-mando'!$B$4="(Todas)",'Cuadro-de-mando'!$B$4=$A497),OR('Cuadro-de-mando'!$E$4="(Todas)",'Cuadro-de-mando'!$E$4=$B497),OR('Cuadro-de-mando'!$H$4="(Todas)",'Cuadro-de-mando'!$H$4=$C497),OR('Cuadro-de-mando'!$K$4="(Todas)",'Cuadro-de-mando'!$K$4=$E497),OR('Cuadro-de-mando'!$N$4="(Todos)",'Cuadro-de-mando'!$N$4=$F497)),1,0))</f>
        <v>1</v>
      </c>
    </row>
    <row r="498" spans="1:10" x14ac:dyDescent="0.25">
      <c r="A498" t="str">
        <f>IF(Tienda_1!$A498="","","Tienda 1")</f>
        <v>Tienda 1</v>
      </c>
      <c r="B498" t="str">
        <f>IF($A498="","",Tienda_1!B498)</f>
        <v>Deportes y diversión</v>
      </c>
      <c r="C498" t="str">
        <f>IF($A498="","",Tienda_1!G498)</f>
        <v>Bogotá</v>
      </c>
      <c r="D498" t="str">
        <f>IF($A498="","",Tienda_1!F498)</f>
        <v>Blanca Ramirez</v>
      </c>
      <c r="E498" t="str">
        <f>IF($A498="","",Tienda_1!I498)</f>
        <v>Cupón</v>
      </c>
      <c r="F498">
        <f>IF($A498="","",VALUE(RIGHT(Tienda_1!E498,4)))</f>
        <v>2020</v>
      </c>
      <c r="G498">
        <f>IF($A498="","",Tienda_1!C498)</f>
        <v>64300</v>
      </c>
      <c r="H498">
        <f>IF($A498="","",Tienda_1!D498)</f>
        <v>1600</v>
      </c>
      <c r="I498">
        <f>IF($A498="","",Tienda_1!H498)</f>
        <v>1</v>
      </c>
      <c r="J498">
        <f>IF($A498="",0,IF(AND(OR('Cuadro-de-mando'!$B$4="(Todas)",'Cuadro-de-mando'!$B$4=$A498),OR('Cuadro-de-mando'!$E$4="(Todas)",'Cuadro-de-mando'!$E$4=$B498),OR('Cuadro-de-mando'!$H$4="(Todas)",'Cuadro-de-mando'!$H$4=$C498),OR('Cuadro-de-mando'!$K$4="(Todas)",'Cuadro-de-mando'!$K$4=$E498),OR('Cuadro-de-mando'!$N$4="(Todos)",'Cuadro-de-mando'!$N$4=$F498)),1,0))</f>
        <v>1</v>
      </c>
    </row>
    <row r="499" spans="1:10" x14ac:dyDescent="0.25">
      <c r="A499" t="str">
        <f>IF(Tienda_1!$A499="","","Tienda 1")</f>
        <v>Tienda 1</v>
      </c>
      <c r="B499" t="str">
        <f>IF($A499="","",Tienda_1!B499)</f>
        <v>Electrónicos</v>
      </c>
      <c r="C499" t="str">
        <f>IF($A499="","",Tienda_1!G499)</f>
        <v>Barranquilla</v>
      </c>
      <c r="D499" t="str">
        <f>IF($A499="","",Tienda_1!F499)</f>
        <v>Rafael Acosta</v>
      </c>
      <c r="E499" t="str">
        <f>IF($A499="","",Tienda_1!I499)</f>
        <v>Tarjeta de crédito</v>
      </c>
      <c r="F499">
        <f>IF($A499="","",VALUE(RIGHT(Tienda_1!E499,4)))</f>
        <v>2022</v>
      </c>
      <c r="G499">
        <f>IF($A499="","",Tienda_1!C499)</f>
        <v>158100</v>
      </c>
      <c r="H499">
        <f>IF($A499="","",Tienda_1!D499)</f>
        <v>9100</v>
      </c>
      <c r="I499">
        <f>IF($A499="","",Tienda_1!H499)</f>
        <v>5</v>
      </c>
      <c r="J499">
        <f>IF($A499="",0,IF(AND(OR('Cuadro-de-mando'!$B$4="(Todas)",'Cuadro-de-mando'!$B$4=$A499),OR('Cuadro-de-mando'!$E$4="(Todas)",'Cuadro-de-mando'!$E$4=$B499),OR('Cuadro-de-mando'!$H$4="(Todas)",'Cuadro-de-mando'!$H$4=$C499),OR('Cuadro-de-mando'!$K$4="(Todas)",'Cuadro-de-mando'!$K$4=$E499),OR('Cuadro-de-mando'!$N$4="(Todos)",'Cuadro-de-mando'!$N$4=$F499)),1,0))</f>
        <v>1</v>
      </c>
    </row>
    <row r="500" spans="1:10" x14ac:dyDescent="0.25">
      <c r="A500" t="str">
        <f>IF(Tienda_1!$A500="","","Tienda 1")</f>
        <v>Tienda 1</v>
      </c>
      <c r="B500" t="str">
        <f>IF($A500="","",Tienda_1!B500)</f>
        <v>Muebles</v>
      </c>
      <c r="C500" t="str">
        <f>IF($A500="","",Tienda_1!G500)</f>
        <v>Cartagena</v>
      </c>
      <c r="D500" t="str">
        <f>IF($A500="","",Tienda_1!F500)</f>
        <v>Lucas Olivera</v>
      </c>
      <c r="E500" t="str">
        <f>IF($A500="","",Tienda_1!I500)</f>
        <v>Tarjeta de crédito</v>
      </c>
      <c r="F500">
        <f>IF($A500="","",VALUE(RIGHT(Tienda_1!E500,4)))</f>
        <v>2020</v>
      </c>
      <c r="G500">
        <f>IF($A500="","",Tienda_1!C500)</f>
        <v>301800</v>
      </c>
      <c r="H500">
        <f>IF($A500="","",Tienda_1!D500)</f>
        <v>20900</v>
      </c>
      <c r="I500">
        <f>IF($A500="","",Tienda_1!H500)</f>
        <v>1</v>
      </c>
      <c r="J500">
        <f>IF($A500="",0,IF(AND(OR('Cuadro-de-mando'!$B$4="(Todas)",'Cuadro-de-mando'!$B$4=$A500),OR('Cuadro-de-mando'!$E$4="(Todas)",'Cuadro-de-mando'!$E$4=$B500),OR('Cuadro-de-mando'!$H$4="(Todas)",'Cuadro-de-mando'!$H$4=$C500),OR('Cuadro-de-mando'!$K$4="(Todas)",'Cuadro-de-mando'!$K$4=$E500),OR('Cuadro-de-mando'!$N$4="(Todos)",'Cuadro-de-mando'!$N$4=$F500)),1,0))</f>
        <v>1</v>
      </c>
    </row>
    <row r="501" spans="1:10" x14ac:dyDescent="0.25">
      <c r="A501" t="str">
        <f>IF(Tienda_1!$A501="","","Tienda 1")</f>
        <v>Tienda 1</v>
      </c>
      <c r="B501" t="str">
        <f>IF($A501="","",Tienda_1!B501)</f>
        <v>Juguetes</v>
      </c>
      <c r="C501" t="str">
        <f>IF($A501="","",Tienda_1!G501)</f>
        <v>Bogotá</v>
      </c>
      <c r="D501" t="str">
        <f>IF($A501="","",Tienda_1!F501)</f>
        <v>Maria Alfonso</v>
      </c>
      <c r="E501" t="str">
        <f>IF($A501="","",Tienda_1!I501)</f>
        <v>Tarjeta de crédito</v>
      </c>
      <c r="F501">
        <f>IF($A501="","",VALUE(RIGHT(Tienda_1!E501,4)))</f>
        <v>2020</v>
      </c>
      <c r="G501">
        <f>IF($A501="","",Tienda_1!C501)</f>
        <v>42900</v>
      </c>
      <c r="H501">
        <f>IF($A501="","",Tienda_1!D501)</f>
        <v>2700</v>
      </c>
      <c r="I501">
        <f>IF($A501="","",Tienda_1!H501)</f>
        <v>5</v>
      </c>
      <c r="J501">
        <f>IF($A501="",0,IF(AND(OR('Cuadro-de-mando'!$B$4="(Todas)",'Cuadro-de-mando'!$B$4=$A501),OR('Cuadro-de-mando'!$E$4="(Todas)",'Cuadro-de-mando'!$E$4=$B501),OR('Cuadro-de-mando'!$H$4="(Todas)",'Cuadro-de-mando'!$H$4=$C501),OR('Cuadro-de-mando'!$K$4="(Todas)",'Cuadro-de-mando'!$K$4=$E501),OR('Cuadro-de-mando'!$N$4="(Todos)",'Cuadro-de-mando'!$N$4=$F501)),1,0))</f>
        <v>1</v>
      </c>
    </row>
    <row r="502" spans="1:10" x14ac:dyDescent="0.25">
      <c r="A502" t="str">
        <f>IF(Tienda_1!$A502="","","Tienda 1")</f>
        <v>Tienda 1</v>
      </c>
      <c r="B502" t="str">
        <f>IF($A502="","",Tienda_1!B502)</f>
        <v>Juguetes</v>
      </c>
      <c r="C502" t="str">
        <f>IF($A502="","",Tienda_1!G502)</f>
        <v>Bogotá</v>
      </c>
      <c r="D502" t="str">
        <f>IF($A502="","",Tienda_1!F502)</f>
        <v>Pedro Gomez</v>
      </c>
      <c r="E502" t="str">
        <f>IF($A502="","",Tienda_1!I502)</f>
        <v>Tarjeta de crédito</v>
      </c>
      <c r="F502">
        <f>IF($A502="","",VALUE(RIGHT(Tienda_1!E502,4)))</f>
        <v>2022</v>
      </c>
      <c r="G502">
        <f>IF($A502="","",Tienda_1!C502)</f>
        <v>55700</v>
      </c>
      <c r="H502">
        <f>IF($A502="","",Tienda_1!D502)</f>
        <v>1200</v>
      </c>
      <c r="I502">
        <f>IF($A502="","",Tienda_1!H502)</f>
        <v>5</v>
      </c>
      <c r="J502">
        <f>IF($A502="",0,IF(AND(OR('Cuadro-de-mando'!$B$4="(Todas)",'Cuadro-de-mando'!$B$4=$A502),OR('Cuadro-de-mando'!$E$4="(Todas)",'Cuadro-de-mando'!$E$4=$B502),OR('Cuadro-de-mando'!$H$4="(Todas)",'Cuadro-de-mando'!$H$4=$C502),OR('Cuadro-de-mando'!$K$4="(Todas)",'Cuadro-de-mando'!$K$4=$E502),OR('Cuadro-de-mando'!$N$4="(Todos)",'Cuadro-de-mando'!$N$4=$F502)),1,0))</f>
        <v>1</v>
      </c>
    </row>
    <row r="503" spans="1:10" x14ac:dyDescent="0.25">
      <c r="A503" t="str">
        <f>IF(Tienda_1!$A503="","","Tienda 1")</f>
        <v>Tienda 1</v>
      </c>
      <c r="B503" t="str">
        <f>IF($A503="","",Tienda_1!B503)</f>
        <v>Juguetes</v>
      </c>
      <c r="C503" t="str">
        <f>IF($A503="","",Tienda_1!G503)</f>
        <v>Cali</v>
      </c>
      <c r="D503" t="str">
        <f>IF($A503="","",Tienda_1!F503)</f>
        <v>Felipe Santos</v>
      </c>
      <c r="E503" t="str">
        <f>IF($A503="","",Tienda_1!I503)</f>
        <v>Nequi</v>
      </c>
      <c r="F503">
        <f>IF($A503="","",VALUE(RIGHT(Tienda_1!E503,4)))</f>
        <v>2022</v>
      </c>
      <c r="G503">
        <f>IF($A503="","",Tienda_1!C503)</f>
        <v>22900</v>
      </c>
      <c r="H503">
        <f>IF($A503="","",Tienda_1!D503)</f>
        <v>0</v>
      </c>
      <c r="I503">
        <f>IF($A503="","",Tienda_1!H503)</f>
        <v>5</v>
      </c>
      <c r="J503">
        <f>IF($A503="",0,IF(AND(OR('Cuadro-de-mando'!$B$4="(Todas)",'Cuadro-de-mando'!$B$4=$A503),OR('Cuadro-de-mando'!$E$4="(Todas)",'Cuadro-de-mando'!$E$4=$B503),OR('Cuadro-de-mando'!$H$4="(Todas)",'Cuadro-de-mando'!$H$4=$C503),OR('Cuadro-de-mando'!$K$4="(Todas)",'Cuadro-de-mando'!$K$4=$E503),OR('Cuadro-de-mando'!$N$4="(Todos)",'Cuadro-de-mando'!$N$4=$F503)),1,0))</f>
        <v>1</v>
      </c>
    </row>
    <row r="504" spans="1:10" x14ac:dyDescent="0.25">
      <c r="A504" t="str">
        <f>IF(Tienda_1!$A504="","","Tienda 1")</f>
        <v>Tienda 1</v>
      </c>
      <c r="B504" t="str">
        <f>IF($A504="","",Tienda_1!B504)</f>
        <v>Muebles</v>
      </c>
      <c r="C504" t="str">
        <f>IF($A504="","",Tienda_1!G504)</f>
        <v>Bogotá</v>
      </c>
      <c r="D504" t="str">
        <f>IF($A504="","",Tienda_1!F504)</f>
        <v>Izabela de León</v>
      </c>
      <c r="E504" t="str">
        <f>IF($A504="","",Tienda_1!I504)</f>
        <v>Tarjeta de crédito</v>
      </c>
      <c r="F504">
        <f>IF($A504="","",VALUE(RIGHT(Tienda_1!E504,4)))</f>
        <v>2020</v>
      </c>
      <c r="G504">
        <f>IF($A504="","",Tienda_1!C504)</f>
        <v>227500</v>
      </c>
      <c r="H504">
        <f>IF($A504="","",Tienda_1!D504)</f>
        <v>10300</v>
      </c>
      <c r="I504">
        <f>IF($A504="","",Tienda_1!H504)</f>
        <v>5</v>
      </c>
      <c r="J504">
        <f>IF($A504="",0,IF(AND(OR('Cuadro-de-mando'!$B$4="(Todas)",'Cuadro-de-mando'!$B$4=$A504),OR('Cuadro-de-mando'!$E$4="(Todas)",'Cuadro-de-mando'!$E$4=$B504),OR('Cuadro-de-mando'!$H$4="(Todas)",'Cuadro-de-mando'!$H$4=$C504),OR('Cuadro-de-mando'!$K$4="(Todas)",'Cuadro-de-mando'!$K$4=$E504),OR('Cuadro-de-mando'!$N$4="(Todos)",'Cuadro-de-mando'!$N$4=$F504)),1,0))</f>
        <v>1</v>
      </c>
    </row>
    <row r="505" spans="1:10" x14ac:dyDescent="0.25">
      <c r="A505" t="str">
        <f>IF(Tienda_1!$A505="","","Tienda 1")</f>
        <v>Tienda 1</v>
      </c>
      <c r="B505" t="str">
        <f>IF($A505="","",Tienda_1!B505)</f>
        <v>Electrónicos</v>
      </c>
      <c r="C505" t="str">
        <f>IF($A505="","",Tienda_1!G505)</f>
        <v>Medellín</v>
      </c>
      <c r="D505" t="str">
        <f>IF($A505="","",Tienda_1!F505)</f>
        <v>Blanca Ramirez</v>
      </c>
      <c r="E505" t="str">
        <f>IF($A505="","",Tienda_1!I505)</f>
        <v>Tarjeta de crédito</v>
      </c>
      <c r="F505">
        <f>IF($A505="","",VALUE(RIGHT(Tienda_1!E505,4)))</f>
        <v>2023</v>
      </c>
      <c r="G505">
        <f>IF($A505="","",Tienda_1!C505)</f>
        <v>882200</v>
      </c>
      <c r="H505">
        <f>IF($A505="","",Tienda_1!D505)</f>
        <v>52800</v>
      </c>
      <c r="I505">
        <f>IF($A505="","",Tienda_1!H505)</f>
        <v>5</v>
      </c>
      <c r="J505">
        <f>IF($A505="",0,IF(AND(OR('Cuadro-de-mando'!$B$4="(Todas)",'Cuadro-de-mando'!$B$4=$A505),OR('Cuadro-de-mando'!$E$4="(Todas)",'Cuadro-de-mando'!$E$4=$B505),OR('Cuadro-de-mando'!$H$4="(Todas)",'Cuadro-de-mando'!$H$4=$C505),OR('Cuadro-de-mando'!$K$4="(Todas)",'Cuadro-de-mando'!$K$4=$E505),OR('Cuadro-de-mando'!$N$4="(Todos)",'Cuadro-de-mando'!$N$4=$F505)),1,0))</f>
        <v>1</v>
      </c>
    </row>
    <row r="506" spans="1:10" x14ac:dyDescent="0.25">
      <c r="A506" t="str">
        <f>IF(Tienda_1!$A506="","","Tienda 1")</f>
        <v>Tienda 1</v>
      </c>
      <c r="B506" t="str">
        <f>IF($A506="","",Tienda_1!B506)</f>
        <v>Electrónicos</v>
      </c>
      <c r="C506" t="str">
        <f>IF($A506="","",Tienda_1!G506)</f>
        <v>Medellín</v>
      </c>
      <c r="D506" t="str">
        <f>IF($A506="","",Tienda_1!F506)</f>
        <v>Pedro Gomez</v>
      </c>
      <c r="E506" t="str">
        <f>IF($A506="","",Tienda_1!I506)</f>
        <v>Tarjeta de débito</v>
      </c>
      <c r="F506">
        <f>IF($A506="","",VALUE(RIGHT(Tienda_1!E506,4)))</f>
        <v>2023</v>
      </c>
      <c r="G506">
        <f>IF($A506="","",Tienda_1!C506)</f>
        <v>236200</v>
      </c>
      <c r="H506">
        <f>IF($A506="","",Tienda_1!D506)</f>
        <v>19800</v>
      </c>
      <c r="I506">
        <f>IF($A506="","",Tienda_1!H506)</f>
        <v>4</v>
      </c>
      <c r="J506">
        <f>IF($A506="",0,IF(AND(OR('Cuadro-de-mando'!$B$4="(Todas)",'Cuadro-de-mando'!$B$4=$A506),OR('Cuadro-de-mando'!$E$4="(Todas)",'Cuadro-de-mando'!$E$4=$B506),OR('Cuadro-de-mando'!$H$4="(Todas)",'Cuadro-de-mando'!$H$4=$C506),OR('Cuadro-de-mando'!$K$4="(Todas)",'Cuadro-de-mando'!$K$4=$E506),OR('Cuadro-de-mando'!$N$4="(Todos)",'Cuadro-de-mando'!$N$4=$F506)),1,0))</f>
        <v>1</v>
      </c>
    </row>
    <row r="507" spans="1:10" x14ac:dyDescent="0.25">
      <c r="A507" t="str">
        <f>IF(Tienda_1!$A507="","","Tienda 1")</f>
        <v>Tienda 1</v>
      </c>
      <c r="B507" t="str">
        <f>IF($A507="","",Tienda_1!B507)</f>
        <v>Electrónicos</v>
      </c>
      <c r="C507" t="str">
        <f>IF($A507="","",Tienda_1!G507)</f>
        <v>Medellín</v>
      </c>
      <c r="D507" t="str">
        <f>IF($A507="","",Tienda_1!F507)</f>
        <v>Mariana Herrera</v>
      </c>
      <c r="E507" t="str">
        <f>IF($A507="","",Tienda_1!I507)</f>
        <v>Tarjeta de crédito</v>
      </c>
      <c r="F507">
        <f>IF($A507="","",VALUE(RIGHT(Tienda_1!E507,4)))</f>
        <v>2020</v>
      </c>
      <c r="G507">
        <f>IF($A507="","",Tienda_1!C507)</f>
        <v>76500</v>
      </c>
      <c r="H507">
        <f>IF($A507="","",Tienda_1!D507)</f>
        <v>4700</v>
      </c>
      <c r="I507">
        <f>IF($A507="","",Tienda_1!H507)</f>
        <v>1</v>
      </c>
      <c r="J507">
        <f>IF($A507="",0,IF(AND(OR('Cuadro-de-mando'!$B$4="(Todas)",'Cuadro-de-mando'!$B$4=$A507),OR('Cuadro-de-mando'!$E$4="(Todas)",'Cuadro-de-mando'!$E$4=$B507),OR('Cuadro-de-mando'!$H$4="(Todas)",'Cuadro-de-mando'!$H$4=$C507),OR('Cuadro-de-mando'!$K$4="(Todas)",'Cuadro-de-mando'!$K$4=$E507),OR('Cuadro-de-mando'!$N$4="(Todos)",'Cuadro-de-mando'!$N$4=$F507)),1,0))</f>
        <v>1</v>
      </c>
    </row>
    <row r="508" spans="1:10" x14ac:dyDescent="0.25">
      <c r="A508" t="str">
        <f>IF(Tienda_1!$A508="","","Tienda 1")</f>
        <v>Tienda 1</v>
      </c>
      <c r="B508" t="str">
        <f>IF($A508="","",Tienda_1!B508)</f>
        <v>Electrónicos</v>
      </c>
      <c r="C508" t="str">
        <f>IF($A508="","",Tienda_1!G508)</f>
        <v>Medellín</v>
      </c>
      <c r="D508" t="str">
        <f>IF($A508="","",Tienda_1!F508)</f>
        <v>Pedro Gomez</v>
      </c>
      <c r="E508" t="str">
        <f>IF($A508="","",Tienda_1!I508)</f>
        <v>Tarjeta de crédito</v>
      </c>
      <c r="F508">
        <f>IF($A508="","",VALUE(RIGHT(Tienda_1!E508,4)))</f>
        <v>2023</v>
      </c>
      <c r="G508">
        <f>IF($A508="","",Tienda_1!C508)</f>
        <v>101100</v>
      </c>
      <c r="H508">
        <f>IF($A508="","",Tienda_1!D508)</f>
        <v>3600</v>
      </c>
      <c r="I508">
        <f>IF($A508="","",Tienda_1!H508)</f>
        <v>5</v>
      </c>
      <c r="J508">
        <f>IF($A508="",0,IF(AND(OR('Cuadro-de-mando'!$B$4="(Todas)",'Cuadro-de-mando'!$B$4=$A508),OR('Cuadro-de-mando'!$E$4="(Todas)",'Cuadro-de-mando'!$E$4=$B508),OR('Cuadro-de-mando'!$H$4="(Todas)",'Cuadro-de-mando'!$H$4=$C508),OR('Cuadro-de-mando'!$K$4="(Todas)",'Cuadro-de-mando'!$K$4=$E508),OR('Cuadro-de-mando'!$N$4="(Todos)",'Cuadro-de-mando'!$N$4=$F508)),1,0))</f>
        <v>1</v>
      </c>
    </row>
    <row r="509" spans="1:10" x14ac:dyDescent="0.25">
      <c r="A509" t="str">
        <f>IF(Tienda_1!$A509="","","Tienda 1")</f>
        <v>Tienda 1</v>
      </c>
      <c r="B509" t="str">
        <f>IF($A509="","",Tienda_1!B509)</f>
        <v>Juguetes</v>
      </c>
      <c r="C509" t="str">
        <f>IF($A509="","",Tienda_1!G509)</f>
        <v>Bogotá</v>
      </c>
      <c r="D509" t="str">
        <f>IF($A509="","",Tienda_1!F509)</f>
        <v>Juan Fernandez</v>
      </c>
      <c r="E509" t="str">
        <f>IF($A509="","",Tienda_1!I509)</f>
        <v>Cupón</v>
      </c>
      <c r="F509">
        <f>IF($A509="","",VALUE(RIGHT(Tienda_1!E509,4)))</f>
        <v>2022</v>
      </c>
      <c r="G509">
        <f>IF($A509="","",Tienda_1!C509)</f>
        <v>26800</v>
      </c>
      <c r="H509">
        <f>IF($A509="","",Tienda_1!D509)</f>
        <v>1600</v>
      </c>
      <c r="I509">
        <f>IF($A509="","",Tienda_1!H509)</f>
        <v>5</v>
      </c>
      <c r="J509">
        <f>IF($A509="",0,IF(AND(OR('Cuadro-de-mando'!$B$4="(Todas)",'Cuadro-de-mando'!$B$4=$A509),OR('Cuadro-de-mando'!$E$4="(Todas)",'Cuadro-de-mando'!$E$4=$B509),OR('Cuadro-de-mando'!$H$4="(Todas)",'Cuadro-de-mando'!$H$4=$C509),OR('Cuadro-de-mando'!$K$4="(Todas)",'Cuadro-de-mando'!$K$4=$E509),OR('Cuadro-de-mando'!$N$4="(Todos)",'Cuadro-de-mando'!$N$4=$F509)),1,0))</f>
        <v>1</v>
      </c>
    </row>
    <row r="510" spans="1:10" x14ac:dyDescent="0.25">
      <c r="A510" t="str">
        <f>IF(Tienda_1!$A510="","","Tienda 1")</f>
        <v>Tienda 1</v>
      </c>
      <c r="B510" t="str">
        <f>IF($A510="","",Tienda_1!B510)</f>
        <v>Muebles</v>
      </c>
      <c r="C510" t="str">
        <f>IF($A510="","",Tienda_1!G510)</f>
        <v>Leticia</v>
      </c>
      <c r="D510" t="str">
        <f>IF($A510="","",Tienda_1!F510)</f>
        <v>Juan Fernandez</v>
      </c>
      <c r="E510" t="str">
        <f>IF($A510="","",Tienda_1!I510)</f>
        <v>Tarjeta de crédito</v>
      </c>
      <c r="F510">
        <f>IF($A510="","",VALUE(RIGHT(Tienda_1!E510,4)))</f>
        <v>2021</v>
      </c>
      <c r="G510">
        <f>IF($A510="","",Tienda_1!C510)</f>
        <v>313400</v>
      </c>
      <c r="H510">
        <f>IF($A510="","",Tienda_1!D510)</f>
        <v>14900</v>
      </c>
      <c r="I510">
        <f>IF($A510="","",Tienda_1!H510)</f>
        <v>5</v>
      </c>
      <c r="J510">
        <f>IF($A510="",0,IF(AND(OR('Cuadro-de-mando'!$B$4="(Todas)",'Cuadro-de-mando'!$B$4=$A510),OR('Cuadro-de-mando'!$E$4="(Todas)",'Cuadro-de-mando'!$E$4=$B510),OR('Cuadro-de-mando'!$H$4="(Todas)",'Cuadro-de-mando'!$H$4=$C510),OR('Cuadro-de-mando'!$K$4="(Todas)",'Cuadro-de-mando'!$K$4=$E510),OR('Cuadro-de-mando'!$N$4="(Todos)",'Cuadro-de-mando'!$N$4=$F510)),1,0))</f>
        <v>1</v>
      </c>
    </row>
    <row r="511" spans="1:10" x14ac:dyDescent="0.25">
      <c r="A511" t="str">
        <f>IF(Tienda_1!$A511="","","Tienda 1")</f>
        <v>Tienda 1</v>
      </c>
      <c r="B511" t="str">
        <f>IF($A511="","",Tienda_1!B511)</f>
        <v>Electrodomésticos</v>
      </c>
      <c r="C511" t="str">
        <f>IF($A511="","",Tienda_1!G511)</f>
        <v>Barranquilla</v>
      </c>
      <c r="D511" t="str">
        <f>IF($A511="","",Tienda_1!F511)</f>
        <v>Mariana Herrera</v>
      </c>
      <c r="E511" t="str">
        <f>IF($A511="","",Tienda_1!I511)</f>
        <v>Cupón</v>
      </c>
      <c r="F511">
        <f>IF($A511="","",VALUE(RIGHT(Tienda_1!E511,4)))</f>
        <v>2022</v>
      </c>
      <c r="G511">
        <f>IF($A511="","",Tienda_1!C511)</f>
        <v>582500</v>
      </c>
      <c r="H511">
        <f>IF($A511="","",Tienda_1!D511)</f>
        <v>29200</v>
      </c>
      <c r="I511">
        <f>IF($A511="","",Tienda_1!H511)</f>
        <v>5</v>
      </c>
      <c r="J511">
        <f>IF($A511="",0,IF(AND(OR('Cuadro-de-mando'!$B$4="(Todas)",'Cuadro-de-mando'!$B$4=$A511),OR('Cuadro-de-mando'!$E$4="(Todas)",'Cuadro-de-mando'!$E$4=$B511),OR('Cuadro-de-mando'!$H$4="(Todas)",'Cuadro-de-mando'!$H$4=$C511),OR('Cuadro-de-mando'!$K$4="(Todas)",'Cuadro-de-mando'!$K$4=$E511),OR('Cuadro-de-mando'!$N$4="(Todos)",'Cuadro-de-mando'!$N$4=$F511)),1,0))</f>
        <v>1</v>
      </c>
    </row>
    <row r="512" spans="1:10" x14ac:dyDescent="0.25">
      <c r="A512" t="str">
        <f>IF(Tienda_1!$A512="","","Tienda 1")</f>
        <v>Tienda 1</v>
      </c>
      <c r="B512" t="str">
        <f>IF($A512="","",Tienda_1!B512)</f>
        <v>Libros</v>
      </c>
      <c r="C512" t="str">
        <f>IF($A512="","",Tienda_1!G512)</f>
        <v>Medellín</v>
      </c>
      <c r="D512" t="str">
        <f>IF($A512="","",Tienda_1!F512)</f>
        <v>Ángel Rodriguez</v>
      </c>
      <c r="E512" t="str">
        <f>IF($A512="","",Tienda_1!I512)</f>
        <v>Tarjeta de crédito</v>
      </c>
      <c r="F512">
        <f>IF($A512="","",VALUE(RIGHT(Tienda_1!E512,4)))</f>
        <v>2022</v>
      </c>
      <c r="G512">
        <f>IF($A512="","",Tienda_1!C512)</f>
        <v>50300</v>
      </c>
      <c r="H512">
        <f>IF($A512="","",Tienda_1!D512)</f>
        <v>900</v>
      </c>
      <c r="I512">
        <f>IF($A512="","",Tienda_1!H512)</f>
        <v>1</v>
      </c>
      <c r="J512">
        <f>IF($A512="",0,IF(AND(OR('Cuadro-de-mando'!$B$4="(Todas)",'Cuadro-de-mando'!$B$4=$A512),OR('Cuadro-de-mando'!$E$4="(Todas)",'Cuadro-de-mando'!$E$4=$B512),OR('Cuadro-de-mando'!$H$4="(Todas)",'Cuadro-de-mando'!$H$4=$C512),OR('Cuadro-de-mando'!$K$4="(Todas)",'Cuadro-de-mando'!$K$4=$E512),OR('Cuadro-de-mando'!$N$4="(Todos)",'Cuadro-de-mando'!$N$4=$F512)),1,0))</f>
        <v>1</v>
      </c>
    </row>
    <row r="513" spans="1:10" x14ac:dyDescent="0.25">
      <c r="A513" t="str">
        <f>IF(Tienda_1!$A513="","","Tienda 1")</f>
        <v>Tienda 1</v>
      </c>
      <c r="B513" t="str">
        <f>IF($A513="","",Tienda_1!B513)</f>
        <v>Muebles</v>
      </c>
      <c r="C513" t="str">
        <f>IF($A513="","",Tienda_1!G513)</f>
        <v>Pereira</v>
      </c>
      <c r="D513" t="str">
        <f>IF($A513="","",Tienda_1!F513)</f>
        <v>Lucas Olivera</v>
      </c>
      <c r="E513" t="str">
        <f>IF($A513="","",Tienda_1!I513)</f>
        <v>Nequi</v>
      </c>
      <c r="F513">
        <f>IF($A513="","",VALUE(RIGHT(Tienda_1!E513,4)))</f>
        <v>2022</v>
      </c>
      <c r="G513">
        <f>IF($A513="","",Tienda_1!C513)</f>
        <v>481600</v>
      </c>
      <c r="H513">
        <f>IF($A513="","",Tienda_1!D513)</f>
        <v>30300</v>
      </c>
      <c r="I513">
        <f>IF($A513="","",Tienda_1!H513)</f>
        <v>2</v>
      </c>
      <c r="J513">
        <f>IF($A513="",0,IF(AND(OR('Cuadro-de-mando'!$B$4="(Todas)",'Cuadro-de-mando'!$B$4=$A513),OR('Cuadro-de-mando'!$E$4="(Todas)",'Cuadro-de-mando'!$E$4=$B513),OR('Cuadro-de-mando'!$H$4="(Todas)",'Cuadro-de-mando'!$H$4=$C513),OR('Cuadro-de-mando'!$K$4="(Todas)",'Cuadro-de-mando'!$K$4=$E513),OR('Cuadro-de-mando'!$N$4="(Todos)",'Cuadro-de-mando'!$N$4=$F513)),1,0))</f>
        <v>1</v>
      </c>
    </row>
    <row r="514" spans="1:10" x14ac:dyDescent="0.25">
      <c r="A514" t="str">
        <f>IF(Tienda_1!$A514="","","Tienda 1")</f>
        <v>Tienda 1</v>
      </c>
      <c r="B514" t="str">
        <f>IF($A514="","",Tienda_1!B514)</f>
        <v>Deportes y diversión</v>
      </c>
      <c r="C514" t="str">
        <f>IF($A514="","",Tienda_1!G514)</f>
        <v>Pereira</v>
      </c>
      <c r="D514" t="str">
        <f>IF($A514="","",Tienda_1!F514)</f>
        <v>Izabela de León</v>
      </c>
      <c r="E514" t="str">
        <f>IF($A514="","",Tienda_1!I514)</f>
        <v>Nequi</v>
      </c>
      <c r="F514">
        <f>IF($A514="","",VALUE(RIGHT(Tienda_1!E514,4)))</f>
        <v>2022</v>
      </c>
      <c r="G514">
        <f>IF($A514="","",Tienda_1!C514)</f>
        <v>107100</v>
      </c>
      <c r="H514">
        <f>IF($A514="","",Tienda_1!D514)</f>
        <v>8100</v>
      </c>
      <c r="I514">
        <f>IF($A514="","",Tienda_1!H514)</f>
        <v>5</v>
      </c>
      <c r="J514">
        <f>IF($A514="",0,IF(AND(OR('Cuadro-de-mando'!$B$4="(Todas)",'Cuadro-de-mando'!$B$4=$A514),OR('Cuadro-de-mando'!$E$4="(Todas)",'Cuadro-de-mando'!$E$4=$B514),OR('Cuadro-de-mando'!$H$4="(Todas)",'Cuadro-de-mando'!$H$4=$C514),OR('Cuadro-de-mando'!$K$4="(Todas)",'Cuadro-de-mando'!$K$4=$E514),OR('Cuadro-de-mando'!$N$4="(Todos)",'Cuadro-de-mando'!$N$4=$F514)),1,0))</f>
        <v>1</v>
      </c>
    </row>
    <row r="515" spans="1:10" x14ac:dyDescent="0.25">
      <c r="A515" t="str">
        <f>IF(Tienda_1!$A515="","","Tienda 1")</f>
        <v>Tienda 1</v>
      </c>
      <c r="B515" t="str">
        <f>IF($A515="","",Tienda_1!B515)</f>
        <v>Muebles</v>
      </c>
      <c r="C515" t="str">
        <f>IF($A515="","",Tienda_1!G515)</f>
        <v>Bogotá</v>
      </c>
      <c r="D515" t="str">
        <f>IF($A515="","",Tienda_1!F515)</f>
        <v>Mariana Herrera</v>
      </c>
      <c r="E515" t="str">
        <f>IF($A515="","",Tienda_1!I515)</f>
        <v>Nequi</v>
      </c>
      <c r="F515">
        <f>IF($A515="","",VALUE(RIGHT(Tienda_1!E515,4)))</f>
        <v>2022</v>
      </c>
      <c r="G515">
        <f>IF($A515="","",Tienda_1!C515)</f>
        <v>264900</v>
      </c>
      <c r="H515">
        <f>IF($A515="","",Tienda_1!D515)</f>
        <v>14500</v>
      </c>
      <c r="I515">
        <f>IF($A515="","",Tienda_1!H515)</f>
        <v>5</v>
      </c>
      <c r="J515">
        <f>IF($A515="",0,IF(AND(OR('Cuadro-de-mando'!$B$4="(Todas)",'Cuadro-de-mando'!$B$4=$A515),OR('Cuadro-de-mando'!$E$4="(Todas)",'Cuadro-de-mando'!$E$4=$B515),OR('Cuadro-de-mando'!$H$4="(Todas)",'Cuadro-de-mando'!$H$4=$C515),OR('Cuadro-de-mando'!$K$4="(Todas)",'Cuadro-de-mando'!$K$4=$E515),OR('Cuadro-de-mando'!$N$4="(Todos)",'Cuadro-de-mando'!$N$4=$F515)),1,0))</f>
        <v>1</v>
      </c>
    </row>
    <row r="516" spans="1:10" x14ac:dyDescent="0.25">
      <c r="A516" t="str">
        <f>IF(Tienda_1!$A516="","","Tienda 1")</f>
        <v>Tienda 1</v>
      </c>
      <c r="B516" t="str">
        <f>IF($A516="","",Tienda_1!B516)</f>
        <v>Muebles</v>
      </c>
      <c r="C516" t="str">
        <f>IF($A516="","",Tienda_1!G516)</f>
        <v>Bucaramanga</v>
      </c>
      <c r="D516" t="str">
        <f>IF($A516="","",Tienda_1!F516)</f>
        <v>Juliana Costa</v>
      </c>
      <c r="E516" t="str">
        <f>IF($A516="","",Tienda_1!I516)</f>
        <v>Tarjeta de crédito</v>
      </c>
      <c r="F516">
        <f>IF($A516="","",VALUE(RIGHT(Tienda_1!E516,4)))</f>
        <v>2022</v>
      </c>
      <c r="G516">
        <f>IF($A516="","",Tienda_1!C516)</f>
        <v>654200</v>
      </c>
      <c r="H516">
        <f>IF($A516="","",Tienda_1!D516)</f>
        <v>40700</v>
      </c>
      <c r="I516">
        <f>IF($A516="","",Tienda_1!H516)</f>
        <v>4</v>
      </c>
      <c r="J516">
        <f>IF($A516="",0,IF(AND(OR('Cuadro-de-mando'!$B$4="(Todas)",'Cuadro-de-mando'!$B$4=$A516),OR('Cuadro-de-mando'!$E$4="(Todas)",'Cuadro-de-mando'!$E$4=$B516),OR('Cuadro-de-mando'!$H$4="(Todas)",'Cuadro-de-mando'!$H$4=$C516),OR('Cuadro-de-mando'!$K$4="(Todas)",'Cuadro-de-mando'!$K$4=$E516),OR('Cuadro-de-mando'!$N$4="(Todos)",'Cuadro-de-mando'!$N$4=$F516)),1,0))</f>
        <v>1</v>
      </c>
    </row>
    <row r="517" spans="1:10" x14ac:dyDescent="0.25">
      <c r="A517" t="str">
        <f>IF(Tienda_1!$A517="","","Tienda 1")</f>
        <v>Tienda 1</v>
      </c>
      <c r="B517" t="str">
        <f>IF($A517="","",Tienda_1!B517)</f>
        <v>Muebles</v>
      </c>
      <c r="C517" t="str">
        <f>IF($A517="","",Tienda_1!G517)</f>
        <v>Bogotá</v>
      </c>
      <c r="D517" t="str">
        <f>IF($A517="","",Tienda_1!F517)</f>
        <v>Maria Alfonso</v>
      </c>
      <c r="E517" t="str">
        <f>IF($A517="","",Tienda_1!I517)</f>
        <v>Tarjeta de crédito</v>
      </c>
      <c r="F517">
        <f>IF($A517="","",VALUE(RIGHT(Tienda_1!E517,4)))</f>
        <v>2022</v>
      </c>
      <c r="G517">
        <f>IF($A517="","",Tienda_1!C517)</f>
        <v>403100</v>
      </c>
      <c r="H517">
        <f>IF($A517="","",Tienda_1!D517)</f>
        <v>19700</v>
      </c>
      <c r="I517">
        <f>IF($A517="","",Tienda_1!H517)</f>
        <v>5</v>
      </c>
      <c r="J517">
        <f>IF($A517="",0,IF(AND(OR('Cuadro-de-mando'!$B$4="(Todas)",'Cuadro-de-mando'!$B$4=$A517),OR('Cuadro-de-mando'!$E$4="(Todas)",'Cuadro-de-mando'!$E$4=$B517),OR('Cuadro-de-mando'!$H$4="(Todas)",'Cuadro-de-mando'!$H$4=$C517),OR('Cuadro-de-mando'!$K$4="(Todas)",'Cuadro-de-mando'!$K$4=$E517),OR('Cuadro-de-mando'!$N$4="(Todos)",'Cuadro-de-mando'!$N$4=$F517)),1,0))</f>
        <v>1</v>
      </c>
    </row>
    <row r="518" spans="1:10" x14ac:dyDescent="0.25">
      <c r="A518" t="str">
        <f>IF(Tienda_1!$A518="","","Tienda 1")</f>
        <v>Tienda 1</v>
      </c>
      <c r="B518" t="str">
        <f>IF($A518="","",Tienda_1!B518)</f>
        <v>Deportes y diversión</v>
      </c>
      <c r="C518" t="str">
        <f>IF($A518="","",Tienda_1!G518)</f>
        <v>Cali</v>
      </c>
      <c r="D518" t="str">
        <f>IF($A518="","",Tienda_1!F518)</f>
        <v>Mariana Herrera</v>
      </c>
      <c r="E518" t="str">
        <f>IF($A518="","",Tienda_1!I518)</f>
        <v>Tarjeta de crédito</v>
      </c>
      <c r="F518">
        <f>IF($A518="","",VALUE(RIGHT(Tienda_1!E518,4)))</f>
        <v>2020</v>
      </c>
      <c r="G518">
        <f>IF($A518="","",Tienda_1!C518)</f>
        <v>460800</v>
      </c>
      <c r="H518">
        <f>IF($A518="","",Tienda_1!D518)</f>
        <v>24900</v>
      </c>
      <c r="I518">
        <f>IF($A518="","",Tienda_1!H518)</f>
        <v>3</v>
      </c>
      <c r="J518">
        <f>IF($A518="",0,IF(AND(OR('Cuadro-de-mando'!$B$4="(Todas)",'Cuadro-de-mando'!$B$4=$A518),OR('Cuadro-de-mando'!$E$4="(Todas)",'Cuadro-de-mando'!$E$4=$B518),OR('Cuadro-de-mando'!$H$4="(Todas)",'Cuadro-de-mando'!$H$4=$C518),OR('Cuadro-de-mando'!$K$4="(Todas)",'Cuadro-de-mando'!$K$4=$E518),OR('Cuadro-de-mando'!$N$4="(Todos)",'Cuadro-de-mando'!$N$4=$F518)),1,0))</f>
        <v>1</v>
      </c>
    </row>
    <row r="519" spans="1:10" x14ac:dyDescent="0.25">
      <c r="A519" t="str">
        <f>IF(Tienda_1!$A519="","","Tienda 1")</f>
        <v>Tienda 1</v>
      </c>
      <c r="B519" t="str">
        <f>IF($A519="","",Tienda_1!B519)</f>
        <v>Juguetes</v>
      </c>
      <c r="C519" t="str">
        <f>IF($A519="","",Tienda_1!G519)</f>
        <v>Bogotá</v>
      </c>
      <c r="D519" t="str">
        <f>IF($A519="","",Tienda_1!F519)</f>
        <v>Santiago Silva</v>
      </c>
      <c r="E519" t="str">
        <f>IF($A519="","",Tienda_1!I519)</f>
        <v>Tarjeta de crédito</v>
      </c>
      <c r="F519">
        <f>IF($A519="","",VALUE(RIGHT(Tienda_1!E519,4)))</f>
        <v>2021</v>
      </c>
      <c r="G519">
        <f>IF($A519="","",Tienda_1!C519)</f>
        <v>19900</v>
      </c>
      <c r="H519">
        <f>IF($A519="","",Tienda_1!D519)</f>
        <v>1300</v>
      </c>
      <c r="I519">
        <f>IF($A519="","",Tienda_1!H519)</f>
        <v>4</v>
      </c>
      <c r="J519">
        <f>IF($A519="",0,IF(AND(OR('Cuadro-de-mando'!$B$4="(Todas)",'Cuadro-de-mando'!$B$4=$A519),OR('Cuadro-de-mando'!$E$4="(Todas)",'Cuadro-de-mando'!$E$4=$B519),OR('Cuadro-de-mando'!$H$4="(Todas)",'Cuadro-de-mando'!$H$4=$C519),OR('Cuadro-de-mando'!$K$4="(Todas)",'Cuadro-de-mando'!$K$4=$E519),OR('Cuadro-de-mando'!$N$4="(Todos)",'Cuadro-de-mando'!$N$4=$F519)),1,0))</f>
        <v>1</v>
      </c>
    </row>
    <row r="520" spans="1:10" x14ac:dyDescent="0.25">
      <c r="A520" t="str">
        <f>IF(Tienda_1!$A520="","","Tienda 1")</f>
        <v>Tienda 1</v>
      </c>
      <c r="B520" t="str">
        <f>IF($A520="","",Tienda_1!B520)</f>
        <v>Muebles</v>
      </c>
      <c r="C520" t="str">
        <f>IF($A520="","",Tienda_1!G520)</f>
        <v>Medellín</v>
      </c>
      <c r="D520" t="str">
        <f>IF($A520="","",Tienda_1!F520)</f>
        <v>Rafael Acosta</v>
      </c>
      <c r="E520" t="str">
        <f>IF($A520="","",Tienda_1!I520)</f>
        <v>Tarjeta de crédito</v>
      </c>
      <c r="F520">
        <f>IF($A520="","",VALUE(RIGHT(Tienda_1!E520,4)))</f>
        <v>2020</v>
      </c>
      <c r="G520">
        <f>IF($A520="","",Tienda_1!C520)</f>
        <v>268200</v>
      </c>
      <c r="H520">
        <f>IF($A520="","",Tienda_1!D520)</f>
        <v>12500</v>
      </c>
      <c r="I520">
        <f>IF($A520="","",Tienda_1!H520)</f>
        <v>4</v>
      </c>
      <c r="J520">
        <f>IF($A520="",0,IF(AND(OR('Cuadro-de-mando'!$B$4="(Todas)",'Cuadro-de-mando'!$B$4=$A520),OR('Cuadro-de-mando'!$E$4="(Todas)",'Cuadro-de-mando'!$E$4=$B520),OR('Cuadro-de-mando'!$H$4="(Todas)",'Cuadro-de-mando'!$H$4=$C520),OR('Cuadro-de-mando'!$K$4="(Todas)",'Cuadro-de-mando'!$K$4=$E520),OR('Cuadro-de-mando'!$N$4="(Todos)",'Cuadro-de-mando'!$N$4=$F520)),1,0))</f>
        <v>1</v>
      </c>
    </row>
    <row r="521" spans="1:10" x14ac:dyDescent="0.25">
      <c r="A521" t="str">
        <f>IF(Tienda_1!$A521="","","Tienda 1")</f>
        <v>Tienda 1</v>
      </c>
      <c r="B521" t="str">
        <f>IF($A521="","",Tienda_1!B521)</f>
        <v>Muebles</v>
      </c>
      <c r="C521" t="str">
        <f>IF($A521="","",Tienda_1!G521)</f>
        <v>Bogotá</v>
      </c>
      <c r="D521" t="str">
        <f>IF($A521="","",Tienda_1!F521)</f>
        <v>Santiago Silva</v>
      </c>
      <c r="E521" t="str">
        <f>IF($A521="","",Tienda_1!I521)</f>
        <v>Nequi</v>
      </c>
      <c r="F521">
        <f>IF($A521="","",VALUE(RIGHT(Tienda_1!E521,4)))</f>
        <v>2021</v>
      </c>
      <c r="G521">
        <f>IF($A521="","",Tienda_1!C521)</f>
        <v>202400</v>
      </c>
      <c r="H521">
        <f>IF($A521="","",Tienda_1!D521)</f>
        <v>9000</v>
      </c>
      <c r="I521">
        <f>IF($A521="","",Tienda_1!H521)</f>
        <v>5</v>
      </c>
      <c r="J521">
        <f>IF($A521="",0,IF(AND(OR('Cuadro-de-mando'!$B$4="(Todas)",'Cuadro-de-mando'!$B$4=$A521),OR('Cuadro-de-mando'!$E$4="(Todas)",'Cuadro-de-mando'!$E$4=$B521),OR('Cuadro-de-mando'!$H$4="(Todas)",'Cuadro-de-mando'!$H$4=$C521),OR('Cuadro-de-mando'!$K$4="(Todas)",'Cuadro-de-mando'!$K$4=$E521),OR('Cuadro-de-mando'!$N$4="(Todos)",'Cuadro-de-mando'!$N$4=$F521)),1,0))</f>
        <v>1</v>
      </c>
    </row>
    <row r="522" spans="1:10" x14ac:dyDescent="0.25">
      <c r="A522" t="str">
        <f>IF(Tienda_1!$A522="","","Tienda 1")</f>
        <v>Tienda 1</v>
      </c>
      <c r="B522" t="str">
        <f>IF($A522="","",Tienda_1!B522)</f>
        <v>Electrodomésticos</v>
      </c>
      <c r="C522" t="str">
        <f>IF($A522="","",Tienda_1!G522)</f>
        <v>Bogotá</v>
      </c>
      <c r="D522" t="str">
        <f>IF($A522="","",Tienda_1!F522)</f>
        <v>Mariana Herrera</v>
      </c>
      <c r="E522" t="str">
        <f>IF($A522="","",Tienda_1!I522)</f>
        <v>Tarjeta de crédito</v>
      </c>
      <c r="F522">
        <f>IF($A522="","",VALUE(RIGHT(Tienda_1!E522,4)))</f>
        <v>2021</v>
      </c>
      <c r="G522">
        <f>IF($A522="","",Tienda_1!C522)</f>
        <v>1350500</v>
      </c>
      <c r="H522">
        <f>IF($A522="","",Tienda_1!D522)</f>
        <v>70100</v>
      </c>
      <c r="I522">
        <f>IF($A522="","",Tienda_1!H522)</f>
        <v>5</v>
      </c>
      <c r="J522">
        <f>IF($A522="",0,IF(AND(OR('Cuadro-de-mando'!$B$4="(Todas)",'Cuadro-de-mando'!$B$4=$A522),OR('Cuadro-de-mando'!$E$4="(Todas)",'Cuadro-de-mando'!$E$4=$B522),OR('Cuadro-de-mando'!$H$4="(Todas)",'Cuadro-de-mando'!$H$4=$C522),OR('Cuadro-de-mando'!$K$4="(Todas)",'Cuadro-de-mando'!$K$4=$E522),OR('Cuadro-de-mando'!$N$4="(Todos)",'Cuadro-de-mando'!$N$4=$F522)),1,0))</f>
        <v>1</v>
      </c>
    </row>
    <row r="523" spans="1:10" x14ac:dyDescent="0.25">
      <c r="A523" t="str">
        <f>IF(Tienda_1!$A523="","","Tienda 1")</f>
        <v>Tienda 1</v>
      </c>
      <c r="B523" t="str">
        <f>IF($A523="","",Tienda_1!B523)</f>
        <v>Artículos para el hogar</v>
      </c>
      <c r="C523" t="str">
        <f>IF($A523="","",Tienda_1!G523)</f>
        <v>Cali</v>
      </c>
      <c r="D523" t="str">
        <f>IF($A523="","",Tienda_1!F523)</f>
        <v>Ángel Rodriguez</v>
      </c>
      <c r="E523" t="str">
        <f>IF($A523="","",Tienda_1!I523)</f>
        <v>Tarjeta de crédito</v>
      </c>
      <c r="F523">
        <f>IF($A523="","",VALUE(RIGHT(Tienda_1!E523,4)))</f>
        <v>2022</v>
      </c>
      <c r="G523">
        <f>IF($A523="","",Tienda_1!C523)</f>
        <v>30600</v>
      </c>
      <c r="H523">
        <f>IF($A523="","",Tienda_1!D523)</f>
        <v>2000</v>
      </c>
      <c r="I523">
        <f>IF($A523="","",Tienda_1!H523)</f>
        <v>4</v>
      </c>
      <c r="J523">
        <f>IF($A523="",0,IF(AND(OR('Cuadro-de-mando'!$B$4="(Todas)",'Cuadro-de-mando'!$B$4=$A523),OR('Cuadro-de-mando'!$E$4="(Todas)",'Cuadro-de-mando'!$E$4=$B523),OR('Cuadro-de-mando'!$H$4="(Todas)",'Cuadro-de-mando'!$H$4=$C523),OR('Cuadro-de-mando'!$K$4="(Todas)",'Cuadro-de-mando'!$K$4=$E523),OR('Cuadro-de-mando'!$N$4="(Todos)",'Cuadro-de-mando'!$N$4=$F523)),1,0))</f>
        <v>1</v>
      </c>
    </row>
    <row r="524" spans="1:10" x14ac:dyDescent="0.25">
      <c r="A524" t="str">
        <f>IF(Tienda_1!$A524="","","Tienda 1")</f>
        <v>Tienda 1</v>
      </c>
      <c r="B524" t="str">
        <f>IF($A524="","",Tienda_1!B524)</f>
        <v>Juguetes</v>
      </c>
      <c r="C524" t="str">
        <f>IF($A524="","",Tienda_1!G524)</f>
        <v>Medellín</v>
      </c>
      <c r="D524" t="str">
        <f>IF($A524="","",Tienda_1!F524)</f>
        <v>Ángel Rodriguez</v>
      </c>
      <c r="E524" t="str">
        <f>IF($A524="","",Tienda_1!I524)</f>
        <v>Tarjeta de crédito</v>
      </c>
      <c r="F524">
        <f>IF($A524="","",VALUE(RIGHT(Tienda_1!E524,4)))</f>
        <v>2022</v>
      </c>
      <c r="G524">
        <f>IF($A524="","",Tienda_1!C524)</f>
        <v>15800</v>
      </c>
      <c r="H524">
        <f>IF($A524="","",Tienda_1!D524)</f>
        <v>0</v>
      </c>
      <c r="I524">
        <f>IF($A524="","",Tienda_1!H524)</f>
        <v>5</v>
      </c>
      <c r="J524">
        <f>IF($A524="",0,IF(AND(OR('Cuadro-de-mando'!$B$4="(Todas)",'Cuadro-de-mando'!$B$4=$A524),OR('Cuadro-de-mando'!$E$4="(Todas)",'Cuadro-de-mando'!$E$4=$B524),OR('Cuadro-de-mando'!$H$4="(Todas)",'Cuadro-de-mando'!$H$4=$C524),OR('Cuadro-de-mando'!$K$4="(Todas)",'Cuadro-de-mando'!$K$4=$E524),OR('Cuadro-de-mando'!$N$4="(Todos)",'Cuadro-de-mando'!$N$4=$F524)),1,0))</f>
        <v>1</v>
      </c>
    </row>
    <row r="525" spans="1:10" x14ac:dyDescent="0.25">
      <c r="A525" t="str">
        <f>IF(Tienda_1!$A525="","","Tienda 1")</f>
        <v>Tienda 1</v>
      </c>
      <c r="B525" t="str">
        <f>IF($A525="","",Tienda_1!B525)</f>
        <v>Deportes y diversión</v>
      </c>
      <c r="C525" t="str">
        <f>IF($A525="","",Tienda_1!G525)</f>
        <v>Bogotá</v>
      </c>
      <c r="D525" t="str">
        <f>IF($A525="","",Tienda_1!F525)</f>
        <v>Camila Rivera</v>
      </c>
      <c r="E525" t="str">
        <f>IF($A525="","",Tienda_1!I525)</f>
        <v>Nequi</v>
      </c>
      <c r="F525">
        <f>IF($A525="","",VALUE(RIGHT(Tienda_1!E525,4)))</f>
        <v>2020</v>
      </c>
      <c r="G525">
        <f>IF($A525="","",Tienda_1!C525)</f>
        <v>25300</v>
      </c>
      <c r="H525">
        <f>IF($A525="","",Tienda_1!D525)</f>
        <v>1600</v>
      </c>
      <c r="I525">
        <f>IF($A525="","",Tienda_1!H525)</f>
        <v>5</v>
      </c>
      <c r="J525">
        <f>IF($A525="",0,IF(AND(OR('Cuadro-de-mando'!$B$4="(Todas)",'Cuadro-de-mando'!$B$4=$A525),OR('Cuadro-de-mando'!$E$4="(Todas)",'Cuadro-de-mando'!$E$4=$B525),OR('Cuadro-de-mando'!$H$4="(Todas)",'Cuadro-de-mando'!$H$4=$C525),OR('Cuadro-de-mando'!$K$4="(Todas)",'Cuadro-de-mando'!$K$4=$E525),OR('Cuadro-de-mando'!$N$4="(Todos)",'Cuadro-de-mando'!$N$4=$F525)),1,0))</f>
        <v>1</v>
      </c>
    </row>
    <row r="526" spans="1:10" x14ac:dyDescent="0.25">
      <c r="A526" t="str">
        <f>IF(Tienda_1!$A526="","","Tienda 1")</f>
        <v>Tienda 1</v>
      </c>
      <c r="B526" t="str">
        <f>IF($A526="","",Tienda_1!B526)</f>
        <v>Muebles</v>
      </c>
      <c r="C526" t="str">
        <f>IF($A526="","",Tienda_1!G526)</f>
        <v>Pereira</v>
      </c>
      <c r="D526" t="str">
        <f>IF($A526="","",Tienda_1!F526)</f>
        <v>Mariana Herrera</v>
      </c>
      <c r="E526" t="str">
        <f>IF($A526="","",Tienda_1!I526)</f>
        <v>Nequi</v>
      </c>
      <c r="F526">
        <f>IF($A526="","",VALUE(RIGHT(Tienda_1!E526,4)))</f>
        <v>2022</v>
      </c>
      <c r="G526">
        <f>IF($A526="","",Tienda_1!C526)</f>
        <v>684100</v>
      </c>
      <c r="H526">
        <f>IF($A526="","",Tienda_1!D526)</f>
        <v>36900</v>
      </c>
      <c r="I526">
        <f>IF($A526="","",Tienda_1!H526)</f>
        <v>4</v>
      </c>
      <c r="J526">
        <f>IF($A526="",0,IF(AND(OR('Cuadro-de-mando'!$B$4="(Todas)",'Cuadro-de-mando'!$B$4=$A526),OR('Cuadro-de-mando'!$E$4="(Todas)",'Cuadro-de-mando'!$E$4=$B526),OR('Cuadro-de-mando'!$H$4="(Todas)",'Cuadro-de-mando'!$H$4=$C526),OR('Cuadro-de-mando'!$K$4="(Todas)",'Cuadro-de-mando'!$K$4=$E526),OR('Cuadro-de-mando'!$N$4="(Todos)",'Cuadro-de-mando'!$N$4=$F526)),1,0))</f>
        <v>1</v>
      </c>
    </row>
    <row r="527" spans="1:10" x14ac:dyDescent="0.25">
      <c r="A527" t="str">
        <f>IF(Tienda_1!$A527="","","Tienda 1")</f>
        <v>Tienda 1</v>
      </c>
      <c r="B527" t="str">
        <f>IF($A527="","",Tienda_1!B527)</f>
        <v>Deportes y diversión</v>
      </c>
      <c r="C527" t="str">
        <f>IF($A527="","",Tienda_1!G527)</f>
        <v>Bogotá</v>
      </c>
      <c r="D527" t="str">
        <f>IF($A527="","",Tienda_1!F527)</f>
        <v>Pedro Gomez</v>
      </c>
      <c r="E527" t="str">
        <f>IF($A527="","",Tienda_1!I527)</f>
        <v>Nequi</v>
      </c>
      <c r="F527">
        <f>IF($A527="","",VALUE(RIGHT(Tienda_1!E527,4)))</f>
        <v>2021</v>
      </c>
      <c r="G527">
        <f>IF($A527="","",Tienda_1!C527)</f>
        <v>450500</v>
      </c>
      <c r="H527">
        <f>IF($A527="","",Tienda_1!D527)</f>
        <v>22200</v>
      </c>
      <c r="I527">
        <f>IF($A527="","",Tienda_1!H527)</f>
        <v>5</v>
      </c>
      <c r="J527">
        <f>IF($A527="",0,IF(AND(OR('Cuadro-de-mando'!$B$4="(Todas)",'Cuadro-de-mando'!$B$4=$A527),OR('Cuadro-de-mando'!$E$4="(Todas)",'Cuadro-de-mando'!$E$4=$B527),OR('Cuadro-de-mando'!$H$4="(Todas)",'Cuadro-de-mando'!$H$4=$C527),OR('Cuadro-de-mando'!$K$4="(Todas)",'Cuadro-de-mando'!$K$4=$E527),OR('Cuadro-de-mando'!$N$4="(Todos)",'Cuadro-de-mando'!$N$4=$F527)),1,0))</f>
        <v>1</v>
      </c>
    </row>
    <row r="528" spans="1:10" x14ac:dyDescent="0.25">
      <c r="A528" t="str">
        <f>IF(Tienda_1!$A528="","","Tienda 1")</f>
        <v>Tienda 1</v>
      </c>
      <c r="B528" t="str">
        <f>IF($A528="","",Tienda_1!B528)</f>
        <v>Electrodomésticos</v>
      </c>
      <c r="C528" t="str">
        <f>IF($A528="","",Tienda_1!G528)</f>
        <v>Cúcuta</v>
      </c>
      <c r="D528" t="str">
        <f>IF($A528="","",Tienda_1!F528)</f>
        <v>Maria Alfonso</v>
      </c>
      <c r="E528" t="str">
        <f>IF($A528="","",Tienda_1!I528)</f>
        <v>Tarjeta de crédito</v>
      </c>
      <c r="F528">
        <f>IF($A528="","",VALUE(RIGHT(Tienda_1!E528,4)))</f>
        <v>2021</v>
      </c>
      <c r="G528">
        <f>IF($A528="","",Tienda_1!C528)</f>
        <v>2434000</v>
      </c>
      <c r="H528">
        <f>IF($A528="","",Tienda_1!D528)</f>
        <v>127800</v>
      </c>
      <c r="I528">
        <f>IF($A528="","",Tienda_1!H528)</f>
        <v>5</v>
      </c>
      <c r="J528">
        <f>IF($A528="",0,IF(AND(OR('Cuadro-de-mando'!$B$4="(Todas)",'Cuadro-de-mando'!$B$4=$A528),OR('Cuadro-de-mando'!$E$4="(Todas)",'Cuadro-de-mando'!$E$4=$B528),OR('Cuadro-de-mando'!$H$4="(Todas)",'Cuadro-de-mando'!$H$4=$C528),OR('Cuadro-de-mando'!$K$4="(Todas)",'Cuadro-de-mando'!$K$4=$E528),OR('Cuadro-de-mando'!$N$4="(Todos)",'Cuadro-de-mando'!$N$4=$F528)),1,0))</f>
        <v>1</v>
      </c>
    </row>
    <row r="529" spans="1:10" x14ac:dyDescent="0.25">
      <c r="A529" t="str">
        <f>IF(Tienda_1!$A529="","","Tienda 1")</f>
        <v>Tienda 1</v>
      </c>
      <c r="B529" t="str">
        <f>IF($A529="","",Tienda_1!B529)</f>
        <v>Electrodomésticos</v>
      </c>
      <c r="C529" t="str">
        <f>IF($A529="","",Tienda_1!G529)</f>
        <v>Pasto</v>
      </c>
      <c r="D529" t="str">
        <f>IF($A529="","",Tienda_1!F529)</f>
        <v>Mariana Herrera</v>
      </c>
      <c r="E529" t="str">
        <f>IF($A529="","",Tienda_1!I529)</f>
        <v>Tarjeta de crédito</v>
      </c>
      <c r="F529">
        <f>IF($A529="","",VALUE(RIGHT(Tienda_1!E529,4)))</f>
        <v>2022</v>
      </c>
      <c r="G529">
        <f>IF($A529="","",Tienda_1!C529)</f>
        <v>1545100</v>
      </c>
      <c r="H529">
        <f>IF($A529="","",Tienda_1!D529)</f>
        <v>80500</v>
      </c>
      <c r="I529">
        <f>IF($A529="","",Tienda_1!H529)</f>
        <v>4</v>
      </c>
      <c r="J529">
        <f>IF($A529="",0,IF(AND(OR('Cuadro-de-mando'!$B$4="(Todas)",'Cuadro-de-mando'!$B$4=$A529),OR('Cuadro-de-mando'!$E$4="(Todas)",'Cuadro-de-mando'!$E$4=$B529),OR('Cuadro-de-mando'!$H$4="(Todas)",'Cuadro-de-mando'!$H$4=$C529),OR('Cuadro-de-mando'!$K$4="(Todas)",'Cuadro-de-mando'!$K$4=$E529),OR('Cuadro-de-mando'!$N$4="(Todos)",'Cuadro-de-mando'!$N$4=$F529)),1,0))</f>
        <v>1</v>
      </c>
    </row>
    <row r="530" spans="1:10" x14ac:dyDescent="0.25">
      <c r="A530" t="str">
        <f>IF(Tienda_1!$A530="","","Tienda 1")</f>
        <v>Tienda 1</v>
      </c>
      <c r="B530" t="str">
        <f>IF($A530="","",Tienda_1!B530)</f>
        <v>Artículos para el hogar</v>
      </c>
      <c r="C530" t="str">
        <f>IF($A530="","",Tienda_1!G530)</f>
        <v>Bogotá</v>
      </c>
      <c r="D530" t="str">
        <f>IF($A530="","",Tienda_1!F530)</f>
        <v>Pedro Gomez</v>
      </c>
      <c r="E530" t="str">
        <f>IF($A530="","",Tienda_1!I530)</f>
        <v>Tarjeta de crédito</v>
      </c>
      <c r="F530">
        <f>IF($A530="","",VALUE(RIGHT(Tienda_1!E530,4)))</f>
        <v>2021</v>
      </c>
      <c r="G530">
        <f>IF($A530="","",Tienda_1!C530)</f>
        <v>90000</v>
      </c>
      <c r="H530">
        <f>IF($A530="","",Tienda_1!D530)</f>
        <v>3000</v>
      </c>
      <c r="I530">
        <f>IF($A530="","",Tienda_1!H530)</f>
        <v>5</v>
      </c>
      <c r="J530">
        <f>IF($A530="",0,IF(AND(OR('Cuadro-de-mando'!$B$4="(Todas)",'Cuadro-de-mando'!$B$4=$A530),OR('Cuadro-de-mando'!$E$4="(Todas)",'Cuadro-de-mando'!$E$4=$B530),OR('Cuadro-de-mando'!$H$4="(Todas)",'Cuadro-de-mando'!$H$4=$C530),OR('Cuadro-de-mando'!$K$4="(Todas)",'Cuadro-de-mando'!$K$4=$E530),OR('Cuadro-de-mando'!$N$4="(Todos)",'Cuadro-de-mando'!$N$4=$F530)),1,0))</f>
        <v>1</v>
      </c>
    </row>
    <row r="531" spans="1:10" x14ac:dyDescent="0.25">
      <c r="A531" t="str">
        <f>IF(Tienda_1!$A531="","","Tienda 1")</f>
        <v>Tienda 1</v>
      </c>
      <c r="B531" t="str">
        <f>IF($A531="","",Tienda_1!B531)</f>
        <v>Juguetes</v>
      </c>
      <c r="C531" t="str">
        <f>IF($A531="","",Tienda_1!G531)</f>
        <v>Bogotá</v>
      </c>
      <c r="D531" t="str">
        <f>IF($A531="","",Tienda_1!F531)</f>
        <v>Blanca Ramirez</v>
      </c>
      <c r="E531" t="str">
        <f>IF($A531="","",Tienda_1!I531)</f>
        <v>Tarjeta de crédito</v>
      </c>
      <c r="F531">
        <f>IF($A531="","",VALUE(RIGHT(Tienda_1!E531,4)))</f>
        <v>2021</v>
      </c>
      <c r="G531">
        <f>IF($A531="","",Tienda_1!C531)</f>
        <v>31800</v>
      </c>
      <c r="H531">
        <f>IF($A531="","",Tienda_1!D531)</f>
        <v>0</v>
      </c>
      <c r="I531">
        <f>IF($A531="","",Tienda_1!H531)</f>
        <v>5</v>
      </c>
      <c r="J531">
        <f>IF($A531="",0,IF(AND(OR('Cuadro-de-mando'!$B$4="(Todas)",'Cuadro-de-mando'!$B$4=$A531),OR('Cuadro-de-mando'!$E$4="(Todas)",'Cuadro-de-mando'!$E$4=$B531),OR('Cuadro-de-mando'!$H$4="(Todas)",'Cuadro-de-mando'!$H$4=$C531),OR('Cuadro-de-mando'!$K$4="(Todas)",'Cuadro-de-mando'!$K$4=$E531),OR('Cuadro-de-mando'!$N$4="(Todos)",'Cuadro-de-mando'!$N$4=$F531)),1,0))</f>
        <v>1</v>
      </c>
    </row>
    <row r="532" spans="1:10" x14ac:dyDescent="0.25">
      <c r="A532" t="str">
        <f>IF(Tienda_1!$A532="","","Tienda 1")</f>
        <v>Tienda 1</v>
      </c>
      <c r="B532" t="str">
        <f>IF($A532="","",Tienda_1!B532)</f>
        <v>Juguetes</v>
      </c>
      <c r="C532" t="str">
        <f>IF($A532="","",Tienda_1!G532)</f>
        <v>Barranquilla</v>
      </c>
      <c r="D532" t="str">
        <f>IF($A532="","",Tienda_1!F532)</f>
        <v>Ángel Rodriguez</v>
      </c>
      <c r="E532" t="str">
        <f>IF($A532="","",Tienda_1!I532)</f>
        <v>Tarjeta de crédito</v>
      </c>
      <c r="F532">
        <f>IF($A532="","",VALUE(RIGHT(Tienda_1!E532,4)))</f>
        <v>2021</v>
      </c>
      <c r="G532">
        <f>IF($A532="","",Tienda_1!C532)</f>
        <v>41500</v>
      </c>
      <c r="H532">
        <f>IF($A532="","",Tienda_1!D532)</f>
        <v>0</v>
      </c>
      <c r="I532">
        <f>IF($A532="","",Tienda_1!H532)</f>
        <v>4</v>
      </c>
      <c r="J532">
        <f>IF($A532="",0,IF(AND(OR('Cuadro-de-mando'!$B$4="(Todas)",'Cuadro-de-mando'!$B$4=$A532),OR('Cuadro-de-mando'!$E$4="(Todas)",'Cuadro-de-mando'!$E$4=$B532),OR('Cuadro-de-mando'!$H$4="(Todas)",'Cuadro-de-mando'!$H$4=$C532),OR('Cuadro-de-mando'!$K$4="(Todas)",'Cuadro-de-mando'!$K$4=$E532),OR('Cuadro-de-mando'!$N$4="(Todos)",'Cuadro-de-mando'!$N$4=$F532)),1,0))</f>
        <v>1</v>
      </c>
    </row>
    <row r="533" spans="1:10" x14ac:dyDescent="0.25">
      <c r="A533" t="str">
        <f>IF(Tienda_1!$A533="","","Tienda 1")</f>
        <v>Tienda 1</v>
      </c>
      <c r="B533" t="str">
        <f>IF($A533="","",Tienda_1!B533)</f>
        <v>Muebles</v>
      </c>
      <c r="C533" t="str">
        <f>IF($A533="","",Tienda_1!G533)</f>
        <v>Manizales</v>
      </c>
      <c r="D533" t="str">
        <f>IF($A533="","",Tienda_1!F533)</f>
        <v>Santiago Silva</v>
      </c>
      <c r="E533" t="str">
        <f>IF($A533="","",Tienda_1!I533)</f>
        <v>Nequi</v>
      </c>
      <c r="F533">
        <f>IF($A533="","",VALUE(RIGHT(Tienda_1!E533,4)))</f>
        <v>2022</v>
      </c>
      <c r="G533">
        <f>IF($A533="","",Tienda_1!C533)</f>
        <v>188500</v>
      </c>
      <c r="H533">
        <f>IF($A533="","",Tienda_1!D533)</f>
        <v>8200</v>
      </c>
      <c r="I533">
        <f>IF($A533="","",Tienda_1!H533)</f>
        <v>4</v>
      </c>
      <c r="J533">
        <f>IF($A533="",0,IF(AND(OR('Cuadro-de-mando'!$B$4="(Todas)",'Cuadro-de-mando'!$B$4=$A533),OR('Cuadro-de-mando'!$E$4="(Todas)",'Cuadro-de-mando'!$E$4=$B533),OR('Cuadro-de-mando'!$H$4="(Todas)",'Cuadro-de-mando'!$H$4=$C533),OR('Cuadro-de-mando'!$K$4="(Todas)",'Cuadro-de-mando'!$K$4=$E533),OR('Cuadro-de-mando'!$N$4="(Todos)",'Cuadro-de-mando'!$N$4=$F533)),1,0))</f>
        <v>1</v>
      </c>
    </row>
    <row r="534" spans="1:10" x14ac:dyDescent="0.25">
      <c r="A534" t="str">
        <f>IF(Tienda_1!$A534="","","Tienda 1")</f>
        <v>Tienda 1</v>
      </c>
      <c r="B534" t="str">
        <f>IF($A534="","",Tienda_1!B534)</f>
        <v>Electrónicos</v>
      </c>
      <c r="C534" t="str">
        <f>IF($A534="","",Tienda_1!G534)</f>
        <v>Medellín</v>
      </c>
      <c r="D534" t="str">
        <f>IF($A534="","",Tienda_1!F534)</f>
        <v>Izabela de León</v>
      </c>
      <c r="E534" t="str">
        <f>IF($A534="","",Tienda_1!I534)</f>
        <v>Tarjeta de crédito</v>
      </c>
      <c r="F534">
        <f>IF($A534="","",VALUE(RIGHT(Tienda_1!E534,4)))</f>
        <v>2022</v>
      </c>
      <c r="G534">
        <f>IF($A534="","",Tienda_1!C534)</f>
        <v>2339200</v>
      </c>
      <c r="H534">
        <f>IF($A534="","",Tienda_1!D534)</f>
        <v>131700</v>
      </c>
      <c r="I534">
        <f>IF($A534="","",Tienda_1!H534)</f>
        <v>1</v>
      </c>
      <c r="J534">
        <f>IF($A534="",0,IF(AND(OR('Cuadro-de-mando'!$B$4="(Todas)",'Cuadro-de-mando'!$B$4=$A534),OR('Cuadro-de-mando'!$E$4="(Todas)",'Cuadro-de-mando'!$E$4=$B534),OR('Cuadro-de-mando'!$H$4="(Todas)",'Cuadro-de-mando'!$H$4=$C534),OR('Cuadro-de-mando'!$K$4="(Todas)",'Cuadro-de-mando'!$K$4=$E534),OR('Cuadro-de-mando'!$N$4="(Todos)",'Cuadro-de-mando'!$N$4=$F534)),1,0))</f>
        <v>1</v>
      </c>
    </row>
    <row r="535" spans="1:10" x14ac:dyDescent="0.25">
      <c r="A535" t="str">
        <f>IF(Tienda_1!$A535="","","Tienda 1")</f>
        <v>Tienda 1</v>
      </c>
      <c r="B535" t="str">
        <f>IF($A535="","",Tienda_1!B535)</f>
        <v>Muebles</v>
      </c>
      <c r="C535" t="str">
        <f>IF($A535="","",Tienda_1!G535)</f>
        <v>Bogotá</v>
      </c>
      <c r="D535" t="str">
        <f>IF($A535="","",Tienda_1!F535)</f>
        <v>Santiago Silva</v>
      </c>
      <c r="E535" t="str">
        <f>IF($A535="","",Tienda_1!I535)</f>
        <v>Tarjeta de débito</v>
      </c>
      <c r="F535">
        <f>IF($A535="","",VALUE(RIGHT(Tienda_1!E535,4)))</f>
        <v>2021</v>
      </c>
      <c r="G535">
        <f>IF($A535="","",Tienda_1!C535)</f>
        <v>223400</v>
      </c>
      <c r="H535">
        <f>IF($A535="","",Tienda_1!D535)</f>
        <v>17700</v>
      </c>
      <c r="I535">
        <f>IF($A535="","",Tienda_1!H535)</f>
        <v>5</v>
      </c>
      <c r="J535">
        <f>IF($A535="",0,IF(AND(OR('Cuadro-de-mando'!$B$4="(Todas)",'Cuadro-de-mando'!$B$4=$A535),OR('Cuadro-de-mando'!$E$4="(Todas)",'Cuadro-de-mando'!$E$4=$B535),OR('Cuadro-de-mando'!$H$4="(Todas)",'Cuadro-de-mando'!$H$4=$C535),OR('Cuadro-de-mando'!$K$4="(Todas)",'Cuadro-de-mando'!$K$4=$E535),OR('Cuadro-de-mando'!$N$4="(Todos)",'Cuadro-de-mando'!$N$4=$F535)),1,0))</f>
        <v>1</v>
      </c>
    </row>
    <row r="536" spans="1:10" x14ac:dyDescent="0.25">
      <c r="A536" t="str">
        <f>IF(Tienda_1!$A536="","","Tienda 1")</f>
        <v>Tienda 1</v>
      </c>
      <c r="B536" t="str">
        <f>IF($A536="","",Tienda_1!B536)</f>
        <v>Libros</v>
      </c>
      <c r="C536" t="str">
        <f>IF($A536="","",Tienda_1!G536)</f>
        <v>Bogotá</v>
      </c>
      <c r="D536" t="str">
        <f>IF($A536="","",Tienda_1!F536)</f>
        <v>Blanca Ramirez</v>
      </c>
      <c r="E536" t="str">
        <f>IF($A536="","",Tienda_1!I536)</f>
        <v>Tarjeta de crédito</v>
      </c>
      <c r="F536">
        <f>IF($A536="","",VALUE(RIGHT(Tienda_1!E536,4)))</f>
        <v>2022</v>
      </c>
      <c r="G536">
        <f>IF($A536="","",Tienda_1!C536)</f>
        <v>43200</v>
      </c>
      <c r="H536">
        <f>IF($A536="","",Tienda_1!D536)</f>
        <v>7000</v>
      </c>
      <c r="I536">
        <f>IF($A536="","",Tienda_1!H536)</f>
        <v>3</v>
      </c>
      <c r="J536">
        <f>IF($A536="",0,IF(AND(OR('Cuadro-de-mando'!$B$4="(Todas)",'Cuadro-de-mando'!$B$4=$A536),OR('Cuadro-de-mando'!$E$4="(Todas)",'Cuadro-de-mando'!$E$4=$B536),OR('Cuadro-de-mando'!$H$4="(Todas)",'Cuadro-de-mando'!$H$4=$C536),OR('Cuadro-de-mando'!$K$4="(Todas)",'Cuadro-de-mando'!$K$4=$E536),OR('Cuadro-de-mando'!$N$4="(Todos)",'Cuadro-de-mando'!$N$4=$F536)),1,0))</f>
        <v>1</v>
      </c>
    </row>
    <row r="537" spans="1:10" x14ac:dyDescent="0.25">
      <c r="A537" t="str">
        <f>IF(Tienda_1!$A537="","","Tienda 1")</f>
        <v>Tienda 1</v>
      </c>
      <c r="B537" t="str">
        <f>IF($A537="","",Tienda_1!B537)</f>
        <v>Juguetes</v>
      </c>
      <c r="C537" t="str">
        <f>IF($A537="","",Tienda_1!G537)</f>
        <v>Barranquilla</v>
      </c>
      <c r="D537" t="str">
        <f>IF($A537="","",Tienda_1!F537)</f>
        <v>Izabela de León</v>
      </c>
      <c r="E537" t="str">
        <f>IF($A537="","",Tienda_1!I537)</f>
        <v>Tarjeta de crédito</v>
      </c>
      <c r="F537">
        <f>IF($A537="","",VALUE(RIGHT(Tienda_1!E537,4)))</f>
        <v>2021</v>
      </c>
      <c r="G537">
        <f>IF($A537="","",Tienda_1!C537)</f>
        <v>29800</v>
      </c>
      <c r="H537">
        <f>IF($A537="","",Tienda_1!D537)</f>
        <v>0</v>
      </c>
      <c r="I537">
        <f>IF($A537="","",Tienda_1!H537)</f>
        <v>5</v>
      </c>
      <c r="J537">
        <f>IF($A537="",0,IF(AND(OR('Cuadro-de-mando'!$B$4="(Todas)",'Cuadro-de-mando'!$B$4=$A537),OR('Cuadro-de-mando'!$E$4="(Todas)",'Cuadro-de-mando'!$E$4=$B537),OR('Cuadro-de-mando'!$H$4="(Todas)",'Cuadro-de-mando'!$H$4=$C537),OR('Cuadro-de-mando'!$K$4="(Todas)",'Cuadro-de-mando'!$K$4=$E537),OR('Cuadro-de-mando'!$N$4="(Todos)",'Cuadro-de-mando'!$N$4=$F537)),1,0))</f>
        <v>1</v>
      </c>
    </row>
    <row r="538" spans="1:10" x14ac:dyDescent="0.25">
      <c r="A538" t="str">
        <f>IF(Tienda_1!$A538="","","Tienda 1")</f>
        <v>Tienda 1</v>
      </c>
      <c r="B538" t="str">
        <f>IF($A538="","",Tienda_1!B538)</f>
        <v>Deportes y diversión</v>
      </c>
      <c r="C538" t="str">
        <f>IF($A538="","",Tienda_1!G538)</f>
        <v>Armenia</v>
      </c>
      <c r="D538" t="str">
        <f>IF($A538="","",Tienda_1!F538)</f>
        <v>Blanca Ramirez</v>
      </c>
      <c r="E538" t="str">
        <f>IF($A538="","",Tienda_1!I538)</f>
        <v>Nequi</v>
      </c>
      <c r="F538">
        <f>IF($A538="","",VALUE(RIGHT(Tienda_1!E538,4)))</f>
        <v>2021</v>
      </c>
      <c r="G538">
        <f>IF($A538="","",Tienda_1!C538)</f>
        <v>49700</v>
      </c>
      <c r="H538">
        <f>IF($A538="","",Tienda_1!D538)</f>
        <v>800</v>
      </c>
      <c r="I538">
        <f>IF($A538="","",Tienda_1!H538)</f>
        <v>5</v>
      </c>
      <c r="J538">
        <f>IF($A538="",0,IF(AND(OR('Cuadro-de-mando'!$B$4="(Todas)",'Cuadro-de-mando'!$B$4=$A538),OR('Cuadro-de-mando'!$E$4="(Todas)",'Cuadro-de-mando'!$E$4=$B538),OR('Cuadro-de-mando'!$H$4="(Todas)",'Cuadro-de-mando'!$H$4=$C538),OR('Cuadro-de-mando'!$K$4="(Todas)",'Cuadro-de-mando'!$K$4=$E538),OR('Cuadro-de-mando'!$N$4="(Todos)",'Cuadro-de-mando'!$N$4=$F538)),1,0))</f>
        <v>1</v>
      </c>
    </row>
    <row r="539" spans="1:10" x14ac:dyDescent="0.25">
      <c r="A539" t="str">
        <f>IF(Tienda_1!$A539="","","Tienda 1")</f>
        <v>Tienda 1</v>
      </c>
      <c r="B539" t="str">
        <f>IF($A539="","",Tienda_1!B539)</f>
        <v>Electrónicos</v>
      </c>
      <c r="C539" t="str">
        <f>IF($A539="","",Tienda_1!G539)</f>
        <v>Cúcuta</v>
      </c>
      <c r="D539" t="str">
        <f>IF($A539="","",Tienda_1!F539)</f>
        <v>Ángel Rodriguez</v>
      </c>
      <c r="E539" t="str">
        <f>IF($A539="","",Tienda_1!I539)</f>
        <v>Tarjeta de crédito</v>
      </c>
      <c r="F539">
        <f>IF($A539="","",VALUE(RIGHT(Tienda_1!E539,4)))</f>
        <v>2022</v>
      </c>
      <c r="G539">
        <f>IF($A539="","",Tienda_1!C539)</f>
        <v>182000</v>
      </c>
      <c r="H539">
        <f>IF($A539="","",Tienda_1!D539)</f>
        <v>7900</v>
      </c>
      <c r="I539">
        <f>IF($A539="","",Tienda_1!H539)</f>
        <v>4</v>
      </c>
      <c r="J539">
        <f>IF($A539="",0,IF(AND(OR('Cuadro-de-mando'!$B$4="(Todas)",'Cuadro-de-mando'!$B$4=$A539),OR('Cuadro-de-mando'!$E$4="(Todas)",'Cuadro-de-mando'!$E$4=$B539),OR('Cuadro-de-mando'!$H$4="(Todas)",'Cuadro-de-mando'!$H$4=$C539),OR('Cuadro-de-mando'!$K$4="(Todas)",'Cuadro-de-mando'!$K$4=$E539),OR('Cuadro-de-mando'!$N$4="(Todos)",'Cuadro-de-mando'!$N$4=$F539)),1,0))</f>
        <v>1</v>
      </c>
    </row>
    <row r="540" spans="1:10" x14ac:dyDescent="0.25">
      <c r="A540" t="str">
        <f>IF(Tienda_1!$A540="","","Tienda 1")</f>
        <v>Tienda 1</v>
      </c>
      <c r="B540" t="str">
        <f>IF($A540="","",Tienda_1!B540)</f>
        <v>Muebles</v>
      </c>
      <c r="C540" t="str">
        <f>IF($A540="","",Tienda_1!G540)</f>
        <v>Cali</v>
      </c>
      <c r="D540" t="str">
        <f>IF($A540="","",Tienda_1!F540)</f>
        <v>Camila Rivera</v>
      </c>
      <c r="E540" t="str">
        <f>IF($A540="","",Tienda_1!I540)</f>
        <v>Tarjeta de crédito</v>
      </c>
      <c r="F540">
        <f>IF($A540="","",VALUE(RIGHT(Tienda_1!E540,4)))</f>
        <v>2021</v>
      </c>
      <c r="G540">
        <f>IF($A540="","",Tienda_1!C540)</f>
        <v>474900</v>
      </c>
      <c r="H540">
        <f>IF($A540="","",Tienda_1!D540)</f>
        <v>23500</v>
      </c>
      <c r="I540">
        <f>IF($A540="","",Tienda_1!H540)</f>
        <v>4</v>
      </c>
      <c r="J540">
        <f>IF($A540="",0,IF(AND(OR('Cuadro-de-mando'!$B$4="(Todas)",'Cuadro-de-mando'!$B$4=$A540),OR('Cuadro-de-mando'!$E$4="(Todas)",'Cuadro-de-mando'!$E$4=$B540),OR('Cuadro-de-mando'!$H$4="(Todas)",'Cuadro-de-mando'!$H$4=$C540),OR('Cuadro-de-mando'!$K$4="(Todas)",'Cuadro-de-mando'!$K$4=$E540),OR('Cuadro-de-mando'!$N$4="(Todos)",'Cuadro-de-mando'!$N$4=$F540)),1,0))</f>
        <v>1</v>
      </c>
    </row>
    <row r="541" spans="1:10" x14ac:dyDescent="0.25">
      <c r="A541" t="str">
        <f>IF(Tienda_1!$A541="","","Tienda 1")</f>
        <v>Tienda 1</v>
      </c>
      <c r="B541" t="str">
        <f>IF($A541="","",Tienda_1!B541)</f>
        <v>Muebles</v>
      </c>
      <c r="C541" t="str">
        <f>IF($A541="","",Tienda_1!G541)</f>
        <v>Bogotá</v>
      </c>
      <c r="D541" t="str">
        <f>IF($A541="","",Tienda_1!F541)</f>
        <v>Juliana Costa</v>
      </c>
      <c r="E541" t="str">
        <f>IF($A541="","",Tienda_1!I541)</f>
        <v>Nequi</v>
      </c>
      <c r="F541">
        <f>IF($A541="","",VALUE(RIGHT(Tienda_1!E541,4)))</f>
        <v>2021</v>
      </c>
      <c r="G541">
        <f>IF($A541="","",Tienda_1!C541)</f>
        <v>512200</v>
      </c>
      <c r="H541">
        <f>IF($A541="","",Tienda_1!D541)</f>
        <v>25500</v>
      </c>
      <c r="I541">
        <f>IF($A541="","",Tienda_1!H541)</f>
        <v>5</v>
      </c>
      <c r="J541">
        <f>IF($A541="",0,IF(AND(OR('Cuadro-de-mando'!$B$4="(Todas)",'Cuadro-de-mando'!$B$4=$A541),OR('Cuadro-de-mando'!$E$4="(Todas)",'Cuadro-de-mando'!$E$4=$B541),OR('Cuadro-de-mando'!$H$4="(Todas)",'Cuadro-de-mando'!$H$4=$C541),OR('Cuadro-de-mando'!$K$4="(Todas)",'Cuadro-de-mando'!$K$4=$E541),OR('Cuadro-de-mando'!$N$4="(Todos)",'Cuadro-de-mando'!$N$4=$F541)),1,0))</f>
        <v>1</v>
      </c>
    </row>
    <row r="542" spans="1:10" x14ac:dyDescent="0.25">
      <c r="A542" t="str">
        <f>IF(Tienda_1!$A542="","","Tienda 1")</f>
        <v>Tienda 1</v>
      </c>
      <c r="B542" t="str">
        <f>IF($A542="","",Tienda_1!B542)</f>
        <v>Electrónicos</v>
      </c>
      <c r="C542" t="str">
        <f>IF($A542="","",Tienda_1!G542)</f>
        <v>Medellín</v>
      </c>
      <c r="D542" t="str">
        <f>IF($A542="","",Tienda_1!F542)</f>
        <v>Rafael Acosta</v>
      </c>
      <c r="E542" t="str">
        <f>IF($A542="","",Tienda_1!I542)</f>
        <v>Tarjeta de crédito</v>
      </c>
      <c r="F542">
        <f>IF($A542="","",VALUE(RIGHT(Tienda_1!E542,4)))</f>
        <v>2021</v>
      </c>
      <c r="G542">
        <f>IF($A542="","",Tienda_1!C542)</f>
        <v>73600</v>
      </c>
      <c r="H542">
        <f>IF($A542="","",Tienda_1!D542)</f>
        <v>12700</v>
      </c>
      <c r="I542">
        <f>IF($A542="","",Tienda_1!H542)</f>
        <v>5</v>
      </c>
      <c r="J542">
        <f>IF($A542="",0,IF(AND(OR('Cuadro-de-mando'!$B$4="(Todas)",'Cuadro-de-mando'!$B$4=$A542),OR('Cuadro-de-mando'!$E$4="(Todas)",'Cuadro-de-mando'!$E$4=$B542),OR('Cuadro-de-mando'!$H$4="(Todas)",'Cuadro-de-mando'!$H$4=$C542),OR('Cuadro-de-mando'!$K$4="(Todas)",'Cuadro-de-mando'!$K$4=$E542),OR('Cuadro-de-mando'!$N$4="(Todos)",'Cuadro-de-mando'!$N$4=$F542)),1,0))</f>
        <v>1</v>
      </c>
    </row>
    <row r="543" spans="1:10" x14ac:dyDescent="0.25">
      <c r="A543" t="str">
        <f>IF(Tienda_1!$A543="","","Tienda 1")</f>
        <v>Tienda 1</v>
      </c>
      <c r="B543" t="str">
        <f>IF($A543="","",Tienda_1!B543)</f>
        <v>Juguetes</v>
      </c>
      <c r="C543" t="str">
        <f>IF($A543="","",Tienda_1!G543)</f>
        <v>Cartagena</v>
      </c>
      <c r="D543" t="str">
        <f>IF($A543="","",Tienda_1!F543)</f>
        <v>Ángel Rodriguez</v>
      </c>
      <c r="E543" t="str">
        <f>IF($A543="","",Tienda_1!I543)</f>
        <v>Tarjeta de crédito</v>
      </c>
      <c r="F543">
        <f>IF($A543="","",VALUE(RIGHT(Tienda_1!E543,4)))</f>
        <v>2020</v>
      </c>
      <c r="G543">
        <f>IF($A543="","",Tienda_1!C543)</f>
        <v>54600</v>
      </c>
      <c r="H543">
        <f>IF($A543="","",Tienda_1!D543)</f>
        <v>3100</v>
      </c>
      <c r="I543">
        <f>IF($A543="","",Tienda_1!H543)</f>
        <v>4</v>
      </c>
      <c r="J543">
        <f>IF($A543="",0,IF(AND(OR('Cuadro-de-mando'!$B$4="(Todas)",'Cuadro-de-mando'!$B$4=$A543),OR('Cuadro-de-mando'!$E$4="(Todas)",'Cuadro-de-mando'!$E$4=$B543),OR('Cuadro-de-mando'!$H$4="(Todas)",'Cuadro-de-mando'!$H$4=$C543),OR('Cuadro-de-mando'!$K$4="(Todas)",'Cuadro-de-mando'!$K$4=$E543),OR('Cuadro-de-mando'!$N$4="(Todos)",'Cuadro-de-mando'!$N$4=$F543)),1,0))</f>
        <v>1</v>
      </c>
    </row>
    <row r="544" spans="1:10" x14ac:dyDescent="0.25">
      <c r="A544" t="str">
        <f>IF(Tienda_1!$A544="","","Tienda 1")</f>
        <v>Tienda 1</v>
      </c>
      <c r="B544" t="str">
        <f>IF($A544="","",Tienda_1!B544)</f>
        <v>Libros</v>
      </c>
      <c r="C544" t="str">
        <f>IF($A544="","",Tienda_1!G544)</f>
        <v>Bogotá</v>
      </c>
      <c r="D544" t="str">
        <f>IF($A544="","",Tienda_1!F544)</f>
        <v>Blanca Ramirez</v>
      </c>
      <c r="E544" t="str">
        <f>IF($A544="","",Tienda_1!I544)</f>
        <v>Nequi</v>
      </c>
      <c r="F544">
        <f>IF($A544="","",VALUE(RIGHT(Tienda_1!E544,4)))</f>
        <v>2021</v>
      </c>
      <c r="G544">
        <f>IF($A544="","",Tienda_1!C544)</f>
        <v>43700</v>
      </c>
      <c r="H544">
        <f>IF($A544="","",Tienda_1!D544)</f>
        <v>2500</v>
      </c>
      <c r="I544">
        <f>IF($A544="","",Tienda_1!H544)</f>
        <v>1</v>
      </c>
      <c r="J544">
        <f>IF($A544="",0,IF(AND(OR('Cuadro-de-mando'!$B$4="(Todas)",'Cuadro-de-mando'!$B$4=$A544),OR('Cuadro-de-mando'!$E$4="(Todas)",'Cuadro-de-mando'!$E$4=$B544),OR('Cuadro-de-mando'!$H$4="(Todas)",'Cuadro-de-mando'!$H$4=$C544),OR('Cuadro-de-mando'!$K$4="(Todas)",'Cuadro-de-mando'!$K$4=$E544),OR('Cuadro-de-mando'!$N$4="(Todos)",'Cuadro-de-mando'!$N$4=$F544)),1,0))</f>
        <v>1</v>
      </c>
    </row>
    <row r="545" spans="1:10" x14ac:dyDescent="0.25">
      <c r="A545" t="str">
        <f>IF(Tienda_1!$A545="","","Tienda 1")</f>
        <v>Tienda 1</v>
      </c>
      <c r="B545" t="str">
        <f>IF($A545="","",Tienda_1!B545)</f>
        <v>Artículos para el hogar</v>
      </c>
      <c r="C545" t="str">
        <f>IF($A545="","",Tienda_1!G545)</f>
        <v>Medellín</v>
      </c>
      <c r="D545" t="str">
        <f>IF($A545="","",Tienda_1!F545)</f>
        <v>Felipe Santos</v>
      </c>
      <c r="E545" t="str">
        <f>IF($A545="","",Tienda_1!I545)</f>
        <v>Tarjeta de crédito</v>
      </c>
      <c r="F545">
        <f>IF($A545="","",VALUE(RIGHT(Tienda_1!E545,4)))</f>
        <v>2021</v>
      </c>
      <c r="G545">
        <f>IF($A545="","",Tienda_1!C545)</f>
        <v>23100</v>
      </c>
      <c r="H545">
        <f>IF($A545="","",Tienda_1!D545)</f>
        <v>0</v>
      </c>
      <c r="I545">
        <f>IF($A545="","",Tienda_1!H545)</f>
        <v>1</v>
      </c>
      <c r="J545">
        <f>IF($A545="",0,IF(AND(OR('Cuadro-de-mando'!$B$4="(Todas)",'Cuadro-de-mando'!$B$4=$A545),OR('Cuadro-de-mando'!$E$4="(Todas)",'Cuadro-de-mando'!$E$4=$B545),OR('Cuadro-de-mando'!$H$4="(Todas)",'Cuadro-de-mando'!$H$4=$C545),OR('Cuadro-de-mando'!$K$4="(Todas)",'Cuadro-de-mando'!$K$4=$E545),OR('Cuadro-de-mando'!$N$4="(Todos)",'Cuadro-de-mando'!$N$4=$F545)),1,0))</f>
        <v>1</v>
      </c>
    </row>
    <row r="546" spans="1:10" x14ac:dyDescent="0.25">
      <c r="A546" t="str">
        <f>IF(Tienda_1!$A546="","","Tienda 1")</f>
        <v>Tienda 1</v>
      </c>
      <c r="B546" t="str">
        <f>IF($A546="","",Tienda_1!B546)</f>
        <v>Instrumentos musicales</v>
      </c>
      <c r="C546" t="str">
        <f>IF($A546="","",Tienda_1!G546)</f>
        <v>Bogotá</v>
      </c>
      <c r="D546" t="str">
        <f>IF($A546="","",Tienda_1!F546)</f>
        <v>Juan Fernandez</v>
      </c>
      <c r="E546" t="str">
        <f>IF($A546="","",Tienda_1!I546)</f>
        <v>Tarjeta de crédito</v>
      </c>
      <c r="F546">
        <f>IF($A546="","",VALUE(RIGHT(Tienda_1!E546,4)))</f>
        <v>2022</v>
      </c>
      <c r="G546">
        <f>IF($A546="","",Tienda_1!C546)</f>
        <v>694700</v>
      </c>
      <c r="H546">
        <f>IF($A546="","",Tienda_1!D546)</f>
        <v>44400</v>
      </c>
      <c r="I546">
        <f>IF($A546="","",Tienda_1!H546)</f>
        <v>5</v>
      </c>
      <c r="J546">
        <f>IF($A546="",0,IF(AND(OR('Cuadro-de-mando'!$B$4="(Todas)",'Cuadro-de-mando'!$B$4=$A546),OR('Cuadro-de-mando'!$E$4="(Todas)",'Cuadro-de-mando'!$E$4=$B546),OR('Cuadro-de-mando'!$H$4="(Todas)",'Cuadro-de-mando'!$H$4=$C546),OR('Cuadro-de-mando'!$K$4="(Todas)",'Cuadro-de-mando'!$K$4=$E546),OR('Cuadro-de-mando'!$N$4="(Todos)",'Cuadro-de-mando'!$N$4=$F546)),1,0))</f>
        <v>1</v>
      </c>
    </row>
    <row r="547" spans="1:10" x14ac:dyDescent="0.25">
      <c r="A547" t="str">
        <f>IF(Tienda_1!$A547="","","Tienda 1")</f>
        <v>Tienda 1</v>
      </c>
      <c r="B547" t="str">
        <f>IF($A547="","",Tienda_1!B547)</f>
        <v>Instrumentos musicales</v>
      </c>
      <c r="C547" t="str">
        <f>IF($A547="","",Tienda_1!G547)</f>
        <v>Bogotá</v>
      </c>
      <c r="D547" t="str">
        <f>IF($A547="","",Tienda_1!F547)</f>
        <v>Juan Fernandez</v>
      </c>
      <c r="E547" t="str">
        <f>IF($A547="","",Tienda_1!I547)</f>
        <v>Tarjeta de crédito</v>
      </c>
      <c r="F547">
        <f>IF($A547="","",VALUE(RIGHT(Tienda_1!E547,4)))</f>
        <v>2020</v>
      </c>
      <c r="G547">
        <f>IF($A547="","",Tienda_1!C547)</f>
        <v>200800</v>
      </c>
      <c r="H547">
        <f>IF($A547="","",Tienda_1!D547)</f>
        <v>8900</v>
      </c>
      <c r="I547">
        <f>IF($A547="","",Tienda_1!H547)</f>
        <v>3</v>
      </c>
      <c r="J547">
        <f>IF($A547="",0,IF(AND(OR('Cuadro-de-mando'!$B$4="(Todas)",'Cuadro-de-mando'!$B$4=$A547),OR('Cuadro-de-mando'!$E$4="(Todas)",'Cuadro-de-mando'!$E$4=$B547),OR('Cuadro-de-mando'!$H$4="(Todas)",'Cuadro-de-mando'!$H$4=$C547),OR('Cuadro-de-mando'!$K$4="(Todas)",'Cuadro-de-mando'!$K$4=$E547),OR('Cuadro-de-mando'!$N$4="(Todos)",'Cuadro-de-mando'!$N$4=$F547)),1,0))</f>
        <v>1</v>
      </c>
    </row>
    <row r="548" spans="1:10" x14ac:dyDescent="0.25">
      <c r="A548" t="str">
        <f>IF(Tienda_1!$A548="","","Tienda 1")</f>
        <v>Tienda 1</v>
      </c>
      <c r="B548" t="str">
        <f>IF($A548="","",Tienda_1!B548)</f>
        <v>Electrodomésticos</v>
      </c>
      <c r="C548" t="str">
        <f>IF($A548="","",Tienda_1!G548)</f>
        <v>Medellín</v>
      </c>
      <c r="D548" t="str">
        <f>IF($A548="","",Tienda_1!F548)</f>
        <v>Felipe Santos</v>
      </c>
      <c r="E548" t="str">
        <f>IF($A548="","",Tienda_1!I548)</f>
        <v>Nequi</v>
      </c>
      <c r="F548">
        <f>IF($A548="","",VALUE(RIGHT(Tienda_1!E548,4)))</f>
        <v>2022</v>
      </c>
      <c r="G548">
        <f>IF($A548="","",Tienda_1!C548)</f>
        <v>589600</v>
      </c>
      <c r="H548">
        <f>IF($A548="","",Tienda_1!D548)</f>
        <v>29600</v>
      </c>
      <c r="I548">
        <f>IF($A548="","",Tienda_1!H548)</f>
        <v>5</v>
      </c>
      <c r="J548">
        <f>IF($A548="",0,IF(AND(OR('Cuadro-de-mando'!$B$4="(Todas)",'Cuadro-de-mando'!$B$4=$A548),OR('Cuadro-de-mando'!$E$4="(Todas)",'Cuadro-de-mando'!$E$4=$B548),OR('Cuadro-de-mando'!$H$4="(Todas)",'Cuadro-de-mando'!$H$4=$C548),OR('Cuadro-de-mando'!$K$4="(Todas)",'Cuadro-de-mando'!$K$4=$E548),OR('Cuadro-de-mando'!$N$4="(Todos)",'Cuadro-de-mando'!$N$4=$F548)),1,0))</f>
        <v>1</v>
      </c>
    </row>
    <row r="549" spans="1:10" x14ac:dyDescent="0.25">
      <c r="A549" t="str">
        <f>IF(Tienda_1!$A549="","","Tienda 1")</f>
        <v>Tienda 1</v>
      </c>
      <c r="B549" t="str">
        <f>IF($A549="","",Tienda_1!B549)</f>
        <v>Deportes y diversión</v>
      </c>
      <c r="C549" t="str">
        <f>IF($A549="","",Tienda_1!G549)</f>
        <v>Bogotá</v>
      </c>
      <c r="D549" t="str">
        <f>IF($A549="","",Tienda_1!F549)</f>
        <v>Pedro Gomez</v>
      </c>
      <c r="E549" t="str">
        <f>IF($A549="","",Tienda_1!I549)</f>
        <v>Nequi</v>
      </c>
      <c r="F549">
        <f>IF($A549="","",VALUE(RIGHT(Tienda_1!E549,4)))</f>
        <v>2022</v>
      </c>
      <c r="G549">
        <f>IF($A549="","",Tienda_1!C549)</f>
        <v>59400</v>
      </c>
      <c r="H549">
        <f>IF($A549="","",Tienda_1!D549)</f>
        <v>1400</v>
      </c>
      <c r="I549">
        <f>IF($A549="","",Tienda_1!H549)</f>
        <v>3</v>
      </c>
      <c r="J549">
        <f>IF($A549="",0,IF(AND(OR('Cuadro-de-mando'!$B$4="(Todas)",'Cuadro-de-mando'!$B$4=$A549),OR('Cuadro-de-mando'!$E$4="(Todas)",'Cuadro-de-mando'!$E$4=$B549),OR('Cuadro-de-mando'!$H$4="(Todas)",'Cuadro-de-mando'!$H$4=$C549),OR('Cuadro-de-mando'!$K$4="(Todas)",'Cuadro-de-mando'!$K$4=$E549),OR('Cuadro-de-mando'!$N$4="(Todos)",'Cuadro-de-mando'!$N$4=$F549)),1,0))</f>
        <v>1</v>
      </c>
    </row>
    <row r="550" spans="1:10" x14ac:dyDescent="0.25">
      <c r="A550" t="str">
        <f>IF(Tienda_1!$A550="","","Tienda 1")</f>
        <v>Tienda 1</v>
      </c>
      <c r="B550" t="str">
        <f>IF($A550="","",Tienda_1!B550)</f>
        <v>Deportes y diversión</v>
      </c>
      <c r="C550" t="str">
        <f>IF($A550="","",Tienda_1!G550)</f>
        <v>Medellín</v>
      </c>
      <c r="D550" t="str">
        <f>IF($A550="","",Tienda_1!F550)</f>
        <v>Izabela de León</v>
      </c>
      <c r="E550" t="str">
        <f>IF($A550="","",Tienda_1!I550)</f>
        <v>Tarjeta de crédito</v>
      </c>
      <c r="F550">
        <f>IF($A550="","",VALUE(RIGHT(Tienda_1!E550,4)))</f>
        <v>2021</v>
      </c>
      <c r="G550">
        <f>IF($A550="","",Tienda_1!C550)</f>
        <v>46300</v>
      </c>
      <c r="H550">
        <f>IF($A550="","",Tienda_1!D550)</f>
        <v>0</v>
      </c>
      <c r="I550">
        <f>IF($A550="","",Tienda_1!H550)</f>
        <v>3</v>
      </c>
      <c r="J550">
        <f>IF($A550="",0,IF(AND(OR('Cuadro-de-mando'!$B$4="(Todas)",'Cuadro-de-mando'!$B$4=$A550),OR('Cuadro-de-mando'!$E$4="(Todas)",'Cuadro-de-mando'!$E$4=$B550),OR('Cuadro-de-mando'!$H$4="(Todas)",'Cuadro-de-mando'!$H$4=$C550),OR('Cuadro-de-mando'!$K$4="(Todas)",'Cuadro-de-mando'!$K$4=$E550),OR('Cuadro-de-mando'!$N$4="(Todos)",'Cuadro-de-mando'!$N$4=$F550)),1,0))</f>
        <v>1</v>
      </c>
    </row>
    <row r="551" spans="1:10" x14ac:dyDescent="0.25">
      <c r="A551" t="str">
        <f>IF(Tienda_1!$A551="","","Tienda 1")</f>
        <v>Tienda 1</v>
      </c>
      <c r="B551" t="str">
        <f>IF($A551="","",Tienda_1!B551)</f>
        <v>Electrónicos</v>
      </c>
      <c r="C551" t="str">
        <f>IF($A551="","",Tienda_1!G551)</f>
        <v>Soacha</v>
      </c>
      <c r="D551" t="str">
        <f>IF($A551="","",Tienda_1!F551)</f>
        <v>Blanca Ramirez</v>
      </c>
      <c r="E551" t="str">
        <f>IF($A551="","",Tienda_1!I551)</f>
        <v>Tarjeta de crédito</v>
      </c>
      <c r="F551">
        <f>IF($A551="","",VALUE(RIGHT(Tienda_1!E551,4)))</f>
        <v>2023</v>
      </c>
      <c r="G551">
        <f>IF($A551="","",Tienda_1!C551)</f>
        <v>843100</v>
      </c>
      <c r="H551">
        <f>IF($A551="","",Tienda_1!D551)</f>
        <v>45300</v>
      </c>
      <c r="I551">
        <f>IF($A551="","",Tienda_1!H551)</f>
        <v>4</v>
      </c>
      <c r="J551">
        <f>IF($A551="",0,IF(AND(OR('Cuadro-de-mando'!$B$4="(Todas)",'Cuadro-de-mando'!$B$4=$A551),OR('Cuadro-de-mando'!$E$4="(Todas)",'Cuadro-de-mando'!$E$4=$B551),OR('Cuadro-de-mando'!$H$4="(Todas)",'Cuadro-de-mando'!$H$4=$C551),OR('Cuadro-de-mando'!$K$4="(Todas)",'Cuadro-de-mando'!$K$4=$E551),OR('Cuadro-de-mando'!$N$4="(Todos)",'Cuadro-de-mando'!$N$4=$F551)),1,0))</f>
        <v>1</v>
      </c>
    </row>
    <row r="552" spans="1:10" x14ac:dyDescent="0.25">
      <c r="A552" t="str">
        <f>IF(Tienda_1!$A552="","","Tienda 1")</f>
        <v>Tienda 1</v>
      </c>
      <c r="B552" t="str">
        <f>IF($A552="","",Tienda_1!B552)</f>
        <v>Electrodomésticos</v>
      </c>
      <c r="C552" t="str">
        <f>IF($A552="","",Tienda_1!G552)</f>
        <v>Bogotá</v>
      </c>
      <c r="D552" t="str">
        <f>IF($A552="","",Tienda_1!F552)</f>
        <v>Juliana Costa</v>
      </c>
      <c r="E552" t="str">
        <f>IF($A552="","",Tienda_1!I552)</f>
        <v>Nequi</v>
      </c>
      <c r="F552">
        <f>IF($A552="","",VALUE(RIGHT(Tienda_1!E552,4)))</f>
        <v>2021</v>
      </c>
      <c r="G552">
        <f>IF($A552="","",Tienda_1!C552)</f>
        <v>1835300</v>
      </c>
      <c r="H552">
        <f>IF($A552="","",Tienda_1!D552)</f>
        <v>98200</v>
      </c>
      <c r="I552">
        <f>IF($A552="","",Tienda_1!H552)</f>
        <v>4</v>
      </c>
      <c r="J552">
        <f>IF($A552="",0,IF(AND(OR('Cuadro-de-mando'!$B$4="(Todas)",'Cuadro-de-mando'!$B$4=$A552),OR('Cuadro-de-mando'!$E$4="(Todas)",'Cuadro-de-mando'!$E$4=$B552),OR('Cuadro-de-mando'!$H$4="(Todas)",'Cuadro-de-mando'!$H$4=$C552),OR('Cuadro-de-mando'!$K$4="(Todas)",'Cuadro-de-mando'!$K$4=$E552),OR('Cuadro-de-mando'!$N$4="(Todos)",'Cuadro-de-mando'!$N$4=$F552)),1,0))</f>
        <v>1</v>
      </c>
    </row>
    <row r="553" spans="1:10" x14ac:dyDescent="0.25">
      <c r="A553" t="str">
        <f>IF(Tienda_1!$A553="","","Tienda 1")</f>
        <v>Tienda 1</v>
      </c>
      <c r="B553" t="str">
        <f>IF($A553="","",Tienda_1!B553)</f>
        <v>Instrumentos musicales</v>
      </c>
      <c r="C553" t="str">
        <f>IF($A553="","",Tienda_1!G553)</f>
        <v>Cali</v>
      </c>
      <c r="D553" t="str">
        <f>IF($A553="","",Tienda_1!F553)</f>
        <v>Maria Alfonso</v>
      </c>
      <c r="E553" t="str">
        <f>IF($A553="","",Tienda_1!I553)</f>
        <v>Nequi</v>
      </c>
      <c r="F553">
        <f>IF($A553="","",VALUE(RIGHT(Tienda_1!E553,4)))</f>
        <v>2020</v>
      </c>
      <c r="G553">
        <f>IF($A553="","",Tienda_1!C553)</f>
        <v>927500</v>
      </c>
      <c r="H553">
        <f>IF($A553="","",Tienda_1!D553)</f>
        <v>47600</v>
      </c>
      <c r="I553">
        <f>IF($A553="","",Tienda_1!H553)</f>
        <v>5</v>
      </c>
      <c r="J553">
        <f>IF($A553="",0,IF(AND(OR('Cuadro-de-mando'!$B$4="(Todas)",'Cuadro-de-mando'!$B$4=$A553),OR('Cuadro-de-mando'!$E$4="(Todas)",'Cuadro-de-mando'!$E$4=$B553),OR('Cuadro-de-mando'!$H$4="(Todas)",'Cuadro-de-mando'!$H$4=$C553),OR('Cuadro-de-mando'!$K$4="(Todas)",'Cuadro-de-mando'!$K$4=$E553),OR('Cuadro-de-mando'!$N$4="(Todos)",'Cuadro-de-mando'!$N$4=$F553)),1,0))</f>
        <v>1</v>
      </c>
    </row>
    <row r="554" spans="1:10" x14ac:dyDescent="0.25">
      <c r="A554" t="str">
        <f>IF(Tienda_1!$A554="","","Tienda 1")</f>
        <v>Tienda 1</v>
      </c>
      <c r="B554" t="str">
        <f>IF($A554="","",Tienda_1!B554)</f>
        <v>Artículos para el hogar</v>
      </c>
      <c r="C554" t="str">
        <f>IF($A554="","",Tienda_1!G554)</f>
        <v>Medellín</v>
      </c>
      <c r="D554" t="str">
        <f>IF($A554="","",Tienda_1!F554)</f>
        <v>Rafael Acosta</v>
      </c>
      <c r="E554" t="str">
        <f>IF($A554="","",Tienda_1!I554)</f>
        <v>Tarjeta de crédito</v>
      </c>
      <c r="F554">
        <f>IF($A554="","",VALUE(RIGHT(Tienda_1!E554,4)))</f>
        <v>2022</v>
      </c>
      <c r="G554">
        <f>IF($A554="","",Tienda_1!C554)</f>
        <v>66500</v>
      </c>
      <c r="H554">
        <f>IF($A554="","",Tienda_1!D554)</f>
        <v>1700</v>
      </c>
      <c r="I554">
        <f>IF($A554="","",Tienda_1!H554)</f>
        <v>5</v>
      </c>
      <c r="J554">
        <f>IF($A554="",0,IF(AND(OR('Cuadro-de-mando'!$B$4="(Todas)",'Cuadro-de-mando'!$B$4=$A554),OR('Cuadro-de-mando'!$E$4="(Todas)",'Cuadro-de-mando'!$E$4=$B554),OR('Cuadro-de-mando'!$H$4="(Todas)",'Cuadro-de-mando'!$H$4=$C554),OR('Cuadro-de-mando'!$K$4="(Todas)",'Cuadro-de-mando'!$K$4=$E554),OR('Cuadro-de-mando'!$N$4="(Todos)",'Cuadro-de-mando'!$N$4=$F554)),1,0))</f>
        <v>1</v>
      </c>
    </row>
    <row r="555" spans="1:10" x14ac:dyDescent="0.25">
      <c r="A555" t="str">
        <f>IF(Tienda_1!$A555="","","Tienda 1")</f>
        <v>Tienda 1</v>
      </c>
      <c r="B555" t="str">
        <f>IF($A555="","",Tienda_1!B555)</f>
        <v>Electrodomésticos</v>
      </c>
      <c r="C555" t="str">
        <f>IF($A555="","",Tienda_1!G555)</f>
        <v>Bogotá</v>
      </c>
      <c r="D555" t="str">
        <f>IF($A555="","",Tienda_1!F555)</f>
        <v>Felipe Santos</v>
      </c>
      <c r="E555" t="str">
        <f>IF($A555="","",Tienda_1!I555)</f>
        <v>Tarjeta de crédito</v>
      </c>
      <c r="F555">
        <f>IF($A555="","",VALUE(RIGHT(Tienda_1!E555,4)))</f>
        <v>2020</v>
      </c>
      <c r="G555">
        <f>IF($A555="","",Tienda_1!C555)</f>
        <v>1444100</v>
      </c>
      <c r="H555">
        <f>IF($A555="","",Tienda_1!D555)</f>
        <v>79300</v>
      </c>
      <c r="I555">
        <f>IF($A555="","",Tienda_1!H555)</f>
        <v>5</v>
      </c>
      <c r="J555">
        <f>IF($A555="",0,IF(AND(OR('Cuadro-de-mando'!$B$4="(Todas)",'Cuadro-de-mando'!$B$4=$A555),OR('Cuadro-de-mando'!$E$4="(Todas)",'Cuadro-de-mando'!$E$4=$B555),OR('Cuadro-de-mando'!$H$4="(Todas)",'Cuadro-de-mando'!$H$4=$C555),OR('Cuadro-de-mando'!$K$4="(Todas)",'Cuadro-de-mando'!$K$4=$E555),OR('Cuadro-de-mando'!$N$4="(Todos)",'Cuadro-de-mando'!$N$4=$F555)),1,0))</f>
        <v>1</v>
      </c>
    </row>
    <row r="556" spans="1:10" x14ac:dyDescent="0.25">
      <c r="A556" t="str">
        <f>IF(Tienda_1!$A556="","","Tienda 1")</f>
        <v>Tienda 1</v>
      </c>
      <c r="B556" t="str">
        <f>IF($A556="","",Tienda_1!B556)</f>
        <v>Electrónicos</v>
      </c>
      <c r="C556" t="str">
        <f>IF($A556="","",Tienda_1!G556)</f>
        <v>Bogotá</v>
      </c>
      <c r="D556" t="str">
        <f>IF($A556="","",Tienda_1!F556)</f>
        <v>Juliana Costa</v>
      </c>
      <c r="E556" t="str">
        <f>IF($A556="","",Tienda_1!I556)</f>
        <v>Tarjeta de crédito</v>
      </c>
      <c r="F556">
        <f>IF($A556="","",VALUE(RIGHT(Tienda_1!E556,4)))</f>
        <v>2021</v>
      </c>
      <c r="G556">
        <f>IF($A556="","",Tienda_1!C556)</f>
        <v>1142000</v>
      </c>
      <c r="H556">
        <f>IF($A556="","",Tienda_1!D556)</f>
        <v>65500</v>
      </c>
      <c r="I556">
        <f>IF($A556="","",Tienda_1!H556)</f>
        <v>1</v>
      </c>
      <c r="J556">
        <f>IF($A556="",0,IF(AND(OR('Cuadro-de-mando'!$B$4="(Todas)",'Cuadro-de-mando'!$B$4=$A556),OR('Cuadro-de-mando'!$E$4="(Todas)",'Cuadro-de-mando'!$E$4=$B556),OR('Cuadro-de-mando'!$H$4="(Todas)",'Cuadro-de-mando'!$H$4=$C556),OR('Cuadro-de-mando'!$K$4="(Todas)",'Cuadro-de-mando'!$K$4=$E556),OR('Cuadro-de-mando'!$N$4="(Todos)",'Cuadro-de-mando'!$N$4=$F556)),1,0))</f>
        <v>1</v>
      </c>
    </row>
    <row r="557" spans="1:10" x14ac:dyDescent="0.25">
      <c r="A557" t="str">
        <f>IF(Tienda_1!$A557="","","Tienda 1")</f>
        <v>Tienda 1</v>
      </c>
      <c r="B557" t="str">
        <f>IF($A557="","",Tienda_1!B557)</f>
        <v>Instrumentos musicales</v>
      </c>
      <c r="C557" t="str">
        <f>IF($A557="","",Tienda_1!G557)</f>
        <v>Medellín</v>
      </c>
      <c r="D557" t="str">
        <f>IF($A557="","",Tienda_1!F557)</f>
        <v>Felipe Santos</v>
      </c>
      <c r="E557" t="str">
        <f>IF($A557="","",Tienda_1!I557)</f>
        <v>Tarjeta de crédito</v>
      </c>
      <c r="F557">
        <f>IF($A557="","",VALUE(RIGHT(Tienda_1!E557,4)))</f>
        <v>2020</v>
      </c>
      <c r="G557">
        <f>IF($A557="","",Tienda_1!C557)</f>
        <v>40300</v>
      </c>
      <c r="H557">
        <f>IF($A557="","",Tienda_1!D557)</f>
        <v>8000</v>
      </c>
      <c r="I557">
        <f>IF($A557="","",Tienda_1!H557)</f>
        <v>4</v>
      </c>
      <c r="J557">
        <f>IF($A557="",0,IF(AND(OR('Cuadro-de-mando'!$B$4="(Todas)",'Cuadro-de-mando'!$B$4=$A557),OR('Cuadro-de-mando'!$E$4="(Todas)",'Cuadro-de-mando'!$E$4=$B557),OR('Cuadro-de-mando'!$H$4="(Todas)",'Cuadro-de-mando'!$H$4=$C557),OR('Cuadro-de-mando'!$K$4="(Todas)",'Cuadro-de-mando'!$K$4=$E557),OR('Cuadro-de-mando'!$N$4="(Todos)",'Cuadro-de-mando'!$N$4=$F557)),1,0))</f>
        <v>1</v>
      </c>
    </row>
    <row r="558" spans="1:10" x14ac:dyDescent="0.25">
      <c r="A558" t="str">
        <f>IF(Tienda_1!$A558="","","Tienda 1")</f>
        <v>Tienda 1</v>
      </c>
      <c r="B558" t="str">
        <f>IF($A558="","",Tienda_1!B558)</f>
        <v>Juguetes</v>
      </c>
      <c r="C558" t="str">
        <f>IF($A558="","",Tienda_1!G558)</f>
        <v>Bogotá</v>
      </c>
      <c r="D558" t="str">
        <f>IF($A558="","",Tienda_1!F558)</f>
        <v>Felipe Santos</v>
      </c>
      <c r="E558" t="str">
        <f>IF($A558="","",Tienda_1!I558)</f>
        <v>Tarjeta de crédito</v>
      </c>
      <c r="F558">
        <f>IF($A558="","",VALUE(RIGHT(Tienda_1!E558,4)))</f>
        <v>2020</v>
      </c>
      <c r="G558">
        <f>IF($A558="","",Tienda_1!C558)</f>
        <v>74800</v>
      </c>
      <c r="H558">
        <f>IF($A558="","",Tienda_1!D558)</f>
        <v>4200</v>
      </c>
      <c r="I558">
        <f>IF($A558="","",Tienda_1!H558)</f>
        <v>5</v>
      </c>
      <c r="J558">
        <f>IF($A558="",0,IF(AND(OR('Cuadro-de-mando'!$B$4="(Todas)",'Cuadro-de-mando'!$B$4=$A558),OR('Cuadro-de-mando'!$E$4="(Todas)",'Cuadro-de-mando'!$E$4=$B558),OR('Cuadro-de-mando'!$H$4="(Todas)",'Cuadro-de-mando'!$H$4=$C558),OR('Cuadro-de-mando'!$K$4="(Todas)",'Cuadro-de-mando'!$K$4=$E558),OR('Cuadro-de-mando'!$N$4="(Todos)",'Cuadro-de-mando'!$N$4=$F558)),1,0))</f>
        <v>1</v>
      </c>
    </row>
    <row r="559" spans="1:10" x14ac:dyDescent="0.25">
      <c r="A559" t="str">
        <f>IF(Tienda_1!$A559="","","Tienda 1")</f>
        <v>Tienda 1</v>
      </c>
      <c r="B559" t="str">
        <f>IF($A559="","",Tienda_1!B559)</f>
        <v>Muebles</v>
      </c>
      <c r="C559" t="str">
        <f>IF($A559="","",Tienda_1!G559)</f>
        <v>Cúcuta</v>
      </c>
      <c r="D559" t="str">
        <f>IF($A559="","",Tienda_1!F559)</f>
        <v>Pedro Gomez</v>
      </c>
      <c r="E559" t="str">
        <f>IF($A559="","",Tienda_1!I559)</f>
        <v>Tarjeta de crédito</v>
      </c>
      <c r="F559">
        <f>IF($A559="","",VALUE(RIGHT(Tienda_1!E559,4)))</f>
        <v>2020</v>
      </c>
      <c r="G559">
        <f>IF($A559="","",Tienda_1!C559)</f>
        <v>861900</v>
      </c>
      <c r="H559">
        <f>IF($A559="","",Tienda_1!D559)</f>
        <v>44100</v>
      </c>
      <c r="I559">
        <f>IF($A559="","",Tienda_1!H559)</f>
        <v>5</v>
      </c>
      <c r="J559">
        <f>IF($A559="",0,IF(AND(OR('Cuadro-de-mando'!$B$4="(Todas)",'Cuadro-de-mando'!$B$4=$A559),OR('Cuadro-de-mando'!$E$4="(Todas)",'Cuadro-de-mando'!$E$4=$B559),OR('Cuadro-de-mando'!$H$4="(Todas)",'Cuadro-de-mando'!$H$4=$C559),OR('Cuadro-de-mando'!$K$4="(Todas)",'Cuadro-de-mando'!$K$4=$E559),OR('Cuadro-de-mando'!$N$4="(Todos)",'Cuadro-de-mando'!$N$4=$F559)),1,0))</f>
        <v>1</v>
      </c>
    </row>
    <row r="560" spans="1:10" x14ac:dyDescent="0.25">
      <c r="A560" t="str">
        <f>IF(Tienda_1!$A560="","","Tienda 1")</f>
        <v>Tienda 1</v>
      </c>
      <c r="B560" t="str">
        <f>IF($A560="","",Tienda_1!B560)</f>
        <v>Muebles</v>
      </c>
      <c r="C560" t="str">
        <f>IF($A560="","",Tienda_1!G560)</f>
        <v>Bogotá</v>
      </c>
      <c r="D560" t="str">
        <f>IF($A560="","",Tienda_1!F560)</f>
        <v>Pedro Gomez</v>
      </c>
      <c r="E560" t="str">
        <f>IF($A560="","",Tienda_1!I560)</f>
        <v>Tarjeta de crédito</v>
      </c>
      <c r="F560">
        <f>IF($A560="","",VALUE(RIGHT(Tienda_1!E560,4)))</f>
        <v>2020</v>
      </c>
      <c r="G560">
        <f>IF($A560="","",Tienda_1!C560)</f>
        <v>250400</v>
      </c>
      <c r="H560">
        <f>IF($A560="","",Tienda_1!D560)</f>
        <v>13500</v>
      </c>
      <c r="I560">
        <f>IF($A560="","",Tienda_1!H560)</f>
        <v>5</v>
      </c>
      <c r="J560">
        <f>IF($A560="",0,IF(AND(OR('Cuadro-de-mando'!$B$4="(Todas)",'Cuadro-de-mando'!$B$4=$A560),OR('Cuadro-de-mando'!$E$4="(Todas)",'Cuadro-de-mando'!$E$4=$B560),OR('Cuadro-de-mando'!$H$4="(Todas)",'Cuadro-de-mando'!$H$4=$C560),OR('Cuadro-de-mando'!$K$4="(Todas)",'Cuadro-de-mando'!$K$4=$E560),OR('Cuadro-de-mando'!$N$4="(Todos)",'Cuadro-de-mando'!$N$4=$F560)),1,0))</f>
        <v>1</v>
      </c>
    </row>
    <row r="561" spans="1:10" x14ac:dyDescent="0.25">
      <c r="A561" t="str">
        <f>IF(Tienda_1!$A561="","","Tienda 1")</f>
        <v>Tienda 1</v>
      </c>
      <c r="B561" t="str">
        <f>IF($A561="","",Tienda_1!B561)</f>
        <v>Juguetes</v>
      </c>
      <c r="C561" t="str">
        <f>IF($A561="","",Tienda_1!G561)</f>
        <v>Riohacha</v>
      </c>
      <c r="D561" t="str">
        <f>IF($A561="","",Tienda_1!F561)</f>
        <v>Juliana Costa</v>
      </c>
      <c r="E561" t="str">
        <f>IF($A561="","",Tienda_1!I561)</f>
        <v>Nequi</v>
      </c>
      <c r="F561">
        <f>IF($A561="","",VALUE(RIGHT(Tienda_1!E561,4)))</f>
        <v>2020</v>
      </c>
      <c r="G561">
        <f>IF($A561="","",Tienda_1!C561)</f>
        <v>16100</v>
      </c>
      <c r="H561">
        <f>IF($A561="","",Tienda_1!D561)</f>
        <v>0</v>
      </c>
      <c r="I561">
        <f>IF($A561="","",Tienda_1!H561)</f>
        <v>5</v>
      </c>
      <c r="J561">
        <f>IF($A561="",0,IF(AND(OR('Cuadro-de-mando'!$B$4="(Todas)",'Cuadro-de-mando'!$B$4=$A561),OR('Cuadro-de-mando'!$E$4="(Todas)",'Cuadro-de-mando'!$E$4=$B561),OR('Cuadro-de-mando'!$H$4="(Todas)",'Cuadro-de-mando'!$H$4=$C561),OR('Cuadro-de-mando'!$K$4="(Todas)",'Cuadro-de-mando'!$K$4=$E561),OR('Cuadro-de-mando'!$N$4="(Todos)",'Cuadro-de-mando'!$N$4=$F561)),1,0))</f>
        <v>1</v>
      </c>
    </row>
    <row r="562" spans="1:10" x14ac:dyDescent="0.25">
      <c r="A562" t="str">
        <f>IF(Tienda_1!$A562="","","Tienda 1")</f>
        <v>Tienda 1</v>
      </c>
      <c r="B562" t="str">
        <f>IF($A562="","",Tienda_1!B562)</f>
        <v>Electrodomésticos</v>
      </c>
      <c r="C562" t="str">
        <f>IF($A562="","",Tienda_1!G562)</f>
        <v>Bucaramanga</v>
      </c>
      <c r="D562" t="str">
        <f>IF($A562="","",Tienda_1!F562)</f>
        <v>Rafael Acosta</v>
      </c>
      <c r="E562" t="str">
        <f>IF($A562="","",Tienda_1!I562)</f>
        <v>Tarjeta de crédito</v>
      </c>
      <c r="F562">
        <f>IF($A562="","",VALUE(RIGHT(Tienda_1!E562,4)))</f>
        <v>2020</v>
      </c>
      <c r="G562">
        <f>IF($A562="","",Tienda_1!C562)</f>
        <v>831500</v>
      </c>
      <c r="H562">
        <f>IF($A562="","",Tienda_1!D562)</f>
        <v>42500</v>
      </c>
      <c r="I562">
        <f>IF($A562="","",Tienda_1!H562)</f>
        <v>5</v>
      </c>
      <c r="J562">
        <f>IF($A562="",0,IF(AND(OR('Cuadro-de-mando'!$B$4="(Todas)",'Cuadro-de-mando'!$B$4=$A562),OR('Cuadro-de-mando'!$E$4="(Todas)",'Cuadro-de-mando'!$E$4=$B562),OR('Cuadro-de-mando'!$H$4="(Todas)",'Cuadro-de-mando'!$H$4=$C562),OR('Cuadro-de-mando'!$K$4="(Todas)",'Cuadro-de-mando'!$K$4=$E562),OR('Cuadro-de-mando'!$N$4="(Todos)",'Cuadro-de-mando'!$N$4=$F562)),1,0))</f>
        <v>1</v>
      </c>
    </row>
    <row r="563" spans="1:10" x14ac:dyDescent="0.25">
      <c r="A563" t="str">
        <f>IF(Tienda_1!$A563="","","Tienda 1")</f>
        <v>Tienda 1</v>
      </c>
      <c r="B563" t="str">
        <f>IF($A563="","",Tienda_1!B563)</f>
        <v>Electrodomésticos</v>
      </c>
      <c r="C563" t="str">
        <f>IF($A563="","",Tienda_1!G563)</f>
        <v>Medellín</v>
      </c>
      <c r="D563" t="str">
        <f>IF($A563="","",Tienda_1!F563)</f>
        <v>Blanca Ramirez</v>
      </c>
      <c r="E563" t="str">
        <f>IF($A563="","",Tienda_1!I563)</f>
        <v>Tarjeta de crédito</v>
      </c>
      <c r="F563">
        <f>IF($A563="","",VALUE(RIGHT(Tienda_1!E563,4)))</f>
        <v>2020</v>
      </c>
      <c r="G563">
        <f>IF($A563="","",Tienda_1!C563)</f>
        <v>1332400</v>
      </c>
      <c r="H563">
        <f>IF($A563="","",Tienda_1!D563)</f>
        <v>71200</v>
      </c>
      <c r="I563">
        <f>IF($A563="","",Tienda_1!H563)</f>
        <v>5</v>
      </c>
      <c r="J563">
        <f>IF($A563="",0,IF(AND(OR('Cuadro-de-mando'!$B$4="(Todas)",'Cuadro-de-mando'!$B$4=$A563),OR('Cuadro-de-mando'!$E$4="(Todas)",'Cuadro-de-mando'!$E$4=$B563),OR('Cuadro-de-mando'!$H$4="(Todas)",'Cuadro-de-mando'!$H$4=$C563),OR('Cuadro-de-mando'!$K$4="(Todas)",'Cuadro-de-mando'!$K$4=$E563),OR('Cuadro-de-mando'!$N$4="(Todos)",'Cuadro-de-mando'!$N$4=$F563)),1,0))</f>
        <v>1</v>
      </c>
    </row>
    <row r="564" spans="1:10" x14ac:dyDescent="0.25">
      <c r="A564" t="str">
        <f>IF(Tienda_1!$A564="","","Tienda 1")</f>
        <v>Tienda 1</v>
      </c>
      <c r="B564" t="str">
        <f>IF($A564="","",Tienda_1!B564)</f>
        <v>Juguetes</v>
      </c>
      <c r="C564" t="str">
        <f>IF($A564="","",Tienda_1!G564)</f>
        <v>Medellín</v>
      </c>
      <c r="D564" t="str">
        <f>IF($A564="","",Tienda_1!F564)</f>
        <v>Felipe Santos</v>
      </c>
      <c r="E564" t="str">
        <f>IF($A564="","",Tienda_1!I564)</f>
        <v>Tarjeta de crédito</v>
      </c>
      <c r="F564">
        <f>IF($A564="","",VALUE(RIGHT(Tienda_1!E564,4)))</f>
        <v>2020</v>
      </c>
      <c r="G564">
        <f>IF($A564="","",Tienda_1!C564)</f>
        <v>76800</v>
      </c>
      <c r="H564">
        <f>IF($A564="","",Tienda_1!D564)</f>
        <v>4600</v>
      </c>
      <c r="I564">
        <f>IF($A564="","",Tienda_1!H564)</f>
        <v>5</v>
      </c>
      <c r="J564">
        <f>IF($A564="",0,IF(AND(OR('Cuadro-de-mando'!$B$4="(Todas)",'Cuadro-de-mando'!$B$4=$A564),OR('Cuadro-de-mando'!$E$4="(Todas)",'Cuadro-de-mando'!$E$4=$B564),OR('Cuadro-de-mando'!$H$4="(Todas)",'Cuadro-de-mando'!$H$4=$C564),OR('Cuadro-de-mando'!$K$4="(Todas)",'Cuadro-de-mando'!$K$4=$E564),OR('Cuadro-de-mando'!$N$4="(Todos)",'Cuadro-de-mando'!$N$4=$F564)),1,0))</f>
        <v>1</v>
      </c>
    </row>
    <row r="565" spans="1:10" x14ac:dyDescent="0.25">
      <c r="A565" t="str">
        <f>IF(Tienda_1!$A565="","","Tienda 1")</f>
        <v>Tienda 1</v>
      </c>
      <c r="B565" t="str">
        <f>IF($A565="","",Tienda_1!B565)</f>
        <v>Electrodomésticos</v>
      </c>
      <c r="C565" t="str">
        <f>IF($A565="","",Tienda_1!G565)</f>
        <v>Medellín</v>
      </c>
      <c r="D565" t="str">
        <f>IF($A565="","",Tienda_1!F565)</f>
        <v>Juliana Costa</v>
      </c>
      <c r="E565" t="str">
        <f>IF($A565="","",Tienda_1!I565)</f>
        <v>Tarjeta de débito</v>
      </c>
      <c r="F565">
        <f>IF($A565="","",VALUE(RIGHT(Tienda_1!E565,4)))</f>
        <v>2021</v>
      </c>
      <c r="G565">
        <f>IF($A565="","",Tienda_1!C565)</f>
        <v>1042700</v>
      </c>
      <c r="H565">
        <f>IF($A565="","",Tienda_1!D565)</f>
        <v>55900</v>
      </c>
      <c r="I565">
        <f>IF($A565="","",Tienda_1!H565)</f>
        <v>5</v>
      </c>
      <c r="J565">
        <f>IF($A565="",0,IF(AND(OR('Cuadro-de-mando'!$B$4="(Todas)",'Cuadro-de-mando'!$B$4=$A565),OR('Cuadro-de-mando'!$E$4="(Todas)",'Cuadro-de-mando'!$E$4=$B565),OR('Cuadro-de-mando'!$H$4="(Todas)",'Cuadro-de-mando'!$H$4=$C565),OR('Cuadro-de-mando'!$K$4="(Todas)",'Cuadro-de-mando'!$K$4=$E565),OR('Cuadro-de-mando'!$N$4="(Todos)",'Cuadro-de-mando'!$N$4=$F565)),1,0))</f>
        <v>1</v>
      </c>
    </row>
    <row r="566" spans="1:10" x14ac:dyDescent="0.25">
      <c r="A566" t="str">
        <f>IF(Tienda_1!$A566="","","Tienda 1")</f>
        <v>Tienda 1</v>
      </c>
      <c r="B566" t="str">
        <f>IF($A566="","",Tienda_1!B566)</f>
        <v>Muebles</v>
      </c>
      <c r="C566" t="str">
        <f>IF($A566="","",Tienda_1!G566)</f>
        <v>Pasto</v>
      </c>
      <c r="D566" t="str">
        <f>IF($A566="","",Tienda_1!F566)</f>
        <v>Pedro Gomez</v>
      </c>
      <c r="E566" t="str">
        <f>IF($A566="","",Tienda_1!I566)</f>
        <v>Nequi</v>
      </c>
      <c r="F566">
        <f>IF($A566="","",VALUE(RIGHT(Tienda_1!E566,4)))</f>
        <v>2022</v>
      </c>
      <c r="G566">
        <f>IF($A566="","",Tienda_1!C566)</f>
        <v>296300</v>
      </c>
      <c r="H566">
        <f>IF($A566="","",Tienda_1!D566)</f>
        <v>16000</v>
      </c>
      <c r="I566">
        <f>IF($A566="","",Tienda_1!H566)</f>
        <v>4</v>
      </c>
      <c r="J566">
        <f>IF($A566="",0,IF(AND(OR('Cuadro-de-mando'!$B$4="(Todas)",'Cuadro-de-mando'!$B$4=$A566),OR('Cuadro-de-mando'!$E$4="(Todas)",'Cuadro-de-mando'!$E$4=$B566),OR('Cuadro-de-mando'!$H$4="(Todas)",'Cuadro-de-mando'!$H$4=$C566),OR('Cuadro-de-mando'!$K$4="(Todas)",'Cuadro-de-mando'!$K$4=$E566),OR('Cuadro-de-mando'!$N$4="(Todos)",'Cuadro-de-mando'!$N$4=$F566)),1,0))</f>
        <v>1</v>
      </c>
    </row>
    <row r="567" spans="1:10" x14ac:dyDescent="0.25">
      <c r="A567" t="str">
        <f>IF(Tienda_1!$A567="","","Tienda 1")</f>
        <v>Tienda 1</v>
      </c>
      <c r="B567" t="str">
        <f>IF($A567="","",Tienda_1!B567)</f>
        <v>Electrónicos</v>
      </c>
      <c r="C567" t="str">
        <f>IF($A567="","",Tienda_1!G567)</f>
        <v>Bogotá</v>
      </c>
      <c r="D567" t="str">
        <f>IF($A567="","",Tienda_1!F567)</f>
        <v>Izabela de León</v>
      </c>
      <c r="E567" t="str">
        <f>IF($A567="","",Tienda_1!I567)</f>
        <v>Nequi</v>
      </c>
      <c r="F567">
        <f>IF($A567="","",VALUE(RIGHT(Tienda_1!E567,4)))</f>
        <v>2021</v>
      </c>
      <c r="G567">
        <f>IF($A567="","",Tienda_1!C567)</f>
        <v>853400</v>
      </c>
      <c r="H567">
        <f>IF($A567="","",Tienda_1!D567)</f>
        <v>46100</v>
      </c>
      <c r="I567">
        <f>IF($A567="","",Tienda_1!H567)</f>
        <v>4</v>
      </c>
      <c r="J567">
        <f>IF($A567="",0,IF(AND(OR('Cuadro-de-mando'!$B$4="(Todas)",'Cuadro-de-mando'!$B$4=$A567),OR('Cuadro-de-mando'!$E$4="(Todas)",'Cuadro-de-mando'!$E$4=$B567),OR('Cuadro-de-mando'!$H$4="(Todas)",'Cuadro-de-mando'!$H$4=$C567),OR('Cuadro-de-mando'!$K$4="(Todas)",'Cuadro-de-mando'!$K$4=$E567),OR('Cuadro-de-mando'!$N$4="(Todos)",'Cuadro-de-mando'!$N$4=$F567)),1,0))</f>
        <v>1</v>
      </c>
    </row>
    <row r="568" spans="1:10" x14ac:dyDescent="0.25">
      <c r="A568" t="str">
        <f>IF(Tienda_1!$A568="","","Tienda 1")</f>
        <v>Tienda 1</v>
      </c>
      <c r="B568" t="str">
        <f>IF($A568="","",Tienda_1!B568)</f>
        <v>Electrónicos</v>
      </c>
      <c r="C568" t="str">
        <f>IF($A568="","",Tienda_1!G568)</f>
        <v>Medellín</v>
      </c>
      <c r="D568" t="str">
        <f>IF($A568="","",Tienda_1!F568)</f>
        <v>Juan Fernandez</v>
      </c>
      <c r="E568" t="str">
        <f>IF($A568="","",Tienda_1!I568)</f>
        <v>Tarjeta de crédito</v>
      </c>
      <c r="F568">
        <f>IF($A568="","",VALUE(RIGHT(Tienda_1!E568,4)))</f>
        <v>2020</v>
      </c>
      <c r="G568">
        <f>IF($A568="","",Tienda_1!C568)</f>
        <v>1340600</v>
      </c>
      <c r="H568">
        <f>IF($A568="","",Tienda_1!D568)</f>
        <v>69600</v>
      </c>
      <c r="I568">
        <f>IF($A568="","",Tienda_1!H568)</f>
        <v>1</v>
      </c>
      <c r="J568">
        <f>IF($A568="",0,IF(AND(OR('Cuadro-de-mando'!$B$4="(Todas)",'Cuadro-de-mando'!$B$4=$A568),OR('Cuadro-de-mando'!$E$4="(Todas)",'Cuadro-de-mando'!$E$4=$B568),OR('Cuadro-de-mando'!$H$4="(Todas)",'Cuadro-de-mando'!$H$4=$C568),OR('Cuadro-de-mando'!$K$4="(Todas)",'Cuadro-de-mando'!$K$4=$E568),OR('Cuadro-de-mando'!$N$4="(Todos)",'Cuadro-de-mando'!$N$4=$F568)),1,0))</f>
        <v>1</v>
      </c>
    </row>
    <row r="569" spans="1:10" x14ac:dyDescent="0.25">
      <c r="A569" t="str">
        <f>IF(Tienda_1!$A569="","","Tienda 1")</f>
        <v>Tienda 1</v>
      </c>
      <c r="B569" t="str">
        <f>IF($A569="","",Tienda_1!B569)</f>
        <v>Muebles</v>
      </c>
      <c r="C569" t="str">
        <f>IF($A569="","",Tienda_1!G569)</f>
        <v>Neiva</v>
      </c>
      <c r="D569" t="str">
        <f>IF($A569="","",Tienda_1!F569)</f>
        <v>Ángel Rodriguez</v>
      </c>
      <c r="E569" t="str">
        <f>IF($A569="","",Tienda_1!I569)</f>
        <v>Tarjeta de crédito</v>
      </c>
      <c r="F569">
        <f>IF($A569="","",VALUE(RIGHT(Tienda_1!E569,4)))</f>
        <v>2021</v>
      </c>
      <c r="G569">
        <f>IF($A569="","",Tienda_1!C569)</f>
        <v>482700</v>
      </c>
      <c r="H569">
        <f>IF($A569="","",Tienda_1!D569)</f>
        <v>26200</v>
      </c>
      <c r="I569">
        <f>IF($A569="","",Tienda_1!H569)</f>
        <v>5</v>
      </c>
      <c r="J569">
        <f>IF($A569="",0,IF(AND(OR('Cuadro-de-mando'!$B$4="(Todas)",'Cuadro-de-mando'!$B$4=$A569),OR('Cuadro-de-mando'!$E$4="(Todas)",'Cuadro-de-mando'!$E$4=$B569),OR('Cuadro-de-mando'!$H$4="(Todas)",'Cuadro-de-mando'!$H$4=$C569),OR('Cuadro-de-mando'!$K$4="(Todas)",'Cuadro-de-mando'!$K$4=$E569),OR('Cuadro-de-mando'!$N$4="(Todos)",'Cuadro-de-mando'!$N$4=$F569)),1,0))</f>
        <v>1</v>
      </c>
    </row>
    <row r="570" spans="1:10" x14ac:dyDescent="0.25">
      <c r="A570" t="str">
        <f>IF(Tienda_1!$A570="","","Tienda 1")</f>
        <v>Tienda 1</v>
      </c>
      <c r="B570" t="str">
        <f>IF($A570="","",Tienda_1!B570)</f>
        <v>Electrónicos</v>
      </c>
      <c r="C570" t="str">
        <f>IF($A570="","",Tienda_1!G570)</f>
        <v>Manizales</v>
      </c>
      <c r="D570" t="str">
        <f>IF($A570="","",Tienda_1!F570)</f>
        <v>Maria Alfonso</v>
      </c>
      <c r="E570" t="str">
        <f>IF($A570="","",Tienda_1!I570)</f>
        <v>Tarjeta de crédito</v>
      </c>
      <c r="F570">
        <f>IF($A570="","",VALUE(RIGHT(Tienda_1!E570,4)))</f>
        <v>2021</v>
      </c>
      <c r="G570">
        <f>IF($A570="","",Tienda_1!C570)</f>
        <v>1502900</v>
      </c>
      <c r="H570">
        <f>IF($A570="","",Tienda_1!D570)</f>
        <v>78200</v>
      </c>
      <c r="I570">
        <f>IF($A570="","",Tienda_1!H570)</f>
        <v>1</v>
      </c>
      <c r="J570">
        <f>IF($A570="",0,IF(AND(OR('Cuadro-de-mando'!$B$4="(Todas)",'Cuadro-de-mando'!$B$4=$A570),OR('Cuadro-de-mando'!$E$4="(Todas)",'Cuadro-de-mando'!$E$4=$B570),OR('Cuadro-de-mando'!$H$4="(Todas)",'Cuadro-de-mando'!$H$4=$C570),OR('Cuadro-de-mando'!$K$4="(Todas)",'Cuadro-de-mando'!$K$4=$E570),OR('Cuadro-de-mando'!$N$4="(Todos)",'Cuadro-de-mando'!$N$4=$F570)),1,0))</f>
        <v>1</v>
      </c>
    </row>
    <row r="571" spans="1:10" x14ac:dyDescent="0.25">
      <c r="A571" t="str">
        <f>IF(Tienda_1!$A571="","","Tienda 1")</f>
        <v>Tienda 1</v>
      </c>
      <c r="B571" t="str">
        <f>IF($A571="","",Tienda_1!B571)</f>
        <v>Electrodomésticos</v>
      </c>
      <c r="C571" t="str">
        <f>IF($A571="","",Tienda_1!G571)</f>
        <v>Armenia</v>
      </c>
      <c r="D571" t="str">
        <f>IF($A571="","",Tienda_1!F571)</f>
        <v>Ángel Rodriguez</v>
      </c>
      <c r="E571" t="str">
        <f>IF($A571="","",Tienda_1!I571)</f>
        <v>Nequi</v>
      </c>
      <c r="F571">
        <f>IF($A571="","",VALUE(RIGHT(Tienda_1!E571,4)))</f>
        <v>2021</v>
      </c>
      <c r="G571">
        <f>IF($A571="","",Tienda_1!C571)</f>
        <v>484400</v>
      </c>
      <c r="H571">
        <f>IF($A571="","",Tienda_1!D571)</f>
        <v>26200</v>
      </c>
      <c r="I571">
        <f>IF($A571="","",Tienda_1!H571)</f>
        <v>5</v>
      </c>
      <c r="J571">
        <f>IF($A571="",0,IF(AND(OR('Cuadro-de-mando'!$B$4="(Todas)",'Cuadro-de-mando'!$B$4=$A571),OR('Cuadro-de-mando'!$E$4="(Todas)",'Cuadro-de-mando'!$E$4=$B571),OR('Cuadro-de-mando'!$H$4="(Todas)",'Cuadro-de-mando'!$H$4=$C571),OR('Cuadro-de-mando'!$K$4="(Todas)",'Cuadro-de-mando'!$K$4=$E571),OR('Cuadro-de-mando'!$N$4="(Todos)",'Cuadro-de-mando'!$N$4=$F571)),1,0))</f>
        <v>1</v>
      </c>
    </row>
    <row r="572" spans="1:10" x14ac:dyDescent="0.25">
      <c r="A572" t="str">
        <f>IF(Tienda_1!$A572="","","Tienda 1")</f>
        <v>Tienda 1</v>
      </c>
      <c r="B572" t="str">
        <f>IF($A572="","",Tienda_1!B572)</f>
        <v>Juguetes</v>
      </c>
      <c r="C572" t="str">
        <f>IF($A572="","",Tienda_1!G572)</f>
        <v>Medellín</v>
      </c>
      <c r="D572" t="str">
        <f>IF($A572="","",Tienda_1!F572)</f>
        <v>Pedro Gomez</v>
      </c>
      <c r="E572" t="str">
        <f>IF($A572="","",Tienda_1!I572)</f>
        <v>Tarjeta de crédito</v>
      </c>
      <c r="F572">
        <f>IF($A572="","",VALUE(RIGHT(Tienda_1!E572,4)))</f>
        <v>2020</v>
      </c>
      <c r="G572">
        <f>IF($A572="","",Tienda_1!C572)</f>
        <v>29700</v>
      </c>
      <c r="H572">
        <f>IF($A572="","",Tienda_1!D572)</f>
        <v>0</v>
      </c>
      <c r="I572">
        <f>IF($A572="","",Tienda_1!H572)</f>
        <v>5</v>
      </c>
      <c r="J572">
        <f>IF($A572="",0,IF(AND(OR('Cuadro-de-mando'!$B$4="(Todas)",'Cuadro-de-mando'!$B$4=$A572),OR('Cuadro-de-mando'!$E$4="(Todas)",'Cuadro-de-mando'!$E$4=$B572),OR('Cuadro-de-mando'!$H$4="(Todas)",'Cuadro-de-mando'!$H$4=$C572),OR('Cuadro-de-mando'!$K$4="(Todas)",'Cuadro-de-mando'!$K$4=$E572),OR('Cuadro-de-mando'!$N$4="(Todos)",'Cuadro-de-mando'!$N$4=$F572)),1,0))</f>
        <v>1</v>
      </c>
    </row>
    <row r="573" spans="1:10" x14ac:dyDescent="0.25">
      <c r="A573" t="str">
        <f>IF(Tienda_1!$A573="","","Tienda 1")</f>
        <v>Tienda 1</v>
      </c>
      <c r="B573" t="str">
        <f>IF($A573="","",Tienda_1!B573)</f>
        <v>Juguetes</v>
      </c>
      <c r="C573" t="str">
        <f>IF($A573="","",Tienda_1!G573)</f>
        <v>Bogotá</v>
      </c>
      <c r="D573" t="str">
        <f>IF($A573="","",Tienda_1!F573)</f>
        <v>Lucas Olivera</v>
      </c>
      <c r="E573" t="str">
        <f>IF($A573="","",Tienda_1!I573)</f>
        <v>Tarjeta de crédito</v>
      </c>
      <c r="F573">
        <f>IF($A573="","",VALUE(RIGHT(Tienda_1!E573,4)))</f>
        <v>2020</v>
      </c>
      <c r="G573">
        <f>IF($A573="","",Tienda_1!C573)</f>
        <v>14700</v>
      </c>
      <c r="H573">
        <f>IF($A573="","",Tienda_1!D573)</f>
        <v>1400</v>
      </c>
      <c r="I573">
        <f>IF($A573="","",Tienda_1!H573)</f>
        <v>5</v>
      </c>
      <c r="J573">
        <f>IF($A573="",0,IF(AND(OR('Cuadro-de-mando'!$B$4="(Todas)",'Cuadro-de-mando'!$B$4=$A573),OR('Cuadro-de-mando'!$E$4="(Todas)",'Cuadro-de-mando'!$E$4=$B573),OR('Cuadro-de-mando'!$H$4="(Todas)",'Cuadro-de-mando'!$H$4=$C573),OR('Cuadro-de-mando'!$K$4="(Todas)",'Cuadro-de-mando'!$K$4=$E573),OR('Cuadro-de-mando'!$N$4="(Todos)",'Cuadro-de-mando'!$N$4=$F573)),1,0))</f>
        <v>1</v>
      </c>
    </row>
    <row r="574" spans="1:10" x14ac:dyDescent="0.25">
      <c r="A574" t="str">
        <f>IF(Tienda_1!$A574="","","Tienda 1")</f>
        <v>Tienda 1</v>
      </c>
      <c r="B574" t="str">
        <f>IF($A574="","",Tienda_1!B574)</f>
        <v>Deportes y diversión</v>
      </c>
      <c r="C574" t="str">
        <f>IF($A574="","",Tienda_1!G574)</f>
        <v>Bogotá</v>
      </c>
      <c r="D574" t="str">
        <f>IF($A574="","",Tienda_1!F574)</f>
        <v>Felipe Santos</v>
      </c>
      <c r="E574" t="str">
        <f>IF($A574="","",Tienda_1!I574)</f>
        <v>Nequi</v>
      </c>
      <c r="F574">
        <f>IF($A574="","",VALUE(RIGHT(Tienda_1!E574,4)))</f>
        <v>2020</v>
      </c>
      <c r="G574">
        <f>IF($A574="","",Tienda_1!C574)</f>
        <v>11600</v>
      </c>
      <c r="H574">
        <f>IF($A574="","",Tienda_1!D574)</f>
        <v>0</v>
      </c>
      <c r="I574">
        <f>IF($A574="","",Tienda_1!H574)</f>
        <v>5</v>
      </c>
      <c r="J574">
        <f>IF($A574="",0,IF(AND(OR('Cuadro-de-mando'!$B$4="(Todas)",'Cuadro-de-mando'!$B$4=$A574),OR('Cuadro-de-mando'!$E$4="(Todas)",'Cuadro-de-mando'!$E$4=$B574),OR('Cuadro-de-mando'!$H$4="(Todas)",'Cuadro-de-mando'!$H$4=$C574),OR('Cuadro-de-mando'!$K$4="(Todas)",'Cuadro-de-mando'!$K$4=$E574),OR('Cuadro-de-mando'!$N$4="(Todos)",'Cuadro-de-mando'!$N$4=$F574)),1,0))</f>
        <v>1</v>
      </c>
    </row>
    <row r="575" spans="1:10" x14ac:dyDescent="0.25">
      <c r="A575" t="str">
        <f>IF(Tienda_1!$A575="","","Tienda 1")</f>
        <v>Tienda 1</v>
      </c>
      <c r="B575" t="str">
        <f>IF($A575="","",Tienda_1!B575)</f>
        <v>Electrodomésticos</v>
      </c>
      <c r="C575" t="str">
        <f>IF($A575="","",Tienda_1!G575)</f>
        <v>Cali</v>
      </c>
      <c r="D575" t="str">
        <f>IF($A575="","",Tienda_1!F575)</f>
        <v>Rafael Acosta</v>
      </c>
      <c r="E575" t="str">
        <f>IF($A575="","",Tienda_1!I575)</f>
        <v>Tarjeta de crédito</v>
      </c>
      <c r="F575">
        <f>IF($A575="","",VALUE(RIGHT(Tienda_1!E575,4)))</f>
        <v>2020</v>
      </c>
      <c r="G575">
        <f>IF($A575="","",Tienda_1!C575)</f>
        <v>630600</v>
      </c>
      <c r="H575">
        <f>IF($A575="","",Tienda_1!D575)</f>
        <v>34000</v>
      </c>
      <c r="I575">
        <f>IF($A575="","",Tienda_1!H575)</f>
        <v>5</v>
      </c>
      <c r="J575">
        <f>IF($A575="",0,IF(AND(OR('Cuadro-de-mando'!$B$4="(Todas)",'Cuadro-de-mando'!$B$4=$A575),OR('Cuadro-de-mando'!$E$4="(Todas)",'Cuadro-de-mando'!$E$4=$B575),OR('Cuadro-de-mando'!$H$4="(Todas)",'Cuadro-de-mando'!$H$4=$C575),OR('Cuadro-de-mando'!$K$4="(Todas)",'Cuadro-de-mando'!$K$4=$E575),OR('Cuadro-de-mando'!$N$4="(Todos)",'Cuadro-de-mando'!$N$4=$F575)),1,0))</f>
        <v>1</v>
      </c>
    </row>
    <row r="576" spans="1:10" x14ac:dyDescent="0.25">
      <c r="A576" t="str">
        <f>IF(Tienda_1!$A576="","","Tienda 1")</f>
        <v>Tienda 1</v>
      </c>
      <c r="B576" t="str">
        <f>IF($A576="","",Tienda_1!B576)</f>
        <v>Deportes y diversión</v>
      </c>
      <c r="C576" t="str">
        <f>IF($A576="","",Tienda_1!G576)</f>
        <v>Pasto</v>
      </c>
      <c r="D576" t="str">
        <f>IF($A576="","",Tienda_1!F576)</f>
        <v>Camila Rivera</v>
      </c>
      <c r="E576" t="str">
        <f>IF($A576="","",Tienda_1!I576)</f>
        <v>Tarjeta de crédito</v>
      </c>
      <c r="F576">
        <f>IF($A576="","",VALUE(RIGHT(Tienda_1!E576,4)))</f>
        <v>2023</v>
      </c>
      <c r="G576">
        <f>IF($A576="","",Tienda_1!C576)</f>
        <v>65400</v>
      </c>
      <c r="H576">
        <f>IF($A576="","",Tienda_1!D576)</f>
        <v>3700</v>
      </c>
      <c r="I576">
        <f>IF($A576="","",Tienda_1!H576)</f>
        <v>5</v>
      </c>
      <c r="J576">
        <f>IF($A576="",0,IF(AND(OR('Cuadro-de-mando'!$B$4="(Todas)",'Cuadro-de-mando'!$B$4=$A576),OR('Cuadro-de-mando'!$E$4="(Todas)",'Cuadro-de-mando'!$E$4=$B576),OR('Cuadro-de-mando'!$H$4="(Todas)",'Cuadro-de-mando'!$H$4=$C576),OR('Cuadro-de-mando'!$K$4="(Todas)",'Cuadro-de-mando'!$K$4=$E576),OR('Cuadro-de-mando'!$N$4="(Todos)",'Cuadro-de-mando'!$N$4=$F576)),1,0))</f>
        <v>1</v>
      </c>
    </row>
    <row r="577" spans="1:10" x14ac:dyDescent="0.25">
      <c r="A577" t="str">
        <f>IF(Tienda_1!$A577="","","Tienda 1")</f>
        <v>Tienda 1</v>
      </c>
      <c r="B577" t="str">
        <f>IF($A577="","",Tienda_1!B577)</f>
        <v>Artículos para el hogar</v>
      </c>
      <c r="C577" t="str">
        <f>IF($A577="","",Tienda_1!G577)</f>
        <v>Medellín</v>
      </c>
      <c r="D577" t="str">
        <f>IF($A577="","",Tienda_1!F577)</f>
        <v>Beatriz Morales</v>
      </c>
      <c r="E577" t="str">
        <f>IF($A577="","",Tienda_1!I577)</f>
        <v>Tarjeta de crédito</v>
      </c>
      <c r="F577">
        <f>IF($A577="","",VALUE(RIGHT(Tienda_1!E577,4)))</f>
        <v>2021</v>
      </c>
      <c r="G577">
        <f>IF($A577="","",Tienda_1!C577)</f>
        <v>32400</v>
      </c>
      <c r="H577">
        <f>IF($A577="","",Tienda_1!D577)</f>
        <v>1900</v>
      </c>
      <c r="I577">
        <f>IF($A577="","",Tienda_1!H577)</f>
        <v>5</v>
      </c>
      <c r="J577">
        <f>IF($A577="",0,IF(AND(OR('Cuadro-de-mando'!$B$4="(Todas)",'Cuadro-de-mando'!$B$4=$A577),OR('Cuadro-de-mando'!$E$4="(Todas)",'Cuadro-de-mando'!$E$4=$B577),OR('Cuadro-de-mando'!$H$4="(Todas)",'Cuadro-de-mando'!$H$4=$C577),OR('Cuadro-de-mando'!$K$4="(Todas)",'Cuadro-de-mando'!$K$4=$E577),OR('Cuadro-de-mando'!$N$4="(Todos)",'Cuadro-de-mando'!$N$4=$F577)),1,0))</f>
        <v>1</v>
      </c>
    </row>
    <row r="578" spans="1:10" x14ac:dyDescent="0.25">
      <c r="A578" t="str">
        <f>IF(Tienda_1!$A578="","","Tienda 1")</f>
        <v>Tienda 1</v>
      </c>
      <c r="B578" t="str">
        <f>IF($A578="","",Tienda_1!B578)</f>
        <v>Instrumentos musicales</v>
      </c>
      <c r="C578" t="str">
        <f>IF($A578="","",Tienda_1!G578)</f>
        <v>Barranquilla</v>
      </c>
      <c r="D578" t="str">
        <f>IF($A578="","",Tienda_1!F578)</f>
        <v>Pedro Gomez</v>
      </c>
      <c r="E578" t="str">
        <f>IF($A578="","",Tienda_1!I578)</f>
        <v>Tarjeta de crédito</v>
      </c>
      <c r="F578">
        <f>IF($A578="","",VALUE(RIGHT(Tienda_1!E578,4)))</f>
        <v>2020</v>
      </c>
      <c r="G578">
        <f>IF($A578="","",Tienda_1!C578)</f>
        <v>580700</v>
      </c>
      <c r="H578">
        <f>IF($A578="","",Tienda_1!D578)</f>
        <v>31100</v>
      </c>
      <c r="I578">
        <f>IF($A578="","",Tienda_1!H578)</f>
        <v>5</v>
      </c>
      <c r="J578">
        <f>IF($A578="",0,IF(AND(OR('Cuadro-de-mando'!$B$4="(Todas)",'Cuadro-de-mando'!$B$4=$A578),OR('Cuadro-de-mando'!$E$4="(Todas)",'Cuadro-de-mando'!$E$4=$B578),OR('Cuadro-de-mando'!$H$4="(Todas)",'Cuadro-de-mando'!$H$4=$C578),OR('Cuadro-de-mando'!$K$4="(Todas)",'Cuadro-de-mando'!$K$4=$E578),OR('Cuadro-de-mando'!$N$4="(Todos)",'Cuadro-de-mando'!$N$4=$F578)),1,0))</f>
        <v>1</v>
      </c>
    </row>
    <row r="579" spans="1:10" x14ac:dyDescent="0.25">
      <c r="A579" t="str">
        <f>IF(Tienda_1!$A579="","","Tienda 1")</f>
        <v>Tienda 1</v>
      </c>
      <c r="B579" t="str">
        <f>IF($A579="","",Tienda_1!B579)</f>
        <v>Electrodomésticos</v>
      </c>
      <c r="C579" t="str">
        <f>IF($A579="","",Tienda_1!G579)</f>
        <v>Pereira</v>
      </c>
      <c r="D579" t="str">
        <f>IF($A579="","",Tienda_1!F579)</f>
        <v>Blanca Ramirez</v>
      </c>
      <c r="E579" t="str">
        <f>IF($A579="","",Tienda_1!I579)</f>
        <v>Nequi</v>
      </c>
      <c r="F579">
        <f>IF($A579="","",VALUE(RIGHT(Tienda_1!E579,4)))</f>
        <v>2021</v>
      </c>
      <c r="G579">
        <f>IF($A579="","",Tienda_1!C579)</f>
        <v>793500</v>
      </c>
      <c r="H579">
        <f>IF($A579="","",Tienda_1!D579)</f>
        <v>40400</v>
      </c>
      <c r="I579">
        <f>IF($A579="","",Tienda_1!H579)</f>
        <v>3</v>
      </c>
      <c r="J579">
        <f>IF($A579="",0,IF(AND(OR('Cuadro-de-mando'!$B$4="(Todas)",'Cuadro-de-mando'!$B$4=$A579),OR('Cuadro-de-mando'!$E$4="(Todas)",'Cuadro-de-mando'!$E$4=$B579),OR('Cuadro-de-mando'!$H$4="(Todas)",'Cuadro-de-mando'!$H$4=$C579),OR('Cuadro-de-mando'!$K$4="(Todas)",'Cuadro-de-mando'!$K$4=$E579),OR('Cuadro-de-mando'!$N$4="(Todos)",'Cuadro-de-mando'!$N$4=$F579)),1,0))</f>
        <v>1</v>
      </c>
    </row>
    <row r="580" spans="1:10" x14ac:dyDescent="0.25">
      <c r="A580" t="str">
        <f>IF(Tienda_1!$A580="","","Tienda 1")</f>
        <v>Tienda 1</v>
      </c>
      <c r="B580" t="str">
        <f>IF($A580="","",Tienda_1!B580)</f>
        <v>Deportes y diversión</v>
      </c>
      <c r="C580" t="str">
        <f>IF($A580="","",Tienda_1!G580)</f>
        <v>Bogotá</v>
      </c>
      <c r="D580" t="str">
        <f>IF($A580="","",Tienda_1!F580)</f>
        <v>Juan Fernandez</v>
      </c>
      <c r="E580" t="str">
        <f>IF($A580="","",Tienda_1!I580)</f>
        <v>Tarjeta de crédito</v>
      </c>
      <c r="F580">
        <f>IF($A580="","",VALUE(RIGHT(Tienda_1!E580,4)))</f>
        <v>2020</v>
      </c>
      <c r="G580">
        <f>IF($A580="","",Tienda_1!C580)</f>
        <v>593900</v>
      </c>
      <c r="H580">
        <f>IF($A580="","",Tienda_1!D580)</f>
        <v>31800</v>
      </c>
      <c r="I580">
        <f>IF($A580="","",Tienda_1!H580)</f>
        <v>4</v>
      </c>
      <c r="J580">
        <f>IF($A580="",0,IF(AND(OR('Cuadro-de-mando'!$B$4="(Todas)",'Cuadro-de-mando'!$B$4=$A580),OR('Cuadro-de-mando'!$E$4="(Todas)",'Cuadro-de-mando'!$E$4=$B580),OR('Cuadro-de-mando'!$H$4="(Todas)",'Cuadro-de-mando'!$H$4=$C580),OR('Cuadro-de-mando'!$K$4="(Todas)",'Cuadro-de-mando'!$K$4=$E580),OR('Cuadro-de-mando'!$N$4="(Todos)",'Cuadro-de-mando'!$N$4=$F580)),1,0))</f>
        <v>1</v>
      </c>
    </row>
    <row r="581" spans="1:10" x14ac:dyDescent="0.25">
      <c r="A581" t="str">
        <f>IF(Tienda_1!$A581="","","Tienda 1")</f>
        <v>Tienda 1</v>
      </c>
      <c r="B581" t="str">
        <f>IF($A581="","",Tienda_1!B581)</f>
        <v>Juguetes</v>
      </c>
      <c r="C581" t="str">
        <f>IF($A581="","",Tienda_1!G581)</f>
        <v>Cúcuta</v>
      </c>
      <c r="D581" t="str">
        <f>IF($A581="","",Tienda_1!F581)</f>
        <v>Camila Rivera</v>
      </c>
      <c r="E581" t="str">
        <f>IF($A581="","",Tienda_1!I581)</f>
        <v>Tarjeta de crédito</v>
      </c>
      <c r="F581">
        <f>IF($A581="","",VALUE(RIGHT(Tienda_1!E581,4)))</f>
        <v>2021</v>
      </c>
      <c r="G581">
        <f>IF($A581="","",Tienda_1!C581)</f>
        <v>25700</v>
      </c>
      <c r="H581">
        <f>IF($A581="","",Tienda_1!D581)</f>
        <v>0</v>
      </c>
      <c r="I581">
        <f>IF($A581="","",Tienda_1!H581)</f>
        <v>4</v>
      </c>
      <c r="J581">
        <f>IF($A581="",0,IF(AND(OR('Cuadro-de-mando'!$B$4="(Todas)",'Cuadro-de-mando'!$B$4=$A581),OR('Cuadro-de-mando'!$E$4="(Todas)",'Cuadro-de-mando'!$E$4=$B581),OR('Cuadro-de-mando'!$H$4="(Todas)",'Cuadro-de-mando'!$H$4=$C581),OR('Cuadro-de-mando'!$K$4="(Todas)",'Cuadro-de-mando'!$K$4=$E581),OR('Cuadro-de-mando'!$N$4="(Todos)",'Cuadro-de-mando'!$N$4=$F581)),1,0))</f>
        <v>1</v>
      </c>
    </row>
    <row r="582" spans="1:10" x14ac:dyDescent="0.25">
      <c r="A582" t="str">
        <f>IF(Tienda_1!$A582="","","Tienda 1")</f>
        <v>Tienda 1</v>
      </c>
      <c r="B582" t="str">
        <f>IF($A582="","",Tienda_1!B582)</f>
        <v>Libros</v>
      </c>
      <c r="C582" t="str">
        <f>IF($A582="","",Tienda_1!G582)</f>
        <v>Bogotá</v>
      </c>
      <c r="D582" t="str">
        <f>IF($A582="","",Tienda_1!F582)</f>
        <v>Pedro Gomez</v>
      </c>
      <c r="E582" t="str">
        <f>IF($A582="","",Tienda_1!I582)</f>
        <v>Nequi</v>
      </c>
      <c r="F582">
        <f>IF($A582="","",VALUE(RIGHT(Tienda_1!E582,4)))</f>
        <v>2020</v>
      </c>
      <c r="G582">
        <f>IF($A582="","",Tienda_1!C582)</f>
        <v>48500</v>
      </c>
      <c r="H582">
        <f>IF($A582="","",Tienda_1!D582)</f>
        <v>7400</v>
      </c>
      <c r="I582">
        <f>IF($A582="","",Tienda_1!H582)</f>
        <v>3</v>
      </c>
      <c r="J582">
        <f>IF($A582="",0,IF(AND(OR('Cuadro-de-mando'!$B$4="(Todas)",'Cuadro-de-mando'!$B$4=$A582),OR('Cuadro-de-mando'!$E$4="(Todas)",'Cuadro-de-mando'!$E$4=$B582),OR('Cuadro-de-mando'!$H$4="(Todas)",'Cuadro-de-mando'!$H$4=$C582),OR('Cuadro-de-mando'!$K$4="(Todas)",'Cuadro-de-mando'!$K$4=$E582),OR('Cuadro-de-mando'!$N$4="(Todos)",'Cuadro-de-mando'!$N$4=$F582)),1,0))</f>
        <v>1</v>
      </c>
    </row>
    <row r="583" spans="1:10" x14ac:dyDescent="0.25">
      <c r="A583" t="str">
        <f>IF(Tienda_1!$A583="","","Tienda 1")</f>
        <v>Tienda 1</v>
      </c>
      <c r="B583" t="str">
        <f>IF($A583="","",Tienda_1!B583)</f>
        <v>Artículos para el hogar</v>
      </c>
      <c r="C583" t="str">
        <f>IF($A583="","",Tienda_1!G583)</f>
        <v>Bogotá</v>
      </c>
      <c r="D583" t="str">
        <f>IF($A583="","",Tienda_1!F583)</f>
        <v>Felipe Santos</v>
      </c>
      <c r="E583" t="str">
        <f>IF($A583="","",Tienda_1!I583)</f>
        <v>Tarjeta de crédito</v>
      </c>
      <c r="F583">
        <f>IF($A583="","",VALUE(RIGHT(Tienda_1!E583,4)))</f>
        <v>2021</v>
      </c>
      <c r="G583">
        <f>IF($A583="","",Tienda_1!C583)</f>
        <v>69100</v>
      </c>
      <c r="H583">
        <f>IF($A583="","",Tienda_1!D583)</f>
        <v>6100</v>
      </c>
      <c r="I583">
        <f>IF($A583="","",Tienda_1!H583)</f>
        <v>5</v>
      </c>
      <c r="J583">
        <f>IF($A583="",0,IF(AND(OR('Cuadro-de-mando'!$B$4="(Todas)",'Cuadro-de-mando'!$B$4=$A583),OR('Cuadro-de-mando'!$E$4="(Todas)",'Cuadro-de-mando'!$E$4=$B583),OR('Cuadro-de-mando'!$H$4="(Todas)",'Cuadro-de-mando'!$H$4=$C583),OR('Cuadro-de-mando'!$K$4="(Todas)",'Cuadro-de-mando'!$K$4=$E583),OR('Cuadro-de-mando'!$N$4="(Todos)",'Cuadro-de-mando'!$N$4=$F583)),1,0))</f>
        <v>1</v>
      </c>
    </row>
    <row r="584" spans="1:10" x14ac:dyDescent="0.25">
      <c r="A584" t="str">
        <f>IF(Tienda_1!$A584="","","Tienda 1")</f>
        <v>Tienda 1</v>
      </c>
      <c r="B584" t="str">
        <f>IF($A584="","",Tienda_1!B584)</f>
        <v>Electrodomésticos</v>
      </c>
      <c r="C584" t="str">
        <f>IF($A584="","",Tienda_1!G584)</f>
        <v>Medellín</v>
      </c>
      <c r="D584" t="str">
        <f>IF($A584="","",Tienda_1!F584)</f>
        <v>Santiago Silva</v>
      </c>
      <c r="E584" t="str">
        <f>IF($A584="","",Tienda_1!I584)</f>
        <v>Tarjeta de crédito</v>
      </c>
      <c r="F584">
        <f>IF($A584="","",VALUE(RIGHT(Tienda_1!E584,4)))</f>
        <v>2021</v>
      </c>
      <c r="G584">
        <f>IF($A584="","",Tienda_1!C584)</f>
        <v>484100</v>
      </c>
      <c r="H584">
        <f>IF($A584="","",Tienda_1!D584)</f>
        <v>24000</v>
      </c>
      <c r="I584">
        <f>IF($A584="","",Tienda_1!H584)</f>
        <v>5</v>
      </c>
      <c r="J584">
        <f>IF($A584="",0,IF(AND(OR('Cuadro-de-mando'!$B$4="(Todas)",'Cuadro-de-mando'!$B$4=$A584),OR('Cuadro-de-mando'!$E$4="(Todas)",'Cuadro-de-mando'!$E$4=$B584),OR('Cuadro-de-mando'!$H$4="(Todas)",'Cuadro-de-mando'!$H$4=$C584),OR('Cuadro-de-mando'!$K$4="(Todas)",'Cuadro-de-mando'!$K$4=$E584),OR('Cuadro-de-mando'!$N$4="(Todos)",'Cuadro-de-mando'!$N$4=$F584)),1,0))</f>
        <v>1</v>
      </c>
    </row>
    <row r="585" spans="1:10" x14ac:dyDescent="0.25">
      <c r="A585" t="str">
        <f>IF(Tienda_1!$A585="","","Tienda 1")</f>
        <v>Tienda 1</v>
      </c>
      <c r="B585" t="str">
        <f>IF($A585="","",Tienda_1!B585)</f>
        <v>Artículos para el hogar</v>
      </c>
      <c r="C585" t="str">
        <f>IF($A585="","",Tienda_1!G585)</f>
        <v>Medellín</v>
      </c>
      <c r="D585" t="str">
        <f>IF($A585="","",Tienda_1!F585)</f>
        <v>Juan Fernandez</v>
      </c>
      <c r="E585" t="str">
        <f>IF($A585="","",Tienda_1!I585)</f>
        <v>Tarjeta de crédito</v>
      </c>
      <c r="F585">
        <f>IF($A585="","",VALUE(RIGHT(Tienda_1!E585,4)))</f>
        <v>2022</v>
      </c>
      <c r="G585">
        <f>IF($A585="","",Tienda_1!C585)</f>
        <v>32500</v>
      </c>
      <c r="H585">
        <f>IF($A585="","",Tienda_1!D585)</f>
        <v>0</v>
      </c>
      <c r="I585">
        <f>IF($A585="","",Tienda_1!H585)</f>
        <v>2</v>
      </c>
      <c r="J585">
        <f>IF($A585="",0,IF(AND(OR('Cuadro-de-mando'!$B$4="(Todas)",'Cuadro-de-mando'!$B$4=$A585),OR('Cuadro-de-mando'!$E$4="(Todas)",'Cuadro-de-mando'!$E$4=$B585),OR('Cuadro-de-mando'!$H$4="(Todas)",'Cuadro-de-mando'!$H$4=$C585),OR('Cuadro-de-mando'!$K$4="(Todas)",'Cuadro-de-mando'!$K$4=$E585),OR('Cuadro-de-mando'!$N$4="(Todos)",'Cuadro-de-mando'!$N$4=$F585)),1,0))</f>
        <v>1</v>
      </c>
    </row>
    <row r="586" spans="1:10" x14ac:dyDescent="0.25">
      <c r="A586" t="str">
        <f>IF(Tienda_1!$A586="","","Tienda 1")</f>
        <v>Tienda 1</v>
      </c>
      <c r="B586" t="str">
        <f>IF($A586="","",Tienda_1!B586)</f>
        <v>Muebles</v>
      </c>
      <c r="C586" t="str">
        <f>IF($A586="","",Tienda_1!G586)</f>
        <v>Medellín</v>
      </c>
      <c r="D586" t="str">
        <f>IF($A586="","",Tienda_1!F586)</f>
        <v>Rafael Acosta</v>
      </c>
      <c r="E586" t="str">
        <f>IF($A586="","",Tienda_1!I586)</f>
        <v>Tarjeta de crédito</v>
      </c>
      <c r="F586">
        <f>IF($A586="","",VALUE(RIGHT(Tienda_1!E586,4)))</f>
        <v>2021</v>
      </c>
      <c r="G586">
        <f>IF($A586="","",Tienda_1!C586)</f>
        <v>514300</v>
      </c>
      <c r="H586">
        <f>IF($A586="","",Tienda_1!D586)</f>
        <v>27800</v>
      </c>
      <c r="I586">
        <f>IF($A586="","",Tienda_1!H586)</f>
        <v>1</v>
      </c>
      <c r="J586">
        <f>IF($A586="",0,IF(AND(OR('Cuadro-de-mando'!$B$4="(Todas)",'Cuadro-de-mando'!$B$4=$A586),OR('Cuadro-de-mando'!$E$4="(Todas)",'Cuadro-de-mando'!$E$4=$B586),OR('Cuadro-de-mando'!$H$4="(Todas)",'Cuadro-de-mando'!$H$4=$C586),OR('Cuadro-de-mando'!$K$4="(Todas)",'Cuadro-de-mando'!$K$4=$E586),OR('Cuadro-de-mando'!$N$4="(Todos)",'Cuadro-de-mando'!$N$4=$F586)),1,0))</f>
        <v>1</v>
      </c>
    </row>
    <row r="587" spans="1:10" x14ac:dyDescent="0.25">
      <c r="A587" t="str">
        <f>IF(Tienda_1!$A587="","","Tienda 1")</f>
        <v>Tienda 1</v>
      </c>
      <c r="B587" t="str">
        <f>IF($A587="","",Tienda_1!B587)</f>
        <v>Libros</v>
      </c>
      <c r="C587" t="str">
        <f>IF($A587="","",Tienda_1!G587)</f>
        <v>Medellín</v>
      </c>
      <c r="D587" t="str">
        <f>IF($A587="","",Tienda_1!F587)</f>
        <v>Rafael Acosta</v>
      </c>
      <c r="E587" t="str">
        <f>IF($A587="","",Tienda_1!I587)</f>
        <v>Nequi</v>
      </c>
      <c r="F587">
        <f>IF($A587="","",VALUE(RIGHT(Tienda_1!E587,4)))</f>
        <v>2020</v>
      </c>
      <c r="G587">
        <f>IF($A587="","",Tienda_1!C587)</f>
        <v>77900</v>
      </c>
      <c r="H587">
        <f>IF($A587="","",Tienda_1!D587)</f>
        <v>2300</v>
      </c>
      <c r="I587">
        <f>IF($A587="","",Tienda_1!H587)</f>
        <v>4</v>
      </c>
      <c r="J587">
        <f>IF($A587="",0,IF(AND(OR('Cuadro-de-mando'!$B$4="(Todas)",'Cuadro-de-mando'!$B$4=$A587),OR('Cuadro-de-mando'!$E$4="(Todas)",'Cuadro-de-mando'!$E$4=$B587),OR('Cuadro-de-mando'!$H$4="(Todas)",'Cuadro-de-mando'!$H$4=$C587),OR('Cuadro-de-mando'!$K$4="(Todas)",'Cuadro-de-mando'!$K$4=$E587),OR('Cuadro-de-mando'!$N$4="(Todos)",'Cuadro-de-mando'!$N$4=$F587)),1,0))</f>
        <v>1</v>
      </c>
    </row>
    <row r="588" spans="1:10" x14ac:dyDescent="0.25">
      <c r="A588" t="str">
        <f>IF(Tienda_1!$A588="","","Tienda 1")</f>
        <v>Tienda 1</v>
      </c>
      <c r="B588" t="str">
        <f>IF($A588="","",Tienda_1!B588)</f>
        <v>Instrumentos musicales</v>
      </c>
      <c r="C588" t="str">
        <f>IF($A588="","",Tienda_1!G588)</f>
        <v>Bogotá</v>
      </c>
      <c r="D588" t="str">
        <f>IF($A588="","",Tienda_1!F588)</f>
        <v>Blanca Ramirez</v>
      </c>
      <c r="E588" t="str">
        <f>IF($A588="","",Tienda_1!I588)</f>
        <v>Nequi</v>
      </c>
      <c r="F588">
        <f>IF($A588="","",VALUE(RIGHT(Tienda_1!E588,4)))</f>
        <v>2022</v>
      </c>
      <c r="G588">
        <f>IF($A588="","",Tienda_1!C588)</f>
        <v>87600</v>
      </c>
      <c r="H588">
        <f>IF($A588="","",Tienda_1!D588)</f>
        <v>5100</v>
      </c>
      <c r="I588">
        <f>IF($A588="","",Tienda_1!H588)</f>
        <v>4</v>
      </c>
      <c r="J588">
        <f>IF($A588="",0,IF(AND(OR('Cuadro-de-mando'!$B$4="(Todas)",'Cuadro-de-mando'!$B$4=$A588),OR('Cuadro-de-mando'!$E$4="(Todas)",'Cuadro-de-mando'!$E$4=$B588),OR('Cuadro-de-mando'!$H$4="(Todas)",'Cuadro-de-mando'!$H$4=$C588),OR('Cuadro-de-mando'!$K$4="(Todas)",'Cuadro-de-mando'!$K$4=$E588),OR('Cuadro-de-mando'!$N$4="(Todos)",'Cuadro-de-mando'!$N$4=$F588)),1,0))</f>
        <v>1</v>
      </c>
    </row>
    <row r="589" spans="1:10" x14ac:dyDescent="0.25">
      <c r="A589" t="str">
        <f>IF(Tienda_1!$A589="","","Tienda 1")</f>
        <v>Tienda 1</v>
      </c>
      <c r="B589" t="str">
        <f>IF($A589="","",Tienda_1!B589)</f>
        <v>Deportes y diversión</v>
      </c>
      <c r="C589" t="str">
        <f>IF($A589="","",Tienda_1!G589)</f>
        <v>Bogotá</v>
      </c>
      <c r="D589" t="str">
        <f>IF($A589="","",Tienda_1!F589)</f>
        <v>Mariana Herrera</v>
      </c>
      <c r="E589" t="str">
        <f>IF($A589="","",Tienda_1!I589)</f>
        <v>Tarjeta de crédito</v>
      </c>
      <c r="F589">
        <f>IF($A589="","",VALUE(RIGHT(Tienda_1!E589,4)))</f>
        <v>2021</v>
      </c>
      <c r="G589">
        <f>IF($A589="","",Tienda_1!C589)</f>
        <v>112200</v>
      </c>
      <c r="H589">
        <f>IF($A589="","",Tienda_1!D589)</f>
        <v>6400</v>
      </c>
      <c r="I589">
        <f>IF($A589="","",Tienda_1!H589)</f>
        <v>5</v>
      </c>
      <c r="J589">
        <f>IF($A589="",0,IF(AND(OR('Cuadro-de-mando'!$B$4="(Todas)",'Cuadro-de-mando'!$B$4=$A589),OR('Cuadro-de-mando'!$E$4="(Todas)",'Cuadro-de-mando'!$E$4=$B589),OR('Cuadro-de-mando'!$H$4="(Todas)",'Cuadro-de-mando'!$H$4=$C589),OR('Cuadro-de-mando'!$K$4="(Todas)",'Cuadro-de-mando'!$K$4=$E589),OR('Cuadro-de-mando'!$N$4="(Todos)",'Cuadro-de-mando'!$N$4=$F589)),1,0))</f>
        <v>1</v>
      </c>
    </row>
    <row r="590" spans="1:10" x14ac:dyDescent="0.25">
      <c r="A590" t="str">
        <f>IF(Tienda_1!$A590="","","Tienda 1")</f>
        <v>Tienda 1</v>
      </c>
      <c r="B590" t="str">
        <f>IF($A590="","",Tienda_1!B590)</f>
        <v>Electrodomésticos</v>
      </c>
      <c r="C590" t="str">
        <f>IF($A590="","",Tienda_1!G590)</f>
        <v>Bogotá</v>
      </c>
      <c r="D590" t="str">
        <f>IF($A590="","",Tienda_1!F590)</f>
        <v>Maria Alfonso</v>
      </c>
      <c r="E590" t="str">
        <f>IF($A590="","",Tienda_1!I590)</f>
        <v>Tarjeta de crédito</v>
      </c>
      <c r="F590">
        <f>IF($A590="","",VALUE(RIGHT(Tienda_1!E590,4)))</f>
        <v>2021</v>
      </c>
      <c r="G590">
        <f>IF($A590="","",Tienda_1!C590)</f>
        <v>620000</v>
      </c>
      <c r="H590">
        <f>IF($A590="","",Tienda_1!D590)</f>
        <v>31200</v>
      </c>
      <c r="I590">
        <f>IF($A590="","",Tienda_1!H590)</f>
        <v>1</v>
      </c>
      <c r="J590">
        <f>IF($A590="",0,IF(AND(OR('Cuadro-de-mando'!$B$4="(Todas)",'Cuadro-de-mando'!$B$4=$A590),OR('Cuadro-de-mando'!$E$4="(Todas)",'Cuadro-de-mando'!$E$4=$B590),OR('Cuadro-de-mando'!$H$4="(Todas)",'Cuadro-de-mando'!$H$4=$C590),OR('Cuadro-de-mando'!$K$4="(Todas)",'Cuadro-de-mando'!$K$4=$E590),OR('Cuadro-de-mando'!$N$4="(Todos)",'Cuadro-de-mando'!$N$4=$F590)),1,0))</f>
        <v>1</v>
      </c>
    </row>
    <row r="591" spans="1:10" x14ac:dyDescent="0.25">
      <c r="A591" t="str">
        <f>IF(Tienda_1!$A591="","","Tienda 1")</f>
        <v>Tienda 1</v>
      </c>
      <c r="B591" t="str">
        <f>IF($A591="","",Tienda_1!B591)</f>
        <v>Electrodomésticos</v>
      </c>
      <c r="C591" t="str">
        <f>IF($A591="","",Tienda_1!G591)</f>
        <v>Medellín</v>
      </c>
      <c r="D591" t="str">
        <f>IF($A591="","",Tienda_1!F591)</f>
        <v>Beatriz Morales</v>
      </c>
      <c r="E591" t="str">
        <f>IF($A591="","",Tienda_1!I591)</f>
        <v>Tarjeta de crédito</v>
      </c>
      <c r="F591">
        <f>IF($A591="","",VALUE(RIGHT(Tienda_1!E591,4)))</f>
        <v>2021</v>
      </c>
      <c r="G591">
        <f>IF($A591="","",Tienda_1!C591)</f>
        <v>680000</v>
      </c>
      <c r="H591">
        <f>IF($A591="","",Tienda_1!D591)</f>
        <v>34400</v>
      </c>
      <c r="I591">
        <f>IF($A591="","",Tienda_1!H591)</f>
        <v>1</v>
      </c>
      <c r="J591">
        <f>IF($A591="",0,IF(AND(OR('Cuadro-de-mando'!$B$4="(Todas)",'Cuadro-de-mando'!$B$4=$A591),OR('Cuadro-de-mando'!$E$4="(Todas)",'Cuadro-de-mando'!$E$4=$B591),OR('Cuadro-de-mando'!$H$4="(Todas)",'Cuadro-de-mando'!$H$4=$C591),OR('Cuadro-de-mando'!$K$4="(Todas)",'Cuadro-de-mando'!$K$4=$E591),OR('Cuadro-de-mando'!$N$4="(Todos)",'Cuadro-de-mando'!$N$4=$F591)),1,0))</f>
        <v>1</v>
      </c>
    </row>
    <row r="592" spans="1:10" x14ac:dyDescent="0.25">
      <c r="A592" t="str">
        <f>IF(Tienda_1!$A592="","","Tienda 1")</f>
        <v>Tienda 1</v>
      </c>
      <c r="B592" t="str">
        <f>IF($A592="","",Tienda_1!B592)</f>
        <v>Artículos para el hogar</v>
      </c>
      <c r="C592" t="str">
        <f>IF($A592="","",Tienda_1!G592)</f>
        <v>Bogotá</v>
      </c>
      <c r="D592" t="str">
        <f>IF($A592="","",Tienda_1!F592)</f>
        <v>Juan Fernandez</v>
      </c>
      <c r="E592" t="str">
        <f>IF($A592="","",Tienda_1!I592)</f>
        <v>Tarjeta de crédito</v>
      </c>
      <c r="F592">
        <f>IF($A592="","",VALUE(RIGHT(Tienda_1!E592,4)))</f>
        <v>2020</v>
      </c>
      <c r="G592">
        <f>IF($A592="","",Tienda_1!C592)</f>
        <v>47100</v>
      </c>
      <c r="H592">
        <f>IF($A592="","",Tienda_1!D592)</f>
        <v>2900</v>
      </c>
      <c r="I592">
        <f>IF($A592="","",Tienda_1!H592)</f>
        <v>3</v>
      </c>
      <c r="J592">
        <f>IF($A592="",0,IF(AND(OR('Cuadro-de-mando'!$B$4="(Todas)",'Cuadro-de-mando'!$B$4=$A592),OR('Cuadro-de-mando'!$E$4="(Todas)",'Cuadro-de-mando'!$E$4=$B592),OR('Cuadro-de-mando'!$H$4="(Todas)",'Cuadro-de-mando'!$H$4=$C592),OR('Cuadro-de-mando'!$K$4="(Todas)",'Cuadro-de-mando'!$K$4=$E592),OR('Cuadro-de-mando'!$N$4="(Todos)",'Cuadro-de-mando'!$N$4=$F592)),1,0))</f>
        <v>1</v>
      </c>
    </row>
    <row r="593" spans="1:10" x14ac:dyDescent="0.25">
      <c r="A593" t="str">
        <f>IF(Tienda_1!$A593="","","Tienda 1")</f>
        <v>Tienda 1</v>
      </c>
      <c r="B593" t="str">
        <f>IF($A593="","",Tienda_1!B593)</f>
        <v>Electrodomésticos</v>
      </c>
      <c r="C593" t="str">
        <f>IF($A593="","",Tienda_1!G593)</f>
        <v>Medellín</v>
      </c>
      <c r="D593" t="str">
        <f>IF($A593="","",Tienda_1!F593)</f>
        <v>Ángel Rodriguez</v>
      </c>
      <c r="E593" t="str">
        <f>IF($A593="","",Tienda_1!I593)</f>
        <v>Tarjeta de crédito</v>
      </c>
      <c r="F593">
        <f>IF($A593="","",VALUE(RIGHT(Tienda_1!E593,4)))</f>
        <v>2022</v>
      </c>
      <c r="G593">
        <f>IF($A593="","",Tienda_1!C593)</f>
        <v>1130800</v>
      </c>
      <c r="H593">
        <f>IF($A593="","",Tienda_1!D593)</f>
        <v>60600</v>
      </c>
      <c r="I593">
        <f>IF($A593="","",Tienda_1!H593)</f>
        <v>5</v>
      </c>
      <c r="J593">
        <f>IF($A593="",0,IF(AND(OR('Cuadro-de-mando'!$B$4="(Todas)",'Cuadro-de-mando'!$B$4=$A593),OR('Cuadro-de-mando'!$E$4="(Todas)",'Cuadro-de-mando'!$E$4=$B593),OR('Cuadro-de-mando'!$H$4="(Todas)",'Cuadro-de-mando'!$H$4=$C593),OR('Cuadro-de-mando'!$K$4="(Todas)",'Cuadro-de-mando'!$K$4=$E593),OR('Cuadro-de-mando'!$N$4="(Todos)",'Cuadro-de-mando'!$N$4=$F593)),1,0))</f>
        <v>1</v>
      </c>
    </row>
    <row r="594" spans="1:10" x14ac:dyDescent="0.25">
      <c r="A594" t="str">
        <f>IF(Tienda_1!$A594="","","Tienda 1")</f>
        <v>Tienda 1</v>
      </c>
      <c r="B594" t="str">
        <f>IF($A594="","",Tienda_1!B594)</f>
        <v>Libros</v>
      </c>
      <c r="C594" t="str">
        <f>IF($A594="","",Tienda_1!G594)</f>
        <v>Medellín</v>
      </c>
      <c r="D594" t="str">
        <f>IF($A594="","",Tienda_1!F594)</f>
        <v>Pedro Gomez</v>
      </c>
      <c r="E594" t="str">
        <f>IF($A594="","",Tienda_1!I594)</f>
        <v>Tarjeta de crédito</v>
      </c>
      <c r="F594">
        <f>IF($A594="","",VALUE(RIGHT(Tienda_1!E594,4)))</f>
        <v>2021</v>
      </c>
      <c r="G594">
        <f>IF($A594="","",Tienda_1!C594)</f>
        <v>53000</v>
      </c>
      <c r="H594">
        <f>IF($A594="","",Tienda_1!D594)</f>
        <v>1000</v>
      </c>
      <c r="I594">
        <f>IF($A594="","",Tienda_1!H594)</f>
        <v>1</v>
      </c>
      <c r="J594">
        <f>IF($A594="",0,IF(AND(OR('Cuadro-de-mando'!$B$4="(Todas)",'Cuadro-de-mando'!$B$4=$A594),OR('Cuadro-de-mando'!$E$4="(Todas)",'Cuadro-de-mando'!$E$4=$B594),OR('Cuadro-de-mando'!$H$4="(Todas)",'Cuadro-de-mando'!$H$4=$C594),OR('Cuadro-de-mando'!$K$4="(Todas)",'Cuadro-de-mando'!$K$4=$E594),OR('Cuadro-de-mando'!$N$4="(Todos)",'Cuadro-de-mando'!$N$4=$F594)),1,0))</f>
        <v>1</v>
      </c>
    </row>
    <row r="595" spans="1:10" x14ac:dyDescent="0.25">
      <c r="A595" t="str">
        <f>IF(Tienda_1!$A595="","","Tienda 1")</f>
        <v>Tienda 1</v>
      </c>
      <c r="B595" t="str">
        <f>IF($A595="","",Tienda_1!B595)</f>
        <v>Muebles</v>
      </c>
      <c r="C595" t="str">
        <f>IF($A595="","",Tienda_1!G595)</f>
        <v>Medellín</v>
      </c>
      <c r="D595" t="str">
        <f>IF($A595="","",Tienda_1!F595)</f>
        <v>Beatriz Morales</v>
      </c>
      <c r="E595" t="str">
        <f>IF($A595="","",Tienda_1!I595)</f>
        <v>Tarjeta de crédito</v>
      </c>
      <c r="F595">
        <f>IF($A595="","",VALUE(RIGHT(Tienda_1!E595,4)))</f>
        <v>2022</v>
      </c>
      <c r="G595">
        <f>IF($A595="","",Tienda_1!C595)</f>
        <v>908600</v>
      </c>
      <c r="H595">
        <f>IF($A595="","",Tienda_1!D595)</f>
        <v>49000</v>
      </c>
      <c r="I595">
        <f>IF($A595="","",Tienda_1!H595)</f>
        <v>5</v>
      </c>
      <c r="J595">
        <f>IF($A595="",0,IF(AND(OR('Cuadro-de-mando'!$B$4="(Todas)",'Cuadro-de-mando'!$B$4=$A595),OR('Cuadro-de-mando'!$E$4="(Todas)",'Cuadro-de-mando'!$E$4=$B595),OR('Cuadro-de-mando'!$H$4="(Todas)",'Cuadro-de-mando'!$H$4=$C595),OR('Cuadro-de-mando'!$K$4="(Todas)",'Cuadro-de-mando'!$K$4=$E595),OR('Cuadro-de-mando'!$N$4="(Todos)",'Cuadro-de-mando'!$N$4=$F595)),1,0))</f>
        <v>1</v>
      </c>
    </row>
    <row r="596" spans="1:10" x14ac:dyDescent="0.25">
      <c r="A596" t="str">
        <f>IF(Tienda_1!$A596="","","Tienda 1")</f>
        <v>Tienda 1</v>
      </c>
      <c r="B596" t="str">
        <f>IF($A596="","",Tienda_1!B596)</f>
        <v>Deportes y diversión</v>
      </c>
      <c r="C596" t="str">
        <f>IF($A596="","",Tienda_1!G596)</f>
        <v>Manizales</v>
      </c>
      <c r="D596" t="str">
        <f>IF($A596="","",Tienda_1!F596)</f>
        <v>Ángel Rodriguez</v>
      </c>
      <c r="E596" t="str">
        <f>IF($A596="","",Tienda_1!I596)</f>
        <v>Tarjeta de crédito</v>
      </c>
      <c r="F596">
        <f>IF($A596="","",VALUE(RIGHT(Tienda_1!E596,4)))</f>
        <v>2021</v>
      </c>
      <c r="G596">
        <f>IF($A596="","",Tienda_1!C596)</f>
        <v>30600</v>
      </c>
      <c r="H596">
        <f>IF($A596="","",Tienda_1!D596)</f>
        <v>4000</v>
      </c>
      <c r="I596">
        <f>IF($A596="","",Tienda_1!H596)</f>
        <v>2</v>
      </c>
      <c r="J596">
        <f>IF($A596="",0,IF(AND(OR('Cuadro-de-mando'!$B$4="(Todas)",'Cuadro-de-mando'!$B$4=$A596),OR('Cuadro-de-mando'!$E$4="(Todas)",'Cuadro-de-mando'!$E$4=$B596),OR('Cuadro-de-mando'!$H$4="(Todas)",'Cuadro-de-mando'!$H$4=$C596),OR('Cuadro-de-mando'!$K$4="(Todas)",'Cuadro-de-mando'!$K$4=$E596),OR('Cuadro-de-mando'!$N$4="(Todos)",'Cuadro-de-mando'!$N$4=$F596)),1,0))</f>
        <v>1</v>
      </c>
    </row>
    <row r="597" spans="1:10" x14ac:dyDescent="0.25">
      <c r="A597" t="str">
        <f>IF(Tienda_1!$A597="","","Tienda 1")</f>
        <v>Tienda 1</v>
      </c>
      <c r="B597" t="str">
        <f>IF($A597="","",Tienda_1!B597)</f>
        <v>Muebles</v>
      </c>
      <c r="C597" t="str">
        <f>IF($A597="","",Tienda_1!G597)</f>
        <v>Cartagena</v>
      </c>
      <c r="D597" t="str">
        <f>IF($A597="","",Tienda_1!F597)</f>
        <v>Felipe Santos</v>
      </c>
      <c r="E597" t="str">
        <f>IF($A597="","",Tienda_1!I597)</f>
        <v>Tarjeta de crédito</v>
      </c>
      <c r="F597">
        <f>IF($A597="","",VALUE(RIGHT(Tienda_1!E597,4)))</f>
        <v>2020</v>
      </c>
      <c r="G597">
        <f>IF($A597="","",Tienda_1!C597)</f>
        <v>276200</v>
      </c>
      <c r="H597">
        <f>IF($A597="","",Tienda_1!D597)</f>
        <v>20600</v>
      </c>
      <c r="I597">
        <f>IF($A597="","",Tienda_1!H597)</f>
        <v>3</v>
      </c>
      <c r="J597">
        <f>IF($A597="",0,IF(AND(OR('Cuadro-de-mando'!$B$4="(Todas)",'Cuadro-de-mando'!$B$4=$A597),OR('Cuadro-de-mando'!$E$4="(Todas)",'Cuadro-de-mando'!$E$4=$B597),OR('Cuadro-de-mando'!$H$4="(Todas)",'Cuadro-de-mando'!$H$4=$C597),OR('Cuadro-de-mando'!$K$4="(Todas)",'Cuadro-de-mando'!$K$4=$E597),OR('Cuadro-de-mando'!$N$4="(Todos)",'Cuadro-de-mando'!$N$4=$F597)),1,0))</f>
        <v>1</v>
      </c>
    </row>
    <row r="598" spans="1:10" x14ac:dyDescent="0.25">
      <c r="A598" t="str">
        <f>IF(Tienda_1!$A598="","","Tienda 1")</f>
        <v>Tienda 1</v>
      </c>
      <c r="B598" t="str">
        <f>IF($A598="","",Tienda_1!B598)</f>
        <v>Artículos para el hogar</v>
      </c>
      <c r="C598" t="str">
        <f>IF($A598="","",Tienda_1!G598)</f>
        <v>Bogotá</v>
      </c>
      <c r="D598" t="str">
        <f>IF($A598="","",Tienda_1!F598)</f>
        <v>Ángel Rodriguez</v>
      </c>
      <c r="E598" t="str">
        <f>IF($A598="","",Tienda_1!I598)</f>
        <v>Tarjeta de crédito</v>
      </c>
      <c r="F598">
        <f>IF($A598="","",VALUE(RIGHT(Tienda_1!E598,4)))</f>
        <v>2022</v>
      </c>
      <c r="G598">
        <f>IF($A598="","",Tienda_1!C598)</f>
        <v>28300</v>
      </c>
      <c r="H598">
        <f>IF($A598="","",Tienda_1!D598)</f>
        <v>0</v>
      </c>
      <c r="I598">
        <f>IF($A598="","",Tienda_1!H598)</f>
        <v>5</v>
      </c>
      <c r="J598">
        <f>IF($A598="",0,IF(AND(OR('Cuadro-de-mando'!$B$4="(Todas)",'Cuadro-de-mando'!$B$4=$A598),OR('Cuadro-de-mando'!$E$4="(Todas)",'Cuadro-de-mando'!$E$4=$B598),OR('Cuadro-de-mando'!$H$4="(Todas)",'Cuadro-de-mando'!$H$4=$C598),OR('Cuadro-de-mando'!$K$4="(Todas)",'Cuadro-de-mando'!$K$4=$E598),OR('Cuadro-de-mando'!$N$4="(Todos)",'Cuadro-de-mando'!$N$4=$F598)),1,0))</f>
        <v>1</v>
      </c>
    </row>
    <row r="599" spans="1:10" x14ac:dyDescent="0.25">
      <c r="A599" t="str">
        <f>IF(Tienda_1!$A599="","","Tienda 1")</f>
        <v>Tienda 1</v>
      </c>
      <c r="B599" t="str">
        <f>IF($A599="","",Tienda_1!B599)</f>
        <v>Electrodomésticos</v>
      </c>
      <c r="C599" t="str">
        <f>IF($A599="","",Tienda_1!G599)</f>
        <v>Medellín</v>
      </c>
      <c r="D599" t="str">
        <f>IF($A599="","",Tienda_1!F599)</f>
        <v>Beatriz Morales</v>
      </c>
      <c r="E599" t="str">
        <f>IF($A599="","",Tienda_1!I599)</f>
        <v>Tarjeta de crédito</v>
      </c>
      <c r="F599">
        <f>IF($A599="","",VALUE(RIGHT(Tienda_1!E599,4)))</f>
        <v>2021</v>
      </c>
      <c r="G599">
        <f>IF($A599="","",Tienda_1!C599)</f>
        <v>1474800</v>
      </c>
      <c r="H599">
        <f>IF($A599="","",Tienda_1!D599)</f>
        <v>78700</v>
      </c>
      <c r="I599">
        <f>IF($A599="","",Tienda_1!H599)</f>
        <v>5</v>
      </c>
      <c r="J599">
        <f>IF($A599="",0,IF(AND(OR('Cuadro-de-mando'!$B$4="(Todas)",'Cuadro-de-mando'!$B$4=$A599),OR('Cuadro-de-mando'!$E$4="(Todas)",'Cuadro-de-mando'!$E$4=$B599),OR('Cuadro-de-mando'!$H$4="(Todas)",'Cuadro-de-mando'!$H$4=$C599),OR('Cuadro-de-mando'!$K$4="(Todas)",'Cuadro-de-mando'!$K$4=$E599),OR('Cuadro-de-mando'!$N$4="(Todos)",'Cuadro-de-mando'!$N$4=$F599)),1,0))</f>
        <v>1</v>
      </c>
    </row>
    <row r="600" spans="1:10" x14ac:dyDescent="0.25">
      <c r="A600" t="str">
        <f>IF(Tienda_1!$A600="","","Tienda 1")</f>
        <v>Tienda 1</v>
      </c>
      <c r="B600" t="str">
        <f>IF($A600="","",Tienda_1!B600)</f>
        <v>Electrónicos</v>
      </c>
      <c r="C600" t="str">
        <f>IF($A600="","",Tienda_1!G600)</f>
        <v>Medellín</v>
      </c>
      <c r="D600" t="str">
        <f>IF($A600="","",Tienda_1!F600)</f>
        <v>Blanca Ramirez</v>
      </c>
      <c r="E600" t="str">
        <f>IF($A600="","",Tienda_1!I600)</f>
        <v>Tarjeta de crédito</v>
      </c>
      <c r="F600">
        <f>IF($A600="","",VALUE(RIGHT(Tienda_1!E600,4)))</f>
        <v>2021</v>
      </c>
      <c r="G600">
        <f>IF($A600="","",Tienda_1!C600)</f>
        <v>1806000</v>
      </c>
      <c r="H600">
        <f>IF($A600="","",Tienda_1!D600)</f>
        <v>96600</v>
      </c>
      <c r="I600">
        <f>IF($A600="","",Tienda_1!H600)</f>
        <v>5</v>
      </c>
      <c r="J600">
        <f>IF($A600="",0,IF(AND(OR('Cuadro-de-mando'!$B$4="(Todas)",'Cuadro-de-mando'!$B$4=$A600),OR('Cuadro-de-mando'!$E$4="(Todas)",'Cuadro-de-mando'!$E$4=$B600),OR('Cuadro-de-mando'!$H$4="(Todas)",'Cuadro-de-mando'!$H$4=$C600),OR('Cuadro-de-mando'!$K$4="(Todas)",'Cuadro-de-mando'!$K$4=$E600),OR('Cuadro-de-mando'!$N$4="(Todos)",'Cuadro-de-mando'!$N$4=$F600)),1,0))</f>
        <v>1</v>
      </c>
    </row>
    <row r="601" spans="1:10" x14ac:dyDescent="0.25">
      <c r="A601" t="str">
        <f>IF(Tienda_1!$A601="","","Tienda 1")</f>
        <v>Tienda 1</v>
      </c>
      <c r="B601" t="str">
        <f>IF($A601="","",Tienda_1!B601)</f>
        <v>Artículos para el hogar</v>
      </c>
      <c r="C601" t="str">
        <f>IF($A601="","",Tienda_1!G601)</f>
        <v>Cali</v>
      </c>
      <c r="D601" t="str">
        <f>IF($A601="","",Tienda_1!F601)</f>
        <v>Juan Fernandez</v>
      </c>
      <c r="E601" t="str">
        <f>IF($A601="","",Tienda_1!I601)</f>
        <v>Tarjeta de crédito</v>
      </c>
      <c r="F601">
        <f>IF($A601="","",VALUE(RIGHT(Tienda_1!E601,4)))</f>
        <v>2020</v>
      </c>
      <c r="G601">
        <f>IF($A601="","",Tienda_1!C601)</f>
        <v>24100</v>
      </c>
      <c r="H601">
        <f>IF($A601="","",Tienda_1!D601)</f>
        <v>1800</v>
      </c>
      <c r="I601">
        <f>IF($A601="","",Tienda_1!H601)</f>
        <v>5</v>
      </c>
      <c r="J601">
        <f>IF($A601="",0,IF(AND(OR('Cuadro-de-mando'!$B$4="(Todas)",'Cuadro-de-mando'!$B$4=$A601),OR('Cuadro-de-mando'!$E$4="(Todas)",'Cuadro-de-mando'!$E$4=$B601),OR('Cuadro-de-mando'!$H$4="(Todas)",'Cuadro-de-mando'!$H$4=$C601),OR('Cuadro-de-mando'!$K$4="(Todas)",'Cuadro-de-mando'!$K$4=$E601),OR('Cuadro-de-mando'!$N$4="(Todos)",'Cuadro-de-mando'!$N$4=$F601)),1,0))</f>
        <v>1</v>
      </c>
    </row>
    <row r="602" spans="1:10" x14ac:dyDescent="0.25">
      <c r="A602" t="str">
        <f>IF(Tienda_1!$A602="","","Tienda 1")</f>
        <v>Tienda 1</v>
      </c>
      <c r="B602" t="str">
        <f>IF($A602="","",Tienda_1!B602)</f>
        <v>Instrumentos musicales</v>
      </c>
      <c r="C602" t="str">
        <f>IF($A602="","",Tienda_1!G602)</f>
        <v>Bogotá</v>
      </c>
      <c r="D602" t="str">
        <f>IF($A602="","",Tienda_1!F602)</f>
        <v>Santiago Silva</v>
      </c>
      <c r="E602" t="str">
        <f>IF($A602="","",Tienda_1!I602)</f>
        <v>Tarjeta de crédito</v>
      </c>
      <c r="F602">
        <f>IF($A602="","",VALUE(RIGHT(Tienda_1!E602,4)))</f>
        <v>2021</v>
      </c>
      <c r="G602">
        <f>IF($A602="","",Tienda_1!C602)</f>
        <v>1074500</v>
      </c>
      <c r="H602">
        <f>IF($A602="","",Tienda_1!D602)</f>
        <v>57900</v>
      </c>
      <c r="I602">
        <f>IF($A602="","",Tienda_1!H602)</f>
        <v>5</v>
      </c>
      <c r="J602">
        <f>IF($A602="",0,IF(AND(OR('Cuadro-de-mando'!$B$4="(Todas)",'Cuadro-de-mando'!$B$4=$A602),OR('Cuadro-de-mando'!$E$4="(Todas)",'Cuadro-de-mando'!$E$4=$B602),OR('Cuadro-de-mando'!$H$4="(Todas)",'Cuadro-de-mando'!$H$4=$C602),OR('Cuadro-de-mando'!$K$4="(Todas)",'Cuadro-de-mando'!$K$4=$E602),OR('Cuadro-de-mando'!$N$4="(Todos)",'Cuadro-de-mando'!$N$4=$F602)),1,0))</f>
        <v>1</v>
      </c>
    </row>
    <row r="603" spans="1:10" x14ac:dyDescent="0.25">
      <c r="A603" t="str">
        <f>IF(Tienda_1!$A603="","","Tienda 1")</f>
        <v>Tienda 1</v>
      </c>
      <c r="B603" t="str">
        <f>IF($A603="","",Tienda_1!B603)</f>
        <v>Electrónicos</v>
      </c>
      <c r="C603" t="str">
        <f>IF($A603="","",Tienda_1!G603)</f>
        <v>Medellín</v>
      </c>
      <c r="D603" t="str">
        <f>IF($A603="","",Tienda_1!F603)</f>
        <v>Maria Alfonso</v>
      </c>
      <c r="E603" t="str">
        <f>IF($A603="","",Tienda_1!I603)</f>
        <v>Tarjeta de crédito</v>
      </c>
      <c r="F603">
        <f>IF($A603="","",VALUE(RIGHT(Tienda_1!E603,4)))</f>
        <v>2022</v>
      </c>
      <c r="G603">
        <f>IF($A603="","",Tienda_1!C603)</f>
        <v>2621000</v>
      </c>
      <c r="H603">
        <f>IF($A603="","",Tienda_1!D603)</f>
        <v>140200</v>
      </c>
      <c r="I603">
        <f>IF($A603="","",Tienda_1!H603)</f>
        <v>5</v>
      </c>
      <c r="J603">
        <f>IF($A603="",0,IF(AND(OR('Cuadro-de-mando'!$B$4="(Todas)",'Cuadro-de-mando'!$B$4=$A603),OR('Cuadro-de-mando'!$E$4="(Todas)",'Cuadro-de-mando'!$E$4=$B603),OR('Cuadro-de-mando'!$H$4="(Todas)",'Cuadro-de-mando'!$H$4=$C603),OR('Cuadro-de-mando'!$K$4="(Todas)",'Cuadro-de-mando'!$K$4=$E603),OR('Cuadro-de-mando'!$N$4="(Todos)",'Cuadro-de-mando'!$N$4=$F603)),1,0))</f>
        <v>1</v>
      </c>
    </row>
    <row r="604" spans="1:10" x14ac:dyDescent="0.25">
      <c r="A604" t="str">
        <f>IF(Tienda_1!$A604="","","Tienda 1")</f>
        <v>Tienda 1</v>
      </c>
      <c r="B604" t="str">
        <f>IF($A604="","",Tienda_1!B604)</f>
        <v>Deportes y diversión</v>
      </c>
      <c r="C604" t="str">
        <f>IF($A604="","",Tienda_1!G604)</f>
        <v>Bogotá</v>
      </c>
      <c r="D604" t="str">
        <f>IF($A604="","",Tienda_1!F604)</f>
        <v>Camila Rivera</v>
      </c>
      <c r="E604" t="str">
        <f>IF($A604="","",Tienda_1!I604)</f>
        <v>Cupón</v>
      </c>
      <c r="F604">
        <f>IF($A604="","",VALUE(RIGHT(Tienda_1!E604,4)))</f>
        <v>2020</v>
      </c>
      <c r="G604">
        <f>IF($A604="","",Tienda_1!C604)</f>
        <v>51000</v>
      </c>
      <c r="H604">
        <f>IF($A604="","",Tienda_1!D604)</f>
        <v>900</v>
      </c>
      <c r="I604">
        <f>IF($A604="","",Tienda_1!H604)</f>
        <v>5</v>
      </c>
      <c r="J604">
        <f>IF($A604="",0,IF(AND(OR('Cuadro-de-mando'!$B$4="(Todas)",'Cuadro-de-mando'!$B$4=$A604),OR('Cuadro-de-mando'!$E$4="(Todas)",'Cuadro-de-mando'!$E$4=$B604),OR('Cuadro-de-mando'!$H$4="(Todas)",'Cuadro-de-mando'!$H$4=$C604),OR('Cuadro-de-mando'!$K$4="(Todas)",'Cuadro-de-mando'!$K$4=$E604),OR('Cuadro-de-mando'!$N$4="(Todos)",'Cuadro-de-mando'!$N$4=$F604)),1,0))</f>
        <v>1</v>
      </c>
    </row>
    <row r="605" spans="1:10" x14ac:dyDescent="0.25">
      <c r="A605" t="str">
        <f>IF(Tienda_1!$A605="","","Tienda 1")</f>
        <v>Tienda 1</v>
      </c>
      <c r="B605" t="str">
        <f>IF($A605="","",Tienda_1!B605)</f>
        <v>Deportes y diversión</v>
      </c>
      <c r="C605" t="str">
        <f>IF($A605="","",Tienda_1!G605)</f>
        <v>Bogotá</v>
      </c>
      <c r="D605" t="str">
        <f>IF($A605="","",Tienda_1!F605)</f>
        <v>Lucas Olivera</v>
      </c>
      <c r="E605" t="str">
        <f>IF($A605="","",Tienda_1!I605)</f>
        <v>Tarjeta de crédito</v>
      </c>
      <c r="F605">
        <f>IF($A605="","",VALUE(RIGHT(Tienda_1!E605,4)))</f>
        <v>2022</v>
      </c>
      <c r="G605">
        <f>IF($A605="","",Tienda_1!C605)</f>
        <v>43900</v>
      </c>
      <c r="H605">
        <f>IF($A605="","",Tienda_1!D605)</f>
        <v>7100</v>
      </c>
      <c r="I605">
        <f>IF($A605="","",Tienda_1!H605)</f>
        <v>2</v>
      </c>
      <c r="J605">
        <f>IF($A605="",0,IF(AND(OR('Cuadro-de-mando'!$B$4="(Todas)",'Cuadro-de-mando'!$B$4=$A605),OR('Cuadro-de-mando'!$E$4="(Todas)",'Cuadro-de-mando'!$E$4=$B605),OR('Cuadro-de-mando'!$H$4="(Todas)",'Cuadro-de-mando'!$H$4=$C605),OR('Cuadro-de-mando'!$K$4="(Todas)",'Cuadro-de-mando'!$K$4=$E605),OR('Cuadro-de-mando'!$N$4="(Todos)",'Cuadro-de-mando'!$N$4=$F605)),1,0))</f>
        <v>1</v>
      </c>
    </row>
    <row r="606" spans="1:10" x14ac:dyDescent="0.25">
      <c r="A606" t="str">
        <f>IF(Tienda_1!$A606="","","Tienda 1")</f>
        <v>Tienda 1</v>
      </c>
      <c r="B606" t="str">
        <f>IF($A606="","",Tienda_1!B606)</f>
        <v>Deportes y diversión</v>
      </c>
      <c r="C606" t="str">
        <f>IF($A606="","",Tienda_1!G606)</f>
        <v>Medellín</v>
      </c>
      <c r="D606" t="str">
        <f>IF($A606="","",Tienda_1!F606)</f>
        <v>Juliana Costa</v>
      </c>
      <c r="E606" t="str">
        <f>IF($A606="","",Tienda_1!I606)</f>
        <v>Cupón</v>
      </c>
      <c r="F606">
        <f>IF($A606="","",VALUE(RIGHT(Tienda_1!E606,4)))</f>
        <v>2022</v>
      </c>
      <c r="G606">
        <f>IF($A606="","",Tienda_1!C606)</f>
        <v>46600</v>
      </c>
      <c r="H606">
        <f>IF($A606="","",Tienda_1!D606)</f>
        <v>2900</v>
      </c>
      <c r="I606">
        <f>IF($A606="","",Tienda_1!H606)</f>
        <v>2</v>
      </c>
      <c r="J606">
        <f>IF($A606="",0,IF(AND(OR('Cuadro-de-mando'!$B$4="(Todas)",'Cuadro-de-mando'!$B$4=$A606),OR('Cuadro-de-mando'!$E$4="(Todas)",'Cuadro-de-mando'!$E$4=$B606),OR('Cuadro-de-mando'!$H$4="(Todas)",'Cuadro-de-mando'!$H$4=$C606),OR('Cuadro-de-mando'!$K$4="(Todas)",'Cuadro-de-mando'!$K$4=$E606),OR('Cuadro-de-mando'!$N$4="(Todos)",'Cuadro-de-mando'!$N$4=$F606)),1,0))</f>
        <v>1</v>
      </c>
    </row>
    <row r="607" spans="1:10" x14ac:dyDescent="0.25">
      <c r="A607" t="str">
        <f>IF(Tienda_1!$A607="","","Tienda 1")</f>
        <v>Tienda 1</v>
      </c>
      <c r="B607" t="str">
        <f>IF($A607="","",Tienda_1!B607)</f>
        <v>Electrodomésticos</v>
      </c>
      <c r="C607" t="str">
        <f>IF($A607="","",Tienda_1!G607)</f>
        <v>Medellín</v>
      </c>
      <c r="D607" t="str">
        <f>IF($A607="","",Tienda_1!F607)</f>
        <v>Mariana Herrera</v>
      </c>
      <c r="E607" t="str">
        <f>IF($A607="","",Tienda_1!I607)</f>
        <v>Tarjeta de crédito</v>
      </c>
      <c r="F607">
        <f>IF($A607="","",VALUE(RIGHT(Tienda_1!E607,4)))</f>
        <v>2023</v>
      </c>
      <c r="G607">
        <f>IF($A607="","",Tienda_1!C607)</f>
        <v>1573400</v>
      </c>
      <c r="H607">
        <f>IF($A607="","",Tienda_1!D607)</f>
        <v>84200</v>
      </c>
      <c r="I607">
        <f>IF($A607="","",Tienda_1!H607)</f>
        <v>5</v>
      </c>
      <c r="J607">
        <f>IF($A607="",0,IF(AND(OR('Cuadro-de-mando'!$B$4="(Todas)",'Cuadro-de-mando'!$B$4=$A607),OR('Cuadro-de-mando'!$E$4="(Todas)",'Cuadro-de-mando'!$E$4=$B607),OR('Cuadro-de-mando'!$H$4="(Todas)",'Cuadro-de-mando'!$H$4=$C607),OR('Cuadro-de-mando'!$K$4="(Todas)",'Cuadro-de-mando'!$K$4=$E607),OR('Cuadro-de-mando'!$N$4="(Todos)",'Cuadro-de-mando'!$N$4=$F607)),1,0))</f>
        <v>1</v>
      </c>
    </row>
    <row r="608" spans="1:10" x14ac:dyDescent="0.25">
      <c r="A608" t="str">
        <f>IF(Tienda_1!$A608="","","Tienda 1")</f>
        <v>Tienda 1</v>
      </c>
      <c r="B608" t="str">
        <f>IF($A608="","",Tienda_1!B608)</f>
        <v>Electrónicos</v>
      </c>
      <c r="C608" t="str">
        <f>IF($A608="","",Tienda_1!G608)</f>
        <v>Medellín</v>
      </c>
      <c r="D608" t="str">
        <f>IF($A608="","",Tienda_1!F608)</f>
        <v>Pedro Gomez</v>
      </c>
      <c r="E608" t="str">
        <f>IF($A608="","",Tienda_1!I608)</f>
        <v>Tarjeta de crédito</v>
      </c>
      <c r="F608">
        <f>IF($A608="","",VALUE(RIGHT(Tienda_1!E608,4)))</f>
        <v>2022</v>
      </c>
      <c r="G608">
        <f>IF($A608="","",Tienda_1!C608)</f>
        <v>216700</v>
      </c>
      <c r="H608">
        <f>IF($A608="","",Tienda_1!D608)</f>
        <v>9700</v>
      </c>
      <c r="I608">
        <f>IF($A608="","",Tienda_1!H608)</f>
        <v>5</v>
      </c>
      <c r="J608">
        <f>IF($A608="",0,IF(AND(OR('Cuadro-de-mando'!$B$4="(Todas)",'Cuadro-de-mando'!$B$4=$A608),OR('Cuadro-de-mando'!$E$4="(Todas)",'Cuadro-de-mando'!$E$4=$B608),OR('Cuadro-de-mando'!$H$4="(Todas)",'Cuadro-de-mando'!$H$4=$C608),OR('Cuadro-de-mando'!$K$4="(Todas)",'Cuadro-de-mando'!$K$4=$E608),OR('Cuadro-de-mando'!$N$4="(Todos)",'Cuadro-de-mando'!$N$4=$F608)),1,0))</f>
        <v>1</v>
      </c>
    </row>
    <row r="609" spans="1:10" x14ac:dyDescent="0.25">
      <c r="A609" t="str">
        <f>IF(Tienda_1!$A609="","","Tienda 1")</f>
        <v>Tienda 1</v>
      </c>
      <c r="B609" t="str">
        <f>IF($A609="","",Tienda_1!B609)</f>
        <v>Electrodomésticos</v>
      </c>
      <c r="C609" t="str">
        <f>IF($A609="","",Tienda_1!G609)</f>
        <v>Bogotá</v>
      </c>
      <c r="D609" t="str">
        <f>IF($A609="","",Tienda_1!F609)</f>
        <v>Maria Alfonso</v>
      </c>
      <c r="E609" t="str">
        <f>IF($A609="","",Tienda_1!I609)</f>
        <v>Cupón</v>
      </c>
      <c r="F609">
        <f>IF($A609="","",VALUE(RIGHT(Tienda_1!E609,4)))</f>
        <v>2021</v>
      </c>
      <c r="G609">
        <f>IF($A609="","",Tienda_1!C609)</f>
        <v>2116100</v>
      </c>
      <c r="H609">
        <f>IF($A609="","",Tienda_1!D609)</f>
        <v>112900</v>
      </c>
      <c r="I609">
        <f>IF($A609="","",Tienda_1!H609)</f>
        <v>5</v>
      </c>
      <c r="J609">
        <f>IF($A609="",0,IF(AND(OR('Cuadro-de-mando'!$B$4="(Todas)",'Cuadro-de-mando'!$B$4=$A609),OR('Cuadro-de-mando'!$E$4="(Todas)",'Cuadro-de-mando'!$E$4=$B609),OR('Cuadro-de-mando'!$H$4="(Todas)",'Cuadro-de-mando'!$H$4=$C609),OR('Cuadro-de-mando'!$K$4="(Todas)",'Cuadro-de-mando'!$K$4=$E609),OR('Cuadro-de-mando'!$N$4="(Todos)",'Cuadro-de-mando'!$N$4=$F609)),1,0))</f>
        <v>1</v>
      </c>
    </row>
    <row r="610" spans="1:10" x14ac:dyDescent="0.25">
      <c r="A610" t="str">
        <f>IF(Tienda_1!$A610="","","Tienda 1")</f>
        <v>Tienda 1</v>
      </c>
      <c r="B610" t="str">
        <f>IF($A610="","",Tienda_1!B610)</f>
        <v>Muebles</v>
      </c>
      <c r="C610" t="str">
        <f>IF($A610="","",Tienda_1!G610)</f>
        <v>Medellín</v>
      </c>
      <c r="D610" t="str">
        <f>IF($A610="","",Tienda_1!F610)</f>
        <v>Beatriz Morales</v>
      </c>
      <c r="E610" t="str">
        <f>IF($A610="","",Tienda_1!I610)</f>
        <v>Tarjeta de crédito</v>
      </c>
      <c r="F610">
        <f>IF($A610="","",VALUE(RIGHT(Tienda_1!E610,4)))</f>
        <v>2022</v>
      </c>
      <c r="G610">
        <f>IF($A610="","",Tienda_1!C610)</f>
        <v>317900</v>
      </c>
      <c r="H610">
        <f>IF($A610="","",Tienda_1!D610)</f>
        <v>15100</v>
      </c>
      <c r="I610">
        <f>IF($A610="","",Tienda_1!H610)</f>
        <v>5</v>
      </c>
      <c r="J610">
        <f>IF($A610="",0,IF(AND(OR('Cuadro-de-mando'!$B$4="(Todas)",'Cuadro-de-mando'!$B$4=$A610),OR('Cuadro-de-mando'!$E$4="(Todas)",'Cuadro-de-mando'!$E$4=$B610),OR('Cuadro-de-mando'!$H$4="(Todas)",'Cuadro-de-mando'!$H$4=$C610),OR('Cuadro-de-mando'!$K$4="(Todas)",'Cuadro-de-mando'!$K$4=$E610),OR('Cuadro-de-mando'!$N$4="(Todos)",'Cuadro-de-mando'!$N$4=$F610)),1,0))</f>
        <v>1</v>
      </c>
    </row>
    <row r="611" spans="1:10" x14ac:dyDescent="0.25">
      <c r="A611" t="str">
        <f>IF(Tienda_1!$A611="","","Tienda 1")</f>
        <v>Tienda 1</v>
      </c>
      <c r="B611" t="str">
        <f>IF($A611="","",Tienda_1!B611)</f>
        <v>Deportes y diversión</v>
      </c>
      <c r="C611" t="str">
        <f>IF($A611="","",Tienda_1!G611)</f>
        <v>Bogotá</v>
      </c>
      <c r="D611" t="str">
        <f>IF($A611="","",Tienda_1!F611)</f>
        <v>Maria Alfonso</v>
      </c>
      <c r="E611" t="str">
        <f>IF($A611="","",Tienda_1!I611)</f>
        <v>Tarjeta de crédito</v>
      </c>
      <c r="F611">
        <f>IF($A611="","",VALUE(RIGHT(Tienda_1!E611,4)))</f>
        <v>2021</v>
      </c>
      <c r="G611">
        <f>IF($A611="","",Tienda_1!C611)</f>
        <v>45500</v>
      </c>
      <c r="H611">
        <f>IF($A611="","",Tienda_1!D611)</f>
        <v>0</v>
      </c>
      <c r="I611">
        <f>IF($A611="","",Tienda_1!H611)</f>
        <v>5</v>
      </c>
      <c r="J611">
        <f>IF($A611="",0,IF(AND(OR('Cuadro-de-mando'!$B$4="(Todas)",'Cuadro-de-mando'!$B$4=$A611),OR('Cuadro-de-mando'!$E$4="(Todas)",'Cuadro-de-mando'!$E$4=$B611),OR('Cuadro-de-mando'!$H$4="(Todas)",'Cuadro-de-mando'!$H$4=$C611),OR('Cuadro-de-mando'!$K$4="(Todas)",'Cuadro-de-mando'!$K$4=$E611),OR('Cuadro-de-mando'!$N$4="(Todos)",'Cuadro-de-mando'!$N$4=$F611)),1,0))</f>
        <v>1</v>
      </c>
    </row>
    <row r="612" spans="1:10" x14ac:dyDescent="0.25">
      <c r="A612" t="str">
        <f>IF(Tienda_1!$A612="","","Tienda 1")</f>
        <v>Tienda 1</v>
      </c>
      <c r="B612" t="str">
        <f>IF($A612="","",Tienda_1!B612)</f>
        <v>Artículos para el hogar</v>
      </c>
      <c r="C612" t="str">
        <f>IF($A612="","",Tienda_1!G612)</f>
        <v>Pereira</v>
      </c>
      <c r="D612" t="str">
        <f>IF($A612="","",Tienda_1!F612)</f>
        <v>Izabela de León</v>
      </c>
      <c r="E612" t="str">
        <f>IF($A612="","",Tienda_1!I612)</f>
        <v>Tarjeta de crédito</v>
      </c>
      <c r="F612">
        <f>IF($A612="","",VALUE(RIGHT(Tienda_1!E612,4)))</f>
        <v>2022</v>
      </c>
      <c r="G612">
        <f>IF($A612="","",Tienda_1!C612)</f>
        <v>79700</v>
      </c>
      <c r="H612">
        <f>IF($A612="","",Tienda_1!D612)</f>
        <v>4600</v>
      </c>
      <c r="I612">
        <f>IF($A612="","",Tienda_1!H612)</f>
        <v>1</v>
      </c>
      <c r="J612">
        <f>IF($A612="",0,IF(AND(OR('Cuadro-de-mando'!$B$4="(Todas)",'Cuadro-de-mando'!$B$4=$A612),OR('Cuadro-de-mando'!$E$4="(Todas)",'Cuadro-de-mando'!$E$4=$B612),OR('Cuadro-de-mando'!$H$4="(Todas)",'Cuadro-de-mando'!$H$4=$C612),OR('Cuadro-de-mando'!$K$4="(Todas)",'Cuadro-de-mando'!$K$4=$E612),OR('Cuadro-de-mando'!$N$4="(Todos)",'Cuadro-de-mando'!$N$4=$F612)),1,0))</f>
        <v>1</v>
      </c>
    </row>
    <row r="613" spans="1:10" x14ac:dyDescent="0.25">
      <c r="A613" t="str">
        <f>IF(Tienda_1!$A613="","","Tienda 1")</f>
        <v>Tienda 1</v>
      </c>
      <c r="B613" t="str">
        <f>IF($A613="","",Tienda_1!B613)</f>
        <v>Juguetes</v>
      </c>
      <c r="C613" t="str">
        <f>IF($A613="","",Tienda_1!G613)</f>
        <v>Barranquilla</v>
      </c>
      <c r="D613" t="str">
        <f>IF($A613="","",Tienda_1!F613)</f>
        <v>Rafael Acosta</v>
      </c>
      <c r="E613" t="str">
        <f>IF($A613="","",Tienda_1!I613)</f>
        <v>Tarjeta de crédito</v>
      </c>
      <c r="F613">
        <f>IF($A613="","",VALUE(RIGHT(Tienda_1!E613,4)))</f>
        <v>2022</v>
      </c>
      <c r="G613">
        <f>IF($A613="","",Tienda_1!C613)</f>
        <v>25500</v>
      </c>
      <c r="H613">
        <f>IF($A613="","",Tienda_1!D613)</f>
        <v>0</v>
      </c>
      <c r="I613">
        <f>IF($A613="","",Tienda_1!H613)</f>
        <v>3</v>
      </c>
      <c r="J613">
        <f>IF($A613="",0,IF(AND(OR('Cuadro-de-mando'!$B$4="(Todas)",'Cuadro-de-mando'!$B$4=$A613),OR('Cuadro-de-mando'!$E$4="(Todas)",'Cuadro-de-mando'!$E$4=$B613),OR('Cuadro-de-mando'!$H$4="(Todas)",'Cuadro-de-mando'!$H$4=$C613),OR('Cuadro-de-mando'!$K$4="(Todas)",'Cuadro-de-mando'!$K$4=$E613),OR('Cuadro-de-mando'!$N$4="(Todos)",'Cuadro-de-mando'!$N$4=$F613)),1,0))</f>
        <v>1</v>
      </c>
    </row>
    <row r="614" spans="1:10" x14ac:dyDescent="0.25">
      <c r="A614" t="str">
        <f>IF(Tienda_1!$A614="","","Tienda 1")</f>
        <v>Tienda 1</v>
      </c>
      <c r="B614" t="str">
        <f>IF($A614="","",Tienda_1!B614)</f>
        <v>Instrumentos musicales</v>
      </c>
      <c r="C614" t="str">
        <f>IF($A614="","",Tienda_1!G614)</f>
        <v>Bogotá</v>
      </c>
      <c r="D614" t="str">
        <f>IF($A614="","",Tienda_1!F614)</f>
        <v>Beatriz Morales</v>
      </c>
      <c r="E614" t="str">
        <f>IF($A614="","",Tienda_1!I614)</f>
        <v>Tarjeta de crédito</v>
      </c>
      <c r="F614">
        <f>IF($A614="","",VALUE(RIGHT(Tienda_1!E614,4)))</f>
        <v>2021</v>
      </c>
      <c r="G614">
        <f>IF($A614="","",Tienda_1!C614)</f>
        <v>220000</v>
      </c>
      <c r="H614">
        <f>IF($A614="","",Tienda_1!D614)</f>
        <v>11900</v>
      </c>
      <c r="I614">
        <f>IF($A614="","",Tienda_1!H614)</f>
        <v>1</v>
      </c>
      <c r="J614">
        <f>IF($A614="",0,IF(AND(OR('Cuadro-de-mando'!$B$4="(Todas)",'Cuadro-de-mando'!$B$4=$A614),OR('Cuadro-de-mando'!$E$4="(Todas)",'Cuadro-de-mando'!$E$4=$B614),OR('Cuadro-de-mando'!$H$4="(Todas)",'Cuadro-de-mando'!$H$4=$C614),OR('Cuadro-de-mando'!$K$4="(Todas)",'Cuadro-de-mando'!$K$4=$E614),OR('Cuadro-de-mando'!$N$4="(Todos)",'Cuadro-de-mando'!$N$4=$F614)),1,0))</f>
        <v>1</v>
      </c>
    </row>
    <row r="615" spans="1:10" x14ac:dyDescent="0.25">
      <c r="A615" t="str">
        <f>IF(Tienda_1!$A615="","","Tienda 1")</f>
        <v>Tienda 1</v>
      </c>
      <c r="B615" t="str">
        <f>IF($A615="","",Tienda_1!B615)</f>
        <v>Instrumentos musicales</v>
      </c>
      <c r="C615" t="str">
        <f>IF($A615="","",Tienda_1!G615)</f>
        <v>Medellín</v>
      </c>
      <c r="D615" t="str">
        <f>IF($A615="","",Tienda_1!F615)</f>
        <v>Beatriz Morales</v>
      </c>
      <c r="E615" t="str">
        <f>IF($A615="","",Tienda_1!I615)</f>
        <v>Tarjeta de crédito</v>
      </c>
      <c r="F615">
        <f>IF($A615="","",VALUE(RIGHT(Tienda_1!E615,4)))</f>
        <v>2020</v>
      </c>
      <c r="G615">
        <f>IF($A615="","",Tienda_1!C615)</f>
        <v>312200</v>
      </c>
      <c r="H615">
        <f>IF($A615="","",Tienda_1!D615)</f>
        <v>14800</v>
      </c>
      <c r="I615">
        <f>IF($A615="","",Tienda_1!H615)</f>
        <v>2</v>
      </c>
      <c r="J615">
        <f>IF($A615="",0,IF(AND(OR('Cuadro-de-mando'!$B$4="(Todas)",'Cuadro-de-mando'!$B$4=$A615),OR('Cuadro-de-mando'!$E$4="(Todas)",'Cuadro-de-mando'!$E$4=$B615),OR('Cuadro-de-mando'!$H$4="(Todas)",'Cuadro-de-mando'!$H$4=$C615),OR('Cuadro-de-mando'!$K$4="(Todas)",'Cuadro-de-mando'!$K$4=$E615),OR('Cuadro-de-mando'!$N$4="(Todos)",'Cuadro-de-mando'!$N$4=$F615)),1,0))</f>
        <v>1</v>
      </c>
    </row>
    <row r="616" spans="1:10" x14ac:dyDescent="0.25">
      <c r="A616" t="str">
        <f>IF(Tienda_1!$A616="","","Tienda 1")</f>
        <v>Tienda 1</v>
      </c>
      <c r="B616" t="str">
        <f>IF($A616="","",Tienda_1!B616)</f>
        <v>Deportes y diversión</v>
      </c>
      <c r="C616" t="str">
        <f>IF($A616="","",Tienda_1!G616)</f>
        <v>Bogotá</v>
      </c>
      <c r="D616" t="str">
        <f>IF($A616="","",Tienda_1!F616)</f>
        <v>Beatriz Morales</v>
      </c>
      <c r="E616" t="str">
        <f>IF($A616="","",Tienda_1!I616)</f>
        <v>Tarjeta de crédito</v>
      </c>
      <c r="F616">
        <f>IF($A616="","",VALUE(RIGHT(Tienda_1!E616,4)))</f>
        <v>2022</v>
      </c>
      <c r="G616">
        <f>IF($A616="","",Tienda_1!C616)</f>
        <v>55200</v>
      </c>
      <c r="H616">
        <f>IF($A616="","",Tienda_1!D616)</f>
        <v>1100</v>
      </c>
      <c r="I616">
        <f>IF($A616="","",Tienda_1!H616)</f>
        <v>3</v>
      </c>
      <c r="J616">
        <f>IF($A616="",0,IF(AND(OR('Cuadro-de-mando'!$B$4="(Todas)",'Cuadro-de-mando'!$B$4=$A616),OR('Cuadro-de-mando'!$E$4="(Todas)",'Cuadro-de-mando'!$E$4=$B616),OR('Cuadro-de-mando'!$H$4="(Todas)",'Cuadro-de-mando'!$H$4=$C616),OR('Cuadro-de-mando'!$K$4="(Todas)",'Cuadro-de-mando'!$K$4=$E616),OR('Cuadro-de-mando'!$N$4="(Todos)",'Cuadro-de-mando'!$N$4=$F616)),1,0))</f>
        <v>1</v>
      </c>
    </row>
    <row r="617" spans="1:10" x14ac:dyDescent="0.25">
      <c r="A617" t="str">
        <f>IF(Tienda_1!$A617="","","Tienda 1")</f>
        <v>Tienda 1</v>
      </c>
      <c r="B617" t="str">
        <f>IF($A617="","",Tienda_1!B617)</f>
        <v>Electrodomésticos</v>
      </c>
      <c r="C617" t="str">
        <f>IF($A617="","",Tienda_1!G617)</f>
        <v>Medellín</v>
      </c>
      <c r="D617" t="str">
        <f>IF($A617="","",Tienda_1!F617)</f>
        <v>Blanca Ramirez</v>
      </c>
      <c r="E617" t="str">
        <f>IF($A617="","",Tienda_1!I617)</f>
        <v>Nequi</v>
      </c>
      <c r="F617">
        <f>IF($A617="","",VALUE(RIGHT(Tienda_1!E617,4)))</f>
        <v>2020</v>
      </c>
      <c r="G617">
        <f>IF($A617="","",Tienda_1!C617)</f>
        <v>744600</v>
      </c>
      <c r="H617">
        <f>IF($A617="","",Tienda_1!D617)</f>
        <v>44400</v>
      </c>
      <c r="I617">
        <f>IF($A617="","",Tienda_1!H617)</f>
        <v>5</v>
      </c>
      <c r="J617">
        <f>IF($A617="",0,IF(AND(OR('Cuadro-de-mando'!$B$4="(Todas)",'Cuadro-de-mando'!$B$4=$A617),OR('Cuadro-de-mando'!$E$4="(Todas)",'Cuadro-de-mando'!$E$4=$B617),OR('Cuadro-de-mando'!$H$4="(Todas)",'Cuadro-de-mando'!$H$4=$C617),OR('Cuadro-de-mando'!$K$4="(Todas)",'Cuadro-de-mando'!$K$4=$E617),OR('Cuadro-de-mando'!$N$4="(Todos)",'Cuadro-de-mando'!$N$4=$F617)),1,0))</f>
        <v>1</v>
      </c>
    </row>
    <row r="618" spans="1:10" x14ac:dyDescent="0.25">
      <c r="A618" t="str">
        <f>IF(Tienda_1!$A618="","","Tienda 1")</f>
        <v>Tienda 1</v>
      </c>
      <c r="B618" t="str">
        <f>IF($A618="","",Tienda_1!B618)</f>
        <v>Muebles</v>
      </c>
      <c r="C618" t="str">
        <f>IF($A618="","",Tienda_1!G618)</f>
        <v>Cali</v>
      </c>
      <c r="D618" t="str">
        <f>IF($A618="","",Tienda_1!F618)</f>
        <v>Juliana Costa</v>
      </c>
      <c r="E618" t="str">
        <f>IF($A618="","",Tienda_1!I618)</f>
        <v>Tarjeta de crédito</v>
      </c>
      <c r="F618">
        <f>IF($A618="","",VALUE(RIGHT(Tienda_1!E618,4)))</f>
        <v>2022</v>
      </c>
      <c r="G618">
        <f>IF($A618="","",Tienda_1!C618)</f>
        <v>250000</v>
      </c>
      <c r="H618">
        <f>IF($A618="","",Tienda_1!D618)</f>
        <v>11500</v>
      </c>
      <c r="I618">
        <f>IF($A618="","",Tienda_1!H618)</f>
        <v>5</v>
      </c>
      <c r="J618">
        <f>IF($A618="",0,IF(AND(OR('Cuadro-de-mando'!$B$4="(Todas)",'Cuadro-de-mando'!$B$4=$A618),OR('Cuadro-de-mando'!$E$4="(Todas)",'Cuadro-de-mando'!$E$4=$B618),OR('Cuadro-de-mando'!$H$4="(Todas)",'Cuadro-de-mando'!$H$4=$C618),OR('Cuadro-de-mando'!$K$4="(Todas)",'Cuadro-de-mando'!$K$4=$E618),OR('Cuadro-de-mando'!$N$4="(Todos)",'Cuadro-de-mando'!$N$4=$F618)),1,0))</f>
        <v>1</v>
      </c>
    </row>
    <row r="619" spans="1:10" x14ac:dyDescent="0.25">
      <c r="A619" t="str">
        <f>IF(Tienda_1!$A619="","","Tienda 1")</f>
        <v>Tienda 1</v>
      </c>
      <c r="B619" t="str">
        <f>IF($A619="","",Tienda_1!B619)</f>
        <v>Artículos para el hogar</v>
      </c>
      <c r="C619" t="str">
        <f>IF($A619="","",Tienda_1!G619)</f>
        <v>Medellín</v>
      </c>
      <c r="D619" t="str">
        <f>IF($A619="","",Tienda_1!F619)</f>
        <v>Pedro Gomez</v>
      </c>
      <c r="E619" t="str">
        <f>IF($A619="","",Tienda_1!I619)</f>
        <v>Nequi</v>
      </c>
      <c r="F619">
        <f>IF($A619="","",VALUE(RIGHT(Tienda_1!E619,4)))</f>
        <v>2022</v>
      </c>
      <c r="G619">
        <f>IF($A619="","",Tienda_1!C619)</f>
        <v>73600</v>
      </c>
      <c r="H619">
        <f>IF($A619="","",Tienda_1!D619)</f>
        <v>2100</v>
      </c>
      <c r="I619">
        <f>IF($A619="","",Tienda_1!H619)</f>
        <v>4</v>
      </c>
      <c r="J619">
        <f>IF($A619="",0,IF(AND(OR('Cuadro-de-mando'!$B$4="(Todas)",'Cuadro-de-mando'!$B$4=$A619),OR('Cuadro-de-mando'!$E$4="(Todas)",'Cuadro-de-mando'!$E$4=$B619),OR('Cuadro-de-mando'!$H$4="(Todas)",'Cuadro-de-mando'!$H$4=$C619),OR('Cuadro-de-mando'!$K$4="(Todas)",'Cuadro-de-mando'!$K$4=$E619),OR('Cuadro-de-mando'!$N$4="(Todos)",'Cuadro-de-mando'!$N$4=$F619)),1,0))</f>
        <v>1</v>
      </c>
    </row>
    <row r="620" spans="1:10" x14ac:dyDescent="0.25">
      <c r="A620" t="str">
        <f>IF(Tienda_1!$A620="","","Tienda 1")</f>
        <v>Tienda 1</v>
      </c>
      <c r="B620" t="str">
        <f>IF($A620="","",Tienda_1!B620)</f>
        <v>Muebles</v>
      </c>
      <c r="C620" t="str">
        <f>IF($A620="","",Tienda_1!G620)</f>
        <v>Bogotá</v>
      </c>
      <c r="D620" t="str">
        <f>IF($A620="","",Tienda_1!F620)</f>
        <v>Blanca Ramirez</v>
      </c>
      <c r="E620" t="str">
        <f>IF($A620="","",Tienda_1!I620)</f>
        <v>Nequi</v>
      </c>
      <c r="F620">
        <f>IF($A620="","",VALUE(RIGHT(Tienda_1!E620,4)))</f>
        <v>2022</v>
      </c>
      <c r="G620">
        <f>IF($A620="","",Tienda_1!C620)</f>
        <v>643900</v>
      </c>
      <c r="H620">
        <f>IF($A620="","",Tienda_1!D620)</f>
        <v>32500</v>
      </c>
      <c r="I620">
        <f>IF($A620="","",Tienda_1!H620)</f>
        <v>4</v>
      </c>
      <c r="J620">
        <f>IF($A620="",0,IF(AND(OR('Cuadro-de-mando'!$B$4="(Todas)",'Cuadro-de-mando'!$B$4=$A620),OR('Cuadro-de-mando'!$E$4="(Todas)",'Cuadro-de-mando'!$E$4=$B620),OR('Cuadro-de-mando'!$H$4="(Todas)",'Cuadro-de-mando'!$H$4=$C620),OR('Cuadro-de-mando'!$K$4="(Todas)",'Cuadro-de-mando'!$K$4=$E620),OR('Cuadro-de-mando'!$N$4="(Todos)",'Cuadro-de-mando'!$N$4=$F620)),1,0))</f>
        <v>1</v>
      </c>
    </row>
    <row r="621" spans="1:10" x14ac:dyDescent="0.25">
      <c r="A621" t="str">
        <f>IF(Tienda_1!$A621="","","Tienda 1")</f>
        <v>Tienda 1</v>
      </c>
      <c r="B621" t="str">
        <f>IF($A621="","",Tienda_1!B621)</f>
        <v>Electrodomésticos</v>
      </c>
      <c r="C621" t="str">
        <f>IF($A621="","",Tienda_1!G621)</f>
        <v>Pereira</v>
      </c>
      <c r="D621" t="str">
        <f>IF($A621="","",Tienda_1!F621)</f>
        <v>Juliana Costa</v>
      </c>
      <c r="E621" t="str">
        <f>IF($A621="","",Tienda_1!I621)</f>
        <v>Tarjeta de crédito</v>
      </c>
      <c r="F621">
        <f>IF($A621="","",VALUE(RIGHT(Tienda_1!E621,4)))</f>
        <v>2021</v>
      </c>
      <c r="G621">
        <f>IF($A621="","",Tienda_1!C621)</f>
        <v>2499400</v>
      </c>
      <c r="H621">
        <f>IF($A621="","",Tienda_1!D621)</f>
        <v>133800</v>
      </c>
      <c r="I621">
        <f>IF($A621="","",Tienda_1!H621)</f>
        <v>5</v>
      </c>
      <c r="J621">
        <f>IF($A621="",0,IF(AND(OR('Cuadro-de-mando'!$B$4="(Todas)",'Cuadro-de-mando'!$B$4=$A621),OR('Cuadro-de-mando'!$E$4="(Todas)",'Cuadro-de-mando'!$E$4=$B621),OR('Cuadro-de-mando'!$H$4="(Todas)",'Cuadro-de-mando'!$H$4=$C621),OR('Cuadro-de-mando'!$K$4="(Todas)",'Cuadro-de-mando'!$K$4=$E621),OR('Cuadro-de-mando'!$N$4="(Todos)",'Cuadro-de-mando'!$N$4=$F621)),1,0))</f>
        <v>1</v>
      </c>
    </row>
    <row r="622" spans="1:10" x14ac:dyDescent="0.25">
      <c r="A622" t="str">
        <f>IF(Tienda_1!$A622="","","Tienda 1")</f>
        <v>Tienda 1</v>
      </c>
      <c r="B622" t="str">
        <f>IF($A622="","",Tienda_1!B622)</f>
        <v>Electrónicos</v>
      </c>
      <c r="C622" t="str">
        <f>IF($A622="","",Tienda_1!G622)</f>
        <v>Pereira</v>
      </c>
      <c r="D622" t="str">
        <f>IF($A622="","",Tienda_1!F622)</f>
        <v>Juan Fernandez</v>
      </c>
      <c r="E622" t="str">
        <f>IF($A622="","",Tienda_1!I622)</f>
        <v>Nequi</v>
      </c>
      <c r="F622">
        <f>IF($A622="","",VALUE(RIGHT(Tienda_1!E622,4)))</f>
        <v>2022</v>
      </c>
      <c r="G622">
        <f>IF($A622="","",Tienda_1!C622)</f>
        <v>1414800</v>
      </c>
      <c r="H622">
        <f>IF($A622="","",Tienda_1!D622)</f>
        <v>73500</v>
      </c>
      <c r="I622">
        <f>IF($A622="","",Tienda_1!H622)</f>
        <v>5</v>
      </c>
      <c r="J622">
        <f>IF($A622="",0,IF(AND(OR('Cuadro-de-mando'!$B$4="(Todas)",'Cuadro-de-mando'!$B$4=$A622),OR('Cuadro-de-mando'!$E$4="(Todas)",'Cuadro-de-mando'!$E$4=$B622),OR('Cuadro-de-mando'!$H$4="(Todas)",'Cuadro-de-mando'!$H$4=$C622),OR('Cuadro-de-mando'!$K$4="(Todas)",'Cuadro-de-mando'!$K$4=$E622),OR('Cuadro-de-mando'!$N$4="(Todos)",'Cuadro-de-mando'!$N$4=$F622)),1,0))</f>
        <v>1</v>
      </c>
    </row>
    <row r="623" spans="1:10" x14ac:dyDescent="0.25">
      <c r="A623" t="str">
        <f>IF(Tienda_1!$A623="","","Tienda 1")</f>
        <v>Tienda 1</v>
      </c>
      <c r="B623" t="str">
        <f>IF($A623="","",Tienda_1!B623)</f>
        <v>Electrodomésticos</v>
      </c>
      <c r="C623" t="str">
        <f>IF($A623="","",Tienda_1!G623)</f>
        <v>Barranquilla</v>
      </c>
      <c r="D623" t="str">
        <f>IF($A623="","",Tienda_1!F623)</f>
        <v>Izabela de León</v>
      </c>
      <c r="E623" t="str">
        <f>IF($A623="","",Tienda_1!I623)</f>
        <v>Tarjeta de crédito</v>
      </c>
      <c r="F623">
        <f>IF($A623="","",VALUE(RIGHT(Tienda_1!E623,4)))</f>
        <v>2020</v>
      </c>
      <c r="G623">
        <f>IF($A623="","",Tienda_1!C623)</f>
        <v>918700</v>
      </c>
      <c r="H623">
        <f>IF($A623="","",Tienda_1!D623)</f>
        <v>49600</v>
      </c>
      <c r="I623">
        <f>IF($A623="","",Tienda_1!H623)</f>
        <v>5</v>
      </c>
      <c r="J623">
        <f>IF($A623="",0,IF(AND(OR('Cuadro-de-mando'!$B$4="(Todas)",'Cuadro-de-mando'!$B$4=$A623),OR('Cuadro-de-mando'!$E$4="(Todas)",'Cuadro-de-mando'!$E$4=$B623),OR('Cuadro-de-mando'!$H$4="(Todas)",'Cuadro-de-mando'!$H$4=$C623),OR('Cuadro-de-mando'!$K$4="(Todas)",'Cuadro-de-mando'!$K$4=$E623),OR('Cuadro-de-mando'!$N$4="(Todos)",'Cuadro-de-mando'!$N$4=$F623)),1,0))</f>
        <v>1</v>
      </c>
    </row>
    <row r="624" spans="1:10" x14ac:dyDescent="0.25">
      <c r="A624" t="str">
        <f>IF(Tienda_1!$A624="","","Tienda 1")</f>
        <v>Tienda 1</v>
      </c>
      <c r="B624" t="str">
        <f>IF($A624="","",Tienda_1!B624)</f>
        <v>Electrónicos</v>
      </c>
      <c r="C624" t="str">
        <f>IF($A624="","",Tienda_1!G624)</f>
        <v>Bogotá</v>
      </c>
      <c r="D624" t="str">
        <f>IF($A624="","",Tienda_1!F624)</f>
        <v>Blanca Ramirez</v>
      </c>
      <c r="E624" t="str">
        <f>IF($A624="","",Tienda_1!I624)</f>
        <v>Tarjeta de débito</v>
      </c>
      <c r="F624">
        <f>IF($A624="","",VALUE(RIGHT(Tienda_1!E624,4)))</f>
        <v>2020</v>
      </c>
      <c r="G624">
        <f>IF($A624="","",Tienda_1!C624)</f>
        <v>1802000</v>
      </c>
      <c r="H624">
        <f>IF($A624="","",Tienda_1!D624)</f>
        <v>94100</v>
      </c>
      <c r="I624">
        <f>IF($A624="","",Tienda_1!H624)</f>
        <v>5</v>
      </c>
      <c r="J624">
        <f>IF($A624="",0,IF(AND(OR('Cuadro-de-mando'!$B$4="(Todas)",'Cuadro-de-mando'!$B$4=$A624),OR('Cuadro-de-mando'!$E$4="(Todas)",'Cuadro-de-mando'!$E$4=$B624),OR('Cuadro-de-mando'!$H$4="(Todas)",'Cuadro-de-mando'!$H$4=$C624),OR('Cuadro-de-mando'!$K$4="(Todas)",'Cuadro-de-mando'!$K$4=$E624),OR('Cuadro-de-mando'!$N$4="(Todos)",'Cuadro-de-mando'!$N$4=$F624)),1,0))</f>
        <v>1</v>
      </c>
    </row>
    <row r="625" spans="1:10" x14ac:dyDescent="0.25">
      <c r="A625" t="str">
        <f>IF(Tienda_1!$A625="","","Tienda 1")</f>
        <v>Tienda 1</v>
      </c>
      <c r="B625" t="str">
        <f>IF($A625="","",Tienda_1!B625)</f>
        <v>Libros</v>
      </c>
      <c r="C625" t="str">
        <f>IF($A625="","",Tienda_1!G625)</f>
        <v>Bogotá</v>
      </c>
      <c r="D625" t="str">
        <f>IF($A625="","",Tienda_1!F625)</f>
        <v>Izabela de León</v>
      </c>
      <c r="E625" t="str">
        <f>IF($A625="","",Tienda_1!I625)</f>
        <v>Tarjeta de crédito</v>
      </c>
      <c r="F625">
        <f>IF($A625="","",VALUE(RIGHT(Tienda_1!E625,4)))</f>
        <v>2020</v>
      </c>
      <c r="G625">
        <f>IF($A625="","",Tienda_1!C625)</f>
        <v>28300</v>
      </c>
      <c r="H625">
        <f>IF($A625="","",Tienda_1!D625)</f>
        <v>7400</v>
      </c>
      <c r="I625">
        <f>IF($A625="","",Tienda_1!H625)</f>
        <v>5</v>
      </c>
      <c r="J625">
        <f>IF($A625="",0,IF(AND(OR('Cuadro-de-mando'!$B$4="(Todas)",'Cuadro-de-mando'!$B$4=$A625),OR('Cuadro-de-mando'!$E$4="(Todas)",'Cuadro-de-mando'!$E$4=$B625),OR('Cuadro-de-mando'!$H$4="(Todas)",'Cuadro-de-mando'!$H$4=$C625),OR('Cuadro-de-mando'!$K$4="(Todas)",'Cuadro-de-mando'!$K$4=$E625),OR('Cuadro-de-mando'!$N$4="(Todos)",'Cuadro-de-mando'!$N$4=$F625)),1,0))</f>
        <v>1</v>
      </c>
    </row>
    <row r="626" spans="1:10" x14ac:dyDescent="0.25">
      <c r="A626" t="str">
        <f>IF(Tienda_1!$A626="","","Tienda 1")</f>
        <v>Tienda 1</v>
      </c>
      <c r="B626" t="str">
        <f>IF($A626="","",Tienda_1!B626)</f>
        <v>Artículos para el hogar</v>
      </c>
      <c r="C626" t="str">
        <f>IF($A626="","",Tienda_1!G626)</f>
        <v>Cartagena</v>
      </c>
      <c r="D626" t="str">
        <f>IF($A626="","",Tienda_1!F626)</f>
        <v>Juan Fernandez</v>
      </c>
      <c r="E626" t="str">
        <f>IF($A626="","",Tienda_1!I626)</f>
        <v>Tarjeta de crédito</v>
      </c>
      <c r="F626">
        <f>IF($A626="","",VALUE(RIGHT(Tienda_1!E626,4)))</f>
        <v>2023</v>
      </c>
      <c r="G626">
        <f>IF($A626="","",Tienda_1!C626)</f>
        <v>52100</v>
      </c>
      <c r="H626">
        <f>IF($A626="","",Tienda_1!D626)</f>
        <v>1000</v>
      </c>
      <c r="I626">
        <f>IF($A626="","",Tienda_1!H626)</f>
        <v>5</v>
      </c>
      <c r="J626">
        <f>IF($A626="",0,IF(AND(OR('Cuadro-de-mando'!$B$4="(Todas)",'Cuadro-de-mando'!$B$4=$A626),OR('Cuadro-de-mando'!$E$4="(Todas)",'Cuadro-de-mando'!$E$4=$B626),OR('Cuadro-de-mando'!$H$4="(Todas)",'Cuadro-de-mando'!$H$4=$C626),OR('Cuadro-de-mando'!$K$4="(Todas)",'Cuadro-de-mando'!$K$4=$E626),OR('Cuadro-de-mando'!$N$4="(Todos)",'Cuadro-de-mando'!$N$4=$F626)),1,0))</f>
        <v>1</v>
      </c>
    </row>
    <row r="627" spans="1:10" x14ac:dyDescent="0.25">
      <c r="A627" t="str">
        <f>IF(Tienda_1!$A627="","","Tienda 1")</f>
        <v>Tienda 1</v>
      </c>
      <c r="B627" t="str">
        <f>IF($A627="","",Tienda_1!B627)</f>
        <v>Electrónicos</v>
      </c>
      <c r="C627" t="str">
        <f>IF($A627="","",Tienda_1!G627)</f>
        <v>Bogotá</v>
      </c>
      <c r="D627" t="str">
        <f>IF($A627="","",Tienda_1!F627)</f>
        <v>Pedro Gomez</v>
      </c>
      <c r="E627" t="str">
        <f>IF($A627="","",Tienda_1!I627)</f>
        <v>Tarjeta de crédito</v>
      </c>
      <c r="F627">
        <f>IF($A627="","",VALUE(RIGHT(Tienda_1!E627,4)))</f>
        <v>2022</v>
      </c>
      <c r="G627">
        <f>IF($A627="","",Tienda_1!C627)</f>
        <v>108700</v>
      </c>
      <c r="H627">
        <f>IF($A627="","",Tienda_1!D627)</f>
        <v>4000</v>
      </c>
      <c r="I627">
        <f>IF($A627="","",Tienda_1!H627)</f>
        <v>5</v>
      </c>
      <c r="J627">
        <f>IF($A627="",0,IF(AND(OR('Cuadro-de-mando'!$B$4="(Todas)",'Cuadro-de-mando'!$B$4=$A627),OR('Cuadro-de-mando'!$E$4="(Todas)",'Cuadro-de-mando'!$E$4=$B627),OR('Cuadro-de-mando'!$H$4="(Todas)",'Cuadro-de-mando'!$H$4=$C627),OR('Cuadro-de-mando'!$K$4="(Todas)",'Cuadro-de-mando'!$K$4=$E627),OR('Cuadro-de-mando'!$N$4="(Todos)",'Cuadro-de-mando'!$N$4=$F627)),1,0))</f>
        <v>1</v>
      </c>
    </row>
    <row r="628" spans="1:10" x14ac:dyDescent="0.25">
      <c r="A628" t="str">
        <f>IF(Tienda_1!$A628="","","Tienda 1")</f>
        <v>Tienda 1</v>
      </c>
      <c r="B628" t="str">
        <f>IF($A628="","",Tienda_1!B628)</f>
        <v>Deportes y diversión</v>
      </c>
      <c r="C628" t="str">
        <f>IF($A628="","",Tienda_1!G628)</f>
        <v>Bogotá</v>
      </c>
      <c r="D628" t="str">
        <f>IF($A628="","",Tienda_1!F628)</f>
        <v>Pedro Gomez</v>
      </c>
      <c r="E628" t="str">
        <f>IF($A628="","",Tienda_1!I628)</f>
        <v>Tarjeta de crédito</v>
      </c>
      <c r="F628">
        <f>IF($A628="","",VALUE(RIGHT(Tienda_1!E628,4)))</f>
        <v>2022</v>
      </c>
      <c r="G628">
        <f>IF($A628="","",Tienda_1!C628)</f>
        <v>69200</v>
      </c>
      <c r="H628">
        <f>IF($A628="","",Tienda_1!D628)</f>
        <v>4100</v>
      </c>
      <c r="I628">
        <f>IF($A628="","",Tienda_1!H628)</f>
        <v>3</v>
      </c>
      <c r="J628">
        <f>IF($A628="",0,IF(AND(OR('Cuadro-de-mando'!$B$4="(Todas)",'Cuadro-de-mando'!$B$4=$A628),OR('Cuadro-de-mando'!$E$4="(Todas)",'Cuadro-de-mando'!$E$4=$B628),OR('Cuadro-de-mando'!$H$4="(Todas)",'Cuadro-de-mando'!$H$4=$C628),OR('Cuadro-de-mando'!$K$4="(Todas)",'Cuadro-de-mando'!$K$4=$E628),OR('Cuadro-de-mando'!$N$4="(Todos)",'Cuadro-de-mando'!$N$4=$F628)),1,0))</f>
        <v>1</v>
      </c>
    </row>
    <row r="629" spans="1:10" x14ac:dyDescent="0.25">
      <c r="A629" t="str">
        <f>IF(Tienda_1!$A629="","","Tienda 1")</f>
        <v>Tienda 1</v>
      </c>
      <c r="B629" t="str">
        <f>IF($A629="","",Tienda_1!B629)</f>
        <v>Electrónicos</v>
      </c>
      <c r="C629" t="str">
        <f>IF($A629="","",Tienda_1!G629)</f>
        <v>Cali</v>
      </c>
      <c r="D629" t="str">
        <f>IF($A629="","",Tienda_1!F629)</f>
        <v>Izabela de León</v>
      </c>
      <c r="E629" t="str">
        <f>IF($A629="","",Tienda_1!I629)</f>
        <v>Tarjeta de crédito</v>
      </c>
      <c r="F629">
        <f>IF($A629="","",VALUE(RIGHT(Tienda_1!E629,4)))</f>
        <v>2021</v>
      </c>
      <c r="G629">
        <f>IF($A629="","",Tienda_1!C629)</f>
        <v>294100</v>
      </c>
      <c r="H629">
        <f>IF($A629="","",Tienda_1!D629)</f>
        <v>13800</v>
      </c>
      <c r="I629">
        <f>IF($A629="","",Tienda_1!H629)</f>
        <v>5</v>
      </c>
      <c r="J629">
        <f>IF($A629="",0,IF(AND(OR('Cuadro-de-mando'!$B$4="(Todas)",'Cuadro-de-mando'!$B$4=$A629),OR('Cuadro-de-mando'!$E$4="(Todas)",'Cuadro-de-mando'!$E$4=$B629),OR('Cuadro-de-mando'!$H$4="(Todas)",'Cuadro-de-mando'!$H$4=$C629),OR('Cuadro-de-mando'!$K$4="(Todas)",'Cuadro-de-mando'!$K$4=$E629),OR('Cuadro-de-mando'!$N$4="(Todos)",'Cuadro-de-mando'!$N$4=$F629)),1,0))</f>
        <v>1</v>
      </c>
    </row>
    <row r="630" spans="1:10" x14ac:dyDescent="0.25">
      <c r="A630" t="str">
        <f>IF(Tienda_1!$A630="","","Tienda 1")</f>
        <v>Tienda 1</v>
      </c>
      <c r="B630" t="str">
        <f>IF($A630="","",Tienda_1!B630)</f>
        <v>Instrumentos musicales</v>
      </c>
      <c r="C630" t="str">
        <f>IF($A630="","",Tienda_1!G630)</f>
        <v>Pereira</v>
      </c>
      <c r="D630" t="str">
        <f>IF($A630="","",Tienda_1!F630)</f>
        <v>Camila Rivera</v>
      </c>
      <c r="E630" t="str">
        <f>IF($A630="","",Tienda_1!I630)</f>
        <v>Tarjeta de crédito</v>
      </c>
      <c r="F630">
        <f>IF($A630="","",VALUE(RIGHT(Tienda_1!E630,4)))</f>
        <v>2022</v>
      </c>
      <c r="G630">
        <f>IF($A630="","",Tienda_1!C630)</f>
        <v>277500</v>
      </c>
      <c r="H630">
        <f>IF($A630="","",Tienda_1!D630)</f>
        <v>13000</v>
      </c>
      <c r="I630">
        <f>IF($A630="","",Tienda_1!H630)</f>
        <v>1</v>
      </c>
      <c r="J630">
        <f>IF($A630="",0,IF(AND(OR('Cuadro-de-mando'!$B$4="(Todas)",'Cuadro-de-mando'!$B$4=$A630),OR('Cuadro-de-mando'!$E$4="(Todas)",'Cuadro-de-mando'!$E$4=$B630),OR('Cuadro-de-mando'!$H$4="(Todas)",'Cuadro-de-mando'!$H$4=$C630),OR('Cuadro-de-mando'!$K$4="(Todas)",'Cuadro-de-mando'!$K$4=$E630),OR('Cuadro-de-mando'!$N$4="(Todos)",'Cuadro-de-mando'!$N$4=$F630)),1,0))</f>
        <v>1</v>
      </c>
    </row>
    <row r="631" spans="1:10" x14ac:dyDescent="0.25">
      <c r="A631" t="str">
        <f>IF(Tienda_1!$A631="","","Tienda 1")</f>
        <v>Tienda 1</v>
      </c>
      <c r="B631" t="str">
        <f>IF($A631="","",Tienda_1!B631)</f>
        <v>Deportes y diversión</v>
      </c>
      <c r="C631" t="str">
        <f>IF($A631="","",Tienda_1!G631)</f>
        <v>Bogotá</v>
      </c>
      <c r="D631" t="str">
        <f>IF($A631="","",Tienda_1!F631)</f>
        <v>Izabela de León</v>
      </c>
      <c r="E631" t="str">
        <f>IF($A631="","",Tienda_1!I631)</f>
        <v>Cupón</v>
      </c>
      <c r="F631">
        <f>IF($A631="","",VALUE(RIGHT(Tienda_1!E631,4)))</f>
        <v>2020</v>
      </c>
      <c r="G631">
        <f>IF($A631="","",Tienda_1!C631)</f>
        <v>49900</v>
      </c>
      <c r="H631">
        <f>IF($A631="","",Tienda_1!D631)</f>
        <v>800</v>
      </c>
      <c r="I631">
        <f>IF($A631="","",Tienda_1!H631)</f>
        <v>5</v>
      </c>
      <c r="J631">
        <f>IF($A631="",0,IF(AND(OR('Cuadro-de-mando'!$B$4="(Todas)",'Cuadro-de-mando'!$B$4=$A631),OR('Cuadro-de-mando'!$E$4="(Todas)",'Cuadro-de-mando'!$E$4=$B631),OR('Cuadro-de-mando'!$H$4="(Todas)",'Cuadro-de-mando'!$H$4=$C631),OR('Cuadro-de-mando'!$K$4="(Todas)",'Cuadro-de-mando'!$K$4=$E631),OR('Cuadro-de-mando'!$N$4="(Todos)",'Cuadro-de-mando'!$N$4=$F631)),1,0))</f>
        <v>1</v>
      </c>
    </row>
    <row r="632" spans="1:10" x14ac:dyDescent="0.25">
      <c r="A632" t="str">
        <f>IF(Tienda_1!$A632="","","Tienda 1")</f>
        <v>Tienda 1</v>
      </c>
      <c r="B632" t="str">
        <f>IF($A632="","",Tienda_1!B632)</f>
        <v>Electrónicos</v>
      </c>
      <c r="C632" t="str">
        <f>IF($A632="","",Tienda_1!G632)</f>
        <v>Barranquilla</v>
      </c>
      <c r="D632" t="str">
        <f>IF($A632="","",Tienda_1!F632)</f>
        <v>Lucas Olivera</v>
      </c>
      <c r="E632" t="str">
        <f>IF($A632="","",Tienda_1!I632)</f>
        <v>Tarjeta de crédito</v>
      </c>
      <c r="F632">
        <f>IF($A632="","",VALUE(RIGHT(Tienda_1!E632,4)))</f>
        <v>2023</v>
      </c>
      <c r="G632">
        <f>IF($A632="","",Tienda_1!C632)</f>
        <v>115700</v>
      </c>
      <c r="H632">
        <f>IF($A632="","",Tienda_1!D632)</f>
        <v>13600</v>
      </c>
      <c r="I632">
        <f>IF($A632="","",Tienda_1!H632)</f>
        <v>4</v>
      </c>
      <c r="J632">
        <f>IF($A632="",0,IF(AND(OR('Cuadro-de-mando'!$B$4="(Todas)",'Cuadro-de-mando'!$B$4=$A632),OR('Cuadro-de-mando'!$E$4="(Todas)",'Cuadro-de-mando'!$E$4=$B632),OR('Cuadro-de-mando'!$H$4="(Todas)",'Cuadro-de-mando'!$H$4=$C632),OR('Cuadro-de-mando'!$K$4="(Todas)",'Cuadro-de-mando'!$K$4=$E632),OR('Cuadro-de-mando'!$N$4="(Todos)",'Cuadro-de-mando'!$N$4=$F632)),1,0))</f>
        <v>1</v>
      </c>
    </row>
    <row r="633" spans="1:10" x14ac:dyDescent="0.25">
      <c r="A633" t="str">
        <f>IF(Tienda_1!$A633="","","Tienda 1")</f>
        <v>Tienda 1</v>
      </c>
      <c r="B633" t="str">
        <f>IF($A633="","",Tienda_1!B633)</f>
        <v>Electrónicos</v>
      </c>
      <c r="C633" t="str">
        <f>IF($A633="","",Tienda_1!G633)</f>
        <v>Bogotá</v>
      </c>
      <c r="D633" t="str">
        <f>IF($A633="","",Tienda_1!F633)</f>
        <v>Juliana Costa</v>
      </c>
      <c r="E633" t="str">
        <f>IF($A633="","",Tienda_1!I633)</f>
        <v>Tarjeta de crédito</v>
      </c>
      <c r="F633">
        <f>IF($A633="","",VALUE(RIGHT(Tienda_1!E633,4)))</f>
        <v>2020</v>
      </c>
      <c r="G633">
        <f>IF($A633="","",Tienda_1!C633)</f>
        <v>369600</v>
      </c>
      <c r="H633">
        <f>IF($A633="","",Tienda_1!D633)</f>
        <v>17900</v>
      </c>
      <c r="I633">
        <f>IF($A633="","",Tienda_1!H633)</f>
        <v>5</v>
      </c>
      <c r="J633">
        <f>IF($A633="",0,IF(AND(OR('Cuadro-de-mando'!$B$4="(Todas)",'Cuadro-de-mando'!$B$4=$A633),OR('Cuadro-de-mando'!$E$4="(Todas)",'Cuadro-de-mando'!$E$4=$B633),OR('Cuadro-de-mando'!$H$4="(Todas)",'Cuadro-de-mando'!$H$4=$C633),OR('Cuadro-de-mando'!$K$4="(Todas)",'Cuadro-de-mando'!$K$4=$E633),OR('Cuadro-de-mando'!$N$4="(Todos)",'Cuadro-de-mando'!$N$4=$F633)),1,0))</f>
        <v>1</v>
      </c>
    </row>
    <row r="634" spans="1:10" x14ac:dyDescent="0.25">
      <c r="A634" t="str">
        <f>IF(Tienda_1!$A634="","","Tienda 1")</f>
        <v>Tienda 1</v>
      </c>
      <c r="B634" t="str">
        <f>IF($A634="","",Tienda_1!B634)</f>
        <v>Libros</v>
      </c>
      <c r="C634" t="str">
        <f>IF($A634="","",Tienda_1!G634)</f>
        <v>Cali</v>
      </c>
      <c r="D634" t="str">
        <f>IF($A634="","",Tienda_1!F634)</f>
        <v>Blanca Ramirez</v>
      </c>
      <c r="E634" t="str">
        <f>IF($A634="","",Tienda_1!I634)</f>
        <v>Nequi</v>
      </c>
      <c r="F634">
        <f>IF($A634="","",VALUE(RIGHT(Tienda_1!E634,4)))</f>
        <v>2022</v>
      </c>
      <c r="G634">
        <f>IF($A634="","",Tienda_1!C634)</f>
        <v>41300</v>
      </c>
      <c r="H634">
        <f>IF($A634="","",Tienda_1!D634)</f>
        <v>0</v>
      </c>
      <c r="I634">
        <f>IF($A634="","",Tienda_1!H634)</f>
        <v>4</v>
      </c>
      <c r="J634">
        <f>IF($A634="",0,IF(AND(OR('Cuadro-de-mando'!$B$4="(Todas)",'Cuadro-de-mando'!$B$4=$A634),OR('Cuadro-de-mando'!$E$4="(Todas)",'Cuadro-de-mando'!$E$4=$B634),OR('Cuadro-de-mando'!$H$4="(Todas)",'Cuadro-de-mando'!$H$4=$C634),OR('Cuadro-de-mando'!$K$4="(Todas)",'Cuadro-de-mando'!$K$4=$E634),OR('Cuadro-de-mando'!$N$4="(Todos)",'Cuadro-de-mando'!$N$4=$F634)),1,0))</f>
        <v>1</v>
      </c>
    </row>
    <row r="635" spans="1:10" x14ac:dyDescent="0.25">
      <c r="A635" t="str">
        <f>IF(Tienda_1!$A635="","","Tienda 1")</f>
        <v>Tienda 1</v>
      </c>
      <c r="B635" t="str">
        <f>IF($A635="","",Tienda_1!B635)</f>
        <v>Electrónicos</v>
      </c>
      <c r="C635" t="str">
        <f>IF($A635="","",Tienda_1!G635)</f>
        <v>Bogotá</v>
      </c>
      <c r="D635" t="str">
        <f>IF($A635="","",Tienda_1!F635)</f>
        <v>Juliana Costa</v>
      </c>
      <c r="E635" t="str">
        <f>IF($A635="","",Tienda_1!I635)</f>
        <v>Nequi</v>
      </c>
      <c r="F635">
        <f>IF($A635="","",VALUE(RIGHT(Tienda_1!E635,4)))</f>
        <v>2022</v>
      </c>
      <c r="G635">
        <f>IF($A635="","",Tienda_1!C635)</f>
        <v>146700</v>
      </c>
      <c r="H635">
        <f>IF($A635="","",Tienda_1!D635)</f>
        <v>6000</v>
      </c>
      <c r="I635">
        <f>IF($A635="","",Tienda_1!H635)</f>
        <v>5</v>
      </c>
      <c r="J635">
        <f>IF($A635="",0,IF(AND(OR('Cuadro-de-mando'!$B$4="(Todas)",'Cuadro-de-mando'!$B$4=$A635),OR('Cuadro-de-mando'!$E$4="(Todas)",'Cuadro-de-mando'!$E$4=$B635),OR('Cuadro-de-mando'!$H$4="(Todas)",'Cuadro-de-mando'!$H$4=$C635),OR('Cuadro-de-mando'!$K$4="(Todas)",'Cuadro-de-mando'!$K$4=$E635),OR('Cuadro-de-mando'!$N$4="(Todos)",'Cuadro-de-mando'!$N$4=$F635)),1,0))</f>
        <v>1</v>
      </c>
    </row>
    <row r="636" spans="1:10" x14ac:dyDescent="0.25">
      <c r="A636" t="str">
        <f>IF(Tienda_1!$A636="","","Tienda 1")</f>
        <v>Tienda 1</v>
      </c>
      <c r="B636" t="str">
        <f>IF($A636="","",Tienda_1!B636)</f>
        <v>Muebles</v>
      </c>
      <c r="C636" t="str">
        <f>IF($A636="","",Tienda_1!G636)</f>
        <v>Bogotá</v>
      </c>
      <c r="D636" t="str">
        <f>IF($A636="","",Tienda_1!F636)</f>
        <v>Juliana Costa</v>
      </c>
      <c r="E636" t="str">
        <f>IF($A636="","",Tienda_1!I636)</f>
        <v>Tarjeta de crédito</v>
      </c>
      <c r="F636">
        <f>IF($A636="","",VALUE(RIGHT(Tienda_1!E636,4)))</f>
        <v>2020</v>
      </c>
      <c r="G636">
        <f>IF($A636="","",Tienda_1!C636)</f>
        <v>708300</v>
      </c>
      <c r="H636">
        <f>IF($A636="","",Tienda_1!D636)</f>
        <v>38200</v>
      </c>
      <c r="I636">
        <f>IF($A636="","",Tienda_1!H636)</f>
        <v>5</v>
      </c>
      <c r="J636">
        <f>IF($A636="",0,IF(AND(OR('Cuadro-de-mando'!$B$4="(Todas)",'Cuadro-de-mando'!$B$4=$A636),OR('Cuadro-de-mando'!$E$4="(Todas)",'Cuadro-de-mando'!$E$4=$B636),OR('Cuadro-de-mando'!$H$4="(Todas)",'Cuadro-de-mando'!$H$4=$C636),OR('Cuadro-de-mando'!$K$4="(Todas)",'Cuadro-de-mando'!$K$4=$E636),OR('Cuadro-de-mando'!$N$4="(Todos)",'Cuadro-de-mando'!$N$4=$F636)),1,0))</f>
        <v>1</v>
      </c>
    </row>
    <row r="637" spans="1:10" x14ac:dyDescent="0.25">
      <c r="A637" t="str">
        <f>IF(Tienda_1!$A637="","","Tienda 1")</f>
        <v>Tienda 1</v>
      </c>
      <c r="B637" t="str">
        <f>IF($A637="","",Tienda_1!B637)</f>
        <v>Electrodomésticos</v>
      </c>
      <c r="C637" t="str">
        <f>IF($A637="","",Tienda_1!G637)</f>
        <v>Cali</v>
      </c>
      <c r="D637" t="str">
        <f>IF($A637="","",Tienda_1!F637)</f>
        <v>Rafael Acosta</v>
      </c>
      <c r="E637" t="str">
        <f>IF($A637="","",Tienda_1!I637)</f>
        <v>Nequi</v>
      </c>
      <c r="F637">
        <f>IF($A637="","",VALUE(RIGHT(Tienda_1!E637,4)))</f>
        <v>2020</v>
      </c>
      <c r="G637">
        <f>IF($A637="","",Tienda_1!C637)</f>
        <v>631300</v>
      </c>
      <c r="H637">
        <f>IF($A637="","",Tienda_1!D637)</f>
        <v>31800</v>
      </c>
      <c r="I637">
        <f>IF($A637="","",Tienda_1!H637)</f>
        <v>5</v>
      </c>
      <c r="J637">
        <f>IF($A637="",0,IF(AND(OR('Cuadro-de-mando'!$B$4="(Todas)",'Cuadro-de-mando'!$B$4=$A637),OR('Cuadro-de-mando'!$E$4="(Todas)",'Cuadro-de-mando'!$E$4=$B637),OR('Cuadro-de-mando'!$H$4="(Todas)",'Cuadro-de-mando'!$H$4=$C637),OR('Cuadro-de-mando'!$K$4="(Todas)",'Cuadro-de-mando'!$K$4=$E637),OR('Cuadro-de-mando'!$N$4="(Todos)",'Cuadro-de-mando'!$N$4=$F637)),1,0))</f>
        <v>1</v>
      </c>
    </row>
    <row r="638" spans="1:10" x14ac:dyDescent="0.25">
      <c r="A638" t="str">
        <f>IF(Tienda_1!$A638="","","Tienda 1")</f>
        <v>Tienda 1</v>
      </c>
      <c r="B638" t="str">
        <f>IF($A638="","",Tienda_1!B638)</f>
        <v>Muebles</v>
      </c>
      <c r="C638" t="str">
        <f>IF($A638="","",Tienda_1!G638)</f>
        <v>Bogotá</v>
      </c>
      <c r="D638" t="str">
        <f>IF($A638="","",Tienda_1!F638)</f>
        <v>Juan Fernandez</v>
      </c>
      <c r="E638" t="str">
        <f>IF($A638="","",Tienda_1!I638)</f>
        <v>Nequi</v>
      </c>
      <c r="F638">
        <f>IF($A638="","",VALUE(RIGHT(Tienda_1!E638,4)))</f>
        <v>2021</v>
      </c>
      <c r="G638">
        <f>IF($A638="","",Tienda_1!C638)</f>
        <v>521500</v>
      </c>
      <c r="H638">
        <f>IF($A638="","",Tienda_1!D638)</f>
        <v>26000</v>
      </c>
      <c r="I638">
        <f>IF($A638="","",Tienda_1!H638)</f>
        <v>1</v>
      </c>
      <c r="J638">
        <f>IF($A638="",0,IF(AND(OR('Cuadro-de-mando'!$B$4="(Todas)",'Cuadro-de-mando'!$B$4=$A638),OR('Cuadro-de-mando'!$E$4="(Todas)",'Cuadro-de-mando'!$E$4=$B638),OR('Cuadro-de-mando'!$H$4="(Todas)",'Cuadro-de-mando'!$H$4=$C638),OR('Cuadro-de-mando'!$K$4="(Todas)",'Cuadro-de-mando'!$K$4=$E638),OR('Cuadro-de-mando'!$N$4="(Todos)",'Cuadro-de-mando'!$N$4=$F638)),1,0))</f>
        <v>1</v>
      </c>
    </row>
    <row r="639" spans="1:10" x14ac:dyDescent="0.25">
      <c r="A639" t="str">
        <f>IF(Tienda_1!$A639="","","Tienda 1")</f>
        <v>Tienda 1</v>
      </c>
      <c r="B639" t="str">
        <f>IF($A639="","",Tienda_1!B639)</f>
        <v>Muebles</v>
      </c>
      <c r="C639" t="str">
        <f>IF($A639="","",Tienda_1!G639)</f>
        <v>Bogotá</v>
      </c>
      <c r="D639" t="str">
        <f>IF($A639="","",Tienda_1!F639)</f>
        <v>Pedro Gomez</v>
      </c>
      <c r="E639" t="str">
        <f>IF($A639="","",Tienda_1!I639)</f>
        <v>Nequi</v>
      </c>
      <c r="F639">
        <f>IF($A639="","",VALUE(RIGHT(Tienda_1!E639,4)))</f>
        <v>2021</v>
      </c>
      <c r="G639">
        <f>IF($A639="","",Tienda_1!C639)</f>
        <v>200900</v>
      </c>
      <c r="H639">
        <f>IF($A639="","",Tienda_1!D639)</f>
        <v>8900</v>
      </c>
      <c r="I639">
        <f>IF($A639="","",Tienda_1!H639)</f>
        <v>1</v>
      </c>
      <c r="J639">
        <f>IF($A639="",0,IF(AND(OR('Cuadro-de-mando'!$B$4="(Todas)",'Cuadro-de-mando'!$B$4=$A639),OR('Cuadro-de-mando'!$E$4="(Todas)",'Cuadro-de-mando'!$E$4=$B639),OR('Cuadro-de-mando'!$H$4="(Todas)",'Cuadro-de-mando'!$H$4=$C639),OR('Cuadro-de-mando'!$K$4="(Todas)",'Cuadro-de-mando'!$K$4=$E639),OR('Cuadro-de-mando'!$N$4="(Todos)",'Cuadro-de-mando'!$N$4=$F639)),1,0))</f>
        <v>1</v>
      </c>
    </row>
    <row r="640" spans="1:10" x14ac:dyDescent="0.25">
      <c r="A640" t="str">
        <f>IF(Tienda_1!$A640="","","Tienda 1")</f>
        <v>Tienda 1</v>
      </c>
      <c r="B640" t="str">
        <f>IF($A640="","",Tienda_1!B640)</f>
        <v>Deportes y diversión</v>
      </c>
      <c r="C640" t="str">
        <f>IF($A640="","",Tienda_1!G640)</f>
        <v>Pasto</v>
      </c>
      <c r="D640" t="str">
        <f>IF($A640="","",Tienda_1!F640)</f>
        <v>Beatriz Morales</v>
      </c>
      <c r="E640" t="str">
        <f>IF($A640="","",Tienda_1!I640)</f>
        <v>Tarjeta de crédito</v>
      </c>
      <c r="F640">
        <f>IF($A640="","",VALUE(RIGHT(Tienda_1!E640,4)))</f>
        <v>2022</v>
      </c>
      <c r="G640">
        <f>IF($A640="","",Tienda_1!C640)</f>
        <v>72200</v>
      </c>
      <c r="H640">
        <f>IF($A640="","",Tienda_1!D640)</f>
        <v>4900</v>
      </c>
      <c r="I640">
        <f>IF($A640="","",Tienda_1!H640)</f>
        <v>5</v>
      </c>
      <c r="J640">
        <f>IF($A640="",0,IF(AND(OR('Cuadro-de-mando'!$B$4="(Todas)",'Cuadro-de-mando'!$B$4=$A640),OR('Cuadro-de-mando'!$E$4="(Todas)",'Cuadro-de-mando'!$E$4=$B640),OR('Cuadro-de-mando'!$H$4="(Todas)",'Cuadro-de-mando'!$H$4=$C640),OR('Cuadro-de-mando'!$K$4="(Todas)",'Cuadro-de-mando'!$K$4=$E640),OR('Cuadro-de-mando'!$N$4="(Todos)",'Cuadro-de-mando'!$N$4=$F640)),1,0))</f>
        <v>1</v>
      </c>
    </row>
    <row r="641" spans="1:10" x14ac:dyDescent="0.25">
      <c r="A641" t="str">
        <f>IF(Tienda_1!$A641="","","Tienda 1")</f>
        <v>Tienda 1</v>
      </c>
      <c r="B641" t="str">
        <f>IF($A641="","",Tienda_1!B641)</f>
        <v>Electrodomésticos</v>
      </c>
      <c r="C641" t="str">
        <f>IF($A641="","",Tienda_1!G641)</f>
        <v>Leticia</v>
      </c>
      <c r="D641" t="str">
        <f>IF($A641="","",Tienda_1!F641)</f>
        <v>Mariana Herrera</v>
      </c>
      <c r="E641" t="str">
        <f>IF($A641="","",Tienda_1!I641)</f>
        <v>Nequi</v>
      </c>
      <c r="F641">
        <f>IF($A641="","",VALUE(RIGHT(Tienda_1!E641,4)))</f>
        <v>2021</v>
      </c>
      <c r="G641">
        <f>IF($A641="","",Tienda_1!C641)</f>
        <v>534600</v>
      </c>
      <c r="H641">
        <f>IF($A641="","",Tienda_1!D641)</f>
        <v>28700</v>
      </c>
      <c r="I641">
        <f>IF($A641="","",Tienda_1!H641)</f>
        <v>5</v>
      </c>
      <c r="J641">
        <f>IF($A641="",0,IF(AND(OR('Cuadro-de-mando'!$B$4="(Todas)",'Cuadro-de-mando'!$B$4=$A641),OR('Cuadro-de-mando'!$E$4="(Todas)",'Cuadro-de-mando'!$E$4=$B641),OR('Cuadro-de-mando'!$H$4="(Todas)",'Cuadro-de-mando'!$H$4=$C641),OR('Cuadro-de-mando'!$K$4="(Todas)",'Cuadro-de-mando'!$K$4=$E641),OR('Cuadro-de-mando'!$N$4="(Todos)",'Cuadro-de-mando'!$N$4=$F641)),1,0))</f>
        <v>1</v>
      </c>
    </row>
    <row r="642" spans="1:10" x14ac:dyDescent="0.25">
      <c r="A642" t="str">
        <f>IF(Tienda_1!$A642="","","Tienda 1")</f>
        <v>Tienda 1</v>
      </c>
      <c r="B642" t="str">
        <f>IF($A642="","",Tienda_1!B642)</f>
        <v>Electrónicos</v>
      </c>
      <c r="C642" t="str">
        <f>IF($A642="","",Tienda_1!G642)</f>
        <v>Riohacha</v>
      </c>
      <c r="D642" t="str">
        <f>IF($A642="","",Tienda_1!F642)</f>
        <v>Pedro Gomez</v>
      </c>
      <c r="E642" t="str">
        <f>IF($A642="","",Tienda_1!I642)</f>
        <v>Tarjeta de crédito</v>
      </c>
      <c r="F642">
        <f>IF($A642="","",VALUE(RIGHT(Tienda_1!E642,4)))</f>
        <v>2023</v>
      </c>
      <c r="G642">
        <f>IF($A642="","",Tienda_1!C642)</f>
        <v>137000</v>
      </c>
      <c r="H642">
        <f>IF($A642="","",Tienda_1!D642)</f>
        <v>7800</v>
      </c>
      <c r="I642">
        <f>IF($A642="","",Tienda_1!H642)</f>
        <v>5</v>
      </c>
      <c r="J642">
        <f>IF($A642="",0,IF(AND(OR('Cuadro-de-mando'!$B$4="(Todas)",'Cuadro-de-mando'!$B$4=$A642),OR('Cuadro-de-mando'!$E$4="(Todas)",'Cuadro-de-mando'!$E$4=$B642),OR('Cuadro-de-mando'!$H$4="(Todas)",'Cuadro-de-mando'!$H$4=$C642),OR('Cuadro-de-mando'!$K$4="(Todas)",'Cuadro-de-mando'!$K$4=$E642),OR('Cuadro-de-mando'!$N$4="(Todos)",'Cuadro-de-mando'!$N$4=$F642)),1,0))</f>
        <v>1</v>
      </c>
    </row>
    <row r="643" spans="1:10" x14ac:dyDescent="0.25">
      <c r="A643" t="str">
        <f>IF(Tienda_1!$A643="","","Tienda 1")</f>
        <v>Tienda 1</v>
      </c>
      <c r="B643" t="str">
        <f>IF($A643="","",Tienda_1!B643)</f>
        <v>Deportes y diversión</v>
      </c>
      <c r="C643" t="str">
        <f>IF($A643="","",Tienda_1!G643)</f>
        <v>Bogotá</v>
      </c>
      <c r="D643" t="str">
        <f>IF($A643="","",Tienda_1!F643)</f>
        <v>Beatriz Morales</v>
      </c>
      <c r="E643" t="str">
        <f>IF($A643="","",Tienda_1!I643)</f>
        <v>Tarjeta de crédito</v>
      </c>
      <c r="F643">
        <f>IF($A643="","",VALUE(RIGHT(Tienda_1!E643,4)))</f>
        <v>2022</v>
      </c>
      <c r="G643">
        <f>IF($A643="","",Tienda_1!C643)</f>
        <v>57800</v>
      </c>
      <c r="H643">
        <f>IF($A643="","",Tienda_1!D643)</f>
        <v>5500</v>
      </c>
      <c r="I643">
        <f>IF($A643="","",Tienda_1!H643)</f>
        <v>5</v>
      </c>
      <c r="J643">
        <f>IF($A643="",0,IF(AND(OR('Cuadro-de-mando'!$B$4="(Todas)",'Cuadro-de-mando'!$B$4=$A643),OR('Cuadro-de-mando'!$E$4="(Todas)",'Cuadro-de-mando'!$E$4=$B643),OR('Cuadro-de-mando'!$H$4="(Todas)",'Cuadro-de-mando'!$H$4=$C643),OR('Cuadro-de-mando'!$K$4="(Todas)",'Cuadro-de-mando'!$K$4=$E643),OR('Cuadro-de-mando'!$N$4="(Todos)",'Cuadro-de-mando'!$N$4=$F643)),1,0))</f>
        <v>1</v>
      </c>
    </row>
    <row r="644" spans="1:10" x14ac:dyDescent="0.25">
      <c r="A644" t="str">
        <f>IF(Tienda_1!$A644="","","Tienda 1")</f>
        <v>Tienda 1</v>
      </c>
      <c r="B644" t="str">
        <f>IF($A644="","",Tienda_1!B644)</f>
        <v>Electrodomésticos</v>
      </c>
      <c r="C644" t="str">
        <f>IF($A644="","",Tienda_1!G644)</f>
        <v>Riohacha</v>
      </c>
      <c r="D644" t="str">
        <f>IF($A644="","",Tienda_1!F644)</f>
        <v>Izabela de León</v>
      </c>
      <c r="E644" t="str">
        <f>IF($A644="","",Tienda_1!I644)</f>
        <v>Tarjeta de crédito</v>
      </c>
      <c r="F644">
        <f>IF($A644="","",VALUE(RIGHT(Tienda_1!E644,4)))</f>
        <v>2021</v>
      </c>
      <c r="G644">
        <f>IF($A644="","",Tienda_1!C644)</f>
        <v>1366800</v>
      </c>
      <c r="H644">
        <f>IF($A644="","",Tienda_1!D644)</f>
        <v>71000</v>
      </c>
      <c r="I644">
        <f>IF($A644="","",Tienda_1!H644)</f>
        <v>3</v>
      </c>
      <c r="J644">
        <f>IF($A644="",0,IF(AND(OR('Cuadro-de-mando'!$B$4="(Todas)",'Cuadro-de-mando'!$B$4=$A644),OR('Cuadro-de-mando'!$E$4="(Todas)",'Cuadro-de-mando'!$E$4=$B644),OR('Cuadro-de-mando'!$H$4="(Todas)",'Cuadro-de-mando'!$H$4=$C644),OR('Cuadro-de-mando'!$K$4="(Todas)",'Cuadro-de-mando'!$K$4=$E644),OR('Cuadro-de-mando'!$N$4="(Todos)",'Cuadro-de-mando'!$N$4=$F644)),1,0))</f>
        <v>1</v>
      </c>
    </row>
    <row r="645" spans="1:10" x14ac:dyDescent="0.25">
      <c r="A645" t="str">
        <f>IF(Tienda_1!$A645="","","Tienda 1")</f>
        <v>Tienda 1</v>
      </c>
      <c r="B645" t="str">
        <f>IF($A645="","",Tienda_1!B645)</f>
        <v>Electrodomésticos</v>
      </c>
      <c r="C645" t="str">
        <f>IF($A645="","",Tienda_1!G645)</f>
        <v>Bogotá</v>
      </c>
      <c r="D645" t="str">
        <f>IF($A645="","",Tienda_1!F645)</f>
        <v>Felipe Santos</v>
      </c>
      <c r="E645" t="str">
        <f>IF($A645="","",Tienda_1!I645)</f>
        <v>Tarjeta de crédito</v>
      </c>
      <c r="F645">
        <f>IF($A645="","",VALUE(RIGHT(Tienda_1!E645,4)))</f>
        <v>2020</v>
      </c>
      <c r="G645">
        <f>IF($A645="","",Tienda_1!C645)</f>
        <v>1027500</v>
      </c>
      <c r="H645">
        <f>IF($A645="","",Tienda_1!D645)</f>
        <v>55400</v>
      </c>
      <c r="I645">
        <f>IF($A645="","",Tienda_1!H645)</f>
        <v>5</v>
      </c>
      <c r="J645">
        <f>IF($A645="",0,IF(AND(OR('Cuadro-de-mando'!$B$4="(Todas)",'Cuadro-de-mando'!$B$4=$A645),OR('Cuadro-de-mando'!$E$4="(Todas)",'Cuadro-de-mando'!$E$4=$B645),OR('Cuadro-de-mando'!$H$4="(Todas)",'Cuadro-de-mando'!$H$4=$C645),OR('Cuadro-de-mando'!$K$4="(Todas)",'Cuadro-de-mando'!$K$4=$E645),OR('Cuadro-de-mando'!$N$4="(Todos)",'Cuadro-de-mando'!$N$4=$F645)),1,0))</f>
        <v>1</v>
      </c>
    </row>
    <row r="646" spans="1:10" x14ac:dyDescent="0.25">
      <c r="A646" t="str">
        <f>IF(Tienda_1!$A646="","","Tienda 1")</f>
        <v>Tienda 1</v>
      </c>
      <c r="B646" t="str">
        <f>IF($A646="","",Tienda_1!B646)</f>
        <v>Muebles</v>
      </c>
      <c r="C646" t="str">
        <f>IF($A646="","",Tienda_1!G646)</f>
        <v>Barranquilla</v>
      </c>
      <c r="D646" t="str">
        <f>IF($A646="","",Tienda_1!F646)</f>
        <v>Camila Rivera</v>
      </c>
      <c r="E646" t="str">
        <f>IF($A646="","",Tienda_1!I646)</f>
        <v>Tarjeta de crédito</v>
      </c>
      <c r="F646">
        <f>IF($A646="","",VALUE(RIGHT(Tienda_1!E646,4)))</f>
        <v>2020</v>
      </c>
      <c r="G646">
        <f>IF($A646="","",Tienda_1!C646)</f>
        <v>317200</v>
      </c>
      <c r="H646">
        <f>IF($A646="","",Tienda_1!D646)</f>
        <v>17100</v>
      </c>
      <c r="I646">
        <f>IF($A646="","",Tienda_1!H646)</f>
        <v>1</v>
      </c>
      <c r="J646">
        <f>IF($A646="",0,IF(AND(OR('Cuadro-de-mando'!$B$4="(Todas)",'Cuadro-de-mando'!$B$4=$A646),OR('Cuadro-de-mando'!$E$4="(Todas)",'Cuadro-de-mando'!$E$4=$B646),OR('Cuadro-de-mando'!$H$4="(Todas)",'Cuadro-de-mando'!$H$4=$C646),OR('Cuadro-de-mando'!$K$4="(Todas)",'Cuadro-de-mando'!$K$4=$E646),OR('Cuadro-de-mando'!$N$4="(Todos)",'Cuadro-de-mando'!$N$4=$F646)),1,0))</f>
        <v>1</v>
      </c>
    </row>
    <row r="647" spans="1:10" x14ac:dyDescent="0.25">
      <c r="A647" t="str">
        <f>IF(Tienda_1!$A647="","","Tienda 1")</f>
        <v>Tienda 1</v>
      </c>
      <c r="B647" t="str">
        <f>IF($A647="","",Tienda_1!B647)</f>
        <v>Deportes y diversión</v>
      </c>
      <c r="C647" t="str">
        <f>IF($A647="","",Tienda_1!G647)</f>
        <v>Bogotá</v>
      </c>
      <c r="D647" t="str">
        <f>IF($A647="","",Tienda_1!F647)</f>
        <v>Mariana Herrera</v>
      </c>
      <c r="E647" t="str">
        <f>IF($A647="","",Tienda_1!I647)</f>
        <v>Tarjeta de crédito</v>
      </c>
      <c r="F647">
        <f>IF($A647="","",VALUE(RIGHT(Tienda_1!E647,4)))</f>
        <v>2022</v>
      </c>
      <c r="G647">
        <f>IF($A647="","",Tienda_1!C647)</f>
        <v>73300</v>
      </c>
      <c r="H647">
        <f>IF($A647="","",Tienda_1!D647)</f>
        <v>4600</v>
      </c>
      <c r="I647">
        <f>IF($A647="","",Tienda_1!H647)</f>
        <v>5</v>
      </c>
      <c r="J647">
        <f>IF($A647="",0,IF(AND(OR('Cuadro-de-mando'!$B$4="(Todas)",'Cuadro-de-mando'!$B$4=$A647),OR('Cuadro-de-mando'!$E$4="(Todas)",'Cuadro-de-mando'!$E$4=$B647),OR('Cuadro-de-mando'!$H$4="(Todas)",'Cuadro-de-mando'!$H$4=$C647),OR('Cuadro-de-mando'!$K$4="(Todas)",'Cuadro-de-mando'!$K$4=$E647),OR('Cuadro-de-mando'!$N$4="(Todos)",'Cuadro-de-mando'!$N$4=$F647)),1,0))</f>
        <v>1</v>
      </c>
    </row>
    <row r="648" spans="1:10" x14ac:dyDescent="0.25">
      <c r="A648" t="str">
        <f>IF(Tienda_1!$A648="","","Tienda 1")</f>
        <v>Tienda 1</v>
      </c>
      <c r="B648" t="str">
        <f>IF($A648="","",Tienda_1!B648)</f>
        <v>Electrónicos</v>
      </c>
      <c r="C648" t="str">
        <f>IF($A648="","",Tienda_1!G648)</f>
        <v>Cali</v>
      </c>
      <c r="D648" t="str">
        <f>IF($A648="","",Tienda_1!F648)</f>
        <v>Maria Alfonso</v>
      </c>
      <c r="E648" t="str">
        <f>IF($A648="","",Tienda_1!I648)</f>
        <v>Nequi</v>
      </c>
      <c r="F648">
        <f>IF($A648="","",VALUE(RIGHT(Tienda_1!E648,4)))</f>
        <v>2021</v>
      </c>
      <c r="G648">
        <f>IF($A648="","",Tienda_1!C648)</f>
        <v>206400</v>
      </c>
      <c r="H648">
        <f>IF($A648="","",Tienda_1!D648)</f>
        <v>11700</v>
      </c>
      <c r="I648">
        <f>IF($A648="","",Tienda_1!H648)</f>
        <v>5</v>
      </c>
      <c r="J648">
        <f>IF($A648="",0,IF(AND(OR('Cuadro-de-mando'!$B$4="(Todas)",'Cuadro-de-mando'!$B$4=$A648),OR('Cuadro-de-mando'!$E$4="(Todas)",'Cuadro-de-mando'!$E$4=$B648),OR('Cuadro-de-mando'!$H$4="(Todas)",'Cuadro-de-mando'!$H$4=$C648),OR('Cuadro-de-mando'!$K$4="(Todas)",'Cuadro-de-mando'!$K$4=$E648),OR('Cuadro-de-mando'!$N$4="(Todos)",'Cuadro-de-mando'!$N$4=$F648)),1,0))</f>
        <v>1</v>
      </c>
    </row>
    <row r="649" spans="1:10" x14ac:dyDescent="0.25">
      <c r="A649" t="str">
        <f>IF(Tienda_1!$A649="","","Tienda 1")</f>
        <v>Tienda 1</v>
      </c>
      <c r="B649" t="str">
        <f>IF($A649="","",Tienda_1!B649)</f>
        <v>Electrónicos</v>
      </c>
      <c r="C649" t="str">
        <f>IF($A649="","",Tienda_1!G649)</f>
        <v>Bogotá</v>
      </c>
      <c r="D649" t="str">
        <f>IF($A649="","",Tienda_1!F649)</f>
        <v>Beatriz Morales</v>
      </c>
      <c r="E649" t="str">
        <f>IF($A649="","",Tienda_1!I649)</f>
        <v>Tarjeta de crédito</v>
      </c>
      <c r="F649">
        <f>IF($A649="","",VALUE(RIGHT(Tienda_1!E649,4)))</f>
        <v>2022</v>
      </c>
      <c r="G649">
        <f>IF($A649="","",Tienda_1!C649)</f>
        <v>73200</v>
      </c>
      <c r="H649">
        <f>IF($A649="","",Tienda_1!D649)</f>
        <v>8600</v>
      </c>
      <c r="I649">
        <f>IF($A649="","",Tienda_1!H649)</f>
        <v>5</v>
      </c>
      <c r="J649">
        <f>IF($A649="",0,IF(AND(OR('Cuadro-de-mando'!$B$4="(Todas)",'Cuadro-de-mando'!$B$4=$A649),OR('Cuadro-de-mando'!$E$4="(Todas)",'Cuadro-de-mando'!$E$4=$B649),OR('Cuadro-de-mando'!$H$4="(Todas)",'Cuadro-de-mando'!$H$4=$C649),OR('Cuadro-de-mando'!$K$4="(Todas)",'Cuadro-de-mando'!$K$4=$E649),OR('Cuadro-de-mando'!$N$4="(Todos)",'Cuadro-de-mando'!$N$4=$F649)),1,0))</f>
        <v>1</v>
      </c>
    </row>
    <row r="650" spans="1:10" x14ac:dyDescent="0.25">
      <c r="A650" t="str">
        <f>IF(Tienda_1!$A650="","","Tienda 1")</f>
        <v>Tienda 1</v>
      </c>
      <c r="B650" t="str">
        <f>IF($A650="","",Tienda_1!B650)</f>
        <v>Instrumentos musicales</v>
      </c>
      <c r="C650" t="str">
        <f>IF($A650="","",Tienda_1!G650)</f>
        <v>Cali</v>
      </c>
      <c r="D650" t="str">
        <f>IF($A650="","",Tienda_1!F650)</f>
        <v>Maria Alfonso</v>
      </c>
      <c r="E650" t="str">
        <f>IF($A650="","",Tienda_1!I650)</f>
        <v>Tarjeta de crédito</v>
      </c>
      <c r="F650">
        <f>IF($A650="","",VALUE(RIGHT(Tienda_1!E650,4)))</f>
        <v>2022</v>
      </c>
      <c r="G650">
        <f>IF($A650="","",Tienda_1!C650)</f>
        <v>675000</v>
      </c>
      <c r="H650">
        <f>IF($A650="","",Tienda_1!D650)</f>
        <v>36300</v>
      </c>
      <c r="I650">
        <f>IF($A650="","",Tienda_1!H650)</f>
        <v>2</v>
      </c>
      <c r="J650">
        <f>IF($A650="",0,IF(AND(OR('Cuadro-de-mando'!$B$4="(Todas)",'Cuadro-de-mando'!$B$4=$A650),OR('Cuadro-de-mando'!$E$4="(Todas)",'Cuadro-de-mando'!$E$4=$B650),OR('Cuadro-de-mando'!$H$4="(Todas)",'Cuadro-de-mando'!$H$4=$C650),OR('Cuadro-de-mando'!$K$4="(Todas)",'Cuadro-de-mando'!$K$4=$E650),OR('Cuadro-de-mando'!$N$4="(Todos)",'Cuadro-de-mando'!$N$4=$F650)),1,0))</f>
        <v>1</v>
      </c>
    </row>
    <row r="651" spans="1:10" x14ac:dyDescent="0.25">
      <c r="A651" t="str">
        <f>IF(Tienda_1!$A651="","","Tienda 1")</f>
        <v>Tienda 1</v>
      </c>
      <c r="B651" t="str">
        <f>IF($A651="","",Tienda_1!B651)</f>
        <v>Libros</v>
      </c>
      <c r="C651" t="str">
        <f>IF($A651="","",Tienda_1!G651)</f>
        <v>Bogotá</v>
      </c>
      <c r="D651" t="str">
        <f>IF($A651="","",Tienda_1!F651)</f>
        <v>Lucas Olivera</v>
      </c>
      <c r="E651" t="str">
        <f>IF($A651="","",Tienda_1!I651)</f>
        <v>Cupón</v>
      </c>
      <c r="F651">
        <f>IF($A651="","",VALUE(RIGHT(Tienda_1!E651,4)))</f>
        <v>2022</v>
      </c>
      <c r="G651">
        <f>IF($A651="","",Tienda_1!C651)</f>
        <v>37300</v>
      </c>
      <c r="H651">
        <f>IF($A651="","",Tienda_1!D651)</f>
        <v>0</v>
      </c>
      <c r="I651">
        <f>IF($A651="","",Tienda_1!H651)</f>
        <v>5</v>
      </c>
      <c r="J651">
        <f>IF($A651="",0,IF(AND(OR('Cuadro-de-mando'!$B$4="(Todas)",'Cuadro-de-mando'!$B$4=$A651),OR('Cuadro-de-mando'!$E$4="(Todas)",'Cuadro-de-mando'!$E$4=$B651),OR('Cuadro-de-mando'!$H$4="(Todas)",'Cuadro-de-mando'!$H$4=$C651),OR('Cuadro-de-mando'!$K$4="(Todas)",'Cuadro-de-mando'!$K$4=$E651),OR('Cuadro-de-mando'!$N$4="(Todos)",'Cuadro-de-mando'!$N$4=$F651)),1,0))</f>
        <v>1</v>
      </c>
    </row>
    <row r="652" spans="1:10" x14ac:dyDescent="0.25">
      <c r="A652" t="str">
        <f>IF(Tienda_1!$A652="","","Tienda 1")</f>
        <v>Tienda 1</v>
      </c>
      <c r="B652" t="str">
        <f>IF($A652="","",Tienda_1!B652)</f>
        <v>Electrodomésticos</v>
      </c>
      <c r="C652" t="str">
        <f>IF($A652="","",Tienda_1!G652)</f>
        <v>Pereira</v>
      </c>
      <c r="D652" t="str">
        <f>IF($A652="","",Tienda_1!F652)</f>
        <v>Pedro Gomez</v>
      </c>
      <c r="E652" t="str">
        <f>IF($A652="","",Tienda_1!I652)</f>
        <v>Tarjeta de crédito</v>
      </c>
      <c r="F652">
        <f>IF($A652="","",VALUE(RIGHT(Tienda_1!E652,4)))</f>
        <v>2021</v>
      </c>
      <c r="G652">
        <f>IF($A652="","",Tienda_1!C652)</f>
        <v>1770100</v>
      </c>
      <c r="H652">
        <f>IF($A652="","",Tienda_1!D652)</f>
        <v>99900</v>
      </c>
      <c r="I652">
        <f>IF($A652="","",Tienda_1!H652)</f>
        <v>5</v>
      </c>
      <c r="J652">
        <f>IF($A652="",0,IF(AND(OR('Cuadro-de-mando'!$B$4="(Todas)",'Cuadro-de-mando'!$B$4=$A652),OR('Cuadro-de-mando'!$E$4="(Todas)",'Cuadro-de-mando'!$E$4=$B652),OR('Cuadro-de-mando'!$H$4="(Todas)",'Cuadro-de-mando'!$H$4=$C652),OR('Cuadro-de-mando'!$K$4="(Todas)",'Cuadro-de-mando'!$K$4=$E652),OR('Cuadro-de-mando'!$N$4="(Todos)",'Cuadro-de-mando'!$N$4=$F652)),1,0))</f>
        <v>1</v>
      </c>
    </row>
    <row r="653" spans="1:10" x14ac:dyDescent="0.25">
      <c r="A653" t="str">
        <f>IF(Tienda_1!$A653="","","Tienda 1")</f>
        <v>Tienda 1</v>
      </c>
      <c r="B653" t="str">
        <f>IF($A653="","",Tienda_1!B653)</f>
        <v>Juguetes</v>
      </c>
      <c r="C653" t="str">
        <f>IF($A653="","",Tienda_1!G653)</f>
        <v>Bogotá</v>
      </c>
      <c r="D653" t="str">
        <f>IF($A653="","",Tienda_1!F653)</f>
        <v>Pedro Gomez</v>
      </c>
      <c r="E653" t="str">
        <f>IF($A653="","",Tienda_1!I653)</f>
        <v>Nequi</v>
      </c>
      <c r="F653">
        <f>IF($A653="","",VALUE(RIGHT(Tienda_1!E653,4)))</f>
        <v>2022</v>
      </c>
      <c r="G653">
        <f>IF($A653="","",Tienda_1!C653)</f>
        <v>85200</v>
      </c>
      <c r="H653">
        <f>IF($A653="","",Tienda_1!D653)</f>
        <v>2700</v>
      </c>
      <c r="I653">
        <f>IF($A653="","",Tienda_1!H653)</f>
        <v>5</v>
      </c>
      <c r="J653">
        <f>IF($A653="",0,IF(AND(OR('Cuadro-de-mando'!$B$4="(Todas)",'Cuadro-de-mando'!$B$4=$A653),OR('Cuadro-de-mando'!$E$4="(Todas)",'Cuadro-de-mando'!$E$4=$B653),OR('Cuadro-de-mando'!$H$4="(Todas)",'Cuadro-de-mando'!$H$4=$C653),OR('Cuadro-de-mando'!$K$4="(Todas)",'Cuadro-de-mando'!$K$4=$E653),OR('Cuadro-de-mando'!$N$4="(Todos)",'Cuadro-de-mando'!$N$4=$F653)),1,0))</f>
        <v>1</v>
      </c>
    </row>
    <row r="654" spans="1:10" x14ac:dyDescent="0.25">
      <c r="A654" t="str">
        <f>IF(Tienda_1!$A654="","","Tienda 1")</f>
        <v>Tienda 1</v>
      </c>
      <c r="B654" t="str">
        <f>IF($A654="","",Tienda_1!B654)</f>
        <v>Electrodomésticos</v>
      </c>
      <c r="C654" t="str">
        <f>IF($A654="","",Tienda_1!G654)</f>
        <v>Medellín</v>
      </c>
      <c r="D654" t="str">
        <f>IF($A654="","",Tienda_1!F654)</f>
        <v>Beatriz Morales</v>
      </c>
      <c r="E654" t="str">
        <f>IF($A654="","",Tienda_1!I654)</f>
        <v>Tarjeta de crédito</v>
      </c>
      <c r="F654">
        <f>IF($A654="","",VALUE(RIGHT(Tienda_1!E654,4)))</f>
        <v>2020</v>
      </c>
      <c r="G654">
        <f>IF($A654="","",Tienda_1!C654)</f>
        <v>1540600</v>
      </c>
      <c r="H654">
        <f>IF($A654="","",Tienda_1!D654)</f>
        <v>82200</v>
      </c>
      <c r="I654">
        <f>IF($A654="","",Tienda_1!H654)</f>
        <v>5</v>
      </c>
      <c r="J654">
        <f>IF($A654="",0,IF(AND(OR('Cuadro-de-mando'!$B$4="(Todas)",'Cuadro-de-mando'!$B$4=$A654),OR('Cuadro-de-mando'!$E$4="(Todas)",'Cuadro-de-mando'!$E$4=$B654),OR('Cuadro-de-mando'!$H$4="(Todas)",'Cuadro-de-mando'!$H$4=$C654),OR('Cuadro-de-mando'!$K$4="(Todas)",'Cuadro-de-mando'!$K$4=$E654),OR('Cuadro-de-mando'!$N$4="(Todos)",'Cuadro-de-mando'!$N$4=$F654)),1,0))</f>
        <v>1</v>
      </c>
    </row>
    <row r="655" spans="1:10" x14ac:dyDescent="0.25">
      <c r="A655" t="str">
        <f>IF(Tienda_1!$A655="","","Tienda 1")</f>
        <v>Tienda 1</v>
      </c>
      <c r="B655" t="str">
        <f>IF($A655="","",Tienda_1!B655)</f>
        <v>Juguetes</v>
      </c>
      <c r="C655" t="str">
        <f>IF($A655="","",Tienda_1!G655)</f>
        <v>Medellín</v>
      </c>
      <c r="D655" t="str">
        <f>IF($A655="","",Tienda_1!F655)</f>
        <v>Mariana Herrera</v>
      </c>
      <c r="E655" t="str">
        <f>IF($A655="","",Tienda_1!I655)</f>
        <v>Nequi</v>
      </c>
      <c r="F655">
        <f>IF($A655="","",VALUE(RIGHT(Tienda_1!E655,4)))</f>
        <v>2020</v>
      </c>
      <c r="G655">
        <f>IF($A655="","",Tienda_1!C655)</f>
        <v>87500</v>
      </c>
      <c r="H655">
        <f>IF($A655="","",Tienda_1!D655)</f>
        <v>4900</v>
      </c>
      <c r="I655">
        <f>IF($A655="","",Tienda_1!H655)</f>
        <v>5</v>
      </c>
      <c r="J655">
        <f>IF($A655="",0,IF(AND(OR('Cuadro-de-mando'!$B$4="(Todas)",'Cuadro-de-mando'!$B$4=$A655),OR('Cuadro-de-mando'!$E$4="(Todas)",'Cuadro-de-mando'!$E$4=$B655),OR('Cuadro-de-mando'!$H$4="(Todas)",'Cuadro-de-mando'!$H$4=$C655),OR('Cuadro-de-mando'!$K$4="(Todas)",'Cuadro-de-mando'!$K$4=$E655),OR('Cuadro-de-mando'!$N$4="(Todos)",'Cuadro-de-mando'!$N$4=$F655)),1,0))</f>
        <v>1</v>
      </c>
    </row>
    <row r="656" spans="1:10" x14ac:dyDescent="0.25">
      <c r="A656" t="str">
        <f>IF(Tienda_1!$A656="","","Tienda 1")</f>
        <v>Tienda 1</v>
      </c>
      <c r="B656" t="str">
        <f>IF($A656="","",Tienda_1!B656)</f>
        <v>Juguetes</v>
      </c>
      <c r="C656" t="str">
        <f>IF($A656="","",Tienda_1!G656)</f>
        <v>Medellín</v>
      </c>
      <c r="D656" t="str">
        <f>IF($A656="","",Tienda_1!F656)</f>
        <v>Ángel Rodriguez</v>
      </c>
      <c r="E656" t="str">
        <f>IF($A656="","",Tienda_1!I656)</f>
        <v>Nequi</v>
      </c>
      <c r="F656">
        <f>IF($A656="","",VALUE(RIGHT(Tienda_1!E656,4)))</f>
        <v>2021</v>
      </c>
      <c r="G656">
        <f>IF($A656="","",Tienda_1!C656)</f>
        <v>14100</v>
      </c>
      <c r="H656">
        <f>IF($A656="","",Tienda_1!D656)</f>
        <v>0</v>
      </c>
      <c r="I656">
        <f>IF($A656="","",Tienda_1!H656)</f>
        <v>4</v>
      </c>
      <c r="J656">
        <f>IF($A656="",0,IF(AND(OR('Cuadro-de-mando'!$B$4="(Todas)",'Cuadro-de-mando'!$B$4=$A656),OR('Cuadro-de-mando'!$E$4="(Todas)",'Cuadro-de-mando'!$E$4=$B656),OR('Cuadro-de-mando'!$H$4="(Todas)",'Cuadro-de-mando'!$H$4=$C656),OR('Cuadro-de-mando'!$K$4="(Todas)",'Cuadro-de-mando'!$K$4=$E656),OR('Cuadro-de-mando'!$N$4="(Todos)",'Cuadro-de-mando'!$N$4=$F656)),1,0))</f>
        <v>1</v>
      </c>
    </row>
    <row r="657" spans="1:10" x14ac:dyDescent="0.25">
      <c r="A657" t="str">
        <f>IF(Tienda_1!$A657="","","Tienda 1")</f>
        <v>Tienda 1</v>
      </c>
      <c r="B657" t="str">
        <f>IF($A657="","",Tienda_1!B657)</f>
        <v>Muebles</v>
      </c>
      <c r="C657" t="str">
        <f>IF($A657="","",Tienda_1!G657)</f>
        <v>Cúcuta</v>
      </c>
      <c r="D657" t="str">
        <f>IF($A657="","",Tienda_1!F657)</f>
        <v>Beatriz Morales</v>
      </c>
      <c r="E657" t="str">
        <f>IF($A657="","",Tienda_1!I657)</f>
        <v>Tarjeta de crédito</v>
      </c>
      <c r="F657">
        <f>IF($A657="","",VALUE(RIGHT(Tienda_1!E657,4)))</f>
        <v>2023</v>
      </c>
      <c r="G657">
        <f>IF($A657="","",Tienda_1!C657)</f>
        <v>579900</v>
      </c>
      <c r="H657">
        <f>IF($A657="","",Tienda_1!D657)</f>
        <v>36700</v>
      </c>
      <c r="I657">
        <f>IF($A657="","",Tienda_1!H657)</f>
        <v>4</v>
      </c>
      <c r="J657">
        <f>IF($A657="",0,IF(AND(OR('Cuadro-de-mando'!$B$4="(Todas)",'Cuadro-de-mando'!$B$4=$A657),OR('Cuadro-de-mando'!$E$4="(Todas)",'Cuadro-de-mando'!$E$4=$B657),OR('Cuadro-de-mando'!$H$4="(Todas)",'Cuadro-de-mando'!$H$4=$C657),OR('Cuadro-de-mando'!$K$4="(Todas)",'Cuadro-de-mando'!$K$4=$E657),OR('Cuadro-de-mando'!$N$4="(Todos)",'Cuadro-de-mando'!$N$4=$F657)),1,0))</f>
        <v>1</v>
      </c>
    </row>
    <row r="658" spans="1:10" x14ac:dyDescent="0.25">
      <c r="A658" t="str">
        <f>IF(Tienda_1!$A658="","","Tienda 1")</f>
        <v>Tienda 1</v>
      </c>
      <c r="B658" t="str">
        <f>IF($A658="","",Tienda_1!B658)</f>
        <v>Deportes y diversión</v>
      </c>
      <c r="C658" t="str">
        <f>IF($A658="","",Tienda_1!G658)</f>
        <v>Bogotá</v>
      </c>
      <c r="D658" t="str">
        <f>IF($A658="","",Tienda_1!F658)</f>
        <v>Maria Alfonso</v>
      </c>
      <c r="E658" t="str">
        <f>IF($A658="","",Tienda_1!I658)</f>
        <v>Tarjeta de crédito</v>
      </c>
      <c r="F658">
        <f>IF($A658="","",VALUE(RIGHT(Tienda_1!E658,4)))</f>
        <v>2023</v>
      </c>
      <c r="G658">
        <f>IF($A658="","",Tienda_1!C658)</f>
        <v>627500</v>
      </c>
      <c r="H658">
        <f>IF($A658="","",Tienda_1!D658)</f>
        <v>34100</v>
      </c>
      <c r="I658">
        <f>IF($A658="","",Tienda_1!H658)</f>
        <v>5</v>
      </c>
      <c r="J658">
        <f>IF($A658="",0,IF(AND(OR('Cuadro-de-mando'!$B$4="(Todas)",'Cuadro-de-mando'!$B$4=$A658),OR('Cuadro-de-mando'!$E$4="(Todas)",'Cuadro-de-mando'!$E$4=$B658),OR('Cuadro-de-mando'!$H$4="(Todas)",'Cuadro-de-mando'!$H$4=$C658),OR('Cuadro-de-mando'!$K$4="(Todas)",'Cuadro-de-mando'!$K$4=$E658),OR('Cuadro-de-mando'!$N$4="(Todos)",'Cuadro-de-mando'!$N$4=$F658)),1,0))</f>
        <v>1</v>
      </c>
    </row>
    <row r="659" spans="1:10" x14ac:dyDescent="0.25">
      <c r="A659" t="str">
        <f>IF(Tienda_1!$A659="","","Tienda 1")</f>
        <v>Tienda 1</v>
      </c>
      <c r="B659" t="str">
        <f>IF($A659="","",Tienda_1!B659)</f>
        <v>Muebles</v>
      </c>
      <c r="C659" t="str">
        <f>IF($A659="","",Tienda_1!G659)</f>
        <v>Bogotá</v>
      </c>
      <c r="D659" t="str">
        <f>IF($A659="","",Tienda_1!F659)</f>
        <v>Rafael Acosta</v>
      </c>
      <c r="E659" t="str">
        <f>IF($A659="","",Tienda_1!I659)</f>
        <v>Tarjeta de crédito</v>
      </c>
      <c r="F659">
        <f>IF($A659="","",VALUE(RIGHT(Tienda_1!E659,4)))</f>
        <v>2023</v>
      </c>
      <c r="G659">
        <f>IF($A659="","",Tienda_1!C659)</f>
        <v>610500</v>
      </c>
      <c r="H659">
        <f>IF($A659="","",Tienda_1!D659)</f>
        <v>30700</v>
      </c>
      <c r="I659">
        <f>IF($A659="","",Tienda_1!H659)</f>
        <v>4</v>
      </c>
      <c r="J659">
        <f>IF($A659="",0,IF(AND(OR('Cuadro-de-mando'!$B$4="(Todas)",'Cuadro-de-mando'!$B$4=$A659),OR('Cuadro-de-mando'!$E$4="(Todas)",'Cuadro-de-mando'!$E$4=$B659),OR('Cuadro-de-mando'!$H$4="(Todas)",'Cuadro-de-mando'!$H$4=$C659),OR('Cuadro-de-mando'!$K$4="(Todas)",'Cuadro-de-mando'!$K$4=$E659),OR('Cuadro-de-mando'!$N$4="(Todos)",'Cuadro-de-mando'!$N$4=$F659)),1,0))</f>
        <v>1</v>
      </c>
    </row>
    <row r="660" spans="1:10" x14ac:dyDescent="0.25">
      <c r="A660" t="str">
        <f>IF(Tienda_1!$A660="","","Tienda 1")</f>
        <v>Tienda 1</v>
      </c>
      <c r="B660" t="str">
        <f>IF($A660="","",Tienda_1!B660)</f>
        <v>Artículos para el hogar</v>
      </c>
      <c r="C660" t="str">
        <f>IF($A660="","",Tienda_1!G660)</f>
        <v>Bogotá</v>
      </c>
      <c r="D660" t="str">
        <f>IF($A660="","",Tienda_1!F660)</f>
        <v>Santiago Silva</v>
      </c>
      <c r="E660" t="str">
        <f>IF($A660="","",Tienda_1!I660)</f>
        <v>Tarjeta de crédito</v>
      </c>
      <c r="F660">
        <f>IF($A660="","",VALUE(RIGHT(Tienda_1!E660,4)))</f>
        <v>2022</v>
      </c>
      <c r="G660">
        <f>IF($A660="","",Tienda_1!C660)</f>
        <v>101900</v>
      </c>
      <c r="H660">
        <f>IF($A660="","",Tienda_1!D660)</f>
        <v>6100</v>
      </c>
      <c r="I660">
        <f>IF($A660="","",Tienda_1!H660)</f>
        <v>4</v>
      </c>
      <c r="J660">
        <f>IF($A660="",0,IF(AND(OR('Cuadro-de-mando'!$B$4="(Todas)",'Cuadro-de-mando'!$B$4=$A660),OR('Cuadro-de-mando'!$E$4="(Todas)",'Cuadro-de-mando'!$E$4=$B660),OR('Cuadro-de-mando'!$H$4="(Todas)",'Cuadro-de-mando'!$H$4=$C660),OR('Cuadro-de-mando'!$K$4="(Todas)",'Cuadro-de-mando'!$K$4=$E660),OR('Cuadro-de-mando'!$N$4="(Todos)",'Cuadro-de-mando'!$N$4=$F660)),1,0))</f>
        <v>1</v>
      </c>
    </row>
    <row r="661" spans="1:10" x14ac:dyDescent="0.25">
      <c r="A661" t="str">
        <f>IF(Tienda_1!$A661="","","Tienda 1")</f>
        <v>Tienda 1</v>
      </c>
      <c r="B661" t="str">
        <f>IF($A661="","",Tienda_1!B661)</f>
        <v>Muebles</v>
      </c>
      <c r="C661" t="str">
        <f>IF($A661="","",Tienda_1!G661)</f>
        <v>Bogotá</v>
      </c>
      <c r="D661" t="str">
        <f>IF($A661="","",Tienda_1!F661)</f>
        <v>Camila Rivera</v>
      </c>
      <c r="E661" t="str">
        <f>IF($A661="","",Tienda_1!I661)</f>
        <v>Tarjeta de crédito</v>
      </c>
      <c r="F661">
        <f>IF($A661="","",VALUE(RIGHT(Tienda_1!E661,4)))</f>
        <v>2020</v>
      </c>
      <c r="G661">
        <f>IF($A661="","",Tienda_1!C661)</f>
        <v>250100</v>
      </c>
      <c r="H661">
        <f>IF($A661="","",Tienda_1!D661)</f>
        <v>13700</v>
      </c>
      <c r="I661">
        <f>IF($A661="","",Tienda_1!H661)</f>
        <v>3</v>
      </c>
      <c r="J661">
        <f>IF($A661="",0,IF(AND(OR('Cuadro-de-mando'!$B$4="(Todas)",'Cuadro-de-mando'!$B$4=$A661),OR('Cuadro-de-mando'!$E$4="(Todas)",'Cuadro-de-mando'!$E$4=$B661),OR('Cuadro-de-mando'!$H$4="(Todas)",'Cuadro-de-mando'!$H$4=$C661),OR('Cuadro-de-mando'!$K$4="(Todas)",'Cuadro-de-mando'!$K$4=$E661),OR('Cuadro-de-mando'!$N$4="(Todos)",'Cuadro-de-mando'!$N$4=$F661)),1,0))</f>
        <v>1</v>
      </c>
    </row>
    <row r="662" spans="1:10" x14ac:dyDescent="0.25">
      <c r="A662" t="str">
        <f>IF(Tienda_1!$A662="","","Tienda 1")</f>
        <v>Tienda 1</v>
      </c>
      <c r="B662" t="str">
        <f>IF($A662="","",Tienda_1!B662)</f>
        <v>Electrónicos</v>
      </c>
      <c r="C662" t="str">
        <f>IF($A662="","",Tienda_1!G662)</f>
        <v>Medellín</v>
      </c>
      <c r="D662" t="str">
        <f>IF($A662="","",Tienda_1!F662)</f>
        <v>Santiago Silva</v>
      </c>
      <c r="E662" t="str">
        <f>IF($A662="","",Tienda_1!I662)</f>
        <v>Tarjeta de crédito</v>
      </c>
      <c r="F662">
        <f>IF($A662="","",VALUE(RIGHT(Tienda_1!E662,4)))</f>
        <v>2021</v>
      </c>
      <c r="G662">
        <f>IF($A662="","",Tienda_1!C662)</f>
        <v>292100</v>
      </c>
      <c r="H662">
        <f>IF($A662="","",Tienda_1!D662)</f>
        <v>16000</v>
      </c>
      <c r="I662">
        <f>IF($A662="","",Tienda_1!H662)</f>
        <v>5</v>
      </c>
      <c r="J662">
        <f>IF($A662="",0,IF(AND(OR('Cuadro-de-mando'!$B$4="(Todas)",'Cuadro-de-mando'!$B$4=$A662),OR('Cuadro-de-mando'!$E$4="(Todas)",'Cuadro-de-mando'!$E$4=$B662),OR('Cuadro-de-mando'!$H$4="(Todas)",'Cuadro-de-mando'!$H$4=$C662),OR('Cuadro-de-mando'!$K$4="(Todas)",'Cuadro-de-mando'!$K$4=$E662),OR('Cuadro-de-mando'!$N$4="(Todos)",'Cuadro-de-mando'!$N$4=$F662)),1,0))</f>
        <v>1</v>
      </c>
    </row>
    <row r="663" spans="1:10" x14ac:dyDescent="0.25">
      <c r="A663" t="str">
        <f>IF(Tienda_1!$A663="","","Tienda 1")</f>
        <v>Tienda 1</v>
      </c>
      <c r="B663" t="str">
        <f>IF($A663="","",Tienda_1!B663)</f>
        <v>Muebles</v>
      </c>
      <c r="C663" t="str">
        <f>IF($A663="","",Tienda_1!G663)</f>
        <v>Cúcuta</v>
      </c>
      <c r="D663" t="str">
        <f>IF($A663="","",Tienda_1!F663)</f>
        <v>Blanca Ramirez</v>
      </c>
      <c r="E663" t="str">
        <f>IF($A663="","",Tienda_1!I663)</f>
        <v>Tarjeta de crédito</v>
      </c>
      <c r="F663">
        <f>IF($A663="","",VALUE(RIGHT(Tienda_1!E663,4)))</f>
        <v>2021</v>
      </c>
      <c r="G663">
        <f>IF($A663="","",Tienda_1!C663)</f>
        <v>214800</v>
      </c>
      <c r="H663">
        <f>IF($A663="","",Tienda_1!D663)</f>
        <v>12500</v>
      </c>
      <c r="I663">
        <f>IF($A663="","",Tienda_1!H663)</f>
        <v>5</v>
      </c>
      <c r="J663">
        <f>IF($A663="",0,IF(AND(OR('Cuadro-de-mando'!$B$4="(Todas)",'Cuadro-de-mando'!$B$4=$A663),OR('Cuadro-de-mando'!$E$4="(Todas)",'Cuadro-de-mando'!$E$4=$B663),OR('Cuadro-de-mando'!$H$4="(Todas)",'Cuadro-de-mando'!$H$4=$C663),OR('Cuadro-de-mando'!$K$4="(Todas)",'Cuadro-de-mando'!$K$4=$E663),OR('Cuadro-de-mando'!$N$4="(Todos)",'Cuadro-de-mando'!$N$4=$F663)),1,0))</f>
        <v>1</v>
      </c>
    </row>
    <row r="664" spans="1:10" x14ac:dyDescent="0.25">
      <c r="A664" t="str">
        <f>IF(Tienda_1!$A664="","","Tienda 1")</f>
        <v>Tienda 1</v>
      </c>
      <c r="B664" t="str">
        <f>IF($A664="","",Tienda_1!B664)</f>
        <v>Instrumentos musicales</v>
      </c>
      <c r="C664" t="str">
        <f>IF($A664="","",Tienda_1!G664)</f>
        <v>Medellín</v>
      </c>
      <c r="D664" t="str">
        <f>IF($A664="","",Tienda_1!F664)</f>
        <v>Juliana Costa</v>
      </c>
      <c r="E664" t="str">
        <f>IF($A664="","",Tienda_1!I664)</f>
        <v>Nequi</v>
      </c>
      <c r="F664">
        <f>IF($A664="","",VALUE(RIGHT(Tienda_1!E664,4)))</f>
        <v>2022</v>
      </c>
      <c r="G664">
        <f>IF($A664="","",Tienda_1!C664)</f>
        <v>934500</v>
      </c>
      <c r="H664">
        <f>IF($A664="","",Tienda_1!D664)</f>
        <v>50000</v>
      </c>
      <c r="I664">
        <f>IF($A664="","",Tienda_1!H664)</f>
        <v>1</v>
      </c>
      <c r="J664">
        <f>IF($A664="",0,IF(AND(OR('Cuadro-de-mando'!$B$4="(Todas)",'Cuadro-de-mando'!$B$4=$A664),OR('Cuadro-de-mando'!$E$4="(Todas)",'Cuadro-de-mando'!$E$4=$B664),OR('Cuadro-de-mando'!$H$4="(Todas)",'Cuadro-de-mando'!$H$4=$C664),OR('Cuadro-de-mando'!$K$4="(Todas)",'Cuadro-de-mando'!$K$4=$E664),OR('Cuadro-de-mando'!$N$4="(Todos)",'Cuadro-de-mando'!$N$4=$F664)),1,0))</f>
        <v>1</v>
      </c>
    </row>
    <row r="665" spans="1:10" x14ac:dyDescent="0.25">
      <c r="A665" t="str">
        <f>IF(Tienda_1!$A665="","","Tienda 1")</f>
        <v>Tienda 1</v>
      </c>
      <c r="B665" t="str">
        <f>IF($A665="","",Tienda_1!B665)</f>
        <v>Artículos para el hogar</v>
      </c>
      <c r="C665" t="str">
        <f>IF($A665="","",Tienda_1!G665)</f>
        <v>Bogotá</v>
      </c>
      <c r="D665" t="str">
        <f>IF($A665="","",Tienda_1!F665)</f>
        <v>Juan Fernandez</v>
      </c>
      <c r="E665" t="str">
        <f>IF($A665="","",Tienda_1!I665)</f>
        <v>Tarjeta de crédito</v>
      </c>
      <c r="F665">
        <f>IF($A665="","",VALUE(RIGHT(Tienda_1!E665,4)))</f>
        <v>2022</v>
      </c>
      <c r="G665">
        <f>IF($A665="","",Tienda_1!C665)</f>
        <v>44900</v>
      </c>
      <c r="H665">
        <f>IF($A665="","",Tienda_1!D665)</f>
        <v>2600</v>
      </c>
      <c r="I665">
        <f>IF($A665="","",Tienda_1!H665)</f>
        <v>5</v>
      </c>
      <c r="J665">
        <f>IF($A665="",0,IF(AND(OR('Cuadro-de-mando'!$B$4="(Todas)",'Cuadro-de-mando'!$B$4=$A665),OR('Cuadro-de-mando'!$E$4="(Todas)",'Cuadro-de-mando'!$E$4=$B665),OR('Cuadro-de-mando'!$H$4="(Todas)",'Cuadro-de-mando'!$H$4=$C665),OR('Cuadro-de-mando'!$K$4="(Todas)",'Cuadro-de-mando'!$K$4=$E665),OR('Cuadro-de-mando'!$N$4="(Todos)",'Cuadro-de-mando'!$N$4=$F665)),1,0))</f>
        <v>1</v>
      </c>
    </row>
    <row r="666" spans="1:10" x14ac:dyDescent="0.25">
      <c r="A666" t="str">
        <f>IF(Tienda_1!$A666="","","Tienda 1")</f>
        <v>Tienda 1</v>
      </c>
      <c r="B666" t="str">
        <f>IF($A666="","",Tienda_1!B666)</f>
        <v>Deportes y diversión</v>
      </c>
      <c r="C666" t="str">
        <f>IF($A666="","",Tienda_1!G666)</f>
        <v>Bogotá</v>
      </c>
      <c r="D666" t="str">
        <f>IF($A666="","",Tienda_1!F666)</f>
        <v>Maria Alfonso</v>
      </c>
      <c r="E666" t="str">
        <f>IF($A666="","",Tienda_1!I666)</f>
        <v>Tarjeta de crédito</v>
      </c>
      <c r="F666">
        <f>IF($A666="","",VALUE(RIGHT(Tienda_1!E666,4)))</f>
        <v>2022</v>
      </c>
      <c r="G666">
        <f>IF($A666="","",Tienda_1!C666)</f>
        <v>82900</v>
      </c>
      <c r="H666">
        <f>IF($A666="","",Tienda_1!D666)</f>
        <v>2600</v>
      </c>
      <c r="I666">
        <f>IF($A666="","",Tienda_1!H666)</f>
        <v>5</v>
      </c>
      <c r="J666">
        <f>IF($A666="",0,IF(AND(OR('Cuadro-de-mando'!$B$4="(Todas)",'Cuadro-de-mando'!$B$4=$A666),OR('Cuadro-de-mando'!$E$4="(Todas)",'Cuadro-de-mando'!$E$4=$B666),OR('Cuadro-de-mando'!$H$4="(Todas)",'Cuadro-de-mando'!$H$4=$C666),OR('Cuadro-de-mando'!$K$4="(Todas)",'Cuadro-de-mando'!$K$4=$E666),OR('Cuadro-de-mando'!$N$4="(Todos)",'Cuadro-de-mando'!$N$4=$F666)),1,0))</f>
        <v>1</v>
      </c>
    </row>
    <row r="667" spans="1:10" x14ac:dyDescent="0.25">
      <c r="A667" t="str">
        <f>IF(Tienda_1!$A667="","","Tienda 1")</f>
        <v>Tienda 1</v>
      </c>
      <c r="B667" t="str">
        <f>IF($A667="","",Tienda_1!B667)</f>
        <v>Muebles</v>
      </c>
      <c r="C667" t="str">
        <f>IF($A667="","",Tienda_1!G667)</f>
        <v>Medellín</v>
      </c>
      <c r="D667" t="str">
        <f>IF($A667="","",Tienda_1!F667)</f>
        <v>Rafael Acosta</v>
      </c>
      <c r="E667" t="str">
        <f>IF($A667="","",Tienda_1!I667)</f>
        <v>Tarjeta de crédito</v>
      </c>
      <c r="F667">
        <f>IF($A667="","",VALUE(RIGHT(Tienda_1!E667,4)))</f>
        <v>2020</v>
      </c>
      <c r="G667">
        <f>IF($A667="","",Tienda_1!C667)</f>
        <v>229200</v>
      </c>
      <c r="H667">
        <f>IF($A667="","",Tienda_1!D667)</f>
        <v>12900</v>
      </c>
      <c r="I667">
        <f>IF($A667="","",Tienda_1!H667)</f>
        <v>5</v>
      </c>
      <c r="J667">
        <f>IF($A667="",0,IF(AND(OR('Cuadro-de-mando'!$B$4="(Todas)",'Cuadro-de-mando'!$B$4=$A667),OR('Cuadro-de-mando'!$E$4="(Todas)",'Cuadro-de-mando'!$E$4=$B667),OR('Cuadro-de-mando'!$H$4="(Todas)",'Cuadro-de-mando'!$H$4=$C667),OR('Cuadro-de-mando'!$K$4="(Todas)",'Cuadro-de-mando'!$K$4=$E667),OR('Cuadro-de-mando'!$N$4="(Todos)",'Cuadro-de-mando'!$N$4=$F667)),1,0))</f>
        <v>1</v>
      </c>
    </row>
    <row r="668" spans="1:10" x14ac:dyDescent="0.25">
      <c r="A668" t="str">
        <f>IF(Tienda_1!$A668="","","Tienda 1")</f>
        <v>Tienda 1</v>
      </c>
      <c r="B668" t="str">
        <f>IF($A668="","",Tienda_1!B668)</f>
        <v>Electrónicos</v>
      </c>
      <c r="C668" t="str">
        <f>IF($A668="","",Tienda_1!G668)</f>
        <v>Medellín</v>
      </c>
      <c r="D668" t="str">
        <f>IF($A668="","",Tienda_1!F668)</f>
        <v>Mariana Herrera</v>
      </c>
      <c r="E668" t="str">
        <f>IF($A668="","",Tienda_1!I668)</f>
        <v>Tarjeta de crédito</v>
      </c>
      <c r="F668">
        <f>IF($A668="","",VALUE(RIGHT(Tienda_1!E668,4)))</f>
        <v>2022</v>
      </c>
      <c r="G668">
        <f>IF($A668="","",Tienda_1!C668)</f>
        <v>49300</v>
      </c>
      <c r="H668">
        <f>IF($A668="","",Tienda_1!D668)</f>
        <v>3000</v>
      </c>
      <c r="I668">
        <f>IF($A668="","",Tienda_1!H668)</f>
        <v>5</v>
      </c>
      <c r="J668">
        <f>IF($A668="",0,IF(AND(OR('Cuadro-de-mando'!$B$4="(Todas)",'Cuadro-de-mando'!$B$4=$A668),OR('Cuadro-de-mando'!$E$4="(Todas)",'Cuadro-de-mando'!$E$4=$B668),OR('Cuadro-de-mando'!$H$4="(Todas)",'Cuadro-de-mando'!$H$4=$C668),OR('Cuadro-de-mando'!$K$4="(Todas)",'Cuadro-de-mando'!$K$4=$E668),OR('Cuadro-de-mando'!$N$4="(Todos)",'Cuadro-de-mando'!$N$4=$F668)),1,0))</f>
        <v>1</v>
      </c>
    </row>
    <row r="669" spans="1:10" x14ac:dyDescent="0.25">
      <c r="A669" t="str">
        <f>IF(Tienda_1!$A669="","","Tienda 1")</f>
        <v>Tienda 1</v>
      </c>
      <c r="B669" t="str">
        <f>IF($A669="","",Tienda_1!B669)</f>
        <v>Muebles</v>
      </c>
      <c r="C669" t="str">
        <f>IF($A669="","",Tienda_1!G669)</f>
        <v>Cali</v>
      </c>
      <c r="D669" t="str">
        <f>IF($A669="","",Tienda_1!F669)</f>
        <v>Santiago Silva</v>
      </c>
      <c r="E669" t="str">
        <f>IF($A669="","",Tienda_1!I669)</f>
        <v>Tarjeta de crédito</v>
      </c>
      <c r="F669">
        <f>IF($A669="","",VALUE(RIGHT(Tienda_1!E669,4)))</f>
        <v>2020</v>
      </c>
      <c r="G669">
        <f>IF($A669="","",Tienda_1!C669)</f>
        <v>308800</v>
      </c>
      <c r="H669">
        <f>IF($A669="","",Tienda_1!D669)</f>
        <v>23300</v>
      </c>
      <c r="I669">
        <f>IF($A669="","",Tienda_1!H669)</f>
        <v>1</v>
      </c>
      <c r="J669">
        <f>IF($A669="",0,IF(AND(OR('Cuadro-de-mando'!$B$4="(Todas)",'Cuadro-de-mando'!$B$4=$A669),OR('Cuadro-de-mando'!$E$4="(Todas)",'Cuadro-de-mando'!$E$4=$B669),OR('Cuadro-de-mando'!$H$4="(Todas)",'Cuadro-de-mando'!$H$4=$C669),OR('Cuadro-de-mando'!$K$4="(Todas)",'Cuadro-de-mando'!$K$4=$E669),OR('Cuadro-de-mando'!$N$4="(Todos)",'Cuadro-de-mando'!$N$4=$F669)),1,0))</f>
        <v>1</v>
      </c>
    </row>
    <row r="670" spans="1:10" x14ac:dyDescent="0.25">
      <c r="A670" t="str">
        <f>IF(Tienda_1!$A670="","","Tienda 1")</f>
        <v>Tienda 1</v>
      </c>
      <c r="B670" t="str">
        <f>IF($A670="","",Tienda_1!B670)</f>
        <v>Deportes y diversión</v>
      </c>
      <c r="C670" t="str">
        <f>IF($A670="","",Tienda_1!G670)</f>
        <v>Bogotá</v>
      </c>
      <c r="D670" t="str">
        <f>IF($A670="","",Tienda_1!F670)</f>
        <v>Blanca Ramirez</v>
      </c>
      <c r="E670" t="str">
        <f>IF($A670="","",Tienda_1!I670)</f>
        <v>Tarjeta de crédito</v>
      </c>
      <c r="F670">
        <f>IF($A670="","",VALUE(RIGHT(Tienda_1!E670,4)))</f>
        <v>2022</v>
      </c>
      <c r="G670">
        <f>IF($A670="","",Tienda_1!C670)</f>
        <v>48700</v>
      </c>
      <c r="H670">
        <f>IF($A670="","",Tienda_1!D670)</f>
        <v>3000</v>
      </c>
      <c r="I670">
        <f>IF($A670="","",Tienda_1!H670)</f>
        <v>5</v>
      </c>
      <c r="J670">
        <f>IF($A670="",0,IF(AND(OR('Cuadro-de-mando'!$B$4="(Todas)",'Cuadro-de-mando'!$B$4=$A670),OR('Cuadro-de-mando'!$E$4="(Todas)",'Cuadro-de-mando'!$E$4=$B670),OR('Cuadro-de-mando'!$H$4="(Todas)",'Cuadro-de-mando'!$H$4=$C670),OR('Cuadro-de-mando'!$K$4="(Todas)",'Cuadro-de-mando'!$K$4=$E670),OR('Cuadro-de-mando'!$N$4="(Todos)",'Cuadro-de-mando'!$N$4=$F670)),1,0))</f>
        <v>1</v>
      </c>
    </row>
    <row r="671" spans="1:10" x14ac:dyDescent="0.25">
      <c r="A671" t="str">
        <f>IF(Tienda_1!$A671="","","Tienda 1")</f>
        <v>Tienda 1</v>
      </c>
      <c r="B671" t="str">
        <f>IF($A671="","",Tienda_1!B671)</f>
        <v>Electrónicos</v>
      </c>
      <c r="C671" t="str">
        <f>IF($A671="","",Tienda_1!G671)</f>
        <v>Medellín</v>
      </c>
      <c r="D671" t="str">
        <f>IF($A671="","",Tienda_1!F671)</f>
        <v>Maria Alfonso</v>
      </c>
      <c r="E671" t="str">
        <f>IF($A671="","",Tienda_1!I671)</f>
        <v>Tarjeta de crédito</v>
      </c>
      <c r="F671">
        <f>IF($A671="","",VALUE(RIGHT(Tienda_1!E671,4)))</f>
        <v>2021</v>
      </c>
      <c r="G671">
        <f>IF($A671="","",Tienda_1!C671)</f>
        <v>2036500</v>
      </c>
      <c r="H671">
        <f>IF($A671="","",Tienda_1!D671)</f>
        <v>106600</v>
      </c>
      <c r="I671">
        <f>IF($A671="","",Tienda_1!H671)</f>
        <v>5</v>
      </c>
      <c r="J671">
        <f>IF($A671="",0,IF(AND(OR('Cuadro-de-mando'!$B$4="(Todas)",'Cuadro-de-mando'!$B$4=$A671),OR('Cuadro-de-mando'!$E$4="(Todas)",'Cuadro-de-mando'!$E$4=$B671),OR('Cuadro-de-mando'!$H$4="(Todas)",'Cuadro-de-mando'!$H$4=$C671),OR('Cuadro-de-mando'!$K$4="(Todas)",'Cuadro-de-mando'!$K$4=$E671),OR('Cuadro-de-mando'!$N$4="(Todos)",'Cuadro-de-mando'!$N$4=$F671)),1,0))</f>
        <v>1</v>
      </c>
    </row>
    <row r="672" spans="1:10" x14ac:dyDescent="0.25">
      <c r="A672" t="str">
        <f>IF(Tienda_1!$A672="","","Tienda 1")</f>
        <v>Tienda 1</v>
      </c>
      <c r="B672" t="str">
        <f>IF($A672="","",Tienda_1!B672)</f>
        <v>Libros</v>
      </c>
      <c r="C672" t="str">
        <f>IF($A672="","",Tienda_1!G672)</f>
        <v>Medellín</v>
      </c>
      <c r="D672" t="str">
        <f>IF($A672="","",Tienda_1!F672)</f>
        <v>Ángel Rodriguez</v>
      </c>
      <c r="E672" t="str">
        <f>IF($A672="","",Tienda_1!I672)</f>
        <v>Tarjeta de crédito</v>
      </c>
      <c r="F672">
        <f>IF($A672="","",VALUE(RIGHT(Tienda_1!E672,4)))</f>
        <v>2020</v>
      </c>
      <c r="G672">
        <f>IF($A672="","",Tienda_1!C672)</f>
        <v>50700</v>
      </c>
      <c r="H672">
        <f>IF($A672="","",Tienda_1!D672)</f>
        <v>900</v>
      </c>
      <c r="I672">
        <f>IF($A672="","",Tienda_1!H672)</f>
        <v>5</v>
      </c>
      <c r="J672">
        <f>IF($A672="",0,IF(AND(OR('Cuadro-de-mando'!$B$4="(Todas)",'Cuadro-de-mando'!$B$4=$A672),OR('Cuadro-de-mando'!$E$4="(Todas)",'Cuadro-de-mando'!$E$4=$B672),OR('Cuadro-de-mando'!$H$4="(Todas)",'Cuadro-de-mando'!$H$4=$C672),OR('Cuadro-de-mando'!$K$4="(Todas)",'Cuadro-de-mando'!$K$4=$E672),OR('Cuadro-de-mando'!$N$4="(Todos)",'Cuadro-de-mando'!$N$4=$F672)),1,0))</f>
        <v>1</v>
      </c>
    </row>
    <row r="673" spans="1:10" x14ac:dyDescent="0.25">
      <c r="A673" t="str">
        <f>IF(Tienda_1!$A673="","","Tienda 1")</f>
        <v>Tienda 1</v>
      </c>
      <c r="B673" t="str">
        <f>IF($A673="","",Tienda_1!B673)</f>
        <v>Juguetes</v>
      </c>
      <c r="C673" t="str">
        <f>IF($A673="","",Tienda_1!G673)</f>
        <v>Cali</v>
      </c>
      <c r="D673" t="str">
        <f>IF($A673="","",Tienda_1!F673)</f>
        <v>Camila Rivera</v>
      </c>
      <c r="E673" t="str">
        <f>IF($A673="","",Tienda_1!I673)</f>
        <v>Nequi</v>
      </c>
      <c r="F673">
        <f>IF($A673="","",VALUE(RIGHT(Tienda_1!E673,4)))</f>
        <v>2020</v>
      </c>
      <c r="G673">
        <f>IF($A673="","",Tienda_1!C673)</f>
        <v>56000</v>
      </c>
      <c r="H673">
        <f>IF($A673="","",Tienda_1!D673)</f>
        <v>1200</v>
      </c>
      <c r="I673">
        <f>IF($A673="","",Tienda_1!H673)</f>
        <v>5</v>
      </c>
      <c r="J673">
        <f>IF($A673="",0,IF(AND(OR('Cuadro-de-mando'!$B$4="(Todas)",'Cuadro-de-mando'!$B$4=$A673),OR('Cuadro-de-mando'!$E$4="(Todas)",'Cuadro-de-mando'!$E$4=$B673),OR('Cuadro-de-mando'!$H$4="(Todas)",'Cuadro-de-mando'!$H$4=$C673),OR('Cuadro-de-mando'!$K$4="(Todas)",'Cuadro-de-mando'!$K$4=$E673),OR('Cuadro-de-mando'!$N$4="(Todos)",'Cuadro-de-mando'!$N$4=$F673)),1,0))</f>
        <v>1</v>
      </c>
    </row>
    <row r="674" spans="1:10" x14ac:dyDescent="0.25">
      <c r="A674" t="str">
        <f>IF(Tienda_1!$A674="","","Tienda 1")</f>
        <v>Tienda 1</v>
      </c>
      <c r="B674" t="str">
        <f>IF($A674="","",Tienda_1!B674)</f>
        <v>Muebles</v>
      </c>
      <c r="C674" t="str">
        <f>IF($A674="","",Tienda_1!G674)</f>
        <v>Bogotá</v>
      </c>
      <c r="D674" t="str">
        <f>IF($A674="","",Tienda_1!F674)</f>
        <v>Blanca Ramirez</v>
      </c>
      <c r="E674" t="str">
        <f>IF($A674="","",Tienda_1!I674)</f>
        <v>Tarjeta de crédito</v>
      </c>
      <c r="F674">
        <f>IF($A674="","",VALUE(RIGHT(Tienda_1!E674,4)))</f>
        <v>2021</v>
      </c>
      <c r="G674">
        <f>IF($A674="","",Tienda_1!C674)</f>
        <v>632100</v>
      </c>
      <c r="H674">
        <f>IF($A674="","",Tienda_1!D674)</f>
        <v>34100</v>
      </c>
      <c r="I674">
        <f>IF($A674="","",Tienda_1!H674)</f>
        <v>3</v>
      </c>
      <c r="J674">
        <f>IF($A674="",0,IF(AND(OR('Cuadro-de-mando'!$B$4="(Todas)",'Cuadro-de-mando'!$B$4=$A674),OR('Cuadro-de-mando'!$E$4="(Todas)",'Cuadro-de-mando'!$E$4=$B674),OR('Cuadro-de-mando'!$H$4="(Todas)",'Cuadro-de-mando'!$H$4=$C674),OR('Cuadro-de-mando'!$K$4="(Todas)",'Cuadro-de-mando'!$K$4=$E674),OR('Cuadro-de-mando'!$N$4="(Todos)",'Cuadro-de-mando'!$N$4=$F674)),1,0))</f>
        <v>1</v>
      </c>
    </row>
    <row r="675" spans="1:10" x14ac:dyDescent="0.25">
      <c r="A675" t="str">
        <f>IF(Tienda_1!$A675="","","Tienda 1")</f>
        <v>Tienda 1</v>
      </c>
      <c r="B675" t="str">
        <f>IF($A675="","",Tienda_1!B675)</f>
        <v>Electrónicos</v>
      </c>
      <c r="C675" t="str">
        <f>IF($A675="","",Tienda_1!G675)</f>
        <v>Medellín</v>
      </c>
      <c r="D675" t="str">
        <f>IF($A675="","",Tienda_1!F675)</f>
        <v>Izabela de León</v>
      </c>
      <c r="E675" t="str">
        <f>IF($A675="","",Tienda_1!I675)</f>
        <v>Cupón</v>
      </c>
      <c r="F675">
        <f>IF($A675="","",VALUE(RIGHT(Tienda_1!E675,4)))</f>
        <v>2022</v>
      </c>
      <c r="G675">
        <f>IF($A675="","",Tienda_1!C675)</f>
        <v>51400</v>
      </c>
      <c r="H675">
        <f>IF($A675="","",Tienda_1!D675)</f>
        <v>8600</v>
      </c>
      <c r="I675">
        <f>IF($A675="","",Tienda_1!H675)</f>
        <v>5</v>
      </c>
      <c r="J675">
        <f>IF($A675="",0,IF(AND(OR('Cuadro-de-mando'!$B$4="(Todas)",'Cuadro-de-mando'!$B$4=$A675),OR('Cuadro-de-mando'!$E$4="(Todas)",'Cuadro-de-mando'!$E$4=$B675),OR('Cuadro-de-mando'!$H$4="(Todas)",'Cuadro-de-mando'!$H$4=$C675),OR('Cuadro-de-mando'!$K$4="(Todas)",'Cuadro-de-mando'!$K$4=$E675),OR('Cuadro-de-mando'!$N$4="(Todos)",'Cuadro-de-mando'!$N$4=$F675)),1,0))</f>
        <v>1</v>
      </c>
    </row>
    <row r="676" spans="1:10" x14ac:dyDescent="0.25">
      <c r="A676" t="str">
        <f>IF(Tienda_1!$A676="","","Tienda 1")</f>
        <v>Tienda 1</v>
      </c>
      <c r="B676" t="str">
        <f>IF($A676="","",Tienda_1!B676)</f>
        <v>Muebles</v>
      </c>
      <c r="C676" t="str">
        <f>IF($A676="","",Tienda_1!G676)</f>
        <v>Cali</v>
      </c>
      <c r="D676" t="str">
        <f>IF($A676="","",Tienda_1!F676)</f>
        <v>Maria Alfonso</v>
      </c>
      <c r="E676" t="str">
        <f>IF($A676="","",Tienda_1!I676)</f>
        <v>Tarjeta de crédito</v>
      </c>
      <c r="F676">
        <f>IF($A676="","",VALUE(RIGHT(Tienda_1!E676,4)))</f>
        <v>2021</v>
      </c>
      <c r="G676">
        <f>IF($A676="","",Tienda_1!C676)</f>
        <v>261500</v>
      </c>
      <c r="H676">
        <f>IF($A676="","",Tienda_1!D676)</f>
        <v>14100</v>
      </c>
      <c r="I676">
        <f>IF($A676="","",Tienda_1!H676)</f>
        <v>1</v>
      </c>
      <c r="J676">
        <f>IF($A676="",0,IF(AND(OR('Cuadro-de-mando'!$B$4="(Todas)",'Cuadro-de-mando'!$B$4=$A676),OR('Cuadro-de-mando'!$E$4="(Todas)",'Cuadro-de-mando'!$E$4=$B676),OR('Cuadro-de-mando'!$H$4="(Todas)",'Cuadro-de-mando'!$H$4=$C676),OR('Cuadro-de-mando'!$K$4="(Todas)",'Cuadro-de-mando'!$K$4=$E676),OR('Cuadro-de-mando'!$N$4="(Todos)",'Cuadro-de-mando'!$N$4=$F676)),1,0))</f>
        <v>1</v>
      </c>
    </row>
    <row r="677" spans="1:10" x14ac:dyDescent="0.25">
      <c r="A677" t="str">
        <f>IF(Tienda_1!$A677="","","Tienda 1")</f>
        <v>Tienda 1</v>
      </c>
      <c r="B677" t="str">
        <f>IF($A677="","",Tienda_1!B677)</f>
        <v>Juguetes</v>
      </c>
      <c r="C677" t="str">
        <f>IF($A677="","",Tienda_1!G677)</f>
        <v>Medellín</v>
      </c>
      <c r="D677" t="str">
        <f>IF($A677="","",Tienda_1!F677)</f>
        <v>Ángel Rodriguez</v>
      </c>
      <c r="E677" t="str">
        <f>IF($A677="","",Tienda_1!I677)</f>
        <v>Nequi</v>
      </c>
      <c r="F677">
        <f>IF($A677="","",VALUE(RIGHT(Tienda_1!E677,4)))</f>
        <v>2021</v>
      </c>
      <c r="G677">
        <f>IF($A677="","",Tienda_1!C677)</f>
        <v>39400</v>
      </c>
      <c r="H677">
        <f>IF($A677="","",Tienda_1!D677)</f>
        <v>4500</v>
      </c>
      <c r="I677">
        <f>IF($A677="","",Tienda_1!H677)</f>
        <v>4</v>
      </c>
      <c r="J677">
        <f>IF($A677="",0,IF(AND(OR('Cuadro-de-mando'!$B$4="(Todas)",'Cuadro-de-mando'!$B$4=$A677),OR('Cuadro-de-mando'!$E$4="(Todas)",'Cuadro-de-mando'!$E$4=$B677),OR('Cuadro-de-mando'!$H$4="(Todas)",'Cuadro-de-mando'!$H$4=$C677),OR('Cuadro-de-mando'!$K$4="(Todas)",'Cuadro-de-mando'!$K$4=$E677),OR('Cuadro-de-mando'!$N$4="(Todos)",'Cuadro-de-mando'!$N$4=$F677)),1,0))</f>
        <v>1</v>
      </c>
    </row>
    <row r="678" spans="1:10" x14ac:dyDescent="0.25">
      <c r="A678" t="str">
        <f>IF(Tienda_1!$A678="","","Tienda 1")</f>
        <v>Tienda 1</v>
      </c>
      <c r="B678" t="str">
        <f>IF($A678="","",Tienda_1!B678)</f>
        <v>Electrodomésticos</v>
      </c>
      <c r="C678" t="str">
        <f>IF($A678="","",Tienda_1!G678)</f>
        <v>Bogotá</v>
      </c>
      <c r="D678" t="str">
        <f>IF($A678="","",Tienda_1!F678)</f>
        <v>Juliana Costa</v>
      </c>
      <c r="E678" t="str">
        <f>IF($A678="","",Tienda_1!I678)</f>
        <v>Tarjeta de crédito</v>
      </c>
      <c r="F678">
        <f>IF($A678="","",VALUE(RIGHT(Tienda_1!E678,4)))</f>
        <v>2021</v>
      </c>
      <c r="G678">
        <f>IF($A678="","",Tienda_1!C678)</f>
        <v>1066200</v>
      </c>
      <c r="H678">
        <f>IF($A678="","",Tienda_1!D678)</f>
        <v>55000</v>
      </c>
      <c r="I678">
        <f>IF($A678="","",Tienda_1!H678)</f>
        <v>5</v>
      </c>
      <c r="J678">
        <f>IF($A678="",0,IF(AND(OR('Cuadro-de-mando'!$B$4="(Todas)",'Cuadro-de-mando'!$B$4=$A678),OR('Cuadro-de-mando'!$E$4="(Todas)",'Cuadro-de-mando'!$E$4=$B678),OR('Cuadro-de-mando'!$H$4="(Todas)",'Cuadro-de-mando'!$H$4=$C678),OR('Cuadro-de-mando'!$K$4="(Todas)",'Cuadro-de-mando'!$K$4=$E678),OR('Cuadro-de-mando'!$N$4="(Todos)",'Cuadro-de-mando'!$N$4=$F678)),1,0))</f>
        <v>1</v>
      </c>
    </row>
    <row r="679" spans="1:10" x14ac:dyDescent="0.25">
      <c r="A679" t="str">
        <f>IF(Tienda_1!$A679="","","Tienda 1")</f>
        <v>Tienda 1</v>
      </c>
      <c r="B679" t="str">
        <f>IF($A679="","",Tienda_1!B679)</f>
        <v>Electrodomésticos</v>
      </c>
      <c r="C679" t="str">
        <f>IF($A679="","",Tienda_1!G679)</f>
        <v>Medellín</v>
      </c>
      <c r="D679" t="str">
        <f>IF($A679="","",Tienda_1!F679)</f>
        <v>Rafael Acosta</v>
      </c>
      <c r="E679" t="str">
        <f>IF($A679="","",Tienda_1!I679)</f>
        <v>Tarjeta de crédito</v>
      </c>
      <c r="F679">
        <f>IF($A679="","",VALUE(RIGHT(Tienda_1!E679,4)))</f>
        <v>2021</v>
      </c>
      <c r="G679">
        <f>IF($A679="","",Tienda_1!C679)</f>
        <v>1893400</v>
      </c>
      <c r="H679">
        <f>IF($A679="","",Tienda_1!D679)</f>
        <v>101200</v>
      </c>
      <c r="I679">
        <f>IF($A679="","",Tienda_1!H679)</f>
        <v>5</v>
      </c>
      <c r="J679">
        <f>IF($A679="",0,IF(AND(OR('Cuadro-de-mando'!$B$4="(Todas)",'Cuadro-de-mando'!$B$4=$A679),OR('Cuadro-de-mando'!$E$4="(Todas)",'Cuadro-de-mando'!$E$4=$B679),OR('Cuadro-de-mando'!$H$4="(Todas)",'Cuadro-de-mando'!$H$4=$C679),OR('Cuadro-de-mando'!$K$4="(Todas)",'Cuadro-de-mando'!$K$4=$E679),OR('Cuadro-de-mando'!$N$4="(Todos)",'Cuadro-de-mando'!$N$4=$F679)),1,0))</f>
        <v>1</v>
      </c>
    </row>
    <row r="680" spans="1:10" x14ac:dyDescent="0.25">
      <c r="A680" t="str">
        <f>IF(Tienda_1!$A680="","","Tienda 1")</f>
        <v>Tienda 1</v>
      </c>
      <c r="B680" t="str">
        <f>IF($A680="","",Tienda_1!B680)</f>
        <v>Deportes y diversión</v>
      </c>
      <c r="C680" t="str">
        <f>IF($A680="","",Tienda_1!G680)</f>
        <v>Pereira</v>
      </c>
      <c r="D680" t="str">
        <f>IF($A680="","",Tienda_1!F680)</f>
        <v>Ángel Rodriguez</v>
      </c>
      <c r="E680" t="str">
        <f>IF($A680="","",Tienda_1!I680)</f>
        <v>Nequi</v>
      </c>
      <c r="F680">
        <f>IF($A680="","",VALUE(RIGHT(Tienda_1!E680,4)))</f>
        <v>2020</v>
      </c>
      <c r="G680">
        <f>IF($A680="","",Tienda_1!C680)</f>
        <v>45800</v>
      </c>
      <c r="H680">
        <f>IF($A680="","",Tienda_1!D680)</f>
        <v>4800</v>
      </c>
      <c r="I680">
        <f>IF($A680="","",Tienda_1!H680)</f>
        <v>5</v>
      </c>
      <c r="J680">
        <f>IF($A680="",0,IF(AND(OR('Cuadro-de-mando'!$B$4="(Todas)",'Cuadro-de-mando'!$B$4=$A680),OR('Cuadro-de-mando'!$E$4="(Todas)",'Cuadro-de-mando'!$E$4=$B680),OR('Cuadro-de-mando'!$H$4="(Todas)",'Cuadro-de-mando'!$H$4=$C680),OR('Cuadro-de-mando'!$K$4="(Todas)",'Cuadro-de-mando'!$K$4=$E680),OR('Cuadro-de-mando'!$N$4="(Todos)",'Cuadro-de-mando'!$N$4=$F680)),1,0))</f>
        <v>1</v>
      </c>
    </row>
    <row r="681" spans="1:10" x14ac:dyDescent="0.25">
      <c r="A681" t="str">
        <f>IF(Tienda_1!$A681="","","Tienda 1")</f>
        <v>Tienda 1</v>
      </c>
      <c r="B681" t="str">
        <f>IF($A681="","",Tienda_1!B681)</f>
        <v>Instrumentos musicales</v>
      </c>
      <c r="C681" t="str">
        <f>IF($A681="","",Tienda_1!G681)</f>
        <v>Bogotá</v>
      </c>
      <c r="D681" t="str">
        <f>IF($A681="","",Tienda_1!F681)</f>
        <v>Juliana Costa</v>
      </c>
      <c r="E681" t="str">
        <f>IF($A681="","",Tienda_1!I681)</f>
        <v>Nequi</v>
      </c>
      <c r="F681">
        <f>IF($A681="","",VALUE(RIGHT(Tienda_1!E681,4)))</f>
        <v>2021</v>
      </c>
      <c r="G681">
        <f>IF($A681="","",Tienda_1!C681)</f>
        <v>1013100</v>
      </c>
      <c r="H681">
        <f>IF($A681="","",Tienda_1!D681)</f>
        <v>52100</v>
      </c>
      <c r="I681">
        <f>IF($A681="","",Tienda_1!H681)</f>
        <v>5</v>
      </c>
      <c r="J681">
        <f>IF($A681="",0,IF(AND(OR('Cuadro-de-mando'!$B$4="(Todas)",'Cuadro-de-mando'!$B$4=$A681),OR('Cuadro-de-mando'!$E$4="(Todas)",'Cuadro-de-mando'!$E$4=$B681),OR('Cuadro-de-mando'!$H$4="(Todas)",'Cuadro-de-mando'!$H$4=$C681),OR('Cuadro-de-mando'!$K$4="(Todas)",'Cuadro-de-mando'!$K$4=$E681),OR('Cuadro-de-mando'!$N$4="(Todos)",'Cuadro-de-mando'!$N$4=$F681)),1,0))</f>
        <v>1</v>
      </c>
    </row>
    <row r="682" spans="1:10" x14ac:dyDescent="0.25">
      <c r="A682" t="str">
        <f>IF(Tienda_1!$A682="","","Tienda 1")</f>
        <v>Tienda 1</v>
      </c>
      <c r="B682" t="str">
        <f>IF($A682="","",Tienda_1!B682)</f>
        <v>Deportes y diversión</v>
      </c>
      <c r="C682" t="str">
        <f>IF($A682="","",Tienda_1!G682)</f>
        <v>Barranquilla</v>
      </c>
      <c r="D682" t="str">
        <f>IF($A682="","",Tienda_1!F682)</f>
        <v>Rafael Acosta</v>
      </c>
      <c r="E682" t="str">
        <f>IF($A682="","",Tienda_1!I682)</f>
        <v>Tarjeta de crédito</v>
      </c>
      <c r="F682">
        <f>IF($A682="","",VALUE(RIGHT(Tienda_1!E682,4)))</f>
        <v>2022</v>
      </c>
      <c r="G682">
        <f>IF($A682="","",Tienda_1!C682)</f>
        <v>559700</v>
      </c>
      <c r="H682">
        <f>IF($A682="","",Tienda_1!D682)</f>
        <v>28000</v>
      </c>
      <c r="I682">
        <f>IF($A682="","",Tienda_1!H682)</f>
        <v>5</v>
      </c>
      <c r="J682">
        <f>IF($A682="",0,IF(AND(OR('Cuadro-de-mando'!$B$4="(Todas)",'Cuadro-de-mando'!$B$4=$A682),OR('Cuadro-de-mando'!$E$4="(Todas)",'Cuadro-de-mando'!$E$4=$B682),OR('Cuadro-de-mando'!$H$4="(Todas)",'Cuadro-de-mando'!$H$4=$C682),OR('Cuadro-de-mando'!$K$4="(Todas)",'Cuadro-de-mando'!$K$4=$E682),OR('Cuadro-de-mando'!$N$4="(Todos)",'Cuadro-de-mando'!$N$4=$F682)),1,0))</f>
        <v>1</v>
      </c>
    </row>
    <row r="683" spans="1:10" x14ac:dyDescent="0.25">
      <c r="A683" t="str">
        <f>IF(Tienda_1!$A683="","","Tienda 1")</f>
        <v>Tienda 1</v>
      </c>
      <c r="B683" t="str">
        <f>IF($A683="","",Tienda_1!B683)</f>
        <v>Muebles</v>
      </c>
      <c r="C683" t="str">
        <f>IF($A683="","",Tienda_1!G683)</f>
        <v>Cúcuta</v>
      </c>
      <c r="D683" t="str">
        <f>IF($A683="","",Tienda_1!F683)</f>
        <v>Juliana Costa</v>
      </c>
      <c r="E683" t="str">
        <f>IF($A683="","",Tienda_1!I683)</f>
        <v>Tarjeta de crédito</v>
      </c>
      <c r="F683">
        <f>IF($A683="","",VALUE(RIGHT(Tienda_1!E683,4)))</f>
        <v>2022</v>
      </c>
      <c r="G683">
        <f>IF($A683="","",Tienda_1!C683)</f>
        <v>157500</v>
      </c>
      <c r="H683">
        <f>IF($A683="","",Tienda_1!D683)</f>
        <v>6600</v>
      </c>
      <c r="I683">
        <f>IF($A683="","",Tienda_1!H683)</f>
        <v>5</v>
      </c>
      <c r="J683">
        <f>IF($A683="",0,IF(AND(OR('Cuadro-de-mando'!$B$4="(Todas)",'Cuadro-de-mando'!$B$4=$A683),OR('Cuadro-de-mando'!$E$4="(Todas)",'Cuadro-de-mando'!$E$4=$B683),OR('Cuadro-de-mando'!$H$4="(Todas)",'Cuadro-de-mando'!$H$4=$C683),OR('Cuadro-de-mando'!$K$4="(Todas)",'Cuadro-de-mando'!$K$4=$E683),OR('Cuadro-de-mando'!$N$4="(Todos)",'Cuadro-de-mando'!$N$4=$F683)),1,0))</f>
        <v>1</v>
      </c>
    </row>
    <row r="684" spans="1:10" x14ac:dyDescent="0.25">
      <c r="A684" t="str">
        <f>IF(Tienda_1!$A684="","","Tienda 1")</f>
        <v>Tienda 1</v>
      </c>
      <c r="B684" t="str">
        <f>IF($A684="","",Tienda_1!B684)</f>
        <v>Libros</v>
      </c>
      <c r="C684" t="str">
        <f>IF($A684="","",Tienda_1!G684)</f>
        <v>Medellín</v>
      </c>
      <c r="D684" t="str">
        <f>IF($A684="","",Tienda_1!F684)</f>
        <v>Rafael Acosta</v>
      </c>
      <c r="E684" t="str">
        <f>IF($A684="","",Tienda_1!I684)</f>
        <v>Tarjeta de crédito</v>
      </c>
      <c r="F684">
        <f>IF($A684="","",VALUE(RIGHT(Tienda_1!E684,4)))</f>
        <v>2022</v>
      </c>
      <c r="G684">
        <f>IF($A684="","",Tienda_1!C684)</f>
        <v>51200</v>
      </c>
      <c r="H684">
        <f>IF($A684="","",Tienda_1!D684)</f>
        <v>10600</v>
      </c>
      <c r="I684">
        <f>IF($A684="","",Tienda_1!H684)</f>
        <v>5</v>
      </c>
      <c r="J684">
        <f>IF($A684="",0,IF(AND(OR('Cuadro-de-mando'!$B$4="(Todas)",'Cuadro-de-mando'!$B$4=$A684),OR('Cuadro-de-mando'!$E$4="(Todas)",'Cuadro-de-mando'!$E$4=$B684),OR('Cuadro-de-mando'!$H$4="(Todas)",'Cuadro-de-mando'!$H$4=$C684),OR('Cuadro-de-mando'!$K$4="(Todas)",'Cuadro-de-mando'!$K$4=$E684),OR('Cuadro-de-mando'!$N$4="(Todos)",'Cuadro-de-mando'!$N$4=$F684)),1,0))</f>
        <v>1</v>
      </c>
    </row>
    <row r="685" spans="1:10" x14ac:dyDescent="0.25">
      <c r="A685" t="str">
        <f>IF(Tienda_1!$A685="","","Tienda 1")</f>
        <v>Tienda 1</v>
      </c>
      <c r="B685" t="str">
        <f>IF($A685="","",Tienda_1!B685)</f>
        <v>Instrumentos musicales</v>
      </c>
      <c r="C685" t="str">
        <f>IF($A685="","",Tienda_1!G685)</f>
        <v>Bogotá</v>
      </c>
      <c r="D685" t="str">
        <f>IF($A685="","",Tienda_1!F685)</f>
        <v>Ángel Rodriguez</v>
      </c>
      <c r="E685" t="str">
        <f>IF($A685="","",Tienda_1!I685)</f>
        <v>Nequi</v>
      </c>
      <c r="F685">
        <f>IF($A685="","",VALUE(RIGHT(Tienda_1!E685,4)))</f>
        <v>2022</v>
      </c>
      <c r="G685">
        <f>IF($A685="","",Tienda_1!C685)</f>
        <v>765900</v>
      </c>
      <c r="H685">
        <f>IF($A685="","",Tienda_1!D685)</f>
        <v>39000</v>
      </c>
      <c r="I685">
        <f>IF($A685="","",Tienda_1!H685)</f>
        <v>4</v>
      </c>
      <c r="J685">
        <f>IF($A685="",0,IF(AND(OR('Cuadro-de-mando'!$B$4="(Todas)",'Cuadro-de-mando'!$B$4=$A685),OR('Cuadro-de-mando'!$E$4="(Todas)",'Cuadro-de-mando'!$E$4=$B685),OR('Cuadro-de-mando'!$H$4="(Todas)",'Cuadro-de-mando'!$H$4=$C685),OR('Cuadro-de-mando'!$K$4="(Todas)",'Cuadro-de-mando'!$K$4=$E685),OR('Cuadro-de-mando'!$N$4="(Todos)",'Cuadro-de-mando'!$N$4=$F685)),1,0))</f>
        <v>1</v>
      </c>
    </row>
    <row r="686" spans="1:10" x14ac:dyDescent="0.25">
      <c r="A686" t="str">
        <f>IF(Tienda_1!$A686="","","Tienda 1")</f>
        <v>Tienda 1</v>
      </c>
      <c r="B686" t="str">
        <f>IF($A686="","",Tienda_1!B686)</f>
        <v>Muebles</v>
      </c>
      <c r="C686" t="str">
        <f>IF($A686="","",Tienda_1!G686)</f>
        <v>Armenia</v>
      </c>
      <c r="D686" t="str">
        <f>IF($A686="","",Tienda_1!F686)</f>
        <v>Izabela de León</v>
      </c>
      <c r="E686" t="str">
        <f>IF($A686="","",Tienda_1!I686)</f>
        <v>Cupón</v>
      </c>
      <c r="F686">
        <f>IF($A686="","",VALUE(RIGHT(Tienda_1!E686,4)))</f>
        <v>2021</v>
      </c>
      <c r="G686">
        <f>IF($A686="","",Tienda_1!C686)</f>
        <v>692500</v>
      </c>
      <c r="H686">
        <f>IF($A686="","",Tienda_1!D686)</f>
        <v>35100</v>
      </c>
      <c r="I686">
        <f>IF($A686="","",Tienda_1!H686)</f>
        <v>1</v>
      </c>
      <c r="J686">
        <f>IF($A686="",0,IF(AND(OR('Cuadro-de-mando'!$B$4="(Todas)",'Cuadro-de-mando'!$B$4=$A686),OR('Cuadro-de-mando'!$E$4="(Todas)",'Cuadro-de-mando'!$E$4=$B686),OR('Cuadro-de-mando'!$H$4="(Todas)",'Cuadro-de-mando'!$H$4=$C686),OR('Cuadro-de-mando'!$K$4="(Todas)",'Cuadro-de-mando'!$K$4=$E686),OR('Cuadro-de-mando'!$N$4="(Todos)",'Cuadro-de-mando'!$N$4=$F686)),1,0))</f>
        <v>1</v>
      </c>
    </row>
    <row r="687" spans="1:10" x14ac:dyDescent="0.25">
      <c r="A687" t="str">
        <f>IF(Tienda_1!$A687="","","Tienda 1")</f>
        <v>Tienda 1</v>
      </c>
      <c r="B687" t="str">
        <f>IF($A687="","",Tienda_1!B687)</f>
        <v>Libros</v>
      </c>
      <c r="C687" t="str">
        <f>IF($A687="","",Tienda_1!G687)</f>
        <v>Bogotá</v>
      </c>
      <c r="D687" t="str">
        <f>IF($A687="","",Tienda_1!F687)</f>
        <v>Izabela de León</v>
      </c>
      <c r="E687" t="str">
        <f>IF($A687="","",Tienda_1!I687)</f>
        <v>Tarjeta de crédito</v>
      </c>
      <c r="F687">
        <f>IF($A687="","",VALUE(RIGHT(Tienda_1!E687,4)))</f>
        <v>2022</v>
      </c>
      <c r="G687">
        <f>IF($A687="","",Tienda_1!C687)</f>
        <v>79500</v>
      </c>
      <c r="H687">
        <f>IF($A687="","",Tienda_1!D687)</f>
        <v>2400</v>
      </c>
      <c r="I687">
        <f>IF($A687="","",Tienda_1!H687)</f>
        <v>1</v>
      </c>
      <c r="J687">
        <f>IF($A687="",0,IF(AND(OR('Cuadro-de-mando'!$B$4="(Todas)",'Cuadro-de-mando'!$B$4=$A687),OR('Cuadro-de-mando'!$E$4="(Todas)",'Cuadro-de-mando'!$E$4=$B687),OR('Cuadro-de-mando'!$H$4="(Todas)",'Cuadro-de-mando'!$H$4=$C687),OR('Cuadro-de-mando'!$K$4="(Todas)",'Cuadro-de-mando'!$K$4=$E687),OR('Cuadro-de-mando'!$N$4="(Todos)",'Cuadro-de-mando'!$N$4=$F687)),1,0))</f>
        <v>1</v>
      </c>
    </row>
    <row r="688" spans="1:10" x14ac:dyDescent="0.25">
      <c r="A688" t="str">
        <f>IF(Tienda_1!$A688="","","Tienda 1")</f>
        <v>Tienda 1</v>
      </c>
      <c r="B688" t="str">
        <f>IF($A688="","",Tienda_1!B688)</f>
        <v>Deportes y diversión</v>
      </c>
      <c r="C688" t="str">
        <f>IF($A688="","",Tienda_1!G688)</f>
        <v>Medellín</v>
      </c>
      <c r="D688" t="str">
        <f>IF($A688="","",Tienda_1!F688)</f>
        <v>Pedro Gomez</v>
      </c>
      <c r="E688" t="str">
        <f>IF($A688="","",Tienda_1!I688)</f>
        <v>Tarjeta de crédito</v>
      </c>
      <c r="F688">
        <f>IF($A688="","",VALUE(RIGHT(Tienda_1!E688,4)))</f>
        <v>2022</v>
      </c>
      <c r="G688">
        <f>IF($A688="","",Tienda_1!C688)</f>
        <v>437500</v>
      </c>
      <c r="H688">
        <f>IF($A688="","",Tienda_1!D688)</f>
        <v>23500</v>
      </c>
      <c r="I688">
        <f>IF($A688="","",Tienda_1!H688)</f>
        <v>4</v>
      </c>
      <c r="J688">
        <f>IF($A688="",0,IF(AND(OR('Cuadro-de-mando'!$B$4="(Todas)",'Cuadro-de-mando'!$B$4=$A688),OR('Cuadro-de-mando'!$E$4="(Todas)",'Cuadro-de-mando'!$E$4=$B688),OR('Cuadro-de-mando'!$H$4="(Todas)",'Cuadro-de-mando'!$H$4=$C688),OR('Cuadro-de-mando'!$K$4="(Todas)",'Cuadro-de-mando'!$K$4=$E688),OR('Cuadro-de-mando'!$N$4="(Todos)",'Cuadro-de-mando'!$N$4=$F688)),1,0))</f>
        <v>1</v>
      </c>
    </row>
    <row r="689" spans="1:10" x14ac:dyDescent="0.25">
      <c r="A689" t="str">
        <f>IF(Tienda_1!$A689="","","Tienda 1")</f>
        <v>Tienda 1</v>
      </c>
      <c r="B689" t="str">
        <f>IF($A689="","",Tienda_1!B689)</f>
        <v>Juguetes</v>
      </c>
      <c r="C689" t="str">
        <f>IF($A689="","",Tienda_1!G689)</f>
        <v>Cartagena</v>
      </c>
      <c r="D689" t="str">
        <f>IF($A689="","",Tienda_1!F689)</f>
        <v>Mariana Herrera</v>
      </c>
      <c r="E689" t="str">
        <f>IF($A689="","",Tienda_1!I689)</f>
        <v>Nequi</v>
      </c>
      <c r="F689">
        <f>IF($A689="","",VALUE(RIGHT(Tienda_1!E689,4)))</f>
        <v>2021</v>
      </c>
      <c r="G689">
        <f>IF($A689="","",Tienda_1!C689)</f>
        <v>15400</v>
      </c>
      <c r="H689">
        <f>IF($A689="","",Tienda_1!D689)</f>
        <v>8300</v>
      </c>
      <c r="I689">
        <f>IF($A689="","",Tienda_1!H689)</f>
        <v>5</v>
      </c>
      <c r="J689">
        <f>IF($A689="",0,IF(AND(OR('Cuadro-de-mando'!$B$4="(Todas)",'Cuadro-de-mando'!$B$4=$A689),OR('Cuadro-de-mando'!$E$4="(Todas)",'Cuadro-de-mando'!$E$4=$B689),OR('Cuadro-de-mando'!$H$4="(Todas)",'Cuadro-de-mando'!$H$4=$C689),OR('Cuadro-de-mando'!$K$4="(Todas)",'Cuadro-de-mando'!$K$4=$E689),OR('Cuadro-de-mando'!$N$4="(Todos)",'Cuadro-de-mando'!$N$4=$F689)),1,0))</f>
        <v>1</v>
      </c>
    </row>
    <row r="690" spans="1:10" x14ac:dyDescent="0.25">
      <c r="A690" t="str">
        <f>IF(Tienda_1!$A690="","","Tienda 1")</f>
        <v>Tienda 1</v>
      </c>
      <c r="B690" t="str">
        <f>IF($A690="","",Tienda_1!B690)</f>
        <v>Libros</v>
      </c>
      <c r="C690" t="str">
        <f>IF($A690="","",Tienda_1!G690)</f>
        <v>Bogotá</v>
      </c>
      <c r="D690" t="str">
        <f>IF($A690="","",Tienda_1!F690)</f>
        <v>Beatriz Morales</v>
      </c>
      <c r="E690" t="str">
        <f>IF($A690="","",Tienda_1!I690)</f>
        <v>Tarjeta de crédito</v>
      </c>
      <c r="F690">
        <f>IF($A690="","",VALUE(RIGHT(Tienda_1!E690,4)))</f>
        <v>2020</v>
      </c>
      <c r="G690">
        <f>IF($A690="","",Tienda_1!C690)</f>
        <v>40900</v>
      </c>
      <c r="H690">
        <f>IF($A690="","",Tienda_1!D690)</f>
        <v>0</v>
      </c>
      <c r="I690">
        <f>IF($A690="","",Tienda_1!H690)</f>
        <v>5</v>
      </c>
      <c r="J690">
        <f>IF($A690="",0,IF(AND(OR('Cuadro-de-mando'!$B$4="(Todas)",'Cuadro-de-mando'!$B$4=$A690),OR('Cuadro-de-mando'!$E$4="(Todas)",'Cuadro-de-mando'!$E$4=$B690),OR('Cuadro-de-mando'!$H$4="(Todas)",'Cuadro-de-mando'!$H$4=$C690),OR('Cuadro-de-mando'!$K$4="(Todas)",'Cuadro-de-mando'!$K$4=$E690),OR('Cuadro-de-mando'!$N$4="(Todos)",'Cuadro-de-mando'!$N$4=$F690)),1,0))</f>
        <v>1</v>
      </c>
    </row>
    <row r="691" spans="1:10" x14ac:dyDescent="0.25">
      <c r="A691" t="str">
        <f>IF(Tienda_1!$A691="","","Tienda 1")</f>
        <v>Tienda 1</v>
      </c>
      <c r="B691" t="str">
        <f>IF($A691="","",Tienda_1!B691)</f>
        <v>Electrodomésticos</v>
      </c>
      <c r="C691" t="str">
        <f>IF($A691="","",Tienda_1!G691)</f>
        <v>Medellín</v>
      </c>
      <c r="D691" t="str">
        <f>IF($A691="","",Tienda_1!F691)</f>
        <v>Rafael Acosta</v>
      </c>
      <c r="E691" t="str">
        <f>IF($A691="","",Tienda_1!I691)</f>
        <v>Tarjeta de crédito</v>
      </c>
      <c r="F691">
        <f>IF($A691="","",VALUE(RIGHT(Tienda_1!E691,4)))</f>
        <v>2022</v>
      </c>
      <c r="G691">
        <f>IF($A691="","",Tienda_1!C691)</f>
        <v>625400</v>
      </c>
      <c r="H691">
        <f>IF($A691="","",Tienda_1!D691)</f>
        <v>31500</v>
      </c>
      <c r="I691">
        <f>IF($A691="","",Tienda_1!H691)</f>
        <v>1</v>
      </c>
      <c r="J691">
        <f>IF($A691="",0,IF(AND(OR('Cuadro-de-mando'!$B$4="(Todas)",'Cuadro-de-mando'!$B$4=$A691),OR('Cuadro-de-mando'!$E$4="(Todas)",'Cuadro-de-mando'!$E$4=$B691),OR('Cuadro-de-mando'!$H$4="(Todas)",'Cuadro-de-mando'!$H$4=$C691),OR('Cuadro-de-mando'!$K$4="(Todas)",'Cuadro-de-mando'!$K$4=$E691),OR('Cuadro-de-mando'!$N$4="(Todos)",'Cuadro-de-mando'!$N$4=$F691)),1,0))</f>
        <v>1</v>
      </c>
    </row>
    <row r="692" spans="1:10" x14ac:dyDescent="0.25">
      <c r="A692" t="str">
        <f>IF(Tienda_1!$A692="","","Tienda 1")</f>
        <v>Tienda 1</v>
      </c>
      <c r="B692" t="str">
        <f>IF($A692="","",Tienda_1!B692)</f>
        <v>Muebles</v>
      </c>
      <c r="C692" t="str">
        <f>IF($A692="","",Tienda_1!G692)</f>
        <v>Bogotá</v>
      </c>
      <c r="D692" t="str">
        <f>IF($A692="","",Tienda_1!F692)</f>
        <v>Maria Alfonso</v>
      </c>
      <c r="E692" t="str">
        <f>IF($A692="","",Tienda_1!I692)</f>
        <v>Nequi</v>
      </c>
      <c r="F692">
        <f>IF($A692="","",VALUE(RIGHT(Tienda_1!E692,4)))</f>
        <v>2020</v>
      </c>
      <c r="G692">
        <f>IF($A692="","",Tienda_1!C692)</f>
        <v>773700</v>
      </c>
      <c r="H692">
        <f>IF($A692="","",Tienda_1!D692)</f>
        <v>39400</v>
      </c>
      <c r="I692">
        <f>IF($A692="","",Tienda_1!H692)</f>
        <v>5</v>
      </c>
      <c r="J692">
        <f>IF($A692="",0,IF(AND(OR('Cuadro-de-mando'!$B$4="(Todas)",'Cuadro-de-mando'!$B$4=$A692),OR('Cuadro-de-mando'!$E$4="(Todas)",'Cuadro-de-mando'!$E$4=$B692),OR('Cuadro-de-mando'!$H$4="(Todas)",'Cuadro-de-mando'!$H$4=$C692),OR('Cuadro-de-mando'!$K$4="(Todas)",'Cuadro-de-mando'!$K$4=$E692),OR('Cuadro-de-mando'!$N$4="(Todos)",'Cuadro-de-mando'!$N$4=$F692)),1,0))</f>
        <v>1</v>
      </c>
    </row>
    <row r="693" spans="1:10" x14ac:dyDescent="0.25">
      <c r="A693" t="str">
        <f>IF(Tienda_1!$A693="","","Tienda 1")</f>
        <v>Tienda 1</v>
      </c>
      <c r="B693" t="str">
        <f>IF($A693="","",Tienda_1!B693)</f>
        <v>Juguetes</v>
      </c>
      <c r="C693" t="str">
        <f>IF($A693="","",Tienda_1!G693)</f>
        <v>Bogotá</v>
      </c>
      <c r="D693" t="str">
        <f>IF($A693="","",Tienda_1!F693)</f>
        <v>Ángel Rodriguez</v>
      </c>
      <c r="E693" t="str">
        <f>IF($A693="","",Tienda_1!I693)</f>
        <v>Tarjeta de crédito</v>
      </c>
      <c r="F693">
        <f>IF($A693="","",VALUE(RIGHT(Tienda_1!E693,4)))</f>
        <v>2022</v>
      </c>
      <c r="G693">
        <f>IF($A693="","",Tienda_1!C693)</f>
        <v>28600</v>
      </c>
      <c r="H693">
        <f>IF($A693="","",Tienda_1!D693)</f>
        <v>2200</v>
      </c>
      <c r="I693">
        <f>IF($A693="","",Tienda_1!H693)</f>
        <v>5</v>
      </c>
      <c r="J693">
        <f>IF($A693="",0,IF(AND(OR('Cuadro-de-mando'!$B$4="(Todas)",'Cuadro-de-mando'!$B$4=$A693),OR('Cuadro-de-mando'!$E$4="(Todas)",'Cuadro-de-mando'!$E$4=$B693),OR('Cuadro-de-mando'!$H$4="(Todas)",'Cuadro-de-mando'!$H$4=$C693),OR('Cuadro-de-mando'!$K$4="(Todas)",'Cuadro-de-mando'!$K$4=$E693),OR('Cuadro-de-mando'!$N$4="(Todos)",'Cuadro-de-mando'!$N$4=$F693)),1,0))</f>
        <v>1</v>
      </c>
    </row>
    <row r="694" spans="1:10" x14ac:dyDescent="0.25">
      <c r="A694" t="str">
        <f>IF(Tienda_1!$A694="","","Tienda 1")</f>
        <v>Tienda 1</v>
      </c>
      <c r="B694" t="str">
        <f>IF($A694="","",Tienda_1!B694)</f>
        <v>Muebles</v>
      </c>
      <c r="C694" t="str">
        <f>IF($A694="","",Tienda_1!G694)</f>
        <v>Bogotá</v>
      </c>
      <c r="D694" t="str">
        <f>IF($A694="","",Tienda_1!F694)</f>
        <v>Juliana Costa</v>
      </c>
      <c r="E694" t="str">
        <f>IF($A694="","",Tienda_1!I694)</f>
        <v>Nequi</v>
      </c>
      <c r="F694">
        <f>IF($A694="","",VALUE(RIGHT(Tienda_1!E694,4)))</f>
        <v>2023</v>
      </c>
      <c r="G694">
        <f>IF($A694="","",Tienda_1!C694)</f>
        <v>193300</v>
      </c>
      <c r="H694">
        <f>IF($A694="","",Tienda_1!D694)</f>
        <v>10500</v>
      </c>
      <c r="I694">
        <f>IF($A694="","",Tienda_1!H694)</f>
        <v>5</v>
      </c>
      <c r="J694">
        <f>IF($A694="",0,IF(AND(OR('Cuadro-de-mando'!$B$4="(Todas)",'Cuadro-de-mando'!$B$4=$A694),OR('Cuadro-de-mando'!$E$4="(Todas)",'Cuadro-de-mando'!$E$4=$B694),OR('Cuadro-de-mando'!$H$4="(Todas)",'Cuadro-de-mando'!$H$4=$C694),OR('Cuadro-de-mando'!$K$4="(Todas)",'Cuadro-de-mando'!$K$4=$E694),OR('Cuadro-de-mando'!$N$4="(Todos)",'Cuadro-de-mando'!$N$4=$F694)),1,0))</f>
        <v>1</v>
      </c>
    </row>
    <row r="695" spans="1:10" x14ac:dyDescent="0.25">
      <c r="A695" t="str">
        <f>IF(Tienda_1!$A695="","","Tienda 1")</f>
        <v>Tienda 1</v>
      </c>
      <c r="B695" t="str">
        <f>IF($A695="","",Tienda_1!B695)</f>
        <v>Libros</v>
      </c>
      <c r="C695" t="str">
        <f>IF($A695="","",Tienda_1!G695)</f>
        <v>Medellín</v>
      </c>
      <c r="D695" t="str">
        <f>IF($A695="","",Tienda_1!F695)</f>
        <v>Maria Alfonso</v>
      </c>
      <c r="E695" t="str">
        <f>IF($A695="","",Tienda_1!I695)</f>
        <v>Tarjeta de crédito</v>
      </c>
      <c r="F695">
        <f>IF($A695="","",VALUE(RIGHT(Tienda_1!E695,4)))</f>
        <v>2020</v>
      </c>
      <c r="G695">
        <f>IF($A695="","",Tienda_1!C695)</f>
        <v>37600</v>
      </c>
      <c r="H695">
        <f>IF($A695="","",Tienda_1!D695)</f>
        <v>0</v>
      </c>
      <c r="I695">
        <f>IF($A695="","",Tienda_1!H695)</f>
        <v>4</v>
      </c>
      <c r="J695">
        <f>IF($A695="",0,IF(AND(OR('Cuadro-de-mando'!$B$4="(Todas)",'Cuadro-de-mando'!$B$4=$A695),OR('Cuadro-de-mando'!$E$4="(Todas)",'Cuadro-de-mando'!$E$4=$B695),OR('Cuadro-de-mando'!$H$4="(Todas)",'Cuadro-de-mando'!$H$4=$C695),OR('Cuadro-de-mando'!$K$4="(Todas)",'Cuadro-de-mando'!$K$4=$E695),OR('Cuadro-de-mando'!$N$4="(Todos)",'Cuadro-de-mando'!$N$4=$F695)),1,0))</f>
        <v>1</v>
      </c>
    </row>
    <row r="696" spans="1:10" x14ac:dyDescent="0.25">
      <c r="A696" t="str">
        <f>IF(Tienda_1!$A696="","","Tienda 1")</f>
        <v>Tienda 1</v>
      </c>
      <c r="B696" t="str">
        <f>IF($A696="","",Tienda_1!B696)</f>
        <v>Instrumentos musicales</v>
      </c>
      <c r="C696" t="str">
        <f>IF($A696="","",Tienda_1!G696)</f>
        <v>Cali</v>
      </c>
      <c r="D696" t="str">
        <f>IF($A696="","",Tienda_1!F696)</f>
        <v>Beatriz Morales</v>
      </c>
      <c r="E696" t="str">
        <f>IF($A696="","",Tienda_1!I696)</f>
        <v>Cupón</v>
      </c>
      <c r="F696">
        <f>IF($A696="","",VALUE(RIGHT(Tienda_1!E696,4)))</f>
        <v>2020</v>
      </c>
      <c r="G696">
        <f>IF($A696="","",Tienda_1!C696)</f>
        <v>757500</v>
      </c>
      <c r="H696">
        <f>IF($A696="","",Tienda_1!D696)</f>
        <v>42700</v>
      </c>
      <c r="I696">
        <f>IF($A696="","",Tienda_1!H696)</f>
        <v>5</v>
      </c>
      <c r="J696">
        <f>IF($A696="",0,IF(AND(OR('Cuadro-de-mando'!$B$4="(Todas)",'Cuadro-de-mando'!$B$4=$A696),OR('Cuadro-de-mando'!$E$4="(Todas)",'Cuadro-de-mando'!$E$4=$B696),OR('Cuadro-de-mando'!$H$4="(Todas)",'Cuadro-de-mando'!$H$4=$C696),OR('Cuadro-de-mando'!$K$4="(Todas)",'Cuadro-de-mando'!$K$4=$E696),OR('Cuadro-de-mando'!$N$4="(Todos)",'Cuadro-de-mando'!$N$4=$F696)),1,0))</f>
        <v>1</v>
      </c>
    </row>
    <row r="697" spans="1:10" x14ac:dyDescent="0.25">
      <c r="A697" t="str">
        <f>IF(Tienda_1!$A697="","","Tienda 1")</f>
        <v>Tienda 1</v>
      </c>
      <c r="B697" t="str">
        <f>IF($A697="","",Tienda_1!B697)</f>
        <v>Instrumentos musicales</v>
      </c>
      <c r="C697" t="str">
        <f>IF($A697="","",Tienda_1!G697)</f>
        <v>Cali</v>
      </c>
      <c r="D697" t="str">
        <f>IF($A697="","",Tienda_1!F697)</f>
        <v>Rafael Acosta</v>
      </c>
      <c r="E697" t="str">
        <f>IF($A697="","",Tienda_1!I697)</f>
        <v>Tarjeta de crédito</v>
      </c>
      <c r="F697">
        <f>IF($A697="","",VALUE(RIGHT(Tienda_1!E697,4)))</f>
        <v>2022</v>
      </c>
      <c r="G697">
        <f>IF($A697="","",Tienda_1!C697)</f>
        <v>409500</v>
      </c>
      <c r="H697">
        <f>IF($A697="","",Tienda_1!D697)</f>
        <v>29200</v>
      </c>
      <c r="I697">
        <f>IF($A697="","",Tienda_1!H697)</f>
        <v>5</v>
      </c>
      <c r="J697">
        <f>IF($A697="",0,IF(AND(OR('Cuadro-de-mando'!$B$4="(Todas)",'Cuadro-de-mando'!$B$4=$A697),OR('Cuadro-de-mando'!$E$4="(Todas)",'Cuadro-de-mando'!$E$4=$B697),OR('Cuadro-de-mando'!$H$4="(Todas)",'Cuadro-de-mando'!$H$4=$C697),OR('Cuadro-de-mando'!$K$4="(Todas)",'Cuadro-de-mando'!$K$4=$E697),OR('Cuadro-de-mando'!$N$4="(Todos)",'Cuadro-de-mando'!$N$4=$F697)),1,0))</f>
        <v>1</v>
      </c>
    </row>
    <row r="698" spans="1:10" x14ac:dyDescent="0.25">
      <c r="A698" t="str">
        <f>IF(Tienda_1!$A698="","","Tienda 1")</f>
        <v>Tienda 1</v>
      </c>
      <c r="B698" t="str">
        <f>IF($A698="","",Tienda_1!B698)</f>
        <v>Instrumentos musicales</v>
      </c>
      <c r="C698" t="str">
        <f>IF($A698="","",Tienda_1!G698)</f>
        <v>Bogotá</v>
      </c>
      <c r="D698" t="str">
        <f>IF($A698="","",Tienda_1!F698)</f>
        <v>Lucas Olivera</v>
      </c>
      <c r="E698" t="str">
        <f>IF($A698="","",Tienda_1!I698)</f>
        <v>Cupón</v>
      </c>
      <c r="F698">
        <f>IF($A698="","",VALUE(RIGHT(Tienda_1!E698,4)))</f>
        <v>2022</v>
      </c>
      <c r="G698">
        <f>IF($A698="","",Tienda_1!C698)</f>
        <v>900800</v>
      </c>
      <c r="H698">
        <f>IF($A698="","",Tienda_1!D698)</f>
        <v>48400</v>
      </c>
      <c r="I698">
        <f>IF($A698="","",Tienda_1!H698)</f>
        <v>4</v>
      </c>
      <c r="J698">
        <f>IF($A698="",0,IF(AND(OR('Cuadro-de-mando'!$B$4="(Todas)",'Cuadro-de-mando'!$B$4=$A698),OR('Cuadro-de-mando'!$E$4="(Todas)",'Cuadro-de-mando'!$E$4=$B698),OR('Cuadro-de-mando'!$H$4="(Todas)",'Cuadro-de-mando'!$H$4=$C698),OR('Cuadro-de-mando'!$K$4="(Todas)",'Cuadro-de-mando'!$K$4=$E698),OR('Cuadro-de-mando'!$N$4="(Todos)",'Cuadro-de-mando'!$N$4=$F698)),1,0))</f>
        <v>1</v>
      </c>
    </row>
    <row r="699" spans="1:10" x14ac:dyDescent="0.25">
      <c r="A699" t="str">
        <f>IF(Tienda_1!$A699="","","Tienda 1")</f>
        <v>Tienda 1</v>
      </c>
      <c r="B699" t="str">
        <f>IF($A699="","",Tienda_1!B699)</f>
        <v>Electrodomésticos</v>
      </c>
      <c r="C699" t="str">
        <f>IF($A699="","",Tienda_1!G699)</f>
        <v>Bogotá</v>
      </c>
      <c r="D699" t="str">
        <f>IF($A699="","",Tienda_1!F699)</f>
        <v>Blanca Ramirez</v>
      </c>
      <c r="E699" t="str">
        <f>IF($A699="","",Tienda_1!I699)</f>
        <v>Nequi</v>
      </c>
      <c r="F699">
        <f>IF($A699="","",VALUE(RIGHT(Tienda_1!E699,4)))</f>
        <v>2020</v>
      </c>
      <c r="G699">
        <f>IF($A699="","",Tienda_1!C699)</f>
        <v>712500</v>
      </c>
      <c r="H699">
        <f>IF($A699="","",Tienda_1!D699)</f>
        <v>38600</v>
      </c>
      <c r="I699">
        <f>IF($A699="","",Tienda_1!H699)</f>
        <v>3</v>
      </c>
      <c r="J699">
        <f>IF($A699="",0,IF(AND(OR('Cuadro-de-mando'!$B$4="(Todas)",'Cuadro-de-mando'!$B$4=$A699),OR('Cuadro-de-mando'!$E$4="(Todas)",'Cuadro-de-mando'!$E$4=$B699),OR('Cuadro-de-mando'!$H$4="(Todas)",'Cuadro-de-mando'!$H$4=$C699),OR('Cuadro-de-mando'!$K$4="(Todas)",'Cuadro-de-mando'!$K$4=$E699),OR('Cuadro-de-mando'!$N$4="(Todos)",'Cuadro-de-mando'!$N$4=$F699)),1,0))</f>
        <v>1</v>
      </c>
    </row>
    <row r="700" spans="1:10" x14ac:dyDescent="0.25">
      <c r="A700" t="str">
        <f>IF(Tienda_1!$A700="","","Tienda 1")</f>
        <v>Tienda 1</v>
      </c>
      <c r="B700" t="str">
        <f>IF($A700="","",Tienda_1!B700)</f>
        <v>Deportes y diversión</v>
      </c>
      <c r="C700" t="str">
        <f>IF($A700="","",Tienda_1!G700)</f>
        <v>Pereira</v>
      </c>
      <c r="D700" t="str">
        <f>IF($A700="","",Tienda_1!F700)</f>
        <v>Rafael Acosta</v>
      </c>
      <c r="E700" t="str">
        <f>IF($A700="","",Tienda_1!I700)</f>
        <v>Cupón</v>
      </c>
      <c r="F700">
        <f>IF($A700="","",VALUE(RIGHT(Tienda_1!E700,4)))</f>
        <v>2021</v>
      </c>
      <c r="G700">
        <f>IF($A700="","",Tienda_1!C700)</f>
        <v>44200</v>
      </c>
      <c r="H700">
        <f>IF($A700="","",Tienda_1!D700)</f>
        <v>0</v>
      </c>
      <c r="I700">
        <f>IF($A700="","",Tienda_1!H700)</f>
        <v>5</v>
      </c>
      <c r="J700">
        <f>IF($A700="",0,IF(AND(OR('Cuadro-de-mando'!$B$4="(Todas)",'Cuadro-de-mando'!$B$4=$A700),OR('Cuadro-de-mando'!$E$4="(Todas)",'Cuadro-de-mando'!$E$4=$B700),OR('Cuadro-de-mando'!$H$4="(Todas)",'Cuadro-de-mando'!$H$4=$C700),OR('Cuadro-de-mando'!$K$4="(Todas)",'Cuadro-de-mando'!$K$4=$E700),OR('Cuadro-de-mando'!$N$4="(Todos)",'Cuadro-de-mando'!$N$4=$F700)),1,0))</f>
        <v>1</v>
      </c>
    </row>
    <row r="701" spans="1:10" x14ac:dyDescent="0.25">
      <c r="A701" t="str">
        <f>IF(Tienda_1!$A701="","","Tienda 1")</f>
        <v>Tienda 1</v>
      </c>
      <c r="B701" t="str">
        <f>IF($A701="","",Tienda_1!B701)</f>
        <v>Electrónicos</v>
      </c>
      <c r="C701" t="str">
        <f>IF($A701="","",Tienda_1!G701)</f>
        <v>Bogotá</v>
      </c>
      <c r="D701" t="str">
        <f>IF($A701="","",Tienda_1!F701)</f>
        <v>Izabela de León</v>
      </c>
      <c r="E701" t="str">
        <f>IF($A701="","",Tienda_1!I701)</f>
        <v>Tarjeta de crédito</v>
      </c>
      <c r="F701">
        <f>IF($A701="","",VALUE(RIGHT(Tienda_1!E701,4)))</f>
        <v>2021</v>
      </c>
      <c r="G701">
        <f>IF($A701="","",Tienda_1!C701)</f>
        <v>1330100</v>
      </c>
      <c r="H701">
        <f>IF($A701="","",Tienda_1!D701)</f>
        <v>71200</v>
      </c>
      <c r="I701">
        <f>IF($A701="","",Tienda_1!H701)</f>
        <v>4</v>
      </c>
      <c r="J701">
        <f>IF($A701="",0,IF(AND(OR('Cuadro-de-mando'!$B$4="(Todas)",'Cuadro-de-mando'!$B$4=$A701),OR('Cuadro-de-mando'!$E$4="(Todas)",'Cuadro-de-mando'!$E$4=$B701),OR('Cuadro-de-mando'!$H$4="(Todas)",'Cuadro-de-mando'!$H$4=$C701),OR('Cuadro-de-mando'!$K$4="(Todas)",'Cuadro-de-mando'!$K$4=$E701),OR('Cuadro-de-mando'!$N$4="(Todos)",'Cuadro-de-mando'!$N$4=$F701)),1,0))</f>
        <v>1</v>
      </c>
    </row>
    <row r="702" spans="1:10" x14ac:dyDescent="0.25">
      <c r="A702" t="str">
        <f>IF(Tienda_1!$A702="","","Tienda 1")</f>
        <v>Tienda 1</v>
      </c>
      <c r="B702" t="str">
        <f>IF($A702="","",Tienda_1!B702)</f>
        <v>Electrónicos</v>
      </c>
      <c r="C702" t="str">
        <f>IF($A702="","",Tienda_1!G702)</f>
        <v>Bogotá</v>
      </c>
      <c r="D702" t="str">
        <f>IF($A702="","",Tienda_1!F702)</f>
        <v>Ángel Rodriguez</v>
      </c>
      <c r="E702" t="str">
        <f>IF($A702="","",Tienda_1!I702)</f>
        <v>Tarjeta de crédito</v>
      </c>
      <c r="F702">
        <f>IF($A702="","",VALUE(RIGHT(Tienda_1!E702,4)))</f>
        <v>2021</v>
      </c>
      <c r="G702">
        <f>IF($A702="","",Tienda_1!C702)</f>
        <v>161000</v>
      </c>
      <c r="H702">
        <f>IF($A702="","",Tienda_1!D702)</f>
        <v>6800</v>
      </c>
      <c r="I702">
        <f>IF($A702="","",Tienda_1!H702)</f>
        <v>1</v>
      </c>
      <c r="J702">
        <f>IF($A702="",0,IF(AND(OR('Cuadro-de-mando'!$B$4="(Todas)",'Cuadro-de-mando'!$B$4=$A702),OR('Cuadro-de-mando'!$E$4="(Todas)",'Cuadro-de-mando'!$E$4=$B702),OR('Cuadro-de-mando'!$H$4="(Todas)",'Cuadro-de-mando'!$H$4=$C702),OR('Cuadro-de-mando'!$K$4="(Todas)",'Cuadro-de-mando'!$K$4=$E702),OR('Cuadro-de-mando'!$N$4="(Todos)",'Cuadro-de-mando'!$N$4=$F702)),1,0))</f>
        <v>1</v>
      </c>
    </row>
    <row r="703" spans="1:10" x14ac:dyDescent="0.25">
      <c r="A703" t="str">
        <f>IF(Tienda_1!$A703="","","Tienda 1")</f>
        <v>Tienda 1</v>
      </c>
      <c r="B703" t="str">
        <f>IF($A703="","",Tienda_1!B703)</f>
        <v>Electrodomésticos</v>
      </c>
      <c r="C703" t="str">
        <f>IF($A703="","",Tienda_1!G703)</f>
        <v>Bogotá</v>
      </c>
      <c r="D703" t="str">
        <f>IF($A703="","",Tienda_1!F703)</f>
        <v>Juliana Costa</v>
      </c>
      <c r="E703" t="str">
        <f>IF($A703="","",Tienda_1!I703)</f>
        <v>Nequi</v>
      </c>
      <c r="F703">
        <f>IF($A703="","",VALUE(RIGHT(Tienda_1!E703,4)))</f>
        <v>2020</v>
      </c>
      <c r="G703">
        <f>IF($A703="","",Tienda_1!C703)</f>
        <v>1209600</v>
      </c>
      <c r="H703">
        <f>IF($A703="","",Tienda_1!D703)</f>
        <v>62600</v>
      </c>
      <c r="I703">
        <f>IF($A703="","",Tienda_1!H703)</f>
        <v>3</v>
      </c>
      <c r="J703">
        <f>IF($A703="",0,IF(AND(OR('Cuadro-de-mando'!$B$4="(Todas)",'Cuadro-de-mando'!$B$4=$A703),OR('Cuadro-de-mando'!$E$4="(Todas)",'Cuadro-de-mando'!$E$4=$B703),OR('Cuadro-de-mando'!$H$4="(Todas)",'Cuadro-de-mando'!$H$4=$C703),OR('Cuadro-de-mando'!$K$4="(Todas)",'Cuadro-de-mando'!$K$4=$E703),OR('Cuadro-de-mando'!$N$4="(Todos)",'Cuadro-de-mando'!$N$4=$F703)),1,0))</f>
        <v>1</v>
      </c>
    </row>
    <row r="704" spans="1:10" x14ac:dyDescent="0.25">
      <c r="A704" t="str">
        <f>IF(Tienda_1!$A704="","","Tienda 1")</f>
        <v>Tienda 1</v>
      </c>
      <c r="B704" t="str">
        <f>IF($A704="","",Tienda_1!B704)</f>
        <v>Juguetes</v>
      </c>
      <c r="C704" t="str">
        <f>IF($A704="","",Tienda_1!G704)</f>
        <v>Bucaramanga</v>
      </c>
      <c r="D704" t="str">
        <f>IF($A704="","",Tienda_1!F704)</f>
        <v>Felipe Santos</v>
      </c>
      <c r="E704" t="str">
        <f>IF($A704="","",Tienda_1!I704)</f>
        <v>Tarjeta de crédito</v>
      </c>
      <c r="F704">
        <f>IF($A704="","",VALUE(RIGHT(Tienda_1!E704,4)))</f>
        <v>2022</v>
      </c>
      <c r="G704">
        <f>IF($A704="","",Tienda_1!C704)</f>
        <v>124300</v>
      </c>
      <c r="H704">
        <f>IF($A704="","",Tienda_1!D704)</f>
        <v>4800</v>
      </c>
      <c r="I704">
        <f>IF($A704="","",Tienda_1!H704)</f>
        <v>1</v>
      </c>
      <c r="J704">
        <f>IF($A704="",0,IF(AND(OR('Cuadro-de-mando'!$B$4="(Todas)",'Cuadro-de-mando'!$B$4=$A704),OR('Cuadro-de-mando'!$E$4="(Todas)",'Cuadro-de-mando'!$E$4=$B704),OR('Cuadro-de-mando'!$H$4="(Todas)",'Cuadro-de-mando'!$H$4=$C704),OR('Cuadro-de-mando'!$K$4="(Todas)",'Cuadro-de-mando'!$K$4=$E704),OR('Cuadro-de-mando'!$N$4="(Todos)",'Cuadro-de-mando'!$N$4=$F704)),1,0))</f>
        <v>1</v>
      </c>
    </row>
    <row r="705" spans="1:10" x14ac:dyDescent="0.25">
      <c r="A705" t="str">
        <f>IF(Tienda_1!$A705="","","Tienda 1")</f>
        <v>Tienda 1</v>
      </c>
      <c r="B705" t="str">
        <f>IF($A705="","",Tienda_1!B705)</f>
        <v>Electrónicos</v>
      </c>
      <c r="C705" t="str">
        <f>IF($A705="","",Tienda_1!G705)</f>
        <v>Cali</v>
      </c>
      <c r="D705" t="str">
        <f>IF($A705="","",Tienda_1!F705)</f>
        <v>Izabela de León</v>
      </c>
      <c r="E705" t="str">
        <f>IF($A705="","",Tienda_1!I705)</f>
        <v>Tarjeta de crédito</v>
      </c>
      <c r="F705">
        <f>IF($A705="","",VALUE(RIGHT(Tienda_1!E705,4)))</f>
        <v>2022</v>
      </c>
      <c r="G705">
        <f>IF($A705="","",Tienda_1!C705)</f>
        <v>848200</v>
      </c>
      <c r="H705">
        <f>IF($A705="","",Tienda_1!D705)</f>
        <v>45600</v>
      </c>
      <c r="I705">
        <f>IF($A705="","",Tienda_1!H705)</f>
        <v>1</v>
      </c>
      <c r="J705">
        <f>IF($A705="",0,IF(AND(OR('Cuadro-de-mando'!$B$4="(Todas)",'Cuadro-de-mando'!$B$4=$A705),OR('Cuadro-de-mando'!$E$4="(Todas)",'Cuadro-de-mando'!$E$4=$B705),OR('Cuadro-de-mando'!$H$4="(Todas)",'Cuadro-de-mando'!$H$4=$C705),OR('Cuadro-de-mando'!$K$4="(Todas)",'Cuadro-de-mando'!$K$4=$E705),OR('Cuadro-de-mando'!$N$4="(Todos)",'Cuadro-de-mando'!$N$4=$F705)),1,0))</f>
        <v>1</v>
      </c>
    </row>
    <row r="706" spans="1:10" x14ac:dyDescent="0.25">
      <c r="A706" t="str">
        <f>IF(Tienda_1!$A706="","","Tienda 1")</f>
        <v>Tienda 1</v>
      </c>
      <c r="B706" t="str">
        <f>IF($A706="","",Tienda_1!B706)</f>
        <v>Electrónicos</v>
      </c>
      <c r="C706" t="str">
        <f>IF($A706="","",Tienda_1!G706)</f>
        <v>Bogotá</v>
      </c>
      <c r="D706" t="str">
        <f>IF($A706="","",Tienda_1!F706)</f>
        <v>Mariana Herrera</v>
      </c>
      <c r="E706" t="str">
        <f>IF($A706="","",Tienda_1!I706)</f>
        <v>Tarjeta de crédito</v>
      </c>
      <c r="F706">
        <f>IF($A706="","",VALUE(RIGHT(Tienda_1!E706,4)))</f>
        <v>2021</v>
      </c>
      <c r="G706">
        <f>IF($A706="","",Tienda_1!C706)</f>
        <v>155600</v>
      </c>
      <c r="H706">
        <f>IF($A706="","",Tienda_1!D706)</f>
        <v>6500</v>
      </c>
      <c r="I706">
        <f>IF($A706="","",Tienda_1!H706)</f>
        <v>3</v>
      </c>
      <c r="J706">
        <f>IF($A706="",0,IF(AND(OR('Cuadro-de-mando'!$B$4="(Todas)",'Cuadro-de-mando'!$B$4=$A706),OR('Cuadro-de-mando'!$E$4="(Todas)",'Cuadro-de-mando'!$E$4=$B706),OR('Cuadro-de-mando'!$H$4="(Todas)",'Cuadro-de-mando'!$H$4=$C706),OR('Cuadro-de-mando'!$K$4="(Todas)",'Cuadro-de-mando'!$K$4=$E706),OR('Cuadro-de-mando'!$N$4="(Todos)",'Cuadro-de-mando'!$N$4=$F706)),1,0))</f>
        <v>1</v>
      </c>
    </row>
    <row r="707" spans="1:10" x14ac:dyDescent="0.25">
      <c r="A707" t="str">
        <f>IF(Tienda_1!$A707="","","Tienda 1")</f>
        <v>Tienda 1</v>
      </c>
      <c r="B707" t="str">
        <f>IF($A707="","",Tienda_1!B707)</f>
        <v>Juguetes</v>
      </c>
      <c r="C707" t="str">
        <f>IF($A707="","",Tienda_1!G707)</f>
        <v>Cali</v>
      </c>
      <c r="D707" t="str">
        <f>IF($A707="","",Tienda_1!F707)</f>
        <v>Rafael Acosta</v>
      </c>
      <c r="E707" t="str">
        <f>IF($A707="","",Tienda_1!I707)</f>
        <v>Tarjeta de crédito</v>
      </c>
      <c r="F707">
        <f>IF($A707="","",VALUE(RIGHT(Tienda_1!E707,4)))</f>
        <v>2022</v>
      </c>
      <c r="G707">
        <f>IF($A707="","",Tienda_1!C707)</f>
        <v>66000</v>
      </c>
      <c r="H707">
        <f>IF($A707="","",Tienda_1!D707)</f>
        <v>1700</v>
      </c>
      <c r="I707">
        <f>IF($A707="","",Tienda_1!H707)</f>
        <v>5</v>
      </c>
      <c r="J707">
        <f>IF($A707="",0,IF(AND(OR('Cuadro-de-mando'!$B$4="(Todas)",'Cuadro-de-mando'!$B$4=$A707),OR('Cuadro-de-mando'!$E$4="(Todas)",'Cuadro-de-mando'!$E$4=$B707),OR('Cuadro-de-mando'!$H$4="(Todas)",'Cuadro-de-mando'!$H$4=$C707),OR('Cuadro-de-mando'!$K$4="(Todas)",'Cuadro-de-mando'!$K$4=$E707),OR('Cuadro-de-mando'!$N$4="(Todos)",'Cuadro-de-mando'!$N$4=$F707)),1,0))</f>
        <v>1</v>
      </c>
    </row>
    <row r="708" spans="1:10" x14ac:dyDescent="0.25">
      <c r="A708" t="str">
        <f>IF(Tienda_1!$A708="","","Tienda 1")</f>
        <v>Tienda 1</v>
      </c>
      <c r="B708" t="str">
        <f>IF($A708="","",Tienda_1!B708)</f>
        <v>Libros</v>
      </c>
      <c r="C708" t="str">
        <f>IF($A708="","",Tienda_1!G708)</f>
        <v>Bogotá</v>
      </c>
      <c r="D708" t="str">
        <f>IF($A708="","",Tienda_1!F708)</f>
        <v>Beatriz Morales</v>
      </c>
      <c r="E708" t="str">
        <f>IF($A708="","",Tienda_1!I708)</f>
        <v>Tarjeta de crédito</v>
      </c>
      <c r="F708">
        <f>IF($A708="","",VALUE(RIGHT(Tienda_1!E708,4)))</f>
        <v>2020</v>
      </c>
      <c r="G708">
        <f>IF($A708="","",Tienda_1!C708)</f>
        <v>46900</v>
      </c>
      <c r="H708">
        <f>IF($A708="","",Tienda_1!D708)</f>
        <v>4900</v>
      </c>
      <c r="I708">
        <f>IF($A708="","",Tienda_1!H708)</f>
        <v>1</v>
      </c>
      <c r="J708">
        <f>IF($A708="",0,IF(AND(OR('Cuadro-de-mando'!$B$4="(Todas)",'Cuadro-de-mando'!$B$4=$A708),OR('Cuadro-de-mando'!$E$4="(Todas)",'Cuadro-de-mando'!$E$4=$B708),OR('Cuadro-de-mando'!$H$4="(Todas)",'Cuadro-de-mando'!$H$4=$C708),OR('Cuadro-de-mando'!$K$4="(Todas)",'Cuadro-de-mando'!$K$4=$E708),OR('Cuadro-de-mando'!$N$4="(Todos)",'Cuadro-de-mando'!$N$4=$F708)),1,0))</f>
        <v>1</v>
      </c>
    </row>
    <row r="709" spans="1:10" x14ac:dyDescent="0.25">
      <c r="A709" t="str">
        <f>IF(Tienda_1!$A709="","","Tienda 1")</f>
        <v>Tienda 1</v>
      </c>
      <c r="B709" t="str">
        <f>IF($A709="","",Tienda_1!B709)</f>
        <v>Libros</v>
      </c>
      <c r="C709" t="str">
        <f>IF($A709="","",Tienda_1!G709)</f>
        <v>Medellín</v>
      </c>
      <c r="D709" t="str">
        <f>IF($A709="","",Tienda_1!F709)</f>
        <v>Izabela de León</v>
      </c>
      <c r="E709" t="str">
        <f>IF($A709="","",Tienda_1!I709)</f>
        <v>Tarjeta de crédito</v>
      </c>
      <c r="F709">
        <f>IF($A709="","",VALUE(RIGHT(Tienda_1!E709,4)))</f>
        <v>2023</v>
      </c>
      <c r="G709">
        <f>IF($A709="","",Tienda_1!C709)</f>
        <v>58700</v>
      </c>
      <c r="H709">
        <f>IF($A709="","",Tienda_1!D709)</f>
        <v>3300</v>
      </c>
      <c r="I709">
        <f>IF($A709="","",Tienda_1!H709)</f>
        <v>5</v>
      </c>
      <c r="J709">
        <f>IF($A709="",0,IF(AND(OR('Cuadro-de-mando'!$B$4="(Todas)",'Cuadro-de-mando'!$B$4=$A709),OR('Cuadro-de-mando'!$E$4="(Todas)",'Cuadro-de-mando'!$E$4=$B709),OR('Cuadro-de-mando'!$H$4="(Todas)",'Cuadro-de-mando'!$H$4=$C709),OR('Cuadro-de-mando'!$K$4="(Todas)",'Cuadro-de-mando'!$K$4=$E709),OR('Cuadro-de-mando'!$N$4="(Todos)",'Cuadro-de-mando'!$N$4=$F709)),1,0))</f>
        <v>1</v>
      </c>
    </row>
    <row r="710" spans="1:10" x14ac:dyDescent="0.25">
      <c r="A710" t="str">
        <f>IF(Tienda_1!$A710="","","Tienda 1")</f>
        <v>Tienda 1</v>
      </c>
      <c r="B710" t="str">
        <f>IF($A710="","",Tienda_1!B710)</f>
        <v>Muebles</v>
      </c>
      <c r="C710" t="str">
        <f>IF($A710="","",Tienda_1!G710)</f>
        <v>Bogotá</v>
      </c>
      <c r="D710" t="str">
        <f>IF($A710="","",Tienda_1!F710)</f>
        <v>Beatriz Morales</v>
      </c>
      <c r="E710" t="str">
        <f>IF($A710="","",Tienda_1!I710)</f>
        <v>Tarjeta de crédito</v>
      </c>
      <c r="F710">
        <f>IF($A710="","",VALUE(RIGHT(Tienda_1!E710,4)))</f>
        <v>2023</v>
      </c>
      <c r="G710">
        <f>IF($A710="","",Tienda_1!C710)</f>
        <v>507900</v>
      </c>
      <c r="H710">
        <f>IF($A710="","",Tienda_1!D710)</f>
        <v>27300</v>
      </c>
      <c r="I710">
        <f>IF($A710="","",Tienda_1!H710)</f>
        <v>5</v>
      </c>
      <c r="J710">
        <f>IF($A710="",0,IF(AND(OR('Cuadro-de-mando'!$B$4="(Todas)",'Cuadro-de-mando'!$B$4=$A710),OR('Cuadro-de-mando'!$E$4="(Todas)",'Cuadro-de-mando'!$E$4=$B710),OR('Cuadro-de-mando'!$H$4="(Todas)",'Cuadro-de-mando'!$H$4=$C710),OR('Cuadro-de-mando'!$K$4="(Todas)",'Cuadro-de-mando'!$K$4=$E710),OR('Cuadro-de-mando'!$N$4="(Todos)",'Cuadro-de-mando'!$N$4=$F710)),1,0))</f>
        <v>1</v>
      </c>
    </row>
    <row r="711" spans="1:10" x14ac:dyDescent="0.25">
      <c r="A711" t="str">
        <f>IF(Tienda_1!$A711="","","Tienda 1")</f>
        <v>Tienda 1</v>
      </c>
      <c r="B711" t="str">
        <f>IF($A711="","",Tienda_1!B711)</f>
        <v>Muebles</v>
      </c>
      <c r="C711" t="str">
        <f>IF($A711="","",Tienda_1!G711)</f>
        <v>Bogotá</v>
      </c>
      <c r="D711" t="str">
        <f>IF($A711="","",Tienda_1!F711)</f>
        <v>Pedro Gomez</v>
      </c>
      <c r="E711" t="str">
        <f>IF($A711="","",Tienda_1!I711)</f>
        <v>Nequi</v>
      </c>
      <c r="F711">
        <f>IF($A711="","",VALUE(RIGHT(Tienda_1!E711,4)))</f>
        <v>2022</v>
      </c>
      <c r="G711">
        <f>IF($A711="","",Tienda_1!C711)</f>
        <v>273400</v>
      </c>
      <c r="H711">
        <f>IF($A711="","",Tienda_1!D711)</f>
        <v>14800</v>
      </c>
      <c r="I711">
        <f>IF($A711="","",Tienda_1!H711)</f>
        <v>5</v>
      </c>
      <c r="J711">
        <f>IF($A711="",0,IF(AND(OR('Cuadro-de-mando'!$B$4="(Todas)",'Cuadro-de-mando'!$B$4=$A711),OR('Cuadro-de-mando'!$E$4="(Todas)",'Cuadro-de-mando'!$E$4=$B711),OR('Cuadro-de-mando'!$H$4="(Todas)",'Cuadro-de-mando'!$H$4=$C711),OR('Cuadro-de-mando'!$K$4="(Todas)",'Cuadro-de-mando'!$K$4=$E711),OR('Cuadro-de-mando'!$N$4="(Todos)",'Cuadro-de-mando'!$N$4=$F711)),1,0))</f>
        <v>1</v>
      </c>
    </row>
    <row r="712" spans="1:10" x14ac:dyDescent="0.25">
      <c r="A712" t="str">
        <f>IF(Tienda_1!$A712="","","Tienda 1")</f>
        <v>Tienda 1</v>
      </c>
      <c r="B712" t="str">
        <f>IF($A712="","",Tienda_1!B712)</f>
        <v>Electrónicos</v>
      </c>
      <c r="C712" t="str">
        <f>IF($A712="","",Tienda_1!G712)</f>
        <v>Bogotá</v>
      </c>
      <c r="D712" t="str">
        <f>IF($A712="","",Tienda_1!F712)</f>
        <v>Izabela de León</v>
      </c>
      <c r="E712" t="str">
        <f>IF($A712="","",Tienda_1!I712)</f>
        <v>Tarjeta de crédito</v>
      </c>
      <c r="F712">
        <f>IF($A712="","",VALUE(RIGHT(Tienda_1!E712,4)))</f>
        <v>2020</v>
      </c>
      <c r="G712">
        <f>IF($A712="","",Tienda_1!C712)</f>
        <v>1112300</v>
      </c>
      <c r="H712">
        <f>IF($A712="","",Tienda_1!D712)</f>
        <v>57400</v>
      </c>
      <c r="I712">
        <f>IF($A712="","",Tienda_1!H712)</f>
        <v>5</v>
      </c>
      <c r="J712">
        <f>IF($A712="",0,IF(AND(OR('Cuadro-de-mando'!$B$4="(Todas)",'Cuadro-de-mando'!$B$4=$A712),OR('Cuadro-de-mando'!$E$4="(Todas)",'Cuadro-de-mando'!$E$4=$B712),OR('Cuadro-de-mando'!$H$4="(Todas)",'Cuadro-de-mando'!$H$4=$C712),OR('Cuadro-de-mando'!$K$4="(Todas)",'Cuadro-de-mando'!$K$4=$E712),OR('Cuadro-de-mando'!$N$4="(Todos)",'Cuadro-de-mando'!$N$4=$F712)),1,0))</f>
        <v>1</v>
      </c>
    </row>
    <row r="713" spans="1:10" x14ac:dyDescent="0.25">
      <c r="A713" t="str">
        <f>IF(Tienda_1!$A713="","","Tienda 1")</f>
        <v>Tienda 1</v>
      </c>
      <c r="B713" t="str">
        <f>IF($A713="","",Tienda_1!B713)</f>
        <v>Electrónicos</v>
      </c>
      <c r="C713" t="str">
        <f>IF($A713="","",Tienda_1!G713)</f>
        <v>Cúcuta</v>
      </c>
      <c r="D713" t="str">
        <f>IF($A713="","",Tienda_1!F713)</f>
        <v>Izabela de León</v>
      </c>
      <c r="E713" t="str">
        <f>IF($A713="","",Tienda_1!I713)</f>
        <v>Tarjeta de crédito</v>
      </c>
      <c r="F713">
        <f>IF($A713="","",VALUE(RIGHT(Tienda_1!E713,4)))</f>
        <v>2020</v>
      </c>
      <c r="G713">
        <f>IF($A713="","",Tienda_1!C713)</f>
        <v>303400</v>
      </c>
      <c r="H713">
        <f>IF($A713="","",Tienda_1!D713)</f>
        <v>24900</v>
      </c>
      <c r="I713">
        <f>IF($A713="","",Tienda_1!H713)</f>
        <v>5</v>
      </c>
      <c r="J713">
        <f>IF($A713="",0,IF(AND(OR('Cuadro-de-mando'!$B$4="(Todas)",'Cuadro-de-mando'!$B$4=$A713),OR('Cuadro-de-mando'!$E$4="(Todas)",'Cuadro-de-mando'!$E$4=$B713),OR('Cuadro-de-mando'!$H$4="(Todas)",'Cuadro-de-mando'!$H$4=$C713),OR('Cuadro-de-mando'!$K$4="(Todas)",'Cuadro-de-mando'!$K$4=$E713),OR('Cuadro-de-mando'!$N$4="(Todos)",'Cuadro-de-mando'!$N$4=$F713)),1,0))</f>
        <v>1</v>
      </c>
    </row>
    <row r="714" spans="1:10" x14ac:dyDescent="0.25">
      <c r="A714" t="str">
        <f>IF(Tienda_1!$A714="","","Tienda 1")</f>
        <v>Tienda 1</v>
      </c>
      <c r="B714" t="str">
        <f>IF($A714="","",Tienda_1!B714)</f>
        <v>Muebles</v>
      </c>
      <c r="C714" t="str">
        <f>IF($A714="","",Tienda_1!G714)</f>
        <v>Bogotá</v>
      </c>
      <c r="D714" t="str">
        <f>IF($A714="","",Tienda_1!F714)</f>
        <v>Ángel Rodriguez</v>
      </c>
      <c r="E714" t="str">
        <f>IF($A714="","",Tienda_1!I714)</f>
        <v>Tarjeta de crédito</v>
      </c>
      <c r="F714">
        <f>IF($A714="","",VALUE(RIGHT(Tienda_1!E714,4)))</f>
        <v>2021</v>
      </c>
      <c r="G714">
        <f>IF($A714="","",Tienda_1!C714)</f>
        <v>629800</v>
      </c>
      <c r="H714">
        <f>IF($A714="","",Tienda_1!D714)</f>
        <v>31700</v>
      </c>
      <c r="I714">
        <f>IF($A714="","",Tienda_1!H714)</f>
        <v>4</v>
      </c>
      <c r="J714">
        <f>IF($A714="",0,IF(AND(OR('Cuadro-de-mando'!$B$4="(Todas)",'Cuadro-de-mando'!$B$4=$A714),OR('Cuadro-de-mando'!$E$4="(Todas)",'Cuadro-de-mando'!$E$4=$B714),OR('Cuadro-de-mando'!$H$4="(Todas)",'Cuadro-de-mando'!$H$4=$C714),OR('Cuadro-de-mando'!$K$4="(Todas)",'Cuadro-de-mando'!$K$4=$E714),OR('Cuadro-de-mando'!$N$4="(Todos)",'Cuadro-de-mando'!$N$4=$F714)),1,0))</f>
        <v>1</v>
      </c>
    </row>
    <row r="715" spans="1:10" x14ac:dyDescent="0.25">
      <c r="A715" t="str">
        <f>IF(Tienda_1!$A715="","","Tienda 1")</f>
        <v>Tienda 1</v>
      </c>
      <c r="B715" t="str">
        <f>IF($A715="","",Tienda_1!B715)</f>
        <v>Electrónicos</v>
      </c>
      <c r="C715" t="str">
        <f>IF($A715="","",Tienda_1!G715)</f>
        <v>Bogotá</v>
      </c>
      <c r="D715" t="str">
        <f>IF($A715="","",Tienda_1!F715)</f>
        <v>Felipe Santos</v>
      </c>
      <c r="E715" t="str">
        <f>IF($A715="","",Tienda_1!I715)</f>
        <v>Tarjeta de crédito</v>
      </c>
      <c r="F715">
        <f>IF($A715="","",VALUE(RIGHT(Tienda_1!E715,4)))</f>
        <v>2020</v>
      </c>
      <c r="G715">
        <f>IF($A715="","",Tienda_1!C715)</f>
        <v>2142500</v>
      </c>
      <c r="H715">
        <f>IF($A715="","",Tienda_1!D715)</f>
        <v>114700</v>
      </c>
      <c r="I715">
        <f>IF($A715="","",Tienda_1!H715)</f>
        <v>5</v>
      </c>
      <c r="J715">
        <f>IF($A715="",0,IF(AND(OR('Cuadro-de-mando'!$B$4="(Todas)",'Cuadro-de-mando'!$B$4=$A715),OR('Cuadro-de-mando'!$E$4="(Todas)",'Cuadro-de-mando'!$E$4=$B715),OR('Cuadro-de-mando'!$H$4="(Todas)",'Cuadro-de-mando'!$H$4=$C715),OR('Cuadro-de-mando'!$K$4="(Todas)",'Cuadro-de-mando'!$K$4=$E715),OR('Cuadro-de-mando'!$N$4="(Todos)",'Cuadro-de-mando'!$N$4=$F715)),1,0))</f>
        <v>1</v>
      </c>
    </row>
    <row r="716" spans="1:10" x14ac:dyDescent="0.25">
      <c r="A716" t="str">
        <f>IF(Tienda_1!$A716="","","Tienda 1")</f>
        <v>Tienda 1</v>
      </c>
      <c r="B716" t="str">
        <f>IF($A716="","",Tienda_1!B716)</f>
        <v>Electrodomésticos</v>
      </c>
      <c r="C716" t="str">
        <f>IF($A716="","",Tienda_1!G716)</f>
        <v>Bogotá</v>
      </c>
      <c r="D716" t="str">
        <f>IF($A716="","",Tienda_1!F716)</f>
        <v>Santiago Silva</v>
      </c>
      <c r="E716" t="str">
        <f>IF($A716="","",Tienda_1!I716)</f>
        <v>Nequi</v>
      </c>
      <c r="F716">
        <f>IF($A716="","",VALUE(RIGHT(Tienda_1!E716,4)))</f>
        <v>2022</v>
      </c>
      <c r="G716">
        <f>IF($A716="","",Tienda_1!C716)</f>
        <v>1702700</v>
      </c>
      <c r="H716">
        <f>IF($A716="","",Tienda_1!D716)</f>
        <v>88900</v>
      </c>
      <c r="I716">
        <f>IF($A716="","",Tienda_1!H716)</f>
        <v>3</v>
      </c>
      <c r="J716">
        <f>IF($A716="",0,IF(AND(OR('Cuadro-de-mando'!$B$4="(Todas)",'Cuadro-de-mando'!$B$4=$A716),OR('Cuadro-de-mando'!$E$4="(Todas)",'Cuadro-de-mando'!$E$4=$B716),OR('Cuadro-de-mando'!$H$4="(Todas)",'Cuadro-de-mando'!$H$4=$C716),OR('Cuadro-de-mando'!$K$4="(Todas)",'Cuadro-de-mando'!$K$4=$E716),OR('Cuadro-de-mando'!$N$4="(Todos)",'Cuadro-de-mando'!$N$4=$F716)),1,0))</f>
        <v>1</v>
      </c>
    </row>
    <row r="717" spans="1:10" x14ac:dyDescent="0.25">
      <c r="A717" t="str">
        <f>IF(Tienda_1!$A717="","","Tienda 1")</f>
        <v>Tienda 1</v>
      </c>
      <c r="B717" t="str">
        <f>IF($A717="","",Tienda_1!B717)</f>
        <v>Instrumentos musicales</v>
      </c>
      <c r="C717" t="str">
        <f>IF($A717="","",Tienda_1!G717)</f>
        <v>Bogotá</v>
      </c>
      <c r="D717" t="str">
        <f>IF($A717="","",Tienda_1!F717)</f>
        <v>Maria Alfonso</v>
      </c>
      <c r="E717" t="str">
        <f>IF($A717="","",Tienda_1!I717)</f>
        <v>Nequi</v>
      </c>
      <c r="F717">
        <f>IF($A717="","",VALUE(RIGHT(Tienda_1!E717,4)))</f>
        <v>2021</v>
      </c>
      <c r="G717">
        <f>IF($A717="","",Tienda_1!C717)</f>
        <v>669200</v>
      </c>
      <c r="H717">
        <f>IF($A717="","",Tienda_1!D717)</f>
        <v>36700</v>
      </c>
      <c r="I717">
        <f>IF($A717="","",Tienda_1!H717)</f>
        <v>5</v>
      </c>
      <c r="J717">
        <f>IF($A717="",0,IF(AND(OR('Cuadro-de-mando'!$B$4="(Todas)",'Cuadro-de-mando'!$B$4=$A717),OR('Cuadro-de-mando'!$E$4="(Todas)",'Cuadro-de-mando'!$E$4=$B717),OR('Cuadro-de-mando'!$H$4="(Todas)",'Cuadro-de-mando'!$H$4=$C717),OR('Cuadro-de-mando'!$K$4="(Todas)",'Cuadro-de-mando'!$K$4=$E717),OR('Cuadro-de-mando'!$N$4="(Todos)",'Cuadro-de-mando'!$N$4=$F717)),1,0))</f>
        <v>1</v>
      </c>
    </row>
    <row r="718" spans="1:10" x14ac:dyDescent="0.25">
      <c r="A718" t="str">
        <f>IF(Tienda_1!$A718="","","Tienda 1")</f>
        <v>Tienda 1</v>
      </c>
      <c r="B718" t="str">
        <f>IF($A718="","",Tienda_1!B718)</f>
        <v>Electrodomésticos</v>
      </c>
      <c r="C718" t="str">
        <f>IF($A718="","",Tienda_1!G718)</f>
        <v>Medellín</v>
      </c>
      <c r="D718" t="str">
        <f>IF($A718="","",Tienda_1!F718)</f>
        <v>Felipe Santos</v>
      </c>
      <c r="E718" t="str">
        <f>IF($A718="","",Tienda_1!I718)</f>
        <v>Tarjeta de crédito</v>
      </c>
      <c r="F718">
        <f>IF($A718="","",VALUE(RIGHT(Tienda_1!E718,4)))</f>
        <v>2020</v>
      </c>
      <c r="G718">
        <f>IF($A718="","",Tienda_1!C718)</f>
        <v>1503100</v>
      </c>
      <c r="H718">
        <f>IF($A718="","",Tienda_1!D718)</f>
        <v>80600</v>
      </c>
      <c r="I718">
        <f>IF($A718="","",Tienda_1!H718)</f>
        <v>5</v>
      </c>
      <c r="J718">
        <f>IF($A718="",0,IF(AND(OR('Cuadro-de-mando'!$B$4="(Todas)",'Cuadro-de-mando'!$B$4=$A718),OR('Cuadro-de-mando'!$E$4="(Todas)",'Cuadro-de-mando'!$E$4=$B718),OR('Cuadro-de-mando'!$H$4="(Todas)",'Cuadro-de-mando'!$H$4=$C718),OR('Cuadro-de-mando'!$K$4="(Todas)",'Cuadro-de-mando'!$K$4=$E718),OR('Cuadro-de-mando'!$N$4="(Todos)",'Cuadro-de-mando'!$N$4=$F718)),1,0))</f>
        <v>1</v>
      </c>
    </row>
    <row r="719" spans="1:10" x14ac:dyDescent="0.25">
      <c r="A719" t="str">
        <f>IF(Tienda_1!$A719="","","Tienda 1")</f>
        <v>Tienda 1</v>
      </c>
      <c r="B719" t="str">
        <f>IF($A719="","",Tienda_1!B719)</f>
        <v>Juguetes</v>
      </c>
      <c r="C719" t="str">
        <f>IF($A719="","",Tienda_1!G719)</f>
        <v>Pereira</v>
      </c>
      <c r="D719" t="str">
        <f>IF($A719="","",Tienda_1!F719)</f>
        <v>Ángel Rodriguez</v>
      </c>
      <c r="E719" t="str">
        <f>IF($A719="","",Tienda_1!I719)</f>
        <v>Tarjeta de crédito</v>
      </c>
      <c r="F719">
        <f>IF($A719="","",VALUE(RIGHT(Tienda_1!E719,4)))</f>
        <v>2021</v>
      </c>
      <c r="G719">
        <f>IF($A719="","",Tienda_1!C719)</f>
        <v>15800</v>
      </c>
      <c r="H719">
        <f>IF($A719="","",Tienda_1!D719)</f>
        <v>1500</v>
      </c>
      <c r="I719">
        <f>IF($A719="","",Tienda_1!H719)</f>
        <v>3</v>
      </c>
      <c r="J719">
        <f>IF($A719="",0,IF(AND(OR('Cuadro-de-mando'!$B$4="(Todas)",'Cuadro-de-mando'!$B$4=$A719),OR('Cuadro-de-mando'!$E$4="(Todas)",'Cuadro-de-mando'!$E$4=$B719),OR('Cuadro-de-mando'!$H$4="(Todas)",'Cuadro-de-mando'!$H$4=$C719),OR('Cuadro-de-mando'!$K$4="(Todas)",'Cuadro-de-mando'!$K$4=$E719),OR('Cuadro-de-mando'!$N$4="(Todos)",'Cuadro-de-mando'!$N$4=$F719)),1,0))</f>
        <v>1</v>
      </c>
    </row>
    <row r="720" spans="1:10" x14ac:dyDescent="0.25">
      <c r="A720" t="str">
        <f>IF(Tienda_1!$A720="","","Tienda 1")</f>
        <v>Tienda 1</v>
      </c>
      <c r="B720" t="str">
        <f>IF($A720="","",Tienda_1!B720)</f>
        <v>Electrónicos</v>
      </c>
      <c r="C720" t="str">
        <f>IF($A720="","",Tienda_1!G720)</f>
        <v>Riohacha</v>
      </c>
      <c r="D720" t="str">
        <f>IF($A720="","",Tienda_1!F720)</f>
        <v>Juliana Costa</v>
      </c>
      <c r="E720" t="str">
        <f>IF($A720="","",Tienda_1!I720)</f>
        <v>Nequi</v>
      </c>
      <c r="F720">
        <f>IF($A720="","",VALUE(RIGHT(Tienda_1!E720,4)))</f>
        <v>2020</v>
      </c>
      <c r="G720">
        <f>IF($A720="","",Tienda_1!C720)</f>
        <v>1255600</v>
      </c>
      <c r="H720">
        <f>IF($A720="","",Tienda_1!D720)</f>
        <v>67500</v>
      </c>
      <c r="I720">
        <f>IF($A720="","",Tienda_1!H720)</f>
        <v>5</v>
      </c>
      <c r="J720">
        <f>IF($A720="",0,IF(AND(OR('Cuadro-de-mando'!$B$4="(Todas)",'Cuadro-de-mando'!$B$4=$A720),OR('Cuadro-de-mando'!$E$4="(Todas)",'Cuadro-de-mando'!$E$4=$B720),OR('Cuadro-de-mando'!$H$4="(Todas)",'Cuadro-de-mando'!$H$4=$C720),OR('Cuadro-de-mando'!$K$4="(Todas)",'Cuadro-de-mando'!$K$4=$E720),OR('Cuadro-de-mando'!$N$4="(Todos)",'Cuadro-de-mando'!$N$4=$F720)),1,0))</f>
        <v>1</v>
      </c>
    </row>
    <row r="721" spans="1:10" x14ac:dyDescent="0.25">
      <c r="A721" t="str">
        <f>IF(Tienda_1!$A721="","","Tienda 1")</f>
        <v>Tienda 1</v>
      </c>
      <c r="B721" t="str">
        <f>IF($A721="","",Tienda_1!B721)</f>
        <v>Libros</v>
      </c>
      <c r="C721" t="str">
        <f>IF($A721="","",Tienda_1!G721)</f>
        <v>Bogotá</v>
      </c>
      <c r="D721" t="str">
        <f>IF($A721="","",Tienda_1!F721)</f>
        <v>Felipe Santos</v>
      </c>
      <c r="E721" t="str">
        <f>IF($A721="","",Tienda_1!I721)</f>
        <v>Tarjeta de crédito</v>
      </c>
      <c r="F721">
        <f>IF($A721="","",VALUE(RIGHT(Tienda_1!E721,4)))</f>
        <v>2023</v>
      </c>
      <c r="G721">
        <f>IF($A721="","",Tienda_1!C721)</f>
        <v>49400</v>
      </c>
      <c r="H721">
        <f>IF($A721="","",Tienda_1!D721)</f>
        <v>3000</v>
      </c>
      <c r="I721">
        <f>IF($A721="","",Tienda_1!H721)</f>
        <v>3</v>
      </c>
      <c r="J721">
        <f>IF($A721="",0,IF(AND(OR('Cuadro-de-mando'!$B$4="(Todas)",'Cuadro-de-mando'!$B$4=$A721),OR('Cuadro-de-mando'!$E$4="(Todas)",'Cuadro-de-mando'!$E$4=$B721),OR('Cuadro-de-mando'!$H$4="(Todas)",'Cuadro-de-mando'!$H$4=$C721),OR('Cuadro-de-mando'!$K$4="(Todas)",'Cuadro-de-mando'!$K$4=$E721),OR('Cuadro-de-mando'!$N$4="(Todos)",'Cuadro-de-mando'!$N$4=$F721)),1,0))</f>
        <v>1</v>
      </c>
    </row>
    <row r="722" spans="1:10" x14ac:dyDescent="0.25">
      <c r="A722" t="str">
        <f>IF(Tienda_1!$A722="","","Tienda 1")</f>
        <v>Tienda 1</v>
      </c>
      <c r="B722" t="str">
        <f>IF($A722="","",Tienda_1!B722)</f>
        <v>Electrónicos</v>
      </c>
      <c r="C722" t="str">
        <f>IF($A722="","",Tienda_1!G722)</f>
        <v>Cali</v>
      </c>
      <c r="D722" t="str">
        <f>IF($A722="","",Tienda_1!F722)</f>
        <v>Pedro Gomez</v>
      </c>
      <c r="E722" t="str">
        <f>IF($A722="","",Tienda_1!I722)</f>
        <v>Nequi</v>
      </c>
      <c r="F722">
        <f>IF($A722="","",VALUE(RIGHT(Tienda_1!E722,4)))</f>
        <v>2021</v>
      </c>
      <c r="G722">
        <f>IF($A722="","",Tienda_1!C722)</f>
        <v>355600</v>
      </c>
      <c r="H722">
        <f>IF($A722="","",Tienda_1!D722)</f>
        <v>17100</v>
      </c>
      <c r="I722">
        <f>IF($A722="","",Tienda_1!H722)</f>
        <v>2</v>
      </c>
      <c r="J722">
        <f>IF($A722="",0,IF(AND(OR('Cuadro-de-mando'!$B$4="(Todas)",'Cuadro-de-mando'!$B$4=$A722),OR('Cuadro-de-mando'!$E$4="(Todas)",'Cuadro-de-mando'!$E$4=$B722),OR('Cuadro-de-mando'!$H$4="(Todas)",'Cuadro-de-mando'!$H$4=$C722),OR('Cuadro-de-mando'!$K$4="(Todas)",'Cuadro-de-mando'!$K$4=$E722),OR('Cuadro-de-mando'!$N$4="(Todos)",'Cuadro-de-mando'!$N$4=$F722)),1,0))</f>
        <v>1</v>
      </c>
    </row>
    <row r="723" spans="1:10" x14ac:dyDescent="0.25">
      <c r="A723" t="str">
        <f>IF(Tienda_1!$A723="","","Tienda 1")</f>
        <v>Tienda 1</v>
      </c>
      <c r="B723" t="str">
        <f>IF($A723="","",Tienda_1!B723)</f>
        <v>Deportes y diversión</v>
      </c>
      <c r="C723" t="str">
        <f>IF($A723="","",Tienda_1!G723)</f>
        <v>Cali</v>
      </c>
      <c r="D723" t="str">
        <f>IF($A723="","",Tienda_1!F723)</f>
        <v>Beatriz Morales</v>
      </c>
      <c r="E723" t="str">
        <f>IF($A723="","",Tienda_1!I723)</f>
        <v>Tarjeta de crédito</v>
      </c>
      <c r="F723">
        <f>IF($A723="","",VALUE(RIGHT(Tienda_1!E723,4)))</f>
        <v>2022</v>
      </c>
      <c r="G723">
        <f>IF($A723="","",Tienda_1!C723)</f>
        <v>54400</v>
      </c>
      <c r="H723">
        <f>IF($A723="","",Tienda_1!D723)</f>
        <v>9700</v>
      </c>
      <c r="I723">
        <f>IF($A723="","",Tienda_1!H723)</f>
        <v>4</v>
      </c>
      <c r="J723">
        <f>IF($A723="",0,IF(AND(OR('Cuadro-de-mando'!$B$4="(Todas)",'Cuadro-de-mando'!$B$4=$A723),OR('Cuadro-de-mando'!$E$4="(Todas)",'Cuadro-de-mando'!$E$4=$B723),OR('Cuadro-de-mando'!$H$4="(Todas)",'Cuadro-de-mando'!$H$4=$C723),OR('Cuadro-de-mando'!$K$4="(Todas)",'Cuadro-de-mando'!$K$4=$E723),OR('Cuadro-de-mando'!$N$4="(Todos)",'Cuadro-de-mando'!$N$4=$F723)),1,0))</f>
        <v>1</v>
      </c>
    </row>
    <row r="724" spans="1:10" x14ac:dyDescent="0.25">
      <c r="A724" t="str">
        <f>IF(Tienda_1!$A724="","","Tienda 1")</f>
        <v>Tienda 1</v>
      </c>
      <c r="B724" t="str">
        <f>IF($A724="","",Tienda_1!B724)</f>
        <v>Juguetes</v>
      </c>
      <c r="C724" t="str">
        <f>IF($A724="","",Tienda_1!G724)</f>
        <v>Bogotá</v>
      </c>
      <c r="D724" t="str">
        <f>IF($A724="","",Tienda_1!F724)</f>
        <v>Juliana Costa</v>
      </c>
      <c r="E724" t="str">
        <f>IF($A724="","",Tienda_1!I724)</f>
        <v>Cupón</v>
      </c>
      <c r="F724">
        <f>IF($A724="","",VALUE(RIGHT(Tienda_1!E724,4)))</f>
        <v>2022</v>
      </c>
      <c r="G724">
        <f>IF($A724="","",Tienda_1!C724)</f>
        <v>16200</v>
      </c>
      <c r="H724">
        <f>IF($A724="","",Tienda_1!D724)</f>
        <v>3200</v>
      </c>
      <c r="I724">
        <f>IF($A724="","",Tienda_1!H724)</f>
        <v>1</v>
      </c>
      <c r="J724">
        <f>IF($A724="",0,IF(AND(OR('Cuadro-de-mando'!$B$4="(Todas)",'Cuadro-de-mando'!$B$4=$A724),OR('Cuadro-de-mando'!$E$4="(Todas)",'Cuadro-de-mando'!$E$4=$B724),OR('Cuadro-de-mando'!$H$4="(Todas)",'Cuadro-de-mando'!$H$4=$C724),OR('Cuadro-de-mando'!$K$4="(Todas)",'Cuadro-de-mando'!$K$4=$E724),OR('Cuadro-de-mando'!$N$4="(Todos)",'Cuadro-de-mando'!$N$4=$F724)),1,0))</f>
        <v>1</v>
      </c>
    </row>
    <row r="725" spans="1:10" x14ac:dyDescent="0.25">
      <c r="A725" t="str">
        <f>IF(Tienda_1!$A725="","","Tienda 1")</f>
        <v>Tienda 1</v>
      </c>
      <c r="B725" t="str">
        <f>IF($A725="","",Tienda_1!B725)</f>
        <v>Artículos para el hogar</v>
      </c>
      <c r="C725" t="str">
        <f>IF($A725="","",Tienda_1!G725)</f>
        <v>Medellín</v>
      </c>
      <c r="D725" t="str">
        <f>IF($A725="","",Tienda_1!F725)</f>
        <v>Ángel Rodriguez</v>
      </c>
      <c r="E725" t="str">
        <f>IF($A725="","",Tienda_1!I725)</f>
        <v>Tarjeta de crédito</v>
      </c>
      <c r="F725">
        <f>IF($A725="","",VALUE(RIGHT(Tienda_1!E725,4)))</f>
        <v>2023</v>
      </c>
      <c r="G725">
        <f>IF($A725="","",Tienda_1!C725)</f>
        <v>28500</v>
      </c>
      <c r="H725">
        <f>IF($A725="","",Tienda_1!D725)</f>
        <v>0</v>
      </c>
      <c r="I725">
        <f>IF($A725="","",Tienda_1!H725)</f>
        <v>4</v>
      </c>
      <c r="J725">
        <f>IF($A725="",0,IF(AND(OR('Cuadro-de-mando'!$B$4="(Todas)",'Cuadro-de-mando'!$B$4=$A725),OR('Cuadro-de-mando'!$E$4="(Todas)",'Cuadro-de-mando'!$E$4=$B725),OR('Cuadro-de-mando'!$H$4="(Todas)",'Cuadro-de-mando'!$H$4=$C725),OR('Cuadro-de-mando'!$K$4="(Todas)",'Cuadro-de-mando'!$K$4=$E725),OR('Cuadro-de-mando'!$N$4="(Todos)",'Cuadro-de-mando'!$N$4=$F725)),1,0))</f>
        <v>1</v>
      </c>
    </row>
    <row r="726" spans="1:10" x14ac:dyDescent="0.25">
      <c r="A726" t="str">
        <f>IF(Tienda_1!$A726="","","Tienda 1")</f>
        <v>Tienda 1</v>
      </c>
      <c r="B726" t="str">
        <f>IF($A726="","",Tienda_1!B726)</f>
        <v>Electrodomésticos</v>
      </c>
      <c r="C726" t="str">
        <f>IF($A726="","",Tienda_1!G726)</f>
        <v>Bogotá</v>
      </c>
      <c r="D726" t="str">
        <f>IF($A726="","",Tienda_1!F726)</f>
        <v>Rafael Acosta</v>
      </c>
      <c r="E726" t="str">
        <f>IF($A726="","",Tienda_1!I726)</f>
        <v>Tarjeta de crédito</v>
      </c>
      <c r="F726">
        <f>IF($A726="","",VALUE(RIGHT(Tienda_1!E726,4)))</f>
        <v>2022</v>
      </c>
      <c r="G726">
        <f>IF($A726="","",Tienda_1!C726)</f>
        <v>977900</v>
      </c>
      <c r="H726">
        <f>IF($A726="","",Tienda_1!D726)</f>
        <v>53100</v>
      </c>
      <c r="I726">
        <f>IF($A726="","",Tienda_1!H726)</f>
        <v>3</v>
      </c>
      <c r="J726">
        <f>IF($A726="",0,IF(AND(OR('Cuadro-de-mando'!$B$4="(Todas)",'Cuadro-de-mando'!$B$4=$A726),OR('Cuadro-de-mando'!$E$4="(Todas)",'Cuadro-de-mando'!$E$4=$B726),OR('Cuadro-de-mando'!$H$4="(Todas)",'Cuadro-de-mando'!$H$4=$C726),OR('Cuadro-de-mando'!$K$4="(Todas)",'Cuadro-de-mando'!$K$4=$E726),OR('Cuadro-de-mando'!$N$4="(Todos)",'Cuadro-de-mando'!$N$4=$F726)),1,0))</f>
        <v>1</v>
      </c>
    </row>
    <row r="727" spans="1:10" x14ac:dyDescent="0.25">
      <c r="A727" t="str">
        <f>IF(Tienda_1!$A727="","","Tienda 1")</f>
        <v>Tienda 1</v>
      </c>
      <c r="B727" t="str">
        <f>IF($A727="","",Tienda_1!B727)</f>
        <v>Muebles</v>
      </c>
      <c r="C727" t="str">
        <f>IF($A727="","",Tienda_1!G727)</f>
        <v>Medellín</v>
      </c>
      <c r="D727" t="str">
        <f>IF($A727="","",Tienda_1!F727)</f>
        <v>Ángel Rodriguez</v>
      </c>
      <c r="E727" t="str">
        <f>IF($A727="","",Tienda_1!I727)</f>
        <v>Nequi</v>
      </c>
      <c r="F727">
        <f>IF($A727="","",VALUE(RIGHT(Tienda_1!E727,4)))</f>
        <v>2022</v>
      </c>
      <c r="G727">
        <f>IF($A727="","",Tienda_1!C727)</f>
        <v>174800</v>
      </c>
      <c r="H727">
        <f>IF($A727="","",Tienda_1!D727)</f>
        <v>10000</v>
      </c>
      <c r="I727">
        <f>IF($A727="","",Tienda_1!H727)</f>
        <v>2</v>
      </c>
      <c r="J727">
        <f>IF($A727="",0,IF(AND(OR('Cuadro-de-mando'!$B$4="(Todas)",'Cuadro-de-mando'!$B$4=$A727),OR('Cuadro-de-mando'!$E$4="(Todas)",'Cuadro-de-mando'!$E$4=$B727),OR('Cuadro-de-mando'!$H$4="(Todas)",'Cuadro-de-mando'!$H$4=$C727),OR('Cuadro-de-mando'!$K$4="(Todas)",'Cuadro-de-mando'!$K$4=$E727),OR('Cuadro-de-mando'!$N$4="(Todos)",'Cuadro-de-mando'!$N$4=$F727)),1,0))</f>
        <v>1</v>
      </c>
    </row>
    <row r="728" spans="1:10" x14ac:dyDescent="0.25">
      <c r="A728" t="str">
        <f>IF(Tienda_1!$A728="","","Tienda 1")</f>
        <v>Tienda 1</v>
      </c>
      <c r="B728" t="str">
        <f>IF($A728="","",Tienda_1!B728)</f>
        <v>Electrodomésticos</v>
      </c>
      <c r="C728" t="str">
        <f>IF($A728="","",Tienda_1!G728)</f>
        <v>Bogotá</v>
      </c>
      <c r="D728" t="str">
        <f>IF($A728="","",Tienda_1!F728)</f>
        <v>Mariana Herrera</v>
      </c>
      <c r="E728" t="str">
        <f>IF($A728="","",Tienda_1!I728)</f>
        <v>Tarjeta de crédito</v>
      </c>
      <c r="F728">
        <f>IF($A728="","",VALUE(RIGHT(Tienda_1!E728,4)))</f>
        <v>2020</v>
      </c>
      <c r="G728">
        <f>IF($A728="","",Tienda_1!C728)</f>
        <v>1350300</v>
      </c>
      <c r="H728">
        <f>IF($A728="","",Tienda_1!D728)</f>
        <v>72300</v>
      </c>
      <c r="I728">
        <f>IF($A728="","",Tienda_1!H728)</f>
        <v>5</v>
      </c>
      <c r="J728">
        <f>IF($A728="",0,IF(AND(OR('Cuadro-de-mando'!$B$4="(Todas)",'Cuadro-de-mando'!$B$4=$A728),OR('Cuadro-de-mando'!$E$4="(Todas)",'Cuadro-de-mando'!$E$4=$B728),OR('Cuadro-de-mando'!$H$4="(Todas)",'Cuadro-de-mando'!$H$4=$C728),OR('Cuadro-de-mando'!$K$4="(Todas)",'Cuadro-de-mando'!$K$4=$E728),OR('Cuadro-de-mando'!$N$4="(Todos)",'Cuadro-de-mando'!$N$4=$F728)),1,0))</f>
        <v>1</v>
      </c>
    </row>
    <row r="729" spans="1:10" x14ac:dyDescent="0.25">
      <c r="A729" t="str">
        <f>IF(Tienda_1!$A729="","","Tienda 1")</f>
        <v>Tienda 1</v>
      </c>
      <c r="B729" t="str">
        <f>IF($A729="","",Tienda_1!B729)</f>
        <v>Electrodomésticos</v>
      </c>
      <c r="C729" t="str">
        <f>IF($A729="","",Tienda_1!G729)</f>
        <v>Medellín</v>
      </c>
      <c r="D729" t="str">
        <f>IF($A729="","",Tienda_1!F729)</f>
        <v>Mariana Herrera</v>
      </c>
      <c r="E729" t="str">
        <f>IF($A729="","",Tienda_1!I729)</f>
        <v>Tarjeta de crédito</v>
      </c>
      <c r="F729">
        <f>IF($A729="","",VALUE(RIGHT(Tienda_1!E729,4)))</f>
        <v>2021</v>
      </c>
      <c r="G729">
        <f>IF($A729="","",Tienda_1!C729)</f>
        <v>782300</v>
      </c>
      <c r="H729">
        <f>IF($A729="","",Tienda_1!D729)</f>
        <v>39800</v>
      </c>
      <c r="I729">
        <f>IF($A729="","",Tienda_1!H729)</f>
        <v>5</v>
      </c>
      <c r="J729">
        <f>IF($A729="",0,IF(AND(OR('Cuadro-de-mando'!$B$4="(Todas)",'Cuadro-de-mando'!$B$4=$A729),OR('Cuadro-de-mando'!$E$4="(Todas)",'Cuadro-de-mando'!$E$4=$B729),OR('Cuadro-de-mando'!$H$4="(Todas)",'Cuadro-de-mando'!$H$4=$C729),OR('Cuadro-de-mando'!$K$4="(Todas)",'Cuadro-de-mando'!$K$4=$E729),OR('Cuadro-de-mando'!$N$4="(Todos)",'Cuadro-de-mando'!$N$4=$F729)),1,0))</f>
        <v>1</v>
      </c>
    </row>
    <row r="730" spans="1:10" x14ac:dyDescent="0.25">
      <c r="A730" t="str">
        <f>IF(Tienda_1!$A730="","","Tienda 1")</f>
        <v>Tienda 1</v>
      </c>
      <c r="B730" t="str">
        <f>IF($A730="","",Tienda_1!B730)</f>
        <v>Instrumentos musicales</v>
      </c>
      <c r="C730" t="str">
        <f>IF($A730="","",Tienda_1!G730)</f>
        <v>Medellín</v>
      </c>
      <c r="D730" t="str">
        <f>IF($A730="","",Tienda_1!F730)</f>
        <v>Izabela de León</v>
      </c>
      <c r="E730" t="str">
        <f>IF($A730="","",Tienda_1!I730)</f>
        <v>Nequi</v>
      </c>
      <c r="F730">
        <f>IF($A730="","",VALUE(RIGHT(Tienda_1!E730,4)))</f>
        <v>2022</v>
      </c>
      <c r="G730">
        <f>IF($A730="","",Tienda_1!C730)</f>
        <v>848800</v>
      </c>
      <c r="H730">
        <f>IF($A730="","",Tienda_1!D730)</f>
        <v>45600</v>
      </c>
      <c r="I730">
        <f>IF($A730="","",Tienda_1!H730)</f>
        <v>3</v>
      </c>
      <c r="J730">
        <f>IF($A730="",0,IF(AND(OR('Cuadro-de-mando'!$B$4="(Todas)",'Cuadro-de-mando'!$B$4=$A730),OR('Cuadro-de-mando'!$E$4="(Todas)",'Cuadro-de-mando'!$E$4=$B730),OR('Cuadro-de-mando'!$H$4="(Todas)",'Cuadro-de-mando'!$H$4=$C730),OR('Cuadro-de-mando'!$K$4="(Todas)",'Cuadro-de-mando'!$K$4=$E730),OR('Cuadro-de-mando'!$N$4="(Todos)",'Cuadro-de-mando'!$N$4=$F730)),1,0))</f>
        <v>1</v>
      </c>
    </row>
    <row r="731" spans="1:10" x14ac:dyDescent="0.25">
      <c r="A731" t="str">
        <f>IF(Tienda_1!$A731="","","Tienda 1")</f>
        <v>Tienda 1</v>
      </c>
      <c r="B731" t="str">
        <f>IF($A731="","",Tienda_1!B731)</f>
        <v>Juguetes</v>
      </c>
      <c r="C731" t="str">
        <f>IF($A731="","",Tienda_1!G731)</f>
        <v>Bogotá</v>
      </c>
      <c r="D731" t="str">
        <f>IF($A731="","",Tienda_1!F731)</f>
        <v>Blanca Ramirez</v>
      </c>
      <c r="E731" t="str">
        <f>IF($A731="","",Tienda_1!I731)</f>
        <v>Tarjeta de crédito</v>
      </c>
      <c r="F731">
        <f>IF($A731="","",VALUE(RIGHT(Tienda_1!E731,4)))</f>
        <v>2023</v>
      </c>
      <c r="G731">
        <f>IF($A731="","",Tienda_1!C731)</f>
        <v>19000</v>
      </c>
      <c r="H731">
        <f>IF($A731="","",Tienda_1!D731)</f>
        <v>0</v>
      </c>
      <c r="I731">
        <f>IF($A731="","",Tienda_1!H731)</f>
        <v>5</v>
      </c>
      <c r="J731">
        <f>IF($A731="",0,IF(AND(OR('Cuadro-de-mando'!$B$4="(Todas)",'Cuadro-de-mando'!$B$4=$A731),OR('Cuadro-de-mando'!$E$4="(Todas)",'Cuadro-de-mando'!$E$4=$B731),OR('Cuadro-de-mando'!$H$4="(Todas)",'Cuadro-de-mando'!$H$4=$C731),OR('Cuadro-de-mando'!$K$4="(Todas)",'Cuadro-de-mando'!$K$4=$E731),OR('Cuadro-de-mando'!$N$4="(Todos)",'Cuadro-de-mando'!$N$4=$F731)),1,0))</f>
        <v>1</v>
      </c>
    </row>
    <row r="732" spans="1:10" x14ac:dyDescent="0.25">
      <c r="A732" t="str">
        <f>IF(Tienda_1!$A732="","","Tienda 1")</f>
        <v>Tienda 1</v>
      </c>
      <c r="B732" t="str">
        <f>IF($A732="","",Tienda_1!B732)</f>
        <v>Electrónicos</v>
      </c>
      <c r="C732" t="str">
        <f>IF($A732="","",Tienda_1!G732)</f>
        <v>Bogotá</v>
      </c>
      <c r="D732" t="str">
        <f>IF($A732="","",Tienda_1!F732)</f>
        <v>Mariana Herrera</v>
      </c>
      <c r="E732" t="str">
        <f>IF($A732="","",Tienda_1!I732)</f>
        <v>Tarjeta de crédito</v>
      </c>
      <c r="F732">
        <f>IF($A732="","",VALUE(RIGHT(Tienda_1!E732,4)))</f>
        <v>2022</v>
      </c>
      <c r="G732">
        <f>IF($A732="","",Tienda_1!C732)</f>
        <v>334600</v>
      </c>
      <c r="H732">
        <f>IF($A732="","",Tienda_1!D732)</f>
        <v>20200</v>
      </c>
      <c r="I732">
        <f>IF($A732="","",Tienda_1!H732)</f>
        <v>3</v>
      </c>
      <c r="J732">
        <f>IF($A732="",0,IF(AND(OR('Cuadro-de-mando'!$B$4="(Todas)",'Cuadro-de-mando'!$B$4=$A732),OR('Cuadro-de-mando'!$E$4="(Todas)",'Cuadro-de-mando'!$E$4=$B732),OR('Cuadro-de-mando'!$H$4="(Todas)",'Cuadro-de-mando'!$H$4=$C732),OR('Cuadro-de-mando'!$K$4="(Todas)",'Cuadro-de-mando'!$K$4=$E732),OR('Cuadro-de-mando'!$N$4="(Todos)",'Cuadro-de-mando'!$N$4=$F732)),1,0))</f>
        <v>1</v>
      </c>
    </row>
    <row r="733" spans="1:10" x14ac:dyDescent="0.25">
      <c r="A733" t="str">
        <f>IF(Tienda_1!$A733="","","Tienda 1")</f>
        <v>Tienda 1</v>
      </c>
      <c r="B733" t="str">
        <f>IF($A733="","",Tienda_1!B733)</f>
        <v>Juguetes</v>
      </c>
      <c r="C733" t="str">
        <f>IF($A733="","",Tienda_1!G733)</f>
        <v>Medellín</v>
      </c>
      <c r="D733" t="str">
        <f>IF($A733="","",Tienda_1!F733)</f>
        <v>Camila Rivera</v>
      </c>
      <c r="E733" t="str">
        <f>IF($A733="","",Tienda_1!I733)</f>
        <v>Tarjeta de crédito</v>
      </c>
      <c r="F733">
        <f>IF($A733="","",VALUE(RIGHT(Tienda_1!E733,4)))</f>
        <v>2021</v>
      </c>
      <c r="G733">
        <f>IF($A733="","",Tienda_1!C733)</f>
        <v>44300</v>
      </c>
      <c r="H733">
        <f>IF($A733="","",Tienda_1!D733)</f>
        <v>2600</v>
      </c>
      <c r="I733">
        <f>IF($A733="","",Tienda_1!H733)</f>
        <v>3</v>
      </c>
      <c r="J733">
        <f>IF($A733="",0,IF(AND(OR('Cuadro-de-mando'!$B$4="(Todas)",'Cuadro-de-mando'!$B$4=$A733),OR('Cuadro-de-mando'!$E$4="(Todas)",'Cuadro-de-mando'!$E$4=$B733),OR('Cuadro-de-mando'!$H$4="(Todas)",'Cuadro-de-mando'!$H$4=$C733),OR('Cuadro-de-mando'!$K$4="(Todas)",'Cuadro-de-mando'!$K$4=$E733),OR('Cuadro-de-mando'!$N$4="(Todos)",'Cuadro-de-mando'!$N$4=$F733)),1,0))</f>
        <v>1</v>
      </c>
    </row>
    <row r="734" spans="1:10" x14ac:dyDescent="0.25">
      <c r="A734" t="str">
        <f>IF(Tienda_1!$A734="","","Tienda 1")</f>
        <v>Tienda 1</v>
      </c>
      <c r="B734" t="str">
        <f>IF($A734="","",Tienda_1!B734)</f>
        <v>Juguetes</v>
      </c>
      <c r="C734" t="str">
        <f>IF($A734="","",Tienda_1!G734)</f>
        <v>Bogotá</v>
      </c>
      <c r="D734" t="str">
        <f>IF($A734="","",Tienda_1!F734)</f>
        <v>Pedro Gomez</v>
      </c>
      <c r="E734" t="str">
        <f>IF($A734="","",Tienda_1!I734)</f>
        <v>Tarjeta de crédito</v>
      </c>
      <c r="F734">
        <f>IF($A734="","",VALUE(RIGHT(Tienda_1!E734,4)))</f>
        <v>2021</v>
      </c>
      <c r="G734">
        <f>IF($A734="","",Tienda_1!C734)</f>
        <v>15500</v>
      </c>
      <c r="H734">
        <f>IF($A734="","",Tienda_1!D734)</f>
        <v>0</v>
      </c>
      <c r="I734">
        <f>IF($A734="","",Tienda_1!H734)</f>
        <v>5</v>
      </c>
      <c r="J734">
        <f>IF($A734="",0,IF(AND(OR('Cuadro-de-mando'!$B$4="(Todas)",'Cuadro-de-mando'!$B$4=$A734),OR('Cuadro-de-mando'!$E$4="(Todas)",'Cuadro-de-mando'!$E$4=$B734),OR('Cuadro-de-mando'!$H$4="(Todas)",'Cuadro-de-mando'!$H$4=$C734),OR('Cuadro-de-mando'!$K$4="(Todas)",'Cuadro-de-mando'!$K$4=$E734),OR('Cuadro-de-mando'!$N$4="(Todos)",'Cuadro-de-mando'!$N$4=$F734)),1,0))</f>
        <v>1</v>
      </c>
    </row>
    <row r="735" spans="1:10" x14ac:dyDescent="0.25">
      <c r="A735" t="str">
        <f>IF(Tienda_1!$A735="","","Tienda 1")</f>
        <v>Tienda 1</v>
      </c>
      <c r="B735" t="str">
        <f>IF($A735="","",Tienda_1!B735)</f>
        <v>Deportes y diversión</v>
      </c>
      <c r="C735" t="str">
        <f>IF($A735="","",Tienda_1!G735)</f>
        <v>Cartagena</v>
      </c>
      <c r="D735" t="str">
        <f>IF($A735="","",Tienda_1!F735)</f>
        <v>Pedro Gomez</v>
      </c>
      <c r="E735" t="str">
        <f>IF($A735="","",Tienda_1!I735)</f>
        <v>Tarjeta de crédito</v>
      </c>
      <c r="F735">
        <f>IF($A735="","",VALUE(RIGHT(Tienda_1!E735,4)))</f>
        <v>2020</v>
      </c>
      <c r="G735">
        <f>IF($A735="","",Tienda_1!C735)</f>
        <v>85900</v>
      </c>
      <c r="H735">
        <f>IF($A735="","",Tienda_1!D735)</f>
        <v>2800</v>
      </c>
      <c r="I735">
        <f>IF($A735="","",Tienda_1!H735)</f>
        <v>4</v>
      </c>
      <c r="J735">
        <f>IF($A735="",0,IF(AND(OR('Cuadro-de-mando'!$B$4="(Todas)",'Cuadro-de-mando'!$B$4=$A735),OR('Cuadro-de-mando'!$E$4="(Todas)",'Cuadro-de-mando'!$E$4=$B735),OR('Cuadro-de-mando'!$H$4="(Todas)",'Cuadro-de-mando'!$H$4=$C735),OR('Cuadro-de-mando'!$K$4="(Todas)",'Cuadro-de-mando'!$K$4=$E735),OR('Cuadro-de-mando'!$N$4="(Todos)",'Cuadro-de-mando'!$N$4=$F735)),1,0))</f>
        <v>1</v>
      </c>
    </row>
    <row r="736" spans="1:10" x14ac:dyDescent="0.25">
      <c r="A736" t="str">
        <f>IF(Tienda_1!$A736="","","Tienda 1")</f>
        <v>Tienda 1</v>
      </c>
      <c r="B736" t="str">
        <f>IF($A736="","",Tienda_1!B736)</f>
        <v>Electrónicos</v>
      </c>
      <c r="C736" t="str">
        <f>IF($A736="","",Tienda_1!G736)</f>
        <v>Medellín</v>
      </c>
      <c r="D736" t="str">
        <f>IF($A736="","",Tienda_1!F736)</f>
        <v>Felipe Santos</v>
      </c>
      <c r="E736" t="str">
        <f>IF($A736="","",Tienda_1!I736)</f>
        <v>Tarjeta de crédito</v>
      </c>
      <c r="F736">
        <f>IF($A736="","",VALUE(RIGHT(Tienda_1!E736,4)))</f>
        <v>2021</v>
      </c>
      <c r="G736">
        <f>IF($A736="","",Tienda_1!C736)</f>
        <v>1347300</v>
      </c>
      <c r="H736">
        <f>IF($A736="","",Tienda_1!D736)</f>
        <v>74100</v>
      </c>
      <c r="I736">
        <f>IF($A736="","",Tienda_1!H736)</f>
        <v>5</v>
      </c>
      <c r="J736">
        <f>IF($A736="",0,IF(AND(OR('Cuadro-de-mando'!$B$4="(Todas)",'Cuadro-de-mando'!$B$4=$A736),OR('Cuadro-de-mando'!$E$4="(Todas)",'Cuadro-de-mando'!$E$4=$B736),OR('Cuadro-de-mando'!$H$4="(Todas)",'Cuadro-de-mando'!$H$4=$C736),OR('Cuadro-de-mando'!$K$4="(Todas)",'Cuadro-de-mando'!$K$4=$E736),OR('Cuadro-de-mando'!$N$4="(Todos)",'Cuadro-de-mando'!$N$4=$F736)),1,0))</f>
        <v>1</v>
      </c>
    </row>
    <row r="737" spans="1:10" x14ac:dyDescent="0.25">
      <c r="A737" t="str">
        <f>IF(Tienda_1!$A737="","","Tienda 1")</f>
        <v>Tienda 1</v>
      </c>
      <c r="B737" t="str">
        <f>IF($A737="","",Tienda_1!B737)</f>
        <v>Libros</v>
      </c>
      <c r="C737" t="str">
        <f>IF($A737="","",Tienda_1!G737)</f>
        <v>Pasto</v>
      </c>
      <c r="D737" t="str">
        <f>IF($A737="","",Tienda_1!F737)</f>
        <v>Felipe Santos</v>
      </c>
      <c r="E737" t="str">
        <f>IF($A737="","",Tienda_1!I737)</f>
        <v>Tarjeta de débito</v>
      </c>
      <c r="F737">
        <f>IF($A737="","",VALUE(RIGHT(Tienda_1!E737,4)))</f>
        <v>2020</v>
      </c>
      <c r="G737">
        <f>IF($A737="","",Tienda_1!C737)</f>
        <v>64100</v>
      </c>
      <c r="H737">
        <f>IF($A737="","",Tienda_1!D737)</f>
        <v>1600</v>
      </c>
      <c r="I737">
        <f>IF($A737="","",Tienda_1!H737)</f>
        <v>3</v>
      </c>
      <c r="J737">
        <f>IF($A737="",0,IF(AND(OR('Cuadro-de-mando'!$B$4="(Todas)",'Cuadro-de-mando'!$B$4=$A737),OR('Cuadro-de-mando'!$E$4="(Todas)",'Cuadro-de-mando'!$E$4=$B737),OR('Cuadro-de-mando'!$H$4="(Todas)",'Cuadro-de-mando'!$H$4=$C737),OR('Cuadro-de-mando'!$K$4="(Todas)",'Cuadro-de-mando'!$K$4=$E737),OR('Cuadro-de-mando'!$N$4="(Todos)",'Cuadro-de-mando'!$N$4=$F737)),1,0))</f>
        <v>1</v>
      </c>
    </row>
    <row r="738" spans="1:10" x14ac:dyDescent="0.25">
      <c r="A738" t="str">
        <f>IF(Tienda_1!$A738="","","Tienda 1")</f>
        <v>Tienda 1</v>
      </c>
      <c r="B738" t="str">
        <f>IF($A738="","",Tienda_1!B738)</f>
        <v>Libros</v>
      </c>
      <c r="C738" t="str">
        <f>IF($A738="","",Tienda_1!G738)</f>
        <v>Cartagena</v>
      </c>
      <c r="D738" t="str">
        <f>IF($A738="","",Tienda_1!F738)</f>
        <v>Juliana Costa</v>
      </c>
      <c r="E738" t="str">
        <f>IF($A738="","",Tienda_1!I738)</f>
        <v>Cupón</v>
      </c>
      <c r="F738">
        <f>IF($A738="","",VALUE(RIGHT(Tienda_1!E738,4)))</f>
        <v>2020</v>
      </c>
      <c r="G738">
        <f>IF($A738="","",Tienda_1!C738)</f>
        <v>44600</v>
      </c>
      <c r="H738">
        <f>IF($A738="","",Tienda_1!D738)</f>
        <v>0</v>
      </c>
      <c r="I738">
        <f>IF($A738="","",Tienda_1!H738)</f>
        <v>4</v>
      </c>
      <c r="J738">
        <f>IF($A738="",0,IF(AND(OR('Cuadro-de-mando'!$B$4="(Todas)",'Cuadro-de-mando'!$B$4=$A738),OR('Cuadro-de-mando'!$E$4="(Todas)",'Cuadro-de-mando'!$E$4=$B738),OR('Cuadro-de-mando'!$H$4="(Todas)",'Cuadro-de-mando'!$H$4=$C738),OR('Cuadro-de-mando'!$K$4="(Todas)",'Cuadro-de-mando'!$K$4=$E738),OR('Cuadro-de-mando'!$N$4="(Todos)",'Cuadro-de-mando'!$N$4=$F738)),1,0))</f>
        <v>1</v>
      </c>
    </row>
    <row r="739" spans="1:10" x14ac:dyDescent="0.25">
      <c r="A739" t="str">
        <f>IF(Tienda_1!$A739="","","Tienda 1")</f>
        <v>Tienda 1</v>
      </c>
      <c r="B739" t="str">
        <f>IF($A739="","",Tienda_1!B739)</f>
        <v>Electrodomésticos</v>
      </c>
      <c r="C739" t="str">
        <f>IF($A739="","",Tienda_1!G739)</f>
        <v>Bogotá</v>
      </c>
      <c r="D739" t="str">
        <f>IF($A739="","",Tienda_1!F739)</f>
        <v>Mariana Herrera</v>
      </c>
      <c r="E739" t="str">
        <f>IF($A739="","",Tienda_1!I739)</f>
        <v>Tarjeta de crédito</v>
      </c>
      <c r="F739">
        <f>IF($A739="","",VALUE(RIGHT(Tienda_1!E739,4)))</f>
        <v>2021</v>
      </c>
      <c r="G739">
        <f>IF($A739="","",Tienda_1!C739)</f>
        <v>1375200</v>
      </c>
      <c r="H739">
        <f>IF($A739="","",Tienda_1!D739)</f>
        <v>73400</v>
      </c>
      <c r="I739">
        <f>IF($A739="","",Tienda_1!H739)</f>
        <v>4</v>
      </c>
      <c r="J739">
        <f>IF($A739="",0,IF(AND(OR('Cuadro-de-mando'!$B$4="(Todas)",'Cuadro-de-mando'!$B$4=$A739),OR('Cuadro-de-mando'!$E$4="(Todas)",'Cuadro-de-mando'!$E$4=$B739),OR('Cuadro-de-mando'!$H$4="(Todas)",'Cuadro-de-mando'!$H$4=$C739),OR('Cuadro-de-mando'!$K$4="(Todas)",'Cuadro-de-mando'!$K$4=$E739),OR('Cuadro-de-mando'!$N$4="(Todos)",'Cuadro-de-mando'!$N$4=$F739)),1,0))</f>
        <v>1</v>
      </c>
    </row>
    <row r="740" spans="1:10" x14ac:dyDescent="0.25">
      <c r="A740" t="str">
        <f>IF(Tienda_1!$A740="","","Tienda 1")</f>
        <v>Tienda 1</v>
      </c>
      <c r="B740" t="str">
        <f>IF($A740="","",Tienda_1!B740)</f>
        <v>Electrónicos</v>
      </c>
      <c r="C740" t="str">
        <f>IF($A740="","",Tienda_1!G740)</f>
        <v>Bogotá</v>
      </c>
      <c r="D740" t="str">
        <f>IF($A740="","",Tienda_1!F740)</f>
        <v>Santiago Silva</v>
      </c>
      <c r="E740" t="str">
        <f>IF($A740="","",Tienda_1!I740)</f>
        <v>Tarjeta de crédito</v>
      </c>
      <c r="F740">
        <f>IF($A740="","",VALUE(RIGHT(Tienda_1!E740,4)))</f>
        <v>2021</v>
      </c>
      <c r="G740">
        <f>IF($A740="","",Tienda_1!C740)</f>
        <v>113300</v>
      </c>
      <c r="H740">
        <f>IF($A740="","",Tienda_1!D740)</f>
        <v>6400</v>
      </c>
      <c r="I740">
        <f>IF($A740="","",Tienda_1!H740)</f>
        <v>3</v>
      </c>
      <c r="J740">
        <f>IF($A740="",0,IF(AND(OR('Cuadro-de-mando'!$B$4="(Todas)",'Cuadro-de-mando'!$B$4=$A740),OR('Cuadro-de-mando'!$E$4="(Todas)",'Cuadro-de-mando'!$E$4=$B740),OR('Cuadro-de-mando'!$H$4="(Todas)",'Cuadro-de-mando'!$H$4=$C740),OR('Cuadro-de-mando'!$K$4="(Todas)",'Cuadro-de-mando'!$K$4=$E740),OR('Cuadro-de-mando'!$N$4="(Todos)",'Cuadro-de-mando'!$N$4=$F740)),1,0))</f>
        <v>1</v>
      </c>
    </row>
    <row r="741" spans="1:10" x14ac:dyDescent="0.25">
      <c r="A741" t="str">
        <f>IF(Tienda_1!$A741="","","Tienda 1")</f>
        <v>Tienda 1</v>
      </c>
      <c r="B741" t="str">
        <f>IF($A741="","",Tienda_1!B741)</f>
        <v>Instrumentos musicales</v>
      </c>
      <c r="C741" t="str">
        <f>IF($A741="","",Tienda_1!G741)</f>
        <v>Medellín</v>
      </c>
      <c r="D741" t="str">
        <f>IF($A741="","",Tienda_1!F741)</f>
        <v>Juliana Costa</v>
      </c>
      <c r="E741" t="str">
        <f>IF($A741="","",Tienda_1!I741)</f>
        <v>Tarjeta de crédito</v>
      </c>
      <c r="F741">
        <f>IF($A741="","",VALUE(RIGHT(Tienda_1!E741,4)))</f>
        <v>2021</v>
      </c>
      <c r="G741">
        <f>IF($A741="","",Tienda_1!C741)</f>
        <v>753500</v>
      </c>
      <c r="H741">
        <f>IF($A741="","",Tienda_1!D741)</f>
        <v>40300</v>
      </c>
      <c r="I741">
        <f>IF($A741="","",Tienda_1!H741)</f>
        <v>4</v>
      </c>
      <c r="J741">
        <f>IF($A741="",0,IF(AND(OR('Cuadro-de-mando'!$B$4="(Todas)",'Cuadro-de-mando'!$B$4=$A741),OR('Cuadro-de-mando'!$E$4="(Todas)",'Cuadro-de-mando'!$E$4=$B741),OR('Cuadro-de-mando'!$H$4="(Todas)",'Cuadro-de-mando'!$H$4=$C741),OR('Cuadro-de-mando'!$K$4="(Todas)",'Cuadro-de-mando'!$K$4=$E741),OR('Cuadro-de-mando'!$N$4="(Todos)",'Cuadro-de-mando'!$N$4=$F741)),1,0))</f>
        <v>1</v>
      </c>
    </row>
    <row r="742" spans="1:10" x14ac:dyDescent="0.25">
      <c r="A742" t="str">
        <f>IF(Tienda_1!$A742="","","Tienda 1")</f>
        <v>Tienda 1</v>
      </c>
      <c r="B742" t="str">
        <f>IF($A742="","",Tienda_1!B742)</f>
        <v>Instrumentos musicales</v>
      </c>
      <c r="C742" t="str">
        <f>IF($A742="","",Tienda_1!G742)</f>
        <v>Barranquilla</v>
      </c>
      <c r="D742" t="str">
        <f>IF($A742="","",Tienda_1!F742)</f>
        <v>Pedro Gomez</v>
      </c>
      <c r="E742" t="str">
        <f>IF($A742="","",Tienda_1!I742)</f>
        <v>Tarjeta de crédito</v>
      </c>
      <c r="F742">
        <f>IF($A742="","",VALUE(RIGHT(Tienda_1!E742,4)))</f>
        <v>2022</v>
      </c>
      <c r="G742">
        <f>IF($A742="","",Tienda_1!C742)</f>
        <v>953800</v>
      </c>
      <c r="H742">
        <f>IF($A742="","",Tienda_1!D742)</f>
        <v>51200</v>
      </c>
      <c r="I742">
        <f>IF($A742="","",Tienda_1!H742)</f>
        <v>5</v>
      </c>
      <c r="J742">
        <f>IF($A742="",0,IF(AND(OR('Cuadro-de-mando'!$B$4="(Todas)",'Cuadro-de-mando'!$B$4=$A742),OR('Cuadro-de-mando'!$E$4="(Todas)",'Cuadro-de-mando'!$E$4=$B742),OR('Cuadro-de-mando'!$H$4="(Todas)",'Cuadro-de-mando'!$H$4=$C742),OR('Cuadro-de-mando'!$K$4="(Todas)",'Cuadro-de-mando'!$K$4=$E742),OR('Cuadro-de-mando'!$N$4="(Todos)",'Cuadro-de-mando'!$N$4=$F742)),1,0))</f>
        <v>1</v>
      </c>
    </row>
    <row r="743" spans="1:10" x14ac:dyDescent="0.25">
      <c r="A743" t="str">
        <f>IF(Tienda_1!$A743="","","Tienda 1")</f>
        <v>Tienda 1</v>
      </c>
      <c r="B743" t="str">
        <f>IF($A743="","",Tienda_1!B743)</f>
        <v>Instrumentos musicales</v>
      </c>
      <c r="C743" t="str">
        <f>IF($A743="","",Tienda_1!G743)</f>
        <v>Bogotá</v>
      </c>
      <c r="D743" t="str">
        <f>IF($A743="","",Tienda_1!F743)</f>
        <v>Beatriz Morales</v>
      </c>
      <c r="E743" t="str">
        <f>IF($A743="","",Tienda_1!I743)</f>
        <v>Tarjeta de crédito</v>
      </c>
      <c r="F743">
        <f>IF($A743="","",VALUE(RIGHT(Tienda_1!E743,4)))</f>
        <v>2021</v>
      </c>
      <c r="G743">
        <f>IF($A743="","",Tienda_1!C743)</f>
        <v>414000</v>
      </c>
      <c r="H743">
        <f>IF($A743="","",Tienda_1!D743)</f>
        <v>22300</v>
      </c>
      <c r="I743">
        <f>IF($A743="","",Tienda_1!H743)</f>
        <v>5</v>
      </c>
      <c r="J743">
        <f>IF($A743="",0,IF(AND(OR('Cuadro-de-mando'!$B$4="(Todas)",'Cuadro-de-mando'!$B$4=$A743),OR('Cuadro-de-mando'!$E$4="(Todas)",'Cuadro-de-mando'!$E$4=$B743),OR('Cuadro-de-mando'!$H$4="(Todas)",'Cuadro-de-mando'!$H$4=$C743),OR('Cuadro-de-mando'!$K$4="(Todas)",'Cuadro-de-mando'!$K$4=$E743),OR('Cuadro-de-mando'!$N$4="(Todos)",'Cuadro-de-mando'!$N$4=$F743)),1,0))</f>
        <v>1</v>
      </c>
    </row>
    <row r="744" spans="1:10" x14ac:dyDescent="0.25">
      <c r="A744" t="str">
        <f>IF(Tienda_1!$A744="","","Tienda 1")</f>
        <v>Tienda 1</v>
      </c>
      <c r="B744" t="str">
        <f>IF($A744="","",Tienda_1!B744)</f>
        <v>Juguetes</v>
      </c>
      <c r="C744" t="str">
        <f>IF($A744="","",Tienda_1!G744)</f>
        <v>Bogotá</v>
      </c>
      <c r="D744" t="str">
        <f>IF($A744="","",Tienda_1!F744)</f>
        <v>Camila Rivera</v>
      </c>
      <c r="E744" t="str">
        <f>IF($A744="","",Tienda_1!I744)</f>
        <v>Tarjeta de crédito</v>
      </c>
      <c r="F744">
        <f>IF($A744="","",VALUE(RIGHT(Tienda_1!E744,4)))</f>
        <v>2020</v>
      </c>
      <c r="G744">
        <f>IF($A744="","",Tienda_1!C744)</f>
        <v>17300</v>
      </c>
      <c r="H744">
        <f>IF($A744="","",Tienda_1!D744)</f>
        <v>0</v>
      </c>
      <c r="I744">
        <f>IF($A744="","",Tienda_1!H744)</f>
        <v>4</v>
      </c>
      <c r="J744">
        <f>IF($A744="",0,IF(AND(OR('Cuadro-de-mando'!$B$4="(Todas)",'Cuadro-de-mando'!$B$4=$A744),OR('Cuadro-de-mando'!$E$4="(Todas)",'Cuadro-de-mando'!$E$4=$B744),OR('Cuadro-de-mando'!$H$4="(Todas)",'Cuadro-de-mando'!$H$4=$C744),OR('Cuadro-de-mando'!$K$4="(Todas)",'Cuadro-de-mando'!$K$4=$E744),OR('Cuadro-de-mando'!$N$4="(Todos)",'Cuadro-de-mando'!$N$4=$F744)),1,0))</f>
        <v>1</v>
      </c>
    </row>
    <row r="745" spans="1:10" x14ac:dyDescent="0.25">
      <c r="A745" t="str">
        <f>IF(Tienda_1!$A745="","","Tienda 1")</f>
        <v>Tienda 1</v>
      </c>
      <c r="B745" t="str">
        <f>IF($A745="","",Tienda_1!B745)</f>
        <v>Instrumentos musicales</v>
      </c>
      <c r="C745" t="str">
        <f>IF($A745="","",Tienda_1!G745)</f>
        <v>Pereira</v>
      </c>
      <c r="D745" t="str">
        <f>IF($A745="","",Tienda_1!F745)</f>
        <v>Izabela de León</v>
      </c>
      <c r="E745" t="str">
        <f>IF($A745="","",Tienda_1!I745)</f>
        <v>Cupón</v>
      </c>
      <c r="F745">
        <f>IF($A745="","",VALUE(RIGHT(Tienda_1!E745,4)))</f>
        <v>2021</v>
      </c>
      <c r="G745">
        <f>IF($A745="","",Tienda_1!C745)</f>
        <v>743100</v>
      </c>
      <c r="H745">
        <f>IF($A745="","",Tienda_1!D745)</f>
        <v>39800</v>
      </c>
      <c r="I745">
        <f>IF($A745="","",Tienda_1!H745)</f>
        <v>5</v>
      </c>
      <c r="J745">
        <f>IF($A745="",0,IF(AND(OR('Cuadro-de-mando'!$B$4="(Todas)",'Cuadro-de-mando'!$B$4=$A745),OR('Cuadro-de-mando'!$E$4="(Todas)",'Cuadro-de-mando'!$E$4=$B745),OR('Cuadro-de-mando'!$H$4="(Todas)",'Cuadro-de-mando'!$H$4=$C745),OR('Cuadro-de-mando'!$K$4="(Todas)",'Cuadro-de-mando'!$K$4=$E745),OR('Cuadro-de-mando'!$N$4="(Todos)",'Cuadro-de-mando'!$N$4=$F745)),1,0))</f>
        <v>1</v>
      </c>
    </row>
    <row r="746" spans="1:10" x14ac:dyDescent="0.25">
      <c r="A746" t="str">
        <f>IF(Tienda_1!$A746="","","Tienda 1")</f>
        <v>Tienda 1</v>
      </c>
      <c r="B746" t="str">
        <f>IF($A746="","",Tienda_1!B746)</f>
        <v>Electrónicos</v>
      </c>
      <c r="C746" t="str">
        <f>IF($A746="","",Tienda_1!G746)</f>
        <v>Barranquilla</v>
      </c>
      <c r="D746" t="str">
        <f>IF($A746="","",Tienda_1!F746)</f>
        <v>Izabela de León</v>
      </c>
      <c r="E746" t="str">
        <f>IF($A746="","",Tienda_1!I746)</f>
        <v>Cupón</v>
      </c>
      <c r="F746">
        <f>IF($A746="","",VALUE(RIGHT(Tienda_1!E746,4)))</f>
        <v>2021</v>
      </c>
      <c r="G746">
        <f>IF($A746="","",Tienda_1!C746)</f>
        <v>153400</v>
      </c>
      <c r="H746">
        <f>IF($A746="","",Tienda_1!D746)</f>
        <v>8400</v>
      </c>
      <c r="I746">
        <f>IF($A746="","",Tienda_1!H746)</f>
        <v>1</v>
      </c>
      <c r="J746">
        <f>IF($A746="",0,IF(AND(OR('Cuadro-de-mando'!$B$4="(Todas)",'Cuadro-de-mando'!$B$4=$A746),OR('Cuadro-de-mando'!$E$4="(Todas)",'Cuadro-de-mando'!$E$4=$B746),OR('Cuadro-de-mando'!$H$4="(Todas)",'Cuadro-de-mando'!$H$4=$C746),OR('Cuadro-de-mando'!$K$4="(Todas)",'Cuadro-de-mando'!$K$4=$E746),OR('Cuadro-de-mando'!$N$4="(Todos)",'Cuadro-de-mando'!$N$4=$F746)),1,0))</f>
        <v>1</v>
      </c>
    </row>
    <row r="747" spans="1:10" x14ac:dyDescent="0.25">
      <c r="A747" t="str">
        <f>IF(Tienda_1!$A747="","","Tienda 1")</f>
        <v>Tienda 1</v>
      </c>
      <c r="B747" t="str">
        <f>IF($A747="","",Tienda_1!B747)</f>
        <v>Muebles</v>
      </c>
      <c r="C747" t="str">
        <f>IF($A747="","",Tienda_1!G747)</f>
        <v>Bogotá</v>
      </c>
      <c r="D747" t="str">
        <f>IF($A747="","",Tienda_1!F747)</f>
        <v>Juliana Costa</v>
      </c>
      <c r="E747" t="str">
        <f>IF($A747="","",Tienda_1!I747)</f>
        <v>Tarjeta de crédito</v>
      </c>
      <c r="F747">
        <f>IF($A747="","",VALUE(RIGHT(Tienda_1!E747,4)))</f>
        <v>2022</v>
      </c>
      <c r="G747">
        <f>IF($A747="","",Tienda_1!C747)</f>
        <v>621200</v>
      </c>
      <c r="H747">
        <f>IF($A747="","",Tienda_1!D747)</f>
        <v>31300</v>
      </c>
      <c r="I747">
        <f>IF($A747="","",Tienda_1!H747)</f>
        <v>5</v>
      </c>
      <c r="J747">
        <f>IF($A747="",0,IF(AND(OR('Cuadro-de-mando'!$B$4="(Todas)",'Cuadro-de-mando'!$B$4=$A747),OR('Cuadro-de-mando'!$E$4="(Todas)",'Cuadro-de-mando'!$E$4=$B747),OR('Cuadro-de-mando'!$H$4="(Todas)",'Cuadro-de-mando'!$H$4=$C747),OR('Cuadro-de-mando'!$K$4="(Todas)",'Cuadro-de-mando'!$K$4=$E747),OR('Cuadro-de-mando'!$N$4="(Todos)",'Cuadro-de-mando'!$N$4=$F747)),1,0))</f>
        <v>1</v>
      </c>
    </row>
    <row r="748" spans="1:10" x14ac:dyDescent="0.25">
      <c r="A748" t="str">
        <f>IF(Tienda_1!$A748="","","Tienda 1")</f>
        <v>Tienda 1</v>
      </c>
      <c r="B748" t="str">
        <f>IF($A748="","",Tienda_1!B748)</f>
        <v>Electrónicos</v>
      </c>
      <c r="C748" t="str">
        <f>IF($A748="","",Tienda_1!G748)</f>
        <v>Bogotá</v>
      </c>
      <c r="D748" t="str">
        <f>IF($A748="","",Tienda_1!F748)</f>
        <v>Maria Alfonso</v>
      </c>
      <c r="E748" t="str">
        <f>IF($A748="","",Tienda_1!I748)</f>
        <v>Tarjeta de crédito</v>
      </c>
      <c r="F748">
        <f>IF($A748="","",VALUE(RIGHT(Tienda_1!E748,4)))</f>
        <v>2020</v>
      </c>
      <c r="G748">
        <f>IF($A748="","",Tienda_1!C748)</f>
        <v>602400</v>
      </c>
      <c r="H748">
        <f>IF($A748="","",Tienda_1!D748)</f>
        <v>36900</v>
      </c>
      <c r="I748">
        <f>IF($A748="","",Tienda_1!H748)</f>
        <v>1</v>
      </c>
      <c r="J748">
        <f>IF($A748="",0,IF(AND(OR('Cuadro-de-mando'!$B$4="(Todas)",'Cuadro-de-mando'!$B$4=$A748),OR('Cuadro-de-mando'!$E$4="(Todas)",'Cuadro-de-mando'!$E$4=$B748),OR('Cuadro-de-mando'!$H$4="(Todas)",'Cuadro-de-mando'!$H$4=$C748),OR('Cuadro-de-mando'!$K$4="(Todas)",'Cuadro-de-mando'!$K$4=$E748),OR('Cuadro-de-mando'!$N$4="(Todos)",'Cuadro-de-mando'!$N$4=$F748)),1,0))</f>
        <v>1</v>
      </c>
    </row>
    <row r="749" spans="1:10" x14ac:dyDescent="0.25">
      <c r="A749" t="str">
        <f>IF(Tienda_1!$A749="","","Tienda 1")</f>
        <v>Tienda 1</v>
      </c>
      <c r="B749" t="str">
        <f>IF($A749="","",Tienda_1!B749)</f>
        <v>Instrumentos musicales</v>
      </c>
      <c r="C749" t="str">
        <f>IF($A749="","",Tienda_1!G749)</f>
        <v>Medellín</v>
      </c>
      <c r="D749" t="str">
        <f>IF($A749="","",Tienda_1!F749)</f>
        <v>Rafael Acosta</v>
      </c>
      <c r="E749" t="str">
        <f>IF($A749="","",Tienda_1!I749)</f>
        <v>Tarjeta de crédito</v>
      </c>
      <c r="F749">
        <f>IF($A749="","",VALUE(RIGHT(Tienda_1!E749,4)))</f>
        <v>2022</v>
      </c>
      <c r="G749">
        <f>IF($A749="","",Tienda_1!C749)</f>
        <v>66600</v>
      </c>
      <c r="H749">
        <f>IF($A749="","",Tienda_1!D749)</f>
        <v>1700</v>
      </c>
      <c r="I749">
        <f>IF($A749="","",Tienda_1!H749)</f>
        <v>5</v>
      </c>
      <c r="J749">
        <f>IF($A749="",0,IF(AND(OR('Cuadro-de-mando'!$B$4="(Todas)",'Cuadro-de-mando'!$B$4=$A749),OR('Cuadro-de-mando'!$E$4="(Todas)",'Cuadro-de-mando'!$E$4=$B749),OR('Cuadro-de-mando'!$H$4="(Todas)",'Cuadro-de-mando'!$H$4=$C749),OR('Cuadro-de-mando'!$K$4="(Todas)",'Cuadro-de-mando'!$K$4=$E749),OR('Cuadro-de-mando'!$N$4="(Todos)",'Cuadro-de-mando'!$N$4=$F749)),1,0))</f>
        <v>1</v>
      </c>
    </row>
    <row r="750" spans="1:10" x14ac:dyDescent="0.25">
      <c r="A750" t="str">
        <f>IF(Tienda_1!$A750="","","Tienda 1")</f>
        <v>Tienda 1</v>
      </c>
      <c r="B750" t="str">
        <f>IF($A750="","",Tienda_1!B750)</f>
        <v>Juguetes</v>
      </c>
      <c r="C750" t="str">
        <f>IF($A750="","",Tienda_1!G750)</f>
        <v>Cali</v>
      </c>
      <c r="D750" t="str">
        <f>IF($A750="","",Tienda_1!F750)</f>
        <v>Camila Rivera</v>
      </c>
      <c r="E750" t="str">
        <f>IF($A750="","",Tienda_1!I750)</f>
        <v>Nequi</v>
      </c>
      <c r="F750">
        <f>IF($A750="","",VALUE(RIGHT(Tienda_1!E750,4)))</f>
        <v>2021</v>
      </c>
      <c r="G750">
        <f>IF($A750="","",Tienda_1!C750)</f>
        <v>63800</v>
      </c>
      <c r="H750">
        <f>IF($A750="","",Tienda_1!D750)</f>
        <v>1600</v>
      </c>
      <c r="I750">
        <f>IF($A750="","",Tienda_1!H750)</f>
        <v>4</v>
      </c>
      <c r="J750">
        <f>IF($A750="",0,IF(AND(OR('Cuadro-de-mando'!$B$4="(Todas)",'Cuadro-de-mando'!$B$4=$A750),OR('Cuadro-de-mando'!$E$4="(Todas)",'Cuadro-de-mando'!$E$4=$B750),OR('Cuadro-de-mando'!$H$4="(Todas)",'Cuadro-de-mando'!$H$4=$C750),OR('Cuadro-de-mando'!$K$4="(Todas)",'Cuadro-de-mando'!$K$4=$E750),OR('Cuadro-de-mando'!$N$4="(Todos)",'Cuadro-de-mando'!$N$4=$F750)),1,0))</f>
        <v>1</v>
      </c>
    </row>
    <row r="751" spans="1:10" x14ac:dyDescent="0.25">
      <c r="A751" t="str">
        <f>IF(Tienda_1!$A751="","","Tienda 1")</f>
        <v>Tienda 1</v>
      </c>
      <c r="B751" t="str">
        <f>IF($A751="","",Tienda_1!B751)</f>
        <v>Juguetes</v>
      </c>
      <c r="C751" t="str">
        <f>IF($A751="","",Tienda_1!G751)</f>
        <v>Bogotá</v>
      </c>
      <c r="D751" t="str">
        <f>IF($A751="","",Tienda_1!F751)</f>
        <v>Felipe Santos</v>
      </c>
      <c r="E751" t="str">
        <f>IF($A751="","",Tienda_1!I751)</f>
        <v>Tarjeta de crédito</v>
      </c>
      <c r="F751">
        <f>IF($A751="","",VALUE(RIGHT(Tienda_1!E751,4)))</f>
        <v>2020</v>
      </c>
      <c r="G751">
        <f>IF($A751="","",Tienda_1!C751)</f>
        <v>79500</v>
      </c>
      <c r="H751">
        <f>IF($A751="","",Tienda_1!D751)</f>
        <v>2400</v>
      </c>
      <c r="I751">
        <f>IF($A751="","",Tienda_1!H751)</f>
        <v>5</v>
      </c>
      <c r="J751">
        <f>IF($A751="",0,IF(AND(OR('Cuadro-de-mando'!$B$4="(Todas)",'Cuadro-de-mando'!$B$4=$A751),OR('Cuadro-de-mando'!$E$4="(Todas)",'Cuadro-de-mando'!$E$4=$B751),OR('Cuadro-de-mando'!$H$4="(Todas)",'Cuadro-de-mando'!$H$4=$C751),OR('Cuadro-de-mando'!$K$4="(Todas)",'Cuadro-de-mando'!$K$4=$E751),OR('Cuadro-de-mando'!$N$4="(Todos)",'Cuadro-de-mando'!$N$4=$F751)),1,0))</f>
        <v>1</v>
      </c>
    </row>
    <row r="752" spans="1:10" x14ac:dyDescent="0.25">
      <c r="A752" t="str">
        <f>IF(Tienda_1!$A752="","","Tienda 1")</f>
        <v>Tienda 1</v>
      </c>
      <c r="B752" t="str">
        <f>IF($A752="","",Tienda_1!B752)</f>
        <v>Electrónicos</v>
      </c>
      <c r="C752" t="str">
        <f>IF($A752="","",Tienda_1!G752)</f>
        <v>Medellín</v>
      </c>
      <c r="D752" t="str">
        <f>IF($A752="","",Tienda_1!F752)</f>
        <v>Lucas Olivera</v>
      </c>
      <c r="E752" t="str">
        <f>IF($A752="","",Tienda_1!I752)</f>
        <v>Nequi</v>
      </c>
      <c r="F752">
        <f>IF($A752="","",VALUE(RIGHT(Tienda_1!E752,4)))</f>
        <v>2020</v>
      </c>
      <c r="G752">
        <f>IF($A752="","",Tienda_1!C752)</f>
        <v>708800</v>
      </c>
      <c r="H752">
        <f>IF($A752="","",Tienda_1!D752)</f>
        <v>35900</v>
      </c>
      <c r="I752">
        <f>IF($A752="","",Tienda_1!H752)</f>
        <v>5</v>
      </c>
      <c r="J752">
        <f>IF($A752="",0,IF(AND(OR('Cuadro-de-mando'!$B$4="(Todas)",'Cuadro-de-mando'!$B$4=$A752),OR('Cuadro-de-mando'!$E$4="(Todas)",'Cuadro-de-mando'!$E$4=$B752),OR('Cuadro-de-mando'!$H$4="(Todas)",'Cuadro-de-mando'!$H$4=$C752),OR('Cuadro-de-mando'!$K$4="(Todas)",'Cuadro-de-mando'!$K$4=$E752),OR('Cuadro-de-mando'!$N$4="(Todos)",'Cuadro-de-mando'!$N$4=$F752)),1,0))</f>
        <v>1</v>
      </c>
    </row>
    <row r="753" spans="1:10" x14ac:dyDescent="0.25">
      <c r="A753" t="str">
        <f>IF(Tienda_1!$A753="","","Tienda 1")</f>
        <v>Tienda 1</v>
      </c>
      <c r="B753" t="str">
        <f>IF($A753="","",Tienda_1!B753)</f>
        <v>Electrodomésticos</v>
      </c>
      <c r="C753" t="str">
        <f>IF($A753="","",Tienda_1!G753)</f>
        <v>Bogotá</v>
      </c>
      <c r="D753" t="str">
        <f>IF($A753="","",Tienda_1!F753)</f>
        <v>Beatriz Morales</v>
      </c>
      <c r="E753" t="str">
        <f>IF($A753="","",Tienda_1!I753)</f>
        <v>Tarjeta de crédito</v>
      </c>
      <c r="F753">
        <f>IF($A753="","",VALUE(RIGHT(Tienda_1!E753,4)))</f>
        <v>2020</v>
      </c>
      <c r="G753">
        <f>IF($A753="","",Tienda_1!C753)</f>
        <v>667900</v>
      </c>
      <c r="H753">
        <f>IF($A753="","",Tienda_1!D753)</f>
        <v>33800</v>
      </c>
      <c r="I753">
        <f>IF($A753="","",Tienda_1!H753)</f>
        <v>5</v>
      </c>
      <c r="J753">
        <f>IF($A753="",0,IF(AND(OR('Cuadro-de-mando'!$B$4="(Todas)",'Cuadro-de-mando'!$B$4=$A753),OR('Cuadro-de-mando'!$E$4="(Todas)",'Cuadro-de-mando'!$E$4=$B753),OR('Cuadro-de-mando'!$H$4="(Todas)",'Cuadro-de-mando'!$H$4=$C753),OR('Cuadro-de-mando'!$K$4="(Todas)",'Cuadro-de-mando'!$K$4=$E753),OR('Cuadro-de-mando'!$N$4="(Todos)",'Cuadro-de-mando'!$N$4=$F753)),1,0))</f>
        <v>1</v>
      </c>
    </row>
    <row r="754" spans="1:10" x14ac:dyDescent="0.25">
      <c r="A754" t="str">
        <f>IF(Tienda_1!$A754="","","Tienda 1")</f>
        <v>Tienda 1</v>
      </c>
      <c r="B754" t="str">
        <f>IF($A754="","",Tienda_1!B754)</f>
        <v>Muebles</v>
      </c>
      <c r="C754" t="str">
        <f>IF($A754="","",Tienda_1!G754)</f>
        <v>Bogotá</v>
      </c>
      <c r="D754" t="str">
        <f>IF($A754="","",Tienda_1!F754)</f>
        <v>Blanca Ramirez</v>
      </c>
      <c r="E754" t="str">
        <f>IF($A754="","",Tienda_1!I754)</f>
        <v>Tarjeta de crédito</v>
      </c>
      <c r="F754">
        <f>IF($A754="","",VALUE(RIGHT(Tienda_1!E754,4)))</f>
        <v>2022</v>
      </c>
      <c r="G754">
        <f>IF($A754="","",Tienda_1!C754)</f>
        <v>285700</v>
      </c>
      <c r="H754">
        <f>IF($A754="","",Tienda_1!D754)</f>
        <v>17600</v>
      </c>
      <c r="I754">
        <f>IF($A754="","",Tienda_1!H754)</f>
        <v>5</v>
      </c>
      <c r="J754">
        <f>IF($A754="",0,IF(AND(OR('Cuadro-de-mando'!$B$4="(Todas)",'Cuadro-de-mando'!$B$4=$A754),OR('Cuadro-de-mando'!$E$4="(Todas)",'Cuadro-de-mando'!$E$4=$B754),OR('Cuadro-de-mando'!$H$4="(Todas)",'Cuadro-de-mando'!$H$4=$C754),OR('Cuadro-de-mando'!$K$4="(Todas)",'Cuadro-de-mando'!$K$4=$E754),OR('Cuadro-de-mando'!$N$4="(Todos)",'Cuadro-de-mando'!$N$4=$F754)),1,0))</f>
        <v>1</v>
      </c>
    </row>
    <row r="755" spans="1:10" x14ac:dyDescent="0.25">
      <c r="A755" t="str">
        <f>IF(Tienda_1!$A755="","","Tienda 1")</f>
        <v>Tienda 1</v>
      </c>
      <c r="B755" t="str">
        <f>IF($A755="","",Tienda_1!B755)</f>
        <v>Electrodomésticos</v>
      </c>
      <c r="C755" t="str">
        <f>IF($A755="","",Tienda_1!G755)</f>
        <v>Medellín</v>
      </c>
      <c r="D755" t="str">
        <f>IF($A755="","",Tienda_1!F755)</f>
        <v>Rafael Acosta</v>
      </c>
      <c r="E755" t="str">
        <f>IF($A755="","",Tienda_1!I755)</f>
        <v>Tarjeta de crédito</v>
      </c>
      <c r="F755">
        <f>IF($A755="","",VALUE(RIGHT(Tienda_1!E755,4)))</f>
        <v>2021</v>
      </c>
      <c r="G755">
        <f>IF($A755="","",Tienda_1!C755)</f>
        <v>1337100</v>
      </c>
      <c r="H755">
        <f>IF($A755="","",Tienda_1!D755)</f>
        <v>69400</v>
      </c>
      <c r="I755">
        <f>IF($A755="","",Tienda_1!H755)</f>
        <v>5</v>
      </c>
      <c r="J755">
        <f>IF($A755="",0,IF(AND(OR('Cuadro-de-mando'!$B$4="(Todas)",'Cuadro-de-mando'!$B$4=$A755),OR('Cuadro-de-mando'!$E$4="(Todas)",'Cuadro-de-mando'!$E$4=$B755),OR('Cuadro-de-mando'!$H$4="(Todas)",'Cuadro-de-mando'!$H$4=$C755),OR('Cuadro-de-mando'!$K$4="(Todas)",'Cuadro-de-mando'!$K$4=$E755),OR('Cuadro-de-mando'!$N$4="(Todos)",'Cuadro-de-mando'!$N$4=$F755)),1,0))</f>
        <v>1</v>
      </c>
    </row>
    <row r="756" spans="1:10" x14ac:dyDescent="0.25">
      <c r="A756" t="str">
        <f>IF(Tienda_1!$A756="","","Tienda 1")</f>
        <v>Tienda 1</v>
      </c>
      <c r="B756" t="str">
        <f>IF($A756="","",Tienda_1!B756)</f>
        <v>Muebles</v>
      </c>
      <c r="C756" t="str">
        <f>IF($A756="","",Tienda_1!G756)</f>
        <v>Pereira</v>
      </c>
      <c r="D756" t="str">
        <f>IF($A756="","",Tienda_1!F756)</f>
        <v>Lucas Olivera</v>
      </c>
      <c r="E756" t="str">
        <f>IF($A756="","",Tienda_1!I756)</f>
        <v>Nequi</v>
      </c>
      <c r="F756">
        <f>IF($A756="","",VALUE(RIGHT(Tienda_1!E756,4)))</f>
        <v>2020</v>
      </c>
      <c r="G756">
        <f>IF($A756="","",Tienda_1!C756)</f>
        <v>278100</v>
      </c>
      <c r="H756">
        <f>IF($A756="","",Tienda_1!D756)</f>
        <v>13000</v>
      </c>
      <c r="I756">
        <f>IF($A756="","",Tienda_1!H756)</f>
        <v>5</v>
      </c>
      <c r="J756">
        <f>IF($A756="",0,IF(AND(OR('Cuadro-de-mando'!$B$4="(Todas)",'Cuadro-de-mando'!$B$4=$A756),OR('Cuadro-de-mando'!$E$4="(Todas)",'Cuadro-de-mando'!$E$4=$B756),OR('Cuadro-de-mando'!$H$4="(Todas)",'Cuadro-de-mando'!$H$4=$C756),OR('Cuadro-de-mando'!$K$4="(Todas)",'Cuadro-de-mando'!$K$4=$E756),OR('Cuadro-de-mando'!$N$4="(Todos)",'Cuadro-de-mando'!$N$4=$F756)),1,0))</f>
        <v>1</v>
      </c>
    </row>
    <row r="757" spans="1:10" x14ac:dyDescent="0.25">
      <c r="A757" t="str">
        <f>IF(Tienda_1!$A757="","","Tienda 1")</f>
        <v>Tienda 1</v>
      </c>
      <c r="B757" t="str">
        <f>IF($A757="","",Tienda_1!B757)</f>
        <v>Electrodomésticos</v>
      </c>
      <c r="C757" t="str">
        <f>IF($A757="","",Tienda_1!G757)</f>
        <v>Bucaramanga</v>
      </c>
      <c r="D757" t="str">
        <f>IF($A757="","",Tienda_1!F757)</f>
        <v>Juliana Costa</v>
      </c>
      <c r="E757" t="str">
        <f>IF($A757="","",Tienda_1!I757)</f>
        <v>Tarjeta de crédito</v>
      </c>
      <c r="F757">
        <f>IF($A757="","",VALUE(RIGHT(Tienda_1!E757,4)))</f>
        <v>2022</v>
      </c>
      <c r="G757">
        <f>IF($A757="","",Tienda_1!C757)</f>
        <v>2106100</v>
      </c>
      <c r="H757">
        <f>IF($A757="","",Tienda_1!D757)</f>
        <v>110300</v>
      </c>
      <c r="I757">
        <f>IF($A757="","",Tienda_1!H757)</f>
        <v>4</v>
      </c>
      <c r="J757">
        <f>IF($A757="",0,IF(AND(OR('Cuadro-de-mando'!$B$4="(Todas)",'Cuadro-de-mando'!$B$4=$A757),OR('Cuadro-de-mando'!$E$4="(Todas)",'Cuadro-de-mando'!$E$4=$B757),OR('Cuadro-de-mando'!$H$4="(Todas)",'Cuadro-de-mando'!$H$4=$C757),OR('Cuadro-de-mando'!$K$4="(Todas)",'Cuadro-de-mando'!$K$4=$E757),OR('Cuadro-de-mando'!$N$4="(Todos)",'Cuadro-de-mando'!$N$4=$F757)),1,0))</f>
        <v>1</v>
      </c>
    </row>
    <row r="758" spans="1:10" x14ac:dyDescent="0.25">
      <c r="A758" t="str">
        <f>IF(Tienda_1!$A758="","","Tienda 1")</f>
        <v>Tienda 1</v>
      </c>
      <c r="B758" t="str">
        <f>IF($A758="","",Tienda_1!B758)</f>
        <v>Deportes y diversión</v>
      </c>
      <c r="C758" t="str">
        <f>IF($A758="","",Tienda_1!G758)</f>
        <v>Pereira</v>
      </c>
      <c r="D758" t="str">
        <f>IF($A758="","",Tienda_1!F758)</f>
        <v>Blanca Ramirez</v>
      </c>
      <c r="E758" t="str">
        <f>IF($A758="","",Tienda_1!I758)</f>
        <v>Tarjeta de crédito</v>
      </c>
      <c r="F758">
        <f>IF($A758="","",VALUE(RIGHT(Tienda_1!E758,4)))</f>
        <v>2020</v>
      </c>
      <c r="G758">
        <f>IF($A758="","",Tienda_1!C758)</f>
        <v>42900</v>
      </c>
      <c r="H758">
        <f>IF($A758="","",Tienda_1!D758)</f>
        <v>0</v>
      </c>
      <c r="I758">
        <f>IF($A758="","",Tienda_1!H758)</f>
        <v>5</v>
      </c>
      <c r="J758">
        <f>IF($A758="",0,IF(AND(OR('Cuadro-de-mando'!$B$4="(Todas)",'Cuadro-de-mando'!$B$4=$A758),OR('Cuadro-de-mando'!$E$4="(Todas)",'Cuadro-de-mando'!$E$4=$B758),OR('Cuadro-de-mando'!$H$4="(Todas)",'Cuadro-de-mando'!$H$4=$C758),OR('Cuadro-de-mando'!$K$4="(Todas)",'Cuadro-de-mando'!$K$4=$E758),OR('Cuadro-de-mando'!$N$4="(Todos)",'Cuadro-de-mando'!$N$4=$F758)),1,0))</f>
        <v>1</v>
      </c>
    </row>
    <row r="759" spans="1:10" x14ac:dyDescent="0.25">
      <c r="A759" t="str">
        <f>IF(Tienda_1!$A759="","","Tienda 1")</f>
        <v>Tienda 1</v>
      </c>
      <c r="B759" t="str">
        <f>IF($A759="","",Tienda_1!B759)</f>
        <v>Muebles</v>
      </c>
      <c r="C759" t="str">
        <f>IF($A759="","",Tienda_1!G759)</f>
        <v>Medellín</v>
      </c>
      <c r="D759" t="str">
        <f>IF($A759="","",Tienda_1!F759)</f>
        <v>Santiago Silva</v>
      </c>
      <c r="E759" t="str">
        <f>IF($A759="","",Tienda_1!I759)</f>
        <v>Tarjeta de crédito</v>
      </c>
      <c r="F759">
        <f>IF($A759="","",VALUE(RIGHT(Tienda_1!E759,4)))</f>
        <v>2021</v>
      </c>
      <c r="G759">
        <f>IF($A759="","",Tienda_1!C759)</f>
        <v>885300</v>
      </c>
      <c r="H759">
        <f>IF($A759="","",Tienda_1!D759)</f>
        <v>49500</v>
      </c>
      <c r="I759">
        <f>IF($A759="","",Tienda_1!H759)</f>
        <v>1</v>
      </c>
      <c r="J759">
        <f>IF($A759="",0,IF(AND(OR('Cuadro-de-mando'!$B$4="(Todas)",'Cuadro-de-mando'!$B$4=$A759),OR('Cuadro-de-mando'!$E$4="(Todas)",'Cuadro-de-mando'!$E$4=$B759),OR('Cuadro-de-mando'!$H$4="(Todas)",'Cuadro-de-mando'!$H$4=$C759),OR('Cuadro-de-mando'!$K$4="(Todas)",'Cuadro-de-mando'!$K$4=$E759),OR('Cuadro-de-mando'!$N$4="(Todos)",'Cuadro-de-mando'!$N$4=$F759)),1,0))</f>
        <v>1</v>
      </c>
    </row>
    <row r="760" spans="1:10" x14ac:dyDescent="0.25">
      <c r="A760" t="str">
        <f>IF(Tienda_1!$A760="","","Tienda 1")</f>
        <v>Tienda 1</v>
      </c>
      <c r="B760" t="str">
        <f>IF($A760="","",Tienda_1!B760)</f>
        <v>Muebles</v>
      </c>
      <c r="C760" t="str">
        <f>IF($A760="","",Tienda_1!G760)</f>
        <v>Bogotá</v>
      </c>
      <c r="D760" t="str">
        <f>IF($A760="","",Tienda_1!F760)</f>
        <v>Blanca Ramirez</v>
      </c>
      <c r="E760" t="str">
        <f>IF($A760="","",Tienda_1!I760)</f>
        <v>Nequi</v>
      </c>
      <c r="F760">
        <f>IF($A760="","",VALUE(RIGHT(Tienda_1!E760,4)))</f>
        <v>2020</v>
      </c>
      <c r="G760">
        <f>IF($A760="","",Tienda_1!C760)</f>
        <v>758600</v>
      </c>
      <c r="H760">
        <f>IF($A760="","",Tienda_1!D760)</f>
        <v>40600</v>
      </c>
      <c r="I760">
        <f>IF($A760="","",Tienda_1!H760)</f>
        <v>1</v>
      </c>
      <c r="J760">
        <f>IF($A760="",0,IF(AND(OR('Cuadro-de-mando'!$B$4="(Todas)",'Cuadro-de-mando'!$B$4=$A760),OR('Cuadro-de-mando'!$E$4="(Todas)",'Cuadro-de-mando'!$E$4=$B760),OR('Cuadro-de-mando'!$H$4="(Todas)",'Cuadro-de-mando'!$H$4=$C760),OR('Cuadro-de-mando'!$K$4="(Todas)",'Cuadro-de-mando'!$K$4=$E760),OR('Cuadro-de-mando'!$N$4="(Todos)",'Cuadro-de-mando'!$N$4=$F760)),1,0))</f>
        <v>1</v>
      </c>
    </row>
    <row r="761" spans="1:10" x14ac:dyDescent="0.25">
      <c r="A761" t="str">
        <f>IF(Tienda_1!$A761="","","Tienda 1")</f>
        <v>Tienda 1</v>
      </c>
      <c r="B761" t="str">
        <f>IF($A761="","",Tienda_1!B761)</f>
        <v>Artículos para el hogar</v>
      </c>
      <c r="C761" t="str">
        <f>IF($A761="","",Tienda_1!G761)</f>
        <v>Medellín</v>
      </c>
      <c r="D761" t="str">
        <f>IF($A761="","",Tienda_1!F761)</f>
        <v>Blanca Ramirez</v>
      </c>
      <c r="E761" t="str">
        <f>IF($A761="","",Tienda_1!I761)</f>
        <v>Tarjeta de crédito</v>
      </c>
      <c r="F761">
        <f>IF($A761="","",VALUE(RIGHT(Tienda_1!E761,4)))</f>
        <v>2022</v>
      </c>
      <c r="G761">
        <f>IF($A761="","",Tienda_1!C761)</f>
        <v>32200</v>
      </c>
      <c r="H761">
        <f>IF($A761="","",Tienda_1!D761)</f>
        <v>6500</v>
      </c>
      <c r="I761">
        <f>IF($A761="","",Tienda_1!H761)</f>
        <v>5</v>
      </c>
      <c r="J761">
        <f>IF($A761="",0,IF(AND(OR('Cuadro-de-mando'!$B$4="(Todas)",'Cuadro-de-mando'!$B$4=$A761),OR('Cuadro-de-mando'!$E$4="(Todas)",'Cuadro-de-mando'!$E$4=$B761),OR('Cuadro-de-mando'!$H$4="(Todas)",'Cuadro-de-mando'!$H$4=$C761),OR('Cuadro-de-mando'!$K$4="(Todas)",'Cuadro-de-mando'!$K$4=$E761),OR('Cuadro-de-mando'!$N$4="(Todos)",'Cuadro-de-mando'!$N$4=$F761)),1,0))</f>
        <v>1</v>
      </c>
    </row>
    <row r="762" spans="1:10" x14ac:dyDescent="0.25">
      <c r="A762" t="str">
        <f>IF(Tienda_1!$A762="","","Tienda 1")</f>
        <v>Tienda 1</v>
      </c>
      <c r="B762" t="str">
        <f>IF($A762="","",Tienda_1!B762)</f>
        <v>Juguetes</v>
      </c>
      <c r="C762" t="str">
        <f>IF($A762="","",Tienda_1!G762)</f>
        <v>Medellín</v>
      </c>
      <c r="D762" t="str">
        <f>IF($A762="","",Tienda_1!F762)</f>
        <v>Mariana Herrera</v>
      </c>
      <c r="E762" t="str">
        <f>IF($A762="","",Tienda_1!I762)</f>
        <v>Tarjeta de crédito</v>
      </c>
      <c r="F762">
        <f>IF($A762="","",VALUE(RIGHT(Tienda_1!E762,4)))</f>
        <v>2021</v>
      </c>
      <c r="G762">
        <f>IF($A762="","",Tienda_1!C762)</f>
        <v>17100</v>
      </c>
      <c r="H762">
        <f>IF($A762="","",Tienda_1!D762)</f>
        <v>0</v>
      </c>
      <c r="I762">
        <f>IF($A762="","",Tienda_1!H762)</f>
        <v>4</v>
      </c>
      <c r="J762">
        <f>IF($A762="",0,IF(AND(OR('Cuadro-de-mando'!$B$4="(Todas)",'Cuadro-de-mando'!$B$4=$A762),OR('Cuadro-de-mando'!$E$4="(Todas)",'Cuadro-de-mando'!$E$4=$B762),OR('Cuadro-de-mando'!$H$4="(Todas)",'Cuadro-de-mando'!$H$4=$C762),OR('Cuadro-de-mando'!$K$4="(Todas)",'Cuadro-de-mando'!$K$4=$E762),OR('Cuadro-de-mando'!$N$4="(Todos)",'Cuadro-de-mando'!$N$4=$F762)),1,0))</f>
        <v>1</v>
      </c>
    </row>
    <row r="763" spans="1:10" x14ac:dyDescent="0.25">
      <c r="A763" t="str">
        <f>IF(Tienda_1!$A763="","","Tienda 1")</f>
        <v>Tienda 1</v>
      </c>
      <c r="B763" t="str">
        <f>IF($A763="","",Tienda_1!B763)</f>
        <v>Juguetes</v>
      </c>
      <c r="C763" t="str">
        <f>IF($A763="","",Tienda_1!G763)</f>
        <v>Cali</v>
      </c>
      <c r="D763" t="str">
        <f>IF($A763="","",Tienda_1!F763)</f>
        <v>Ángel Rodriguez</v>
      </c>
      <c r="E763" t="str">
        <f>IF($A763="","",Tienda_1!I763)</f>
        <v>Tarjeta de crédito</v>
      </c>
      <c r="F763">
        <f>IF($A763="","",VALUE(RIGHT(Tienda_1!E763,4)))</f>
        <v>2020</v>
      </c>
      <c r="G763">
        <f>IF($A763="","",Tienda_1!C763)</f>
        <v>64500</v>
      </c>
      <c r="H763">
        <f>IF($A763="","",Tienda_1!D763)</f>
        <v>3800</v>
      </c>
      <c r="I763">
        <f>IF($A763="","",Tienda_1!H763)</f>
        <v>4</v>
      </c>
      <c r="J763">
        <f>IF($A763="",0,IF(AND(OR('Cuadro-de-mando'!$B$4="(Todas)",'Cuadro-de-mando'!$B$4=$A763),OR('Cuadro-de-mando'!$E$4="(Todas)",'Cuadro-de-mando'!$E$4=$B763),OR('Cuadro-de-mando'!$H$4="(Todas)",'Cuadro-de-mando'!$H$4=$C763),OR('Cuadro-de-mando'!$K$4="(Todas)",'Cuadro-de-mando'!$K$4=$E763),OR('Cuadro-de-mando'!$N$4="(Todos)",'Cuadro-de-mando'!$N$4=$F763)),1,0))</f>
        <v>1</v>
      </c>
    </row>
    <row r="764" spans="1:10" x14ac:dyDescent="0.25">
      <c r="A764" t="str">
        <f>IF(Tienda_1!$A764="","","Tienda 1")</f>
        <v>Tienda 1</v>
      </c>
      <c r="B764" t="str">
        <f>IF($A764="","",Tienda_1!B764)</f>
        <v>Juguetes</v>
      </c>
      <c r="C764" t="str">
        <f>IF($A764="","",Tienda_1!G764)</f>
        <v>Medellín</v>
      </c>
      <c r="D764" t="str">
        <f>IF($A764="","",Tienda_1!F764)</f>
        <v>Ángel Rodriguez</v>
      </c>
      <c r="E764" t="str">
        <f>IF($A764="","",Tienda_1!I764)</f>
        <v>Tarjeta de débito</v>
      </c>
      <c r="F764">
        <f>IF($A764="","",VALUE(RIGHT(Tienda_1!E764,4)))</f>
        <v>2020</v>
      </c>
      <c r="G764">
        <f>IF($A764="","",Tienda_1!C764)</f>
        <v>16600</v>
      </c>
      <c r="H764">
        <f>IF($A764="","",Tienda_1!D764)</f>
        <v>0</v>
      </c>
      <c r="I764">
        <f>IF($A764="","",Tienda_1!H764)</f>
        <v>1</v>
      </c>
      <c r="J764">
        <f>IF($A764="",0,IF(AND(OR('Cuadro-de-mando'!$B$4="(Todas)",'Cuadro-de-mando'!$B$4=$A764),OR('Cuadro-de-mando'!$E$4="(Todas)",'Cuadro-de-mando'!$E$4=$B764),OR('Cuadro-de-mando'!$H$4="(Todas)",'Cuadro-de-mando'!$H$4=$C764),OR('Cuadro-de-mando'!$K$4="(Todas)",'Cuadro-de-mando'!$K$4=$E764),OR('Cuadro-de-mando'!$N$4="(Todos)",'Cuadro-de-mando'!$N$4=$F764)),1,0))</f>
        <v>1</v>
      </c>
    </row>
    <row r="765" spans="1:10" x14ac:dyDescent="0.25">
      <c r="A765" t="str">
        <f>IF(Tienda_1!$A765="","","Tienda 1")</f>
        <v>Tienda 1</v>
      </c>
      <c r="B765" t="str">
        <f>IF($A765="","",Tienda_1!B765)</f>
        <v>Electrodomésticos</v>
      </c>
      <c r="C765" t="str">
        <f>IF($A765="","",Tienda_1!G765)</f>
        <v>Bogotá</v>
      </c>
      <c r="D765" t="str">
        <f>IF($A765="","",Tienda_1!F765)</f>
        <v>Ángel Rodriguez</v>
      </c>
      <c r="E765" t="str">
        <f>IF($A765="","",Tienda_1!I765)</f>
        <v>Tarjeta de crédito</v>
      </c>
      <c r="F765">
        <f>IF($A765="","",VALUE(RIGHT(Tienda_1!E765,4)))</f>
        <v>2022</v>
      </c>
      <c r="G765">
        <f>IF($A765="","",Tienda_1!C765)</f>
        <v>1516500</v>
      </c>
      <c r="H765">
        <f>IF($A765="","",Tienda_1!D765)</f>
        <v>81300</v>
      </c>
      <c r="I765">
        <f>IF($A765="","",Tienda_1!H765)</f>
        <v>5</v>
      </c>
      <c r="J765">
        <f>IF($A765="",0,IF(AND(OR('Cuadro-de-mando'!$B$4="(Todas)",'Cuadro-de-mando'!$B$4=$A765),OR('Cuadro-de-mando'!$E$4="(Todas)",'Cuadro-de-mando'!$E$4=$B765),OR('Cuadro-de-mando'!$H$4="(Todas)",'Cuadro-de-mando'!$H$4=$C765),OR('Cuadro-de-mando'!$K$4="(Todas)",'Cuadro-de-mando'!$K$4=$E765),OR('Cuadro-de-mando'!$N$4="(Todos)",'Cuadro-de-mando'!$N$4=$F765)),1,0))</f>
        <v>1</v>
      </c>
    </row>
    <row r="766" spans="1:10" x14ac:dyDescent="0.25">
      <c r="A766" t="str">
        <f>IF(Tienda_1!$A766="","","Tienda 1")</f>
        <v>Tienda 1</v>
      </c>
      <c r="B766" t="str">
        <f>IF($A766="","",Tienda_1!B766)</f>
        <v>Juguetes</v>
      </c>
      <c r="C766" t="str">
        <f>IF($A766="","",Tienda_1!G766)</f>
        <v>Bogotá</v>
      </c>
      <c r="D766" t="str">
        <f>IF($A766="","",Tienda_1!F766)</f>
        <v>Lucas Olivera</v>
      </c>
      <c r="E766" t="str">
        <f>IF($A766="","",Tienda_1!I766)</f>
        <v>Cupón</v>
      </c>
      <c r="F766">
        <f>IF($A766="","",VALUE(RIGHT(Tienda_1!E766,4)))</f>
        <v>2021</v>
      </c>
      <c r="G766">
        <f>IF($A766="","",Tienda_1!C766)</f>
        <v>37400</v>
      </c>
      <c r="H766">
        <f>IF($A766="","",Tienda_1!D766)</f>
        <v>2200</v>
      </c>
      <c r="I766">
        <f>IF($A766="","",Tienda_1!H766)</f>
        <v>5</v>
      </c>
      <c r="J766">
        <f>IF($A766="",0,IF(AND(OR('Cuadro-de-mando'!$B$4="(Todas)",'Cuadro-de-mando'!$B$4=$A766),OR('Cuadro-de-mando'!$E$4="(Todas)",'Cuadro-de-mando'!$E$4=$B766),OR('Cuadro-de-mando'!$H$4="(Todas)",'Cuadro-de-mando'!$H$4=$C766),OR('Cuadro-de-mando'!$K$4="(Todas)",'Cuadro-de-mando'!$K$4=$E766),OR('Cuadro-de-mando'!$N$4="(Todos)",'Cuadro-de-mando'!$N$4=$F766)),1,0))</f>
        <v>1</v>
      </c>
    </row>
    <row r="767" spans="1:10" x14ac:dyDescent="0.25">
      <c r="A767" t="str">
        <f>IF(Tienda_1!$A767="","","Tienda 1")</f>
        <v>Tienda 1</v>
      </c>
      <c r="B767" t="str">
        <f>IF($A767="","",Tienda_1!B767)</f>
        <v>Juguetes</v>
      </c>
      <c r="C767" t="str">
        <f>IF($A767="","",Tienda_1!G767)</f>
        <v>Bogotá</v>
      </c>
      <c r="D767" t="str">
        <f>IF($A767="","",Tienda_1!F767)</f>
        <v>Maria Alfonso</v>
      </c>
      <c r="E767" t="str">
        <f>IF($A767="","",Tienda_1!I767)</f>
        <v>Tarjeta de crédito</v>
      </c>
      <c r="F767">
        <f>IF($A767="","",VALUE(RIGHT(Tienda_1!E767,4)))</f>
        <v>2021</v>
      </c>
      <c r="G767">
        <f>IF($A767="","",Tienda_1!C767)</f>
        <v>13400</v>
      </c>
      <c r="H767">
        <f>IF($A767="","",Tienda_1!D767)</f>
        <v>1400</v>
      </c>
      <c r="I767">
        <f>IF($A767="","",Tienda_1!H767)</f>
        <v>5</v>
      </c>
      <c r="J767">
        <f>IF($A767="",0,IF(AND(OR('Cuadro-de-mando'!$B$4="(Todas)",'Cuadro-de-mando'!$B$4=$A767),OR('Cuadro-de-mando'!$E$4="(Todas)",'Cuadro-de-mando'!$E$4=$B767),OR('Cuadro-de-mando'!$H$4="(Todas)",'Cuadro-de-mando'!$H$4=$C767),OR('Cuadro-de-mando'!$K$4="(Todas)",'Cuadro-de-mando'!$K$4=$E767),OR('Cuadro-de-mando'!$N$4="(Todos)",'Cuadro-de-mando'!$N$4=$F767)),1,0))</f>
        <v>1</v>
      </c>
    </row>
    <row r="768" spans="1:10" x14ac:dyDescent="0.25">
      <c r="A768" t="str">
        <f>IF(Tienda_1!$A768="","","Tienda 1")</f>
        <v>Tienda 1</v>
      </c>
      <c r="B768" t="str">
        <f>IF($A768="","",Tienda_1!B768)</f>
        <v>Electrónicos</v>
      </c>
      <c r="C768" t="str">
        <f>IF($A768="","",Tienda_1!G768)</f>
        <v>Medellín</v>
      </c>
      <c r="D768" t="str">
        <f>IF($A768="","",Tienda_1!F768)</f>
        <v>Felipe Santos</v>
      </c>
      <c r="E768" t="str">
        <f>IF($A768="","",Tienda_1!I768)</f>
        <v>Tarjeta de crédito</v>
      </c>
      <c r="F768">
        <f>IF($A768="","",VALUE(RIGHT(Tienda_1!E768,4)))</f>
        <v>2022</v>
      </c>
      <c r="G768">
        <f>IF($A768="","",Tienda_1!C768)</f>
        <v>318000</v>
      </c>
      <c r="H768">
        <f>IF($A768="","",Tienda_1!D768)</f>
        <v>24100</v>
      </c>
      <c r="I768">
        <f>IF($A768="","",Tienda_1!H768)</f>
        <v>4</v>
      </c>
      <c r="J768">
        <f>IF($A768="",0,IF(AND(OR('Cuadro-de-mando'!$B$4="(Todas)",'Cuadro-de-mando'!$B$4=$A768),OR('Cuadro-de-mando'!$E$4="(Todas)",'Cuadro-de-mando'!$E$4=$B768),OR('Cuadro-de-mando'!$H$4="(Todas)",'Cuadro-de-mando'!$H$4=$C768),OR('Cuadro-de-mando'!$K$4="(Todas)",'Cuadro-de-mando'!$K$4=$E768),OR('Cuadro-de-mando'!$N$4="(Todos)",'Cuadro-de-mando'!$N$4=$F768)),1,0))</f>
        <v>1</v>
      </c>
    </row>
    <row r="769" spans="1:10" x14ac:dyDescent="0.25">
      <c r="A769" t="str">
        <f>IF(Tienda_1!$A769="","","Tienda 1")</f>
        <v>Tienda 1</v>
      </c>
      <c r="B769" t="str">
        <f>IF($A769="","",Tienda_1!B769)</f>
        <v>Deportes y diversión</v>
      </c>
      <c r="C769" t="str">
        <f>IF($A769="","",Tienda_1!G769)</f>
        <v>Medellín</v>
      </c>
      <c r="D769" t="str">
        <f>IF($A769="","",Tienda_1!F769)</f>
        <v>Maria Alfonso</v>
      </c>
      <c r="E769" t="str">
        <f>IF($A769="","",Tienda_1!I769)</f>
        <v>Tarjeta de crédito</v>
      </c>
      <c r="F769">
        <f>IF($A769="","",VALUE(RIGHT(Tienda_1!E769,4)))</f>
        <v>2023</v>
      </c>
      <c r="G769">
        <f>IF($A769="","",Tienda_1!C769)</f>
        <v>31000</v>
      </c>
      <c r="H769">
        <f>IF($A769="","",Tienda_1!D769)</f>
        <v>2400</v>
      </c>
      <c r="I769">
        <f>IF($A769="","",Tienda_1!H769)</f>
        <v>3</v>
      </c>
      <c r="J769">
        <f>IF($A769="",0,IF(AND(OR('Cuadro-de-mando'!$B$4="(Todas)",'Cuadro-de-mando'!$B$4=$A769),OR('Cuadro-de-mando'!$E$4="(Todas)",'Cuadro-de-mando'!$E$4=$B769),OR('Cuadro-de-mando'!$H$4="(Todas)",'Cuadro-de-mando'!$H$4=$C769),OR('Cuadro-de-mando'!$K$4="(Todas)",'Cuadro-de-mando'!$K$4=$E769),OR('Cuadro-de-mando'!$N$4="(Todos)",'Cuadro-de-mando'!$N$4=$F769)),1,0))</f>
        <v>1</v>
      </c>
    </row>
    <row r="770" spans="1:10" x14ac:dyDescent="0.25">
      <c r="A770" t="str">
        <f>IF(Tienda_1!$A770="","","Tienda 1")</f>
        <v>Tienda 1</v>
      </c>
      <c r="B770" t="str">
        <f>IF($A770="","",Tienda_1!B770)</f>
        <v>Electrónicos</v>
      </c>
      <c r="C770" t="str">
        <f>IF($A770="","",Tienda_1!G770)</f>
        <v>Cali</v>
      </c>
      <c r="D770" t="str">
        <f>IF($A770="","",Tienda_1!F770)</f>
        <v>Rafael Acosta</v>
      </c>
      <c r="E770" t="str">
        <f>IF($A770="","",Tienda_1!I770)</f>
        <v>Tarjeta de crédito</v>
      </c>
      <c r="F770">
        <f>IF($A770="","",VALUE(RIGHT(Tienda_1!E770,4)))</f>
        <v>2020</v>
      </c>
      <c r="G770">
        <f>IF($A770="","",Tienda_1!C770)</f>
        <v>132000</v>
      </c>
      <c r="H770">
        <f>IF($A770="","",Tienda_1!D770)</f>
        <v>5200</v>
      </c>
      <c r="I770">
        <f>IF($A770="","",Tienda_1!H770)</f>
        <v>5</v>
      </c>
      <c r="J770">
        <f>IF($A770="",0,IF(AND(OR('Cuadro-de-mando'!$B$4="(Todas)",'Cuadro-de-mando'!$B$4=$A770),OR('Cuadro-de-mando'!$E$4="(Todas)",'Cuadro-de-mando'!$E$4=$B770),OR('Cuadro-de-mando'!$H$4="(Todas)",'Cuadro-de-mando'!$H$4=$C770),OR('Cuadro-de-mando'!$K$4="(Todas)",'Cuadro-de-mando'!$K$4=$E770),OR('Cuadro-de-mando'!$N$4="(Todos)",'Cuadro-de-mando'!$N$4=$F770)),1,0))</f>
        <v>1</v>
      </c>
    </row>
    <row r="771" spans="1:10" x14ac:dyDescent="0.25">
      <c r="A771" t="str">
        <f>IF(Tienda_1!$A771="","","Tienda 1")</f>
        <v>Tienda 1</v>
      </c>
      <c r="B771" t="str">
        <f>IF($A771="","",Tienda_1!B771)</f>
        <v>Muebles</v>
      </c>
      <c r="C771" t="str">
        <f>IF($A771="","",Tienda_1!G771)</f>
        <v>Medellín</v>
      </c>
      <c r="D771" t="str">
        <f>IF($A771="","",Tienda_1!F771)</f>
        <v>Pedro Gomez</v>
      </c>
      <c r="E771" t="str">
        <f>IF($A771="","",Tienda_1!I771)</f>
        <v>Tarjeta de crédito</v>
      </c>
      <c r="F771">
        <f>IF($A771="","",VALUE(RIGHT(Tienda_1!E771,4)))</f>
        <v>2020</v>
      </c>
      <c r="G771">
        <f>IF($A771="","",Tienda_1!C771)</f>
        <v>481300</v>
      </c>
      <c r="H771">
        <f>IF($A771="","",Tienda_1!D771)</f>
        <v>23800</v>
      </c>
      <c r="I771">
        <f>IF($A771="","",Tienda_1!H771)</f>
        <v>3</v>
      </c>
      <c r="J771">
        <f>IF($A771="",0,IF(AND(OR('Cuadro-de-mando'!$B$4="(Todas)",'Cuadro-de-mando'!$B$4=$A771),OR('Cuadro-de-mando'!$E$4="(Todas)",'Cuadro-de-mando'!$E$4=$B771),OR('Cuadro-de-mando'!$H$4="(Todas)",'Cuadro-de-mando'!$H$4=$C771),OR('Cuadro-de-mando'!$K$4="(Todas)",'Cuadro-de-mando'!$K$4=$E771),OR('Cuadro-de-mando'!$N$4="(Todos)",'Cuadro-de-mando'!$N$4=$F771)),1,0))</f>
        <v>1</v>
      </c>
    </row>
    <row r="772" spans="1:10" x14ac:dyDescent="0.25">
      <c r="A772" t="str">
        <f>IF(Tienda_1!$A772="","","Tienda 1")</f>
        <v>Tienda 1</v>
      </c>
      <c r="B772" t="str">
        <f>IF($A772="","",Tienda_1!B772)</f>
        <v>Juguetes</v>
      </c>
      <c r="C772" t="str">
        <f>IF($A772="","",Tienda_1!G772)</f>
        <v>Medellín</v>
      </c>
      <c r="D772" t="str">
        <f>IF($A772="","",Tienda_1!F772)</f>
        <v>Ángel Rodriguez</v>
      </c>
      <c r="E772" t="str">
        <f>IF($A772="","",Tienda_1!I772)</f>
        <v>Tarjeta de crédito</v>
      </c>
      <c r="F772">
        <f>IF($A772="","",VALUE(RIGHT(Tienda_1!E772,4)))</f>
        <v>2020</v>
      </c>
      <c r="G772">
        <f>IF($A772="","",Tienda_1!C772)</f>
        <v>41000</v>
      </c>
      <c r="H772">
        <f>IF($A772="","",Tienda_1!D772)</f>
        <v>2400</v>
      </c>
      <c r="I772">
        <f>IF($A772="","",Tienda_1!H772)</f>
        <v>5</v>
      </c>
      <c r="J772">
        <f>IF($A772="",0,IF(AND(OR('Cuadro-de-mando'!$B$4="(Todas)",'Cuadro-de-mando'!$B$4=$A772),OR('Cuadro-de-mando'!$E$4="(Todas)",'Cuadro-de-mando'!$E$4=$B772),OR('Cuadro-de-mando'!$H$4="(Todas)",'Cuadro-de-mando'!$H$4=$C772),OR('Cuadro-de-mando'!$K$4="(Todas)",'Cuadro-de-mando'!$K$4=$E772),OR('Cuadro-de-mando'!$N$4="(Todos)",'Cuadro-de-mando'!$N$4=$F772)),1,0))</f>
        <v>1</v>
      </c>
    </row>
    <row r="773" spans="1:10" x14ac:dyDescent="0.25">
      <c r="A773" t="str">
        <f>IF(Tienda_1!$A773="","","Tienda 1")</f>
        <v>Tienda 1</v>
      </c>
      <c r="B773" t="str">
        <f>IF($A773="","",Tienda_1!B773)</f>
        <v>Juguetes</v>
      </c>
      <c r="C773" t="str">
        <f>IF($A773="","",Tienda_1!G773)</f>
        <v>Bogotá</v>
      </c>
      <c r="D773" t="str">
        <f>IF($A773="","",Tienda_1!F773)</f>
        <v>Camila Rivera</v>
      </c>
      <c r="E773" t="str">
        <f>IF($A773="","",Tienda_1!I773)</f>
        <v>Nequi</v>
      </c>
      <c r="F773">
        <f>IF($A773="","",VALUE(RIGHT(Tienda_1!E773,4)))</f>
        <v>2021</v>
      </c>
      <c r="G773">
        <f>IF($A773="","",Tienda_1!C773)</f>
        <v>251100</v>
      </c>
      <c r="H773">
        <f>IF($A773="","",Tienda_1!D773)</f>
        <v>11600</v>
      </c>
      <c r="I773">
        <f>IF($A773="","",Tienda_1!H773)</f>
        <v>5</v>
      </c>
      <c r="J773">
        <f>IF($A773="",0,IF(AND(OR('Cuadro-de-mando'!$B$4="(Todas)",'Cuadro-de-mando'!$B$4=$A773),OR('Cuadro-de-mando'!$E$4="(Todas)",'Cuadro-de-mando'!$E$4=$B773),OR('Cuadro-de-mando'!$H$4="(Todas)",'Cuadro-de-mando'!$H$4=$C773),OR('Cuadro-de-mando'!$K$4="(Todas)",'Cuadro-de-mando'!$K$4=$E773),OR('Cuadro-de-mando'!$N$4="(Todos)",'Cuadro-de-mando'!$N$4=$F773)),1,0))</f>
        <v>1</v>
      </c>
    </row>
    <row r="774" spans="1:10" x14ac:dyDescent="0.25">
      <c r="A774" t="str">
        <f>IF(Tienda_1!$A774="","","Tienda 1")</f>
        <v>Tienda 1</v>
      </c>
      <c r="B774" t="str">
        <f>IF($A774="","",Tienda_1!B774)</f>
        <v>Muebles</v>
      </c>
      <c r="C774" t="str">
        <f>IF($A774="","",Tienda_1!G774)</f>
        <v>Bogotá</v>
      </c>
      <c r="D774" t="str">
        <f>IF($A774="","",Tienda_1!F774)</f>
        <v>Rafael Acosta</v>
      </c>
      <c r="E774" t="str">
        <f>IF($A774="","",Tienda_1!I774)</f>
        <v>Tarjeta de crédito</v>
      </c>
      <c r="F774">
        <f>IF($A774="","",VALUE(RIGHT(Tienda_1!E774,4)))</f>
        <v>2021</v>
      </c>
      <c r="G774">
        <f>IF($A774="","",Tienda_1!C774)</f>
        <v>251000</v>
      </c>
      <c r="H774">
        <f>IF($A774="","",Tienda_1!D774)</f>
        <v>13600</v>
      </c>
      <c r="I774">
        <f>IF($A774="","",Tienda_1!H774)</f>
        <v>3</v>
      </c>
      <c r="J774">
        <f>IF($A774="",0,IF(AND(OR('Cuadro-de-mando'!$B$4="(Todas)",'Cuadro-de-mando'!$B$4=$A774),OR('Cuadro-de-mando'!$E$4="(Todas)",'Cuadro-de-mando'!$E$4=$B774),OR('Cuadro-de-mando'!$H$4="(Todas)",'Cuadro-de-mando'!$H$4=$C774),OR('Cuadro-de-mando'!$K$4="(Todas)",'Cuadro-de-mando'!$K$4=$E774),OR('Cuadro-de-mando'!$N$4="(Todos)",'Cuadro-de-mando'!$N$4=$F774)),1,0))</f>
        <v>1</v>
      </c>
    </row>
    <row r="775" spans="1:10" x14ac:dyDescent="0.25">
      <c r="A775" t="str">
        <f>IF(Tienda_1!$A775="","","Tienda 1")</f>
        <v>Tienda 1</v>
      </c>
      <c r="B775" t="str">
        <f>IF($A775="","",Tienda_1!B775)</f>
        <v>Deportes y diversión</v>
      </c>
      <c r="C775" t="str">
        <f>IF($A775="","",Tienda_1!G775)</f>
        <v>Bogotá</v>
      </c>
      <c r="D775" t="str">
        <f>IF($A775="","",Tienda_1!F775)</f>
        <v>Santiago Silva</v>
      </c>
      <c r="E775" t="str">
        <f>IF($A775="","",Tienda_1!I775)</f>
        <v>Tarjeta de crédito</v>
      </c>
      <c r="F775">
        <f>IF($A775="","",VALUE(RIGHT(Tienda_1!E775,4)))</f>
        <v>2021</v>
      </c>
      <c r="G775">
        <f>IF($A775="","",Tienda_1!C775)</f>
        <v>647400</v>
      </c>
      <c r="H775">
        <f>IF($A775="","",Tienda_1!D775)</f>
        <v>35100</v>
      </c>
      <c r="I775">
        <f>IF($A775="","",Tienda_1!H775)</f>
        <v>5</v>
      </c>
      <c r="J775">
        <f>IF($A775="",0,IF(AND(OR('Cuadro-de-mando'!$B$4="(Todas)",'Cuadro-de-mando'!$B$4=$A775),OR('Cuadro-de-mando'!$E$4="(Todas)",'Cuadro-de-mando'!$E$4=$B775),OR('Cuadro-de-mando'!$H$4="(Todas)",'Cuadro-de-mando'!$H$4=$C775),OR('Cuadro-de-mando'!$K$4="(Todas)",'Cuadro-de-mando'!$K$4=$E775),OR('Cuadro-de-mando'!$N$4="(Todos)",'Cuadro-de-mando'!$N$4=$F775)),1,0))</f>
        <v>1</v>
      </c>
    </row>
    <row r="776" spans="1:10" x14ac:dyDescent="0.25">
      <c r="A776" t="str">
        <f>IF(Tienda_1!$A776="","","Tienda 1")</f>
        <v>Tienda 1</v>
      </c>
      <c r="B776" t="str">
        <f>IF($A776="","",Tienda_1!B776)</f>
        <v>Electrodomésticos</v>
      </c>
      <c r="C776" t="str">
        <f>IF($A776="","",Tienda_1!G776)</f>
        <v>Bogotá</v>
      </c>
      <c r="D776" t="str">
        <f>IF($A776="","",Tienda_1!F776)</f>
        <v>Pedro Gomez</v>
      </c>
      <c r="E776" t="str">
        <f>IF($A776="","",Tienda_1!I776)</f>
        <v>Tarjeta de crédito</v>
      </c>
      <c r="F776">
        <f>IF($A776="","",VALUE(RIGHT(Tienda_1!E776,4)))</f>
        <v>2022</v>
      </c>
      <c r="G776">
        <f>IF($A776="","",Tienda_1!C776)</f>
        <v>1324100</v>
      </c>
      <c r="H776">
        <f>IF($A776="","",Tienda_1!D776)</f>
        <v>70900</v>
      </c>
      <c r="I776">
        <f>IF($A776="","",Tienda_1!H776)</f>
        <v>3</v>
      </c>
      <c r="J776">
        <f>IF($A776="",0,IF(AND(OR('Cuadro-de-mando'!$B$4="(Todas)",'Cuadro-de-mando'!$B$4=$A776),OR('Cuadro-de-mando'!$E$4="(Todas)",'Cuadro-de-mando'!$E$4=$B776),OR('Cuadro-de-mando'!$H$4="(Todas)",'Cuadro-de-mando'!$H$4=$C776),OR('Cuadro-de-mando'!$K$4="(Todas)",'Cuadro-de-mando'!$K$4=$E776),OR('Cuadro-de-mando'!$N$4="(Todos)",'Cuadro-de-mando'!$N$4=$F776)),1,0))</f>
        <v>1</v>
      </c>
    </row>
    <row r="777" spans="1:10" x14ac:dyDescent="0.25">
      <c r="A777" t="str">
        <f>IF(Tienda_1!$A777="","","Tienda 1")</f>
        <v>Tienda 1</v>
      </c>
      <c r="B777" t="str">
        <f>IF($A777="","",Tienda_1!B777)</f>
        <v>Electrónicos</v>
      </c>
      <c r="C777" t="str">
        <f>IF($A777="","",Tienda_1!G777)</f>
        <v>Cali</v>
      </c>
      <c r="D777" t="str">
        <f>IF($A777="","",Tienda_1!F777)</f>
        <v>Mariana Herrera</v>
      </c>
      <c r="E777" t="str">
        <f>IF($A777="","",Tienda_1!I777)</f>
        <v>Tarjeta de crédito</v>
      </c>
      <c r="F777">
        <f>IF($A777="","",VALUE(RIGHT(Tienda_1!E777,4)))</f>
        <v>2021</v>
      </c>
      <c r="G777">
        <f>IF($A777="","",Tienda_1!C777)</f>
        <v>734000</v>
      </c>
      <c r="H777">
        <f>IF($A777="","",Tienda_1!D777)</f>
        <v>43900</v>
      </c>
      <c r="I777">
        <f>IF($A777="","",Tienda_1!H777)</f>
        <v>5</v>
      </c>
      <c r="J777">
        <f>IF($A777="",0,IF(AND(OR('Cuadro-de-mando'!$B$4="(Todas)",'Cuadro-de-mando'!$B$4=$A777),OR('Cuadro-de-mando'!$E$4="(Todas)",'Cuadro-de-mando'!$E$4=$B777),OR('Cuadro-de-mando'!$H$4="(Todas)",'Cuadro-de-mando'!$H$4=$C777),OR('Cuadro-de-mando'!$K$4="(Todas)",'Cuadro-de-mando'!$K$4=$E777),OR('Cuadro-de-mando'!$N$4="(Todos)",'Cuadro-de-mando'!$N$4=$F777)),1,0))</f>
        <v>1</v>
      </c>
    </row>
    <row r="778" spans="1:10" x14ac:dyDescent="0.25">
      <c r="A778" t="str">
        <f>IF(Tienda_1!$A778="","","Tienda 1")</f>
        <v>Tienda 1</v>
      </c>
      <c r="B778" t="str">
        <f>IF($A778="","",Tienda_1!B778)</f>
        <v>Juguetes</v>
      </c>
      <c r="C778" t="str">
        <f>IF($A778="","",Tienda_1!G778)</f>
        <v>Medellín</v>
      </c>
      <c r="D778" t="str">
        <f>IF($A778="","",Tienda_1!F778)</f>
        <v>Juliana Costa</v>
      </c>
      <c r="E778" t="str">
        <f>IF($A778="","",Tienda_1!I778)</f>
        <v>Nequi</v>
      </c>
      <c r="F778">
        <f>IF($A778="","",VALUE(RIGHT(Tienda_1!E778,4)))</f>
        <v>2022</v>
      </c>
      <c r="G778">
        <f>IF($A778="","",Tienda_1!C778)</f>
        <v>53700</v>
      </c>
      <c r="H778">
        <f>IF($A778="","",Tienda_1!D778)</f>
        <v>3300</v>
      </c>
      <c r="I778">
        <f>IF($A778="","",Tienda_1!H778)</f>
        <v>3</v>
      </c>
      <c r="J778">
        <f>IF($A778="",0,IF(AND(OR('Cuadro-de-mando'!$B$4="(Todas)",'Cuadro-de-mando'!$B$4=$A778),OR('Cuadro-de-mando'!$E$4="(Todas)",'Cuadro-de-mando'!$E$4=$B778),OR('Cuadro-de-mando'!$H$4="(Todas)",'Cuadro-de-mando'!$H$4=$C778),OR('Cuadro-de-mando'!$K$4="(Todas)",'Cuadro-de-mando'!$K$4=$E778),OR('Cuadro-de-mando'!$N$4="(Todos)",'Cuadro-de-mando'!$N$4=$F778)),1,0))</f>
        <v>1</v>
      </c>
    </row>
    <row r="779" spans="1:10" x14ac:dyDescent="0.25">
      <c r="A779" t="str">
        <f>IF(Tienda_1!$A779="","","Tienda 1")</f>
        <v>Tienda 1</v>
      </c>
      <c r="B779" t="str">
        <f>IF($A779="","",Tienda_1!B779)</f>
        <v>Juguetes</v>
      </c>
      <c r="C779" t="str">
        <f>IF($A779="","",Tienda_1!G779)</f>
        <v>Cali</v>
      </c>
      <c r="D779" t="str">
        <f>IF($A779="","",Tienda_1!F779)</f>
        <v>Pedro Gomez</v>
      </c>
      <c r="E779" t="str">
        <f>IF($A779="","",Tienda_1!I779)</f>
        <v>Tarjeta de crédito</v>
      </c>
      <c r="F779">
        <f>IF($A779="","",VALUE(RIGHT(Tienda_1!E779,4)))</f>
        <v>2022</v>
      </c>
      <c r="G779">
        <f>IF($A779="","",Tienda_1!C779)</f>
        <v>26000</v>
      </c>
      <c r="H779">
        <f>IF($A779="","",Tienda_1!D779)</f>
        <v>1800</v>
      </c>
      <c r="I779">
        <f>IF($A779="","",Tienda_1!H779)</f>
        <v>2</v>
      </c>
      <c r="J779">
        <f>IF($A779="",0,IF(AND(OR('Cuadro-de-mando'!$B$4="(Todas)",'Cuadro-de-mando'!$B$4=$A779),OR('Cuadro-de-mando'!$E$4="(Todas)",'Cuadro-de-mando'!$E$4=$B779),OR('Cuadro-de-mando'!$H$4="(Todas)",'Cuadro-de-mando'!$H$4=$C779),OR('Cuadro-de-mando'!$K$4="(Todas)",'Cuadro-de-mando'!$K$4=$E779),OR('Cuadro-de-mando'!$N$4="(Todos)",'Cuadro-de-mando'!$N$4=$F779)),1,0))</f>
        <v>1</v>
      </c>
    </row>
    <row r="780" spans="1:10" x14ac:dyDescent="0.25">
      <c r="A780" t="str">
        <f>IF(Tienda_1!$A780="","","Tienda 1")</f>
        <v>Tienda 1</v>
      </c>
      <c r="B780" t="str">
        <f>IF($A780="","",Tienda_1!B780)</f>
        <v>Electrodomésticos</v>
      </c>
      <c r="C780" t="str">
        <f>IF($A780="","",Tienda_1!G780)</f>
        <v>Leticia</v>
      </c>
      <c r="D780" t="str">
        <f>IF($A780="","",Tienda_1!F780)</f>
        <v>Camila Rivera</v>
      </c>
      <c r="E780" t="str">
        <f>IF($A780="","",Tienda_1!I780)</f>
        <v>Nequi</v>
      </c>
      <c r="F780">
        <f>IF($A780="","",VALUE(RIGHT(Tienda_1!E780,4)))</f>
        <v>2023</v>
      </c>
      <c r="G780">
        <f>IF($A780="","",Tienda_1!C780)</f>
        <v>565400</v>
      </c>
      <c r="H780">
        <f>IF($A780="","",Tienda_1!D780)</f>
        <v>30300</v>
      </c>
      <c r="I780">
        <f>IF($A780="","",Tienda_1!H780)</f>
        <v>5</v>
      </c>
      <c r="J780">
        <f>IF($A780="",0,IF(AND(OR('Cuadro-de-mando'!$B$4="(Todas)",'Cuadro-de-mando'!$B$4=$A780),OR('Cuadro-de-mando'!$E$4="(Todas)",'Cuadro-de-mando'!$E$4=$B780),OR('Cuadro-de-mando'!$H$4="(Todas)",'Cuadro-de-mando'!$H$4=$C780),OR('Cuadro-de-mando'!$K$4="(Todas)",'Cuadro-de-mando'!$K$4=$E780),OR('Cuadro-de-mando'!$N$4="(Todos)",'Cuadro-de-mando'!$N$4=$F780)),1,0))</f>
        <v>1</v>
      </c>
    </row>
    <row r="781" spans="1:10" x14ac:dyDescent="0.25">
      <c r="A781" t="str">
        <f>IF(Tienda_1!$A781="","","Tienda 1")</f>
        <v>Tienda 1</v>
      </c>
      <c r="B781" t="str">
        <f>IF($A781="","",Tienda_1!B781)</f>
        <v>Electrónicos</v>
      </c>
      <c r="C781" t="str">
        <f>IF($A781="","",Tienda_1!G781)</f>
        <v>Medellín</v>
      </c>
      <c r="D781" t="str">
        <f>IF($A781="","",Tienda_1!F781)</f>
        <v>Ángel Rodriguez</v>
      </c>
      <c r="E781" t="str">
        <f>IF($A781="","",Tienda_1!I781)</f>
        <v>Nequi</v>
      </c>
      <c r="F781">
        <f>IF($A781="","",VALUE(RIGHT(Tienda_1!E781,4)))</f>
        <v>2023</v>
      </c>
      <c r="G781">
        <f>IF($A781="","",Tienda_1!C781)</f>
        <v>2556200</v>
      </c>
      <c r="H781">
        <f>IF($A781="","",Tienda_1!D781)</f>
        <v>134300</v>
      </c>
      <c r="I781">
        <f>IF($A781="","",Tienda_1!H781)</f>
        <v>4</v>
      </c>
      <c r="J781">
        <f>IF($A781="",0,IF(AND(OR('Cuadro-de-mando'!$B$4="(Todas)",'Cuadro-de-mando'!$B$4=$A781),OR('Cuadro-de-mando'!$E$4="(Todas)",'Cuadro-de-mando'!$E$4=$B781),OR('Cuadro-de-mando'!$H$4="(Todas)",'Cuadro-de-mando'!$H$4=$C781),OR('Cuadro-de-mando'!$K$4="(Todas)",'Cuadro-de-mando'!$K$4=$E781),OR('Cuadro-de-mando'!$N$4="(Todos)",'Cuadro-de-mando'!$N$4=$F781)),1,0))</f>
        <v>1</v>
      </c>
    </row>
    <row r="782" spans="1:10" x14ac:dyDescent="0.25">
      <c r="A782" t="str">
        <f>IF(Tienda_1!$A782="","","Tienda 1")</f>
        <v>Tienda 1</v>
      </c>
      <c r="B782" t="str">
        <f>IF($A782="","",Tienda_1!B782)</f>
        <v>Deportes y diversión</v>
      </c>
      <c r="C782" t="str">
        <f>IF($A782="","",Tienda_1!G782)</f>
        <v>Bogotá</v>
      </c>
      <c r="D782" t="str">
        <f>IF($A782="","",Tienda_1!F782)</f>
        <v>Beatriz Morales</v>
      </c>
      <c r="E782" t="str">
        <f>IF($A782="","",Tienda_1!I782)</f>
        <v>Tarjeta de crédito</v>
      </c>
      <c r="F782">
        <f>IF($A782="","",VALUE(RIGHT(Tienda_1!E782,4)))</f>
        <v>2021</v>
      </c>
      <c r="G782">
        <f>IF($A782="","",Tienda_1!C782)</f>
        <v>39100</v>
      </c>
      <c r="H782">
        <f>IF($A782="","",Tienda_1!D782)</f>
        <v>0</v>
      </c>
      <c r="I782">
        <f>IF($A782="","",Tienda_1!H782)</f>
        <v>5</v>
      </c>
      <c r="J782">
        <f>IF($A782="",0,IF(AND(OR('Cuadro-de-mando'!$B$4="(Todas)",'Cuadro-de-mando'!$B$4=$A782),OR('Cuadro-de-mando'!$E$4="(Todas)",'Cuadro-de-mando'!$E$4=$B782),OR('Cuadro-de-mando'!$H$4="(Todas)",'Cuadro-de-mando'!$H$4=$C782),OR('Cuadro-de-mando'!$K$4="(Todas)",'Cuadro-de-mando'!$K$4=$E782),OR('Cuadro-de-mando'!$N$4="(Todos)",'Cuadro-de-mando'!$N$4=$F782)),1,0))</f>
        <v>1</v>
      </c>
    </row>
    <row r="783" spans="1:10" x14ac:dyDescent="0.25">
      <c r="A783" t="str">
        <f>IF(Tienda_1!$A783="","","Tienda 1")</f>
        <v>Tienda 1</v>
      </c>
      <c r="B783" t="str">
        <f>IF($A783="","",Tienda_1!B783)</f>
        <v>Artículos para el hogar</v>
      </c>
      <c r="C783" t="str">
        <f>IF($A783="","",Tienda_1!G783)</f>
        <v>Armenia</v>
      </c>
      <c r="D783" t="str">
        <f>IF($A783="","",Tienda_1!F783)</f>
        <v>Camila Rivera</v>
      </c>
      <c r="E783" t="str">
        <f>IF($A783="","",Tienda_1!I783)</f>
        <v>Tarjeta de débito</v>
      </c>
      <c r="F783">
        <f>IF($A783="","",VALUE(RIGHT(Tienda_1!E783,4)))</f>
        <v>2020</v>
      </c>
      <c r="G783">
        <f>IF($A783="","",Tienda_1!C783)</f>
        <v>35600</v>
      </c>
      <c r="H783">
        <f>IF($A783="","",Tienda_1!D783)</f>
        <v>6700</v>
      </c>
      <c r="I783">
        <f>IF($A783="","",Tienda_1!H783)</f>
        <v>4</v>
      </c>
      <c r="J783">
        <f>IF($A783="",0,IF(AND(OR('Cuadro-de-mando'!$B$4="(Todas)",'Cuadro-de-mando'!$B$4=$A783),OR('Cuadro-de-mando'!$E$4="(Todas)",'Cuadro-de-mando'!$E$4=$B783),OR('Cuadro-de-mando'!$H$4="(Todas)",'Cuadro-de-mando'!$H$4=$C783),OR('Cuadro-de-mando'!$K$4="(Todas)",'Cuadro-de-mando'!$K$4=$E783),OR('Cuadro-de-mando'!$N$4="(Todos)",'Cuadro-de-mando'!$N$4=$F783)),1,0))</f>
        <v>1</v>
      </c>
    </row>
    <row r="784" spans="1:10" x14ac:dyDescent="0.25">
      <c r="A784" t="str">
        <f>IF(Tienda_1!$A784="","","Tienda 1")</f>
        <v>Tienda 1</v>
      </c>
      <c r="B784" t="str">
        <f>IF($A784="","",Tienda_1!B784)</f>
        <v>Electrónicos</v>
      </c>
      <c r="C784" t="str">
        <f>IF($A784="","",Tienda_1!G784)</f>
        <v>Cali</v>
      </c>
      <c r="D784" t="str">
        <f>IF($A784="","",Tienda_1!F784)</f>
        <v>Felipe Santos</v>
      </c>
      <c r="E784" t="str">
        <f>IF($A784="","",Tienda_1!I784)</f>
        <v>Nequi</v>
      </c>
      <c r="F784">
        <f>IF($A784="","",VALUE(RIGHT(Tienda_1!E784,4)))</f>
        <v>2023</v>
      </c>
      <c r="G784">
        <f>IF($A784="","",Tienda_1!C784)</f>
        <v>1236800</v>
      </c>
      <c r="H784">
        <f>IF($A784="","",Tienda_1!D784)</f>
        <v>70600</v>
      </c>
      <c r="I784">
        <f>IF($A784="","",Tienda_1!H784)</f>
        <v>4</v>
      </c>
      <c r="J784">
        <f>IF($A784="",0,IF(AND(OR('Cuadro-de-mando'!$B$4="(Todas)",'Cuadro-de-mando'!$B$4=$A784),OR('Cuadro-de-mando'!$E$4="(Todas)",'Cuadro-de-mando'!$E$4=$B784),OR('Cuadro-de-mando'!$H$4="(Todas)",'Cuadro-de-mando'!$H$4=$C784),OR('Cuadro-de-mando'!$K$4="(Todas)",'Cuadro-de-mando'!$K$4=$E784),OR('Cuadro-de-mando'!$N$4="(Todos)",'Cuadro-de-mando'!$N$4=$F784)),1,0))</f>
        <v>1</v>
      </c>
    </row>
    <row r="785" spans="1:10" x14ac:dyDescent="0.25">
      <c r="A785" t="str">
        <f>IF(Tienda_1!$A785="","","Tienda 1")</f>
        <v>Tienda 1</v>
      </c>
      <c r="B785" t="str">
        <f>IF($A785="","",Tienda_1!B785)</f>
        <v>Instrumentos musicales</v>
      </c>
      <c r="C785" t="str">
        <f>IF($A785="","",Tienda_1!G785)</f>
        <v>Riohacha</v>
      </c>
      <c r="D785" t="str">
        <f>IF($A785="","",Tienda_1!F785)</f>
        <v>Mariana Herrera</v>
      </c>
      <c r="E785" t="str">
        <f>IF($A785="","",Tienda_1!I785)</f>
        <v>Nequi</v>
      </c>
      <c r="F785">
        <f>IF($A785="","",VALUE(RIGHT(Tienda_1!E785,4)))</f>
        <v>2021</v>
      </c>
      <c r="G785">
        <f>IF($A785="","",Tienda_1!C785)</f>
        <v>833000</v>
      </c>
      <c r="H785">
        <f>IF($A785="","",Tienda_1!D785)</f>
        <v>42500</v>
      </c>
      <c r="I785">
        <f>IF($A785="","",Tienda_1!H785)</f>
        <v>5</v>
      </c>
      <c r="J785">
        <f>IF($A785="",0,IF(AND(OR('Cuadro-de-mando'!$B$4="(Todas)",'Cuadro-de-mando'!$B$4=$A785),OR('Cuadro-de-mando'!$E$4="(Todas)",'Cuadro-de-mando'!$E$4=$B785),OR('Cuadro-de-mando'!$H$4="(Todas)",'Cuadro-de-mando'!$H$4=$C785),OR('Cuadro-de-mando'!$K$4="(Todas)",'Cuadro-de-mando'!$K$4=$E785),OR('Cuadro-de-mando'!$N$4="(Todos)",'Cuadro-de-mando'!$N$4=$F785)),1,0))</f>
        <v>1</v>
      </c>
    </row>
    <row r="786" spans="1:10" x14ac:dyDescent="0.25">
      <c r="A786" t="str">
        <f>IF(Tienda_1!$A786="","","Tienda 1")</f>
        <v>Tienda 1</v>
      </c>
      <c r="B786" t="str">
        <f>IF($A786="","",Tienda_1!B786)</f>
        <v>Muebles</v>
      </c>
      <c r="C786" t="str">
        <f>IF($A786="","",Tienda_1!G786)</f>
        <v>Bogotá</v>
      </c>
      <c r="D786" t="str">
        <f>IF($A786="","",Tienda_1!F786)</f>
        <v>Beatriz Morales</v>
      </c>
      <c r="E786" t="str">
        <f>IF($A786="","",Tienda_1!I786)</f>
        <v>Nequi</v>
      </c>
      <c r="F786">
        <f>IF($A786="","",VALUE(RIGHT(Tienda_1!E786,4)))</f>
        <v>2020</v>
      </c>
      <c r="G786">
        <f>IF($A786="","",Tienda_1!C786)</f>
        <v>501000</v>
      </c>
      <c r="H786">
        <f>IF($A786="","",Tienda_1!D786)</f>
        <v>27100</v>
      </c>
      <c r="I786">
        <f>IF($A786="","",Tienda_1!H786)</f>
        <v>1</v>
      </c>
      <c r="J786">
        <f>IF($A786="",0,IF(AND(OR('Cuadro-de-mando'!$B$4="(Todas)",'Cuadro-de-mando'!$B$4=$A786),OR('Cuadro-de-mando'!$E$4="(Todas)",'Cuadro-de-mando'!$E$4=$B786),OR('Cuadro-de-mando'!$H$4="(Todas)",'Cuadro-de-mando'!$H$4=$C786),OR('Cuadro-de-mando'!$K$4="(Todas)",'Cuadro-de-mando'!$K$4=$E786),OR('Cuadro-de-mando'!$N$4="(Todos)",'Cuadro-de-mando'!$N$4=$F786)),1,0))</f>
        <v>1</v>
      </c>
    </row>
    <row r="787" spans="1:10" x14ac:dyDescent="0.25">
      <c r="A787" t="str">
        <f>IF(Tienda_1!$A787="","","Tienda 1")</f>
        <v>Tienda 1</v>
      </c>
      <c r="B787" t="str">
        <f>IF($A787="","",Tienda_1!B787)</f>
        <v>Muebles</v>
      </c>
      <c r="C787" t="str">
        <f>IF($A787="","",Tienda_1!G787)</f>
        <v>Cali</v>
      </c>
      <c r="D787" t="str">
        <f>IF($A787="","",Tienda_1!F787)</f>
        <v>Camila Rivera</v>
      </c>
      <c r="E787" t="str">
        <f>IF($A787="","",Tienda_1!I787)</f>
        <v>Nequi</v>
      </c>
      <c r="F787">
        <f>IF($A787="","",VALUE(RIGHT(Tienda_1!E787,4)))</f>
        <v>2022</v>
      </c>
      <c r="G787">
        <f>IF($A787="","",Tienda_1!C787)</f>
        <v>727900</v>
      </c>
      <c r="H787">
        <f>IF($A787="","",Tienda_1!D787)</f>
        <v>39200</v>
      </c>
      <c r="I787">
        <f>IF($A787="","",Tienda_1!H787)</f>
        <v>4</v>
      </c>
      <c r="J787">
        <f>IF($A787="",0,IF(AND(OR('Cuadro-de-mando'!$B$4="(Todas)",'Cuadro-de-mando'!$B$4=$A787),OR('Cuadro-de-mando'!$E$4="(Todas)",'Cuadro-de-mando'!$E$4=$B787),OR('Cuadro-de-mando'!$H$4="(Todas)",'Cuadro-de-mando'!$H$4=$C787),OR('Cuadro-de-mando'!$K$4="(Todas)",'Cuadro-de-mando'!$K$4=$E787),OR('Cuadro-de-mando'!$N$4="(Todos)",'Cuadro-de-mando'!$N$4=$F787)),1,0))</f>
        <v>1</v>
      </c>
    </row>
    <row r="788" spans="1:10" x14ac:dyDescent="0.25">
      <c r="A788" t="str">
        <f>IF(Tienda_1!$A788="","","Tienda 1")</f>
        <v>Tienda 1</v>
      </c>
      <c r="B788" t="str">
        <f>IF($A788="","",Tienda_1!B788)</f>
        <v>Electrónicos</v>
      </c>
      <c r="C788" t="str">
        <f>IF($A788="","",Tienda_1!G788)</f>
        <v>Santa Marta</v>
      </c>
      <c r="D788" t="str">
        <f>IF($A788="","",Tienda_1!F788)</f>
        <v>Mariana Herrera</v>
      </c>
      <c r="E788" t="str">
        <f>IF($A788="","",Tienda_1!I788)</f>
        <v>Tarjeta de crédito</v>
      </c>
      <c r="F788">
        <f>IF($A788="","",VALUE(RIGHT(Tienda_1!E788,4)))</f>
        <v>2022</v>
      </c>
      <c r="G788">
        <f>IF($A788="","",Tienda_1!C788)</f>
        <v>164900</v>
      </c>
      <c r="H788">
        <f>IF($A788="","",Tienda_1!D788)</f>
        <v>9000</v>
      </c>
      <c r="I788">
        <f>IF($A788="","",Tienda_1!H788)</f>
        <v>5</v>
      </c>
      <c r="J788">
        <f>IF($A788="",0,IF(AND(OR('Cuadro-de-mando'!$B$4="(Todas)",'Cuadro-de-mando'!$B$4=$A788),OR('Cuadro-de-mando'!$E$4="(Todas)",'Cuadro-de-mando'!$E$4=$B788),OR('Cuadro-de-mando'!$H$4="(Todas)",'Cuadro-de-mando'!$H$4=$C788),OR('Cuadro-de-mando'!$K$4="(Todas)",'Cuadro-de-mando'!$K$4=$E788),OR('Cuadro-de-mando'!$N$4="(Todos)",'Cuadro-de-mando'!$N$4=$F788)),1,0))</f>
        <v>1</v>
      </c>
    </row>
    <row r="789" spans="1:10" x14ac:dyDescent="0.25">
      <c r="A789" t="str">
        <f>IF(Tienda_1!$A789="","","Tienda 1")</f>
        <v>Tienda 1</v>
      </c>
      <c r="B789" t="str">
        <f>IF($A789="","",Tienda_1!B789)</f>
        <v>Electrónicos</v>
      </c>
      <c r="C789" t="str">
        <f>IF($A789="","",Tienda_1!G789)</f>
        <v>Medellín</v>
      </c>
      <c r="D789" t="str">
        <f>IF($A789="","",Tienda_1!F789)</f>
        <v>Juan Fernandez</v>
      </c>
      <c r="E789" t="str">
        <f>IF($A789="","",Tienda_1!I789)</f>
        <v>Tarjeta de crédito</v>
      </c>
      <c r="F789">
        <f>IF($A789="","",VALUE(RIGHT(Tienda_1!E789,4)))</f>
        <v>2021</v>
      </c>
      <c r="G789">
        <f>IF($A789="","",Tienda_1!C789)</f>
        <v>76300</v>
      </c>
      <c r="H789">
        <f>IF($A789="","",Tienda_1!D789)</f>
        <v>4300</v>
      </c>
      <c r="I789">
        <f>IF($A789="","",Tienda_1!H789)</f>
        <v>5</v>
      </c>
      <c r="J789">
        <f>IF($A789="",0,IF(AND(OR('Cuadro-de-mando'!$B$4="(Todas)",'Cuadro-de-mando'!$B$4=$A789),OR('Cuadro-de-mando'!$E$4="(Todas)",'Cuadro-de-mando'!$E$4=$B789),OR('Cuadro-de-mando'!$H$4="(Todas)",'Cuadro-de-mando'!$H$4=$C789),OR('Cuadro-de-mando'!$K$4="(Todas)",'Cuadro-de-mando'!$K$4=$E789),OR('Cuadro-de-mando'!$N$4="(Todos)",'Cuadro-de-mando'!$N$4=$F789)),1,0))</f>
        <v>1</v>
      </c>
    </row>
    <row r="790" spans="1:10" x14ac:dyDescent="0.25">
      <c r="A790" t="str">
        <f>IF(Tienda_1!$A790="","","Tienda 1")</f>
        <v>Tienda 1</v>
      </c>
      <c r="B790" t="str">
        <f>IF($A790="","",Tienda_1!B790)</f>
        <v>Juguetes</v>
      </c>
      <c r="C790" t="str">
        <f>IF($A790="","",Tienda_1!G790)</f>
        <v>Bogotá</v>
      </c>
      <c r="D790" t="str">
        <f>IF($A790="","",Tienda_1!F790)</f>
        <v>Felipe Santos</v>
      </c>
      <c r="E790" t="str">
        <f>IF($A790="","",Tienda_1!I790)</f>
        <v>Nequi</v>
      </c>
      <c r="F790">
        <f>IF($A790="","",VALUE(RIGHT(Tienda_1!E790,4)))</f>
        <v>2021</v>
      </c>
      <c r="G790">
        <f>IF($A790="","",Tienda_1!C790)</f>
        <v>33700</v>
      </c>
      <c r="H790">
        <f>IF($A790="","",Tienda_1!D790)</f>
        <v>7600</v>
      </c>
      <c r="I790">
        <f>IF($A790="","",Tienda_1!H790)</f>
        <v>4</v>
      </c>
      <c r="J790">
        <f>IF($A790="",0,IF(AND(OR('Cuadro-de-mando'!$B$4="(Todas)",'Cuadro-de-mando'!$B$4=$A790),OR('Cuadro-de-mando'!$E$4="(Todas)",'Cuadro-de-mando'!$E$4=$B790),OR('Cuadro-de-mando'!$H$4="(Todas)",'Cuadro-de-mando'!$H$4=$C790),OR('Cuadro-de-mando'!$K$4="(Todas)",'Cuadro-de-mando'!$K$4=$E790),OR('Cuadro-de-mando'!$N$4="(Todos)",'Cuadro-de-mando'!$N$4=$F790)),1,0))</f>
        <v>1</v>
      </c>
    </row>
    <row r="791" spans="1:10" x14ac:dyDescent="0.25">
      <c r="A791" t="str">
        <f>IF(Tienda_1!$A791="","","Tienda 1")</f>
        <v>Tienda 1</v>
      </c>
      <c r="B791" t="str">
        <f>IF($A791="","",Tienda_1!B791)</f>
        <v>Electrodomésticos</v>
      </c>
      <c r="C791" t="str">
        <f>IF($A791="","",Tienda_1!G791)</f>
        <v>Bogotá</v>
      </c>
      <c r="D791" t="str">
        <f>IF($A791="","",Tienda_1!F791)</f>
        <v>Beatriz Morales</v>
      </c>
      <c r="E791" t="str">
        <f>IF($A791="","",Tienda_1!I791)</f>
        <v>Tarjeta de crédito</v>
      </c>
      <c r="F791">
        <f>IF($A791="","",VALUE(RIGHT(Tienda_1!E791,4)))</f>
        <v>2021</v>
      </c>
      <c r="G791">
        <f>IF($A791="","",Tienda_1!C791)</f>
        <v>418700</v>
      </c>
      <c r="H791">
        <f>IF($A791="","",Tienda_1!D791)</f>
        <v>20500</v>
      </c>
      <c r="I791">
        <f>IF($A791="","",Tienda_1!H791)</f>
        <v>5</v>
      </c>
      <c r="J791">
        <f>IF($A791="",0,IF(AND(OR('Cuadro-de-mando'!$B$4="(Todas)",'Cuadro-de-mando'!$B$4=$A791),OR('Cuadro-de-mando'!$E$4="(Todas)",'Cuadro-de-mando'!$E$4=$B791),OR('Cuadro-de-mando'!$H$4="(Todas)",'Cuadro-de-mando'!$H$4=$C791),OR('Cuadro-de-mando'!$K$4="(Todas)",'Cuadro-de-mando'!$K$4=$E791),OR('Cuadro-de-mando'!$N$4="(Todos)",'Cuadro-de-mando'!$N$4=$F791)),1,0))</f>
        <v>1</v>
      </c>
    </row>
    <row r="792" spans="1:10" x14ac:dyDescent="0.25">
      <c r="A792" t="str">
        <f>IF(Tienda_1!$A792="","","Tienda 1")</f>
        <v>Tienda 1</v>
      </c>
      <c r="B792" t="str">
        <f>IF($A792="","",Tienda_1!B792)</f>
        <v>Juguetes</v>
      </c>
      <c r="C792" t="str">
        <f>IF($A792="","",Tienda_1!G792)</f>
        <v>Cali</v>
      </c>
      <c r="D792" t="str">
        <f>IF($A792="","",Tienda_1!F792)</f>
        <v>Juliana Costa</v>
      </c>
      <c r="E792" t="str">
        <f>IF($A792="","",Tienda_1!I792)</f>
        <v>Nequi</v>
      </c>
      <c r="F792">
        <f>IF($A792="","",VALUE(RIGHT(Tienda_1!E792,4)))</f>
        <v>2022</v>
      </c>
      <c r="G792">
        <f>IF($A792="","",Tienda_1!C792)</f>
        <v>34900</v>
      </c>
      <c r="H792">
        <f>IF($A792="","",Tienda_1!D792)</f>
        <v>0</v>
      </c>
      <c r="I792">
        <f>IF($A792="","",Tienda_1!H792)</f>
        <v>5</v>
      </c>
      <c r="J792">
        <f>IF($A792="",0,IF(AND(OR('Cuadro-de-mando'!$B$4="(Todas)",'Cuadro-de-mando'!$B$4=$A792),OR('Cuadro-de-mando'!$E$4="(Todas)",'Cuadro-de-mando'!$E$4=$B792),OR('Cuadro-de-mando'!$H$4="(Todas)",'Cuadro-de-mando'!$H$4=$C792),OR('Cuadro-de-mando'!$K$4="(Todas)",'Cuadro-de-mando'!$K$4=$E792),OR('Cuadro-de-mando'!$N$4="(Todos)",'Cuadro-de-mando'!$N$4=$F792)),1,0))</f>
        <v>1</v>
      </c>
    </row>
    <row r="793" spans="1:10" x14ac:dyDescent="0.25">
      <c r="A793" t="str">
        <f>IF(Tienda_1!$A793="","","Tienda 1")</f>
        <v>Tienda 1</v>
      </c>
      <c r="B793" t="str">
        <f>IF($A793="","",Tienda_1!B793)</f>
        <v>Electrónicos</v>
      </c>
      <c r="C793" t="str">
        <f>IF($A793="","",Tienda_1!G793)</f>
        <v>Barranquilla</v>
      </c>
      <c r="D793" t="str">
        <f>IF($A793="","",Tienda_1!F793)</f>
        <v>Maria Alfonso</v>
      </c>
      <c r="E793" t="str">
        <f>IF($A793="","",Tienda_1!I793)</f>
        <v>Tarjeta de crédito</v>
      </c>
      <c r="F793">
        <f>IF($A793="","",VALUE(RIGHT(Tienda_1!E793,4)))</f>
        <v>2020</v>
      </c>
      <c r="G793">
        <f>IF($A793="","",Tienda_1!C793)</f>
        <v>850600</v>
      </c>
      <c r="H793">
        <f>IF($A793="","",Tienda_1!D793)</f>
        <v>45800</v>
      </c>
      <c r="I793">
        <f>IF($A793="","",Tienda_1!H793)</f>
        <v>3</v>
      </c>
      <c r="J793">
        <f>IF($A793="",0,IF(AND(OR('Cuadro-de-mando'!$B$4="(Todas)",'Cuadro-de-mando'!$B$4=$A793),OR('Cuadro-de-mando'!$E$4="(Todas)",'Cuadro-de-mando'!$E$4=$B793),OR('Cuadro-de-mando'!$H$4="(Todas)",'Cuadro-de-mando'!$H$4=$C793),OR('Cuadro-de-mando'!$K$4="(Todas)",'Cuadro-de-mando'!$K$4=$E793),OR('Cuadro-de-mando'!$N$4="(Todos)",'Cuadro-de-mando'!$N$4=$F793)),1,0))</f>
        <v>1</v>
      </c>
    </row>
    <row r="794" spans="1:10" x14ac:dyDescent="0.25">
      <c r="A794" t="str">
        <f>IF(Tienda_1!$A794="","","Tienda 1")</f>
        <v>Tienda 1</v>
      </c>
      <c r="B794" t="str">
        <f>IF($A794="","",Tienda_1!B794)</f>
        <v>Electrodomésticos</v>
      </c>
      <c r="C794" t="str">
        <f>IF($A794="","",Tienda_1!G794)</f>
        <v>Medellín</v>
      </c>
      <c r="D794" t="str">
        <f>IF($A794="","",Tienda_1!F794)</f>
        <v>Rafael Acosta</v>
      </c>
      <c r="E794" t="str">
        <f>IF($A794="","",Tienda_1!I794)</f>
        <v>Tarjeta de crédito</v>
      </c>
      <c r="F794">
        <f>IF($A794="","",VALUE(RIGHT(Tienda_1!E794,4)))</f>
        <v>2022</v>
      </c>
      <c r="G794">
        <f>IF($A794="","",Tienda_1!C794)</f>
        <v>811900</v>
      </c>
      <c r="H794">
        <f>IF($A794="","",Tienda_1!D794)</f>
        <v>41400</v>
      </c>
      <c r="I794">
        <f>IF($A794="","",Tienda_1!H794)</f>
        <v>2</v>
      </c>
      <c r="J794">
        <f>IF($A794="",0,IF(AND(OR('Cuadro-de-mando'!$B$4="(Todas)",'Cuadro-de-mando'!$B$4=$A794),OR('Cuadro-de-mando'!$E$4="(Todas)",'Cuadro-de-mando'!$E$4=$B794),OR('Cuadro-de-mando'!$H$4="(Todas)",'Cuadro-de-mando'!$H$4=$C794),OR('Cuadro-de-mando'!$K$4="(Todas)",'Cuadro-de-mando'!$K$4=$E794),OR('Cuadro-de-mando'!$N$4="(Todos)",'Cuadro-de-mando'!$N$4=$F794)),1,0))</f>
        <v>1</v>
      </c>
    </row>
    <row r="795" spans="1:10" x14ac:dyDescent="0.25">
      <c r="A795" t="str">
        <f>IF(Tienda_1!$A795="","","Tienda 1")</f>
        <v>Tienda 1</v>
      </c>
      <c r="B795" t="str">
        <f>IF($A795="","",Tienda_1!B795)</f>
        <v>Electrónicos</v>
      </c>
      <c r="C795" t="str">
        <f>IF($A795="","",Tienda_1!G795)</f>
        <v>Cúcuta</v>
      </c>
      <c r="D795" t="str">
        <f>IF($A795="","",Tienda_1!F795)</f>
        <v>Beatriz Morales</v>
      </c>
      <c r="E795" t="str">
        <f>IF($A795="","",Tienda_1!I795)</f>
        <v>Tarjeta de crédito</v>
      </c>
      <c r="F795">
        <f>IF($A795="","",VALUE(RIGHT(Tienda_1!E795,4)))</f>
        <v>2020</v>
      </c>
      <c r="G795">
        <f>IF($A795="","",Tienda_1!C795)</f>
        <v>2827400</v>
      </c>
      <c r="H795">
        <f>IF($A795="","",Tienda_1!D795)</f>
        <v>150900</v>
      </c>
      <c r="I795">
        <f>IF($A795="","",Tienda_1!H795)</f>
        <v>5</v>
      </c>
      <c r="J795">
        <f>IF($A795="",0,IF(AND(OR('Cuadro-de-mando'!$B$4="(Todas)",'Cuadro-de-mando'!$B$4=$A795),OR('Cuadro-de-mando'!$E$4="(Todas)",'Cuadro-de-mando'!$E$4=$B795),OR('Cuadro-de-mando'!$H$4="(Todas)",'Cuadro-de-mando'!$H$4=$C795),OR('Cuadro-de-mando'!$K$4="(Todas)",'Cuadro-de-mando'!$K$4=$E795),OR('Cuadro-de-mando'!$N$4="(Todos)",'Cuadro-de-mando'!$N$4=$F795)),1,0))</f>
        <v>1</v>
      </c>
    </row>
    <row r="796" spans="1:10" x14ac:dyDescent="0.25">
      <c r="A796" t="str">
        <f>IF(Tienda_1!$A796="","","Tienda 1")</f>
        <v>Tienda 1</v>
      </c>
      <c r="B796" t="str">
        <f>IF($A796="","",Tienda_1!B796)</f>
        <v>Electrónicos</v>
      </c>
      <c r="C796" t="str">
        <f>IF($A796="","",Tienda_1!G796)</f>
        <v>Medellín</v>
      </c>
      <c r="D796" t="str">
        <f>IF($A796="","",Tienda_1!F796)</f>
        <v>Blanca Ramirez</v>
      </c>
      <c r="E796" t="str">
        <f>IF($A796="","",Tienda_1!I796)</f>
        <v>Tarjeta de crédito</v>
      </c>
      <c r="F796">
        <f>IF($A796="","",VALUE(RIGHT(Tienda_1!E796,4)))</f>
        <v>2022</v>
      </c>
      <c r="G796">
        <f>IF($A796="","",Tienda_1!C796)</f>
        <v>350300</v>
      </c>
      <c r="H796">
        <f>IF($A796="","",Tienda_1!D796)</f>
        <v>16800</v>
      </c>
      <c r="I796">
        <f>IF($A796="","",Tienda_1!H796)</f>
        <v>4</v>
      </c>
      <c r="J796">
        <f>IF($A796="",0,IF(AND(OR('Cuadro-de-mando'!$B$4="(Todas)",'Cuadro-de-mando'!$B$4=$A796),OR('Cuadro-de-mando'!$E$4="(Todas)",'Cuadro-de-mando'!$E$4=$B796),OR('Cuadro-de-mando'!$H$4="(Todas)",'Cuadro-de-mando'!$H$4=$C796),OR('Cuadro-de-mando'!$K$4="(Todas)",'Cuadro-de-mando'!$K$4=$E796),OR('Cuadro-de-mando'!$N$4="(Todos)",'Cuadro-de-mando'!$N$4=$F796)),1,0))</f>
        <v>1</v>
      </c>
    </row>
    <row r="797" spans="1:10" x14ac:dyDescent="0.25">
      <c r="A797" t="str">
        <f>IF(Tienda_1!$A797="","","Tienda 1")</f>
        <v>Tienda 1</v>
      </c>
      <c r="B797" t="str">
        <f>IF($A797="","",Tienda_1!B797)</f>
        <v>Muebles</v>
      </c>
      <c r="C797" t="str">
        <f>IF($A797="","",Tienda_1!G797)</f>
        <v>Bogotá</v>
      </c>
      <c r="D797" t="str">
        <f>IF($A797="","",Tienda_1!F797)</f>
        <v>Lucas Olivera</v>
      </c>
      <c r="E797" t="str">
        <f>IF($A797="","",Tienda_1!I797)</f>
        <v>Tarjeta de débito</v>
      </c>
      <c r="F797">
        <f>IF($A797="","",VALUE(RIGHT(Tienda_1!E797,4)))</f>
        <v>2021</v>
      </c>
      <c r="G797">
        <f>IF($A797="","",Tienda_1!C797)</f>
        <v>711000</v>
      </c>
      <c r="H797">
        <f>IF($A797="","",Tienda_1!D797)</f>
        <v>42500</v>
      </c>
      <c r="I797">
        <f>IF($A797="","",Tienda_1!H797)</f>
        <v>5</v>
      </c>
      <c r="J797">
        <f>IF($A797="",0,IF(AND(OR('Cuadro-de-mando'!$B$4="(Todas)",'Cuadro-de-mando'!$B$4=$A797),OR('Cuadro-de-mando'!$E$4="(Todas)",'Cuadro-de-mando'!$E$4=$B797),OR('Cuadro-de-mando'!$H$4="(Todas)",'Cuadro-de-mando'!$H$4=$C797),OR('Cuadro-de-mando'!$K$4="(Todas)",'Cuadro-de-mando'!$K$4=$E797),OR('Cuadro-de-mando'!$N$4="(Todos)",'Cuadro-de-mando'!$N$4=$F797)),1,0))</f>
        <v>1</v>
      </c>
    </row>
    <row r="798" spans="1:10" x14ac:dyDescent="0.25">
      <c r="A798" t="str">
        <f>IF(Tienda_1!$A798="","","Tienda 1")</f>
        <v>Tienda 1</v>
      </c>
      <c r="B798" t="str">
        <f>IF($A798="","",Tienda_1!B798)</f>
        <v>Electrónicos</v>
      </c>
      <c r="C798" t="str">
        <f>IF($A798="","",Tienda_1!G798)</f>
        <v>Leticia</v>
      </c>
      <c r="D798" t="str">
        <f>IF($A798="","",Tienda_1!F798)</f>
        <v>Izabela de León</v>
      </c>
      <c r="E798" t="str">
        <f>IF($A798="","",Tienda_1!I798)</f>
        <v>Tarjeta de crédito</v>
      </c>
      <c r="F798">
        <f>IF($A798="","",VALUE(RIGHT(Tienda_1!E798,4)))</f>
        <v>2022</v>
      </c>
      <c r="G798">
        <f>IF($A798="","",Tienda_1!C798)</f>
        <v>244100</v>
      </c>
      <c r="H798">
        <f>IF($A798="","",Tienda_1!D798)</f>
        <v>11200</v>
      </c>
      <c r="I798">
        <f>IF($A798="","",Tienda_1!H798)</f>
        <v>4</v>
      </c>
      <c r="J798">
        <f>IF($A798="",0,IF(AND(OR('Cuadro-de-mando'!$B$4="(Todas)",'Cuadro-de-mando'!$B$4=$A798),OR('Cuadro-de-mando'!$E$4="(Todas)",'Cuadro-de-mando'!$E$4=$B798),OR('Cuadro-de-mando'!$H$4="(Todas)",'Cuadro-de-mando'!$H$4=$C798),OR('Cuadro-de-mando'!$K$4="(Todas)",'Cuadro-de-mando'!$K$4=$E798),OR('Cuadro-de-mando'!$N$4="(Todos)",'Cuadro-de-mando'!$N$4=$F798)),1,0))</f>
        <v>1</v>
      </c>
    </row>
    <row r="799" spans="1:10" x14ac:dyDescent="0.25">
      <c r="A799" t="str">
        <f>IF(Tienda_1!$A799="","","Tienda 1")</f>
        <v>Tienda 1</v>
      </c>
      <c r="B799" t="str">
        <f>IF($A799="","",Tienda_1!B799)</f>
        <v>Juguetes</v>
      </c>
      <c r="C799" t="str">
        <f>IF($A799="","",Tienda_1!G799)</f>
        <v>Bogotá</v>
      </c>
      <c r="D799" t="str">
        <f>IF($A799="","",Tienda_1!F799)</f>
        <v>Camila Rivera</v>
      </c>
      <c r="E799" t="str">
        <f>IF($A799="","",Tienda_1!I799)</f>
        <v>Cupón</v>
      </c>
      <c r="F799">
        <f>IF($A799="","",VALUE(RIGHT(Tienda_1!E799,4)))</f>
        <v>2022</v>
      </c>
      <c r="G799">
        <f>IF($A799="","",Tienda_1!C799)</f>
        <v>18300</v>
      </c>
      <c r="H799">
        <f>IF($A799="","",Tienda_1!D799)</f>
        <v>0</v>
      </c>
      <c r="I799">
        <f>IF($A799="","",Tienda_1!H799)</f>
        <v>5</v>
      </c>
      <c r="J799">
        <f>IF($A799="",0,IF(AND(OR('Cuadro-de-mando'!$B$4="(Todas)",'Cuadro-de-mando'!$B$4=$A799),OR('Cuadro-de-mando'!$E$4="(Todas)",'Cuadro-de-mando'!$E$4=$B799),OR('Cuadro-de-mando'!$H$4="(Todas)",'Cuadro-de-mando'!$H$4=$C799),OR('Cuadro-de-mando'!$K$4="(Todas)",'Cuadro-de-mando'!$K$4=$E799),OR('Cuadro-de-mando'!$N$4="(Todos)",'Cuadro-de-mando'!$N$4=$F799)),1,0))</f>
        <v>1</v>
      </c>
    </row>
    <row r="800" spans="1:10" x14ac:dyDescent="0.25">
      <c r="A800" t="str">
        <f>IF(Tienda_1!$A800="","","Tienda 1")</f>
        <v>Tienda 1</v>
      </c>
      <c r="B800" t="str">
        <f>IF($A800="","",Tienda_1!B800)</f>
        <v>Electrónicos</v>
      </c>
      <c r="C800" t="str">
        <f>IF($A800="","",Tienda_1!G800)</f>
        <v>Medellín</v>
      </c>
      <c r="D800" t="str">
        <f>IF($A800="","",Tienda_1!F800)</f>
        <v>Pedro Gomez</v>
      </c>
      <c r="E800" t="str">
        <f>IF($A800="","",Tienda_1!I800)</f>
        <v>Tarjeta de crédito</v>
      </c>
      <c r="F800">
        <f>IF($A800="","",VALUE(RIGHT(Tienda_1!E800,4)))</f>
        <v>2021</v>
      </c>
      <c r="G800">
        <f>IF($A800="","",Tienda_1!C800)</f>
        <v>368800</v>
      </c>
      <c r="H800">
        <f>IF($A800="","",Tienda_1!D800)</f>
        <v>20000</v>
      </c>
      <c r="I800">
        <f>IF($A800="","",Tienda_1!H800)</f>
        <v>1</v>
      </c>
      <c r="J800">
        <f>IF($A800="",0,IF(AND(OR('Cuadro-de-mando'!$B$4="(Todas)",'Cuadro-de-mando'!$B$4=$A800),OR('Cuadro-de-mando'!$E$4="(Todas)",'Cuadro-de-mando'!$E$4=$B800),OR('Cuadro-de-mando'!$H$4="(Todas)",'Cuadro-de-mando'!$H$4=$C800),OR('Cuadro-de-mando'!$K$4="(Todas)",'Cuadro-de-mando'!$K$4=$E800),OR('Cuadro-de-mando'!$N$4="(Todos)",'Cuadro-de-mando'!$N$4=$F800)),1,0))</f>
        <v>1</v>
      </c>
    </row>
    <row r="801" spans="1:10" x14ac:dyDescent="0.25">
      <c r="A801" t="str">
        <f>IF(Tienda_1!$A801="","","Tienda 1")</f>
        <v>Tienda 1</v>
      </c>
      <c r="B801" t="str">
        <f>IF($A801="","",Tienda_1!B801)</f>
        <v>Muebles</v>
      </c>
      <c r="C801" t="str">
        <f>IF($A801="","",Tienda_1!G801)</f>
        <v>Medellín</v>
      </c>
      <c r="D801" t="str">
        <f>IF($A801="","",Tienda_1!F801)</f>
        <v>Santiago Silva</v>
      </c>
      <c r="E801" t="str">
        <f>IF($A801="","",Tienda_1!I801)</f>
        <v>Cupón</v>
      </c>
      <c r="F801">
        <f>IF($A801="","",VALUE(RIGHT(Tienda_1!E801,4)))</f>
        <v>2020</v>
      </c>
      <c r="G801">
        <f>IF($A801="","",Tienda_1!C801)</f>
        <v>815500</v>
      </c>
      <c r="H801">
        <f>IF($A801="","",Tienda_1!D801)</f>
        <v>43600</v>
      </c>
      <c r="I801">
        <f>IF($A801="","",Tienda_1!H801)</f>
        <v>4</v>
      </c>
      <c r="J801">
        <f>IF($A801="",0,IF(AND(OR('Cuadro-de-mando'!$B$4="(Todas)",'Cuadro-de-mando'!$B$4=$A801),OR('Cuadro-de-mando'!$E$4="(Todas)",'Cuadro-de-mando'!$E$4=$B801),OR('Cuadro-de-mando'!$H$4="(Todas)",'Cuadro-de-mando'!$H$4=$C801),OR('Cuadro-de-mando'!$K$4="(Todas)",'Cuadro-de-mando'!$K$4=$E801),OR('Cuadro-de-mando'!$N$4="(Todos)",'Cuadro-de-mando'!$N$4=$F801)),1,0))</f>
        <v>1</v>
      </c>
    </row>
    <row r="802" spans="1:10" x14ac:dyDescent="0.25">
      <c r="A802" t="str">
        <f>IF(Tienda_1!$A802="","","Tienda 1")</f>
        <v>Tienda 1</v>
      </c>
      <c r="B802" t="str">
        <f>IF($A802="","",Tienda_1!B802)</f>
        <v>Muebles</v>
      </c>
      <c r="C802" t="str">
        <f>IF($A802="","",Tienda_1!G802)</f>
        <v>Cali</v>
      </c>
      <c r="D802" t="str">
        <f>IF($A802="","",Tienda_1!F802)</f>
        <v>Felipe Santos</v>
      </c>
      <c r="E802" t="str">
        <f>IF($A802="","",Tienda_1!I802)</f>
        <v>Tarjeta de crédito</v>
      </c>
      <c r="F802">
        <f>IF($A802="","",VALUE(RIGHT(Tienda_1!E802,4)))</f>
        <v>2021</v>
      </c>
      <c r="G802">
        <f>IF($A802="","",Tienda_1!C802)</f>
        <v>284500</v>
      </c>
      <c r="H802">
        <f>IF($A802="","",Tienda_1!D802)</f>
        <v>13300</v>
      </c>
      <c r="I802">
        <f>IF($A802="","",Tienda_1!H802)</f>
        <v>5</v>
      </c>
      <c r="J802">
        <f>IF($A802="",0,IF(AND(OR('Cuadro-de-mando'!$B$4="(Todas)",'Cuadro-de-mando'!$B$4=$A802),OR('Cuadro-de-mando'!$E$4="(Todas)",'Cuadro-de-mando'!$E$4=$B802),OR('Cuadro-de-mando'!$H$4="(Todas)",'Cuadro-de-mando'!$H$4=$C802),OR('Cuadro-de-mando'!$K$4="(Todas)",'Cuadro-de-mando'!$K$4=$E802),OR('Cuadro-de-mando'!$N$4="(Todos)",'Cuadro-de-mando'!$N$4=$F802)),1,0))</f>
        <v>1</v>
      </c>
    </row>
    <row r="803" spans="1:10" x14ac:dyDescent="0.25">
      <c r="A803" t="str">
        <f>IF(Tienda_1!$A803="","","Tienda 1")</f>
        <v>Tienda 1</v>
      </c>
      <c r="B803" t="str">
        <f>IF($A803="","",Tienda_1!B803)</f>
        <v>Instrumentos musicales</v>
      </c>
      <c r="C803" t="str">
        <f>IF($A803="","",Tienda_1!G803)</f>
        <v>Bogotá</v>
      </c>
      <c r="D803" t="str">
        <f>IF($A803="","",Tienda_1!F803)</f>
        <v>Camila Rivera</v>
      </c>
      <c r="E803" t="str">
        <f>IF($A803="","",Tienda_1!I803)</f>
        <v>Tarjeta de crédito</v>
      </c>
      <c r="F803">
        <f>IF($A803="","",VALUE(RIGHT(Tienda_1!E803,4)))</f>
        <v>2023</v>
      </c>
      <c r="G803">
        <f>IF($A803="","",Tienda_1!C803)</f>
        <v>216100</v>
      </c>
      <c r="H803">
        <f>IF($A803="","",Tienda_1!D803)</f>
        <v>9700</v>
      </c>
      <c r="I803">
        <f>IF($A803="","",Tienda_1!H803)</f>
        <v>1</v>
      </c>
      <c r="J803">
        <f>IF($A803="",0,IF(AND(OR('Cuadro-de-mando'!$B$4="(Todas)",'Cuadro-de-mando'!$B$4=$A803),OR('Cuadro-de-mando'!$E$4="(Todas)",'Cuadro-de-mando'!$E$4=$B803),OR('Cuadro-de-mando'!$H$4="(Todas)",'Cuadro-de-mando'!$H$4=$C803),OR('Cuadro-de-mando'!$K$4="(Todas)",'Cuadro-de-mando'!$K$4=$E803),OR('Cuadro-de-mando'!$N$4="(Todos)",'Cuadro-de-mando'!$N$4=$F803)),1,0))</f>
        <v>1</v>
      </c>
    </row>
    <row r="804" spans="1:10" x14ac:dyDescent="0.25">
      <c r="A804" t="str">
        <f>IF(Tienda_1!$A804="","","Tienda 1")</f>
        <v>Tienda 1</v>
      </c>
      <c r="B804" t="str">
        <f>IF($A804="","",Tienda_1!B804)</f>
        <v>Electrónicos</v>
      </c>
      <c r="C804" t="str">
        <f>IF($A804="","",Tienda_1!G804)</f>
        <v>Medellín</v>
      </c>
      <c r="D804" t="str">
        <f>IF($A804="","",Tienda_1!F804)</f>
        <v>Camila Rivera</v>
      </c>
      <c r="E804" t="str">
        <f>IF($A804="","",Tienda_1!I804)</f>
        <v>Tarjeta de crédito</v>
      </c>
      <c r="F804">
        <f>IF($A804="","",VALUE(RIGHT(Tienda_1!E804,4)))</f>
        <v>2022</v>
      </c>
      <c r="G804">
        <f>IF($A804="","",Tienda_1!C804)</f>
        <v>357100</v>
      </c>
      <c r="H804">
        <f>IF($A804="","",Tienda_1!D804)</f>
        <v>19700</v>
      </c>
      <c r="I804">
        <f>IF($A804="","",Tienda_1!H804)</f>
        <v>4</v>
      </c>
      <c r="J804">
        <f>IF($A804="",0,IF(AND(OR('Cuadro-de-mando'!$B$4="(Todas)",'Cuadro-de-mando'!$B$4=$A804),OR('Cuadro-de-mando'!$E$4="(Todas)",'Cuadro-de-mando'!$E$4=$B804),OR('Cuadro-de-mando'!$H$4="(Todas)",'Cuadro-de-mando'!$H$4=$C804),OR('Cuadro-de-mando'!$K$4="(Todas)",'Cuadro-de-mando'!$K$4=$E804),OR('Cuadro-de-mando'!$N$4="(Todos)",'Cuadro-de-mando'!$N$4=$F804)),1,0))</f>
        <v>1</v>
      </c>
    </row>
    <row r="805" spans="1:10" x14ac:dyDescent="0.25">
      <c r="A805" t="str">
        <f>IF(Tienda_1!$A805="","","Tienda 1")</f>
        <v>Tienda 1</v>
      </c>
      <c r="B805" t="str">
        <f>IF($A805="","",Tienda_1!B805)</f>
        <v>Electrodomésticos</v>
      </c>
      <c r="C805" t="str">
        <f>IF($A805="","",Tienda_1!G805)</f>
        <v>Bogotá</v>
      </c>
      <c r="D805" t="str">
        <f>IF($A805="","",Tienda_1!F805)</f>
        <v>Felipe Santos</v>
      </c>
      <c r="E805" t="str">
        <f>IF($A805="","",Tienda_1!I805)</f>
        <v>Tarjeta de crédito</v>
      </c>
      <c r="F805">
        <f>IF($A805="","",VALUE(RIGHT(Tienda_1!E805,4)))</f>
        <v>2023</v>
      </c>
      <c r="G805">
        <f>IF($A805="","",Tienda_1!C805)</f>
        <v>1459600</v>
      </c>
      <c r="H805">
        <f>IF($A805="","",Tienda_1!D805)</f>
        <v>86500</v>
      </c>
      <c r="I805">
        <f>IF($A805="","",Tienda_1!H805)</f>
        <v>5</v>
      </c>
      <c r="J805">
        <f>IF($A805="",0,IF(AND(OR('Cuadro-de-mando'!$B$4="(Todas)",'Cuadro-de-mando'!$B$4=$A805),OR('Cuadro-de-mando'!$E$4="(Todas)",'Cuadro-de-mando'!$E$4=$B805),OR('Cuadro-de-mando'!$H$4="(Todas)",'Cuadro-de-mando'!$H$4=$C805),OR('Cuadro-de-mando'!$K$4="(Todas)",'Cuadro-de-mando'!$K$4=$E805),OR('Cuadro-de-mando'!$N$4="(Todos)",'Cuadro-de-mando'!$N$4=$F805)),1,0))</f>
        <v>1</v>
      </c>
    </row>
    <row r="806" spans="1:10" x14ac:dyDescent="0.25">
      <c r="A806" t="str">
        <f>IF(Tienda_1!$A806="","","Tienda 1")</f>
        <v>Tienda 1</v>
      </c>
      <c r="B806" t="str">
        <f>IF($A806="","",Tienda_1!B806)</f>
        <v>Muebles</v>
      </c>
      <c r="C806" t="str">
        <f>IF($A806="","",Tienda_1!G806)</f>
        <v>Bogotá</v>
      </c>
      <c r="D806" t="str">
        <f>IF($A806="","",Tienda_1!F806)</f>
        <v>Camila Rivera</v>
      </c>
      <c r="E806" t="str">
        <f>IF($A806="","",Tienda_1!I806)</f>
        <v>Tarjeta de crédito</v>
      </c>
      <c r="F806">
        <f>IF($A806="","",VALUE(RIGHT(Tienda_1!E806,4)))</f>
        <v>2020</v>
      </c>
      <c r="G806">
        <f>IF($A806="","",Tienda_1!C806)</f>
        <v>185600</v>
      </c>
      <c r="H806">
        <f>IF($A806="","",Tienda_1!D806)</f>
        <v>8100</v>
      </c>
      <c r="I806">
        <f>IF($A806="","",Tienda_1!H806)</f>
        <v>5</v>
      </c>
      <c r="J806">
        <f>IF($A806="",0,IF(AND(OR('Cuadro-de-mando'!$B$4="(Todas)",'Cuadro-de-mando'!$B$4=$A806),OR('Cuadro-de-mando'!$E$4="(Todas)",'Cuadro-de-mando'!$E$4=$B806),OR('Cuadro-de-mando'!$H$4="(Todas)",'Cuadro-de-mando'!$H$4=$C806),OR('Cuadro-de-mando'!$K$4="(Todas)",'Cuadro-de-mando'!$K$4=$E806),OR('Cuadro-de-mando'!$N$4="(Todos)",'Cuadro-de-mando'!$N$4=$F806)),1,0))</f>
        <v>1</v>
      </c>
    </row>
    <row r="807" spans="1:10" x14ac:dyDescent="0.25">
      <c r="A807" t="str">
        <f>IF(Tienda_1!$A807="","","Tienda 1")</f>
        <v>Tienda 1</v>
      </c>
      <c r="B807" t="str">
        <f>IF($A807="","",Tienda_1!B807)</f>
        <v>Muebles</v>
      </c>
      <c r="C807" t="str">
        <f>IF($A807="","",Tienda_1!G807)</f>
        <v>Bogotá</v>
      </c>
      <c r="D807" t="str">
        <f>IF($A807="","",Tienda_1!F807)</f>
        <v>Felipe Santos</v>
      </c>
      <c r="E807" t="str">
        <f>IF($A807="","",Tienda_1!I807)</f>
        <v>Nequi</v>
      </c>
      <c r="F807">
        <f>IF($A807="","",VALUE(RIGHT(Tienda_1!E807,4)))</f>
        <v>2022</v>
      </c>
      <c r="G807">
        <f>IF($A807="","",Tienda_1!C807)</f>
        <v>645400</v>
      </c>
      <c r="H807">
        <f>IF($A807="","",Tienda_1!D807)</f>
        <v>35000</v>
      </c>
      <c r="I807">
        <f>IF($A807="","",Tienda_1!H807)</f>
        <v>4</v>
      </c>
      <c r="J807">
        <f>IF($A807="",0,IF(AND(OR('Cuadro-de-mando'!$B$4="(Todas)",'Cuadro-de-mando'!$B$4=$A807),OR('Cuadro-de-mando'!$E$4="(Todas)",'Cuadro-de-mando'!$E$4=$B807),OR('Cuadro-de-mando'!$H$4="(Todas)",'Cuadro-de-mando'!$H$4=$C807),OR('Cuadro-de-mando'!$K$4="(Todas)",'Cuadro-de-mando'!$K$4=$E807),OR('Cuadro-de-mando'!$N$4="(Todos)",'Cuadro-de-mando'!$N$4=$F807)),1,0))</f>
        <v>1</v>
      </c>
    </row>
    <row r="808" spans="1:10" x14ac:dyDescent="0.25">
      <c r="A808" t="str">
        <f>IF(Tienda_1!$A808="","","Tienda 1")</f>
        <v>Tienda 1</v>
      </c>
      <c r="B808" t="str">
        <f>IF($A808="","",Tienda_1!B808)</f>
        <v>Electrodomésticos</v>
      </c>
      <c r="C808" t="str">
        <f>IF($A808="","",Tienda_1!G808)</f>
        <v>Cartagena</v>
      </c>
      <c r="D808" t="str">
        <f>IF($A808="","",Tienda_1!F808)</f>
        <v>Camila Rivera</v>
      </c>
      <c r="E808" t="str">
        <f>IF($A808="","",Tienda_1!I808)</f>
        <v>Tarjeta de crédito</v>
      </c>
      <c r="F808">
        <f>IF($A808="","",VALUE(RIGHT(Tienda_1!E808,4)))</f>
        <v>2022</v>
      </c>
      <c r="G808">
        <f>IF($A808="","",Tienda_1!C808)</f>
        <v>846000</v>
      </c>
      <c r="H808">
        <f>IF($A808="","",Tienda_1!D808)</f>
        <v>49800</v>
      </c>
      <c r="I808">
        <f>IF($A808="","",Tienda_1!H808)</f>
        <v>5</v>
      </c>
      <c r="J808">
        <f>IF($A808="",0,IF(AND(OR('Cuadro-de-mando'!$B$4="(Todas)",'Cuadro-de-mando'!$B$4=$A808),OR('Cuadro-de-mando'!$E$4="(Todas)",'Cuadro-de-mando'!$E$4=$B808),OR('Cuadro-de-mando'!$H$4="(Todas)",'Cuadro-de-mando'!$H$4=$C808),OR('Cuadro-de-mando'!$K$4="(Todas)",'Cuadro-de-mando'!$K$4=$E808),OR('Cuadro-de-mando'!$N$4="(Todos)",'Cuadro-de-mando'!$N$4=$F808)),1,0))</f>
        <v>1</v>
      </c>
    </row>
    <row r="809" spans="1:10" x14ac:dyDescent="0.25">
      <c r="A809" t="str">
        <f>IF(Tienda_1!$A809="","","Tienda 1")</f>
        <v>Tienda 1</v>
      </c>
      <c r="B809" t="str">
        <f>IF($A809="","",Tienda_1!B809)</f>
        <v>Muebles</v>
      </c>
      <c r="C809" t="str">
        <f>IF($A809="","",Tienda_1!G809)</f>
        <v>Medellín</v>
      </c>
      <c r="D809" t="str">
        <f>IF($A809="","",Tienda_1!F809)</f>
        <v>Rafael Acosta</v>
      </c>
      <c r="E809" t="str">
        <f>IF($A809="","",Tienda_1!I809)</f>
        <v>Tarjeta de crédito</v>
      </c>
      <c r="F809">
        <f>IF($A809="","",VALUE(RIGHT(Tienda_1!E809,4)))</f>
        <v>2022</v>
      </c>
      <c r="G809">
        <f>IF($A809="","",Tienda_1!C809)</f>
        <v>524800</v>
      </c>
      <c r="H809">
        <f>IF($A809="","",Tienda_1!D809)</f>
        <v>26100</v>
      </c>
      <c r="I809">
        <f>IF($A809="","",Tienda_1!H809)</f>
        <v>5</v>
      </c>
      <c r="J809">
        <f>IF($A809="",0,IF(AND(OR('Cuadro-de-mando'!$B$4="(Todas)",'Cuadro-de-mando'!$B$4=$A809),OR('Cuadro-de-mando'!$E$4="(Todas)",'Cuadro-de-mando'!$E$4=$B809),OR('Cuadro-de-mando'!$H$4="(Todas)",'Cuadro-de-mando'!$H$4=$C809),OR('Cuadro-de-mando'!$K$4="(Todas)",'Cuadro-de-mando'!$K$4=$E809),OR('Cuadro-de-mando'!$N$4="(Todos)",'Cuadro-de-mando'!$N$4=$F809)),1,0))</f>
        <v>1</v>
      </c>
    </row>
    <row r="810" spans="1:10" x14ac:dyDescent="0.25">
      <c r="A810" t="str">
        <f>IF(Tienda_1!$A810="","","Tienda 1")</f>
        <v>Tienda 1</v>
      </c>
      <c r="B810" t="str">
        <f>IF($A810="","",Tienda_1!B810)</f>
        <v>Muebles</v>
      </c>
      <c r="C810" t="str">
        <f>IF($A810="","",Tienda_1!G810)</f>
        <v>Medellín</v>
      </c>
      <c r="D810" t="str">
        <f>IF($A810="","",Tienda_1!F810)</f>
        <v>Santiago Silva</v>
      </c>
      <c r="E810" t="str">
        <f>IF($A810="","",Tienda_1!I810)</f>
        <v>Tarjeta de crédito</v>
      </c>
      <c r="F810">
        <f>IF($A810="","",VALUE(RIGHT(Tienda_1!E810,4)))</f>
        <v>2022</v>
      </c>
      <c r="G810">
        <f>IF($A810="","",Tienda_1!C810)</f>
        <v>248600</v>
      </c>
      <c r="H810">
        <f>IF($A810="","",Tienda_1!D810)</f>
        <v>11400</v>
      </c>
      <c r="I810">
        <f>IF($A810="","",Tienda_1!H810)</f>
        <v>5</v>
      </c>
      <c r="J810">
        <f>IF($A810="",0,IF(AND(OR('Cuadro-de-mando'!$B$4="(Todas)",'Cuadro-de-mando'!$B$4=$A810),OR('Cuadro-de-mando'!$E$4="(Todas)",'Cuadro-de-mando'!$E$4=$B810),OR('Cuadro-de-mando'!$H$4="(Todas)",'Cuadro-de-mando'!$H$4=$C810),OR('Cuadro-de-mando'!$K$4="(Todas)",'Cuadro-de-mando'!$K$4=$E810),OR('Cuadro-de-mando'!$N$4="(Todos)",'Cuadro-de-mando'!$N$4=$F810)),1,0))</f>
        <v>1</v>
      </c>
    </row>
    <row r="811" spans="1:10" x14ac:dyDescent="0.25">
      <c r="A811" t="str">
        <f>IF(Tienda_1!$A811="","","Tienda 1")</f>
        <v>Tienda 1</v>
      </c>
      <c r="B811" t="str">
        <f>IF($A811="","",Tienda_1!B811)</f>
        <v>Electrónicos</v>
      </c>
      <c r="C811" t="str">
        <f>IF($A811="","",Tienda_1!G811)</f>
        <v>Pereira</v>
      </c>
      <c r="D811" t="str">
        <f>IF($A811="","",Tienda_1!F811)</f>
        <v>Juliana Costa</v>
      </c>
      <c r="E811" t="str">
        <f>IF($A811="","",Tienda_1!I811)</f>
        <v>Tarjeta de crédito</v>
      </c>
      <c r="F811">
        <f>IF($A811="","",VALUE(RIGHT(Tienda_1!E811,4)))</f>
        <v>2022</v>
      </c>
      <c r="G811">
        <f>IF($A811="","",Tienda_1!C811)</f>
        <v>187900</v>
      </c>
      <c r="H811">
        <f>IF($A811="","",Tienda_1!D811)</f>
        <v>10700</v>
      </c>
      <c r="I811">
        <f>IF($A811="","",Tienda_1!H811)</f>
        <v>5</v>
      </c>
      <c r="J811">
        <f>IF($A811="",0,IF(AND(OR('Cuadro-de-mando'!$B$4="(Todas)",'Cuadro-de-mando'!$B$4=$A811),OR('Cuadro-de-mando'!$E$4="(Todas)",'Cuadro-de-mando'!$E$4=$B811),OR('Cuadro-de-mando'!$H$4="(Todas)",'Cuadro-de-mando'!$H$4=$C811),OR('Cuadro-de-mando'!$K$4="(Todas)",'Cuadro-de-mando'!$K$4=$E811),OR('Cuadro-de-mando'!$N$4="(Todos)",'Cuadro-de-mando'!$N$4=$F811)),1,0))</f>
        <v>1</v>
      </c>
    </row>
    <row r="812" spans="1:10" x14ac:dyDescent="0.25">
      <c r="A812" t="str">
        <f>IF(Tienda_1!$A812="","","Tienda 1")</f>
        <v>Tienda 1</v>
      </c>
      <c r="B812" t="str">
        <f>IF($A812="","",Tienda_1!B812)</f>
        <v>Deportes y diversión</v>
      </c>
      <c r="C812" t="str">
        <f>IF($A812="","",Tienda_1!G812)</f>
        <v>Bogotá</v>
      </c>
      <c r="D812" t="str">
        <f>IF($A812="","",Tienda_1!F812)</f>
        <v>Juan Fernandez</v>
      </c>
      <c r="E812" t="str">
        <f>IF($A812="","",Tienda_1!I812)</f>
        <v>Tarjeta de crédito</v>
      </c>
      <c r="F812">
        <f>IF($A812="","",VALUE(RIGHT(Tienda_1!E812,4)))</f>
        <v>2020</v>
      </c>
      <c r="G812">
        <f>IF($A812="","",Tienda_1!C812)</f>
        <v>25500</v>
      </c>
      <c r="H812">
        <f>IF($A812="","",Tienda_1!D812)</f>
        <v>1600</v>
      </c>
      <c r="I812">
        <f>IF($A812="","",Tienda_1!H812)</f>
        <v>5</v>
      </c>
      <c r="J812">
        <f>IF($A812="",0,IF(AND(OR('Cuadro-de-mando'!$B$4="(Todas)",'Cuadro-de-mando'!$B$4=$A812),OR('Cuadro-de-mando'!$E$4="(Todas)",'Cuadro-de-mando'!$E$4=$B812),OR('Cuadro-de-mando'!$H$4="(Todas)",'Cuadro-de-mando'!$H$4=$C812),OR('Cuadro-de-mando'!$K$4="(Todas)",'Cuadro-de-mando'!$K$4=$E812),OR('Cuadro-de-mando'!$N$4="(Todos)",'Cuadro-de-mando'!$N$4=$F812)),1,0))</f>
        <v>1</v>
      </c>
    </row>
    <row r="813" spans="1:10" x14ac:dyDescent="0.25">
      <c r="A813" t="str">
        <f>IF(Tienda_1!$A813="","","Tienda 1")</f>
        <v>Tienda 1</v>
      </c>
      <c r="B813" t="str">
        <f>IF($A813="","",Tienda_1!B813)</f>
        <v>Electrónicos</v>
      </c>
      <c r="C813" t="str">
        <f>IF($A813="","",Tienda_1!G813)</f>
        <v>Cali</v>
      </c>
      <c r="D813" t="str">
        <f>IF($A813="","",Tienda_1!F813)</f>
        <v>Izabela de León</v>
      </c>
      <c r="E813" t="str">
        <f>IF($A813="","",Tienda_1!I813)</f>
        <v>Nequi</v>
      </c>
      <c r="F813">
        <f>IF($A813="","",VALUE(RIGHT(Tienda_1!E813,4)))</f>
        <v>2021</v>
      </c>
      <c r="G813">
        <f>IF($A813="","",Tienda_1!C813)</f>
        <v>1000000</v>
      </c>
      <c r="H813">
        <f>IF($A813="","",Tienda_1!D813)</f>
        <v>51400</v>
      </c>
      <c r="I813">
        <f>IF($A813="","",Tienda_1!H813)</f>
        <v>2</v>
      </c>
      <c r="J813">
        <f>IF($A813="",0,IF(AND(OR('Cuadro-de-mando'!$B$4="(Todas)",'Cuadro-de-mando'!$B$4=$A813),OR('Cuadro-de-mando'!$E$4="(Todas)",'Cuadro-de-mando'!$E$4=$B813),OR('Cuadro-de-mando'!$H$4="(Todas)",'Cuadro-de-mando'!$H$4=$C813),OR('Cuadro-de-mando'!$K$4="(Todas)",'Cuadro-de-mando'!$K$4=$E813),OR('Cuadro-de-mando'!$N$4="(Todos)",'Cuadro-de-mando'!$N$4=$F813)),1,0))</f>
        <v>1</v>
      </c>
    </row>
    <row r="814" spans="1:10" x14ac:dyDescent="0.25">
      <c r="A814" t="str">
        <f>IF(Tienda_1!$A814="","","Tienda 1")</f>
        <v>Tienda 1</v>
      </c>
      <c r="B814" t="str">
        <f>IF($A814="","",Tienda_1!B814)</f>
        <v>Deportes y diversión</v>
      </c>
      <c r="C814" t="str">
        <f>IF($A814="","",Tienda_1!G814)</f>
        <v>Bogotá</v>
      </c>
      <c r="D814" t="str">
        <f>IF($A814="","",Tienda_1!F814)</f>
        <v>Juliana Costa</v>
      </c>
      <c r="E814" t="str">
        <f>IF($A814="","",Tienda_1!I814)</f>
        <v>Tarjeta de crédito</v>
      </c>
      <c r="F814">
        <f>IF($A814="","",VALUE(RIGHT(Tienda_1!E814,4)))</f>
        <v>2021</v>
      </c>
      <c r="G814">
        <f>IF($A814="","",Tienda_1!C814)</f>
        <v>59200</v>
      </c>
      <c r="H814">
        <f>IF($A814="","",Tienda_1!D814)</f>
        <v>3400</v>
      </c>
      <c r="I814">
        <f>IF($A814="","",Tienda_1!H814)</f>
        <v>5</v>
      </c>
      <c r="J814">
        <f>IF($A814="",0,IF(AND(OR('Cuadro-de-mando'!$B$4="(Todas)",'Cuadro-de-mando'!$B$4=$A814),OR('Cuadro-de-mando'!$E$4="(Todas)",'Cuadro-de-mando'!$E$4=$B814),OR('Cuadro-de-mando'!$H$4="(Todas)",'Cuadro-de-mando'!$H$4=$C814),OR('Cuadro-de-mando'!$K$4="(Todas)",'Cuadro-de-mando'!$K$4=$E814),OR('Cuadro-de-mando'!$N$4="(Todos)",'Cuadro-de-mando'!$N$4=$F814)),1,0))</f>
        <v>1</v>
      </c>
    </row>
    <row r="815" spans="1:10" x14ac:dyDescent="0.25">
      <c r="A815" t="str">
        <f>IF(Tienda_1!$A815="","","Tienda 1")</f>
        <v>Tienda 1</v>
      </c>
      <c r="B815" t="str">
        <f>IF($A815="","",Tienda_1!B815)</f>
        <v>Juguetes</v>
      </c>
      <c r="C815" t="str">
        <f>IF($A815="","",Tienda_1!G815)</f>
        <v>Bogotá</v>
      </c>
      <c r="D815" t="str">
        <f>IF($A815="","",Tienda_1!F815)</f>
        <v>Maria Alfonso</v>
      </c>
      <c r="E815" t="str">
        <f>IF($A815="","",Tienda_1!I815)</f>
        <v>Cupón</v>
      </c>
      <c r="F815">
        <f>IF($A815="","",VALUE(RIGHT(Tienda_1!E815,4)))</f>
        <v>2022</v>
      </c>
      <c r="G815">
        <f>IF($A815="","",Tienda_1!C815)</f>
        <v>16000</v>
      </c>
      <c r="H815">
        <f>IF($A815="","",Tienda_1!D815)</f>
        <v>0</v>
      </c>
      <c r="I815">
        <f>IF($A815="","",Tienda_1!H815)</f>
        <v>3</v>
      </c>
      <c r="J815">
        <f>IF($A815="",0,IF(AND(OR('Cuadro-de-mando'!$B$4="(Todas)",'Cuadro-de-mando'!$B$4=$A815),OR('Cuadro-de-mando'!$E$4="(Todas)",'Cuadro-de-mando'!$E$4=$B815),OR('Cuadro-de-mando'!$H$4="(Todas)",'Cuadro-de-mando'!$H$4=$C815),OR('Cuadro-de-mando'!$K$4="(Todas)",'Cuadro-de-mando'!$K$4=$E815),OR('Cuadro-de-mando'!$N$4="(Todos)",'Cuadro-de-mando'!$N$4=$F815)),1,0))</f>
        <v>1</v>
      </c>
    </row>
    <row r="816" spans="1:10" x14ac:dyDescent="0.25">
      <c r="A816" t="str">
        <f>IF(Tienda_1!$A816="","","Tienda 1")</f>
        <v>Tienda 1</v>
      </c>
      <c r="B816" t="str">
        <f>IF($A816="","",Tienda_1!B816)</f>
        <v>Muebles</v>
      </c>
      <c r="C816" t="str">
        <f>IF($A816="","",Tienda_1!G816)</f>
        <v>Bogotá</v>
      </c>
      <c r="D816" t="str">
        <f>IF($A816="","",Tienda_1!F816)</f>
        <v>Blanca Ramirez</v>
      </c>
      <c r="E816" t="str">
        <f>IF($A816="","",Tienda_1!I816)</f>
        <v>Nequi</v>
      </c>
      <c r="F816">
        <f>IF($A816="","",VALUE(RIGHT(Tienda_1!E816,4)))</f>
        <v>2021</v>
      </c>
      <c r="G816">
        <f>IF($A816="","",Tienda_1!C816)</f>
        <v>672900</v>
      </c>
      <c r="H816">
        <f>IF($A816="","",Tienda_1!D816)</f>
        <v>34000</v>
      </c>
      <c r="I816">
        <f>IF($A816="","",Tienda_1!H816)</f>
        <v>4</v>
      </c>
      <c r="J816">
        <f>IF($A816="",0,IF(AND(OR('Cuadro-de-mando'!$B$4="(Todas)",'Cuadro-de-mando'!$B$4=$A816),OR('Cuadro-de-mando'!$E$4="(Todas)",'Cuadro-de-mando'!$E$4=$B816),OR('Cuadro-de-mando'!$H$4="(Todas)",'Cuadro-de-mando'!$H$4=$C816),OR('Cuadro-de-mando'!$K$4="(Todas)",'Cuadro-de-mando'!$K$4=$E816),OR('Cuadro-de-mando'!$N$4="(Todos)",'Cuadro-de-mando'!$N$4=$F816)),1,0))</f>
        <v>1</v>
      </c>
    </row>
    <row r="817" spans="1:10" x14ac:dyDescent="0.25">
      <c r="A817" t="str">
        <f>IF(Tienda_1!$A817="","","Tienda 1")</f>
        <v>Tienda 1</v>
      </c>
      <c r="B817" t="str">
        <f>IF($A817="","",Tienda_1!B817)</f>
        <v>Libros</v>
      </c>
      <c r="C817" t="str">
        <f>IF($A817="","",Tienda_1!G817)</f>
        <v>Medellín</v>
      </c>
      <c r="D817" t="str">
        <f>IF($A817="","",Tienda_1!F817)</f>
        <v>Beatriz Morales</v>
      </c>
      <c r="E817" t="str">
        <f>IF($A817="","",Tienda_1!I817)</f>
        <v>Tarjeta de crédito</v>
      </c>
      <c r="F817">
        <f>IF($A817="","",VALUE(RIGHT(Tienda_1!E817,4)))</f>
        <v>2020</v>
      </c>
      <c r="G817">
        <f>IF($A817="","",Tienda_1!C817)</f>
        <v>30100</v>
      </c>
      <c r="H817">
        <f>IF($A817="","",Tienda_1!D817)</f>
        <v>0</v>
      </c>
      <c r="I817">
        <f>IF($A817="","",Tienda_1!H817)</f>
        <v>5</v>
      </c>
      <c r="J817">
        <f>IF($A817="",0,IF(AND(OR('Cuadro-de-mando'!$B$4="(Todas)",'Cuadro-de-mando'!$B$4=$A817),OR('Cuadro-de-mando'!$E$4="(Todas)",'Cuadro-de-mando'!$E$4=$B817),OR('Cuadro-de-mando'!$H$4="(Todas)",'Cuadro-de-mando'!$H$4=$C817),OR('Cuadro-de-mando'!$K$4="(Todas)",'Cuadro-de-mando'!$K$4=$E817),OR('Cuadro-de-mando'!$N$4="(Todos)",'Cuadro-de-mando'!$N$4=$F817)),1,0))</f>
        <v>1</v>
      </c>
    </row>
    <row r="818" spans="1:10" x14ac:dyDescent="0.25">
      <c r="A818" t="str">
        <f>IF(Tienda_1!$A818="","","Tienda 1")</f>
        <v>Tienda 1</v>
      </c>
      <c r="B818" t="str">
        <f>IF($A818="","",Tienda_1!B818)</f>
        <v>Instrumentos musicales</v>
      </c>
      <c r="C818" t="str">
        <f>IF($A818="","",Tienda_1!G818)</f>
        <v>Bogotá</v>
      </c>
      <c r="D818" t="str">
        <f>IF($A818="","",Tienda_1!F818)</f>
        <v>Maria Alfonso</v>
      </c>
      <c r="E818" t="str">
        <f>IF($A818="","",Tienda_1!I818)</f>
        <v>Tarjeta de crédito</v>
      </c>
      <c r="F818">
        <f>IF($A818="","",VALUE(RIGHT(Tienda_1!E818,4)))</f>
        <v>2021</v>
      </c>
      <c r="G818">
        <f>IF($A818="","",Tienda_1!C818)</f>
        <v>1122500</v>
      </c>
      <c r="H818">
        <f>IF($A818="","",Tienda_1!D818)</f>
        <v>60000</v>
      </c>
      <c r="I818">
        <f>IF($A818="","",Tienda_1!H818)</f>
        <v>5</v>
      </c>
      <c r="J818">
        <f>IF($A818="",0,IF(AND(OR('Cuadro-de-mando'!$B$4="(Todas)",'Cuadro-de-mando'!$B$4=$A818),OR('Cuadro-de-mando'!$E$4="(Todas)",'Cuadro-de-mando'!$E$4=$B818),OR('Cuadro-de-mando'!$H$4="(Todas)",'Cuadro-de-mando'!$H$4=$C818),OR('Cuadro-de-mando'!$K$4="(Todas)",'Cuadro-de-mando'!$K$4=$E818),OR('Cuadro-de-mando'!$N$4="(Todos)",'Cuadro-de-mando'!$N$4=$F818)),1,0))</f>
        <v>1</v>
      </c>
    </row>
    <row r="819" spans="1:10" x14ac:dyDescent="0.25">
      <c r="A819" t="str">
        <f>IF(Tienda_1!$A819="","","Tienda 1")</f>
        <v>Tienda 1</v>
      </c>
      <c r="B819" t="str">
        <f>IF($A819="","",Tienda_1!B819)</f>
        <v>Electrodomésticos</v>
      </c>
      <c r="C819" t="str">
        <f>IF($A819="","",Tienda_1!G819)</f>
        <v>Medellín</v>
      </c>
      <c r="D819" t="str">
        <f>IF($A819="","",Tienda_1!F819)</f>
        <v>Camila Rivera</v>
      </c>
      <c r="E819" t="str">
        <f>IF($A819="","",Tienda_1!I819)</f>
        <v>Tarjeta de crédito</v>
      </c>
      <c r="F819">
        <f>IF($A819="","",VALUE(RIGHT(Tienda_1!E819,4)))</f>
        <v>2022</v>
      </c>
      <c r="G819">
        <f>IF($A819="","",Tienda_1!C819)</f>
        <v>729700</v>
      </c>
      <c r="H819">
        <f>IF($A819="","",Tienda_1!D819)</f>
        <v>39100</v>
      </c>
      <c r="I819">
        <f>IF($A819="","",Tienda_1!H819)</f>
        <v>5</v>
      </c>
      <c r="J819">
        <f>IF($A819="",0,IF(AND(OR('Cuadro-de-mando'!$B$4="(Todas)",'Cuadro-de-mando'!$B$4=$A819),OR('Cuadro-de-mando'!$E$4="(Todas)",'Cuadro-de-mando'!$E$4=$B819),OR('Cuadro-de-mando'!$H$4="(Todas)",'Cuadro-de-mando'!$H$4=$C819),OR('Cuadro-de-mando'!$K$4="(Todas)",'Cuadro-de-mando'!$K$4=$E819),OR('Cuadro-de-mando'!$N$4="(Todos)",'Cuadro-de-mando'!$N$4=$F819)),1,0))</f>
        <v>1</v>
      </c>
    </row>
    <row r="820" spans="1:10" x14ac:dyDescent="0.25">
      <c r="A820" t="str">
        <f>IF(Tienda_1!$A820="","","Tienda 1")</f>
        <v>Tienda 1</v>
      </c>
      <c r="B820" t="str">
        <f>IF($A820="","",Tienda_1!B820)</f>
        <v>Muebles</v>
      </c>
      <c r="C820" t="str">
        <f>IF($A820="","",Tienda_1!G820)</f>
        <v>Cali</v>
      </c>
      <c r="D820" t="str">
        <f>IF($A820="","",Tienda_1!F820)</f>
        <v>Camila Rivera</v>
      </c>
      <c r="E820" t="str">
        <f>IF($A820="","",Tienda_1!I820)</f>
        <v>Tarjeta de crédito</v>
      </c>
      <c r="F820">
        <f>IF($A820="","",VALUE(RIGHT(Tienda_1!E820,4)))</f>
        <v>2021</v>
      </c>
      <c r="G820">
        <f>IF($A820="","",Tienda_1!C820)</f>
        <v>371800</v>
      </c>
      <c r="H820">
        <f>IF($A820="","",Tienda_1!D820)</f>
        <v>18000</v>
      </c>
      <c r="I820">
        <f>IF($A820="","",Tienda_1!H820)</f>
        <v>5</v>
      </c>
      <c r="J820">
        <f>IF($A820="",0,IF(AND(OR('Cuadro-de-mando'!$B$4="(Todas)",'Cuadro-de-mando'!$B$4=$A820),OR('Cuadro-de-mando'!$E$4="(Todas)",'Cuadro-de-mando'!$E$4=$B820),OR('Cuadro-de-mando'!$H$4="(Todas)",'Cuadro-de-mando'!$H$4=$C820),OR('Cuadro-de-mando'!$K$4="(Todas)",'Cuadro-de-mando'!$K$4=$E820),OR('Cuadro-de-mando'!$N$4="(Todos)",'Cuadro-de-mando'!$N$4=$F820)),1,0))</f>
        <v>1</v>
      </c>
    </row>
    <row r="821" spans="1:10" x14ac:dyDescent="0.25">
      <c r="A821" t="str">
        <f>IF(Tienda_1!$A821="","","Tienda 1")</f>
        <v>Tienda 1</v>
      </c>
      <c r="B821" t="str">
        <f>IF($A821="","",Tienda_1!B821)</f>
        <v>Juguetes</v>
      </c>
      <c r="C821" t="str">
        <f>IF($A821="","",Tienda_1!G821)</f>
        <v>Medellín</v>
      </c>
      <c r="D821" t="str">
        <f>IF($A821="","",Tienda_1!F821)</f>
        <v>Camila Rivera</v>
      </c>
      <c r="E821" t="str">
        <f>IF($A821="","",Tienda_1!I821)</f>
        <v>Tarjeta de crédito</v>
      </c>
      <c r="F821">
        <f>IF($A821="","",VALUE(RIGHT(Tienda_1!E821,4)))</f>
        <v>2022</v>
      </c>
      <c r="G821">
        <f>IF($A821="","",Tienda_1!C821)</f>
        <v>232900</v>
      </c>
      <c r="H821">
        <f>IF($A821="","",Tienda_1!D821)</f>
        <v>10600</v>
      </c>
      <c r="I821">
        <f>IF($A821="","",Tienda_1!H821)</f>
        <v>5</v>
      </c>
      <c r="J821">
        <f>IF($A821="",0,IF(AND(OR('Cuadro-de-mando'!$B$4="(Todas)",'Cuadro-de-mando'!$B$4=$A821),OR('Cuadro-de-mando'!$E$4="(Todas)",'Cuadro-de-mando'!$E$4=$B821),OR('Cuadro-de-mando'!$H$4="(Todas)",'Cuadro-de-mando'!$H$4=$C821),OR('Cuadro-de-mando'!$K$4="(Todas)",'Cuadro-de-mando'!$K$4=$E821),OR('Cuadro-de-mando'!$N$4="(Todos)",'Cuadro-de-mando'!$N$4=$F821)),1,0))</f>
        <v>1</v>
      </c>
    </row>
    <row r="822" spans="1:10" x14ac:dyDescent="0.25">
      <c r="A822" t="str">
        <f>IF(Tienda_1!$A822="","","Tienda 1")</f>
        <v>Tienda 1</v>
      </c>
      <c r="B822" t="str">
        <f>IF($A822="","",Tienda_1!B822)</f>
        <v>Electrónicos</v>
      </c>
      <c r="C822" t="str">
        <f>IF($A822="","",Tienda_1!G822)</f>
        <v>Bogotá</v>
      </c>
      <c r="D822" t="str">
        <f>IF($A822="","",Tienda_1!F822)</f>
        <v>Lucas Olivera</v>
      </c>
      <c r="E822" t="str">
        <f>IF($A822="","",Tienda_1!I822)</f>
        <v>Tarjeta de crédito</v>
      </c>
      <c r="F822">
        <f>IF($A822="","",VALUE(RIGHT(Tienda_1!E822,4)))</f>
        <v>2023</v>
      </c>
      <c r="G822">
        <f>IF($A822="","",Tienda_1!C822)</f>
        <v>1520200</v>
      </c>
      <c r="H822">
        <f>IF($A822="","",Tienda_1!D822)</f>
        <v>86800</v>
      </c>
      <c r="I822">
        <f>IF($A822="","",Tienda_1!H822)</f>
        <v>5</v>
      </c>
      <c r="J822">
        <f>IF($A822="",0,IF(AND(OR('Cuadro-de-mando'!$B$4="(Todas)",'Cuadro-de-mando'!$B$4=$A822),OR('Cuadro-de-mando'!$E$4="(Todas)",'Cuadro-de-mando'!$E$4=$B822),OR('Cuadro-de-mando'!$H$4="(Todas)",'Cuadro-de-mando'!$H$4=$C822),OR('Cuadro-de-mando'!$K$4="(Todas)",'Cuadro-de-mando'!$K$4=$E822),OR('Cuadro-de-mando'!$N$4="(Todos)",'Cuadro-de-mando'!$N$4=$F822)),1,0))</f>
        <v>1</v>
      </c>
    </row>
    <row r="823" spans="1:10" x14ac:dyDescent="0.25">
      <c r="A823" t="str">
        <f>IF(Tienda_1!$A823="","","Tienda 1")</f>
        <v>Tienda 1</v>
      </c>
      <c r="B823" t="str">
        <f>IF($A823="","",Tienda_1!B823)</f>
        <v>Deportes y diversión</v>
      </c>
      <c r="C823" t="str">
        <f>IF($A823="","",Tienda_1!G823)</f>
        <v>Cali</v>
      </c>
      <c r="D823" t="str">
        <f>IF($A823="","",Tienda_1!F823)</f>
        <v>Lucas Olivera</v>
      </c>
      <c r="E823" t="str">
        <f>IF($A823="","",Tienda_1!I823)</f>
        <v>Nequi</v>
      </c>
      <c r="F823">
        <f>IF($A823="","",VALUE(RIGHT(Tienda_1!E823,4)))</f>
        <v>2022</v>
      </c>
      <c r="G823">
        <f>IF($A823="","",Tienda_1!C823)</f>
        <v>83600</v>
      </c>
      <c r="H823">
        <f>IF($A823="","",Tienda_1!D823)</f>
        <v>2600</v>
      </c>
      <c r="I823">
        <f>IF($A823="","",Tienda_1!H823)</f>
        <v>4</v>
      </c>
      <c r="J823">
        <f>IF($A823="",0,IF(AND(OR('Cuadro-de-mando'!$B$4="(Todas)",'Cuadro-de-mando'!$B$4=$A823),OR('Cuadro-de-mando'!$E$4="(Todas)",'Cuadro-de-mando'!$E$4=$B823),OR('Cuadro-de-mando'!$H$4="(Todas)",'Cuadro-de-mando'!$H$4=$C823),OR('Cuadro-de-mando'!$K$4="(Todas)",'Cuadro-de-mando'!$K$4=$E823),OR('Cuadro-de-mando'!$N$4="(Todos)",'Cuadro-de-mando'!$N$4=$F823)),1,0))</f>
        <v>1</v>
      </c>
    </row>
    <row r="824" spans="1:10" x14ac:dyDescent="0.25">
      <c r="A824" t="str">
        <f>IF(Tienda_1!$A824="","","Tienda 1")</f>
        <v>Tienda 1</v>
      </c>
      <c r="B824" t="str">
        <f>IF($A824="","",Tienda_1!B824)</f>
        <v>Electrónicos</v>
      </c>
      <c r="C824" t="str">
        <f>IF($A824="","",Tienda_1!G824)</f>
        <v>Medellín</v>
      </c>
      <c r="D824" t="str">
        <f>IF($A824="","",Tienda_1!F824)</f>
        <v>Santiago Silva</v>
      </c>
      <c r="E824" t="str">
        <f>IF($A824="","",Tienda_1!I824)</f>
        <v>Tarjeta de crédito</v>
      </c>
      <c r="F824">
        <f>IF($A824="","",VALUE(RIGHT(Tienda_1!E824,4)))</f>
        <v>2021</v>
      </c>
      <c r="G824">
        <f>IF($A824="","",Tienda_1!C824)</f>
        <v>113900</v>
      </c>
      <c r="H824">
        <f>IF($A824="","",Tienda_1!D824)</f>
        <v>6300</v>
      </c>
      <c r="I824">
        <f>IF($A824="","",Tienda_1!H824)</f>
        <v>1</v>
      </c>
      <c r="J824">
        <f>IF($A824="",0,IF(AND(OR('Cuadro-de-mando'!$B$4="(Todas)",'Cuadro-de-mando'!$B$4=$A824),OR('Cuadro-de-mando'!$E$4="(Todas)",'Cuadro-de-mando'!$E$4=$B824),OR('Cuadro-de-mando'!$H$4="(Todas)",'Cuadro-de-mando'!$H$4=$C824),OR('Cuadro-de-mando'!$K$4="(Todas)",'Cuadro-de-mando'!$K$4=$E824),OR('Cuadro-de-mando'!$N$4="(Todos)",'Cuadro-de-mando'!$N$4=$F824)),1,0))</f>
        <v>1</v>
      </c>
    </row>
    <row r="825" spans="1:10" x14ac:dyDescent="0.25">
      <c r="A825" t="str">
        <f>IF(Tienda_1!$A825="","","Tienda 1")</f>
        <v>Tienda 1</v>
      </c>
      <c r="B825" t="str">
        <f>IF($A825="","",Tienda_1!B825)</f>
        <v>Juguetes</v>
      </c>
      <c r="C825" t="str">
        <f>IF($A825="","",Tienda_1!G825)</f>
        <v>Bogotá</v>
      </c>
      <c r="D825" t="str">
        <f>IF($A825="","",Tienda_1!F825)</f>
        <v>Izabela de León</v>
      </c>
      <c r="E825" t="str">
        <f>IF($A825="","",Tienda_1!I825)</f>
        <v>Tarjeta de crédito</v>
      </c>
      <c r="F825">
        <f>IF($A825="","",VALUE(RIGHT(Tienda_1!E825,4)))</f>
        <v>2022</v>
      </c>
      <c r="G825">
        <f>IF($A825="","",Tienda_1!C825)</f>
        <v>21000</v>
      </c>
      <c r="H825">
        <f>IF($A825="","",Tienda_1!D825)</f>
        <v>0</v>
      </c>
      <c r="I825">
        <f>IF($A825="","",Tienda_1!H825)</f>
        <v>5</v>
      </c>
      <c r="J825">
        <f>IF($A825="",0,IF(AND(OR('Cuadro-de-mando'!$B$4="(Todas)",'Cuadro-de-mando'!$B$4=$A825),OR('Cuadro-de-mando'!$E$4="(Todas)",'Cuadro-de-mando'!$E$4=$B825),OR('Cuadro-de-mando'!$H$4="(Todas)",'Cuadro-de-mando'!$H$4=$C825),OR('Cuadro-de-mando'!$K$4="(Todas)",'Cuadro-de-mando'!$K$4=$E825),OR('Cuadro-de-mando'!$N$4="(Todos)",'Cuadro-de-mando'!$N$4=$F825)),1,0))</f>
        <v>1</v>
      </c>
    </row>
    <row r="826" spans="1:10" x14ac:dyDescent="0.25">
      <c r="A826" t="str">
        <f>IF(Tienda_1!$A826="","","Tienda 1")</f>
        <v>Tienda 1</v>
      </c>
      <c r="B826" t="str">
        <f>IF($A826="","",Tienda_1!B826)</f>
        <v>Juguetes</v>
      </c>
      <c r="C826" t="str">
        <f>IF($A826="","",Tienda_1!G826)</f>
        <v>Medellín</v>
      </c>
      <c r="D826" t="str">
        <f>IF($A826="","",Tienda_1!F826)</f>
        <v>Blanca Ramirez</v>
      </c>
      <c r="E826" t="str">
        <f>IF($A826="","",Tienda_1!I826)</f>
        <v>Tarjeta de crédito</v>
      </c>
      <c r="F826">
        <f>IF($A826="","",VALUE(RIGHT(Tienda_1!E826,4)))</f>
        <v>2021</v>
      </c>
      <c r="G826">
        <f>IF($A826="","",Tienda_1!C826)</f>
        <v>27500</v>
      </c>
      <c r="H826">
        <f>IF($A826="","",Tienda_1!D826)</f>
        <v>0</v>
      </c>
      <c r="I826">
        <f>IF($A826="","",Tienda_1!H826)</f>
        <v>1</v>
      </c>
      <c r="J826">
        <f>IF($A826="",0,IF(AND(OR('Cuadro-de-mando'!$B$4="(Todas)",'Cuadro-de-mando'!$B$4=$A826),OR('Cuadro-de-mando'!$E$4="(Todas)",'Cuadro-de-mando'!$E$4=$B826),OR('Cuadro-de-mando'!$H$4="(Todas)",'Cuadro-de-mando'!$H$4=$C826),OR('Cuadro-de-mando'!$K$4="(Todas)",'Cuadro-de-mando'!$K$4=$E826),OR('Cuadro-de-mando'!$N$4="(Todos)",'Cuadro-de-mando'!$N$4=$F826)),1,0))</f>
        <v>1</v>
      </c>
    </row>
    <row r="827" spans="1:10" x14ac:dyDescent="0.25">
      <c r="A827" t="str">
        <f>IF(Tienda_1!$A827="","","Tienda 1")</f>
        <v>Tienda 1</v>
      </c>
      <c r="B827" t="str">
        <f>IF($A827="","",Tienda_1!B827)</f>
        <v>Juguetes</v>
      </c>
      <c r="C827" t="str">
        <f>IF($A827="","",Tienda_1!G827)</f>
        <v>Cartagena</v>
      </c>
      <c r="D827" t="str">
        <f>IF($A827="","",Tienda_1!F827)</f>
        <v>Rafael Acosta</v>
      </c>
      <c r="E827" t="str">
        <f>IF($A827="","",Tienda_1!I827)</f>
        <v>Tarjeta de crédito</v>
      </c>
      <c r="F827">
        <f>IF($A827="","",VALUE(RIGHT(Tienda_1!E827,4)))</f>
        <v>2022</v>
      </c>
      <c r="G827">
        <f>IF($A827="","",Tienda_1!C827)</f>
        <v>30200</v>
      </c>
      <c r="H827">
        <f>IF($A827="","",Tienda_1!D827)</f>
        <v>0</v>
      </c>
      <c r="I827">
        <f>IF($A827="","",Tienda_1!H827)</f>
        <v>5</v>
      </c>
      <c r="J827">
        <f>IF($A827="",0,IF(AND(OR('Cuadro-de-mando'!$B$4="(Todas)",'Cuadro-de-mando'!$B$4=$A827),OR('Cuadro-de-mando'!$E$4="(Todas)",'Cuadro-de-mando'!$E$4=$B827),OR('Cuadro-de-mando'!$H$4="(Todas)",'Cuadro-de-mando'!$H$4=$C827),OR('Cuadro-de-mando'!$K$4="(Todas)",'Cuadro-de-mando'!$K$4=$E827),OR('Cuadro-de-mando'!$N$4="(Todos)",'Cuadro-de-mando'!$N$4=$F827)),1,0))</f>
        <v>1</v>
      </c>
    </row>
    <row r="828" spans="1:10" x14ac:dyDescent="0.25">
      <c r="A828" t="str">
        <f>IF(Tienda_1!$A828="","","Tienda 1")</f>
        <v>Tienda 1</v>
      </c>
      <c r="B828" t="str">
        <f>IF($A828="","",Tienda_1!B828)</f>
        <v>Libros</v>
      </c>
      <c r="C828" t="str">
        <f>IF($A828="","",Tienda_1!G828)</f>
        <v>Bogotá</v>
      </c>
      <c r="D828" t="str">
        <f>IF($A828="","",Tienda_1!F828)</f>
        <v>Felipe Santos</v>
      </c>
      <c r="E828" t="str">
        <f>IF($A828="","",Tienda_1!I828)</f>
        <v>Cupón</v>
      </c>
      <c r="F828">
        <f>IF($A828="","",VALUE(RIGHT(Tienda_1!E828,4)))</f>
        <v>2021</v>
      </c>
      <c r="G828">
        <f>IF($A828="","",Tienda_1!C828)</f>
        <v>73600</v>
      </c>
      <c r="H828">
        <f>IF($A828="","",Tienda_1!D828)</f>
        <v>2100</v>
      </c>
      <c r="I828">
        <f>IF($A828="","",Tienda_1!H828)</f>
        <v>5</v>
      </c>
      <c r="J828">
        <f>IF($A828="",0,IF(AND(OR('Cuadro-de-mando'!$B$4="(Todas)",'Cuadro-de-mando'!$B$4=$A828),OR('Cuadro-de-mando'!$E$4="(Todas)",'Cuadro-de-mando'!$E$4=$B828),OR('Cuadro-de-mando'!$H$4="(Todas)",'Cuadro-de-mando'!$H$4=$C828),OR('Cuadro-de-mando'!$K$4="(Todas)",'Cuadro-de-mando'!$K$4=$E828),OR('Cuadro-de-mando'!$N$4="(Todos)",'Cuadro-de-mando'!$N$4=$F828)),1,0))</f>
        <v>1</v>
      </c>
    </row>
    <row r="829" spans="1:10" x14ac:dyDescent="0.25">
      <c r="A829" t="str">
        <f>IF(Tienda_1!$A829="","","Tienda 1")</f>
        <v>Tienda 1</v>
      </c>
      <c r="B829" t="str">
        <f>IF($A829="","",Tienda_1!B829)</f>
        <v>Libros</v>
      </c>
      <c r="C829" t="str">
        <f>IF($A829="","",Tienda_1!G829)</f>
        <v>Bogotá</v>
      </c>
      <c r="D829" t="str">
        <f>IF($A829="","",Tienda_1!F829)</f>
        <v>Juliana Costa</v>
      </c>
      <c r="E829" t="str">
        <f>IF($A829="","",Tienda_1!I829)</f>
        <v>Tarjeta de crédito</v>
      </c>
      <c r="F829">
        <f>IF($A829="","",VALUE(RIGHT(Tienda_1!E829,4)))</f>
        <v>2020</v>
      </c>
      <c r="G829">
        <f>IF($A829="","",Tienda_1!C829)</f>
        <v>26800</v>
      </c>
      <c r="H829">
        <f>IF($A829="","",Tienda_1!D829)</f>
        <v>2100</v>
      </c>
      <c r="I829">
        <f>IF($A829="","",Tienda_1!H829)</f>
        <v>5</v>
      </c>
      <c r="J829">
        <f>IF($A829="",0,IF(AND(OR('Cuadro-de-mando'!$B$4="(Todas)",'Cuadro-de-mando'!$B$4=$A829),OR('Cuadro-de-mando'!$E$4="(Todas)",'Cuadro-de-mando'!$E$4=$B829),OR('Cuadro-de-mando'!$H$4="(Todas)",'Cuadro-de-mando'!$H$4=$C829),OR('Cuadro-de-mando'!$K$4="(Todas)",'Cuadro-de-mando'!$K$4=$E829),OR('Cuadro-de-mando'!$N$4="(Todos)",'Cuadro-de-mando'!$N$4=$F829)),1,0))</f>
        <v>1</v>
      </c>
    </row>
    <row r="830" spans="1:10" x14ac:dyDescent="0.25">
      <c r="A830" t="str">
        <f>IF(Tienda_1!$A830="","","Tienda 1")</f>
        <v>Tienda 1</v>
      </c>
      <c r="B830" t="str">
        <f>IF($A830="","",Tienda_1!B830)</f>
        <v>Electrónicos</v>
      </c>
      <c r="C830" t="str">
        <f>IF($A830="","",Tienda_1!G830)</f>
        <v>Cúcuta</v>
      </c>
      <c r="D830" t="str">
        <f>IF($A830="","",Tienda_1!F830)</f>
        <v>Rafael Acosta</v>
      </c>
      <c r="E830" t="str">
        <f>IF($A830="","",Tienda_1!I830)</f>
        <v>Tarjeta de crédito</v>
      </c>
      <c r="F830">
        <f>IF($A830="","",VALUE(RIGHT(Tienda_1!E830,4)))</f>
        <v>2021</v>
      </c>
      <c r="G830">
        <f>IF($A830="","",Tienda_1!C830)</f>
        <v>1575700</v>
      </c>
      <c r="H830">
        <f>IF($A830="","",Tienda_1!D830)</f>
        <v>86300</v>
      </c>
      <c r="I830">
        <f>IF($A830="","",Tienda_1!H830)</f>
        <v>4</v>
      </c>
      <c r="J830">
        <f>IF($A830="",0,IF(AND(OR('Cuadro-de-mando'!$B$4="(Todas)",'Cuadro-de-mando'!$B$4=$A830),OR('Cuadro-de-mando'!$E$4="(Todas)",'Cuadro-de-mando'!$E$4=$B830),OR('Cuadro-de-mando'!$H$4="(Todas)",'Cuadro-de-mando'!$H$4=$C830),OR('Cuadro-de-mando'!$K$4="(Todas)",'Cuadro-de-mando'!$K$4=$E830),OR('Cuadro-de-mando'!$N$4="(Todos)",'Cuadro-de-mando'!$N$4=$F830)),1,0))</f>
        <v>1</v>
      </c>
    </row>
    <row r="831" spans="1:10" x14ac:dyDescent="0.25">
      <c r="A831" t="str">
        <f>IF(Tienda_1!$A831="","","Tienda 1")</f>
        <v>Tienda 1</v>
      </c>
      <c r="B831" t="str">
        <f>IF($A831="","",Tienda_1!B831)</f>
        <v>Electrónicos</v>
      </c>
      <c r="C831" t="str">
        <f>IF($A831="","",Tienda_1!G831)</f>
        <v>Medellín</v>
      </c>
      <c r="D831" t="str">
        <f>IF($A831="","",Tienda_1!F831)</f>
        <v>Camila Rivera</v>
      </c>
      <c r="E831" t="str">
        <f>IF($A831="","",Tienda_1!I831)</f>
        <v>Tarjeta de crédito</v>
      </c>
      <c r="F831">
        <f>IF($A831="","",VALUE(RIGHT(Tienda_1!E831,4)))</f>
        <v>2020</v>
      </c>
      <c r="G831">
        <f>IF($A831="","",Tienda_1!C831)</f>
        <v>175200</v>
      </c>
      <c r="H831">
        <f>IF($A831="","",Tienda_1!D831)</f>
        <v>7500</v>
      </c>
      <c r="I831">
        <f>IF($A831="","",Tienda_1!H831)</f>
        <v>5</v>
      </c>
      <c r="J831">
        <f>IF($A831="",0,IF(AND(OR('Cuadro-de-mando'!$B$4="(Todas)",'Cuadro-de-mando'!$B$4=$A831),OR('Cuadro-de-mando'!$E$4="(Todas)",'Cuadro-de-mando'!$E$4=$B831),OR('Cuadro-de-mando'!$H$4="(Todas)",'Cuadro-de-mando'!$H$4=$C831),OR('Cuadro-de-mando'!$K$4="(Todas)",'Cuadro-de-mando'!$K$4=$E831),OR('Cuadro-de-mando'!$N$4="(Todos)",'Cuadro-de-mando'!$N$4=$F831)),1,0))</f>
        <v>1</v>
      </c>
    </row>
    <row r="832" spans="1:10" x14ac:dyDescent="0.25">
      <c r="A832" t="str">
        <f>IF(Tienda_1!$A832="","","Tienda 1")</f>
        <v>Tienda 1</v>
      </c>
      <c r="B832" t="str">
        <f>IF($A832="","",Tienda_1!B832)</f>
        <v>Instrumentos musicales</v>
      </c>
      <c r="C832" t="str">
        <f>IF($A832="","",Tienda_1!G832)</f>
        <v>Bogotá</v>
      </c>
      <c r="D832" t="str">
        <f>IF($A832="","",Tienda_1!F832)</f>
        <v>Ángel Rodriguez</v>
      </c>
      <c r="E832" t="str">
        <f>IF($A832="","",Tienda_1!I832)</f>
        <v>Tarjeta de crédito</v>
      </c>
      <c r="F832">
        <f>IF($A832="","",VALUE(RIGHT(Tienda_1!E832,4)))</f>
        <v>2020</v>
      </c>
      <c r="G832">
        <f>IF($A832="","",Tienda_1!C832)</f>
        <v>273300</v>
      </c>
      <c r="H832">
        <f>IF($A832="","",Tienda_1!D832)</f>
        <v>12700</v>
      </c>
      <c r="I832">
        <f>IF($A832="","",Tienda_1!H832)</f>
        <v>5</v>
      </c>
      <c r="J832">
        <f>IF($A832="",0,IF(AND(OR('Cuadro-de-mando'!$B$4="(Todas)",'Cuadro-de-mando'!$B$4=$A832),OR('Cuadro-de-mando'!$E$4="(Todas)",'Cuadro-de-mando'!$E$4=$B832),OR('Cuadro-de-mando'!$H$4="(Todas)",'Cuadro-de-mando'!$H$4=$C832),OR('Cuadro-de-mando'!$K$4="(Todas)",'Cuadro-de-mando'!$K$4=$E832),OR('Cuadro-de-mando'!$N$4="(Todos)",'Cuadro-de-mando'!$N$4=$F832)),1,0))</f>
        <v>1</v>
      </c>
    </row>
    <row r="833" spans="1:10" x14ac:dyDescent="0.25">
      <c r="A833" t="str">
        <f>IF(Tienda_1!$A833="","","Tienda 1")</f>
        <v>Tienda 1</v>
      </c>
      <c r="B833" t="str">
        <f>IF($A833="","",Tienda_1!B833)</f>
        <v>Muebles</v>
      </c>
      <c r="C833" t="str">
        <f>IF($A833="","",Tienda_1!G833)</f>
        <v>Bogotá</v>
      </c>
      <c r="D833" t="str">
        <f>IF($A833="","",Tienda_1!F833)</f>
        <v>Izabela de León</v>
      </c>
      <c r="E833" t="str">
        <f>IF($A833="","",Tienda_1!I833)</f>
        <v>Tarjeta de crédito</v>
      </c>
      <c r="F833">
        <f>IF($A833="","",VALUE(RIGHT(Tienda_1!E833,4)))</f>
        <v>2021</v>
      </c>
      <c r="G833">
        <f>IF($A833="","",Tienda_1!C833)</f>
        <v>238700</v>
      </c>
      <c r="H833">
        <f>IF($A833="","",Tienda_1!D833)</f>
        <v>10900</v>
      </c>
      <c r="I833">
        <f>IF($A833="","",Tienda_1!H833)</f>
        <v>3</v>
      </c>
      <c r="J833">
        <f>IF($A833="",0,IF(AND(OR('Cuadro-de-mando'!$B$4="(Todas)",'Cuadro-de-mando'!$B$4=$A833),OR('Cuadro-de-mando'!$E$4="(Todas)",'Cuadro-de-mando'!$E$4=$B833),OR('Cuadro-de-mando'!$H$4="(Todas)",'Cuadro-de-mando'!$H$4=$C833),OR('Cuadro-de-mando'!$K$4="(Todas)",'Cuadro-de-mando'!$K$4=$E833),OR('Cuadro-de-mando'!$N$4="(Todos)",'Cuadro-de-mando'!$N$4=$F833)),1,0))</f>
        <v>1</v>
      </c>
    </row>
    <row r="834" spans="1:10" x14ac:dyDescent="0.25">
      <c r="A834" t="str">
        <f>IF(Tienda_1!$A834="","","Tienda 1")</f>
        <v>Tienda 1</v>
      </c>
      <c r="B834" t="str">
        <f>IF($A834="","",Tienda_1!B834)</f>
        <v>Deportes y diversión</v>
      </c>
      <c r="C834" t="str">
        <f>IF($A834="","",Tienda_1!G834)</f>
        <v>Bogotá</v>
      </c>
      <c r="D834" t="str">
        <f>IF($A834="","",Tienda_1!F834)</f>
        <v>Juliana Costa</v>
      </c>
      <c r="E834" t="str">
        <f>IF($A834="","",Tienda_1!I834)</f>
        <v>Nequi</v>
      </c>
      <c r="F834">
        <f>IF($A834="","",VALUE(RIGHT(Tienda_1!E834,4)))</f>
        <v>2021</v>
      </c>
      <c r="G834">
        <f>IF($A834="","",Tienda_1!C834)</f>
        <v>42400</v>
      </c>
      <c r="H834">
        <f>IF($A834="","",Tienda_1!D834)</f>
        <v>0</v>
      </c>
      <c r="I834">
        <f>IF($A834="","",Tienda_1!H834)</f>
        <v>5</v>
      </c>
      <c r="J834">
        <f>IF($A834="",0,IF(AND(OR('Cuadro-de-mando'!$B$4="(Todas)",'Cuadro-de-mando'!$B$4=$A834),OR('Cuadro-de-mando'!$E$4="(Todas)",'Cuadro-de-mando'!$E$4=$B834),OR('Cuadro-de-mando'!$H$4="(Todas)",'Cuadro-de-mando'!$H$4=$C834),OR('Cuadro-de-mando'!$K$4="(Todas)",'Cuadro-de-mando'!$K$4=$E834),OR('Cuadro-de-mando'!$N$4="(Todos)",'Cuadro-de-mando'!$N$4=$F834)),1,0))</f>
        <v>1</v>
      </c>
    </row>
    <row r="835" spans="1:10" x14ac:dyDescent="0.25">
      <c r="A835" t="str">
        <f>IF(Tienda_1!$A835="","","Tienda 1")</f>
        <v>Tienda 1</v>
      </c>
      <c r="B835" t="str">
        <f>IF($A835="","",Tienda_1!B835)</f>
        <v>Electrodomésticos</v>
      </c>
      <c r="C835" t="str">
        <f>IF($A835="","",Tienda_1!G835)</f>
        <v>Cali</v>
      </c>
      <c r="D835" t="str">
        <f>IF($A835="","",Tienda_1!F835)</f>
        <v>Rafael Acosta</v>
      </c>
      <c r="E835" t="str">
        <f>IF($A835="","",Tienda_1!I835)</f>
        <v>Nequi</v>
      </c>
      <c r="F835">
        <f>IF($A835="","",VALUE(RIGHT(Tienda_1!E835,4)))</f>
        <v>2022</v>
      </c>
      <c r="G835">
        <f>IF($A835="","",Tienda_1!C835)</f>
        <v>1031600</v>
      </c>
      <c r="H835">
        <f>IF($A835="","",Tienda_1!D835)</f>
        <v>53100</v>
      </c>
      <c r="I835">
        <f>IF($A835="","",Tienda_1!H835)</f>
        <v>5</v>
      </c>
      <c r="J835">
        <f>IF($A835="",0,IF(AND(OR('Cuadro-de-mando'!$B$4="(Todas)",'Cuadro-de-mando'!$B$4=$A835),OR('Cuadro-de-mando'!$E$4="(Todas)",'Cuadro-de-mando'!$E$4=$B835),OR('Cuadro-de-mando'!$H$4="(Todas)",'Cuadro-de-mando'!$H$4=$C835),OR('Cuadro-de-mando'!$K$4="(Todas)",'Cuadro-de-mando'!$K$4=$E835),OR('Cuadro-de-mando'!$N$4="(Todos)",'Cuadro-de-mando'!$N$4=$F835)),1,0))</f>
        <v>1</v>
      </c>
    </row>
    <row r="836" spans="1:10" x14ac:dyDescent="0.25">
      <c r="A836" t="str">
        <f>IF(Tienda_1!$A836="","","Tienda 1")</f>
        <v>Tienda 1</v>
      </c>
      <c r="B836" t="str">
        <f>IF($A836="","",Tienda_1!B836)</f>
        <v>Muebles</v>
      </c>
      <c r="C836" t="str">
        <f>IF($A836="","",Tienda_1!G836)</f>
        <v>Medellín</v>
      </c>
      <c r="D836" t="str">
        <f>IF($A836="","",Tienda_1!F836)</f>
        <v>Beatriz Morales</v>
      </c>
      <c r="E836" t="str">
        <f>IF($A836="","",Tienda_1!I836)</f>
        <v>Tarjeta de crédito</v>
      </c>
      <c r="F836">
        <f>IF($A836="","",VALUE(RIGHT(Tienda_1!E836,4)))</f>
        <v>2023</v>
      </c>
      <c r="G836">
        <f>IF($A836="","",Tienda_1!C836)</f>
        <v>506600</v>
      </c>
      <c r="H836">
        <f>IF($A836="","",Tienda_1!D836)</f>
        <v>27200</v>
      </c>
      <c r="I836">
        <f>IF($A836="","",Tienda_1!H836)</f>
        <v>5</v>
      </c>
      <c r="J836">
        <f>IF($A836="",0,IF(AND(OR('Cuadro-de-mando'!$B$4="(Todas)",'Cuadro-de-mando'!$B$4=$A836),OR('Cuadro-de-mando'!$E$4="(Todas)",'Cuadro-de-mando'!$E$4=$B836),OR('Cuadro-de-mando'!$H$4="(Todas)",'Cuadro-de-mando'!$H$4=$C836),OR('Cuadro-de-mando'!$K$4="(Todas)",'Cuadro-de-mando'!$K$4=$E836),OR('Cuadro-de-mando'!$N$4="(Todos)",'Cuadro-de-mando'!$N$4=$F836)),1,0))</f>
        <v>1</v>
      </c>
    </row>
    <row r="837" spans="1:10" x14ac:dyDescent="0.25">
      <c r="A837" t="str">
        <f>IF(Tienda_1!$A837="","","Tienda 1")</f>
        <v>Tienda 1</v>
      </c>
      <c r="B837" t="str">
        <f>IF($A837="","",Tienda_1!B837)</f>
        <v>Muebles</v>
      </c>
      <c r="C837" t="str">
        <f>IF($A837="","",Tienda_1!G837)</f>
        <v>Bogotá</v>
      </c>
      <c r="D837" t="str">
        <f>IF($A837="","",Tienda_1!F837)</f>
        <v>Juan Fernandez</v>
      </c>
      <c r="E837" t="str">
        <f>IF($A837="","",Tienda_1!I837)</f>
        <v>Tarjeta de crédito</v>
      </c>
      <c r="F837">
        <f>IF($A837="","",VALUE(RIGHT(Tienda_1!E837,4)))</f>
        <v>2022</v>
      </c>
      <c r="G837">
        <f>IF($A837="","",Tienda_1!C837)</f>
        <v>152800</v>
      </c>
      <c r="H837">
        <f>IF($A837="","",Tienda_1!D837)</f>
        <v>8300</v>
      </c>
      <c r="I837">
        <f>IF($A837="","",Tienda_1!H837)</f>
        <v>5</v>
      </c>
      <c r="J837">
        <f>IF($A837="",0,IF(AND(OR('Cuadro-de-mando'!$B$4="(Todas)",'Cuadro-de-mando'!$B$4=$A837),OR('Cuadro-de-mando'!$E$4="(Todas)",'Cuadro-de-mando'!$E$4=$B837),OR('Cuadro-de-mando'!$H$4="(Todas)",'Cuadro-de-mando'!$H$4=$C837),OR('Cuadro-de-mando'!$K$4="(Todas)",'Cuadro-de-mando'!$K$4=$E837),OR('Cuadro-de-mando'!$N$4="(Todos)",'Cuadro-de-mando'!$N$4=$F837)),1,0))</f>
        <v>1</v>
      </c>
    </row>
    <row r="838" spans="1:10" x14ac:dyDescent="0.25">
      <c r="A838" t="str">
        <f>IF(Tienda_1!$A838="","","Tienda 1")</f>
        <v>Tienda 1</v>
      </c>
      <c r="B838" t="str">
        <f>IF($A838="","",Tienda_1!B838)</f>
        <v>Deportes y diversión</v>
      </c>
      <c r="C838" t="str">
        <f>IF($A838="","",Tienda_1!G838)</f>
        <v>Bogotá</v>
      </c>
      <c r="D838" t="str">
        <f>IF($A838="","",Tienda_1!F838)</f>
        <v>Juliana Costa</v>
      </c>
      <c r="E838" t="str">
        <f>IF($A838="","",Tienda_1!I838)</f>
        <v>Tarjeta de crédito</v>
      </c>
      <c r="F838">
        <f>IF($A838="","",VALUE(RIGHT(Tienda_1!E838,4)))</f>
        <v>2022</v>
      </c>
      <c r="G838">
        <f>IF($A838="","",Tienda_1!C838)</f>
        <v>495400</v>
      </c>
      <c r="H838">
        <f>IF($A838="","",Tienda_1!D838)</f>
        <v>27000</v>
      </c>
      <c r="I838">
        <f>IF($A838="","",Tienda_1!H838)</f>
        <v>4</v>
      </c>
      <c r="J838">
        <f>IF($A838="",0,IF(AND(OR('Cuadro-de-mando'!$B$4="(Todas)",'Cuadro-de-mando'!$B$4=$A838),OR('Cuadro-de-mando'!$E$4="(Todas)",'Cuadro-de-mando'!$E$4=$B838),OR('Cuadro-de-mando'!$H$4="(Todas)",'Cuadro-de-mando'!$H$4=$C838),OR('Cuadro-de-mando'!$K$4="(Todas)",'Cuadro-de-mando'!$K$4=$E838),OR('Cuadro-de-mando'!$N$4="(Todos)",'Cuadro-de-mando'!$N$4=$F838)),1,0))</f>
        <v>1</v>
      </c>
    </row>
    <row r="839" spans="1:10" x14ac:dyDescent="0.25">
      <c r="A839" t="str">
        <f>IF(Tienda_1!$A839="","","Tienda 1")</f>
        <v>Tienda 1</v>
      </c>
      <c r="B839" t="str">
        <f>IF($A839="","",Tienda_1!B839)</f>
        <v>Juguetes</v>
      </c>
      <c r="C839" t="str">
        <f>IF($A839="","",Tienda_1!G839)</f>
        <v>Bogotá</v>
      </c>
      <c r="D839" t="str">
        <f>IF($A839="","",Tienda_1!F839)</f>
        <v>Mariana Herrera</v>
      </c>
      <c r="E839" t="str">
        <f>IF($A839="","",Tienda_1!I839)</f>
        <v>Tarjeta de crédito</v>
      </c>
      <c r="F839">
        <f>IF($A839="","",VALUE(RIGHT(Tienda_1!E839,4)))</f>
        <v>2022</v>
      </c>
      <c r="G839">
        <f>IF($A839="","",Tienda_1!C839)</f>
        <v>13600</v>
      </c>
      <c r="H839">
        <f>IF($A839="","",Tienda_1!D839)</f>
        <v>0</v>
      </c>
      <c r="I839">
        <f>IF($A839="","",Tienda_1!H839)</f>
        <v>5</v>
      </c>
      <c r="J839">
        <f>IF($A839="",0,IF(AND(OR('Cuadro-de-mando'!$B$4="(Todas)",'Cuadro-de-mando'!$B$4=$A839),OR('Cuadro-de-mando'!$E$4="(Todas)",'Cuadro-de-mando'!$E$4=$B839),OR('Cuadro-de-mando'!$H$4="(Todas)",'Cuadro-de-mando'!$H$4=$C839),OR('Cuadro-de-mando'!$K$4="(Todas)",'Cuadro-de-mando'!$K$4=$E839),OR('Cuadro-de-mando'!$N$4="(Todos)",'Cuadro-de-mando'!$N$4=$F839)),1,0))</f>
        <v>1</v>
      </c>
    </row>
    <row r="840" spans="1:10" x14ac:dyDescent="0.25">
      <c r="A840" t="str">
        <f>IF(Tienda_1!$A840="","","Tienda 1")</f>
        <v>Tienda 1</v>
      </c>
      <c r="B840" t="str">
        <f>IF($A840="","",Tienda_1!B840)</f>
        <v>Electrónicos</v>
      </c>
      <c r="C840" t="str">
        <f>IF($A840="","",Tienda_1!G840)</f>
        <v>Cali</v>
      </c>
      <c r="D840" t="str">
        <f>IF($A840="","",Tienda_1!F840)</f>
        <v>Santiago Silva</v>
      </c>
      <c r="E840" t="str">
        <f>IF($A840="","",Tienda_1!I840)</f>
        <v>Tarjeta de crédito</v>
      </c>
      <c r="F840">
        <f>IF($A840="","",VALUE(RIGHT(Tienda_1!E840,4)))</f>
        <v>2020</v>
      </c>
      <c r="G840">
        <f>IF($A840="","",Tienda_1!C840)</f>
        <v>1790800</v>
      </c>
      <c r="H840">
        <f>IF($A840="","",Tienda_1!D840)</f>
        <v>93500</v>
      </c>
      <c r="I840">
        <f>IF($A840="","",Tienda_1!H840)</f>
        <v>5</v>
      </c>
      <c r="J840">
        <f>IF($A840="",0,IF(AND(OR('Cuadro-de-mando'!$B$4="(Todas)",'Cuadro-de-mando'!$B$4=$A840),OR('Cuadro-de-mando'!$E$4="(Todas)",'Cuadro-de-mando'!$E$4=$B840),OR('Cuadro-de-mando'!$H$4="(Todas)",'Cuadro-de-mando'!$H$4=$C840),OR('Cuadro-de-mando'!$K$4="(Todas)",'Cuadro-de-mando'!$K$4=$E840),OR('Cuadro-de-mando'!$N$4="(Todos)",'Cuadro-de-mando'!$N$4=$F840)),1,0))</f>
        <v>1</v>
      </c>
    </row>
    <row r="841" spans="1:10" x14ac:dyDescent="0.25">
      <c r="A841" t="str">
        <f>IF(Tienda_1!$A841="","","Tienda 1")</f>
        <v>Tienda 1</v>
      </c>
      <c r="B841" t="str">
        <f>IF($A841="","",Tienda_1!B841)</f>
        <v>Muebles</v>
      </c>
      <c r="C841" t="str">
        <f>IF($A841="","",Tienda_1!G841)</f>
        <v>Bogotá</v>
      </c>
      <c r="D841" t="str">
        <f>IF($A841="","",Tienda_1!F841)</f>
        <v>Maria Alfonso</v>
      </c>
      <c r="E841" t="str">
        <f>IF($A841="","",Tienda_1!I841)</f>
        <v>Tarjeta de crédito</v>
      </c>
      <c r="F841">
        <f>IF($A841="","",VALUE(RIGHT(Tienda_1!E841,4)))</f>
        <v>2022</v>
      </c>
      <c r="G841">
        <f>IF($A841="","",Tienda_1!C841)</f>
        <v>257600</v>
      </c>
      <c r="H841">
        <f>IF($A841="","",Tienda_1!D841)</f>
        <v>13900</v>
      </c>
      <c r="I841">
        <f>IF($A841="","",Tienda_1!H841)</f>
        <v>4</v>
      </c>
      <c r="J841">
        <f>IF($A841="",0,IF(AND(OR('Cuadro-de-mando'!$B$4="(Todas)",'Cuadro-de-mando'!$B$4=$A841),OR('Cuadro-de-mando'!$E$4="(Todas)",'Cuadro-de-mando'!$E$4=$B841),OR('Cuadro-de-mando'!$H$4="(Todas)",'Cuadro-de-mando'!$H$4=$C841),OR('Cuadro-de-mando'!$K$4="(Todas)",'Cuadro-de-mando'!$K$4=$E841),OR('Cuadro-de-mando'!$N$4="(Todos)",'Cuadro-de-mando'!$N$4=$F841)),1,0))</f>
        <v>1</v>
      </c>
    </row>
    <row r="842" spans="1:10" x14ac:dyDescent="0.25">
      <c r="A842" t="str">
        <f>IF(Tienda_1!$A842="","","Tienda 1")</f>
        <v>Tienda 1</v>
      </c>
      <c r="B842" t="str">
        <f>IF($A842="","",Tienda_1!B842)</f>
        <v>Muebles</v>
      </c>
      <c r="C842" t="str">
        <f>IF($A842="","",Tienda_1!G842)</f>
        <v>Bogotá</v>
      </c>
      <c r="D842" t="str">
        <f>IF($A842="","",Tienda_1!F842)</f>
        <v>Izabela de León</v>
      </c>
      <c r="E842" t="str">
        <f>IF($A842="","",Tienda_1!I842)</f>
        <v>Nequi</v>
      </c>
      <c r="F842">
        <f>IF($A842="","",VALUE(RIGHT(Tienda_1!E842,4)))</f>
        <v>2020</v>
      </c>
      <c r="G842">
        <f>IF($A842="","",Tienda_1!C842)</f>
        <v>269100</v>
      </c>
      <c r="H842">
        <f>IF($A842="","",Tienda_1!D842)</f>
        <v>12500</v>
      </c>
      <c r="I842">
        <f>IF($A842="","",Tienda_1!H842)</f>
        <v>5</v>
      </c>
      <c r="J842">
        <f>IF($A842="",0,IF(AND(OR('Cuadro-de-mando'!$B$4="(Todas)",'Cuadro-de-mando'!$B$4=$A842),OR('Cuadro-de-mando'!$E$4="(Todas)",'Cuadro-de-mando'!$E$4=$B842),OR('Cuadro-de-mando'!$H$4="(Todas)",'Cuadro-de-mando'!$H$4=$C842),OR('Cuadro-de-mando'!$K$4="(Todas)",'Cuadro-de-mando'!$K$4=$E842),OR('Cuadro-de-mando'!$N$4="(Todos)",'Cuadro-de-mando'!$N$4=$F842)),1,0))</f>
        <v>1</v>
      </c>
    </row>
    <row r="843" spans="1:10" x14ac:dyDescent="0.25">
      <c r="A843" t="str">
        <f>IF(Tienda_1!$A843="","","Tienda 1")</f>
        <v>Tienda 1</v>
      </c>
      <c r="B843" t="str">
        <f>IF($A843="","",Tienda_1!B843)</f>
        <v>Libros</v>
      </c>
      <c r="C843" t="str">
        <f>IF($A843="","",Tienda_1!G843)</f>
        <v>Cali</v>
      </c>
      <c r="D843" t="str">
        <f>IF($A843="","",Tienda_1!F843)</f>
        <v>Mariana Herrera</v>
      </c>
      <c r="E843" t="str">
        <f>IF($A843="","",Tienda_1!I843)</f>
        <v>Tarjeta de crédito</v>
      </c>
      <c r="F843">
        <f>IF($A843="","",VALUE(RIGHT(Tienda_1!E843,4)))</f>
        <v>2021</v>
      </c>
      <c r="G843">
        <f>IF($A843="","",Tienda_1!C843)</f>
        <v>48000</v>
      </c>
      <c r="H843">
        <f>IF($A843="","",Tienda_1!D843)</f>
        <v>0</v>
      </c>
      <c r="I843">
        <f>IF($A843="","",Tienda_1!H843)</f>
        <v>3</v>
      </c>
      <c r="J843">
        <f>IF($A843="",0,IF(AND(OR('Cuadro-de-mando'!$B$4="(Todas)",'Cuadro-de-mando'!$B$4=$A843),OR('Cuadro-de-mando'!$E$4="(Todas)",'Cuadro-de-mando'!$E$4=$B843),OR('Cuadro-de-mando'!$H$4="(Todas)",'Cuadro-de-mando'!$H$4=$C843),OR('Cuadro-de-mando'!$K$4="(Todas)",'Cuadro-de-mando'!$K$4=$E843),OR('Cuadro-de-mando'!$N$4="(Todos)",'Cuadro-de-mando'!$N$4=$F843)),1,0))</f>
        <v>1</v>
      </c>
    </row>
    <row r="844" spans="1:10" x14ac:dyDescent="0.25">
      <c r="A844" t="str">
        <f>IF(Tienda_1!$A844="","","Tienda 1")</f>
        <v>Tienda 1</v>
      </c>
      <c r="B844" t="str">
        <f>IF($A844="","",Tienda_1!B844)</f>
        <v>Muebles</v>
      </c>
      <c r="C844" t="str">
        <f>IF($A844="","",Tienda_1!G844)</f>
        <v>Pereira</v>
      </c>
      <c r="D844" t="str">
        <f>IF($A844="","",Tienda_1!F844)</f>
        <v>Felipe Santos</v>
      </c>
      <c r="E844" t="str">
        <f>IF($A844="","",Tienda_1!I844)</f>
        <v>Nequi</v>
      </c>
      <c r="F844">
        <f>IF($A844="","",VALUE(RIGHT(Tienda_1!E844,4)))</f>
        <v>2021</v>
      </c>
      <c r="G844">
        <f>IF($A844="","",Tienda_1!C844)</f>
        <v>238500</v>
      </c>
      <c r="H844">
        <f>IF($A844="","",Tienda_1!D844)</f>
        <v>10900</v>
      </c>
      <c r="I844">
        <f>IF($A844="","",Tienda_1!H844)</f>
        <v>5</v>
      </c>
      <c r="J844">
        <f>IF($A844="",0,IF(AND(OR('Cuadro-de-mando'!$B$4="(Todas)",'Cuadro-de-mando'!$B$4=$A844),OR('Cuadro-de-mando'!$E$4="(Todas)",'Cuadro-de-mando'!$E$4=$B844),OR('Cuadro-de-mando'!$H$4="(Todas)",'Cuadro-de-mando'!$H$4=$C844),OR('Cuadro-de-mando'!$K$4="(Todas)",'Cuadro-de-mando'!$K$4=$E844),OR('Cuadro-de-mando'!$N$4="(Todos)",'Cuadro-de-mando'!$N$4=$F844)),1,0))</f>
        <v>1</v>
      </c>
    </row>
    <row r="845" spans="1:10" x14ac:dyDescent="0.25">
      <c r="A845" t="str">
        <f>IF(Tienda_1!$A845="","","Tienda 1")</f>
        <v>Tienda 1</v>
      </c>
      <c r="B845" t="str">
        <f>IF($A845="","",Tienda_1!B845)</f>
        <v>Electrodomésticos</v>
      </c>
      <c r="C845" t="str">
        <f>IF($A845="","",Tienda_1!G845)</f>
        <v>Cartagena</v>
      </c>
      <c r="D845" t="str">
        <f>IF($A845="","",Tienda_1!F845)</f>
        <v>Santiago Silva</v>
      </c>
      <c r="E845" t="str">
        <f>IF($A845="","",Tienda_1!I845)</f>
        <v>Tarjeta de crédito</v>
      </c>
      <c r="F845">
        <f>IF($A845="","",VALUE(RIGHT(Tienda_1!E845,4)))</f>
        <v>2022</v>
      </c>
      <c r="G845">
        <f>IF($A845="","",Tienda_1!C845)</f>
        <v>1200700</v>
      </c>
      <c r="H845">
        <f>IF($A845="","",Tienda_1!D845)</f>
        <v>62100</v>
      </c>
      <c r="I845">
        <f>IF($A845="","",Tienda_1!H845)</f>
        <v>5</v>
      </c>
      <c r="J845">
        <f>IF($A845="",0,IF(AND(OR('Cuadro-de-mando'!$B$4="(Todas)",'Cuadro-de-mando'!$B$4=$A845),OR('Cuadro-de-mando'!$E$4="(Todas)",'Cuadro-de-mando'!$E$4=$B845),OR('Cuadro-de-mando'!$H$4="(Todas)",'Cuadro-de-mando'!$H$4=$C845),OR('Cuadro-de-mando'!$K$4="(Todas)",'Cuadro-de-mando'!$K$4=$E845),OR('Cuadro-de-mando'!$N$4="(Todos)",'Cuadro-de-mando'!$N$4=$F845)),1,0))</f>
        <v>1</v>
      </c>
    </row>
    <row r="846" spans="1:10" x14ac:dyDescent="0.25">
      <c r="A846" t="str">
        <f>IF(Tienda_1!$A846="","","Tienda 1")</f>
        <v>Tienda 1</v>
      </c>
      <c r="B846" t="str">
        <f>IF($A846="","",Tienda_1!B846)</f>
        <v>Instrumentos musicales</v>
      </c>
      <c r="C846" t="str">
        <f>IF($A846="","",Tienda_1!G846)</f>
        <v>Bogotá</v>
      </c>
      <c r="D846" t="str">
        <f>IF($A846="","",Tienda_1!F846)</f>
        <v>Ángel Rodriguez</v>
      </c>
      <c r="E846" t="str">
        <f>IF($A846="","",Tienda_1!I846)</f>
        <v>Tarjeta de crédito</v>
      </c>
      <c r="F846">
        <f>IF($A846="","",VALUE(RIGHT(Tienda_1!E846,4)))</f>
        <v>2022</v>
      </c>
      <c r="G846">
        <f>IF($A846="","",Tienda_1!C846)</f>
        <v>313500</v>
      </c>
      <c r="H846">
        <f>IF($A846="","",Tienda_1!D846)</f>
        <v>17100</v>
      </c>
      <c r="I846">
        <f>IF($A846="","",Tienda_1!H846)</f>
        <v>5</v>
      </c>
      <c r="J846">
        <f>IF($A846="",0,IF(AND(OR('Cuadro-de-mando'!$B$4="(Todas)",'Cuadro-de-mando'!$B$4=$A846),OR('Cuadro-de-mando'!$E$4="(Todas)",'Cuadro-de-mando'!$E$4=$B846),OR('Cuadro-de-mando'!$H$4="(Todas)",'Cuadro-de-mando'!$H$4=$C846),OR('Cuadro-de-mando'!$K$4="(Todas)",'Cuadro-de-mando'!$K$4=$E846),OR('Cuadro-de-mando'!$N$4="(Todos)",'Cuadro-de-mando'!$N$4=$F846)),1,0))</f>
        <v>1</v>
      </c>
    </row>
    <row r="847" spans="1:10" x14ac:dyDescent="0.25">
      <c r="A847" t="str">
        <f>IF(Tienda_1!$A847="","","Tienda 1")</f>
        <v>Tienda 1</v>
      </c>
      <c r="B847" t="str">
        <f>IF($A847="","",Tienda_1!B847)</f>
        <v>Electrodomésticos</v>
      </c>
      <c r="C847" t="str">
        <f>IF($A847="","",Tienda_1!G847)</f>
        <v>Pereira</v>
      </c>
      <c r="D847" t="str">
        <f>IF($A847="","",Tienda_1!F847)</f>
        <v>Juan Fernandez</v>
      </c>
      <c r="E847" t="str">
        <f>IF($A847="","",Tienda_1!I847)</f>
        <v>Nequi</v>
      </c>
      <c r="F847">
        <f>IF($A847="","",VALUE(RIGHT(Tienda_1!E847,4)))</f>
        <v>2023</v>
      </c>
      <c r="G847">
        <f>IF($A847="","",Tienda_1!C847)</f>
        <v>1379700</v>
      </c>
      <c r="H847">
        <f>IF($A847="","",Tienda_1!D847)</f>
        <v>74000</v>
      </c>
      <c r="I847">
        <f>IF($A847="","",Tienda_1!H847)</f>
        <v>4</v>
      </c>
      <c r="J847">
        <f>IF($A847="",0,IF(AND(OR('Cuadro-de-mando'!$B$4="(Todas)",'Cuadro-de-mando'!$B$4=$A847),OR('Cuadro-de-mando'!$E$4="(Todas)",'Cuadro-de-mando'!$E$4=$B847),OR('Cuadro-de-mando'!$H$4="(Todas)",'Cuadro-de-mando'!$H$4=$C847),OR('Cuadro-de-mando'!$K$4="(Todas)",'Cuadro-de-mando'!$K$4=$E847),OR('Cuadro-de-mando'!$N$4="(Todos)",'Cuadro-de-mando'!$N$4=$F847)),1,0))</f>
        <v>1</v>
      </c>
    </row>
    <row r="848" spans="1:10" x14ac:dyDescent="0.25">
      <c r="A848" t="str">
        <f>IF(Tienda_1!$A848="","","Tienda 1")</f>
        <v>Tienda 1</v>
      </c>
      <c r="B848" t="str">
        <f>IF($A848="","",Tienda_1!B848)</f>
        <v>Libros</v>
      </c>
      <c r="C848" t="str">
        <f>IF($A848="","",Tienda_1!G848)</f>
        <v>Bogotá</v>
      </c>
      <c r="D848" t="str">
        <f>IF($A848="","",Tienda_1!F848)</f>
        <v>Lucas Olivera</v>
      </c>
      <c r="E848" t="str">
        <f>IF($A848="","",Tienda_1!I848)</f>
        <v>Tarjeta de crédito</v>
      </c>
      <c r="F848">
        <f>IF($A848="","",VALUE(RIGHT(Tienda_1!E848,4)))</f>
        <v>2022</v>
      </c>
      <c r="G848">
        <f>IF($A848="","",Tienda_1!C848)</f>
        <v>41400</v>
      </c>
      <c r="H848">
        <f>IF($A848="","",Tienda_1!D848)</f>
        <v>2400</v>
      </c>
      <c r="I848">
        <f>IF($A848="","",Tienda_1!H848)</f>
        <v>5</v>
      </c>
      <c r="J848">
        <f>IF($A848="",0,IF(AND(OR('Cuadro-de-mando'!$B$4="(Todas)",'Cuadro-de-mando'!$B$4=$A848),OR('Cuadro-de-mando'!$E$4="(Todas)",'Cuadro-de-mando'!$E$4=$B848),OR('Cuadro-de-mando'!$H$4="(Todas)",'Cuadro-de-mando'!$H$4=$C848),OR('Cuadro-de-mando'!$K$4="(Todas)",'Cuadro-de-mando'!$K$4=$E848),OR('Cuadro-de-mando'!$N$4="(Todos)",'Cuadro-de-mando'!$N$4=$F848)),1,0))</f>
        <v>1</v>
      </c>
    </row>
    <row r="849" spans="1:10" x14ac:dyDescent="0.25">
      <c r="A849" t="str">
        <f>IF(Tienda_1!$A849="","","Tienda 1")</f>
        <v>Tienda 1</v>
      </c>
      <c r="B849" t="str">
        <f>IF($A849="","",Tienda_1!B849)</f>
        <v>Muebles</v>
      </c>
      <c r="C849" t="str">
        <f>IF($A849="","",Tienda_1!G849)</f>
        <v>Bogotá</v>
      </c>
      <c r="D849" t="str">
        <f>IF($A849="","",Tienda_1!F849)</f>
        <v>Rafael Acosta</v>
      </c>
      <c r="E849" t="str">
        <f>IF($A849="","",Tienda_1!I849)</f>
        <v>Tarjeta de crédito</v>
      </c>
      <c r="F849">
        <f>IF($A849="","",VALUE(RIGHT(Tienda_1!E849,4)))</f>
        <v>2020</v>
      </c>
      <c r="G849">
        <f>IF($A849="","",Tienda_1!C849)</f>
        <v>263700</v>
      </c>
      <c r="H849">
        <f>IF($A849="","",Tienda_1!D849)</f>
        <v>12200</v>
      </c>
      <c r="I849">
        <f>IF($A849="","",Tienda_1!H849)</f>
        <v>5</v>
      </c>
      <c r="J849">
        <f>IF($A849="",0,IF(AND(OR('Cuadro-de-mando'!$B$4="(Todas)",'Cuadro-de-mando'!$B$4=$A849),OR('Cuadro-de-mando'!$E$4="(Todas)",'Cuadro-de-mando'!$E$4=$B849),OR('Cuadro-de-mando'!$H$4="(Todas)",'Cuadro-de-mando'!$H$4=$C849),OR('Cuadro-de-mando'!$K$4="(Todas)",'Cuadro-de-mando'!$K$4=$E849),OR('Cuadro-de-mando'!$N$4="(Todos)",'Cuadro-de-mando'!$N$4=$F849)),1,0))</f>
        <v>1</v>
      </c>
    </row>
    <row r="850" spans="1:10" x14ac:dyDescent="0.25">
      <c r="A850" t="str">
        <f>IF(Tienda_1!$A850="","","Tienda 1")</f>
        <v>Tienda 1</v>
      </c>
      <c r="B850" t="str">
        <f>IF($A850="","",Tienda_1!B850)</f>
        <v>Deportes y diversión</v>
      </c>
      <c r="C850" t="str">
        <f>IF($A850="","",Tienda_1!G850)</f>
        <v>Bogotá</v>
      </c>
      <c r="D850" t="str">
        <f>IF($A850="","",Tienda_1!F850)</f>
        <v>Blanca Ramirez</v>
      </c>
      <c r="E850" t="str">
        <f>IF($A850="","",Tienda_1!I850)</f>
        <v>Nequi</v>
      </c>
      <c r="F850">
        <f>IF($A850="","",VALUE(RIGHT(Tienda_1!E850,4)))</f>
        <v>2022</v>
      </c>
      <c r="G850">
        <f>IF($A850="","",Tienda_1!C850)</f>
        <v>18400</v>
      </c>
      <c r="H850">
        <f>IF($A850="","",Tienda_1!D850)</f>
        <v>6800</v>
      </c>
      <c r="I850">
        <f>IF($A850="","",Tienda_1!H850)</f>
        <v>5</v>
      </c>
      <c r="J850">
        <f>IF($A850="",0,IF(AND(OR('Cuadro-de-mando'!$B$4="(Todas)",'Cuadro-de-mando'!$B$4=$A850),OR('Cuadro-de-mando'!$E$4="(Todas)",'Cuadro-de-mando'!$E$4=$B850),OR('Cuadro-de-mando'!$H$4="(Todas)",'Cuadro-de-mando'!$H$4=$C850),OR('Cuadro-de-mando'!$K$4="(Todas)",'Cuadro-de-mando'!$K$4=$E850),OR('Cuadro-de-mando'!$N$4="(Todos)",'Cuadro-de-mando'!$N$4=$F850)),1,0))</f>
        <v>1</v>
      </c>
    </row>
    <row r="851" spans="1:10" x14ac:dyDescent="0.25">
      <c r="A851" t="str">
        <f>IF(Tienda_1!$A851="","","Tienda 1")</f>
        <v>Tienda 1</v>
      </c>
      <c r="B851" t="str">
        <f>IF($A851="","",Tienda_1!B851)</f>
        <v>Electrónicos</v>
      </c>
      <c r="C851" t="str">
        <f>IF($A851="","",Tienda_1!G851)</f>
        <v>Medellín</v>
      </c>
      <c r="D851" t="str">
        <f>IF($A851="","",Tienda_1!F851)</f>
        <v>Juan Fernandez</v>
      </c>
      <c r="E851" t="str">
        <f>IF($A851="","",Tienda_1!I851)</f>
        <v>Tarjeta de crédito</v>
      </c>
      <c r="F851">
        <f>IF($A851="","",VALUE(RIGHT(Tienda_1!E851,4)))</f>
        <v>2023</v>
      </c>
      <c r="G851">
        <f>IF($A851="","",Tienda_1!C851)</f>
        <v>164400</v>
      </c>
      <c r="H851">
        <f>IF($A851="","",Tienda_1!D851)</f>
        <v>6900</v>
      </c>
      <c r="I851">
        <f>IF($A851="","",Tienda_1!H851)</f>
        <v>4</v>
      </c>
      <c r="J851">
        <f>IF($A851="",0,IF(AND(OR('Cuadro-de-mando'!$B$4="(Todas)",'Cuadro-de-mando'!$B$4=$A851),OR('Cuadro-de-mando'!$E$4="(Todas)",'Cuadro-de-mando'!$E$4=$B851),OR('Cuadro-de-mando'!$H$4="(Todas)",'Cuadro-de-mando'!$H$4=$C851),OR('Cuadro-de-mando'!$K$4="(Todas)",'Cuadro-de-mando'!$K$4=$E851),OR('Cuadro-de-mando'!$N$4="(Todos)",'Cuadro-de-mando'!$N$4=$F851)),1,0))</f>
        <v>1</v>
      </c>
    </row>
    <row r="852" spans="1:10" x14ac:dyDescent="0.25">
      <c r="A852" t="str">
        <f>IF(Tienda_1!$A852="","","Tienda 1")</f>
        <v>Tienda 1</v>
      </c>
      <c r="B852" t="str">
        <f>IF($A852="","",Tienda_1!B852)</f>
        <v>Artículos para el hogar</v>
      </c>
      <c r="C852" t="str">
        <f>IF($A852="","",Tienda_1!G852)</f>
        <v>Medellín</v>
      </c>
      <c r="D852" t="str">
        <f>IF($A852="","",Tienda_1!F852)</f>
        <v>Camila Rivera</v>
      </c>
      <c r="E852" t="str">
        <f>IF($A852="","",Tienda_1!I852)</f>
        <v>Tarjeta de crédito</v>
      </c>
      <c r="F852">
        <f>IF($A852="","",VALUE(RIGHT(Tienda_1!E852,4)))</f>
        <v>2020</v>
      </c>
      <c r="G852">
        <f>IF($A852="","",Tienda_1!C852)</f>
        <v>111400</v>
      </c>
      <c r="H852">
        <f>IF($A852="","",Tienda_1!D852)</f>
        <v>4100</v>
      </c>
      <c r="I852">
        <f>IF($A852="","",Tienda_1!H852)</f>
        <v>5</v>
      </c>
      <c r="J852">
        <f>IF($A852="",0,IF(AND(OR('Cuadro-de-mando'!$B$4="(Todas)",'Cuadro-de-mando'!$B$4=$A852),OR('Cuadro-de-mando'!$E$4="(Todas)",'Cuadro-de-mando'!$E$4=$B852),OR('Cuadro-de-mando'!$H$4="(Todas)",'Cuadro-de-mando'!$H$4=$C852),OR('Cuadro-de-mando'!$K$4="(Todas)",'Cuadro-de-mando'!$K$4=$E852),OR('Cuadro-de-mando'!$N$4="(Todos)",'Cuadro-de-mando'!$N$4=$F852)),1,0))</f>
        <v>1</v>
      </c>
    </row>
    <row r="853" spans="1:10" x14ac:dyDescent="0.25">
      <c r="A853" t="str">
        <f>IF(Tienda_1!$A853="","","Tienda 1")</f>
        <v>Tienda 1</v>
      </c>
      <c r="B853" t="str">
        <f>IF($A853="","",Tienda_1!B853)</f>
        <v>Muebles</v>
      </c>
      <c r="C853" t="str">
        <f>IF($A853="","",Tienda_1!G853)</f>
        <v>Bogotá</v>
      </c>
      <c r="D853" t="str">
        <f>IF($A853="","",Tienda_1!F853)</f>
        <v>Juan Fernandez</v>
      </c>
      <c r="E853" t="str">
        <f>IF($A853="","",Tienda_1!I853)</f>
        <v>Tarjeta de crédito</v>
      </c>
      <c r="F853">
        <f>IF($A853="","",VALUE(RIGHT(Tienda_1!E853,4)))</f>
        <v>2022</v>
      </c>
      <c r="G853">
        <f>IF($A853="","",Tienda_1!C853)</f>
        <v>259200</v>
      </c>
      <c r="H853">
        <f>IF($A853="","",Tienda_1!D853)</f>
        <v>14000</v>
      </c>
      <c r="I853">
        <f>IF($A853="","",Tienda_1!H853)</f>
        <v>4</v>
      </c>
      <c r="J853">
        <f>IF($A853="",0,IF(AND(OR('Cuadro-de-mando'!$B$4="(Todas)",'Cuadro-de-mando'!$B$4=$A853),OR('Cuadro-de-mando'!$E$4="(Todas)",'Cuadro-de-mando'!$E$4=$B853),OR('Cuadro-de-mando'!$H$4="(Todas)",'Cuadro-de-mando'!$H$4=$C853),OR('Cuadro-de-mando'!$K$4="(Todas)",'Cuadro-de-mando'!$K$4=$E853),OR('Cuadro-de-mando'!$N$4="(Todos)",'Cuadro-de-mando'!$N$4=$F853)),1,0))</f>
        <v>1</v>
      </c>
    </row>
    <row r="854" spans="1:10" x14ac:dyDescent="0.25">
      <c r="A854" t="str">
        <f>IF(Tienda_1!$A854="","","Tienda 1")</f>
        <v>Tienda 1</v>
      </c>
      <c r="B854" t="str">
        <f>IF($A854="","",Tienda_1!B854)</f>
        <v>Juguetes</v>
      </c>
      <c r="C854" t="str">
        <f>IF($A854="","",Tienda_1!G854)</f>
        <v>Pereira</v>
      </c>
      <c r="D854" t="str">
        <f>IF($A854="","",Tienda_1!F854)</f>
        <v>Juliana Costa</v>
      </c>
      <c r="E854" t="str">
        <f>IF($A854="","",Tienda_1!I854)</f>
        <v>Nequi</v>
      </c>
      <c r="F854">
        <f>IF($A854="","",VALUE(RIGHT(Tienda_1!E854,4)))</f>
        <v>2022</v>
      </c>
      <c r="G854">
        <f>IF($A854="","",Tienda_1!C854)</f>
        <v>256500</v>
      </c>
      <c r="H854">
        <f>IF($A854="","",Tienda_1!D854)</f>
        <v>14100</v>
      </c>
      <c r="I854">
        <f>IF($A854="","",Tienda_1!H854)</f>
        <v>5</v>
      </c>
      <c r="J854">
        <f>IF($A854="",0,IF(AND(OR('Cuadro-de-mando'!$B$4="(Todas)",'Cuadro-de-mando'!$B$4=$A854),OR('Cuadro-de-mando'!$E$4="(Todas)",'Cuadro-de-mando'!$E$4=$B854),OR('Cuadro-de-mando'!$H$4="(Todas)",'Cuadro-de-mando'!$H$4=$C854),OR('Cuadro-de-mando'!$K$4="(Todas)",'Cuadro-de-mando'!$K$4=$E854),OR('Cuadro-de-mando'!$N$4="(Todos)",'Cuadro-de-mando'!$N$4=$F854)),1,0))</f>
        <v>1</v>
      </c>
    </row>
    <row r="855" spans="1:10" x14ac:dyDescent="0.25">
      <c r="A855" t="str">
        <f>IF(Tienda_1!$A855="","","Tienda 1")</f>
        <v>Tienda 1</v>
      </c>
      <c r="B855" t="str">
        <f>IF($A855="","",Tienda_1!B855)</f>
        <v>Muebles</v>
      </c>
      <c r="C855" t="str">
        <f>IF($A855="","",Tienda_1!G855)</f>
        <v>Bogotá</v>
      </c>
      <c r="D855" t="str">
        <f>IF($A855="","",Tienda_1!F855)</f>
        <v>Felipe Santos</v>
      </c>
      <c r="E855" t="str">
        <f>IF($A855="","",Tienda_1!I855)</f>
        <v>Tarjeta de crédito</v>
      </c>
      <c r="F855">
        <f>IF($A855="","",VALUE(RIGHT(Tienda_1!E855,4)))</f>
        <v>2020</v>
      </c>
      <c r="G855">
        <f>IF($A855="","",Tienda_1!C855)</f>
        <v>723600</v>
      </c>
      <c r="H855">
        <f>IF($A855="","",Tienda_1!D855)</f>
        <v>36700</v>
      </c>
      <c r="I855">
        <f>IF($A855="","",Tienda_1!H855)</f>
        <v>1</v>
      </c>
      <c r="J855">
        <f>IF($A855="",0,IF(AND(OR('Cuadro-de-mando'!$B$4="(Todas)",'Cuadro-de-mando'!$B$4=$A855),OR('Cuadro-de-mando'!$E$4="(Todas)",'Cuadro-de-mando'!$E$4=$B855),OR('Cuadro-de-mando'!$H$4="(Todas)",'Cuadro-de-mando'!$H$4=$C855),OR('Cuadro-de-mando'!$K$4="(Todas)",'Cuadro-de-mando'!$K$4=$E855),OR('Cuadro-de-mando'!$N$4="(Todos)",'Cuadro-de-mando'!$N$4=$F855)),1,0))</f>
        <v>1</v>
      </c>
    </row>
    <row r="856" spans="1:10" x14ac:dyDescent="0.25">
      <c r="A856" t="str">
        <f>IF(Tienda_1!$A856="","","Tienda 1")</f>
        <v>Tienda 1</v>
      </c>
      <c r="B856" t="str">
        <f>IF($A856="","",Tienda_1!B856)</f>
        <v>Artículos para el hogar</v>
      </c>
      <c r="C856" t="str">
        <f>IF($A856="","",Tienda_1!G856)</f>
        <v>Bogotá</v>
      </c>
      <c r="D856" t="str">
        <f>IF($A856="","",Tienda_1!F856)</f>
        <v>Santiago Silva</v>
      </c>
      <c r="E856" t="str">
        <f>IF($A856="","",Tienda_1!I856)</f>
        <v>Nequi</v>
      </c>
      <c r="F856">
        <f>IF($A856="","",VALUE(RIGHT(Tienda_1!E856,4)))</f>
        <v>2021</v>
      </c>
      <c r="G856">
        <f>IF($A856="","",Tienda_1!C856)</f>
        <v>36000</v>
      </c>
      <c r="H856">
        <f>IF($A856="","",Tienda_1!D856)</f>
        <v>2100</v>
      </c>
      <c r="I856">
        <f>IF($A856="","",Tienda_1!H856)</f>
        <v>5</v>
      </c>
      <c r="J856">
        <f>IF($A856="",0,IF(AND(OR('Cuadro-de-mando'!$B$4="(Todas)",'Cuadro-de-mando'!$B$4=$A856),OR('Cuadro-de-mando'!$E$4="(Todas)",'Cuadro-de-mando'!$E$4=$B856),OR('Cuadro-de-mando'!$H$4="(Todas)",'Cuadro-de-mando'!$H$4=$C856),OR('Cuadro-de-mando'!$K$4="(Todas)",'Cuadro-de-mando'!$K$4=$E856),OR('Cuadro-de-mando'!$N$4="(Todos)",'Cuadro-de-mando'!$N$4=$F856)),1,0))</f>
        <v>1</v>
      </c>
    </row>
    <row r="857" spans="1:10" x14ac:dyDescent="0.25">
      <c r="A857" t="str">
        <f>IF(Tienda_1!$A857="","","Tienda 1")</f>
        <v>Tienda 1</v>
      </c>
      <c r="B857" t="str">
        <f>IF($A857="","",Tienda_1!B857)</f>
        <v>Juguetes</v>
      </c>
      <c r="C857" t="str">
        <f>IF($A857="","",Tienda_1!G857)</f>
        <v>Barranquilla</v>
      </c>
      <c r="D857" t="str">
        <f>IF($A857="","",Tienda_1!F857)</f>
        <v>Felipe Santos</v>
      </c>
      <c r="E857" t="str">
        <f>IF($A857="","",Tienda_1!I857)</f>
        <v>Tarjeta de crédito</v>
      </c>
      <c r="F857">
        <f>IF($A857="","",VALUE(RIGHT(Tienda_1!E857,4)))</f>
        <v>2020</v>
      </c>
      <c r="G857">
        <f>IF($A857="","",Tienda_1!C857)</f>
        <v>15500</v>
      </c>
      <c r="H857">
        <f>IF($A857="","",Tienda_1!D857)</f>
        <v>1200</v>
      </c>
      <c r="I857">
        <f>IF($A857="","",Tienda_1!H857)</f>
        <v>2</v>
      </c>
      <c r="J857">
        <f>IF($A857="",0,IF(AND(OR('Cuadro-de-mando'!$B$4="(Todas)",'Cuadro-de-mando'!$B$4=$A857),OR('Cuadro-de-mando'!$E$4="(Todas)",'Cuadro-de-mando'!$E$4=$B857),OR('Cuadro-de-mando'!$H$4="(Todas)",'Cuadro-de-mando'!$H$4=$C857),OR('Cuadro-de-mando'!$K$4="(Todas)",'Cuadro-de-mando'!$K$4=$E857),OR('Cuadro-de-mando'!$N$4="(Todos)",'Cuadro-de-mando'!$N$4=$F857)),1,0))</f>
        <v>1</v>
      </c>
    </row>
    <row r="858" spans="1:10" x14ac:dyDescent="0.25">
      <c r="A858" t="str">
        <f>IF(Tienda_1!$A858="","","Tienda 1")</f>
        <v>Tienda 1</v>
      </c>
      <c r="B858" t="str">
        <f>IF($A858="","",Tienda_1!B858)</f>
        <v>Muebles</v>
      </c>
      <c r="C858" t="str">
        <f>IF($A858="","",Tienda_1!G858)</f>
        <v>Cali</v>
      </c>
      <c r="D858" t="str">
        <f>IF($A858="","",Tienda_1!F858)</f>
        <v>Juliana Costa</v>
      </c>
      <c r="E858" t="str">
        <f>IF($A858="","",Tienda_1!I858)</f>
        <v>Tarjeta de crédito</v>
      </c>
      <c r="F858">
        <f>IF($A858="","",VALUE(RIGHT(Tienda_1!E858,4)))</f>
        <v>2022</v>
      </c>
      <c r="G858">
        <f>IF($A858="","",Tienda_1!C858)</f>
        <v>235300</v>
      </c>
      <c r="H858">
        <f>IF($A858="","",Tienda_1!D858)</f>
        <v>10700</v>
      </c>
      <c r="I858">
        <f>IF($A858="","",Tienda_1!H858)</f>
        <v>4</v>
      </c>
      <c r="J858">
        <f>IF($A858="",0,IF(AND(OR('Cuadro-de-mando'!$B$4="(Todas)",'Cuadro-de-mando'!$B$4=$A858),OR('Cuadro-de-mando'!$E$4="(Todas)",'Cuadro-de-mando'!$E$4=$B858),OR('Cuadro-de-mando'!$H$4="(Todas)",'Cuadro-de-mando'!$H$4=$C858),OR('Cuadro-de-mando'!$K$4="(Todas)",'Cuadro-de-mando'!$K$4=$E858),OR('Cuadro-de-mando'!$N$4="(Todos)",'Cuadro-de-mando'!$N$4=$F858)),1,0))</f>
        <v>1</v>
      </c>
    </row>
    <row r="859" spans="1:10" x14ac:dyDescent="0.25">
      <c r="A859" t="str">
        <f>IF(Tienda_1!$A859="","","Tienda 1")</f>
        <v>Tienda 1</v>
      </c>
      <c r="B859" t="str">
        <f>IF($A859="","",Tienda_1!B859)</f>
        <v>Electrónicos</v>
      </c>
      <c r="C859" t="str">
        <f>IF($A859="","",Tienda_1!G859)</f>
        <v>Cali</v>
      </c>
      <c r="D859" t="str">
        <f>IF($A859="","",Tienda_1!F859)</f>
        <v>Izabela de León</v>
      </c>
      <c r="E859" t="str">
        <f>IF($A859="","",Tienda_1!I859)</f>
        <v>Tarjeta de crédito</v>
      </c>
      <c r="F859">
        <f>IF($A859="","",VALUE(RIGHT(Tienda_1!E859,4)))</f>
        <v>2020</v>
      </c>
      <c r="G859">
        <f>IF($A859="","",Tienda_1!C859)</f>
        <v>807000</v>
      </c>
      <c r="H859">
        <f>IF($A859="","",Tienda_1!D859)</f>
        <v>43200</v>
      </c>
      <c r="I859">
        <f>IF($A859="","",Tienda_1!H859)</f>
        <v>4</v>
      </c>
      <c r="J859">
        <f>IF($A859="",0,IF(AND(OR('Cuadro-de-mando'!$B$4="(Todas)",'Cuadro-de-mando'!$B$4=$A859),OR('Cuadro-de-mando'!$E$4="(Todas)",'Cuadro-de-mando'!$E$4=$B859),OR('Cuadro-de-mando'!$H$4="(Todas)",'Cuadro-de-mando'!$H$4=$C859),OR('Cuadro-de-mando'!$K$4="(Todas)",'Cuadro-de-mando'!$K$4=$E859),OR('Cuadro-de-mando'!$N$4="(Todos)",'Cuadro-de-mando'!$N$4=$F859)),1,0))</f>
        <v>1</v>
      </c>
    </row>
    <row r="860" spans="1:10" x14ac:dyDescent="0.25">
      <c r="A860" t="str">
        <f>IF(Tienda_1!$A860="","","Tienda 1")</f>
        <v>Tienda 1</v>
      </c>
      <c r="B860" t="str">
        <f>IF($A860="","",Tienda_1!B860)</f>
        <v>Artículos para el hogar</v>
      </c>
      <c r="C860" t="str">
        <f>IF($A860="","",Tienda_1!G860)</f>
        <v>Bogotá</v>
      </c>
      <c r="D860" t="str">
        <f>IF($A860="","",Tienda_1!F860)</f>
        <v>Mariana Herrera</v>
      </c>
      <c r="E860" t="str">
        <f>IF($A860="","",Tienda_1!I860)</f>
        <v>Tarjeta de crédito</v>
      </c>
      <c r="F860">
        <f>IF($A860="","",VALUE(RIGHT(Tienda_1!E860,4)))</f>
        <v>2022</v>
      </c>
      <c r="G860">
        <f>IF($A860="","",Tienda_1!C860)</f>
        <v>152300</v>
      </c>
      <c r="H860">
        <f>IF($A860="","",Tienda_1!D860)</f>
        <v>6300</v>
      </c>
      <c r="I860">
        <f>IF($A860="","",Tienda_1!H860)</f>
        <v>2</v>
      </c>
      <c r="J860">
        <f>IF($A860="",0,IF(AND(OR('Cuadro-de-mando'!$B$4="(Todas)",'Cuadro-de-mando'!$B$4=$A860),OR('Cuadro-de-mando'!$E$4="(Todas)",'Cuadro-de-mando'!$E$4=$B860),OR('Cuadro-de-mando'!$H$4="(Todas)",'Cuadro-de-mando'!$H$4=$C860),OR('Cuadro-de-mando'!$K$4="(Todas)",'Cuadro-de-mando'!$K$4=$E860),OR('Cuadro-de-mando'!$N$4="(Todos)",'Cuadro-de-mando'!$N$4=$F860)),1,0))</f>
        <v>1</v>
      </c>
    </row>
    <row r="861" spans="1:10" x14ac:dyDescent="0.25">
      <c r="A861" t="str">
        <f>IF(Tienda_1!$A861="","","Tienda 1")</f>
        <v>Tienda 1</v>
      </c>
      <c r="B861" t="str">
        <f>IF($A861="","",Tienda_1!B861)</f>
        <v>Muebles</v>
      </c>
      <c r="C861" t="str">
        <f>IF($A861="","",Tienda_1!G861)</f>
        <v>Cartagena</v>
      </c>
      <c r="D861" t="str">
        <f>IF($A861="","",Tienda_1!F861)</f>
        <v>Maria Alfonso</v>
      </c>
      <c r="E861" t="str">
        <f>IF($A861="","",Tienda_1!I861)</f>
        <v>Tarjeta de crédito</v>
      </c>
      <c r="F861">
        <f>IF($A861="","",VALUE(RIGHT(Tienda_1!E861,4)))</f>
        <v>2020</v>
      </c>
      <c r="G861">
        <f>IF($A861="","",Tienda_1!C861)</f>
        <v>197300</v>
      </c>
      <c r="H861">
        <f>IF($A861="","",Tienda_1!D861)</f>
        <v>8700</v>
      </c>
      <c r="I861">
        <f>IF($A861="","",Tienda_1!H861)</f>
        <v>5</v>
      </c>
      <c r="J861">
        <f>IF($A861="",0,IF(AND(OR('Cuadro-de-mando'!$B$4="(Todas)",'Cuadro-de-mando'!$B$4=$A861),OR('Cuadro-de-mando'!$E$4="(Todas)",'Cuadro-de-mando'!$E$4=$B861),OR('Cuadro-de-mando'!$H$4="(Todas)",'Cuadro-de-mando'!$H$4=$C861),OR('Cuadro-de-mando'!$K$4="(Todas)",'Cuadro-de-mando'!$K$4=$E861),OR('Cuadro-de-mando'!$N$4="(Todos)",'Cuadro-de-mando'!$N$4=$F861)),1,0))</f>
        <v>1</v>
      </c>
    </row>
    <row r="862" spans="1:10" x14ac:dyDescent="0.25">
      <c r="A862" t="str">
        <f>IF(Tienda_1!$A862="","","Tienda 1")</f>
        <v>Tienda 1</v>
      </c>
      <c r="B862" t="str">
        <f>IF($A862="","",Tienda_1!B862)</f>
        <v>Electrodomésticos</v>
      </c>
      <c r="C862" t="str">
        <f>IF($A862="","",Tienda_1!G862)</f>
        <v>Medellín</v>
      </c>
      <c r="D862" t="str">
        <f>IF($A862="","",Tienda_1!F862)</f>
        <v>Mariana Herrera</v>
      </c>
      <c r="E862" t="str">
        <f>IF($A862="","",Tienda_1!I862)</f>
        <v>Tarjeta de crédito</v>
      </c>
      <c r="F862">
        <f>IF($A862="","",VALUE(RIGHT(Tienda_1!E862,4)))</f>
        <v>2021</v>
      </c>
      <c r="G862">
        <f>IF($A862="","",Tienda_1!C862)</f>
        <v>1263900</v>
      </c>
      <c r="H862">
        <f>IF($A862="","",Tienda_1!D862)</f>
        <v>65500</v>
      </c>
      <c r="I862">
        <f>IF($A862="","",Tienda_1!H862)</f>
        <v>3</v>
      </c>
      <c r="J862">
        <f>IF($A862="",0,IF(AND(OR('Cuadro-de-mando'!$B$4="(Todas)",'Cuadro-de-mando'!$B$4=$A862),OR('Cuadro-de-mando'!$E$4="(Todas)",'Cuadro-de-mando'!$E$4=$B862),OR('Cuadro-de-mando'!$H$4="(Todas)",'Cuadro-de-mando'!$H$4=$C862),OR('Cuadro-de-mando'!$K$4="(Todas)",'Cuadro-de-mando'!$K$4=$E862),OR('Cuadro-de-mando'!$N$4="(Todos)",'Cuadro-de-mando'!$N$4=$F862)),1,0))</f>
        <v>1</v>
      </c>
    </row>
    <row r="863" spans="1:10" x14ac:dyDescent="0.25">
      <c r="A863" t="str">
        <f>IF(Tienda_1!$A863="","","Tienda 1")</f>
        <v>Tienda 1</v>
      </c>
      <c r="B863" t="str">
        <f>IF($A863="","",Tienda_1!B863)</f>
        <v>Artículos para el hogar</v>
      </c>
      <c r="C863" t="str">
        <f>IF($A863="","",Tienda_1!G863)</f>
        <v>Pereira</v>
      </c>
      <c r="D863" t="str">
        <f>IF($A863="","",Tienda_1!F863)</f>
        <v>Pedro Gomez</v>
      </c>
      <c r="E863" t="str">
        <f>IF($A863="","",Tienda_1!I863)</f>
        <v>Tarjeta de crédito</v>
      </c>
      <c r="F863">
        <f>IF($A863="","",VALUE(RIGHT(Tienda_1!E863,4)))</f>
        <v>2020</v>
      </c>
      <c r="G863">
        <f>IF($A863="","",Tienda_1!C863)</f>
        <v>59500</v>
      </c>
      <c r="H863">
        <f>IF($A863="","",Tienda_1!D863)</f>
        <v>3700</v>
      </c>
      <c r="I863">
        <f>IF($A863="","",Tienda_1!H863)</f>
        <v>4</v>
      </c>
      <c r="J863">
        <f>IF($A863="",0,IF(AND(OR('Cuadro-de-mando'!$B$4="(Todas)",'Cuadro-de-mando'!$B$4=$A863),OR('Cuadro-de-mando'!$E$4="(Todas)",'Cuadro-de-mando'!$E$4=$B863),OR('Cuadro-de-mando'!$H$4="(Todas)",'Cuadro-de-mando'!$H$4=$C863),OR('Cuadro-de-mando'!$K$4="(Todas)",'Cuadro-de-mando'!$K$4=$E863),OR('Cuadro-de-mando'!$N$4="(Todos)",'Cuadro-de-mando'!$N$4=$F863)),1,0))</f>
        <v>1</v>
      </c>
    </row>
    <row r="864" spans="1:10" x14ac:dyDescent="0.25">
      <c r="A864" t="str">
        <f>IF(Tienda_1!$A864="","","Tienda 1")</f>
        <v>Tienda 1</v>
      </c>
      <c r="B864" t="str">
        <f>IF($A864="","",Tienda_1!B864)</f>
        <v>Juguetes</v>
      </c>
      <c r="C864" t="str">
        <f>IF($A864="","",Tienda_1!G864)</f>
        <v>Bogotá</v>
      </c>
      <c r="D864" t="str">
        <f>IF($A864="","",Tienda_1!F864)</f>
        <v>Pedro Gomez</v>
      </c>
      <c r="E864" t="str">
        <f>IF($A864="","",Tienda_1!I864)</f>
        <v>Nequi</v>
      </c>
      <c r="F864">
        <f>IF($A864="","",VALUE(RIGHT(Tienda_1!E864,4)))</f>
        <v>2022</v>
      </c>
      <c r="G864">
        <f>IF($A864="","",Tienda_1!C864)</f>
        <v>54200</v>
      </c>
      <c r="H864">
        <f>IF($A864="","",Tienda_1!D864)</f>
        <v>7800</v>
      </c>
      <c r="I864">
        <f>IF($A864="","",Tienda_1!H864)</f>
        <v>5</v>
      </c>
      <c r="J864">
        <f>IF($A864="",0,IF(AND(OR('Cuadro-de-mando'!$B$4="(Todas)",'Cuadro-de-mando'!$B$4=$A864),OR('Cuadro-de-mando'!$E$4="(Todas)",'Cuadro-de-mando'!$E$4=$B864),OR('Cuadro-de-mando'!$H$4="(Todas)",'Cuadro-de-mando'!$H$4=$C864),OR('Cuadro-de-mando'!$K$4="(Todas)",'Cuadro-de-mando'!$K$4=$E864),OR('Cuadro-de-mando'!$N$4="(Todos)",'Cuadro-de-mando'!$N$4=$F864)),1,0))</f>
        <v>1</v>
      </c>
    </row>
    <row r="865" spans="1:10" x14ac:dyDescent="0.25">
      <c r="A865" t="str">
        <f>IF(Tienda_1!$A865="","","Tienda 1")</f>
        <v>Tienda 1</v>
      </c>
      <c r="B865" t="str">
        <f>IF($A865="","",Tienda_1!B865)</f>
        <v>Libros</v>
      </c>
      <c r="C865" t="str">
        <f>IF($A865="","",Tienda_1!G865)</f>
        <v>Cali</v>
      </c>
      <c r="D865" t="str">
        <f>IF($A865="","",Tienda_1!F865)</f>
        <v>Maria Alfonso</v>
      </c>
      <c r="E865" t="str">
        <f>IF($A865="","",Tienda_1!I865)</f>
        <v>Tarjeta de crédito</v>
      </c>
      <c r="F865">
        <f>IF($A865="","",VALUE(RIGHT(Tienda_1!E865,4)))</f>
        <v>2022</v>
      </c>
      <c r="G865">
        <f>IF($A865="","",Tienda_1!C865)</f>
        <v>38500</v>
      </c>
      <c r="H865">
        <f>IF($A865="","",Tienda_1!D865)</f>
        <v>0</v>
      </c>
      <c r="I865">
        <f>IF($A865="","",Tienda_1!H865)</f>
        <v>4</v>
      </c>
      <c r="J865">
        <f>IF($A865="",0,IF(AND(OR('Cuadro-de-mando'!$B$4="(Todas)",'Cuadro-de-mando'!$B$4=$A865),OR('Cuadro-de-mando'!$E$4="(Todas)",'Cuadro-de-mando'!$E$4=$B865),OR('Cuadro-de-mando'!$H$4="(Todas)",'Cuadro-de-mando'!$H$4=$C865),OR('Cuadro-de-mando'!$K$4="(Todas)",'Cuadro-de-mando'!$K$4=$E865),OR('Cuadro-de-mando'!$N$4="(Todos)",'Cuadro-de-mando'!$N$4=$F865)),1,0))</f>
        <v>1</v>
      </c>
    </row>
    <row r="866" spans="1:10" x14ac:dyDescent="0.25">
      <c r="A866" t="str">
        <f>IF(Tienda_1!$A866="","","Tienda 1")</f>
        <v>Tienda 1</v>
      </c>
      <c r="B866" t="str">
        <f>IF($A866="","",Tienda_1!B866)</f>
        <v>Deportes y diversión</v>
      </c>
      <c r="C866" t="str">
        <f>IF($A866="","",Tienda_1!G866)</f>
        <v>Cartagena</v>
      </c>
      <c r="D866" t="str">
        <f>IF($A866="","",Tienda_1!F866)</f>
        <v>Izabela de León</v>
      </c>
      <c r="E866" t="str">
        <f>IF($A866="","",Tienda_1!I866)</f>
        <v>Tarjeta de crédito</v>
      </c>
      <c r="F866">
        <f>IF($A866="","",VALUE(RIGHT(Tienda_1!E866,4)))</f>
        <v>2020</v>
      </c>
      <c r="G866">
        <f>IF($A866="","",Tienda_1!C866)</f>
        <v>49700</v>
      </c>
      <c r="H866">
        <f>IF($A866="","",Tienda_1!D866)</f>
        <v>7400</v>
      </c>
      <c r="I866">
        <f>IF($A866="","",Tienda_1!H866)</f>
        <v>3</v>
      </c>
      <c r="J866">
        <f>IF($A866="",0,IF(AND(OR('Cuadro-de-mando'!$B$4="(Todas)",'Cuadro-de-mando'!$B$4=$A866),OR('Cuadro-de-mando'!$E$4="(Todas)",'Cuadro-de-mando'!$E$4=$B866),OR('Cuadro-de-mando'!$H$4="(Todas)",'Cuadro-de-mando'!$H$4=$C866),OR('Cuadro-de-mando'!$K$4="(Todas)",'Cuadro-de-mando'!$K$4=$E866),OR('Cuadro-de-mando'!$N$4="(Todos)",'Cuadro-de-mando'!$N$4=$F866)),1,0))</f>
        <v>1</v>
      </c>
    </row>
    <row r="867" spans="1:10" x14ac:dyDescent="0.25">
      <c r="A867" t="str">
        <f>IF(Tienda_1!$A867="","","Tienda 1")</f>
        <v>Tienda 1</v>
      </c>
      <c r="B867" t="str">
        <f>IF($A867="","",Tienda_1!B867)</f>
        <v>Muebles</v>
      </c>
      <c r="C867" t="str">
        <f>IF($A867="","",Tienda_1!G867)</f>
        <v>Medellín</v>
      </c>
      <c r="D867" t="str">
        <f>IF($A867="","",Tienda_1!F867)</f>
        <v>Beatriz Morales</v>
      </c>
      <c r="E867" t="str">
        <f>IF($A867="","",Tienda_1!I867)</f>
        <v>Cupón</v>
      </c>
      <c r="F867">
        <f>IF($A867="","",VALUE(RIGHT(Tienda_1!E867,4)))</f>
        <v>2022</v>
      </c>
      <c r="G867">
        <f>IF($A867="","",Tienda_1!C867)</f>
        <v>212600</v>
      </c>
      <c r="H867">
        <f>IF($A867="","",Tienda_1!D867)</f>
        <v>9500</v>
      </c>
      <c r="I867">
        <f>IF($A867="","",Tienda_1!H867)</f>
        <v>5</v>
      </c>
      <c r="J867">
        <f>IF($A867="",0,IF(AND(OR('Cuadro-de-mando'!$B$4="(Todas)",'Cuadro-de-mando'!$B$4=$A867),OR('Cuadro-de-mando'!$E$4="(Todas)",'Cuadro-de-mando'!$E$4=$B867),OR('Cuadro-de-mando'!$H$4="(Todas)",'Cuadro-de-mando'!$H$4=$C867),OR('Cuadro-de-mando'!$K$4="(Todas)",'Cuadro-de-mando'!$K$4=$E867),OR('Cuadro-de-mando'!$N$4="(Todos)",'Cuadro-de-mando'!$N$4=$F867)),1,0))</f>
        <v>1</v>
      </c>
    </row>
    <row r="868" spans="1:10" x14ac:dyDescent="0.25">
      <c r="A868" t="str">
        <f>IF(Tienda_1!$A868="","","Tienda 1")</f>
        <v>Tienda 1</v>
      </c>
      <c r="B868" t="str">
        <f>IF($A868="","",Tienda_1!B868)</f>
        <v>Deportes y diversión</v>
      </c>
      <c r="C868" t="str">
        <f>IF($A868="","",Tienda_1!G868)</f>
        <v>Bogotá</v>
      </c>
      <c r="D868" t="str">
        <f>IF($A868="","",Tienda_1!F868)</f>
        <v>Felipe Santos</v>
      </c>
      <c r="E868" t="str">
        <f>IF($A868="","",Tienda_1!I868)</f>
        <v>Tarjeta de crédito</v>
      </c>
      <c r="F868">
        <f>IF($A868="","",VALUE(RIGHT(Tienda_1!E868,4)))</f>
        <v>2020</v>
      </c>
      <c r="G868">
        <f>IF($A868="","",Tienda_1!C868)</f>
        <v>55500</v>
      </c>
      <c r="H868">
        <f>IF($A868="","",Tienda_1!D868)</f>
        <v>1100</v>
      </c>
      <c r="I868">
        <f>IF($A868="","",Tienda_1!H868)</f>
        <v>5</v>
      </c>
      <c r="J868">
        <f>IF($A868="",0,IF(AND(OR('Cuadro-de-mando'!$B$4="(Todas)",'Cuadro-de-mando'!$B$4=$A868),OR('Cuadro-de-mando'!$E$4="(Todas)",'Cuadro-de-mando'!$E$4=$B868),OR('Cuadro-de-mando'!$H$4="(Todas)",'Cuadro-de-mando'!$H$4=$C868),OR('Cuadro-de-mando'!$K$4="(Todas)",'Cuadro-de-mando'!$K$4=$E868),OR('Cuadro-de-mando'!$N$4="(Todos)",'Cuadro-de-mando'!$N$4=$F868)),1,0))</f>
        <v>1</v>
      </c>
    </row>
    <row r="869" spans="1:10" x14ac:dyDescent="0.25">
      <c r="A869" t="str">
        <f>IF(Tienda_1!$A869="","","Tienda 1")</f>
        <v>Tienda 1</v>
      </c>
      <c r="B869" t="str">
        <f>IF($A869="","",Tienda_1!B869)</f>
        <v>Electrónicos</v>
      </c>
      <c r="C869" t="str">
        <f>IF($A869="","",Tienda_1!G869)</f>
        <v>Cali</v>
      </c>
      <c r="D869" t="str">
        <f>IF($A869="","",Tienda_1!F869)</f>
        <v>Juan Fernandez</v>
      </c>
      <c r="E869" t="str">
        <f>IF($A869="","",Tienda_1!I869)</f>
        <v>Tarjeta de crédito</v>
      </c>
      <c r="F869">
        <f>IF($A869="","",VALUE(RIGHT(Tienda_1!E869,4)))</f>
        <v>2022</v>
      </c>
      <c r="G869">
        <f>IF($A869="","",Tienda_1!C869)</f>
        <v>113300</v>
      </c>
      <c r="H869">
        <f>IF($A869="","",Tienda_1!D869)</f>
        <v>6500</v>
      </c>
      <c r="I869">
        <f>IF($A869="","",Tienda_1!H869)</f>
        <v>5</v>
      </c>
      <c r="J869">
        <f>IF($A869="",0,IF(AND(OR('Cuadro-de-mando'!$B$4="(Todas)",'Cuadro-de-mando'!$B$4=$A869),OR('Cuadro-de-mando'!$E$4="(Todas)",'Cuadro-de-mando'!$E$4=$B869),OR('Cuadro-de-mando'!$H$4="(Todas)",'Cuadro-de-mando'!$H$4=$C869),OR('Cuadro-de-mando'!$K$4="(Todas)",'Cuadro-de-mando'!$K$4=$E869),OR('Cuadro-de-mando'!$N$4="(Todos)",'Cuadro-de-mando'!$N$4=$F869)),1,0))</f>
        <v>1</v>
      </c>
    </row>
    <row r="870" spans="1:10" x14ac:dyDescent="0.25">
      <c r="A870" t="str">
        <f>IF(Tienda_1!$A870="","","Tienda 1")</f>
        <v>Tienda 1</v>
      </c>
      <c r="B870" t="str">
        <f>IF($A870="","",Tienda_1!B870)</f>
        <v>Electrodomésticos</v>
      </c>
      <c r="C870" t="str">
        <f>IF($A870="","",Tienda_1!G870)</f>
        <v>Leticia</v>
      </c>
      <c r="D870" t="str">
        <f>IF($A870="","",Tienda_1!F870)</f>
        <v>Izabela de León</v>
      </c>
      <c r="E870" t="str">
        <f>IF($A870="","",Tienda_1!I870)</f>
        <v>Nequi</v>
      </c>
      <c r="F870">
        <f>IF($A870="","",VALUE(RIGHT(Tienda_1!E870,4)))</f>
        <v>2020</v>
      </c>
      <c r="G870">
        <f>IF($A870="","",Tienda_1!C870)</f>
        <v>1273600</v>
      </c>
      <c r="H870">
        <f>IF($A870="","",Tienda_1!D870)</f>
        <v>68900</v>
      </c>
      <c r="I870">
        <f>IF($A870="","",Tienda_1!H870)</f>
        <v>1</v>
      </c>
      <c r="J870">
        <f>IF($A870="",0,IF(AND(OR('Cuadro-de-mando'!$B$4="(Todas)",'Cuadro-de-mando'!$B$4=$A870),OR('Cuadro-de-mando'!$E$4="(Todas)",'Cuadro-de-mando'!$E$4=$B870),OR('Cuadro-de-mando'!$H$4="(Todas)",'Cuadro-de-mando'!$H$4=$C870),OR('Cuadro-de-mando'!$K$4="(Todas)",'Cuadro-de-mando'!$K$4=$E870),OR('Cuadro-de-mando'!$N$4="(Todos)",'Cuadro-de-mando'!$N$4=$F870)),1,0))</f>
        <v>1</v>
      </c>
    </row>
    <row r="871" spans="1:10" x14ac:dyDescent="0.25">
      <c r="A871" t="str">
        <f>IF(Tienda_1!$A871="","","Tienda 1")</f>
        <v>Tienda 1</v>
      </c>
      <c r="B871" t="str">
        <f>IF($A871="","",Tienda_1!B871)</f>
        <v>Libros</v>
      </c>
      <c r="C871" t="str">
        <f>IF($A871="","",Tienda_1!G871)</f>
        <v>Pereira</v>
      </c>
      <c r="D871" t="str">
        <f>IF($A871="","",Tienda_1!F871)</f>
        <v>Ángel Rodriguez</v>
      </c>
      <c r="E871" t="str">
        <f>IF($A871="","",Tienda_1!I871)</f>
        <v>Tarjeta de crédito</v>
      </c>
      <c r="F871">
        <f>IF($A871="","",VALUE(RIGHT(Tienda_1!E871,4)))</f>
        <v>2020</v>
      </c>
      <c r="G871">
        <f>IF($A871="","",Tienda_1!C871)</f>
        <v>46900</v>
      </c>
      <c r="H871">
        <f>IF($A871="","",Tienda_1!D871)</f>
        <v>0</v>
      </c>
      <c r="I871">
        <f>IF($A871="","",Tienda_1!H871)</f>
        <v>5</v>
      </c>
      <c r="J871">
        <f>IF($A871="",0,IF(AND(OR('Cuadro-de-mando'!$B$4="(Todas)",'Cuadro-de-mando'!$B$4=$A871),OR('Cuadro-de-mando'!$E$4="(Todas)",'Cuadro-de-mando'!$E$4=$B871),OR('Cuadro-de-mando'!$H$4="(Todas)",'Cuadro-de-mando'!$H$4=$C871),OR('Cuadro-de-mando'!$K$4="(Todas)",'Cuadro-de-mando'!$K$4=$E871),OR('Cuadro-de-mando'!$N$4="(Todos)",'Cuadro-de-mando'!$N$4=$F871)),1,0))</f>
        <v>1</v>
      </c>
    </row>
    <row r="872" spans="1:10" x14ac:dyDescent="0.25">
      <c r="A872" t="str">
        <f>IF(Tienda_1!$A872="","","Tienda 1")</f>
        <v>Tienda 1</v>
      </c>
      <c r="B872" t="str">
        <f>IF($A872="","",Tienda_1!B872)</f>
        <v>Instrumentos musicales</v>
      </c>
      <c r="C872" t="str">
        <f>IF($A872="","",Tienda_1!G872)</f>
        <v>Pasto</v>
      </c>
      <c r="D872" t="str">
        <f>IF($A872="","",Tienda_1!F872)</f>
        <v>Camila Rivera</v>
      </c>
      <c r="E872" t="str">
        <f>IF($A872="","",Tienda_1!I872)</f>
        <v>Cupón</v>
      </c>
      <c r="F872">
        <f>IF($A872="","",VALUE(RIGHT(Tienda_1!E872,4)))</f>
        <v>2022</v>
      </c>
      <c r="G872">
        <f>IF($A872="","",Tienda_1!C872)</f>
        <v>491000</v>
      </c>
      <c r="H872">
        <f>IF($A872="","",Tienda_1!D872)</f>
        <v>24300</v>
      </c>
      <c r="I872">
        <f>IF($A872="","",Tienda_1!H872)</f>
        <v>5</v>
      </c>
      <c r="J872">
        <f>IF($A872="",0,IF(AND(OR('Cuadro-de-mando'!$B$4="(Todas)",'Cuadro-de-mando'!$B$4=$A872),OR('Cuadro-de-mando'!$E$4="(Todas)",'Cuadro-de-mando'!$E$4=$B872),OR('Cuadro-de-mando'!$H$4="(Todas)",'Cuadro-de-mando'!$H$4=$C872),OR('Cuadro-de-mando'!$K$4="(Todas)",'Cuadro-de-mando'!$K$4=$E872),OR('Cuadro-de-mando'!$N$4="(Todos)",'Cuadro-de-mando'!$N$4=$F872)),1,0))</f>
        <v>1</v>
      </c>
    </row>
    <row r="873" spans="1:10" x14ac:dyDescent="0.25">
      <c r="A873" t="str">
        <f>IF(Tienda_1!$A873="","","Tienda 1")</f>
        <v>Tienda 1</v>
      </c>
      <c r="B873" t="str">
        <f>IF($A873="","",Tienda_1!B873)</f>
        <v>Instrumentos musicales</v>
      </c>
      <c r="C873" t="str">
        <f>IF($A873="","",Tienda_1!G873)</f>
        <v>Bogotá</v>
      </c>
      <c r="D873" t="str">
        <f>IF($A873="","",Tienda_1!F873)</f>
        <v>Rafael Acosta</v>
      </c>
      <c r="E873" t="str">
        <f>IF($A873="","",Tienda_1!I873)</f>
        <v>Tarjeta de crédito</v>
      </c>
      <c r="F873">
        <f>IF($A873="","",VALUE(RIGHT(Tienda_1!E873,4)))</f>
        <v>2020</v>
      </c>
      <c r="G873">
        <f>IF($A873="","",Tienda_1!C873)</f>
        <v>863500</v>
      </c>
      <c r="H873">
        <f>IF($A873="","",Tienda_1!D873)</f>
        <v>44200</v>
      </c>
      <c r="I873">
        <f>IF($A873="","",Tienda_1!H873)</f>
        <v>4</v>
      </c>
      <c r="J873">
        <f>IF($A873="",0,IF(AND(OR('Cuadro-de-mando'!$B$4="(Todas)",'Cuadro-de-mando'!$B$4=$A873),OR('Cuadro-de-mando'!$E$4="(Todas)",'Cuadro-de-mando'!$E$4=$B873),OR('Cuadro-de-mando'!$H$4="(Todas)",'Cuadro-de-mando'!$H$4=$C873),OR('Cuadro-de-mando'!$K$4="(Todas)",'Cuadro-de-mando'!$K$4=$E873),OR('Cuadro-de-mando'!$N$4="(Todos)",'Cuadro-de-mando'!$N$4=$F873)),1,0))</f>
        <v>1</v>
      </c>
    </row>
    <row r="874" spans="1:10" x14ac:dyDescent="0.25">
      <c r="A874" t="str">
        <f>IF(Tienda_1!$A874="","","Tienda 1")</f>
        <v>Tienda 1</v>
      </c>
      <c r="B874" t="str">
        <f>IF($A874="","",Tienda_1!B874)</f>
        <v>Muebles</v>
      </c>
      <c r="C874" t="str">
        <f>IF($A874="","",Tienda_1!G874)</f>
        <v>Cali</v>
      </c>
      <c r="D874" t="str">
        <f>IF($A874="","",Tienda_1!F874)</f>
        <v>Izabela de León</v>
      </c>
      <c r="E874" t="str">
        <f>IF($A874="","",Tienda_1!I874)</f>
        <v>Tarjeta de crédito</v>
      </c>
      <c r="F874">
        <f>IF($A874="","",VALUE(RIGHT(Tienda_1!E874,4)))</f>
        <v>2021</v>
      </c>
      <c r="G874">
        <f>IF($A874="","",Tienda_1!C874)</f>
        <v>694500</v>
      </c>
      <c r="H874">
        <f>IF($A874="","",Tienda_1!D874)</f>
        <v>35200</v>
      </c>
      <c r="I874">
        <f>IF($A874="","",Tienda_1!H874)</f>
        <v>5</v>
      </c>
      <c r="J874">
        <f>IF($A874="",0,IF(AND(OR('Cuadro-de-mando'!$B$4="(Todas)",'Cuadro-de-mando'!$B$4=$A874),OR('Cuadro-de-mando'!$E$4="(Todas)",'Cuadro-de-mando'!$E$4=$B874),OR('Cuadro-de-mando'!$H$4="(Todas)",'Cuadro-de-mando'!$H$4=$C874),OR('Cuadro-de-mando'!$K$4="(Todas)",'Cuadro-de-mando'!$K$4=$E874),OR('Cuadro-de-mando'!$N$4="(Todos)",'Cuadro-de-mando'!$N$4=$F874)),1,0))</f>
        <v>1</v>
      </c>
    </row>
    <row r="875" spans="1:10" x14ac:dyDescent="0.25">
      <c r="A875" t="str">
        <f>IF(Tienda_1!$A875="","","Tienda 1")</f>
        <v>Tienda 1</v>
      </c>
      <c r="B875" t="str">
        <f>IF($A875="","",Tienda_1!B875)</f>
        <v>Muebles</v>
      </c>
      <c r="C875" t="str">
        <f>IF($A875="","",Tienda_1!G875)</f>
        <v>Bogotá</v>
      </c>
      <c r="D875" t="str">
        <f>IF($A875="","",Tienda_1!F875)</f>
        <v>Blanca Ramirez</v>
      </c>
      <c r="E875" t="str">
        <f>IF($A875="","",Tienda_1!I875)</f>
        <v>Tarjeta de crédito</v>
      </c>
      <c r="F875">
        <f>IF($A875="","",VALUE(RIGHT(Tienda_1!E875,4)))</f>
        <v>2020</v>
      </c>
      <c r="G875">
        <f>IF($A875="","",Tienda_1!C875)</f>
        <v>247800</v>
      </c>
      <c r="H875">
        <f>IF($A875="","",Tienda_1!D875)</f>
        <v>11400</v>
      </c>
      <c r="I875">
        <f>IF($A875="","",Tienda_1!H875)</f>
        <v>5</v>
      </c>
      <c r="J875">
        <f>IF($A875="",0,IF(AND(OR('Cuadro-de-mando'!$B$4="(Todas)",'Cuadro-de-mando'!$B$4=$A875),OR('Cuadro-de-mando'!$E$4="(Todas)",'Cuadro-de-mando'!$E$4=$B875),OR('Cuadro-de-mando'!$H$4="(Todas)",'Cuadro-de-mando'!$H$4=$C875),OR('Cuadro-de-mando'!$K$4="(Todas)",'Cuadro-de-mando'!$K$4=$E875),OR('Cuadro-de-mando'!$N$4="(Todos)",'Cuadro-de-mando'!$N$4=$F875)),1,0))</f>
        <v>1</v>
      </c>
    </row>
    <row r="876" spans="1:10" x14ac:dyDescent="0.25">
      <c r="A876" t="str">
        <f>IF(Tienda_1!$A876="","","Tienda 1")</f>
        <v>Tienda 1</v>
      </c>
      <c r="B876" t="str">
        <f>IF($A876="","",Tienda_1!B876)</f>
        <v>Electrodomésticos</v>
      </c>
      <c r="C876" t="str">
        <f>IF($A876="","",Tienda_1!G876)</f>
        <v>Bogotá</v>
      </c>
      <c r="D876" t="str">
        <f>IF($A876="","",Tienda_1!F876)</f>
        <v>Camila Rivera</v>
      </c>
      <c r="E876" t="str">
        <f>IF($A876="","",Tienda_1!I876)</f>
        <v>Tarjeta de crédito</v>
      </c>
      <c r="F876">
        <f>IF($A876="","",VALUE(RIGHT(Tienda_1!E876,4)))</f>
        <v>2021</v>
      </c>
      <c r="G876">
        <f>IF($A876="","",Tienda_1!C876)</f>
        <v>1012600</v>
      </c>
      <c r="H876">
        <f>IF($A876="","",Tienda_1!D876)</f>
        <v>52100</v>
      </c>
      <c r="I876">
        <f>IF($A876="","",Tienda_1!H876)</f>
        <v>5</v>
      </c>
      <c r="J876">
        <f>IF($A876="",0,IF(AND(OR('Cuadro-de-mando'!$B$4="(Todas)",'Cuadro-de-mando'!$B$4=$A876),OR('Cuadro-de-mando'!$E$4="(Todas)",'Cuadro-de-mando'!$E$4=$B876),OR('Cuadro-de-mando'!$H$4="(Todas)",'Cuadro-de-mando'!$H$4=$C876),OR('Cuadro-de-mando'!$K$4="(Todas)",'Cuadro-de-mando'!$K$4=$E876),OR('Cuadro-de-mando'!$N$4="(Todos)",'Cuadro-de-mando'!$N$4=$F876)),1,0))</f>
        <v>1</v>
      </c>
    </row>
    <row r="877" spans="1:10" x14ac:dyDescent="0.25">
      <c r="A877" t="str">
        <f>IF(Tienda_1!$A877="","","Tienda 1")</f>
        <v>Tienda 1</v>
      </c>
      <c r="B877" t="str">
        <f>IF($A877="","",Tienda_1!B877)</f>
        <v>Electrónicos</v>
      </c>
      <c r="C877" t="str">
        <f>IF($A877="","",Tienda_1!G877)</f>
        <v>Pereira</v>
      </c>
      <c r="D877" t="str">
        <f>IF($A877="","",Tienda_1!F877)</f>
        <v>Blanca Ramirez</v>
      </c>
      <c r="E877" t="str">
        <f>IF($A877="","",Tienda_1!I877)</f>
        <v>Nequi</v>
      </c>
      <c r="F877">
        <f>IF($A877="","",VALUE(RIGHT(Tienda_1!E877,4)))</f>
        <v>2021</v>
      </c>
      <c r="G877">
        <f>IF($A877="","",Tienda_1!C877)</f>
        <v>122900</v>
      </c>
      <c r="H877">
        <f>IF($A877="","",Tienda_1!D877)</f>
        <v>7600</v>
      </c>
      <c r="I877">
        <f>IF($A877="","",Tienda_1!H877)</f>
        <v>5</v>
      </c>
      <c r="J877">
        <f>IF($A877="",0,IF(AND(OR('Cuadro-de-mando'!$B$4="(Todas)",'Cuadro-de-mando'!$B$4=$A877),OR('Cuadro-de-mando'!$E$4="(Todas)",'Cuadro-de-mando'!$E$4=$B877),OR('Cuadro-de-mando'!$H$4="(Todas)",'Cuadro-de-mando'!$H$4=$C877),OR('Cuadro-de-mando'!$K$4="(Todas)",'Cuadro-de-mando'!$K$4=$E877),OR('Cuadro-de-mando'!$N$4="(Todos)",'Cuadro-de-mando'!$N$4=$F877)),1,0))</f>
        <v>1</v>
      </c>
    </row>
    <row r="878" spans="1:10" x14ac:dyDescent="0.25">
      <c r="A878" t="str">
        <f>IF(Tienda_1!$A878="","","Tienda 1")</f>
        <v>Tienda 1</v>
      </c>
      <c r="B878" t="str">
        <f>IF($A878="","",Tienda_1!B878)</f>
        <v>Electrónicos</v>
      </c>
      <c r="C878" t="str">
        <f>IF($A878="","",Tienda_1!G878)</f>
        <v>Bogotá</v>
      </c>
      <c r="D878" t="str">
        <f>IF($A878="","",Tienda_1!F878)</f>
        <v>Lucas Olivera</v>
      </c>
      <c r="E878" t="str">
        <f>IF($A878="","",Tienda_1!I878)</f>
        <v>Tarjeta de crédito</v>
      </c>
      <c r="F878">
        <f>IF($A878="","",VALUE(RIGHT(Tienda_1!E878,4)))</f>
        <v>2022</v>
      </c>
      <c r="G878">
        <f>IF($A878="","",Tienda_1!C878)</f>
        <v>77600</v>
      </c>
      <c r="H878">
        <f>IF($A878="","",Tienda_1!D878)</f>
        <v>2300</v>
      </c>
      <c r="I878">
        <f>IF($A878="","",Tienda_1!H878)</f>
        <v>5</v>
      </c>
      <c r="J878">
        <f>IF($A878="",0,IF(AND(OR('Cuadro-de-mando'!$B$4="(Todas)",'Cuadro-de-mando'!$B$4=$A878),OR('Cuadro-de-mando'!$E$4="(Todas)",'Cuadro-de-mando'!$E$4=$B878),OR('Cuadro-de-mando'!$H$4="(Todas)",'Cuadro-de-mando'!$H$4=$C878),OR('Cuadro-de-mando'!$K$4="(Todas)",'Cuadro-de-mando'!$K$4=$E878),OR('Cuadro-de-mando'!$N$4="(Todos)",'Cuadro-de-mando'!$N$4=$F878)),1,0))</f>
        <v>1</v>
      </c>
    </row>
    <row r="879" spans="1:10" x14ac:dyDescent="0.25">
      <c r="A879" t="str">
        <f>IF(Tienda_1!$A879="","","Tienda 1")</f>
        <v>Tienda 1</v>
      </c>
      <c r="B879" t="str">
        <f>IF($A879="","",Tienda_1!B879)</f>
        <v>Muebles</v>
      </c>
      <c r="C879" t="str">
        <f>IF($A879="","",Tienda_1!G879)</f>
        <v>Villavicencio</v>
      </c>
      <c r="D879" t="str">
        <f>IF($A879="","",Tienda_1!F879)</f>
        <v>Camila Rivera</v>
      </c>
      <c r="E879" t="str">
        <f>IF($A879="","",Tienda_1!I879)</f>
        <v>Cupón</v>
      </c>
      <c r="F879">
        <f>IF($A879="","",VALUE(RIGHT(Tienda_1!E879,4)))</f>
        <v>2021</v>
      </c>
      <c r="G879">
        <f>IF($A879="","",Tienda_1!C879)</f>
        <v>738000</v>
      </c>
      <c r="H879">
        <f>IF($A879="","",Tienda_1!D879)</f>
        <v>40000</v>
      </c>
      <c r="I879">
        <f>IF($A879="","",Tienda_1!H879)</f>
        <v>5</v>
      </c>
      <c r="J879">
        <f>IF($A879="",0,IF(AND(OR('Cuadro-de-mando'!$B$4="(Todas)",'Cuadro-de-mando'!$B$4=$A879),OR('Cuadro-de-mando'!$E$4="(Todas)",'Cuadro-de-mando'!$E$4=$B879),OR('Cuadro-de-mando'!$H$4="(Todas)",'Cuadro-de-mando'!$H$4=$C879),OR('Cuadro-de-mando'!$K$4="(Todas)",'Cuadro-de-mando'!$K$4=$E879),OR('Cuadro-de-mando'!$N$4="(Todos)",'Cuadro-de-mando'!$N$4=$F879)),1,0))</f>
        <v>1</v>
      </c>
    </row>
    <row r="880" spans="1:10" x14ac:dyDescent="0.25">
      <c r="A880" t="str">
        <f>IF(Tienda_1!$A880="","","Tienda 1")</f>
        <v>Tienda 1</v>
      </c>
      <c r="B880" t="str">
        <f>IF($A880="","",Tienda_1!B880)</f>
        <v>Deportes y diversión</v>
      </c>
      <c r="C880" t="str">
        <f>IF($A880="","",Tienda_1!G880)</f>
        <v>Bogotá</v>
      </c>
      <c r="D880" t="str">
        <f>IF($A880="","",Tienda_1!F880)</f>
        <v>Santiago Silva</v>
      </c>
      <c r="E880" t="str">
        <f>IF($A880="","",Tienda_1!I880)</f>
        <v>Tarjeta de crédito</v>
      </c>
      <c r="F880">
        <f>IF($A880="","",VALUE(RIGHT(Tienda_1!E880,4)))</f>
        <v>2023</v>
      </c>
      <c r="G880">
        <f>IF($A880="","",Tienda_1!C880)</f>
        <v>32600</v>
      </c>
      <c r="H880">
        <f>IF($A880="","",Tienda_1!D880)</f>
        <v>1900</v>
      </c>
      <c r="I880">
        <f>IF($A880="","",Tienda_1!H880)</f>
        <v>3</v>
      </c>
      <c r="J880">
        <f>IF($A880="",0,IF(AND(OR('Cuadro-de-mando'!$B$4="(Todas)",'Cuadro-de-mando'!$B$4=$A880),OR('Cuadro-de-mando'!$E$4="(Todas)",'Cuadro-de-mando'!$E$4=$B880),OR('Cuadro-de-mando'!$H$4="(Todas)",'Cuadro-de-mando'!$H$4=$C880),OR('Cuadro-de-mando'!$K$4="(Todas)",'Cuadro-de-mando'!$K$4=$E880),OR('Cuadro-de-mando'!$N$4="(Todos)",'Cuadro-de-mando'!$N$4=$F880)),1,0))</f>
        <v>1</v>
      </c>
    </row>
    <row r="881" spans="1:10" x14ac:dyDescent="0.25">
      <c r="A881" t="str">
        <f>IF(Tienda_1!$A881="","","Tienda 1")</f>
        <v>Tienda 1</v>
      </c>
      <c r="B881" t="str">
        <f>IF($A881="","",Tienda_1!B881)</f>
        <v>Juguetes</v>
      </c>
      <c r="C881" t="str">
        <f>IF($A881="","",Tienda_1!G881)</f>
        <v>Bogotá</v>
      </c>
      <c r="D881" t="str">
        <f>IF($A881="","",Tienda_1!F881)</f>
        <v>Izabela de León</v>
      </c>
      <c r="E881" t="str">
        <f>IF($A881="","",Tienda_1!I881)</f>
        <v>Tarjeta de crédito</v>
      </c>
      <c r="F881">
        <f>IF($A881="","",VALUE(RIGHT(Tienda_1!E881,4)))</f>
        <v>2022</v>
      </c>
      <c r="G881">
        <f>IF($A881="","",Tienda_1!C881)</f>
        <v>80600</v>
      </c>
      <c r="H881">
        <f>IF($A881="","",Tienda_1!D881)</f>
        <v>5000</v>
      </c>
      <c r="I881">
        <f>IF($A881="","",Tienda_1!H881)</f>
        <v>4</v>
      </c>
      <c r="J881">
        <f>IF($A881="",0,IF(AND(OR('Cuadro-de-mando'!$B$4="(Todas)",'Cuadro-de-mando'!$B$4=$A881),OR('Cuadro-de-mando'!$E$4="(Todas)",'Cuadro-de-mando'!$E$4=$B881),OR('Cuadro-de-mando'!$H$4="(Todas)",'Cuadro-de-mando'!$H$4=$C881),OR('Cuadro-de-mando'!$K$4="(Todas)",'Cuadro-de-mando'!$K$4=$E881),OR('Cuadro-de-mando'!$N$4="(Todos)",'Cuadro-de-mando'!$N$4=$F881)),1,0))</f>
        <v>1</v>
      </c>
    </row>
    <row r="882" spans="1:10" x14ac:dyDescent="0.25">
      <c r="A882" t="str">
        <f>IF(Tienda_1!$A882="","","Tienda 1")</f>
        <v>Tienda 1</v>
      </c>
      <c r="B882" t="str">
        <f>IF($A882="","",Tienda_1!B882)</f>
        <v>Muebles</v>
      </c>
      <c r="C882" t="str">
        <f>IF($A882="","",Tienda_1!G882)</f>
        <v>Bogotá</v>
      </c>
      <c r="D882" t="str">
        <f>IF($A882="","",Tienda_1!F882)</f>
        <v>Pedro Gomez</v>
      </c>
      <c r="E882" t="str">
        <f>IF($A882="","",Tienda_1!I882)</f>
        <v>Tarjeta de crédito</v>
      </c>
      <c r="F882">
        <f>IF($A882="","",VALUE(RIGHT(Tienda_1!E882,4)))</f>
        <v>2022</v>
      </c>
      <c r="G882">
        <f>IF($A882="","",Tienda_1!C882)</f>
        <v>275600</v>
      </c>
      <c r="H882">
        <f>IF($A882="","",Tienda_1!D882)</f>
        <v>12900</v>
      </c>
      <c r="I882">
        <f>IF($A882="","",Tienda_1!H882)</f>
        <v>5</v>
      </c>
      <c r="J882">
        <f>IF($A882="",0,IF(AND(OR('Cuadro-de-mando'!$B$4="(Todas)",'Cuadro-de-mando'!$B$4=$A882),OR('Cuadro-de-mando'!$E$4="(Todas)",'Cuadro-de-mando'!$E$4=$B882),OR('Cuadro-de-mando'!$H$4="(Todas)",'Cuadro-de-mando'!$H$4=$C882),OR('Cuadro-de-mando'!$K$4="(Todas)",'Cuadro-de-mando'!$K$4=$E882),OR('Cuadro-de-mando'!$N$4="(Todos)",'Cuadro-de-mando'!$N$4=$F882)),1,0))</f>
        <v>1</v>
      </c>
    </row>
    <row r="883" spans="1:10" x14ac:dyDescent="0.25">
      <c r="A883" t="str">
        <f>IF(Tienda_1!$A883="","","Tienda 1")</f>
        <v>Tienda 1</v>
      </c>
      <c r="B883" t="str">
        <f>IF($A883="","",Tienda_1!B883)</f>
        <v>Instrumentos musicales</v>
      </c>
      <c r="C883" t="str">
        <f>IF($A883="","",Tienda_1!G883)</f>
        <v>Bogotá</v>
      </c>
      <c r="D883" t="str">
        <f>IF($A883="","",Tienda_1!F883)</f>
        <v>Mariana Herrera</v>
      </c>
      <c r="E883" t="str">
        <f>IF($A883="","",Tienda_1!I883)</f>
        <v>Tarjeta de crédito</v>
      </c>
      <c r="F883">
        <f>IF($A883="","",VALUE(RIGHT(Tienda_1!E883,4)))</f>
        <v>2022</v>
      </c>
      <c r="G883">
        <f>IF($A883="","",Tienda_1!C883)</f>
        <v>872900</v>
      </c>
      <c r="H883">
        <f>IF($A883="","",Tienda_1!D883)</f>
        <v>46900</v>
      </c>
      <c r="I883">
        <f>IF($A883="","",Tienda_1!H883)</f>
        <v>5</v>
      </c>
      <c r="J883">
        <f>IF($A883="",0,IF(AND(OR('Cuadro-de-mando'!$B$4="(Todas)",'Cuadro-de-mando'!$B$4=$A883),OR('Cuadro-de-mando'!$E$4="(Todas)",'Cuadro-de-mando'!$E$4=$B883),OR('Cuadro-de-mando'!$H$4="(Todas)",'Cuadro-de-mando'!$H$4=$C883),OR('Cuadro-de-mando'!$K$4="(Todas)",'Cuadro-de-mando'!$K$4=$E883),OR('Cuadro-de-mando'!$N$4="(Todos)",'Cuadro-de-mando'!$N$4=$F883)),1,0))</f>
        <v>1</v>
      </c>
    </row>
    <row r="884" spans="1:10" x14ac:dyDescent="0.25">
      <c r="A884" t="str">
        <f>IF(Tienda_1!$A884="","","Tienda 1")</f>
        <v>Tienda 1</v>
      </c>
      <c r="B884" t="str">
        <f>IF($A884="","",Tienda_1!B884)</f>
        <v>Muebles</v>
      </c>
      <c r="C884" t="str">
        <f>IF($A884="","",Tienda_1!G884)</f>
        <v>Medellín</v>
      </c>
      <c r="D884" t="str">
        <f>IF($A884="","",Tienda_1!F884)</f>
        <v>Ángel Rodriguez</v>
      </c>
      <c r="E884" t="str">
        <f>IF($A884="","",Tienda_1!I884)</f>
        <v>Nequi</v>
      </c>
      <c r="F884">
        <f>IF($A884="","",VALUE(RIGHT(Tienda_1!E884,4)))</f>
        <v>2020</v>
      </c>
      <c r="G884">
        <f>IF($A884="","",Tienda_1!C884)</f>
        <v>216600</v>
      </c>
      <c r="H884">
        <f>IF($A884="","",Tienda_1!D884)</f>
        <v>13900</v>
      </c>
      <c r="I884">
        <f>IF($A884="","",Tienda_1!H884)</f>
        <v>5</v>
      </c>
      <c r="J884">
        <f>IF($A884="",0,IF(AND(OR('Cuadro-de-mando'!$B$4="(Todas)",'Cuadro-de-mando'!$B$4=$A884),OR('Cuadro-de-mando'!$E$4="(Todas)",'Cuadro-de-mando'!$E$4=$B884),OR('Cuadro-de-mando'!$H$4="(Todas)",'Cuadro-de-mando'!$H$4=$C884),OR('Cuadro-de-mando'!$K$4="(Todas)",'Cuadro-de-mando'!$K$4=$E884),OR('Cuadro-de-mando'!$N$4="(Todos)",'Cuadro-de-mando'!$N$4=$F884)),1,0))</f>
        <v>1</v>
      </c>
    </row>
    <row r="885" spans="1:10" x14ac:dyDescent="0.25">
      <c r="A885" t="str">
        <f>IF(Tienda_1!$A885="","","Tienda 1")</f>
        <v>Tienda 1</v>
      </c>
      <c r="B885" t="str">
        <f>IF($A885="","",Tienda_1!B885)</f>
        <v>Juguetes</v>
      </c>
      <c r="C885" t="str">
        <f>IF($A885="","",Tienda_1!G885)</f>
        <v>Bogotá</v>
      </c>
      <c r="D885" t="str">
        <f>IF($A885="","",Tienda_1!F885)</f>
        <v>Izabela de León</v>
      </c>
      <c r="E885" t="str">
        <f>IF($A885="","",Tienda_1!I885)</f>
        <v>Tarjeta de crédito</v>
      </c>
      <c r="F885">
        <f>IF($A885="","",VALUE(RIGHT(Tienda_1!E885,4)))</f>
        <v>2022</v>
      </c>
      <c r="G885">
        <f>IF($A885="","",Tienda_1!C885)</f>
        <v>69300</v>
      </c>
      <c r="H885">
        <f>IF($A885="","",Tienda_1!D885)</f>
        <v>4100</v>
      </c>
      <c r="I885">
        <f>IF($A885="","",Tienda_1!H885)</f>
        <v>2</v>
      </c>
      <c r="J885">
        <f>IF($A885="",0,IF(AND(OR('Cuadro-de-mando'!$B$4="(Todas)",'Cuadro-de-mando'!$B$4=$A885),OR('Cuadro-de-mando'!$E$4="(Todas)",'Cuadro-de-mando'!$E$4=$B885),OR('Cuadro-de-mando'!$H$4="(Todas)",'Cuadro-de-mando'!$H$4=$C885),OR('Cuadro-de-mando'!$K$4="(Todas)",'Cuadro-de-mando'!$K$4=$E885),OR('Cuadro-de-mando'!$N$4="(Todos)",'Cuadro-de-mando'!$N$4=$F885)),1,0))</f>
        <v>1</v>
      </c>
    </row>
    <row r="886" spans="1:10" x14ac:dyDescent="0.25">
      <c r="A886" t="str">
        <f>IF(Tienda_1!$A886="","","Tienda 1")</f>
        <v>Tienda 1</v>
      </c>
      <c r="B886" t="str">
        <f>IF($A886="","",Tienda_1!B886)</f>
        <v>Deportes y diversión</v>
      </c>
      <c r="C886" t="str">
        <f>IF($A886="","",Tienda_1!G886)</f>
        <v>Cali</v>
      </c>
      <c r="D886" t="str">
        <f>IF($A886="","",Tienda_1!F886)</f>
        <v>Lucas Olivera</v>
      </c>
      <c r="E886" t="str">
        <f>IF($A886="","",Tienda_1!I886)</f>
        <v>Nequi</v>
      </c>
      <c r="F886">
        <f>IF($A886="","",VALUE(RIGHT(Tienda_1!E886,4)))</f>
        <v>2020</v>
      </c>
      <c r="G886">
        <f>IF($A886="","",Tienda_1!C886)</f>
        <v>452000</v>
      </c>
      <c r="H886">
        <f>IF($A886="","",Tienda_1!D886)</f>
        <v>24700</v>
      </c>
      <c r="I886">
        <f>IF($A886="","",Tienda_1!H886)</f>
        <v>5</v>
      </c>
      <c r="J886">
        <f>IF($A886="",0,IF(AND(OR('Cuadro-de-mando'!$B$4="(Todas)",'Cuadro-de-mando'!$B$4=$A886),OR('Cuadro-de-mando'!$E$4="(Todas)",'Cuadro-de-mando'!$E$4=$B886),OR('Cuadro-de-mando'!$H$4="(Todas)",'Cuadro-de-mando'!$H$4=$C886),OR('Cuadro-de-mando'!$K$4="(Todas)",'Cuadro-de-mando'!$K$4=$E886),OR('Cuadro-de-mando'!$N$4="(Todos)",'Cuadro-de-mando'!$N$4=$F886)),1,0))</f>
        <v>1</v>
      </c>
    </row>
    <row r="887" spans="1:10" x14ac:dyDescent="0.25">
      <c r="A887" t="str">
        <f>IF(Tienda_1!$A887="","","Tienda 1")</f>
        <v>Tienda 1</v>
      </c>
      <c r="B887" t="str">
        <f>IF($A887="","",Tienda_1!B887)</f>
        <v>Electrodomésticos</v>
      </c>
      <c r="C887" t="str">
        <f>IF($A887="","",Tienda_1!G887)</f>
        <v>Medellín</v>
      </c>
      <c r="D887" t="str">
        <f>IF($A887="","",Tienda_1!F887)</f>
        <v>Rafael Acosta</v>
      </c>
      <c r="E887" t="str">
        <f>IF($A887="","",Tienda_1!I887)</f>
        <v>Cupón</v>
      </c>
      <c r="F887">
        <f>IF($A887="","",VALUE(RIGHT(Tienda_1!E887,4)))</f>
        <v>2020</v>
      </c>
      <c r="G887">
        <f>IF($A887="","",Tienda_1!C887)</f>
        <v>1334200</v>
      </c>
      <c r="H887">
        <f>IF($A887="","",Tienda_1!D887)</f>
        <v>73400</v>
      </c>
      <c r="I887">
        <f>IF($A887="","",Tienda_1!H887)</f>
        <v>5</v>
      </c>
      <c r="J887">
        <f>IF($A887="",0,IF(AND(OR('Cuadro-de-mando'!$B$4="(Todas)",'Cuadro-de-mando'!$B$4=$A887),OR('Cuadro-de-mando'!$E$4="(Todas)",'Cuadro-de-mando'!$E$4=$B887),OR('Cuadro-de-mando'!$H$4="(Todas)",'Cuadro-de-mando'!$H$4=$C887),OR('Cuadro-de-mando'!$K$4="(Todas)",'Cuadro-de-mando'!$K$4=$E887),OR('Cuadro-de-mando'!$N$4="(Todos)",'Cuadro-de-mando'!$N$4=$F887)),1,0))</f>
        <v>1</v>
      </c>
    </row>
    <row r="888" spans="1:10" x14ac:dyDescent="0.25">
      <c r="A888" t="str">
        <f>IF(Tienda_1!$A888="","","Tienda 1")</f>
        <v>Tienda 1</v>
      </c>
      <c r="B888" t="str">
        <f>IF($A888="","",Tienda_1!B888)</f>
        <v>Instrumentos musicales</v>
      </c>
      <c r="C888" t="str">
        <f>IF($A888="","",Tienda_1!G888)</f>
        <v>Inírida</v>
      </c>
      <c r="D888" t="str">
        <f>IF($A888="","",Tienda_1!F888)</f>
        <v>Mariana Herrera</v>
      </c>
      <c r="E888" t="str">
        <f>IF($A888="","",Tienda_1!I888)</f>
        <v>Tarjeta de crédito</v>
      </c>
      <c r="F888">
        <f>IF($A888="","",VALUE(RIGHT(Tienda_1!E888,4)))</f>
        <v>2022</v>
      </c>
      <c r="G888">
        <f>IF($A888="","",Tienda_1!C888)</f>
        <v>35500</v>
      </c>
      <c r="H888">
        <f>IF($A888="","",Tienda_1!D888)</f>
        <v>0</v>
      </c>
      <c r="I888">
        <f>IF($A888="","",Tienda_1!H888)</f>
        <v>4</v>
      </c>
      <c r="J888">
        <f>IF($A888="",0,IF(AND(OR('Cuadro-de-mando'!$B$4="(Todas)",'Cuadro-de-mando'!$B$4=$A888),OR('Cuadro-de-mando'!$E$4="(Todas)",'Cuadro-de-mando'!$E$4=$B888),OR('Cuadro-de-mando'!$H$4="(Todas)",'Cuadro-de-mando'!$H$4=$C888),OR('Cuadro-de-mando'!$K$4="(Todas)",'Cuadro-de-mando'!$K$4=$E888),OR('Cuadro-de-mando'!$N$4="(Todos)",'Cuadro-de-mando'!$N$4=$F888)),1,0))</f>
        <v>1</v>
      </c>
    </row>
    <row r="889" spans="1:10" x14ac:dyDescent="0.25">
      <c r="A889" t="str">
        <f>IF(Tienda_1!$A889="","","Tienda 1")</f>
        <v>Tienda 1</v>
      </c>
      <c r="B889" t="str">
        <f>IF($A889="","",Tienda_1!B889)</f>
        <v>Electrodomésticos</v>
      </c>
      <c r="C889" t="str">
        <f>IF($A889="","",Tienda_1!G889)</f>
        <v>Cali</v>
      </c>
      <c r="D889" t="str">
        <f>IF($A889="","",Tienda_1!F889)</f>
        <v>Juliana Costa</v>
      </c>
      <c r="E889" t="str">
        <f>IF($A889="","",Tienda_1!I889)</f>
        <v>Tarjeta de crédito</v>
      </c>
      <c r="F889">
        <f>IF($A889="","",VALUE(RIGHT(Tienda_1!E889,4)))</f>
        <v>2020</v>
      </c>
      <c r="G889">
        <f>IF($A889="","",Tienda_1!C889)</f>
        <v>1542700</v>
      </c>
      <c r="H889">
        <f>IF($A889="","",Tienda_1!D889)</f>
        <v>80300</v>
      </c>
      <c r="I889">
        <f>IF($A889="","",Tienda_1!H889)</f>
        <v>4</v>
      </c>
      <c r="J889">
        <f>IF($A889="",0,IF(AND(OR('Cuadro-de-mando'!$B$4="(Todas)",'Cuadro-de-mando'!$B$4=$A889),OR('Cuadro-de-mando'!$E$4="(Todas)",'Cuadro-de-mando'!$E$4=$B889),OR('Cuadro-de-mando'!$H$4="(Todas)",'Cuadro-de-mando'!$H$4=$C889),OR('Cuadro-de-mando'!$K$4="(Todas)",'Cuadro-de-mando'!$K$4=$E889),OR('Cuadro-de-mando'!$N$4="(Todos)",'Cuadro-de-mando'!$N$4=$F889)),1,0))</f>
        <v>1</v>
      </c>
    </row>
    <row r="890" spans="1:10" x14ac:dyDescent="0.25">
      <c r="A890" t="str">
        <f>IF(Tienda_1!$A890="","","Tienda 1")</f>
        <v>Tienda 1</v>
      </c>
      <c r="B890" t="str">
        <f>IF($A890="","",Tienda_1!B890)</f>
        <v>Electrodomésticos</v>
      </c>
      <c r="C890" t="str">
        <f>IF($A890="","",Tienda_1!G890)</f>
        <v>Medellín</v>
      </c>
      <c r="D890" t="str">
        <f>IF($A890="","",Tienda_1!F890)</f>
        <v>Lucas Olivera</v>
      </c>
      <c r="E890" t="str">
        <f>IF($A890="","",Tienda_1!I890)</f>
        <v>Tarjeta de crédito</v>
      </c>
      <c r="F890">
        <f>IF($A890="","",VALUE(RIGHT(Tienda_1!E890,4)))</f>
        <v>2022</v>
      </c>
      <c r="G890">
        <f>IF($A890="","",Tienda_1!C890)</f>
        <v>1424500</v>
      </c>
      <c r="H890">
        <f>IF($A890="","",Tienda_1!D890)</f>
        <v>76600</v>
      </c>
      <c r="I890">
        <f>IF($A890="","",Tienda_1!H890)</f>
        <v>3</v>
      </c>
      <c r="J890">
        <f>IF($A890="",0,IF(AND(OR('Cuadro-de-mando'!$B$4="(Todas)",'Cuadro-de-mando'!$B$4=$A890),OR('Cuadro-de-mando'!$E$4="(Todas)",'Cuadro-de-mando'!$E$4=$B890),OR('Cuadro-de-mando'!$H$4="(Todas)",'Cuadro-de-mando'!$H$4=$C890),OR('Cuadro-de-mando'!$K$4="(Todas)",'Cuadro-de-mando'!$K$4=$E890),OR('Cuadro-de-mando'!$N$4="(Todos)",'Cuadro-de-mando'!$N$4=$F890)),1,0))</f>
        <v>1</v>
      </c>
    </row>
    <row r="891" spans="1:10" x14ac:dyDescent="0.25">
      <c r="A891" t="str">
        <f>IF(Tienda_1!$A891="","","Tienda 1")</f>
        <v>Tienda 1</v>
      </c>
      <c r="B891" t="str">
        <f>IF($A891="","",Tienda_1!B891)</f>
        <v>Artículos para el hogar</v>
      </c>
      <c r="C891" t="str">
        <f>IF($A891="","",Tienda_1!G891)</f>
        <v>Barranquilla</v>
      </c>
      <c r="D891" t="str">
        <f>IF($A891="","",Tienda_1!F891)</f>
        <v>Blanca Ramirez</v>
      </c>
      <c r="E891" t="str">
        <f>IF($A891="","",Tienda_1!I891)</f>
        <v>Nequi</v>
      </c>
      <c r="F891">
        <f>IF($A891="","",VALUE(RIGHT(Tienda_1!E891,4)))</f>
        <v>2021</v>
      </c>
      <c r="G891">
        <f>IF($A891="","",Tienda_1!C891)</f>
        <v>92900</v>
      </c>
      <c r="H891">
        <f>IF($A891="","",Tienda_1!D891)</f>
        <v>3100</v>
      </c>
      <c r="I891">
        <f>IF($A891="","",Tienda_1!H891)</f>
        <v>4</v>
      </c>
      <c r="J891">
        <f>IF($A891="",0,IF(AND(OR('Cuadro-de-mando'!$B$4="(Todas)",'Cuadro-de-mando'!$B$4=$A891),OR('Cuadro-de-mando'!$E$4="(Todas)",'Cuadro-de-mando'!$E$4=$B891),OR('Cuadro-de-mando'!$H$4="(Todas)",'Cuadro-de-mando'!$H$4=$C891),OR('Cuadro-de-mando'!$K$4="(Todas)",'Cuadro-de-mando'!$K$4=$E891),OR('Cuadro-de-mando'!$N$4="(Todos)",'Cuadro-de-mando'!$N$4=$F891)),1,0))</f>
        <v>1</v>
      </c>
    </row>
    <row r="892" spans="1:10" x14ac:dyDescent="0.25">
      <c r="A892" t="str">
        <f>IF(Tienda_1!$A892="","","Tienda 1")</f>
        <v>Tienda 1</v>
      </c>
      <c r="B892" t="str">
        <f>IF($A892="","",Tienda_1!B892)</f>
        <v>Electrónicos</v>
      </c>
      <c r="C892" t="str">
        <f>IF($A892="","",Tienda_1!G892)</f>
        <v>Medellín</v>
      </c>
      <c r="D892" t="str">
        <f>IF($A892="","",Tienda_1!F892)</f>
        <v>Lucas Olivera</v>
      </c>
      <c r="E892" t="str">
        <f>IF($A892="","",Tienda_1!I892)</f>
        <v>Cupón</v>
      </c>
      <c r="F892">
        <f>IF($A892="","",VALUE(RIGHT(Tienda_1!E892,4)))</f>
        <v>2021</v>
      </c>
      <c r="G892">
        <f>IF($A892="","",Tienda_1!C892)</f>
        <v>2659000</v>
      </c>
      <c r="H892">
        <f>IF($A892="","",Tienda_1!D892)</f>
        <v>139800</v>
      </c>
      <c r="I892">
        <f>IF($A892="","",Tienda_1!H892)</f>
        <v>3</v>
      </c>
      <c r="J892">
        <f>IF($A892="",0,IF(AND(OR('Cuadro-de-mando'!$B$4="(Todas)",'Cuadro-de-mando'!$B$4=$A892),OR('Cuadro-de-mando'!$E$4="(Todas)",'Cuadro-de-mando'!$E$4=$B892),OR('Cuadro-de-mando'!$H$4="(Todas)",'Cuadro-de-mando'!$H$4=$C892),OR('Cuadro-de-mando'!$K$4="(Todas)",'Cuadro-de-mando'!$K$4=$E892),OR('Cuadro-de-mando'!$N$4="(Todos)",'Cuadro-de-mando'!$N$4=$F892)),1,0))</f>
        <v>1</v>
      </c>
    </row>
    <row r="893" spans="1:10" x14ac:dyDescent="0.25">
      <c r="A893" t="str">
        <f>IF(Tienda_1!$A893="","","Tienda 1")</f>
        <v>Tienda 1</v>
      </c>
      <c r="B893" t="str">
        <f>IF($A893="","",Tienda_1!B893)</f>
        <v>Electrónicos</v>
      </c>
      <c r="C893" t="str">
        <f>IF($A893="","",Tienda_1!G893)</f>
        <v>Bogotá</v>
      </c>
      <c r="D893" t="str">
        <f>IF($A893="","",Tienda_1!F893)</f>
        <v>Santiago Silva</v>
      </c>
      <c r="E893" t="str">
        <f>IF($A893="","",Tienda_1!I893)</f>
        <v>Tarjeta de crédito</v>
      </c>
      <c r="F893">
        <f>IF($A893="","",VALUE(RIGHT(Tienda_1!E893,4)))</f>
        <v>2022</v>
      </c>
      <c r="G893">
        <f>IF($A893="","",Tienda_1!C893)</f>
        <v>1216700</v>
      </c>
      <c r="H893">
        <f>IF($A893="","",Tienda_1!D893)</f>
        <v>63000</v>
      </c>
      <c r="I893">
        <f>IF($A893="","",Tienda_1!H893)</f>
        <v>4</v>
      </c>
      <c r="J893">
        <f>IF($A893="",0,IF(AND(OR('Cuadro-de-mando'!$B$4="(Todas)",'Cuadro-de-mando'!$B$4=$A893),OR('Cuadro-de-mando'!$E$4="(Todas)",'Cuadro-de-mando'!$E$4=$B893),OR('Cuadro-de-mando'!$H$4="(Todas)",'Cuadro-de-mando'!$H$4=$C893),OR('Cuadro-de-mando'!$K$4="(Todas)",'Cuadro-de-mando'!$K$4=$E893),OR('Cuadro-de-mando'!$N$4="(Todos)",'Cuadro-de-mando'!$N$4=$F893)),1,0))</f>
        <v>1</v>
      </c>
    </row>
    <row r="894" spans="1:10" x14ac:dyDescent="0.25">
      <c r="A894" t="str">
        <f>IF(Tienda_1!$A894="","","Tienda 1")</f>
        <v>Tienda 1</v>
      </c>
      <c r="B894" t="str">
        <f>IF($A894="","",Tienda_1!B894)</f>
        <v>Juguetes</v>
      </c>
      <c r="C894" t="str">
        <f>IF($A894="","",Tienda_1!G894)</f>
        <v>Bogotá</v>
      </c>
      <c r="D894" t="str">
        <f>IF($A894="","",Tienda_1!F894)</f>
        <v>Beatriz Morales</v>
      </c>
      <c r="E894" t="str">
        <f>IF($A894="","",Tienda_1!I894)</f>
        <v>Tarjeta de crédito</v>
      </c>
      <c r="F894">
        <f>IF($A894="","",VALUE(RIGHT(Tienda_1!E894,4)))</f>
        <v>2023</v>
      </c>
      <c r="G894">
        <f>IF($A894="","",Tienda_1!C894)</f>
        <v>88000</v>
      </c>
      <c r="H894">
        <f>IF($A894="","",Tienda_1!D894)</f>
        <v>2900</v>
      </c>
      <c r="I894">
        <f>IF($A894="","",Tienda_1!H894)</f>
        <v>5</v>
      </c>
      <c r="J894">
        <f>IF($A894="",0,IF(AND(OR('Cuadro-de-mando'!$B$4="(Todas)",'Cuadro-de-mando'!$B$4=$A894),OR('Cuadro-de-mando'!$E$4="(Todas)",'Cuadro-de-mando'!$E$4=$B894),OR('Cuadro-de-mando'!$H$4="(Todas)",'Cuadro-de-mando'!$H$4=$C894),OR('Cuadro-de-mando'!$K$4="(Todas)",'Cuadro-de-mando'!$K$4=$E894),OR('Cuadro-de-mando'!$N$4="(Todos)",'Cuadro-de-mando'!$N$4=$F894)),1,0))</f>
        <v>1</v>
      </c>
    </row>
    <row r="895" spans="1:10" x14ac:dyDescent="0.25">
      <c r="A895" t="str">
        <f>IF(Tienda_1!$A895="","","Tienda 1")</f>
        <v>Tienda 1</v>
      </c>
      <c r="B895" t="str">
        <f>IF($A895="","",Tienda_1!B895)</f>
        <v>Juguetes</v>
      </c>
      <c r="C895" t="str">
        <f>IF($A895="","",Tienda_1!G895)</f>
        <v>Bucaramanga</v>
      </c>
      <c r="D895" t="str">
        <f>IF($A895="","",Tienda_1!F895)</f>
        <v>Juan Fernandez</v>
      </c>
      <c r="E895" t="str">
        <f>IF($A895="","",Tienda_1!I895)</f>
        <v>Tarjeta de crédito</v>
      </c>
      <c r="F895">
        <f>IF($A895="","",VALUE(RIGHT(Tienda_1!E895,4)))</f>
        <v>2021</v>
      </c>
      <c r="G895">
        <f>IF($A895="","",Tienda_1!C895)</f>
        <v>15200</v>
      </c>
      <c r="H895">
        <f>IF($A895="","",Tienda_1!D895)</f>
        <v>1500</v>
      </c>
      <c r="I895">
        <f>IF($A895="","",Tienda_1!H895)</f>
        <v>4</v>
      </c>
      <c r="J895">
        <f>IF($A895="",0,IF(AND(OR('Cuadro-de-mando'!$B$4="(Todas)",'Cuadro-de-mando'!$B$4=$A895),OR('Cuadro-de-mando'!$E$4="(Todas)",'Cuadro-de-mando'!$E$4=$B895),OR('Cuadro-de-mando'!$H$4="(Todas)",'Cuadro-de-mando'!$H$4=$C895),OR('Cuadro-de-mando'!$K$4="(Todas)",'Cuadro-de-mando'!$K$4=$E895),OR('Cuadro-de-mando'!$N$4="(Todos)",'Cuadro-de-mando'!$N$4=$F895)),1,0))</f>
        <v>1</v>
      </c>
    </row>
    <row r="896" spans="1:10" x14ac:dyDescent="0.25">
      <c r="A896" t="str">
        <f>IF(Tienda_1!$A896="","","Tienda 1")</f>
        <v>Tienda 1</v>
      </c>
      <c r="B896" t="str">
        <f>IF($A896="","",Tienda_1!B896)</f>
        <v>Juguetes</v>
      </c>
      <c r="C896" t="str">
        <f>IF($A896="","",Tienda_1!G896)</f>
        <v>Riohacha</v>
      </c>
      <c r="D896" t="str">
        <f>IF($A896="","",Tienda_1!F896)</f>
        <v>Rafael Acosta</v>
      </c>
      <c r="E896" t="str">
        <f>IF($A896="","",Tienda_1!I896)</f>
        <v>Tarjeta de débito</v>
      </c>
      <c r="F896">
        <f>IF($A896="","",VALUE(RIGHT(Tienda_1!E896,4)))</f>
        <v>2020</v>
      </c>
      <c r="G896">
        <f>IF($A896="","",Tienda_1!C896)</f>
        <v>164400</v>
      </c>
      <c r="H896">
        <f>IF($A896="","",Tienda_1!D896)</f>
        <v>6900</v>
      </c>
      <c r="I896">
        <f>IF($A896="","",Tienda_1!H896)</f>
        <v>5</v>
      </c>
      <c r="J896">
        <f>IF($A896="",0,IF(AND(OR('Cuadro-de-mando'!$B$4="(Todas)",'Cuadro-de-mando'!$B$4=$A896),OR('Cuadro-de-mando'!$E$4="(Todas)",'Cuadro-de-mando'!$E$4=$B896),OR('Cuadro-de-mando'!$H$4="(Todas)",'Cuadro-de-mando'!$H$4=$C896),OR('Cuadro-de-mando'!$K$4="(Todas)",'Cuadro-de-mando'!$K$4=$E896),OR('Cuadro-de-mando'!$N$4="(Todos)",'Cuadro-de-mando'!$N$4=$F896)),1,0))</f>
        <v>1</v>
      </c>
    </row>
    <row r="897" spans="1:10" x14ac:dyDescent="0.25">
      <c r="A897" t="str">
        <f>IF(Tienda_1!$A897="","","Tienda 1")</f>
        <v>Tienda 1</v>
      </c>
      <c r="B897" t="str">
        <f>IF($A897="","",Tienda_1!B897)</f>
        <v>Electrónicos</v>
      </c>
      <c r="C897" t="str">
        <f>IF($A897="","",Tienda_1!G897)</f>
        <v>Barranquilla</v>
      </c>
      <c r="D897" t="str">
        <f>IF($A897="","",Tienda_1!F897)</f>
        <v>Lucas Olivera</v>
      </c>
      <c r="E897" t="str">
        <f>IF($A897="","",Tienda_1!I897)</f>
        <v>Tarjeta de crédito</v>
      </c>
      <c r="F897">
        <f>IF($A897="","",VALUE(RIGHT(Tienda_1!E897,4)))</f>
        <v>2020</v>
      </c>
      <c r="G897">
        <f>IF($A897="","",Tienda_1!C897)</f>
        <v>1947500</v>
      </c>
      <c r="H897">
        <f>IF($A897="","",Tienda_1!D897)</f>
        <v>108400</v>
      </c>
      <c r="I897">
        <f>IF($A897="","",Tienda_1!H897)</f>
        <v>5</v>
      </c>
      <c r="J897">
        <f>IF($A897="",0,IF(AND(OR('Cuadro-de-mando'!$B$4="(Todas)",'Cuadro-de-mando'!$B$4=$A897),OR('Cuadro-de-mando'!$E$4="(Todas)",'Cuadro-de-mando'!$E$4=$B897),OR('Cuadro-de-mando'!$H$4="(Todas)",'Cuadro-de-mando'!$H$4=$C897),OR('Cuadro-de-mando'!$K$4="(Todas)",'Cuadro-de-mando'!$K$4=$E897),OR('Cuadro-de-mando'!$N$4="(Todos)",'Cuadro-de-mando'!$N$4=$F897)),1,0))</f>
        <v>1</v>
      </c>
    </row>
    <row r="898" spans="1:10" x14ac:dyDescent="0.25">
      <c r="A898" t="str">
        <f>IF(Tienda_1!$A898="","","Tienda 1")</f>
        <v>Tienda 1</v>
      </c>
      <c r="B898" t="str">
        <f>IF($A898="","",Tienda_1!B898)</f>
        <v>Electrodomésticos</v>
      </c>
      <c r="C898" t="str">
        <f>IF($A898="","",Tienda_1!G898)</f>
        <v>Pereira</v>
      </c>
      <c r="D898" t="str">
        <f>IF($A898="","",Tienda_1!F898)</f>
        <v>Beatriz Morales</v>
      </c>
      <c r="E898" t="str">
        <f>IF($A898="","",Tienda_1!I898)</f>
        <v>Tarjeta de crédito</v>
      </c>
      <c r="F898">
        <f>IF($A898="","",VALUE(RIGHT(Tienda_1!E898,4)))</f>
        <v>2022</v>
      </c>
      <c r="G898">
        <f>IF($A898="","",Tienda_1!C898)</f>
        <v>1572800</v>
      </c>
      <c r="H898">
        <f>IF($A898="","",Tienda_1!D898)</f>
        <v>84300</v>
      </c>
      <c r="I898">
        <f>IF($A898="","",Tienda_1!H898)</f>
        <v>1</v>
      </c>
      <c r="J898">
        <f>IF($A898="",0,IF(AND(OR('Cuadro-de-mando'!$B$4="(Todas)",'Cuadro-de-mando'!$B$4=$A898),OR('Cuadro-de-mando'!$E$4="(Todas)",'Cuadro-de-mando'!$E$4=$B898),OR('Cuadro-de-mando'!$H$4="(Todas)",'Cuadro-de-mando'!$H$4=$C898),OR('Cuadro-de-mando'!$K$4="(Todas)",'Cuadro-de-mando'!$K$4=$E898),OR('Cuadro-de-mando'!$N$4="(Todos)",'Cuadro-de-mando'!$N$4=$F898)),1,0))</f>
        <v>1</v>
      </c>
    </row>
    <row r="899" spans="1:10" x14ac:dyDescent="0.25">
      <c r="A899" t="str">
        <f>IF(Tienda_1!$A899="","","Tienda 1")</f>
        <v>Tienda 1</v>
      </c>
      <c r="B899" t="str">
        <f>IF($A899="","",Tienda_1!B899)</f>
        <v>Electrónicos</v>
      </c>
      <c r="C899" t="str">
        <f>IF($A899="","",Tienda_1!G899)</f>
        <v>Medellín</v>
      </c>
      <c r="D899" t="str">
        <f>IF($A899="","",Tienda_1!F899)</f>
        <v>Lucas Olivera</v>
      </c>
      <c r="E899" t="str">
        <f>IF($A899="","",Tienda_1!I899)</f>
        <v>Tarjeta de crédito</v>
      </c>
      <c r="F899">
        <f>IF($A899="","",VALUE(RIGHT(Tienda_1!E899,4)))</f>
        <v>2020</v>
      </c>
      <c r="G899">
        <f>IF($A899="","",Tienda_1!C899)</f>
        <v>266000</v>
      </c>
      <c r="H899">
        <f>IF($A899="","",Tienda_1!D899)</f>
        <v>12400</v>
      </c>
      <c r="I899">
        <f>IF($A899="","",Tienda_1!H899)</f>
        <v>3</v>
      </c>
      <c r="J899">
        <f>IF($A899="",0,IF(AND(OR('Cuadro-de-mando'!$B$4="(Todas)",'Cuadro-de-mando'!$B$4=$A899),OR('Cuadro-de-mando'!$E$4="(Todas)",'Cuadro-de-mando'!$E$4=$B899),OR('Cuadro-de-mando'!$H$4="(Todas)",'Cuadro-de-mando'!$H$4=$C899),OR('Cuadro-de-mando'!$K$4="(Todas)",'Cuadro-de-mando'!$K$4=$E899),OR('Cuadro-de-mando'!$N$4="(Todos)",'Cuadro-de-mando'!$N$4=$F899)),1,0))</f>
        <v>1</v>
      </c>
    </row>
    <row r="900" spans="1:10" x14ac:dyDescent="0.25">
      <c r="A900" t="str">
        <f>IF(Tienda_1!$A900="","","Tienda 1")</f>
        <v>Tienda 1</v>
      </c>
      <c r="B900" t="str">
        <f>IF($A900="","",Tienda_1!B900)</f>
        <v>Electrónicos</v>
      </c>
      <c r="C900" t="str">
        <f>IF($A900="","",Tienda_1!G900)</f>
        <v>Bogotá</v>
      </c>
      <c r="D900" t="str">
        <f>IF($A900="","",Tienda_1!F900)</f>
        <v>Blanca Ramirez</v>
      </c>
      <c r="E900" t="str">
        <f>IF($A900="","",Tienda_1!I900)</f>
        <v>Nequi</v>
      </c>
      <c r="F900">
        <f>IF($A900="","",VALUE(RIGHT(Tienda_1!E900,4)))</f>
        <v>2020</v>
      </c>
      <c r="G900">
        <f>IF($A900="","",Tienda_1!C900)</f>
        <v>130500</v>
      </c>
      <c r="H900">
        <f>IF($A900="","",Tienda_1!D900)</f>
        <v>5100</v>
      </c>
      <c r="I900">
        <f>IF($A900="","",Tienda_1!H900)</f>
        <v>5</v>
      </c>
      <c r="J900">
        <f>IF($A900="",0,IF(AND(OR('Cuadro-de-mando'!$B$4="(Todas)",'Cuadro-de-mando'!$B$4=$A900),OR('Cuadro-de-mando'!$E$4="(Todas)",'Cuadro-de-mando'!$E$4=$B900),OR('Cuadro-de-mando'!$H$4="(Todas)",'Cuadro-de-mando'!$H$4=$C900),OR('Cuadro-de-mando'!$K$4="(Todas)",'Cuadro-de-mando'!$K$4=$E900),OR('Cuadro-de-mando'!$N$4="(Todos)",'Cuadro-de-mando'!$N$4=$F900)),1,0))</f>
        <v>1</v>
      </c>
    </row>
    <row r="901" spans="1:10" x14ac:dyDescent="0.25">
      <c r="A901" t="str">
        <f>IF(Tienda_1!$A901="","","Tienda 1")</f>
        <v>Tienda 1</v>
      </c>
      <c r="B901" t="str">
        <f>IF($A901="","",Tienda_1!B901)</f>
        <v>Electrónicos</v>
      </c>
      <c r="C901" t="str">
        <f>IF($A901="","",Tienda_1!G901)</f>
        <v>Leticia</v>
      </c>
      <c r="D901" t="str">
        <f>IF($A901="","",Tienda_1!F901)</f>
        <v>Juliana Costa</v>
      </c>
      <c r="E901" t="str">
        <f>IF($A901="","",Tienda_1!I901)</f>
        <v>Tarjeta de crédito</v>
      </c>
      <c r="F901">
        <f>IF($A901="","",VALUE(RIGHT(Tienda_1!E901,4)))</f>
        <v>2022</v>
      </c>
      <c r="G901">
        <f>IF($A901="","",Tienda_1!C901)</f>
        <v>280000</v>
      </c>
      <c r="H901">
        <f>IF($A901="","",Tienda_1!D901)</f>
        <v>13100</v>
      </c>
      <c r="I901">
        <f>IF($A901="","",Tienda_1!H901)</f>
        <v>5</v>
      </c>
      <c r="J901">
        <f>IF($A901="",0,IF(AND(OR('Cuadro-de-mando'!$B$4="(Todas)",'Cuadro-de-mando'!$B$4=$A901),OR('Cuadro-de-mando'!$E$4="(Todas)",'Cuadro-de-mando'!$E$4=$B901),OR('Cuadro-de-mando'!$H$4="(Todas)",'Cuadro-de-mando'!$H$4=$C901),OR('Cuadro-de-mando'!$K$4="(Todas)",'Cuadro-de-mando'!$K$4=$E901),OR('Cuadro-de-mando'!$N$4="(Todos)",'Cuadro-de-mando'!$N$4=$F901)),1,0))</f>
        <v>1</v>
      </c>
    </row>
    <row r="902" spans="1:10" x14ac:dyDescent="0.25">
      <c r="A902" t="str">
        <f>IF(Tienda_1!$A902="","","Tienda 1")</f>
        <v>Tienda 1</v>
      </c>
      <c r="B902" t="str">
        <f>IF($A902="","",Tienda_1!B902)</f>
        <v>Artículos para el hogar</v>
      </c>
      <c r="C902" t="str">
        <f>IF($A902="","",Tienda_1!G902)</f>
        <v>Bogotá</v>
      </c>
      <c r="D902" t="str">
        <f>IF($A902="","",Tienda_1!F902)</f>
        <v>Felipe Santos</v>
      </c>
      <c r="E902" t="str">
        <f>IF($A902="","",Tienda_1!I902)</f>
        <v>Nequi</v>
      </c>
      <c r="F902">
        <f>IF($A902="","",VALUE(RIGHT(Tienda_1!E902,4)))</f>
        <v>2020</v>
      </c>
      <c r="G902">
        <f>IF($A902="","",Tienda_1!C902)</f>
        <v>63000</v>
      </c>
      <c r="H902">
        <f>IF($A902="","",Tienda_1!D902)</f>
        <v>3800</v>
      </c>
      <c r="I902">
        <f>IF($A902="","",Tienda_1!H902)</f>
        <v>5</v>
      </c>
      <c r="J902">
        <f>IF($A902="",0,IF(AND(OR('Cuadro-de-mando'!$B$4="(Todas)",'Cuadro-de-mando'!$B$4=$A902),OR('Cuadro-de-mando'!$E$4="(Todas)",'Cuadro-de-mando'!$E$4=$B902),OR('Cuadro-de-mando'!$H$4="(Todas)",'Cuadro-de-mando'!$H$4=$C902),OR('Cuadro-de-mando'!$K$4="(Todas)",'Cuadro-de-mando'!$K$4=$E902),OR('Cuadro-de-mando'!$N$4="(Todos)",'Cuadro-de-mando'!$N$4=$F902)),1,0))</f>
        <v>1</v>
      </c>
    </row>
    <row r="903" spans="1:10" x14ac:dyDescent="0.25">
      <c r="A903" t="str">
        <f>IF(Tienda_1!$A903="","","Tienda 1")</f>
        <v>Tienda 1</v>
      </c>
      <c r="B903" t="str">
        <f>IF($A903="","",Tienda_1!B903)</f>
        <v>Electrodomésticos</v>
      </c>
      <c r="C903" t="str">
        <f>IF($A903="","",Tienda_1!G903)</f>
        <v>Santa Marta</v>
      </c>
      <c r="D903" t="str">
        <f>IF($A903="","",Tienda_1!F903)</f>
        <v>Mariana Herrera</v>
      </c>
      <c r="E903" t="str">
        <f>IF($A903="","",Tienda_1!I903)</f>
        <v>Tarjeta de crédito</v>
      </c>
      <c r="F903">
        <f>IF($A903="","",VALUE(RIGHT(Tienda_1!E903,4)))</f>
        <v>2022</v>
      </c>
      <c r="G903">
        <f>IF($A903="","",Tienda_1!C903)</f>
        <v>979000</v>
      </c>
      <c r="H903">
        <f>IF($A903="","",Tienda_1!D903)</f>
        <v>50300</v>
      </c>
      <c r="I903">
        <f>IF($A903="","",Tienda_1!H903)</f>
        <v>3</v>
      </c>
      <c r="J903">
        <f>IF($A903="",0,IF(AND(OR('Cuadro-de-mando'!$B$4="(Todas)",'Cuadro-de-mando'!$B$4=$A903),OR('Cuadro-de-mando'!$E$4="(Todas)",'Cuadro-de-mando'!$E$4=$B903),OR('Cuadro-de-mando'!$H$4="(Todas)",'Cuadro-de-mando'!$H$4=$C903),OR('Cuadro-de-mando'!$K$4="(Todas)",'Cuadro-de-mando'!$K$4=$E903),OR('Cuadro-de-mando'!$N$4="(Todos)",'Cuadro-de-mando'!$N$4=$F903)),1,0))</f>
        <v>1</v>
      </c>
    </row>
    <row r="904" spans="1:10" x14ac:dyDescent="0.25">
      <c r="A904" t="str">
        <f>IF(Tienda_1!$A904="","","Tienda 1")</f>
        <v>Tienda 1</v>
      </c>
      <c r="B904" t="str">
        <f>IF($A904="","",Tienda_1!B904)</f>
        <v>Juguetes</v>
      </c>
      <c r="C904" t="str">
        <f>IF($A904="","",Tienda_1!G904)</f>
        <v>Medellín</v>
      </c>
      <c r="D904" t="str">
        <f>IF($A904="","",Tienda_1!F904)</f>
        <v>Juan Fernandez</v>
      </c>
      <c r="E904" t="str">
        <f>IF($A904="","",Tienda_1!I904)</f>
        <v>Tarjeta de crédito</v>
      </c>
      <c r="F904">
        <f>IF($A904="","",VALUE(RIGHT(Tienda_1!E904,4)))</f>
        <v>2020</v>
      </c>
      <c r="G904">
        <f>IF($A904="","",Tienda_1!C904)</f>
        <v>23100</v>
      </c>
      <c r="H904">
        <f>IF($A904="","",Tienda_1!D904)</f>
        <v>1400</v>
      </c>
      <c r="I904">
        <f>IF($A904="","",Tienda_1!H904)</f>
        <v>2</v>
      </c>
      <c r="J904">
        <f>IF($A904="",0,IF(AND(OR('Cuadro-de-mando'!$B$4="(Todas)",'Cuadro-de-mando'!$B$4=$A904),OR('Cuadro-de-mando'!$E$4="(Todas)",'Cuadro-de-mando'!$E$4=$B904),OR('Cuadro-de-mando'!$H$4="(Todas)",'Cuadro-de-mando'!$H$4=$C904),OR('Cuadro-de-mando'!$K$4="(Todas)",'Cuadro-de-mando'!$K$4=$E904),OR('Cuadro-de-mando'!$N$4="(Todos)",'Cuadro-de-mando'!$N$4=$F904)),1,0))</f>
        <v>1</v>
      </c>
    </row>
    <row r="905" spans="1:10" x14ac:dyDescent="0.25">
      <c r="A905" t="str">
        <f>IF(Tienda_1!$A905="","","Tienda 1")</f>
        <v>Tienda 1</v>
      </c>
      <c r="B905" t="str">
        <f>IF($A905="","",Tienda_1!B905)</f>
        <v>Juguetes</v>
      </c>
      <c r="C905" t="str">
        <f>IF($A905="","",Tienda_1!G905)</f>
        <v>Bogotá</v>
      </c>
      <c r="D905" t="str">
        <f>IF($A905="","",Tienda_1!F905)</f>
        <v>Blanca Ramirez</v>
      </c>
      <c r="E905" t="str">
        <f>IF($A905="","",Tienda_1!I905)</f>
        <v>Tarjeta de crédito</v>
      </c>
      <c r="F905">
        <f>IF($A905="","",VALUE(RIGHT(Tienda_1!E905,4)))</f>
        <v>2021</v>
      </c>
      <c r="G905">
        <f>IF($A905="","",Tienda_1!C905)</f>
        <v>20500</v>
      </c>
      <c r="H905">
        <f>IF($A905="","",Tienda_1!D905)</f>
        <v>0</v>
      </c>
      <c r="I905">
        <f>IF($A905="","",Tienda_1!H905)</f>
        <v>5</v>
      </c>
      <c r="J905">
        <f>IF($A905="",0,IF(AND(OR('Cuadro-de-mando'!$B$4="(Todas)",'Cuadro-de-mando'!$B$4=$A905),OR('Cuadro-de-mando'!$E$4="(Todas)",'Cuadro-de-mando'!$E$4=$B905),OR('Cuadro-de-mando'!$H$4="(Todas)",'Cuadro-de-mando'!$H$4=$C905),OR('Cuadro-de-mando'!$K$4="(Todas)",'Cuadro-de-mando'!$K$4=$E905),OR('Cuadro-de-mando'!$N$4="(Todos)",'Cuadro-de-mando'!$N$4=$F905)),1,0))</f>
        <v>1</v>
      </c>
    </row>
    <row r="906" spans="1:10" x14ac:dyDescent="0.25">
      <c r="A906" t="str">
        <f>IF(Tienda_1!$A906="","","Tienda 1")</f>
        <v>Tienda 1</v>
      </c>
      <c r="B906" t="str">
        <f>IF($A906="","",Tienda_1!B906)</f>
        <v>Electrodomésticos</v>
      </c>
      <c r="C906" t="str">
        <f>IF($A906="","",Tienda_1!G906)</f>
        <v>Bogotá</v>
      </c>
      <c r="D906" t="str">
        <f>IF($A906="","",Tienda_1!F906)</f>
        <v>Ángel Rodriguez</v>
      </c>
      <c r="E906" t="str">
        <f>IF($A906="","",Tienda_1!I906)</f>
        <v>Tarjeta de crédito</v>
      </c>
      <c r="F906">
        <f>IF($A906="","",VALUE(RIGHT(Tienda_1!E906,4)))</f>
        <v>2022</v>
      </c>
      <c r="G906">
        <f>IF($A906="","",Tienda_1!C906)</f>
        <v>1111400</v>
      </c>
      <c r="H906">
        <f>IF($A906="","",Tienda_1!D906)</f>
        <v>57400</v>
      </c>
      <c r="I906">
        <f>IF($A906="","",Tienda_1!H906)</f>
        <v>5</v>
      </c>
      <c r="J906">
        <f>IF($A906="",0,IF(AND(OR('Cuadro-de-mando'!$B$4="(Todas)",'Cuadro-de-mando'!$B$4=$A906),OR('Cuadro-de-mando'!$E$4="(Todas)",'Cuadro-de-mando'!$E$4=$B906),OR('Cuadro-de-mando'!$H$4="(Todas)",'Cuadro-de-mando'!$H$4=$C906),OR('Cuadro-de-mando'!$K$4="(Todas)",'Cuadro-de-mando'!$K$4=$E906),OR('Cuadro-de-mando'!$N$4="(Todos)",'Cuadro-de-mando'!$N$4=$F906)),1,0))</f>
        <v>1</v>
      </c>
    </row>
    <row r="907" spans="1:10" x14ac:dyDescent="0.25">
      <c r="A907" t="str">
        <f>IF(Tienda_1!$A907="","","Tienda 1")</f>
        <v>Tienda 1</v>
      </c>
      <c r="B907" t="str">
        <f>IF($A907="","",Tienda_1!B907)</f>
        <v>Artículos para el hogar</v>
      </c>
      <c r="C907" t="str">
        <f>IF($A907="","",Tienda_1!G907)</f>
        <v>Bogotá</v>
      </c>
      <c r="D907" t="str">
        <f>IF($A907="","",Tienda_1!F907)</f>
        <v>Camila Rivera</v>
      </c>
      <c r="E907" t="str">
        <f>IF($A907="","",Tienda_1!I907)</f>
        <v>Tarjeta de crédito</v>
      </c>
      <c r="F907">
        <f>IF($A907="","",VALUE(RIGHT(Tienda_1!E907,4)))</f>
        <v>2020</v>
      </c>
      <c r="G907">
        <f>IF($A907="","",Tienda_1!C907)</f>
        <v>114100</v>
      </c>
      <c r="H907">
        <f>IF($A907="","",Tienda_1!D907)</f>
        <v>6300</v>
      </c>
      <c r="I907">
        <f>IF($A907="","",Tienda_1!H907)</f>
        <v>5</v>
      </c>
      <c r="J907">
        <f>IF($A907="",0,IF(AND(OR('Cuadro-de-mando'!$B$4="(Todas)",'Cuadro-de-mando'!$B$4=$A907),OR('Cuadro-de-mando'!$E$4="(Todas)",'Cuadro-de-mando'!$E$4=$B907),OR('Cuadro-de-mando'!$H$4="(Todas)",'Cuadro-de-mando'!$H$4=$C907),OR('Cuadro-de-mando'!$K$4="(Todas)",'Cuadro-de-mando'!$K$4=$E907),OR('Cuadro-de-mando'!$N$4="(Todos)",'Cuadro-de-mando'!$N$4=$F907)),1,0))</f>
        <v>1</v>
      </c>
    </row>
    <row r="908" spans="1:10" x14ac:dyDescent="0.25">
      <c r="A908" t="str">
        <f>IF(Tienda_1!$A908="","","Tienda 1")</f>
        <v>Tienda 1</v>
      </c>
      <c r="B908" t="str">
        <f>IF($A908="","",Tienda_1!B908)</f>
        <v>Muebles</v>
      </c>
      <c r="C908" t="str">
        <f>IF($A908="","",Tienda_1!G908)</f>
        <v>Cúcuta</v>
      </c>
      <c r="D908" t="str">
        <f>IF($A908="","",Tienda_1!F908)</f>
        <v>Felipe Santos</v>
      </c>
      <c r="E908" t="str">
        <f>IF($A908="","",Tienda_1!I908)</f>
        <v>Tarjeta de crédito</v>
      </c>
      <c r="F908">
        <f>IF($A908="","",VALUE(RIGHT(Tienda_1!E908,4)))</f>
        <v>2022</v>
      </c>
      <c r="G908">
        <f>IF($A908="","",Tienda_1!C908)</f>
        <v>658700</v>
      </c>
      <c r="H908">
        <f>IF($A908="","",Tienda_1!D908)</f>
        <v>39900</v>
      </c>
      <c r="I908">
        <f>IF($A908="","",Tienda_1!H908)</f>
        <v>5</v>
      </c>
      <c r="J908">
        <f>IF($A908="",0,IF(AND(OR('Cuadro-de-mando'!$B$4="(Todas)",'Cuadro-de-mando'!$B$4=$A908),OR('Cuadro-de-mando'!$E$4="(Todas)",'Cuadro-de-mando'!$E$4=$B908),OR('Cuadro-de-mando'!$H$4="(Todas)",'Cuadro-de-mando'!$H$4=$C908),OR('Cuadro-de-mando'!$K$4="(Todas)",'Cuadro-de-mando'!$K$4=$E908),OR('Cuadro-de-mando'!$N$4="(Todos)",'Cuadro-de-mando'!$N$4=$F908)),1,0))</f>
        <v>1</v>
      </c>
    </row>
    <row r="909" spans="1:10" x14ac:dyDescent="0.25">
      <c r="A909" t="str">
        <f>IF(Tienda_1!$A909="","","Tienda 1")</f>
        <v>Tienda 1</v>
      </c>
      <c r="B909" t="str">
        <f>IF($A909="","",Tienda_1!B909)</f>
        <v>Electrodomésticos</v>
      </c>
      <c r="C909" t="str">
        <f>IF($A909="","",Tienda_1!G909)</f>
        <v>Pereira</v>
      </c>
      <c r="D909" t="str">
        <f>IF($A909="","",Tienda_1!F909)</f>
        <v>Maria Alfonso</v>
      </c>
      <c r="E909" t="str">
        <f>IF($A909="","",Tienda_1!I909)</f>
        <v>Tarjeta de crédito</v>
      </c>
      <c r="F909">
        <f>IF($A909="","",VALUE(RIGHT(Tienda_1!E909,4)))</f>
        <v>2021</v>
      </c>
      <c r="G909">
        <f>IF($A909="","",Tienda_1!C909)</f>
        <v>2502400</v>
      </c>
      <c r="H909">
        <f>IF($A909="","",Tienda_1!D909)</f>
        <v>131400</v>
      </c>
      <c r="I909">
        <f>IF($A909="","",Tienda_1!H909)</f>
        <v>4</v>
      </c>
      <c r="J909">
        <f>IF($A909="",0,IF(AND(OR('Cuadro-de-mando'!$B$4="(Todas)",'Cuadro-de-mando'!$B$4=$A909),OR('Cuadro-de-mando'!$E$4="(Todas)",'Cuadro-de-mando'!$E$4=$B909),OR('Cuadro-de-mando'!$H$4="(Todas)",'Cuadro-de-mando'!$H$4=$C909),OR('Cuadro-de-mando'!$K$4="(Todas)",'Cuadro-de-mando'!$K$4=$E909),OR('Cuadro-de-mando'!$N$4="(Todos)",'Cuadro-de-mando'!$N$4=$F909)),1,0))</f>
        <v>1</v>
      </c>
    </row>
    <row r="910" spans="1:10" x14ac:dyDescent="0.25">
      <c r="A910" t="str">
        <f>IF(Tienda_1!$A910="","","Tienda 1")</f>
        <v>Tienda 1</v>
      </c>
      <c r="B910" t="str">
        <f>IF($A910="","",Tienda_1!B910)</f>
        <v>Electrónicos</v>
      </c>
      <c r="C910" t="str">
        <f>IF($A910="","",Tienda_1!G910)</f>
        <v>Medellín</v>
      </c>
      <c r="D910" t="str">
        <f>IF($A910="","",Tienda_1!F910)</f>
        <v>Beatriz Morales</v>
      </c>
      <c r="E910" t="str">
        <f>IF($A910="","",Tienda_1!I910)</f>
        <v>Tarjeta de crédito</v>
      </c>
      <c r="F910">
        <f>IF($A910="","",VALUE(RIGHT(Tienda_1!E910,4)))</f>
        <v>2020</v>
      </c>
      <c r="G910">
        <f>IF($A910="","",Tienda_1!C910)</f>
        <v>203500</v>
      </c>
      <c r="H910">
        <f>IF($A910="","",Tienda_1!D910)</f>
        <v>17700</v>
      </c>
      <c r="I910">
        <f>IF($A910="","",Tienda_1!H910)</f>
        <v>2</v>
      </c>
      <c r="J910">
        <f>IF($A910="",0,IF(AND(OR('Cuadro-de-mando'!$B$4="(Todas)",'Cuadro-de-mando'!$B$4=$A910),OR('Cuadro-de-mando'!$E$4="(Todas)",'Cuadro-de-mando'!$E$4=$B910),OR('Cuadro-de-mando'!$H$4="(Todas)",'Cuadro-de-mando'!$H$4=$C910),OR('Cuadro-de-mando'!$K$4="(Todas)",'Cuadro-de-mando'!$K$4=$E910),OR('Cuadro-de-mando'!$N$4="(Todos)",'Cuadro-de-mando'!$N$4=$F910)),1,0))</f>
        <v>1</v>
      </c>
    </row>
    <row r="911" spans="1:10" x14ac:dyDescent="0.25">
      <c r="A911" t="str">
        <f>IF(Tienda_1!$A911="","","Tienda 1")</f>
        <v>Tienda 1</v>
      </c>
      <c r="B911" t="str">
        <f>IF($A911="","",Tienda_1!B911)</f>
        <v>Muebles</v>
      </c>
      <c r="C911" t="str">
        <f>IF($A911="","",Tienda_1!G911)</f>
        <v>Bogotá</v>
      </c>
      <c r="D911" t="str">
        <f>IF($A911="","",Tienda_1!F911)</f>
        <v>Juan Fernandez</v>
      </c>
      <c r="E911" t="str">
        <f>IF($A911="","",Tienda_1!I911)</f>
        <v>Tarjeta de crédito</v>
      </c>
      <c r="F911">
        <f>IF($A911="","",VALUE(RIGHT(Tienda_1!E911,4)))</f>
        <v>2020</v>
      </c>
      <c r="G911">
        <f>IF($A911="","",Tienda_1!C911)</f>
        <v>684300</v>
      </c>
      <c r="H911">
        <f>IF($A911="","",Tienda_1!D911)</f>
        <v>36800</v>
      </c>
      <c r="I911">
        <f>IF($A911="","",Tienda_1!H911)</f>
        <v>5</v>
      </c>
      <c r="J911">
        <f>IF($A911="",0,IF(AND(OR('Cuadro-de-mando'!$B$4="(Todas)",'Cuadro-de-mando'!$B$4=$A911),OR('Cuadro-de-mando'!$E$4="(Todas)",'Cuadro-de-mando'!$E$4=$B911),OR('Cuadro-de-mando'!$H$4="(Todas)",'Cuadro-de-mando'!$H$4=$C911),OR('Cuadro-de-mando'!$K$4="(Todas)",'Cuadro-de-mando'!$K$4=$E911),OR('Cuadro-de-mando'!$N$4="(Todos)",'Cuadro-de-mando'!$N$4=$F911)),1,0))</f>
        <v>1</v>
      </c>
    </row>
    <row r="912" spans="1:10" x14ac:dyDescent="0.25">
      <c r="A912" t="str">
        <f>IF(Tienda_1!$A912="","","Tienda 1")</f>
        <v>Tienda 1</v>
      </c>
      <c r="B912" t="str">
        <f>IF($A912="","",Tienda_1!B912)</f>
        <v>Electrónicos</v>
      </c>
      <c r="C912" t="str">
        <f>IF($A912="","",Tienda_1!G912)</f>
        <v>Cali</v>
      </c>
      <c r="D912" t="str">
        <f>IF($A912="","",Tienda_1!F912)</f>
        <v>Blanca Ramirez</v>
      </c>
      <c r="E912" t="str">
        <f>IF($A912="","",Tienda_1!I912)</f>
        <v>Nequi</v>
      </c>
      <c r="F912">
        <f>IF($A912="","",VALUE(RIGHT(Tienda_1!E912,4)))</f>
        <v>2020</v>
      </c>
      <c r="G912">
        <f>IF($A912="","",Tienda_1!C912)</f>
        <v>908100</v>
      </c>
      <c r="H912">
        <f>IF($A912="","",Tienda_1!D912)</f>
        <v>54000</v>
      </c>
      <c r="I912">
        <f>IF($A912="","",Tienda_1!H912)</f>
        <v>4</v>
      </c>
      <c r="J912">
        <f>IF($A912="",0,IF(AND(OR('Cuadro-de-mando'!$B$4="(Todas)",'Cuadro-de-mando'!$B$4=$A912),OR('Cuadro-de-mando'!$E$4="(Todas)",'Cuadro-de-mando'!$E$4=$B912),OR('Cuadro-de-mando'!$H$4="(Todas)",'Cuadro-de-mando'!$H$4=$C912),OR('Cuadro-de-mando'!$K$4="(Todas)",'Cuadro-de-mando'!$K$4=$E912),OR('Cuadro-de-mando'!$N$4="(Todos)",'Cuadro-de-mando'!$N$4=$F912)),1,0))</f>
        <v>1</v>
      </c>
    </row>
    <row r="913" spans="1:10" x14ac:dyDescent="0.25">
      <c r="A913" t="str">
        <f>IF(Tienda_1!$A913="","","Tienda 1")</f>
        <v>Tienda 1</v>
      </c>
      <c r="B913" t="str">
        <f>IF($A913="","",Tienda_1!B913)</f>
        <v>Juguetes</v>
      </c>
      <c r="C913" t="str">
        <f>IF($A913="","",Tienda_1!G913)</f>
        <v>Bogotá</v>
      </c>
      <c r="D913" t="str">
        <f>IF($A913="","",Tienda_1!F913)</f>
        <v>Mariana Herrera</v>
      </c>
      <c r="E913" t="str">
        <f>IF($A913="","",Tienda_1!I913)</f>
        <v>Tarjeta de crédito</v>
      </c>
      <c r="F913">
        <f>IF($A913="","",VALUE(RIGHT(Tienda_1!E913,4)))</f>
        <v>2022</v>
      </c>
      <c r="G913">
        <f>IF($A913="","",Tienda_1!C913)</f>
        <v>29500</v>
      </c>
      <c r="H913">
        <f>IF($A913="","",Tienda_1!D913)</f>
        <v>2100</v>
      </c>
      <c r="I913">
        <f>IF($A913="","",Tienda_1!H913)</f>
        <v>5</v>
      </c>
      <c r="J913">
        <f>IF($A913="",0,IF(AND(OR('Cuadro-de-mando'!$B$4="(Todas)",'Cuadro-de-mando'!$B$4=$A913),OR('Cuadro-de-mando'!$E$4="(Todas)",'Cuadro-de-mando'!$E$4=$B913),OR('Cuadro-de-mando'!$H$4="(Todas)",'Cuadro-de-mando'!$H$4=$C913),OR('Cuadro-de-mando'!$K$4="(Todas)",'Cuadro-de-mando'!$K$4=$E913),OR('Cuadro-de-mando'!$N$4="(Todos)",'Cuadro-de-mando'!$N$4=$F913)),1,0))</f>
        <v>1</v>
      </c>
    </row>
    <row r="914" spans="1:10" x14ac:dyDescent="0.25">
      <c r="A914" t="str">
        <f>IF(Tienda_1!$A914="","","Tienda 1")</f>
        <v>Tienda 1</v>
      </c>
      <c r="B914" t="str">
        <f>IF($A914="","",Tienda_1!B914)</f>
        <v>Deportes y diversión</v>
      </c>
      <c r="C914" t="str">
        <f>IF($A914="","",Tienda_1!G914)</f>
        <v>Bogotá</v>
      </c>
      <c r="D914" t="str">
        <f>IF($A914="","",Tienda_1!F914)</f>
        <v>Izabela de León</v>
      </c>
      <c r="E914" t="str">
        <f>IF($A914="","",Tienda_1!I914)</f>
        <v>Tarjeta de crédito</v>
      </c>
      <c r="F914">
        <f>IF($A914="","",VALUE(RIGHT(Tienda_1!E914,4)))</f>
        <v>2023</v>
      </c>
      <c r="G914">
        <f>IF($A914="","",Tienda_1!C914)</f>
        <v>27000</v>
      </c>
      <c r="H914">
        <f>IF($A914="","",Tienda_1!D914)</f>
        <v>2500</v>
      </c>
      <c r="I914">
        <f>IF($A914="","",Tienda_1!H914)</f>
        <v>3</v>
      </c>
      <c r="J914">
        <f>IF($A914="",0,IF(AND(OR('Cuadro-de-mando'!$B$4="(Todas)",'Cuadro-de-mando'!$B$4=$A914),OR('Cuadro-de-mando'!$E$4="(Todas)",'Cuadro-de-mando'!$E$4=$B914),OR('Cuadro-de-mando'!$H$4="(Todas)",'Cuadro-de-mando'!$H$4=$C914),OR('Cuadro-de-mando'!$K$4="(Todas)",'Cuadro-de-mando'!$K$4=$E914),OR('Cuadro-de-mando'!$N$4="(Todos)",'Cuadro-de-mando'!$N$4=$F914)),1,0))</f>
        <v>1</v>
      </c>
    </row>
    <row r="915" spans="1:10" x14ac:dyDescent="0.25">
      <c r="A915" t="str">
        <f>IF(Tienda_1!$A915="","","Tienda 1")</f>
        <v>Tienda 1</v>
      </c>
      <c r="B915" t="str">
        <f>IF($A915="","",Tienda_1!B915)</f>
        <v>Artículos para el hogar</v>
      </c>
      <c r="C915" t="str">
        <f>IF($A915="","",Tienda_1!G915)</f>
        <v>Cali</v>
      </c>
      <c r="D915" t="str">
        <f>IF($A915="","",Tienda_1!F915)</f>
        <v>Camila Rivera</v>
      </c>
      <c r="E915" t="str">
        <f>IF($A915="","",Tienda_1!I915)</f>
        <v>Tarjeta de crédito</v>
      </c>
      <c r="F915">
        <f>IF($A915="","",VALUE(RIGHT(Tienda_1!E915,4)))</f>
        <v>2022</v>
      </c>
      <c r="G915">
        <f>IF($A915="","",Tienda_1!C915)</f>
        <v>58600</v>
      </c>
      <c r="H915">
        <f>IF($A915="","",Tienda_1!D915)</f>
        <v>1300</v>
      </c>
      <c r="I915">
        <f>IF($A915="","",Tienda_1!H915)</f>
        <v>5</v>
      </c>
      <c r="J915">
        <f>IF($A915="",0,IF(AND(OR('Cuadro-de-mando'!$B$4="(Todas)",'Cuadro-de-mando'!$B$4=$A915),OR('Cuadro-de-mando'!$E$4="(Todas)",'Cuadro-de-mando'!$E$4=$B915),OR('Cuadro-de-mando'!$H$4="(Todas)",'Cuadro-de-mando'!$H$4=$C915),OR('Cuadro-de-mando'!$K$4="(Todas)",'Cuadro-de-mando'!$K$4=$E915),OR('Cuadro-de-mando'!$N$4="(Todos)",'Cuadro-de-mando'!$N$4=$F915)),1,0))</f>
        <v>1</v>
      </c>
    </row>
    <row r="916" spans="1:10" x14ac:dyDescent="0.25">
      <c r="A916" t="str">
        <f>IF(Tienda_1!$A916="","","Tienda 1")</f>
        <v>Tienda 1</v>
      </c>
      <c r="B916" t="str">
        <f>IF($A916="","",Tienda_1!B916)</f>
        <v>Deportes y diversión</v>
      </c>
      <c r="C916" t="str">
        <f>IF($A916="","",Tienda_1!G916)</f>
        <v>Bogotá</v>
      </c>
      <c r="D916" t="str">
        <f>IF($A916="","",Tienda_1!F916)</f>
        <v>Izabela de León</v>
      </c>
      <c r="E916" t="str">
        <f>IF($A916="","",Tienda_1!I916)</f>
        <v>Nequi</v>
      </c>
      <c r="F916">
        <f>IF($A916="","",VALUE(RIGHT(Tienda_1!E916,4)))</f>
        <v>2020</v>
      </c>
      <c r="G916">
        <f>IF($A916="","",Tienda_1!C916)</f>
        <v>53400</v>
      </c>
      <c r="H916">
        <f>IF($A916="","",Tienda_1!D916)</f>
        <v>3100</v>
      </c>
      <c r="I916">
        <f>IF($A916="","",Tienda_1!H916)</f>
        <v>5</v>
      </c>
      <c r="J916">
        <f>IF($A916="",0,IF(AND(OR('Cuadro-de-mando'!$B$4="(Todas)",'Cuadro-de-mando'!$B$4=$A916),OR('Cuadro-de-mando'!$E$4="(Todas)",'Cuadro-de-mando'!$E$4=$B916),OR('Cuadro-de-mando'!$H$4="(Todas)",'Cuadro-de-mando'!$H$4=$C916),OR('Cuadro-de-mando'!$K$4="(Todas)",'Cuadro-de-mando'!$K$4=$E916),OR('Cuadro-de-mando'!$N$4="(Todos)",'Cuadro-de-mando'!$N$4=$F916)),1,0))</f>
        <v>1</v>
      </c>
    </row>
    <row r="917" spans="1:10" x14ac:dyDescent="0.25">
      <c r="A917" t="str">
        <f>IF(Tienda_1!$A917="","","Tienda 1")</f>
        <v>Tienda 1</v>
      </c>
      <c r="B917" t="str">
        <f>IF($A917="","",Tienda_1!B917)</f>
        <v>Electrónicos</v>
      </c>
      <c r="C917" t="str">
        <f>IF($A917="","",Tienda_1!G917)</f>
        <v>Bogotá</v>
      </c>
      <c r="D917" t="str">
        <f>IF($A917="","",Tienda_1!F917)</f>
        <v>Felipe Santos</v>
      </c>
      <c r="E917" t="str">
        <f>IF($A917="","",Tienda_1!I917)</f>
        <v>Tarjeta de crédito</v>
      </c>
      <c r="F917">
        <f>IF($A917="","",VALUE(RIGHT(Tienda_1!E917,4)))</f>
        <v>2020</v>
      </c>
      <c r="G917">
        <f>IF($A917="","",Tienda_1!C917)</f>
        <v>366800</v>
      </c>
      <c r="H917">
        <f>IF($A917="","",Tienda_1!D917)</f>
        <v>17700</v>
      </c>
      <c r="I917">
        <f>IF($A917="","",Tienda_1!H917)</f>
        <v>5</v>
      </c>
      <c r="J917">
        <f>IF($A917="",0,IF(AND(OR('Cuadro-de-mando'!$B$4="(Todas)",'Cuadro-de-mando'!$B$4=$A917),OR('Cuadro-de-mando'!$E$4="(Todas)",'Cuadro-de-mando'!$E$4=$B917),OR('Cuadro-de-mando'!$H$4="(Todas)",'Cuadro-de-mando'!$H$4=$C917),OR('Cuadro-de-mando'!$K$4="(Todas)",'Cuadro-de-mando'!$K$4=$E917),OR('Cuadro-de-mando'!$N$4="(Todos)",'Cuadro-de-mando'!$N$4=$F917)),1,0))</f>
        <v>1</v>
      </c>
    </row>
    <row r="918" spans="1:10" x14ac:dyDescent="0.25">
      <c r="A918" t="str">
        <f>IF(Tienda_1!$A918="","","Tienda 1")</f>
        <v>Tienda 1</v>
      </c>
      <c r="B918" t="str">
        <f>IF($A918="","",Tienda_1!B918)</f>
        <v>Juguetes</v>
      </c>
      <c r="C918" t="str">
        <f>IF($A918="","",Tienda_1!G918)</f>
        <v>Cali</v>
      </c>
      <c r="D918" t="str">
        <f>IF($A918="","",Tienda_1!F918)</f>
        <v>Camila Rivera</v>
      </c>
      <c r="E918" t="str">
        <f>IF($A918="","",Tienda_1!I918)</f>
        <v>Tarjeta de crédito</v>
      </c>
      <c r="F918">
        <f>IF($A918="","",VALUE(RIGHT(Tienda_1!E918,4)))</f>
        <v>2021</v>
      </c>
      <c r="G918">
        <f>IF($A918="","",Tienda_1!C918)</f>
        <v>14700</v>
      </c>
      <c r="H918">
        <f>IF($A918="","",Tienda_1!D918)</f>
        <v>0</v>
      </c>
      <c r="I918">
        <f>IF($A918="","",Tienda_1!H918)</f>
        <v>5</v>
      </c>
      <c r="J918">
        <f>IF($A918="",0,IF(AND(OR('Cuadro-de-mando'!$B$4="(Todas)",'Cuadro-de-mando'!$B$4=$A918),OR('Cuadro-de-mando'!$E$4="(Todas)",'Cuadro-de-mando'!$E$4=$B918),OR('Cuadro-de-mando'!$H$4="(Todas)",'Cuadro-de-mando'!$H$4=$C918),OR('Cuadro-de-mando'!$K$4="(Todas)",'Cuadro-de-mando'!$K$4=$E918),OR('Cuadro-de-mando'!$N$4="(Todos)",'Cuadro-de-mando'!$N$4=$F918)),1,0))</f>
        <v>1</v>
      </c>
    </row>
    <row r="919" spans="1:10" x14ac:dyDescent="0.25">
      <c r="A919" t="str">
        <f>IF(Tienda_1!$A919="","","Tienda 1")</f>
        <v>Tienda 1</v>
      </c>
      <c r="B919" t="str">
        <f>IF($A919="","",Tienda_1!B919)</f>
        <v>Muebles</v>
      </c>
      <c r="C919" t="str">
        <f>IF($A919="","",Tienda_1!G919)</f>
        <v>Bogotá</v>
      </c>
      <c r="D919" t="str">
        <f>IF($A919="","",Tienda_1!F919)</f>
        <v>Ángel Rodriguez</v>
      </c>
      <c r="E919" t="str">
        <f>IF($A919="","",Tienda_1!I919)</f>
        <v>Tarjeta de crédito</v>
      </c>
      <c r="F919">
        <f>IF($A919="","",VALUE(RIGHT(Tienda_1!E919,4)))</f>
        <v>2020</v>
      </c>
      <c r="G919">
        <f>IF($A919="","",Tienda_1!C919)</f>
        <v>322800</v>
      </c>
      <c r="H919">
        <f>IF($A919="","",Tienda_1!D919)</f>
        <v>15400</v>
      </c>
      <c r="I919">
        <f>IF($A919="","",Tienda_1!H919)</f>
        <v>5</v>
      </c>
      <c r="J919">
        <f>IF($A919="",0,IF(AND(OR('Cuadro-de-mando'!$B$4="(Todas)",'Cuadro-de-mando'!$B$4=$A919),OR('Cuadro-de-mando'!$E$4="(Todas)",'Cuadro-de-mando'!$E$4=$B919),OR('Cuadro-de-mando'!$H$4="(Todas)",'Cuadro-de-mando'!$H$4=$C919),OR('Cuadro-de-mando'!$K$4="(Todas)",'Cuadro-de-mando'!$K$4=$E919),OR('Cuadro-de-mando'!$N$4="(Todos)",'Cuadro-de-mando'!$N$4=$F919)),1,0))</f>
        <v>1</v>
      </c>
    </row>
    <row r="920" spans="1:10" x14ac:dyDescent="0.25">
      <c r="A920" t="str">
        <f>IF(Tienda_1!$A920="","","Tienda 1")</f>
        <v>Tienda 1</v>
      </c>
      <c r="B920" t="str">
        <f>IF($A920="","",Tienda_1!B920)</f>
        <v>Instrumentos musicales</v>
      </c>
      <c r="C920" t="str">
        <f>IF($A920="","",Tienda_1!G920)</f>
        <v>Bogotá</v>
      </c>
      <c r="D920" t="str">
        <f>IF($A920="","",Tienda_1!F920)</f>
        <v>Blanca Ramirez</v>
      </c>
      <c r="E920" t="str">
        <f>IF($A920="","",Tienda_1!I920)</f>
        <v>Tarjeta de crédito</v>
      </c>
      <c r="F920">
        <f>IF($A920="","",VALUE(RIGHT(Tienda_1!E920,4)))</f>
        <v>2022</v>
      </c>
      <c r="G920">
        <f>IF($A920="","",Tienda_1!C920)</f>
        <v>668100</v>
      </c>
      <c r="H920">
        <f>IF($A920="","",Tienda_1!D920)</f>
        <v>40400</v>
      </c>
      <c r="I920">
        <f>IF($A920="","",Tienda_1!H920)</f>
        <v>5</v>
      </c>
      <c r="J920">
        <f>IF($A920="",0,IF(AND(OR('Cuadro-de-mando'!$B$4="(Todas)",'Cuadro-de-mando'!$B$4=$A920),OR('Cuadro-de-mando'!$E$4="(Todas)",'Cuadro-de-mando'!$E$4=$B920),OR('Cuadro-de-mando'!$H$4="(Todas)",'Cuadro-de-mando'!$H$4=$C920),OR('Cuadro-de-mando'!$K$4="(Todas)",'Cuadro-de-mando'!$K$4=$E920),OR('Cuadro-de-mando'!$N$4="(Todos)",'Cuadro-de-mando'!$N$4=$F920)),1,0))</f>
        <v>1</v>
      </c>
    </row>
    <row r="921" spans="1:10" x14ac:dyDescent="0.25">
      <c r="A921" t="str">
        <f>IF(Tienda_1!$A921="","","Tienda 1")</f>
        <v>Tienda 1</v>
      </c>
      <c r="B921" t="str">
        <f>IF($A921="","",Tienda_1!B921)</f>
        <v>Instrumentos musicales</v>
      </c>
      <c r="C921" t="str">
        <f>IF($A921="","",Tienda_1!G921)</f>
        <v>Bogotá</v>
      </c>
      <c r="D921" t="str">
        <f>IF($A921="","",Tienda_1!F921)</f>
        <v>Juan Fernandez</v>
      </c>
      <c r="E921" t="str">
        <f>IF($A921="","",Tienda_1!I921)</f>
        <v>Tarjeta de crédito</v>
      </c>
      <c r="F921">
        <f>IF($A921="","",VALUE(RIGHT(Tienda_1!E921,4)))</f>
        <v>2021</v>
      </c>
      <c r="G921">
        <f>IF($A921="","",Tienda_1!C921)</f>
        <v>320700</v>
      </c>
      <c r="H921">
        <f>IF($A921="","",Tienda_1!D921)</f>
        <v>15300</v>
      </c>
      <c r="I921">
        <f>IF($A921="","",Tienda_1!H921)</f>
        <v>5</v>
      </c>
      <c r="J921">
        <f>IF($A921="",0,IF(AND(OR('Cuadro-de-mando'!$B$4="(Todas)",'Cuadro-de-mando'!$B$4=$A921),OR('Cuadro-de-mando'!$E$4="(Todas)",'Cuadro-de-mando'!$E$4=$B921),OR('Cuadro-de-mando'!$H$4="(Todas)",'Cuadro-de-mando'!$H$4=$C921),OR('Cuadro-de-mando'!$K$4="(Todas)",'Cuadro-de-mando'!$K$4=$E921),OR('Cuadro-de-mando'!$N$4="(Todos)",'Cuadro-de-mando'!$N$4=$F921)),1,0))</f>
        <v>1</v>
      </c>
    </row>
    <row r="922" spans="1:10" x14ac:dyDescent="0.25">
      <c r="A922" t="str">
        <f>IF(Tienda_1!$A922="","","Tienda 1")</f>
        <v>Tienda 1</v>
      </c>
      <c r="B922" t="str">
        <f>IF($A922="","",Tienda_1!B922)</f>
        <v>Libros</v>
      </c>
      <c r="C922" t="str">
        <f>IF($A922="","",Tienda_1!G922)</f>
        <v>Bogotá</v>
      </c>
      <c r="D922" t="str">
        <f>IF($A922="","",Tienda_1!F922)</f>
        <v>Blanca Ramirez</v>
      </c>
      <c r="E922" t="str">
        <f>IF($A922="","",Tienda_1!I922)</f>
        <v>Tarjeta de crédito</v>
      </c>
      <c r="F922">
        <f>IF($A922="","",VALUE(RIGHT(Tienda_1!E922,4)))</f>
        <v>2020</v>
      </c>
      <c r="G922">
        <f>IF($A922="","",Tienda_1!C922)</f>
        <v>47400</v>
      </c>
      <c r="H922">
        <f>IF($A922="","",Tienda_1!D922)</f>
        <v>0</v>
      </c>
      <c r="I922">
        <f>IF($A922="","",Tienda_1!H922)</f>
        <v>4</v>
      </c>
      <c r="J922">
        <f>IF($A922="",0,IF(AND(OR('Cuadro-de-mando'!$B$4="(Todas)",'Cuadro-de-mando'!$B$4=$A922),OR('Cuadro-de-mando'!$E$4="(Todas)",'Cuadro-de-mando'!$E$4=$B922),OR('Cuadro-de-mando'!$H$4="(Todas)",'Cuadro-de-mando'!$H$4=$C922),OR('Cuadro-de-mando'!$K$4="(Todas)",'Cuadro-de-mando'!$K$4=$E922),OR('Cuadro-de-mando'!$N$4="(Todos)",'Cuadro-de-mando'!$N$4=$F922)),1,0))</f>
        <v>1</v>
      </c>
    </row>
    <row r="923" spans="1:10" x14ac:dyDescent="0.25">
      <c r="A923" t="str">
        <f>IF(Tienda_1!$A923="","","Tienda 1")</f>
        <v>Tienda 1</v>
      </c>
      <c r="B923" t="str">
        <f>IF($A923="","",Tienda_1!B923)</f>
        <v>Deportes y diversión</v>
      </c>
      <c r="C923" t="str">
        <f>IF($A923="","",Tienda_1!G923)</f>
        <v>Bogotá</v>
      </c>
      <c r="D923" t="str">
        <f>IF($A923="","",Tienda_1!F923)</f>
        <v>Ángel Rodriguez</v>
      </c>
      <c r="E923" t="str">
        <f>IF($A923="","",Tienda_1!I923)</f>
        <v>Nequi</v>
      </c>
      <c r="F923">
        <f>IF($A923="","",VALUE(RIGHT(Tienda_1!E923,4)))</f>
        <v>2022</v>
      </c>
      <c r="G923">
        <f>IF($A923="","",Tienda_1!C923)</f>
        <v>40100</v>
      </c>
      <c r="H923">
        <f>IF($A923="","",Tienda_1!D923)</f>
        <v>2500</v>
      </c>
      <c r="I923">
        <f>IF($A923="","",Tienda_1!H923)</f>
        <v>4</v>
      </c>
      <c r="J923">
        <f>IF($A923="",0,IF(AND(OR('Cuadro-de-mando'!$B$4="(Todas)",'Cuadro-de-mando'!$B$4=$A923),OR('Cuadro-de-mando'!$E$4="(Todas)",'Cuadro-de-mando'!$E$4=$B923),OR('Cuadro-de-mando'!$H$4="(Todas)",'Cuadro-de-mando'!$H$4=$C923),OR('Cuadro-de-mando'!$K$4="(Todas)",'Cuadro-de-mando'!$K$4=$E923),OR('Cuadro-de-mando'!$N$4="(Todos)",'Cuadro-de-mando'!$N$4=$F923)),1,0))</f>
        <v>1</v>
      </c>
    </row>
    <row r="924" spans="1:10" x14ac:dyDescent="0.25">
      <c r="A924" t="str">
        <f>IF(Tienda_1!$A924="","","Tienda 1")</f>
        <v>Tienda 1</v>
      </c>
      <c r="B924" t="str">
        <f>IF($A924="","",Tienda_1!B924)</f>
        <v>Deportes y diversión</v>
      </c>
      <c r="C924" t="str">
        <f>IF($A924="","",Tienda_1!G924)</f>
        <v>Bogotá</v>
      </c>
      <c r="D924" t="str">
        <f>IF($A924="","",Tienda_1!F924)</f>
        <v>Blanca Ramirez</v>
      </c>
      <c r="E924" t="str">
        <f>IF($A924="","",Tienda_1!I924)</f>
        <v>Tarjeta de crédito</v>
      </c>
      <c r="F924">
        <f>IF($A924="","",VALUE(RIGHT(Tienda_1!E924,4)))</f>
        <v>2022</v>
      </c>
      <c r="G924">
        <f>IF($A924="","",Tienda_1!C924)</f>
        <v>661400</v>
      </c>
      <c r="H924">
        <f>IF($A924="","",Tienda_1!D924)</f>
        <v>35400</v>
      </c>
      <c r="I924">
        <f>IF($A924="","",Tienda_1!H924)</f>
        <v>5</v>
      </c>
      <c r="J924">
        <f>IF($A924="",0,IF(AND(OR('Cuadro-de-mando'!$B$4="(Todas)",'Cuadro-de-mando'!$B$4=$A924),OR('Cuadro-de-mando'!$E$4="(Todas)",'Cuadro-de-mando'!$E$4=$B924),OR('Cuadro-de-mando'!$H$4="(Todas)",'Cuadro-de-mando'!$H$4=$C924),OR('Cuadro-de-mando'!$K$4="(Todas)",'Cuadro-de-mando'!$K$4=$E924),OR('Cuadro-de-mando'!$N$4="(Todos)",'Cuadro-de-mando'!$N$4=$F924)),1,0))</f>
        <v>1</v>
      </c>
    </row>
    <row r="925" spans="1:10" x14ac:dyDescent="0.25">
      <c r="A925" t="str">
        <f>IF(Tienda_1!$A925="","","Tienda 1")</f>
        <v>Tienda 1</v>
      </c>
      <c r="B925" t="str">
        <f>IF($A925="","",Tienda_1!B925)</f>
        <v>Muebles</v>
      </c>
      <c r="C925" t="str">
        <f>IF($A925="","",Tienda_1!G925)</f>
        <v>Bogotá</v>
      </c>
      <c r="D925" t="str">
        <f>IF($A925="","",Tienda_1!F925)</f>
        <v>Santiago Silva</v>
      </c>
      <c r="E925" t="str">
        <f>IF($A925="","",Tienda_1!I925)</f>
        <v>Tarjeta de crédito</v>
      </c>
      <c r="F925">
        <f>IF($A925="","",VALUE(RIGHT(Tienda_1!E925,4)))</f>
        <v>2022</v>
      </c>
      <c r="G925">
        <f>IF($A925="","",Tienda_1!C925)</f>
        <v>397300</v>
      </c>
      <c r="H925">
        <f>IF($A925="","",Tienda_1!D925)</f>
        <v>19300</v>
      </c>
      <c r="I925">
        <f>IF($A925="","",Tienda_1!H925)</f>
        <v>5</v>
      </c>
      <c r="J925">
        <f>IF($A925="",0,IF(AND(OR('Cuadro-de-mando'!$B$4="(Todas)",'Cuadro-de-mando'!$B$4=$A925),OR('Cuadro-de-mando'!$E$4="(Todas)",'Cuadro-de-mando'!$E$4=$B925),OR('Cuadro-de-mando'!$H$4="(Todas)",'Cuadro-de-mando'!$H$4=$C925),OR('Cuadro-de-mando'!$K$4="(Todas)",'Cuadro-de-mando'!$K$4=$E925),OR('Cuadro-de-mando'!$N$4="(Todos)",'Cuadro-de-mando'!$N$4=$F925)),1,0))</f>
        <v>1</v>
      </c>
    </row>
    <row r="926" spans="1:10" x14ac:dyDescent="0.25">
      <c r="A926" t="str">
        <f>IF(Tienda_1!$A926="","","Tienda 1")</f>
        <v>Tienda 1</v>
      </c>
      <c r="B926" t="str">
        <f>IF($A926="","",Tienda_1!B926)</f>
        <v>Deportes y diversión</v>
      </c>
      <c r="C926" t="str">
        <f>IF($A926="","",Tienda_1!G926)</f>
        <v>Medellín</v>
      </c>
      <c r="D926" t="str">
        <f>IF($A926="","",Tienda_1!F926)</f>
        <v>Blanca Ramirez</v>
      </c>
      <c r="E926" t="str">
        <f>IF($A926="","",Tienda_1!I926)</f>
        <v>Tarjeta de crédito</v>
      </c>
      <c r="F926">
        <f>IF($A926="","",VALUE(RIGHT(Tienda_1!E926,4)))</f>
        <v>2020</v>
      </c>
      <c r="G926">
        <f>IF($A926="","",Tienda_1!C926)</f>
        <v>388000</v>
      </c>
      <c r="H926">
        <f>IF($A926="","",Tienda_1!D926)</f>
        <v>18800</v>
      </c>
      <c r="I926">
        <f>IF($A926="","",Tienda_1!H926)</f>
        <v>1</v>
      </c>
      <c r="J926">
        <f>IF($A926="",0,IF(AND(OR('Cuadro-de-mando'!$B$4="(Todas)",'Cuadro-de-mando'!$B$4=$A926),OR('Cuadro-de-mando'!$E$4="(Todas)",'Cuadro-de-mando'!$E$4=$B926),OR('Cuadro-de-mando'!$H$4="(Todas)",'Cuadro-de-mando'!$H$4=$C926),OR('Cuadro-de-mando'!$K$4="(Todas)",'Cuadro-de-mando'!$K$4=$E926),OR('Cuadro-de-mando'!$N$4="(Todos)",'Cuadro-de-mando'!$N$4=$F926)),1,0))</f>
        <v>1</v>
      </c>
    </row>
    <row r="927" spans="1:10" x14ac:dyDescent="0.25">
      <c r="A927" t="str">
        <f>IF(Tienda_1!$A927="","","Tienda 1")</f>
        <v>Tienda 1</v>
      </c>
      <c r="B927" t="str">
        <f>IF($A927="","",Tienda_1!B927)</f>
        <v>Instrumentos musicales</v>
      </c>
      <c r="C927" t="str">
        <f>IF($A927="","",Tienda_1!G927)</f>
        <v>Medellín</v>
      </c>
      <c r="D927" t="str">
        <f>IF($A927="","",Tienda_1!F927)</f>
        <v>Blanca Ramirez</v>
      </c>
      <c r="E927" t="str">
        <f>IF($A927="","",Tienda_1!I927)</f>
        <v>Nequi</v>
      </c>
      <c r="F927">
        <f>IF($A927="","",VALUE(RIGHT(Tienda_1!E927,4)))</f>
        <v>2021</v>
      </c>
      <c r="G927">
        <f>IF($A927="","",Tienda_1!C927)</f>
        <v>234300</v>
      </c>
      <c r="H927">
        <f>IF($A927="","",Tienda_1!D927)</f>
        <v>12900</v>
      </c>
      <c r="I927">
        <f>IF($A927="","",Tienda_1!H927)</f>
        <v>5</v>
      </c>
      <c r="J927">
        <f>IF($A927="",0,IF(AND(OR('Cuadro-de-mando'!$B$4="(Todas)",'Cuadro-de-mando'!$B$4=$A927),OR('Cuadro-de-mando'!$E$4="(Todas)",'Cuadro-de-mando'!$E$4=$B927),OR('Cuadro-de-mando'!$H$4="(Todas)",'Cuadro-de-mando'!$H$4=$C927),OR('Cuadro-de-mando'!$K$4="(Todas)",'Cuadro-de-mando'!$K$4=$E927),OR('Cuadro-de-mando'!$N$4="(Todos)",'Cuadro-de-mando'!$N$4=$F927)),1,0))</f>
        <v>1</v>
      </c>
    </row>
    <row r="928" spans="1:10" x14ac:dyDescent="0.25">
      <c r="A928" t="str">
        <f>IF(Tienda_1!$A928="","","Tienda 1")</f>
        <v>Tienda 1</v>
      </c>
      <c r="B928" t="str">
        <f>IF($A928="","",Tienda_1!B928)</f>
        <v>Juguetes</v>
      </c>
      <c r="C928" t="str">
        <f>IF($A928="","",Tienda_1!G928)</f>
        <v>Bogotá</v>
      </c>
      <c r="D928" t="str">
        <f>IF($A928="","",Tienda_1!F928)</f>
        <v>Juan Fernandez</v>
      </c>
      <c r="E928" t="str">
        <f>IF($A928="","",Tienda_1!I928)</f>
        <v>Tarjeta de crédito</v>
      </c>
      <c r="F928">
        <f>IF($A928="","",VALUE(RIGHT(Tienda_1!E928,4)))</f>
        <v>2022</v>
      </c>
      <c r="G928">
        <f>IF($A928="","",Tienda_1!C928)</f>
        <v>17800</v>
      </c>
      <c r="H928">
        <f>IF($A928="","",Tienda_1!D928)</f>
        <v>5600</v>
      </c>
      <c r="I928">
        <f>IF($A928="","",Tienda_1!H928)</f>
        <v>5</v>
      </c>
      <c r="J928">
        <f>IF($A928="",0,IF(AND(OR('Cuadro-de-mando'!$B$4="(Todas)",'Cuadro-de-mando'!$B$4=$A928),OR('Cuadro-de-mando'!$E$4="(Todas)",'Cuadro-de-mando'!$E$4=$B928),OR('Cuadro-de-mando'!$H$4="(Todas)",'Cuadro-de-mando'!$H$4=$C928),OR('Cuadro-de-mando'!$K$4="(Todas)",'Cuadro-de-mando'!$K$4=$E928),OR('Cuadro-de-mando'!$N$4="(Todos)",'Cuadro-de-mando'!$N$4=$F928)),1,0))</f>
        <v>1</v>
      </c>
    </row>
    <row r="929" spans="1:10" x14ac:dyDescent="0.25">
      <c r="A929" t="str">
        <f>IF(Tienda_1!$A929="","","Tienda 1")</f>
        <v>Tienda 1</v>
      </c>
      <c r="B929" t="str">
        <f>IF($A929="","",Tienda_1!B929)</f>
        <v>Muebles</v>
      </c>
      <c r="C929" t="str">
        <f>IF($A929="","",Tienda_1!G929)</f>
        <v>Bogotá</v>
      </c>
      <c r="D929" t="str">
        <f>IF($A929="","",Tienda_1!F929)</f>
        <v>Maria Alfonso</v>
      </c>
      <c r="E929" t="str">
        <f>IF($A929="","",Tienda_1!I929)</f>
        <v>Tarjeta de crédito</v>
      </c>
      <c r="F929">
        <f>IF($A929="","",VALUE(RIGHT(Tienda_1!E929,4)))</f>
        <v>2022</v>
      </c>
      <c r="G929">
        <f>IF($A929="","",Tienda_1!C929)</f>
        <v>250300</v>
      </c>
      <c r="H929">
        <f>IF($A929="","",Tienda_1!D929)</f>
        <v>11500</v>
      </c>
      <c r="I929">
        <f>IF($A929="","",Tienda_1!H929)</f>
        <v>5</v>
      </c>
      <c r="J929">
        <f>IF($A929="",0,IF(AND(OR('Cuadro-de-mando'!$B$4="(Todas)",'Cuadro-de-mando'!$B$4=$A929),OR('Cuadro-de-mando'!$E$4="(Todas)",'Cuadro-de-mando'!$E$4=$B929),OR('Cuadro-de-mando'!$H$4="(Todas)",'Cuadro-de-mando'!$H$4=$C929),OR('Cuadro-de-mando'!$K$4="(Todas)",'Cuadro-de-mando'!$K$4=$E929),OR('Cuadro-de-mando'!$N$4="(Todos)",'Cuadro-de-mando'!$N$4=$F929)),1,0))</f>
        <v>1</v>
      </c>
    </row>
    <row r="930" spans="1:10" x14ac:dyDescent="0.25">
      <c r="A930" t="str">
        <f>IF(Tienda_1!$A930="","","Tienda 1")</f>
        <v>Tienda 1</v>
      </c>
      <c r="B930" t="str">
        <f>IF($A930="","",Tienda_1!B930)</f>
        <v>Electrodomésticos</v>
      </c>
      <c r="C930" t="str">
        <f>IF($A930="","",Tienda_1!G930)</f>
        <v>Cali</v>
      </c>
      <c r="D930" t="str">
        <f>IF($A930="","",Tienda_1!F930)</f>
        <v>Lucas Olivera</v>
      </c>
      <c r="E930" t="str">
        <f>IF($A930="","",Tienda_1!I930)</f>
        <v>Tarjeta de crédito</v>
      </c>
      <c r="F930">
        <f>IF($A930="","",VALUE(RIGHT(Tienda_1!E930,4)))</f>
        <v>2021</v>
      </c>
      <c r="G930">
        <f>IF($A930="","",Tienda_1!C930)</f>
        <v>1438900</v>
      </c>
      <c r="H930">
        <f>IF($A930="","",Tienda_1!D930)</f>
        <v>74800</v>
      </c>
      <c r="I930">
        <f>IF($A930="","",Tienda_1!H930)</f>
        <v>5</v>
      </c>
      <c r="J930">
        <f>IF($A930="",0,IF(AND(OR('Cuadro-de-mando'!$B$4="(Todas)",'Cuadro-de-mando'!$B$4=$A930),OR('Cuadro-de-mando'!$E$4="(Todas)",'Cuadro-de-mando'!$E$4=$B930),OR('Cuadro-de-mando'!$H$4="(Todas)",'Cuadro-de-mando'!$H$4=$C930),OR('Cuadro-de-mando'!$K$4="(Todas)",'Cuadro-de-mando'!$K$4=$E930),OR('Cuadro-de-mando'!$N$4="(Todos)",'Cuadro-de-mando'!$N$4=$F930)),1,0))</f>
        <v>1</v>
      </c>
    </row>
    <row r="931" spans="1:10" x14ac:dyDescent="0.25">
      <c r="A931" t="str">
        <f>IF(Tienda_1!$A931="","","Tienda 1")</f>
        <v>Tienda 1</v>
      </c>
      <c r="B931" t="str">
        <f>IF($A931="","",Tienda_1!B931)</f>
        <v>Deportes y diversión</v>
      </c>
      <c r="C931" t="str">
        <f>IF($A931="","",Tienda_1!G931)</f>
        <v>Bogotá</v>
      </c>
      <c r="D931" t="str">
        <f>IF($A931="","",Tienda_1!F931)</f>
        <v>Pedro Gomez</v>
      </c>
      <c r="E931" t="str">
        <f>IF($A931="","",Tienda_1!I931)</f>
        <v>Tarjeta de crédito</v>
      </c>
      <c r="F931">
        <f>IF($A931="","",VALUE(RIGHT(Tienda_1!E931,4)))</f>
        <v>2022</v>
      </c>
      <c r="G931">
        <f>IF($A931="","",Tienda_1!C931)</f>
        <v>19000</v>
      </c>
      <c r="H931">
        <f>IF($A931="","",Tienda_1!D931)</f>
        <v>0</v>
      </c>
      <c r="I931">
        <f>IF($A931="","",Tienda_1!H931)</f>
        <v>3</v>
      </c>
      <c r="J931">
        <f>IF($A931="",0,IF(AND(OR('Cuadro-de-mando'!$B$4="(Todas)",'Cuadro-de-mando'!$B$4=$A931),OR('Cuadro-de-mando'!$E$4="(Todas)",'Cuadro-de-mando'!$E$4=$B931),OR('Cuadro-de-mando'!$H$4="(Todas)",'Cuadro-de-mando'!$H$4=$C931),OR('Cuadro-de-mando'!$K$4="(Todas)",'Cuadro-de-mando'!$K$4=$E931),OR('Cuadro-de-mando'!$N$4="(Todos)",'Cuadro-de-mando'!$N$4=$F931)),1,0))</f>
        <v>1</v>
      </c>
    </row>
    <row r="932" spans="1:10" x14ac:dyDescent="0.25">
      <c r="A932" t="str">
        <f>IF(Tienda_1!$A932="","","Tienda 1")</f>
        <v>Tienda 1</v>
      </c>
      <c r="B932" t="str">
        <f>IF($A932="","",Tienda_1!B932)</f>
        <v>Artículos para el hogar</v>
      </c>
      <c r="C932" t="str">
        <f>IF($A932="","",Tienda_1!G932)</f>
        <v>Medellín</v>
      </c>
      <c r="D932" t="str">
        <f>IF($A932="","",Tienda_1!F932)</f>
        <v>Maria Alfonso</v>
      </c>
      <c r="E932" t="str">
        <f>IF($A932="","",Tienda_1!I932)</f>
        <v>Nequi</v>
      </c>
      <c r="F932">
        <f>IF($A932="","",VALUE(RIGHT(Tienda_1!E932,4)))</f>
        <v>2022</v>
      </c>
      <c r="G932">
        <f>IF($A932="","",Tienda_1!C932)</f>
        <v>29900</v>
      </c>
      <c r="H932">
        <f>IF($A932="","",Tienda_1!D932)</f>
        <v>0</v>
      </c>
      <c r="I932">
        <f>IF($A932="","",Tienda_1!H932)</f>
        <v>5</v>
      </c>
      <c r="J932">
        <f>IF($A932="",0,IF(AND(OR('Cuadro-de-mando'!$B$4="(Todas)",'Cuadro-de-mando'!$B$4=$A932),OR('Cuadro-de-mando'!$E$4="(Todas)",'Cuadro-de-mando'!$E$4=$B932),OR('Cuadro-de-mando'!$H$4="(Todas)",'Cuadro-de-mando'!$H$4=$C932),OR('Cuadro-de-mando'!$K$4="(Todas)",'Cuadro-de-mando'!$K$4=$E932),OR('Cuadro-de-mando'!$N$4="(Todos)",'Cuadro-de-mando'!$N$4=$F932)),1,0))</f>
        <v>1</v>
      </c>
    </row>
    <row r="933" spans="1:10" x14ac:dyDescent="0.25">
      <c r="A933" t="str">
        <f>IF(Tienda_1!$A933="","","Tienda 1")</f>
        <v>Tienda 1</v>
      </c>
      <c r="B933" t="str">
        <f>IF($A933="","",Tienda_1!B933)</f>
        <v>Libros</v>
      </c>
      <c r="C933" t="str">
        <f>IF($A933="","",Tienda_1!G933)</f>
        <v>Bogotá</v>
      </c>
      <c r="D933" t="str">
        <f>IF($A933="","",Tienda_1!F933)</f>
        <v>Juan Fernandez</v>
      </c>
      <c r="E933" t="str">
        <f>IF($A933="","",Tienda_1!I933)</f>
        <v>Tarjeta de crédito</v>
      </c>
      <c r="F933">
        <f>IF($A933="","",VALUE(RIGHT(Tienda_1!E933,4)))</f>
        <v>2023</v>
      </c>
      <c r="G933">
        <f>IF($A933="","",Tienda_1!C933)</f>
        <v>46600</v>
      </c>
      <c r="H933">
        <f>IF($A933="","",Tienda_1!D933)</f>
        <v>7300</v>
      </c>
      <c r="I933">
        <f>IF($A933="","",Tienda_1!H933)</f>
        <v>3</v>
      </c>
      <c r="J933">
        <f>IF($A933="",0,IF(AND(OR('Cuadro-de-mando'!$B$4="(Todas)",'Cuadro-de-mando'!$B$4=$A933),OR('Cuadro-de-mando'!$E$4="(Todas)",'Cuadro-de-mando'!$E$4=$B933),OR('Cuadro-de-mando'!$H$4="(Todas)",'Cuadro-de-mando'!$H$4=$C933),OR('Cuadro-de-mando'!$K$4="(Todas)",'Cuadro-de-mando'!$K$4=$E933),OR('Cuadro-de-mando'!$N$4="(Todos)",'Cuadro-de-mando'!$N$4=$F933)),1,0))</f>
        <v>1</v>
      </c>
    </row>
    <row r="934" spans="1:10" x14ac:dyDescent="0.25">
      <c r="A934" t="str">
        <f>IF(Tienda_1!$A934="","","Tienda 1")</f>
        <v>Tienda 1</v>
      </c>
      <c r="B934" t="str">
        <f>IF($A934="","",Tienda_1!B934)</f>
        <v>Electrodomésticos</v>
      </c>
      <c r="C934" t="str">
        <f>IF($A934="","",Tienda_1!G934)</f>
        <v>Cali</v>
      </c>
      <c r="D934" t="str">
        <f>IF($A934="","",Tienda_1!F934)</f>
        <v>Rafael Acosta</v>
      </c>
      <c r="E934" t="str">
        <f>IF($A934="","",Tienda_1!I934)</f>
        <v>Tarjeta de crédito</v>
      </c>
      <c r="F934">
        <f>IF($A934="","",VALUE(RIGHT(Tienda_1!E934,4)))</f>
        <v>2023</v>
      </c>
      <c r="G934">
        <f>IF($A934="","",Tienda_1!C934)</f>
        <v>1334300</v>
      </c>
      <c r="H934">
        <f>IF($A934="","",Tienda_1!D934)</f>
        <v>69200</v>
      </c>
      <c r="I934">
        <f>IF($A934="","",Tienda_1!H934)</f>
        <v>3</v>
      </c>
      <c r="J934">
        <f>IF($A934="",0,IF(AND(OR('Cuadro-de-mando'!$B$4="(Todas)",'Cuadro-de-mando'!$B$4=$A934),OR('Cuadro-de-mando'!$E$4="(Todas)",'Cuadro-de-mando'!$E$4=$B934),OR('Cuadro-de-mando'!$H$4="(Todas)",'Cuadro-de-mando'!$H$4=$C934),OR('Cuadro-de-mando'!$K$4="(Todas)",'Cuadro-de-mando'!$K$4=$E934),OR('Cuadro-de-mando'!$N$4="(Todos)",'Cuadro-de-mando'!$N$4=$F934)),1,0))</f>
        <v>1</v>
      </c>
    </row>
    <row r="935" spans="1:10" x14ac:dyDescent="0.25">
      <c r="A935" t="str">
        <f>IF(Tienda_1!$A935="","","Tienda 1")</f>
        <v>Tienda 1</v>
      </c>
      <c r="B935" t="str">
        <f>IF($A935="","",Tienda_1!B935)</f>
        <v>Muebles</v>
      </c>
      <c r="C935" t="str">
        <f>IF($A935="","",Tienda_1!G935)</f>
        <v>Bogotá</v>
      </c>
      <c r="D935" t="str">
        <f>IF($A935="","",Tienda_1!F935)</f>
        <v>Felipe Santos</v>
      </c>
      <c r="E935" t="str">
        <f>IF($A935="","",Tienda_1!I935)</f>
        <v>Tarjeta de crédito</v>
      </c>
      <c r="F935">
        <f>IF($A935="","",VALUE(RIGHT(Tienda_1!E935,4)))</f>
        <v>2023</v>
      </c>
      <c r="G935">
        <f>IF($A935="","",Tienda_1!C935)</f>
        <v>321700</v>
      </c>
      <c r="H935">
        <f>IF($A935="","",Tienda_1!D935)</f>
        <v>15300</v>
      </c>
      <c r="I935">
        <f>IF($A935="","",Tienda_1!H935)</f>
        <v>5</v>
      </c>
      <c r="J935">
        <f>IF($A935="",0,IF(AND(OR('Cuadro-de-mando'!$B$4="(Todas)",'Cuadro-de-mando'!$B$4=$A935),OR('Cuadro-de-mando'!$E$4="(Todas)",'Cuadro-de-mando'!$E$4=$B935),OR('Cuadro-de-mando'!$H$4="(Todas)",'Cuadro-de-mando'!$H$4=$C935),OR('Cuadro-de-mando'!$K$4="(Todas)",'Cuadro-de-mando'!$K$4=$E935),OR('Cuadro-de-mando'!$N$4="(Todos)",'Cuadro-de-mando'!$N$4=$F935)),1,0))</f>
        <v>1</v>
      </c>
    </row>
    <row r="936" spans="1:10" x14ac:dyDescent="0.25">
      <c r="A936" t="str">
        <f>IF(Tienda_1!$A936="","","Tienda 1")</f>
        <v>Tienda 1</v>
      </c>
      <c r="B936" t="str">
        <f>IF($A936="","",Tienda_1!B936)</f>
        <v>Deportes y diversión</v>
      </c>
      <c r="C936" t="str">
        <f>IF($A936="","",Tienda_1!G936)</f>
        <v>Bucaramanga</v>
      </c>
      <c r="D936" t="str">
        <f>IF($A936="","",Tienda_1!F936)</f>
        <v>Beatriz Morales</v>
      </c>
      <c r="E936" t="str">
        <f>IF($A936="","",Tienda_1!I936)</f>
        <v>Tarjeta de crédito</v>
      </c>
      <c r="F936">
        <f>IF($A936="","",VALUE(RIGHT(Tienda_1!E936,4)))</f>
        <v>2021</v>
      </c>
      <c r="G936">
        <f>IF($A936="","",Tienda_1!C936)</f>
        <v>57500</v>
      </c>
      <c r="H936">
        <f>IF($A936="","",Tienda_1!D936)</f>
        <v>3300</v>
      </c>
      <c r="I936">
        <f>IF($A936="","",Tienda_1!H936)</f>
        <v>5</v>
      </c>
      <c r="J936">
        <f>IF($A936="",0,IF(AND(OR('Cuadro-de-mando'!$B$4="(Todas)",'Cuadro-de-mando'!$B$4=$A936),OR('Cuadro-de-mando'!$E$4="(Todas)",'Cuadro-de-mando'!$E$4=$B936),OR('Cuadro-de-mando'!$H$4="(Todas)",'Cuadro-de-mando'!$H$4=$C936),OR('Cuadro-de-mando'!$K$4="(Todas)",'Cuadro-de-mando'!$K$4=$E936),OR('Cuadro-de-mando'!$N$4="(Todos)",'Cuadro-de-mando'!$N$4=$F936)),1,0))</f>
        <v>1</v>
      </c>
    </row>
    <row r="937" spans="1:10" x14ac:dyDescent="0.25">
      <c r="A937" t="str">
        <f>IF(Tienda_1!$A937="","","Tienda 1")</f>
        <v>Tienda 1</v>
      </c>
      <c r="B937" t="str">
        <f>IF($A937="","",Tienda_1!B937)</f>
        <v>Deportes y diversión</v>
      </c>
      <c r="C937" t="str">
        <f>IF($A937="","",Tienda_1!G937)</f>
        <v>Bogotá</v>
      </c>
      <c r="D937" t="str">
        <f>IF($A937="","",Tienda_1!F937)</f>
        <v>Juan Fernandez</v>
      </c>
      <c r="E937" t="str">
        <f>IF($A937="","",Tienda_1!I937)</f>
        <v>Nequi</v>
      </c>
      <c r="F937">
        <f>IF($A937="","",VALUE(RIGHT(Tienda_1!E937,4)))</f>
        <v>2022</v>
      </c>
      <c r="G937">
        <f>IF($A937="","",Tienda_1!C937)</f>
        <v>51900</v>
      </c>
      <c r="H937">
        <f>IF($A937="","",Tienda_1!D937)</f>
        <v>3300</v>
      </c>
      <c r="I937">
        <f>IF($A937="","",Tienda_1!H937)</f>
        <v>5</v>
      </c>
      <c r="J937">
        <f>IF($A937="",0,IF(AND(OR('Cuadro-de-mando'!$B$4="(Todas)",'Cuadro-de-mando'!$B$4=$A937),OR('Cuadro-de-mando'!$E$4="(Todas)",'Cuadro-de-mando'!$E$4=$B937),OR('Cuadro-de-mando'!$H$4="(Todas)",'Cuadro-de-mando'!$H$4=$C937),OR('Cuadro-de-mando'!$K$4="(Todas)",'Cuadro-de-mando'!$K$4=$E937),OR('Cuadro-de-mando'!$N$4="(Todos)",'Cuadro-de-mando'!$N$4=$F937)),1,0))</f>
        <v>1</v>
      </c>
    </row>
    <row r="938" spans="1:10" x14ac:dyDescent="0.25">
      <c r="A938" t="str">
        <f>IF(Tienda_1!$A938="","","Tienda 1")</f>
        <v>Tienda 1</v>
      </c>
      <c r="B938" t="str">
        <f>IF($A938="","",Tienda_1!B938)</f>
        <v>Artículos para el hogar</v>
      </c>
      <c r="C938" t="str">
        <f>IF($A938="","",Tienda_1!G938)</f>
        <v>Bogotá</v>
      </c>
      <c r="D938" t="str">
        <f>IF($A938="","",Tienda_1!F938)</f>
        <v>Pedro Gomez</v>
      </c>
      <c r="E938" t="str">
        <f>IF($A938="","",Tienda_1!I938)</f>
        <v>Tarjeta de crédito</v>
      </c>
      <c r="F938">
        <f>IF($A938="","",VALUE(RIGHT(Tienda_1!E938,4)))</f>
        <v>2022</v>
      </c>
      <c r="G938">
        <f>IF($A938="","",Tienda_1!C938)</f>
        <v>49100</v>
      </c>
      <c r="H938">
        <f>IF($A938="","",Tienda_1!D938)</f>
        <v>3000</v>
      </c>
      <c r="I938">
        <f>IF($A938="","",Tienda_1!H938)</f>
        <v>5</v>
      </c>
      <c r="J938">
        <f>IF($A938="",0,IF(AND(OR('Cuadro-de-mando'!$B$4="(Todas)",'Cuadro-de-mando'!$B$4=$A938),OR('Cuadro-de-mando'!$E$4="(Todas)",'Cuadro-de-mando'!$E$4=$B938),OR('Cuadro-de-mando'!$H$4="(Todas)",'Cuadro-de-mando'!$H$4=$C938),OR('Cuadro-de-mando'!$K$4="(Todas)",'Cuadro-de-mando'!$K$4=$E938),OR('Cuadro-de-mando'!$N$4="(Todos)",'Cuadro-de-mando'!$N$4=$F938)),1,0))</f>
        <v>1</v>
      </c>
    </row>
    <row r="939" spans="1:10" x14ac:dyDescent="0.25">
      <c r="A939" t="str">
        <f>IF(Tienda_1!$A939="","","Tienda 1")</f>
        <v>Tienda 1</v>
      </c>
      <c r="B939" t="str">
        <f>IF($A939="","",Tienda_1!B939)</f>
        <v>Juguetes</v>
      </c>
      <c r="C939" t="str">
        <f>IF($A939="","",Tienda_1!G939)</f>
        <v>Medellín</v>
      </c>
      <c r="D939" t="str">
        <f>IF($A939="","",Tienda_1!F939)</f>
        <v>Camila Rivera</v>
      </c>
      <c r="E939" t="str">
        <f>IF($A939="","",Tienda_1!I939)</f>
        <v>Tarjeta de crédito</v>
      </c>
      <c r="F939">
        <f>IF($A939="","",VALUE(RIGHT(Tienda_1!E939,4)))</f>
        <v>2021</v>
      </c>
      <c r="G939">
        <f>IF($A939="","",Tienda_1!C939)</f>
        <v>16300</v>
      </c>
      <c r="H939">
        <f>IF($A939="","",Tienda_1!D939)</f>
        <v>0</v>
      </c>
      <c r="I939">
        <f>IF($A939="","",Tienda_1!H939)</f>
        <v>5</v>
      </c>
      <c r="J939">
        <f>IF($A939="",0,IF(AND(OR('Cuadro-de-mando'!$B$4="(Todas)",'Cuadro-de-mando'!$B$4=$A939),OR('Cuadro-de-mando'!$E$4="(Todas)",'Cuadro-de-mando'!$E$4=$B939),OR('Cuadro-de-mando'!$H$4="(Todas)",'Cuadro-de-mando'!$H$4=$C939),OR('Cuadro-de-mando'!$K$4="(Todas)",'Cuadro-de-mando'!$K$4=$E939),OR('Cuadro-de-mando'!$N$4="(Todos)",'Cuadro-de-mando'!$N$4=$F939)),1,0))</f>
        <v>1</v>
      </c>
    </row>
    <row r="940" spans="1:10" x14ac:dyDescent="0.25">
      <c r="A940" t="str">
        <f>IF(Tienda_1!$A940="","","Tienda 1")</f>
        <v>Tienda 1</v>
      </c>
      <c r="B940" t="str">
        <f>IF($A940="","",Tienda_1!B940)</f>
        <v>Juguetes</v>
      </c>
      <c r="C940" t="str">
        <f>IF($A940="","",Tienda_1!G940)</f>
        <v>Pereira</v>
      </c>
      <c r="D940" t="str">
        <f>IF($A940="","",Tienda_1!F940)</f>
        <v>Ángel Rodriguez</v>
      </c>
      <c r="E940" t="str">
        <f>IF($A940="","",Tienda_1!I940)</f>
        <v>Tarjeta de crédito</v>
      </c>
      <c r="F940">
        <f>IF($A940="","",VALUE(RIGHT(Tienda_1!E940,4)))</f>
        <v>2022</v>
      </c>
      <c r="G940">
        <f>IF($A940="","",Tienda_1!C940)</f>
        <v>40600</v>
      </c>
      <c r="H940">
        <f>IF($A940="","",Tienda_1!D940)</f>
        <v>0</v>
      </c>
      <c r="I940">
        <f>IF($A940="","",Tienda_1!H940)</f>
        <v>5</v>
      </c>
      <c r="J940">
        <f>IF($A940="",0,IF(AND(OR('Cuadro-de-mando'!$B$4="(Todas)",'Cuadro-de-mando'!$B$4=$A940),OR('Cuadro-de-mando'!$E$4="(Todas)",'Cuadro-de-mando'!$E$4=$B940),OR('Cuadro-de-mando'!$H$4="(Todas)",'Cuadro-de-mando'!$H$4=$C940),OR('Cuadro-de-mando'!$K$4="(Todas)",'Cuadro-de-mando'!$K$4=$E940),OR('Cuadro-de-mando'!$N$4="(Todos)",'Cuadro-de-mando'!$N$4=$F940)),1,0))</f>
        <v>1</v>
      </c>
    </row>
    <row r="941" spans="1:10" x14ac:dyDescent="0.25">
      <c r="A941" t="str">
        <f>IF(Tienda_1!$A941="","","Tienda 1")</f>
        <v>Tienda 1</v>
      </c>
      <c r="B941" t="str">
        <f>IF($A941="","",Tienda_1!B941)</f>
        <v>Instrumentos musicales</v>
      </c>
      <c r="C941" t="str">
        <f>IF($A941="","",Tienda_1!G941)</f>
        <v>Bogotá</v>
      </c>
      <c r="D941" t="str">
        <f>IF($A941="","",Tienda_1!F941)</f>
        <v>Juliana Costa</v>
      </c>
      <c r="E941" t="str">
        <f>IF($A941="","",Tienda_1!I941)</f>
        <v>Tarjeta de crédito</v>
      </c>
      <c r="F941">
        <f>IF($A941="","",VALUE(RIGHT(Tienda_1!E941,4)))</f>
        <v>2021</v>
      </c>
      <c r="G941">
        <f>IF($A941="","",Tienda_1!C941)</f>
        <v>195500</v>
      </c>
      <c r="H941">
        <f>IF($A941="","",Tienda_1!D941)</f>
        <v>10600</v>
      </c>
      <c r="I941">
        <f>IF($A941="","",Tienda_1!H941)</f>
        <v>5</v>
      </c>
      <c r="J941">
        <f>IF($A941="",0,IF(AND(OR('Cuadro-de-mando'!$B$4="(Todas)",'Cuadro-de-mando'!$B$4=$A941),OR('Cuadro-de-mando'!$E$4="(Todas)",'Cuadro-de-mando'!$E$4=$B941),OR('Cuadro-de-mando'!$H$4="(Todas)",'Cuadro-de-mando'!$H$4=$C941),OR('Cuadro-de-mando'!$K$4="(Todas)",'Cuadro-de-mando'!$K$4=$E941),OR('Cuadro-de-mando'!$N$4="(Todos)",'Cuadro-de-mando'!$N$4=$F941)),1,0))</f>
        <v>1</v>
      </c>
    </row>
    <row r="942" spans="1:10" x14ac:dyDescent="0.25">
      <c r="A942" t="str">
        <f>IF(Tienda_1!$A942="","","Tienda 1")</f>
        <v>Tienda 1</v>
      </c>
      <c r="B942" t="str">
        <f>IF($A942="","",Tienda_1!B942)</f>
        <v>Electrónicos</v>
      </c>
      <c r="C942" t="str">
        <f>IF($A942="","",Tienda_1!G942)</f>
        <v>Bogotá</v>
      </c>
      <c r="D942" t="str">
        <f>IF($A942="","",Tienda_1!F942)</f>
        <v>Beatriz Morales</v>
      </c>
      <c r="E942" t="str">
        <f>IF($A942="","",Tienda_1!I942)</f>
        <v>Tarjeta de crédito</v>
      </c>
      <c r="F942">
        <f>IF($A942="","",VALUE(RIGHT(Tienda_1!E942,4)))</f>
        <v>2020</v>
      </c>
      <c r="G942">
        <f>IF($A942="","",Tienda_1!C942)</f>
        <v>254800</v>
      </c>
      <c r="H942">
        <f>IF($A942="","",Tienda_1!D942)</f>
        <v>11800</v>
      </c>
      <c r="I942">
        <f>IF($A942="","",Tienda_1!H942)</f>
        <v>5</v>
      </c>
      <c r="J942">
        <f>IF($A942="",0,IF(AND(OR('Cuadro-de-mando'!$B$4="(Todas)",'Cuadro-de-mando'!$B$4=$A942),OR('Cuadro-de-mando'!$E$4="(Todas)",'Cuadro-de-mando'!$E$4=$B942),OR('Cuadro-de-mando'!$H$4="(Todas)",'Cuadro-de-mando'!$H$4=$C942),OR('Cuadro-de-mando'!$K$4="(Todas)",'Cuadro-de-mando'!$K$4=$E942),OR('Cuadro-de-mando'!$N$4="(Todos)",'Cuadro-de-mando'!$N$4=$F942)),1,0))</f>
        <v>1</v>
      </c>
    </row>
    <row r="943" spans="1:10" x14ac:dyDescent="0.25">
      <c r="A943" t="str">
        <f>IF(Tienda_1!$A943="","","Tienda 1")</f>
        <v>Tienda 1</v>
      </c>
      <c r="B943" t="str">
        <f>IF($A943="","",Tienda_1!B943)</f>
        <v>Artículos para el hogar</v>
      </c>
      <c r="C943" t="str">
        <f>IF($A943="","",Tienda_1!G943)</f>
        <v>Bogotá</v>
      </c>
      <c r="D943" t="str">
        <f>IF($A943="","",Tienda_1!F943)</f>
        <v>Beatriz Morales</v>
      </c>
      <c r="E943" t="str">
        <f>IF($A943="","",Tienda_1!I943)</f>
        <v>Tarjeta de crédito</v>
      </c>
      <c r="F943">
        <f>IF($A943="","",VALUE(RIGHT(Tienda_1!E943,4)))</f>
        <v>2020</v>
      </c>
      <c r="G943">
        <f>IF($A943="","",Tienda_1!C943)</f>
        <v>81600</v>
      </c>
      <c r="H943">
        <f>IF($A943="","",Tienda_1!D943)</f>
        <v>2500</v>
      </c>
      <c r="I943">
        <f>IF($A943="","",Tienda_1!H943)</f>
        <v>5</v>
      </c>
      <c r="J943">
        <f>IF($A943="",0,IF(AND(OR('Cuadro-de-mando'!$B$4="(Todas)",'Cuadro-de-mando'!$B$4=$A943),OR('Cuadro-de-mando'!$E$4="(Todas)",'Cuadro-de-mando'!$E$4=$B943),OR('Cuadro-de-mando'!$H$4="(Todas)",'Cuadro-de-mando'!$H$4=$C943),OR('Cuadro-de-mando'!$K$4="(Todas)",'Cuadro-de-mando'!$K$4=$E943),OR('Cuadro-de-mando'!$N$4="(Todos)",'Cuadro-de-mando'!$N$4=$F943)),1,0))</f>
        <v>1</v>
      </c>
    </row>
    <row r="944" spans="1:10" x14ac:dyDescent="0.25">
      <c r="A944" t="str">
        <f>IF(Tienda_1!$A944="","","Tienda 1")</f>
        <v>Tienda 1</v>
      </c>
      <c r="B944" t="str">
        <f>IF($A944="","",Tienda_1!B944)</f>
        <v>Muebles</v>
      </c>
      <c r="C944" t="str">
        <f>IF($A944="","",Tienda_1!G944)</f>
        <v>Bogotá</v>
      </c>
      <c r="D944" t="str">
        <f>IF($A944="","",Tienda_1!F944)</f>
        <v>Izabela de León</v>
      </c>
      <c r="E944" t="str">
        <f>IF($A944="","",Tienda_1!I944)</f>
        <v>Tarjeta de crédito</v>
      </c>
      <c r="F944">
        <f>IF($A944="","",VALUE(RIGHT(Tienda_1!E944,4)))</f>
        <v>2021</v>
      </c>
      <c r="G944">
        <f>IF($A944="","",Tienda_1!C944)</f>
        <v>270800</v>
      </c>
      <c r="H944">
        <f>IF($A944="","",Tienda_1!D944)</f>
        <v>12600</v>
      </c>
      <c r="I944">
        <f>IF($A944="","",Tienda_1!H944)</f>
        <v>5</v>
      </c>
      <c r="J944">
        <f>IF($A944="",0,IF(AND(OR('Cuadro-de-mando'!$B$4="(Todas)",'Cuadro-de-mando'!$B$4=$A944),OR('Cuadro-de-mando'!$E$4="(Todas)",'Cuadro-de-mando'!$E$4=$B944),OR('Cuadro-de-mando'!$H$4="(Todas)",'Cuadro-de-mando'!$H$4=$C944),OR('Cuadro-de-mando'!$K$4="(Todas)",'Cuadro-de-mando'!$K$4=$E944),OR('Cuadro-de-mando'!$N$4="(Todos)",'Cuadro-de-mando'!$N$4=$F944)),1,0))</f>
        <v>1</v>
      </c>
    </row>
    <row r="945" spans="1:10" x14ac:dyDescent="0.25">
      <c r="A945" t="str">
        <f>IF(Tienda_1!$A945="","","Tienda 1")</f>
        <v>Tienda 1</v>
      </c>
      <c r="B945" t="str">
        <f>IF($A945="","",Tienda_1!B945)</f>
        <v>Electrónicos</v>
      </c>
      <c r="C945" t="str">
        <f>IF($A945="","",Tienda_1!G945)</f>
        <v>Cali</v>
      </c>
      <c r="D945" t="str">
        <f>IF($A945="","",Tienda_1!F945)</f>
        <v>Lucas Olivera</v>
      </c>
      <c r="E945" t="str">
        <f>IF($A945="","",Tienda_1!I945)</f>
        <v>Tarjeta de crédito</v>
      </c>
      <c r="F945">
        <f>IF($A945="","",VALUE(RIGHT(Tienda_1!E945,4)))</f>
        <v>2021</v>
      </c>
      <c r="G945">
        <f>IF($A945="","",Tienda_1!C945)</f>
        <v>171100</v>
      </c>
      <c r="H945">
        <f>IF($A945="","",Tienda_1!D945)</f>
        <v>7300</v>
      </c>
      <c r="I945">
        <f>IF($A945="","",Tienda_1!H945)</f>
        <v>4</v>
      </c>
      <c r="J945">
        <f>IF($A945="",0,IF(AND(OR('Cuadro-de-mando'!$B$4="(Todas)",'Cuadro-de-mando'!$B$4=$A945),OR('Cuadro-de-mando'!$E$4="(Todas)",'Cuadro-de-mando'!$E$4=$B945),OR('Cuadro-de-mando'!$H$4="(Todas)",'Cuadro-de-mando'!$H$4=$C945),OR('Cuadro-de-mando'!$K$4="(Todas)",'Cuadro-de-mando'!$K$4=$E945),OR('Cuadro-de-mando'!$N$4="(Todos)",'Cuadro-de-mando'!$N$4=$F945)),1,0))</f>
        <v>1</v>
      </c>
    </row>
    <row r="946" spans="1:10" x14ac:dyDescent="0.25">
      <c r="A946" t="str">
        <f>IF(Tienda_1!$A946="","","Tienda 1")</f>
        <v>Tienda 1</v>
      </c>
      <c r="B946" t="str">
        <f>IF($A946="","",Tienda_1!B946)</f>
        <v>Electrónicos</v>
      </c>
      <c r="C946" t="str">
        <f>IF($A946="","",Tienda_1!G946)</f>
        <v>Pereira</v>
      </c>
      <c r="D946" t="str">
        <f>IF($A946="","",Tienda_1!F946)</f>
        <v>Felipe Santos</v>
      </c>
      <c r="E946" t="str">
        <f>IF($A946="","",Tienda_1!I946)</f>
        <v>Nequi</v>
      </c>
      <c r="F946">
        <f>IF($A946="","",VALUE(RIGHT(Tienda_1!E946,4)))</f>
        <v>2023</v>
      </c>
      <c r="G946">
        <f>IF($A946="","",Tienda_1!C946)</f>
        <v>1833200</v>
      </c>
      <c r="H946">
        <f>IF($A946="","",Tienda_1!D946)</f>
        <v>95800</v>
      </c>
      <c r="I946">
        <f>IF($A946="","",Tienda_1!H946)</f>
        <v>4</v>
      </c>
      <c r="J946">
        <f>IF($A946="",0,IF(AND(OR('Cuadro-de-mando'!$B$4="(Todas)",'Cuadro-de-mando'!$B$4=$A946),OR('Cuadro-de-mando'!$E$4="(Todas)",'Cuadro-de-mando'!$E$4=$B946),OR('Cuadro-de-mando'!$H$4="(Todas)",'Cuadro-de-mando'!$H$4=$C946),OR('Cuadro-de-mando'!$K$4="(Todas)",'Cuadro-de-mando'!$K$4=$E946),OR('Cuadro-de-mando'!$N$4="(Todos)",'Cuadro-de-mando'!$N$4=$F946)),1,0))</f>
        <v>1</v>
      </c>
    </row>
    <row r="947" spans="1:10" x14ac:dyDescent="0.25">
      <c r="A947" t="str">
        <f>IF(Tienda_1!$A947="","","Tienda 1")</f>
        <v>Tienda 1</v>
      </c>
      <c r="B947" t="str">
        <f>IF($A947="","",Tienda_1!B947)</f>
        <v>Muebles</v>
      </c>
      <c r="C947" t="str">
        <f>IF($A947="","",Tienda_1!G947)</f>
        <v>Medellín</v>
      </c>
      <c r="D947" t="str">
        <f>IF($A947="","",Tienda_1!F947)</f>
        <v>Camila Rivera</v>
      </c>
      <c r="E947" t="str">
        <f>IF($A947="","",Tienda_1!I947)</f>
        <v>Tarjeta de crédito</v>
      </c>
      <c r="F947">
        <f>IF($A947="","",VALUE(RIGHT(Tienda_1!E947,4)))</f>
        <v>2022</v>
      </c>
      <c r="G947">
        <f>IF($A947="","",Tienda_1!C947)</f>
        <v>265600</v>
      </c>
      <c r="H947">
        <f>IF($A947="","",Tienda_1!D947)</f>
        <v>14500</v>
      </c>
      <c r="I947">
        <f>IF($A947="","",Tienda_1!H947)</f>
        <v>1</v>
      </c>
      <c r="J947">
        <f>IF($A947="",0,IF(AND(OR('Cuadro-de-mando'!$B$4="(Todas)",'Cuadro-de-mando'!$B$4=$A947),OR('Cuadro-de-mando'!$E$4="(Todas)",'Cuadro-de-mando'!$E$4=$B947),OR('Cuadro-de-mando'!$H$4="(Todas)",'Cuadro-de-mando'!$H$4=$C947),OR('Cuadro-de-mando'!$K$4="(Todas)",'Cuadro-de-mando'!$K$4=$E947),OR('Cuadro-de-mando'!$N$4="(Todos)",'Cuadro-de-mando'!$N$4=$F947)),1,0))</f>
        <v>1</v>
      </c>
    </row>
    <row r="948" spans="1:10" x14ac:dyDescent="0.25">
      <c r="A948" t="str">
        <f>IF(Tienda_1!$A948="","","Tienda 1")</f>
        <v>Tienda 1</v>
      </c>
      <c r="B948" t="str">
        <f>IF($A948="","",Tienda_1!B948)</f>
        <v>Artículos para el hogar</v>
      </c>
      <c r="C948" t="str">
        <f>IF($A948="","",Tienda_1!G948)</f>
        <v>Medellín</v>
      </c>
      <c r="D948" t="str">
        <f>IF($A948="","",Tienda_1!F948)</f>
        <v>Blanca Ramirez</v>
      </c>
      <c r="E948" t="str">
        <f>IF($A948="","",Tienda_1!I948)</f>
        <v>Nequi</v>
      </c>
      <c r="F948">
        <f>IF($A948="","",VALUE(RIGHT(Tienda_1!E948,4)))</f>
        <v>2021</v>
      </c>
      <c r="G948">
        <f>IF($A948="","",Tienda_1!C948)</f>
        <v>68000</v>
      </c>
      <c r="H948">
        <f>IF($A948="","",Tienda_1!D948)</f>
        <v>4100</v>
      </c>
      <c r="I948">
        <f>IF($A948="","",Tienda_1!H948)</f>
        <v>5</v>
      </c>
      <c r="J948">
        <f>IF($A948="",0,IF(AND(OR('Cuadro-de-mando'!$B$4="(Todas)",'Cuadro-de-mando'!$B$4=$A948),OR('Cuadro-de-mando'!$E$4="(Todas)",'Cuadro-de-mando'!$E$4=$B948),OR('Cuadro-de-mando'!$H$4="(Todas)",'Cuadro-de-mando'!$H$4=$C948),OR('Cuadro-de-mando'!$K$4="(Todas)",'Cuadro-de-mando'!$K$4=$E948),OR('Cuadro-de-mando'!$N$4="(Todos)",'Cuadro-de-mando'!$N$4=$F948)),1,0))</f>
        <v>1</v>
      </c>
    </row>
    <row r="949" spans="1:10" x14ac:dyDescent="0.25">
      <c r="A949" t="str">
        <f>IF(Tienda_1!$A949="","","Tienda 1")</f>
        <v>Tienda 1</v>
      </c>
      <c r="B949" t="str">
        <f>IF($A949="","",Tienda_1!B949)</f>
        <v>Juguetes</v>
      </c>
      <c r="C949" t="str">
        <f>IF($A949="","",Tienda_1!G949)</f>
        <v>Bogotá</v>
      </c>
      <c r="D949" t="str">
        <f>IF($A949="","",Tienda_1!F949)</f>
        <v>Santiago Silva</v>
      </c>
      <c r="E949" t="str">
        <f>IF($A949="","",Tienda_1!I949)</f>
        <v>Cupón</v>
      </c>
      <c r="F949">
        <f>IF($A949="","",VALUE(RIGHT(Tienda_1!E949,4)))</f>
        <v>2022</v>
      </c>
      <c r="G949">
        <f>IF($A949="","",Tienda_1!C949)</f>
        <v>48000</v>
      </c>
      <c r="H949">
        <f>IF($A949="","",Tienda_1!D949)</f>
        <v>8400</v>
      </c>
      <c r="I949">
        <f>IF($A949="","",Tienda_1!H949)</f>
        <v>5</v>
      </c>
      <c r="J949">
        <f>IF($A949="",0,IF(AND(OR('Cuadro-de-mando'!$B$4="(Todas)",'Cuadro-de-mando'!$B$4=$A949),OR('Cuadro-de-mando'!$E$4="(Todas)",'Cuadro-de-mando'!$E$4=$B949),OR('Cuadro-de-mando'!$H$4="(Todas)",'Cuadro-de-mando'!$H$4=$C949),OR('Cuadro-de-mando'!$K$4="(Todas)",'Cuadro-de-mando'!$K$4=$E949),OR('Cuadro-de-mando'!$N$4="(Todos)",'Cuadro-de-mando'!$N$4=$F949)),1,0))</f>
        <v>1</v>
      </c>
    </row>
    <row r="950" spans="1:10" x14ac:dyDescent="0.25">
      <c r="A950" t="str">
        <f>IF(Tienda_1!$A950="","","Tienda 1")</f>
        <v>Tienda 1</v>
      </c>
      <c r="B950" t="str">
        <f>IF($A950="","",Tienda_1!B950)</f>
        <v>Instrumentos musicales</v>
      </c>
      <c r="C950" t="str">
        <f>IF($A950="","",Tienda_1!G950)</f>
        <v>Bogotá</v>
      </c>
      <c r="D950" t="str">
        <f>IF($A950="","",Tienda_1!F950)</f>
        <v>Maria Alfonso</v>
      </c>
      <c r="E950" t="str">
        <f>IF($A950="","",Tienda_1!I950)</f>
        <v>Tarjeta de crédito</v>
      </c>
      <c r="F950">
        <f>IF($A950="","",VALUE(RIGHT(Tienda_1!E950,4)))</f>
        <v>2020</v>
      </c>
      <c r="G950">
        <f>IF($A950="","",Tienda_1!C950)</f>
        <v>344100</v>
      </c>
      <c r="H950">
        <f>IF($A950="","",Tienda_1!D950)</f>
        <v>18700</v>
      </c>
      <c r="I950">
        <f>IF($A950="","",Tienda_1!H950)</f>
        <v>3</v>
      </c>
      <c r="J950">
        <f>IF($A950="",0,IF(AND(OR('Cuadro-de-mando'!$B$4="(Todas)",'Cuadro-de-mando'!$B$4=$A950),OR('Cuadro-de-mando'!$E$4="(Todas)",'Cuadro-de-mando'!$E$4=$B950),OR('Cuadro-de-mando'!$H$4="(Todas)",'Cuadro-de-mando'!$H$4=$C950),OR('Cuadro-de-mando'!$K$4="(Todas)",'Cuadro-de-mando'!$K$4=$E950),OR('Cuadro-de-mando'!$N$4="(Todos)",'Cuadro-de-mando'!$N$4=$F950)),1,0))</f>
        <v>1</v>
      </c>
    </row>
    <row r="951" spans="1:10" x14ac:dyDescent="0.25">
      <c r="A951" t="str">
        <f>IF(Tienda_1!$A951="","","Tienda 1")</f>
        <v>Tienda 1</v>
      </c>
      <c r="B951" t="str">
        <f>IF($A951="","",Tienda_1!B951)</f>
        <v>Juguetes</v>
      </c>
      <c r="C951" t="str">
        <f>IF($A951="","",Tienda_1!G951)</f>
        <v>Medellín</v>
      </c>
      <c r="D951" t="str">
        <f>IF($A951="","",Tienda_1!F951)</f>
        <v>Pedro Gomez</v>
      </c>
      <c r="E951" t="str">
        <f>IF($A951="","",Tienda_1!I951)</f>
        <v>Tarjeta de crédito</v>
      </c>
      <c r="F951">
        <f>IF($A951="","",VALUE(RIGHT(Tienda_1!E951,4)))</f>
        <v>2021</v>
      </c>
      <c r="G951">
        <f>IF($A951="","",Tienda_1!C951)</f>
        <v>18600</v>
      </c>
      <c r="H951">
        <f>IF($A951="","",Tienda_1!D951)</f>
        <v>1400</v>
      </c>
      <c r="I951">
        <f>IF($A951="","",Tienda_1!H951)</f>
        <v>1</v>
      </c>
      <c r="J951">
        <f>IF($A951="",0,IF(AND(OR('Cuadro-de-mando'!$B$4="(Todas)",'Cuadro-de-mando'!$B$4=$A951),OR('Cuadro-de-mando'!$E$4="(Todas)",'Cuadro-de-mando'!$E$4=$B951),OR('Cuadro-de-mando'!$H$4="(Todas)",'Cuadro-de-mando'!$H$4=$C951),OR('Cuadro-de-mando'!$K$4="(Todas)",'Cuadro-de-mando'!$K$4=$E951),OR('Cuadro-de-mando'!$N$4="(Todos)",'Cuadro-de-mando'!$N$4=$F951)),1,0))</f>
        <v>1</v>
      </c>
    </row>
    <row r="952" spans="1:10" x14ac:dyDescent="0.25">
      <c r="A952" t="str">
        <f>IF(Tienda_1!$A952="","","Tienda 1")</f>
        <v>Tienda 1</v>
      </c>
      <c r="B952" t="str">
        <f>IF($A952="","",Tienda_1!B952)</f>
        <v>Libros</v>
      </c>
      <c r="C952" t="str">
        <f>IF($A952="","",Tienda_1!G952)</f>
        <v>Bogotá</v>
      </c>
      <c r="D952" t="str">
        <f>IF($A952="","",Tienda_1!F952)</f>
        <v>Lucas Olivera</v>
      </c>
      <c r="E952" t="str">
        <f>IF($A952="","",Tienda_1!I952)</f>
        <v>Cupón</v>
      </c>
      <c r="F952">
        <f>IF($A952="","",VALUE(RIGHT(Tienda_1!E952,4)))</f>
        <v>2022</v>
      </c>
      <c r="G952">
        <f>IF($A952="","",Tienda_1!C952)</f>
        <v>77100</v>
      </c>
      <c r="H952">
        <f>IF($A952="","",Tienda_1!D952)</f>
        <v>4300</v>
      </c>
      <c r="I952">
        <f>IF($A952="","",Tienda_1!H952)</f>
        <v>4</v>
      </c>
      <c r="J952">
        <f>IF($A952="",0,IF(AND(OR('Cuadro-de-mando'!$B$4="(Todas)",'Cuadro-de-mando'!$B$4=$A952),OR('Cuadro-de-mando'!$E$4="(Todas)",'Cuadro-de-mando'!$E$4=$B952),OR('Cuadro-de-mando'!$H$4="(Todas)",'Cuadro-de-mando'!$H$4=$C952),OR('Cuadro-de-mando'!$K$4="(Todas)",'Cuadro-de-mando'!$K$4=$E952),OR('Cuadro-de-mando'!$N$4="(Todos)",'Cuadro-de-mando'!$N$4=$F952)),1,0))</f>
        <v>1</v>
      </c>
    </row>
    <row r="953" spans="1:10" x14ac:dyDescent="0.25">
      <c r="A953" t="str">
        <f>IF(Tienda_1!$A953="","","Tienda 1")</f>
        <v>Tienda 1</v>
      </c>
      <c r="B953" t="str">
        <f>IF($A953="","",Tienda_1!B953)</f>
        <v>Muebles</v>
      </c>
      <c r="C953" t="str">
        <f>IF($A953="","",Tienda_1!G953)</f>
        <v>Medellín</v>
      </c>
      <c r="D953" t="str">
        <f>IF($A953="","",Tienda_1!F953)</f>
        <v>Lucas Olivera</v>
      </c>
      <c r="E953" t="str">
        <f>IF($A953="","",Tienda_1!I953)</f>
        <v>Tarjeta de crédito</v>
      </c>
      <c r="F953">
        <f>IF($A953="","",VALUE(RIGHT(Tienda_1!E953,4)))</f>
        <v>2020</v>
      </c>
      <c r="G953">
        <f>IF($A953="","",Tienda_1!C953)</f>
        <v>536800</v>
      </c>
      <c r="H953">
        <f>IF($A953="","",Tienda_1!D953)</f>
        <v>28800</v>
      </c>
      <c r="I953">
        <f>IF($A953="","",Tienda_1!H953)</f>
        <v>3</v>
      </c>
      <c r="J953">
        <f>IF($A953="",0,IF(AND(OR('Cuadro-de-mando'!$B$4="(Todas)",'Cuadro-de-mando'!$B$4=$A953),OR('Cuadro-de-mando'!$E$4="(Todas)",'Cuadro-de-mando'!$E$4=$B953),OR('Cuadro-de-mando'!$H$4="(Todas)",'Cuadro-de-mando'!$H$4=$C953),OR('Cuadro-de-mando'!$K$4="(Todas)",'Cuadro-de-mando'!$K$4=$E953),OR('Cuadro-de-mando'!$N$4="(Todos)",'Cuadro-de-mando'!$N$4=$F953)),1,0))</f>
        <v>1</v>
      </c>
    </row>
    <row r="954" spans="1:10" x14ac:dyDescent="0.25">
      <c r="A954" t="str">
        <f>IF(Tienda_1!$A954="","","Tienda 1")</f>
        <v>Tienda 1</v>
      </c>
      <c r="B954" t="str">
        <f>IF($A954="","",Tienda_1!B954)</f>
        <v>Muebles</v>
      </c>
      <c r="C954" t="str">
        <f>IF($A954="","",Tienda_1!G954)</f>
        <v>Pereira</v>
      </c>
      <c r="D954" t="str">
        <f>IF($A954="","",Tienda_1!F954)</f>
        <v>Beatriz Morales</v>
      </c>
      <c r="E954" t="str">
        <f>IF($A954="","",Tienda_1!I954)</f>
        <v>Tarjeta de crédito</v>
      </c>
      <c r="F954">
        <f>IF($A954="","",VALUE(RIGHT(Tienda_1!E954,4)))</f>
        <v>2020</v>
      </c>
      <c r="G954">
        <f>IF($A954="","",Tienda_1!C954)</f>
        <v>521000</v>
      </c>
      <c r="H954">
        <f>IF($A954="","",Tienda_1!D954)</f>
        <v>28100</v>
      </c>
      <c r="I954">
        <f>IF($A954="","",Tienda_1!H954)</f>
        <v>5</v>
      </c>
      <c r="J954">
        <f>IF($A954="",0,IF(AND(OR('Cuadro-de-mando'!$B$4="(Todas)",'Cuadro-de-mando'!$B$4=$A954),OR('Cuadro-de-mando'!$E$4="(Todas)",'Cuadro-de-mando'!$E$4=$B954),OR('Cuadro-de-mando'!$H$4="(Todas)",'Cuadro-de-mando'!$H$4=$C954),OR('Cuadro-de-mando'!$K$4="(Todas)",'Cuadro-de-mando'!$K$4=$E954),OR('Cuadro-de-mando'!$N$4="(Todos)",'Cuadro-de-mando'!$N$4=$F954)),1,0))</f>
        <v>1</v>
      </c>
    </row>
    <row r="955" spans="1:10" x14ac:dyDescent="0.25">
      <c r="A955" t="str">
        <f>IF(Tienda_1!$A955="","","Tienda 1")</f>
        <v>Tienda 1</v>
      </c>
      <c r="B955" t="str">
        <f>IF($A955="","",Tienda_1!B955)</f>
        <v>Instrumentos musicales</v>
      </c>
      <c r="C955" t="str">
        <f>IF($A955="","",Tienda_1!G955)</f>
        <v>Bogotá</v>
      </c>
      <c r="D955" t="str">
        <f>IF($A955="","",Tienda_1!F955)</f>
        <v>Beatriz Morales</v>
      </c>
      <c r="E955" t="str">
        <f>IF($A955="","",Tienda_1!I955)</f>
        <v>Tarjeta de crédito</v>
      </c>
      <c r="F955">
        <f>IF($A955="","",VALUE(RIGHT(Tienda_1!E955,4)))</f>
        <v>2022</v>
      </c>
      <c r="G955">
        <f>IF($A955="","",Tienda_1!C955)</f>
        <v>736100</v>
      </c>
      <c r="H955">
        <f>IF($A955="","",Tienda_1!D955)</f>
        <v>37400</v>
      </c>
      <c r="I955">
        <f>IF($A955="","",Tienda_1!H955)</f>
        <v>5</v>
      </c>
      <c r="J955">
        <f>IF($A955="",0,IF(AND(OR('Cuadro-de-mando'!$B$4="(Todas)",'Cuadro-de-mando'!$B$4=$A955),OR('Cuadro-de-mando'!$E$4="(Todas)",'Cuadro-de-mando'!$E$4=$B955),OR('Cuadro-de-mando'!$H$4="(Todas)",'Cuadro-de-mando'!$H$4=$C955),OR('Cuadro-de-mando'!$K$4="(Todas)",'Cuadro-de-mando'!$K$4=$E955),OR('Cuadro-de-mando'!$N$4="(Todos)",'Cuadro-de-mando'!$N$4=$F955)),1,0))</f>
        <v>1</v>
      </c>
    </row>
    <row r="956" spans="1:10" x14ac:dyDescent="0.25">
      <c r="A956" t="str">
        <f>IF(Tienda_1!$A956="","","Tienda 1")</f>
        <v>Tienda 1</v>
      </c>
      <c r="B956" t="str">
        <f>IF($A956="","",Tienda_1!B956)</f>
        <v>Electrónicos</v>
      </c>
      <c r="C956" t="str">
        <f>IF($A956="","",Tienda_1!G956)</f>
        <v>Bogotá</v>
      </c>
      <c r="D956" t="str">
        <f>IF($A956="","",Tienda_1!F956)</f>
        <v>Ángel Rodriguez</v>
      </c>
      <c r="E956" t="str">
        <f>IF($A956="","",Tienda_1!I956)</f>
        <v>Tarjeta de crédito</v>
      </c>
      <c r="F956">
        <f>IF($A956="","",VALUE(RIGHT(Tienda_1!E956,4)))</f>
        <v>2020</v>
      </c>
      <c r="G956">
        <f>IF($A956="","",Tienda_1!C956)</f>
        <v>1599600</v>
      </c>
      <c r="H956">
        <f>IF($A956="","",Tienda_1!D956)</f>
        <v>83400</v>
      </c>
      <c r="I956">
        <f>IF($A956="","",Tienda_1!H956)</f>
        <v>5</v>
      </c>
      <c r="J956">
        <f>IF($A956="",0,IF(AND(OR('Cuadro-de-mando'!$B$4="(Todas)",'Cuadro-de-mando'!$B$4=$A956),OR('Cuadro-de-mando'!$E$4="(Todas)",'Cuadro-de-mando'!$E$4=$B956),OR('Cuadro-de-mando'!$H$4="(Todas)",'Cuadro-de-mando'!$H$4=$C956),OR('Cuadro-de-mando'!$K$4="(Todas)",'Cuadro-de-mando'!$K$4=$E956),OR('Cuadro-de-mando'!$N$4="(Todos)",'Cuadro-de-mando'!$N$4=$F956)),1,0))</f>
        <v>1</v>
      </c>
    </row>
    <row r="957" spans="1:10" x14ac:dyDescent="0.25">
      <c r="A957" t="str">
        <f>IF(Tienda_1!$A957="","","Tienda 1")</f>
        <v>Tienda 1</v>
      </c>
      <c r="B957" t="str">
        <f>IF($A957="","",Tienda_1!B957)</f>
        <v>Muebles</v>
      </c>
      <c r="C957" t="str">
        <f>IF($A957="","",Tienda_1!G957)</f>
        <v>Cúcuta</v>
      </c>
      <c r="D957" t="str">
        <f>IF($A957="","",Tienda_1!F957)</f>
        <v>Juliana Costa</v>
      </c>
      <c r="E957" t="str">
        <f>IF($A957="","",Tienda_1!I957)</f>
        <v>Tarjeta de crédito</v>
      </c>
      <c r="F957">
        <f>IF($A957="","",VALUE(RIGHT(Tienda_1!E957,4)))</f>
        <v>2020</v>
      </c>
      <c r="G957">
        <f>IF($A957="","",Tienda_1!C957)</f>
        <v>222000</v>
      </c>
      <c r="H957">
        <f>IF($A957="","",Tienda_1!D957)</f>
        <v>20600</v>
      </c>
      <c r="I957">
        <f>IF($A957="","",Tienda_1!H957)</f>
        <v>1</v>
      </c>
      <c r="J957">
        <f>IF($A957="",0,IF(AND(OR('Cuadro-de-mando'!$B$4="(Todas)",'Cuadro-de-mando'!$B$4=$A957),OR('Cuadro-de-mando'!$E$4="(Todas)",'Cuadro-de-mando'!$E$4=$B957),OR('Cuadro-de-mando'!$H$4="(Todas)",'Cuadro-de-mando'!$H$4=$C957),OR('Cuadro-de-mando'!$K$4="(Todas)",'Cuadro-de-mando'!$K$4=$E957),OR('Cuadro-de-mando'!$N$4="(Todos)",'Cuadro-de-mando'!$N$4=$F957)),1,0))</f>
        <v>1</v>
      </c>
    </row>
    <row r="958" spans="1:10" x14ac:dyDescent="0.25">
      <c r="A958" t="str">
        <f>IF(Tienda_1!$A958="","","Tienda 1")</f>
        <v>Tienda 1</v>
      </c>
      <c r="B958" t="str">
        <f>IF($A958="","",Tienda_1!B958)</f>
        <v>Electrodomésticos</v>
      </c>
      <c r="C958" t="str">
        <f>IF($A958="","",Tienda_1!G958)</f>
        <v>Medellín</v>
      </c>
      <c r="D958" t="str">
        <f>IF($A958="","",Tienda_1!F958)</f>
        <v>Pedro Gomez</v>
      </c>
      <c r="E958" t="str">
        <f>IF($A958="","",Tienda_1!I958)</f>
        <v>Tarjeta de crédito</v>
      </c>
      <c r="F958">
        <f>IF($A958="","",VALUE(RIGHT(Tienda_1!E958,4)))</f>
        <v>2020</v>
      </c>
      <c r="G958">
        <f>IF($A958="","",Tienda_1!C958)</f>
        <v>406900</v>
      </c>
      <c r="H958">
        <f>IF($A958="","",Tienda_1!D958)</f>
        <v>21900</v>
      </c>
      <c r="I958">
        <f>IF($A958="","",Tienda_1!H958)</f>
        <v>5</v>
      </c>
      <c r="J958">
        <f>IF($A958="",0,IF(AND(OR('Cuadro-de-mando'!$B$4="(Todas)",'Cuadro-de-mando'!$B$4=$A958),OR('Cuadro-de-mando'!$E$4="(Todas)",'Cuadro-de-mando'!$E$4=$B958),OR('Cuadro-de-mando'!$H$4="(Todas)",'Cuadro-de-mando'!$H$4=$C958),OR('Cuadro-de-mando'!$K$4="(Todas)",'Cuadro-de-mando'!$K$4=$E958),OR('Cuadro-de-mando'!$N$4="(Todos)",'Cuadro-de-mando'!$N$4=$F958)),1,0))</f>
        <v>1</v>
      </c>
    </row>
    <row r="959" spans="1:10" x14ac:dyDescent="0.25">
      <c r="A959" t="str">
        <f>IF(Tienda_1!$A959="","","Tienda 1")</f>
        <v>Tienda 1</v>
      </c>
      <c r="B959" t="str">
        <f>IF($A959="","",Tienda_1!B959)</f>
        <v>Muebles</v>
      </c>
      <c r="C959" t="str">
        <f>IF($A959="","",Tienda_1!G959)</f>
        <v>Villavicencio</v>
      </c>
      <c r="D959" t="str">
        <f>IF($A959="","",Tienda_1!F959)</f>
        <v>Izabela de León</v>
      </c>
      <c r="E959" t="str">
        <f>IF($A959="","",Tienda_1!I959)</f>
        <v>Tarjeta de crédito</v>
      </c>
      <c r="F959">
        <f>IF($A959="","",VALUE(RIGHT(Tienda_1!E959,4)))</f>
        <v>2020</v>
      </c>
      <c r="G959">
        <f>IF($A959="","",Tienda_1!C959)</f>
        <v>300000</v>
      </c>
      <c r="H959">
        <f>IF($A959="","",Tienda_1!D959)</f>
        <v>16200</v>
      </c>
      <c r="I959">
        <f>IF($A959="","",Tienda_1!H959)</f>
        <v>4</v>
      </c>
      <c r="J959">
        <f>IF($A959="",0,IF(AND(OR('Cuadro-de-mando'!$B$4="(Todas)",'Cuadro-de-mando'!$B$4=$A959),OR('Cuadro-de-mando'!$E$4="(Todas)",'Cuadro-de-mando'!$E$4=$B959),OR('Cuadro-de-mando'!$H$4="(Todas)",'Cuadro-de-mando'!$H$4=$C959),OR('Cuadro-de-mando'!$K$4="(Todas)",'Cuadro-de-mando'!$K$4=$E959),OR('Cuadro-de-mando'!$N$4="(Todos)",'Cuadro-de-mando'!$N$4=$F959)),1,0))</f>
        <v>1</v>
      </c>
    </row>
    <row r="960" spans="1:10" x14ac:dyDescent="0.25">
      <c r="A960" t="str">
        <f>IF(Tienda_1!$A960="","","Tienda 1")</f>
        <v>Tienda 1</v>
      </c>
      <c r="B960" t="str">
        <f>IF($A960="","",Tienda_1!B960)</f>
        <v>Juguetes</v>
      </c>
      <c r="C960" t="str">
        <f>IF($A960="","",Tienda_1!G960)</f>
        <v>Cali</v>
      </c>
      <c r="D960" t="str">
        <f>IF($A960="","",Tienda_1!F960)</f>
        <v>Camila Rivera</v>
      </c>
      <c r="E960" t="str">
        <f>IF($A960="","",Tienda_1!I960)</f>
        <v>Nequi</v>
      </c>
      <c r="F960">
        <f>IF($A960="","",VALUE(RIGHT(Tienda_1!E960,4)))</f>
        <v>2023</v>
      </c>
      <c r="G960">
        <f>IF($A960="","",Tienda_1!C960)</f>
        <v>27200</v>
      </c>
      <c r="H960">
        <f>IF($A960="","",Tienda_1!D960)</f>
        <v>1700</v>
      </c>
      <c r="I960">
        <f>IF($A960="","",Tienda_1!H960)</f>
        <v>5</v>
      </c>
      <c r="J960">
        <f>IF($A960="",0,IF(AND(OR('Cuadro-de-mando'!$B$4="(Todas)",'Cuadro-de-mando'!$B$4=$A960),OR('Cuadro-de-mando'!$E$4="(Todas)",'Cuadro-de-mando'!$E$4=$B960),OR('Cuadro-de-mando'!$H$4="(Todas)",'Cuadro-de-mando'!$H$4=$C960),OR('Cuadro-de-mando'!$K$4="(Todas)",'Cuadro-de-mando'!$K$4=$E960),OR('Cuadro-de-mando'!$N$4="(Todos)",'Cuadro-de-mando'!$N$4=$F960)),1,0))</f>
        <v>1</v>
      </c>
    </row>
    <row r="961" spans="1:10" x14ac:dyDescent="0.25">
      <c r="A961" t="str">
        <f>IF(Tienda_1!$A961="","","Tienda 1")</f>
        <v>Tienda 1</v>
      </c>
      <c r="B961" t="str">
        <f>IF($A961="","",Tienda_1!B961)</f>
        <v>Muebles</v>
      </c>
      <c r="C961" t="str">
        <f>IF($A961="","",Tienda_1!G961)</f>
        <v>Bogotá</v>
      </c>
      <c r="D961" t="str">
        <f>IF($A961="","",Tienda_1!F961)</f>
        <v>Lucas Olivera</v>
      </c>
      <c r="E961" t="str">
        <f>IF($A961="","",Tienda_1!I961)</f>
        <v>Tarjeta de crédito</v>
      </c>
      <c r="F961">
        <f>IF($A961="","",VALUE(RIGHT(Tienda_1!E961,4)))</f>
        <v>2021</v>
      </c>
      <c r="G961">
        <f>IF($A961="","",Tienda_1!C961)</f>
        <v>283800</v>
      </c>
      <c r="H961">
        <f>IF($A961="","",Tienda_1!D961)</f>
        <v>19900</v>
      </c>
      <c r="I961">
        <f>IF($A961="","",Tienda_1!H961)</f>
        <v>5</v>
      </c>
      <c r="J961">
        <f>IF($A961="",0,IF(AND(OR('Cuadro-de-mando'!$B$4="(Todas)",'Cuadro-de-mando'!$B$4=$A961),OR('Cuadro-de-mando'!$E$4="(Todas)",'Cuadro-de-mando'!$E$4=$B961),OR('Cuadro-de-mando'!$H$4="(Todas)",'Cuadro-de-mando'!$H$4=$C961),OR('Cuadro-de-mando'!$K$4="(Todas)",'Cuadro-de-mando'!$K$4=$E961),OR('Cuadro-de-mando'!$N$4="(Todos)",'Cuadro-de-mando'!$N$4=$F961)),1,0))</f>
        <v>1</v>
      </c>
    </row>
    <row r="962" spans="1:10" x14ac:dyDescent="0.25">
      <c r="A962" t="str">
        <f>IF(Tienda_1!$A962="","","Tienda 1")</f>
        <v>Tienda 1</v>
      </c>
      <c r="B962" t="str">
        <f>IF($A962="","",Tienda_1!B962)</f>
        <v>Deportes y diversión</v>
      </c>
      <c r="C962" t="str">
        <f>IF($A962="","",Tienda_1!G962)</f>
        <v>Medellín</v>
      </c>
      <c r="D962" t="str">
        <f>IF($A962="","",Tienda_1!F962)</f>
        <v>Beatriz Morales</v>
      </c>
      <c r="E962" t="str">
        <f>IF($A962="","",Tienda_1!I962)</f>
        <v>Tarjeta de crédito</v>
      </c>
      <c r="F962">
        <f>IF($A962="","",VALUE(RIGHT(Tienda_1!E962,4)))</f>
        <v>2020</v>
      </c>
      <c r="G962">
        <f>IF($A962="","",Tienda_1!C962)</f>
        <v>47500</v>
      </c>
      <c r="H962">
        <f>IF($A962="","",Tienda_1!D962)</f>
        <v>0</v>
      </c>
      <c r="I962">
        <f>IF($A962="","",Tienda_1!H962)</f>
        <v>5</v>
      </c>
      <c r="J962">
        <f>IF($A962="",0,IF(AND(OR('Cuadro-de-mando'!$B$4="(Todas)",'Cuadro-de-mando'!$B$4=$A962),OR('Cuadro-de-mando'!$E$4="(Todas)",'Cuadro-de-mando'!$E$4=$B962),OR('Cuadro-de-mando'!$H$4="(Todas)",'Cuadro-de-mando'!$H$4=$C962),OR('Cuadro-de-mando'!$K$4="(Todas)",'Cuadro-de-mando'!$K$4=$E962),OR('Cuadro-de-mando'!$N$4="(Todos)",'Cuadro-de-mando'!$N$4=$F962)),1,0))</f>
        <v>1</v>
      </c>
    </row>
    <row r="963" spans="1:10" x14ac:dyDescent="0.25">
      <c r="A963" t="str">
        <f>IF(Tienda_1!$A963="","","Tienda 1")</f>
        <v>Tienda 1</v>
      </c>
      <c r="B963" t="str">
        <f>IF($A963="","",Tienda_1!B963)</f>
        <v>Juguetes</v>
      </c>
      <c r="C963" t="str">
        <f>IF($A963="","",Tienda_1!G963)</f>
        <v>Bogotá</v>
      </c>
      <c r="D963" t="str">
        <f>IF($A963="","",Tienda_1!F963)</f>
        <v>Juliana Costa</v>
      </c>
      <c r="E963" t="str">
        <f>IF($A963="","",Tienda_1!I963)</f>
        <v>Tarjeta de crédito</v>
      </c>
      <c r="F963">
        <f>IF($A963="","",VALUE(RIGHT(Tienda_1!E963,4)))</f>
        <v>2020</v>
      </c>
      <c r="G963">
        <f>IF($A963="","",Tienda_1!C963)</f>
        <v>82900</v>
      </c>
      <c r="H963">
        <f>IF($A963="","",Tienda_1!D963)</f>
        <v>2600</v>
      </c>
      <c r="I963">
        <f>IF($A963="","",Tienda_1!H963)</f>
        <v>5</v>
      </c>
      <c r="J963">
        <f>IF($A963="",0,IF(AND(OR('Cuadro-de-mando'!$B$4="(Todas)",'Cuadro-de-mando'!$B$4=$A963),OR('Cuadro-de-mando'!$E$4="(Todas)",'Cuadro-de-mando'!$E$4=$B963),OR('Cuadro-de-mando'!$H$4="(Todas)",'Cuadro-de-mando'!$H$4=$C963),OR('Cuadro-de-mando'!$K$4="(Todas)",'Cuadro-de-mando'!$K$4=$E963),OR('Cuadro-de-mando'!$N$4="(Todos)",'Cuadro-de-mando'!$N$4=$F963)),1,0))</f>
        <v>1</v>
      </c>
    </row>
    <row r="964" spans="1:10" x14ac:dyDescent="0.25">
      <c r="A964" t="str">
        <f>IF(Tienda_1!$A964="","","Tienda 1")</f>
        <v>Tienda 1</v>
      </c>
      <c r="B964" t="str">
        <f>IF($A964="","",Tienda_1!B964)</f>
        <v>Electrónicos</v>
      </c>
      <c r="C964" t="str">
        <f>IF($A964="","",Tienda_1!G964)</f>
        <v>Medellín</v>
      </c>
      <c r="D964" t="str">
        <f>IF($A964="","",Tienda_1!F964)</f>
        <v>Juan Fernandez</v>
      </c>
      <c r="E964" t="str">
        <f>IF($A964="","",Tienda_1!I964)</f>
        <v>Tarjeta de crédito</v>
      </c>
      <c r="F964">
        <f>IF($A964="","",VALUE(RIGHT(Tienda_1!E964,4)))</f>
        <v>2021</v>
      </c>
      <c r="G964">
        <f>IF($A964="","",Tienda_1!C964)</f>
        <v>2406900</v>
      </c>
      <c r="H964">
        <f>IF($A964="","",Tienda_1!D964)</f>
        <v>128600</v>
      </c>
      <c r="I964">
        <f>IF($A964="","",Tienda_1!H964)</f>
        <v>2</v>
      </c>
      <c r="J964">
        <f>IF($A964="",0,IF(AND(OR('Cuadro-de-mando'!$B$4="(Todas)",'Cuadro-de-mando'!$B$4=$A964),OR('Cuadro-de-mando'!$E$4="(Todas)",'Cuadro-de-mando'!$E$4=$B964),OR('Cuadro-de-mando'!$H$4="(Todas)",'Cuadro-de-mando'!$H$4=$C964),OR('Cuadro-de-mando'!$K$4="(Todas)",'Cuadro-de-mando'!$K$4=$E964),OR('Cuadro-de-mando'!$N$4="(Todos)",'Cuadro-de-mando'!$N$4=$F964)),1,0))</f>
        <v>1</v>
      </c>
    </row>
    <row r="965" spans="1:10" x14ac:dyDescent="0.25">
      <c r="A965" t="str">
        <f>IF(Tienda_1!$A965="","","Tienda 1")</f>
        <v>Tienda 1</v>
      </c>
      <c r="B965" t="str">
        <f>IF($A965="","",Tienda_1!B965)</f>
        <v>Muebles</v>
      </c>
      <c r="C965" t="str">
        <f>IF($A965="","",Tienda_1!G965)</f>
        <v>Bogotá</v>
      </c>
      <c r="D965" t="str">
        <f>IF($A965="","",Tienda_1!F965)</f>
        <v>Juan Fernandez</v>
      </c>
      <c r="E965" t="str">
        <f>IF($A965="","",Tienda_1!I965)</f>
        <v>Tarjeta de crédito</v>
      </c>
      <c r="F965">
        <f>IF($A965="","",VALUE(RIGHT(Tienda_1!E965,4)))</f>
        <v>2020</v>
      </c>
      <c r="G965">
        <f>IF($A965="","",Tienda_1!C965)</f>
        <v>159300</v>
      </c>
      <c r="H965">
        <f>IF($A965="","",Tienda_1!D965)</f>
        <v>8900</v>
      </c>
      <c r="I965">
        <f>IF($A965="","",Tienda_1!H965)</f>
        <v>3</v>
      </c>
      <c r="J965">
        <f>IF($A965="",0,IF(AND(OR('Cuadro-de-mando'!$B$4="(Todas)",'Cuadro-de-mando'!$B$4=$A965),OR('Cuadro-de-mando'!$E$4="(Todas)",'Cuadro-de-mando'!$E$4=$B965),OR('Cuadro-de-mando'!$H$4="(Todas)",'Cuadro-de-mando'!$H$4=$C965),OR('Cuadro-de-mando'!$K$4="(Todas)",'Cuadro-de-mando'!$K$4=$E965),OR('Cuadro-de-mando'!$N$4="(Todos)",'Cuadro-de-mando'!$N$4=$F965)),1,0))</f>
        <v>1</v>
      </c>
    </row>
    <row r="966" spans="1:10" x14ac:dyDescent="0.25">
      <c r="A966" t="str">
        <f>IF(Tienda_1!$A966="","","Tienda 1")</f>
        <v>Tienda 1</v>
      </c>
      <c r="B966" t="str">
        <f>IF($A966="","",Tienda_1!B966)</f>
        <v>Muebles</v>
      </c>
      <c r="C966" t="str">
        <f>IF($A966="","",Tienda_1!G966)</f>
        <v>Bogotá</v>
      </c>
      <c r="D966" t="str">
        <f>IF($A966="","",Tienda_1!F966)</f>
        <v>Beatriz Morales</v>
      </c>
      <c r="E966" t="str">
        <f>IF($A966="","",Tienda_1!I966)</f>
        <v>Nequi</v>
      </c>
      <c r="F966">
        <f>IF($A966="","",VALUE(RIGHT(Tienda_1!E966,4)))</f>
        <v>2020</v>
      </c>
      <c r="G966">
        <f>IF($A966="","",Tienda_1!C966)</f>
        <v>112600</v>
      </c>
      <c r="H966">
        <f>IF($A966="","",Tienda_1!D966)</f>
        <v>7000</v>
      </c>
      <c r="I966">
        <f>IF($A966="","",Tienda_1!H966)</f>
        <v>5</v>
      </c>
      <c r="J966">
        <f>IF($A966="",0,IF(AND(OR('Cuadro-de-mando'!$B$4="(Todas)",'Cuadro-de-mando'!$B$4=$A966),OR('Cuadro-de-mando'!$E$4="(Todas)",'Cuadro-de-mando'!$E$4=$B966),OR('Cuadro-de-mando'!$H$4="(Todas)",'Cuadro-de-mando'!$H$4=$C966),OR('Cuadro-de-mando'!$K$4="(Todas)",'Cuadro-de-mando'!$K$4=$E966),OR('Cuadro-de-mando'!$N$4="(Todos)",'Cuadro-de-mando'!$N$4=$F966)),1,0))</f>
        <v>1</v>
      </c>
    </row>
    <row r="967" spans="1:10" x14ac:dyDescent="0.25">
      <c r="A967" t="str">
        <f>IF(Tienda_1!$A967="","","Tienda 1")</f>
        <v>Tienda 1</v>
      </c>
      <c r="B967" t="str">
        <f>IF($A967="","",Tienda_1!B967)</f>
        <v>Juguetes</v>
      </c>
      <c r="C967" t="str">
        <f>IF($A967="","",Tienda_1!G967)</f>
        <v>Medellín</v>
      </c>
      <c r="D967" t="str">
        <f>IF($A967="","",Tienda_1!F967)</f>
        <v>Blanca Ramirez</v>
      </c>
      <c r="E967" t="str">
        <f>IF($A967="","",Tienda_1!I967)</f>
        <v>Nequi</v>
      </c>
      <c r="F967">
        <f>IF($A967="","",VALUE(RIGHT(Tienda_1!E967,4)))</f>
        <v>2022</v>
      </c>
      <c r="G967">
        <f>IF($A967="","",Tienda_1!C967)</f>
        <v>8000</v>
      </c>
      <c r="H967">
        <f>IF($A967="","",Tienda_1!D967)</f>
        <v>800</v>
      </c>
      <c r="I967">
        <f>IF($A967="","",Tienda_1!H967)</f>
        <v>5</v>
      </c>
      <c r="J967">
        <f>IF($A967="",0,IF(AND(OR('Cuadro-de-mando'!$B$4="(Todas)",'Cuadro-de-mando'!$B$4=$A967),OR('Cuadro-de-mando'!$E$4="(Todas)",'Cuadro-de-mando'!$E$4=$B967),OR('Cuadro-de-mando'!$H$4="(Todas)",'Cuadro-de-mando'!$H$4=$C967),OR('Cuadro-de-mando'!$K$4="(Todas)",'Cuadro-de-mando'!$K$4=$E967),OR('Cuadro-de-mando'!$N$4="(Todos)",'Cuadro-de-mando'!$N$4=$F967)),1,0))</f>
        <v>1</v>
      </c>
    </row>
    <row r="968" spans="1:10" x14ac:dyDescent="0.25">
      <c r="A968" t="str">
        <f>IF(Tienda_1!$A968="","","Tienda 1")</f>
        <v>Tienda 1</v>
      </c>
      <c r="B968" t="str">
        <f>IF($A968="","",Tienda_1!B968)</f>
        <v>Electrónicos</v>
      </c>
      <c r="C968" t="str">
        <f>IF($A968="","",Tienda_1!G968)</f>
        <v>Riohacha</v>
      </c>
      <c r="D968" t="str">
        <f>IF($A968="","",Tienda_1!F968)</f>
        <v>Rafael Acosta</v>
      </c>
      <c r="E968" t="str">
        <f>IF($A968="","",Tienda_1!I968)</f>
        <v>Tarjeta de crédito</v>
      </c>
      <c r="F968">
        <f>IF($A968="","",VALUE(RIGHT(Tienda_1!E968,4)))</f>
        <v>2020</v>
      </c>
      <c r="G968">
        <f>IF($A968="","",Tienda_1!C968)</f>
        <v>1273700</v>
      </c>
      <c r="H968">
        <f>IF($A968="","",Tienda_1!D968)</f>
        <v>68200</v>
      </c>
      <c r="I968">
        <f>IF($A968="","",Tienda_1!H968)</f>
        <v>1</v>
      </c>
      <c r="J968">
        <f>IF($A968="",0,IF(AND(OR('Cuadro-de-mando'!$B$4="(Todas)",'Cuadro-de-mando'!$B$4=$A968),OR('Cuadro-de-mando'!$E$4="(Todas)",'Cuadro-de-mando'!$E$4=$B968),OR('Cuadro-de-mando'!$H$4="(Todas)",'Cuadro-de-mando'!$H$4=$C968),OR('Cuadro-de-mando'!$K$4="(Todas)",'Cuadro-de-mando'!$K$4=$E968),OR('Cuadro-de-mando'!$N$4="(Todos)",'Cuadro-de-mando'!$N$4=$F968)),1,0))</f>
        <v>1</v>
      </c>
    </row>
    <row r="969" spans="1:10" x14ac:dyDescent="0.25">
      <c r="A969" t="str">
        <f>IF(Tienda_1!$A969="","","Tienda 1")</f>
        <v>Tienda 1</v>
      </c>
      <c r="B969" t="str">
        <f>IF($A969="","",Tienda_1!B969)</f>
        <v>Instrumentos musicales</v>
      </c>
      <c r="C969" t="str">
        <f>IF($A969="","",Tienda_1!G969)</f>
        <v>Medellín</v>
      </c>
      <c r="D969" t="str">
        <f>IF($A969="","",Tienda_1!F969)</f>
        <v>Maria Alfonso</v>
      </c>
      <c r="E969" t="str">
        <f>IF($A969="","",Tienda_1!I969)</f>
        <v>Nequi</v>
      </c>
      <c r="F969">
        <f>IF($A969="","",VALUE(RIGHT(Tienda_1!E969,4)))</f>
        <v>2022</v>
      </c>
      <c r="G969">
        <f>IF($A969="","",Tienda_1!C969)</f>
        <v>404000</v>
      </c>
      <c r="H969">
        <f>IF($A969="","",Tienda_1!D969)</f>
        <v>19700</v>
      </c>
      <c r="I969">
        <f>IF($A969="","",Tienda_1!H969)</f>
        <v>1</v>
      </c>
      <c r="J969">
        <f>IF($A969="",0,IF(AND(OR('Cuadro-de-mando'!$B$4="(Todas)",'Cuadro-de-mando'!$B$4=$A969),OR('Cuadro-de-mando'!$E$4="(Todas)",'Cuadro-de-mando'!$E$4=$B969),OR('Cuadro-de-mando'!$H$4="(Todas)",'Cuadro-de-mando'!$H$4=$C969),OR('Cuadro-de-mando'!$K$4="(Todas)",'Cuadro-de-mando'!$K$4=$E969),OR('Cuadro-de-mando'!$N$4="(Todos)",'Cuadro-de-mando'!$N$4=$F969)),1,0))</f>
        <v>1</v>
      </c>
    </row>
    <row r="970" spans="1:10" x14ac:dyDescent="0.25">
      <c r="A970" t="str">
        <f>IF(Tienda_1!$A970="","","Tienda 1")</f>
        <v>Tienda 1</v>
      </c>
      <c r="B970" t="str">
        <f>IF($A970="","",Tienda_1!B970)</f>
        <v>Juguetes</v>
      </c>
      <c r="C970" t="str">
        <f>IF($A970="","",Tienda_1!G970)</f>
        <v>Bogotá</v>
      </c>
      <c r="D970" t="str">
        <f>IF($A970="","",Tienda_1!F970)</f>
        <v>Felipe Santos</v>
      </c>
      <c r="E970" t="str">
        <f>IF($A970="","",Tienda_1!I970)</f>
        <v>Tarjeta de crédito</v>
      </c>
      <c r="F970">
        <f>IF($A970="","",VALUE(RIGHT(Tienda_1!E970,4)))</f>
        <v>2021</v>
      </c>
      <c r="G970">
        <f>IF($A970="","",Tienda_1!C970)</f>
        <v>58000</v>
      </c>
      <c r="H970">
        <f>IF($A970="","",Tienda_1!D970)</f>
        <v>3800</v>
      </c>
      <c r="I970">
        <f>IF($A970="","",Tienda_1!H970)</f>
        <v>5</v>
      </c>
      <c r="J970">
        <f>IF($A970="",0,IF(AND(OR('Cuadro-de-mando'!$B$4="(Todas)",'Cuadro-de-mando'!$B$4=$A970),OR('Cuadro-de-mando'!$E$4="(Todas)",'Cuadro-de-mando'!$E$4=$B970),OR('Cuadro-de-mando'!$H$4="(Todas)",'Cuadro-de-mando'!$H$4=$C970),OR('Cuadro-de-mando'!$K$4="(Todas)",'Cuadro-de-mando'!$K$4=$E970),OR('Cuadro-de-mando'!$N$4="(Todos)",'Cuadro-de-mando'!$N$4=$F970)),1,0))</f>
        <v>1</v>
      </c>
    </row>
    <row r="971" spans="1:10" x14ac:dyDescent="0.25">
      <c r="A971" t="str">
        <f>IF(Tienda_1!$A971="","","Tienda 1")</f>
        <v>Tienda 1</v>
      </c>
      <c r="B971" t="str">
        <f>IF($A971="","",Tienda_1!B971)</f>
        <v>Muebles</v>
      </c>
      <c r="C971" t="str">
        <f>IF($A971="","",Tienda_1!G971)</f>
        <v>Medellín</v>
      </c>
      <c r="D971" t="str">
        <f>IF($A971="","",Tienda_1!F971)</f>
        <v>Blanca Ramirez</v>
      </c>
      <c r="E971" t="str">
        <f>IF($A971="","",Tienda_1!I971)</f>
        <v>Nequi</v>
      </c>
      <c r="F971">
        <f>IF($A971="","",VALUE(RIGHT(Tienda_1!E971,4)))</f>
        <v>2022</v>
      </c>
      <c r="G971">
        <f>IF($A971="","",Tienda_1!C971)</f>
        <v>316400</v>
      </c>
      <c r="H971">
        <f>IF($A971="","",Tienda_1!D971)</f>
        <v>15000</v>
      </c>
      <c r="I971">
        <f>IF($A971="","",Tienda_1!H971)</f>
        <v>1</v>
      </c>
      <c r="J971">
        <f>IF($A971="",0,IF(AND(OR('Cuadro-de-mando'!$B$4="(Todas)",'Cuadro-de-mando'!$B$4=$A971),OR('Cuadro-de-mando'!$E$4="(Todas)",'Cuadro-de-mando'!$E$4=$B971),OR('Cuadro-de-mando'!$H$4="(Todas)",'Cuadro-de-mando'!$H$4=$C971),OR('Cuadro-de-mando'!$K$4="(Todas)",'Cuadro-de-mando'!$K$4=$E971),OR('Cuadro-de-mando'!$N$4="(Todos)",'Cuadro-de-mando'!$N$4=$F971)),1,0))</f>
        <v>1</v>
      </c>
    </row>
    <row r="972" spans="1:10" x14ac:dyDescent="0.25">
      <c r="A972" t="str">
        <f>IF(Tienda_1!$A972="","","Tienda 1")</f>
        <v>Tienda 1</v>
      </c>
      <c r="B972" t="str">
        <f>IF($A972="","",Tienda_1!B972)</f>
        <v>Muebles</v>
      </c>
      <c r="C972" t="str">
        <f>IF($A972="","",Tienda_1!G972)</f>
        <v>Santa Marta</v>
      </c>
      <c r="D972" t="str">
        <f>IF($A972="","",Tienda_1!F972)</f>
        <v>Camila Rivera</v>
      </c>
      <c r="E972" t="str">
        <f>IF($A972="","",Tienda_1!I972)</f>
        <v>Tarjeta de crédito</v>
      </c>
      <c r="F972">
        <f>IF($A972="","",VALUE(RIGHT(Tienda_1!E972,4)))</f>
        <v>2022</v>
      </c>
      <c r="G972">
        <f>IF($A972="","",Tienda_1!C972)</f>
        <v>216300</v>
      </c>
      <c r="H972">
        <f>IF($A972="","",Tienda_1!D972)</f>
        <v>11900</v>
      </c>
      <c r="I972">
        <f>IF($A972="","",Tienda_1!H972)</f>
        <v>4</v>
      </c>
      <c r="J972">
        <f>IF($A972="",0,IF(AND(OR('Cuadro-de-mando'!$B$4="(Todas)",'Cuadro-de-mando'!$B$4=$A972),OR('Cuadro-de-mando'!$E$4="(Todas)",'Cuadro-de-mando'!$E$4=$B972),OR('Cuadro-de-mando'!$H$4="(Todas)",'Cuadro-de-mando'!$H$4=$C972),OR('Cuadro-de-mando'!$K$4="(Todas)",'Cuadro-de-mando'!$K$4=$E972),OR('Cuadro-de-mando'!$N$4="(Todos)",'Cuadro-de-mando'!$N$4=$F972)),1,0))</f>
        <v>1</v>
      </c>
    </row>
    <row r="973" spans="1:10" x14ac:dyDescent="0.25">
      <c r="A973" t="str">
        <f>IF(Tienda_1!$A973="","","Tienda 1")</f>
        <v>Tienda 1</v>
      </c>
      <c r="B973" t="str">
        <f>IF($A973="","",Tienda_1!B973)</f>
        <v>Electrónicos</v>
      </c>
      <c r="C973" t="str">
        <f>IF($A973="","",Tienda_1!G973)</f>
        <v>Cali</v>
      </c>
      <c r="D973" t="str">
        <f>IF($A973="","",Tienda_1!F973)</f>
        <v>Camila Rivera</v>
      </c>
      <c r="E973" t="str">
        <f>IF($A973="","",Tienda_1!I973)</f>
        <v>Tarjeta de crédito</v>
      </c>
      <c r="F973">
        <f>IF($A973="","",VALUE(RIGHT(Tienda_1!E973,4)))</f>
        <v>2020</v>
      </c>
      <c r="G973">
        <f>IF($A973="","",Tienda_1!C973)</f>
        <v>246000</v>
      </c>
      <c r="H973">
        <f>IF($A973="","",Tienda_1!D973)</f>
        <v>13500</v>
      </c>
      <c r="I973">
        <f>IF($A973="","",Tienda_1!H973)</f>
        <v>4</v>
      </c>
      <c r="J973">
        <f>IF($A973="",0,IF(AND(OR('Cuadro-de-mando'!$B$4="(Todas)",'Cuadro-de-mando'!$B$4=$A973),OR('Cuadro-de-mando'!$E$4="(Todas)",'Cuadro-de-mando'!$E$4=$B973),OR('Cuadro-de-mando'!$H$4="(Todas)",'Cuadro-de-mando'!$H$4=$C973),OR('Cuadro-de-mando'!$K$4="(Todas)",'Cuadro-de-mando'!$K$4=$E973),OR('Cuadro-de-mando'!$N$4="(Todos)",'Cuadro-de-mando'!$N$4=$F973)),1,0))</f>
        <v>1</v>
      </c>
    </row>
    <row r="974" spans="1:10" x14ac:dyDescent="0.25">
      <c r="A974" t="str">
        <f>IF(Tienda_1!$A974="","","Tienda 1")</f>
        <v>Tienda 1</v>
      </c>
      <c r="B974" t="str">
        <f>IF($A974="","",Tienda_1!B974)</f>
        <v>Juguetes</v>
      </c>
      <c r="C974" t="str">
        <f>IF($A974="","",Tienda_1!G974)</f>
        <v>Medellín</v>
      </c>
      <c r="D974" t="str">
        <f>IF($A974="","",Tienda_1!F974)</f>
        <v>Santiago Silva</v>
      </c>
      <c r="E974" t="str">
        <f>IF($A974="","",Tienda_1!I974)</f>
        <v>Tarjeta de crédito</v>
      </c>
      <c r="F974">
        <f>IF($A974="","",VALUE(RIGHT(Tienda_1!E974,4)))</f>
        <v>2020</v>
      </c>
      <c r="G974">
        <f>IF($A974="","",Tienda_1!C974)</f>
        <v>52200</v>
      </c>
      <c r="H974">
        <f>IF($A974="","",Tienda_1!D974)</f>
        <v>1000</v>
      </c>
      <c r="I974">
        <f>IF($A974="","",Tienda_1!H974)</f>
        <v>1</v>
      </c>
      <c r="J974">
        <f>IF($A974="",0,IF(AND(OR('Cuadro-de-mando'!$B$4="(Todas)",'Cuadro-de-mando'!$B$4=$A974),OR('Cuadro-de-mando'!$E$4="(Todas)",'Cuadro-de-mando'!$E$4=$B974),OR('Cuadro-de-mando'!$H$4="(Todas)",'Cuadro-de-mando'!$H$4=$C974),OR('Cuadro-de-mando'!$K$4="(Todas)",'Cuadro-de-mando'!$K$4=$E974),OR('Cuadro-de-mando'!$N$4="(Todos)",'Cuadro-de-mando'!$N$4=$F974)),1,0))</f>
        <v>1</v>
      </c>
    </row>
    <row r="975" spans="1:10" x14ac:dyDescent="0.25">
      <c r="A975" t="str">
        <f>IF(Tienda_1!$A975="","","Tienda 1")</f>
        <v>Tienda 1</v>
      </c>
      <c r="B975" t="str">
        <f>IF($A975="","",Tienda_1!B975)</f>
        <v>Electrónicos</v>
      </c>
      <c r="C975" t="str">
        <f>IF($A975="","",Tienda_1!G975)</f>
        <v>Medellín</v>
      </c>
      <c r="D975" t="str">
        <f>IF($A975="","",Tienda_1!F975)</f>
        <v>Felipe Santos</v>
      </c>
      <c r="E975" t="str">
        <f>IF($A975="","",Tienda_1!I975)</f>
        <v>Tarjeta de crédito</v>
      </c>
      <c r="F975">
        <f>IF($A975="","",VALUE(RIGHT(Tienda_1!E975,4)))</f>
        <v>2021</v>
      </c>
      <c r="G975">
        <f>IF($A975="","",Tienda_1!C975)</f>
        <v>2806900</v>
      </c>
      <c r="H975">
        <f>IF($A975="","",Tienda_1!D975)</f>
        <v>147600</v>
      </c>
      <c r="I975">
        <f>IF($A975="","",Tienda_1!H975)</f>
        <v>5</v>
      </c>
      <c r="J975">
        <f>IF($A975="",0,IF(AND(OR('Cuadro-de-mando'!$B$4="(Todas)",'Cuadro-de-mando'!$B$4=$A975),OR('Cuadro-de-mando'!$E$4="(Todas)",'Cuadro-de-mando'!$E$4=$B975),OR('Cuadro-de-mando'!$H$4="(Todas)",'Cuadro-de-mando'!$H$4=$C975),OR('Cuadro-de-mando'!$K$4="(Todas)",'Cuadro-de-mando'!$K$4=$E975),OR('Cuadro-de-mando'!$N$4="(Todos)",'Cuadro-de-mando'!$N$4=$F975)),1,0))</f>
        <v>1</v>
      </c>
    </row>
    <row r="976" spans="1:10" x14ac:dyDescent="0.25">
      <c r="A976" t="str">
        <f>IF(Tienda_1!$A976="","","Tienda 1")</f>
        <v>Tienda 1</v>
      </c>
      <c r="B976" t="str">
        <f>IF($A976="","",Tienda_1!B976)</f>
        <v>Muebles</v>
      </c>
      <c r="C976" t="str">
        <f>IF($A976="","",Tienda_1!G976)</f>
        <v>Medellín</v>
      </c>
      <c r="D976" t="str">
        <f>IF($A976="","",Tienda_1!F976)</f>
        <v>Blanca Ramirez</v>
      </c>
      <c r="E976" t="str">
        <f>IF($A976="","",Tienda_1!I976)</f>
        <v>Tarjeta de crédito</v>
      </c>
      <c r="F976">
        <f>IF($A976="","",VALUE(RIGHT(Tienda_1!E976,4)))</f>
        <v>2022</v>
      </c>
      <c r="G976">
        <f>IF($A976="","",Tienda_1!C976)</f>
        <v>284400</v>
      </c>
      <c r="H976">
        <f>IF($A976="","",Tienda_1!D976)</f>
        <v>13300</v>
      </c>
      <c r="I976">
        <f>IF($A976="","",Tienda_1!H976)</f>
        <v>3</v>
      </c>
      <c r="J976">
        <f>IF($A976="",0,IF(AND(OR('Cuadro-de-mando'!$B$4="(Todas)",'Cuadro-de-mando'!$B$4=$A976),OR('Cuadro-de-mando'!$E$4="(Todas)",'Cuadro-de-mando'!$E$4=$B976),OR('Cuadro-de-mando'!$H$4="(Todas)",'Cuadro-de-mando'!$H$4=$C976),OR('Cuadro-de-mando'!$K$4="(Todas)",'Cuadro-de-mando'!$K$4=$E976),OR('Cuadro-de-mando'!$N$4="(Todos)",'Cuadro-de-mando'!$N$4=$F976)),1,0))</f>
        <v>1</v>
      </c>
    </row>
    <row r="977" spans="1:10" x14ac:dyDescent="0.25">
      <c r="A977" t="str">
        <f>IF(Tienda_1!$A977="","","Tienda 1")</f>
        <v>Tienda 1</v>
      </c>
      <c r="B977" t="str">
        <f>IF($A977="","",Tienda_1!B977)</f>
        <v>Muebles</v>
      </c>
      <c r="C977" t="str">
        <f>IF($A977="","",Tienda_1!G977)</f>
        <v>Armenia</v>
      </c>
      <c r="D977" t="str">
        <f>IF($A977="","",Tienda_1!F977)</f>
        <v>Ángel Rodriguez</v>
      </c>
      <c r="E977" t="str">
        <f>IF($A977="","",Tienda_1!I977)</f>
        <v>Tarjeta de crédito</v>
      </c>
      <c r="F977">
        <f>IF($A977="","",VALUE(RIGHT(Tienda_1!E977,4)))</f>
        <v>2021</v>
      </c>
      <c r="G977">
        <f>IF($A977="","",Tienda_1!C977)</f>
        <v>259700</v>
      </c>
      <c r="H977">
        <f>IF($A977="","",Tienda_1!D977)</f>
        <v>12000</v>
      </c>
      <c r="I977">
        <f>IF($A977="","",Tienda_1!H977)</f>
        <v>5</v>
      </c>
      <c r="J977">
        <f>IF($A977="",0,IF(AND(OR('Cuadro-de-mando'!$B$4="(Todas)",'Cuadro-de-mando'!$B$4=$A977),OR('Cuadro-de-mando'!$E$4="(Todas)",'Cuadro-de-mando'!$E$4=$B977),OR('Cuadro-de-mando'!$H$4="(Todas)",'Cuadro-de-mando'!$H$4=$C977),OR('Cuadro-de-mando'!$K$4="(Todas)",'Cuadro-de-mando'!$K$4=$E977),OR('Cuadro-de-mando'!$N$4="(Todos)",'Cuadro-de-mando'!$N$4=$F977)),1,0))</f>
        <v>1</v>
      </c>
    </row>
    <row r="978" spans="1:10" x14ac:dyDescent="0.25">
      <c r="A978" t="str">
        <f>IF(Tienda_1!$A978="","","Tienda 1")</f>
        <v>Tienda 1</v>
      </c>
      <c r="B978" t="str">
        <f>IF($A978="","",Tienda_1!B978)</f>
        <v>Electrónicos</v>
      </c>
      <c r="C978" t="str">
        <f>IF($A978="","",Tienda_1!G978)</f>
        <v>Medellín</v>
      </c>
      <c r="D978" t="str">
        <f>IF($A978="","",Tienda_1!F978)</f>
        <v>Blanca Ramirez</v>
      </c>
      <c r="E978" t="str">
        <f>IF($A978="","",Tienda_1!I978)</f>
        <v>Tarjeta de crédito</v>
      </c>
      <c r="F978">
        <f>IF($A978="","",VALUE(RIGHT(Tienda_1!E978,4)))</f>
        <v>2021</v>
      </c>
      <c r="G978">
        <f>IF($A978="","",Tienda_1!C978)</f>
        <v>1504800</v>
      </c>
      <c r="H978">
        <f>IF($A978="","",Tienda_1!D978)</f>
        <v>86000</v>
      </c>
      <c r="I978">
        <f>IF($A978="","",Tienda_1!H978)</f>
        <v>3</v>
      </c>
      <c r="J978">
        <f>IF($A978="",0,IF(AND(OR('Cuadro-de-mando'!$B$4="(Todas)",'Cuadro-de-mando'!$B$4=$A978),OR('Cuadro-de-mando'!$E$4="(Todas)",'Cuadro-de-mando'!$E$4=$B978),OR('Cuadro-de-mando'!$H$4="(Todas)",'Cuadro-de-mando'!$H$4=$C978),OR('Cuadro-de-mando'!$K$4="(Todas)",'Cuadro-de-mando'!$K$4=$E978),OR('Cuadro-de-mando'!$N$4="(Todos)",'Cuadro-de-mando'!$N$4=$F978)),1,0))</f>
        <v>1</v>
      </c>
    </row>
    <row r="979" spans="1:10" x14ac:dyDescent="0.25">
      <c r="A979" t="str">
        <f>IF(Tienda_1!$A979="","","Tienda 1")</f>
        <v>Tienda 1</v>
      </c>
      <c r="B979" t="str">
        <f>IF($A979="","",Tienda_1!B979)</f>
        <v>Libros</v>
      </c>
      <c r="C979" t="str">
        <f>IF($A979="","",Tienda_1!G979)</f>
        <v>Barranquilla</v>
      </c>
      <c r="D979" t="str">
        <f>IF($A979="","",Tienda_1!F979)</f>
        <v>Juliana Costa</v>
      </c>
      <c r="E979" t="str">
        <f>IF($A979="","",Tienda_1!I979)</f>
        <v>Cupón</v>
      </c>
      <c r="F979">
        <f>IF($A979="","",VALUE(RIGHT(Tienda_1!E979,4)))</f>
        <v>2021</v>
      </c>
      <c r="G979">
        <f>IF($A979="","",Tienda_1!C979)</f>
        <v>36200</v>
      </c>
      <c r="H979">
        <f>IF($A979="","",Tienda_1!D979)</f>
        <v>4300</v>
      </c>
      <c r="I979">
        <f>IF($A979="","",Tienda_1!H979)</f>
        <v>5</v>
      </c>
      <c r="J979">
        <f>IF($A979="",0,IF(AND(OR('Cuadro-de-mando'!$B$4="(Todas)",'Cuadro-de-mando'!$B$4=$A979),OR('Cuadro-de-mando'!$E$4="(Todas)",'Cuadro-de-mando'!$E$4=$B979),OR('Cuadro-de-mando'!$H$4="(Todas)",'Cuadro-de-mando'!$H$4=$C979),OR('Cuadro-de-mando'!$K$4="(Todas)",'Cuadro-de-mando'!$K$4=$E979),OR('Cuadro-de-mando'!$N$4="(Todos)",'Cuadro-de-mando'!$N$4=$F979)),1,0))</f>
        <v>1</v>
      </c>
    </row>
    <row r="980" spans="1:10" x14ac:dyDescent="0.25">
      <c r="A980" t="str">
        <f>IF(Tienda_1!$A980="","","Tienda 1")</f>
        <v>Tienda 1</v>
      </c>
      <c r="B980" t="str">
        <f>IF($A980="","",Tienda_1!B980)</f>
        <v>Electrónicos</v>
      </c>
      <c r="C980" t="str">
        <f>IF($A980="","",Tienda_1!G980)</f>
        <v>Cali</v>
      </c>
      <c r="D980" t="str">
        <f>IF($A980="","",Tienda_1!F980)</f>
        <v>Blanca Ramirez</v>
      </c>
      <c r="E980" t="str">
        <f>IF($A980="","",Tienda_1!I980)</f>
        <v>Tarjeta de crédito</v>
      </c>
      <c r="F980">
        <f>IF($A980="","",VALUE(RIGHT(Tienda_1!E980,4)))</f>
        <v>2020</v>
      </c>
      <c r="G980">
        <f>IF($A980="","",Tienda_1!C980)</f>
        <v>1890400</v>
      </c>
      <c r="H980">
        <f>IF($A980="","",Tienda_1!D980)</f>
        <v>106300</v>
      </c>
      <c r="I980">
        <f>IF($A980="","",Tienda_1!H980)</f>
        <v>5</v>
      </c>
      <c r="J980">
        <f>IF($A980="",0,IF(AND(OR('Cuadro-de-mando'!$B$4="(Todas)",'Cuadro-de-mando'!$B$4=$A980),OR('Cuadro-de-mando'!$E$4="(Todas)",'Cuadro-de-mando'!$E$4=$B980),OR('Cuadro-de-mando'!$H$4="(Todas)",'Cuadro-de-mando'!$H$4=$C980),OR('Cuadro-de-mando'!$K$4="(Todas)",'Cuadro-de-mando'!$K$4=$E980),OR('Cuadro-de-mando'!$N$4="(Todos)",'Cuadro-de-mando'!$N$4=$F980)),1,0))</f>
        <v>1</v>
      </c>
    </row>
    <row r="981" spans="1:10" x14ac:dyDescent="0.25">
      <c r="A981" t="str">
        <f>IF(Tienda_1!$A981="","","Tienda 1")</f>
        <v>Tienda 1</v>
      </c>
      <c r="B981" t="str">
        <f>IF($A981="","",Tienda_1!B981)</f>
        <v>Deportes y diversión</v>
      </c>
      <c r="C981" t="str">
        <f>IF($A981="","",Tienda_1!G981)</f>
        <v>Barranquilla</v>
      </c>
      <c r="D981" t="str">
        <f>IF($A981="","",Tienda_1!F981)</f>
        <v>Felipe Santos</v>
      </c>
      <c r="E981" t="str">
        <f>IF($A981="","",Tienda_1!I981)</f>
        <v>Tarjeta de crédito</v>
      </c>
      <c r="F981">
        <f>IF($A981="","",VALUE(RIGHT(Tienda_1!E981,4)))</f>
        <v>2021</v>
      </c>
      <c r="G981">
        <f>IF($A981="","",Tienda_1!C981)</f>
        <v>92800</v>
      </c>
      <c r="H981">
        <f>IF($A981="","",Tienda_1!D981)</f>
        <v>5600</v>
      </c>
      <c r="I981">
        <f>IF($A981="","",Tienda_1!H981)</f>
        <v>1</v>
      </c>
      <c r="J981">
        <f>IF($A981="",0,IF(AND(OR('Cuadro-de-mando'!$B$4="(Todas)",'Cuadro-de-mando'!$B$4=$A981),OR('Cuadro-de-mando'!$E$4="(Todas)",'Cuadro-de-mando'!$E$4=$B981),OR('Cuadro-de-mando'!$H$4="(Todas)",'Cuadro-de-mando'!$H$4=$C981),OR('Cuadro-de-mando'!$K$4="(Todas)",'Cuadro-de-mando'!$K$4=$E981),OR('Cuadro-de-mando'!$N$4="(Todos)",'Cuadro-de-mando'!$N$4=$F981)),1,0))</f>
        <v>1</v>
      </c>
    </row>
    <row r="982" spans="1:10" x14ac:dyDescent="0.25">
      <c r="A982" t="str">
        <f>IF(Tienda_1!$A982="","","Tienda 1")</f>
        <v>Tienda 1</v>
      </c>
      <c r="B982" t="str">
        <f>IF($A982="","",Tienda_1!B982)</f>
        <v>Muebles</v>
      </c>
      <c r="C982" t="str">
        <f>IF($A982="","",Tienda_1!G982)</f>
        <v>Bogotá</v>
      </c>
      <c r="D982" t="str">
        <f>IF($A982="","",Tienda_1!F982)</f>
        <v>Mariana Herrera</v>
      </c>
      <c r="E982" t="str">
        <f>IF($A982="","",Tienda_1!I982)</f>
        <v>Tarjeta de crédito</v>
      </c>
      <c r="F982">
        <f>IF($A982="","",VALUE(RIGHT(Tienda_1!E982,4)))</f>
        <v>2022</v>
      </c>
      <c r="G982">
        <f>IF($A982="","",Tienda_1!C982)</f>
        <v>242200</v>
      </c>
      <c r="H982">
        <f>IF($A982="","",Tienda_1!D982)</f>
        <v>13300</v>
      </c>
      <c r="I982">
        <f>IF($A982="","",Tienda_1!H982)</f>
        <v>5</v>
      </c>
      <c r="J982">
        <f>IF($A982="",0,IF(AND(OR('Cuadro-de-mando'!$B$4="(Todas)",'Cuadro-de-mando'!$B$4=$A982),OR('Cuadro-de-mando'!$E$4="(Todas)",'Cuadro-de-mando'!$E$4=$B982),OR('Cuadro-de-mando'!$H$4="(Todas)",'Cuadro-de-mando'!$H$4=$C982),OR('Cuadro-de-mando'!$K$4="(Todas)",'Cuadro-de-mando'!$K$4=$E982),OR('Cuadro-de-mando'!$N$4="(Todos)",'Cuadro-de-mando'!$N$4=$F982)),1,0))</f>
        <v>1</v>
      </c>
    </row>
    <row r="983" spans="1:10" x14ac:dyDescent="0.25">
      <c r="A983" t="str">
        <f>IF(Tienda_1!$A983="","","Tienda 1")</f>
        <v>Tienda 1</v>
      </c>
      <c r="B983" t="str">
        <f>IF($A983="","",Tienda_1!B983)</f>
        <v>Juguetes</v>
      </c>
      <c r="C983" t="str">
        <f>IF($A983="","",Tienda_1!G983)</f>
        <v>Bogotá</v>
      </c>
      <c r="D983" t="str">
        <f>IF($A983="","",Tienda_1!F983)</f>
        <v>Beatriz Morales</v>
      </c>
      <c r="E983" t="str">
        <f>IF($A983="","",Tienda_1!I983)</f>
        <v>Nequi</v>
      </c>
      <c r="F983">
        <f>IF($A983="","",VALUE(RIGHT(Tienda_1!E983,4)))</f>
        <v>2022</v>
      </c>
      <c r="G983">
        <f>IF($A983="","",Tienda_1!C983)</f>
        <v>33600</v>
      </c>
      <c r="H983">
        <f>IF($A983="","",Tienda_1!D983)</f>
        <v>2200</v>
      </c>
      <c r="I983">
        <f>IF($A983="","",Tienda_1!H983)</f>
        <v>4</v>
      </c>
      <c r="J983">
        <f>IF($A983="",0,IF(AND(OR('Cuadro-de-mando'!$B$4="(Todas)",'Cuadro-de-mando'!$B$4=$A983),OR('Cuadro-de-mando'!$E$4="(Todas)",'Cuadro-de-mando'!$E$4=$B983),OR('Cuadro-de-mando'!$H$4="(Todas)",'Cuadro-de-mando'!$H$4=$C983),OR('Cuadro-de-mando'!$K$4="(Todas)",'Cuadro-de-mando'!$K$4=$E983),OR('Cuadro-de-mando'!$N$4="(Todos)",'Cuadro-de-mando'!$N$4=$F983)),1,0))</f>
        <v>1</v>
      </c>
    </row>
    <row r="984" spans="1:10" x14ac:dyDescent="0.25">
      <c r="A984" t="str">
        <f>IF(Tienda_1!$A984="","","Tienda 1")</f>
        <v>Tienda 1</v>
      </c>
      <c r="B984" t="str">
        <f>IF($A984="","",Tienda_1!B984)</f>
        <v>Muebles</v>
      </c>
      <c r="C984" t="str">
        <f>IF($A984="","",Tienda_1!G984)</f>
        <v>Bogotá</v>
      </c>
      <c r="D984" t="str">
        <f>IF($A984="","",Tienda_1!F984)</f>
        <v>Felipe Santos</v>
      </c>
      <c r="E984" t="str">
        <f>IF($A984="","",Tienda_1!I984)</f>
        <v>Tarjeta de crédito</v>
      </c>
      <c r="F984">
        <f>IF($A984="","",VALUE(RIGHT(Tienda_1!E984,4)))</f>
        <v>2020</v>
      </c>
      <c r="G984">
        <f>IF($A984="","",Tienda_1!C984)</f>
        <v>484100</v>
      </c>
      <c r="H984">
        <f>IF($A984="","",Tienda_1!D984)</f>
        <v>26200</v>
      </c>
      <c r="I984">
        <f>IF($A984="","",Tienda_1!H984)</f>
        <v>4</v>
      </c>
      <c r="J984">
        <f>IF($A984="",0,IF(AND(OR('Cuadro-de-mando'!$B$4="(Todas)",'Cuadro-de-mando'!$B$4=$A984),OR('Cuadro-de-mando'!$E$4="(Todas)",'Cuadro-de-mando'!$E$4=$B984),OR('Cuadro-de-mando'!$H$4="(Todas)",'Cuadro-de-mando'!$H$4=$C984),OR('Cuadro-de-mando'!$K$4="(Todas)",'Cuadro-de-mando'!$K$4=$E984),OR('Cuadro-de-mando'!$N$4="(Todos)",'Cuadro-de-mando'!$N$4=$F984)),1,0))</f>
        <v>1</v>
      </c>
    </row>
    <row r="985" spans="1:10" x14ac:dyDescent="0.25">
      <c r="A985" t="str">
        <f>IF(Tienda_1!$A985="","","Tienda 1")</f>
        <v>Tienda 1</v>
      </c>
      <c r="B985" t="str">
        <f>IF($A985="","",Tienda_1!B985)</f>
        <v>Electrodomésticos</v>
      </c>
      <c r="C985" t="str">
        <f>IF($A985="","",Tienda_1!G985)</f>
        <v>Medellín</v>
      </c>
      <c r="D985" t="str">
        <f>IF($A985="","",Tienda_1!F985)</f>
        <v>Rafael Acosta</v>
      </c>
      <c r="E985" t="str">
        <f>IF($A985="","",Tienda_1!I985)</f>
        <v>Tarjeta de crédito</v>
      </c>
      <c r="F985">
        <f>IF($A985="","",VALUE(RIGHT(Tienda_1!E985,4)))</f>
        <v>2020</v>
      </c>
      <c r="G985">
        <f>IF($A985="","",Tienda_1!C985)</f>
        <v>1088900</v>
      </c>
      <c r="H985">
        <f>IF($A985="","",Tienda_1!D985)</f>
        <v>56200</v>
      </c>
      <c r="I985">
        <f>IF($A985="","",Tienda_1!H985)</f>
        <v>3</v>
      </c>
      <c r="J985">
        <f>IF($A985="",0,IF(AND(OR('Cuadro-de-mando'!$B$4="(Todas)",'Cuadro-de-mando'!$B$4=$A985),OR('Cuadro-de-mando'!$E$4="(Todas)",'Cuadro-de-mando'!$E$4=$B985),OR('Cuadro-de-mando'!$H$4="(Todas)",'Cuadro-de-mando'!$H$4=$C985),OR('Cuadro-de-mando'!$K$4="(Todas)",'Cuadro-de-mando'!$K$4=$E985),OR('Cuadro-de-mando'!$N$4="(Todos)",'Cuadro-de-mando'!$N$4=$F985)),1,0))</f>
        <v>1</v>
      </c>
    </row>
    <row r="986" spans="1:10" x14ac:dyDescent="0.25">
      <c r="A986" t="str">
        <f>IF(Tienda_1!$A986="","","Tienda 1")</f>
        <v>Tienda 1</v>
      </c>
      <c r="B986" t="str">
        <f>IF($A986="","",Tienda_1!B986)</f>
        <v>Juguetes</v>
      </c>
      <c r="C986" t="str">
        <f>IF($A986="","",Tienda_1!G986)</f>
        <v>Barranquilla</v>
      </c>
      <c r="D986" t="str">
        <f>IF($A986="","",Tienda_1!F986)</f>
        <v>Rafael Acosta</v>
      </c>
      <c r="E986" t="str">
        <f>IF($A986="","",Tienda_1!I986)</f>
        <v>Tarjeta de crédito</v>
      </c>
      <c r="F986">
        <f>IF($A986="","",VALUE(RIGHT(Tienda_1!E986,4)))</f>
        <v>2020</v>
      </c>
      <c r="G986">
        <f>IF($A986="","",Tienda_1!C986)</f>
        <v>25100</v>
      </c>
      <c r="H986">
        <f>IF($A986="","",Tienda_1!D986)</f>
        <v>0</v>
      </c>
      <c r="I986">
        <f>IF($A986="","",Tienda_1!H986)</f>
        <v>5</v>
      </c>
      <c r="J986">
        <f>IF($A986="",0,IF(AND(OR('Cuadro-de-mando'!$B$4="(Todas)",'Cuadro-de-mando'!$B$4=$A986),OR('Cuadro-de-mando'!$E$4="(Todas)",'Cuadro-de-mando'!$E$4=$B986),OR('Cuadro-de-mando'!$H$4="(Todas)",'Cuadro-de-mando'!$H$4=$C986),OR('Cuadro-de-mando'!$K$4="(Todas)",'Cuadro-de-mando'!$K$4=$E986),OR('Cuadro-de-mando'!$N$4="(Todos)",'Cuadro-de-mando'!$N$4=$F986)),1,0))</f>
        <v>1</v>
      </c>
    </row>
    <row r="987" spans="1:10" x14ac:dyDescent="0.25">
      <c r="A987" t="str">
        <f>IF(Tienda_1!$A987="","","Tienda 1")</f>
        <v>Tienda 1</v>
      </c>
      <c r="B987" t="str">
        <f>IF($A987="","",Tienda_1!B987)</f>
        <v>Deportes y diversión</v>
      </c>
      <c r="C987" t="str">
        <f>IF($A987="","",Tienda_1!G987)</f>
        <v>Bogotá</v>
      </c>
      <c r="D987" t="str">
        <f>IF($A987="","",Tienda_1!F987)</f>
        <v>Juan Fernandez</v>
      </c>
      <c r="E987" t="str">
        <f>IF($A987="","",Tienda_1!I987)</f>
        <v>Tarjeta de crédito</v>
      </c>
      <c r="F987">
        <f>IF($A987="","",VALUE(RIGHT(Tienda_1!E987,4)))</f>
        <v>2020</v>
      </c>
      <c r="G987">
        <f>IF($A987="","",Tienda_1!C987)</f>
        <v>14800</v>
      </c>
      <c r="H987">
        <f>IF($A987="","",Tienda_1!D987)</f>
        <v>1000</v>
      </c>
      <c r="I987">
        <f>IF($A987="","",Tienda_1!H987)</f>
        <v>3</v>
      </c>
      <c r="J987">
        <f>IF($A987="",0,IF(AND(OR('Cuadro-de-mando'!$B$4="(Todas)",'Cuadro-de-mando'!$B$4=$A987),OR('Cuadro-de-mando'!$E$4="(Todas)",'Cuadro-de-mando'!$E$4=$B987),OR('Cuadro-de-mando'!$H$4="(Todas)",'Cuadro-de-mando'!$H$4=$C987),OR('Cuadro-de-mando'!$K$4="(Todas)",'Cuadro-de-mando'!$K$4=$E987),OR('Cuadro-de-mando'!$N$4="(Todos)",'Cuadro-de-mando'!$N$4=$F987)),1,0))</f>
        <v>1</v>
      </c>
    </row>
    <row r="988" spans="1:10" x14ac:dyDescent="0.25">
      <c r="A988" t="str">
        <f>IF(Tienda_1!$A988="","","Tienda 1")</f>
        <v>Tienda 1</v>
      </c>
      <c r="B988" t="str">
        <f>IF($A988="","",Tienda_1!B988)</f>
        <v>Juguetes</v>
      </c>
      <c r="C988" t="str">
        <f>IF($A988="","",Tienda_1!G988)</f>
        <v>Bucaramanga</v>
      </c>
      <c r="D988" t="str">
        <f>IF($A988="","",Tienda_1!F988)</f>
        <v>Santiago Silva</v>
      </c>
      <c r="E988" t="str">
        <f>IF($A988="","",Tienda_1!I988)</f>
        <v>Tarjeta de crédito</v>
      </c>
      <c r="F988">
        <f>IF($A988="","",VALUE(RIGHT(Tienda_1!E988,4)))</f>
        <v>2020</v>
      </c>
      <c r="G988">
        <f>IF($A988="","",Tienda_1!C988)</f>
        <v>87000</v>
      </c>
      <c r="H988">
        <f>IF($A988="","",Tienda_1!D988)</f>
        <v>10700</v>
      </c>
      <c r="I988">
        <f>IF($A988="","",Tienda_1!H988)</f>
        <v>5</v>
      </c>
      <c r="J988">
        <f>IF($A988="",0,IF(AND(OR('Cuadro-de-mando'!$B$4="(Todas)",'Cuadro-de-mando'!$B$4=$A988),OR('Cuadro-de-mando'!$E$4="(Todas)",'Cuadro-de-mando'!$E$4=$B988),OR('Cuadro-de-mando'!$H$4="(Todas)",'Cuadro-de-mando'!$H$4=$C988),OR('Cuadro-de-mando'!$K$4="(Todas)",'Cuadro-de-mando'!$K$4=$E988),OR('Cuadro-de-mando'!$N$4="(Todos)",'Cuadro-de-mando'!$N$4=$F988)),1,0))</f>
        <v>1</v>
      </c>
    </row>
    <row r="989" spans="1:10" x14ac:dyDescent="0.25">
      <c r="A989" t="str">
        <f>IF(Tienda_1!$A989="","","Tienda 1")</f>
        <v>Tienda 1</v>
      </c>
      <c r="B989" t="str">
        <f>IF($A989="","",Tienda_1!B989)</f>
        <v>Artículos para el hogar</v>
      </c>
      <c r="C989" t="str">
        <f>IF($A989="","",Tienda_1!G989)</f>
        <v>Bogotá</v>
      </c>
      <c r="D989" t="str">
        <f>IF($A989="","",Tienda_1!F989)</f>
        <v>Rafael Acosta</v>
      </c>
      <c r="E989" t="str">
        <f>IF($A989="","",Tienda_1!I989)</f>
        <v>Tarjeta de crédito</v>
      </c>
      <c r="F989">
        <f>IF($A989="","",VALUE(RIGHT(Tienda_1!E989,4)))</f>
        <v>2020</v>
      </c>
      <c r="G989">
        <f>IF($A989="","",Tienda_1!C989)</f>
        <v>219000</v>
      </c>
      <c r="H989">
        <f>IF($A989="","",Tienda_1!D989)</f>
        <v>9800</v>
      </c>
      <c r="I989">
        <f>IF($A989="","",Tienda_1!H989)</f>
        <v>5</v>
      </c>
      <c r="J989">
        <f>IF($A989="",0,IF(AND(OR('Cuadro-de-mando'!$B$4="(Todas)",'Cuadro-de-mando'!$B$4=$A989),OR('Cuadro-de-mando'!$E$4="(Todas)",'Cuadro-de-mando'!$E$4=$B989),OR('Cuadro-de-mando'!$H$4="(Todas)",'Cuadro-de-mando'!$H$4=$C989),OR('Cuadro-de-mando'!$K$4="(Todas)",'Cuadro-de-mando'!$K$4=$E989),OR('Cuadro-de-mando'!$N$4="(Todos)",'Cuadro-de-mando'!$N$4=$F989)),1,0))</f>
        <v>1</v>
      </c>
    </row>
    <row r="990" spans="1:10" x14ac:dyDescent="0.25">
      <c r="A990" t="str">
        <f>IF(Tienda_1!$A990="","","Tienda 1")</f>
        <v>Tienda 1</v>
      </c>
      <c r="B990" t="str">
        <f>IF($A990="","",Tienda_1!B990)</f>
        <v>Electrónicos</v>
      </c>
      <c r="C990" t="str">
        <f>IF($A990="","",Tienda_1!G990)</f>
        <v>Bogotá</v>
      </c>
      <c r="D990" t="str">
        <f>IF($A990="","",Tienda_1!F990)</f>
        <v>Felipe Santos</v>
      </c>
      <c r="E990" t="str">
        <f>IF($A990="","",Tienda_1!I990)</f>
        <v>Tarjeta de crédito</v>
      </c>
      <c r="F990">
        <f>IF($A990="","",VALUE(RIGHT(Tienda_1!E990,4)))</f>
        <v>2022</v>
      </c>
      <c r="G990">
        <f>IF($A990="","",Tienda_1!C990)</f>
        <v>1870900</v>
      </c>
      <c r="H990">
        <f>IF($A990="","",Tienda_1!D990)</f>
        <v>97800</v>
      </c>
      <c r="I990">
        <f>IF($A990="","",Tienda_1!H990)</f>
        <v>5</v>
      </c>
      <c r="J990">
        <f>IF($A990="",0,IF(AND(OR('Cuadro-de-mando'!$B$4="(Todas)",'Cuadro-de-mando'!$B$4=$A990),OR('Cuadro-de-mando'!$E$4="(Todas)",'Cuadro-de-mando'!$E$4=$B990),OR('Cuadro-de-mando'!$H$4="(Todas)",'Cuadro-de-mando'!$H$4=$C990),OR('Cuadro-de-mando'!$K$4="(Todas)",'Cuadro-de-mando'!$K$4=$E990),OR('Cuadro-de-mando'!$N$4="(Todos)",'Cuadro-de-mando'!$N$4=$F990)),1,0))</f>
        <v>1</v>
      </c>
    </row>
    <row r="991" spans="1:10" x14ac:dyDescent="0.25">
      <c r="A991" t="str">
        <f>IF(Tienda_1!$A991="","","Tienda 1")</f>
        <v>Tienda 1</v>
      </c>
      <c r="B991" t="str">
        <f>IF($A991="","",Tienda_1!B991)</f>
        <v>Instrumentos musicales</v>
      </c>
      <c r="C991" t="str">
        <f>IF($A991="","",Tienda_1!G991)</f>
        <v>Bogotá</v>
      </c>
      <c r="D991" t="str">
        <f>IF($A991="","",Tienda_1!F991)</f>
        <v>Felipe Santos</v>
      </c>
      <c r="E991" t="str">
        <f>IF($A991="","",Tienda_1!I991)</f>
        <v>Nequi</v>
      </c>
      <c r="F991">
        <f>IF($A991="","",VALUE(RIGHT(Tienda_1!E991,4)))</f>
        <v>2022</v>
      </c>
      <c r="G991">
        <f>IF($A991="","",Tienda_1!C991)</f>
        <v>982400</v>
      </c>
      <c r="H991">
        <f>IF($A991="","",Tienda_1!D991)</f>
        <v>53000</v>
      </c>
      <c r="I991">
        <f>IF($A991="","",Tienda_1!H991)</f>
        <v>5</v>
      </c>
      <c r="J991">
        <f>IF($A991="",0,IF(AND(OR('Cuadro-de-mando'!$B$4="(Todas)",'Cuadro-de-mando'!$B$4=$A991),OR('Cuadro-de-mando'!$E$4="(Todas)",'Cuadro-de-mando'!$E$4=$B991),OR('Cuadro-de-mando'!$H$4="(Todas)",'Cuadro-de-mando'!$H$4=$C991),OR('Cuadro-de-mando'!$K$4="(Todas)",'Cuadro-de-mando'!$K$4=$E991),OR('Cuadro-de-mando'!$N$4="(Todos)",'Cuadro-de-mando'!$N$4=$F991)),1,0))</f>
        <v>1</v>
      </c>
    </row>
    <row r="992" spans="1:10" x14ac:dyDescent="0.25">
      <c r="A992" t="str">
        <f>IF(Tienda_1!$A992="","","Tienda 1")</f>
        <v>Tienda 1</v>
      </c>
      <c r="B992" t="str">
        <f>IF($A992="","",Tienda_1!B992)</f>
        <v>Juguetes</v>
      </c>
      <c r="C992" t="str">
        <f>IF($A992="","",Tienda_1!G992)</f>
        <v>Medellín</v>
      </c>
      <c r="D992" t="str">
        <f>IF($A992="","",Tienda_1!F992)</f>
        <v>Beatriz Morales</v>
      </c>
      <c r="E992" t="str">
        <f>IF($A992="","",Tienda_1!I992)</f>
        <v>Tarjeta de crédito</v>
      </c>
      <c r="F992">
        <f>IF($A992="","",VALUE(RIGHT(Tienda_1!E992,4)))</f>
        <v>2020</v>
      </c>
      <c r="G992">
        <f>IF($A992="","",Tienda_1!C992)</f>
        <v>36200</v>
      </c>
      <c r="H992">
        <f>IF($A992="","",Tienda_1!D992)</f>
        <v>4300</v>
      </c>
      <c r="I992">
        <f>IF($A992="","",Tienda_1!H992)</f>
        <v>5</v>
      </c>
      <c r="J992">
        <f>IF($A992="",0,IF(AND(OR('Cuadro-de-mando'!$B$4="(Todas)",'Cuadro-de-mando'!$B$4=$A992),OR('Cuadro-de-mando'!$E$4="(Todas)",'Cuadro-de-mando'!$E$4=$B992),OR('Cuadro-de-mando'!$H$4="(Todas)",'Cuadro-de-mando'!$H$4=$C992),OR('Cuadro-de-mando'!$K$4="(Todas)",'Cuadro-de-mando'!$K$4=$E992),OR('Cuadro-de-mando'!$N$4="(Todos)",'Cuadro-de-mando'!$N$4=$F992)),1,0))</f>
        <v>1</v>
      </c>
    </row>
    <row r="993" spans="1:10" x14ac:dyDescent="0.25">
      <c r="A993" t="str">
        <f>IF(Tienda_1!$A993="","","Tienda 1")</f>
        <v>Tienda 1</v>
      </c>
      <c r="B993" t="str">
        <f>IF($A993="","",Tienda_1!B993)</f>
        <v>Juguetes</v>
      </c>
      <c r="C993" t="str">
        <f>IF($A993="","",Tienda_1!G993)</f>
        <v>Pereira</v>
      </c>
      <c r="D993" t="str">
        <f>IF($A993="","",Tienda_1!F993)</f>
        <v>Juan Fernandez</v>
      </c>
      <c r="E993" t="str">
        <f>IF($A993="","",Tienda_1!I993)</f>
        <v>Tarjeta de crédito</v>
      </c>
      <c r="F993">
        <f>IF($A993="","",VALUE(RIGHT(Tienda_1!E993,4)))</f>
        <v>2021</v>
      </c>
      <c r="G993">
        <f>IF($A993="","",Tienda_1!C993)</f>
        <v>33500</v>
      </c>
      <c r="H993">
        <f>IF($A993="","",Tienda_1!D993)</f>
        <v>0</v>
      </c>
      <c r="I993">
        <f>IF($A993="","",Tienda_1!H993)</f>
        <v>1</v>
      </c>
      <c r="J993">
        <f>IF($A993="",0,IF(AND(OR('Cuadro-de-mando'!$B$4="(Todas)",'Cuadro-de-mando'!$B$4=$A993),OR('Cuadro-de-mando'!$E$4="(Todas)",'Cuadro-de-mando'!$E$4=$B993),OR('Cuadro-de-mando'!$H$4="(Todas)",'Cuadro-de-mando'!$H$4=$C993),OR('Cuadro-de-mando'!$K$4="(Todas)",'Cuadro-de-mando'!$K$4=$E993),OR('Cuadro-de-mando'!$N$4="(Todos)",'Cuadro-de-mando'!$N$4=$F993)),1,0))</f>
        <v>1</v>
      </c>
    </row>
    <row r="994" spans="1:10" x14ac:dyDescent="0.25">
      <c r="A994" t="str">
        <f>IF(Tienda_1!$A994="","","Tienda 1")</f>
        <v>Tienda 1</v>
      </c>
      <c r="B994" t="str">
        <f>IF($A994="","",Tienda_1!B994)</f>
        <v>Instrumentos musicales</v>
      </c>
      <c r="C994" t="str">
        <f>IF($A994="","",Tienda_1!G994)</f>
        <v>Leticia</v>
      </c>
      <c r="D994" t="str">
        <f>IF($A994="","",Tienda_1!F994)</f>
        <v>Camila Rivera</v>
      </c>
      <c r="E994" t="str">
        <f>IF($A994="","",Tienda_1!I994)</f>
        <v>Tarjeta de crédito</v>
      </c>
      <c r="F994">
        <f>IF($A994="","",VALUE(RIGHT(Tienda_1!E994,4)))</f>
        <v>2021</v>
      </c>
      <c r="G994">
        <f>IF($A994="","",Tienda_1!C994)</f>
        <v>923900</v>
      </c>
      <c r="H994">
        <f>IF($A994="","",Tienda_1!D994)</f>
        <v>53900</v>
      </c>
      <c r="I994">
        <f>IF($A994="","",Tienda_1!H994)</f>
        <v>5</v>
      </c>
      <c r="J994">
        <f>IF($A994="",0,IF(AND(OR('Cuadro-de-mando'!$B$4="(Todas)",'Cuadro-de-mando'!$B$4=$A994),OR('Cuadro-de-mando'!$E$4="(Todas)",'Cuadro-de-mando'!$E$4=$B994),OR('Cuadro-de-mando'!$H$4="(Todas)",'Cuadro-de-mando'!$H$4=$C994),OR('Cuadro-de-mando'!$K$4="(Todas)",'Cuadro-de-mando'!$K$4=$E994),OR('Cuadro-de-mando'!$N$4="(Todos)",'Cuadro-de-mando'!$N$4=$F994)),1,0))</f>
        <v>1</v>
      </c>
    </row>
    <row r="995" spans="1:10" x14ac:dyDescent="0.25">
      <c r="A995" t="str">
        <f>IF(Tienda_1!$A995="","","Tienda 1")</f>
        <v>Tienda 1</v>
      </c>
      <c r="B995" t="str">
        <f>IF($A995="","",Tienda_1!B995)</f>
        <v>Juguetes</v>
      </c>
      <c r="C995" t="str">
        <f>IF($A995="","",Tienda_1!G995)</f>
        <v>Bogotá</v>
      </c>
      <c r="D995" t="str">
        <f>IF($A995="","",Tienda_1!F995)</f>
        <v>Izabela de León</v>
      </c>
      <c r="E995" t="str">
        <f>IF($A995="","",Tienda_1!I995)</f>
        <v>Tarjeta de crédito</v>
      </c>
      <c r="F995">
        <f>IF($A995="","",VALUE(RIGHT(Tienda_1!E995,4)))</f>
        <v>2022</v>
      </c>
      <c r="G995">
        <f>IF($A995="","",Tienda_1!C995)</f>
        <v>80500</v>
      </c>
      <c r="H995">
        <f>IF($A995="","",Tienda_1!D995)</f>
        <v>4500</v>
      </c>
      <c r="I995">
        <f>IF($A995="","",Tienda_1!H995)</f>
        <v>2</v>
      </c>
      <c r="J995">
        <f>IF($A995="",0,IF(AND(OR('Cuadro-de-mando'!$B$4="(Todas)",'Cuadro-de-mando'!$B$4=$A995),OR('Cuadro-de-mando'!$E$4="(Todas)",'Cuadro-de-mando'!$E$4=$B995),OR('Cuadro-de-mando'!$H$4="(Todas)",'Cuadro-de-mando'!$H$4=$C995),OR('Cuadro-de-mando'!$K$4="(Todas)",'Cuadro-de-mando'!$K$4=$E995),OR('Cuadro-de-mando'!$N$4="(Todos)",'Cuadro-de-mando'!$N$4=$F995)),1,0))</f>
        <v>1</v>
      </c>
    </row>
    <row r="996" spans="1:10" x14ac:dyDescent="0.25">
      <c r="A996" t="str">
        <f>IF(Tienda_1!$A996="","","Tienda 1")</f>
        <v>Tienda 1</v>
      </c>
      <c r="B996" t="str">
        <f>IF($A996="","",Tienda_1!B996)</f>
        <v>Electrodomésticos</v>
      </c>
      <c r="C996" t="str">
        <f>IF($A996="","",Tienda_1!G996)</f>
        <v>Bogotá</v>
      </c>
      <c r="D996" t="str">
        <f>IF($A996="","",Tienda_1!F996)</f>
        <v>Juliana Costa</v>
      </c>
      <c r="E996" t="str">
        <f>IF($A996="","",Tienda_1!I996)</f>
        <v>Nequi</v>
      </c>
      <c r="F996">
        <f>IF($A996="","",VALUE(RIGHT(Tienda_1!E996,4)))</f>
        <v>2023</v>
      </c>
      <c r="G996">
        <f>IF($A996="","",Tienda_1!C996)</f>
        <v>385700</v>
      </c>
      <c r="H996">
        <f>IF($A996="","",Tienda_1!D996)</f>
        <v>20700</v>
      </c>
      <c r="I996">
        <f>IF($A996="","",Tienda_1!H996)</f>
        <v>1</v>
      </c>
      <c r="J996">
        <f>IF($A996="",0,IF(AND(OR('Cuadro-de-mando'!$B$4="(Todas)",'Cuadro-de-mando'!$B$4=$A996),OR('Cuadro-de-mando'!$E$4="(Todas)",'Cuadro-de-mando'!$E$4=$B996),OR('Cuadro-de-mando'!$H$4="(Todas)",'Cuadro-de-mando'!$H$4=$C996),OR('Cuadro-de-mando'!$K$4="(Todas)",'Cuadro-de-mando'!$K$4=$E996),OR('Cuadro-de-mando'!$N$4="(Todos)",'Cuadro-de-mando'!$N$4=$F996)),1,0))</f>
        <v>1</v>
      </c>
    </row>
    <row r="997" spans="1:10" x14ac:dyDescent="0.25">
      <c r="A997" t="str">
        <f>IF(Tienda_1!$A997="","","Tienda 1")</f>
        <v>Tienda 1</v>
      </c>
      <c r="B997" t="str">
        <f>IF($A997="","",Tienda_1!B997)</f>
        <v>Deportes y diversión</v>
      </c>
      <c r="C997" t="str">
        <f>IF($A997="","",Tienda_1!G997)</f>
        <v>Bogotá</v>
      </c>
      <c r="D997" t="str">
        <f>IF($A997="","",Tienda_1!F997)</f>
        <v>Juan Fernandez</v>
      </c>
      <c r="E997" t="str">
        <f>IF($A997="","",Tienda_1!I997)</f>
        <v>Tarjeta de crédito</v>
      </c>
      <c r="F997">
        <f>IF($A997="","",VALUE(RIGHT(Tienda_1!E997,4)))</f>
        <v>2022</v>
      </c>
      <c r="G997">
        <f>IF($A997="","",Tienda_1!C997)</f>
        <v>239500</v>
      </c>
      <c r="H997">
        <f>IF($A997="","",Tienda_1!D997)</f>
        <v>10900</v>
      </c>
      <c r="I997">
        <f>IF($A997="","",Tienda_1!H997)</f>
        <v>5</v>
      </c>
      <c r="J997">
        <f>IF($A997="",0,IF(AND(OR('Cuadro-de-mando'!$B$4="(Todas)",'Cuadro-de-mando'!$B$4=$A997),OR('Cuadro-de-mando'!$E$4="(Todas)",'Cuadro-de-mando'!$E$4=$B997),OR('Cuadro-de-mando'!$H$4="(Todas)",'Cuadro-de-mando'!$H$4=$C997),OR('Cuadro-de-mando'!$K$4="(Todas)",'Cuadro-de-mando'!$K$4=$E997),OR('Cuadro-de-mando'!$N$4="(Todos)",'Cuadro-de-mando'!$N$4=$F997)),1,0))</f>
        <v>1</v>
      </c>
    </row>
    <row r="998" spans="1:10" x14ac:dyDescent="0.25">
      <c r="A998" t="str">
        <f>IF(Tienda_1!$A998="","","Tienda 1")</f>
        <v>Tienda 1</v>
      </c>
      <c r="B998" t="str">
        <f>IF($A998="","",Tienda_1!B998)</f>
        <v>Libros</v>
      </c>
      <c r="C998" t="str">
        <f>IF($A998="","",Tienda_1!G998)</f>
        <v>Bogotá</v>
      </c>
      <c r="D998" t="str">
        <f>IF($A998="","",Tienda_1!F998)</f>
        <v>Ángel Rodriguez</v>
      </c>
      <c r="E998" t="str">
        <f>IF($A998="","",Tienda_1!I998)</f>
        <v>Tarjeta de crédito</v>
      </c>
      <c r="F998">
        <f>IF($A998="","",VALUE(RIGHT(Tienda_1!E998,4)))</f>
        <v>2020</v>
      </c>
      <c r="G998">
        <f>IF($A998="","",Tienda_1!C998)</f>
        <v>26800</v>
      </c>
      <c r="H998">
        <f>IF($A998="","",Tienda_1!D998)</f>
        <v>0</v>
      </c>
      <c r="I998">
        <f>IF($A998="","",Tienda_1!H998)</f>
        <v>4</v>
      </c>
      <c r="J998">
        <f>IF($A998="",0,IF(AND(OR('Cuadro-de-mando'!$B$4="(Todas)",'Cuadro-de-mando'!$B$4=$A998),OR('Cuadro-de-mando'!$E$4="(Todas)",'Cuadro-de-mando'!$E$4=$B998),OR('Cuadro-de-mando'!$H$4="(Todas)",'Cuadro-de-mando'!$H$4=$C998),OR('Cuadro-de-mando'!$K$4="(Todas)",'Cuadro-de-mando'!$K$4=$E998),OR('Cuadro-de-mando'!$N$4="(Todos)",'Cuadro-de-mando'!$N$4=$F998)),1,0))</f>
        <v>1</v>
      </c>
    </row>
    <row r="999" spans="1:10" x14ac:dyDescent="0.25">
      <c r="A999" t="str">
        <f>IF(Tienda_1!$A999="","","Tienda 1")</f>
        <v>Tienda 1</v>
      </c>
      <c r="B999" t="str">
        <f>IF($A999="","",Tienda_1!B999)</f>
        <v>Artículos para el hogar</v>
      </c>
      <c r="C999" t="str">
        <f>IF($A999="","",Tienda_1!G999)</f>
        <v>Barranquilla</v>
      </c>
      <c r="D999" t="str">
        <f>IF($A999="","",Tienda_1!F999)</f>
        <v>Camila Rivera</v>
      </c>
      <c r="E999" t="str">
        <f>IF($A999="","",Tienda_1!I999)</f>
        <v>Tarjeta de crédito</v>
      </c>
      <c r="F999">
        <f>IF($A999="","",VALUE(RIGHT(Tienda_1!E999,4)))</f>
        <v>2021</v>
      </c>
      <c r="G999">
        <f>IF($A999="","",Tienda_1!C999)</f>
        <v>29300</v>
      </c>
      <c r="H999">
        <f>IF($A999="","",Tienda_1!D999)</f>
        <v>2200</v>
      </c>
      <c r="I999">
        <f>IF($A999="","",Tienda_1!H999)</f>
        <v>1</v>
      </c>
      <c r="J999">
        <f>IF($A999="",0,IF(AND(OR('Cuadro-de-mando'!$B$4="(Todas)",'Cuadro-de-mando'!$B$4=$A999),OR('Cuadro-de-mando'!$E$4="(Todas)",'Cuadro-de-mando'!$E$4=$B999),OR('Cuadro-de-mando'!$H$4="(Todas)",'Cuadro-de-mando'!$H$4=$C999),OR('Cuadro-de-mando'!$K$4="(Todas)",'Cuadro-de-mando'!$K$4=$E999),OR('Cuadro-de-mando'!$N$4="(Todos)",'Cuadro-de-mando'!$N$4=$F999)),1,0))</f>
        <v>1</v>
      </c>
    </row>
    <row r="1000" spans="1:10" x14ac:dyDescent="0.25">
      <c r="A1000" t="str">
        <f>IF(Tienda_1!$A1000="","","Tienda 1")</f>
        <v>Tienda 1</v>
      </c>
      <c r="B1000" t="str">
        <f>IF($A1000="","",Tienda_1!B1000)</f>
        <v>Deportes y diversión</v>
      </c>
      <c r="C1000" t="str">
        <f>IF($A1000="","",Tienda_1!G1000)</f>
        <v>Medellín</v>
      </c>
      <c r="D1000" t="str">
        <f>IF($A1000="","",Tienda_1!F1000)</f>
        <v>Camila Rivera</v>
      </c>
      <c r="E1000" t="str">
        <f>IF($A1000="","",Tienda_1!I1000)</f>
        <v>Tarjeta de crédito</v>
      </c>
      <c r="F1000">
        <f>IF($A1000="","",VALUE(RIGHT(Tienda_1!E1000,4)))</f>
        <v>2022</v>
      </c>
      <c r="G1000">
        <f>IF($A1000="","",Tienda_1!C1000)</f>
        <v>57900</v>
      </c>
      <c r="H1000">
        <f>IF($A1000="","",Tienda_1!D1000)</f>
        <v>1300</v>
      </c>
      <c r="I1000">
        <f>IF($A1000="","",Tienda_1!H1000)</f>
        <v>5</v>
      </c>
      <c r="J1000">
        <f>IF($A1000="",0,IF(AND(OR('Cuadro-de-mando'!$B$4="(Todas)",'Cuadro-de-mando'!$B$4=$A1000),OR('Cuadro-de-mando'!$E$4="(Todas)",'Cuadro-de-mando'!$E$4=$B1000),OR('Cuadro-de-mando'!$H$4="(Todas)",'Cuadro-de-mando'!$H$4=$C1000),OR('Cuadro-de-mando'!$K$4="(Todas)",'Cuadro-de-mando'!$K$4=$E1000),OR('Cuadro-de-mando'!$N$4="(Todos)",'Cuadro-de-mando'!$N$4=$F1000)),1,0))</f>
        <v>1</v>
      </c>
    </row>
    <row r="1001" spans="1:10" x14ac:dyDescent="0.25">
      <c r="A1001" t="str">
        <f>IF(Tienda_1!$A1001="","","Tienda 1")</f>
        <v>Tienda 1</v>
      </c>
      <c r="B1001" t="str">
        <f>IF($A1001="","",Tienda_1!B1001)</f>
        <v>Electrodomésticos</v>
      </c>
      <c r="C1001" t="str">
        <f>IF($A1001="","",Tienda_1!G1001)</f>
        <v>Manizales</v>
      </c>
      <c r="D1001" t="str">
        <f>IF($A1001="","",Tienda_1!F1001)</f>
        <v>Beatriz Morales</v>
      </c>
      <c r="E1001" t="str">
        <f>IF($A1001="","",Tienda_1!I1001)</f>
        <v>Nequi</v>
      </c>
      <c r="F1001">
        <f>IF($A1001="","",VALUE(RIGHT(Tienda_1!E1001,4)))</f>
        <v>2020</v>
      </c>
      <c r="G1001">
        <f>IF($A1001="","",Tienda_1!C1001)</f>
        <v>1267700</v>
      </c>
      <c r="H1001">
        <f>IF($A1001="","",Tienda_1!D1001)</f>
        <v>65700</v>
      </c>
      <c r="I1001">
        <f>IF($A1001="","",Tienda_1!H1001)</f>
        <v>5</v>
      </c>
      <c r="J1001">
        <f>IF($A1001="",0,IF(AND(OR('Cuadro-de-mando'!$B$4="(Todas)",'Cuadro-de-mando'!$B$4=$A1001),OR('Cuadro-de-mando'!$E$4="(Todas)",'Cuadro-de-mando'!$E$4=$B1001),OR('Cuadro-de-mando'!$H$4="(Todas)",'Cuadro-de-mando'!$H$4=$C1001),OR('Cuadro-de-mando'!$K$4="(Todas)",'Cuadro-de-mando'!$K$4=$E1001),OR('Cuadro-de-mando'!$N$4="(Todos)",'Cuadro-de-mando'!$N$4=$F1001)),1,0))</f>
        <v>1</v>
      </c>
    </row>
    <row r="1002" spans="1:10" x14ac:dyDescent="0.25">
      <c r="A1002" t="str">
        <f>IF(Tienda_1!$A1002="","","Tienda 1")</f>
        <v>Tienda 1</v>
      </c>
      <c r="B1002" t="str">
        <f>IF($A1002="","",Tienda_1!B1002)</f>
        <v>Juguetes</v>
      </c>
      <c r="C1002" t="str">
        <f>IF($A1002="","",Tienda_1!G1002)</f>
        <v>Bogotá</v>
      </c>
      <c r="D1002" t="str">
        <f>IF($A1002="","",Tienda_1!F1002)</f>
        <v>Ángel Rodriguez</v>
      </c>
      <c r="E1002" t="str">
        <f>IF($A1002="","",Tienda_1!I1002)</f>
        <v>Tarjeta de débito</v>
      </c>
      <c r="F1002">
        <f>IF($A1002="","",VALUE(RIGHT(Tienda_1!E1002,4)))</f>
        <v>2023</v>
      </c>
      <c r="G1002">
        <f>IF($A1002="","",Tienda_1!C1002)</f>
        <v>43200</v>
      </c>
      <c r="H1002">
        <f>IF($A1002="","",Tienda_1!D1002)</f>
        <v>3000</v>
      </c>
      <c r="I1002">
        <f>IF($A1002="","",Tienda_1!H1002)</f>
        <v>5</v>
      </c>
      <c r="J1002">
        <f>IF($A1002="",0,IF(AND(OR('Cuadro-de-mando'!$B$4="(Todas)",'Cuadro-de-mando'!$B$4=$A1002),OR('Cuadro-de-mando'!$E$4="(Todas)",'Cuadro-de-mando'!$E$4=$B1002),OR('Cuadro-de-mando'!$H$4="(Todas)",'Cuadro-de-mando'!$H$4=$C1002),OR('Cuadro-de-mando'!$K$4="(Todas)",'Cuadro-de-mando'!$K$4=$E1002),OR('Cuadro-de-mando'!$N$4="(Todos)",'Cuadro-de-mando'!$N$4=$F1002)),1,0))</f>
        <v>1</v>
      </c>
    </row>
    <row r="1003" spans="1:10" x14ac:dyDescent="0.25">
      <c r="A1003" t="str">
        <f>IF(Tienda_1!$A1003="","","Tienda 1")</f>
        <v>Tienda 1</v>
      </c>
      <c r="B1003" t="str">
        <f>IF($A1003="","",Tienda_1!B1003)</f>
        <v>Electrodomésticos</v>
      </c>
      <c r="C1003" t="str">
        <f>IF($A1003="","",Tienda_1!G1003)</f>
        <v>Bogotá</v>
      </c>
      <c r="D1003" t="str">
        <f>IF($A1003="","",Tienda_1!F1003)</f>
        <v>Lucas Olivera</v>
      </c>
      <c r="E1003" t="str">
        <f>IF($A1003="","",Tienda_1!I1003)</f>
        <v>Tarjeta de crédito</v>
      </c>
      <c r="F1003">
        <f>IF($A1003="","",VALUE(RIGHT(Tienda_1!E1003,4)))</f>
        <v>2020</v>
      </c>
      <c r="G1003">
        <f>IF($A1003="","",Tienda_1!C1003)</f>
        <v>488100</v>
      </c>
      <c r="H1003">
        <f>IF($A1003="","",Tienda_1!D1003)</f>
        <v>26200</v>
      </c>
      <c r="I1003">
        <f>IF($A1003="","",Tienda_1!H1003)</f>
        <v>4</v>
      </c>
      <c r="J1003">
        <f>IF($A1003="",0,IF(AND(OR('Cuadro-de-mando'!$B$4="(Todas)",'Cuadro-de-mando'!$B$4=$A1003),OR('Cuadro-de-mando'!$E$4="(Todas)",'Cuadro-de-mando'!$E$4=$B1003),OR('Cuadro-de-mando'!$H$4="(Todas)",'Cuadro-de-mando'!$H$4=$C1003),OR('Cuadro-de-mando'!$K$4="(Todas)",'Cuadro-de-mando'!$K$4=$E1003),OR('Cuadro-de-mando'!$N$4="(Todos)",'Cuadro-de-mando'!$N$4=$F1003)),1,0))</f>
        <v>1</v>
      </c>
    </row>
    <row r="1004" spans="1:10" x14ac:dyDescent="0.25">
      <c r="A1004" t="str">
        <f>IF(Tienda_1!$A1004="","","Tienda 1")</f>
        <v>Tienda 1</v>
      </c>
      <c r="B1004" t="str">
        <f>IF($A1004="","",Tienda_1!B1004)</f>
        <v>Libros</v>
      </c>
      <c r="C1004" t="str">
        <f>IF($A1004="","",Tienda_1!G1004)</f>
        <v>Bogotá</v>
      </c>
      <c r="D1004" t="str">
        <f>IF($A1004="","",Tienda_1!F1004)</f>
        <v>Izabela de León</v>
      </c>
      <c r="E1004" t="str">
        <f>IF($A1004="","",Tienda_1!I1004)</f>
        <v>Tarjeta de crédito</v>
      </c>
      <c r="F1004">
        <f>IF($A1004="","",VALUE(RIGHT(Tienda_1!E1004,4)))</f>
        <v>2020</v>
      </c>
      <c r="G1004">
        <f>IF($A1004="","",Tienda_1!C1004)</f>
        <v>71400</v>
      </c>
      <c r="H1004">
        <f>IF($A1004="","",Tienda_1!D1004)</f>
        <v>4200</v>
      </c>
      <c r="I1004">
        <f>IF($A1004="","",Tienda_1!H1004)</f>
        <v>2</v>
      </c>
      <c r="J1004">
        <f>IF($A1004="",0,IF(AND(OR('Cuadro-de-mando'!$B$4="(Todas)",'Cuadro-de-mando'!$B$4=$A1004),OR('Cuadro-de-mando'!$E$4="(Todas)",'Cuadro-de-mando'!$E$4=$B1004),OR('Cuadro-de-mando'!$H$4="(Todas)",'Cuadro-de-mando'!$H$4=$C1004),OR('Cuadro-de-mando'!$K$4="(Todas)",'Cuadro-de-mando'!$K$4=$E1004),OR('Cuadro-de-mando'!$N$4="(Todos)",'Cuadro-de-mando'!$N$4=$F1004)),1,0))</f>
        <v>1</v>
      </c>
    </row>
    <row r="1005" spans="1:10" x14ac:dyDescent="0.25">
      <c r="A1005" t="str">
        <f>IF(Tienda_1!$A1005="","","Tienda 1")</f>
        <v>Tienda 1</v>
      </c>
      <c r="B1005" t="str">
        <f>IF($A1005="","",Tienda_1!B1005)</f>
        <v>Electrónicos</v>
      </c>
      <c r="C1005" t="str">
        <f>IF($A1005="","",Tienda_1!G1005)</f>
        <v>Pereira</v>
      </c>
      <c r="D1005" t="str">
        <f>IF($A1005="","",Tienda_1!F1005)</f>
        <v>Blanca Ramirez</v>
      </c>
      <c r="E1005" t="str">
        <f>IF($A1005="","",Tienda_1!I1005)</f>
        <v>Tarjeta de crédito</v>
      </c>
      <c r="F1005">
        <f>IF($A1005="","",VALUE(RIGHT(Tienda_1!E1005,4)))</f>
        <v>2020</v>
      </c>
      <c r="G1005">
        <f>IF($A1005="","",Tienda_1!C1005)</f>
        <v>254800</v>
      </c>
      <c r="H1005">
        <f>IF($A1005="","",Tienda_1!D1005)</f>
        <v>13800</v>
      </c>
      <c r="I1005">
        <f>IF($A1005="","",Tienda_1!H1005)</f>
        <v>1</v>
      </c>
      <c r="J1005">
        <f>IF($A1005="",0,IF(AND(OR('Cuadro-de-mando'!$B$4="(Todas)",'Cuadro-de-mando'!$B$4=$A1005),OR('Cuadro-de-mando'!$E$4="(Todas)",'Cuadro-de-mando'!$E$4=$B1005),OR('Cuadro-de-mando'!$H$4="(Todas)",'Cuadro-de-mando'!$H$4=$C1005),OR('Cuadro-de-mando'!$K$4="(Todas)",'Cuadro-de-mando'!$K$4=$E1005),OR('Cuadro-de-mando'!$N$4="(Todos)",'Cuadro-de-mando'!$N$4=$F1005)),1,0))</f>
        <v>1</v>
      </c>
    </row>
    <row r="1006" spans="1:10" x14ac:dyDescent="0.25">
      <c r="A1006" t="str">
        <f>IF(Tienda_1!$A1006="","","Tienda 1")</f>
        <v>Tienda 1</v>
      </c>
      <c r="B1006" t="str">
        <f>IF($A1006="","",Tienda_1!B1006)</f>
        <v>Artículos para el hogar</v>
      </c>
      <c r="C1006" t="str">
        <f>IF($A1006="","",Tienda_1!G1006)</f>
        <v>Bogotá</v>
      </c>
      <c r="D1006" t="str">
        <f>IF($A1006="","",Tienda_1!F1006)</f>
        <v>Mariana Herrera</v>
      </c>
      <c r="E1006" t="str">
        <f>IF($A1006="","",Tienda_1!I1006)</f>
        <v>Tarjeta de crédito</v>
      </c>
      <c r="F1006">
        <f>IF($A1006="","",VALUE(RIGHT(Tienda_1!E1006,4)))</f>
        <v>2020</v>
      </c>
      <c r="G1006">
        <f>IF($A1006="","",Tienda_1!C1006)</f>
        <v>56100</v>
      </c>
      <c r="H1006">
        <f>IF($A1006="","",Tienda_1!D1006)</f>
        <v>3200</v>
      </c>
      <c r="I1006">
        <f>IF($A1006="","",Tienda_1!H1006)</f>
        <v>5</v>
      </c>
      <c r="J1006">
        <f>IF($A1006="",0,IF(AND(OR('Cuadro-de-mando'!$B$4="(Todas)",'Cuadro-de-mando'!$B$4=$A1006),OR('Cuadro-de-mando'!$E$4="(Todas)",'Cuadro-de-mando'!$E$4=$B1006),OR('Cuadro-de-mando'!$H$4="(Todas)",'Cuadro-de-mando'!$H$4=$C1006),OR('Cuadro-de-mando'!$K$4="(Todas)",'Cuadro-de-mando'!$K$4=$E1006),OR('Cuadro-de-mando'!$N$4="(Todos)",'Cuadro-de-mando'!$N$4=$F1006)),1,0))</f>
        <v>1</v>
      </c>
    </row>
    <row r="1007" spans="1:10" x14ac:dyDescent="0.25">
      <c r="A1007" t="str">
        <f>IF(Tienda_1!$A1007="","","Tienda 1")</f>
        <v>Tienda 1</v>
      </c>
      <c r="B1007" t="str">
        <f>IF($A1007="","",Tienda_1!B1007)</f>
        <v>Juguetes</v>
      </c>
      <c r="C1007" t="str">
        <f>IF($A1007="","",Tienda_1!G1007)</f>
        <v>Medellín</v>
      </c>
      <c r="D1007" t="str">
        <f>IF($A1007="","",Tienda_1!F1007)</f>
        <v>Mariana Herrera</v>
      </c>
      <c r="E1007" t="str">
        <f>IF($A1007="","",Tienda_1!I1007)</f>
        <v>Nequi</v>
      </c>
      <c r="F1007">
        <f>IF($A1007="","",VALUE(RIGHT(Tienda_1!E1007,4)))</f>
        <v>2022</v>
      </c>
      <c r="G1007">
        <f>IF($A1007="","",Tienda_1!C1007)</f>
        <v>14300</v>
      </c>
      <c r="H1007">
        <f>IF($A1007="","",Tienda_1!D1007)</f>
        <v>0</v>
      </c>
      <c r="I1007">
        <f>IF($A1007="","",Tienda_1!H1007)</f>
        <v>4</v>
      </c>
      <c r="J1007">
        <f>IF($A1007="",0,IF(AND(OR('Cuadro-de-mando'!$B$4="(Todas)",'Cuadro-de-mando'!$B$4=$A1007),OR('Cuadro-de-mando'!$E$4="(Todas)",'Cuadro-de-mando'!$E$4=$B1007),OR('Cuadro-de-mando'!$H$4="(Todas)",'Cuadro-de-mando'!$H$4=$C1007),OR('Cuadro-de-mando'!$K$4="(Todas)",'Cuadro-de-mando'!$K$4=$E1007),OR('Cuadro-de-mando'!$N$4="(Todos)",'Cuadro-de-mando'!$N$4=$F1007)),1,0))</f>
        <v>1</v>
      </c>
    </row>
    <row r="1008" spans="1:10" x14ac:dyDescent="0.25">
      <c r="A1008" t="str">
        <f>IF(Tienda_1!$A1008="","","Tienda 1")</f>
        <v>Tienda 1</v>
      </c>
      <c r="B1008" t="str">
        <f>IF($A1008="","",Tienda_1!B1008)</f>
        <v>Electrónicos</v>
      </c>
      <c r="C1008" t="str">
        <f>IF($A1008="","",Tienda_1!G1008)</f>
        <v>Medellín</v>
      </c>
      <c r="D1008" t="str">
        <f>IF($A1008="","",Tienda_1!F1008)</f>
        <v>Beatriz Morales</v>
      </c>
      <c r="E1008" t="str">
        <f>IF($A1008="","",Tienda_1!I1008)</f>
        <v>Tarjeta de crédito</v>
      </c>
      <c r="F1008">
        <f>IF($A1008="","",VALUE(RIGHT(Tienda_1!E1008,4)))</f>
        <v>2020</v>
      </c>
      <c r="G1008">
        <f>IF($A1008="","",Tienda_1!C1008)</f>
        <v>217900</v>
      </c>
      <c r="H1008">
        <f>IF($A1008="","",Tienda_1!D1008)</f>
        <v>9800</v>
      </c>
      <c r="I1008">
        <f>IF($A1008="","",Tienda_1!H1008)</f>
        <v>5</v>
      </c>
      <c r="J1008">
        <f>IF($A1008="",0,IF(AND(OR('Cuadro-de-mando'!$B$4="(Todas)",'Cuadro-de-mando'!$B$4=$A1008),OR('Cuadro-de-mando'!$E$4="(Todas)",'Cuadro-de-mando'!$E$4=$B1008),OR('Cuadro-de-mando'!$H$4="(Todas)",'Cuadro-de-mando'!$H$4=$C1008),OR('Cuadro-de-mando'!$K$4="(Todas)",'Cuadro-de-mando'!$K$4=$E1008),OR('Cuadro-de-mando'!$N$4="(Todos)",'Cuadro-de-mando'!$N$4=$F1008)),1,0))</f>
        <v>1</v>
      </c>
    </row>
    <row r="1009" spans="1:10" x14ac:dyDescent="0.25">
      <c r="A1009" t="str">
        <f>IF(Tienda_1!$A1009="","","Tienda 1")</f>
        <v>Tienda 1</v>
      </c>
      <c r="B1009" t="str">
        <f>IF($A1009="","",Tienda_1!B1009)</f>
        <v>Electrónicos</v>
      </c>
      <c r="C1009" t="str">
        <f>IF($A1009="","",Tienda_1!G1009)</f>
        <v>Bogotá</v>
      </c>
      <c r="D1009" t="str">
        <f>IF($A1009="","",Tienda_1!F1009)</f>
        <v>Beatriz Morales</v>
      </c>
      <c r="E1009" t="str">
        <f>IF($A1009="","",Tienda_1!I1009)</f>
        <v>Nequi</v>
      </c>
      <c r="F1009">
        <f>IF($A1009="","",VALUE(RIGHT(Tienda_1!E1009,4)))</f>
        <v>2021</v>
      </c>
      <c r="G1009">
        <f>IF($A1009="","",Tienda_1!C1009)</f>
        <v>2525500</v>
      </c>
      <c r="H1009">
        <f>IF($A1009="","",Tienda_1!D1009)</f>
        <v>132700</v>
      </c>
      <c r="I1009">
        <f>IF($A1009="","",Tienda_1!H1009)</f>
        <v>5</v>
      </c>
      <c r="J1009">
        <f>IF($A1009="",0,IF(AND(OR('Cuadro-de-mando'!$B$4="(Todas)",'Cuadro-de-mando'!$B$4=$A1009),OR('Cuadro-de-mando'!$E$4="(Todas)",'Cuadro-de-mando'!$E$4=$B1009),OR('Cuadro-de-mando'!$H$4="(Todas)",'Cuadro-de-mando'!$H$4=$C1009),OR('Cuadro-de-mando'!$K$4="(Todas)",'Cuadro-de-mando'!$K$4=$E1009),OR('Cuadro-de-mando'!$N$4="(Todos)",'Cuadro-de-mando'!$N$4=$F1009)),1,0))</f>
        <v>1</v>
      </c>
    </row>
    <row r="1010" spans="1:10" x14ac:dyDescent="0.25">
      <c r="A1010" t="str">
        <f>IF(Tienda_1!$A1010="","","Tienda 1")</f>
        <v>Tienda 1</v>
      </c>
      <c r="B1010" t="str">
        <f>IF($A1010="","",Tienda_1!B1010)</f>
        <v>Deportes y diversión</v>
      </c>
      <c r="C1010" t="str">
        <f>IF($A1010="","",Tienda_1!G1010)</f>
        <v>Cartagena</v>
      </c>
      <c r="D1010" t="str">
        <f>IF($A1010="","",Tienda_1!F1010)</f>
        <v>Pedro Gomez</v>
      </c>
      <c r="E1010" t="str">
        <f>IF($A1010="","",Tienda_1!I1010)</f>
        <v>Tarjeta de crédito</v>
      </c>
      <c r="F1010">
        <f>IF($A1010="","",VALUE(RIGHT(Tienda_1!E1010,4)))</f>
        <v>2020</v>
      </c>
      <c r="G1010">
        <f>IF($A1010="","",Tienda_1!C1010)</f>
        <v>57100</v>
      </c>
      <c r="H1010">
        <f>IF($A1010="","",Tienda_1!D1010)</f>
        <v>3700</v>
      </c>
      <c r="I1010">
        <f>IF($A1010="","",Tienda_1!H1010)</f>
        <v>5</v>
      </c>
      <c r="J1010">
        <f>IF($A1010="",0,IF(AND(OR('Cuadro-de-mando'!$B$4="(Todas)",'Cuadro-de-mando'!$B$4=$A1010),OR('Cuadro-de-mando'!$E$4="(Todas)",'Cuadro-de-mando'!$E$4=$B1010),OR('Cuadro-de-mando'!$H$4="(Todas)",'Cuadro-de-mando'!$H$4=$C1010),OR('Cuadro-de-mando'!$K$4="(Todas)",'Cuadro-de-mando'!$K$4=$E1010),OR('Cuadro-de-mando'!$N$4="(Todos)",'Cuadro-de-mando'!$N$4=$F1010)),1,0))</f>
        <v>1</v>
      </c>
    </row>
    <row r="1011" spans="1:10" x14ac:dyDescent="0.25">
      <c r="A1011" t="str">
        <f>IF(Tienda_1!$A1011="","","Tienda 1")</f>
        <v>Tienda 1</v>
      </c>
      <c r="B1011" t="str">
        <f>IF($A1011="","",Tienda_1!B1011)</f>
        <v>Electrónicos</v>
      </c>
      <c r="C1011" t="str">
        <f>IF($A1011="","",Tienda_1!G1011)</f>
        <v>Bogotá</v>
      </c>
      <c r="D1011" t="str">
        <f>IF($A1011="","",Tienda_1!F1011)</f>
        <v>Pedro Gomez</v>
      </c>
      <c r="E1011" t="str">
        <f>IF($A1011="","",Tienda_1!I1011)</f>
        <v>Tarjeta de crédito</v>
      </c>
      <c r="F1011">
        <f>IF($A1011="","",VALUE(RIGHT(Tienda_1!E1011,4)))</f>
        <v>2020</v>
      </c>
      <c r="G1011">
        <f>IF($A1011="","",Tienda_1!C1011)</f>
        <v>1810700</v>
      </c>
      <c r="H1011">
        <f>IF($A1011="","",Tienda_1!D1011)</f>
        <v>96800</v>
      </c>
      <c r="I1011">
        <f>IF($A1011="","",Tienda_1!H1011)</f>
        <v>1</v>
      </c>
      <c r="J1011">
        <f>IF($A1011="",0,IF(AND(OR('Cuadro-de-mando'!$B$4="(Todas)",'Cuadro-de-mando'!$B$4=$A1011),OR('Cuadro-de-mando'!$E$4="(Todas)",'Cuadro-de-mando'!$E$4=$B1011),OR('Cuadro-de-mando'!$H$4="(Todas)",'Cuadro-de-mando'!$H$4=$C1011),OR('Cuadro-de-mando'!$K$4="(Todas)",'Cuadro-de-mando'!$K$4=$E1011),OR('Cuadro-de-mando'!$N$4="(Todos)",'Cuadro-de-mando'!$N$4=$F1011)),1,0))</f>
        <v>1</v>
      </c>
    </row>
    <row r="1012" spans="1:10" x14ac:dyDescent="0.25">
      <c r="A1012" t="str">
        <f>IF(Tienda_1!$A1012="","","Tienda 1")</f>
        <v>Tienda 1</v>
      </c>
      <c r="B1012" t="str">
        <f>IF($A1012="","",Tienda_1!B1012)</f>
        <v>Deportes y diversión</v>
      </c>
      <c r="C1012" t="str">
        <f>IF($A1012="","",Tienda_1!G1012)</f>
        <v>Medellín</v>
      </c>
      <c r="D1012" t="str">
        <f>IF($A1012="","",Tienda_1!F1012)</f>
        <v>Maria Alfonso</v>
      </c>
      <c r="E1012" t="str">
        <f>IF($A1012="","",Tienda_1!I1012)</f>
        <v>Tarjeta de crédito</v>
      </c>
      <c r="F1012">
        <f>IF($A1012="","",VALUE(RIGHT(Tienda_1!E1012,4)))</f>
        <v>2020</v>
      </c>
      <c r="G1012">
        <f>IF($A1012="","",Tienda_1!C1012)</f>
        <v>104900</v>
      </c>
      <c r="H1012">
        <f>IF($A1012="","",Tienda_1!D1012)</f>
        <v>3800</v>
      </c>
      <c r="I1012">
        <f>IF($A1012="","",Tienda_1!H1012)</f>
        <v>5</v>
      </c>
      <c r="J1012">
        <f>IF($A1012="",0,IF(AND(OR('Cuadro-de-mando'!$B$4="(Todas)",'Cuadro-de-mando'!$B$4=$A1012),OR('Cuadro-de-mando'!$E$4="(Todas)",'Cuadro-de-mando'!$E$4=$B1012),OR('Cuadro-de-mando'!$H$4="(Todas)",'Cuadro-de-mando'!$H$4=$C1012),OR('Cuadro-de-mando'!$K$4="(Todas)",'Cuadro-de-mando'!$K$4=$E1012),OR('Cuadro-de-mando'!$N$4="(Todos)",'Cuadro-de-mando'!$N$4=$F1012)),1,0))</f>
        <v>1</v>
      </c>
    </row>
    <row r="1013" spans="1:10" x14ac:dyDescent="0.25">
      <c r="A1013" t="str">
        <f>IF(Tienda_1!$A1013="","","Tienda 1")</f>
        <v>Tienda 1</v>
      </c>
      <c r="B1013" t="str">
        <f>IF($A1013="","",Tienda_1!B1013)</f>
        <v>Electrodomésticos</v>
      </c>
      <c r="C1013" t="str">
        <f>IF($A1013="","",Tienda_1!G1013)</f>
        <v>Bogotá</v>
      </c>
      <c r="D1013" t="str">
        <f>IF($A1013="","",Tienda_1!F1013)</f>
        <v>Blanca Ramirez</v>
      </c>
      <c r="E1013" t="str">
        <f>IF($A1013="","",Tienda_1!I1013)</f>
        <v>Tarjeta de crédito</v>
      </c>
      <c r="F1013">
        <f>IF($A1013="","",VALUE(RIGHT(Tienda_1!E1013,4)))</f>
        <v>2022</v>
      </c>
      <c r="G1013">
        <f>IF($A1013="","",Tienda_1!C1013)</f>
        <v>1523100</v>
      </c>
      <c r="H1013">
        <f>IF($A1013="","",Tienda_1!D1013)</f>
        <v>81500</v>
      </c>
      <c r="I1013">
        <f>IF($A1013="","",Tienda_1!H1013)</f>
        <v>5</v>
      </c>
      <c r="J1013">
        <f>IF($A1013="",0,IF(AND(OR('Cuadro-de-mando'!$B$4="(Todas)",'Cuadro-de-mando'!$B$4=$A1013),OR('Cuadro-de-mando'!$E$4="(Todas)",'Cuadro-de-mando'!$E$4=$B1013),OR('Cuadro-de-mando'!$H$4="(Todas)",'Cuadro-de-mando'!$H$4=$C1013),OR('Cuadro-de-mando'!$K$4="(Todas)",'Cuadro-de-mando'!$K$4=$E1013),OR('Cuadro-de-mando'!$N$4="(Todos)",'Cuadro-de-mando'!$N$4=$F1013)),1,0))</f>
        <v>1</v>
      </c>
    </row>
    <row r="1014" spans="1:10" x14ac:dyDescent="0.25">
      <c r="A1014" t="str">
        <f>IF(Tienda_1!$A1014="","","Tienda 1")</f>
        <v>Tienda 1</v>
      </c>
      <c r="B1014" t="str">
        <f>IF($A1014="","",Tienda_1!B1014)</f>
        <v>Deportes y diversión</v>
      </c>
      <c r="C1014" t="str">
        <f>IF($A1014="","",Tienda_1!G1014)</f>
        <v>Medellín</v>
      </c>
      <c r="D1014" t="str">
        <f>IF($A1014="","",Tienda_1!F1014)</f>
        <v>Lucas Olivera</v>
      </c>
      <c r="E1014" t="str">
        <f>IF($A1014="","",Tienda_1!I1014)</f>
        <v>Tarjeta de crédito</v>
      </c>
      <c r="F1014">
        <f>IF($A1014="","",VALUE(RIGHT(Tienda_1!E1014,4)))</f>
        <v>2023</v>
      </c>
      <c r="G1014">
        <f>IF($A1014="","",Tienda_1!C1014)</f>
        <v>104300</v>
      </c>
      <c r="H1014">
        <f>IF($A1014="","",Tienda_1!D1014)</f>
        <v>6100</v>
      </c>
      <c r="I1014">
        <f>IF($A1014="","",Tienda_1!H1014)</f>
        <v>1</v>
      </c>
      <c r="J1014">
        <f>IF($A1014="",0,IF(AND(OR('Cuadro-de-mando'!$B$4="(Todas)",'Cuadro-de-mando'!$B$4=$A1014),OR('Cuadro-de-mando'!$E$4="(Todas)",'Cuadro-de-mando'!$E$4=$B1014),OR('Cuadro-de-mando'!$H$4="(Todas)",'Cuadro-de-mando'!$H$4=$C1014),OR('Cuadro-de-mando'!$K$4="(Todas)",'Cuadro-de-mando'!$K$4=$E1014),OR('Cuadro-de-mando'!$N$4="(Todos)",'Cuadro-de-mando'!$N$4=$F1014)),1,0))</f>
        <v>1</v>
      </c>
    </row>
    <row r="1015" spans="1:10" x14ac:dyDescent="0.25">
      <c r="A1015" t="str">
        <f>IF(Tienda_1!$A1015="","","Tienda 1")</f>
        <v>Tienda 1</v>
      </c>
      <c r="B1015" t="str">
        <f>IF($A1015="","",Tienda_1!B1015)</f>
        <v>Muebles</v>
      </c>
      <c r="C1015" t="str">
        <f>IF($A1015="","",Tienda_1!G1015)</f>
        <v>Bogotá</v>
      </c>
      <c r="D1015" t="str">
        <f>IF($A1015="","",Tienda_1!F1015)</f>
        <v>Lucas Olivera</v>
      </c>
      <c r="E1015" t="str">
        <f>IF($A1015="","",Tienda_1!I1015)</f>
        <v>Tarjeta de crédito</v>
      </c>
      <c r="F1015">
        <f>IF($A1015="","",VALUE(RIGHT(Tienda_1!E1015,4)))</f>
        <v>2022</v>
      </c>
      <c r="G1015">
        <f>IF($A1015="","",Tienda_1!C1015)</f>
        <v>749800</v>
      </c>
      <c r="H1015">
        <f>IF($A1015="","",Tienda_1!D1015)</f>
        <v>40100</v>
      </c>
      <c r="I1015">
        <f>IF($A1015="","",Tienda_1!H1015)</f>
        <v>5</v>
      </c>
      <c r="J1015">
        <f>IF($A1015="",0,IF(AND(OR('Cuadro-de-mando'!$B$4="(Todas)",'Cuadro-de-mando'!$B$4=$A1015),OR('Cuadro-de-mando'!$E$4="(Todas)",'Cuadro-de-mando'!$E$4=$B1015),OR('Cuadro-de-mando'!$H$4="(Todas)",'Cuadro-de-mando'!$H$4=$C1015),OR('Cuadro-de-mando'!$K$4="(Todas)",'Cuadro-de-mando'!$K$4=$E1015),OR('Cuadro-de-mando'!$N$4="(Todos)",'Cuadro-de-mando'!$N$4=$F1015)),1,0))</f>
        <v>1</v>
      </c>
    </row>
    <row r="1016" spans="1:10" x14ac:dyDescent="0.25">
      <c r="A1016" t="str">
        <f>IF(Tienda_1!$A1016="","","Tienda 1")</f>
        <v>Tienda 1</v>
      </c>
      <c r="B1016" t="str">
        <f>IF($A1016="","",Tienda_1!B1016)</f>
        <v>Artículos para el hogar</v>
      </c>
      <c r="C1016" t="str">
        <f>IF($A1016="","",Tienda_1!G1016)</f>
        <v>Riohacha</v>
      </c>
      <c r="D1016" t="str">
        <f>IF($A1016="","",Tienda_1!F1016)</f>
        <v>Izabela de León</v>
      </c>
      <c r="E1016" t="str">
        <f>IF($A1016="","",Tienda_1!I1016)</f>
        <v>Tarjeta de crédito</v>
      </c>
      <c r="F1016">
        <f>IF($A1016="","",VALUE(RIGHT(Tienda_1!E1016,4)))</f>
        <v>2021</v>
      </c>
      <c r="G1016">
        <f>IF($A1016="","",Tienda_1!C1016)</f>
        <v>51700</v>
      </c>
      <c r="H1016">
        <f>IF($A1016="","",Tienda_1!D1016)</f>
        <v>900</v>
      </c>
      <c r="I1016">
        <f>IF($A1016="","",Tienda_1!H1016)</f>
        <v>5</v>
      </c>
      <c r="J1016">
        <f>IF($A1016="",0,IF(AND(OR('Cuadro-de-mando'!$B$4="(Todas)",'Cuadro-de-mando'!$B$4=$A1016),OR('Cuadro-de-mando'!$E$4="(Todas)",'Cuadro-de-mando'!$E$4=$B1016),OR('Cuadro-de-mando'!$H$4="(Todas)",'Cuadro-de-mando'!$H$4=$C1016),OR('Cuadro-de-mando'!$K$4="(Todas)",'Cuadro-de-mando'!$K$4=$E1016),OR('Cuadro-de-mando'!$N$4="(Todos)",'Cuadro-de-mando'!$N$4=$F1016)),1,0))</f>
        <v>1</v>
      </c>
    </row>
    <row r="1017" spans="1:10" x14ac:dyDescent="0.25">
      <c r="A1017" t="str">
        <f>IF(Tienda_1!$A1017="","","Tienda 1")</f>
        <v>Tienda 1</v>
      </c>
      <c r="B1017" t="str">
        <f>IF($A1017="","",Tienda_1!B1017)</f>
        <v>Deportes y diversión</v>
      </c>
      <c r="C1017" t="str">
        <f>IF($A1017="","",Tienda_1!G1017)</f>
        <v>Cali</v>
      </c>
      <c r="D1017" t="str">
        <f>IF($A1017="","",Tienda_1!F1017)</f>
        <v>Juan Fernandez</v>
      </c>
      <c r="E1017" t="str">
        <f>IF($A1017="","",Tienda_1!I1017)</f>
        <v>Tarjeta de crédito</v>
      </c>
      <c r="F1017">
        <f>IF($A1017="","",VALUE(RIGHT(Tienda_1!E1017,4)))</f>
        <v>2022</v>
      </c>
      <c r="G1017">
        <f>IF($A1017="","",Tienda_1!C1017)</f>
        <v>66700</v>
      </c>
      <c r="H1017">
        <f>IF($A1017="","",Tienda_1!D1017)</f>
        <v>4100</v>
      </c>
      <c r="I1017">
        <f>IF($A1017="","",Tienda_1!H1017)</f>
        <v>3</v>
      </c>
      <c r="J1017">
        <f>IF($A1017="",0,IF(AND(OR('Cuadro-de-mando'!$B$4="(Todas)",'Cuadro-de-mando'!$B$4=$A1017),OR('Cuadro-de-mando'!$E$4="(Todas)",'Cuadro-de-mando'!$E$4=$B1017),OR('Cuadro-de-mando'!$H$4="(Todas)",'Cuadro-de-mando'!$H$4=$C1017),OR('Cuadro-de-mando'!$K$4="(Todas)",'Cuadro-de-mando'!$K$4=$E1017),OR('Cuadro-de-mando'!$N$4="(Todos)",'Cuadro-de-mando'!$N$4=$F1017)),1,0))</f>
        <v>1</v>
      </c>
    </row>
    <row r="1018" spans="1:10" x14ac:dyDescent="0.25">
      <c r="A1018" t="str">
        <f>IF(Tienda_1!$A1018="","","Tienda 1")</f>
        <v>Tienda 1</v>
      </c>
      <c r="B1018" t="str">
        <f>IF($A1018="","",Tienda_1!B1018)</f>
        <v>Electrodomésticos</v>
      </c>
      <c r="C1018" t="str">
        <f>IF($A1018="","",Tienda_1!G1018)</f>
        <v>Medellín</v>
      </c>
      <c r="D1018" t="str">
        <f>IF($A1018="","",Tienda_1!F1018)</f>
        <v>Santiago Silva</v>
      </c>
      <c r="E1018" t="str">
        <f>IF($A1018="","",Tienda_1!I1018)</f>
        <v>Tarjeta de crédito</v>
      </c>
      <c r="F1018">
        <f>IF($A1018="","",VALUE(RIGHT(Tienda_1!E1018,4)))</f>
        <v>2021</v>
      </c>
      <c r="G1018">
        <f>IF($A1018="","",Tienda_1!C1018)</f>
        <v>1804400</v>
      </c>
      <c r="H1018">
        <f>IF($A1018="","",Tienda_1!D1018)</f>
        <v>97100</v>
      </c>
      <c r="I1018">
        <f>IF($A1018="","",Tienda_1!H1018)</f>
        <v>3</v>
      </c>
      <c r="J1018">
        <f>IF($A1018="",0,IF(AND(OR('Cuadro-de-mando'!$B$4="(Todas)",'Cuadro-de-mando'!$B$4=$A1018),OR('Cuadro-de-mando'!$E$4="(Todas)",'Cuadro-de-mando'!$E$4=$B1018),OR('Cuadro-de-mando'!$H$4="(Todas)",'Cuadro-de-mando'!$H$4=$C1018),OR('Cuadro-de-mando'!$K$4="(Todas)",'Cuadro-de-mando'!$K$4=$E1018),OR('Cuadro-de-mando'!$N$4="(Todos)",'Cuadro-de-mando'!$N$4=$F1018)),1,0))</f>
        <v>1</v>
      </c>
    </row>
    <row r="1019" spans="1:10" x14ac:dyDescent="0.25">
      <c r="A1019" t="str">
        <f>IF(Tienda_1!$A1019="","","Tienda 1")</f>
        <v>Tienda 1</v>
      </c>
      <c r="B1019" t="str">
        <f>IF($A1019="","",Tienda_1!B1019)</f>
        <v>Electrónicos</v>
      </c>
      <c r="C1019" t="str">
        <f>IF($A1019="","",Tienda_1!G1019)</f>
        <v>Bogotá</v>
      </c>
      <c r="D1019" t="str">
        <f>IF($A1019="","",Tienda_1!F1019)</f>
        <v>Santiago Silva</v>
      </c>
      <c r="E1019" t="str">
        <f>IF($A1019="","",Tienda_1!I1019)</f>
        <v>Tarjeta de crédito</v>
      </c>
      <c r="F1019">
        <f>IF($A1019="","",VALUE(RIGHT(Tienda_1!E1019,4)))</f>
        <v>2020</v>
      </c>
      <c r="G1019">
        <f>IF($A1019="","",Tienda_1!C1019)</f>
        <v>698500</v>
      </c>
      <c r="H1019">
        <f>IF($A1019="","",Tienda_1!D1019)</f>
        <v>35400</v>
      </c>
      <c r="I1019">
        <f>IF($A1019="","",Tienda_1!H1019)</f>
        <v>2</v>
      </c>
      <c r="J1019">
        <f>IF($A1019="",0,IF(AND(OR('Cuadro-de-mando'!$B$4="(Todas)",'Cuadro-de-mando'!$B$4=$A1019),OR('Cuadro-de-mando'!$E$4="(Todas)",'Cuadro-de-mando'!$E$4=$B1019),OR('Cuadro-de-mando'!$H$4="(Todas)",'Cuadro-de-mando'!$H$4=$C1019),OR('Cuadro-de-mando'!$K$4="(Todas)",'Cuadro-de-mando'!$K$4=$E1019),OR('Cuadro-de-mando'!$N$4="(Todos)",'Cuadro-de-mando'!$N$4=$F1019)),1,0))</f>
        <v>1</v>
      </c>
    </row>
    <row r="1020" spans="1:10" x14ac:dyDescent="0.25">
      <c r="A1020" t="str">
        <f>IF(Tienda_1!$A1020="","","Tienda 1")</f>
        <v>Tienda 1</v>
      </c>
      <c r="B1020" t="str">
        <f>IF($A1020="","",Tienda_1!B1020)</f>
        <v>Juguetes</v>
      </c>
      <c r="C1020" t="str">
        <f>IF($A1020="","",Tienda_1!G1020)</f>
        <v>Bogotá</v>
      </c>
      <c r="D1020" t="str">
        <f>IF($A1020="","",Tienda_1!F1020)</f>
        <v>Camila Rivera</v>
      </c>
      <c r="E1020" t="str">
        <f>IF($A1020="","",Tienda_1!I1020)</f>
        <v>Tarjeta de crédito</v>
      </c>
      <c r="F1020">
        <f>IF($A1020="","",VALUE(RIGHT(Tienda_1!E1020,4)))</f>
        <v>2020</v>
      </c>
      <c r="G1020">
        <f>IF($A1020="","",Tienda_1!C1020)</f>
        <v>31200</v>
      </c>
      <c r="H1020">
        <f>IF($A1020="","",Tienda_1!D1020)</f>
        <v>0</v>
      </c>
      <c r="I1020">
        <f>IF($A1020="","",Tienda_1!H1020)</f>
        <v>4</v>
      </c>
      <c r="J1020">
        <f>IF($A1020="",0,IF(AND(OR('Cuadro-de-mando'!$B$4="(Todas)",'Cuadro-de-mando'!$B$4=$A1020),OR('Cuadro-de-mando'!$E$4="(Todas)",'Cuadro-de-mando'!$E$4=$B1020),OR('Cuadro-de-mando'!$H$4="(Todas)",'Cuadro-de-mando'!$H$4=$C1020),OR('Cuadro-de-mando'!$K$4="(Todas)",'Cuadro-de-mando'!$K$4=$E1020),OR('Cuadro-de-mando'!$N$4="(Todos)",'Cuadro-de-mando'!$N$4=$F1020)),1,0))</f>
        <v>1</v>
      </c>
    </row>
    <row r="1021" spans="1:10" x14ac:dyDescent="0.25">
      <c r="A1021" t="str">
        <f>IF(Tienda_1!$A1021="","","Tienda 1")</f>
        <v>Tienda 1</v>
      </c>
      <c r="B1021" t="str">
        <f>IF($A1021="","",Tienda_1!B1021)</f>
        <v>Electrodomésticos</v>
      </c>
      <c r="C1021" t="str">
        <f>IF($A1021="","",Tienda_1!G1021)</f>
        <v>Cali</v>
      </c>
      <c r="D1021" t="str">
        <f>IF($A1021="","",Tienda_1!F1021)</f>
        <v>Blanca Ramirez</v>
      </c>
      <c r="E1021" t="str">
        <f>IF($A1021="","",Tienda_1!I1021)</f>
        <v>Tarjeta de crédito</v>
      </c>
      <c r="F1021">
        <f>IF($A1021="","",VALUE(RIGHT(Tienda_1!E1021,4)))</f>
        <v>2022</v>
      </c>
      <c r="G1021">
        <f>IF($A1021="","",Tienda_1!C1021)</f>
        <v>1702100</v>
      </c>
      <c r="H1021">
        <f>IF($A1021="","",Tienda_1!D1021)</f>
        <v>90800</v>
      </c>
      <c r="I1021">
        <f>IF($A1021="","",Tienda_1!H1021)</f>
        <v>4</v>
      </c>
      <c r="J1021">
        <f>IF($A1021="",0,IF(AND(OR('Cuadro-de-mando'!$B$4="(Todas)",'Cuadro-de-mando'!$B$4=$A1021),OR('Cuadro-de-mando'!$E$4="(Todas)",'Cuadro-de-mando'!$E$4=$B1021),OR('Cuadro-de-mando'!$H$4="(Todas)",'Cuadro-de-mando'!$H$4=$C1021),OR('Cuadro-de-mando'!$K$4="(Todas)",'Cuadro-de-mando'!$K$4=$E1021),OR('Cuadro-de-mando'!$N$4="(Todos)",'Cuadro-de-mando'!$N$4=$F1021)),1,0))</f>
        <v>1</v>
      </c>
    </row>
    <row r="1022" spans="1:10" x14ac:dyDescent="0.25">
      <c r="A1022" t="str">
        <f>IF(Tienda_1!$A1022="","","Tienda 1")</f>
        <v>Tienda 1</v>
      </c>
      <c r="B1022" t="str">
        <f>IF($A1022="","",Tienda_1!B1022)</f>
        <v>Electrónicos</v>
      </c>
      <c r="C1022" t="str">
        <f>IF($A1022="","",Tienda_1!G1022)</f>
        <v>Cali</v>
      </c>
      <c r="D1022" t="str">
        <f>IF($A1022="","",Tienda_1!F1022)</f>
        <v>Juan Fernandez</v>
      </c>
      <c r="E1022" t="str">
        <f>IF($A1022="","",Tienda_1!I1022)</f>
        <v>Tarjeta de crédito</v>
      </c>
      <c r="F1022">
        <f>IF($A1022="","",VALUE(RIGHT(Tienda_1!E1022,4)))</f>
        <v>2022</v>
      </c>
      <c r="G1022">
        <f>IF($A1022="","",Tienda_1!C1022)</f>
        <v>2975000</v>
      </c>
      <c r="H1022">
        <f>IF($A1022="","",Tienda_1!D1022)</f>
        <v>160800</v>
      </c>
      <c r="I1022">
        <f>IF($A1022="","",Tienda_1!H1022)</f>
        <v>5</v>
      </c>
      <c r="J1022">
        <f>IF($A1022="",0,IF(AND(OR('Cuadro-de-mando'!$B$4="(Todas)",'Cuadro-de-mando'!$B$4=$A1022),OR('Cuadro-de-mando'!$E$4="(Todas)",'Cuadro-de-mando'!$E$4=$B1022),OR('Cuadro-de-mando'!$H$4="(Todas)",'Cuadro-de-mando'!$H$4=$C1022),OR('Cuadro-de-mando'!$K$4="(Todas)",'Cuadro-de-mando'!$K$4=$E1022),OR('Cuadro-de-mando'!$N$4="(Todos)",'Cuadro-de-mando'!$N$4=$F1022)),1,0))</f>
        <v>1</v>
      </c>
    </row>
    <row r="1023" spans="1:10" x14ac:dyDescent="0.25">
      <c r="A1023" t="str">
        <f>IF(Tienda_1!$A1023="","","Tienda 1")</f>
        <v>Tienda 1</v>
      </c>
      <c r="B1023" t="str">
        <f>IF($A1023="","",Tienda_1!B1023)</f>
        <v>Artículos para el hogar</v>
      </c>
      <c r="C1023" t="str">
        <f>IF($A1023="","",Tienda_1!G1023)</f>
        <v>Bogotá</v>
      </c>
      <c r="D1023" t="str">
        <f>IF($A1023="","",Tienda_1!F1023)</f>
        <v>Rafael Acosta</v>
      </c>
      <c r="E1023" t="str">
        <f>IF($A1023="","",Tienda_1!I1023)</f>
        <v>Tarjeta de crédito</v>
      </c>
      <c r="F1023">
        <f>IF($A1023="","",VALUE(RIGHT(Tienda_1!E1023,4)))</f>
        <v>2021</v>
      </c>
      <c r="G1023">
        <f>IF($A1023="","",Tienda_1!C1023)</f>
        <v>124800</v>
      </c>
      <c r="H1023">
        <f>IF($A1023="","",Tienda_1!D1023)</f>
        <v>4800</v>
      </c>
      <c r="I1023">
        <f>IF($A1023="","",Tienda_1!H1023)</f>
        <v>3</v>
      </c>
      <c r="J1023">
        <f>IF($A1023="",0,IF(AND(OR('Cuadro-de-mando'!$B$4="(Todas)",'Cuadro-de-mando'!$B$4=$A1023),OR('Cuadro-de-mando'!$E$4="(Todas)",'Cuadro-de-mando'!$E$4=$B1023),OR('Cuadro-de-mando'!$H$4="(Todas)",'Cuadro-de-mando'!$H$4=$C1023),OR('Cuadro-de-mando'!$K$4="(Todas)",'Cuadro-de-mando'!$K$4=$E1023),OR('Cuadro-de-mando'!$N$4="(Todos)",'Cuadro-de-mando'!$N$4=$F1023)),1,0))</f>
        <v>1</v>
      </c>
    </row>
    <row r="1024" spans="1:10" x14ac:dyDescent="0.25">
      <c r="A1024" t="str">
        <f>IF(Tienda_1!$A1024="","","Tienda 1")</f>
        <v>Tienda 1</v>
      </c>
      <c r="B1024" t="str">
        <f>IF($A1024="","",Tienda_1!B1024)</f>
        <v>Electrodomésticos</v>
      </c>
      <c r="C1024" t="str">
        <f>IF($A1024="","",Tienda_1!G1024)</f>
        <v>Bogotá</v>
      </c>
      <c r="D1024" t="str">
        <f>IF($A1024="","",Tienda_1!F1024)</f>
        <v>Izabela de León</v>
      </c>
      <c r="E1024" t="str">
        <f>IF($A1024="","",Tienda_1!I1024)</f>
        <v>Cupón</v>
      </c>
      <c r="F1024">
        <f>IF($A1024="","",VALUE(RIGHT(Tienda_1!E1024,4)))</f>
        <v>2020</v>
      </c>
      <c r="G1024">
        <f>IF($A1024="","",Tienda_1!C1024)</f>
        <v>1181700</v>
      </c>
      <c r="H1024">
        <f>IF($A1024="","",Tienda_1!D1024)</f>
        <v>65300</v>
      </c>
      <c r="I1024">
        <f>IF($A1024="","",Tienda_1!H1024)</f>
        <v>1</v>
      </c>
      <c r="J1024">
        <f>IF($A1024="",0,IF(AND(OR('Cuadro-de-mando'!$B$4="(Todas)",'Cuadro-de-mando'!$B$4=$A1024),OR('Cuadro-de-mando'!$E$4="(Todas)",'Cuadro-de-mando'!$E$4=$B1024),OR('Cuadro-de-mando'!$H$4="(Todas)",'Cuadro-de-mando'!$H$4=$C1024),OR('Cuadro-de-mando'!$K$4="(Todas)",'Cuadro-de-mando'!$K$4=$E1024),OR('Cuadro-de-mando'!$N$4="(Todos)",'Cuadro-de-mando'!$N$4=$F1024)),1,0))</f>
        <v>1</v>
      </c>
    </row>
    <row r="1025" spans="1:10" x14ac:dyDescent="0.25">
      <c r="A1025" t="str">
        <f>IF(Tienda_1!$A1025="","","Tienda 1")</f>
        <v>Tienda 1</v>
      </c>
      <c r="B1025" t="str">
        <f>IF($A1025="","",Tienda_1!B1025)</f>
        <v>Deportes y diversión</v>
      </c>
      <c r="C1025" t="str">
        <f>IF($A1025="","",Tienda_1!G1025)</f>
        <v>Bogotá</v>
      </c>
      <c r="D1025" t="str">
        <f>IF($A1025="","",Tienda_1!F1025)</f>
        <v>Ángel Rodriguez</v>
      </c>
      <c r="E1025" t="str">
        <f>IF($A1025="","",Tienda_1!I1025)</f>
        <v>Tarjeta de crédito</v>
      </c>
      <c r="F1025">
        <f>IF($A1025="","",VALUE(RIGHT(Tienda_1!E1025,4)))</f>
        <v>2022</v>
      </c>
      <c r="G1025">
        <f>IF($A1025="","",Tienda_1!C1025)</f>
        <v>101300</v>
      </c>
      <c r="H1025">
        <f>IF($A1025="","",Tienda_1!D1025)</f>
        <v>3600</v>
      </c>
      <c r="I1025">
        <f>IF($A1025="","",Tienda_1!H1025)</f>
        <v>5</v>
      </c>
      <c r="J1025">
        <f>IF($A1025="",0,IF(AND(OR('Cuadro-de-mando'!$B$4="(Todas)",'Cuadro-de-mando'!$B$4=$A1025),OR('Cuadro-de-mando'!$E$4="(Todas)",'Cuadro-de-mando'!$E$4=$B1025),OR('Cuadro-de-mando'!$H$4="(Todas)",'Cuadro-de-mando'!$H$4=$C1025),OR('Cuadro-de-mando'!$K$4="(Todas)",'Cuadro-de-mando'!$K$4=$E1025),OR('Cuadro-de-mando'!$N$4="(Todos)",'Cuadro-de-mando'!$N$4=$F1025)),1,0))</f>
        <v>1</v>
      </c>
    </row>
    <row r="1026" spans="1:10" x14ac:dyDescent="0.25">
      <c r="A1026" t="str">
        <f>IF(Tienda_1!$A1026="","","Tienda 1")</f>
        <v>Tienda 1</v>
      </c>
      <c r="B1026" t="str">
        <f>IF($A1026="","",Tienda_1!B1026)</f>
        <v>Muebles</v>
      </c>
      <c r="C1026" t="str">
        <f>IF($A1026="","",Tienda_1!G1026)</f>
        <v>Medellín</v>
      </c>
      <c r="D1026" t="str">
        <f>IF($A1026="","",Tienda_1!F1026)</f>
        <v>Lucas Olivera</v>
      </c>
      <c r="E1026" t="str">
        <f>IF($A1026="","",Tienda_1!I1026)</f>
        <v>Tarjeta de débito</v>
      </c>
      <c r="F1026">
        <f>IF($A1026="","",VALUE(RIGHT(Tienda_1!E1026,4)))</f>
        <v>2021</v>
      </c>
      <c r="G1026">
        <f>IF($A1026="","",Tienda_1!C1026)</f>
        <v>470900</v>
      </c>
      <c r="H1026">
        <f>IF($A1026="","",Tienda_1!D1026)</f>
        <v>25500</v>
      </c>
      <c r="I1026">
        <f>IF($A1026="","",Tienda_1!H1026)</f>
        <v>5</v>
      </c>
      <c r="J1026">
        <f>IF($A1026="",0,IF(AND(OR('Cuadro-de-mando'!$B$4="(Todas)",'Cuadro-de-mando'!$B$4=$A1026),OR('Cuadro-de-mando'!$E$4="(Todas)",'Cuadro-de-mando'!$E$4=$B1026),OR('Cuadro-de-mando'!$H$4="(Todas)",'Cuadro-de-mando'!$H$4=$C1026),OR('Cuadro-de-mando'!$K$4="(Todas)",'Cuadro-de-mando'!$K$4=$E1026),OR('Cuadro-de-mando'!$N$4="(Todos)",'Cuadro-de-mando'!$N$4=$F1026)),1,0))</f>
        <v>1</v>
      </c>
    </row>
    <row r="1027" spans="1:10" x14ac:dyDescent="0.25">
      <c r="A1027" t="str">
        <f>IF(Tienda_1!$A1027="","","Tienda 1")</f>
        <v>Tienda 1</v>
      </c>
      <c r="B1027" t="str">
        <f>IF($A1027="","",Tienda_1!B1027)</f>
        <v>Electrodomésticos</v>
      </c>
      <c r="C1027" t="str">
        <f>IF($A1027="","",Tienda_1!G1027)</f>
        <v>Cúcuta</v>
      </c>
      <c r="D1027" t="str">
        <f>IF($A1027="","",Tienda_1!F1027)</f>
        <v>Izabela de León</v>
      </c>
      <c r="E1027" t="str">
        <f>IF($A1027="","",Tienda_1!I1027)</f>
        <v>Tarjeta de crédito</v>
      </c>
      <c r="F1027">
        <f>IF($A1027="","",VALUE(RIGHT(Tienda_1!E1027,4)))</f>
        <v>2020</v>
      </c>
      <c r="G1027">
        <f>IF($A1027="","",Tienda_1!C1027)</f>
        <v>754100</v>
      </c>
      <c r="H1027">
        <f>IF($A1027="","",Tienda_1!D1027)</f>
        <v>40400</v>
      </c>
      <c r="I1027">
        <f>IF($A1027="","",Tienda_1!H1027)</f>
        <v>4</v>
      </c>
      <c r="J1027">
        <f>IF($A1027="",0,IF(AND(OR('Cuadro-de-mando'!$B$4="(Todas)",'Cuadro-de-mando'!$B$4=$A1027),OR('Cuadro-de-mando'!$E$4="(Todas)",'Cuadro-de-mando'!$E$4=$B1027),OR('Cuadro-de-mando'!$H$4="(Todas)",'Cuadro-de-mando'!$H$4=$C1027),OR('Cuadro-de-mando'!$K$4="(Todas)",'Cuadro-de-mando'!$K$4=$E1027),OR('Cuadro-de-mando'!$N$4="(Todos)",'Cuadro-de-mando'!$N$4=$F1027)),1,0))</f>
        <v>1</v>
      </c>
    </row>
    <row r="1028" spans="1:10" x14ac:dyDescent="0.25">
      <c r="A1028" t="str">
        <f>IF(Tienda_1!$A1028="","","Tienda 1")</f>
        <v>Tienda 1</v>
      </c>
      <c r="B1028" t="str">
        <f>IF($A1028="","",Tienda_1!B1028)</f>
        <v>Muebles</v>
      </c>
      <c r="C1028" t="str">
        <f>IF($A1028="","",Tienda_1!G1028)</f>
        <v>Cali</v>
      </c>
      <c r="D1028" t="str">
        <f>IF($A1028="","",Tienda_1!F1028)</f>
        <v>Juan Fernandez</v>
      </c>
      <c r="E1028" t="str">
        <f>IF($A1028="","",Tienda_1!I1028)</f>
        <v>Tarjeta de crédito</v>
      </c>
      <c r="F1028">
        <f>IF($A1028="","",VALUE(RIGHT(Tienda_1!E1028,4)))</f>
        <v>2023</v>
      </c>
      <c r="G1028">
        <f>IF($A1028="","",Tienda_1!C1028)</f>
        <v>219000</v>
      </c>
      <c r="H1028">
        <f>IF($A1028="","",Tienda_1!D1028)</f>
        <v>16400</v>
      </c>
      <c r="I1028">
        <f>IF($A1028="","",Tienda_1!H1028)</f>
        <v>5</v>
      </c>
      <c r="J1028">
        <f>IF($A1028="",0,IF(AND(OR('Cuadro-de-mando'!$B$4="(Todas)",'Cuadro-de-mando'!$B$4=$A1028),OR('Cuadro-de-mando'!$E$4="(Todas)",'Cuadro-de-mando'!$E$4=$B1028),OR('Cuadro-de-mando'!$H$4="(Todas)",'Cuadro-de-mando'!$H$4=$C1028),OR('Cuadro-de-mando'!$K$4="(Todas)",'Cuadro-de-mando'!$K$4=$E1028),OR('Cuadro-de-mando'!$N$4="(Todos)",'Cuadro-de-mando'!$N$4=$F1028)),1,0))</f>
        <v>1</v>
      </c>
    </row>
    <row r="1029" spans="1:10" x14ac:dyDescent="0.25">
      <c r="A1029" t="str">
        <f>IF(Tienda_1!$A1029="","","Tienda 1")</f>
        <v>Tienda 1</v>
      </c>
      <c r="B1029" t="str">
        <f>IF($A1029="","",Tienda_1!B1029)</f>
        <v>Electrodomésticos</v>
      </c>
      <c r="C1029" t="str">
        <f>IF($A1029="","",Tienda_1!G1029)</f>
        <v>Cúcuta</v>
      </c>
      <c r="D1029" t="str">
        <f>IF($A1029="","",Tienda_1!F1029)</f>
        <v>Blanca Ramirez</v>
      </c>
      <c r="E1029" t="str">
        <f>IF($A1029="","",Tienda_1!I1029)</f>
        <v>Tarjeta de crédito</v>
      </c>
      <c r="F1029">
        <f>IF($A1029="","",VALUE(RIGHT(Tienda_1!E1029,4)))</f>
        <v>2020</v>
      </c>
      <c r="G1029">
        <f>IF($A1029="","",Tienda_1!C1029)</f>
        <v>1063200</v>
      </c>
      <c r="H1029">
        <f>IF($A1029="","",Tienda_1!D1029)</f>
        <v>57000</v>
      </c>
      <c r="I1029">
        <f>IF($A1029="","",Tienda_1!H1029)</f>
        <v>2</v>
      </c>
      <c r="J1029">
        <f>IF($A1029="",0,IF(AND(OR('Cuadro-de-mando'!$B$4="(Todas)",'Cuadro-de-mando'!$B$4=$A1029),OR('Cuadro-de-mando'!$E$4="(Todas)",'Cuadro-de-mando'!$E$4=$B1029),OR('Cuadro-de-mando'!$H$4="(Todas)",'Cuadro-de-mando'!$H$4=$C1029),OR('Cuadro-de-mando'!$K$4="(Todas)",'Cuadro-de-mando'!$K$4=$E1029),OR('Cuadro-de-mando'!$N$4="(Todos)",'Cuadro-de-mando'!$N$4=$F1029)),1,0))</f>
        <v>1</v>
      </c>
    </row>
    <row r="1030" spans="1:10" x14ac:dyDescent="0.25">
      <c r="A1030" t="str">
        <f>IF(Tienda_1!$A1030="","","Tienda 1")</f>
        <v>Tienda 1</v>
      </c>
      <c r="B1030" t="str">
        <f>IF($A1030="","",Tienda_1!B1030)</f>
        <v>Libros</v>
      </c>
      <c r="C1030" t="str">
        <f>IF($A1030="","",Tienda_1!G1030)</f>
        <v>Bogotá</v>
      </c>
      <c r="D1030" t="str">
        <f>IF($A1030="","",Tienda_1!F1030)</f>
        <v>Pedro Gomez</v>
      </c>
      <c r="E1030" t="str">
        <f>IF($A1030="","",Tienda_1!I1030)</f>
        <v>Tarjeta de crédito</v>
      </c>
      <c r="F1030">
        <f>IF($A1030="","",VALUE(RIGHT(Tienda_1!E1030,4)))</f>
        <v>2022</v>
      </c>
      <c r="G1030">
        <f>IF($A1030="","",Tienda_1!C1030)</f>
        <v>52500</v>
      </c>
      <c r="H1030">
        <f>IF($A1030="","",Tienda_1!D1030)</f>
        <v>5200</v>
      </c>
      <c r="I1030">
        <f>IF($A1030="","",Tienda_1!H1030)</f>
        <v>4</v>
      </c>
      <c r="J1030">
        <f>IF($A1030="",0,IF(AND(OR('Cuadro-de-mando'!$B$4="(Todas)",'Cuadro-de-mando'!$B$4=$A1030),OR('Cuadro-de-mando'!$E$4="(Todas)",'Cuadro-de-mando'!$E$4=$B1030),OR('Cuadro-de-mando'!$H$4="(Todas)",'Cuadro-de-mando'!$H$4=$C1030),OR('Cuadro-de-mando'!$K$4="(Todas)",'Cuadro-de-mando'!$K$4=$E1030),OR('Cuadro-de-mando'!$N$4="(Todos)",'Cuadro-de-mando'!$N$4=$F1030)),1,0))</f>
        <v>1</v>
      </c>
    </row>
    <row r="1031" spans="1:10" x14ac:dyDescent="0.25">
      <c r="A1031" t="str">
        <f>IF(Tienda_1!$A1031="","","Tienda 1")</f>
        <v>Tienda 1</v>
      </c>
      <c r="B1031" t="str">
        <f>IF($A1031="","",Tienda_1!B1031)</f>
        <v>Artículos para el hogar</v>
      </c>
      <c r="C1031" t="str">
        <f>IF($A1031="","",Tienda_1!G1031)</f>
        <v>Medellín</v>
      </c>
      <c r="D1031" t="str">
        <f>IF($A1031="","",Tienda_1!F1031)</f>
        <v>Izabela de León</v>
      </c>
      <c r="E1031" t="str">
        <f>IF($A1031="","",Tienda_1!I1031)</f>
        <v>Tarjeta de crédito</v>
      </c>
      <c r="F1031">
        <f>IF($A1031="","",VALUE(RIGHT(Tienda_1!E1031,4)))</f>
        <v>2022</v>
      </c>
      <c r="G1031">
        <f>IF($A1031="","",Tienda_1!C1031)</f>
        <v>20700</v>
      </c>
      <c r="H1031">
        <f>IF($A1031="","",Tienda_1!D1031)</f>
        <v>2200</v>
      </c>
      <c r="I1031">
        <f>IF($A1031="","",Tienda_1!H1031)</f>
        <v>4</v>
      </c>
      <c r="J1031">
        <f>IF($A1031="",0,IF(AND(OR('Cuadro-de-mando'!$B$4="(Todas)",'Cuadro-de-mando'!$B$4=$A1031),OR('Cuadro-de-mando'!$E$4="(Todas)",'Cuadro-de-mando'!$E$4=$B1031),OR('Cuadro-de-mando'!$H$4="(Todas)",'Cuadro-de-mando'!$H$4=$C1031),OR('Cuadro-de-mando'!$K$4="(Todas)",'Cuadro-de-mando'!$K$4=$E1031),OR('Cuadro-de-mando'!$N$4="(Todos)",'Cuadro-de-mando'!$N$4=$F1031)),1,0))</f>
        <v>1</v>
      </c>
    </row>
    <row r="1032" spans="1:10" x14ac:dyDescent="0.25">
      <c r="A1032" t="str">
        <f>IF(Tienda_1!$A1032="","","Tienda 1")</f>
        <v>Tienda 1</v>
      </c>
      <c r="B1032" t="str">
        <f>IF($A1032="","",Tienda_1!B1032)</f>
        <v>Muebles</v>
      </c>
      <c r="C1032" t="str">
        <f>IF($A1032="","",Tienda_1!G1032)</f>
        <v>Bogotá</v>
      </c>
      <c r="D1032" t="str">
        <f>IF($A1032="","",Tienda_1!F1032)</f>
        <v>Juan Fernandez</v>
      </c>
      <c r="E1032" t="str">
        <f>IF($A1032="","",Tienda_1!I1032)</f>
        <v>Tarjeta de crédito</v>
      </c>
      <c r="F1032">
        <f>IF($A1032="","",VALUE(RIGHT(Tienda_1!E1032,4)))</f>
        <v>2021</v>
      </c>
      <c r="G1032">
        <f>IF($A1032="","",Tienda_1!C1032)</f>
        <v>415800</v>
      </c>
      <c r="H1032">
        <f>IF($A1032="","",Tienda_1!D1032)</f>
        <v>20300</v>
      </c>
      <c r="I1032">
        <f>IF($A1032="","",Tienda_1!H1032)</f>
        <v>5</v>
      </c>
      <c r="J1032">
        <f>IF($A1032="",0,IF(AND(OR('Cuadro-de-mando'!$B$4="(Todas)",'Cuadro-de-mando'!$B$4=$A1032),OR('Cuadro-de-mando'!$E$4="(Todas)",'Cuadro-de-mando'!$E$4=$B1032),OR('Cuadro-de-mando'!$H$4="(Todas)",'Cuadro-de-mando'!$H$4=$C1032),OR('Cuadro-de-mando'!$K$4="(Todas)",'Cuadro-de-mando'!$K$4=$E1032),OR('Cuadro-de-mando'!$N$4="(Todos)",'Cuadro-de-mando'!$N$4=$F1032)),1,0))</f>
        <v>1</v>
      </c>
    </row>
    <row r="1033" spans="1:10" x14ac:dyDescent="0.25">
      <c r="A1033" t="str">
        <f>IF(Tienda_1!$A1033="","","Tienda 1")</f>
        <v>Tienda 1</v>
      </c>
      <c r="B1033" t="str">
        <f>IF($A1033="","",Tienda_1!B1033)</f>
        <v>Libros</v>
      </c>
      <c r="C1033" t="str">
        <f>IF($A1033="","",Tienda_1!G1033)</f>
        <v>Bogotá</v>
      </c>
      <c r="D1033" t="str">
        <f>IF($A1033="","",Tienda_1!F1033)</f>
        <v>Santiago Silva</v>
      </c>
      <c r="E1033" t="str">
        <f>IF($A1033="","",Tienda_1!I1033)</f>
        <v>Tarjeta de crédito</v>
      </c>
      <c r="F1033">
        <f>IF($A1033="","",VALUE(RIGHT(Tienda_1!E1033,4)))</f>
        <v>2023</v>
      </c>
      <c r="G1033">
        <f>IF($A1033="","",Tienda_1!C1033)</f>
        <v>66400</v>
      </c>
      <c r="H1033">
        <f>IF($A1033="","",Tienda_1!D1033)</f>
        <v>4200</v>
      </c>
      <c r="I1033">
        <f>IF($A1033="","",Tienda_1!H1033)</f>
        <v>5</v>
      </c>
      <c r="J1033">
        <f>IF($A1033="",0,IF(AND(OR('Cuadro-de-mando'!$B$4="(Todas)",'Cuadro-de-mando'!$B$4=$A1033),OR('Cuadro-de-mando'!$E$4="(Todas)",'Cuadro-de-mando'!$E$4=$B1033),OR('Cuadro-de-mando'!$H$4="(Todas)",'Cuadro-de-mando'!$H$4=$C1033),OR('Cuadro-de-mando'!$K$4="(Todas)",'Cuadro-de-mando'!$K$4=$E1033),OR('Cuadro-de-mando'!$N$4="(Todos)",'Cuadro-de-mando'!$N$4=$F1033)),1,0))</f>
        <v>1</v>
      </c>
    </row>
    <row r="1034" spans="1:10" x14ac:dyDescent="0.25">
      <c r="A1034" t="str">
        <f>IF(Tienda_1!$A1034="","","Tienda 1")</f>
        <v>Tienda 1</v>
      </c>
      <c r="B1034" t="str">
        <f>IF($A1034="","",Tienda_1!B1034)</f>
        <v>Electrónicos</v>
      </c>
      <c r="C1034" t="str">
        <f>IF($A1034="","",Tienda_1!G1034)</f>
        <v>Medellín</v>
      </c>
      <c r="D1034" t="str">
        <f>IF($A1034="","",Tienda_1!F1034)</f>
        <v>Pedro Gomez</v>
      </c>
      <c r="E1034" t="str">
        <f>IF($A1034="","",Tienda_1!I1034)</f>
        <v>Tarjeta de crédito</v>
      </c>
      <c r="F1034">
        <f>IF($A1034="","",VALUE(RIGHT(Tienda_1!E1034,4)))</f>
        <v>2022</v>
      </c>
      <c r="G1034">
        <f>IF($A1034="","",Tienda_1!C1034)</f>
        <v>127200</v>
      </c>
      <c r="H1034">
        <f>IF($A1034="","",Tienda_1!D1034)</f>
        <v>5000</v>
      </c>
      <c r="I1034">
        <f>IF($A1034="","",Tienda_1!H1034)</f>
        <v>1</v>
      </c>
      <c r="J1034">
        <f>IF($A1034="",0,IF(AND(OR('Cuadro-de-mando'!$B$4="(Todas)",'Cuadro-de-mando'!$B$4=$A1034),OR('Cuadro-de-mando'!$E$4="(Todas)",'Cuadro-de-mando'!$E$4=$B1034),OR('Cuadro-de-mando'!$H$4="(Todas)",'Cuadro-de-mando'!$H$4=$C1034),OR('Cuadro-de-mando'!$K$4="(Todas)",'Cuadro-de-mando'!$K$4=$E1034),OR('Cuadro-de-mando'!$N$4="(Todos)",'Cuadro-de-mando'!$N$4=$F1034)),1,0))</f>
        <v>1</v>
      </c>
    </row>
    <row r="1035" spans="1:10" x14ac:dyDescent="0.25">
      <c r="A1035" t="str">
        <f>IF(Tienda_1!$A1035="","","Tienda 1")</f>
        <v>Tienda 1</v>
      </c>
      <c r="B1035" t="str">
        <f>IF($A1035="","",Tienda_1!B1035)</f>
        <v>Electrodomésticos</v>
      </c>
      <c r="C1035" t="str">
        <f>IF($A1035="","",Tienda_1!G1035)</f>
        <v>Bogotá</v>
      </c>
      <c r="D1035" t="str">
        <f>IF($A1035="","",Tienda_1!F1035)</f>
        <v>Rafael Acosta</v>
      </c>
      <c r="E1035" t="str">
        <f>IF($A1035="","",Tienda_1!I1035)</f>
        <v>Tarjeta de crédito</v>
      </c>
      <c r="F1035">
        <f>IF($A1035="","",VALUE(RIGHT(Tienda_1!E1035,4)))</f>
        <v>2021</v>
      </c>
      <c r="G1035">
        <f>IF($A1035="","",Tienda_1!C1035)</f>
        <v>408100</v>
      </c>
      <c r="H1035">
        <f>IF($A1035="","",Tienda_1!D1035)</f>
        <v>22200</v>
      </c>
      <c r="I1035">
        <f>IF($A1035="","",Tienda_1!H1035)</f>
        <v>1</v>
      </c>
      <c r="J1035">
        <f>IF($A1035="",0,IF(AND(OR('Cuadro-de-mando'!$B$4="(Todas)",'Cuadro-de-mando'!$B$4=$A1035),OR('Cuadro-de-mando'!$E$4="(Todas)",'Cuadro-de-mando'!$E$4=$B1035),OR('Cuadro-de-mando'!$H$4="(Todas)",'Cuadro-de-mando'!$H$4=$C1035),OR('Cuadro-de-mando'!$K$4="(Todas)",'Cuadro-de-mando'!$K$4=$E1035),OR('Cuadro-de-mando'!$N$4="(Todos)",'Cuadro-de-mando'!$N$4=$F1035)),1,0))</f>
        <v>1</v>
      </c>
    </row>
    <row r="1036" spans="1:10" x14ac:dyDescent="0.25">
      <c r="A1036" t="str">
        <f>IF(Tienda_1!$A1036="","","Tienda 1")</f>
        <v>Tienda 1</v>
      </c>
      <c r="B1036" t="str">
        <f>IF($A1036="","",Tienda_1!B1036)</f>
        <v>Muebles</v>
      </c>
      <c r="C1036" t="str">
        <f>IF($A1036="","",Tienda_1!G1036)</f>
        <v>Cartagena</v>
      </c>
      <c r="D1036" t="str">
        <f>IF($A1036="","",Tienda_1!F1036)</f>
        <v>Beatriz Morales</v>
      </c>
      <c r="E1036" t="str">
        <f>IF($A1036="","",Tienda_1!I1036)</f>
        <v>Tarjeta de crédito</v>
      </c>
      <c r="F1036">
        <f>IF($A1036="","",VALUE(RIGHT(Tienda_1!E1036,4)))</f>
        <v>2021</v>
      </c>
      <c r="G1036">
        <f>IF($A1036="","",Tienda_1!C1036)</f>
        <v>251600</v>
      </c>
      <c r="H1036">
        <f>IF($A1036="","",Tienda_1!D1036)</f>
        <v>13600</v>
      </c>
      <c r="I1036">
        <f>IF($A1036="","",Tienda_1!H1036)</f>
        <v>2</v>
      </c>
      <c r="J1036">
        <f>IF($A1036="",0,IF(AND(OR('Cuadro-de-mando'!$B$4="(Todas)",'Cuadro-de-mando'!$B$4=$A1036),OR('Cuadro-de-mando'!$E$4="(Todas)",'Cuadro-de-mando'!$E$4=$B1036),OR('Cuadro-de-mando'!$H$4="(Todas)",'Cuadro-de-mando'!$H$4=$C1036),OR('Cuadro-de-mando'!$K$4="(Todas)",'Cuadro-de-mando'!$K$4=$E1036),OR('Cuadro-de-mando'!$N$4="(Todos)",'Cuadro-de-mando'!$N$4=$F1036)),1,0))</f>
        <v>1</v>
      </c>
    </row>
    <row r="1037" spans="1:10" x14ac:dyDescent="0.25">
      <c r="A1037" t="str">
        <f>IF(Tienda_1!$A1037="","","Tienda 1")</f>
        <v>Tienda 1</v>
      </c>
      <c r="B1037" t="str">
        <f>IF($A1037="","",Tienda_1!B1037)</f>
        <v>Muebles</v>
      </c>
      <c r="C1037" t="str">
        <f>IF($A1037="","",Tienda_1!G1037)</f>
        <v>Bogotá</v>
      </c>
      <c r="D1037" t="str">
        <f>IF($A1037="","",Tienda_1!F1037)</f>
        <v>Rafael Acosta</v>
      </c>
      <c r="E1037" t="str">
        <f>IF($A1037="","",Tienda_1!I1037)</f>
        <v>Tarjeta de crédito</v>
      </c>
      <c r="F1037">
        <f>IF($A1037="","",VALUE(RIGHT(Tienda_1!E1037,4)))</f>
        <v>2020</v>
      </c>
      <c r="G1037">
        <f>IF($A1037="","",Tienda_1!C1037)</f>
        <v>209300</v>
      </c>
      <c r="H1037">
        <f>IF($A1037="","",Tienda_1!D1037)</f>
        <v>11800</v>
      </c>
      <c r="I1037">
        <f>IF($A1037="","",Tienda_1!H1037)</f>
        <v>5</v>
      </c>
      <c r="J1037">
        <f>IF($A1037="",0,IF(AND(OR('Cuadro-de-mando'!$B$4="(Todas)",'Cuadro-de-mando'!$B$4=$A1037),OR('Cuadro-de-mando'!$E$4="(Todas)",'Cuadro-de-mando'!$E$4=$B1037),OR('Cuadro-de-mando'!$H$4="(Todas)",'Cuadro-de-mando'!$H$4=$C1037),OR('Cuadro-de-mando'!$K$4="(Todas)",'Cuadro-de-mando'!$K$4=$E1037),OR('Cuadro-de-mando'!$N$4="(Todos)",'Cuadro-de-mando'!$N$4=$F1037)),1,0))</f>
        <v>1</v>
      </c>
    </row>
    <row r="1038" spans="1:10" x14ac:dyDescent="0.25">
      <c r="A1038" t="str">
        <f>IF(Tienda_1!$A1038="","","Tienda 1")</f>
        <v>Tienda 1</v>
      </c>
      <c r="B1038" t="str">
        <f>IF($A1038="","",Tienda_1!B1038)</f>
        <v>Juguetes</v>
      </c>
      <c r="C1038" t="str">
        <f>IF($A1038="","",Tienda_1!G1038)</f>
        <v>Pereira</v>
      </c>
      <c r="D1038" t="str">
        <f>IF($A1038="","",Tienda_1!F1038)</f>
        <v>Beatriz Morales</v>
      </c>
      <c r="E1038" t="str">
        <f>IF($A1038="","",Tienda_1!I1038)</f>
        <v>Tarjeta de crédito</v>
      </c>
      <c r="F1038">
        <f>IF($A1038="","",VALUE(RIGHT(Tienda_1!E1038,4)))</f>
        <v>2023</v>
      </c>
      <c r="G1038">
        <f>IF($A1038="","",Tienda_1!C1038)</f>
        <v>166100</v>
      </c>
      <c r="H1038">
        <f>IF($A1038="","",Tienda_1!D1038)</f>
        <v>13600</v>
      </c>
      <c r="I1038">
        <f>IF($A1038="","",Tienda_1!H1038)</f>
        <v>1</v>
      </c>
      <c r="J1038">
        <f>IF($A1038="",0,IF(AND(OR('Cuadro-de-mando'!$B$4="(Todas)",'Cuadro-de-mando'!$B$4=$A1038),OR('Cuadro-de-mando'!$E$4="(Todas)",'Cuadro-de-mando'!$E$4=$B1038),OR('Cuadro-de-mando'!$H$4="(Todas)",'Cuadro-de-mando'!$H$4=$C1038),OR('Cuadro-de-mando'!$K$4="(Todas)",'Cuadro-de-mando'!$K$4=$E1038),OR('Cuadro-de-mando'!$N$4="(Todos)",'Cuadro-de-mando'!$N$4=$F1038)),1,0))</f>
        <v>1</v>
      </c>
    </row>
    <row r="1039" spans="1:10" x14ac:dyDescent="0.25">
      <c r="A1039" t="str">
        <f>IF(Tienda_1!$A1039="","","Tienda 1")</f>
        <v>Tienda 1</v>
      </c>
      <c r="B1039" t="str">
        <f>IF($A1039="","",Tienda_1!B1039)</f>
        <v>Instrumentos musicales</v>
      </c>
      <c r="C1039" t="str">
        <f>IF($A1039="","",Tienda_1!G1039)</f>
        <v>Medellín</v>
      </c>
      <c r="D1039" t="str">
        <f>IF($A1039="","",Tienda_1!F1039)</f>
        <v>Ángel Rodriguez</v>
      </c>
      <c r="E1039" t="str">
        <f>IF($A1039="","",Tienda_1!I1039)</f>
        <v>Nequi</v>
      </c>
      <c r="F1039">
        <f>IF($A1039="","",VALUE(RIGHT(Tienda_1!E1039,4)))</f>
        <v>2021</v>
      </c>
      <c r="G1039">
        <f>IF($A1039="","",Tienda_1!C1039)</f>
        <v>211000</v>
      </c>
      <c r="H1039">
        <f>IF($A1039="","",Tienda_1!D1039)</f>
        <v>9400</v>
      </c>
      <c r="I1039">
        <f>IF($A1039="","",Tienda_1!H1039)</f>
        <v>4</v>
      </c>
      <c r="J1039">
        <f>IF($A1039="",0,IF(AND(OR('Cuadro-de-mando'!$B$4="(Todas)",'Cuadro-de-mando'!$B$4=$A1039),OR('Cuadro-de-mando'!$E$4="(Todas)",'Cuadro-de-mando'!$E$4=$B1039),OR('Cuadro-de-mando'!$H$4="(Todas)",'Cuadro-de-mando'!$H$4=$C1039),OR('Cuadro-de-mando'!$K$4="(Todas)",'Cuadro-de-mando'!$K$4=$E1039),OR('Cuadro-de-mando'!$N$4="(Todos)",'Cuadro-de-mando'!$N$4=$F1039)),1,0))</f>
        <v>1</v>
      </c>
    </row>
    <row r="1040" spans="1:10" x14ac:dyDescent="0.25">
      <c r="A1040" t="str">
        <f>IF(Tienda_1!$A1040="","","Tienda 1")</f>
        <v>Tienda 1</v>
      </c>
      <c r="B1040" t="str">
        <f>IF($A1040="","",Tienda_1!B1040)</f>
        <v>Instrumentos musicales</v>
      </c>
      <c r="C1040" t="str">
        <f>IF($A1040="","",Tienda_1!G1040)</f>
        <v>Bogotá</v>
      </c>
      <c r="D1040" t="str">
        <f>IF($A1040="","",Tienda_1!F1040)</f>
        <v>Lucas Olivera</v>
      </c>
      <c r="E1040" t="str">
        <f>IF($A1040="","",Tienda_1!I1040)</f>
        <v>Tarjeta de crédito</v>
      </c>
      <c r="F1040">
        <f>IF($A1040="","",VALUE(RIGHT(Tienda_1!E1040,4)))</f>
        <v>2022</v>
      </c>
      <c r="G1040">
        <f>IF($A1040="","",Tienda_1!C1040)</f>
        <v>39800</v>
      </c>
      <c r="H1040">
        <f>IF($A1040="","",Tienda_1!D1040)</f>
        <v>0</v>
      </c>
      <c r="I1040">
        <f>IF($A1040="","",Tienda_1!H1040)</f>
        <v>5</v>
      </c>
      <c r="J1040">
        <f>IF($A1040="",0,IF(AND(OR('Cuadro-de-mando'!$B$4="(Todas)",'Cuadro-de-mando'!$B$4=$A1040),OR('Cuadro-de-mando'!$E$4="(Todas)",'Cuadro-de-mando'!$E$4=$B1040),OR('Cuadro-de-mando'!$H$4="(Todas)",'Cuadro-de-mando'!$H$4=$C1040),OR('Cuadro-de-mando'!$K$4="(Todas)",'Cuadro-de-mando'!$K$4=$E1040),OR('Cuadro-de-mando'!$N$4="(Todos)",'Cuadro-de-mando'!$N$4=$F1040)),1,0))</f>
        <v>1</v>
      </c>
    </row>
    <row r="1041" spans="1:10" x14ac:dyDescent="0.25">
      <c r="A1041" t="str">
        <f>IF(Tienda_1!$A1041="","","Tienda 1")</f>
        <v>Tienda 1</v>
      </c>
      <c r="B1041" t="str">
        <f>IF($A1041="","",Tienda_1!B1041)</f>
        <v>Muebles</v>
      </c>
      <c r="C1041" t="str">
        <f>IF($A1041="","",Tienda_1!G1041)</f>
        <v>Riohacha</v>
      </c>
      <c r="D1041" t="str">
        <f>IF($A1041="","",Tienda_1!F1041)</f>
        <v>Rafael Acosta</v>
      </c>
      <c r="E1041" t="str">
        <f>IF($A1041="","",Tienda_1!I1041)</f>
        <v>Tarjeta de crédito</v>
      </c>
      <c r="F1041">
        <f>IF($A1041="","",VALUE(RIGHT(Tienda_1!E1041,4)))</f>
        <v>2020</v>
      </c>
      <c r="G1041">
        <f>IF($A1041="","",Tienda_1!C1041)</f>
        <v>937300</v>
      </c>
      <c r="H1041">
        <f>IF($A1041="","",Tienda_1!D1041)</f>
        <v>50100</v>
      </c>
      <c r="I1041">
        <f>IF($A1041="","",Tienda_1!H1041)</f>
        <v>5</v>
      </c>
      <c r="J1041">
        <f>IF($A1041="",0,IF(AND(OR('Cuadro-de-mando'!$B$4="(Todas)",'Cuadro-de-mando'!$B$4=$A1041),OR('Cuadro-de-mando'!$E$4="(Todas)",'Cuadro-de-mando'!$E$4=$B1041),OR('Cuadro-de-mando'!$H$4="(Todas)",'Cuadro-de-mando'!$H$4=$C1041),OR('Cuadro-de-mando'!$K$4="(Todas)",'Cuadro-de-mando'!$K$4=$E1041),OR('Cuadro-de-mando'!$N$4="(Todos)",'Cuadro-de-mando'!$N$4=$F1041)),1,0))</f>
        <v>1</v>
      </c>
    </row>
    <row r="1042" spans="1:10" x14ac:dyDescent="0.25">
      <c r="A1042" t="str">
        <f>IF(Tienda_1!$A1042="","","Tienda 1")</f>
        <v>Tienda 1</v>
      </c>
      <c r="B1042" t="str">
        <f>IF($A1042="","",Tienda_1!B1042)</f>
        <v>Muebles</v>
      </c>
      <c r="C1042" t="str">
        <f>IF($A1042="","",Tienda_1!G1042)</f>
        <v>Medellín</v>
      </c>
      <c r="D1042" t="str">
        <f>IF($A1042="","",Tienda_1!F1042)</f>
        <v>Ángel Rodriguez</v>
      </c>
      <c r="E1042" t="str">
        <f>IF($A1042="","",Tienda_1!I1042)</f>
        <v>Tarjeta de crédito</v>
      </c>
      <c r="F1042">
        <f>IF($A1042="","",VALUE(RIGHT(Tienda_1!E1042,4)))</f>
        <v>2021</v>
      </c>
      <c r="G1042">
        <f>IF($A1042="","",Tienda_1!C1042)</f>
        <v>274300</v>
      </c>
      <c r="H1042">
        <f>IF($A1042="","",Tienda_1!D1042)</f>
        <v>15000</v>
      </c>
      <c r="I1042">
        <f>IF($A1042="","",Tienda_1!H1042)</f>
        <v>5</v>
      </c>
      <c r="J1042">
        <f>IF($A1042="",0,IF(AND(OR('Cuadro-de-mando'!$B$4="(Todas)",'Cuadro-de-mando'!$B$4=$A1042),OR('Cuadro-de-mando'!$E$4="(Todas)",'Cuadro-de-mando'!$E$4=$B1042),OR('Cuadro-de-mando'!$H$4="(Todas)",'Cuadro-de-mando'!$H$4=$C1042),OR('Cuadro-de-mando'!$K$4="(Todas)",'Cuadro-de-mando'!$K$4=$E1042),OR('Cuadro-de-mando'!$N$4="(Todos)",'Cuadro-de-mando'!$N$4=$F1042)),1,0))</f>
        <v>1</v>
      </c>
    </row>
    <row r="1043" spans="1:10" x14ac:dyDescent="0.25">
      <c r="A1043" t="str">
        <f>IF(Tienda_1!$A1043="","","Tienda 1")</f>
        <v>Tienda 1</v>
      </c>
      <c r="B1043" t="str">
        <f>IF($A1043="","",Tienda_1!B1043)</f>
        <v>Electrodomésticos</v>
      </c>
      <c r="C1043" t="str">
        <f>IF($A1043="","",Tienda_1!G1043)</f>
        <v>Cali</v>
      </c>
      <c r="D1043" t="str">
        <f>IF($A1043="","",Tienda_1!F1043)</f>
        <v>Beatriz Morales</v>
      </c>
      <c r="E1043" t="str">
        <f>IF($A1043="","",Tienda_1!I1043)</f>
        <v>Tarjeta de crédito</v>
      </c>
      <c r="F1043">
        <f>IF($A1043="","",VALUE(RIGHT(Tienda_1!E1043,4)))</f>
        <v>2021</v>
      </c>
      <c r="G1043">
        <f>IF($A1043="","",Tienda_1!C1043)</f>
        <v>1325900</v>
      </c>
      <c r="H1043">
        <f>IF($A1043="","",Tienda_1!D1043)</f>
        <v>68800</v>
      </c>
      <c r="I1043">
        <f>IF($A1043="","",Tienda_1!H1043)</f>
        <v>5</v>
      </c>
      <c r="J1043">
        <f>IF($A1043="",0,IF(AND(OR('Cuadro-de-mando'!$B$4="(Todas)",'Cuadro-de-mando'!$B$4=$A1043),OR('Cuadro-de-mando'!$E$4="(Todas)",'Cuadro-de-mando'!$E$4=$B1043),OR('Cuadro-de-mando'!$H$4="(Todas)",'Cuadro-de-mando'!$H$4=$C1043),OR('Cuadro-de-mando'!$K$4="(Todas)",'Cuadro-de-mando'!$K$4=$E1043),OR('Cuadro-de-mando'!$N$4="(Todos)",'Cuadro-de-mando'!$N$4=$F1043)),1,0))</f>
        <v>1</v>
      </c>
    </row>
    <row r="1044" spans="1:10" x14ac:dyDescent="0.25">
      <c r="A1044" t="str">
        <f>IF(Tienda_1!$A1044="","","Tienda 1")</f>
        <v>Tienda 1</v>
      </c>
      <c r="B1044" t="str">
        <f>IF($A1044="","",Tienda_1!B1044)</f>
        <v>Muebles</v>
      </c>
      <c r="C1044" t="str">
        <f>IF($A1044="","",Tienda_1!G1044)</f>
        <v>Leticia</v>
      </c>
      <c r="D1044" t="str">
        <f>IF($A1044="","",Tienda_1!F1044)</f>
        <v>Mariana Herrera</v>
      </c>
      <c r="E1044" t="str">
        <f>IF($A1044="","",Tienda_1!I1044)</f>
        <v>Tarjeta de crédito</v>
      </c>
      <c r="F1044">
        <f>IF($A1044="","",VALUE(RIGHT(Tienda_1!E1044,4)))</f>
        <v>2020</v>
      </c>
      <c r="G1044">
        <f>IF($A1044="","",Tienda_1!C1044)</f>
        <v>361900</v>
      </c>
      <c r="H1044">
        <f>IF($A1044="","",Tienda_1!D1044)</f>
        <v>19500</v>
      </c>
      <c r="I1044">
        <f>IF($A1044="","",Tienda_1!H1044)</f>
        <v>4</v>
      </c>
      <c r="J1044">
        <f>IF($A1044="",0,IF(AND(OR('Cuadro-de-mando'!$B$4="(Todas)",'Cuadro-de-mando'!$B$4=$A1044),OR('Cuadro-de-mando'!$E$4="(Todas)",'Cuadro-de-mando'!$E$4=$B1044),OR('Cuadro-de-mando'!$H$4="(Todas)",'Cuadro-de-mando'!$H$4=$C1044),OR('Cuadro-de-mando'!$K$4="(Todas)",'Cuadro-de-mando'!$K$4=$E1044),OR('Cuadro-de-mando'!$N$4="(Todos)",'Cuadro-de-mando'!$N$4=$F1044)),1,0))</f>
        <v>1</v>
      </c>
    </row>
    <row r="1045" spans="1:10" x14ac:dyDescent="0.25">
      <c r="A1045" t="str">
        <f>IF(Tienda_1!$A1045="","","Tienda 1")</f>
        <v>Tienda 1</v>
      </c>
      <c r="B1045" t="str">
        <f>IF($A1045="","",Tienda_1!B1045)</f>
        <v>Instrumentos musicales</v>
      </c>
      <c r="C1045" t="str">
        <f>IF($A1045="","",Tienda_1!G1045)</f>
        <v>Riohacha</v>
      </c>
      <c r="D1045" t="str">
        <f>IF($A1045="","",Tienda_1!F1045)</f>
        <v>Pedro Gomez</v>
      </c>
      <c r="E1045" t="str">
        <f>IF($A1045="","",Tienda_1!I1045)</f>
        <v>Tarjeta de crédito</v>
      </c>
      <c r="F1045">
        <f>IF($A1045="","",VALUE(RIGHT(Tienda_1!E1045,4)))</f>
        <v>2020</v>
      </c>
      <c r="G1045">
        <f>IF($A1045="","",Tienda_1!C1045)</f>
        <v>935200</v>
      </c>
      <c r="H1045">
        <f>IF($A1045="","",Tienda_1!D1045)</f>
        <v>50200</v>
      </c>
      <c r="I1045">
        <f>IF($A1045="","",Tienda_1!H1045)</f>
        <v>1</v>
      </c>
      <c r="J1045">
        <f>IF($A1045="",0,IF(AND(OR('Cuadro-de-mando'!$B$4="(Todas)",'Cuadro-de-mando'!$B$4=$A1045),OR('Cuadro-de-mando'!$E$4="(Todas)",'Cuadro-de-mando'!$E$4=$B1045),OR('Cuadro-de-mando'!$H$4="(Todas)",'Cuadro-de-mando'!$H$4=$C1045),OR('Cuadro-de-mando'!$K$4="(Todas)",'Cuadro-de-mando'!$K$4=$E1045),OR('Cuadro-de-mando'!$N$4="(Todos)",'Cuadro-de-mando'!$N$4=$F1045)),1,0))</f>
        <v>1</v>
      </c>
    </row>
    <row r="1046" spans="1:10" x14ac:dyDescent="0.25">
      <c r="A1046" t="str">
        <f>IF(Tienda_1!$A1046="","","Tienda 1")</f>
        <v>Tienda 1</v>
      </c>
      <c r="B1046" t="str">
        <f>IF($A1046="","",Tienda_1!B1046)</f>
        <v>Instrumentos musicales</v>
      </c>
      <c r="C1046" t="str">
        <f>IF($A1046="","",Tienda_1!G1046)</f>
        <v>Cali</v>
      </c>
      <c r="D1046" t="str">
        <f>IF($A1046="","",Tienda_1!F1046)</f>
        <v>Felipe Santos</v>
      </c>
      <c r="E1046" t="str">
        <f>IF($A1046="","",Tienda_1!I1046)</f>
        <v>Tarjeta de crédito</v>
      </c>
      <c r="F1046">
        <f>IF($A1046="","",VALUE(RIGHT(Tienda_1!E1046,4)))</f>
        <v>2022</v>
      </c>
      <c r="G1046">
        <f>IF($A1046="","",Tienda_1!C1046)</f>
        <v>392000</v>
      </c>
      <c r="H1046">
        <f>IF($A1046="","",Tienda_1!D1046)</f>
        <v>19100</v>
      </c>
      <c r="I1046">
        <f>IF($A1046="","",Tienda_1!H1046)</f>
        <v>5</v>
      </c>
      <c r="J1046">
        <f>IF($A1046="",0,IF(AND(OR('Cuadro-de-mando'!$B$4="(Todas)",'Cuadro-de-mando'!$B$4=$A1046),OR('Cuadro-de-mando'!$E$4="(Todas)",'Cuadro-de-mando'!$E$4=$B1046),OR('Cuadro-de-mando'!$H$4="(Todas)",'Cuadro-de-mando'!$H$4=$C1046),OR('Cuadro-de-mando'!$K$4="(Todas)",'Cuadro-de-mando'!$K$4=$E1046),OR('Cuadro-de-mando'!$N$4="(Todos)",'Cuadro-de-mando'!$N$4=$F1046)),1,0))</f>
        <v>1</v>
      </c>
    </row>
    <row r="1047" spans="1:10" x14ac:dyDescent="0.25">
      <c r="A1047" t="str">
        <f>IF(Tienda_1!$A1047="","","Tienda 1")</f>
        <v>Tienda 1</v>
      </c>
      <c r="B1047" t="str">
        <f>IF($A1047="","",Tienda_1!B1047)</f>
        <v>Juguetes</v>
      </c>
      <c r="C1047" t="str">
        <f>IF($A1047="","",Tienda_1!G1047)</f>
        <v>Medellín</v>
      </c>
      <c r="D1047" t="str">
        <f>IF($A1047="","",Tienda_1!F1047)</f>
        <v>Juliana Costa</v>
      </c>
      <c r="E1047" t="str">
        <f>IF($A1047="","",Tienda_1!I1047)</f>
        <v>Tarjeta de crédito</v>
      </c>
      <c r="F1047">
        <f>IF($A1047="","",VALUE(RIGHT(Tienda_1!E1047,4)))</f>
        <v>2023</v>
      </c>
      <c r="G1047">
        <f>IF($A1047="","",Tienda_1!C1047)</f>
        <v>31700</v>
      </c>
      <c r="H1047">
        <f>IF($A1047="","",Tienda_1!D1047)</f>
        <v>1900</v>
      </c>
      <c r="I1047">
        <f>IF($A1047="","",Tienda_1!H1047)</f>
        <v>5</v>
      </c>
      <c r="J1047">
        <f>IF($A1047="",0,IF(AND(OR('Cuadro-de-mando'!$B$4="(Todas)",'Cuadro-de-mando'!$B$4=$A1047),OR('Cuadro-de-mando'!$E$4="(Todas)",'Cuadro-de-mando'!$E$4=$B1047),OR('Cuadro-de-mando'!$H$4="(Todas)",'Cuadro-de-mando'!$H$4=$C1047),OR('Cuadro-de-mando'!$K$4="(Todas)",'Cuadro-de-mando'!$K$4=$E1047),OR('Cuadro-de-mando'!$N$4="(Todos)",'Cuadro-de-mando'!$N$4=$F1047)),1,0))</f>
        <v>1</v>
      </c>
    </row>
    <row r="1048" spans="1:10" x14ac:dyDescent="0.25">
      <c r="A1048" t="str">
        <f>IF(Tienda_1!$A1048="","","Tienda 1")</f>
        <v>Tienda 1</v>
      </c>
      <c r="B1048" t="str">
        <f>IF($A1048="","",Tienda_1!B1048)</f>
        <v>Artículos para el hogar</v>
      </c>
      <c r="C1048" t="str">
        <f>IF($A1048="","",Tienda_1!G1048)</f>
        <v>Pereira</v>
      </c>
      <c r="D1048" t="str">
        <f>IF($A1048="","",Tienda_1!F1048)</f>
        <v>Rafael Acosta</v>
      </c>
      <c r="E1048" t="str">
        <f>IF($A1048="","",Tienda_1!I1048)</f>
        <v>Tarjeta de crédito</v>
      </c>
      <c r="F1048">
        <f>IF($A1048="","",VALUE(RIGHT(Tienda_1!E1048,4)))</f>
        <v>2021</v>
      </c>
      <c r="G1048">
        <f>IF($A1048="","",Tienda_1!C1048)</f>
        <v>84000</v>
      </c>
      <c r="H1048">
        <f>IF($A1048="","",Tienda_1!D1048)</f>
        <v>4700</v>
      </c>
      <c r="I1048">
        <f>IF($A1048="","",Tienda_1!H1048)</f>
        <v>5</v>
      </c>
      <c r="J1048">
        <f>IF($A1048="",0,IF(AND(OR('Cuadro-de-mando'!$B$4="(Todas)",'Cuadro-de-mando'!$B$4=$A1048),OR('Cuadro-de-mando'!$E$4="(Todas)",'Cuadro-de-mando'!$E$4=$B1048),OR('Cuadro-de-mando'!$H$4="(Todas)",'Cuadro-de-mando'!$H$4=$C1048),OR('Cuadro-de-mando'!$K$4="(Todas)",'Cuadro-de-mando'!$K$4=$E1048),OR('Cuadro-de-mando'!$N$4="(Todos)",'Cuadro-de-mando'!$N$4=$F1048)),1,0))</f>
        <v>1</v>
      </c>
    </row>
    <row r="1049" spans="1:10" x14ac:dyDescent="0.25">
      <c r="A1049" t="str">
        <f>IF(Tienda_1!$A1049="","","Tienda 1")</f>
        <v>Tienda 1</v>
      </c>
      <c r="B1049" t="str">
        <f>IF($A1049="","",Tienda_1!B1049)</f>
        <v>Libros</v>
      </c>
      <c r="C1049" t="str">
        <f>IF($A1049="","",Tienda_1!G1049)</f>
        <v>Pereira</v>
      </c>
      <c r="D1049" t="str">
        <f>IF($A1049="","",Tienda_1!F1049)</f>
        <v>Izabela de León</v>
      </c>
      <c r="E1049" t="str">
        <f>IF($A1049="","",Tienda_1!I1049)</f>
        <v>Tarjeta de crédito</v>
      </c>
      <c r="F1049">
        <f>IF($A1049="","",VALUE(RIGHT(Tienda_1!E1049,4)))</f>
        <v>2021</v>
      </c>
      <c r="G1049">
        <f>IF($A1049="","",Tienda_1!C1049)</f>
        <v>30100</v>
      </c>
      <c r="H1049">
        <f>IF($A1049="","",Tienda_1!D1049)</f>
        <v>2000</v>
      </c>
      <c r="I1049">
        <f>IF($A1049="","",Tienda_1!H1049)</f>
        <v>5</v>
      </c>
      <c r="J1049">
        <f>IF($A1049="",0,IF(AND(OR('Cuadro-de-mando'!$B$4="(Todas)",'Cuadro-de-mando'!$B$4=$A1049),OR('Cuadro-de-mando'!$E$4="(Todas)",'Cuadro-de-mando'!$E$4=$B1049),OR('Cuadro-de-mando'!$H$4="(Todas)",'Cuadro-de-mando'!$H$4=$C1049),OR('Cuadro-de-mando'!$K$4="(Todas)",'Cuadro-de-mando'!$K$4=$E1049),OR('Cuadro-de-mando'!$N$4="(Todos)",'Cuadro-de-mando'!$N$4=$F1049)),1,0))</f>
        <v>1</v>
      </c>
    </row>
    <row r="1050" spans="1:10" x14ac:dyDescent="0.25">
      <c r="A1050" t="str">
        <f>IF(Tienda_1!$A1050="","","Tienda 1")</f>
        <v>Tienda 1</v>
      </c>
      <c r="B1050" t="str">
        <f>IF($A1050="","",Tienda_1!B1050)</f>
        <v>Electrodomésticos</v>
      </c>
      <c r="C1050" t="str">
        <f>IF($A1050="","",Tienda_1!G1050)</f>
        <v>Bogotá</v>
      </c>
      <c r="D1050" t="str">
        <f>IF($A1050="","",Tienda_1!F1050)</f>
        <v>Camila Rivera</v>
      </c>
      <c r="E1050" t="str">
        <f>IF($A1050="","",Tienda_1!I1050)</f>
        <v>Tarjeta de crédito</v>
      </c>
      <c r="F1050">
        <f>IF($A1050="","",VALUE(RIGHT(Tienda_1!E1050,4)))</f>
        <v>2020</v>
      </c>
      <c r="G1050">
        <f>IF($A1050="","",Tienda_1!C1050)</f>
        <v>691200</v>
      </c>
      <c r="H1050">
        <f>IF($A1050="","",Tienda_1!D1050)</f>
        <v>35000</v>
      </c>
      <c r="I1050">
        <f>IF($A1050="","",Tienda_1!H1050)</f>
        <v>5</v>
      </c>
      <c r="J1050">
        <f>IF($A1050="",0,IF(AND(OR('Cuadro-de-mando'!$B$4="(Todas)",'Cuadro-de-mando'!$B$4=$A1050),OR('Cuadro-de-mando'!$E$4="(Todas)",'Cuadro-de-mando'!$E$4=$B1050),OR('Cuadro-de-mando'!$H$4="(Todas)",'Cuadro-de-mando'!$H$4=$C1050),OR('Cuadro-de-mando'!$K$4="(Todas)",'Cuadro-de-mando'!$K$4=$E1050),OR('Cuadro-de-mando'!$N$4="(Todos)",'Cuadro-de-mando'!$N$4=$F1050)),1,0))</f>
        <v>1</v>
      </c>
    </row>
    <row r="1051" spans="1:10" x14ac:dyDescent="0.25">
      <c r="A1051" t="str">
        <f>IF(Tienda_1!$A1051="","","Tienda 1")</f>
        <v>Tienda 1</v>
      </c>
      <c r="B1051" t="str">
        <f>IF($A1051="","",Tienda_1!B1051)</f>
        <v>Instrumentos musicales</v>
      </c>
      <c r="C1051" t="str">
        <f>IF($A1051="","",Tienda_1!G1051)</f>
        <v>Bogotá</v>
      </c>
      <c r="D1051" t="str">
        <f>IF($A1051="","",Tienda_1!F1051)</f>
        <v>Rafael Acosta</v>
      </c>
      <c r="E1051" t="str">
        <f>IF($A1051="","",Tienda_1!I1051)</f>
        <v>Nequi</v>
      </c>
      <c r="F1051">
        <f>IF($A1051="","",VALUE(RIGHT(Tienda_1!E1051,4)))</f>
        <v>2020</v>
      </c>
      <c r="G1051">
        <f>IF($A1051="","",Tienda_1!C1051)</f>
        <v>867500</v>
      </c>
      <c r="H1051">
        <f>IF($A1051="","",Tienda_1!D1051)</f>
        <v>46600</v>
      </c>
      <c r="I1051">
        <f>IF($A1051="","",Tienda_1!H1051)</f>
        <v>5</v>
      </c>
      <c r="J1051">
        <f>IF($A1051="",0,IF(AND(OR('Cuadro-de-mando'!$B$4="(Todas)",'Cuadro-de-mando'!$B$4=$A1051),OR('Cuadro-de-mando'!$E$4="(Todas)",'Cuadro-de-mando'!$E$4=$B1051),OR('Cuadro-de-mando'!$H$4="(Todas)",'Cuadro-de-mando'!$H$4=$C1051),OR('Cuadro-de-mando'!$K$4="(Todas)",'Cuadro-de-mando'!$K$4=$E1051),OR('Cuadro-de-mando'!$N$4="(Todos)",'Cuadro-de-mando'!$N$4=$F1051)),1,0))</f>
        <v>1</v>
      </c>
    </row>
    <row r="1052" spans="1:10" x14ac:dyDescent="0.25">
      <c r="A1052" t="str">
        <f>IF(Tienda_1!$A1052="","","Tienda 1")</f>
        <v>Tienda 1</v>
      </c>
      <c r="B1052" t="str">
        <f>IF($A1052="","",Tienda_1!B1052)</f>
        <v>Electrodomésticos</v>
      </c>
      <c r="C1052" t="str">
        <f>IF($A1052="","",Tienda_1!G1052)</f>
        <v>Barranquilla</v>
      </c>
      <c r="D1052" t="str">
        <f>IF($A1052="","",Tienda_1!F1052)</f>
        <v>Lucas Olivera</v>
      </c>
      <c r="E1052" t="str">
        <f>IF($A1052="","",Tienda_1!I1052)</f>
        <v>Cupón</v>
      </c>
      <c r="F1052">
        <f>IF($A1052="","",VALUE(RIGHT(Tienda_1!E1052,4)))</f>
        <v>2020</v>
      </c>
      <c r="G1052">
        <f>IF($A1052="","",Tienda_1!C1052)</f>
        <v>1687400</v>
      </c>
      <c r="H1052">
        <f>IF($A1052="","",Tienda_1!D1052)</f>
        <v>91100</v>
      </c>
      <c r="I1052">
        <f>IF($A1052="","",Tienda_1!H1052)</f>
        <v>1</v>
      </c>
      <c r="J1052">
        <f>IF($A1052="",0,IF(AND(OR('Cuadro-de-mando'!$B$4="(Todas)",'Cuadro-de-mando'!$B$4=$A1052),OR('Cuadro-de-mando'!$E$4="(Todas)",'Cuadro-de-mando'!$E$4=$B1052),OR('Cuadro-de-mando'!$H$4="(Todas)",'Cuadro-de-mando'!$H$4=$C1052),OR('Cuadro-de-mando'!$K$4="(Todas)",'Cuadro-de-mando'!$K$4=$E1052),OR('Cuadro-de-mando'!$N$4="(Todos)",'Cuadro-de-mando'!$N$4=$F1052)),1,0))</f>
        <v>1</v>
      </c>
    </row>
    <row r="1053" spans="1:10" x14ac:dyDescent="0.25">
      <c r="A1053" t="str">
        <f>IF(Tienda_1!$A1053="","","Tienda 1")</f>
        <v>Tienda 1</v>
      </c>
      <c r="B1053" t="str">
        <f>IF($A1053="","",Tienda_1!B1053)</f>
        <v>Electrónicos</v>
      </c>
      <c r="C1053" t="str">
        <f>IF($A1053="","",Tienda_1!G1053)</f>
        <v>Barranquilla</v>
      </c>
      <c r="D1053" t="str">
        <f>IF($A1053="","",Tienda_1!F1053)</f>
        <v>Beatriz Morales</v>
      </c>
      <c r="E1053" t="str">
        <f>IF($A1053="","",Tienda_1!I1053)</f>
        <v>Tarjeta de crédito</v>
      </c>
      <c r="F1053">
        <f>IF($A1053="","",VALUE(RIGHT(Tienda_1!E1053,4)))</f>
        <v>2022</v>
      </c>
      <c r="G1053">
        <f>IF($A1053="","",Tienda_1!C1053)</f>
        <v>2686500</v>
      </c>
      <c r="H1053">
        <f>IF($A1053="","",Tienda_1!D1053)</f>
        <v>143700</v>
      </c>
      <c r="I1053">
        <f>IF($A1053="","",Tienda_1!H1053)</f>
        <v>1</v>
      </c>
      <c r="J1053">
        <f>IF($A1053="",0,IF(AND(OR('Cuadro-de-mando'!$B$4="(Todas)",'Cuadro-de-mando'!$B$4=$A1053),OR('Cuadro-de-mando'!$E$4="(Todas)",'Cuadro-de-mando'!$E$4=$B1053),OR('Cuadro-de-mando'!$H$4="(Todas)",'Cuadro-de-mando'!$H$4=$C1053),OR('Cuadro-de-mando'!$K$4="(Todas)",'Cuadro-de-mando'!$K$4=$E1053),OR('Cuadro-de-mando'!$N$4="(Todos)",'Cuadro-de-mando'!$N$4=$F1053)),1,0))</f>
        <v>1</v>
      </c>
    </row>
    <row r="1054" spans="1:10" x14ac:dyDescent="0.25">
      <c r="A1054" t="str">
        <f>IF(Tienda_1!$A1054="","","Tienda 1")</f>
        <v>Tienda 1</v>
      </c>
      <c r="B1054" t="str">
        <f>IF($A1054="","",Tienda_1!B1054)</f>
        <v>Artículos para el hogar</v>
      </c>
      <c r="C1054" t="str">
        <f>IF($A1054="","",Tienda_1!G1054)</f>
        <v>Bogotá</v>
      </c>
      <c r="D1054" t="str">
        <f>IF($A1054="","",Tienda_1!F1054)</f>
        <v>Pedro Gomez</v>
      </c>
      <c r="E1054" t="str">
        <f>IF($A1054="","",Tienda_1!I1054)</f>
        <v>Tarjeta de crédito</v>
      </c>
      <c r="F1054">
        <f>IF($A1054="","",VALUE(RIGHT(Tienda_1!E1054,4)))</f>
        <v>2020</v>
      </c>
      <c r="G1054">
        <f>IF($A1054="","",Tienda_1!C1054)</f>
        <v>188500</v>
      </c>
      <c r="H1054">
        <f>IF($A1054="","",Tienda_1!D1054)</f>
        <v>8200</v>
      </c>
      <c r="I1054">
        <f>IF($A1054="","",Tienda_1!H1054)</f>
        <v>1</v>
      </c>
      <c r="J1054">
        <f>IF($A1054="",0,IF(AND(OR('Cuadro-de-mando'!$B$4="(Todas)",'Cuadro-de-mando'!$B$4=$A1054),OR('Cuadro-de-mando'!$E$4="(Todas)",'Cuadro-de-mando'!$E$4=$B1054),OR('Cuadro-de-mando'!$H$4="(Todas)",'Cuadro-de-mando'!$H$4=$C1054),OR('Cuadro-de-mando'!$K$4="(Todas)",'Cuadro-de-mando'!$K$4=$E1054),OR('Cuadro-de-mando'!$N$4="(Todos)",'Cuadro-de-mando'!$N$4=$F1054)),1,0))</f>
        <v>1</v>
      </c>
    </row>
    <row r="1055" spans="1:10" x14ac:dyDescent="0.25">
      <c r="A1055" t="str">
        <f>IF(Tienda_1!$A1055="","","Tienda 1")</f>
        <v>Tienda 1</v>
      </c>
      <c r="B1055" t="str">
        <f>IF($A1055="","",Tienda_1!B1055)</f>
        <v>Electrónicos</v>
      </c>
      <c r="C1055" t="str">
        <f>IF($A1055="","",Tienda_1!G1055)</f>
        <v>Cali</v>
      </c>
      <c r="D1055" t="str">
        <f>IF($A1055="","",Tienda_1!F1055)</f>
        <v>Beatriz Morales</v>
      </c>
      <c r="E1055" t="str">
        <f>IF($A1055="","",Tienda_1!I1055)</f>
        <v>Tarjeta de crédito</v>
      </c>
      <c r="F1055">
        <f>IF($A1055="","",VALUE(RIGHT(Tienda_1!E1055,4)))</f>
        <v>2023</v>
      </c>
      <c r="G1055">
        <f>IF($A1055="","",Tienda_1!C1055)</f>
        <v>327300</v>
      </c>
      <c r="H1055">
        <f>IF($A1055="","",Tienda_1!D1055)</f>
        <v>17800</v>
      </c>
      <c r="I1055">
        <f>IF($A1055="","",Tienda_1!H1055)</f>
        <v>5</v>
      </c>
      <c r="J1055">
        <f>IF($A1055="",0,IF(AND(OR('Cuadro-de-mando'!$B$4="(Todas)",'Cuadro-de-mando'!$B$4=$A1055),OR('Cuadro-de-mando'!$E$4="(Todas)",'Cuadro-de-mando'!$E$4=$B1055),OR('Cuadro-de-mando'!$H$4="(Todas)",'Cuadro-de-mando'!$H$4=$C1055),OR('Cuadro-de-mando'!$K$4="(Todas)",'Cuadro-de-mando'!$K$4=$E1055),OR('Cuadro-de-mando'!$N$4="(Todos)",'Cuadro-de-mando'!$N$4=$F1055)),1,0))</f>
        <v>1</v>
      </c>
    </row>
    <row r="1056" spans="1:10" x14ac:dyDescent="0.25">
      <c r="A1056" t="str">
        <f>IF(Tienda_1!$A1056="","","Tienda 1")</f>
        <v>Tienda 1</v>
      </c>
      <c r="B1056" t="str">
        <f>IF($A1056="","",Tienda_1!B1056)</f>
        <v>Electrónicos</v>
      </c>
      <c r="C1056" t="str">
        <f>IF($A1056="","",Tienda_1!G1056)</f>
        <v>Bogotá</v>
      </c>
      <c r="D1056" t="str">
        <f>IF($A1056="","",Tienda_1!F1056)</f>
        <v>Santiago Silva</v>
      </c>
      <c r="E1056" t="str">
        <f>IF($A1056="","",Tienda_1!I1056)</f>
        <v>Tarjeta de crédito</v>
      </c>
      <c r="F1056">
        <f>IF($A1056="","",VALUE(RIGHT(Tienda_1!E1056,4)))</f>
        <v>2020</v>
      </c>
      <c r="G1056">
        <f>IF($A1056="","",Tienda_1!C1056)</f>
        <v>259600</v>
      </c>
      <c r="H1056">
        <f>IF($A1056="","",Tienda_1!D1056)</f>
        <v>12000</v>
      </c>
      <c r="I1056">
        <f>IF($A1056="","",Tienda_1!H1056)</f>
        <v>5</v>
      </c>
      <c r="J1056">
        <f>IF($A1056="",0,IF(AND(OR('Cuadro-de-mando'!$B$4="(Todas)",'Cuadro-de-mando'!$B$4=$A1056),OR('Cuadro-de-mando'!$E$4="(Todas)",'Cuadro-de-mando'!$E$4=$B1056),OR('Cuadro-de-mando'!$H$4="(Todas)",'Cuadro-de-mando'!$H$4=$C1056),OR('Cuadro-de-mando'!$K$4="(Todas)",'Cuadro-de-mando'!$K$4=$E1056),OR('Cuadro-de-mando'!$N$4="(Todos)",'Cuadro-de-mando'!$N$4=$F1056)),1,0))</f>
        <v>1</v>
      </c>
    </row>
    <row r="1057" spans="1:10" x14ac:dyDescent="0.25">
      <c r="A1057" t="str">
        <f>IF(Tienda_1!$A1057="","","Tienda 1")</f>
        <v>Tienda 1</v>
      </c>
      <c r="B1057" t="str">
        <f>IF($A1057="","",Tienda_1!B1057)</f>
        <v>Deportes y diversión</v>
      </c>
      <c r="C1057" t="str">
        <f>IF($A1057="","",Tienda_1!G1057)</f>
        <v>Cartagena</v>
      </c>
      <c r="D1057" t="str">
        <f>IF($A1057="","",Tienda_1!F1057)</f>
        <v>Felipe Santos</v>
      </c>
      <c r="E1057" t="str">
        <f>IF($A1057="","",Tienda_1!I1057)</f>
        <v>Nequi</v>
      </c>
      <c r="F1057">
        <f>IF($A1057="","",VALUE(RIGHT(Tienda_1!E1057,4)))</f>
        <v>2020</v>
      </c>
      <c r="G1057">
        <f>IF($A1057="","",Tienda_1!C1057)</f>
        <v>236400</v>
      </c>
      <c r="H1057">
        <f>IF($A1057="","",Tienda_1!D1057)</f>
        <v>13100</v>
      </c>
      <c r="I1057">
        <f>IF($A1057="","",Tienda_1!H1057)</f>
        <v>4</v>
      </c>
      <c r="J1057">
        <f>IF($A1057="",0,IF(AND(OR('Cuadro-de-mando'!$B$4="(Todas)",'Cuadro-de-mando'!$B$4=$A1057),OR('Cuadro-de-mando'!$E$4="(Todas)",'Cuadro-de-mando'!$E$4=$B1057),OR('Cuadro-de-mando'!$H$4="(Todas)",'Cuadro-de-mando'!$H$4=$C1057),OR('Cuadro-de-mando'!$K$4="(Todas)",'Cuadro-de-mando'!$K$4=$E1057),OR('Cuadro-de-mando'!$N$4="(Todos)",'Cuadro-de-mando'!$N$4=$F1057)),1,0))</f>
        <v>1</v>
      </c>
    </row>
    <row r="1058" spans="1:10" x14ac:dyDescent="0.25">
      <c r="A1058" t="str">
        <f>IF(Tienda_1!$A1058="","","Tienda 1")</f>
        <v>Tienda 1</v>
      </c>
      <c r="B1058" t="str">
        <f>IF($A1058="","",Tienda_1!B1058)</f>
        <v>Electrónicos</v>
      </c>
      <c r="C1058" t="str">
        <f>IF($A1058="","",Tienda_1!G1058)</f>
        <v>Bogotá</v>
      </c>
      <c r="D1058" t="str">
        <f>IF($A1058="","",Tienda_1!F1058)</f>
        <v>Rafael Acosta</v>
      </c>
      <c r="E1058" t="str">
        <f>IF($A1058="","",Tienda_1!I1058)</f>
        <v>Tarjeta de crédito</v>
      </c>
      <c r="F1058">
        <f>IF($A1058="","",VALUE(RIGHT(Tienda_1!E1058,4)))</f>
        <v>2022</v>
      </c>
      <c r="G1058">
        <f>IF($A1058="","",Tienda_1!C1058)</f>
        <v>1645800</v>
      </c>
      <c r="H1058">
        <f>IF($A1058="","",Tienda_1!D1058)</f>
        <v>87800</v>
      </c>
      <c r="I1058">
        <f>IF($A1058="","",Tienda_1!H1058)</f>
        <v>2</v>
      </c>
      <c r="J1058">
        <f>IF($A1058="",0,IF(AND(OR('Cuadro-de-mando'!$B$4="(Todas)",'Cuadro-de-mando'!$B$4=$A1058),OR('Cuadro-de-mando'!$E$4="(Todas)",'Cuadro-de-mando'!$E$4=$B1058),OR('Cuadro-de-mando'!$H$4="(Todas)",'Cuadro-de-mando'!$H$4=$C1058),OR('Cuadro-de-mando'!$K$4="(Todas)",'Cuadro-de-mando'!$K$4=$E1058),OR('Cuadro-de-mando'!$N$4="(Todos)",'Cuadro-de-mando'!$N$4=$F1058)),1,0))</f>
        <v>1</v>
      </c>
    </row>
    <row r="1059" spans="1:10" x14ac:dyDescent="0.25">
      <c r="A1059" t="str">
        <f>IF(Tienda_1!$A1059="","","Tienda 1")</f>
        <v>Tienda 1</v>
      </c>
      <c r="B1059" t="str">
        <f>IF($A1059="","",Tienda_1!B1059)</f>
        <v>Electrodomésticos</v>
      </c>
      <c r="C1059" t="str">
        <f>IF($A1059="","",Tienda_1!G1059)</f>
        <v>Bogotá</v>
      </c>
      <c r="D1059" t="str">
        <f>IF($A1059="","",Tienda_1!F1059)</f>
        <v>Camila Rivera</v>
      </c>
      <c r="E1059" t="str">
        <f>IF($A1059="","",Tienda_1!I1059)</f>
        <v>Tarjeta de crédito</v>
      </c>
      <c r="F1059">
        <f>IF($A1059="","",VALUE(RIGHT(Tienda_1!E1059,4)))</f>
        <v>2021</v>
      </c>
      <c r="G1059">
        <f>IF($A1059="","",Tienda_1!C1059)</f>
        <v>1262000</v>
      </c>
      <c r="H1059">
        <f>IF($A1059="","",Tienda_1!D1059)</f>
        <v>69600</v>
      </c>
      <c r="I1059">
        <f>IF($A1059="","",Tienda_1!H1059)</f>
        <v>5</v>
      </c>
      <c r="J1059">
        <f>IF($A1059="",0,IF(AND(OR('Cuadro-de-mando'!$B$4="(Todas)",'Cuadro-de-mando'!$B$4=$A1059),OR('Cuadro-de-mando'!$E$4="(Todas)",'Cuadro-de-mando'!$E$4=$B1059),OR('Cuadro-de-mando'!$H$4="(Todas)",'Cuadro-de-mando'!$H$4=$C1059),OR('Cuadro-de-mando'!$K$4="(Todas)",'Cuadro-de-mando'!$K$4=$E1059),OR('Cuadro-de-mando'!$N$4="(Todos)",'Cuadro-de-mando'!$N$4=$F1059)),1,0))</f>
        <v>1</v>
      </c>
    </row>
    <row r="1060" spans="1:10" x14ac:dyDescent="0.25">
      <c r="A1060" t="str">
        <f>IF(Tienda_1!$A1060="","","Tienda 1")</f>
        <v>Tienda 1</v>
      </c>
      <c r="B1060" t="str">
        <f>IF($A1060="","",Tienda_1!B1060)</f>
        <v>Juguetes</v>
      </c>
      <c r="C1060" t="str">
        <f>IF($A1060="","",Tienda_1!G1060)</f>
        <v>Bogotá</v>
      </c>
      <c r="D1060" t="str">
        <f>IF($A1060="","",Tienda_1!F1060)</f>
        <v>Juan Fernandez</v>
      </c>
      <c r="E1060" t="str">
        <f>IF($A1060="","",Tienda_1!I1060)</f>
        <v>Tarjeta de crédito</v>
      </c>
      <c r="F1060">
        <f>IF($A1060="","",VALUE(RIGHT(Tienda_1!E1060,4)))</f>
        <v>2021</v>
      </c>
      <c r="G1060">
        <f>IF($A1060="","",Tienda_1!C1060)</f>
        <v>26700</v>
      </c>
      <c r="H1060">
        <f>IF($A1060="","",Tienda_1!D1060)</f>
        <v>0</v>
      </c>
      <c r="I1060">
        <f>IF($A1060="","",Tienda_1!H1060)</f>
        <v>1</v>
      </c>
      <c r="J1060">
        <f>IF($A1060="",0,IF(AND(OR('Cuadro-de-mando'!$B$4="(Todas)",'Cuadro-de-mando'!$B$4=$A1060),OR('Cuadro-de-mando'!$E$4="(Todas)",'Cuadro-de-mando'!$E$4=$B1060),OR('Cuadro-de-mando'!$H$4="(Todas)",'Cuadro-de-mando'!$H$4=$C1060),OR('Cuadro-de-mando'!$K$4="(Todas)",'Cuadro-de-mando'!$K$4=$E1060),OR('Cuadro-de-mando'!$N$4="(Todos)",'Cuadro-de-mando'!$N$4=$F1060)),1,0))</f>
        <v>1</v>
      </c>
    </row>
    <row r="1061" spans="1:10" x14ac:dyDescent="0.25">
      <c r="A1061" t="str">
        <f>IF(Tienda_1!$A1061="","","Tienda 1")</f>
        <v>Tienda 1</v>
      </c>
      <c r="B1061" t="str">
        <f>IF($A1061="","",Tienda_1!B1061)</f>
        <v>Electrónicos</v>
      </c>
      <c r="C1061" t="str">
        <f>IF($A1061="","",Tienda_1!G1061)</f>
        <v>Cali</v>
      </c>
      <c r="D1061" t="str">
        <f>IF($A1061="","",Tienda_1!F1061)</f>
        <v>Rafael Acosta</v>
      </c>
      <c r="E1061" t="str">
        <f>IF($A1061="","",Tienda_1!I1061)</f>
        <v>Nequi</v>
      </c>
      <c r="F1061">
        <f>IF($A1061="","",VALUE(RIGHT(Tienda_1!E1061,4)))</f>
        <v>2020</v>
      </c>
      <c r="G1061">
        <f>IF($A1061="","",Tienda_1!C1061)</f>
        <v>64500</v>
      </c>
      <c r="H1061">
        <f>IF($A1061="","",Tienda_1!D1061)</f>
        <v>1600</v>
      </c>
      <c r="I1061">
        <f>IF($A1061="","",Tienda_1!H1061)</f>
        <v>5</v>
      </c>
      <c r="J1061">
        <f>IF($A1061="",0,IF(AND(OR('Cuadro-de-mando'!$B$4="(Todas)",'Cuadro-de-mando'!$B$4=$A1061),OR('Cuadro-de-mando'!$E$4="(Todas)",'Cuadro-de-mando'!$E$4=$B1061),OR('Cuadro-de-mando'!$H$4="(Todas)",'Cuadro-de-mando'!$H$4=$C1061),OR('Cuadro-de-mando'!$K$4="(Todas)",'Cuadro-de-mando'!$K$4=$E1061),OR('Cuadro-de-mando'!$N$4="(Todos)",'Cuadro-de-mando'!$N$4=$F1061)),1,0))</f>
        <v>1</v>
      </c>
    </row>
    <row r="1062" spans="1:10" x14ac:dyDescent="0.25">
      <c r="A1062" t="str">
        <f>IF(Tienda_1!$A1062="","","Tienda 1")</f>
        <v>Tienda 1</v>
      </c>
      <c r="B1062" t="str">
        <f>IF($A1062="","",Tienda_1!B1062)</f>
        <v>Instrumentos musicales</v>
      </c>
      <c r="C1062" t="str">
        <f>IF($A1062="","",Tienda_1!G1062)</f>
        <v>Medellín</v>
      </c>
      <c r="D1062" t="str">
        <f>IF($A1062="","",Tienda_1!F1062)</f>
        <v>Ángel Rodriguez</v>
      </c>
      <c r="E1062" t="str">
        <f>IF($A1062="","",Tienda_1!I1062)</f>
        <v>Tarjeta de crédito</v>
      </c>
      <c r="F1062">
        <f>IF($A1062="","",VALUE(RIGHT(Tienda_1!E1062,4)))</f>
        <v>2021</v>
      </c>
      <c r="G1062">
        <f>IF($A1062="","",Tienda_1!C1062)</f>
        <v>398300</v>
      </c>
      <c r="H1062">
        <f>IF($A1062="","",Tienda_1!D1062)</f>
        <v>26500</v>
      </c>
      <c r="I1062">
        <f>IF($A1062="","",Tienda_1!H1062)</f>
        <v>5</v>
      </c>
      <c r="J1062">
        <f>IF($A1062="",0,IF(AND(OR('Cuadro-de-mando'!$B$4="(Todas)",'Cuadro-de-mando'!$B$4=$A1062),OR('Cuadro-de-mando'!$E$4="(Todas)",'Cuadro-de-mando'!$E$4=$B1062),OR('Cuadro-de-mando'!$H$4="(Todas)",'Cuadro-de-mando'!$H$4=$C1062),OR('Cuadro-de-mando'!$K$4="(Todas)",'Cuadro-de-mando'!$K$4=$E1062),OR('Cuadro-de-mando'!$N$4="(Todos)",'Cuadro-de-mando'!$N$4=$F1062)),1,0))</f>
        <v>1</v>
      </c>
    </row>
    <row r="1063" spans="1:10" x14ac:dyDescent="0.25">
      <c r="A1063" t="str">
        <f>IF(Tienda_1!$A1063="","","Tienda 1")</f>
        <v>Tienda 1</v>
      </c>
      <c r="B1063" t="str">
        <f>IF($A1063="","",Tienda_1!B1063)</f>
        <v>Artículos para el hogar</v>
      </c>
      <c r="C1063" t="str">
        <f>IF($A1063="","",Tienda_1!G1063)</f>
        <v>Barranquilla</v>
      </c>
      <c r="D1063" t="str">
        <f>IF($A1063="","",Tienda_1!F1063)</f>
        <v>Maria Alfonso</v>
      </c>
      <c r="E1063" t="str">
        <f>IF($A1063="","",Tienda_1!I1063)</f>
        <v>Tarjeta de crédito</v>
      </c>
      <c r="F1063">
        <f>IF($A1063="","",VALUE(RIGHT(Tienda_1!E1063,4)))</f>
        <v>2021</v>
      </c>
      <c r="G1063">
        <f>IF($A1063="","",Tienda_1!C1063)</f>
        <v>33400</v>
      </c>
      <c r="H1063">
        <f>IF($A1063="","",Tienda_1!D1063)</f>
        <v>2300</v>
      </c>
      <c r="I1063">
        <f>IF($A1063="","",Tienda_1!H1063)</f>
        <v>5</v>
      </c>
      <c r="J1063">
        <f>IF($A1063="",0,IF(AND(OR('Cuadro-de-mando'!$B$4="(Todas)",'Cuadro-de-mando'!$B$4=$A1063),OR('Cuadro-de-mando'!$E$4="(Todas)",'Cuadro-de-mando'!$E$4=$B1063),OR('Cuadro-de-mando'!$H$4="(Todas)",'Cuadro-de-mando'!$H$4=$C1063),OR('Cuadro-de-mando'!$K$4="(Todas)",'Cuadro-de-mando'!$K$4=$E1063),OR('Cuadro-de-mando'!$N$4="(Todos)",'Cuadro-de-mando'!$N$4=$F1063)),1,0))</f>
        <v>1</v>
      </c>
    </row>
    <row r="1064" spans="1:10" x14ac:dyDescent="0.25">
      <c r="A1064" t="str">
        <f>IF(Tienda_1!$A1064="","","Tienda 1")</f>
        <v>Tienda 1</v>
      </c>
      <c r="B1064" t="str">
        <f>IF($A1064="","",Tienda_1!B1064)</f>
        <v>Juguetes</v>
      </c>
      <c r="C1064" t="str">
        <f>IF($A1064="","",Tienda_1!G1064)</f>
        <v>Cali</v>
      </c>
      <c r="D1064" t="str">
        <f>IF($A1064="","",Tienda_1!F1064)</f>
        <v>Ángel Rodriguez</v>
      </c>
      <c r="E1064" t="str">
        <f>IF($A1064="","",Tienda_1!I1064)</f>
        <v>Nequi</v>
      </c>
      <c r="F1064">
        <f>IF($A1064="","",VALUE(RIGHT(Tienda_1!E1064,4)))</f>
        <v>2022</v>
      </c>
      <c r="G1064">
        <f>IF($A1064="","",Tienda_1!C1064)</f>
        <v>26300</v>
      </c>
      <c r="H1064">
        <f>IF($A1064="","",Tienda_1!D1064)</f>
        <v>1800</v>
      </c>
      <c r="I1064">
        <f>IF($A1064="","",Tienda_1!H1064)</f>
        <v>4</v>
      </c>
      <c r="J1064">
        <f>IF($A1064="",0,IF(AND(OR('Cuadro-de-mando'!$B$4="(Todas)",'Cuadro-de-mando'!$B$4=$A1064),OR('Cuadro-de-mando'!$E$4="(Todas)",'Cuadro-de-mando'!$E$4=$B1064),OR('Cuadro-de-mando'!$H$4="(Todas)",'Cuadro-de-mando'!$H$4=$C1064),OR('Cuadro-de-mando'!$K$4="(Todas)",'Cuadro-de-mando'!$K$4=$E1064),OR('Cuadro-de-mando'!$N$4="(Todos)",'Cuadro-de-mando'!$N$4=$F1064)),1,0))</f>
        <v>1</v>
      </c>
    </row>
    <row r="1065" spans="1:10" x14ac:dyDescent="0.25">
      <c r="A1065" t="str">
        <f>IF(Tienda_1!$A1065="","","Tienda 1")</f>
        <v>Tienda 1</v>
      </c>
      <c r="B1065" t="str">
        <f>IF($A1065="","",Tienda_1!B1065)</f>
        <v>Juguetes</v>
      </c>
      <c r="C1065" t="str">
        <f>IF($A1065="","",Tienda_1!G1065)</f>
        <v>Bogotá</v>
      </c>
      <c r="D1065" t="str">
        <f>IF($A1065="","",Tienda_1!F1065)</f>
        <v>Blanca Ramirez</v>
      </c>
      <c r="E1065" t="str">
        <f>IF($A1065="","",Tienda_1!I1065)</f>
        <v>Tarjeta de crédito</v>
      </c>
      <c r="F1065">
        <f>IF($A1065="","",VALUE(RIGHT(Tienda_1!E1065,4)))</f>
        <v>2023</v>
      </c>
      <c r="G1065">
        <f>IF($A1065="","",Tienda_1!C1065)</f>
        <v>31900</v>
      </c>
      <c r="H1065">
        <f>IF($A1065="","",Tienda_1!D1065)</f>
        <v>0</v>
      </c>
      <c r="I1065">
        <f>IF($A1065="","",Tienda_1!H1065)</f>
        <v>5</v>
      </c>
      <c r="J1065">
        <f>IF($A1065="",0,IF(AND(OR('Cuadro-de-mando'!$B$4="(Todas)",'Cuadro-de-mando'!$B$4=$A1065),OR('Cuadro-de-mando'!$E$4="(Todas)",'Cuadro-de-mando'!$E$4=$B1065),OR('Cuadro-de-mando'!$H$4="(Todas)",'Cuadro-de-mando'!$H$4=$C1065),OR('Cuadro-de-mando'!$K$4="(Todas)",'Cuadro-de-mando'!$K$4=$E1065),OR('Cuadro-de-mando'!$N$4="(Todos)",'Cuadro-de-mando'!$N$4=$F1065)),1,0))</f>
        <v>1</v>
      </c>
    </row>
    <row r="1066" spans="1:10" x14ac:dyDescent="0.25">
      <c r="A1066" t="str">
        <f>IF(Tienda_1!$A1066="","","Tienda 1")</f>
        <v>Tienda 1</v>
      </c>
      <c r="B1066" t="str">
        <f>IF($A1066="","",Tienda_1!B1066)</f>
        <v>Juguetes</v>
      </c>
      <c r="C1066" t="str">
        <f>IF($A1066="","",Tienda_1!G1066)</f>
        <v>Bogotá</v>
      </c>
      <c r="D1066" t="str">
        <f>IF($A1066="","",Tienda_1!F1066)</f>
        <v>Felipe Santos</v>
      </c>
      <c r="E1066" t="str">
        <f>IF($A1066="","",Tienda_1!I1066)</f>
        <v>Tarjeta de crédito</v>
      </c>
      <c r="F1066">
        <f>IF($A1066="","",VALUE(RIGHT(Tienda_1!E1066,4)))</f>
        <v>2022</v>
      </c>
      <c r="G1066">
        <f>IF($A1066="","",Tienda_1!C1066)</f>
        <v>58700</v>
      </c>
      <c r="H1066">
        <f>IF($A1066="","",Tienda_1!D1066)</f>
        <v>1300</v>
      </c>
      <c r="I1066">
        <f>IF($A1066="","",Tienda_1!H1066)</f>
        <v>5</v>
      </c>
      <c r="J1066">
        <f>IF($A1066="",0,IF(AND(OR('Cuadro-de-mando'!$B$4="(Todas)",'Cuadro-de-mando'!$B$4=$A1066),OR('Cuadro-de-mando'!$E$4="(Todas)",'Cuadro-de-mando'!$E$4=$B1066),OR('Cuadro-de-mando'!$H$4="(Todas)",'Cuadro-de-mando'!$H$4=$C1066),OR('Cuadro-de-mando'!$K$4="(Todas)",'Cuadro-de-mando'!$K$4=$E1066),OR('Cuadro-de-mando'!$N$4="(Todos)",'Cuadro-de-mando'!$N$4=$F1066)),1,0))</f>
        <v>1</v>
      </c>
    </row>
    <row r="1067" spans="1:10" x14ac:dyDescent="0.25">
      <c r="A1067" t="str">
        <f>IF(Tienda_1!$A1067="","","Tienda 1")</f>
        <v>Tienda 1</v>
      </c>
      <c r="B1067" t="str">
        <f>IF($A1067="","",Tienda_1!B1067)</f>
        <v>Electrónicos</v>
      </c>
      <c r="C1067" t="str">
        <f>IF($A1067="","",Tienda_1!G1067)</f>
        <v>Bogotá</v>
      </c>
      <c r="D1067" t="str">
        <f>IF($A1067="","",Tienda_1!F1067)</f>
        <v>Lucas Olivera</v>
      </c>
      <c r="E1067" t="str">
        <f>IF($A1067="","",Tienda_1!I1067)</f>
        <v>Tarjeta de crédito</v>
      </c>
      <c r="F1067">
        <f>IF($A1067="","",VALUE(RIGHT(Tienda_1!E1067,4)))</f>
        <v>2020</v>
      </c>
      <c r="G1067">
        <f>IF($A1067="","",Tienda_1!C1067)</f>
        <v>177600</v>
      </c>
      <c r="H1067">
        <f>IF($A1067="","",Tienda_1!D1067)</f>
        <v>9700</v>
      </c>
      <c r="I1067">
        <f>IF($A1067="","",Tienda_1!H1067)</f>
        <v>5</v>
      </c>
      <c r="J1067">
        <f>IF($A1067="",0,IF(AND(OR('Cuadro-de-mando'!$B$4="(Todas)",'Cuadro-de-mando'!$B$4=$A1067),OR('Cuadro-de-mando'!$E$4="(Todas)",'Cuadro-de-mando'!$E$4=$B1067),OR('Cuadro-de-mando'!$H$4="(Todas)",'Cuadro-de-mando'!$H$4=$C1067),OR('Cuadro-de-mando'!$K$4="(Todas)",'Cuadro-de-mando'!$K$4=$E1067),OR('Cuadro-de-mando'!$N$4="(Todos)",'Cuadro-de-mando'!$N$4=$F1067)),1,0))</f>
        <v>1</v>
      </c>
    </row>
    <row r="1068" spans="1:10" x14ac:dyDescent="0.25">
      <c r="A1068" t="str">
        <f>IF(Tienda_1!$A1068="","","Tienda 1")</f>
        <v>Tienda 1</v>
      </c>
      <c r="B1068" t="str">
        <f>IF($A1068="","",Tienda_1!B1068)</f>
        <v>Electrodomésticos</v>
      </c>
      <c r="C1068" t="str">
        <f>IF($A1068="","",Tienda_1!G1068)</f>
        <v>Bogotá</v>
      </c>
      <c r="D1068" t="str">
        <f>IF($A1068="","",Tienda_1!F1068)</f>
        <v>Rafael Acosta</v>
      </c>
      <c r="E1068" t="str">
        <f>IF($A1068="","",Tienda_1!I1068)</f>
        <v>Nequi</v>
      </c>
      <c r="F1068">
        <f>IF($A1068="","",VALUE(RIGHT(Tienda_1!E1068,4)))</f>
        <v>2023</v>
      </c>
      <c r="G1068">
        <f>IF($A1068="","",Tienda_1!C1068)</f>
        <v>643600</v>
      </c>
      <c r="H1068">
        <f>IF($A1068="","",Tienda_1!D1068)</f>
        <v>32500</v>
      </c>
      <c r="I1068">
        <f>IF($A1068="","",Tienda_1!H1068)</f>
        <v>5</v>
      </c>
      <c r="J1068">
        <f>IF($A1068="",0,IF(AND(OR('Cuadro-de-mando'!$B$4="(Todas)",'Cuadro-de-mando'!$B$4=$A1068),OR('Cuadro-de-mando'!$E$4="(Todas)",'Cuadro-de-mando'!$E$4=$B1068),OR('Cuadro-de-mando'!$H$4="(Todas)",'Cuadro-de-mando'!$H$4=$C1068),OR('Cuadro-de-mando'!$K$4="(Todas)",'Cuadro-de-mando'!$K$4=$E1068),OR('Cuadro-de-mando'!$N$4="(Todos)",'Cuadro-de-mando'!$N$4=$F1068)),1,0))</f>
        <v>1</v>
      </c>
    </row>
    <row r="1069" spans="1:10" x14ac:dyDescent="0.25">
      <c r="A1069" t="str">
        <f>IF(Tienda_1!$A1069="","","Tienda 1")</f>
        <v>Tienda 1</v>
      </c>
      <c r="B1069" t="str">
        <f>IF($A1069="","",Tienda_1!B1069)</f>
        <v>Muebles</v>
      </c>
      <c r="C1069" t="str">
        <f>IF($A1069="","",Tienda_1!G1069)</f>
        <v>Medellín</v>
      </c>
      <c r="D1069" t="str">
        <f>IF($A1069="","",Tienda_1!F1069)</f>
        <v>Mariana Herrera</v>
      </c>
      <c r="E1069" t="str">
        <f>IF($A1069="","",Tienda_1!I1069)</f>
        <v>Cupón</v>
      </c>
      <c r="F1069">
        <f>IF($A1069="","",VALUE(RIGHT(Tienda_1!E1069,4)))</f>
        <v>2023</v>
      </c>
      <c r="G1069">
        <f>IF($A1069="","",Tienda_1!C1069)</f>
        <v>630300</v>
      </c>
      <c r="H1069">
        <f>IF($A1069="","",Tienda_1!D1069)</f>
        <v>33800</v>
      </c>
      <c r="I1069">
        <f>IF($A1069="","",Tienda_1!H1069)</f>
        <v>1</v>
      </c>
      <c r="J1069">
        <f>IF($A1069="",0,IF(AND(OR('Cuadro-de-mando'!$B$4="(Todas)",'Cuadro-de-mando'!$B$4=$A1069),OR('Cuadro-de-mando'!$E$4="(Todas)",'Cuadro-de-mando'!$E$4=$B1069),OR('Cuadro-de-mando'!$H$4="(Todas)",'Cuadro-de-mando'!$H$4=$C1069),OR('Cuadro-de-mando'!$K$4="(Todas)",'Cuadro-de-mando'!$K$4=$E1069),OR('Cuadro-de-mando'!$N$4="(Todos)",'Cuadro-de-mando'!$N$4=$F1069)),1,0))</f>
        <v>1</v>
      </c>
    </row>
    <row r="1070" spans="1:10" x14ac:dyDescent="0.25">
      <c r="A1070" t="str">
        <f>IF(Tienda_1!$A1070="","","Tienda 1")</f>
        <v>Tienda 1</v>
      </c>
      <c r="B1070" t="str">
        <f>IF($A1070="","",Tienda_1!B1070)</f>
        <v>Muebles</v>
      </c>
      <c r="C1070" t="str">
        <f>IF($A1070="","",Tienda_1!G1070)</f>
        <v>Cali</v>
      </c>
      <c r="D1070" t="str">
        <f>IF($A1070="","",Tienda_1!F1070)</f>
        <v>Izabela de León</v>
      </c>
      <c r="E1070" t="str">
        <f>IF($A1070="","",Tienda_1!I1070)</f>
        <v>Tarjeta de crédito</v>
      </c>
      <c r="F1070">
        <f>IF($A1070="","",VALUE(RIGHT(Tienda_1!E1070,4)))</f>
        <v>2022</v>
      </c>
      <c r="G1070">
        <f>IF($A1070="","",Tienda_1!C1070)</f>
        <v>328200</v>
      </c>
      <c r="H1070">
        <f>IF($A1070="","",Tienda_1!D1070)</f>
        <v>15700</v>
      </c>
      <c r="I1070">
        <f>IF($A1070="","",Tienda_1!H1070)</f>
        <v>5</v>
      </c>
      <c r="J1070">
        <f>IF($A1070="",0,IF(AND(OR('Cuadro-de-mando'!$B$4="(Todas)",'Cuadro-de-mando'!$B$4=$A1070),OR('Cuadro-de-mando'!$E$4="(Todas)",'Cuadro-de-mando'!$E$4=$B1070),OR('Cuadro-de-mando'!$H$4="(Todas)",'Cuadro-de-mando'!$H$4=$C1070),OR('Cuadro-de-mando'!$K$4="(Todas)",'Cuadro-de-mando'!$K$4=$E1070),OR('Cuadro-de-mando'!$N$4="(Todos)",'Cuadro-de-mando'!$N$4=$F1070)),1,0))</f>
        <v>1</v>
      </c>
    </row>
    <row r="1071" spans="1:10" x14ac:dyDescent="0.25">
      <c r="A1071" t="str">
        <f>IF(Tienda_1!$A1071="","","Tienda 1")</f>
        <v>Tienda 1</v>
      </c>
      <c r="B1071" t="str">
        <f>IF($A1071="","",Tienda_1!B1071)</f>
        <v>Electrodomésticos</v>
      </c>
      <c r="C1071" t="str">
        <f>IF($A1071="","",Tienda_1!G1071)</f>
        <v>Pereira</v>
      </c>
      <c r="D1071" t="str">
        <f>IF($A1071="","",Tienda_1!F1071)</f>
        <v>Ángel Rodriguez</v>
      </c>
      <c r="E1071" t="str">
        <f>IF($A1071="","",Tienda_1!I1071)</f>
        <v>Tarjeta de crédito</v>
      </c>
      <c r="F1071">
        <f>IF($A1071="","",VALUE(RIGHT(Tienda_1!E1071,4)))</f>
        <v>2021</v>
      </c>
      <c r="G1071">
        <f>IF($A1071="","",Tienda_1!C1071)</f>
        <v>1248500</v>
      </c>
      <c r="H1071">
        <f>IF($A1071="","",Tienda_1!D1071)</f>
        <v>67100</v>
      </c>
      <c r="I1071">
        <f>IF($A1071="","",Tienda_1!H1071)</f>
        <v>4</v>
      </c>
      <c r="J1071">
        <f>IF($A1071="",0,IF(AND(OR('Cuadro-de-mando'!$B$4="(Todas)",'Cuadro-de-mando'!$B$4=$A1071),OR('Cuadro-de-mando'!$E$4="(Todas)",'Cuadro-de-mando'!$E$4=$B1071),OR('Cuadro-de-mando'!$H$4="(Todas)",'Cuadro-de-mando'!$H$4=$C1071),OR('Cuadro-de-mando'!$K$4="(Todas)",'Cuadro-de-mando'!$K$4=$E1071),OR('Cuadro-de-mando'!$N$4="(Todos)",'Cuadro-de-mando'!$N$4=$F1071)),1,0))</f>
        <v>1</v>
      </c>
    </row>
    <row r="1072" spans="1:10" x14ac:dyDescent="0.25">
      <c r="A1072" t="str">
        <f>IF(Tienda_1!$A1072="","","Tienda 1")</f>
        <v>Tienda 1</v>
      </c>
      <c r="B1072" t="str">
        <f>IF($A1072="","",Tienda_1!B1072)</f>
        <v>Electrónicos</v>
      </c>
      <c r="C1072" t="str">
        <f>IF($A1072="","",Tienda_1!G1072)</f>
        <v>Medellín</v>
      </c>
      <c r="D1072" t="str">
        <f>IF($A1072="","",Tienda_1!F1072)</f>
        <v>Rafael Acosta</v>
      </c>
      <c r="E1072" t="str">
        <f>IF($A1072="","",Tienda_1!I1072)</f>
        <v>Cupón</v>
      </c>
      <c r="F1072">
        <f>IF($A1072="","",VALUE(RIGHT(Tienda_1!E1072,4)))</f>
        <v>2021</v>
      </c>
      <c r="G1072">
        <f>IF($A1072="","",Tienda_1!C1072)</f>
        <v>1082200</v>
      </c>
      <c r="H1072">
        <f>IF($A1072="","",Tienda_1!D1072)</f>
        <v>58100</v>
      </c>
      <c r="I1072">
        <f>IF($A1072="","",Tienda_1!H1072)</f>
        <v>3</v>
      </c>
      <c r="J1072">
        <f>IF($A1072="",0,IF(AND(OR('Cuadro-de-mando'!$B$4="(Todas)",'Cuadro-de-mando'!$B$4=$A1072),OR('Cuadro-de-mando'!$E$4="(Todas)",'Cuadro-de-mando'!$E$4=$B1072),OR('Cuadro-de-mando'!$H$4="(Todas)",'Cuadro-de-mando'!$H$4=$C1072),OR('Cuadro-de-mando'!$K$4="(Todas)",'Cuadro-de-mando'!$K$4=$E1072),OR('Cuadro-de-mando'!$N$4="(Todos)",'Cuadro-de-mando'!$N$4=$F1072)),1,0))</f>
        <v>1</v>
      </c>
    </row>
    <row r="1073" spans="1:10" x14ac:dyDescent="0.25">
      <c r="A1073" t="str">
        <f>IF(Tienda_1!$A1073="","","Tienda 1")</f>
        <v>Tienda 1</v>
      </c>
      <c r="B1073" t="str">
        <f>IF($A1073="","",Tienda_1!B1073)</f>
        <v>Deportes y diversión</v>
      </c>
      <c r="C1073" t="str">
        <f>IF($A1073="","",Tienda_1!G1073)</f>
        <v>Pereira</v>
      </c>
      <c r="D1073" t="str">
        <f>IF($A1073="","",Tienda_1!F1073)</f>
        <v>Ángel Rodriguez</v>
      </c>
      <c r="E1073" t="str">
        <f>IF($A1073="","",Tienda_1!I1073)</f>
        <v>Tarjeta de crédito</v>
      </c>
      <c r="F1073">
        <f>IF($A1073="","",VALUE(RIGHT(Tienda_1!E1073,4)))</f>
        <v>2021</v>
      </c>
      <c r="G1073">
        <f>IF($A1073="","",Tienda_1!C1073)</f>
        <v>48700</v>
      </c>
      <c r="H1073">
        <f>IF($A1073="","",Tienda_1!D1073)</f>
        <v>3000</v>
      </c>
      <c r="I1073">
        <f>IF($A1073="","",Tienda_1!H1073)</f>
        <v>5</v>
      </c>
      <c r="J1073">
        <f>IF($A1073="",0,IF(AND(OR('Cuadro-de-mando'!$B$4="(Todas)",'Cuadro-de-mando'!$B$4=$A1073),OR('Cuadro-de-mando'!$E$4="(Todas)",'Cuadro-de-mando'!$E$4=$B1073),OR('Cuadro-de-mando'!$H$4="(Todas)",'Cuadro-de-mando'!$H$4=$C1073),OR('Cuadro-de-mando'!$K$4="(Todas)",'Cuadro-de-mando'!$K$4=$E1073),OR('Cuadro-de-mando'!$N$4="(Todos)",'Cuadro-de-mando'!$N$4=$F1073)),1,0))</f>
        <v>1</v>
      </c>
    </row>
    <row r="1074" spans="1:10" x14ac:dyDescent="0.25">
      <c r="A1074" t="str">
        <f>IF(Tienda_1!$A1074="","","Tienda 1")</f>
        <v>Tienda 1</v>
      </c>
      <c r="B1074" t="str">
        <f>IF($A1074="","",Tienda_1!B1074)</f>
        <v>Deportes y diversión</v>
      </c>
      <c r="C1074" t="str">
        <f>IF($A1074="","",Tienda_1!G1074)</f>
        <v>Medellín</v>
      </c>
      <c r="D1074" t="str">
        <f>IF($A1074="","",Tienda_1!F1074)</f>
        <v>Blanca Ramirez</v>
      </c>
      <c r="E1074" t="str">
        <f>IF($A1074="","",Tienda_1!I1074)</f>
        <v>Tarjeta de crédito</v>
      </c>
      <c r="F1074">
        <f>IF($A1074="","",VALUE(RIGHT(Tienda_1!E1074,4)))</f>
        <v>2021</v>
      </c>
      <c r="G1074">
        <f>IF($A1074="","",Tienda_1!C1074)</f>
        <v>42500</v>
      </c>
      <c r="H1074">
        <f>IF($A1074="","",Tienda_1!D1074)</f>
        <v>2700</v>
      </c>
      <c r="I1074">
        <f>IF($A1074="","",Tienda_1!H1074)</f>
        <v>5</v>
      </c>
      <c r="J1074">
        <f>IF($A1074="",0,IF(AND(OR('Cuadro-de-mando'!$B$4="(Todas)",'Cuadro-de-mando'!$B$4=$A1074),OR('Cuadro-de-mando'!$E$4="(Todas)",'Cuadro-de-mando'!$E$4=$B1074),OR('Cuadro-de-mando'!$H$4="(Todas)",'Cuadro-de-mando'!$H$4=$C1074),OR('Cuadro-de-mando'!$K$4="(Todas)",'Cuadro-de-mando'!$K$4=$E1074),OR('Cuadro-de-mando'!$N$4="(Todos)",'Cuadro-de-mando'!$N$4=$F1074)),1,0))</f>
        <v>1</v>
      </c>
    </row>
    <row r="1075" spans="1:10" x14ac:dyDescent="0.25">
      <c r="A1075" t="str">
        <f>IF(Tienda_1!$A1075="","","Tienda 1")</f>
        <v>Tienda 1</v>
      </c>
      <c r="B1075" t="str">
        <f>IF($A1075="","",Tienda_1!B1075)</f>
        <v>Instrumentos musicales</v>
      </c>
      <c r="C1075" t="str">
        <f>IF($A1075="","",Tienda_1!G1075)</f>
        <v>Cali</v>
      </c>
      <c r="D1075" t="str">
        <f>IF($A1075="","",Tienda_1!F1075)</f>
        <v>Lucas Olivera</v>
      </c>
      <c r="E1075" t="str">
        <f>IF($A1075="","",Tienda_1!I1075)</f>
        <v>Tarjeta de crédito</v>
      </c>
      <c r="F1075">
        <f>IF($A1075="","",VALUE(RIGHT(Tienda_1!E1075,4)))</f>
        <v>2022</v>
      </c>
      <c r="G1075">
        <f>IF($A1075="","",Tienda_1!C1075)</f>
        <v>716400</v>
      </c>
      <c r="H1075">
        <f>IF($A1075="","",Tienda_1!D1075)</f>
        <v>38400</v>
      </c>
      <c r="I1075">
        <f>IF($A1075="","",Tienda_1!H1075)</f>
        <v>3</v>
      </c>
      <c r="J1075">
        <f>IF($A1075="",0,IF(AND(OR('Cuadro-de-mando'!$B$4="(Todas)",'Cuadro-de-mando'!$B$4=$A1075),OR('Cuadro-de-mando'!$E$4="(Todas)",'Cuadro-de-mando'!$E$4=$B1075),OR('Cuadro-de-mando'!$H$4="(Todas)",'Cuadro-de-mando'!$H$4=$C1075),OR('Cuadro-de-mando'!$K$4="(Todas)",'Cuadro-de-mando'!$K$4=$E1075),OR('Cuadro-de-mando'!$N$4="(Todos)",'Cuadro-de-mando'!$N$4=$F1075)),1,0))</f>
        <v>1</v>
      </c>
    </row>
    <row r="1076" spans="1:10" x14ac:dyDescent="0.25">
      <c r="A1076" t="str">
        <f>IF(Tienda_1!$A1076="","","Tienda 1")</f>
        <v>Tienda 1</v>
      </c>
      <c r="B1076" t="str">
        <f>IF($A1076="","",Tienda_1!B1076)</f>
        <v>Muebles</v>
      </c>
      <c r="C1076" t="str">
        <f>IF($A1076="","",Tienda_1!G1076)</f>
        <v>Bogotá</v>
      </c>
      <c r="D1076" t="str">
        <f>IF($A1076="","",Tienda_1!F1076)</f>
        <v>Ángel Rodriguez</v>
      </c>
      <c r="E1076" t="str">
        <f>IF($A1076="","",Tienda_1!I1076)</f>
        <v>Cupón</v>
      </c>
      <c r="F1076">
        <f>IF($A1076="","",VALUE(RIGHT(Tienda_1!E1076,4)))</f>
        <v>2022</v>
      </c>
      <c r="G1076">
        <f>IF($A1076="","",Tienda_1!C1076)</f>
        <v>151000</v>
      </c>
      <c r="H1076">
        <f>IF($A1076="","",Tienda_1!D1076)</f>
        <v>9100</v>
      </c>
      <c r="I1076">
        <f>IF($A1076="","",Tienda_1!H1076)</f>
        <v>4</v>
      </c>
      <c r="J1076">
        <f>IF($A1076="",0,IF(AND(OR('Cuadro-de-mando'!$B$4="(Todas)",'Cuadro-de-mando'!$B$4=$A1076),OR('Cuadro-de-mando'!$E$4="(Todas)",'Cuadro-de-mando'!$E$4=$B1076),OR('Cuadro-de-mando'!$H$4="(Todas)",'Cuadro-de-mando'!$H$4=$C1076),OR('Cuadro-de-mando'!$K$4="(Todas)",'Cuadro-de-mando'!$K$4=$E1076),OR('Cuadro-de-mando'!$N$4="(Todos)",'Cuadro-de-mando'!$N$4=$F1076)),1,0))</f>
        <v>1</v>
      </c>
    </row>
    <row r="1077" spans="1:10" x14ac:dyDescent="0.25">
      <c r="A1077" t="str">
        <f>IF(Tienda_1!$A1077="","","Tienda 1")</f>
        <v>Tienda 1</v>
      </c>
      <c r="B1077" t="str">
        <f>IF($A1077="","",Tienda_1!B1077)</f>
        <v>Electrodomésticos</v>
      </c>
      <c r="C1077" t="str">
        <f>IF($A1077="","",Tienda_1!G1077)</f>
        <v>Bogotá</v>
      </c>
      <c r="D1077" t="str">
        <f>IF($A1077="","",Tienda_1!F1077)</f>
        <v>Santiago Silva</v>
      </c>
      <c r="E1077" t="str">
        <f>IF($A1077="","",Tienda_1!I1077)</f>
        <v>Tarjeta de crédito</v>
      </c>
      <c r="F1077">
        <f>IF($A1077="","",VALUE(RIGHT(Tienda_1!E1077,4)))</f>
        <v>2021</v>
      </c>
      <c r="G1077">
        <f>IF($A1077="","",Tienda_1!C1077)</f>
        <v>300600</v>
      </c>
      <c r="H1077">
        <f>IF($A1077="","",Tienda_1!D1077)</f>
        <v>20800</v>
      </c>
      <c r="I1077">
        <f>IF($A1077="","",Tienda_1!H1077)</f>
        <v>5</v>
      </c>
      <c r="J1077">
        <f>IF($A1077="",0,IF(AND(OR('Cuadro-de-mando'!$B$4="(Todas)",'Cuadro-de-mando'!$B$4=$A1077),OR('Cuadro-de-mando'!$E$4="(Todas)",'Cuadro-de-mando'!$E$4=$B1077),OR('Cuadro-de-mando'!$H$4="(Todas)",'Cuadro-de-mando'!$H$4=$C1077),OR('Cuadro-de-mando'!$K$4="(Todas)",'Cuadro-de-mando'!$K$4=$E1077),OR('Cuadro-de-mando'!$N$4="(Todos)",'Cuadro-de-mando'!$N$4=$F1077)),1,0))</f>
        <v>1</v>
      </c>
    </row>
    <row r="1078" spans="1:10" x14ac:dyDescent="0.25">
      <c r="A1078" t="str">
        <f>IF(Tienda_1!$A1078="","","Tienda 1")</f>
        <v>Tienda 1</v>
      </c>
      <c r="B1078" t="str">
        <f>IF($A1078="","",Tienda_1!B1078)</f>
        <v>Deportes y diversión</v>
      </c>
      <c r="C1078" t="str">
        <f>IF($A1078="","",Tienda_1!G1078)</f>
        <v>Bogotá</v>
      </c>
      <c r="D1078" t="str">
        <f>IF($A1078="","",Tienda_1!F1078)</f>
        <v>Beatriz Morales</v>
      </c>
      <c r="E1078" t="str">
        <f>IF($A1078="","",Tienda_1!I1078)</f>
        <v>Nequi</v>
      </c>
      <c r="F1078">
        <f>IF($A1078="","",VALUE(RIGHT(Tienda_1!E1078,4)))</f>
        <v>2022</v>
      </c>
      <c r="G1078">
        <f>IF($A1078="","",Tienda_1!C1078)</f>
        <v>8900</v>
      </c>
      <c r="H1078">
        <f>IF($A1078="","",Tienda_1!D1078)</f>
        <v>900</v>
      </c>
      <c r="I1078">
        <f>IF($A1078="","",Tienda_1!H1078)</f>
        <v>1</v>
      </c>
      <c r="J1078">
        <f>IF($A1078="",0,IF(AND(OR('Cuadro-de-mando'!$B$4="(Todas)",'Cuadro-de-mando'!$B$4=$A1078),OR('Cuadro-de-mando'!$E$4="(Todas)",'Cuadro-de-mando'!$E$4=$B1078),OR('Cuadro-de-mando'!$H$4="(Todas)",'Cuadro-de-mando'!$H$4=$C1078),OR('Cuadro-de-mando'!$K$4="(Todas)",'Cuadro-de-mando'!$K$4=$E1078),OR('Cuadro-de-mando'!$N$4="(Todos)",'Cuadro-de-mando'!$N$4=$F1078)),1,0))</f>
        <v>1</v>
      </c>
    </row>
    <row r="1079" spans="1:10" x14ac:dyDescent="0.25">
      <c r="A1079" t="str">
        <f>IF(Tienda_1!$A1079="","","Tienda 1")</f>
        <v>Tienda 1</v>
      </c>
      <c r="B1079" t="str">
        <f>IF($A1079="","",Tienda_1!B1079)</f>
        <v>Libros</v>
      </c>
      <c r="C1079" t="str">
        <f>IF($A1079="","",Tienda_1!G1079)</f>
        <v>Bogotá</v>
      </c>
      <c r="D1079" t="str">
        <f>IF($A1079="","",Tienda_1!F1079)</f>
        <v>Blanca Ramirez</v>
      </c>
      <c r="E1079" t="str">
        <f>IF($A1079="","",Tienda_1!I1079)</f>
        <v>Tarjeta de crédito</v>
      </c>
      <c r="F1079">
        <f>IF($A1079="","",VALUE(RIGHT(Tienda_1!E1079,4)))</f>
        <v>2021</v>
      </c>
      <c r="G1079">
        <f>IF($A1079="","",Tienda_1!C1079)</f>
        <v>52100</v>
      </c>
      <c r="H1079">
        <f>IF($A1079="","",Tienda_1!D1079)</f>
        <v>1000</v>
      </c>
      <c r="I1079">
        <f>IF($A1079="","",Tienda_1!H1079)</f>
        <v>5</v>
      </c>
      <c r="J1079">
        <f>IF($A1079="",0,IF(AND(OR('Cuadro-de-mando'!$B$4="(Todas)",'Cuadro-de-mando'!$B$4=$A1079),OR('Cuadro-de-mando'!$E$4="(Todas)",'Cuadro-de-mando'!$E$4=$B1079),OR('Cuadro-de-mando'!$H$4="(Todas)",'Cuadro-de-mando'!$H$4=$C1079),OR('Cuadro-de-mando'!$K$4="(Todas)",'Cuadro-de-mando'!$K$4=$E1079),OR('Cuadro-de-mando'!$N$4="(Todos)",'Cuadro-de-mando'!$N$4=$F1079)),1,0))</f>
        <v>1</v>
      </c>
    </row>
    <row r="1080" spans="1:10" x14ac:dyDescent="0.25">
      <c r="A1080" t="str">
        <f>IF(Tienda_1!$A1080="","","Tienda 1")</f>
        <v>Tienda 1</v>
      </c>
      <c r="B1080" t="str">
        <f>IF($A1080="","",Tienda_1!B1080)</f>
        <v>Muebles</v>
      </c>
      <c r="C1080" t="str">
        <f>IF($A1080="","",Tienda_1!G1080)</f>
        <v>Cali</v>
      </c>
      <c r="D1080" t="str">
        <f>IF($A1080="","",Tienda_1!F1080)</f>
        <v>Lucas Olivera</v>
      </c>
      <c r="E1080" t="str">
        <f>IF($A1080="","",Tienda_1!I1080)</f>
        <v>Tarjeta de crédito</v>
      </c>
      <c r="F1080">
        <f>IF($A1080="","",VALUE(RIGHT(Tienda_1!E1080,4)))</f>
        <v>2022</v>
      </c>
      <c r="G1080">
        <f>IF($A1080="","",Tienda_1!C1080)</f>
        <v>551500</v>
      </c>
      <c r="H1080">
        <f>IF($A1080="","",Tienda_1!D1080)</f>
        <v>27600</v>
      </c>
      <c r="I1080">
        <f>IF($A1080="","",Tienda_1!H1080)</f>
        <v>4</v>
      </c>
      <c r="J1080">
        <f>IF($A1080="",0,IF(AND(OR('Cuadro-de-mando'!$B$4="(Todas)",'Cuadro-de-mando'!$B$4=$A1080),OR('Cuadro-de-mando'!$E$4="(Todas)",'Cuadro-de-mando'!$E$4=$B1080),OR('Cuadro-de-mando'!$H$4="(Todas)",'Cuadro-de-mando'!$H$4=$C1080),OR('Cuadro-de-mando'!$K$4="(Todas)",'Cuadro-de-mando'!$K$4=$E1080),OR('Cuadro-de-mando'!$N$4="(Todos)",'Cuadro-de-mando'!$N$4=$F1080)),1,0))</f>
        <v>1</v>
      </c>
    </row>
    <row r="1081" spans="1:10" x14ac:dyDescent="0.25">
      <c r="A1081" t="str">
        <f>IF(Tienda_1!$A1081="","","Tienda 1")</f>
        <v>Tienda 1</v>
      </c>
      <c r="B1081" t="str">
        <f>IF($A1081="","",Tienda_1!B1081)</f>
        <v>Juguetes</v>
      </c>
      <c r="C1081" t="str">
        <f>IF($A1081="","",Tienda_1!G1081)</f>
        <v>Medellín</v>
      </c>
      <c r="D1081" t="str">
        <f>IF($A1081="","",Tienda_1!F1081)</f>
        <v>Juan Fernandez</v>
      </c>
      <c r="E1081" t="str">
        <f>IF($A1081="","",Tienda_1!I1081)</f>
        <v>Nequi</v>
      </c>
      <c r="F1081">
        <f>IF($A1081="","",VALUE(RIGHT(Tienda_1!E1081,4)))</f>
        <v>2021</v>
      </c>
      <c r="G1081">
        <f>IF($A1081="","",Tienda_1!C1081)</f>
        <v>149000</v>
      </c>
      <c r="H1081">
        <f>IF($A1081="","",Tienda_1!D1081)</f>
        <v>12700</v>
      </c>
      <c r="I1081">
        <f>IF($A1081="","",Tienda_1!H1081)</f>
        <v>5</v>
      </c>
      <c r="J1081">
        <f>IF($A1081="",0,IF(AND(OR('Cuadro-de-mando'!$B$4="(Todas)",'Cuadro-de-mando'!$B$4=$A1081),OR('Cuadro-de-mando'!$E$4="(Todas)",'Cuadro-de-mando'!$E$4=$B1081),OR('Cuadro-de-mando'!$H$4="(Todas)",'Cuadro-de-mando'!$H$4=$C1081),OR('Cuadro-de-mando'!$K$4="(Todas)",'Cuadro-de-mando'!$K$4=$E1081),OR('Cuadro-de-mando'!$N$4="(Todos)",'Cuadro-de-mando'!$N$4=$F1081)),1,0))</f>
        <v>1</v>
      </c>
    </row>
    <row r="1082" spans="1:10" x14ac:dyDescent="0.25">
      <c r="A1082" t="str">
        <f>IF(Tienda_1!$A1082="","","Tienda 1")</f>
        <v>Tienda 1</v>
      </c>
      <c r="B1082" t="str">
        <f>IF($A1082="","",Tienda_1!B1082)</f>
        <v>Muebles</v>
      </c>
      <c r="C1082" t="str">
        <f>IF($A1082="","",Tienda_1!G1082)</f>
        <v>Bogotá</v>
      </c>
      <c r="D1082" t="str">
        <f>IF($A1082="","",Tienda_1!F1082)</f>
        <v>Izabela de León</v>
      </c>
      <c r="E1082" t="str">
        <f>IF($A1082="","",Tienda_1!I1082)</f>
        <v>Tarjeta de crédito</v>
      </c>
      <c r="F1082">
        <f>IF($A1082="","",VALUE(RIGHT(Tienda_1!E1082,4)))</f>
        <v>2022</v>
      </c>
      <c r="G1082">
        <f>IF($A1082="","",Tienda_1!C1082)</f>
        <v>193600</v>
      </c>
      <c r="H1082">
        <f>IF($A1082="","",Tienda_1!D1082)</f>
        <v>10500</v>
      </c>
      <c r="I1082">
        <f>IF($A1082="","",Tienda_1!H1082)</f>
        <v>4</v>
      </c>
      <c r="J1082">
        <f>IF($A1082="",0,IF(AND(OR('Cuadro-de-mando'!$B$4="(Todas)",'Cuadro-de-mando'!$B$4=$A1082),OR('Cuadro-de-mando'!$E$4="(Todas)",'Cuadro-de-mando'!$E$4=$B1082),OR('Cuadro-de-mando'!$H$4="(Todas)",'Cuadro-de-mando'!$H$4=$C1082),OR('Cuadro-de-mando'!$K$4="(Todas)",'Cuadro-de-mando'!$K$4=$E1082),OR('Cuadro-de-mando'!$N$4="(Todos)",'Cuadro-de-mando'!$N$4=$F1082)),1,0))</f>
        <v>1</v>
      </c>
    </row>
    <row r="1083" spans="1:10" x14ac:dyDescent="0.25">
      <c r="A1083" t="str">
        <f>IF(Tienda_1!$A1083="","","Tienda 1")</f>
        <v>Tienda 1</v>
      </c>
      <c r="B1083" t="str">
        <f>IF($A1083="","",Tienda_1!B1083)</f>
        <v>Juguetes</v>
      </c>
      <c r="C1083" t="str">
        <f>IF($A1083="","",Tienda_1!G1083)</f>
        <v>Medellín</v>
      </c>
      <c r="D1083" t="str">
        <f>IF($A1083="","",Tienda_1!F1083)</f>
        <v>Santiago Silva</v>
      </c>
      <c r="E1083" t="str">
        <f>IF($A1083="","",Tienda_1!I1083)</f>
        <v>Tarjeta de crédito</v>
      </c>
      <c r="F1083">
        <f>IF($A1083="","",VALUE(RIGHT(Tienda_1!E1083,4)))</f>
        <v>2023</v>
      </c>
      <c r="G1083">
        <f>IF($A1083="","",Tienda_1!C1083)</f>
        <v>14200</v>
      </c>
      <c r="H1083">
        <f>IF($A1083="","",Tienda_1!D1083)</f>
        <v>1200</v>
      </c>
      <c r="I1083">
        <f>IF($A1083="","",Tienda_1!H1083)</f>
        <v>4</v>
      </c>
      <c r="J1083">
        <f>IF($A1083="",0,IF(AND(OR('Cuadro-de-mando'!$B$4="(Todas)",'Cuadro-de-mando'!$B$4=$A1083),OR('Cuadro-de-mando'!$E$4="(Todas)",'Cuadro-de-mando'!$E$4=$B1083),OR('Cuadro-de-mando'!$H$4="(Todas)",'Cuadro-de-mando'!$H$4=$C1083),OR('Cuadro-de-mando'!$K$4="(Todas)",'Cuadro-de-mando'!$K$4=$E1083),OR('Cuadro-de-mando'!$N$4="(Todos)",'Cuadro-de-mando'!$N$4=$F1083)),1,0))</f>
        <v>1</v>
      </c>
    </row>
    <row r="1084" spans="1:10" x14ac:dyDescent="0.25">
      <c r="A1084" t="str">
        <f>IF(Tienda_1!$A1084="","","Tienda 1")</f>
        <v>Tienda 1</v>
      </c>
      <c r="B1084" t="str">
        <f>IF($A1084="","",Tienda_1!B1084)</f>
        <v>Electrodomésticos</v>
      </c>
      <c r="C1084" t="str">
        <f>IF($A1084="","",Tienda_1!G1084)</f>
        <v>Cali</v>
      </c>
      <c r="D1084" t="str">
        <f>IF($A1084="","",Tienda_1!F1084)</f>
        <v>Izabela de León</v>
      </c>
      <c r="E1084" t="str">
        <f>IF($A1084="","",Tienda_1!I1084)</f>
        <v>Cupón</v>
      </c>
      <c r="F1084">
        <f>IF($A1084="","",VALUE(RIGHT(Tienda_1!E1084,4)))</f>
        <v>2020</v>
      </c>
      <c r="G1084">
        <f>IF($A1084="","",Tienda_1!C1084)</f>
        <v>2168400</v>
      </c>
      <c r="H1084">
        <f>IF($A1084="","",Tienda_1!D1084)</f>
        <v>115900</v>
      </c>
      <c r="I1084">
        <f>IF($A1084="","",Tienda_1!H1084)</f>
        <v>5</v>
      </c>
      <c r="J1084">
        <f>IF($A1084="",0,IF(AND(OR('Cuadro-de-mando'!$B$4="(Todas)",'Cuadro-de-mando'!$B$4=$A1084),OR('Cuadro-de-mando'!$E$4="(Todas)",'Cuadro-de-mando'!$E$4=$B1084),OR('Cuadro-de-mando'!$H$4="(Todas)",'Cuadro-de-mando'!$H$4=$C1084),OR('Cuadro-de-mando'!$K$4="(Todas)",'Cuadro-de-mando'!$K$4=$E1084),OR('Cuadro-de-mando'!$N$4="(Todos)",'Cuadro-de-mando'!$N$4=$F1084)),1,0))</f>
        <v>1</v>
      </c>
    </row>
    <row r="1085" spans="1:10" x14ac:dyDescent="0.25">
      <c r="A1085" t="str">
        <f>IF(Tienda_1!$A1085="","","Tienda 1")</f>
        <v>Tienda 1</v>
      </c>
      <c r="B1085" t="str">
        <f>IF($A1085="","",Tienda_1!B1085)</f>
        <v>Electrónicos</v>
      </c>
      <c r="C1085" t="str">
        <f>IF($A1085="","",Tienda_1!G1085)</f>
        <v>Medellín</v>
      </c>
      <c r="D1085" t="str">
        <f>IF($A1085="","",Tienda_1!F1085)</f>
        <v>Felipe Santos</v>
      </c>
      <c r="E1085" t="str">
        <f>IF($A1085="","",Tienda_1!I1085)</f>
        <v>Cupón</v>
      </c>
      <c r="F1085">
        <f>IF($A1085="","",VALUE(RIGHT(Tienda_1!E1085,4)))</f>
        <v>2021</v>
      </c>
      <c r="G1085">
        <f>IF($A1085="","",Tienda_1!C1085)</f>
        <v>58700</v>
      </c>
      <c r="H1085">
        <f>IF($A1085="","",Tienda_1!D1085)</f>
        <v>1300</v>
      </c>
      <c r="I1085">
        <f>IF($A1085="","",Tienda_1!H1085)</f>
        <v>5</v>
      </c>
      <c r="J1085">
        <f>IF($A1085="",0,IF(AND(OR('Cuadro-de-mando'!$B$4="(Todas)",'Cuadro-de-mando'!$B$4=$A1085),OR('Cuadro-de-mando'!$E$4="(Todas)",'Cuadro-de-mando'!$E$4=$B1085),OR('Cuadro-de-mando'!$H$4="(Todas)",'Cuadro-de-mando'!$H$4=$C1085),OR('Cuadro-de-mando'!$K$4="(Todas)",'Cuadro-de-mando'!$K$4=$E1085),OR('Cuadro-de-mando'!$N$4="(Todos)",'Cuadro-de-mando'!$N$4=$F1085)),1,0))</f>
        <v>1</v>
      </c>
    </row>
    <row r="1086" spans="1:10" x14ac:dyDescent="0.25">
      <c r="A1086" t="str">
        <f>IF(Tienda_1!$A1086="","","Tienda 1")</f>
        <v>Tienda 1</v>
      </c>
      <c r="B1086" t="str">
        <f>IF($A1086="","",Tienda_1!B1086)</f>
        <v>Muebles</v>
      </c>
      <c r="C1086" t="str">
        <f>IF($A1086="","",Tienda_1!G1086)</f>
        <v>Bogotá</v>
      </c>
      <c r="D1086" t="str">
        <f>IF($A1086="","",Tienda_1!F1086)</f>
        <v>Mariana Herrera</v>
      </c>
      <c r="E1086" t="str">
        <f>IF($A1086="","",Tienda_1!I1086)</f>
        <v>Tarjeta de débito</v>
      </c>
      <c r="F1086">
        <f>IF($A1086="","",VALUE(RIGHT(Tienda_1!E1086,4)))</f>
        <v>2022</v>
      </c>
      <c r="G1086">
        <f>IF($A1086="","",Tienda_1!C1086)</f>
        <v>159700</v>
      </c>
      <c r="H1086">
        <f>IF($A1086="","",Tienda_1!D1086)</f>
        <v>8700</v>
      </c>
      <c r="I1086">
        <f>IF($A1086="","",Tienda_1!H1086)</f>
        <v>5</v>
      </c>
      <c r="J1086">
        <f>IF($A1086="",0,IF(AND(OR('Cuadro-de-mando'!$B$4="(Todas)",'Cuadro-de-mando'!$B$4=$A1086),OR('Cuadro-de-mando'!$E$4="(Todas)",'Cuadro-de-mando'!$E$4=$B1086),OR('Cuadro-de-mando'!$H$4="(Todas)",'Cuadro-de-mando'!$H$4=$C1086),OR('Cuadro-de-mando'!$K$4="(Todas)",'Cuadro-de-mando'!$K$4=$E1086),OR('Cuadro-de-mando'!$N$4="(Todos)",'Cuadro-de-mando'!$N$4=$F1086)),1,0))</f>
        <v>1</v>
      </c>
    </row>
    <row r="1087" spans="1:10" x14ac:dyDescent="0.25">
      <c r="A1087" t="str">
        <f>IF(Tienda_1!$A1087="","","Tienda 1")</f>
        <v>Tienda 1</v>
      </c>
      <c r="B1087" t="str">
        <f>IF($A1087="","",Tienda_1!B1087)</f>
        <v>Electrónicos</v>
      </c>
      <c r="C1087" t="str">
        <f>IF($A1087="","",Tienda_1!G1087)</f>
        <v>Medellín</v>
      </c>
      <c r="D1087" t="str">
        <f>IF($A1087="","",Tienda_1!F1087)</f>
        <v>Beatriz Morales</v>
      </c>
      <c r="E1087" t="str">
        <f>IF($A1087="","",Tienda_1!I1087)</f>
        <v>Tarjeta de crédito</v>
      </c>
      <c r="F1087">
        <f>IF($A1087="","",VALUE(RIGHT(Tienda_1!E1087,4)))</f>
        <v>2020</v>
      </c>
      <c r="G1087">
        <f>IF($A1087="","",Tienda_1!C1087)</f>
        <v>258700</v>
      </c>
      <c r="H1087">
        <f>IF($A1087="","",Tienda_1!D1087)</f>
        <v>14200</v>
      </c>
      <c r="I1087">
        <f>IF($A1087="","",Tienda_1!H1087)</f>
        <v>5</v>
      </c>
      <c r="J1087">
        <f>IF($A1087="",0,IF(AND(OR('Cuadro-de-mando'!$B$4="(Todas)",'Cuadro-de-mando'!$B$4=$A1087),OR('Cuadro-de-mando'!$E$4="(Todas)",'Cuadro-de-mando'!$E$4=$B1087),OR('Cuadro-de-mando'!$H$4="(Todas)",'Cuadro-de-mando'!$H$4=$C1087),OR('Cuadro-de-mando'!$K$4="(Todas)",'Cuadro-de-mando'!$K$4=$E1087),OR('Cuadro-de-mando'!$N$4="(Todos)",'Cuadro-de-mando'!$N$4=$F1087)),1,0))</f>
        <v>1</v>
      </c>
    </row>
    <row r="1088" spans="1:10" x14ac:dyDescent="0.25">
      <c r="A1088" t="str">
        <f>IF(Tienda_1!$A1088="","","Tienda 1")</f>
        <v>Tienda 1</v>
      </c>
      <c r="B1088" t="str">
        <f>IF($A1088="","",Tienda_1!B1088)</f>
        <v>Electrónicos</v>
      </c>
      <c r="C1088" t="str">
        <f>IF($A1088="","",Tienda_1!G1088)</f>
        <v>Medellín</v>
      </c>
      <c r="D1088" t="str">
        <f>IF($A1088="","",Tienda_1!F1088)</f>
        <v>Juan Fernandez</v>
      </c>
      <c r="E1088" t="str">
        <f>IF($A1088="","",Tienda_1!I1088)</f>
        <v>Tarjeta de crédito</v>
      </c>
      <c r="F1088">
        <f>IF($A1088="","",VALUE(RIGHT(Tienda_1!E1088,4)))</f>
        <v>2023</v>
      </c>
      <c r="G1088">
        <f>IF($A1088="","",Tienda_1!C1088)</f>
        <v>137500</v>
      </c>
      <c r="H1088">
        <f>IF($A1088="","",Tienda_1!D1088)</f>
        <v>7500</v>
      </c>
      <c r="I1088">
        <f>IF($A1088="","",Tienda_1!H1088)</f>
        <v>4</v>
      </c>
      <c r="J1088">
        <f>IF($A1088="",0,IF(AND(OR('Cuadro-de-mando'!$B$4="(Todas)",'Cuadro-de-mando'!$B$4=$A1088),OR('Cuadro-de-mando'!$E$4="(Todas)",'Cuadro-de-mando'!$E$4=$B1088),OR('Cuadro-de-mando'!$H$4="(Todas)",'Cuadro-de-mando'!$H$4=$C1088),OR('Cuadro-de-mando'!$K$4="(Todas)",'Cuadro-de-mando'!$K$4=$E1088),OR('Cuadro-de-mando'!$N$4="(Todos)",'Cuadro-de-mando'!$N$4=$F1088)),1,0))</f>
        <v>1</v>
      </c>
    </row>
    <row r="1089" spans="1:10" x14ac:dyDescent="0.25">
      <c r="A1089" t="str">
        <f>IF(Tienda_1!$A1089="","","Tienda 1")</f>
        <v>Tienda 1</v>
      </c>
      <c r="B1089" t="str">
        <f>IF($A1089="","",Tienda_1!B1089)</f>
        <v>Libros</v>
      </c>
      <c r="C1089" t="str">
        <f>IF($A1089="","",Tienda_1!G1089)</f>
        <v>Cali</v>
      </c>
      <c r="D1089" t="str">
        <f>IF($A1089="","",Tienda_1!F1089)</f>
        <v>Beatriz Morales</v>
      </c>
      <c r="E1089" t="str">
        <f>IF($A1089="","",Tienda_1!I1089)</f>
        <v>Tarjeta de crédito</v>
      </c>
      <c r="F1089">
        <f>IF($A1089="","",VALUE(RIGHT(Tienda_1!E1089,4)))</f>
        <v>2022</v>
      </c>
      <c r="G1089">
        <f>IF($A1089="","",Tienda_1!C1089)</f>
        <v>37500</v>
      </c>
      <c r="H1089">
        <f>IF($A1089="","",Tienda_1!D1089)</f>
        <v>2400</v>
      </c>
      <c r="I1089">
        <f>IF($A1089="","",Tienda_1!H1089)</f>
        <v>5</v>
      </c>
      <c r="J1089">
        <f>IF($A1089="",0,IF(AND(OR('Cuadro-de-mando'!$B$4="(Todas)",'Cuadro-de-mando'!$B$4=$A1089),OR('Cuadro-de-mando'!$E$4="(Todas)",'Cuadro-de-mando'!$E$4=$B1089),OR('Cuadro-de-mando'!$H$4="(Todas)",'Cuadro-de-mando'!$H$4=$C1089),OR('Cuadro-de-mando'!$K$4="(Todas)",'Cuadro-de-mando'!$K$4=$E1089),OR('Cuadro-de-mando'!$N$4="(Todos)",'Cuadro-de-mando'!$N$4=$F1089)),1,0))</f>
        <v>1</v>
      </c>
    </row>
    <row r="1090" spans="1:10" x14ac:dyDescent="0.25">
      <c r="A1090" t="str">
        <f>IF(Tienda_1!$A1090="","","Tienda 1")</f>
        <v>Tienda 1</v>
      </c>
      <c r="B1090" t="str">
        <f>IF($A1090="","",Tienda_1!B1090)</f>
        <v>Electrónicos</v>
      </c>
      <c r="C1090" t="str">
        <f>IF($A1090="","",Tienda_1!G1090)</f>
        <v>Medellín</v>
      </c>
      <c r="D1090" t="str">
        <f>IF($A1090="","",Tienda_1!F1090)</f>
        <v>Juliana Costa</v>
      </c>
      <c r="E1090" t="str">
        <f>IF($A1090="","",Tienda_1!I1090)</f>
        <v>Tarjeta de crédito</v>
      </c>
      <c r="F1090">
        <f>IF($A1090="","",VALUE(RIGHT(Tienda_1!E1090,4)))</f>
        <v>2020</v>
      </c>
      <c r="G1090">
        <f>IF($A1090="","",Tienda_1!C1090)</f>
        <v>2400700</v>
      </c>
      <c r="H1090">
        <f>IF($A1090="","",Tienda_1!D1090)</f>
        <v>135200</v>
      </c>
      <c r="I1090">
        <f>IF($A1090="","",Tienda_1!H1090)</f>
        <v>4</v>
      </c>
      <c r="J1090">
        <f>IF($A1090="",0,IF(AND(OR('Cuadro-de-mando'!$B$4="(Todas)",'Cuadro-de-mando'!$B$4=$A1090),OR('Cuadro-de-mando'!$E$4="(Todas)",'Cuadro-de-mando'!$E$4=$B1090),OR('Cuadro-de-mando'!$H$4="(Todas)",'Cuadro-de-mando'!$H$4=$C1090),OR('Cuadro-de-mando'!$K$4="(Todas)",'Cuadro-de-mando'!$K$4=$E1090),OR('Cuadro-de-mando'!$N$4="(Todos)",'Cuadro-de-mando'!$N$4=$F1090)),1,0))</f>
        <v>1</v>
      </c>
    </row>
    <row r="1091" spans="1:10" x14ac:dyDescent="0.25">
      <c r="A1091" t="str">
        <f>IF(Tienda_1!$A1091="","","Tienda 1")</f>
        <v>Tienda 1</v>
      </c>
      <c r="B1091" t="str">
        <f>IF($A1091="","",Tienda_1!B1091)</f>
        <v>Juguetes</v>
      </c>
      <c r="C1091" t="str">
        <f>IF($A1091="","",Tienda_1!G1091)</f>
        <v>Bogotá</v>
      </c>
      <c r="D1091" t="str">
        <f>IF($A1091="","",Tienda_1!F1091)</f>
        <v>Juan Fernandez</v>
      </c>
      <c r="E1091" t="str">
        <f>IF($A1091="","",Tienda_1!I1091)</f>
        <v>Tarjeta de crédito</v>
      </c>
      <c r="F1091">
        <f>IF($A1091="","",VALUE(RIGHT(Tienda_1!E1091,4)))</f>
        <v>2020</v>
      </c>
      <c r="G1091">
        <f>IF($A1091="","",Tienda_1!C1091)</f>
        <v>76500</v>
      </c>
      <c r="H1091">
        <f>IF($A1091="","",Tienda_1!D1091)</f>
        <v>4600</v>
      </c>
      <c r="I1091">
        <f>IF($A1091="","",Tienda_1!H1091)</f>
        <v>4</v>
      </c>
      <c r="J1091">
        <f>IF($A1091="",0,IF(AND(OR('Cuadro-de-mando'!$B$4="(Todas)",'Cuadro-de-mando'!$B$4=$A1091),OR('Cuadro-de-mando'!$E$4="(Todas)",'Cuadro-de-mando'!$E$4=$B1091),OR('Cuadro-de-mando'!$H$4="(Todas)",'Cuadro-de-mando'!$H$4=$C1091),OR('Cuadro-de-mando'!$K$4="(Todas)",'Cuadro-de-mando'!$K$4=$E1091),OR('Cuadro-de-mando'!$N$4="(Todos)",'Cuadro-de-mando'!$N$4=$F1091)),1,0))</f>
        <v>1</v>
      </c>
    </row>
    <row r="1092" spans="1:10" x14ac:dyDescent="0.25">
      <c r="A1092" t="str">
        <f>IF(Tienda_1!$A1092="","","Tienda 1")</f>
        <v>Tienda 1</v>
      </c>
      <c r="B1092" t="str">
        <f>IF($A1092="","",Tienda_1!B1092)</f>
        <v>Electrodomésticos</v>
      </c>
      <c r="C1092" t="str">
        <f>IF($A1092="","",Tienda_1!G1092)</f>
        <v>Bogotá</v>
      </c>
      <c r="D1092" t="str">
        <f>IF($A1092="","",Tienda_1!F1092)</f>
        <v>Beatriz Morales</v>
      </c>
      <c r="E1092" t="str">
        <f>IF($A1092="","",Tienda_1!I1092)</f>
        <v>Tarjeta de crédito</v>
      </c>
      <c r="F1092">
        <f>IF($A1092="","",VALUE(RIGHT(Tienda_1!E1092,4)))</f>
        <v>2020</v>
      </c>
      <c r="G1092">
        <f>IF($A1092="","",Tienda_1!C1092)</f>
        <v>1005300</v>
      </c>
      <c r="H1092">
        <f>IF($A1092="","",Tienda_1!D1092)</f>
        <v>58300</v>
      </c>
      <c r="I1092">
        <f>IF($A1092="","",Tienda_1!H1092)</f>
        <v>5</v>
      </c>
      <c r="J1092">
        <f>IF($A1092="",0,IF(AND(OR('Cuadro-de-mando'!$B$4="(Todas)",'Cuadro-de-mando'!$B$4=$A1092),OR('Cuadro-de-mando'!$E$4="(Todas)",'Cuadro-de-mando'!$E$4=$B1092),OR('Cuadro-de-mando'!$H$4="(Todas)",'Cuadro-de-mando'!$H$4=$C1092),OR('Cuadro-de-mando'!$K$4="(Todas)",'Cuadro-de-mando'!$K$4=$E1092),OR('Cuadro-de-mando'!$N$4="(Todos)",'Cuadro-de-mando'!$N$4=$F1092)),1,0))</f>
        <v>1</v>
      </c>
    </row>
    <row r="1093" spans="1:10" x14ac:dyDescent="0.25">
      <c r="A1093" t="str">
        <f>IF(Tienda_1!$A1093="","","Tienda 1")</f>
        <v>Tienda 1</v>
      </c>
      <c r="B1093" t="str">
        <f>IF($A1093="","",Tienda_1!B1093)</f>
        <v>Instrumentos musicales</v>
      </c>
      <c r="C1093" t="str">
        <f>IF($A1093="","",Tienda_1!G1093)</f>
        <v>Bogotá</v>
      </c>
      <c r="D1093" t="str">
        <f>IF($A1093="","",Tienda_1!F1093)</f>
        <v>Pedro Gomez</v>
      </c>
      <c r="E1093" t="str">
        <f>IF($A1093="","",Tienda_1!I1093)</f>
        <v>Tarjeta de crédito</v>
      </c>
      <c r="F1093">
        <f>IF($A1093="","",VALUE(RIGHT(Tienda_1!E1093,4)))</f>
        <v>2021</v>
      </c>
      <c r="G1093">
        <f>IF($A1093="","",Tienda_1!C1093)</f>
        <v>243800</v>
      </c>
      <c r="H1093">
        <f>IF($A1093="","",Tienda_1!D1093)</f>
        <v>13600</v>
      </c>
      <c r="I1093">
        <f>IF($A1093="","",Tienda_1!H1093)</f>
        <v>5</v>
      </c>
      <c r="J1093">
        <f>IF($A1093="",0,IF(AND(OR('Cuadro-de-mando'!$B$4="(Todas)",'Cuadro-de-mando'!$B$4=$A1093),OR('Cuadro-de-mando'!$E$4="(Todas)",'Cuadro-de-mando'!$E$4=$B1093),OR('Cuadro-de-mando'!$H$4="(Todas)",'Cuadro-de-mando'!$H$4=$C1093),OR('Cuadro-de-mando'!$K$4="(Todas)",'Cuadro-de-mando'!$K$4=$E1093),OR('Cuadro-de-mando'!$N$4="(Todos)",'Cuadro-de-mando'!$N$4=$F1093)),1,0))</f>
        <v>1</v>
      </c>
    </row>
    <row r="1094" spans="1:10" x14ac:dyDescent="0.25">
      <c r="A1094" t="str">
        <f>IF(Tienda_1!$A1094="","","Tienda 1")</f>
        <v>Tienda 1</v>
      </c>
      <c r="B1094" t="str">
        <f>IF($A1094="","",Tienda_1!B1094)</f>
        <v>Electrónicos</v>
      </c>
      <c r="C1094" t="str">
        <f>IF($A1094="","",Tienda_1!G1094)</f>
        <v>Soacha</v>
      </c>
      <c r="D1094" t="str">
        <f>IF($A1094="","",Tienda_1!F1094)</f>
        <v>Lucas Olivera</v>
      </c>
      <c r="E1094" t="str">
        <f>IF($A1094="","",Tienda_1!I1094)</f>
        <v>Tarjeta de crédito</v>
      </c>
      <c r="F1094">
        <f>IF($A1094="","",VALUE(RIGHT(Tienda_1!E1094,4)))</f>
        <v>2022</v>
      </c>
      <c r="G1094">
        <f>IF($A1094="","",Tienda_1!C1094)</f>
        <v>2571200</v>
      </c>
      <c r="H1094">
        <f>IF($A1094="","",Tienda_1!D1094)</f>
        <v>135100</v>
      </c>
      <c r="I1094">
        <f>IF($A1094="","",Tienda_1!H1094)</f>
        <v>5</v>
      </c>
      <c r="J1094">
        <f>IF($A1094="",0,IF(AND(OR('Cuadro-de-mando'!$B$4="(Todas)",'Cuadro-de-mando'!$B$4=$A1094),OR('Cuadro-de-mando'!$E$4="(Todas)",'Cuadro-de-mando'!$E$4=$B1094),OR('Cuadro-de-mando'!$H$4="(Todas)",'Cuadro-de-mando'!$H$4=$C1094),OR('Cuadro-de-mando'!$K$4="(Todas)",'Cuadro-de-mando'!$K$4=$E1094),OR('Cuadro-de-mando'!$N$4="(Todos)",'Cuadro-de-mando'!$N$4=$F1094)),1,0))</f>
        <v>1</v>
      </c>
    </row>
    <row r="1095" spans="1:10" x14ac:dyDescent="0.25">
      <c r="A1095" t="str">
        <f>IF(Tienda_1!$A1095="","","Tienda 1")</f>
        <v>Tienda 1</v>
      </c>
      <c r="B1095" t="str">
        <f>IF($A1095="","",Tienda_1!B1095)</f>
        <v>Electrónicos</v>
      </c>
      <c r="C1095" t="str">
        <f>IF($A1095="","",Tienda_1!G1095)</f>
        <v>Bogotá</v>
      </c>
      <c r="D1095" t="str">
        <f>IF($A1095="","",Tienda_1!F1095)</f>
        <v>Pedro Gomez</v>
      </c>
      <c r="E1095" t="str">
        <f>IF($A1095="","",Tienda_1!I1095)</f>
        <v>Tarjeta de crédito</v>
      </c>
      <c r="F1095">
        <f>IF($A1095="","",VALUE(RIGHT(Tienda_1!E1095,4)))</f>
        <v>2023</v>
      </c>
      <c r="G1095">
        <f>IF($A1095="","",Tienda_1!C1095)</f>
        <v>365200</v>
      </c>
      <c r="H1095">
        <f>IF($A1095="","",Tienda_1!D1095)</f>
        <v>17600</v>
      </c>
      <c r="I1095">
        <f>IF($A1095="","",Tienda_1!H1095)</f>
        <v>5</v>
      </c>
      <c r="J1095">
        <f>IF($A1095="",0,IF(AND(OR('Cuadro-de-mando'!$B$4="(Todas)",'Cuadro-de-mando'!$B$4=$A1095),OR('Cuadro-de-mando'!$E$4="(Todas)",'Cuadro-de-mando'!$E$4=$B1095),OR('Cuadro-de-mando'!$H$4="(Todas)",'Cuadro-de-mando'!$H$4=$C1095),OR('Cuadro-de-mando'!$K$4="(Todas)",'Cuadro-de-mando'!$K$4=$E1095),OR('Cuadro-de-mando'!$N$4="(Todos)",'Cuadro-de-mando'!$N$4=$F1095)),1,0))</f>
        <v>1</v>
      </c>
    </row>
    <row r="1096" spans="1:10" x14ac:dyDescent="0.25">
      <c r="A1096" t="str">
        <f>IF(Tienda_1!$A1096="","","Tienda 1")</f>
        <v>Tienda 1</v>
      </c>
      <c r="B1096" t="str">
        <f>IF($A1096="","",Tienda_1!B1096)</f>
        <v>Electrónicos</v>
      </c>
      <c r="C1096" t="str">
        <f>IF($A1096="","",Tienda_1!G1096)</f>
        <v>Bogotá</v>
      </c>
      <c r="D1096" t="str">
        <f>IF($A1096="","",Tienda_1!F1096)</f>
        <v>Rafael Acosta</v>
      </c>
      <c r="E1096" t="str">
        <f>IF($A1096="","",Tienda_1!I1096)</f>
        <v>Nequi</v>
      </c>
      <c r="F1096">
        <f>IF($A1096="","",VALUE(RIGHT(Tienda_1!E1096,4)))</f>
        <v>2021</v>
      </c>
      <c r="G1096">
        <f>IF($A1096="","",Tienda_1!C1096)</f>
        <v>1937900</v>
      </c>
      <c r="H1096">
        <f>IF($A1096="","",Tienda_1!D1096)</f>
        <v>101400</v>
      </c>
      <c r="I1096">
        <f>IF($A1096="","",Tienda_1!H1096)</f>
        <v>5</v>
      </c>
      <c r="J1096">
        <f>IF($A1096="",0,IF(AND(OR('Cuadro-de-mando'!$B$4="(Todas)",'Cuadro-de-mando'!$B$4=$A1096),OR('Cuadro-de-mando'!$E$4="(Todas)",'Cuadro-de-mando'!$E$4=$B1096),OR('Cuadro-de-mando'!$H$4="(Todas)",'Cuadro-de-mando'!$H$4=$C1096),OR('Cuadro-de-mando'!$K$4="(Todas)",'Cuadro-de-mando'!$K$4=$E1096),OR('Cuadro-de-mando'!$N$4="(Todos)",'Cuadro-de-mando'!$N$4=$F1096)),1,0))</f>
        <v>1</v>
      </c>
    </row>
    <row r="1097" spans="1:10" x14ac:dyDescent="0.25">
      <c r="A1097" t="str">
        <f>IF(Tienda_1!$A1097="","","Tienda 1")</f>
        <v>Tienda 1</v>
      </c>
      <c r="B1097" t="str">
        <f>IF($A1097="","",Tienda_1!B1097)</f>
        <v>Juguetes</v>
      </c>
      <c r="C1097" t="str">
        <f>IF($A1097="","",Tienda_1!G1097)</f>
        <v>Bogotá</v>
      </c>
      <c r="D1097" t="str">
        <f>IF($A1097="","",Tienda_1!F1097)</f>
        <v>Rafael Acosta</v>
      </c>
      <c r="E1097" t="str">
        <f>IF($A1097="","",Tienda_1!I1097)</f>
        <v>Nequi</v>
      </c>
      <c r="F1097">
        <f>IF($A1097="","",VALUE(RIGHT(Tienda_1!E1097,4)))</f>
        <v>2020</v>
      </c>
      <c r="G1097">
        <f>IF($A1097="","",Tienda_1!C1097)</f>
        <v>31800</v>
      </c>
      <c r="H1097">
        <f>IF($A1097="","",Tienda_1!D1097)</f>
        <v>2100</v>
      </c>
      <c r="I1097">
        <f>IF($A1097="","",Tienda_1!H1097)</f>
        <v>3</v>
      </c>
      <c r="J1097">
        <f>IF($A1097="",0,IF(AND(OR('Cuadro-de-mando'!$B$4="(Todas)",'Cuadro-de-mando'!$B$4=$A1097),OR('Cuadro-de-mando'!$E$4="(Todas)",'Cuadro-de-mando'!$E$4=$B1097),OR('Cuadro-de-mando'!$H$4="(Todas)",'Cuadro-de-mando'!$H$4=$C1097),OR('Cuadro-de-mando'!$K$4="(Todas)",'Cuadro-de-mando'!$K$4=$E1097),OR('Cuadro-de-mando'!$N$4="(Todos)",'Cuadro-de-mando'!$N$4=$F1097)),1,0))</f>
        <v>1</v>
      </c>
    </row>
    <row r="1098" spans="1:10" x14ac:dyDescent="0.25">
      <c r="A1098" t="str">
        <f>IF(Tienda_1!$A1098="","","Tienda 1")</f>
        <v>Tienda 1</v>
      </c>
      <c r="B1098" t="str">
        <f>IF($A1098="","",Tienda_1!B1098)</f>
        <v>Electrodomésticos</v>
      </c>
      <c r="C1098" t="str">
        <f>IF($A1098="","",Tienda_1!G1098)</f>
        <v>Bogotá</v>
      </c>
      <c r="D1098" t="str">
        <f>IF($A1098="","",Tienda_1!F1098)</f>
        <v>Mariana Herrera</v>
      </c>
      <c r="E1098" t="str">
        <f>IF($A1098="","",Tienda_1!I1098)</f>
        <v>Tarjeta de crédito</v>
      </c>
      <c r="F1098">
        <f>IF($A1098="","",VALUE(RIGHT(Tienda_1!E1098,4)))</f>
        <v>2020</v>
      </c>
      <c r="G1098">
        <f>IF($A1098="","",Tienda_1!C1098)</f>
        <v>980200</v>
      </c>
      <c r="H1098">
        <f>IF($A1098="","",Tienda_1!D1098)</f>
        <v>50400</v>
      </c>
      <c r="I1098">
        <f>IF($A1098="","",Tienda_1!H1098)</f>
        <v>4</v>
      </c>
      <c r="J1098">
        <f>IF($A1098="",0,IF(AND(OR('Cuadro-de-mando'!$B$4="(Todas)",'Cuadro-de-mando'!$B$4=$A1098),OR('Cuadro-de-mando'!$E$4="(Todas)",'Cuadro-de-mando'!$E$4=$B1098),OR('Cuadro-de-mando'!$H$4="(Todas)",'Cuadro-de-mando'!$H$4=$C1098),OR('Cuadro-de-mando'!$K$4="(Todas)",'Cuadro-de-mando'!$K$4=$E1098),OR('Cuadro-de-mando'!$N$4="(Todos)",'Cuadro-de-mando'!$N$4=$F1098)),1,0))</f>
        <v>1</v>
      </c>
    </row>
    <row r="1099" spans="1:10" x14ac:dyDescent="0.25">
      <c r="A1099" t="str">
        <f>IF(Tienda_1!$A1099="","","Tienda 1")</f>
        <v>Tienda 1</v>
      </c>
      <c r="B1099" t="str">
        <f>IF($A1099="","",Tienda_1!B1099)</f>
        <v>Instrumentos musicales</v>
      </c>
      <c r="C1099" t="str">
        <f>IF($A1099="","",Tienda_1!G1099)</f>
        <v>Bogotá</v>
      </c>
      <c r="D1099" t="str">
        <f>IF($A1099="","",Tienda_1!F1099)</f>
        <v>Lucas Olivera</v>
      </c>
      <c r="E1099" t="str">
        <f>IF($A1099="","",Tienda_1!I1099)</f>
        <v>Tarjeta de crédito</v>
      </c>
      <c r="F1099">
        <f>IF($A1099="","",VALUE(RIGHT(Tienda_1!E1099,4)))</f>
        <v>2021</v>
      </c>
      <c r="G1099">
        <f>IF($A1099="","",Tienda_1!C1099)</f>
        <v>233100</v>
      </c>
      <c r="H1099">
        <f>IF($A1099="","",Tienda_1!D1099)</f>
        <v>12600</v>
      </c>
      <c r="I1099">
        <f>IF($A1099="","",Tienda_1!H1099)</f>
        <v>5</v>
      </c>
      <c r="J1099">
        <f>IF($A1099="",0,IF(AND(OR('Cuadro-de-mando'!$B$4="(Todas)",'Cuadro-de-mando'!$B$4=$A1099),OR('Cuadro-de-mando'!$E$4="(Todas)",'Cuadro-de-mando'!$E$4=$B1099),OR('Cuadro-de-mando'!$H$4="(Todas)",'Cuadro-de-mando'!$H$4=$C1099),OR('Cuadro-de-mando'!$K$4="(Todas)",'Cuadro-de-mando'!$K$4=$E1099),OR('Cuadro-de-mando'!$N$4="(Todos)",'Cuadro-de-mando'!$N$4=$F1099)),1,0))</f>
        <v>1</v>
      </c>
    </row>
    <row r="1100" spans="1:10" x14ac:dyDescent="0.25">
      <c r="A1100" t="str">
        <f>IF(Tienda_1!$A1100="","","Tienda 1")</f>
        <v>Tienda 1</v>
      </c>
      <c r="B1100" t="str">
        <f>IF($A1100="","",Tienda_1!B1100)</f>
        <v>Deportes y diversión</v>
      </c>
      <c r="C1100" t="str">
        <f>IF($A1100="","",Tienda_1!G1100)</f>
        <v>Bogotá</v>
      </c>
      <c r="D1100" t="str">
        <f>IF($A1100="","",Tienda_1!F1100)</f>
        <v>Beatriz Morales</v>
      </c>
      <c r="E1100" t="str">
        <f>IF($A1100="","",Tienda_1!I1100)</f>
        <v>Tarjeta de débito</v>
      </c>
      <c r="F1100">
        <f>IF($A1100="","",VALUE(RIGHT(Tienda_1!E1100,4)))</f>
        <v>2021</v>
      </c>
      <c r="G1100">
        <f>IF($A1100="","",Tienda_1!C1100)</f>
        <v>7900</v>
      </c>
      <c r="H1100">
        <f>IF($A1100="","",Tienda_1!D1100)</f>
        <v>800</v>
      </c>
      <c r="I1100">
        <f>IF($A1100="","",Tienda_1!H1100)</f>
        <v>5</v>
      </c>
      <c r="J1100">
        <f>IF($A1100="",0,IF(AND(OR('Cuadro-de-mando'!$B$4="(Todas)",'Cuadro-de-mando'!$B$4=$A1100),OR('Cuadro-de-mando'!$E$4="(Todas)",'Cuadro-de-mando'!$E$4=$B1100),OR('Cuadro-de-mando'!$H$4="(Todas)",'Cuadro-de-mando'!$H$4=$C1100),OR('Cuadro-de-mando'!$K$4="(Todas)",'Cuadro-de-mando'!$K$4=$E1100),OR('Cuadro-de-mando'!$N$4="(Todos)",'Cuadro-de-mando'!$N$4=$F1100)),1,0))</f>
        <v>1</v>
      </c>
    </row>
    <row r="1101" spans="1:10" x14ac:dyDescent="0.25">
      <c r="A1101" t="str">
        <f>IF(Tienda_1!$A1101="","","Tienda 1")</f>
        <v>Tienda 1</v>
      </c>
      <c r="B1101" t="str">
        <f>IF($A1101="","",Tienda_1!B1101)</f>
        <v>Electrónicos</v>
      </c>
      <c r="C1101" t="str">
        <f>IF($A1101="","",Tienda_1!G1101)</f>
        <v>Barranquilla</v>
      </c>
      <c r="D1101" t="str">
        <f>IF($A1101="","",Tienda_1!F1101)</f>
        <v>Juan Fernandez</v>
      </c>
      <c r="E1101" t="str">
        <f>IF($A1101="","",Tienda_1!I1101)</f>
        <v>Tarjeta de crédito</v>
      </c>
      <c r="F1101">
        <f>IF($A1101="","",VALUE(RIGHT(Tienda_1!E1101,4)))</f>
        <v>2020</v>
      </c>
      <c r="G1101">
        <f>IF($A1101="","",Tienda_1!C1101)</f>
        <v>2138500</v>
      </c>
      <c r="H1101">
        <f>IF($A1101="","",Tienda_1!D1101)</f>
        <v>121300</v>
      </c>
      <c r="I1101">
        <f>IF($A1101="","",Tienda_1!H1101)</f>
        <v>4</v>
      </c>
      <c r="J1101">
        <f>IF($A1101="",0,IF(AND(OR('Cuadro-de-mando'!$B$4="(Todas)",'Cuadro-de-mando'!$B$4=$A1101),OR('Cuadro-de-mando'!$E$4="(Todas)",'Cuadro-de-mando'!$E$4=$B1101),OR('Cuadro-de-mando'!$H$4="(Todas)",'Cuadro-de-mando'!$H$4=$C1101),OR('Cuadro-de-mando'!$K$4="(Todas)",'Cuadro-de-mando'!$K$4=$E1101),OR('Cuadro-de-mando'!$N$4="(Todos)",'Cuadro-de-mando'!$N$4=$F1101)),1,0))</f>
        <v>1</v>
      </c>
    </row>
    <row r="1102" spans="1:10" x14ac:dyDescent="0.25">
      <c r="A1102" t="str">
        <f>IF(Tienda_1!$A1102="","","Tienda 1")</f>
        <v>Tienda 1</v>
      </c>
      <c r="B1102" t="str">
        <f>IF($A1102="","",Tienda_1!B1102)</f>
        <v>Deportes y diversión</v>
      </c>
      <c r="C1102" t="str">
        <f>IF($A1102="","",Tienda_1!G1102)</f>
        <v>Cali</v>
      </c>
      <c r="D1102" t="str">
        <f>IF($A1102="","",Tienda_1!F1102)</f>
        <v>Ángel Rodriguez</v>
      </c>
      <c r="E1102" t="str">
        <f>IF($A1102="","",Tienda_1!I1102)</f>
        <v>Nequi</v>
      </c>
      <c r="F1102">
        <f>IF($A1102="","",VALUE(RIGHT(Tienda_1!E1102,4)))</f>
        <v>2020</v>
      </c>
      <c r="G1102">
        <f>IF($A1102="","",Tienda_1!C1102)</f>
        <v>26300</v>
      </c>
      <c r="H1102">
        <f>IF($A1102="","",Tienda_1!D1102)</f>
        <v>1600</v>
      </c>
      <c r="I1102">
        <f>IF($A1102="","",Tienda_1!H1102)</f>
        <v>1</v>
      </c>
      <c r="J1102">
        <f>IF($A1102="",0,IF(AND(OR('Cuadro-de-mando'!$B$4="(Todas)",'Cuadro-de-mando'!$B$4=$A1102),OR('Cuadro-de-mando'!$E$4="(Todas)",'Cuadro-de-mando'!$E$4=$B1102),OR('Cuadro-de-mando'!$H$4="(Todas)",'Cuadro-de-mando'!$H$4=$C1102),OR('Cuadro-de-mando'!$K$4="(Todas)",'Cuadro-de-mando'!$K$4=$E1102),OR('Cuadro-de-mando'!$N$4="(Todos)",'Cuadro-de-mando'!$N$4=$F1102)),1,0))</f>
        <v>1</v>
      </c>
    </row>
    <row r="1103" spans="1:10" x14ac:dyDescent="0.25">
      <c r="A1103" t="str">
        <f>IF(Tienda_1!$A1103="","","Tienda 1")</f>
        <v>Tienda 1</v>
      </c>
      <c r="B1103" t="str">
        <f>IF($A1103="","",Tienda_1!B1103)</f>
        <v>Muebles</v>
      </c>
      <c r="C1103" t="str">
        <f>IF($A1103="","",Tienda_1!G1103)</f>
        <v>Cúcuta</v>
      </c>
      <c r="D1103" t="str">
        <f>IF($A1103="","",Tienda_1!F1103)</f>
        <v>Mariana Herrera</v>
      </c>
      <c r="E1103" t="str">
        <f>IF($A1103="","",Tienda_1!I1103)</f>
        <v>Nequi</v>
      </c>
      <c r="F1103">
        <f>IF($A1103="","",VALUE(RIGHT(Tienda_1!E1103,4)))</f>
        <v>2023</v>
      </c>
      <c r="G1103">
        <f>IF($A1103="","",Tienda_1!C1103)</f>
        <v>223400</v>
      </c>
      <c r="H1103">
        <f>IF($A1103="","",Tienda_1!D1103)</f>
        <v>12300</v>
      </c>
      <c r="I1103">
        <f>IF($A1103="","",Tienda_1!H1103)</f>
        <v>1</v>
      </c>
      <c r="J1103">
        <f>IF($A1103="",0,IF(AND(OR('Cuadro-de-mando'!$B$4="(Todas)",'Cuadro-de-mando'!$B$4=$A1103),OR('Cuadro-de-mando'!$E$4="(Todas)",'Cuadro-de-mando'!$E$4=$B1103),OR('Cuadro-de-mando'!$H$4="(Todas)",'Cuadro-de-mando'!$H$4=$C1103),OR('Cuadro-de-mando'!$K$4="(Todas)",'Cuadro-de-mando'!$K$4=$E1103),OR('Cuadro-de-mando'!$N$4="(Todos)",'Cuadro-de-mando'!$N$4=$F1103)),1,0))</f>
        <v>1</v>
      </c>
    </row>
    <row r="1104" spans="1:10" x14ac:dyDescent="0.25">
      <c r="A1104" t="str">
        <f>IF(Tienda_1!$A1104="","","Tienda 1")</f>
        <v>Tienda 1</v>
      </c>
      <c r="B1104" t="str">
        <f>IF($A1104="","",Tienda_1!B1104)</f>
        <v>Muebles</v>
      </c>
      <c r="C1104" t="str">
        <f>IF($A1104="","",Tienda_1!G1104)</f>
        <v>Medellín</v>
      </c>
      <c r="D1104" t="str">
        <f>IF($A1104="","",Tienda_1!F1104)</f>
        <v>Izabela de León</v>
      </c>
      <c r="E1104" t="str">
        <f>IF($A1104="","",Tienda_1!I1104)</f>
        <v>Tarjeta de débito</v>
      </c>
      <c r="F1104">
        <f>IF($A1104="","",VALUE(RIGHT(Tienda_1!E1104,4)))</f>
        <v>2023</v>
      </c>
      <c r="G1104">
        <f>IF($A1104="","",Tienda_1!C1104)</f>
        <v>492200</v>
      </c>
      <c r="H1104">
        <f>IF($A1104="","",Tienda_1!D1104)</f>
        <v>26400</v>
      </c>
      <c r="I1104">
        <f>IF($A1104="","",Tienda_1!H1104)</f>
        <v>5</v>
      </c>
      <c r="J1104">
        <f>IF($A1104="",0,IF(AND(OR('Cuadro-de-mando'!$B$4="(Todas)",'Cuadro-de-mando'!$B$4=$A1104),OR('Cuadro-de-mando'!$E$4="(Todas)",'Cuadro-de-mando'!$E$4=$B1104),OR('Cuadro-de-mando'!$H$4="(Todas)",'Cuadro-de-mando'!$H$4=$C1104),OR('Cuadro-de-mando'!$K$4="(Todas)",'Cuadro-de-mando'!$K$4=$E1104),OR('Cuadro-de-mando'!$N$4="(Todos)",'Cuadro-de-mando'!$N$4=$F1104)),1,0))</f>
        <v>1</v>
      </c>
    </row>
    <row r="1105" spans="1:10" x14ac:dyDescent="0.25">
      <c r="A1105" t="str">
        <f>IF(Tienda_1!$A1105="","","Tienda 1")</f>
        <v>Tienda 1</v>
      </c>
      <c r="B1105" t="str">
        <f>IF($A1105="","",Tienda_1!B1105)</f>
        <v>Electrónicos</v>
      </c>
      <c r="C1105" t="str">
        <f>IF($A1105="","",Tienda_1!G1105)</f>
        <v>Medellín</v>
      </c>
      <c r="D1105" t="str">
        <f>IF($A1105="","",Tienda_1!F1105)</f>
        <v>Camila Rivera</v>
      </c>
      <c r="E1105" t="str">
        <f>IF($A1105="","",Tienda_1!I1105)</f>
        <v>Tarjeta de crédito</v>
      </c>
      <c r="F1105">
        <f>IF($A1105="","",VALUE(RIGHT(Tienda_1!E1105,4)))</f>
        <v>2020</v>
      </c>
      <c r="G1105">
        <f>IF($A1105="","",Tienda_1!C1105)</f>
        <v>71300</v>
      </c>
      <c r="H1105">
        <f>IF($A1105="","",Tienda_1!D1105)</f>
        <v>8600</v>
      </c>
      <c r="I1105">
        <f>IF($A1105="","",Tienda_1!H1105)</f>
        <v>5</v>
      </c>
      <c r="J1105">
        <f>IF($A1105="",0,IF(AND(OR('Cuadro-de-mando'!$B$4="(Todas)",'Cuadro-de-mando'!$B$4=$A1105),OR('Cuadro-de-mando'!$E$4="(Todas)",'Cuadro-de-mando'!$E$4=$B1105),OR('Cuadro-de-mando'!$H$4="(Todas)",'Cuadro-de-mando'!$H$4=$C1105),OR('Cuadro-de-mando'!$K$4="(Todas)",'Cuadro-de-mando'!$K$4=$E1105),OR('Cuadro-de-mando'!$N$4="(Todos)",'Cuadro-de-mando'!$N$4=$F1105)),1,0))</f>
        <v>1</v>
      </c>
    </row>
    <row r="1106" spans="1:10" x14ac:dyDescent="0.25">
      <c r="A1106" t="str">
        <f>IF(Tienda_1!$A1106="","","Tienda 1")</f>
        <v>Tienda 1</v>
      </c>
      <c r="B1106" t="str">
        <f>IF($A1106="","",Tienda_1!B1106)</f>
        <v>Libros</v>
      </c>
      <c r="C1106" t="str">
        <f>IF($A1106="","",Tienda_1!G1106)</f>
        <v>Bogotá</v>
      </c>
      <c r="D1106" t="str">
        <f>IF($A1106="","",Tienda_1!F1106)</f>
        <v>Juliana Costa</v>
      </c>
      <c r="E1106" t="str">
        <f>IF($A1106="","",Tienda_1!I1106)</f>
        <v>Tarjeta de crédito</v>
      </c>
      <c r="F1106">
        <f>IF($A1106="","",VALUE(RIGHT(Tienda_1!E1106,4)))</f>
        <v>2022</v>
      </c>
      <c r="G1106">
        <f>IF($A1106="","",Tienda_1!C1106)</f>
        <v>71800</v>
      </c>
      <c r="H1106">
        <f>IF($A1106="","",Tienda_1!D1106)</f>
        <v>7200</v>
      </c>
      <c r="I1106">
        <f>IF($A1106="","",Tienda_1!H1106)</f>
        <v>5</v>
      </c>
      <c r="J1106">
        <f>IF($A1106="",0,IF(AND(OR('Cuadro-de-mando'!$B$4="(Todas)",'Cuadro-de-mando'!$B$4=$A1106),OR('Cuadro-de-mando'!$E$4="(Todas)",'Cuadro-de-mando'!$E$4=$B1106),OR('Cuadro-de-mando'!$H$4="(Todas)",'Cuadro-de-mando'!$H$4=$C1106),OR('Cuadro-de-mando'!$K$4="(Todas)",'Cuadro-de-mando'!$K$4=$E1106),OR('Cuadro-de-mando'!$N$4="(Todos)",'Cuadro-de-mando'!$N$4=$F1106)),1,0))</f>
        <v>1</v>
      </c>
    </row>
    <row r="1107" spans="1:10" x14ac:dyDescent="0.25">
      <c r="A1107" t="str">
        <f>IF(Tienda_1!$A1107="","","Tienda 1")</f>
        <v>Tienda 1</v>
      </c>
      <c r="B1107" t="str">
        <f>IF($A1107="","",Tienda_1!B1107)</f>
        <v>Electrónicos</v>
      </c>
      <c r="C1107" t="str">
        <f>IF($A1107="","",Tienda_1!G1107)</f>
        <v>Medellín</v>
      </c>
      <c r="D1107" t="str">
        <f>IF($A1107="","",Tienda_1!F1107)</f>
        <v>Rafael Acosta</v>
      </c>
      <c r="E1107" t="str">
        <f>IF($A1107="","",Tienda_1!I1107)</f>
        <v>Nequi</v>
      </c>
      <c r="F1107">
        <f>IF($A1107="","",VALUE(RIGHT(Tienda_1!E1107,4)))</f>
        <v>2020</v>
      </c>
      <c r="G1107">
        <f>IF($A1107="","",Tienda_1!C1107)</f>
        <v>2286600</v>
      </c>
      <c r="H1107">
        <f>IF($A1107="","",Tienda_1!D1107)</f>
        <v>130500</v>
      </c>
      <c r="I1107">
        <f>IF($A1107="","",Tienda_1!H1107)</f>
        <v>5</v>
      </c>
      <c r="J1107">
        <f>IF($A1107="",0,IF(AND(OR('Cuadro-de-mando'!$B$4="(Todas)",'Cuadro-de-mando'!$B$4=$A1107),OR('Cuadro-de-mando'!$E$4="(Todas)",'Cuadro-de-mando'!$E$4=$B1107),OR('Cuadro-de-mando'!$H$4="(Todas)",'Cuadro-de-mando'!$H$4=$C1107),OR('Cuadro-de-mando'!$K$4="(Todas)",'Cuadro-de-mando'!$K$4=$E1107),OR('Cuadro-de-mando'!$N$4="(Todos)",'Cuadro-de-mando'!$N$4=$F1107)),1,0))</f>
        <v>1</v>
      </c>
    </row>
    <row r="1108" spans="1:10" x14ac:dyDescent="0.25">
      <c r="A1108" t="str">
        <f>IF(Tienda_1!$A1108="","","Tienda 1")</f>
        <v>Tienda 1</v>
      </c>
      <c r="B1108" t="str">
        <f>IF($A1108="","",Tienda_1!B1108)</f>
        <v>Juguetes</v>
      </c>
      <c r="C1108" t="str">
        <f>IF($A1108="","",Tienda_1!G1108)</f>
        <v>Bogotá</v>
      </c>
      <c r="D1108" t="str">
        <f>IF($A1108="","",Tienda_1!F1108)</f>
        <v>Lucas Olivera</v>
      </c>
      <c r="E1108" t="str">
        <f>IF($A1108="","",Tienda_1!I1108)</f>
        <v>Tarjeta de crédito</v>
      </c>
      <c r="F1108">
        <f>IF($A1108="","",VALUE(RIGHT(Tienda_1!E1108,4)))</f>
        <v>2021</v>
      </c>
      <c r="G1108">
        <f>IF($A1108="","",Tienda_1!C1108)</f>
        <v>21600</v>
      </c>
      <c r="H1108">
        <f>IF($A1108="","",Tienda_1!D1108)</f>
        <v>0</v>
      </c>
      <c r="I1108">
        <f>IF($A1108="","",Tienda_1!H1108)</f>
        <v>4</v>
      </c>
      <c r="J1108">
        <f>IF($A1108="",0,IF(AND(OR('Cuadro-de-mando'!$B$4="(Todas)",'Cuadro-de-mando'!$B$4=$A1108),OR('Cuadro-de-mando'!$E$4="(Todas)",'Cuadro-de-mando'!$E$4=$B1108),OR('Cuadro-de-mando'!$H$4="(Todas)",'Cuadro-de-mando'!$H$4=$C1108),OR('Cuadro-de-mando'!$K$4="(Todas)",'Cuadro-de-mando'!$K$4=$E1108),OR('Cuadro-de-mando'!$N$4="(Todos)",'Cuadro-de-mando'!$N$4=$F1108)),1,0))</f>
        <v>1</v>
      </c>
    </row>
    <row r="1109" spans="1:10" x14ac:dyDescent="0.25">
      <c r="A1109" t="str">
        <f>IF(Tienda_1!$A1109="","","Tienda 1")</f>
        <v>Tienda 1</v>
      </c>
      <c r="B1109" t="str">
        <f>IF($A1109="","",Tienda_1!B1109)</f>
        <v>Artículos para el hogar</v>
      </c>
      <c r="C1109" t="str">
        <f>IF($A1109="","",Tienda_1!G1109)</f>
        <v>Bogotá</v>
      </c>
      <c r="D1109" t="str">
        <f>IF($A1109="","",Tienda_1!F1109)</f>
        <v>Izabela de León</v>
      </c>
      <c r="E1109" t="str">
        <f>IF($A1109="","",Tienda_1!I1109)</f>
        <v>Tarjeta de crédito</v>
      </c>
      <c r="F1109">
        <f>IF($A1109="","",VALUE(RIGHT(Tienda_1!E1109,4)))</f>
        <v>2020</v>
      </c>
      <c r="G1109">
        <f>IF($A1109="","",Tienda_1!C1109)</f>
        <v>41200</v>
      </c>
      <c r="H1109">
        <f>IF($A1109="","",Tienda_1!D1109)</f>
        <v>2900</v>
      </c>
      <c r="I1109">
        <f>IF($A1109="","",Tienda_1!H1109)</f>
        <v>5</v>
      </c>
      <c r="J1109">
        <f>IF($A1109="",0,IF(AND(OR('Cuadro-de-mando'!$B$4="(Todas)",'Cuadro-de-mando'!$B$4=$A1109),OR('Cuadro-de-mando'!$E$4="(Todas)",'Cuadro-de-mando'!$E$4=$B1109),OR('Cuadro-de-mando'!$H$4="(Todas)",'Cuadro-de-mando'!$H$4=$C1109),OR('Cuadro-de-mando'!$K$4="(Todas)",'Cuadro-de-mando'!$K$4=$E1109),OR('Cuadro-de-mando'!$N$4="(Todos)",'Cuadro-de-mando'!$N$4=$F1109)),1,0))</f>
        <v>1</v>
      </c>
    </row>
    <row r="1110" spans="1:10" x14ac:dyDescent="0.25">
      <c r="A1110" t="str">
        <f>IF(Tienda_1!$A1110="","","Tienda 1")</f>
        <v>Tienda 1</v>
      </c>
      <c r="B1110" t="str">
        <f>IF($A1110="","",Tienda_1!B1110)</f>
        <v>Instrumentos musicales</v>
      </c>
      <c r="C1110" t="str">
        <f>IF($A1110="","",Tienda_1!G1110)</f>
        <v>Bogotá</v>
      </c>
      <c r="D1110" t="str">
        <f>IF($A1110="","",Tienda_1!F1110)</f>
        <v>Beatriz Morales</v>
      </c>
      <c r="E1110" t="str">
        <f>IF($A1110="","",Tienda_1!I1110)</f>
        <v>Tarjeta de crédito</v>
      </c>
      <c r="F1110">
        <f>IF($A1110="","",VALUE(RIGHT(Tienda_1!E1110,4)))</f>
        <v>2021</v>
      </c>
      <c r="G1110">
        <f>IF($A1110="","",Tienda_1!C1110)</f>
        <v>200400</v>
      </c>
      <c r="H1110">
        <f>IF($A1110="","",Tienda_1!D1110)</f>
        <v>15500</v>
      </c>
      <c r="I1110">
        <f>IF($A1110="","",Tienda_1!H1110)</f>
        <v>5</v>
      </c>
      <c r="J1110">
        <f>IF($A1110="",0,IF(AND(OR('Cuadro-de-mando'!$B$4="(Todas)",'Cuadro-de-mando'!$B$4=$A1110),OR('Cuadro-de-mando'!$E$4="(Todas)",'Cuadro-de-mando'!$E$4=$B1110),OR('Cuadro-de-mando'!$H$4="(Todas)",'Cuadro-de-mando'!$H$4=$C1110),OR('Cuadro-de-mando'!$K$4="(Todas)",'Cuadro-de-mando'!$K$4=$E1110),OR('Cuadro-de-mando'!$N$4="(Todos)",'Cuadro-de-mando'!$N$4=$F1110)),1,0))</f>
        <v>1</v>
      </c>
    </row>
    <row r="1111" spans="1:10" x14ac:dyDescent="0.25">
      <c r="A1111" t="str">
        <f>IF(Tienda_1!$A1111="","","Tienda 1")</f>
        <v>Tienda 1</v>
      </c>
      <c r="B1111" t="str">
        <f>IF($A1111="","",Tienda_1!B1111)</f>
        <v>Artículos para el hogar</v>
      </c>
      <c r="C1111" t="str">
        <f>IF($A1111="","",Tienda_1!G1111)</f>
        <v>Bogotá</v>
      </c>
      <c r="D1111" t="str">
        <f>IF($A1111="","",Tienda_1!F1111)</f>
        <v>Camila Rivera</v>
      </c>
      <c r="E1111" t="str">
        <f>IF($A1111="","",Tienda_1!I1111)</f>
        <v>Nequi</v>
      </c>
      <c r="F1111">
        <f>IF($A1111="","",VALUE(RIGHT(Tienda_1!E1111,4)))</f>
        <v>2021</v>
      </c>
      <c r="G1111">
        <f>IF($A1111="","",Tienda_1!C1111)</f>
        <v>58100</v>
      </c>
      <c r="H1111">
        <f>IF($A1111="","",Tienda_1!D1111)</f>
        <v>3800</v>
      </c>
      <c r="I1111">
        <f>IF($A1111="","",Tienda_1!H1111)</f>
        <v>5</v>
      </c>
      <c r="J1111">
        <f>IF($A1111="",0,IF(AND(OR('Cuadro-de-mando'!$B$4="(Todas)",'Cuadro-de-mando'!$B$4=$A1111),OR('Cuadro-de-mando'!$E$4="(Todas)",'Cuadro-de-mando'!$E$4=$B1111),OR('Cuadro-de-mando'!$H$4="(Todas)",'Cuadro-de-mando'!$H$4=$C1111),OR('Cuadro-de-mando'!$K$4="(Todas)",'Cuadro-de-mando'!$K$4=$E1111),OR('Cuadro-de-mando'!$N$4="(Todos)",'Cuadro-de-mando'!$N$4=$F1111)),1,0))</f>
        <v>1</v>
      </c>
    </row>
    <row r="1112" spans="1:10" x14ac:dyDescent="0.25">
      <c r="A1112" t="str">
        <f>IF(Tienda_1!$A1112="","","Tienda 1")</f>
        <v>Tienda 1</v>
      </c>
      <c r="B1112" t="str">
        <f>IF($A1112="","",Tienda_1!B1112)</f>
        <v>Muebles</v>
      </c>
      <c r="C1112" t="str">
        <f>IF($A1112="","",Tienda_1!G1112)</f>
        <v>Medellín</v>
      </c>
      <c r="D1112" t="str">
        <f>IF($A1112="","",Tienda_1!F1112)</f>
        <v>Mariana Herrera</v>
      </c>
      <c r="E1112" t="str">
        <f>IF($A1112="","",Tienda_1!I1112)</f>
        <v>Tarjeta de crédito</v>
      </c>
      <c r="F1112">
        <f>IF($A1112="","",VALUE(RIGHT(Tienda_1!E1112,4)))</f>
        <v>2021</v>
      </c>
      <c r="G1112">
        <f>IF($A1112="","",Tienda_1!C1112)</f>
        <v>253400</v>
      </c>
      <c r="H1112">
        <f>IF($A1112="","",Tienda_1!D1112)</f>
        <v>19300</v>
      </c>
      <c r="I1112">
        <f>IF($A1112="","",Tienda_1!H1112)</f>
        <v>4</v>
      </c>
      <c r="J1112">
        <f>IF($A1112="",0,IF(AND(OR('Cuadro-de-mando'!$B$4="(Todas)",'Cuadro-de-mando'!$B$4=$A1112),OR('Cuadro-de-mando'!$E$4="(Todas)",'Cuadro-de-mando'!$E$4=$B1112),OR('Cuadro-de-mando'!$H$4="(Todas)",'Cuadro-de-mando'!$H$4=$C1112),OR('Cuadro-de-mando'!$K$4="(Todas)",'Cuadro-de-mando'!$K$4=$E1112),OR('Cuadro-de-mando'!$N$4="(Todos)",'Cuadro-de-mando'!$N$4=$F1112)),1,0))</f>
        <v>1</v>
      </c>
    </row>
    <row r="1113" spans="1:10" x14ac:dyDescent="0.25">
      <c r="A1113" t="str">
        <f>IF(Tienda_1!$A1113="","","Tienda 1")</f>
        <v>Tienda 1</v>
      </c>
      <c r="B1113" t="str">
        <f>IF($A1113="","",Tienda_1!B1113)</f>
        <v>Muebles</v>
      </c>
      <c r="C1113" t="str">
        <f>IF($A1113="","",Tienda_1!G1113)</f>
        <v>Medellín</v>
      </c>
      <c r="D1113" t="str">
        <f>IF($A1113="","",Tienda_1!F1113)</f>
        <v>Ángel Rodriguez</v>
      </c>
      <c r="E1113" t="str">
        <f>IF($A1113="","",Tienda_1!I1113)</f>
        <v>Tarjeta de crédito</v>
      </c>
      <c r="F1113">
        <f>IF($A1113="","",VALUE(RIGHT(Tienda_1!E1113,4)))</f>
        <v>2022</v>
      </c>
      <c r="G1113">
        <f>IF($A1113="","",Tienda_1!C1113)</f>
        <v>541200</v>
      </c>
      <c r="H1113">
        <f>IF($A1113="","",Tienda_1!D1113)</f>
        <v>29000</v>
      </c>
      <c r="I1113">
        <f>IF($A1113="","",Tienda_1!H1113)</f>
        <v>5</v>
      </c>
      <c r="J1113">
        <f>IF($A1113="",0,IF(AND(OR('Cuadro-de-mando'!$B$4="(Todas)",'Cuadro-de-mando'!$B$4=$A1113),OR('Cuadro-de-mando'!$E$4="(Todas)",'Cuadro-de-mando'!$E$4=$B1113),OR('Cuadro-de-mando'!$H$4="(Todas)",'Cuadro-de-mando'!$H$4=$C1113),OR('Cuadro-de-mando'!$K$4="(Todas)",'Cuadro-de-mando'!$K$4=$E1113),OR('Cuadro-de-mando'!$N$4="(Todos)",'Cuadro-de-mando'!$N$4=$F1113)),1,0))</f>
        <v>1</v>
      </c>
    </row>
    <row r="1114" spans="1:10" x14ac:dyDescent="0.25">
      <c r="A1114" t="str">
        <f>IF(Tienda_1!$A1114="","","Tienda 1")</f>
        <v>Tienda 1</v>
      </c>
      <c r="B1114" t="str">
        <f>IF($A1114="","",Tienda_1!B1114)</f>
        <v>Electrónicos</v>
      </c>
      <c r="C1114" t="str">
        <f>IF($A1114="","",Tienda_1!G1114)</f>
        <v>Bogotá</v>
      </c>
      <c r="D1114" t="str">
        <f>IF($A1114="","",Tienda_1!F1114)</f>
        <v>Maria Alfonso</v>
      </c>
      <c r="E1114" t="str">
        <f>IF($A1114="","",Tienda_1!I1114)</f>
        <v>Nequi</v>
      </c>
      <c r="F1114">
        <f>IF($A1114="","",VALUE(RIGHT(Tienda_1!E1114,4)))</f>
        <v>2022</v>
      </c>
      <c r="G1114">
        <f>IF($A1114="","",Tienda_1!C1114)</f>
        <v>152800</v>
      </c>
      <c r="H1114">
        <f>IF($A1114="","",Tienda_1!D1114)</f>
        <v>8400</v>
      </c>
      <c r="I1114">
        <f>IF($A1114="","",Tienda_1!H1114)</f>
        <v>5</v>
      </c>
      <c r="J1114">
        <f>IF($A1114="",0,IF(AND(OR('Cuadro-de-mando'!$B$4="(Todas)",'Cuadro-de-mando'!$B$4=$A1114),OR('Cuadro-de-mando'!$E$4="(Todas)",'Cuadro-de-mando'!$E$4=$B1114),OR('Cuadro-de-mando'!$H$4="(Todas)",'Cuadro-de-mando'!$H$4=$C1114),OR('Cuadro-de-mando'!$K$4="(Todas)",'Cuadro-de-mando'!$K$4=$E1114),OR('Cuadro-de-mando'!$N$4="(Todos)",'Cuadro-de-mando'!$N$4=$F1114)),1,0))</f>
        <v>1</v>
      </c>
    </row>
    <row r="1115" spans="1:10" x14ac:dyDescent="0.25">
      <c r="A1115" t="str">
        <f>IF(Tienda_1!$A1115="","","Tienda 1")</f>
        <v>Tienda 1</v>
      </c>
      <c r="B1115" t="str">
        <f>IF($A1115="","",Tienda_1!B1115)</f>
        <v>Electrodomésticos</v>
      </c>
      <c r="C1115" t="str">
        <f>IF($A1115="","",Tienda_1!G1115)</f>
        <v>Pereira</v>
      </c>
      <c r="D1115" t="str">
        <f>IF($A1115="","",Tienda_1!F1115)</f>
        <v>Juan Fernandez</v>
      </c>
      <c r="E1115" t="str">
        <f>IF($A1115="","",Tienda_1!I1115)</f>
        <v>Nequi</v>
      </c>
      <c r="F1115">
        <f>IF($A1115="","",VALUE(RIGHT(Tienda_1!E1115,4)))</f>
        <v>2020</v>
      </c>
      <c r="G1115">
        <f>IF($A1115="","",Tienda_1!C1115)</f>
        <v>1026000</v>
      </c>
      <c r="H1115">
        <f>IF($A1115="","",Tienda_1!D1115)</f>
        <v>52800</v>
      </c>
      <c r="I1115">
        <f>IF($A1115="","",Tienda_1!H1115)</f>
        <v>5</v>
      </c>
      <c r="J1115">
        <f>IF($A1115="",0,IF(AND(OR('Cuadro-de-mando'!$B$4="(Todas)",'Cuadro-de-mando'!$B$4=$A1115),OR('Cuadro-de-mando'!$E$4="(Todas)",'Cuadro-de-mando'!$E$4=$B1115),OR('Cuadro-de-mando'!$H$4="(Todas)",'Cuadro-de-mando'!$H$4=$C1115),OR('Cuadro-de-mando'!$K$4="(Todas)",'Cuadro-de-mando'!$K$4=$E1115),OR('Cuadro-de-mando'!$N$4="(Todos)",'Cuadro-de-mando'!$N$4=$F1115)),1,0))</f>
        <v>1</v>
      </c>
    </row>
    <row r="1116" spans="1:10" x14ac:dyDescent="0.25">
      <c r="A1116" t="str">
        <f>IF(Tienda_1!$A1116="","","Tienda 1")</f>
        <v>Tienda 1</v>
      </c>
      <c r="B1116" t="str">
        <f>IF($A1116="","",Tienda_1!B1116)</f>
        <v>Deportes y diversión</v>
      </c>
      <c r="C1116" t="str">
        <f>IF($A1116="","",Tienda_1!G1116)</f>
        <v>Medellín</v>
      </c>
      <c r="D1116" t="str">
        <f>IF($A1116="","",Tienda_1!F1116)</f>
        <v>Lucas Olivera</v>
      </c>
      <c r="E1116" t="str">
        <f>IF($A1116="","",Tienda_1!I1116)</f>
        <v>Tarjeta de crédito</v>
      </c>
      <c r="F1116">
        <f>IF($A1116="","",VALUE(RIGHT(Tienda_1!E1116,4)))</f>
        <v>2022</v>
      </c>
      <c r="G1116">
        <f>IF($A1116="","",Tienda_1!C1116)</f>
        <v>453500</v>
      </c>
      <c r="H1116">
        <f>IF($A1116="","",Tienda_1!D1116)</f>
        <v>22300</v>
      </c>
      <c r="I1116">
        <f>IF($A1116="","",Tienda_1!H1116)</f>
        <v>1</v>
      </c>
      <c r="J1116">
        <f>IF($A1116="",0,IF(AND(OR('Cuadro-de-mando'!$B$4="(Todas)",'Cuadro-de-mando'!$B$4=$A1116),OR('Cuadro-de-mando'!$E$4="(Todas)",'Cuadro-de-mando'!$E$4=$B1116),OR('Cuadro-de-mando'!$H$4="(Todas)",'Cuadro-de-mando'!$H$4=$C1116),OR('Cuadro-de-mando'!$K$4="(Todas)",'Cuadro-de-mando'!$K$4=$E1116),OR('Cuadro-de-mando'!$N$4="(Todos)",'Cuadro-de-mando'!$N$4=$F1116)),1,0))</f>
        <v>1</v>
      </c>
    </row>
    <row r="1117" spans="1:10" x14ac:dyDescent="0.25">
      <c r="A1117" t="str">
        <f>IF(Tienda_1!$A1117="","","Tienda 1")</f>
        <v>Tienda 1</v>
      </c>
      <c r="B1117" t="str">
        <f>IF($A1117="","",Tienda_1!B1117)</f>
        <v>Muebles</v>
      </c>
      <c r="C1117" t="str">
        <f>IF($A1117="","",Tienda_1!G1117)</f>
        <v>Leticia</v>
      </c>
      <c r="D1117" t="str">
        <f>IF($A1117="","",Tienda_1!F1117)</f>
        <v>Juliana Costa</v>
      </c>
      <c r="E1117" t="str">
        <f>IF($A1117="","",Tienda_1!I1117)</f>
        <v>Tarjeta de crédito</v>
      </c>
      <c r="F1117">
        <f>IF($A1117="","",VALUE(RIGHT(Tienda_1!E1117,4)))</f>
        <v>2022</v>
      </c>
      <c r="G1117">
        <f>IF($A1117="","",Tienda_1!C1117)</f>
        <v>727500</v>
      </c>
      <c r="H1117">
        <f>IF($A1117="","",Tienda_1!D1117)</f>
        <v>41100</v>
      </c>
      <c r="I1117">
        <f>IF($A1117="","",Tienda_1!H1117)</f>
        <v>3</v>
      </c>
      <c r="J1117">
        <f>IF($A1117="",0,IF(AND(OR('Cuadro-de-mando'!$B$4="(Todas)",'Cuadro-de-mando'!$B$4=$A1117),OR('Cuadro-de-mando'!$E$4="(Todas)",'Cuadro-de-mando'!$E$4=$B1117),OR('Cuadro-de-mando'!$H$4="(Todas)",'Cuadro-de-mando'!$H$4=$C1117),OR('Cuadro-de-mando'!$K$4="(Todas)",'Cuadro-de-mando'!$K$4=$E1117),OR('Cuadro-de-mando'!$N$4="(Todos)",'Cuadro-de-mando'!$N$4=$F1117)),1,0))</f>
        <v>1</v>
      </c>
    </row>
    <row r="1118" spans="1:10" x14ac:dyDescent="0.25">
      <c r="A1118" t="str">
        <f>IF(Tienda_1!$A1118="","","Tienda 1")</f>
        <v>Tienda 1</v>
      </c>
      <c r="B1118" t="str">
        <f>IF($A1118="","",Tienda_1!B1118)</f>
        <v>Muebles</v>
      </c>
      <c r="C1118" t="str">
        <f>IF($A1118="","",Tienda_1!G1118)</f>
        <v>Pereira</v>
      </c>
      <c r="D1118" t="str">
        <f>IF($A1118="","",Tienda_1!F1118)</f>
        <v>Izabela de León</v>
      </c>
      <c r="E1118" t="str">
        <f>IF($A1118="","",Tienda_1!I1118)</f>
        <v>Tarjeta de crédito</v>
      </c>
      <c r="F1118">
        <f>IF($A1118="","",VALUE(RIGHT(Tienda_1!E1118,4)))</f>
        <v>2021</v>
      </c>
      <c r="G1118">
        <f>IF($A1118="","",Tienda_1!C1118)</f>
        <v>274100</v>
      </c>
      <c r="H1118">
        <f>IF($A1118="","",Tienda_1!D1118)</f>
        <v>15000</v>
      </c>
      <c r="I1118">
        <f>IF($A1118="","",Tienda_1!H1118)</f>
        <v>5</v>
      </c>
      <c r="J1118">
        <f>IF($A1118="",0,IF(AND(OR('Cuadro-de-mando'!$B$4="(Todas)",'Cuadro-de-mando'!$B$4=$A1118),OR('Cuadro-de-mando'!$E$4="(Todas)",'Cuadro-de-mando'!$E$4=$B1118),OR('Cuadro-de-mando'!$H$4="(Todas)",'Cuadro-de-mando'!$H$4=$C1118),OR('Cuadro-de-mando'!$K$4="(Todas)",'Cuadro-de-mando'!$K$4=$E1118),OR('Cuadro-de-mando'!$N$4="(Todos)",'Cuadro-de-mando'!$N$4=$F1118)),1,0))</f>
        <v>1</v>
      </c>
    </row>
    <row r="1119" spans="1:10" x14ac:dyDescent="0.25">
      <c r="A1119" t="str">
        <f>IF(Tienda_1!$A1119="","","Tienda 1")</f>
        <v>Tienda 1</v>
      </c>
      <c r="B1119" t="str">
        <f>IF($A1119="","",Tienda_1!B1119)</f>
        <v>Instrumentos musicales</v>
      </c>
      <c r="C1119" t="str">
        <f>IF($A1119="","",Tienda_1!G1119)</f>
        <v>Bogotá</v>
      </c>
      <c r="D1119" t="str">
        <f>IF($A1119="","",Tienda_1!F1119)</f>
        <v>Lucas Olivera</v>
      </c>
      <c r="E1119" t="str">
        <f>IF($A1119="","",Tienda_1!I1119)</f>
        <v>Tarjeta de crédito</v>
      </c>
      <c r="F1119">
        <f>IF($A1119="","",VALUE(RIGHT(Tienda_1!E1119,4)))</f>
        <v>2020</v>
      </c>
      <c r="G1119">
        <f>IF($A1119="","",Tienda_1!C1119)</f>
        <v>441300</v>
      </c>
      <c r="H1119">
        <f>IF($A1119="","",Tienda_1!D1119)</f>
        <v>23700</v>
      </c>
      <c r="I1119">
        <f>IF($A1119="","",Tienda_1!H1119)</f>
        <v>3</v>
      </c>
      <c r="J1119">
        <f>IF($A1119="",0,IF(AND(OR('Cuadro-de-mando'!$B$4="(Todas)",'Cuadro-de-mando'!$B$4=$A1119),OR('Cuadro-de-mando'!$E$4="(Todas)",'Cuadro-de-mando'!$E$4=$B1119),OR('Cuadro-de-mando'!$H$4="(Todas)",'Cuadro-de-mando'!$H$4=$C1119),OR('Cuadro-de-mando'!$K$4="(Todas)",'Cuadro-de-mando'!$K$4=$E1119),OR('Cuadro-de-mando'!$N$4="(Todos)",'Cuadro-de-mando'!$N$4=$F1119)),1,0))</f>
        <v>1</v>
      </c>
    </row>
    <row r="1120" spans="1:10" x14ac:dyDescent="0.25">
      <c r="A1120" t="str">
        <f>IF(Tienda_1!$A1120="","","Tienda 1")</f>
        <v>Tienda 1</v>
      </c>
      <c r="B1120" t="str">
        <f>IF($A1120="","",Tienda_1!B1120)</f>
        <v>Deportes y diversión</v>
      </c>
      <c r="C1120" t="str">
        <f>IF($A1120="","",Tienda_1!G1120)</f>
        <v>Medellín</v>
      </c>
      <c r="D1120" t="str">
        <f>IF($A1120="","",Tienda_1!F1120)</f>
        <v>Camila Rivera</v>
      </c>
      <c r="E1120" t="str">
        <f>IF($A1120="","",Tienda_1!I1120)</f>
        <v>Tarjeta de crédito</v>
      </c>
      <c r="F1120">
        <f>IF($A1120="","",VALUE(RIGHT(Tienda_1!E1120,4)))</f>
        <v>2022</v>
      </c>
      <c r="G1120">
        <f>IF($A1120="","",Tienda_1!C1120)</f>
        <v>46600</v>
      </c>
      <c r="H1120">
        <f>IF($A1120="","",Tienda_1!D1120)</f>
        <v>2900</v>
      </c>
      <c r="I1120">
        <f>IF($A1120="","",Tienda_1!H1120)</f>
        <v>2</v>
      </c>
      <c r="J1120">
        <f>IF($A1120="",0,IF(AND(OR('Cuadro-de-mando'!$B$4="(Todas)",'Cuadro-de-mando'!$B$4=$A1120),OR('Cuadro-de-mando'!$E$4="(Todas)",'Cuadro-de-mando'!$E$4=$B1120),OR('Cuadro-de-mando'!$H$4="(Todas)",'Cuadro-de-mando'!$H$4=$C1120),OR('Cuadro-de-mando'!$K$4="(Todas)",'Cuadro-de-mando'!$K$4=$E1120),OR('Cuadro-de-mando'!$N$4="(Todos)",'Cuadro-de-mando'!$N$4=$F1120)),1,0))</f>
        <v>1</v>
      </c>
    </row>
    <row r="1121" spans="1:10" x14ac:dyDescent="0.25">
      <c r="A1121" t="str">
        <f>IF(Tienda_1!$A1121="","","Tienda 1")</f>
        <v>Tienda 1</v>
      </c>
      <c r="B1121" t="str">
        <f>IF($A1121="","",Tienda_1!B1121)</f>
        <v>Electrodomésticos</v>
      </c>
      <c r="C1121" t="str">
        <f>IF($A1121="","",Tienda_1!G1121)</f>
        <v>Cali</v>
      </c>
      <c r="D1121" t="str">
        <f>IF($A1121="","",Tienda_1!F1121)</f>
        <v>Mariana Herrera</v>
      </c>
      <c r="E1121" t="str">
        <f>IF($A1121="","",Tienda_1!I1121)</f>
        <v>Tarjeta de crédito</v>
      </c>
      <c r="F1121">
        <f>IF($A1121="","",VALUE(RIGHT(Tienda_1!E1121,4)))</f>
        <v>2022</v>
      </c>
      <c r="G1121">
        <f>IF($A1121="","",Tienda_1!C1121)</f>
        <v>889400</v>
      </c>
      <c r="H1121">
        <f>IF($A1121="","",Tienda_1!D1121)</f>
        <v>47800</v>
      </c>
      <c r="I1121">
        <f>IF($A1121="","",Tienda_1!H1121)</f>
        <v>5</v>
      </c>
      <c r="J1121">
        <f>IF($A1121="",0,IF(AND(OR('Cuadro-de-mando'!$B$4="(Todas)",'Cuadro-de-mando'!$B$4=$A1121),OR('Cuadro-de-mando'!$E$4="(Todas)",'Cuadro-de-mando'!$E$4=$B1121),OR('Cuadro-de-mando'!$H$4="(Todas)",'Cuadro-de-mando'!$H$4=$C1121),OR('Cuadro-de-mando'!$K$4="(Todas)",'Cuadro-de-mando'!$K$4=$E1121),OR('Cuadro-de-mando'!$N$4="(Todos)",'Cuadro-de-mando'!$N$4=$F1121)),1,0))</f>
        <v>1</v>
      </c>
    </row>
    <row r="1122" spans="1:10" x14ac:dyDescent="0.25">
      <c r="A1122" t="str">
        <f>IF(Tienda_1!$A1122="","","Tienda 1")</f>
        <v>Tienda 1</v>
      </c>
      <c r="B1122" t="str">
        <f>IF($A1122="","",Tienda_1!B1122)</f>
        <v>Juguetes</v>
      </c>
      <c r="C1122" t="str">
        <f>IF($A1122="","",Tienda_1!G1122)</f>
        <v>Medellín</v>
      </c>
      <c r="D1122" t="str">
        <f>IF($A1122="","",Tienda_1!F1122)</f>
        <v>Camila Rivera</v>
      </c>
      <c r="E1122" t="str">
        <f>IF($A1122="","",Tienda_1!I1122)</f>
        <v>Tarjeta de crédito</v>
      </c>
      <c r="F1122">
        <f>IF($A1122="","",VALUE(RIGHT(Tienda_1!E1122,4)))</f>
        <v>2023</v>
      </c>
      <c r="G1122">
        <f>IF($A1122="","",Tienda_1!C1122)</f>
        <v>78700</v>
      </c>
      <c r="H1122">
        <f>IF($A1122="","",Tienda_1!D1122)</f>
        <v>10000</v>
      </c>
      <c r="I1122">
        <f>IF($A1122="","",Tienda_1!H1122)</f>
        <v>5</v>
      </c>
      <c r="J1122">
        <f>IF($A1122="",0,IF(AND(OR('Cuadro-de-mando'!$B$4="(Todas)",'Cuadro-de-mando'!$B$4=$A1122),OR('Cuadro-de-mando'!$E$4="(Todas)",'Cuadro-de-mando'!$E$4=$B1122),OR('Cuadro-de-mando'!$H$4="(Todas)",'Cuadro-de-mando'!$H$4=$C1122),OR('Cuadro-de-mando'!$K$4="(Todas)",'Cuadro-de-mando'!$K$4=$E1122),OR('Cuadro-de-mando'!$N$4="(Todos)",'Cuadro-de-mando'!$N$4=$F1122)),1,0))</f>
        <v>1</v>
      </c>
    </row>
    <row r="1123" spans="1:10" x14ac:dyDescent="0.25">
      <c r="A1123" t="str">
        <f>IF(Tienda_1!$A1123="","","Tienda 1")</f>
        <v>Tienda 1</v>
      </c>
      <c r="B1123" t="str">
        <f>IF($A1123="","",Tienda_1!B1123)</f>
        <v>Electrónicos</v>
      </c>
      <c r="C1123" t="str">
        <f>IF($A1123="","",Tienda_1!G1123)</f>
        <v>Inírida</v>
      </c>
      <c r="D1123" t="str">
        <f>IF($A1123="","",Tienda_1!F1123)</f>
        <v>Izabela de León</v>
      </c>
      <c r="E1123" t="str">
        <f>IF($A1123="","",Tienda_1!I1123)</f>
        <v>Tarjeta de crédito</v>
      </c>
      <c r="F1123">
        <f>IF($A1123="","",VALUE(RIGHT(Tienda_1!E1123,4)))</f>
        <v>2020</v>
      </c>
      <c r="G1123">
        <f>IF($A1123="","",Tienda_1!C1123)</f>
        <v>94300</v>
      </c>
      <c r="H1123">
        <f>IF($A1123="","",Tienda_1!D1123)</f>
        <v>5200</v>
      </c>
      <c r="I1123">
        <f>IF($A1123="","",Tienda_1!H1123)</f>
        <v>5</v>
      </c>
      <c r="J1123">
        <f>IF($A1123="",0,IF(AND(OR('Cuadro-de-mando'!$B$4="(Todas)",'Cuadro-de-mando'!$B$4=$A1123),OR('Cuadro-de-mando'!$E$4="(Todas)",'Cuadro-de-mando'!$E$4=$B1123),OR('Cuadro-de-mando'!$H$4="(Todas)",'Cuadro-de-mando'!$H$4=$C1123),OR('Cuadro-de-mando'!$K$4="(Todas)",'Cuadro-de-mando'!$K$4=$E1123),OR('Cuadro-de-mando'!$N$4="(Todos)",'Cuadro-de-mando'!$N$4=$F1123)),1,0))</f>
        <v>1</v>
      </c>
    </row>
    <row r="1124" spans="1:10" x14ac:dyDescent="0.25">
      <c r="A1124" t="str">
        <f>IF(Tienda_1!$A1124="","","Tienda 1")</f>
        <v>Tienda 1</v>
      </c>
      <c r="B1124" t="str">
        <f>IF($A1124="","",Tienda_1!B1124)</f>
        <v>Electrodomésticos</v>
      </c>
      <c r="C1124" t="str">
        <f>IF($A1124="","",Tienda_1!G1124)</f>
        <v>Bogotá</v>
      </c>
      <c r="D1124" t="str">
        <f>IF($A1124="","",Tienda_1!F1124)</f>
        <v>Juliana Costa</v>
      </c>
      <c r="E1124" t="str">
        <f>IF($A1124="","",Tienda_1!I1124)</f>
        <v>Tarjeta de crédito</v>
      </c>
      <c r="F1124">
        <f>IF($A1124="","",VALUE(RIGHT(Tienda_1!E1124,4)))</f>
        <v>2023</v>
      </c>
      <c r="G1124">
        <f>IF($A1124="","",Tienda_1!C1124)</f>
        <v>625700</v>
      </c>
      <c r="H1124">
        <f>IF($A1124="","",Tienda_1!D1124)</f>
        <v>33500</v>
      </c>
      <c r="I1124">
        <f>IF($A1124="","",Tienda_1!H1124)</f>
        <v>1</v>
      </c>
      <c r="J1124">
        <f>IF($A1124="",0,IF(AND(OR('Cuadro-de-mando'!$B$4="(Todas)",'Cuadro-de-mando'!$B$4=$A1124),OR('Cuadro-de-mando'!$E$4="(Todas)",'Cuadro-de-mando'!$E$4=$B1124),OR('Cuadro-de-mando'!$H$4="(Todas)",'Cuadro-de-mando'!$H$4=$C1124),OR('Cuadro-de-mando'!$K$4="(Todas)",'Cuadro-de-mando'!$K$4=$E1124),OR('Cuadro-de-mando'!$N$4="(Todos)",'Cuadro-de-mando'!$N$4=$F1124)),1,0))</f>
        <v>1</v>
      </c>
    </row>
    <row r="1125" spans="1:10" x14ac:dyDescent="0.25">
      <c r="A1125" t="str">
        <f>IF(Tienda_1!$A1125="","","Tienda 1")</f>
        <v>Tienda 1</v>
      </c>
      <c r="B1125" t="str">
        <f>IF($A1125="","",Tienda_1!B1125)</f>
        <v>Deportes y diversión</v>
      </c>
      <c r="C1125" t="str">
        <f>IF($A1125="","",Tienda_1!G1125)</f>
        <v>Bogotá</v>
      </c>
      <c r="D1125" t="str">
        <f>IF($A1125="","",Tienda_1!F1125)</f>
        <v>Lucas Olivera</v>
      </c>
      <c r="E1125" t="str">
        <f>IF($A1125="","",Tienda_1!I1125)</f>
        <v>Nequi</v>
      </c>
      <c r="F1125">
        <f>IF($A1125="","",VALUE(RIGHT(Tienda_1!E1125,4)))</f>
        <v>2022</v>
      </c>
      <c r="G1125">
        <f>IF($A1125="","",Tienda_1!C1125)</f>
        <v>100500</v>
      </c>
      <c r="H1125">
        <f>IF($A1125="","",Tienda_1!D1125)</f>
        <v>3500</v>
      </c>
      <c r="I1125">
        <f>IF($A1125="","",Tienda_1!H1125)</f>
        <v>5</v>
      </c>
      <c r="J1125">
        <f>IF($A1125="",0,IF(AND(OR('Cuadro-de-mando'!$B$4="(Todas)",'Cuadro-de-mando'!$B$4=$A1125),OR('Cuadro-de-mando'!$E$4="(Todas)",'Cuadro-de-mando'!$E$4=$B1125),OR('Cuadro-de-mando'!$H$4="(Todas)",'Cuadro-de-mando'!$H$4=$C1125),OR('Cuadro-de-mando'!$K$4="(Todas)",'Cuadro-de-mando'!$K$4=$E1125),OR('Cuadro-de-mando'!$N$4="(Todos)",'Cuadro-de-mando'!$N$4=$F1125)),1,0))</f>
        <v>1</v>
      </c>
    </row>
    <row r="1126" spans="1:10" x14ac:dyDescent="0.25">
      <c r="A1126" t="str">
        <f>IF(Tienda_1!$A1126="","","Tienda 1")</f>
        <v>Tienda 1</v>
      </c>
      <c r="B1126" t="str">
        <f>IF($A1126="","",Tienda_1!B1126)</f>
        <v>Electrodomésticos</v>
      </c>
      <c r="C1126" t="str">
        <f>IF($A1126="","",Tienda_1!G1126)</f>
        <v>Medellín</v>
      </c>
      <c r="D1126" t="str">
        <f>IF($A1126="","",Tienda_1!F1126)</f>
        <v>Izabela de León</v>
      </c>
      <c r="E1126" t="str">
        <f>IF($A1126="","",Tienda_1!I1126)</f>
        <v>Nequi</v>
      </c>
      <c r="F1126">
        <f>IF($A1126="","",VALUE(RIGHT(Tienda_1!E1126,4)))</f>
        <v>2021</v>
      </c>
      <c r="G1126">
        <f>IF($A1126="","",Tienda_1!C1126)</f>
        <v>1419200</v>
      </c>
      <c r="H1126">
        <f>IF($A1126="","",Tienda_1!D1126)</f>
        <v>76000</v>
      </c>
      <c r="I1126">
        <f>IF($A1126="","",Tienda_1!H1126)</f>
        <v>5</v>
      </c>
      <c r="J1126">
        <f>IF($A1126="",0,IF(AND(OR('Cuadro-de-mando'!$B$4="(Todas)",'Cuadro-de-mando'!$B$4=$A1126),OR('Cuadro-de-mando'!$E$4="(Todas)",'Cuadro-de-mando'!$E$4=$B1126),OR('Cuadro-de-mando'!$H$4="(Todas)",'Cuadro-de-mando'!$H$4=$C1126),OR('Cuadro-de-mando'!$K$4="(Todas)",'Cuadro-de-mando'!$K$4=$E1126),OR('Cuadro-de-mando'!$N$4="(Todos)",'Cuadro-de-mando'!$N$4=$F1126)),1,0))</f>
        <v>1</v>
      </c>
    </row>
    <row r="1127" spans="1:10" x14ac:dyDescent="0.25">
      <c r="A1127" t="str">
        <f>IF(Tienda_1!$A1127="","","Tienda 1")</f>
        <v>Tienda 1</v>
      </c>
      <c r="B1127" t="str">
        <f>IF($A1127="","",Tienda_1!B1127)</f>
        <v>Artículos para el hogar</v>
      </c>
      <c r="C1127" t="str">
        <f>IF($A1127="","",Tienda_1!G1127)</f>
        <v>Bogotá</v>
      </c>
      <c r="D1127" t="str">
        <f>IF($A1127="","",Tienda_1!F1127)</f>
        <v>Ángel Rodriguez</v>
      </c>
      <c r="E1127" t="str">
        <f>IF($A1127="","",Tienda_1!I1127)</f>
        <v>Tarjeta de crédito</v>
      </c>
      <c r="F1127">
        <f>IF($A1127="","",VALUE(RIGHT(Tienda_1!E1127,4)))</f>
        <v>2022</v>
      </c>
      <c r="G1127">
        <f>IF($A1127="","",Tienda_1!C1127)</f>
        <v>34300</v>
      </c>
      <c r="H1127">
        <f>IF($A1127="","",Tienda_1!D1127)</f>
        <v>9200</v>
      </c>
      <c r="I1127">
        <f>IF($A1127="","",Tienda_1!H1127)</f>
        <v>1</v>
      </c>
      <c r="J1127">
        <f>IF($A1127="",0,IF(AND(OR('Cuadro-de-mando'!$B$4="(Todas)",'Cuadro-de-mando'!$B$4=$A1127),OR('Cuadro-de-mando'!$E$4="(Todas)",'Cuadro-de-mando'!$E$4=$B1127),OR('Cuadro-de-mando'!$H$4="(Todas)",'Cuadro-de-mando'!$H$4=$C1127),OR('Cuadro-de-mando'!$K$4="(Todas)",'Cuadro-de-mando'!$K$4=$E1127),OR('Cuadro-de-mando'!$N$4="(Todos)",'Cuadro-de-mando'!$N$4=$F1127)),1,0))</f>
        <v>1</v>
      </c>
    </row>
    <row r="1128" spans="1:10" x14ac:dyDescent="0.25">
      <c r="A1128" t="str">
        <f>IF(Tienda_1!$A1128="","","Tienda 1")</f>
        <v>Tienda 1</v>
      </c>
      <c r="B1128" t="str">
        <f>IF($A1128="","",Tienda_1!B1128)</f>
        <v>Electrónicos</v>
      </c>
      <c r="C1128" t="str">
        <f>IF($A1128="","",Tienda_1!G1128)</f>
        <v>Cali</v>
      </c>
      <c r="D1128" t="str">
        <f>IF($A1128="","",Tienda_1!F1128)</f>
        <v>Lucas Olivera</v>
      </c>
      <c r="E1128" t="str">
        <f>IF($A1128="","",Tienda_1!I1128)</f>
        <v>Tarjeta de crédito</v>
      </c>
      <c r="F1128">
        <f>IF($A1128="","",VALUE(RIGHT(Tienda_1!E1128,4)))</f>
        <v>2021</v>
      </c>
      <c r="G1128">
        <f>IF($A1128="","",Tienda_1!C1128)</f>
        <v>85200</v>
      </c>
      <c r="H1128">
        <f>IF($A1128="","",Tienda_1!D1128)</f>
        <v>2700</v>
      </c>
      <c r="I1128">
        <f>IF($A1128="","",Tienda_1!H1128)</f>
        <v>3</v>
      </c>
      <c r="J1128">
        <f>IF($A1128="",0,IF(AND(OR('Cuadro-de-mando'!$B$4="(Todas)",'Cuadro-de-mando'!$B$4=$A1128),OR('Cuadro-de-mando'!$E$4="(Todas)",'Cuadro-de-mando'!$E$4=$B1128),OR('Cuadro-de-mando'!$H$4="(Todas)",'Cuadro-de-mando'!$H$4=$C1128),OR('Cuadro-de-mando'!$K$4="(Todas)",'Cuadro-de-mando'!$K$4=$E1128),OR('Cuadro-de-mando'!$N$4="(Todos)",'Cuadro-de-mando'!$N$4=$F1128)),1,0))</f>
        <v>1</v>
      </c>
    </row>
    <row r="1129" spans="1:10" x14ac:dyDescent="0.25">
      <c r="A1129" t="str">
        <f>IF(Tienda_1!$A1129="","","Tienda 1")</f>
        <v>Tienda 1</v>
      </c>
      <c r="B1129" t="str">
        <f>IF($A1129="","",Tienda_1!B1129)</f>
        <v>Muebles</v>
      </c>
      <c r="C1129" t="str">
        <f>IF($A1129="","",Tienda_1!G1129)</f>
        <v>Medellín</v>
      </c>
      <c r="D1129" t="str">
        <f>IF($A1129="","",Tienda_1!F1129)</f>
        <v>Juan Fernandez</v>
      </c>
      <c r="E1129" t="str">
        <f>IF($A1129="","",Tienda_1!I1129)</f>
        <v>Tarjeta de crédito</v>
      </c>
      <c r="F1129">
        <f>IF($A1129="","",VALUE(RIGHT(Tienda_1!E1129,4)))</f>
        <v>2020</v>
      </c>
      <c r="G1129">
        <f>IF($A1129="","",Tienda_1!C1129)</f>
        <v>512800</v>
      </c>
      <c r="H1129">
        <f>IF($A1129="","",Tienda_1!D1129)</f>
        <v>25500</v>
      </c>
      <c r="I1129">
        <f>IF($A1129="","",Tienda_1!H1129)</f>
        <v>5</v>
      </c>
      <c r="J1129">
        <f>IF($A1129="",0,IF(AND(OR('Cuadro-de-mando'!$B$4="(Todas)",'Cuadro-de-mando'!$B$4=$A1129),OR('Cuadro-de-mando'!$E$4="(Todas)",'Cuadro-de-mando'!$E$4=$B1129),OR('Cuadro-de-mando'!$H$4="(Todas)",'Cuadro-de-mando'!$H$4=$C1129),OR('Cuadro-de-mando'!$K$4="(Todas)",'Cuadro-de-mando'!$K$4=$E1129),OR('Cuadro-de-mando'!$N$4="(Todos)",'Cuadro-de-mando'!$N$4=$F1129)),1,0))</f>
        <v>1</v>
      </c>
    </row>
    <row r="1130" spans="1:10" x14ac:dyDescent="0.25">
      <c r="A1130" t="str">
        <f>IF(Tienda_1!$A1130="","","Tienda 1")</f>
        <v>Tienda 1</v>
      </c>
      <c r="B1130" t="str">
        <f>IF($A1130="","",Tienda_1!B1130)</f>
        <v>Juguetes</v>
      </c>
      <c r="C1130" t="str">
        <f>IF($A1130="","",Tienda_1!G1130)</f>
        <v>Medellín</v>
      </c>
      <c r="D1130" t="str">
        <f>IF($A1130="","",Tienda_1!F1130)</f>
        <v>Camila Rivera</v>
      </c>
      <c r="E1130" t="str">
        <f>IF($A1130="","",Tienda_1!I1130)</f>
        <v>Nequi</v>
      </c>
      <c r="F1130">
        <f>IF($A1130="","",VALUE(RIGHT(Tienda_1!E1130,4)))</f>
        <v>2020</v>
      </c>
      <c r="G1130">
        <f>IF($A1130="","",Tienda_1!C1130)</f>
        <v>164800</v>
      </c>
      <c r="H1130">
        <f>IF($A1130="","",Tienda_1!D1130)</f>
        <v>7000</v>
      </c>
      <c r="I1130">
        <f>IF($A1130="","",Tienda_1!H1130)</f>
        <v>5</v>
      </c>
      <c r="J1130">
        <f>IF($A1130="",0,IF(AND(OR('Cuadro-de-mando'!$B$4="(Todas)",'Cuadro-de-mando'!$B$4=$A1130),OR('Cuadro-de-mando'!$E$4="(Todas)",'Cuadro-de-mando'!$E$4=$B1130),OR('Cuadro-de-mando'!$H$4="(Todas)",'Cuadro-de-mando'!$H$4=$C1130),OR('Cuadro-de-mando'!$K$4="(Todas)",'Cuadro-de-mando'!$K$4=$E1130),OR('Cuadro-de-mando'!$N$4="(Todos)",'Cuadro-de-mando'!$N$4=$F1130)),1,0))</f>
        <v>1</v>
      </c>
    </row>
    <row r="1131" spans="1:10" x14ac:dyDescent="0.25">
      <c r="A1131" t="str">
        <f>IF(Tienda_1!$A1131="","","Tienda 1")</f>
        <v>Tienda 1</v>
      </c>
      <c r="B1131" t="str">
        <f>IF($A1131="","",Tienda_1!B1131)</f>
        <v>Muebles</v>
      </c>
      <c r="C1131" t="str">
        <f>IF($A1131="","",Tienda_1!G1131)</f>
        <v>Bogotá</v>
      </c>
      <c r="D1131" t="str">
        <f>IF($A1131="","",Tienda_1!F1131)</f>
        <v>Santiago Silva</v>
      </c>
      <c r="E1131" t="str">
        <f>IF($A1131="","",Tienda_1!I1131)</f>
        <v>Nequi</v>
      </c>
      <c r="F1131">
        <f>IF($A1131="","",VALUE(RIGHT(Tienda_1!E1131,4)))</f>
        <v>2023</v>
      </c>
      <c r="G1131">
        <f>IF($A1131="","",Tienda_1!C1131)</f>
        <v>273800</v>
      </c>
      <c r="H1131">
        <f>IF($A1131="","",Tienda_1!D1131)</f>
        <v>15000</v>
      </c>
      <c r="I1131">
        <f>IF($A1131="","",Tienda_1!H1131)</f>
        <v>5</v>
      </c>
      <c r="J1131">
        <f>IF($A1131="",0,IF(AND(OR('Cuadro-de-mando'!$B$4="(Todas)",'Cuadro-de-mando'!$B$4=$A1131),OR('Cuadro-de-mando'!$E$4="(Todas)",'Cuadro-de-mando'!$E$4=$B1131),OR('Cuadro-de-mando'!$H$4="(Todas)",'Cuadro-de-mando'!$H$4=$C1131),OR('Cuadro-de-mando'!$K$4="(Todas)",'Cuadro-de-mando'!$K$4=$E1131),OR('Cuadro-de-mando'!$N$4="(Todos)",'Cuadro-de-mando'!$N$4=$F1131)),1,0))</f>
        <v>1</v>
      </c>
    </row>
    <row r="1132" spans="1:10" x14ac:dyDescent="0.25">
      <c r="A1132" t="str">
        <f>IF(Tienda_1!$A1132="","","Tienda 1")</f>
        <v>Tienda 1</v>
      </c>
      <c r="B1132" t="str">
        <f>IF($A1132="","",Tienda_1!B1132)</f>
        <v>Instrumentos musicales</v>
      </c>
      <c r="C1132" t="str">
        <f>IF($A1132="","",Tienda_1!G1132)</f>
        <v>Bogotá</v>
      </c>
      <c r="D1132" t="str">
        <f>IF($A1132="","",Tienda_1!F1132)</f>
        <v>Beatriz Morales</v>
      </c>
      <c r="E1132" t="str">
        <f>IF($A1132="","",Tienda_1!I1132)</f>
        <v>Tarjeta de crédito</v>
      </c>
      <c r="F1132">
        <f>IF($A1132="","",VALUE(RIGHT(Tienda_1!E1132,4)))</f>
        <v>2021</v>
      </c>
      <c r="G1132">
        <f>IF($A1132="","",Tienda_1!C1132)</f>
        <v>546500</v>
      </c>
      <c r="H1132">
        <f>IF($A1132="","",Tienda_1!D1132)</f>
        <v>36300</v>
      </c>
      <c r="I1132">
        <f>IF($A1132="","",Tienda_1!H1132)</f>
        <v>5</v>
      </c>
      <c r="J1132">
        <f>IF($A1132="",0,IF(AND(OR('Cuadro-de-mando'!$B$4="(Todas)",'Cuadro-de-mando'!$B$4=$A1132),OR('Cuadro-de-mando'!$E$4="(Todas)",'Cuadro-de-mando'!$E$4=$B1132),OR('Cuadro-de-mando'!$H$4="(Todas)",'Cuadro-de-mando'!$H$4=$C1132),OR('Cuadro-de-mando'!$K$4="(Todas)",'Cuadro-de-mando'!$K$4=$E1132),OR('Cuadro-de-mando'!$N$4="(Todos)",'Cuadro-de-mando'!$N$4=$F1132)),1,0))</f>
        <v>1</v>
      </c>
    </row>
    <row r="1133" spans="1:10" x14ac:dyDescent="0.25">
      <c r="A1133" t="str">
        <f>IF(Tienda_1!$A1133="","","Tienda 1")</f>
        <v>Tienda 1</v>
      </c>
      <c r="B1133" t="str">
        <f>IF($A1133="","",Tienda_1!B1133)</f>
        <v>Deportes y diversión</v>
      </c>
      <c r="C1133" t="str">
        <f>IF($A1133="","",Tienda_1!G1133)</f>
        <v>Bogotá</v>
      </c>
      <c r="D1133" t="str">
        <f>IF($A1133="","",Tienda_1!F1133)</f>
        <v>Blanca Ramirez</v>
      </c>
      <c r="E1133" t="str">
        <f>IF($A1133="","",Tienda_1!I1133)</f>
        <v>Tarjeta de crédito</v>
      </c>
      <c r="F1133">
        <f>IF($A1133="","",VALUE(RIGHT(Tienda_1!E1133,4)))</f>
        <v>2020</v>
      </c>
      <c r="G1133">
        <f>IF($A1133="","",Tienda_1!C1133)</f>
        <v>106900</v>
      </c>
      <c r="H1133">
        <f>IF($A1133="","",Tienda_1!D1133)</f>
        <v>3900</v>
      </c>
      <c r="I1133">
        <f>IF($A1133="","",Tienda_1!H1133)</f>
        <v>5</v>
      </c>
      <c r="J1133">
        <f>IF($A1133="",0,IF(AND(OR('Cuadro-de-mando'!$B$4="(Todas)",'Cuadro-de-mando'!$B$4=$A1133),OR('Cuadro-de-mando'!$E$4="(Todas)",'Cuadro-de-mando'!$E$4=$B1133),OR('Cuadro-de-mando'!$H$4="(Todas)",'Cuadro-de-mando'!$H$4=$C1133),OR('Cuadro-de-mando'!$K$4="(Todas)",'Cuadro-de-mando'!$K$4=$E1133),OR('Cuadro-de-mando'!$N$4="(Todos)",'Cuadro-de-mando'!$N$4=$F1133)),1,0))</f>
        <v>1</v>
      </c>
    </row>
    <row r="1134" spans="1:10" x14ac:dyDescent="0.25">
      <c r="A1134" t="str">
        <f>IF(Tienda_1!$A1134="","","Tienda 1")</f>
        <v>Tienda 1</v>
      </c>
      <c r="B1134" t="str">
        <f>IF($A1134="","",Tienda_1!B1134)</f>
        <v>Deportes y diversión</v>
      </c>
      <c r="C1134" t="str">
        <f>IF($A1134="","",Tienda_1!G1134)</f>
        <v>Medellín</v>
      </c>
      <c r="D1134" t="str">
        <f>IF($A1134="","",Tienda_1!F1134)</f>
        <v>Juliana Costa</v>
      </c>
      <c r="E1134" t="str">
        <f>IF($A1134="","",Tienda_1!I1134)</f>
        <v>Nequi</v>
      </c>
      <c r="F1134">
        <f>IF($A1134="","",VALUE(RIGHT(Tienda_1!E1134,4)))</f>
        <v>2020</v>
      </c>
      <c r="G1134">
        <f>IF($A1134="","",Tienda_1!C1134)</f>
        <v>71800</v>
      </c>
      <c r="H1134">
        <f>IF($A1134="","",Tienda_1!D1134)</f>
        <v>7200</v>
      </c>
      <c r="I1134">
        <f>IF($A1134="","",Tienda_1!H1134)</f>
        <v>4</v>
      </c>
      <c r="J1134">
        <f>IF($A1134="",0,IF(AND(OR('Cuadro-de-mando'!$B$4="(Todas)",'Cuadro-de-mando'!$B$4=$A1134),OR('Cuadro-de-mando'!$E$4="(Todas)",'Cuadro-de-mando'!$E$4=$B1134),OR('Cuadro-de-mando'!$H$4="(Todas)",'Cuadro-de-mando'!$H$4=$C1134),OR('Cuadro-de-mando'!$K$4="(Todas)",'Cuadro-de-mando'!$K$4=$E1134),OR('Cuadro-de-mando'!$N$4="(Todos)",'Cuadro-de-mando'!$N$4=$F1134)),1,0))</f>
        <v>1</v>
      </c>
    </row>
    <row r="1135" spans="1:10" x14ac:dyDescent="0.25">
      <c r="A1135" t="str">
        <f>IF(Tienda_1!$A1135="","","Tienda 1")</f>
        <v>Tienda 1</v>
      </c>
      <c r="B1135" t="str">
        <f>IF($A1135="","",Tienda_1!B1135)</f>
        <v>Electrodomésticos</v>
      </c>
      <c r="C1135" t="str">
        <f>IF($A1135="","",Tienda_1!G1135)</f>
        <v>Medellín</v>
      </c>
      <c r="D1135" t="str">
        <f>IF($A1135="","",Tienda_1!F1135)</f>
        <v>Camila Rivera</v>
      </c>
      <c r="E1135" t="str">
        <f>IF($A1135="","",Tienda_1!I1135)</f>
        <v>Tarjeta de crédito</v>
      </c>
      <c r="F1135">
        <f>IF($A1135="","",VALUE(RIGHT(Tienda_1!E1135,4)))</f>
        <v>2023</v>
      </c>
      <c r="G1135">
        <f>IF($A1135="","",Tienda_1!C1135)</f>
        <v>1548900</v>
      </c>
      <c r="H1135">
        <f>IF($A1135="","",Tienda_1!D1135)</f>
        <v>83000</v>
      </c>
      <c r="I1135">
        <f>IF($A1135="","",Tienda_1!H1135)</f>
        <v>5</v>
      </c>
      <c r="J1135">
        <f>IF($A1135="",0,IF(AND(OR('Cuadro-de-mando'!$B$4="(Todas)",'Cuadro-de-mando'!$B$4=$A1135),OR('Cuadro-de-mando'!$E$4="(Todas)",'Cuadro-de-mando'!$E$4=$B1135),OR('Cuadro-de-mando'!$H$4="(Todas)",'Cuadro-de-mando'!$H$4=$C1135),OR('Cuadro-de-mando'!$K$4="(Todas)",'Cuadro-de-mando'!$K$4=$E1135),OR('Cuadro-de-mando'!$N$4="(Todos)",'Cuadro-de-mando'!$N$4=$F1135)),1,0))</f>
        <v>1</v>
      </c>
    </row>
    <row r="1136" spans="1:10" x14ac:dyDescent="0.25">
      <c r="A1136" t="str">
        <f>IF(Tienda_1!$A1136="","","Tienda 1")</f>
        <v>Tienda 1</v>
      </c>
      <c r="B1136" t="str">
        <f>IF($A1136="","",Tienda_1!B1136)</f>
        <v>Electrodomésticos</v>
      </c>
      <c r="C1136" t="str">
        <f>IF($A1136="","",Tienda_1!G1136)</f>
        <v>Medellín</v>
      </c>
      <c r="D1136" t="str">
        <f>IF($A1136="","",Tienda_1!F1136)</f>
        <v>Santiago Silva</v>
      </c>
      <c r="E1136" t="str">
        <f>IF($A1136="","",Tienda_1!I1136)</f>
        <v>Tarjeta de crédito</v>
      </c>
      <c r="F1136">
        <f>IF($A1136="","",VALUE(RIGHT(Tienda_1!E1136,4)))</f>
        <v>2022</v>
      </c>
      <c r="G1136">
        <f>IF($A1136="","",Tienda_1!C1136)</f>
        <v>585100</v>
      </c>
      <c r="H1136">
        <f>IF($A1136="","",Tienda_1!D1136)</f>
        <v>29300</v>
      </c>
      <c r="I1136">
        <f>IF($A1136="","",Tienda_1!H1136)</f>
        <v>5</v>
      </c>
      <c r="J1136">
        <f>IF($A1136="",0,IF(AND(OR('Cuadro-de-mando'!$B$4="(Todas)",'Cuadro-de-mando'!$B$4=$A1136),OR('Cuadro-de-mando'!$E$4="(Todas)",'Cuadro-de-mando'!$E$4=$B1136),OR('Cuadro-de-mando'!$H$4="(Todas)",'Cuadro-de-mando'!$H$4=$C1136),OR('Cuadro-de-mando'!$K$4="(Todas)",'Cuadro-de-mando'!$K$4=$E1136),OR('Cuadro-de-mando'!$N$4="(Todos)",'Cuadro-de-mando'!$N$4=$F1136)),1,0))</f>
        <v>1</v>
      </c>
    </row>
    <row r="1137" spans="1:10" x14ac:dyDescent="0.25">
      <c r="A1137" t="str">
        <f>IF(Tienda_1!$A1137="","","Tienda 1")</f>
        <v>Tienda 1</v>
      </c>
      <c r="B1137" t="str">
        <f>IF($A1137="","",Tienda_1!B1137)</f>
        <v>Deportes y diversión</v>
      </c>
      <c r="C1137" t="str">
        <f>IF($A1137="","",Tienda_1!G1137)</f>
        <v>Santa Marta</v>
      </c>
      <c r="D1137" t="str">
        <f>IF($A1137="","",Tienda_1!F1137)</f>
        <v>Santiago Silva</v>
      </c>
      <c r="E1137" t="str">
        <f>IF($A1137="","",Tienda_1!I1137)</f>
        <v>Tarjeta de crédito</v>
      </c>
      <c r="F1137">
        <f>IF($A1137="","",VALUE(RIGHT(Tienda_1!E1137,4)))</f>
        <v>2022</v>
      </c>
      <c r="G1137">
        <f>IF($A1137="","",Tienda_1!C1137)</f>
        <v>22400</v>
      </c>
      <c r="H1137">
        <f>IF($A1137="","",Tienda_1!D1137)</f>
        <v>0</v>
      </c>
      <c r="I1137">
        <f>IF($A1137="","",Tienda_1!H1137)</f>
        <v>4</v>
      </c>
      <c r="J1137">
        <f>IF($A1137="",0,IF(AND(OR('Cuadro-de-mando'!$B$4="(Todas)",'Cuadro-de-mando'!$B$4=$A1137),OR('Cuadro-de-mando'!$E$4="(Todas)",'Cuadro-de-mando'!$E$4=$B1137),OR('Cuadro-de-mando'!$H$4="(Todas)",'Cuadro-de-mando'!$H$4=$C1137),OR('Cuadro-de-mando'!$K$4="(Todas)",'Cuadro-de-mando'!$K$4=$E1137),OR('Cuadro-de-mando'!$N$4="(Todos)",'Cuadro-de-mando'!$N$4=$F1137)),1,0))</f>
        <v>1</v>
      </c>
    </row>
    <row r="1138" spans="1:10" x14ac:dyDescent="0.25">
      <c r="A1138" t="str">
        <f>IF(Tienda_1!$A1138="","","Tienda 1")</f>
        <v>Tienda 1</v>
      </c>
      <c r="B1138" t="str">
        <f>IF($A1138="","",Tienda_1!B1138)</f>
        <v>Electrodomésticos</v>
      </c>
      <c r="C1138" t="str">
        <f>IF($A1138="","",Tienda_1!G1138)</f>
        <v>Riohacha</v>
      </c>
      <c r="D1138" t="str">
        <f>IF($A1138="","",Tienda_1!F1138)</f>
        <v>Mariana Herrera</v>
      </c>
      <c r="E1138" t="str">
        <f>IF($A1138="","",Tienda_1!I1138)</f>
        <v>Tarjeta de crédito</v>
      </c>
      <c r="F1138">
        <f>IF($A1138="","",VALUE(RIGHT(Tienda_1!E1138,4)))</f>
        <v>2023</v>
      </c>
      <c r="G1138">
        <f>IF($A1138="","",Tienda_1!C1138)</f>
        <v>1210400</v>
      </c>
      <c r="H1138">
        <f>IF($A1138="","",Tienda_1!D1138)</f>
        <v>62600</v>
      </c>
      <c r="I1138">
        <f>IF($A1138="","",Tienda_1!H1138)</f>
        <v>1</v>
      </c>
      <c r="J1138">
        <f>IF($A1138="",0,IF(AND(OR('Cuadro-de-mando'!$B$4="(Todas)",'Cuadro-de-mando'!$B$4=$A1138),OR('Cuadro-de-mando'!$E$4="(Todas)",'Cuadro-de-mando'!$E$4=$B1138),OR('Cuadro-de-mando'!$H$4="(Todas)",'Cuadro-de-mando'!$H$4=$C1138),OR('Cuadro-de-mando'!$K$4="(Todas)",'Cuadro-de-mando'!$K$4=$E1138),OR('Cuadro-de-mando'!$N$4="(Todos)",'Cuadro-de-mando'!$N$4=$F1138)),1,0))</f>
        <v>1</v>
      </c>
    </row>
    <row r="1139" spans="1:10" x14ac:dyDescent="0.25">
      <c r="A1139" t="str">
        <f>IF(Tienda_1!$A1139="","","Tienda 1")</f>
        <v>Tienda 1</v>
      </c>
      <c r="B1139" t="str">
        <f>IF($A1139="","",Tienda_1!B1139)</f>
        <v>Electrodomésticos</v>
      </c>
      <c r="C1139" t="str">
        <f>IF($A1139="","",Tienda_1!G1139)</f>
        <v>Cúcuta</v>
      </c>
      <c r="D1139" t="str">
        <f>IF($A1139="","",Tienda_1!F1139)</f>
        <v>Felipe Santos</v>
      </c>
      <c r="E1139" t="str">
        <f>IF($A1139="","",Tienda_1!I1139)</f>
        <v>Tarjeta de crédito</v>
      </c>
      <c r="F1139">
        <f>IF($A1139="","",VALUE(RIGHT(Tienda_1!E1139,4)))</f>
        <v>2021</v>
      </c>
      <c r="G1139">
        <f>IF($A1139="","",Tienda_1!C1139)</f>
        <v>1499900</v>
      </c>
      <c r="H1139">
        <f>IF($A1139="","",Tienda_1!D1139)</f>
        <v>80300</v>
      </c>
      <c r="I1139">
        <f>IF($A1139="","",Tienda_1!H1139)</f>
        <v>5</v>
      </c>
      <c r="J1139">
        <f>IF($A1139="",0,IF(AND(OR('Cuadro-de-mando'!$B$4="(Todas)",'Cuadro-de-mando'!$B$4=$A1139),OR('Cuadro-de-mando'!$E$4="(Todas)",'Cuadro-de-mando'!$E$4=$B1139),OR('Cuadro-de-mando'!$H$4="(Todas)",'Cuadro-de-mando'!$H$4=$C1139),OR('Cuadro-de-mando'!$K$4="(Todas)",'Cuadro-de-mando'!$K$4=$E1139),OR('Cuadro-de-mando'!$N$4="(Todos)",'Cuadro-de-mando'!$N$4=$F1139)),1,0))</f>
        <v>1</v>
      </c>
    </row>
    <row r="1140" spans="1:10" x14ac:dyDescent="0.25">
      <c r="A1140" t="str">
        <f>IF(Tienda_1!$A1140="","","Tienda 1")</f>
        <v>Tienda 1</v>
      </c>
      <c r="B1140" t="str">
        <f>IF($A1140="","",Tienda_1!B1140)</f>
        <v>Muebles</v>
      </c>
      <c r="C1140" t="str">
        <f>IF($A1140="","",Tienda_1!G1140)</f>
        <v>Cali</v>
      </c>
      <c r="D1140" t="str">
        <f>IF($A1140="","",Tienda_1!F1140)</f>
        <v>Pedro Gomez</v>
      </c>
      <c r="E1140" t="str">
        <f>IF($A1140="","",Tienda_1!I1140)</f>
        <v>Nequi</v>
      </c>
      <c r="F1140">
        <f>IF($A1140="","",VALUE(RIGHT(Tienda_1!E1140,4)))</f>
        <v>2022</v>
      </c>
      <c r="G1140">
        <f>IF($A1140="","",Tienda_1!C1140)</f>
        <v>495700</v>
      </c>
      <c r="H1140">
        <f>IF($A1140="","",Tienda_1!D1140)</f>
        <v>24600</v>
      </c>
      <c r="I1140">
        <f>IF($A1140="","",Tienda_1!H1140)</f>
        <v>5</v>
      </c>
      <c r="J1140">
        <f>IF($A1140="",0,IF(AND(OR('Cuadro-de-mando'!$B$4="(Todas)",'Cuadro-de-mando'!$B$4=$A1140),OR('Cuadro-de-mando'!$E$4="(Todas)",'Cuadro-de-mando'!$E$4=$B1140),OR('Cuadro-de-mando'!$H$4="(Todas)",'Cuadro-de-mando'!$H$4=$C1140),OR('Cuadro-de-mando'!$K$4="(Todas)",'Cuadro-de-mando'!$K$4=$E1140),OR('Cuadro-de-mando'!$N$4="(Todos)",'Cuadro-de-mando'!$N$4=$F1140)),1,0))</f>
        <v>1</v>
      </c>
    </row>
    <row r="1141" spans="1:10" x14ac:dyDescent="0.25">
      <c r="A1141" t="str">
        <f>IF(Tienda_1!$A1141="","","Tienda 1")</f>
        <v>Tienda 1</v>
      </c>
      <c r="B1141" t="str">
        <f>IF($A1141="","",Tienda_1!B1141)</f>
        <v>Deportes y diversión</v>
      </c>
      <c r="C1141" t="str">
        <f>IF($A1141="","",Tienda_1!G1141)</f>
        <v>Cali</v>
      </c>
      <c r="D1141" t="str">
        <f>IF($A1141="","",Tienda_1!F1141)</f>
        <v>Pedro Gomez</v>
      </c>
      <c r="E1141" t="str">
        <f>IF($A1141="","",Tienda_1!I1141)</f>
        <v>Tarjeta de crédito</v>
      </c>
      <c r="F1141">
        <f>IF($A1141="","",VALUE(RIGHT(Tienda_1!E1141,4)))</f>
        <v>2022</v>
      </c>
      <c r="G1141">
        <f>IF($A1141="","",Tienda_1!C1141)</f>
        <v>14800</v>
      </c>
      <c r="H1141">
        <f>IF($A1141="","",Tienda_1!D1141)</f>
        <v>2000</v>
      </c>
      <c r="I1141">
        <f>IF($A1141="","",Tienda_1!H1141)</f>
        <v>5</v>
      </c>
      <c r="J1141">
        <f>IF($A1141="",0,IF(AND(OR('Cuadro-de-mando'!$B$4="(Todas)",'Cuadro-de-mando'!$B$4=$A1141),OR('Cuadro-de-mando'!$E$4="(Todas)",'Cuadro-de-mando'!$E$4=$B1141),OR('Cuadro-de-mando'!$H$4="(Todas)",'Cuadro-de-mando'!$H$4=$C1141),OR('Cuadro-de-mando'!$K$4="(Todas)",'Cuadro-de-mando'!$K$4=$E1141),OR('Cuadro-de-mando'!$N$4="(Todos)",'Cuadro-de-mando'!$N$4=$F1141)),1,0))</f>
        <v>1</v>
      </c>
    </row>
    <row r="1142" spans="1:10" x14ac:dyDescent="0.25">
      <c r="A1142" t="str">
        <f>IF(Tienda_1!$A1142="","","Tienda 1")</f>
        <v>Tienda 1</v>
      </c>
      <c r="B1142" t="str">
        <f>IF($A1142="","",Tienda_1!B1142)</f>
        <v>Juguetes</v>
      </c>
      <c r="C1142" t="str">
        <f>IF($A1142="","",Tienda_1!G1142)</f>
        <v>Bogotá</v>
      </c>
      <c r="D1142" t="str">
        <f>IF($A1142="","",Tienda_1!F1142)</f>
        <v>Felipe Santos</v>
      </c>
      <c r="E1142" t="str">
        <f>IF($A1142="","",Tienda_1!I1142)</f>
        <v>Tarjeta de crédito</v>
      </c>
      <c r="F1142">
        <f>IF($A1142="","",VALUE(RIGHT(Tienda_1!E1142,4)))</f>
        <v>2020</v>
      </c>
      <c r="G1142">
        <f>IF($A1142="","",Tienda_1!C1142)</f>
        <v>42800</v>
      </c>
      <c r="H1142">
        <f>IF($A1142="","",Tienda_1!D1142)</f>
        <v>3300</v>
      </c>
      <c r="I1142">
        <f>IF($A1142="","",Tienda_1!H1142)</f>
        <v>5</v>
      </c>
      <c r="J1142">
        <f>IF($A1142="",0,IF(AND(OR('Cuadro-de-mando'!$B$4="(Todas)",'Cuadro-de-mando'!$B$4=$A1142),OR('Cuadro-de-mando'!$E$4="(Todas)",'Cuadro-de-mando'!$E$4=$B1142),OR('Cuadro-de-mando'!$H$4="(Todas)",'Cuadro-de-mando'!$H$4=$C1142),OR('Cuadro-de-mando'!$K$4="(Todas)",'Cuadro-de-mando'!$K$4=$E1142),OR('Cuadro-de-mando'!$N$4="(Todos)",'Cuadro-de-mando'!$N$4=$F1142)),1,0))</f>
        <v>1</v>
      </c>
    </row>
    <row r="1143" spans="1:10" x14ac:dyDescent="0.25">
      <c r="A1143" t="str">
        <f>IF(Tienda_1!$A1143="","","Tienda 1")</f>
        <v>Tienda 1</v>
      </c>
      <c r="B1143" t="str">
        <f>IF($A1143="","",Tienda_1!B1143)</f>
        <v>Electrodomésticos</v>
      </c>
      <c r="C1143" t="str">
        <f>IF($A1143="","",Tienda_1!G1143)</f>
        <v>Medellín</v>
      </c>
      <c r="D1143" t="str">
        <f>IF($A1143="","",Tienda_1!F1143)</f>
        <v>Lucas Olivera</v>
      </c>
      <c r="E1143" t="str">
        <f>IF($A1143="","",Tienda_1!I1143)</f>
        <v>Tarjeta de crédito</v>
      </c>
      <c r="F1143">
        <f>IF($A1143="","",VALUE(RIGHT(Tienda_1!E1143,4)))</f>
        <v>2021</v>
      </c>
      <c r="G1143">
        <f>IF($A1143="","",Tienda_1!C1143)</f>
        <v>1302900</v>
      </c>
      <c r="H1143">
        <f>IF($A1143="","",Tienda_1!D1143)</f>
        <v>70600</v>
      </c>
      <c r="I1143">
        <f>IF($A1143="","",Tienda_1!H1143)</f>
        <v>4</v>
      </c>
      <c r="J1143">
        <f>IF($A1143="",0,IF(AND(OR('Cuadro-de-mando'!$B$4="(Todas)",'Cuadro-de-mando'!$B$4=$A1143),OR('Cuadro-de-mando'!$E$4="(Todas)",'Cuadro-de-mando'!$E$4=$B1143),OR('Cuadro-de-mando'!$H$4="(Todas)",'Cuadro-de-mando'!$H$4=$C1143),OR('Cuadro-de-mando'!$K$4="(Todas)",'Cuadro-de-mando'!$K$4=$E1143),OR('Cuadro-de-mando'!$N$4="(Todos)",'Cuadro-de-mando'!$N$4=$F1143)),1,0))</f>
        <v>1</v>
      </c>
    </row>
    <row r="1144" spans="1:10" x14ac:dyDescent="0.25">
      <c r="A1144" t="str">
        <f>IF(Tienda_1!$A1144="","","Tienda 1")</f>
        <v>Tienda 1</v>
      </c>
      <c r="B1144" t="str">
        <f>IF($A1144="","",Tienda_1!B1144)</f>
        <v>Artículos para el hogar</v>
      </c>
      <c r="C1144" t="str">
        <f>IF($A1144="","",Tienda_1!G1144)</f>
        <v>Bogotá</v>
      </c>
      <c r="D1144" t="str">
        <f>IF($A1144="","",Tienda_1!F1144)</f>
        <v>Santiago Silva</v>
      </c>
      <c r="E1144" t="str">
        <f>IF($A1144="","",Tienda_1!I1144)</f>
        <v>Tarjeta de crédito</v>
      </c>
      <c r="F1144">
        <f>IF($A1144="","",VALUE(RIGHT(Tienda_1!E1144,4)))</f>
        <v>2020</v>
      </c>
      <c r="G1144">
        <f>IF($A1144="","",Tienda_1!C1144)</f>
        <v>21100</v>
      </c>
      <c r="H1144">
        <f>IF($A1144="","",Tienda_1!D1144)</f>
        <v>0</v>
      </c>
      <c r="I1144">
        <f>IF($A1144="","",Tienda_1!H1144)</f>
        <v>5</v>
      </c>
      <c r="J1144">
        <f>IF($A1144="",0,IF(AND(OR('Cuadro-de-mando'!$B$4="(Todas)",'Cuadro-de-mando'!$B$4=$A1144),OR('Cuadro-de-mando'!$E$4="(Todas)",'Cuadro-de-mando'!$E$4=$B1144),OR('Cuadro-de-mando'!$H$4="(Todas)",'Cuadro-de-mando'!$H$4=$C1144),OR('Cuadro-de-mando'!$K$4="(Todas)",'Cuadro-de-mando'!$K$4=$E1144),OR('Cuadro-de-mando'!$N$4="(Todos)",'Cuadro-de-mando'!$N$4=$F1144)),1,0))</f>
        <v>1</v>
      </c>
    </row>
    <row r="1145" spans="1:10" x14ac:dyDescent="0.25">
      <c r="A1145" t="str">
        <f>IF(Tienda_1!$A1145="","","Tienda 1")</f>
        <v>Tienda 1</v>
      </c>
      <c r="B1145" t="str">
        <f>IF($A1145="","",Tienda_1!B1145)</f>
        <v>Deportes y diversión</v>
      </c>
      <c r="C1145" t="str">
        <f>IF($A1145="","",Tienda_1!G1145)</f>
        <v>Cali</v>
      </c>
      <c r="D1145" t="str">
        <f>IF($A1145="","",Tienda_1!F1145)</f>
        <v>Beatriz Morales</v>
      </c>
      <c r="E1145" t="str">
        <f>IF($A1145="","",Tienda_1!I1145)</f>
        <v>Tarjeta de crédito</v>
      </c>
      <c r="F1145">
        <f>IF($A1145="","",VALUE(RIGHT(Tienda_1!E1145,4)))</f>
        <v>2022</v>
      </c>
      <c r="G1145">
        <f>IF($A1145="","",Tienda_1!C1145)</f>
        <v>332800</v>
      </c>
      <c r="H1145">
        <f>IF($A1145="","",Tienda_1!D1145)</f>
        <v>15900</v>
      </c>
      <c r="I1145">
        <f>IF($A1145="","",Tienda_1!H1145)</f>
        <v>5</v>
      </c>
      <c r="J1145">
        <f>IF($A1145="",0,IF(AND(OR('Cuadro-de-mando'!$B$4="(Todas)",'Cuadro-de-mando'!$B$4=$A1145),OR('Cuadro-de-mando'!$E$4="(Todas)",'Cuadro-de-mando'!$E$4=$B1145),OR('Cuadro-de-mando'!$H$4="(Todas)",'Cuadro-de-mando'!$H$4=$C1145),OR('Cuadro-de-mando'!$K$4="(Todas)",'Cuadro-de-mando'!$K$4=$E1145),OR('Cuadro-de-mando'!$N$4="(Todos)",'Cuadro-de-mando'!$N$4=$F1145)),1,0))</f>
        <v>1</v>
      </c>
    </row>
    <row r="1146" spans="1:10" x14ac:dyDescent="0.25">
      <c r="A1146" t="str">
        <f>IF(Tienda_1!$A1146="","","Tienda 1")</f>
        <v>Tienda 1</v>
      </c>
      <c r="B1146" t="str">
        <f>IF($A1146="","",Tienda_1!B1146)</f>
        <v>Electrónicos</v>
      </c>
      <c r="C1146" t="str">
        <f>IF($A1146="","",Tienda_1!G1146)</f>
        <v>Bogotá</v>
      </c>
      <c r="D1146" t="str">
        <f>IF($A1146="","",Tienda_1!F1146)</f>
        <v>Lucas Olivera</v>
      </c>
      <c r="E1146" t="str">
        <f>IF($A1146="","",Tienda_1!I1146)</f>
        <v>Cupón</v>
      </c>
      <c r="F1146">
        <f>IF($A1146="","",VALUE(RIGHT(Tienda_1!E1146,4)))</f>
        <v>2020</v>
      </c>
      <c r="G1146">
        <f>IF($A1146="","",Tienda_1!C1146)</f>
        <v>1716400</v>
      </c>
      <c r="H1146">
        <f>IF($A1146="","",Tienda_1!D1146)</f>
        <v>89600</v>
      </c>
      <c r="I1146">
        <f>IF($A1146="","",Tienda_1!H1146)</f>
        <v>2</v>
      </c>
      <c r="J1146">
        <f>IF($A1146="",0,IF(AND(OR('Cuadro-de-mando'!$B$4="(Todas)",'Cuadro-de-mando'!$B$4=$A1146),OR('Cuadro-de-mando'!$E$4="(Todas)",'Cuadro-de-mando'!$E$4=$B1146),OR('Cuadro-de-mando'!$H$4="(Todas)",'Cuadro-de-mando'!$H$4=$C1146),OR('Cuadro-de-mando'!$K$4="(Todas)",'Cuadro-de-mando'!$K$4=$E1146),OR('Cuadro-de-mando'!$N$4="(Todos)",'Cuadro-de-mando'!$N$4=$F1146)),1,0))</f>
        <v>1</v>
      </c>
    </row>
    <row r="1147" spans="1:10" x14ac:dyDescent="0.25">
      <c r="A1147" t="str">
        <f>IF(Tienda_1!$A1147="","","Tienda 1")</f>
        <v>Tienda 1</v>
      </c>
      <c r="B1147" t="str">
        <f>IF($A1147="","",Tienda_1!B1147)</f>
        <v>Artículos para el hogar</v>
      </c>
      <c r="C1147" t="str">
        <f>IF($A1147="","",Tienda_1!G1147)</f>
        <v>Bogotá</v>
      </c>
      <c r="D1147" t="str">
        <f>IF($A1147="","",Tienda_1!F1147)</f>
        <v>Juliana Costa</v>
      </c>
      <c r="E1147" t="str">
        <f>IF($A1147="","",Tienda_1!I1147)</f>
        <v>Tarjeta de crédito</v>
      </c>
      <c r="F1147">
        <f>IF($A1147="","",VALUE(RIGHT(Tienda_1!E1147,4)))</f>
        <v>2022</v>
      </c>
      <c r="G1147">
        <f>IF($A1147="","",Tienda_1!C1147)</f>
        <v>51100</v>
      </c>
      <c r="H1147">
        <f>IF($A1147="","",Tienda_1!D1147)</f>
        <v>900</v>
      </c>
      <c r="I1147">
        <f>IF($A1147="","",Tienda_1!H1147)</f>
        <v>5</v>
      </c>
      <c r="J1147">
        <f>IF($A1147="",0,IF(AND(OR('Cuadro-de-mando'!$B$4="(Todas)",'Cuadro-de-mando'!$B$4=$A1147),OR('Cuadro-de-mando'!$E$4="(Todas)",'Cuadro-de-mando'!$E$4=$B1147),OR('Cuadro-de-mando'!$H$4="(Todas)",'Cuadro-de-mando'!$H$4=$C1147),OR('Cuadro-de-mando'!$K$4="(Todas)",'Cuadro-de-mando'!$K$4=$E1147),OR('Cuadro-de-mando'!$N$4="(Todos)",'Cuadro-de-mando'!$N$4=$F1147)),1,0))</f>
        <v>1</v>
      </c>
    </row>
    <row r="1148" spans="1:10" x14ac:dyDescent="0.25">
      <c r="A1148" t="str">
        <f>IF(Tienda_1!$A1148="","","Tienda 1")</f>
        <v>Tienda 1</v>
      </c>
      <c r="B1148" t="str">
        <f>IF($A1148="","",Tienda_1!B1148)</f>
        <v>Deportes y diversión</v>
      </c>
      <c r="C1148" t="str">
        <f>IF($A1148="","",Tienda_1!G1148)</f>
        <v>Bogotá</v>
      </c>
      <c r="D1148" t="str">
        <f>IF($A1148="","",Tienda_1!F1148)</f>
        <v>Juliana Costa</v>
      </c>
      <c r="E1148" t="str">
        <f>IF($A1148="","",Tienda_1!I1148)</f>
        <v>Tarjeta de crédito</v>
      </c>
      <c r="F1148">
        <f>IF($A1148="","",VALUE(RIGHT(Tienda_1!E1148,4)))</f>
        <v>2022</v>
      </c>
      <c r="G1148">
        <f>IF($A1148="","",Tienda_1!C1148)</f>
        <v>492200</v>
      </c>
      <c r="H1148">
        <f>IF($A1148="","",Tienda_1!D1148)</f>
        <v>24400</v>
      </c>
      <c r="I1148">
        <f>IF($A1148="","",Tienda_1!H1148)</f>
        <v>5</v>
      </c>
      <c r="J1148">
        <f>IF($A1148="",0,IF(AND(OR('Cuadro-de-mando'!$B$4="(Todas)",'Cuadro-de-mando'!$B$4=$A1148),OR('Cuadro-de-mando'!$E$4="(Todas)",'Cuadro-de-mando'!$E$4=$B1148),OR('Cuadro-de-mando'!$H$4="(Todas)",'Cuadro-de-mando'!$H$4=$C1148),OR('Cuadro-de-mando'!$K$4="(Todas)",'Cuadro-de-mando'!$K$4=$E1148),OR('Cuadro-de-mando'!$N$4="(Todos)",'Cuadro-de-mando'!$N$4=$F1148)),1,0))</f>
        <v>1</v>
      </c>
    </row>
    <row r="1149" spans="1:10" x14ac:dyDescent="0.25">
      <c r="A1149" t="str">
        <f>IF(Tienda_1!$A1149="","","Tienda 1")</f>
        <v>Tienda 1</v>
      </c>
      <c r="B1149" t="str">
        <f>IF($A1149="","",Tienda_1!B1149)</f>
        <v>Libros</v>
      </c>
      <c r="C1149" t="str">
        <f>IF($A1149="","",Tienda_1!G1149)</f>
        <v>Bogotá</v>
      </c>
      <c r="D1149" t="str">
        <f>IF($A1149="","",Tienda_1!F1149)</f>
        <v>Juan Fernandez</v>
      </c>
      <c r="E1149" t="str">
        <f>IF($A1149="","",Tienda_1!I1149)</f>
        <v>Tarjeta de crédito</v>
      </c>
      <c r="F1149">
        <f>IF($A1149="","",VALUE(RIGHT(Tienda_1!E1149,4)))</f>
        <v>2022</v>
      </c>
      <c r="G1149">
        <f>IF($A1149="","",Tienda_1!C1149)</f>
        <v>64900</v>
      </c>
      <c r="H1149">
        <f>IF($A1149="","",Tienda_1!D1149)</f>
        <v>3700</v>
      </c>
      <c r="I1149">
        <f>IF($A1149="","",Tienda_1!H1149)</f>
        <v>5</v>
      </c>
      <c r="J1149">
        <f>IF($A1149="",0,IF(AND(OR('Cuadro-de-mando'!$B$4="(Todas)",'Cuadro-de-mando'!$B$4=$A1149),OR('Cuadro-de-mando'!$E$4="(Todas)",'Cuadro-de-mando'!$E$4=$B1149),OR('Cuadro-de-mando'!$H$4="(Todas)",'Cuadro-de-mando'!$H$4=$C1149),OR('Cuadro-de-mando'!$K$4="(Todas)",'Cuadro-de-mando'!$K$4=$E1149),OR('Cuadro-de-mando'!$N$4="(Todos)",'Cuadro-de-mando'!$N$4=$F1149)),1,0))</f>
        <v>1</v>
      </c>
    </row>
    <row r="1150" spans="1:10" x14ac:dyDescent="0.25">
      <c r="A1150" t="str">
        <f>IF(Tienda_1!$A1150="","","Tienda 1")</f>
        <v>Tienda 1</v>
      </c>
      <c r="B1150" t="str">
        <f>IF($A1150="","",Tienda_1!B1150)</f>
        <v>Juguetes</v>
      </c>
      <c r="C1150" t="str">
        <f>IF($A1150="","",Tienda_1!G1150)</f>
        <v>Bucaramanga</v>
      </c>
      <c r="D1150" t="str">
        <f>IF($A1150="","",Tienda_1!F1150)</f>
        <v>Rafael Acosta</v>
      </c>
      <c r="E1150" t="str">
        <f>IF($A1150="","",Tienda_1!I1150)</f>
        <v>Cupón</v>
      </c>
      <c r="F1150">
        <f>IF($A1150="","",VALUE(RIGHT(Tienda_1!E1150,4)))</f>
        <v>2020</v>
      </c>
      <c r="G1150">
        <f>IF($A1150="","",Tienda_1!C1150)</f>
        <v>24500</v>
      </c>
      <c r="H1150">
        <f>IF($A1150="","",Tienda_1!D1150)</f>
        <v>6100</v>
      </c>
      <c r="I1150">
        <f>IF($A1150="","",Tienda_1!H1150)</f>
        <v>5</v>
      </c>
      <c r="J1150">
        <f>IF($A1150="",0,IF(AND(OR('Cuadro-de-mando'!$B$4="(Todas)",'Cuadro-de-mando'!$B$4=$A1150),OR('Cuadro-de-mando'!$E$4="(Todas)",'Cuadro-de-mando'!$E$4=$B1150),OR('Cuadro-de-mando'!$H$4="(Todas)",'Cuadro-de-mando'!$H$4=$C1150),OR('Cuadro-de-mando'!$K$4="(Todas)",'Cuadro-de-mando'!$K$4=$E1150),OR('Cuadro-de-mando'!$N$4="(Todos)",'Cuadro-de-mando'!$N$4=$F1150)),1,0))</f>
        <v>1</v>
      </c>
    </row>
    <row r="1151" spans="1:10" x14ac:dyDescent="0.25">
      <c r="A1151" t="str">
        <f>IF(Tienda_1!$A1151="","","Tienda 1")</f>
        <v>Tienda 1</v>
      </c>
      <c r="B1151" t="str">
        <f>IF($A1151="","",Tienda_1!B1151)</f>
        <v>Artículos para el hogar</v>
      </c>
      <c r="C1151" t="str">
        <f>IF($A1151="","",Tienda_1!G1151)</f>
        <v>Bogotá</v>
      </c>
      <c r="D1151" t="str">
        <f>IF($A1151="","",Tienda_1!F1151)</f>
        <v>Camila Rivera</v>
      </c>
      <c r="E1151" t="str">
        <f>IF($A1151="","",Tienda_1!I1151)</f>
        <v>Tarjeta de crédito</v>
      </c>
      <c r="F1151">
        <f>IF($A1151="","",VALUE(RIGHT(Tienda_1!E1151,4)))</f>
        <v>2021</v>
      </c>
      <c r="G1151">
        <f>IF($A1151="","",Tienda_1!C1151)</f>
        <v>93700</v>
      </c>
      <c r="H1151">
        <f>IF($A1151="","",Tienda_1!D1151)</f>
        <v>3200</v>
      </c>
      <c r="I1151">
        <f>IF($A1151="","",Tienda_1!H1151)</f>
        <v>4</v>
      </c>
      <c r="J1151">
        <f>IF($A1151="",0,IF(AND(OR('Cuadro-de-mando'!$B$4="(Todas)",'Cuadro-de-mando'!$B$4=$A1151),OR('Cuadro-de-mando'!$E$4="(Todas)",'Cuadro-de-mando'!$E$4=$B1151),OR('Cuadro-de-mando'!$H$4="(Todas)",'Cuadro-de-mando'!$H$4=$C1151),OR('Cuadro-de-mando'!$K$4="(Todas)",'Cuadro-de-mando'!$K$4=$E1151),OR('Cuadro-de-mando'!$N$4="(Todos)",'Cuadro-de-mando'!$N$4=$F1151)),1,0))</f>
        <v>1</v>
      </c>
    </row>
    <row r="1152" spans="1:10" x14ac:dyDescent="0.25">
      <c r="A1152" t="str">
        <f>IF(Tienda_1!$A1152="","","Tienda 1")</f>
        <v>Tienda 1</v>
      </c>
      <c r="B1152" t="str">
        <f>IF($A1152="","",Tienda_1!B1152)</f>
        <v>Libros</v>
      </c>
      <c r="C1152" t="str">
        <f>IF($A1152="","",Tienda_1!G1152)</f>
        <v>Barranquilla</v>
      </c>
      <c r="D1152" t="str">
        <f>IF($A1152="","",Tienda_1!F1152)</f>
        <v>Juan Fernandez</v>
      </c>
      <c r="E1152" t="str">
        <f>IF($A1152="","",Tienda_1!I1152)</f>
        <v>Tarjeta de débito</v>
      </c>
      <c r="F1152">
        <f>IF($A1152="","",VALUE(RIGHT(Tienda_1!E1152,4)))</f>
        <v>2023</v>
      </c>
      <c r="G1152">
        <f>IF($A1152="","",Tienda_1!C1152)</f>
        <v>63000</v>
      </c>
      <c r="H1152">
        <f>IF($A1152="","",Tienda_1!D1152)</f>
        <v>8000</v>
      </c>
      <c r="I1152">
        <f>IF($A1152="","",Tienda_1!H1152)</f>
        <v>4</v>
      </c>
      <c r="J1152">
        <f>IF($A1152="",0,IF(AND(OR('Cuadro-de-mando'!$B$4="(Todas)",'Cuadro-de-mando'!$B$4=$A1152),OR('Cuadro-de-mando'!$E$4="(Todas)",'Cuadro-de-mando'!$E$4=$B1152),OR('Cuadro-de-mando'!$H$4="(Todas)",'Cuadro-de-mando'!$H$4=$C1152),OR('Cuadro-de-mando'!$K$4="(Todas)",'Cuadro-de-mando'!$K$4=$E1152),OR('Cuadro-de-mando'!$N$4="(Todos)",'Cuadro-de-mando'!$N$4=$F1152)),1,0))</f>
        <v>1</v>
      </c>
    </row>
    <row r="1153" spans="1:10" x14ac:dyDescent="0.25">
      <c r="A1153" t="str">
        <f>IF(Tienda_1!$A1153="","","Tienda 1")</f>
        <v>Tienda 1</v>
      </c>
      <c r="B1153" t="str">
        <f>IF($A1153="","",Tienda_1!B1153)</f>
        <v>Muebles</v>
      </c>
      <c r="C1153" t="str">
        <f>IF($A1153="","",Tienda_1!G1153)</f>
        <v>Medellín</v>
      </c>
      <c r="D1153" t="str">
        <f>IF($A1153="","",Tienda_1!F1153)</f>
        <v>Felipe Santos</v>
      </c>
      <c r="E1153" t="str">
        <f>IF($A1153="","",Tienda_1!I1153)</f>
        <v>Tarjeta de crédito</v>
      </c>
      <c r="F1153">
        <f>IF($A1153="","",VALUE(RIGHT(Tienda_1!E1153,4)))</f>
        <v>2022</v>
      </c>
      <c r="G1153">
        <f>IF($A1153="","",Tienda_1!C1153)</f>
        <v>723700</v>
      </c>
      <c r="H1153">
        <f>IF($A1153="","",Tienda_1!D1153)</f>
        <v>39200</v>
      </c>
      <c r="I1153">
        <f>IF($A1153="","",Tienda_1!H1153)</f>
        <v>5</v>
      </c>
      <c r="J1153">
        <f>IF($A1153="",0,IF(AND(OR('Cuadro-de-mando'!$B$4="(Todas)",'Cuadro-de-mando'!$B$4=$A1153),OR('Cuadro-de-mando'!$E$4="(Todas)",'Cuadro-de-mando'!$E$4=$B1153),OR('Cuadro-de-mando'!$H$4="(Todas)",'Cuadro-de-mando'!$H$4=$C1153),OR('Cuadro-de-mando'!$K$4="(Todas)",'Cuadro-de-mando'!$K$4=$E1153),OR('Cuadro-de-mando'!$N$4="(Todos)",'Cuadro-de-mando'!$N$4=$F1153)),1,0))</f>
        <v>1</v>
      </c>
    </row>
    <row r="1154" spans="1:10" x14ac:dyDescent="0.25">
      <c r="A1154" t="str">
        <f>IF(Tienda_1!$A1154="","","Tienda 1")</f>
        <v>Tienda 1</v>
      </c>
      <c r="B1154" t="str">
        <f>IF($A1154="","",Tienda_1!B1154)</f>
        <v>Deportes y diversión</v>
      </c>
      <c r="C1154" t="str">
        <f>IF($A1154="","",Tienda_1!G1154)</f>
        <v>Bogotá</v>
      </c>
      <c r="D1154" t="str">
        <f>IF($A1154="","",Tienda_1!F1154)</f>
        <v>Beatriz Morales</v>
      </c>
      <c r="E1154" t="str">
        <f>IF($A1154="","",Tienda_1!I1154)</f>
        <v>Tarjeta de crédito</v>
      </c>
      <c r="F1154">
        <f>IF($A1154="","",VALUE(RIGHT(Tienda_1!E1154,4)))</f>
        <v>2020</v>
      </c>
      <c r="G1154">
        <f>IF($A1154="","",Tienda_1!C1154)</f>
        <v>43400</v>
      </c>
      <c r="H1154">
        <f>IF($A1154="","",Tienda_1!D1154)</f>
        <v>0</v>
      </c>
      <c r="I1154">
        <f>IF($A1154="","",Tienda_1!H1154)</f>
        <v>5</v>
      </c>
      <c r="J1154">
        <f>IF($A1154="",0,IF(AND(OR('Cuadro-de-mando'!$B$4="(Todas)",'Cuadro-de-mando'!$B$4=$A1154),OR('Cuadro-de-mando'!$E$4="(Todas)",'Cuadro-de-mando'!$E$4=$B1154),OR('Cuadro-de-mando'!$H$4="(Todas)",'Cuadro-de-mando'!$H$4=$C1154),OR('Cuadro-de-mando'!$K$4="(Todas)",'Cuadro-de-mando'!$K$4=$E1154),OR('Cuadro-de-mando'!$N$4="(Todos)",'Cuadro-de-mando'!$N$4=$F1154)),1,0))</f>
        <v>1</v>
      </c>
    </row>
    <row r="1155" spans="1:10" x14ac:dyDescent="0.25">
      <c r="A1155" t="str">
        <f>IF(Tienda_1!$A1155="","","Tienda 1")</f>
        <v>Tienda 1</v>
      </c>
      <c r="B1155" t="str">
        <f>IF($A1155="","",Tienda_1!B1155)</f>
        <v>Electrodomésticos</v>
      </c>
      <c r="C1155" t="str">
        <f>IF($A1155="","",Tienda_1!G1155)</f>
        <v>Villavicencio</v>
      </c>
      <c r="D1155" t="str">
        <f>IF($A1155="","",Tienda_1!F1155)</f>
        <v>Pedro Gomez</v>
      </c>
      <c r="E1155" t="str">
        <f>IF($A1155="","",Tienda_1!I1155)</f>
        <v>Tarjeta de crédito</v>
      </c>
      <c r="F1155">
        <f>IF($A1155="","",VALUE(RIGHT(Tienda_1!E1155,4)))</f>
        <v>2020</v>
      </c>
      <c r="G1155">
        <f>IF($A1155="","",Tienda_1!C1155)</f>
        <v>735100</v>
      </c>
      <c r="H1155">
        <f>IF($A1155="","",Tienda_1!D1155)</f>
        <v>39800</v>
      </c>
      <c r="I1155">
        <f>IF($A1155="","",Tienda_1!H1155)</f>
        <v>3</v>
      </c>
      <c r="J1155">
        <f>IF($A1155="",0,IF(AND(OR('Cuadro-de-mando'!$B$4="(Todas)",'Cuadro-de-mando'!$B$4=$A1155),OR('Cuadro-de-mando'!$E$4="(Todas)",'Cuadro-de-mando'!$E$4=$B1155),OR('Cuadro-de-mando'!$H$4="(Todas)",'Cuadro-de-mando'!$H$4=$C1155),OR('Cuadro-de-mando'!$K$4="(Todas)",'Cuadro-de-mando'!$K$4=$E1155),OR('Cuadro-de-mando'!$N$4="(Todos)",'Cuadro-de-mando'!$N$4=$F1155)),1,0))</f>
        <v>1</v>
      </c>
    </row>
    <row r="1156" spans="1:10" x14ac:dyDescent="0.25">
      <c r="A1156" t="str">
        <f>IF(Tienda_1!$A1156="","","Tienda 1")</f>
        <v>Tienda 1</v>
      </c>
      <c r="B1156" t="str">
        <f>IF($A1156="","",Tienda_1!B1156)</f>
        <v>Electrónicos</v>
      </c>
      <c r="C1156" t="str">
        <f>IF($A1156="","",Tienda_1!G1156)</f>
        <v>Cartagena</v>
      </c>
      <c r="D1156" t="str">
        <f>IF($A1156="","",Tienda_1!F1156)</f>
        <v>Maria Alfonso</v>
      </c>
      <c r="E1156" t="str">
        <f>IF($A1156="","",Tienda_1!I1156)</f>
        <v>Cupón</v>
      </c>
      <c r="F1156">
        <f>IF($A1156="","",VALUE(RIGHT(Tienda_1!E1156,4)))</f>
        <v>2021</v>
      </c>
      <c r="G1156">
        <f>IF($A1156="","",Tienda_1!C1156)</f>
        <v>176400</v>
      </c>
      <c r="H1156">
        <f>IF($A1156="","",Tienda_1!D1156)</f>
        <v>9600</v>
      </c>
      <c r="I1156">
        <f>IF($A1156="","",Tienda_1!H1156)</f>
        <v>5</v>
      </c>
      <c r="J1156">
        <f>IF($A1156="",0,IF(AND(OR('Cuadro-de-mando'!$B$4="(Todas)",'Cuadro-de-mando'!$B$4=$A1156),OR('Cuadro-de-mando'!$E$4="(Todas)",'Cuadro-de-mando'!$E$4=$B1156),OR('Cuadro-de-mando'!$H$4="(Todas)",'Cuadro-de-mando'!$H$4=$C1156),OR('Cuadro-de-mando'!$K$4="(Todas)",'Cuadro-de-mando'!$K$4=$E1156),OR('Cuadro-de-mando'!$N$4="(Todos)",'Cuadro-de-mando'!$N$4=$F1156)),1,0))</f>
        <v>1</v>
      </c>
    </row>
    <row r="1157" spans="1:10" x14ac:dyDescent="0.25">
      <c r="A1157" t="str">
        <f>IF(Tienda_1!$A1157="","","Tienda 1")</f>
        <v>Tienda 1</v>
      </c>
      <c r="B1157" t="str">
        <f>IF($A1157="","",Tienda_1!B1157)</f>
        <v>Muebles</v>
      </c>
      <c r="C1157" t="str">
        <f>IF($A1157="","",Tienda_1!G1157)</f>
        <v>Villavicencio</v>
      </c>
      <c r="D1157" t="str">
        <f>IF($A1157="","",Tienda_1!F1157)</f>
        <v>Izabela de León</v>
      </c>
      <c r="E1157" t="str">
        <f>IF($A1157="","",Tienda_1!I1157)</f>
        <v>Tarjeta de crédito</v>
      </c>
      <c r="F1157">
        <f>IF($A1157="","",VALUE(RIGHT(Tienda_1!E1157,4)))</f>
        <v>2022</v>
      </c>
      <c r="G1157">
        <f>IF($A1157="","",Tienda_1!C1157)</f>
        <v>411800</v>
      </c>
      <c r="H1157">
        <f>IF($A1157="","",Tienda_1!D1157)</f>
        <v>26700</v>
      </c>
      <c r="I1157">
        <f>IF($A1157="","",Tienda_1!H1157)</f>
        <v>5</v>
      </c>
      <c r="J1157">
        <f>IF($A1157="",0,IF(AND(OR('Cuadro-de-mando'!$B$4="(Todas)",'Cuadro-de-mando'!$B$4=$A1157),OR('Cuadro-de-mando'!$E$4="(Todas)",'Cuadro-de-mando'!$E$4=$B1157),OR('Cuadro-de-mando'!$H$4="(Todas)",'Cuadro-de-mando'!$H$4=$C1157),OR('Cuadro-de-mando'!$K$4="(Todas)",'Cuadro-de-mando'!$K$4=$E1157),OR('Cuadro-de-mando'!$N$4="(Todos)",'Cuadro-de-mando'!$N$4=$F1157)),1,0))</f>
        <v>1</v>
      </c>
    </row>
    <row r="1158" spans="1:10" x14ac:dyDescent="0.25">
      <c r="A1158" t="str">
        <f>IF(Tienda_1!$A1158="","","Tienda 1")</f>
        <v>Tienda 1</v>
      </c>
      <c r="B1158" t="str">
        <f>IF($A1158="","",Tienda_1!B1158)</f>
        <v>Artículos para el hogar</v>
      </c>
      <c r="C1158" t="str">
        <f>IF($A1158="","",Tienda_1!G1158)</f>
        <v>Medellín</v>
      </c>
      <c r="D1158" t="str">
        <f>IF($A1158="","",Tienda_1!F1158)</f>
        <v>Beatriz Morales</v>
      </c>
      <c r="E1158" t="str">
        <f>IF($A1158="","",Tienda_1!I1158)</f>
        <v>Tarjeta de crédito</v>
      </c>
      <c r="F1158">
        <f>IF($A1158="","",VALUE(RIGHT(Tienda_1!E1158,4)))</f>
        <v>2021</v>
      </c>
      <c r="G1158">
        <f>IF($A1158="","",Tienda_1!C1158)</f>
        <v>221500</v>
      </c>
      <c r="H1158">
        <f>IF($A1158="","",Tienda_1!D1158)</f>
        <v>12000</v>
      </c>
      <c r="I1158">
        <f>IF($A1158="","",Tienda_1!H1158)</f>
        <v>1</v>
      </c>
      <c r="J1158">
        <f>IF($A1158="",0,IF(AND(OR('Cuadro-de-mando'!$B$4="(Todas)",'Cuadro-de-mando'!$B$4=$A1158),OR('Cuadro-de-mando'!$E$4="(Todas)",'Cuadro-de-mando'!$E$4=$B1158),OR('Cuadro-de-mando'!$H$4="(Todas)",'Cuadro-de-mando'!$H$4=$C1158),OR('Cuadro-de-mando'!$K$4="(Todas)",'Cuadro-de-mando'!$K$4=$E1158),OR('Cuadro-de-mando'!$N$4="(Todos)",'Cuadro-de-mando'!$N$4=$F1158)),1,0))</f>
        <v>1</v>
      </c>
    </row>
    <row r="1159" spans="1:10" x14ac:dyDescent="0.25">
      <c r="A1159" t="str">
        <f>IF(Tienda_1!$A1159="","","Tienda 1")</f>
        <v>Tienda 1</v>
      </c>
      <c r="B1159" t="str">
        <f>IF($A1159="","",Tienda_1!B1159)</f>
        <v>Muebles</v>
      </c>
      <c r="C1159" t="str">
        <f>IF($A1159="","",Tienda_1!G1159)</f>
        <v>Bogotá</v>
      </c>
      <c r="D1159" t="str">
        <f>IF($A1159="","",Tienda_1!F1159)</f>
        <v>Pedro Gomez</v>
      </c>
      <c r="E1159" t="str">
        <f>IF($A1159="","",Tienda_1!I1159)</f>
        <v>Tarjeta de crédito</v>
      </c>
      <c r="F1159">
        <f>IF($A1159="","",VALUE(RIGHT(Tienda_1!E1159,4)))</f>
        <v>2021</v>
      </c>
      <c r="G1159">
        <f>IF($A1159="","",Tienda_1!C1159)</f>
        <v>523900</v>
      </c>
      <c r="H1159">
        <f>IF($A1159="","",Tienda_1!D1159)</f>
        <v>26100</v>
      </c>
      <c r="I1159">
        <f>IF($A1159="","",Tienda_1!H1159)</f>
        <v>5</v>
      </c>
      <c r="J1159">
        <f>IF($A1159="",0,IF(AND(OR('Cuadro-de-mando'!$B$4="(Todas)",'Cuadro-de-mando'!$B$4=$A1159),OR('Cuadro-de-mando'!$E$4="(Todas)",'Cuadro-de-mando'!$E$4=$B1159),OR('Cuadro-de-mando'!$H$4="(Todas)",'Cuadro-de-mando'!$H$4=$C1159),OR('Cuadro-de-mando'!$K$4="(Todas)",'Cuadro-de-mando'!$K$4=$E1159),OR('Cuadro-de-mando'!$N$4="(Todos)",'Cuadro-de-mando'!$N$4=$F1159)),1,0))</f>
        <v>1</v>
      </c>
    </row>
    <row r="1160" spans="1:10" x14ac:dyDescent="0.25">
      <c r="A1160" t="str">
        <f>IF(Tienda_1!$A1160="","","Tienda 1")</f>
        <v>Tienda 1</v>
      </c>
      <c r="B1160" t="str">
        <f>IF($A1160="","",Tienda_1!B1160)</f>
        <v>Deportes y diversión</v>
      </c>
      <c r="C1160" t="str">
        <f>IF($A1160="","",Tienda_1!G1160)</f>
        <v>Medellín</v>
      </c>
      <c r="D1160" t="str">
        <f>IF($A1160="","",Tienda_1!F1160)</f>
        <v>Blanca Ramirez</v>
      </c>
      <c r="E1160" t="str">
        <f>IF($A1160="","",Tienda_1!I1160)</f>
        <v>Nequi</v>
      </c>
      <c r="F1160">
        <f>IF($A1160="","",VALUE(RIGHT(Tienda_1!E1160,4)))</f>
        <v>2022</v>
      </c>
      <c r="G1160">
        <f>IF($A1160="","",Tienda_1!C1160)</f>
        <v>37600</v>
      </c>
      <c r="H1160">
        <f>IF($A1160="","",Tienda_1!D1160)</f>
        <v>0</v>
      </c>
      <c r="I1160">
        <f>IF($A1160="","",Tienda_1!H1160)</f>
        <v>5</v>
      </c>
      <c r="J1160">
        <f>IF($A1160="",0,IF(AND(OR('Cuadro-de-mando'!$B$4="(Todas)",'Cuadro-de-mando'!$B$4=$A1160),OR('Cuadro-de-mando'!$E$4="(Todas)",'Cuadro-de-mando'!$E$4=$B1160),OR('Cuadro-de-mando'!$H$4="(Todas)",'Cuadro-de-mando'!$H$4=$C1160),OR('Cuadro-de-mando'!$K$4="(Todas)",'Cuadro-de-mando'!$K$4=$E1160),OR('Cuadro-de-mando'!$N$4="(Todos)",'Cuadro-de-mando'!$N$4=$F1160)),1,0))</f>
        <v>1</v>
      </c>
    </row>
    <row r="1161" spans="1:10" x14ac:dyDescent="0.25">
      <c r="A1161" t="str">
        <f>IF(Tienda_1!$A1161="","","Tienda 1")</f>
        <v>Tienda 1</v>
      </c>
      <c r="B1161" t="str">
        <f>IF($A1161="","",Tienda_1!B1161)</f>
        <v>Libros</v>
      </c>
      <c r="C1161" t="str">
        <f>IF($A1161="","",Tienda_1!G1161)</f>
        <v>Medellín</v>
      </c>
      <c r="D1161" t="str">
        <f>IF($A1161="","",Tienda_1!F1161)</f>
        <v>Felipe Santos</v>
      </c>
      <c r="E1161" t="str">
        <f>IF($A1161="","",Tienda_1!I1161)</f>
        <v>Tarjeta de crédito</v>
      </c>
      <c r="F1161">
        <f>IF($A1161="","",VALUE(RIGHT(Tienda_1!E1161,4)))</f>
        <v>2021</v>
      </c>
      <c r="G1161">
        <f>IF($A1161="","",Tienda_1!C1161)</f>
        <v>47300</v>
      </c>
      <c r="H1161">
        <f>IF($A1161="","",Tienda_1!D1161)</f>
        <v>2900</v>
      </c>
      <c r="I1161">
        <f>IF($A1161="","",Tienda_1!H1161)</f>
        <v>5</v>
      </c>
      <c r="J1161">
        <f>IF($A1161="",0,IF(AND(OR('Cuadro-de-mando'!$B$4="(Todas)",'Cuadro-de-mando'!$B$4=$A1161),OR('Cuadro-de-mando'!$E$4="(Todas)",'Cuadro-de-mando'!$E$4=$B1161),OR('Cuadro-de-mando'!$H$4="(Todas)",'Cuadro-de-mando'!$H$4=$C1161),OR('Cuadro-de-mando'!$K$4="(Todas)",'Cuadro-de-mando'!$K$4=$E1161),OR('Cuadro-de-mando'!$N$4="(Todos)",'Cuadro-de-mando'!$N$4=$F1161)),1,0))</f>
        <v>1</v>
      </c>
    </row>
    <row r="1162" spans="1:10" x14ac:dyDescent="0.25">
      <c r="A1162" t="str">
        <f>IF(Tienda_1!$A1162="","","Tienda 1")</f>
        <v>Tienda 1</v>
      </c>
      <c r="B1162" t="str">
        <f>IF($A1162="","",Tienda_1!B1162)</f>
        <v>Electrodomésticos</v>
      </c>
      <c r="C1162" t="str">
        <f>IF($A1162="","",Tienda_1!G1162)</f>
        <v>Bucaramanga</v>
      </c>
      <c r="D1162" t="str">
        <f>IF($A1162="","",Tienda_1!F1162)</f>
        <v>Maria Alfonso</v>
      </c>
      <c r="E1162" t="str">
        <f>IF($A1162="","",Tienda_1!I1162)</f>
        <v>Tarjeta de crédito</v>
      </c>
      <c r="F1162">
        <f>IF($A1162="","",VALUE(RIGHT(Tienda_1!E1162,4)))</f>
        <v>2022</v>
      </c>
      <c r="G1162">
        <f>IF($A1162="","",Tienda_1!C1162)</f>
        <v>1381300</v>
      </c>
      <c r="H1162">
        <f>IF($A1162="","",Tienda_1!D1162)</f>
        <v>73800</v>
      </c>
      <c r="I1162">
        <f>IF($A1162="","",Tienda_1!H1162)</f>
        <v>5</v>
      </c>
      <c r="J1162">
        <f>IF($A1162="",0,IF(AND(OR('Cuadro-de-mando'!$B$4="(Todas)",'Cuadro-de-mando'!$B$4=$A1162),OR('Cuadro-de-mando'!$E$4="(Todas)",'Cuadro-de-mando'!$E$4=$B1162),OR('Cuadro-de-mando'!$H$4="(Todas)",'Cuadro-de-mando'!$H$4=$C1162),OR('Cuadro-de-mando'!$K$4="(Todas)",'Cuadro-de-mando'!$K$4=$E1162),OR('Cuadro-de-mando'!$N$4="(Todos)",'Cuadro-de-mando'!$N$4=$F1162)),1,0))</f>
        <v>1</v>
      </c>
    </row>
    <row r="1163" spans="1:10" x14ac:dyDescent="0.25">
      <c r="A1163" t="str">
        <f>IF(Tienda_1!$A1163="","","Tienda 1")</f>
        <v>Tienda 1</v>
      </c>
      <c r="B1163" t="str">
        <f>IF($A1163="","",Tienda_1!B1163)</f>
        <v>Muebles</v>
      </c>
      <c r="C1163" t="str">
        <f>IF($A1163="","",Tienda_1!G1163)</f>
        <v>Medellín</v>
      </c>
      <c r="D1163" t="str">
        <f>IF($A1163="","",Tienda_1!F1163)</f>
        <v>Beatriz Morales</v>
      </c>
      <c r="E1163" t="str">
        <f>IF($A1163="","",Tienda_1!I1163)</f>
        <v>Tarjeta de crédito</v>
      </c>
      <c r="F1163">
        <f>IF($A1163="","",VALUE(RIGHT(Tienda_1!E1163,4)))</f>
        <v>2023</v>
      </c>
      <c r="G1163">
        <f>IF($A1163="","",Tienda_1!C1163)</f>
        <v>265700</v>
      </c>
      <c r="H1163">
        <f>IF($A1163="","",Tienda_1!D1163)</f>
        <v>15200</v>
      </c>
      <c r="I1163">
        <f>IF($A1163="","",Tienda_1!H1163)</f>
        <v>5</v>
      </c>
      <c r="J1163">
        <f>IF($A1163="",0,IF(AND(OR('Cuadro-de-mando'!$B$4="(Todas)",'Cuadro-de-mando'!$B$4=$A1163),OR('Cuadro-de-mando'!$E$4="(Todas)",'Cuadro-de-mando'!$E$4=$B1163),OR('Cuadro-de-mando'!$H$4="(Todas)",'Cuadro-de-mando'!$H$4=$C1163),OR('Cuadro-de-mando'!$K$4="(Todas)",'Cuadro-de-mando'!$K$4=$E1163),OR('Cuadro-de-mando'!$N$4="(Todos)",'Cuadro-de-mando'!$N$4=$F1163)),1,0))</f>
        <v>1</v>
      </c>
    </row>
    <row r="1164" spans="1:10" x14ac:dyDescent="0.25">
      <c r="A1164" t="str">
        <f>IF(Tienda_1!$A1164="","","Tienda 1")</f>
        <v>Tienda 1</v>
      </c>
      <c r="B1164" t="str">
        <f>IF($A1164="","",Tienda_1!B1164)</f>
        <v>Instrumentos musicales</v>
      </c>
      <c r="C1164" t="str">
        <f>IF($A1164="","",Tienda_1!G1164)</f>
        <v>Bogotá</v>
      </c>
      <c r="D1164" t="str">
        <f>IF($A1164="","",Tienda_1!F1164)</f>
        <v>Santiago Silva</v>
      </c>
      <c r="E1164" t="str">
        <f>IF($A1164="","",Tienda_1!I1164)</f>
        <v>Nequi</v>
      </c>
      <c r="F1164">
        <f>IF($A1164="","",VALUE(RIGHT(Tienda_1!E1164,4)))</f>
        <v>2020</v>
      </c>
      <c r="G1164">
        <f>IF($A1164="","",Tienda_1!C1164)</f>
        <v>73100</v>
      </c>
      <c r="H1164">
        <f>IF($A1164="","",Tienda_1!D1164)</f>
        <v>4300</v>
      </c>
      <c r="I1164">
        <f>IF($A1164="","",Tienda_1!H1164)</f>
        <v>5</v>
      </c>
      <c r="J1164">
        <f>IF($A1164="",0,IF(AND(OR('Cuadro-de-mando'!$B$4="(Todas)",'Cuadro-de-mando'!$B$4=$A1164),OR('Cuadro-de-mando'!$E$4="(Todas)",'Cuadro-de-mando'!$E$4=$B1164),OR('Cuadro-de-mando'!$H$4="(Todas)",'Cuadro-de-mando'!$H$4=$C1164),OR('Cuadro-de-mando'!$K$4="(Todas)",'Cuadro-de-mando'!$K$4=$E1164),OR('Cuadro-de-mando'!$N$4="(Todos)",'Cuadro-de-mando'!$N$4=$F1164)),1,0))</f>
        <v>1</v>
      </c>
    </row>
    <row r="1165" spans="1:10" x14ac:dyDescent="0.25">
      <c r="A1165" t="str">
        <f>IF(Tienda_1!$A1165="","","Tienda 1")</f>
        <v>Tienda 1</v>
      </c>
      <c r="B1165" t="str">
        <f>IF($A1165="","",Tienda_1!B1165)</f>
        <v>Muebles</v>
      </c>
      <c r="C1165" t="str">
        <f>IF($A1165="","",Tienda_1!G1165)</f>
        <v>Bogotá</v>
      </c>
      <c r="D1165" t="str">
        <f>IF($A1165="","",Tienda_1!F1165)</f>
        <v>Lucas Olivera</v>
      </c>
      <c r="E1165" t="str">
        <f>IF($A1165="","",Tienda_1!I1165)</f>
        <v>Tarjeta de crédito</v>
      </c>
      <c r="F1165">
        <f>IF($A1165="","",VALUE(RIGHT(Tienda_1!E1165,4)))</f>
        <v>2021</v>
      </c>
      <c r="G1165">
        <f>IF($A1165="","",Tienda_1!C1165)</f>
        <v>329400</v>
      </c>
      <c r="H1165">
        <f>IF($A1165="","",Tienda_1!D1165)</f>
        <v>17900</v>
      </c>
      <c r="I1165">
        <f>IF($A1165="","",Tienda_1!H1165)</f>
        <v>4</v>
      </c>
      <c r="J1165">
        <f>IF($A1165="",0,IF(AND(OR('Cuadro-de-mando'!$B$4="(Todas)",'Cuadro-de-mando'!$B$4=$A1165),OR('Cuadro-de-mando'!$E$4="(Todas)",'Cuadro-de-mando'!$E$4=$B1165),OR('Cuadro-de-mando'!$H$4="(Todas)",'Cuadro-de-mando'!$H$4=$C1165),OR('Cuadro-de-mando'!$K$4="(Todas)",'Cuadro-de-mando'!$K$4=$E1165),OR('Cuadro-de-mando'!$N$4="(Todos)",'Cuadro-de-mando'!$N$4=$F1165)),1,0))</f>
        <v>1</v>
      </c>
    </row>
    <row r="1166" spans="1:10" x14ac:dyDescent="0.25">
      <c r="A1166" t="str">
        <f>IF(Tienda_1!$A1166="","","Tienda 1")</f>
        <v>Tienda 1</v>
      </c>
      <c r="B1166" t="str">
        <f>IF($A1166="","",Tienda_1!B1166)</f>
        <v>Juguetes</v>
      </c>
      <c r="C1166" t="str">
        <f>IF($A1166="","",Tienda_1!G1166)</f>
        <v>Pereira</v>
      </c>
      <c r="D1166" t="str">
        <f>IF($A1166="","",Tienda_1!F1166)</f>
        <v>Izabela de León</v>
      </c>
      <c r="E1166" t="str">
        <f>IF($A1166="","",Tienda_1!I1166)</f>
        <v>Cupón</v>
      </c>
      <c r="F1166">
        <f>IF($A1166="","",VALUE(RIGHT(Tienda_1!E1166,4)))</f>
        <v>2021</v>
      </c>
      <c r="G1166">
        <f>IF($A1166="","",Tienda_1!C1166)</f>
        <v>11400</v>
      </c>
      <c r="H1166">
        <f>IF($A1166="","",Tienda_1!D1166)</f>
        <v>800</v>
      </c>
      <c r="I1166">
        <f>IF($A1166="","",Tienda_1!H1166)</f>
        <v>1</v>
      </c>
      <c r="J1166">
        <f>IF($A1166="",0,IF(AND(OR('Cuadro-de-mando'!$B$4="(Todas)",'Cuadro-de-mando'!$B$4=$A1166),OR('Cuadro-de-mando'!$E$4="(Todas)",'Cuadro-de-mando'!$E$4=$B1166),OR('Cuadro-de-mando'!$H$4="(Todas)",'Cuadro-de-mando'!$H$4=$C1166),OR('Cuadro-de-mando'!$K$4="(Todas)",'Cuadro-de-mando'!$K$4=$E1166),OR('Cuadro-de-mando'!$N$4="(Todos)",'Cuadro-de-mando'!$N$4=$F1166)),1,0))</f>
        <v>1</v>
      </c>
    </row>
    <row r="1167" spans="1:10" x14ac:dyDescent="0.25">
      <c r="A1167" t="str">
        <f>IF(Tienda_1!$A1167="","","Tienda 1")</f>
        <v>Tienda 1</v>
      </c>
      <c r="B1167" t="str">
        <f>IF($A1167="","",Tienda_1!B1167)</f>
        <v>Electrónicos</v>
      </c>
      <c r="C1167" t="str">
        <f>IF($A1167="","",Tienda_1!G1167)</f>
        <v>Cali</v>
      </c>
      <c r="D1167" t="str">
        <f>IF($A1167="","",Tienda_1!F1167)</f>
        <v>Felipe Santos</v>
      </c>
      <c r="E1167" t="str">
        <f>IF($A1167="","",Tienda_1!I1167)</f>
        <v>Tarjeta de crédito</v>
      </c>
      <c r="F1167">
        <f>IF($A1167="","",VALUE(RIGHT(Tienda_1!E1167,4)))</f>
        <v>2020</v>
      </c>
      <c r="G1167">
        <f>IF($A1167="","",Tienda_1!C1167)</f>
        <v>1107100</v>
      </c>
      <c r="H1167">
        <f>IF($A1167="","",Tienda_1!D1167)</f>
        <v>59200</v>
      </c>
      <c r="I1167">
        <f>IF($A1167="","",Tienda_1!H1167)</f>
        <v>5</v>
      </c>
      <c r="J1167">
        <f>IF($A1167="",0,IF(AND(OR('Cuadro-de-mando'!$B$4="(Todas)",'Cuadro-de-mando'!$B$4=$A1167),OR('Cuadro-de-mando'!$E$4="(Todas)",'Cuadro-de-mando'!$E$4=$B1167),OR('Cuadro-de-mando'!$H$4="(Todas)",'Cuadro-de-mando'!$H$4=$C1167),OR('Cuadro-de-mando'!$K$4="(Todas)",'Cuadro-de-mando'!$K$4=$E1167),OR('Cuadro-de-mando'!$N$4="(Todos)",'Cuadro-de-mando'!$N$4=$F1167)),1,0))</f>
        <v>1</v>
      </c>
    </row>
    <row r="1168" spans="1:10" x14ac:dyDescent="0.25">
      <c r="A1168" t="str">
        <f>IF(Tienda_1!$A1168="","","Tienda 1")</f>
        <v>Tienda 1</v>
      </c>
      <c r="B1168" t="str">
        <f>IF($A1168="","",Tienda_1!B1168)</f>
        <v>Electrónicos</v>
      </c>
      <c r="C1168" t="str">
        <f>IF($A1168="","",Tienda_1!G1168)</f>
        <v>Bogotá</v>
      </c>
      <c r="D1168" t="str">
        <f>IF($A1168="","",Tienda_1!F1168)</f>
        <v>Camila Rivera</v>
      </c>
      <c r="E1168" t="str">
        <f>IF($A1168="","",Tienda_1!I1168)</f>
        <v>Tarjeta de crédito</v>
      </c>
      <c r="F1168">
        <f>IF($A1168="","",VALUE(RIGHT(Tienda_1!E1168,4)))</f>
        <v>2020</v>
      </c>
      <c r="G1168">
        <f>IF($A1168="","",Tienda_1!C1168)</f>
        <v>2084600</v>
      </c>
      <c r="H1168">
        <f>IF($A1168="","",Tienda_1!D1168)</f>
        <v>111400</v>
      </c>
      <c r="I1168">
        <f>IF($A1168="","",Tienda_1!H1168)</f>
        <v>5</v>
      </c>
      <c r="J1168">
        <f>IF($A1168="",0,IF(AND(OR('Cuadro-de-mando'!$B$4="(Todas)",'Cuadro-de-mando'!$B$4=$A1168),OR('Cuadro-de-mando'!$E$4="(Todas)",'Cuadro-de-mando'!$E$4=$B1168),OR('Cuadro-de-mando'!$H$4="(Todas)",'Cuadro-de-mando'!$H$4=$C1168),OR('Cuadro-de-mando'!$K$4="(Todas)",'Cuadro-de-mando'!$K$4=$E1168),OR('Cuadro-de-mando'!$N$4="(Todos)",'Cuadro-de-mando'!$N$4=$F1168)),1,0))</f>
        <v>1</v>
      </c>
    </row>
    <row r="1169" spans="1:10" x14ac:dyDescent="0.25">
      <c r="A1169" t="str">
        <f>IF(Tienda_1!$A1169="","","Tienda 1")</f>
        <v>Tienda 1</v>
      </c>
      <c r="B1169" t="str">
        <f>IF($A1169="","",Tienda_1!B1169)</f>
        <v>Muebles</v>
      </c>
      <c r="C1169" t="str">
        <f>IF($A1169="","",Tienda_1!G1169)</f>
        <v>Bogotá</v>
      </c>
      <c r="D1169" t="str">
        <f>IF($A1169="","",Tienda_1!F1169)</f>
        <v>Maria Alfonso</v>
      </c>
      <c r="E1169" t="str">
        <f>IF($A1169="","",Tienda_1!I1169)</f>
        <v>Tarjeta de crédito</v>
      </c>
      <c r="F1169">
        <f>IF($A1169="","",VALUE(RIGHT(Tienda_1!E1169,4)))</f>
        <v>2022</v>
      </c>
      <c r="G1169">
        <f>IF($A1169="","",Tienda_1!C1169)</f>
        <v>971700</v>
      </c>
      <c r="H1169">
        <f>IF($A1169="","",Tienda_1!D1169)</f>
        <v>49900</v>
      </c>
      <c r="I1169">
        <f>IF($A1169="","",Tienda_1!H1169)</f>
        <v>4</v>
      </c>
      <c r="J1169">
        <f>IF($A1169="",0,IF(AND(OR('Cuadro-de-mando'!$B$4="(Todas)",'Cuadro-de-mando'!$B$4=$A1169),OR('Cuadro-de-mando'!$E$4="(Todas)",'Cuadro-de-mando'!$E$4=$B1169),OR('Cuadro-de-mando'!$H$4="(Todas)",'Cuadro-de-mando'!$H$4=$C1169),OR('Cuadro-de-mando'!$K$4="(Todas)",'Cuadro-de-mando'!$K$4=$E1169),OR('Cuadro-de-mando'!$N$4="(Todos)",'Cuadro-de-mando'!$N$4=$F1169)),1,0))</f>
        <v>1</v>
      </c>
    </row>
    <row r="1170" spans="1:10" x14ac:dyDescent="0.25">
      <c r="A1170" t="str">
        <f>IF(Tienda_1!$A1170="","","Tienda 1")</f>
        <v>Tienda 1</v>
      </c>
      <c r="B1170" t="str">
        <f>IF($A1170="","",Tienda_1!B1170)</f>
        <v>Deportes y diversión</v>
      </c>
      <c r="C1170" t="str">
        <f>IF($A1170="","",Tienda_1!G1170)</f>
        <v>Medellín</v>
      </c>
      <c r="D1170" t="str">
        <f>IF($A1170="","",Tienda_1!F1170)</f>
        <v>Camila Rivera</v>
      </c>
      <c r="E1170" t="str">
        <f>IF($A1170="","",Tienda_1!I1170)</f>
        <v>Tarjeta de crédito</v>
      </c>
      <c r="F1170">
        <f>IF($A1170="","",VALUE(RIGHT(Tienda_1!E1170,4)))</f>
        <v>2023</v>
      </c>
      <c r="G1170">
        <f>IF($A1170="","",Tienda_1!C1170)</f>
        <v>20200</v>
      </c>
      <c r="H1170">
        <f>IF($A1170="","",Tienda_1!D1170)</f>
        <v>0</v>
      </c>
      <c r="I1170">
        <f>IF($A1170="","",Tienda_1!H1170)</f>
        <v>1</v>
      </c>
      <c r="J1170">
        <f>IF($A1170="",0,IF(AND(OR('Cuadro-de-mando'!$B$4="(Todas)",'Cuadro-de-mando'!$B$4=$A1170),OR('Cuadro-de-mando'!$E$4="(Todas)",'Cuadro-de-mando'!$E$4=$B1170),OR('Cuadro-de-mando'!$H$4="(Todas)",'Cuadro-de-mando'!$H$4=$C1170),OR('Cuadro-de-mando'!$K$4="(Todas)",'Cuadro-de-mando'!$K$4=$E1170),OR('Cuadro-de-mando'!$N$4="(Todos)",'Cuadro-de-mando'!$N$4=$F1170)),1,0))</f>
        <v>1</v>
      </c>
    </row>
    <row r="1171" spans="1:10" x14ac:dyDescent="0.25">
      <c r="A1171" t="str">
        <f>IF(Tienda_1!$A1171="","","Tienda 1")</f>
        <v>Tienda 1</v>
      </c>
      <c r="B1171" t="str">
        <f>IF($A1171="","",Tienda_1!B1171)</f>
        <v>Electrónicos</v>
      </c>
      <c r="C1171" t="str">
        <f>IF($A1171="","",Tienda_1!G1171)</f>
        <v>Medellín</v>
      </c>
      <c r="D1171" t="str">
        <f>IF($A1171="","",Tienda_1!F1171)</f>
        <v>Juliana Costa</v>
      </c>
      <c r="E1171" t="str">
        <f>IF($A1171="","",Tienda_1!I1171)</f>
        <v>Tarjeta de crédito</v>
      </c>
      <c r="F1171">
        <f>IF($A1171="","",VALUE(RIGHT(Tienda_1!E1171,4)))</f>
        <v>2021</v>
      </c>
      <c r="G1171">
        <f>IF($A1171="","",Tienda_1!C1171)</f>
        <v>202000</v>
      </c>
      <c r="H1171">
        <f>IF($A1171="","",Tienda_1!D1171)</f>
        <v>11000</v>
      </c>
      <c r="I1171">
        <f>IF($A1171="","",Tienda_1!H1171)</f>
        <v>5</v>
      </c>
      <c r="J1171">
        <f>IF($A1171="",0,IF(AND(OR('Cuadro-de-mando'!$B$4="(Todas)",'Cuadro-de-mando'!$B$4=$A1171),OR('Cuadro-de-mando'!$E$4="(Todas)",'Cuadro-de-mando'!$E$4=$B1171),OR('Cuadro-de-mando'!$H$4="(Todas)",'Cuadro-de-mando'!$H$4=$C1171),OR('Cuadro-de-mando'!$K$4="(Todas)",'Cuadro-de-mando'!$K$4=$E1171),OR('Cuadro-de-mando'!$N$4="(Todos)",'Cuadro-de-mando'!$N$4=$F1171)),1,0))</f>
        <v>1</v>
      </c>
    </row>
    <row r="1172" spans="1:10" x14ac:dyDescent="0.25">
      <c r="A1172" t="str">
        <f>IF(Tienda_1!$A1172="","","Tienda 1")</f>
        <v>Tienda 1</v>
      </c>
      <c r="B1172" t="str">
        <f>IF($A1172="","",Tienda_1!B1172)</f>
        <v>Instrumentos musicales</v>
      </c>
      <c r="C1172" t="str">
        <f>IF($A1172="","",Tienda_1!G1172)</f>
        <v>Pasto</v>
      </c>
      <c r="D1172" t="str">
        <f>IF($A1172="","",Tienda_1!F1172)</f>
        <v>Rafael Acosta</v>
      </c>
      <c r="E1172" t="str">
        <f>IF($A1172="","",Tienda_1!I1172)</f>
        <v>Tarjeta de crédito</v>
      </c>
      <c r="F1172">
        <f>IF($A1172="","",VALUE(RIGHT(Tienda_1!E1172,4)))</f>
        <v>2020</v>
      </c>
      <c r="G1172">
        <f>IF($A1172="","",Tienda_1!C1172)</f>
        <v>808000</v>
      </c>
      <c r="H1172">
        <f>IF($A1172="","",Tienda_1!D1172)</f>
        <v>43200</v>
      </c>
      <c r="I1172">
        <f>IF($A1172="","",Tienda_1!H1172)</f>
        <v>5</v>
      </c>
      <c r="J1172">
        <f>IF($A1172="",0,IF(AND(OR('Cuadro-de-mando'!$B$4="(Todas)",'Cuadro-de-mando'!$B$4=$A1172),OR('Cuadro-de-mando'!$E$4="(Todas)",'Cuadro-de-mando'!$E$4=$B1172),OR('Cuadro-de-mando'!$H$4="(Todas)",'Cuadro-de-mando'!$H$4=$C1172),OR('Cuadro-de-mando'!$K$4="(Todas)",'Cuadro-de-mando'!$K$4=$E1172),OR('Cuadro-de-mando'!$N$4="(Todos)",'Cuadro-de-mando'!$N$4=$F1172)),1,0))</f>
        <v>1</v>
      </c>
    </row>
    <row r="1173" spans="1:10" x14ac:dyDescent="0.25">
      <c r="A1173" t="str">
        <f>IF(Tienda_1!$A1173="","","Tienda 1")</f>
        <v>Tienda 1</v>
      </c>
      <c r="B1173" t="str">
        <f>IF($A1173="","",Tienda_1!B1173)</f>
        <v>Muebles</v>
      </c>
      <c r="C1173" t="str">
        <f>IF($A1173="","",Tienda_1!G1173)</f>
        <v>Medellín</v>
      </c>
      <c r="D1173" t="str">
        <f>IF($A1173="","",Tienda_1!F1173)</f>
        <v>Pedro Gomez</v>
      </c>
      <c r="E1173" t="str">
        <f>IF($A1173="","",Tienda_1!I1173)</f>
        <v>Tarjeta de crédito</v>
      </c>
      <c r="F1173">
        <f>IF($A1173="","",VALUE(RIGHT(Tienda_1!E1173,4)))</f>
        <v>2022</v>
      </c>
      <c r="G1173">
        <f>IF($A1173="","",Tienda_1!C1173)</f>
        <v>147400</v>
      </c>
      <c r="H1173">
        <f>IF($A1173="","",Tienda_1!D1173)</f>
        <v>12500</v>
      </c>
      <c r="I1173">
        <f>IF($A1173="","",Tienda_1!H1173)</f>
        <v>1</v>
      </c>
      <c r="J1173">
        <f>IF($A1173="",0,IF(AND(OR('Cuadro-de-mando'!$B$4="(Todas)",'Cuadro-de-mando'!$B$4=$A1173),OR('Cuadro-de-mando'!$E$4="(Todas)",'Cuadro-de-mando'!$E$4=$B1173),OR('Cuadro-de-mando'!$H$4="(Todas)",'Cuadro-de-mando'!$H$4=$C1173),OR('Cuadro-de-mando'!$K$4="(Todas)",'Cuadro-de-mando'!$K$4=$E1173),OR('Cuadro-de-mando'!$N$4="(Todos)",'Cuadro-de-mando'!$N$4=$F1173)),1,0))</f>
        <v>1</v>
      </c>
    </row>
    <row r="1174" spans="1:10" x14ac:dyDescent="0.25">
      <c r="A1174" t="str">
        <f>IF(Tienda_1!$A1174="","","Tienda 1")</f>
        <v>Tienda 1</v>
      </c>
      <c r="B1174" t="str">
        <f>IF($A1174="","",Tienda_1!B1174)</f>
        <v>Juguetes</v>
      </c>
      <c r="C1174" t="str">
        <f>IF($A1174="","",Tienda_1!G1174)</f>
        <v>Bogotá</v>
      </c>
      <c r="D1174" t="str">
        <f>IF($A1174="","",Tienda_1!F1174)</f>
        <v>Camila Rivera</v>
      </c>
      <c r="E1174" t="str">
        <f>IF($A1174="","",Tienda_1!I1174)</f>
        <v>Tarjeta de crédito</v>
      </c>
      <c r="F1174">
        <f>IF($A1174="","",VALUE(RIGHT(Tienda_1!E1174,4)))</f>
        <v>2021</v>
      </c>
      <c r="G1174">
        <f>IF($A1174="","",Tienda_1!C1174)</f>
        <v>61300</v>
      </c>
      <c r="H1174">
        <f>IF($A1174="","",Tienda_1!D1174)</f>
        <v>3700</v>
      </c>
      <c r="I1174">
        <f>IF($A1174="","",Tienda_1!H1174)</f>
        <v>5</v>
      </c>
      <c r="J1174">
        <f>IF($A1174="",0,IF(AND(OR('Cuadro-de-mando'!$B$4="(Todas)",'Cuadro-de-mando'!$B$4=$A1174),OR('Cuadro-de-mando'!$E$4="(Todas)",'Cuadro-de-mando'!$E$4=$B1174),OR('Cuadro-de-mando'!$H$4="(Todas)",'Cuadro-de-mando'!$H$4=$C1174),OR('Cuadro-de-mando'!$K$4="(Todas)",'Cuadro-de-mando'!$K$4=$E1174),OR('Cuadro-de-mando'!$N$4="(Todos)",'Cuadro-de-mando'!$N$4=$F1174)),1,0))</f>
        <v>1</v>
      </c>
    </row>
    <row r="1175" spans="1:10" x14ac:dyDescent="0.25">
      <c r="A1175" t="str">
        <f>IF(Tienda_1!$A1175="","","Tienda 1")</f>
        <v>Tienda 1</v>
      </c>
      <c r="B1175" t="str">
        <f>IF($A1175="","",Tienda_1!B1175)</f>
        <v>Juguetes</v>
      </c>
      <c r="C1175" t="str">
        <f>IF($A1175="","",Tienda_1!G1175)</f>
        <v>Medellín</v>
      </c>
      <c r="D1175" t="str">
        <f>IF($A1175="","",Tienda_1!F1175)</f>
        <v>Pedro Gomez</v>
      </c>
      <c r="E1175" t="str">
        <f>IF($A1175="","",Tienda_1!I1175)</f>
        <v>Tarjeta de crédito</v>
      </c>
      <c r="F1175">
        <f>IF($A1175="","",VALUE(RIGHT(Tienda_1!E1175,4)))</f>
        <v>2022</v>
      </c>
      <c r="G1175">
        <f>IF($A1175="","",Tienda_1!C1175)</f>
        <v>83500</v>
      </c>
      <c r="H1175">
        <f>IF($A1175="","",Tienda_1!D1175)</f>
        <v>9200</v>
      </c>
      <c r="I1175">
        <f>IF($A1175="","",Tienda_1!H1175)</f>
        <v>5</v>
      </c>
      <c r="J1175">
        <f>IF($A1175="",0,IF(AND(OR('Cuadro-de-mando'!$B$4="(Todas)",'Cuadro-de-mando'!$B$4=$A1175),OR('Cuadro-de-mando'!$E$4="(Todas)",'Cuadro-de-mando'!$E$4=$B1175),OR('Cuadro-de-mando'!$H$4="(Todas)",'Cuadro-de-mando'!$H$4=$C1175),OR('Cuadro-de-mando'!$K$4="(Todas)",'Cuadro-de-mando'!$K$4=$E1175),OR('Cuadro-de-mando'!$N$4="(Todos)",'Cuadro-de-mando'!$N$4=$F1175)),1,0))</f>
        <v>1</v>
      </c>
    </row>
    <row r="1176" spans="1:10" x14ac:dyDescent="0.25">
      <c r="A1176" t="str">
        <f>IF(Tienda_1!$A1176="","","Tienda 1")</f>
        <v>Tienda 1</v>
      </c>
      <c r="B1176" t="str">
        <f>IF($A1176="","",Tienda_1!B1176)</f>
        <v>Artículos para el hogar</v>
      </c>
      <c r="C1176" t="str">
        <f>IF($A1176="","",Tienda_1!G1176)</f>
        <v>Bogotá</v>
      </c>
      <c r="D1176" t="str">
        <f>IF($A1176="","",Tienda_1!F1176)</f>
        <v>Blanca Ramirez</v>
      </c>
      <c r="E1176" t="str">
        <f>IF($A1176="","",Tienda_1!I1176)</f>
        <v>Nequi</v>
      </c>
      <c r="F1176">
        <f>IF($A1176="","",VALUE(RIGHT(Tienda_1!E1176,4)))</f>
        <v>2022</v>
      </c>
      <c r="G1176">
        <f>IF($A1176="","",Tienda_1!C1176)</f>
        <v>114900</v>
      </c>
      <c r="H1176">
        <f>IF($A1176="","",Tienda_1!D1176)</f>
        <v>6500</v>
      </c>
      <c r="I1176">
        <f>IF($A1176="","",Tienda_1!H1176)</f>
        <v>3</v>
      </c>
      <c r="J1176">
        <f>IF($A1176="",0,IF(AND(OR('Cuadro-de-mando'!$B$4="(Todas)",'Cuadro-de-mando'!$B$4=$A1176),OR('Cuadro-de-mando'!$E$4="(Todas)",'Cuadro-de-mando'!$E$4=$B1176),OR('Cuadro-de-mando'!$H$4="(Todas)",'Cuadro-de-mando'!$H$4=$C1176),OR('Cuadro-de-mando'!$K$4="(Todas)",'Cuadro-de-mando'!$K$4=$E1176),OR('Cuadro-de-mando'!$N$4="(Todos)",'Cuadro-de-mando'!$N$4=$F1176)),1,0))</f>
        <v>1</v>
      </c>
    </row>
    <row r="1177" spans="1:10" x14ac:dyDescent="0.25">
      <c r="A1177" t="str">
        <f>IF(Tienda_1!$A1177="","","Tienda 1")</f>
        <v>Tienda 1</v>
      </c>
      <c r="B1177" t="str">
        <f>IF($A1177="","",Tienda_1!B1177)</f>
        <v>Muebles</v>
      </c>
      <c r="C1177" t="str">
        <f>IF($A1177="","",Tienda_1!G1177)</f>
        <v>Bogotá</v>
      </c>
      <c r="D1177" t="str">
        <f>IF($A1177="","",Tienda_1!F1177)</f>
        <v>Felipe Santos</v>
      </c>
      <c r="E1177" t="str">
        <f>IF($A1177="","",Tienda_1!I1177)</f>
        <v>Tarjeta de crédito</v>
      </c>
      <c r="F1177">
        <f>IF($A1177="","",VALUE(RIGHT(Tienda_1!E1177,4)))</f>
        <v>2020</v>
      </c>
      <c r="G1177">
        <f>IF($A1177="","",Tienda_1!C1177)</f>
        <v>255800</v>
      </c>
      <c r="H1177">
        <f>IF($A1177="","",Tienda_1!D1177)</f>
        <v>13800</v>
      </c>
      <c r="I1177">
        <f>IF($A1177="","",Tienda_1!H1177)</f>
        <v>5</v>
      </c>
      <c r="J1177">
        <f>IF($A1177="",0,IF(AND(OR('Cuadro-de-mando'!$B$4="(Todas)",'Cuadro-de-mando'!$B$4=$A1177),OR('Cuadro-de-mando'!$E$4="(Todas)",'Cuadro-de-mando'!$E$4=$B1177),OR('Cuadro-de-mando'!$H$4="(Todas)",'Cuadro-de-mando'!$H$4=$C1177),OR('Cuadro-de-mando'!$K$4="(Todas)",'Cuadro-de-mando'!$K$4=$E1177),OR('Cuadro-de-mando'!$N$4="(Todos)",'Cuadro-de-mando'!$N$4=$F1177)),1,0))</f>
        <v>1</v>
      </c>
    </row>
    <row r="1178" spans="1:10" x14ac:dyDescent="0.25">
      <c r="A1178" t="str">
        <f>IF(Tienda_1!$A1178="","","Tienda 1")</f>
        <v>Tienda 1</v>
      </c>
      <c r="B1178" t="str">
        <f>IF($A1178="","",Tienda_1!B1178)</f>
        <v>Artículos para el hogar</v>
      </c>
      <c r="C1178" t="str">
        <f>IF($A1178="","",Tienda_1!G1178)</f>
        <v>Medellín</v>
      </c>
      <c r="D1178" t="str">
        <f>IF($A1178="","",Tienda_1!F1178)</f>
        <v>Felipe Santos</v>
      </c>
      <c r="E1178" t="str">
        <f>IF($A1178="","",Tienda_1!I1178)</f>
        <v>Tarjeta de crédito</v>
      </c>
      <c r="F1178">
        <f>IF($A1178="","",VALUE(RIGHT(Tienda_1!E1178,4)))</f>
        <v>2020</v>
      </c>
      <c r="G1178">
        <f>IF($A1178="","",Tienda_1!C1178)</f>
        <v>74300</v>
      </c>
      <c r="H1178">
        <f>IF($A1178="","",Tienda_1!D1178)</f>
        <v>10000</v>
      </c>
      <c r="I1178">
        <f>IF($A1178="","",Tienda_1!H1178)</f>
        <v>5</v>
      </c>
      <c r="J1178">
        <f>IF($A1178="",0,IF(AND(OR('Cuadro-de-mando'!$B$4="(Todas)",'Cuadro-de-mando'!$B$4=$A1178),OR('Cuadro-de-mando'!$E$4="(Todas)",'Cuadro-de-mando'!$E$4=$B1178),OR('Cuadro-de-mando'!$H$4="(Todas)",'Cuadro-de-mando'!$H$4=$C1178),OR('Cuadro-de-mando'!$K$4="(Todas)",'Cuadro-de-mando'!$K$4=$E1178),OR('Cuadro-de-mando'!$N$4="(Todos)",'Cuadro-de-mando'!$N$4=$F1178)),1,0))</f>
        <v>1</v>
      </c>
    </row>
    <row r="1179" spans="1:10" x14ac:dyDescent="0.25">
      <c r="A1179" t="str">
        <f>IF(Tienda_1!$A1179="","","Tienda 1")</f>
        <v>Tienda 1</v>
      </c>
      <c r="B1179" t="str">
        <f>IF($A1179="","",Tienda_1!B1179)</f>
        <v>Electrónicos</v>
      </c>
      <c r="C1179" t="str">
        <f>IF($A1179="","",Tienda_1!G1179)</f>
        <v>Barranquilla</v>
      </c>
      <c r="D1179" t="str">
        <f>IF($A1179="","",Tienda_1!F1179)</f>
        <v>Juliana Costa</v>
      </c>
      <c r="E1179" t="str">
        <f>IF($A1179="","",Tienda_1!I1179)</f>
        <v>Cupón</v>
      </c>
      <c r="F1179">
        <f>IF($A1179="","",VALUE(RIGHT(Tienda_1!E1179,4)))</f>
        <v>2021</v>
      </c>
      <c r="G1179">
        <f>IF($A1179="","",Tienda_1!C1179)</f>
        <v>125300</v>
      </c>
      <c r="H1179">
        <f>IF($A1179="","",Tienda_1!D1179)</f>
        <v>12500</v>
      </c>
      <c r="I1179">
        <f>IF($A1179="","",Tienda_1!H1179)</f>
        <v>3</v>
      </c>
      <c r="J1179">
        <f>IF($A1179="",0,IF(AND(OR('Cuadro-de-mando'!$B$4="(Todas)",'Cuadro-de-mando'!$B$4=$A1179),OR('Cuadro-de-mando'!$E$4="(Todas)",'Cuadro-de-mando'!$E$4=$B1179),OR('Cuadro-de-mando'!$H$4="(Todas)",'Cuadro-de-mando'!$H$4=$C1179),OR('Cuadro-de-mando'!$K$4="(Todas)",'Cuadro-de-mando'!$K$4=$E1179),OR('Cuadro-de-mando'!$N$4="(Todos)",'Cuadro-de-mando'!$N$4=$F1179)),1,0))</f>
        <v>1</v>
      </c>
    </row>
    <row r="1180" spans="1:10" x14ac:dyDescent="0.25">
      <c r="A1180" t="str">
        <f>IF(Tienda_1!$A1180="","","Tienda 1")</f>
        <v>Tienda 1</v>
      </c>
      <c r="B1180" t="str">
        <f>IF($A1180="","",Tienda_1!B1180)</f>
        <v>Instrumentos musicales</v>
      </c>
      <c r="C1180" t="str">
        <f>IF($A1180="","",Tienda_1!G1180)</f>
        <v>Medellín</v>
      </c>
      <c r="D1180" t="str">
        <f>IF($A1180="","",Tienda_1!F1180)</f>
        <v>Rafael Acosta</v>
      </c>
      <c r="E1180" t="str">
        <f>IF($A1180="","",Tienda_1!I1180)</f>
        <v>Tarjeta de crédito</v>
      </c>
      <c r="F1180">
        <f>IF($A1180="","",VALUE(RIGHT(Tienda_1!E1180,4)))</f>
        <v>2020</v>
      </c>
      <c r="G1180">
        <f>IF($A1180="","",Tienda_1!C1180)</f>
        <v>700600</v>
      </c>
      <c r="H1180">
        <f>IF($A1180="","",Tienda_1!D1180)</f>
        <v>35500</v>
      </c>
      <c r="I1180">
        <f>IF($A1180="","",Tienda_1!H1180)</f>
        <v>5</v>
      </c>
      <c r="J1180">
        <f>IF($A1180="",0,IF(AND(OR('Cuadro-de-mando'!$B$4="(Todas)",'Cuadro-de-mando'!$B$4=$A1180),OR('Cuadro-de-mando'!$E$4="(Todas)",'Cuadro-de-mando'!$E$4=$B1180),OR('Cuadro-de-mando'!$H$4="(Todas)",'Cuadro-de-mando'!$H$4=$C1180),OR('Cuadro-de-mando'!$K$4="(Todas)",'Cuadro-de-mando'!$K$4=$E1180),OR('Cuadro-de-mando'!$N$4="(Todos)",'Cuadro-de-mando'!$N$4=$F1180)),1,0))</f>
        <v>1</v>
      </c>
    </row>
    <row r="1181" spans="1:10" x14ac:dyDescent="0.25">
      <c r="A1181" t="str">
        <f>IF(Tienda_1!$A1181="","","Tienda 1")</f>
        <v>Tienda 1</v>
      </c>
      <c r="B1181" t="str">
        <f>IF($A1181="","",Tienda_1!B1181)</f>
        <v>Electrónicos</v>
      </c>
      <c r="C1181" t="str">
        <f>IF($A1181="","",Tienda_1!G1181)</f>
        <v>Riohacha</v>
      </c>
      <c r="D1181" t="str">
        <f>IF($A1181="","",Tienda_1!F1181)</f>
        <v>Rafael Acosta</v>
      </c>
      <c r="E1181" t="str">
        <f>IF($A1181="","",Tienda_1!I1181)</f>
        <v>Tarjeta de crédito</v>
      </c>
      <c r="F1181">
        <f>IF($A1181="","",VALUE(RIGHT(Tienda_1!E1181,4)))</f>
        <v>2022</v>
      </c>
      <c r="G1181">
        <f>IF($A1181="","",Tienda_1!C1181)</f>
        <v>193200</v>
      </c>
      <c r="H1181">
        <f>IF($A1181="","",Tienda_1!D1181)</f>
        <v>10700</v>
      </c>
      <c r="I1181">
        <f>IF($A1181="","",Tienda_1!H1181)</f>
        <v>4</v>
      </c>
      <c r="J1181">
        <f>IF($A1181="",0,IF(AND(OR('Cuadro-de-mando'!$B$4="(Todas)",'Cuadro-de-mando'!$B$4=$A1181),OR('Cuadro-de-mando'!$E$4="(Todas)",'Cuadro-de-mando'!$E$4=$B1181),OR('Cuadro-de-mando'!$H$4="(Todas)",'Cuadro-de-mando'!$H$4=$C1181),OR('Cuadro-de-mando'!$K$4="(Todas)",'Cuadro-de-mando'!$K$4=$E1181),OR('Cuadro-de-mando'!$N$4="(Todos)",'Cuadro-de-mando'!$N$4=$F1181)),1,0))</f>
        <v>1</v>
      </c>
    </row>
    <row r="1182" spans="1:10" x14ac:dyDescent="0.25">
      <c r="A1182" t="str">
        <f>IF(Tienda_1!$A1182="","","Tienda 1")</f>
        <v>Tienda 1</v>
      </c>
      <c r="B1182" t="str">
        <f>IF($A1182="","",Tienda_1!B1182)</f>
        <v>Electrónicos</v>
      </c>
      <c r="C1182" t="str">
        <f>IF($A1182="","",Tienda_1!G1182)</f>
        <v>Cali</v>
      </c>
      <c r="D1182" t="str">
        <f>IF($A1182="","",Tienda_1!F1182)</f>
        <v>Camila Rivera</v>
      </c>
      <c r="E1182" t="str">
        <f>IF($A1182="","",Tienda_1!I1182)</f>
        <v>Tarjeta de crédito</v>
      </c>
      <c r="F1182">
        <f>IF($A1182="","",VALUE(RIGHT(Tienda_1!E1182,4)))</f>
        <v>2022</v>
      </c>
      <c r="G1182">
        <f>IF($A1182="","",Tienda_1!C1182)</f>
        <v>919400</v>
      </c>
      <c r="H1182">
        <f>IF($A1182="","",Tienda_1!D1182)</f>
        <v>47100</v>
      </c>
      <c r="I1182">
        <f>IF($A1182="","",Tienda_1!H1182)</f>
        <v>4</v>
      </c>
      <c r="J1182">
        <f>IF($A1182="",0,IF(AND(OR('Cuadro-de-mando'!$B$4="(Todas)",'Cuadro-de-mando'!$B$4=$A1182),OR('Cuadro-de-mando'!$E$4="(Todas)",'Cuadro-de-mando'!$E$4=$B1182),OR('Cuadro-de-mando'!$H$4="(Todas)",'Cuadro-de-mando'!$H$4=$C1182),OR('Cuadro-de-mando'!$K$4="(Todas)",'Cuadro-de-mando'!$K$4=$E1182),OR('Cuadro-de-mando'!$N$4="(Todos)",'Cuadro-de-mando'!$N$4=$F1182)),1,0))</f>
        <v>1</v>
      </c>
    </row>
    <row r="1183" spans="1:10" x14ac:dyDescent="0.25">
      <c r="A1183" t="str">
        <f>IF(Tienda_1!$A1183="","","Tienda 1")</f>
        <v>Tienda 1</v>
      </c>
      <c r="B1183" t="str">
        <f>IF($A1183="","",Tienda_1!B1183)</f>
        <v>Juguetes</v>
      </c>
      <c r="C1183" t="str">
        <f>IF($A1183="","",Tienda_1!G1183)</f>
        <v>Pereira</v>
      </c>
      <c r="D1183" t="str">
        <f>IF($A1183="","",Tienda_1!F1183)</f>
        <v>Blanca Ramirez</v>
      </c>
      <c r="E1183" t="str">
        <f>IF($A1183="","",Tienda_1!I1183)</f>
        <v>Cupón</v>
      </c>
      <c r="F1183">
        <f>IF($A1183="","",VALUE(RIGHT(Tienda_1!E1183,4)))</f>
        <v>2020</v>
      </c>
      <c r="G1183">
        <f>IF($A1183="","",Tienda_1!C1183)</f>
        <v>17700</v>
      </c>
      <c r="H1183">
        <f>IF($A1183="","",Tienda_1!D1183)</f>
        <v>1500</v>
      </c>
      <c r="I1183">
        <f>IF($A1183="","",Tienda_1!H1183)</f>
        <v>3</v>
      </c>
      <c r="J1183">
        <f>IF($A1183="",0,IF(AND(OR('Cuadro-de-mando'!$B$4="(Todas)",'Cuadro-de-mando'!$B$4=$A1183),OR('Cuadro-de-mando'!$E$4="(Todas)",'Cuadro-de-mando'!$E$4=$B1183),OR('Cuadro-de-mando'!$H$4="(Todas)",'Cuadro-de-mando'!$H$4=$C1183),OR('Cuadro-de-mando'!$K$4="(Todas)",'Cuadro-de-mando'!$K$4=$E1183),OR('Cuadro-de-mando'!$N$4="(Todos)",'Cuadro-de-mando'!$N$4=$F1183)),1,0))</f>
        <v>1</v>
      </c>
    </row>
    <row r="1184" spans="1:10" x14ac:dyDescent="0.25">
      <c r="A1184" t="str">
        <f>IF(Tienda_1!$A1184="","","Tienda 1")</f>
        <v>Tienda 1</v>
      </c>
      <c r="B1184" t="str">
        <f>IF($A1184="","",Tienda_1!B1184)</f>
        <v>Muebles</v>
      </c>
      <c r="C1184" t="str">
        <f>IF($A1184="","",Tienda_1!G1184)</f>
        <v>Bogotá</v>
      </c>
      <c r="D1184" t="str">
        <f>IF($A1184="","",Tienda_1!F1184)</f>
        <v>Rafael Acosta</v>
      </c>
      <c r="E1184" t="str">
        <f>IF($A1184="","",Tienda_1!I1184)</f>
        <v>Cupón</v>
      </c>
      <c r="F1184">
        <f>IF($A1184="","",VALUE(RIGHT(Tienda_1!E1184,4)))</f>
        <v>2022</v>
      </c>
      <c r="G1184">
        <f>IF($A1184="","",Tienda_1!C1184)</f>
        <v>513600</v>
      </c>
      <c r="H1184">
        <f>IF($A1184="","",Tienda_1!D1184)</f>
        <v>25500</v>
      </c>
      <c r="I1184">
        <f>IF($A1184="","",Tienda_1!H1184)</f>
        <v>5</v>
      </c>
      <c r="J1184">
        <f>IF($A1184="",0,IF(AND(OR('Cuadro-de-mando'!$B$4="(Todas)",'Cuadro-de-mando'!$B$4=$A1184),OR('Cuadro-de-mando'!$E$4="(Todas)",'Cuadro-de-mando'!$E$4=$B1184),OR('Cuadro-de-mando'!$H$4="(Todas)",'Cuadro-de-mando'!$H$4=$C1184),OR('Cuadro-de-mando'!$K$4="(Todas)",'Cuadro-de-mando'!$K$4=$E1184),OR('Cuadro-de-mando'!$N$4="(Todos)",'Cuadro-de-mando'!$N$4=$F1184)),1,0))</f>
        <v>1</v>
      </c>
    </row>
    <row r="1185" spans="1:10" x14ac:dyDescent="0.25">
      <c r="A1185" t="str">
        <f>IF(Tienda_1!$A1185="","","Tienda 1")</f>
        <v>Tienda 1</v>
      </c>
      <c r="B1185" t="str">
        <f>IF($A1185="","",Tienda_1!B1185)</f>
        <v>Electrónicos</v>
      </c>
      <c r="C1185" t="str">
        <f>IF($A1185="","",Tienda_1!G1185)</f>
        <v>Bogotá</v>
      </c>
      <c r="D1185" t="str">
        <f>IF($A1185="","",Tienda_1!F1185)</f>
        <v>Lucas Olivera</v>
      </c>
      <c r="E1185" t="str">
        <f>IF($A1185="","",Tienda_1!I1185)</f>
        <v>Cupón</v>
      </c>
      <c r="F1185">
        <f>IF($A1185="","",VALUE(RIGHT(Tienda_1!E1185,4)))</f>
        <v>2020</v>
      </c>
      <c r="G1185">
        <f>IF($A1185="","",Tienda_1!C1185)</f>
        <v>1721900</v>
      </c>
      <c r="H1185">
        <f>IF($A1185="","",Tienda_1!D1185)</f>
        <v>91900</v>
      </c>
      <c r="I1185">
        <f>IF($A1185="","",Tienda_1!H1185)</f>
        <v>5</v>
      </c>
      <c r="J1185">
        <f>IF($A1185="",0,IF(AND(OR('Cuadro-de-mando'!$B$4="(Todas)",'Cuadro-de-mando'!$B$4=$A1185),OR('Cuadro-de-mando'!$E$4="(Todas)",'Cuadro-de-mando'!$E$4=$B1185),OR('Cuadro-de-mando'!$H$4="(Todas)",'Cuadro-de-mando'!$H$4=$C1185),OR('Cuadro-de-mando'!$K$4="(Todas)",'Cuadro-de-mando'!$K$4=$E1185),OR('Cuadro-de-mando'!$N$4="(Todos)",'Cuadro-de-mando'!$N$4=$F1185)),1,0))</f>
        <v>1</v>
      </c>
    </row>
    <row r="1186" spans="1:10" x14ac:dyDescent="0.25">
      <c r="A1186" t="str">
        <f>IF(Tienda_1!$A1186="","","Tienda 1")</f>
        <v>Tienda 1</v>
      </c>
      <c r="B1186" t="str">
        <f>IF($A1186="","",Tienda_1!B1186)</f>
        <v>Electrónicos</v>
      </c>
      <c r="C1186" t="str">
        <f>IF($A1186="","",Tienda_1!G1186)</f>
        <v>Pereira</v>
      </c>
      <c r="D1186" t="str">
        <f>IF($A1186="","",Tienda_1!F1186)</f>
        <v>Rafael Acosta</v>
      </c>
      <c r="E1186" t="str">
        <f>IF($A1186="","",Tienda_1!I1186)</f>
        <v>Tarjeta de crédito</v>
      </c>
      <c r="F1186">
        <f>IF($A1186="","",VALUE(RIGHT(Tienda_1!E1186,4)))</f>
        <v>2021</v>
      </c>
      <c r="G1186">
        <f>IF($A1186="","",Tienda_1!C1186)</f>
        <v>696900</v>
      </c>
      <c r="H1186">
        <f>IF($A1186="","",Tienda_1!D1186)</f>
        <v>37300</v>
      </c>
      <c r="I1186">
        <f>IF($A1186="","",Tienda_1!H1186)</f>
        <v>3</v>
      </c>
      <c r="J1186">
        <f>IF($A1186="",0,IF(AND(OR('Cuadro-de-mando'!$B$4="(Todas)",'Cuadro-de-mando'!$B$4=$A1186),OR('Cuadro-de-mando'!$E$4="(Todas)",'Cuadro-de-mando'!$E$4=$B1186),OR('Cuadro-de-mando'!$H$4="(Todas)",'Cuadro-de-mando'!$H$4=$C1186),OR('Cuadro-de-mando'!$K$4="(Todas)",'Cuadro-de-mando'!$K$4=$E1186),OR('Cuadro-de-mando'!$N$4="(Todos)",'Cuadro-de-mando'!$N$4=$F1186)),1,0))</f>
        <v>1</v>
      </c>
    </row>
    <row r="1187" spans="1:10" x14ac:dyDescent="0.25">
      <c r="A1187" t="str">
        <f>IF(Tienda_1!$A1187="","","Tienda 1")</f>
        <v>Tienda 1</v>
      </c>
      <c r="B1187" t="str">
        <f>IF($A1187="","",Tienda_1!B1187)</f>
        <v>Muebles</v>
      </c>
      <c r="C1187" t="str">
        <f>IF($A1187="","",Tienda_1!G1187)</f>
        <v>Medellín</v>
      </c>
      <c r="D1187" t="str">
        <f>IF($A1187="","",Tienda_1!F1187)</f>
        <v>Juan Fernandez</v>
      </c>
      <c r="E1187" t="str">
        <f>IF($A1187="","",Tienda_1!I1187)</f>
        <v>Tarjeta de crédito</v>
      </c>
      <c r="F1187">
        <f>IF($A1187="","",VALUE(RIGHT(Tienda_1!E1187,4)))</f>
        <v>2022</v>
      </c>
      <c r="G1187">
        <f>IF($A1187="","",Tienda_1!C1187)</f>
        <v>509900</v>
      </c>
      <c r="H1187">
        <f>IF($A1187="","",Tienda_1!D1187)</f>
        <v>27600</v>
      </c>
      <c r="I1187">
        <f>IF($A1187="","",Tienda_1!H1187)</f>
        <v>5</v>
      </c>
      <c r="J1187">
        <f>IF($A1187="",0,IF(AND(OR('Cuadro-de-mando'!$B$4="(Todas)",'Cuadro-de-mando'!$B$4=$A1187),OR('Cuadro-de-mando'!$E$4="(Todas)",'Cuadro-de-mando'!$E$4=$B1187),OR('Cuadro-de-mando'!$H$4="(Todas)",'Cuadro-de-mando'!$H$4=$C1187),OR('Cuadro-de-mando'!$K$4="(Todas)",'Cuadro-de-mando'!$K$4=$E1187),OR('Cuadro-de-mando'!$N$4="(Todos)",'Cuadro-de-mando'!$N$4=$F1187)),1,0))</f>
        <v>1</v>
      </c>
    </row>
    <row r="1188" spans="1:10" x14ac:dyDescent="0.25">
      <c r="A1188" t="str">
        <f>IF(Tienda_1!$A1188="","","Tienda 1")</f>
        <v>Tienda 1</v>
      </c>
      <c r="B1188" t="str">
        <f>IF($A1188="","",Tienda_1!B1188)</f>
        <v>Artículos para el hogar</v>
      </c>
      <c r="C1188" t="str">
        <f>IF($A1188="","",Tienda_1!G1188)</f>
        <v>Cali</v>
      </c>
      <c r="D1188" t="str">
        <f>IF($A1188="","",Tienda_1!F1188)</f>
        <v>Camila Rivera</v>
      </c>
      <c r="E1188" t="str">
        <f>IF($A1188="","",Tienda_1!I1188)</f>
        <v>Tarjeta de crédito</v>
      </c>
      <c r="F1188">
        <f>IF($A1188="","",VALUE(RIGHT(Tienda_1!E1188,4)))</f>
        <v>2020</v>
      </c>
      <c r="G1188">
        <f>IF($A1188="","",Tienda_1!C1188)</f>
        <v>53700</v>
      </c>
      <c r="H1188">
        <f>IF($A1188="","",Tienda_1!D1188)</f>
        <v>1000</v>
      </c>
      <c r="I1188">
        <f>IF($A1188="","",Tienda_1!H1188)</f>
        <v>5</v>
      </c>
      <c r="J1188">
        <f>IF($A1188="",0,IF(AND(OR('Cuadro-de-mando'!$B$4="(Todas)",'Cuadro-de-mando'!$B$4=$A1188),OR('Cuadro-de-mando'!$E$4="(Todas)",'Cuadro-de-mando'!$E$4=$B1188),OR('Cuadro-de-mando'!$H$4="(Todas)",'Cuadro-de-mando'!$H$4=$C1188),OR('Cuadro-de-mando'!$K$4="(Todas)",'Cuadro-de-mando'!$K$4=$E1188),OR('Cuadro-de-mando'!$N$4="(Todos)",'Cuadro-de-mando'!$N$4=$F1188)),1,0))</f>
        <v>1</v>
      </c>
    </row>
    <row r="1189" spans="1:10" x14ac:dyDescent="0.25">
      <c r="A1189" t="str">
        <f>IF(Tienda_1!$A1189="","","Tienda 1")</f>
        <v>Tienda 1</v>
      </c>
      <c r="B1189" t="str">
        <f>IF($A1189="","",Tienda_1!B1189)</f>
        <v>Electrónicos</v>
      </c>
      <c r="C1189" t="str">
        <f>IF($A1189="","",Tienda_1!G1189)</f>
        <v>Bogotá</v>
      </c>
      <c r="D1189" t="str">
        <f>IF($A1189="","",Tienda_1!F1189)</f>
        <v>Ángel Rodriguez</v>
      </c>
      <c r="E1189" t="str">
        <f>IF($A1189="","",Tienda_1!I1189)</f>
        <v>Nequi</v>
      </c>
      <c r="F1189">
        <f>IF($A1189="","",VALUE(RIGHT(Tienda_1!E1189,4)))</f>
        <v>2022</v>
      </c>
      <c r="G1189">
        <f>IF($A1189="","",Tienda_1!C1189)</f>
        <v>288200</v>
      </c>
      <c r="H1189">
        <f>IF($A1189="","",Tienda_1!D1189)</f>
        <v>15700</v>
      </c>
      <c r="I1189">
        <f>IF($A1189="","",Tienda_1!H1189)</f>
        <v>5</v>
      </c>
      <c r="J1189">
        <f>IF($A1189="",0,IF(AND(OR('Cuadro-de-mando'!$B$4="(Todas)",'Cuadro-de-mando'!$B$4=$A1189),OR('Cuadro-de-mando'!$E$4="(Todas)",'Cuadro-de-mando'!$E$4=$B1189),OR('Cuadro-de-mando'!$H$4="(Todas)",'Cuadro-de-mando'!$H$4=$C1189),OR('Cuadro-de-mando'!$K$4="(Todas)",'Cuadro-de-mando'!$K$4=$E1189),OR('Cuadro-de-mando'!$N$4="(Todos)",'Cuadro-de-mando'!$N$4=$F1189)),1,0))</f>
        <v>1</v>
      </c>
    </row>
    <row r="1190" spans="1:10" x14ac:dyDescent="0.25">
      <c r="A1190" t="str">
        <f>IF(Tienda_1!$A1190="","","Tienda 1")</f>
        <v>Tienda 1</v>
      </c>
      <c r="B1190" t="str">
        <f>IF($A1190="","",Tienda_1!B1190)</f>
        <v>Muebles</v>
      </c>
      <c r="C1190" t="str">
        <f>IF($A1190="","",Tienda_1!G1190)</f>
        <v>Pasto</v>
      </c>
      <c r="D1190" t="str">
        <f>IF($A1190="","",Tienda_1!F1190)</f>
        <v>Felipe Santos</v>
      </c>
      <c r="E1190" t="str">
        <f>IF($A1190="","",Tienda_1!I1190)</f>
        <v>Tarjeta de crédito</v>
      </c>
      <c r="F1190">
        <f>IF($A1190="","",VALUE(RIGHT(Tienda_1!E1190,4)))</f>
        <v>2021</v>
      </c>
      <c r="G1190">
        <f>IF($A1190="","",Tienda_1!C1190)</f>
        <v>477500</v>
      </c>
      <c r="H1190">
        <f>IF($A1190="","",Tienda_1!D1190)</f>
        <v>23600</v>
      </c>
      <c r="I1190">
        <f>IF($A1190="","",Tienda_1!H1190)</f>
        <v>5</v>
      </c>
      <c r="J1190">
        <f>IF($A1190="",0,IF(AND(OR('Cuadro-de-mando'!$B$4="(Todas)",'Cuadro-de-mando'!$B$4=$A1190),OR('Cuadro-de-mando'!$E$4="(Todas)",'Cuadro-de-mando'!$E$4=$B1190),OR('Cuadro-de-mando'!$H$4="(Todas)",'Cuadro-de-mando'!$H$4=$C1190),OR('Cuadro-de-mando'!$K$4="(Todas)",'Cuadro-de-mando'!$K$4=$E1190),OR('Cuadro-de-mando'!$N$4="(Todos)",'Cuadro-de-mando'!$N$4=$F1190)),1,0))</f>
        <v>1</v>
      </c>
    </row>
    <row r="1191" spans="1:10" x14ac:dyDescent="0.25">
      <c r="A1191" t="str">
        <f>IF(Tienda_1!$A1191="","","Tienda 1")</f>
        <v>Tienda 1</v>
      </c>
      <c r="B1191" t="str">
        <f>IF($A1191="","",Tienda_1!B1191)</f>
        <v>Juguetes</v>
      </c>
      <c r="C1191" t="str">
        <f>IF($A1191="","",Tienda_1!G1191)</f>
        <v>Armenia</v>
      </c>
      <c r="D1191" t="str">
        <f>IF($A1191="","",Tienda_1!F1191)</f>
        <v>Lucas Olivera</v>
      </c>
      <c r="E1191" t="str">
        <f>IF($A1191="","",Tienda_1!I1191)</f>
        <v>Tarjeta de crédito</v>
      </c>
      <c r="F1191">
        <f>IF($A1191="","",VALUE(RIGHT(Tienda_1!E1191,4)))</f>
        <v>2020</v>
      </c>
      <c r="G1191">
        <f>IF($A1191="","",Tienda_1!C1191)</f>
        <v>63600</v>
      </c>
      <c r="H1191">
        <f>IF($A1191="","",Tienda_1!D1191)</f>
        <v>1600</v>
      </c>
      <c r="I1191">
        <f>IF($A1191="","",Tienda_1!H1191)</f>
        <v>1</v>
      </c>
      <c r="J1191">
        <f>IF($A1191="",0,IF(AND(OR('Cuadro-de-mando'!$B$4="(Todas)",'Cuadro-de-mando'!$B$4=$A1191),OR('Cuadro-de-mando'!$E$4="(Todas)",'Cuadro-de-mando'!$E$4=$B1191),OR('Cuadro-de-mando'!$H$4="(Todas)",'Cuadro-de-mando'!$H$4=$C1191),OR('Cuadro-de-mando'!$K$4="(Todas)",'Cuadro-de-mando'!$K$4=$E1191),OR('Cuadro-de-mando'!$N$4="(Todos)",'Cuadro-de-mando'!$N$4=$F1191)),1,0))</f>
        <v>1</v>
      </c>
    </row>
    <row r="1192" spans="1:10" x14ac:dyDescent="0.25">
      <c r="A1192" t="str">
        <f>IF(Tienda_1!$A1192="","","Tienda 1")</f>
        <v>Tienda 1</v>
      </c>
      <c r="B1192" t="str">
        <f>IF($A1192="","",Tienda_1!B1192)</f>
        <v>Libros</v>
      </c>
      <c r="C1192" t="str">
        <f>IF($A1192="","",Tienda_1!G1192)</f>
        <v>Medellín</v>
      </c>
      <c r="D1192" t="str">
        <f>IF($A1192="","",Tienda_1!F1192)</f>
        <v>Lucas Olivera</v>
      </c>
      <c r="E1192" t="str">
        <f>IF($A1192="","",Tienda_1!I1192)</f>
        <v>Cupón</v>
      </c>
      <c r="F1192">
        <f>IF($A1192="","",VALUE(RIGHT(Tienda_1!E1192,4)))</f>
        <v>2020</v>
      </c>
      <c r="G1192">
        <f>IF($A1192="","",Tienda_1!C1192)</f>
        <v>66000</v>
      </c>
      <c r="H1192">
        <f>IF($A1192="","",Tienda_1!D1192)</f>
        <v>3700</v>
      </c>
      <c r="I1192">
        <f>IF($A1192="","",Tienda_1!H1192)</f>
        <v>5</v>
      </c>
      <c r="J1192">
        <f>IF($A1192="",0,IF(AND(OR('Cuadro-de-mando'!$B$4="(Todas)",'Cuadro-de-mando'!$B$4=$A1192),OR('Cuadro-de-mando'!$E$4="(Todas)",'Cuadro-de-mando'!$E$4=$B1192),OR('Cuadro-de-mando'!$H$4="(Todas)",'Cuadro-de-mando'!$H$4=$C1192),OR('Cuadro-de-mando'!$K$4="(Todas)",'Cuadro-de-mando'!$K$4=$E1192),OR('Cuadro-de-mando'!$N$4="(Todos)",'Cuadro-de-mando'!$N$4=$F1192)),1,0))</f>
        <v>1</v>
      </c>
    </row>
    <row r="1193" spans="1:10" x14ac:dyDescent="0.25">
      <c r="A1193" t="str">
        <f>IF(Tienda_1!$A1193="","","Tienda 1")</f>
        <v>Tienda 1</v>
      </c>
      <c r="B1193" t="str">
        <f>IF($A1193="","",Tienda_1!B1193)</f>
        <v>Deportes y diversión</v>
      </c>
      <c r="C1193" t="str">
        <f>IF($A1193="","",Tienda_1!G1193)</f>
        <v>Bogotá</v>
      </c>
      <c r="D1193" t="str">
        <f>IF($A1193="","",Tienda_1!F1193)</f>
        <v>Beatriz Morales</v>
      </c>
      <c r="E1193" t="str">
        <f>IF($A1193="","",Tienda_1!I1193)</f>
        <v>Tarjeta de crédito</v>
      </c>
      <c r="F1193">
        <f>IF($A1193="","",VALUE(RIGHT(Tienda_1!E1193,4)))</f>
        <v>2020</v>
      </c>
      <c r="G1193">
        <f>IF($A1193="","",Tienda_1!C1193)</f>
        <v>10500</v>
      </c>
      <c r="H1193">
        <f>IF($A1193="","",Tienda_1!D1193)</f>
        <v>0</v>
      </c>
      <c r="I1193">
        <f>IF($A1193="","",Tienda_1!H1193)</f>
        <v>5</v>
      </c>
      <c r="J1193">
        <f>IF($A1193="",0,IF(AND(OR('Cuadro-de-mando'!$B$4="(Todas)",'Cuadro-de-mando'!$B$4=$A1193),OR('Cuadro-de-mando'!$E$4="(Todas)",'Cuadro-de-mando'!$E$4=$B1193),OR('Cuadro-de-mando'!$H$4="(Todas)",'Cuadro-de-mando'!$H$4=$C1193),OR('Cuadro-de-mando'!$K$4="(Todas)",'Cuadro-de-mando'!$K$4=$E1193),OR('Cuadro-de-mando'!$N$4="(Todos)",'Cuadro-de-mando'!$N$4=$F1193)),1,0))</f>
        <v>1</v>
      </c>
    </row>
    <row r="1194" spans="1:10" x14ac:dyDescent="0.25">
      <c r="A1194" t="str">
        <f>IF(Tienda_1!$A1194="","","Tienda 1")</f>
        <v>Tienda 1</v>
      </c>
      <c r="B1194" t="str">
        <f>IF($A1194="","",Tienda_1!B1194)</f>
        <v>Muebles</v>
      </c>
      <c r="C1194" t="str">
        <f>IF($A1194="","",Tienda_1!G1194)</f>
        <v>Bogotá</v>
      </c>
      <c r="D1194" t="str">
        <f>IF($A1194="","",Tienda_1!F1194)</f>
        <v>Pedro Gomez</v>
      </c>
      <c r="E1194" t="str">
        <f>IF($A1194="","",Tienda_1!I1194)</f>
        <v>Tarjeta de crédito</v>
      </c>
      <c r="F1194">
        <f>IF($A1194="","",VALUE(RIGHT(Tienda_1!E1194,4)))</f>
        <v>2021</v>
      </c>
      <c r="G1194">
        <f>IF($A1194="","",Tienda_1!C1194)</f>
        <v>339700</v>
      </c>
      <c r="H1194">
        <f>IF($A1194="","",Tienda_1!D1194)</f>
        <v>18800</v>
      </c>
      <c r="I1194">
        <f>IF($A1194="","",Tienda_1!H1194)</f>
        <v>4</v>
      </c>
      <c r="J1194">
        <f>IF($A1194="",0,IF(AND(OR('Cuadro-de-mando'!$B$4="(Todas)",'Cuadro-de-mando'!$B$4=$A1194),OR('Cuadro-de-mando'!$E$4="(Todas)",'Cuadro-de-mando'!$E$4=$B1194),OR('Cuadro-de-mando'!$H$4="(Todas)",'Cuadro-de-mando'!$H$4=$C1194),OR('Cuadro-de-mando'!$K$4="(Todas)",'Cuadro-de-mando'!$K$4=$E1194),OR('Cuadro-de-mando'!$N$4="(Todos)",'Cuadro-de-mando'!$N$4=$F1194)),1,0))</f>
        <v>1</v>
      </c>
    </row>
    <row r="1195" spans="1:10" x14ac:dyDescent="0.25">
      <c r="A1195" t="str">
        <f>IF(Tienda_1!$A1195="","","Tienda 1")</f>
        <v>Tienda 1</v>
      </c>
      <c r="B1195" t="str">
        <f>IF($A1195="","",Tienda_1!B1195)</f>
        <v>Deportes y diversión</v>
      </c>
      <c r="C1195" t="str">
        <f>IF($A1195="","",Tienda_1!G1195)</f>
        <v>Medellín</v>
      </c>
      <c r="D1195" t="str">
        <f>IF($A1195="","",Tienda_1!F1195)</f>
        <v>Izabela de León</v>
      </c>
      <c r="E1195" t="str">
        <f>IF($A1195="","",Tienda_1!I1195)</f>
        <v>Tarjeta de crédito</v>
      </c>
      <c r="F1195">
        <f>IF($A1195="","",VALUE(RIGHT(Tienda_1!E1195,4)))</f>
        <v>2021</v>
      </c>
      <c r="G1195">
        <f>IF($A1195="","",Tienda_1!C1195)</f>
        <v>49400</v>
      </c>
      <c r="H1195">
        <f>IF($A1195="","",Tienda_1!D1195)</f>
        <v>800</v>
      </c>
      <c r="I1195">
        <f>IF($A1195="","",Tienda_1!H1195)</f>
        <v>5</v>
      </c>
      <c r="J1195">
        <f>IF($A1195="",0,IF(AND(OR('Cuadro-de-mando'!$B$4="(Todas)",'Cuadro-de-mando'!$B$4=$A1195),OR('Cuadro-de-mando'!$E$4="(Todas)",'Cuadro-de-mando'!$E$4=$B1195),OR('Cuadro-de-mando'!$H$4="(Todas)",'Cuadro-de-mando'!$H$4=$C1195),OR('Cuadro-de-mando'!$K$4="(Todas)",'Cuadro-de-mando'!$K$4=$E1195),OR('Cuadro-de-mando'!$N$4="(Todos)",'Cuadro-de-mando'!$N$4=$F1195)),1,0))</f>
        <v>1</v>
      </c>
    </row>
    <row r="1196" spans="1:10" x14ac:dyDescent="0.25">
      <c r="A1196" t="str">
        <f>IF(Tienda_1!$A1196="","","Tienda 1")</f>
        <v>Tienda 1</v>
      </c>
      <c r="B1196" t="str">
        <f>IF($A1196="","",Tienda_1!B1196)</f>
        <v>Electrodomésticos</v>
      </c>
      <c r="C1196" t="str">
        <f>IF($A1196="","",Tienda_1!G1196)</f>
        <v>Medellín</v>
      </c>
      <c r="D1196" t="str">
        <f>IF($A1196="","",Tienda_1!F1196)</f>
        <v>Felipe Santos</v>
      </c>
      <c r="E1196" t="str">
        <f>IF($A1196="","",Tienda_1!I1196)</f>
        <v>Tarjeta de crédito</v>
      </c>
      <c r="F1196">
        <f>IF($A1196="","",VALUE(RIGHT(Tienda_1!E1196,4)))</f>
        <v>2022</v>
      </c>
      <c r="G1196">
        <f>IF($A1196="","",Tienda_1!C1196)</f>
        <v>621700</v>
      </c>
      <c r="H1196">
        <f>IF($A1196="","",Tienda_1!D1196)</f>
        <v>31300</v>
      </c>
      <c r="I1196">
        <f>IF($A1196="","",Tienda_1!H1196)</f>
        <v>5</v>
      </c>
      <c r="J1196">
        <f>IF($A1196="",0,IF(AND(OR('Cuadro-de-mando'!$B$4="(Todas)",'Cuadro-de-mando'!$B$4=$A1196),OR('Cuadro-de-mando'!$E$4="(Todas)",'Cuadro-de-mando'!$E$4=$B1196),OR('Cuadro-de-mando'!$H$4="(Todas)",'Cuadro-de-mando'!$H$4=$C1196),OR('Cuadro-de-mando'!$K$4="(Todas)",'Cuadro-de-mando'!$K$4=$E1196),OR('Cuadro-de-mando'!$N$4="(Todos)",'Cuadro-de-mando'!$N$4=$F1196)),1,0))</f>
        <v>1</v>
      </c>
    </row>
    <row r="1197" spans="1:10" x14ac:dyDescent="0.25">
      <c r="A1197" t="str">
        <f>IF(Tienda_1!$A1197="","","Tienda 1")</f>
        <v>Tienda 1</v>
      </c>
      <c r="B1197" t="str">
        <f>IF($A1197="","",Tienda_1!B1197)</f>
        <v>Juguetes</v>
      </c>
      <c r="C1197" t="str">
        <f>IF($A1197="","",Tienda_1!G1197)</f>
        <v>Barranquilla</v>
      </c>
      <c r="D1197" t="str">
        <f>IF($A1197="","",Tienda_1!F1197)</f>
        <v>Maria Alfonso</v>
      </c>
      <c r="E1197" t="str">
        <f>IF($A1197="","",Tienda_1!I1197)</f>
        <v>Tarjeta de crédito</v>
      </c>
      <c r="F1197">
        <f>IF($A1197="","",VALUE(RIGHT(Tienda_1!E1197,4)))</f>
        <v>2022</v>
      </c>
      <c r="G1197">
        <f>IF($A1197="","",Tienda_1!C1197)</f>
        <v>42400</v>
      </c>
      <c r="H1197">
        <f>IF($A1197="","",Tienda_1!D1197)</f>
        <v>0</v>
      </c>
      <c r="I1197">
        <f>IF($A1197="","",Tienda_1!H1197)</f>
        <v>4</v>
      </c>
      <c r="J1197">
        <f>IF($A1197="",0,IF(AND(OR('Cuadro-de-mando'!$B$4="(Todas)",'Cuadro-de-mando'!$B$4=$A1197),OR('Cuadro-de-mando'!$E$4="(Todas)",'Cuadro-de-mando'!$E$4=$B1197),OR('Cuadro-de-mando'!$H$4="(Todas)",'Cuadro-de-mando'!$H$4=$C1197),OR('Cuadro-de-mando'!$K$4="(Todas)",'Cuadro-de-mando'!$K$4=$E1197),OR('Cuadro-de-mando'!$N$4="(Todos)",'Cuadro-de-mando'!$N$4=$F1197)),1,0))</f>
        <v>1</v>
      </c>
    </row>
    <row r="1198" spans="1:10" x14ac:dyDescent="0.25">
      <c r="A1198" t="str">
        <f>IF(Tienda_1!$A1198="","","Tienda 1")</f>
        <v>Tienda 1</v>
      </c>
      <c r="B1198" t="str">
        <f>IF($A1198="","",Tienda_1!B1198)</f>
        <v>Muebles</v>
      </c>
      <c r="C1198" t="str">
        <f>IF($A1198="","",Tienda_1!G1198)</f>
        <v>Cali</v>
      </c>
      <c r="D1198" t="str">
        <f>IF($A1198="","",Tienda_1!F1198)</f>
        <v>Lucas Olivera</v>
      </c>
      <c r="E1198" t="str">
        <f>IF($A1198="","",Tienda_1!I1198)</f>
        <v>Tarjeta de crédito</v>
      </c>
      <c r="F1198">
        <f>IF($A1198="","",VALUE(RIGHT(Tienda_1!E1198,4)))</f>
        <v>2022</v>
      </c>
      <c r="G1198">
        <f>IF($A1198="","",Tienda_1!C1198)</f>
        <v>451900</v>
      </c>
      <c r="H1198">
        <f>IF($A1198="","",Tienda_1!D1198)</f>
        <v>28700</v>
      </c>
      <c r="I1198">
        <f>IF($A1198="","",Tienda_1!H1198)</f>
        <v>4</v>
      </c>
      <c r="J1198">
        <f>IF($A1198="",0,IF(AND(OR('Cuadro-de-mando'!$B$4="(Todas)",'Cuadro-de-mando'!$B$4=$A1198),OR('Cuadro-de-mando'!$E$4="(Todas)",'Cuadro-de-mando'!$E$4=$B1198),OR('Cuadro-de-mando'!$H$4="(Todas)",'Cuadro-de-mando'!$H$4=$C1198),OR('Cuadro-de-mando'!$K$4="(Todas)",'Cuadro-de-mando'!$K$4=$E1198),OR('Cuadro-de-mando'!$N$4="(Todos)",'Cuadro-de-mando'!$N$4=$F1198)),1,0))</f>
        <v>1</v>
      </c>
    </row>
    <row r="1199" spans="1:10" x14ac:dyDescent="0.25">
      <c r="A1199" t="str">
        <f>IF(Tienda_1!$A1199="","","Tienda 1")</f>
        <v>Tienda 1</v>
      </c>
      <c r="B1199" t="str">
        <f>IF($A1199="","",Tienda_1!B1199)</f>
        <v>Muebles</v>
      </c>
      <c r="C1199" t="str">
        <f>IF($A1199="","",Tienda_1!G1199)</f>
        <v>Bogotá</v>
      </c>
      <c r="D1199" t="str">
        <f>IF($A1199="","",Tienda_1!F1199)</f>
        <v>Mariana Herrera</v>
      </c>
      <c r="E1199" t="str">
        <f>IF($A1199="","",Tienda_1!I1199)</f>
        <v>Tarjeta de crédito</v>
      </c>
      <c r="F1199">
        <f>IF($A1199="","",VALUE(RIGHT(Tienda_1!E1199,4)))</f>
        <v>2022</v>
      </c>
      <c r="G1199">
        <f>IF($A1199="","",Tienda_1!C1199)</f>
        <v>668800</v>
      </c>
      <c r="H1199">
        <f>IF($A1199="","",Tienda_1!D1199)</f>
        <v>40400</v>
      </c>
      <c r="I1199">
        <f>IF($A1199="","",Tienda_1!H1199)</f>
        <v>2</v>
      </c>
      <c r="J1199">
        <f>IF($A1199="",0,IF(AND(OR('Cuadro-de-mando'!$B$4="(Todas)",'Cuadro-de-mando'!$B$4=$A1199),OR('Cuadro-de-mando'!$E$4="(Todas)",'Cuadro-de-mando'!$E$4=$B1199),OR('Cuadro-de-mando'!$H$4="(Todas)",'Cuadro-de-mando'!$H$4=$C1199),OR('Cuadro-de-mando'!$K$4="(Todas)",'Cuadro-de-mando'!$K$4=$E1199),OR('Cuadro-de-mando'!$N$4="(Todos)",'Cuadro-de-mando'!$N$4=$F1199)),1,0))</f>
        <v>1</v>
      </c>
    </row>
    <row r="1200" spans="1:10" x14ac:dyDescent="0.25">
      <c r="A1200" t="str">
        <f>IF(Tienda_1!$A1200="","","Tienda 1")</f>
        <v>Tienda 1</v>
      </c>
      <c r="B1200" t="str">
        <f>IF($A1200="","",Tienda_1!B1200)</f>
        <v>Instrumentos musicales</v>
      </c>
      <c r="C1200" t="str">
        <f>IF($A1200="","",Tienda_1!G1200)</f>
        <v>Medellín</v>
      </c>
      <c r="D1200" t="str">
        <f>IF($A1200="","",Tienda_1!F1200)</f>
        <v>Maria Alfonso</v>
      </c>
      <c r="E1200" t="str">
        <f>IF($A1200="","",Tienda_1!I1200)</f>
        <v>Tarjeta de crédito</v>
      </c>
      <c r="F1200">
        <f>IF($A1200="","",VALUE(RIGHT(Tienda_1!E1200,4)))</f>
        <v>2021</v>
      </c>
      <c r="G1200">
        <f>IF($A1200="","",Tienda_1!C1200)</f>
        <v>42000</v>
      </c>
      <c r="H1200">
        <f>IF($A1200="","",Tienda_1!D1200)</f>
        <v>0</v>
      </c>
      <c r="I1200">
        <f>IF($A1200="","",Tienda_1!H1200)</f>
        <v>3</v>
      </c>
      <c r="J1200">
        <f>IF($A1200="",0,IF(AND(OR('Cuadro-de-mando'!$B$4="(Todas)",'Cuadro-de-mando'!$B$4=$A1200),OR('Cuadro-de-mando'!$E$4="(Todas)",'Cuadro-de-mando'!$E$4=$B1200),OR('Cuadro-de-mando'!$H$4="(Todas)",'Cuadro-de-mando'!$H$4=$C1200),OR('Cuadro-de-mando'!$K$4="(Todas)",'Cuadro-de-mando'!$K$4=$E1200),OR('Cuadro-de-mando'!$N$4="(Todos)",'Cuadro-de-mando'!$N$4=$F1200)),1,0))</f>
        <v>1</v>
      </c>
    </row>
    <row r="1201" spans="1:10" x14ac:dyDescent="0.25">
      <c r="A1201" t="str">
        <f>IF(Tienda_1!$A1201="","","Tienda 1")</f>
        <v>Tienda 1</v>
      </c>
      <c r="B1201" t="str">
        <f>IF($A1201="","",Tienda_1!B1201)</f>
        <v>Deportes y diversión</v>
      </c>
      <c r="C1201" t="str">
        <f>IF($A1201="","",Tienda_1!G1201)</f>
        <v>Bogotá</v>
      </c>
      <c r="D1201" t="str">
        <f>IF($A1201="","",Tienda_1!F1201)</f>
        <v>Lucas Olivera</v>
      </c>
      <c r="E1201" t="str">
        <f>IF($A1201="","",Tienda_1!I1201)</f>
        <v>Tarjeta de crédito</v>
      </c>
      <c r="F1201">
        <f>IF($A1201="","",VALUE(RIGHT(Tienda_1!E1201,4)))</f>
        <v>2020</v>
      </c>
      <c r="G1201">
        <f>IF($A1201="","",Tienda_1!C1201)</f>
        <v>30300</v>
      </c>
      <c r="H1201">
        <f>IF($A1201="","",Tienda_1!D1201)</f>
        <v>0</v>
      </c>
      <c r="I1201">
        <f>IF($A1201="","",Tienda_1!H1201)</f>
        <v>5</v>
      </c>
      <c r="J1201">
        <f>IF($A1201="",0,IF(AND(OR('Cuadro-de-mando'!$B$4="(Todas)",'Cuadro-de-mando'!$B$4=$A1201),OR('Cuadro-de-mando'!$E$4="(Todas)",'Cuadro-de-mando'!$E$4=$B1201),OR('Cuadro-de-mando'!$H$4="(Todas)",'Cuadro-de-mando'!$H$4=$C1201),OR('Cuadro-de-mando'!$K$4="(Todas)",'Cuadro-de-mando'!$K$4=$E1201),OR('Cuadro-de-mando'!$N$4="(Todos)",'Cuadro-de-mando'!$N$4=$F1201)),1,0))</f>
        <v>1</v>
      </c>
    </row>
    <row r="1202" spans="1:10" x14ac:dyDescent="0.25">
      <c r="A1202" t="str">
        <f>IF(Tienda_1!$A1202="","","Tienda 1")</f>
        <v>Tienda 1</v>
      </c>
      <c r="B1202" t="str">
        <f>IF($A1202="","",Tienda_1!B1202)</f>
        <v>Juguetes</v>
      </c>
      <c r="C1202" t="str">
        <f>IF($A1202="","",Tienda_1!G1202)</f>
        <v>Medellín</v>
      </c>
      <c r="D1202" t="str">
        <f>IF($A1202="","",Tienda_1!F1202)</f>
        <v>Mariana Herrera</v>
      </c>
      <c r="E1202" t="str">
        <f>IF($A1202="","",Tienda_1!I1202)</f>
        <v>Tarjeta de crédito</v>
      </c>
      <c r="F1202">
        <f>IF($A1202="","",VALUE(RIGHT(Tienda_1!E1202,4)))</f>
        <v>2022</v>
      </c>
      <c r="G1202">
        <f>IF($A1202="","",Tienda_1!C1202)</f>
        <v>253100</v>
      </c>
      <c r="H1202">
        <f>IF($A1202="","",Tienda_1!D1202)</f>
        <v>11700</v>
      </c>
      <c r="I1202">
        <f>IF($A1202="","",Tienda_1!H1202)</f>
        <v>5</v>
      </c>
      <c r="J1202">
        <f>IF($A1202="",0,IF(AND(OR('Cuadro-de-mando'!$B$4="(Todas)",'Cuadro-de-mando'!$B$4=$A1202),OR('Cuadro-de-mando'!$E$4="(Todas)",'Cuadro-de-mando'!$E$4=$B1202),OR('Cuadro-de-mando'!$H$4="(Todas)",'Cuadro-de-mando'!$H$4=$C1202),OR('Cuadro-de-mando'!$K$4="(Todas)",'Cuadro-de-mando'!$K$4=$E1202),OR('Cuadro-de-mando'!$N$4="(Todos)",'Cuadro-de-mando'!$N$4=$F1202)),1,0))</f>
        <v>1</v>
      </c>
    </row>
    <row r="1203" spans="1:10" x14ac:dyDescent="0.25">
      <c r="A1203" t="str">
        <f>IF(Tienda_1!$A1203="","","Tienda 1")</f>
        <v>Tienda 1</v>
      </c>
      <c r="B1203" t="str">
        <f>IF($A1203="","",Tienda_1!B1203)</f>
        <v>Electrónicos</v>
      </c>
      <c r="C1203" t="str">
        <f>IF($A1203="","",Tienda_1!G1203)</f>
        <v>Medellín</v>
      </c>
      <c r="D1203" t="str">
        <f>IF($A1203="","",Tienda_1!F1203)</f>
        <v>Camila Rivera</v>
      </c>
      <c r="E1203" t="str">
        <f>IF($A1203="","",Tienda_1!I1203)</f>
        <v>Tarjeta de crédito</v>
      </c>
      <c r="F1203">
        <f>IF($A1203="","",VALUE(RIGHT(Tienda_1!E1203,4)))</f>
        <v>2022</v>
      </c>
      <c r="G1203">
        <f>IF($A1203="","",Tienda_1!C1203)</f>
        <v>2784500</v>
      </c>
      <c r="H1203">
        <f>IF($A1203="","",Tienda_1!D1203)</f>
        <v>148800</v>
      </c>
      <c r="I1203">
        <f>IF($A1203="","",Tienda_1!H1203)</f>
        <v>5</v>
      </c>
      <c r="J1203">
        <f>IF($A1203="",0,IF(AND(OR('Cuadro-de-mando'!$B$4="(Todas)",'Cuadro-de-mando'!$B$4=$A1203),OR('Cuadro-de-mando'!$E$4="(Todas)",'Cuadro-de-mando'!$E$4=$B1203),OR('Cuadro-de-mando'!$H$4="(Todas)",'Cuadro-de-mando'!$H$4=$C1203),OR('Cuadro-de-mando'!$K$4="(Todas)",'Cuadro-de-mando'!$K$4=$E1203),OR('Cuadro-de-mando'!$N$4="(Todos)",'Cuadro-de-mando'!$N$4=$F1203)),1,0))</f>
        <v>1</v>
      </c>
    </row>
    <row r="1204" spans="1:10" x14ac:dyDescent="0.25">
      <c r="A1204" t="str">
        <f>IF(Tienda_1!$A1204="","","Tienda 1")</f>
        <v>Tienda 1</v>
      </c>
      <c r="B1204" t="str">
        <f>IF($A1204="","",Tienda_1!B1204)</f>
        <v>Deportes y diversión</v>
      </c>
      <c r="C1204" t="str">
        <f>IF($A1204="","",Tienda_1!G1204)</f>
        <v>Pereira</v>
      </c>
      <c r="D1204" t="str">
        <f>IF($A1204="","",Tienda_1!F1204)</f>
        <v>Beatriz Morales</v>
      </c>
      <c r="E1204" t="str">
        <f>IF($A1204="","",Tienda_1!I1204)</f>
        <v>Nequi</v>
      </c>
      <c r="F1204">
        <f>IF($A1204="","",VALUE(RIGHT(Tienda_1!E1204,4)))</f>
        <v>2022</v>
      </c>
      <c r="G1204">
        <f>IF($A1204="","",Tienda_1!C1204)</f>
        <v>82500</v>
      </c>
      <c r="H1204">
        <f>IF($A1204="","",Tienda_1!D1204)</f>
        <v>2600</v>
      </c>
      <c r="I1204">
        <f>IF($A1204="","",Tienda_1!H1204)</f>
        <v>5</v>
      </c>
      <c r="J1204">
        <f>IF($A1204="",0,IF(AND(OR('Cuadro-de-mando'!$B$4="(Todas)",'Cuadro-de-mando'!$B$4=$A1204),OR('Cuadro-de-mando'!$E$4="(Todas)",'Cuadro-de-mando'!$E$4=$B1204),OR('Cuadro-de-mando'!$H$4="(Todas)",'Cuadro-de-mando'!$H$4=$C1204),OR('Cuadro-de-mando'!$K$4="(Todas)",'Cuadro-de-mando'!$K$4=$E1204),OR('Cuadro-de-mando'!$N$4="(Todos)",'Cuadro-de-mando'!$N$4=$F1204)),1,0))</f>
        <v>1</v>
      </c>
    </row>
    <row r="1205" spans="1:10" x14ac:dyDescent="0.25">
      <c r="A1205" t="str">
        <f>IF(Tienda_1!$A1205="","","Tienda 1")</f>
        <v>Tienda 1</v>
      </c>
      <c r="B1205" t="str">
        <f>IF($A1205="","",Tienda_1!B1205)</f>
        <v>Electrónicos</v>
      </c>
      <c r="C1205" t="str">
        <f>IF($A1205="","",Tienda_1!G1205)</f>
        <v>Pereira</v>
      </c>
      <c r="D1205" t="str">
        <f>IF($A1205="","",Tienda_1!F1205)</f>
        <v>Rafael Acosta</v>
      </c>
      <c r="E1205" t="str">
        <f>IF($A1205="","",Tienda_1!I1205)</f>
        <v>Tarjeta de crédito</v>
      </c>
      <c r="F1205">
        <f>IF($A1205="","",VALUE(RIGHT(Tienda_1!E1205,4)))</f>
        <v>2022</v>
      </c>
      <c r="G1205">
        <f>IF($A1205="","",Tienda_1!C1205)</f>
        <v>171300</v>
      </c>
      <c r="H1205">
        <f>IF($A1205="","",Tienda_1!D1205)</f>
        <v>7300</v>
      </c>
      <c r="I1205">
        <f>IF($A1205="","",Tienda_1!H1205)</f>
        <v>5</v>
      </c>
      <c r="J1205">
        <f>IF($A1205="",0,IF(AND(OR('Cuadro-de-mando'!$B$4="(Todas)",'Cuadro-de-mando'!$B$4=$A1205),OR('Cuadro-de-mando'!$E$4="(Todas)",'Cuadro-de-mando'!$E$4=$B1205),OR('Cuadro-de-mando'!$H$4="(Todas)",'Cuadro-de-mando'!$H$4=$C1205),OR('Cuadro-de-mando'!$K$4="(Todas)",'Cuadro-de-mando'!$K$4=$E1205),OR('Cuadro-de-mando'!$N$4="(Todos)",'Cuadro-de-mando'!$N$4=$F1205)),1,0))</f>
        <v>1</v>
      </c>
    </row>
    <row r="1206" spans="1:10" x14ac:dyDescent="0.25">
      <c r="A1206" t="str">
        <f>IF(Tienda_1!$A1206="","","Tienda 1")</f>
        <v>Tienda 1</v>
      </c>
      <c r="B1206" t="str">
        <f>IF($A1206="","",Tienda_1!B1206)</f>
        <v>Muebles</v>
      </c>
      <c r="C1206" t="str">
        <f>IF($A1206="","",Tienda_1!G1206)</f>
        <v>Cali</v>
      </c>
      <c r="D1206" t="str">
        <f>IF($A1206="","",Tienda_1!F1206)</f>
        <v>Beatriz Morales</v>
      </c>
      <c r="E1206" t="str">
        <f>IF($A1206="","",Tienda_1!I1206)</f>
        <v>Tarjeta de crédito</v>
      </c>
      <c r="F1206">
        <f>IF($A1206="","",VALUE(RIGHT(Tienda_1!E1206,4)))</f>
        <v>2021</v>
      </c>
      <c r="G1206">
        <f>IF($A1206="","",Tienda_1!C1206)</f>
        <v>275800</v>
      </c>
      <c r="H1206">
        <f>IF($A1206="","",Tienda_1!D1206)</f>
        <v>14900</v>
      </c>
      <c r="I1206">
        <f>IF($A1206="","",Tienda_1!H1206)</f>
        <v>4</v>
      </c>
      <c r="J1206">
        <f>IF($A1206="",0,IF(AND(OR('Cuadro-de-mando'!$B$4="(Todas)",'Cuadro-de-mando'!$B$4=$A1206),OR('Cuadro-de-mando'!$E$4="(Todas)",'Cuadro-de-mando'!$E$4=$B1206),OR('Cuadro-de-mando'!$H$4="(Todas)",'Cuadro-de-mando'!$H$4=$C1206),OR('Cuadro-de-mando'!$K$4="(Todas)",'Cuadro-de-mando'!$K$4=$E1206),OR('Cuadro-de-mando'!$N$4="(Todos)",'Cuadro-de-mando'!$N$4=$F1206)),1,0))</f>
        <v>1</v>
      </c>
    </row>
    <row r="1207" spans="1:10" x14ac:dyDescent="0.25">
      <c r="A1207" t="str">
        <f>IF(Tienda_1!$A1207="","","Tienda 1")</f>
        <v>Tienda 1</v>
      </c>
      <c r="B1207" t="str">
        <f>IF($A1207="","",Tienda_1!B1207)</f>
        <v>Deportes y diversión</v>
      </c>
      <c r="C1207" t="str">
        <f>IF($A1207="","",Tienda_1!G1207)</f>
        <v>Cali</v>
      </c>
      <c r="D1207" t="str">
        <f>IF($A1207="","",Tienda_1!F1207)</f>
        <v>Beatriz Morales</v>
      </c>
      <c r="E1207" t="str">
        <f>IF($A1207="","",Tienda_1!I1207)</f>
        <v>Tarjeta de crédito</v>
      </c>
      <c r="F1207">
        <f>IF($A1207="","",VALUE(RIGHT(Tienda_1!E1207,4)))</f>
        <v>2021</v>
      </c>
      <c r="G1207">
        <f>IF($A1207="","",Tienda_1!C1207)</f>
        <v>54500</v>
      </c>
      <c r="H1207">
        <f>IF($A1207="","",Tienda_1!D1207)</f>
        <v>3100</v>
      </c>
      <c r="I1207">
        <f>IF($A1207="","",Tienda_1!H1207)</f>
        <v>1</v>
      </c>
      <c r="J1207">
        <f>IF($A1207="",0,IF(AND(OR('Cuadro-de-mando'!$B$4="(Todas)",'Cuadro-de-mando'!$B$4=$A1207),OR('Cuadro-de-mando'!$E$4="(Todas)",'Cuadro-de-mando'!$E$4=$B1207),OR('Cuadro-de-mando'!$H$4="(Todas)",'Cuadro-de-mando'!$H$4=$C1207),OR('Cuadro-de-mando'!$K$4="(Todas)",'Cuadro-de-mando'!$K$4=$E1207),OR('Cuadro-de-mando'!$N$4="(Todos)",'Cuadro-de-mando'!$N$4=$F1207)),1,0))</f>
        <v>1</v>
      </c>
    </row>
    <row r="1208" spans="1:10" x14ac:dyDescent="0.25">
      <c r="A1208" t="str">
        <f>IF(Tienda_1!$A1208="","","Tienda 1")</f>
        <v>Tienda 1</v>
      </c>
      <c r="B1208" t="str">
        <f>IF($A1208="","",Tienda_1!B1208)</f>
        <v>Deportes y diversión</v>
      </c>
      <c r="C1208" t="str">
        <f>IF($A1208="","",Tienda_1!G1208)</f>
        <v>Bogotá</v>
      </c>
      <c r="D1208" t="str">
        <f>IF($A1208="","",Tienda_1!F1208)</f>
        <v>Izabela de León</v>
      </c>
      <c r="E1208" t="str">
        <f>IF($A1208="","",Tienda_1!I1208)</f>
        <v>Tarjeta de débito</v>
      </c>
      <c r="F1208">
        <f>IF($A1208="","",VALUE(RIGHT(Tienda_1!E1208,4)))</f>
        <v>2020</v>
      </c>
      <c r="G1208">
        <f>IF($A1208="","",Tienda_1!C1208)</f>
        <v>66600</v>
      </c>
      <c r="H1208">
        <f>IF($A1208="","",Tienda_1!D1208)</f>
        <v>1700</v>
      </c>
      <c r="I1208">
        <f>IF($A1208="","",Tienda_1!H1208)</f>
        <v>3</v>
      </c>
      <c r="J1208">
        <f>IF($A1208="",0,IF(AND(OR('Cuadro-de-mando'!$B$4="(Todas)",'Cuadro-de-mando'!$B$4=$A1208),OR('Cuadro-de-mando'!$E$4="(Todas)",'Cuadro-de-mando'!$E$4=$B1208),OR('Cuadro-de-mando'!$H$4="(Todas)",'Cuadro-de-mando'!$H$4=$C1208),OR('Cuadro-de-mando'!$K$4="(Todas)",'Cuadro-de-mando'!$K$4=$E1208),OR('Cuadro-de-mando'!$N$4="(Todos)",'Cuadro-de-mando'!$N$4=$F1208)),1,0))</f>
        <v>1</v>
      </c>
    </row>
    <row r="1209" spans="1:10" x14ac:dyDescent="0.25">
      <c r="A1209" t="str">
        <f>IF(Tienda_1!$A1209="","","Tienda 1")</f>
        <v>Tienda 1</v>
      </c>
      <c r="B1209" t="str">
        <f>IF($A1209="","",Tienda_1!B1209)</f>
        <v>Artículos para el hogar</v>
      </c>
      <c r="C1209" t="str">
        <f>IF($A1209="","",Tienda_1!G1209)</f>
        <v>Pereira</v>
      </c>
      <c r="D1209" t="str">
        <f>IF($A1209="","",Tienda_1!F1209)</f>
        <v>Beatriz Morales</v>
      </c>
      <c r="E1209" t="str">
        <f>IF($A1209="","",Tienda_1!I1209)</f>
        <v>Tarjeta de crédito</v>
      </c>
      <c r="F1209">
        <f>IF($A1209="","",VALUE(RIGHT(Tienda_1!E1209,4)))</f>
        <v>2020</v>
      </c>
      <c r="G1209">
        <f>IF($A1209="","",Tienda_1!C1209)</f>
        <v>48500</v>
      </c>
      <c r="H1209">
        <f>IF($A1209="","",Tienda_1!D1209)</f>
        <v>800</v>
      </c>
      <c r="I1209">
        <f>IF($A1209="","",Tienda_1!H1209)</f>
        <v>3</v>
      </c>
      <c r="J1209">
        <f>IF($A1209="",0,IF(AND(OR('Cuadro-de-mando'!$B$4="(Todas)",'Cuadro-de-mando'!$B$4=$A1209),OR('Cuadro-de-mando'!$E$4="(Todas)",'Cuadro-de-mando'!$E$4=$B1209),OR('Cuadro-de-mando'!$H$4="(Todas)",'Cuadro-de-mando'!$H$4=$C1209),OR('Cuadro-de-mando'!$K$4="(Todas)",'Cuadro-de-mando'!$K$4=$E1209),OR('Cuadro-de-mando'!$N$4="(Todos)",'Cuadro-de-mando'!$N$4=$F1209)),1,0))</f>
        <v>1</v>
      </c>
    </row>
    <row r="1210" spans="1:10" x14ac:dyDescent="0.25">
      <c r="A1210" t="str">
        <f>IF(Tienda_1!$A1210="","","Tienda 1")</f>
        <v>Tienda 1</v>
      </c>
      <c r="B1210" t="str">
        <f>IF($A1210="","",Tienda_1!B1210)</f>
        <v>Electrodomésticos</v>
      </c>
      <c r="C1210" t="str">
        <f>IF($A1210="","",Tienda_1!G1210)</f>
        <v>Bogotá</v>
      </c>
      <c r="D1210" t="str">
        <f>IF($A1210="","",Tienda_1!F1210)</f>
        <v>Lucas Olivera</v>
      </c>
      <c r="E1210" t="str">
        <f>IF($A1210="","",Tienda_1!I1210)</f>
        <v>Tarjeta de crédito</v>
      </c>
      <c r="F1210">
        <f>IF($A1210="","",VALUE(RIGHT(Tienda_1!E1210,4)))</f>
        <v>2021</v>
      </c>
      <c r="G1210">
        <f>IF($A1210="","",Tienda_1!C1210)</f>
        <v>1379600</v>
      </c>
      <c r="H1210">
        <f>IF($A1210="","",Tienda_1!D1210)</f>
        <v>73900</v>
      </c>
      <c r="I1210">
        <f>IF($A1210="","",Tienda_1!H1210)</f>
        <v>5</v>
      </c>
      <c r="J1210">
        <f>IF($A1210="",0,IF(AND(OR('Cuadro-de-mando'!$B$4="(Todas)",'Cuadro-de-mando'!$B$4=$A1210),OR('Cuadro-de-mando'!$E$4="(Todas)",'Cuadro-de-mando'!$E$4=$B1210),OR('Cuadro-de-mando'!$H$4="(Todas)",'Cuadro-de-mando'!$H$4=$C1210),OR('Cuadro-de-mando'!$K$4="(Todas)",'Cuadro-de-mando'!$K$4=$E1210),OR('Cuadro-de-mando'!$N$4="(Todos)",'Cuadro-de-mando'!$N$4=$F1210)),1,0))</f>
        <v>1</v>
      </c>
    </row>
    <row r="1211" spans="1:10" x14ac:dyDescent="0.25">
      <c r="A1211" t="str">
        <f>IF(Tienda_1!$A1211="","","Tienda 1")</f>
        <v>Tienda 1</v>
      </c>
      <c r="B1211" t="str">
        <f>IF($A1211="","",Tienda_1!B1211)</f>
        <v>Electrónicos</v>
      </c>
      <c r="C1211" t="str">
        <f>IF($A1211="","",Tienda_1!G1211)</f>
        <v>Bogotá</v>
      </c>
      <c r="D1211" t="str">
        <f>IF($A1211="","",Tienda_1!F1211)</f>
        <v>Felipe Santos</v>
      </c>
      <c r="E1211" t="str">
        <f>IF($A1211="","",Tienda_1!I1211)</f>
        <v>Tarjeta de crédito</v>
      </c>
      <c r="F1211">
        <f>IF($A1211="","",VALUE(RIGHT(Tienda_1!E1211,4)))</f>
        <v>2021</v>
      </c>
      <c r="G1211">
        <f>IF($A1211="","",Tienda_1!C1211)</f>
        <v>1286800</v>
      </c>
      <c r="H1211">
        <f>IF($A1211="","",Tienda_1!D1211)</f>
        <v>66700</v>
      </c>
      <c r="I1211">
        <f>IF($A1211="","",Tienda_1!H1211)</f>
        <v>5</v>
      </c>
      <c r="J1211">
        <f>IF($A1211="",0,IF(AND(OR('Cuadro-de-mando'!$B$4="(Todas)",'Cuadro-de-mando'!$B$4=$A1211),OR('Cuadro-de-mando'!$E$4="(Todas)",'Cuadro-de-mando'!$E$4=$B1211),OR('Cuadro-de-mando'!$H$4="(Todas)",'Cuadro-de-mando'!$H$4=$C1211),OR('Cuadro-de-mando'!$K$4="(Todas)",'Cuadro-de-mando'!$K$4=$E1211),OR('Cuadro-de-mando'!$N$4="(Todos)",'Cuadro-de-mando'!$N$4=$F1211)),1,0))</f>
        <v>1</v>
      </c>
    </row>
    <row r="1212" spans="1:10" x14ac:dyDescent="0.25">
      <c r="A1212" t="str">
        <f>IF(Tienda_1!$A1212="","","Tienda 1")</f>
        <v>Tienda 1</v>
      </c>
      <c r="B1212" t="str">
        <f>IF($A1212="","",Tienda_1!B1212)</f>
        <v>Juguetes</v>
      </c>
      <c r="C1212" t="str">
        <f>IF($A1212="","",Tienda_1!G1212)</f>
        <v>Santa Marta</v>
      </c>
      <c r="D1212" t="str">
        <f>IF($A1212="","",Tienda_1!F1212)</f>
        <v>Santiago Silva</v>
      </c>
      <c r="E1212" t="str">
        <f>IF($A1212="","",Tienda_1!I1212)</f>
        <v>Tarjeta de crédito</v>
      </c>
      <c r="F1212">
        <f>IF($A1212="","",VALUE(RIGHT(Tienda_1!E1212,4)))</f>
        <v>2021</v>
      </c>
      <c r="G1212">
        <f>IF($A1212="","",Tienda_1!C1212)</f>
        <v>36000</v>
      </c>
      <c r="H1212">
        <f>IF($A1212="","",Tienda_1!D1212)</f>
        <v>7800</v>
      </c>
      <c r="I1212">
        <f>IF($A1212="","",Tienda_1!H1212)</f>
        <v>5</v>
      </c>
      <c r="J1212">
        <f>IF($A1212="",0,IF(AND(OR('Cuadro-de-mando'!$B$4="(Todas)",'Cuadro-de-mando'!$B$4=$A1212),OR('Cuadro-de-mando'!$E$4="(Todas)",'Cuadro-de-mando'!$E$4=$B1212),OR('Cuadro-de-mando'!$H$4="(Todas)",'Cuadro-de-mando'!$H$4=$C1212),OR('Cuadro-de-mando'!$K$4="(Todas)",'Cuadro-de-mando'!$K$4=$E1212),OR('Cuadro-de-mando'!$N$4="(Todos)",'Cuadro-de-mando'!$N$4=$F1212)),1,0))</f>
        <v>1</v>
      </c>
    </row>
    <row r="1213" spans="1:10" x14ac:dyDescent="0.25">
      <c r="A1213" t="str">
        <f>IF(Tienda_1!$A1213="","","Tienda 1")</f>
        <v>Tienda 1</v>
      </c>
      <c r="B1213" t="str">
        <f>IF($A1213="","",Tienda_1!B1213)</f>
        <v>Juguetes</v>
      </c>
      <c r="C1213" t="str">
        <f>IF($A1213="","",Tienda_1!G1213)</f>
        <v>Medellín</v>
      </c>
      <c r="D1213" t="str">
        <f>IF($A1213="","",Tienda_1!F1213)</f>
        <v>Camila Rivera</v>
      </c>
      <c r="E1213" t="str">
        <f>IF($A1213="","",Tienda_1!I1213)</f>
        <v>Tarjeta de crédito</v>
      </c>
      <c r="F1213">
        <f>IF($A1213="","",VALUE(RIGHT(Tienda_1!E1213,4)))</f>
        <v>2022</v>
      </c>
      <c r="G1213">
        <f>IF($A1213="","",Tienda_1!C1213)</f>
        <v>43200</v>
      </c>
      <c r="H1213">
        <f>IF($A1213="","",Tienda_1!D1213)</f>
        <v>0</v>
      </c>
      <c r="I1213">
        <f>IF($A1213="","",Tienda_1!H1213)</f>
        <v>4</v>
      </c>
      <c r="J1213">
        <f>IF($A1213="",0,IF(AND(OR('Cuadro-de-mando'!$B$4="(Todas)",'Cuadro-de-mando'!$B$4=$A1213),OR('Cuadro-de-mando'!$E$4="(Todas)",'Cuadro-de-mando'!$E$4=$B1213),OR('Cuadro-de-mando'!$H$4="(Todas)",'Cuadro-de-mando'!$H$4=$C1213),OR('Cuadro-de-mando'!$K$4="(Todas)",'Cuadro-de-mando'!$K$4=$E1213),OR('Cuadro-de-mando'!$N$4="(Todos)",'Cuadro-de-mando'!$N$4=$F1213)),1,0))</f>
        <v>1</v>
      </c>
    </row>
    <row r="1214" spans="1:10" x14ac:dyDescent="0.25">
      <c r="A1214" t="str">
        <f>IF(Tienda_1!$A1214="","","Tienda 1")</f>
        <v>Tienda 1</v>
      </c>
      <c r="B1214" t="str">
        <f>IF($A1214="","",Tienda_1!B1214)</f>
        <v>Electrónicos</v>
      </c>
      <c r="C1214" t="str">
        <f>IF($A1214="","",Tienda_1!G1214)</f>
        <v>Bogotá</v>
      </c>
      <c r="D1214" t="str">
        <f>IF($A1214="","",Tienda_1!F1214)</f>
        <v>Santiago Silva</v>
      </c>
      <c r="E1214" t="str">
        <f>IF($A1214="","",Tienda_1!I1214)</f>
        <v>Tarjeta de crédito</v>
      </c>
      <c r="F1214">
        <f>IF($A1214="","",VALUE(RIGHT(Tienda_1!E1214,4)))</f>
        <v>2021</v>
      </c>
      <c r="G1214">
        <f>IF($A1214="","",Tienda_1!C1214)</f>
        <v>300800</v>
      </c>
      <c r="H1214">
        <f>IF($A1214="","",Tienda_1!D1214)</f>
        <v>14200</v>
      </c>
      <c r="I1214">
        <f>IF($A1214="","",Tienda_1!H1214)</f>
        <v>5</v>
      </c>
      <c r="J1214">
        <f>IF($A1214="",0,IF(AND(OR('Cuadro-de-mando'!$B$4="(Todas)",'Cuadro-de-mando'!$B$4=$A1214),OR('Cuadro-de-mando'!$E$4="(Todas)",'Cuadro-de-mando'!$E$4=$B1214),OR('Cuadro-de-mando'!$H$4="(Todas)",'Cuadro-de-mando'!$H$4=$C1214),OR('Cuadro-de-mando'!$K$4="(Todas)",'Cuadro-de-mando'!$K$4=$E1214),OR('Cuadro-de-mando'!$N$4="(Todos)",'Cuadro-de-mando'!$N$4=$F1214)),1,0))</f>
        <v>1</v>
      </c>
    </row>
    <row r="1215" spans="1:10" x14ac:dyDescent="0.25">
      <c r="A1215" t="str">
        <f>IF(Tienda_1!$A1215="","","Tienda 1")</f>
        <v>Tienda 1</v>
      </c>
      <c r="B1215" t="str">
        <f>IF($A1215="","",Tienda_1!B1215)</f>
        <v>Muebles</v>
      </c>
      <c r="C1215" t="str">
        <f>IF($A1215="","",Tienda_1!G1215)</f>
        <v>Cali</v>
      </c>
      <c r="D1215" t="str">
        <f>IF($A1215="","",Tienda_1!F1215)</f>
        <v>Pedro Gomez</v>
      </c>
      <c r="E1215" t="str">
        <f>IF($A1215="","",Tienda_1!I1215)</f>
        <v>Tarjeta de crédito</v>
      </c>
      <c r="F1215">
        <f>IF($A1215="","",VALUE(RIGHT(Tienda_1!E1215,4)))</f>
        <v>2021</v>
      </c>
      <c r="G1215">
        <f>IF($A1215="","",Tienda_1!C1215)</f>
        <v>502800</v>
      </c>
      <c r="H1215">
        <f>IF($A1215="","",Tienda_1!D1215)</f>
        <v>31700</v>
      </c>
      <c r="I1215">
        <f>IF($A1215="","",Tienda_1!H1215)</f>
        <v>4</v>
      </c>
      <c r="J1215">
        <f>IF($A1215="",0,IF(AND(OR('Cuadro-de-mando'!$B$4="(Todas)",'Cuadro-de-mando'!$B$4=$A1215),OR('Cuadro-de-mando'!$E$4="(Todas)",'Cuadro-de-mando'!$E$4=$B1215),OR('Cuadro-de-mando'!$H$4="(Todas)",'Cuadro-de-mando'!$H$4=$C1215),OR('Cuadro-de-mando'!$K$4="(Todas)",'Cuadro-de-mando'!$K$4=$E1215),OR('Cuadro-de-mando'!$N$4="(Todos)",'Cuadro-de-mando'!$N$4=$F1215)),1,0))</f>
        <v>1</v>
      </c>
    </row>
    <row r="1216" spans="1:10" x14ac:dyDescent="0.25">
      <c r="A1216" t="str">
        <f>IF(Tienda_1!$A1216="","","Tienda 1")</f>
        <v>Tienda 1</v>
      </c>
      <c r="B1216" t="str">
        <f>IF($A1216="","",Tienda_1!B1216)</f>
        <v>Instrumentos musicales</v>
      </c>
      <c r="C1216" t="str">
        <f>IF($A1216="","",Tienda_1!G1216)</f>
        <v>Bogotá</v>
      </c>
      <c r="D1216" t="str">
        <f>IF($A1216="","",Tienda_1!F1216)</f>
        <v>Santiago Silva</v>
      </c>
      <c r="E1216" t="str">
        <f>IF($A1216="","",Tienda_1!I1216)</f>
        <v>Cupón</v>
      </c>
      <c r="F1216">
        <f>IF($A1216="","",VALUE(RIGHT(Tienda_1!E1216,4)))</f>
        <v>2021</v>
      </c>
      <c r="G1216">
        <f>IF($A1216="","",Tienda_1!C1216)</f>
        <v>613900</v>
      </c>
      <c r="H1216">
        <f>IF($A1216="","",Tienda_1!D1216)</f>
        <v>30900</v>
      </c>
      <c r="I1216">
        <f>IF($A1216="","",Tienda_1!H1216)</f>
        <v>5</v>
      </c>
      <c r="J1216">
        <f>IF($A1216="",0,IF(AND(OR('Cuadro-de-mando'!$B$4="(Todas)",'Cuadro-de-mando'!$B$4=$A1216),OR('Cuadro-de-mando'!$E$4="(Todas)",'Cuadro-de-mando'!$E$4=$B1216),OR('Cuadro-de-mando'!$H$4="(Todas)",'Cuadro-de-mando'!$H$4=$C1216),OR('Cuadro-de-mando'!$K$4="(Todas)",'Cuadro-de-mando'!$K$4=$E1216),OR('Cuadro-de-mando'!$N$4="(Todos)",'Cuadro-de-mando'!$N$4=$F1216)),1,0))</f>
        <v>1</v>
      </c>
    </row>
    <row r="1217" spans="1:10" x14ac:dyDescent="0.25">
      <c r="A1217" t="str">
        <f>IF(Tienda_1!$A1217="","","Tienda 1")</f>
        <v>Tienda 1</v>
      </c>
      <c r="B1217" t="str">
        <f>IF($A1217="","",Tienda_1!B1217)</f>
        <v>Deportes y diversión</v>
      </c>
      <c r="C1217" t="str">
        <f>IF($A1217="","",Tienda_1!G1217)</f>
        <v>Cali</v>
      </c>
      <c r="D1217" t="str">
        <f>IF($A1217="","",Tienda_1!F1217)</f>
        <v>Camila Rivera</v>
      </c>
      <c r="E1217" t="str">
        <f>IF($A1217="","",Tienda_1!I1217)</f>
        <v>Tarjeta de crédito</v>
      </c>
      <c r="F1217">
        <f>IF($A1217="","",VALUE(RIGHT(Tienda_1!E1217,4)))</f>
        <v>2022</v>
      </c>
      <c r="G1217">
        <f>IF($A1217="","",Tienda_1!C1217)</f>
        <v>27600</v>
      </c>
      <c r="H1217">
        <f>IF($A1217="","",Tienda_1!D1217)</f>
        <v>10200</v>
      </c>
      <c r="I1217">
        <f>IF($A1217="","",Tienda_1!H1217)</f>
        <v>1</v>
      </c>
      <c r="J1217">
        <f>IF($A1217="",0,IF(AND(OR('Cuadro-de-mando'!$B$4="(Todas)",'Cuadro-de-mando'!$B$4=$A1217),OR('Cuadro-de-mando'!$E$4="(Todas)",'Cuadro-de-mando'!$E$4=$B1217),OR('Cuadro-de-mando'!$H$4="(Todas)",'Cuadro-de-mando'!$H$4=$C1217),OR('Cuadro-de-mando'!$K$4="(Todas)",'Cuadro-de-mando'!$K$4=$E1217),OR('Cuadro-de-mando'!$N$4="(Todos)",'Cuadro-de-mando'!$N$4=$F1217)),1,0))</f>
        <v>1</v>
      </c>
    </row>
    <row r="1218" spans="1:10" x14ac:dyDescent="0.25">
      <c r="A1218" t="str">
        <f>IF(Tienda_1!$A1218="","","Tienda 1")</f>
        <v>Tienda 1</v>
      </c>
      <c r="B1218" t="str">
        <f>IF($A1218="","",Tienda_1!B1218)</f>
        <v>Electrodomésticos</v>
      </c>
      <c r="C1218" t="str">
        <f>IF($A1218="","",Tienda_1!G1218)</f>
        <v>Bogotá</v>
      </c>
      <c r="D1218" t="str">
        <f>IF($A1218="","",Tienda_1!F1218)</f>
        <v>Camila Rivera</v>
      </c>
      <c r="E1218" t="str">
        <f>IF($A1218="","",Tienda_1!I1218)</f>
        <v>Nequi</v>
      </c>
      <c r="F1218">
        <f>IF($A1218="","",VALUE(RIGHT(Tienda_1!E1218,4)))</f>
        <v>2022</v>
      </c>
      <c r="G1218">
        <f>IF($A1218="","",Tienda_1!C1218)</f>
        <v>508000</v>
      </c>
      <c r="H1218">
        <f>IF($A1218="","",Tienda_1!D1218)</f>
        <v>25200</v>
      </c>
      <c r="I1218">
        <f>IF($A1218="","",Tienda_1!H1218)</f>
        <v>5</v>
      </c>
      <c r="J1218">
        <f>IF($A1218="",0,IF(AND(OR('Cuadro-de-mando'!$B$4="(Todas)",'Cuadro-de-mando'!$B$4=$A1218),OR('Cuadro-de-mando'!$E$4="(Todas)",'Cuadro-de-mando'!$E$4=$B1218),OR('Cuadro-de-mando'!$H$4="(Todas)",'Cuadro-de-mando'!$H$4=$C1218),OR('Cuadro-de-mando'!$K$4="(Todas)",'Cuadro-de-mando'!$K$4=$E1218),OR('Cuadro-de-mando'!$N$4="(Todos)",'Cuadro-de-mando'!$N$4=$F1218)),1,0))</f>
        <v>1</v>
      </c>
    </row>
    <row r="1219" spans="1:10" x14ac:dyDescent="0.25">
      <c r="A1219" t="str">
        <f>IF(Tienda_1!$A1219="","","Tienda 1")</f>
        <v>Tienda 1</v>
      </c>
      <c r="B1219" t="str">
        <f>IF($A1219="","",Tienda_1!B1219)</f>
        <v>Muebles</v>
      </c>
      <c r="C1219" t="str">
        <f>IF($A1219="","",Tienda_1!G1219)</f>
        <v>Bogotá</v>
      </c>
      <c r="D1219" t="str">
        <f>IF($A1219="","",Tienda_1!F1219)</f>
        <v>Felipe Santos</v>
      </c>
      <c r="E1219" t="str">
        <f>IF($A1219="","",Tienda_1!I1219)</f>
        <v>Cupón</v>
      </c>
      <c r="F1219">
        <f>IF($A1219="","",VALUE(RIGHT(Tienda_1!E1219,4)))</f>
        <v>2021</v>
      </c>
      <c r="G1219">
        <f>IF($A1219="","",Tienda_1!C1219)</f>
        <v>350000</v>
      </c>
      <c r="H1219">
        <f>IF($A1219="","",Tienda_1!D1219)</f>
        <v>18900</v>
      </c>
      <c r="I1219">
        <f>IF($A1219="","",Tienda_1!H1219)</f>
        <v>4</v>
      </c>
      <c r="J1219">
        <f>IF($A1219="",0,IF(AND(OR('Cuadro-de-mando'!$B$4="(Todas)",'Cuadro-de-mando'!$B$4=$A1219),OR('Cuadro-de-mando'!$E$4="(Todas)",'Cuadro-de-mando'!$E$4=$B1219),OR('Cuadro-de-mando'!$H$4="(Todas)",'Cuadro-de-mando'!$H$4=$C1219),OR('Cuadro-de-mando'!$K$4="(Todas)",'Cuadro-de-mando'!$K$4=$E1219),OR('Cuadro-de-mando'!$N$4="(Todos)",'Cuadro-de-mando'!$N$4=$F1219)),1,0))</f>
        <v>1</v>
      </c>
    </row>
    <row r="1220" spans="1:10" x14ac:dyDescent="0.25">
      <c r="A1220" t="str">
        <f>IF(Tienda_1!$A1220="","","Tienda 1")</f>
        <v>Tienda 1</v>
      </c>
      <c r="B1220" t="str">
        <f>IF($A1220="","",Tienda_1!B1220)</f>
        <v>Electrónicos</v>
      </c>
      <c r="C1220" t="str">
        <f>IF($A1220="","",Tienda_1!G1220)</f>
        <v>Pereira</v>
      </c>
      <c r="D1220" t="str">
        <f>IF($A1220="","",Tienda_1!F1220)</f>
        <v>Beatriz Morales</v>
      </c>
      <c r="E1220" t="str">
        <f>IF($A1220="","",Tienda_1!I1220)</f>
        <v>Nequi</v>
      </c>
      <c r="F1220">
        <f>IF($A1220="","",VALUE(RIGHT(Tienda_1!E1220,4)))</f>
        <v>2022</v>
      </c>
      <c r="G1220">
        <f>IF($A1220="","",Tienda_1!C1220)</f>
        <v>52000</v>
      </c>
      <c r="H1220">
        <f>IF($A1220="","",Tienda_1!D1220)</f>
        <v>3300</v>
      </c>
      <c r="I1220">
        <f>IF($A1220="","",Tienda_1!H1220)</f>
        <v>5</v>
      </c>
      <c r="J1220">
        <f>IF($A1220="",0,IF(AND(OR('Cuadro-de-mando'!$B$4="(Todas)",'Cuadro-de-mando'!$B$4=$A1220),OR('Cuadro-de-mando'!$E$4="(Todas)",'Cuadro-de-mando'!$E$4=$B1220),OR('Cuadro-de-mando'!$H$4="(Todas)",'Cuadro-de-mando'!$H$4=$C1220),OR('Cuadro-de-mando'!$K$4="(Todas)",'Cuadro-de-mando'!$K$4=$E1220),OR('Cuadro-de-mando'!$N$4="(Todos)",'Cuadro-de-mando'!$N$4=$F1220)),1,0))</f>
        <v>1</v>
      </c>
    </row>
    <row r="1221" spans="1:10" x14ac:dyDescent="0.25">
      <c r="A1221" t="str">
        <f>IF(Tienda_1!$A1221="","","Tienda 1")</f>
        <v>Tienda 1</v>
      </c>
      <c r="B1221" t="str">
        <f>IF($A1221="","",Tienda_1!B1221)</f>
        <v>Libros</v>
      </c>
      <c r="C1221" t="str">
        <f>IF($A1221="","",Tienda_1!G1221)</f>
        <v>Pereira</v>
      </c>
      <c r="D1221" t="str">
        <f>IF($A1221="","",Tienda_1!F1221)</f>
        <v>Juan Fernandez</v>
      </c>
      <c r="E1221" t="str">
        <f>IF($A1221="","",Tienda_1!I1221)</f>
        <v>Tarjeta de crédito</v>
      </c>
      <c r="F1221">
        <f>IF($A1221="","",VALUE(RIGHT(Tienda_1!E1221,4)))</f>
        <v>2022</v>
      </c>
      <c r="G1221">
        <f>IF($A1221="","",Tienda_1!C1221)</f>
        <v>31000</v>
      </c>
      <c r="H1221">
        <f>IF($A1221="","",Tienda_1!D1221)</f>
        <v>2000</v>
      </c>
      <c r="I1221">
        <f>IF($A1221="","",Tienda_1!H1221)</f>
        <v>5</v>
      </c>
      <c r="J1221">
        <f>IF($A1221="",0,IF(AND(OR('Cuadro-de-mando'!$B$4="(Todas)",'Cuadro-de-mando'!$B$4=$A1221),OR('Cuadro-de-mando'!$E$4="(Todas)",'Cuadro-de-mando'!$E$4=$B1221),OR('Cuadro-de-mando'!$H$4="(Todas)",'Cuadro-de-mando'!$H$4=$C1221),OR('Cuadro-de-mando'!$K$4="(Todas)",'Cuadro-de-mando'!$K$4=$E1221),OR('Cuadro-de-mando'!$N$4="(Todos)",'Cuadro-de-mando'!$N$4=$F1221)),1,0))</f>
        <v>1</v>
      </c>
    </row>
    <row r="1222" spans="1:10" x14ac:dyDescent="0.25">
      <c r="A1222" t="str">
        <f>IF(Tienda_1!$A1222="","","Tienda 1")</f>
        <v>Tienda 1</v>
      </c>
      <c r="B1222" t="str">
        <f>IF($A1222="","",Tienda_1!B1222)</f>
        <v>Electrónicos</v>
      </c>
      <c r="C1222" t="str">
        <f>IF($A1222="","",Tienda_1!G1222)</f>
        <v>Manizales</v>
      </c>
      <c r="D1222" t="str">
        <f>IF($A1222="","",Tienda_1!F1222)</f>
        <v>Felipe Santos</v>
      </c>
      <c r="E1222" t="str">
        <f>IF($A1222="","",Tienda_1!I1222)</f>
        <v>Nequi</v>
      </c>
      <c r="F1222">
        <f>IF($A1222="","",VALUE(RIGHT(Tienda_1!E1222,4)))</f>
        <v>2021</v>
      </c>
      <c r="G1222">
        <f>IF($A1222="","",Tienda_1!C1222)</f>
        <v>1412200</v>
      </c>
      <c r="H1222">
        <f>IF($A1222="","",Tienda_1!D1222)</f>
        <v>75700</v>
      </c>
      <c r="I1222">
        <f>IF($A1222="","",Tienda_1!H1222)</f>
        <v>3</v>
      </c>
      <c r="J1222">
        <f>IF($A1222="",0,IF(AND(OR('Cuadro-de-mando'!$B$4="(Todas)",'Cuadro-de-mando'!$B$4=$A1222),OR('Cuadro-de-mando'!$E$4="(Todas)",'Cuadro-de-mando'!$E$4=$B1222),OR('Cuadro-de-mando'!$H$4="(Todas)",'Cuadro-de-mando'!$H$4=$C1222),OR('Cuadro-de-mando'!$K$4="(Todas)",'Cuadro-de-mando'!$K$4=$E1222),OR('Cuadro-de-mando'!$N$4="(Todos)",'Cuadro-de-mando'!$N$4=$F1222)),1,0))</f>
        <v>1</v>
      </c>
    </row>
    <row r="1223" spans="1:10" x14ac:dyDescent="0.25">
      <c r="A1223" t="str">
        <f>IF(Tienda_1!$A1223="","","Tienda 1")</f>
        <v>Tienda 1</v>
      </c>
      <c r="B1223" t="str">
        <f>IF($A1223="","",Tienda_1!B1223)</f>
        <v>Libros</v>
      </c>
      <c r="C1223" t="str">
        <f>IF($A1223="","",Tienda_1!G1223)</f>
        <v>Pereira</v>
      </c>
      <c r="D1223" t="str">
        <f>IF($A1223="","",Tienda_1!F1223)</f>
        <v>Pedro Gomez</v>
      </c>
      <c r="E1223" t="str">
        <f>IF($A1223="","",Tienda_1!I1223)</f>
        <v>Tarjeta de crédito</v>
      </c>
      <c r="F1223">
        <f>IF($A1223="","",VALUE(RIGHT(Tienda_1!E1223,4)))</f>
        <v>2022</v>
      </c>
      <c r="G1223">
        <f>IF($A1223="","",Tienda_1!C1223)</f>
        <v>56300</v>
      </c>
      <c r="H1223">
        <f>IF($A1223="","",Tienda_1!D1223)</f>
        <v>3400</v>
      </c>
      <c r="I1223">
        <f>IF($A1223="","",Tienda_1!H1223)</f>
        <v>4</v>
      </c>
      <c r="J1223">
        <f>IF($A1223="",0,IF(AND(OR('Cuadro-de-mando'!$B$4="(Todas)",'Cuadro-de-mando'!$B$4=$A1223),OR('Cuadro-de-mando'!$E$4="(Todas)",'Cuadro-de-mando'!$E$4=$B1223),OR('Cuadro-de-mando'!$H$4="(Todas)",'Cuadro-de-mando'!$H$4=$C1223),OR('Cuadro-de-mando'!$K$4="(Todas)",'Cuadro-de-mando'!$K$4=$E1223),OR('Cuadro-de-mando'!$N$4="(Todos)",'Cuadro-de-mando'!$N$4=$F1223)),1,0))</f>
        <v>1</v>
      </c>
    </row>
    <row r="1224" spans="1:10" x14ac:dyDescent="0.25">
      <c r="A1224" t="str">
        <f>IF(Tienda_1!$A1224="","","Tienda 1")</f>
        <v>Tienda 1</v>
      </c>
      <c r="B1224" t="str">
        <f>IF($A1224="","",Tienda_1!B1224)</f>
        <v>Electrónicos</v>
      </c>
      <c r="C1224" t="str">
        <f>IF($A1224="","",Tienda_1!G1224)</f>
        <v>Medellín</v>
      </c>
      <c r="D1224" t="str">
        <f>IF($A1224="","",Tienda_1!F1224)</f>
        <v>Juliana Costa</v>
      </c>
      <c r="E1224" t="str">
        <f>IF($A1224="","",Tienda_1!I1224)</f>
        <v>Tarjeta de crédito</v>
      </c>
      <c r="F1224">
        <f>IF($A1224="","",VALUE(RIGHT(Tienda_1!E1224,4)))</f>
        <v>2021</v>
      </c>
      <c r="G1224">
        <f>IF($A1224="","",Tienda_1!C1224)</f>
        <v>2666500</v>
      </c>
      <c r="H1224">
        <f>IF($A1224="","",Tienda_1!D1224)</f>
        <v>142500</v>
      </c>
      <c r="I1224">
        <f>IF($A1224="","",Tienda_1!H1224)</f>
        <v>4</v>
      </c>
      <c r="J1224">
        <f>IF($A1224="",0,IF(AND(OR('Cuadro-de-mando'!$B$4="(Todas)",'Cuadro-de-mando'!$B$4=$A1224),OR('Cuadro-de-mando'!$E$4="(Todas)",'Cuadro-de-mando'!$E$4=$B1224),OR('Cuadro-de-mando'!$H$4="(Todas)",'Cuadro-de-mando'!$H$4=$C1224),OR('Cuadro-de-mando'!$K$4="(Todas)",'Cuadro-de-mando'!$K$4=$E1224),OR('Cuadro-de-mando'!$N$4="(Todos)",'Cuadro-de-mando'!$N$4=$F1224)),1,0))</f>
        <v>1</v>
      </c>
    </row>
    <row r="1225" spans="1:10" x14ac:dyDescent="0.25">
      <c r="A1225" t="str">
        <f>IF(Tienda_1!$A1225="","","Tienda 1")</f>
        <v>Tienda 1</v>
      </c>
      <c r="B1225" t="str">
        <f>IF($A1225="","",Tienda_1!B1225)</f>
        <v>Electrodomésticos</v>
      </c>
      <c r="C1225" t="str">
        <f>IF($A1225="","",Tienda_1!G1225)</f>
        <v>Medellín</v>
      </c>
      <c r="D1225" t="str">
        <f>IF($A1225="","",Tienda_1!F1225)</f>
        <v>Ángel Rodriguez</v>
      </c>
      <c r="E1225" t="str">
        <f>IF($A1225="","",Tienda_1!I1225)</f>
        <v>Tarjeta de crédito</v>
      </c>
      <c r="F1225">
        <f>IF($A1225="","",VALUE(RIGHT(Tienda_1!E1225,4)))</f>
        <v>2022</v>
      </c>
      <c r="G1225">
        <f>IF($A1225="","",Tienda_1!C1225)</f>
        <v>1299300</v>
      </c>
      <c r="H1225">
        <f>IF($A1225="","",Tienda_1!D1225)</f>
        <v>67400</v>
      </c>
      <c r="I1225">
        <f>IF($A1225="","",Tienda_1!H1225)</f>
        <v>5</v>
      </c>
      <c r="J1225">
        <f>IF($A1225="",0,IF(AND(OR('Cuadro-de-mando'!$B$4="(Todas)",'Cuadro-de-mando'!$B$4=$A1225),OR('Cuadro-de-mando'!$E$4="(Todas)",'Cuadro-de-mando'!$E$4=$B1225),OR('Cuadro-de-mando'!$H$4="(Todas)",'Cuadro-de-mando'!$H$4=$C1225),OR('Cuadro-de-mando'!$K$4="(Todas)",'Cuadro-de-mando'!$K$4=$E1225),OR('Cuadro-de-mando'!$N$4="(Todos)",'Cuadro-de-mando'!$N$4=$F1225)),1,0))</f>
        <v>1</v>
      </c>
    </row>
    <row r="1226" spans="1:10" x14ac:dyDescent="0.25">
      <c r="A1226" t="str">
        <f>IF(Tienda_1!$A1226="","","Tienda 1")</f>
        <v>Tienda 1</v>
      </c>
      <c r="B1226" t="str">
        <f>IF($A1226="","",Tienda_1!B1226)</f>
        <v>Electrónicos</v>
      </c>
      <c r="C1226" t="str">
        <f>IF($A1226="","",Tienda_1!G1226)</f>
        <v>Cali</v>
      </c>
      <c r="D1226" t="str">
        <f>IF($A1226="","",Tienda_1!F1226)</f>
        <v>Felipe Santos</v>
      </c>
      <c r="E1226" t="str">
        <f>IF($A1226="","",Tienda_1!I1226)</f>
        <v>Cupón</v>
      </c>
      <c r="F1226">
        <f>IF($A1226="","",VALUE(RIGHT(Tienda_1!E1226,4)))</f>
        <v>2022</v>
      </c>
      <c r="G1226">
        <f>IF($A1226="","",Tienda_1!C1226)</f>
        <v>1238100</v>
      </c>
      <c r="H1226">
        <f>IF($A1226="","",Tienda_1!D1226)</f>
        <v>64100</v>
      </c>
      <c r="I1226">
        <f>IF($A1226="","",Tienda_1!H1226)</f>
        <v>3</v>
      </c>
      <c r="J1226">
        <f>IF($A1226="",0,IF(AND(OR('Cuadro-de-mando'!$B$4="(Todas)",'Cuadro-de-mando'!$B$4=$A1226),OR('Cuadro-de-mando'!$E$4="(Todas)",'Cuadro-de-mando'!$E$4=$B1226),OR('Cuadro-de-mando'!$H$4="(Todas)",'Cuadro-de-mando'!$H$4=$C1226),OR('Cuadro-de-mando'!$K$4="(Todas)",'Cuadro-de-mando'!$K$4=$E1226),OR('Cuadro-de-mando'!$N$4="(Todos)",'Cuadro-de-mando'!$N$4=$F1226)),1,0))</f>
        <v>1</v>
      </c>
    </row>
    <row r="1227" spans="1:10" x14ac:dyDescent="0.25">
      <c r="A1227" t="str">
        <f>IF(Tienda_1!$A1227="","","Tienda 1")</f>
        <v>Tienda 1</v>
      </c>
      <c r="B1227" t="str">
        <f>IF($A1227="","",Tienda_1!B1227)</f>
        <v>Muebles</v>
      </c>
      <c r="C1227" t="str">
        <f>IF($A1227="","",Tienda_1!G1227)</f>
        <v>Medellín</v>
      </c>
      <c r="D1227" t="str">
        <f>IF($A1227="","",Tienda_1!F1227)</f>
        <v>Juliana Costa</v>
      </c>
      <c r="E1227" t="str">
        <f>IF($A1227="","",Tienda_1!I1227)</f>
        <v>Nequi</v>
      </c>
      <c r="F1227">
        <f>IF($A1227="","",VALUE(RIGHT(Tienda_1!E1227,4)))</f>
        <v>2022</v>
      </c>
      <c r="G1227">
        <f>IF($A1227="","",Tienda_1!C1227)</f>
        <v>302300</v>
      </c>
      <c r="H1227">
        <f>IF($A1227="","",Tienda_1!D1227)</f>
        <v>16500</v>
      </c>
      <c r="I1227">
        <f>IF($A1227="","",Tienda_1!H1227)</f>
        <v>1</v>
      </c>
      <c r="J1227">
        <f>IF($A1227="",0,IF(AND(OR('Cuadro-de-mando'!$B$4="(Todas)",'Cuadro-de-mando'!$B$4=$A1227),OR('Cuadro-de-mando'!$E$4="(Todas)",'Cuadro-de-mando'!$E$4=$B1227),OR('Cuadro-de-mando'!$H$4="(Todas)",'Cuadro-de-mando'!$H$4=$C1227),OR('Cuadro-de-mando'!$K$4="(Todas)",'Cuadro-de-mando'!$K$4=$E1227),OR('Cuadro-de-mando'!$N$4="(Todos)",'Cuadro-de-mando'!$N$4=$F1227)),1,0))</f>
        <v>1</v>
      </c>
    </row>
    <row r="1228" spans="1:10" x14ac:dyDescent="0.25">
      <c r="A1228" t="str">
        <f>IF(Tienda_1!$A1228="","","Tienda 1")</f>
        <v>Tienda 1</v>
      </c>
      <c r="B1228" t="str">
        <f>IF($A1228="","",Tienda_1!B1228)</f>
        <v>Muebles</v>
      </c>
      <c r="C1228" t="str">
        <f>IF($A1228="","",Tienda_1!G1228)</f>
        <v>Bogotá</v>
      </c>
      <c r="D1228" t="str">
        <f>IF($A1228="","",Tienda_1!F1228)</f>
        <v>Blanca Ramirez</v>
      </c>
      <c r="E1228" t="str">
        <f>IF($A1228="","",Tienda_1!I1228)</f>
        <v>Tarjeta de crédito</v>
      </c>
      <c r="F1228">
        <f>IF($A1228="","",VALUE(RIGHT(Tienda_1!E1228,4)))</f>
        <v>2021</v>
      </c>
      <c r="G1228">
        <f>IF($A1228="","",Tienda_1!C1228)</f>
        <v>319100</v>
      </c>
      <c r="H1228">
        <f>IF($A1228="","",Tienda_1!D1228)</f>
        <v>17200</v>
      </c>
      <c r="I1228">
        <f>IF($A1228="","",Tienda_1!H1228)</f>
        <v>5</v>
      </c>
      <c r="J1228">
        <f>IF($A1228="",0,IF(AND(OR('Cuadro-de-mando'!$B$4="(Todas)",'Cuadro-de-mando'!$B$4=$A1228),OR('Cuadro-de-mando'!$E$4="(Todas)",'Cuadro-de-mando'!$E$4=$B1228),OR('Cuadro-de-mando'!$H$4="(Todas)",'Cuadro-de-mando'!$H$4=$C1228),OR('Cuadro-de-mando'!$K$4="(Todas)",'Cuadro-de-mando'!$K$4=$E1228),OR('Cuadro-de-mando'!$N$4="(Todos)",'Cuadro-de-mando'!$N$4=$F1228)),1,0))</f>
        <v>1</v>
      </c>
    </row>
    <row r="1229" spans="1:10" x14ac:dyDescent="0.25">
      <c r="A1229" t="str">
        <f>IF(Tienda_1!$A1229="","","Tienda 1")</f>
        <v>Tienda 1</v>
      </c>
      <c r="B1229" t="str">
        <f>IF($A1229="","",Tienda_1!B1229)</f>
        <v>Juguetes</v>
      </c>
      <c r="C1229" t="str">
        <f>IF($A1229="","",Tienda_1!G1229)</f>
        <v>Bogotá</v>
      </c>
      <c r="D1229" t="str">
        <f>IF($A1229="","",Tienda_1!F1229)</f>
        <v>Blanca Ramirez</v>
      </c>
      <c r="E1229" t="str">
        <f>IF($A1229="","",Tienda_1!I1229)</f>
        <v>Tarjeta de crédito</v>
      </c>
      <c r="F1229">
        <f>IF($A1229="","",VALUE(RIGHT(Tienda_1!E1229,4)))</f>
        <v>2021</v>
      </c>
      <c r="G1229">
        <f>IF($A1229="","",Tienda_1!C1229)</f>
        <v>19400</v>
      </c>
      <c r="H1229">
        <f>IF($A1229="","",Tienda_1!D1229)</f>
        <v>1500</v>
      </c>
      <c r="I1229">
        <f>IF($A1229="","",Tienda_1!H1229)</f>
        <v>4</v>
      </c>
      <c r="J1229">
        <f>IF($A1229="",0,IF(AND(OR('Cuadro-de-mando'!$B$4="(Todas)",'Cuadro-de-mando'!$B$4=$A1229),OR('Cuadro-de-mando'!$E$4="(Todas)",'Cuadro-de-mando'!$E$4=$B1229),OR('Cuadro-de-mando'!$H$4="(Todas)",'Cuadro-de-mando'!$H$4=$C1229),OR('Cuadro-de-mando'!$K$4="(Todas)",'Cuadro-de-mando'!$K$4=$E1229),OR('Cuadro-de-mando'!$N$4="(Todos)",'Cuadro-de-mando'!$N$4=$F1229)),1,0))</f>
        <v>1</v>
      </c>
    </row>
    <row r="1230" spans="1:10" x14ac:dyDescent="0.25">
      <c r="A1230" t="str">
        <f>IF(Tienda_1!$A1230="","","Tienda 1")</f>
        <v>Tienda 1</v>
      </c>
      <c r="B1230" t="str">
        <f>IF($A1230="","",Tienda_1!B1230)</f>
        <v>Libros</v>
      </c>
      <c r="C1230" t="str">
        <f>IF($A1230="","",Tienda_1!G1230)</f>
        <v>Cali</v>
      </c>
      <c r="D1230" t="str">
        <f>IF($A1230="","",Tienda_1!F1230)</f>
        <v>Felipe Santos</v>
      </c>
      <c r="E1230" t="str">
        <f>IF($A1230="","",Tienda_1!I1230)</f>
        <v>Nequi</v>
      </c>
      <c r="F1230">
        <f>IF($A1230="","",VALUE(RIGHT(Tienda_1!E1230,4)))</f>
        <v>2020</v>
      </c>
      <c r="G1230">
        <f>IF($A1230="","",Tienda_1!C1230)</f>
        <v>52500</v>
      </c>
      <c r="H1230">
        <f>IF($A1230="","",Tienda_1!D1230)</f>
        <v>1000</v>
      </c>
      <c r="I1230">
        <f>IF($A1230="","",Tienda_1!H1230)</f>
        <v>5</v>
      </c>
      <c r="J1230">
        <f>IF($A1230="",0,IF(AND(OR('Cuadro-de-mando'!$B$4="(Todas)",'Cuadro-de-mando'!$B$4=$A1230),OR('Cuadro-de-mando'!$E$4="(Todas)",'Cuadro-de-mando'!$E$4=$B1230),OR('Cuadro-de-mando'!$H$4="(Todas)",'Cuadro-de-mando'!$H$4=$C1230),OR('Cuadro-de-mando'!$K$4="(Todas)",'Cuadro-de-mando'!$K$4=$E1230),OR('Cuadro-de-mando'!$N$4="(Todos)",'Cuadro-de-mando'!$N$4=$F1230)),1,0))</f>
        <v>1</v>
      </c>
    </row>
    <row r="1231" spans="1:10" x14ac:dyDescent="0.25">
      <c r="A1231" t="str">
        <f>IF(Tienda_1!$A1231="","","Tienda 1")</f>
        <v>Tienda 1</v>
      </c>
      <c r="B1231" t="str">
        <f>IF($A1231="","",Tienda_1!B1231)</f>
        <v>Deportes y diversión</v>
      </c>
      <c r="C1231" t="str">
        <f>IF($A1231="","",Tienda_1!G1231)</f>
        <v>Cúcuta</v>
      </c>
      <c r="D1231" t="str">
        <f>IF($A1231="","",Tienda_1!F1231)</f>
        <v>Juan Fernandez</v>
      </c>
      <c r="E1231" t="str">
        <f>IF($A1231="","",Tienda_1!I1231)</f>
        <v>Tarjeta de crédito</v>
      </c>
      <c r="F1231">
        <f>IF($A1231="","",VALUE(RIGHT(Tienda_1!E1231,4)))</f>
        <v>2020</v>
      </c>
      <c r="G1231">
        <f>IF($A1231="","",Tienda_1!C1231)</f>
        <v>83700</v>
      </c>
      <c r="H1231">
        <f>IF($A1231="","",Tienda_1!D1231)</f>
        <v>2600</v>
      </c>
      <c r="I1231">
        <f>IF($A1231="","",Tienda_1!H1231)</f>
        <v>3</v>
      </c>
      <c r="J1231">
        <f>IF($A1231="",0,IF(AND(OR('Cuadro-de-mando'!$B$4="(Todas)",'Cuadro-de-mando'!$B$4=$A1231),OR('Cuadro-de-mando'!$E$4="(Todas)",'Cuadro-de-mando'!$E$4=$B1231),OR('Cuadro-de-mando'!$H$4="(Todas)",'Cuadro-de-mando'!$H$4=$C1231),OR('Cuadro-de-mando'!$K$4="(Todas)",'Cuadro-de-mando'!$K$4=$E1231),OR('Cuadro-de-mando'!$N$4="(Todos)",'Cuadro-de-mando'!$N$4=$F1231)),1,0))</f>
        <v>1</v>
      </c>
    </row>
    <row r="1232" spans="1:10" x14ac:dyDescent="0.25">
      <c r="A1232" t="str">
        <f>IF(Tienda_1!$A1232="","","Tienda 1")</f>
        <v>Tienda 1</v>
      </c>
      <c r="B1232" t="str">
        <f>IF($A1232="","",Tienda_1!B1232)</f>
        <v>Juguetes</v>
      </c>
      <c r="C1232" t="str">
        <f>IF($A1232="","",Tienda_1!G1232)</f>
        <v>Bogotá</v>
      </c>
      <c r="D1232" t="str">
        <f>IF($A1232="","",Tienda_1!F1232)</f>
        <v>Ángel Rodriguez</v>
      </c>
      <c r="E1232" t="str">
        <f>IF($A1232="","",Tienda_1!I1232)</f>
        <v>Nequi</v>
      </c>
      <c r="F1232">
        <f>IF($A1232="","",VALUE(RIGHT(Tienda_1!E1232,4)))</f>
        <v>2020</v>
      </c>
      <c r="G1232">
        <f>IF($A1232="","",Tienda_1!C1232)</f>
        <v>39000</v>
      </c>
      <c r="H1232">
        <f>IF($A1232="","",Tienda_1!D1232)</f>
        <v>6800</v>
      </c>
      <c r="I1232">
        <f>IF($A1232="","",Tienda_1!H1232)</f>
        <v>4</v>
      </c>
      <c r="J1232">
        <f>IF($A1232="",0,IF(AND(OR('Cuadro-de-mando'!$B$4="(Todas)",'Cuadro-de-mando'!$B$4=$A1232),OR('Cuadro-de-mando'!$E$4="(Todas)",'Cuadro-de-mando'!$E$4=$B1232),OR('Cuadro-de-mando'!$H$4="(Todas)",'Cuadro-de-mando'!$H$4=$C1232),OR('Cuadro-de-mando'!$K$4="(Todas)",'Cuadro-de-mando'!$K$4=$E1232),OR('Cuadro-de-mando'!$N$4="(Todos)",'Cuadro-de-mando'!$N$4=$F1232)),1,0))</f>
        <v>1</v>
      </c>
    </row>
    <row r="1233" spans="1:10" x14ac:dyDescent="0.25">
      <c r="A1233" t="str">
        <f>IF(Tienda_1!$A1233="","","Tienda 1")</f>
        <v>Tienda 1</v>
      </c>
      <c r="B1233" t="str">
        <f>IF($A1233="","",Tienda_1!B1233)</f>
        <v>Muebles</v>
      </c>
      <c r="C1233" t="str">
        <f>IF($A1233="","",Tienda_1!G1233)</f>
        <v>Medellín</v>
      </c>
      <c r="D1233" t="str">
        <f>IF($A1233="","",Tienda_1!F1233)</f>
        <v>Blanca Ramirez</v>
      </c>
      <c r="E1233" t="str">
        <f>IF($A1233="","",Tienda_1!I1233)</f>
        <v>Tarjeta de crédito</v>
      </c>
      <c r="F1233">
        <f>IF($A1233="","",VALUE(RIGHT(Tienda_1!E1233,4)))</f>
        <v>2020</v>
      </c>
      <c r="G1233">
        <f>IF($A1233="","",Tienda_1!C1233)</f>
        <v>471500</v>
      </c>
      <c r="H1233">
        <f>IF($A1233="","",Tienda_1!D1233)</f>
        <v>27500</v>
      </c>
      <c r="I1233">
        <f>IF($A1233="","",Tienda_1!H1233)</f>
        <v>4</v>
      </c>
      <c r="J1233">
        <f>IF($A1233="",0,IF(AND(OR('Cuadro-de-mando'!$B$4="(Todas)",'Cuadro-de-mando'!$B$4=$A1233),OR('Cuadro-de-mando'!$E$4="(Todas)",'Cuadro-de-mando'!$E$4=$B1233),OR('Cuadro-de-mando'!$H$4="(Todas)",'Cuadro-de-mando'!$H$4=$C1233),OR('Cuadro-de-mando'!$K$4="(Todas)",'Cuadro-de-mando'!$K$4=$E1233),OR('Cuadro-de-mando'!$N$4="(Todos)",'Cuadro-de-mando'!$N$4=$F1233)),1,0))</f>
        <v>1</v>
      </c>
    </row>
    <row r="1234" spans="1:10" x14ac:dyDescent="0.25">
      <c r="A1234" t="str">
        <f>IF(Tienda_1!$A1234="","","Tienda 1")</f>
        <v>Tienda 1</v>
      </c>
      <c r="B1234" t="str">
        <f>IF($A1234="","",Tienda_1!B1234)</f>
        <v>Juguetes</v>
      </c>
      <c r="C1234" t="str">
        <f>IF($A1234="","",Tienda_1!G1234)</f>
        <v>Bogotá</v>
      </c>
      <c r="D1234" t="str">
        <f>IF($A1234="","",Tienda_1!F1234)</f>
        <v>Beatriz Morales</v>
      </c>
      <c r="E1234" t="str">
        <f>IF($A1234="","",Tienda_1!I1234)</f>
        <v>Nequi</v>
      </c>
      <c r="F1234">
        <f>IF($A1234="","",VALUE(RIGHT(Tienda_1!E1234,4)))</f>
        <v>2022</v>
      </c>
      <c r="G1234">
        <f>IF($A1234="","",Tienda_1!C1234)</f>
        <v>29100</v>
      </c>
      <c r="H1234">
        <f>IF($A1234="","",Tienda_1!D1234)</f>
        <v>0</v>
      </c>
      <c r="I1234">
        <f>IF($A1234="","",Tienda_1!H1234)</f>
        <v>5</v>
      </c>
      <c r="J1234">
        <f>IF($A1234="",0,IF(AND(OR('Cuadro-de-mando'!$B$4="(Todas)",'Cuadro-de-mando'!$B$4=$A1234),OR('Cuadro-de-mando'!$E$4="(Todas)",'Cuadro-de-mando'!$E$4=$B1234),OR('Cuadro-de-mando'!$H$4="(Todas)",'Cuadro-de-mando'!$H$4=$C1234),OR('Cuadro-de-mando'!$K$4="(Todas)",'Cuadro-de-mando'!$K$4=$E1234),OR('Cuadro-de-mando'!$N$4="(Todos)",'Cuadro-de-mando'!$N$4=$F1234)),1,0))</f>
        <v>1</v>
      </c>
    </row>
    <row r="1235" spans="1:10" x14ac:dyDescent="0.25">
      <c r="A1235" t="str">
        <f>IF(Tienda_1!$A1235="","","Tienda 1")</f>
        <v>Tienda 1</v>
      </c>
      <c r="B1235" t="str">
        <f>IF($A1235="","",Tienda_1!B1235)</f>
        <v>Electrodomésticos</v>
      </c>
      <c r="C1235" t="str">
        <f>IF($A1235="","",Tienda_1!G1235)</f>
        <v>Bogotá</v>
      </c>
      <c r="D1235" t="str">
        <f>IF($A1235="","",Tienda_1!F1235)</f>
        <v>Ángel Rodriguez</v>
      </c>
      <c r="E1235" t="str">
        <f>IF($A1235="","",Tienda_1!I1235)</f>
        <v>Tarjeta de crédito</v>
      </c>
      <c r="F1235">
        <f>IF($A1235="","",VALUE(RIGHT(Tienda_1!E1235,4)))</f>
        <v>2022</v>
      </c>
      <c r="G1235">
        <f>IF($A1235="","",Tienda_1!C1235)</f>
        <v>310100</v>
      </c>
      <c r="H1235">
        <f>IF($A1235="","",Tienda_1!D1235)</f>
        <v>14700</v>
      </c>
      <c r="I1235">
        <f>IF($A1235="","",Tienda_1!H1235)</f>
        <v>4</v>
      </c>
      <c r="J1235">
        <f>IF($A1235="",0,IF(AND(OR('Cuadro-de-mando'!$B$4="(Todas)",'Cuadro-de-mando'!$B$4=$A1235),OR('Cuadro-de-mando'!$E$4="(Todas)",'Cuadro-de-mando'!$E$4=$B1235),OR('Cuadro-de-mando'!$H$4="(Todas)",'Cuadro-de-mando'!$H$4=$C1235),OR('Cuadro-de-mando'!$K$4="(Todas)",'Cuadro-de-mando'!$K$4=$E1235),OR('Cuadro-de-mando'!$N$4="(Todos)",'Cuadro-de-mando'!$N$4=$F1235)),1,0))</f>
        <v>1</v>
      </c>
    </row>
    <row r="1236" spans="1:10" x14ac:dyDescent="0.25">
      <c r="A1236" t="str">
        <f>IF(Tienda_1!$A1236="","","Tienda 1")</f>
        <v>Tienda 1</v>
      </c>
      <c r="B1236" t="str">
        <f>IF($A1236="","",Tienda_1!B1236)</f>
        <v>Electrónicos</v>
      </c>
      <c r="C1236" t="str">
        <f>IF($A1236="","",Tienda_1!G1236)</f>
        <v>Bogotá</v>
      </c>
      <c r="D1236" t="str">
        <f>IF($A1236="","",Tienda_1!F1236)</f>
        <v>Juliana Costa</v>
      </c>
      <c r="E1236" t="str">
        <f>IF($A1236="","",Tienda_1!I1236)</f>
        <v>Nequi</v>
      </c>
      <c r="F1236">
        <f>IF($A1236="","",VALUE(RIGHT(Tienda_1!E1236,4)))</f>
        <v>2021</v>
      </c>
      <c r="G1236">
        <f>IF($A1236="","",Tienda_1!C1236)</f>
        <v>2292400</v>
      </c>
      <c r="H1236">
        <f>IF($A1236="","",Tienda_1!D1236)</f>
        <v>122300</v>
      </c>
      <c r="I1236">
        <f>IF($A1236="","",Tienda_1!H1236)</f>
        <v>1</v>
      </c>
      <c r="J1236">
        <f>IF($A1236="",0,IF(AND(OR('Cuadro-de-mando'!$B$4="(Todas)",'Cuadro-de-mando'!$B$4=$A1236),OR('Cuadro-de-mando'!$E$4="(Todas)",'Cuadro-de-mando'!$E$4=$B1236),OR('Cuadro-de-mando'!$H$4="(Todas)",'Cuadro-de-mando'!$H$4=$C1236),OR('Cuadro-de-mando'!$K$4="(Todas)",'Cuadro-de-mando'!$K$4=$E1236),OR('Cuadro-de-mando'!$N$4="(Todos)",'Cuadro-de-mando'!$N$4=$F1236)),1,0))</f>
        <v>1</v>
      </c>
    </row>
    <row r="1237" spans="1:10" x14ac:dyDescent="0.25">
      <c r="A1237" t="str">
        <f>IF(Tienda_1!$A1237="","","Tienda 1")</f>
        <v>Tienda 1</v>
      </c>
      <c r="B1237" t="str">
        <f>IF($A1237="","",Tienda_1!B1237)</f>
        <v>Juguetes</v>
      </c>
      <c r="C1237" t="str">
        <f>IF($A1237="","",Tienda_1!G1237)</f>
        <v>Cúcuta</v>
      </c>
      <c r="D1237" t="str">
        <f>IF($A1237="","",Tienda_1!F1237)</f>
        <v>Camila Rivera</v>
      </c>
      <c r="E1237" t="str">
        <f>IF($A1237="","",Tienda_1!I1237)</f>
        <v>Tarjeta de crédito</v>
      </c>
      <c r="F1237">
        <f>IF($A1237="","",VALUE(RIGHT(Tienda_1!E1237,4)))</f>
        <v>2020</v>
      </c>
      <c r="G1237">
        <f>IF($A1237="","",Tienda_1!C1237)</f>
        <v>34300</v>
      </c>
      <c r="H1237">
        <f>IF($A1237="","",Tienda_1!D1237)</f>
        <v>2200</v>
      </c>
      <c r="I1237">
        <f>IF($A1237="","",Tienda_1!H1237)</f>
        <v>5</v>
      </c>
      <c r="J1237">
        <f>IF($A1237="",0,IF(AND(OR('Cuadro-de-mando'!$B$4="(Todas)",'Cuadro-de-mando'!$B$4=$A1237),OR('Cuadro-de-mando'!$E$4="(Todas)",'Cuadro-de-mando'!$E$4=$B1237),OR('Cuadro-de-mando'!$H$4="(Todas)",'Cuadro-de-mando'!$H$4=$C1237),OR('Cuadro-de-mando'!$K$4="(Todas)",'Cuadro-de-mando'!$K$4=$E1237),OR('Cuadro-de-mando'!$N$4="(Todos)",'Cuadro-de-mando'!$N$4=$F1237)),1,0))</f>
        <v>1</v>
      </c>
    </row>
    <row r="1238" spans="1:10" x14ac:dyDescent="0.25">
      <c r="A1238" t="str">
        <f>IF(Tienda_1!$A1238="","","Tienda 1")</f>
        <v>Tienda 1</v>
      </c>
      <c r="B1238" t="str">
        <f>IF($A1238="","",Tienda_1!B1238)</f>
        <v>Deportes y diversión</v>
      </c>
      <c r="C1238" t="str">
        <f>IF($A1238="","",Tienda_1!G1238)</f>
        <v>Pereira</v>
      </c>
      <c r="D1238" t="str">
        <f>IF($A1238="","",Tienda_1!F1238)</f>
        <v>Mariana Herrera</v>
      </c>
      <c r="E1238" t="str">
        <f>IF($A1238="","",Tienda_1!I1238)</f>
        <v>Tarjeta de crédito</v>
      </c>
      <c r="F1238">
        <f>IF($A1238="","",VALUE(RIGHT(Tienda_1!E1238,4)))</f>
        <v>2021</v>
      </c>
      <c r="G1238">
        <f>IF($A1238="","",Tienda_1!C1238)</f>
        <v>517700</v>
      </c>
      <c r="H1238">
        <f>IF($A1238="","",Tienda_1!D1238)</f>
        <v>28000</v>
      </c>
      <c r="I1238">
        <f>IF($A1238="","",Tienda_1!H1238)</f>
        <v>5</v>
      </c>
      <c r="J1238">
        <f>IF($A1238="",0,IF(AND(OR('Cuadro-de-mando'!$B$4="(Todas)",'Cuadro-de-mando'!$B$4=$A1238),OR('Cuadro-de-mando'!$E$4="(Todas)",'Cuadro-de-mando'!$E$4=$B1238),OR('Cuadro-de-mando'!$H$4="(Todas)",'Cuadro-de-mando'!$H$4=$C1238),OR('Cuadro-de-mando'!$K$4="(Todas)",'Cuadro-de-mando'!$K$4=$E1238),OR('Cuadro-de-mando'!$N$4="(Todos)",'Cuadro-de-mando'!$N$4=$F1238)),1,0))</f>
        <v>1</v>
      </c>
    </row>
    <row r="1239" spans="1:10" x14ac:dyDescent="0.25">
      <c r="A1239" t="str">
        <f>IF(Tienda_1!$A1239="","","Tienda 1")</f>
        <v>Tienda 1</v>
      </c>
      <c r="B1239" t="str">
        <f>IF($A1239="","",Tienda_1!B1239)</f>
        <v>Electrodomésticos</v>
      </c>
      <c r="C1239" t="str">
        <f>IF($A1239="","",Tienda_1!G1239)</f>
        <v>Bogotá</v>
      </c>
      <c r="D1239" t="str">
        <f>IF($A1239="","",Tienda_1!F1239)</f>
        <v>Maria Alfonso</v>
      </c>
      <c r="E1239" t="str">
        <f>IF($A1239="","",Tienda_1!I1239)</f>
        <v>Nequi</v>
      </c>
      <c r="F1239">
        <f>IF($A1239="","",VALUE(RIGHT(Tienda_1!E1239,4)))</f>
        <v>2023</v>
      </c>
      <c r="G1239">
        <f>IF($A1239="","",Tienda_1!C1239)</f>
        <v>1185500</v>
      </c>
      <c r="H1239">
        <f>IF($A1239="","",Tienda_1!D1239)</f>
        <v>63800</v>
      </c>
      <c r="I1239">
        <f>IF($A1239="","",Tienda_1!H1239)</f>
        <v>5</v>
      </c>
      <c r="J1239">
        <f>IF($A1239="",0,IF(AND(OR('Cuadro-de-mando'!$B$4="(Todas)",'Cuadro-de-mando'!$B$4=$A1239),OR('Cuadro-de-mando'!$E$4="(Todas)",'Cuadro-de-mando'!$E$4=$B1239),OR('Cuadro-de-mando'!$H$4="(Todas)",'Cuadro-de-mando'!$H$4=$C1239),OR('Cuadro-de-mando'!$K$4="(Todas)",'Cuadro-de-mando'!$K$4=$E1239),OR('Cuadro-de-mando'!$N$4="(Todos)",'Cuadro-de-mando'!$N$4=$F1239)),1,0))</f>
        <v>1</v>
      </c>
    </row>
    <row r="1240" spans="1:10" x14ac:dyDescent="0.25">
      <c r="A1240" t="str">
        <f>IF(Tienda_1!$A1240="","","Tienda 1")</f>
        <v>Tienda 1</v>
      </c>
      <c r="B1240" t="str">
        <f>IF($A1240="","",Tienda_1!B1240)</f>
        <v>Juguetes</v>
      </c>
      <c r="C1240" t="str">
        <f>IF($A1240="","",Tienda_1!G1240)</f>
        <v>Bogotá</v>
      </c>
      <c r="D1240" t="str">
        <f>IF($A1240="","",Tienda_1!F1240)</f>
        <v>Beatriz Morales</v>
      </c>
      <c r="E1240" t="str">
        <f>IF($A1240="","",Tienda_1!I1240)</f>
        <v>Tarjeta de crédito</v>
      </c>
      <c r="F1240">
        <f>IF($A1240="","",VALUE(RIGHT(Tienda_1!E1240,4)))</f>
        <v>2023</v>
      </c>
      <c r="G1240">
        <f>IF($A1240="","",Tienda_1!C1240)</f>
        <v>31000</v>
      </c>
      <c r="H1240">
        <f>IF($A1240="","",Tienda_1!D1240)</f>
        <v>0</v>
      </c>
      <c r="I1240">
        <f>IF($A1240="","",Tienda_1!H1240)</f>
        <v>4</v>
      </c>
      <c r="J1240">
        <f>IF($A1240="",0,IF(AND(OR('Cuadro-de-mando'!$B$4="(Todas)",'Cuadro-de-mando'!$B$4=$A1240),OR('Cuadro-de-mando'!$E$4="(Todas)",'Cuadro-de-mando'!$E$4=$B1240),OR('Cuadro-de-mando'!$H$4="(Todas)",'Cuadro-de-mando'!$H$4=$C1240),OR('Cuadro-de-mando'!$K$4="(Todas)",'Cuadro-de-mando'!$K$4=$E1240),OR('Cuadro-de-mando'!$N$4="(Todos)",'Cuadro-de-mando'!$N$4=$F1240)),1,0))</f>
        <v>1</v>
      </c>
    </row>
    <row r="1241" spans="1:10" x14ac:dyDescent="0.25">
      <c r="A1241" t="str">
        <f>IF(Tienda_1!$A1241="","","Tienda 1")</f>
        <v>Tienda 1</v>
      </c>
      <c r="B1241" t="str">
        <f>IF($A1241="","",Tienda_1!B1241)</f>
        <v>Electrodomésticos</v>
      </c>
      <c r="C1241" t="str">
        <f>IF($A1241="","",Tienda_1!G1241)</f>
        <v>Medellín</v>
      </c>
      <c r="D1241" t="str">
        <f>IF($A1241="","",Tienda_1!F1241)</f>
        <v>Felipe Santos</v>
      </c>
      <c r="E1241" t="str">
        <f>IF($A1241="","",Tienda_1!I1241)</f>
        <v>Tarjeta de crédito</v>
      </c>
      <c r="F1241">
        <f>IF($A1241="","",VALUE(RIGHT(Tienda_1!E1241,4)))</f>
        <v>2021</v>
      </c>
      <c r="G1241">
        <f>IF($A1241="","",Tienda_1!C1241)</f>
        <v>2132400</v>
      </c>
      <c r="H1241">
        <f>IF($A1241="","",Tienda_1!D1241)</f>
        <v>111700</v>
      </c>
      <c r="I1241">
        <f>IF($A1241="","",Tienda_1!H1241)</f>
        <v>5</v>
      </c>
      <c r="J1241">
        <f>IF($A1241="",0,IF(AND(OR('Cuadro-de-mando'!$B$4="(Todas)",'Cuadro-de-mando'!$B$4=$A1241),OR('Cuadro-de-mando'!$E$4="(Todas)",'Cuadro-de-mando'!$E$4=$B1241),OR('Cuadro-de-mando'!$H$4="(Todas)",'Cuadro-de-mando'!$H$4=$C1241),OR('Cuadro-de-mando'!$K$4="(Todas)",'Cuadro-de-mando'!$K$4=$E1241),OR('Cuadro-de-mando'!$N$4="(Todos)",'Cuadro-de-mando'!$N$4=$F1241)),1,0))</f>
        <v>1</v>
      </c>
    </row>
    <row r="1242" spans="1:10" x14ac:dyDescent="0.25">
      <c r="A1242" t="str">
        <f>IF(Tienda_1!$A1242="","","Tienda 1")</f>
        <v>Tienda 1</v>
      </c>
      <c r="B1242" t="str">
        <f>IF($A1242="","",Tienda_1!B1242)</f>
        <v>Instrumentos musicales</v>
      </c>
      <c r="C1242" t="str">
        <f>IF($A1242="","",Tienda_1!G1242)</f>
        <v>Bogotá</v>
      </c>
      <c r="D1242" t="str">
        <f>IF($A1242="","",Tienda_1!F1242)</f>
        <v>Blanca Ramirez</v>
      </c>
      <c r="E1242" t="str">
        <f>IF($A1242="","",Tienda_1!I1242)</f>
        <v>Tarjeta de crédito</v>
      </c>
      <c r="F1242">
        <f>IF($A1242="","",VALUE(RIGHT(Tienda_1!E1242,4)))</f>
        <v>2020</v>
      </c>
      <c r="G1242">
        <f>IF($A1242="","",Tienda_1!C1242)</f>
        <v>302300</v>
      </c>
      <c r="H1242">
        <f>IF($A1242="","",Tienda_1!D1242)</f>
        <v>16300</v>
      </c>
      <c r="I1242">
        <f>IF($A1242="","",Tienda_1!H1242)</f>
        <v>4</v>
      </c>
      <c r="J1242">
        <f>IF($A1242="",0,IF(AND(OR('Cuadro-de-mando'!$B$4="(Todas)",'Cuadro-de-mando'!$B$4=$A1242),OR('Cuadro-de-mando'!$E$4="(Todas)",'Cuadro-de-mando'!$E$4=$B1242),OR('Cuadro-de-mando'!$H$4="(Todas)",'Cuadro-de-mando'!$H$4=$C1242),OR('Cuadro-de-mando'!$K$4="(Todas)",'Cuadro-de-mando'!$K$4=$E1242),OR('Cuadro-de-mando'!$N$4="(Todos)",'Cuadro-de-mando'!$N$4=$F1242)),1,0))</f>
        <v>1</v>
      </c>
    </row>
    <row r="1243" spans="1:10" x14ac:dyDescent="0.25">
      <c r="A1243" t="str">
        <f>IF(Tienda_1!$A1243="","","Tienda 1")</f>
        <v>Tienda 1</v>
      </c>
      <c r="B1243" t="str">
        <f>IF($A1243="","",Tienda_1!B1243)</f>
        <v>Electrónicos</v>
      </c>
      <c r="C1243" t="str">
        <f>IF($A1243="","",Tienda_1!G1243)</f>
        <v>Bucaramanga</v>
      </c>
      <c r="D1243" t="str">
        <f>IF($A1243="","",Tienda_1!F1243)</f>
        <v>Juan Fernandez</v>
      </c>
      <c r="E1243" t="str">
        <f>IF($A1243="","",Tienda_1!I1243)</f>
        <v>Tarjeta de crédito</v>
      </c>
      <c r="F1243">
        <f>IF($A1243="","",VALUE(RIGHT(Tienda_1!E1243,4)))</f>
        <v>2022</v>
      </c>
      <c r="G1243">
        <f>IF($A1243="","",Tienda_1!C1243)</f>
        <v>257800</v>
      </c>
      <c r="H1243">
        <f>IF($A1243="","",Tienda_1!D1243)</f>
        <v>11900</v>
      </c>
      <c r="I1243">
        <f>IF($A1243="","",Tienda_1!H1243)</f>
        <v>1</v>
      </c>
      <c r="J1243">
        <f>IF($A1243="",0,IF(AND(OR('Cuadro-de-mando'!$B$4="(Todas)",'Cuadro-de-mando'!$B$4=$A1243),OR('Cuadro-de-mando'!$E$4="(Todas)",'Cuadro-de-mando'!$E$4=$B1243),OR('Cuadro-de-mando'!$H$4="(Todas)",'Cuadro-de-mando'!$H$4=$C1243),OR('Cuadro-de-mando'!$K$4="(Todas)",'Cuadro-de-mando'!$K$4=$E1243),OR('Cuadro-de-mando'!$N$4="(Todos)",'Cuadro-de-mando'!$N$4=$F1243)),1,0))</f>
        <v>1</v>
      </c>
    </row>
    <row r="1244" spans="1:10" x14ac:dyDescent="0.25">
      <c r="A1244" t="str">
        <f>IF(Tienda_1!$A1244="","","Tienda 1")</f>
        <v>Tienda 1</v>
      </c>
      <c r="B1244" t="str">
        <f>IF($A1244="","",Tienda_1!B1244)</f>
        <v>Electrónicos</v>
      </c>
      <c r="C1244" t="str">
        <f>IF($A1244="","",Tienda_1!G1244)</f>
        <v>Medellín</v>
      </c>
      <c r="D1244" t="str">
        <f>IF($A1244="","",Tienda_1!F1244)</f>
        <v>Ángel Rodriguez</v>
      </c>
      <c r="E1244" t="str">
        <f>IF($A1244="","",Tienda_1!I1244)</f>
        <v>Tarjeta de crédito</v>
      </c>
      <c r="F1244">
        <f>IF($A1244="","",VALUE(RIGHT(Tienda_1!E1244,4)))</f>
        <v>2022</v>
      </c>
      <c r="G1244">
        <f>IF($A1244="","",Tienda_1!C1244)</f>
        <v>215300</v>
      </c>
      <c r="H1244">
        <f>IF($A1244="","",Tienda_1!D1244)</f>
        <v>11900</v>
      </c>
      <c r="I1244">
        <f>IF($A1244="","",Tienda_1!H1244)</f>
        <v>5</v>
      </c>
      <c r="J1244">
        <f>IF($A1244="",0,IF(AND(OR('Cuadro-de-mando'!$B$4="(Todas)",'Cuadro-de-mando'!$B$4=$A1244),OR('Cuadro-de-mando'!$E$4="(Todas)",'Cuadro-de-mando'!$E$4=$B1244),OR('Cuadro-de-mando'!$H$4="(Todas)",'Cuadro-de-mando'!$H$4=$C1244),OR('Cuadro-de-mando'!$K$4="(Todas)",'Cuadro-de-mando'!$K$4=$E1244),OR('Cuadro-de-mando'!$N$4="(Todos)",'Cuadro-de-mando'!$N$4=$F1244)),1,0))</f>
        <v>1</v>
      </c>
    </row>
    <row r="1245" spans="1:10" x14ac:dyDescent="0.25">
      <c r="A1245" t="str">
        <f>IF(Tienda_1!$A1245="","","Tienda 1")</f>
        <v>Tienda 1</v>
      </c>
      <c r="B1245" t="str">
        <f>IF($A1245="","",Tienda_1!B1245)</f>
        <v>Artículos para el hogar</v>
      </c>
      <c r="C1245" t="str">
        <f>IF($A1245="","",Tienda_1!G1245)</f>
        <v>Bogotá</v>
      </c>
      <c r="D1245" t="str">
        <f>IF($A1245="","",Tienda_1!F1245)</f>
        <v>Felipe Santos</v>
      </c>
      <c r="E1245" t="str">
        <f>IF($A1245="","",Tienda_1!I1245)</f>
        <v>Tarjeta de crédito</v>
      </c>
      <c r="F1245">
        <f>IF($A1245="","",VALUE(RIGHT(Tienda_1!E1245,4)))</f>
        <v>2021</v>
      </c>
      <c r="G1245">
        <f>IF($A1245="","",Tienda_1!C1245)</f>
        <v>162700</v>
      </c>
      <c r="H1245">
        <f>IF($A1245="","",Tienda_1!D1245)</f>
        <v>9100</v>
      </c>
      <c r="I1245">
        <f>IF($A1245="","",Tienda_1!H1245)</f>
        <v>5</v>
      </c>
      <c r="J1245">
        <f>IF($A1245="",0,IF(AND(OR('Cuadro-de-mando'!$B$4="(Todas)",'Cuadro-de-mando'!$B$4=$A1245),OR('Cuadro-de-mando'!$E$4="(Todas)",'Cuadro-de-mando'!$E$4=$B1245),OR('Cuadro-de-mando'!$H$4="(Todas)",'Cuadro-de-mando'!$H$4=$C1245),OR('Cuadro-de-mando'!$K$4="(Todas)",'Cuadro-de-mando'!$K$4=$E1245),OR('Cuadro-de-mando'!$N$4="(Todos)",'Cuadro-de-mando'!$N$4=$F1245)),1,0))</f>
        <v>1</v>
      </c>
    </row>
    <row r="1246" spans="1:10" x14ac:dyDescent="0.25">
      <c r="A1246" t="str">
        <f>IF(Tienda_1!$A1246="","","Tienda 1")</f>
        <v>Tienda 1</v>
      </c>
      <c r="B1246" t="str">
        <f>IF($A1246="","",Tienda_1!B1246)</f>
        <v>Electrónicos</v>
      </c>
      <c r="C1246" t="str">
        <f>IF($A1246="","",Tienda_1!G1246)</f>
        <v>Cali</v>
      </c>
      <c r="D1246" t="str">
        <f>IF($A1246="","",Tienda_1!F1246)</f>
        <v>Juliana Costa</v>
      </c>
      <c r="E1246" t="str">
        <f>IF($A1246="","",Tienda_1!I1246)</f>
        <v>Tarjeta de crédito</v>
      </c>
      <c r="F1246">
        <f>IF($A1246="","",VALUE(RIGHT(Tienda_1!E1246,4)))</f>
        <v>2020</v>
      </c>
      <c r="G1246">
        <f>IF($A1246="","",Tienda_1!C1246)</f>
        <v>1453300</v>
      </c>
      <c r="H1246">
        <f>IF($A1246="","",Tienda_1!D1246)</f>
        <v>79800</v>
      </c>
      <c r="I1246">
        <f>IF($A1246="","",Tienda_1!H1246)</f>
        <v>4</v>
      </c>
      <c r="J1246">
        <f>IF($A1246="",0,IF(AND(OR('Cuadro-de-mando'!$B$4="(Todas)",'Cuadro-de-mando'!$B$4=$A1246),OR('Cuadro-de-mando'!$E$4="(Todas)",'Cuadro-de-mando'!$E$4=$B1246),OR('Cuadro-de-mando'!$H$4="(Todas)",'Cuadro-de-mando'!$H$4=$C1246),OR('Cuadro-de-mando'!$K$4="(Todas)",'Cuadro-de-mando'!$K$4=$E1246),OR('Cuadro-de-mando'!$N$4="(Todos)",'Cuadro-de-mando'!$N$4=$F1246)),1,0))</f>
        <v>1</v>
      </c>
    </row>
    <row r="1247" spans="1:10" x14ac:dyDescent="0.25">
      <c r="A1247" t="str">
        <f>IF(Tienda_1!$A1247="","","Tienda 1")</f>
        <v>Tienda 1</v>
      </c>
      <c r="B1247" t="str">
        <f>IF($A1247="","",Tienda_1!B1247)</f>
        <v>Muebles</v>
      </c>
      <c r="C1247" t="str">
        <f>IF($A1247="","",Tienda_1!G1247)</f>
        <v>Bogotá</v>
      </c>
      <c r="D1247" t="str">
        <f>IF($A1247="","",Tienda_1!F1247)</f>
        <v>Izabela de León</v>
      </c>
      <c r="E1247" t="str">
        <f>IF($A1247="","",Tienda_1!I1247)</f>
        <v>Tarjeta de crédito</v>
      </c>
      <c r="F1247">
        <f>IF($A1247="","",VALUE(RIGHT(Tienda_1!E1247,4)))</f>
        <v>2020</v>
      </c>
      <c r="G1247">
        <f>IF($A1247="","",Tienda_1!C1247)</f>
        <v>453700</v>
      </c>
      <c r="H1247">
        <f>IF($A1247="","",Tienda_1!D1247)</f>
        <v>22300</v>
      </c>
      <c r="I1247">
        <f>IF($A1247="","",Tienda_1!H1247)</f>
        <v>4</v>
      </c>
      <c r="J1247">
        <f>IF($A1247="",0,IF(AND(OR('Cuadro-de-mando'!$B$4="(Todas)",'Cuadro-de-mando'!$B$4=$A1247),OR('Cuadro-de-mando'!$E$4="(Todas)",'Cuadro-de-mando'!$E$4=$B1247),OR('Cuadro-de-mando'!$H$4="(Todas)",'Cuadro-de-mando'!$H$4=$C1247),OR('Cuadro-de-mando'!$K$4="(Todas)",'Cuadro-de-mando'!$K$4=$E1247),OR('Cuadro-de-mando'!$N$4="(Todos)",'Cuadro-de-mando'!$N$4=$F1247)),1,0))</f>
        <v>1</v>
      </c>
    </row>
    <row r="1248" spans="1:10" x14ac:dyDescent="0.25">
      <c r="A1248" t="str">
        <f>IF(Tienda_1!$A1248="","","Tienda 1")</f>
        <v>Tienda 1</v>
      </c>
      <c r="B1248" t="str">
        <f>IF($A1248="","",Tienda_1!B1248)</f>
        <v>Electrodomésticos</v>
      </c>
      <c r="C1248" t="str">
        <f>IF($A1248="","",Tienda_1!G1248)</f>
        <v>Medellín</v>
      </c>
      <c r="D1248" t="str">
        <f>IF($A1248="","",Tienda_1!F1248)</f>
        <v>Camila Rivera</v>
      </c>
      <c r="E1248" t="str">
        <f>IF($A1248="","",Tienda_1!I1248)</f>
        <v>Tarjeta de crédito</v>
      </c>
      <c r="F1248">
        <f>IF($A1248="","",VALUE(RIGHT(Tienda_1!E1248,4)))</f>
        <v>2023</v>
      </c>
      <c r="G1248">
        <f>IF($A1248="","",Tienda_1!C1248)</f>
        <v>1350600</v>
      </c>
      <c r="H1248">
        <f>IF($A1248="","",Tienda_1!D1248)</f>
        <v>72600</v>
      </c>
      <c r="I1248">
        <f>IF($A1248="","",Tienda_1!H1248)</f>
        <v>5</v>
      </c>
      <c r="J1248">
        <f>IF($A1248="",0,IF(AND(OR('Cuadro-de-mando'!$B$4="(Todas)",'Cuadro-de-mando'!$B$4=$A1248),OR('Cuadro-de-mando'!$E$4="(Todas)",'Cuadro-de-mando'!$E$4=$B1248),OR('Cuadro-de-mando'!$H$4="(Todas)",'Cuadro-de-mando'!$H$4=$C1248),OR('Cuadro-de-mando'!$K$4="(Todas)",'Cuadro-de-mando'!$K$4=$E1248),OR('Cuadro-de-mando'!$N$4="(Todos)",'Cuadro-de-mando'!$N$4=$F1248)),1,0))</f>
        <v>1</v>
      </c>
    </row>
    <row r="1249" spans="1:10" x14ac:dyDescent="0.25">
      <c r="A1249" t="str">
        <f>IF(Tienda_1!$A1249="","","Tienda 1")</f>
        <v>Tienda 1</v>
      </c>
      <c r="B1249" t="str">
        <f>IF($A1249="","",Tienda_1!B1249)</f>
        <v>Artículos para el hogar</v>
      </c>
      <c r="C1249" t="str">
        <f>IF($A1249="","",Tienda_1!G1249)</f>
        <v>Barranquilla</v>
      </c>
      <c r="D1249" t="str">
        <f>IF($A1249="","",Tienda_1!F1249)</f>
        <v>Santiago Silva</v>
      </c>
      <c r="E1249" t="str">
        <f>IF($A1249="","",Tienda_1!I1249)</f>
        <v>Tarjeta de crédito</v>
      </c>
      <c r="F1249">
        <f>IF($A1249="","",VALUE(RIGHT(Tienda_1!E1249,4)))</f>
        <v>2022</v>
      </c>
      <c r="G1249">
        <f>IF($A1249="","",Tienda_1!C1249)</f>
        <v>26000</v>
      </c>
      <c r="H1249">
        <f>IF($A1249="","",Tienda_1!D1249)</f>
        <v>0</v>
      </c>
      <c r="I1249">
        <f>IF($A1249="","",Tienda_1!H1249)</f>
        <v>1</v>
      </c>
      <c r="J1249">
        <f>IF($A1249="",0,IF(AND(OR('Cuadro-de-mando'!$B$4="(Todas)",'Cuadro-de-mando'!$B$4=$A1249),OR('Cuadro-de-mando'!$E$4="(Todas)",'Cuadro-de-mando'!$E$4=$B1249),OR('Cuadro-de-mando'!$H$4="(Todas)",'Cuadro-de-mando'!$H$4=$C1249),OR('Cuadro-de-mando'!$K$4="(Todas)",'Cuadro-de-mando'!$K$4=$E1249),OR('Cuadro-de-mando'!$N$4="(Todos)",'Cuadro-de-mando'!$N$4=$F1249)),1,0))</f>
        <v>1</v>
      </c>
    </row>
    <row r="1250" spans="1:10" x14ac:dyDescent="0.25">
      <c r="A1250" t="str">
        <f>IF(Tienda_1!$A1250="","","Tienda 1")</f>
        <v>Tienda 1</v>
      </c>
      <c r="B1250" t="str">
        <f>IF($A1250="","",Tienda_1!B1250)</f>
        <v>Deportes y diversión</v>
      </c>
      <c r="C1250" t="str">
        <f>IF($A1250="","",Tienda_1!G1250)</f>
        <v>Cali</v>
      </c>
      <c r="D1250" t="str">
        <f>IF($A1250="","",Tienda_1!F1250)</f>
        <v>Juan Fernandez</v>
      </c>
      <c r="E1250" t="str">
        <f>IF($A1250="","",Tienda_1!I1250)</f>
        <v>Tarjeta de crédito</v>
      </c>
      <c r="F1250">
        <f>IF($A1250="","",VALUE(RIGHT(Tienda_1!E1250,4)))</f>
        <v>2022</v>
      </c>
      <c r="G1250">
        <f>IF($A1250="","",Tienda_1!C1250)</f>
        <v>56100</v>
      </c>
      <c r="H1250">
        <f>IF($A1250="","",Tienda_1!D1250)</f>
        <v>3200</v>
      </c>
      <c r="I1250">
        <f>IF($A1250="","",Tienda_1!H1250)</f>
        <v>4</v>
      </c>
      <c r="J1250">
        <f>IF($A1250="",0,IF(AND(OR('Cuadro-de-mando'!$B$4="(Todas)",'Cuadro-de-mando'!$B$4=$A1250),OR('Cuadro-de-mando'!$E$4="(Todas)",'Cuadro-de-mando'!$E$4=$B1250),OR('Cuadro-de-mando'!$H$4="(Todas)",'Cuadro-de-mando'!$H$4=$C1250),OR('Cuadro-de-mando'!$K$4="(Todas)",'Cuadro-de-mando'!$K$4=$E1250),OR('Cuadro-de-mando'!$N$4="(Todos)",'Cuadro-de-mando'!$N$4=$F1250)),1,0))</f>
        <v>1</v>
      </c>
    </row>
    <row r="1251" spans="1:10" x14ac:dyDescent="0.25">
      <c r="A1251" t="str">
        <f>IF(Tienda_1!$A1251="","","Tienda 1")</f>
        <v>Tienda 1</v>
      </c>
      <c r="B1251" t="str">
        <f>IF($A1251="","",Tienda_1!B1251)</f>
        <v>Deportes y diversión</v>
      </c>
      <c r="C1251" t="str">
        <f>IF($A1251="","",Tienda_1!G1251)</f>
        <v>Bogotá</v>
      </c>
      <c r="D1251" t="str">
        <f>IF($A1251="","",Tienda_1!F1251)</f>
        <v>Blanca Ramirez</v>
      </c>
      <c r="E1251" t="str">
        <f>IF($A1251="","",Tienda_1!I1251)</f>
        <v>Tarjeta de crédito</v>
      </c>
      <c r="F1251">
        <f>IF($A1251="","",VALUE(RIGHT(Tienda_1!E1251,4)))</f>
        <v>2022</v>
      </c>
      <c r="G1251">
        <f>IF($A1251="","",Tienda_1!C1251)</f>
        <v>28100</v>
      </c>
      <c r="H1251">
        <f>IF($A1251="","",Tienda_1!D1251)</f>
        <v>0</v>
      </c>
      <c r="I1251">
        <f>IF($A1251="","",Tienda_1!H1251)</f>
        <v>1</v>
      </c>
      <c r="J1251">
        <f>IF($A1251="",0,IF(AND(OR('Cuadro-de-mando'!$B$4="(Todas)",'Cuadro-de-mando'!$B$4=$A1251),OR('Cuadro-de-mando'!$E$4="(Todas)",'Cuadro-de-mando'!$E$4=$B1251),OR('Cuadro-de-mando'!$H$4="(Todas)",'Cuadro-de-mando'!$H$4=$C1251),OR('Cuadro-de-mando'!$K$4="(Todas)",'Cuadro-de-mando'!$K$4=$E1251),OR('Cuadro-de-mando'!$N$4="(Todos)",'Cuadro-de-mando'!$N$4=$F1251)),1,0))</f>
        <v>1</v>
      </c>
    </row>
    <row r="1252" spans="1:10" x14ac:dyDescent="0.25">
      <c r="A1252" t="str">
        <f>IF(Tienda_1!$A1252="","","Tienda 1")</f>
        <v>Tienda 1</v>
      </c>
      <c r="B1252" t="str">
        <f>IF($A1252="","",Tienda_1!B1252)</f>
        <v>Electrónicos</v>
      </c>
      <c r="C1252" t="str">
        <f>IF($A1252="","",Tienda_1!G1252)</f>
        <v>Bogotá</v>
      </c>
      <c r="D1252" t="str">
        <f>IF($A1252="","",Tienda_1!F1252)</f>
        <v>Santiago Silva</v>
      </c>
      <c r="E1252" t="str">
        <f>IF($A1252="","",Tienda_1!I1252)</f>
        <v>Tarjeta de crédito</v>
      </c>
      <c r="F1252">
        <f>IF($A1252="","",VALUE(RIGHT(Tienda_1!E1252,4)))</f>
        <v>2021</v>
      </c>
      <c r="G1252">
        <f>IF($A1252="","",Tienda_1!C1252)</f>
        <v>2312500</v>
      </c>
      <c r="H1252">
        <f>IF($A1252="","",Tienda_1!D1252)</f>
        <v>127900</v>
      </c>
      <c r="I1252">
        <f>IF($A1252="","",Tienda_1!H1252)</f>
        <v>5</v>
      </c>
      <c r="J1252">
        <f>IF($A1252="",0,IF(AND(OR('Cuadro-de-mando'!$B$4="(Todas)",'Cuadro-de-mando'!$B$4=$A1252),OR('Cuadro-de-mando'!$E$4="(Todas)",'Cuadro-de-mando'!$E$4=$B1252),OR('Cuadro-de-mando'!$H$4="(Todas)",'Cuadro-de-mando'!$H$4=$C1252),OR('Cuadro-de-mando'!$K$4="(Todas)",'Cuadro-de-mando'!$K$4=$E1252),OR('Cuadro-de-mando'!$N$4="(Todos)",'Cuadro-de-mando'!$N$4=$F1252)),1,0))</f>
        <v>1</v>
      </c>
    </row>
    <row r="1253" spans="1:10" x14ac:dyDescent="0.25">
      <c r="A1253" t="str">
        <f>IF(Tienda_1!$A1253="","","Tienda 1")</f>
        <v>Tienda 1</v>
      </c>
      <c r="B1253" t="str">
        <f>IF($A1253="","",Tienda_1!B1253)</f>
        <v>Electrónicos</v>
      </c>
      <c r="C1253" t="str">
        <f>IF($A1253="","",Tienda_1!G1253)</f>
        <v>Bogotá</v>
      </c>
      <c r="D1253" t="str">
        <f>IF($A1253="","",Tienda_1!F1253)</f>
        <v>Rafael Acosta</v>
      </c>
      <c r="E1253" t="str">
        <f>IF($A1253="","",Tienda_1!I1253)</f>
        <v>Tarjeta de crédito</v>
      </c>
      <c r="F1253">
        <f>IF($A1253="","",VALUE(RIGHT(Tienda_1!E1253,4)))</f>
        <v>2021</v>
      </c>
      <c r="G1253">
        <f>IF($A1253="","",Tienda_1!C1253)</f>
        <v>179000</v>
      </c>
      <c r="H1253">
        <f>IF($A1253="","",Tienda_1!D1253)</f>
        <v>7700</v>
      </c>
      <c r="I1253">
        <f>IF($A1253="","",Tienda_1!H1253)</f>
        <v>5</v>
      </c>
      <c r="J1253">
        <f>IF($A1253="",0,IF(AND(OR('Cuadro-de-mando'!$B$4="(Todas)",'Cuadro-de-mando'!$B$4=$A1253),OR('Cuadro-de-mando'!$E$4="(Todas)",'Cuadro-de-mando'!$E$4=$B1253),OR('Cuadro-de-mando'!$H$4="(Todas)",'Cuadro-de-mando'!$H$4=$C1253),OR('Cuadro-de-mando'!$K$4="(Todas)",'Cuadro-de-mando'!$K$4=$E1253),OR('Cuadro-de-mando'!$N$4="(Todos)",'Cuadro-de-mando'!$N$4=$F1253)),1,0))</f>
        <v>1</v>
      </c>
    </row>
    <row r="1254" spans="1:10" x14ac:dyDescent="0.25">
      <c r="A1254" t="str">
        <f>IF(Tienda_1!$A1254="","","Tienda 1")</f>
        <v>Tienda 1</v>
      </c>
      <c r="B1254" t="str">
        <f>IF($A1254="","",Tienda_1!B1254)</f>
        <v>Electrodomésticos</v>
      </c>
      <c r="C1254" t="str">
        <f>IF($A1254="","",Tienda_1!G1254)</f>
        <v>Leticia</v>
      </c>
      <c r="D1254" t="str">
        <f>IF($A1254="","",Tienda_1!F1254)</f>
        <v>Santiago Silva</v>
      </c>
      <c r="E1254" t="str">
        <f>IF($A1254="","",Tienda_1!I1254)</f>
        <v>Nequi</v>
      </c>
      <c r="F1254">
        <f>IF($A1254="","",VALUE(RIGHT(Tienda_1!E1254,4)))</f>
        <v>2021</v>
      </c>
      <c r="G1254">
        <f>IF($A1254="","",Tienda_1!C1254)</f>
        <v>532500</v>
      </c>
      <c r="H1254">
        <f>IF($A1254="","",Tienda_1!D1254)</f>
        <v>28600</v>
      </c>
      <c r="I1254">
        <f>IF($A1254="","",Tienda_1!H1254)</f>
        <v>3</v>
      </c>
      <c r="J1254">
        <f>IF($A1254="",0,IF(AND(OR('Cuadro-de-mando'!$B$4="(Todas)",'Cuadro-de-mando'!$B$4=$A1254),OR('Cuadro-de-mando'!$E$4="(Todas)",'Cuadro-de-mando'!$E$4=$B1254),OR('Cuadro-de-mando'!$H$4="(Todas)",'Cuadro-de-mando'!$H$4=$C1254),OR('Cuadro-de-mando'!$K$4="(Todas)",'Cuadro-de-mando'!$K$4=$E1254),OR('Cuadro-de-mando'!$N$4="(Todos)",'Cuadro-de-mando'!$N$4=$F1254)),1,0))</f>
        <v>1</v>
      </c>
    </row>
    <row r="1255" spans="1:10" x14ac:dyDescent="0.25">
      <c r="A1255" t="str">
        <f>IF(Tienda_1!$A1255="","","Tienda 1")</f>
        <v>Tienda 1</v>
      </c>
      <c r="B1255" t="str">
        <f>IF($A1255="","",Tienda_1!B1255)</f>
        <v>Muebles</v>
      </c>
      <c r="C1255" t="str">
        <f>IF($A1255="","",Tienda_1!G1255)</f>
        <v>Riohacha</v>
      </c>
      <c r="D1255" t="str">
        <f>IF($A1255="","",Tienda_1!F1255)</f>
        <v>Mariana Herrera</v>
      </c>
      <c r="E1255" t="str">
        <f>IF($A1255="","",Tienda_1!I1255)</f>
        <v>Tarjeta de crédito</v>
      </c>
      <c r="F1255">
        <f>IF($A1255="","",VALUE(RIGHT(Tienda_1!E1255,4)))</f>
        <v>2021</v>
      </c>
      <c r="G1255">
        <f>IF($A1255="","",Tienda_1!C1255)</f>
        <v>323400</v>
      </c>
      <c r="H1255">
        <f>IF($A1255="","",Tienda_1!D1255)</f>
        <v>17600</v>
      </c>
      <c r="I1255">
        <f>IF($A1255="","",Tienda_1!H1255)</f>
        <v>1</v>
      </c>
      <c r="J1255">
        <f>IF($A1255="",0,IF(AND(OR('Cuadro-de-mando'!$B$4="(Todas)",'Cuadro-de-mando'!$B$4=$A1255),OR('Cuadro-de-mando'!$E$4="(Todas)",'Cuadro-de-mando'!$E$4=$B1255),OR('Cuadro-de-mando'!$H$4="(Todas)",'Cuadro-de-mando'!$H$4=$C1255),OR('Cuadro-de-mando'!$K$4="(Todas)",'Cuadro-de-mando'!$K$4=$E1255),OR('Cuadro-de-mando'!$N$4="(Todos)",'Cuadro-de-mando'!$N$4=$F1255)),1,0))</f>
        <v>1</v>
      </c>
    </row>
    <row r="1256" spans="1:10" x14ac:dyDescent="0.25">
      <c r="A1256" t="str">
        <f>IF(Tienda_1!$A1256="","","Tienda 1")</f>
        <v>Tienda 1</v>
      </c>
      <c r="B1256" t="str">
        <f>IF($A1256="","",Tienda_1!B1256)</f>
        <v>Libros</v>
      </c>
      <c r="C1256" t="str">
        <f>IF($A1256="","",Tienda_1!G1256)</f>
        <v>Bogotá</v>
      </c>
      <c r="D1256" t="str">
        <f>IF($A1256="","",Tienda_1!F1256)</f>
        <v>Felipe Santos</v>
      </c>
      <c r="E1256" t="str">
        <f>IF($A1256="","",Tienda_1!I1256)</f>
        <v>Tarjeta de crédito</v>
      </c>
      <c r="F1256">
        <f>IF($A1256="","",VALUE(RIGHT(Tienda_1!E1256,4)))</f>
        <v>2021</v>
      </c>
      <c r="G1256">
        <f>IF($A1256="","",Tienda_1!C1256)</f>
        <v>28200</v>
      </c>
      <c r="H1256">
        <f>IF($A1256="","",Tienda_1!D1256)</f>
        <v>2200</v>
      </c>
      <c r="I1256">
        <f>IF($A1256="","",Tienda_1!H1256)</f>
        <v>5</v>
      </c>
      <c r="J1256">
        <f>IF($A1256="",0,IF(AND(OR('Cuadro-de-mando'!$B$4="(Todas)",'Cuadro-de-mando'!$B$4=$A1256),OR('Cuadro-de-mando'!$E$4="(Todas)",'Cuadro-de-mando'!$E$4=$B1256),OR('Cuadro-de-mando'!$H$4="(Todas)",'Cuadro-de-mando'!$H$4=$C1256),OR('Cuadro-de-mando'!$K$4="(Todas)",'Cuadro-de-mando'!$K$4=$E1256),OR('Cuadro-de-mando'!$N$4="(Todos)",'Cuadro-de-mando'!$N$4=$F1256)),1,0))</f>
        <v>1</v>
      </c>
    </row>
    <row r="1257" spans="1:10" x14ac:dyDescent="0.25">
      <c r="A1257" t="str">
        <f>IF(Tienda_1!$A1257="","","Tienda 1")</f>
        <v>Tienda 1</v>
      </c>
      <c r="B1257" t="str">
        <f>IF($A1257="","",Tienda_1!B1257)</f>
        <v>Electrónicos</v>
      </c>
      <c r="C1257" t="str">
        <f>IF($A1257="","",Tienda_1!G1257)</f>
        <v>Medellín</v>
      </c>
      <c r="D1257" t="str">
        <f>IF($A1257="","",Tienda_1!F1257)</f>
        <v>Beatriz Morales</v>
      </c>
      <c r="E1257" t="str">
        <f>IF($A1257="","",Tienda_1!I1257)</f>
        <v>Tarjeta de crédito</v>
      </c>
      <c r="F1257">
        <f>IF($A1257="","",VALUE(RIGHT(Tienda_1!E1257,4)))</f>
        <v>2020</v>
      </c>
      <c r="G1257">
        <f>IF($A1257="","",Tienda_1!C1257)</f>
        <v>1143800</v>
      </c>
      <c r="H1257">
        <f>IF($A1257="","",Tienda_1!D1257)</f>
        <v>61100</v>
      </c>
      <c r="I1257">
        <f>IF($A1257="","",Tienda_1!H1257)</f>
        <v>5</v>
      </c>
      <c r="J1257">
        <f>IF($A1257="",0,IF(AND(OR('Cuadro-de-mando'!$B$4="(Todas)",'Cuadro-de-mando'!$B$4=$A1257),OR('Cuadro-de-mando'!$E$4="(Todas)",'Cuadro-de-mando'!$E$4=$B1257),OR('Cuadro-de-mando'!$H$4="(Todas)",'Cuadro-de-mando'!$H$4=$C1257),OR('Cuadro-de-mando'!$K$4="(Todas)",'Cuadro-de-mando'!$K$4=$E1257),OR('Cuadro-de-mando'!$N$4="(Todos)",'Cuadro-de-mando'!$N$4=$F1257)),1,0))</f>
        <v>1</v>
      </c>
    </row>
    <row r="1258" spans="1:10" x14ac:dyDescent="0.25">
      <c r="A1258" t="str">
        <f>IF(Tienda_1!$A1258="","","Tienda 1")</f>
        <v>Tienda 1</v>
      </c>
      <c r="B1258" t="str">
        <f>IF($A1258="","",Tienda_1!B1258)</f>
        <v>Libros</v>
      </c>
      <c r="C1258" t="str">
        <f>IF($A1258="","",Tienda_1!G1258)</f>
        <v>Cali</v>
      </c>
      <c r="D1258" t="str">
        <f>IF($A1258="","",Tienda_1!F1258)</f>
        <v>Juliana Costa</v>
      </c>
      <c r="E1258" t="str">
        <f>IF($A1258="","",Tienda_1!I1258)</f>
        <v>Nequi</v>
      </c>
      <c r="F1258">
        <f>IF($A1258="","",VALUE(RIGHT(Tienda_1!E1258,4)))</f>
        <v>2020</v>
      </c>
      <c r="G1258">
        <f>IF($A1258="","",Tienda_1!C1258)</f>
        <v>52700</v>
      </c>
      <c r="H1258">
        <f>IF($A1258="","",Tienda_1!D1258)</f>
        <v>1000</v>
      </c>
      <c r="I1258">
        <f>IF($A1258="","",Tienda_1!H1258)</f>
        <v>4</v>
      </c>
      <c r="J1258">
        <f>IF($A1258="",0,IF(AND(OR('Cuadro-de-mando'!$B$4="(Todas)",'Cuadro-de-mando'!$B$4=$A1258),OR('Cuadro-de-mando'!$E$4="(Todas)",'Cuadro-de-mando'!$E$4=$B1258),OR('Cuadro-de-mando'!$H$4="(Todas)",'Cuadro-de-mando'!$H$4=$C1258),OR('Cuadro-de-mando'!$K$4="(Todas)",'Cuadro-de-mando'!$K$4=$E1258),OR('Cuadro-de-mando'!$N$4="(Todos)",'Cuadro-de-mando'!$N$4=$F1258)),1,0))</f>
        <v>1</v>
      </c>
    </row>
    <row r="1259" spans="1:10" x14ac:dyDescent="0.25">
      <c r="A1259" t="str">
        <f>IF(Tienda_1!$A1259="","","Tienda 1")</f>
        <v>Tienda 1</v>
      </c>
      <c r="B1259" t="str">
        <f>IF($A1259="","",Tienda_1!B1259)</f>
        <v>Libros</v>
      </c>
      <c r="C1259" t="str">
        <f>IF($A1259="","",Tienda_1!G1259)</f>
        <v>Pereira</v>
      </c>
      <c r="D1259" t="str">
        <f>IF($A1259="","",Tienda_1!F1259)</f>
        <v>Lucas Olivera</v>
      </c>
      <c r="E1259" t="str">
        <f>IF($A1259="","",Tienda_1!I1259)</f>
        <v>Tarjeta de crédito</v>
      </c>
      <c r="F1259">
        <f>IF($A1259="","",VALUE(RIGHT(Tienda_1!E1259,4)))</f>
        <v>2020</v>
      </c>
      <c r="G1259">
        <f>IF($A1259="","",Tienda_1!C1259)</f>
        <v>77100</v>
      </c>
      <c r="H1259">
        <f>IF($A1259="","",Tienda_1!D1259)</f>
        <v>2300</v>
      </c>
      <c r="I1259">
        <f>IF($A1259="","",Tienda_1!H1259)</f>
        <v>3</v>
      </c>
      <c r="J1259">
        <f>IF($A1259="",0,IF(AND(OR('Cuadro-de-mando'!$B$4="(Todas)",'Cuadro-de-mando'!$B$4=$A1259),OR('Cuadro-de-mando'!$E$4="(Todas)",'Cuadro-de-mando'!$E$4=$B1259),OR('Cuadro-de-mando'!$H$4="(Todas)",'Cuadro-de-mando'!$H$4=$C1259),OR('Cuadro-de-mando'!$K$4="(Todas)",'Cuadro-de-mando'!$K$4=$E1259),OR('Cuadro-de-mando'!$N$4="(Todos)",'Cuadro-de-mando'!$N$4=$F1259)),1,0))</f>
        <v>1</v>
      </c>
    </row>
    <row r="1260" spans="1:10" x14ac:dyDescent="0.25">
      <c r="A1260" t="str">
        <f>IF(Tienda_1!$A1260="","","Tienda 1")</f>
        <v>Tienda 1</v>
      </c>
      <c r="B1260" t="str">
        <f>IF($A1260="","",Tienda_1!B1260)</f>
        <v>Electrodomésticos</v>
      </c>
      <c r="C1260" t="str">
        <f>IF($A1260="","",Tienda_1!G1260)</f>
        <v>Medellín</v>
      </c>
      <c r="D1260" t="str">
        <f>IF($A1260="","",Tienda_1!F1260)</f>
        <v>Mariana Herrera</v>
      </c>
      <c r="E1260" t="str">
        <f>IF($A1260="","",Tienda_1!I1260)</f>
        <v>Tarjeta de crédito</v>
      </c>
      <c r="F1260">
        <f>IF($A1260="","",VALUE(RIGHT(Tienda_1!E1260,4)))</f>
        <v>2022</v>
      </c>
      <c r="G1260">
        <f>IF($A1260="","",Tienda_1!C1260)</f>
        <v>1908200</v>
      </c>
      <c r="H1260">
        <f>IF($A1260="","",Tienda_1!D1260)</f>
        <v>102000</v>
      </c>
      <c r="I1260">
        <f>IF($A1260="","",Tienda_1!H1260)</f>
        <v>4</v>
      </c>
      <c r="J1260">
        <f>IF($A1260="",0,IF(AND(OR('Cuadro-de-mando'!$B$4="(Todas)",'Cuadro-de-mando'!$B$4=$A1260),OR('Cuadro-de-mando'!$E$4="(Todas)",'Cuadro-de-mando'!$E$4=$B1260),OR('Cuadro-de-mando'!$H$4="(Todas)",'Cuadro-de-mando'!$H$4=$C1260),OR('Cuadro-de-mando'!$K$4="(Todas)",'Cuadro-de-mando'!$K$4=$E1260),OR('Cuadro-de-mando'!$N$4="(Todos)",'Cuadro-de-mando'!$N$4=$F1260)),1,0))</f>
        <v>1</v>
      </c>
    </row>
    <row r="1261" spans="1:10" x14ac:dyDescent="0.25">
      <c r="A1261" t="str">
        <f>IF(Tienda_1!$A1261="","","Tienda 1")</f>
        <v>Tienda 1</v>
      </c>
      <c r="B1261" t="str">
        <f>IF($A1261="","",Tienda_1!B1261)</f>
        <v>Juguetes</v>
      </c>
      <c r="C1261" t="str">
        <f>IF($A1261="","",Tienda_1!G1261)</f>
        <v>Bogotá</v>
      </c>
      <c r="D1261" t="str">
        <f>IF($A1261="","",Tienda_1!F1261)</f>
        <v>Juliana Costa</v>
      </c>
      <c r="E1261" t="str">
        <f>IF($A1261="","",Tienda_1!I1261)</f>
        <v>Nequi</v>
      </c>
      <c r="F1261">
        <f>IF($A1261="","",VALUE(RIGHT(Tienda_1!E1261,4)))</f>
        <v>2022</v>
      </c>
      <c r="G1261">
        <f>IF($A1261="","",Tienda_1!C1261)</f>
        <v>178900</v>
      </c>
      <c r="H1261">
        <f>IF($A1261="","",Tienda_1!D1261)</f>
        <v>7700</v>
      </c>
      <c r="I1261">
        <f>IF($A1261="","",Tienda_1!H1261)</f>
        <v>1</v>
      </c>
      <c r="J1261">
        <f>IF($A1261="",0,IF(AND(OR('Cuadro-de-mando'!$B$4="(Todas)",'Cuadro-de-mando'!$B$4=$A1261),OR('Cuadro-de-mando'!$E$4="(Todas)",'Cuadro-de-mando'!$E$4=$B1261),OR('Cuadro-de-mando'!$H$4="(Todas)",'Cuadro-de-mando'!$H$4=$C1261),OR('Cuadro-de-mando'!$K$4="(Todas)",'Cuadro-de-mando'!$K$4=$E1261),OR('Cuadro-de-mando'!$N$4="(Todos)",'Cuadro-de-mando'!$N$4=$F1261)),1,0))</f>
        <v>1</v>
      </c>
    </row>
    <row r="1262" spans="1:10" x14ac:dyDescent="0.25">
      <c r="A1262" t="str">
        <f>IF(Tienda_1!$A1262="","","Tienda 1")</f>
        <v>Tienda 1</v>
      </c>
      <c r="B1262" t="str">
        <f>IF($A1262="","",Tienda_1!B1262)</f>
        <v>Electrónicos</v>
      </c>
      <c r="C1262" t="str">
        <f>IF($A1262="","",Tienda_1!G1262)</f>
        <v>Cali</v>
      </c>
      <c r="D1262" t="str">
        <f>IF($A1262="","",Tienda_1!F1262)</f>
        <v>Juan Fernandez</v>
      </c>
      <c r="E1262" t="str">
        <f>IF($A1262="","",Tienda_1!I1262)</f>
        <v>Tarjeta de crédito</v>
      </c>
      <c r="F1262">
        <f>IF($A1262="","",VALUE(RIGHT(Tienda_1!E1262,4)))</f>
        <v>2021</v>
      </c>
      <c r="G1262">
        <f>IF($A1262="","",Tienda_1!C1262)</f>
        <v>1734300</v>
      </c>
      <c r="H1262">
        <f>IF($A1262="","",Tienda_1!D1262)</f>
        <v>92700</v>
      </c>
      <c r="I1262">
        <f>IF($A1262="","",Tienda_1!H1262)</f>
        <v>4</v>
      </c>
      <c r="J1262">
        <f>IF($A1262="",0,IF(AND(OR('Cuadro-de-mando'!$B$4="(Todas)",'Cuadro-de-mando'!$B$4=$A1262),OR('Cuadro-de-mando'!$E$4="(Todas)",'Cuadro-de-mando'!$E$4=$B1262),OR('Cuadro-de-mando'!$H$4="(Todas)",'Cuadro-de-mando'!$H$4=$C1262),OR('Cuadro-de-mando'!$K$4="(Todas)",'Cuadro-de-mando'!$K$4=$E1262),OR('Cuadro-de-mando'!$N$4="(Todos)",'Cuadro-de-mando'!$N$4=$F1262)),1,0))</f>
        <v>1</v>
      </c>
    </row>
    <row r="1263" spans="1:10" x14ac:dyDescent="0.25">
      <c r="A1263" t="str">
        <f>IF(Tienda_1!$A1263="","","Tienda 1")</f>
        <v>Tienda 1</v>
      </c>
      <c r="B1263" t="str">
        <f>IF($A1263="","",Tienda_1!B1263)</f>
        <v>Electrónicos</v>
      </c>
      <c r="C1263" t="str">
        <f>IF($A1263="","",Tienda_1!G1263)</f>
        <v>Santa Marta</v>
      </c>
      <c r="D1263" t="str">
        <f>IF($A1263="","",Tienda_1!F1263)</f>
        <v>Santiago Silva</v>
      </c>
      <c r="E1263" t="str">
        <f>IF($A1263="","",Tienda_1!I1263)</f>
        <v>Nequi</v>
      </c>
      <c r="F1263">
        <f>IF($A1263="","",VALUE(RIGHT(Tienda_1!E1263,4)))</f>
        <v>2022</v>
      </c>
      <c r="G1263">
        <f>IF($A1263="","",Tienda_1!C1263)</f>
        <v>328800</v>
      </c>
      <c r="H1263">
        <f>IF($A1263="","",Tienda_1!D1263)</f>
        <v>15700</v>
      </c>
      <c r="I1263">
        <f>IF($A1263="","",Tienda_1!H1263)</f>
        <v>4</v>
      </c>
      <c r="J1263">
        <f>IF($A1263="",0,IF(AND(OR('Cuadro-de-mando'!$B$4="(Todas)",'Cuadro-de-mando'!$B$4=$A1263),OR('Cuadro-de-mando'!$E$4="(Todas)",'Cuadro-de-mando'!$E$4=$B1263),OR('Cuadro-de-mando'!$H$4="(Todas)",'Cuadro-de-mando'!$H$4=$C1263),OR('Cuadro-de-mando'!$K$4="(Todas)",'Cuadro-de-mando'!$K$4=$E1263),OR('Cuadro-de-mando'!$N$4="(Todos)",'Cuadro-de-mando'!$N$4=$F1263)),1,0))</f>
        <v>1</v>
      </c>
    </row>
    <row r="1264" spans="1:10" x14ac:dyDescent="0.25">
      <c r="A1264" t="str">
        <f>IF(Tienda_1!$A1264="","","Tienda 1")</f>
        <v>Tienda 1</v>
      </c>
      <c r="B1264" t="str">
        <f>IF($A1264="","",Tienda_1!B1264)</f>
        <v>Deportes y diversión</v>
      </c>
      <c r="C1264" t="str">
        <f>IF($A1264="","",Tienda_1!G1264)</f>
        <v>Bogotá</v>
      </c>
      <c r="D1264" t="str">
        <f>IF($A1264="","",Tienda_1!F1264)</f>
        <v>Izabela de León</v>
      </c>
      <c r="E1264" t="str">
        <f>IF($A1264="","",Tienda_1!I1264)</f>
        <v>Nequi</v>
      </c>
      <c r="F1264">
        <f>IF($A1264="","",VALUE(RIGHT(Tienda_1!E1264,4)))</f>
        <v>2023</v>
      </c>
      <c r="G1264">
        <f>IF($A1264="","",Tienda_1!C1264)</f>
        <v>415400</v>
      </c>
      <c r="H1264">
        <f>IF($A1264="","",Tienda_1!D1264)</f>
        <v>20300</v>
      </c>
      <c r="I1264">
        <f>IF($A1264="","",Tienda_1!H1264)</f>
        <v>5</v>
      </c>
      <c r="J1264">
        <f>IF($A1264="",0,IF(AND(OR('Cuadro-de-mando'!$B$4="(Todas)",'Cuadro-de-mando'!$B$4=$A1264),OR('Cuadro-de-mando'!$E$4="(Todas)",'Cuadro-de-mando'!$E$4=$B1264),OR('Cuadro-de-mando'!$H$4="(Todas)",'Cuadro-de-mando'!$H$4=$C1264),OR('Cuadro-de-mando'!$K$4="(Todas)",'Cuadro-de-mando'!$K$4=$E1264),OR('Cuadro-de-mando'!$N$4="(Todos)",'Cuadro-de-mando'!$N$4=$F1264)),1,0))</f>
        <v>1</v>
      </c>
    </row>
    <row r="1265" spans="1:10" x14ac:dyDescent="0.25">
      <c r="A1265" t="str">
        <f>IF(Tienda_1!$A1265="","","Tienda 1")</f>
        <v>Tienda 1</v>
      </c>
      <c r="B1265" t="str">
        <f>IF($A1265="","",Tienda_1!B1265)</f>
        <v>Electrónicos</v>
      </c>
      <c r="C1265" t="str">
        <f>IF($A1265="","",Tienda_1!G1265)</f>
        <v>Medellín</v>
      </c>
      <c r="D1265" t="str">
        <f>IF($A1265="","",Tienda_1!F1265)</f>
        <v>Santiago Silva</v>
      </c>
      <c r="E1265" t="str">
        <f>IF($A1265="","",Tienda_1!I1265)</f>
        <v>Tarjeta de crédito</v>
      </c>
      <c r="F1265">
        <f>IF($A1265="","",VALUE(RIGHT(Tienda_1!E1265,4)))</f>
        <v>2021</v>
      </c>
      <c r="G1265">
        <f>IF($A1265="","",Tienda_1!C1265)</f>
        <v>1179300</v>
      </c>
      <c r="H1265">
        <f>IF($A1265="","",Tienda_1!D1265)</f>
        <v>61000</v>
      </c>
      <c r="I1265">
        <f>IF($A1265="","",Tienda_1!H1265)</f>
        <v>5</v>
      </c>
      <c r="J1265">
        <f>IF($A1265="",0,IF(AND(OR('Cuadro-de-mando'!$B$4="(Todas)",'Cuadro-de-mando'!$B$4=$A1265),OR('Cuadro-de-mando'!$E$4="(Todas)",'Cuadro-de-mando'!$E$4=$B1265),OR('Cuadro-de-mando'!$H$4="(Todas)",'Cuadro-de-mando'!$H$4=$C1265),OR('Cuadro-de-mando'!$K$4="(Todas)",'Cuadro-de-mando'!$K$4=$E1265),OR('Cuadro-de-mando'!$N$4="(Todos)",'Cuadro-de-mando'!$N$4=$F1265)),1,0))</f>
        <v>1</v>
      </c>
    </row>
    <row r="1266" spans="1:10" x14ac:dyDescent="0.25">
      <c r="A1266" t="str">
        <f>IF(Tienda_1!$A1266="","","Tienda 1")</f>
        <v>Tienda 1</v>
      </c>
      <c r="B1266" t="str">
        <f>IF($A1266="","",Tienda_1!B1266)</f>
        <v>Electrodomésticos</v>
      </c>
      <c r="C1266" t="str">
        <f>IF($A1266="","",Tienda_1!G1266)</f>
        <v>Bogotá</v>
      </c>
      <c r="D1266" t="str">
        <f>IF($A1266="","",Tienda_1!F1266)</f>
        <v>Rafael Acosta</v>
      </c>
      <c r="E1266" t="str">
        <f>IF($A1266="","",Tienda_1!I1266)</f>
        <v>Nequi</v>
      </c>
      <c r="F1266">
        <f>IF($A1266="","",VALUE(RIGHT(Tienda_1!E1266,4)))</f>
        <v>2020</v>
      </c>
      <c r="G1266">
        <f>IF($A1266="","",Tienda_1!C1266)</f>
        <v>2549300</v>
      </c>
      <c r="H1266">
        <f>IF($A1266="","",Tienda_1!D1266)</f>
        <v>136800</v>
      </c>
      <c r="I1266">
        <f>IF($A1266="","",Tienda_1!H1266)</f>
        <v>5</v>
      </c>
      <c r="J1266">
        <f>IF($A1266="",0,IF(AND(OR('Cuadro-de-mando'!$B$4="(Todas)",'Cuadro-de-mando'!$B$4=$A1266),OR('Cuadro-de-mando'!$E$4="(Todas)",'Cuadro-de-mando'!$E$4=$B1266),OR('Cuadro-de-mando'!$H$4="(Todas)",'Cuadro-de-mando'!$H$4=$C1266),OR('Cuadro-de-mando'!$K$4="(Todas)",'Cuadro-de-mando'!$K$4=$E1266),OR('Cuadro-de-mando'!$N$4="(Todos)",'Cuadro-de-mando'!$N$4=$F1266)),1,0))</f>
        <v>1</v>
      </c>
    </row>
    <row r="1267" spans="1:10" x14ac:dyDescent="0.25">
      <c r="A1267" t="str">
        <f>IF(Tienda_1!$A1267="","","Tienda 1")</f>
        <v>Tienda 1</v>
      </c>
      <c r="B1267" t="str">
        <f>IF($A1267="","",Tienda_1!B1267)</f>
        <v>Deportes y diversión</v>
      </c>
      <c r="C1267" t="str">
        <f>IF($A1267="","",Tienda_1!G1267)</f>
        <v>Medellín</v>
      </c>
      <c r="D1267" t="str">
        <f>IF($A1267="","",Tienda_1!F1267)</f>
        <v>Felipe Santos</v>
      </c>
      <c r="E1267" t="str">
        <f>IF($A1267="","",Tienda_1!I1267)</f>
        <v>Tarjeta de crédito</v>
      </c>
      <c r="F1267">
        <f>IF($A1267="","",VALUE(RIGHT(Tienda_1!E1267,4)))</f>
        <v>2022</v>
      </c>
      <c r="G1267">
        <f>IF($A1267="","",Tienda_1!C1267)</f>
        <v>90600</v>
      </c>
      <c r="H1267">
        <f>IF($A1267="","",Tienda_1!D1267)</f>
        <v>5000</v>
      </c>
      <c r="I1267">
        <f>IF($A1267="","",Tienda_1!H1267)</f>
        <v>5</v>
      </c>
      <c r="J1267">
        <f>IF($A1267="",0,IF(AND(OR('Cuadro-de-mando'!$B$4="(Todas)",'Cuadro-de-mando'!$B$4=$A1267),OR('Cuadro-de-mando'!$E$4="(Todas)",'Cuadro-de-mando'!$E$4=$B1267),OR('Cuadro-de-mando'!$H$4="(Todas)",'Cuadro-de-mando'!$H$4=$C1267),OR('Cuadro-de-mando'!$K$4="(Todas)",'Cuadro-de-mando'!$K$4=$E1267),OR('Cuadro-de-mando'!$N$4="(Todos)",'Cuadro-de-mando'!$N$4=$F1267)),1,0))</f>
        <v>1</v>
      </c>
    </row>
    <row r="1268" spans="1:10" x14ac:dyDescent="0.25">
      <c r="A1268" t="str">
        <f>IF(Tienda_1!$A1268="","","Tienda 1")</f>
        <v>Tienda 1</v>
      </c>
      <c r="B1268" t="str">
        <f>IF($A1268="","",Tienda_1!B1268)</f>
        <v>Deportes y diversión</v>
      </c>
      <c r="C1268" t="str">
        <f>IF($A1268="","",Tienda_1!G1268)</f>
        <v>Medellín</v>
      </c>
      <c r="D1268" t="str">
        <f>IF($A1268="","",Tienda_1!F1268)</f>
        <v>Izabela de León</v>
      </c>
      <c r="E1268" t="str">
        <f>IF($A1268="","",Tienda_1!I1268)</f>
        <v>Cupón</v>
      </c>
      <c r="F1268">
        <f>IF($A1268="","",VALUE(RIGHT(Tienda_1!E1268,4)))</f>
        <v>2022</v>
      </c>
      <c r="G1268">
        <f>IF($A1268="","",Tienda_1!C1268)</f>
        <v>21200</v>
      </c>
      <c r="H1268">
        <f>IF($A1268="","",Tienda_1!D1268)</f>
        <v>5800</v>
      </c>
      <c r="I1268">
        <f>IF($A1268="","",Tienda_1!H1268)</f>
        <v>3</v>
      </c>
      <c r="J1268">
        <f>IF($A1268="",0,IF(AND(OR('Cuadro-de-mando'!$B$4="(Todas)",'Cuadro-de-mando'!$B$4=$A1268),OR('Cuadro-de-mando'!$E$4="(Todas)",'Cuadro-de-mando'!$E$4=$B1268),OR('Cuadro-de-mando'!$H$4="(Todas)",'Cuadro-de-mando'!$H$4=$C1268),OR('Cuadro-de-mando'!$K$4="(Todas)",'Cuadro-de-mando'!$K$4=$E1268),OR('Cuadro-de-mando'!$N$4="(Todos)",'Cuadro-de-mando'!$N$4=$F1268)),1,0))</f>
        <v>1</v>
      </c>
    </row>
    <row r="1269" spans="1:10" x14ac:dyDescent="0.25">
      <c r="A1269" t="str">
        <f>IF(Tienda_1!$A1269="","","Tienda 1")</f>
        <v>Tienda 1</v>
      </c>
      <c r="B1269" t="str">
        <f>IF($A1269="","",Tienda_1!B1269)</f>
        <v>Artículos para el hogar</v>
      </c>
      <c r="C1269" t="str">
        <f>IF($A1269="","",Tienda_1!G1269)</f>
        <v>Bogotá</v>
      </c>
      <c r="D1269" t="str">
        <f>IF($A1269="","",Tienda_1!F1269)</f>
        <v>Rafael Acosta</v>
      </c>
      <c r="E1269" t="str">
        <f>IF($A1269="","",Tienda_1!I1269)</f>
        <v>Tarjeta de crédito</v>
      </c>
      <c r="F1269">
        <f>IF($A1269="","",VALUE(RIGHT(Tienda_1!E1269,4)))</f>
        <v>2020</v>
      </c>
      <c r="G1269">
        <f>IF($A1269="","",Tienda_1!C1269)</f>
        <v>64800</v>
      </c>
      <c r="H1269">
        <f>IF($A1269="","",Tienda_1!D1269)</f>
        <v>1600</v>
      </c>
      <c r="I1269">
        <f>IF($A1269="","",Tienda_1!H1269)</f>
        <v>5</v>
      </c>
      <c r="J1269">
        <f>IF($A1269="",0,IF(AND(OR('Cuadro-de-mando'!$B$4="(Todas)",'Cuadro-de-mando'!$B$4=$A1269),OR('Cuadro-de-mando'!$E$4="(Todas)",'Cuadro-de-mando'!$E$4=$B1269),OR('Cuadro-de-mando'!$H$4="(Todas)",'Cuadro-de-mando'!$H$4=$C1269),OR('Cuadro-de-mando'!$K$4="(Todas)",'Cuadro-de-mando'!$K$4=$E1269),OR('Cuadro-de-mando'!$N$4="(Todos)",'Cuadro-de-mando'!$N$4=$F1269)),1,0))</f>
        <v>1</v>
      </c>
    </row>
    <row r="1270" spans="1:10" x14ac:dyDescent="0.25">
      <c r="A1270" t="str">
        <f>IF(Tienda_1!$A1270="","","Tienda 1")</f>
        <v>Tienda 1</v>
      </c>
      <c r="B1270" t="str">
        <f>IF($A1270="","",Tienda_1!B1270)</f>
        <v>Deportes y diversión</v>
      </c>
      <c r="C1270" t="str">
        <f>IF($A1270="","",Tienda_1!G1270)</f>
        <v>Barranquilla</v>
      </c>
      <c r="D1270" t="str">
        <f>IF($A1270="","",Tienda_1!F1270)</f>
        <v>Maria Alfonso</v>
      </c>
      <c r="E1270" t="str">
        <f>IF($A1270="","",Tienda_1!I1270)</f>
        <v>Tarjeta de crédito</v>
      </c>
      <c r="F1270">
        <f>IF($A1270="","",VALUE(RIGHT(Tienda_1!E1270,4)))</f>
        <v>2020</v>
      </c>
      <c r="G1270">
        <f>IF($A1270="","",Tienda_1!C1270)</f>
        <v>105600</v>
      </c>
      <c r="H1270">
        <f>IF($A1270="","",Tienda_1!D1270)</f>
        <v>5800</v>
      </c>
      <c r="I1270">
        <f>IF($A1270="","",Tienda_1!H1270)</f>
        <v>4</v>
      </c>
      <c r="J1270">
        <f>IF($A1270="",0,IF(AND(OR('Cuadro-de-mando'!$B$4="(Todas)",'Cuadro-de-mando'!$B$4=$A1270),OR('Cuadro-de-mando'!$E$4="(Todas)",'Cuadro-de-mando'!$E$4=$B1270),OR('Cuadro-de-mando'!$H$4="(Todas)",'Cuadro-de-mando'!$H$4=$C1270),OR('Cuadro-de-mando'!$K$4="(Todas)",'Cuadro-de-mando'!$K$4=$E1270),OR('Cuadro-de-mando'!$N$4="(Todos)",'Cuadro-de-mando'!$N$4=$F1270)),1,0))</f>
        <v>1</v>
      </c>
    </row>
    <row r="1271" spans="1:10" x14ac:dyDescent="0.25">
      <c r="A1271" t="str">
        <f>IF(Tienda_1!$A1271="","","Tienda 1")</f>
        <v>Tienda 1</v>
      </c>
      <c r="B1271" t="str">
        <f>IF($A1271="","",Tienda_1!B1271)</f>
        <v>Electrodomésticos</v>
      </c>
      <c r="C1271" t="str">
        <f>IF($A1271="","",Tienda_1!G1271)</f>
        <v>Bogotá</v>
      </c>
      <c r="D1271" t="str">
        <f>IF($A1271="","",Tienda_1!F1271)</f>
        <v>Lucas Olivera</v>
      </c>
      <c r="E1271" t="str">
        <f>IF($A1271="","",Tienda_1!I1271)</f>
        <v>Cupón</v>
      </c>
      <c r="F1271">
        <f>IF($A1271="","",VALUE(RIGHT(Tienda_1!E1271,4)))</f>
        <v>2020</v>
      </c>
      <c r="G1271">
        <f>IF($A1271="","",Tienda_1!C1271)</f>
        <v>971200</v>
      </c>
      <c r="H1271">
        <f>IF($A1271="","",Tienda_1!D1271)</f>
        <v>52100</v>
      </c>
      <c r="I1271">
        <f>IF($A1271="","",Tienda_1!H1271)</f>
        <v>4</v>
      </c>
      <c r="J1271">
        <f>IF($A1271="",0,IF(AND(OR('Cuadro-de-mando'!$B$4="(Todas)",'Cuadro-de-mando'!$B$4=$A1271),OR('Cuadro-de-mando'!$E$4="(Todas)",'Cuadro-de-mando'!$E$4=$B1271),OR('Cuadro-de-mando'!$H$4="(Todas)",'Cuadro-de-mando'!$H$4=$C1271),OR('Cuadro-de-mando'!$K$4="(Todas)",'Cuadro-de-mando'!$K$4=$E1271),OR('Cuadro-de-mando'!$N$4="(Todos)",'Cuadro-de-mando'!$N$4=$F1271)),1,0))</f>
        <v>1</v>
      </c>
    </row>
    <row r="1272" spans="1:10" x14ac:dyDescent="0.25">
      <c r="A1272" t="str">
        <f>IF(Tienda_1!$A1272="","","Tienda 1")</f>
        <v>Tienda 1</v>
      </c>
      <c r="B1272" t="str">
        <f>IF($A1272="","",Tienda_1!B1272)</f>
        <v>Muebles</v>
      </c>
      <c r="C1272" t="str">
        <f>IF($A1272="","",Tienda_1!G1272)</f>
        <v>Bogotá</v>
      </c>
      <c r="D1272" t="str">
        <f>IF($A1272="","",Tienda_1!F1272)</f>
        <v>Izabela de León</v>
      </c>
      <c r="E1272" t="str">
        <f>IF($A1272="","",Tienda_1!I1272)</f>
        <v>Tarjeta de crédito</v>
      </c>
      <c r="F1272">
        <f>IF($A1272="","",VALUE(RIGHT(Tienda_1!E1272,4)))</f>
        <v>2020</v>
      </c>
      <c r="G1272">
        <f>IF($A1272="","",Tienda_1!C1272)</f>
        <v>392900</v>
      </c>
      <c r="H1272">
        <f>IF($A1272="","",Tienda_1!D1272)</f>
        <v>19100</v>
      </c>
      <c r="I1272">
        <f>IF($A1272="","",Tienda_1!H1272)</f>
        <v>5</v>
      </c>
      <c r="J1272">
        <f>IF($A1272="",0,IF(AND(OR('Cuadro-de-mando'!$B$4="(Todas)",'Cuadro-de-mando'!$B$4=$A1272),OR('Cuadro-de-mando'!$E$4="(Todas)",'Cuadro-de-mando'!$E$4=$B1272),OR('Cuadro-de-mando'!$H$4="(Todas)",'Cuadro-de-mando'!$H$4=$C1272),OR('Cuadro-de-mando'!$K$4="(Todas)",'Cuadro-de-mando'!$K$4=$E1272),OR('Cuadro-de-mando'!$N$4="(Todos)",'Cuadro-de-mando'!$N$4=$F1272)),1,0))</f>
        <v>1</v>
      </c>
    </row>
    <row r="1273" spans="1:10" x14ac:dyDescent="0.25">
      <c r="A1273" t="str">
        <f>IF(Tienda_1!$A1273="","","Tienda 1")</f>
        <v>Tienda 1</v>
      </c>
      <c r="B1273" t="str">
        <f>IF($A1273="","",Tienda_1!B1273)</f>
        <v>Libros</v>
      </c>
      <c r="C1273" t="str">
        <f>IF($A1273="","",Tienda_1!G1273)</f>
        <v>Cali</v>
      </c>
      <c r="D1273" t="str">
        <f>IF($A1273="","",Tienda_1!F1273)</f>
        <v>Ángel Rodriguez</v>
      </c>
      <c r="E1273" t="str">
        <f>IF($A1273="","",Tienda_1!I1273)</f>
        <v>Nequi</v>
      </c>
      <c r="F1273">
        <f>IF($A1273="","",VALUE(RIGHT(Tienda_1!E1273,4)))</f>
        <v>2021</v>
      </c>
      <c r="G1273">
        <f>IF($A1273="","",Tienda_1!C1273)</f>
        <v>41100</v>
      </c>
      <c r="H1273">
        <f>IF($A1273="","",Tienda_1!D1273)</f>
        <v>0</v>
      </c>
      <c r="I1273">
        <f>IF($A1273="","",Tienda_1!H1273)</f>
        <v>4</v>
      </c>
      <c r="J1273">
        <f>IF($A1273="",0,IF(AND(OR('Cuadro-de-mando'!$B$4="(Todas)",'Cuadro-de-mando'!$B$4=$A1273),OR('Cuadro-de-mando'!$E$4="(Todas)",'Cuadro-de-mando'!$E$4=$B1273),OR('Cuadro-de-mando'!$H$4="(Todas)",'Cuadro-de-mando'!$H$4=$C1273),OR('Cuadro-de-mando'!$K$4="(Todas)",'Cuadro-de-mando'!$K$4=$E1273),OR('Cuadro-de-mando'!$N$4="(Todos)",'Cuadro-de-mando'!$N$4=$F1273)),1,0))</f>
        <v>1</v>
      </c>
    </row>
    <row r="1274" spans="1:10" x14ac:dyDescent="0.25">
      <c r="A1274" t="str">
        <f>IF(Tienda_1!$A1274="","","Tienda 1")</f>
        <v>Tienda 1</v>
      </c>
      <c r="B1274" t="str">
        <f>IF($A1274="","",Tienda_1!B1274)</f>
        <v>Muebles</v>
      </c>
      <c r="C1274" t="str">
        <f>IF($A1274="","",Tienda_1!G1274)</f>
        <v>Medellín</v>
      </c>
      <c r="D1274" t="str">
        <f>IF($A1274="","",Tienda_1!F1274)</f>
        <v>Santiago Silva</v>
      </c>
      <c r="E1274" t="str">
        <f>IF($A1274="","",Tienda_1!I1274)</f>
        <v>Tarjeta de crédito</v>
      </c>
      <c r="F1274">
        <f>IF($A1274="","",VALUE(RIGHT(Tienda_1!E1274,4)))</f>
        <v>2023</v>
      </c>
      <c r="G1274">
        <f>IF($A1274="","",Tienda_1!C1274)</f>
        <v>865600</v>
      </c>
      <c r="H1274">
        <f>IF($A1274="","",Tienda_1!D1274)</f>
        <v>46300</v>
      </c>
      <c r="I1274">
        <f>IF($A1274="","",Tienda_1!H1274)</f>
        <v>4</v>
      </c>
      <c r="J1274">
        <f>IF($A1274="",0,IF(AND(OR('Cuadro-de-mando'!$B$4="(Todas)",'Cuadro-de-mando'!$B$4=$A1274),OR('Cuadro-de-mando'!$E$4="(Todas)",'Cuadro-de-mando'!$E$4=$B1274),OR('Cuadro-de-mando'!$H$4="(Todas)",'Cuadro-de-mando'!$H$4=$C1274),OR('Cuadro-de-mando'!$K$4="(Todas)",'Cuadro-de-mando'!$K$4=$E1274),OR('Cuadro-de-mando'!$N$4="(Todos)",'Cuadro-de-mando'!$N$4=$F1274)),1,0))</f>
        <v>1</v>
      </c>
    </row>
    <row r="1275" spans="1:10" x14ac:dyDescent="0.25">
      <c r="A1275" t="str">
        <f>IF(Tienda_1!$A1275="","","Tienda 1")</f>
        <v>Tienda 1</v>
      </c>
      <c r="B1275" t="str">
        <f>IF($A1275="","",Tienda_1!B1275)</f>
        <v>Libros</v>
      </c>
      <c r="C1275" t="str">
        <f>IF($A1275="","",Tienda_1!G1275)</f>
        <v>Bogotá</v>
      </c>
      <c r="D1275" t="str">
        <f>IF($A1275="","",Tienda_1!F1275)</f>
        <v>Juliana Costa</v>
      </c>
      <c r="E1275" t="str">
        <f>IF($A1275="","",Tienda_1!I1275)</f>
        <v>Tarjeta de crédito</v>
      </c>
      <c r="F1275">
        <f>IF($A1275="","",VALUE(RIGHT(Tienda_1!E1275,4)))</f>
        <v>2023</v>
      </c>
      <c r="G1275">
        <f>IF($A1275="","",Tienda_1!C1275)</f>
        <v>57900</v>
      </c>
      <c r="H1275">
        <f>IF($A1275="","",Tienda_1!D1275)</f>
        <v>3700</v>
      </c>
      <c r="I1275">
        <f>IF($A1275="","",Tienda_1!H1275)</f>
        <v>4</v>
      </c>
      <c r="J1275">
        <f>IF($A1275="",0,IF(AND(OR('Cuadro-de-mando'!$B$4="(Todas)",'Cuadro-de-mando'!$B$4=$A1275),OR('Cuadro-de-mando'!$E$4="(Todas)",'Cuadro-de-mando'!$E$4=$B1275),OR('Cuadro-de-mando'!$H$4="(Todas)",'Cuadro-de-mando'!$H$4=$C1275),OR('Cuadro-de-mando'!$K$4="(Todas)",'Cuadro-de-mando'!$K$4=$E1275),OR('Cuadro-de-mando'!$N$4="(Todos)",'Cuadro-de-mando'!$N$4=$F1275)),1,0))</f>
        <v>1</v>
      </c>
    </row>
    <row r="1276" spans="1:10" x14ac:dyDescent="0.25">
      <c r="A1276" t="str">
        <f>IF(Tienda_1!$A1276="","","Tienda 1")</f>
        <v>Tienda 1</v>
      </c>
      <c r="B1276" t="str">
        <f>IF($A1276="","",Tienda_1!B1276)</f>
        <v>Electrónicos</v>
      </c>
      <c r="C1276" t="str">
        <f>IF($A1276="","",Tienda_1!G1276)</f>
        <v>Cartagena</v>
      </c>
      <c r="D1276" t="str">
        <f>IF($A1276="","",Tienda_1!F1276)</f>
        <v>Blanca Ramirez</v>
      </c>
      <c r="E1276" t="str">
        <f>IF($A1276="","",Tienda_1!I1276)</f>
        <v>Cupón</v>
      </c>
      <c r="F1276">
        <f>IF($A1276="","",VALUE(RIGHT(Tienda_1!E1276,4)))</f>
        <v>2021</v>
      </c>
      <c r="G1276">
        <f>IF($A1276="","",Tienda_1!C1276)</f>
        <v>2045300</v>
      </c>
      <c r="H1276">
        <f>IF($A1276="","",Tienda_1!D1276)</f>
        <v>109100</v>
      </c>
      <c r="I1276">
        <f>IF($A1276="","",Tienda_1!H1276)</f>
        <v>4</v>
      </c>
      <c r="J1276">
        <f>IF($A1276="",0,IF(AND(OR('Cuadro-de-mando'!$B$4="(Todas)",'Cuadro-de-mando'!$B$4=$A1276),OR('Cuadro-de-mando'!$E$4="(Todas)",'Cuadro-de-mando'!$E$4=$B1276),OR('Cuadro-de-mando'!$H$4="(Todas)",'Cuadro-de-mando'!$H$4=$C1276),OR('Cuadro-de-mando'!$K$4="(Todas)",'Cuadro-de-mando'!$K$4=$E1276),OR('Cuadro-de-mando'!$N$4="(Todos)",'Cuadro-de-mando'!$N$4=$F1276)),1,0))</f>
        <v>1</v>
      </c>
    </row>
    <row r="1277" spans="1:10" x14ac:dyDescent="0.25">
      <c r="A1277" t="str">
        <f>IF(Tienda_1!$A1277="","","Tienda 1")</f>
        <v>Tienda 1</v>
      </c>
      <c r="B1277" t="str">
        <f>IF($A1277="","",Tienda_1!B1277)</f>
        <v>Electrónicos</v>
      </c>
      <c r="C1277" t="str">
        <f>IF($A1277="","",Tienda_1!G1277)</f>
        <v>Bogotá</v>
      </c>
      <c r="D1277" t="str">
        <f>IF($A1277="","",Tienda_1!F1277)</f>
        <v>Lucas Olivera</v>
      </c>
      <c r="E1277" t="str">
        <f>IF($A1277="","",Tienda_1!I1277)</f>
        <v>Tarjeta de crédito</v>
      </c>
      <c r="F1277">
        <f>IF($A1277="","",VALUE(RIGHT(Tienda_1!E1277,4)))</f>
        <v>2023</v>
      </c>
      <c r="G1277">
        <f>IF($A1277="","",Tienda_1!C1277)</f>
        <v>1756800</v>
      </c>
      <c r="H1277">
        <f>IF($A1277="","",Tienda_1!D1277)</f>
        <v>102300</v>
      </c>
      <c r="I1277">
        <f>IF($A1277="","",Tienda_1!H1277)</f>
        <v>5</v>
      </c>
      <c r="J1277">
        <f>IF($A1277="",0,IF(AND(OR('Cuadro-de-mando'!$B$4="(Todas)",'Cuadro-de-mando'!$B$4=$A1277),OR('Cuadro-de-mando'!$E$4="(Todas)",'Cuadro-de-mando'!$E$4=$B1277),OR('Cuadro-de-mando'!$H$4="(Todas)",'Cuadro-de-mando'!$H$4=$C1277),OR('Cuadro-de-mando'!$K$4="(Todas)",'Cuadro-de-mando'!$K$4=$E1277),OR('Cuadro-de-mando'!$N$4="(Todos)",'Cuadro-de-mando'!$N$4=$F1277)),1,0))</f>
        <v>1</v>
      </c>
    </row>
    <row r="1278" spans="1:10" x14ac:dyDescent="0.25">
      <c r="A1278" t="str">
        <f>IF(Tienda_1!$A1278="","","Tienda 1")</f>
        <v>Tienda 1</v>
      </c>
      <c r="B1278" t="str">
        <f>IF($A1278="","",Tienda_1!B1278)</f>
        <v>Libros</v>
      </c>
      <c r="C1278" t="str">
        <f>IF($A1278="","",Tienda_1!G1278)</f>
        <v>Bogotá</v>
      </c>
      <c r="D1278" t="str">
        <f>IF($A1278="","",Tienda_1!F1278)</f>
        <v>Juliana Costa</v>
      </c>
      <c r="E1278" t="str">
        <f>IF($A1278="","",Tienda_1!I1278)</f>
        <v>Tarjeta de crédito</v>
      </c>
      <c r="F1278">
        <f>IF($A1278="","",VALUE(RIGHT(Tienda_1!E1278,4)))</f>
        <v>2021</v>
      </c>
      <c r="G1278">
        <f>IF($A1278="","",Tienda_1!C1278)</f>
        <v>79300</v>
      </c>
      <c r="H1278">
        <f>IF($A1278="","",Tienda_1!D1278)</f>
        <v>4900</v>
      </c>
      <c r="I1278">
        <f>IF($A1278="","",Tienda_1!H1278)</f>
        <v>5</v>
      </c>
      <c r="J1278">
        <f>IF($A1278="",0,IF(AND(OR('Cuadro-de-mando'!$B$4="(Todas)",'Cuadro-de-mando'!$B$4=$A1278),OR('Cuadro-de-mando'!$E$4="(Todas)",'Cuadro-de-mando'!$E$4=$B1278),OR('Cuadro-de-mando'!$H$4="(Todas)",'Cuadro-de-mando'!$H$4=$C1278),OR('Cuadro-de-mando'!$K$4="(Todas)",'Cuadro-de-mando'!$K$4=$E1278),OR('Cuadro-de-mando'!$N$4="(Todos)",'Cuadro-de-mando'!$N$4=$F1278)),1,0))</f>
        <v>1</v>
      </c>
    </row>
    <row r="1279" spans="1:10" x14ac:dyDescent="0.25">
      <c r="A1279" t="str">
        <f>IF(Tienda_1!$A1279="","","Tienda 1")</f>
        <v>Tienda 1</v>
      </c>
      <c r="B1279" t="str">
        <f>IF($A1279="","",Tienda_1!B1279)</f>
        <v>Electrónicos</v>
      </c>
      <c r="C1279" t="str">
        <f>IF($A1279="","",Tienda_1!G1279)</f>
        <v>Bogotá</v>
      </c>
      <c r="D1279" t="str">
        <f>IF($A1279="","",Tienda_1!F1279)</f>
        <v>Camila Rivera</v>
      </c>
      <c r="E1279" t="str">
        <f>IF($A1279="","",Tienda_1!I1279)</f>
        <v>Tarjeta de crédito</v>
      </c>
      <c r="F1279">
        <f>IF($A1279="","",VALUE(RIGHT(Tienda_1!E1279,4)))</f>
        <v>2023</v>
      </c>
      <c r="G1279">
        <f>IF($A1279="","",Tienda_1!C1279)</f>
        <v>1214600</v>
      </c>
      <c r="H1279">
        <f>IF($A1279="","",Tienda_1!D1279)</f>
        <v>62900</v>
      </c>
      <c r="I1279">
        <f>IF($A1279="","",Tienda_1!H1279)</f>
        <v>5</v>
      </c>
      <c r="J1279">
        <f>IF($A1279="",0,IF(AND(OR('Cuadro-de-mando'!$B$4="(Todas)",'Cuadro-de-mando'!$B$4=$A1279),OR('Cuadro-de-mando'!$E$4="(Todas)",'Cuadro-de-mando'!$E$4=$B1279),OR('Cuadro-de-mando'!$H$4="(Todas)",'Cuadro-de-mando'!$H$4=$C1279),OR('Cuadro-de-mando'!$K$4="(Todas)",'Cuadro-de-mando'!$K$4=$E1279),OR('Cuadro-de-mando'!$N$4="(Todos)",'Cuadro-de-mando'!$N$4=$F1279)),1,0))</f>
        <v>1</v>
      </c>
    </row>
    <row r="1280" spans="1:10" x14ac:dyDescent="0.25">
      <c r="A1280" t="str">
        <f>IF(Tienda_1!$A1280="","","Tienda 1")</f>
        <v>Tienda 1</v>
      </c>
      <c r="B1280" t="str">
        <f>IF($A1280="","",Tienda_1!B1280)</f>
        <v>Electrónicos</v>
      </c>
      <c r="C1280" t="str">
        <f>IF($A1280="","",Tienda_1!G1280)</f>
        <v>Cartagena</v>
      </c>
      <c r="D1280" t="str">
        <f>IF($A1280="","",Tienda_1!F1280)</f>
        <v>Rafael Acosta</v>
      </c>
      <c r="E1280" t="str">
        <f>IF($A1280="","",Tienda_1!I1280)</f>
        <v>Tarjeta de crédito</v>
      </c>
      <c r="F1280">
        <f>IF($A1280="","",VALUE(RIGHT(Tienda_1!E1280,4)))</f>
        <v>2022</v>
      </c>
      <c r="G1280">
        <f>IF($A1280="","",Tienda_1!C1280)</f>
        <v>1112800</v>
      </c>
      <c r="H1280">
        <f>IF($A1280="","",Tienda_1!D1280)</f>
        <v>59600</v>
      </c>
      <c r="I1280">
        <f>IF($A1280="","",Tienda_1!H1280)</f>
        <v>5</v>
      </c>
      <c r="J1280">
        <f>IF($A1280="",0,IF(AND(OR('Cuadro-de-mando'!$B$4="(Todas)",'Cuadro-de-mando'!$B$4=$A1280),OR('Cuadro-de-mando'!$E$4="(Todas)",'Cuadro-de-mando'!$E$4=$B1280),OR('Cuadro-de-mando'!$H$4="(Todas)",'Cuadro-de-mando'!$H$4=$C1280),OR('Cuadro-de-mando'!$K$4="(Todas)",'Cuadro-de-mando'!$K$4=$E1280),OR('Cuadro-de-mando'!$N$4="(Todos)",'Cuadro-de-mando'!$N$4=$F1280)),1,0))</f>
        <v>1</v>
      </c>
    </row>
    <row r="1281" spans="1:10" x14ac:dyDescent="0.25">
      <c r="A1281" t="str">
        <f>IF(Tienda_1!$A1281="","","Tienda 1")</f>
        <v>Tienda 1</v>
      </c>
      <c r="B1281" t="str">
        <f>IF($A1281="","",Tienda_1!B1281)</f>
        <v>Libros</v>
      </c>
      <c r="C1281" t="str">
        <f>IF($A1281="","",Tienda_1!G1281)</f>
        <v>Bogotá</v>
      </c>
      <c r="D1281" t="str">
        <f>IF($A1281="","",Tienda_1!F1281)</f>
        <v>Juliana Costa</v>
      </c>
      <c r="E1281" t="str">
        <f>IF($A1281="","",Tienda_1!I1281)</f>
        <v>Tarjeta de crédito</v>
      </c>
      <c r="F1281">
        <f>IF($A1281="","",VALUE(RIGHT(Tienda_1!E1281,4)))</f>
        <v>2022</v>
      </c>
      <c r="G1281">
        <f>IF($A1281="","",Tienda_1!C1281)</f>
        <v>31300</v>
      </c>
      <c r="H1281">
        <f>IF($A1281="","",Tienda_1!D1281)</f>
        <v>2100</v>
      </c>
      <c r="I1281">
        <f>IF($A1281="","",Tienda_1!H1281)</f>
        <v>5</v>
      </c>
      <c r="J1281">
        <f>IF($A1281="",0,IF(AND(OR('Cuadro-de-mando'!$B$4="(Todas)",'Cuadro-de-mando'!$B$4=$A1281),OR('Cuadro-de-mando'!$E$4="(Todas)",'Cuadro-de-mando'!$E$4=$B1281),OR('Cuadro-de-mando'!$H$4="(Todas)",'Cuadro-de-mando'!$H$4=$C1281),OR('Cuadro-de-mando'!$K$4="(Todas)",'Cuadro-de-mando'!$K$4=$E1281),OR('Cuadro-de-mando'!$N$4="(Todos)",'Cuadro-de-mando'!$N$4=$F1281)),1,0))</f>
        <v>1</v>
      </c>
    </row>
    <row r="1282" spans="1:10" x14ac:dyDescent="0.25">
      <c r="A1282" t="str">
        <f>IF(Tienda_1!$A1282="","","Tienda 1")</f>
        <v>Tienda 1</v>
      </c>
      <c r="B1282" t="str">
        <f>IF($A1282="","",Tienda_1!B1282)</f>
        <v>Libros</v>
      </c>
      <c r="C1282" t="str">
        <f>IF($A1282="","",Tienda_1!G1282)</f>
        <v>Cali</v>
      </c>
      <c r="D1282" t="str">
        <f>IF($A1282="","",Tienda_1!F1282)</f>
        <v>Felipe Santos</v>
      </c>
      <c r="E1282" t="str">
        <f>IF($A1282="","",Tienda_1!I1282)</f>
        <v>Nequi</v>
      </c>
      <c r="F1282">
        <f>IF($A1282="","",VALUE(RIGHT(Tienda_1!E1282,4)))</f>
        <v>2020</v>
      </c>
      <c r="G1282">
        <f>IF($A1282="","",Tienda_1!C1282)</f>
        <v>48000</v>
      </c>
      <c r="H1282">
        <f>IF($A1282="","",Tienda_1!D1282)</f>
        <v>0</v>
      </c>
      <c r="I1282">
        <f>IF($A1282="","",Tienda_1!H1282)</f>
        <v>5</v>
      </c>
      <c r="J1282">
        <f>IF($A1282="",0,IF(AND(OR('Cuadro-de-mando'!$B$4="(Todas)",'Cuadro-de-mando'!$B$4=$A1282),OR('Cuadro-de-mando'!$E$4="(Todas)",'Cuadro-de-mando'!$E$4=$B1282),OR('Cuadro-de-mando'!$H$4="(Todas)",'Cuadro-de-mando'!$H$4=$C1282),OR('Cuadro-de-mando'!$K$4="(Todas)",'Cuadro-de-mando'!$K$4=$E1282),OR('Cuadro-de-mando'!$N$4="(Todos)",'Cuadro-de-mando'!$N$4=$F1282)),1,0))</f>
        <v>1</v>
      </c>
    </row>
    <row r="1283" spans="1:10" x14ac:dyDescent="0.25">
      <c r="A1283" t="str">
        <f>IF(Tienda_1!$A1283="","","Tienda 1")</f>
        <v>Tienda 1</v>
      </c>
      <c r="B1283" t="str">
        <f>IF($A1283="","",Tienda_1!B1283)</f>
        <v>Deportes y diversión</v>
      </c>
      <c r="C1283" t="str">
        <f>IF($A1283="","",Tienda_1!G1283)</f>
        <v>Bogotá</v>
      </c>
      <c r="D1283" t="str">
        <f>IF($A1283="","",Tienda_1!F1283)</f>
        <v>Maria Alfonso</v>
      </c>
      <c r="E1283" t="str">
        <f>IF($A1283="","",Tienda_1!I1283)</f>
        <v>Nequi</v>
      </c>
      <c r="F1283">
        <f>IF($A1283="","",VALUE(RIGHT(Tienda_1!E1283,4)))</f>
        <v>2020</v>
      </c>
      <c r="G1283">
        <f>IF($A1283="","",Tienda_1!C1283)</f>
        <v>43100</v>
      </c>
      <c r="H1283">
        <f>IF($A1283="","",Tienda_1!D1283)</f>
        <v>0</v>
      </c>
      <c r="I1283">
        <f>IF($A1283="","",Tienda_1!H1283)</f>
        <v>4</v>
      </c>
      <c r="J1283">
        <f>IF($A1283="",0,IF(AND(OR('Cuadro-de-mando'!$B$4="(Todas)",'Cuadro-de-mando'!$B$4=$A1283),OR('Cuadro-de-mando'!$E$4="(Todas)",'Cuadro-de-mando'!$E$4=$B1283),OR('Cuadro-de-mando'!$H$4="(Todas)",'Cuadro-de-mando'!$H$4=$C1283),OR('Cuadro-de-mando'!$K$4="(Todas)",'Cuadro-de-mando'!$K$4=$E1283),OR('Cuadro-de-mando'!$N$4="(Todos)",'Cuadro-de-mando'!$N$4=$F1283)),1,0))</f>
        <v>1</v>
      </c>
    </row>
    <row r="1284" spans="1:10" x14ac:dyDescent="0.25">
      <c r="A1284" t="str">
        <f>IF(Tienda_1!$A1284="","","Tienda 1")</f>
        <v>Tienda 1</v>
      </c>
      <c r="B1284" t="str">
        <f>IF($A1284="","",Tienda_1!B1284)</f>
        <v>Artículos para el hogar</v>
      </c>
      <c r="C1284" t="str">
        <f>IF($A1284="","",Tienda_1!G1284)</f>
        <v>Bogotá</v>
      </c>
      <c r="D1284" t="str">
        <f>IF($A1284="","",Tienda_1!F1284)</f>
        <v>Blanca Ramirez</v>
      </c>
      <c r="E1284" t="str">
        <f>IF($A1284="","",Tienda_1!I1284)</f>
        <v>Tarjeta de crédito</v>
      </c>
      <c r="F1284">
        <f>IF($A1284="","",VALUE(RIGHT(Tienda_1!E1284,4)))</f>
        <v>2022</v>
      </c>
      <c r="G1284">
        <f>IF($A1284="","",Tienda_1!C1284)</f>
        <v>57700</v>
      </c>
      <c r="H1284">
        <f>IF($A1284="","",Tienda_1!D1284)</f>
        <v>3700</v>
      </c>
      <c r="I1284">
        <f>IF($A1284="","",Tienda_1!H1284)</f>
        <v>4</v>
      </c>
      <c r="J1284">
        <f>IF($A1284="",0,IF(AND(OR('Cuadro-de-mando'!$B$4="(Todas)",'Cuadro-de-mando'!$B$4=$A1284),OR('Cuadro-de-mando'!$E$4="(Todas)",'Cuadro-de-mando'!$E$4=$B1284),OR('Cuadro-de-mando'!$H$4="(Todas)",'Cuadro-de-mando'!$H$4=$C1284),OR('Cuadro-de-mando'!$K$4="(Todas)",'Cuadro-de-mando'!$K$4=$E1284),OR('Cuadro-de-mando'!$N$4="(Todos)",'Cuadro-de-mando'!$N$4=$F1284)),1,0))</f>
        <v>1</v>
      </c>
    </row>
    <row r="1285" spans="1:10" x14ac:dyDescent="0.25">
      <c r="A1285" t="str">
        <f>IF(Tienda_1!$A1285="","","Tienda 1")</f>
        <v>Tienda 1</v>
      </c>
      <c r="B1285" t="str">
        <f>IF($A1285="","",Tienda_1!B1285)</f>
        <v>Muebles</v>
      </c>
      <c r="C1285" t="str">
        <f>IF($A1285="","",Tienda_1!G1285)</f>
        <v>Medellín</v>
      </c>
      <c r="D1285" t="str">
        <f>IF($A1285="","",Tienda_1!F1285)</f>
        <v>Beatriz Morales</v>
      </c>
      <c r="E1285" t="str">
        <f>IF($A1285="","",Tienda_1!I1285)</f>
        <v>Nequi</v>
      </c>
      <c r="F1285">
        <f>IF($A1285="","",VALUE(RIGHT(Tienda_1!E1285,4)))</f>
        <v>2023</v>
      </c>
      <c r="G1285">
        <f>IF($A1285="","",Tienda_1!C1285)</f>
        <v>343500</v>
      </c>
      <c r="H1285">
        <f>IF($A1285="","",Tienda_1!D1285)</f>
        <v>16500</v>
      </c>
      <c r="I1285">
        <f>IF($A1285="","",Tienda_1!H1285)</f>
        <v>5</v>
      </c>
      <c r="J1285">
        <f>IF($A1285="",0,IF(AND(OR('Cuadro-de-mando'!$B$4="(Todas)",'Cuadro-de-mando'!$B$4=$A1285),OR('Cuadro-de-mando'!$E$4="(Todas)",'Cuadro-de-mando'!$E$4=$B1285),OR('Cuadro-de-mando'!$H$4="(Todas)",'Cuadro-de-mando'!$H$4=$C1285),OR('Cuadro-de-mando'!$K$4="(Todas)",'Cuadro-de-mando'!$K$4=$E1285),OR('Cuadro-de-mando'!$N$4="(Todos)",'Cuadro-de-mando'!$N$4=$F1285)),1,0))</f>
        <v>1</v>
      </c>
    </row>
    <row r="1286" spans="1:10" x14ac:dyDescent="0.25">
      <c r="A1286" t="str">
        <f>IF(Tienda_1!$A1286="","","Tienda 1")</f>
        <v>Tienda 1</v>
      </c>
      <c r="B1286" t="str">
        <f>IF($A1286="","",Tienda_1!B1286)</f>
        <v>Muebles</v>
      </c>
      <c r="C1286" t="str">
        <f>IF($A1286="","",Tienda_1!G1286)</f>
        <v>Medellín</v>
      </c>
      <c r="D1286" t="str">
        <f>IF($A1286="","",Tienda_1!F1286)</f>
        <v>Beatriz Morales</v>
      </c>
      <c r="E1286" t="str">
        <f>IF($A1286="","",Tienda_1!I1286)</f>
        <v>Nequi</v>
      </c>
      <c r="F1286">
        <f>IF($A1286="","",VALUE(RIGHT(Tienda_1!E1286,4)))</f>
        <v>2022</v>
      </c>
      <c r="G1286">
        <f>IF($A1286="","",Tienda_1!C1286)</f>
        <v>236300</v>
      </c>
      <c r="H1286">
        <f>IF($A1286="","",Tienda_1!D1286)</f>
        <v>10800</v>
      </c>
      <c r="I1286">
        <f>IF($A1286="","",Tienda_1!H1286)</f>
        <v>1</v>
      </c>
      <c r="J1286">
        <f>IF($A1286="",0,IF(AND(OR('Cuadro-de-mando'!$B$4="(Todas)",'Cuadro-de-mando'!$B$4=$A1286),OR('Cuadro-de-mando'!$E$4="(Todas)",'Cuadro-de-mando'!$E$4=$B1286),OR('Cuadro-de-mando'!$H$4="(Todas)",'Cuadro-de-mando'!$H$4=$C1286),OR('Cuadro-de-mando'!$K$4="(Todas)",'Cuadro-de-mando'!$K$4=$E1286),OR('Cuadro-de-mando'!$N$4="(Todos)",'Cuadro-de-mando'!$N$4=$F1286)),1,0))</f>
        <v>1</v>
      </c>
    </row>
    <row r="1287" spans="1:10" x14ac:dyDescent="0.25">
      <c r="A1287" t="str">
        <f>IF(Tienda_1!$A1287="","","Tienda 1")</f>
        <v>Tienda 1</v>
      </c>
      <c r="B1287" t="str">
        <f>IF($A1287="","",Tienda_1!B1287)</f>
        <v>Electrodomésticos</v>
      </c>
      <c r="C1287" t="str">
        <f>IF($A1287="","",Tienda_1!G1287)</f>
        <v>Medellín</v>
      </c>
      <c r="D1287" t="str">
        <f>IF($A1287="","",Tienda_1!F1287)</f>
        <v>Beatriz Morales</v>
      </c>
      <c r="E1287" t="str">
        <f>IF($A1287="","",Tienda_1!I1287)</f>
        <v>Tarjeta de crédito</v>
      </c>
      <c r="F1287">
        <f>IF($A1287="","",VALUE(RIGHT(Tienda_1!E1287,4)))</f>
        <v>2020</v>
      </c>
      <c r="G1287">
        <f>IF($A1287="","",Tienda_1!C1287)</f>
        <v>2190600</v>
      </c>
      <c r="H1287">
        <f>IF($A1287="","",Tienda_1!D1287)</f>
        <v>116900</v>
      </c>
      <c r="I1287">
        <f>IF($A1287="","",Tienda_1!H1287)</f>
        <v>5</v>
      </c>
      <c r="J1287">
        <f>IF($A1287="",0,IF(AND(OR('Cuadro-de-mando'!$B$4="(Todas)",'Cuadro-de-mando'!$B$4=$A1287),OR('Cuadro-de-mando'!$E$4="(Todas)",'Cuadro-de-mando'!$E$4=$B1287),OR('Cuadro-de-mando'!$H$4="(Todas)",'Cuadro-de-mando'!$H$4=$C1287),OR('Cuadro-de-mando'!$K$4="(Todas)",'Cuadro-de-mando'!$K$4=$E1287),OR('Cuadro-de-mando'!$N$4="(Todos)",'Cuadro-de-mando'!$N$4=$F1287)),1,0))</f>
        <v>1</v>
      </c>
    </row>
    <row r="1288" spans="1:10" x14ac:dyDescent="0.25">
      <c r="A1288" t="str">
        <f>IF(Tienda_1!$A1288="","","Tienda 1")</f>
        <v>Tienda 1</v>
      </c>
      <c r="B1288" t="str">
        <f>IF($A1288="","",Tienda_1!B1288)</f>
        <v>Instrumentos musicales</v>
      </c>
      <c r="C1288" t="str">
        <f>IF($A1288="","",Tienda_1!G1288)</f>
        <v>Cúcuta</v>
      </c>
      <c r="D1288" t="str">
        <f>IF($A1288="","",Tienda_1!F1288)</f>
        <v>Beatriz Morales</v>
      </c>
      <c r="E1288" t="str">
        <f>IF($A1288="","",Tienda_1!I1288)</f>
        <v>Tarjeta de crédito</v>
      </c>
      <c r="F1288">
        <f>IF($A1288="","",VALUE(RIGHT(Tienda_1!E1288,4)))</f>
        <v>2023</v>
      </c>
      <c r="G1288">
        <f>IF($A1288="","",Tienda_1!C1288)</f>
        <v>864800</v>
      </c>
      <c r="H1288">
        <f>IF($A1288="","",Tienda_1!D1288)</f>
        <v>44200</v>
      </c>
      <c r="I1288">
        <f>IF($A1288="","",Tienda_1!H1288)</f>
        <v>1</v>
      </c>
      <c r="J1288">
        <f>IF($A1288="",0,IF(AND(OR('Cuadro-de-mando'!$B$4="(Todas)",'Cuadro-de-mando'!$B$4=$A1288),OR('Cuadro-de-mando'!$E$4="(Todas)",'Cuadro-de-mando'!$E$4=$B1288),OR('Cuadro-de-mando'!$H$4="(Todas)",'Cuadro-de-mando'!$H$4=$C1288),OR('Cuadro-de-mando'!$K$4="(Todas)",'Cuadro-de-mando'!$K$4=$E1288),OR('Cuadro-de-mando'!$N$4="(Todos)",'Cuadro-de-mando'!$N$4=$F1288)),1,0))</f>
        <v>1</v>
      </c>
    </row>
    <row r="1289" spans="1:10" x14ac:dyDescent="0.25">
      <c r="A1289" t="str">
        <f>IF(Tienda_1!$A1289="","","Tienda 1")</f>
        <v>Tienda 1</v>
      </c>
      <c r="B1289" t="str">
        <f>IF($A1289="","",Tienda_1!B1289)</f>
        <v>Juguetes</v>
      </c>
      <c r="C1289" t="str">
        <f>IF($A1289="","",Tienda_1!G1289)</f>
        <v>Cali</v>
      </c>
      <c r="D1289" t="str">
        <f>IF($A1289="","",Tienda_1!F1289)</f>
        <v>Izabela de León</v>
      </c>
      <c r="E1289" t="str">
        <f>IF($A1289="","",Tienda_1!I1289)</f>
        <v>Nequi</v>
      </c>
      <c r="F1289">
        <f>IF($A1289="","",VALUE(RIGHT(Tienda_1!E1289,4)))</f>
        <v>2022</v>
      </c>
      <c r="G1289">
        <f>IF($A1289="","",Tienda_1!C1289)</f>
        <v>70500</v>
      </c>
      <c r="H1289">
        <f>IF($A1289="","",Tienda_1!D1289)</f>
        <v>1900</v>
      </c>
      <c r="I1289">
        <f>IF($A1289="","",Tienda_1!H1289)</f>
        <v>3</v>
      </c>
      <c r="J1289">
        <f>IF($A1289="",0,IF(AND(OR('Cuadro-de-mando'!$B$4="(Todas)",'Cuadro-de-mando'!$B$4=$A1289),OR('Cuadro-de-mando'!$E$4="(Todas)",'Cuadro-de-mando'!$E$4=$B1289),OR('Cuadro-de-mando'!$H$4="(Todas)",'Cuadro-de-mando'!$H$4=$C1289),OR('Cuadro-de-mando'!$K$4="(Todas)",'Cuadro-de-mando'!$K$4=$E1289),OR('Cuadro-de-mando'!$N$4="(Todos)",'Cuadro-de-mando'!$N$4=$F1289)),1,0))</f>
        <v>1</v>
      </c>
    </row>
    <row r="1290" spans="1:10" x14ac:dyDescent="0.25">
      <c r="A1290" t="str">
        <f>IF(Tienda_1!$A1290="","","Tienda 1")</f>
        <v>Tienda 1</v>
      </c>
      <c r="B1290" t="str">
        <f>IF($A1290="","",Tienda_1!B1290)</f>
        <v>Deportes y diversión</v>
      </c>
      <c r="C1290" t="str">
        <f>IF($A1290="","",Tienda_1!G1290)</f>
        <v>Pereira</v>
      </c>
      <c r="D1290" t="str">
        <f>IF($A1290="","",Tienda_1!F1290)</f>
        <v>Izabela de León</v>
      </c>
      <c r="E1290" t="str">
        <f>IF($A1290="","",Tienda_1!I1290)</f>
        <v>Tarjeta de crédito</v>
      </c>
      <c r="F1290">
        <f>IF($A1290="","",VALUE(RIGHT(Tienda_1!E1290,4)))</f>
        <v>2023</v>
      </c>
      <c r="G1290">
        <f>IF($A1290="","",Tienda_1!C1290)</f>
        <v>90100</v>
      </c>
      <c r="H1290">
        <f>IF($A1290="","",Tienda_1!D1290)</f>
        <v>3000</v>
      </c>
      <c r="I1290">
        <f>IF($A1290="","",Tienda_1!H1290)</f>
        <v>2</v>
      </c>
      <c r="J1290">
        <f>IF($A1290="",0,IF(AND(OR('Cuadro-de-mando'!$B$4="(Todas)",'Cuadro-de-mando'!$B$4=$A1290),OR('Cuadro-de-mando'!$E$4="(Todas)",'Cuadro-de-mando'!$E$4=$B1290),OR('Cuadro-de-mando'!$H$4="(Todas)",'Cuadro-de-mando'!$H$4=$C1290),OR('Cuadro-de-mando'!$K$4="(Todas)",'Cuadro-de-mando'!$K$4=$E1290),OR('Cuadro-de-mando'!$N$4="(Todos)",'Cuadro-de-mando'!$N$4=$F1290)),1,0))</f>
        <v>1</v>
      </c>
    </row>
    <row r="1291" spans="1:10" x14ac:dyDescent="0.25">
      <c r="A1291" t="str">
        <f>IF(Tienda_1!$A1291="","","Tienda 1")</f>
        <v>Tienda 1</v>
      </c>
      <c r="B1291" t="str">
        <f>IF($A1291="","",Tienda_1!B1291)</f>
        <v>Juguetes</v>
      </c>
      <c r="C1291" t="str">
        <f>IF($A1291="","",Tienda_1!G1291)</f>
        <v>Cali</v>
      </c>
      <c r="D1291" t="str">
        <f>IF($A1291="","",Tienda_1!F1291)</f>
        <v>Rafael Acosta</v>
      </c>
      <c r="E1291" t="str">
        <f>IF($A1291="","",Tienda_1!I1291)</f>
        <v>Tarjeta de crédito</v>
      </c>
      <c r="F1291">
        <f>IF($A1291="","",VALUE(RIGHT(Tienda_1!E1291,4)))</f>
        <v>2020</v>
      </c>
      <c r="G1291">
        <f>IF($A1291="","",Tienda_1!C1291)</f>
        <v>19300</v>
      </c>
      <c r="H1291">
        <f>IF($A1291="","",Tienda_1!D1291)</f>
        <v>0</v>
      </c>
      <c r="I1291">
        <f>IF($A1291="","",Tienda_1!H1291)</f>
        <v>5</v>
      </c>
      <c r="J1291">
        <f>IF($A1291="",0,IF(AND(OR('Cuadro-de-mando'!$B$4="(Todas)",'Cuadro-de-mando'!$B$4=$A1291),OR('Cuadro-de-mando'!$E$4="(Todas)",'Cuadro-de-mando'!$E$4=$B1291),OR('Cuadro-de-mando'!$H$4="(Todas)",'Cuadro-de-mando'!$H$4=$C1291),OR('Cuadro-de-mando'!$K$4="(Todas)",'Cuadro-de-mando'!$K$4=$E1291),OR('Cuadro-de-mando'!$N$4="(Todos)",'Cuadro-de-mando'!$N$4=$F1291)),1,0))</f>
        <v>1</v>
      </c>
    </row>
    <row r="1292" spans="1:10" x14ac:dyDescent="0.25">
      <c r="A1292" t="str">
        <f>IF(Tienda_1!$A1292="","","Tienda 1")</f>
        <v>Tienda 1</v>
      </c>
      <c r="B1292" t="str">
        <f>IF($A1292="","",Tienda_1!B1292)</f>
        <v>Libros</v>
      </c>
      <c r="C1292" t="str">
        <f>IF($A1292="","",Tienda_1!G1292)</f>
        <v>Bogotá</v>
      </c>
      <c r="D1292" t="str">
        <f>IF($A1292="","",Tienda_1!F1292)</f>
        <v>Mariana Herrera</v>
      </c>
      <c r="E1292" t="str">
        <f>IF($A1292="","",Tienda_1!I1292)</f>
        <v>Tarjeta de crédito</v>
      </c>
      <c r="F1292">
        <f>IF($A1292="","",VALUE(RIGHT(Tienda_1!E1292,4)))</f>
        <v>2020</v>
      </c>
      <c r="G1292">
        <f>IF($A1292="","",Tienda_1!C1292)</f>
        <v>68400</v>
      </c>
      <c r="H1292">
        <f>IF($A1292="","",Tienda_1!D1292)</f>
        <v>3900</v>
      </c>
      <c r="I1292">
        <f>IF($A1292="","",Tienda_1!H1292)</f>
        <v>4</v>
      </c>
      <c r="J1292">
        <f>IF($A1292="",0,IF(AND(OR('Cuadro-de-mando'!$B$4="(Todas)",'Cuadro-de-mando'!$B$4=$A1292),OR('Cuadro-de-mando'!$E$4="(Todas)",'Cuadro-de-mando'!$E$4=$B1292),OR('Cuadro-de-mando'!$H$4="(Todas)",'Cuadro-de-mando'!$H$4=$C1292),OR('Cuadro-de-mando'!$K$4="(Todas)",'Cuadro-de-mando'!$K$4=$E1292),OR('Cuadro-de-mando'!$N$4="(Todos)",'Cuadro-de-mando'!$N$4=$F1292)),1,0))</f>
        <v>1</v>
      </c>
    </row>
    <row r="1293" spans="1:10" x14ac:dyDescent="0.25">
      <c r="A1293" t="str">
        <f>IF(Tienda_1!$A1293="","","Tienda 1")</f>
        <v>Tienda 1</v>
      </c>
      <c r="B1293" t="str">
        <f>IF($A1293="","",Tienda_1!B1293)</f>
        <v>Electrodomésticos</v>
      </c>
      <c r="C1293" t="str">
        <f>IF($A1293="","",Tienda_1!G1293)</f>
        <v>Pasto</v>
      </c>
      <c r="D1293" t="str">
        <f>IF($A1293="","",Tienda_1!F1293)</f>
        <v>Santiago Silva</v>
      </c>
      <c r="E1293" t="str">
        <f>IF($A1293="","",Tienda_1!I1293)</f>
        <v>Tarjeta de crédito</v>
      </c>
      <c r="F1293">
        <f>IF($A1293="","",VALUE(RIGHT(Tienda_1!E1293,4)))</f>
        <v>2020</v>
      </c>
      <c r="G1293">
        <f>IF($A1293="","",Tienda_1!C1293)</f>
        <v>1905600</v>
      </c>
      <c r="H1293">
        <f>IF($A1293="","",Tienda_1!D1293)</f>
        <v>110200</v>
      </c>
      <c r="I1293">
        <f>IF($A1293="","",Tienda_1!H1293)</f>
        <v>4</v>
      </c>
      <c r="J1293">
        <f>IF($A1293="",0,IF(AND(OR('Cuadro-de-mando'!$B$4="(Todas)",'Cuadro-de-mando'!$B$4=$A1293),OR('Cuadro-de-mando'!$E$4="(Todas)",'Cuadro-de-mando'!$E$4=$B1293),OR('Cuadro-de-mando'!$H$4="(Todas)",'Cuadro-de-mando'!$H$4=$C1293),OR('Cuadro-de-mando'!$K$4="(Todas)",'Cuadro-de-mando'!$K$4=$E1293),OR('Cuadro-de-mando'!$N$4="(Todos)",'Cuadro-de-mando'!$N$4=$F1293)),1,0))</f>
        <v>1</v>
      </c>
    </row>
    <row r="1294" spans="1:10" x14ac:dyDescent="0.25">
      <c r="A1294" t="str">
        <f>IF(Tienda_1!$A1294="","","Tienda 1")</f>
        <v>Tienda 1</v>
      </c>
      <c r="B1294" t="str">
        <f>IF($A1294="","",Tienda_1!B1294)</f>
        <v>Muebles</v>
      </c>
      <c r="C1294" t="str">
        <f>IF($A1294="","",Tienda_1!G1294)</f>
        <v>Bogotá</v>
      </c>
      <c r="D1294" t="str">
        <f>IF($A1294="","",Tienda_1!F1294)</f>
        <v>Camila Rivera</v>
      </c>
      <c r="E1294" t="str">
        <f>IF($A1294="","",Tienda_1!I1294)</f>
        <v>Nequi</v>
      </c>
      <c r="F1294">
        <f>IF($A1294="","",VALUE(RIGHT(Tienda_1!E1294,4)))</f>
        <v>2020</v>
      </c>
      <c r="G1294">
        <f>IF($A1294="","",Tienda_1!C1294)</f>
        <v>312400</v>
      </c>
      <c r="H1294">
        <f>IF($A1294="","",Tienda_1!D1294)</f>
        <v>19000</v>
      </c>
      <c r="I1294">
        <f>IF($A1294="","",Tienda_1!H1294)</f>
        <v>1</v>
      </c>
      <c r="J1294">
        <f>IF($A1294="",0,IF(AND(OR('Cuadro-de-mando'!$B$4="(Todas)",'Cuadro-de-mando'!$B$4=$A1294),OR('Cuadro-de-mando'!$E$4="(Todas)",'Cuadro-de-mando'!$E$4=$B1294),OR('Cuadro-de-mando'!$H$4="(Todas)",'Cuadro-de-mando'!$H$4=$C1294),OR('Cuadro-de-mando'!$K$4="(Todas)",'Cuadro-de-mando'!$K$4=$E1294),OR('Cuadro-de-mando'!$N$4="(Todos)",'Cuadro-de-mando'!$N$4=$F1294)),1,0))</f>
        <v>1</v>
      </c>
    </row>
    <row r="1295" spans="1:10" x14ac:dyDescent="0.25">
      <c r="A1295" t="str">
        <f>IF(Tienda_1!$A1295="","","Tienda 1")</f>
        <v>Tienda 1</v>
      </c>
      <c r="B1295" t="str">
        <f>IF($A1295="","",Tienda_1!B1295)</f>
        <v>Libros</v>
      </c>
      <c r="C1295" t="str">
        <f>IF($A1295="","",Tienda_1!G1295)</f>
        <v>Bogotá</v>
      </c>
      <c r="D1295" t="str">
        <f>IF($A1295="","",Tienda_1!F1295)</f>
        <v>Santiago Silva</v>
      </c>
      <c r="E1295" t="str">
        <f>IF($A1295="","",Tienda_1!I1295)</f>
        <v>Nequi</v>
      </c>
      <c r="F1295">
        <f>IF($A1295="","",VALUE(RIGHT(Tienda_1!E1295,4)))</f>
        <v>2021</v>
      </c>
      <c r="G1295">
        <f>IF($A1295="","",Tienda_1!C1295)</f>
        <v>56400</v>
      </c>
      <c r="H1295">
        <f>IF($A1295="","",Tienda_1!D1295)</f>
        <v>1200</v>
      </c>
      <c r="I1295">
        <f>IF($A1295="","",Tienda_1!H1295)</f>
        <v>5</v>
      </c>
      <c r="J1295">
        <f>IF($A1295="",0,IF(AND(OR('Cuadro-de-mando'!$B$4="(Todas)",'Cuadro-de-mando'!$B$4=$A1295),OR('Cuadro-de-mando'!$E$4="(Todas)",'Cuadro-de-mando'!$E$4=$B1295),OR('Cuadro-de-mando'!$H$4="(Todas)",'Cuadro-de-mando'!$H$4=$C1295),OR('Cuadro-de-mando'!$K$4="(Todas)",'Cuadro-de-mando'!$K$4=$E1295),OR('Cuadro-de-mando'!$N$4="(Todos)",'Cuadro-de-mando'!$N$4=$F1295)),1,0))</f>
        <v>1</v>
      </c>
    </row>
    <row r="1296" spans="1:10" x14ac:dyDescent="0.25">
      <c r="A1296" t="str">
        <f>IF(Tienda_1!$A1296="","","Tienda 1")</f>
        <v>Tienda 1</v>
      </c>
      <c r="B1296" t="str">
        <f>IF($A1296="","",Tienda_1!B1296)</f>
        <v>Juguetes</v>
      </c>
      <c r="C1296" t="str">
        <f>IF($A1296="","",Tienda_1!G1296)</f>
        <v>Cali</v>
      </c>
      <c r="D1296" t="str">
        <f>IF($A1296="","",Tienda_1!F1296)</f>
        <v>Santiago Silva</v>
      </c>
      <c r="E1296" t="str">
        <f>IF($A1296="","",Tienda_1!I1296)</f>
        <v>Tarjeta de crédito</v>
      </c>
      <c r="F1296">
        <f>IF($A1296="","",VALUE(RIGHT(Tienda_1!E1296,4)))</f>
        <v>2020</v>
      </c>
      <c r="G1296">
        <f>IF($A1296="","",Tienda_1!C1296)</f>
        <v>113000</v>
      </c>
      <c r="H1296">
        <f>IF($A1296="","",Tienda_1!D1296)</f>
        <v>6700</v>
      </c>
      <c r="I1296">
        <f>IF($A1296="","",Tienda_1!H1296)</f>
        <v>4</v>
      </c>
      <c r="J1296">
        <f>IF($A1296="",0,IF(AND(OR('Cuadro-de-mando'!$B$4="(Todas)",'Cuadro-de-mando'!$B$4=$A1296),OR('Cuadro-de-mando'!$E$4="(Todas)",'Cuadro-de-mando'!$E$4=$B1296),OR('Cuadro-de-mando'!$H$4="(Todas)",'Cuadro-de-mando'!$H$4=$C1296),OR('Cuadro-de-mando'!$K$4="(Todas)",'Cuadro-de-mando'!$K$4=$E1296),OR('Cuadro-de-mando'!$N$4="(Todos)",'Cuadro-de-mando'!$N$4=$F1296)),1,0))</f>
        <v>1</v>
      </c>
    </row>
    <row r="1297" spans="1:10" x14ac:dyDescent="0.25">
      <c r="A1297" t="str">
        <f>IF(Tienda_1!$A1297="","","Tienda 1")</f>
        <v>Tienda 1</v>
      </c>
      <c r="B1297" t="str">
        <f>IF($A1297="","",Tienda_1!B1297)</f>
        <v>Deportes y diversión</v>
      </c>
      <c r="C1297" t="str">
        <f>IF($A1297="","",Tienda_1!G1297)</f>
        <v>Medellín</v>
      </c>
      <c r="D1297" t="str">
        <f>IF($A1297="","",Tienda_1!F1297)</f>
        <v>Juan Fernandez</v>
      </c>
      <c r="E1297" t="str">
        <f>IF($A1297="","",Tienda_1!I1297)</f>
        <v>Tarjeta de crédito</v>
      </c>
      <c r="F1297">
        <f>IF($A1297="","",VALUE(RIGHT(Tienda_1!E1297,4)))</f>
        <v>2022</v>
      </c>
      <c r="G1297">
        <f>IF($A1297="","",Tienda_1!C1297)</f>
        <v>103800</v>
      </c>
      <c r="H1297">
        <f>IF($A1297="","",Tienda_1!D1297)</f>
        <v>5700</v>
      </c>
      <c r="I1297">
        <f>IF($A1297="","",Tienda_1!H1297)</f>
        <v>2</v>
      </c>
      <c r="J1297">
        <f>IF($A1297="",0,IF(AND(OR('Cuadro-de-mando'!$B$4="(Todas)",'Cuadro-de-mando'!$B$4=$A1297),OR('Cuadro-de-mando'!$E$4="(Todas)",'Cuadro-de-mando'!$E$4=$B1297),OR('Cuadro-de-mando'!$H$4="(Todas)",'Cuadro-de-mando'!$H$4=$C1297),OR('Cuadro-de-mando'!$K$4="(Todas)",'Cuadro-de-mando'!$K$4=$E1297),OR('Cuadro-de-mando'!$N$4="(Todos)",'Cuadro-de-mando'!$N$4=$F1297)),1,0))</f>
        <v>1</v>
      </c>
    </row>
    <row r="1298" spans="1:10" x14ac:dyDescent="0.25">
      <c r="A1298" t="str">
        <f>IF(Tienda_1!$A1298="","","Tienda 1")</f>
        <v>Tienda 1</v>
      </c>
      <c r="B1298" t="str">
        <f>IF($A1298="","",Tienda_1!B1298)</f>
        <v>Deportes y diversión</v>
      </c>
      <c r="C1298" t="str">
        <f>IF($A1298="","",Tienda_1!G1298)</f>
        <v>Bogotá</v>
      </c>
      <c r="D1298" t="str">
        <f>IF($A1298="","",Tienda_1!F1298)</f>
        <v>Juan Fernandez</v>
      </c>
      <c r="E1298" t="str">
        <f>IF($A1298="","",Tienda_1!I1298)</f>
        <v>Nequi</v>
      </c>
      <c r="F1298">
        <f>IF($A1298="","",VALUE(RIGHT(Tienda_1!E1298,4)))</f>
        <v>2021</v>
      </c>
      <c r="G1298">
        <f>IF($A1298="","",Tienda_1!C1298)</f>
        <v>103900</v>
      </c>
      <c r="H1298">
        <f>IF($A1298="","",Tienda_1!D1298)</f>
        <v>3700</v>
      </c>
      <c r="I1298">
        <f>IF($A1298="","",Tienda_1!H1298)</f>
        <v>5</v>
      </c>
      <c r="J1298">
        <f>IF($A1298="",0,IF(AND(OR('Cuadro-de-mando'!$B$4="(Todas)",'Cuadro-de-mando'!$B$4=$A1298),OR('Cuadro-de-mando'!$E$4="(Todas)",'Cuadro-de-mando'!$E$4=$B1298),OR('Cuadro-de-mando'!$H$4="(Todas)",'Cuadro-de-mando'!$H$4=$C1298),OR('Cuadro-de-mando'!$K$4="(Todas)",'Cuadro-de-mando'!$K$4=$E1298),OR('Cuadro-de-mando'!$N$4="(Todos)",'Cuadro-de-mando'!$N$4=$F1298)),1,0))</f>
        <v>1</v>
      </c>
    </row>
    <row r="1299" spans="1:10" x14ac:dyDescent="0.25">
      <c r="A1299" t="str">
        <f>IF(Tienda_1!$A1299="","","Tienda 1")</f>
        <v>Tienda 1</v>
      </c>
      <c r="B1299" t="str">
        <f>IF($A1299="","",Tienda_1!B1299)</f>
        <v>Muebles</v>
      </c>
      <c r="C1299" t="str">
        <f>IF($A1299="","",Tienda_1!G1299)</f>
        <v>Bogotá</v>
      </c>
      <c r="D1299" t="str">
        <f>IF($A1299="","",Tienda_1!F1299)</f>
        <v>Felipe Santos</v>
      </c>
      <c r="E1299" t="str">
        <f>IF($A1299="","",Tienda_1!I1299)</f>
        <v>Tarjeta de crédito</v>
      </c>
      <c r="F1299">
        <f>IF($A1299="","",VALUE(RIGHT(Tienda_1!E1299,4)))</f>
        <v>2023</v>
      </c>
      <c r="G1299">
        <f>IF($A1299="","",Tienda_1!C1299)</f>
        <v>693900</v>
      </c>
      <c r="H1299">
        <f>IF($A1299="","",Tienda_1!D1299)</f>
        <v>42600</v>
      </c>
      <c r="I1299">
        <f>IF($A1299="","",Tienda_1!H1299)</f>
        <v>1</v>
      </c>
      <c r="J1299">
        <f>IF($A1299="",0,IF(AND(OR('Cuadro-de-mando'!$B$4="(Todas)",'Cuadro-de-mando'!$B$4=$A1299),OR('Cuadro-de-mando'!$E$4="(Todas)",'Cuadro-de-mando'!$E$4=$B1299),OR('Cuadro-de-mando'!$H$4="(Todas)",'Cuadro-de-mando'!$H$4=$C1299),OR('Cuadro-de-mando'!$K$4="(Todas)",'Cuadro-de-mando'!$K$4=$E1299),OR('Cuadro-de-mando'!$N$4="(Todos)",'Cuadro-de-mando'!$N$4=$F1299)),1,0))</f>
        <v>1</v>
      </c>
    </row>
    <row r="1300" spans="1:10" x14ac:dyDescent="0.25">
      <c r="A1300" t="str">
        <f>IF(Tienda_1!$A1300="","","Tienda 1")</f>
        <v>Tienda 1</v>
      </c>
      <c r="B1300" t="str">
        <f>IF($A1300="","",Tienda_1!B1300)</f>
        <v>Electrónicos</v>
      </c>
      <c r="C1300" t="str">
        <f>IF($A1300="","",Tienda_1!G1300)</f>
        <v>Bogotá</v>
      </c>
      <c r="D1300" t="str">
        <f>IF($A1300="","",Tienda_1!F1300)</f>
        <v>Rafael Acosta</v>
      </c>
      <c r="E1300" t="str">
        <f>IF($A1300="","",Tienda_1!I1300)</f>
        <v>Cupón</v>
      </c>
      <c r="F1300">
        <f>IF($A1300="","",VALUE(RIGHT(Tienda_1!E1300,4)))</f>
        <v>2021</v>
      </c>
      <c r="G1300">
        <f>IF($A1300="","",Tienda_1!C1300)</f>
        <v>728500</v>
      </c>
      <c r="H1300">
        <f>IF($A1300="","",Tienda_1!D1300)</f>
        <v>37000</v>
      </c>
      <c r="I1300">
        <f>IF($A1300="","",Tienda_1!H1300)</f>
        <v>5</v>
      </c>
      <c r="J1300">
        <f>IF($A1300="",0,IF(AND(OR('Cuadro-de-mando'!$B$4="(Todas)",'Cuadro-de-mando'!$B$4=$A1300),OR('Cuadro-de-mando'!$E$4="(Todas)",'Cuadro-de-mando'!$E$4=$B1300),OR('Cuadro-de-mando'!$H$4="(Todas)",'Cuadro-de-mando'!$H$4=$C1300),OR('Cuadro-de-mando'!$K$4="(Todas)",'Cuadro-de-mando'!$K$4=$E1300),OR('Cuadro-de-mando'!$N$4="(Todos)",'Cuadro-de-mando'!$N$4=$F1300)),1,0))</f>
        <v>1</v>
      </c>
    </row>
    <row r="1301" spans="1:10" x14ac:dyDescent="0.25">
      <c r="A1301" t="str">
        <f>IF(Tienda_1!$A1301="","","Tienda 1")</f>
        <v>Tienda 1</v>
      </c>
      <c r="B1301" t="str">
        <f>IF($A1301="","",Tienda_1!B1301)</f>
        <v>Muebles</v>
      </c>
      <c r="C1301" t="str">
        <f>IF($A1301="","",Tienda_1!G1301)</f>
        <v>Bogotá</v>
      </c>
      <c r="D1301" t="str">
        <f>IF($A1301="","",Tienda_1!F1301)</f>
        <v>Juliana Costa</v>
      </c>
      <c r="E1301" t="str">
        <f>IF($A1301="","",Tienda_1!I1301)</f>
        <v>Tarjeta de crédito</v>
      </c>
      <c r="F1301">
        <f>IF($A1301="","",VALUE(RIGHT(Tienda_1!E1301,4)))</f>
        <v>2021</v>
      </c>
      <c r="G1301">
        <f>IF($A1301="","",Tienda_1!C1301)</f>
        <v>680200</v>
      </c>
      <c r="H1301">
        <f>IF($A1301="","",Tienda_1!D1301)</f>
        <v>34400</v>
      </c>
      <c r="I1301">
        <f>IF($A1301="","",Tienda_1!H1301)</f>
        <v>5</v>
      </c>
      <c r="J1301">
        <f>IF($A1301="",0,IF(AND(OR('Cuadro-de-mando'!$B$4="(Todas)",'Cuadro-de-mando'!$B$4=$A1301),OR('Cuadro-de-mando'!$E$4="(Todas)",'Cuadro-de-mando'!$E$4=$B1301),OR('Cuadro-de-mando'!$H$4="(Todas)",'Cuadro-de-mando'!$H$4=$C1301),OR('Cuadro-de-mando'!$K$4="(Todas)",'Cuadro-de-mando'!$K$4=$E1301),OR('Cuadro-de-mando'!$N$4="(Todos)",'Cuadro-de-mando'!$N$4=$F1301)),1,0))</f>
        <v>1</v>
      </c>
    </row>
    <row r="1302" spans="1:10" x14ac:dyDescent="0.25">
      <c r="A1302" t="str">
        <f>IF(Tienda_1!$A1302="","","Tienda 1")</f>
        <v>Tienda 1</v>
      </c>
      <c r="B1302" t="str">
        <f>IF($A1302="","",Tienda_1!B1302)</f>
        <v>Libros</v>
      </c>
      <c r="C1302" t="str">
        <f>IF($A1302="","",Tienda_1!G1302)</f>
        <v>Medellín</v>
      </c>
      <c r="D1302" t="str">
        <f>IF($A1302="","",Tienda_1!F1302)</f>
        <v>Maria Alfonso</v>
      </c>
      <c r="E1302" t="str">
        <f>IF($A1302="","",Tienda_1!I1302)</f>
        <v>Tarjeta de crédito</v>
      </c>
      <c r="F1302">
        <f>IF($A1302="","",VALUE(RIGHT(Tienda_1!E1302,4)))</f>
        <v>2021</v>
      </c>
      <c r="G1302">
        <f>IF($A1302="","",Tienda_1!C1302)</f>
        <v>52100</v>
      </c>
      <c r="H1302">
        <f>IF($A1302="","",Tienda_1!D1302)</f>
        <v>1000</v>
      </c>
      <c r="I1302">
        <f>IF($A1302="","",Tienda_1!H1302)</f>
        <v>5</v>
      </c>
      <c r="J1302">
        <f>IF($A1302="",0,IF(AND(OR('Cuadro-de-mando'!$B$4="(Todas)",'Cuadro-de-mando'!$B$4=$A1302),OR('Cuadro-de-mando'!$E$4="(Todas)",'Cuadro-de-mando'!$E$4=$B1302),OR('Cuadro-de-mando'!$H$4="(Todas)",'Cuadro-de-mando'!$H$4=$C1302),OR('Cuadro-de-mando'!$K$4="(Todas)",'Cuadro-de-mando'!$K$4=$E1302),OR('Cuadro-de-mando'!$N$4="(Todos)",'Cuadro-de-mando'!$N$4=$F1302)),1,0))</f>
        <v>1</v>
      </c>
    </row>
    <row r="1303" spans="1:10" x14ac:dyDescent="0.25">
      <c r="A1303" t="str">
        <f>IF(Tienda_1!$A1303="","","Tienda 1")</f>
        <v>Tienda 1</v>
      </c>
      <c r="B1303" t="str">
        <f>IF($A1303="","",Tienda_1!B1303)</f>
        <v>Electrónicos</v>
      </c>
      <c r="C1303" t="str">
        <f>IF($A1303="","",Tienda_1!G1303)</f>
        <v>Medellín</v>
      </c>
      <c r="D1303" t="str">
        <f>IF($A1303="","",Tienda_1!F1303)</f>
        <v>Izabela de León</v>
      </c>
      <c r="E1303" t="str">
        <f>IF($A1303="","",Tienda_1!I1303)</f>
        <v>Tarjeta de crédito</v>
      </c>
      <c r="F1303">
        <f>IF($A1303="","",VALUE(RIGHT(Tienda_1!E1303,4)))</f>
        <v>2020</v>
      </c>
      <c r="G1303">
        <f>IF($A1303="","",Tienda_1!C1303)</f>
        <v>1114400</v>
      </c>
      <c r="H1303">
        <f>IF($A1303="","",Tienda_1!D1303)</f>
        <v>57500</v>
      </c>
      <c r="I1303">
        <f>IF($A1303="","",Tienda_1!H1303)</f>
        <v>5</v>
      </c>
      <c r="J1303">
        <f>IF($A1303="",0,IF(AND(OR('Cuadro-de-mando'!$B$4="(Todas)",'Cuadro-de-mando'!$B$4=$A1303),OR('Cuadro-de-mando'!$E$4="(Todas)",'Cuadro-de-mando'!$E$4=$B1303),OR('Cuadro-de-mando'!$H$4="(Todas)",'Cuadro-de-mando'!$H$4=$C1303),OR('Cuadro-de-mando'!$K$4="(Todas)",'Cuadro-de-mando'!$K$4=$E1303),OR('Cuadro-de-mando'!$N$4="(Todos)",'Cuadro-de-mando'!$N$4=$F1303)),1,0))</f>
        <v>1</v>
      </c>
    </row>
    <row r="1304" spans="1:10" x14ac:dyDescent="0.25">
      <c r="A1304" t="str">
        <f>IF(Tienda_1!$A1304="","","Tienda 1")</f>
        <v>Tienda 1</v>
      </c>
      <c r="B1304" t="str">
        <f>IF($A1304="","",Tienda_1!B1304)</f>
        <v>Muebles</v>
      </c>
      <c r="C1304" t="str">
        <f>IF($A1304="","",Tienda_1!G1304)</f>
        <v>Pereira</v>
      </c>
      <c r="D1304" t="str">
        <f>IF($A1304="","",Tienda_1!F1304)</f>
        <v>Juliana Costa</v>
      </c>
      <c r="E1304" t="str">
        <f>IF($A1304="","",Tienda_1!I1304)</f>
        <v>Tarjeta de crédito</v>
      </c>
      <c r="F1304">
        <f>IF($A1304="","",VALUE(RIGHT(Tienda_1!E1304,4)))</f>
        <v>2022</v>
      </c>
      <c r="G1304">
        <f>IF($A1304="","",Tienda_1!C1304)</f>
        <v>509000</v>
      </c>
      <c r="H1304">
        <f>IF($A1304="","",Tienda_1!D1304)</f>
        <v>27500</v>
      </c>
      <c r="I1304">
        <f>IF($A1304="","",Tienda_1!H1304)</f>
        <v>4</v>
      </c>
      <c r="J1304">
        <f>IF($A1304="",0,IF(AND(OR('Cuadro-de-mando'!$B$4="(Todas)",'Cuadro-de-mando'!$B$4=$A1304),OR('Cuadro-de-mando'!$E$4="(Todas)",'Cuadro-de-mando'!$E$4=$B1304),OR('Cuadro-de-mando'!$H$4="(Todas)",'Cuadro-de-mando'!$H$4=$C1304),OR('Cuadro-de-mando'!$K$4="(Todas)",'Cuadro-de-mando'!$K$4=$E1304),OR('Cuadro-de-mando'!$N$4="(Todos)",'Cuadro-de-mando'!$N$4=$F1304)),1,0))</f>
        <v>1</v>
      </c>
    </row>
    <row r="1305" spans="1:10" x14ac:dyDescent="0.25">
      <c r="A1305" t="str">
        <f>IF(Tienda_1!$A1305="","","Tienda 1")</f>
        <v>Tienda 1</v>
      </c>
      <c r="B1305" t="str">
        <f>IF($A1305="","",Tienda_1!B1305)</f>
        <v>Deportes y diversión</v>
      </c>
      <c r="C1305" t="str">
        <f>IF($A1305="","",Tienda_1!G1305)</f>
        <v>Leticia</v>
      </c>
      <c r="D1305" t="str">
        <f>IF($A1305="","",Tienda_1!F1305)</f>
        <v>Mariana Herrera</v>
      </c>
      <c r="E1305" t="str">
        <f>IF($A1305="","",Tienda_1!I1305)</f>
        <v>Tarjeta de crédito</v>
      </c>
      <c r="F1305">
        <f>IF($A1305="","",VALUE(RIGHT(Tienda_1!E1305,4)))</f>
        <v>2021</v>
      </c>
      <c r="G1305">
        <f>IF($A1305="","",Tienda_1!C1305)</f>
        <v>36000</v>
      </c>
      <c r="H1305">
        <f>IF($A1305="","",Tienda_1!D1305)</f>
        <v>2300</v>
      </c>
      <c r="I1305">
        <f>IF($A1305="","",Tienda_1!H1305)</f>
        <v>4</v>
      </c>
      <c r="J1305">
        <f>IF($A1305="",0,IF(AND(OR('Cuadro-de-mando'!$B$4="(Todas)",'Cuadro-de-mando'!$B$4=$A1305),OR('Cuadro-de-mando'!$E$4="(Todas)",'Cuadro-de-mando'!$E$4=$B1305),OR('Cuadro-de-mando'!$H$4="(Todas)",'Cuadro-de-mando'!$H$4=$C1305),OR('Cuadro-de-mando'!$K$4="(Todas)",'Cuadro-de-mando'!$K$4=$E1305),OR('Cuadro-de-mando'!$N$4="(Todos)",'Cuadro-de-mando'!$N$4=$F1305)),1,0))</f>
        <v>1</v>
      </c>
    </row>
    <row r="1306" spans="1:10" x14ac:dyDescent="0.25">
      <c r="A1306" t="str">
        <f>IF(Tienda_1!$A1306="","","Tienda 1")</f>
        <v>Tienda 1</v>
      </c>
      <c r="B1306" t="str">
        <f>IF($A1306="","",Tienda_1!B1306)</f>
        <v>Instrumentos musicales</v>
      </c>
      <c r="C1306" t="str">
        <f>IF($A1306="","",Tienda_1!G1306)</f>
        <v>Bogotá</v>
      </c>
      <c r="D1306" t="str">
        <f>IF($A1306="","",Tienda_1!F1306)</f>
        <v>Juliana Costa</v>
      </c>
      <c r="E1306" t="str">
        <f>IF($A1306="","",Tienda_1!I1306)</f>
        <v>Tarjeta de crédito</v>
      </c>
      <c r="F1306">
        <f>IF($A1306="","",VALUE(RIGHT(Tienda_1!E1306,4)))</f>
        <v>2022</v>
      </c>
      <c r="G1306">
        <f>IF($A1306="","",Tienda_1!C1306)</f>
        <v>514500</v>
      </c>
      <c r="H1306">
        <f>IF($A1306="","",Tienda_1!D1306)</f>
        <v>25600</v>
      </c>
      <c r="I1306">
        <f>IF($A1306="","",Tienda_1!H1306)</f>
        <v>2</v>
      </c>
      <c r="J1306">
        <f>IF($A1306="",0,IF(AND(OR('Cuadro-de-mando'!$B$4="(Todas)",'Cuadro-de-mando'!$B$4=$A1306),OR('Cuadro-de-mando'!$E$4="(Todas)",'Cuadro-de-mando'!$E$4=$B1306),OR('Cuadro-de-mando'!$H$4="(Todas)",'Cuadro-de-mando'!$H$4=$C1306),OR('Cuadro-de-mando'!$K$4="(Todas)",'Cuadro-de-mando'!$K$4=$E1306),OR('Cuadro-de-mando'!$N$4="(Todos)",'Cuadro-de-mando'!$N$4=$F1306)),1,0))</f>
        <v>1</v>
      </c>
    </row>
    <row r="1307" spans="1:10" x14ac:dyDescent="0.25">
      <c r="A1307" t="str">
        <f>IF(Tienda_1!$A1307="","","Tienda 1")</f>
        <v>Tienda 1</v>
      </c>
      <c r="B1307" t="str">
        <f>IF($A1307="","",Tienda_1!B1307)</f>
        <v>Deportes y diversión</v>
      </c>
      <c r="C1307" t="str">
        <f>IF($A1307="","",Tienda_1!G1307)</f>
        <v>Cali</v>
      </c>
      <c r="D1307" t="str">
        <f>IF($A1307="","",Tienda_1!F1307)</f>
        <v>Ángel Rodriguez</v>
      </c>
      <c r="E1307" t="str">
        <f>IF($A1307="","",Tienda_1!I1307)</f>
        <v>Tarjeta de crédito</v>
      </c>
      <c r="F1307">
        <f>IF($A1307="","",VALUE(RIGHT(Tienda_1!E1307,4)))</f>
        <v>2022</v>
      </c>
      <c r="G1307">
        <f>IF($A1307="","",Tienda_1!C1307)</f>
        <v>31200</v>
      </c>
      <c r="H1307">
        <f>IF($A1307="","",Tienda_1!D1307)</f>
        <v>0</v>
      </c>
      <c r="I1307">
        <f>IF($A1307="","",Tienda_1!H1307)</f>
        <v>5</v>
      </c>
      <c r="J1307">
        <f>IF($A1307="",0,IF(AND(OR('Cuadro-de-mando'!$B$4="(Todas)",'Cuadro-de-mando'!$B$4=$A1307),OR('Cuadro-de-mando'!$E$4="(Todas)",'Cuadro-de-mando'!$E$4=$B1307),OR('Cuadro-de-mando'!$H$4="(Todas)",'Cuadro-de-mando'!$H$4=$C1307),OR('Cuadro-de-mando'!$K$4="(Todas)",'Cuadro-de-mando'!$K$4=$E1307),OR('Cuadro-de-mando'!$N$4="(Todos)",'Cuadro-de-mando'!$N$4=$F1307)),1,0))</f>
        <v>1</v>
      </c>
    </row>
    <row r="1308" spans="1:10" x14ac:dyDescent="0.25">
      <c r="A1308" t="str">
        <f>IF(Tienda_1!$A1308="","","Tienda 1")</f>
        <v>Tienda 1</v>
      </c>
      <c r="B1308" t="str">
        <f>IF($A1308="","",Tienda_1!B1308)</f>
        <v>Juguetes</v>
      </c>
      <c r="C1308" t="str">
        <f>IF($A1308="","",Tienda_1!G1308)</f>
        <v>Bogotá</v>
      </c>
      <c r="D1308" t="str">
        <f>IF($A1308="","",Tienda_1!F1308)</f>
        <v>Mariana Herrera</v>
      </c>
      <c r="E1308" t="str">
        <f>IF($A1308="","",Tienda_1!I1308)</f>
        <v>Tarjeta de crédito</v>
      </c>
      <c r="F1308">
        <f>IF($A1308="","",VALUE(RIGHT(Tienda_1!E1308,4)))</f>
        <v>2020</v>
      </c>
      <c r="G1308">
        <f>IF($A1308="","",Tienda_1!C1308)</f>
        <v>21300</v>
      </c>
      <c r="H1308">
        <f>IF($A1308="","",Tienda_1!D1308)</f>
        <v>0</v>
      </c>
      <c r="I1308">
        <f>IF($A1308="","",Tienda_1!H1308)</f>
        <v>3</v>
      </c>
      <c r="J1308">
        <f>IF($A1308="",0,IF(AND(OR('Cuadro-de-mando'!$B$4="(Todas)",'Cuadro-de-mando'!$B$4=$A1308),OR('Cuadro-de-mando'!$E$4="(Todas)",'Cuadro-de-mando'!$E$4=$B1308),OR('Cuadro-de-mando'!$H$4="(Todas)",'Cuadro-de-mando'!$H$4=$C1308),OR('Cuadro-de-mando'!$K$4="(Todas)",'Cuadro-de-mando'!$K$4=$E1308),OR('Cuadro-de-mando'!$N$4="(Todos)",'Cuadro-de-mando'!$N$4=$F1308)),1,0))</f>
        <v>1</v>
      </c>
    </row>
    <row r="1309" spans="1:10" x14ac:dyDescent="0.25">
      <c r="A1309" t="str">
        <f>IF(Tienda_1!$A1309="","","Tienda 1")</f>
        <v>Tienda 1</v>
      </c>
      <c r="B1309" t="str">
        <f>IF($A1309="","",Tienda_1!B1309)</f>
        <v>Muebles</v>
      </c>
      <c r="C1309" t="str">
        <f>IF($A1309="","",Tienda_1!G1309)</f>
        <v>Cali</v>
      </c>
      <c r="D1309" t="str">
        <f>IF($A1309="","",Tienda_1!F1309)</f>
        <v>Felipe Santos</v>
      </c>
      <c r="E1309" t="str">
        <f>IF($A1309="","",Tienda_1!I1309)</f>
        <v>Tarjeta de crédito</v>
      </c>
      <c r="F1309">
        <f>IF($A1309="","",VALUE(RIGHT(Tienda_1!E1309,4)))</f>
        <v>2022</v>
      </c>
      <c r="G1309">
        <f>IF($A1309="","",Tienda_1!C1309)</f>
        <v>801200</v>
      </c>
      <c r="H1309">
        <f>IF($A1309="","",Tienda_1!D1309)</f>
        <v>40900</v>
      </c>
      <c r="I1309">
        <f>IF($A1309="","",Tienda_1!H1309)</f>
        <v>1</v>
      </c>
      <c r="J1309">
        <f>IF($A1309="",0,IF(AND(OR('Cuadro-de-mando'!$B$4="(Todas)",'Cuadro-de-mando'!$B$4=$A1309),OR('Cuadro-de-mando'!$E$4="(Todas)",'Cuadro-de-mando'!$E$4=$B1309),OR('Cuadro-de-mando'!$H$4="(Todas)",'Cuadro-de-mando'!$H$4=$C1309),OR('Cuadro-de-mando'!$K$4="(Todas)",'Cuadro-de-mando'!$K$4=$E1309),OR('Cuadro-de-mando'!$N$4="(Todos)",'Cuadro-de-mando'!$N$4=$F1309)),1,0))</f>
        <v>1</v>
      </c>
    </row>
    <row r="1310" spans="1:10" x14ac:dyDescent="0.25">
      <c r="A1310" t="str">
        <f>IF(Tienda_1!$A1310="","","Tienda 1")</f>
        <v>Tienda 1</v>
      </c>
      <c r="B1310" t="str">
        <f>IF($A1310="","",Tienda_1!B1310)</f>
        <v>Electrodomésticos</v>
      </c>
      <c r="C1310" t="str">
        <f>IF($A1310="","",Tienda_1!G1310)</f>
        <v>Cali</v>
      </c>
      <c r="D1310" t="str">
        <f>IF($A1310="","",Tienda_1!F1310)</f>
        <v>Maria Alfonso</v>
      </c>
      <c r="E1310" t="str">
        <f>IF($A1310="","",Tienda_1!I1310)</f>
        <v>Tarjeta de crédito</v>
      </c>
      <c r="F1310">
        <f>IF($A1310="","",VALUE(RIGHT(Tienda_1!E1310,4)))</f>
        <v>2022</v>
      </c>
      <c r="G1310">
        <f>IF($A1310="","",Tienda_1!C1310)</f>
        <v>1004900</v>
      </c>
      <c r="H1310">
        <f>IF($A1310="","",Tienda_1!D1310)</f>
        <v>51700</v>
      </c>
      <c r="I1310">
        <f>IF($A1310="","",Tienda_1!H1310)</f>
        <v>3</v>
      </c>
      <c r="J1310">
        <f>IF($A1310="",0,IF(AND(OR('Cuadro-de-mando'!$B$4="(Todas)",'Cuadro-de-mando'!$B$4=$A1310),OR('Cuadro-de-mando'!$E$4="(Todas)",'Cuadro-de-mando'!$E$4=$B1310),OR('Cuadro-de-mando'!$H$4="(Todas)",'Cuadro-de-mando'!$H$4=$C1310),OR('Cuadro-de-mando'!$K$4="(Todas)",'Cuadro-de-mando'!$K$4=$E1310),OR('Cuadro-de-mando'!$N$4="(Todos)",'Cuadro-de-mando'!$N$4=$F1310)),1,0))</f>
        <v>1</v>
      </c>
    </row>
    <row r="1311" spans="1:10" x14ac:dyDescent="0.25">
      <c r="A1311" t="str">
        <f>IF(Tienda_1!$A1311="","","Tienda 1")</f>
        <v>Tienda 1</v>
      </c>
      <c r="B1311" t="str">
        <f>IF($A1311="","",Tienda_1!B1311)</f>
        <v>Deportes y diversión</v>
      </c>
      <c r="C1311" t="str">
        <f>IF($A1311="","",Tienda_1!G1311)</f>
        <v>Santa Marta</v>
      </c>
      <c r="D1311" t="str">
        <f>IF($A1311="","",Tienda_1!F1311)</f>
        <v>Camila Rivera</v>
      </c>
      <c r="E1311" t="str">
        <f>IF($A1311="","",Tienda_1!I1311)</f>
        <v>Tarjeta de crédito</v>
      </c>
      <c r="F1311">
        <f>IF($A1311="","",VALUE(RIGHT(Tienda_1!E1311,4)))</f>
        <v>2020</v>
      </c>
      <c r="G1311">
        <f>IF($A1311="","",Tienda_1!C1311)</f>
        <v>342700</v>
      </c>
      <c r="H1311">
        <f>IF($A1311="","",Tienda_1!D1311)</f>
        <v>20600</v>
      </c>
      <c r="I1311">
        <f>IF($A1311="","",Tienda_1!H1311)</f>
        <v>5</v>
      </c>
      <c r="J1311">
        <f>IF($A1311="",0,IF(AND(OR('Cuadro-de-mando'!$B$4="(Todas)",'Cuadro-de-mando'!$B$4=$A1311),OR('Cuadro-de-mando'!$E$4="(Todas)",'Cuadro-de-mando'!$E$4=$B1311),OR('Cuadro-de-mando'!$H$4="(Todas)",'Cuadro-de-mando'!$H$4=$C1311),OR('Cuadro-de-mando'!$K$4="(Todas)",'Cuadro-de-mando'!$K$4=$E1311),OR('Cuadro-de-mando'!$N$4="(Todos)",'Cuadro-de-mando'!$N$4=$F1311)),1,0))</f>
        <v>1</v>
      </c>
    </row>
    <row r="1312" spans="1:10" x14ac:dyDescent="0.25">
      <c r="A1312" t="str">
        <f>IF(Tienda_1!$A1312="","","Tienda 1")</f>
        <v>Tienda 1</v>
      </c>
      <c r="B1312" t="str">
        <f>IF($A1312="","",Tienda_1!B1312)</f>
        <v>Muebles</v>
      </c>
      <c r="C1312" t="str">
        <f>IF($A1312="","",Tienda_1!G1312)</f>
        <v>Cali</v>
      </c>
      <c r="D1312" t="str">
        <f>IF($A1312="","",Tienda_1!F1312)</f>
        <v>Pedro Gomez</v>
      </c>
      <c r="E1312" t="str">
        <f>IF($A1312="","",Tienda_1!I1312)</f>
        <v>Tarjeta de crédito</v>
      </c>
      <c r="F1312">
        <f>IF($A1312="","",VALUE(RIGHT(Tienda_1!E1312,4)))</f>
        <v>2022</v>
      </c>
      <c r="G1312">
        <f>IF($A1312="","",Tienda_1!C1312)</f>
        <v>264800</v>
      </c>
      <c r="H1312">
        <f>IF($A1312="","",Tienda_1!D1312)</f>
        <v>14800</v>
      </c>
      <c r="I1312">
        <f>IF($A1312="","",Tienda_1!H1312)</f>
        <v>1</v>
      </c>
      <c r="J1312">
        <f>IF($A1312="",0,IF(AND(OR('Cuadro-de-mando'!$B$4="(Todas)",'Cuadro-de-mando'!$B$4=$A1312),OR('Cuadro-de-mando'!$E$4="(Todas)",'Cuadro-de-mando'!$E$4=$B1312),OR('Cuadro-de-mando'!$H$4="(Todas)",'Cuadro-de-mando'!$H$4=$C1312),OR('Cuadro-de-mando'!$K$4="(Todas)",'Cuadro-de-mando'!$K$4=$E1312),OR('Cuadro-de-mando'!$N$4="(Todos)",'Cuadro-de-mando'!$N$4=$F1312)),1,0))</f>
        <v>1</v>
      </c>
    </row>
    <row r="1313" spans="1:10" x14ac:dyDescent="0.25">
      <c r="A1313" t="str">
        <f>IF(Tienda_1!$A1313="","","Tienda 1")</f>
        <v>Tienda 1</v>
      </c>
      <c r="B1313" t="str">
        <f>IF($A1313="","",Tienda_1!B1313)</f>
        <v>Electrónicos</v>
      </c>
      <c r="C1313" t="str">
        <f>IF($A1313="","",Tienda_1!G1313)</f>
        <v>Bogotá</v>
      </c>
      <c r="D1313" t="str">
        <f>IF($A1313="","",Tienda_1!F1313)</f>
        <v>Camila Rivera</v>
      </c>
      <c r="E1313" t="str">
        <f>IF($A1313="","",Tienda_1!I1313)</f>
        <v>Tarjeta de crédito</v>
      </c>
      <c r="F1313">
        <f>IF($A1313="","",VALUE(RIGHT(Tienda_1!E1313,4)))</f>
        <v>2021</v>
      </c>
      <c r="G1313">
        <f>IF($A1313="","",Tienda_1!C1313)</f>
        <v>191300</v>
      </c>
      <c r="H1313">
        <f>IF($A1313="","",Tienda_1!D1313)</f>
        <v>8400</v>
      </c>
      <c r="I1313">
        <f>IF($A1313="","",Tienda_1!H1313)</f>
        <v>5</v>
      </c>
      <c r="J1313">
        <f>IF($A1313="",0,IF(AND(OR('Cuadro-de-mando'!$B$4="(Todas)",'Cuadro-de-mando'!$B$4=$A1313),OR('Cuadro-de-mando'!$E$4="(Todas)",'Cuadro-de-mando'!$E$4=$B1313),OR('Cuadro-de-mando'!$H$4="(Todas)",'Cuadro-de-mando'!$H$4=$C1313),OR('Cuadro-de-mando'!$K$4="(Todas)",'Cuadro-de-mando'!$K$4=$E1313),OR('Cuadro-de-mando'!$N$4="(Todos)",'Cuadro-de-mando'!$N$4=$F1313)),1,0))</f>
        <v>1</v>
      </c>
    </row>
    <row r="1314" spans="1:10" x14ac:dyDescent="0.25">
      <c r="A1314" t="str">
        <f>IF(Tienda_1!$A1314="","","Tienda 1")</f>
        <v>Tienda 1</v>
      </c>
      <c r="B1314" t="str">
        <f>IF($A1314="","",Tienda_1!B1314)</f>
        <v>Electrónicos</v>
      </c>
      <c r="C1314" t="str">
        <f>IF($A1314="","",Tienda_1!G1314)</f>
        <v>Medellín</v>
      </c>
      <c r="D1314" t="str">
        <f>IF($A1314="","",Tienda_1!F1314)</f>
        <v>Ángel Rodriguez</v>
      </c>
      <c r="E1314" t="str">
        <f>IF($A1314="","",Tienda_1!I1314)</f>
        <v>Tarjeta de crédito</v>
      </c>
      <c r="F1314">
        <f>IF($A1314="","",VALUE(RIGHT(Tienda_1!E1314,4)))</f>
        <v>2021</v>
      </c>
      <c r="G1314">
        <f>IF($A1314="","",Tienda_1!C1314)</f>
        <v>57300</v>
      </c>
      <c r="H1314">
        <f>IF($A1314="","",Tienda_1!D1314)</f>
        <v>1200</v>
      </c>
      <c r="I1314">
        <f>IF($A1314="","",Tienda_1!H1314)</f>
        <v>4</v>
      </c>
      <c r="J1314">
        <f>IF($A1314="",0,IF(AND(OR('Cuadro-de-mando'!$B$4="(Todas)",'Cuadro-de-mando'!$B$4=$A1314),OR('Cuadro-de-mando'!$E$4="(Todas)",'Cuadro-de-mando'!$E$4=$B1314),OR('Cuadro-de-mando'!$H$4="(Todas)",'Cuadro-de-mando'!$H$4=$C1314),OR('Cuadro-de-mando'!$K$4="(Todas)",'Cuadro-de-mando'!$K$4=$E1314),OR('Cuadro-de-mando'!$N$4="(Todos)",'Cuadro-de-mando'!$N$4=$F1314)),1,0))</f>
        <v>1</v>
      </c>
    </row>
    <row r="1315" spans="1:10" x14ac:dyDescent="0.25">
      <c r="A1315" t="str">
        <f>IF(Tienda_1!$A1315="","","Tienda 1")</f>
        <v>Tienda 1</v>
      </c>
      <c r="B1315" t="str">
        <f>IF($A1315="","",Tienda_1!B1315)</f>
        <v>Electrónicos</v>
      </c>
      <c r="C1315" t="str">
        <f>IF($A1315="","",Tienda_1!G1315)</f>
        <v>Cali</v>
      </c>
      <c r="D1315" t="str">
        <f>IF($A1315="","",Tienda_1!F1315)</f>
        <v>Juan Fernandez</v>
      </c>
      <c r="E1315" t="str">
        <f>IF($A1315="","",Tienda_1!I1315)</f>
        <v>Tarjeta de crédito</v>
      </c>
      <c r="F1315">
        <f>IF($A1315="","",VALUE(RIGHT(Tienda_1!E1315,4)))</f>
        <v>2020</v>
      </c>
      <c r="G1315">
        <f>IF($A1315="","",Tienda_1!C1315)</f>
        <v>310800</v>
      </c>
      <c r="H1315">
        <f>IF($A1315="","",Tienda_1!D1315)</f>
        <v>14700</v>
      </c>
      <c r="I1315">
        <f>IF($A1315="","",Tienda_1!H1315)</f>
        <v>1</v>
      </c>
      <c r="J1315">
        <f>IF($A1315="",0,IF(AND(OR('Cuadro-de-mando'!$B$4="(Todas)",'Cuadro-de-mando'!$B$4=$A1315),OR('Cuadro-de-mando'!$E$4="(Todas)",'Cuadro-de-mando'!$E$4=$B1315),OR('Cuadro-de-mando'!$H$4="(Todas)",'Cuadro-de-mando'!$H$4=$C1315),OR('Cuadro-de-mando'!$K$4="(Todas)",'Cuadro-de-mando'!$K$4=$E1315),OR('Cuadro-de-mando'!$N$4="(Todos)",'Cuadro-de-mando'!$N$4=$F1315)),1,0))</f>
        <v>1</v>
      </c>
    </row>
    <row r="1316" spans="1:10" x14ac:dyDescent="0.25">
      <c r="A1316" t="str">
        <f>IF(Tienda_1!$A1316="","","Tienda 1")</f>
        <v>Tienda 1</v>
      </c>
      <c r="B1316" t="str">
        <f>IF($A1316="","",Tienda_1!B1316)</f>
        <v>Artículos para el hogar</v>
      </c>
      <c r="C1316" t="str">
        <f>IF($A1316="","",Tienda_1!G1316)</f>
        <v>Bogotá</v>
      </c>
      <c r="D1316" t="str">
        <f>IF($A1316="","",Tienda_1!F1316)</f>
        <v>Maria Alfonso</v>
      </c>
      <c r="E1316" t="str">
        <f>IF($A1316="","",Tienda_1!I1316)</f>
        <v>Nequi</v>
      </c>
      <c r="F1316">
        <f>IF($A1316="","",VALUE(RIGHT(Tienda_1!E1316,4)))</f>
        <v>2020</v>
      </c>
      <c r="G1316">
        <f>IF($A1316="","",Tienda_1!C1316)</f>
        <v>68500</v>
      </c>
      <c r="H1316">
        <f>IF($A1316="","",Tienda_1!D1316)</f>
        <v>1800</v>
      </c>
      <c r="I1316">
        <f>IF($A1316="","",Tienda_1!H1316)</f>
        <v>5</v>
      </c>
      <c r="J1316">
        <f>IF($A1316="",0,IF(AND(OR('Cuadro-de-mando'!$B$4="(Todas)",'Cuadro-de-mando'!$B$4=$A1316),OR('Cuadro-de-mando'!$E$4="(Todas)",'Cuadro-de-mando'!$E$4=$B1316),OR('Cuadro-de-mando'!$H$4="(Todas)",'Cuadro-de-mando'!$H$4=$C1316),OR('Cuadro-de-mando'!$K$4="(Todas)",'Cuadro-de-mando'!$K$4=$E1316),OR('Cuadro-de-mando'!$N$4="(Todos)",'Cuadro-de-mando'!$N$4=$F1316)),1,0))</f>
        <v>1</v>
      </c>
    </row>
    <row r="1317" spans="1:10" x14ac:dyDescent="0.25">
      <c r="A1317" t="str">
        <f>IF(Tienda_1!$A1317="","","Tienda 1")</f>
        <v>Tienda 1</v>
      </c>
      <c r="B1317" t="str">
        <f>IF($A1317="","",Tienda_1!B1317)</f>
        <v>Instrumentos musicales</v>
      </c>
      <c r="C1317" t="str">
        <f>IF($A1317="","",Tienda_1!G1317)</f>
        <v>Leticia</v>
      </c>
      <c r="D1317" t="str">
        <f>IF($A1317="","",Tienda_1!F1317)</f>
        <v>Felipe Santos</v>
      </c>
      <c r="E1317" t="str">
        <f>IF($A1317="","",Tienda_1!I1317)</f>
        <v>Nequi</v>
      </c>
      <c r="F1317">
        <f>IF($A1317="","",VALUE(RIGHT(Tienda_1!E1317,4)))</f>
        <v>2021</v>
      </c>
      <c r="G1317">
        <f>IF($A1317="","",Tienda_1!C1317)</f>
        <v>55800</v>
      </c>
      <c r="H1317">
        <f>IF($A1317="","",Tienda_1!D1317)</f>
        <v>3200</v>
      </c>
      <c r="I1317">
        <f>IF($A1317="","",Tienda_1!H1317)</f>
        <v>5</v>
      </c>
      <c r="J1317">
        <f>IF($A1317="",0,IF(AND(OR('Cuadro-de-mando'!$B$4="(Todas)",'Cuadro-de-mando'!$B$4=$A1317),OR('Cuadro-de-mando'!$E$4="(Todas)",'Cuadro-de-mando'!$E$4=$B1317),OR('Cuadro-de-mando'!$H$4="(Todas)",'Cuadro-de-mando'!$H$4=$C1317),OR('Cuadro-de-mando'!$K$4="(Todas)",'Cuadro-de-mando'!$K$4=$E1317),OR('Cuadro-de-mando'!$N$4="(Todos)",'Cuadro-de-mando'!$N$4=$F1317)),1,0))</f>
        <v>1</v>
      </c>
    </row>
    <row r="1318" spans="1:10" x14ac:dyDescent="0.25">
      <c r="A1318" t="str">
        <f>IF(Tienda_1!$A1318="","","Tienda 1")</f>
        <v>Tienda 1</v>
      </c>
      <c r="B1318" t="str">
        <f>IF($A1318="","",Tienda_1!B1318)</f>
        <v>Muebles</v>
      </c>
      <c r="C1318" t="str">
        <f>IF($A1318="","",Tienda_1!G1318)</f>
        <v>Bogotá</v>
      </c>
      <c r="D1318" t="str">
        <f>IF($A1318="","",Tienda_1!F1318)</f>
        <v>Camila Rivera</v>
      </c>
      <c r="E1318" t="str">
        <f>IF($A1318="","",Tienda_1!I1318)</f>
        <v>Tarjeta de crédito</v>
      </c>
      <c r="F1318">
        <f>IF($A1318="","",VALUE(RIGHT(Tienda_1!E1318,4)))</f>
        <v>2022</v>
      </c>
      <c r="G1318">
        <f>IF($A1318="","",Tienda_1!C1318)</f>
        <v>294200</v>
      </c>
      <c r="H1318">
        <f>IF($A1318="","",Tienda_1!D1318)</f>
        <v>16100</v>
      </c>
      <c r="I1318">
        <f>IF($A1318="","",Tienda_1!H1318)</f>
        <v>3</v>
      </c>
      <c r="J1318">
        <f>IF($A1318="",0,IF(AND(OR('Cuadro-de-mando'!$B$4="(Todas)",'Cuadro-de-mando'!$B$4=$A1318),OR('Cuadro-de-mando'!$E$4="(Todas)",'Cuadro-de-mando'!$E$4=$B1318),OR('Cuadro-de-mando'!$H$4="(Todas)",'Cuadro-de-mando'!$H$4=$C1318),OR('Cuadro-de-mando'!$K$4="(Todas)",'Cuadro-de-mando'!$K$4=$E1318),OR('Cuadro-de-mando'!$N$4="(Todos)",'Cuadro-de-mando'!$N$4=$F1318)),1,0))</f>
        <v>1</v>
      </c>
    </row>
    <row r="1319" spans="1:10" x14ac:dyDescent="0.25">
      <c r="A1319" t="str">
        <f>IF(Tienda_1!$A1319="","","Tienda 1")</f>
        <v>Tienda 1</v>
      </c>
      <c r="B1319" t="str">
        <f>IF($A1319="","",Tienda_1!B1319)</f>
        <v>Instrumentos musicales</v>
      </c>
      <c r="C1319" t="str">
        <f>IF($A1319="","",Tienda_1!G1319)</f>
        <v>Medellín</v>
      </c>
      <c r="D1319" t="str">
        <f>IF($A1319="","",Tienda_1!F1319)</f>
        <v>Santiago Silva</v>
      </c>
      <c r="E1319" t="str">
        <f>IF($A1319="","",Tienda_1!I1319)</f>
        <v>Tarjeta de crédito</v>
      </c>
      <c r="F1319">
        <f>IF($A1319="","",VALUE(RIGHT(Tienda_1!E1319,4)))</f>
        <v>2021</v>
      </c>
      <c r="G1319">
        <f>IF($A1319="","",Tienda_1!C1319)</f>
        <v>74800</v>
      </c>
      <c r="H1319">
        <f>IF($A1319="","",Tienda_1!D1319)</f>
        <v>2200</v>
      </c>
      <c r="I1319">
        <f>IF($A1319="","",Tienda_1!H1319)</f>
        <v>3</v>
      </c>
      <c r="J1319">
        <f>IF($A1319="",0,IF(AND(OR('Cuadro-de-mando'!$B$4="(Todas)",'Cuadro-de-mando'!$B$4=$A1319),OR('Cuadro-de-mando'!$E$4="(Todas)",'Cuadro-de-mando'!$E$4=$B1319),OR('Cuadro-de-mando'!$H$4="(Todas)",'Cuadro-de-mando'!$H$4=$C1319),OR('Cuadro-de-mando'!$K$4="(Todas)",'Cuadro-de-mando'!$K$4=$E1319),OR('Cuadro-de-mando'!$N$4="(Todos)",'Cuadro-de-mando'!$N$4=$F1319)),1,0))</f>
        <v>1</v>
      </c>
    </row>
    <row r="1320" spans="1:10" x14ac:dyDescent="0.25">
      <c r="A1320" t="str">
        <f>IF(Tienda_1!$A1320="","","Tienda 1")</f>
        <v>Tienda 1</v>
      </c>
      <c r="B1320" t="str">
        <f>IF($A1320="","",Tienda_1!B1320)</f>
        <v>Libros</v>
      </c>
      <c r="C1320" t="str">
        <f>IF($A1320="","",Tienda_1!G1320)</f>
        <v>Cali</v>
      </c>
      <c r="D1320" t="str">
        <f>IF($A1320="","",Tienda_1!F1320)</f>
        <v>Blanca Ramirez</v>
      </c>
      <c r="E1320" t="str">
        <f>IF($A1320="","",Tienda_1!I1320)</f>
        <v>Tarjeta de crédito</v>
      </c>
      <c r="F1320">
        <f>IF($A1320="","",VALUE(RIGHT(Tienda_1!E1320,4)))</f>
        <v>2022</v>
      </c>
      <c r="G1320">
        <f>IF($A1320="","",Tienda_1!C1320)</f>
        <v>62100</v>
      </c>
      <c r="H1320">
        <f>IF($A1320="","",Tienda_1!D1320)</f>
        <v>3700</v>
      </c>
      <c r="I1320">
        <f>IF($A1320="","",Tienda_1!H1320)</f>
        <v>5</v>
      </c>
      <c r="J1320">
        <f>IF($A1320="",0,IF(AND(OR('Cuadro-de-mando'!$B$4="(Todas)",'Cuadro-de-mando'!$B$4=$A1320),OR('Cuadro-de-mando'!$E$4="(Todas)",'Cuadro-de-mando'!$E$4=$B1320),OR('Cuadro-de-mando'!$H$4="(Todas)",'Cuadro-de-mando'!$H$4=$C1320),OR('Cuadro-de-mando'!$K$4="(Todas)",'Cuadro-de-mando'!$K$4=$E1320),OR('Cuadro-de-mando'!$N$4="(Todos)",'Cuadro-de-mando'!$N$4=$F1320)),1,0))</f>
        <v>1</v>
      </c>
    </row>
    <row r="1321" spans="1:10" x14ac:dyDescent="0.25">
      <c r="A1321" t="str">
        <f>IF(Tienda_1!$A1321="","","Tienda 1")</f>
        <v>Tienda 1</v>
      </c>
      <c r="B1321" t="str">
        <f>IF($A1321="","",Tienda_1!B1321)</f>
        <v>Electrodomésticos</v>
      </c>
      <c r="C1321" t="str">
        <f>IF($A1321="","",Tienda_1!G1321)</f>
        <v>Bogotá</v>
      </c>
      <c r="D1321" t="str">
        <f>IF($A1321="","",Tienda_1!F1321)</f>
        <v>Maria Alfonso</v>
      </c>
      <c r="E1321" t="str">
        <f>IF($A1321="","",Tienda_1!I1321)</f>
        <v>Tarjeta de crédito</v>
      </c>
      <c r="F1321">
        <f>IF($A1321="","",VALUE(RIGHT(Tienda_1!E1321,4)))</f>
        <v>2020</v>
      </c>
      <c r="G1321">
        <f>IF($A1321="","",Tienda_1!C1321)</f>
        <v>1995200</v>
      </c>
      <c r="H1321">
        <f>IF($A1321="","",Tienda_1!D1321)</f>
        <v>107300</v>
      </c>
      <c r="I1321">
        <f>IF($A1321="","",Tienda_1!H1321)</f>
        <v>1</v>
      </c>
      <c r="J1321">
        <f>IF($A1321="",0,IF(AND(OR('Cuadro-de-mando'!$B$4="(Todas)",'Cuadro-de-mando'!$B$4=$A1321),OR('Cuadro-de-mando'!$E$4="(Todas)",'Cuadro-de-mando'!$E$4=$B1321),OR('Cuadro-de-mando'!$H$4="(Todas)",'Cuadro-de-mando'!$H$4=$C1321),OR('Cuadro-de-mando'!$K$4="(Todas)",'Cuadro-de-mando'!$K$4=$E1321),OR('Cuadro-de-mando'!$N$4="(Todos)",'Cuadro-de-mando'!$N$4=$F1321)),1,0))</f>
        <v>1</v>
      </c>
    </row>
    <row r="1322" spans="1:10" x14ac:dyDescent="0.25">
      <c r="A1322" t="str">
        <f>IF(Tienda_1!$A1322="","","Tienda 1")</f>
        <v>Tienda 1</v>
      </c>
      <c r="B1322" t="str">
        <f>IF($A1322="","",Tienda_1!B1322)</f>
        <v>Libros</v>
      </c>
      <c r="C1322" t="str">
        <f>IF($A1322="","",Tienda_1!G1322)</f>
        <v>Bogotá</v>
      </c>
      <c r="D1322" t="str">
        <f>IF($A1322="","",Tienda_1!F1322)</f>
        <v>Pedro Gomez</v>
      </c>
      <c r="E1322" t="str">
        <f>IF($A1322="","",Tienda_1!I1322)</f>
        <v>Tarjeta de crédito</v>
      </c>
      <c r="F1322">
        <f>IF($A1322="","",VALUE(RIGHT(Tienda_1!E1322,4)))</f>
        <v>2022</v>
      </c>
      <c r="G1322">
        <f>IF($A1322="","",Tienda_1!C1322)</f>
        <v>54800</v>
      </c>
      <c r="H1322">
        <f>IF($A1322="","",Tienda_1!D1322)</f>
        <v>1100</v>
      </c>
      <c r="I1322">
        <f>IF($A1322="","",Tienda_1!H1322)</f>
        <v>4</v>
      </c>
      <c r="J1322">
        <f>IF($A1322="",0,IF(AND(OR('Cuadro-de-mando'!$B$4="(Todas)",'Cuadro-de-mando'!$B$4=$A1322),OR('Cuadro-de-mando'!$E$4="(Todas)",'Cuadro-de-mando'!$E$4=$B1322),OR('Cuadro-de-mando'!$H$4="(Todas)",'Cuadro-de-mando'!$H$4=$C1322),OR('Cuadro-de-mando'!$K$4="(Todas)",'Cuadro-de-mando'!$K$4=$E1322),OR('Cuadro-de-mando'!$N$4="(Todos)",'Cuadro-de-mando'!$N$4=$F1322)),1,0))</f>
        <v>1</v>
      </c>
    </row>
    <row r="1323" spans="1:10" x14ac:dyDescent="0.25">
      <c r="A1323" t="str">
        <f>IF(Tienda_1!$A1323="","","Tienda 1")</f>
        <v>Tienda 1</v>
      </c>
      <c r="B1323" t="str">
        <f>IF($A1323="","",Tienda_1!B1323)</f>
        <v>Electrónicos</v>
      </c>
      <c r="C1323" t="str">
        <f>IF($A1323="","",Tienda_1!G1323)</f>
        <v>Bogotá</v>
      </c>
      <c r="D1323" t="str">
        <f>IF($A1323="","",Tienda_1!F1323)</f>
        <v>Juan Fernandez</v>
      </c>
      <c r="E1323" t="str">
        <f>IF($A1323="","",Tienda_1!I1323)</f>
        <v>Tarjeta de crédito</v>
      </c>
      <c r="F1323">
        <f>IF($A1323="","",VALUE(RIGHT(Tienda_1!E1323,4)))</f>
        <v>2020</v>
      </c>
      <c r="G1323">
        <f>IF($A1323="","",Tienda_1!C1323)</f>
        <v>297700</v>
      </c>
      <c r="H1323">
        <f>IF($A1323="","",Tienda_1!D1323)</f>
        <v>16100</v>
      </c>
      <c r="I1323">
        <f>IF($A1323="","",Tienda_1!H1323)</f>
        <v>4</v>
      </c>
      <c r="J1323">
        <f>IF($A1323="",0,IF(AND(OR('Cuadro-de-mando'!$B$4="(Todas)",'Cuadro-de-mando'!$B$4=$A1323),OR('Cuadro-de-mando'!$E$4="(Todas)",'Cuadro-de-mando'!$E$4=$B1323),OR('Cuadro-de-mando'!$H$4="(Todas)",'Cuadro-de-mando'!$H$4=$C1323),OR('Cuadro-de-mando'!$K$4="(Todas)",'Cuadro-de-mando'!$K$4=$E1323),OR('Cuadro-de-mando'!$N$4="(Todos)",'Cuadro-de-mando'!$N$4=$F1323)),1,0))</f>
        <v>1</v>
      </c>
    </row>
    <row r="1324" spans="1:10" x14ac:dyDescent="0.25">
      <c r="A1324" t="str">
        <f>IF(Tienda_1!$A1324="","","Tienda 1")</f>
        <v>Tienda 1</v>
      </c>
      <c r="B1324" t="str">
        <f>IF($A1324="","",Tienda_1!B1324)</f>
        <v>Electrónicos</v>
      </c>
      <c r="C1324" t="str">
        <f>IF($A1324="","",Tienda_1!G1324)</f>
        <v>Bogotá</v>
      </c>
      <c r="D1324" t="str">
        <f>IF($A1324="","",Tienda_1!F1324)</f>
        <v>Camila Rivera</v>
      </c>
      <c r="E1324" t="str">
        <f>IF($A1324="","",Tienda_1!I1324)</f>
        <v>Tarjeta de crédito</v>
      </c>
      <c r="F1324">
        <f>IF($A1324="","",VALUE(RIGHT(Tienda_1!E1324,4)))</f>
        <v>2023</v>
      </c>
      <c r="G1324">
        <f>IF($A1324="","",Tienda_1!C1324)</f>
        <v>1969900</v>
      </c>
      <c r="H1324">
        <f>IF($A1324="","",Tienda_1!D1324)</f>
        <v>103100</v>
      </c>
      <c r="I1324">
        <f>IF($A1324="","",Tienda_1!H1324)</f>
        <v>3</v>
      </c>
      <c r="J1324">
        <f>IF($A1324="",0,IF(AND(OR('Cuadro-de-mando'!$B$4="(Todas)",'Cuadro-de-mando'!$B$4=$A1324),OR('Cuadro-de-mando'!$E$4="(Todas)",'Cuadro-de-mando'!$E$4=$B1324),OR('Cuadro-de-mando'!$H$4="(Todas)",'Cuadro-de-mando'!$H$4=$C1324),OR('Cuadro-de-mando'!$K$4="(Todas)",'Cuadro-de-mando'!$K$4=$E1324),OR('Cuadro-de-mando'!$N$4="(Todos)",'Cuadro-de-mando'!$N$4=$F1324)),1,0))</f>
        <v>1</v>
      </c>
    </row>
    <row r="1325" spans="1:10" x14ac:dyDescent="0.25">
      <c r="A1325" t="str">
        <f>IF(Tienda_1!$A1325="","","Tienda 1")</f>
        <v>Tienda 1</v>
      </c>
      <c r="B1325" t="str">
        <f>IF($A1325="","",Tienda_1!B1325)</f>
        <v>Muebles</v>
      </c>
      <c r="C1325" t="str">
        <f>IF($A1325="","",Tienda_1!G1325)</f>
        <v>Bogotá</v>
      </c>
      <c r="D1325" t="str">
        <f>IF($A1325="","",Tienda_1!F1325)</f>
        <v>Santiago Silva</v>
      </c>
      <c r="E1325" t="str">
        <f>IF($A1325="","",Tienda_1!I1325)</f>
        <v>Tarjeta de crédito</v>
      </c>
      <c r="F1325">
        <f>IF($A1325="","",VALUE(RIGHT(Tienda_1!E1325,4)))</f>
        <v>2021</v>
      </c>
      <c r="G1325">
        <f>IF($A1325="","",Tienda_1!C1325)</f>
        <v>329700</v>
      </c>
      <c r="H1325">
        <f>IF($A1325="","",Tienda_1!D1325)</f>
        <v>15700</v>
      </c>
      <c r="I1325">
        <f>IF($A1325="","",Tienda_1!H1325)</f>
        <v>5</v>
      </c>
      <c r="J1325">
        <f>IF($A1325="",0,IF(AND(OR('Cuadro-de-mando'!$B$4="(Todas)",'Cuadro-de-mando'!$B$4=$A1325),OR('Cuadro-de-mando'!$E$4="(Todas)",'Cuadro-de-mando'!$E$4=$B1325),OR('Cuadro-de-mando'!$H$4="(Todas)",'Cuadro-de-mando'!$H$4=$C1325),OR('Cuadro-de-mando'!$K$4="(Todas)",'Cuadro-de-mando'!$K$4=$E1325),OR('Cuadro-de-mando'!$N$4="(Todos)",'Cuadro-de-mando'!$N$4=$F1325)),1,0))</f>
        <v>1</v>
      </c>
    </row>
    <row r="1326" spans="1:10" x14ac:dyDescent="0.25">
      <c r="A1326" t="str">
        <f>IF(Tienda_1!$A1326="","","Tienda 1")</f>
        <v>Tienda 1</v>
      </c>
      <c r="B1326" t="str">
        <f>IF($A1326="","",Tienda_1!B1326)</f>
        <v>Muebles</v>
      </c>
      <c r="C1326" t="str">
        <f>IF($A1326="","",Tienda_1!G1326)</f>
        <v>Bogotá</v>
      </c>
      <c r="D1326" t="str">
        <f>IF($A1326="","",Tienda_1!F1326)</f>
        <v>Camila Rivera</v>
      </c>
      <c r="E1326" t="str">
        <f>IF($A1326="","",Tienda_1!I1326)</f>
        <v>Tarjeta de crédito</v>
      </c>
      <c r="F1326">
        <f>IF($A1326="","",VALUE(RIGHT(Tienda_1!E1326,4)))</f>
        <v>2022</v>
      </c>
      <c r="G1326">
        <f>IF($A1326="","",Tienda_1!C1326)</f>
        <v>463100</v>
      </c>
      <c r="H1326">
        <f>IF($A1326="","",Tienda_1!D1326)</f>
        <v>25400</v>
      </c>
      <c r="I1326">
        <f>IF($A1326="","",Tienda_1!H1326)</f>
        <v>5</v>
      </c>
      <c r="J1326">
        <f>IF($A1326="",0,IF(AND(OR('Cuadro-de-mando'!$B$4="(Todas)",'Cuadro-de-mando'!$B$4=$A1326),OR('Cuadro-de-mando'!$E$4="(Todas)",'Cuadro-de-mando'!$E$4=$B1326),OR('Cuadro-de-mando'!$H$4="(Todas)",'Cuadro-de-mando'!$H$4=$C1326),OR('Cuadro-de-mando'!$K$4="(Todas)",'Cuadro-de-mando'!$K$4=$E1326),OR('Cuadro-de-mando'!$N$4="(Todos)",'Cuadro-de-mando'!$N$4=$F1326)),1,0))</f>
        <v>1</v>
      </c>
    </row>
    <row r="1327" spans="1:10" x14ac:dyDescent="0.25">
      <c r="A1327" t="str">
        <f>IF(Tienda_1!$A1327="","","Tienda 1")</f>
        <v>Tienda 1</v>
      </c>
      <c r="B1327" t="str">
        <f>IF($A1327="","",Tienda_1!B1327)</f>
        <v>Juguetes</v>
      </c>
      <c r="C1327" t="str">
        <f>IF($A1327="","",Tienda_1!G1327)</f>
        <v>Bogotá</v>
      </c>
      <c r="D1327" t="str">
        <f>IF($A1327="","",Tienda_1!F1327)</f>
        <v>Lucas Olivera</v>
      </c>
      <c r="E1327" t="str">
        <f>IF($A1327="","",Tienda_1!I1327)</f>
        <v>Tarjeta de crédito</v>
      </c>
      <c r="F1327">
        <f>IF($A1327="","",VALUE(RIGHT(Tienda_1!E1327,4)))</f>
        <v>2020</v>
      </c>
      <c r="G1327">
        <f>IF($A1327="","",Tienda_1!C1327)</f>
        <v>25900</v>
      </c>
      <c r="H1327">
        <f>IF($A1327="","",Tienda_1!D1327)</f>
        <v>0</v>
      </c>
      <c r="I1327">
        <f>IF($A1327="","",Tienda_1!H1327)</f>
        <v>5</v>
      </c>
      <c r="J1327">
        <f>IF($A1327="",0,IF(AND(OR('Cuadro-de-mando'!$B$4="(Todas)",'Cuadro-de-mando'!$B$4=$A1327),OR('Cuadro-de-mando'!$E$4="(Todas)",'Cuadro-de-mando'!$E$4=$B1327),OR('Cuadro-de-mando'!$H$4="(Todas)",'Cuadro-de-mando'!$H$4=$C1327),OR('Cuadro-de-mando'!$K$4="(Todas)",'Cuadro-de-mando'!$K$4=$E1327),OR('Cuadro-de-mando'!$N$4="(Todos)",'Cuadro-de-mando'!$N$4=$F1327)),1,0))</f>
        <v>1</v>
      </c>
    </row>
    <row r="1328" spans="1:10" x14ac:dyDescent="0.25">
      <c r="A1328" t="str">
        <f>IF(Tienda_1!$A1328="","","Tienda 1")</f>
        <v>Tienda 1</v>
      </c>
      <c r="B1328" t="str">
        <f>IF($A1328="","",Tienda_1!B1328)</f>
        <v>Libros</v>
      </c>
      <c r="C1328" t="str">
        <f>IF($A1328="","",Tienda_1!G1328)</f>
        <v>Medellín</v>
      </c>
      <c r="D1328" t="str">
        <f>IF($A1328="","",Tienda_1!F1328)</f>
        <v>Mariana Herrera</v>
      </c>
      <c r="E1328" t="str">
        <f>IF($A1328="","",Tienda_1!I1328)</f>
        <v>Tarjeta de crédito</v>
      </c>
      <c r="F1328">
        <f>IF($A1328="","",VALUE(RIGHT(Tienda_1!E1328,4)))</f>
        <v>2021</v>
      </c>
      <c r="G1328">
        <f>IF($A1328="","",Tienda_1!C1328)</f>
        <v>27400</v>
      </c>
      <c r="H1328">
        <f>IF($A1328="","",Tienda_1!D1328)</f>
        <v>0</v>
      </c>
      <c r="I1328">
        <f>IF($A1328="","",Tienda_1!H1328)</f>
        <v>5</v>
      </c>
      <c r="J1328">
        <f>IF($A1328="",0,IF(AND(OR('Cuadro-de-mando'!$B$4="(Todas)",'Cuadro-de-mando'!$B$4=$A1328),OR('Cuadro-de-mando'!$E$4="(Todas)",'Cuadro-de-mando'!$E$4=$B1328),OR('Cuadro-de-mando'!$H$4="(Todas)",'Cuadro-de-mando'!$H$4=$C1328),OR('Cuadro-de-mando'!$K$4="(Todas)",'Cuadro-de-mando'!$K$4=$E1328),OR('Cuadro-de-mando'!$N$4="(Todos)",'Cuadro-de-mando'!$N$4=$F1328)),1,0))</f>
        <v>1</v>
      </c>
    </row>
    <row r="1329" spans="1:10" x14ac:dyDescent="0.25">
      <c r="A1329" t="str">
        <f>IF(Tienda_1!$A1329="","","Tienda 1")</f>
        <v>Tienda 1</v>
      </c>
      <c r="B1329" t="str">
        <f>IF($A1329="","",Tienda_1!B1329)</f>
        <v>Electrónicos</v>
      </c>
      <c r="C1329" t="str">
        <f>IF($A1329="","",Tienda_1!G1329)</f>
        <v>Medellín</v>
      </c>
      <c r="D1329" t="str">
        <f>IF($A1329="","",Tienda_1!F1329)</f>
        <v>Maria Alfonso</v>
      </c>
      <c r="E1329" t="str">
        <f>IF($A1329="","",Tienda_1!I1329)</f>
        <v>Nequi</v>
      </c>
      <c r="F1329">
        <f>IF($A1329="","",VALUE(RIGHT(Tienda_1!E1329,4)))</f>
        <v>2021</v>
      </c>
      <c r="G1329">
        <f>IF($A1329="","",Tienda_1!C1329)</f>
        <v>57200</v>
      </c>
      <c r="H1329">
        <f>IF($A1329="","",Tienda_1!D1329)</f>
        <v>3300</v>
      </c>
      <c r="I1329">
        <f>IF($A1329="","",Tienda_1!H1329)</f>
        <v>4</v>
      </c>
      <c r="J1329">
        <f>IF($A1329="",0,IF(AND(OR('Cuadro-de-mando'!$B$4="(Todas)",'Cuadro-de-mando'!$B$4=$A1329),OR('Cuadro-de-mando'!$E$4="(Todas)",'Cuadro-de-mando'!$E$4=$B1329),OR('Cuadro-de-mando'!$H$4="(Todas)",'Cuadro-de-mando'!$H$4=$C1329),OR('Cuadro-de-mando'!$K$4="(Todas)",'Cuadro-de-mando'!$K$4=$E1329),OR('Cuadro-de-mando'!$N$4="(Todos)",'Cuadro-de-mando'!$N$4=$F1329)),1,0))</f>
        <v>1</v>
      </c>
    </row>
    <row r="1330" spans="1:10" x14ac:dyDescent="0.25">
      <c r="A1330" t="str">
        <f>IF(Tienda_1!$A1330="","","Tienda 1")</f>
        <v>Tienda 1</v>
      </c>
      <c r="B1330" t="str">
        <f>IF($A1330="","",Tienda_1!B1330)</f>
        <v>Instrumentos musicales</v>
      </c>
      <c r="C1330" t="str">
        <f>IF($A1330="","",Tienda_1!G1330)</f>
        <v>Pereira</v>
      </c>
      <c r="D1330" t="str">
        <f>IF($A1330="","",Tienda_1!F1330)</f>
        <v>Felipe Santos</v>
      </c>
      <c r="E1330" t="str">
        <f>IF($A1330="","",Tienda_1!I1330)</f>
        <v>Cupón</v>
      </c>
      <c r="F1330">
        <f>IF($A1330="","",VALUE(RIGHT(Tienda_1!E1330,4)))</f>
        <v>2020</v>
      </c>
      <c r="G1330">
        <f>IF($A1330="","",Tienda_1!C1330)</f>
        <v>222900</v>
      </c>
      <c r="H1330">
        <f>IF($A1330="","",Tienda_1!D1330)</f>
        <v>10100</v>
      </c>
      <c r="I1330">
        <f>IF($A1330="","",Tienda_1!H1330)</f>
        <v>2</v>
      </c>
      <c r="J1330">
        <f>IF($A1330="",0,IF(AND(OR('Cuadro-de-mando'!$B$4="(Todas)",'Cuadro-de-mando'!$B$4=$A1330),OR('Cuadro-de-mando'!$E$4="(Todas)",'Cuadro-de-mando'!$E$4=$B1330),OR('Cuadro-de-mando'!$H$4="(Todas)",'Cuadro-de-mando'!$H$4=$C1330),OR('Cuadro-de-mando'!$K$4="(Todas)",'Cuadro-de-mando'!$K$4=$E1330),OR('Cuadro-de-mando'!$N$4="(Todos)",'Cuadro-de-mando'!$N$4=$F1330)),1,0))</f>
        <v>1</v>
      </c>
    </row>
    <row r="1331" spans="1:10" x14ac:dyDescent="0.25">
      <c r="A1331" t="str">
        <f>IF(Tienda_1!$A1331="","","Tienda 1")</f>
        <v>Tienda 1</v>
      </c>
      <c r="B1331" t="str">
        <f>IF($A1331="","",Tienda_1!B1331)</f>
        <v>Electrónicos</v>
      </c>
      <c r="C1331" t="str">
        <f>IF($A1331="","",Tienda_1!G1331)</f>
        <v>Pereira</v>
      </c>
      <c r="D1331" t="str">
        <f>IF($A1331="","",Tienda_1!F1331)</f>
        <v>Ángel Rodriguez</v>
      </c>
      <c r="E1331" t="str">
        <f>IF($A1331="","",Tienda_1!I1331)</f>
        <v>Nequi</v>
      </c>
      <c r="F1331">
        <f>IF($A1331="","",VALUE(RIGHT(Tienda_1!E1331,4)))</f>
        <v>2020</v>
      </c>
      <c r="G1331">
        <f>IF($A1331="","",Tienda_1!C1331)</f>
        <v>1259800</v>
      </c>
      <c r="H1331">
        <f>IF($A1331="","",Tienda_1!D1331)</f>
        <v>67300</v>
      </c>
      <c r="I1331">
        <f>IF($A1331="","",Tienda_1!H1331)</f>
        <v>1</v>
      </c>
      <c r="J1331">
        <f>IF($A1331="",0,IF(AND(OR('Cuadro-de-mando'!$B$4="(Todas)",'Cuadro-de-mando'!$B$4=$A1331),OR('Cuadro-de-mando'!$E$4="(Todas)",'Cuadro-de-mando'!$E$4=$B1331),OR('Cuadro-de-mando'!$H$4="(Todas)",'Cuadro-de-mando'!$H$4=$C1331),OR('Cuadro-de-mando'!$K$4="(Todas)",'Cuadro-de-mando'!$K$4=$E1331),OR('Cuadro-de-mando'!$N$4="(Todos)",'Cuadro-de-mando'!$N$4=$F1331)),1,0))</f>
        <v>1</v>
      </c>
    </row>
    <row r="1332" spans="1:10" x14ac:dyDescent="0.25">
      <c r="A1332" t="str">
        <f>IF(Tienda_1!$A1332="","","Tienda 1")</f>
        <v>Tienda 1</v>
      </c>
      <c r="B1332" t="str">
        <f>IF($A1332="","",Tienda_1!B1332)</f>
        <v>Electrónicos</v>
      </c>
      <c r="C1332" t="str">
        <f>IF($A1332="","",Tienda_1!G1332)</f>
        <v>Bogotá</v>
      </c>
      <c r="D1332" t="str">
        <f>IF($A1332="","",Tienda_1!F1332)</f>
        <v>Blanca Ramirez</v>
      </c>
      <c r="E1332" t="str">
        <f>IF($A1332="","",Tienda_1!I1332)</f>
        <v>Tarjeta de crédito</v>
      </c>
      <c r="F1332">
        <f>IF($A1332="","",VALUE(RIGHT(Tienda_1!E1332,4)))</f>
        <v>2020</v>
      </c>
      <c r="G1332">
        <f>IF($A1332="","",Tienda_1!C1332)</f>
        <v>1678500</v>
      </c>
      <c r="H1332">
        <f>IF($A1332="","",Tienda_1!D1332)</f>
        <v>87600</v>
      </c>
      <c r="I1332">
        <f>IF($A1332="","",Tienda_1!H1332)</f>
        <v>5</v>
      </c>
      <c r="J1332">
        <f>IF($A1332="",0,IF(AND(OR('Cuadro-de-mando'!$B$4="(Todas)",'Cuadro-de-mando'!$B$4=$A1332),OR('Cuadro-de-mando'!$E$4="(Todas)",'Cuadro-de-mando'!$E$4=$B1332),OR('Cuadro-de-mando'!$H$4="(Todas)",'Cuadro-de-mando'!$H$4=$C1332),OR('Cuadro-de-mando'!$K$4="(Todas)",'Cuadro-de-mando'!$K$4=$E1332),OR('Cuadro-de-mando'!$N$4="(Todos)",'Cuadro-de-mando'!$N$4=$F1332)),1,0))</f>
        <v>1</v>
      </c>
    </row>
    <row r="1333" spans="1:10" x14ac:dyDescent="0.25">
      <c r="A1333" t="str">
        <f>IF(Tienda_1!$A1333="","","Tienda 1")</f>
        <v>Tienda 1</v>
      </c>
      <c r="B1333" t="str">
        <f>IF($A1333="","",Tienda_1!B1333)</f>
        <v>Instrumentos musicales</v>
      </c>
      <c r="C1333" t="str">
        <f>IF($A1333="","",Tienda_1!G1333)</f>
        <v>Bogotá</v>
      </c>
      <c r="D1333" t="str">
        <f>IF($A1333="","",Tienda_1!F1333)</f>
        <v>Izabela de León</v>
      </c>
      <c r="E1333" t="str">
        <f>IF($A1333="","",Tienda_1!I1333)</f>
        <v>Nequi</v>
      </c>
      <c r="F1333">
        <f>IF($A1333="","",VALUE(RIGHT(Tienda_1!E1333,4)))</f>
        <v>2020</v>
      </c>
      <c r="G1333">
        <f>IF($A1333="","",Tienda_1!C1333)</f>
        <v>1068500</v>
      </c>
      <c r="H1333">
        <f>IF($A1333="","",Tienda_1!D1333)</f>
        <v>60300</v>
      </c>
      <c r="I1333">
        <f>IF($A1333="","",Tienda_1!H1333)</f>
        <v>1</v>
      </c>
      <c r="J1333">
        <f>IF($A1333="",0,IF(AND(OR('Cuadro-de-mando'!$B$4="(Todas)",'Cuadro-de-mando'!$B$4=$A1333),OR('Cuadro-de-mando'!$E$4="(Todas)",'Cuadro-de-mando'!$E$4=$B1333),OR('Cuadro-de-mando'!$H$4="(Todas)",'Cuadro-de-mando'!$H$4=$C1333),OR('Cuadro-de-mando'!$K$4="(Todas)",'Cuadro-de-mando'!$K$4=$E1333),OR('Cuadro-de-mando'!$N$4="(Todos)",'Cuadro-de-mando'!$N$4=$F1333)),1,0))</f>
        <v>1</v>
      </c>
    </row>
    <row r="1334" spans="1:10" x14ac:dyDescent="0.25">
      <c r="A1334" t="str">
        <f>IF(Tienda_1!$A1334="","","Tienda 1")</f>
        <v>Tienda 1</v>
      </c>
      <c r="B1334" t="str">
        <f>IF($A1334="","",Tienda_1!B1334)</f>
        <v>Libros</v>
      </c>
      <c r="C1334" t="str">
        <f>IF($A1334="","",Tienda_1!G1334)</f>
        <v>Medellín</v>
      </c>
      <c r="D1334" t="str">
        <f>IF($A1334="","",Tienda_1!F1334)</f>
        <v>Lucas Olivera</v>
      </c>
      <c r="E1334" t="str">
        <f>IF($A1334="","",Tienda_1!I1334)</f>
        <v>Nequi</v>
      </c>
      <c r="F1334">
        <f>IF($A1334="","",VALUE(RIGHT(Tienda_1!E1334,4)))</f>
        <v>2021</v>
      </c>
      <c r="G1334">
        <f>IF($A1334="","",Tienda_1!C1334)</f>
        <v>62900</v>
      </c>
      <c r="H1334">
        <f>IF($A1334="","",Tienda_1!D1334)</f>
        <v>1500</v>
      </c>
      <c r="I1334">
        <f>IF($A1334="","",Tienda_1!H1334)</f>
        <v>3</v>
      </c>
      <c r="J1334">
        <f>IF($A1334="",0,IF(AND(OR('Cuadro-de-mando'!$B$4="(Todas)",'Cuadro-de-mando'!$B$4=$A1334),OR('Cuadro-de-mando'!$E$4="(Todas)",'Cuadro-de-mando'!$E$4=$B1334),OR('Cuadro-de-mando'!$H$4="(Todas)",'Cuadro-de-mando'!$H$4=$C1334),OR('Cuadro-de-mando'!$K$4="(Todas)",'Cuadro-de-mando'!$K$4=$E1334),OR('Cuadro-de-mando'!$N$4="(Todos)",'Cuadro-de-mando'!$N$4=$F1334)),1,0))</f>
        <v>1</v>
      </c>
    </row>
    <row r="1335" spans="1:10" x14ac:dyDescent="0.25">
      <c r="A1335" t="str">
        <f>IF(Tienda_1!$A1335="","","Tienda 1")</f>
        <v>Tienda 1</v>
      </c>
      <c r="B1335" t="str">
        <f>IF($A1335="","",Tienda_1!B1335)</f>
        <v>Muebles</v>
      </c>
      <c r="C1335" t="str">
        <f>IF($A1335="","",Tienda_1!G1335)</f>
        <v>Cali</v>
      </c>
      <c r="D1335" t="str">
        <f>IF($A1335="","",Tienda_1!F1335)</f>
        <v>Lucas Olivera</v>
      </c>
      <c r="E1335" t="str">
        <f>IF($A1335="","",Tienda_1!I1335)</f>
        <v>Tarjeta de crédito</v>
      </c>
      <c r="F1335">
        <f>IF($A1335="","",VALUE(RIGHT(Tienda_1!E1335,4)))</f>
        <v>2022</v>
      </c>
      <c r="G1335">
        <f>IF($A1335="","",Tienda_1!C1335)</f>
        <v>458500</v>
      </c>
      <c r="H1335">
        <f>IF($A1335="","",Tienda_1!D1335)</f>
        <v>22600</v>
      </c>
      <c r="I1335">
        <f>IF($A1335="","",Tienda_1!H1335)</f>
        <v>5</v>
      </c>
      <c r="J1335">
        <f>IF($A1335="",0,IF(AND(OR('Cuadro-de-mando'!$B$4="(Todas)",'Cuadro-de-mando'!$B$4=$A1335),OR('Cuadro-de-mando'!$E$4="(Todas)",'Cuadro-de-mando'!$E$4=$B1335),OR('Cuadro-de-mando'!$H$4="(Todas)",'Cuadro-de-mando'!$H$4=$C1335),OR('Cuadro-de-mando'!$K$4="(Todas)",'Cuadro-de-mando'!$K$4=$E1335),OR('Cuadro-de-mando'!$N$4="(Todos)",'Cuadro-de-mando'!$N$4=$F1335)),1,0))</f>
        <v>1</v>
      </c>
    </row>
    <row r="1336" spans="1:10" x14ac:dyDescent="0.25">
      <c r="A1336" t="str">
        <f>IF(Tienda_1!$A1336="","","Tienda 1")</f>
        <v>Tienda 1</v>
      </c>
      <c r="B1336" t="str">
        <f>IF($A1336="","",Tienda_1!B1336)</f>
        <v>Electrónicos</v>
      </c>
      <c r="C1336" t="str">
        <f>IF($A1336="","",Tienda_1!G1336)</f>
        <v>Medellín</v>
      </c>
      <c r="D1336" t="str">
        <f>IF($A1336="","",Tienda_1!F1336)</f>
        <v>Lucas Olivera</v>
      </c>
      <c r="E1336" t="str">
        <f>IF($A1336="","",Tienda_1!I1336)</f>
        <v>Tarjeta de crédito</v>
      </c>
      <c r="F1336">
        <f>IF($A1336="","",VALUE(RIGHT(Tienda_1!E1336,4)))</f>
        <v>2022</v>
      </c>
      <c r="G1336">
        <f>IF($A1336="","",Tienda_1!C1336)</f>
        <v>209500</v>
      </c>
      <c r="H1336">
        <f>IF($A1336="","",Tienda_1!D1336)</f>
        <v>11400</v>
      </c>
      <c r="I1336">
        <f>IF($A1336="","",Tienda_1!H1336)</f>
        <v>5</v>
      </c>
      <c r="J1336">
        <f>IF($A1336="",0,IF(AND(OR('Cuadro-de-mando'!$B$4="(Todas)",'Cuadro-de-mando'!$B$4=$A1336),OR('Cuadro-de-mando'!$E$4="(Todas)",'Cuadro-de-mando'!$E$4=$B1336),OR('Cuadro-de-mando'!$H$4="(Todas)",'Cuadro-de-mando'!$H$4=$C1336),OR('Cuadro-de-mando'!$K$4="(Todas)",'Cuadro-de-mando'!$K$4=$E1336),OR('Cuadro-de-mando'!$N$4="(Todos)",'Cuadro-de-mando'!$N$4=$F1336)),1,0))</f>
        <v>1</v>
      </c>
    </row>
    <row r="1337" spans="1:10" x14ac:dyDescent="0.25">
      <c r="A1337" t="str">
        <f>IF(Tienda_1!$A1337="","","Tienda 1")</f>
        <v>Tienda 1</v>
      </c>
      <c r="B1337" t="str">
        <f>IF($A1337="","",Tienda_1!B1337)</f>
        <v>Muebles</v>
      </c>
      <c r="C1337" t="str">
        <f>IF($A1337="","",Tienda_1!G1337)</f>
        <v>Bogotá</v>
      </c>
      <c r="D1337" t="str">
        <f>IF($A1337="","",Tienda_1!F1337)</f>
        <v>Ángel Rodriguez</v>
      </c>
      <c r="E1337" t="str">
        <f>IF($A1337="","",Tienda_1!I1337)</f>
        <v>Nequi</v>
      </c>
      <c r="F1337">
        <f>IF($A1337="","",VALUE(RIGHT(Tienda_1!E1337,4)))</f>
        <v>2020</v>
      </c>
      <c r="G1337">
        <f>IF($A1337="","",Tienda_1!C1337)</f>
        <v>521200</v>
      </c>
      <c r="H1337">
        <f>IF($A1337="","",Tienda_1!D1337)</f>
        <v>25900</v>
      </c>
      <c r="I1337">
        <f>IF($A1337="","",Tienda_1!H1337)</f>
        <v>5</v>
      </c>
      <c r="J1337">
        <f>IF($A1337="",0,IF(AND(OR('Cuadro-de-mando'!$B$4="(Todas)",'Cuadro-de-mando'!$B$4=$A1337),OR('Cuadro-de-mando'!$E$4="(Todas)",'Cuadro-de-mando'!$E$4=$B1337),OR('Cuadro-de-mando'!$H$4="(Todas)",'Cuadro-de-mando'!$H$4=$C1337),OR('Cuadro-de-mando'!$K$4="(Todas)",'Cuadro-de-mando'!$K$4=$E1337),OR('Cuadro-de-mando'!$N$4="(Todos)",'Cuadro-de-mando'!$N$4=$F1337)),1,0))</f>
        <v>1</v>
      </c>
    </row>
    <row r="1338" spans="1:10" x14ac:dyDescent="0.25">
      <c r="A1338" t="str">
        <f>IF(Tienda_1!$A1338="","","Tienda 1")</f>
        <v>Tienda 1</v>
      </c>
      <c r="B1338" t="str">
        <f>IF($A1338="","",Tienda_1!B1338)</f>
        <v>Juguetes</v>
      </c>
      <c r="C1338" t="str">
        <f>IF($A1338="","",Tienda_1!G1338)</f>
        <v>Santa Marta</v>
      </c>
      <c r="D1338" t="str">
        <f>IF($A1338="","",Tienda_1!F1338)</f>
        <v>Maria Alfonso</v>
      </c>
      <c r="E1338" t="str">
        <f>IF($A1338="","",Tienda_1!I1338)</f>
        <v>Tarjeta de crédito</v>
      </c>
      <c r="F1338">
        <f>IF($A1338="","",VALUE(RIGHT(Tienda_1!E1338,4)))</f>
        <v>2022</v>
      </c>
      <c r="G1338">
        <f>IF($A1338="","",Tienda_1!C1338)</f>
        <v>43100</v>
      </c>
      <c r="H1338">
        <f>IF($A1338="","",Tienda_1!D1338)</f>
        <v>0</v>
      </c>
      <c r="I1338">
        <f>IF($A1338="","",Tienda_1!H1338)</f>
        <v>5</v>
      </c>
      <c r="J1338">
        <f>IF($A1338="",0,IF(AND(OR('Cuadro-de-mando'!$B$4="(Todas)",'Cuadro-de-mando'!$B$4=$A1338),OR('Cuadro-de-mando'!$E$4="(Todas)",'Cuadro-de-mando'!$E$4=$B1338),OR('Cuadro-de-mando'!$H$4="(Todas)",'Cuadro-de-mando'!$H$4=$C1338),OR('Cuadro-de-mando'!$K$4="(Todas)",'Cuadro-de-mando'!$K$4=$E1338),OR('Cuadro-de-mando'!$N$4="(Todos)",'Cuadro-de-mando'!$N$4=$F1338)),1,0))</f>
        <v>1</v>
      </c>
    </row>
    <row r="1339" spans="1:10" x14ac:dyDescent="0.25">
      <c r="A1339" t="str">
        <f>IF(Tienda_1!$A1339="","","Tienda 1")</f>
        <v>Tienda 1</v>
      </c>
      <c r="B1339" t="str">
        <f>IF($A1339="","",Tienda_1!B1339)</f>
        <v>Deportes y diversión</v>
      </c>
      <c r="C1339" t="str">
        <f>IF($A1339="","",Tienda_1!G1339)</f>
        <v>Bogotá</v>
      </c>
      <c r="D1339" t="str">
        <f>IF($A1339="","",Tienda_1!F1339)</f>
        <v>Beatriz Morales</v>
      </c>
      <c r="E1339" t="str">
        <f>IF($A1339="","",Tienda_1!I1339)</f>
        <v>Tarjeta de crédito</v>
      </c>
      <c r="F1339">
        <f>IF($A1339="","",VALUE(RIGHT(Tienda_1!E1339,4)))</f>
        <v>2020</v>
      </c>
      <c r="G1339">
        <f>IF($A1339="","",Tienda_1!C1339)</f>
        <v>626800</v>
      </c>
      <c r="H1339">
        <f>IF($A1339="","",Tienda_1!D1339)</f>
        <v>33600</v>
      </c>
      <c r="I1339">
        <f>IF($A1339="","",Tienda_1!H1339)</f>
        <v>1</v>
      </c>
      <c r="J1339">
        <f>IF($A1339="",0,IF(AND(OR('Cuadro-de-mando'!$B$4="(Todas)",'Cuadro-de-mando'!$B$4=$A1339),OR('Cuadro-de-mando'!$E$4="(Todas)",'Cuadro-de-mando'!$E$4=$B1339),OR('Cuadro-de-mando'!$H$4="(Todas)",'Cuadro-de-mando'!$H$4=$C1339),OR('Cuadro-de-mando'!$K$4="(Todas)",'Cuadro-de-mando'!$K$4=$E1339),OR('Cuadro-de-mando'!$N$4="(Todos)",'Cuadro-de-mando'!$N$4=$F1339)),1,0))</f>
        <v>1</v>
      </c>
    </row>
    <row r="1340" spans="1:10" x14ac:dyDescent="0.25">
      <c r="A1340" t="str">
        <f>IF(Tienda_1!$A1340="","","Tienda 1")</f>
        <v>Tienda 1</v>
      </c>
      <c r="B1340" t="str">
        <f>IF($A1340="","",Tienda_1!B1340)</f>
        <v>Deportes y diversión</v>
      </c>
      <c r="C1340" t="str">
        <f>IF($A1340="","",Tienda_1!G1340)</f>
        <v>Bogotá</v>
      </c>
      <c r="D1340" t="str">
        <f>IF($A1340="","",Tienda_1!F1340)</f>
        <v>Juliana Costa</v>
      </c>
      <c r="E1340" t="str">
        <f>IF($A1340="","",Tienda_1!I1340)</f>
        <v>Nequi</v>
      </c>
      <c r="F1340">
        <f>IF($A1340="","",VALUE(RIGHT(Tienda_1!E1340,4)))</f>
        <v>2022</v>
      </c>
      <c r="G1340">
        <f>IF($A1340="","",Tienda_1!C1340)</f>
        <v>426400</v>
      </c>
      <c r="H1340">
        <f>IF($A1340="","",Tienda_1!D1340)</f>
        <v>23100</v>
      </c>
      <c r="I1340">
        <f>IF($A1340="","",Tienda_1!H1340)</f>
        <v>4</v>
      </c>
      <c r="J1340">
        <f>IF($A1340="",0,IF(AND(OR('Cuadro-de-mando'!$B$4="(Todas)",'Cuadro-de-mando'!$B$4=$A1340),OR('Cuadro-de-mando'!$E$4="(Todas)",'Cuadro-de-mando'!$E$4=$B1340),OR('Cuadro-de-mando'!$H$4="(Todas)",'Cuadro-de-mando'!$H$4=$C1340),OR('Cuadro-de-mando'!$K$4="(Todas)",'Cuadro-de-mando'!$K$4=$E1340),OR('Cuadro-de-mando'!$N$4="(Todos)",'Cuadro-de-mando'!$N$4=$F1340)),1,0))</f>
        <v>1</v>
      </c>
    </row>
    <row r="1341" spans="1:10" x14ac:dyDescent="0.25">
      <c r="A1341" t="str">
        <f>IF(Tienda_1!$A1341="","","Tienda 1")</f>
        <v>Tienda 1</v>
      </c>
      <c r="B1341" t="str">
        <f>IF($A1341="","",Tienda_1!B1341)</f>
        <v>Electrodomésticos</v>
      </c>
      <c r="C1341" t="str">
        <f>IF($A1341="","",Tienda_1!G1341)</f>
        <v>Bogotá</v>
      </c>
      <c r="D1341" t="str">
        <f>IF($A1341="","",Tienda_1!F1341)</f>
        <v>Santiago Silva</v>
      </c>
      <c r="E1341" t="str">
        <f>IF($A1341="","",Tienda_1!I1341)</f>
        <v>Cupón</v>
      </c>
      <c r="F1341">
        <f>IF($A1341="","",VALUE(RIGHT(Tienda_1!E1341,4)))</f>
        <v>2020</v>
      </c>
      <c r="G1341">
        <f>IF($A1341="","",Tienda_1!C1341)</f>
        <v>1243300</v>
      </c>
      <c r="H1341">
        <f>IF($A1341="","",Tienda_1!D1341)</f>
        <v>64400</v>
      </c>
      <c r="I1341">
        <f>IF($A1341="","",Tienda_1!H1341)</f>
        <v>4</v>
      </c>
      <c r="J1341">
        <f>IF($A1341="",0,IF(AND(OR('Cuadro-de-mando'!$B$4="(Todas)",'Cuadro-de-mando'!$B$4=$A1341),OR('Cuadro-de-mando'!$E$4="(Todas)",'Cuadro-de-mando'!$E$4=$B1341),OR('Cuadro-de-mando'!$H$4="(Todas)",'Cuadro-de-mando'!$H$4=$C1341),OR('Cuadro-de-mando'!$K$4="(Todas)",'Cuadro-de-mando'!$K$4=$E1341),OR('Cuadro-de-mando'!$N$4="(Todos)",'Cuadro-de-mando'!$N$4=$F1341)),1,0))</f>
        <v>1</v>
      </c>
    </row>
    <row r="1342" spans="1:10" x14ac:dyDescent="0.25">
      <c r="A1342" t="str">
        <f>IF(Tienda_1!$A1342="","","Tienda 1")</f>
        <v>Tienda 1</v>
      </c>
      <c r="B1342" t="str">
        <f>IF($A1342="","",Tienda_1!B1342)</f>
        <v>Artículos para el hogar</v>
      </c>
      <c r="C1342" t="str">
        <f>IF($A1342="","",Tienda_1!G1342)</f>
        <v>Santa Marta</v>
      </c>
      <c r="D1342" t="str">
        <f>IF($A1342="","",Tienda_1!F1342)</f>
        <v>Camila Rivera</v>
      </c>
      <c r="E1342" t="str">
        <f>IF($A1342="","",Tienda_1!I1342)</f>
        <v>Tarjeta de crédito</v>
      </c>
      <c r="F1342">
        <f>IF($A1342="","",VALUE(RIGHT(Tienda_1!E1342,4)))</f>
        <v>2020</v>
      </c>
      <c r="G1342">
        <f>IF($A1342="","",Tienda_1!C1342)</f>
        <v>107300</v>
      </c>
      <c r="H1342">
        <f>IF($A1342="","",Tienda_1!D1342)</f>
        <v>9100</v>
      </c>
      <c r="I1342">
        <f>IF($A1342="","",Tienda_1!H1342)</f>
        <v>3</v>
      </c>
      <c r="J1342">
        <f>IF($A1342="",0,IF(AND(OR('Cuadro-de-mando'!$B$4="(Todas)",'Cuadro-de-mando'!$B$4=$A1342),OR('Cuadro-de-mando'!$E$4="(Todas)",'Cuadro-de-mando'!$E$4=$B1342),OR('Cuadro-de-mando'!$H$4="(Todas)",'Cuadro-de-mando'!$H$4=$C1342),OR('Cuadro-de-mando'!$K$4="(Todas)",'Cuadro-de-mando'!$K$4=$E1342),OR('Cuadro-de-mando'!$N$4="(Todos)",'Cuadro-de-mando'!$N$4=$F1342)),1,0))</f>
        <v>1</v>
      </c>
    </row>
    <row r="1343" spans="1:10" x14ac:dyDescent="0.25">
      <c r="A1343" t="str">
        <f>IF(Tienda_1!$A1343="","","Tienda 1")</f>
        <v>Tienda 1</v>
      </c>
      <c r="B1343" t="str">
        <f>IF($A1343="","",Tienda_1!B1343)</f>
        <v>Electrodomésticos</v>
      </c>
      <c r="C1343" t="str">
        <f>IF($A1343="","",Tienda_1!G1343)</f>
        <v>Bogotá</v>
      </c>
      <c r="D1343" t="str">
        <f>IF($A1343="","",Tienda_1!F1343)</f>
        <v>Beatriz Morales</v>
      </c>
      <c r="E1343" t="str">
        <f>IF($A1343="","",Tienda_1!I1343)</f>
        <v>Nequi</v>
      </c>
      <c r="F1343">
        <f>IF($A1343="","",VALUE(RIGHT(Tienda_1!E1343,4)))</f>
        <v>2021</v>
      </c>
      <c r="G1343">
        <f>IF($A1343="","",Tienda_1!C1343)</f>
        <v>971200</v>
      </c>
      <c r="H1343">
        <f>IF($A1343="","",Tienda_1!D1343)</f>
        <v>49900</v>
      </c>
      <c r="I1343">
        <f>IF($A1343="","",Tienda_1!H1343)</f>
        <v>5</v>
      </c>
      <c r="J1343">
        <f>IF($A1343="",0,IF(AND(OR('Cuadro-de-mando'!$B$4="(Todas)",'Cuadro-de-mando'!$B$4=$A1343),OR('Cuadro-de-mando'!$E$4="(Todas)",'Cuadro-de-mando'!$E$4=$B1343),OR('Cuadro-de-mando'!$H$4="(Todas)",'Cuadro-de-mando'!$H$4=$C1343),OR('Cuadro-de-mando'!$K$4="(Todas)",'Cuadro-de-mando'!$K$4=$E1343),OR('Cuadro-de-mando'!$N$4="(Todos)",'Cuadro-de-mando'!$N$4=$F1343)),1,0))</f>
        <v>1</v>
      </c>
    </row>
    <row r="1344" spans="1:10" x14ac:dyDescent="0.25">
      <c r="A1344" t="str">
        <f>IF(Tienda_1!$A1344="","","Tienda 1")</f>
        <v>Tienda 1</v>
      </c>
      <c r="B1344" t="str">
        <f>IF($A1344="","",Tienda_1!B1344)</f>
        <v>Electrónicos</v>
      </c>
      <c r="C1344" t="str">
        <f>IF($A1344="","",Tienda_1!G1344)</f>
        <v>Cartagena</v>
      </c>
      <c r="D1344" t="str">
        <f>IF($A1344="","",Tienda_1!F1344)</f>
        <v>Lucas Olivera</v>
      </c>
      <c r="E1344" t="str">
        <f>IF($A1344="","",Tienda_1!I1344)</f>
        <v>Tarjeta de crédito</v>
      </c>
      <c r="F1344">
        <f>IF($A1344="","",VALUE(RIGHT(Tienda_1!E1344,4)))</f>
        <v>2021</v>
      </c>
      <c r="G1344">
        <f>IF($A1344="","",Tienda_1!C1344)</f>
        <v>924800</v>
      </c>
      <c r="H1344">
        <f>IF($A1344="","",Tienda_1!D1344)</f>
        <v>47400</v>
      </c>
      <c r="I1344">
        <f>IF($A1344="","",Tienda_1!H1344)</f>
        <v>4</v>
      </c>
      <c r="J1344">
        <f>IF($A1344="",0,IF(AND(OR('Cuadro-de-mando'!$B$4="(Todas)",'Cuadro-de-mando'!$B$4=$A1344),OR('Cuadro-de-mando'!$E$4="(Todas)",'Cuadro-de-mando'!$E$4=$B1344),OR('Cuadro-de-mando'!$H$4="(Todas)",'Cuadro-de-mando'!$H$4=$C1344),OR('Cuadro-de-mando'!$K$4="(Todas)",'Cuadro-de-mando'!$K$4=$E1344),OR('Cuadro-de-mando'!$N$4="(Todos)",'Cuadro-de-mando'!$N$4=$F1344)),1,0))</f>
        <v>1</v>
      </c>
    </row>
    <row r="1345" spans="1:10" x14ac:dyDescent="0.25">
      <c r="A1345" t="str">
        <f>IF(Tienda_1!$A1345="","","Tienda 1")</f>
        <v>Tienda 1</v>
      </c>
      <c r="B1345" t="str">
        <f>IF($A1345="","",Tienda_1!B1345)</f>
        <v>Electrónicos</v>
      </c>
      <c r="C1345" t="str">
        <f>IF($A1345="","",Tienda_1!G1345)</f>
        <v>Bucaramanga</v>
      </c>
      <c r="D1345" t="str">
        <f>IF($A1345="","",Tienda_1!F1345)</f>
        <v>Ángel Rodriguez</v>
      </c>
      <c r="E1345" t="str">
        <f>IF($A1345="","",Tienda_1!I1345)</f>
        <v>Nequi</v>
      </c>
      <c r="F1345">
        <f>IF($A1345="","",VALUE(RIGHT(Tienda_1!E1345,4)))</f>
        <v>2021</v>
      </c>
      <c r="G1345">
        <f>IF($A1345="","",Tienda_1!C1345)</f>
        <v>1398100</v>
      </c>
      <c r="H1345">
        <f>IF($A1345="","",Tienda_1!D1345)</f>
        <v>72600</v>
      </c>
      <c r="I1345">
        <f>IF($A1345="","",Tienda_1!H1345)</f>
        <v>4</v>
      </c>
      <c r="J1345">
        <f>IF($A1345="",0,IF(AND(OR('Cuadro-de-mando'!$B$4="(Todas)",'Cuadro-de-mando'!$B$4=$A1345),OR('Cuadro-de-mando'!$E$4="(Todas)",'Cuadro-de-mando'!$E$4=$B1345),OR('Cuadro-de-mando'!$H$4="(Todas)",'Cuadro-de-mando'!$H$4=$C1345),OR('Cuadro-de-mando'!$K$4="(Todas)",'Cuadro-de-mando'!$K$4=$E1345),OR('Cuadro-de-mando'!$N$4="(Todos)",'Cuadro-de-mando'!$N$4=$F1345)),1,0))</f>
        <v>1</v>
      </c>
    </row>
    <row r="1346" spans="1:10" x14ac:dyDescent="0.25">
      <c r="A1346" t="str">
        <f>IF(Tienda_1!$A1346="","","Tienda 1")</f>
        <v>Tienda 1</v>
      </c>
      <c r="B1346" t="str">
        <f>IF($A1346="","",Tienda_1!B1346)</f>
        <v>Electrónicos</v>
      </c>
      <c r="C1346" t="str">
        <f>IF($A1346="","",Tienda_1!G1346)</f>
        <v>Cali</v>
      </c>
      <c r="D1346" t="str">
        <f>IF($A1346="","",Tienda_1!F1346)</f>
        <v>Pedro Gomez</v>
      </c>
      <c r="E1346" t="str">
        <f>IF($A1346="","",Tienda_1!I1346)</f>
        <v>Nequi</v>
      </c>
      <c r="F1346">
        <f>IF($A1346="","",VALUE(RIGHT(Tienda_1!E1346,4)))</f>
        <v>2023</v>
      </c>
      <c r="G1346">
        <f>IF($A1346="","",Tienda_1!C1346)</f>
        <v>289000</v>
      </c>
      <c r="H1346">
        <f>IF($A1346="","",Tienda_1!D1346)</f>
        <v>13600</v>
      </c>
      <c r="I1346">
        <f>IF($A1346="","",Tienda_1!H1346)</f>
        <v>5</v>
      </c>
      <c r="J1346">
        <f>IF($A1346="",0,IF(AND(OR('Cuadro-de-mando'!$B$4="(Todas)",'Cuadro-de-mando'!$B$4=$A1346),OR('Cuadro-de-mando'!$E$4="(Todas)",'Cuadro-de-mando'!$E$4=$B1346),OR('Cuadro-de-mando'!$H$4="(Todas)",'Cuadro-de-mando'!$H$4=$C1346),OR('Cuadro-de-mando'!$K$4="(Todas)",'Cuadro-de-mando'!$K$4=$E1346),OR('Cuadro-de-mando'!$N$4="(Todos)",'Cuadro-de-mando'!$N$4=$F1346)),1,0))</f>
        <v>1</v>
      </c>
    </row>
    <row r="1347" spans="1:10" x14ac:dyDescent="0.25">
      <c r="A1347" t="str">
        <f>IF(Tienda_1!$A1347="","","Tienda 1")</f>
        <v>Tienda 1</v>
      </c>
      <c r="B1347" t="str">
        <f>IF($A1347="","",Tienda_1!B1347)</f>
        <v>Juguetes</v>
      </c>
      <c r="C1347" t="str">
        <f>IF($A1347="","",Tienda_1!G1347)</f>
        <v>Bogotá</v>
      </c>
      <c r="D1347" t="str">
        <f>IF($A1347="","",Tienda_1!F1347)</f>
        <v>Blanca Ramirez</v>
      </c>
      <c r="E1347" t="str">
        <f>IF($A1347="","",Tienda_1!I1347)</f>
        <v>Cupón</v>
      </c>
      <c r="F1347">
        <f>IF($A1347="","",VALUE(RIGHT(Tienda_1!E1347,4)))</f>
        <v>2022</v>
      </c>
      <c r="G1347">
        <f>IF($A1347="","",Tienda_1!C1347)</f>
        <v>31500</v>
      </c>
      <c r="H1347">
        <f>IF($A1347="","",Tienda_1!D1347)</f>
        <v>2100</v>
      </c>
      <c r="I1347">
        <f>IF($A1347="","",Tienda_1!H1347)</f>
        <v>5</v>
      </c>
      <c r="J1347">
        <f>IF($A1347="",0,IF(AND(OR('Cuadro-de-mando'!$B$4="(Todas)",'Cuadro-de-mando'!$B$4=$A1347),OR('Cuadro-de-mando'!$E$4="(Todas)",'Cuadro-de-mando'!$E$4=$B1347),OR('Cuadro-de-mando'!$H$4="(Todas)",'Cuadro-de-mando'!$H$4=$C1347),OR('Cuadro-de-mando'!$K$4="(Todas)",'Cuadro-de-mando'!$K$4=$E1347),OR('Cuadro-de-mando'!$N$4="(Todos)",'Cuadro-de-mando'!$N$4=$F1347)),1,0))</f>
        <v>1</v>
      </c>
    </row>
    <row r="1348" spans="1:10" x14ac:dyDescent="0.25">
      <c r="A1348" t="str">
        <f>IF(Tienda_1!$A1348="","","Tienda 1")</f>
        <v>Tienda 1</v>
      </c>
      <c r="B1348" t="str">
        <f>IF($A1348="","",Tienda_1!B1348)</f>
        <v>Electrodomésticos</v>
      </c>
      <c r="C1348" t="str">
        <f>IF($A1348="","",Tienda_1!G1348)</f>
        <v>Bogotá</v>
      </c>
      <c r="D1348" t="str">
        <f>IF($A1348="","",Tienda_1!F1348)</f>
        <v>Camila Rivera</v>
      </c>
      <c r="E1348" t="str">
        <f>IF($A1348="","",Tienda_1!I1348)</f>
        <v>Nequi</v>
      </c>
      <c r="F1348">
        <f>IF($A1348="","",VALUE(RIGHT(Tienda_1!E1348,4)))</f>
        <v>2020</v>
      </c>
      <c r="G1348">
        <f>IF($A1348="","",Tienda_1!C1348)</f>
        <v>1570900</v>
      </c>
      <c r="H1348">
        <f>IF($A1348="","",Tienda_1!D1348)</f>
        <v>84000</v>
      </c>
      <c r="I1348">
        <f>IF($A1348="","",Tienda_1!H1348)</f>
        <v>1</v>
      </c>
      <c r="J1348">
        <f>IF($A1348="",0,IF(AND(OR('Cuadro-de-mando'!$B$4="(Todas)",'Cuadro-de-mando'!$B$4=$A1348),OR('Cuadro-de-mando'!$E$4="(Todas)",'Cuadro-de-mando'!$E$4=$B1348),OR('Cuadro-de-mando'!$H$4="(Todas)",'Cuadro-de-mando'!$H$4=$C1348),OR('Cuadro-de-mando'!$K$4="(Todas)",'Cuadro-de-mando'!$K$4=$E1348),OR('Cuadro-de-mando'!$N$4="(Todos)",'Cuadro-de-mando'!$N$4=$F1348)),1,0))</f>
        <v>1</v>
      </c>
    </row>
    <row r="1349" spans="1:10" x14ac:dyDescent="0.25">
      <c r="A1349" t="str">
        <f>IF(Tienda_1!$A1349="","","Tienda 1")</f>
        <v>Tienda 1</v>
      </c>
      <c r="B1349" t="str">
        <f>IF($A1349="","",Tienda_1!B1349)</f>
        <v>Electrodomésticos</v>
      </c>
      <c r="C1349" t="str">
        <f>IF($A1349="","",Tienda_1!G1349)</f>
        <v>Cali</v>
      </c>
      <c r="D1349" t="str">
        <f>IF($A1349="","",Tienda_1!F1349)</f>
        <v>Maria Alfonso</v>
      </c>
      <c r="E1349" t="str">
        <f>IF($A1349="","",Tienda_1!I1349)</f>
        <v>Tarjeta de crédito</v>
      </c>
      <c r="F1349">
        <f>IF($A1349="","",VALUE(RIGHT(Tienda_1!E1349,4)))</f>
        <v>2022</v>
      </c>
      <c r="G1349">
        <f>IF($A1349="","",Tienda_1!C1349)</f>
        <v>1506400</v>
      </c>
      <c r="H1349">
        <f>IF($A1349="","",Tienda_1!D1349)</f>
        <v>80400</v>
      </c>
      <c r="I1349">
        <f>IF($A1349="","",Tienda_1!H1349)</f>
        <v>5</v>
      </c>
      <c r="J1349">
        <f>IF($A1349="",0,IF(AND(OR('Cuadro-de-mando'!$B$4="(Todas)",'Cuadro-de-mando'!$B$4=$A1349),OR('Cuadro-de-mando'!$E$4="(Todas)",'Cuadro-de-mando'!$E$4=$B1349),OR('Cuadro-de-mando'!$H$4="(Todas)",'Cuadro-de-mando'!$H$4=$C1349),OR('Cuadro-de-mando'!$K$4="(Todas)",'Cuadro-de-mando'!$K$4=$E1349),OR('Cuadro-de-mando'!$N$4="(Todos)",'Cuadro-de-mando'!$N$4=$F1349)),1,0))</f>
        <v>1</v>
      </c>
    </row>
    <row r="1350" spans="1:10" x14ac:dyDescent="0.25">
      <c r="A1350" t="str">
        <f>IF(Tienda_1!$A1350="","","Tienda 1")</f>
        <v>Tienda 1</v>
      </c>
      <c r="B1350" t="str">
        <f>IF($A1350="","",Tienda_1!B1350)</f>
        <v>Muebles</v>
      </c>
      <c r="C1350" t="str">
        <f>IF($A1350="","",Tienda_1!G1350)</f>
        <v>Bogotá</v>
      </c>
      <c r="D1350" t="str">
        <f>IF($A1350="","",Tienda_1!F1350)</f>
        <v>Rafael Acosta</v>
      </c>
      <c r="E1350" t="str">
        <f>IF($A1350="","",Tienda_1!I1350)</f>
        <v>Tarjeta de crédito</v>
      </c>
      <c r="F1350">
        <f>IF($A1350="","",VALUE(RIGHT(Tienda_1!E1350,4)))</f>
        <v>2021</v>
      </c>
      <c r="G1350">
        <f>IF($A1350="","",Tienda_1!C1350)</f>
        <v>223300</v>
      </c>
      <c r="H1350">
        <f>IF($A1350="","",Tienda_1!D1350)</f>
        <v>12100</v>
      </c>
      <c r="I1350">
        <f>IF($A1350="","",Tienda_1!H1350)</f>
        <v>5</v>
      </c>
      <c r="J1350">
        <f>IF($A1350="",0,IF(AND(OR('Cuadro-de-mando'!$B$4="(Todas)",'Cuadro-de-mando'!$B$4=$A1350),OR('Cuadro-de-mando'!$E$4="(Todas)",'Cuadro-de-mando'!$E$4=$B1350),OR('Cuadro-de-mando'!$H$4="(Todas)",'Cuadro-de-mando'!$H$4=$C1350),OR('Cuadro-de-mando'!$K$4="(Todas)",'Cuadro-de-mando'!$K$4=$E1350),OR('Cuadro-de-mando'!$N$4="(Todos)",'Cuadro-de-mando'!$N$4=$F1350)),1,0))</f>
        <v>1</v>
      </c>
    </row>
    <row r="1351" spans="1:10" x14ac:dyDescent="0.25">
      <c r="A1351" t="str">
        <f>IF(Tienda_1!$A1351="","","Tienda 1")</f>
        <v>Tienda 1</v>
      </c>
      <c r="B1351" t="str">
        <f>IF($A1351="","",Tienda_1!B1351)</f>
        <v>Electrodomésticos</v>
      </c>
      <c r="C1351" t="str">
        <f>IF($A1351="","",Tienda_1!G1351)</f>
        <v>Cúcuta</v>
      </c>
      <c r="D1351" t="str">
        <f>IF($A1351="","",Tienda_1!F1351)</f>
        <v>Mariana Herrera</v>
      </c>
      <c r="E1351" t="str">
        <f>IF($A1351="","",Tienda_1!I1351)</f>
        <v>Nequi</v>
      </c>
      <c r="F1351">
        <f>IF($A1351="","",VALUE(RIGHT(Tienda_1!E1351,4)))</f>
        <v>2022</v>
      </c>
      <c r="G1351">
        <f>IF($A1351="","",Tienda_1!C1351)</f>
        <v>1428100</v>
      </c>
      <c r="H1351">
        <f>IF($A1351="","",Tienda_1!D1351)</f>
        <v>76700</v>
      </c>
      <c r="I1351">
        <f>IF($A1351="","",Tienda_1!H1351)</f>
        <v>5</v>
      </c>
      <c r="J1351">
        <f>IF($A1351="",0,IF(AND(OR('Cuadro-de-mando'!$B$4="(Todas)",'Cuadro-de-mando'!$B$4=$A1351),OR('Cuadro-de-mando'!$E$4="(Todas)",'Cuadro-de-mando'!$E$4=$B1351),OR('Cuadro-de-mando'!$H$4="(Todas)",'Cuadro-de-mando'!$H$4=$C1351),OR('Cuadro-de-mando'!$K$4="(Todas)",'Cuadro-de-mando'!$K$4=$E1351),OR('Cuadro-de-mando'!$N$4="(Todos)",'Cuadro-de-mando'!$N$4=$F1351)),1,0))</f>
        <v>1</v>
      </c>
    </row>
    <row r="1352" spans="1:10" x14ac:dyDescent="0.25">
      <c r="A1352" t="str">
        <f>IF(Tienda_1!$A1352="","","Tienda 1")</f>
        <v>Tienda 1</v>
      </c>
      <c r="B1352" t="str">
        <f>IF($A1352="","",Tienda_1!B1352)</f>
        <v>Muebles</v>
      </c>
      <c r="C1352" t="str">
        <f>IF($A1352="","",Tienda_1!G1352)</f>
        <v>Cali</v>
      </c>
      <c r="D1352" t="str">
        <f>IF($A1352="","",Tienda_1!F1352)</f>
        <v>Izabela de León</v>
      </c>
      <c r="E1352" t="str">
        <f>IF($A1352="","",Tienda_1!I1352)</f>
        <v>Tarjeta de crédito</v>
      </c>
      <c r="F1352">
        <f>IF($A1352="","",VALUE(RIGHT(Tienda_1!E1352,4)))</f>
        <v>2021</v>
      </c>
      <c r="G1352">
        <f>IF($A1352="","",Tienda_1!C1352)</f>
        <v>696900</v>
      </c>
      <c r="H1352">
        <f>IF($A1352="","",Tienda_1!D1352)</f>
        <v>35300</v>
      </c>
      <c r="I1352">
        <f>IF($A1352="","",Tienda_1!H1352)</f>
        <v>5</v>
      </c>
      <c r="J1352">
        <f>IF($A1352="",0,IF(AND(OR('Cuadro-de-mando'!$B$4="(Todas)",'Cuadro-de-mando'!$B$4=$A1352),OR('Cuadro-de-mando'!$E$4="(Todas)",'Cuadro-de-mando'!$E$4=$B1352),OR('Cuadro-de-mando'!$H$4="(Todas)",'Cuadro-de-mando'!$H$4=$C1352),OR('Cuadro-de-mando'!$K$4="(Todas)",'Cuadro-de-mando'!$K$4=$E1352),OR('Cuadro-de-mando'!$N$4="(Todos)",'Cuadro-de-mando'!$N$4=$F1352)),1,0))</f>
        <v>1</v>
      </c>
    </row>
    <row r="1353" spans="1:10" x14ac:dyDescent="0.25">
      <c r="A1353" t="str">
        <f>IF(Tienda_1!$A1353="","","Tienda 1")</f>
        <v>Tienda 1</v>
      </c>
      <c r="B1353" t="str">
        <f>IF($A1353="","",Tienda_1!B1353)</f>
        <v>Electrónicos</v>
      </c>
      <c r="C1353" t="str">
        <f>IF($A1353="","",Tienda_1!G1353)</f>
        <v>Cúcuta</v>
      </c>
      <c r="D1353" t="str">
        <f>IF($A1353="","",Tienda_1!F1353)</f>
        <v>Ángel Rodriguez</v>
      </c>
      <c r="E1353" t="str">
        <f>IF($A1353="","",Tienda_1!I1353)</f>
        <v>Nequi</v>
      </c>
      <c r="F1353">
        <f>IF($A1353="","",VALUE(RIGHT(Tienda_1!E1353,4)))</f>
        <v>2023</v>
      </c>
      <c r="G1353">
        <f>IF($A1353="","",Tienda_1!C1353)</f>
        <v>224700</v>
      </c>
      <c r="H1353">
        <f>IF($A1353="","",Tienda_1!D1353)</f>
        <v>14300</v>
      </c>
      <c r="I1353">
        <f>IF($A1353="","",Tienda_1!H1353)</f>
        <v>5</v>
      </c>
      <c r="J1353">
        <f>IF($A1353="",0,IF(AND(OR('Cuadro-de-mando'!$B$4="(Todas)",'Cuadro-de-mando'!$B$4=$A1353),OR('Cuadro-de-mando'!$E$4="(Todas)",'Cuadro-de-mando'!$E$4=$B1353),OR('Cuadro-de-mando'!$H$4="(Todas)",'Cuadro-de-mando'!$H$4=$C1353),OR('Cuadro-de-mando'!$K$4="(Todas)",'Cuadro-de-mando'!$K$4=$E1353),OR('Cuadro-de-mando'!$N$4="(Todos)",'Cuadro-de-mando'!$N$4=$F1353)),1,0))</f>
        <v>1</v>
      </c>
    </row>
    <row r="1354" spans="1:10" x14ac:dyDescent="0.25">
      <c r="A1354" t="str">
        <f>IF(Tienda_1!$A1354="","","Tienda 1")</f>
        <v>Tienda 1</v>
      </c>
      <c r="B1354" t="str">
        <f>IF($A1354="","",Tienda_1!B1354)</f>
        <v>Muebles</v>
      </c>
      <c r="C1354" t="str">
        <f>IF($A1354="","",Tienda_1!G1354)</f>
        <v>Cali</v>
      </c>
      <c r="D1354" t="str">
        <f>IF($A1354="","",Tienda_1!F1354)</f>
        <v>Mariana Herrera</v>
      </c>
      <c r="E1354" t="str">
        <f>IF($A1354="","",Tienda_1!I1354)</f>
        <v>Nequi</v>
      </c>
      <c r="F1354">
        <f>IF($A1354="","",VALUE(RIGHT(Tienda_1!E1354,4)))</f>
        <v>2020</v>
      </c>
      <c r="G1354">
        <f>IF($A1354="","",Tienda_1!C1354)</f>
        <v>278100</v>
      </c>
      <c r="H1354">
        <f>IF($A1354="","",Tienda_1!D1354)</f>
        <v>15000</v>
      </c>
      <c r="I1354">
        <f>IF($A1354="","",Tienda_1!H1354)</f>
        <v>5</v>
      </c>
      <c r="J1354">
        <f>IF($A1354="",0,IF(AND(OR('Cuadro-de-mando'!$B$4="(Todas)",'Cuadro-de-mando'!$B$4=$A1354),OR('Cuadro-de-mando'!$E$4="(Todas)",'Cuadro-de-mando'!$E$4=$B1354),OR('Cuadro-de-mando'!$H$4="(Todas)",'Cuadro-de-mando'!$H$4=$C1354),OR('Cuadro-de-mando'!$K$4="(Todas)",'Cuadro-de-mando'!$K$4=$E1354),OR('Cuadro-de-mando'!$N$4="(Todos)",'Cuadro-de-mando'!$N$4=$F1354)),1,0))</f>
        <v>1</v>
      </c>
    </row>
    <row r="1355" spans="1:10" x14ac:dyDescent="0.25">
      <c r="A1355" t="str">
        <f>IF(Tienda_1!$A1355="","","Tienda 1")</f>
        <v>Tienda 1</v>
      </c>
      <c r="B1355" t="str">
        <f>IF($A1355="","",Tienda_1!B1355)</f>
        <v>Electrodomésticos</v>
      </c>
      <c r="C1355" t="str">
        <f>IF($A1355="","",Tienda_1!G1355)</f>
        <v>Bogotá</v>
      </c>
      <c r="D1355" t="str">
        <f>IF($A1355="","",Tienda_1!F1355)</f>
        <v>Juan Fernandez</v>
      </c>
      <c r="E1355" t="str">
        <f>IF($A1355="","",Tienda_1!I1355)</f>
        <v>Tarjeta de crédito</v>
      </c>
      <c r="F1355">
        <f>IF($A1355="","",VALUE(RIGHT(Tienda_1!E1355,4)))</f>
        <v>2022</v>
      </c>
      <c r="G1355">
        <f>IF($A1355="","",Tienda_1!C1355)</f>
        <v>622000</v>
      </c>
      <c r="H1355">
        <f>IF($A1355="","",Tienda_1!D1355)</f>
        <v>33800</v>
      </c>
      <c r="I1355">
        <f>IF($A1355="","",Tienda_1!H1355)</f>
        <v>5</v>
      </c>
      <c r="J1355">
        <f>IF($A1355="",0,IF(AND(OR('Cuadro-de-mando'!$B$4="(Todas)",'Cuadro-de-mando'!$B$4=$A1355),OR('Cuadro-de-mando'!$E$4="(Todas)",'Cuadro-de-mando'!$E$4=$B1355),OR('Cuadro-de-mando'!$H$4="(Todas)",'Cuadro-de-mando'!$H$4=$C1355),OR('Cuadro-de-mando'!$K$4="(Todas)",'Cuadro-de-mando'!$K$4=$E1355),OR('Cuadro-de-mando'!$N$4="(Todos)",'Cuadro-de-mando'!$N$4=$F1355)),1,0))</f>
        <v>1</v>
      </c>
    </row>
    <row r="1356" spans="1:10" x14ac:dyDescent="0.25">
      <c r="A1356" t="str">
        <f>IF(Tienda_1!$A1356="","","Tienda 1")</f>
        <v>Tienda 1</v>
      </c>
      <c r="B1356" t="str">
        <f>IF($A1356="","",Tienda_1!B1356)</f>
        <v>Instrumentos musicales</v>
      </c>
      <c r="C1356" t="str">
        <f>IF($A1356="","",Tienda_1!G1356)</f>
        <v>Medellín</v>
      </c>
      <c r="D1356" t="str">
        <f>IF($A1356="","",Tienda_1!F1356)</f>
        <v>Felipe Santos</v>
      </c>
      <c r="E1356" t="str">
        <f>IF($A1356="","",Tienda_1!I1356)</f>
        <v>Nequi</v>
      </c>
      <c r="F1356">
        <f>IF($A1356="","",VALUE(RIGHT(Tienda_1!E1356,4)))</f>
        <v>2021</v>
      </c>
      <c r="G1356">
        <f>IF($A1356="","",Tienda_1!C1356)</f>
        <v>730500</v>
      </c>
      <c r="H1356">
        <f>IF($A1356="","",Tienda_1!D1356)</f>
        <v>39300</v>
      </c>
      <c r="I1356">
        <f>IF($A1356="","",Tienda_1!H1356)</f>
        <v>5</v>
      </c>
      <c r="J1356">
        <f>IF($A1356="",0,IF(AND(OR('Cuadro-de-mando'!$B$4="(Todas)",'Cuadro-de-mando'!$B$4=$A1356),OR('Cuadro-de-mando'!$E$4="(Todas)",'Cuadro-de-mando'!$E$4=$B1356),OR('Cuadro-de-mando'!$H$4="(Todas)",'Cuadro-de-mando'!$H$4=$C1356),OR('Cuadro-de-mando'!$K$4="(Todas)",'Cuadro-de-mando'!$K$4=$E1356),OR('Cuadro-de-mando'!$N$4="(Todos)",'Cuadro-de-mando'!$N$4=$F1356)),1,0))</f>
        <v>1</v>
      </c>
    </row>
    <row r="1357" spans="1:10" x14ac:dyDescent="0.25">
      <c r="A1357" t="str">
        <f>IF(Tienda_1!$A1357="","","Tienda 1")</f>
        <v>Tienda 1</v>
      </c>
      <c r="B1357" t="str">
        <f>IF($A1357="","",Tienda_1!B1357)</f>
        <v>Electrónicos</v>
      </c>
      <c r="C1357" t="str">
        <f>IF($A1357="","",Tienda_1!G1357)</f>
        <v>Bogotá</v>
      </c>
      <c r="D1357" t="str">
        <f>IF($A1357="","",Tienda_1!F1357)</f>
        <v>Felipe Santos</v>
      </c>
      <c r="E1357" t="str">
        <f>IF($A1357="","",Tienda_1!I1357)</f>
        <v>Tarjeta de crédito</v>
      </c>
      <c r="F1357">
        <f>IF($A1357="","",VALUE(RIGHT(Tienda_1!E1357,4)))</f>
        <v>2021</v>
      </c>
      <c r="G1357">
        <f>IF($A1357="","",Tienda_1!C1357)</f>
        <v>1095900</v>
      </c>
      <c r="H1357">
        <f>IF($A1357="","",Tienda_1!D1357)</f>
        <v>56500</v>
      </c>
      <c r="I1357">
        <f>IF($A1357="","",Tienda_1!H1357)</f>
        <v>5</v>
      </c>
      <c r="J1357">
        <f>IF($A1357="",0,IF(AND(OR('Cuadro-de-mando'!$B$4="(Todas)",'Cuadro-de-mando'!$B$4=$A1357),OR('Cuadro-de-mando'!$E$4="(Todas)",'Cuadro-de-mando'!$E$4=$B1357),OR('Cuadro-de-mando'!$H$4="(Todas)",'Cuadro-de-mando'!$H$4=$C1357),OR('Cuadro-de-mando'!$K$4="(Todas)",'Cuadro-de-mando'!$K$4=$E1357),OR('Cuadro-de-mando'!$N$4="(Todos)",'Cuadro-de-mando'!$N$4=$F1357)),1,0))</f>
        <v>1</v>
      </c>
    </row>
    <row r="1358" spans="1:10" x14ac:dyDescent="0.25">
      <c r="A1358" t="str">
        <f>IF(Tienda_1!$A1358="","","Tienda 1")</f>
        <v>Tienda 1</v>
      </c>
      <c r="B1358" t="str">
        <f>IF($A1358="","",Tienda_1!B1358)</f>
        <v>Juguetes</v>
      </c>
      <c r="C1358" t="str">
        <f>IF($A1358="","",Tienda_1!G1358)</f>
        <v>Bogotá</v>
      </c>
      <c r="D1358" t="str">
        <f>IF($A1358="","",Tienda_1!F1358)</f>
        <v>Blanca Ramirez</v>
      </c>
      <c r="E1358" t="str">
        <f>IF($A1358="","",Tienda_1!I1358)</f>
        <v>Tarjeta de crédito</v>
      </c>
      <c r="F1358">
        <f>IF($A1358="","",VALUE(RIGHT(Tienda_1!E1358,4)))</f>
        <v>2020</v>
      </c>
      <c r="G1358">
        <f>IF($A1358="","",Tienda_1!C1358)</f>
        <v>15000</v>
      </c>
      <c r="H1358">
        <f>IF($A1358="","",Tienda_1!D1358)</f>
        <v>1000</v>
      </c>
      <c r="I1358">
        <f>IF($A1358="","",Tienda_1!H1358)</f>
        <v>4</v>
      </c>
      <c r="J1358">
        <f>IF($A1358="",0,IF(AND(OR('Cuadro-de-mando'!$B$4="(Todas)",'Cuadro-de-mando'!$B$4=$A1358),OR('Cuadro-de-mando'!$E$4="(Todas)",'Cuadro-de-mando'!$E$4=$B1358),OR('Cuadro-de-mando'!$H$4="(Todas)",'Cuadro-de-mando'!$H$4=$C1358),OR('Cuadro-de-mando'!$K$4="(Todas)",'Cuadro-de-mando'!$K$4=$E1358),OR('Cuadro-de-mando'!$N$4="(Todos)",'Cuadro-de-mando'!$N$4=$F1358)),1,0))</f>
        <v>1</v>
      </c>
    </row>
    <row r="1359" spans="1:10" x14ac:dyDescent="0.25">
      <c r="A1359" t="str">
        <f>IF(Tienda_1!$A1359="","","Tienda 1")</f>
        <v>Tienda 1</v>
      </c>
      <c r="B1359" t="str">
        <f>IF($A1359="","",Tienda_1!B1359)</f>
        <v>Electrodomésticos</v>
      </c>
      <c r="C1359" t="str">
        <f>IF($A1359="","",Tienda_1!G1359)</f>
        <v>Bogotá</v>
      </c>
      <c r="D1359" t="str">
        <f>IF($A1359="","",Tienda_1!F1359)</f>
        <v>Camila Rivera</v>
      </c>
      <c r="E1359" t="str">
        <f>IF($A1359="","",Tienda_1!I1359)</f>
        <v>Tarjeta de crédito</v>
      </c>
      <c r="F1359">
        <f>IF($A1359="","",VALUE(RIGHT(Tienda_1!E1359,4)))</f>
        <v>2022</v>
      </c>
      <c r="G1359">
        <f>IF($A1359="","",Tienda_1!C1359)</f>
        <v>1324300</v>
      </c>
      <c r="H1359">
        <f>IF($A1359="","",Tienda_1!D1359)</f>
        <v>75200</v>
      </c>
      <c r="I1359">
        <f>IF($A1359="","",Tienda_1!H1359)</f>
        <v>5</v>
      </c>
      <c r="J1359">
        <f>IF($A1359="",0,IF(AND(OR('Cuadro-de-mando'!$B$4="(Todas)",'Cuadro-de-mando'!$B$4=$A1359),OR('Cuadro-de-mando'!$E$4="(Todas)",'Cuadro-de-mando'!$E$4=$B1359),OR('Cuadro-de-mando'!$H$4="(Todas)",'Cuadro-de-mando'!$H$4=$C1359),OR('Cuadro-de-mando'!$K$4="(Todas)",'Cuadro-de-mando'!$K$4=$E1359),OR('Cuadro-de-mando'!$N$4="(Todos)",'Cuadro-de-mando'!$N$4=$F1359)),1,0))</f>
        <v>1</v>
      </c>
    </row>
    <row r="1360" spans="1:10" x14ac:dyDescent="0.25">
      <c r="A1360" t="str">
        <f>IF(Tienda_1!$A1360="","","Tienda 1")</f>
        <v>Tienda 1</v>
      </c>
      <c r="B1360" t="str">
        <f>IF($A1360="","",Tienda_1!B1360)</f>
        <v>Muebles</v>
      </c>
      <c r="C1360" t="str">
        <f>IF($A1360="","",Tienda_1!G1360)</f>
        <v>Medellín</v>
      </c>
      <c r="D1360" t="str">
        <f>IF($A1360="","",Tienda_1!F1360)</f>
        <v>Juan Fernandez</v>
      </c>
      <c r="E1360" t="str">
        <f>IF($A1360="","",Tienda_1!I1360)</f>
        <v>Tarjeta de crédito</v>
      </c>
      <c r="F1360">
        <f>IF($A1360="","",VALUE(RIGHT(Tienda_1!E1360,4)))</f>
        <v>2023</v>
      </c>
      <c r="G1360">
        <f>IF($A1360="","",Tienda_1!C1360)</f>
        <v>252500</v>
      </c>
      <c r="H1360">
        <f>IF($A1360="","",Tienda_1!D1360)</f>
        <v>14100</v>
      </c>
      <c r="I1360">
        <f>IF($A1360="","",Tienda_1!H1360)</f>
        <v>5</v>
      </c>
      <c r="J1360">
        <f>IF($A1360="",0,IF(AND(OR('Cuadro-de-mando'!$B$4="(Todas)",'Cuadro-de-mando'!$B$4=$A1360),OR('Cuadro-de-mando'!$E$4="(Todas)",'Cuadro-de-mando'!$E$4=$B1360),OR('Cuadro-de-mando'!$H$4="(Todas)",'Cuadro-de-mando'!$H$4=$C1360),OR('Cuadro-de-mando'!$K$4="(Todas)",'Cuadro-de-mando'!$K$4=$E1360),OR('Cuadro-de-mando'!$N$4="(Todos)",'Cuadro-de-mando'!$N$4=$F1360)),1,0))</f>
        <v>1</v>
      </c>
    </row>
    <row r="1361" spans="1:10" x14ac:dyDescent="0.25">
      <c r="A1361" t="str">
        <f>IF(Tienda_1!$A1361="","","Tienda 1")</f>
        <v>Tienda 1</v>
      </c>
      <c r="B1361" t="str">
        <f>IF($A1361="","",Tienda_1!B1361)</f>
        <v>Juguetes</v>
      </c>
      <c r="C1361" t="str">
        <f>IF($A1361="","",Tienda_1!G1361)</f>
        <v>Cali</v>
      </c>
      <c r="D1361" t="str">
        <f>IF($A1361="","",Tienda_1!F1361)</f>
        <v>Rafael Acosta</v>
      </c>
      <c r="E1361" t="str">
        <f>IF($A1361="","",Tienda_1!I1361)</f>
        <v>Tarjeta de crédito</v>
      </c>
      <c r="F1361">
        <f>IF($A1361="","",VALUE(RIGHT(Tienda_1!E1361,4)))</f>
        <v>2023</v>
      </c>
      <c r="G1361">
        <f>IF($A1361="","",Tienda_1!C1361)</f>
        <v>12600</v>
      </c>
      <c r="H1361">
        <f>IF($A1361="","",Tienda_1!D1361)</f>
        <v>3000</v>
      </c>
      <c r="I1361">
        <f>IF($A1361="","",Tienda_1!H1361)</f>
        <v>4</v>
      </c>
      <c r="J1361">
        <f>IF($A1361="",0,IF(AND(OR('Cuadro-de-mando'!$B$4="(Todas)",'Cuadro-de-mando'!$B$4=$A1361),OR('Cuadro-de-mando'!$E$4="(Todas)",'Cuadro-de-mando'!$E$4=$B1361),OR('Cuadro-de-mando'!$H$4="(Todas)",'Cuadro-de-mando'!$H$4=$C1361),OR('Cuadro-de-mando'!$K$4="(Todas)",'Cuadro-de-mando'!$K$4=$E1361),OR('Cuadro-de-mando'!$N$4="(Todos)",'Cuadro-de-mando'!$N$4=$F1361)),1,0))</f>
        <v>1</v>
      </c>
    </row>
    <row r="1362" spans="1:10" x14ac:dyDescent="0.25">
      <c r="A1362" t="str">
        <f>IF(Tienda_1!$A1362="","","Tienda 1")</f>
        <v>Tienda 1</v>
      </c>
      <c r="B1362" t="str">
        <f>IF($A1362="","",Tienda_1!B1362)</f>
        <v>Deportes y diversión</v>
      </c>
      <c r="C1362" t="str">
        <f>IF($A1362="","",Tienda_1!G1362)</f>
        <v>Medellín</v>
      </c>
      <c r="D1362" t="str">
        <f>IF($A1362="","",Tienda_1!F1362)</f>
        <v>Pedro Gomez</v>
      </c>
      <c r="E1362" t="str">
        <f>IF($A1362="","",Tienda_1!I1362)</f>
        <v>Nequi</v>
      </c>
      <c r="F1362">
        <f>IF($A1362="","",VALUE(RIGHT(Tienda_1!E1362,4)))</f>
        <v>2021</v>
      </c>
      <c r="G1362">
        <f>IF($A1362="","",Tienda_1!C1362)</f>
        <v>105800</v>
      </c>
      <c r="H1362">
        <f>IF($A1362="","",Tienda_1!D1362)</f>
        <v>3800</v>
      </c>
      <c r="I1362">
        <f>IF($A1362="","",Tienda_1!H1362)</f>
        <v>3</v>
      </c>
      <c r="J1362">
        <f>IF($A1362="",0,IF(AND(OR('Cuadro-de-mando'!$B$4="(Todas)",'Cuadro-de-mando'!$B$4=$A1362),OR('Cuadro-de-mando'!$E$4="(Todas)",'Cuadro-de-mando'!$E$4=$B1362),OR('Cuadro-de-mando'!$H$4="(Todas)",'Cuadro-de-mando'!$H$4=$C1362),OR('Cuadro-de-mando'!$K$4="(Todas)",'Cuadro-de-mando'!$K$4=$E1362),OR('Cuadro-de-mando'!$N$4="(Todos)",'Cuadro-de-mando'!$N$4=$F1362)),1,0))</f>
        <v>1</v>
      </c>
    </row>
    <row r="1363" spans="1:10" x14ac:dyDescent="0.25">
      <c r="A1363" t="str">
        <f>IF(Tienda_1!$A1363="","","Tienda 1")</f>
        <v>Tienda 1</v>
      </c>
      <c r="B1363" t="str">
        <f>IF($A1363="","",Tienda_1!B1363)</f>
        <v>Muebles</v>
      </c>
      <c r="C1363" t="str">
        <f>IF($A1363="","",Tienda_1!G1363)</f>
        <v>Pereira</v>
      </c>
      <c r="D1363" t="str">
        <f>IF($A1363="","",Tienda_1!F1363)</f>
        <v>Rafael Acosta</v>
      </c>
      <c r="E1363" t="str">
        <f>IF($A1363="","",Tienda_1!I1363)</f>
        <v>Cupón</v>
      </c>
      <c r="F1363">
        <f>IF($A1363="","",VALUE(RIGHT(Tienda_1!E1363,4)))</f>
        <v>2022</v>
      </c>
      <c r="G1363">
        <f>IF($A1363="","",Tienda_1!C1363)</f>
        <v>178900</v>
      </c>
      <c r="H1363">
        <f>IF($A1363="","",Tienda_1!D1363)</f>
        <v>7700</v>
      </c>
      <c r="I1363">
        <f>IF($A1363="","",Tienda_1!H1363)</f>
        <v>2</v>
      </c>
      <c r="J1363">
        <f>IF($A1363="",0,IF(AND(OR('Cuadro-de-mando'!$B$4="(Todas)",'Cuadro-de-mando'!$B$4=$A1363),OR('Cuadro-de-mando'!$E$4="(Todas)",'Cuadro-de-mando'!$E$4=$B1363),OR('Cuadro-de-mando'!$H$4="(Todas)",'Cuadro-de-mando'!$H$4=$C1363),OR('Cuadro-de-mando'!$K$4="(Todas)",'Cuadro-de-mando'!$K$4=$E1363),OR('Cuadro-de-mando'!$N$4="(Todos)",'Cuadro-de-mando'!$N$4=$F1363)),1,0))</f>
        <v>1</v>
      </c>
    </row>
    <row r="1364" spans="1:10" x14ac:dyDescent="0.25">
      <c r="A1364" t="str">
        <f>IF(Tienda_1!$A1364="","","Tienda 1")</f>
        <v>Tienda 1</v>
      </c>
      <c r="B1364" t="str">
        <f>IF($A1364="","",Tienda_1!B1364)</f>
        <v>Electrodomésticos</v>
      </c>
      <c r="C1364" t="str">
        <f>IF($A1364="","",Tienda_1!G1364)</f>
        <v>Medellín</v>
      </c>
      <c r="D1364" t="str">
        <f>IF($A1364="","",Tienda_1!F1364)</f>
        <v>Juliana Costa</v>
      </c>
      <c r="E1364" t="str">
        <f>IF($A1364="","",Tienda_1!I1364)</f>
        <v>Nequi</v>
      </c>
      <c r="F1364">
        <f>IF($A1364="","",VALUE(RIGHT(Tienda_1!E1364,4)))</f>
        <v>2021</v>
      </c>
      <c r="G1364">
        <f>IF($A1364="","",Tienda_1!C1364)</f>
        <v>520000</v>
      </c>
      <c r="H1364">
        <f>IF($A1364="","",Tienda_1!D1364)</f>
        <v>25900</v>
      </c>
      <c r="I1364">
        <f>IF($A1364="","",Tienda_1!H1364)</f>
        <v>5</v>
      </c>
      <c r="J1364">
        <f>IF($A1364="",0,IF(AND(OR('Cuadro-de-mando'!$B$4="(Todas)",'Cuadro-de-mando'!$B$4=$A1364),OR('Cuadro-de-mando'!$E$4="(Todas)",'Cuadro-de-mando'!$E$4=$B1364),OR('Cuadro-de-mando'!$H$4="(Todas)",'Cuadro-de-mando'!$H$4=$C1364),OR('Cuadro-de-mando'!$K$4="(Todas)",'Cuadro-de-mando'!$K$4=$E1364),OR('Cuadro-de-mando'!$N$4="(Todos)",'Cuadro-de-mando'!$N$4=$F1364)),1,0))</f>
        <v>1</v>
      </c>
    </row>
    <row r="1365" spans="1:10" x14ac:dyDescent="0.25">
      <c r="A1365" t="str">
        <f>IF(Tienda_1!$A1365="","","Tienda 1")</f>
        <v>Tienda 1</v>
      </c>
      <c r="B1365" t="str">
        <f>IF($A1365="","",Tienda_1!B1365)</f>
        <v>Muebles</v>
      </c>
      <c r="C1365" t="str">
        <f>IF($A1365="","",Tienda_1!G1365)</f>
        <v>Medellín</v>
      </c>
      <c r="D1365" t="str">
        <f>IF($A1365="","",Tienda_1!F1365)</f>
        <v>Camila Rivera</v>
      </c>
      <c r="E1365" t="str">
        <f>IF($A1365="","",Tienda_1!I1365)</f>
        <v>Tarjeta de crédito</v>
      </c>
      <c r="F1365">
        <f>IF($A1365="","",VALUE(RIGHT(Tienda_1!E1365,4)))</f>
        <v>2020</v>
      </c>
      <c r="G1365">
        <f>IF($A1365="","",Tienda_1!C1365)</f>
        <v>260600</v>
      </c>
      <c r="H1365">
        <f>IF($A1365="","",Tienda_1!D1365)</f>
        <v>15100</v>
      </c>
      <c r="I1365">
        <f>IF($A1365="","",Tienda_1!H1365)</f>
        <v>4</v>
      </c>
      <c r="J1365">
        <f>IF($A1365="",0,IF(AND(OR('Cuadro-de-mando'!$B$4="(Todas)",'Cuadro-de-mando'!$B$4=$A1365),OR('Cuadro-de-mando'!$E$4="(Todas)",'Cuadro-de-mando'!$E$4=$B1365),OR('Cuadro-de-mando'!$H$4="(Todas)",'Cuadro-de-mando'!$H$4=$C1365),OR('Cuadro-de-mando'!$K$4="(Todas)",'Cuadro-de-mando'!$K$4=$E1365),OR('Cuadro-de-mando'!$N$4="(Todos)",'Cuadro-de-mando'!$N$4=$F1365)),1,0))</f>
        <v>1</v>
      </c>
    </row>
    <row r="1366" spans="1:10" x14ac:dyDescent="0.25">
      <c r="A1366" t="str">
        <f>IF(Tienda_1!$A1366="","","Tienda 1")</f>
        <v>Tienda 1</v>
      </c>
      <c r="B1366" t="str">
        <f>IF($A1366="","",Tienda_1!B1366)</f>
        <v>Electrónicos</v>
      </c>
      <c r="C1366" t="str">
        <f>IF($A1366="","",Tienda_1!G1366)</f>
        <v>Cali</v>
      </c>
      <c r="D1366" t="str">
        <f>IF($A1366="","",Tienda_1!F1366)</f>
        <v>Juan Fernandez</v>
      </c>
      <c r="E1366" t="str">
        <f>IF($A1366="","",Tienda_1!I1366)</f>
        <v>Tarjeta de crédito</v>
      </c>
      <c r="F1366">
        <f>IF($A1366="","",VALUE(RIGHT(Tienda_1!E1366,4)))</f>
        <v>2021</v>
      </c>
      <c r="G1366">
        <f>IF($A1366="","",Tienda_1!C1366)</f>
        <v>102500</v>
      </c>
      <c r="H1366">
        <f>IF($A1366="","",Tienda_1!D1366)</f>
        <v>3600</v>
      </c>
      <c r="I1366">
        <f>IF($A1366="","",Tienda_1!H1366)</f>
        <v>5</v>
      </c>
      <c r="J1366">
        <f>IF($A1366="",0,IF(AND(OR('Cuadro-de-mando'!$B$4="(Todas)",'Cuadro-de-mando'!$B$4=$A1366),OR('Cuadro-de-mando'!$E$4="(Todas)",'Cuadro-de-mando'!$E$4=$B1366),OR('Cuadro-de-mando'!$H$4="(Todas)",'Cuadro-de-mando'!$H$4=$C1366),OR('Cuadro-de-mando'!$K$4="(Todas)",'Cuadro-de-mando'!$K$4=$E1366),OR('Cuadro-de-mando'!$N$4="(Todos)",'Cuadro-de-mando'!$N$4=$F1366)),1,0))</f>
        <v>1</v>
      </c>
    </row>
    <row r="1367" spans="1:10" x14ac:dyDescent="0.25">
      <c r="A1367" t="str">
        <f>IF(Tienda_1!$A1367="","","Tienda 1")</f>
        <v>Tienda 1</v>
      </c>
      <c r="B1367" t="str">
        <f>IF($A1367="","",Tienda_1!B1367)</f>
        <v>Electrónicos</v>
      </c>
      <c r="C1367" t="str">
        <f>IF($A1367="","",Tienda_1!G1367)</f>
        <v>Barranquilla</v>
      </c>
      <c r="D1367" t="str">
        <f>IF($A1367="","",Tienda_1!F1367)</f>
        <v>Ángel Rodriguez</v>
      </c>
      <c r="E1367" t="str">
        <f>IF($A1367="","",Tienda_1!I1367)</f>
        <v>Tarjeta de crédito</v>
      </c>
      <c r="F1367">
        <f>IF($A1367="","",VALUE(RIGHT(Tienda_1!E1367,4)))</f>
        <v>2022</v>
      </c>
      <c r="G1367">
        <f>IF($A1367="","",Tienda_1!C1367)</f>
        <v>289300</v>
      </c>
      <c r="H1367">
        <f>IF($A1367="","",Tienda_1!D1367)</f>
        <v>13600</v>
      </c>
      <c r="I1367">
        <f>IF($A1367="","",Tienda_1!H1367)</f>
        <v>5</v>
      </c>
      <c r="J1367">
        <f>IF($A1367="",0,IF(AND(OR('Cuadro-de-mando'!$B$4="(Todas)",'Cuadro-de-mando'!$B$4=$A1367),OR('Cuadro-de-mando'!$E$4="(Todas)",'Cuadro-de-mando'!$E$4=$B1367),OR('Cuadro-de-mando'!$H$4="(Todas)",'Cuadro-de-mando'!$H$4=$C1367),OR('Cuadro-de-mando'!$K$4="(Todas)",'Cuadro-de-mando'!$K$4=$E1367),OR('Cuadro-de-mando'!$N$4="(Todos)",'Cuadro-de-mando'!$N$4=$F1367)),1,0))</f>
        <v>1</v>
      </c>
    </row>
    <row r="1368" spans="1:10" x14ac:dyDescent="0.25">
      <c r="A1368" t="str">
        <f>IF(Tienda_1!$A1368="","","Tienda 1")</f>
        <v>Tienda 1</v>
      </c>
      <c r="B1368" t="str">
        <f>IF($A1368="","",Tienda_1!B1368)</f>
        <v>Electrónicos</v>
      </c>
      <c r="C1368" t="str">
        <f>IF($A1368="","",Tienda_1!G1368)</f>
        <v>Bogotá</v>
      </c>
      <c r="D1368" t="str">
        <f>IF($A1368="","",Tienda_1!F1368)</f>
        <v>Santiago Silva</v>
      </c>
      <c r="E1368" t="str">
        <f>IF($A1368="","",Tienda_1!I1368)</f>
        <v>Nequi</v>
      </c>
      <c r="F1368">
        <f>IF($A1368="","",VALUE(RIGHT(Tienda_1!E1368,4)))</f>
        <v>2021</v>
      </c>
      <c r="G1368">
        <f>IF($A1368="","",Tienda_1!C1368)</f>
        <v>2249400</v>
      </c>
      <c r="H1368">
        <f>IF($A1368="","",Tienda_1!D1368)</f>
        <v>118000</v>
      </c>
      <c r="I1368">
        <f>IF($A1368="","",Tienda_1!H1368)</f>
        <v>4</v>
      </c>
      <c r="J1368">
        <f>IF($A1368="",0,IF(AND(OR('Cuadro-de-mando'!$B$4="(Todas)",'Cuadro-de-mando'!$B$4=$A1368),OR('Cuadro-de-mando'!$E$4="(Todas)",'Cuadro-de-mando'!$E$4=$B1368),OR('Cuadro-de-mando'!$H$4="(Todas)",'Cuadro-de-mando'!$H$4=$C1368),OR('Cuadro-de-mando'!$K$4="(Todas)",'Cuadro-de-mando'!$K$4=$E1368),OR('Cuadro-de-mando'!$N$4="(Todos)",'Cuadro-de-mando'!$N$4=$F1368)),1,0))</f>
        <v>1</v>
      </c>
    </row>
    <row r="1369" spans="1:10" x14ac:dyDescent="0.25">
      <c r="A1369" t="str">
        <f>IF(Tienda_1!$A1369="","","Tienda 1")</f>
        <v>Tienda 1</v>
      </c>
      <c r="B1369" t="str">
        <f>IF($A1369="","",Tienda_1!B1369)</f>
        <v>Electrónicos</v>
      </c>
      <c r="C1369" t="str">
        <f>IF($A1369="","",Tienda_1!G1369)</f>
        <v>Bogotá</v>
      </c>
      <c r="D1369" t="str">
        <f>IF($A1369="","",Tienda_1!F1369)</f>
        <v>Blanca Ramirez</v>
      </c>
      <c r="E1369" t="str">
        <f>IF($A1369="","",Tienda_1!I1369)</f>
        <v>Tarjeta de crédito</v>
      </c>
      <c r="F1369">
        <f>IF($A1369="","",VALUE(RIGHT(Tienda_1!E1369,4)))</f>
        <v>2021</v>
      </c>
      <c r="G1369">
        <f>IF($A1369="","",Tienda_1!C1369)</f>
        <v>2636500</v>
      </c>
      <c r="H1369">
        <f>IF($A1369="","",Tienda_1!D1369)</f>
        <v>138600</v>
      </c>
      <c r="I1369">
        <f>IF($A1369="","",Tienda_1!H1369)</f>
        <v>4</v>
      </c>
      <c r="J1369">
        <f>IF($A1369="",0,IF(AND(OR('Cuadro-de-mando'!$B$4="(Todas)",'Cuadro-de-mando'!$B$4=$A1369),OR('Cuadro-de-mando'!$E$4="(Todas)",'Cuadro-de-mando'!$E$4=$B1369),OR('Cuadro-de-mando'!$H$4="(Todas)",'Cuadro-de-mando'!$H$4=$C1369),OR('Cuadro-de-mando'!$K$4="(Todas)",'Cuadro-de-mando'!$K$4=$E1369),OR('Cuadro-de-mando'!$N$4="(Todos)",'Cuadro-de-mando'!$N$4=$F1369)),1,0))</f>
        <v>1</v>
      </c>
    </row>
    <row r="1370" spans="1:10" x14ac:dyDescent="0.25">
      <c r="A1370" t="str">
        <f>IF(Tienda_1!$A1370="","","Tienda 1")</f>
        <v>Tienda 1</v>
      </c>
      <c r="B1370" t="str">
        <f>IF($A1370="","",Tienda_1!B1370)</f>
        <v>Deportes y diversión</v>
      </c>
      <c r="C1370" t="str">
        <f>IF($A1370="","",Tienda_1!G1370)</f>
        <v>Medellín</v>
      </c>
      <c r="D1370" t="str">
        <f>IF($A1370="","",Tienda_1!F1370)</f>
        <v>Juliana Costa</v>
      </c>
      <c r="E1370" t="str">
        <f>IF($A1370="","",Tienda_1!I1370)</f>
        <v>Tarjeta de crédito</v>
      </c>
      <c r="F1370">
        <f>IF($A1370="","",VALUE(RIGHT(Tienda_1!E1370,4)))</f>
        <v>2022</v>
      </c>
      <c r="G1370">
        <f>IF($A1370="","",Tienda_1!C1370)</f>
        <v>524500</v>
      </c>
      <c r="H1370">
        <f>IF($A1370="","",Tienda_1!D1370)</f>
        <v>28100</v>
      </c>
      <c r="I1370">
        <f>IF($A1370="","",Tienda_1!H1370)</f>
        <v>5</v>
      </c>
      <c r="J1370">
        <f>IF($A1370="",0,IF(AND(OR('Cuadro-de-mando'!$B$4="(Todas)",'Cuadro-de-mando'!$B$4=$A1370),OR('Cuadro-de-mando'!$E$4="(Todas)",'Cuadro-de-mando'!$E$4=$B1370),OR('Cuadro-de-mando'!$H$4="(Todas)",'Cuadro-de-mando'!$H$4=$C1370),OR('Cuadro-de-mando'!$K$4="(Todas)",'Cuadro-de-mando'!$K$4=$E1370),OR('Cuadro-de-mando'!$N$4="(Todos)",'Cuadro-de-mando'!$N$4=$F1370)),1,0))</f>
        <v>1</v>
      </c>
    </row>
    <row r="1371" spans="1:10" x14ac:dyDescent="0.25">
      <c r="A1371" t="str">
        <f>IF(Tienda_1!$A1371="","","Tienda 1")</f>
        <v>Tienda 1</v>
      </c>
      <c r="B1371" t="str">
        <f>IF($A1371="","",Tienda_1!B1371)</f>
        <v>Electrodomésticos</v>
      </c>
      <c r="C1371" t="str">
        <f>IF($A1371="","",Tienda_1!G1371)</f>
        <v>Cali</v>
      </c>
      <c r="D1371" t="str">
        <f>IF($A1371="","",Tienda_1!F1371)</f>
        <v>Maria Alfonso</v>
      </c>
      <c r="E1371" t="str">
        <f>IF($A1371="","",Tienda_1!I1371)</f>
        <v>Tarjeta de crédito</v>
      </c>
      <c r="F1371">
        <f>IF($A1371="","",VALUE(RIGHT(Tienda_1!E1371,4)))</f>
        <v>2022</v>
      </c>
      <c r="G1371">
        <f>IF($A1371="","",Tienda_1!C1371)</f>
        <v>2356900</v>
      </c>
      <c r="H1371">
        <f>IF($A1371="","",Tienda_1!D1371)</f>
        <v>123700</v>
      </c>
      <c r="I1371">
        <f>IF($A1371="","",Tienda_1!H1371)</f>
        <v>5</v>
      </c>
      <c r="J1371">
        <f>IF($A1371="",0,IF(AND(OR('Cuadro-de-mando'!$B$4="(Todas)",'Cuadro-de-mando'!$B$4=$A1371),OR('Cuadro-de-mando'!$E$4="(Todas)",'Cuadro-de-mando'!$E$4=$B1371),OR('Cuadro-de-mando'!$H$4="(Todas)",'Cuadro-de-mando'!$H$4=$C1371),OR('Cuadro-de-mando'!$K$4="(Todas)",'Cuadro-de-mando'!$K$4=$E1371),OR('Cuadro-de-mando'!$N$4="(Todos)",'Cuadro-de-mando'!$N$4=$F1371)),1,0))</f>
        <v>1</v>
      </c>
    </row>
    <row r="1372" spans="1:10" x14ac:dyDescent="0.25">
      <c r="A1372" t="str">
        <f>IF(Tienda_1!$A1372="","","Tienda 1")</f>
        <v>Tienda 1</v>
      </c>
      <c r="B1372" t="str">
        <f>IF($A1372="","",Tienda_1!B1372)</f>
        <v>Muebles</v>
      </c>
      <c r="C1372" t="str">
        <f>IF($A1372="","",Tienda_1!G1372)</f>
        <v>Bogotá</v>
      </c>
      <c r="D1372" t="str">
        <f>IF($A1372="","",Tienda_1!F1372)</f>
        <v>Juliana Costa</v>
      </c>
      <c r="E1372" t="str">
        <f>IF($A1372="","",Tienda_1!I1372)</f>
        <v>Tarjeta de crédito</v>
      </c>
      <c r="F1372">
        <f>IF($A1372="","",VALUE(RIGHT(Tienda_1!E1372,4)))</f>
        <v>2023</v>
      </c>
      <c r="G1372">
        <f>IF($A1372="","",Tienda_1!C1372)</f>
        <v>233400</v>
      </c>
      <c r="H1372">
        <f>IF($A1372="","",Tienda_1!D1372)</f>
        <v>17100</v>
      </c>
      <c r="I1372">
        <f>IF($A1372="","",Tienda_1!H1372)</f>
        <v>2</v>
      </c>
      <c r="J1372">
        <f>IF($A1372="",0,IF(AND(OR('Cuadro-de-mando'!$B$4="(Todas)",'Cuadro-de-mando'!$B$4=$A1372),OR('Cuadro-de-mando'!$E$4="(Todas)",'Cuadro-de-mando'!$E$4=$B1372),OR('Cuadro-de-mando'!$H$4="(Todas)",'Cuadro-de-mando'!$H$4=$C1372),OR('Cuadro-de-mando'!$K$4="(Todas)",'Cuadro-de-mando'!$K$4=$E1372),OR('Cuadro-de-mando'!$N$4="(Todos)",'Cuadro-de-mando'!$N$4=$F1372)),1,0))</f>
        <v>1</v>
      </c>
    </row>
    <row r="1373" spans="1:10" x14ac:dyDescent="0.25">
      <c r="A1373" t="str">
        <f>IF(Tienda_1!$A1373="","","Tienda 1")</f>
        <v>Tienda 1</v>
      </c>
      <c r="B1373" t="str">
        <f>IF($A1373="","",Tienda_1!B1373)</f>
        <v>Juguetes</v>
      </c>
      <c r="C1373" t="str">
        <f>IF($A1373="","",Tienda_1!G1373)</f>
        <v>Bogotá</v>
      </c>
      <c r="D1373" t="str">
        <f>IF($A1373="","",Tienda_1!F1373)</f>
        <v>Juan Fernandez</v>
      </c>
      <c r="E1373" t="str">
        <f>IF($A1373="","",Tienda_1!I1373)</f>
        <v>Tarjeta de crédito</v>
      </c>
      <c r="F1373">
        <f>IF($A1373="","",VALUE(RIGHT(Tienda_1!E1373,4)))</f>
        <v>2021</v>
      </c>
      <c r="G1373">
        <f>IF($A1373="","",Tienda_1!C1373)</f>
        <v>143000</v>
      </c>
      <c r="H1373">
        <f>IF($A1373="","",Tienda_1!D1373)</f>
        <v>5800</v>
      </c>
      <c r="I1373">
        <f>IF($A1373="","",Tienda_1!H1373)</f>
        <v>5</v>
      </c>
      <c r="J1373">
        <f>IF($A1373="",0,IF(AND(OR('Cuadro-de-mando'!$B$4="(Todas)",'Cuadro-de-mando'!$B$4=$A1373),OR('Cuadro-de-mando'!$E$4="(Todas)",'Cuadro-de-mando'!$E$4=$B1373),OR('Cuadro-de-mando'!$H$4="(Todas)",'Cuadro-de-mando'!$H$4=$C1373),OR('Cuadro-de-mando'!$K$4="(Todas)",'Cuadro-de-mando'!$K$4=$E1373),OR('Cuadro-de-mando'!$N$4="(Todos)",'Cuadro-de-mando'!$N$4=$F1373)),1,0))</f>
        <v>1</v>
      </c>
    </row>
    <row r="1374" spans="1:10" x14ac:dyDescent="0.25">
      <c r="A1374" t="str">
        <f>IF(Tienda_1!$A1374="","","Tienda 1")</f>
        <v>Tienda 1</v>
      </c>
      <c r="B1374" t="str">
        <f>IF($A1374="","",Tienda_1!B1374)</f>
        <v>Electrónicos</v>
      </c>
      <c r="C1374" t="str">
        <f>IF($A1374="","",Tienda_1!G1374)</f>
        <v>Medellín</v>
      </c>
      <c r="D1374" t="str">
        <f>IF($A1374="","",Tienda_1!F1374)</f>
        <v>Felipe Santos</v>
      </c>
      <c r="E1374" t="str">
        <f>IF($A1374="","",Tienda_1!I1374)</f>
        <v>Nequi</v>
      </c>
      <c r="F1374">
        <f>IF($A1374="","",VALUE(RIGHT(Tienda_1!E1374,4)))</f>
        <v>2023</v>
      </c>
      <c r="G1374">
        <f>IF($A1374="","",Tienda_1!C1374)</f>
        <v>1824500</v>
      </c>
      <c r="H1374">
        <f>IF($A1374="","",Tienda_1!D1374)</f>
        <v>95300</v>
      </c>
      <c r="I1374">
        <f>IF($A1374="","",Tienda_1!H1374)</f>
        <v>4</v>
      </c>
      <c r="J1374">
        <f>IF($A1374="",0,IF(AND(OR('Cuadro-de-mando'!$B$4="(Todas)",'Cuadro-de-mando'!$B$4=$A1374),OR('Cuadro-de-mando'!$E$4="(Todas)",'Cuadro-de-mando'!$E$4=$B1374),OR('Cuadro-de-mando'!$H$4="(Todas)",'Cuadro-de-mando'!$H$4=$C1374),OR('Cuadro-de-mando'!$K$4="(Todas)",'Cuadro-de-mando'!$K$4=$E1374),OR('Cuadro-de-mando'!$N$4="(Todos)",'Cuadro-de-mando'!$N$4=$F1374)),1,0))</f>
        <v>1</v>
      </c>
    </row>
    <row r="1375" spans="1:10" x14ac:dyDescent="0.25">
      <c r="A1375" t="str">
        <f>IF(Tienda_1!$A1375="","","Tienda 1")</f>
        <v>Tienda 1</v>
      </c>
      <c r="B1375" t="str">
        <f>IF($A1375="","",Tienda_1!B1375)</f>
        <v>Juguetes</v>
      </c>
      <c r="C1375" t="str">
        <f>IF($A1375="","",Tienda_1!G1375)</f>
        <v>Cali</v>
      </c>
      <c r="D1375" t="str">
        <f>IF($A1375="","",Tienda_1!F1375)</f>
        <v>Rafael Acosta</v>
      </c>
      <c r="E1375" t="str">
        <f>IF($A1375="","",Tienda_1!I1375)</f>
        <v>Tarjeta de crédito</v>
      </c>
      <c r="F1375">
        <f>IF($A1375="","",VALUE(RIGHT(Tienda_1!E1375,4)))</f>
        <v>2021</v>
      </c>
      <c r="G1375">
        <f>IF($A1375="","",Tienda_1!C1375)</f>
        <v>115200</v>
      </c>
      <c r="H1375">
        <f>IF($A1375="","",Tienda_1!D1375)</f>
        <v>6300</v>
      </c>
      <c r="I1375">
        <f>IF($A1375="","",Tienda_1!H1375)</f>
        <v>5</v>
      </c>
      <c r="J1375">
        <f>IF($A1375="",0,IF(AND(OR('Cuadro-de-mando'!$B$4="(Todas)",'Cuadro-de-mando'!$B$4=$A1375),OR('Cuadro-de-mando'!$E$4="(Todas)",'Cuadro-de-mando'!$E$4=$B1375),OR('Cuadro-de-mando'!$H$4="(Todas)",'Cuadro-de-mando'!$H$4=$C1375),OR('Cuadro-de-mando'!$K$4="(Todas)",'Cuadro-de-mando'!$K$4=$E1375),OR('Cuadro-de-mando'!$N$4="(Todos)",'Cuadro-de-mando'!$N$4=$F1375)),1,0))</f>
        <v>1</v>
      </c>
    </row>
    <row r="1376" spans="1:10" x14ac:dyDescent="0.25">
      <c r="A1376" t="str">
        <f>IF(Tienda_1!$A1376="","","Tienda 1")</f>
        <v>Tienda 1</v>
      </c>
      <c r="B1376" t="str">
        <f>IF($A1376="","",Tienda_1!B1376)</f>
        <v>Artículos para el hogar</v>
      </c>
      <c r="C1376" t="str">
        <f>IF($A1376="","",Tienda_1!G1376)</f>
        <v>Medellín</v>
      </c>
      <c r="D1376" t="str">
        <f>IF($A1376="","",Tienda_1!F1376)</f>
        <v>Mariana Herrera</v>
      </c>
      <c r="E1376" t="str">
        <f>IF($A1376="","",Tienda_1!I1376)</f>
        <v>Tarjeta de crédito</v>
      </c>
      <c r="F1376">
        <f>IF($A1376="","",VALUE(RIGHT(Tienda_1!E1376,4)))</f>
        <v>2022</v>
      </c>
      <c r="G1376">
        <f>IF($A1376="","",Tienda_1!C1376)</f>
        <v>41400</v>
      </c>
      <c r="H1376">
        <f>IF($A1376="","",Tienda_1!D1376)</f>
        <v>2400</v>
      </c>
      <c r="I1376">
        <f>IF($A1376="","",Tienda_1!H1376)</f>
        <v>1</v>
      </c>
      <c r="J1376">
        <f>IF($A1376="",0,IF(AND(OR('Cuadro-de-mando'!$B$4="(Todas)",'Cuadro-de-mando'!$B$4=$A1376),OR('Cuadro-de-mando'!$E$4="(Todas)",'Cuadro-de-mando'!$E$4=$B1376),OR('Cuadro-de-mando'!$H$4="(Todas)",'Cuadro-de-mando'!$H$4=$C1376),OR('Cuadro-de-mando'!$K$4="(Todas)",'Cuadro-de-mando'!$K$4=$E1376),OR('Cuadro-de-mando'!$N$4="(Todos)",'Cuadro-de-mando'!$N$4=$F1376)),1,0))</f>
        <v>1</v>
      </c>
    </row>
    <row r="1377" spans="1:10" x14ac:dyDescent="0.25">
      <c r="A1377" t="str">
        <f>IF(Tienda_1!$A1377="","","Tienda 1")</f>
        <v>Tienda 1</v>
      </c>
      <c r="B1377" t="str">
        <f>IF($A1377="","",Tienda_1!B1377)</f>
        <v>Deportes y diversión</v>
      </c>
      <c r="C1377" t="str">
        <f>IF($A1377="","",Tienda_1!G1377)</f>
        <v>Bogotá</v>
      </c>
      <c r="D1377" t="str">
        <f>IF($A1377="","",Tienda_1!F1377)</f>
        <v>Juliana Costa</v>
      </c>
      <c r="E1377" t="str">
        <f>IF($A1377="","",Tienda_1!I1377)</f>
        <v>Tarjeta de crédito</v>
      </c>
      <c r="F1377">
        <f>IF($A1377="","",VALUE(RIGHT(Tienda_1!E1377,4)))</f>
        <v>2021</v>
      </c>
      <c r="G1377">
        <f>IF($A1377="","",Tienda_1!C1377)</f>
        <v>49500</v>
      </c>
      <c r="H1377">
        <f>IF($A1377="","",Tienda_1!D1377)</f>
        <v>2800</v>
      </c>
      <c r="I1377">
        <f>IF($A1377="","",Tienda_1!H1377)</f>
        <v>5</v>
      </c>
      <c r="J1377">
        <f>IF($A1377="",0,IF(AND(OR('Cuadro-de-mando'!$B$4="(Todas)",'Cuadro-de-mando'!$B$4=$A1377),OR('Cuadro-de-mando'!$E$4="(Todas)",'Cuadro-de-mando'!$E$4=$B1377),OR('Cuadro-de-mando'!$H$4="(Todas)",'Cuadro-de-mando'!$H$4=$C1377),OR('Cuadro-de-mando'!$K$4="(Todas)",'Cuadro-de-mando'!$K$4=$E1377),OR('Cuadro-de-mando'!$N$4="(Todos)",'Cuadro-de-mando'!$N$4=$F1377)),1,0))</f>
        <v>1</v>
      </c>
    </row>
    <row r="1378" spans="1:10" x14ac:dyDescent="0.25">
      <c r="A1378" t="str">
        <f>IF(Tienda_1!$A1378="","","Tienda 1")</f>
        <v>Tienda 1</v>
      </c>
      <c r="B1378" t="str">
        <f>IF($A1378="","",Tienda_1!B1378)</f>
        <v>Muebles</v>
      </c>
      <c r="C1378" t="str">
        <f>IF($A1378="","",Tienda_1!G1378)</f>
        <v>Bogotá</v>
      </c>
      <c r="D1378" t="str">
        <f>IF($A1378="","",Tienda_1!F1378)</f>
        <v>Izabela de León</v>
      </c>
      <c r="E1378" t="str">
        <f>IF($A1378="","",Tienda_1!I1378)</f>
        <v>Tarjeta de crédito</v>
      </c>
      <c r="F1378">
        <f>IF($A1378="","",VALUE(RIGHT(Tienda_1!E1378,4)))</f>
        <v>2022</v>
      </c>
      <c r="G1378">
        <f>IF($A1378="","",Tienda_1!C1378)</f>
        <v>613600</v>
      </c>
      <c r="H1378">
        <f>IF($A1378="","",Tienda_1!D1378)</f>
        <v>33100</v>
      </c>
      <c r="I1378">
        <f>IF($A1378="","",Tienda_1!H1378)</f>
        <v>1</v>
      </c>
      <c r="J1378">
        <f>IF($A1378="",0,IF(AND(OR('Cuadro-de-mando'!$B$4="(Todas)",'Cuadro-de-mando'!$B$4=$A1378),OR('Cuadro-de-mando'!$E$4="(Todas)",'Cuadro-de-mando'!$E$4=$B1378),OR('Cuadro-de-mando'!$H$4="(Todas)",'Cuadro-de-mando'!$H$4=$C1378),OR('Cuadro-de-mando'!$K$4="(Todas)",'Cuadro-de-mando'!$K$4=$E1378),OR('Cuadro-de-mando'!$N$4="(Todos)",'Cuadro-de-mando'!$N$4=$F1378)),1,0))</f>
        <v>1</v>
      </c>
    </row>
    <row r="1379" spans="1:10" x14ac:dyDescent="0.25">
      <c r="A1379" t="str">
        <f>IF(Tienda_1!$A1379="","","Tienda 1")</f>
        <v>Tienda 1</v>
      </c>
      <c r="B1379" t="str">
        <f>IF($A1379="","",Tienda_1!B1379)</f>
        <v>Juguetes</v>
      </c>
      <c r="C1379" t="str">
        <f>IF($A1379="","",Tienda_1!G1379)</f>
        <v>Bogotá</v>
      </c>
      <c r="D1379" t="str">
        <f>IF($A1379="","",Tienda_1!F1379)</f>
        <v>Blanca Ramirez</v>
      </c>
      <c r="E1379" t="str">
        <f>IF($A1379="","",Tienda_1!I1379)</f>
        <v>Tarjeta de crédito</v>
      </c>
      <c r="F1379">
        <f>IF($A1379="","",VALUE(RIGHT(Tienda_1!E1379,4)))</f>
        <v>2020</v>
      </c>
      <c r="G1379">
        <f>IF($A1379="","",Tienda_1!C1379)</f>
        <v>18600</v>
      </c>
      <c r="H1379">
        <f>IF($A1379="","",Tienda_1!D1379)</f>
        <v>0</v>
      </c>
      <c r="I1379">
        <f>IF($A1379="","",Tienda_1!H1379)</f>
        <v>5</v>
      </c>
      <c r="J1379">
        <f>IF($A1379="",0,IF(AND(OR('Cuadro-de-mando'!$B$4="(Todas)",'Cuadro-de-mando'!$B$4=$A1379),OR('Cuadro-de-mando'!$E$4="(Todas)",'Cuadro-de-mando'!$E$4=$B1379),OR('Cuadro-de-mando'!$H$4="(Todas)",'Cuadro-de-mando'!$H$4=$C1379),OR('Cuadro-de-mando'!$K$4="(Todas)",'Cuadro-de-mando'!$K$4=$E1379),OR('Cuadro-de-mando'!$N$4="(Todos)",'Cuadro-de-mando'!$N$4=$F1379)),1,0))</f>
        <v>1</v>
      </c>
    </row>
    <row r="1380" spans="1:10" x14ac:dyDescent="0.25">
      <c r="A1380" t="str">
        <f>IF(Tienda_1!$A1380="","","Tienda 1")</f>
        <v>Tienda 1</v>
      </c>
      <c r="B1380" t="str">
        <f>IF($A1380="","",Tienda_1!B1380)</f>
        <v>Muebles</v>
      </c>
      <c r="C1380" t="str">
        <f>IF($A1380="","",Tienda_1!G1380)</f>
        <v>Bogotá</v>
      </c>
      <c r="D1380" t="str">
        <f>IF($A1380="","",Tienda_1!F1380)</f>
        <v>Juliana Costa</v>
      </c>
      <c r="E1380" t="str">
        <f>IF($A1380="","",Tienda_1!I1380)</f>
        <v>Tarjeta de crédito</v>
      </c>
      <c r="F1380">
        <f>IF($A1380="","",VALUE(RIGHT(Tienda_1!E1380,4)))</f>
        <v>2020</v>
      </c>
      <c r="G1380">
        <f>IF($A1380="","",Tienda_1!C1380)</f>
        <v>489200</v>
      </c>
      <c r="H1380">
        <f>IF($A1380="","",Tienda_1!D1380)</f>
        <v>24200</v>
      </c>
      <c r="I1380">
        <f>IF($A1380="","",Tienda_1!H1380)</f>
        <v>1</v>
      </c>
      <c r="J1380">
        <f>IF($A1380="",0,IF(AND(OR('Cuadro-de-mando'!$B$4="(Todas)",'Cuadro-de-mando'!$B$4=$A1380),OR('Cuadro-de-mando'!$E$4="(Todas)",'Cuadro-de-mando'!$E$4=$B1380),OR('Cuadro-de-mando'!$H$4="(Todas)",'Cuadro-de-mando'!$H$4=$C1380),OR('Cuadro-de-mando'!$K$4="(Todas)",'Cuadro-de-mando'!$K$4=$E1380),OR('Cuadro-de-mando'!$N$4="(Todos)",'Cuadro-de-mando'!$N$4=$F1380)),1,0))</f>
        <v>1</v>
      </c>
    </row>
    <row r="1381" spans="1:10" x14ac:dyDescent="0.25">
      <c r="A1381" t="str">
        <f>IF(Tienda_1!$A1381="","","Tienda 1")</f>
        <v>Tienda 1</v>
      </c>
      <c r="B1381" t="str">
        <f>IF($A1381="","",Tienda_1!B1381)</f>
        <v>Electrónicos</v>
      </c>
      <c r="C1381" t="str">
        <f>IF($A1381="","",Tienda_1!G1381)</f>
        <v>Medellín</v>
      </c>
      <c r="D1381" t="str">
        <f>IF($A1381="","",Tienda_1!F1381)</f>
        <v>Maria Alfonso</v>
      </c>
      <c r="E1381" t="str">
        <f>IF($A1381="","",Tienda_1!I1381)</f>
        <v>Tarjeta de crédito</v>
      </c>
      <c r="F1381">
        <f>IF($A1381="","",VALUE(RIGHT(Tienda_1!E1381,4)))</f>
        <v>2023</v>
      </c>
      <c r="G1381">
        <f>IF($A1381="","",Tienda_1!C1381)</f>
        <v>1873500</v>
      </c>
      <c r="H1381">
        <f>IF($A1381="","",Tienda_1!D1381)</f>
        <v>97900</v>
      </c>
      <c r="I1381">
        <f>IF($A1381="","",Tienda_1!H1381)</f>
        <v>5</v>
      </c>
      <c r="J1381">
        <f>IF($A1381="",0,IF(AND(OR('Cuadro-de-mando'!$B$4="(Todas)",'Cuadro-de-mando'!$B$4=$A1381),OR('Cuadro-de-mando'!$E$4="(Todas)",'Cuadro-de-mando'!$E$4=$B1381),OR('Cuadro-de-mando'!$H$4="(Todas)",'Cuadro-de-mando'!$H$4=$C1381),OR('Cuadro-de-mando'!$K$4="(Todas)",'Cuadro-de-mando'!$K$4=$E1381),OR('Cuadro-de-mando'!$N$4="(Todos)",'Cuadro-de-mando'!$N$4=$F1381)),1,0))</f>
        <v>1</v>
      </c>
    </row>
    <row r="1382" spans="1:10" x14ac:dyDescent="0.25">
      <c r="A1382" t="str">
        <f>IF(Tienda_1!$A1382="","","Tienda 1")</f>
        <v>Tienda 1</v>
      </c>
      <c r="B1382" t="str">
        <f>IF($A1382="","",Tienda_1!B1382)</f>
        <v>Electrónicos</v>
      </c>
      <c r="C1382" t="str">
        <f>IF($A1382="","",Tienda_1!G1382)</f>
        <v>Pereira</v>
      </c>
      <c r="D1382" t="str">
        <f>IF($A1382="","",Tienda_1!F1382)</f>
        <v>Juan Fernandez</v>
      </c>
      <c r="E1382" t="str">
        <f>IF($A1382="","",Tienda_1!I1382)</f>
        <v>Tarjeta de crédito</v>
      </c>
      <c r="F1382">
        <f>IF($A1382="","",VALUE(RIGHT(Tienda_1!E1382,4)))</f>
        <v>2021</v>
      </c>
      <c r="G1382">
        <f>IF($A1382="","",Tienda_1!C1382)</f>
        <v>1300600</v>
      </c>
      <c r="H1382">
        <f>IF($A1382="","",Tienda_1!D1382)</f>
        <v>73900</v>
      </c>
      <c r="I1382">
        <f>IF($A1382="","",Tienda_1!H1382)</f>
        <v>4</v>
      </c>
      <c r="J1382">
        <f>IF($A1382="",0,IF(AND(OR('Cuadro-de-mando'!$B$4="(Todas)",'Cuadro-de-mando'!$B$4=$A1382),OR('Cuadro-de-mando'!$E$4="(Todas)",'Cuadro-de-mando'!$E$4=$B1382),OR('Cuadro-de-mando'!$H$4="(Todas)",'Cuadro-de-mando'!$H$4=$C1382),OR('Cuadro-de-mando'!$K$4="(Todas)",'Cuadro-de-mando'!$K$4=$E1382),OR('Cuadro-de-mando'!$N$4="(Todos)",'Cuadro-de-mando'!$N$4=$F1382)),1,0))</f>
        <v>1</v>
      </c>
    </row>
    <row r="1383" spans="1:10" x14ac:dyDescent="0.25">
      <c r="A1383" t="str">
        <f>IF(Tienda_1!$A1383="","","Tienda 1")</f>
        <v>Tienda 1</v>
      </c>
      <c r="B1383" t="str">
        <f>IF($A1383="","",Tienda_1!B1383)</f>
        <v>Artículos para el hogar</v>
      </c>
      <c r="C1383" t="str">
        <f>IF($A1383="","",Tienda_1!G1383)</f>
        <v>Riohacha</v>
      </c>
      <c r="D1383" t="str">
        <f>IF($A1383="","",Tienda_1!F1383)</f>
        <v>Rafael Acosta</v>
      </c>
      <c r="E1383" t="str">
        <f>IF($A1383="","",Tienda_1!I1383)</f>
        <v>Tarjeta de crédito</v>
      </c>
      <c r="F1383">
        <f>IF($A1383="","",VALUE(RIGHT(Tienda_1!E1383,4)))</f>
        <v>2020</v>
      </c>
      <c r="G1383">
        <f>IF($A1383="","",Tienda_1!C1383)</f>
        <v>54300</v>
      </c>
      <c r="H1383">
        <f>IF($A1383="","",Tienda_1!D1383)</f>
        <v>3300</v>
      </c>
      <c r="I1383">
        <f>IF($A1383="","",Tienda_1!H1383)</f>
        <v>1</v>
      </c>
      <c r="J1383">
        <f>IF($A1383="",0,IF(AND(OR('Cuadro-de-mando'!$B$4="(Todas)",'Cuadro-de-mando'!$B$4=$A1383),OR('Cuadro-de-mando'!$E$4="(Todas)",'Cuadro-de-mando'!$E$4=$B1383),OR('Cuadro-de-mando'!$H$4="(Todas)",'Cuadro-de-mando'!$H$4=$C1383),OR('Cuadro-de-mando'!$K$4="(Todas)",'Cuadro-de-mando'!$K$4=$E1383),OR('Cuadro-de-mando'!$N$4="(Todos)",'Cuadro-de-mando'!$N$4=$F1383)),1,0))</f>
        <v>1</v>
      </c>
    </row>
    <row r="1384" spans="1:10" x14ac:dyDescent="0.25">
      <c r="A1384" t="str">
        <f>IF(Tienda_1!$A1384="","","Tienda 1")</f>
        <v>Tienda 1</v>
      </c>
      <c r="B1384" t="str">
        <f>IF($A1384="","",Tienda_1!B1384)</f>
        <v>Electrónicos</v>
      </c>
      <c r="C1384" t="str">
        <f>IF($A1384="","",Tienda_1!G1384)</f>
        <v>Cali</v>
      </c>
      <c r="D1384" t="str">
        <f>IF($A1384="","",Tienda_1!F1384)</f>
        <v>Beatriz Morales</v>
      </c>
      <c r="E1384" t="str">
        <f>IF($A1384="","",Tienda_1!I1384)</f>
        <v>Cupón</v>
      </c>
      <c r="F1384">
        <f>IF($A1384="","",VALUE(RIGHT(Tienda_1!E1384,4)))</f>
        <v>2020</v>
      </c>
      <c r="G1384">
        <f>IF($A1384="","",Tienda_1!C1384)</f>
        <v>1846600</v>
      </c>
      <c r="H1384">
        <f>IF($A1384="","",Tienda_1!D1384)</f>
        <v>96500</v>
      </c>
      <c r="I1384">
        <f>IF($A1384="","",Tienda_1!H1384)</f>
        <v>5</v>
      </c>
      <c r="J1384">
        <f>IF($A1384="",0,IF(AND(OR('Cuadro-de-mando'!$B$4="(Todas)",'Cuadro-de-mando'!$B$4=$A1384),OR('Cuadro-de-mando'!$E$4="(Todas)",'Cuadro-de-mando'!$E$4=$B1384),OR('Cuadro-de-mando'!$H$4="(Todas)",'Cuadro-de-mando'!$H$4=$C1384),OR('Cuadro-de-mando'!$K$4="(Todas)",'Cuadro-de-mando'!$K$4=$E1384),OR('Cuadro-de-mando'!$N$4="(Todos)",'Cuadro-de-mando'!$N$4=$F1384)),1,0))</f>
        <v>1</v>
      </c>
    </row>
    <row r="1385" spans="1:10" x14ac:dyDescent="0.25">
      <c r="A1385" t="str">
        <f>IF(Tienda_1!$A1385="","","Tienda 1")</f>
        <v>Tienda 1</v>
      </c>
      <c r="B1385" t="str">
        <f>IF($A1385="","",Tienda_1!B1385)</f>
        <v>Electrónicos</v>
      </c>
      <c r="C1385" t="str">
        <f>IF($A1385="","",Tienda_1!G1385)</f>
        <v>Bogotá</v>
      </c>
      <c r="D1385" t="str">
        <f>IF($A1385="","",Tienda_1!F1385)</f>
        <v>Camila Rivera</v>
      </c>
      <c r="E1385" t="str">
        <f>IF($A1385="","",Tienda_1!I1385)</f>
        <v>Tarjeta de crédito</v>
      </c>
      <c r="F1385">
        <f>IF($A1385="","",VALUE(RIGHT(Tienda_1!E1385,4)))</f>
        <v>2021</v>
      </c>
      <c r="G1385">
        <f>IF($A1385="","",Tienda_1!C1385)</f>
        <v>951000</v>
      </c>
      <c r="H1385">
        <f>IF($A1385="","",Tienda_1!D1385)</f>
        <v>55400</v>
      </c>
      <c r="I1385">
        <f>IF($A1385="","",Tienda_1!H1385)</f>
        <v>3</v>
      </c>
      <c r="J1385">
        <f>IF($A1385="",0,IF(AND(OR('Cuadro-de-mando'!$B$4="(Todas)",'Cuadro-de-mando'!$B$4=$A1385),OR('Cuadro-de-mando'!$E$4="(Todas)",'Cuadro-de-mando'!$E$4=$B1385),OR('Cuadro-de-mando'!$H$4="(Todas)",'Cuadro-de-mando'!$H$4=$C1385),OR('Cuadro-de-mando'!$K$4="(Todas)",'Cuadro-de-mando'!$K$4=$E1385),OR('Cuadro-de-mando'!$N$4="(Todos)",'Cuadro-de-mando'!$N$4=$F1385)),1,0))</f>
        <v>1</v>
      </c>
    </row>
    <row r="1386" spans="1:10" x14ac:dyDescent="0.25">
      <c r="A1386" t="str">
        <f>IF(Tienda_1!$A1386="","","Tienda 1")</f>
        <v>Tienda 1</v>
      </c>
      <c r="B1386" t="str">
        <f>IF($A1386="","",Tienda_1!B1386)</f>
        <v>Electrónicos</v>
      </c>
      <c r="C1386" t="str">
        <f>IF($A1386="","",Tienda_1!G1386)</f>
        <v>Bogotá</v>
      </c>
      <c r="D1386" t="str">
        <f>IF($A1386="","",Tienda_1!F1386)</f>
        <v>Mariana Herrera</v>
      </c>
      <c r="E1386" t="str">
        <f>IF($A1386="","",Tienda_1!I1386)</f>
        <v>Tarjeta de crédito</v>
      </c>
      <c r="F1386">
        <f>IF($A1386="","",VALUE(RIGHT(Tienda_1!E1386,4)))</f>
        <v>2021</v>
      </c>
      <c r="G1386">
        <f>IF($A1386="","",Tienda_1!C1386)</f>
        <v>1818400</v>
      </c>
      <c r="H1386">
        <f>IF($A1386="","",Tienda_1!D1386)</f>
        <v>97500</v>
      </c>
      <c r="I1386">
        <f>IF($A1386="","",Tienda_1!H1386)</f>
        <v>5</v>
      </c>
      <c r="J1386">
        <f>IF($A1386="",0,IF(AND(OR('Cuadro-de-mando'!$B$4="(Todas)",'Cuadro-de-mando'!$B$4=$A1386),OR('Cuadro-de-mando'!$E$4="(Todas)",'Cuadro-de-mando'!$E$4=$B1386),OR('Cuadro-de-mando'!$H$4="(Todas)",'Cuadro-de-mando'!$H$4=$C1386),OR('Cuadro-de-mando'!$K$4="(Todas)",'Cuadro-de-mando'!$K$4=$E1386),OR('Cuadro-de-mando'!$N$4="(Todos)",'Cuadro-de-mando'!$N$4=$F1386)),1,0))</f>
        <v>1</v>
      </c>
    </row>
    <row r="1387" spans="1:10" x14ac:dyDescent="0.25">
      <c r="A1387" t="str">
        <f>IF(Tienda_1!$A1387="","","Tienda 1")</f>
        <v>Tienda 1</v>
      </c>
      <c r="B1387" t="str">
        <f>IF($A1387="","",Tienda_1!B1387)</f>
        <v>Muebles</v>
      </c>
      <c r="C1387" t="str">
        <f>IF($A1387="","",Tienda_1!G1387)</f>
        <v>Medellín</v>
      </c>
      <c r="D1387" t="str">
        <f>IF($A1387="","",Tienda_1!F1387)</f>
        <v>Juliana Costa</v>
      </c>
      <c r="E1387" t="str">
        <f>IF($A1387="","",Tienda_1!I1387)</f>
        <v>Tarjeta de crédito</v>
      </c>
      <c r="F1387">
        <f>IF($A1387="","",VALUE(RIGHT(Tienda_1!E1387,4)))</f>
        <v>2021</v>
      </c>
      <c r="G1387">
        <f>IF($A1387="","",Tienda_1!C1387)</f>
        <v>495300</v>
      </c>
      <c r="H1387">
        <f>IF($A1387="","",Tienda_1!D1387)</f>
        <v>26600</v>
      </c>
      <c r="I1387">
        <f>IF($A1387="","",Tienda_1!H1387)</f>
        <v>5</v>
      </c>
      <c r="J1387">
        <f>IF($A1387="",0,IF(AND(OR('Cuadro-de-mando'!$B$4="(Todas)",'Cuadro-de-mando'!$B$4=$A1387),OR('Cuadro-de-mando'!$E$4="(Todas)",'Cuadro-de-mando'!$E$4=$B1387),OR('Cuadro-de-mando'!$H$4="(Todas)",'Cuadro-de-mando'!$H$4=$C1387),OR('Cuadro-de-mando'!$K$4="(Todas)",'Cuadro-de-mando'!$K$4=$E1387),OR('Cuadro-de-mando'!$N$4="(Todos)",'Cuadro-de-mando'!$N$4=$F1387)),1,0))</f>
        <v>1</v>
      </c>
    </row>
    <row r="1388" spans="1:10" x14ac:dyDescent="0.25">
      <c r="A1388" t="str">
        <f>IF(Tienda_1!$A1388="","","Tienda 1")</f>
        <v>Tienda 1</v>
      </c>
      <c r="B1388" t="str">
        <f>IF($A1388="","",Tienda_1!B1388)</f>
        <v>Instrumentos musicales</v>
      </c>
      <c r="C1388" t="str">
        <f>IF($A1388="","",Tienda_1!G1388)</f>
        <v>Barranquilla</v>
      </c>
      <c r="D1388" t="str">
        <f>IF($A1388="","",Tienda_1!F1388)</f>
        <v>Pedro Gomez</v>
      </c>
      <c r="E1388" t="str">
        <f>IF($A1388="","",Tienda_1!I1388)</f>
        <v>Tarjeta de crédito</v>
      </c>
      <c r="F1388">
        <f>IF($A1388="","",VALUE(RIGHT(Tienda_1!E1388,4)))</f>
        <v>2020</v>
      </c>
      <c r="G1388">
        <f>IF($A1388="","",Tienda_1!C1388)</f>
        <v>382400</v>
      </c>
      <c r="H1388">
        <f>IF($A1388="","",Tienda_1!D1388)</f>
        <v>21000</v>
      </c>
      <c r="I1388">
        <f>IF($A1388="","",Tienda_1!H1388)</f>
        <v>4</v>
      </c>
      <c r="J1388">
        <f>IF($A1388="",0,IF(AND(OR('Cuadro-de-mando'!$B$4="(Todas)",'Cuadro-de-mando'!$B$4=$A1388),OR('Cuadro-de-mando'!$E$4="(Todas)",'Cuadro-de-mando'!$E$4=$B1388),OR('Cuadro-de-mando'!$H$4="(Todas)",'Cuadro-de-mando'!$H$4=$C1388),OR('Cuadro-de-mando'!$K$4="(Todas)",'Cuadro-de-mando'!$K$4=$E1388),OR('Cuadro-de-mando'!$N$4="(Todos)",'Cuadro-de-mando'!$N$4=$F1388)),1,0))</f>
        <v>1</v>
      </c>
    </row>
    <row r="1389" spans="1:10" x14ac:dyDescent="0.25">
      <c r="A1389" t="str">
        <f>IF(Tienda_1!$A1389="","","Tienda 1")</f>
        <v>Tienda 1</v>
      </c>
      <c r="B1389" t="str">
        <f>IF($A1389="","",Tienda_1!B1389)</f>
        <v>Electrónicos</v>
      </c>
      <c r="C1389" t="str">
        <f>IF($A1389="","",Tienda_1!G1389)</f>
        <v>Cali</v>
      </c>
      <c r="D1389" t="str">
        <f>IF($A1389="","",Tienda_1!F1389)</f>
        <v>Pedro Gomez</v>
      </c>
      <c r="E1389" t="str">
        <f>IF($A1389="","",Tienda_1!I1389)</f>
        <v>Tarjeta de crédito</v>
      </c>
      <c r="F1389">
        <f>IF($A1389="","",VALUE(RIGHT(Tienda_1!E1389,4)))</f>
        <v>2021</v>
      </c>
      <c r="G1389">
        <f>IF($A1389="","",Tienda_1!C1389)</f>
        <v>243500</v>
      </c>
      <c r="H1389">
        <f>IF($A1389="","",Tienda_1!D1389)</f>
        <v>11200</v>
      </c>
      <c r="I1389">
        <f>IF($A1389="","",Tienda_1!H1389)</f>
        <v>5</v>
      </c>
      <c r="J1389">
        <f>IF($A1389="",0,IF(AND(OR('Cuadro-de-mando'!$B$4="(Todas)",'Cuadro-de-mando'!$B$4=$A1389),OR('Cuadro-de-mando'!$E$4="(Todas)",'Cuadro-de-mando'!$E$4=$B1389),OR('Cuadro-de-mando'!$H$4="(Todas)",'Cuadro-de-mando'!$H$4=$C1389),OR('Cuadro-de-mando'!$K$4="(Todas)",'Cuadro-de-mando'!$K$4=$E1389),OR('Cuadro-de-mando'!$N$4="(Todos)",'Cuadro-de-mando'!$N$4=$F1389)),1,0))</f>
        <v>1</v>
      </c>
    </row>
    <row r="1390" spans="1:10" x14ac:dyDescent="0.25">
      <c r="A1390" t="str">
        <f>IF(Tienda_1!$A1390="","","Tienda 1")</f>
        <v>Tienda 1</v>
      </c>
      <c r="B1390" t="str">
        <f>IF($A1390="","",Tienda_1!B1390)</f>
        <v>Electrodomésticos</v>
      </c>
      <c r="C1390" t="str">
        <f>IF($A1390="","",Tienda_1!G1390)</f>
        <v>Bogotá</v>
      </c>
      <c r="D1390" t="str">
        <f>IF($A1390="","",Tienda_1!F1390)</f>
        <v>Ángel Rodriguez</v>
      </c>
      <c r="E1390" t="str">
        <f>IF($A1390="","",Tienda_1!I1390)</f>
        <v>Tarjeta de crédito</v>
      </c>
      <c r="F1390">
        <f>IF($A1390="","",VALUE(RIGHT(Tienda_1!E1390,4)))</f>
        <v>2023</v>
      </c>
      <c r="G1390">
        <f>IF($A1390="","",Tienda_1!C1390)</f>
        <v>478600</v>
      </c>
      <c r="H1390">
        <f>IF($A1390="","",Tienda_1!D1390)</f>
        <v>26500</v>
      </c>
      <c r="I1390">
        <f>IF($A1390="","",Tienda_1!H1390)</f>
        <v>5</v>
      </c>
      <c r="J1390">
        <f>IF($A1390="",0,IF(AND(OR('Cuadro-de-mando'!$B$4="(Todas)",'Cuadro-de-mando'!$B$4=$A1390),OR('Cuadro-de-mando'!$E$4="(Todas)",'Cuadro-de-mando'!$E$4=$B1390),OR('Cuadro-de-mando'!$H$4="(Todas)",'Cuadro-de-mando'!$H$4=$C1390),OR('Cuadro-de-mando'!$K$4="(Todas)",'Cuadro-de-mando'!$K$4=$E1390),OR('Cuadro-de-mando'!$N$4="(Todos)",'Cuadro-de-mando'!$N$4=$F1390)),1,0))</f>
        <v>1</v>
      </c>
    </row>
    <row r="1391" spans="1:10" x14ac:dyDescent="0.25">
      <c r="A1391" t="str">
        <f>IF(Tienda_1!$A1391="","","Tienda 1")</f>
        <v>Tienda 1</v>
      </c>
      <c r="B1391" t="str">
        <f>IF($A1391="","",Tienda_1!B1391)</f>
        <v>Juguetes</v>
      </c>
      <c r="C1391" t="str">
        <f>IF($A1391="","",Tienda_1!G1391)</f>
        <v>Barranquilla</v>
      </c>
      <c r="D1391" t="str">
        <f>IF($A1391="","",Tienda_1!F1391)</f>
        <v>Lucas Olivera</v>
      </c>
      <c r="E1391" t="str">
        <f>IF($A1391="","",Tienda_1!I1391)</f>
        <v>Tarjeta de crédito</v>
      </c>
      <c r="F1391">
        <f>IF($A1391="","",VALUE(RIGHT(Tienda_1!E1391,4)))</f>
        <v>2023</v>
      </c>
      <c r="G1391">
        <f>IF($A1391="","",Tienda_1!C1391)</f>
        <v>57800</v>
      </c>
      <c r="H1391">
        <f>IF($A1391="","",Tienda_1!D1391)</f>
        <v>1300</v>
      </c>
      <c r="I1391">
        <f>IF($A1391="","",Tienda_1!H1391)</f>
        <v>5</v>
      </c>
      <c r="J1391">
        <f>IF($A1391="",0,IF(AND(OR('Cuadro-de-mando'!$B$4="(Todas)",'Cuadro-de-mando'!$B$4=$A1391),OR('Cuadro-de-mando'!$E$4="(Todas)",'Cuadro-de-mando'!$E$4=$B1391),OR('Cuadro-de-mando'!$H$4="(Todas)",'Cuadro-de-mando'!$H$4=$C1391),OR('Cuadro-de-mando'!$K$4="(Todas)",'Cuadro-de-mando'!$K$4=$E1391),OR('Cuadro-de-mando'!$N$4="(Todos)",'Cuadro-de-mando'!$N$4=$F1391)),1,0))</f>
        <v>1</v>
      </c>
    </row>
    <row r="1392" spans="1:10" x14ac:dyDescent="0.25">
      <c r="A1392" t="str">
        <f>IF(Tienda_1!$A1392="","","Tienda 1")</f>
        <v>Tienda 1</v>
      </c>
      <c r="B1392" t="str">
        <f>IF($A1392="","",Tienda_1!B1392)</f>
        <v>Deportes y diversión</v>
      </c>
      <c r="C1392" t="str">
        <f>IF($A1392="","",Tienda_1!G1392)</f>
        <v>Bogotá</v>
      </c>
      <c r="D1392" t="str">
        <f>IF($A1392="","",Tienda_1!F1392)</f>
        <v>Rafael Acosta</v>
      </c>
      <c r="E1392" t="str">
        <f>IF($A1392="","",Tienda_1!I1392)</f>
        <v>Tarjeta de crédito</v>
      </c>
      <c r="F1392">
        <f>IF($A1392="","",VALUE(RIGHT(Tienda_1!E1392,4)))</f>
        <v>2022</v>
      </c>
      <c r="G1392">
        <f>IF($A1392="","",Tienda_1!C1392)</f>
        <v>24700</v>
      </c>
      <c r="H1392">
        <f>IF($A1392="","",Tienda_1!D1392)</f>
        <v>8100</v>
      </c>
      <c r="I1392">
        <f>IF($A1392="","",Tienda_1!H1392)</f>
        <v>5</v>
      </c>
      <c r="J1392">
        <f>IF($A1392="",0,IF(AND(OR('Cuadro-de-mando'!$B$4="(Todas)",'Cuadro-de-mando'!$B$4=$A1392),OR('Cuadro-de-mando'!$E$4="(Todas)",'Cuadro-de-mando'!$E$4=$B1392),OR('Cuadro-de-mando'!$H$4="(Todas)",'Cuadro-de-mando'!$H$4=$C1392),OR('Cuadro-de-mando'!$K$4="(Todas)",'Cuadro-de-mando'!$K$4=$E1392),OR('Cuadro-de-mando'!$N$4="(Todos)",'Cuadro-de-mando'!$N$4=$F1392)),1,0))</f>
        <v>1</v>
      </c>
    </row>
    <row r="1393" spans="1:10" x14ac:dyDescent="0.25">
      <c r="A1393" t="str">
        <f>IF(Tienda_1!$A1393="","","Tienda 1")</f>
        <v>Tienda 1</v>
      </c>
      <c r="B1393" t="str">
        <f>IF($A1393="","",Tienda_1!B1393)</f>
        <v>Juguetes</v>
      </c>
      <c r="C1393" t="str">
        <f>IF($A1393="","",Tienda_1!G1393)</f>
        <v>Medellín</v>
      </c>
      <c r="D1393" t="str">
        <f>IF($A1393="","",Tienda_1!F1393)</f>
        <v>Izabela de León</v>
      </c>
      <c r="E1393" t="str">
        <f>IF($A1393="","",Tienda_1!I1393)</f>
        <v>Tarjeta de crédito</v>
      </c>
      <c r="F1393">
        <f>IF($A1393="","",VALUE(RIGHT(Tienda_1!E1393,4)))</f>
        <v>2021</v>
      </c>
      <c r="G1393">
        <f>IF($A1393="","",Tienda_1!C1393)</f>
        <v>44000</v>
      </c>
      <c r="H1393">
        <f>IF($A1393="","",Tienda_1!D1393)</f>
        <v>2700</v>
      </c>
      <c r="I1393">
        <f>IF($A1393="","",Tienda_1!H1393)</f>
        <v>5</v>
      </c>
      <c r="J1393">
        <f>IF($A1393="",0,IF(AND(OR('Cuadro-de-mando'!$B$4="(Todas)",'Cuadro-de-mando'!$B$4=$A1393),OR('Cuadro-de-mando'!$E$4="(Todas)",'Cuadro-de-mando'!$E$4=$B1393),OR('Cuadro-de-mando'!$H$4="(Todas)",'Cuadro-de-mando'!$H$4=$C1393),OR('Cuadro-de-mando'!$K$4="(Todas)",'Cuadro-de-mando'!$K$4=$E1393),OR('Cuadro-de-mando'!$N$4="(Todos)",'Cuadro-de-mando'!$N$4=$F1393)),1,0))</f>
        <v>1</v>
      </c>
    </row>
    <row r="1394" spans="1:10" x14ac:dyDescent="0.25">
      <c r="A1394" t="str">
        <f>IF(Tienda_1!$A1394="","","Tienda 1")</f>
        <v>Tienda 1</v>
      </c>
      <c r="B1394" t="str">
        <f>IF($A1394="","",Tienda_1!B1394)</f>
        <v>Electrónicos</v>
      </c>
      <c r="C1394" t="str">
        <f>IF($A1394="","",Tienda_1!G1394)</f>
        <v>Medellín</v>
      </c>
      <c r="D1394" t="str">
        <f>IF($A1394="","",Tienda_1!F1394)</f>
        <v>Felipe Santos</v>
      </c>
      <c r="E1394" t="str">
        <f>IF($A1394="","",Tienda_1!I1394)</f>
        <v>Cupón</v>
      </c>
      <c r="F1394">
        <f>IF($A1394="","",VALUE(RIGHT(Tienda_1!E1394,4)))</f>
        <v>2021</v>
      </c>
      <c r="G1394">
        <f>IF($A1394="","",Tienda_1!C1394)</f>
        <v>1727500</v>
      </c>
      <c r="H1394">
        <f>IF($A1394="","",Tienda_1!D1394)</f>
        <v>93000</v>
      </c>
      <c r="I1394">
        <f>IF($A1394="","",Tienda_1!H1394)</f>
        <v>5</v>
      </c>
      <c r="J1394">
        <f>IF($A1394="",0,IF(AND(OR('Cuadro-de-mando'!$B$4="(Todas)",'Cuadro-de-mando'!$B$4=$A1394),OR('Cuadro-de-mando'!$E$4="(Todas)",'Cuadro-de-mando'!$E$4=$B1394),OR('Cuadro-de-mando'!$H$4="(Todas)",'Cuadro-de-mando'!$H$4=$C1394),OR('Cuadro-de-mando'!$K$4="(Todas)",'Cuadro-de-mando'!$K$4=$E1394),OR('Cuadro-de-mando'!$N$4="(Todos)",'Cuadro-de-mando'!$N$4=$F1394)),1,0))</f>
        <v>1</v>
      </c>
    </row>
    <row r="1395" spans="1:10" x14ac:dyDescent="0.25">
      <c r="A1395" t="str">
        <f>IF(Tienda_1!$A1395="","","Tienda 1")</f>
        <v>Tienda 1</v>
      </c>
      <c r="B1395" t="str">
        <f>IF($A1395="","",Tienda_1!B1395)</f>
        <v>Electrónicos</v>
      </c>
      <c r="C1395" t="str">
        <f>IF($A1395="","",Tienda_1!G1395)</f>
        <v>Leticia</v>
      </c>
      <c r="D1395" t="str">
        <f>IF($A1395="","",Tienda_1!F1395)</f>
        <v>Camila Rivera</v>
      </c>
      <c r="E1395" t="str">
        <f>IF($A1395="","",Tienda_1!I1395)</f>
        <v>Tarjeta de crédito</v>
      </c>
      <c r="F1395">
        <f>IF($A1395="","",VALUE(RIGHT(Tienda_1!E1395,4)))</f>
        <v>2022</v>
      </c>
      <c r="G1395">
        <f>IF($A1395="","",Tienda_1!C1395)</f>
        <v>354600</v>
      </c>
      <c r="H1395">
        <f>IF($A1395="","",Tienda_1!D1395)</f>
        <v>19100</v>
      </c>
      <c r="I1395">
        <f>IF($A1395="","",Tienda_1!H1395)</f>
        <v>4</v>
      </c>
      <c r="J1395">
        <f>IF($A1395="",0,IF(AND(OR('Cuadro-de-mando'!$B$4="(Todas)",'Cuadro-de-mando'!$B$4=$A1395),OR('Cuadro-de-mando'!$E$4="(Todas)",'Cuadro-de-mando'!$E$4=$B1395),OR('Cuadro-de-mando'!$H$4="(Todas)",'Cuadro-de-mando'!$H$4=$C1395),OR('Cuadro-de-mando'!$K$4="(Todas)",'Cuadro-de-mando'!$K$4=$E1395),OR('Cuadro-de-mando'!$N$4="(Todos)",'Cuadro-de-mando'!$N$4=$F1395)),1,0))</f>
        <v>1</v>
      </c>
    </row>
    <row r="1396" spans="1:10" x14ac:dyDescent="0.25">
      <c r="A1396" t="str">
        <f>IF(Tienda_1!$A1396="","","Tienda 1")</f>
        <v>Tienda 1</v>
      </c>
      <c r="B1396" t="str">
        <f>IF($A1396="","",Tienda_1!B1396)</f>
        <v>Libros</v>
      </c>
      <c r="C1396" t="str">
        <f>IF($A1396="","",Tienda_1!G1396)</f>
        <v>Medellín</v>
      </c>
      <c r="D1396" t="str">
        <f>IF($A1396="","",Tienda_1!F1396)</f>
        <v>Mariana Herrera</v>
      </c>
      <c r="E1396" t="str">
        <f>IF($A1396="","",Tienda_1!I1396)</f>
        <v>Nequi</v>
      </c>
      <c r="F1396">
        <f>IF($A1396="","",VALUE(RIGHT(Tienda_1!E1396,4)))</f>
        <v>2020</v>
      </c>
      <c r="G1396">
        <f>IF($A1396="","",Tienda_1!C1396)</f>
        <v>62200</v>
      </c>
      <c r="H1396">
        <f>IF($A1396="","",Tienda_1!D1396)</f>
        <v>3700</v>
      </c>
      <c r="I1396">
        <f>IF($A1396="","",Tienda_1!H1396)</f>
        <v>5</v>
      </c>
      <c r="J1396">
        <f>IF($A1396="",0,IF(AND(OR('Cuadro-de-mando'!$B$4="(Todas)",'Cuadro-de-mando'!$B$4=$A1396),OR('Cuadro-de-mando'!$E$4="(Todas)",'Cuadro-de-mando'!$E$4=$B1396),OR('Cuadro-de-mando'!$H$4="(Todas)",'Cuadro-de-mando'!$H$4=$C1396),OR('Cuadro-de-mando'!$K$4="(Todas)",'Cuadro-de-mando'!$K$4=$E1396),OR('Cuadro-de-mando'!$N$4="(Todos)",'Cuadro-de-mando'!$N$4=$F1396)),1,0))</f>
        <v>1</v>
      </c>
    </row>
    <row r="1397" spans="1:10" x14ac:dyDescent="0.25">
      <c r="A1397" t="str">
        <f>IF(Tienda_1!$A1397="","","Tienda 1")</f>
        <v>Tienda 1</v>
      </c>
      <c r="B1397" t="str">
        <f>IF($A1397="","",Tienda_1!B1397)</f>
        <v>Juguetes</v>
      </c>
      <c r="C1397" t="str">
        <f>IF($A1397="","",Tienda_1!G1397)</f>
        <v>Medellín</v>
      </c>
      <c r="D1397" t="str">
        <f>IF($A1397="","",Tienda_1!F1397)</f>
        <v>Juliana Costa</v>
      </c>
      <c r="E1397" t="str">
        <f>IF($A1397="","",Tienda_1!I1397)</f>
        <v>Tarjeta de crédito</v>
      </c>
      <c r="F1397">
        <f>IF($A1397="","",VALUE(RIGHT(Tienda_1!E1397,4)))</f>
        <v>2020</v>
      </c>
      <c r="G1397">
        <f>IF($A1397="","",Tienda_1!C1397)</f>
        <v>10800</v>
      </c>
      <c r="H1397">
        <f>IF($A1397="","",Tienda_1!D1397)</f>
        <v>0</v>
      </c>
      <c r="I1397">
        <f>IF($A1397="","",Tienda_1!H1397)</f>
        <v>4</v>
      </c>
      <c r="J1397">
        <f>IF($A1397="",0,IF(AND(OR('Cuadro-de-mando'!$B$4="(Todas)",'Cuadro-de-mando'!$B$4=$A1397),OR('Cuadro-de-mando'!$E$4="(Todas)",'Cuadro-de-mando'!$E$4=$B1397),OR('Cuadro-de-mando'!$H$4="(Todas)",'Cuadro-de-mando'!$H$4=$C1397),OR('Cuadro-de-mando'!$K$4="(Todas)",'Cuadro-de-mando'!$K$4=$E1397),OR('Cuadro-de-mando'!$N$4="(Todos)",'Cuadro-de-mando'!$N$4=$F1397)),1,0))</f>
        <v>1</v>
      </c>
    </row>
    <row r="1398" spans="1:10" x14ac:dyDescent="0.25">
      <c r="A1398" t="str">
        <f>IF(Tienda_1!$A1398="","","Tienda 1")</f>
        <v>Tienda 1</v>
      </c>
      <c r="B1398" t="str">
        <f>IF($A1398="","",Tienda_1!B1398)</f>
        <v>Electrónicos</v>
      </c>
      <c r="C1398" t="str">
        <f>IF($A1398="","",Tienda_1!G1398)</f>
        <v>Medellín</v>
      </c>
      <c r="D1398" t="str">
        <f>IF($A1398="","",Tienda_1!F1398)</f>
        <v>Juan Fernandez</v>
      </c>
      <c r="E1398" t="str">
        <f>IF($A1398="","",Tienda_1!I1398)</f>
        <v>Tarjeta de crédito</v>
      </c>
      <c r="F1398">
        <f>IF($A1398="","",VALUE(RIGHT(Tienda_1!E1398,4)))</f>
        <v>2022</v>
      </c>
      <c r="G1398">
        <f>IF($A1398="","",Tienda_1!C1398)</f>
        <v>1509100</v>
      </c>
      <c r="H1398">
        <f>IF($A1398="","",Tienda_1!D1398)</f>
        <v>80900</v>
      </c>
      <c r="I1398">
        <f>IF($A1398="","",Tienda_1!H1398)</f>
        <v>4</v>
      </c>
      <c r="J1398">
        <f>IF($A1398="",0,IF(AND(OR('Cuadro-de-mando'!$B$4="(Todas)",'Cuadro-de-mando'!$B$4=$A1398),OR('Cuadro-de-mando'!$E$4="(Todas)",'Cuadro-de-mando'!$E$4=$B1398),OR('Cuadro-de-mando'!$H$4="(Todas)",'Cuadro-de-mando'!$H$4=$C1398),OR('Cuadro-de-mando'!$K$4="(Todas)",'Cuadro-de-mando'!$K$4=$E1398),OR('Cuadro-de-mando'!$N$4="(Todos)",'Cuadro-de-mando'!$N$4=$F1398)),1,0))</f>
        <v>1</v>
      </c>
    </row>
    <row r="1399" spans="1:10" x14ac:dyDescent="0.25">
      <c r="A1399" t="str">
        <f>IF(Tienda_1!$A1399="","","Tienda 1")</f>
        <v>Tienda 1</v>
      </c>
      <c r="B1399" t="str">
        <f>IF($A1399="","",Tienda_1!B1399)</f>
        <v>Electrónicos</v>
      </c>
      <c r="C1399" t="str">
        <f>IF($A1399="","",Tienda_1!G1399)</f>
        <v>Medellín</v>
      </c>
      <c r="D1399" t="str">
        <f>IF($A1399="","",Tienda_1!F1399)</f>
        <v>Santiago Silva</v>
      </c>
      <c r="E1399" t="str">
        <f>IF($A1399="","",Tienda_1!I1399)</f>
        <v>Nequi</v>
      </c>
      <c r="F1399">
        <f>IF($A1399="","",VALUE(RIGHT(Tienda_1!E1399,4)))</f>
        <v>2021</v>
      </c>
      <c r="G1399">
        <f>IF($A1399="","",Tienda_1!C1399)</f>
        <v>842400</v>
      </c>
      <c r="H1399">
        <f>IF($A1399="","",Tienda_1!D1399)</f>
        <v>45500</v>
      </c>
      <c r="I1399">
        <f>IF($A1399="","",Tienda_1!H1399)</f>
        <v>1</v>
      </c>
      <c r="J1399">
        <f>IF($A1399="",0,IF(AND(OR('Cuadro-de-mando'!$B$4="(Todas)",'Cuadro-de-mando'!$B$4=$A1399),OR('Cuadro-de-mando'!$E$4="(Todas)",'Cuadro-de-mando'!$E$4=$B1399),OR('Cuadro-de-mando'!$H$4="(Todas)",'Cuadro-de-mando'!$H$4=$C1399),OR('Cuadro-de-mando'!$K$4="(Todas)",'Cuadro-de-mando'!$K$4=$E1399),OR('Cuadro-de-mando'!$N$4="(Todos)",'Cuadro-de-mando'!$N$4=$F1399)),1,0))</f>
        <v>1</v>
      </c>
    </row>
    <row r="1400" spans="1:10" x14ac:dyDescent="0.25">
      <c r="A1400" t="str">
        <f>IF(Tienda_1!$A1400="","","Tienda 1")</f>
        <v>Tienda 1</v>
      </c>
      <c r="B1400" t="str">
        <f>IF($A1400="","",Tienda_1!B1400)</f>
        <v>Muebles</v>
      </c>
      <c r="C1400" t="str">
        <f>IF($A1400="","",Tienda_1!G1400)</f>
        <v>Medellín</v>
      </c>
      <c r="D1400" t="str">
        <f>IF($A1400="","",Tienda_1!F1400)</f>
        <v>Mariana Herrera</v>
      </c>
      <c r="E1400" t="str">
        <f>IF($A1400="","",Tienda_1!I1400)</f>
        <v>Tarjeta de crédito</v>
      </c>
      <c r="F1400">
        <f>IF($A1400="","",VALUE(RIGHT(Tienda_1!E1400,4)))</f>
        <v>2020</v>
      </c>
      <c r="G1400">
        <f>IF($A1400="","",Tienda_1!C1400)</f>
        <v>584100</v>
      </c>
      <c r="H1400">
        <f>IF($A1400="","",Tienda_1!D1400)</f>
        <v>29300</v>
      </c>
      <c r="I1400">
        <f>IF($A1400="","",Tienda_1!H1400)</f>
        <v>5</v>
      </c>
      <c r="J1400">
        <f>IF($A1400="",0,IF(AND(OR('Cuadro-de-mando'!$B$4="(Todas)",'Cuadro-de-mando'!$B$4=$A1400),OR('Cuadro-de-mando'!$E$4="(Todas)",'Cuadro-de-mando'!$E$4=$B1400),OR('Cuadro-de-mando'!$H$4="(Todas)",'Cuadro-de-mando'!$H$4=$C1400),OR('Cuadro-de-mando'!$K$4="(Todas)",'Cuadro-de-mando'!$K$4=$E1400),OR('Cuadro-de-mando'!$N$4="(Todos)",'Cuadro-de-mando'!$N$4=$F1400)),1,0))</f>
        <v>1</v>
      </c>
    </row>
    <row r="1401" spans="1:10" x14ac:dyDescent="0.25">
      <c r="A1401" t="str">
        <f>IF(Tienda_1!$A1401="","","Tienda 1")</f>
        <v>Tienda 1</v>
      </c>
      <c r="B1401" t="str">
        <f>IF($A1401="","",Tienda_1!B1401)</f>
        <v>Instrumentos musicales</v>
      </c>
      <c r="C1401" t="str">
        <f>IF($A1401="","",Tienda_1!G1401)</f>
        <v>Medellín</v>
      </c>
      <c r="D1401" t="str">
        <f>IF($A1401="","",Tienda_1!F1401)</f>
        <v>Camila Rivera</v>
      </c>
      <c r="E1401" t="str">
        <f>IF($A1401="","",Tienda_1!I1401)</f>
        <v>Nequi</v>
      </c>
      <c r="F1401">
        <f>IF($A1401="","",VALUE(RIGHT(Tienda_1!E1401,4)))</f>
        <v>2021</v>
      </c>
      <c r="G1401">
        <f>IF($A1401="","",Tienda_1!C1401)</f>
        <v>218100</v>
      </c>
      <c r="H1401">
        <f>IF($A1401="","",Tienda_1!D1401)</f>
        <v>12300</v>
      </c>
      <c r="I1401">
        <f>IF($A1401="","",Tienda_1!H1401)</f>
        <v>5</v>
      </c>
      <c r="J1401">
        <f>IF($A1401="",0,IF(AND(OR('Cuadro-de-mando'!$B$4="(Todas)",'Cuadro-de-mando'!$B$4=$A1401),OR('Cuadro-de-mando'!$E$4="(Todas)",'Cuadro-de-mando'!$E$4=$B1401),OR('Cuadro-de-mando'!$H$4="(Todas)",'Cuadro-de-mando'!$H$4=$C1401),OR('Cuadro-de-mando'!$K$4="(Todas)",'Cuadro-de-mando'!$K$4=$E1401),OR('Cuadro-de-mando'!$N$4="(Todos)",'Cuadro-de-mando'!$N$4=$F1401)),1,0))</f>
        <v>1</v>
      </c>
    </row>
    <row r="1402" spans="1:10" x14ac:dyDescent="0.25">
      <c r="A1402" t="str">
        <f>IF(Tienda_1!$A1402="","","Tienda 1")</f>
        <v>Tienda 1</v>
      </c>
      <c r="B1402" t="str">
        <f>IF($A1402="","",Tienda_1!B1402)</f>
        <v>Electrónicos</v>
      </c>
      <c r="C1402" t="str">
        <f>IF($A1402="","",Tienda_1!G1402)</f>
        <v>Bogotá</v>
      </c>
      <c r="D1402" t="str">
        <f>IF($A1402="","",Tienda_1!F1402)</f>
        <v>Felipe Santos</v>
      </c>
      <c r="E1402" t="str">
        <f>IF($A1402="","",Tienda_1!I1402)</f>
        <v>Tarjeta de débito</v>
      </c>
      <c r="F1402">
        <f>IF($A1402="","",VALUE(RIGHT(Tienda_1!E1402,4)))</f>
        <v>2022</v>
      </c>
      <c r="G1402">
        <f>IF($A1402="","",Tienda_1!C1402)</f>
        <v>1050000</v>
      </c>
      <c r="H1402">
        <f>IF($A1402="","",Tienda_1!D1402)</f>
        <v>56600</v>
      </c>
      <c r="I1402">
        <f>IF($A1402="","",Tienda_1!H1402)</f>
        <v>3</v>
      </c>
      <c r="J1402">
        <f>IF($A1402="",0,IF(AND(OR('Cuadro-de-mando'!$B$4="(Todas)",'Cuadro-de-mando'!$B$4=$A1402),OR('Cuadro-de-mando'!$E$4="(Todas)",'Cuadro-de-mando'!$E$4=$B1402),OR('Cuadro-de-mando'!$H$4="(Todas)",'Cuadro-de-mando'!$H$4=$C1402),OR('Cuadro-de-mando'!$K$4="(Todas)",'Cuadro-de-mando'!$K$4=$E1402),OR('Cuadro-de-mando'!$N$4="(Todos)",'Cuadro-de-mando'!$N$4=$F1402)),1,0))</f>
        <v>1</v>
      </c>
    </row>
    <row r="1403" spans="1:10" x14ac:dyDescent="0.25">
      <c r="A1403" t="str">
        <f>IF(Tienda_1!$A1403="","","Tienda 1")</f>
        <v>Tienda 1</v>
      </c>
      <c r="B1403" t="str">
        <f>IF($A1403="","",Tienda_1!B1403)</f>
        <v>Juguetes</v>
      </c>
      <c r="C1403" t="str">
        <f>IF($A1403="","",Tienda_1!G1403)</f>
        <v>Bogotá</v>
      </c>
      <c r="D1403" t="str">
        <f>IF($A1403="","",Tienda_1!F1403)</f>
        <v>Beatriz Morales</v>
      </c>
      <c r="E1403" t="str">
        <f>IF($A1403="","",Tienda_1!I1403)</f>
        <v>Tarjeta de crédito</v>
      </c>
      <c r="F1403">
        <f>IF($A1403="","",VALUE(RIGHT(Tienda_1!E1403,4)))</f>
        <v>2022</v>
      </c>
      <c r="G1403">
        <f>IF($A1403="","",Tienda_1!C1403)</f>
        <v>36000</v>
      </c>
      <c r="H1403">
        <f>IF($A1403="","",Tienda_1!D1403)</f>
        <v>2100</v>
      </c>
      <c r="I1403">
        <f>IF($A1403="","",Tienda_1!H1403)</f>
        <v>5</v>
      </c>
      <c r="J1403">
        <f>IF($A1403="",0,IF(AND(OR('Cuadro-de-mando'!$B$4="(Todas)",'Cuadro-de-mando'!$B$4=$A1403),OR('Cuadro-de-mando'!$E$4="(Todas)",'Cuadro-de-mando'!$E$4=$B1403),OR('Cuadro-de-mando'!$H$4="(Todas)",'Cuadro-de-mando'!$H$4=$C1403),OR('Cuadro-de-mando'!$K$4="(Todas)",'Cuadro-de-mando'!$K$4=$E1403),OR('Cuadro-de-mando'!$N$4="(Todos)",'Cuadro-de-mando'!$N$4=$F1403)),1,0))</f>
        <v>1</v>
      </c>
    </row>
    <row r="1404" spans="1:10" x14ac:dyDescent="0.25">
      <c r="A1404" t="str">
        <f>IF(Tienda_1!$A1404="","","Tienda 1")</f>
        <v>Tienda 1</v>
      </c>
      <c r="B1404" t="str">
        <f>IF($A1404="","",Tienda_1!B1404)</f>
        <v>Libros</v>
      </c>
      <c r="C1404" t="str">
        <f>IF($A1404="","",Tienda_1!G1404)</f>
        <v>Bogotá</v>
      </c>
      <c r="D1404" t="str">
        <f>IF($A1404="","",Tienda_1!F1404)</f>
        <v>Maria Alfonso</v>
      </c>
      <c r="E1404" t="str">
        <f>IF($A1404="","",Tienda_1!I1404)</f>
        <v>Tarjeta de crédito</v>
      </c>
      <c r="F1404">
        <f>IF($A1404="","",VALUE(RIGHT(Tienda_1!E1404,4)))</f>
        <v>2021</v>
      </c>
      <c r="G1404">
        <f>IF($A1404="","",Tienda_1!C1404)</f>
        <v>57000</v>
      </c>
      <c r="H1404">
        <f>IF($A1404="","",Tienda_1!D1404)</f>
        <v>3400</v>
      </c>
      <c r="I1404">
        <f>IF($A1404="","",Tienda_1!H1404)</f>
        <v>4</v>
      </c>
      <c r="J1404">
        <f>IF($A1404="",0,IF(AND(OR('Cuadro-de-mando'!$B$4="(Todas)",'Cuadro-de-mando'!$B$4=$A1404),OR('Cuadro-de-mando'!$E$4="(Todas)",'Cuadro-de-mando'!$E$4=$B1404),OR('Cuadro-de-mando'!$H$4="(Todas)",'Cuadro-de-mando'!$H$4=$C1404),OR('Cuadro-de-mando'!$K$4="(Todas)",'Cuadro-de-mando'!$K$4=$E1404),OR('Cuadro-de-mando'!$N$4="(Todos)",'Cuadro-de-mando'!$N$4=$F1404)),1,0))</f>
        <v>1</v>
      </c>
    </row>
    <row r="1405" spans="1:10" x14ac:dyDescent="0.25">
      <c r="A1405" t="str">
        <f>IF(Tienda_1!$A1405="","","Tienda 1")</f>
        <v>Tienda 1</v>
      </c>
      <c r="B1405" t="str">
        <f>IF($A1405="","",Tienda_1!B1405)</f>
        <v>Muebles</v>
      </c>
      <c r="C1405" t="str">
        <f>IF($A1405="","",Tienda_1!G1405)</f>
        <v>Bogotá</v>
      </c>
      <c r="D1405" t="str">
        <f>IF($A1405="","",Tienda_1!F1405)</f>
        <v>Mariana Herrera</v>
      </c>
      <c r="E1405" t="str">
        <f>IF($A1405="","",Tienda_1!I1405)</f>
        <v>Nequi</v>
      </c>
      <c r="F1405">
        <f>IF($A1405="","",VALUE(RIGHT(Tienda_1!E1405,4)))</f>
        <v>2021</v>
      </c>
      <c r="G1405">
        <f>IF($A1405="","",Tienda_1!C1405)</f>
        <v>493200</v>
      </c>
      <c r="H1405">
        <f>IF($A1405="","",Tienda_1!D1405)</f>
        <v>24400</v>
      </c>
      <c r="I1405">
        <f>IF($A1405="","",Tienda_1!H1405)</f>
        <v>2</v>
      </c>
      <c r="J1405">
        <f>IF($A1405="",0,IF(AND(OR('Cuadro-de-mando'!$B$4="(Todas)",'Cuadro-de-mando'!$B$4=$A1405),OR('Cuadro-de-mando'!$E$4="(Todas)",'Cuadro-de-mando'!$E$4=$B1405),OR('Cuadro-de-mando'!$H$4="(Todas)",'Cuadro-de-mando'!$H$4=$C1405),OR('Cuadro-de-mando'!$K$4="(Todas)",'Cuadro-de-mando'!$K$4=$E1405),OR('Cuadro-de-mando'!$N$4="(Todos)",'Cuadro-de-mando'!$N$4=$F1405)),1,0))</f>
        <v>1</v>
      </c>
    </row>
    <row r="1406" spans="1:10" x14ac:dyDescent="0.25">
      <c r="A1406" t="str">
        <f>IF(Tienda_1!$A1406="","","Tienda 1")</f>
        <v>Tienda 1</v>
      </c>
      <c r="B1406" t="str">
        <f>IF($A1406="","",Tienda_1!B1406)</f>
        <v>Instrumentos musicales</v>
      </c>
      <c r="C1406" t="str">
        <f>IF($A1406="","",Tienda_1!G1406)</f>
        <v>Bogotá</v>
      </c>
      <c r="D1406" t="str">
        <f>IF($A1406="","",Tienda_1!F1406)</f>
        <v>Juan Fernandez</v>
      </c>
      <c r="E1406" t="str">
        <f>IF($A1406="","",Tienda_1!I1406)</f>
        <v>Tarjeta de crédito</v>
      </c>
      <c r="F1406">
        <f>IF($A1406="","",VALUE(RIGHT(Tienda_1!E1406,4)))</f>
        <v>2022</v>
      </c>
      <c r="G1406">
        <f>IF($A1406="","",Tienda_1!C1406)</f>
        <v>697900</v>
      </c>
      <c r="H1406">
        <f>IF($A1406="","",Tienda_1!D1406)</f>
        <v>41900</v>
      </c>
      <c r="I1406">
        <f>IF($A1406="","",Tienda_1!H1406)</f>
        <v>5</v>
      </c>
      <c r="J1406">
        <f>IF($A1406="",0,IF(AND(OR('Cuadro-de-mando'!$B$4="(Todas)",'Cuadro-de-mando'!$B$4=$A1406),OR('Cuadro-de-mando'!$E$4="(Todas)",'Cuadro-de-mando'!$E$4=$B1406),OR('Cuadro-de-mando'!$H$4="(Todas)",'Cuadro-de-mando'!$H$4=$C1406),OR('Cuadro-de-mando'!$K$4="(Todas)",'Cuadro-de-mando'!$K$4=$E1406),OR('Cuadro-de-mando'!$N$4="(Todos)",'Cuadro-de-mando'!$N$4=$F1406)),1,0))</f>
        <v>1</v>
      </c>
    </row>
    <row r="1407" spans="1:10" x14ac:dyDescent="0.25">
      <c r="A1407" t="str">
        <f>IF(Tienda_1!$A1407="","","Tienda 1")</f>
        <v>Tienda 1</v>
      </c>
      <c r="B1407" t="str">
        <f>IF($A1407="","",Tienda_1!B1407)</f>
        <v>Deportes y diversión</v>
      </c>
      <c r="C1407" t="str">
        <f>IF($A1407="","",Tienda_1!G1407)</f>
        <v>Cali</v>
      </c>
      <c r="D1407" t="str">
        <f>IF($A1407="","",Tienda_1!F1407)</f>
        <v>Beatriz Morales</v>
      </c>
      <c r="E1407" t="str">
        <f>IF($A1407="","",Tienda_1!I1407)</f>
        <v>Nequi</v>
      </c>
      <c r="F1407">
        <f>IF($A1407="","",VALUE(RIGHT(Tienda_1!E1407,4)))</f>
        <v>2021</v>
      </c>
      <c r="G1407">
        <f>IF($A1407="","",Tienda_1!C1407)</f>
        <v>56300</v>
      </c>
      <c r="H1407">
        <f>IF($A1407="","",Tienda_1!D1407)</f>
        <v>1200</v>
      </c>
      <c r="I1407">
        <f>IF($A1407="","",Tienda_1!H1407)</f>
        <v>5</v>
      </c>
      <c r="J1407">
        <f>IF($A1407="",0,IF(AND(OR('Cuadro-de-mando'!$B$4="(Todas)",'Cuadro-de-mando'!$B$4=$A1407),OR('Cuadro-de-mando'!$E$4="(Todas)",'Cuadro-de-mando'!$E$4=$B1407),OR('Cuadro-de-mando'!$H$4="(Todas)",'Cuadro-de-mando'!$H$4=$C1407),OR('Cuadro-de-mando'!$K$4="(Todas)",'Cuadro-de-mando'!$K$4=$E1407),OR('Cuadro-de-mando'!$N$4="(Todos)",'Cuadro-de-mando'!$N$4=$F1407)),1,0))</f>
        <v>1</v>
      </c>
    </row>
    <row r="1408" spans="1:10" x14ac:dyDescent="0.25">
      <c r="A1408" t="str">
        <f>IF(Tienda_1!$A1408="","","Tienda 1")</f>
        <v>Tienda 1</v>
      </c>
      <c r="B1408" t="str">
        <f>IF($A1408="","",Tienda_1!B1408)</f>
        <v>Muebles</v>
      </c>
      <c r="C1408" t="str">
        <f>IF($A1408="","",Tienda_1!G1408)</f>
        <v>Cali</v>
      </c>
      <c r="D1408" t="str">
        <f>IF($A1408="","",Tienda_1!F1408)</f>
        <v>Blanca Ramirez</v>
      </c>
      <c r="E1408" t="str">
        <f>IF($A1408="","",Tienda_1!I1408)</f>
        <v>Nequi</v>
      </c>
      <c r="F1408">
        <f>IF($A1408="","",VALUE(RIGHT(Tienda_1!E1408,4)))</f>
        <v>2021</v>
      </c>
      <c r="G1408">
        <f>IF($A1408="","",Tienda_1!C1408)</f>
        <v>268100</v>
      </c>
      <c r="H1408">
        <f>IF($A1408="","",Tienda_1!D1408)</f>
        <v>14500</v>
      </c>
      <c r="I1408">
        <f>IF($A1408="","",Tienda_1!H1408)</f>
        <v>5</v>
      </c>
      <c r="J1408">
        <f>IF($A1408="",0,IF(AND(OR('Cuadro-de-mando'!$B$4="(Todas)",'Cuadro-de-mando'!$B$4=$A1408),OR('Cuadro-de-mando'!$E$4="(Todas)",'Cuadro-de-mando'!$E$4=$B1408),OR('Cuadro-de-mando'!$H$4="(Todas)",'Cuadro-de-mando'!$H$4=$C1408),OR('Cuadro-de-mando'!$K$4="(Todas)",'Cuadro-de-mando'!$K$4=$E1408),OR('Cuadro-de-mando'!$N$4="(Todos)",'Cuadro-de-mando'!$N$4=$F1408)),1,0))</f>
        <v>1</v>
      </c>
    </row>
    <row r="1409" spans="1:10" x14ac:dyDescent="0.25">
      <c r="A1409" t="str">
        <f>IF(Tienda_1!$A1409="","","Tienda 1")</f>
        <v>Tienda 1</v>
      </c>
      <c r="B1409" t="str">
        <f>IF($A1409="","",Tienda_1!B1409)</f>
        <v>Electrodomésticos</v>
      </c>
      <c r="C1409" t="str">
        <f>IF($A1409="","",Tienda_1!G1409)</f>
        <v>Leticia</v>
      </c>
      <c r="D1409" t="str">
        <f>IF($A1409="","",Tienda_1!F1409)</f>
        <v>Rafael Acosta</v>
      </c>
      <c r="E1409" t="str">
        <f>IF($A1409="","",Tienda_1!I1409)</f>
        <v>Tarjeta de crédito</v>
      </c>
      <c r="F1409">
        <f>IF($A1409="","",VALUE(RIGHT(Tienda_1!E1409,4)))</f>
        <v>2021</v>
      </c>
      <c r="G1409">
        <f>IF($A1409="","",Tienda_1!C1409)</f>
        <v>489500</v>
      </c>
      <c r="H1409">
        <f>IF($A1409="","",Tienda_1!D1409)</f>
        <v>26700</v>
      </c>
      <c r="I1409">
        <f>IF($A1409="","",Tienda_1!H1409)</f>
        <v>5</v>
      </c>
      <c r="J1409">
        <f>IF($A1409="",0,IF(AND(OR('Cuadro-de-mando'!$B$4="(Todas)",'Cuadro-de-mando'!$B$4=$A1409),OR('Cuadro-de-mando'!$E$4="(Todas)",'Cuadro-de-mando'!$E$4=$B1409),OR('Cuadro-de-mando'!$H$4="(Todas)",'Cuadro-de-mando'!$H$4=$C1409),OR('Cuadro-de-mando'!$K$4="(Todas)",'Cuadro-de-mando'!$K$4=$E1409),OR('Cuadro-de-mando'!$N$4="(Todos)",'Cuadro-de-mando'!$N$4=$F1409)),1,0))</f>
        <v>1</v>
      </c>
    </row>
    <row r="1410" spans="1:10" x14ac:dyDescent="0.25">
      <c r="A1410" t="str">
        <f>IF(Tienda_1!$A1410="","","Tienda 1")</f>
        <v>Tienda 1</v>
      </c>
      <c r="B1410" t="str">
        <f>IF($A1410="","",Tienda_1!B1410)</f>
        <v>Instrumentos musicales</v>
      </c>
      <c r="C1410" t="str">
        <f>IF($A1410="","",Tienda_1!G1410)</f>
        <v>Cali</v>
      </c>
      <c r="D1410" t="str">
        <f>IF($A1410="","",Tienda_1!F1410)</f>
        <v>Camila Rivera</v>
      </c>
      <c r="E1410" t="str">
        <f>IF($A1410="","",Tienda_1!I1410)</f>
        <v>Cupón</v>
      </c>
      <c r="F1410">
        <f>IF($A1410="","",VALUE(RIGHT(Tienda_1!E1410,4)))</f>
        <v>2020</v>
      </c>
      <c r="G1410">
        <f>IF($A1410="","",Tienda_1!C1410)</f>
        <v>82000</v>
      </c>
      <c r="H1410">
        <f>IF($A1410="","",Tienda_1!D1410)</f>
        <v>9200</v>
      </c>
      <c r="I1410">
        <f>IF($A1410="","",Tienda_1!H1410)</f>
        <v>1</v>
      </c>
      <c r="J1410">
        <f>IF($A1410="",0,IF(AND(OR('Cuadro-de-mando'!$B$4="(Todas)",'Cuadro-de-mando'!$B$4=$A1410),OR('Cuadro-de-mando'!$E$4="(Todas)",'Cuadro-de-mando'!$E$4=$B1410),OR('Cuadro-de-mando'!$H$4="(Todas)",'Cuadro-de-mando'!$H$4=$C1410),OR('Cuadro-de-mando'!$K$4="(Todas)",'Cuadro-de-mando'!$K$4=$E1410),OR('Cuadro-de-mando'!$N$4="(Todos)",'Cuadro-de-mando'!$N$4=$F1410)),1,0))</f>
        <v>1</v>
      </c>
    </row>
    <row r="1411" spans="1:10" x14ac:dyDescent="0.25">
      <c r="A1411" t="str">
        <f>IF(Tienda_1!$A1411="","","Tienda 1")</f>
        <v>Tienda 1</v>
      </c>
      <c r="B1411" t="str">
        <f>IF($A1411="","",Tienda_1!B1411)</f>
        <v>Instrumentos musicales</v>
      </c>
      <c r="C1411" t="str">
        <f>IF($A1411="","",Tienda_1!G1411)</f>
        <v>Medellín</v>
      </c>
      <c r="D1411" t="str">
        <f>IF($A1411="","",Tienda_1!F1411)</f>
        <v>Blanca Ramirez</v>
      </c>
      <c r="E1411" t="str">
        <f>IF($A1411="","",Tienda_1!I1411)</f>
        <v>Tarjeta de crédito</v>
      </c>
      <c r="F1411">
        <f>IF($A1411="","",VALUE(RIGHT(Tienda_1!E1411,4)))</f>
        <v>2020</v>
      </c>
      <c r="G1411">
        <f>IF($A1411="","",Tienda_1!C1411)</f>
        <v>751600</v>
      </c>
      <c r="H1411">
        <f>IF($A1411="","",Tienda_1!D1411)</f>
        <v>47400</v>
      </c>
      <c r="I1411">
        <f>IF($A1411="","",Tienda_1!H1411)</f>
        <v>5</v>
      </c>
      <c r="J1411">
        <f>IF($A1411="",0,IF(AND(OR('Cuadro-de-mando'!$B$4="(Todas)",'Cuadro-de-mando'!$B$4=$A1411),OR('Cuadro-de-mando'!$E$4="(Todas)",'Cuadro-de-mando'!$E$4=$B1411),OR('Cuadro-de-mando'!$H$4="(Todas)",'Cuadro-de-mando'!$H$4=$C1411),OR('Cuadro-de-mando'!$K$4="(Todas)",'Cuadro-de-mando'!$K$4=$E1411),OR('Cuadro-de-mando'!$N$4="(Todos)",'Cuadro-de-mando'!$N$4=$F1411)),1,0))</f>
        <v>1</v>
      </c>
    </row>
    <row r="1412" spans="1:10" x14ac:dyDescent="0.25">
      <c r="A1412" t="str">
        <f>IF(Tienda_1!$A1412="","","Tienda 1")</f>
        <v>Tienda 1</v>
      </c>
      <c r="B1412" t="str">
        <f>IF($A1412="","",Tienda_1!B1412)</f>
        <v>Deportes y diversión</v>
      </c>
      <c r="C1412" t="str">
        <f>IF($A1412="","",Tienda_1!G1412)</f>
        <v>Bogotá</v>
      </c>
      <c r="D1412" t="str">
        <f>IF($A1412="","",Tienda_1!F1412)</f>
        <v>Blanca Ramirez</v>
      </c>
      <c r="E1412" t="str">
        <f>IF($A1412="","",Tienda_1!I1412)</f>
        <v>Nequi</v>
      </c>
      <c r="F1412">
        <f>IF($A1412="","",VALUE(RIGHT(Tienda_1!E1412,4)))</f>
        <v>2022</v>
      </c>
      <c r="G1412">
        <f>IF($A1412="","",Tienda_1!C1412)</f>
        <v>48200</v>
      </c>
      <c r="H1412">
        <f>IF($A1412="","",Tienda_1!D1412)</f>
        <v>800</v>
      </c>
      <c r="I1412">
        <f>IF($A1412="","",Tienda_1!H1412)</f>
        <v>5</v>
      </c>
      <c r="J1412">
        <f>IF($A1412="",0,IF(AND(OR('Cuadro-de-mando'!$B$4="(Todas)",'Cuadro-de-mando'!$B$4=$A1412),OR('Cuadro-de-mando'!$E$4="(Todas)",'Cuadro-de-mando'!$E$4=$B1412),OR('Cuadro-de-mando'!$H$4="(Todas)",'Cuadro-de-mando'!$H$4=$C1412),OR('Cuadro-de-mando'!$K$4="(Todas)",'Cuadro-de-mando'!$K$4=$E1412),OR('Cuadro-de-mando'!$N$4="(Todos)",'Cuadro-de-mando'!$N$4=$F1412)),1,0))</f>
        <v>1</v>
      </c>
    </row>
    <row r="1413" spans="1:10" x14ac:dyDescent="0.25">
      <c r="A1413" t="str">
        <f>IF(Tienda_1!$A1413="","","Tienda 1")</f>
        <v>Tienda 1</v>
      </c>
      <c r="B1413" t="str">
        <f>IF($A1413="","",Tienda_1!B1413)</f>
        <v>Instrumentos musicales</v>
      </c>
      <c r="C1413" t="str">
        <f>IF($A1413="","",Tienda_1!G1413)</f>
        <v>Bogotá</v>
      </c>
      <c r="D1413" t="str">
        <f>IF($A1413="","",Tienda_1!F1413)</f>
        <v>Pedro Gomez</v>
      </c>
      <c r="E1413" t="str">
        <f>IF($A1413="","",Tienda_1!I1413)</f>
        <v>Tarjeta de crédito</v>
      </c>
      <c r="F1413">
        <f>IF($A1413="","",VALUE(RIGHT(Tienda_1!E1413,4)))</f>
        <v>2022</v>
      </c>
      <c r="G1413">
        <f>IF($A1413="","",Tienda_1!C1413)</f>
        <v>212500</v>
      </c>
      <c r="H1413">
        <f>IF($A1413="","",Tienda_1!D1413)</f>
        <v>11500</v>
      </c>
      <c r="I1413">
        <f>IF($A1413="","",Tienda_1!H1413)</f>
        <v>5</v>
      </c>
      <c r="J1413">
        <f>IF($A1413="",0,IF(AND(OR('Cuadro-de-mando'!$B$4="(Todas)",'Cuadro-de-mando'!$B$4=$A1413),OR('Cuadro-de-mando'!$E$4="(Todas)",'Cuadro-de-mando'!$E$4=$B1413),OR('Cuadro-de-mando'!$H$4="(Todas)",'Cuadro-de-mando'!$H$4=$C1413),OR('Cuadro-de-mando'!$K$4="(Todas)",'Cuadro-de-mando'!$K$4=$E1413),OR('Cuadro-de-mando'!$N$4="(Todos)",'Cuadro-de-mando'!$N$4=$F1413)),1,0))</f>
        <v>1</v>
      </c>
    </row>
    <row r="1414" spans="1:10" x14ac:dyDescent="0.25">
      <c r="A1414" t="str">
        <f>IF(Tienda_1!$A1414="","","Tienda 1")</f>
        <v>Tienda 1</v>
      </c>
      <c r="B1414" t="str">
        <f>IF($A1414="","",Tienda_1!B1414)</f>
        <v>Deportes y diversión</v>
      </c>
      <c r="C1414" t="str">
        <f>IF($A1414="","",Tienda_1!G1414)</f>
        <v>Bogotá</v>
      </c>
      <c r="D1414" t="str">
        <f>IF($A1414="","",Tienda_1!F1414)</f>
        <v>Juan Fernandez</v>
      </c>
      <c r="E1414" t="str">
        <f>IF($A1414="","",Tienda_1!I1414)</f>
        <v>Tarjeta de crédito</v>
      </c>
      <c r="F1414">
        <f>IF($A1414="","",VALUE(RIGHT(Tienda_1!E1414,4)))</f>
        <v>2021</v>
      </c>
      <c r="G1414">
        <f>IF($A1414="","",Tienda_1!C1414)</f>
        <v>42500</v>
      </c>
      <c r="H1414">
        <f>IF($A1414="","",Tienda_1!D1414)</f>
        <v>2700</v>
      </c>
      <c r="I1414">
        <f>IF($A1414="","",Tienda_1!H1414)</f>
        <v>5</v>
      </c>
      <c r="J1414">
        <f>IF($A1414="",0,IF(AND(OR('Cuadro-de-mando'!$B$4="(Todas)",'Cuadro-de-mando'!$B$4=$A1414),OR('Cuadro-de-mando'!$E$4="(Todas)",'Cuadro-de-mando'!$E$4=$B1414),OR('Cuadro-de-mando'!$H$4="(Todas)",'Cuadro-de-mando'!$H$4=$C1414),OR('Cuadro-de-mando'!$K$4="(Todas)",'Cuadro-de-mando'!$K$4=$E1414),OR('Cuadro-de-mando'!$N$4="(Todos)",'Cuadro-de-mando'!$N$4=$F1414)),1,0))</f>
        <v>1</v>
      </c>
    </row>
    <row r="1415" spans="1:10" x14ac:dyDescent="0.25">
      <c r="A1415" t="str">
        <f>IF(Tienda_1!$A1415="","","Tienda 1")</f>
        <v>Tienda 1</v>
      </c>
      <c r="B1415" t="str">
        <f>IF($A1415="","",Tienda_1!B1415)</f>
        <v>Electrodomésticos</v>
      </c>
      <c r="C1415" t="str">
        <f>IF($A1415="","",Tienda_1!G1415)</f>
        <v>Cúcuta</v>
      </c>
      <c r="D1415" t="str">
        <f>IF($A1415="","",Tienda_1!F1415)</f>
        <v>Lucas Olivera</v>
      </c>
      <c r="E1415" t="str">
        <f>IF($A1415="","",Tienda_1!I1415)</f>
        <v>Nequi</v>
      </c>
      <c r="F1415">
        <f>IF($A1415="","",VALUE(RIGHT(Tienda_1!E1415,4)))</f>
        <v>2021</v>
      </c>
      <c r="G1415">
        <f>IF($A1415="","",Tienda_1!C1415)</f>
        <v>534000</v>
      </c>
      <c r="H1415">
        <f>IF($A1415="","",Tienda_1!D1415)</f>
        <v>26600</v>
      </c>
      <c r="I1415">
        <f>IF($A1415="","",Tienda_1!H1415)</f>
        <v>5</v>
      </c>
      <c r="J1415">
        <f>IF($A1415="",0,IF(AND(OR('Cuadro-de-mando'!$B$4="(Todas)",'Cuadro-de-mando'!$B$4=$A1415),OR('Cuadro-de-mando'!$E$4="(Todas)",'Cuadro-de-mando'!$E$4=$B1415),OR('Cuadro-de-mando'!$H$4="(Todas)",'Cuadro-de-mando'!$H$4=$C1415),OR('Cuadro-de-mando'!$K$4="(Todas)",'Cuadro-de-mando'!$K$4=$E1415),OR('Cuadro-de-mando'!$N$4="(Todos)",'Cuadro-de-mando'!$N$4=$F1415)),1,0))</f>
        <v>1</v>
      </c>
    </row>
    <row r="1416" spans="1:10" x14ac:dyDescent="0.25">
      <c r="A1416" t="str">
        <f>IF(Tienda_1!$A1416="","","Tienda 1")</f>
        <v>Tienda 1</v>
      </c>
      <c r="B1416" t="str">
        <f>IF($A1416="","",Tienda_1!B1416)</f>
        <v>Muebles</v>
      </c>
      <c r="C1416" t="str">
        <f>IF($A1416="","",Tienda_1!G1416)</f>
        <v>Pereira</v>
      </c>
      <c r="D1416" t="str">
        <f>IF($A1416="","",Tienda_1!F1416)</f>
        <v>Pedro Gomez</v>
      </c>
      <c r="E1416" t="str">
        <f>IF($A1416="","",Tienda_1!I1416)</f>
        <v>Tarjeta de crédito</v>
      </c>
      <c r="F1416">
        <f>IF($A1416="","",VALUE(RIGHT(Tienda_1!E1416,4)))</f>
        <v>2021</v>
      </c>
      <c r="G1416">
        <f>IF($A1416="","",Tienda_1!C1416)</f>
        <v>493400</v>
      </c>
      <c r="H1416">
        <f>IF($A1416="","",Tienda_1!D1416)</f>
        <v>26900</v>
      </c>
      <c r="I1416">
        <f>IF($A1416="","",Tienda_1!H1416)</f>
        <v>5</v>
      </c>
      <c r="J1416">
        <f>IF($A1416="",0,IF(AND(OR('Cuadro-de-mando'!$B$4="(Todas)",'Cuadro-de-mando'!$B$4=$A1416),OR('Cuadro-de-mando'!$E$4="(Todas)",'Cuadro-de-mando'!$E$4=$B1416),OR('Cuadro-de-mando'!$H$4="(Todas)",'Cuadro-de-mando'!$H$4=$C1416),OR('Cuadro-de-mando'!$K$4="(Todas)",'Cuadro-de-mando'!$K$4=$E1416),OR('Cuadro-de-mando'!$N$4="(Todos)",'Cuadro-de-mando'!$N$4=$F1416)),1,0))</f>
        <v>1</v>
      </c>
    </row>
    <row r="1417" spans="1:10" x14ac:dyDescent="0.25">
      <c r="A1417" t="str">
        <f>IF(Tienda_1!$A1417="","","Tienda 1")</f>
        <v>Tienda 1</v>
      </c>
      <c r="B1417" t="str">
        <f>IF($A1417="","",Tienda_1!B1417)</f>
        <v>Muebles</v>
      </c>
      <c r="C1417" t="str">
        <f>IF($A1417="","",Tienda_1!G1417)</f>
        <v>Bogotá</v>
      </c>
      <c r="D1417" t="str">
        <f>IF($A1417="","",Tienda_1!F1417)</f>
        <v>Rafael Acosta</v>
      </c>
      <c r="E1417" t="str">
        <f>IF($A1417="","",Tienda_1!I1417)</f>
        <v>Nequi</v>
      </c>
      <c r="F1417">
        <f>IF($A1417="","",VALUE(RIGHT(Tienda_1!E1417,4)))</f>
        <v>2020</v>
      </c>
      <c r="G1417">
        <f>IF($A1417="","",Tienda_1!C1417)</f>
        <v>363000</v>
      </c>
      <c r="H1417">
        <f>IF($A1417="","",Tienda_1!D1417)</f>
        <v>17500</v>
      </c>
      <c r="I1417">
        <f>IF($A1417="","",Tienda_1!H1417)</f>
        <v>5</v>
      </c>
      <c r="J1417">
        <f>IF($A1417="",0,IF(AND(OR('Cuadro-de-mando'!$B$4="(Todas)",'Cuadro-de-mando'!$B$4=$A1417),OR('Cuadro-de-mando'!$E$4="(Todas)",'Cuadro-de-mando'!$E$4=$B1417),OR('Cuadro-de-mando'!$H$4="(Todas)",'Cuadro-de-mando'!$H$4=$C1417),OR('Cuadro-de-mando'!$K$4="(Todas)",'Cuadro-de-mando'!$K$4=$E1417),OR('Cuadro-de-mando'!$N$4="(Todos)",'Cuadro-de-mando'!$N$4=$F1417)),1,0))</f>
        <v>1</v>
      </c>
    </row>
    <row r="1418" spans="1:10" x14ac:dyDescent="0.25">
      <c r="A1418" t="str">
        <f>IF(Tienda_1!$A1418="","","Tienda 1")</f>
        <v>Tienda 1</v>
      </c>
      <c r="B1418" t="str">
        <f>IF($A1418="","",Tienda_1!B1418)</f>
        <v>Muebles</v>
      </c>
      <c r="C1418" t="str">
        <f>IF($A1418="","",Tienda_1!G1418)</f>
        <v>Bogotá</v>
      </c>
      <c r="D1418" t="str">
        <f>IF($A1418="","",Tienda_1!F1418)</f>
        <v>Izabela de León</v>
      </c>
      <c r="E1418" t="str">
        <f>IF($A1418="","",Tienda_1!I1418)</f>
        <v>Tarjeta de crédito</v>
      </c>
      <c r="F1418">
        <f>IF($A1418="","",VALUE(RIGHT(Tienda_1!E1418,4)))</f>
        <v>2021</v>
      </c>
      <c r="G1418">
        <f>IF($A1418="","",Tienda_1!C1418)</f>
        <v>308900</v>
      </c>
      <c r="H1418">
        <f>IF($A1418="","",Tienda_1!D1418)</f>
        <v>14600</v>
      </c>
      <c r="I1418">
        <f>IF($A1418="","",Tienda_1!H1418)</f>
        <v>5</v>
      </c>
      <c r="J1418">
        <f>IF($A1418="",0,IF(AND(OR('Cuadro-de-mando'!$B$4="(Todas)",'Cuadro-de-mando'!$B$4=$A1418),OR('Cuadro-de-mando'!$E$4="(Todas)",'Cuadro-de-mando'!$E$4=$B1418),OR('Cuadro-de-mando'!$H$4="(Todas)",'Cuadro-de-mando'!$H$4=$C1418),OR('Cuadro-de-mando'!$K$4="(Todas)",'Cuadro-de-mando'!$K$4=$E1418),OR('Cuadro-de-mando'!$N$4="(Todos)",'Cuadro-de-mando'!$N$4=$F1418)),1,0))</f>
        <v>1</v>
      </c>
    </row>
    <row r="1419" spans="1:10" x14ac:dyDescent="0.25">
      <c r="A1419" t="str">
        <f>IF(Tienda_1!$A1419="","","Tienda 1")</f>
        <v>Tienda 1</v>
      </c>
      <c r="B1419" t="str">
        <f>IF($A1419="","",Tienda_1!B1419)</f>
        <v>Libros</v>
      </c>
      <c r="C1419" t="str">
        <f>IF($A1419="","",Tienda_1!G1419)</f>
        <v>Bogotá</v>
      </c>
      <c r="D1419" t="str">
        <f>IF($A1419="","",Tienda_1!F1419)</f>
        <v>Mariana Herrera</v>
      </c>
      <c r="E1419" t="str">
        <f>IF($A1419="","",Tienda_1!I1419)</f>
        <v>Tarjeta de crédito</v>
      </c>
      <c r="F1419">
        <f>IF($A1419="","",VALUE(RIGHT(Tienda_1!E1419,4)))</f>
        <v>2022</v>
      </c>
      <c r="G1419">
        <f>IF($A1419="","",Tienda_1!C1419)</f>
        <v>47200</v>
      </c>
      <c r="H1419">
        <f>IF($A1419="","",Tienda_1!D1419)</f>
        <v>0</v>
      </c>
      <c r="I1419">
        <f>IF($A1419="","",Tienda_1!H1419)</f>
        <v>5</v>
      </c>
      <c r="J1419">
        <f>IF($A1419="",0,IF(AND(OR('Cuadro-de-mando'!$B$4="(Todas)",'Cuadro-de-mando'!$B$4=$A1419),OR('Cuadro-de-mando'!$E$4="(Todas)",'Cuadro-de-mando'!$E$4=$B1419),OR('Cuadro-de-mando'!$H$4="(Todas)",'Cuadro-de-mando'!$H$4=$C1419),OR('Cuadro-de-mando'!$K$4="(Todas)",'Cuadro-de-mando'!$K$4=$E1419),OR('Cuadro-de-mando'!$N$4="(Todos)",'Cuadro-de-mando'!$N$4=$F1419)),1,0))</f>
        <v>1</v>
      </c>
    </row>
    <row r="1420" spans="1:10" x14ac:dyDescent="0.25">
      <c r="A1420" t="str">
        <f>IF(Tienda_1!$A1420="","","Tienda 1")</f>
        <v>Tienda 1</v>
      </c>
      <c r="B1420" t="str">
        <f>IF($A1420="","",Tienda_1!B1420)</f>
        <v>Muebles</v>
      </c>
      <c r="C1420" t="str">
        <f>IF($A1420="","",Tienda_1!G1420)</f>
        <v>Bogotá</v>
      </c>
      <c r="D1420" t="str">
        <f>IF($A1420="","",Tienda_1!F1420)</f>
        <v>Izabela de León</v>
      </c>
      <c r="E1420" t="str">
        <f>IF($A1420="","",Tienda_1!I1420)</f>
        <v>Tarjeta de crédito</v>
      </c>
      <c r="F1420">
        <f>IF($A1420="","",VALUE(RIGHT(Tienda_1!E1420,4)))</f>
        <v>2021</v>
      </c>
      <c r="G1420">
        <f>IF($A1420="","",Tienda_1!C1420)</f>
        <v>208400</v>
      </c>
      <c r="H1420">
        <f>IF($A1420="","",Tienda_1!D1420)</f>
        <v>12300</v>
      </c>
      <c r="I1420">
        <f>IF($A1420="","",Tienda_1!H1420)</f>
        <v>5</v>
      </c>
      <c r="J1420">
        <f>IF($A1420="",0,IF(AND(OR('Cuadro-de-mando'!$B$4="(Todas)",'Cuadro-de-mando'!$B$4=$A1420),OR('Cuadro-de-mando'!$E$4="(Todas)",'Cuadro-de-mando'!$E$4=$B1420),OR('Cuadro-de-mando'!$H$4="(Todas)",'Cuadro-de-mando'!$H$4=$C1420),OR('Cuadro-de-mando'!$K$4="(Todas)",'Cuadro-de-mando'!$K$4=$E1420),OR('Cuadro-de-mando'!$N$4="(Todos)",'Cuadro-de-mando'!$N$4=$F1420)),1,0))</f>
        <v>1</v>
      </c>
    </row>
    <row r="1421" spans="1:10" x14ac:dyDescent="0.25">
      <c r="A1421" t="str">
        <f>IF(Tienda_1!$A1421="","","Tienda 1")</f>
        <v>Tienda 1</v>
      </c>
      <c r="B1421" t="str">
        <f>IF($A1421="","",Tienda_1!B1421)</f>
        <v>Muebles</v>
      </c>
      <c r="C1421" t="str">
        <f>IF($A1421="","",Tienda_1!G1421)</f>
        <v>Cali</v>
      </c>
      <c r="D1421" t="str">
        <f>IF($A1421="","",Tienda_1!F1421)</f>
        <v>Blanca Ramirez</v>
      </c>
      <c r="E1421" t="str">
        <f>IF($A1421="","",Tienda_1!I1421)</f>
        <v>Tarjeta de crédito</v>
      </c>
      <c r="F1421">
        <f>IF($A1421="","",VALUE(RIGHT(Tienda_1!E1421,4)))</f>
        <v>2020</v>
      </c>
      <c r="G1421">
        <f>IF($A1421="","",Tienda_1!C1421)</f>
        <v>262800</v>
      </c>
      <c r="H1421">
        <f>IF($A1421="","",Tienda_1!D1421)</f>
        <v>12200</v>
      </c>
      <c r="I1421">
        <f>IF($A1421="","",Tienda_1!H1421)</f>
        <v>5</v>
      </c>
      <c r="J1421">
        <f>IF($A1421="",0,IF(AND(OR('Cuadro-de-mando'!$B$4="(Todas)",'Cuadro-de-mando'!$B$4=$A1421),OR('Cuadro-de-mando'!$E$4="(Todas)",'Cuadro-de-mando'!$E$4=$B1421),OR('Cuadro-de-mando'!$H$4="(Todas)",'Cuadro-de-mando'!$H$4=$C1421),OR('Cuadro-de-mando'!$K$4="(Todas)",'Cuadro-de-mando'!$K$4=$E1421),OR('Cuadro-de-mando'!$N$4="(Todos)",'Cuadro-de-mando'!$N$4=$F1421)),1,0))</f>
        <v>1</v>
      </c>
    </row>
    <row r="1422" spans="1:10" x14ac:dyDescent="0.25">
      <c r="A1422" t="str">
        <f>IF(Tienda_1!$A1422="","","Tienda 1")</f>
        <v>Tienda 1</v>
      </c>
      <c r="B1422" t="str">
        <f>IF($A1422="","",Tienda_1!B1422)</f>
        <v>Instrumentos musicales</v>
      </c>
      <c r="C1422" t="str">
        <f>IF($A1422="","",Tienda_1!G1422)</f>
        <v>Barranquilla</v>
      </c>
      <c r="D1422" t="str">
        <f>IF($A1422="","",Tienda_1!F1422)</f>
        <v>Blanca Ramirez</v>
      </c>
      <c r="E1422" t="str">
        <f>IF($A1422="","",Tienda_1!I1422)</f>
        <v>Tarjeta de crédito</v>
      </c>
      <c r="F1422">
        <f>IF($A1422="","",VALUE(RIGHT(Tienda_1!E1422,4)))</f>
        <v>2021</v>
      </c>
      <c r="G1422">
        <f>IF($A1422="","",Tienda_1!C1422)</f>
        <v>31300</v>
      </c>
      <c r="H1422">
        <f>IF($A1422="","",Tienda_1!D1422)</f>
        <v>0</v>
      </c>
      <c r="I1422">
        <f>IF($A1422="","",Tienda_1!H1422)</f>
        <v>3</v>
      </c>
      <c r="J1422">
        <f>IF($A1422="",0,IF(AND(OR('Cuadro-de-mando'!$B$4="(Todas)",'Cuadro-de-mando'!$B$4=$A1422),OR('Cuadro-de-mando'!$E$4="(Todas)",'Cuadro-de-mando'!$E$4=$B1422),OR('Cuadro-de-mando'!$H$4="(Todas)",'Cuadro-de-mando'!$H$4=$C1422),OR('Cuadro-de-mando'!$K$4="(Todas)",'Cuadro-de-mando'!$K$4=$E1422),OR('Cuadro-de-mando'!$N$4="(Todos)",'Cuadro-de-mando'!$N$4=$F1422)),1,0))</f>
        <v>1</v>
      </c>
    </row>
    <row r="1423" spans="1:10" x14ac:dyDescent="0.25">
      <c r="A1423" t="str">
        <f>IF(Tienda_1!$A1423="","","Tienda 1")</f>
        <v>Tienda 1</v>
      </c>
      <c r="B1423" t="str">
        <f>IF($A1423="","",Tienda_1!B1423)</f>
        <v>Artículos para el hogar</v>
      </c>
      <c r="C1423" t="str">
        <f>IF($A1423="","",Tienda_1!G1423)</f>
        <v>Bogotá</v>
      </c>
      <c r="D1423" t="str">
        <f>IF($A1423="","",Tienda_1!F1423)</f>
        <v>Santiago Silva</v>
      </c>
      <c r="E1423" t="str">
        <f>IF($A1423="","",Tienda_1!I1423)</f>
        <v>Tarjeta de débito</v>
      </c>
      <c r="F1423">
        <f>IF($A1423="","",VALUE(RIGHT(Tienda_1!E1423,4)))</f>
        <v>2022</v>
      </c>
      <c r="G1423">
        <f>IF($A1423="","",Tienda_1!C1423)</f>
        <v>44600</v>
      </c>
      <c r="H1423">
        <f>IF($A1423="","",Tienda_1!D1423)</f>
        <v>0</v>
      </c>
      <c r="I1423">
        <f>IF($A1423="","",Tienda_1!H1423)</f>
        <v>5</v>
      </c>
      <c r="J1423">
        <f>IF($A1423="",0,IF(AND(OR('Cuadro-de-mando'!$B$4="(Todas)",'Cuadro-de-mando'!$B$4=$A1423),OR('Cuadro-de-mando'!$E$4="(Todas)",'Cuadro-de-mando'!$E$4=$B1423),OR('Cuadro-de-mando'!$H$4="(Todas)",'Cuadro-de-mando'!$H$4=$C1423),OR('Cuadro-de-mando'!$K$4="(Todas)",'Cuadro-de-mando'!$K$4=$E1423),OR('Cuadro-de-mando'!$N$4="(Todos)",'Cuadro-de-mando'!$N$4=$F1423)),1,0))</f>
        <v>1</v>
      </c>
    </row>
    <row r="1424" spans="1:10" x14ac:dyDescent="0.25">
      <c r="A1424" t="str">
        <f>IF(Tienda_1!$A1424="","","Tienda 1")</f>
        <v>Tienda 1</v>
      </c>
      <c r="B1424" t="str">
        <f>IF($A1424="","",Tienda_1!B1424)</f>
        <v>Instrumentos musicales</v>
      </c>
      <c r="C1424" t="str">
        <f>IF($A1424="","",Tienda_1!G1424)</f>
        <v>Bogotá</v>
      </c>
      <c r="D1424" t="str">
        <f>IF($A1424="","",Tienda_1!F1424)</f>
        <v>Mariana Herrera</v>
      </c>
      <c r="E1424" t="str">
        <f>IF($A1424="","",Tienda_1!I1424)</f>
        <v>Nequi</v>
      </c>
      <c r="F1424">
        <f>IF($A1424="","",VALUE(RIGHT(Tienda_1!E1424,4)))</f>
        <v>2021</v>
      </c>
      <c r="G1424">
        <f>IF($A1424="","",Tienda_1!C1424)</f>
        <v>782100</v>
      </c>
      <c r="H1424">
        <f>IF($A1424="","",Tienda_1!D1424)</f>
        <v>39800</v>
      </c>
      <c r="I1424">
        <f>IF($A1424="","",Tienda_1!H1424)</f>
        <v>5</v>
      </c>
      <c r="J1424">
        <f>IF($A1424="",0,IF(AND(OR('Cuadro-de-mando'!$B$4="(Todas)",'Cuadro-de-mando'!$B$4=$A1424),OR('Cuadro-de-mando'!$E$4="(Todas)",'Cuadro-de-mando'!$E$4=$B1424),OR('Cuadro-de-mando'!$H$4="(Todas)",'Cuadro-de-mando'!$H$4=$C1424),OR('Cuadro-de-mando'!$K$4="(Todas)",'Cuadro-de-mando'!$K$4=$E1424),OR('Cuadro-de-mando'!$N$4="(Todos)",'Cuadro-de-mando'!$N$4=$F1424)),1,0))</f>
        <v>1</v>
      </c>
    </row>
    <row r="1425" spans="1:10" x14ac:dyDescent="0.25">
      <c r="A1425" t="str">
        <f>IF(Tienda_1!$A1425="","","Tienda 1")</f>
        <v>Tienda 1</v>
      </c>
      <c r="B1425" t="str">
        <f>IF($A1425="","",Tienda_1!B1425)</f>
        <v>Artículos para el hogar</v>
      </c>
      <c r="C1425" t="str">
        <f>IF($A1425="","",Tienda_1!G1425)</f>
        <v>Cali</v>
      </c>
      <c r="D1425" t="str">
        <f>IF($A1425="","",Tienda_1!F1425)</f>
        <v>Ángel Rodriguez</v>
      </c>
      <c r="E1425" t="str">
        <f>IF($A1425="","",Tienda_1!I1425)</f>
        <v>Nequi</v>
      </c>
      <c r="F1425">
        <f>IF($A1425="","",VALUE(RIGHT(Tienda_1!E1425,4)))</f>
        <v>2023</v>
      </c>
      <c r="G1425">
        <f>IF($A1425="","",Tienda_1!C1425)</f>
        <v>133300</v>
      </c>
      <c r="H1425">
        <f>IF($A1425="","",Tienda_1!D1425)</f>
        <v>5300</v>
      </c>
      <c r="I1425">
        <f>IF($A1425="","",Tienda_1!H1425)</f>
        <v>5</v>
      </c>
      <c r="J1425">
        <f>IF($A1425="",0,IF(AND(OR('Cuadro-de-mando'!$B$4="(Todas)",'Cuadro-de-mando'!$B$4=$A1425),OR('Cuadro-de-mando'!$E$4="(Todas)",'Cuadro-de-mando'!$E$4=$B1425),OR('Cuadro-de-mando'!$H$4="(Todas)",'Cuadro-de-mando'!$H$4=$C1425),OR('Cuadro-de-mando'!$K$4="(Todas)",'Cuadro-de-mando'!$K$4=$E1425),OR('Cuadro-de-mando'!$N$4="(Todos)",'Cuadro-de-mando'!$N$4=$F1425)),1,0))</f>
        <v>1</v>
      </c>
    </row>
    <row r="1426" spans="1:10" x14ac:dyDescent="0.25">
      <c r="A1426" t="str">
        <f>IF(Tienda_1!$A1426="","","Tienda 1")</f>
        <v>Tienda 1</v>
      </c>
      <c r="B1426" t="str">
        <f>IF($A1426="","",Tienda_1!B1426)</f>
        <v>Artículos para el hogar</v>
      </c>
      <c r="C1426" t="str">
        <f>IF($A1426="","",Tienda_1!G1426)</f>
        <v>Cartagena</v>
      </c>
      <c r="D1426" t="str">
        <f>IF($A1426="","",Tienda_1!F1426)</f>
        <v>Camila Rivera</v>
      </c>
      <c r="E1426" t="str">
        <f>IF($A1426="","",Tienda_1!I1426)</f>
        <v>Tarjeta de crédito</v>
      </c>
      <c r="F1426">
        <f>IF($A1426="","",VALUE(RIGHT(Tienda_1!E1426,4)))</f>
        <v>2022</v>
      </c>
      <c r="G1426">
        <f>IF($A1426="","",Tienda_1!C1426)</f>
        <v>208800</v>
      </c>
      <c r="H1426">
        <f>IF($A1426="","",Tienda_1!D1426)</f>
        <v>13500</v>
      </c>
      <c r="I1426">
        <f>IF($A1426="","",Tienda_1!H1426)</f>
        <v>5</v>
      </c>
      <c r="J1426">
        <f>IF($A1426="",0,IF(AND(OR('Cuadro-de-mando'!$B$4="(Todas)",'Cuadro-de-mando'!$B$4=$A1426),OR('Cuadro-de-mando'!$E$4="(Todas)",'Cuadro-de-mando'!$E$4=$B1426),OR('Cuadro-de-mando'!$H$4="(Todas)",'Cuadro-de-mando'!$H$4=$C1426),OR('Cuadro-de-mando'!$K$4="(Todas)",'Cuadro-de-mando'!$K$4=$E1426),OR('Cuadro-de-mando'!$N$4="(Todos)",'Cuadro-de-mando'!$N$4=$F1426)),1,0))</f>
        <v>1</v>
      </c>
    </row>
    <row r="1427" spans="1:10" x14ac:dyDescent="0.25">
      <c r="A1427" t="str">
        <f>IF(Tienda_1!$A1427="","","Tienda 1")</f>
        <v>Tienda 1</v>
      </c>
      <c r="B1427" t="str">
        <f>IF($A1427="","",Tienda_1!B1427)</f>
        <v>Artículos para el hogar</v>
      </c>
      <c r="C1427" t="str">
        <f>IF($A1427="","",Tienda_1!G1427)</f>
        <v>Bogotá</v>
      </c>
      <c r="D1427" t="str">
        <f>IF($A1427="","",Tienda_1!F1427)</f>
        <v>Pedro Gomez</v>
      </c>
      <c r="E1427" t="str">
        <f>IF($A1427="","",Tienda_1!I1427)</f>
        <v>Nequi</v>
      </c>
      <c r="F1427">
        <f>IF($A1427="","",VALUE(RIGHT(Tienda_1!E1427,4)))</f>
        <v>2022</v>
      </c>
      <c r="G1427">
        <f>IF($A1427="","",Tienda_1!C1427)</f>
        <v>132000</v>
      </c>
      <c r="H1427">
        <f>IF($A1427="","",Tienda_1!D1427)</f>
        <v>8100</v>
      </c>
      <c r="I1427">
        <f>IF($A1427="","",Tienda_1!H1427)</f>
        <v>5</v>
      </c>
      <c r="J1427">
        <f>IF($A1427="",0,IF(AND(OR('Cuadro-de-mando'!$B$4="(Todas)",'Cuadro-de-mando'!$B$4=$A1427),OR('Cuadro-de-mando'!$E$4="(Todas)",'Cuadro-de-mando'!$E$4=$B1427),OR('Cuadro-de-mando'!$H$4="(Todas)",'Cuadro-de-mando'!$H$4=$C1427),OR('Cuadro-de-mando'!$K$4="(Todas)",'Cuadro-de-mando'!$K$4=$E1427),OR('Cuadro-de-mando'!$N$4="(Todos)",'Cuadro-de-mando'!$N$4=$F1427)),1,0))</f>
        <v>1</v>
      </c>
    </row>
    <row r="1428" spans="1:10" x14ac:dyDescent="0.25">
      <c r="A1428" t="str">
        <f>IF(Tienda_1!$A1428="","","Tienda 1")</f>
        <v>Tienda 1</v>
      </c>
      <c r="B1428" t="str">
        <f>IF($A1428="","",Tienda_1!B1428)</f>
        <v>Juguetes</v>
      </c>
      <c r="C1428" t="str">
        <f>IF($A1428="","",Tienda_1!G1428)</f>
        <v>Bogotá</v>
      </c>
      <c r="D1428" t="str">
        <f>IF($A1428="","",Tienda_1!F1428)</f>
        <v>Blanca Ramirez</v>
      </c>
      <c r="E1428" t="str">
        <f>IF($A1428="","",Tienda_1!I1428)</f>
        <v>Tarjeta de crédito</v>
      </c>
      <c r="F1428">
        <f>IF($A1428="","",VALUE(RIGHT(Tienda_1!E1428,4)))</f>
        <v>2021</v>
      </c>
      <c r="G1428">
        <f>IF($A1428="","",Tienda_1!C1428)</f>
        <v>24700</v>
      </c>
      <c r="H1428">
        <f>IF($A1428="","",Tienda_1!D1428)</f>
        <v>1700</v>
      </c>
      <c r="I1428">
        <f>IF($A1428="","",Tienda_1!H1428)</f>
        <v>3</v>
      </c>
      <c r="J1428">
        <f>IF($A1428="",0,IF(AND(OR('Cuadro-de-mando'!$B$4="(Todas)",'Cuadro-de-mando'!$B$4=$A1428),OR('Cuadro-de-mando'!$E$4="(Todas)",'Cuadro-de-mando'!$E$4=$B1428),OR('Cuadro-de-mando'!$H$4="(Todas)",'Cuadro-de-mando'!$H$4=$C1428),OR('Cuadro-de-mando'!$K$4="(Todas)",'Cuadro-de-mando'!$K$4=$E1428),OR('Cuadro-de-mando'!$N$4="(Todos)",'Cuadro-de-mando'!$N$4=$F1428)),1,0))</f>
        <v>1</v>
      </c>
    </row>
    <row r="1429" spans="1:10" x14ac:dyDescent="0.25">
      <c r="A1429" t="str">
        <f>IF(Tienda_1!$A1429="","","Tienda 1")</f>
        <v>Tienda 1</v>
      </c>
      <c r="B1429" t="str">
        <f>IF($A1429="","",Tienda_1!B1429)</f>
        <v>Juguetes</v>
      </c>
      <c r="C1429" t="str">
        <f>IF($A1429="","",Tienda_1!G1429)</f>
        <v>Cali</v>
      </c>
      <c r="D1429" t="str">
        <f>IF($A1429="","",Tienda_1!F1429)</f>
        <v>Pedro Gomez</v>
      </c>
      <c r="E1429" t="str">
        <f>IF($A1429="","",Tienda_1!I1429)</f>
        <v>Tarjeta de crédito</v>
      </c>
      <c r="F1429">
        <f>IF($A1429="","",VALUE(RIGHT(Tienda_1!E1429,4)))</f>
        <v>2021</v>
      </c>
      <c r="G1429">
        <f>IF($A1429="","",Tienda_1!C1429)</f>
        <v>245800</v>
      </c>
      <c r="H1429">
        <f>IF($A1429="","",Tienda_1!D1429)</f>
        <v>13800</v>
      </c>
      <c r="I1429">
        <f>IF($A1429="","",Tienda_1!H1429)</f>
        <v>5</v>
      </c>
      <c r="J1429">
        <f>IF($A1429="",0,IF(AND(OR('Cuadro-de-mando'!$B$4="(Todas)",'Cuadro-de-mando'!$B$4=$A1429),OR('Cuadro-de-mando'!$E$4="(Todas)",'Cuadro-de-mando'!$E$4=$B1429),OR('Cuadro-de-mando'!$H$4="(Todas)",'Cuadro-de-mando'!$H$4=$C1429),OR('Cuadro-de-mando'!$K$4="(Todas)",'Cuadro-de-mando'!$K$4=$E1429),OR('Cuadro-de-mando'!$N$4="(Todos)",'Cuadro-de-mando'!$N$4=$F1429)),1,0))</f>
        <v>1</v>
      </c>
    </row>
    <row r="1430" spans="1:10" x14ac:dyDescent="0.25">
      <c r="A1430" t="str">
        <f>IF(Tienda_1!$A1430="","","Tienda 1")</f>
        <v>Tienda 1</v>
      </c>
      <c r="B1430" t="str">
        <f>IF($A1430="","",Tienda_1!B1430)</f>
        <v>Instrumentos musicales</v>
      </c>
      <c r="C1430" t="str">
        <f>IF($A1430="","",Tienda_1!G1430)</f>
        <v>Medellín</v>
      </c>
      <c r="D1430" t="str">
        <f>IF($A1430="","",Tienda_1!F1430)</f>
        <v>Juan Fernandez</v>
      </c>
      <c r="E1430" t="str">
        <f>IF($A1430="","",Tienda_1!I1430)</f>
        <v>Tarjeta de crédito</v>
      </c>
      <c r="F1430">
        <f>IF($A1430="","",VALUE(RIGHT(Tienda_1!E1430,4)))</f>
        <v>2021</v>
      </c>
      <c r="G1430">
        <f>IF($A1430="","",Tienda_1!C1430)</f>
        <v>52700</v>
      </c>
      <c r="H1430">
        <f>IF($A1430="","",Tienda_1!D1430)</f>
        <v>3000</v>
      </c>
      <c r="I1430">
        <f>IF($A1430="","",Tienda_1!H1430)</f>
        <v>1</v>
      </c>
      <c r="J1430">
        <f>IF($A1430="",0,IF(AND(OR('Cuadro-de-mando'!$B$4="(Todas)",'Cuadro-de-mando'!$B$4=$A1430),OR('Cuadro-de-mando'!$E$4="(Todas)",'Cuadro-de-mando'!$E$4=$B1430),OR('Cuadro-de-mando'!$H$4="(Todas)",'Cuadro-de-mando'!$H$4=$C1430),OR('Cuadro-de-mando'!$K$4="(Todas)",'Cuadro-de-mando'!$K$4=$E1430),OR('Cuadro-de-mando'!$N$4="(Todos)",'Cuadro-de-mando'!$N$4=$F1430)),1,0))</f>
        <v>1</v>
      </c>
    </row>
    <row r="1431" spans="1:10" x14ac:dyDescent="0.25">
      <c r="A1431" t="str">
        <f>IF(Tienda_1!$A1431="","","Tienda 1")</f>
        <v>Tienda 1</v>
      </c>
      <c r="B1431" t="str">
        <f>IF($A1431="","",Tienda_1!B1431)</f>
        <v>Deportes y diversión</v>
      </c>
      <c r="C1431" t="str">
        <f>IF($A1431="","",Tienda_1!G1431)</f>
        <v>Medellín</v>
      </c>
      <c r="D1431" t="str">
        <f>IF($A1431="","",Tienda_1!F1431)</f>
        <v>Juliana Costa</v>
      </c>
      <c r="E1431" t="str">
        <f>IF($A1431="","",Tienda_1!I1431)</f>
        <v>Tarjeta de crédito</v>
      </c>
      <c r="F1431">
        <f>IF($A1431="","",VALUE(RIGHT(Tienda_1!E1431,4)))</f>
        <v>2020</v>
      </c>
      <c r="G1431">
        <f>IF($A1431="","",Tienda_1!C1431)</f>
        <v>58100</v>
      </c>
      <c r="H1431">
        <f>IF($A1431="","",Tienda_1!D1431)</f>
        <v>3300</v>
      </c>
      <c r="I1431">
        <f>IF($A1431="","",Tienda_1!H1431)</f>
        <v>5</v>
      </c>
      <c r="J1431">
        <f>IF($A1431="",0,IF(AND(OR('Cuadro-de-mando'!$B$4="(Todas)",'Cuadro-de-mando'!$B$4=$A1431),OR('Cuadro-de-mando'!$E$4="(Todas)",'Cuadro-de-mando'!$E$4=$B1431),OR('Cuadro-de-mando'!$H$4="(Todas)",'Cuadro-de-mando'!$H$4=$C1431),OR('Cuadro-de-mando'!$K$4="(Todas)",'Cuadro-de-mando'!$K$4=$E1431),OR('Cuadro-de-mando'!$N$4="(Todos)",'Cuadro-de-mando'!$N$4=$F1431)),1,0))</f>
        <v>1</v>
      </c>
    </row>
    <row r="1432" spans="1:10" x14ac:dyDescent="0.25">
      <c r="A1432" t="str">
        <f>IF(Tienda_1!$A1432="","","Tienda 1")</f>
        <v>Tienda 1</v>
      </c>
      <c r="B1432" t="str">
        <f>IF($A1432="","",Tienda_1!B1432)</f>
        <v>Muebles</v>
      </c>
      <c r="C1432" t="str">
        <f>IF($A1432="","",Tienda_1!G1432)</f>
        <v>Bogotá</v>
      </c>
      <c r="D1432" t="str">
        <f>IF($A1432="","",Tienda_1!F1432)</f>
        <v>Mariana Herrera</v>
      </c>
      <c r="E1432" t="str">
        <f>IF($A1432="","",Tienda_1!I1432)</f>
        <v>Tarjeta de crédito</v>
      </c>
      <c r="F1432">
        <f>IF($A1432="","",VALUE(RIGHT(Tienda_1!E1432,4)))</f>
        <v>2022</v>
      </c>
      <c r="G1432">
        <f>IF($A1432="","",Tienda_1!C1432)</f>
        <v>208300</v>
      </c>
      <c r="H1432">
        <f>IF($A1432="","",Tienda_1!D1432)</f>
        <v>9300</v>
      </c>
      <c r="I1432">
        <f>IF($A1432="","",Tienda_1!H1432)</f>
        <v>4</v>
      </c>
      <c r="J1432">
        <f>IF($A1432="",0,IF(AND(OR('Cuadro-de-mando'!$B$4="(Todas)",'Cuadro-de-mando'!$B$4=$A1432),OR('Cuadro-de-mando'!$E$4="(Todas)",'Cuadro-de-mando'!$E$4=$B1432),OR('Cuadro-de-mando'!$H$4="(Todas)",'Cuadro-de-mando'!$H$4=$C1432),OR('Cuadro-de-mando'!$K$4="(Todas)",'Cuadro-de-mando'!$K$4=$E1432),OR('Cuadro-de-mando'!$N$4="(Todos)",'Cuadro-de-mando'!$N$4=$F1432)),1,0))</f>
        <v>1</v>
      </c>
    </row>
    <row r="1433" spans="1:10" x14ac:dyDescent="0.25">
      <c r="A1433" t="str">
        <f>IF(Tienda_1!$A1433="","","Tienda 1")</f>
        <v>Tienda 1</v>
      </c>
      <c r="B1433" t="str">
        <f>IF($A1433="","",Tienda_1!B1433)</f>
        <v>Libros</v>
      </c>
      <c r="C1433" t="str">
        <f>IF($A1433="","",Tienda_1!G1433)</f>
        <v>Medellín</v>
      </c>
      <c r="D1433" t="str">
        <f>IF($A1433="","",Tienda_1!F1433)</f>
        <v>Camila Rivera</v>
      </c>
      <c r="E1433" t="str">
        <f>IF($A1433="","",Tienda_1!I1433)</f>
        <v>Tarjeta de crédito</v>
      </c>
      <c r="F1433">
        <f>IF($A1433="","",VALUE(RIGHT(Tienda_1!E1433,4)))</f>
        <v>2020</v>
      </c>
      <c r="G1433">
        <f>IF($A1433="","",Tienda_1!C1433)</f>
        <v>76700</v>
      </c>
      <c r="H1433">
        <f>IF($A1433="","",Tienda_1!D1433)</f>
        <v>6500</v>
      </c>
      <c r="I1433">
        <f>IF($A1433="","",Tienda_1!H1433)</f>
        <v>5</v>
      </c>
      <c r="J1433">
        <f>IF($A1433="",0,IF(AND(OR('Cuadro-de-mando'!$B$4="(Todas)",'Cuadro-de-mando'!$B$4=$A1433),OR('Cuadro-de-mando'!$E$4="(Todas)",'Cuadro-de-mando'!$E$4=$B1433),OR('Cuadro-de-mando'!$H$4="(Todas)",'Cuadro-de-mando'!$H$4=$C1433),OR('Cuadro-de-mando'!$K$4="(Todas)",'Cuadro-de-mando'!$K$4=$E1433),OR('Cuadro-de-mando'!$N$4="(Todos)",'Cuadro-de-mando'!$N$4=$F1433)),1,0))</f>
        <v>1</v>
      </c>
    </row>
    <row r="1434" spans="1:10" x14ac:dyDescent="0.25">
      <c r="A1434" t="str">
        <f>IF(Tienda_1!$A1434="","","Tienda 1")</f>
        <v>Tienda 1</v>
      </c>
      <c r="B1434" t="str">
        <f>IF($A1434="","",Tienda_1!B1434)</f>
        <v>Instrumentos musicales</v>
      </c>
      <c r="C1434" t="str">
        <f>IF($A1434="","",Tienda_1!G1434)</f>
        <v>Medellín</v>
      </c>
      <c r="D1434" t="str">
        <f>IF($A1434="","",Tienda_1!F1434)</f>
        <v>Rafael Acosta</v>
      </c>
      <c r="E1434" t="str">
        <f>IF($A1434="","",Tienda_1!I1434)</f>
        <v>Tarjeta de crédito</v>
      </c>
      <c r="F1434">
        <f>IF($A1434="","",VALUE(RIGHT(Tienda_1!E1434,4)))</f>
        <v>2021</v>
      </c>
      <c r="G1434">
        <f>IF($A1434="","",Tienda_1!C1434)</f>
        <v>357500</v>
      </c>
      <c r="H1434">
        <f>IF($A1434="","",Tienda_1!D1434)</f>
        <v>21400</v>
      </c>
      <c r="I1434">
        <f>IF($A1434="","",Tienda_1!H1434)</f>
        <v>5</v>
      </c>
      <c r="J1434">
        <f>IF($A1434="",0,IF(AND(OR('Cuadro-de-mando'!$B$4="(Todas)",'Cuadro-de-mando'!$B$4=$A1434),OR('Cuadro-de-mando'!$E$4="(Todas)",'Cuadro-de-mando'!$E$4=$B1434),OR('Cuadro-de-mando'!$H$4="(Todas)",'Cuadro-de-mando'!$H$4=$C1434),OR('Cuadro-de-mando'!$K$4="(Todas)",'Cuadro-de-mando'!$K$4=$E1434),OR('Cuadro-de-mando'!$N$4="(Todos)",'Cuadro-de-mando'!$N$4=$F1434)),1,0))</f>
        <v>1</v>
      </c>
    </row>
    <row r="1435" spans="1:10" x14ac:dyDescent="0.25">
      <c r="A1435" t="str">
        <f>IF(Tienda_1!$A1435="","","Tienda 1")</f>
        <v>Tienda 1</v>
      </c>
      <c r="B1435" t="str">
        <f>IF($A1435="","",Tienda_1!B1435)</f>
        <v>Muebles</v>
      </c>
      <c r="C1435" t="str">
        <f>IF($A1435="","",Tienda_1!G1435)</f>
        <v>Bogotá</v>
      </c>
      <c r="D1435" t="str">
        <f>IF($A1435="","",Tienda_1!F1435)</f>
        <v>Maria Alfonso</v>
      </c>
      <c r="E1435" t="str">
        <f>IF($A1435="","",Tienda_1!I1435)</f>
        <v>Tarjeta de crédito</v>
      </c>
      <c r="F1435">
        <f>IF($A1435="","",VALUE(RIGHT(Tienda_1!E1435,4)))</f>
        <v>2020</v>
      </c>
      <c r="G1435">
        <f>IF($A1435="","",Tienda_1!C1435)</f>
        <v>650200</v>
      </c>
      <c r="H1435">
        <f>IF($A1435="","",Tienda_1!D1435)</f>
        <v>32800</v>
      </c>
      <c r="I1435">
        <f>IF($A1435="","",Tienda_1!H1435)</f>
        <v>1</v>
      </c>
      <c r="J1435">
        <f>IF($A1435="",0,IF(AND(OR('Cuadro-de-mando'!$B$4="(Todas)",'Cuadro-de-mando'!$B$4=$A1435),OR('Cuadro-de-mando'!$E$4="(Todas)",'Cuadro-de-mando'!$E$4=$B1435),OR('Cuadro-de-mando'!$H$4="(Todas)",'Cuadro-de-mando'!$H$4=$C1435),OR('Cuadro-de-mando'!$K$4="(Todas)",'Cuadro-de-mando'!$K$4=$E1435),OR('Cuadro-de-mando'!$N$4="(Todos)",'Cuadro-de-mando'!$N$4=$F1435)),1,0))</f>
        <v>1</v>
      </c>
    </row>
    <row r="1436" spans="1:10" x14ac:dyDescent="0.25">
      <c r="A1436" t="str">
        <f>IF(Tienda_1!$A1436="","","Tienda 1")</f>
        <v>Tienda 1</v>
      </c>
      <c r="B1436" t="str">
        <f>IF($A1436="","",Tienda_1!B1436)</f>
        <v>Juguetes</v>
      </c>
      <c r="C1436" t="str">
        <f>IF($A1436="","",Tienda_1!G1436)</f>
        <v>Cali</v>
      </c>
      <c r="D1436" t="str">
        <f>IF($A1436="","",Tienda_1!F1436)</f>
        <v>Juliana Costa</v>
      </c>
      <c r="E1436" t="str">
        <f>IF($A1436="","",Tienda_1!I1436)</f>
        <v>Cupón</v>
      </c>
      <c r="F1436">
        <f>IF($A1436="","",VALUE(RIGHT(Tienda_1!E1436,4)))</f>
        <v>2022</v>
      </c>
      <c r="G1436">
        <f>IF($A1436="","",Tienda_1!C1436)</f>
        <v>45800</v>
      </c>
      <c r="H1436">
        <f>IF($A1436="","",Tienda_1!D1436)</f>
        <v>0</v>
      </c>
      <c r="I1436">
        <f>IF($A1436="","",Tienda_1!H1436)</f>
        <v>1</v>
      </c>
      <c r="J1436">
        <f>IF($A1436="",0,IF(AND(OR('Cuadro-de-mando'!$B$4="(Todas)",'Cuadro-de-mando'!$B$4=$A1436),OR('Cuadro-de-mando'!$E$4="(Todas)",'Cuadro-de-mando'!$E$4=$B1436),OR('Cuadro-de-mando'!$H$4="(Todas)",'Cuadro-de-mando'!$H$4=$C1436),OR('Cuadro-de-mando'!$K$4="(Todas)",'Cuadro-de-mando'!$K$4=$E1436),OR('Cuadro-de-mando'!$N$4="(Todos)",'Cuadro-de-mando'!$N$4=$F1436)),1,0))</f>
        <v>1</v>
      </c>
    </row>
    <row r="1437" spans="1:10" x14ac:dyDescent="0.25">
      <c r="A1437" t="str">
        <f>IF(Tienda_1!$A1437="","","Tienda 1")</f>
        <v>Tienda 1</v>
      </c>
      <c r="B1437" t="str">
        <f>IF($A1437="","",Tienda_1!B1437)</f>
        <v>Electrónicos</v>
      </c>
      <c r="C1437" t="str">
        <f>IF($A1437="","",Tienda_1!G1437)</f>
        <v>Cali</v>
      </c>
      <c r="D1437" t="str">
        <f>IF($A1437="","",Tienda_1!F1437)</f>
        <v>Lucas Olivera</v>
      </c>
      <c r="E1437" t="str">
        <f>IF($A1437="","",Tienda_1!I1437)</f>
        <v>Tarjeta de crédito</v>
      </c>
      <c r="F1437">
        <f>IF($A1437="","",VALUE(RIGHT(Tienda_1!E1437,4)))</f>
        <v>2021</v>
      </c>
      <c r="G1437">
        <f>IF($A1437="","",Tienda_1!C1437)</f>
        <v>349400</v>
      </c>
      <c r="H1437">
        <f>IF($A1437="","",Tienda_1!D1437)</f>
        <v>16800</v>
      </c>
      <c r="I1437">
        <f>IF($A1437="","",Tienda_1!H1437)</f>
        <v>5</v>
      </c>
      <c r="J1437">
        <f>IF($A1437="",0,IF(AND(OR('Cuadro-de-mando'!$B$4="(Todas)",'Cuadro-de-mando'!$B$4=$A1437),OR('Cuadro-de-mando'!$E$4="(Todas)",'Cuadro-de-mando'!$E$4=$B1437),OR('Cuadro-de-mando'!$H$4="(Todas)",'Cuadro-de-mando'!$H$4=$C1437),OR('Cuadro-de-mando'!$K$4="(Todas)",'Cuadro-de-mando'!$K$4=$E1437),OR('Cuadro-de-mando'!$N$4="(Todos)",'Cuadro-de-mando'!$N$4=$F1437)),1,0))</f>
        <v>1</v>
      </c>
    </row>
    <row r="1438" spans="1:10" x14ac:dyDescent="0.25">
      <c r="A1438" t="str">
        <f>IF(Tienda_1!$A1438="","","Tienda 1")</f>
        <v>Tienda 1</v>
      </c>
      <c r="B1438" t="str">
        <f>IF($A1438="","",Tienda_1!B1438)</f>
        <v>Artículos para el hogar</v>
      </c>
      <c r="C1438" t="str">
        <f>IF($A1438="","",Tienda_1!G1438)</f>
        <v>Bogotá</v>
      </c>
      <c r="D1438" t="str">
        <f>IF($A1438="","",Tienda_1!F1438)</f>
        <v>Izabela de León</v>
      </c>
      <c r="E1438" t="str">
        <f>IF($A1438="","",Tienda_1!I1438)</f>
        <v>Tarjeta de crédito</v>
      </c>
      <c r="F1438">
        <f>IF($A1438="","",VALUE(RIGHT(Tienda_1!E1438,4)))</f>
        <v>2022</v>
      </c>
      <c r="G1438">
        <f>IF($A1438="","",Tienda_1!C1438)</f>
        <v>36400</v>
      </c>
      <c r="H1438">
        <f>IF($A1438="","",Tienda_1!D1438)</f>
        <v>2100</v>
      </c>
      <c r="I1438">
        <f>IF($A1438="","",Tienda_1!H1438)</f>
        <v>1</v>
      </c>
      <c r="J1438">
        <f>IF($A1438="",0,IF(AND(OR('Cuadro-de-mando'!$B$4="(Todas)",'Cuadro-de-mando'!$B$4=$A1438),OR('Cuadro-de-mando'!$E$4="(Todas)",'Cuadro-de-mando'!$E$4=$B1438),OR('Cuadro-de-mando'!$H$4="(Todas)",'Cuadro-de-mando'!$H$4=$C1438),OR('Cuadro-de-mando'!$K$4="(Todas)",'Cuadro-de-mando'!$K$4=$E1438),OR('Cuadro-de-mando'!$N$4="(Todos)",'Cuadro-de-mando'!$N$4=$F1438)),1,0))</f>
        <v>1</v>
      </c>
    </row>
    <row r="1439" spans="1:10" x14ac:dyDescent="0.25">
      <c r="A1439" t="str">
        <f>IF(Tienda_1!$A1439="","","Tienda 1")</f>
        <v>Tienda 1</v>
      </c>
      <c r="B1439" t="str">
        <f>IF($A1439="","",Tienda_1!B1439)</f>
        <v>Deportes y diversión</v>
      </c>
      <c r="C1439" t="str">
        <f>IF($A1439="","",Tienda_1!G1439)</f>
        <v>Bogotá</v>
      </c>
      <c r="D1439" t="str">
        <f>IF($A1439="","",Tienda_1!F1439)</f>
        <v>Ángel Rodriguez</v>
      </c>
      <c r="E1439" t="str">
        <f>IF($A1439="","",Tienda_1!I1439)</f>
        <v>Nequi</v>
      </c>
      <c r="F1439">
        <f>IF($A1439="","",VALUE(RIGHT(Tienda_1!E1439,4)))</f>
        <v>2022</v>
      </c>
      <c r="G1439">
        <f>IF($A1439="","",Tienda_1!C1439)</f>
        <v>62600</v>
      </c>
      <c r="H1439">
        <f>IF($A1439="","",Tienda_1!D1439)</f>
        <v>3700</v>
      </c>
      <c r="I1439">
        <f>IF($A1439="","",Tienda_1!H1439)</f>
        <v>3</v>
      </c>
      <c r="J1439">
        <f>IF($A1439="",0,IF(AND(OR('Cuadro-de-mando'!$B$4="(Todas)",'Cuadro-de-mando'!$B$4=$A1439),OR('Cuadro-de-mando'!$E$4="(Todas)",'Cuadro-de-mando'!$E$4=$B1439),OR('Cuadro-de-mando'!$H$4="(Todas)",'Cuadro-de-mando'!$H$4=$C1439),OR('Cuadro-de-mando'!$K$4="(Todas)",'Cuadro-de-mando'!$K$4=$E1439),OR('Cuadro-de-mando'!$N$4="(Todos)",'Cuadro-de-mando'!$N$4=$F1439)),1,0))</f>
        <v>1</v>
      </c>
    </row>
    <row r="1440" spans="1:10" x14ac:dyDescent="0.25">
      <c r="A1440" t="str">
        <f>IF(Tienda_1!$A1440="","","Tienda 1")</f>
        <v>Tienda 1</v>
      </c>
      <c r="B1440" t="str">
        <f>IF($A1440="","",Tienda_1!B1440)</f>
        <v>Instrumentos musicales</v>
      </c>
      <c r="C1440" t="str">
        <f>IF($A1440="","",Tienda_1!G1440)</f>
        <v>Bogotá</v>
      </c>
      <c r="D1440" t="str">
        <f>IF($A1440="","",Tienda_1!F1440)</f>
        <v>Izabela de León</v>
      </c>
      <c r="E1440" t="str">
        <f>IF($A1440="","",Tienda_1!I1440)</f>
        <v>Tarjeta de crédito</v>
      </c>
      <c r="F1440">
        <f>IF($A1440="","",VALUE(RIGHT(Tienda_1!E1440,4)))</f>
        <v>2021</v>
      </c>
      <c r="G1440">
        <f>IF($A1440="","",Tienda_1!C1440)</f>
        <v>70700</v>
      </c>
      <c r="H1440">
        <f>IF($A1440="","",Tienda_1!D1440)</f>
        <v>2000</v>
      </c>
      <c r="I1440">
        <f>IF($A1440="","",Tienda_1!H1440)</f>
        <v>4</v>
      </c>
      <c r="J1440">
        <f>IF($A1440="",0,IF(AND(OR('Cuadro-de-mando'!$B$4="(Todas)",'Cuadro-de-mando'!$B$4=$A1440),OR('Cuadro-de-mando'!$E$4="(Todas)",'Cuadro-de-mando'!$E$4=$B1440),OR('Cuadro-de-mando'!$H$4="(Todas)",'Cuadro-de-mando'!$H$4=$C1440),OR('Cuadro-de-mando'!$K$4="(Todas)",'Cuadro-de-mando'!$K$4=$E1440),OR('Cuadro-de-mando'!$N$4="(Todos)",'Cuadro-de-mando'!$N$4=$F1440)),1,0))</f>
        <v>1</v>
      </c>
    </row>
    <row r="1441" spans="1:10" x14ac:dyDescent="0.25">
      <c r="A1441" t="str">
        <f>IF(Tienda_1!$A1441="","","Tienda 1")</f>
        <v>Tienda 1</v>
      </c>
      <c r="B1441" t="str">
        <f>IF($A1441="","",Tienda_1!B1441)</f>
        <v>Deportes y diversión</v>
      </c>
      <c r="C1441" t="str">
        <f>IF($A1441="","",Tienda_1!G1441)</f>
        <v>Medellín</v>
      </c>
      <c r="D1441" t="str">
        <f>IF($A1441="","",Tienda_1!F1441)</f>
        <v>Maria Alfonso</v>
      </c>
      <c r="E1441" t="str">
        <f>IF($A1441="","",Tienda_1!I1441)</f>
        <v>Nequi</v>
      </c>
      <c r="F1441">
        <f>IF($A1441="","",VALUE(RIGHT(Tienda_1!E1441,4)))</f>
        <v>2021</v>
      </c>
      <c r="G1441">
        <f>IF($A1441="","",Tienda_1!C1441)</f>
        <v>96600</v>
      </c>
      <c r="H1441">
        <f>IF($A1441="","",Tienda_1!D1441)</f>
        <v>3300</v>
      </c>
      <c r="I1441">
        <f>IF($A1441="","",Tienda_1!H1441)</f>
        <v>3</v>
      </c>
      <c r="J1441">
        <f>IF($A1441="",0,IF(AND(OR('Cuadro-de-mando'!$B$4="(Todas)",'Cuadro-de-mando'!$B$4=$A1441),OR('Cuadro-de-mando'!$E$4="(Todas)",'Cuadro-de-mando'!$E$4=$B1441),OR('Cuadro-de-mando'!$H$4="(Todas)",'Cuadro-de-mando'!$H$4=$C1441),OR('Cuadro-de-mando'!$K$4="(Todas)",'Cuadro-de-mando'!$K$4=$E1441),OR('Cuadro-de-mando'!$N$4="(Todos)",'Cuadro-de-mando'!$N$4=$F1441)),1,0))</f>
        <v>1</v>
      </c>
    </row>
    <row r="1442" spans="1:10" x14ac:dyDescent="0.25">
      <c r="A1442" t="str">
        <f>IF(Tienda_1!$A1442="","","Tienda 1")</f>
        <v>Tienda 1</v>
      </c>
      <c r="B1442" t="str">
        <f>IF($A1442="","",Tienda_1!B1442)</f>
        <v>Muebles</v>
      </c>
      <c r="C1442" t="str">
        <f>IF($A1442="","",Tienda_1!G1442)</f>
        <v>Bogotá</v>
      </c>
      <c r="D1442" t="str">
        <f>IF($A1442="","",Tienda_1!F1442)</f>
        <v>Camila Rivera</v>
      </c>
      <c r="E1442" t="str">
        <f>IF($A1442="","",Tienda_1!I1442)</f>
        <v>Tarjeta de crédito</v>
      </c>
      <c r="F1442">
        <f>IF($A1442="","",VALUE(RIGHT(Tienda_1!E1442,4)))</f>
        <v>2020</v>
      </c>
      <c r="G1442">
        <f>IF($A1442="","",Tienda_1!C1442)</f>
        <v>470800</v>
      </c>
      <c r="H1442">
        <f>IF($A1442="","",Tienda_1!D1442)</f>
        <v>28400</v>
      </c>
      <c r="I1442">
        <f>IF($A1442="","",Tienda_1!H1442)</f>
        <v>4</v>
      </c>
      <c r="J1442">
        <f>IF($A1442="",0,IF(AND(OR('Cuadro-de-mando'!$B$4="(Todas)",'Cuadro-de-mando'!$B$4=$A1442),OR('Cuadro-de-mando'!$E$4="(Todas)",'Cuadro-de-mando'!$E$4=$B1442),OR('Cuadro-de-mando'!$H$4="(Todas)",'Cuadro-de-mando'!$H$4=$C1442),OR('Cuadro-de-mando'!$K$4="(Todas)",'Cuadro-de-mando'!$K$4=$E1442),OR('Cuadro-de-mando'!$N$4="(Todos)",'Cuadro-de-mando'!$N$4=$F1442)),1,0))</f>
        <v>1</v>
      </c>
    </row>
    <row r="1443" spans="1:10" x14ac:dyDescent="0.25">
      <c r="A1443" t="str">
        <f>IF(Tienda_1!$A1443="","","Tienda 1")</f>
        <v>Tienda 1</v>
      </c>
      <c r="B1443" t="str">
        <f>IF($A1443="","",Tienda_1!B1443)</f>
        <v>Muebles</v>
      </c>
      <c r="C1443" t="str">
        <f>IF($A1443="","",Tienda_1!G1443)</f>
        <v>Pereira</v>
      </c>
      <c r="D1443" t="str">
        <f>IF($A1443="","",Tienda_1!F1443)</f>
        <v>Izabela de León</v>
      </c>
      <c r="E1443" t="str">
        <f>IF($A1443="","",Tienda_1!I1443)</f>
        <v>Tarjeta de crédito</v>
      </c>
      <c r="F1443">
        <f>IF($A1443="","",VALUE(RIGHT(Tienda_1!E1443,4)))</f>
        <v>2021</v>
      </c>
      <c r="G1443">
        <f>IF($A1443="","",Tienda_1!C1443)</f>
        <v>372400</v>
      </c>
      <c r="H1443">
        <f>IF($A1443="","",Tienda_1!D1443)</f>
        <v>18000</v>
      </c>
      <c r="I1443">
        <f>IF($A1443="","",Tienda_1!H1443)</f>
        <v>4</v>
      </c>
      <c r="J1443">
        <f>IF($A1443="",0,IF(AND(OR('Cuadro-de-mando'!$B$4="(Todas)",'Cuadro-de-mando'!$B$4=$A1443),OR('Cuadro-de-mando'!$E$4="(Todas)",'Cuadro-de-mando'!$E$4=$B1443),OR('Cuadro-de-mando'!$H$4="(Todas)",'Cuadro-de-mando'!$H$4=$C1443),OR('Cuadro-de-mando'!$K$4="(Todas)",'Cuadro-de-mando'!$K$4=$E1443),OR('Cuadro-de-mando'!$N$4="(Todos)",'Cuadro-de-mando'!$N$4=$F1443)),1,0))</f>
        <v>1</v>
      </c>
    </row>
    <row r="1444" spans="1:10" x14ac:dyDescent="0.25">
      <c r="A1444" t="str">
        <f>IF(Tienda_1!$A1444="","","Tienda 1")</f>
        <v>Tienda 1</v>
      </c>
      <c r="B1444" t="str">
        <f>IF($A1444="","",Tienda_1!B1444)</f>
        <v>Electrónicos</v>
      </c>
      <c r="C1444" t="str">
        <f>IF($A1444="","",Tienda_1!G1444)</f>
        <v>Medellín</v>
      </c>
      <c r="D1444" t="str">
        <f>IF($A1444="","",Tienda_1!F1444)</f>
        <v>Santiago Silva</v>
      </c>
      <c r="E1444" t="str">
        <f>IF($A1444="","",Tienda_1!I1444)</f>
        <v>Nequi</v>
      </c>
      <c r="F1444">
        <f>IF($A1444="","",VALUE(RIGHT(Tienda_1!E1444,4)))</f>
        <v>2021</v>
      </c>
      <c r="G1444">
        <f>IF($A1444="","",Tienda_1!C1444)</f>
        <v>237600</v>
      </c>
      <c r="H1444">
        <f>IF($A1444="","",Tienda_1!D1444)</f>
        <v>10800</v>
      </c>
      <c r="I1444">
        <f>IF($A1444="","",Tienda_1!H1444)</f>
        <v>4</v>
      </c>
      <c r="J1444">
        <f>IF($A1444="",0,IF(AND(OR('Cuadro-de-mando'!$B$4="(Todas)",'Cuadro-de-mando'!$B$4=$A1444),OR('Cuadro-de-mando'!$E$4="(Todas)",'Cuadro-de-mando'!$E$4=$B1444),OR('Cuadro-de-mando'!$H$4="(Todas)",'Cuadro-de-mando'!$H$4=$C1444),OR('Cuadro-de-mando'!$K$4="(Todas)",'Cuadro-de-mando'!$K$4=$E1444),OR('Cuadro-de-mando'!$N$4="(Todos)",'Cuadro-de-mando'!$N$4=$F1444)),1,0))</f>
        <v>1</v>
      </c>
    </row>
    <row r="1445" spans="1:10" x14ac:dyDescent="0.25">
      <c r="A1445" t="str">
        <f>IF(Tienda_1!$A1445="","","Tienda 1")</f>
        <v>Tienda 1</v>
      </c>
      <c r="B1445" t="str">
        <f>IF($A1445="","",Tienda_1!B1445)</f>
        <v>Libros</v>
      </c>
      <c r="C1445" t="str">
        <f>IF($A1445="","",Tienda_1!G1445)</f>
        <v>Cali</v>
      </c>
      <c r="D1445" t="str">
        <f>IF($A1445="","",Tienda_1!F1445)</f>
        <v>Maria Alfonso</v>
      </c>
      <c r="E1445" t="str">
        <f>IF($A1445="","",Tienda_1!I1445)</f>
        <v>Tarjeta de crédito</v>
      </c>
      <c r="F1445">
        <f>IF($A1445="","",VALUE(RIGHT(Tienda_1!E1445,4)))</f>
        <v>2020</v>
      </c>
      <c r="G1445">
        <f>IF($A1445="","",Tienda_1!C1445)</f>
        <v>44400</v>
      </c>
      <c r="H1445">
        <f>IF($A1445="","",Tienda_1!D1445)</f>
        <v>2800</v>
      </c>
      <c r="I1445">
        <f>IF($A1445="","",Tienda_1!H1445)</f>
        <v>5</v>
      </c>
      <c r="J1445">
        <f>IF($A1445="",0,IF(AND(OR('Cuadro-de-mando'!$B$4="(Todas)",'Cuadro-de-mando'!$B$4=$A1445),OR('Cuadro-de-mando'!$E$4="(Todas)",'Cuadro-de-mando'!$E$4=$B1445),OR('Cuadro-de-mando'!$H$4="(Todas)",'Cuadro-de-mando'!$H$4=$C1445),OR('Cuadro-de-mando'!$K$4="(Todas)",'Cuadro-de-mando'!$K$4=$E1445),OR('Cuadro-de-mando'!$N$4="(Todos)",'Cuadro-de-mando'!$N$4=$F1445)),1,0))</f>
        <v>1</v>
      </c>
    </row>
    <row r="1446" spans="1:10" x14ac:dyDescent="0.25">
      <c r="A1446" t="str">
        <f>IF(Tienda_1!$A1446="","","Tienda 1")</f>
        <v>Tienda 1</v>
      </c>
      <c r="B1446" t="str">
        <f>IF($A1446="","",Tienda_1!B1446)</f>
        <v>Instrumentos musicales</v>
      </c>
      <c r="C1446" t="str">
        <f>IF($A1446="","",Tienda_1!G1446)</f>
        <v>Bogotá</v>
      </c>
      <c r="D1446" t="str">
        <f>IF($A1446="","",Tienda_1!F1446)</f>
        <v>Lucas Olivera</v>
      </c>
      <c r="E1446" t="str">
        <f>IF($A1446="","",Tienda_1!I1446)</f>
        <v>Tarjeta de crédito</v>
      </c>
      <c r="F1446">
        <f>IF($A1446="","",VALUE(RIGHT(Tienda_1!E1446,4)))</f>
        <v>2023</v>
      </c>
      <c r="G1446">
        <f>IF($A1446="","",Tienda_1!C1446)</f>
        <v>191000</v>
      </c>
      <c r="H1446">
        <f>IF($A1446="","",Tienda_1!D1446)</f>
        <v>8400</v>
      </c>
      <c r="I1446">
        <f>IF($A1446="","",Tienda_1!H1446)</f>
        <v>5</v>
      </c>
      <c r="J1446">
        <f>IF($A1446="",0,IF(AND(OR('Cuadro-de-mando'!$B$4="(Todas)",'Cuadro-de-mando'!$B$4=$A1446),OR('Cuadro-de-mando'!$E$4="(Todas)",'Cuadro-de-mando'!$E$4=$B1446),OR('Cuadro-de-mando'!$H$4="(Todas)",'Cuadro-de-mando'!$H$4=$C1446),OR('Cuadro-de-mando'!$K$4="(Todas)",'Cuadro-de-mando'!$K$4=$E1446),OR('Cuadro-de-mando'!$N$4="(Todos)",'Cuadro-de-mando'!$N$4=$F1446)),1,0))</f>
        <v>1</v>
      </c>
    </row>
    <row r="1447" spans="1:10" x14ac:dyDescent="0.25">
      <c r="A1447" t="str">
        <f>IF(Tienda_1!$A1447="","","Tienda 1")</f>
        <v>Tienda 1</v>
      </c>
      <c r="B1447" t="str">
        <f>IF($A1447="","",Tienda_1!B1447)</f>
        <v>Muebles</v>
      </c>
      <c r="C1447" t="str">
        <f>IF($A1447="","",Tienda_1!G1447)</f>
        <v>Medellín</v>
      </c>
      <c r="D1447" t="str">
        <f>IF($A1447="","",Tienda_1!F1447)</f>
        <v>Lucas Olivera</v>
      </c>
      <c r="E1447" t="str">
        <f>IF($A1447="","",Tienda_1!I1447)</f>
        <v>Cupón</v>
      </c>
      <c r="F1447">
        <f>IF($A1447="","",VALUE(RIGHT(Tienda_1!E1447,4)))</f>
        <v>2021</v>
      </c>
      <c r="G1447">
        <f>IF($A1447="","",Tienda_1!C1447)</f>
        <v>520000</v>
      </c>
      <c r="H1447">
        <f>IF($A1447="","",Tienda_1!D1447)</f>
        <v>28100</v>
      </c>
      <c r="I1447">
        <f>IF($A1447="","",Tienda_1!H1447)</f>
        <v>3</v>
      </c>
      <c r="J1447">
        <f>IF($A1447="",0,IF(AND(OR('Cuadro-de-mando'!$B$4="(Todas)",'Cuadro-de-mando'!$B$4=$A1447),OR('Cuadro-de-mando'!$E$4="(Todas)",'Cuadro-de-mando'!$E$4=$B1447),OR('Cuadro-de-mando'!$H$4="(Todas)",'Cuadro-de-mando'!$H$4=$C1447),OR('Cuadro-de-mando'!$K$4="(Todas)",'Cuadro-de-mando'!$K$4=$E1447),OR('Cuadro-de-mando'!$N$4="(Todos)",'Cuadro-de-mando'!$N$4=$F1447)),1,0))</f>
        <v>1</v>
      </c>
    </row>
    <row r="1448" spans="1:10" x14ac:dyDescent="0.25">
      <c r="A1448" t="str">
        <f>IF(Tienda_1!$A1448="","","Tienda 1")</f>
        <v>Tienda 1</v>
      </c>
      <c r="B1448" t="str">
        <f>IF($A1448="","",Tienda_1!B1448)</f>
        <v>Electrodomésticos</v>
      </c>
      <c r="C1448" t="str">
        <f>IF($A1448="","",Tienda_1!G1448)</f>
        <v>Bogotá</v>
      </c>
      <c r="D1448" t="str">
        <f>IF($A1448="","",Tienda_1!F1448)</f>
        <v>Maria Alfonso</v>
      </c>
      <c r="E1448" t="str">
        <f>IF($A1448="","",Tienda_1!I1448)</f>
        <v>Tarjeta de crédito</v>
      </c>
      <c r="F1448">
        <f>IF($A1448="","",VALUE(RIGHT(Tienda_1!E1448,4)))</f>
        <v>2021</v>
      </c>
      <c r="G1448">
        <f>IF($A1448="","",Tienda_1!C1448)</f>
        <v>1917100</v>
      </c>
      <c r="H1448">
        <f>IF($A1448="","",Tienda_1!D1448)</f>
        <v>102300</v>
      </c>
      <c r="I1448">
        <f>IF($A1448="","",Tienda_1!H1448)</f>
        <v>5</v>
      </c>
      <c r="J1448">
        <f>IF($A1448="",0,IF(AND(OR('Cuadro-de-mando'!$B$4="(Todas)",'Cuadro-de-mando'!$B$4=$A1448),OR('Cuadro-de-mando'!$E$4="(Todas)",'Cuadro-de-mando'!$E$4=$B1448),OR('Cuadro-de-mando'!$H$4="(Todas)",'Cuadro-de-mando'!$H$4=$C1448),OR('Cuadro-de-mando'!$K$4="(Todas)",'Cuadro-de-mando'!$K$4=$E1448),OR('Cuadro-de-mando'!$N$4="(Todos)",'Cuadro-de-mando'!$N$4=$F1448)),1,0))</f>
        <v>1</v>
      </c>
    </row>
    <row r="1449" spans="1:10" x14ac:dyDescent="0.25">
      <c r="A1449" t="str">
        <f>IF(Tienda_1!$A1449="","","Tienda 1")</f>
        <v>Tienda 1</v>
      </c>
      <c r="B1449" t="str">
        <f>IF($A1449="","",Tienda_1!B1449)</f>
        <v>Deportes y diversión</v>
      </c>
      <c r="C1449" t="str">
        <f>IF($A1449="","",Tienda_1!G1449)</f>
        <v>Bogotá</v>
      </c>
      <c r="D1449" t="str">
        <f>IF($A1449="","",Tienda_1!F1449)</f>
        <v>Lucas Olivera</v>
      </c>
      <c r="E1449" t="str">
        <f>IF($A1449="","",Tienda_1!I1449)</f>
        <v>Tarjeta de crédito</v>
      </c>
      <c r="F1449">
        <f>IF($A1449="","",VALUE(RIGHT(Tienda_1!E1449,4)))</f>
        <v>2022</v>
      </c>
      <c r="G1449">
        <f>IF($A1449="","",Tienda_1!C1449)</f>
        <v>573300</v>
      </c>
      <c r="H1449">
        <f>IF($A1449="","",Tienda_1!D1449)</f>
        <v>31000</v>
      </c>
      <c r="I1449">
        <f>IF($A1449="","",Tienda_1!H1449)</f>
        <v>5</v>
      </c>
      <c r="J1449">
        <f>IF($A1449="",0,IF(AND(OR('Cuadro-de-mando'!$B$4="(Todas)",'Cuadro-de-mando'!$B$4=$A1449),OR('Cuadro-de-mando'!$E$4="(Todas)",'Cuadro-de-mando'!$E$4=$B1449),OR('Cuadro-de-mando'!$H$4="(Todas)",'Cuadro-de-mando'!$H$4=$C1449),OR('Cuadro-de-mando'!$K$4="(Todas)",'Cuadro-de-mando'!$K$4=$E1449),OR('Cuadro-de-mando'!$N$4="(Todos)",'Cuadro-de-mando'!$N$4=$F1449)),1,0))</f>
        <v>1</v>
      </c>
    </row>
    <row r="1450" spans="1:10" x14ac:dyDescent="0.25">
      <c r="A1450" t="str">
        <f>IF(Tienda_1!$A1450="","","Tienda 1")</f>
        <v>Tienda 1</v>
      </c>
      <c r="B1450" t="str">
        <f>IF($A1450="","",Tienda_1!B1450)</f>
        <v>Electrónicos</v>
      </c>
      <c r="C1450" t="str">
        <f>IF($A1450="","",Tienda_1!G1450)</f>
        <v>Bogotá</v>
      </c>
      <c r="D1450" t="str">
        <f>IF($A1450="","",Tienda_1!F1450)</f>
        <v>Maria Alfonso</v>
      </c>
      <c r="E1450" t="str">
        <f>IF($A1450="","",Tienda_1!I1450)</f>
        <v>Tarjeta de crédito</v>
      </c>
      <c r="F1450">
        <f>IF($A1450="","",VALUE(RIGHT(Tienda_1!E1450,4)))</f>
        <v>2021</v>
      </c>
      <c r="G1450">
        <f>IF($A1450="","",Tienda_1!C1450)</f>
        <v>289000</v>
      </c>
      <c r="H1450">
        <f>IF($A1450="","",Tienda_1!D1450)</f>
        <v>17800</v>
      </c>
      <c r="I1450">
        <f>IF($A1450="","",Tienda_1!H1450)</f>
        <v>5</v>
      </c>
      <c r="J1450">
        <f>IF($A1450="",0,IF(AND(OR('Cuadro-de-mando'!$B$4="(Todas)",'Cuadro-de-mando'!$B$4=$A1450),OR('Cuadro-de-mando'!$E$4="(Todas)",'Cuadro-de-mando'!$E$4=$B1450),OR('Cuadro-de-mando'!$H$4="(Todas)",'Cuadro-de-mando'!$H$4=$C1450),OR('Cuadro-de-mando'!$K$4="(Todas)",'Cuadro-de-mando'!$K$4=$E1450),OR('Cuadro-de-mando'!$N$4="(Todos)",'Cuadro-de-mando'!$N$4=$F1450)),1,0))</f>
        <v>1</v>
      </c>
    </row>
    <row r="1451" spans="1:10" x14ac:dyDescent="0.25">
      <c r="A1451" t="str">
        <f>IF(Tienda_1!$A1451="","","Tienda 1")</f>
        <v>Tienda 1</v>
      </c>
      <c r="B1451" t="str">
        <f>IF($A1451="","",Tienda_1!B1451)</f>
        <v>Muebles</v>
      </c>
      <c r="C1451" t="str">
        <f>IF($A1451="","",Tienda_1!G1451)</f>
        <v>Cali</v>
      </c>
      <c r="D1451" t="str">
        <f>IF($A1451="","",Tienda_1!F1451)</f>
        <v>Pedro Gomez</v>
      </c>
      <c r="E1451" t="str">
        <f>IF($A1451="","",Tienda_1!I1451)</f>
        <v>Tarjeta de crédito</v>
      </c>
      <c r="F1451">
        <f>IF($A1451="","",VALUE(RIGHT(Tienda_1!E1451,4)))</f>
        <v>2020</v>
      </c>
      <c r="G1451">
        <f>IF($A1451="","",Tienda_1!C1451)</f>
        <v>342100</v>
      </c>
      <c r="H1451">
        <f>IF($A1451="","",Tienda_1!D1451)</f>
        <v>16400</v>
      </c>
      <c r="I1451">
        <f>IF($A1451="","",Tienda_1!H1451)</f>
        <v>3</v>
      </c>
      <c r="J1451">
        <f>IF($A1451="",0,IF(AND(OR('Cuadro-de-mando'!$B$4="(Todas)",'Cuadro-de-mando'!$B$4=$A1451),OR('Cuadro-de-mando'!$E$4="(Todas)",'Cuadro-de-mando'!$E$4=$B1451),OR('Cuadro-de-mando'!$H$4="(Todas)",'Cuadro-de-mando'!$H$4=$C1451),OR('Cuadro-de-mando'!$K$4="(Todas)",'Cuadro-de-mando'!$K$4=$E1451),OR('Cuadro-de-mando'!$N$4="(Todos)",'Cuadro-de-mando'!$N$4=$F1451)),1,0))</f>
        <v>1</v>
      </c>
    </row>
    <row r="1452" spans="1:10" x14ac:dyDescent="0.25">
      <c r="A1452" t="str">
        <f>IF(Tienda_1!$A1452="","","Tienda 1")</f>
        <v>Tienda 1</v>
      </c>
      <c r="B1452" t="str">
        <f>IF($A1452="","",Tienda_1!B1452)</f>
        <v>Artículos para el hogar</v>
      </c>
      <c r="C1452" t="str">
        <f>IF($A1452="","",Tienda_1!G1452)</f>
        <v>Medellín</v>
      </c>
      <c r="D1452" t="str">
        <f>IF($A1452="","",Tienda_1!F1452)</f>
        <v>Maria Alfonso</v>
      </c>
      <c r="E1452" t="str">
        <f>IF($A1452="","",Tienda_1!I1452)</f>
        <v>Tarjeta de crédito</v>
      </c>
      <c r="F1452">
        <f>IF($A1452="","",VALUE(RIGHT(Tienda_1!E1452,4)))</f>
        <v>2021</v>
      </c>
      <c r="G1452">
        <f>IF($A1452="","",Tienda_1!C1452)</f>
        <v>27500</v>
      </c>
      <c r="H1452">
        <f>IF($A1452="","",Tienda_1!D1452)</f>
        <v>0</v>
      </c>
      <c r="I1452">
        <f>IF($A1452="","",Tienda_1!H1452)</f>
        <v>1</v>
      </c>
      <c r="J1452">
        <f>IF($A1452="",0,IF(AND(OR('Cuadro-de-mando'!$B$4="(Todas)",'Cuadro-de-mando'!$B$4=$A1452),OR('Cuadro-de-mando'!$E$4="(Todas)",'Cuadro-de-mando'!$E$4=$B1452),OR('Cuadro-de-mando'!$H$4="(Todas)",'Cuadro-de-mando'!$H$4=$C1452),OR('Cuadro-de-mando'!$K$4="(Todas)",'Cuadro-de-mando'!$K$4=$E1452),OR('Cuadro-de-mando'!$N$4="(Todos)",'Cuadro-de-mando'!$N$4=$F1452)),1,0))</f>
        <v>1</v>
      </c>
    </row>
    <row r="1453" spans="1:10" x14ac:dyDescent="0.25">
      <c r="A1453" t="str">
        <f>IF(Tienda_1!$A1453="","","Tienda 1")</f>
        <v>Tienda 1</v>
      </c>
      <c r="B1453" t="str">
        <f>IF($A1453="","",Tienda_1!B1453)</f>
        <v>Electrodomésticos</v>
      </c>
      <c r="C1453" t="str">
        <f>IF($A1453="","",Tienda_1!G1453)</f>
        <v>Cartagena</v>
      </c>
      <c r="D1453" t="str">
        <f>IF($A1453="","",Tienda_1!F1453)</f>
        <v>Izabela de León</v>
      </c>
      <c r="E1453" t="str">
        <f>IF($A1453="","",Tienda_1!I1453)</f>
        <v>Tarjeta de crédito</v>
      </c>
      <c r="F1453">
        <f>IF($A1453="","",VALUE(RIGHT(Tienda_1!E1453,4)))</f>
        <v>2020</v>
      </c>
      <c r="G1453">
        <f>IF($A1453="","",Tienda_1!C1453)</f>
        <v>1498500</v>
      </c>
      <c r="H1453">
        <f>IF($A1453="","",Tienda_1!D1453)</f>
        <v>80000</v>
      </c>
      <c r="I1453">
        <f>IF($A1453="","",Tienda_1!H1453)</f>
        <v>5</v>
      </c>
      <c r="J1453">
        <f>IF($A1453="",0,IF(AND(OR('Cuadro-de-mando'!$B$4="(Todas)",'Cuadro-de-mando'!$B$4=$A1453),OR('Cuadro-de-mando'!$E$4="(Todas)",'Cuadro-de-mando'!$E$4=$B1453),OR('Cuadro-de-mando'!$H$4="(Todas)",'Cuadro-de-mando'!$H$4=$C1453),OR('Cuadro-de-mando'!$K$4="(Todas)",'Cuadro-de-mando'!$K$4=$E1453),OR('Cuadro-de-mando'!$N$4="(Todos)",'Cuadro-de-mando'!$N$4=$F1453)),1,0))</f>
        <v>1</v>
      </c>
    </row>
    <row r="1454" spans="1:10" x14ac:dyDescent="0.25">
      <c r="A1454" t="str">
        <f>IF(Tienda_1!$A1454="","","Tienda 1")</f>
        <v>Tienda 1</v>
      </c>
      <c r="B1454" t="str">
        <f>IF($A1454="","",Tienda_1!B1454)</f>
        <v>Electrónicos</v>
      </c>
      <c r="C1454" t="str">
        <f>IF($A1454="","",Tienda_1!G1454)</f>
        <v>Bogotá</v>
      </c>
      <c r="D1454" t="str">
        <f>IF($A1454="","",Tienda_1!F1454)</f>
        <v>Camila Rivera</v>
      </c>
      <c r="E1454" t="str">
        <f>IF($A1454="","",Tienda_1!I1454)</f>
        <v>Nequi</v>
      </c>
      <c r="F1454">
        <f>IF($A1454="","",VALUE(RIGHT(Tienda_1!E1454,4)))</f>
        <v>2020</v>
      </c>
      <c r="G1454">
        <f>IF($A1454="","",Tienda_1!C1454)</f>
        <v>142000</v>
      </c>
      <c r="H1454">
        <f>IF($A1454="","",Tienda_1!D1454)</f>
        <v>8200</v>
      </c>
      <c r="I1454">
        <f>IF($A1454="","",Tienda_1!H1454)</f>
        <v>4</v>
      </c>
      <c r="J1454">
        <f>IF($A1454="",0,IF(AND(OR('Cuadro-de-mando'!$B$4="(Todas)",'Cuadro-de-mando'!$B$4=$A1454),OR('Cuadro-de-mando'!$E$4="(Todas)",'Cuadro-de-mando'!$E$4=$B1454),OR('Cuadro-de-mando'!$H$4="(Todas)",'Cuadro-de-mando'!$H$4=$C1454),OR('Cuadro-de-mando'!$K$4="(Todas)",'Cuadro-de-mando'!$K$4=$E1454),OR('Cuadro-de-mando'!$N$4="(Todos)",'Cuadro-de-mando'!$N$4=$F1454)),1,0))</f>
        <v>1</v>
      </c>
    </row>
    <row r="1455" spans="1:10" x14ac:dyDescent="0.25">
      <c r="A1455" t="str">
        <f>IF(Tienda_1!$A1455="","","Tienda 1")</f>
        <v>Tienda 1</v>
      </c>
      <c r="B1455" t="str">
        <f>IF($A1455="","",Tienda_1!B1455)</f>
        <v>Electrónicos</v>
      </c>
      <c r="C1455" t="str">
        <f>IF($A1455="","",Tienda_1!G1455)</f>
        <v>Medellín</v>
      </c>
      <c r="D1455" t="str">
        <f>IF($A1455="","",Tienda_1!F1455)</f>
        <v>Felipe Santos</v>
      </c>
      <c r="E1455" t="str">
        <f>IF($A1455="","",Tienda_1!I1455)</f>
        <v>Nequi</v>
      </c>
      <c r="F1455">
        <f>IF($A1455="","",VALUE(RIGHT(Tienda_1!E1455,4)))</f>
        <v>2021</v>
      </c>
      <c r="G1455">
        <f>IF($A1455="","",Tienda_1!C1455)</f>
        <v>46100</v>
      </c>
      <c r="H1455">
        <f>IF($A1455="","",Tienda_1!D1455)</f>
        <v>0</v>
      </c>
      <c r="I1455">
        <f>IF($A1455="","",Tienda_1!H1455)</f>
        <v>5</v>
      </c>
      <c r="J1455">
        <f>IF($A1455="",0,IF(AND(OR('Cuadro-de-mando'!$B$4="(Todas)",'Cuadro-de-mando'!$B$4=$A1455),OR('Cuadro-de-mando'!$E$4="(Todas)",'Cuadro-de-mando'!$E$4=$B1455),OR('Cuadro-de-mando'!$H$4="(Todas)",'Cuadro-de-mando'!$H$4=$C1455),OR('Cuadro-de-mando'!$K$4="(Todas)",'Cuadro-de-mando'!$K$4=$E1455),OR('Cuadro-de-mando'!$N$4="(Todos)",'Cuadro-de-mando'!$N$4=$F1455)),1,0))</f>
        <v>1</v>
      </c>
    </row>
    <row r="1456" spans="1:10" x14ac:dyDescent="0.25">
      <c r="A1456" t="str">
        <f>IF(Tienda_1!$A1456="","","Tienda 1")</f>
        <v>Tienda 1</v>
      </c>
      <c r="B1456" t="str">
        <f>IF($A1456="","",Tienda_1!B1456)</f>
        <v>Muebles</v>
      </c>
      <c r="C1456" t="str">
        <f>IF($A1456="","",Tienda_1!G1456)</f>
        <v>Cali</v>
      </c>
      <c r="D1456" t="str">
        <f>IF($A1456="","",Tienda_1!F1456)</f>
        <v>Izabela de León</v>
      </c>
      <c r="E1456" t="str">
        <f>IF($A1456="","",Tienda_1!I1456)</f>
        <v>Tarjeta de crédito</v>
      </c>
      <c r="F1456">
        <f>IF($A1456="","",VALUE(RIGHT(Tienda_1!E1456,4)))</f>
        <v>2021</v>
      </c>
      <c r="G1456">
        <f>IF($A1456="","",Tienda_1!C1456)</f>
        <v>262900</v>
      </c>
      <c r="H1456">
        <f>IF($A1456="","",Tienda_1!D1456)</f>
        <v>12200</v>
      </c>
      <c r="I1456">
        <f>IF($A1456="","",Tienda_1!H1456)</f>
        <v>5</v>
      </c>
      <c r="J1456">
        <f>IF($A1456="",0,IF(AND(OR('Cuadro-de-mando'!$B$4="(Todas)",'Cuadro-de-mando'!$B$4=$A1456),OR('Cuadro-de-mando'!$E$4="(Todas)",'Cuadro-de-mando'!$E$4=$B1456),OR('Cuadro-de-mando'!$H$4="(Todas)",'Cuadro-de-mando'!$H$4=$C1456),OR('Cuadro-de-mando'!$K$4="(Todas)",'Cuadro-de-mando'!$K$4=$E1456),OR('Cuadro-de-mando'!$N$4="(Todos)",'Cuadro-de-mando'!$N$4=$F1456)),1,0))</f>
        <v>1</v>
      </c>
    </row>
    <row r="1457" spans="1:10" x14ac:dyDescent="0.25">
      <c r="A1457" t="str">
        <f>IF(Tienda_1!$A1457="","","Tienda 1")</f>
        <v>Tienda 1</v>
      </c>
      <c r="B1457" t="str">
        <f>IF($A1457="","",Tienda_1!B1457)</f>
        <v>Libros</v>
      </c>
      <c r="C1457" t="str">
        <f>IF($A1457="","",Tienda_1!G1457)</f>
        <v>Bogotá</v>
      </c>
      <c r="D1457" t="str">
        <f>IF($A1457="","",Tienda_1!F1457)</f>
        <v>Camila Rivera</v>
      </c>
      <c r="E1457" t="str">
        <f>IF($A1457="","",Tienda_1!I1457)</f>
        <v>Tarjeta de crédito</v>
      </c>
      <c r="F1457">
        <f>IF($A1457="","",VALUE(RIGHT(Tienda_1!E1457,4)))</f>
        <v>2022</v>
      </c>
      <c r="G1457">
        <f>IF($A1457="","",Tienda_1!C1457)</f>
        <v>63900</v>
      </c>
      <c r="H1457">
        <f>IF($A1457="","",Tienda_1!D1457)</f>
        <v>3900</v>
      </c>
      <c r="I1457">
        <f>IF($A1457="","",Tienda_1!H1457)</f>
        <v>4</v>
      </c>
      <c r="J1457">
        <f>IF($A1457="",0,IF(AND(OR('Cuadro-de-mando'!$B$4="(Todas)",'Cuadro-de-mando'!$B$4=$A1457),OR('Cuadro-de-mando'!$E$4="(Todas)",'Cuadro-de-mando'!$E$4=$B1457),OR('Cuadro-de-mando'!$H$4="(Todas)",'Cuadro-de-mando'!$H$4=$C1457),OR('Cuadro-de-mando'!$K$4="(Todas)",'Cuadro-de-mando'!$K$4=$E1457),OR('Cuadro-de-mando'!$N$4="(Todos)",'Cuadro-de-mando'!$N$4=$F1457)),1,0))</f>
        <v>1</v>
      </c>
    </row>
    <row r="1458" spans="1:10" x14ac:dyDescent="0.25">
      <c r="A1458" t="str">
        <f>IF(Tienda_1!$A1458="","","Tienda 1")</f>
        <v>Tienda 1</v>
      </c>
      <c r="B1458" t="str">
        <f>IF($A1458="","",Tienda_1!B1458)</f>
        <v>Deportes y diversión</v>
      </c>
      <c r="C1458" t="str">
        <f>IF($A1458="","",Tienda_1!G1458)</f>
        <v>Barranquilla</v>
      </c>
      <c r="D1458" t="str">
        <f>IF($A1458="","",Tienda_1!F1458)</f>
        <v>Pedro Gomez</v>
      </c>
      <c r="E1458" t="str">
        <f>IF($A1458="","",Tienda_1!I1458)</f>
        <v>Cupón</v>
      </c>
      <c r="F1458">
        <f>IF($A1458="","",VALUE(RIGHT(Tienda_1!E1458,4)))</f>
        <v>2022</v>
      </c>
      <c r="G1458">
        <f>IF($A1458="","",Tienda_1!C1458)</f>
        <v>44600</v>
      </c>
      <c r="H1458">
        <f>IF($A1458="","",Tienda_1!D1458)</f>
        <v>4800</v>
      </c>
      <c r="I1458">
        <f>IF($A1458="","",Tienda_1!H1458)</f>
        <v>1</v>
      </c>
      <c r="J1458">
        <f>IF($A1458="",0,IF(AND(OR('Cuadro-de-mando'!$B$4="(Todas)",'Cuadro-de-mando'!$B$4=$A1458),OR('Cuadro-de-mando'!$E$4="(Todas)",'Cuadro-de-mando'!$E$4=$B1458),OR('Cuadro-de-mando'!$H$4="(Todas)",'Cuadro-de-mando'!$H$4=$C1458),OR('Cuadro-de-mando'!$K$4="(Todas)",'Cuadro-de-mando'!$K$4=$E1458),OR('Cuadro-de-mando'!$N$4="(Todos)",'Cuadro-de-mando'!$N$4=$F1458)),1,0))</f>
        <v>1</v>
      </c>
    </row>
    <row r="1459" spans="1:10" x14ac:dyDescent="0.25">
      <c r="A1459" t="str">
        <f>IF(Tienda_1!$A1459="","","Tienda 1")</f>
        <v>Tienda 1</v>
      </c>
      <c r="B1459" t="str">
        <f>IF($A1459="","",Tienda_1!B1459)</f>
        <v>Electrónicos</v>
      </c>
      <c r="C1459" t="str">
        <f>IF($A1459="","",Tienda_1!G1459)</f>
        <v>Bogotá</v>
      </c>
      <c r="D1459" t="str">
        <f>IF($A1459="","",Tienda_1!F1459)</f>
        <v>Juliana Costa</v>
      </c>
      <c r="E1459" t="str">
        <f>IF($A1459="","",Tienda_1!I1459)</f>
        <v>Nequi</v>
      </c>
      <c r="F1459">
        <f>IF($A1459="","",VALUE(RIGHT(Tienda_1!E1459,4)))</f>
        <v>2021</v>
      </c>
      <c r="G1459">
        <f>IF($A1459="","",Tienda_1!C1459)</f>
        <v>130300</v>
      </c>
      <c r="H1459">
        <f>IF($A1459="","",Tienda_1!D1459)</f>
        <v>7200</v>
      </c>
      <c r="I1459">
        <f>IF($A1459="","",Tienda_1!H1459)</f>
        <v>5</v>
      </c>
      <c r="J1459">
        <f>IF($A1459="",0,IF(AND(OR('Cuadro-de-mando'!$B$4="(Todas)",'Cuadro-de-mando'!$B$4=$A1459),OR('Cuadro-de-mando'!$E$4="(Todas)",'Cuadro-de-mando'!$E$4=$B1459),OR('Cuadro-de-mando'!$H$4="(Todas)",'Cuadro-de-mando'!$H$4=$C1459),OR('Cuadro-de-mando'!$K$4="(Todas)",'Cuadro-de-mando'!$K$4=$E1459),OR('Cuadro-de-mando'!$N$4="(Todos)",'Cuadro-de-mando'!$N$4=$F1459)),1,0))</f>
        <v>1</v>
      </c>
    </row>
    <row r="1460" spans="1:10" x14ac:dyDescent="0.25">
      <c r="A1460" t="str">
        <f>IF(Tienda_1!$A1460="","","Tienda 1")</f>
        <v>Tienda 1</v>
      </c>
      <c r="B1460" t="str">
        <f>IF($A1460="","",Tienda_1!B1460)</f>
        <v>Artículos para el hogar</v>
      </c>
      <c r="C1460" t="str">
        <f>IF($A1460="","",Tienda_1!G1460)</f>
        <v>Cúcuta</v>
      </c>
      <c r="D1460" t="str">
        <f>IF($A1460="","",Tienda_1!F1460)</f>
        <v>Maria Alfonso</v>
      </c>
      <c r="E1460" t="str">
        <f>IF($A1460="","",Tienda_1!I1460)</f>
        <v>Nequi</v>
      </c>
      <c r="F1460">
        <f>IF($A1460="","",VALUE(RIGHT(Tienda_1!E1460,4)))</f>
        <v>2021</v>
      </c>
      <c r="G1460">
        <f>IF($A1460="","",Tienda_1!C1460)</f>
        <v>36900</v>
      </c>
      <c r="H1460">
        <f>IF($A1460="","",Tienda_1!D1460)</f>
        <v>2500</v>
      </c>
      <c r="I1460">
        <f>IF($A1460="","",Tienda_1!H1460)</f>
        <v>5</v>
      </c>
      <c r="J1460">
        <f>IF($A1460="",0,IF(AND(OR('Cuadro-de-mando'!$B$4="(Todas)",'Cuadro-de-mando'!$B$4=$A1460),OR('Cuadro-de-mando'!$E$4="(Todas)",'Cuadro-de-mando'!$E$4=$B1460),OR('Cuadro-de-mando'!$H$4="(Todas)",'Cuadro-de-mando'!$H$4=$C1460),OR('Cuadro-de-mando'!$K$4="(Todas)",'Cuadro-de-mando'!$K$4=$E1460),OR('Cuadro-de-mando'!$N$4="(Todos)",'Cuadro-de-mando'!$N$4=$F1460)),1,0))</f>
        <v>1</v>
      </c>
    </row>
    <row r="1461" spans="1:10" x14ac:dyDescent="0.25">
      <c r="A1461" t="str">
        <f>IF(Tienda_1!$A1461="","","Tienda 1")</f>
        <v>Tienda 1</v>
      </c>
      <c r="B1461" t="str">
        <f>IF($A1461="","",Tienda_1!B1461)</f>
        <v>Deportes y diversión</v>
      </c>
      <c r="C1461" t="str">
        <f>IF($A1461="","",Tienda_1!G1461)</f>
        <v>Pereira</v>
      </c>
      <c r="D1461" t="str">
        <f>IF($A1461="","",Tienda_1!F1461)</f>
        <v>Pedro Gomez</v>
      </c>
      <c r="E1461" t="str">
        <f>IF($A1461="","",Tienda_1!I1461)</f>
        <v>Tarjeta de crédito</v>
      </c>
      <c r="F1461">
        <f>IF($A1461="","",VALUE(RIGHT(Tienda_1!E1461,4)))</f>
        <v>2020</v>
      </c>
      <c r="G1461">
        <f>IF($A1461="","",Tienda_1!C1461)</f>
        <v>19300</v>
      </c>
      <c r="H1461">
        <f>IF($A1461="","",Tienda_1!D1461)</f>
        <v>7800</v>
      </c>
      <c r="I1461">
        <f>IF($A1461="","",Tienda_1!H1461)</f>
        <v>4</v>
      </c>
      <c r="J1461">
        <f>IF($A1461="",0,IF(AND(OR('Cuadro-de-mando'!$B$4="(Todas)",'Cuadro-de-mando'!$B$4=$A1461),OR('Cuadro-de-mando'!$E$4="(Todas)",'Cuadro-de-mando'!$E$4=$B1461),OR('Cuadro-de-mando'!$H$4="(Todas)",'Cuadro-de-mando'!$H$4=$C1461),OR('Cuadro-de-mando'!$K$4="(Todas)",'Cuadro-de-mando'!$K$4=$E1461),OR('Cuadro-de-mando'!$N$4="(Todos)",'Cuadro-de-mando'!$N$4=$F1461)),1,0))</f>
        <v>1</v>
      </c>
    </row>
    <row r="1462" spans="1:10" x14ac:dyDescent="0.25">
      <c r="A1462" t="str">
        <f>IF(Tienda_1!$A1462="","","Tienda 1")</f>
        <v>Tienda 1</v>
      </c>
      <c r="B1462" t="str">
        <f>IF($A1462="","",Tienda_1!B1462)</f>
        <v>Artículos para el hogar</v>
      </c>
      <c r="C1462" t="str">
        <f>IF($A1462="","",Tienda_1!G1462)</f>
        <v>Bogotá</v>
      </c>
      <c r="D1462" t="str">
        <f>IF($A1462="","",Tienda_1!F1462)</f>
        <v>Rafael Acosta</v>
      </c>
      <c r="E1462" t="str">
        <f>IF($A1462="","",Tienda_1!I1462)</f>
        <v>Tarjeta de crédito</v>
      </c>
      <c r="F1462">
        <f>IF($A1462="","",VALUE(RIGHT(Tienda_1!E1462,4)))</f>
        <v>2022</v>
      </c>
      <c r="G1462">
        <f>IF($A1462="","",Tienda_1!C1462)</f>
        <v>35700</v>
      </c>
      <c r="H1462">
        <f>IF($A1462="","",Tienda_1!D1462)</f>
        <v>0</v>
      </c>
      <c r="I1462">
        <f>IF($A1462="","",Tienda_1!H1462)</f>
        <v>5</v>
      </c>
      <c r="J1462">
        <f>IF($A1462="",0,IF(AND(OR('Cuadro-de-mando'!$B$4="(Todas)",'Cuadro-de-mando'!$B$4=$A1462),OR('Cuadro-de-mando'!$E$4="(Todas)",'Cuadro-de-mando'!$E$4=$B1462),OR('Cuadro-de-mando'!$H$4="(Todas)",'Cuadro-de-mando'!$H$4=$C1462),OR('Cuadro-de-mando'!$K$4="(Todas)",'Cuadro-de-mando'!$K$4=$E1462),OR('Cuadro-de-mando'!$N$4="(Todos)",'Cuadro-de-mando'!$N$4=$F1462)),1,0))</f>
        <v>1</v>
      </c>
    </row>
    <row r="1463" spans="1:10" x14ac:dyDescent="0.25">
      <c r="A1463" t="str">
        <f>IF(Tienda_1!$A1463="","","Tienda 1")</f>
        <v>Tienda 1</v>
      </c>
      <c r="B1463" t="str">
        <f>IF($A1463="","",Tienda_1!B1463)</f>
        <v>Libros</v>
      </c>
      <c r="C1463" t="str">
        <f>IF($A1463="","",Tienda_1!G1463)</f>
        <v>Bogotá</v>
      </c>
      <c r="D1463" t="str">
        <f>IF($A1463="","",Tienda_1!F1463)</f>
        <v>Pedro Gomez</v>
      </c>
      <c r="E1463" t="str">
        <f>IF($A1463="","",Tienda_1!I1463)</f>
        <v>Tarjeta de crédito</v>
      </c>
      <c r="F1463">
        <f>IF($A1463="","",VALUE(RIGHT(Tienda_1!E1463,4)))</f>
        <v>2020</v>
      </c>
      <c r="G1463">
        <f>IF($A1463="","",Tienda_1!C1463)</f>
        <v>48100</v>
      </c>
      <c r="H1463">
        <f>IF($A1463="","",Tienda_1!D1463)</f>
        <v>8200</v>
      </c>
      <c r="I1463">
        <f>IF($A1463="","",Tienda_1!H1463)</f>
        <v>5</v>
      </c>
      <c r="J1463">
        <f>IF($A1463="",0,IF(AND(OR('Cuadro-de-mando'!$B$4="(Todas)",'Cuadro-de-mando'!$B$4=$A1463),OR('Cuadro-de-mando'!$E$4="(Todas)",'Cuadro-de-mando'!$E$4=$B1463),OR('Cuadro-de-mando'!$H$4="(Todas)",'Cuadro-de-mando'!$H$4=$C1463),OR('Cuadro-de-mando'!$K$4="(Todas)",'Cuadro-de-mando'!$K$4=$E1463),OR('Cuadro-de-mando'!$N$4="(Todos)",'Cuadro-de-mando'!$N$4=$F1463)),1,0))</f>
        <v>1</v>
      </c>
    </row>
    <row r="1464" spans="1:10" x14ac:dyDescent="0.25">
      <c r="A1464" t="str">
        <f>IF(Tienda_1!$A1464="","","Tienda 1")</f>
        <v>Tienda 1</v>
      </c>
      <c r="B1464" t="str">
        <f>IF($A1464="","",Tienda_1!B1464)</f>
        <v>Electrónicos</v>
      </c>
      <c r="C1464" t="str">
        <f>IF($A1464="","",Tienda_1!G1464)</f>
        <v>Bogotá</v>
      </c>
      <c r="D1464" t="str">
        <f>IF($A1464="","",Tienda_1!F1464)</f>
        <v>Pedro Gomez</v>
      </c>
      <c r="E1464" t="str">
        <f>IF($A1464="","",Tienda_1!I1464)</f>
        <v>Tarjeta de crédito</v>
      </c>
      <c r="F1464">
        <f>IF($A1464="","",VALUE(RIGHT(Tienda_1!E1464,4)))</f>
        <v>2020</v>
      </c>
      <c r="G1464">
        <f>IF($A1464="","",Tienda_1!C1464)</f>
        <v>1484800</v>
      </c>
      <c r="H1464">
        <f>IF($A1464="","",Tienda_1!D1464)</f>
        <v>77300</v>
      </c>
      <c r="I1464">
        <f>IF($A1464="","",Tienda_1!H1464)</f>
        <v>5</v>
      </c>
      <c r="J1464">
        <f>IF($A1464="",0,IF(AND(OR('Cuadro-de-mando'!$B$4="(Todas)",'Cuadro-de-mando'!$B$4=$A1464),OR('Cuadro-de-mando'!$E$4="(Todas)",'Cuadro-de-mando'!$E$4=$B1464),OR('Cuadro-de-mando'!$H$4="(Todas)",'Cuadro-de-mando'!$H$4=$C1464),OR('Cuadro-de-mando'!$K$4="(Todas)",'Cuadro-de-mando'!$K$4=$E1464),OR('Cuadro-de-mando'!$N$4="(Todos)",'Cuadro-de-mando'!$N$4=$F1464)),1,0))</f>
        <v>1</v>
      </c>
    </row>
    <row r="1465" spans="1:10" x14ac:dyDescent="0.25">
      <c r="A1465" t="str">
        <f>IF(Tienda_1!$A1465="","","Tienda 1")</f>
        <v>Tienda 1</v>
      </c>
      <c r="B1465" t="str">
        <f>IF($A1465="","",Tienda_1!B1465)</f>
        <v>Instrumentos musicales</v>
      </c>
      <c r="C1465" t="str">
        <f>IF($A1465="","",Tienda_1!G1465)</f>
        <v>Bogotá</v>
      </c>
      <c r="D1465" t="str">
        <f>IF($A1465="","",Tienda_1!F1465)</f>
        <v>Felipe Santos</v>
      </c>
      <c r="E1465" t="str">
        <f>IF($A1465="","",Tienda_1!I1465)</f>
        <v>Tarjeta de crédito</v>
      </c>
      <c r="F1465">
        <f>IF($A1465="","",VALUE(RIGHT(Tienda_1!E1465,4)))</f>
        <v>2021</v>
      </c>
      <c r="G1465">
        <f>IF($A1465="","",Tienda_1!C1465)</f>
        <v>720400</v>
      </c>
      <c r="H1465">
        <f>IF($A1465="","",Tienda_1!D1465)</f>
        <v>38600</v>
      </c>
      <c r="I1465">
        <f>IF($A1465="","",Tienda_1!H1465)</f>
        <v>5</v>
      </c>
      <c r="J1465">
        <f>IF($A1465="",0,IF(AND(OR('Cuadro-de-mando'!$B$4="(Todas)",'Cuadro-de-mando'!$B$4=$A1465),OR('Cuadro-de-mando'!$E$4="(Todas)",'Cuadro-de-mando'!$E$4=$B1465),OR('Cuadro-de-mando'!$H$4="(Todas)",'Cuadro-de-mando'!$H$4=$C1465),OR('Cuadro-de-mando'!$K$4="(Todas)",'Cuadro-de-mando'!$K$4=$E1465),OR('Cuadro-de-mando'!$N$4="(Todos)",'Cuadro-de-mando'!$N$4=$F1465)),1,0))</f>
        <v>1</v>
      </c>
    </row>
    <row r="1466" spans="1:10" x14ac:dyDescent="0.25">
      <c r="A1466" t="str">
        <f>IF(Tienda_1!$A1466="","","Tienda 1")</f>
        <v>Tienda 1</v>
      </c>
      <c r="B1466" t="str">
        <f>IF($A1466="","",Tienda_1!B1466)</f>
        <v>Instrumentos musicales</v>
      </c>
      <c r="C1466" t="str">
        <f>IF($A1466="","",Tienda_1!G1466)</f>
        <v>Bogotá</v>
      </c>
      <c r="D1466" t="str">
        <f>IF($A1466="","",Tienda_1!F1466)</f>
        <v>Pedro Gomez</v>
      </c>
      <c r="E1466" t="str">
        <f>IF($A1466="","",Tienda_1!I1466)</f>
        <v>Tarjeta de crédito</v>
      </c>
      <c r="F1466">
        <f>IF($A1466="","",VALUE(RIGHT(Tienda_1!E1466,4)))</f>
        <v>2022</v>
      </c>
      <c r="G1466">
        <f>IF($A1466="","",Tienda_1!C1466)</f>
        <v>842400</v>
      </c>
      <c r="H1466">
        <f>IF($A1466="","",Tienda_1!D1466)</f>
        <v>43000</v>
      </c>
      <c r="I1466">
        <f>IF($A1466="","",Tienda_1!H1466)</f>
        <v>5</v>
      </c>
      <c r="J1466">
        <f>IF($A1466="",0,IF(AND(OR('Cuadro-de-mando'!$B$4="(Todas)",'Cuadro-de-mando'!$B$4=$A1466),OR('Cuadro-de-mando'!$E$4="(Todas)",'Cuadro-de-mando'!$E$4=$B1466),OR('Cuadro-de-mando'!$H$4="(Todas)",'Cuadro-de-mando'!$H$4=$C1466),OR('Cuadro-de-mando'!$K$4="(Todas)",'Cuadro-de-mando'!$K$4=$E1466),OR('Cuadro-de-mando'!$N$4="(Todos)",'Cuadro-de-mando'!$N$4=$F1466)),1,0))</f>
        <v>1</v>
      </c>
    </row>
    <row r="1467" spans="1:10" x14ac:dyDescent="0.25">
      <c r="A1467" t="str">
        <f>IF(Tienda_1!$A1467="","","Tienda 1")</f>
        <v>Tienda 1</v>
      </c>
      <c r="B1467" t="str">
        <f>IF($A1467="","",Tienda_1!B1467)</f>
        <v>Electrónicos</v>
      </c>
      <c r="C1467" t="str">
        <f>IF($A1467="","",Tienda_1!G1467)</f>
        <v>Bogotá</v>
      </c>
      <c r="D1467" t="str">
        <f>IF($A1467="","",Tienda_1!F1467)</f>
        <v>Ángel Rodriguez</v>
      </c>
      <c r="E1467" t="str">
        <f>IF($A1467="","",Tienda_1!I1467)</f>
        <v>Tarjeta de crédito</v>
      </c>
      <c r="F1467">
        <f>IF($A1467="","",VALUE(RIGHT(Tienda_1!E1467,4)))</f>
        <v>2022</v>
      </c>
      <c r="G1467">
        <f>IF($A1467="","",Tienda_1!C1467)</f>
        <v>135300</v>
      </c>
      <c r="H1467">
        <f>IF($A1467="","",Tienda_1!D1467)</f>
        <v>7400</v>
      </c>
      <c r="I1467">
        <f>IF($A1467="","",Tienda_1!H1467)</f>
        <v>5</v>
      </c>
      <c r="J1467">
        <f>IF($A1467="",0,IF(AND(OR('Cuadro-de-mando'!$B$4="(Todas)",'Cuadro-de-mando'!$B$4=$A1467),OR('Cuadro-de-mando'!$E$4="(Todas)",'Cuadro-de-mando'!$E$4=$B1467),OR('Cuadro-de-mando'!$H$4="(Todas)",'Cuadro-de-mando'!$H$4=$C1467),OR('Cuadro-de-mando'!$K$4="(Todas)",'Cuadro-de-mando'!$K$4=$E1467),OR('Cuadro-de-mando'!$N$4="(Todos)",'Cuadro-de-mando'!$N$4=$F1467)),1,0))</f>
        <v>1</v>
      </c>
    </row>
    <row r="1468" spans="1:10" x14ac:dyDescent="0.25">
      <c r="A1468" t="str">
        <f>IF(Tienda_1!$A1468="","","Tienda 1")</f>
        <v>Tienda 1</v>
      </c>
      <c r="B1468" t="str">
        <f>IF($A1468="","",Tienda_1!B1468)</f>
        <v>Electrónicos</v>
      </c>
      <c r="C1468" t="str">
        <f>IF($A1468="","",Tienda_1!G1468)</f>
        <v>Bogotá</v>
      </c>
      <c r="D1468" t="str">
        <f>IF($A1468="","",Tienda_1!F1468)</f>
        <v>Juan Fernandez</v>
      </c>
      <c r="E1468" t="str">
        <f>IF($A1468="","",Tienda_1!I1468)</f>
        <v>Tarjeta de crédito</v>
      </c>
      <c r="F1468">
        <f>IF($A1468="","",VALUE(RIGHT(Tienda_1!E1468,4)))</f>
        <v>2021</v>
      </c>
      <c r="G1468">
        <f>IF($A1468="","",Tienda_1!C1468)</f>
        <v>2368500</v>
      </c>
      <c r="H1468">
        <f>IF($A1468="","",Tienda_1!D1468)</f>
        <v>127200</v>
      </c>
      <c r="I1468">
        <f>IF($A1468="","",Tienda_1!H1468)</f>
        <v>1</v>
      </c>
      <c r="J1468">
        <f>IF($A1468="",0,IF(AND(OR('Cuadro-de-mando'!$B$4="(Todas)",'Cuadro-de-mando'!$B$4=$A1468),OR('Cuadro-de-mando'!$E$4="(Todas)",'Cuadro-de-mando'!$E$4=$B1468),OR('Cuadro-de-mando'!$H$4="(Todas)",'Cuadro-de-mando'!$H$4=$C1468),OR('Cuadro-de-mando'!$K$4="(Todas)",'Cuadro-de-mando'!$K$4=$E1468),OR('Cuadro-de-mando'!$N$4="(Todos)",'Cuadro-de-mando'!$N$4=$F1468)),1,0))</f>
        <v>1</v>
      </c>
    </row>
    <row r="1469" spans="1:10" x14ac:dyDescent="0.25">
      <c r="A1469" t="str">
        <f>IF(Tienda_1!$A1469="","","Tienda 1")</f>
        <v>Tienda 1</v>
      </c>
      <c r="B1469" t="str">
        <f>IF($A1469="","",Tienda_1!B1469)</f>
        <v>Deportes y diversión</v>
      </c>
      <c r="C1469" t="str">
        <f>IF($A1469="","",Tienda_1!G1469)</f>
        <v>Cali</v>
      </c>
      <c r="D1469" t="str">
        <f>IF($A1469="","",Tienda_1!F1469)</f>
        <v>Izabela de León</v>
      </c>
      <c r="E1469" t="str">
        <f>IF($A1469="","",Tienda_1!I1469)</f>
        <v>Nequi</v>
      </c>
      <c r="F1469">
        <f>IF($A1469="","",VALUE(RIGHT(Tienda_1!E1469,4)))</f>
        <v>2021</v>
      </c>
      <c r="G1469">
        <f>IF($A1469="","",Tienda_1!C1469)</f>
        <v>56000</v>
      </c>
      <c r="H1469">
        <f>IF($A1469="","",Tienda_1!D1469)</f>
        <v>1200</v>
      </c>
      <c r="I1469">
        <f>IF($A1469="","",Tienda_1!H1469)</f>
        <v>5</v>
      </c>
      <c r="J1469">
        <f>IF($A1469="",0,IF(AND(OR('Cuadro-de-mando'!$B$4="(Todas)",'Cuadro-de-mando'!$B$4=$A1469),OR('Cuadro-de-mando'!$E$4="(Todas)",'Cuadro-de-mando'!$E$4=$B1469),OR('Cuadro-de-mando'!$H$4="(Todas)",'Cuadro-de-mando'!$H$4=$C1469),OR('Cuadro-de-mando'!$K$4="(Todas)",'Cuadro-de-mando'!$K$4=$E1469),OR('Cuadro-de-mando'!$N$4="(Todos)",'Cuadro-de-mando'!$N$4=$F1469)),1,0))</f>
        <v>1</v>
      </c>
    </row>
    <row r="1470" spans="1:10" x14ac:dyDescent="0.25">
      <c r="A1470" t="str">
        <f>IF(Tienda_1!$A1470="","","Tienda 1")</f>
        <v>Tienda 1</v>
      </c>
      <c r="B1470" t="str">
        <f>IF($A1470="","",Tienda_1!B1470)</f>
        <v>Deportes y diversión</v>
      </c>
      <c r="C1470" t="str">
        <f>IF($A1470="","",Tienda_1!G1470)</f>
        <v>Bogotá</v>
      </c>
      <c r="D1470" t="str">
        <f>IF($A1470="","",Tienda_1!F1470)</f>
        <v>Felipe Santos</v>
      </c>
      <c r="E1470" t="str">
        <f>IF($A1470="","",Tienda_1!I1470)</f>
        <v>Tarjeta de crédito</v>
      </c>
      <c r="F1470">
        <f>IF($A1470="","",VALUE(RIGHT(Tienda_1!E1470,4)))</f>
        <v>2022</v>
      </c>
      <c r="G1470">
        <f>IF($A1470="","",Tienda_1!C1470)</f>
        <v>104600</v>
      </c>
      <c r="H1470">
        <f>IF($A1470="","",Tienda_1!D1470)</f>
        <v>3800</v>
      </c>
      <c r="I1470">
        <f>IF($A1470="","",Tienda_1!H1470)</f>
        <v>4</v>
      </c>
      <c r="J1470">
        <f>IF($A1470="",0,IF(AND(OR('Cuadro-de-mando'!$B$4="(Todas)",'Cuadro-de-mando'!$B$4=$A1470),OR('Cuadro-de-mando'!$E$4="(Todas)",'Cuadro-de-mando'!$E$4=$B1470),OR('Cuadro-de-mando'!$H$4="(Todas)",'Cuadro-de-mando'!$H$4=$C1470),OR('Cuadro-de-mando'!$K$4="(Todas)",'Cuadro-de-mando'!$K$4=$E1470),OR('Cuadro-de-mando'!$N$4="(Todos)",'Cuadro-de-mando'!$N$4=$F1470)),1,0))</f>
        <v>1</v>
      </c>
    </row>
    <row r="1471" spans="1:10" x14ac:dyDescent="0.25">
      <c r="A1471" t="str">
        <f>IF(Tienda_1!$A1471="","","Tienda 1")</f>
        <v>Tienda 1</v>
      </c>
      <c r="B1471" t="str">
        <f>IF($A1471="","",Tienda_1!B1471)</f>
        <v>Muebles</v>
      </c>
      <c r="C1471" t="str">
        <f>IF($A1471="","",Tienda_1!G1471)</f>
        <v>Cali</v>
      </c>
      <c r="D1471" t="str">
        <f>IF($A1471="","",Tienda_1!F1471)</f>
        <v>Maria Alfonso</v>
      </c>
      <c r="E1471" t="str">
        <f>IF($A1471="","",Tienda_1!I1471)</f>
        <v>Tarjeta de crédito</v>
      </c>
      <c r="F1471">
        <f>IF($A1471="","",VALUE(RIGHT(Tienda_1!E1471,4)))</f>
        <v>2020</v>
      </c>
      <c r="G1471">
        <f>IF($A1471="","",Tienda_1!C1471)</f>
        <v>662800</v>
      </c>
      <c r="H1471">
        <f>IF($A1471="","",Tienda_1!D1471)</f>
        <v>35500</v>
      </c>
      <c r="I1471">
        <f>IF($A1471="","",Tienda_1!H1471)</f>
        <v>5</v>
      </c>
      <c r="J1471">
        <f>IF($A1471="",0,IF(AND(OR('Cuadro-de-mando'!$B$4="(Todas)",'Cuadro-de-mando'!$B$4=$A1471),OR('Cuadro-de-mando'!$E$4="(Todas)",'Cuadro-de-mando'!$E$4=$B1471),OR('Cuadro-de-mando'!$H$4="(Todas)",'Cuadro-de-mando'!$H$4=$C1471),OR('Cuadro-de-mando'!$K$4="(Todas)",'Cuadro-de-mando'!$K$4=$E1471),OR('Cuadro-de-mando'!$N$4="(Todos)",'Cuadro-de-mando'!$N$4=$F1471)),1,0))</f>
        <v>1</v>
      </c>
    </row>
    <row r="1472" spans="1:10" x14ac:dyDescent="0.25">
      <c r="A1472" t="str">
        <f>IF(Tienda_1!$A1472="","","Tienda 1")</f>
        <v>Tienda 1</v>
      </c>
      <c r="B1472" t="str">
        <f>IF($A1472="","",Tienda_1!B1472)</f>
        <v>Deportes y diversión</v>
      </c>
      <c r="C1472" t="str">
        <f>IF($A1472="","",Tienda_1!G1472)</f>
        <v>Bogotá</v>
      </c>
      <c r="D1472" t="str">
        <f>IF($A1472="","",Tienda_1!F1472)</f>
        <v>Pedro Gomez</v>
      </c>
      <c r="E1472" t="str">
        <f>IF($A1472="","",Tienda_1!I1472)</f>
        <v>Tarjeta de crédito</v>
      </c>
      <c r="F1472">
        <f>IF($A1472="","",VALUE(RIGHT(Tienda_1!E1472,4)))</f>
        <v>2023</v>
      </c>
      <c r="G1472">
        <f>IF($A1472="","",Tienda_1!C1472)</f>
        <v>676400</v>
      </c>
      <c r="H1472">
        <f>IF($A1472="","",Tienda_1!D1472)</f>
        <v>36200</v>
      </c>
      <c r="I1472">
        <f>IF($A1472="","",Tienda_1!H1472)</f>
        <v>1</v>
      </c>
      <c r="J1472">
        <f>IF($A1472="",0,IF(AND(OR('Cuadro-de-mando'!$B$4="(Todas)",'Cuadro-de-mando'!$B$4=$A1472),OR('Cuadro-de-mando'!$E$4="(Todas)",'Cuadro-de-mando'!$E$4=$B1472),OR('Cuadro-de-mando'!$H$4="(Todas)",'Cuadro-de-mando'!$H$4=$C1472),OR('Cuadro-de-mando'!$K$4="(Todas)",'Cuadro-de-mando'!$K$4=$E1472),OR('Cuadro-de-mando'!$N$4="(Todos)",'Cuadro-de-mando'!$N$4=$F1472)),1,0))</f>
        <v>1</v>
      </c>
    </row>
    <row r="1473" spans="1:10" x14ac:dyDescent="0.25">
      <c r="A1473" t="str">
        <f>IF(Tienda_1!$A1473="","","Tienda 1")</f>
        <v>Tienda 1</v>
      </c>
      <c r="B1473" t="str">
        <f>IF($A1473="","",Tienda_1!B1473)</f>
        <v>Electrodomésticos</v>
      </c>
      <c r="C1473" t="str">
        <f>IF($A1473="","",Tienda_1!G1473)</f>
        <v>Bogotá</v>
      </c>
      <c r="D1473" t="str">
        <f>IF($A1473="","",Tienda_1!F1473)</f>
        <v>Ángel Rodriguez</v>
      </c>
      <c r="E1473" t="str">
        <f>IF($A1473="","",Tienda_1!I1473)</f>
        <v>Tarjeta de crédito</v>
      </c>
      <c r="F1473">
        <f>IF($A1473="","",VALUE(RIGHT(Tienda_1!E1473,4)))</f>
        <v>2020</v>
      </c>
      <c r="G1473">
        <f>IF($A1473="","",Tienda_1!C1473)</f>
        <v>762100</v>
      </c>
      <c r="H1473">
        <f>IF($A1473="","",Tienda_1!D1473)</f>
        <v>41000</v>
      </c>
      <c r="I1473">
        <f>IF($A1473="","",Tienda_1!H1473)</f>
        <v>5</v>
      </c>
      <c r="J1473">
        <f>IF($A1473="",0,IF(AND(OR('Cuadro-de-mando'!$B$4="(Todas)",'Cuadro-de-mando'!$B$4=$A1473),OR('Cuadro-de-mando'!$E$4="(Todas)",'Cuadro-de-mando'!$E$4=$B1473),OR('Cuadro-de-mando'!$H$4="(Todas)",'Cuadro-de-mando'!$H$4=$C1473),OR('Cuadro-de-mando'!$K$4="(Todas)",'Cuadro-de-mando'!$K$4=$E1473),OR('Cuadro-de-mando'!$N$4="(Todos)",'Cuadro-de-mando'!$N$4=$F1473)),1,0))</f>
        <v>1</v>
      </c>
    </row>
    <row r="1474" spans="1:10" x14ac:dyDescent="0.25">
      <c r="A1474" t="str">
        <f>IF(Tienda_1!$A1474="","","Tienda 1")</f>
        <v>Tienda 1</v>
      </c>
      <c r="B1474" t="str">
        <f>IF($A1474="","",Tienda_1!B1474)</f>
        <v>Artículos para el hogar</v>
      </c>
      <c r="C1474" t="str">
        <f>IF($A1474="","",Tienda_1!G1474)</f>
        <v>Pereira</v>
      </c>
      <c r="D1474" t="str">
        <f>IF($A1474="","",Tienda_1!F1474)</f>
        <v>Felipe Santos</v>
      </c>
      <c r="E1474" t="str">
        <f>IF($A1474="","",Tienda_1!I1474)</f>
        <v>Nequi</v>
      </c>
      <c r="F1474">
        <f>IF($A1474="","",VALUE(RIGHT(Tienda_1!E1474,4)))</f>
        <v>2021</v>
      </c>
      <c r="G1474">
        <f>IF($A1474="","",Tienda_1!C1474)</f>
        <v>39600</v>
      </c>
      <c r="H1474">
        <f>IF($A1474="","",Tienda_1!D1474)</f>
        <v>2300</v>
      </c>
      <c r="I1474">
        <f>IF($A1474="","",Tienda_1!H1474)</f>
        <v>2</v>
      </c>
      <c r="J1474">
        <f>IF($A1474="",0,IF(AND(OR('Cuadro-de-mando'!$B$4="(Todas)",'Cuadro-de-mando'!$B$4=$A1474),OR('Cuadro-de-mando'!$E$4="(Todas)",'Cuadro-de-mando'!$E$4=$B1474),OR('Cuadro-de-mando'!$H$4="(Todas)",'Cuadro-de-mando'!$H$4=$C1474),OR('Cuadro-de-mando'!$K$4="(Todas)",'Cuadro-de-mando'!$K$4=$E1474),OR('Cuadro-de-mando'!$N$4="(Todos)",'Cuadro-de-mando'!$N$4=$F1474)),1,0))</f>
        <v>1</v>
      </c>
    </row>
    <row r="1475" spans="1:10" x14ac:dyDescent="0.25">
      <c r="A1475" t="str">
        <f>IF(Tienda_1!$A1475="","","Tienda 1")</f>
        <v>Tienda 1</v>
      </c>
      <c r="B1475" t="str">
        <f>IF($A1475="","",Tienda_1!B1475)</f>
        <v>Instrumentos musicales</v>
      </c>
      <c r="C1475" t="str">
        <f>IF($A1475="","",Tienda_1!G1475)</f>
        <v>Riohacha</v>
      </c>
      <c r="D1475" t="str">
        <f>IF($A1475="","",Tienda_1!F1475)</f>
        <v>Blanca Ramirez</v>
      </c>
      <c r="E1475" t="str">
        <f>IF($A1475="","",Tienda_1!I1475)</f>
        <v>Tarjeta de crédito</v>
      </c>
      <c r="F1475">
        <f>IF($A1475="","",VALUE(RIGHT(Tienda_1!E1475,4)))</f>
        <v>2022</v>
      </c>
      <c r="G1475">
        <f>IF($A1475="","",Tienda_1!C1475)</f>
        <v>542800</v>
      </c>
      <c r="H1475">
        <f>IF($A1475="","",Tienda_1!D1475)</f>
        <v>31300</v>
      </c>
      <c r="I1475">
        <f>IF($A1475="","",Tienda_1!H1475)</f>
        <v>5</v>
      </c>
      <c r="J1475">
        <f>IF($A1475="",0,IF(AND(OR('Cuadro-de-mando'!$B$4="(Todas)",'Cuadro-de-mando'!$B$4=$A1475),OR('Cuadro-de-mando'!$E$4="(Todas)",'Cuadro-de-mando'!$E$4=$B1475),OR('Cuadro-de-mando'!$H$4="(Todas)",'Cuadro-de-mando'!$H$4=$C1475),OR('Cuadro-de-mando'!$K$4="(Todas)",'Cuadro-de-mando'!$K$4=$E1475),OR('Cuadro-de-mando'!$N$4="(Todos)",'Cuadro-de-mando'!$N$4=$F1475)),1,0))</f>
        <v>1</v>
      </c>
    </row>
    <row r="1476" spans="1:10" x14ac:dyDescent="0.25">
      <c r="A1476" t="str">
        <f>IF(Tienda_1!$A1476="","","Tienda 1")</f>
        <v>Tienda 1</v>
      </c>
      <c r="B1476" t="str">
        <f>IF($A1476="","",Tienda_1!B1476)</f>
        <v>Electrodomésticos</v>
      </c>
      <c r="C1476" t="str">
        <f>IF($A1476="","",Tienda_1!G1476)</f>
        <v>Riohacha</v>
      </c>
      <c r="D1476" t="str">
        <f>IF($A1476="","",Tienda_1!F1476)</f>
        <v>Juan Fernandez</v>
      </c>
      <c r="E1476" t="str">
        <f>IF($A1476="","",Tienda_1!I1476)</f>
        <v>Tarjeta de crédito</v>
      </c>
      <c r="F1476">
        <f>IF($A1476="","",VALUE(RIGHT(Tienda_1!E1476,4)))</f>
        <v>2021</v>
      </c>
      <c r="G1476">
        <f>IF($A1476="","",Tienda_1!C1476)</f>
        <v>794200</v>
      </c>
      <c r="H1476">
        <f>IF($A1476="","",Tienda_1!D1476)</f>
        <v>43000</v>
      </c>
      <c r="I1476">
        <f>IF($A1476="","",Tienda_1!H1476)</f>
        <v>1</v>
      </c>
      <c r="J1476">
        <f>IF($A1476="",0,IF(AND(OR('Cuadro-de-mando'!$B$4="(Todas)",'Cuadro-de-mando'!$B$4=$A1476),OR('Cuadro-de-mando'!$E$4="(Todas)",'Cuadro-de-mando'!$E$4=$B1476),OR('Cuadro-de-mando'!$H$4="(Todas)",'Cuadro-de-mando'!$H$4=$C1476),OR('Cuadro-de-mando'!$K$4="(Todas)",'Cuadro-de-mando'!$K$4=$E1476),OR('Cuadro-de-mando'!$N$4="(Todos)",'Cuadro-de-mando'!$N$4=$F1476)),1,0))</f>
        <v>1</v>
      </c>
    </row>
    <row r="1477" spans="1:10" x14ac:dyDescent="0.25">
      <c r="A1477" t="str">
        <f>IF(Tienda_1!$A1477="","","Tienda 1")</f>
        <v>Tienda 1</v>
      </c>
      <c r="B1477" t="str">
        <f>IF($A1477="","",Tienda_1!B1477)</f>
        <v>Artículos para el hogar</v>
      </c>
      <c r="C1477" t="str">
        <f>IF($A1477="","",Tienda_1!G1477)</f>
        <v>Medellín</v>
      </c>
      <c r="D1477" t="str">
        <f>IF($A1477="","",Tienda_1!F1477)</f>
        <v>Blanca Ramirez</v>
      </c>
      <c r="E1477" t="str">
        <f>IF($A1477="","",Tienda_1!I1477)</f>
        <v>Tarjeta de crédito</v>
      </c>
      <c r="F1477">
        <f>IF($A1477="","",VALUE(RIGHT(Tienda_1!E1477,4)))</f>
        <v>2020</v>
      </c>
      <c r="G1477">
        <f>IF($A1477="","",Tienda_1!C1477)</f>
        <v>42600</v>
      </c>
      <c r="H1477">
        <f>IF($A1477="","",Tienda_1!D1477)</f>
        <v>2500</v>
      </c>
      <c r="I1477">
        <f>IF($A1477="","",Tienda_1!H1477)</f>
        <v>1</v>
      </c>
      <c r="J1477">
        <f>IF($A1477="",0,IF(AND(OR('Cuadro-de-mando'!$B$4="(Todas)",'Cuadro-de-mando'!$B$4=$A1477),OR('Cuadro-de-mando'!$E$4="(Todas)",'Cuadro-de-mando'!$E$4=$B1477),OR('Cuadro-de-mando'!$H$4="(Todas)",'Cuadro-de-mando'!$H$4=$C1477),OR('Cuadro-de-mando'!$K$4="(Todas)",'Cuadro-de-mando'!$K$4=$E1477),OR('Cuadro-de-mando'!$N$4="(Todos)",'Cuadro-de-mando'!$N$4=$F1477)),1,0))</f>
        <v>1</v>
      </c>
    </row>
    <row r="1478" spans="1:10" x14ac:dyDescent="0.25">
      <c r="A1478" t="str">
        <f>IF(Tienda_1!$A1478="","","Tienda 1")</f>
        <v>Tienda 1</v>
      </c>
      <c r="B1478" t="str">
        <f>IF($A1478="","",Tienda_1!B1478)</f>
        <v>Electrónicos</v>
      </c>
      <c r="C1478" t="str">
        <f>IF($A1478="","",Tienda_1!G1478)</f>
        <v>Medellín</v>
      </c>
      <c r="D1478" t="str">
        <f>IF($A1478="","",Tienda_1!F1478)</f>
        <v>Camila Rivera</v>
      </c>
      <c r="E1478" t="str">
        <f>IF($A1478="","",Tienda_1!I1478)</f>
        <v>Tarjeta de crédito</v>
      </c>
      <c r="F1478">
        <f>IF($A1478="","",VALUE(RIGHT(Tienda_1!E1478,4)))</f>
        <v>2022</v>
      </c>
      <c r="G1478">
        <f>IF($A1478="","",Tienda_1!C1478)</f>
        <v>1384100</v>
      </c>
      <c r="H1478">
        <f>IF($A1478="","",Tienda_1!D1478)</f>
        <v>74400</v>
      </c>
      <c r="I1478">
        <f>IF($A1478="","",Tienda_1!H1478)</f>
        <v>5</v>
      </c>
      <c r="J1478">
        <f>IF($A1478="",0,IF(AND(OR('Cuadro-de-mando'!$B$4="(Todas)",'Cuadro-de-mando'!$B$4=$A1478),OR('Cuadro-de-mando'!$E$4="(Todas)",'Cuadro-de-mando'!$E$4=$B1478),OR('Cuadro-de-mando'!$H$4="(Todas)",'Cuadro-de-mando'!$H$4=$C1478),OR('Cuadro-de-mando'!$K$4="(Todas)",'Cuadro-de-mando'!$K$4=$E1478),OR('Cuadro-de-mando'!$N$4="(Todos)",'Cuadro-de-mando'!$N$4=$F1478)),1,0))</f>
        <v>1</v>
      </c>
    </row>
    <row r="1479" spans="1:10" x14ac:dyDescent="0.25">
      <c r="A1479" t="str">
        <f>IF(Tienda_1!$A1479="","","Tienda 1")</f>
        <v>Tienda 1</v>
      </c>
      <c r="B1479" t="str">
        <f>IF($A1479="","",Tienda_1!B1479)</f>
        <v>Libros</v>
      </c>
      <c r="C1479" t="str">
        <f>IF($A1479="","",Tienda_1!G1479)</f>
        <v>Bogotá</v>
      </c>
      <c r="D1479" t="str">
        <f>IF($A1479="","",Tienda_1!F1479)</f>
        <v>Lucas Olivera</v>
      </c>
      <c r="E1479" t="str">
        <f>IF($A1479="","",Tienda_1!I1479)</f>
        <v>Tarjeta de crédito</v>
      </c>
      <c r="F1479">
        <f>IF($A1479="","",VALUE(RIGHT(Tienda_1!E1479,4)))</f>
        <v>2022</v>
      </c>
      <c r="G1479">
        <f>IF($A1479="","",Tienda_1!C1479)</f>
        <v>64400</v>
      </c>
      <c r="H1479">
        <f>IF($A1479="","",Tienda_1!D1479)</f>
        <v>1600</v>
      </c>
      <c r="I1479">
        <f>IF($A1479="","",Tienda_1!H1479)</f>
        <v>2</v>
      </c>
      <c r="J1479">
        <f>IF($A1479="",0,IF(AND(OR('Cuadro-de-mando'!$B$4="(Todas)",'Cuadro-de-mando'!$B$4=$A1479),OR('Cuadro-de-mando'!$E$4="(Todas)",'Cuadro-de-mando'!$E$4=$B1479),OR('Cuadro-de-mando'!$H$4="(Todas)",'Cuadro-de-mando'!$H$4=$C1479),OR('Cuadro-de-mando'!$K$4="(Todas)",'Cuadro-de-mando'!$K$4=$E1479),OR('Cuadro-de-mando'!$N$4="(Todos)",'Cuadro-de-mando'!$N$4=$F1479)),1,0))</f>
        <v>1</v>
      </c>
    </row>
    <row r="1480" spans="1:10" x14ac:dyDescent="0.25">
      <c r="A1480" t="str">
        <f>IF(Tienda_1!$A1480="","","Tienda 1")</f>
        <v>Tienda 1</v>
      </c>
      <c r="B1480" t="str">
        <f>IF($A1480="","",Tienda_1!B1480)</f>
        <v>Electrónicos</v>
      </c>
      <c r="C1480" t="str">
        <f>IF($A1480="","",Tienda_1!G1480)</f>
        <v>Medellín</v>
      </c>
      <c r="D1480" t="str">
        <f>IF($A1480="","",Tienda_1!F1480)</f>
        <v>Santiago Silva</v>
      </c>
      <c r="E1480" t="str">
        <f>IF($A1480="","",Tienda_1!I1480)</f>
        <v>Tarjeta de crédito</v>
      </c>
      <c r="F1480">
        <f>IF($A1480="","",VALUE(RIGHT(Tienda_1!E1480,4)))</f>
        <v>2022</v>
      </c>
      <c r="G1480">
        <f>IF($A1480="","",Tienda_1!C1480)</f>
        <v>95600</v>
      </c>
      <c r="H1480">
        <f>IF($A1480="","",Tienda_1!D1480)</f>
        <v>3300</v>
      </c>
      <c r="I1480">
        <f>IF($A1480="","",Tienda_1!H1480)</f>
        <v>5</v>
      </c>
      <c r="J1480">
        <f>IF($A1480="",0,IF(AND(OR('Cuadro-de-mando'!$B$4="(Todas)",'Cuadro-de-mando'!$B$4=$A1480),OR('Cuadro-de-mando'!$E$4="(Todas)",'Cuadro-de-mando'!$E$4=$B1480),OR('Cuadro-de-mando'!$H$4="(Todas)",'Cuadro-de-mando'!$H$4=$C1480),OR('Cuadro-de-mando'!$K$4="(Todas)",'Cuadro-de-mando'!$K$4=$E1480),OR('Cuadro-de-mando'!$N$4="(Todos)",'Cuadro-de-mando'!$N$4=$F1480)),1,0))</f>
        <v>1</v>
      </c>
    </row>
    <row r="1481" spans="1:10" x14ac:dyDescent="0.25">
      <c r="A1481" t="str">
        <f>IF(Tienda_1!$A1481="","","Tienda 1")</f>
        <v>Tienda 1</v>
      </c>
      <c r="B1481" t="str">
        <f>IF($A1481="","",Tienda_1!B1481)</f>
        <v>Deportes y diversión</v>
      </c>
      <c r="C1481" t="str">
        <f>IF($A1481="","",Tienda_1!G1481)</f>
        <v>Bogotá</v>
      </c>
      <c r="D1481" t="str">
        <f>IF($A1481="","",Tienda_1!F1481)</f>
        <v>Camila Rivera</v>
      </c>
      <c r="E1481" t="str">
        <f>IF($A1481="","",Tienda_1!I1481)</f>
        <v>Tarjeta de crédito</v>
      </c>
      <c r="F1481">
        <f>IF($A1481="","",VALUE(RIGHT(Tienda_1!E1481,4)))</f>
        <v>2022</v>
      </c>
      <c r="G1481">
        <f>IF($A1481="","",Tienda_1!C1481)</f>
        <v>47600</v>
      </c>
      <c r="H1481">
        <f>IF($A1481="","",Tienda_1!D1481)</f>
        <v>2700</v>
      </c>
      <c r="I1481">
        <f>IF($A1481="","",Tienda_1!H1481)</f>
        <v>5</v>
      </c>
      <c r="J1481">
        <f>IF($A1481="",0,IF(AND(OR('Cuadro-de-mando'!$B$4="(Todas)",'Cuadro-de-mando'!$B$4=$A1481),OR('Cuadro-de-mando'!$E$4="(Todas)",'Cuadro-de-mando'!$E$4=$B1481),OR('Cuadro-de-mando'!$H$4="(Todas)",'Cuadro-de-mando'!$H$4=$C1481),OR('Cuadro-de-mando'!$K$4="(Todas)",'Cuadro-de-mando'!$K$4=$E1481),OR('Cuadro-de-mando'!$N$4="(Todos)",'Cuadro-de-mando'!$N$4=$F1481)),1,0))</f>
        <v>1</v>
      </c>
    </row>
    <row r="1482" spans="1:10" x14ac:dyDescent="0.25">
      <c r="A1482" t="str">
        <f>IF(Tienda_1!$A1482="","","Tienda 1")</f>
        <v>Tienda 1</v>
      </c>
      <c r="B1482" t="str">
        <f>IF($A1482="","",Tienda_1!B1482)</f>
        <v>Electrónicos</v>
      </c>
      <c r="C1482" t="str">
        <f>IF($A1482="","",Tienda_1!G1482)</f>
        <v>Bogotá</v>
      </c>
      <c r="D1482" t="str">
        <f>IF($A1482="","",Tienda_1!F1482)</f>
        <v>Beatriz Morales</v>
      </c>
      <c r="E1482" t="str">
        <f>IF($A1482="","",Tienda_1!I1482)</f>
        <v>Tarjeta de crédito</v>
      </c>
      <c r="F1482">
        <f>IF($A1482="","",VALUE(RIGHT(Tienda_1!E1482,4)))</f>
        <v>2021</v>
      </c>
      <c r="G1482">
        <f>IF($A1482="","",Tienda_1!C1482)</f>
        <v>118500</v>
      </c>
      <c r="H1482">
        <f>IF($A1482="","",Tienda_1!D1482)</f>
        <v>4500</v>
      </c>
      <c r="I1482">
        <f>IF($A1482="","",Tienda_1!H1482)</f>
        <v>1</v>
      </c>
      <c r="J1482">
        <f>IF($A1482="",0,IF(AND(OR('Cuadro-de-mando'!$B$4="(Todas)",'Cuadro-de-mando'!$B$4=$A1482),OR('Cuadro-de-mando'!$E$4="(Todas)",'Cuadro-de-mando'!$E$4=$B1482),OR('Cuadro-de-mando'!$H$4="(Todas)",'Cuadro-de-mando'!$H$4=$C1482),OR('Cuadro-de-mando'!$K$4="(Todas)",'Cuadro-de-mando'!$K$4=$E1482),OR('Cuadro-de-mando'!$N$4="(Todos)",'Cuadro-de-mando'!$N$4=$F1482)),1,0))</f>
        <v>1</v>
      </c>
    </row>
    <row r="1483" spans="1:10" x14ac:dyDescent="0.25">
      <c r="A1483" t="str">
        <f>IF(Tienda_1!$A1483="","","Tienda 1")</f>
        <v>Tienda 1</v>
      </c>
      <c r="B1483" t="str">
        <f>IF($A1483="","",Tienda_1!B1483)</f>
        <v>Deportes y diversión</v>
      </c>
      <c r="C1483" t="str">
        <f>IF($A1483="","",Tienda_1!G1483)</f>
        <v>Medellín</v>
      </c>
      <c r="D1483" t="str">
        <f>IF($A1483="","",Tienda_1!F1483)</f>
        <v>Beatriz Morales</v>
      </c>
      <c r="E1483" t="str">
        <f>IF($A1483="","",Tienda_1!I1483)</f>
        <v>Nequi</v>
      </c>
      <c r="F1483">
        <f>IF($A1483="","",VALUE(RIGHT(Tienda_1!E1483,4)))</f>
        <v>2021</v>
      </c>
      <c r="G1483">
        <f>IF($A1483="","",Tienda_1!C1483)</f>
        <v>26900</v>
      </c>
      <c r="H1483">
        <f>IF($A1483="","",Tienda_1!D1483)</f>
        <v>1800</v>
      </c>
      <c r="I1483">
        <f>IF($A1483="","",Tienda_1!H1483)</f>
        <v>5</v>
      </c>
      <c r="J1483">
        <f>IF($A1483="",0,IF(AND(OR('Cuadro-de-mando'!$B$4="(Todas)",'Cuadro-de-mando'!$B$4=$A1483),OR('Cuadro-de-mando'!$E$4="(Todas)",'Cuadro-de-mando'!$E$4=$B1483),OR('Cuadro-de-mando'!$H$4="(Todas)",'Cuadro-de-mando'!$H$4=$C1483),OR('Cuadro-de-mando'!$K$4="(Todas)",'Cuadro-de-mando'!$K$4=$E1483),OR('Cuadro-de-mando'!$N$4="(Todos)",'Cuadro-de-mando'!$N$4=$F1483)),1,0))</f>
        <v>1</v>
      </c>
    </row>
    <row r="1484" spans="1:10" x14ac:dyDescent="0.25">
      <c r="A1484" t="str">
        <f>IF(Tienda_1!$A1484="","","Tienda 1")</f>
        <v>Tienda 1</v>
      </c>
      <c r="B1484" t="str">
        <f>IF($A1484="","",Tienda_1!B1484)</f>
        <v>Muebles</v>
      </c>
      <c r="C1484" t="str">
        <f>IF($A1484="","",Tienda_1!G1484)</f>
        <v>Manizales</v>
      </c>
      <c r="D1484" t="str">
        <f>IF($A1484="","",Tienda_1!F1484)</f>
        <v>Lucas Olivera</v>
      </c>
      <c r="E1484" t="str">
        <f>IF($A1484="","",Tienda_1!I1484)</f>
        <v>Nequi</v>
      </c>
      <c r="F1484">
        <f>IF($A1484="","",VALUE(RIGHT(Tienda_1!E1484,4)))</f>
        <v>2020</v>
      </c>
      <c r="G1484">
        <f>IF($A1484="","",Tienda_1!C1484)</f>
        <v>197500</v>
      </c>
      <c r="H1484">
        <f>IF($A1484="","",Tienda_1!D1484)</f>
        <v>17300</v>
      </c>
      <c r="I1484">
        <f>IF($A1484="","",Tienda_1!H1484)</f>
        <v>5</v>
      </c>
      <c r="J1484">
        <f>IF($A1484="",0,IF(AND(OR('Cuadro-de-mando'!$B$4="(Todas)",'Cuadro-de-mando'!$B$4=$A1484),OR('Cuadro-de-mando'!$E$4="(Todas)",'Cuadro-de-mando'!$E$4=$B1484),OR('Cuadro-de-mando'!$H$4="(Todas)",'Cuadro-de-mando'!$H$4=$C1484),OR('Cuadro-de-mando'!$K$4="(Todas)",'Cuadro-de-mando'!$K$4=$E1484),OR('Cuadro-de-mando'!$N$4="(Todos)",'Cuadro-de-mando'!$N$4=$F1484)),1,0))</f>
        <v>1</v>
      </c>
    </row>
    <row r="1485" spans="1:10" x14ac:dyDescent="0.25">
      <c r="A1485" t="str">
        <f>IF(Tienda_1!$A1485="","","Tienda 1")</f>
        <v>Tienda 1</v>
      </c>
      <c r="B1485" t="str">
        <f>IF($A1485="","",Tienda_1!B1485)</f>
        <v>Electrodomésticos</v>
      </c>
      <c r="C1485" t="str">
        <f>IF($A1485="","",Tienda_1!G1485)</f>
        <v>Bogotá</v>
      </c>
      <c r="D1485" t="str">
        <f>IF($A1485="","",Tienda_1!F1485)</f>
        <v>Juan Fernandez</v>
      </c>
      <c r="E1485" t="str">
        <f>IF($A1485="","",Tienda_1!I1485)</f>
        <v>Tarjeta de crédito</v>
      </c>
      <c r="F1485">
        <f>IF($A1485="","",VALUE(RIGHT(Tienda_1!E1485,4)))</f>
        <v>2021</v>
      </c>
      <c r="G1485">
        <f>IF($A1485="","",Tienda_1!C1485)</f>
        <v>1302600</v>
      </c>
      <c r="H1485">
        <f>IF($A1485="","",Tienda_1!D1485)</f>
        <v>70000</v>
      </c>
      <c r="I1485">
        <f>IF($A1485="","",Tienda_1!H1485)</f>
        <v>1</v>
      </c>
      <c r="J1485">
        <f>IF($A1485="",0,IF(AND(OR('Cuadro-de-mando'!$B$4="(Todas)",'Cuadro-de-mando'!$B$4=$A1485),OR('Cuadro-de-mando'!$E$4="(Todas)",'Cuadro-de-mando'!$E$4=$B1485),OR('Cuadro-de-mando'!$H$4="(Todas)",'Cuadro-de-mando'!$H$4=$C1485),OR('Cuadro-de-mando'!$K$4="(Todas)",'Cuadro-de-mando'!$K$4=$E1485),OR('Cuadro-de-mando'!$N$4="(Todos)",'Cuadro-de-mando'!$N$4=$F1485)),1,0))</f>
        <v>1</v>
      </c>
    </row>
    <row r="1486" spans="1:10" x14ac:dyDescent="0.25">
      <c r="A1486" t="str">
        <f>IF(Tienda_1!$A1486="","","Tienda 1")</f>
        <v>Tienda 1</v>
      </c>
      <c r="B1486" t="str">
        <f>IF($A1486="","",Tienda_1!B1486)</f>
        <v>Muebles</v>
      </c>
      <c r="C1486" t="str">
        <f>IF($A1486="","",Tienda_1!G1486)</f>
        <v>Pereira</v>
      </c>
      <c r="D1486" t="str">
        <f>IF($A1486="","",Tienda_1!F1486)</f>
        <v>Beatriz Morales</v>
      </c>
      <c r="E1486" t="str">
        <f>IF($A1486="","",Tienda_1!I1486)</f>
        <v>Nequi</v>
      </c>
      <c r="F1486">
        <f>IF($A1486="","",VALUE(RIGHT(Tienda_1!E1486,4)))</f>
        <v>2020</v>
      </c>
      <c r="G1486">
        <f>IF($A1486="","",Tienda_1!C1486)</f>
        <v>156900</v>
      </c>
      <c r="H1486">
        <f>IF($A1486="","",Tienda_1!D1486)</f>
        <v>9000</v>
      </c>
      <c r="I1486">
        <f>IF($A1486="","",Tienda_1!H1486)</f>
        <v>4</v>
      </c>
      <c r="J1486">
        <f>IF($A1486="",0,IF(AND(OR('Cuadro-de-mando'!$B$4="(Todas)",'Cuadro-de-mando'!$B$4=$A1486),OR('Cuadro-de-mando'!$E$4="(Todas)",'Cuadro-de-mando'!$E$4=$B1486),OR('Cuadro-de-mando'!$H$4="(Todas)",'Cuadro-de-mando'!$H$4=$C1486),OR('Cuadro-de-mando'!$K$4="(Todas)",'Cuadro-de-mando'!$K$4=$E1486),OR('Cuadro-de-mando'!$N$4="(Todos)",'Cuadro-de-mando'!$N$4=$F1486)),1,0))</f>
        <v>1</v>
      </c>
    </row>
    <row r="1487" spans="1:10" x14ac:dyDescent="0.25">
      <c r="A1487" t="str">
        <f>IF(Tienda_1!$A1487="","","Tienda 1")</f>
        <v>Tienda 1</v>
      </c>
      <c r="B1487" t="str">
        <f>IF($A1487="","",Tienda_1!B1487)</f>
        <v>Juguetes</v>
      </c>
      <c r="C1487" t="str">
        <f>IF($A1487="","",Tienda_1!G1487)</f>
        <v>Medellín</v>
      </c>
      <c r="D1487" t="str">
        <f>IF($A1487="","",Tienda_1!F1487)</f>
        <v>Mariana Herrera</v>
      </c>
      <c r="E1487" t="str">
        <f>IF($A1487="","",Tienda_1!I1487)</f>
        <v>Cupón</v>
      </c>
      <c r="F1487">
        <f>IF($A1487="","",VALUE(RIGHT(Tienda_1!E1487,4)))</f>
        <v>2021</v>
      </c>
      <c r="G1487">
        <f>IF($A1487="","",Tienda_1!C1487)</f>
        <v>50100</v>
      </c>
      <c r="H1487">
        <f>IF($A1487="","",Tienda_1!D1487)</f>
        <v>3100</v>
      </c>
      <c r="I1487">
        <f>IF($A1487="","",Tienda_1!H1487)</f>
        <v>1</v>
      </c>
      <c r="J1487">
        <f>IF($A1487="",0,IF(AND(OR('Cuadro-de-mando'!$B$4="(Todas)",'Cuadro-de-mando'!$B$4=$A1487),OR('Cuadro-de-mando'!$E$4="(Todas)",'Cuadro-de-mando'!$E$4=$B1487),OR('Cuadro-de-mando'!$H$4="(Todas)",'Cuadro-de-mando'!$H$4=$C1487),OR('Cuadro-de-mando'!$K$4="(Todas)",'Cuadro-de-mando'!$K$4=$E1487),OR('Cuadro-de-mando'!$N$4="(Todos)",'Cuadro-de-mando'!$N$4=$F1487)),1,0))</f>
        <v>1</v>
      </c>
    </row>
    <row r="1488" spans="1:10" x14ac:dyDescent="0.25">
      <c r="A1488" t="str">
        <f>IF(Tienda_1!$A1488="","","Tienda 1")</f>
        <v>Tienda 1</v>
      </c>
      <c r="B1488" t="str">
        <f>IF($A1488="","",Tienda_1!B1488)</f>
        <v>Electrónicos</v>
      </c>
      <c r="C1488" t="str">
        <f>IF($A1488="","",Tienda_1!G1488)</f>
        <v>Bogotá</v>
      </c>
      <c r="D1488" t="str">
        <f>IF($A1488="","",Tienda_1!F1488)</f>
        <v>Beatriz Morales</v>
      </c>
      <c r="E1488" t="str">
        <f>IF($A1488="","",Tienda_1!I1488)</f>
        <v>Nequi</v>
      </c>
      <c r="F1488">
        <f>IF($A1488="","",VALUE(RIGHT(Tienda_1!E1488,4)))</f>
        <v>2021</v>
      </c>
      <c r="G1488">
        <f>IF($A1488="","",Tienda_1!C1488)</f>
        <v>2587400</v>
      </c>
      <c r="H1488">
        <f>IF($A1488="","",Tienda_1!D1488)</f>
        <v>138400</v>
      </c>
      <c r="I1488">
        <f>IF($A1488="","",Tienda_1!H1488)</f>
        <v>5</v>
      </c>
      <c r="J1488">
        <f>IF($A1488="",0,IF(AND(OR('Cuadro-de-mando'!$B$4="(Todas)",'Cuadro-de-mando'!$B$4=$A1488),OR('Cuadro-de-mando'!$E$4="(Todas)",'Cuadro-de-mando'!$E$4=$B1488),OR('Cuadro-de-mando'!$H$4="(Todas)",'Cuadro-de-mando'!$H$4=$C1488),OR('Cuadro-de-mando'!$K$4="(Todas)",'Cuadro-de-mando'!$K$4=$E1488),OR('Cuadro-de-mando'!$N$4="(Todos)",'Cuadro-de-mando'!$N$4=$F1488)),1,0))</f>
        <v>1</v>
      </c>
    </row>
    <row r="1489" spans="1:10" x14ac:dyDescent="0.25">
      <c r="A1489" t="str">
        <f>IF(Tienda_1!$A1489="","","Tienda 1")</f>
        <v>Tienda 1</v>
      </c>
      <c r="B1489" t="str">
        <f>IF($A1489="","",Tienda_1!B1489)</f>
        <v>Juguetes</v>
      </c>
      <c r="C1489" t="str">
        <f>IF($A1489="","",Tienda_1!G1489)</f>
        <v>Bogotá</v>
      </c>
      <c r="D1489" t="str">
        <f>IF($A1489="","",Tienda_1!F1489)</f>
        <v>Lucas Olivera</v>
      </c>
      <c r="E1489" t="str">
        <f>IF($A1489="","",Tienda_1!I1489)</f>
        <v>Tarjeta de crédito</v>
      </c>
      <c r="F1489">
        <f>IF($A1489="","",VALUE(RIGHT(Tienda_1!E1489,4)))</f>
        <v>2022</v>
      </c>
      <c r="G1489">
        <f>IF($A1489="","",Tienda_1!C1489)</f>
        <v>25900</v>
      </c>
      <c r="H1489">
        <f>IF($A1489="","",Tienda_1!D1489)</f>
        <v>0</v>
      </c>
      <c r="I1489">
        <f>IF($A1489="","",Tienda_1!H1489)</f>
        <v>5</v>
      </c>
      <c r="J1489">
        <f>IF($A1489="",0,IF(AND(OR('Cuadro-de-mando'!$B$4="(Todas)",'Cuadro-de-mando'!$B$4=$A1489),OR('Cuadro-de-mando'!$E$4="(Todas)",'Cuadro-de-mando'!$E$4=$B1489),OR('Cuadro-de-mando'!$H$4="(Todas)",'Cuadro-de-mando'!$H$4=$C1489),OR('Cuadro-de-mando'!$K$4="(Todas)",'Cuadro-de-mando'!$K$4=$E1489),OR('Cuadro-de-mando'!$N$4="(Todos)",'Cuadro-de-mando'!$N$4=$F1489)),1,0))</f>
        <v>1</v>
      </c>
    </row>
    <row r="1490" spans="1:10" x14ac:dyDescent="0.25">
      <c r="A1490" t="str">
        <f>IF(Tienda_1!$A1490="","","Tienda 1")</f>
        <v>Tienda 1</v>
      </c>
      <c r="B1490" t="str">
        <f>IF($A1490="","",Tienda_1!B1490)</f>
        <v>Electrodomésticos</v>
      </c>
      <c r="C1490" t="str">
        <f>IF($A1490="","",Tienda_1!G1490)</f>
        <v>Bogotá</v>
      </c>
      <c r="D1490" t="str">
        <f>IF($A1490="","",Tienda_1!F1490)</f>
        <v>Juan Fernandez</v>
      </c>
      <c r="E1490" t="str">
        <f>IF($A1490="","",Tienda_1!I1490)</f>
        <v>Tarjeta de crédito</v>
      </c>
      <c r="F1490">
        <f>IF($A1490="","",VALUE(RIGHT(Tienda_1!E1490,4)))</f>
        <v>2020</v>
      </c>
      <c r="G1490">
        <f>IF($A1490="","",Tienda_1!C1490)</f>
        <v>1345200</v>
      </c>
      <c r="H1490">
        <f>IF($A1490="","",Tienda_1!D1490)</f>
        <v>72300</v>
      </c>
      <c r="I1490">
        <f>IF($A1490="","",Tienda_1!H1490)</f>
        <v>4</v>
      </c>
      <c r="J1490">
        <f>IF($A1490="",0,IF(AND(OR('Cuadro-de-mando'!$B$4="(Todas)",'Cuadro-de-mando'!$B$4=$A1490),OR('Cuadro-de-mando'!$E$4="(Todas)",'Cuadro-de-mando'!$E$4=$B1490),OR('Cuadro-de-mando'!$H$4="(Todas)",'Cuadro-de-mando'!$H$4=$C1490),OR('Cuadro-de-mando'!$K$4="(Todas)",'Cuadro-de-mando'!$K$4=$E1490),OR('Cuadro-de-mando'!$N$4="(Todos)",'Cuadro-de-mando'!$N$4=$F1490)),1,0))</f>
        <v>1</v>
      </c>
    </row>
    <row r="1491" spans="1:10" x14ac:dyDescent="0.25">
      <c r="A1491" t="str">
        <f>IF(Tienda_1!$A1491="","","Tienda 1")</f>
        <v>Tienda 1</v>
      </c>
      <c r="B1491" t="str">
        <f>IF($A1491="","",Tienda_1!B1491)</f>
        <v>Electrodomésticos</v>
      </c>
      <c r="C1491" t="str">
        <f>IF($A1491="","",Tienda_1!G1491)</f>
        <v>Bogotá</v>
      </c>
      <c r="D1491" t="str">
        <f>IF($A1491="","",Tienda_1!F1491)</f>
        <v>Maria Alfonso</v>
      </c>
      <c r="E1491" t="str">
        <f>IF($A1491="","",Tienda_1!I1491)</f>
        <v>Tarjeta de crédito</v>
      </c>
      <c r="F1491">
        <f>IF($A1491="","",VALUE(RIGHT(Tienda_1!E1491,4)))</f>
        <v>2021</v>
      </c>
      <c r="G1491">
        <f>IF($A1491="","",Tienda_1!C1491)</f>
        <v>1495300</v>
      </c>
      <c r="H1491">
        <f>IF($A1491="","",Tienda_1!D1491)</f>
        <v>77800</v>
      </c>
      <c r="I1491">
        <f>IF($A1491="","",Tienda_1!H1491)</f>
        <v>4</v>
      </c>
      <c r="J1491">
        <f>IF($A1491="",0,IF(AND(OR('Cuadro-de-mando'!$B$4="(Todas)",'Cuadro-de-mando'!$B$4=$A1491),OR('Cuadro-de-mando'!$E$4="(Todas)",'Cuadro-de-mando'!$E$4=$B1491),OR('Cuadro-de-mando'!$H$4="(Todas)",'Cuadro-de-mando'!$H$4=$C1491),OR('Cuadro-de-mando'!$K$4="(Todas)",'Cuadro-de-mando'!$K$4=$E1491),OR('Cuadro-de-mando'!$N$4="(Todos)",'Cuadro-de-mando'!$N$4=$F1491)),1,0))</f>
        <v>1</v>
      </c>
    </row>
    <row r="1492" spans="1:10" x14ac:dyDescent="0.25">
      <c r="A1492" t="str">
        <f>IF(Tienda_1!$A1492="","","Tienda 1")</f>
        <v>Tienda 1</v>
      </c>
      <c r="B1492" t="str">
        <f>IF($A1492="","",Tienda_1!B1492)</f>
        <v>Electrodomésticos</v>
      </c>
      <c r="C1492" t="str">
        <f>IF($A1492="","",Tienda_1!G1492)</f>
        <v>Cali</v>
      </c>
      <c r="D1492" t="str">
        <f>IF($A1492="","",Tienda_1!F1492)</f>
        <v>Juan Fernandez</v>
      </c>
      <c r="E1492" t="str">
        <f>IF($A1492="","",Tienda_1!I1492)</f>
        <v>Tarjeta de crédito</v>
      </c>
      <c r="F1492">
        <f>IF($A1492="","",VALUE(RIGHT(Tienda_1!E1492,4)))</f>
        <v>2022</v>
      </c>
      <c r="G1492">
        <f>IF($A1492="","",Tienda_1!C1492)</f>
        <v>1340300</v>
      </c>
      <c r="H1492">
        <f>IF($A1492="","",Tienda_1!D1492)</f>
        <v>71800</v>
      </c>
      <c r="I1492">
        <f>IF($A1492="","",Tienda_1!H1492)</f>
        <v>2</v>
      </c>
      <c r="J1492">
        <f>IF($A1492="",0,IF(AND(OR('Cuadro-de-mando'!$B$4="(Todas)",'Cuadro-de-mando'!$B$4=$A1492),OR('Cuadro-de-mando'!$E$4="(Todas)",'Cuadro-de-mando'!$E$4=$B1492),OR('Cuadro-de-mando'!$H$4="(Todas)",'Cuadro-de-mando'!$H$4=$C1492),OR('Cuadro-de-mando'!$K$4="(Todas)",'Cuadro-de-mando'!$K$4=$E1492),OR('Cuadro-de-mando'!$N$4="(Todos)",'Cuadro-de-mando'!$N$4=$F1492)),1,0))</f>
        <v>1</v>
      </c>
    </row>
    <row r="1493" spans="1:10" x14ac:dyDescent="0.25">
      <c r="A1493" t="str">
        <f>IF(Tienda_1!$A1493="","","Tienda 1")</f>
        <v>Tienda 1</v>
      </c>
      <c r="B1493" t="str">
        <f>IF($A1493="","",Tienda_1!B1493)</f>
        <v>Deportes y diversión</v>
      </c>
      <c r="C1493" t="str">
        <f>IF($A1493="","",Tienda_1!G1493)</f>
        <v>Manizales</v>
      </c>
      <c r="D1493" t="str">
        <f>IF($A1493="","",Tienda_1!F1493)</f>
        <v>Izabela de León</v>
      </c>
      <c r="E1493" t="str">
        <f>IF($A1493="","",Tienda_1!I1493)</f>
        <v>Tarjeta de crédito</v>
      </c>
      <c r="F1493">
        <f>IF($A1493="","",VALUE(RIGHT(Tienda_1!E1493,4)))</f>
        <v>2021</v>
      </c>
      <c r="G1493">
        <f>IF($A1493="","",Tienda_1!C1493)</f>
        <v>516600</v>
      </c>
      <c r="H1493">
        <f>IF($A1493="","",Tienda_1!D1493)</f>
        <v>33400</v>
      </c>
      <c r="I1493">
        <f>IF($A1493="","",Tienda_1!H1493)</f>
        <v>4</v>
      </c>
      <c r="J1493">
        <f>IF($A1493="",0,IF(AND(OR('Cuadro-de-mando'!$B$4="(Todas)",'Cuadro-de-mando'!$B$4=$A1493),OR('Cuadro-de-mando'!$E$4="(Todas)",'Cuadro-de-mando'!$E$4=$B1493),OR('Cuadro-de-mando'!$H$4="(Todas)",'Cuadro-de-mando'!$H$4=$C1493),OR('Cuadro-de-mando'!$K$4="(Todas)",'Cuadro-de-mando'!$K$4=$E1493),OR('Cuadro-de-mando'!$N$4="(Todos)",'Cuadro-de-mando'!$N$4=$F1493)),1,0))</f>
        <v>1</v>
      </c>
    </row>
    <row r="1494" spans="1:10" x14ac:dyDescent="0.25">
      <c r="A1494" t="str">
        <f>IF(Tienda_1!$A1494="","","Tienda 1")</f>
        <v>Tienda 1</v>
      </c>
      <c r="B1494" t="str">
        <f>IF($A1494="","",Tienda_1!B1494)</f>
        <v>Muebles</v>
      </c>
      <c r="C1494" t="str">
        <f>IF($A1494="","",Tienda_1!G1494)</f>
        <v>Pereira</v>
      </c>
      <c r="D1494" t="str">
        <f>IF($A1494="","",Tienda_1!F1494)</f>
        <v>Santiago Silva</v>
      </c>
      <c r="E1494" t="str">
        <f>IF($A1494="","",Tienda_1!I1494)</f>
        <v>Nequi</v>
      </c>
      <c r="F1494">
        <f>IF($A1494="","",VALUE(RIGHT(Tienda_1!E1494,4)))</f>
        <v>2022</v>
      </c>
      <c r="G1494">
        <f>IF($A1494="","",Tienda_1!C1494)</f>
        <v>480900</v>
      </c>
      <c r="H1494">
        <f>IF($A1494="","",Tienda_1!D1494)</f>
        <v>23800</v>
      </c>
      <c r="I1494">
        <f>IF($A1494="","",Tienda_1!H1494)</f>
        <v>4</v>
      </c>
      <c r="J1494">
        <f>IF($A1494="",0,IF(AND(OR('Cuadro-de-mando'!$B$4="(Todas)",'Cuadro-de-mando'!$B$4=$A1494),OR('Cuadro-de-mando'!$E$4="(Todas)",'Cuadro-de-mando'!$E$4=$B1494),OR('Cuadro-de-mando'!$H$4="(Todas)",'Cuadro-de-mando'!$H$4=$C1494),OR('Cuadro-de-mando'!$K$4="(Todas)",'Cuadro-de-mando'!$K$4=$E1494),OR('Cuadro-de-mando'!$N$4="(Todos)",'Cuadro-de-mando'!$N$4=$F1494)),1,0))</f>
        <v>1</v>
      </c>
    </row>
    <row r="1495" spans="1:10" x14ac:dyDescent="0.25">
      <c r="A1495" t="str">
        <f>IF(Tienda_1!$A1495="","","Tienda 1")</f>
        <v>Tienda 1</v>
      </c>
      <c r="B1495" t="str">
        <f>IF($A1495="","",Tienda_1!B1495)</f>
        <v>Juguetes</v>
      </c>
      <c r="C1495" t="str">
        <f>IF($A1495="","",Tienda_1!G1495)</f>
        <v>Bogotá</v>
      </c>
      <c r="D1495" t="str">
        <f>IF($A1495="","",Tienda_1!F1495)</f>
        <v>Pedro Gomez</v>
      </c>
      <c r="E1495" t="str">
        <f>IF($A1495="","",Tienda_1!I1495)</f>
        <v>Tarjeta de crédito</v>
      </c>
      <c r="F1495">
        <f>IF($A1495="","",VALUE(RIGHT(Tienda_1!E1495,4)))</f>
        <v>2020</v>
      </c>
      <c r="G1495">
        <f>IF($A1495="","",Tienda_1!C1495)</f>
        <v>61700</v>
      </c>
      <c r="H1495">
        <f>IF($A1495="","",Tienda_1!D1495)</f>
        <v>1500</v>
      </c>
      <c r="I1495">
        <f>IF($A1495="","",Tienda_1!H1495)</f>
        <v>3</v>
      </c>
      <c r="J1495">
        <f>IF($A1495="",0,IF(AND(OR('Cuadro-de-mando'!$B$4="(Todas)",'Cuadro-de-mando'!$B$4=$A1495),OR('Cuadro-de-mando'!$E$4="(Todas)",'Cuadro-de-mando'!$E$4=$B1495),OR('Cuadro-de-mando'!$H$4="(Todas)",'Cuadro-de-mando'!$H$4=$C1495),OR('Cuadro-de-mando'!$K$4="(Todas)",'Cuadro-de-mando'!$K$4=$E1495),OR('Cuadro-de-mando'!$N$4="(Todos)",'Cuadro-de-mando'!$N$4=$F1495)),1,0))</f>
        <v>1</v>
      </c>
    </row>
    <row r="1496" spans="1:10" x14ac:dyDescent="0.25">
      <c r="A1496" t="str">
        <f>IF(Tienda_1!$A1496="","","Tienda 1")</f>
        <v>Tienda 1</v>
      </c>
      <c r="B1496" t="str">
        <f>IF($A1496="","",Tienda_1!B1496)</f>
        <v>Muebles</v>
      </c>
      <c r="C1496" t="str">
        <f>IF($A1496="","",Tienda_1!G1496)</f>
        <v>Barranquilla</v>
      </c>
      <c r="D1496" t="str">
        <f>IF($A1496="","",Tienda_1!F1496)</f>
        <v>Rafael Acosta</v>
      </c>
      <c r="E1496" t="str">
        <f>IF($A1496="","",Tienda_1!I1496)</f>
        <v>Nequi</v>
      </c>
      <c r="F1496">
        <f>IF($A1496="","",VALUE(RIGHT(Tienda_1!E1496,4)))</f>
        <v>2022</v>
      </c>
      <c r="G1496">
        <f>IF($A1496="","",Tienda_1!C1496)</f>
        <v>282600</v>
      </c>
      <c r="H1496">
        <f>IF($A1496="","",Tienda_1!D1496)</f>
        <v>15400</v>
      </c>
      <c r="I1496">
        <f>IF($A1496="","",Tienda_1!H1496)</f>
        <v>5</v>
      </c>
      <c r="J1496">
        <f>IF($A1496="",0,IF(AND(OR('Cuadro-de-mando'!$B$4="(Todas)",'Cuadro-de-mando'!$B$4=$A1496),OR('Cuadro-de-mando'!$E$4="(Todas)",'Cuadro-de-mando'!$E$4=$B1496),OR('Cuadro-de-mando'!$H$4="(Todas)",'Cuadro-de-mando'!$H$4=$C1496),OR('Cuadro-de-mando'!$K$4="(Todas)",'Cuadro-de-mando'!$K$4=$E1496),OR('Cuadro-de-mando'!$N$4="(Todos)",'Cuadro-de-mando'!$N$4=$F1496)),1,0))</f>
        <v>1</v>
      </c>
    </row>
    <row r="1497" spans="1:10" x14ac:dyDescent="0.25">
      <c r="A1497" t="str">
        <f>IF(Tienda_1!$A1497="","","Tienda 1")</f>
        <v>Tienda 1</v>
      </c>
      <c r="B1497" t="str">
        <f>IF($A1497="","",Tienda_1!B1497)</f>
        <v>Muebles</v>
      </c>
      <c r="C1497" t="str">
        <f>IF($A1497="","",Tienda_1!G1497)</f>
        <v>Bogotá</v>
      </c>
      <c r="D1497" t="str">
        <f>IF($A1497="","",Tienda_1!F1497)</f>
        <v>Juliana Costa</v>
      </c>
      <c r="E1497" t="str">
        <f>IF($A1497="","",Tienda_1!I1497)</f>
        <v>Tarjeta de crédito</v>
      </c>
      <c r="F1497">
        <f>IF($A1497="","",VALUE(RIGHT(Tienda_1!E1497,4)))</f>
        <v>2022</v>
      </c>
      <c r="G1497">
        <f>IF($A1497="","",Tienda_1!C1497)</f>
        <v>294700</v>
      </c>
      <c r="H1497">
        <f>IF($A1497="","",Tienda_1!D1497)</f>
        <v>15900</v>
      </c>
      <c r="I1497">
        <f>IF($A1497="","",Tienda_1!H1497)</f>
        <v>1</v>
      </c>
      <c r="J1497">
        <f>IF($A1497="",0,IF(AND(OR('Cuadro-de-mando'!$B$4="(Todas)",'Cuadro-de-mando'!$B$4=$A1497),OR('Cuadro-de-mando'!$E$4="(Todas)",'Cuadro-de-mando'!$E$4=$B1497),OR('Cuadro-de-mando'!$H$4="(Todas)",'Cuadro-de-mando'!$H$4=$C1497),OR('Cuadro-de-mando'!$K$4="(Todas)",'Cuadro-de-mando'!$K$4=$E1497),OR('Cuadro-de-mando'!$N$4="(Todos)",'Cuadro-de-mando'!$N$4=$F1497)),1,0))</f>
        <v>1</v>
      </c>
    </row>
    <row r="1498" spans="1:10" x14ac:dyDescent="0.25">
      <c r="A1498" t="str">
        <f>IF(Tienda_1!$A1498="","","Tienda 1")</f>
        <v>Tienda 1</v>
      </c>
      <c r="B1498" t="str">
        <f>IF($A1498="","",Tienda_1!B1498)</f>
        <v>Electrodomésticos</v>
      </c>
      <c r="C1498" t="str">
        <f>IF($A1498="","",Tienda_1!G1498)</f>
        <v>Pereira</v>
      </c>
      <c r="D1498" t="str">
        <f>IF($A1498="","",Tienda_1!F1498)</f>
        <v>Juliana Costa</v>
      </c>
      <c r="E1498" t="str">
        <f>IF($A1498="","",Tienda_1!I1498)</f>
        <v>Tarjeta de crédito</v>
      </c>
      <c r="F1498">
        <f>IF($A1498="","",VALUE(RIGHT(Tienda_1!E1498,4)))</f>
        <v>2020</v>
      </c>
      <c r="G1498">
        <f>IF($A1498="","",Tienda_1!C1498)</f>
        <v>1440000</v>
      </c>
      <c r="H1498">
        <f>IF($A1498="","",Tienda_1!D1498)</f>
        <v>74900</v>
      </c>
      <c r="I1498">
        <f>IF($A1498="","",Tienda_1!H1498)</f>
        <v>5</v>
      </c>
      <c r="J1498">
        <f>IF($A1498="",0,IF(AND(OR('Cuadro-de-mando'!$B$4="(Todas)",'Cuadro-de-mando'!$B$4=$A1498),OR('Cuadro-de-mando'!$E$4="(Todas)",'Cuadro-de-mando'!$E$4=$B1498),OR('Cuadro-de-mando'!$H$4="(Todas)",'Cuadro-de-mando'!$H$4=$C1498),OR('Cuadro-de-mando'!$K$4="(Todas)",'Cuadro-de-mando'!$K$4=$E1498),OR('Cuadro-de-mando'!$N$4="(Todos)",'Cuadro-de-mando'!$N$4=$F1498)),1,0))</f>
        <v>1</v>
      </c>
    </row>
    <row r="1499" spans="1:10" x14ac:dyDescent="0.25">
      <c r="A1499" t="str">
        <f>IF(Tienda_1!$A1499="","","Tienda 1")</f>
        <v>Tienda 1</v>
      </c>
      <c r="B1499" t="str">
        <f>IF($A1499="","",Tienda_1!B1499)</f>
        <v>Electrónicos</v>
      </c>
      <c r="C1499" t="str">
        <f>IF($A1499="","",Tienda_1!G1499)</f>
        <v>Medellín</v>
      </c>
      <c r="D1499" t="str">
        <f>IF($A1499="","",Tienda_1!F1499)</f>
        <v>Izabela de León</v>
      </c>
      <c r="E1499" t="str">
        <f>IF($A1499="","",Tienda_1!I1499)</f>
        <v>Tarjeta de crédito</v>
      </c>
      <c r="F1499">
        <f>IF($A1499="","",VALUE(RIGHT(Tienda_1!E1499,4)))</f>
        <v>2022</v>
      </c>
      <c r="G1499">
        <f>IF($A1499="","",Tienda_1!C1499)</f>
        <v>198700</v>
      </c>
      <c r="H1499">
        <f>IF($A1499="","",Tienda_1!D1499)</f>
        <v>8800</v>
      </c>
      <c r="I1499">
        <f>IF($A1499="","",Tienda_1!H1499)</f>
        <v>4</v>
      </c>
      <c r="J1499">
        <f>IF($A1499="",0,IF(AND(OR('Cuadro-de-mando'!$B$4="(Todas)",'Cuadro-de-mando'!$B$4=$A1499),OR('Cuadro-de-mando'!$E$4="(Todas)",'Cuadro-de-mando'!$E$4=$B1499),OR('Cuadro-de-mando'!$H$4="(Todas)",'Cuadro-de-mando'!$H$4=$C1499),OR('Cuadro-de-mando'!$K$4="(Todas)",'Cuadro-de-mando'!$K$4=$E1499),OR('Cuadro-de-mando'!$N$4="(Todos)",'Cuadro-de-mando'!$N$4=$F1499)),1,0))</f>
        <v>1</v>
      </c>
    </row>
    <row r="1500" spans="1:10" x14ac:dyDescent="0.25">
      <c r="A1500" t="str">
        <f>IF(Tienda_1!$A1500="","","Tienda 1")</f>
        <v>Tienda 1</v>
      </c>
      <c r="B1500" t="str">
        <f>IF($A1500="","",Tienda_1!B1500)</f>
        <v>Artículos para el hogar</v>
      </c>
      <c r="C1500" t="str">
        <f>IF($A1500="","",Tienda_1!G1500)</f>
        <v>Medellín</v>
      </c>
      <c r="D1500" t="str">
        <f>IF($A1500="","",Tienda_1!F1500)</f>
        <v>Ángel Rodriguez</v>
      </c>
      <c r="E1500" t="str">
        <f>IF($A1500="","",Tienda_1!I1500)</f>
        <v>Nequi</v>
      </c>
      <c r="F1500">
        <f>IF($A1500="","",VALUE(RIGHT(Tienda_1!E1500,4)))</f>
        <v>2021</v>
      </c>
      <c r="G1500">
        <f>IF($A1500="","",Tienda_1!C1500)</f>
        <v>30500</v>
      </c>
      <c r="H1500">
        <f>IF($A1500="","",Tienda_1!D1500)</f>
        <v>0</v>
      </c>
      <c r="I1500">
        <f>IF($A1500="","",Tienda_1!H1500)</f>
        <v>5</v>
      </c>
      <c r="J1500">
        <f>IF($A1500="",0,IF(AND(OR('Cuadro-de-mando'!$B$4="(Todas)",'Cuadro-de-mando'!$B$4=$A1500),OR('Cuadro-de-mando'!$E$4="(Todas)",'Cuadro-de-mando'!$E$4=$B1500),OR('Cuadro-de-mando'!$H$4="(Todas)",'Cuadro-de-mando'!$H$4=$C1500),OR('Cuadro-de-mando'!$K$4="(Todas)",'Cuadro-de-mando'!$K$4=$E1500),OR('Cuadro-de-mando'!$N$4="(Todos)",'Cuadro-de-mando'!$N$4=$F1500)),1,0))</f>
        <v>1</v>
      </c>
    </row>
    <row r="1501" spans="1:10" x14ac:dyDescent="0.25">
      <c r="A1501" t="str">
        <f>IF(Tienda_1!$A1501="","","Tienda 1")</f>
        <v>Tienda 1</v>
      </c>
      <c r="B1501" t="str">
        <f>IF($A1501="","",Tienda_1!B1501)</f>
        <v>Artículos para el hogar</v>
      </c>
      <c r="C1501" t="str">
        <f>IF($A1501="","",Tienda_1!G1501)</f>
        <v>Cartagena</v>
      </c>
      <c r="D1501" t="str">
        <f>IF($A1501="","",Tienda_1!F1501)</f>
        <v>Camila Rivera</v>
      </c>
      <c r="E1501" t="str">
        <f>IF($A1501="","",Tienda_1!I1501)</f>
        <v>Tarjeta de crédito</v>
      </c>
      <c r="F1501">
        <f>IF($A1501="","",VALUE(RIGHT(Tienda_1!E1501,4)))</f>
        <v>2020</v>
      </c>
      <c r="G1501">
        <f>IF($A1501="","",Tienda_1!C1501)</f>
        <v>203500</v>
      </c>
      <c r="H1501">
        <f>IF($A1501="","",Tienda_1!D1501)</f>
        <v>9000</v>
      </c>
      <c r="I1501">
        <f>IF($A1501="","",Tienda_1!H1501)</f>
        <v>1</v>
      </c>
      <c r="J1501">
        <f>IF($A1501="",0,IF(AND(OR('Cuadro-de-mando'!$B$4="(Todas)",'Cuadro-de-mando'!$B$4=$A1501),OR('Cuadro-de-mando'!$E$4="(Todas)",'Cuadro-de-mando'!$E$4=$B1501),OR('Cuadro-de-mando'!$H$4="(Todas)",'Cuadro-de-mando'!$H$4=$C1501),OR('Cuadro-de-mando'!$K$4="(Todas)",'Cuadro-de-mando'!$K$4=$E1501),OR('Cuadro-de-mando'!$N$4="(Todos)",'Cuadro-de-mando'!$N$4=$F1501)),1,0))</f>
        <v>1</v>
      </c>
    </row>
    <row r="1502" spans="1:10" x14ac:dyDescent="0.25">
      <c r="A1502" t="str">
        <f>IF(Tienda_1!$A1502="","","Tienda 1")</f>
        <v>Tienda 1</v>
      </c>
      <c r="B1502" t="str">
        <f>IF($A1502="","",Tienda_1!B1502)</f>
        <v>Electrodomésticos</v>
      </c>
      <c r="C1502" t="str">
        <f>IF($A1502="","",Tienda_1!G1502)</f>
        <v>Bogotá</v>
      </c>
      <c r="D1502" t="str">
        <f>IF($A1502="","",Tienda_1!F1502)</f>
        <v>Juan Fernandez</v>
      </c>
      <c r="E1502" t="str">
        <f>IF($A1502="","",Tienda_1!I1502)</f>
        <v>Tarjeta de crédito</v>
      </c>
      <c r="F1502">
        <f>IF($A1502="","",VALUE(RIGHT(Tienda_1!E1502,4)))</f>
        <v>2021</v>
      </c>
      <c r="G1502">
        <f>IF($A1502="","",Tienda_1!C1502)</f>
        <v>543200</v>
      </c>
      <c r="H1502">
        <f>IF($A1502="","",Tienda_1!D1502)</f>
        <v>29100</v>
      </c>
      <c r="I1502">
        <f>IF($A1502="","",Tienda_1!H1502)</f>
        <v>5</v>
      </c>
      <c r="J1502">
        <f>IF($A1502="",0,IF(AND(OR('Cuadro-de-mando'!$B$4="(Todas)",'Cuadro-de-mando'!$B$4=$A1502),OR('Cuadro-de-mando'!$E$4="(Todas)",'Cuadro-de-mando'!$E$4=$B1502),OR('Cuadro-de-mando'!$H$4="(Todas)",'Cuadro-de-mando'!$H$4=$C1502),OR('Cuadro-de-mando'!$K$4="(Todas)",'Cuadro-de-mando'!$K$4=$E1502),OR('Cuadro-de-mando'!$N$4="(Todos)",'Cuadro-de-mando'!$N$4=$F1502)),1,0))</f>
        <v>1</v>
      </c>
    </row>
    <row r="1503" spans="1:10" x14ac:dyDescent="0.25">
      <c r="A1503" t="str">
        <f>IF(Tienda_1!$A1503="","","Tienda 1")</f>
        <v>Tienda 1</v>
      </c>
      <c r="B1503" t="str">
        <f>IF($A1503="","",Tienda_1!B1503)</f>
        <v>Deportes y diversión</v>
      </c>
      <c r="C1503" t="str">
        <f>IF($A1503="","",Tienda_1!G1503)</f>
        <v>Cali</v>
      </c>
      <c r="D1503" t="str">
        <f>IF($A1503="","",Tienda_1!F1503)</f>
        <v>Santiago Silva</v>
      </c>
      <c r="E1503" t="str">
        <f>IF($A1503="","",Tienda_1!I1503)</f>
        <v>Tarjeta de crédito</v>
      </c>
      <c r="F1503">
        <f>IF($A1503="","",VALUE(RIGHT(Tienda_1!E1503,4)))</f>
        <v>2022</v>
      </c>
      <c r="G1503">
        <f>IF($A1503="","",Tienda_1!C1503)</f>
        <v>17800</v>
      </c>
      <c r="H1503">
        <f>IF($A1503="","",Tienda_1!D1503)</f>
        <v>1300</v>
      </c>
      <c r="I1503">
        <f>IF($A1503="","",Tienda_1!H1503)</f>
        <v>4</v>
      </c>
      <c r="J1503">
        <f>IF($A1503="",0,IF(AND(OR('Cuadro-de-mando'!$B$4="(Todas)",'Cuadro-de-mando'!$B$4=$A1503),OR('Cuadro-de-mando'!$E$4="(Todas)",'Cuadro-de-mando'!$E$4=$B1503),OR('Cuadro-de-mando'!$H$4="(Todas)",'Cuadro-de-mando'!$H$4=$C1503),OR('Cuadro-de-mando'!$K$4="(Todas)",'Cuadro-de-mando'!$K$4=$E1503),OR('Cuadro-de-mando'!$N$4="(Todos)",'Cuadro-de-mando'!$N$4=$F1503)),1,0))</f>
        <v>1</v>
      </c>
    </row>
    <row r="1504" spans="1:10" x14ac:dyDescent="0.25">
      <c r="A1504" t="str">
        <f>IF(Tienda_1!$A1504="","","Tienda 1")</f>
        <v>Tienda 1</v>
      </c>
      <c r="B1504" t="str">
        <f>IF($A1504="","",Tienda_1!B1504)</f>
        <v>Electrodomésticos</v>
      </c>
      <c r="C1504" t="str">
        <f>IF($A1504="","",Tienda_1!G1504)</f>
        <v>Leticia</v>
      </c>
      <c r="D1504" t="str">
        <f>IF($A1504="","",Tienda_1!F1504)</f>
        <v>Rafael Acosta</v>
      </c>
      <c r="E1504" t="str">
        <f>IF($A1504="","",Tienda_1!I1504)</f>
        <v>Tarjeta de crédito</v>
      </c>
      <c r="F1504">
        <f>IF($A1504="","",VALUE(RIGHT(Tienda_1!E1504,4)))</f>
        <v>2020</v>
      </c>
      <c r="G1504">
        <f>IF($A1504="","",Tienda_1!C1504)</f>
        <v>1301900</v>
      </c>
      <c r="H1504">
        <f>IF($A1504="","",Tienda_1!D1504)</f>
        <v>67500</v>
      </c>
      <c r="I1504">
        <f>IF($A1504="","",Tienda_1!H1504)</f>
        <v>1</v>
      </c>
      <c r="J1504">
        <f>IF($A1504="",0,IF(AND(OR('Cuadro-de-mando'!$B$4="(Todas)",'Cuadro-de-mando'!$B$4=$A1504),OR('Cuadro-de-mando'!$E$4="(Todas)",'Cuadro-de-mando'!$E$4=$B1504),OR('Cuadro-de-mando'!$H$4="(Todas)",'Cuadro-de-mando'!$H$4=$C1504),OR('Cuadro-de-mando'!$K$4="(Todas)",'Cuadro-de-mando'!$K$4=$E1504),OR('Cuadro-de-mando'!$N$4="(Todos)",'Cuadro-de-mando'!$N$4=$F1504)),1,0))</f>
        <v>1</v>
      </c>
    </row>
    <row r="1505" spans="1:10" x14ac:dyDescent="0.25">
      <c r="A1505" t="str">
        <f>IF(Tienda_1!$A1505="","","Tienda 1")</f>
        <v>Tienda 1</v>
      </c>
      <c r="B1505" t="str">
        <f>IF($A1505="","",Tienda_1!B1505)</f>
        <v>Artículos para el hogar</v>
      </c>
      <c r="C1505" t="str">
        <f>IF($A1505="","",Tienda_1!G1505)</f>
        <v>Bogotá</v>
      </c>
      <c r="D1505" t="str">
        <f>IF($A1505="","",Tienda_1!F1505)</f>
        <v>Lucas Olivera</v>
      </c>
      <c r="E1505" t="str">
        <f>IF($A1505="","",Tienda_1!I1505)</f>
        <v>Cupón</v>
      </c>
      <c r="F1505">
        <f>IF($A1505="","",VALUE(RIGHT(Tienda_1!E1505,4)))</f>
        <v>2020</v>
      </c>
      <c r="G1505">
        <f>IF($A1505="","",Tienda_1!C1505)</f>
        <v>35400</v>
      </c>
      <c r="H1505">
        <f>IF($A1505="","",Tienda_1!D1505)</f>
        <v>2400</v>
      </c>
      <c r="I1505">
        <f>IF($A1505="","",Tienda_1!H1505)</f>
        <v>4</v>
      </c>
      <c r="J1505">
        <f>IF($A1505="",0,IF(AND(OR('Cuadro-de-mando'!$B$4="(Todas)",'Cuadro-de-mando'!$B$4=$A1505),OR('Cuadro-de-mando'!$E$4="(Todas)",'Cuadro-de-mando'!$E$4=$B1505),OR('Cuadro-de-mando'!$H$4="(Todas)",'Cuadro-de-mando'!$H$4=$C1505),OR('Cuadro-de-mando'!$K$4="(Todas)",'Cuadro-de-mando'!$K$4=$E1505),OR('Cuadro-de-mando'!$N$4="(Todos)",'Cuadro-de-mando'!$N$4=$F1505)),1,0))</f>
        <v>1</v>
      </c>
    </row>
    <row r="1506" spans="1:10" x14ac:dyDescent="0.25">
      <c r="A1506" t="str">
        <f>IF(Tienda_1!$A1506="","","Tienda 1")</f>
        <v>Tienda 1</v>
      </c>
      <c r="B1506" t="str">
        <f>IF($A1506="","",Tienda_1!B1506)</f>
        <v>Electrodomésticos</v>
      </c>
      <c r="C1506" t="str">
        <f>IF($A1506="","",Tienda_1!G1506)</f>
        <v>Medellín</v>
      </c>
      <c r="D1506" t="str">
        <f>IF($A1506="","",Tienda_1!F1506)</f>
        <v>Santiago Silva</v>
      </c>
      <c r="E1506" t="str">
        <f>IF($A1506="","",Tienda_1!I1506)</f>
        <v>Tarjeta de crédito</v>
      </c>
      <c r="F1506">
        <f>IF($A1506="","",VALUE(RIGHT(Tienda_1!E1506,4)))</f>
        <v>2020</v>
      </c>
      <c r="G1506">
        <f>IF($A1506="","",Tienda_1!C1506)</f>
        <v>2409100</v>
      </c>
      <c r="H1506">
        <f>IF($A1506="","",Tienda_1!D1506)</f>
        <v>128700</v>
      </c>
      <c r="I1506">
        <f>IF($A1506="","",Tienda_1!H1506)</f>
        <v>5</v>
      </c>
      <c r="J1506">
        <f>IF($A1506="",0,IF(AND(OR('Cuadro-de-mando'!$B$4="(Todas)",'Cuadro-de-mando'!$B$4=$A1506),OR('Cuadro-de-mando'!$E$4="(Todas)",'Cuadro-de-mando'!$E$4=$B1506),OR('Cuadro-de-mando'!$H$4="(Todas)",'Cuadro-de-mando'!$H$4=$C1506),OR('Cuadro-de-mando'!$K$4="(Todas)",'Cuadro-de-mando'!$K$4=$E1506),OR('Cuadro-de-mando'!$N$4="(Todos)",'Cuadro-de-mando'!$N$4=$F1506)),1,0))</f>
        <v>1</v>
      </c>
    </row>
    <row r="1507" spans="1:10" x14ac:dyDescent="0.25">
      <c r="A1507" t="str">
        <f>IF(Tienda_1!$A1507="","","Tienda 1")</f>
        <v>Tienda 1</v>
      </c>
      <c r="B1507" t="str">
        <f>IF($A1507="","",Tienda_1!B1507)</f>
        <v>Instrumentos musicales</v>
      </c>
      <c r="C1507" t="str">
        <f>IF($A1507="","",Tienda_1!G1507)</f>
        <v>Bogotá</v>
      </c>
      <c r="D1507" t="str">
        <f>IF($A1507="","",Tienda_1!F1507)</f>
        <v>Izabela de León</v>
      </c>
      <c r="E1507" t="str">
        <f>IF($A1507="","",Tienda_1!I1507)</f>
        <v>Tarjeta de crédito</v>
      </c>
      <c r="F1507">
        <f>IF($A1507="","",VALUE(RIGHT(Tienda_1!E1507,4)))</f>
        <v>2022</v>
      </c>
      <c r="G1507">
        <f>IF($A1507="","",Tienda_1!C1507)</f>
        <v>43100</v>
      </c>
      <c r="H1507">
        <f>IF($A1507="","",Tienda_1!D1507)</f>
        <v>0</v>
      </c>
      <c r="I1507">
        <f>IF($A1507="","",Tienda_1!H1507)</f>
        <v>5</v>
      </c>
      <c r="J1507">
        <f>IF($A1507="",0,IF(AND(OR('Cuadro-de-mando'!$B$4="(Todas)",'Cuadro-de-mando'!$B$4=$A1507),OR('Cuadro-de-mando'!$E$4="(Todas)",'Cuadro-de-mando'!$E$4=$B1507),OR('Cuadro-de-mando'!$H$4="(Todas)",'Cuadro-de-mando'!$H$4=$C1507),OR('Cuadro-de-mando'!$K$4="(Todas)",'Cuadro-de-mando'!$K$4=$E1507),OR('Cuadro-de-mando'!$N$4="(Todos)",'Cuadro-de-mando'!$N$4=$F1507)),1,0))</f>
        <v>1</v>
      </c>
    </row>
    <row r="1508" spans="1:10" x14ac:dyDescent="0.25">
      <c r="A1508" t="str">
        <f>IF(Tienda_1!$A1508="","","Tienda 1")</f>
        <v>Tienda 1</v>
      </c>
      <c r="B1508" t="str">
        <f>IF($A1508="","",Tienda_1!B1508)</f>
        <v>Libros</v>
      </c>
      <c r="C1508" t="str">
        <f>IF($A1508="","",Tienda_1!G1508)</f>
        <v>Medellín</v>
      </c>
      <c r="D1508" t="str">
        <f>IF($A1508="","",Tienda_1!F1508)</f>
        <v>Beatriz Morales</v>
      </c>
      <c r="E1508" t="str">
        <f>IF($A1508="","",Tienda_1!I1508)</f>
        <v>Nequi</v>
      </c>
      <c r="F1508">
        <f>IF($A1508="","",VALUE(RIGHT(Tienda_1!E1508,4)))</f>
        <v>2021</v>
      </c>
      <c r="G1508">
        <f>IF($A1508="","",Tienda_1!C1508)</f>
        <v>38900</v>
      </c>
      <c r="H1508">
        <f>IF($A1508="","",Tienda_1!D1508)</f>
        <v>0</v>
      </c>
      <c r="I1508">
        <f>IF($A1508="","",Tienda_1!H1508)</f>
        <v>5</v>
      </c>
      <c r="J1508">
        <f>IF($A1508="",0,IF(AND(OR('Cuadro-de-mando'!$B$4="(Todas)",'Cuadro-de-mando'!$B$4=$A1508),OR('Cuadro-de-mando'!$E$4="(Todas)",'Cuadro-de-mando'!$E$4=$B1508),OR('Cuadro-de-mando'!$H$4="(Todas)",'Cuadro-de-mando'!$H$4=$C1508),OR('Cuadro-de-mando'!$K$4="(Todas)",'Cuadro-de-mando'!$K$4=$E1508),OR('Cuadro-de-mando'!$N$4="(Todos)",'Cuadro-de-mando'!$N$4=$F1508)),1,0))</f>
        <v>1</v>
      </c>
    </row>
    <row r="1509" spans="1:10" x14ac:dyDescent="0.25">
      <c r="A1509" t="str">
        <f>IF(Tienda_1!$A1509="","","Tienda 1")</f>
        <v>Tienda 1</v>
      </c>
      <c r="B1509" t="str">
        <f>IF($A1509="","",Tienda_1!B1509)</f>
        <v>Electrónicos</v>
      </c>
      <c r="C1509" t="str">
        <f>IF($A1509="","",Tienda_1!G1509)</f>
        <v>Villavicencio</v>
      </c>
      <c r="D1509" t="str">
        <f>IF($A1509="","",Tienda_1!F1509)</f>
        <v>Maria Alfonso</v>
      </c>
      <c r="E1509" t="str">
        <f>IF($A1509="","",Tienda_1!I1509)</f>
        <v>Tarjeta de crédito</v>
      </c>
      <c r="F1509">
        <f>IF($A1509="","",VALUE(RIGHT(Tienda_1!E1509,4)))</f>
        <v>2022</v>
      </c>
      <c r="G1509">
        <f>IF($A1509="","",Tienda_1!C1509)</f>
        <v>266200</v>
      </c>
      <c r="H1509">
        <f>IF($A1509="","",Tienda_1!D1509)</f>
        <v>14400</v>
      </c>
      <c r="I1509">
        <f>IF($A1509="","",Tienda_1!H1509)</f>
        <v>3</v>
      </c>
      <c r="J1509">
        <f>IF($A1509="",0,IF(AND(OR('Cuadro-de-mando'!$B$4="(Todas)",'Cuadro-de-mando'!$B$4=$A1509),OR('Cuadro-de-mando'!$E$4="(Todas)",'Cuadro-de-mando'!$E$4=$B1509),OR('Cuadro-de-mando'!$H$4="(Todas)",'Cuadro-de-mando'!$H$4=$C1509),OR('Cuadro-de-mando'!$K$4="(Todas)",'Cuadro-de-mando'!$K$4=$E1509),OR('Cuadro-de-mando'!$N$4="(Todos)",'Cuadro-de-mando'!$N$4=$F1509)),1,0))</f>
        <v>1</v>
      </c>
    </row>
    <row r="1510" spans="1:10" x14ac:dyDescent="0.25">
      <c r="A1510" t="str">
        <f>IF(Tienda_1!$A1510="","","Tienda 1")</f>
        <v>Tienda 1</v>
      </c>
      <c r="B1510" t="str">
        <f>IF($A1510="","",Tienda_1!B1510)</f>
        <v>Electrónicos</v>
      </c>
      <c r="C1510" t="str">
        <f>IF($A1510="","",Tienda_1!G1510)</f>
        <v>Bogotá</v>
      </c>
      <c r="D1510" t="str">
        <f>IF($A1510="","",Tienda_1!F1510)</f>
        <v>Rafael Acosta</v>
      </c>
      <c r="E1510" t="str">
        <f>IF($A1510="","",Tienda_1!I1510)</f>
        <v>Nequi</v>
      </c>
      <c r="F1510">
        <f>IF($A1510="","",VALUE(RIGHT(Tienda_1!E1510,4)))</f>
        <v>2020</v>
      </c>
      <c r="G1510">
        <f>IF($A1510="","",Tienda_1!C1510)</f>
        <v>1698500</v>
      </c>
      <c r="H1510">
        <f>IF($A1510="","",Tienda_1!D1510)</f>
        <v>88600</v>
      </c>
      <c r="I1510">
        <f>IF($A1510="","",Tienda_1!H1510)</f>
        <v>5</v>
      </c>
      <c r="J1510">
        <f>IF($A1510="",0,IF(AND(OR('Cuadro-de-mando'!$B$4="(Todas)",'Cuadro-de-mando'!$B$4=$A1510),OR('Cuadro-de-mando'!$E$4="(Todas)",'Cuadro-de-mando'!$E$4=$B1510),OR('Cuadro-de-mando'!$H$4="(Todas)",'Cuadro-de-mando'!$H$4=$C1510),OR('Cuadro-de-mando'!$K$4="(Todas)",'Cuadro-de-mando'!$K$4=$E1510),OR('Cuadro-de-mando'!$N$4="(Todos)",'Cuadro-de-mando'!$N$4=$F1510)),1,0))</f>
        <v>1</v>
      </c>
    </row>
    <row r="1511" spans="1:10" x14ac:dyDescent="0.25">
      <c r="A1511" t="str">
        <f>IF(Tienda_1!$A1511="","","Tienda 1")</f>
        <v>Tienda 1</v>
      </c>
      <c r="B1511" t="str">
        <f>IF($A1511="","",Tienda_1!B1511)</f>
        <v>Electrodomésticos</v>
      </c>
      <c r="C1511" t="str">
        <f>IF($A1511="","",Tienda_1!G1511)</f>
        <v>Bogotá</v>
      </c>
      <c r="D1511" t="str">
        <f>IF($A1511="","",Tienda_1!F1511)</f>
        <v>Rafael Acosta</v>
      </c>
      <c r="E1511" t="str">
        <f>IF($A1511="","",Tienda_1!I1511)</f>
        <v>Tarjeta de crédito</v>
      </c>
      <c r="F1511">
        <f>IF($A1511="","",VALUE(RIGHT(Tienda_1!E1511,4)))</f>
        <v>2023</v>
      </c>
      <c r="G1511">
        <f>IF($A1511="","",Tienda_1!C1511)</f>
        <v>1230600</v>
      </c>
      <c r="H1511">
        <f>IF($A1511="","",Tienda_1!D1511)</f>
        <v>63700</v>
      </c>
      <c r="I1511">
        <f>IF($A1511="","",Tienda_1!H1511)</f>
        <v>5</v>
      </c>
      <c r="J1511">
        <f>IF($A1511="",0,IF(AND(OR('Cuadro-de-mando'!$B$4="(Todas)",'Cuadro-de-mando'!$B$4=$A1511),OR('Cuadro-de-mando'!$E$4="(Todas)",'Cuadro-de-mando'!$E$4=$B1511),OR('Cuadro-de-mando'!$H$4="(Todas)",'Cuadro-de-mando'!$H$4=$C1511),OR('Cuadro-de-mando'!$K$4="(Todas)",'Cuadro-de-mando'!$K$4=$E1511),OR('Cuadro-de-mando'!$N$4="(Todos)",'Cuadro-de-mando'!$N$4=$F1511)),1,0))</f>
        <v>1</v>
      </c>
    </row>
    <row r="1512" spans="1:10" x14ac:dyDescent="0.25">
      <c r="A1512" t="str">
        <f>IF(Tienda_1!$A1512="","","Tienda 1")</f>
        <v>Tienda 1</v>
      </c>
      <c r="B1512" t="str">
        <f>IF($A1512="","",Tienda_1!B1512)</f>
        <v>Deportes y diversión</v>
      </c>
      <c r="C1512" t="str">
        <f>IF($A1512="","",Tienda_1!G1512)</f>
        <v>Bogotá</v>
      </c>
      <c r="D1512" t="str">
        <f>IF($A1512="","",Tienda_1!F1512)</f>
        <v>Felipe Santos</v>
      </c>
      <c r="E1512" t="str">
        <f>IF($A1512="","",Tienda_1!I1512)</f>
        <v>Nequi</v>
      </c>
      <c r="F1512">
        <f>IF($A1512="","",VALUE(RIGHT(Tienda_1!E1512,4)))</f>
        <v>2021</v>
      </c>
      <c r="G1512">
        <f>IF($A1512="","",Tienda_1!C1512)</f>
        <v>559800</v>
      </c>
      <c r="H1512">
        <f>IF($A1512="","",Tienda_1!D1512)</f>
        <v>28000</v>
      </c>
      <c r="I1512">
        <f>IF($A1512="","",Tienda_1!H1512)</f>
        <v>1</v>
      </c>
      <c r="J1512">
        <f>IF($A1512="",0,IF(AND(OR('Cuadro-de-mando'!$B$4="(Todas)",'Cuadro-de-mando'!$B$4=$A1512),OR('Cuadro-de-mando'!$E$4="(Todas)",'Cuadro-de-mando'!$E$4=$B1512),OR('Cuadro-de-mando'!$H$4="(Todas)",'Cuadro-de-mando'!$H$4=$C1512),OR('Cuadro-de-mando'!$K$4="(Todas)",'Cuadro-de-mando'!$K$4=$E1512),OR('Cuadro-de-mando'!$N$4="(Todos)",'Cuadro-de-mando'!$N$4=$F1512)),1,0))</f>
        <v>1</v>
      </c>
    </row>
    <row r="1513" spans="1:10" x14ac:dyDescent="0.25">
      <c r="A1513" t="str">
        <f>IF(Tienda_1!$A1513="","","Tienda 1")</f>
        <v>Tienda 1</v>
      </c>
      <c r="B1513" t="str">
        <f>IF($A1513="","",Tienda_1!B1513)</f>
        <v>Muebles</v>
      </c>
      <c r="C1513" t="str">
        <f>IF($A1513="","",Tienda_1!G1513)</f>
        <v>Bogotá</v>
      </c>
      <c r="D1513" t="str">
        <f>IF($A1513="","",Tienda_1!F1513)</f>
        <v>Izabela de León</v>
      </c>
      <c r="E1513" t="str">
        <f>IF($A1513="","",Tienda_1!I1513)</f>
        <v>Nequi</v>
      </c>
      <c r="F1513">
        <f>IF($A1513="","",VALUE(RIGHT(Tienda_1!E1513,4)))</f>
        <v>2020</v>
      </c>
      <c r="G1513">
        <f>IF($A1513="","",Tienda_1!C1513)</f>
        <v>255000</v>
      </c>
      <c r="H1513">
        <f>IF($A1513="","",Tienda_1!D1513)</f>
        <v>16000</v>
      </c>
      <c r="I1513">
        <f>IF($A1513="","",Tienda_1!H1513)</f>
        <v>5</v>
      </c>
      <c r="J1513">
        <f>IF($A1513="",0,IF(AND(OR('Cuadro-de-mando'!$B$4="(Todas)",'Cuadro-de-mando'!$B$4=$A1513),OR('Cuadro-de-mando'!$E$4="(Todas)",'Cuadro-de-mando'!$E$4=$B1513),OR('Cuadro-de-mando'!$H$4="(Todas)",'Cuadro-de-mando'!$H$4=$C1513),OR('Cuadro-de-mando'!$K$4="(Todas)",'Cuadro-de-mando'!$K$4=$E1513),OR('Cuadro-de-mando'!$N$4="(Todos)",'Cuadro-de-mando'!$N$4=$F1513)),1,0))</f>
        <v>1</v>
      </c>
    </row>
    <row r="1514" spans="1:10" x14ac:dyDescent="0.25">
      <c r="A1514" t="str">
        <f>IF(Tienda_1!$A1514="","","Tienda 1")</f>
        <v>Tienda 1</v>
      </c>
      <c r="B1514" t="str">
        <f>IF($A1514="","",Tienda_1!B1514)</f>
        <v>Juguetes</v>
      </c>
      <c r="C1514" t="str">
        <f>IF($A1514="","",Tienda_1!G1514)</f>
        <v>Bogotá</v>
      </c>
      <c r="D1514" t="str">
        <f>IF($A1514="","",Tienda_1!F1514)</f>
        <v>Blanca Ramirez</v>
      </c>
      <c r="E1514" t="str">
        <f>IF($A1514="","",Tienda_1!I1514)</f>
        <v>Nequi</v>
      </c>
      <c r="F1514">
        <f>IF($A1514="","",VALUE(RIGHT(Tienda_1!E1514,4)))</f>
        <v>2021</v>
      </c>
      <c r="G1514">
        <f>IF($A1514="","",Tienda_1!C1514)</f>
        <v>28700</v>
      </c>
      <c r="H1514">
        <f>IF($A1514="","",Tienda_1!D1514)</f>
        <v>1700</v>
      </c>
      <c r="I1514">
        <f>IF($A1514="","",Tienda_1!H1514)</f>
        <v>5</v>
      </c>
      <c r="J1514">
        <f>IF($A1514="",0,IF(AND(OR('Cuadro-de-mando'!$B$4="(Todas)",'Cuadro-de-mando'!$B$4=$A1514),OR('Cuadro-de-mando'!$E$4="(Todas)",'Cuadro-de-mando'!$E$4=$B1514),OR('Cuadro-de-mando'!$H$4="(Todas)",'Cuadro-de-mando'!$H$4=$C1514),OR('Cuadro-de-mando'!$K$4="(Todas)",'Cuadro-de-mando'!$K$4=$E1514),OR('Cuadro-de-mando'!$N$4="(Todos)",'Cuadro-de-mando'!$N$4=$F1514)),1,0))</f>
        <v>1</v>
      </c>
    </row>
    <row r="1515" spans="1:10" x14ac:dyDescent="0.25">
      <c r="A1515" t="str">
        <f>IF(Tienda_1!$A1515="","","Tienda 1")</f>
        <v>Tienda 1</v>
      </c>
      <c r="B1515" t="str">
        <f>IF($A1515="","",Tienda_1!B1515)</f>
        <v>Muebles</v>
      </c>
      <c r="C1515" t="str">
        <f>IF($A1515="","",Tienda_1!G1515)</f>
        <v>Bucaramanga</v>
      </c>
      <c r="D1515" t="str">
        <f>IF($A1515="","",Tienda_1!F1515)</f>
        <v>Izabela de León</v>
      </c>
      <c r="E1515" t="str">
        <f>IF($A1515="","",Tienda_1!I1515)</f>
        <v>Tarjeta de crédito</v>
      </c>
      <c r="F1515">
        <f>IF($A1515="","",VALUE(RIGHT(Tienda_1!E1515,4)))</f>
        <v>2023</v>
      </c>
      <c r="G1515">
        <f>IF($A1515="","",Tienda_1!C1515)</f>
        <v>714200</v>
      </c>
      <c r="H1515">
        <f>IF($A1515="","",Tienda_1!D1515)</f>
        <v>36200</v>
      </c>
      <c r="I1515">
        <f>IF($A1515="","",Tienda_1!H1515)</f>
        <v>5</v>
      </c>
      <c r="J1515">
        <f>IF($A1515="",0,IF(AND(OR('Cuadro-de-mando'!$B$4="(Todas)",'Cuadro-de-mando'!$B$4=$A1515),OR('Cuadro-de-mando'!$E$4="(Todas)",'Cuadro-de-mando'!$E$4=$B1515),OR('Cuadro-de-mando'!$H$4="(Todas)",'Cuadro-de-mando'!$H$4=$C1515),OR('Cuadro-de-mando'!$K$4="(Todas)",'Cuadro-de-mando'!$K$4=$E1515),OR('Cuadro-de-mando'!$N$4="(Todos)",'Cuadro-de-mando'!$N$4=$F1515)),1,0))</f>
        <v>1</v>
      </c>
    </row>
    <row r="1516" spans="1:10" x14ac:dyDescent="0.25">
      <c r="A1516" t="str">
        <f>IF(Tienda_1!$A1516="","","Tienda 1")</f>
        <v>Tienda 1</v>
      </c>
      <c r="B1516" t="str">
        <f>IF($A1516="","",Tienda_1!B1516)</f>
        <v>Electrodomésticos</v>
      </c>
      <c r="C1516" t="str">
        <f>IF($A1516="","",Tienda_1!G1516)</f>
        <v>Cali</v>
      </c>
      <c r="D1516" t="str">
        <f>IF($A1516="","",Tienda_1!F1516)</f>
        <v>Beatriz Morales</v>
      </c>
      <c r="E1516" t="str">
        <f>IF($A1516="","",Tienda_1!I1516)</f>
        <v>Tarjeta de crédito</v>
      </c>
      <c r="F1516">
        <f>IF($A1516="","",VALUE(RIGHT(Tienda_1!E1516,4)))</f>
        <v>2021</v>
      </c>
      <c r="G1516">
        <f>IF($A1516="","",Tienda_1!C1516)</f>
        <v>978400</v>
      </c>
      <c r="H1516">
        <f>IF($A1516="","",Tienda_1!D1516)</f>
        <v>50300</v>
      </c>
      <c r="I1516">
        <f>IF($A1516="","",Tienda_1!H1516)</f>
        <v>5</v>
      </c>
      <c r="J1516">
        <f>IF($A1516="",0,IF(AND(OR('Cuadro-de-mando'!$B$4="(Todas)",'Cuadro-de-mando'!$B$4=$A1516),OR('Cuadro-de-mando'!$E$4="(Todas)",'Cuadro-de-mando'!$E$4=$B1516),OR('Cuadro-de-mando'!$H$4="(Todas)",'Cuadro-de-mando'!$H$4=$C1516),OR('Cuadro-de-mando'!$K$4="(Todas)",'Cuadro-de-mando'!$K$4=$E1516),OR('Cuadro-de-mando'!$N$4="(Todos)",'Cuadro-de-mando'!$N$4=$F1516)),1,0))</f>
        <v>1</v>
      </c>
    </row>
    <row r="1517" spans="1:10" x14ac:dyDescent="0.25">
      <c r="A1517" t="str">
        <f>IF(Tienda_1!$A1517="","","Tienda 1")</f>
        <v>Tienda 1</v>
      </c>
      <c r="B1517" t="str">
        <f>IF($A1517="","",Tienda_1!B1517)</f>
        <v>Electrónicos</v>
      </c>
      <c r="C1517" t="str">
        <f>IF($A1517="","",Tienda_1!G1517)</f>
        <v>Bogotá</v>
      </c>
      <c r="D1517" t="str">
        <f>IF($A1517="","",Tienda_1!F1517)</f>
        <v>Juan Fernandez</v>
      </c>
      <c r="E1517" t="str">
        <f>IF($A1517="","",Tienda_1!I1517)</f>
        <v>Nequi</v>
      </c>
      <c r="F1517">
        <f>IF($A1517="","",VALUE(RIGHT(Tienda_1!E1517,4)))</f>
        <v>2021</v>
      </c>
      <c r="G1517">
        <f>IF($A1517="","",Tienda_1!C1517)</f>
        <v>342700</v>
      </c>
      <c r="H1517">
        <f>IF($A1517="","",Tienda_1!D1517)</f>
        <v>18800</v>
      </c>
      <c r="I1517">
        <f>IF($A1517="","",Tienda_1!H1517)</f>
        <v>5</v>
      </c>
      <c r="J1517">
        <f>IF($A1517="",0,IF(AND(OR('Cuadro-de-mando'!$B$4="(Todas)",'Cuadro-de-mando'!$B$4=$A1517),OR('Cuadro-de-mando'!$E$4="(Todas)",'Cuadro-de-mando'!$E$4=$B1517),OR('Cuadro-de-mando'!$H$4="(Todas)",'Cuadro-de-mando'!$H$4=$C1517),OR('Cuadro-de-mando'!$K$4="(Todas)",'Cuadro-de-mando'!$K$4=$E1517),OR('Cuadro-de-mando'!$N$4="(Todos)",'Cuadro-de-mando'!$N$4=$F1517)),1,0))</f>
        <v>1</v>
      </c>
    </row>
    <row r="1518" spans="1:10" x14ac:dyDescent="0.25">
      <c r="A1518" t="str">
        <f>IF(Tienda_1!$A1518="","","Tienda 1")</f>
        <v>Tienda 1</v>
      </c>
      <c r="B1518" t="str">
        <f>IF($A1518="","",Tienda_1!B1518)</f>
        <v>Muebles</v>
      </c>
      <c r="C1518" t="str">
        <f>IF($A1518="","",Tienda_1!G1518)</f>
        <v>Bogotá</v>
      </c>
      <c r="D1518" t="str">
        <f>IF($A1518="","",Tienda_1!F1518)</f>
        <v>Ángel Rodriguez</v>
      </c>
      <c r="E1518" t="str">
        <f>IF($A1518="","",Tienda_1!I1518)</f>
        <v>Tarjeta de crédito</v>
      </c>
      <c r="F1518">
        <f>IF($A1518="","",VALUE(RIGHT(Tienda_1!E1518,4)))</f>
        <v>2020</v>
      </c>
      <c r="G1518">
        <f>IF($A1518="","",Tienda_1!C1518)</f>
        <v>351000</v>
      </c>
      <c r="H1518">
        <f>IF($A1518="","",Tienda_1!D1518)</f>
        <v>21100</v>
      </c>
      <c r="I1518">
        <f>IF($A1518="","",Tienda_1!H1518)</f>
        <v>4</v>
      </c>
      <c r="J1518">
        <f>IF($A1518="",0,IF(AND(OR('Cuadro-de-mando'!$B$4="(Todas)",'Cuadro-de-mando'!$B$4=$A1518),OR('Cuadro-de-mando'!$E$4="(Todas)",'Cuadro-de-mando'!$E$4=$B1518),OR('Cuadro-de-mando'!$H$4="(Todas)",'Cuadro-de-mando'!$H$4=$C1518),OR('Cuadro-de-mando'!$K$4="(Todas)",'Cuadro-de-mando'!$K$4=$E1518),OR('Cuadro-de-mando'!$N$4="(Todos)",'Cuadro-de-mando'!$N$4=$F1518)),1,0))</f>
        <v>1</v>
      </c>
    </row>
    <row r="1519" spans="1:10" x14ac:dyDescent="0.25">
      <c r="A1519" t="str">
        <f>IF(Tienda_1!$A1519="","","Tienda 1")</f>
        <v>Tienda 1</v>
      </c>
      <c r="B1519" t="str">
        <f>IF($A1519="","",Tienda_1!B1519)</f>
        <v>Electrodomésticos</v>
      </c>
      <c r="C1519" t="str">
        <f>IF($A1519="","",Tienda_1!G1519)</f>
        <v>Medellín</v>
      </c>
      <c r="D1519" t="str">
        <f>IF($A1519="","",Tienda_1!F1519)</f>
        <v>Juan Fernandez</v>
      </c>
      <c r="E1519" t="str">
        <f>IF($A1519="","",Tienda_1!I1519)</f>
        <v>Tarjeta de crédito</v>
      </c>
      <c r="F1519">
        <f>IF($A1519="","",VALUE(RIGHT(Tienda_1!E1519,4)))</f>
        <v>2020</v>
      </c>
      <c r="G1519">
        <f>IF($A1519="","",Tienda_1!C1519)</f>
        <v>954800</v>
      </c>
      <c r="H1519">
        <f>IF($A1519="","",Tienda_1!D1519)</f>
        <v>51100</v>
      </c>
      <c r="I1519">
        <f>IF($A1519="","",Tienda_1!H1519)</f>
        <v>5</v>
      </c>
      <c r="J1519">
        <f>IF($A1519="",0,IF(AND(OR('Cuadro-de-mando'!$B$4="(Todas)",'Cuadro-de-mando'!$B$4=$A1519),OR('Cuadro-de-mando'!$E$4="(Todas)",'Cuadro-de-mando'!$E$4=$B1519),OR('Cuadro-de-mando'!$H$4="(Todas)",'Cuadro-de-mando'!$H$4=$C1519),OR('Cuadro-de-mando'!$K$4="(Todas)",'Cuadro-de-mando'!$K$4=$E1519),OR('Cuadro-de-mando'!$N$4="(Todos)",'Cuadro-de-mando'!$N$4=$F1519)),1,0))</f>
        <v>1</v>
      </c>
    </row>
    <row r="1520" spans="1:10" x14ac:dyDescent="0.25">
      <c r="A1520" t="str">
        <f>IF(Tienda_1!$A1520="","","Tienda 1")</f>
        <v>Tienda 1</v>
      </c>
      <c r="B1520" t="str">
        <f>IF($A1520="","",Tienda_1!B1520)</f>
        <v>Juguetes</v>
      </c>
      <c r="C1520" t="str">
        <f>IF($A1520="","",Tienda_1!G1520)</f>
        <v>Medellín</v>
      </c>
      <c r="D1520" t="str">
        <f>IF($A1520="","",Tienda_1!F1520)</f>
        <v>Pedro Gomez</v>
      </c>
      <c r="E1520" t="str">
        <f>IF($A1520="","",Tienda_1!I1520)</f>
        <v>Cupón</v>
      </c>
      <c r="F1520">
        <f>IF($A1520="","",VALUE(RIGHT(Tienda_1!E1520,4)))</f>
        <v>2022</v>
      </c>
      <c r="G1520">
        <f>IF($A1520="","",Tienda_1!C1520)</f>
        <v>18400</v>
      </c>
      <c r="H1520">
        <f>IF($A1520="","",Tienda_1!D1520)</f>
        <v>0</v>
      </c>
      <c r="I1520">
        <f>IF($A1520="","",Tienda_1!H1520)</f>
        <v>5</v>
      </c>
      <c r="J1520">
        <f>IF($A1520="",0,IF(AND(OR('Cuadro-de-mando'!$B$4="(Todas)",'Cuadro-de-mando'!$B$4=$A1520),OR('Cuadro-de-mando'!$E$4="(Todas)",'Cuadro-de-mando'!$E$4=$B1520),OR('Cuadro-de-mando'!$H$4="(Todas)",'Cuadro-de-mando'!$H$4=$C1520),OR('Cuadro-de-mando'!$K$4="(Todas)",'Cuadro-de-mando'!$K$4=$E1520),OR('Cuadro-de-mando'!$N$4="(Todos)",'Cuadro-de-mando'!$N$4=$F1520)),1,0))</f>
        <v>1</v>
      </c>
    </row>
    <row r="1521" spans="1:10" x14ac:dyDescent="0.25">
      <c r="A1521" t="str">
        <f>IF(Tienda_1!$A1521="","","Tienda 1")</f>
        <v>Tienda 1</v>
      </c>
      <c r="B1521" t="str">
        <f>IF($A1521="","",Tienda_1!B1521)</f>
        <v>Muebles</v>
      </c>
      <c r="C1521" t="str">
        <f>IF($A1521="","",Tienda_1!G1521)</f>
        <v>Bogotá</v>
      </c>
      <c r="D1521" t="str">
        <f>IF($A1521="","",Tienda_1!F1521)</f>
        <v>Ángel Rodriguez</v>
      </c>
      <c r="E1521" t="str">
        <f>IF($A1521="","",Tienda_1!I1521)</f>
        <v>Tarjeta de crédito</v>
      </c>
      <c r="F1521">
        <f>IF($A1521="","",VALUE(RIGHT(Tienda_1!E1521,4)))</f>
        <v>2020</v>
      </c>
      <c r="G1521">
        <f>IF($A1521="","",Tienda_1!C1521)</f>
        <v>515400</v>
      </c>
      <c r="H1521">
        <f>IF($A1521="","",Tienda_1!D1521)</f>
        <v>25600</v>
      </c>
      <c r="I1521">
        <f>IF($A1521="","",Tienda_1!H1521)</f>
        <v>5</v>
      </c>
      <c r="J1521">
        <f>IF($A1521="",0,IF(AND(OR('Cuadro-de-mando'!$B$4="(Todas)",'Cuadro-de-mando'!$B$4=$A1521),OR('Cuadro-de-mando'!$E$4="(Todas)",'Cuadro-de-mando'!$E$4=$B1521),OR('Cuadro-de-mando'!$H$4="(Todas)",'Cuadro-de-mando'!$H$4=$C1521),OR('Cuadro-de-mando'!$K$4="(Todas)",'Cuadro-de-mando'!$K$4=$E1521),OR('Cuadro-de-mando'!$N$4="(Todos)",'Cuadro-de-mando'!$N$4=$F1521)),1,0))</f>
        <v>1</v>
      </c>
    </row>
    <row r="1522" spans="1:10" x14ac:dyDescent="0.25">
      <c r="A1522" t="str">
        <f>IF(Tienda_1!$A1522="","","Tienda 1")</f>
        <v>Tienda 1</v>
      </c>
      <c r="B1522" t="str">
        <f>IF($A1522="","",Tienda_1!B1522)</f>
        <v>Juguetes</v>
      </c>
      <c r="C1522" t="str">
        <f>IF($A1522="","",Tienda_1!G1522)</f>
        <v>Bogotá</v>
      </c>
      <c r="D1522" t="str">
        <f>IF($A1522="","",Tienda_1!F1522)</f>
        <v>Mariana Herrera</v>
      </c>
      <c r="E1522" t="str">
        <f>IF($A1522="","",Tienda_1!I1522)</f>
        <v>Tarjeta de crédito</v>
      </c>
      <c r="F1522">
        <f>IF($A1522="","",VALUE(RIGHT(Tienda_1!E1522,4)))</f>
        <v>2022</v>
      </c>
      <c r="G1522">
        <f>IF($A1522="","",Tienda_1!C1522)</f>
        <v>54700</v>
      </c>
      <c r="H1522">
        <f>IF($A1522="","",Tienda_1!D1522)</f>
        <v>4000</v>
      </c>
      <c r="I1522">
        <f>IF($A1522="","",Tienda_1!H1522)</f>
        <v>4</v>
      </c>
      <c r="J1522">
        <f>IF($A1522="",0,IF(AND(OR('Cuadro-de-mando'!$B$4="(Todas)",'Cuadro-de-mando'!$B$4=$A1522),OR('Cuadro-de-mando'!$E$4="(Todas)",'Cuadro-de-mando'!$E$4=$B1522),OR('Cuadro-de-mando'!$H$4="(Todas)",'Cuadro-de-mando'!$H$4=$C1522),OR('Cuadro-de-mando'!$K$4="(Todas)",'Cuadro-de-mando'!$K$4=$E1522),OR('Cuadro-de-mando'!$N$4="(Todos)",'Cuadro-de-mando'!$N$4=$F1522)),1,0))</f>
        <v>1</v>
      </c>
    </row>
    <row r="1523" spans="1:10" x14ac:dyDescent="0.25">
      <c r="A1523" t="str">
        <f>IF(Tienda_1!$A1523="","","Tienda 1")</f>
        <v>Tienda 1</v>
      </c>
      <c r="B1523" t="str">
        <f>IF($A1523="","",Tienda_1!B1523)</f>
        <v>Muebles</v>
      </c>
      <c r="C1523" t="str">
        <f>IF($A1523="","",Tienda_1!G1523)</f>
        <v>Medellín</v>
      </c>
      <c r="D1523" t="str">
        <f>IF($A1523="","",Tienda_1!F1523)</f>
        <v>Felipe Santos</v>
      </c>
      <c r="E1523" t="str">
        <f>IF($A1523="","",Tienda_1!I1523)</f>
        <v>Tarjeta de crédito</v>
      </c>
      <c r="F1523">
        <f>IF($A1523="","",VALUE(RIGHT(Tienda_1!E1523,4)))</f>
        <v>2021</v>
      </c>
      <c r="G1523">
        <f>IF($A1523="","",Tienda_1!C1523)</f>
        <v>229100</v>
      </c>
      <c r="H1523">
        <f>IF($A1523="","",Tienda_1!D1523)</f>
        <v>10400</v>
      </c>
      <c r="I1523">
        <f>IF($A1523="","",Tienda_1!H1523)</f>
        <v>4</v>
      </c>
      <c r="J1523">
        <f>IF($A1523="",0,IF(AND(OR('Cuadro-de-mando'!$B$4="(Todas)",'Cuadro-de-mando'!$B$4=$A1523),OR('Cuadro-de-mando'!$E$4="(Todas)",'Cuadro-de-mando'!$E$4=$B1523),OR('Cuadro-de-mando'!$H$4="(Todas)",'Cuadro-de-mando'!$H$4=$C1523),OR('Cuadro-de-mando'!$K$4="(Todas)",'Cuadro-de-mando'!$K$4=$E1523),OR('Cuadro-de-mando'!$N$4="(Todos)",'Cuadro-de-mando'!$N$4=$F1523)),1,0))</f>
        <v>1</v>
      </c>
    </row>
    <row r="1524" spans="1:10" x14ac:dyDescent="0.25">
      <c r="A1524" t="str">
        <f>IF(Tienda_1!$A1524="","","Tienda 1")</f>
        <v>Tienda 1</v>
      </c>
      <c r="B1524" t="str">
        <f>IF($A1524="","",Tienda_1!B1524)</f>
        <v>Muebles</v>
      </c>
      <c r="C1524" t="str">
        <f>IF($A1524="","",Tienda_1!G1524)</f>
        <v>Inírida</v>
      </c>
      <c r="D1524" t="str">
        <f>IF($A1524="","",Tienda_1!F1524)</f>
        <v>Juliana Costa</v>
      </c>
      <c r="E1524" t="str">
        <f>IF($A1524="","",Tienda_1!I1524)</f>
        <v>Tarjeta de crédito</v>
      </c>
      <c r="F1524">
        <f>IF($A1524="","",VALUE(RIGHT(Tienda_1!E1524,4)))</f>
        <v>2021</v>
      </c>
      <c r="G1524">
        <f>IF($A1524="","",Tienda_1!C1524)</f>
        <v>173400</v>
      </c>
      <c r="H1524">
        <f>IF($A1524="","",Tienda_1!D1524)</f>
        <v>9900</v>
      </c>
      <c r="I1524">
        <f>IF($A1524="","",Tienda_1!H1524)</f>
        <v>2</v>
      </c>
      <c r="J1524">
        <f>IF($A1524="",0,IF(AND(OR('Cuadro-de-mando'!$B$4="(Todas)",'Cuadro-de-mando'!$B$4=$A1524),OR('Cuadro-de-mando'!$E$4="(Todas)",'Cuadro-de-mando'!$E$4=$B1524),OR('Cuadro-de-mando'!$H$4="(Todas)",'Cuadro-de-mando'!$H$4=$C1524),OR('Cuadro-de-mando'!$K$4="(Todas)",'Cuadro-de-mando'!$K$4=$E1524),OR('Cuadro-de-mando'!$N$4="(Todos)",'Cuadro-de-mando'!$N$4=$F1524)),1,0))</f>
        <v>1</v>
      </c>
    </row>
    <row r="1525" spans="1:10" x14ac:dyDescent="0.25">
      <c r="A1525" t="str">
        <f>IF(Tienda_1!$A1525="","","Tienda 1")</f>
        <v>Tienda 1</v>
      </c>
      <c r="B1525" t="str">
        <f>IF($A1525="","",Tienda_1!B1525)</f>
        <v>Muebles</v>
      </c>
      <c r="C1525" t="str">
        <f>IF($A1525="","",Tienda_1!G1525)</f>
        <v>Bogotá</v>
      </c>
      <c r="D1525" t="str">
        <f>IF($A1525="","",Tienda_1!F1525)</f>
        <v>Lucas Olivera</v>
      </c>
      <c r="E1525" t="str">
        <f>IF($A1525="","",Tienda_1!I1525)</f>
        <v>Nequi</v>
      </c>
      <c r="F1525">
        <f>IF($A1525="","",VALUE(RIGHT(Tienda_1!E1525,4)))</f>
        <v>2021</v>
      </c>
      <c r="G1525">
        <f>IF($A1525="","",Tienda_1!C1525)</f>
        <v>339400</v>
      </c>
      <c r="H1525">
        <f>IF($A1525="","",Tienda_1!D1525)</f>
        <v>16300</v>
      </c>
      <c r="I1525">
        <f>IF($A1525="","",Tienda_1!H1525)</f>
        <v>4</v>
      </c>
      <c r="J1525">
        <f>IF($A1525="",0,IF(AND(OR('Cuadro-de-mando'!$B$4="(Todas)",'Cuadro-de-mando'!$B$4=$A1525),OR('Cuadro-de-mando'!$E$4="(Todas)",'Cuadro-de-mando'!$E$4=$B1525),OR('Cuadro-de-mando'!$H$4="(Todas)",'Cuadro-de-mando'!$H$4=$C1525),OR('Cuadro-de-mando'!$K$4="(Todas)",'Cuadro-de-mando'!$K$4=$E1525),OR('Cuadro-de-mando'!$N$4="(Todos)",'Cuadro-de-mando'!$N$4=$F1525)),1,0))</f>
        <v>1</v>
      </c>
    </row>
    <row r="1526" spans="1:10" x14ac:dyDescent="0.25">
      <c r="A1526" t="str">
        <f>IF(Tienda_1!$A1526="","","Tienda 1")</f>
        <v>Tienda 1</v>
      </c>
      <c r="B1526" t="str">
        <f>IF($A1526="","",Tienda_1!B1526)</f>
        <v>Muebles</v>
      </c>
      <c r="C1526" t="str">
        <f>IF($A1526="","",Tienda_1!G1526)</f>
        <v>Medellín</v>
      </c>
      <c r="D1526" t="str">
        <f>IF($A1526="","",Tienda_1!F1526)</f>
        <v>Rafael Acosta</v>
      </c>
      <c r="E1526" t="str">
        <f>IF($A1526="","",Tienda_1!I1526)</f>
        <v>Nequi</v>
      </c>
      <c r="F1526">
        <f>IF($A1526="","",VALUE(RIGHT(Tienda_1!E1526,4)))</f>
        <v>2020</v>
      </c>
      <c r="G1526">
        <f>IF($A1526="","",Tienda_1!C1526)</f>
        <v>605100</v>
      </c>
      <c r="H1526">
        <f>IF($A1526="","",Tienda_1!D1526)</f>
        <v>32600</v>
      </c>
      <c r="I1526">
        <f>IF($A1526="","",Tienda_1!H1526)</f>
        <v>5</v>
      </c>
      <c r="J1526">
        <f>IF($A1526="",0,IF(AND(OR('Cuadro-de-mando'!$B$4="(Todas)",'Cuadro-de-mando'!$B$4=$A1526),OR('Cuadro-de-mando'!$E$4="(Todas)",'Cuadro-de-mando'!$E$4=$B1526),OR('Cuadro-de-mando'!$H$4="(Todas)",'Cuadro-de-mando'!$H$4=$C1526),OR('Cuadro-de-mando'!$K$4="(Todas)",'Cuadro-de-mando'!$K$4=$E1526),OR('Cuadro-de-mando'!$N$4="(Todos)",'Cuadro-de-mando'!$N$4=$F1526)),1,0))</f>
        <v>1</v>
      </c>
    </row>
    <row r="1527" spans="1:10" x14ac:dyDescent="0.25">
      <c r="A1527" t="str">
        <f>IF(Tienda_1!$A1527="","","Tienda 1")</f>
        <v>Tienda 1</v>
      </c>
      <c r="B1527" t="str">
        <f>IF($A1527="","",Tienda_1!B1527)</f>
        <v>Juguetes</v>
      </c>
      <c r="C1527" t="str">
        <f>IF($A1527="","",Tienda_1!G1527)</f>
        <v>Bogotá</v>
      </c>
      <c r="D1527" t="str">
        <f>IF($A1527="","",Tienda_1!F1527)</f>
        <v>Pedro Gomez</v>
      </c>
      <c r="E1527" t="str">
        <f>IF($A1527="","",Tienda_1!I1527)</f>
        <v>Nequi</v>
      </c>
      <c r="F1527">
        <f>IF($A1527="","",VALUE(RIGHT(Tienda_1!E1527,4)))</f>
        <v>2022</v>
      </c>
      <c r="G1527">
        <f>IF($A1527="","",Tienda_1!C1527)</f>
        <v>27600</v>
      </c>
      <c r="H1527">
        <f>IF($A1527="","",Tienda_1!D1527)</f>
        <v>0</v>
      </c>
      <c r="I1527">
        <f>IF($A1527="","",Tienda_1!H1527)</f>
        <v>4</v>
      </c>
      <c r="J1527">
        <f>IF($A1527="",0,IF(AND(OR('Cuadro-de-mando'!$B$4="(Todas)",'Cuadro-de-mando'!$B$4=$A1527),OR('Cuadro-de-mando'!$E$4="(Todas)",'Cuadro-de-mando'!$E$4=$B1527),OR('Cuadro-de-mando'!$H$4="(Todas)",'Cuadro-de-mando'!$H$4=$C1527),OR('Cuadro-de-mando'!$K$4="(Todas)",'Cuadro-de-mando'!$K$4=$E1527),OR('Cuadro-de-mando'!$N$4="(Todos)",'Cuadro-de-mando'!$N$4=$F1527)),1,0))</f>
        <v>1</v>
      </c>
    </row>
    <row r="1528" spans="1:10" x14ac:dyDescent="0.25">
      <c r="A1528" t="str">
        <f>IF(Tienda_1!$A1528="","","Tienda 1")</f>
        <v>Tienda 1</v>
      </c>
      <c r="B1528" t="str">
        <f>IF($A1528="","",Tienda_1!B1528)</f>
        <v>Muebles</v>
      </c>
      <c r="C1528" t="str">
        <f>IF($A1528="","",Tienda_1!G1528)</f>
        <v>Cúcuta</v>
      </c>
      <c r="D1528" t="str">
        <f>IF($A1528="","",Tienda_1!F1528)</f>
        <v>Pedro Gomez</v>
      </c>
      <c r="E1528" t="str">
        <f>IF($A1528="","",Tienda_1!I1528)</f>
        <v>Tarjeta de crédito</v>
      </c>
      <c r="F1528">
        <f>IF($A1528="","",VALUE(RIGHT(Tienda_1!E1528,4)))</f>
        <v>2021</v>
      </c>
      <c r="G1528">
        <f>IF($A1528="","",Tienda_1!C1528)</f>
        <v>517800</v>
      </c>
      <c r="H1528">
        <f>IF($A1528="","",Tienda_1!D1528)</f>
        <v>28200</v>
      </c>
      <c r="I1528">
        <f>IF($A1528="","",Tienda_1!H1528)</f>
        <v>4</v>
      </c>
      <c r="J1528">
        <f>IF($A1528="",0,IF(AND(OR('Cuadro-de-mando'!$B$4="(Todas)",'Cuadro-de-mando'!$B$4=$A1528),OR('Cuadro-de-mando'!$E$4="(Todas)",'Cuadro-de-mando'!$E$4=$B1528),OR('Cuadro-de-mando'!$H$4="(Todas)",'Cuadro-de-mando'!$H$4=$C1528),OR('Cuadro-de-mando'!$K$4="(Todas)",'Cuadro-de-mando'!$K$4=$E1528),OR('Cuadro-de-mando'!$N$4="(Todos)",'Cuadro-de-mando'!$N$4=$F1528)),1,0))</f>
        <v>1</v>
      </c>
    </row>
    <row r="1529" spans="1:10" x14ac:dyDescent="0.25">
      <c r="A1529" t="str">
        <f>IF(Tienda_1!$A1529="","","Tienda 1")</f>
        <v>Tienda 1</v>
      </c>
      <c r="B1529" t="str">
        <f>IF($A1529="","",Tienda_1!B1529)</f>
        <v>Muebles</v>
      </c>
      <c r="C1529" t="str">
        <f>IF($A1529="","",Tienda_1!G1529)</f>
        <v>Bogotá</v>
      </c>
      <c r="D1529" t="str">
        <f>IF($A1529="","",Tienda_1!F1529)</f>
        <v>Blanca Ramirez</v>
      </c>
      <c r="E1529" t="str">
        <f>IF($A1529="","",Tienda_1!I1529)</f>
        <v>Cupón</v>
      </c>
      <c r="F1529">
        <f>IF($A1529="","",VALUE(RIGHT(Tienda_1!E1529,4)))</f>
        <v>2022</v>
      </c>
      <c r="G1529">
        <f>IF($A1529="","",Tienda_1!C1529)</f>
        <v>244400</v>
      </c>
      <c r="H1529">
        <f>IF($A1529="","",Tienda_1!D1529)</f>
        <v>13200</v>
      </c>
      <c r="I1529">
        <f>IF($A1529="","",Tienda_1!H1529)</f>
        <v>5</v>
      </c>
      <c r="J1529">
        <f>IF($A1529="",0,IF(AND(OR('Cuadro-de-mando'!$B$4="(Todas)",'Cuadro-de-mando'!$B$4=$A1529),OR('Cuadro-de-mando'!$E$4="(Todas)",'Cuadro-de-mando'!$E$4=$B1529),OR('Cuadro-de-mando'!$H$4="(Todas)",'Cuadro-de-mando'!$H$4=$C1529),OR('Cuadro-de-mando'!$K$4="(Todas)",'Cuadro-de-mando'!$K$4=$E1529),OR('Cuadro-de-mando'!$N$4="(Todos)",'Cuadro-de-mando'!$N$4=$F1529)),1,0))</f>
        <v>1</v>
      </c>
    </row>
    <row r="1530" spans="1:10" x14ac:dyDescent="0.25">
      <c r="A1530" t="str">
        <f>IF(Tienda_1!$A1530="","","Tienda 1")</f>
        <v>Tienda 1</v>
      </c>
      <c r="B1530" t="str">
        <f>IF($A1530="","",Tienda_1!B1530)</f>
        <v>Deportes y diversión</v>
      </c>
      <c r="C1530" t="str">
        <f>IF($A1530="","",Tienda_1!G1530)</f>
        <v>Leticia</v>
      </c>
      <c r="D1530" t="str">
        <f>IF($A1530="","",Tienda_1!F1530)</f>
        <v>Izabela de León</v>
      </c>
      <c r="E1530" t="str">
        <f>IF($A1530="","",Tienda_1!I1530)</f>
        <v>Tarjeta de crédito</v>
      </c>
      <c r="F1530">
        <f>IF($A1530="","",VALUE(RIGHT(Tienda_1!E1530,4)))</f>
        <v>2021</v>
      </c>
      <c r="G1530">
        <f>IF($A1530="","",Tienda_1!C1530)</f>
        <v>65000</v>
      </c>
      <c r="H1530">
        <f>IF($A1530="","",Tienda_1!D1530)</f>
        <v>3700</v>
      </c>
      <c r="I1530">
        <f>IF($A1530="","",Tienda_1!H1530)</f>
        <v>4</v>
      </c>
      <c r="J1530">
        <f>IF($A1530="",0,IF(AND(OR('Cuadro-de-mando'!$B$4="(Todas)",'Cuadro-de-mando'!$B$4=$A1530),OR('Cuadro-de-mando'!$E$4="(Todas)",'Cuadro-de-mando'!$E$4=$B1530),OR('Cuadro-de-mando'!$H$4="(Todas)",'Cuadro-de-mando'!$H$4=$C1530),OR('Cuadro-de-mando'!$K$4="(Todas)",'Cuadro-de-mando'!$K$4=$E1530),OR('Cuadro-de-mando'!$N$4="(Todos)",'Cuadro-de-mando'!$N$4=$F1530)),1,0))</f>
        <v>1</v>
      </c>
    </row>
    <row r="1531" spans="1:10" x14ac:dyDescent="0.25">
      <c r="A1531" t="str">
        <f>IF(Tienda_1!$A1531="","","Tienda 1")</f>
        <v>Tienda 1</v>
      </c>
      <c r="B1531" t="str">
        <f>IF($A1531="","",Tienda_1!B1531)</f>
        <v>Libros</v>
      </c>
      <c r="C1531" t="str">
        <f>IF($A1531="","",Tienda_1!G1531)</f>
        <v>Pereira</v>
      </c>
      <c r="D1531" t="str">
        <f>IF($A1531="","",Tienda_1!F1531)</f>
        <v>Izabela de León</v>
      </c>
      <c r="E1531" t="str">
        <f>IF($A1531="","",Tienda_1!I1531)</f>
        <v>Tarjeta de crédito</v>
      </c>
      <c r="F1531">
        <f>IF($A1531="","",VALUE(RIGHT(Tienda_1!E1531,4)))</f>
        <v>2022</v>
      </c>
      <c r="G1531">
        <f>IF($A1531="","",Tienda_1!C1531)</f>
        <v>61100</v>
      </c>
      <c r="H1531">
        <f>IF($A1531="","",Tienda_1!D1531)</f>
        <v>8000</v>
      </c>
      <c r="I1531">
        <f>IF($A1531="","",Tienda_1!H1531)</f>
        <v>1</v>
      </c>
      <c r="J1531">
        <f>IF($A1531="",0,IF(AND(OR('Cuadro-de-mando'!$B$4="(Todas)",'Cuadro-de-mando'!$B$4=$A1531),OR('Cuadro-de-mando'!$E$4="(Todas)",'Cuadro-de-mando'!$E$4=$B1531),OR('Cuadro-de-mando'!$H$4="(Todas)",'Cuadro-de-mando'!$H$4=$C1531),OR('Cuadro-de-mando'!$K$4="(Todas)",'Cuadro-de-mando'!$K$4=$E1531),OR('Cuadro-de-mando'!$N$4="(Todos)",'Cuadro-de-mando'!$N$4=$F1531)),1,0))</f>
        <v>1</v>
      </c>
    </row>
    <row r="1532" spans="1:10" x14ac:dyDescent="0.25">
      <c r="A1532" t="str">
        <f>IF(Tienda_1!$A1532="","","Tienda 1")</f>
        <v>Tienda 1</v>
      </c>
      <c r="B1532" t="str">
        <f>IF($A1532="","",Tienda_1!B1532)</f>
        <v>Libros</v>
      </c>
      <c r="C1532" t="str">
        <f>IF($A1532="","",Tienda_1!G1532)</f>
        <v>Bogotá</v>
      </c>
      <c r="D1532" t="str">
        <f>IF($A1532="","",Tienda_1!F1532)</f>
        <v>Camila Rivera</v>
      </c>
      <c r="E1532" t="str">
        <f>IF($A1532="","",Tienda_1!I1532)</f>
        <v>Tarjeta de crédito</v>
      </c>
      <c r="F1532">
        <f>IF($A1532="","",VALUE(RIGHT(Tienda_1!E1532,4)))</f>
        <v>2022</v>
      </c>
      <c r="G1532">
        <f>IF($A1532="","",Tienda_1!C1532)</f>
        <v>59300</v>
      </c>
      <c r="H1532">
        <f>IF($A1532="","",Tienda_1!D1532)</f>
        <v>3900</v>
      </c>
      <c r="I1532">
        <f>IF($A1532="","",Tienda_1!H1532)</f>
        <v>4</v>
      </c>
      <c r="J1532">
        <f>IF($A1532="",0,IF(AND(OR('Cuadro-de-mando'!$B$4="(Todas)",'Cuadro-de-mando'!$B$4=$A1532),OR('Cuadro-de-mando'!$E$4="(Todas)",'Cuadro-de-mando'!$E$4=$B1532),OR('Cuadro-de-mando'!$H$4="(Todas)",'Cuadro-de-mando'!$H$4=$C1532),OR('Cuadro-de-mando'!$K$4="(Todas)",'Cuadro-de-mando'!$K$4=$E1532),OR('Cuadro-de-mando'!$N$4="(Todos)",'Cuadro-de-mando'!$N$4=$F1532)),1,0))</f>
        <v>1</v>
      </c>
    </row>
    <row r="1533" spans="1:10" x14ac:dyDescent="0.25">
      <c r="A1533" t="str">
        <f>IF(Tienda_1!$A1533="","","Tienda 1")</f>
        <v>Tienda 1</v>
      </c>
      <c r="B1533" t="str">
        <f>IF($A1533="","",Tienda_1!B1533)</f>
        <v>Libros</v>
      </c>
      <c r="C1533" t="str">
        <f>IF($A1533="","",Tienda_1!G1533)</f>
        <v>Medellín</v>
      </c>
      <c r="D1533" t="str">
        <f>IF($A1533="","",Tienda_1!F1533)</f>
        <v>Ángel Rodriguez</v>
      </c>
      <c r="E1533" t="str">
        <f>IF($A1533="","",Tienda_1!I1533)</f>
        <v>Tarjeta de crédito</v>
      </c>
      <c r="F1533">
        <f>IF($A1533="","",VALUE(RIGHT(Tienda_1!E1533,4)))</f>
        <v>2023</v>
      </c>
      <c r="G1533">
        <f>IF($A1533="","",Tienda_1!C1533)</f>
        <v>41400</v>
      </c>
      <c r="H1533">
        <f>IF($A1533="","",Tienda_1!D1533)</f>
        <v>0</v>
      </c>
      <c r="I1533">
        <f>IF($A1533="","",Tienda_1!H1533)</f>
        <v>4</v>
      </c>
      <c r="J1533">
        <f>IF($A1533="",0,IF(AND(OR('Cuadro-de-mando'!$B$4="(Todas)",'Cuadro-de-mando'!$B$4=$A1533),OR('Cuadro-de-mando'!$E$4="(Todas)",'Cuadro-de-mando'!$E$4=$B1533),OR('Cuadro-de-mando'!$H$4="(Todas)",'Cuadro-de-mando'!$H$4=$C1533),OR('Cuadro-de-mando'!$K$4="(Todas)",'Cuadro-de-mando'!$K$4=$E1533),OR('Cuadro-de-mando'!$N$4="(Todos)",'Cuadro-de-mando'!$N$4=$F1533)),1,0))</f>
        <v>1</v>
      </c>
    </row>
    <row r="1534" spans="1:10" x14ac:dyDescent="0.25">
      <c r="A1534" t="str">
        <f>IF(Tienda_1!$A1534="","","Tienda 1")</f>
        <v>Tienda 1</v>
      </c>
      <c r="B1534" t="str">
        <f>IF($A1534="","",Tienda_1!B1534)</f>
        <v>Instrumentos musicales</v>
      </c>
      <c r="C1534" t="str">
        <f>IF($A1534="","",Tienda_1!G1534)</f>
        <v>Bogotá</v>
      </c>
      <c r="D1534" t="str">
        <f>IF($A1534="","",Tienda_1!F1534)</f>
        <v>Santiago Silva</v>
      </c>
      <c r="E1534" t="str">
        <f>IF($A1534="","",Tienda_1!I1534)</f>
        <v>Tarjeta de crédito</v>
      </c>
      <c r="F1534">
        <f>IF($A1534="","",VALUE(RIGHT(Tienda_1!E1534,4)))</f>
        <v>2021</v>
      </c>
      <c r="G1534">
        <f>IF($A1534="","",Tienda_1!C1534)</f>
        <v>44000</v>
      </c>
      <c r="H1534">
        <f>IF($A1534="","",Tienda_1!D1534)</f>
        <v>2600</v>
      </c>
      <c r="I1534">
        <f>IF($A1534="","",Tienda_1!H1534)</f>
        <v>5</v>
      </c>
      <c r="J1534">
        <f>IF($A1534="",0,IF(AND(OR('Cuadro-de-mando'!$B$4="(Todas)",'Cuadro-de-mando'!$B$4=$A1534),OR('Cuadro-de-mando'!$E$4="(Todas)",'Cuadro-de-mando'!$E$4=$B1534),OR('Cuadro-de-mando'!$H$4="(Todas)",'Cuadro-de-mando'!$H$4=$C1534),OR('Cuadro-de-mando'!$K$4="(Todas)",'Cuadro-de-mando'!$K$4=$E1534),OR('Cuadro-de-mando'!$N$4="(Todos)",'Cuadro-de-mando'!$N$4=$F1534)),1,0))</f>
        <v>1</v>
      </c>
    </row>
    <row r="1535" spans="1:10" x14ac:dyDescent="0.25">
      <c r="A1535" t="str">
        <f>IF(Tienda_1!$A1535="","","Tienda 1")</f>
        <v>Tienda 1</v>
      </c>
      <c r="B1535" t="str">
        <f>IF($A1535="","",Tienda_1!B1535)</f>
        <v>Instrumentos musicales</v>
      </c>
      <c r="C1535" t="str">
        <f>IF($A1535="","",Tienda_1!G1535)</f>
        <v>Bogotá</v>
      </c>
      <c r="D1535" t="str">
        <f>IF($A1535="","",Tienda_1!F1535)</f>
        <v>Pedro Gomez</v>
      </c>
      <c r="E1535" t="str">
        <f>IF($A1535="","",Tienda_1!I1535)</f>
        <v>Tarjeta de crédito</v>
      </c>
      <c r="F1535">
        <f>IF($A1535="","",VALUE(RIGHT(Tienda_1!E1535,4)))</f>
        <v>2022</v>
      </c>
      <c r="G1535">
        <f>IF($A1535="","",Tienda_1!C1535)</f>
        <v>93000</v>
      </c>
      <c r="H1535">
        <f>IF($A1535="","",Tienda_1!D1535)</f>
        <v>3100</v>
      </c>
      <c r="I1535">
        <f>IF($A1535="","",Tienda_1!H1535)</f>
        <v>5</v>
      </c>
      <c r="J1535">
        <f>IF($A1535="",0,IF(AND(OR('Cuadro-de-mando'!$B$4="(Todas)",'Cuadro-de-mando'!$B$4=$A1535),OR('Cuadro-de-mando'!$E$4="(Todas)",'Cuadro-de-mando'!$E$4=$B1535),OR('Cuadro-de-mando'!$H$4="(Todas)",'Cuadro-de-mando'!$H$4=$C1535),OR('Cuadro-de-mando'!$K$4="(Todas)",'Cuadro-de-mando'!$K$4=$E1535),OR('Cuadro-de-mando'!$N$4="(Todos)",'Cuadro-de-mando'!$N$4=$F1535)),1,0))</f>
        <v>1</v>
      </c>
    </row>
    <row r="1536" spans="1:10" x14ac:dyDescent="0.25">
      <c r="A1536" t="str">
        <f>IF(Tienda_1!$A1536="","","Tienda 1")</f>
        <v>Tienda 1</v>
      </c>
      <c r="B1536" t="str">
        <f>IF($A1536="","",Tienda_1!B1536)</f>
        <v>Electrónicos</v>
      </c>
      <c r="C1536" t="str">
        <f>IF($A1536="","",Tienda_1!G1536)</f>
        <v>Medellín</v>
      </c>
      <c r="D1536" t="str">
        <f>IF($A1536="","",Tienda_1!F1536)</f>
        <v>Blanca Ramirez</v>
      </c>
      <c r="E1536" t="str">
        <f>IF($A1536="","",Tienda_1!I1536)</f>
        <v>Tarjeta de crédito</v>
      </c>
      <c r="F1536">
        <f>IF($A1536="","",VALUE(RIGHT(Tienda_1!E1536,4)))</f>
        <v>2020</v>
      </c>
      <c r="G1536">
        <f>IF($A1536="","",Tienda_1!C1536)</f>
        <v>1079300</v>
      </c>
      <c r="H1536">
        <f>IF($A1536="","",Tienda_1!D1536)</f>
        <v>64700</v>
      </c>
      <c r="I1536">
        <f>IF($A1536="","",Tienda_1!H1536)</f>
        <v>3</v>
      </c>
      <c r="J1536">
        <f>IF($A1536="",0,IF(AND(OR('Cuadro-de-mando'!$B$4="(Todas)",'Cuadro-de-mando'!$B$4=$A1536),OR('Cuadro-de-mando'!$E$4="(Todas)",'Cuadro-de-mando'!$E$4=$B1536),OR('Cuadro-de-mando'!$H$4="(Todas)",'Cuadro-de-mando'!$H$4=$C1536),OR('Cuadro-de-mando'!$K$4="(Todas)",'Cuadro-de-mando'!$K$4=$E1536),OR('Cuadro-de-mando'!$N$4="(Todos)",'Cuadro-de-mando'!$N$4=$F1536)),1,0))</f>
        <v>1</v>
      </c>
    </row>
    <row r="1537" spans="1:10" x14ac:dyDescent="0.25">
      <c r="A1537" t="str">
        <f>IF(Tienda_1!$A1537="","","Tienda 1")</f>
        <v>Tienda 1</v>
      </c>
      <c r="B1537" t="str">
        <f>IF($A1537="","",Tienda_1!B1537)</f>
        <v>Electrónicos</v>
      </c>
      <c r="C1537" t="str">
        <f>IF($A1537="","",Tienda_1!G1537)</f>
        <v>Pereira</v>
      </c>
      <c r="D1537" t="str">
        <f>IF($A1537="","",Tienda_1!F1537)</f>
        <v>Izabela de León</v>
      </c>
      <c r="E1537" t="str">
        <f>IF($A1537="","",Tienda_1!I1537)</f>
        <v>Tarjeta de crédito</v>
      </c>
      <c r="F1537">
        <f>IF($A1537="","",VALUE(RIGHT(Tienda_1!E1537,4)))</f>
        <v>2022</v>
      </c>
      <c r="G1537">
        <f>IF($A1537="","",Tienda_1!C1537)</f>
        <v>83800</v>
      </c>
      <c r="H1537">
        <f>IF($A1537="","",Tienda_1!D1537)</f>
        <v>5100</v>
      </c>
      <c r="I1537">
        <f>IF($A1537="","",Tienda_1!H1537)</f>
        <v>1</v>
      </c>
      <c r="J1537">
        <f>IF($A1537="",0,IF(AND(OR('Cuadro-de-mando'!$B$4="(Todas)",'Cuadro-de-mando'!$B$4=$A1537),OR('Cuadro-de-mando'!$E$4="(Todas)",'Cuadro-de-mando'!$E$4=$B1537),OR('Cuadro-de-mando'!$H$4="(Todas)",'Cuadro-de-mando'!$H$4=$C1537),OR('Cuadro-de-mando'!$K$4="(Todas)",'Cuadro-de-mando'!$K$4=$E1537),OR('Cuadro-de-mando'!$N$4="(Todos)",'Cuadro-de-mando'!$N$4=$F1537)),1,0))</f>
        <v>1</v>
      </c>
    </row>
    <row r="1538" spans="1:10" x14ac:dyDescent="0.25">
      <c r="A1538" t="str">
        <f>IF(Tienda_1!$A1538="","","Tienda 1")</f>
        <v>Tienda 1</v>
      </c>
      <c r="B1538" t="str">
        <f>IF($A1538="","",Tienda_1!B1538)</f>
        <v>Electrodomésticos</v>
      </c>
      <c r="C1538" t="str">
        <f>IF($A1538="","",Tienda_1!G1538)</f>
        <v>Bogotá</v>
      </c>
      <c r="D1538" t="str">
        <f>IF($A1538="","",Tienda_1!F1538)</f>
        <v>Izabela de León</v>
      </c>
      <c r="E1538" t="str">
        <f>IF($A1538="","",Tienda_1!I1538)</f>
        <v>Tarjeta de crédito</v>
      </c>
      <c r="F1538">
        <f>IF($A1538="","",VALUE(RIGHT(Tienda_1!E1538,4)))</f>
        <v>2022</v>
      </c>
      <c r="G1538">
        <f>IF($A1538="","",Tienda_1!C1538)</f>
        <v>788100</v>
      </c>
      <c r="H1538">
        <f>IF($A1538="","",Tienda_1!D1538)</f>
        <v>40100</v>
      </c>
      <c r="I1538">
        <f>IF($A1538="","",Tienda_1!H1538)</f>
        <v>4</v>
      </c>
      <c r="J1538">
        <f>IF($A1538="",0,IF(AND(OR('Cuadro-de-mando'!$B$4="(Todas)",'Cuadro-de-mando'!$B$4=$A1538),OR('Cuadro-de-mando'!$E$4="(Todas)",'Cuadro-de-mando'!$E$4=$B1538),OR('Cuadro-de-mando'!$H$4="(Todas)",'Cuadro-de-mando'!$H$4=$C1538),OR('Cuadro-de-mando'!$K$4="(Todas)",'Cuadro-de-mando'!$K$4=$E1538),OR('Cuadro-de-mando'!$N$4="(Todos)",'Cuadro-de-mando'!$N$4=$F1538)),1,0))</f>
        <v>1</v>
      </c>
    </row>
    <row r="1539" spans="1:10" x14ac:dyDescent="0.25">
      <c r="A1539" t="str">
        <f>IF(Tienda_1!$A1539="","","Tienda 1")</f>
        <v>Tienda 1</v>
      </c>
      <c r="B1539" t="str">
        <f>IF($A1539="","",Tienda_1!B1539)</f>
        <v>Muebles</v>
      </c>
      <c r="C1539" t="str">
        <f>IF($A1539="","",Tienda_1!G1539)</f>
        <v>Cartagena</v>
      </c>
      <c r="D1539" t="str">
        <f>IF($A1539="","",Tienda_1!F1539)</f>
        <v>Blanca Ramirez</v>
      </c>
      <c r="E1539" t="str">
        <f>IF($A1539="","",Tienda_1!I1539)</f>
        <v>Tarjeta de crédito</v>
      </c>
      <c r="F1539">
        <f>IF($A1539="","",VALUE(RIGHT(Tienda_1!E1539,4)))</f>
        <v>2021</v>
      </c>
      <c r="G1539">
        <f>IF($A1539="","",Tienda_1!C1539)</f>
        <v>291000</v>
      </c>
      <c r="H1539">
        <f>IF($A1539="","",Tienda_1!D1539)</f>
        <v>15900</v>
      </c>
      <c r="I1539">
        <f>IF($A1539="","",Tienda_1!H1539)</f>
        <v>1</v>
      </c>
      <c r="J1539">
        <f>IF($A1539="",0,IF(AND(OR('Cuadro-de-mando'!$B$4="(Todas)",'Cuadro-de-mando'!$B$4=$A1539),OR('Cuadro-de-mando'!$E$4="(Todas)",'Cuadro-de-mando'!$E$4=$B1539),OR('Cuadro-de-mando'!$H$4="(Todas)",'Cuadro-de-mando'!$H$4=$C1539),OR('Cuadro-de-mando'!$K$4="(Todas)",'Cuadro-de-mando'!$K$4=$E1539),OR('Cuadro-de-mando'!$N$4="(Todos)",'Cuadro-de-mando'!$N$4=$F1539)),1,0))</f>
        <v>1</v>
      </c>
    </row>
    <row r="1540" spans="1:10" x14ac:dyDescent="0.25">
      <c r="A1540" t="str">
        <f>IF(Tienda_1!$A1540="","","Tienda 1")</f>
        <v>Tienda 1</v>
      </c>
      <c r="B1540" t="str">
        <f>IF($A1540="","",Tienda_1!B1540)</f>
        <v>Juguetes</v>
      </c>
      <c r="C1540" t="str">
        <f>IF($A1540="","",Tienda_1!G1540)</f>
        <v>Cali</v>
      </c>
      <c r="D1540" t="str">
        <f>IF($A1540="","",Tienda_1!F1540)</f>
        <v>Pedro Gomez</v>
      </c>
      <c r="E1540" t="str">
        <f>IF($A1540="","",Tienda_1!I1540)</f>
        <v>Tarjeta de crédito</v>
      </c>
      <c r="F1540">
        <f>IF($A1540="","",VALUE(RIGHT(Tienda_1!E1540,4)))</f>
        <v>2022</v>
      </c>
      <c r="G1540">
        <f>IF($A1540="","",Tienda_1!C1540)</f>
        <v>132100</v>
      </c>
      <c r="H1540">
        <f>IF($A1540="","",Tienda_1!D1540)</f>
        <v>7400</v>
      </c>
      <c r="I1540">
        <f>IF($A1540="","",Tienda_1!H1540)</f>
        <v>4</v>
      </c>
      <c r="J1540">
        <f>IF($A1540="",0,IF(AND(OR('Cuadro-de-mando'!$B$4="(Todas)",'Cuadro-de-mando'!$B$4=$A1540),OR('Cuadro-de-mando'!$E$4="(Todas)",'Cuadro-de-mando'!$E$4=$B1540),OR('Cuadro-de-mando'!$H$4="(Todas)",'Cuadro-de-mando'!$H$4=$C1540),OR('Cuadro-de-mando'!$K$4="(Todas)",'Cuadro-de-mando'!$K$4=$E1540),OR('Cuadro-de-mando'!$N$4="(Todos)",'Cuadro-de-mando'!$N$4=$F1540)),1,0))</f>
        <v>1</v>
      </c>
    </row>
    <row r="1541" spans="1:10" x14ac:dyDescent="0.25">
      <c r="A1541" t="str">
        <f>IF(Tienda_1!$A1541="","","Tienda 1")</f>
        <v>Tienda 1</v>
      </c>
      <c r="B1541" t="str">
        <f>IF($A1541="","",Tienda_1!B1541)</f>
        <v>Artículos para el hogar</v>
      </c>
      <c r="C1541" t="str">
        <f>IF($A1541="","",Tienda_1!G1541)</f>
        <v>Medellín</v>
      </c>
      <c r="D1541" t="str">
        <f>IF($A1541="","",Tienda_1!F1541)</f>
        <v>Izabela de León</v>
      </c>
      <c r="E1541" t="str">
        <f>IF($A1541="","",Tienda_1!I1541)</f>
        <v>Tarjeta de crédito</v>
      </c>
      <c r="F1541">
        <f>IF($A1541="","",VALUE(RIGHT(Tienda_1!E1541,4)))</f>
        <v>2020</v>
      </c>
      <c r="G1541">
        <f>IF($A1541="","",Tienda_1!C1541)</f>
        <v>25900</v>
      </c>
      <c r="H1541">
        <f>IF($A1541="","",Tienda_1!D1541)</f>
        <v>1600</v>
      </c>
      <c r="I1541">
        <f>IF($A1541="","",Tienda_1!H1541)</f>
        <v>5</v>
      </c>
      <c r="J1541">
        <f>IF($A1541="",0,IF(AND(OR('Cuadro-de-mando'!$B$4="(Todas)",'Cuadro-de-mando'!$B$4=$A1541),OR('Cuadro-de-mando'!$E$4="(Todas)",'Cuadro-de-mando'!$E$4=$B1541),OR('Cuadro-de-mando'!$H$4="(Todas)",'Cuadro-de-mando'!$H$4=$C1541),OR('Cuadro-de-mando'!$K$4="(Todas)",'Cuadro-de-mando'!$K$4=$E1541),OR('Cuadro-de-mando'!$N$4="(Todos)",'Cuadro-de-mando'!$N$4=$F1541)),1,0))</f>
        <v>1</v>
      </c>
    </row>
    <row r="1542" spans="1:10" x14ac:dyDescent="0.25">
      <c r="A1542" t="str">
        <f>IF(Tienda_1!$A1542="","","Tienda 1")</f>
        <v>Tienda 1</v>
      </c>
      <c r="B1542" t="str">
        <f>IF($A1542="","",Tienda_1!B1542)</f>
        <v>Electrónicos</v>
      </c>
      <c r="C1542" t="str">
        <f>IF($A1542="","",Tienda_1!G1542)</f>
        <v>Medellín</v>
      </c>
      <c r="D1542" t="str">
        <f>IF($A1542="","",Tienda_1!F1542)</f>
        <v>Ángel Rodriguez</v>
      </c>
      <c r="E1542" t="str">
        <f>IF($A1542="","",Tienda_1!I1542)</f>
        <v>Tarjeta de crédito</v>
      </c>
      <c r="F1542">
        <f>IF($A1542="","",VALUE(RIGHT(Tienda_1!E1542,4)))</f>
        <v>2023</v>
      </c>
      <c r="G1542">
        <f>IF($A1542="","",Tienda_1!C1542)</f>
        <v>119100</v>
      </c>
      <c r="H1542">
        <f>IF($A1542="","",Tienda_1!D1542)</f>
        <v>6900</v>
      </c>
      <c r="I1542">
        <f>IF($A1542="","",Tienda_1!H1542)</f>
        <v>4</v>
      </c>
      <c r="J1542">
        <f>IF($A1542="",0,IF(AND(OR('Cuadro-de-mando'!$B$4="(Todas)",'Cuadro-de-mando'!$B$4=$A1542),OR('Cuadro-de-mando'!$E$4="(Todas)",'Cuadro-de-mando'!$E$4=$B1542),OR('Cuadro-de-mando'!$H$4="(Todas)",'Cuadro-de-mando'!$H$4=$C1542),OR('Cuadro-de-mando'!$K$4="(Todas)",'Cuadro-de-mando'!$K$4=$E1542),OR('Cuadro-de-mando'!$N$4="(Todos)",'Cuadro-de-mando'!$N$4=$F1542)),1,0))</f>
        <v>1</v>
      </c>
    </row>
    <row r="1543" spans="1:10" x14ac:dyDescent="0.25">
      <c r="A1543" t="str">
        <f>IF(Tienda_1!$A1543="","","Tienda 1")</f>
        <v>Tienda 1</v>
      </c>
      <c r="B1543" t="str">
        <f>IF($A1543="","",Tienda_1!B1543)</f>
        <v>Electrónicos</v>
      </c>
      <c r="C1543" t="str">
        <f>IF($A1543="","",Tienda_1!G1543)</f>
        <v>Medellín</v>
      </c>
      <c r="D1543" t="str">
        <f>IF($A1543="","",Tienda_1!F1543)</f>
        <v>Izabela de León</v>
      </c>
      <c r="E1543" t="str">
        <f>IF($A1543="","",Tienda_1!I1543)</f>
        <v>Tarjeta de crédito</v>
      </c>
      <c r="F1543">
        <f>IF($A1543="","",VALUE(RIGHT(Tienda_1!E1543,4)))</f>
        <v>2022</v>
      </c>
      <c r="G1543">
        <f>IF($A1543="","",Tienda_1!C1543)</f>
        <v>1281700</v>
      </c>
      <c r="H1543">
        <f>IF($A1543="","",Tienda_1!D1543)</f>
        <v>72900</v>
      </c>
      <c r="I1543">
        <f>IF($A1543="","",Tienda_1!H1543)</f>
        <v>2</v>
      </c>
      <c r="J1543">
        <f>IF($A1543="",0,IF(AND(OR('Cuadro-de-mando'!$B$4="(Todas)",'Cuadro-de-mando'!$B$4=$A1543),OR('Cuadro-de-mando'!$E$4="(Todas)",'Cuadro-de-mando'!$E$4=$B1543),OR('Cuadro-de-mando'!$H$4="(Todas)",'Cuadro-de-mando'!$H$4=$C1543),OR('Cuadro-de-mando'!$K$4="(Todas)",'Cuadro-de-mando'!$K$4=$E1543),OR('Cuadro-de-mando'!$N$4="(Todos)",'Cuadro-de-mando'!$N$4=$F1543)),1,0))</f>
        <v>1</v>
      </c>
    </row>
    <row r="1544" spans="1:10" x14ac:dyDescent="0.25">
      <c r="A1544" t="str">
        <f>IF(Tienda_1!$A1544="","","Tienda 1")</f>
        <v>Tienda 1</v>
      </c>
      <c r="B1544" t="str">
        <f>IF($A1544="","",Tienda_1!B1544)</f>
        <v>Deportes y diversión</v>
      </c>
      <c r="C1544" t="str">
        <f>IF($A1544="","",Tienda_1!G1544)</f>
        <v>Medellín</v>
      </c>
      <c r="D1544" t="str">
        <f>IF($A1544="","",Tienda_1!F1544)</f>
        <v>Juliana Costa</v>
      </c>
      <c r="E1544" t="str">
        <f>IF($A1544="","",Tienda_1!I1544)</f>
        <v>Tarjeta de crédito</v>
      </c>
      <c r="F1544">
        <f>IF($A1544="","",VALUE(RIGHT(Tienda_1!E1544,4)))</f>
        <v>2021</v>
      </c>
      <c r="G1544">
        <f>IF($A1544="","",Tienda_1!C1544)</f>
        <v>9700</v>
      </c>
      <c r="H1544">
        <f>IF($A1544="","",Tienda_1!D1544)</f>
        <v>900</v>
      </c>
      <c r="I1544">
        <f>IF($A1544="","",Tienda_1!H1544)</f>
        <v>1</v>
      </c>
      <c r="J1544">
        <f>IF($A1544="",0,IF(AND(OR('Cuadro-de-mando'!$B$4="(Todas)",'Cuadro-de-mando'!$B$4=$A1544),OR('Cuadro-de-mando'!$E$4="(Todas)",'Cuadro-de-mando'!$E$4=$B1544),OR('Cuadro-de-mando'!$H$4="(Todas)",'Cuadro-de-mando'!$H$4=$C1544),OR('Cuadro-de-mando'!$K$4="(Todas)",'Cuadro-de-mando'!$K$4=$E1544),OR('Cuadro-de-mando'!$N$4="(Todos)",'Cuadro-de-mando'!$N$4=$F1544)),1,0))</f>
        <v>1</v>
      </c>
    </row>
    <row r="1545" spans="1:10" x14ac:dyDescent="0.25">
      <c r="A1545" t="str">
        <f>IF(Tienda_1!$A1545="","","Tienda 1")</f>
        <v>Tienda 1</v>
      </c>
      <c r="B1545" t="str">
        <f>IF($A1545="","",Tienda_1!B1545)</f>
        <v>Juguetes</v>
      </c>
      <c r="C1545" t="str">
        <f>IF($A1545="","",Tienda_1!G1545)</f>
        <v>Bogotá</v>
      </c>
      <c r="D1545" t="str">
        <f>IF($A1545="","",Tienda_1!F1545)</f>
        <v>Mariana Herrera</v>
      </c>
      <c r="E1545" t="str">
        <f>IF($A1545="","",Tienda_1!I1545)</f>
        <v>Tarjeta de crédito</v>
      </c>
      <c r="F1545">
        <f>IF($A1545="","",VALUE(RIGHT(Tienda_1!E1545,4)))</f>
        <v>2022</v>
      </c>
      <c r="G1545">
        <f>IF($A1545="","",Tienda_1!C1545)</f>
        <v>20300</v>
      </c>
      <c r="H1545">
        <f>IF($A1545="","",Tienda_1!D1545)</f>
        <v>0</v>
      </c>
      <c r="I1545">
        <f>IF($A1545="","",Tienda_1!H1545)</f>
        <v>5</v>
      </c>
      <c r="J1545">
        <f>IF($A1545="",0,IF(AND(OR('Cuadro-de-mando'!$B$4="(Todas)",'Cuadro-de-mando'!$B$4=$A1545),OR('Cuadro-de-mando'!$E$4="(Todas)",'Cuadro-de-mando'!$E$4=$B1545),OR('Cuadro-de-mando'!$H$4="(Todas)",'Cuadro-de-mando'!$H$4=$C1545),OR('Cuadro-de-mando'!$K$4="(Todas)",'Cuadro-de-mando'!$K$4=$E1545),OR('Cuadro-de-mando'!$N$4="(Todos)",'Cuadro-de-mando'!$N$4=$F1545)),1,0))</f>
        <v>1</v>
      </c>
    </row>
    <row r="1546" spans="1:10" x14ac:dyDescent="0.25">
      <c r="A1546" t="str">
        <f>IF(Tienda_1!$A1546="","","Tienda 1")</f>
        <v>Tienda 1</v>
      </c>
      <c r="B1546" t="str">
        <f>IF($A1546="","",Tienda_1!B1546)</f>
        <v>Muebles</v>
      </c>
      <c r="C1546" t="str">
        <f>IF($A1546="","",Tienda_1!G1546)</f>
        <v>Bogotá</v>
      </c>
      <c r="D1546" t="str">
        <f>IF($A1546="","",Tienda_1!F1546)</f>
        <v>Santiago Silva</v>
      </c>
      <c r="E1546" t="str">
        <f>IF($A1546="","",Tienda_1!I1546)</f>
        <v>Tarjeta de crédito</v>
      </c>
      <c r="F1546">
        <f>IF($A1546="","",VALUE(RIGHT(Tienda_1!E1546,4)))</f>
        <v>2020</v>
      </c>
      <c r="G1546">
        <f>IF($A1546="","",Tienda_1!C1546)</f>
        <v>726600</v>
      </c>
      <c r="H1546">
        <f>IF($A1546="","",Tienda_1!D1546)</f>
        <v>39100</v>
      </c>
      <c r="I1546">
        <f>IF($A1546="","",Tienda_1!H1546)</f>
        <v>3</v>
      </c>
      <c r="J1546">
        <f>IF($A1546="",0,IF(AND(OR('Cuadro-de-mando'!$B$4="(Todas)",'Cuadro-de-mando'!$B$4=$A1546),OR('Cuadro-de-mando'!$E$4="(Todas)",'Cuadro-de-mando'!$E$4=$B1546),OR('Cuadro-de-mando'!$H$4="(Todas)",'Cuadro-de-mando'!$H$4=$C1546),OR('Cuadro-de-mando'!$K$4="(Todas)",'Cuadro-de-mando'!$K$4=$E1546),OR('Cuadro-de-mando'!$N$4="(Todos)",'Cuadro-de-mando'!$N$4=$F1546)),1,0))</f>
        <v>1</v>
      </c>
    </row>
    <row r="1547" spans="1:10" x14ac:dyDescent="0.25">
      <c r="A1547" t="str">
        <f>IF(Tienda_1!$A1547="","","Tienda 1")</f>
        <v>Tienda 1</v>
      </c>
      <c r="B1547" t="str">
        <f>IF($A1547="","",Tienda_1!B1547)</f>
        <v>Juguetes</v>
      </c>
      <c r="C1547" t="str">
        <f>IF($A1547="","",Tienda_1!G1547)</f>
        <v>Bogotá</v>
      </c>
      <c r="D1547" t="str">
        <f>IF($A1547="","",Tienda_1!F1547)</f>
        <v>Lucas Olivera</v>
      </c>
      <c r="E1547" t="str">
        <f>IF($A1547="","",Tienda_1!I1547)</f>
        <v>Tarjeta de crédito</v>
      </c>
      <c r="F1547">
        <f>IF($A1547="","",VALUE(RIGHT(Tienda_1!E1547,4)))</f>
        <v>2021</v>
      </c>
      <c r="G1547">
        <f>IF($A1547="","",Tienda_1!C1547)</f>
        <v>64300</v>
      </c>
      <c r="H1547">
        <f>IF($A1547="","",Tienda_1!D1547)</f>
        <v>1600</v>
      </c>
      <c r="I1547">
        <f>IF($A1547="","",Tienda_1!H1547)</f>
        <v>5</v>
      </c>
      <c r="J1547">
        <f>IF($A1547="",0,IF(AND(OR('Cuadro-de-mando'!$B$4="(Todas)",'Cuadro-de-mando'!$B$4=$A1547),OR('Cuadro-de-mando'!$E$4="(Todas)",'Cuadro-de-mando'!$E$4=$B1547),OR('Cuadro-de-mando'!$H$4="(Todas)",'Cuadro-de-mando'!$H$4=$C1547),OR('Cuadro-de-mando'!$K$4="(Todas)",'Cuadro-de-mando'!$K$4=$E1547),OR('Cuadro-de-mando'!$N$4="(Todos)",'Cuadro-de-mando'!$N$4=$F1547)),1,0))</f>
        <v>1</v>
      </c>
    </row>
    <row r="1548" spans="1:10" x14ac:dyDescent="0.25">
      <c r="A1548" t="str">
        <f>IF(Tienda_1!$A1548="","","Tienda 1")</f>
        <v>Tienda 1</v>
      </c>
      <c r="B1548" t="str">
        <f>IF($A1548="","",Tienda_1!B1548)</f>
        <v>Libros</v>
      </c>
      <c r="C1548" t="str">
        <f>IF($A1548="","",Tienda_1!G1548)</f>
        <v>Medellín</v>
      </c>
      <c r="D1548" t="str">
        <f>IF($A1548="","",Tienda_1!F1548)</f>
        <v>Juan Fernandez</v>
      </c>
      <c r="E1548" t="str">
        <f>IF($A1548="","",Tienda_1!I1548)</f>
        <v>Nequi</v>
      </c>
      <c r="F1548">
        <f>IF($A1548="","",VALUE(RIGHT(Tienda_1!E1548,4)))</f>
        <v>2021</v>
      </c>
      <c r="G1548">
        <f>IF($A1548="","",Tienda_1!C1548)</f>
        <v>76000</v>
      </c>
      <c r="H1548">
        <f>IF($A1548="","",Tienda_1!D1548)</f>
        <v>4300</v>
      </c>
      <c r="I1548">
        <f>IF($A1548="","",Tienda_1!H1548)</f>
        <v>3</v>
      </c>
      <c r="J1548">
        <f>IF($A1548="",0,IF(AND(OR('Cuadro-de-mando'!$B$4="(Todas)",'Cuadro-de-mando'!$B$4=$A1548),OR('Cuadro-de-mando'!$E$4="(Todas)",'Cuadro-de-mando'!$E$4=$B1548),OR('Cuadro-de-mando'!$H$4="(Todas)",'Cuadro-de-mando'!$H$4=$C1548),OR('Cuadro-de-mando'!$K$4="(Todas)",'Cuadro-de-mando'!$K$4=$E1548),OR('Cuadro-de-mando'!$N$4="(Todos)",'Cuadro-de-mando'!$N$4=$F1548)),1,0))</f>
        <v>1</v>
      </c>
    </row>
    <row r="1549" spans="1:10" x14ac:dyDescent="0.25">
      <c r="A1549" t="str">
        <f>IF(Tienda_1!$A1549="","","Tienda 1")</f>
        <v>Tienda 1</v>
      </c>
      <c r="B1549" t="str">
        <f>IF($A1549="","",Tienda_1!B1549)</f>
        <v>Muebles</v>
      </c>
      <c r="C1549" t="str">
        <f>IF($A1549="","",Tienda_1!G1549)</f>
        <v>Medellín</v>
      </c>
      <c r="D1549" t="str">
        <f>IF($A1549="","",Tienda_1!F1549)</f>
        <v>Ángel Rodriguez</v>
      </c>
      <c r="E1549" t="str">
        <f>IF($A1549="","",Tienda_1!I1549)</f>
        <v>Tarjeta de crédito</v>
      </c>
      <c r="F1549">
        <f>IF($A1549="","",VALUE(RIGHT(Tienda_1!E1549,4)))</f>
        <v>2023</v>
      </c>
      <c r="G1549">
        <f>IF($A1549="","",Tienda_1!C1549)</f>
        <v>293500</v>
      </c>
      <c r="H1549">
        <f>IF($A1549="","",Tienda_1!D1549)</f>
        <v>13800</v>
      </c>
      <c r="I1549">
        <f>IF($A1549="","",Tienda_1!H1549)</f>
        <v>4</v>
      </c>
      <c r="J1549">
        <f>IF($A1549="",0,IF(AND(OR('Cuadro-de-mando'!$B$4="(Todas)",'Cuadro-de-mando'!$B$4=$A1549),OR('Cuadro-de-mando'!$E$4="(Todas)",'Cuadro-de-mando'!$E$4=$B1549),OR('Cuadro-de-mando'!$H$4="(Todas)",'Cuadro-de-mando'!$H$4=$C1549),OR('Cuadro-de-mando'!$K$4="(Todas)",'Cuadro-de-mando'!$K$4=$E1549),OR('Cuadro-de-mando'!$N$4="(Todos)",'Cuadro-de-mando'!$N$4=$F1549)),1,0))</f>
        <v>1</v>
      </c>
    </row>
    <row r="1550" spans="1:10" x14ac:dyDescent="0.25">
      <c r="A1550" t="str">
        <f>IF(Tienda_1!$A1550="","","Tienda 1")</f>
        <v>Tienda 1</v>
      </c>
      <c r="B1550" t="str">
        <f>IF($A1550="","",Tienda_1!B1550)</f>
        <v>Juguetes</v>
      </c>
      <c r="C1550" t="str">
        <f>IF($A1550="","",Tienda_1!G1550)</f>
        <v>Medellín</v>
      </c>
      <c r="D1550" t="str">
        <f>IF($A1550="","",Tienda_1!F1550)</f>
        <v>Juan Fernandez</v>
      </c>
      <c r="E1550" t="str">
        <f>IF($A1550="","",Tienda_1!I1550)</f>
        <v>Nequi</v>
      </c>
      <c r="F1550">
        <f>IF($A1550="","",VALUE(RIGHT(Tienda_1!E1550,4)))</f>
        <v>2020</v>
      </c>
      <c r="G1550">
        <f>IF($A1550="","",Tienda_1!C1550)</f>
        <v>37700</v>
      </c>
      <c r="H1550">
        <f>IF($A1550="","",Tienda_1!D1550)</f>
        <v>2500</v>
      </c>
      <c r="I1550">
        <f>IF($A1550="","",Tienda_1!H1550)</f>
        <v>1</v>
      </c>
      <c r="J1550">
        <f>IF($A1550="",0,IF(AND(OR('Cuadro-de-mando'!$B$4="(Todas)",'Cuadro-de-mando'!$B$4=$A1550),OR('Cuadro-de-mando'!$E$4="(Todas)",'Cuadro-de-mando'!$E$4=$B1550),OR('Cuadro-de-mando'!$H$4="(Todas)",'Cuadro-de-mando'!$H$4=$C1550),OR('Cuadro-de-mando'!$K$4="(Todas)",'Cuadro-de-mando'!$K$4=$E1550),OR('Cuadro-de-mando'!$N$4="(Todos)",'Cuadro-de-mando'!$N$4=$F1550)),1,0))</f>
        <v>1</v>
      </c>
    </row>
    <row r="1551" spans="1:10" x14ac:dyDescent="0.25">
      <c r="A1551" t="str">
        <f>IF(Tienda_1!$A1551="","","Tienda 1")</f>
        <v>Tienda 1</v>
      </c>
      <c r="B1551" t="str">
        <f>IF($A1551="","",Tienda_1!B1551)</f>
        <v>Instrumentos musicales</v>
      </c>
      <c r="C1551" t="str">
        <f>IF($A1551="","",Tienda_1!G1551)</f>
        <v>Cartagena</v>
      </c>
      <c r="D1551" t="str">
        <f>IF($A1551="","",Tienda_1!F1551)</f>
        <v>Ángel Rodriguez</v>
      </c>
      <c r="E1551" t="str">
        <f>IF($A1551="","",Tienda_1!I1551)</f>
        <v>Tarjeta de crédito</v>
      </c>
      <c r="F1551">
        <f>IF($A1551="","",VALUE(RIGHT(Tienda_1!E1551,4)))</f>
        <v>2022</v>
      </c>
      <c r="G1551">
        <f>IF($A1551="","",Tienda_1!C1551)</f>
        <v>39900</v>
      </c>
      <c r="H1551">
        <f>IF($A1551="","",Tienda_1!D1551)</f>
        <v>2500</v>
      </c>
      <c r="I1551">
        <f>IF($A1551="","",Tienda_1!H1551)</f>
        <v>5</v>
      </c>
      <c r="J1551">
        <f>IF($A1551="",0,IF(AND(OR('Cuadro-de-mando'!$B$4="(Todas)",'Cuadro-de-mando'!$B$4=$A1551),OR('Cuadro-de-mando'!$E$4="(Todas)",'Cuadro-de-mando'!$E$4=$B1551),OR('Cuadro-de-mando'!$H$4="(Todas)",'Cuadro-de-mando'!$H$4=$C1551),OR('Cuadro-de-mando'!$K$4="(Todas)",'Cuadro-de-mando'!$K$4=$E1551),OR('Cuadro-de-mando'!$N$4="(Todos)",'Cuadro-de-mando'!$N$4=$F1551)),1,0))</f>
        <v>1</v>
      </c>
    </row>
    <row r="1552" spans="1:10" x14ac:dyDescent="0.25">
      <c r="A1552" t="str">
        <f>IF(Tienda_1!$A1552="","","Tienda 1")</f>
        <v>Tienda 1</v>
      </c>
      <c r="B1552" t="str">
        <f>IF($A1552="","",Tienda_1!B1552)</f>
        <v>Juguetes</v>
      </c>
      <c r="C1552" t="str">
        <f>IF($A1552="","",Tienda_1!G1552)</f>
        <v>Bogotá</v>
      </c>
      <c r="D1552" t="str">
        <f>IF($A1552="","",Tienda_1!F1552)</f>
        <v>Lucas Olivera</v>
      </c>
      <c r="E1552" t="str">
        <f>IF($A1552="","",Tienda_1!I1552)</f>
        <v>Tarjeta de crédito</v>
      </c>
      <c r="F1552">
        <f>IF($A1552="","",VALUE(RIGHT(Tienda_1!E1552,4)))</f>
        <v>2021</v>
      </c>
      <c r="G1552">
        <f>IF($A1552="","",Tienda_1!C1552)</f>
        <v>31500</v>
      </c>
      <c r="H1552">
        <f>IF($A1552="","",Tienda_1!D1552)</f>
        <v>1900</v>
      </c>
      <c r="I1552">
        <f>IF($A1552="","",Tienda_1!H1552)</f>
        <v>4</v>
      </c>
      <c r="J1552">
        <f>IF($A1552="",0,IF(AND(OR('Cuadro-de-mando'!$B$4="(Todas)",'Cuadro-de-mando'!$B$4=$A1552),OR('Cuadro-de-mando'!$E$4="(Todas)",'Cuadro-de-mando'!$E$4=$B1552),OR('Cuadro-de-mando'!$H$4="(Todas)",'Cuadro-de-mando'!$H$4=$C1552),OR('Cuadro-de-mando'!$K$4="(Todas)",'Cuadro-de-mando'!$K$4=$E1552),OR('Cuadro-de-mando'!$N$4="(Todos)",'Cuadro-de-mando'!$N$4=$F1552)),1,0))</f>
        <v>1</v>
      </c>
    </row>
    <row r="1553" spans="1:10" x14ac:dyDescent="0.25">
      <c r="A1553" t="str">
        <f>IF(Tienda_1!$A1553="","","Tienda 1")</f>
        <v>Tienda 1</v>
      </c>
      <c r="B1553" t="str">
        <f>IF($A1553="","",Tienda_1!B1553)</f>
        <v>Deportes y diversión</v>
      </c>
      <c r="C1553" t="str">
        <f>IF($A1553="","",Tienda_1!G1553)</f>
        <v>Bucaramanga</v>
      </c>
      <c r="D1553" t="str">
        <f>IF($A1553="","",Tienda_1!F1553)</f>
        <v>Ángel Rodriguez</v>
      </c>
      <c r="E1553" t="str">
        <f>IF($A1553="","",Tienda_1!I1553)</f>
        <v>Tarjeta de crédito</v>
      </c>
      <c r="F1553">
        <f>IF($A1553="","",VALUE(RIGHT(Tienda_1!E1553,4)))</f>
        <v>2021</v>
      </c>
      <c r="G1553">
        <f>IF($A1553="","",Tienda_1!C1553)</f>
        <v>66600</v>
      </c>
      <c r="H1553">
        <f>IF($A1553="","",Tienda_1!D1553)</f>
        <v>3800</v>
      </c>
      <c r="I1553">
        <f>IF($A1553="","",Tienda_1!H1553)</f>
        <v>5</v>
      </c>
      <c r="J1553">
        <f>IF($A1553="",0,IF(AND(OR('Cuadro-de-mando'!$B$4="(Todas)",'Cuadro-de-mando'!$B$4=$A1553),OR('Cuadro-de-mando'!$E$4="(Todas)",'Cuadro-de-mando'!$E$4=$B1553),OR('Cuadro-de-mando'!$H$4="(Todas)",'Cuadro-de-mando'!$H$4=$C1553),OR('Cuadro-de-mando'!$K$4="(Todas)",'Cuadro-de-mando'!$K$4=$E1553),OR('Cuadro-de-mando'!$N$4="(Todos)",'Cuadro-de-mando'!$N$4=$F1553)),1,0))</f>
        <v>1</v>
      </c>
    </row>
    <row r="1554" spans="1:10" x14ac:dyDescent="0.25">
      <c r="A1554" t="str">
        <f>IF(Tienda_1!$A1554="","","Tienda 1")</f>
        <v>Tienda 1</v>
      </c>
      <c r="B1554" t="str">
        <f>IF($A1554="","",Tienda_1!B1554)</f>
        <v>Juguetes</v>
      </c>
      <c r="C1554" t="str">
        <f>IF($A1554="","",Tienda_1!G1554)</f>
        <v>Bogotá</v>
      </c>
      <c r="D1554" t="str">
        <f>IF($A1554="","",Tienda_1!F1554)</f>
        <v>Beatriz Morales</v>
      </c>
      <c r="E1554" t="str">
        <f>IF($A1554="","",Tienda_1!I1554)</f>
        <v>Tarjeta de crédito</v>
      </c>
      <c r="F1554">
        <f>IF($A1554="","",VALUE(RIGHT(Tienda_1!E1554,4)))</f>
        <v>2020</v>
      </c>
      <c r="G1554">
        <f>IF($A1554="","",Tienda_1!C1554)</f>
        <v>15900</v>
      </c>
      <c r="H1554">
        <f>IF($A1554="","",Tienda_1!D1554)</f>
        <v>1200</v>
      </c>
      <c r="I1554">
        <f>IF($A1554="","",Tienda_1!H1554)</f>
        <v>4</v>
      </c>
      <c r="J1554">
        <f>IF($A1554="",0,IF(AND(OR('Cuadro-de-mando'!$B$4="(Todas)",'Cuadro-de-mando'!$B$4=$A1554),OR('Cuadro-de-mando'!$E$4="(Todas)",'Cuadro-de-mando'!$E$4=$B1554),OR('Cuadro-de-mando'!$H$4="(Todas)",'Cuadro-de-mando'!$H$4=$C1554),OR('Cuadro-de-mando'!$K$4="(Todas)",'Cuadro-de-mando'!$K$4=$E1554),OR('Cuadro-de-mando'!$N$4="(Todos)",'Cuadro-de-mando'!$N$4=$F1554)),1,0))</f>
        <v>1</v>
      </c>
    </row>
    <row r="1555" spans="1:10" x14ac:dyDescent="0.25">
      <c r="A1555" t="str">
        <f>IF(Tienda_1!$A1555="","","Tienda 1")</f>
        <v>Tienda 1</v>
      </c>
      <c r="B1555" t="str">
        <f>IF($A1555="","",Tienda_1!B1555)</f>
        <v>Deportes y diversión</v>
      </c>
      <c r="C1555" t="str">
        <f>IF($A1555="","",Tienda_1!G1555)</f>
        <v>Cali</v>
      </c>
      <c r="D1555" t="str">
        <f>IF($A1555="","",Tienda_1!F1555)</f>
        <v>Juliana Costa</v>
      </c>
      <c r="E1555" t="str">
        <f>IF($A1555="","",Tienda_1!I1555)</f>
        <v>Tarjeta de crédito</v>
      </c>
      <c r="F1555">
        <f>IF($A1555="","",VALUE(RIGHT(Tienda_1!E1555,4)))</f>
        <v>2020</v>
      </c>
      <c r="G1555">
        <f>IF($A1555="","",Tienda_1!C1555)</f>
        <v>575000</v>
      </c>
      <c r="H1555">
        <f>IF($A1555="","",Tienda_1!D1555)</f>
        <v>28800</v>
      </c>
      <c r="I1555">
        <f>IF($A1555="","",Tienda_1!H1555)</f>
        <v>5</v>
      </c>
      <c r="J1555">
        <f>IF($A1555="",0,IF(AND(OR('Cuadro-de-mando'!$B$4="(Todas)",'Cuadro-de-mando'!$B$4=$A1555),OR('Cuadro-de-mando'!$E$4="(Todas)",'Cuadro-de-mando'!$E$4=$B1555),OR('Cuadro-de-mando'!$H$4="(Todas)",'Cuadro-de-mando'!$H$4=$C1555),OR('Cuadro-de-mando'!$K$4="(Todas)",'Cuadro-de-mando'!$K$4=$E1555),OR('Cuadro-de-mando'!$N$4="(Todos)",'Cuadro-de-mando'!$N$4=$F1555)),1,0))</f>
        <v>1</v>
      </c>
    </row>
    <row r="1556" spans="1:10" x14ac:dyDescent="0.25">
      <c r="A1556" t="str">
        <f>IF(Tienda_1!$A1556="","","Tienda 1")</f>
        <v>Tienda 1</v>
      </c>
      <c r="B1556" t="str">
        <f>IF($A1556="","",Tienda_1!B1556)</f>
        <v>Libros</v>
      </c>
      <c r="C1556" t="str">
        <f>IF($A1556="","",Tienda_1!G1556)</f>
        <v>Bogotá</v>
      </c>
      <c r="D1556" t="str">
        <f>IF($A1556="","",Tienda_1!F1556)</f>
        <v>Blanca Ramirez</v>
      </c>
      <c r="E1556" t="str">
        <f>IF($A1556="","",Tienda_1!I1556)</f>
        <v>Cupón</v>
      </c>
      <c r="F1556">
        <f>IF($A1556="","",VALUE(RIGHT(Tienda_1!E1556,4)))</f>
        <v>2021</v>
      </c>
      <c r="G1556">
        <f>IF($A1556="","",Tienda_1!C1556)</f>
        <v>65200</v>
      </c>
      <c r="H1556">
        <f>IF($A1556="","",Tienda_1!D1556)</f>
        <v>3700</v>
      </c>
      <c r="I1556">
        <f>IF($A1556="","",Tienda_1!H1556)</f>
        <v>5</v>
      </c>
      <c r="J1556">
        <f>IF($A1556="",0,IF(AND(OR('Cuadro-de-mando'!$B$4="(Todas)",'Cuadro-de-mando'!$B$4=$A1556),OR('Cuadro-de-mando'!$E$4="(Todas)",'Cuadro-de-mando'!$E$4=$B1556),OR('Cuadro-de-mando'!$H$4="(Todas)",'Cuadro-de-mando'!$H$4=$C1556),OR('Cuadro-de-mando'!$K$4="(Todas)",'Cuadro-de-mando'!$K$4=$E1556),OR('Cuadro-de-mando'!$N$4="(Todos)",'Cuadro-de-mando'!$N$4=$F1556)),1,0))</f>
        <v>1</v>
      </c>
    </row>
    <row r="1557" spans="1:10" x14ac:dyDescent="0.25">
      <c r="A1557" t="str">
        <f>IF(Tienda_1!$A1557="","","Tienda 1")</f>
        <v>Tienda 1</v>
      </c>
      <c r="B1557" t="str">
        <f>IF($A1557="","",Tienda_1!B1557)</f>
        <v>Libros</v>
      </c>
      <c r="C1557" t="str">
        <f>IF($A1557="","",Tienda_1!G1557)</f>
        <v>Bogotá</v>
      </c>
      <c r="D1557" t="str">
        <f>IF($A1557="","",Tienda_1!F1557)</f>
        <v>Lucas Olivera</v>
      </c>
      <c r="E1557" t="str">
        <f>IF($A1557="","",Tienda_1!I1557)</f>
        <v>Tarjeta de crédito</v>
      </c>
      <c r="F1557">
        <f>IF($A1557="","",VALUE(RIGHT(Tienda_1!E1557,4)))</f>
        <v>2021</v>
      </c>
      <c r="G1557">
        <f>IF($A1557="","",Tienda_1!C1557)</f>
        <v>65500</v>
      </c>
      <c r="H1557">
        <f>IF($A1557="","",Tienda_1!D1557)</f>
        <v>1700</v>
      </c>
      <c r="I1557">
        <f>IF($A1557="","",Tienda_1!H1557)</f>
        <v>3</v>
      </c>
      <c r="J1557">
        <f>IF($A1557="",0,IF(AND(OR('Cuadro-de-mando'!$B$4="(Todas)",'Cuadro-de-mando'!$B$4=$A1557),OR('Cuadro-de-mando'!$E$4="(Todas)",'Cuadro-de-mando'!$E$4=$B1557),OR('Cuadro-de-mando'!$H$4="(Todas)",'Cuadro-de-mando'!$H$4=$C1557),OR('Cuadro-de-mando'!$K$4="(Todas)",'Cuadro-de-mando'!$K$4=$E1557),OR('Cuadro-de-mando'!$N$4="(Todos)",'Cuadro-de-mando'!$N$4=$F1557)),1,0))</f>
        <v>1</v>
      </c>
    </row>
    <row r="1558" spans="1:10" x14ac:dyDescent="0.25">
      <c r="A1558" t="str">
        <f>IF(Tienda_1!$A1558="","","Tienda 1")</f>
        <v>Tienda 1</v>
      </c>
      <c r="B1558" t="str">
        <f>IF($A1558="","",Tienda_1!B1558)</f>
        <v>Muebles</v>
      </c>
      <c r="C1558" t="str">
        <f>IF($A1558="","",Tienda_1!G1558)</f>
        <v>Pereira</v>
      </c>
      <c r="D1558" t="str">
        <f>IF($A1558="","",Tienda_1!F1558)</f>
        <v>Izabela de León</v>
      </c>
      <c r="E1558" t="str">
        <f>IF($A1558="","",Tienda_1!I1558)</f>
        <v>Tarjeta de crédito</v>
      </c>
      <c r="F1558">
        <f>IF($A1558="","",VALUE(RIGHT(Tienda_1!E1558,4)))</f>
        <v>2021</v>
      </c>
      <c r="G1558">
        <f>IF($A1558="","",Tienda_1!C1558)</f>
        <v>705600</v>
      </c>
      <c r="H1558">
        <f>IF($A1558="","",Tienda_1!D1558)</f>
        <v>37800</v>
      </c>
      <c r="I1558">
        <f>IF($A1558="","",Tienda_1!H1558)</f>
        <v>5</v>
      </c>
      <c r="J1558">
        <f>IF($A1558="",0,IF(AND(OR('Cuadro-de-mando'!$B$4="(Todas)",'Cuadro-de-mando'!$B$4=$A1558),OR('Cuadro-de-mando'!$E$4="(Todas)",'Cuadro-de-mando'!$E$4=$B1558),OR('Cuadro-de-mando'!$H$4="(Todas)",'Cuadro-de-mando'!$H$4=$C1558),OR('Cuadro-de-mando'!$K$4="(Todas)",'Cuadro-de-mando'!$K$4=$E1558),OR('Cuadro-de-mando'!$N$4="(Todos)",'Cuadro-de-mando'!$N$4=$F1558)),1,0))</f>
        <v>1</v>
      </c>
    </row>
    <row r="1559" spans="1:10" x14ac:dyDescent="0.25">
      <c r="A1559" t="str">
        <f>IF(Tienda_1!$A1559="","","Tienda 1")</f>
        <v>Tienda 1</v>
      </c>
      <c r="B1559" t="str">
        <f>IF($A1559="","",Tienda_1!B1559)</f>
        <v>Muebles</v>
      </c>
      <c r="C1559" t="str">
        <f>IF($A1559="","",Tienda_1!G1559)</f>
        <v>Medellín</v>
      </c>
      <c r="D1559" t="str">
        <f>IF($A1559="","",Tienda_1!F1559)</f>
        <v>Rafael Acosta</v>
      </c>
      <c r="E1559" t="str">
        <f>IF($A1559="","",Tienda_1!I1559)</f>
        <v>Tarjeta de crédito</v>
      </c>
      <c r="F1559">
        <f>IF($A1559="","",VALUE(RIGHT(Tienda_1!E1559,4)))</f>
        <v>2020</v>
      </c>
      <c r="G1559">
        <f>IF($A1559="","",Tienda_1!C1559)</f>
        <v>697700</v>
      </c>
      <c r="H1559">
        <f>IF($A1559="","",Tienda_1!D1559)</f>
        <v>35300</v>
      </c>
      <c r="I1559">
        <f>IF($A1559="","",Tienda_1!H1559)</f>
        <v>5</v>
      </c>
      <c r="J1559">
        <f>IF($A1559="",0,IF(AND(OR('Cuadro-de-mando'!$B$4="(Todas)",'Cuadro-de-mando'!$B$4=$A1559),OR('Cuadro-de-mando'!$E$4="(Todas)",'Cuadro-de-mando'!$E$4=$B1559),OR('Cuadro-de-mando'!$H$4="(Todas)",'Cuadro-de-mando'!$H$4=$C1559),OR('Cuadro-de-mando'!$K$4="(Todas)",'Cuadro-de-mando'!$K$4=$E1559),OR('Cuadro-de-mando'!$N$4="(Todos)",'Cuadro-de-mando'!$N$4=$F1559)),1,0))</f>
        <v>1</v>
      </c>
    </row>
    <row r="1560" spans="1:10" x14ac:dyDescent="0.25">
      <c r="A1560" t="str">
        <f>IF(Tienda_1!$A1560="","","Tienda 1")</f>
        <v>Tienda 1</v>
      </c>
      <c r="B1560" t="str">
        <f>IF($A1560="","",Tienda_1!B1560)</f>
        <v>Muebles</v>
      </c>
      <c r="C1560" t="str">
        <f>IF($A1560="","",Tienda_1!G1560)</f>
        <v>Medellín</v>
      </c>
      <c r="D1560" t="str">
        <f>IF($A1560="","",Tienda_1!F1560)</f>
        <v>Maria Alfonso</v>
      </c>
      <c r="E1560" t="str">
        <f>IF($A1560="","",Tienda_1!I1560)</f>
        <v>Tarjeta de crédito</v>
      </c>
      <c r="F1560">
        <f>IF($A1560="","",VALUE(RIGHT(Tienda_1!E1560,4)))</f>
        <v>2021</v>
      </c>
      <c r="G1560">
        <f>IF($A1560="","",Tienda_1!C1560)</f>
        <v>819400</v>
      </c>
      <c r="H1560">
        <f>IF($A1560="","",Tienda_1!D1560)</f>
        <v>41800</v>
      </c>
      <c r="I1560">
        <f>IF($A1560="","",Tienda_1!H1560)</f>
        <v>5</v>
      </c>
      <c r="J1560">
        <f>IF($A1560="",0,IF(AND(OR('Cuadro-de-mando'!$B$4="(Todas)",'Cuadro-de-mando'!$B$4=$A1560),OR('Cuadro-de-mando'!$E$4="(Todas)",'Cuadro-de-mando'!$E$4=$B1560),OR('Cuadro-de-mando'!$H$4="(Todas)",'Cuadro-de-mando'!$H$4=$C1560),OR('Cuadro-de-mando'!$K$4="(Todas)",'Cuadro-de-mando'!$K$4=$E1560),OR('Cuadro-de-mando'!$N$4="(Todos)",'Cuadro-de-mando'!$N$4=$F1560)),1,0))</f>
        <v>1</v>
      </c>
    </row>
    <row r="1561" spans="1:10" x14ac:dyDescent="0.25">
      <c r="A1561" t="str">
        <f>IF(Tienda_1!$A1561="","","Tienda 1")</f>
        <v>Tienda 1</v>
      </c>
      <c r="B1561" t="str">
        <f>IF($A1561="","",Tienda_1!B1561)</f>
        <v>Electrónicos</v>
      </c>
      <c r="C1561" t="str">
        <f>IF($A1561="","",Tienda_1!G1561)</f>
        <v>Santa Marta</v>
      </c>
      <c r="D1561" t="str">
        <f>IF($A1561="","",Tienda_1!F1561)</f>
        <v>Blanca Ramirez</v>
      </c>
      <c r="E1561" t="str">
        <f>IF($A1561="","",Tienda_1!I1561)</f>
        <v>Cupón</v>
      </c>
      <c r="F1561">
        <f>IF($A1561="","",VALUE(RIGHT(Tienda_1!E1561,4)))</f>
        <v>2021</v>
      </c>
      <c r="G1561">
        <f>IF($A1561="","",Tienda_1!C1561)</f>
        <v>227700</v>
      </c>
      <c r="H1561">
        <f>IF($A1561="","",Tienda_1!D1561)</f>
        <v>14500</v>
      </c>
      <c r="I1561">
        <f>IF($A1561="","",Tienda_1!H1561)</f>
        <v>1</v>
      </c>
      <c r="J1561">
        <f>IF($A1561="",0,IF(AND(OR('Cuadro-de-mando'!$B$4="(Todas)",'Cuadro-de-mando'!$B$4=$A1561),OR('Cuadro-de-mando'!$E$4="(Todas)",'Cuadro-de-mando'!$E$4=$B1561),OR('Cuadro-de-mando'!$H$4="(Todas)",'Cuadro-de-mando'!$H$4=$C1561),OR('Cuadro-de-mando'!$K$4="(Todas)",'Cuadro-de-mando'!$K$4=$E1561),OR('Cuadro-de-mando'!$N$4="(Todos)",'Cuadro-de-mando'!$N$4=$F1561)),1,0))</f>
        <v>1</v>
      </c>
    </row>
    <row r="1562" spans="1:10" x14ac:dyDescent="0.25">
      <c r="A1562" t="str">
        <f>IF(Tienda_1!$A1562="","","Tienda 1")</f>
        <v>Tienda 1</v>
      </c>
      <c r="B1562" t="str">
        <f>IF($A1562="","",Tienda_1!B1562)</f>
        <v>Electrodomésticos</v>
      </c>
      <c r="C1562" t="str">
        <f>IF($A1562="","",Tienda_1!G1562)</f>
        <v>Manizales</v>
      </c>
      <c r="D1562" t="str">
        <f>IF($A1562="","",Tienda_1!F1562)</f>
        <v>Beatriz Morales</v>
      </c>
      <c r="E1562" t="str">
        <f>IF($A1562="","",Tienda_1!I1562)</f>
        <v>Tarjeta de crédito</v>
      </c>
      <c r="F1562">
        <f>IF($A1562="","",VALUE(RIGHT(Tienda_1!E1562,4)))</f>
        <v>2021</v>
      </c>
      <c r="G1562">
        <f>IF($A1562="","",Tienda_1!C1562)</f>
        <v>422300</v>
      </c>
      <c r="H1562">
        <f>IF($A1562="","",Tienda_1!D1562)</f>
        <v>22700</v>
      </c>
      <c r="I1562">
        <f>IF($A1562="","",Tienda_1!H1562)</f>
        <v>5</v>
      </c>
      <c r="J1562">
        <f>IF($A1562="",0,IF(AND(OR('Cuadro-de-mando'!$B$4="(Todas)",'Cuadro-de-mando'!$B$4=$A1562),OR('Cuadro-de-mando'!$E$4="(Todas)",'Cuadro-de-mando'!$E$4=$B1562),OR('Cuadro-de-mando'!$H$4="(Todas)",'Cuadro-de-mando'!$H$4=$C1562),OR('Cuadro-de-mando'!$K$4="(Todas)",'Cuadro-de-mando'!$K$4=$E1562),OR('Cuadro-de-mando'!$N$4="(Todos)",'Cuadro-de-mando'!$N$4=$F1562)),1,0))</f>
        <v>1</v>
      </c>
    </row>
    <row r="1563" spans="1:10" x14ac:dyDescent="0.25">
      <c r="A1563" t="str">
        <f>IF(Tienda_1!$A1563="","","Tienda 1")</f>
        <v>Tienda 1</v>
      </c>
      <c r="B1563" t="str">
        <f>IF($A1563="","",Tienda_1!B1563)</f>
        <v>Electrónicos</v>
      </c>
      <c r="C1563" t="str">
        <f>IF($A1563="","",Tienda_1!G1563)</f>
        <v>Bogotá</v>
      </c>
      <c r="D1563" t="str">
        <f>IF($A1563="","",Tienda_1!F1563)</f>
        <v>Blanca Ramirez</v>
      </c>
      <c r="E1563" t="str">
        <f>IF($A1563="","",Tienda_1!I1563)</f>
        <v>Tarjeta de débito</v>
      </c>
      <c r="F1563">
        <f>IF($A1563="","",VALUE(RIGHT(Tienda_1!E1563,4)))</f>
        <v>2021</v>
      </c>
      <c r="G1563">
        <f>IF($A1563="","",Tienda_1!C1563)</f>
        <v>136300</v>
      </c>
      <c r="H1563">
        <f>IF($A1563="","",Tienda_1!D1563)</f>
        <v>14100</v>
      </c>
      <c r="I1563">
        <f>IF($A1563="","",Tienda_1!H1563)</f>
        <v>1</v>
      </c>
      <c r="J1563">
        <f>IF($A1563="",0,IF(AND(OR('Cuadro-de-mando'!$B$4="(Todas)",'Cuadro-de-mando'!$B$4=$A1563),OR('Cuadro-de-mando'!$E$4="(Todas)",'Cuadro-de-mando'!$E$4=$B1563),OR('Cuadro-de-mando'!$H$4="(Todas)",'Cuadro-de-mando'!$H$4=$C1563),OR('Cuadro-de-mando'!$K$4="(Todas)",'Cuadro-de-mando'!$K$4=$E1563),OR('Cuadro-de-mando'!$N$4="(Todos)",'Cuadro-de-mando'!$N$4=$F1563)),1,0))</f>
        <v>1</v>
      </c>
    </row>
    <row r="1564" spans="1:10" x14ac:dyDescent="0.25">
      <c r="A1564" t="str">
        <f>IF(Tienda_1!$A1564="","","Tienda 1")</f>
        <v>Tienda 1</v>
      </c>
      <c r="B1564" t="str">
        <f>IF($A1564="","",Tienda_1!B1564)</f>
        <v>Deportes y diversión</v>
      </c>
      <c r="C1564" t="str">
        <f>IF($A1564="","",Tienda_1!G1564)</f>
        <v>Medellín</v>
      </c>
      <c r="D1564" t="str">
        <f>IF($A1564="","",Tienda_1!F1564)</f>
        <v>Juliana Costa</v>
      </c>
      <c r="E1564" t="str">
        <f>IF($A1564="","",Tienda_1!I1564)</f>
        <v>Tarjeta de crédito</v>
      </c>
      <c r="F1564">
        <f>IF($A1564="","",VALUE(RIGHT(Tienda_1!E1564,4)))</f>
        <v>2020</v>
      </c>
      <c r="G1564">
        <f>IF($A1564="","",Tienda_1!C1564)</f>
        <v>52000</v>
      </c>
      <c r="H1564">
        <f>IF($A1564="","",Tienda_1!D1564)</f>
        <v>1000</v>
      </c>
      <c r="I1564">
        <f>IF($A1564="","",Tienda_1!H1564)</f>
        <v>4</v>
      </c>
      <c r="J1564">
        <f>IF($A1564="",0,IF(AND(OR('Cuadro-de-mando'!$B$4="(Todas)",'Cuadro-de-mando'!$B$4=$A1564),OR('Cuadro-de-mando'!$E$4="(Todas)",'Cuadro-de-mando'!$E$4=$B1564),OR('Cuadro-de-mando'!$H$4="(Todas)",'Cuadro-de-mando'!$H$4=$C1564),OR('Cuadro-de-mando'!$K$4="(Todas)",'Cuadro-de-mando'!$K$4=$E1564),OR('Cuadro-de-mando'!$N$4="(Todos)",'Cuadro-de-mando'!$N$4=$F1564)),1,0))</f>
        <v>1</v>
      </c>
    </row>
    <row r="1565" spans="1:10" x14ac:dyDescent="0.25">
      <c r="A1565" t="str">
        <f>IF(Tienda_1!$A1565="","","Tienda 1")</f>
        <v>Tienda 1</v>
      </c>
      <c r="B1565" t="str">
        <f>IF($A1565="","",Tienda_1!B1565)</f>
        <v>Artículos para el hogar</v>
      </c>
      <c r="C1565" t="str">
        <f>IF($A1565="","",Tienda_1!G1565)</f>
        <v>Medellín</v>
      </c>
      <c r="D1565" t="str">
        <f>IF($A1565="","",Tienda_1!F1565)</f>
        <v>Blanca Ramirez</v>
      </c>
      <c r="E1565" t="str">
        <f>IF($A1565="","",Tienda_1!I1565)</f>
        <v>Tarjeta de crédito</v>
      </c>
      <c r="F1565">
        <f>IF($A1565="","",VALUE(RIGHT(Tienda_1!E1565,4)))</f>
        <v>2020</v>
      </c>
      <c r="G1565">
        <f>IF($A1565="","",Tienda_1!C1565)</f>
        <v>44500</v>
      </c>
      <c r="H1565">
        <f>IF($A1565="","",Tienda_1!D1565)</f>
        <v>2800</v>
      </c>
      <c r="I1565">
        <f>IF($A1565="","",Tienda_1!H1565)</f>
        <v>3</v>
      </c>
      <c r="J1565">
        <f>IF($A1565="",0,IF(AND(OR('Cuadro-de-mando'!$B$4="(Todas)",'Cuadro-de-mando'!$B$4=$A1565),OR('Cuadro-de-mando'!$E$4="(Todas)",'Cuadro-de-mando'!$E$4=$B1565),OR('Cuadro-de-mando'!$H$4="(Todas)",'Cuadro-de-mando'!$H$4=$C1565),OR('Cuadro-de-mando'!$K$4="(Todas)",'Cuadro-de-mando'!$K$4=$E1565),OR('Cuadro-de-mando'!$N$4="(Todos)",'Cuadro-de-mando'!$N$4=$F1565)),1,0))</f>
        <v>1</v>
      </c>
    </row>
    <row r="1566" spans="1:10" x14ac:dyDescent="0.25">
      <c r="A1566" t="str">
        <f>IF(Tienda_1!$A1566="","","Tienda 1")</f>
        <v>Tienda 1</v>
      </c>
      <c r="B1566" t="str">
        <f>IF($A1566="","",Tienda_1!B1566)</f>
        <v>Muebles</v>
      </c>
      <c r="C1566" t="str">
        <f>IF($A1566="","",Tienda_1!G1566)</f>
        <v>Bogotá</v>
      </c>
      <c r="D1566" t="str">
        <f>IF($A1566="","",Tienda_1!F1566)</f>
        <v>Lucas Olivera</v>
      </c>
      <c r="E1566" t="str">
        <f>IF($A1566="","",Tienda_1!I1566)</f>
        <v>Tarjeta de crédito</v>
      </c>
      <c r="F1566">
        <f>IF($A1566="","",VALUE(RIGHT(Tienda_1!E1566,4)))</f>
        <v>2021</v>
      </c>
      <c r="G1566">
        <f>IF($A1566="","",Tienda_1!C1566)</f>
        <v>190900</v>
      </c>
      <c r="H1566">
        <f>IF($A1566="","",Tienda_1!D1566)</f>
        <v>10400</v>
      </c>
      <c r="I1566">
        <f>IF($A1566="","",Tienda_1!H1566)</f>
        <v>4</v>
      </c>
      <c r="J1566">
        <f>IF($A1566="",0,IF(AND(OR('Cuadro-de-mando'!$B$4="(Todas)",'Cuadro-de-mando'!$B$4=$A1566),OR('Cuadro-de-mando'!$E$4="(Todas)",'Cuadro-de-mando'!$E$4=$B1566),OR('Cuadro-de-mando'!$H$4="(Todas)",'Cuadro-de-mando'!$H$4=$C1566),OR('Cuadro-de-mando'!$K$4="(Todas)",'Cuadro-de-mando'!$K$4=$E1566),OR('Cuadro-de-mando'!$N$4="(Todos)",'Cuadro-de-mando'!$N$4=$F1566)),1,0))</f>
        <v>1</v>
      </c>
    </row>
    <row r="1567" spans="1:10" x14ac:dyDescent="0.25">
      <c r="A1567" t="str">
        <f>IF(Tienda_1!$A1567="","","Tienda 1")</f>
        <v>Tienda 1</v>
      </c>
      <c r="B1567" t="str">
        <f>IF($A1567="","",Tienda_1!B1567)</f>
        <v>Juguetes</v>
      </c>
      <c r="C1567" t="str">
        <f>IF($A1567="","",Tienda_1!G1567)</f>
        <v>Medellín</v>
      </c>
      <c r="D1567" t="str">
        <f>IF($A1567="","",Tienda_1!F1567)</f>
        <v>Lucas Olivera</v>
      </c>
      <c r="E1567" t="str">
        <f>IF($A1567="","",Tienda_1!I1567)</f>
        <v>Tarjeta de crédito</v>
      </c>
      <c r="F1567">
        <f>IF($A1567="","",VALUE(RIGHT(Tienda_1!E1567,4)))</f>
        <v>2020</v>
      </c>
      <c r="G1567">
        <f>IF($A1567="","",Tienda_1!C1567)</f>
        <v>31400</v>
      </c>
      <c r="H1567">
        <f>IF($A1567="","",Tienda_1!D1567)</f>
        <v>1900</v>
      </c>
      <c r="I1567">
        <f>IF($A1567="","",Tienda_1!H1567)</f>
        <v>5</v>
      </c>
      <c r="J1567">
        <f>IF($A1567="",0,IF(AND(OR('Cuadro-de-mando'!$B$4="(Todas)",'Cuadro-de-mando'!$B$4=$A1567),OR('Cuadro-de-mando'!$E$4="(Todas)",'Cuadro-de-mando'!$E$4=$B1567),OR('Cuadro-de-mando'!$H$4="(Todas)",'Cuadro-de-mando'!$H$4=$C1567),OR('Cuadro-de-mando'!$K$4="(Todas)",'Cuadro-de-mando'!$K$4=$E1567),OR('Cuadro-de-mando'!$N$4="(Todos)",'Cuadro-de-mando'!$N$4=$F1567)),1,0))</f>
        <v>1</v>
      </c>
    </row>
    <row r="1568" spans="1:10" x14ac:dyDescent="0.25">
      <c r="A1568" t="str">
        <f>IF(Tienda_1!$A1568="","","Tienda 1")</f>
        <v>Tienda 1</v>
      </c>
      <c r="B1568" t="str">
        <f>IF($A1568="","",Tienda_1!B1568)</f>
        <v>Electrodomésticos</v>
      </c>
      <c r="C1568" t="str">
        <f>IF($A1568="","",Tienda_1!G1568)</f>
        <v>Medellín</v>
      </c>
      <c r="D1568" t="str">
        <f>IF($A1568="","",Tienda_1!F1568)</f>
        <v>Ángel Rodriguez</v>
      </c>
      <c r="E1568" t="str">
        <f>IF($A1568="","",Tienda_1!I1568)</f>
        <v>Tarjeta de crédito</v>
      </c>
      <c r="F1568">
        <f>IF($A1568="","",VALUE(RIGHT(Tienda_1!E1568,4)))</f>
        <v>2021</v>
      </c>
      <c r="G1568">
        <f>IF($A1568="","",Tienda_1!C1568)</f>
        <v>1679500</v>
      </c>
      <c r="H1568">
        <f>IF($A1568="","",Tienda_1!D1568)</f>
        <v>91800</v>
      </c>
      <c r="I1568">
        <f>IF($A1568="","",Tienda_1!H1568)</f>
        <v>3</v>
      </c>
      <c r="J1568">
        <f>IF($A1568="",0,IF(AND(OR('Cuadro-de-mando'!$B$4="(Todas)",'Cuadro-de-mando'!$B$4=$A1568),OR('Cuadro-de-mando'!$E$4="(Todas)",'Cuadro-de-mando'!$E$4=$B1568),OR('Cuadro-de-mando'!$H$4="(Todas)",'Cuadro-de-mando'!$H$4=$C1568),OR('Cuadro-de-mando'!$K$4="(Todas)",'Cuadro-de-mando'!$K$4=$E1568),OR('Cuadro-de-mando'!$N$4="(Todos)",'Cuadro-de-mando'!$N$4=$F1568)),1,0))</f>
        <v>1</v>
      </c>
    </row>
    <row r="1569" spans="1:10" x14ac:dyDescent="0.25">
      <c r="A1569" t="str">
        <f>IF(Tienda_1!$A1569="","","Tienda 1")</f>
        <v>Tienda 1</v>
      </c>
      <c r="B1569" t="str">
        <f>IF($A1569="","",Tienda_1!B1569)</f>
        <v>Juguetes</v>
      </c>
      <c r="C1569" t="str">
        <f>IF($A1569="","",Tienda_1!G1569)</f>
        <v>Pereira</v>
      </c>
      <c r="D1569" t="str">
        <f>IF($A1569="","",Tienda_1!F1569)</f>
        <v>Pedro Gomez</v>
      </c>
      <c r="E1569" t="str">
        <f>IF($A1569="","",Tienda_1!I1569)</f>
        <v>Nequi</v>
      </c>
      <c r="F1569">
        <f>IF($A1569="","",VALUE(RIGHT(Tienda_1!E1569,4)))</f>
        <v>2020</v>
      </c>
      <c r="G1569">
        <f>IF($A1569="","",Tienda_1!C1569)</f>
        <v>22400</v>
      </c>
      <c r="H1569">
        <f>IF($A1569="","",Tienda_1!D1569)</f>
        <v>0</v>
      </c>
      <c r="I1569">
        <f>IF($A1569="","",Tienda_1!H1569)</f>
        <v>4</v>
      </c>
      <c r="J1569">
        <f>IF($A1569="",0,IF(AND(OR('Cuadro-de-mando'!$B$4="(Todas)",'Cuadro-de-mando'!$B$4=$A1569),OR('Cuadro-de-mando'!$E$4="(Todas)",'Cuadro-de-mando'!$E$4=$B1569),OR('Cuadro-de-mando'!$H$4="(Todas)",'Cuadro-de-mando'!$H$4=$C1569),OR('Cuadro-de-mando'!$K$4="(Todas)",'Cuadro-de-mando'!$K$4=$E1569),OR('Cuadro-de-mando'!$N$4="(Todos)",'Cuadro-de-mando'!$N$4=$F1569)),1,0))</f>
        <v>1</v>
      </c>
    </row>
    <row r="1570" spans="1:10" x14ac:dyDescent="0.25">
      <c r="A1570" t="str">
        <f>IF(Tienda_1!$A1570="","","Tienda 1")</f>
        <v>Tienda 1</v>
      </c>
      <c r="B1570" t="str">
        <f>IF($A1570="","",Tienda_1!B1570)</f>
        <v>Muebles</v>
      </c>
      <c r="C1570" t="str">
        <f>IF($A1570="","",Tienda_1!G1570)</f>
        <v>Bogotá</v>
      </c>
      <c r="D1570" t="str">
        <f>IF($A1570="","",Tienda_1!F1570)</f>
        <v>Lucas Olivera</v>
      </c>
      <c r="E1570" t="str">
        <f>IF($A1570="","",Tienda_1!I1570)</f>
        <v>Tarjeta de crédito</v>
      </c>
      <c r="F1570">
        <f>IF($A1570="","",VALUE(RIGHT(Tienda_1!E1570,4)))</f>
        <v>2020</v>
      </c>
      <c r="G1570">
        <f>IF($A1570="","",Tienda_1!C1570)</f>
        <v>457800</v>
      </c>
      <c r="H1570">
        <f>IF($A1570="","",Tienda_1!D1570)</f>
        <v>22600</v>
      </c>
      <c r="I1570">
        <f>IF($A1570="","",Tienda_1!H1570)</f>
        <v>4</v>
      </c>
      <c r="J1570">
        <f>IF($A1570="",0,IF(AND(OR('Cuadro-de-mando'!$B$4="(Todas)",'Cuadro-de-mando'!$B$4=$A1570),OR('Cuadro-de-mando'!$E$4="(Todas)",'Cuadro-de-mando'!$E$4=$B1570),OR('Cuadro-de-mando'!$H$4="(Todas)",'Cuadro-de-mando'!$H$4=$C1570),OR('Cuadro-de-mando'!$K$4="(Todas)",'Cuadro-de-mando'!$K$4=$E1570),OR('Cuadro-de-mando'!$N$4="(Todos)",'Cuadro-de-mando'!$N$4=$F1570)),1,0))</f>
        <v>1</v>
      </c>
    </row>
    <row r="1571" spans="1:10" x14ac:dyDescent="0.25">
      <c r="A1571" t="str">
        <f>IF(Tienda_1!$A1571="","","Tienda 1")</f>
        <v>Tienda 1</v>
      </c>
      <c r="B1571" t="str">
        <f>IF($A1571="","",Tienda_1!B1571)</f>
        <v>Artículos para el hogar</v>
      </c>
      <c r="C1571" t="str">
        <f>IF($A1571="","",Tienda_1!G1571)</f>
        <v>Pereira</v>
      </c>
      <c r="D1571" t="str">
        <f>IF($A1571="","",Tienda_1!F1571)</f>
        <v>Blanca Ramirez</v>
      </c>
      <c r="E1571" t="str">
        <f>IF($A1571="","",Tienda_1!I1571)</f>
        <v>Nequi</v>
      </c>
      <c r="F1571">
        <f>IF($A1571="","",VALUE(RIGHT(Tienda_1!E1571,4)))</f>
        <v>2022</v>
      </c>
      <c r="G1571">
        <f>IF($A1571="","",Tienda_1!C1571)</f>
        <v>87500</v>
      </c>
      <c r="H1571">
        <f>IF($A1571="","",Tienda_1!D1571)</f>
        <v>4900</v>
      </c>
      <c r="I1571">
        <f>IF($A1571="","",Tienda_1!H1571)</f>
        <v>4</v>
      </c>
      <c r="J1571">
        <f>IF($A1571="",0,IF(AND(OR('Cuadro-de-mando'!$B$4="(Todas)",'Cuadro-de-mando'!$B$4=$A1571),OR('Cuadro-de-mando'!$E$4="(Todas)",'Cuadro-de-mando'!$E$4=$B1571),OR('Cuadro-de-mando'!$H$4="(Todas)",'Cuadro-de-mando'!$H$4=$C1571),OR('Cuadro-de-mando'!$K$4="(Todas)",'Cuadro-de-mando'!$K$4=$E1571),OR('Cuadro-de-mando'!$N$4="(Todos)",'Cuadro-de-mando'!$N$4=$F1571)),1,0))</f>
        <v>1</v>
      </c>
    </row>
    <row r="1572" spans="1:10" x14ac:dyDescent="0.25">
      <c r="A1572" t="str">
        <f>IF(Tienda_1!$A1572="","","Tienda 1")</f>
        <v>Tienda 1</v>
      </c>
      <c r="B1572" t="str">
        <f>IF($A1572="","",Tienda_1!B1572)</f>
        <v>Electrónicos</v>
      </c>
      <c r="C1572" t="str">
        <f>IF($A1572="","",Tienda_1!G1572)</f>
        <v>Bogotá</v>
      </c>
      <c r="D1572" t="str">
        <f>IF($A1572="","",Tienda_1!F1572)</f>
        <v>Beatriz Morales</v>
      </c>
      <c r="E1572" t="str">
        <f>IF($A1572="","",Tienda_1!I1572)</f>
        <v>Tarjeta de crédito</v>
      </c>
      <c r="F1572">
        <f>IF($A1572="","",VALUE(RIGHT(Tienda_1!E1572,4)))</f>
        <v>2020</v>
      </c>
      <c r="G1572">
        <f>IF($A1572="","",Tienda_1!C1572)</f>
        <v>215500</v>
      </c>
      <c r="H1572">
        <f>IF($A1572="","",Tienda_1!D1572)</f>
        <v>9700</v>
      </c>
      <c r="I1572">
        <f>IF($A1572="","",Tienda_1!H1572)</f>
        <v>5</v>
      </c>
      <c r="J1572">
        <f>IF($A1572="",0,IF(AND(OR('Cuadro-de-mando'!$B$4="(Todas)",'Cuadro-de-mando'!$B$4=$A1572),OR('Cuadro-de-mando'!$E$4="(Todas)",'Cuadro-de-mando'!$E$4=$B1572),OR('Cuadro-de-mando'!$H$4="(Todas)",'Cuadro-de-mando'!$H$4=$C1572),OR('Cuadro-de-mando'!$K$4="(Todas)",'Cuadro-de-mando'!$K$4=$E1572),OR('Cuadro-de-mando'!$N$4="(Todos)",'Cuadro-de-mando'!$N$4=$F1572)),1,0))</f>
        <v>1</v>
      </c>
    </row>
    <row r="1573" spans="1:10" x14ac:dyDescent="0.25">
      <c r="A1573" t="str">
        <f>IF(Tienda_1!$A1573="","","Tienda 1")</f>
        <v>Tienda 1</v>
      </c>
      <c r="B1573" t="str">
        <f>IF($A1573="","",Tienda_1!B1573)</f>
        <v>Muebles</v>
      </c>
      <c r="C1573" t="str">
        <f>IF($A1573="","",Tienda_1!G1573)</f>
        <v>Bogotá</v>
      </c>
      <c r="D1573" t="str">
        <f>IF($A1573="","",Tienda_1!F1573)</f>
        <v>Lucas Olivera</v>
      </c>
      <c r="E1573" t="str">
        <f>IF($A1573="","",Tienda_1!I1573)</f>
        <v>Tarjeta de crédito</v>
      </c>
      <c r="F1573">
        <f>IF($A1573="","",VALUE(RIGHT(Tienda_1!E1573,4)))</f>
        <v>2022</v>
      </c>
      <c r="G1573">
        <f>IF($A1573="","",Tienda_1!C1573)</f>
        <v>319800</v>
      </c>
      <c r="H1573">
        <f>IF($A1573="","",Tienda_1!D1573)</f>
        <v>15200</v>
      </c>
      <c r="I1573">
        <f>IF($A1573="","",Tienda_1!H1573)</f>
        <v>5</v>
      </c>
      <c r="J1573">
        <f>IF($A1573="",0,IF(AND(OR('Cuadro-de-mando'!$B$4="(Todas)",'Cuadro-de-mando'!$B$4=$A1573),OR('Cuadro-de-mando'!$E$4="(Todas)",'Cuadro-de-mando'!$E$4=$B1573),OR('Cuadro-de-mando'!$H$4="(Todas)",'Cuadro-de-mando'!$H$4=$C1573),OR('Cuadro-de-mando'!$K$4="(Todas)",'Cuadro-de-mando'!$K$4=$E1573),OR('Cuadro-de-mando'!$N$4="(Todos)",'Cuadro-de-mando'!$N$4=$F1573)),1,0))</f>
        <v>1</v>
      </c>
    </row>
    <row r="1574" spans="1:10" x14ac:dyDescent="0.25">
      <c r="A1574" t="str">
        <f>IF(Tienda_1!$A1574="","","Tienda 1")</f>
        <v>Tienda 1</v>
      </c>
      <c r="B1574" t="str">
        <f>IF($A1574="","",Tienda_1!B1574)</f>
        <v>Libros</v>
      </c>
      <c r="C1574" t="str">
        <f>IF($A1574="","",Tienda_1!G1574)</f>
        <v>Pereira</v>
      </c>
      <c r="D1574" t="str">
        <f>IF($A1574="","",Tienda_1!F1574)</f>
        <v>Camila Rivera</v>
      </c>
      <c r="E1574" t="str">
        <f>IF($A1574="","",Tienda_1!I1574)</f>
        <v>Tarjeta de crédito</v>
      </c>
      <c r="F1574">
        <f>IF($A1574="","",VALUE(RIGHT(Tienda_1!E1574,4)))</f>
        <v>2020</v>
      </c>
      <c r="G1574">
        <f>IF($A1574="","",Tienda_1!C1574)</f>
        <v>44800</v>
      </c>
      <c r="H1574">
        <f>IF($A1574="","",Tienda_1!D1574)</f>
        <v>7200</v>
      </c>
      <c r="I1574">
        <f>IF($A1574="","",Tienda_1!H1574)</f>
        <v>5</v>
      </c>
      <c r="J1574">
        <f>IF($A1574="",0,IF(AND(OR('Cuadro-de-mando'!$B$4="(Todas)",'Cuadro-de-mando'!$B$4=$A1574),OR('Cuadro-de-mando'!$E$4="(Todas)",'Cuadro-de-mando'!$E$4=$B1574),OR('Cuadro-de-mando'!$H$4="(Todas)",'Cuadro-de-mando'!$H$4=$C1574),OR('Cuadro-de-mando'!$K$4="(Todas)",'Cuadro-de-mando'!$K$4=$E1574),OR('Cuadro-de-mando'!$N$4="(Todos)",'Cuadro-de-mando'!$N$4=$F1574)),1,0))</f>
        <v>1</v>
      </c>
    </row>
    <row r="1575" spans="1:10" x14ac:dyDescent="0.25">
      <c r="A1575" t="str">
        <f>IF(Tienda_1!$A1575="","","Tienda 1")</f>
        <v>Tienda 1</v>
      </c>
      <c r="B1575" t="str">
        <f>IF($A1575="","",Tienda_1!B1575)</f>
        <v>Muebles</v>
      </c>
      <c r="C1575" t="str">
        <f>IF($A1575="","",Tienda_1!G1575)</f>
        <v>Bogotá</v>
      </c>
      <c r="D1575" t="str">
        <f>IF($A1575="","",Tienda_1!F1575)</f>
        <v>Beatriz Morales</v>
      </c>
      <c r="E1575" t="str">
        <f>IF($A1575="","",Tienda_1!I1575)</f>
        <v>Nequi</v>
      </c>
      <c r="F1575">
        <f>IF($A1575="","",VALUE(RIGHT(Tienda_1!E1575,4)))</f>
        <v>2020</v>
      </c>
      <c r="G1575">
        <f>IF($A1575="","",Tienda_1!C1575)</f>
        <v>267500</v>
      </c>
      <c r="H1575">
        <f>IF($A1575="","",Tienda_1!D1575)</f>
        <v>14600</v>
      </c>
      <c r="I1575">
        <f>IF($A1575="","",Tienda_1!H1575)</f>
        <v>5</v>
      </c>
      <c r="J1575">
        <f>IF($A1575="",0,IF(AND(OR('Cuadro-de-mando'!$B$4="(Todas)",'Cuadro-de-mando'!$B$4=$A1575),OR('Cuadro-de-mando'!$E$4="(Todas)",'Cuadro-de-mando'!$E$4=$B1575),OR('Cuadro-de-mando'!$H$4="(Todas)",'Cuadro-de-mando'!$H$4=$C1575),OR('Cuadro-de-mando'!$K$4="(Todas)",'Cuadro-de-mando'!$K$4=$E1575),OR('Cuadro-de-mando'!$N$4="(Todos)",'Cuadro-de-mando'!$N$4=$F1575)),1,0))</f>
        <v>1</v>
      </c>
    </row>
    <row r="1576" spans="1:10" x14ac:dyDescent="0.25">
      <c r="A1576" t="str">
        <f>IF(Tienda_1!$A1576="","","Tienda 1")</f>
        <v>Tienda 1</v>
      </c>
      <c r="B1576" t="str">
        <f>IF($A1576="","",Tienda_1!B1576)</f>
        <v>Electrodomésticos</v>
      </c>
      <c r="C1576" t="str">
        <f>IF($A1576="","",Tienda_1!G1576)</f>
        <v>Medellín</v>
      </c>
      <c r="D1576" t="str">
        <f>IF($A1576="","",Tienda_1!F1576)</f>
        <v>Felipe Santos</v>
      </c>
      <c r="E1576" t="str">
        <f>IF($A1576="","",Tienda_1!I1576)</f>
        <v>Tarjeta de crédito</v>
      </c>
      <c r="F1576">
        <f>IF($A1576="","",VALUE(RIGHT(Tienda_1!E1576,4)))</f>
        <v>2020</v>
      </c>
      <c r="G1576">
        <f>IF($A1576="","",Tienda_1!C1576)</f>
        <v>1544800</v>
      </c>
      <c r="H1576">
        <f>IF($A1576="","",Tienda_1!D1576)</f>
        <v>82900</v>
      </c>
      <c r="I1576">
        <f>IF($A1576="","",Tienda_1!H1576)</f>
        <v>4</v>
      </c>
      <c r="J1576">
        <f>IF($A1576="",0,IF(AND(OR('Cuadro-de-mando'!$B$4="(Todas)",'Cuadro-de-mando'!$B$4=$A1576),OR('Cuadro-de-mando'!$E$4="(Todas)",'Cuadro-de-mando'!$E$4=$B1576),OR('Cuadro-de-mando'!$H$4="(Todas)",'Cuadro-de-mando'!$H$4=$C1576),OR('Cuadro-de-mando'!$K$4="(Todas)",'Cuadro-de-mando'!$K$4=$E1576),OR('Cuadro-de-mando'!$N$4="(Todos)",'Cuadro-de-mando'!$N$4=$F1576)),1,0))</f>
        <v>1</v>
      </c>
    </row>
    <row r="1577" spans="1:10" x14ac:dyDescent="0.25">
      <c r="A1577" t="str">
        <f>IF(Tienda_1!$A1577="","","Tienda 1")</f>
        <v>Tienda 1</v>
      </c>
      <c r="B1577" t="str">
        <f>IF($A1577="","",Tienda_1!B1577)</f>
        <v>Electrodomésticos</v>
      </c>
      <c r="C1577" t="str">
        <f>IF($A1577="","",Tienda_1!G1577)</f>
        <v>Bogotá</v>
      </c>
      <c r="D1577" t="str">
        <f>IF($A1577="","",Tienda_1!F1577)</f>
        <v>Mariana Herrera</v>
      </c>
      <c r="E1577" t="str">
        <f>IF($A1577="","",Tienda_1!I1577)</f>
        <v>Nequi</v>
      </c>
      <c r="F1577">
        <f>IF($A1577="","",VALUE(RIGHT(Tienda_1!E1577,4)))</f>
        <v>2020</v>
      </c>
      <c r="G1577">
        <f>IF($A1577="","",Tienda_1!C1577)</f>
        <v>801700</v>
      </c>
      <c r="H1577">
        <f>IF($A1577="","",Tienda_1!D1577)</f>
        <v>43100</v>
      </c>
      <c r="I1577">
        <f>IF($A1577="","",Tienda_1!H1577)</f>
        <v>3</v>
      </c>
      <c r="J1577">
        <f>IF($A1577="",0,IF(AND(OR('Cuadro-de-mando'!$B$4="(Todas)",'Cuadro-de-mando'!$B$4=$A1577),OR('Cuadro-de-mando'!$E$4="(Todas)",'Cuadro-de-mando'!$E$4=$B1577),OR('Cuadro-de-mando'!$H$4="(Todas)",'Cuadro-de-mando'!$H$4=$C1577),OR('Cuadro-de-mando'!$K$4="(Todas)",'Cuadro-de-mando'!$K$4=$E1577),OR('Cuadro-de-mando'!$N$4="(Todos)",'Cuadro-de-mando'!$N$4=$F1577)),1,0))</f>
        <v>1</v>
      </c>
    </row>
    <row r="1578" spans="1:10" x14ac:dyDescent="0.25">
      <c r="A1578" t="str">
        <f>IF(Tienda_1!$A1578="","","Tienda 1")</f>
        <v>Tienda 1</v>
      </c>
      <c r="B1578" t="str">
        <f>IF($A1578="","",Tienda_1!B1578)</f>
        <v>Electrónicos</v>
      </c>
      <c r="C1578" t="str">
        <f>IF($A1578="","",Tienda_1!G1578)</f>
        <v>Bogotá</v>
      </c>
      <c r="D1578" t="str">
        <f>IF($A1578="","",Tienda_1!F1578)</f>
        <v>Blanca Ramirez</v>
      </c>
      <c r="E1578" t="str">
        <f>IF($A1578="","",Tienda_1!I1578)</f>
        <v>Cupón</v>
      </c>
      <c r="F1578">
        <f>IF($A1578="","",VALUE(RIGHT(Tienda_1!E1578,4)))</f>
        <v>2021</v>
      </c>
      <c r="G1578">
        <f>IF($A1578="","",Tienda_1!C1578)</f>
        <v>121700</v>
      </c>
      <c r="H1578">
        <f>IF($A1578="","",Tienda_1!D1578)</f>
        <v>4700</v>
      </c>
      <c r="I1578">
        <f>IF($A1578="","",Tienda_1!H1578)</f>
        <v>5</v>
      </c>
      <c r="J1578">
        <f>IF($A1578="",0,IF(AND(OR('Cuadro-de-mando'!$B$4="(Todas)",'Cuadro-de-mando'!$B$4=$A1578),OR('Cuadro-de-mando'!$E$4="(Todas)",'Cuadro-de-mando'!$E$4=$B1578),OR('Cuadro-de-mando'!$H$4="(Todas)",'Cuadro-de-mando'!$H$4=$C1578),OR('Cuadro-de-mando'!$K$4="(Todas)",'Cuadro-de-mando'!$K$4=$E1578),OR('Cuadro-de-mando'!$N$4="(Todos)",'Cuadro-de-mando'!$N$4=$F1578)),1,0))</f>
        <v>1</v>
      </c>
    </row>
    <row r="1579" spans="1:10" x14ac:dyDescent="0.25">
      <c r="A1579" t="str">
        <f>IF(Tienda_1!$A1579="","","Tienda 1")</f>
        <v>Tienda 1</v>
      </c>
      <c r="B1579" t="str">
        <f>IF($A1579="","",Tienda_1!B1579)</f>
        <v>Juguetes</v>
      </c>
      <c r="C1579" t="str">
        <f>IF($A1579="","",Tienda_1!G1579)</f>
        <v>Pereira</v>
      </c>
      <c r="D1579" t="str">
        <f>IF($A1579="","",Tienda_1!F1579)</f>
        <v>Ángel Rodriguez</v>
      </c>
      <c r="E1579" t="str">
        <f>IF($A1579="","",Tienda_1!I1579)</f>
        <v>Tarjeta de crédito</v>
      </c>
      <c r="F1579">
        <f>IF($A1579="","",VALUE(RIGHT(Tienda_1!E1579,4)))</f>
        <v>2020</v>
      </c>
      <c r="G1579">
        <f>IF($A1579="","",Tienda_1!C1579)</f>
        <v>30000</v>
      </c>
      <c r="H1579">
        <f>IF($A1579="","",Tienda_1!D1579)</f>
        <v>2600</v>
      </c>
      <c r="I1579">
        <f>IF($A1579="","",Tienda_1!H1579)</f>
        <v>5</v>
      </c>
      <c r="J1579">
        <f>IF($A1579="",0,IF(AND(OR('Cuadro-de-mando'!$B$4="(Todas)",'Cuadro-de-mando'!$B$4=$A1579),OR('Cuadro-de-mando'!$E$4="(Todas)",'Cuadro-de-mando'!$E$4=$B1579),OR('Cuadro-de-mando'!$H$4="(Todas)",'Cuadro-de-mando'!$H$4=$C1579),OR('Cuadro-de-mando'!$K$4="(Todas)",'Cuadro-de-mando'!$K$4=$E1579),OR('Cuadro-de-mando'!$N$4="(Todos)",'Cuadro-de-mando'!$N$4=$F1579)),1,0))</f>
        <v>1</v>
      </c>
    </row>
    <row r="1580" spans="1:10" x14ac:dyDescent="0.25">
      <c r="A1580" t="str">
        <f>IF(Tienda_1!$A1580="","","Tienda 1")</f>
        <v>Tienda 1</v>
      </c>
      <c r="B1580" t="str">
        <f>IF($A1580="","",Tienda_1!B1580)</f>
        <v>Muebles</v>
      </c>
      <c r="C1580" t="str">
        <f>IF($A1580="","",Tienda_1!G1580)</f>
        <v>Bogotá</v>
      </c>
      <c r="D1580" t="str">
        <f>IF($A1580="","",Tienda_1!F1580)</f>
        <v>Blanca Ramirez</v>
      </c>
      <c r="E1580" t="str">
        <f>IF($A1580="","",Tienda_1!I1580)</f>
        <v>Tarjeta de crédito</v>
      </c>
      <c r="F1580">
        <f>IF($A1580="","",VALUE(RIGHT(Tienda_1!E1580,4)))</f>
        <v>2022</v>
      </c>
      <c r="G1580">
        <f>IF($A1580="","",Tienda_1!C1580)</f>
        <v>462000</v>
      </c>
      <c r="H1580">
        <f>IF($A1580="","",Tienda_1!D1580)</f>
        <v>22800</v>
      </c>
      <c r="I1580">
        <f>IF($A1580="","",Tienda_1!H1580)</f>
        <v>5</v>
      </c>
      <c r="J1580">
        <f>IF($A1580="",0,IF(AND(OR('Cuadro-de-mando'!$B$4="(Todas)",'Cuadro-de-mando'!$B$4=$A1580),OR('Cuadro-de-mando'!$E$4="(Todas)",'Cuadro-de-mando'!$E$4=$B1580),OR('Cuadro-de-mando'!$H$4="(Todas)",'Cuadro-de-mando'!$H$4=$C1580),OR('Cuadro-de-mando'!$K$4="(Todas)",'Cuadro-de-mando'!$K$4=$E1580),OR('Cuadro-de-mando'!$N$4="(Todos)",'Cuadro-de-mando'!$N$4=$F1580)),1,0))</f>
        <v>1</v>
      </c>
    </row>
    <row r="1581" spans="1:10" x14ac:dyDescent="0.25">
      <c r="A1581" t="str">
        <f>IF(Tienda_1!$A1581="","","Tienda 1")</f>
        <v>Tienda 1</v>
      </c>
      <c r="B1581" t="str">
        <f>IF($A1581="","",Tienda_1!B1581)</f>
        <v>Muebles</v>
      </c>
      <c r="C1581" t="str">
        <f>IF($A1581="","",Tienda_1!G1581)</f>
        <v>Bogotá</v>
      </c>
      <c r="D1581" t="str">
        <f>IF($A1581="","",Tienda_1!F1581)</f>
        <v>Izabela de León</v>
      </c>
      <c r="E1581" t="str">
        <f>IF($A1581="","",Tienda_1!I1581)</f>
        <v>Tarjeta de crédito</v>
      </c>
      <c r="F1581">
        <f>IF($A1581="","",VALUE(RIGHT(Tienda_1!E1581,4)))</f>
        <v>2020</v>
      </c>
      <c r="G1581">
        <f>IF($A1581="","",Tienda_1!C1581)</f>
        <v>324300</v>
      </c>
      <c r="H1581">
        <f>IF($A1581="","",Tienda_1!D1581)</f>
        <v>15500</v>
      </c>
      <c r="I1581">
        <f>IF($A1581="","",Tienda_1!H1581)</f>
        <v>5</v>
      </c>
      <c r="J1581">
        <f>IF($A1581="",0,IF(AND(OR('Cuadro-de-mando'!$B$4="(Todas)",'Cuadro-de-mando'!$B$4=$A1581),OR('Cuadro-de-mando'!$E$4="(Todas)",'Cuadro-de-mando'!$E$4=$B1581),OR('Cuadro-de-mando'!$H$4="(Todas)",'Cuadro-de-mando'!$H$4=$C1581),OR('Cuadro-de-mando'!$K$4="(Todas)",'Cuadro-de-mando'!$K$4=$E1581),OR('Cuadro-de-mando'!$N$4="(Todos)",'Cuadro-de-mando'!$N$4=$F1581)),1,0))</f>
        <v>1</v>
      </c>
    </row>
    <row r="1582" spans="1:10" x14ac:dyDescent="0.25">
      <c r="A1582" t="str">
        <f>IF(Tienda_1!$A1582="","","Tienda 1")</f>
        <v>Tienda 1</v>
      </c>
      <c r="B1582" t="str">
        <f>IF($A1582="","",Tienda_1!B1582)</f>
        <v>Electrónicos</v>
      </c>
      <c r="C1582" t="str">
        <f>IF($A1582="","",Tienda_1!G1582)</f>
        <v>Barranquilla</v>
      </c>
      <c r="D1582" t="str">
        <f>IF($A1582="","",Tienda_1!F1582)</f>
        <v>Blanca Ramirez</v>
      </c>
      <c r="E1582" t="str">
        <f>IF($A1582="","",Tienda_1!I1582)</f>
        <v>Tarjeta de crédito</v>
      </c>
      <c r="F1582">
        <f>IF($A1582="","",VALUE(RIGHT(Tienda_1!E1582,4)))</f>
        <v>2021</v>
      </c>
      <c r="G1582">
        <f>IF($A1582="","",Tienda_1!C1582)</f>
        <v>1415100</v>
      </c>
      <c r="H1582">
        <f>IF($A1582="","",Tienda_1!D1582)</f>
        <v>75700</v>
      </c>
      <c r="I1582">
        <f>IF($A1582="","",Tienda_1!H1582)</f>
        <v>4</v>
      </c>
      <c r="J1582">
        <f>IF($A1582="",0,IF(AND(OR('Cuadro-de-mando'!$B$4="(Todas)",'Cuadro-de-mando'!$B$4=$A1582),OR('Cuadro-de-mando'!$E$4="(Todas)",'Cuadro-de-mando'!$E$4=$B1582),OR('Cuadro-de-mando'!$H$4="(Todas)",'Cuadro-de-mando'!$H$4=$C1582),OR('Cuadro-de-mando'!$K$4="(Todas)",'Cuadro-de-mando'!$K$4=$E1582),OR('Cuadro-de-mando'!$N$4="(Todos)",'Cuadro-de-mando'!$N$4=$F1582)),1,0))</f>
        <v>1</v>
      </c>
    </row>
    <row r="1583" spans="1:10" x14ac:dyDescent="0.25">
      <c r="A1583" t="str">
        <f>IF(Tienda_1!$A1583="","","Tienda 1")</f>
        <v>Tienda 1</v>
      </c>
      <c r="B1583" t="str">
        <f>IF($A1583="","",Tienda_1!B1583)</f>
        <v>Instrumentos musicales</v>
      </c>
      <c r="C1583" t="str">
        <f>IF($A1583="","",Tienda_1!G1583)</f>
        <v>Cali</v>
      </c>
      <c r="D1583" t="str">
        <f>IF($A1583="","",Tienda_1!F1583)</f>
        <v>Lucas Olivera</v>
      </c>
      <c r="E1583" t="str">
        <f>IF($A1583="","",Tienda_1!I1583)</f>
        <v>Tarjeta de crédito</v>
      </c>
      <c r="F1583">
        <f>IF($A1583="","",VALUE(RIGHT(Tienda_1!E1583,4)))</f>
        <v>2022</v>
      </c>
      <c r="G1583">
        <f>IF($A1583="","",Tienda_1!C1583)</f>
        <v>79800</v>
      </c>
      <c r="H1583">
        <f>IF($A1583="","",Tienda_1!D1583)</f>
        <v>4500</v>
      </c>
      <c r="I1583">
        <f>IF($A1583="","",Tienda_1!H1583)</f>
        <v>5</v>
      </c>
      <c r="J1583">
        <f>IF($A1583="",0,IF(AND(OR('Cuadro-de-mando'!$B$4="(Todas)",'Cuadro-de-mando'!$B$4=$A1583),OR('Cuadro-de-mando'!$E$4="(Todas)",'Cuadro-de-mando'!$E$4=$B1583),OR('Cuadro-de-mando'!$H$4="(Todas)",'Cuadro-de-mando'!$H$4=$C1583),OR('Cuadro-de-mando'!$K$4="(Todas)",'Cuadro-de-mando'!$K$4=$E1583),OR('Cuadro-de-mando'!$N$4="(Todos)",'Cuadro-de-mando'!$N$4=$F1583)),1,0))</f>
        <v>1</v>
      </c>
    </row>
    <row r="1584" spans="1:10" x14ac:dyDescent="0.25">
      <c r="A1584" t="str">
        <f>IF(Tienda_1!$A1584="","","Tienda 1")</f>
        <v>Tienda 1</v>
      </c>
      <c r="B1584" t="str">
        <f>IF($A1584="","",Tienda_1!B1584)</f>
        <v>Electrónicos</v>
      </c>
      <c r="C1584" t="str">
        <f>IF($A1584="","",Tienda_1!G1584)</f>
        <v>Cali</v>
      </c>
      <c r="D1584" t="str">
        <f>IF($A1584="","",Tienda_1!F1584)</f>
        <v>Maria Alfonso</v>
      </c>
      <c r="E1584" t="str">
        <f>IF($A1584="","",Tienda_1!I1584)</f>
        <v>Tarjeta de crédito</v>
      </c>
      <c r="F1584">
        <f>IF($A1584="","",VALUE(RIGHT(Tienda_1!E1584,4)))</f>
        <v>2021</v>
      </c>
      <c r="G1584">
        <f>IF($A1584="","",Tienda_1!C1584)</f>
        <v>2193200</v>
      </c>
      <c r="H1584">
        <f>IF($A1584="","",Tienda_1!D1584)</f>
        <v>115000</v>
      </c>
      <c r="I1584">
        <f>IF($A1584="","",Tienda_1!H1584)</f>
        <v>2</v>
      </c>
      <c r="J1584">
        <f>IF($A1584="",0,IF(AND(OR('Cuadro-de-mando'!$B$4="(Todas)",'Cuadro-de-mando'!$B$4=$A1584),OR('Cuadro-de-mando'!$E$4="(Todas)",'Cuadro-de-mando'!$E$4=$B1584),OR('Cuadro-de-mando'!$H$4="(Todas)",'Cuadro-de-mando'!$H$4=$C1584),OR('Cuadro-de-mando'!$K$4="(Todas)",'Cuadro-de-mando'!$K$4=$E1584),OR('Cuadro-de-mando'!$N$4="(Todos)",'Cuadro-de-mando'!$N$4=$F1584)),1,0))</f>
        <v>1</v>
      </c>
    </row>
    <row r="1585" spans="1:10" x14ac:dyDescent="0.25">
      <c r="A1585" t="str">
        <f>IF(Tienda_1!$A1585="","","Tienda 1")</f>
        <v>Tienda 1</v>
      </c>
      <c r="B1585" t="str">
        <f>IF($A1585="","",Tienda_1!B1585)</f>
        <v>Instrumentos musicales</v>
      </c>
      <c r="C1585" t="str">
        <f>IF($A1585="","",Tienda_1!G1585)</f>
        <v>Bogotá</v>
      </c>
      <c r="D1585" t="str">
        <f>IF($A1585="","",Tienda_1!F1585)</f>
        <v>Rafael Acosta</v>
      </c>
      <c r="E1585" t="str">
        <f>IF($A1585="","",Tienda_1!I1585)</f>
        <v>Nequi</v>
      </c>
      <c r="F1585">
        <f>IF($A1585="","",VALUE(RIGHT(Tienda_1!E1585,4)))</f>
        <v>2023</v>
      </c>
      <c r="G1585">
        <f>IF($A1585="","",Tienda_1!C1585)</f>
        <v>262100</v>
      </c>
      <c r="H1585">
        <f>IF($A1585="","",Tienda_1!D1585)</f>
        <v>14600</v>
      </c>
      <c r="I1585">
        <f>IF($A1585="","",Tienda_1!H1585)</f>
        <v>5</v>
      </c>
      <c r="J1585">
        <f>IF($A1585="",0,IF(AND(OR('Cuadro-de-mando'!$B$4="(Todas)",'Cuadro-de-mando'!$B$4=$A1585),OR('Cuadro-de-mando'!$E$4="(Todas)",'Cuadro-de-mando'!$E$4=$B1585),OR('Cuadro-de-mando'!$H$4="(Todas)",'Cuadro-de-mando'!$H$4=$C1585),OR('Cuadro-de-mando'!$K$4="(Todas)",'Cuadro-de-mando'!$K$4=$E1585),OR('Cuadro-de-mando'!$N$4="(Todos)",'Cuadro-de-mando'!$N$4=$F1585)),1,0))</f>
        <v>1</v>
      </c>
    </row>
    <row r="1586" spans="1:10" x14ac:dyDescent="0.25">
      <c r="A1586" t="str">
        <f>IF(Tienda_1!$A1586="","","Tienda 1")</f>
        <v>Tienda 1</v>
      </c>
      <c r="B1586" t="str">
        <f>IF($A1586="","",Tienda_1!B1586)</f>
        <v>Electrodomésticos</v>
      </c>
      <c r="C1586" t="str">
        <f>IF($A1586="","",Tienda_1!G1586)</f>
        <v>Bogotá</v>
      </c>
      <c r="D1586" t="str">
        <f>IF($A1586="","",Tienda_1!F1586)</f>
        <v>Pedro Gomez</v>
      </c>
      <c r="E1586" t="str">
        <f>IF($A1586="","",Tienda_1!I1586)</f>
        <v>Tarjeta de crédito</v>
      </c>
      <c r="F1586">
        <f>IF($A1586="","",VALUE(RIGHT(Tienda_1!E1586,4)))</f>
        <v>2022</v>
      </c>
      <c r="G1586">
        <f>IF($A1586="","",Tienda_1!C1586)</f>
        <v>2420800</v>
      </c>
      <c r="H1586">
        <f>IF($A1586="","",Tienda_1!D1586)</f>
        <v>129600</v>
      </c>
      <c r="I1586">
        <f>IF($A1586="","",Tienda_1!H1586)</f>
        <v>5</v>
      </c>
      <c r="J1586">
        <f>IF($A1586="",0,IF(AND(OR('Cuadro-de-mando'!$B$4="(Todas)",'Cuadro-de-mando'!$B$4=$A1586),OR('Cuadro-de-mando'!$E$4="(Todas)",'Cuadro-de-mando'!$E$4=$B1586),OR('Cuadro-de-mando'!$H$4="(Todas)",'Cuadro-de-mando'!$H$4=$C1586),OR('Cuadro-de-mando'!$K$4="(Todas)",'Cuadro-de-mando'!$K$4=$E1586),OR('Cuadro-de-mando'!$N$4="(Todos)",'Cuadro-de-mando'!$N$4=$F1586)),1,0))</f>
        <v>1</v>
      </c>
    </row>
    <row r="1587" spans="1:10" x14ac:dyDescent="0.25">
      <c r="A1587" t="str">
        <f>IF(Tienda_1!$A1587="","","Tienda 1")</f>
        <v>Tienda 1</v>
      </c>
      <c r="B1587" t="str">
        <f>IF($A1587="","",Tienda_1!B1587)</f>
        <v>Juguetes</v>
      </c>
      <c r="C1587" t="str">
        <f>IF($A1587="","",Tienda_1!G1587)</f>
        <v>Bogotá</v>
      </c>
      <c r="D1587" t="str">
        <f>IF($A1587="","",Tienda_1!F1587)</f>
        <v>Izabela de León</v>
      </c>
      <c r="E1587" t="str">
        <f>IF($A1587="","",Tienda_1!I1587)</f>
        <v>Cupón</v>
      </c>
      <c r="F1587">
        <f>IF($A1587="","",VALUE(RIGHT(Tienda_1!E1587,4)))</f>
        <v>2022</v>
      </c>
      <c r="G1587">
        <f>IF($A1587="","",Tienda_1!C1587)</f>
        <v>36900</v>
      </c>
      <c r="H1587">
        <f>IF($A1587="","",Tienda_1!D1587)</f>
        <v>2600</v>
      </c>
      <c r="I1587">
        <f>IF($A1587="","",Tienda_1!H1587)</f>
        <v>4</v>
      </c>
      <c r="J1587">
        <f>IF($A1587="",0,IF(AND(OR('Cuadro-de-mando'!$B$4="(Todas)",'Cuadro-de-mando'!$B$4=$A1587),OR('Cuadro-de-mando'!$E$4="(Todas)",'Cuadro-de-mando'!$E$4=$B1587),OR('Cuadro-de-mando'!$H$4="(Todas)",'Cuadro-de-mando'!$H$4=$C1587),OR('Cuadro-de-mando'!$K$4="(Todas)",'Cuadro-de-mando'!$K$4=$E1587),OR('Cuadro-de-mando'!$N$4="(Todos)",'Cuadro-de-mando'!$N$4=$F1587)),1,0))</f>
        <v>1</v>
      </c>
    </row>
    <row r="1588" spans="1:10" x14ac:dyDescent="0.25">
      <c r="A1588" t="str">
        <f>IF(Tienda_1!$A1588="","","Tienda 1")</f>
        <v>Tienda 1</v>
      </c>
      <c r="B1588" t="str">
        <f>IF($A1588="","",Tienda_1!B1588)</f>
        <v>Deportes y diversión</v>
      </c>
      <c r="C1588" t="str">
        <f>IF($A1588="","",Tienda_1!G1588)</f>
        <v>Pereira</v>
      </c>
      <c r="D1588" t="str">
        <f>IF($A1588="","",Tienda_1!F1588)</f>
        <v>Mariana Herrera</v>
      </c>
      <c r="E1588" t="str">
        <f>IF($A1588="","",Tienda_1!I1588)</f>
        <v>Tarjeta de crédito</v>
      </c>
      <c r="F1588">
        <f>IF($A1588="","",VALUE(RIGHT(Tienda_1!E1588,4)))</f>
        <v>2020</v>
      </c>
      <c r="G1588">
        <f>IF($A1588="","",Tienda_1!C1588)</f>
        <v>521000</v>
      </c>
      <c r="H1588">
        <f>IF($A1588="","",Tienda_1!D1588)</f>
        <v>25900</v>
      </c>
      <c r="I1588">
        <f>IF($A1588="","",Tienda_1!H1588)</f>
        <v>5</v>
      </c>
      <c r="J1588">
        <f>IF($A1588="",0,IF(AND(OR('Cuadro-de-mando'!$B$4="(Todas)",'Cuadro-de-mando'!$B$4=$A1588),OR('Cuadro-de-mando'!$E$4="(Todas)",'Cuadro-de-mando'!$E$4=$B1588),OR('Cuadro-de-mando'!$H$4="(Todas)",'Cuadro-de-mando'!$H$4=$C1588),OR('Cuadro-de-mando'!$K$4="(Todas)",'Cuadro-de-mando'!$K$4=$E1588),OR('Cuadro-de-mando'!$N$4="(Todos)",'Cuadro-de-mando'!$N$4=$F1588)),1,0))</f>
        <v>1</v>
      </c>
    </row>
    <row r="1589" spans="1:10" x14ac:dyDescent="0.25">
      <c r="A1589" t="str">
        <f>IF(Tienda_1!$A1589="","","Tienda 1")</f>
        <v>Tienda 1</v>
      </c>
      <c r="B1589" t="str">
        <f>IF($A1589="","",Tienda_1!B1589)</f>
        <v>Deportes y diversión</v>
      </c>
      <c r="C1589" t="str">
        <f>IF($A1589="","",Tienda_1!G1589)</f>
        <v>Medellín</v>
      </c>
      <c r="D1589" t="str">
        <f>IF($A1589="","",Tienda_1!F1589)</f>
        <v>Juan Fernandez</v>
      </c>
      <c r="E1589" t="str">
        <f>IF($A1589="","",Tienda_1!I1589)</f>
        <v>Tarjeta de crédito</v>
      </c>
      <c r="F1589">
        <f>IF($A1589="","",VALUE(RIGHT(Tienda_1!E1589,4)))</f>
        <v>2020</v>
      </c>
      <c r="G1589">
        <f>IF($A1589="","",Tienda_1!C1589)</f>
        <v>59200</v>
      </c>
      <c r="H1589">
        <f>IF($A1589="","",Tienda_1!D1589)</f>
        <v>1300</v>
      </c>
      <c r="I1589">
        <f>IF($A1589="","",Tienda_1!H1589)</f>
        <v>4</v>
      </c>
      <c r="J1589">
        <f>IF($A1589="",0,IF(AND(OR('Cuadro-de-mando'!$B$4="(Todas)",'Cuadro-de-mando'!$B$4=$A1589),OR('Cuadro-de-mando'!$E$4="(Todas)",'Cuadro-de-mando'!$E$4=$B1589),OR('Cuadro-de-mando'!$H$4="(Todas)",'Cuadro-de-mando'!$H$4=$C1589),OR('Cuadro-de-mando'!$K$4="(Todas)",'Cuadro-de-mando'!$K$4=$E1589),OR('Cuadro-de-mando'!$N$4="(Todos)",'Cuadro-de-mando'!$N$4=$F1589)),1,0))</f>
        <v>1</v>
      </c>
    </row>
    <row r="1590" spans="1:10" x14ac:dyDescent="0.25">
      <c r="A1590" t="str">
        <f>IF(Tienda_1!$A1590="","","Tienda 1")</f>
        <v>Tienda 1</v>
      </c>
      <c r="B1590" t="str">
        <f>IF($A1590="","",Tienda_1!B1590)</f>
        <v>Electrodomésticos</v>
      </c>
      <c r="C1590" t="str">
        <f>IF($A1590="","",Tienda_1!G1590)</f>
        <v>Medellín</v>
      </c>
      <c r="D1590" t="str">
        <f>IF($A1590="","",Tienda_1!F1590)</f>
        <v>Blanca Ramirez</v>
      </c>
      <c r="E1590" t="str">
        <f>IF($A1590="","",Tienda_1!I1590)</f>
        <v>Tarjeta de crédito</v>
      </c>
      <c r="F1590">
        <f>IF($A1590="","",VALUE(RIGHT(Tienda_1!E1590,4)))</f>
        <v>2021</v>
      </c>
      <c r="G1590">
        <f>IF($A1590="","",Tienda_1!C1590)</f>
        <v>1107000</v>
      </c>
      <c r="H1590">
        <f>IF($A1590="","",Tienda_1!D1590)</f>
        <v>57100</v>
      </c>
      <c r="I1590">
        <f>IF($A1590="","",Tienda_1!H1590)</f>
        <v>5</v>
      </c>
      <c r="J1590">
        <f>IF($A1590="",0,IF(AND(OR('Cuadro-de-mando'!$B$4="(Todas)",'Cuadro-de-mando'!$B$4=$A1590),OR('Cuadro-de-mando'!$E$4="(Todas)",'Cuadro-de-mando'!$E$4=$B1590),OR('Cuadro-de-mando'!$H$4="(Todas)",'Cuadro-de-mando'!$H$4=$C1590),OR('Cuadro-de-mando'!$K$4="(Todas)",'Cuadro-de-mando'!$K$4=$E1590),OR('Cuadro-de-mando'!$N$4="(Todos)",'Cuadro-de-mando'!$N$4=$F1590)),1,0))</f>
        <v>1</v>
      </c>
    </row>
    <row r="1591" spans="1:10" x14ac:dyDescent="0.25">
      <c r="A1591" t="str">
        <f>IF(Tienda_1!$A1591="","","Tienda 1")</f>
        <v>Tienda 1</v>
      </c>
      <c r="B1591" t="str">
        <f>IF($A1591="","",Tienda_1!B1591)</f>
        <v>Deportes y diversión</v>
      </c>
      <c r="C1591" t="str">
        <f>IF($A1591="","",Tienda_1!G1591)</f>
        <v>Bogotá</v>
      </c>
      <c r="D1591" t="str">
        <f>IF($A1591="","",Tienda_1!F1591)</f>
        <v>Maria Alfonso</v>
      </c>
      <c r="E1591" t="str">
        <f>IF($A1591="","",Tienda_1!I1591)</f>
        <v>Tarjeta de crédito</v>
      </c>
      <c r="F1591">
        <f>IF($A1591="","",VALUE(RIGHT(Tienda_1!E1591,4)))</f>
        <v>2021</v>
      </c>
      <c r="G1591">
        <f>IF($A1591="","",Tienda_1!C1591)</f>
        <v>34600</v>
      </c>
      <c r="H1591">
        <f>IF($A1591="","",Tienda_1!D1591)</f>
        <v>0</v>
      </c>
      <c r="I1591">
        <f>IF($A1591="","",Tienda_1!H1591)</f>
        <v>5</v>
      </c>
      <c r="J1591">
        <f>IF($A1591="",0,IF(AND(OR('Cuadro-de-mando'!$B$4="(Todas)",'Cuadro-de-mando'!$B$4=$A1591),OR('Cuadro-de-mando'!$E$4="(Todas)",'Cuadro-de-mando'!$E$4=$B1591),OR('Cuadro-de-mando'!$H$4="(Todas)",'Cuadro-de-mando'!$H$4=$C1591),OR('Cuadro-de-mando'!$K$4="(Todas)",'Cuadro-de-mando'!$K$4=$E1591),OR('Cuadro-de-mando'!$N$4="(Todos)",'Cuadro-de-mando'!$N$4=$F1591)),1,0))</f>
        <v>1</v>
      </c>
    </row>
    <row r="1592" spans="1:10" x14ac:dyDescent="0.25">
      <c r="A1592" t="str">
        <f>IF(Tienda_1!$A1592="","","Tienda 1")</f>
        <v>Tienda 1</v>
      </c>
      <c r="B1592" t="str">
        <f>IF($A1592="","",Tienda_1!B1592)</f>
        <v>Electrónicos</v>
      </c>
      <c r="C1592" t="str">
        <f>IF($A1592="","",Tienda_1!G1592)</f>
        <v>Bogotá</v>
      </c>
      <c r="D1592" t="str">
        <f>IF($A1592="","",Tienda_1!F1592)</f>
        <v>Santiago Silva</v>
      </c>
      <c r="E1592" t="str">
        <f>IF($A1592="","",Tienda_1!I1592)</f>
        <v>Tarjeta de crédito</v>
      </c>
      <c r="F1592">
        <f>IF($A1592="","",VALUE(RIGHT(Tienda_1!E1592,4)))</f>
        <v>2020</v>
      </c>
      <c r="G1592">
        <f>IF($A1592="","",Tienda_1!C1592)</f>
        <v>144800</v>
      </c>
      <c r="H1592">
        <f>IF($A1592="","",Tienda_1!D1592)</f>
        <v>8100</v>
      </c>
      <c r="I1592">
        <f>IF($A1592="","",Tienda_1!H1592)</f>
        <v>5</v>
      </c>
      <c r="J1592">
        <f>IF($A1592="",0,IF(AND(OR('Cuadro-de-mando'!$B$4="(Todas)",'Cuadro-de-mando'!$B$4=$A1592),OR('Cuadro-de-mando'!$E$4="(Todas)",'Cuadro-de-mando'!$E$4=$B1592),OR('Cuadro-de-mando'!$H$4="(Todas)",'Cuadro-de-mando'!$H$4=$C1592),OR('Cuadro-de-mando'!$K$4="(Todas)",'Cuadro-de-mando'!$K$4=$E1592),OR('Cuadro-de-mando'!$N$4="(Todos)",'Cuadro-de-mando'!$N$4=$F1592)),1,0))</f>
        <v>1</v>
      </c>
    </row>
    <row r="1593" spans="1:10" x14ac:dyDescent="0.25">
      <c r="A1593" t="str">
        <f>IF(Tienda_1!$A1593="","","Tienda 1")</f>
        <v>Tienda 1</v>
      </c>
      <c r="B1593" t="str">
        <f>IF($A1593="","",Tienda_1!B1593)</f>
        <v>Deportes y diversión</v>
      </c>
      <c r="C1593" t="str">
        <f>IF($A1593="","",Tienda_1!G1593)</f>
        <v>Cali</v>
      </c>
      <c r="D1593" t="str">
        <f>IF($A1593="","",Tienda_1!F1593)</f>
        <v>Pedro Gomez</v>
      </c>
      <c r="E1593" t="str">
        <f>IF($A1593="","",Tienda_1!I1593)</f>
        <v>Tarjeta de crédito</v>
      </c>
      <c r="F1593">
        <f>IF($A1593="","",VALUE(RIGHT(Tienda_1!E1593,4)))</f>
        <v>2022</v>
      </c>
      <c r="G1593">
        <f>IF($A1593="","",Tienda_1!C1593)</f>
        <v>25700</v>
      </c>
      <c r="H1593">
        <f>IF($A1593="","",Tienda_1!D1593)</f>
        <v>1600</v>
      </c>
      <c r="I1593">
        <f>IF($A1593="","",Tienda_1!H1593)</f>
        <v>5</v>
      </c>
      <c r="J1593">
        <f>IF($A1593="",0,IF(AND(OR('Cuadro-de-mando'!$B$4="(Todas)",'Cuadro-de-mando'!$B$4=$A1593),OR('Cuadro-de-mando'!$E$4="(Todas)",'Cuadro-de-mando'!$E$4=$B1593),OR('Cuadro-de-mando'!$H$4="(Todas)",'Cuadro-de-mando'!$H$4=$C1593),OR('Cuadro-de-mando'!$K$4="(Todas)",'Cuadro-de-mando'!$K$4=$E1593),OR('Cuadro-de-mando'!$N$4="(Todos)",'Cuadro-de-mando'!$N$4=$F1593)),1,0))</f>
        <v>1</v>
      </c>
    </row>
    <row r="1594" spans="1:10" x14ac:dyDescent="0.25">
      <c r="A1594" t="str">
        <f>IF(Tienda_1!$A1594="","","Tienda 1")</f>
        <v>Tienda 1</v>
      </c>
      <c r="B1594" t="str">
        <f>IF($A1594="","",Tienda_1!B1594)</f>
        <v>Libros</v>
      </c>
      <c r="C1594" t="str">
        <f>IF($A1594="","",Tienda_1!G1594)</f>
        <v>Bogotá</v>
      </c>
      <c r="D1594" t="str">
        <f>IF($A1594="","",Tienda_1!F1594)</f>
        <v>Juliana Costa</v>
      </c>
      <c r="E1594" t="str">
        <f>IF($A1594="","",Tienda_1!I1594)</f>
        <v>Tarjeta de crédito</v>
      </c>
      <c r="F1594">
        <f>IF($A1594="","",VALUE(RIGHT(Tienda_1!E1594,4)))</f>
        <v>2022</v>
      </c>
      <c r="G1594">
        <f>IF($A1594="","",Tienda_1!C1594)</f>
        <v>64700</v>
      </c>
      <c r="H1594">
        <f>IF($A1594="","",Tienda_1!D1594)</f>
        <v>1600</v>
      </c>
      <c r="I1594">
        <f>IF($A1594="","",Tienda_1!H1594)</f>
        <v>5</v>
      </c>
      <c r="J1594">
        <f>IF($A1594="",0,IF(AND(OR('Cuadro-de-mando'!$B$4="(Todas)",'Cuadro-de-mando'!$B$4=$A1594),OR('Cuadro-de-mando'!$E$4="(Todas)",'Cuadro-de-mando'!$E$4=$B1594),OR('Cuadro-de-mando'!$H$4="(Todas)",'Cuadro-de-mando'!$H$4=$C1594),OR('Cuadro-de-mando'!$K$4="(Todas)",'Cuadro-de-mando'!$K$4=$E1594),OR('Cuadro-de-mando'!$N$4="(Todos)",'Cuadro-de-mando'!$N$4=$F1594)),1,0))</f>
        <v>1</v>
      </c>
    </row>
    <row r="1595" spans="1:10" x14ac:dyDescent="0.25">
      <c r="A1595" t="str">
        <f>IF(Tienda_1!$A1595="","","Tienda 1")</f>
        <v>Tienda 1</v>
      </c>
      <c r="B1595" t="str">
        <f>IF($A1595="","",Tienda_1!B1595)</f>
        <v>Juguetes</v>
      </c>
      <c r="C1595" t="str">
        <f>IF($A1595="","",Tienda_1!G1595)</f>
        <v>Bogotá</v>
      </c>
      <c r="D1595" t="str">
        <f>IF($A1595="","",Tienda_1!F1595)</f>
        <v>Camila Rivera</v>
      </c>
      <c r="E1595" t="str">
        <f>IF($A1595="","",Tienda_1!I1595)</f>
        <v>Tarjeta de crédito</v>
      </c>
      <c r="F1595">
        <f>IF($A1595="","",VALUE(RIGHT(Tienda_1!E1595,4)))</f>
        <v>2022</v>
      </c>
      <c r="G1595">
        <f>IF($A1595="","",Tienda_1!C1595)</f>
        <v>25900</v>
      </c>
      <c r="H1595">
        <f>IF($A1595="","",Tienda_1!D1595)</f>
        <v>1800</v>
      </c>
      <c r="I1595">
        <f>IF($A1595="","",Tienda_1!H1595)</f>
        <v>5</v>
      </c>
      <c r="J1595">
        <f>IF($A1595="",0,IF(AND(OR('Cuadro-de-mando'!$B$4="(Todas)",'Cuadro-de-mando'!$B$4=$A1595),OR('Cuadro-de-mando'!$E$4="(Todas)",'Cuadro-de-mando'!$E$4=$B1595),OR('Cuadro-de-mando'!$H$4="(Todas)",'Cuadro-de-mando'!$H$4=$C1595),OR('Cuadro-de-mando'!$K$4="(Todas)",'Cuadro-de-mando'!$K$4=$E1595),OR('Cuadro-de-mando'!$N$4="(Todos)",'Cuadro-de-mando'!$N$4=$F1595)),1,0))</f>
        <v>1</v>
      </c>
    </row>
    <row r="1596" spans="1:10" x14ac:dyDescent="0.25">
      <c r="A1596" t="str">
        <f>IF(Tienda_1!$A1596="","","Tienda 1")</f>
        <v>Tienda 1</v>
      </c>
      <c r="B1596" t="str">
        <f>IF($A1596="","",Tienda_1!B1596)</f>
        <v>Instrumentos musicales</v>
      </c>
      <c r="C1596" t="str">
        <f>IF($A1596="","",Tienda_1!G1596)</f>
        <v>Bogotá</v>
      </c>
      <c r="D1596" t="str">
        <f>IF($A1596="","",Tienda_1!F1596)</f>
        <v>Santiago Silva</v>
      </c>
      <c r="E1596" t="str">
        <f>IF($A1596="","",Tienda_1!I1596)</f>
        <v>Tarjeta de crédito</v>
      </c>
      <c r="F1596">
        <f>IF($A1596="","",VALUE(RIGHT(Tienda_1!E1596,4)))</f>
        <v>2022</v>
      </c>
      <c r="G1596">
        <f>IF($A1596="","",Tienda_1!C1596)</f>
        <v>94400</v>
      </c>
      <c r="H1596">
        <f>IF($A1596="","",Tienda_1!D1596)</f>
        <v>3200</v>
      </c>
      <c r="I1596">
        <f>IF($A1596="","",Tienda_1!H1596)</f>
        <v>5</v>
      </c>
      <c r="J1596">
        <f>IF($A1596="",0,IF(AND(OR('Cuadro-de-mando'!$B$4="(Todas)",'Cuadro-de-mando'!$B$4=$A1596),OR('Cuadro-de-mando'!$E$4="(Todas)",'Cuadro-de-mando'!$E$4=$B1596),OR('Cuadro-de-mando'!$H$4="(Todas)",'Cuadro-de-mando'!$H$4=$C1596),OR('Cuadro-de-mando'!$K$4="(Todas)",'Cuadro-de-mando'!$K$4=$E1596),OR('Cuadro-de-mando'!$N$4="(Todos)",'Cuadro-de-mando'!$N$4=$F1596)),1,0))</f>
        <v>1</v>
      </c>
    </row>
    <row r="1597" spans="1:10" x14ac:dyDescent="0.25">
      <c r="A1597" t="str">
        <f>IF(Tienda_1!$A1597="","","Tienda 1")</f>
        <v>Tienda 1</v>
      </c>
      <c r="B1597" t="str">
        <f>IF($A1597="","",Tienda_1!B1597)</f>
        <v>Electrodomésticos</v>
      </c>
      <c r="C1597" t="str">
        <f>IF($A1597="","",Tienda_1!G1597)</f>
        <v>Medellín</v>
      </c>
      <c r="D1597" t="str">
        <f>IF($A1597="","",Tienda_1!F1597)</f>
        <v>Mariana Herrera</v>
      </c>
      <c r="E1597" t="str">
        <f>IF($A1597="","",Tienda_1!I1597)</f>
        <v>Tarjeta de crédito</v>
      </c>
      <c r="F1597">
        <f>IF($A1597="","",VALUE(RIGHT(Tienda_1!E1597,4)))</f>
        <v>2022</v>
      </c>
      <c r="G1597">
        <f>IF($A1597="","",Tienda_1!C1597)</f>
        <v>452900</v>
      </c>
      <c r="H1597">
        <f>IF($A1597="","",Tienda_1!D1597)</f>
        <v>22300</v>
      </c>
      <c r="I1597">
        <f>IF($A1597="","",Tienda_1!H1597)</f>
        <v>2</v>
      </c>
      <c r="J1597">
        <f>IF($A1597="",0,IF(AND(OR('Cuadro-de-mando'!$B$4="(Todas)",'Cuadro-de-mando'!$B$4=$A1597),OR('Cuadro-de-mando'!$E$4="(Todas)",'Cuadro-de-mando'!$E$4=$B1597),OR('Cuadro-de-mando'!$H$4="(Todas)",'Cuadro-de-mando'!$H$4=$C1597),OR('Cuadro-de-mando'!$K$4="(Todas)",'Cuadro-de-mando'!$K$4=$E1597),OR('Cuadro-de-mando'!$N$4="(Todos)",'Cuadro-de-mando'!$N$4=$F1597)),1,0))</f>
        <v>1</v>
      </c>
    </row>
    <row r="1598" spans="1:10" x14ac:dyDescent="0.25">
      <c r="A1598" t="str">
        <f>IF(Tienda_1!$A1598="","","Tienda 1")</f>
        <v>Tienda 1</v>
      </c>
      <c r="B1598" t="str">
        <f>IF($A1598="","",Tienda_1!B1598)</f>
        <v>Muebles</v>
      </c>
      <c r="C1598" t="str">
        <f>IF($A1598="","",Tienda_1!G1598)</f>
        <v>Manizales</v>
      </c>
      <c r="D1598" t="str">
        <f>IF($A1598="","",Tienda_1!F1598)</f>
        <v>Mariana Herrera</v>
      </c>
      <c r="E1598" t="str">
        <f>IF($A1598="","",Tienda_1!I1598)</f>
        <v>Tarjeta de crédito</v>
      </c>
      <c r="F1598">
        <f>IF($A1598="","",VALUE(RIGHT(Tienda_1!E1598,4)))</f>
        <v>2022</v>
      </c>
      <c r="G1598">
        <f>IF($A1598="","",Tienda_1!C1598)</f>
        <v>328300</v>
      </c>
      <c r="H1598">
        <f>IF($A1598="","",Tienda_1!D1598)</f>
        <v>19900</v>
      </c>
      <c r="I1598">
        <f>IF($A1598="","",Tienda_1!H1598)</f>
        <v>5</v>
      </c>
      <c r="J1598">
        <f>IF($A1598="",0,IF(AND(OR('Cuadro-de-mando'!$B$4="(Todas)",'Cuadro-de-mando'!$B$4=$A1598),OR('Cuadro-de-mando'!$E$4="(Todas)",'Cuadro-de-mando'!$E$4=$B1598),OR('Cuadro-de-mando'!$H$4="(Todas)",'Cuadro-de-mando'!$H$4=$C1598),OR('Cuadro-de-mando'!$K$4="(Todas)",'Cuadro-de-mando'!$K$4=$E1598),OR('Cuadro-de-mando'!$N$4="(Todos)",'Cuadro-de-mando'!$N$4=$F1598)),1,0))</f>
        <v>1</v>
      </c>
    </row>
    <row r="1599" spans="1:10" x14ac:dyDescent="0.25">
      <c r="A1599" t="str">
        <f>IF(Tienda_1!$A1599="","","Tienda 1")</f>
        <v>Tienda 1</v>
      </c>
      <c r="B1599" t="str">
        <f>IF($A1599="","",Tienda_1!B1599)</f>
        <v>Instrumentos musicales</v>
      </c>
      <c r="C1599" t="str">
        <f>IF($A1599="","",Tienda_1!G1599)</f>
        <v>Medellín</v>
      </c>
      <c r="D1599" t="str">
        <f>IF($A1599="","",Tienda_1!F1599)</f>
        <v>Rafael Acosta</v>
      </c>
      <c r="E1599" t="str">
        <f>IF($A1599="","",Tienda_1!I1599)</f>
        <v>Tarjeta de crédito</v>
      </c>
      <c r="F1599">
        <f>IF($A1599="","",VALUE(RIGHT(Tienda_1!E1599,4)))</f>
        <v>2021</v>
      </c>
      <c r="G1599">
        <f>IF($A1599="","",Tienda_1!C1599)</f>
        <v>61200</v>
      </c>
      <c r="H1599">
        <f>IF($A1599="","",Tienda_1!D1599)</f>
        <v>3700</v>
      </c>
      <c r="I1599">
        <f>IF($A1599="","",Tienda_1!H1599)</f>
        <v>4</v>
      </c>
      <c r="J1599">
        <f>IF($A1599="",0,IF(AND(OR('Cuadro-de-mando'!$B$4="(Todas)",'Cuadro-de-mando'!$B$4=$A1599),OR('Cuadro-de-mando'!$E$4="(Todas)",'Cuadro-de-mando'!$E$4=$B1599),OR('Cuadro-de-mando'!$H$4="(Todas)",'Cuadro-de-mando'!$H$4=$C1599),OR('Cuadro-de-mando'!$K$4="(Todas)",'Cuadro-de-mando'!$K$4=$E1599),OR('Cuadro-de-mando'!$N$4="(Todos)",'Cuadro-de-mando'!$N$4=$F1599)),1,0))</f>
        <v>1</v>
      </c>
    </row>
    <row r="1600" spans="1:10" x14ac:dyDescent="0.25">
      <c r="A1600" t="str">
        <f>IF(Tienda_1!$A1600="","","Tienda 1")</f>
        <v>Tienda 1</v>
      </c>
      <c r="B1600" t="str">
        <f>IF($A1600="","",Tienda_1!B1600)</f>
        <v>Electrónicos</v>
      </c>
      <c r="C1600" t="str">
        <f>IF($A1600="","",Tienda_1!G1600)</f>
        <v>Bogotá</v>
      </c>
      <c r="D1600" t="str">
        <f>IF($A1600="","",Tienda_1!F1600)</f>
        <v>Camila Rivera</v>
      </c>
      <c r="E1600" t="str">
        <f>IF($A1600="","",Tienda_1!I1600)</f>
        <v>Cupón</v>
      </c>
      <c r="F1600">
        <f>IF($A1600="","",VALUE(RIGHT(Tienda_1!E1600,4)))</f>
        <v>2022</v>
      </c>
      <c r="G1600">
        <f>IF($A1600="","",Tienda_1!C1600)</f>
        <v>900400</v>
      </c>
      <c r="H1600">
        <f>IF($A1600="","",Tienda_1!D1600)</f>
        <v>48200</v>
      </c>
      <c r="I1600">
        <f>IF($A1600="","",Tienda_1!H1600)</f>
        <v>5</v>
      </c>
      <c r="J1600">
        <f>IF($A1600="",0,IF(AND(OR('Cuadro-de-mando'!$B$4="(Todas)",'Cuadro-de-mando'!$B$4=$A1600),OR('Cuadro-de-mando'!$E$4="(Todas)",'Cuadro-de-mando'!$E$4=$B1600),OR('Cuadro-de-mando'!$H$4="(Todas)",'Cuadro-de-mando'!$H$4=$C1600),OR('Cuadro-de-mando'!$K$4="(Todas)",'Cuadro-de-mando'!$K$4=$E1600),OR('Cuadro-de-mando'!$N$4="(Todos)",'Cuadro-de-mando'!$N$4=$F1600)),1,0))</f>
        <v>1</v>
      </c>
    </row>
    <row r="1601" spans="1:10" x14ac:dyDescent="0.25">
      <c r="A1601" t="str">
        <f>IF(Tienda_1!$A1601="","","Tienda 1")</f>
        <v>Tienda 1</v>
      </c>
      <c r="B1601" t="str">
        <f>IF($A1601="","",Tienda_1!B1601)</f>
        <v>Juguetes</v>
      </c>
      <c r="C1601" t="str">
        <f>IF($A1601="","",Tienda_1!G1601)</f>
        <v>Cali</v>
      </c>
      <c r="D1601" t="str">
        <f>IF($A1601="","",Tienda_1!F1601)</f>
        <v>Ángel Rodriguez</v>
      </c>
      <c r="E1601" t="str">
        <f>IF($A1601="","",Tienda_1!I1601)</f>
        <v>Tarjeta de crédito</v>
      </c>
      <c r="F1601">
        <f>IF($A1601="","",VALUE(RIGHT(Tienda_1!E1601,4)))</f>
        <v>2021</v>
      </c>
      <c r="G1601">
        <f>IF($A1601="","",Tienda_1!C1601)</f>
        <v>14500</v>
      </c>
      <c r="H1601">
        <f>IF($A1601="","",Tienda_1!D1601)</f>
        <v>1200</v>
      </c>
      <c r="I1601">
        <f>IF($A1601="","",Tienda_1!H1601)</f>
        <v>5</v>
      </c>
      <c r="J1601">
        <f>IF($A1601="",0,IF(AND(OR('Cuadro-de-mando'!$B$4="(Todas)",'Cuadro-de-mando'!$B$4=$A1601),OR('Cuadro-de-mando'!$E$4="(Todas)",'Cuadro-de-mando'!$E$4=$B1601),OR('Cuadro-de-mando'!$H$4="(Todas)",'Cuadro-de-mando'!$H$4=$C1601),OR('Cuadro-de-mando'!$K$4="(Todas)",'Cuadro-de-mando'!$K$4=$E1601),OR('Cuadro-de-mando'!$N$4="(Todos)",'Cuadro-de-mando'!$N$4=$F1601)),1,0))</f>
        <v>1</v>
      </c>
    </row>
    <row r="1602" spans="1:10" x14ac:dyDescent="0.25">
      <c r="A1602" t="str">
        <f>IF(Tienda_1!$A1602="","","Tienda 1")</f>
        <v>Tienda 1</v>
      </c>
      <c r="B1602" t="str">
        <f>IF($A1602="","",Tienda_1!B1602)</f>
        <v>Electrodomésticos</v>
      </c>
      <c r="C1602" t="str">
        <f>IF($A1602="","",Tienda_1!G1602)</f>
        <v>Leticia</v>
      </c>
      <c r="D1602" t="str">
        <f>IF($A1602="","",Tienda_1!F1602)</f>
        <v>Rafael Acosta</v>
      </c>
      <c r="E1602" t="str">
        <f>IF($A1602="","",Tienda_1!I1602)</f>
        <v>Tarjeta de crédito</v>
      </c>
      <c r="F1602">
        <f>IF($A1602="","",VALUE(RIGHT(Tienda_1!E1602,4)))</f>
        <v>2021</v>
      </c>
      <c r="G1602">
        <f>IF($A1602="","",Tienda_1!C1602)</f>
        <v>1464000</v>
      </c>
      <c r="H1602">
        <f>IF($A1602="","",Tienda_1!D1602)</f>
        <v>78600</v>
      </c>
      <c r="I1602">
        <f>IF($A1602="","",Tienda_1!H1602)</f>
        <v>5</v>
      </c>
      <c r="J1602">
        <f>IF($A1602="",0,IF(AND(OR('Cuadro-de-mando'!$B$4="(Todas)",'Cuadro-de-mando'!$B$4=$A1602),OR('Cuadro-de-mando'!$E$4="(Todas)",'Cuadro-de-mando'!$E$4=$B1602),OR('Cuadro-de-mando'!$H$4="(Todas)",'Cuadro-de-mando'!$H$4=$C1602),OR('Cuadro-de-mando'!$K$4="(Todas)",'Cuadro-de-mando'!$K$4=$E1602),OR('Cuadro-de-mando'!$N$4="(Todos)",'Cuadro-de-mando'!$N$4=$F1602)),1,0))</f>
        <v>1</v>
      </c>
    </row>
    <row r="1603" spans="1:10" x14ac:dyDescent="0.25">
      <c r="A1603" t="str">
        <f>IF(Tienda_1!$A1603="","","Tienda 1")</f>
        <v>Tienda 1</v>
      </c>
      <c r="B1603" t="str">
        <f>IF($A1603="","",Tienda_1!B1603)</f>
        <v>Juguetes</v>
      </c>
      <c r="C1603" t="str">
        <f>IF($A1603="","",Tienda_1!G1603)</f>
        <v>Medellín</v>
      </c>
      <c r="D1603" t="str">
        <f>IF($A1603="","",Tienda_1!F1603)</f>
        <v>Blanca Ramirez</v>
      </c>
      <c r="E1603" t="str">
        <f>IF($A1603="","",Tienda_1!I1603)</f>
        <v>Cupón</v>
      </c>
      <c r="F1603">
        <f>IF($A1603="","",VALUE(RIGHT(Tienda_1!E1603,4)))</f>
        <v>2020</v>
      </c>
      <c r="G1603">
        <f>IF($A1603="","",Tienda_1!C1603)</f>
        <v>20200</v>
      </c>
      <c r="H1603">
        <f>IF($A1603="","",Tienda_1!D1603)</f>
        <v>0</v>
      </c>
      <c r="I1603">
        <f>IF($A1603="","",Tienda_1!H1603)</f>
        <v>5</v>
      </c>
      <c r="J1603">
        <f>IF($A1603="",0,IF(AND(OR('Cuadro-de-mando'!$B$4="(Todas)",'Cuadro-de-mando'!$B$4=$A1603),OR('Cuadro-de-mando'!$E$4="(Todas)",'Cuadro-de-mando'!$E$4=$B1603),OR('Cuadro-de-mando'!$H$4="(Todas)",'Cuadro-de-mando'!$H$4=$C1603),OR('Cuadro-de-mando'!$K$4="(Todas)",'Cuadro-de-mando'!$K$4=$E1603),OR('Cuadro-de-mando'!$N$4="(Todos)",'Cuadro-de-mando'!$N$4=$F1603)),1,0))</f>
        <v>1</v>
      </c>
    </row>
    <row r="1604" spans="1:10" x14ac:dyDescent="0.25">
      <c r="A1604" t="str">
        <f>IF(Tienda_1!$A1604="","","Tienda 1")</f>
        <v>Tienda 1</v>
      </c>
      <c r="B1604" t="str">
        <f>IF($A1604="","",Tienda_1!B1604)</f>
        <v>Deportes y diversión</v>
      </c>
      <c r="C1604" t="str">
        <f>IF($A1604="","",Tienda_1!G1604)</f>
        <v>Bogotá</v>
      </c>
      <c r="D1604" t="str">
        <f>IF($A1604="","",Tienda_1!F1604)</f>
        <v>Mariana Herrera</v>
      </c>
      <c r="E1604" t="str">
        <f>IF($A1604="","",Tienda_1!I1604)</f>
        <v>Tarjeta de crédito</v>
      </c>
      <c r="F1604">
        <f>IF($A1604="","",VALUE(RIGHT(Tienda_1!E1604,4)))</f>
        <v>2020</v>
      </c>
      <c r="G1604">
        <f>IF($A1604="","",Tienda_1!C1604)</f>
        <v>504500</v>
      </c>
      <c r="H1604">
        <f>IF($A1604="","",Tienda_1!D1604)</f>
        <v>27300</v>
      </c>
      <c r="I1604">
        <f>IF($A1604="","",Tienda_1!H1604)</f>
        <v>3</v>
      </c>
      <c r="J1604">
        <f>IF($A1604="",0,IF(AND(OR('Cuadro-de-mando'!$B$4="(Todas)",'Cuadro-de-mando'!$B$4=$A1604),OR('Cuadro-de-mando'!$E$4="(Todas)",'Cuadro-de-mando'!$E$4=$B1604),OR('Cuadro-de-mando'!$H$4="(Todas)",'Cuadro-de-mando'!$H$4=$C1604),OR('Cuadro-de-mando'!$K$4="(Todas)",'Cuadro-de-mando'!$K$4=$E1604),OR('Cuadro-de-mando'!$N$4="(Todos)",'Cuadro-de-mando'!$N$4=$F1604)),1,0))</f>
        <v>1</v>
      </c>
    </row>
    <row r="1605" spans="1:10" x14ac:dyDescent="0.25">
      <c r="A1605" t="str">
        <f>IF(Tienda_1!$A1605="","","Tienda 1")</f>
        <v>Tienda 1</v>
      </c>
      <c r="B1605" t="str">
        <f>IF($A1605="","",Tienda_1!B1605)</f>
        <v>Juguetes</v>
      </c>
      <c r="C1605" t="str">
        <f>IF($A1605="","",Tienda_1!G1605)</f>
        <v>Medellín</v>
      </c>
      <c r="D1605" t="str">
        <f>IF($A1605="","",Tienda_1!F1605)</f>
        <v>Pedro Gomez</v>
      </c>
      <c r="E1605" t="str">
        <f>IF($A1605="","",Tienda_1!I1605)</f>
        <v>Tarjeta de crédito</v>
      </c>
      <c r="F1605">
        <f>IF($A1605="","",VALUE(RIGHT(Tienda_1!E1605,4)))</f>
        <v>2021</v>
      </c>
      <c r="G1605">
        <f>IF($A1605="","",Tienda_1!C1605)</f>
        <v>83600</v>
      </c>
      <c r="H1605">
        <f>IF($A1605="","",Tienda_1!D1605)</f>
        <v>4700</v>
      </c>
      <c r="I1605">
        <f>IF($A1605="","",Tienda_1!H1605)</f>
        <v>4</v>
      </c>
      <c r="J1605">
        <f>IF($A1605="",0,IF(AND(OR('Cuadro-de-mando'!$B$4="(Todas)",'Cuadro-de-mando'!$B$4=$A1605),OR('Cuadro-de-mando'!$E$4="(Todas)",'Cuadro-de-mando'!$E$4=$B1605),OR('Cuadro-de-mando'!$H$4="(Todas)",'Cuadro-de-mando'!$H$4=$C1605),OR('Cuadro-de-mando'!$K$4="(Todas)",'Cuadro-de-mando'!$K$4=$E1605),OR('Cuadro-de-mando'!$N$4="(Todos)",'Cuadro-de-mando'!$N$4=$F1605)),1,0))</f>
        <v>1</v>
      </c>
    </row>
    <row r="1606" spans="1:10" x14ac:dyDescent="0.25">
      <c r="A1606" t="str">
        <f>IF(Tienda_1!$A1606="","","Tienda 1")</f>
        <v>Tienda 1</v>
      </c>
      <c r="B1606" t="str">
        <f>IF($A1606="","",Tienda_1!B1606)</f>
        <v>Muebles</v>
      </c>
      <c r="C1606" t="str">
        <f>IF($A1606="","",Tienda_1!G1606)</f>
        <v>Bogotá</v>
      </c>
      <c r="D1606" t="str">
        <f>IF($A1606="","",Tienda_1!F1606)</f>
        <v>Pedro Gomez</v>
      </c>
      <c r="E1606" t="str">
        <f>IF($A1606="","",Tienda_1!I1606)</f>
        <v>Tarjeta de crédito</v>
      </c>
      <c r="F1606">
        <f>IF($A1606="","",VALUE(RIGHT(Tienda_1!E1606,4)))</f>
        <v>2021</v>
      </c>
      <c r="G1606">
        <f>IF($A1606="","",Tienda_1!C1606)</f>
        <v>574600</v>
      </c>
      <c r="H1606">
        <f>IF($A1606="","",Tienda_1!D1606)</f>
        <v>31000</v>
      </c>
      <c r="I1606">
        <f>IF($A1606="","",Tienda_1!H1606)</f>
        <v>4</v>
      </c>
      <c r="J1606">
        <f>IF($A1606="",0,IF(AND(OR('Cuadro-de-mando'!$B$4="(Todas)",'Cuadro-de-mando'!$B$4=$A1606),OR('Cuadro-de-mando'!$E$4="(Todas)",'Cuadro-de-mando'!$E$4=$B1606),OR('Cuadro-de-mando'!$H$4="(Todas)",'Cuadro-de-mando'!$H$4=$C1606),OR('Cuadro-de-mando'!$K$4="(Todas)",'Cuadro-de-mando'!$K$4=$E1606),OR('Cuadro-de-mando'!$N$4="(Todos)",'Cuadro-de-mando'!$N$4=$F1606)),1,0))</f>
        <v>1</v>
      </c>
    </row>
    <row r="1607" spans="1:10" x14ac:dyDescent="0.25">
      <c r="A1607" t="str">
        <f>IF(Tienda_1!$A1607="","","Tienda 1")</f>
        <v>Tienda 1</v>
      </c>
      <c r="B1607" t="str">
        <f>IF($A1607="","",Tienda_1!B1607)</f>
        <v>Muebles</v>
      </c>
      <c r="C1607" t="str">
        <f>IF($A1607="","",Tienda_1!G1607)</f>
        <v>Bucaramanga</v>
      </c>
      <c r="D1607" t="str">
        <f>IF($A1607="","",Tienda_1!F1607)</f>
        <v>Juan Fernandez</v>
      </c>
      <c r="E1607" t="str">
        <f>IF($A1607="","",Tienda_1!I1607)</f>
        <v>Nequi</v>
      </c>
      <c r="F1607">
        <f>IF($A1607="","",VALUE(RIGHT(Tienda_1!E1607,4)))</f>
        <v>2021</v>
      </c>
      <c r="G1607">
        <f>IF($A1607="","",Tienda_1!C1607)</f>
        <v>225500</v>
      </c>
      <c r="H1607">
        <f>IF($A1607="","",Tienda_1!D1607)</f>
        <v>10200</v>
      </c>
      <c r="I1607">
        <f>IF($A1607="","",Tienda_1!H1607)</f>
        <v>5</v>
      </c>
      <c r="J1607">
        <f>IF($A1607="",0,IF(AND(OR('Cuadro-de-mando'!$B$4="(Todas)",'Cuadro-de-mando'!$B$4=$A1607),OR('Cuadro-de-mando'!$E$4="(Todas)",'Cuadro-de-mando'!$E$4=$B1607),OR('Cuadro-de-mando'!$H$4="(Todas)",'Cuadro-de-mando'!$H$4=$C1607),OR('Cuadro-de-mando'!$K$4="(Todas)",'Cuadro-de-mando'!$K$4=$E1607),OR('Cuadro-de-mando'!$N$4="(Todos)",'Cuadro-de-mando'!$N$4=$F1607)),1,0))</f>
        <v>1</v>
      </c>
    </row>
    <row r="1608" spans="1:10" x14ac:dyDescent="0.25">
      <c r="A1608" t="str">
        <f>IF(Tienda_1!$A1608="","","Tienda 1")</f>
        <v>Tienda 1</v>
      </c>
      <c r="B1608" t="str">
        <f>IF($A1608="","",Tienda_1!B1608)</f>
        <v>Electrónicos</v>
      </c>
      <c r="C1608" t="str">
        <f>IF($A1608="","",Tienda_1!G1608)</f>
        <v>Medellín</v>
      </c>
      <c r="D1608" t="str">
        <f>IF($A1608="","",Tienda_1!F1608)</f>
        <v>Blanca Ramirez</v>
      </c>
      <c r="E1608" t="str">
        <f>IF($A1608="","",Tienda_1!I1608)</f>
        <v>Tarjeta de crédito</v>
      </c>
      <c r="F1608">
        <f>IF($A1608="","",VALUE(RIGHT(Tienda_1!E1608,4)))</f>
        <v>2021</v>
      </c>
      <c r="G1608">
        <f>IF($A1608="","",Tienda_1!C1608)</f>
        <v>1721300</v>
      </c>
      <c r="H1608">
        <f>IF($A1608="","",Tienda_1!D1608)</f>
        <v>92300</v>
      </c>
      <c r="I1608">
        <f>IF($A1608="","",Tienda_1!H1608)</f>
        <v>4</v>
      </c>
      <c r="J1608">
        <f>IF($A1608="",0,IF(AND(OR('Cuadro-de-mando'!$B$4="(Todas)",'Cuadro-de-mando'!$B$4=$A1608),OR('Cuadro-de-mando'!$E$4="(Todas)",'Cuadro-de-mando'!$E$4=$B1608),OR('Cuadro-de-mando'!$H$4="(Todas)",'Cuadro-de-mando'!$H$4=$C1608),OR('Cuadro-de-mando'!$K$4="(Todas)",'Cuadro-de-mando'!$K$4=$E1608),OR('Cuadro-de-mando'!$N$4="(Todos)",'Cuadro-de-mando'!$N$4=$F1608)),1,0))</f>
        <v>1</v>
      </c>
    </row>
    <row r="1609" spans="1:10" x14ac:dyDescent="0.25">
      <c r="A1609" t="str">
        <f>IF(Tienda_1!$A1609="","","Tienda 1")</f>
        <v>Tienda 1</v>
      </c>
      <c r="B1609" t="str">
        <f>IF($A1609="","",Tienda_1!B1609)</f>
        <v>Instrumentos musicales</v>
      </c>
      <c r="C1609" t="str">
        <f>IF($A1609="","",Tienda_1!G1609)</f>
        <v>Bogotá</v>
      </c>
      <c r="D1609" t="str">
        <f>IF($A1609="","",Tienda_1!F1609)</f>
        <v>Santiago Silva</v>
      </c>
      <c r="E1609" t="str">
        <f>IF($A1609="","",Tienda_1!I1609)</f>
        <v>Nequi</v>
      </c>
      <c r="F1609">
        <f>IF($A1609="","",VALUE(RIGHT(Tienda_1!E1609,4)))</f>
        <v>2021</v>
      </c>
      <c r="G1609">
        <f>IF($A1609="","",Tienda_1!C1609)</f>
        <v>645300</v>
      </c>
      <c r="H1609">
        <f>IF($A1609="","",Tienda_1!D1609)</f>
        <v>32500</v>
      </c>
      <c r="I1609">
        <f>IF($A1609="","",Tienda_1!H1609)</f>
        <v>5</v>
      </c>
      <c r="J1609">
        <f>IF($A1609="",0,IF(AND(OR('Cuadro-de-mando'!$B$4="(Todas)",'Cuadro-de-mando'!$B$4=$A1609),OR('Cuadro-de-mando'!$E$4="(Todas)",'Cuadro-de-mando'!$E$4=$B1609),OR('Cuadro-de-mando'!$H$4="(Todas)",'Cuadro-de-mando'!$H$4=$C1609),OR('Cuadro-de-mando'!$K$4="(Todas)",'Cuadro-de-mando'!$K$4=$E1609),OR('Cuadro-de-mando'!$N$4="(Todos)",'Cuadro-de-mando'!$N$4=$F1609)),1,0))</f>
        <v>1</v>
      </c>
    </row>
    <row r="1610" spans="1:10" x14ac:dyDescent="0.25">
      <c r="A1610" t="str">
        <f>IF(Tienda_1!$A1610="","","Tienda 1")</f>
        <v>Tienda 1</v>
      </c>
      <c r="B1610" t="str">
        <f>IF($A1610="","",Tienda_1!B1610)</f>
        <v>Electrónicos</v>
      </c>
      <c r="C1610" t="str">
        <f>IF($A1610="","",Tienda_1!G1610)</f>
        <v>Cali</v>
      </c>
      <c r="D1610" t="str">
        <f>IF($A1610="","",Tienda_1!F1610)</f>
        <v>Juan Fernandez</v>
      </c>
      <c r="E1610" t="str">
        <f>IF($A1610="","",Tienda_1!I1610)</f>
        <v>Tarjeta de crédito</v>
      </c>
      <c r="F1610">
        <f>IF($A1610="","",VALUE(RIGHT(Tienda_1!E1610,4)))</f>
        <v>2021</v>
      </c>
      <c r="G1610">
        <f>IF($A1610="","",Tienda_1!C1610)</f>
        <v>1551100</v>
      </c>
      <c r="H1610">
        <f>IF($A1610="","",Tienda_1!D1610)</f>
        <v>82800</v>
      </c>
      <c r="I1610">
        <f>IF($A1610="","",Tienda_1!H1610)</f>
        <v>5</v>
      </c>
      <c r="J1610">
        <f>IF($A1610="",0,IF(AND(OR('Cuadro-de-mando'!$B$4="(Todas)",'Cuadro-de-mando'!$B$4=$A1610),OR('Cuadro-de-mando'!$E$4="(Todas)",'Cuadro-de-mando'!$E$4=$B1610),OR('Cuadro-de-mando'!$H$4="(Todas)",'Cuadro-de-mando'!$H$4=$C1610),OR('Cuadro-de-mando'!$K$4="(Todas)",'Cuadro-de-mando'!$K$4=$E1610),OR('Cuadro-de-mando'!$N$4="(Todos)",'Cuadro-de-mando'!$N$4=$F1610)),1,0))</f>
        <v>1</v>
      </c>
    </row>
    <row r="1611" spans="1:10" x14ac:dyDescent="0.25">
      <c r="A1611" t="str">
        <f>IF(Tienda_1!$A1611="","","Tienda 1")</f>
        <v>Tienda 1</v>
      </c>
      <c r="B1611" t="str">
        <f>IF($A1611="","",Tienda_1!B1611)</f>
        <v>Electrodomésticos</v>
      </c>
      <c r="C1611" t="str">
        <f>IF($A1611="","",Tienda_1!G1611)</f>
        <v>Bogotá</v>
      </c>
      <c r="D1611" t="str">
        <f>IF($A1611="","",Tienda_1!F1611)</f>
        <v>Blanca Ramirez</v>
      </c>
      <c r="E1611" t="str">
        <f>IF($A1611="","",Tienda_1!I1611)</f>
        <v>Nequi</v>
      </c>
      <c r="F1611">
        <f>IF($A1611="","",VALUE(RIGHT(Tienda_1!E1611,4)))</f>
        <v>2022</v>
      </c>
      <c r="G1611">
        <f>IF($A1611="","",Tienda_1!C1611)</f>
        <v>770200</v>
      </c>
      <c r="H1611">
        <f>IF($A1611="","",Tienda_1!D1611)</f>
        <v>41200</v>
      </c>
      <c r="I1611">
        <f>IF($A1611="","",Tienda_1!H1611)</f>
        <v>5</v>
      </c>
      <c r="J1611">
        <f>IF($A1611="",0,IF(AND(OR('Cuadro-de-mando'!$B$4="(Todas)",'Cuadro-de-mando'!$B$4=$A1611),OR('Cuadro-de-mando'!$E$4="(Todas)",'Cuadro-de-mando'!$E$4=$B1611),OR('Cuadro-de-mando'!$H$4="(Todas)",'Cuadro-de-mando'!$H$4=$C1611),OR('Cuadro-de-mando'!$K$4="(Todas)",'Cuadro-de-mando'!$K$4=$E1611),OR('Cuadro-de-mando'!$N$4="(Todos)",'Cuadro-de-mando'!$N$4=$F1611)),1,0))</f>
        <v>1</v>
      </c>
    </row>
    <row r="1612" spans="1:10" x14ac:dyDescent="0.25">
      <c r="A1612" t="str">
        <f>IF(Tienda_1!$A1612="","","Tienda 1")</f>
        <v>Tienda 1</v>
      </c>
      <c r="B1612" t="str">
        <f>IF($A1612="","",Tienda_1!B1612)</f>
        <v>Artículos para el hogar</v>
      </c>
      <c r="C1612" t="str">
        <f>IF($A1612="","",Tienda_1!G1612)</f>
        <v>Pereira</v>
      </c>
      <c r="D1612" t="str">
        <f>IF($A1612="","",Tienda_1!F1612)</f>
        <v>Lucas Olivera</v>
      </c>
      <c r="E1612" t="str">
        <f>IF($A1612="","",Tienda_1!I1612)</f>
        <v>Tarjeta de crédito</v>
      </c>
      <c r="F1612">
        <f>IF($A1612="","",VALUE(RIGHT(Tienda_1!E1612,4)))</f>
        <v>2022</v>
      </c>
      <c r="G1612">
        <f>IF($A1612="","",Tienda_1!C1612)</f>
        <v>26000</v>
      </c>
      <c r="H1612">
        <f>IF($A1612="","",Tienda_1!D1612)</f>
        <v>0</v>
      </c>
      <c r="I1612">
        <f>IF($A1612="","",Tienda_1!H1612)</f>
        <v>1</v>
      </c>
      <c r="J1612">
        <f>IF($A1612="",0,IF(AND(OR('Cuadro-de-mando'!$B$4="(Todas)",'Cuadro-de-mando'!$B$4=$A1612),OR('Cuadro-de-mando'!$E$4="(Todas)",'Cuadro-de-mando'!$E$4=$B1612),OR('Cuadro-de-mando'!$H$4="(Todas)",'Cuadro-de-mando'!$H$4=$C1612),OR('Cuadro-de-mando'!$K$4="(Todas)",'Cuadro-de-mando'!$K$4=$E1612),OR('Cuadro-de-mando'!$N$4="(Todos)",'Cuadro-de-mando'!$N$4=$F1612)),1,0))</f>
        <v>1</v>
      </c>
    </row>
    <row r="1613" spans="1:10" x14ac:dyDescent="0.25">
      <c r="A1613" t="str">
        <f>IF(Tienda_1!$A1613="","","Tienda 1")</f>
        <v>Tienda 1</v>
      </c>
      <c r="B1613" t="str">
        <f>IF($A1613="","",Tienda_1!B1613)</f>
        <v>Juguetes</v>
      </c>
      <c r="C1613" t="str">
        <f>IF($A1613="","",Tienda_1!G1613)</f>
        <v>Cartagena</v>
      </c>
      <c r="D1613" t="str">
        <f>IF($A1613="","",Tienda_1!F1613)</f>
        <v>Juan Fernandez</v>
      </c>
      <c r="E1613" t="str">
        <f>IF($A1613="","",Tienda_1!I1613)</f>
        <v>Nequi</v>
      </c>
      <c r="F1613">
        <f>IF($A1613="","",VALUE(RIGHT(Tienda_1!E1613,4)))</f>
        <v>2022</v>
      </c>
      <c r="G1613">
        <f>IF($A1613="","",Tienda_1!C1613)</f>
        <v>49800</v>
      </c>
      <c r="H1613">
        <f>IF($A1613="","",Tienda_1!D1613)</f>
        <v>800</v>
      </c>
      <c r="I1613">
        <f>IF($A1613="","",Tienda_1!H1613)</f>
        <v>5</v>
      </c>
      <c r="J1613">
        <f>IF($A1613="",0,IF(AND(OR('Cuadro-de-mando'!$B$4="(Todas)",'Cuadro-de-mando'!$B$4=$A1613),OR('Cuadro-de-mando'!$E$4="(Todas)",'Cuadro-de-mando'!$E$4=$B1613),OR('Cuadro-de-mando'!$H$4="(Todas)",'Cuadro-de-mando'!$H$4=$C1613),OR('Cuadro-de-mando'!$K$4="(Todas)",'Cuadro-de-mando'!$K$4=$E1613),OR('Cuadro-de-mando'!$N$4="(Todos)",'Cuadro-de-mando'!$N$4=$F1613)),1,0))</f>
        <v>1</v>
      </c>
    </row>
    <row r="1614" spans="1:10" x14ac:dyDescent="0.25">
      <c r="A1614" t="str">
        <f>IF(Tienda_1!$A1614="","","Tienda 1")</f>
        <v>Tienda 1</v>
      </c>
      <c r="B1614" t="str">
        <f>IF($A1614="","",Tienda_1!B1614)</f>
        <v>Instrumentos musicales</v>
      </c>
      <c r="C1614" t="str">
        <f>IF($A1614="","",Tienda_1!G1614)</f>
        <v>Bogotá</v>
      </c>
      <c r="D1614" t="str">
        <f>IF($A1614="","",Tienda_1!F1614)</f>
        <v>Lucas Olivera</v>
      </c>
      <c r="E1614" t="str">
        <f>IF($A1614="","",Tienda_1!I1614)</f>
        <v>Tarjeta de crédito</v>
      </c>
      <c r="F1614">
        <f>IF($A1614="","",VALUE(RIGHT(Tienda_1!E1614,4)))</f>
        <v>2021</v>
      </c>
      <c r="G1614">
        <f>IF($A1614="","",Tienda_1!C1614)</f>
        <v>500200</v>
      </c>
      <c r="H1614">
        <f>IF($A1614="","",Tienda_1!D1614)</f>
        <v>24800</v>
      </c>
      <c r="I1614">
        <f>IF($A1614="","",Tienda_1!H1614)</f>
        <v>5</v>
      </c>
      <c r="J1614">
        <f>IF($A1614="",0,IF(AND(OR('Cuadro-de-mando'!$B$4="(Todas)",'Cuadro-de-mando'!$B$4=$A1614),OR('Cuadro-de-mando'!$E$4="(Todas)",'Cuadro-de-mando'!$E$4=$B1614),OR('Cuadro-de-mando'!$H$4="(Todas)",'Cuadro-de-mando'!$H$4=$C1614),OR('Cuadro-de-mando'!$K$4="(Todas)",'Cuadro-de-mando'!$K$4=$E1614),OR('Cuadro-de-mando'!$N$4="(Todos)",'Cuadro-de-mando'!$N$4=$F1614)),1,0))</f>
        <v>1</v>
      </c>
    </row>
    <row r="1615" spans="1:10" x14ac:dyDescent="0.25">
      <c r="A1615" t="str">
        <f>IF(Tienda_1!$A1615="","","Tienda 1")</f>
        <v>Tienda 1</v>
      </c>
      <c r="B1615" t="str">
        <f>IF($A1615="","",Tienda_1!B1615)</f>
        <v>Deportes y diversión</v>
      </c>
      <c r="C1615" t="str">
        <f>IF($A1615="","",Tienda_1!G1615)</f>
        <v>Pereira</v>
      </c>
      <c r="D1615" t="str">
        <f>IF($A1615="","",Tienda_1!F1615)</f>
        <v>Izabela de León</v>
      </c>
      <c r="E1615" t="str">
        <f>IF($A1615="","",Tienda_1!I1615)</f>
        <v>Nequi</v>
      </c>
      <c r="F1615">
        <f>IF($A1615="","",VALUE(RIGHT(Tienda_1!E1615,4)))</f>
        <v>2022</v>
      </c>
      <c r="G1615">
        <f>IF($A1615="","",Tienda_1!C1615)</f>
        <v>9400</v>
      </c>
      <c r="H1615">
        <f>IF($A1615="","",Tienda_1!D1615)</f>
        <v>0</v>
      </c>
      <c r="I1615">
        <f>IF($A1615="","",Tienda_1!H1615)</f>
        <v>5</v>
      </c>
      <c r="J1615">
        <f>IF($A1615="",0,IF(AND(OR('Cuadro-de-mando'!$B$4="(Todas)",'Cuadro-de-mando'!$B$4=$A1615),OR('Cuadro-de-mando'!$E$4="(Todas)",'Cuadro-de-mando'!$E$4=$B1615),OR('Cuadro-de-mando'!$H$4="(Todas)",'Cuadro-de-mando'!$H$4=$C1615),OR('Cuadro-de-mando'!$K$4="(Todas)",'Cuadro-de-mando'!$K$4=$E1615),OR('Cuadro-de-mando'!$N$4="(Todos)",'Cuadro-de-mando'!$N$4=$F1615)),1,0))</f>
        <v>1</v>
      </c>
    </row>
    <row r="1616" spans="1:10" x14ac:dyDescent="0.25">
      <c r="A1616" t="str">
        <f>IF(Tienda_1!$A1616="","","Tienda 1")</f>
        <v>Tienda 1</v>
      </c>
      <c r="B1616" t="str">
        <f>IF($A1616="","",Tienda_1!B1616)</f>
        <v>Juguetes</v>
      </c>
      <c r="C1616" t="str">
        <f>IF($A1616="","",Tienda_1!G1616)</f>
        <v>Medellín</v>
      </c>
      <c r="D1616" t="str">
        <f>IF($A1616="","",Tienda_1!F1616)</f>
        <v>Santiago Silva</v>
      </c>
      <c r="E1616" t="str">
        <f>IF($A1616="","",Tienda_1!I1616)</f>
        <v>Tarjeta de crédito</v>
      </c>
      <c r="F1616">
        <f>IF($A1616="","",VALUE(RIGHT(Tienda_1!E1616,4)))</f>
        <v>2022</v>
      </c>
      <c r="G1616">
        <f>IF($A1616="","",Tienda_1!C1616)</f>
        <v>37800</v>
      </c>
      <c r="H1616">
        <f>IF($A1616="","",Tienda_1!D1616)</f>
        <v>2500</v>
      </c>
      <c r="I1616">
        <f>IF($A1616="","",Tienda_1!H1616)</f>
        <v>5</v>
      </c>
      <c r="J1616">
        <f>IF($A1616="",0,IF(AND(OR('Cuadro-de-mando'!$B$4="(Todas)",'Cuadro-de-mando'!$B$4=$A1616),OR('Cuadro-de-mando'!$E$4="(Todas)",'Cuadro-de-mando'!$E$4=$B1616),OR('Cuadro-de-mando'!$H$4="(Todas)",'Cuadro-de-mando'!$H$4=$C1616),OR('Cuadro-de-mando'!$K$4="(Todas)",'Cuadro-de-mando'!$K$4=$E1616),OR('Cuadro-de-mando'!$N$4="(Todos)",'Cuadro-de-mando'!$N$4=$F1616)),1,0))</f>
        <v>1</v>
      </c>
    </row>
    <row r="1617" spans="1:10" x14ac:dyDescent="0.25">
      <c r="A1617" t="str">
        <f>IF(Tienda_1!$A1617="","","Tienda 1")</f>
        <v>Tienda 1</v>
      </c>
      <c r="B1617" t="str">
        <f>IF($A1617="","",Tienda_1!B1617)</f>
        <v>Electrodomésticos</v>
      </c>
      <c r="C1617" t="str">
        <f>IF($A1617="","",Tienda_1!G1617)</f>
        <v>Inírida</v>
      </c>
      <c r="D1617" t="str">
        <f>IF($A1617="","",Tienda_1!F1617)</f>
        <v>Rafael Acosta</v>
      </c>
      <c r="E1617" t="str">
        <f>IF($A1617="","",Tienda_1!I1617)</f>
        <v>Tarjeta de crédito</v>
      </c>
      <c r="F1617">
        <f>IF($A1617="","",VALUE(RIGHT(Tienda_1!E1617,4)))</f>
        <v>2022</v>
      </c>
      <c r="G1617">
        <f>IF($A1617="","",Tienda_1!C1617)</f>
        <v>1740300</v>
      </c>
      <c r="H1617">
        <f>IF($A1617="","",Tienda_1!D1617)</f>
        <v>92900</v>
      </c>
      <c r="I1617">
        <f>IF($A1617="","",Tienda_1!H1617)</f>
        <v>5</v>
      </c>
      <c r="J1617">
        <f>IF($A1617="",0,IF(AND(OR('Cuadro-de-mando'!$B$4="(Todas)",'Cuadro-de-mando'!$B$4=$A1617),OR('Cuadro-de-mando'!$E$4="(Todas)",'Cuadro-de-mando'!$E$4=$B1617),OR('Cuadro-de-mando'!$H$4="(Todas)",'Cuadro-de-mando'!$H$4=$C1617),OR('Cuadro-de-mando'!$K$4="(Todas)",'Cuadro-de-mando'!$K$4=$E1617),OR('Cuadro-de-mando'!$N$4="(Todos)",'Cuadro-de-mando'!$N$4=$F1617)),1,0))</f>
        <v>1</v>
      </c>
    </row>
    <row r="1618" spans="1:10" x14ac:dyDescent="0.25">
      <c r="A1618" t="str">
        <f>IF(Tienda_1!$A1618="","","Tienda 1")</f>
        <v>Tienda 1</v>
      </c>
      <c r="B1618" t="str">
        <f>IF($A1618="","",Tienda_1!B1618)</f>
        <v>Electrónicos</v>
      </c>
      <c r="C1618" t="str">
        <f>IF($A1618="","",Tienda_1!G1618)</f>
        <v>Bogotá</v>
      </c>
      <c r="D1618" t="str">
        <f>IF($A1618="","",Tienda_1!F1618)</f>
        <v>Pedro Gomez</v>
      </c>
      <c r="E1618" t="str">
        <f>IF($A1618="","",Tienda_1!I1618)</f>
        <v>Nequi</v>
      </c>
      <c r="F1618">
        <f>IF($A1618="","",VALUE(RIGHT(Tienda_1!E1618,4)))</f>
        <v>2020</v>
      </c>
      <c r="G1618">
        <f>IF($A1618="","",Tienda_1!C1618)</f>
        <v>649100</v>
      </c>
      <c r="H1618">
        <f>IF($A1618="","",Tienda_1!D1618)</f>
        <v>39200</v>
      </c>
      <c r="I1618">
        <f>IF($A1618="","",Tienda_1!H1618)</f>
        <v>5</v>
      </c>
      <c r="J1618">
        <f>IF($A1618="",0,IF(AND(OR('Cuadro-de-mando'!$B$4="(Todas)",'Cuadro-de-mando'!$B$4=$A1618),OR('Cuadro-de-mando'!$E$4="(Todas)",'Cuadro-de-mando'!$E$4=$B1618),OR('Cuadro-de-mando'!$H$4="(Todas)",'Cuadro-de-mando'!$H$4=$C1618),OR('Cuadro-de-mando'!$K$4="(Todas)",'Cuadro-de-mando'!$K$4=$E1618),OR('Cuadro-de-mando'!$N$4="(Todos)",'Cuadro-de-mando'!$N$4=$F1618)),1,0))</f>
        <v>1</v>
      </c>
    </row>
    <row r="1619" spans="1:10" x14ac:dyDescent="0.25">
      <c r="A1619" t="str">
        <f>IF(Tienda_1!$A1619="","","Tienda 1")</f>
        <v>Tienda 1</v>
      </c>
      <c r="B1619" t="str">
        <f>IF($A1619="","",Tienda_1!B1619)</f>
        <v>Electrodomésticos</v>
      </c>
      <c r="C1619" t="str">
        <f>IF($A1619="","",Tienda_1!G1619)</f>
        <v>Bogotá</v>
      </c>
      <c r="D1619" t="str">
        <f>IF($A1619="","",Tienda_1!F1619)</f>
        <v>Santiago Silva</v>
      </c>
      <c r="E1619" t="str">
        <f>IF($A1619="","",Tienda_1!I1619)</f>
        <v>Tarjeta de crédito</v>
      </c>
      <c r="F1619">
        <f>IF($A1619="","",VALUE(RIGHT(Tienda_1!E1619,4)))</f>
        <v>2021</v>
      </c>
      <c r="G1619">
        <f>IF($A1619="","",Tienda_1!C1619)</f>
        <v>1141000</v>
      </c>
      <c r="H1619">
        <f>IF($A1619="","",Tienda_1!D1619)</f>
        <v>61400</v>
      </c>
      <c r="I1619">
        <f>IF($A1619="","",Tienda_1!H1619)</f>
        <v>5</v>
      </c>
      <c r="J1619">
        <f>IF($A1619="",0,IF(AND(OR('Cuadro-de-mando'!$B$4="(Todas)",'Cuadro-de-mando'!$B$4=$A1619),OR('Cuadro-de-mando'!$E$4="(Todas)",'Cuadro-de-mando'!$E$4=$B1619),OR('Cuadro-de-mando'!$H$4="(Todas)",'Cuadro-de-mando'!$H$4=$C1619),OR('Cuadro-de-mando'!$K$4="(Todas)",'Cuadro-de-mando'!$K$4=$E1619),OR('Cuadro-de-mando'!$N$4="(Todos)",'Cuadro-de-mando'!$N$4=$F1619)),1,0))</f>
        <v>1</v>
      </c>
    </row>
    <row r="1620" spans="1:10" x14ac:dyDescent="0.25">
      <c r="A1620" t="str">
        <f>IF(Tienda_1!$A1620="","","Tienda 1")</f>
        <v>Tienda 1</v>
      </c>
      <c r="B1620" t="str">
        <f>IF($A1620="","",Tienda_1!B1620)</f>
        <v>Electrónicos</v>
      </c>
      <c r="C1620" t="str">
        <f>IF($A1620="","",Tienda_1!G1620)</f>
        <v>Cali</v>
      </c>
      <c r="D1620" t="str">
        <f>IF($A1620="","",Tienda_1!F1620)</f>
        <v>Blanca Ramirez</v>
      </c>
      <c r="E1620" t="str">
        <f>IF($A1620="","",Tienda_1!I1620)</f>
        <v>Tarjeta de crédito</v>
      </c>
      <c r="F1620">
        <f>IF($A1620="","",VALUE(RIGHT(Tienda_1!E1620,4)))</f>
        <v>2022</v>
      </c>
      <c r="G1620">
        <f>IF($A1620="","",Tienda_1!C1620)</f>
        <v>1468200</v>
      </c>
      <c r="H1620">
        <f>IF($A1620="","",Tienda_1!D1620)</f>
        <v>78600</v>
      </c>
      <c r="I1620">
        <f>IF($A1620="","",Tienda_1!H1620)</f>
        <v>5</v>
      </c>
      <c r="J1620">
        <f>IF($A1620="",0,IF(AND(OR('Cuadro-de-mando'!$B$4="(Todas)",'Cuadro-de-mando'!$B$4=$A1620),OR('Cuadro-de-mando'!$E$4="(Todas)",'Cuadro-de-mando'!$E$4=$B1620),OR('Cuadro-de-mando'!$H$4="(Todas)",'Cuadro-de-mando'!$H$4=$C1620),OR('Cuadro-de-mando'!$K$4="(Todas)",'Cuadro-de-mando'!$K$4=$E1620),OR('Cuadro-de-mando'!$N$4="(Todos)",'Cuadro-de-mando'!$N$4=$F1620)),1,0))</f>
        <v>1</v>
      </c>
    </row>
    <row r="1621" spans="1:10" x14ac:dyDescent="0.25">
      <c r="A1621" t="str">
        <f>IF(Tienda_1!$A1621="","","Tienda 1")</f>
        <v>Tienda 1</v>
      </c>
      <c r="B1621" t="str">
        <f>IF($A1621="","",Tienda_1!B1621)</f>
        <v>Electrónicos</v>
      </c>
      <c r="C1621" t="str">
        <f>IF($A1621="","",Tienda_1!G1621)</f>
        <v>Medellín</v>
      </c>
      <c r="D1621" t="str">
        <f>IF($A1621="","",Tienda_1!F1621)</f>
        <v>Lucas Olivera</v>
      </c>
      <c r="E1621" t="str">
        <f>IF($A1621="","",Tienda_1!I1621)</f>
        <v>Cupón</v>
      </c>
      <c r="F1621">
        <f>IF($A1621="","",VALUE(RIGHT(Tienda_1!E1621,4)))</f>
        <v>2022</v>
      </c>
      <c r="G1621">
        <f>IF($A1621="","",Tienda_1!C1621)</f>
        <v>1528200</v>
      </c>
      <c r="H1621">
        <f>IF($A1621="","",Tienda_1!D1621)</f>
        <v>81800</v>
      </c>
      <c r="I1621">
        <f>IF($A1621="","",Tienda_1!H1621)</f>
        <v>1</v>
      </c>
      <c r="J1621">
        <f>IF($A1621="",0,IF(AND(OR('Cuadro-de-mando'!$B$4="(Todas)",'Cuadro-de-mando'!$B$4=$A1621),OR('Cuadro-de-mando'!$E$4="(Todas)",'Cuadro-de-mando'!$E$4=$B1621),OR('Cuadro-de-mando'!$H$4="(Todas)",'Cuadro-de-mando'!$H$4=$C1621),OR('Cuadro-de-mando'!$K$4="(Todas)",'Cuadro-de-mando'!$K$4=$E1621),OR('Cuadro-de-mando'!$N$4="(Todos)",'Cuadro-de-mando'!$N$4=$F1621)),1,0))</f>
        <v>1</v>
      </c>
    </row>
    <row r="1622" spans="1:10" x14ac:dyDescent="0.25">
      <c r="A1622" t="str">
        <f>IF(Tienda_1!$A1622="","","Tienda 1")</f>
        <v>Tienda 1</v>
      </c>
      <c r="B1622" t="str">
        <f>IF($A1622="","",Tienda_1!B1622)</f>
        <v>Muebles</v>
      </c>
      <c r="C1622" t="str">
        <f>IF($A1622="","",Tienda_1!G1622)</f>
        <v>Bogotá</v>
      </c>
      <c r="D1622" t="str">
        <f>IF($A1622="","",Tienda_1!F1622)</f>
        <v>Juan Fernandez</v>
      </c>
      <c r="E1622" t="str">
        <f>IF($A1622="","",Tienda_1!I1622)</f>
        <v>Tarjeta de crédito</v>
      </c>
      <c r="F1622">
        <f>IF($A1622="","",VALUE(RIGHT(Tienda_1!E1622,4)))</f>
        <v>2022</v>
      </c>
      <c r="G1622">
        <f>IF($A1622="","",Tienda_1!C1622)</f>
        <v>331600</v>
      </c>
      <c r="H1622">
        <f>IF($A1622="","",Tienda_1!D1622)</f>
        <v>15800</v>
      </c>
      <c r="I1622">
        <f>IF($A1622="","",Tienda_1!H1622)</f>
        <v>5</v>
      </c>
      <c r="J1622">
        <f>IF($A1622="",0,IF(AND(OR('Cuadro-de-mando'!$B$4="(Todas)",'Cuadro-de-mando'!$B$4=$A1622),OR('Cuadro-de-mando'!$E$4="(Todas)",'Cuadro-de-mando'!$E$4=$B1622),OR('Cuadro-de-mando'!$H$4="(Todas)",'Cuadro-de-mando'!$H$4=$C1622),OR('Cuadro-de-mando'!$K$4="(Todas)",'Cuadro-de-mando'!$K$4=$E1622),OR('Cuadro-de-mando'!$N$4="(Todos)",'Cuadro-de-mando'!$N$4=$F1622)),1,0))</f>
        <v>1</v>
      </c>
    </row>
    <row r="1623" spans="1:10" x14ac:dyDescent="0.25">
      <c r="A1623" t="str">
        <f>IF(Tienda_1!$A1623="","","Tienda 1")</f>
        <v>Tienda 1</v>
      </c>
      <c r="B1623" t="str">
        <f>IF($A1623="","",Tienda_1!B1623)</f>
        <v>Muebles</v>
      </c>
      <c r="C1623" t="str">
        <f>IF($A1623="","",Tienda_1!G1623)</f>
        <v>Cali</v>
      </c>
      <c r="D1623" t="str">
        <f>IF($A1623="","",Tienda_1!F1623)</f>
        <v>Santiago Silva</v>
      </c>
      <c r="E1623" t="str">
        <f>IF($A1623="","",Tienda_1!I1623)</f>
        <v>Tarjeta de crédito</v>
      </c>
      <c r="F1623">
        <f>IF($A1623="","",VALUE(RIGHT(Tienda_1!E1623,4)))</f>
        <v>2020</v>
      </c>
      <c r="G1623">
        <f>IF($A1623="","",Tienda_1!C1623)</f>
        <v>301000</v>
      </c>
      <c r="H1623">
        <f>IF($A1623="","",Tienda_1!D1623)</f>
        <v>20700</v>
      </c>
      <c r="I1623">
        <f>IF($A1623="","",Tienda_1!H1623)</f>
        <v>1</v>
      </c>
      <c r="J1623">
        <f>IF($A1623="",0,IF(AND(OR('Cuadro-de-mando'!$B$4="(Todas)",'Cuadro-de-mando'!$B$4=$A1623),OR('Cuadro-de-mando'!$E$4="(Todas)",'Cuadro-de-mando'!$E$4=$B1623),OR('Cuadro-de-mando'!$H$4="(Todas)",'Cuadro-de-mando'!$H$4=$C1623),OR('Cuadro-de-mando'!$K$4="(Todas)",'Cuadro-de-mando'!$K$4=$E1623),OR('Cuadro-de-mando'!$N$4="(Todos)",'Cuadro-de-mando'!$N$4=$F1623)),1,0))</f>
        <v>1</v>
      </c>
    </row>
    <row r="1624" spans="1:10" x14ac:dyDescent="0.25">
      <c r="A1624" t="str">
        <f>IF(Tienda_1!$A1624="","","Tienda 1")</f>
        <v>Tienda 1</v>
      </c>
      <c r="B1624" t="str">
        <f>IF($A1624="","",Tienda_1!B1624)</f>
        <v>Electrónicos</v>
      </c>
      <c r="C1624" t="str">
        <f>IF($A1624="","",Tienda_1!G1624)</f>
        <v>Medellín</v>
      </c>
      <c r="D1624" t="str">
        <f>IF($A1624="","",Tienda_1!F1624)</f>
        <v>Pedro Gomez</v>
      </c>
      <c r="E1624" t="str">
        <f>IF($A1624="","",Tienda_1!I1624)</f>
        <v>Tarjeta de crédito</v>
      </c>
      <c r="F1624">
        <f>IF($A1624="","",VALUE(RIGHT(Tienda_1!E1624,4)))</f>
        <v>2021</v>
      </c>
      <c r="G1624">
        <f>IF($A1624="","",Tienda_1!C1624)</f>
        <v>2314500</v>
      </c>
      <c r="H1624">
        <f>IF($A1624="","",Tienda_1!D1624)</f>
        <v>121400</v>
      </c>
      <c r="I1624">
        <f>IF($A1624="","",Tienda_1!H1624)</f>
        <v>3</v>
      </c>
      <c r="J1624">
        <f>IF($A1624="",0,IF(AND(OR('Cuadro-de-mando'!$B$4="(Todas)",'Cuadro-de-mando'!$B$4=$A1624),OR('Cuadro-de-mando'!$E$4="(Todas)",'Cuadro-de-mando'!$E$4=$B1624),OR('Cuadro-de-mando'!$H$4="(Todas)",'Cuadro-de-mando'!$H$4=$C1624),OR('Cuadro-de-mando'!$K$4="(Todas)",'Cuadro-de-mando'!$K$4=$E1624),OR('Cuadro-de-mando'!$N$4="(Todos)",'Cuadro-de-mando'!$N$4=$F1624)),1,0))</f>
        <v>1</v>
      </c>
    </row>
    <row r="1625" spans="1:10" x14ac:dyDescent="0.25">
      <c r="A1625" t="str">
        <f>IF(Tienda_1!$A1625="","","Tienda 1")</f>
        <v>Tienda 1</v>
      </c>
      <c r="B1625" t="str">
        <f>IF($A1625="","",Tienda_1!B1625)</f>
        <v>Electrodomésticos</v>
      </c>
      <c r="C1625" t="str">
        <f>IF($A1625="","",Tienda_1!G1625)</f>
        <v>Medellín</v>
      </c>
      <c r="D1625" t="str">
        <f>IF($A1625="","",Tienda_1!F1625)</f>
        <v>Felipe Santos</v>
      </c>
      <c r="E1625" t="str">
        <f>IF($A1625="","",Tienda_1!I1625)</f>
        <v>Tarjeta de crédito</v>
      </c>
      <c r="F1625">
        <f>IF($A1625="","",VALUE(RIGHT(Tienda_1!E1625,4)))</f>
        <v>2020</v>
      </c>
      <c r="G1625">
        <f>IF($A1625="","",Tienda_1!C1625)</f>
        <v>738800</v>
      </c>
      <c r="H1625">
        <f>IF($A1625="","",Tienda_1!D1625)</f>
        <v>40600</v>
      </c>
      <c r="I1625">
        <f>IF($A1625="","",Tienda_1!H1625)</f>
        <v>4</v>
      </c>
      <c r="J1625">
        <f>IF($A1625="",0,IF(AND(OR('Cuadro-de-mando'!$B$4="(Todas)",'Cuadro-de-mando'!$B$4=$A1625),OR('Cuadro-de-mando'!$E$4="(Todas)",'Cuadro-de-mando'!$E$4=$B1625),OR('Cuadro-de-mando'!$H$4="(Todas)",'Cuadro-de-mando'!$H$4=$C1625),OR('Cuadro-de-mando'!$K$4="(Todas)",'Cuadro-de-mando'!$K$4=$E1625),OR('Cuadro-de-mando'!$N$4="(Todos)",'Cuadro-de-mando'!$N$4=$F1625)),1,0))</f>
        <v>1</v>
      </c>
    </row>
    <row r="1626" spans="1:10" x14ac:dyDescent="0.25">
      <c r="A1626" t="str">
        <f>IF(Tienda_1!$A1626="","","Tienda 1")</f>
        <v>Tienda 1</v>
      </c>
      <c r="B1626" t="str">
        <f>IF($A1626="","",Tienda_1!B1626)</f>
        <v>Muebles</v>
      </c>
      <c r="C1626" t="str">
        <f>IF($A1626="","",Tienda_1!G1626)</f>
        <v>Bogotá</v>
      </c>
      <c r="D1626" t="str">
        <f>IF($A1626="","",Tienda_1!F1626)</f>
        <v>Lucas Olivera</v>
      </c>
      <c r="E1626" t="str">
        <f>IF($A1626="","",Tienda_1!I1626)</f>
        <v>Tarjeta de crédito</v>
      </c>
      <c r="F1626">
        <f>IF($A1626="","",VALUE(RIGHT(Tienda_1!E1626,4)))</f>
        <v>2022</v>
      </c>
      <c r="G1626">
        <f>IF($A1626="","",Tienda_1!C1626)</f>
        <v>358700</v>
      </c>
      <c r="H1626">
        <f>IF($A1626="","",Tienda_1!D1626)</f>
        <v>19600</v>
      </c>
      <c r="I1626">
        <f>IF($A1626="","",Tienda_1!H1626)</f>
        <v>5</v>
      </c>
      <c r="J1626">
        <f>IF($A1626="",0,IF(AND(OR('Cuadro-de-mando'!$B$4="(Todas)",'Cuadro-de-mando'!$B$4=$A1626),OR('Cuadro-de-mando'!$E$4="(Todas)",'Cuadro-de-mando'!$E$4=$B1626),OR('Cuadro-de-mando'!$H$4="(Todas)",'Cuadro-de-mando'!$H$4=$C1626),OR('Cuadro-de-mando'!$K$4="(Todas)",'Cuadro-de-mando'!$K$4=$E1626),OR('Cuadro-de-mando'!$N$4="(Todos)",'Cuadro-de-mando'!$N$4=$F1626)),1,0))</f>
        <v>1</v>
      </c>
    </row>
    <row r="1627" spans="1:10" x14ac:dyDescent="0.25">
      <c r="A1627" t="str">
        <f>IF(Tienda_1!$A1627="","","Tienda 1")</f>
        <v>Tienda 1</v>
      </c>
      <c r="B1627" t="str">
        <f>IF($A1627="","",Tienda_1!B1627)</f>
        <v>Muebles</v>
      </c>
      <c r="C1627" t="str">
        <f>IF($A1627="","",Tienda_1!G1627)</f>
        <v>Bogotá</v>
      </c>
      <c r="D1627" t="str">
        <f>IF($A1627="","",Tienda_1!F1627)</f>
        <v>Juliana Costa</v>
      </c>
      <c r="E1627" t="str">
        <f>IF($A1627="","",Tienda_1!I1627)</f>
        <v>Nequi</v>
      </c>
      <c r="F1627">
        <f>IF($A1627="","",VALUE(RIGHT(Tienda_1!E1627,4)))</f>
        <v>2023</v>
      </c>
      <c r="G1627">
        <f>IF($A1627="","",Tienda_1!C1627)</f>
        <v>523800</v>
      </c>
      <c r="H1627">
        <f>IF($A1627="","",Tienda_1!D1627)</f>
        <v>28100</v>
      </c>
      <c r="I1627">
        <f>IF($A1627="","",Tienda_1!H1627)</f>
        <v>5</v>
      </c>
      <c r="J1627">
        <f>IF($A1627="",0,IF(AND(OR('Cuadro-de-mando'!$B$4="(Todas)",'Cuadro-de-mando'!$B$4=$A1627),OR('Cuadro-de-mando'!$E$4="(Todas)",'Cuadro-de-mando'!$E$4=$B1627),OR('Cuadro-de-mando'!$H$4="(Todas)",'Cuadro-de-mando'!$H$4=$C1627),OR('Cuadro-de-mando'!$K$4="(Todas)",'Cuadro-de-mando'!$K$4=$E1627),OR('Cuadro-de-mando'!$N$4="(Todos)",'Cuadro-de-mando'!$N$4=$F1627)),1,0))</f>
        <v>1</v>
      </c>
    </row>
    <row r="1628" spans="1:10" x14ac:dyDescent="0.25">
      <c r="A1628" t="str">
        <f>IF(Tienda_1!$A1628="","","Tienda 1")</f>
        <v>Tienda 1</v>
      </c>
      <c r="B1628" t="str">
        <f>IF($A1628="","",Tienda_1!B1628)</f>
        <v>Juguetes</v>
      </c>
      <c r="C1628" t="str">
        <f>IF($A1628="","",Tienda_1!G1628)</f>
        <v>Leticia</v>
      </c>
      <c r="D1628" t="str">
        <f>IF($A1628="","",Tienda_1!F1628)</f>
        <v>Santiago Silva</v>
      </c>
      <c r="E1628" t="str">
        <f>IF($A1628="","",Tienda_1!I1628)</f>
        <v>Tarjeta de crédito</v>
      </c>
      <c r="F1628">
        <f>IF($A1628="","",VALUE(RIGHT(Tienda_1!E1628,4)))</f>
        <v>2022</v>
      </c>
      <c r="G1628">
        <f>IF($A1628="","",Tienda_1!C1628)</f>
        <v>21100</v>
      </c>
      <c r="H1628">
        <f>IF($A1628="","",Tienda_1!D1628)</f>
        <v>1500</v>
      </c>
      <c r="I1628">
        <f>IF($A1628="","",Tienda_1!H1628)</f>
        <v>5</v>
      </c>
      <c r="J1628">
        <f>IF($A1628="",0,IF(AND(OR('Cuadro-de-mando'!$B$4="(Todas)",'Cuadro-de-mando'!$B$4=$A1628),OR('Cuadro-de-mando'!$E$4="(Todas)",'Cuadro-de-mando'!$E$4=$B1628),OR('Cuadro-de-mando'!$H$4="(Todas)",'Cuadro-de-mando'!$H$4=$C1628),OR('Cuadro-de-mando'!$K$4="(Todas)",'Cuadro-de-mando'!$K$4=$E1628),OR('Cuadro-de-mando'!$N$4="(Todos)",'Cuadro-de-mando'!$N$4=$F1628)),1,0))</f>
        <v>1</v>
      </c>
    </row>
    <row r="1629" spans="1:10" x14ac:dyDescent="0.25">
      <c r="A1629" t="str">
        <f>IF(Tienda_1!$A1629="","","Tienda 1")</f>
        <v>Tienda 1</v>
      </c>
      <c r="B1629" t="str">
        <f>IF($A1629="","",Tienda_1!B1629)</f>
        <v>Muebles</v>
      </c>
      <c r="C1629" t="str">
        <f>IF($A1629="","",Tienda_1!G1629)</f>
        <v>Medellín</v>
      </c>
      <c r="D1629" t="str">
        <f>IF($A1629="","",Tienda_1!F1629)</f>
        <v>Rafael Acosta</v>
      </c>
      <c r="E1629" t="str">
        <f>IF($A1629="","",Tienda_1!I1629)</f>
        <v>Tarjeta de crédito</v>
      </c>
      <c r="F1629">
        <f>IF($A1629="","",VALUE(RIGHT(Tienda_1!E1629,4)))</f>
        <v>2022</v>
      </c>
      <c r="G1629">
        <f>IF($A1629="","",Tienda_1!C1629)</f>
        <v>317400</v>
      </c>
      <c r="H1629">
        <f>IF($A1629="","",Tienda_1!D1629)</f>
        <v>17100</v>
      </c>
      <c r="I1629">
        <f>IF($A1629="","",Tienda_1!H1629)</f>
        <v>1</v>
      </c>
      <c r="J1629">
        <f>IF($A1629="",0,IF(AND(OR('Cuadro-de-mando'!$B$4="(Todas)",'Cuadro-de-mando'!$B$4=$A1629),OR('Cuadro-de-mando'!$E$4="(Todas)",'Cuadro-de-mando'!$E$4=$B1629),OR('Cuadro-de-mando'!$H$4="(Todas)",'Cuadro-de-mando'!$H$4=$C1629),OR('Cuadro-de-mando'!$K$4="(Todas)",'Cuadro-de-mando'!$K$4=$E1629),OR('Cuadro-de-mando'!$N$4="(Todos)",'Cuadro-de-mando'!$N$4=$F1629)),1,0))</f>
        <v>1</v>
      </c>
    </row>
    <row r="1630" spans="1:10" x14ac:dyDescent="0.25">
      <c r="A1630" t="str">
        <f>IF(Tienda_1!$A1630="","","Tienda 1")</f>
        <v>Tienda 1</v>
      </c>
      <c r="B1630" t="str">
        <f>IF($A1630="","",Tienda_1!B1630)</f>
        <v>Juguetes</v>
      </c>
      <c r="C1630" t="str">
        <f>IF($A1630="","",Tienda_1!G1630)</f>
        <v>Bucaramanga</v>
      </c>
      <c r="D1630" t="str">
        <f>IF($A1630="","",Tienda_1!F1630)</f>
        <v>Beatriz Morales</v>
      </c>
      <c r="E1630" t="str">
        <f>IF($A1630="","",Tienda_1!I1630)</f>
        <v>Tarjeta de crédito</v>
      </c>
      <c r="F1630">
        <f>IF($A1630="","",VALUE(RIGHT(Tienda_1!E1630,4)))</f>
        <v>2020</v>
      </c>
      <c r="G1630">
        <f>IF($A1630="","",Tienda_1!C1630)</f>
        <v>37700</v>
      </c>
      <c r="H1630">
        <f>IF($A1630="","",Tienda_1!D1630)</f>
        <v>4400</v>
      </c>
      <c r="I1630">
        <f>IF($A1630="","",Tienda_1!H1630)</f>
        <v>5</v>
      </c>
      <c r="J1630">
        <f>IF($A1630="",0,IF(AND(OR('Cuadro-de-mando'!$B$4="(Todas)",'Cuadro-de-mando'!$B$4=$A1630),OR('Cuadro-de-mando'!$E$4="(Todas)",'Cuadro-de-mando'!$E$4=$B1630),OR('Cuadro-de-mando'!$H$4="(Todas)",'Cuadro-de-mando'!$H$4=$C1630),OR('Cuadro-de-mando'!$K$4="(Todas)",'Cuadro-de-mando'!$K$4=$E1630),OR('Cuadro-de-mando'!$N$4="(Todos)",'Cuadro-de-mando'!$N$4=$F1630)),1,0))</f>
        <v>1</v>
      </c>
    </row>
    <row r="1631" spans="1:10" x14ac:dyDescent="0.25">
      <c r="A1631" t="str">
        <f>IF(Tienda_1!$A1631="","","Tienda 1")</f>
        <v>Tienda 1</v>
      </c>
      <c r="B1631" t="str">
        <f>IF($A1631="","",Tienda_1!B1631)</f>
        <v>Electrodomésticos</v>
      </c>
      <c r="C1631" t="str">
        <f>IF($A1631="","",Tienda_1!G1631)</f>
        <v>Bogotá</v>
      </c>
      <c r="D1631" t="str">
        <f>IF($A1631="","",Tienda_1!F1631)</f>
        <v>Camila Rivera</v>
      </c>
      <c r="E1631" t="str">
        <f>IF($A1631="","",Tienda_1!I1631)</f>
        <v>Tarjeta de crédito</v>
      </c>
      <c r="F1631">
        <f>IF($A1631="","",VALUE(RIGHT(Tienda_1!E1631,4)))</f>
        <v>2022</v>
      </c>
      <c r="G1631">
        <f>IF($A1631="","",Tienda_1!C1631)</f>
        <v>1464000</v>
      </c>
      <c r="H1631">
        <f>IF($A1631="","",Tienda_1!D1631)</f>
        <v>78200</v>
      </c>
      <c r="I1631">
        <f>IF($A1631="","",Tienda_1!H1631)</f>
        <v>1</v>
      </c>
      <c r="J1631">
        <f>IF($A1631="",0,IF(AND(OR('Cuadro-de-mando'!$B$4="(Todas)",'Cuadro-de-mando'!$B$4=$A1631),OR('Cuadro-de-mando'!$E$4="(Todas)",'Cuadro-de-mando'!$E$4=$B1631),OR('Cuadro-de-mando'!$H$4="(Todas)",'Cuadro-de-mando'!$H$4=$C1631),OR('Cuadro-de-mando'!$K$4="(Todas)",'Cuadro-de-mando'!$K$4=$E1631),OR('Cuadro-de-mando'!$N$4="(Todos)",'Cuadro-de-mando'!$N$4=$F1631)),1,0))</f>
        <v>1</v>
      </c>
    </row>
    <row r="1632" spans="1:10" x14ac:dyDescent="0.25">
      <c r="A1632" t="str">
        <f>IF(Tienda_1!$A1632="","","Tienda 1")</f>
        <v>Tienda 1</v>
      </c>
      <c r="B1632" t="str">
        <f>IF($A1632="","",Tienda_1!B1632)</f>
        <v>Libros</v>
      </c>
      <c r="C1632" t="str">
        <f>IF($A1632="","",Tienda_1!G1632)</f>
        <v>Bogotá</v>
      </c>
      <c r="D1632" t="str">
        <f>IF($A1632="","",Tienda_1!F1632)</f>
        <v>Pedro Gomez</v>
      </c>
      <c r="E1632" t="str">
        <f>IF($A1632="","",Tienda_1!I1632)</f>
        <v>Tarjeta de crédito</v>
      </c>
      <c r="F1632">
        <f>IF($A1632="","",VALUE(RIGHT(Tienda_1!E1632,4)))</f>
        <v>2021</v>
      </c>
      <c r="G1632">
        <f>IF($A1632="","",Tienda_1!C1632)</f>
        <v>61600</v>
      </c>
      <c r="H1632">
        <f>IF($A1632="","",Tienda_1!D1632)</f>
        <v>1500</v>
      </c>
      <c r="I1632">
        <f>IF($A1632="","",Tienda_1!H1632)</f>
        <v>4</v>
      </c>
      <c r="J1632">
        <f>IF($A1632="",0,IF(AND(OR('Cuadro-de-mando'!$B$4="(Todas)",'Cuadro-de-mando'!$B$4=$A1632),OR('Cuadro-de-mando'!$E$4="(Todas)",'Cuadro-de-mando'!$E$4=$B1632),OR('Cuadro-de-mando'!$H$4="(Todas)",'Cuadro-de-mando'!$H$4=$C1632),OR('Cuadro-de-mando'!$K$4="(Todas)",'Cuadro-de-mando'!$K$4=$E1632),OR('Cuadro-de-mando'!$N$4="(Todos)",'Cuadro-de-mando'!$N$4=$F1632)),1,0))</f>
        <v>1</v>
      </c>
    </row>
    <row r="1633" spans="1:10" x14ac:dyDescent="0.25">
      <c r="A1633" t="str">
        <f>IF(Tienda_1!$A1633="","","Tienda 1")</f>
        <v>Tienda 1</v>
      </c>
      <c r="B1633" t="str">
        <f>IF($A1633="","",Tienda_1!B1633)</f>
        <v>Electrónicos</v>
      </c>
      <c r="C1633" t="str">
        <f>IF($A1633="","",Tienda_1!G1633)</f>
        <v>Bogotá</v>
      </c>
      <c r="D1633" t="str">
        <f>IF($A1633="","",Tienda_1!F1633)</f>
        <v>Felipe Santos</v>
      </c>
      <c r="E1633" t="str">
        <f>IF($A1633="","",Tienda_1!I1633)</f>
        <v>Tarjeta de crédito</v>
      </c>
      <c r="F1633">
        <f>IF($A1633="","",VALUE(RIGHT(Tienda_1!E1633,4)))</f>
        <v>2021</v>
      </c>
      <c r="G1633">
        <f>IF($A1633="","",Tienda_1!C1633)</f>
        <v>1663400</v>
      </c>
      <c r="H1633">
        <f>IF($A1633="","",Tienda_1!D1633)</f>
        <v>95400</v>
      </c>
      <c r="I1633">
        <f>IF($A1633="","",Tienda_1!H1633)</f>
        <v>4</v>
      </c>
      <c r="J1633">
        <f>IF($A1633="",0,IF(AND(OR('Cuadro-de-mando'!$B$4="(Todas)",'Cuadro-de-mando'!$B$4=$A1633),OR('Cuadro-de-mando'!$E$4="(Todas)",'Cuadro-de-mando'!$E$4=$B1633),OR('Cuadro-de-mando'!$H$4="(Todas)",'Cuadro-de-mando'!$H$4=$C1633),OR('Cuadro-de-mando'!$K$4="(Todas)",'Cuadro-de-mando'!$K$4=$E1633),OR('Cuadro-de-mando'!$N$4="(Todos)",'Cuadro-de-mando'!$N$4=$F1633)),1,0))</f>
        <v>1</v>
      </c>
    </row>
    <row r="1634" spans="1:10" x14ac:dyDescent="0.25">
      <c r="A1634" t="str">
        <f>IF(Tienda_1!$A1634="","","Tienda 1")</f>
        <v>Tienda 1</v>
      </c>
      <c r="B1634" t="str">
        <f>IF($A1634="","",Tienda_1!B1634)</f>
        <v>Instrumentos musicales</v>
      </c>
      <c r="C1634" t="str">
        <f>IF($A1634="","",Tienda_1!G1634)</f>
        <v>Pereira</v>
      </c>
      <c r="D1634" t="str">
        <f>IF($A1634="","",Tienda_1!F1634)</f>
        <v>Camila Rivera</v>
      </c>
      <c r="E1634" t="str">
        <f>IF($A1634="","",Tienda_1!I1634)</f>
        <v>Tarjeta de crédito</v>
      </c>
      <c r="F1634">
        <f>IF($A1634="","",VALUE(RIGHT(Tienda_1!E1634,4)))</f>
        <v>2022</v>
      </c>
      <c r="G1634">
        <f>IF($A1634="","",Tienda_1!C1634)</f>
        <v>471000</v>
      </c>
      <c r="H1634">
        <f>IF($A1634="","",Tienda_1!D1634)</f>
        <v>23300</v>
      </c>
      <c r="I1634">
        <f>IF($A1634="","",Tienda_1!H1634)</f>
        <v>5</v>
      </c>
      <c r="J1634">
        <f>IF($A1634="",0,IF(AND(OR('Cuadro-de-mando'!$B$4="(Todas)",'Cuadro-de-mando'!$B$4=$A1634),OR('Cuadro-de-mando'!$E$4="(Todas)",'Cuadro-de-mando'!$E$4=$B1634),OR('Cuadro-de-mando'!$H$4="(Todas)",'Cuadro-de-mando'!$H$4=$C1634),OR('Cuadro-de-mando'!$K$4="(Todas)",'Cuadro-de-mando'!$K$4=$E1634),OR('Cuadro-de-mando'!$N$4="(Todos)",'Cuadro-de-mando'!$N$4=$F1634)),1,0))</f>
        <v>1</v>
      </c>
    </row>
    <row r="1635" spans="1:10" x14ac:dyDescent="0.25">
      <c r="A1635" t="str">
        <f>IF(Tienda_1!$A1635="","","Tienda 1")</f>
        <v>Tienda 1</v>
      </c>
      <c r="B1635" t="str">
        <f>IF($A1635="","",Tienda_1!B1635)</f>
        <v>Libros</v>
      </c>
      <c r="C1635" t="str">
        <f>IF($A1635="","",Tienda_1!G1635)</f>
        <v>Medellín</v>
      </c>
      <c r="D1635" t="str">
        <f>IF($A1635="","",Tienda_1!F1635)</f>
        <v>Ángel Rodriguez</v>
      </c>
      <c r="E1635" t="str">
        <f>IF($A1635="","",Tienda_1!I1635)</f>
        <v>Tarjeta de crédito</v>
      </c>
      <c r="F1635">
        <f>IF($A1635="","",VALUE(RIGHT(Tienda_1!E1635,4)))</f>
        <v>2021</v>
      </c>
      <c r="G1635">
        <f>IF($A1635="","",Tienda_1!C1635)</f>
        <v>54500</v>
      </c>
      <c r="H1635">
        <f>IF($A1635="","",Tienda_1!D1635)</f>
        <v>3100</v>
      </c>
      <c r="I1635">
        <f>IF($A1635="","",Tienda_1!H1635)</f>
        <v>1</v>
      </c>
      <c r="J1635">
        <f>IF($A1635="",0,IF(AND(OR('Cuadro-de-mando'!$B$4="(Todas)",'Cuadro-de-mando'!$B$4=$A1635),OR('Cuadro-de-mando'!$E$4="(Todas)",'Cuadro-de-mando'!$E$4=$B1635),OR('Cuadro-de-mando'!$H$4="(Todas)",'Cuadro-de-mando'!$H$4=$C1635),OR('Cuadro-de-mando'!$K$4="(Todas)",'Cuadro-de-mando'!$K$4=$E1635),OR('Cuadro-de-mando'!$N$4="(Todos)",'Cuadro-de-mando'!$N$4=$F1635)),1,0))</f>
        <v>1</v>
      </c>
    </row>
    <row r="1636" spans="1:10" x14ac:dyDescent="0.25">
      <c r="A1636" t="str">
        <f>IF(Tienda_1!$A1636="","","Tienda 1")</f>
        <v>Tienda 1</v>
      </c>
      <c r="B1636" t="str">
        <f>IF($A1636="","",Tienda_1!B1636)</f>
        <v>Deportes y diversión</v>
      </c>
      <c r="C1636" t="str">
        <f>IF($A1636="","",Tienda_1!G1636)</f>
        <v>Bogotá</v>
      </c>
      <c r="D1636" t="str">
        <f>IF($A1636="","",Tienda_1!F1636)</f>
        <v>Rafael Acosta</v>
      </c>
      <c r="E1636" t="str">
        <f>IF($A1636="","",Tienda_1!I1636)</f>
        <v>Cupón</v>
      </c>
      <c r="F1636">
        <f>IF($A1636="","",VALUE(RIGHT(Tienda_1!E1636,4)))</f>
        <v>2021</v>
      </c>
      <c r="G1636">
        <f>IF($A1636="","",Tienda_1!C1636)</f>
        <v>38700</v>
      </c>
      <c r="H1636">
        <f>IF($A1636="","",Tienda_1!D1636)</f>
        <v>0</v>
      </c>
      <c r="I1636">
        <f>IF($A1636="","",Tienda_1!H1636)</f>
        <v>3</v>
      </c>
      <c r="J1636">
        <f>IF($A1636="",0,IF(AND(OR('Cuadro-de-mando'!$B$4="(Todas)",'Cuadro-de-mando'!$B$4=$A1636),OR('Cuadro-de-mando'!$E$4="(Todas)",'Cuadro-de-mando'!$E$4=$B1636),OR('Cuadro-de-mando'!$H$4="(Todas)",'Cuadro-de-mando'!$H$4=$C1636),OR('Cuadro-de-mando'!$K$4="(Todas)",'Cuadro-de-mando'!$K$4=$E1636),OR('Cuadro-de-mando'!$N$4="(Todos)",'Cuadro-de-mando'!$N$4=$F1636)),1,0))</f>
        <v>1</v>
      </c>
    </row>
    <row r="1637" spans="1:10" x14ac:dyDescent="0.25">
      <c r="A1637" t="str">
        <f>IF(Tienda_1!$A1637="","","Tienda 1")</f>
        <v>Tienda 1</v>
      </c>
      <c r="B1637" t="str">
        <f>IF($A1637="","",Tienda_1!B1637)</f>
        <v>Juguetes</v>
      </c>
      <c r="C1637" t="str">
        <f>IF($A1637="","",Tienda_1!G1637)</f>
        <v>Medellín</v>
      </c>
      <c r="D1637" t="str">
        <f>IF($A1637="","",Tienda_1!F1637)</f>
        <v>Juan Fernandez</v>
      </c>
      <c r="E1637" t="str">
        <f>IF($A1637="","",Tienda_1!I1637)</f>
        <v>Tarjeta de crédito</v>
      </c>
      <c r="F1637">
        <f>IF($A1637="","",VALUE(RIGHT(Tienda_1!E1637,4)))</f>
        <v>2021</v>
      </c>
      <c r="G1637">
        <f>IF($A1637="","",Tienda_1!C1637)</f>
        <v>58600</v>
      </c>
      <c r="H1637">
        <f>IF($A1637="","",Tienda_1!D1637)</f>
        <v>3800</v>
      </c>
      <c r="I1637">
        <f>IF($A1637="","",Tienda_1!H1637)</f>
        <v>1</v>
      </c>
      <c r="J1637">
        <f>IF($A1637="",0,IF(AND(OR('Cuadro-de-mando'!$B$4="(Todas)",'Cuadro-de-mando'!$B$4=$A1637),OR('Cuadro-de-mando'!$E$4="(Todas)",'Cuadro-de-mando'!$E$4=$B1637),OR('Cuadro-de-mando'!$H$4="(Todas)",'Cuadro-de-mando'!$H$4=$C1637),OR('Cuadro-de-mando'!$K$4="(Todas)",'Cuadro-de-mando'!$K$4=$E1637),OR('Cuadro-de-mando'!$N$4="(Todos)",'Cuadro-de-mando'!$N$4=$F1637)),1,0))</f>
        <v>1</v>
      </c>
    </row>
    <row r="1638" spans="1:10" x14ac:dyDescent="0.25">
      <c r="A1638" t="str">
        <f>IF(Tienda_1!$A1638="","","Tienda 1")</f>
        <v>Tienda 1</v>
      </c>
      <c r="B1638" t="str">
        <f>IF($A1638="","",Tienda_1!B1638)</f>
        <v>Electrónicos</v>
      </c>
      <c r="C1638" t="str">
        <f>IF($A1638="","",Tienda_1!G1638)</f>
        <v>Pereira</v>
      </c>
      <c r="D1638" t="str">
        <f>IF($A1638="","",Tienda_1!F1638)</f>
        <v>Izabela de León</v>
      </c>
      <c r="E1638" t="str">
        <f>IF($A1638="","",Tienda_1!I1638)</f>
        <v>Tarjeta de crédito</v>
      </c>
      <c r="F1638">
        <f>IF($A1638="","",VALUE(RIGHT(Tienda_1!E1638,4)))</f>
        <v>2022</v>
      </c>
      <c r="G1638">
        <f>IF($A1638="","",Tienda_1!C1638)</f>
        <v>1099800</v>
      </c>
      <c r="H1638">
        <f>IF($A1638="","",Tienda_1!D1638)</f>
        <v>56700</v>
      </c>
      <c r="I1638">
        <f>IF($A1638="","",Tienda_1!H1638)</f>
        <v>5</v>
      </c>
      <c r="J1638">
        <f>IF($A1638="",0,IF(AND(OR('Cuadro-de-mando'!$B$4="(Todas)",'Cuadro-de-mando'!$B$4=$A1638),OR('Cuadro-de-mando'!$E$4="(Todas)",'Cuadro-de-mando'!$E$4=$B1638),OR('Cuadro-de-mando'!$H$4="(Todas)",'Cuadro-de-mando'!$H$4=$C1638),OR('Cuadro-de-mando'!$K$4="(Todas)",'Cuadro-de-mando'!$K$4=$E1638),OR('Cuadro-de-mando'!$N$4="(Todos)",'Cuadro-de-mando'!$N$4=$F1638)),1,0))</f>
        <v>1</v>
      </c>
    </row>
    <row r="1639" spans="1:10" x14ac:dyDescent="0.25">
      <c r="A1639" t="str">
        <f>IF(Tienda_1!$A1639="","","Tienda 1")</f>
        <v>Tienda 1</v>
      </c>
      <c r="B1639" t="str">
        <f>IF($A1639="","",Tienda_1!B1639)</f>
        <v>Electrónicos</v>
      </c>
      <c r="C1639" t="str">
        <f>IF($A1639="","",Tienda_1!G1639)</f>
        <v>Medellín</v>
      </c>
      <c r="D1639" t="str">
        <f>IF($A1639="","",Tienda_1!F1639)</f>
        <v>Juan Fernandez</v>
      </c>
      <c r="E1639" t="str">
        <f>IF($A1639="","",Tienda_1!I1639)</f>
        <v>Nequi</v>
      </c>
      <c r="F1639">
        <f>IF($A1639="","",VALUE(RIGHT(Tienda_1!E1639,4)))</f>
        <v>2021</v>
      </c>
      <c r="G1639">
        <f>IF($A1639="","",Tienda_1!C1639)</f>
        <v>193700</v>
      </c>
      <c r="H1639">
        <f>IF($A1639="","",Tienda_1!D1639)</f>
        <v>8500</v>
      </c>
      <c r="I1639">
        <f>IF($A1639="","",Tienda_1!H1639)</f>
        <v>4</v>
      </c>
      <c r="J1639">
        <f>IF($A1639="",0,IF(AND(OR('Cuadro-de-mando'!$B$4="(Todas)",'Cuadro-de-mando'!$B$4=$A1639),OR('Cuadro-de-mando'!$E$4="(Todas)",'Cuadro-de-mando'!$E$4=$B1639),OR('Cuadro-de-mando'!$H$4="(Todas)",'Cuadro-de-mando'!$H$4=$C1639),OR('Cuadro-de-mando'!$K$4="(Todas)",'Cuadro-de-mando'!$K$4=$E1639),OR('Cuadro-de-mando'!$N$4="(Todos)",'Cuadro-de-mando'!$N$4=$F1639)),1,0))</f>
        <v>1</v>
      </c>
    </row>
    <row r="1640" spans="1:10" x14ac:dyDescent="0.25">
      <c r="A1640" t="str">
        <f>IF(Tienda_1!$A1640="","","Tienda 1")</f>
        <v>Tienda 1</v>
      </c>
      <c r="B1640" t="str">
        <f>IF($A1640="","",Tienda_1!B1640)</f>
        <v>Electrónicos</v>
      </c>
      <c r="C1640" t="str">
        <f>IF($A1640="","",Tienda_1!G1640)</f>
        <v>Cúcuta</v>
      </c>
      <c r="D1640" t="str">
        <f>IF($A1640="","",Tienda_1!F1640)</f>
        <v>Pedro Gomez</v>
      </c>
      <c r="E1640" t="str">
        <f>IF($A1640="","",Tienda_1!I1640)</f>
        <v>Nequi</v>
      </c>
      <c r="F1640">
        <f>IF($A1640="","",VALUE(RIGHT(Tienda_1!E1640,4)))</f>
        <v>2023</v>
      </c>
      <c r="G1640">
        <f>IF($A1640="","",Tienda_1!C1640)</f>
        <v>2734700</v>
      </c>
      <c r="H1640">
        <f>IF($A1640="","",Tienda_1!D1640)</f>
        <v>145800</v>
      </c>
      <c r="I1640">
        <f>IF($A1640="","",Tienda_1!H1640)</f>
        <v>3</v>
      </c>
      <c r="J1640">
        <f>IF($A1640="",0,IF(AND(OR('Cuadro-de-mando'!$B$4="(Todas)",'Cuadro-de-mando'!$B$4=$A1640),OR('Cuadro-de-mando'!$E$4="(Todas)",'Cuadro-de-mando'!$E$4=$B1640),OR('Cuadro-de-mando'!$H$4="(Todas)",'Cuadro-de-mando'!$H$4=$C1640),OR('Cuadro-de-mando'!$K$4="(Todas)",'Cuadro-de-mando'!$K$4=$E1640),OR('Cuadro-de-mando'!$N$4="(Todos)",'Cuadro-de-mando'!$N$4=$F1640)),1,0))</f>
        <v>1</v>
      </c>
    </row>
    <row r="1641" spans="1:10" x14ac:dyDescent="0.25">
      <c r="A1641" t="str">
        <f>IF(Tienda_1!$A1641="","","Tienda 1")</f>
        <v>Tienda 1</v>
      </c>
      <c r="B1641" t="str">
        <f>IF($A1641="","",Tienda_1!B1641)</f>
        <v>Electrónicos</v>
      </c>
      <c r="C1641" t="str">
        <f>IF($A1641="","",Tienda_1!G1641)</f>
        <v>Cartagena</v>
      </c>
      <c r="D1641" t="str">
        <f>IF($A1641="","",Tienda_1!F1641)</f>
        <v>Blanca Ramirez</v>
      </c>
      <c r="E1641" t="str">
        <f>IF($A1641="","",Tienda_1!I1641)</f>
        <v>Nequi</v>
      </c>
      <c r="F1641">
        <f>IF($A1641="","",VALUE(RIGHT(Tienda_1!E1641,4)))</f>
        <v>2021</v>
      </c>
      <c r="G1641">
        <f>IF($A1641="","",Tienda_1!C1641)</f>
        <v>208600</v>
      </c>
      <c r="H1641">
        <f>IF($A1641="","",Tienda_1!D1641)</f>
        <v>9300</v>
      </c>
      <c r="I1641">
        <f>IF($A1641="","",Tienda_1!H1641)</f>
        <v>5</v>
      </c>
      <c r="J1641">
        <f>IF($A1641="",0,IF(AND(OR('Cuadro-de-mando'!$B$4="(Todas)",'Cuadro-de-mando'!$B$4=$A1641),OR('Cuadro-de-mando'!$E$4="(Todas)",'Cuadro-de-mando'!$E$4=$B1641),OR('Cuadro-de-mando'!$H$4="(Todas)",'Cuadro-de-mando'!$H$4=$C1641),OR('Cuadro-de-mando'!$K$4="(Todas)",'Cuadro-de-mando'!$K$4=$E1641),OR('Cuadro-de-mando'!$N$4="(Todos)",'Cuadro-de-mando'!$N$4=$F1641)),1,0))</f>
        <v>1</v>
      </c>
    </row>
    <row r="1642" spans="1:10" x14ac:dyDescent="0.25">
      <c r="A1642" t="str">
        <f>IF(Tienda_1!$A1642="","","Tienda 1")</f>
        <v>Tienda 1</v>
      </c>
      <c r="B1642" t="str">
        <f>IF($A1642="","",Tienda_1!B1642)</f>
        <v>Muebles</v>
      </c>
      <c r="C1642" t="str">
        <f>IF($A1642="","",Tienda_1!G1642)</f>
        <v>Bogotá</v>
      </c>
      <c r="D1642" t="str">
        <f>IF($A1642="","",Tienda_1!F1642)</f>
        <v>Izabela de León</v>
      </c>
      <c r="E1642" t="str">
        <f>IF($A1642="","",Tienda_1!I1642)</f>
        <v>Cupón</v>
      </c>
      <c r="F1642">
        <f>IF($A1642="","",VALUE(RIGHT(Tienda_1!E1642,4)))</f>
        <v>2021</v>
      </c>
      <c r="G1642">
        <f>IF($A1642="","",Tienda_1!C1642)</f>
        <v>281200</v>
      </c>
      <c r="H1642">
        <f>IF($A1642="","",Tienda_1!D1642)</f>
        <v>13200</v>
      </c>
      <c r="I1642">
        <f>IF($A1642="","",Tienda_1!H1642)</f>
        <v>2</v>
      </c>
      <c r="J1642">
        <f>IF($A1642="",0,IF(AND(OR('Cuadro-de-mando'!$B$4="(Todas)",'Cuadro-de-mando'!$B$4=$A1642),OR('Cuadro-de-mando'!$E$4="(Todas)",'Cuadro-de-mando'!$E$4=$B1642),OR('Cuadro-de-mando'!$H$4="(Todas)",'Cuadro-de-mando'!$H$4=$C1642),OR('Cuadro-de-mando'!$K$4="(Todas)",'Cuadro-de-mando'!$K$4=$E1642),OR('Cuadro-de-mando'!$N$4="(Todos)",'Cuadro-de-mando'!$N$4=$F1642)),1,0))</f>
        <v>1</v>
      </c>
    </row>
    <row r="1643" spans="1:10" x14ac:dyDescent="0.25">
      <c r="A1643" t="str">
        <f>IF(Tienda_1!$A1643="","","Tienda 1")</f>
        <v>Tienda 1</v>
      </c>
      <c r="B1643" t="str">
        <f>IF($A1643="","",Tienda_1!B1643)</f>
        <v>Electrónicos</v>
      </c>
      <c r="C1643" t="str">
        <f>IF($A1643="","",Tienda_1!G1643)</f>
        <v>Medellín</v>
      </c>
      <c r="D1643" t="str">
        <f>IF($A1643="","",Tienda_1!F1643)</f>
        <v>Beatriz Morales</v>
      </c>
      <c r="E1643" t="str">
        <f>IF($A1643="","",Tienda_1!I1643)</f>
        <v>Tarjeta de crédito</v>
      </c>
      <c r="F1643">
        <f>IF($A1643="","",VALUE(RIGHT(Tienda_1!E1643,4)))</f>
        <v>2020</v>
      </c>
      <c r="G1643">
        <f>IF($A1643="","",Tienda_1!C1643)</f>
        <v>314200</v>
      </c>
      <c r="H1643">
        <f>IF($A1643="","",Tienda_1!D1643)</f>
        <v>14900</v>
      </c>
      <c r="I1643">
        <f>IF($A1643="","",Tienda_1!H1643)</f>
        <v>5</v>
      </c>
      <c r="J1643">
        <f>IF($A1643="",0,IF(AND(OR('Cuadro-de-mando'!$B$4="(Todas)",'Cuadro-de-mando'!$B$4=$A1643),OR('Cuadro-de-mando'!$E$4="(Todas)",'Cuadro-de-mando'!$E$4=$B1643),OR('Cuadro-de-mando'!$H$4="(Todas)",'Cuadro-de-mando'!$H$4=$C1643),OR('Cuadro-de-mando'!$K$4="(Todas)",'Cuadro-de-mando'!$K$4=$E1643),OR('Cuadro-de-mando'!$N$4="(Todos)",'Cuadro-de-mando'!$N$4=$F1643)),1,0))</f>
        <v>1</v>
      </c>
    </row>
    <row r="1644" spans="1:10" x14ac:dyDescent="0.25">
      <c r="A1644" t="str">
        <f>IF(Tienda_1!$A1644="","","Tienda 1")</f>
        <v>Tienda 1</v>
      </c>
      <c r="B1644" t="str">
        <f>IF($A1644="","",Tienda_1!B1644)</f>
        <v>Artículos para el hogar</v>
      </c>
      <c r="C1644" t="str">
        <f>IF($A1644="","",Tienda_1!G1644)</f>
        <v>Medellín</v>
      </c>
      <c r="D1644" t="str">
        <f>IF($A1644="","",Tienda_1!F1644)</f>
        <v>Santiago Silva</v>
      </c>
      <c r="E1644" t="str">
        <f>IF($A1644="","",Tienda_1!I1644)</f>
        <v>Tarjeta de crédito</v>
      </c>
      <c r="F1644">
        <f>IF($A1644="","",VALUE(RIGHT(Tienda_1!E1644,4)))</f>
        <v>2020</v>
      </c>
      <c r="G1644">
        <f>IF($A1644="","",Tienda_1!C1644)</f>
        <v>172100</v>
      </c>
      <c r="H1644">
        <f>IF($A1644="","",Tienda_1!D1644)</f>
        <v>7400</v>
      </c>
      <c r="I1644">
        <f>IF($A1644="","",Tienda_1!H1644)</f>
        <v>4</v>
      </c>
      <c r="J1644">
        <f>IF($A1644="",0,IF(AND(OR('Cuadro-de-mando'!$B$4="(Todas)",'Cuadro-de-mando'!$B$4=$A1644),OR('Cuadro-de-mando'!$E$4="(Todas)",'Cuadro-de-mando'!$E$4=$B1644),OR('Cuadro-de-mando'!$H$4="(Todas)",'Cuadro-de-mando'!$H$4=$C1644),OR('Cuadro-de-mando'!$K$4="(Todas)",'Cuadro-de-mando'!$K$4=$E1644),OR('Cuadro-de-mando'!$N$4="(Todos)",'Cuadro-de-mando'!$N$4=$F1644)),1,0))</f>
        <v>1</v>
      </c>
    </row>
    <row r="1645" spans="1:10" x14ac:dyDescent="0.25">
      <c r="A1645" t="str">
        <f>IF(Tienda_1!$A1645="","","Tienda 1")</f>
        <v>Tienda 1</v>
      </c>
      <c r="B1645" t="str">
        <f>IF($A1645="","",Tienda_1!B1645)</f>
        <v>Deportes y diversión</v>
      </c>
      <c r="C1645" t="str">
        <f>IF($A1645="","",Tienda_1!G1645)</f>
        <v>Medellín</v>
      </c>
      <c r="D1645" t="str">
        <f>IF($A1645="","",Tienda_1!F1645)</f>
        <v>Ángel Rodriguez</v>
      </c>
      <c r="E1645" t="str">
        <f>IF($A1645="","",Tienda_1!I1645)</f>
        <v>Nequi</v>
      </c>
      <c r="F1645">
        <f>IF($A1645="","",VALUE(RIGHT(Tienda_1!E1645,4)))</f>
        <v>2020</v>
      </c>
      <c r="G1645">
        <f>IF($A1645="","",Tienda_1!C1645)</f>
        <v>58100</v>
      </c>
      <c r="H1645">
        <f>IF($A1645="","",Tienda_1!D1645)</f>
        <v>5500</v>
      </c>
      <c r="I1645">
        <f>IF($A1645="","",Tienda_1!H1645)</f>
        <v>5</v>
      </c>
      <c r="J1645">
        <f>IF($A1645="",0,IF(AND(OR('Cuadro-de-mando'!$B$4="(Todas)",'Cuadro-de-mando'!$B$4=$A1645),OR('Cuadro-de-mando'!$E$4="(Todas)",'Cuadro-de-mando'!$E$4=$B1645),OR('Cuadro-de-mando'!$H$4="(Todas)",'Cuadro-de-mando'!$H$4=$C1645),OR('Cuadro-de-mando'!$K$4="(Todas)",'Cuadro-de-mando'!$K$4=$E1645),OR('Cuadro-de-mando'!$N$4="(Todos)",'Cuadro-de-mando'!$N$4=$F1645)),1,0))</f>
        <v>1</v>
      </c>
    </row>
    <row r="1646" spans="1:10" x14ac:dyDescent="0.25">
      <c r="A1646" t="str">
        <f>IF(Tienda_1!$A1646="","","Tienda 1")</f>
        <v>Tienda 1</v>
      </c>
      <c r="B1646" t="str">
        <f>IF($A1646="","",Tienda_1!B1646)</f>
        <v>Libros</v>
      </c>
      <c r="C1646" t="str">
        <f>IF($A1646="","",Tienda_1!G1646)</f>
        <v>Bogotá</v>
      </c>
      <c r="D1646" t="str">
        <f>IF($A1646="","",Tienda_1!F1646)</f>
        <v>Juliana Costa</v>
      </c>
      <c r="E1646" t="str">
        <f>IF($A1646="","",Tienda_1!I1646)</f>
        <v>Tarjeta de crédito</v>
      </c>
      <c r="F1646">
        <f>IF($A1646="","",VALUE(RIGHT(Tienda_1!E1646,4)))</f>
        <v>2020</v>
      </c>
      <c r="G1646">
        <f>IF($A1646="","",Tienda_1!C1646)</f>
        <v>61200</v>
      </c>
      <c r="H1646">
        <f>IF($A1646="","",Tienda_1!D1646)</f>
        <v>3500</v>
      </c>
      <c r="I1646">
        <f>IF($A1646="","",Tienda_1!H1646)</f>
        <v>5</v>
      </c>
      <c r="J1646">
        <f>IF($A1646="",0,IF(AND(OR('Cuadro-de-mando'!$B$4="(Todas)",'Cuadro-de-mando'!$B$4=$A1646),OR('Cuadro-de-mando'!$E$4="(Todas)",'Cuadro-de-mando'!$E$4=$B1646),OR('Cuadro-de-mando'!$H$4="(Todas)",'Cuadro-de-mando'!$H$4=$C1646),OR('Cuadro-de-mando'!$K$4="(Todas)",'Cuadro-de-mando'!$K$4=$E1646),OR('Cuadro-de-mando'!$N$4="(Todos)",'Cuadro-de-mando'!$N$4=$F1646)),1,0))</f>
        <v>1</v>
      </c>
    </row>
    <row r="1647" spans="1:10" x14ac:dyDescent="0.25">
      <c r="A1647" t="str">
        <f>IF(Tienda_1!$A1647="","","Tienda 1")</f>
        <v>Tienda 1</v>
      </c>
      <c r="B1647" t="str">
        <f>IF($A1647="","",Tienda_1!B1647)</f>
        <v>Instrumentos musicales</v>
      </c>
      <c r="C1647" t="str">
        <f>IF($A1647="","",Tienda_1!G1647)</f>
        <v>Bogotá</v>
      </c>
      <c r="D1647" t="str">
        <f>IF($A1647="","",Tienda_1!F1647)</f>
        <v>Blanca Ramirez</v>
      </c>
      <c r="E1647" t="str">
        <f>IF($A1647="","",Tienda_1!I1647)</f>
        <v>Nequi</v>
      </c>
      <c r="F1647">
        <f>IF($A1647="","",VALUE(RIGHT(Tienda_1!E1647,4)))</f>
        <v>2022</v>
      </c>
      <c r="G1647">
        <f>IF($A1647="","",Tienda_1!C1647)</f>
        <v>47800</v>
      </c>
      <c r="H1647">
        <f>IF($A1647="","",Tienda_1!D1647)</f>
        <v>2900</v>
      </c>
      <c r="I1647">
        <f>IF($A1647="","",Tienda_1!H1647)</f>
        <v>1</v>
      </c>
      <c r="J1647">
        <f>IF($A1647="",0,IF(AND(OR('Cuadro-de-mando'!$B$4="(Todas)",'Cuadro-de-mando'!$B$4=$A1647),OR('Cuadro-de-mando'!$E$4="(Todas)",'Cuadro-de-mando'!$E$4=$B1647),OR('Cuadro-de-mando'!$H$4="(Todas)",'Cuadro-de-mando'!$H$4=$C1647),OR('Cuadro-de-mando'!$K$4="(Todas)",'Cuadro-de-mando'!$K$4=$E1647),OR('Cuadro-de-mando'!$N$4="(Todos)",'Cuadro-de-mando'!$N$4=$F1647)),1,0))</f>
        <v>1</v>
      </c>
    </row>
    <row r="1648" spans="1:10" x14ac:dyDescent="0.25">
      <c r="A1648" t="str">
        <f>IF(Tienda_1!$A1648="","","Tienda 1")</f>
        <v>Tienda 1</v>
      </c>
      <c r="B1648" t="str">
        <f>IF($A1648="","",Tienda_1!B1648)</f>
        <v>Deportes y diversión</v>
      </c>
      <c r="C1648" t="str">
        <f>IF($A1648="","",Tienda_1!G1648)</f>
        <v>Bogotá</v>
      </c>
      <c r="D1648" t="str">
        <f>IF($A1648="","",Tienda_1!F1648)</f>
        <v>Mariana Herrera</v>
      </c>
      <c r="E1648" t="str">
        <f>IF($A1648="","",Tienda_1!I1648)</f>
        <v>Tarjeta de crédito</v>
      </c>
      <c r="F1648">
        <f>IF($A1648="","",VALUE(RIGHT(Tienda_1!E1648,4)))</f>
        <v>2021</v>
      </c>
      <c r="G1648">
        <f>IF($A1648="","",Tienda_1!C1648)</f>
        <v>38800</v>
      </c>
      <c r="H1648">
        <f>IF($A1648="","",Tienda_1!D1648)</f>
        <v>2300</v>
      </c>
      <c r="I1648">
        <f>IF($A1648="","",Tienda_1!H1648)</f>
        <v>4</v>
      </c>
      <c r="J1648">
        <f>IF($A1648="",0,IF(AND(OR('Cuadro-de-mando'!$B$4="(Todas)",'Cuadro-de-mando'!$B$4=$A1648),OR('Cuadro-de-mando'!$E$4="(Todas)",'Cuadro-de-mando'!$E$4=$B1648),OR('Cuadro-de-mando'!$H$4="(Todas)",'Cuadro-de-mando'!$H$4=$C1648),OR('Cuadro-de-mando'!$K$4="(Todas)",'Cuadro-de-mando'!$K$4=$E1648),OR('Cuadro-de-mando'!$N$4="(Todos)",'Cuadro-de-mando'!$N$4=$F1648)),1,0))</f>
        <v>1</v>
      </c>
    </row>
    <row r="1649" spans="1:10" x14ac:dyDescent="0.25">
      <c r="A1649" t="str">
        <f>IF(Tienda_1!$A1649="","","Tienda 1")</f>
        <v>Tienda 1</v>
      </c>
      <c r="B1649" t="str">
        <f>IF($A1649="","",Tienda_1!B1649)</f>
        <v>Juguetes</v>
      </c>
      <c r="C1649" t="str">
        <f>IF($A1649="","",Tienda_1!G1649)</f>
        <v>Bogotá</v>
      </c>
      <c r="D1649" t="str">
        <f>IF($A1649="","",Tienda_1!F1649)</f>
        <v>Izabela de León</v>
      </c>
      <c r="E1649" t="str">
        <f>IF($A1649="","",Tienda_1!I1649)</f>
        <v>Tarjeta de crédito</v>
      </c>
      <c r="F1649">
        <f>IF($A1649="","",VALUE(RIGHT(Tienda_1!E1649,4)))</f>
        <v>2022</v>
      </c>
      <c r="G1649">
        <f>IF($A1649="","",Tienda_1!C1649)</f>
        <v>137800</v>
      </c>
      <c r="H1649">
        <f>IF($A1649="","",Tienda_1!D1649)</f>
        <v>7600</v>
      </c>
      <c r="I1649">
        <f>IF($A1649="","",Tienda_1!H1649)</f>
        <v>3</v>
      </c>
      <c r="J1649">
        <f>IF($A1649="",0,IF(AND(OR('Cuadro-de-mando'!$B$4="(Todas)",'Cuadro-de-mando'!$B$4=$A1649),OR('Cuadro-de-mando'!$E$4="(Todas)",'Cuadro-de-mando'!$E$4=$B1649),OR('Cuadro-de-mando'!$H$4="(Todas)",'Cuadro-de-mando'!$H$4=$C1649),OR('Cuadro-de-mando'!$K$4="(Todas)",'Cuadro-de-mando'!$K$4=$E1649),OR('Cuadro-de-mando'!$N$4="(Todos)",'Cuadro-de-mando'!$N$4=$F1649)),1,0))</f>
        <v>1</v>
      </c>
    </row>
    <row r="1650" spans="1:10" x14ac:dyDescent="0.25">
      <c r="A1650" t="str">
        <f>IF(Tienda_1!$A1650="","","Tienda 1")</f>
        <v>Tienda 1</v>
      </c>
      <c r="B1650" t="str">
        <f>IF($A1650="","",Tienda_1!B1650)</f>
        <v>Electrodomésticos</v>
      </c>
      <c r="C1650" t="str">
        <f>IF($A1650="","",Tienda_1!G1650)</f>
        <v>Cúcuta</v>
      </c>
      <c r="D1650" t="str">
        <f>IF($A1650="","",Tienda_1!F1650)</f>
        <v>Ángel Rodriguez</v>
      </c>
      <c r="E1650" t="str">
        <f>IF($A1650="","",Tienda_1!I1650)</f>
        <v>Tarjeta de crédito</v>
      </c>
      <c r="F1650">
        <f>IF($A1650="","",VALUE(RIGHT(Tienda_1!E1650,4)))</f>
        <v>2022</v>
      </c>
      <c r="G1650">
        <f>IF($A1650="","",Tienda_1!C1650)</f>
        <v>1475300</v>
      </c>
      <c r="H1650">
        <f>IF($A1650="","",Tienda_1!D1650)</f>
        <v>76700</v>
      </c>
      <c r="I1650">
        <f>IF($A1650="","",Tienda_1!H1650)</f>
        <v>5</v>
      </c>
      <c r="J1650">
        <f>IF($A1650="",0,IF(AND(OR('Cuadro-de-mando'!$B$4="(Todas)",'Cuadro-de-mando'!$B$4=$A1650),OR('Cuadro-de-mando'!$E$4="(Todas)",'Cuadro-de-mando'!$E$4=$B1650),OR('Cuadro-de-mando'!$H$4="(Todas)",'Cuadro-de-mando'!$H$4=$C1650),OR('Cuadro-de-mando'!$K$4="(Todas)",'Cuadro-de-mando'!$K$4=$E1650),OR('Cuadro-de-mando'!$N$4="(Todos)",'Cuadro-de-mando'!$N$4=$F1650)),1,0))</f>
        <v>1</v>
      </c>
    </row>
    <row r="1651" spans="1:10" x14ac:dyDescent="0.25">
      <c r="A1651" t="str">
        <f>IF(Tienda_1!$A1651="","","Tienda 1")</f>
        <v>Tienda 1</v>
      </c>
      <c r="B1651" t="str">
        <f>IF($A1651="","",Tienda_1!B1651)</f>
        <v>Juguetes</v>
      </c>
      <c r="C1651" t="str">
        <f>IF($A1651="","",Tienda_1!G1651)</f>
        <v>Bogotá</v>
      </c>
      <c r="D1651" t="str">
        <f>IF($A1651="","",Tienda_1!F1651)</f>
        <v>Felipe Santos</v>
      </c>
      <c r="E1651" t="str">
        <f>IF($A1651="","",Tienda_1!I1651)</f>
        <v>Nequi</v>
      </c>
      <c r="F1651">
        <f>IF($A1651="","",VALUE(RIGHT(Tienda_1!E1651,4)))</f>
        <v>2020</v>
      </c>
      <c r="G1651">
        <f>IF($A1651="","",Tienda_1!C1651)</f>
        <v>27300</v>
      </c>
      <c r="H1651">
        <f>IF($A1651="","",Tienda_1!D1651)</f>
        <v>0</v>
      </c>
      <c r="I1651">
        <f>IF($A1651="","",Tienda_1!H1651)</f>
        <v>5</v>
      </c>
      <c r="J1651">
        <f>IF($A1651="",0,IF(AND(OR('Cuadro-de-mando'!$B$4="(Todas)",'Cuadro-de-mando'!$B$4=$A1651),OR('Cuadro-de-mando'!$E$4="(Todas)",'Cuadro-de-mando'!$E$4=$B1651),OR('Cuadro-de-mando'!$H$4="(Todas)",'Cuadro-de-mando'!$H$4=$C1651),OR('Cuadro-de-mando'!$K$4="(Todas)",'Cuadro-de-mando'!$K$4=$E1651),OR('Cuadro-de-mando'!$N$4="(Todos)",'Cuadro-de-mando'!$N$4=$F1651)),1,0))</f>
        <v>1</v>
      </c>
    </row>
    <row r="1652" spans="1:10" x14ac:dyDescent="0.25">
      <c r="A1652" t="str">
        <f>IF(Tienda_1!$A1652="","","Tienda 1")</f>
        <v>Tienda 1</v>
      </c>
      <c r="B1652" t="str">
        <f>IF($A1652="","",Tienda_1!B1652)</f>
        <v>Electrodomésticos</v>
      </c>
      <c r="C1652" t="str">
        <f>IF($A1652="","",Tienda_1!G1652)</f>
        <v>Bogotá</v>
      </c>
      <c r="D1652" t="str">
        <f>IF($A1652="","",Tienda_1!F1652)</f>
        <v>Juliana Costa</v>
      </c>
      <c r="E1652" t="str">
        <f>IF($A1652="","",Tienda_1!I1652)</f>
        <v>Tarjeta de crédito</v>
      </c>
      <c r="F1652">
        <f>IF($A1652="","",VALUE(RIGHT(Tienda_1!E1652,4)))</f>
        <v>2021</v>
      </c>
      <c r="G1652">
        <f>IF($A1652="","",Tienda_1!C1652)</f>
        <v>1226400</v>
      </c>
      <c r="H1652">
        <f>IF($A1652="","",Tienda_1!D1652)</f>
        <v>71000</v>
      </c>
      <c r="I1652">
        <f>IF($A1652="","",Tienda_1!H1652)</f>
        <v>5</v>
      </c>
      <c r="J1652">
        <f>IF($A1652="",0,IF(AND(OR('Cuadro-de-mando'!$B$4="(Todas)",'Cuadro-de-mando'!$B$4=$A1652),OR('Cuadro-de-mando'!$E$4="(Todas)",'Cuadro-de-mando'!$E$4=$B1652),OR('Cuadro-de-mando'!$H$4="(Todas)",'Cuadro-de-mando'!$H$4=$C1652),OR('Cuadro-de-mando'!$K$4="(Todas)",'Cuadro-de-mando'!$K$4=$E1652),OR('Cuadro-de-mando'!$N$4="(Todos)",'Cuadro-de-mando'!$N$4=$F1652)),1,0))</f>
        <v>1</v>
      </c>
    </row>
    <row r="1653" spans="1:10" x14ac:dyDescent="0.25">
      <c r="A1653" t="str">
        <f>IF(Tienda_1!$A1653="","","Tienda 1")</f>
        <v>Tienda 1</v>
      </c>
      <c r="B1653" t="str">
        <f>IF($A1653="","",Tienda_1!B1653)</f>
        <v>Artículos para el hogar</v>
      </c>
      <c r="C1653" t="str">
        <f>IF($A1653="","",Tienda_1!G1653)</f>
        <v>Bogotá</v>
      </c>
      <c r="D1653" t="str">
        <f>IF($A1653="","",Tienda_1!F1653)</f>
        <v>Ángel Rodriguez</v>
      </c>
      <c r="E1653" t="str">
        <f>IF($A1653="","",Tienda_1!I1653)</f>
        <v>Cupón</v>
      </c>
      <c r="F1653">
        <f>IF($A1653="","",VALUE(RIGHT(Tienda_1!E1653,4)))</f>
        <v>2022</v>
      </c>
      <c r="G1653">
        <f>IF($A1653="","",Tienda_1!C1653)</f>
        <v>71200</v>
      </c>
      <c r="H1653">
        <f>IF($A1653="","",Tienda_1!D1653)</f>
        <v>2000</v>
      </c>
      <c r="I1653">
        <f>IF($A1653="","",Tienda_1!H1653)</f>
        <v>5</v>
      </c>
      <c r="J1653">
        <f>IF($A1653="",0,IF(AND(OR('Cuadro-de-mando'!$B$4="(Todas)",'Cuadro-de-mando'!$B$4=$A1653),OR('Cuadro-de-mando'!$E$4="(Todas)",'Cuadro-de-mando'!$E$4=$B1653),OR('Cuadro-de-mando'!$H$4="(Todas)",'Cuadro-de-mando'!$H$4=$C1653),OR('Cuadro-de-mando'!$K$4="(Todas)",'Cuadro-de-mando'!$K$4=$E1653),OR('Cuadro-de-mando'!$N$4="(Todos)",'Cuadro-de-mando'!$N$4=$F1653)),1,0))</f>
        <v>1</v>
      </c>
    </row>
    <row r="1654" spans="1:10" x14ac:dyDescent="0.25">
      <c r="A1654" t="str">
        <f>IF(Tienda_1!$A1654="","","Tienda 1")</f>
        <v>Tienda 1</v>
      </c>
      <c r="B1654" t="str">
        <f>IF($A1654="","",Tienda_1!B1654)</f>
        <v>Deportes y diversión</v>
      </c>
      <c r="C1654" t="str">
        <f>IF($A1654="","",Tienda_1!G1654)</f>
        <v>Bogotá</v>
      </c>
      <c r="D1654" t="str">
        <f>IF($A1654="","",Tienda_1!F1654)</f>
        <v>Blanca Ramirez</v>
      </c>
      <c r="E1654" t="str">
        <f>IF($A1654="","",Tienda_1!I1654)</f>
        <v>Tarjeta de crédito</v>
      </c>
      <c r="F1654">
        <f>IF($A1654="","",VALUE(RIGHT(Tienda_1!E1654,4)))</f>
        <v>2023</v>
      </c>
      <c r="G1654">
        <f>IF($A1654="","",Tienda_1!C1654)</f>
        <v>34500</v>
      </c>
      <c r="H1654">
        <f>IF($A1654="","",Tienda_1!D1654)</f>
        <v>2500</v>
      </c>
      <c r="I1654">
        <f>IF($A1654="","",Tienda_1!H1654)</f>
        <v>5</v>
      </c>
      <c r="J1654">
        <f>IF($A1654="",0,IF(AND(OR('Cuadro-de-mando'!$B$4="(Todas)",'Cuadro-de-mando'!$B$4=$A1654),OR('Cuadro-de-mando'!$E$4="(Todas)",'Cuadro-de-mando'!$E$4=$B1654),OR('Cuadro-de-mando'!$H$4="(Todas)",'Cuadro-de-mando'!$H$4=$C1654),OR('Cuadro-de-mando'!$K$4="(Todas)",'Cuadro-de-mando'!$K$4=$E1654),OR('Cuadro-de-mando'!$N$4="(Todos)",'Cuadro-de-mando'!$N$4=$F1654)),1,0))</f>
        <v>1</v>
      </c>
    </row>
    <row r="1655" spans="1:10" x14ac:dyDescent="0.25">
      <c r="A1655" t="str">
        <f>IF(Tienda_1!$A1655="","","Tienda 1")</f>
        <v>Tienda 1</v>
      </c>
      <c r="B1655" t="str">
        <f>IF($A1655="","",Tienda_1!B1655)</f>
        <v>Muebles</v>
      </c>
      <c r="C1655" t="str">
        <f>IF($A1655="","",Tienda_1!G1655)</f>
        <v>Cali</v>
      </c>
      <c r="D1655" t="str">
        <f>IF($A1655="","",Tienda_1!F1655)</f>
        <v>Izabela de León</v>
      </c>
      <c r="E1655" t="str">
        <f>IF($A1655="","",Tienda_1!I1655)</f>
        <v>Nequi</v>
      </c>
      <c r="F1655">
        <f>IF($A1655="","",VALUE(RIGHT(Tienda_1!E1655,4)))</f>
        <v>2021</v>
      </c>
      <c r="G1655">
        <f>IF($A1655="","",Tienda_1!C1655)</f>
        <v>278300</v>
      </c>
      <c r="H1655">
        <f>IF($A1655="","",Tienda_1!D1655)</f>
        <v>13000</v>
      </c>
      <c r="I1655">
        <f>IF($A1655="","",Tienda_1!H1655)</f>
        <v>1</v>
      </c>
      <c r="J1655">
        <f>IF($A1655="",0,IF(AND(OR('Cuadro-de-mando'!$B$4="(Todas)",'Cuadro-de-mando'!$B$4=$A1655),OR('Cuadro-de-mando'!$E$4="(Todas)",'Cuadro-de-mando'!$E$4=$B1655),OR('Cuadro-de-mando'!$H$4="(Todas)",'Cuadro-de-mando'!$H$4=$C1655),OR('Cuadro-de-mando'!$K$4="(Todas)",'Cuadro-de-mando'!$K$4=$E1655),OR('Cuadro-de-mando'!$N$4="(Todos)",'Cuadro-de-mando'!$N$4=$F1655)),1,0))</f>
        <v>1</v>
      </c>
    </row>
    <row r="1656" spans="1:10" x14ac:dyDescent="0.25">
      <c r="A1656" t="str">
        <f>IF(Tienda_1!$A1656="","","Tienda 1")</f>
        <v>Tienda 1</v>
      </c>
      <c r="B1656" t="str">
        <f>IF($A1656="","",Tienda_1!B1656)</f>
        <v>Electrónicos</v>
      </c>
      <c r="C1656" t="str">
        <f>IF($A1656="","",Tienda_1!G1656)</f>
        <v>Cali</v>
      </c>
      <c r="D1656" t="str">
        <f>IF($A1656="","",Tienda_1!F1656)</f>
        <v>Camila Rivera</v>
      </c>
      <c r="E1656" t="str">
        <f>IF($A1656="","",Tienda_1!I1656)</f>
        <v>Tarjeta de crédito</v>
      </c>
      <c r="F1656">
        <f>IF($A1656="","",VALUE(RIGHT(Tienda_1!E1656,4)))</f>
        <v>2020</v>
      </c>
      <c r="G1656">
        <f>IF($A1656="","",Tienda_1!C1656)</f>
        <v>1259600</v>
      </c>
      <c r="H1656">
        <f>IF($A1656="","",Tienda_1!D1656)</f>
        <v>67800</v>
      </c>
      <c r="I1656">
        <f>IF($A1656="","",Tienda_1!H1656)</f>
        <v>5</v>
      </c>
      <c r="J1656">
        <f>IF($A1656="",0,IF(AND(OR('Cuadro-de-mando'!$B$4="(Todas)",'Cuadro-de-mando'!$B$4=$A1656),OR('Cuadro-de-mando'!$E$4="(Todas)",'Cuadro-de-mando'!$E$4=$B1656),OR('Cuadro-de-mando'!$H$4="(Todas)",'Cuadro-de-mando'!$H$4=$C1656),OR('Cuadro-de-mando'!$K$4="(Todas)",'Cuadro-de-mando'!$K$4=$E1656),OR('Cuadro-de-mando'!$N$4="(Todos)",'Cuadro-de-mando'!$N$4=$F1656)),1,0))</f>
        <v>1</v>
      </c>
    </row>
    <row r="1657" spans="1:10" x14ac:dyDescent="0.25">
      <c r="A1657" t="str">
        <f>IF(Tienda_1!$A1657="","","Tienda 1")</f>
        <v>Tienda 1</v>
      </c>
      <c r="B1657" t="str">
        <f>IF($A1657="","",Tienda_1!B1657)</f>
        <v>Electrodomésticos</v>
      </c>
      <c r="C1657" t="str">
        <f>IF($A1657="","",Tienda_1!G1657)</f>
        <v>Cali</v>
      </c>
      <c r="D1657" t="str">
        <f>IF($A1657="","",Tienda_1!F1657)</f>
        <v>Rafael Acosta</v>
      </c>
      <c r="E1657" t="str">
        <f>IF($A1657="","",Tienda_1!I1657)</f>
        <v>Nequi</v>
      </c>
      <c r="F1657">
        <f>IF($A1657="","",VALUE(RIGHT(Tienda_1!E1657,4)))</f>
        <v>2020</v>
      </c>
      <c r="G1657">
        <f>IF($A1657="","",Tienda_1!C1657)</f>
        <v>1447200</v>
      </c>
      <c r="H1657">
        <f>IF($A1657="","",Tienda_1!D1657)</f>
        <v>77700</v>
      </c>
      <c r="I1657">
        <f>IF($A1657="","",Tienda_1!H1657)</f>
        <v>5</v>
      </c>
      <c r="J1657">
        <f>IF($A1657="",0,IF(AND(OR('Cuadro-de-mando'!$B$4="(Todas)",'Cuadro-de-mando'!$B$4=$A1657),OR('Cuadro-de-mando'!$E$4="(Todas)",'Cuadro-de-mando'!$E$4=$B1657),OR('Cuadro-de-mando'!$H$4="(Todas)",'Cuadro-de-mando'!$H$4=$C1657),OR('Cuadro-de-mando'!$K$4="(Todas)",'Cuadro-de-mando'!$K$4=$E1657),OR('Cuadro-de-mando'!$N$4="(Todos)",'Cuadro-de-mando'!$N$4=$F1657)),1,0))</f>
        <v>1</v>
      </c>
    </row>
    <row r="1658" spans="1:10" x14ac:dyDescent="0.25">
      <c r="A1658" t="str">
        <f>IF(Tienda_1!$A1658="","","Tienda 1")</f>
        <v>Tienda 1</v>
      </c>
      <c r="B1658" t="str">
        <f>IF($A1658="","",Tienda_1!B1658)</f>
        <v>Juguetes</v>
      </c>
      <c r="C1658" t="str">
        <f>IF($A1658="","",Tienda_1!G1658)</f>
        <v>Bogotá</v>
      </c>
      <c r="D1658" t="str">
        <f>IF($A1658="","",Tienda_1!F1658)</f>
        <v>Santiago Silva</v>
      </c>
      <c r="E1658" t="str">
        <f>IF($A1658="","",Tienda_1!I1658)</f>
        <v>Tarjeta de crédito</v>
      </c>
      <c r="F1658">
        <f>IF($A1658="","",VALUE(RIGHT(Tienda_1!E1658,4)))</f>
        <v>2021</v>
      </c>
      <c r="G1658">
        <f>IF($A1658="","",Tienda_1!C1658)</f>
        <v>16100</v>
      </c>
      <c r="H1658">
        <f>IF($A1658="","",Tienda_1!D1658)</f>
        <v>1300</v>
      </c>
      <c r="I1658">
        <f>IF($A1658="","",Tienda_1!H1658)</f>
        <v>5</v>
      </c>
      <c r="J1658">
        <f>IF($A1658="",0,IF(AND(OR('Cuadro-de-mando'!$B$4="(Todas)",'Cuadro-de-mando'!$B$4=$A1658),OR('Cuadro-de-mando'!$E$4="(Todas)",'Cuadro-de-mando'!$E$4=$B1658),OR('Cuadro-de-mando'!$H$4="(Todas)",'Cuadro-de-mando'!$H$4=$C1658),OR('Cuadro-de-mando'!$K$4="(Todas)",'Cuadro-de-mando'!$K$4=$E1658),OR('Cuadro-de-mando'!$N$4="(Todos)",'Cuadro-de-mando'!$N$4=$F1658)),1,0))</f>
        <v>1</v>
      </c>
    </row>
    <row r="1659" spans="1:10" x14ac:dyDescent="0.25">
      <c r="A1659" t="str">
        <f>IF(Tienda_1!$A1659="","","Tienda 1")</f>
        <v>Tienda 1</v>
      </c>
      <c r="B1659" t="str">
        <f>IF($A1659="","",Tienda_1!B1659)</f>
        <v>Muebles</v>
      </c>
      <c r="C1659" t="str">
        <f>IF($A1659="","",Tienda_1!G1659)</f>
        <v>Medellín</v>
      </c>
      <c r="D1659" t="str">
        <f>IF($A1659="","",Tienda_1!F1659)</f>
        <v>Maria Alfonso</v>
      </c>
      <c r="E1659" t="str">
        <f>IF($A1659="","",Tienda_1!I1659)</f>
        <v>Tarjeta de crédito</v>
      </c>
      <c r="F1659">
        <f>IF($A1659="","",VALUE(RIGHT(Tienda_1!E1659,4)))</f>
        <v>2020</v>
      </c>
      <c r="G1659">
        <f>IF($A1659="","",Tienda_1!C1659)</f>
        <v>245100</v>
      </c>
      <c r="H1659">
        <f>IF($A1659="","",Tienda_1!D1659)</f>
        <v>11200</v>
      </c>
      <c r="I1659">
        <f>IF($A1659="","",Tienda_1!H1659)</f>
        <v>4</v>
      </c>
      <c r="J1659">
        <f>IF($A1659="",0,IF(AND(OR('Cuadro-de-mando'!$B$4="(Todas)",'Cuadro-de-mando'!$B$4=$A1659),OR('Cuadro-de-mando'!$E$4="(Todas)",'Cuadro-de-mando'!$E$4=$B1659),OR('Cuadro-de-mando'!$H$4="(Todas)",'Cuadro-de-mando'!$H$4=$C1659),OR('Cuadro-de-mando'!$K$4="(Todas)",'Cuadro-de-mando'!$K$4=$E1659),OR('Cuadro-de-mando'!$N$4="(Todos)",'Cuadro-de-mando'!$N$4=$F1659)),1,0))</f>
        <v>1</v>
      </c>
    </row>
    <row r="1660" spans="1:10" x14ac:dyDescent="0.25">
      <c r="A1660" t="str">
        <f>IF(Tienda_1!$A1660="","","Tienda 1")</f>
        <v>Tienda 1</v>
      </c>
      <c r="B1660" t="str">
        <f>IF($A1660="","",Tienda_1!B1660)</f>
        <v>Electrónicos</v>
      </c>
      <c r="C1660" t="str">
        <f>IF($A1660="","",Tienda_1!G1660)</f>
        <v>Medellín</v>
      </c>
      <c r="D1660" t="str">
        <f>IF($A1660="","",Tienda_1!F1660)</f>
        <v>Lucas Olivera</v>
      </c>
      <c r="E1660" t="str">
        <f>IF($A1660="","",Tienda_1!I1660)</f>
        <v>Tarjeta de crédito</v>
      </c>
      <c r="F1660">
        <f>IF($A1660="","",VALUE(RIGHT(Tienda_1!E1660,4)))</f>
        <v>2022</v>
      </c>
      <c r="G1660">
        <f>IF($A1660="","",Tienda_1!C1660)</f>
        <v>1093000</v>
      </c>
      <c r="H1660">
        <f>IF($A1660="","",Tienda_1!D1660)</f>
        <v>58700</v>
      </c>
      <c r="I1660">
        <f>IF($A1660="","",Tienda_1!H1660)</f>
        <v>5</v>
      </c>
      <c r="J1660">
        <f>IF($A1660="",0,IF(AND(OR('Cuadro-de-mando'!$B$4="(Todas)",'Cuadro-de-mando'!$B$4=$A1660),OR('Cuadro-de-mando'!$E$4="(Todas)",'Cuadro-de-mando'!$E$4=$B1660),OR('Cuadro-de-mando'!$H$4="(Todas)",'Cuadro-de-mando'!$H$4=$C1660),OR('Cuadro-de-mando'!$K$4="(Todas)",'Cuadro-de-mando'!$K$4=$E1660),OR('Cuadro-de-mando'!$N$4="(Todos)",'Cuadro-de-mando'!$N$4=$F1660)),1,0))</f>
        <v>1</v>
      </c>
    </row>
    <row r="1661" spans="1:10" x14ac:dyDescent="0.25">
      <c r="A1661" t="str">
        <f>IF(Tienda_1!$A1661="","","Tienda 1")</f>
        <v>Tienda 1</v>
      </c>
      <c r="B1661" t="str">
        <f>IF($A1661="","",Tienda_1!B1661)</f>
        <v>Electrónicos</v>
      </c>
      <c r="C1661" t="str">
        <f>IF($A1661="","",Tienda_1!G1661)</f>
        <v>Bogotá</v>
      </c>
      <c r="D1661" t="str">
        <f>IF($A1661="","",Tienda_1!F1661)</f>
        <v>Ángel Rodriguez</v>
      </c>
      <c r="E1661" t="str">
        <f>IF($A1661="","",Tienda_1!I1661)</f>
        <v>Tarjeta de crédito</v>
      </c>
      <c r="F1661">
        <f>IF($A1661="","",VALUE(RIGHT(Tienda_1!E1661,4)))</f>
        <v>2020</v>
      </c>
      <c r="G1661">
        <f>IF($A1661="","",Tienda_1!C1661)</f>
        <v>145700</v>
      </c>
      <c r="H1661">
        <f>IF($A1661="","",Tienda_1!D1661)</f>
        <v>8400</v>
      </c>
      <c r="I1661">
        <f>IF($A1661="","",Tienda_1!H1661)</f>
        <v>1</v>
      </c>
      <c r="J1661">
        <f>IF($A1661="",0,IF(AND(OR('Cuadro-de-mando'!$B$4="(Todas)",'Cuadro-de-mando'!$B$4=$A1661),OR('Cuadro-de-mando'!$E$4="(Todas)",'Cuadro-de-mando'!$E$4=$B1661),OR('Cuadro-de-mando'!$H$4="(Todas)",'Cuadro-de-mando'!$H$4=$C1661),OR('Cuadro-de-mando'!$K$4="(Todas)",'Cuadro-de-mando'!$K$4=$E1661),OR('Cuadro-de-mando'!$N$4="(Todos)",'Cuadro-de-mando'!$N$4=$F1661)),1,0))</f>
        <v>1</v>
      </c>
    </row>
    <row r="1662" spans="1:10" x14ac:dyDescent="0.25">
      <c r="A1662" t="str">
        <f>IF(Tienda_1!$A1662="","","Tienda 1")</f>
        <v>Tienda 1</v>
      </c>
      <c r="B1662" t="str">
        <f>IF($A1662="","",Tienda_1!B1662)</f>
        <v>Instrumentos musicales</v>
      </c>
      <c r="C1662" t="str">
        <f>IF($A1662="","",Tienda_1!G1662)</f>
        <v>Medellín</v>
      </c>
      <c r="D1662" t="str">
        <f>IF($A1662="","",Tienda_1!F1662)</f>
        <v>Maria Alfonso</v>
      </c>
      <c r="E1662" t="str">
        <f>IF($A1662="","",Tienda_1!I1662)</f>
        <v>Tarjeta de crédito</v>
      </c>
      <c r="F1662">
        <f>IF($A1662="","",VALUE(RIGHT(Tienda_1!E1662,4)))</f>
        <v>2020</v>
      </c>
      <c r="G1662">
        <f>IF($A1662="","",Tienda_1!C1662)</f>
        <v>95100</v>
      </c>
      <c r="H1662">
        <f>IF($A1662="","",Tienda_1!D1662)</f>
        <v>5700</v>
      </c>
      <c r="I1662">
        <f>IF($A1662="","",Tienda_1!H1662)</f>
        <v>3</v>
      </c>
      <c r="J1662">
        <f>IF($A1662="",0,IF(AND(OR('Cuadro-de-mando'!$B$4="(Todas)",'Cuadro-de-mando'!$B$4=$A1662),OR('Cuadro-de-mando'!$E$4="(Todas)",'Cuadro-de-mando'!$E$4=$B1662),OR('Cuadro-de-mando'!$H$4="(Todas)",'Cuadro-de-mando'!$H$4=$C1662),OR('Cuadro-de-mando'!$K$4="(Todas)",'Cuadro-de-mando'!$K$4=$E1662),OR('Cuadro-de-mando'!$N$4="(Todos)",'Cuadro-de-mando'!$N$4=$F1662)),1,0))</f>
        <v>1</v>
      </c>
    </row>
    <row r="1663" spans="1:10" x14ac:dyDescent="0.25">
      <c r="A1663" t="str">
        <f>IF(Tienda_1!$A1663="","","Tienda 1")</f>
        <v>Tienda 1</v>
      </c>
      <c r="B1663" t="str">
        <f>IF($A1663="","",Tienda_1!B1663)</f>
        <v>Electrónicos</v>
      </c>
      <c r="C1663" t="str">
        <f>IF($A1663="","",Tienda_1!G1663)</f>
        <v>Cúcuta</v>
      </c>
      <c r="D1663" t="str">
        <f>IF($A1663="","",Tienda_1!F1663)</f>
        <v>Rafael Acosta</v>
      </c>
      <c r="E1663" t="str">
        <f>IF($A1663="","",Tienda_1!I1663)</f>
        <v>Nequi</v>
      </c>
      <c r="F1663">
        <f>IF($A1663="","",VALUE(RIGHT(Tienda_1!E1663,4)))</f>
        <v>2020</v>
      </c>
      <c r="G1663">
        <f>IF($A1663="","",Tienda_1!C1663)</f>
        <v>2377300</v>
      </c>
      <c r="H1663">
        <f>IF($A1663="","",Tienda_1!D1663)</f>
        <v>124800</v>
      </c>
      <c r="I1663">
        <f>IF($A1663="","",Tienda_1!H1663)</f>
        <v>5</v>
      </c>
      <c r="J1663">
        <f>IF($A1663="",0,IF(AND(OR('Cuadro-de-mando'!$B$4="(Todas)",'Cuadro-de-mando'!$B$4=$A1663),OR('Cuadro-de-mando'!$E$4="(Todas)",'Cuadro-de-mando'!$E$4=$B1663),OR('Cuadro-de-mando'!$H$4="(Todas)",'Cuadro-de-mando'!$H$4=$C1663),OR('Cuadro-de-mando'!$K$4="(Todas)",'Cuadro-de-mando'!$K$4=$E1663),OR('Cuadro-de-mando'!$N$4="(Todos)",'Cuadro-de-mando'!$N$4=$F1663)),1,0))</f>
        <v>1</v>
      </c>
    </row>
    <row r="1664" spans="1:10" x14ac:dyDescent="0.25">
      <c r="A1664" t="str">
        <f>IF(Tienda_1!$A1664="","","Tienda 1")</f>
        <v>Tienda 1</v>
      </c>
      <c r="B1664" t="str">
        <f>IF($A1664="","",Tienda_1!B1664)</f>
        <v>Juguetes</v>
      </c>
      <c r="C1664" t="str">
        <f>IF($A1664="","",Tienda_1!G1664)</f>
        <v>Bogotá</v>
      </c>
      <c r="D1664" t="str">
        <f>IF($A1664="","",Tienda_1!F1664)</f>
        <v>Izabela de León</v>
      </c>
      <c r="E1664" t="str">
        <f>IF($A1664="","",Tienda_1!I1664)</f>
        <v>Tarjeta de crédito</v>
      </c>
      <c r="F1664">
        <f>IF($A1664="","",VALUE(RIGHT(Tienda_1!E1664,4)))</f>
        <v>2020</v>
      </c>
      <c r="G1664">
        <f>IF($A1664="","",Tienda_1!C1664)</f>
        <v>34400</v>
      </c>
      <c r="H1664">
        <f>IF($A1664="","",Tienda_1!D1664)</f>
        <v>2000</v>
      </c>
      <c r="I1664">
        <f>IF($A1664="","",Tienda_1!H1664)</f>
        <v>4</v>
      </c>
      <c r="J1664">
        <f>IF($A1664="",0,IF(AND(OR('Cuadro-de-mando'!$B$4="(Todas)",'Cuadro-de-mando'!$B$4=$A1664),OR('Cuadro-de-mando'!$E$4="(Todas)",'Cuadro-de-mando'!$E$4=$B1664),OR('Cuadro-de-mando'!$H$4="(Todas)",'Cuadro-de-mando'!$H$4=$C1664),OR('Cuadro-de-mando'!$K$4="(Todas)",'Cuadro-de-mando'!$K$4=$E1664),OR('Cuadro-de-mando'!$N$4="(Todos)",'Cuadro-de-mando'!$N$4=$F1664)),1,0))</f>
        <v>1</v>
      </c>
    </row>
    <row r="1665" spans="1:10" x14ac:dyDescent="0.25">
      <c r="A1665" t="str">
        <f>IF(Tienda_1!$A1665="","","Tienda 1")</f>
        <v>Tienda 1</v>
      </c>
      <c r="B1665" t="str">
        <f>IF($A1665="","",Tienda_1!B1665)</f>
        <v>Electrodomésticos</v>
      </c>
      <c r="C1665" t="str">
        <f>IF($A1665="","",Tienda_1!G1665)</f>
        <v>Medellín</v>
      </c>
      <c r="D1665" t="str">
        <f>IF($A1665="","",Tienda_1!F1665)</f>
        <v>Juliana Costa</v>
      </c>
      <c r="E1665" t="str">
        <f>IF($A1665="","",Tienda_1!I1665)</f>
        <v>Tarjeta de crédito</v>
      </c>
      <c r="F1665">
        <f>IF($A1665="","",VALUE(RIGHT(Tienda_1!E1665,4)))</f>
        <v>2023</v>
      </c>
      <c r="G1665">
        <f>IF($A1665="","",Tienda_1!C1665)</f>
        <v>1486400</v>
      </c>
      <c r="H1665">
        <f>IF($A1665="","",Tienda_1!D1665)</f>
        <v>77300</v>
      </c>
      <c r="I1665">
        <f>IF($A1665="","",Tienda_1!H1665)</f>
        <v>5</v>
      </c>
      <c r="J1665">
        <f>IF($A1665="",0,IF(AND(OR('Cuadro-de-mando'!$B$4="(Todas)",'Cuadro-de-mando'!$B$4=$A1665),OR('Cuadro-de-mando'!$E$4="(Todas)",'Cuadro-de-mando'!$E$4=$B1665),OR('Cuadro-de-mando'!$H$4="(Todas)",'Cuadro-de-mando'!$H$4=$C1665),OR('Cuadro-de-mando'!$K$4="(Todas)",'Cuadro-de-mando'!$K$4=$E1665),OR('Cuadro-de-mando'!$N$4="(Todos)",'Cuadro-de-mando'!$N$4=$F1665)),1,0))</f>
        <v>1</v>
      </c>
    </row>
    <row r="1666" spans="1:10" x14ac:dyDescent="0.25">
      <c r="A1666" t="str">
        <f>IF(Tienda_1!$A1666="","","Tienda 1")</f>
        <v>Tienda 1</v>
      </c>
      <c r="B1666" t="str">
        <f>IF($A1666="","",Tienda_1!B1666)</f>
        <v>Electrónicos</v>
      </c>
      <c r="C1666" t="str">
        <f>IF($A1666="","",Tienda_1!G1666)</f>
        <v>Bogotá</v>
      </c>
      <c r="D1666" t="str">
        <f>IF($A1666="","",Tienda_1!F1666)</f>
        <v>Pedro Gomez</v>
      </c>
      <c r="E1666" t="str">
        <f>IF($A1666="","",Tienda_1!I1666)</f>
        <v>Tarjeta de crédito</v>
      </c>
      <c r="F1666">
        <f>IF($A1666="","",VALUE(RIGHT(Tienda_1!E1666,4)))</f>
        <v>2021</v>
      </c>
      <c r="G1666">
        <f>IF($A1666="","",Tienda_1!C1666)</f>
        <v>120400</v>
      </c>
      <c r="H1666">
        <f>IF($A1666="","",Tienda_1!D1666)</f>
        <v>4600</v>
      </c>
      <c r="I1666">
        <f>IF($A1666="","",Tienda_1!H1666)</f>
        <v>5</v>
      </c>
      <c r="J1666">
        <f>IF($A1666="",0,IF(AND(OR('Cuadro-de-mando'!$B$4="(Todas)",'Cuadro-de-mando'!$B$4=$A1666),OR('Cuadro-de-mando'!$E$4="(Todas)",'Cuadro-de-mando'!$E$4=$B1666),OR('Cuadro-de-mando'!$H$4="(Todas)",'Cuadro-de-mando'!$H$4=$C1666),OR('Cuadro-de-mando'!$K$4="(Todas)",'Cuadro-de-mando'!$K$4=$E1666),OR('Cuadro-de-mando'!$N$4="(Todos)",'Cuadro-de-mando'!$N$4=$F1666)),1,0))</f>
        <v>1</v>
      </c>
    </row>
    <row r="1667" spans="1:10" x14ac:dyDescent="0.25">
      <c r="A1667" t="str">
        <f>IF(Tienda_1!$A1667="","","Tienda 1")</f>
        <v>Tienda 1</v>
      </c>
      <c r="B1667" t="str">
        <f>IF($A1667="","",Tienda_1!B1667)</f>
        <v>Electrónicos</v>
      </c>
      <c r="C1667" t="str">
        <f>IF($A1667="","",Tienda_1!G1667)</f>
        <v>Pereira</v>
      </c>
      <c r="D1667" t="str">
        <f>IF($A1667="","",Tienda_1!F1667)</f>
        <v>Beatriz Morales</v>
      </c>
      <c r="E1667" t="str">
        <f>IF($A1667="","",Tienda_1!I1667)</f>
        <v>Nequi</v>
      </c>
      <c r="F1667">
        <f>IF($A1667="","",VALUE(RIGHT(Tienda_1!E1667,4)))</f>
        <v>2020</v>
      </c>
      <c r="G1667">
        <f>IF($A1667="","",Tienda_1!C1667)</f>
        <v>2483200</v>
      </c>
      <c r="H1667">
        <f>IF($A1667="","",Tienda_1!D1667)</f>
        <v>130400</v>
      </c>
      <c r="I1667">
        <f>IF($A1667="","",Tienda_1!H1667)</f>
        <v>5</v>
      </c>
      <c r="J1667">
        <f>IF($A1667="",0,IF(AND(OR('Cuadro-de-mando'!$B$4="(Todas)",'Cuadro-de-mando'!$B$4=$A1667),OR('Cuadro-de-mando'!$E$4="(Todas)",'Cuadro-de-mando'!$E$4=$B1667),OR('Cuadro-de-mando'!$H$4="(Todas)",'Cuadro-de-mando'!$H$4=$C1667),OR('Cuadro-de-mando'!$K$4="(Todas)",'Cuadro-de-mando'!$K$4=$E1667),OR('Cuadro-de-mando'!$N$4="(Todos)",'Cuadro-de-mando'!$N$4=$F1667)),1,0))</f>
        <v>1</v>
      </c>
    </row>
    <row r="1668" spans="1:10" x14ac:dyDescent="0.25">
      <c r="A1668" t="str">
        <f>IF(Tienda_1!$A1668="","","Tienda 1")</f>
        <v>Tienda 1</v>
      </c>
      <c r="B1668" t="str">
        <f>IF($A1668="","",Tienda_1!B1668)</f>
        <v>Juguetes</v>
      </c>
      <c r="C1668" t="str">
        <f>IF($A1668="","",Tienda_1!G1668)</f>
        <v>Bogotá</v>
      </c>
      <c r="D1668" t="str">
        <f>IF($A1668="","",Tienda_1!F1668)</f>
        <v>Mariana Herrera</v>
      </c>
      <c r="E1668" t="str">
        <f>IF($A1668="","",Tienda_1!I1668)</f>
        <v>Tarjeta de crédito</v>
      </c>
      <c r="F1668">
        <f>IF($A1668="","",VALUE(RIGHT(Tienda_1!E1668,4)))</f>
        <v>2022</v>
      </c>
      <c r="G1668">
        <f>IF($A1668="","",Tienda_1!C1668)</f>
        <v>37100</v>
      </c>
      <c r="H1668">
        <f>IF($A1668="","",Tienda_1!D1668)</f>
        <v>0</v>
      </c>
      <c r="I1668">
        <f>IF($A1668="","",Tienda_1!H1668)</f>
        <v>5</v>
      </c>
      <c r="J1668">
        <f>IF($A1668="",0,IF(AND(OR('Cuadro-de-mando'!$B$4="(Todas)",'Cuadro-de-mando'!$B$4=$A1668),OR('Cuadro-de-mando'!$E$4="(Todas)",'Cuadro-de-mando'!$E$4=$B1668),OR('Cuadro-de-mando'!$H$4="(Todas)",'Cuadro-de-mando'!$H$4=$C1668),OR('Cuadro-de-mando'!$K$4="(Todas)",'Cuadro-de-mando'!$K$4=$E1668),OR('Cuadro-de-mando'!$N$4="(Todos)",'Cuadro-de-mando'!$N$4=$F1668)),1,0))</f>
        <v>1</v>
      </c>
    </row>
    <row r="1669" spans="1:10" x14ac:dyDescent="0.25">
      <c r="A1669" t="str">
        <f>IF(Tienda_1!$A1669="","","Tienda 1")</f>
        <v>Tienda 1</v>
      </c>
      <c r="B1669" t="str">
        <f>IF($A1669="","",Tienda_1!B1669)</f>
        <v>Electrodomésticos</v>
      </c>
      <c r="C1669" t="str">
        <f>IF($A1669="","",Tienda_1!G1669)</f>
        <v>Cartagena</v>
      </c>
      <c r="D1669" t="str">
        <f>IF($A1669="","",Tienda_1!F1669)</f>
        <v>Mariana Herrera</v>
      </c>
      <c r="E1669" t="str">
        <f>IF($A1669="","",Tienda_1!I1669)</f>
        <v>Tarjeta de crédito</v>
      </c>
      <c r="F1669">
        <f>IF($A1669="","",VALUE(RIGHT(Tienda_1!E1669,4)))</f>
        <v>2020</v>
      </c>
      <c r="G1669">
        <f>IF($A1669="","",Tienda_1!C1669)</f>
        <v>2121900</v>
      </c>
      <c r="H1669">
        <f>IF($A1669="","",Tienda_1!D1669)</f>
        <v>113200</v>
      </c>
      <c r="I1669">
        <f>IF($A1669="","",Tienda_1!H1669)</f>
        <v>5</v>
      </c>
      <c r="J1669">
        <f>IF($A1669="",0,IF(AND(OR('Cuadro-de-mando'!$B$4="(Todas)",'Cuadro-de-mando'!$B$4=$A1669),OR('Cuadro-de-mando'!$E$4="(Todas)",'Cuadro-de-mando'!$E$4=$B1669),OR('Cuadro-de-mando'!$H$4="(Todas)",'Cuadro-de-mando'!$H$4=$C1669),OR('Cuadro-de-mando'!$K$4="(Todas)",'Cuadro-de-mando'!$K$4=$E1669),OR('Cuadro-de-mando'!$N$4="(Todos)",'Cuadro-de-mando'!$N$4=$F1669)),1,0))</f>
        <v>1</v>
      </c>
    </row>
    <row r="1670" spans="1:10" x14ac:dyDescent="0.25">
      <c r="A1670" t="str">
        <f>IF(Tienda_1!$A1670="","","Tienda 1")</f>
        <v>Tienda 1</v>
      </c>
      <c r="B1670" t="str">
        <f>IF($A1670="","",Tienda_1!B1670)</f>
        <v>Libros</v>
      </c>
      <c r="C1670" t="str">
        <f>IF($A1670="","",Tienda_1!G1670)</f>
        <v>Bogotá</v>
      </c>
      <c r="D1670" t="str">
        <f>IF($A1670="","",Tienda_1!F1670)</f>
        <v>Blanca Ramirez</v>
      </c>
      <c r="E1670" t="str">
        <f>IF($A1670="","",Tienda_1!I1670)</f>
        <v>Nequi</v>
      </c>
      <c r="F1670">
        <f>IF($A1670="","",VALUE(RIGHT(Tienda_1!E1670,4)))</f>
        <v>2022</v>
      </c>
      <c r="G1670">
        <f>IF($A1670="","",Tienda_1!C1670)</f>
        <v>31500</v>
      </c>
      <c r="H1670">
        <f>IF($A1670="","",Tienda_1!D1670)</f>
        <v>7500</v>
      </c>
      <c r="I1670">
        <f>IF($A1670="","",Tienda_1!H1670)</f>
        <v>5</v>
      </c>
      <c r="J1670">
        <f>IF($A1670="",0,IF(AND(OR('Cuadro-de-mando'!$B$4="(Todas)",'Cuadro-de-mando'!$B$4=$A1670),OR('Cuadro-de-mando'!$E$4="(Todas)",'Cuadro-de-mando'!$E$4=$B1670),OR('Cuadro-de-mando'!$H$4="(Todas)",'Cuadro-de-mando'!$H$4=$C1670),OR('Cuadro-de-mando'!$K$4="(Todas)",'Cuadro-de-mando'!$K$4=$E1670),OR('Cuadro-de-mando'!$N$4="(Todos)",'Cuadro-de-mando'!$N$4=$F1670)),1,0))</f>
        <v>1</v>
      </c>
    </row>
    <row r="1671" spans="1:10" x14ac:dyDescent="0.25">
      <c r="A1671" t="str">
        <f>IF(Tienda_1!$A1671="","","Tienda 1")</f>
        <v>Tienda 1</v>
      </c>
      <c r="B1671" t="str">
        <f>IF($A1671="","",Tienda_1!B1671)</f>
        <v>Libros</v>
      </c>
      <c r="C1671" t="str">
        <f>IF($A1671="","",Tienda_1!G1671)</f>
        <v>Medellín</v>
      </c>
      <c r="D1671" t="str">
        <f>IF($A1671="","",Tienda_1!F1671)</f>
        <v>Santiago Silva</v>
      </c>
      <c r="E1671" t="str">
        <f>IF($A1671="","",Tienda_1!I1671)</f>
        <v>Tarjeta de crédito</v>
      </c>
      <c r="F1671">
        <f>IF($A1671="","",VALUE(RIGHT(Tienda_1!E1671,4)))</f>
        <v>2021</v>
      </c>
      <c r="G1671">
        <f>IF($A1671="","",Tienda_1!C1671)</f>
        <v>48500</v>
      </c>
      <c r="H1671">
        <f>IF($A1671="","",Tienda_1!D1671)</f>
        <v>5900</v>
      </c>
      <c r="I1671">
        <f>IF($A1671="","",Tienda_1!H1671)</f>
        <v>5</v>
      </c>
      <c r="J1671">
        <f>IF($A1671="",0,IF(AND(OR('Cuadro-de-mando'!$B$4="(Todas)",'Cuadro-de-mando'!$B$4=$A1671),OR('Cuadro-de-mando'!$E$4="(Todas)",'Cuadro-de-mando'!$E$4=$B1671),OR('Cuadro-de-mando'!$H$4="(Todas)",'Cuadro-de-mando'!$H$4=$C1671),OR('Cuadro-de-mando'!$K$4="(Todas)",'Cuadro-de-mando'!$K$4=$E1671),OR('Cuadro-de-mando'!$N$4="(Todos)",'Cuadro-de-mando'!$N$4=$F1671)),1,0))</f>
        <v>1</v>
      </c>
    </row>
    <row r="1672" spans="1:10" x14ac:dyDescent="0.25">
      <c r="A1672" t="str">
        <f>IF(Tienda_1!$A1672="","","Tienda 1")</f>
        <v>Tienda 1</v>
      </c>
      <c r="B1672" t="str">
        <f>IF($A1672="","",Tienda_1!B1672)</f>
        <v>Deportes y diversión</v>
      </c>
      <c r="C1672" t="str">
        <f>IF($A1672="","",Tienda_1!G1672)</f>
        <v>Bogotá</v>
      </c>
      <c r="D1672" t="str">
        <f>IF($A1672="","",Tienda_1!F1672)</f>
        <v>Lucas Olivera</v>
      </c>
      <c r="E1672" t="str">
        <f>IF($A1672="","",Tienda_1!I1672)</f>
        <v>Cupón</v>
      </c>
      <c r="F1672">
        <f>IF($A1672="","",VALUE(RIGHT(Tienda_1!E1672,4)))</f>
        <v>2022</v>
      </c>
      <c r="G1672">
        <f>IF($A1672="","",Tienda_1!C1672)</f>
        <v>18000</v>
      </c>
      <c r="H1672">
        <f>IF($A1672="","",Tienda_1!D1672)</f>
        <v>0</v>
      </c>
      <c r="I1672">
        <f>IF($A1672="","",Tienda_1!H1672)</f>
        <v>5</v>
      </c>
      <c r="J1672">
        <f>IF($A1672="",0,IF(AND(OR('Cuadro-de-mando'!$B$4="(Todas)",'Cuadro-de-mando'!$B$4=$A1672),OR('Cuadro-de-mando'!$E$4="(Todas)",'Cuadro-de-mando'!$E$4=$B1672),OR('Cuadro-de-mando'!$H$4="(Todas)",'Cuadro-de-mando'!$H$4=$C1672),OR('Cuadro-de-mando'!$K$4="(Todas)",'Cuadro-de-mando'!$K$4=$E1672),OR('Cuadro-de-mando'!$N$4="(Todos)",'Cuadro-de-mando'!$N$4=$F1672)),1,0))</f>
        <v>1</v>
      </c>
    </row>
    <row r="1673" spans="1:10" x14ac:dyDescent="0.25">
      <c r="A1673" t="str">
        <f>IF(Tienda_1!$A1673="","","Tienda 1")</f>
        <v>Tienda 1</v>
      </c>
      <c r="B1673" t="str">
        <f>IF($A1673="","",Tienda_1!B1673)</f>
        <v>Artículos para el hogar</v>
      </c>
      <c r="C1673" t="str">
        <f>IF($A1673="","",Tienda_1!G1673)</f>
        <v>Bogotá</v>
      </c>
      <c r="D1673" t="str">
        <f>IF($A1673="","",Tienda_1!F1673)</f>
        <v>Pedro Gomez</v>
      </c>
      <c r="E1673" t="str">
        <f>IF($A1673="","",Tienda_1!I1673)</f>
        <v>Tarjeta de crédito</v>
      </c>
      <c r="F1673">
        <f>IF($A1673="","",VALUE(RIGHT(Tienda_1!E1673,4)))</f>
        <v>2022</v>
      </c>
      <c r="G1673">
        <f>IF($A1673="","",Tienda_1!C1673)</f>
        <v>54500</v>
      </c>
      <c r="H1673">
        <f>IF($A1673="","",Tienda_1!D1673)</f>
        <v>1100</v>
      </c>
      <c r="I1673">
        <f>IF($A1673="","",Tienda_1!H1673)</f>
        <v>5</v>
      </c>
      <c r="J1673">
        <f>IF($A1673="",0,IF(AND(OR('Cuadro-de-mando'!$B$4="(Todas)",'Cuadro-de-mando'!$B$4=$A1673),OR('Cuadro-de-mando'!$E$4="(Todas)",'Cuadro-de-mando'!$E$4=$B1673),OR('Cuadro-de-mando'!$H$4="(Todas)",'Cuadro-de-mando'!$H$4=$C1673),OR('Cuadro-de-mando'!$K$4="(Todas)",'Cuadro-de-mando'!$K$4=$E1673),OR('Cuadro-de-mando'!$N$4="(Todos)",'Cuadro-de-mando'!$N$4=$F1673)),1,0))</f>
        <v>1</v>
      </c>
    </row>
    <row r="1674" spans="1:10" x14ac:dyDescent="0.25">
      <c r="A1674" t="str">
        <f>IF(Tienda_1!$A1674="","","Tienda 1")</f>
        <v>Tienda 1</v>
      </c>
      <c r="B1674" t="str">
        <f>IF($A1674="","",Tienda_1!B1674)</f>
        <v>Muebles</v>
      </c>
      <c r="C1674" t="str">
        <f>IF($A1674="","",Tienda_1!G1674)</f>
        <v>Bogotá</v>
      </c>
      <c r="D1674" t="str">
        <f>IF($A1674="","",Tienda_1!F1674)</f>
        <v>Juliana Costa</v>
      </c>
      <c r="E1674" t="str">
        <f>IF($A1674="","",Tienda_1!I1674)</f>
        <v>Cupón</v>
      </c>
      <c r="F1674">
        <f>IF($A1674="","",VALUE(RIGHT(Tienda_1!E1674,4)))</f>
        <v>2020</v>
      </c>
      <c r="G1674">
        <f>IF($A1674="","",Tienda_1!C1674)</f>
        <v>334700</v>
      </c>
      <c r="H1674">
        <f>IF($A1674="","",Tienda_1!D1674)</f>
        <v>23500</v>
      </c>
      <c r="I1674">
        <f>IF($A1674="","",Tienda_1!H1674)</f>
        <v>5</v>
      </c>
      <c r="J1674">
        <f>IF($A1674="",0,IF(AND(OR('Cuadro-de-mando'!$B$4="(Todas)",'Cuadro-de-mando'!$B$4=$A1674),OR('Cuadro-de-mando'!$E$4="(Todas)",'Cuadro-de-mando'!$E$4=$B1674),OR('Cuadro-de-mando'!$H$4="(Todas)",'Cuadro-de-mando'!$H$4=$C1674),OR('Cuadro-de-mando'!$K$4="(Todas)",'Cuadro-de-mando'!$K$4=$E1674),OR('Cuadro-de-mando'!$N$4="(Todos)",'Cuadro-de-mando'!$N$4=$F1674)),1,0))</f>
        <v>1</v>
      </c>
    </row>
    <row r="1675" spans="1:10" x14ac:dyDescent="0.25">
      <c r="A1675" t="str">
        <f>IF(Tienda_1!$A1675="","","Tienda 1")</f>
        <v>Tienda 1</v>
      </c>
      <c r="B1675" t="str">
        <f>IF($A1675="","",Tienda_1!B1675)</f>
        <v>Deportes y diversión</v>
      </c>
      <c r="C1675" t="str">
        <f>IF($A1675="","",Tienda_1!G1675)</f>
        <v>Bogotá</v>
      </c>
      <c r="D1675" t="str">
        <f>IF($A1675="","",Tienda_1!F1675)</f>
        <v>Mariana Herrera</v>
      </c>
      <c r="E1675" t="str">
        <f>IF($A1675="","",Tienda_1!I1675)</f>
        <v>Tarjeta de crédito</v>
      </c>
      <c r="F1675">
        <f>IF($A1675="","",VALUE(RIGHT(Tienda_1!E1675,4)))</f>
        <v>2021</v>
      </c>
      <c r="G1675">
        <f>IF($A1675="","",Tienda_1!C1675)</f>
        <v>44600</v>
      </c>
      <c r="H1675">
        <f>IF($A1675="","",Tienda_1!D1675)</f>
        <v>0</v>
      </c>
      <c r="I1675">
        <f>IF($A1675="","",Tienda_1!H1675)</f>
        <v>4</v>
      </c>
      <c r="J1675">
        <f>IF($A1675="",0,IF(AND(OR('Cuadro-de-mando'!$B$4="(Todas)",'Cuadro-de-mando'!$B$4=$A1675),OR('Cuadro-de-mando'!$E$4="(Todas)",'Cuadro-de-mando'!$E$4=$B1675),OR('Cuadro-de-mando'!$H$4="(Todas)",'Cuadro-de-mando'!$H$4=$C1675),OR('Cuadro-de-mando'!$K$4="(Todas)",'Cuadro-de-mando'!$K$4=$E1675),OR('Cuadro-de-mando'!$N$4="(Todos)",'Cuadro-de-mando'!$N$4=$F1675)),1,0))</f>
        <v>1</v>
      </c>
    </row>
    <row r="1676" spans="1:10" x14ac:dyDescent="0.25">
      <c r="A1676" t="str">
        <f>IF(Tienda_1!$A1676="","","Tienda 1")</f>
        <v>Tienda 1</v>
      </c>
      <c r="B1676" t="str">
        <f>IF($A1676="","",Tienda_1!B1676)</f>
        <v>Deportes y diversión</v>
      </c>
      <c r="C1676" t="str">
        <f>IF($A1676="","",Tienda_1!G1676)</f>
        <v>Bogotá</v>
      </c>
      <c r="D1676" t="str">
        <f>IF($A1676="","",Tienda_1!F1676)</f>
        <v>Juliana Costa</v>
      </c>
      <c r="E1676" t="str">
        <f>IF($A1676="","",Tienda_1!I1676)</f>
        <v>Tarjeta de crédito</v>
      </c>
      <c r="F1676">
        <f>IF($A1676="","",VALUE(RIGHT(Tienda_1!E1676,4)))</f>
        <v>2020</v>
      </c>
      <c r="G1676">
        <f>IF($A1676="","",Tienda_1!C1676)</f>
        <v>56200</v>
      </c>
      <c r="H1676">
        <f>IF($A1676="","",Tienda_1!D1676)</f>
        <v>3200</v>
      </c>
      <c r="I1676">
        <f>IF($A1676="","",Tienda_1!H1676)</f>
        <v>5</v>
      </c>
      <c r="J1676">
        <f>IF($A1676="",0,IF(AND(OR('Cuadro-de-mando'!$B$4="(Todas)",'Cuadro-de-mando'!$B$4=$A1676),OR('Cuadro-de-mando'!$E$4="(Todas)",'Cuadro-de-mando'!$E$4=$B1676),OR('Cuadro-de-mando'!$H$4="(Todas)",'Cuadro-de-mando'!$H$4=$C1676),OR('Cuadro-de-mando'!$K$4="(Todas)",'Cuadro-de-mando'!$K$4=$E1676),OR('Cuadro-de-mando'!$N$4="(Todos)",'Cuadro-de-mando'!$N$4=$F1676)),1,0))</f>
        <v>1</v>
      </c>
    </row>
    <row r="1677" spans="1:10" x14ac:dyDescent="0.25">
      <c r="A1677" t="str">
        <f>IF(Tienda_1!$A1677="","","Tienda 1")</f>
        <v>Tienda 1</v>
      </c>
      <c r="B1677" t="str">
        <f>IF($A1677="","",Tienda_1!B1677)</f>
        <v>Electrónicos</v>
      </c>
      <c r="C1677" t="str">
        <f>IF($A1677="","",Tienda_1!G1677)</f>
        <v>Bogotá</v>
      </c>
      <c r="D1677" t="str">
        <f>IF($A1677="","",Tienda_1!F1677)</f>
        <v>Santiago Silva</v>
      </c>
      <c r="E1677" t="str">
        <f>IF($A1677="","",Tienda_1!I1677)</f>
        <v>Nequi</v>
      </c>
      <c r="F1677">
        <f>IF($A1677="","",VALUE(RIGHT(Tienda_1!E1677,4)))</f>
        <v>2020</v>
      </c>
      <c r="G1677">
        <f>IF($A1677="","",Tienda_1!C1677)</f>
        <v>2977000</v>
      </c>
      <c r="H1677">
        <f>IF($A1677="","",Tienda_1!D1677)</f>
        <v>158700</v>
      </c>
      <c r="I1677">
        <f>IF($A1677="","",Tienda_1!H1677)</f>
        <v>5</v>
      </c>
      <c r="J1677">
        <f>IF($A1677="",0,IF(AND(OR('Cuadro-de-mando'!$B$4="(Todas)",'Cuadro-de-mando'!$B$4=$A1677),OR('Cuadro-de-mando'!$E$4="(Todas)",'Cuadro-de-mando'!$E$4=$B1677),OR('Cuadro-de-mando'!$H$4="(Todas)",'Cuadro-de-mando'!$H$4=$C1677),OR('Cuadro-de-mando'!$K$4="(Todas)",'Cuadro-de-mando'!$K$4=$E1677),OR('Cuadro-de-mando'!$N$4="(Todos)",'Cuadro-de-mando'!$N$4=$F1677)),1,0))</f>
        <v>1</v>
      </c>
    </row>
    <row r="1678" spans="1:10" x14ac:dyDescent="0.25">
      <c r="A1678" t="str">
        <f>IF(Tienda_1!$A1678="","","Tienda 1")</f>
        <v>Tienda 1</v>
      </c>
      <c r="B1678" t="str">
        <f>IF($A1678="","",Tienda_1!B1678)</f>
        <v>Juguetes</v>
      </c>
      <c r="C1678" t="str">
        <f>IF($A1678="","",Tienda_1!G1678)</f>
        <v>Leticia</v>
      </c>
      <c r="D1678" t="str">
        <f>IF($A1678="","",Tienda_1!F1678)</f>
        <v>Felipe Santos</v>
      </c>
      <c r="E1678" t="str">
        <f>IF($A1678="","",Tienda_1!I1678)</f>
        <v>Nequi</v>
      </c>
      <c r="F1678">
        <f>IF($A1678="","",VALUE(RIGHT(Tienda_1!E1678,4)))</f>
        <v>2021</v>
      </c>
      <c r="G1678">
        <f>IF($A1678="","",Tienda_1!C1678)</f>
        <v>37100</v>
      </c>
      <c r="H1678">
        <f>IF($A1678="","",Tienda_1!D1678)</f>
        <v>0</v>
      </c>
      <c r="I1678">
        <f>IF($A1678="","",Tienda_1!H1678)</f>
        <v>1</v>
      </c>
      <c r="J1678">
        <f>IF($A1678="",0,IF(AND(OR('Cuadro-de-mando'!$B$4="(Todas)",'Cuadro-de-mando'!$B$4=$A1678),OR('Cuadro-de-mando'!$E$4="(Todas)",'Cuadro-de-mando'!$E$4=$B1678),OR('Cuadro-de-mando'!$H$4="(Todas)",'Cuadro-de-mando'!$H$4=$C1678),OR('Cuadro-de-mando'!$K$4="(Todas)",'Cuadro-de-mando'!$K$4=$E1678),OR('Cuadro-de-mando'!$N$4="(Todos)",'Cuadro-de-mando'!$N$4=$F1678)),1,0))</f>
        <v>1</v>
      </c>
    </row>
    <row r="1679" spans="1:10" x14ac:dyDescent="0.25">
      <c r="A1679" t="str">
        <f>IF(Tienda_1!$A1679="","","Tienda 1")</f>
        <v>Tienda 1</v>
      </c>
      <c r="B1679" t="str">
        <f>IF($A1679="","",Tienda_1!B1679)</f>
        <v>Juguetes</v>
      </c>
      <c r="C1679" t="str">
        <f>IF($A1679="","",Tienda_1!G1679)</f>
        <v>Medellín</v>
      </c>
      <c r="D1679" t="str">
        <f>IF($A1679="","",Tienda_1!F1679)</f>
        <v>Lucas Olivera</v>
      </c>
      <c r="E1679" t="str">
        <f>IF($A1679="","",Tienda_1!I1679)</f>
        <v>Cupón</v>
      </c>
      <c r="F1679">
        <f>IF($A1679="","",VALUE(RIGHT(Tienda_1!E1679,4)))</f>
        <v>2021</v>
      </c>
      <c r="G1679">
        <f>IF($A1679="","",Tienda_1!C1679)</f>
        <v>81300</v>
      </c>
      <c r="H1679">
        <f>IF($A1679="","",Tienda_1!D1679)</f>
        <v>2500</v>
      </c>
      <c r="I1679">
        <f>IF($A1679="","",Tienda_1!H1679)</f>
        <v>2</v>
      </c>
      <c r="J1679">
        <f>IF($A1679="",0,IF(AND(OR('Cuadro-de-mando'!$B$4="(Todas)",'Cuadro-de-mando'!$B$4=$A1679),OR('Cuadro-de-mando'!$E$4="(Todas)",'Cuadro-de-mando'!$E$4=$B1679),OR('Cuadro-de-mando'!$H$4="(Todas)",'Cuadro-de-mando'!$H$4=$C1679),OR('Cuadro-de-mando'!$K$4="(Todas)",'Cuadro-de-mando'!$K$4=$E1679),OR('Cuadro-de-mando'!$N$4="(Todos)",'Cuadro-de-mando'!$N$4=$F1679)),1,0))</f>
        <v>1</v>
      </c>
    </row>
    <row r="1680" spans="1:10" x14ac:dyDescent="0.25">
      <c r="A1680" t="str">
        <f>IF(Tienda_1!$A1680="","","Tienda 1")</f>
        <v>Tienda 1</v>
      </c>
      <c r="B1680" t="str">
        <f>IF($A1680="","",Tienda_1!B1680)</f>
        <v>Instrumentos musicales</v>
      </c>
      <c r="C1680" t="str">
        <f>IF($A1680="","",Tienda_1!G1680)</f>
        <v>Medellín</v>
      </c>
      <c r="D1680" t="str">
        <f>IF($A1680="","",Tienda_1!F1680)</f>
        <v>Blanca Ramirez</v>
      </c>
      <c r="E1680" t="str">
        <f>IF($A1680="","",Tienda_1!I1680)</f>
        <v>Tarjeta de crédito</v>
      </c>
      <c r="F1680">
        <f>IF($A1680="","",VALUE(RIGHT(Tienda_1!E1680,4)))</f>
        <v>2022</v>
      </c>
      <c r="G1680">
        <f>IF($A1680="","",Tienda_1!C1680)</f>
        <v>667700</v>
      </c>
      <c r="H1680">
        <f>IF($A1680="","",Tienda_1!D1680)</f>
        <v>33700</v>
      </c>
      <c r="I1680">
        <f>IF($A1680="","",Tienda_1!H1680)</f>
        <v>1</v>
      </c>
      <c r="J1680">
        <f>IF($A1680="",0,IF(AND(OR('Cuadro-de-mando'!$B$4="(Todas)",'Cuadro-de-mando'!$B$4=$A1680),OR('Cuadro-de-mando'!$E$4="(Todas)",'Cuadro-de-mando'!$E$4=$B1680),OR('Cuadro-de-mando'!$H$4="(Todas)",'Cuadro-de-mando'!$H$4=$C1680),OR('Cuadro-de-mando'!$K$4="(Todas)",'Cuadro-de-mando'!$K$4=$E1680),OR('Cuadro-de-mando'!$N$4="(Todos)",'Cuadro-de-mando'!$N$4=$F1680)),1,0))</f>
        <v>1</v>
      </c>
    </row>
    <row r="1681" spans="1:10" x14ac:dyDescent="0.25">
      <c r="A1681" t="str">
        <f>IF(Tienda_1!$A1681="","","Tienda 1")</f>
        <v>Tienda 1</v>
      </c>
      <c r="B1681" t="str">
        <f>IF($A1681="","",Tienda_1!B1681)</f>
        <v>Electrodomésticos</v>
      </c>
      <c r="C1681" t="str">
        <f>IF($A1681="","",Tienda_1!G1681)</f>
        <v>Bogotá</v>
      </c>
      <c r="D1681" t="str">
        <f>IF($A1681="","",Tienda_1!F1681)</f>
        <v>Felipe Santos</v>
      </c>
      <c r="E1681" t="str">
        <f>IF($A1681="","",Tienda_1!I1681)</f>
        <v>Tarjeta de crédito</v>
      </c>
      <c r="F1681">
        <f>IF($A1681="","",VALUE(RIGHT(Tienda_1!E1681,4)))</f>
        <v>2020</v>
      </c>
      <c r="G1681">
        <f>IF($A1681="","",Tienda_1!C1681)</f>
        <v>469900</v>
      </c>
      <c r="H1681">
        <f>IF($A1681="","",Tienda_1!D1681)</f>
        <v>25400</v>
      </c>
      <c r="I1681">
        <f>IF($A1681="","",Tienda_1!H1681)</f>
        <v>5</v>
      </c>
      <c r="J1681">
        <f>IF($A1681="",0,IF(AND(OR('Cuadro-de-mando'!$B$4="(Todas)",'Cuadro-de-mando'!$B$4=$A1681),OR('Cuadro-de-mando'!$E$4="(Todas)",'Cuadro-de-mando'!$E$4=$B1681),OR('Cuadro-de-mando'!$H$4="(Todas)",'Cuadro-de-mando'!$H$4=$C1681),OR('Cuadro-de-mando'!$K$4="(Todas)",'Cuadro-de-mando'!$K$4=$E1681),OR('Cuadro-de-mando'!$N$4="(Todos)",'Cuadro-de-mando'!$N$4=$F1681)),1,0))</f>
        <v>1</v>
      </c>
    </row>
    <row r="1682" spans="1:10" x14ac:dyDescent="0.25">
      <c r="A1682" t="str">
        <f>IF(Tienda_1!$A1682="","","Tienda 1")</f>
        <v>Tienda 1</v>
      </c>
      <c r="B1682" t="str">
        <f>IF($A1682="","",Tienda_1!B1682)</f>
        <v>Electrodomésticos</v>
      </c>
      <c r="C1682" t="str">
        <f>IF($A1682="","",Tienda_1!G1682)</f>
        <v>Bogotá</v>
      </c>
      <c r="D1682" t="str">
        <f>IF($A1682="","",Tienda_1!F1682)</f>
        <v>Mariana Herrera</v>
      </c>
      <c r="E1682" t="str">
        <f>IF($A1682="","",Tienda_1!I1682)</f>
        <v>Tarjeta de crédito</v>
      </c>
      <c r="F1682">
        <f>IF($A1682="","",VALUE(RIGHT(Tienda_1!E1682,4)))</f>
        <v>2020</v>
      </c>
      <c r="G1682">
        <f>IF($A1682="","",Tienda_1!C1682)</f>
        <v>913600</v>
      </c>
      <c r="H1682">
        <f>IF($A1682="","",Tienda_1!D1682)</f>
        <v>46800</v>
      </c>
      <c r="I1682">
        <f>IF($A1682="","",Tienda_1!H1682)</f>
        <v>3</v>
      </c>
      <c r="J1682">
        <f>IF($A1682="",0,IF(AND(OR('Cuadro-de-mando'!$B$4="(Todas)",'Cuadro-de-mando'!$B$4=$A1682),OR('Cuadro-de-mando'!$E$4="(Todas)",'Cuadro-de-mando'!$E$4=$B1682),OR('Cuadro-de-mando'!$H$4="(Todas)",'Cuadro-de-mando'!$H$4=$C1682),OR('Cuadro-de-mando'!$K$4="(Todas)",'Cuadro-de-mando'!$K$4=$E1682),OR('Cuadro-de-mando'!$N$4="(Todos)",'Cuadro-de-mando'!$N$4=$F1682)),1,0))</f>
        <v>1</v>
      </c>
    </row>
    <row r="1683" spans="1:10" x14ac:dyDescent="0.25">
      <c r="A1683" t="str">
        <f>IF(Tienda_1!$A1683="","","Tienda 1")</f>
        <v>Tienda 1</v>
      </c>
      <c r="B1683" t="str">
        <f>IF($A1683="","",Tienda_1!B1683)</f>
        <v>Electrodomésticos</v>
      </c>
      <c r="C1683" t="str">
        <f>IF($A1683="","",Tienda_1!G1683)</f>
        <v>Bogotá</v>
      </c>
      <c r="D1683" t="str">
        <f>IF($A1683="","",Tienda_1!F1683)</f>
        <v>Juliana Costa</v>
      </c>
      <c r="E1683" t="str">
        <f>IF($A1683="","",Tienda_1!I1683)</f>
        <v>Tarjeta de débito</v>
      </c>
      <c r="F1683">
        <f>IF($A1683="","",VALUE(RIGHT(Tienda_1!E1683,4)))</f>
        <v>2020</v>
      </c>
      <c r="G1683">
        <f>IF($A1683="","",Tienda_1!C1683)</f>
        <v>1328500</v>
      </c>
      <c r="H1683">
        <f>IF($A1683="","",Tienda_1!D1683)</f>
        <v>71100</v>
      </c>
      <c r="I1683">
        <f>IF($A1683="","",Tienda_1!H1683)</f>
        <v>3</v>
      </c>
      <c r="J1683">
        <f>IF($A1683="",0,IF(AND(OR('Cuadro-de-mando'!$B$4="(Todas)",'Cuadro-de-mando'!$B$4=$A1683),OR('Cuadro-de-mando'!$E$4="(Todas)",'Cuadro-de-mando'!$E$4=$B1683),OR('Cuadro-de-mando'!$H$4="(Todas)",'Cuadro-de-mando'!$H$4=$C1683),OR('Cuadro-de-mando'!$K$4="(Todas)",'Cuadro-de-mando'!$K$4=$E1683),OR('Cuadro-de-mando'!$N$4="(Todos)",'Cuadro-de-mando'!$N$4=$F1683)),1,0))</f>
        <v>1</v>
      </c>
    </row>
    <row r="1684" spans="1:10" x14ac:dyDescent="0.25">
      <c r="A1684" t="str">
        <f>IF(Tienda_1!$A1684="","","Tienda 1")</f>
        <v>Tienda 1</v>
      </c>
      <c r="B1684" t="str">
        <f>IF($A1684="","",Tienda_1!B1684)</f>
        <v>Juguetes</v>
      </c>
      <c r="C1684" t="str">
        <f>IF($A1684="","",Tienda_1!G1684)</f>
        <v>Bogotá</v>
      </c>
      <c r="D1684" t="str">
        <f>IF($A1684="","",Tienda_1!F1684)</f>
        <v>Santiago Silva</v>
      </c>
      <c r="E1684" t="str">
        <f>IF($A1684="","",Tienda_1!I1684)</f>
        <v>Tarjeta de crédito</v>
      </c>
      <c r="F1684">
        <f>IF($A1684="","",VALUE(RIGHT(Tienda_1!E1684,4)))</f>
        <v>2020</v>
      </c>
      <c r="G1684">
        <f>IF($A1684="","",Tienda_1!C1684)</f>
        <v>17600</v>
      </c>
      <c r="H1684">
        <f>IF($A1684="","",Tienda_1!D1684)</f>
        <v>0</v>
      </c>
      <c r="I1684">
        <f>IF($A1684="","",Tienda_1!H1684)</f>
        <v>1</v>
      </c>
      <c r="J1684">
        <f>IF($A1684="",0,IF(AND(OR('Cuadro-de-mando'!$B$4="(Todas)",'Cuadro-de-mando'!$B$4=$A1684),OR('Cuadro-de-mando'!$E$4="(Todas)",'Cuadro-de-mando'!$E$4=$B1684),OR('Cuadro-de-mando'!$H$4="(Todas)",'Cuadro-de-mando'!$H$4=$C1684),OR('Cuadro-de-mando'!$K$4="(Todas)",'Cuadro-de-mando'!$K$4=$E1684),OR('Cuadro-de-mando'!$N$4="(Todos)",'Cuadro-de-mando'!$N$4=$F1684)),1,0))</f>
        <v>1</v>
      </c>
    </row>
    <row r="1685" spans="1:10" x14ac:dyDescent="0.25">
      <c r="A1685" t="str">
        <f>IF(Tienda_1!$A1685="","","Tienda 1")</f>
        <v>Tienda 1</v>
      </c>
      <c r="B1685" t="str">
        <f>IF($A1685="","",Tienda_1!B1685)</f>
        <v>Electrodomésticos</v>
      </c>
      <c r="C1685" t="str">
        <f>IF($A1685="","",Tienda_1!G1685)</f>
        <v>Medellín</v>
      </c>
      <c r="D1685" t="str">
        <f>IF($A1685="","",Tienda_1!F1685)</f>
        <v>Maria Alfonso</v>
      </c>
      <c r="E1685" t="str">
        <f>IF($A1685="","",Tienda_1!I1685)</f>
        <v>Tarjeta de crédito</v>
      </c>
      <c r="F1685">
        <f>IF($A1685="","",VALUE(RIGHT(Tienda_1!E1685,4)))</f>
        <v>2020</v>
      </c>
      <c r="G1685">
        <f>IF($A1685="","",Tienda_1!C1685)</f>
        <v>1397300</v>
      </c>
      <c r="H1685">
        <f>IF($A1685="","",Tienda_1!D1685)</f>
        <v>74800</v>
      </c>
      <c r="I1685">
        <f>IF($A1685="","",Tienda_1!H1685)</f>
        <v>5</v>
      </c>
      <c r="J1685">
        <f>IF($A1685="",0,IF(AND(OR('Cuadro-de-mando'!$B$4="(Todas)",'Cuadro-de-mando'!$B$4=$A1685),OR('Cuadro-de-mando'!$E$4="(Todas)",'Cuadro-de-mando'!$E$4=$B1685),OR('Cuadro-de-mando'!$H$4="(Todas)",'Cuadro-de-mando'!$H$4=$C1685),OR('Cuadro-de-mando'!$K$4="(Todas)",'Cuadro-de-mando'!$K$4=$E1685),OR('Cuadro-de-mando'!$N$4="(Todos)",'Cuadro-de-mando'!$N$4=$F1685)),1,0))</f>
        <v>1</v>
      </c>
    </row>
    <row r="1686" spans="1:10" x14ac:dyDescent="0.25">
      <c r="A1686" t="str">
        <f>IF(Tienda_1!$A1686="","","Tienda 1")</f>
        <v>Tienda 1</v>
      </c>
      <c r="B1686" t="str">
        <f>IF($A1686="","",Tienda_1!B1686)</f>
        <v>Deportes y diversión</v>
      </c>
      <c r="C1686" t="str">
        <f>IF($A1686="","",Tienda_1!G1686)</f>
        <v>Cali</v>
      </c>
      <c r="D1686" t="str">
        <f>IF($A1686="","",Tienda_1!F1686)</f>
        <v>Blanca Ramirez</v>
      </c>
      <c r="E1686" t="str">
        <f>IF($A1686="","",Tienda_1!I1686)</f>
        <v>Nequi</v>
      </c>
      <c r="F1686">
        <f>IF($A1686="","",VALUE(RIGHT(Tienda_1!E1686,4)))</f>
        <v>2021</v>
      </c>
      <c r="G1686">
        <f>IF($A1686="","",Tienda_1!C1686)</f>
        <v>55300</v>
      </c>
      <c r="H1686">
        <f>IF($A1686="","",Tienda_1!D1686)</f>
        <v>1100</v>
      </c>
      <c r="I1686">
        <f>IF($A1686="","",Tienda_1!H1686)</f>
        <v>4</v>
      </c>
      <c r="J1686">
        <f>IF($A1686="",0,IF(AND(OR('Cuadro-de-mando'!$B$4="(Todas)",'Cuadro-de-mando'!$B$4=$A1686),OR('Cuadro-de-mando'!$E$4="(Todas)",'Cuadro-de-mando'!$E$4=$B1686),OR('Cuadro-de-mando'!$H$4="(Todas)",'Cuadro-de-mando'!$H$4=$C1686),OR('Cuadro-de-mando'!$K$4="(Todas)",'Cuadro-de-mando'!$K$4=$E1686),OR('Cuadro-de-mando'!$N$4="(Todos)",'Cuadro-de-mando'!$N$4=$F1686)),1,0))</f>
        <v>1</v>
      </c>
    </row>
    <row r="1687" spans="1:10" x14ac:dyDescent="0.25">
      <c r="A1687" t="str">
        <f>IF(Tienda_1!$A1687="","","Tienda 1")</f>
        <v>Tienda 1</v>
      </c>
      <c r="B1687" t="str">
        <f>IF($A1687="","",Tienda_1!B1687)</f>
        <v>Juguetes</v>
      </c>
      <c r="C1687" t="str">
        <f>IF($A1687="","",Tienda_1!G1687)</f>
        <v>Pasto</v>
      </c>
      <c r="D1687" t="str">
        <f>IF($A1687="","",Tienda_1!F1687)</f>
        <v>Rafael Acosta</v>
      </c>
      <c r="E1687" t="str">
        <f>IF($A1687="","",Tienda_1!I1687)</f>
        <v>Tarjeta de crédito</v>
      </c>
      <c r="F1687">
        <f>IF($A1687="","",VALUE(RIGHT(Tienda_1!E1687,4)))</f>
        <v>2020</v>
      </c>
      <c r="G1687">
        <f>IF($A1687="","",Tienda_1!C1687)</f>
        <v>17800</v>
      </c>
      <c r="H1687">
        <f>IF($A1687="","",Tienda_1!D1687)</f>
        <v>1300</v>
      </c>
      <c r="I1687">
        <f>IF($A1687="","",Tienda_1!H1687)</f>
        <v>1</v>
      </c>
      <c r="J1687">
        <f>IF($A1687="",0,IF(AND(OR('Cuadro-de-mando'!$B$4="(Todas)",'Cuadro-de-mando'!$B$4=$A1687),OR('Cuadro-de-mando'!$E$4="(Todas)",'Cuadro-de-mando'!$E$4=$B1687),OR('Cuadro-de-mando'!$H$4="(Todas)",'Cuadro-de-mando'!$H$4=$C1687),OR('Cuadro-de-mando'!$K$4="(Todas)",'Cuadro-de-mando'!$K$4=$E1687),OR('Cuadro-de-mando'!$N$4="(Todos)",'Cuadro-de-mando'!$N$4=$F1687)),1,0))</f>
        <v>1</v>
      </c>
    </row>
    <row r="1688" spans="1:10" x14ac:dyDescent="0.25">
      <c r="A1688" t="str">
        <f>IF(Tienda_1!$A1688="","","Tienda 1")</f>
        <v>Tienda 1</v>
      </c>
      <c r="B1688" t="str">
        <f>IF($A1688="","",Tienda_1!B1688)</f>
        <v>Instrumentos musicales</v>
      </c>
      <c r="C1688" t="str">
        <f>IF($A1688="","",Tienda_1!G1688)</f>
        <v>Medellín</v>
      </c>
      <c r="D1688" t="str">
        <f>IF($A1688="","",Tienda_1!F1688)</f>
        <v>Felipe Santos</v>
      </c>
      <c r="E1688" t="str">
        <f>IF($A1688="","",Tienda_1!I1688)</f>
        <v>Tarjeta de crédito</v>
      </c>
      <c r="F1688">
        <f>IF($A1688="","",VALUE(RIGHT(Tienda_1!E1688,4)))</f>
        <v>2022</v>
      </c>
      <c r="G1688">
        <f>IF($A1688="","",Tienda_1!C1688)</f>
        <v>680000</v>
      </c>
      <c r="H1688">
        <f>IF($A1688="","",Tienda_1!D1688)</f>
        <v>36600</v>
      </c>
      <c r="I1688">
        <f>IF($A1688="","",Tienda_1!H1688)</f>
        <v>5</v>
      </c>
      <c r="J1688">
        <f>IF($A1688="",0,IF(AND(OR('Cuadro-de-mando'!$B$4="(Todas)",'Cuadro-de-mando'!$B$4=$A1688),OR('Cuadro-de-mando'!$E$4="(Todas)",'Cuadro-de-mando'!$E$4=$B1688),OR('Cuadro-de-mando'!$H$4="(Todas)",'Cuadro-de-mando'!$H$4=$C1688),OR('Cuadro-de-mando'!$K$4="(Todas)",'Cuadro-de-mando'!$K$4=$E1688),OR('Cuadro-de-mando'!$N$4="(Todos)",'Cuadro-de-mando'!$N$4=$F1688)),1,0))</f>
        <v>1</v>
      </c>
    </row>
    <row r="1689" spans="1:10" x14ac:dyDescent="0.25">
      <c r="A1689" t="str">
        <f>IF(Tienda_1!$A1689="","","Tienda 1")</f>
        <v>Tienda 1</v>
      </c>
      <c r="B1689" t="str">
        <f>IF($A1689="","",Tienda_1!B1689)</f>
        <v>Muebles</v>
      </c>
      <c r="C1689" t="str">
        <f>IF($A1689="","",Tienda_1!G1689)</f>
        <v>Pereira</v>
      </c>
      <c r="D1689" t="str">
        <f>IF($A1689="","",Tienda_1!F1689)</f>
        <v>Maria Alfonso</v>
      </c>
      <c r="E1689" t="str">
        <f>IF($A1689="","",Tienda_1!I1689)</f>
        <v>Tarjeta de crédito</v>
      </c>
      <c r="F1689">
        <f>IF($A1689="","",VALUE(RIGHT(Tienda_1!E1689,4)))</f>
        <v>2020</v>
      </c>
      <c r="G1689">
        <f>IF($A1689="","",Tienda_1!C1689)</f>
        <v>144900</v>
      </c>
      <c r="H1689">
        <f>IF($A1689="","",Tienda_1!D1689)</f>
        <v>8400</v>
      </c>
      <c r="I1689">
        <f>IF($A1689="","",Tienda_1!H1689)</f>
        <v>2</v>
      </c>
      <c r="J1689">
        <f>IF($A1689="",0,IF(AND(OR('Cuadro-de-mando'!$B$4="(Todas)",'Cuadro-de-mando'!$B$4=$A1689),OR('Cuadro-de-mando'!$E$4="(Todas)",'Cuadro-de-mando'!$E$4=$B1689),OR('Cuadro-de-mando'!$H$4="(Todas)",'Cuadro-de-mando'!$H$4=$C1689),OR('Cuadro-de-mando'!$K$4="(Todas)",'Cuadro-de-mando'!$K$4=$E1689),OR('Cuadro-de-mando'!$N$4="(Todos)",'Cuadro-de-mando'!$N$4=$F1689)),1,0))</f>
        <v>1</v>
      </c>
    </row>
    <row r="1690" spans="1:10" x14ac:dyDescent="0.25">
      <c r="A1690" t="str">
        <f>IF(Tienda_1!$A1690="","","Tienda 1")</f>
        <v>Tienda 1</v>
      </c>
      <c r="B1690" t="str">
        <f>IF($A1690="","",Tienda_1!B1690)</f>
        <v>Juguetes</v>
      </c>
      <c r="C1690" t="str">
        <f>IF($A1690="","",Tienda_1!G1690)</f>
        <v>Medellín</v>
      </c>
      <c r="D1690" t="str">
        <f>IF($A1690="","",Tienda_1!F1690)</f>
        <v>Santiago Silva</v>
      </c>
      <c r="E1690" t="str">
        <f>IF($A1690="","",Tienda_1!I1690)</f>
        <v>Nequi</v>
      </c>
      <c r="F1690">
        <f>IF($A1690="","",VALUE(RIGHT(Tienda_1!E1690,4)))</f>
        <v>2021</v>
      </c>
      <c r="G1690">
        <f>IF($A1690="","",Tienda_1!C1690)</f>
        <v>21300</v>
      </c>
      <c r="H1690">
        <f>IF($A1690="","",Tienda_1!D1690)</f>
        <v>0</v>
      </c>
      <c r="I1690">
        <f>IF($A1690="","",Tienda_1!H1690)</f>
        <v>4</v>
      </c>
      <c r="J1690">
        <f>IF($A1690="",0,IF(AND(OR('Cuadro-de-mando'!$B$4="(Todas)",'Cuadro-de-mando'!$B$4=$A1690),OR('Cuadro-de-mando'!$E$4="(Todas)",'Cuadro-de-mando'!$E$4=$B1690),OR('Cuadro-de-mando'!$H$4="(Todas)",'Cuadro-de-mando'!$H$4=$C1690),OR('Cuadro-de-mando'!$K$4="(Todas)",'Cuadro-de-mando'!$K$4=$E1690),OR('Cuadro-de-mando'!$N$4="(Todos)",'Cuadro-de-mando'!$N$4=$F1690)),1,0))</f>
        <v>1</v>
      </c>
    </row>
    <row r="1691" spans="1:10" x14ac:dyDescent="0.25">
      <c r="A1691" t="str">
        <f>IF(Tienda_1!$A1691="","","Tienda 1")</f>
        <v>Tienda 1</v>
      </c>
      <c r="B1691" t="str">
        <f>IF($A1691="","",Tienda_1!B1691)</f>
        <v>Juguetes</v>
      </c>
      <c r="C1691" t="str">
        <f>IF($A1691="","",Tienda_1!G1691)</f>
        <v>Bogotá</v>
      </c>
      <c r="D1691" t="str">
        <f>IF($A1691="","",Tienda_1!F1691)</f>
        <v>Ángel Rodriguez</v>
      </c>
      <c r="E1691" t="str">
        <f>IF($A1691="","",Tienda_1!I1691)</f>
        <v>Tarjeta de crédito</v>
      </c>
      <c r="F1691">
        <f>IF($A1691="","",VALUE(RIGHT(Tienda_1!E1691,4)))</f>
        <v>2022</v>
      </c>
      <c r="G1691">
        <f>IF($A1691="","",Tienda_1!C1691)</f>
        <v>66900</v>
      </c>
      <c r="H1691">
        <f>IF($A1691="","",Tienda_1!D1691)</f>
        <v>1800</v>
      </c>
      <c r="I1691">
        <f>IF($A1691="","",Tienda_1!H1691)</f>
        <v>5</v>
      </c>
      <c r="J1691">
        <f>IF($A1691="",0,IF(AND(OR('Cuadro-de-mando'!$B$4="(Todas)",'Cuadro-de-mando'!$B$4=$A1691),OR('Cuadro-de-mando'!$E$4="(Todas)",'Cuadro-de-mando'!$E$4=$B1691),OR('Cuadro-de-mando'!$H$4="(Todas)",'Cuadro-de-mando'!$H$4=$C1691),OR('Cuadro-de-mando'!$K$4="(Todas)",'Cuadro-de-mando'!$K$4=$E1691),OR('Cuadro-de-mando'!$N$4="(Todos)",'Cuadro-de-mando'!$N$4=$F1691)),1,0))</f>
        <v>1</v>
      </c>
    </row>
    <row r="1692" spans="1:10" x14ac:dyDescent="0.25">
      <c r="A1692" t="str">
        <f>IF(Tienda_1!$A1692="","","Tienda 1")</f>
        <v>Tienda 1</v>
      </c>
      <c r="B1692" t="str">
        <f>IF($A1692="","",Tienda_1!B1692)</f>
        <v>Electrodomésticos</v>
      </c>
      <c r="C1692" t="str">
        <f>IF($A1692="","",Tienda_1!G1692)</f>
        <v>Bogotá</v>
      </c>
      <c r="D1692" t="str">
        <f>IF($A1692="","",Tienda_1!F1692)</f>
        <v>Blanca Ramirez</v>
      </c>
      <c r="E1692" t="str">
        <f>IF($A1692="","",Tienda_1!I1692)</f>
        <v>Nequi</v>
      </c>
      <c r="F1692">
        <f>IF($A1692="","",VALUE(RIGHT(Tienda_1!E1692,4)))</f>
        <v>2021</v>
      </c>
      <c r="G1692">
        <f>IF($A1692="","",Tienda_1!C1692)</f>
        <v>414600</v>
      </c>
      <c r="H1692">
        <f>IF($A1692="","",Tienda_1!D1692)</f>
        <v>20300</v>
      </c>
      <c r="I1692">
        <f>IF($A1692="","",Tienda_1!H1692)</f>
        <v>3</v>
      </c>
      <c r="J1692">
        <f>IF($A1692="",0,IF(AND(OR('Cuadro-de-mando'!$B$4="(Todas)",'Cuadro-de-mando'!$B$4=$A1692),OR('Cuadro-de-mando'!$E$4="(Todas)",'Cuadro-de-mando'!$E$4=$B1692),OR('Cuadro-de-mando'!$H$4="(Todas)",'Cuadro-de-mando'!$H$4=$C1692),OR('Cuadro-de-mando'!$K$4="(Todas)",'Cuadro-de-mando'!$K$4=$E1692),OR('Cuadro-de-mando'!$N$4="(Todos)",'Cuadro-de-mando'!$N$4=$F1692)),1,0))</f>
        <v>1</v>
      </c>
    </row>
    <row r="1693" spans="1:10" x14ac:dyDescent="0.25">
      <c r="A1693" t="str">
        <f>IF(Tienda_1!$A1693="","","Tienda 1")</f>
        <v>Tienda 1</v>
      </c>
      <c r="B1693" t="str">
        <f>IF($A1693="","",Tienda_1!B1693)</f>
        <v>Libros</v>
      </c>
      <c r="C1693" t="str">
        <f>IF($A1693="","",Tienda_1!G1693)</f>
        <v>Cúcuta</v>
      </c>
      <c r="D1693" t="str">
        <f>IF($A1693="","",Tienda_1!F1693)</f>
        <v>Santiago Silva</v>
      </c>
      <c r="E1693" t="str">
        <f>IF($A1693="","",Tienda_1!I1693)</f>
        <v>Tarjeta de crédito</v>
      </c>
      <c r="F1693">
        <f>IF($A1693="","",VALUE(RIGHT(Tienda_1!E1693,4)))</f>
        <v>2022</v>
      </c>
      <c r="G1693">
        <f>IF($A1693="","",Tienda_1!C1693)</f>
        <v>57500</v>
      </c>
      <c r="H1693">
        <f>IF($A1693="","",Tienda_1!D1693)</f>
        <v>3500</v>
      </c>
      <c r="I1693">
        <f>IF($A1693="","",Tienda_1!H1693)</f>
        <v>5</v>
      </c>
      <c r="J1693">
        <f>IF($A1693="",0,IF(AND(OR('Cuadro-de-mando'!$B$4="(Todas)",'Cuadro-de-mando'!$B$4=$A1693),OR('Cuadro-de-mando'!$E$4="(Todas)",'Cuadro-de-mando'!$E$4=$B1693),OR('Cuadro-de-mando'!$H$4="(Todas)",'Cuadro-de-mando'!$H$4=$C1693),OR('Cuadro-de-mando'!$K$4="(Todas)",'Cuadro-de-mando'!$K$4=$E1693),OR('Cuadro-de-mando'!$N$4="(Todos)",'Cuadro-de-mando'!$N$4=$F1693)),1,0))</f>
        <v>1</v>
      </c>
    </row>
    <row r="1694" spans="1:10" x14ac:dyDescent="0.25">
      <c r="A1694" t="str">
        <f>IF(Tienda_1!$A1694="","","Tienda 1")</f>
        <v>Tienda 1</v>
      </c>
      <c r="B1694" t="str">
        <f>IF($A1694="","",Tienda_1!B1694)</f>
        <v>Libros</v>
      </c>
      <c r="C1694" t="str">
        <f>IF($A1694="","",Tienda_1!G1694)</f>
        <v>Barranquilla</v>
      </c>
      <c r="D1694" t="str">
        <f>IF($A1694="","",Tienda_1!F1694)</f>
        <v>Izabela de León</v>
      </c>
      <c r="E1694" t="str">
        <f>IF($A1694="","",Tienda_1!I1694)</f>
        <v>Tarjeta de crédito</v>
      </c>
      <c r="F1694">
        <f>IF($A1694="","",VALUE(RIGHT(Tienda_1!E1694,4)))</f>
        <v>2021</v>
      </c>
      <c r="G1694">
        <f>IF($A1694="","",Tienda_1!C1694)</f>
        <v>38400</v>
      </c>
      <c r="H1694">
        <f>IF($A1694="","",Tienda_1!D1694)</f>
        <v>2600</v>
      </c>
      <c r="I1694">
        <f>IF($A1694="","",Tienda_1!H1694)</f>
        <v>1</v>
      </c>
      <c r="J1694">
        <f>IF($A1694="",0,IF(AND(OR('Cuadro-de-mando'!$B$4="(Todas)",'Cuadro-de-mando'!$B$4=$A1694),OR('Cuadro-de-mando'!$E$4="(Todas)",'Cuadro-de-mando'!$E$4=$B1694),OR('Cuadro-de-mando'!$H$4="(Todas)",'Cuadro-de-mando'!$H$4=$C1694),OR('Cuadro-de-mando'!$K$4="(Todas)",'Cuadro-de-mando'!$K$4=$E1694),OR('Cuadro-de-mando'!$N$4="(Todos)",'Cuadro-de-mando'!$N$4=$F1694)),1,0))</f>
        <v>1</v>
      </c>
    </row>
    <row r="1695" spans="1:10" x14ac:dyDescent="0.25">
      <c r="A1695" t="str">
        <f>IF(Tienda_1!$A1695="","","Tienda 1")</f>
        <v>Tienda 1</v>
      </c>
      <c r="B1695" t="str">
        <f>IF($A1695="","",Tienda_1!B1695)</f>
        <v>Electrodomésticos</v>
      </c>
      <c r="C1695" t="str">
        <f>IF($A1695="","",Tienda_1!G1695)</f>
        <v>Bogotá</v>
      </c>
      <c r="D1695" t="str">
        <f>IF($A1695="","",Tienda_1!F1695)</f>
        <v>Santiago Silva</v>
      </c>
      <c r="E1695" t="str">
        <f>IF($A1695="","",Tienda_1!I1695)</f>
        <v>Nequi</v>
      </c>
      <c r="F1695">
        <f>IF($A1695="","",VALUE(RIGHT(Tienda_1!E1695,4)))</f>
        <v>2021</v>
      </c>
      <c r="G1695">
        <f>IF($A1695="","",Tienda_1!C1695)</f>
        <v>1343200</v>
      </c>
      <c r="H1695">
        <f>IF($A1695="","",Tienda_1!D1695)</f>
        <v>71700</v>
      </c>
      <c r="I1695">
        <f>IF($A1695="","",Tienda_1!H1695)</f>
        <v>4</v>
      </c>
      <c r="J1695">
        <f>IF($A1695="",0,IF(AND(OR('Cuadro-de-mando'!$B$4="(Todas)",'Cuadro-de-mando'!$B$4=$A1695),OR('Cuadro-de-mando'!$E$4="(Todas)",'Cuadro-de-mando'!$E$4=$B1695),OR('Cuadro-de-mando'!$H$4="(Todas)",'Cuadro-de-mando'!$H$4=$C1695),OR('Cuadro-de-mando'!$K$4="(Todas)",'Cuadro-de-mando'!$K$4=$E1695),OR('Cuadro-de-mando'!$N$4="(Todos)",'Cuadro-de-mando'!$N$4=$F1695)),1,0))</f>
        <v>1</v>
      </c>
    </row>
    <row r="1696" spans="1:10" x14ac:dyDescent="0.25">
      <c r="A1696" t="str">
        <f>IF(Tienda_1!$A1696="","","Tienda 1")</f>
        <v>Tienda 1</v>
      </c>
      <c r="B1696" t="str">
        <f>IF($A1696="","",Tienda_1!B1696)</f>
        <v>Artículos para el hogar</v>
      </c>
      <c r="C1696" t="str">
        <f>IF($A1696="","",Tienda_1!G1696)</f>
        <v>Santa Marta</v>
      </c>
      <c r="D1696" t="str">
        <f>IF($A1696="","",Tienda_1!F1696)</f>
        <v>Felipe Santos</v>
      </c>
      <c r="E1696" t="str">
        <f>IF($A1696="","",Tienda_1!I1696)</f>
        <v>Tarjeta de crédito</v>
      </c>
      <c r="F1696">
        <f>IF($A1696="","",VALUE(RIGHT(Tienda_1!E1696,4)))</f>
        <v>2020</v>
      </c>
      <c r="G1696">
        <f>IF($A1696="","",Tienda_1!C1696)</f>
        <v>40300</v>
      </c>
      <c r="H1696">
        <f>IF($A1696="","",Tienda_1!D1696)</f>
        <v>2400</v>
      </c>
      <c r="I1696">
        <f>IF($A1696="","",Tienda_1!H1696)</f>
        <v>1</v>
      </c>
      <c r="J1696">
        <f>IF($A1696="",0,IF(AND(OR('Cuadro-de-mando'!$B$4="(Todas)",'Cuadro-de-mando'!$B$4=$A1696),OR('Cuadro-de-mando'!$E$4="(Todas)",'Cuadro-de-mando'!$E$4=$B1696),OR('Cuadro-de-mando'!$H$4="(Todas)",'Cuadro-de-mando'!$H$4=$C1696),OR('Cuadro-de-mando'!$K$4="(Todas)",'Cuadro-de-mando'!$K$4=$E1696),OR('Cuadro-de-mando'!$N$4="(Todos)",'Cuadro-de-mando'!$N$4=$F1696)),1,0))</f>
        <v>1</v>
      </c>
    </row>
    <row r="1697" spans="1:10" x14ac:dyDescent="0.25">
      <c r="A1697" t="str">
        <f>IF(Tienda_1!$A1697="","","Tienda 1")</f>
        <v>Tienda 1</v>
      </c>
      <c r="B1697" t="str">
        <f>IF($A1697="","",Tienda_1!B1697)</f>
        <v>Electrodomésticos</v>
      </c>
      <c r="C1697" t="str">
        <f>IF($A1697="","",Tienda_1!G1697)</f>
        <v>Santa Marta</v>
      </c>
      <c r="D1697" t="str">
        <f>IF($A1697="","",Tienda_1!F1697)</f>
        <v>Blanca Ramirez</v>
      </c>
      <c r="E1697" t="str">
        <f>IF($A1697="","",Tienda_1!I1697)</f>
        <v>Cupón</v>
      </c>
      <c r="F1697">
        <f>IF($A1697="","",VALUE(RIGHT(Tienda_1!E1697,4)))</f>
        <v>2021</v>
      </c>
      <c r="G1697">
        <f>IF($A1697="","",Tienda_1!C1697)</f>
        <v>451800</v>
      </c>
      <c r="H1697">
        <f>IF($A1697="","",Tienda_1!D1697)</f>
        <v>26400</v>
      </c>
      <c r="I1697">
        <f>IF($A1697="","",Tienda_1!H1697)</f>
        <v>5</v>
      </c>
      <c r="J1697">
        <f>IF($A1697="",0,IF(AND(OR('Cuadro-de-mando'!$B$4="(Todas)",'Cuadro-de-mando'!$B$4=$A1697),OR('Cuadro-de-mando'!$E$4="(Todas)",'Cuadro-de-mando'!$E$4=$B1697),OR('Cuadro-de-mando'!$H$4="(Todas)",'Cuadro-de-mando'!$H$4=$C1697),OR('Cuadro-de-mando'!$K$4="(Todas)",'Cuadro-de-mando'!$K$4=$E1697),OR('Cuadro-de-mando'!$N$4="(Todos)",'Cuadro-de-mando'!$N$4=$F1697)),1,0))</f>
        <v>1</v>
      </c>
    </row>
    <row r="1698" spans="1:10" x14ac:dyDescent="0.25">
      <c r="A1698" t="str">
        <f>IF(Tienda_1!$A1698="","","Tienda 1")</f>
        <v>Tienda 1</v>
      </c>
      <c r="B1698" t="str">
        <f>IF($A1698="","",Tienda_1!B1698)</f>
        <v>Instrumentos musicales</v>
      </c>
      <c r="C1698" t="str">
        <f>IF($A1698="","",Tienda_1!G1698)</f>
        <v>Bucaramanga</v>
      </c>
      <c r="D1698" t="str">
        <f>IF($A1698="","",Tienda_1!F1698)</f>
        <v>Mariana Herrera</v>
      </c>
      <c r="E1698" t="str">
        <f>IF($A1698="","",Tienda_1!I1698)</f>
        <v>Tarjeta de crédito</v>
      </c>
      <c r="F1698">
        <f>IF($A1698="","",VALUE(RIGHT(Tienda_1!E1698,4)))</f>
        <v>2020</v>
      </c>
      <c r="G1698">
        <f>IF($A1698="","",Tienda_1!C1698)</f>
        <v>712700</v>
      </c>
      <c r="H1698">
        <f>IF($A1698="","",Tienda_1!D1698)</f>
        <v>38300</v>
      </c>
      <c r="I1698">
        <f>IF($A1698="","",Tienda_1!H1698)</f>
        <v>5</v>
      </c>
      <c r="J1698">
        <f>IF($A1698="",0,IF(AND(OR('Cuadro-de-mando'!$B$4="(Todas)",'Cuadro-de-mando'!$B$4=$A1698),OR('Cuadro-de-mando'!$E$4="(Todas)",'Cuadro-de-mando'!$E$4=$B1698),OR('Cuadro-de-mando'!$H$4="(Todas)",'Cuadro-de-mando'!$H$4=$C1698),OR('Cuadro-de-mando'!$K$4="(Todas)",'Cuadro-de-mando'!$K$4=$E1698),OR('Cuadro-de-mando'!$N$4="(Todos)",'Cuadro-de-mando'!$N$4=$F1698)),1,0))</f>
        <v>1</v>
      </c>
    </row>
    <row r="1699" spans="1:10" x14ac:dyDescent="0.25">
      <c r="A1699" t="str">
        <f>IF(Tienda_1!$A1699="","","Tienda 1")</f>
        <v>Tienda 1</v>
      </c>
      <c r="B1699" t="str">
        <f>IF($A1699="","",Tienda_1!B1699)</f>
        <v>Electrónicos</v>
      </c>
      <c r="C1699" t="str">
        <f>IF($A1699="","",Tienda_1!G1699)</f>
        <v>Cúcuta</v>
      </c>
      <c r="D1699" t="str">
        <f>IF($A1699="","",Tienda_1!F1699)</f>
        <v>Maria Alfonso</v>
      </c>
      <c r="E1699" t="str">
        <f>IF($A1699="","",Tienda_1!I1699)</f>
        <v>Tarjeta de crédito</v>
      </c>
      <c r="F1699">
        <f>IF($A1699="","",VALUE(RIGHT(Tienda_1!E1699,4)))</f>
        <v>2022</v>
      </c>
      <c r="G1699">
        <f>IF($A1699="","",Tienda_1!C1699)</f>
        <v>290100</v>
      </c>
      <c r="H1699">
        <f>IF($A1699="","",Tienda_1!D1699)</f>
        <v>13600</v>
      </c>
      <c r="I1699">
        <f>IF($A1699="","",Tienda_1!H1699)</f>
        <v>5</v>
      </c>
      <c r="J1699">
        <f>IF($A1699="",0,IF(AND(OR('Cuadro-de-mando'!$B$4="(Todas)",'Cuadro-de-mando'!$B$4=$A1699),OR('Cuadro-de-mando'!$E$4="(Todas)",'Cuadro-de-mando'!$E$4=$B1699),OR('Cuadro-de-mando'!$H$4="(Todas)",'Cuadro-de-mando'!$H$4=$C1699),OR('Cuadro-de-mando'!$K$4="(Todas)",'Cuadro-de-mando'!$K$4=$E1699),OR('Cuadro-de-mando'!$N$4="(Todos)",'Cuadro-de-mando'!$N$4=$F1699)),1,0))</f>
        <v>1</v>
      </c>
    </row>
    <row r="1700" spans="1:10" x14ac:dyDescent="0.25">
      <c r="A1700" t="str">
        <f>IF(Tienda_1!$A1700="","","Tienda 1")</f>
        <v>Tienda 1</v>
      </c>
      <c r="B1700" t="str">
        <f>IF($A1700="","",Tienda_1!B1700)</f>
        <v>Electrodomésticos</v>
      </c>
      <c r="C1700" t="str">
        <f>IF($A1700="","",Tienda_1!G1700)</f>
        <v>Pereira</v>
      </c>
      <c r="D1700" t="str">
        <f>IF($A1700="","",Tienda_1!F1700)</f>
        <v>Mariana Herrera</v>
      </c>
      <c r="E1700" t="str">
        <f>IF($A1700="","",Tienda_1!I1700)</f>
        <v>Tarjeta de crédito</v>
      </c>
      <c r="F1700">
        <f>IF($A1700="","",VALUE(RIGHT(Tienda_1!E1700,4)))</f>
        <v>2020</v>
      </c>
      <c r="G1700">
        <f>IF($A1700="","",Tienda_1!C1700)</f>
        <v>468800</v>
      </c>
      <c r="H1700">
        <f>IF($A1700="","",Tienda_1!D1700)</f>
        <v>25200</v>
      </c>
      <c r="I1700">
        <f>IF($A1700="","",Tienda_1!H1700)</f>
        <v>5</v>
      </c>
      <c r="J1700">
        <f>IF($A1700="",0,IF(AND(OR('Cuadro-de-mando'!$B$4="(Todas)",'Cuadro-de-mando'!$B$4=$A1700),OR('Cuadro-de-mando'!$E$4="(Todas)",'Cuadro-de-mando'!$E$4=$B1700),OR('Cuadro-de-mando'!$H$4="(Todas)",'Cuadro-de-mando'!$H$4=$C1700),OR('Cuadro-de-mando'!$K$4="(Todas)",'Cuadro-de-mando'!$K$4=$E1700),OR('Cuadro-de-mando'!$N$4="(Todos)",'Cuadro-de-mando'!$N$4=$F1700)),1,0))</f>
        <v>1</v>
      </c>
    </row>
    <row r="1701" spans="1:10" x14ac:dyDescent="0.25">
      <c r="A1701" t="str">
        <f>IF(Tienda_1!$A1701="","","Tienda 1")</f>
        <v>Tienda 1</v>
      </c>
      <c r="B1701" t="str">
        <f>IF($A1701="","",Tienda_1!B1701)</f>
        <v>Juguetes</v>
      </c>
      <c r="C1701" t="str">
        <f>IF($A1701="","",Tienda_1!G1701)</f>
        <v>Bogotá</v>
      </c>
      <c r="D1701" t="str">
        <f>IF($A1701="","",Tienda_1!F1701)</f>
        <v>Santiago Silva</v>
      </c>
      <c r="E1701" t="str">
        <f>IF($A1701="","",Tienda_1!I1701)</f>
        <v>Tarjeta de crédito</v>
      </c>
      <c r="F1701">
        <f>IF($A1701="","",VALUE(RIGHT(Tienda_1!E1701,4)))</f>
        <v>2021</v>
      </c>
      <c r="G1701">
        <f>IF($A1701="","",Tienda_1!C1701)</f>
        <v>180000</v>
      </c>
      <c r="H1701">
        <f>IF($A1701="","",Tienda_1!D1701)</f>
        <v>7800</v>
      </c>
      <c r="I1701">
        <f>IF($A1701="","",Tienda_1!H1701)</f>
        <v>5</v>
      </c>
      <c r="J1701">
        <f>IF($A1701="",0,IF(AND(OR('Cuadro-de-mando'!$B$4="(Todas)",'Cuadro-de-mando'!$B$4=$A1701),OR('Cuadro-de-mando'!$E$4="(Todas)",'Cuadro-de-mando'!$E$4=$B1701),OR('Cuadro-de-mando'!$H$4="(Todas)",'Cuadro-de-mando'!$H$4=$C1701),OR('Cuadro-de-mando'!$K$4="(Todas)",'Cuadro-de-mando'!$K$4=$E1701),OR('Cuadro-de-mando'!$N$4="(Todos)",'Cuadro-de-mando'!$N$4=$F1701)),1,0))</f>
        <v>1</v>
      </c>
    </row>
    <row r="1702" spans="1:10" x14ac:dyDescent="0.25">
      <c r="A1702" t="str">
        <f>IF(Tienda_1!$A1702="","","Tienda 1")</f>
        <v>Tienda 1</v>
      </c>
      <c r="B1702" t="str">
        <f>IF($A1702="","",Tienda_1!B1702)</f>
        <v>Electrodomésticos</v>
      </c>
      <c r="C1702" t="str">
        <f>IF($A1702="","",Tienda_1!G1702)</f>
        <v>Cali</v>
      </c>
      <c r="D1702" t="str">
        <f>IF($A1702="","",Tienda_1!F1702)</f>
        <v>Rafael Acosta</v>
      </c>
      <c r="E1702" t="str">
        <f>IF($A1702="","",Tienda_1!I1702)</f>
        <v>Tarjeta de crédito</v>
      </c>
      <c r="F1702">
        <f>IF($A1702="","",VALUE(RIGHT(Tienda_1!E1702,4)))</f>
        <v>2020</v>
      </c>
      <c r="G1702">
        <f>IF($A1702="","",Tienda_1!C1702)</f>
        <v>995400</v>
      </c>
      <c r="H1702">
        <f>IF($A1702="","",Tienda_1!D1702)</f>
        <v>53200</v>
      </c>
      <c r="I1702">
        <f>IF($A1702="","",Tienda_1!H1702)</f>
        <v>5</v>
      </c>
      <c r="J1702">
        <f>IF($A1702="",0,IF(AND(OR('Cuadro-de-mando'!$B$4="(Todas)",'Cuadro-de-mando'!$B$4=$A1702),OR('Cuadro-de-mando'!$E$4="(Todas)",'Cuadro-de-mando'!$E$4=$B1702),OR('Cuadro-de-mando'!$H$4="(Todas)",'Cuadro-de-mando'!$H$4=$C1702),OR('Cuadro-de-mando'!$K$4="(Todas)",'Cuadro-de-mando'!$K$4=$E1702),OR('Cuadro-de-mando'!$N$4="(Todos)",'Cuadro-de-mando'!$N$4=$F1702)),1,0))</f>
        <v>1</v>
      </c>
    </row>
    <row r="1703" spans="1:10" x14ac:dyDescent="0.25">
      <c r="A1703" t="str">
        <f>IF(Tienda_1!$A1703="","","Tienda 1")</f>
        <v>Tienda 1</v>
      </c>
      <c r="B1703" t="str">
        <f>IF($A1703="","",Tienda_1!B1703)</f>
        <v>Electrónicos</v>
      </c>
      <c r="C1703" t="str">
        <f>IF($A1703="","",Tienda_1!G1703)</f>
        <v>Bogotá</v>
      </c>
      <c r="D1703" t="str">
        <f>IF($A1703="","",Tienda_1!F1703)</f>
        <v>Izabela de León</v>
      </c>
      <c r="E1703" t="str">
        <f>IF($A1703="","",Tienda_1!I1703)</f>
        <v>Tarjeta de crédito</v>
      </c>
      <c r="F1703">
        <f>IF($A1703="","",VALUE(RIGHT(Tienda_1!E1703,4)))</f>
        <v>2021</v>
      </c>
      <c r="G1703">
        <f>IF($A1703="","",Tienda_1!C1703)</f>
        <v>203000</v>
      </c>
      <c r="H1703">
        <f>IF($A1703="","",Tienda_1!D1703)</f>
        <v>9000</v>
      </c>
      <c r="I1703">
        <f>IF($A1703="","",Tienda_1!H1703)</f>
        <v>1</v>
      </c>
      <c r="J1703">
        <f>IF($A1703="",0,IF(AND(OR('Cuadro-de-mando'!$B$4="(Todas)",'Cuadro-de-mando'!$B$4=$A1703),OR('Cuadro-de-mando'!$E$4="(Todas)",'Cuadro-de-mando'!$E$4=$B1703),OR('Cuadro-de-mando'!$H$4="(Todas)",'Cuadro-de-mando'!$H$4=$C1703),OR('Cuadro-de-mando'!$K$4="(Todas)",'Cuadro-de-mando'!$K$4=$E1703),OR('Cuadro-de-mando'!$N$4="(Todos)",'Cuadro-de-mando'!$N$4=$F1703)),1,0))</f>
        <v>1</v>
      </c>
    </row>
    <row r="1704" spans="1:10" x14ac:dyDescent="0.25">
      <c r="A1704" t="str">
        <f>IF(Tienda_1!$A1704="","","Tienda 1")</f>
        <v>Tienda 1</v>
      </c>
      <c r="B1704" t="str">
        <f>IF($A1704="","",Tienda_1!B1704)</f>
        <v>Libros</v>
      </c>
      <c r="C1704" t="str">
        <f>IF($A1704="","",Tienda_1!G1704)</f>
        <v>Bogotá</v>
      </c>
      <c r="D1704" t="str">
        <f>IF($A1704="","",Tienda_1!F1704)</f>
        <v>Juliana Costa</v>
      </c>
      <c r="E1704" t="str">
        <f>IF($A1704="","",Tienda_1!I1704)</f>
        <v>Tarjeta de crédito</v>
      </c>
      <c r="F1704">
        <f>IF($A1704="","",VALUE(RIGHT(Tienda_1!E1704,4)))</f>
        <v>2021</v>
      </c>
      <c r="G1704">
        <f>IF($A1704="","",Tienda_1!C1704)</f>
        <v>45200</v>
      </c>
      <c r="H1704">
        <f>IF($A1704="","",Tienda_1!D1704)</f>
        <v>2600</v>
      </c>
      <c r="I1704">
        <f>IF($A1704="","",Tienda_1!H1704)</f>
        <v>5</v>
      </c>
      <c r="J1704">
        <f>IF($A1704="",0,IF(AND(OR('Cuadro-de-mando'!$B$4="(Todas)",'Cuadro-de-mando'!$B$4=$A1704),OR('Cuadro-de-mando'!$E$4="(Todas)",'Cuadro-de-mando'!$E$4=$B1704),OR('Cuadro-de-mando'!$H$4="(Todas)",'Cuadro-de-mando'!$H$4=$C1704),OR('Cuadro-de-mando'!$K$4="(Todas)",'Cuadro-de-mando'!$K$4=$E1704),OR('Cuadro-de-mando'!$N$4="(Todos)",'Cuadro-de-mando'!$N$4=$F1704)),1,0))</f>
        <v>1</v>
      </c>
    </row>
    <row r="1705" spans="1:10" x14ac:dyDescent="0.25">
      <c r="A1705" t="str">
        <f>IF(Tienda_1!$A1705="","","Tienda 1")</f>
        <v>Tienda 1</v>
      </c>
      <c r="B1705" t="str">
        <f>IF($A1705="","",Tienda_1!B1705)</f>
        <v>Juguetes</v>
      </c>
      <c r="C1705" t="str">
        <f>IF($A1705="","",Tienda_1!G1705)</f>
        <v>Bogotá</v>
      </c>
      <c r="D1705" t="str">
        <f>IF($A1705="","",Tienda_1!F1705)</f>
        <v>Juliana Costa</v>
      </c>
      <c r="E1705" t="str">
        <f>IF($A1705="","",Tienda_1!I1705)</f>
        <v>Tarjeta de crédito</v>
      </c>
      <c r="F1705">
        <f>IF($A1705="","",VALUE(RIGHT(Tienda_1!E1705,4)))</f>
        <v>2021</v>
      </c>
      <c r="G1705">
        <f>IF($A1705="","",Tienda_1!C1705)</f>
        <v>33800</v>
      </c>
      <c r="H1705">
        <f>IF($A1705="","",Tienda_1!D1705)</f>
        <v>2000</v>
      </c>
      <c r="I1705">
        <f>IF($A1705="","",Tienda_1!H1705)</f>
        <v>1</v>
      </c>
      <c r="J1705">
        <f>IF($A1705="",0,IF(AND(OR('Cuadro-de-mando'!$B$4="(Todas)",'Cuadro-de-mando'!$B$4=$A1705),OR('Cuadro-de-mando'!$E$4="(Todas)",'Cuadro-de-mando'!$E$4=$B1705),OR('Cuadro-de-mando'!$H$4="(Todas)",'Cuadro-de-mando'!$H$4=$C1705),OR('Cuadro-de-mando'!$K$4="(Todas)",'Cuadro-de-mando'!$K$4=$E1705),OR('Cuadro-de-mando'!$N$4="(Todos)",'Cuadro-de-mando'!$N$4=$F1705)),1,0))</f>
        <v>1</v>
      </c>
    </row>
    <row r="1706" spans="1:10" x14ac:dyDescent="0.25">
      <c r="A1706" t="str">
        <f>IF(Tienda_1!$A1706="","","Tienda 1")</f>
        <v>Tienda 1</v>
      </c>
      <c r="B1706" t="str">
        <f>IF($A1706="","",Tienda_1!B1706)</f>
        <v>Muebles</v>
      </c>
      <c r="C1706" t="str">
        <f>IF($A1706="","",Tienda_1!G1706)</f>
        <v>Bogotá</v>
      </c>
      <c r="D1706" t="str">
        <f>IF($A1706="","",Tienda_1!F1706)</f>
        <v>Felipe Santos</v>
      </c>
      <c r="E1706" t="str">
        <f>IF($A1706="","",Tienda_1!I1706)</f>
        <v>Tarjeta de crédito</v>
      </c>
      <c r="F1706">
        <f>IF($A1706="","",VALUE(RIGHT(Tienda_1!E1706,4)))</f>
        <v>2021</v>
      </c>
      <c r="G1706">
        <f>IF($A1706="","",Tienda_1!C1706)</f>
        <v>253800</v>
      </c>
      <c r="H1706">
        <f>IF($A1706="","",Tienda_1!D1706)</f>
        <v>19400</v>
      </c>
      <c r="I1706">
        <f>IF($A1706="","",Tienda_1!H1706)</f>
        <v>5</v>
      </c>
      <c r="J1706">
        <f>IF($A1706="",0,IF(AND(OR('Cuadro-de-mando'!$B$4="(Todas)",'Cuadro-de-mando'!$B$4=$A1706),OR('Cuadro-de-mando'!$E$4="(Todas)",'Cuadro-de-mando'!$E$4=$B1706),OR('Cuadro-de-mando'!$H$4="(Todas)",'Cuadro-de-mando'!$H$4=$C1706),OR('Cuadro-de-mando'!$K$4="(Todas)",'Cuadro-de-mando'!$K$4=$E1706),OR('Cuadro-de-mando'!$N$4="(Todos)",'Cuadro-de-mando'!$N$4=$F1706)),1,0))</f>
        <v>1</v>
      </c>
    </row>
    <row r="1707" spans="1:10" x14ac:dyDescent="0.25">
      <c r="A1707" t="str">
        <f>IF(Tienda_1!$A1707="","","Tienda 1")</f>
        <v>Tienda 1</v>
      </c>
      <c r="B1707" t="str">
        <f>IF($A1707="","",Tienda_1!B1707)</f>
        <v>Artículos para el hogar</v>
      </c>
      <c r="C1707" t="str">
        <f>IF($A1707="","",Tienda_1!G1707)</f>
        <v>Medellín</v>
      </c>
      <c r="D1707" t="str">
        <f>IF($A1707="","",Tienda_1!F1707)</f>
        <v>Izabela de León</v>
      </c>
      <c r="E1707" t="str">
        <f>IF($A1707="","",Tienda_1!I1707)</f>
        <v>Tarjeta de crédito</v>
      </c>
      <c r="F1707">
        <f>IF($A1707="","",VALUE(RIGHT(Tienda_1!E1707,4)))</f>
        <v>2021</v>
      </c>
      <c r="G1707">
        <f>IF($A1707="","",Tienda_1!C1707)</f>
        <v>58000</v>
      </c>
      <c r="H1707">
        <f>IF($A1707="","",Tienda_1!D1707)</f>
        <v>7900</v>
      </c>
      <c r="I1707">
        <f>IF($A1707="","",Tienda_1!H1707)</f>
        <v>4</v>
      </c>
      <c r="J1707">
        <f>IF($A1707="",0,IF(AND(OR('Cuadro-de-mando'!$B$4="(Todas)",'Cuadro-de-mando'!$B$4=$A1707),OR('Cuadro-de-mando'!$E$4="(Todas)",'Cuadro-de-mando'!$E$4=$B1707),OR('Cuadro-de-mando'!$H$4="(Todas)",'Cuadro-de-mando'!$H$4=$C1707),OR('Cuadro-de-mando'!$K$4="(Todas)",'Cuadro-de-mando'!$K$4=$E1707),OR('Cuadro-de-mando'!$N$4="(Todos)",'Cuadro-de-mando'!$N$4=$F1707)),1,0))</f>
        <v>1</v>
      </c>
    </row>
    <row r="1708" spans="1:10" x14ac:dyDescent="0.25">
      <c r="A1708" t="str">
        <f>IF(Tienda_1!$A1708="","","Tienda 1")</f>
        <v>Tienda 1</v>
      </c>
      <c r="B1708" t="str">
        <f>IF($A1708="","",Tienda_1!B1708)</f>
        <v>Deportes y diversión</v>
      </c>
      <c r="C1708" t="str">
        <f>IF($A1708="","",Tienda_1!G1708)</f>
        <v>Cali</v>
      </c>
      <c r="D1708" t="str">
        <f>IF($A1708="","",Tienda_1!F1708)</f>
        <v>Santiago Silva</v>
      </c>
      <c r="E1708" t="str">
        <f>IF($A1708="","",Tienda_1!I1708)</f>
        <v>Tarjeta de crédito</v>
      </c>
      <c r="F1708">
        <f>IF($A1708="","",VALUE(RIGHT(Tienda_1!E1708,4)))</f>
        <v>2020</v>
      </c>
      <c r="G1708">
        <f>IF($A1708="","",Tienda_1!C1708)</f>
        <v>18300</v>
      </c>
      <c r="H1708">
        <f>IF($A1708="","",Tienda_1!D1708)</f>
        <v>0</v>
      </c>
      <c r="I1708">
        <f>IF($A1708="","",Tienda_1!H1708)</f>
        <v>4</v>
      </c>
      <c r="J1708">
        <f>IF($A1708="",0,IF(AND(OR('Cuadro-de-mando'!$B$4="(Todas)",'Cuadro-de-mando'!$B$4=$A1708),OR('Cuadro-de-mando'!$E$4="(Todas)",'Cuadro-de-mando'!$E$4=$B1708),OR('Cuadro-de-mando'!$H$4="(Todas)",'Cuadro-de-mando'!$H$4=$C1708),OR('Cuadro-de-mando'!$K$4="(Todas)",'Cuadro-de-mando'!$K$4=$E1708),OR('Cuadro-de-mando'!$N$4="(Todos)",'Cuadro-de-mando'!$N$4=$F1708)),1,0))</f>
        <v>1</v>
      </c>
    </row>
    <row r="1709" spans="1:10" x14ac:dyDescent="0.25">
      <c r="A1709" t="str">
        <f>IF(Tienda_1!$A1709="","","Tienda 1")</f>
        <v>Tienda 1</v>
      </c>
      <c r="B1709" t="str">
        <f>IF($A1709="","",Tienda_1!B1709)</f>
        <v>Juguetes</v>
      </c>
      <c r="C1709" t="str">
        <f>IF($A1709="","",Tienda_1!G1709)</f>
        <v>Bogotá</v>
      </c>
      <c r="D1709" t="str">
        <f>IF($A1709="","",Tienda_1!F1709)</f>
        <v>Santiago Silva</v>
      </c>
      <c r="E1709" t="str">
        <f>IF($A1709="","",Tienda_1!I1709)</f>
        <v>Tarjeta de crédito</v>
      </c>
      <c r="F1709">
        <f>IF($A1709="","",VALUE(RIGHT(Tienda_1!E1709,4)))</f>
        <v>2020</v>
      </c>
      <c r="G1709">
        <f>IF($A1709="","",Tienda_1!C1709)</f>
        <v>36000</v>
      </c>
      <c r="H1709">
        <f>IF($A1709="","",Tienda_1!D1709)</f>
        <v>3000</v>
      </c>
      <c r="I1709">
        <f>IF($A1709="","",Tienda_1!H1709)</f>
        <v>5</v>
      </c>
      <c r="J1709">
        <f>IF($A1709="",0,IF(AND(OR('Cuadro-de-mando'!$B$4="(Todas)",'Cuadro-de-mando'!$B$4=$A1709),OR('Cuadro-de-mando'!$E$4="(Todas)",'Cuadro-de-mando'!$E$4=$B1709),OR('Cuadro-de-mando'!$H$4="(Todas)",'Cuadro-de-mando'!$H$4=$C1709),OR('Cuadro-de-mando'!$K$4="(Todas)",'Cuadro-de-mando'!$K$4=$E1709),OR('Cuadro-de-mando'!$N$4="(Todos)",'Cuadro-de-mando'!$N$4=$F1709)),1,0))</f>
        <v>1</v>
      </c>
    </row>
    <row r="1710" spans="1:10" x14ac:dyDescent="0.25">
      <c r="A1710" t="str">
        <f>IF(Tienda_1!$A1710="","","Tienda 1")</f>
        <v>Tienda 1</v>
      </c>
      <c r="B1710" t="str">
        <f>IF($A1710="","",Tienda_1!B1710)</f>
        <v>Muebles</v>
      </c>
      <c r="C1710" t="str">
        <f>IF($A1710="","",Tienda_1!G1710)</f>
        <v>Bogotá</v>
      </c>
      <c r="D1710" t="str">
        <f>IF($A1710="","",Tienda_1!F1710)</f>
        <v>Santiago Silva</v>
      </c>
      <c r="E1710" t="str">
        <f>IF($A1710="","",Tienda_1!I1710)</f>
        <v>Tarjeta de crédito</v>
      </c>
      <c r="F1710">
        <f>IF($A1710="","",VALUE(RIGHT(Tienda_1!E1710,4)))</f>
        <v>2021</v>
      </c>
      <c r="G1710">
        <f>IF($A1710="","",Tienda_1!C1710)</f>
        <v>243000</v>
      </c>
      <c r="H1710">
        <f>IF($A1710="","",Tienda_1!D1710)</f>
        <v>11100</v>
      </c>
      <c r="I1710">
        <f>IF($A1710="","",Tienda_1!H1710)</f>
        <v>5</v>
      </c>
      <c r="J1710">
        <f>IF($A1710="",0,IF(AND(OR('Cuadro-de-mando'!$B$4="(Todas)",'Cuadro-de-mando'!$B$4=$A1710),OR('Cuadro-de-mando'!$E$4="(Todas)",'Cuadro-de-mando'!$E$4=$B1710),OR('Cuadro-de-mando'!$H$4="(Todas)",'Cuadro-de-mando'!$H$4=$C1710),OR('Cuadro-de-mando'!$K$4="(Todas)",'Cuadro-de-mando'!$K$4=$E1710),OR('Cuadro-de-mando'!$N$4="(Todos)",'Cuadro-de-mando'!$N$4=$F1710)),1,0))</f>
        <v>1</v>
      </c>
    </row>
    <row r="1711" spans="1:10" x14ac:dyDescent="0.25">
      <c r="A1711" t="str">
        <f>IF(Tienda_1!$A1711="","","Tienda 1")</f>
        <v>Tienda 1</v>
      </c>
      <c r="B1711" t="str">
        <f>IF($A1711="","",Tienda_1!B1711)</f>
        <v>Artículos para el hogar</v>
      </c>
      <c r="C1711" t="str">
        <f>IF($A1711="","",Tienda_1!G1711)</f>
        <v>Bogotá</v>
      </c>
      <c r="D1711" t="str">
        <f>IF($A1711="","",Tienda_1!F1711)</f>
        <v>Felipe Santos</v>
      </c>
      <c r="E1711" t="str">
        <f>IF($A1711="","",Tienda_1!I1711)</f>
        <v>Tarjeta de crédito</v>
      </c>
      <c r="F1711">
        <f>IF($A1711="","",VALUE(RIGHT(Tienda_1!E1711,4)))</f>
        <v>2022</v>
      </c>
      <c r="G1711">
        <f>IF($A1711="","",Tienda_1!C1711)</f>
        <v>74700</v>
      </c>
      <c r="H1711">
        <f>IF($A1711="","",Tienda_1!D1711)</f>
        <v>8700</v>
      </c>
      <c r="I1711">
        <f>IF($A1711="","",Tienda_1!H1711)</f>
        <v>4</v>
      </c>
      <c r="J1711">
        <f>IF($A1711="",0,IF(AND(OR('Cuadro-de-mando'!$B$4="(Todas)",'Cuadro-de-mando'!$B$4=$A1711),OR('Cuadro-de-mando'!$E$4="(Todas)",'Cuadro-de-mando'!$E$4=$B1711),OR('Cuadro-de-mando'!$H$4="(Todas)",'Cuadro-de-mando'!$H$4=$C1711),OR('Cuadro-de-mando'!$K$4="(Todas)",'Cuadro-de-mando'!$K$4=$E1711),OR('Cuadro-de-mando'!$N$4="(Todos)",'Cuadro-de-mando'!$N$4=$F1711)),1,0))</f>
        <v>1</v>
      </c>
    </row>
    <row r="1712" spans="1:10" x14ac:dyDescent="0.25">
      <c r="A1712" t="str">
        <f>IF(Tienda_1!$A1712="","","Tienda 1")</f>
        <v>Tienda 1</v>
      </c>
      <c r="B1712" t="str">
        <f>IF($A1712="","",Tienda_1!B1712)</f>
        <v>Instrumentos musicales</v>
      </c>
      <c r="C1712" t="str">
        <f>IF($A1712="","",Tienda_1!G1712)</f>
        <v>Medellín</v>
      </c>
      <c r="D1712" t="str">
        <f>IF($A1712="","",Tienda_1!F1712)</f>
        <v>Juliana Costa</v>
      </c>
      <c r="E1712" t="str">
        <f>IF($A1712="","",Tienda_1!I1712)</f>
        <v>Tarjeta de crédito</v>
      </c>
      <c r="F1712">
        <f>IF($A1712="","",VALUE(RIGHT(Tienda_1!E1712,4)))</f>
        <v>2022</v>
      </c>
      <c r="G1712">
        <f>IF($A1712="","",Tienda_1!C1712)</f>
        <v>1048700</v>
      </c>
      <c r="H1712">
        <f>IF($A1712="","",Tienda_1!D1712)</f>
        <v>54000</v>
      </c>
      <c r="I1712">
        <f>IF($A1712="","",Tienda_1!H1712)</f>
        <v>4</v>
      </c>
      <c r="J1712">
        <f>IF($A1712="",0,IF(AND(OR('Cuadro-de-mando'!$B$4="(Todas)",'Cuadro-de-mando'!$B$4=$A1712),OR('Cuadro-de-mando'!$E$4="(Todas)",'Cuadro-de-mando'!$E$4=$B1712),OR('Cuadro-de-mando'!$H$4="(Todas)",'Cuadro-de-mando'!$H$4=$C1712),OR('Cuadro-de-mando'!$K$4="(Todas)",'Cuadro-de-mando'!$K$4=$E1712),OR('Cuadro-de-mando'!$N$4="(Todos)",'Cuadro-de-mando'!$N$4=$F1712)),1,0))</f>
        <v>1</v>
      </c>
    </row>
    <row r="1713" spans="1:10" x14ac:dyDescent="0.25">
      <c r="A1713" t="str">
        <f>IF(Tienda_1!$A1713="","","Tienda 1")</f>
        <v>Tienda 1</v>
      </c>
      <c r="B1713" t="str">
        <f>IF($A1713="","",Tienda_1!B1713)</f>
        <v>Artículos para el hogar</v>
      </c>
      <c r="C1713" t="str">
        <f>IF($A1713="","",Tienda_1!G1713)</f>
        <v>Bogotá</v>
      </c>
      <c r="D1713" t="str">
        <f>IF($A1713="","",Tienda_1!F1713)</f>
        <v>Felipe Santos</v>
      </c>
      <c r="E1713" t="str">
        <f>IF($A1713="","",Tienda_1!I1713)</f>
        <v>Tarjeta de crédito</v>
      </c>
      <c r="F1713">
        <f>IF($A1713="","",VALUE(RIGHT(Tienda_1!E1713,4)))</f>
        <v>2023</v>
      </c>
      <c r="G1713">
        <f>IF($A1713="","",Tienda_1!C1713)</f>
        <v>47200</v>
      </c>
      <c r="H1713">
        <f>IF($A1713="","",Tienda_1!D1713)</f>
        <v>0</v>
      </c>
      <c r="I1713">
        <f>IF($A1713="","",Tienda_1!H1713)</f>
        <v>5</v>
      </c>
      <c r="J1713">
        <f>IF($A1713="",0,IF(AND(OR('Cuadro-de-mando'!$B$4="(Todas)",'Cuadro-de-mando'!$B$4=$A1713),OR('Cuadro-de-mando'!$E$4="(Todas)",'Cuadro-de-mando'!$E$4=$B1713),OR('Cuadro-de-mando'!$H$4="(Todas)",'Cuadro-de-mando'!$H$4=$C1713),OR('Cuadro-de-mando'!$K$4="(Todas)",'Cuadro-de-mando'!$K$4=$E1713),OR('Cuadro-de-mando'!$N$4="(Todos)",'Cuadro-de-mando'!$N$4=$F1713)),1,0))</f>
        <v>1</v>
      </c>
    </row>
    <row r="1714" spans="1:10" x14ac:dyDescent="0.25">
      <c r="A1714" t="str">
        <f>IF(Tienda_1!$A1714="","","Tienda 1")</f>
        <v>Tienda 1</v>
      </c>
      <c r="B1714" t="str">
        <f>IF($A1714="","",Tienda_1!B1714)</f>
        <v>Muebles</v>
      </c>
      <c r="C1714" t="str">
        <f>IF($A1714="","",Tienda_1!G1714)</f>
        <v>Bogotá</v>
      </c>
      <c r="D1714" t="str">
        <f>IF($A1714="","",Tienda_1!F1714)</f>
        <v>Beatriz Morales</v>
      </c>
      <c r="E1714" t="str">
        <f>IF($A1714="","",Tienda_1!I1714)</f>
        <v>Tarjeta de crédito</v>
      </c>
      <c r="F1714">
        <f>IF($A1714="","",VALUE(RIGHT(Tienda_1!E1714,4)))</f>
        <v>2021</v>
      </c>
      <c r="G1714">
        <f>IF($A1714="","",Tienda_1!C1714)</f>
        <v>303600</v>
      </c>
      <c r="H1714">
        <f>IF($A1714="","",Tienda_1!D1714)</f>
        <v>16400</v>
      </c>
      <c r="I1714">
        <f>IF($A1714="","",Tienda_1!H1714)</f>
        <v>5</v>
      </c>
      <c r="J1714">
        <f>IF($A1714="",0,IF(AND(OR('Cuadro-de-mando'!$B$4="(Todas)",'Cuadro-de-mando'!$B$4=$A1714),OR('Cuadro-de-mando'!$E$4="(Todas)",'Cuadro-de-mando'!$E$4=$B1714),OR('Cuadro-de-mando'!$H$4="(Todas)",'Cuadro-de-mando'!$H$4=$C1714),OR('Cuadro-de-mando'!$K$4="(Todas)",'Cuadro-de-mando'!$K$4=$E1714),OR('Cuadro-de-mando'!$N$4="(Todos)",'Cuadro-de-mando'!$N$4=$F1714)),1,0))</f>
        <v>1</v>
      </c>
    </row>
    <row r="1715" spans="1:10" x14ac:dyDescent="0.25">
      <c r="A1715" t="str">
        <f>IF(Tienda_1!$A1715="","","Tienda 1")</f>
        <v>Tienda 1</v>
      </c>
      <c r="B1715" t="str">
        <f>IF($A1715="","",Tienda_1!B1715)</f>
        <v>Electrónicos</v>
      </c>
      <c r="C1715" t="str">
        <f>IF($A1715="","",Tienda_1!G1715)</f>
        <v>Bogotá</v>
      </c>
      <c r="D1715" t="str">
        <f>IF($A1715="","",Tienda_1!F1715)</f>
        <v>Maria Alfonso</v>
      </c>
      <c r="E1715" t="str">
        <f>IF($A1715="","",Tienda_1!I1715)</f>
        <v>Tarjeta de crédito</v>
      </c>
      <c r="F1715">
        <f>IF($A1715="","",VALUE(RIGHT(Tienda_1!E1715,4)))</f>
        <v>2022</v>
      </c>
      <c r="G1715">
        <f>IF($A1715="","",Tienda_1!C1715)</f>
        <v>1661900</v>
      </c>
      <c r="H1715">
        <f>IF($A1715="","",Tienda_1!D1715)</f>
        <v>89000</v>
      </c>
      <c r="I1715">
        <f>IF($A1715="","",Tienda_1!H1715)</f>
        <v>5</v>
      </c>
      <c r="J1715">
        <f>IF($A1715="",0,IF(AND(OR('Cuadro-de-mando'!$B$4="(Todas)",'Cuadro-de-mando'!$B$4=$A1715),OR('Cuadro-de-mando'!$E$4="(Todas)",'Cuadro-de-mando'!$E$4=$B1715),OR('Cuadro-de-mando'!$H$4="(Todas)",'Cuadro-de-mando'!$H$4=$C1715),OR('Cuadro-de-mando'!$K$4="(Todas)",'Cuadro-de-mando'!$K$4=$E1715),OR('Cuadro-de-mando'!$N$4="(Todos)",'Cuadro-de-mando'!$N$4=$F1715)),1,0))</f>
        <v>1</v>
      </c>
    </row>
    <row r="1716" spans="1:10" x14ac:dyDescent="0.25">
      <c r="A1716" t="str">
        <f>IF(Tienda_1!$A1716="","","Tienda 1")</f>
        <v>Tienda 1</v>
      </c>
      <c r="B1716" t="str">
        <f>IF($A1716="","",Tienda_1!B1716)</f>
        <v>Artículos para el hogar</v>
      </c>
      <c r="C1716" t="str">
        <f>IF($A1716="","",Tienda_1!G1716)</f>
        <v>Bogotá</v>
      </c>
      <c r="D1716" t="str">
        <f>IF($A1716="","",Tienda_1!F1716)</f>
        <v>Camila Rivera</v>
      </c>
      <c r="E1716" t="str">
        <f>IF($A1716="","",Tienda_1!I1716)</f>
        <v>Nequi</v>
      </c>
      <c r="F1716">
        <f>IF($A1716="","",VALUE(RIGHT(Tienda_1!E1716,4)))</f>
        <v>2020</v>
      </c>
      <c r="G1716">
        <f>IF($A1716="","",Tienda_1!C1716)</f>
        <v>44400</v>
      </c>
      <c r="H1716">
        <f>IF($A1716="","",Tienda_1!D1716)</f>
        <v>2800</v>
      </c>
      <c r="I1716">
        <f>IF($A1716="","",Tienda_1!H1716)</f>
        <v>5</v>
      </c>
      <c r="J1716">
        <f>IF($A1716="",0,IF(AND(OR('Cuadro-de-mando'!$B$4="(Todas)",'Cuadro-de-mando'!$B$4=$A1716),OR('Cuadro-de-mando'!$E$4="(Todas)",'Cuadro-de-mando'!$E$4=$B1716),OR('Cuadro-de-mando'!$H$4="(Todas)",'Cuadro-de-mando'!$H$4=$C1716),OR('Cuadro-de-mando'!$K$4="(Todas)",'Cuadro-de-mando'!$K$4=$E1716),OR('Cuadro-de-mando'!$N$4="(Todos)",'Cuadro-de-mando'!$N$4=$F1716)),1,0))</f>
        <v>1</v>
      </c>
    </row>
    <row r="1717" spans="1:10" x14ac:dyDescent="0.25">
      <c r="A1717" t="str">
        <f>IF(Tienda_1!$A1717="","","Tienda 1")</f>
        <v>Tienda 1</v>
      </c>
      <c r="B1717" t="str">
        <f>IF($A1717="","",Tienda_1!B1717)</f>
        <v>Electrónicos</v>
      </c>
      <c r="C1717" t="str">
        <f>IF($A1717="","",Tienda_1!G1717)</f>
        <v>Cali</v>
      </c>
      <c r="D1717" t="str">
        <f>IF($A1717="","",Tienda_1!F1717)</f>
        <v>Rafael Acosta</v>
      </c>
      <c r="E1717" t="str">
        <f>IF($A1717="","",Tienda_1!I1717)</f>
        <v>Nequi</v>
      </c>
      <c r="F1717">
        <f>IF($A1717="","",VALUE(RIGHT(Tienda_1!E1717,4)))</f>
        <v>2023</v>
      </c>
      <c r="G1717">
        <f>IF($A1717="","",Tienda_1!C1717)</f>
        <v>1891500</v>
      </c>
      <c r="H1717">
        <f>IF($A1717="","",Tienda_1!D1717)</f>
        <v>100900</v>
      </c>
      <c r="I1717">
        <f>IF($A1717="","",Tienda_1!H1717)</f>
        <v>5</v>
      </c>
      <c r="J1717">
        <f>IF($A1717="",0,IF(AND(OR('Cuadro-de-mando'!$B$4="(Todas)",'Cuadro-de-mando'!$B$4=$A1717),OR('Cuadro-de-mando'!$E$4="(Todas)",'Cuadro-de-mando'!$E$4=$B1717),OR('Cuadro-de-mando'!$H$4="(Todas)",'Cuadro-de-mando'!$H$4=$C1717),OR('Cuadro-de-mando'!$K$4="(Todas)",'Cuadro-de-mando'!$K$4=$E1717),OR('Cuadro-de-mando'!$N$4="(Todos)",'Cuadro-de-mando'!$N$4=$F1717)),1,0))</f>
        <v>1</v>
      </c>
    </row>
    <row r="1718" spans="1:10" x14ac:dyDescent="0.25">
      <c r="A1718" t="str">
        <f>IF(Tienda_1!$A1718="","","Tienda 1")</f>
        <v>Tienda 1</v>
      </c>
      <c r="B1718" t="str">
        <f>IF($A1718="","",Tienda_1!B1718)</f>
        <v>Electrodomésticos</v>
      </c>
      <c r="C1718" t="str">
        <f>IF($A1718="","",Tienda_1!G1718)</f>
        <v>Medellín</v>
      </c>
      <c r="D1718" t="str">
        <f>IF($A1718="","",Tienda_1!F1718)</f>
        <v>Juliana Costa</v>
      </c>
      <c r="E1718" t="str">
        <f>IF($A1718="","",Tienda_1!I1718)</f>
        <v>Tarjeta de crédito</v>
      </c>
      <c r="F1718">
        <f>IF($A1718="","",VALUE(RIGHT(Tienda_1!E1718,4)))</f>
        <v>2021</v>
      </c>
      <c r="G1718">
        <f>IF($A1718="","",Tienda_1!C1718)</f>
        <v>668500</v>
      </c>
      <c r="H1718">
        <f>IF($A1718="","",Tienda_1!D1718)</f>
        <v>33800</v>
      </c>
      <c r="I1718">
        <f>IF($A1718="","",Tienda_1!H1718)</f>
        <v>4</v>
      </c>
      <c r="J1718">
        <f>IF($A1718="",0,IF(AND(OR('Cuadro-de-mando'!$B$4="(Todas)",'Cuadro-de-mando'!$B$4=$A1718),OR('Cuadro-de-mando'!$E$4="(Todas)",'Cuadro-de-mando'!$E$4=$B1718),OR('Cuadro-de-mando'!$H$4="(Todas)",'Cuadro-de-mando'!$H$4=$C1718),OR('Cuadro-de-mando'!$K$4="(Todas)",'Cuadro-de-mando'!$K$4=$E1718),OR('Cuadro-de-mando'!$N$4="(Todos)",'Cuadro-de-mando'!$N$4=$F1718)),1,0))</f>
        <v>1</v>
      </c>
    </row>
    <row r="1719" spans="1:10" x14ac:dyDescent="0.25">
      <c r="A1719" t="str">
        <f>IF(Tienda_1!$A1719="","","Tienda 1")</f>
        <v>Tienda 1</v>
      </c>
      <c r="B1719" t="str">
        <f>IF($A1719="","",Tienda_1!B1719)</f>
        <v>Muebles</v>
      </c>
      <c r="C1719" t="str">
        <f>IF($A1719="","",Tienda_1!G1719)</f>
        <v>Pereira</v>
      </c>
      <c r="D1719" t="str">
        <f>IF($A1719="","",Tienda_1!F1719)</f>
        <v>Juan Fernandez</v>
      </c>
      <c r="E1719" t="str">
        <f>IF($A1719="","",Tienda_1!I1719)</f>
        <v>Tarjeta de crédito</v>
      </c>
      <c r="F1719">
        <f>IF($A1719="","",VALUE(RIGHT(Tienda_1!E1719,4)))</f>
        <v>2022</v>
      </c>
      <c r="G1719">
        <f>IF($A1719="","",Tienda_1!C1719)</f>
        <v>475400</v>
      </c>
      <c r="H1719">
        <f>IF($A1719="","",Tienda_1!D1719)</f>
        <v>25700</v>
      </c>
      <c r="I1719">
        <f>IF($A1719="","",Tienda_1!H1719)</f>
        <v>5</v>
      </c>
      <c r="J1719">
        <f>IF($A1719="",0,IF(AND(OR('Cuadro-de-mando'!$B$4="(Todas)",'Cuadro-de-mando'!$B$4=$A1719),OR('Cuadro-de-mando'!$E$4="(Todas)",'Cuadro-de-mando'!$E$4=$B1719),OR('Cuadro-de-mando'!$H$4="(Todas)",'Cuadro-de-mando'!$H$4=$C1719),OR('Cuadro-de-mando'!$K$4="(Todas)",'Cuadro-de-mando'!$K$4=$E1719),OR('Cuadro-de-mando'!$N$4="(Todos)",'Cuadro-de-mando'!$N$4=$F1719)),1,0))</f>
        <v>1</v>
      </c>
    </row>
    <row r="1720" spans="1:10" x14ac:dyDescent="0.25">
      <c r="A1720" t="str">
        <f>IF(Tienda_1!$A1720="","","Tienda 1")</f>
        <v>Tienda 1</v>
      </c>
      <c r="B1720" t="str">
        <f>IF($A1720="","",Tienda_1!B1720)</f>
        <v>Electrónicos</v>
      </c>
      <c r="C1720" t="str">
        <f>IF($A1720="","",Tienda_1!G1720)</f>
        <v>Medellín</v>
      </c>
      <c r="D1720" t="str">
        <f>IF($A1720="","",Tienda_1!F1720)</f>
        <v>Izabela de León</v>
      </c>
      <c r="E1720" t="str">
        <f>IF($A1720="","",Tienda_1!I1720)</f>
        <v>Tarjeta de crédito</v>
      </c>
      <c r="F1720">
        <f>IF($A1720="","",VALUE(RIGHT(Tienda_1!E1720,4)))</f>
        <v>2021</v>
      </c>
      <c r="G1720">
        <f>IF($A1720="","",Tienda_1!C1720)</f>
        <v>1653400</v>
      </c>
      <c r="H1720">
        <f>IF($A1720="","",Tienda_1!D1720)</f>
        <v>88700</v>
      </c>
      <c r="I1720">
        <f>IF($A1720="","",Tienda_1!H1720)</f>
        <v>4</v>
      </c>
      <c r="J1720">
        <f>IF($A1720="",0,IF(AND(OR('Cuadro-de-mando'!$B$4="(Todas)",'Cuadro-de-mando'!$B$4=$A1720),OR('Cuadro-de-mando'!$E$4="(Todas)",'Cuadro-de-mando'!$E$4=$B1720),OR('Cuadro-de-mando'!$H$4="(Todas)",'Cuadro-de-mando'!$H$4=$C1720),OR('Cuadro-de-mando'!$K$4="(Todas)",'Cuadro-de-mando'!$K$4=$E1720),OR('Cuadro-de-mando'!$N$4="(Todos)",'Cuadro-de-mando'!$N$4=$F1720)),1,0))</f>
        <v>1</v>
      </c>
    </row>
    <row r="1721" spans="1:10" x14ac:dyDescent="0.25">
      <c r="A1721" t="str">
        <f>IF(Tienda_1!$A1721="","","Tienda 1")</f>
        <v>Tienda 1</v>
      </c>
      <c r="B1721" t="str">
        <f>IF($A1721="","",Tienda_1!B1721)</f>
        <v>Juguetes</v>
      </c>
      <c r="C1721" t="str">
        <f>IF($A1721="","",Tienda_1!G1721)</f>
        <v>Bogotá</v>
      </c>
      <c r="D1721" t="str">
        <f>IF($A1721="","",Tienda_1!F1721)</f>
        <v>Blanca Ramirez</v>
      </c>
      <c r="E1721" t="str">
        <f>IF($A1721="","",Tienda_1!I1721)</f>
        <v>Tarjeta de crédito</v>
      </c>
      <c r="F1721">
        <f>IF($A1721="","",VALUE(RIGHT(Tienda_1!E1721,4)))</f>
        <v>2021</v>
      </c>
      <c r="G1721">
        <f>IF($A1721="","",Tienda_1!C1721)</f>
        <v>131500</v>
      </c>
      <c r="H1721">
        <f>IF($A1721="","",Tienda_1!D1721)</f>
        <v>5200</v>
      </c>
      <c r="I1721">
        <f>IF($A1721="","",Tienda_1!H1721)</f>
        <v>5</v>
      </c>
      <c r="J1721">
        <f>IF($A1721="",0,IF(AND(OR('Cuadro-de-mando'!$B$4="(Todas)",'Cuadro-de-mando'!$B$4=$A1721),OR('Cuadro-de-mando'!$E$4="(Todas)",'Cuadro-de-mando'!$E$4=$B1721),OR('Cuadro-de-mando'!$H$4="(Todas)",'Cuadro-de-mando'!$H$4=$C1721),OR('Cuadro-de-mando'!$K$4="(Todas)",'Cuadro-de-mando'!$K$4=$E1721),OR('Cuadro-de-mando'!$N$4="(Todos)",'Cuadro-de-mando'!$N$4=$F1721)),1,0))</f>
        <v>1</v>
      </c>
    </row>
    <row r="1722" spans="1:10" x14ac:dyDescent="0.25">
      <c r="A1722" t="str">
        <f>IF(Tienda_1!$A1722="","","Tienda 1")</f>
        <v>Tienda 1</v>
      </c>
      <c r="B1722" t="str">
        <f>IF($A1722="","",Tienda_1!B1722)</f>
        <v>Electrodomésticos</v>
      </c>
      <c r="C1722" t="str">
        <f>IF($A1722="","",Tienda_1!G1722)</f>
        <v>Medellín</v>
      </c>
      <c r="D1722" t="str">
        <f>IF($A1722="","",Tienda_1!F1722)</f>
        <v>Maria Alfonso</v>
      </c>
      <c r="E1722" t="str">
        <f>IF($A1722="","",Tienda_1!I1722)</f>
        <v>Nequi</v>
      </c>
      <c r="F1722">
        <f>IF($A1722="","",VALUE(RIGHT(Tienda_1!E1722,4)))</f>
        <v>2020</v>
      </c>
      <c r="G1722">
        <f>IF($A1722="","",Tienda_1!C1722)</f>
        <v>1467100</v>
      </c>
      <c r="H1722">
        <f>IF($A1722="","",Tienda_1!D1722)</f>
        <v>78800</v>
      </c>
      <c r="I1722">
        <f>IF($A1722="","",Tienda_1!H1722)</f>
        <v>5</v>
      </c>
      <c r="J1722">
        <f>IF($A1722="",0,IF(AND(OR('Cuadro-de-mando'!$B$4="(Todas)",'Cuadro-de-mando'!$B$4=$A1722),OR('Cuadro-de-mando'!$E$4="(Todas)",'Cuadro-de-mando'!$E$4=$B1722),OR('Cuadro-de-mando'!$H$4="(Todas)",'Cuadro-de-mando'!$H$4=$C1722),OR('Cuadro-de-mando'!$K$4="(Todas)",'Cuadro-de-mando'!$K$4=$E1722),OR('Cuadro-de-mando'!$N$4="(Todos)",'Cuadro-de-mando'!$N$4=$F1722)),1,0))</f>
        <v>1</v>
      </c>
    </row>
    <row r="1723" spans="1:10" x14ac:dyDescent="0.25">
      <c r="A1723" t="str">
        <f>IF(Tienda_1!$A1723="","","Tienda 1")</f>
        <v>Tienda 1</v>
      </c>
      <c r="B1723" t="str">
        <f>IF($A1723="","",Tienda_1!B1723)</f>
        <v>Instrumentos musicales</v>
      </c>
      <c r="C1723" t="str">
        <f>IF($A1723="","",Tienda_1!G1723)</f>
        <v>Riohacha</v>
      </c>
      <c r="D1723" t="str">
        <f>IF($A1723="","",Tienda_1!F1723)</f>
        <v>Santiago Silva</v>
      </c>
      <c r="E1723" t="str">
        <f>IF($A1723="","",Tienda_1!I1723)</f>
        <v>Nequi</v>
      </c>
      <c r="F1723">
        <f>IF($A1723="","",VALUE(RIGHT(Tienda_1!E1723,4)))</f>
        <v>2021</v>
      </c>
      <c r="G1723">
        <f>IF($A1723="","",Tienda_1!C1723)</f>
        <v>739000</v>
      </c>
      <c r="H1723">
        <f>IF($A1723="","",Tienda_1!D1723)</f>
        <v>39700</v>
      </c>
      <c r="I1723">
        <f>IF($A1723="","",Tienda_1!H1723)</f>
        <v>5</v>
      </c>
      <c r="J1723">
        <f>IF($A1723="",0,IF(AND(OR('Cuadro-de-mando'!$B$4="(Todas)",'Cuadro-de-mando'!$B$4=$A1723),OR('Cuadro-de-mando'!$E$4="(Todas)",'Cuadro-de-mando'!$E$4=$B1723),OR('Cuadro-de-mando'!$H$4="(Todas)",'Cuadro-de-mando'!$H$4=$C1723),OR('Cuadro-de-mando'!$K$4="(Todas)",'Cuadro-de-mando'!$K$4=$E1723),OR('Cuadro-de-mando'!$N$4="(Todos)",'Cuadro-de-mando'!$N$4=$F1723)),1,0))</f>
        <v>1</v>
      </c>
    </row>
    <row r="1724" spans="1:10" x14ac:dyDescent="0.25">
      <c r="A1724" t="str">
        <f>IF(Tienda_1!$A1724="","","Tienda 1")</f>
        <v>Tienda 1</v>
      </c>
      <c r="B1724" t="str">
        <f>IF($A1724="","",Tienda_1!B1724)</f>
        <v>Instrumentos musicales</v>
      </c>
      <c r="C1724" t="str">
        <f>IF($A1724="","",Tienda_1!G1724)</f>
        <v>Medellín</v>
      </c>
      <c r="D1724" t="str">
        <f>IF($A1724="","",Tienda_1!F1724)</f>
        <v>Lucas Olivera</v>
      </c>
      <c r="E1724" t="str">
        <f>IF($A1724="","",Tienda_1!I1724)</f>
        <v>Tarjeta de crédito</v>
      </c>
      <c r="F1724">
        <f>IF($A1724="","",VALUE(RIGHT(Tienda_1!E1724,4)))</f>
        <v>2020</v>
      </c>
      <c r="G1724">
        <f>IF($A1724="","",Tienda_1!C1724)</f>
        <v>292700</v>
      </c>
      <c r="H1724">
        <f>IF($A1724="","",Tienda_1!D1724)</f>
        <v>15800</v>
      </c>
      <c r="I1724">
        <f>IF($A1724="","",Tienda_1!H1724)</f>
        <v>5</v>
      </c>
      <c r="J1724">
        <f>IF($A1724="",0,IF(AND(OR('Cuadro-de-mando'!$B$4="(Todas)",'Cuadro-de-mando'!$B$4=$A1724),OR('Cuadro-de-mando'!$E$4="(Todas)",'Cuadro-de-mando'!$E$4=$B1724),OR('Cuadro-de-mando'!$H$4="(Todas)",'Cuadro-de-mando'!$H$4=$C1724),OR('Cuadro-de-mando'!$K$4="(Todas)",'Cuadro-de-mando'!$K$4=$E1724),OR('Cuadro-de-mando'!$N$4="(Todos)",'Cuadro-de-mando'!$N$4=$F1724)),1,0))</f>
        <v>1</v>
      </c>
    </row>
    <row r="1725" spans="1:10" x14ac:dyDescent="0.25">
      <c r="A1725" t="str">
        <f>IF(Tienda_1!$A1725="","","Tienda 1")</f>
        <v>Tienda 1</v>
      </c>
      <c r="B1725" t="str">
        <f>IF($A1725="","",Tienda_1!B1725)</f>
        <v>Electrónicos</v>
      </c>
      <c r="C1725" t="str">
        <f>IF($A1725="","",Tienda_1!G1725)</f>
        <v>Pereira</v>
      </c>
      <c r="D1725" t="str">
        <f>IF($A1725="","",Tienda_1!F1725)</f>
        <v>Ángel Rodriguez</v>
      </c>
      <c r="E1725" t="str">
        <f>IF($A1725="","",Tienda_1!I1725)</f>
        <v>Nequi</v>
      </c>
      <c r="F1725">
        <f>IF($A1725="","",VALUE(RIGHT(Tienda_1!E1725,4)))</f>
        <v>2022</v>
      </c>
      <c r="G1725">
        <f>IF($A1725="","",Tienda_1!C1725)</f>
        <v>1442000</v>
      </c>
      <c r="H1725">
        <f>IF($A1725="","",Tienda_1!D1725)</f>
        <v>77200</v>
      </c>
      <c r="I1725">
        <f>IF($A1725="","",Tienda_1!H1725)</f>
        <v>5</v>
      </c>
      <c r="J1725">
        <f>IF($A1725="",0,IF(AND(OR('Cuadro-de-mando'!$B$4="(Todas)",'Cuadro-de-mando'!$B$4=$A1725),OR('Cuadro-de-mando'!$E$4="(Todas)",'Cuadro-de-mando'!$E$4=$B1725),OR('Cuadro-de-mando'!$H$4="(Todas)",'Cuadro-de-mando'!$H$4=$C1725),OR('Cuadro-de-mando'!$K$4="(Todas)",'Cuadro-de-mando'!$K$4=$E1725),OR('Cuadro-de-mando'!$N$4="(Todos)",'Cuadro-de-mando'!$N$4=$F1725)),1,0))</f>
        <v>1</v>
      </c>
    </row>
    <row r="1726" spans="1:10" x14ac:dyDescent="0.25">
      <c r="A1726" t="str">
        <f>IF(Tienda_1!$A1726="","","Tienda 1")</f>
        <v>Tienda 1</v>
      </c>
      <c r="B1726" t="str">
        <f>IF($A1726="","",Tienda_1!B1726)</f>
        <v>Electrónicos</v>
      </c>
      <c r="C1726" t="str">
        <f>IF($A1726="","",Tienda_1!G1726)</f>
        <v>Cali</v>
      </c>
      <c r="D1726" t="str">
        <f>IF($A1726="","",Tienda_1!F1726)</f>
        <v>Blanca Ramirez</v>
      </c>
      <c r="E1726" t="str">
        <f>IF($A1726="","",Tienda_1!I1726)</f>
        <v>Tarjeta de crédito</v>
      </c>
      <c r="F1726">
        <f>IF($A1726="","",VALUE(RIGHT(Tienda_1!E1726,4)))</f>
        <v>2020</v>
      </c>
      <c r="G1726">
        <f>IF($A1726="","",Tienda_1!C1726)</f>
        <v>110900</v>
      </c>
      <c r="H1726">
        <f>IF($A1726="","",Tienda_1!D1726)</f>
        <v>6400</v>
      </c>
      <c r="I1726">
        <f>IF($A1726="","",Tienda_1!H1726)</f>
        <v>5</v>
      </c>
      <c r="J1726">
        <f>IF($A1726="",0,IF(AND(OR('Cuadro-de-mando'!$B$4="(Todas)",'Cuadro-de-mando'!$B$4=$A1726),OR('Cuadro-de-mando'!$E$4="(Todas)",'Cuadro-de-mando'!$E$4=$B1726),OR('Cuadro-de-mando'!$H$4="(Todas)",'Cuadro-de-mando'!$H$4=$C1726),OR('Cuadro-de-mando'!$K$4="(Todas)",'Cuadro-de-mando'!$K$4=$E1726),OR('Cuadro-de-mando'!$N$4="(Todos)",'Cuadro-de-mando'!$N$4=$F1726)),1,0))</f>
        <v>1</v>
      </c>
    </row>
    <row r="1727" spans="1:10" x14ac:dyDescent="0.25">
      <c r="A1727" t="str">
        <f>IF(Tienda_1!$A1727="","","Tienda 1")</f>
        <v>Tienda 1</v>
      </c>
      <c r="B1727" t="str">
        <f>IF($A1727="","",Tienda_1!B1727)</f>
        <v>Electrodomésticos</v>
      </c>
      <c r="C1727" t="str">
        <f>IF($A1727="","",Tienda_1!G1727)</f>
        <v>Cali</v>
      </c>
      <c r="D1727" t="str">
        <f>IF($A1727="","",Tienda_1!F1727)</f>
        <v>Maria Alfonso</v>
      </c>
      <c r="E1727" t="str">
        <f>IF($A1727="","",Tienda_1!I1727)</f>
        <v>Tarjeta de crédito</v>
      </c>
      <c r="F1727">
        <f>IF($A1727="","",VALUE(RIGHT(Tienda_1!E1727,4)))</f>
        <v>2023</v>
      </c>
      <c r="G1727">
        <f>IF($A1727="","",Tienda_1!C1727)</f>
        <v>1013100</v>
      </c>
      <c r="H1727">
        <f>IF($A1727="","",Tienda_1!D1727)</f>
        <v>55000</v>
      </c>
      <c r="I1727">
        <f>IF($A1727="","",Tienda_1!H1727)</f>
        <v>1</v>
      </c>
      <c r="J1727">
        <f>IF($A1727="",0,IF(AND(OR('Cuadro-de-mando'!$B$4="(Todas)",'Cuadro-de-mando'!$B$4=$A1727),OR('Cuadro-de-mando'!$E$4="(Todas)",'Cuadro-de-mando'!$E$4=$B1727),OR('Cuadro-de-mando'!$H$4="(Todas)",'Cuadro-de-mando'!$H$4=$C1727),OR('Cuadro-de-mando'!$K$4="(Todas)",'Cuadro-de-mando'!$K$4=$E1727),OR('Cuadro-de-mando'!$N$4="(Todos)",'Cuadro-de-mando'!$N$4=$F1727)),1,0))</f>
        <v>1</v>
      </c>
    </row>
    <row r="1728" spans="1:10" x14ac:dyDescent="0.25">
      <c r="A1728" t="str">
        <f>IF(Tienda_1!$A1728="","","Tienda 1")</f>
        <v>Tienda 1</v>
      </c>
      <c r="B1728" t="str">
        <f>IF($A1728="","",Tienda_1!B1728)</f>
        <v>Deportes y diversión</v>
      </c>
      <c r="C1728" t="str">
        <f>IF($A1728="","",Tienda_1!G1728)</f>
        <v>Leticia</v>
      </c>
      <c r="D1728" t="str">
        <f>IF($A1728="","",Tienda_1!F1728)</f>
        <v>Mariana Herrera</v>
      </c>
      <c r="E1728" t="str">
        <f>IF($A1728="","",Tienda_1!I1728)</f>
        <v>Tarjeta de crédito</v>
      </c>
      <c r="F1728">
        <f>IF($A1728="","",VALUE(RIGHT(Tienda_1!E1728,4)))</f>
        <v>2022</v>
      </c>
      <c r="G1728">
        <f>IF($A1728="","",Tienda_1!C1728)</f>
        <v>32400</v>
      </c>
      <c r="H1728">
        <f>IF($A1728="","",Tienda_1!D1728)</f>
        <v>1900</v>
      </c>
      <c r="I1728">
        <f>IF($A1728="","",Tienda_1!H1728)</f>
        <v>5</v>
      </c>
      <c r="J1728">
        <f>IF($A1728="",0,IF(AND(OR('Cuadro-de-mando'!$B$4="(Todas)",'Cuadro-de-mando'!$B$4=$A1728),OR('Cuadro-de-mando'!$E$4="(Todas)",'Cuadro-de-mando'!$E$4=$B1728),OR('Cuadro-de-mando'!$H$4="(Todas)",'Cuadro-de-mando'!$H$4=$C1728),OR('Cuadro-de-mando'!$K$4="(Todas)",'Cuadro-de-mando'!$K$4=$E1728),OR('Cuadro-de-mando'!$N$4="(Todos)",'Cuadro-de-mando'!$N$4=$F1728)),1,0))</f>
        <v>1</v>
      </c>
    </row>
    <row r="1729" spans="1:10" x14ac:dyDescent="0.25">
      <c r="A1729" t="str">
        <f>IF(Tienda_1!$A1729="","","Tienda 1")</f>
        <v>Tienda 1</v>
      </c>
      <c r="B1729" t="str">
        <f>IF($A1729="","",Tienda_1!B1729)</f>
        <v>Instrumentos musicales</v>
      </c>
      <c r="C1729" t="str">
        <f>IF($A1729="","",Tienda_1!G1729)</f>
        <v>Medellín</v>
      </c>
      <c r="D1729" t="str">
        <f>IF($A1729="","",Tienda_1!F1729)</f>
        <v>Izabela de León</v>
      </c>
      <c r="E1729" t="str">
        <f>IF($A1729="","",Tienda_1!I1729)</f>
        <v>Nequi</v>
      </c>
      <c r="F1729">
        <f>IF($A1729="","",VALUE(RIGHT(Tienda_1!E1729,4)))</f>
        <v>2022</v>
      </c>
      <c r="G1729">
        <f>IF($A1729="","",Tienda_1!C1729)</f>
        <v>91100</v>
      </c>
      <c r="H1729">
        <f>IF($A1729="","",Tienda_1!D1729)</f>
        <v>3000</v>
      </c>
      <c r="I1729">
        <f>IF($A1729="","",Tienda_1!H1729)</f>
        <v>5</v>
      </c>
      <c r="J1729">
        <f>IF($A1729="",0,IF(AND(OR('Cuadro-de-mando'!$B$4="(Todas)",'Cuadro-de-mando'!$B$4=$A1729),OR('Cuadro-de-mando'!$E$4="(Todas)",'Cuadro-de-mando'!$E$4=$B1729),OR('Cuadro-de-mando'!$H$4="(Todas)",'Cuadro-de-mando'!$H$4=$C1729),OR('Cuadro-de-mando'!$K$4="(Todas)",'Cuadro-de-mando'!$K$4=$E1729),OR('Cuadro-de-mando'!$N$4="(Todos)",'Cuadro-de-mando'!$N$4=$F1729)),1,0))</f>
        <v>1</v>
      </c>
    </row>
    <row r="1730" spans="1:10" x14ac:dyDescent="0.25">
      <c r="A1730" t="str">
        <f>IF(Tienda_1!$A1730="","","Tienda 1")</f>
        <v>Tienda 1</v>
      </c>
      <c r="B1730" t="str">
        <f>IF($A1730="","",Tienda_1!B1730)</f>
        <v>Muebles</v>
      </c>
      <c r="C1730" t="str">
        <f>IF($A1730="","",Tienda_1!G1730)</f>
        <v>Armenia</v>
      </c>
      <c r="D1730" t="str">
        <f>IF($A1730="","",Tienda_1!F1730)</f>
        <v>Camila Rivera</v>
      </c>
      <c r="E1730" t="str">
        <f>IF($A1730="","",Tienda_1!I1730)</f>
        <v>Tarjeta de crédito</v>
      </c>
      <c r="F1730">
        <f>IF($A1730="","",VALUE(RIGHT(Tienda_1!E1730,4)))</f>
        <v>2020</v>
      </c>
      <c r="G1730">
        <f>IF($A1730="","",Tienda_1!C1730)</f>
        <v>465400</v>
      </c>
      <c r="H1730">
        <f>IF($A1730="","",Tienda_1!D1730)</f>
        <v>25500</v>
      </c>
      <c r="I1730">
        <f>IF($A1730="","",Tienda_1!H1730)</f>
        <v>4</v>
      </c>
      <c r="J1730">
        <f>IF($A1730="",0,IF(AND(OR('Cuadro-de-mando'!$B$4="(Todas)",'Cuadro-de-mando'!$B$4=$A1730),OR('Cuadro-de-mando'!$E$4="(Todas)",'Cuadro-de-mando'!$E$4=$B1730),OR('Cuadro-de-mando'!$H$4="(Todas)",'Cuadro-de-mando'!$H$4=$C1730),OR('Cuadro-de-mando'!$K$4="(Todas)",'Cuadro-de-mando'!$K$4=$E1730),OR('Cuadro-de-mando'!$N$4="(Todos)",'Cuadro-de-mando'!$N$4=$F1730)),1,0))</f>
        <v>1</v>
      </c>
    </row>
    <row r="1731" spans="1:10" x14ac:dyDescent="0.25">
      <c r="A1731" t="str">
        <f>IF(Tienda_1!$A1731="","","Tienda 1")</f>
        <v>Tienda 1</v>
      </c>
      <c r="B1731" t="str">
        <f>IF($A1731="","",Tienda_1!B1731)</f>
        <v>Juguetes</v>
      </c>
      <c r="C1731" t="str">
        <f>IF($A1731="","",Tienda_1!G1731)</f>
        <v>Medellín</v>
      </c>
      <c r="D1731" t="str">
        <f>IF($A1731="","",Tienda_1!F1731)</f>
        <v>Santiago Silva</v>
      </c>
      <c r="E1731" t="str">
        <f>IF($A1731="","",Tienda_1!I1731)</f>
        <v>Tarjeta de crédito</v>
      </c>
      <c r="F1731">
        <f>IF($A1731="","",VALUE(RIGHT(Tienda_1!E1731,4)))</f>
        <v>2021</v>
      </c>
      <c r="G1731">
        <f>IF($A1731="","",Tienda_1!C1731)</f>
        <v>14900</v>
      </c>
      <c r="H1731">
        <f>IF($A1731="","",Tienda_1!D1731)</f>
        <v>0</v>
      </c>
      <c r="I1731">
        <f>IF($A1731="","",Tienda_1!H1731)</f>
        <v>5</v>
      </c>
      <c r="J1731">
        <f>IF($A1731="",0,IF(AND(OR('Cuadro-de-mando'!$B$4="(Todas)",'Cuadro-de-mando'!$B$4=$A1731),OR('Cuadro-de-mando'!$E$4="(Todas)",'Cuadro-de-mando'!$E$4=$B1731),OR('Cuadro-de-mando'!$H$4="(Todas)",'Cuadro-de-mando'!$H$4=$C1731),OR('Cuadro-de-mando'!$K$4="(Todas)",'Cuadro-de-mando'!$K$4=$E1731),OR('Cuadro-de-mando'!$N$4="(Todos)",'Cuadro-de-mando'!$N$4=$F1731)),1,0))</f>
        <v>1</v>
      </c>
    </row>
    <row r="1732" spans="1:10" x14ac:dyDescent="0.25">
      <c r="A1732" t="str">
        <f>IF(Tienda_1!$A1732="","","Tienda 1")</f>
        <v>Tienda 1</v>
      </c>
      <c r="B1732" t="str">
        <f>IF($A1732="","",Tienda_1!B1732)</f>
        <v>Electrodomésticos</v>
      </c>
      <c r="C1732" t="str">
        <f>IF($A1732="","",Tienda_1!G1732)</f>
        <v>Bogotá</v>
      </c>
      <c r="D1732" t="str">
        <f>IF($A1732="","",Tienda_1!F1732)</f>
        <v>Lucas Olivera</v>
      </c>
      <c r="E1732" t="str">
        <f>IF($A1732="","",Tienda_1!I1732)</f>
        <v>Cupón</v>
      </c>
      <c r="F1732">
        <f>IF($A1732="","",VALUE(RIGHT(Tienda_1!E1732,4)))</f>
        <v>2021</v>
      </c>
      <c r="G1732">
        <f>IF($A1732="","",Tienda_1!C1732)</f>
        <v>484000</v>
      </c>
      <c r="H1732">
        <f>IF($A1732="","",Tienda_1!D1732)</f>
        <v>24000</v>
      </c>
      <c r="I1732">
        <f>IF($A1732="","",Tienda_1!H1732)</f>
        <v>5</v>
      </c>
      <c r="J1732">
        <f>IF($A1732="",0,IF(AND(OR('Cuadro-de-mando'!$B$4="(Todas)",'Cuadro-de-mando'!$B$4=$A1732),OR('Cuadro-de-mando'!$E$4="(Todas)",'Cuadro-de-mando'!$E$4=$B1732),OR('Cuadro-de-mando'!$H$4="(Todas)",'Cuadro-de-mando'!$H$4=$C1732),OR('Cuadro-de-mando'!$K$4="(Todas)",'Cuadro-de-mando'!$K$4=$E1732),OR('Cuadro-de-mando'!$N$4="(Todos)",'Cuadro-de-mando'!$N$4=$F1732)),1,0))</f>
        <v>1</v>
      </c>
    </row>
    <row r="1733" spans="1:10" x14ac:dyDescent="0.25">
      <c r="A1733" t="str">
        <f>IF(Tienda_1!$A1733="","","Tienda 1")</f>
        <v>Tienda 1</v>
      </c>
      <c r="B1733" t="str">
        <f>IF($A1733="","",Tienda_1!B1733)</f>
        <v>Electrodomésticos</v>
      </c>
      <c r="C1733" t="str">
        <f>IF($A1733="","",Tienda_1!G1733)</f>
        <v>Bogotá</v>
      </c>
      <c r="D1733" t="str">
        <f>IF($A1733="","",Tienda_1!F1733)</f>
        <v>Izabela de León</v>
      </c>
      <c r="E1733" t="str">
        <f>IF($A1733="","",Tienda_1!I1733)</f>
        <v>Tarjeta de crédito</v>
      </c>
      <c r="F1733">
        <f>IF($A1733="","",VALUE(RIGHT(Tienda_1!E1733,4)))</f>
        <v>2020</v>
      </c>
      <c r="G1733">
        <f>IF($A1733="","",Tienda_1!C1733)</f>
        <v>1181000</v>
      </c>
      <c r="H1733">
        <f>IF($A1733="","",Tienda_1!D1733)</f>
        <v>63100</v>
      </c>
      <c r="I1733">
        <f>IF($A1733="","",Tienda_1!H1733)</f>
        <v>1</v>
      </c>
      <c r="J1733">
        <f>IF($A1733="",0,IF(AND(OR('Cuadro-de-mando'!$B$4="(Todas)",'Cuadro-de-mando'!$B$4=$A1733),OR('Cuadro-de-mando'!$E$4="(Todas)",'Cuadro-de-mando'!$E$4=$B1733),OR('Cuadro-de-mando'!$H$4="(Todas)",'Cuadro-de-mando'!$H$4=$C1733),OR('Cuadro-de-mando'!$K$4="(Todas)",'Cuadro-de-mando'!$K$4=$E1733),OR('Cuadro-de-mando'!$N$4="(Todos)",'Cuadro-de-mando'!$N$4=$F1733)),1,0))</f>
        <v>1</v>
      </c>
    </row>
    <row r="1734" spans="1:10" x14ac:dyDescent="0.25">
      <c r="A1734" t="str">
        <f>IF(Tienda_1!$A1734="","","Tienda 1")</f>
        <v>Tienda 1</v>
      </c>
      <c r="B1734" t="str">
        <f>IF($A1734="","",Tienda_1!B1734)</f>
        <v>Electrónicos</v>
      </c>
      <c r="C1734" t="str">
        <f>IF($A1734="","",Tienda_1!G1734)</f>
        <v>Bogotá</v>
      </c>
      <c r="D1734" t="str">
        <f>IF($A1734="","",Tienda_1!F1734)</f>
        <v>Lucas Olivera</v>
      </c>
      <c r="E1734" t="str">
        <f>IF($A1734="","",Tienda_1!I1734)</f>
        <v>Cupón</v>
      </c>
      <c r="F1734">
        <f>IF($A1734="","",VALUE(RIGHT(Tienda_1!E1734,4)))</f>
        <v>2020</v>
      </c>
      <c r="G1734">
        <f>IF($A1734="","",Tienda_1!C1734)</f>
        <v>115600</v>
      </c>
      <c r="H1734">
        <f>IF($A1734="","",Tienda_1!D1734)</f>
        <v>6600</v>
      </c>
      <c r="I1734">
        <f>IF($A1734="","",Tienda_1!H1734)</f>
        <v>1</v>
      </c>
      <c r="J1734">
        <f>IF($A1734="",0,IF(AND(OR('Cuadro-de-mando'!$B$4="(Todas)",'Cuadro-de-mando'!$B$4=$A1734),OR('Cuadro-de-mando'!$E$4="(Todas)",'Cuadro-de-mando'!$E$4=$B1734),OR('Cuadro-de-mando'!$H$4="(Todas)",'Cuadro-de-mando'!$H$4=$C1734),OR('Cuadro-de-mando'!$K$4="(Todas)",'Cuadro-de-mando'!$K$4=$E1734),OR('Cuadro-de-mando'!$N$4="(Todos)",'Cuadro-de-mando'!$N$4=$F1734)),1,0))</f>
        <v>1</v>
      </c>
    </row>
    <row r="1735" spans="1:10" x14ac:dyDescent="0.25">
      <c r="A1735" t="str">
        <f>IF(Tienda_1!$A1735="","","Tienda 1")</f>
        <v>Tienda 1</v>
      </c>
      <c r="B1735" t="str">
        <f>IF($A1735="","",Tienda_1!B1735)</f>
        <v>Electrodomésticos</v>
      </c>
      <c r="C1735" t="str">
        <f>IF($A1735="","",Tienda_1!G1735)</f>
        <v>Medellín</v>
      </c>
      <c r="D1735" t="str">
        <f>IF($A1735="","",Tienda_1!F1735)</f>
        <v>Maria Alfonso</v>
      </c>
      <c r="E1735" t="str">
        <f>IF($A1735="","",Tienda_1!I1735)</f>
        <v>Tarjeta de crédito</v>
      </c>
      <c r="F1735">
        <f>IF($A1735="","",VALUE(RIGHT(Tienda_1!E1735,4)))</f>
        <v>2020</v>
      </c>
      <c r="G1735">
        <f>IF($A1735="","",Tienda_1!C1735)</f>
        <v>414400</v>
      </c>
      <c r="H1735">
        <f>IF($A1735="","",Tienda_1!D1735)</f>
        <v>22700</v>
      </c>
      <c r="I1735">
        <f>IF($A1735="","",Tienda_1!H1735)</f>
        <v>1</v>
      </c>
      <c r="J1735">
        <f>IF($A1735="",0,IF(AND(OR('Cuadro-de-mando'!$B$4="(Todas)",'Cuadro-de-mando'!$B$4=$A1735),OR('Cuadro-de-mando'!$E$4="(Todas)",'Cuadro-de-mando'!$E$4=$B1735),OR('Cuadro-de-mando'!$H$4="(Todas)",'Cuadro-de-mando'!$H$4=$C1735),OR('Cuadro-de-mando'!$K$4="(Todas)",'Cuadro-de-mando'!$K$4=$E1735),OR('Cuadro-de-mando'!$N$4="(Todos)",'Cuadro-de-mando'!$N$4=$F1735)),1,0))</f>
        <v>1</v>
      </c>
    </row>
    <row r="1736" spans="1:10" x14ac:dyDescent="0.25">
      <c r="A1736" t="str">
        <f>IF(Tienda_1!$A1736="","","Tienda 1")</f>
        <v>Tienda 1</v>
      </c>
      <c r="B1736" t="str">
        <f>IF($A1736="","",Tienda_1!B1736)</f>
        <v>Electrónicos</v>
      </c>
      <c r="C1736" t="str">
        <f>IF($A1736="","",Tienda_1!G1736)</f>
        <v>Cali</v>
      </c>
      <c r="D1736" t="str">
        <f>IF($A1736="","",Tienda_1!F1736)</f>
        <v>Beatriz Morales</v>
      </c>
      <c r="E1736" t="str">
        <f>IF($A1736="","",Tienda_1!I1736)</f>
        <v>Cupón</v>
      </c>
      <c r="F1736">
        <f>IF($A1736="","",VALUE(RIGHT(Tienda_1!E1736,4)))</f>
        <v>2020</v>
      </c>
      <c r="G1736">
        <f>IF($A1736="","",Tienda_1!C1736)</f>
        <v>214400</v>
      </c>
      <c r="H1736">
        <f>IF($A1736="","",Tienda_1!D1736)</f>
        <v>18600</v>
      </c>
      <c r="I1736">
        <f>IF($A1736="","",Tienda_1!H1736)</f>
        <v>3</v>
      </c>
      <c r="J1736">
        <f>IF($A1736="",0,IF(AND(OR('Cuadro-de-mando'!$B$4="(Todas)",'Cuadro-de-mando'!$B$4=$A1736),OR('Cuadro-de-mando'!$E$4="(Todas)",'Cuadro-de-mando'!$E$4=$B1736),OR('Cuadro-de-mando'!$H$4="(Todas)",'Cuadro-de-mando'!$H$4=$C1736),OR('Cuadro-de-mando'!$K$4="(Todas)",'Cuadro-de-mando'!$K$4=$E1736),OR('Cuadro-de-mando'!$N$4="(Todos)",'Cuadro-de-mando'!$N$4=$F1736)),1,0))</f>
        <v>1</v>
      </c>
    </row>
    <row r="1737" spans="1:10" x14ac:dyDescent="0.25">
      <c r="A1737" t="str">
        <f>IF(Tienda_1!$A1737="","","Tienda 1")</f>
        <v>Tienda 1</v>
      </c>
      <c r="B1737" t="str">
        <f>IF($A1737="","",Tienda_1!B1737)</f>
        <v>Deportes y diversión</v>
      </c>
      <c r="C1737" t="str">
        <f>IF($A1737="","",Tienda_1!G1737)</f>
        <v>Riohacha</v>
      </c>
      <c r="D1737" t="str">
        <f>IF($A1737="","",Tienda_1!F1737)</f>
        <v>Santiago Silva</v>
      </c>
      <c r="E1737" t="str">
        <f>IF($A1737="","",Tienda_1!I1737)</f>
        <v>Tarjeta de crédito</v>
      </c>
      <c r="F1737">
        <f>IF($A1737="","",VALUE(RIGHT(Tienda_1!E1737,4)))</f>
        <v>2022</v>
      </c>
      <c r="G1737">
        <f>IF($A1737="","",Tienda_1!C1737)</f>
        <v>591700</v>
      </c>
      <c r="H1737">
        <f>IF($A1737="","",Tienda_1!D1737)</f>
        <v>29700</v>
      </c>
      <c r="I1737">
        <f>IF($A1737="","",Tienda_1!H1737)</f>
        <v>5</v>
      </c>
      <c r="J1737">
        <f>IF($A1737="",0,IF(AND(OR('Cuadro-de-mando'!$B$4="(Todas)",'Cuadro-de-mando'!$B$4=$A1737),OR('Cuadro-de-mando'!$E$4="(Todas)",'Cuadro-de-mando'!$E$4=$B1737),OR('Cuadro-de-mando'!$H$4="(Todas)",'Cuadro-de-mando'!$H$4=$C1737),OR('Cuadro-de-mando'!$K$4="(Todas)",'Cuadro-de-mando'!$K$4=$E1737),OR('Cuadro-de-mando'!$N$4="(Todos)",'Cuadro-de-mando'!$N$4=$F1737)),1,0))</f>
        <v>1</v>
      </c>
    </row>
    <row r="1738" spans="1:10" x14ac:dyDescent="0.25">
      <c r="A1738" t="str">
        <f>IF(Tienda_1!$A1738="","","Tienda 1")</f>
        <v>Tienda 1</v>
      </c>
      <c r="B1738" t="str">
        <f>IF($A1738="","",Tienda_1!B1738)</f>
        <v>Muebles</v>
      </c>
      <c r="C1738" t="str">
        <f>IF($A1738="","",Tienda_1!G1738)</f>
        <v>Medellín</v>
      </c>
      <c r="D1738" t="str">
        <f>IF($A1738="","",Tienda_1!F1738)</f>
        <v>Camila Rivera</v>
      </c>
      <c r="E1738" t="str">
        <f>IF($A1738="","",Tienda_1!I1738)</f>
        <v>Tarjeta de crédito</v>
      </c>
      <c r="F1738">
        <f>IF($A1738="","",VALUE(RIGHT(Tienda_1!E1738,4)))</f>
        <v>2022</v>
      </c>
      <c r="G1738">
        <f>IF($A1738="","",Tienda_1!C1738)</f>
        <v>247100</v>
      </c>
      <c r="H1738">
        <f>IF($A1738="","",Tienda_1!D1738)</f>
        <v>11300</v>
      </c>
      <c r="I1738">
        <f>IF($A1738="","",Tienda_1!H1738)</f>
        <v>5</v>
      </c>
      <c r="J1738">
        <f>IF($A1738="",0,IF(AND(OR('Cuadro-de-mando'!$B$4="(Todas)",'Cuadro-de-mando'!$B$4=$A1738),OR('Cuadro-de-mando'!$E$4="(Todas)",'Cuadro-de-mando'!$E$4=$B1738),OR('Cuadro-de-mando'!$H$4="(Todas)",'Cuadro-de-mando'!$H$4=$C1738),OR('Cuadro-de-mando'!$K$4="(Todas)",'Cuadro-de-mando'!$K$4=$E1738),OR('Cuadro-de-mando'!$N$4="(Todos)",'Cuadro-de-mando'!$N$4=$F1738)),1,0))</f>
        <v>1</v>
      </c>
    </row>
    <row r="1739" spans="1:10" x14ac:dyDescent="0.25">
      <c r="A1739" t="str">
        <f>IF(Tienda_1!$A1739="","","Tienda 1")</f>
        <v>Tienda 1</v>
      </c>
      <c r="B1739" t="str">
        <f>IF($A1739="","",Tienda_1!B1739)</f>
        <v>Electrodomésticos</v>
      </c>
      <c r="C1739" t="str">
        <f>IF($A1739="","",Tienda_1!G1739)</f>
        <v>Pereira</v>
      </c>
      <c r="D1739" t="str">
        <f>IF($A1739="","",Tienda_1!F1739)</f>
        <v>Camila Rivera</v>
      </c>
      <c r="E1739" t="str">
        <f>IF($A1739="","",Tienda_1!I1739)</f>
        <v>Tarjeta de crédito</v>
      </c>
      <c r="F1739">
        <f>IF($A1739="","",VALUE(RIGHT(Tienda_1!E1739,4)))</f>
        <v>2021</v>
      </c>
      <c r="G1739">
        <f>IF($A1739="","",Tienda_1!C1739)</f>
        <v>686500</v>
      </c>
      <c r="H1739">
        <f>IF($A1739="","",Tienda_1!D1739)</f>
        <v>37200</v>
      </c>
      <c r="I1739">
        <f>IF($A1739="","",Tienda_1!H1739)</f>
        <v>1</v>
      </c>
      <c r="J1739">
        <f>IF($A1739="",0,IF(AND(OR('Cuadro-de-mando'!$B$4="(Todas)",'Cuadro-de-mando'!$B$4=$A1739),OR('Cuadro-de-mando'!$E$4="(Todas)",'Cuadro-de-mando'!$E$4=$B1739),OR('Cuadro-de-mando'!$H$4="(Todas)",'Cuadro-de-mando'!$H$4=$C1739),OR('Cuadro-de-mando'!$K$4="(Todas)",'Cuadro-de-mando'!$K$4=$E1739),OR('Cuadro-de-mando'!$N$4="(Todos)",'Cuadro-de-mando'!$N$4=$F1739)),1,0))</f>
        <v>1</v>
      </c>
    </row>
    <row r="1740" spans="1:10" x14ac:dyDescent="0.25">
      <c r="A1740" t="str">
        <f>IF(Tienda_1!$A1740="","","Tienda 1")</f>
        <v>Tienda 1</v>
      </c>
      <c r="B1740" t="str">
        <f>IF($A1740="","",Tienda_1!B1740)</f>
        <v>Muebles</v>
      </c>
      <c r="C1740" t="str">
        <f>IF($A1740="","",Tienda_1!G1740)</f>
        <v>Bogotá</v>
      </c>
      <c r="D1740" t="str">
        <f>IF($A1740="","",Tienda_1!F1740)</f>
        <v>Camila Rivera</v>
      </c>
      <c r="E1740" t="str">
        <f>IF($A1740="","",Tienda_1!I1740)</f>
        <v>Tarjeta de crédito</v>
      </c>
      <c r="F1740">
        <f>IF($A1740="","",VALUE(RIGHT(Tienda_1!E1740,4)))</f>
        <v>2022</v>
      </c>
      <c r="G1740">
        <f>IF($A1740="","",Tienda_1!C1740)</f>
        <v>314300</v>
      </c>
      <c r="H1740">
        <f>IF($A1740="","",Tienda_1!D1740)</f>
        <v>17000</v>
      </c>
      <c r="I1740">
        <f>IF($A1740="","",Tienda_1!H1740)</f>
        <v>5</v>
      </c>
      <c r="J1740">
        <f>IF($A1740="",0,IF(AND(OR('Cuadro-de-mando'!$B$4="(Todas)",'Cuadro-de-mando'!$B$4=$A1740),OR('Cuadro-de-mando'!$E$4="(Todas)",'Cuadro-de-mando'!$E$4=$B1740),OR('Cuadro-de-mando'!$H$4="(Todas)",'Cuadro-de-mando'!$H$4=$C1740),OR('Cuadro-de-mando'!$K$4="(Todas)",'Cuadro-de-mando'!$K$4=$E1740),OR('Cuadro-de-mando'!$N$4="(Todos)",'Cuadro-de-mando'!$N$4=$F1740)),1,0))</f>
        <v>1</v>
      </c>
    </row>
    <row r="1741" spans="1:10" x14ac:dyDescent="0.25">
      <c r="A1741" t="str">
        <f>IF(Tienda_1!$A1741="","","Tienda 1")</f>
        <v>Tienda 1</v>
      </c>
      <c r="B1741" t="str">
        <f>IF($A1741="","",Tienda_1!B1741)</f>
        <v>Deportes y diversión</v>
      </c>
      <c r="C1741" t="str">
        <f>IF($A1741="","",Tienda_1!G1741)</f>
        <v>Cali</v>
      </c>
      <c r="D1741" t="str">
        <f>IF($A1741="","",Tienda_1!F1741)</f>
        <v>Beatriz Morales</v>
      </c>
      <c r="E1741" t="str">
        <f>IF($A1741="","",Tienda_1!I1741)</f>
        <v>Tarjeta de crédito</v>
      </c>
      <c r="F1741">
        <f>IF($A1741="","",VALUE(RIGHT(Tienda_1!E1741,4)))</f>
        <v>2022</v>
      </c>
      <c r="G1741">
        <f>IF($A1741="","",Tienda_1!C1741)</f>
        <v>63300</v>
      </c>
      <c r="H1741">
        <f>IF($A1741="","",Tienda_1!D1741)</f>
        <v>1600</v>
      </c>
      <c r="I1741">
        <f>IF($A1741="","",Tienda_1!H1741)</f>
        <v>4</v>
      </c>
      <c r="J1741">
        <f>IF($A1741="",0,IF(AND(OR('Cuadro-de-mando'!$B$4="(Todas)",'Cuadro-de-mando'!$B$4=$A1741),OR('Cuadro-de-mando'!$E$4="(Todas)",'Cuadro-de-mando'!$E$4=$B1741),OR('Cuadro-de-mando'!$H$4="(Todas)",'Cuadro-de-mando'!$H$4=$C1741),OR('Cuadro-de-mando'!$K$4="(Todas)",'Cuadro-de-mando'!$K$4=$E1741),OR('Cuadro-de-mando'!$N$4="(Todos)",'Cuadro-de-mando'!$N$4=$F1741)),1,0))</f>
        <v>1</v>
      </c>
    </row>
    <row r="1742" spans="1:10" x14ac:dyDescent="0.25">
      <c r="A1742" t="str">
        <f>IF(Tienda_1!$A1742="","","Tienda 1")</f>
        <v>Tienda 1</v>
      </c>
      <c r="B1742" t="str">
        <f>IF($A1742="","",Tienda_1!B1742)</f>
        <v>Electrodomésticos</v>
      </c>
      <c r="C1742" t="str">
        <f>IF($A1742="","",Tienda_1!G1742)</f>
        <v>Bogotá</v>
      </c>
      <c r="D1742" t="str">
        <f>IF($A1742="","",Tienda_1!F1742)</f>
        <v>Maria Alfonso</v>
      </c>
      <c r="E1742" t="str">
        <f>IF($A1742="","",Tienda_1!I1742)</f>
        <v>Tarjeta de crédito</v>
      </c>
      <c r="F1742">
        <f>IF($A1742="","",VALUE(RIGHT(Tienda_1!E1742,4)))</f>
        <v>2021</v>
      </c>
      <c r="G1742">
        <f>IF($A1742="","",Tienda_1!C1742)</f>
        <v>1178100</v>
      </c>
      <c r="H1742">
        <f>IF($A1742="","",Tienda_1!D1742)</f>
        <v>60900</v>
      </c>
      <c r="I1742">
        <f>IF($A1742="","",Tienda_1!H1742)</f>
        <v>5</v>
      </c>
      <c r="J1742">
        <f>IF($A1742="",0,IF(AND(OR('Cuadro-de-mando'!$B$4="(Todas)",'Cuadro-de-mando'!$B$4=$A1742),OR('Cuadro-de-mando'!$E$4="(Todas)",'Cuadro-de-mando'!$E$4=$B1742),OR('Cuadro-de-mando'!$H$4="(Todas)",'Cuadro-de-mando'!$H$4=$C1742),OR('Cuadro-de-mando'!$K$4="(Todas)",'Cuadro-de-mando'!$K$4=$E1742),OR('Cuadro-de-mando'!$N$4="(Todos)",'Cuadro-de-mando'!$N$4=$F1742)),1,0))</f>
        <v>1</v>
      </c>
    </row>
    <row r="1743" spans="1:10" x14ac:dyDescent="0.25">
      <c r="A1743" t="str">
        <f>IF(Tienda_1!$A1743="","","Tienda 1")</f>
        <v>Tienda 1</v>
      </c>
      <c r="B1743" t="str">
        <f>IF($A1743="","",Tienda_1!B1743)</f>
        <v>Electrónicos</v>
      </c>
      <c r="C1743" t="str">
        <f>IF($A1743="","",Tienda_1!G1743)</f>
        <v>Bogotá</v>
      </c>
      <c r="D1743" t="str">
        <f>IF($A1743="","",Tienda_1!F1743)</f>
        <v>Izabela de León</v>
      </c>
      <c r="E1743" t="str">
        <f>IF($A1743="","",Tienda_1!I1743)</f>
        <v>Tarjeta de crédito</v>
      </c>
      <c r="F1743">
        <f>IF($A1743="","",VALUE(RIGHT(Tienda_1!E1743,4)))</f>
        <v>2021</v>
      </c>
      <c r="G1743">
        <f>IF($A1743="","",Tienda_1!C1743)</f>
        <v>255600</v>
      </c>
      <c r="H1743">
        <f>IF($A1743="","",Tienda_1!D1743)</f>
        <v>13800</v>
      </c>
      <c r="I1743">
        <f>IF($A1743="","",Tienda_1!H1743)</f>
        <v>5</v>
      </c>
      <c r="J1743">
        <f>IF($A1743="",0,IF(AND(OR('Cuadro-de-mando'!$B$4="(Todas)",'Cuadro-de-mando'!$B$4=$A1743),OR('Cuadro-de-mando'!$E$4="(Todas)",'Cuadro-de-mando'!$E$4=$B1743),OR('Cuadro-de-mando'!$H$4="(Todas)",'Cuadro-de-mando'!$H$4=$C1743),OR('Cuadro-de-mando'!$K$4="(Todas)",'Cuadro-de-mando'!$K$4=$E1743),OR('Cuadro-de-mando'!$N$4="(Todos)",'Cuadro-de-mando'!$N$4=$F1743)),1,0))</f>
        <v>1</v>
      </c>
    </row>
    <row r="1744" spans="1:10" x14ac:dyDescent="0.25">
      <c r="A1744" t="str">
        <f>IF(Tienda_1!$A1744="","","Tienda 1")</f>
        <v>Tienda 1</v>
      </c>
      <c r="B1744" t="str">
        <f>IF($A1744="","",Tienda_1!B1744)</f>
        <v>Libros</v>
      </c>
      <c r="C1744" t="str">
        <f>IF($A1744="","",Tienda_1!G1744)</f>
        <v>Cali</v>
      </c>
      <c r="D1744" t="str">
        <f>IF($A1744="","",Tienda_1!F1744)</f>
        <v>Rafael Acosta</v>
      </c>
      <c r="E1744" t="str">
        <f>IF($A1744="","",Tienda_1!I1744)</f>
        <v>Tarjeta de crédito</v>
      </c>
      <c r="F1744">
        <f>IF($A1744="","",VALUE(RIGHT(Tienda_1!E1744,4)))</f>
        <v>2023</v>
      </c>
      <c r="G1744">
        <f>IF($A1744="","",Tienda_1!C1744)</f>
        <v>54500</v>
      </c>
      <c r="H1744">
        <f>IF($A1744="","",Tienda_1!D1744)</f>
        <v>1100</v>
      </c>
      <c r="I1744">
        <f>IF($A1744="","",Tienda_1!H1744)</f>
        <v>5</v>
      </c>
      <c r="J1744">
        <f>IF($A1744="",0,IF(AND(OR('Cuadro-de-mando'!$B$4="(Todas)",'Cuadro-de-mando'!$B$4=$A1744),OR('Cuadro-de-mando'!$E$4="(Todas)",'Cuadro-de-mando'!$E$4=$B1744),OR('Cuadro-de-mando'!$H$4="(Todas)",'Cuadro-de-mando'!$H$4=$C1744),OR('Cuadro-de-mando'!$K$4="(Todas)",'Cuadro-de-mando'!$K$4=$E1744),OR('Cuadro-de-mando'!$N$4="(Todos)",'Cuadro-de-mando'!$N$4=$F1744)),1,0))</f>
        <v>1</v>
      </c>
    </row>
    <row r="1745" spans="1:10" x14ac:dyDescent="0.25">
      <c r="A1745" t="str">
        <f>IF(Tienda_1!$A1745="","","Tienda 1")</f>
        <v>Tienda 1</v>
      </c>
      <c r="B1745" t="str">
        <f>IF($A1745="","",Tienda_1!B1745)</f>
        <v>Deportes y diversión</v>
      </c>
      <c r="C1745" t="str">
        <f>IF($A1745="","",Tienda_1!G1745)</f>
        <v>Bogotá</v>
      </c>
      <c r="D1745" t="str">
        <f>IF($A1745="","",Tienda_1!F1745)</f>
        <v>Blanca Ramirez</v>
      </c>
      <c r="E1745" t="str">
        <f>IF($A1745="","",Tienda_1!I1745)</f>
        <v>Nequi</v>
      </c>
      <c r="F1745">
        <f>IF($A1745="","",VALUE(RIGHT(Tienda_1!E1745,4)))</f>
        <v>2020</v>
      </c>
      <c r="G1745">
        <f>IF($A1745="","",Tienda_1!C1745)</f>
        <v>48100</v>
      </c>
      <c r="H1745">
        <f>IF($A1745="","",Tienda_1!D1745)</f>
        <v>10400</v>
      </c>
      <c r="I1745">
        <f>IF($A1745="","",Tienda_1!H1745)</f>
        <v>5</v>
      </c>
      <c r="J1745">
        <f>IF($A1745="",0,IF(AND(OR('Cuadro-de-mando'!$B$4="(Todas)",'Cuadro-de-mando'!$B$4=$A1745),OR('Cuadro-de-mando'!$E$4="(Todas)",'Cuadro-de-mando'!$E$4=$B1745),OR('Cuadro-de-mando'!$H$4="(Todas)",'Cuadro-de-mando'!$H$4=$C1745),OR('Cuadro-de-mando'!$K$4="(Todas)",'Cuadro-de-mando'!$K$4=$E1745),OR('Cuadro-de-mando'!$N$4="(Todos)",'Cuadro-de-mando'!$N$4=$F1745)),1,0))</f>
        <v>1</v>
      </c>
    </row>
    <row r="1746" spans="1:10" x14ac:dyDescent="0.25">
      <c r="A1746" t="str">
        <f>IF(Tienda_1!$A1746="","","Tienda 1")</f>
        <v>Tienda 1</v>
      </c>
      <c r="B1746" t="str">
        <f>IF($A1746="","",Tienda_1!B1746)</f>
        <v>Muebles</v>
      </c>
      <c r="C1746" t="str">
        <f>IF($A1746="","",Tienda_1!G1746)</f>
        <v>Bucaramanga</v>
      </c>
      <c r="D1746" t="str">
        <f>IF($A1746="","",Tienda_1!F1746)</f>
        <v>Izabela de León</v>
      </c>
      <c r="E1746" t="str">
        <f>IF($A1746="","",Tienda_1!I1746)</f>
        <v>Cupón</v>
      </c>
      <c r="F1746">
        <f>IF($A1746="","",VALUE(RIGHT(Tienda_1!E1746,4)))</f>
        <v>2022</v>
      </c>
      <c r="G1746">
        <f>IF($A1746="","",Tienda_1!C1746)</f>
        <v>290200</v>
      </c>
      <c r="H1746">
        <f>IF($A1746="","",Tienda_1!D1746)</f>
        <v>15800</v>
      </c>
      <c r="I1746">
        <f>IF($A1746="","",Tienda_1!H1746)</f>
        <v>5</v>
      </c>
      <c r="J1746">
        <f>IF($A1746="",0,IF(AND(OR('Cuadro-de-mando'!$B$4="(Todas)",'Cuadro-de-mando'!$B$4=$A1746),OR('Cuadro-de-mando'!$E$4="(Todas)",'Cuadro-de-mando'!$E$4=$B1746),OR('Cuadro-de-mando'!$H$4="(Todas)",'Cuadro-de-mando'!$H$4=$C1746),OR('Cuadro-de-mando'!$K$4="(Todas)",'Cuadro-de-mando'!$K$4=$E1746),OR('Cuadro-de-mando'!$N$4="(Todos)",'Cuadro-de-mando'!$N$4=$F1746)),1,0))</f>
        <v>1</v>
      </c>
    </row>
    <row r="1747" spans="1:10" x14ac:dyDescent="0.25">
      <c r="A1747" t="str">
        <f>IF(Tienda_1!$A1747="","","Tienda 1")</f>
        <v>Tienda 1</v>
      </c>
      <c r="B1747" t="str">
        <f>IF($A1747="","",Tienda_1!B1747)</f>
        <v>Muebles</v>
      </c>
      <c r="C1747" t="str">
        <f>IF($A1747="","",Tienda_1!G1747)</f>
        <v>Medellín</v>
      </c>
      <c r="D1747" t="str">
        <f>IF($A1747="","",Tienda_1!F1747)</f>
        <v>Ángel Rodriguez</v>
      </c>
      <c r="E1747" t="str">
        <f>IF($A1747="","",Tienda_1!I1747)</f>
        <v>Tarjeta de crédito</v>
      </c>
      <c r="F1747">
        <f>IF($A1747="","",VALUE(RIGHT(Tienda_1!E1747,4)))</f>
        <v>2020</v>
      </c>
      <c r="G1747">
        <f>IF($A1747="","",Tienda_1!C1747)</f>
        <v>296400</v>
      </c>
      <c r="H1747">
        <f>IF($A1747="","",Tienda_1!D1747)</f>
        <v>16200</v>
      </c>
      <c r="I1747">
        <f>IF($A1747="","",Tienda_1!H1747)</f>
        <v>5</v>
      </c>
      <c r="J1747">
        <f>IF($A1747="",0,IF(AND(OR('Cuadro-de-mando'!$B$4="(Todas)",'Cuadro-de-mando'!$B$4=$A1747),OR('Cuadro-de-mando'!$E$4="(Todas)",'Cuadro-de-mando'!$E$4=$B1747),OR('Cuadro-de-mando'!$H$4="(Todas)",'Cuadro-de-mando'!$H$4=$C1747),OR('Cuadro-de-mando'!$K$4="(Todas)",'Cuadro-de-mando'!$K$4=$E1747),OR('Cuadro-de-mando'!$N$4="(Todos)",'Cuadro-de-mando'!$N$4=$F1747)),1,0))</f>
        <v>1</v>
      </c>
    </row>
    <row r="1748" spans="1:10" x14ac:dyDescent="0.25">
      <c r="A1748" t="str">
        <f>IF(Tienda_1!$A1748="","","Tienda 1")</f>
        <v>Tienda 1</v>
      </c>
      <c r="B1748" t="str">
        <f>IF($A1748="","",Tienda_1!B1748)</f>
        <v>Electrodomésticos</v>
      </c>
      <c r="C1748" t="str">
        <f>IF($A1748="","",Tienda_1!G1748)</f>
        <v>Medellín</v>
      </c>
      <c r="D1748" t="str">
        <f>IF($A1748="","",Tienda_1!F1748)</f>
        <v>Camila Rivera</v>
      </c>
      <c r="E1748" t="str">
        <f>IF($A1748="","",Tienda_1!I1748)</f>
        <v>Tarjeta de crédito</v>
      </c>
      <c r="F1748">
        <f>IF($A1748="","",VALUE(RIGHT(Tienda_1!E1748,4)))</f>
        <v>2021</v>
      </c>
      <c r="G1748">
        <f>IF($A1748="","",Tienda_1!C1748)</f>
        <v>939500</v>
      </c>
      <c r="H1748">
        <f>IF($A1748="","",Tienda_1!D1748)</f>
        <v>50200</v>
      </c>
      <c r="I1748">
        <f>IF($A1748="","",Tienda_1!H1748)</f>
        <v>5</v>
      </c>
      <c r="J1748">
        <f>IF($A1748="",0,IF(AND(OR('Cuadro-de-mando'!$B$4="(Todas)",'Cuadro-de-mando'!$B$4=$A1748),OR('Cuadro-de-mando'!$E$4="(Todas)",'Cuadro-de-mando'!$E$4=$B1748),OR('Cuadro-de-mando'!$H$4="(Todas)",'Cuadro-de-mando'!$H$4=$C1748),OR('Cuadro-de-mando'!$K$4="(Todas)",'Cuadro-de-mando'!$K$4=$E1748),OR('Cuadro-de-mando'!$N$4="(Todos)",'Cuadro-de-mando'!$N$4=$F1748)),1,0))</f>
        <v>1</v>
      </c>
    </row>
    <row r="1749" spans="1:10" x14ac:dyDescent="0.25">
      <c r="A1749" t="str">
        <f>IF(Tienda_1!$A1749="","","Tienda 1")</f>
        <v>Tienda 1</v>
      </c>
      <c r="B1749" t="str">
        <f>IF($A1749="","",Tienda_1!B1749)</f>
        <v>Deportes y diversión</v>
      </c>
      <c r="C1749" t="str">
        <f>IF($A1749="","",Tienda_1!G1749)</f>
        <v>Bogotá</v>
      </c>
      <c r="D1749" t="str">
        <f>IF($A1749="","",Tienda_1!F1749)</f>
        <v>Juan Fernandez</v>
      </c>
      <c r="E1749" t="str">
        <f>IF($A1749="","",Tienda_1!I1749)</f>
        <v>Tarjeta de crédito</v>
      </c>
      <c r="F1749">
        <f>IF($A1749="","",VALUE(RIGHT(Tienda_1!E1749,4)))</f>
        <v>2022</v>
      </c>
      <c r="G1749">
        <f>IF($A1749="","",Tienda_1!C1749)</f>
        <v>107600</v>
      </c>
      <c r="H1749">
        <f>IF($A1749="","",Tienda_1!D1749)</f>
        <v>6400</v>
      </c>
      <c r="I1749">
        <f>IF($A1749="","",Tienda_1!H1749)</f>
        <v>5</v>
      </c>
      <c r="J1749">
        <f>IF($A1749="",0,IF(AND(OR('Cuadro-de-mando'!$B$4="(Todas)",'Cuadro-de-mando'!$B$4=$A1749),OR('Cuadro-de-mando'!$E$4="(Todas)",'Cuadro-de-mando'!$E$4=$B1749),OR('Cuadro-de-mando'!$H$4="(Todas)",'Cuadro-de-mando'!$H$4=$C1749),OR('Cuadro-de-mando'!$K$4="(Todas)",'Cuadro-de-mando'!$K$4=$E1749),OR('Cuadro-de-mando'!$N$4="(Todos)",'Cuadro-de-mando'!$N$4=$F1749)),1,0))</f>
        <v>1</v>
      </c>
    </row>
    <row r="1750" spans="1:10" x14ac:dyDescent="0.25">
      <c r="A1750" t="str">
        <f>IF(Tienda_1!$A1750="","","Tienda 1")</f>
        <v>Tienda 1</v>
      </c>
      <c r="B1750" t="str">
        <f>IF($A1750="","",Tienda_1!B1750)</f>
        <v>Muebles</v>
      </c>
      <c r="C1750" t="str">
        <f>IF($A1750="","",Tienda_1!G1750)</f>
        <v>Cali</v>
      </c>
      <c r="D1750" t="str">
        <f>IF($A1750="","",Tienda_1!F1750)</f>
        <v>Felipe Santos</v>
      </c>
      <c r="E1750" t="str">
        <f>IF($A1750="","",Tienda_1!I1750)</f>
        <v>Cupón</v>
      </c>
      <c r="F1750">
        <f>IF($A1750="","",VALUE(RIGHT(Tienda_1!E1750,4)))</f>
        <v>2020</v>
      </c>
      <c r="G1750">
        <f>IF($A1750="","",Tienda_1!C1750)</f>
        <v>609700</v>
      </c>
      <c r="H1750">
        <f>IF($A1750="","",Tienda_1!D1750)</f>
        <v>41200</v>
      </c>
      <c r="I1750">
        <f>IF($A1750="","",Tienda_1!H1750)</f>
        <v>4</v>
      </c>
      <c r="J1750">
        <f>IF($A1750="",0,IF(AND(OR('Cuadro-de-mando'!$B$4="(Todas)",'Cuadro-de-mando'!$B$4=$A1750),OR('Cuadro-de-mando'!$E$4="(Todas)",'Cuadro-de-mando'!$E$4=$B1750),OR('Cuadro-de-mando'!$H$4="(Todas)",'Cuadro-de-mando'!$H$4=$C1750),OR('Cuadro-de-mando'!$K$4="(Todas)",'Cuadro-de-mando'!$K$4=$E1750),OR('Cuadro-de-mando'!$N$4="(Todos)",'Cuadro-de-mando'!$N$4=$F1750)),1,0))</f>
        <v>1</v>
      </c>
    </row>
    <row r="1751" spans="1:10" x14ac:dyDescent="0.25">
      <c r="A1751" t="str">
        <f>IF(Tienda_1!$A1751="","","Tienda 1")</f>
        <v>Tienda 1</v>
      </c>
      <c r="B1751" t="str">
        <f>IF($A1751="","",Tienda_1!B1751)</f>
        <v>Juguetes</v>
      </c>
      <c r="C1751" t="str">
        <f>IF($A1751="","",Tienda_1!G1751)</f>
        <v>Bogotá</v>
      </c>
      <c r="D1751" t="str">
        <f>IF($A1751="","",Tienda_1!F1751)</f>
        <v>Blanca Ramirez</v>
      </c>
      <c r="E1751" t="str">
        <f>IF($A1751="","",Tienda_1!I1751)</f>
        <v>Tarjeta de crédito</v>
      </c>
      <c r="F1751">
        <f>IF($A1751="","",VALUE(RIGHT(Tienda_1!E1751,4)))</f>
        <v>2022</v>
      </c>
      <c r="G1751">
        <f>IF($A1751="","",Tienda_1!C1751)</f>
        <v>46900</v>
      </c>
      <c r="H1751">
        <f>IF($A1751="","",Tienda_1!D1751)</f>
        <v>2900</v>
      </c>
      <c r="I1751">
        <f>IF($A1751="","",Tienda_1!H1751)</f>
        <v>5</v>
      </c>
      <c r="J1751">
        <f>IF($A1751="",0,IF(AND(OR('Cuadro-de-mando'!$B$4="(Todas)",'Cuadro-de-mando'!$B$4=$A1751),OR('Cuadro-de-mando'!$E$4="(Todas)",'Cuadro-de-mando'!$E$4=$B1751),OR('Cuadro-de-mando'!$H$4="(Todas)",'Cuadro-de-mando'!$H$4=$C1751),OR('Cuadro-de-mando'!$K$4="(Todas)",'Cuadro-de-mando'!$K$4=$E1751),OR('Cuadro-de-mando'!$N$4="(Todos)",'Cuadro-de-mando'!$N$4=$F1751)),1,0))</f>
        <v>1</v>
      </c>
    </row>
    <row r="1752" spans="1:10" x14ac:dyDescent="0.25">
      <c r="A1752" t="str">
        <f>IF(Tienda_1!$A1752="","","Tienda 1")</f>
        <v>Tienda 1</v>
      </c>
      <c r="B1752" t="str">
        <f>IF($A1752="","",Tienda_1!B1752)</f>
        <v>Deportes y diversión</v>
      </c>
      <c r="C1752" t="str">
        <f>IF($A1752="","",Tienda_1!G1752)</f>
        <v>Bogotá</v>
      </c>
      <c r="D1752" t="str">
        <f>IF($A1752="","",Tienda_1!F1752)</f>
        <v>Blanca Ramirez</v>
      </c>
      <c r="E1752" t="str">
        <f>IF($A1752="","",Tienda_1!I1752)</f>
        <v>Tarjeta de crédito</v>
      </c>
      <c r="F1752">
        <f>IF($A1752="","",VALUE(RIGHT(Tienda_1!E1752,4)))</f>
        <v>2022</v>
      </c>
      <c r="G1752">
        <f>IF($A1752="","",Tienda_1!C1752)</f>
        <v>44600</v>
      </c>
      <c r="H1752">
        <f>IF($A1752="","",Tienda_1!D1752)</f>
        <v>2600</v>
      </c>
      <c r="I1752">
        <f>IF($A1752="","",Tienda_1!H1752)</f>
        <v>5</v>
      </c>
      <c r="J1752">
        <f>IF($A1752="",0,IF(AND(OR('Cuadro-de-mando'!$B$4="(Todas)",'Cuadro-de-mando'!$B$4=$A1752),OR('Cuadro-de-mando'!$E$4="(Todas)",'Cuadro-de-mando'!$E$4=$B1752),OR('Cuadro-de-mando'!$H$4="(Todas)",'Cuadro-de-mando'!$H$4=$C1752),OR('Cuadro-de-mando'!$K$4="(Todas)",'Cuadro-de-mando'!$K$4=$E1752),OR('Cuadro-de-mando'!$N$4="(Todos)",'Cuadro-de-mando'!$N$4=$F1752)),1,0))</f>
        <v>1</v>
      </c>
    </row>
    <row r="1753" spans="1:10" x14ac:dyDescent="0.25">
      <c r="A1753" t="str">
        <f>IF(Tienda_1!$A1753="","","Tienda 1")</f>
        <v>Tienda 1</v>
      </c>
      <c r="B1753" t="str">
        <f>IF($A1753="","",Tienda_1!B1753)</f>
        <v>Electrodomésticos</v>
      </c>
      <c r="C1753" t="str">
        <f>IF($A1753="","",Tienda_1!G1753)</f>
        <v>Leticia</v>
      </c>
      <c r="D1753" t="str">
        <f>IF($A1753="","",Tienda_1!F1753)</f>
        <v>Juliana Costa</v>
      </c>
      <c r="E1753" t="str">
        <f>IF($A1753="","",Tienda_1!I1753)</f>
        <v>Tarjeta de crédito</v>
      </c>
      <c r="F1753">
        <f>IF($A1753="","",VALUE(RIGHT(Tienda_1!E1753,4)))</f>
        <v>2023</v>
      </c>
      <c r="G1753">
        <f>IF($A1753="","",Tienda_1!C1753)</f>
        <v>673500</v>
      </c>
      <c r="H1753">
        <f>IF($A1753="","",Tienda_1!D1753)</f>
        <v>34000</v>
      </c>
      <c r="I1753">
        <f>IF($A1753="","",Tienda_1!H1753)</f>
        <v>5</v>
      </c>
      <c r="J1753">
        <f>IF($A1753="",0,IF(AND(OR('Cuadro-de-mando'!$B$4="(Todas)",'Cuadro-de-mando'!$B$4=$A1753),OR('Cuadro-de-mando'!$E$4="(Todas)",'Cuadro-de-mando'!$E$4=$B1753),OR('Cuadro-de-mando'!$H$4="(Todas)",'Cuadro-de-mando'!$H$4=$C1753),OR('Cuadro-de-mando'!$K$4="(Todas)",'Cuadro-de-mando'!$K$4=$E1753),OR('Cuadro-de-mando'!$N$4="(Todos)",'Cuadro-de-mando'!$N$4=$F1753)),1,0))</f>
        <v>1</v>
      </c>
    </row>
    <row r="1754" spans="1:10" x14ac:dyDescent="0.25">
      <c r="A1754" t="str">
        <f>IF(Tienda_1!$A1754="","","Tienda 1")</f>
        <v>Tienda 1</v>
      </c>
      <c r="B1754" t="str">
        <f>IF($A1754="","",Tienda_1!B1754)</f>
        <v>Electrodomésticos</v>
      </c>
      <c r="C1754" t="str">
        <f>IF($A1754="","",Tienda_1!G1754)</f>
        <v>Medellín</v>
      </c>
      <c r="D1754" t="str">
        <f>IF($A1754="","",Tienda_1!F1754)</f>
        <v>Beatriz Morales</v>
      </c>
      <c r="E1754" t="str">
        <f>IF($A1754="","",Tienda_1!I1754)</f>
        <v>Tarjeta de crédito</v>
      </c>
      <c r="F1754">
        <f>IF($A1754="","",VALUE(RIGHT(Tienda_1!E1754,4)))</f>
        <v>2021</v>
      </c>
      <c r="G1754">
        <f>IF($A1754="","",Tienda_1!C1754)</f>
        <v>376700</v>
      </c>
      <c r="H1754">
        <f>IF($A1754="","",Tienda_1!D1754)</f>
        <v>20300</v>
      </c>
      <c r="I1754">
        <f>IF($A1754="","",Tienda_1!H1754)</f>
        <v>5</v>
      </c>
      <c r="J1754">
        <f>IF($A1754="",0,IF(AND(OR('Cuadro-de-mando'!$B$4="(Todas)",'Cuadro-de-mando'!$B$4=$A1754),OR('Cuadro-de-mando'!$E$4="(Todas)",'Cuadro-de-mando'!$E$4=$B1754),OR('Cuadro-de-mando'!$H$4="(Todas)",'Cuadro-de-mando'!$H$4=$C1754),OR('Cuadro-de-mando'!$K$4="(Todas)",'Cuadro-de-mando'!$K$4=$E1754),OR('Cuadro-de-mando'!$N$4="(Todos)",'Cuadro-de-mando'!$N$4=$F1754)),1,0))</f>
        <v>1</v>
      </c>
    </row>
    <row r="1755" spans="1:10" x14ac:dyDescent="0.25">
      <c r="A1755" t="str">
        <f>IF(Tienda_1!$A1755="","","Tienda 1")</f>
        <v>Tienda 1</v>
      </c>
      <c r="B1755" t="str">
        <f>IF($A1755="","",Tienda_1!B1755)</f>
        <v>Libros</v>
      </c>
      <c r="C1755" t="str">
        <f>IF($A1755="","",Tienda_1!G1755)</f>
        <v>Barranquilla</v>
      </c>
      <c r="D1755" t="str">
        <f>IF($A1755="","",Tienda_1!F1755)</f>
        <v>Ángel Rodriguez</v>
      </c>
      <c r="E1755" t="str">
        <f>IF($A1755="","",Tienda_1!I1755)</f>
        <v>Tarjeta de crédito</v>
      </c>
      <c r="F1755">
        <f>IF($A1755="","",VALUE(RIGHT(Tienda_1!E1755,4)))</f>
        <v>2022</v>
      </c>
      <c r="G1755">
        <f>IF($A1755="","",Tienda_1!C1755)</f>
        <v>65200</v>
      </c>
      <c r="H1755">
        <f>IF($A1755="","",Tienda_1!D1755)</f>
        <v>8300</v>
      </c>
      <c r="I1755">
        <f>IF($A1755="","",Tienda_1!H1755)</f>
        <v>5</v>
      </c>
      <c r="J1755">
        <f>IF($A1755="",0,IF(AND(OR('Cuadro-de-mando'!$B$4="(Todas)",'Cuadro-de-mando'!$B$4=$A1755),OR('Cuadro-de-mando'!$E$4="(Todas)",'Cuadro-de-mando'!$E$4=$B1755),OR('Cuadro-de-mando'!$H$4="(Todas)",'Cuadro-de-mando'!$H$4=$C1755),OR('Cuadro-de-mando'!$K$4="(Todas)",'Cuadro-de-mando'!$K$4=$E1755),OR('Cuadro-de-mando'!$N$4="(Todos)",'Cuadro-de-mando'!$N$4=$F1755)),1,0))</f>
        <v>1</v>
      </c>
    </row>
    <row r="1756" spans="1:10" x14ac:dyDescent="0.25">
      <c r="A1756" t="str">
        <f>IF(Tienda_1!$A1756="","","Tienda 1")</f>
        <v>Tienda 1</v>
      </c>
      <c r="B1756" t="str">
        <f>IF($A1756="","",Tienda_1!B1756)</f>
        <v>Electrónicos</v>
      </c>
      <c r="C1756" t="str">
        <f>IF($A1756="","",Tienda_1!G1756)</f>
        <v>Bogotá</v>
      </c>
      <c r="D1756" t="str">
        <f>IF($A1756="","",Tienda_1!F1756)</f>
        <v>Pedro Gomez</v>
      </c>
      <c r="E1756" t="str">
        <f>IF($A1756="","",Tienda_1!I1756)</f>
        <v>Tarjeta de crédito</v>
      </c>
      <c r="F1756">
        <f>IF($A1756="","",VALUE(RIGHT(Tienda_1!E1756,4)))</f>
        <v>2022</v>
      </c>
      <c r="G1756">
        <f>IF($A1756="","",Tienda_1!C1756)</f>
        <v>1313200</v>
      </c>
      <c r="H1756">
        <f>IF($A1756="","",Tienda_1!D1756)</f>
        <v>68100</v>
      </c>
      <c r="I1756">
        <f>IF($A1756="","",Tienda_1!H1756)</f>
        <v>5</v>
      </c>
      <c r="J1756">
        <f>IF($A1756="",0,IF(AND(OR('Cuadro-de-mando'!$B$4="(Todas)",'Cuadro-de-mando'!$B$4=$A1756),OR('Cuadro-de-mando'!$E$4="(Todas)",'Cuadro-de-mando'!$E$4=$B1756),OR('Cuadro-de-mando'!$H$4="(Todas)",'Cuadro-de-mando'!$H$4=$C1756),OR('Cuadro-de-mando'!$K$4="(Todas)",'Cuadro-de-mando'!$K$4=$E1756),OR('Cuadro-de-mando'!$N$4="(Todos)",'Cuadro-de-mando'!$N$4=$F1756)),1,0))</f>
        <v>1</v>
      </c>
    </row>
    <row r="1757" spans="1:10" x14ac:dyDescent="0.25">
      <c r="A1757" t="str">
        <f>IF(Tienda_1!$A1757="","","Tienda 1")</f>
        <v>Tienda 1</v>
      </c>
      <c r="B1757" t="str">
        <f>IF($A1757="","",Tienda_1!B1757)</f>
        <v>Electrónicos</v>
      </c>
      <c r="C1757" t="str">
        <f>IF($A1757="","",Tienda_1!G1757)</f>
        <v>Bogotá</v>
      </c>
      <c r="D1757" t="str">
        <f>IF($A1757="","",Tienda_1!F1757)</f>
        <v>Lucas Olivera</v>
      </c>
      <c r="E1757" t="str">
        <f>IF($A1757="","",Tienda_1!I1757)</f>
        <v>Nequi</v>
      </c>
      <c r="F1757">
        <f>IF($A1757="","",VALUE(RIGHT(Tienda_1!E1757,4)))</f>
        <v>2021</v>
      </c>
      <c r="G1757">
        <f>IF($A1757="","",Tienda_1!C1757)</f>
        <v>160100</v>
      </c>
      <c r="H1757">
        <f>IF($A1757="","",Tienda_1!D1757)</f>
        <v>9000</v>
      </c>
      <c r="I1757">
        <f>IF($A1757="","",Tienda_1!H1757)</f>
        <v>5</v>
      </c>
      <c r="J1757">
        <f>IF($A1757="",0,IF(AND(OR('Cuadro-de-mando'!$B$4="(Todas)",'Cuadro-de-mando'!$B$4=$A1757),OR('Cuadro-de-mando'!$E$4="(Todas)",'Cuadro-de-mando'!$E$4=$B1757),OR('Cuadro-de-mando'!$H$4="(Todas)",'Cuadro-de-mando'!$H$4=$C1757),OR('Cuadro-de-mando'!$K$4="(Todas)",'Cuadro-de-mando'!$K$4=$E1757),OR('Cuadro-de-mando'!$N$4="(Todos)",'Cuadro-de-mando'!$N$4=$F1757)),1,0))</f>
        <v>1</v>
      </c>
    </row>
    <row r="1758" spans="1:10" x14ac:dyDescent="0.25">
      <c r="A1758" t="str">
        <f>IF(Tienda_1!$A1758="","","Tienda 1")</f>
        <v>Tienda 1</v>
      </c>
      <c r="B1758" t="str">
        <f>IF($A1758="","",Tienda_1!B1758)</f>
        <v>Electrónicos</v>
      </c>
      <c r="C1758" t="str">
        <f>IF($A1758="","",Tienda_1!G1758)</f>
        <v>Bogotá</v>
      </c>
      <c r="D1758" t="str">
        <f>IF($A1758="","",Tienda_1!F1758)</f>
        <v>Lucas Olivera</v>
      </c>
      <c r="E1758" t="str">
        <f>IF($A1758="","",Tienda_1!I1758)</f>
        <v>Tarjeta de crédito</v>
      </c>
      <c r="F1758">
        <f>IF($A1758="","",VALUE(RIGHT(Tienda_1!E1758,4)))</f>
        <v>2021</v>
      </c>
      <c r="G1758">
        <f>IF($A1758="","",Tienda_1!C1758)</f>
        <v>203300</v>
      </c>
      <c r="H1758">
        <f>IF($A1758="","",Tienda_1!D1758)</f>
        <v>11500</v>
      </c>
      <c r="I1758">
        <f>IF($A1758="","",Tienda_1!H1758)</f>
        <v>5</v>
      </c>
      <c r="J1758">
        <f>IF($A1758="",0,IF(AND(OR('Cuadro-de-mando'!$B$4="(Todas)",'Cuadro-de-mando'!$B$4=$A1758),OR('Cuadro-de-mando'!$E$4="(Todas)",'Cuadro-de-mando'!$E$4=$B1758),OR('Cuadro-de-mando'!$H$4="(Todas)",'Cuadro-de-mando'!$H$4=$C1758),OR('Cuadro-de-mando'!$K$4="(Todas)",'Cuadro-de-mando'!$K$4=$E1758),OR('Cuadro-de-mando'!$N$4="(Todos)",'Cuadro-de-mando'!$N$4=$F1758)),1,0))</f>
        <v>1</v>
      </c>
    </row>
    <row r="1759" spans="1:10" x14ac:dyDescent="0.25">
      <c r="A1759" t="str">
        <f>IF(Tienda_1!$A1759="","","Tienda 1")</f>
        <v>Tienda 1</v>
      </c>
      <c r="B1759" t="str">
        <f>IF($A1759="","",Tienda_1!B1759)</f>
        <v>Juguetes</v>
      </c>
      <c r="C1759" t="str">
        <f>IF($A1759="","",Tienda_1!G1759)</f>
        <v>Bogotá</v>
      </c>
      <c r="D1759" t="str">
        <f>IF($A1759="","",Tienda_1!F1759)</f>
        <v>Camila Rivera</v>
      </c>
      <c r="E1759" t="str">
        <f>IF($A1759="","",Tienda_1!I1759)</f>
        <v>Nequi</v>
      </c>
      <c r="F1759">
        <f>IF($A1759="","",VALUE(RIGHT(Tienda_1!E1759,4)))</f>
        <v>2022</v>
      </c>
      <c r="G1759">
        <f>IF($A1759="","",Tienda_1!C1759)</f>
        <v>55500</v>
      </c>
      <c r="H1759">
        <f>IF($A1759="","",Tienda_1!D1759)</f>
        <v>3600</v>
      </c>
      <c r="I1759">
        <f>IF($A1759="","",Tienda_1!H1759)</f>
        <v>5</v>
      </c>
      <c r="J1759">
        <f>IF($A1759="",0,IF(AND(OR('Cuadro-de-mando'!$B$4="(Todas)",'Cuadro-de-mando'!$B$4=$A1759),OR('Cuadro-de-mando'!$E$4="(Todas)",'Cuadro-de-mando'!$E$4=$B1759),OR('Cuadro-de-mando'!$H$4="(Todas)",'Cuadro-de-mando'!$H$4=$C1759),OR('Cuadro-de-mando'!$K$4="(Todas)",'Cuadro-de-mando'!$K$4=$E1759),OR('Cuadro-de-mando'!$N$4="(Todos)",'Cuadro-de-mando'!$N$4=$F1759)),1,0))</f>
        <v>1</v>
      </c>
    </row>
    <row r="1760" spans="1:10" x14ac:dyDescent="0.25">
      <c r="A1760" t="str">
        <f>IF(Tienda_1!$A1760="","","Tienda 1")</f>
        <v>Tienda 1</v>
      </c>
      <c r="B1760" t="str">
        <f>IF($A1760="","",Tienda_1!B1760)</f>
        <v>Instrumentos musicales</v>
      </c>
      <c r="C1760" t="str">
        <f>IF($A1760="","",Tienda_1!G1760)</f>
        <v>Medellín</v>
      </c>
      <c r="D1760" t="str">
        <f>IF($A1760="","",Tienda_1!F1760)</f>
        <v>Juan Fernandez</v>
      </c>
      <c r="E1760" t="str">
        <f>IF($A1760="","",Tienda_1!I1760)</f>
        <v>Tarjeta de crédito</v>
      </c>
      <c r="F1760">
        <f>IF($A1760="","",VALUE(RIGHT(Tienda_1!E1760,4)))</f>
        <v>2020</v>
      </c>
      <c r="G1760">
        <f>IF($A1760="","",Tienda_1!C1760)</f>
        <v>793900</v>
      </c>
      <c r="H1760">
        <f>IF($A1760="","",Tienda_1!D1760)</f>
        <v>40500</v>
      </c>
      <c r="I1760">
        <f>IF($A1760="","",Tienda_1!H1760)</f>
        <v>5</v>
      </c>
      <c r="J1760">
        <f>IF($A1760="",0,IF(AND(OR('Cuadro-de-mando'!$B$4="(Todas)",'Cuadro-de-mando'!$B$4=$A1760),OR('Cuadro-de-mando'!$E$4="(Todas)",'Cuadro-de-mando'!$E$4=$B1760),OR('Cuadro-de-mando'!$H$4="(Todas)",'Cuadro-de-mando'!$H$4=$C1760),OR('Cuadro-de-mando'!$K$4="(Todas)",'Cuadro-de-mando'!$K$4=$E1760),OR('Cuadro-de-mando'!$N$4="(Todos)",'Cuadro-de-mando'!$N$4=$F1760)),1,0))</f>
        <v>1</v>
      </c>
    </row>
    <row r="1761" spans="1:10" x14ac:dyDescent="0.25">
      <c r="A1761" t="str">
        <f>IF(Tienda_1!$A1761="","","Tienda 1")</f>
        <v>Tienda 1</v>
      </c>
      <c r="B1761" t="str">
        <f>IF($A1761="","",Tienda_1!B1761)</f>
        <v>Electrodomésticos</v>
      </c>
      <c r="C1761" t="str">
        <f>IF($A1761="","",Tienda_1!G1761)</f>
        <v>Bogotá</v>
      </c>
      <c r="D1761" t="str">
        <f>IF($A1761="","",Tienda_1!F1761)</f>
        <v>Lucas Olivera</v>
      </c>
      <c r="E1761" t="str">
        <f>IF($A1761="","",Tienda_1!I1761)</f>
        <v>Tarjeta de crédito</v>
      </c>
      <c r="F1761">
        <f>IF($A1761="","",VALUE(RIGHT(Tienda_1!E1761,4)))</f>
        <v>2022</v>
      </c>
      <c r="G1761">
        <f>IF($A1761="","",Tienda_1!C1761)</f>
        <v>1071500</v>
      </c>
      <c r="H1761">
        <f>IF($A1761="","",Tienda_1!D1761)</f>
        <v>57400</v>
      </c>
      <c r="I1761">
        <f>IF($A1761="","",Tienda_1!H1761)</f>
        <v>4</v>
      </c>
      <c r="J1761">
        <f>IF($A1761="",0,IF(AND(OR('Cuadro-de-mando'!$B$4="(Todas)",'Cuadro-de-mando'!$B$4=$A1761),OR('Cuadro-de-mando'!$E$4="(Todas)",'Cuadro-de-mando'!$E$4=$B1761),OR('Cuadro-de-mando'!$H$4="(Todas)",'Cuadro-de-mando'!$H$4=$C1761),OR('Cuadro-de-mando'!$K$4="(Todas)",'Cuadro-de-mando'!$K$4=$E1761),OR('Cuadro-de-mando'!$N$4="(Todos)",'Cuadro-de-mando'!$N$4=$F1761)),1,0))</f>
        <v>1</v>
      </c>
    </row>
    <row r="1762" spans="1:10" x14ac:dyDescent="0.25">
      <c r="A1762" t="str">
        <f>IF(Tienda_1!$A1762="","","Tienda 1")</f>
        <v>Tienda 1</v>
      </c>
      <c r="B1762" t="str">
        <f>IF($A1762="","",Tienda_1!B1762)</f>
        <v>Deportes y diversión</v>
      </c>
      <c r="C1762" t="str">
        <f>IF($A1762="","",Tienda_1!G1762)</f>
        <v>Medellín</v>
      </c>
      <c r="D1762" t="str">
        <f>IF($A1762="","",Tienda_1!F1762)</f>
        <v>Izabela de León</v>
      </c>
      <c r="E1762" t="str">
        <f>IF($A1762="","",Tienda_1!I1762)</f>
        <v>Tarjeta de crédito</v>
      </c>
      <c r="F1762">
        <f>IF($A1762="","",VALUE(RIGHT(Tienda_1!E1762,4)))</f>
        <v>2020</v>
      </c>
      <c r="G1762">
        <f>IF($A1762="","",Tienda_1!C1762)</f>
        <v>47500</v>
      </c>
      <c r="H1762">
        <f>IF($A1762="","",Tienda_1!D1762)</f>
        <v>2900</v>
      </c>
      <c r="I1762">
        <f>IF($A1762="","",Tienda_1!H1762)</f>
        <v>5</v>
      </c>
      <c r="J1762">
        <f>IF($A1762="",0,IF(AND(OR('Cuadro-de-mando'!$B$4="(Todas)",'Cuadro-de-mando'!$B$4=$A1762),OR('Cuadro-de-mando'!$E$4="(Todas)",'Cuadro-de-mando'!$E$4=$B1762),OR('Cuadro-de-mando'!$H$4="(Todas)",'Cuadro-de-mando'!$H$4=$C1762),OR('Cuadro-de-mando'!$K$4="(Todas)",'Cuadro-de-mando'!$K$4=$E1762),OR('Cuadro-de-mando'!$N$4="(Todos)",'Cuadro-de-mando'!$N$4=$F1762)),1,0))</f>
        <v>1</v>
      </c>
    </row>
    <row r="1763" spans="1:10" x14ac:dyDescent="0.25">
      <c r="A1763" t="str">
        <f>IF(Tienda_1!$A1763="","","Tienda 1")</f>
        <v>Tienda 1</v>
      </c>
      <c r="B1763" t="str">
        <f>IF($A1763="","",Tienda_1!B1763)</f>
        <v>Electrónicos</v>
      </c>
      <c r="C1763" t="str">
        <f>IF($A1763="","",Tienda_1!G1763)</f>
        <v>Cali</v>
      </c>
      <c r="D1763" t="str">
        <f>IF($A1763="","",Tienda_1!F1763)</f>
        <v>Beatriz Morales</v>
      </c>
      <c r="E1763" t="str">
        <f>IF($A1763="","",Tienda_1!I1763)</f>
        <v>Tarjeta de crédito</v>
      </c>
      <c r="F1763">
        <f>IF($A1763="","",VALUE(RIGHT(Tienda_1!E1763,4)))</f>
        <v>2021</v>
      </c>
      <c r="G1763">
        <f>IF($A1763="","",Tienda_1!C1763)</f>
        <v>787400</v>
      </c>
      <c r="H1763">
        <f>IF($A1763="","",Tienda_1!D1763)</f>
        <v>40100</v>
      </c>
      <c r="I1763">
        <f>IF($A1763="","",Tienda_1!H1763)</f>
        <v>4</v>
      </c>
      <c r="J1763">
        <f>IF($A1763="",0,IF(AND(OR('Cuadro-de-mando'!$B$4="(Todas)",'Cuadro-de-mando'!$B$4=$A1763),OR('Cuadro-de-mando'!$E$4="(Todas)",'Cuadro-de-mando'!$E$4=$B1763),OR('Cuadro-de-mando'!$H$4="(Todas)",'Cuadro-de-mando'!$H$4=$C1763),OR('Cuadro-de-mando'!$K$4="(Todas)",'Cuadro-de-mando'!$K$4=$E1763),OR('Cuadro-de-mando'!$N$4="(Todos)",'Cuadro-de-mando'!$N$4=$F1763)),1,0))</f>
        <v>1</v>
      </c>
    </row>
    <row r="1764" spans="1:10" x14ac:dyDescent="0.25">
      <c r="A1764" t="str">
        <f>IF(Tienda_1!$A1764="","","Tienda 1")</f>
        <v>Tienda 1</v>
      </c>
      <c r="B1764" t="str">
        <f>IF($A1764="","",Tienda_1!B1764)</f>
        <v>Instrumentos musicales</v>
      </c>
      <c r="C1764" t="str">
        <f>IF($A1764="","",Tienda_1!G1764)</f>
        <v>Cali</v>
      </c>
      <c r="D1764" t="str">
        <f>IF($A1764="","",Tienda_1!F1764)</f>
        <v>Santiago Silva</v>
      </c>
      <c r="E1764" t="str">
        <f>IF($A1764="","",Tienda_1!I1764)</f>
        <v>Nequi</v>
      </c>
      <c r="F1764">
        <f>IF($A1764="","",VALUE(RIGHT(Tienda_1!E1764,4)))</f>
        <v>2020</v>
      </c>
      <c r="G1764">
        <f>IF($A1764="","",Tienda_1!C1764)</f>
        <v>673500</v>
      </c>
      <c r="H1764">
        <f>IF($A1764="","",Tienda_1!D1764)</f>
        <v>34000</v>
      </c>
      <c r="I1764">
        <f>IF($A1764="","",Tienda_1!H1764)</f>
        <v>3</v>
      </c>
      <c r="J1764">
        <f>IF($A1764="",0,IF(AND(OR('Cuadro-de-mando'!$B$4="(Todas)",'Cuadro-de-mando'!$B$4=$A1764),OR('Cuadro-de-mando'!$E$4="(Todas)",'Cuadro-de-mando'!$E$4=$B1764),OR('Cuadro-de-mando'!$H$4="(Todas)",'Cuadro-de-mando'!$H$4=$C1764),OR('Cuadro-de-mando'!$K$4="(Todas)",'Cuadro-de-mando'!$K$4=$E1764),OR('Cuadro-de-mando'!$N$4="(Todos)",'Cuadro-de-mando'!$N$4=$F1764)),1,0))</f>
        <v>1</v>
      </c>
    </row>
    <row r="1765" spans="1:10" x14ac:dyDescent="0.25">
      <c r="A1765" t="str">
        <f>IF(Tienda_1!$A1765="","","Tienda 1")</f>
        <v>Tienda 1</v>
      </c>
      <c r="B1765" t="str">
        <f>IF($A1765="","",Tienda_1!B1765)</f>
        <v>Deportes y diversión</v>
      </c>
      <c r="C1765" t="str">
        <f>IF($A1765="","",Tienda_1!G1765)</f>
        <v>Medellín</v>
      </c>
      <c r="D1765" t="str">
        <f>IF($A1765="","",Tienda_1!F1765)</f>
        <v>Blanca Ramirez</v>
      </c>
      <c r="E1765" t="str">
        <f>IF($A1765="","",Tienda_1!I1765)</f>
        <v>Tarjeta de crédito</v>
      </c>
      <c r="F1765">
        <f>IF($A1765="","",VALUE(RIGHT(Tienda_1!E1765,4)))</f>
        <v>2021</v>
      </c>
      <c r="G1765">
        <f>IF($A1765="","",Tienda_1!C1765)</f>
        <v>279900</v>
      </c>
      <c r="H1765">
        <f>IF($A1765="","",Tienda_1!D1765)</f>
        <v>17300</v>
      </c>
      <c r="I1765">
        <f>IF($A1765="","",Tienda_1!H1765)</f>
        <v>4</v>
      </c>
      <c r="J1765">
        <f>IF($A1765="",0,IF(AND(OR('Cuadro-de-mando'!$B$4="(Todas)",'Cuadro-de-mando'!$B$4=$A1765),OR('Cuadro-de-mando'!$E$4="(Todas)",'Cuadro-de-mando'!$E$4=$B1765),OR('Cuadro-de-mando'!$H$4="(Todas)",'Cuadro-de-mando'!$H$4=$C1765),OR('Cuadro-de-mando'!$K$4="(Todas)",'Cuadro-de-mando'!$K$4=$E1765),OR('Cuadro-de-mando'!$N$4="(Todos)",'Cuadro-de-mando'!$N$4=$F1765)),1,0))</f>
        <v>1</v>
      </c>
    </row>
    <row r="1766" spans="1:10" x14ac:dyDescent="0.25">
      <c r="A1766" t="str">
        <f>IF(Tienda_1!$A1766="","","Tienda 1")</f>
        <v>Tienda 1</v>
      </c>
      <c r="B1766" t="str">
        <f>IF($A1766="","",Tienda_1!B1766)</f>
        <v>Instrumentos musicales</v>
      </c>
      <c r="C1766" t="str">
        <f>IF($A1766="","",Tienda_1!G1766)</f>
        <v>Cúcuta</v>
      </c>
      <c r="D1766" t="str">
        <f>IF($A1766="","",Tienda_1!F1766)</f>
        <v>Juliana Costa</v>
      </c>
      <c r="E1766" t="str">
        <f>IF($A1766="","",Tienda_1!I1766)</f>
        <v>Tarjeta de crédito</v>
      </c>
      <c r="F1766">
        <f>IF($A1766="","",VALUE(RIGHT(Tienda_1!E1766,4)))</f>
        <v>2022</v>
      </c>
      <c r="G1766">
        <f>IF($A1766="","",Tienda_1!C1766)</f>
        <v>63700</v>
      </c>
      <c r="H1766">
        <f>IF($A1766="","",Tienda_1!D1766)</f>
        <v>3600</v>
      </c>
      <c r="I1766">
        <f>IF($A1766="","",Tienda_1!H1766)</f>
        <v>5</v>
      </c>
      <c r="J1766">
        <f>IF($A1766="",0,IF(AND(OR('Cuadro-de-mando'!$B$4="(Todas)",'Cuadro-de-mando'!$B$4=$A1766),OR('Cuadro-de-mando'!$E$4="(Todas)",'Cuadro-de-mando'!$E$4=$B1766),OR('Cuadro-de-mando'!$H$4="(Todas)",'Cuadro-de-mando'!$H$4=$C1766),OR('Cuadro-de-mando'!$K$4="(Todas)",'Cuadro-de-mando'!$K$4=$E1766),OR('Cuadro-de-mando'!$N$4="(Todos)",'Cuadro-de-mando'!$N$4=$F1766)),1,0))</f>
        <v>1</v>
      </c>
    </row>
    <row r="1767" spans="1:10" x14ac:dyDescent="0.25">
      <c r="A1767" t="str">
        <f>IF(Tienda_1!$A1767="","","Tienda 1")</f>
        <v>Tienda 1</v>
      </c>
      <c r="B1767" t="str">
        <f>IF($A1767="","",Tienda_1!B1767)</f>
        <v>Electrodomésticos</v>
      </c>
      <c r="C1767" t="str">
        <f>IF($A1767="","",Tienda_1!G1767)</f>
        <v>Medellín</v>
      </c>
      <c r="D1767" t="str">
        <f>IF($A1767="","",Tienda_1!F1767)</f>
        <v>Maria Alfonso</v>
      </c>
      <c r="E1767" t="str">
        <f>IF($A1767="","",Tienda_1!I1767)</f>
        <v>Tarjeta de crédito</v>
      </c>
      <c r="F1767">
        <f>IF($A1767="","",VALUE(RIGHT(Tienda_1!E1767,4)))</f>
        <v>2022</v>
      </c>
      <c r="G1767">
        <f>IF($A1767="","",Tienda_1!C1767)</f>
        <v>1331400</v>
      </c>
      <c r="H1767">
        <f>IF($A1767="","",Tienda_1!D1767)</f>
        <v>71100</v>
      </c>
      <c r="I1767">
        <f>IF($A1767="","",Tienda_1!H1767)</f>
        <v>4</v>
      </c>
      <c r="J1767">
        <f>IF($A1767="",0,IF(AND(OR('Cuadro-de-mando'!$B$4="(Todas)",'Cuadro-de-mando'!$B$4=$A1767),OR('Cuadro-de-mando'!$E$4="(Todas)",'Cuadro-de-mando'!$E$4=$B1767),OR('Cuadro-de-mando'!$H$4="(Todas)",'Cuadro-de-mando'!$H$4=$C1767),OR('Cuadro-de-mando'!$K$4="(Todas)",'Cuadro-de-mando'!$K$4=$E1767),OR('Cuadro-de-mando'!$N$4="(Todos)",'Cuadro-de-mando'!$N$4=$F1767)),1,0))</f>
        <v>1</v>
      </c>
    </row>
    <row r="1768" spans="1:10" x14ac:dyDescent="0.25">
      <c r="A1768" t="str">
        <f>IF(Tienda_1!$A1768="","","Tienda 1")</f>
        <v>Tienda 1</v>
      </c>
      <c r="B1768" t="str">
        <f>IF($A1768="","",Tienda_1!B1768)</f>
        <v>Juguetes</v>
      </c>
      <c r="C1768" t="str">
        <f>IF($A1768="","",Tienda_1!G1768)</f>
        <v>Bogotá</v>
      </c>
      <c r="D1768" t="str">
        <f>IF($A1768="","",Tienda_1!F1768)</f>
        <v>Beatriz Morales</v>
      </c>
      <c r="E1768" t="str">
        <f>IF($A1768="","",Tienda_1!I1768)</f>
        <v>Nequi</v>
      </c>
      <c r="F1768">
        <f>IF($A1768="","",VALUE(RIGHT(Tienda_1!E1768,4)))</f>
        <v>2021</v>
      </c>
      <c r="G1768">
        <f>IF($A1768="","",Tienda_1!C1768)</f>
        <v>85400</v>
      </c>
      <c r="H1768">
        <f>IF($A1768="","",Tienda_1!D1768)</f>
        <v>4900</v>
      </c>
      <c r="I1768">
        <f>IF($A1768="","",Tienda_1!H1768)</f>
        <v>5</v>
      </c>
      <c r="J1768">
        <f>IF($A1768="",0,IF(AND(OR('Cuadro-de-mando'!$B$4="(Todas)",'Cuadro-de-mando'!$B$4=$A1768),OR('Cuadro-de-mando'!$E$4="(Todas)",'Cuadro-de-mando'!$E$4=$B1768),OR('Cuadro-de-mando'!$H$4="(Todas)",'Cuadro-de-mando'!$H$4=$C1768),OR('Cuadro-de-mando'!$K$4="(Todas)",'Cuadro-de-mando'!$K$4=$E1768),OR('Cuadro-de-mando'!$N$4="(Todos)",'Cuadro-de-mando'!$N$4=$F1768)),1,0))</f>
        <v>1</v>
      </c>
    </row>
    <row r="1769" spans="1:10" x14ac:dyDescent="0.25">
      <c r="A1769" t="str">
        <f>IF(Tienda_1!$A1769="","","Tienda 1")</f>
        <v>Tienda 1</v>
      </c>
      <c r="B1769" t="str">
        <f>IF($A1769="","",Tienda_1!B1769)</f>
        <v>Electrónicos</v>
      </c>
      <c r="C1769" t="str">
        <f>IF($A1769="","",Tienda_1!G1769)</f>
        <v>Barranquilla</v>
      </c>
      <c r="D1769" t="str">
        <f>IF($A1769="","",Tienda_1!F1769)</f>
        <v>Pedro Gomez</v>
      </c>
      <c r="E1769" t="str">
        <f>IF($A1769="","",Tienda_1!I1769)</f>
        <v>Tarjeta de crédito</v>
      </c>
      <c r="F1769">
        <f>IF($A1769="","",VALUE(RIGHT(Tienda_1!E1769,4)))</f>
        <v>2020</v>
      </c>
      <c r="G1769">
        <f>IF($A1769="","",Tienda_1!C1769)</f>
        <v>1942200</v>
      </c>
      <c r="H1769">
        <f>IF($A1769="","",Tienda_1!D1769)</f>
        <v>105800</v>
      </c>
      <c r="I1769">
        <f>IF($A1769="","",Tienda_1!H1769)</f>
        <v>5</v>
      </c>
      <c r="J1769">
        <f>IF($A1769="",0,IF(AND(OR('Cuadro-de-mando'!$B$4="(Todas)",'Cuadro-de-mando'!$B$4=$A1769),OR('Cuadro-de-mando'!$E$4="(Todas)",'Cuadro-de-mando'!$E$4=$B1769),OR('Cuadro-de-mando'!$H$4="(Todas)",'Cuadro-de-mando'!$H$4=$C1769),OR('Cuadro-de-mando'!$K$4="(Todas)",'Cuadro-de-mando'!$K$4=$E1769),OR('Cuadro-de-mando'!$N$4="(Todos)",'Cuadro-de-mando'!$N$4=$F1769)),1,0))</f>
        <v>1</v>
      </c>
    </row>
    <row r="1770" spans="1:10" x14ac:dyDescent="0.25">
      <c r="A1770" t="str">
        <f>IF(Tienda_1!$A1770="","","Tienda 1")</f>
        <v>Tienda 1</v>
      </c>
      <c r="B1770" t="str">
        <f>IF($A1770="","",Tienda_1!B1770)</f>
        <v>Instrumentos musicales</v>
      </c>
      <c r="C1770" t="str">
        <f>IF($A1770="","",Tienda_1!G1770)</f>
        <v>Bogotá</v>
      </c>
      <c r="D1770" t="str">
        <f>IF($A1770="","",Tienda_1!F1770)</f>
        <v>Maria Alfonso</v>
      </c>
      <c r="E1770" t="str">
        <f>IF($A1770="","",Tienda_1!I1770)</f>
        <v>Nequi</v>
      </c>
      <c r="F1770">
        <f>IF($A1770="","",VALUE(RIGHT(Tienda_1!E1770,4)))</f>
        <v>2020</v>
      </c>
      <c r="G1770">
        <f>IF($A1770="","",Tienda_1!C1770)</f>
        <v>873600</v>
      </c>
      <c r="H1770">
        <f>IF($A1770="","",Tienda_1!D1770)</f>
        <v>44700</v>
      </c>
      <c r="I1770">
        <f>IF($A1770="","",Tienda_1!H1770)</f>
        <v>2</v>
      </c>
      <c r="J1770">
        <f>IF($A1770="",0,IF(AND(OR('Cuadro-de-mando'!$B$4="(Todas)",'Cuadro-de-mando'!$B$4=$A1770),OR('Cuadro-de-mando'!$E$4="(Todas)",'Cuadro-de-mando'!$E$4=$B1770),OR('Cuadro-de-mando'!$H$4="(Todas)",'Cuadro-de-mando'!$H$4=$C1770),OR('Cuadro-de-mando'!$K$4="(Todas)",'Cuadro-de-mando'!$K$4=$E1770),OR('Cuadro-de-mando'!$N$4="(Todos)",'Cuadro-de-mando'!$N$4=$F1770)),1,0))</f>
        <v>1</v>
      </c>
    </row>
    <row r="1771" spans="1:10" x14ac:dyDescent="0.25">
      <c r="A1771" t="str">
        <f>IF(Tienda_1!$A1771="","","Tienda 1")</f>
        <v>Tienda 1</v>
      </c>
      <c r="B1771" t="str">
        <f>IF($A1771="","",Tienda_1!B1771)</f>
        <v>Muebles</v>
      </c>
      <c r="C1771" t="str">
        <f>IF($A1771="","",Tienda_1!G1771)</f>
        <v>Medellín</v>
      </c>
      <c r="D1771" t="str">
        <f>IF($A1771="","",Tienda_1!F1771)</f>
        <v>Blanca Ramirez</v>
      </c>
      <c r="E1771" t="str">
        <f>IF($A1771="","",Tienda_1!I1771)</f>
        <v>Tarjeta de crédito</v>
      </c>
      <c r="F1771">
        <f>IF($A1771="","",VALUE(RIGHT(Tienda_1!E1771,4)))</f>
        <v>2022</v>
      </c>
      <c r="G1771">
        <f>IF($A1771="","",Tienda_1!C1771)</f>
        <v>273100</v>
      </c>
      <c r="H1771">
        <f>IF($A1771="","",Tienda_1!D1771)</f>
        <v>14900</v>
      </c>
      <c r="I1771">
        <f>IF($A1771="","",Tienda_1!H1771)</f>
        <v>3</v>
      </c>
      <c r="J1771">
        <f>IF($A1771="",0,IF(AND(OR('Cuadro-de-mando'!$B$4="(Todas)",'Cuadro-de-mando'!$B$4=$A1771),OR('Cuadro-de-mando'!$E$4="(Todas)",'Cuadro-de-mando'!$E$4=$B1771),OR('Cuadro-de-mando'!$H$4="(Todas)",'Cuadro-de-mando'!$H$4=$C1771),OR('Cuadro-de-mando'!$K$4="(Todas)",'Cuadro-de-mando'!$K$4=$E1771),OR('Cuadro-de-mando'!$N$4="(Todos)",'Cuadro-de-mando'!$N$4=$F1771)),1,0))</f>
        <v>1</v>
      </c>
    </row>
    <row r="1772" spans="1:10" x14ac:dyDescent="0.25">
      <c r="A1772" t="str">
        <f>IF(Tienda_1!$A1772="","","Tienda 1")</f>
        <v>Tienda 1</v>
      </c>
      <c r="B1772" t="str">
        <f>IF($A1772="","",Tienda_1!B1772)</f>
        <v>Libros</v>
      </c>
      <c r="C1772" t="str">
        <f>IF($A1772="","",Tienda_1!G1772)</f>
        <v>Bogotá</v>
      </c>
      <c r="D1772" t="str">
        <f>IF($A1772="","",Tienda_1!F1772)</f>
        <v>Juan Fernandez</v>
      </c>
      <c r="E1772" t="str">
        <f>IF($A1772="","",Tienda_1!I1772)</f>
        <v>Tarjeta de crédito</v>
      </c>
      <c r="F1772">
        <f>IF($A1772="","",VALUE(RIGHT(Tienda_1!E1772,4)))</f>
        <v>2021</v>
      </c>
      <c r="G1772">
        <f>IF($A1772="","",Tienda_1!C1772)</f>
        <v>62300</v>
      </c>
      <c r="H1772">
        <f>IF($A1772="","",Tienda_1!D1772)</f>
        <v>1500</v>
      </c>
      <c r="I1772">
        <f>IF($A1772="","",Tienda_1!H1772)</f>
        <v>1</v>
      </c>
      <c r="J1772">
        <f>IF($A1772="",0,IF(AND(OR('Cuadro-de-mando'!$B$4="(Todas)",'Cuadro-de-mando'!$B$4=$A1772),OR('Cuadro-de-mando'!$E$4="(Todas)",'Cuadro-de-mando'!$E$4=$B1772),OR('Cuadro-de-mando'!$H$4="(Todas)",'Cuadro-de-mando'!$H$4=$C1772),OR('Cuadro-de-mando'!$K$4="(Todas)",'Cuadro-de-mando'!$K$4=$E1772),OR('Cuadro-de-mando'!$N$4="(Todos)",'Cuadro-de-mando'!$N$4=$F1772)),1,0))</f>
        <v>1</v>
      </c>
    </row>
    <row r="1773" spans="1:10" x14ac:dyDescent="0.25">
      <c r="A1773" t="str">
        <f>IF(Tienda_1!$A1773="","","Tienda 1")</f>
        <v>Tienda 1</v>
      </c>
      <c r="B1773" t="str">
        <f>IF($A1773="","",Tienda_1!B1773)</f>
        <v>Muebles</v>
      </c>
      <c r="C1773" t="str">
        <f>IF($A1773="","",Tienda_1!G1773)</f>
        <v>Bogotá</v>
      </c>
      <c r="D1773" t="str">
        <f>IF($A1773="","",Tienda_1!F1773)</f>
        <v>Mariana Herrera</v>
      </c>
      <c r="E1773" t="str">
        <f>IF($A1773="","",Tienda_1!I1773)</f>
        <v>Nequi</v>
      </c>
      <c r="F1773">
        <f>IF($A1773="","",VALUE(RIGHT(Tienda_1!E1773,4)))</f>
        <v>2020</v>
      </c>
      <c r="G1773">
        <f>IF($A1773="","",Tienda_1!C1773)</f>
        <v>223200</v>
      </c>
      <c r="H1773">
        <f>IF($A1773="","",Tienda_1!D1773)</f>
        <v>10100</v>
      </c>
      <c r="I1773">
        <f>IF($A1773="","",Tienda_1!H1773)</f>
        <v>5</v>
      </c>
      <c r="J1773">
        <f>IF($A1773="",0,IF(AND(OR('Cuadro-de-mando'!$B$4="(Todas)",'Cuadro-de-mando'!$B$4=$A1773),OR('Cuadro-de-mando'!$E$4="(Todas)",'Cuadro-de-mando'!$E$4=$B1773),OR('Cuadro-de-mando'!$H$4="(Todas)",'Cuadro-de-mando'!$H$4=$C1773),OR('Cuadro-de-mando'!$K$4="(Todas)",'Cuadro-de-mando'!$K$4=$E1773),OR('Cuadro-de-mando'!$N$4="(Todos)",'Cuadro-de-mando'!$N$4=$F1773)),1,0))</f>
        <v>1</v>
      </c>
    </row>
    <row r="1774" spans="1:10" x14ac:dyDescent="0.25">
      <c r="A1774" t="str">
        <f>IF(Tienda_1!$A1774="","","Tienda 1")</f>
        <v>Tienda 1</v>
      </c>
      <c r="B1774" t="str">
        <f>IF($A1774="","",Tienda_1!B1774)</f>
        <v>Electrónicos</v>
      </c>
      <c r="C1774" t="str">
        <f>IF($A1774="","",Tienda_1!G1774)</f>
        <v>Bogotá</v>
      </c>
      <c r="D1774" t="str">
        <f>IF($A1774="","",Tienda_1!F1774)</f>
        <v>Pedro Gomez</v>
      </c>
      <c r="E1774" t="str">
        <f>IF($A1774="","",Tienda_1!I1774)</f>
        <v>Tarjeta de crédito</v>
      </c>
      <c r="F1774">
        <f>IF($A1774="","",VALUE(RIGHT(Tienda_1!E1774,4)))</f>
        <v>2020</v>
      </c>
      <c r="G1774">
        <f>IF($A1774="","",Tienda_1!C1774)</f>
        <v>2889300</v>
      </c>
      <c r="H1774">
        <f>IF($A1774="","",Tienda_1!D1774)</f>
        <v>152000</v>
      </c>
      <c r="I1774">
        <f>IF($A1774="","",Tienda_1!H1774)</f>
        <v>5</v>
      </c>
      <c r="J1774">
        <f>IF($A1774="",0,IF(AND(OR('Cuadro-de-mando'!$B$4="(Todas)",'Cuadro-de-mando'!$B$4=$A1774),OR('Cuadro-de-mando'!$E$4="(Todas)",'Cuadro-de-mando'!$E$4=$B1774),OR('Cuadro-de-mando'!$H$4="(Todas)",'Cuadro-de-mando'!$H$4=$C1774),OR('Cuadro-de-mando'!$K$4="(Todas)",'Cuadro-de-mando'!$K$4=$E1774),OR('Cuadro-de-mando'!$N$4="(Todos)",'Cuadro-de-mando'!$N$4=$F1774)),1,0))</f>
        <v>1</v>
      </c>
    </row>
    <row r="1775" spans="1:10" x14ac:dyDescent="0.25">
      <c r="A1775" t="str">
        <f>IF(Tienda_1!$A1775="","","Tienda 1")</f>
        <v>Tienda 1</v>
      </c>
      <c r="B1775" t="str">
        <f>IF($A1775="","",Tienda_1!B1775)</f>
        <v>Electrónicos</v>
      </c>
      <c r="C1775" t="str">
        <f>IF($A1775="","",Tienda_1!G1775)</f>
        <v>Bogotá</v>
      </c>
      <c r="D1775" t="str">
        <f>IF($A1775="","",Tienda_1!F1775)</f>
        <v>Maria Alfonso</v>
      </c>
      <c r="E1775" t="str">
        <f>IF($A1775="","",Tienda_1!I1775)</f>
        <v>Tarjeta de crédito</v>
      </c>
      <c r="F1775">
        <f>IF($A1775="","",VALUE(RIGHT(Tienda_1!E1775,4)))</f>
        <v>2022</v>
      </c>
      <c r="G1775">
        <f>IF($A1775="","",Tienda_1!C1775)</f>
        <v>166200</v>
      </c>
      <c r="H1775">
        <f>IF($A1775="","",Tienda_1!D1775)</f>
        <v>9100</v>
      </c>
      <c r="I1775">
        <f>IF($A1775="","",Tienda_1!H1775)</f>
        <v>5</v>
      </c>
      <c r="J1775">
        <f>IF($A1775="",0,IF(AND(OR('Cuadro-de-mando'!$B$4="(Todas)",'Cuadro-de-mando'!$B$4=$A1775),OR('Cuadro-de-mando'!$E$4="(Todas)",'Cuadro-de-mando'!$E$4=$B1775),OR('Cuadro-de-mando'!$H$4="(Todas)",'Cuadro-de-mando'!$H$4=$C1775),OR('Cuadro-de-mando'!$K$4="(Todas)",'Cuadro-de-mando'!$K$4=$E1775),OR('Cuadro-de-mando'!$N$4="(Todos)",'Cuadro-de-mando'!$N$4=$F1775)),1,0))</f>
        <v>1</v>
      </c>
    </row>
    <row r="1776" spans="1:10" x14ac:dyDescent="0.25">
      <c r="A1776" t="str">
        <f>IF(Tienda_1!$A1776="","","Tienda 1")</f>
        <v>Tienda 1</v>
      </c>
      <c r="B1776" t="str">
        <f>IF($A1776="","",Tienda_1!B1776)</f>
        <v>Artículos para el hogar</v>
      </c>
      <c r="C1776" t="str">
        <f>IF($A1776="","",Tienda_1!G1776)</f>
        <v>Pereira</v>
      </c>
      <c r="D1776" t="str">
        <f>IF($A1776="","",Tienda_1!F1776)</f>
        <v>Juliana Costa</v>
      </c>
      <c r="E1776" t="str">
        <f>IF($A1776="","",Tienda_1!I1776)</f>
        <v>Tarjeta de crédito</v>
      </c>
      <c r="F1776">
        <f>IF($A1776="","",VALUE(RIGHT(Tienda_1!E1776,4)))</f>
        <v>2021</v>
      </c>
      <c r="G1776">
        <f>IF($A1776="","",Tienda_1!C1776)</f>
        <v>89900</v>
      </c>
      <c r="H1776">
        <f>IF($A1776="","",Tienda_1!D1776)</f>
        <v>3000</v>
      </c>
      <c r="I1776">
        <f>IF($A1776="","",Tienda_1!H1776)</f>
        <v>1</v>
      </c>
      <c r="J1776">
        <f>IF($A1776="",0,IF(AND(OR('Cuadro-de-mando'!$B$4="(Todas)",'Cuadro-de-mando'!$B$4=$A1776),OR('Cuadro-de-mando'!$E$4="(Todas)",'Cuadro-de-mando'!$E$4=$B1776),OR('Cuadro-de-mando'!$H$4="(Todas)",'Cuadro-de-mando'!$H$4=$C1776),OR('Cuadro-de-mando'!$K$4="(Todas)",'Cuadro-de-mando'!$K$4=$E1776),OR('Cuadro-de-mando'!$N$4="(Todos)",'Cuadro-de-mando'!$N$4=$F1776)),1,0))</f>
        <v>1</v>
      </c>
    </row>
    <row r="1777" spans="1:10" x14ac:dyDescent="0.25">
      <c r="A1777" t="str">
        <f>IF(Tienda_1!$A1777="","","Tienda 1")</f>
        <v>Tienda 1</v>
      </c>
      <c r="B1777" t="str">
        <f>IF($A1777="","",Tienda_1!B1777)</f>
        <v>Libros</v>
      </c>
      <c r="C1777" t="str">
        <f>IF($A1777="","",Tienda_1!G1777)</f>
        <v>Cúcuta</v>
      </c>
      <c r="D1777" t="str">
        <f>IF($A1777="","",Tienda_1!F1777)</f>
        <v>Rafael Acosta</v>
      </c>
      <c r="E1777" t="str">
        <f>IF($A1777="","",Tienda_1!I1777)</f>
        <v>Tarjeta de crédito</v>
      </c>
      <c r="F1777">
        <f>IF($A1777="","",VALUE(RIGHT(Tienda_1!E1777,4)))</f>
        <v>2021</v>
      </c>
      <c r="G1777">
        <f>IF($A1777="","",Tienda_1!C1777)</f>
        <v>43300</v>
      </c>
      <c r="H1777">
        <f>IF($A1777="","",Tienda_1!D1777)</f>
        <v>0</v>
      </c>
      <c r="I1777">
        <f>IF($A1777="","",Tienda_1!H1777)</f>
        <v>5</v>
      </c>
      <c r="J1777">
        <f>IF($A1777="",0,IF(AND(OR('Cuadro-de-mando'!$B$4="(Todas)",'Cuadro-de-mando'!$B$4=$A1777),OR('Cuadro-de-mando'!$E$4="(Todas)",'Cuadro-de-mando'!$E$4=$B1777),OR('Cuadro-de-mando'!$H$4="(Todas)",'Cuadro-de-mando'!$H$4=$C1777),OR('Cuadro-de-mando'!$K$4="(Todas)",'Cuadro-de-mando'!$K$4=$E1777),OR('Cuadro-de-mando'!$N$4="(Todos)",'Cuadro-de-mando'!$N$4=$F1777)),1,0))</f>
        <v>1</v>
      </c>
    </row>
    <row r="1778" spans="1:10" x14ac:dyDescent="0.25">
      <c r="A1778" t="str">
        <f>IF(Tienda_1!$A1778="","","Tienda 1")</f>
        <v>Tienda 1</v>
      </c>
      <c r="B1778" t="str">
        <f>IF($A1778="","",Tienda_1!B1778)</f>
        <v>Juguetes</v>
      </c>
      <c r="C1778" t="str">
        <f>IF($A1778="","",Tienda_1!G1778)</f>
        <v>Medellín</v>
      </c>
      <c r="D1778" t="str">
        <f>IF($A1778="","",Tienda_1!F1778)</f>
        <v>Camila Rivera</v>
      </c>
      <c r="E1778" t="str">
        <f>IF($A1778="","",Tienda_1!I1778)</f>
        <v>Tarjeta de crédito</v>
      </c>
      <c r="F1778">
        <f>IF($A1778="","",VALUE(RIGHT(Tienda_1!E1778,4)))</f>
        <v>2021</v>
      </c>
      <c r="G1778">
        <f>IF($A1778="","",Tienda_1!C1778)</f>
        <v>82200</v>
      </c>
      <c r="H1778">
        <f>IF($A1778="","",Tienda_1!D1778)</f>
        <v>4600</v>
      </c>
      <c r="I1778">
        <f>IF($A1778="","",Tienda_1!H1778)</f>
        <v>4</v>
      </c>
      <c r="J1778">
        <f>IF($A1778="",0,IF(AND(OR('Cuadro-de-mando'!$B$4="(Todas)",'Cuadro-de-mando'!$B$4=$A1778),OR('Cuadro-de-mando'!$E$4="(Todas)",'Cuadro-de-mando'!$E$4=$B1778),OR('Cuadro-de-mando'!$H$4="(Todas)",'Cuadro-de-mando'!$H$4=$C1778),OR('Cuadro-de-mando'!$K$4="(Todas)",'Cuadro-de-mando'!$K$4=$E1778),OR('Cuadro-de-mando'!$N$4="(Todos)",'Cuadro-de-mando'!$N$4=$F1778)),1,0))</f>
        <v>1</v>
      </c>
    </row>
    <row r="1779" spans="1:10" x14ac:dyDescent="0.25">
      <c r="A1779" t="str">
        <f>IF(Tienda_1!$A1779="","","Tienda 1")</f>
        <v>Tienda 1</v>
      </c>
      <c r="B1779" t="str">
        <f>IF($A1779="","",Tienda_1!B1779)</f>
        <v>Electrónicos</v>
      </c>
      <c r="C1779" t="str">
        <f>IF($A1779="","",Tienda_1!G1779)</f>
        <v>Riohacha</v>
      </c>
      <c r="D1779" t="str">
        <f>IF($A1779="","",Tienda_1!F1779)</f>
        <v>Mariana Herrera</v>
      </c>
      <c r="E1779" t="str">
        <f>IF($A1779="","",Tienda_1!I1779)</f>
        <v>Tarjeta de crédito</v>
      </c>
      <c r="F1779">
        <f>IF($A1779="","",VALUE(RIGHT(Tienda_1!E1779,4)))</f>
        <v>2020</v>
      </c>
      <c r="G1779">
        <f>IF($A1779="","",Tienda_1!C1779)</f>
        <v>356100</v>
      </c>
      <c r="H1779">
        <f>IF($A1779="","",Tienda_1!D1779)</f>
        <v>19400</v>
      </c>
      <c r="I1779">
        <f>IF($A1779="","",Tienda_1!H1779)</f>
        <v>4</v>
      </c>
      <c r="J1779">
        <f>IF($A1779="",0,IF(AND(OR('Cuadro-de-mando'!$B$4="(Todas)",'Cuadro-de-mando'!$B$4=$A1779),OR('Cuadro-de-mando'!$E$4="(Todas)",'Cuadro-de-mando'!$E$4=$B1779),OR('Cuadro-de-mando'!$H$4="(Todas)",'Cuadro-de-mando'!$H$4=$C1779),OR('Cuadro-de-mando'!$K$4="(Todas)",'Cuadro-de-mando'!$K$4=$E1779),OR('Cuadro-de-mando'!$N$4="(Todos)",'Cuadro-de-mando'!$N$4=$F1779)),1,0))</f>
        <v>1</v>
      </c>
    </row>
    <row r="1780" spans="1:10" x14ac:dyDescent="0.25">
      <c r="A1780" t="str">
        <f>IF(Tienda_1!$A1780="","","Tienda 1")</f>
        <v>Tienda 1</v>
      </c>
      <c r="B1780" t="str">
        <f>IF($A1780="","",Tienda_1!B1780)</f>
        <v>Electrónicos</v>
      </c>
      <c r="C1780" t="str">
        <f>IF($A1780="","",Tienda_1!G1780)</f>
        <v>Cali</v>
      </c>
      <c r="D1780" t="str">
        <f>IF($A1780="","",Tienda_1!F1780)</f>
        <v>Maria Alfonso</v>
      </c>
      <c r="E1780" t="str">
        <f>IF($A1780="","",Tienda_1!I1780)</f>
        <v>Nequi</v>
      </c>
      <c r="F1780">
        <f>IF($A1780="","",VALUE(RIGHT(Tienda_1!E1780,4)))</f>
        <v>2022</v>
      </c>
      <c r="G1780">
        <f>IF($A1780="","",Tienda_1!C1780)</f>
        <v>2809600</v>
      </c>
      <c r="H1780">
        <f>IF($A1780="","",Tienda_1!D1780)</f>
        <v>147800</v>
      </c>
      <c r="I1780">
        <f>IF($A1780="","",Tienda_1!H1780)</f>
        <v>5</v>
      </c>
      <c r="J1780">
        <f>IF($A1780="",0,IF(AND(OR('Cuadro-de-mando'!$B$4="(Todas)",'Cuadro-de-mando'!$B$4=$A1780),OR('Cuadro-de-mando'!$E$4="(Todas)",'Cuadro-de-mando'!$E$4=$B1780),OR('Cuadro-de-mando'!$H$4="(Todas)",'Cuadro-de-mando'!$H$4=$C1780),OR('Cuadro-de-mando'!$K$4="(Todas)",'Cuadro-de-mando'!$K$4=$E1780),OR('Cuadro-de-mando'!$N$4="(Todos)",'Cuadro-de-mando'!$N$4=$F1780)),1,0))</f>
        <v>1</v>
      </c>
    </row>
    <row r="1781" spans="1:10" x14ac:dyDescent="0.25">
      <c r="A1781" t="str">
        <f>IF(Tienda_1!$A1781="","","Tienda 1")</f>
        <v>Tienda 1</v>
      </c>
      <c r="B1781" t="str">
        <f>IF($A1781="","",Tienda_1!B1781)</f>
        <v>Electrónicos</v>
      </c>
      <c r="C1781" t="str">
        <f>IF($A1781="","",Tienda_1!G1781)</f>
        <v>Cali</v>
      </c>
      <c r="D1781" t="str">
        <f>IF($A1781="","",Tienda_1!F1781)</f>
        <v>Camila Rivera</v>
      </c>
      <c r="E1781" t="str">
        <f>IF($A1781="","",Tienda_1!I1781)</f>
        <v>Tarjeta de crédito</v>
      </c>
      <c r="F1781">
        <f>IF($A1781="","",VALUE(RIGHT(Tienda_1!E1781,4)))</f>
        <v>2021</v>
      </c>
      <c r="G1781">
        <f>IF($A1781="","",Tienda_1!C1781)</f>
        <v>216300</v>
      </c>
      <c r="H1781">
        <f>IF($A1781="","",Tienda_1!D1781)</f>
        <v>12200</v>
      </c>
      <c r="I1781">
        <f>IF($A1781="","",Tienda_1!H1781)</f>
        <v>3</v>
      </c>
      <c r="J1781">
        <f>IF($A1781="",0,IF(AND(OR('Cuadro-de-mando'!$B$4="(Todas)",'Cuadro-de-mando'!$B$4=$A1781),OR('Cuadro-de-mando'!$E$4="(Todas)",'Cuadro-de-mando'!$E$4=$B1781),OR('Cuadro-de-mando'!$H$4="(Todas)",'Cuadro-de-mando'!$H$4=$C1781),OR('Cuadro-de-mando'!$K$4="(Todas)",'Cuadro-de-mando'!$K$4=$E1781),OR('Cuadro-de-mando'!$N$4="(Todos)",'Cuadro-de-mando'!$N$4=$F1781)),1,0))</f>
        <v>1</v>
      </c>
    </row>
    <row r="1782" spans="1:10" x14ac:dyDescent="0.25">
      <c r="A1782" t="str">
        <f>IF(Tienda_1!$A1782="","","Tienda 1")</f>
        <v>Tienda 1</v>
      </c>
      <c r="B1782" t="str">
        <f>IF($A1782="","",Tienda_1!B1782)</f>
        <v>Libros</v>
      </c>
      <c r="C1782" t="str">
        <f>IF($A1782="","",Tienda_1!G1782)</f>
        <v>Bogotá</v>
      </c>
      <c r="D1782" t="str">
        <f>IF($A1782="","",Tienda_1!F1782)</f>
        <v>Rafael Acosta</v>
      </c>
      <c r="E1782" t="str">
        <f>IF($A1782="","",Tienda_1!I1782)</f>
        <v>Tarjeta de crédito</v>
      </c>
      <c r="F1782">
        <f>IF($A1782="","",VALUE(RIGHT(Tienda_1!E1782,4)))</f>
        <v>2022</v>
      </c>
      <c r="G1782">
        <f>IF($A1782="","",Tienda_1!C1782)</f>
        <v>36800</v>
      </c>
      <c r="H1782">
        <f>IF($A1782="","",Tienda_1!D1782)</f>
        <v>2200</v>
      </c>
      <c r="I1782">
        <f>IF($A1782="","",Tienda_1!H1782)</f>
        <v>4</v>
      </c>
      <c r="J1782">
        <f>IF($A1782="",0,IF(AND(OR('Cuadro-de-mando'!$B$4="(Todas)",'Cuadro-de-mando'!$B$4=$A1782),OR('Cuadro-de-mando'!$E$4="(Todas)",'Cuadro-de-mando'!$E$4=$B1782),OR('Cuadro-de-mando'!$H$4="(Todas)",'Cuadro-de-mando'!$H$4=$C1782),OR('Cuadro-de-mando'!$K$4="(Todas)",'Cuadro-de-mando'!$K$4=$E1782),OR('Cuadro-de-mando'!$N$4="(Todos)",'Cuadro-de-mando'!$N$4=$F1782)),1,0))</f>
        <v>1</v>
      </c>
    </row>
    <row r="1783" spans="1:10" x14ac:dyDescent="0.25">
      <c r="A1783" t="str">
        <f>IF(Tienda_1!$A1783="","","Tienda 1")</f>
        <v>Tienda 1</v>
      </c>
      <c r="B1783" t="str">
        <f>IF($A1783="","",Tienda_1!B1783)</f>
        <v>Electrónicos</v>
      </c>
      <c r="C1783" t="str">
        <f>IF($A1783="","",Tienda_1!G1783)</f>
        <v>Bogotá</v>
      </c>
      <c r="D1783" t="str">
        <f>IF($A1783="","",Tienda_1!F1783)</f>
        <v>Juliana Costa</v>
      </c>
      <c r="E1783" t="str">
        <f>IF($A1783="","",Tienda_1!I1783)</f>
        <v>Tarjeta de débito</v>
      </c>
      <c r="F1783">
        <f>IF($A1783="","",VALUE(RIGHT(Tienda_1!E1783,4)))</f>
        <v>2021</v>
      </c>
      <c r="G1783">
        <f>IF($A1783="","",Tienda_1!C1783)</f>
        <v>1677400</v>
      </c>
      <c r="H1783">
        <f>IF($A1783="","",Tienda_1!D1783)</f>
        <v>89700</v>
      </c>
      <c r="I1783">
        <f>IF($A1783="","",Tienda_1!H1783)</f>
        <v>1</v>
      </c>
      <c r="J1783">
        <f>IF($A1783="",0,IF(AND(OR('Cuadro-de-mando'!$B$4="(Todas)",'Cuadro-de-mando'!$B$4=$A1783),OR('Cuadro-de-mando'!$E$4="(Todas)",'Cuadro-de-mando'!$E$4=$B1783),OR('Cuadro-de-mando'!$H$4="(Todas)",'Cuadro-de-mando'!$H$4=$C1783),OR('Cuadro-de-mando'!$K$4="(Todas)",'Cuadro-de-mando'!$K$4=$E1783),OR('Cuadro-de-mando'!$N$4="(Todos)",'Cuadro-de-mando'!$N$4=$F1783)),1,0))</f>
        <v>1</v>
      </c>
    </row>
    <row r="1784" spans="1:10" x14ac:dyDescent="0.25">
      <c r="A1784" t="str">
        <f>IF(Tienda_1!$A1784="","","Tienda 1")</f>
        <v>Tienda 1</v>
      </c>
      <c r="B1784" t="str">
        <f>IF($A1784="","",Tienda_1!B1784)</f>
        <v>Muebles</v>
      </c>
      <c r="C1784" t="str">
        <f>IF($A1784="","",Tienda_1!G1784)</f>
        <v>Cali</v>
      </c>
      <c r="D1784" t="str">
        <f>IF($A1784="","",Tienda_1!F1784)</f>
        <v>Beatriz Morales</v>
      </c>
      <c r="E1784" t="str">
        <f>IF($A1784="","",Tienda_1!I1784)</f>
        <v>Nequi</v>
      </c>
      <c r="F1784">
        <f>IF($A1784="","",VALUE(RIGHT(Tienda_1!E1784,4)))</f>
        <v>2021</v>
      </c>
      <c r="G1784">
        <f>IF($A1784="","",Tienda_1!C1784)</f>
        <v>853300</v>
      </c>
      <c r="H1784">
        <f>IF($A1784="","",Tienda_1!D1784)</f>
        <v>43600</v>
      </c>
      <c r="I1784">
        <f>IF($A1784="","",Tienda_1!H1784)</f>
        <v>5</v>
      </c>
      <c r="J1784">
        <f>IF($A1784="",0,IF(AND(OR('Cuadro-de-mando'!$B$4="(Todas)",'Cuadro-de-mando'!$B$4=$A1784),OR('Cuadro-de-mando'!$E$4="(Todas)",'Cuadro-de-mando'!$E$4=$B1784),OR('Cuadro-de-mando'!$H$4="(Todas)",'Cuadro-de-mando'!$H$4=$C1784),OR('Cuadro-de-mando'!$K$4="(Todas)",'Cuadro-de-mando'!$K$4=$E1784),OR('Cuadro-de-mando'!$N$4="(Todos)",'Cuadro-de-mando'!$N$4=$F1784)),1,0))</f>
        <v>1</v>
      </c>
    </row>
    <row r="1785" spans="1:10" x14ac:dyDescent="0.25">
      <c r="A1785" t="str">
        <f>IF(Tienda_1!$A1785="","","Tienda 1")</f>
        <v>Tienda 1</v>
      </c>
      <c r="B1785" t="str">
        <f>IF($A1785="","",Tienda_1!B1785)</f>
        <v>Artículos para el hogar</v>
      </c>
      <c r="C1785" t="str">
        <f>IF($A1785="","",Tienda_1!G1785)</f>
        <v>Bogotá</v>
      </c>
      <c r="D1785" t="str">
        <f>IF($A1785="","",Tienda_1!F1785)</f>
        <v>Santiago Silva</v>
      </c>
      <c r="E1785" t="str">
        <f>IF($A1785="","",Tienda_1!I1785)</f>
        <v>Tarjeta de crédito</v>
      </c>
      <c r="F1785">
        <f>IF($A1785="","",VALUE(RIGHT(Tienda_1!E1785,4)))</f>
        <v>2023</v>
      </c>
      <c r="G1785">
        <f>IF($A1785="","",Tienda_1!C1785)</f>
        <v>130000</v>
      </c>
      <c r="H1785">
        <f>IF($A1785="","",Tienda_1!D1785)</f>
        <v>7100</v>
      </c>
      <c r="I1785">
        <f>IF($A1785="","",Tienda_1!H1785)</f>
        <v>3</v>
      </c>
      <c r="J1785">
        <f>IF($A1785="",0,IF(AND(OR('Cuadro-de-mando'!$B$4="(Todas)",'Cuadro-de-mando'!$B$4=$A1785),OR('Cuadro-de-mando'!$E$4="(Todas)",'Cuadro-de-mando'!$E$4=$B1785),OR('Cuadro-de-mando'!$H$4="(Todas)",'Cuadro-de-mando'!$H$4=$C1785),OR('Cuadro-de-mando'!$K$4="(Todas)",'Cuadro-de-mando'!$K$4=$E1785),OR('Cuadro-de-mando'!$N$4="(Todos)",'Cuadro-de-mando'!$N$4=$F1785)),1,0))</f>
        <v>1</v>
      </c>
    </row>
    <row r="1786" spans="1:10" x14ac:dyDescent="0.25">
      <c r="A1786" t="str">
        <f>IF(Tienda_1!$A1786="","","Tienda 1")</f>
        <v>Tienda 1</v>
      </c>
      <c r="B1786" t="str">
        <f>IF($A1786="","",Tienda_1!B1786)</f>
        <v>Muebles</v>
      </c>
      <c r="C1786" t="str">
        <f>IF($A1786="","",Tienda_1!G1786)</f>
        <v>Bogotá</v>
      </c>
      <c r="D1786" t="str">
        <f>IF($A1786="","",Tienda_1!F1786)</f>
        <v>Rafael Acosta</v>
      </c>
      <c r="E1786" t="str">
        <f>IF($A1786="","",Tienda_1!I1786)</f>
        <v>Tarjeta de crédito</v>
      </c>
      <c r="F1786">
        <f>IF($A1786="","",VALUE(RIGHT(Tienda_1!E1786,4)))</f>
        <v>2022</v>
      </c>
      <c r="G1786">
        <f>IF($A1786="","",Tienda_1!C1786)</f>
        <v>654800</v>
      </c>
      <c r="H1786">
        <f>IF($A1786="","",Tienda_1!D1786)</f>
        <v>33100</v>
      </c>
      <c r="I1786">
        <f>IF($A1786="","",Tienda_1!H1786)</f>
        <v>5</v>
      </c>
      <c r="J1786">
        <f>IF($A1786="",0,IF(AND(OR('Cuadro-de-mando'!$B$4="(Todas)",'Cuadro-de-mando'!$B$4=$A1786),OR('Cuadro-de-mando'!$E$4="(Todas)",'Cuadro-de-mando'!$E$4=$B1786),OR('Cuadro-de-mando'!$H$4="(Todas)",'Cuadro-de-mando'!$H$4=$C1786),OR('Cuadro-de-mando'!$K$4="(Todas)",'Cuadro-de-mando'!$K$4=$E1786),OR('Cuadro-de-mando'!$N$4="(Todos)",'Cuadro-de-mando'!$N$4=$F1786)),1,0))</f>
        <v>1</v>
      </c>
    </row>
    <row r="1787" spans="1:10" x14ac:dyDescent="0.25">
      <c r="A1787" t="str">
        <f>IF(Tienda_1!$A1787="","","Tienda 1")</f>
        <v>Tienda 1</v>
      </c>
      <c r="B1787" t="str">
        <f>IF($A1787="","",Tienda_1!B1787)</f>
        <v>Electrodomésticos</v>
      </c>
      <c r="C1787" t="str">
        <f>IF($A1787="","",Tienda_1!G1787)</f>
        <v>Bogotá</v>
      </c>
      <c r="D1787" t="str">
        <f>IF($A1787="","",Tienda_1!F1787)</f>
        <v>Juan Fernandez</v>
      </c>
      <c r="E1787" t="str">
        <f>IF($A1787="","",Tienda_1!I1787)</f>
        <v>Nequi</v>
      </c>
      <c r="F1787">
        <f>IF($A1787="","",VALUE(RIGHT(Tienda_1!E1787,4)))</f>
        <v>2020</v>
      </c>
      <c r="G1787">
        <f>IF($A1787="","",Tienda_1!C1787)</f>
        <v>556000</v>
      </c>
      <c r="H1787">
        <f>IF($A1787="","",Tienda_1!D1787)</f>
        <v>29800</v>
      </c>
      <c r="I1787">
        <f>IF($A1787="","",Tienda_1!H1787)</f>
        <v>5</v>
      </c>
      <c r="J1787">
        <f>IF($A1787="",0,IF(AND(OR('Cuadro-de-mando'!$B$4="(Todas)",'Cuadro-de-mando'!$B$4=$A1787),OR('Cuadro-de-mando'!$E$4="(Todas)",'Cuadro-de-mando'!$E$4=$B1787),OR('Cuadro-de-mando'!$H$4="(Todas)",'Cuadro-de-mando'!$H$4=$C1787),OR('Cuadro-de-mando'!$K$4="(Todas)",'Cuadro-de-mando'!$K$4=$E1787),OR('Cuadro-de-mando'!$N$4="(Todos)",'Cuadro-de-mando'!$N$4=$F1787)),1,0))</f>
        <v>1</v>
      </c>
    </row>
    <row r="1788" spans="1:10" x14ac:dyDescent="0.25">
      <c r="A1788" t="str">
        <f>IF(Tienda_1!$A1788="","","Tienda 1")</f>
        <v>Tienda 1</v>
      </c>
      <c r="B1788" t="str">
        <f>IF($A1788="","",Tienda_1!B1788)</f>
        <v>Electrónicos</v>
      </c>
      <c r="C1788" t="str">
        <f>IF($A1788="","",Tienda_1!G1788)</f>
        <v>Bogotá</v>
      </c>
      <c r="D1788" t="str">
        <f>IF($A1788="","",Tienda_1!F1788)</f>
        <v>Mariana Herrera</v>
      </c>
      <c r="E1788" t="str">
        <f>IF($A1788="","",Tienda_1!I1788)</f>
        <v>Nequi</v>
      </c>
      <c r="F1788">
        <f>IF($A1788="","",VALUE(RIGHT(Tienda_1!E1788,4)))</f>
        <v>2020</v>
      </c>
      <c r="G1788">
        <f>IF($A1788="","",Tienda_1!C1788)</f>
        <v>1597900</v>
      </c>
      <c r="H1788">
        <f>IF($A1788="","",Tienda_1!D1788)</f>
        <v>85500</v>
      </c>
      <c r="I1788">
        <f>IF($A1788="","",Tienda_1!H1788)</f>
        <v>5</v>
      </c>
      <c r="J1788">
        <f>IF($A1788="",0,IF(AND(OR('Cuadro-de-mando'!$B$4="(Todas)",'Cuadro-de-mando'!$B$4=$A1788),OR('Cuadro-de-mando'!$E$4="(Todas)",'Cuadro-de-mando'!$E$4=$B1788),OR('Cuadro-de-mando'!$H$4="(Todas)",'Cuadro-de-mando'!$H$4=$C1788),OR('Cuadro-de-mando'!$K$4="(Todas)",'Cuadro-de-mando'!$K$4=$E1788),OR('Cuadro-de-mando'!$N$4="(Todos)",'Cuadro-de-mando'!$N$4=$F1788)),1,0))</f>
        <v>1</v>
      </c>
    </row>
    <row r="1789" spans="1:10" x14ac:dyDescent="0.25">
      <c r="A1789" t="str">
        <f>IF(Tienda_1!$A1789="","","Tienda 1")</f>
        <v>Tienda 1</v>
      </c>
      <c r="B1789" t="str">
        <f>IF($A1789="","",Tienda_1!B1789)</f>
        <v>Libros</v>
      </c>
      <c r="C1789" t="str">
        <f>IF($A1789="","",Tienda_1!G1789)</f>
        <v>Bogotá</v>
      </c>
      <c r="D1789" t="str">
        <f>IF($A1789="","",Tienda_1!F1789)</f>
        <v>Maria Alfonso</v>
      </c>
      <c r="E1789" t="str">
        <f>IF($A1789="","",Tienda_1!I1789)</f>
        <v>Tarjeta de crédito</v>
      </c>
      <c r="F1789">
        <f>IF($A1789="","",VALUE(RIGHT(Tienda_1!E1789,4)))</f>
        <v>2022</v>
      </c>
      <c r="G1789">
        <f>IF($A1789="","",Tienda_1!C1789)</f>
        <v>53000</v>
      </c>
      <c r="H1789">
        <f>IF($A1789="","",Tienda_1!D1789)</f>
        <v>3200</v>
      </c>
      <c r="I1789">
        <f>IF($A1789="","",Tienda_1!H1789)</f>
        <v>5</v>
      </c>
      <c r="J1789">
        <f>IF($A1789="",0,IF(AND(OR('Cuadro-de-mando'!$B$4="(Todas)",'Cuadro-de-mando'!$B$4=$A1789),OR('Cuadro-de-mando'!$E$4="(Todas)",'Cuadro-de-mando'!$E$4=$B1789),OR('Cuadro-de-mando'!$H$4="(Todas)",'Cuadro-de-mando'!$H$4=$C1789),OR('Cuadro-de-mando'!$K$4="(Todas)",'Cuadro-de-mando'!$K$4=$E1789),OR('Cuadro-de-mando'!$N$4="(Todos)",'Cuadro-de-mando'!$N$4=$F1789)),1,0))</f>
        <v>1</v>
      </c>
    </row>
    <row r="1790" spans="1:10" x14ac:dyDescent="0.25">
      <c r="A1790" t="str">
        <f>IF(Tienda_1!$A1790="","","Tienda 1")</f>
        <v>Tienda 1</v>
      </c>
      <c r="B1790" t="str">
        <f>IF($A1790="","",Tienda_1!B1790)</f>
        <v>Electrodomésticos</v>
      </c>
      <c r="C1790" t="str">
        <f>IF($A1790="","",Tienda_1!G1790)</f>
        <v>Cúcuta</v>
      </c>
      <c r="D1790" t="str">
        <f>IF($A1790="","",Tienda_1!F1790)</f>
        <v>Juliana Costa</v>
      </c>
      <c r="E1790" t="str">
        <f>IF($A1790="","",Tienda_1!I1790)</f>
        <v>Tarjeta de crédito</v>
      </c>
      <c r="F1790">
        <f>IF($A1790="","",VALUE(RIGHT(Tienda_1!E1790,4)))</f>
        <v>2020</v>
      </c>
      <c r="G1790">
        <f>IF($A1790="","",Tienda_1!C1790)</f>
        <v>1610600</v>
      </c>
      <c r="H1790">
        <f>IF($A1790="","",Tienda_1!D1790)</f>
        <v>86200</v>
      </c>
      <c r="I1790">
        <f>IF($A1790="","",Tienda_1!H1790)</f>
        <v>5</v>
      </c>
      <c r="J1790">
        <f>IF($A1790="",0,IF(AND(OR('Cuadro-de-mando'!$B$4="(Todas)",'Cuadro-de-mando'!$B$4=$A1790),OR('Cuadro-de-mando'!$E$4="(Todas)",'Cuadro-de-mando'!$E$4=$B1790),OR('Cuadro-de-mando'!$H$4="(Todas)",'Cuadro-de-mando'!$H$4=$C1790),OR('Cuadro-de-mando'!$K$4="(Todas)",'Cuadro-de-mando'!$K$4=$E1790),OR('Cuadro-de-mando'!$N$4="(Todos)",'Cuadro-de-mando'!$N$4=$F1790)),1,0))</f>
        <v>1</v>
      </c>
    </row>
    <row r="1791" spans="1:10" x14ac:dyDescent="0.25">
      <c r="A1791" t="str">
        <f>IF(Tienda_1!$A1791="","","Tienda 1")</f>
        <v>Tienda 1</v>
      </c>
      <c r="B1791" t="str">
        <f>IF($A1791="","",Tienda_1!B1791)</f>
        <v>Electrónicos</v>
      </c>
      <c r="C1791" t="str">
        <f>IF($A1791="","",Tienda_1!G1791)</f>
        <v>Bogotá</v>
      </c>
      <c r="D1791" t="str">
        <f>IF($A1791="","",Tienda_1!F1791)</f>
        <v>Felipe Santos</v>
      </c>
      <c r="E1791" t="str">
        <f>IF($A1791="","",Tienda_1!I1791)</f>
        <v>Tarjeta de crédito</v>
      </c>
      <c r="F1791">
        <f>IF($A1791="","",VALUE(RIGHT(Tienda_1!E1791,4)))</f>
        <v>2021</v>
      </c>
      <c r="G1791">
        <f>IF($A1791="","",Tienda_1!C1791)</f>
        <v>2741200</v>
      </c>
      <c r="H1791">
        <f>IF($A1791="","",Tienda_1!D1791)</f>
        <v>146200</v>
      </c>
      <c r="I1791">
        <f>IF($A1791="","",Tienda_1!H1791)</f>
        <v>5</v>
      </c>
      <c r="J1791">
        <f>IF($A1791="",0,IF(AND(OR('Cuadro-de-mando'!$B$4="(Todas)",'Cuadro-de-mando'!$B$4=$A1791),OR('Cuadro-de-mando'!$E$4="(Todas)",'Cuadro-de-mando'!$E$4=$B1791),OR('Cuadro-de-mando'!$H$4="(Todas)",'Cuadro-de-mando'!$H$4=$C1791),OR('Cuadro-de-mando'!$K$4="(Todas)",'Cuadro-de-mando'!$K$4=$E1791),OR('Cuadro-de-mando'!$N$4="(Todos)",'Cuadro-de-mando'!$N$4=$F1791)),1,0))</f>
        <v>1</v>
      </c>
    </row>
    <row r="1792" spans="1:10" x14ac:dyDescent="0.25">
      <c r="A1792" t="str">
        <f>IF(Tienda_1!$A1792="","","Tienda 1")</f>
        <v>Tienda 1</v>
      </c>
      <c r="B1792" t="str">
        <f>IF($A1792="","",Tienda_1!B1792)</f>
        <v>Juguetes</v>
      </c>
      <c r="C1792" t="str">
        <f>IF($A1792="","",Tienda_1!G1792)</f>
        <v>Bogotá</v>
      </c>
      <c r="D1792" t="str">
        <f>IF($A1792="","",Tienda_1!F1792)</f>
        <v>Juliana Costa</v>
      </c>
      <c r="E1792" t="str">
        <f>IF($A1792="","",Tienda_1!I1792)</f>
        <v>Tarjeta de crédito</v>
      </c>
      <c r="F1792">
        <f>IF($A1792="","",VALUE(RIGHT(Tienda_1!E1792,4)))</f>
        <v>2020</v>
      </c>
      <c r="G1792">
        <f>IF($A1792="","",Tienda_1!C1792)</f>
        <v>74700</v>
      </c>
      <c r="H1792">
        <f>IF($A1792="","",Tienda_1!D1792)</f>
        <v>4500</v>
      </c>
      <c r="I1792">
        <f>IF($A1792="","",Tienda_1!H1792)</f>
        <v>4</v>
      </c>
      <c r="J1792">
        <f>IF($A1792="",0,IF(AND(OR('Cuadro-de-mando'!$B$4="(Todas)",'Cuadro-de-mando'!$B$4=$A1792),OR('Cuadro-de-mando'!$E$4="(Todas)",'Cuadro-de-mando'!$E$4=$B1792),OR('Cuadro-de-mando'!$H$4="(Todas)",'Cuadro-de-mando'!$H$4=$C1792),OR('Cuadro-de-mando'!$K$4="(Todas)",'Cuadro-de-mando'!$K$4=$E1792),OR('Cuadro-de-mando'!$N$4="(Todos)",'Cuadro-de-mando'!$N$4=$F1792)),1,0))</f>
        <v>1</v>
      </c>
    </row>
    <row r="1793" spans="1:10" x14ac:dyDescent="0.25">
      <c r="A1793" t="str">
        <f>IF(Tienda_1!$A1793="","","Tienda 1")</f>
        <v>Tienda 1</v>
      </c>
      <c r="B1793" t="str">
        <f>IF($A1793="","",Tienda_1!B1793)</f>
        <v>Deportes y diversión</v>
      </c>
      <c r="C1793" t="str">
        <f>IF($A1793="","",Tienda_1!G1793)</f>
        <v>Medellín</v>
      </c>
      <c r="D1793" t="str">
        <f>IF($A1793="","",Tienda_1!F1793)</f>
        <v>Lucas Olivera</v>
      </c>
      <c r="E1793" t="str">
        <f>IF($A1793="","",Tienda_1!I1793)</f>
        <v>Tarjeta de crédito</v>
      </c>
      <c r="F1793">
        <f>IF($A1793="","",VALUE(RIGHT(Tienda_1!E1793,4)))</f>
        <v>2022</v>
      </c>
      <c r="G1793">
        <f>IF($A1793="","",Tienda_1!C1793)</f>
        <v>107900</v>
      </c>
      <c r="H1793">
        <f>IF($A1793="","",Tienda_1!D1793)</f>
        <v>6000</v>
      </c>
      <c r="I1793">
        <f>IF($A1793="","",Tienda_1!H1793)</f>
        <v>5</v>
      </c>
      <c r="J1793">
        <f>IF($A1793="",0,IF(AND(OR('Cuadro-de-mando'!$B$4="(Todas)",'Cuadro-de-mando'!$B$4=$A1793),OR('Cuadro-de-mando'!$E$4="(Todas)",'Cuadro-de-mando'!$E$4=$B1793),OR('Cuadro-de-mando'!$H$4="(Todas)",'Cuadro-de-mando'!$H$4=$C1793),OR('Cuadro-de-mando'!$K$4="(Todas)",'Cuadro-de-mando'!$K$4=$E1793),OR('Cuadro-de-mando'!$N$4="(Todos)",'Cuadro-de-mando'!$N$4=$F1793)),1,0))</f>
        <v>1</v>
      </c>
    </row>
    <row r="1794" spans="1:10" x14ac:dyDescent="0.25">
      <c r="A1794" t="str">
        <f>IF(Tienda_1!$A1794="","","Tienda 1")</f>
        <v>Tienda 1</v>
      </c>
      <c r="B1794" t="str">
        <f>IF($A1794="","",Tienda_1!B1794)</f>
        <v>Libros</v>
      </c>
      <c r="C1794" t="str">
        <f>IF($A1794="","",Tienda_1!G1794)</f>
        <v>Bogotá</v>
      </c>
      <c r="D1794" t="str">
        <f>IF($A1794="","",Tienda_1!F1794)</f>
        <v>Lucas Olivera</v>
      </c>
      <c r="E1794" t="str">
        <f>IF($A1794="","",Tienda_1!I1794)</f>
        <v>Tarjeta de crédito</v>
      </c>
      <c r="F1794">
        <f>IF($A1794="","",VALUE(RIGHT(Tienda_1!E1794,4)))</f>
        <v>2021</v>
      </c>
      <c r="G1794">
        <f>IF($A1794="","",Tienda_1!C1794)</f>
        <v>37700</v>
      </c>
      <c r="H1794">
        <f>IF($A1794="","",Tienda_1!D1794)</f>
        <v>2200</v>
      </c>
      <c r="I1794">
        <f>IF($A1794="","",Tienda_1!H1794)</f>
        <v>5</v>
      </c>
      <c r="J1794">
        <f>IF($A1794="",0,IF(AND(OR('Cuadro-de-mando'!$B$4="(Todas)",'Cuadro-de-mando'!$B$4=$A1794),OR('Cuadro-de-mando'!$E$4="(Todas)",'Cuadro-de-mando'!$E$4=$B1794),OR('Cuadro-de-mando'!$H$4="(Todas)",'Cuadro-de-mando'!$H$4=$C1794),OR('Cuadro-de-mando'!$K$4="(Todas)",'Cuadro-de-mando'!$K$4=$E1794),OR('Cuadro-de-mando'!$N$4="(Todos)",'Cuadro-de-mando'!$N$4=$F1794)),1,0))</f>
        <v>1</v>
      </c>
    </row>
    <row r="1795" spans="1:10" x14ac:dyDescent="0.25">
      <c r="A1795" t="str">
        <f>IF(Tienda_1!$A1795="","","Tienda 1")</f>
        <v>Tienda 1</v>
      </c>
      <c r="B1795" t="str">
        <f>IF($A1795="","",Tienda_1!B1795)</f>
        <v>Artículos para el hogar</v>
      </c>
      <c r="C1795" t="str">
        <f>IF($A1795="","",Tienda_1!G1795)</f>
        <v>Santa Marta</v>
      </c>
      <c r="D1795" t="str">
        <f>IF($A1795="","",Tienda_1!F1795)</f>
        <v>Rafael Acosta</v>
      </c>
      <c r="E1795" t="str">
        <f>IF($A1795="","",Tienda_1!I1795)</f>
        <v>Nequi</v>
      </c>
      <c r="F1795">
        <f>IF($A1795="","",VALUE(RIGHT(Tienda_1!E1795,4)))</f>
        <v>2021</v>
      </c>
      <c r="G1795">
        <f>IF($A1795="","",Tienda_1!C1795)</f>
        <v>164600</v>
      </c>
      <c r="H1795">
        <f>IF($A1795="","",Tienda_1!D1795)</f>
        <v>9200</v>
      </c>
      <c r="I1795">
        <f>IF($A1795="","",Tienda_1!H1795)</f>
        <v>1</v>
      </c>
      <c r="J1795">
        <f>IF($A1795="",0,IF(AND(OR('Cuadro-de-mando'!$B$4="(Todas)",'Cuadro-de-mando'!$B$4=$A1795),OR('Cuadro-de-mando'!$E$4="(Todas)",'Cuadro-de-mando'!$E$4=$B1795),OR('Cuadro-de-mando'!$H$4="(Todas)",'Cuadro-de-mando'!$H$4=$C1795),OR('Cuadro-de-mando'!$K$4="(Todas)",'Cuadro-de-mando'!$K$4=$E1795),OR('Cuadro-de-mando'!$N$4="(Todos)",'Cuadro-de-mando'!$N$4=$F1795)),1,0))</f>
        <v>1</v>
      </c>
    </row>
    <row r="1796" spans="1:10" x14ac:dyDescent="0.25">
      <c r="A1796" t="str">
        <f>IF(Tienda_1!$A1796="","","Tienda 1")</f>
        <v>Tienda 1</v>
      </c>
      <c r="B1796" t="str">
        <f>IF($A1796="","",Tienda_1!B1796)</f>
        <v>Juguetes</v>
      </c>
      <c r="C1796" t="str">
        <f>IF($A1796="","",Tienda_1!G1796)</f>
        <v>Bogotá</v>
      </c>
      <c r="D1796" t="str">
        <f>IF($A1796="","",Tienda_1!F1796)</f>
        <v>Beatriz Morales</v>
      </c>
      <c r="E1796" t="str">
        <f>IF($A1796="","",Tienda_1!I1796)</f>
        <v>Tarjeta de crédito</v>
      </c>
      <c r="F1796">
        <f>IF($A1796="","",VALUE(RIGHT(Tienda_1!E1796,4)))</f>
        <v>2020</v>
      </c>
      <c r="G1796">
        <f>IF($A1796="","",Tienda_1!C1796)</f>
        <v>172400</v>
      </c>
      <c r="H1796">
        <f>IF($A1796="","",Tienda_1!D1796)</f>
        <v>7400</v>
      </c>
      <c r="I1796">
        <f>IF($A1796="","",Tienda_1!H1796)</f>
        <v>4</v>
      </c>
      <c r="J1796">
        <f>IF($A1796="",0,IF(AND(OR('Cuadro-de-mando'!$B$4="(Todas)",'Cuadro-de-mando'!$B$4=$A1796),OR('Cuadro-de-mando'!$E$4="(Todas)",'Cuadro-de-mando'!$E$4=$B1796),OR('Cuadro-de-mando'!$H$4="(Todas)",'Cuadro-de-mando'!$H$4=$C1796),OR('Cuadro-de-mando'!$K$4="(Todas)",'Cuadro-de-mando'!$K$4=$E1796),OR('Cuadro-de-mando'!$N$4="(Todos)",'Cuadro-de-mando'!$N$4=$F1796)),1,0))</f>
        <v>1</v>
      </c>
    </row>
    <row r="1797" spans="1:10" x14ac:dyDescent="0.25">
      <c r="A1797" t="str">
        <f>IF(Tienda_1!$A1797="","","Tienda 1")</f>
        <v>Tienda 1</v>
      </c>
      <c r="B1797" t="str">
        <f>IF($A1797="","",Tienda_1!B1797)</f>
        <v>Libros</v>
      </c>
      <c r="C1797" t="str">
        <f>IF($A1797="","",Tienda_1!G1797)</f>
        <v>Pereira</v>
      </c>
      <c r="D1797" t="str">
        <f>IF($A1797="","",Tienda_1!F1797)</f>
        <v>Santiago Silva</v>
      </c>
      <c r="E1797" t="str">
        <f>IF($A1797="","",Tienda_1!I1797)</f>
        <v>Tarjeta de crédito</v>
      </c>
      <c r="F1797">
        <f>IF($A1797="","",VALUE(RIGHT(Tienda_1!E1797,4)))</f>
        <v>2022</v>
      </c>
      <c r="G1797">
        <f>IF($A1797="","",Tienda_1!C1797)</f>
        <v>63900</v>
      </c>
      <c r="H1797">
        <f>IF($A1797="","",Tienda_1!D1797)</f>
        <v>1600</v>
      </c>
      <c r="I1797">
        <f>IF($A1797="","",Tienda_1!H1797)</f>
        <v>3</v>
      </c>
      <c r="J1797">
        <f>IF($A1797="",0,IF(AND(OR('Cuadro-de-mando'!$B$4="(Todas)",'Cuadro-de-mando'!$B$4=$A1797),OR('Cuadro-de-mando'!$E$4="(Todas)",'Cuadro-de-mando'!$E$4=$B1797),OR('Cuadro-de-mando'!$H$4="(Todas)",'Cuadro-de-mando'!$H$4=$C1797),OR('Cuadro-de-mando'!$K$4="(Todas)",'Cuadro-de-mando'!$K$4=$E1797),OR('Cuadro-de-mando'!$N$4="(Todos)",'Cuadro-de-mando'!$N$4=$F1797)),1,0))</f>
        <v>1</v>
      </c>
    </row>
    <row r="1798" spans="1:10" x14ac:dyDescent="0.25">
      <c r="A1798" t="str">
        <f>IF(Tienda_1!$A1798="","","Tienda 1")</f>
        <v>Tienda 1</v>
      </c>
      <c r="B1798" t="str">
        <f>IF($A1798="","",Tienda_1!B1798)</f>
        <v>Electrónicos</v>
      </c>
      <c r="C1798" t="str">
        <f>IF($A1798="","",Tienda_1!G1798)</f>
        <v>Bogotá</v>
      </c>
      <c r="D1798" t="str">
        <f>IF($A1798="","",Tienda_1!F1798)</f>
        <v>Lucas Olivera</v>
      </c>
      <c r="E1798" t="str">
        <f>IF($A1798="","",Tienda_1!I1798)</f>
        <v>Tarjeta de crédito</v>
      </c>
      <c r="F1798">
        <f>IF($A1798="","",VALUE(RIGHT(Tienda_1!E1798,4)))</f>
        <v>2021</v>
      </c>
      <c r="G1798">
        <f>IF($A1798="","",Tienda_1!C1798)</f>
        <v>219000</v>
      </c>
      <c r="H1798">
        <f>IF($A1798="","",Tienda_1!D1798)</f>
        <v>14000</v>
      </c>
      <c r="I1798">
        <f>IF($A1798="","",Tienda_1!H1798)</f>
        <v>5</v>
      </c>
      <c r="J1798">
        <f>IF($A1798="",0,IF(AND(OR('Cuadro-de-mando'!$B$4="(Todas)",'Cuadro-de-mando'!$B$4=$A1798),OR('Cuadro-de-mando'!$E$4="(Todas)",'Cuadro-de-mando'!$E$4=$B1798),OR('Cuadro-de-mando'!$H$4="(Todas)",'Cuadro-de-mando'!$H$4=$C1798),OR('Cuadro-de-mando'!$K$4="(Todas)",'Cuadro-de-mando'!$K$4=$E1798),OR('Cuadro-de-mando'!$N$4="(Todos)",'Cuadro-de-mando'!$N$4=$F1798)),1,0))</f>
        <v>1</v>
      </c>
    </row>
    <row r="1799" spans="1:10" x14ac:dyDescent="0.25">
      <c r="A1799" t="str">
        <f>IF(Tienda_1!$A1799="","","Tienda 1")</f>
        <v>Tienda 1</v>
      </c>
      <c r="B1799" t="str">
        <f>IF($A1799="","",Tienda_1!B1799)</f>
        <v>Libros</v>
      </c>
      <c r="C1799" t="str">
        <f>IF($A1799="","",Tienda_1!G1799)</f>
        <v>Bogotá</v>
      </c>
      <c r="D1799" t="str">
        <f>IF($A1799="","",Tienda_1!F1799)</f>
        <v>Juan Fernandez</v>
      </c>
      <c r="E1799" t="str">
        <f>IF($A1799="","",Tienda_1!I1799)</f>
        <v>Tarjeta de crédito</v>
      </c>
      <c r="F1799">
        <f>IF($A1799="","",VALUE(RIGHT(Tienda_1!E1799,4)))</f>
        <v>2023</v>
      </c>
      <c r="G1799">
        <f>IF($A1799="","",Tienda_1!C1799)</f>
        <v>66000</v>
      </c>
      <c r="H1799">
        <f>IF($A1799="","",Tienda_1!D1799)</f>
        <v>9400</v>
      </c>
      <c r="I1799">
        <f>IF($A1799="","",Tienda_1!H1799)</f>
        <v>3</v>
      </c>
      <c r="J1799">
        <f>IF($A1799="",0,IF(AND(OR('Cuadro-de-mando'!$B$4="(Todas)",'Cuadro-de-mando'!$B$4=$A1799),OR('Cuadro-de-mando'!$E$4="(Todas)",'Cuadro-de-mando'!$E$4=$B1799),OR('Cuadro-de-mando'!$H$4="(Todas)",'Cuadro-de-mando'!$H$4=$C1799),OR('Cuadro-de-mando'!$K$4="(Todas)",'Cuadro-de-mando'!$K$4=$E1799),OR('Cuadro-de-mando'!$N$4="(Todos)",'Cuadro-de-mando'!$N$4=$F1799)),1,0))</f>
        <v>1</v>
      </c>
    </row>
    <row r="1800" spans="1:10" x14ac:dyDescent="0.25">
      <c r="A1800" t="str">
        <f>IF(Tienda_1!$A1800="","","Tienda 1")</f>
        <v>Tienda 1</v>
      </c>
      <c r="B1800" t="str">
        <f>IF($A1800="","",Tienda_1!B1800)</f>
        <v>Muebles</v>
      </c>
      <c r="C1800" t="str">
        <f>IF($A1800="","",Tienda_1!G1800)</f>
        <v>Riohacha</v>
      </c>
      <c r="D1800" t="str">
        <f>IF($A1800="","",Tienda_1!F1800)</f>
        <v>Beatriz Morales</v>
      </c>
      <c r="E1800" t="str">
        <f>IF($A1800="","",Tienda_1!I1800)</f>
        <v>Nequi</v>
      </c>
      <c r="F1800">
        <f>IF($A1800="","",VALUE(RIGHT(Tienda_1!E1800,4)))</f>
        <v>2020</v>
      </c>
      <c r="G1800">
        <f>IF($A1800="","",Tienda_1!C1800)</f>
        <v>609900</v>
      </c>
      <c r="H1800">
        <f>IF($A1800="","",Tienda_1!D1800)</f>
        <v>37300</v>
      </c>
      <c r="I1800">
        <f>IF($A1800="","",Tienda_1!H1800)</f>
        <v>3</v>
      </c>
      <c r="J1800">
        <f>IF($A1800="",0,IF(AND(OR('Cuadro-de-mando'!$B$4="(Todas)",'Cuadro-de-mando'!$B$4=$A1800),OR('Cuadro-de-mando'!$E$4="(Todas)",'Cuadro-de-mando'!$E$4=$B1800),OR('Cuadro-de-mando'!$H$4="(Todas)",'Cuadro-de-mando'!$H$4=$C1800),OR('Cuadro-de-mando'!$K$4="(Todas)",'Cuadro-de-mando'!$K$4=$E1800),OR('Cuadro-de-mando'!$N$4="(Todos)",'Cuadro-de-mando'!$N$4=$F1800)),1,0))</f>
        <v>1</v>
      </c>
    </row>
    <row r="1801" spans="1:10" x14ac:dyDescent="0.25">
      <c r="A1801" t="str">
        <f>IF(Tienda_1!$A1801="","","Tienda 1")</f>
        <v>Tienda 1</v>
      </c>
      <c r="B1801" t="str">
        <f>IF($A1801="","",Tienda_1!B1801)</f>
        <v>Electrodomésticos</v>
      </c>
      <c r="C1801" t="str">
        <f>IF($A1801="","",Tienda_1!G1801)</f>
        <v>Cali</v>
      </c>
      <c r="D1801" t="str">
        <f>IF($A1801="","",Tienda_1!F1801)</f>
        <v>Felipe Santos</v>
      </c>
      <c r="E1801" t="str">
        <f>IF($A1801="","",Tienda_1!I1801)</f>
        <v>Tarjeta de crédito</v>
      </c>
      <c r="F1801">
        <f>IF($A1801="","",VALUE(RIGHT(Tienda_1!E1801,4)))</f>
        <v>2021</v>
      </c>
      <c r="G1801">
        <f>IF($A1801="","",Tienda_1!C1801)</f>
        <v>1060900</v>
      </c>
      <c r="H1801">
        <f>IF($A1801="","",Tienda_1!D1801)</f>
        <v>54700</v>
      </c>
      <c r="I1801">
        <f>IF($A1801="","",Tienda_1!H1801)</f>
        <v>5</v>
      </c>
      <c r="J1801">
        <f>IF($A1801="",0,IF(AND(OR('Cuadro-de-mando'!$B$4="(Todas)",'Cuadro-de-mando'!$B$4=$A1801),OR('Cuadro-de-mando'!$E$4="(Todas)",'Cuadro-de-mando'!$E$4=$B1801),OR('Cuadro-de-mando'!$H$4="(Todas)",'Cuadro-de-mando'!$H$4=$C1801),OR('Cuadro-de-mando'!$K$4="(Todas)",'Cuadro-de-mando'!$K$4=$E1801),OR('Cuadro-de-mando'!$N$4="(Todos)",'Cuadro-de-mando'!$N$4=$F1801)),1,0))</f>
        <v>1</v>
      </c>
    </row>
    <row r="1802" spans="1:10" x14ac:dyDescent="0.25">
      <c r="A1802" t="str">
        <f>IF(Tienda_1!$A1802="","","Tienda 1")</f>
        <v>Tienda 1</v>
      </c>
      <c r="B1802" t="str">
        <f>IF($A1802="","",Tienda_1!B1802)</f>
        <v>Instrumentos musicales</v>
      </c>
      <c r="C1802" t="str">
        <f>IF($A1802="","",Tienda_1!G1802)</f>
        <v>Bogotá</v>
      </c>
      <c r="D1802" t="str">
        <f>IF($A1802="","",Tienda_1!F1802)</f>
        <v>Maria Alfonso</v>
      </c>
      <c r="E1802" t="str">
        <f>IF($A1802="","",Tienda_1!I1802)</f>
        <v>Nequi</v>
      </c>
      <c r="F1802">
        <f>IF($A1802="","",VALUE(RIGHT(Tienda_1!E1802,4)))</f>
        <v>2020</v>
      </c>
      <c r="G1802">
        <f>IF($A1802="","",Tienda_1!C1802)</f>
        <v>555200</v>
      </c>
      <c r="H1802">
        <f>IF($A1802="","",Tienda_1!D1802)</f>
        <v>29800</v>
      </c>
      <c r="I1802">
        <f>IF($A1802="","",Tienda_1!H1802)</f>
        <v>5</v>
      </c>
      <c r="J1802">
        <f>IF($A1802="",0,IF(AND(OR('Cuadro-de-mando'!$B$4="(Todas)",'Cuadro-de-mando'!$B$4=$A1802),OR('Cuadro-de-mando'!$E$4="(Todas)",'Cuadro-de-mando'!$E$4=$B1802),OR('Cuadro-de-mando'!$H$4="(Todas)",'Cuadro-de-mando'!$H$4=$C1802),OR('Cuadro-de-mando'!$K$4="(Todas)",'Cuadro-de-mando'!$K$4=$E1802),OR('Cuadro-de-mando'!$N$4="(Todos)",'Cuadro-de-mando'!$N$4=$F1802)),1,0))</f>
        <v>1</v>
      </c>
    </row>
    <row r="1803" spans="1:10" x14ac:dyDescent="0.25">
      <c r="A1803" t="str">
        <f>IF(Tienda_1!$A1803="","","Tienda 1")</f>
        <v>Tienda 1</v>
      </c>
      <c r="B1803" t="str">
        <f>IF($A1803="","",Tienda_1!B1803)</f>
        <v>Electrodomésticos</v>
      </c>
      <c r="C1803" t="str">
        <f>IF($A1803="","",Tienda_1!G1803)</f>
        <v>Bogotá</v>
      </c>
      <c r="D1803" t="str">
        <f>IF($A1803="","",Tienda_1!F1803)</f>
        <v>Santiago Silva</v>
      </c>
      <c r="E1803" t="str">
        <f>IF($A1803="","",Tienda_1!I1803)</f>
        <v>Tarjeta de crédito</v>
      </c>
      <c r="F1803">
        <f>IF($A1803="","",VALUE(RIGHT(Tienda_1!E1803,4)))</f>
        <v>2021</v>
      </c>
      <c r="G1803">
        <f>IF($A1803="","",Tienda_1!C1803)</f>
        <v>1384900</v>
      </c>
      <c r="H1803">
        <f>IF($A1803="","",Tienda_1!D1803)</f>
        <v>74400</v>
      </c>
      <c r="I1803">
        <f>IF($A1803="","",Tienda_1!H1803)</f>
        <v>5</v>
      </c>
      <c r="J1803">
        <f>IF($A1803="",0,IF(AND(OR('Cuadro-de-mando'!$B$4="(Todas)",'Cuadro-de-mando'!$B$4=$A1803),OR('Cuadro-de-mando'!$E$4="(Todas)",'Cuadro-de-mando'!$E$4=$B1803),OR('Cuadro-de-mando'!$H$4="(Todas)",'Cuadro-de-mando'!$H$4=$C1803),OR('Cuadro-de-mando'!$K$4="(Todas)",'Cuadro-de-mando'!$K$4=$E1803),OR('Cuadro-de-mando'!$N$4="(Todos)",'Cuadro-de-mando'!$N$4=$F1803)),1,0))</f>
        <v>1</v>
      </c>
    </row>
    <row r="1804" spans="1:10" x14ac:dyDescent="0.25">
      <c r="A1804" t="str">
        <f>IF(Tienda_1!$A1804="","","Tienda 1")</f>
        <v>Tienda 1</v>
      </c>
      <c r="B1804" t="str">
        <f>IF($A1804="","",Tienda_1!B1804)</f>
        <v>Muebles</v>
      </c>
      <c r="C1804" t="str">
        <f>IF($A1804="","",Tienda_1!G1804)</f>
        <v>Bogotá</v>
      </c>
      <c r="D1804" t="str">
        <f>IF($A1804="","",Tienda_1!F1804)</f>
        <v>Felipe Santos</v>
      </c>
      <c r="E1804" t="str">
        <f>IF($A1804="","",Tienda_1!I1804)</f>
        <v>Tarjeta de crédito</v>
      </c>
      <c r="F1804">
        <f>IF($A1804="","",VALUE(RIGHT(Tienda_1!E1804,4)))</f>
        <v>2020</v>
      </c>
      <c r="G1804">
        <f>IF($A1804="","",Tienda_1!C1804)</f>
        <v>686600</v>
      </c>
      <c r="H1804">
        <f>IF($A1804="","",Tienda_1!D1804)</f>
        <v>36800</v>
      </c>
      <c r="I1804">
        <f>IF($A1804="","",Tienda_1!H1804)</f>
        <v>5</v>
      </c>
      <c r="J1804">
        <f>IF($A1804="",0,IF(AND(OR('Cuadro-de-mando'!$B$4="(Todas)",'Cuadro-de-mando'!$B$4=$A1804),OR('Cuadro-de-mando'!$E$4="(Todas)",'Cuadro-de-mando'!$E$4=$B1804),OR('Cuadro-de-mando'!$H$4="(Todas)",'Cuadro-de-mando'!$H$4=$C1804),OR('Cuadro-de-mando'!$K$4="(Todas)",'Cuadro-de-mando'!$K$4=$E1804),OR('Cuadro-de-mando'!$N$4="(Todos)",'Cuadro-de-mando'!$N$4=$F1804)),1,0))</f>
        <v>1</v>
      </c>
    </row>
    <row r="1805" spans="1:10" x14ac:dyDescent="0.25">
      <c r="A1805" t="str">
        <f>IF(Tienda_1!$A1805="","","Tienda 1")</f>
        <v>Tienda 1</v>
      </c>
      <c r="B1805" t="str">
        <f>IF($A1805="","",Tienda_1!B1805)</f>
        <v>Muebles</v>
      </c>
      <c r="C1805" t="str">
        <f>IF($A1805="","",Tienda_1!G1805)</f>
        <v>Soacha</v>
      </c>
      <c r="D1805" t="str">
        <f>IF($A1805="","",Tienda_1!F1805)</f>
        <v>Ángel Rodriguez</v>
      </c>
      <c r="E1805" t="str">
        <f>IF($A1805="","",Tienda_1!I1805)</f>
        <v>Nequi</v>
      </c>
      <c r="F1805">
        <f>IF($A1805="","",VALUE(RIGHT(Tienda_1!E1805,4)))</f>
        <v>2022</v>
      </c>
      <c r="G1805">
        <f>IF($A1805="","",Tienda_1!C1805)</f>
        <v>670900</v>
      </c>
      <c r="H1805">
        <f>IF($A1805="","",Tienda_1!D1805)</f>
        <v>33900</v>
      </c>
      <c r="I1805">
        <f>IF($A1805="","",Tienda_1!H1805)</f>
        <v>5</v>
      </c>
      <c r="J1805">
        <f>IF($A1805="",0,IF(AND(OR('Cuadro-de-mando'!$B$4="(Todas)",'Cuadro-de-mando'!$B$4=$A1805),OR('Cuadro-de-mando'!$E$4="(Todas)",'Cuadro-de-mando'!$E$4=$B1805),OR('Cuadro-de-mando'!$H$4="(Todas)",'Cuadro-de-mando'!$H$4=$C1805),OR('Cuadro-de-mando'!$K$4="(Todas)",'Cuadro-de-mando'!$K$4=$E1805),OR('Cuadro-de-mando'!$N$4="(Todos)",'Cuadro-de-mando'!$N$4=$F1805)),1,0))</f>
        <v>1</v>
      </c>
    </row>
    <row r="1806" spans="1:10" x14ac:dyDescent="0.25">
      <c r="A1806" t="str">
        <f>IF(Tienda_1!$A1806="","","Tienda 1")</f>
        <v>Tienda 1</v>
      </c>
      <c r="B1806" t="str">
        <f>IF($A1806="","",Tienda_1!B1806)</f>
        <v>Artículos para el hogar</v>
      </c>
      <c r="C1806" t="str">
        <f>IF($A1806="","",Tienda_1!G1806)</f>
        <v>Barranquilla</v>
      </c>
      <c r="D1806" t="str">
        <f>IF($A1806="","",Tienda_1!F1806)</f>
        <v>Beatriz Morales</v>
      </c>
      <c r="E1806" t="str">
        <f>IF($A1806="","",Tienda_1!I1806)</f>
        <v>Nequi</v>
      </c>
      <c r="F1806">
        <f>IF($A1806="","",VALUE(RIGHT(Tienda_1!E1806,4)))</f>
        <v>2022</v>
      </c>
      <c r="G1806">
        <f>IF($A1806="","",Tienda_1!C1806)</f>
        <v>48600</v>
      </c>
      <c r="H1806">
        <f>IF($A1806="","",Tienda_1!D1806)</f>
        <v>3000</v>
      </c>
      <c r="I1806">
        <f>IF($A1806="","",Tienda_1!H1806)</f>
        <v>5</v>
      </c>
      <c r="J1806">
        <f>IF($A1806="",0,IF(AND(OR('Cuadro-de-mando'!$B$4="(Todas)",'Cuadro-de-mando'!$B$4=$A1806),OR('Cuadro-de-mando'!$E$4="(Todas)",'Cuadro-de-mando'!$E$4=$B1806),OR('Cuadro-de-mando'!$H$4="(Todas)",'Cuadro-de-mando'!$H$4=$C1806),OR('Cuadro-de-mando'!$K$4="(Todas)",'Cuadro-de-mando'!$K$4=$E1806),OR('Cuadro-de-mando'!$N$4="(Todos)",'Cuadro-de-mando'!$N$4=$F1806)),1,0))</f>
        <v>1</v>
      </c>
    </row>
    <row r="1807" spans="1:10" x14ac:dyDescent="0.25">
      <c r="A1807" t="str">
        <f>IF(Tienda_1!$A1807="","","Tienda 1")</f>
        <v>Tienda 1</v>
      </c>
      <c r="B1807" t="str">
        <f>IF($A1807="","",Tienda_1!B1807)</f>
        <v>Electrodomésticos</v>
      </c>
      <c r="C1807" t="str">
        <f>IF($A1807="","",Tienda_1!G1807)</f>
        <v>Bogotá</v>
      </c>
      <c r="D1807" t="str">
        <f>IF($A1807="","",Tienda_1!F1807)</f>
        <v>Juan Fernandez</v>
      </c>
      <c r="E1807" t="str">
        <f>IF($A1807="","",Tienda_1!I1807)</f>
        <v>Tarjeta de crédito</v>
      </c>
      <c r="F1807">
        <f>IF($A1807="","",VALUE(RIGHT(Tienda_1!E1807,4)))</f>
        <v>2020</v>
      </c>
      <c r="G1807">
        <f>IF($A1807="","",Tienda_1!C1807)</f>
        <v>963300</v>
      </c>
      <c r="H1807">
        <f>IF($A1807="","",Tienda_1!D1807)</f>
        <v>51500</v>
      </c>
      <c r="I1807">
        <f>IF($A1807="","",Tienda_1!H1807)</f>
        <v>5</v>
      </c>
      <c r="J1807">
        <f>IF($A1807="",0,IF(AND(OR('Cuadro-de-mando'!$B$4="(Todas)",'Cuadro-de-mando'!$B$4=$A1807),OR('Cuadro-de-mando'!$E$4="(Todas)",'Cuadro-de-mando'!$E$4=$B1807),OR('Cuadro-de-mando'!$H$4="(Todas)",'Cuadro-de-mando'!$H$4=$C1807),OR('Cuadro-de-mando'!$K$4="(Todas)",'Cuadro-de-mando'!$K$4=$E1807),OR('Cuadro-de-mando'!$N$4="(Todos)",'Cuadro-de-mando'!$N$4=$F1807)),1,0))</f>
        <v>1</v>
      </c>
    </row>
    <row r="1808" spans="1:10" x14ac:dyDescent="0.25">
      <c r="A1808" t="str">
        <f>IF(Tienda_1!$A1808="","","Tienda 1")</f>
        <v>Tienda 1</v>
      </c>
      <c r="B1808" t="str">
        <f>IF($A1808="","",Tienda_1!B1808)</f>
        <v>Deportes y diversión</v>
      </c>
      <c r="C1808" t="str">
        <f>IF($A1808="","",Tienda_1!G1808)</f>
        <v>Cali</v>
      </c>
      <c r="D1808" t="str">
        <f>IF($A1808="","",Tienda_1!F1808)</f>
        <v>Maria Alfonso</v>
      </c>
      <c r="E1808" t="str">
        <f>IF($A1808="","",Tienda_1!I1808)</f>
        <v>Tarjeta de crédito</v>
      </c>
      <c r="F1808">
        <f>IF($A1808="","",VALUE(RIGHT(Tienda_1!E1808,4)))</f>
        <v>2021</v>
      </c>
      <c r="G1808">
        <f>IF($A1808="","",Tienda_1!C1808)</f>
        <v>55000</v>
      </c>
      <c r="H1808">
        <f>IF($A1808="","",Tienda_1!D1808)</f>
        <v>1100</v>
      </c>
      <c r="I1808">
        <f>IF($A1808="","",Tienda_1!H1808)</f>
        <v>5</v>
      </c>
      <c r="J1808">
        <f>IF($A1808="",0,IF(AND(OR('Cuadro-de-mando'!$B$4="(Todas)",'Cuadro-de-mando'!$B$4=$A1808),OR('Cuadro-de-mando'!$E$4="(Todas)",'Cuadro-de-mando'!$E$4=$B1808),OR('Cuadro-de-mando'!$H$4="(Todas)",'Cuadro-de-mando'!$H$4=$C1808),OR('Cuadro-de-mando'!$K$4="(Todas)",'Cuadro-de-mando'!$K$4=$E1808),OR('Cuadro-de-mando'!$N$4="(Todos)",'Cuadro-de-mando'!$N$4=$F1808)),1,0))</f>
        <v>1</v>
      </c>
    </row>
    <row r="1809" spans="1:10" x14ac:dyDescent="0.25">
      <c r="A1809" t="str">
        <f>IF(Tienda_1!$A1809="","","Tienda 1")</f>
        <v>Tienda 1</v>
      </c>
      <c r="B1809" t="str">
        <f>IF($A1809="","",Tienda_1!B1809)</f>
        <v>Muebles</v>
      </c>
      <c r="C1809" t="str">
        <f>IF($A1809="","",Tienda_1!G1809)</f>
        <v>Cali</v>
      </c>
      <c r="D1809" t="str">
        <f>IF($A1809="","",Tienda_1!F1809)</f>
        <v>Izabela de León</v>
      </c>
      <c r="E1809" t="str">
        <f>IF($A1809="","",Tienda_1!I1809)</f>
        <v>Cupón</v>
      </c>
      <c r="F1809">
        <f>IF($A1809="","",VALUE(RIGHT(Tienda_1!E1809,4)))</f>
        <v>2022</v>
      </c>
      <c r="G1809">
        <f>IF($A1809="","",Tienda_1!C1809)</f>
        <v>482900</v>
      </c>
      <c r="H1809">
        <f>IF($A1809="","",Tienda_1!D1809)</f>
        <v>25900</v>
      </c>
      <c r="I1809">
        <f>IF($A1809="","",Tienda_1!H1809)</f>
        <v>1</v>
      </c>
      <c r="J1809">
        <f>IF($A1809="",0,IF(AND(OR('Cuadro-de-mando'!$B$4="(Todas)",'Cuadro-de-mando'!$B$4=$A1809),OR('Cuadro-de-mando'!$E$4="(Todas)",'Cuadro-de-mando'!$E$4=$B1809),OR('Cuadro-de-mando'!$H$4="(Todas)",'Cuadro-de-mando'!$H$4=$C1809),OR('Cuadro-de-mando'!$K$4="(Todas)",'Cuadro-de-mando'!$K$4=$E1809),OR('Cuadro-de-mando'!$N$4="(Todos)",'Cuadro-de-mando'!$N$4=$F1809)),1,0))</f>
        <v>1</v>
      </c>
    </row>
    <row r="1810" spans="1:10" x14ac:dyDescent="0.25">
      <c r="A1810" t="str">
        <f>IF(Tienda_1!$A1810="","","Tienda 1")</f>
        <v>Tienda 1</v>
      </c>
      <c r="B1810" t="str">
        <f>IF($A1810="","",Tienda_1!B1810)</f>
        <v>Juguetes</v>
      </c>
      <c r="C1810" t="str">
        <f>IF($A1810="","",Tienda_1!G1810)</f>
        <v>Bogotá</v>
      </c>
      <c r="D1810" t="str">
        <f>IF($A1810="","",Tienda_1!F1810)</f>
        <v>Camila Rivera</v>
      </c>
      <c r="E1810" t="str">
        <f>IF($A1810="","",Tienda_1!I1810)</f>
        <v>Nequi</v>
      </c>
      <c r="F1810">
        <f>IF($A1810="","",VALUE(RIGHT(Tienda_1!E1810,4)))</f>
        <v>2020</v>
      </c>
      <c r="G1810">
        <f>IF($A1810="","",Tienda_1!C1810)</f>
        <v>258400</v>
      </c>
      <c r="H1810">
        <f>IF($A1810="","",Tienda_1!D1810)</f>
        <v>14800</v>
      </c>
      <c r="I1810">
        <f>IF($A1810="","",Tienda_1!H1810)</f>
        <v>5</v>
      </c>
      <c r="J1810">
        <f>IF($A1810="",0,IF(AND(OR('Cuadro-de-mando'!$B$4="(Todas)",'Cuadro-de-mando'!$B$4=$A1810),OR('Cuadro-de-mando'!$E$4="(Todas)",'Cuadro-de-mando'!$E$4=$B1810),OR('Cuadro-de-mando'!$H$4="(Todas)",'Cuadro-de-mando'!$H$4=$C1810),OR('Cuadro-de-mando'!$K$4="(Todas)",'Cuadro-de-mando'!$K$4=$E1810),OR('Cuadro-de-mando'!$N$4="(Todos)",'Cuadro-de-mando'!$N$4=$F1810)),1,0))</f>
        <v>1</v>
      </c>
    </row>
    <row r="1811" spans="1:10" x14ac:dyDescent="0.25">
      <c r="A1811" t="str">
        <f>IF(Tienda_1!$A1811="","","Tienda 1")</f>
        <v>Tienda 1</v>
      </c>
      <c r="B1811" t="str">
        <f>IF($A1811="","",Tienda_1!B1811)</f>
        <v>Libros</v>
      </c>
      <c r="C1811" t="str">
        <f>IF($A1811="","",Tienda_1!G1811)</f>
        <v>Bogotá</v>
      </c>
      <c r="D1811" t="str">
        <f>IF($A1811="","",Tienda_1!F1811)</f>
        <v>Lucas Olivera</v>
      </c>
      <c r="E1811" t="str">
        <f>IF($A1811="","",Tienda_1!I1811)</f>
        <v>Tarjeta de crédito</v>
      </c>
      <c r="F1811">
        <f>IF($A1811="","",VALUE(RIGHT(Tienda_1!E1811,4)))</f>
        <v>2021</v>
      </c>
      <c r="G1811">
        <f>IF($A1811="","",Tienda_1!C1811)</f>
        <v>65600</v>
      </c>
      <c r="H1811">
        <f>IF($A1811="","",Tienda_1!D1811)</f>
        <v>1700</v>
      </c>
      <c r="I1811">
        <f>IF($A1811="","",Tienda_1!H1811)</f>
        <v>5</v>
      </c>
      <c r="J1811">
        <f>IF($A1811="",0,IF(AND(OR('Cuadro-de-mando'!$B$4="(Todas)",'Cuadro-de-mando'!$B$4=$A1811),OR('Cuadro-de-mando'!$E$4="(Todas)",'Cuadro-de-mando'!$E$4=$B1811),OR('Cuadro-de-mando'!$H$4="(Todas)",'Cuadro-de-mando'!$H$4=$C1811),OR('Cuadro-de-mando'!$K$4="(Todas)",'Cuadro-de-mando'!$K$4=$E1811),OR('Cuadro-de-mando'!$N$4="(Todos)",'Cuadro-de-mando'!$N$4=$F1811)),1,0))</f>
        <v>1</v>
      </c>
    </row>
    <row r="1812" spans="1:10" x14ac:dyDescent="0.25">
      <c r="A1812" t="str">
        <f>IF(Tienda_1!$A1812="","","Tienda 1")</f>
        <v>Tienda 1</v>
      </c>
      <c r="B1812" t="str">
        <f>IF($A1812="","",Tienda_1!B1812)</f>
        <v>Artículos para el hogar</v>
      </c>
      <c r="C1812" t="str">
        <f>IF($A1812="","",Tienda_1!G1812)</f>
        <v>Bogotá</v>
      </c>
      <c r="D1812" t="str">
        <f>IF($A1812="","",Tienda_1!F1812)</f>
        <v>Beatriz Morales</v>
      </c>
      <c r="E1812" t="str">
        <f>IF($A1812="","",Tienda_1!I1812)</f>
        <v>Tarjeta de crédito</v>
      </c>
      <c r="F1812">
        <f>IF($A1812="","",VALUE(RIGHT(Tienda_1!E1812,4)))</f>
        <v>2020</v>
      </c>
      <c r="G1812">
        <f>IF($A1812="","",Tienda_1!C1812)</f>
        <v>146300</v>
      </c>
      <c r="H1812">
        <f>IF($A1812="","",Tienda_1!D1812)</f>
        <v>6000</v>
      </c>
      <c r="I1812">
        <f>IF($A1812="","",Tienda_1!H1812)</f>
        <v>5</v>
      </c>
      <c r="J1812">
        <f>IF($A1812="",0,IF(AND(OR('Cuadro-de-mando'!$B$4="(Todas)",'Cuadro-de-mando'!$B$4=$A1812),OR('Cuadro-de-mando'!$E$4="(Todas)",'Cuadro-de-mando'!$E$4=$B1812),OR('Cuadro-de-mando'!$H$4="(Todas)",'Cuadro-de-mando'!$H$4=$C1812),OR('Cuadro-de-mando'!$K$4="(Todas)",'Cuadro-de-mando'!$K$4=$E1812),OR('Cuadro-de-mando'!$N$4="(Todos)",'Cuadro-de-mando'!$N$4=$F1812)),1,0))</f>
        <v>1</v>
      </c>
    </row>
    <row r="1813" spans="1:10" x14ac:dyDescent="0.25">
      <c r="A1813" t="str">
        <f>IF(Tienda_1!$A1813="","","Tienda 1")</f>
        <v>Tienda 1</v>
      </c>
      <c r="B1813" t="str">
        <f>IF($A1813="","",Tienda_1!B1813)</f>
        <v>Juguetes</v>
      </c>
      <c r="C1813" t="str">
        <f>IF($A1813="","",Tienda_1!G1813)</f>
        <v>Pereira</v>
      </c>
      <c r="D1813" t="str">
        <f>IF($A1813="","",Tienda_1!F1813)</f>
        <v>Lucas Olivera</v>
      </c>
      <c r="E1813" t="str">
        <f>IF($A1813="","",Tienda_1!I1813)</f>
        <v>Tarjeta de crédito</v>
      </c>
      <c r="F1813">
        <f>IF($A1813="","",VALUE(RIGHT(Tienda_1!E1813,4)))</f>
        <v>2021</v>
      </c>
      <c r="G1813">
        <f>IF($A1813="","",Tienda_1!C1813)</f>
        <v>17800</v>
      </c>
      <c r="H1813">
        <f>IF($A1813="","",Tienda_1!D1813)</f>
        <v>0</v>
      </c>
      <c r="I1813">
        <f>IF($A1813="","",Tienda_1!H1813)</f>
        <v>5</v>
      </c>
      <c r="J1813">
        <f>IF($A1813="",0,IF(AND(OR('Cuadro-de-mando'!$B$4="(Todas)",'Cuadro-de-mando'!$B$4=$A1813),OR('Cuadro-de-mando'!$E$4="(Todas)",'Cuadro-de-mando'!$E$4=$B1813),OR('Cuadro-de-mando'!$H$4="(Todas)",'Cuadro-de-mando'!$H$4=$C1813),OR('Cuadro-de-mando'!$K$4="(Todas)",'Cuadro-de-mando'!$K$4=$E1813),OR('Cuadro-de-mando'!$N$4="(Todos)",'Cuadro-de-mando'!$N$4=$F1813)),1,0))</f>
        <v>1</v>
      </c>
    </row>
    <row r="1814" spans="1:10" x14ac:dyDescent="0.25">
      <c r="A1814" t="str">
        <f>IF(Tienda_1!$A1814="","","Tienda 1")</f>
        <v>Tienda 1</v>
      </c>
      <c r="B1814" t="str">
        <f>IF($A1814="","",Tienda_1!B1814)</f>
        <v>Juguetes</v>
      </c>
      <c r="C1814" t="str">
        <f>IF($A1814="","",Tienda_1!G1814)</f>
        <v>Medellín</v>
      </c>
      <c r="D1814" t="str">
        <f>IF($A1814="","",Tienda_1!F1814)</f>
        <v>Juan Fernandez</v>
      </c>
      <c r="E1814" t="str">
        <f>IF($A1814="","",Tienda_1!I1814)</f>
        <v>Tarjeta de crédito</v>
      </c>
      <c r="F1814">
        <f>IF($A1814="","",VALUE(RIGHT(Tienda_1!E1814,4)))</f>
        <v>2020</v>
      </c>
      <c r="G1814">
        <f>IF($A1814="","",Tienda_1!C1814)</f>
        <v>20700</v>
      </c>
      <c r="H1814">
        <f>IF($A1814="","",Tienda_1!D1814)</f>
        <v>5900</v>
      </c>
      <c r="I1814">
        <f>IF($A1814="","",Tienda_1!H1814)</f>
        <v>5</v>
      </c>
      <c r="J1814">
        <f>IF($A1814="",0,IF(AND(OR('Cuadro-de-mando'!$B$4="(Todas)",'Cuadro-de-mando'!$B$4=$A1814),OR('Cuadro-de-mando'!$E$4="(Todas)",'Cuadro-de-mando'!$E$4=$B1814),OR('Cuadro-de-mando'!$H$4="(Todas)",'Cuadro-de-mando'!$H$4=$C1814),OR('Cuadro-de-mando'!$K$4="(Todas)",'Cuadro-de-mando'!$K$4=$E1814),OR('Cuadro-de-mando'!$N$4="(Todos)",'Cuadro-de-mando'!$N$4=$F1814)),1,0))</f>
        <v>1</v>
      </c>
    </row>
    <row r="1815" spans="1:10" x14ac:dyDescent="0.25">
      <c r="A1815" t="str">
        <f>IF(Tienda_1!$A1815="","","Tienda 1")</f>
        <v>Tienda 1</v>
      </c>
      <c r="B1815" t="str">
        <f>IF($A1815="","",Tienda_1!B1815)</f>
        <v>Juguetes</v>
      </c>
      <c r="C1815" t="str">
        <f>IF($A1815="","",Tienda_1!G1815)</f>
        <v>Medellín</v>
      </c>
      <c r="D1815" t="str">
        <f>IF($A1815="","",Tienda_1!F1815)</f>
        <v>Pedro Gomez</v>
      </c>
      <c r="E1815" t="str">
        <f>IF($A1815="","",Tienda_1!I1815)</f>
        <v>Tarjeta de crédito</v>
      </c>
      <c r="F1815">
        <f>IF($A1815="","",VALUE(RIGHT(Tienda_1!E1815,4)))</f>
        <v>2021</v>
      </c>
      <c r="G1815">
        <f>IF($A1815="","",Tienda_1!C1815)</f>
        <v>46700</v>
      </c>
      <c r="H1815">
        <f>IF($A1815="","",Tienda_1!D1815)</f>
        <v>0</v>
      </c>
      <c r="I1815">
        <f>IF($A1815="","",Tienda_1!H1815)</f>
        <v>2</v>
      </c>
      <c r="J1815">
        <f>IF($A1815="",0,IF(AND(OR('Cuadro-de-mando'!$B$4="(Todas)",'Cuadro-de-mando'!$B$4=$A1815),OR('Cuadro-de-mando'!$E$4="(Todas)",'Cuadro-de-mando'!$E$4=$B1815),OR('Cuadro-de-mando'!$H$4="(Todas)",'Cuadro-de-mando'!$H$4=$C1815),OR('Cuadro-de-mando'!$K$4="(Todas)",'Cuadro-de-mando'!$K$4=$E1815),OR('Cuadro-de-mando'!$N$4="(Todos)",'Cuadro-de-mando'!$N$4=$F1815)),1,0))</f>
        <v>1</v>
      </c>
    </row>
    <row r="1816" spans="1:10" x14ac:dyDescent="0.25">
      <c r="A1816" t="str">
        <f>IF(Tienda_1!$A1816="","","Tienda 1")</f>
        <v>Tienda 1</v>
      </c>
      <c r="B1816" t="str">
        <f>IF($A1816="","",Tienda_1!B1816)</f>
        <v>Muebles</v>
      </c>
      <c r="C1816" t="str">
        <f>IF($A1816="","",Tienda_1!G1816)</f>
        <v>Bogotá</v>
      </c>
      <c r="D1816" t="str">
        <f>IF($A1816="","",Tienda_1!F1816)</f>
        <v>Lucas Olivera</v>
      </c>
      <c r="E1816" t="str">
        <f>IF($A1816="","",Tienda_1!I1816)</f>
        <v>Tarjeta de crédito</v>
      </c>
      <c r="F1816">
        <f>IF($A1816="","",VALUE(RIGHT(Tienda_1!E1816,4)))</f>
        <v>2020</v>
      </c>
      <c r="G1816">
        <f>IF($A1816="","",Tienda_1!C1816)</f>
        <v>485100</v>
      </c>
      <c r="H1816">
        <f>IF($A1816="","",Tienda_1!D1816)</f>
        <v>24000</v>
      </c>
      <c r="I1816">
        <f>IF($A1816="","",Tienda_1!H1816)</f>
        <v>1</v>
      </c>
      <c r="J1816">
        <f>IF($A1816="",0,IF(AND(OR('Cuadro-de-mando'!$B$4="(Todas)",'Cuadro-de-mando'!$B$4=$A1816),OR('Cuadro-de-mando'!$E$4="(Todas)",'Cuadro-de-mando'!$E$4=$B1816),OR('Cuadro-de-mando'!$H$4="(Todas)",'Cuadro-de-mando'!$H$4=$C1816),OR('Cuadro-de-mando'!$K$4="(Todas)",'Cuadro-de-mando'!$K$4=$E1816),OR('Cuadro-de-mando'!$N$4="(Todos)",'Cuadro-de-mando'!$N$4=$F1816)),1,0))</f>
        <v>1</v>
      </c>
    </row>
    <row r="1817" spans="1:10" x14ac:dyDescent="0.25">
      <c r="A1817" t="str">
        <f>IF(Tienda_1!$A1817="","","Tienda 1")</f>
        <v>Tienda 1</v>
      </c>
      <c r="B1817" t="str">
        <f>IF($A1817="","",Tienda_1!B1817)</f>
        <v>Electrónicos</v>
      </c>
      <c r="C1817" t="str">
        <f>IF($A1817="","",Tienda_1!G1817)</f>
        <v>Bogotá</v>
      </c>
      <c r="D1817" t="str">
        <f>IF($A1817="","",Tienda_1!F1817)</f>
        <v>Juan Fernandez</v>
      </c>
      <c r="E1817" t="str">
        <f>IF($A1817="","",Tienda_1!I1817)</f>
        <v>Tarjeta de crédito</v>
      </c>
      <c r="F1817">
        <f>IF($A1817="","",VALUE(RIGHT(Tienda_1!E1817,4)))</f>
        <v>2020</v>
      </c>
      <c r="G1817">
        <f>IF($A1817="","",Tienda_1!C1817)</f>
        <v>2966100</v>
      </c>
      <c r="H1817">
        <f>IF($A1817="","",Tienda_1!D1817)</f>
        <v>156100</v>
      </c>
      <c r="I1817">
        <f>IF($A1817="","",Tienda_1!H1817)</f>
        <v>2</v>
      </c>
      <c r="J1817">
        <f>IF($A1817="",0,IF(AND(OR('Cuadro-de-mando'!$B$4="(Todas)",'Cuadro-de-mando'!$B$4=$A1817),OR('Cuadro-de-mando'!$E$4="(Todas)",'Cuadro-de-mando'!$E$4=$B1817),OR('Cuadro-de-mando'!$H$4="(Todas)",'Cuadro-de-mando'!$H$4=$C1817),OR('Cuadro-de-mando'!$K$4="(Todas)",'Cuadro-de-mando'!$K$4=$E1817),OR('Cuadro-de-mando'!$N$4="(Todos)",'Cuadro-de-mando'!$N$4=$F1817)),1,0))</f>
        <v>1</v>
      </c>
    </row>
    <row r="1818" spans="1:10" x14ac:dyDescent="0.25">
      <c r="A1818" t="str">
        <f>IF(Tienda_1!$A1818="","","Tienda 1")</f>
        <v>Tienda 1</v>
      </c>
      <c r="B1818" t="str">
        <f>IF($A1818="","",Tienda_1!B1818)</f>
        <v>Libros</v>
      </c>
      <c r="C1818" t="str">
        <f>IF($A1818="","",Tienda_1!G1818)</f>
        <v>Bogotá</v>
      </c>
      <c r="D1818" t="str">
        <f>IF($A1818="","",Tienda_1!F1818)</f>
        <v>Rafael Acosta</v>
      </c>
      <c r="E1818" t="str">
        <f>IF($A1818="","",Tienda_1!I1818)</f>
        <v>Tarjeta de crédito</v>
      </c>
      <c r="F1818">
        <f>IF($A1818="","",VALUE(RIGHT(Tienda_1!E1818,4)))</f>
        <v>2023</v>
      </c>
      <c r="G1818">
        <f>IF($A1818="","",Tienda_1!C1818)</f>
        <v>30200</v>
      </c>
      <c r="H1818">
        <f>IF($A1818="","",Tienda_1!D1818)</f>
        <v>0</v>
      </c>
      <c r="I1818">
        <f>IF($A1818="","",Tienda_1!H1818)</f>
        <v>5</v>
      </c>
      <c r="J1818">
        <f>IF($A1818="",0,IF(AND(OR('Cuadro-de-mando'!$B$4="(Todas)",'Cuadro-de-mando'!$B$4=$A1818),OR('Cuadro-de-mando'!$E$4="(Todas)",'Cuadro-de-mando'!$E$4=$B1818),OR('Cuadro-de-mando'!$H$4="(Todas)",'Cuadro-de-mando'!$H$4=$C1818),OR('Cuadro-de-mando'!$K$4="(Todas)",'Cuadro-de-mando'!$K$4=$E1818),OR('Cuadro-de-mando'!$N$4="(Todos)",'Cuadro-de-mando'!$N$4=$F1818)),1,0))</f>
        <v>1</v>
      </c>
    </row>
    <row r="1819" spans="1:10" x14ac:dyDescent="0.25">
      <c r="A1819" t="str">
        <f>IF(Tienda_1!$A1819="","","Tienda 1")</f>
        <v>Tienda 1</v>
      </c>
      <c r="B1819" t="str">
        <f>IF($A1819="","",Tienda_1!B1819)</f>
        <v>Juguetes</v>
      </c>
      <c r="C1819" t="str">
        <f>IF($A1819="","",Tienda_1!G1819)</f>
        <v>Bogotá</v>
      </c>
      <c r="D1819" t="str">
        <f>IF($A1819="","",Tienda_1!F1819)</f>
        <v>Mariana Herrera</v>
      </c>
      <c r="E1819" t="str">
        <f>IF($A1819="","",Tienda_1!I1819)</f>
        <v>Nequi</v>
      </c>
      <c r="F1819">
        <f>IF($A1819="","",VALUE(RIGHT(Tienda_1!E1819,4)))</f>
        <v>2021</v>
      </c>
      <c r="G1819">
        <f>IF($A1819="","",Tienda_1!C1819)</f>
        <v>37400</v>
      </c>
      <c r="H1819">
        <f>IF($A1819="","",Tienda_1!D1819)</f>
        <v>4400</v>
      </c>
      <c r="I1819">
        <f>IF($A1819="","",Tienda_1!H1819)</f>
        <v>5</v>
      </c>
      <c r="J1819">
        <f>IF($A1819="",0,IF(AND(OR('Cuadro-de-mando'!$B$4="(Todas)",'Cuadro-de-mando'!$B$4=$A1819),OR('Cuadro-de-mando'!$E$4="(Todas)",'Cuadro-de-mando'!$E$4=$B1819),OR('Cuadro-de-mando'!$H$4="(Todas)",'Cuadro-de-mando'!$H$4=$C1819),OR('Cuadro-de-mando'!$K$4="(Todas)",'Cuadro-de-mando'!$K$4=$E1819),OR('Cuadro-de-mando'!$N$4="(Todos)",'Cuadro-de-mando'!$N$4=$F1819)),1,0))</f>
        <v>1</v>
      </c>
    </row>
    <row r="1820" spans="1:10" x14ac:dyDescent="0.25">
      <c r="A1820" t="str">
        <f>IF(Tienda_1!$A1820="","","Tienda 1")</f>
        <v>Tienda 1</v>
      </c>
      <c r="B1820" t="str">
        <f>IF($A1820="","",Tienda_1!B1820)</f>
        <v>Juguetes</v>
      </c>
      <c r="C1820" t="str">
        <f>IF($A1820="","",Tienda_1!G1820)</f>
        <v>Bogotá</v>
      </c>
      <c r="D1820" t="str">
        <f>IF($A1820="","",Tienda_1!F1820)</f>
        <v>Beatriz Morales</v>
      </c>
      <c r="E1820" t="str">
        <f>IF($A1820="","",Tienda_1!I1820)</f>
        <v>Tarjeta de crédito</v>
      </c>
      <c r="F1820">
        <f>IF($A1820="","",VALUE(RIGHT(Tienda_1!E1820,4)))</f>
        <v>2020</v>
      </c>
      <c r="G1820">
        <f>IF($A1820="","",Tienda_1!C1820)</f>
        <v>22100</v>
      </c>
      <c r="H1820">
        <f>IF($A1820="","",Tienda_1!D1820)</f>
        <v>1800</v>
      </c>
      <c r="I1820">
        <f>IF($A1820="","",Tienda_1!H1820)</f>
        <v>1</v>
      </c>
      <c r="J1820">
        <f>IF($A1820="",0,IF(AND(OR('Cuadro-de-mando'!$B$4="(Todas)",'Cuadro-de-mando'!$B$4=$A1820),OR('Cuadro-de-mando'!$E$4="(Todas)",'Cuadro-de-mando'!$E$4=$B1820),OR('Cuadro-de-mando'!$H$4="(Todas)",'Cuadro-de-mando'!$H$4=$C1820),OR('Cuadro-de-mando'!$K$4="(Todas)",'Cuadro-de-mando'!$K$4=$E1820),OR('Cuadro-de-mando'!$N$4="(Todos)",'Cuadro-de-mando'!$N$4=$F1820)),1,0))</f>
        <v>1</v>
      </c>
    </row>
    <row r="1821" spans="1:10" x14ac:dyDescent="0.25">
      <c r="A1821" t="str">
        <f>IF(Tienda_1!$A1821="","","Tienda 1")</f>
        <v>Tienda 1</v>
      </c>
      <c r="B1821" t="str">
        <f>IF($A1821="","",Tienda_1!B1821)</f>
        <v>Instrumentos musicales</v>
      </c>
      <c r="C1821" t="str">
        <f>IF($A1821="","",Tienda_1!G1821)</f>
        <v>Pereira</v>
      </c>
      <c r="D1821" t="str">
        <f>IF($A1821="","",Tienda_1!F1821)</f>
        <v>Maria Alfonso</v>
      </c>
      <c r="E1821" t="str">
        <f>IF($A1821="","",Tienda_1!I1821)</f>
        <v>Tarjeta de crédito</v>
      </c>
      <c r="F1821">
        <f>IF($A1821="","",VALUE(RIGHT(Tienda_1!E1821,4)))</f>
        <v>2022</v>
      </c>
      <c r="G1821">
        <f>IF($A1821="","",Tienda_1!C1821)</f>
        <v>1002300</v>
      </c>
      <c r="H1821">
        <f>IF($A1821="","",Tienda_1!D1821)</f>
        <v>51600</v>
      </c>
      <c r="I1821">
        <f>IF($A1821="","",Tienda_1!H1821)</f>
        <v>5</v>
      </c>
      <c r="J1821">
        <f>IF($A1821="",0,IF(AND(OR('Cuadro-de-mando'!$B$4="(Todas)",'Cuadro-de-mando'!$B$4=$A1821),OR('Cuadro-de-mando'!$E$4="(Todas)",'Cuadro-de-mando'!$E$4=$B1821),OR('Cuadro-de-mando'!$H$4="(Todas)",'Cuadro-de-mando'!$H$4=$C1821),OR('Cuadro-de-mando'!$K$4="(Todas)",'Cuadro-de-mando'!$K$4=$E1821),OR('Cuadro-de-mando'!$N$4="(Todos)",'Cuadro-de-mando'!$N$4=$F1821)),1,0))</f>
        <v>1</v>
      </c>
    </row>
    <row r="1822" spans="1:10" x14ac:dyDescent="0.25">
      <c r="A1822" t="str">
        <f>IF(Tienda_1!$A1822="","","Tienda 1")</f>
        <v>Tienda 1</v>
      </c>
      <c r="B1822" t="str">
        <f>IF($A1822="","",Tienda_1!B1822)</f>
        <v>Libros</v>
      </c>
      <c r="C1822" t="str">
        <f>IF($A1822="","",Tienda_1!G1822)</f>
        <v>Bucaramanga</v>
      </c>
      <c r="D1822" t="str">
        <f>IF($A1822="","",Tienda_1!F1822)</f>
        <v>Mariana Herrera</v>
      </c>
      <c r="E1822" t="str">
        <f>IF($A1822="","",Tienda_1!I1822)</f>
        <v>Tarjeta de crédito</v>
      </c>
      <c r="F1822">
        <f>IF($A1822="","",VALUE(RIGHT(Tienda_1!E1822,4)))</f>
        <v>2021</v>
      </c>
      <c r="G1822">
        <f>IF($A1822="","",Tienda_1!C1822)</f>
        <v>68600</v>
      </c>
      <c r="H1822">
        <f>IF($A1822="","",Tienda_1!D1822)</f>
        <v>8300</v>
      </c>
      <c r="I1822">
        <f>IF($A1822="","",Tienda_1!H1822)</f>
        <v>5</v>
      </c>
      <c r="J1822">
        <f>IF($A1822="",0,IF(AND(OR('Cuadro-de-mando'!$B$4="(Todas)",'Cuadro-de-mando'!$B$4=$A1822),OR('Cuadro-de-mando'!$E$4="(Todas)",'Cuadro-de-mando'!$E$4=$B1822),OR('Cuadro-de-mando'!$H$4="(Todas)",'Cuadro-de-mando'!$H$4=$C1822),OR('Cuadro-de-mando'!$K$4="(Todas)",'Cuadro-de-mando'!$K$4=$E1822),OR('Cuadro-de-mando'!$N$4="(Todos)",'Cuadro-de-mando'!$N$4=$F1822)),1,0))</f>
        <v>1</v>
      </c>
    </row>
    <row r="1823" spans="1:10" x14ac:dyDescent="0.25">
      <c r="A1823" t="str">
        <f>IF(Tienda_1!$A1823="","","Tienda 1")</f>
        <v>Tienda 1</v>
      </c>
      <c r="B1823" t="str">
        <f>IF($A1823="","",Tienda_1!B1823)</f>
        <v>Muebles</v>
      </c>
      <c r="C1823" t="str">
        <f>IF($A1823="","",Tienda_1!G1823)</f>
        <v>Bogotá</v>
      </c>
      <c r="D1823" t="str">
        <f>IF($A1823="","",Tienda_1!F1823)</f>
        <v>Juan Fernandez</v>
      </c>
      <c r="E1823" t="str">
        <f>IF($A1823="","",Tienda_1!I1823)</f>
        <v>Nequi</v>
      </c>
      <c r="F1823">
        <f>IF($A1823="","",VALUE(RIGHT(Tienda_1!E1823,4)))</f>
        <v>2021</v>
      </c>
      <c r="G1823">
        <f>IF($A1823="","",Tienda_1!C1823)</f>
        <v>230200</v>
      </c>
      <c r="H1823">
        <f>IF($A1823="","",Tienda_1!D1823)</f>
        <v>12900</v>
      </c>
      <c r="I1823">
        <f>IF($A1823="","",Tienda_1!H1823)</f>
        <v>4</v>
      </c>
      <c r="J1823">
        <f>IF($A1823="",0,IF(AND(OR('Cuadro-de-mando'!$B$4="(Todas)",'Cuadro-de-mando'!$B$4=$A1823),OR('Cuadro-de-mando'!$E$4="(Todas)",'Cuadro-de-mando'!$E$4=$B1823),OR('Cuadro-de-mando'!$H$4="(Todas)",'Cuadro-de-mando'!$H$4=$C1823),OR('Cuadro-de-mando'!$K$4="(Todas)",'Cuadro-de-mando'!$K$4=$E1823),OR('Cuadro-de-mando'!$N$4="(Todos)",'Cuadro-de-mando'!$N$4=$F1823)),1,0))</f>
        <v>1</v>
      </c>
    </row>
    <row r="1824" spans="1:10" x14ac:dyDescent="0.25">
      <c r="A1824" t="str">
        <f>IF(Tienda_1!$A1824="","","Tienda 1")</f>
        <v>Tienda 1</v>
      </c>
      <c r="B1824" t="str">
        <f>IF($A1824="","",Tienda_1!B1824)</f>
        <v>Electrónicos</v>
      </c>
      <c r="C1824" t="str">
        <f>IF($A1824="","",Tienda_1!G1824)</f>
        <v>Medellín</v>
      </c>
      <c r="D1824" t="str">
        <f>IF($A1824="","",Tienda_1!F1824)</f>
        <v>Izabela de León</v>
      </c>
      <c r="E1824" t="str">
        <f>IF($A1824="","",Tienda_1!I1824)</f>
        <v>Tarjeta de crédito</v>
      </c>
      <c r="F1824">
        <f>IF($A1824="","",VALUE(RIGHT(Tienda_1!E1824,4)))</f>
        <v>2022</v>
      </c>
      <c r="G1824">
        <f>IF($A1824="","",Tienda_1!C1824)</f>
        <v>285700</v>
      </c>
      <c r="H1824">
        <f>IF($A1824="","",Tienda_1!D1824)</f>
        <v>15600</v>
      </c>
      <c r="I1824">
        <f>IF($A1824="","",Tienda_1!H1824)</f>
        <v>4</v>
      </c>
      <c r="J1824">
        <f>IF($A1824="",0,IF(AND(OR('Cuadro-de-mando'!$B$4="(Todas)",'Cuadro-de-mando'!$B$4=$A1824),OR('Cuadro-de-mando'!$E$4="(Todas)",'Cuadro-de-mando'!$E$4=$B1824),OR('Cuadro-de-mando'!$H$4="(Todas)",'Cuadro-de-mando'!$H$4=$C1824),OR('Cuadro-de-mando'!$K$4="(Todas)",'Cuadro-de-mando'!$K$4=$E1824),OR('Cuadro-de-mando'!$N$4="(Todos)",'Cuadro-de-mando'!$N$4=$F1824)),1,0))</f>
        <v>1</v>
      </c>
    </row>
    <row r="1825" spans="1:10" x14ac:dyDescent="0.25">
      <c r="A1825" t="str">
        <f>IF(Tienda_1!$A1825="","","Tienda 1")</f>
        <v>Tienda 1</v>
      </c>
      <c r="B1825" t="str">
        <f>IF($A1825="","",Tienda_1!B1825)</f>
        <v>Muebles</v>
      </c>
      <c r="C1825" t="str">
        <f>IF($A1825="","",Tienda_1!G1825)</f>
        <v>Medellín</v>
      </c>
      <c r="D1825" t="str">
        <f>IF($A1825="","",Tienda_1!F1825)</f>
        <v>Lucas Olivera</v>
      </c>
      <c r="E1825" t="str">
        <f>IF($A1825="","",Tienda_1!I1825)</f>
        <v>Tarjeta de crédito</v>
      </c>
      <c r="F1825">
        <f>IF($A1825="","",VALUE(RIGHT(Tienda_1!E1825,4)))</f>
        <v>2020</v>
      </c>
      <c r="G1825">
        <f>IF($A1825="","",Tienda_1!C1825)</f>
        <v>509400</v>
      </c>
      <c r="H1825">
        <f>IF($A1825="","",Tienda_1!D1825)</f>
        <v>25300</v>
      </c>
      <c r="I1825">
        <f>IF($A1825="","",Tienda_1!H1825)</f>
        <v>1</v>
      </c>
      <c r="J1825">
        <f>IF($A1825="",0,IF(AND(OR('Cuadro-de-mando'!$B$4="(Todas)",'Cuadro-de-mando'!$B$4=$A1825),OR('Cuadro-de-mando'!$E$4="(Todas)",'Cuadro-de-mando'!$E$4=$B1825),OR('Cuadro-de-mando'!$H$4="(Todas)",'Cuadro-de-mando'!$H$4=$C1825),OR('Cuadro-de-mando'!$K$4="(Todas)",'Cuadro-de-mando'!$K$4=$E1825),OR('Cuadro-de-mando'!$N$4="(Todos)",'Cuadro-de-mando'!$N$4=$F1825)),1,0))</f>
        <v>1</v>
      </c>
    </row>
    <row r="1826" spans="1:10" x14ac:dyDescent="0.25">
      <c r="A1826" t="str">
        <f>IF(Tienda_1!$A1826="","","Tienda 1")</f>
        <v>Tienda 1</v>
      </c>
      <c r="B1826" t="str">
        <f>IF($A1826="","",Tienda_1!B1826)</f>
        <v>Deportes y diversión</v>
      </c>
      <c r="C1826" t="str">
        <f>IF($A1826="","",Tienda_1!G1826)</f>
        <v>Bogotá</v>
      </c>
      <c r="D1826" t="str">
        <f>IF($A1826="","",Tienda_1!F1826)</f>
        <v>Juan Fernandez</v>
      </c>
      <c r="E1826" t="str">
        <f>IF($A1826="","",Tienda_1!I1826)</f>
        <v>Nequi</v>
      </c>
      <c r="F1826">
        <f>IF($A1826="","",VALUE(RIGHT(Tienda_1!E1826,4)))</f>
        <v>2021</v>
      </c>
      <c r="G1826">
        <f>IF($A1826="","",Tienda_1!C1826)</f>
        <v>57400</v>
      </c>
      <c r="H1826">
        <f>IF($A1826="","",Tienda_1!D1826)</f>
        <v>3300</v>
      </c>
      <c r="I1826">
        <f>IF($A1826="","",Tienda_1!H1826)</f>
        <v>5</v>
      </c>
      <c r="J1826">
        <f>IF($A1826="",0,IF(AND(OR('Cuadro-de-mando'!$B$4="(Todas)",'Cuadro-de-mando'!$B$4=$A1826),OR('Cuadro-de-mando'!$E$4="(Todas)",'Cuadro-de-mando'!$E$4=$B1826),OR('Cuadro-de-mando'!$H$4="(Todas)",'Cuadro-de-mando'!$H$4=$C1826),OR('Cuadro-de-mando'!$K$4="(Todas)",'Cuadro-de-mando'!$K$4=$E1826),OR('Cuadro-de-mando'!$N$4="(Todos)",'Cuadro-de-mando'!$N$4=$F1826)),1,0))</f>
        <v>1</v>
      </c>
    </row>
    <row r="1827" spans="1:10" x14ac:dyDescent="0.25">
      <c r="A1827" t="str">
        <f>IF(Tienda_1!$A1827="","","Tienda 1")</f>
        <v>Tienda 1</v>
      </c>
      <c r="B1827" t="str">
        <f>IF($A1827="","",Tienda_1!B1827)</f>
        <v>Muebles</v>
      </c>
      <c r="C1827" t="str">
        <f>IF($A1827="","",Tienda_1!G1827)</f>
        <v>Bogotá</v>
      </c>
      <c r="D1827" t="str">
        <f>IF($A1827="","",Tienda_1!F1827)</f>
        <v>Pedro Gomez</v>
      </c>
      <c r="E1827" t="str">
        <f>IF($A1827="","",Tienda_1!I1827)</f>
        <v>Tarjeta de crédito</v>
      </c>
      <c r="F1827">
        <f>IF($A1827="","",VALUE(RIGHT(Tienda_1!E1827,4)))</f>
        <v>2022</v>
      </c>
      <c r="G1827">
        <f>IF($A1827="","",Tienda_1!C1827)</f>
        <v>702500</v>
      </c>
      <c r="H1827">
        <f>IF($A1827="","",Tienda_1!D1827)</f>
        <v>37900</v>
      </c>
      <c r="I1827">
        <f>IF($A1827="","",Tienda_1!H1827)</f>
        <v>5</v>
      </c>
      <c r="J1827">
        <f>IF($A1827="",0,IF(AND(OR('Cuadro-de-mando'!$B$4="(Todas)",'Cuadro-de-mando'!$B$4=$A1827),OR('Cuadro-de-mando'!$E$4="(Todas)",'Cuadro-de-mando'!$E$4=$B1827),OR('Cuadro-de-mando'!$H$4="(Todas)",'Cuadro-de-mando'!$H$4=$C1827),OR('Cuadro-de-mando'!$K$4="(Todas)",'Cuadro-de-mando'!$K$4=$E1827),OR('Cuadro-de-mando'!$N$4="(Todos)",'Cuadro-de-mando'!$N$4=$F1827)),1,0))</f>
        <v>1</v>
      </c>
    </row>
    <row r="1828" spans="1:10" x14ac:dyDescent="0.25">
      <c r="A1828" t="str">
        <f>IF(Tienda_1!$A1828="","","Tienda 1")</f>
        <v>Tienda 1</v>
      </c>
      <c r="B1828" t="str">
        <f>IF($A1828="","",Tienda_1!B1828)</f>
        <v>Juguetes</v>
      </c>
      <c r="C1828" t="str">
        <f>IF($A1828="","",Tienda_1!G1828)</f>
        <v>Pereira</v>
      </c>
      <c r="D1828" t="str">
        <f>IF($A1828="","",Tienda_1!F1828)</f>
        <v>Izabela de León</v>
      </c>
      <c r="E1828" t="str">
        <f>IF($A1828="","",Tienda_1!I1828)</f>
        <v>Tarjeta de crédito</v>
      </c>
      <c r="F1828">
        <f>IF($A1828="","",VALUE(RIGHT(Tienda_1!E1828,4)))</f>
        <v>2021</v>
      </c>
      <c r="G1828">
        <f>IF($A1828="","",Tienda_1!C1828)</f>
        <v>63600</v>
      </c>
      <c r="H1828">
        <f>IF($A1828="","",Tienda_1!D1828)</f>
        <v>3800</v>
      </c>
      <c r="I1828">
        <f>IF($A1828="","",Tienda_1!H1828)</f>
        <v>5</v>
      </c>
      <c r="J1828">
        <f>IF($A1828="",0,IF(AND(OR('Cuadro-de-mando'!$B$4="(Todas)",'Cuadro-de-mando'!$B$4=$A1828),OR('Cuadro-de-mando'!$E$4="(Todas)",'Cuadro-de-mando'!$E$4=$B1828),OR('Cuadro-de-mando'!$H$4="(Todas)",'Cuadro-de-mando'!$H$4=$C1828),OR('Cuadro-de-mando'!$K$4="(Todas)",'Cuadro-de-mando'!$K$4=$E1828),OR('Cuadro-de-mando'!$N$4="(Todos)",'Cuadro-de-mando'!$N$4=$F1828)),1,0))</f>
        <v>1</v>
      </c>
    </row>
    <row r="1829" spans="1:10" x14ac:dyDescent="0.25">
      <c r="A1829" t="str">
        <f>IF(Tienda_1!$A1829="","","Tienda 1")</f>
        <v>Tienda 1</v>
      </c>
      <c r="B1829" t="str">
        <f>IF($A1829="","",Tienda_1!B1829)</f>
        <v>Muebles</v>
      </c>
      <c r="C1829" t="str">
        <f>IF($A1829="","",Tienda_1!G1829)</f>
        <v>Barranquilla</v>
      </c>
      <c r="D1829" t="str">
        <f>IF($A1829="","",Tienda_1!F1829)</f>
        <v>Ángel Rodriguez</v>
      </c>
      <c r="E1829" t="str">
        <f>IF($A1829="","",Tienda_1!I1829)</f>
        <v>Tarjeta de crédito</v>
      </c>
      <c r="F1829">
        <f>IF($A1829="","",VALUE(RIGHT(Tienda_1!E1829,4)))</f>
        <v>2020</v>
      </c>
      <c r="G1829">
        <f>IF($A1829="","",Tienda_1!C1829)</f>
        <v>695500</v>
      </c>
      <c r="H1829">
        <f>IF($A1829="","",Tienda_1!D1829)</f>
        <v>37200</v>
      </c>
      <c r="I1829">
        <f>IF($A1829="","",Tienda_1!H1829)</f>
        <v>4</v>
      </c>
      <c r="J1829">
        <f>IF($A1829="",0,IF(AND(OR('Cuadro-de-mando'!$B$4="(Todas)",'Cuadro-de-mando'!$B$4=$A1829),OR('Cuadro-de-mando'!$E$4="(Todas)",'Cuadro-de-mando'!$E$4=$B1829),OR('Cuadro-de-mando'!$H$4="(Todas)",'Cuadro-de-mando'!$H$4=$C1829),OR('Cuadro-de-mando'!$K$4="(Todas)",'Cuadro-de-mando'!$K$4=$E1829),OR('Cuadro-de-mando'!$N$4="(Todos)",'Cuadro-de-mando'!$N$4=$F1829)),1,0))</f>
        <v>1</v>
      </c>
    </row>
    <row r="1830" spans="1:10" x14ac:dyDescent="0.25">
      <c r="A1830" t="str">
        <f>IF(Tienda_1!$A1830="","","Tienda 1")</f>
        <v>Tienda 1</v>
      </c>
      <c r="B1830" t="str">
        <f>IF($A1830="","",Tienda_1!B1830)</f>
        <v>Muebles</v>
      </c>
      <c r="C1830" t="str">
        <f>IF($A1830="","",Tienda_1!G1830)</f>
        <v>Pereira</v>
      </c>
      <c r="D1830" t="str">
        <f>IF($A1830="","",Tienda_1!F1830)</f>
        <v>Maria Alfonso</v>
      </c>
      <c r="E1830" t="str">
        <f>IF($A1830="","",Tienda_1!I1830)</f>
        <v>Nequi</v>
      </c>
      <c r="F1830">
        <f>IF($A1830="","",VALUE(RIGHT(Tienda_1!E1830,4)))</f>
        <v>2021</v>
      </c>
      <c r="G1830">
        <f>IF($A1830="","",Tienda_1!C1830)</f>
        <v>599300</v>
      </c>
      <c r="H1830">
        <f>IF($A1830="","",Tienda_1!D1830)</f>
        <v>32100</v>
      </c>
      <c r="I1830">
        <f>IF($A1830="","",Tienda_1!H1830)</f>
        <v>5</v>
      </c>
      <c r="J1830">
        <f>IF($A1830="",0,IF(AND(OR('Cuadro-de-mando'!$B$4="(Todas)",'Cuadro-de-mando'!$B$4=$A1830),OR('Cuadro-de-mando'!$E$4="(Todas)",'Cuadro-de-mando'!$E$4=$B1830),OR('Cuadro-de-mando'!$H$4="(Todas)",'Cuadro-de-mando'!$H$4=$C1830),OR('Cuadro-de-mando'!$K$4="(Todas)",'Cuadro-de-mando'!$K$4=$E1830),OR('Cuadro-de-mando'!$N$4="(Todos)",'Cuadro-de-mando'!$N$4=$F1830)),1,0))</f>
        <v>1</v>
      </c>
    </row>
    <row r="1831" spans="1:10" x14ac:dyDescent="0.25">
      <c r="A1831" t="str">
        <f>IF(Tienda_1!$A1831="","","Tienda 1")</f>
        <v>Tienda 1</v>
      </c>
      <c r="B1831" t="str">
        <f>IF($A1831="","",Tienda_1!B1831)</f>
        <v>Muebles</v>
      </c>
      <c r="C1831" t="str">
        <f>IF($A1831="","",Tienda_1!G1831)</f>
        <v>Bogotá</v>
      </c>
      <c r="D1831" t="str">
        <f>IF($A1831="","",Tienda_1!F1831)</f>
        <v>Izabela de León</v>
      </c>
      <c r="E1831" t="str">
        <f>IF($A1831="","",Tienda_1!I1831)</f>
        <v>Tarjeta de crédito</v>
      </c>
      <c r="F1831">
        <f>IF($A1831="","",VALUE(RIGHT(Tienda_1!E1831,4)))</f>
        <v>2020</v>
      </c>
      <c r="G1831">
        <f>IF($A1831="","",Tienda_1!C1831)</f>
        <v>221700</v>
      </c>
      <c r="H1831">
        <f>IF($A1831="","",Tienda_1!D1831)</f>
        <v>12000</v>
      </c>
      <c r="I1831">
        <f>IF($A1831="","",Tienda_1!H1831)</f>
        <v>4</v>
      </c>
      <c r="J1831">
        <f>IF($A1831="",0,IF(AND(OR('Cuadro-de-mando'!$B$4="(Todas)",'Cuadro-de-mando'!$B$4=$A1831),OR('Cuadro-de-mando'!$E$4="(Todas)",'Cuadro-de-mando'!$E$4=$B1831),OR('Cuadro-de-mando'!$H$4="(Todas)",'Cuadro-de-mando'!$H$4=$C1831),OR('Cuadro-de-mando'!$K$4="(Todas)",'Cuadro-de-mando'!$K$4=$E1831),OR('Cuadro-de-mando'!$N$4="(Todos)",'Cuadro-de-mando'!$N$4=$F1831)),1,0))</f>
        <v>1</v>
      </c>
    </row>
    <row r="1832" spans="1:10" x14ac:dyDescent="0.25">
      <c r="A1832" t="str">
        <f>IF(Tienda_1!$A1832="","","Tienda 1")</f>
        <v>Tienda 1</v>
      </c>
      <c r="B1832" t="str">
        <f>IF($A1832="","",Tienda_1!B1832)</f>
        <v>Deportes y diversión</v>
      </c>
      <c r="C1832" t="str">
        <f>IF($A1832="","",Tienda_1!G1832)</f>
        <v>Bogotá</v>
      </c>
      <c r="D1832" t="str">
        <f>IF($A1832="","",Tienda_1!F1832)</f>
        <v>Mariana Herrera</v>
      </c>
      <c r="E1832" t="str">
        <f>IF($A1832="","",Tienda_1!I1832)</f>
        <v>Tarjeta de débito</v>
      </c>
      <c r="F1832">
        <f>IF($A1832="","",VALUE(RIGHT(Tienda_1!E1832,4)))</f>
        <v>2022</v>
      </c>
      <c r="G1832">
        <f>IF($A1832="","",Tienda_1!C1832)</f>
        <v>23000</v>
      </c>
      <c r="H1832">
        <f>IF($A1832="","",Tienda_1!D1832)</f>
        <v>1600</v>
      </c>
      <c r="I1832">
        <f>IF($A1832="","",Tienda_1!H1832)</f>
        <v>4</v>
      </c>
      <c r="J1832">
        <f>IF($A1832="",0,IF(AND(OR('Cuadro-de-mando'!$B$4="(Todas)",'Cuadro-de-mando'!$B$4=$A1832),OR('Cuadro-de-mando'!$E$4="(Todas)",'Cuadro-de-mando'!$E$4=$B1832),OR('Cuadro-de-mando'!$H$4="(Todas)",'Cuadro-de-mando'!$H$4=$C1832),OR('Cuadro-de-mando'!$K$4="(Todas)",'Cuadro-de-mando'!$K$4=$E1832),OR('Cuadro-de-mando'!$N$4="(Todos)",'Cuadro-de-mando'!$N$4=$F1832)),1,0))</f>
        <v>1</v>
      </c>
    </row>
    <row r="1833" spans="1:10" x14ac:dyDescent="0.25">
      <c r="A1833" t="str">
        <f>IF(Tienda_1!$A1833="","","Tienda 1")</f>
        <v>Tienda 1</v>
      </c>
      <c r="B1833" t="str">
        <f>IF($A1833="","",Tienda_1!B1833)</f>
        <v>Libros</v>
      </c>
      <c r="C1833" t="str">
        <f>IF($A1833="","",Tienda_1!G1833)</f>
        <v>Santa Marta</v>
      </c>
      <c r="D1833" t="str">
        <f>IF($A1833="","",Tienda_1!F1833)</f>
        <v>Juliana Costa</v>
      </c>
      <c r="E1833" t="str">
        <f>IF($A1833="","",Tienda_1!I1833)</f>
        <v>Tarjeta de crédito</v>
      </c>
      <c r="F1833">
        <f>IF($A1833="","",VALUE(RIGHT(Tienda_1!E1833,4)))</f>
        <v>2023</v>
      </c>
      <c r="G1833">
        <f>IF($A1833="","",Tienda_1!C1833)</f>
        <v>49100</v>
      </c>
      <c r="H1833">
        <f>IF($A1833="","",Tienda_1!D1833)</f>
        <v>2800</v>
      </c>
      <c r="I1833">
        <f>IF($A1833="","",Tienda_1!H1833)</f>
        <v>4</v>
      </c>
      <c r="J1833">
        <f>IF($A1833="",0,IF(AND(OR('Cuadro-de-mando'!$B$4="(Todas)",'Cuadro-de-mando'!$B$4=$A1833),OR('Cuadro-de-mando'!$E$4="(Todas)",'Cuadro-de-mando'!$E$4=$B1833),OR('Cuadro-de-mando'!$H$4="(Todas)",'Cuadro-de-mando'!$H$4=$C1833),OR('Cuadro-de-mando'!$K$4="(Todas)",'Cuadro-de-mando'!$K$4=$E1833),OR('Cuadro-de-mando'!$N$4="(Todos)",'Cuadro-de-mando'!$N$4=$F1833)),1,0))</f>
        <v>1</v>
      </c>
    </row>
    <row r="1834" spans="1:10" x14ac:dyDescent="0.25">
      <c r="A1834" t="str">
        <f>IF(Tienda_1!$A1834="","","Tienda 1")</f>
        <v>Tienda 1</v>
      </c>
      <c r="B1834" t="str">
        <f>IF($A1834="","",Tienda_1!B1834)</f>
        <v>Muebles</v>
      </c>
      <c r="C1834" t="str">
        <f>IF($A1834="","",Tienda_1!G1834)</f>
        <v>Barranquilla</v>
      </c>
      <c r="D1834" t="str">
        <f>IF($A1834="","",Tienda_1!F1834)</f>
        <v>Beatriz Morales</v>
      </c>
      <c r="E1834" t="str">
        <f>IF($A1834="","",Tienda_1!I1834)</f>
        <v>Nequi</v>
      </c>
      <c r="F1834">
        <f>IF($A1834="","",VALUE(RIGHT(Tienda_1!E1834,4)))</f>
        <v>2020</v>
      </c>
      <c r="G1834">
        <f>IF($A1834="","",Tienda_1!C1834)</f>
        <v>224000</v>
      </c>
      <c r="H1834">
        <f>IF($A1834="","",Tienda_1!D1834)</f>
        <v>12100</v>
      </c>
      <c r="I1834">
        <f>IF($A1834="","",Tienda_1!H1834)</f>
        <v>5</v>
      </c>
      <c r="J1834">
        <f>IF($A1834="",0,IF(AND(OR('Cuadro-de-mando'!$B$4="(Todas)",'Cuadro-de-mando'!$B$4=$A1834),OR('Cuadro-de-mando'!$E$4="(Todas)",'Cuadro-de-mando'!$E$4=$B1834),OR('Cuadro-de-mando'!$H$4="(Todas)",'Cuadro-de-mando'!$H$4=$C1834),OR('Cuadro-de-mando'!$K$4="(Todas)",'Cuadro-de-mando'!$K$4=$E1834),OR('Cuadro-de-mando'!$N$4="(Todos)",'Cuadro-de-mando'!$N$4=$F1834)),1,0))</f>
        <v>1</v>
      </c>
    </row>
    <row r="1835" spans="1:10" x14ac:dyDescent="0.25">
      <c r="A1835" t="str">
        <f>IF(Tienda_1!$A1835="","","Tienda 1")</f>
        <v>Tienda 1</v>
      </c>
      <c r="B1835" t="str">
        <f>IF($A1835="","",Tienda_1!B1835)</f>
        <v>Muebles</v>
      </c>
      <c r="C1835" t="str">
        <f>IF($A1835="","",Tienda_1!G1835)</f>
        <v>Cali</v>
      </c>
      <c r="D1835" t="str">
        <f>IF($A1835="","",Tienda_1!F1835)</f>
        <v>Camila Rivera</v>
      </c>
      <c r="E1835" t="str">
        <f>IF($A1835="","",Tienda_1!I1835)</f>
        <v>Tarjeta de crédito</v>
      </c>
      <c r="F1835">
        <f>IF($A1835="","",VALUE(RIGHT(Tienda_1!E1835,4)))</f>
        <v>2021</v>
      </c>
      <c r="G1835">
        <f>IF($A1835="","",Tienda_1!C1835)</f>
        <v>503000</v>
      </c>
      <c r="H1835">
        <f>IF($A1835="","",Tienda_1!D1835)</f>
        <v>25000</v>
      </c>
      <c r="I1835">
        <f>IF($A1835="","",Tienda_1!H1835)</f>
        <v>2</v>
      </c>
      <c r="J1835">
        <f>IF($A1835="",0,IF(AND(OR('Cuadro-de-mando'!$B$4="(Todas)",'Cuadro-de-mando'!$B$4=$A1835),OR('Cuadro-de-mando'!$E$4="(Todas)",'Cuadro-de-mando'!$E$4=$B1835),OR('Cuadro-de-mando'!$H$4="(Todas)",'Cuadro-de-mando'!$H$4=$C1835),OR('Cuadro-de-mando'!$K$4="(Todas)",'Cuadro-de-mando'!$K$4=$E1835),OR('Cuadro-de-mando'!$N$4="(Todos)",'Cuadro-de-mando'!$N$4=$F1835)),1,0))</f>
        <v>1</v>
      </c>
    </row>
    <row r="1836" spans="1:10" x14ac:dyDescent="0.25">
      <c r="A1836" t="str">
        <f>IF(Tienda_1!$A1836="","","Tienda 1")</f>
        <v>Tienda 1</v>
      </c>
      <c r="B1836" t="str">
        <f>IF($A1836="","",Tienda_1!B1836)</f>
        <v>Electrónicos</v>
      </c>
      <c r="C1836" t="str">
        <f>IF($A1836="","",Tienda_1!G1836)</f>
        <v>Bogotá</v>
      </c>
      <c r="D1836" t="str">
        <f>IF($A1836="","",Tienda_1!F1836)</f>
        <v>Maria Alfonso</v>
      </c>
      <c r="E1836" t="str">
        <f>IF($A1836="","",Tienda_1!I1836)</f>
        <v>Tarjeta de crédito</v>
      </c>
      <c r="F1836">
        <f>IF($A1836="","",VALUE(RIGHT(Tienda_1!E1836,4)))</f>
        <v>2021</v>
      </c>
      <c r="G1836">
        <f>IF($A1836="","",Tienda_1!C1836)</f>
        <v>1155800</v>
      </c>
      <c r="H1836">
        <f>IF($A1836="","",Tienda_1!D1836)</f>
        <v>59700</v>
      </c>
      <c r="I1836">
        <f>IF($A1836="","",Tienda_1!H1836)</f>
        <v>5</v>
      </c>
      <c r="J1836">
        <f>IF($A1836="",0,IF(AND(OR('Cuadro-de-mando'!$B$4="(Todas)",'Cuadro-de-mando'!$B$4=$A1836),OR('Cuadro-de-mando'!$E$4="(Todas)",'Cuadro-de-mando'!$E$4=$B1836),OR('Cuadro-de-mando'!$H$4="(Todas)",'Cuadro-de-mando'!$H$4=$C1836),OR('Cuadro-de-mando'!$K$4="(Todas)",'Cuadro-de-mando'!$K$4=$E1836),OR('Cuadro-de-mando'!$N$4="(Todos)",'Cuadro-de-mando'!$N$4=$F1836)),1,0))</f>
        <v>1</v>
      </c>
    </row>
    <row r="1837" spans="1:10" x14ac:dyDescent="0.25">
      <c r="A1837" t="str">
        <f>IF(Tienda_1!$A1837="","","Tienda 1")</f>
        <v>Tienda 1</v>
      </c>
      <c r="B1837" t="str">
        <f>IF($A1837="","",Tienda_1!B1837)</f>
        <v>Electrónicos</v>
      </c>
      <c r="C1837" t="str">
        <f>IF($A1837="","",Tienda_1!G1837)</f>
        <v>Cúcuta</v>
      </c>
      <c r="D1837" t="str">
        <f>IF($A1837="","",Tienda_1!F1837)</f>
        <v>Juliana Costa</v>
      </c>
      <c r="E1837" t="str">
        <f>IF($A1837="","",Tienda_1!I1837)</f>
        <v>Tarjeta de crédito</v>
      </c>
      <c r="F1837">
        <f>IF($A1837="","",VALUE(RIGHT(Tienda_1!E1837,4)))</f>
        <v>2022</v>
      </c>
      <c r="G1837">
        <f>IF($A1837="","",Tienda_1!C1837)</f>
        <v>2194500</v>
      </c>
      <c r="H1837">
        <f>IF($A1837="","",Tienda_1!D1837)</f>
        <v>115000</v>
      </c>
      <c r="I1837">
        <f>IF($A1837="","",Tienda_1!H1837)</f>
        <v>5</v>
      </c>
      <c r="J1837">
        <f>IF($A1837="",0,IF(AND(OR('Cuadro-de-mando'!$B$4="(Todas)",'Cuadro-de-mando'!$B$4=$A1837),OR('Cuadro-de-mando'!$E$4="(Todas)",'Cuadro-de-mando'!$E$4=$B1837),OR('Cuadro-de-mando'!$H$4="(Todas)",'Cuadro-de-mando'!$H$4=$C1837),OR('Cuadro-de-mando'!$K$4="(Todas)",'Cuadro-de-mando'!$K$4=$E1837),OR('Cuadro-de-mando'!$N$4="(Todos)",'Cuadro-de-mando'!$N$4=$F1837)),1,0))</f>
        <v>1</v>
      </c>
    </row>
    <row r="1838" spans="1:10" x14ac:dyDescent="0.25">
      <c r="A1838" t="str">
        <f>IF(Tienda_1!$A1838="","","Tienda 1")</f>
        <v>Tienda 1</v>
      </c>
      <c r="B1838" t="str">
        <f>IF($A1838="","",Tienda_1!B1838)</f>
        <v>Instrumentos musicales</v>
      </c>
      <c r="C1838" t="str">
        <f>IF($A1838="","",Tienda_1!G1838)</f>
        <v>Bogotá</v>
      </c>
      <c r="D1838" t="str">
        <f>IF($A1838="","",Tienda_1!F1838)</f>
        <v>Pedro Gomez</v>
      </c>
      <c r="E1838" t="str">
        <f>IF($A1838="","",Tienda_1!I1838)</f>
        <v>Tarjeta de crédito</v>
      </c>
      <c r="F1838">
        <f>IF($A1838="","",VALUE(RIGHT(Tienda_1!E1838,4)))</f>
        <v>2023</v>
      </c>
      <c r="G1838">
        <f>IF($A1838="","",Tienda_1!C1838)</f>
        <v>635700</v>
      </c>
      <c r="H1838">
        <f>IF($A1838="","",Tienda_1!D1838)</f>
        <v>32000</v>
      </c>
      <c r="I1838">
        <f>IF($A1838="","",Tienda_1!H1838)</f>
        <v>5</v>
      </c>
      <c r="J1838">
        <f>IF($A1838="",0,IF(AND(OR('Cuadro-de-mando'!$B$4="(Todas)",'Cuadro-de-mando'!$B$4=$A1838),OR('Cuadro-de-mando'!$E$4="(Todas)",'Cuadro-de-mando'!$E$4=$B1838),OR('Cuadro-de-mando'!$H$4="(Todas)",'Cuadro-de-mando'!$H$4=$C1838),OR('Cuadro-de-mando'!$K$4="(Todas)",'Cuadro-de-mando'!$K$4=$E1838),OR('Cuadro-de-mando'!$N$4="(Todos)",'Cuadro-de-mando'!$N$4=$F1838)),1,0))</f>
        <v>1</v>
      </c>
    </row>
    <row r="1839" spans="1:10" x14ac:dyDescent="0.25">
      <c r="A1839" t="str">
        <f>IF(Tienda_1!$A1839="","","Tienda 1")</f>
        <v>Tienda 1</v>
      </c>
      <c r="B1839" t="str">
        <f>IF($A1839="","",Tienda_1!B1839)</f>
        <v>Electrónicos</v>
      </c>
      <c r="C1839" t="str">
        <f>IF($A1839="","",Tienda_1!G1839)</f>
        <v>Riohacha</v>
      </c>
      <c r="D1839" t="str">
        <f>IF($A1839="","",Tienda_1!F1839)</f>
        <v>Lucas Olivera</v>
      </c>
      <c r="E1839" t="str">
        <f>IF($A1839="","",Tienda_1!I1839)</f>
        <v>Nequi</v>
      </c>
      <c r="F1839">
        <f>IF($A1839="","",VALUE(RIGHT(Tienda_1!E1839,4)))</f>
        <v>2022</v>
      </c>
      <c r="G1839">
        <f>IF($A1839="","",Tienda_1!C1839)</f>
        <v>1175600</v>
      </c>
      <c r="H1839">
        <f>IF($A1839="","",Tienda_1!D1839)</f>
        <v>60800</v>
      </c>
      <c r="I1839">
        <f>IF($A1839="","",Tienda_1!H1839)</f>
        <v>4</v>
      </c>
      <c r="J1839">
        <f>IF($A1839="",0,IF(AND(OR('Cuadro-de-mando'!$B$4="(Todas)",'Cuadro-de-mando'!$B$4=$A1839),OR('Cuadro-de-mando'!$E$4="(Todas)",'Cuadro-de-mando'!$E$4=$B1839),OR('Cuadro-de-mando'!$H$4="(Todas)",'Cuadro-de-mando'!$H$4=$C1839),OR('Cuadro-de-mando'!$K$4="(Todas)",'Cuadro-de-mando'!$K$4=$E1839),OR('Cuadro-de-mando'!$N$4="(Todos)",'Cuadro-de-mando'!$N$4=$F1839)),1,0))</f>
        <v>1</v>
      </c>
    </row>
    <row r="1840" spans="1:10" x14ac:dyDescent="0.25">
      <c r="A1840" t="str">
        <f>IF(Tienda_1!$A1840="","","Tienda 1")</f>
        <v>Tienda 1</v>
      </c>
      <c r="B1840" t="str">
        <f>IF($A1840="","",Tienda_1!B1840)</f>
        <v>Electrónicos</v>
      </c>
      <c r="C1840" t="str">
        <f>IF($A1840="","",Tienda_1!G1840)</f>
        <v>Bogotá</v>
      </c>
      <c r="D1840" t="str">
        <f>IF($A1840="","",Tienda_1!F1840)</f>
        <v>Ángel Rodriguez</v>
      </c>
      <c r="E1840" t="str">
        <f>IF($A1840="","",Tienda_1!I1840)</f>
        <v>Nequi</v>
      </c>
      <c r="F1840">
        <f>IF($A1840="","",VALUE(RIGHT(Tienda_1!E1840,4)))</f>
        <v>2022</v>
      </c>
      <c r="G1840">
        <f>IF($A1840="","",Tienda_1!C1840)</f>
        <v>321900</v>
      </c>
      <c r="H1840">
        <f>IF($A1840="","",Tienda_1!D1840)</f>
        <v>17400</v>
      </c>
      <c r="I1840">
        <f>IF($A1840="","",Tienda_1!H1840)</f>
        <v>5</v>
      </c>
      <c r="J1840">
        <f>IF($A1840="",0,IF(AND(OR('Cuadro-de-mando'!$B$4="(Todas)",'Cuadro-de-mando'!$B$4=$A1840),OR('Cuadro-de-mando'!$E$4="(Todas)",'Cuadro-de-mando'!$E$4=$B1840),OR('Cuadro-de-mando'!$H$4="(Todas)",'Cuadro-de-mando'!$H$4=$C1840),OR('Cuadro-de-mando'!$K$4="(Todas)",'Cuadro-de-mando'!$K$4=$E1840),OR('Cuadro-de-mando'!$N$4="(Todos)",'Cuadro-de-mando'!$N$4=$F1840)),1,0))</f>
        <v>1</v>
      </c>
    </row>
    <row r="1841" spans="1:10" x14ac:dyDescent="0.25">
      <c r="A1841" t="str">
        <f>IF(Tienda_1!$A1841="","","Tienda 1")</f>
        <v>Tienda 1</v>
      </c>
      <c r="B1841" t="str">
        <f>IF($A1841="","",Tienda_1!B1841)</f>
        <v>Libros</v>
      </c>
      <c r="C1841" t="str">
        <f>IF($A1841="","",Tienda_1!G1841)</f>
        <v>Cali</v>
      </c>
      <c r="D1841" t="str">
        <f>IF($A1841="","",Tienda_1!F1841)</f>
        <v>Felipe Santos</v>
      </c>
      <c r="E1841" t="str">
        <f>IF($A1841="","",Tienda_1!I1841)</f>
        <v>Nequi</v>
      </c>
      <c r="F1841">
        <f>IF($A1841="","",VALUE(RIGHT(Tienda_1!E1841,4)))</f>
        <v>2021</v>
      </c>
      <c r="G1841">
        <f>IF($A1841="","",Tienda_1!C1841)</f>
        <v>55600</v>
      </c>
      <c r="H1841">
        <f>IF($A1841="","",Tienda_1!D1841)</f>
        <v>3200</v>
      </c>
      <c r="I1841">
        <f>IF($A1841="","",Tienda_1!H1841)</f>
        <v>5</v>
      </c>
      <c r="J1841">
        <f>IF($A1841="",0,IF(AND(OR('Cuadro-de-mando'!$B$4="(Todas)",'Cuadro-de-mando'!$B$4=$A1841),OR('Cuadro-de-mando'!$E$4="(Todas)",'Cuadro-de-mando'!$E$4=$B1841),OR('Cuadro-de-mando'!$H$4="(Todas)",'Cuadro-de-mando'!$H$4=$C1841),OR('Cuadro-de-mando'!$K$4="(Todas)",'Cuadro-de-mando'!$K$4=$E1841),OR('Cuadro-de-mando'!$N$4="(Todos)",'Cuadro-de-mando'!$N$4=$F1841)),1,0))</f>
        <v>1</v>
      </c>
    </row>
    <row r="1842" spans="1:10" x14ac:dyDescent="0.25">
      <c r="A1842" t="str">
        <f>IF(Tienda_1!$A1842="","","Tienda 1")</f>
        <v>Tienda 1</v>
      </c>
      <c r="B1842" t="str">
        <f>IF($A1842="","",Tienda_1!B1842)</f>
        <v>Muebles</v>
      </c>
      <c r="C1842" t="str">
        <f>IF($A1842="","",Tienda_1!G1842)</f>
        <v>Barranquilla</v>
      </c>
      <c r="D1842" t="str">
        <f>IF($A1842="","",Tienda_1!F1842)</f>
        <v>Blanca Ramirez</v>
      </c>
      <c r="E1842" t="str">
        <f>IF($A1842="","",Tienda_1!I1842)</f>
        <v>Tarjeta de crédito</v>
      </c>
      <c r="F1842">
        <f>IF($A1842="","",VALUE(RIGHT(Tienda_1!E1842,4)))</f>
        <v>2021</v>
      </c>
      <c r="G1842">
        <f>IF($A1842="","",Tienda_1!C1842)</f>
        <v>335700</v>
      </c>
      <c r="H1842">
        <f>IF($A1842="","",Tienda_1!D1842)</f>
        <v>18300</v>
      </c>
      <c r="I1842">
        <f>IF($A1842="","",Tienda_1!H1842)</f>
        <v>4</v>
      </c>
      <c r="J1842">
        <f>IF($A1842="",0,IF(AND(OR('Cuadro-de-mando'!$B$4="(Todas)",'Cuadro-de-mando'!$B$4=$A1842),OR('Cuadro-de-mando'!$E$4="(Todas)",'Cuadro-de-mando'!$E$4=$B1842),OR('Cuadro-de-mando'!$H$4="(Todas)",'Cuadro-de-mando'!$H$4=$C1842),OR('Cuadro-de-mando'!$K$4="(Todas)",'Cuadro-de-mando'!$K$4=$E1842),OR('Cuadro-de-mando'!$N$4="(Todos)",'Cuadro-de-mando'!$N$4=$F1842)),1,0))</f>
        <v>1</v>
      </c>
    </row>
    <row r="1843" spans="1:10" x14ac:dyDescent="0.25">
      <c r="A1843" t="str">
        <f>IF(Tienda_1!$A1843="","","Tienda 1")</f>
        <v>Tienda 1</v>
      </c>
      <c r="B1843" t="str">
        <f>IF($A1843="","",Tienda_1!B1843)</f>
        <v>Instrumentos musicales</v>
      </c>
      <c r="C1843" t="str">
        <f>IF($A1843="","",Tienda_1!G1843)</f>
        <v>Medellín</v>
      </c>
      <c r="D1843" t="str">
        <f>IF($A1843="","",Tienda_1!F1843)</f>
        <v>Pedro Gomez</v>
      </c>
      <c r="E1843" t="str">
        <f>IF($A1843="","",Tienda_1!I1843)</f>
        <v>Cupón</v>
      </c>
      <c r="F1843">
        <f>IF($A1843="","",VALUE(RIGHT(Tienda_1!E1843,4)))</f>
        <v>2021</v>
      </c>
      <c r="G1843">
        <f>IF($A1843="","",Tienda_1!C1843)</f>
        <v>391000</v>
      </c>
      <c r="H1843">
        <f>IF($A1843="","",Tienda_1!D1843)</f>
        <v>21200</v>
      </c>
      <c r="I1843">
        <f>IF($A1843="","",Tienda_1!H1843)</f>
        <v>1</v>
      </c>
      <c r="J1843">
        <f>IF($A1843="",0,IF(AND(OR('Cuadro-de-mando'!$B$4="(Todas)",'Cuadro-de-mando'!$B$4=$A1843),OR('Cuadro-de-mando'!$E$4="(Todas)",'Cuadro-de-mando'!$E$4=$B1843),OR('Cuadro-de-mando'!$H$4="(Todas)",'Cuadro-de-mando'!$H$4=$C1843),OR('Cuadro-de-mando'!$K$4="(Todas)",'Cuadro-de-mando'!$K$4=$E1843),OR('Cuadro-de-mando'!$N$4="(Todos)",'Cuadro-de-mando'!$N$4=$F1843)),1,0))</f>
        <v>1</v>
      </c>
    </row>
    <row r="1844" spans="1:10" x14ac:dyDescent="0.25">
      <c r="A1844" t="str">
        <f>IF(Tienda_1!$A1844="","","Tienda 1")</f>
        <v>Tienda 1</v>
      </c>
      <c r="B1844" t="str">
        <f>IF($A1844="","",Tienda_1!B1844)</f>
        <v>Juguetes</v>
      </c>
      <c r="C1844" t="str">
        <f>IF($A1844="","",Tienda_1!G1844)</f>
        <v>Pereira</v>
      </c>
      <c r="D1844" t="str">
        <f>IF($A1844="","",Tienda_1!F1844)</f>
        <v>Camila Rivera</v>
      </c>
      <c r="E1844" t="str">
        <f>IF($A1844="","",Tienda_1!I1844)</f>
        <v>Nequi</v>
      </c>
      <c r="F1844">
        <f>IF($A1844="","",VALUE(RIGHT(Tienda_1!E1844,4)))</f>
        <v>2021</v>
      </c>
      <c r="G1844">
        <f>IF($A1844="","",Tienda_1!C1844)</f>
        <v>14900</v>
      </c>
      <c r="H1844">
        <f>IF($A1844="","",Tienda_1!D1844)</f>
        <v>1000</v>
      </c>
      <c r="I1844">
        <f>IF($A1844="","",Tienda_1!H1844)</f>
        <v>5</v>
      </c>
      <c r="J1844">
        <f>IF($A1844="",0,IF(AND(OR('Cuadro-de-mando'!$B$4="(Todas)",'Cuadro-de-mando'!$B$4=$A1844),OR('Cuadro-de-mando'!$E$4="(Todas)",'Cuadro-de-mando'!$E$4=$B1844),OR('Cuadro-de-mando'!$H$4="(Todas)",'Cuadro-de-mando'!$H$4=$C1844),OR('Cuadro-de-mando'!$K$4="(Todas)",'Cuadro-de-mando'!$K$4=$E1844),OR('Cuadro-de-mando'!$N$4="(Todos)",'Cuadro-de-mando'!$N$4=$F1844)),1,0))</f>
        <v>1</v>
      </c>
    </row>
    <row r="1845" spans="1:10" x14ac:dyDescent="0.25">
      <c r="A1845" t="str">
        <f>IF(Tienda_1!$A1845="","","Tienda 1")</f>
        <v>Tienda 1</v>
      </c>
      <c r="B1845" t="str">
        <f>IF($A1845="","",Tienda_1!B1845)</f>
        <v>Juguetes</v>
      </c>
      <c r="C1845" t="str">
        <f>IF($A1845="","",Tienda_1!G1845)</f>
        <v>Cali</v>
      </c>
      <c r="D1845" t="str">
        <f>IF($A1845="","",Tienda_1!F1845)</f>
        <v>Rafael Acosta</v>
      </c>
      <c r="E1845" t="str">
        <f>IF($A1845="","",Tienda_1!I1845)</f>
        <v>Tarjeta de crédito</v>
      </c>
      <c r="F1845">
        <f>IF($A1845="","",VALUE(RIGHT(Tienda_1!E1845,4)))</f>
        <v>2022</v>
      </c>
      <c r="G1845">
        <f>IF($A1845="","",Tienda_1!C1845)</f>
        <v>43100</v>
      </c>
      <c r="H1845">
        <f>IF($A1845="","",Tienda_1!D1845)</f>
        <v>0</v>
      </c>
      <c r="I1845">
        <f>IF($A1845="","",Tienda_1!H1845)</f>
        <v>4</v>
      </c>
      <c r="J1845">
        <f>IF($A1845="",0,IF(AND(OR('Cuadro-de-mando'!$B$4="(Todas)",'Cuadro-de-mando'!$B$4=$A1845),OR('Cuadro-de-mando'!$E$4="(Todas)",'Cuadro-de-mando'!$E$4=$B1845),OR('Cuadro-de-mando'!$H$4="(Todas)",'Cuadro-de-mando'!$H$4=$C1845),OR('Cuadro-de-mando'!$K$4="(Todas)",'Cuadro-de-mando'!$K$4=$E1845),OR('Cuadro-de-mando'!$N$4="(Todos)",'Cuadro-de-mando'!$N$4=$F1845)),1,0))</f>
        <v>1</v>
      </c>
    </row>
    <row r="1846" spans="1:10" x14ac:dyDescent="0.25">
      <c r="A1846" t="str">
        <f>IF(Tienda_1!$A1846="","","Tienda 1")</f>
        <v>Tienda 1</v>
      </c>
      <c r="B1846" t="str">
        <f>IF($A1846="","",Tienda_1!B1846)</f>
        <v>Juguetes</v>
      </c>
      <c r="C1846" t="str">
        <f>IF($A1846="","",Tienda_1!G1846)</f>
        <v>Bogotá</v>
      </c>
      <c r="D1846" t="str">
        <f>IF($A1846="","",Tienda_1!F1846)</f>
        <v>Juan Fernandez</v>
      </c>
      <c r="E1846" t="str">
        <f>IF($A1846="","",Tienda_1!I1846)</f>
        <v>Tarjeta de crédito</v>
      </c>
      <c r="F1846">
        <f>IF($A1846="","",VALUE(RIGHT(Tienda_1!E1846,4)))</f>
        <v>2020</v>
      </c>
      <c r="G1846">
        <f>IF($A1846="","",Tienda_1!C1846)</f>
        <v>26700</v>
      </c>
      <c r="H1846">
        <f>IF($A1846="","",Tienda_1!D1846)</f>
        <v>0</v>
      </c>
      <c r="I1846">
        <f>IF($A1846="","",Tienda_1!H1846)</f>
        <v>5</v>
      </c>
      <c r="J1846">
        <f>IF($A1846="",0,IF(AND(OR('Cuadro-de-mando'!$B$4="(Todas)",'Cuadro-de-mando'!$B$4=$A1846),OR('Cuadro-de-mando'!$E$4="(Todas)",'Cuadro-de-mando'!$E$4=$B1846),OR('Cuadro-de-mando'!$H$4="(Todas)",'Cuadro-de-mando'!$H$4=$C1846),OR('Cuadro-de-mando'!$K$4="(Todas)",'Cuadro-de-mando'!$K$4=$E1846),OR('Cuadro-de-mando'!$N$4="(Todos)",'Cuadro-de-mando'!$N$4=$F1846)),1,0))</f>
        <v>1</v>
      </c>
    </row>
    <row r="1847" spans="1:10" x14ac:dyDescent="0.25">
      <c r="A1847" t="str">
        <f>IF(Tienda_1!$A1847="","","Tienda 1")</f>
        <v>Tienda 1</v>
      </c>
      <c r="B1847" t="str">
        <f>IF($A1847="","",Tienda_1!B1847)</f>
        <v>Muebles</v>
      </c>
      <c r="C1847" t="str">
        <f>IF($A1847="","",Tienda_1!G1847)</f>
        <v>Pereira</v>
      </c>
      <c r="D1847" t="str">
        <f>IF($A1847="","",Tienda_1!F1847)</f>
        <v>Lucas Olivera</v>
      </c>
      <c r="E1847" t="str">
        <f>IF($A1847="","",Tienda_1!I1847)</f>
        <v>Nequi</v>
      </c>
      <c r="F1847">
        <f>IF($A1847="","",VALUE(RIGHT(Tienda_1!E1847,4)))</f>
        <v>2021</v>
      </c>
      <c r="G1847">
        <f>IF($A1847="","",Tienda_1!C1847)</f>
        <v>241600</v>
      </c>
      <c r="H1847">
        <f>IF($A1847="","",Tienda_1!D1847)</f>
        <v>11100</v>
      </c>
      <c r="I1847">
        <f>IF($A1847="","",Tienda_1!H1847)</f>
        <v>4</v>
      </c>
      <c r="J1847">
        <f>IF($A1847="",0,IF(AND(OR('Cuadro-de-mando'!$B$4="(Todas)",'Cuadro-de-mando'!$B$4=$A1847),OR('Cuadro-de-mando'!$E$4="(Todas)",'Cuadro-de-mando'!$E$4=$B1847),OR('Cuadro-de-mando'!$H$4="(Todas)",'Cuadro-de-mando'!$H$4=$C1847),OR('Cuadro-de-mando'!$K$4="(Todas)",'Cuadro-de-mando'!$K$4=$E1847),OR('Cuadro-de-mando'!$N$4="(Todos)",'Cuadro-de-mando'!$N$4=$F1847)),1,0))</f>
        <v>1</v>
      </c>
    </row>
    <row r="1848" spans="1:10" x14ac:dyDescent="0.25">
      <c r="A1848" t="str">
        <f>IF(Tienda_1!$A1848="","","Tienda 1")</f>
        <v>Tienda 1</v>
      </c>
      <c r="B1848" t="str">
        <f>IF($A1848="","",Tienda_1!B1848)</f>
        <v>Libros</v>
      </c>
      <c r="C1848" t="str">
        <f>IF($A1848="","",Tienda_1!G1848)</f>
        <v>Bogotá</v>
      </c>
      <c r="D1848" t="str">
        <f>IF($A1848="","",Tienda_1!F1848)</f>
        <v>Lucas Olivera</v>
      </c>
      <c r="E1848" t="str">
        <f>IF($A1848="","",Tienda_1!I1848)</f>
        <v>Tarjeta de crédito</v>
      </c>
      <c r="F1848">
        <f>IF($A1848="","",VALUE(RIGHT(Tienda_1!E1848,4)))</f>
        <v>2020</v>
      </c>
      <c r="G1848">
        <f>IF($A1848="","",Tienda_1!C1848)</f>
        <v>31100</v>
      </c>
      <c r="H1848">
        <f>IF($A1848="","",Tienda_1!D1848)</f>
        <v>2200</v>
      </c>
      <c r="I1848">
        <f>IF($A1848="","",Tienda_1!H1848)</f>
        <v>5</v>
      </c>
      <c r="J1848">
        <f>IF($A1848="",0,IF(AND(OR('Cuadro-de-mando'!$B$4="(Todas)",'Cuadro-de-mando'!$B$4=$A1848),OR('Cuadro-de-mando'!$E$4="(Todas)",'Cuadro-de-mando'!$E$4=$B1848),OR('Cuadro-de-mando'!$H$4="(Todas)",'Cuadro-de-mando'!$H$4=$C1848),OR('Cuadro-de-mando'!$K$4="(Todas)",'Cuadro-de-mando'!$K$4=$E1848),OR('Cuadro-de-mando'!$N$4="(Todos)",'Cuadro-de-mando'!$N$4=$F1848)),1,0))</f>
        <v>1</v>
      </c>
    </row>
    <row r="1849" spans="1:10" x14ac:dyDescent="0.25">
      <c r="A1849" t="str">
        <f>IF(Tienda_1!$A1849="","","Tienda 1")</f>
        <v>Tienda 1</v>
      </c>
      <c r="B1849" t="str">
        <f>IF($A1849="","",Tienda_1!B1849)</f>
        <v>Artículos para el hogar</v>
      </c>
      <c r="C1849" t="str">
        <f>IF($A1849="","",Tienda_1!G1849)</f>
        <v>Medellín</v>
      </c>
      <c r="D1849" t="str">
        <f>IF($A1849="","",Tienda_1!F1849)</f>
        <v>Beatriz Morales</v>
      </c>
      <c r="E1849" t="str">
        <f>IF($A1849="","",Tienda_1!I1849)</f>
        <v>Tarjeta de crédito</v>
      </c>
      <c r="F1849">
        <f>IF($A1849="","",VALUE(RIGHT(Tienda_1!E1849,4)))</f>
        <v>2021</v>
      </c>
      <c r="G1849">
        <f>IF($A1849="","",Tienda_1!C1849)</f>
        <v>222700</v>
      </c>
      <c r="H1849">
        <f>IF($A1849="","",Tienda_1!D1849)</f>
        <v>10000</v>
      </c>
      <c r="I1849">
        <f>IF($A1849="","",Tienda_1!H1849)</f>
        <v>1</v>
      </c>
      <c r="J1849">
        <f>IF($A1849="",0,IF(AND(OR('Cuadro-de-mando'!$B$4="(Todas)",'Cuadro-de-mando'!$B$4=$A1849),OR('Cuadro-de-mando'!$E$4="(Todas)",'Cuadro-de-mando'!$E$4=$B1849),OR('Cuadro-de-mando'!$H$4="(Todas)",'Cuadro-de-mando'!$H$4=$C1849),OR('Cuadro-de-mando'!$K$4="(Todas)",'Cuadro-de-mando'!$K$4=$E1849),OR('Cuadro-de-mando'!$N$4="(Todos)",'Cuadro-de-mando'!$N$4=$F1849)),1,0))</f>
        <v>1</v>
      </c>
    </row>
    <row r="1850" spans="1:10" x14ac:dyDescent="0.25">
      <c r="A1850" t="str">
        <f>IF(Tienda_1!$A1850="","","Tienda 1")</f>
        <v>Tienda 1</v>
      </c>
      <c r="B1850" t="str">
        <f>IF($A1850="","",Tienda_1!B1850)</f>
        <v>Deportes y diversión</v>
      </c>
      <c r="C1850" t="str">
        <f>IF($A1850="","",Tienda_1!G1850)</f>
        <v>Bogotá</v>
      </c>
      <c r="D1850" t="str">
        <f>IF($A1850="","",Tienda_1!F1850)</f>
        <v>Juan Fernandez</v>
      </c>
      <c r="E1850" t="str">
        <f>IF($A1850="","",Tienda_1!I1850)</f>
        <v>Tarjeta de crédito</v>
      </c>
      <c r="F1850">
        <f>IF($A1850="","",VALUE(RIGHT(Tienda_1!E1850,4)))</f>
        <v>2020</v>
      </c>
      <c r="G1850">
        <f>IF($A1850="","",Tienda_1!C1850)</f>
        <v>56400</v>
      </c>
      <c r="H1850">
        <f>IF($A1850="","",Tienda_1!D1850)</f>
        <v>3400</v>
      </c>
      <c r="I1850">
        <f>IF($A1850="","",Tienda_1!H1850)</f>
        <v>2</v>
      </c>
      <c r="J1850">
        <f>IF($A1850="",0,IF(AND(OR('Cuadro-de-mando'!$B$4="(Todas)",'Cuadro-de-mando'!$B$4=$A1850),OR('Cuadro-de-mando'!$E$4="(Todas)",'Cuadro-de-mando'!$E$4=$B1850),OR('Cuadro-de-mando'!$H$4="(Todas)",'Cuadro-de-mando'!$H$4=$C1850),OR('Cuadro-de-mando'!$K$4="(Todas)",'Cuadro-de-mando'!$K$4=$E1850),OR('Cuadro-de-mando'!$N$4="(Todos)",'Cuadro-de-mando'!$N$4=$F1850)),1,0))</f>
        <v>1</v>
      </c>
    </row>
    <row r="1851" spans="1:10" x14ac:dyDescent="0.25">
      <c r="A1851" t="str">
        <f>IF(Tienda_1!$A1851="","","Tienda 1")</f>
        <v>Tienda 1</v>
      </c>
      <c r="B1851" t="str">
        <f>IF($A1851="","",Tienda_1!B1851)</f>
        <v>Deportes y diversión</v>
      </c>
      <c r="C1851" t="str">
        <f>IF($A1851="","",Tienda_1!G1851)</f>
        <v>Pereira</v>
      </c>
      <c r="D1851" t="str">
        <f>IF($A1851="","",Tienda_1!F1851)</f>
        <v>Pedro Gomez</v>
      </c>
      <c r="E1851" t="str">
        <f>IF($A1851="","",Tienda_1!I1851)</f>
        <v>Nequi</v>
      </c>
      <c r="F1851">
        <f>IF($A1851="","",VALUE(RIGHT(Tienda_1!E1851,4)))</f>
        <v>2022</v>
      </c>
      <c r="G1851">
        <f>IF($A1851="","",Tienda_1!C1851)</f>
        <v>30100</v>
      </c>
      <c r="H1851">
        <f>IF($A1851="","",Tienda_1!D1851)</f>
        <v>1800</v>
      </c>
      <c r="I1851">
        <f>IF($A1851="","",Tienda_1!H1851)</f>
        <v>5</v>
      </c>
      <c r="J1851">
        <f>IF($A1851="",0,IF(AND(OR('Cuadro-de-mando'!$B$4="(Todas)",'Cuadro-de-mando'!$B$4=$A1851),OR('Cuadro-de-mando'!$E$4="(Todas)",'Cuadro-de-mando'!$E$4=$B1851),OR('Cuadro-de-mando'!$H$4="(Todas)",'Cuadro-de-mando'!$H$4=$C1851),OR('Cuadro-de-mando'!$K$4="(Todas)",'Cuadro-de-mando'!$K$4=$E1851),OR('Cuadro-de-mando'!$N$4="(Todos)",'Cuadro-de-mando'!$N$4=$F1851)),1,0))</f>
        <v>1</v>
      </c>
    </row>
    <row r="1852" spans="1:10" x14ac:dyDescent="0.25">
      <c r="A1852" t="str">
        <f>IF(Tienda_1!$A1852="","","Tienda 1")</f>
        <v>Tienda 1</v>
      </c>
      <c r="B1852" t="str">
        <f>IF($A1852="","",Tienda_1!B1852)</f>
        <v>Deportes y diversión</v>
      </c>
      <c r="C1852" t="str">
        <f>IF($A1852="","",Tienda_1!G1852)</f>
        <v>Pasto</v>
      </c>
      <c r="D1852" t="str">
        <f>IF($A1852="","",Tienda_1!F1852)</f>
        <v>Ángel Rodriguez</v>
      </c>
      <c r="E1852" t="str">
        <f>IF($A1852="","",Tienda_1!I1852)</f>
        <v>Tarjeta de crédito</v>
      </c>
      <c r="F1852">
        <f>IF($A1852="","",VALUE(RIGHT(Tienda_1!E1852,4)))</f>
        <v>2021</v>
      </c>
      <c r="G1852">
        <f>IF($A1852="","",Tienda_1!C1852)</f>
        <v>88700</v>
      </c>
      <c r="H1852">
        <f>IF($A1852="","",Tienda_1!D1852)</f>
        <v>5400</v>
      </c>
      <c r="I1852">
        <f>IF($A1852="","",Tienda_1!H1852)</f>
        <v>5</v>
      </c>
      <c r="J1852">
        <f>IF($A1852="",0,IF(AND(OR('Cuadro-de-mando'!$B$4="(Todas)",'Cuadro-de-mando'!$B$4=$A1852),OR('Cuadro-de-mando'!$E$4="(Todas)",'Cuadro-de-mando'!$E$4=$B1852),OR('Cuadro-de-mando'!$H$4="(Todas)",'Cuadro-de-mando'!$H$4=$C1852),OR('Cuadro-de-mando'!$K$4="(Todas)",'Cuadro-de-mando'!$K$4=$E1852),OR('Cuadro-de-mando'!$N$4="(Todos)",'Cuadro-de-mando'!$N$4=$F1852)),1,0))</f>
        <v>1</v>
      </c>
    </row>
    <row r="1853" spans="1:10" x14ac:dyDescent="0.25">
      <c r="A1853" t="str">
        <f>IF(Tienda_1!$A1853="","","Tienda 1")</f>
        <v>Tienda 1</v>
      </c>
      <c r="B1853" t="str">
        <f>IF($A1853="","",Tienda_1!B1853)</f>
        <v>Electrodomésticos</v>
      </c>
      <c r="C1853" t="str">
        <f>IF($A1853="","",Tienda_1!G1853)</f>
        <v>Medellín</v>
      </c>
      <c r="D1853" t="str">
        <f>IF($A1853="","",Tienda_1!F1853)</f>
        <v>Felipe Santos</v>
      </c>
      <c r="E1853" t="str">
        <f>IF($A1853="","",Tienda_1!I1853)</f>
        <v>Tarjeta de crédito</v>
      </c>
      <c r="F1853">
        <f>IF($A1853="","",VALUE(RIGHT(Tienda_1!E1853,4)))</f>
        <v>2020</v>
      </c>
      <c r="G1853">
        <f>IF($A1853="","",Tienda_1!C1853)</f>
        <v>1487600</v>
      </c>
      <c r="H1853">
        <f>IF($A1853="","",Tienda_1!D1853)</f>
        <v>77400</v>
      </c>
      <c r="I1853">
        <f>IF($A1853="","",Tienda_1!H1853)</f>
        <v>1</v>
      </c>
      <c r="J1853">
        <f>IF($A1853="",0,IF(AND(OR('Cuadro-de-mando'!$B$4="(Todas)",'Cuadro-de-mando'!$B$4=$A1853),OR('Cuadro-de-mando'!$E$4="(Todas)",'Cuadro-de-mando'!$E$4=$B1853),OR('Cuadro-de-mando'!$H$4="(Todas)",'Cuadro-de-mando'!$H$4=$C1853),OR('Cuadro-de-mando'!$K$4="(Todas)",'Cuadro-de-mando'!$K$4=$E1853),OR('Cuadro-de-mando'!$N$4="(Todos)",'Cuadro-de-mando'!$N$4=$F1853)),1,0))</f>
        <v>1</v>
      </c>
    </row>
    <row r="1854" spans="1:10" x14ac:dyDescent="0.25">
      <c r="A1854" t="str">
        <f>IF(Tienda_1!$A1854="","","Tienda 1")</f>
        <v>Tienda 1</v>
      </c>
      <c r="B1854" t="str">
        <f>IF($A1854="","",Tienda_1!B1854)</f>
        <v>Juguetes</v>
      </c>
      <c r="C1854" t="str">
        <f>IF($A1854="","",Tienda_1!G1854)</f>
        <v>Medellín</v>
      </c>
      <c r="D1854" t="str">
        <f>IF($A1854="","",Tienda_1!F1854)</f>
        <v>Mariana Herrera</v>
      </c>
      <c r="E1854" t="str">
        <f>IF($A1854="","",Tienda_1!I1854)</f>
        <v>Nequi</v>
      </c>
      <c r="F1854">
        <f>IF($A1854="","",VALUE(RIGHT(Tienda_1!E1854,4)))</f>
        <v>2021</v>
      </c>
      <c r="G1854">
        <f>IF($A1854="","",Tienda_1!C1854)</f>
        <v>22700</v>
      </c>
      <c r="H1854">
        <f>IF($A1854="","",Tienda_1!D1854)</f>
        <v>6000</v>
      </c>
      <c r="I1854">
        <f>IF($A1854="","",Tienda_1!H1854)</f>
        <v>4</v>
      </c>
      <c r="J1854">
        <f>IF($A1854="",0,IF(AND(OR('Cuadro-de-mando'!$B$4="(Todas)",'Cuadro-de-mando'!$B$4=$A1854),OR('Cuadro-de-mando'!$E$4="(Todas)",'Cuadro-de-mando'!$E$4=$B1854),OR('Cuadro-de-mando'!$H$4="(Todas)",'Cuadro-de-mando'!$H$4=$C1854),OR('Cuadro-de-mando'!$K$4="(Todas)",'Cuadro-de-mando'!$K$4=$E1854),OR('Cuadro-de-mando'!$N$4="(Todos)",'Cuadro-de-mando'!$N$4=$F1854)),1,0))</f>
        <v>1</v>
      </c>
    </row>
    <row r="1855" spans="1:10" x14ac:dyDescent="0.25">
      <c r="A1855" t="str">
        <f>IF(Tienda_1!$A1855="","","Tienda 1")</f>
        <v>Tienda 1</v>
      </c>
      <c r="B1855" t="str">
        <f>IF($A1855="","",Tienda_1!B1855)</f>
        <v>Juguetes</v>
      </c>
      <c r="C1855" t="str">
        <f>IF($A1855="","",Tienda_1!G1855)</f>
        <v>Medellín</v>
      </c>
      <c r="D1855" t="str">
        <f>IF($A1855="","",Tienda_1!F1855)</f>
        <v>Izabela de León</v>
      </c>
      <c r="E1855" t="str">
        <f>IF($A1855="","",Tienda_1!I1855)</f>
        <v>Cupón</v>
      </c>
      <c r="F1855">
        <f>IF($A1855="","",VALUE(RIGHT(Tienda_1!E1855,4)))</f>
        <v>2022</v>
      </c>
      <c r="G1855">
        <f>IF($A1855="","",Tienda_1!C1855)</f>
        <v>34100</v>
      </c>
      <c r="H1855">
        <f>IF($A1855="","",Tienda_1!D1855)</f>
        <v>0</v>
      </c>
      <c r="I1855">
        <f>IF($A1855="","",Tienda_1!H1855)</f>
        <v>5</v>
      </c>
      <c r="J1855">
        <f>IF($A1855="",0,IF(AND(OR('Cuadro-de-mando'!$B$4="(Todas)",'Cuadro-de-mando'!$B$4=$A1855),OR('Cuadro-de-mando'!$E$4="(Todas)",'Cuadro-de-mando'!$E$4=$B1855),OR('Cuadro-de-mando'!$H$4="(Todas)",'Cuadro-de-mando'!$H$4=$C1855),OR('Cuadro-de-mando'!$K$4="(Todas)",'Cuadro-de-mando'!$K$4=$E1855),OR('Cuadro-de-mando'!$N$4="(Todos)",'Cuadro-de-mando'!$N$4=$F1855)),1,0))</f>
        <v>1</v>
      </c>
    </row>
    <row r="1856" spans="1:10" x14ac:dyDescent="0.25">
      <c r="A1856" t="str">
        <f>IF(Tienda_1!$A1856="","","Tienda 1")</f>
        <v>Tienda 1</v>
      </c>
      <c r="B1856" t="str">
        <f>IF($A1856="","",Tienda_1!B1856)</f>
        <v>Juguetes</v>
      </c>
      <c r="C1856" t="str">
        <f>IF($A1856="","",Tienda_1!G1856)</f>
        <v>Barranquilla</v>
      </c>
      <c r="D1856" t="str">
        <f>IF($A1856="","",Tienda_1!F1856)</f>
        <v>Felipe Santos</v>
      </c>
      <c r="E1856" t="str">
        <f>IF($A1856="","",Tienda_1!I1856)</f>
        <v>Tarjeta de crédito</v>
      </c>
      <c r="F1856">
        <f>IF($A1856="","",VALUE(RIGHT(Tienda_1!E1856,4)))</f>
        <v>2021</v>
      </c>
      <c r="G1856">
        <f>IF($A1856="","",Tienda_1!C1856)</f>
        <v>23600</v>
      </c>
      <c r="H1856">
        <f>IF($A1856="","",Tienda_1!D1856)</f>
        <v>1700</v>
      </c>
      <c r="I1856">
        <f>IF($A1856="","",Tienda_1!H1856)</f>
        <v>4</v>
      </c>
      <c r="J1856">
        <f>IF($A1856="",0,IF(AND(OR('Cuadro-de-mando'!$B$4="(Todas)",'Cuadro-de-mando'!$B$4=$A1856),OR('Cuadro-de-mando'!$E$4="(Todas)",'Cuadro-de-mando'!$E$4=$B1856),OR('Cuadro-de-mando'!$H$4="(Todas)",'Cuadro-de-mando'!$H$4=$C1856),OR('Cuadro-de-mando'!$K$4="(Todas)",'Cuadro-de-mando'!$K$4=$E1856),OR('Cuadro-de-mando'!$N$4="(Todos)",'Cuadro-de-mando'!$N$4=$F1856)),1,0))</f>
        <v>1</v>
      </c>
    </row>
    <row r="1857" spans="1:10" x14ac:dyDescent="0.25">
      <c r="A1857" t="str">
        <f>IF(Tienda_1!$A1857="","","Tienda 1")</f>
        <v>Tienda 1</v>
      </c>
      <c r="B1857" t="str">
        <f>IF($A1857="","",Tienda_1!B1857)</f>
        <v>Instrumentos musicales</v>
      </c>
      <c r="C1857" t="str">
        <f>IF($A1857="","",Tienda_1!G1857)</f>
        <v>Bogotá</v>
      </c>
      <c r="D1857" t="str">
        <f>IF($A1857="","",Tienda_1!F1857)</f>
        <v>Ángel Rodriguez</v>
      </c>
      <c r="E1857" t="str">
        <f>IF($A1857="","",Tienda_1!I1857)</f>
        <v>Tarjeta de crédito</v>
      </c>
      <c r="F1857">
        <f>IF($A1857="","",VALUE(RIGHT(Tienda_1!E1857,4)))</f>
        <v>2022</v>
      </c>
      <c r="G1857">
        <f>IF($A1857="","",Tienda_1!C1857)</f>
        <v>885700</v>
      </c>
      <c r="H1857">
        <f>IF($A1857="","",Tienda_1!D1857)</f>
        <v>45300</v>
      </c>
      <c r="I1857">
        <f>IF($A1857="","",Tienda_1!H1857)</f>
        <v>4</v>
      </c>
      <c r="J1857">
        <f>IF($A1857="",0,IF(AND(OR('Cuadro-de-mando'!$B$4="(Todas)",'Cuadro-de-mando'!$B$4=$A1857),OR('Cuadro-de-mando'!$E$4="(Todas)",'Cuadro-de-mando'!$E$4=$B1857),OR('Cuadro-de-mando'!$H$4="(Todas)",'Cuadro-de-mando'!$H$4=$C1857),OR('Cuadro-de-mando'!$K$4="(Todas)",'Cuadro-de-mando'!$K$4=$E1857),OR('Cuadro-de-mando'!$N$4="(Todos)",'Cuadro-de-mando'!$N$4=$F1857)),1,0))</f>
        <v>1</v>
      </c>
    </row>
    <row r="1858" spans="1:10" x14ac:dyDescent="0.25">
      <c r="A1858" t="str">
        <f>IF(Tienda_1!$A1858="","","Tienda 1")</f>
        <v>Tienda 1</v>
      </c>
      <c r="B1858" t="str">
        <f>IF($A1858="","",Tienda_1!B1858)</f>
        <v>Deportes y diversión</v>
      </c>
      <c r="C1858" t="str">
        <f>IF($A1858="","",Tienda_1!G1858)</f>
        <v>Medellín</v>
      </c>
      <c r="D1858" t="str">
        <f>IF($A1858="","",Tienda_1!F1858)</f>
        <v>Rafael Acosta</v>
      </c>
      <c r="E1858" t="str">
        <f>IF($A1858="","",Tienda_1!I1858)</f>
        <v>Tarjeta de crédito</v>
      </c>
      <c r="F1858">
        <f>IF($A1858="","",VALUE(RIGHT(Tienda_1!E1858,4)))</f>
        <v>2022</v>
      </c>
      <c r="G1858">
        <f>IF($A1858="","",Tienda_1!C1858)</f>
        <v>12600</v>
      </c>
      <c r="H1858">
        <f>IF($A1858="","",Tienda_1!D1858)</f>
        <v>900</v>
      </c>
      <c r="I1858">
        <f>IF($A1858="","",Tienda_1!H1858)</f>
        <v>3</v>
      </c>
      <c r="J1858">
        <f>IF($A1858="",0,IF(AND(OR('Cuadro-de-mando'!$B$4="(Todas)",'Cuadro-de-mando'!$B$4=$A1858),OR('Cuadro-de-mando'!$E$4="(Todas)",'Cuadro-de-mando'!$E$4=$B1858),OR('Cuadro-de-mando'!$H$4="(Todas)",'Cuadro-de-mando'!$H$4=$C1858),OR('Cuadro-de-mando'!$K$4="(Todas)",'Cuadro-de-mando'!$K$4=$E1858),OR('Cuadro-de-mando'!$N$4="(Todos)",'Cuadro-de-mando'!$N$4=$F1858)),1,0))</f>
        <v>1</v>
      </c>
    </row>
    <row r="1859" spans="1:10" x14ac:dyDescent="0.25">
      <c r="A1859" t="str">
        <f>IF(Tienda_1!$A1859="","","Tienda 1")</f>
        <v>Tienda 1</v>
      </c>
      <c r="B1859" t="str">
        <f>IF($A1859="","",Tienda_1!B1859)</f>
        <v>Electrodomésticos</v>
      </c>
      <c r="C1859" t="str">
        <f>IF($A1859="","",Tienda_1!G1859)</f>
        <v>Medellín</v>
      </c>
      <c r="D1859" t="str">
        <f>IF($A1859="","",Tienda_1!F1859)</f>
        <v>Maria Alfonso</v>
      </c>
      <c r="E1859" t="str">
        <f>IF($A1859="","",Tienda_1!I1859)</f>
        <v>Tarjeta de crédito</v>
      </c>
      <c r="F1859">
        <f>IF($A1859="","",VALUE(RIGHT(Tienda_1!E1859,4)))</f>
        <v>2022</v>
      </c>
      <c r="G1859">
        <f>IF($A1859="","",Tienda_1!C1859)</f>
        <v>817300</v>
      </c>
      <c r="H1859">
        <f>IF($A1859="","",Tienda_1!D1859)</f>
        <v>43700</v>
      </c>
      <c r="I1859">
        <f>IF($A1859="","",Tienda_1!H1859)</f>
        <v>5</v>
      </c>
      <c r="J1859">
        <f>IF($A1859="",0,IF(AND(OR('Cuadro-de-mando'!$B$4="(Todas)",'Cuadro-de-mando'!$B$4=$A1859),OR('Cuadro-de-mando'!$E$4="(Todas)",'Cuadro-de-mando'!$E$4=$B1859),OR('Cuadro-de-mando'!$H$4="(Todas)",'Cuadro-de-mando'!$H$4=$C1859),OR('Cuadro-de-mando'!$K$4="(Todas)",'Cuadro-de-mando'!$K$4=$E1859),OR('Cuadro-de-mando'!$N$4="(Todos)",'Cuadro-de-mando'!$N$4=$F1859)),1,0))</f>
        <v>1</v>
      </c>
    </row>
    <row r="1860" spans="1:10" x14ac:dyDescent="0.25">
      <c r="A1860" t="str">
        <f>IF(Tienda_1!$A1860="","","Tienda 1")</f>
        <v>Tienda 1</v>
      </c>
      <c r="B1860" t="str">
        <f>IF($A1860="","",Tienda_1!B1860)</f>
        <v>Electrónicos</v>
      </c>
      <c r="C1860" t="str">
        <f>IF($A1860="","",Tienda_1!G1860)</f>
        <v>Villavicencio</v>
      </c>
      <c r="D1860" t="str">
        <f>IF($A1860="","",Tienda_1!F1860)</f>
        <v>Izabela de León</v>
      </c>
      <c r="E1860" t="str">
        <f>IF($A1860="","",Tienda_1!I1860)</f>
        <v>Tarjeta de crédito</v>
      </c>
      <c r="F1860">
        <f>IF($A1860="","",VALUE(RIGHT(Tienda_1!E1860,4)))</f>
        <v>2020</v>
      </c>
      <c r="G1860">
        <f>IF($A1860="","",Tienda_1!C1860)</f>
        <v>1483600</v>
      </c>
      <c r="H1860">
        <f>IF($A1860="","",Tienda_1!D1860)</f>
        <v>79400</v>
      </c>
      <c r="I1860">
        <f>IF($A1860="","",Tienda_1!H1860)</f>
        <v>4</v>
      </c>
      <c r="J1860">
        <f>IF($A1860="",0,IF(AND(OR('Cuadro-de-mando'!$B$4="(Todas)",'Cuadro-de-mando'!$B$4=$A1860),OR('Cuadro-de-mando'!$E$4="(Todas)",'Cuadro-de-mando'!$E$4=$B1860),OR('Cuadro-de-mando'!$H$4="(Todas)",'Cuadro-de-mando'!$H$4=$C1860),OR('Cuadro-de-mando'!$K$4="(Todas)",'Cuadro-de-mando'!$K$4=$E1860),OR('Cuadro-de-mando'!$N$4="(Todos)",'Cuadro-de-mando'!$N$4=$F1860)),1,0))</f>
        <v>1</v>
      </c>
    </row>
    <row r="1861" spans="1:10" x14ac:dyDescent="0.25">
      <c r="A1861" t="str">
        <f>IF(Tienda_1!$A1861="","","Tienda 1")</f>
        <v>Tienda 1</v>
      </c>
      <c r="B1861" t="str">
        <f>IF($A1861="","",Tienda_1!B1861)</f>
        <v>Muebles</v>
      </c>
      <c r="C1861" t="str">
        <f>IF($A1861="","",Tienda_1!G1861)</f>
        <v>Bogotá</v>
      </c>
      <c r="D1861" t="str">
        <f>IF($A1861="","",Tienda_1!F1861)</f>
        <v>Ángel Rodriguez</v>
      </c>
      <c r="E1861" t="str">
        <f>IF($A1861="","",Tienda_1!I1861)</f>
        <v>Tarjeta de crédito</v>
      </c>
      <c r="F1861">
        <f>IF($A1861="","",VALUE(RIGHT(Tienda_1!E1861,4)))</f>
        <v>2022</v>
      </c>
      <c r="G1861">
        <f>IF($A1861="","",Tienda_1!C1861)</f>
        <v>645800</v>
      </c>
      <c r="H1861">
        <f>IF($A1861="","",Tienda_1!D1861)</f>
        <v>37700</v>
      </c>
      <c r="I1861">
        <f>IF($A1861="","",Tienda_1!H1861)</f>
        <v>5</v>
      </c>
      <c r="J1861">
        <f>IF($A1861="",0,IF(AND(OR('Cuadro-de-mando'!$B$4="(Todas)",'Cuadro-de-mando'!$B$4=$A1861),OR('Cuadro-de-mando'!$E$4="(Todas)",'Cuadro-de-mando'!$E$4=$B1861),OR('Cuadro-de-mando'!$H$4="(Todas)",'Cuadro-de-mando'!$H$4=$C1861),OR('Cuadro-de-mando'!$K$4="(Todas)",'Cuadro-de-mando'!$K$4=$E1861),OR('Cuadro-de-mando'!$N$4="(Todos)",'Cuadro-de-mando'!$N$4=$F1861)),1,0))</f>
        <v>1</v>
      </c>
    </row>
    <row r="1862" spans="1:10" x14ac:dyDescent="0.25">
      <c r="A1862" t="str">
        <f>IF(Tienda_1!$A1862="","","Tienda 1")</f>
        <v>Tienda 1</v>
      </c>
      <c r="B1862" t="str">
        <f>IF($A1862="","",Tienda_1!B1862)</f>
        <v>Juguetes</v>
      </c>
      <c r="C1862" t="str">
        <f>IF($A1862="","",Tienda_1!G1862)</f>
        <v>Medellín</v>
      </c>
      <c r="D1862" t="str">
        <f>IF($A1862="","",Tienda_1!F1862)</f>
        <v>Blanca Ramirez</v>
      </c>
      <c r="E1862" t="str">
        <f>IF($A1862="","",Tienda_1!I1862)</f>
        <v>Tarjeta de crédito</v>
      </c>
      <c r="F1862">
        <f>IF($A1862="","",VALUE(RIGHT(Tienda_1!E1862,4)))</f>
        <v>2021</v>
      </c>
      <c r="G1862">
        <f>IF($A1862="","",Tienda_1!C1862)</f>
        <v>38800</v>
      </c>
      <c r="H1862">
        <f>IF($A1862="","",Tienda_1!D1862)</f>
        <v>2300</v>
      </c>
      <c r="I1862">
        <f>IF($A1862="","",Tienda_1!H1862)</f>
        <v>5</v>
      </c>
      <c r="J1862">
        <f>IF($A1862="",0,IF(AND(OR('Cuadro-de-mando'!$B$4="(Todas)",'Cuadro-de-mando'!$B$4=$A1862),OR('Cuadro-de-mando'!$E$4="(Todas)",'Cuadro-de-mando'!$E$4=$B1862),OR('Cuadro-de-mando'!$H$4="(Todas)",'Cuadro-de-mando'!$H$4=$C1862),OR('Cuadro-de-mando'!$K$4="(Todas)",'Cuadro-de-mando'!$K$4=$E1862),OR('Cuadro-de-mando'!$N$4="(Todos)",'Cuadro-de-mando'!$N$4=$F1862)),1,0))</f>
        <v>1</v>
      </c>
    </row>
    <row r="1863" spans="1:10" x14ac:dyDescent="0.25">
      <c r="A1863" t="str">
        <f>IF(Tienda_1!$A1863="","","Tienda 1")</f>
        <v>Tienda 1</v>
      </c>
      <c r="B1863" t="str">
        <f>IF($A1863="","",Tienda_1!B1863)</f>
        <v>Electrónicos</v>
      </c>
      <c r="C1863" t="str">
        <f>IF($A1863="","",Tienda_1!G1863)</f>
        <v>Medellín</v>
      </c>
      <c r="D1863" t="str">
        <f>IF($A1863="","",Tienda_1!F1863)</f>
        <v>Ángel Rodriguez</v>
      </c>
      <c r="E1863" t="str">
        <f>IF($A1863="","",Tienda_1!I1863)</f>
        <v>Tarjeta de crédito</v>
      </c>
      <c r="F1863">
        <f>IF($A1863="","",VALUE(RIGHT(Tienda_1!E1863,4)))</f>
        <v>2021</v>
      </c>
      <c r="G1863">
        <f>IF($A1863="","",Tienda_1!C1863)</f>
        <v>271600</v>
      </c>
      <c r="H1863">
        <f>IF($A1863="","",Tienda_1!D1863)</f>
        <v>19100</v>
      </c>
      <c r="I1863">
        <f>IF($A1863="","",Tienda_1!H1863)</f>
        <v>4</v>
      </c>
      <c r="J1863">
        <f>IF($A1863="",0,IF(AND(OR('Cuadro-de-mando'!$B$4="(Todas)",'Cuadro-de-mando'!$B$4=$A1863),OR('Cuadro-de-mando'!$E$4="(Todas)",'Cuadro-de-mando'!$E$4=$B1863),OR('Cuadro-de-mando'!$H$4="(Todas)",'Cuadro-de-mando'!$H$4=$C1863),OR('Cuadro-de-mando'!$K$4="(Todas)",'Cuadro-de-mando'!$K$4=$E1863),OR('Cuadro-de-mando'!$N$4="(Todos)",'Cuadro-de-mando'!$N$4=$F1863)),1,0))</f>
        <v>1</v>
      </c>
    </row>
    <row r="1864" spans="1:10" x14ac:dyDescent="0.25">
      <c r="A1864" t="str">
        <f>IF(Tienda_1!$A1864="","","Tienda 1")</f>
        <v>Tienda 1</v>
      </c>
      <c r="B1864" t="str">
        <f>IF($A1864="","",Tienda_1!B1864)</f>
        <v>Muebles</v>
      </c>
      <c r="C1864" t="str">
        <f>IF($A1864="","",Tienda_1!G1864)</f>
        <v>Bogotá</v>
      </c>
      <c r="D1864" t="str">
        <f>IF($A1864="","",Tienda_1!F1864)</f>
        <v>Mariana Herrera</v>
      </c>
      <c r="E1864" t="str">
        <f>IF($A1864="","",Tienda_1!I1864)</f>
        <v>Tarjeta de crédito</v>
      </c>
      <c r="F1864">
        <f>IF($A1864="","",VALUE(RIGHT(Tienda_1!E1864,4)))</f>
        <v>2022</v>
      </c>
      <c r="G1864">
        <f>IF($A1864="","",Tienda_1!C1864)</f>
        <v>562000</v>
      </c>
      <c r="H1864">
        <f>IF($A1864="","",Tienda_1!D1864)</f>
        <v>28100</v>
      </c>
      <c r="I1864">
        <f>IF($A1864="","",Tienda_1!H1864)</f>
        <v>4</v>
      </c>
      <c r="J1864">
        <f>IF($A1864="",0,IF(AND(OR('Cuadro-de-mando'!$B$4="(Todas)",'Cuadro-de-mando'!$B$4=$A1864),OR('Cuadro-de-mando'!$E$4="(Todas)",'Cuadro-de-mando'!$E$4=$B1864),OR('Cuadro-de-mando'!$H$4="(Todas)",'Cuadro-de-mando'!$H$4=$C1864),OR('Cuadro-de-mando'!$K$4="(Todas)",'Cuadro-de-mando'!$K$4=$E1864),OR('Cuadro-de-mando'!$N$4="(Todos)",'Cuadro-de-mando'!$N$4=$F1864)),1,0))</f>
        <v>1</v>
      </c>
    </row>
    <row r="1865" spans="1:10" x14ac:dyDescent="0.25">
      <c r="A1865" t="str">
        <f>IF(Tienda_1!$A1865="","","Tienda 1")</f>
        <v>Tienda 1</v>
      </c>
      <c r="B1865" t="str">
        <f>IF($A1865="","",Tienda_1!B1865)</f>
        <v>Electrónicos</v>
      </c>
      <c r="C1865" t="str">
        <f>IF($A1865="","",Tienda_1!G1865)</f>
        <v>Medellín</v>
      </c>
      <c r="D1865" t="str">
        <f>IF($A1865="","",Tienda_1!F1865)</f>
        <v>Felipe Santos</v>
      </c>
      <c r="E1865" t="str">
        <f>IF($A1865="","",Tienda_1!I1865)</f>
        <v>Tarjeta de crédito</v>
      </c>
      <c r="F1865">
        <f>IF($A1865="","",VALUE(RIGHT(Tienda_1!E1865,4)))</f>
        <v>2022</v>
      </c>
      <c r="G1865">
        <f>IF($A1865="","",Tienda_1!C1865)</f>
        <v>266400</v>
      </c>
      <c r="H1865">
        <f>IF($A1865="","",Tienda_1!D1865)</f>
        <v>12400</v>
      </c>
      <c r="I1865">
        <f>IF($A1865="","",Tienda_1!H1865)</f>
        <v>5</v>
      </c>
      <c r="J1865">
        <f>IF($A1865="",0,IF(AND(OR('Cuadro-de-mando'!$B$4="(Todas)",'Cuadro-de-mando'!$B$4=$A1865),OR('Cuadro-de-mando'!$E$4="(Todas)",'Cuadro-de-mando'!$E$4=$B1865),OR('Cuadro-de-mando'!$H$4="(Todas)",'Cuadro-de-mando'!$H$4=$C1865),OR('Cuadro-de-mando'!$K$4="(Todas)",'Cuadro-de-mando'!$K$4=$E1865),OR('Cuadro-de-mando'!$N$4="(Todos)",'Cuadro-de-mando'!$N$4=$F1865)),1,0))</f>
        <v>1</v>
      </c>
    </row>
    <row r="1866" spans="1:10" x14ac:dyDescent="0.25">
      <c r="A1866" t="str">
        <f>IF(Tienda_1!$A1866="","","Tienda 1")</f>
        <v>Tienda 1</v>
      </c>
      <c r="B1866" t="str">
        <f>IF($A1866="","",Tienda_1!B1866)</f>
        <v>Libros</v>
      </c>
      <c r="C1866" t="str">
        <f>IF($A1866="","",Tienda_1!G1866)</f>
        <v>Bogotá</v>
      </c>
      <c r="D1866" t="str">
        <f>IF($A1866="","",Tienda_1!F1866)</f>
        <v>Pedro Gomez</v>
      </c>
      <c r="E1866" t="str">
        <f>IF($A1866="","",Tienda_1!I1866)</f>
        <v>Cupón</v>
      </c>
      <c r="F1866">
        <f>IF($A1866="","",VALUE(RIGHT(Tienda_1!E1866,4)))</f>
        <v>2021</v>
      </c>
      <c r="G1866">
        <f>IF($A1866="","",Tienda_1!C1866)</f>
        <v>41600</v>
      </c>
      <c r="H1866">
        <f>IF($A1866="","",Tienda_1!D1866)</f>
        <v>0</v>
      </c>
      <c r="I1866">
        <f>IF($A1866="","",Tienda_1!H1866)</f>
        <v>3</v>
      </c>
      <c r="J1866">
        <f>IF($A1866="",0,IF(AND(OR('Cuadro-de-mando'!$B$4="(Todas)",'Cuadro-de-mando'!$B$4=$A1866),OR('Cuadro-de-mando'!$E$4="(Todas)",'Cuadro-de-mando'!$E$4=$B1866),OR('Cuadro-de-mando'!$H$4="(Todas)",'Cuadro-de-mando'!$H$4=$C1866),OR('Cuadro-de-mando'!$K$4="(Todas)",'Cuadro-de-mando'!$K$4=$E1866),OR('Cuadro-de-mando'!$N$4="(Todos)",'Cuadro-de-mando'!$N$4=$F1866)),1,0))</f>
        <v>1</v>
      </c>
    </row>
    <row r="1867" spans="1:10" x14ac:dyDescent="0.25">
      <c r="A1867" t="str">
        <f>IF(Tienda_1!$A1867="","","Tienda 1")</f>
        <v>Tienda 1</v>
      </c>
      <c r="B1867" t="str">
        <f>IF($A1867="","",Tienda_1!B1867)</f>
        <v>Instrumentos musicales</v>
      </c>
      <c r="C1867" t="str">
        <f>IF($A1867="","",Tienda_1!G1867)</f>
        <v>Medellín</v>
      </c>
      <c r="D1867" t="str">
        <f>IF($A1867="","",Tienda_1!F1867)</f>
        <v>Santiago Silva</v>
      </c>
      <c r="E1867" t="str">
        <f>IF($A1867="","",Tienda_1!I1867)</f>
        <v>Tarjeta de crédito</v>
      </c>
      <c r="F1867">
        <f>IF($A1867="","",VALUE(RIGHT(Tienda_1!E1867,4)))</f>
        <v>2020</v>
      </c>
      <c r="G1867">
        <f>IF($A1867="","",Tienda_1!C1867)</f>
        <v>388300</v>
      </c>
      <c r="H1867">
        <f>IF($A1867="","",Tienda_1!D1867)</f>
        <v>18900</v>
      </c>
      <c r="I1867">
        <f>IF($A1867="","",Tienda_1!H1867)</f>
        <v>5</v>
      </c>
      <c r="J1867">
        <f>IF($A1867="",0,IF(AND(OR('Cuadro-de-mando'!$B$4="(Todas)",'Cuadro-de-mando'!$B$4=$A1867),OR('Cuadro-de-mando'!$E$4="(Todas)",'Cuadro-de-mando'!$E$4=$B1867),OR('Cuadro-de-mando'!$H$4="(Todas)",'Cuadro-de-mando'!$H$4=$C1867),OR('Cuadro-de-mando'!$K$4="(Todas)",'Cuadro-de-mando'!$K$4=$E1867),OR('Cuadro-de-mando'!$N$4="(Todos)",'Cuadro-de-mando'!$N$4=$F1867)),1,0))</f>
        <v>1</v>
      </c>
    </row>
    <row r="1868" spans="1:10" x14ac:dyDescent="0.25">
      <c r="A1868" t="str">
        <f>IF(Tienda_1!$A1868="","","Tienda 1")</f>
        <v>Tienda 1</v>
      </c>
      <c r="B1868" t="str">
        <f>IF($A1868="","",Tienda_1!B1868)</f>
        <v>Electrónicos</v>
      </c>
      <c r="C1868" t="str">
        <f>IF($A1868="","",Tienda_1!G1868)</f>
        <v>Bogotá</v>
      </c>
      <c r="D1868" t="str">
        <f>IF($A1868="","",Tienda_1!F1868)</f>
        <v>Camila Rivera</v>
      </c>
      <c r="E1868" t="str">
        <f>IF($A1868="","",Tienda_1!I1868)</f>
        <v>Tarjeta de crédito</v>
      </c>
      <c r="F1868">
        <f>IF($A1868="","",VALUE(RIGHT(Tienda_1!E1868,4)))</f>
        <v>2022</v>
      </c>
      <c r="G1868">
        <f>IF($A1868="","",Tienda_1!C1868)</f>
        <v>686500</v>
      </c>
      <c r="H1868">
        <f>IF($A1868="","",Tienda_1!D1868)</f>
        <v>34700</v>
      </c>
      <c r="I1868">
        <f>IF($A1868="","",Tienda_1!H1868)</f>
        <v>5</v>
      </c>
      <c r="J1868">
        <f>IF($A1868="",0,IF(AND(OR('Cuadro-de-mando'!$B$4="(Todas)",'Cuadro-de-mando'!$B$4=$A1868),OR('Cuadro-de-mando'!$E$4="(Todas)",'Cuadro-de-mando'!$E$4=$B1868),OR('Cuadro-de-mando'!$H$4="(Todas)",'Cuadro-de-mando'!$H$4=$C1868),OR('Cuadro-de-mando'!$K$4="(Todas)",'Cuadro-de-mando'!$K$4=$E1868),OR('Cuadro-de-mando'!$N$4="(Todos)",'Cuadro-de-mando'!$N$4=$F1868)),1,0))</f>
        <v>1</v>
      </c>
    </row>
    <row r="1869" spans="1:10" x14ac:dyDescent="0.25">
      <c r="A1869" t="str">
        <f>IF(Tienda_1!$A1869="","","Tienda 1")</f>
        <v>Tienda 1</v>
      </c>
      <c r="B1869" t="str">
        <f>IF($A1869="","",Tienda_1!B1869)</f>
        <v>Electrodomésticos</v>
      </c>
      <c r="C1869" t="str">
        <f>IF($A1869="","",Tienda_1!G1869)</f>
        <v>Bogotá</v>
      </c>
      <c r="D1869" t="str">
        <f>IF($A1869="","",Tienda_1!F1869)</f>
        <v>Mariana Herrera</v>
      </c>
      <c r="E1869" t="str">
        <f>IF($A1869="","",Tienda_1!I1869)</f>
        <v>Tarjeta de crédito</v>
      </c>
      <c r="F1869">
        <f>IF($A1869="","",VALUE(RIGHT(Tienda_1!E1869,4)))</f>
        <v>2020</v>
      </c>
      <c r="G1869">
        <f>IF($A1869="","",Tienda_1!C1869)</f>
        <v>1352900</v>
      </c>
      <c r="H1869">
        <f>IF($A1869="","",Tienda_1!D1869)</f>
        <v>70200</v>
      </c>
      <c r="I1869">
        <f>IF($A1869="","",Tienda_1!H1869)</f>
        <v>5</v>
      </c>
      <c r="J1869">
        <f>IF($A1869="",0,IF(AND(OR('Cuadro-de-mando'!$B$4="(Todas)",'Cuadro-de-mando'!$B$4=$A1869),OR('Cuadro-de-mando'!$E$4="(Todas)",'Cuadro-de-mando'!$E$4=$B1869),OR('Cuadro-de-mando'!$H$4="(Todas)",'Cuadro-de-mando'!$H$4=$C1869),OR('Cuadro-de-mando'!$K$4="(Todas)",'Cuadro-de-mando'!$K$4=$E1869),OR('Cuadro-de-mando'!$N$4="(Todos)",'Cuadro-de-mando'!$N$4=$F1869)),1,0))</f>
        <v>1</v>
      </c>
    </row>
    <row r="1870" spans="1:10" x14ac:dyDescent="0.25">
      <c r="A1870" t="str">
        <f>IF(Tienda_1!$A1870="","","Tienda 1")</f>
        <v>Tienda 1</v>
      </c>
      <c r="B1870" t="str">
        <f>IF($A1870="","",Tienda_1!B1870)</f>
        <v>Muebles</v>
      </c>
      <c r="C1870" t="str">
        <f>IF($A1870="","",Tienda_1!G1870)</f>
        <v>Bogotá</v>
      </c>
      <c r="D1870" t="str">
        <f>IF($A1870="","",Tienda_1!F1870)</f>
        <v>Maria Alfonso</v>
      </c>
      <c r="E1870" t="str">
        <f>IF($A1870="","",Tienda_1!I1870)</f>
        <v>Tarjeta de crédito</v>
      </c>
      <c r="F1870">
        <f>IF($A1870="","",VALUE(RIGHT(Tienda_1!E1870,4)))</f>
        <v>2022</v>
      </c>
      <c r="G1870">
        <f>IF($A1870="","",Tienda_1!C1870)</f>
        <v>367100</v>
      </c>
      <c r="H1870">
        <f>IF($A1870="","",Tienda_1!D1870)</f>
        <v>20300</v>
      </c>
      <c r="I1870">
        <f>IF($A1870="","",Tienda_1!H1870)</f>
        <v>5</v>
      </c>
      <c r="J1870">
        <f>IF($A1870="",0,IF(AND(OR('Cuadro-de-mando'!$B$4="(Todas)",'Cuadro-de-mando'!$B$4=$A1870),OR('Cuadro-de-mando'!$E$4="(Todas)",'Cuadro-de-mando'!$E$4=$B1870),OR('Cuadro-de-mando'!$H$4="(Todas)",'Cuadro-de-mando'!$H$4=$C1870),OR('Cuadro-de-mando'!$K$4="(Todas)",'Cuadro-de-mando'!$K$4=$E1870),OR('Cuadro-de-mando'!$N$4="(Todos)",'Cuadro-de-mando'!$N$4=$F1870)),1,0))</f>
        <v>1</v>
      </c>
    </row>
    <row r="1871" spans="1:10" x14ac:dyDescent="0.25">
      <c r="A1871" t="str">
        <f>IF(Tienda_1!$A1871="","","Tienda 1")</f>
        <v>Tienda 1</v>
      </c>
      <c r="B1871" t="str">
        <f>IF($A1871="","",Tienda_1!B1871)</f>
        <v>Electrónicos</v>
      </c>
      <c r="C1871" t="str">
        <f>IF($A1871="","",Tienda_1!G1871)</f>
        <v>Medellín</v>
      </c>
      <c r="D1871" t="str">
        <f>IF($A1871="","",Tienda_1!F1871)</f>
        <v>Pedro Gomez</v>
      </c>
      <c r="E1871" t="str">
        <f>IF($A1871="","",Tienda_1!I1871)</f>
        <v>Tarjeta de crédito</v>
      </c>
      <c r="F1871">
        <f>IF($A1871="","",VALUE(RIGHT(Tienda_1!E1871,4)))</f>
        <v>2021</v>
      </c>
      <c r="G1871">
        <f>IF($A1871="","",Tienda_1!C1871)</f>
        <v>122900</v>
      </c>
      <c r="H1871">
        <f>IF($A1871="","",Tienda_1!D1871)</f>
        <v>6800</v>
      </c>
      <c r="I1871">
        <f>IF($A1871="","",Tienda_1!H1871)</f>
        <v>5</v>
      </c>
      <c r="J1871">
        <f>IF($A1871="",0,IF(AND(OR('Cuadro-de-mando'!$B$4="(Todas)",'Cuadro-de-mando'!$B$4=$A1871),OR('Cuadro-de-mando'!$E$4="(Todas)",'Cuadro-de-mando'!$E$4=$B1871),OR('Cuadro-de-mando'!$H$4="(Todas)",'Cuadro-de-mando'!$H$4=$C1871),OR('Cuadro-de-mando'!$K$4="(Todas)",'Cuadro-de-mando'!$K$4=$E1871),OR('Cuadro-de-mando'!$N$4="(Todos)",'Cuadro-de-mando'!$N$4=$F1871)),1,0))</f>
        <v>1</v>
      </c>
    </row>
    <row r="1872" spans="1:10" x14ac:dyDescent="0.25">
      <c r="A1872" t="str">
        <f>IF(Tienda_1!$A1872="","","Tienda 1")</f>
        <v>Tienda 1</v>
      </c>
      <c r="B1872" t="str">
        <f>IF($A1872="","",Tienda_1!B1872)</f>
        <v>Electrónicos</v>
      </c>
      <c r="C1872" t="str">
        <f>IF($A1872="","",Tienda_1!G1872)</f>
        <v>Medellín</v>
      </c>
      <c r="D1872" t="str">
        <f>IF($A1872="","",Tienda_1!F1872)</f>
        <v>Felipe Santos</v>
      </c>
      <c r="E1872" t="str">
        <f>IF($A1872="","",Tienda_1!I1872)</f>
        <v>Tarjeta de crédito</v>
      </c>
      <c r="F1872">
        <f>IF($A1872="","",VALUE(RIGHT(Tienda_1!E1872,4)))</f>
        <v>2022</v>
      </c>
      <c r="G1872">
        <f>IF($A1872="","",Tienda_1!C1872)</f>
        <v>2452900</v>
      </c>
      <c r="H1872">
        <f>IF($A1872="","",Tienda_1!D1872)</f>
        <v>136500</v>
      </c>
      <c r="I1872">
        <f>IF($A1872="","",Tienda_1!H1872)</f>
        <v>5</v>
      </c>
      <c r="J1872">
        <f>IF($A1872="",0,IF(AND(OR('Cuadro-de-mando'!$B$4="(Todas)",'Cuadro-de-mando'!$B$4=$A1872),OR('Cuadro-de-mando'!$E$4="(Todas)",'Cuadro-de-mando'!$E$4=$B1872),OR('Cuadro-de-mando'!$H$4="(Todas)",'Cuadro-de-mando'!$H$4=$C1872),OR('Cuadro-de-mando'!$K$4="(Todas)",'Cuadro-de-mando'!$K$4=$E1872),OR('Cuadro-de-mando'!$N$4="(Todos)",'Cuadro-de-mando'!$N$4=$F1872)),1,0))</f>
        <v>1</v>
      </c>
    </row>
    <row r="1873" spans="1:10" x14ac:dyDescent="0.25">
      <c r="A1873" t="str">
        <f>IF(Tienda_1!$A1873="","","Tienda 1")</f>
        <v>Tienda 1</v>
      </c>
      <c r="B1873" t="str">
        <f>IF($A1873="","",Tienda_1!B1873)</f>
        <v>Muebles</v>
      </c>
      <c r="C1873" t="str">
        <f>IF($A1873="","",Tienda_1!G1873)</f>
        <v>Medellín</v>
      </c>
      <c r="D1873" t="str">
        <f>IF($A1873="","",Tienda_1!F1873)</f>
        <v>Rafael Acosta</v>
      </c>
      <c r="E1873" t="str">
        <f>IF($A1873="","",Tienda_1!I1873)</f>
        <v>Tarjeta de crédito</v>
      </c>
      <c r="F1873">
        <f>IF($A1873="","",VALUE(RIGHT(Tienda_1!E1873,4)))</f>
        <v>2022</v>
      </c>
      <c r="G1873">
        <f>IF($A1873="","",Tienda_1!C1873)</f>
        <v>731400</v>
      </c>
      <c r="H1873">
        <f>IF($A1873="","",Tienda_1!D1873)</f>
        <v>37100</v>
      </c>
      <c r="I1873">
        <f>IF($A1873="","",Tienda_1!H1873)</f>
        <v>5</v>
      </c>
      <c r="J1873">
        <f>IF($A1873="",0,IF(AND(OR('Cuadro-de-mando'!$B$4="(Todas)",'Cuadro-de-mando'!$B$4=$A1873),OR('Cuadro-de-mando'!$E$4="(Todas)",'Cuadro-de-mando'!$E$4=$B1873),OR('Cuadro-de-mando'!$H$4="(Todas)",'Cuadro-de-mando'!$H$4=$C1873),OR('Cuadro-de-mando'!$K$4="(Todas)",'Cuadro-de-mando'!$K$4=$E1873),OR('Cuadro-de-mando'!$N$4="(Todos)",'Cuadro-de-mando'!$N$4=$F1873)),1,0))</f>
        <v>1</v>
      </c>
    </row>
    <row r="1874" spans="1:10" x14ac:dyDescent="0.25">
      <c r="A1874" t="str">
        <f>IF(Tienda_1!$A1874="","","Tienda 1")</f>
        <v>Tienda 1</v>
      </c>
      <c r="B1874" t="str">
        <f>IF($A1874="","",Tienda_1!B1874)</f>
        <v>Juguetes</v>
      </c>
      <c r="C1874" t="str">
        <f>IF($A1874="","",Tienda_1!G1874)</f>
        <v>Bogotá</v>
      </c>
      <c r="D1874" t="str">
        <f>IF($A1874="","",Tienda_1!F1874)</f>
        <v>Maria Alfonso</v>
      </c>
      <c r="E1874" t="str">
        <f>IF($A1874="","",Tienda_1!I1874)</f>
        <v>Tarjeta de crédito</v>
      </c>
      <c r="F1874">
        <f>IF($A1874="","",VALUE(RIGHT(Tienda_1!E1874,4)))</f>
        <v>2020</v>
      </c>
      <c r="G1874">
        <f>IF($A1874="","",Tienda_1!C1874)</f>
        <v>60200</v>
      </c>
      <c r="H1874">
        <f>IF($A1874="","",Tienda_1!D1874)</f>
        <v>3400</v>
      </c>
      <c r="I1874">
        <f>IF($A1874="","",Tienda_1!H1874)</f>
        <v>2</v>
      </c>
      <c r="J1874">
        <f>IF($A1874="",0,IF(AND(OR('Cuadro-de-mando'!$B$4="(Todas)",'Cuadro-de-mando'!$B$4=$A1874),OR('Cuadro-de-mando'!$E$4="(Todas)",'Cuadro-de-mando'!$E$4=$B1874),OR('Cuadro-de-mando'!$H$4="(Todas)",'Cuadro-de-mando'!$H$4=$C1874),OR('Cuadro-de-mando'!$K$4="(Todas)",'Cuadro-de-mando'!$K$4=$E1874),OR('Cuadro-de-mando'!$N$4="(Todos)",'Cuadro-de-mando'!$N$4=$F1874)),1,0))</f>
        <v>1</v>
      </c>
    </row>
    <row r="1875" spans="1:10" x14ac:dyDescent="0.25">
      <c r="A1875" t="str">
        <f>IF(Tienda_1!$A1875="","","Tienda 1")</f>
        <v>Tienda 1</v>
      </c>
      <c r="B1875" t="str">
        <f>IF($A1875="","",Tienda_1!B1875)</f>
        <v>Deportes y diversión</v>
      </c>
      <c r="C1875" t="str">
        <f>IF($A1875="","",Tienda_1!G1875)</f>
        <v>Bogotá</v>
      </c>
      <c r="D1875" t="str">
        <f>IF($A1875="","",Tienda_1!F1875)</f>
        <v>Lucas Olivera</v>
      </c>
      <c r="E1875" t="str">
        <f>IF($A1875="","",Tienda_1!I1875)</f>
        <v>Cupón</v>
      </c>
      <c r="F1875">
        <f>IF($A1875="","",VALUE(RIGHT(Tienda_1!E1875,4)))</f>
        <v>2020</v>
      </c>
      <c r="G1875">
        <f>IF($A1875="","",Tienda_1!C1875)</f>
        <v>53200</v>
      </c>
      <c r="H1875">
        <f>IF($A1875="","",Tienda_1!D1875)</f>
        <v>1000</v>
      </c>
      <c r="I1875">
        <f>IF($A1875="","",Tienda_1!H1875)</f>
        <v>3</v>
      </c>
      <c r="J1875">
        <f>IF($A1875="",0,IF(AND(OR('Cuadro-de-mando'!$B$4="(Todas)",'Cuadro-de-mando'!$B$4=$A1875),OR('Cuadro-de-mando'!$E$4="(Todas)",'Cuadro-de-mando'!$E$4=$B1875),OR('Cuadro-de-mando'!$H$4="(Todas)",'Cuadro-de-mando'!$H$4=$C1875),OR('Cuadro-de-mando'!$K$4="(Todas)",'Cuadro-de-mando'!$K$4=$E1875),OR('Cuadro-de-mando'!$N$4="(Todos)",'Cuadro-de-mando'!$N$4=$F1875)),1,0))</f>
        <v>1</v>
      </c>
    </row>
    <row r="1876" spans="1:10" x14ac:dyDescent="0.25">
      <c r="A1876" t="str">
        <f>IF(Tienda_1!$A1876="","","Tienda 1")</f>
        <v>Tienda 1</v>
      </c>
      <c r="B1876" t="str">
        <f>IF($A1876="","",Tienda_1!B1876)</f>
        <v>Juguetes</v>
      </c>
      <c r="C1876" t="str">
        <f>IF($A1876="","",Tienda_1!G1876)</f>
        <v>Bogotá</v>
      </c>
      <c r="D1876" t="str">
        <f>IF($A1876="","",Tienda_1!F1876)</f>
        <v>Lucas Olivera</v>
      </c>
      <c r="E1876" t="str">
        <f>IF($A1876="","",Tienda_1!I1876)</f>
        <v>Tarjeta de crédito</v>
      </c>
      <c r="F1876">
        <f>IF($A1876="","",VALUE(RIGHT(Tienda_1!E1876,4)))</f>
        <v>2020</v>
      </c>
      <c r="G1876">
        <f>IF($A1876="","",Tienda_1!C1876)</f>
        <v>28100</v>
      </c>
      <c r="H1876">
        <f>IF($A1876="","",Tienda_1!D1876)</f>
        <v>0</v>
      </c>
      <c r="I1876">
        <f>IF($A1876="","",Tienda_1!H1876)</f>
        <v>3</v>
      </c>
      <c r="J1876">
        <f>IF($A1876="",0,IF(AND(OR('Cuadro-de-mando'!$B$4="(Todas)",'Cuadro-de-mando'!$B$4=$A1876),OR('Cuadro-de-mando'!$E$4="(Todas)",'Cuadro-de-mando'!$E$4=$B1876),OR('Cuadro-de-mando'!$H$4="(Todas)",'Cuadro-de-mando'!$H$4=$C1876),OR('Cuadro-de-mando'!$K$4="(Todas)",'Cuadro-de-mando'!$K$4=$E1876),OR('Cuadro-de-mando'!$N$4="(Todos)",'Cuadro-de-mando'!$N$4=$F1876)),1,0))</f>
        <v>1</v>
      </c>
    </row>
    <row r="1877" spans="1:10" x14ac:dyDescent="0.25">
      <c r="A1877" t="str">
        <f>IF(Tienda_1!$A1877="","","Tienda 1")</f>
        <v>Tienda 1</v>
      </c>
      <c r="B1877" t="str">
        <f>IF($A1877="","",Tienda_1!B1877)</f>
        <v>Deportes y diversión</v>
      </c>
      <c r="C1877" t="str">
        <f>IF($A1877="","",Tienda_1!G1877)</f>
        <v>Cali</v>
      </c>
      <c r="D1877" t="str">
        <f>IF($A1877="","",Tienda_1!F1877)</f>
        <v>Camila Rivera</v>
      </c>
      <c r="E1877" t="str">
        <f>IF($A1877="","",Tienda_1!I1877)</f>
        <v>Tarjeta de crédito</v>
      </c>
      <c r="F1877">
        <f>IF($A1877="","",VALUE(RIGHT(Tienda_1!E1877,4)))</f>
        <v>2020</v>
      </c>
      <c r="G1877">
        <f>IF($A1877="","",Tienda_1!C1877)</f>
        <v>299300</v>
      </c>
      <c r="H1877">
        <f>IF($A1877="","",Tienda_1!D1877)</f>
        <v>18300</v>
      </c>
      <c r="I1877">
        <f>IF($A1877="","",Tienda_1!H1877)</f>
        <v>3</v>
      </c>
      <c r="J1877">
        <f>IF($A1877="",0,IF(AND(OR('Cuadro-de-mando'!$B$4="(Todas)",'Cuadro-de-mando'!$B$4=$A1877),OR('Cuadro-de-mando'!$E$4="(Todas)",'Cuadro-de-mando'!$E$4=$B1877),OR('Cuadro-de-mando'!$H$4="(Todas)",'Cuadro-de-mando'!$H$4=$C1877),OR('Cuadro-de-mando'!$K$4="(Todas)",'Cuadro-de-mando'!$K$4=$E1877),OR('Cuadro-de-mando'!$N$4="(Todos)",'Cuadro-de-mando'!$N$4=$F1877)),1,0))</f>
        <v>1</v>
      </c>
    </row>
    <row r="1878" spans="1:10" x14ac:dyDescent="0.25">
      <c r="A1878" t="str">
        <f>IF(Tienda_1!$A1878="","","Tienda 1")</f>
        <v>Tienda 1</v>
      </c>
      <c r="B1878" t="str">
        <f>IF($A1878="","",Tienda_1!B1878)</f>
        <v>Electrónicos</v>
      </c>
      <c r="C1878" t="str">
        <f>IF($A1878="","",Tienda_1!G1878)</f>
        <v>Medellín</v>
      </c>
      <c r="D1878" t="str">
        <f>IF($A1878="","",Tienda_1!F1878)</f>
        <v>Rafael Acosta</v>
      </c>
      <c r="E1878" t="str">
        <f>IF($A1878="","",Tienda_1!I1878)</f>
        <v>Tarjeta de crédito</v>
      </c>
      <c r="F1878">
        <f>IF($A1878="","",VALUE(RIGHT(Tienda_1!E1878,4)))</f>
        <v>2022</v>
      </c>
      <c r="G1878">
        <f>IF($A1878="","",Tienda_1!C1878)</f>
        <v>98300</v>
      </c>
      <c r="H1878">
        <f>IF($A1878="","",Tienda_1!D1878)</f>
        <v>5600</v>
      </c>
      <c r="I1878">
        <f>IF($A1878="","",Tienda_1!H1878)</f>
        <v>5</v>
      </c>
      <c r="J1878">
        <f>IF($A1878="",0,IF(AND(OR('Cuadro-de-mando'!$B$4="(Todas)",'Cuadro-de-mando'!$B$4=$A1878),OR('Cuadro-de-mando'!$E$4="(Todas)",'Cuadro-de-mando'!$E$4=$B1878),OR('Cuadro-de-mando'!$H$4="(Todas)",'Cuadro-de-mando'!$H$4=$C1878),OR('Cuadro-de-mando'!$K$4="(Todas)",'Cuadro-de-mando'!$K$4=$E1878),OR('Cuadro-de-mando'!$N$4="(Todos)",'Cuadro-de-mando'!$N$4=$F1878)),1,0))</f>
        <v>1</v>
      </c>
    </row>
    <row r="1879" spans="1:10" x14ac:dyDescent="0.25">
      <c r="A1879" t="str">
        <f>IF(Tienda_1!$A1879="","","Tienda 1")</f>
        <v>Tienda 1</v>
      </c>
      <c r="B1879" t="str">
        <f>IF($A1879="","",Tienda_1!B1879)</f>
        <v>Instrumentos musicales</v>
      </c>
      <c r="C1879" t="str">
        <f>IF($A1879="","",Tienda_1!G1879)</f>
        <v>Medellín</v>
      </c>
      <c r="D1879" t="str">
        <f>IF($A1879="","",Tienda_1!F1879)</f>
        <v>Blanca Ramirez</v>
      </c>
      <c r="E1879" t="str">
        <f>IF($A1879="","",Tienda_1!I1879)</f>
        <v>Tarjeta de crédito</v>
      </c>
      <c r="F1879">
        <f>IF($A1879="","",VALUE(RIGHT(Tienda_1!E1879,4)))</f>
        <v>2021</v>
      </c>
      <c r="G1879">
        <f>IF($A1879="","",Tienda_1!C1879)</f>
        <v>795800</v>
      </c>
      <c r="H1879">
        <f>IF($A1879="","",Tienda_1!D1879)</f>
        <v>43000</v>
      </c>
      <c r="I1879">
        <f>IF($A1879="","",Tienda_1!H1879)</f>
        <v>5</v>
      </c>
      <c r="J1879">
        <f>IF($A1879="",0,IF(AND(OR('Cuadro-de-mando'!$B$4="(Todas)",'Cuadro-de-mando'!$B$4=$A1879),OR('Cuadro-de-mando'!$E$4="(Todas)",'Cuadro-de-mando'!$E$4=$B1879),OR('Cuadro-de-mando'!$H$4="(Todas)",'Cuadro-de-mando'!$H$4=$C1879),OR('Cuadro-de-mando'!$K$4="(Todas)",'Cuadro-de-mando'!$K$4=$E1879),OR('Cuadro-de-mando'!$N$4="(Todos)",'Cuadro-de-mando'!$N$4=$F1879)),1,0))</f>
        <v>1</v>
      </c>
    </row>
    <row r="1880" spans="1:10" x14ac:dyDescent="0.25">
      <c r="A1880" t="str">
        <f>IF(Tienda_1!$A1880="","","Tienda 1")</f>
        <v>Tienda 1</v>
      </c>
      <c r="B1880" t="str">
        <f>IF($A1880="","",Tienda_1!B1880)</f>
        <v>Instrumentos musicales</v>
      </c>
      <c r="C1880" t="str">
        <f>IF($A1880="","",Tienda_1!G1880)</f>
        <v>Bogotá</v>
      </c>
      <c r="D1880" t="str">
        <f>IF($A1880="","",Tienda_1!F1880)</f>
        <v>Rafael Acosta</v>
      </c>
      <c r="E1880" t="str">
        <f>IF($A1880="","",Tienda_1!I1880)</f>
        <v>Tarjeta de crédito</v>
      </c>
      <c r="F1880">
        <f>IF($A1880="","",VALUE(RIGHT(Tienda_1!E1880,4)))</f>
        <v>2022</v>
      </c>
      <c r="G1880">
        <f>IF($A1880="","",Tienda_1!C1880)</f>
        <v>445200</v>
      </c>
      <c r="H1880">
        <f>IF($A1880="","",Tienda_1!D1880)</f>
        <v>24100</v>
      </c>
      <c r="I1880">
        <f>IF($A1880="","",Tienda_1!H1880)</f>
        <v>5</v>
      </c>
      <c r="J1880">
        <f>IF($A1880="",0,IF(AND(OR('Cuadro-de-mando'!$B$4="(Todas)",'Cuadro-de-mando'!$B$4=$A1880),OR('Cuadro-de-mando'!$E$4="(Todas)",'Cuadro-de-mando'!$E$4=$B1880),OR('Cuadro-de-mando'!$H$4="(Todas)",'Cuadro-de-mando'!$H$4=$C1880),OR('Cuadro-de-mando'!$K$4="(Todas)",'Cuadro-de-mando'!$K$4=$E1880),OR('Cuadro-de-mando'!$N$4="(Todos)",'Cuadro-de-mando'!$N$4=$F1880)),1,0))</f>
        <v>1</v>
      </c>
    </row>
    <row r="1881" spans="1:10" x14ac:dyDescent="0.25">
      <c r="A1881" t="str">
        <f>IF(Tienda_1!$A1881="","","Tienda 1")</f>
        <v>Tienda 1</v>
      </c>
      <c r="B1881" t="str">
        <f>IF($A1881="","",Tienda_1!B1881)</f>
        <v>Instrumentos musicales</v>
      </c>
      <c r="C1881" t="str">
        <f>IF($A1881="","",Tienda_1!G1881)</f>
        <v>Pasto</v>
      </c>
      <c r="D1881" t="str">
        <f>IF($A1881="","",Tienda_1!F1881)</f>
        <v>Juan Fernandez</v>
      </c>
      <c r="E1881" t="str">
        <f>IF($A1881="","",Tienda_1!I1881)</f>
        <v>Tarjeta de crédito</v>
      </c>
      <c r="F1881">
        <f>IF($A1881="","",VALUE(RIGHT(Tienda_1!E1881,4)))</f>
        <v>2020</v>
      </c>
      <c r="G1881">
        <f>IF($A1881="","",Tienda_1!C1881)</f>
        <v>33000</v>
      </c>
      <c r="H1881">
        <f>IF($A1881="","",Tienda_1!D1881)</f>
        <v>0</v>
      </c>
      <c r="I1881">
        <f>IF($A1881="","",Tienda_1!H1881)</f>
        <v>5</v>
      </c>
      <c r="J1881">
        <f>IF($A1881="",0,IF(AND(OR('Cuadro-de-mando'!$B$4="(Todas)",'Cuadro-de-mando'!$B$4=$A1881),OR('Cuadro-de-mando'!$E$4="(Todas)",'Cuadro-de-mando'!$E$4=$B1881),OR('Cuadro-de-mando'!$H$4="(Todas)",'Cuadro-de-mando'!$H$4=$C1881),OR('Cuadro-de-mando'!$K$4="(Todas)",'Cuadro-de-mando'!$K$4=$E1881),OR('Cuadro-de-mando'!$N$4="(Todos)",'Cuadro-de-mando'!$N$4=$F1881)),1,0))</f>
        <v>1</v>
      </c>
    </row>
    <row r="1882" spans="1:10" x14ac:dyDescent="0.25">
      <c r="A1882" t="str">
        <f>IF(Tienda_1!$A1882="","","Tienda 1")</f>
        <v>Tienda 1</v>
      </c>
      <c r="B1882" t="str">
        <f>IF($A1882="","",Tienda_1!B1882)</f>
        <v>Muebles</v>
      </c>
      <c r="C1882" t="str">
        <f>IF($A1882="","",Tienda_1!G1882)</f>
        <v>Bogotá</v>
      </c>
      <c r="D1882" t="str">
        <f>IF($A1882="","",Tienda_1!F1882)</f>
        <v>Beatriz Morales</v>
      </c>
      <c r="E1882" t="str">
        <f>IF($A1882="","",Tienda_1!I1882)</f>
        <v>Tarjeta de crédito</v>
      </c>
      <c r="F1882">
        <f>IF($A1882="","",VALUE(RIGHT(Tienda_1!E1882,4)))</f>
        <v>2021</v>
      </c>
      <c r="G1882">
        <f>IF($A1882="","",Tienda_1!C1882)</f>
        <v>284500</v>
      </c>
      <c r="H1882">
        <f>IF($A1882="","",Tienda_1!D1882)</f>
        <v>13300</v>
      </c>
      <c r="I1882">
        <f>IF($A1882="","",Tienda_1!H1882)</f>
        <v>5</v>
      </c>
      <c r="J1882">
        <f>IF($A1882="",0,IF(AND(OR('Cuadro-de-mando'!$B$4="(Todas)",'Cuadro-de-mando'!$B$4=$A1882),OR('Cuadro-de-mando'!$E$4="(Todas)",'Cuadro-de-mando'!$E$4=$B1882),OR('Cuadro-de-mando'!$H$4="(Todas)",'Cuadro-de-mando'!$H$4=$C1882),OR('Cuadro-de-mando'!$K$4="(Todas)",'Cuadro-de-mando'!$K$4=$E1882),OR('Cuadro-de-mando'!$N$4="(Todos)",'Cuadro-de-mando'!$N$4=$F1882)),1,0))</f>
        <v>1</v>
      </c>
    </row>
    <row r="1883" spans="1:10" x14ac:dyDescent="0.25">
      <c r="A1883" t="str">
        <f>IF(Tienda_1!$A1883="","","Tienda 1")</f>
        <v>Tienda 1</v>
      </c>
      <c r="B1883" t="str">
        <f>IF($A1883="","",Tienda_1!B1883)</f>
        <v>Juguetes</v>
      </c>
      <c r="C1883" t="str">
        <f>IF($A1883="","",Tienda_1!G1883)</f>
        <v>Bogotá</v>
      </c>
      <c r="D1883" t="str">
        <f>IF($A1883="","",Tienda_1!F1883)</f>
        <v>Ángel Rodriguez</v>
      </c>
      <c r="E1883" t="str">
        <f>IF($A1883="","",Tienda_1!I1883)</f>
        <v>Tarjeta de crédito</v>
      </c>
      <c r="F1883">
        <f>IF($A1883="","",VALUE(RIGHT(Tienda_1!E1883,4)))</f>
        <v>2021</v>
      </c>
      <c r="G1883">
        <f>IF($A1883="","",Tienda_1!C1883)</f>
        <v>181000</v>
      </c>
      <c r="H1883">
        <f>IF($A1883="","",Tienda_1!D1883)</f>
        <v>10200</v>
      </c>
      <c r="I1883">
        <f>IF($A1883="","",Tienda_1!H1883)</f>
        <v>5</v>
      </c>
      <c r="J1883">
        <f>IF($A1883="",0,IF(AND(OR('Cuadro-de-mando'!$B$4="(Todas)",'Cuadro-de-mando'!$B$4=$A1883),OR('Cuadro-de-mando'!$E$4="(Todas)",'Cuadro-de-mando'!$E$4=$B1883),OR('Cuadro-de-mando'!$H$4="(Todas)",'Cuadro-de-mando'!$H$4=$C1883),OR('Cuadro-de-mando'!$K$4="(Todas)",'Cuadro-de-mando'!$K$4=$E1883),OR('Cuadro-de-mando'!$N$4="(Todos)",'Cuadro-de-mando'!$N$4=$F1883)),1,0))</f>
        <v>1</v>
      </c>
    </row>
    <row r="1884" spans="1:10" x14ac:dyDescent="0.25">
      <c r="A1884" t="str">
        <f>IF(Tienda_1!$A1884="","","Tienda 1")</f>
        <v>Tienda 1</v>
      </c>
      <c r="B1884" t="str">
        <f>IF($A1884="","",Tienda_1!B1884)</f>
        <v>Muebles</v>
      </c>
      <c r="C1884" t="str">
        <f>IF($A1884="","",Tienda_1!G1884)</f>
        <v>Medellín</v>
      </c>
      <c r="D1884" t="str">
        <f>IF($A1884="","",Tienda_1!F1884)</f>
        <v>Camila Rivera</v>
      </c>
      <c r="E1884" t="str">
        <f>IF($A1884="","",Tienda_1!I1884)</f>
        <v>Tarjeta de crédito</v>
      </c>
      <c r="F1884">
        <f>IF($A1884="","",VALUE(RIGHT(Tienda_1!E1884,4)))</f>
        <v>2021</v>
      </c>
      <c r="G1884">
        <f>IF($A1884="","",Tienda_1!C1884)</f>
        <v>427100</v>
      </c>
      <c r="H1884">
        <f>IF($A1884="","",Tienda_1!D1884)</f>
        <v>20900</v>
      </c>
      <c r="I1884">
        <f>IF($A1884="","",Tienda_1!H1884)</f>
        <v>5</v>
      </c>
      <c r="J1884">
        <f>IF($A1884="",0,IF(AND(OR('Cuadro-de-mando'!$B$4="(Todas)",'Cuadro-de-mando'!$B$4=$A1884),OR('Cuadro-de-mando'!$E$4="(Todas)",'Cuadro-de-mando'!$E$4=$B1884),OR('Cuadro-de-mando'!$H$4="(Todas)",'Cuadro-de-mando'!$H$4=$C1884),OR('Cuadro-de-mando'!$K$4="(Todas)",'Cuadro-de-mando'!$K$4=$E1884),OR('Cuadro-de-mando'!$N$4="(Todos)",'Cuadro-de-mando'!$N$4=$F1884)),1,0))</f>
        <v>1</v>
      </c>
    </row>
    <row r="1885" spans="1:10" x14ac:dyDescent="0.25">
      <c r="A1885" t="str">
        <f>IF(Tienda_1!$A1885="","","Tienda 1")</f>
        <v>Tienda 1</v>
      </c>
      <c r="B1885" t="str">
        <f>IF($A1885="","",Tienda_1!B1885)</f>
        <v>Muebles</v>
      </c>
      <c r="C1885" t="str">
        <f>IF($A1885="","",Tienda_1!G1885)</f>
        <v>Bogotá</v>
      </c>
      <c r="D1885" t="str">
        <f>IF($A1885="","",Tienda_1!F1885)</f>
        <v>Juliana Costa</v>
      </c>
      <c r="E1885" t="str">
        <f>IF($A1885="","",Tienda_1!I1885)</f>
        <v>Nequi</v>
      </c>
      <c r="F1885">
        <f>IF($A1885="","",VALUE(RIGHT(Tienda_1!E1885,4)))</f>
        <v>2022</v>
      </c>
      <c r="G1885">
        <f>IF($A1885="","",Tienda_1!C1885)</f>
        <v>282900</v>
      </c>
      <c r="H1885">
        <f>IF($A1885="","",Tienda_1!D1885)</f>
        <v>13300</v>
      </c>
      <c r="I1885">
        <f>IF($A1885="","",Tienda_1!H1885)</f>
        <v>4</v>
      </c>
      <c r="J1885">
        <f>IF($A1885="",0,IF(AND(OR('Cuadro-de-mando'!$B$4="(Todas)",'Cuadro-de-mando'!$B$4=$A1885),OR('Cuadro-de-mando'!$E$4="(Todas)",'Cuadro-de-mando'!$E$4=$B1885),OR('Cuadro-de-mando'!$H$4="(Todas)",'Cuadro-de-mando'!$H$4=$C1885),OR('Cuadro-de-mando'!$K$4="(Todas)",'Cuadro-de-mando'!$K$4=$E1885),OR('Cuadro-de-mando'!$N$4="(Todos)",'Cuadro-de-mando'!$N$4=$F1885)),1,0))</f>
        <v>1</v>
      </c>
    </row>
    <row r="1886" spans="1:10" x14ac:dyDescent="0.25">
      <c r="A1886" t="str">
        <f>IF(Tienda_1!$A1886="","","Tienda 1")</f>
        <v>Tienda 1</v>
      </c>
      <c r="B1886" t="str">
        <f>IF($A1886="","",Tienda_1!B1886)</f>
        <v>Muebles</v>
      </c>
      <c r="C1886" t="str">
        <f>IF($A1886="","",Tienda_1!G1886)</f>
        <v>Santa Marta</v>
      </c>
      <c r="D1886" t="str">
        <f>IF($A1886="","",Tienda_1!F1886)</f>
        <v>Santiago Silva</v>
      </c>
      <c r="E1886" t="str">
        <f>IF($A1886="","",Tienda_1!I1886)</f>
        <v>Tarjeta de crédito</v>
      </c>
      <c r="F1886">
        <f>IF($A1886="","",VALUE(RIGHT(Tienda_1!E1886,4)))</f>
        <v>2021</v>
      </c>
      <c r="G1886">
        <f>IF($A1886="","",Tienda_1!C1886)</f>
        <v>463300</v>
      </c>
      <c r="H1886">
        <f>IF($A1886="","",Tienda_1!D1886)</f>
        <v>22900</v>
      </c>
      <c r="I1886">
        <f>IF($A1886="","",Tienda_1!H1886)</f>
        <v>5</v>
      </c>
      <c r="J1886">
        <f>IF($A1886="",0,IF(AND(OR('Cuadro-de-mando'!$B$4="(Todas)",'Cuadro-de-mando'!$B$4=$A1886),OR('Cuadro-de-mando'!$E$4="(Todas)",'Cuadro-de-mando'!$E$4=$B1886),OR('Cuadro-de-mando'!$H$4="(Todas)",'Cuadro-de-mando'!$H$4=$C1886),OR('Cuadro-de-mando'!$K$4="(Todas)",'Cuadro-de-mando'!$K$4=$E1886),OR('Cuadro-de-mando'!$N$4="(Todos)",'Cuadro-de-mando'!$N$4=$F1886)),1,0))</f>
        <v>1</v>
      </c>
    </row>
    <row r="1887" spans="1:10" x14ac:dyDescent="0.25">
      <c r="A1887" t="str">
        <f>IF(Tienda_1!$A1887="","","Tienda 1")</f>
        <v>Tienda 1</v>
      </c>
      <c r="B1887" t="str">
        <f>IF($A1887="","",Tienda_1!B1887)</f>
        <v>Deportes y diversión</v>
      </c>
      <c r="C1887" t="str">
        <f>IF($A1887="","",Tienda_1!G1887)</f>
        <v>Bogotá</v>
      </c>
      <c r="D1887" t="str">
        <f>IF($A1887="","",Tienda_1!F1887)</f>
        <v>Ángel Rodriguez</v>
      </c>
      <c r="E1887" t="str">
        <f>IF($A1887="","",Tienda_1!I1887)</f>
        <v>Tarjeta de crédito</v>
      </c>
      <c r="F1887">
        <f>IF($A1887="","",VALUE(RIGHT(Tienda_1!E1887,4)))</f>
        <v>2022</v>
      </c>
      <c r="G1887">
        <f>IF($A1887="","",Tienda_1!C1887)</f>
        <v>47300</v>
      </c>
      <c r="H1887">
        <f>IF($A1887="","",Tienda_1!D1887)</f>
        <v>0</v>
      </c>
      <c r="I1887">
        <f>IF($A1887="","",Tienda_1!H1887)</f>
        <v>5</v>
      </c>
      <c r="J1887">
        <f>IF($A1887="",0,IF(AND(OR('Cuadro-de-mando'!$B$4="(Todas)",'Cuadro-de-mando'!$B$4=$A1887),OR('Cuadro-de-mando'!$E$4="(Todas)",'Cuadro-de-mando'!$E$4=$B1887),OR('Cuadro-de-mando'!$H$4="(Todas)",'Cuadro-de-mando'!$H$4=$C1887),OR('Cuadro-de-mando'!$K$4="(Todas)",'Cuadro-de-mando'!$K$4=$E1887),OR('Cuadro-de-mando'!$N$4="(Todos)",'Cuadro-de-mando'!$N$4=$F1887)),1,0))</f>
        <v>1</v>
      </c>
    </row>
    <row r="1888" spans="1:10" x14ac:dyDescent="0.25">
      <c r="A1888" t="str">
        <f>IF(Tienda_1!$A1888="","","Tienda 1")</f>
        <v>Tienda 1</v>
      </c>
      <c r="B1888" t="str">
        <f>IF($A1888="","",Tienda_1!B1888)</f>
        <v>Deportes y diversión</v>
      </c>
      <c r="C1888" t="str">
        <f>IF($A1888="","",Tienda_1!G1888)</f>
        <v>Bogotá</v>
      </c>
      <c r="D1888" t="str">
        <f>IF($A1888="","",Tienda_1!F1888)</f>
        <v>Rafael Acosta</v>
      </c>
      <c r="E1888" t="str">
        <f>IF($A1888="","",Tienda_1!I1888)</f>
        <v>Cupón</v>
      </c>
      <c r="F1888">
        <f>IF($A1888="","",VALUE(RIGHT(Tienda_1!E1888,4)))</f>
        <v>2020</v>
      </c>
      <c r="G1888">
        <f>IF($A1888="","",Tienda_1!C1888)</f>
        <v>53600</v>
      </c>
      <c r="H1888">
        <f>IF($A1888="","",Tienda_1!D1888)</f>
        <v>1000</v>
      </c>
      <c r="I1888">
        <f>IF($A1888="","",Tienda_1!H1888)</f>
        <v>5</v>
      </c>
      <c r="J1888">
        <f>IF($A1888="",0,IF(AND(OR('Cuadro-de-mando'!$B$4="(Todas)",'Cuadro-de-mando'!$B$4=$A1888),OR('Cuadro-de-mando'!$E$4="(Todas)",'Cuadro-de-mando'!$E$4=$B1888),OR('Cuadro-de-mando'!$H$4="(Todas)",'Cuadro-de-mando'!$H$4=$C1888),OR('Cuadro-de-mando'!$K$4="(Todas)",'Cuadro-de-mando'!$K$4=$E1888),OR('Cuadro-de-mando'!$N$4="(Todos)",'Cuadro-de-mando'!$N$4=$F1888)),1,0))</f>
        <v>1</v>
      </c>
    </row>
    <row r="1889" spans="1:10" x14ac:dyDescent="0.25">
      <c r="A1889" t="str">
        <f>IF(Tienda_1!$A1889="","","Tienda 1")</f>
        <v>Tienda 1</v>
      </c>
      <c r="B1889" t="str">
        <f>IF($A1889="","",Tienda_1!B1889)</f>
        <v>Artículos para el hogar</v>
      </c>
      <c r="C1889" t="str">
        <f>IF($A1889="","",Tienda_1!G1889)</f>
        <v>Pereira</v>
      </c>
      <c r="D1889" t="str">
        <f>IF($A1889="","",Tienda_1!F1889)</f>
        <v>Pedro Gomez</v>
      </c>
      <c r="E1889" t="str">
        <f>IF($A1889="","",Tienda_1!I1889)</f>
        <v>Tarjeta de crédito</v>
      </c>
      <c r="F1889">
        <f>IF($A1889="","",VALUE(RIGHT(Tienda_1!E1889,4)))</f>
        <v>2020</v>
      </c>
      <c r="G1889">
        <f>IF($A1889="","",Tienda_1!C1889)</f>
        <v>46500</v>
      </c>
      <c r="H1889">
        <f>IF($A1889="","",Tienda_1!D1889)</f>
        <v>0</v>
      </c>
      <c r="I1889">
        <f>IF($A1889="","",Tienda_1!H1889)</f>
        <v>4</v>
      </c>
      <c r="J1889">
        <f>IF($A1889="",0,IF(AND(OR('Cuadro-de-mando'!$B$4="(Todas)",'Cuadro-de-mando'!$B$4=$A1889),OR('Cuadro-de-mando'!$E$4="(Todas)",'Cuadro-de-mando'!$E$4=$B1889),OR('Cuadro-de-mando'!$H$4="(Todas)",'Cuadro-de-mando'!$H$4=$C1889),OR('Cuadro-de-mando'!$K$4="(Todas)",'Cuadro-de-mando'!$K$4=$E1889),OR('Cuadro-de-mando'!$N$4="(Todos)",'Cuadro-de-mando'!$N$4=$F1889)),1,0))</f>
        <v>1</v>
      </c>
    </row>
    <row r="1890" spans="1:10" x14ac:dyDescent="0.25">
      <c r="A1890" t="str">
        <f>IF(Tienda_1!$A1890="","","Tienda 1")</f>
        <v>Tienda 1</v>
      </c>
      <c r="B1890" t="str">
        <f>IF($A1890="","",Tienda_1!B1890)</f>
        <v>Artículos para el hogar</v>
      </c>
      <c r="C1890" t="str">
        <f>IF($A1890="","",Tienda_1!G1890)</f>
        <v>Neiva</v>
      </c>
      <c r="D1890" t="str">
        <f>IF($A1890="","",Tienda_1!F1890)</f>
        <v>Rafael Acosta</v>
      </c>
      <c r="E1890" t="str">
        <f>IF($A1890="","",Tienda_1!I1890)</f>
        <v>Tarjeta de crédito</v>
      </c>
      <c r="F1890">
        <f>IF($A1890="","",VALUE(RIGHT(Tienda_1!E1890,4)))</f>
        <v>2020</v>
      </c>
      <c r="G1890">
        <f>IF($A1890="","",Tienda_1!C1890)</f>
        <v>94800</v>
      </c>
      <c r="H1890">
        <f>IF($A1890="","",Tienda_1!D1890)</f>
        <v>5300</v>
      </c>
      <c r="I1890">
        <f>IF($A1890="","",Tienda_1!H1890)</f>
        <v>5</v>
      </c>
      <c r="J1890">
        <f>IF($A1890="",0,IF(AND(OR('Cuadro-de-mando'!$B$4="(Todas)",'Cuadro-de-mando'!$B$4=$A1890),OR('Cuadro-de-mando'!$E$4="(Todas)",'Cuadro-de-mando'!$E$4=$B1890),OR('Cuadro-de-mando'!$H$4="(Todas)",'Cuadro-de-mando'!$H$4=$C1890),OR('Cuadro-de-mando'!$K$4="(Todas)",'Cuadro-de-mando'!$K$4=$E1890),OR('Cuadro-de-mando'!$N$4="(Todos)",'Cuadro-de-mando'!$N$4=$F1890)),1,0))</f>
        <v>1</v>
      </c>
    </row>
    <row r="1891" spans="1:10" x14ac:dyDescent="0.25">
      <c r="A1891" t="str">
        <f>IF(Tienda_1!$A1891="","","Tienda 1")</f>
        <v>Tienda 1</v>
      </c>
      <c r="B1891" t="str">
        <f>IF($A1891="","",Tienda_1!B1891)</f>
        <v>Electrónicos</v>
      </c>
      <c r="C1891" t="str">
        <f>IF($A1891="","",Tienda_1!G1891)</f>
        <v>Bogotá</v>
      </c>
      <c r="D1891" t="str">
        <f>IF($A1891="","",Tienda_1!F1891)</f>
        <v>Beatriz Morales</v>
      </c>
      <c r="E1891" t="str">
        <f>IF($A1891="","",Tienda_1!I1891)</f>
        <v>Nequi</v>
      </c>
      <c r="F1891">
        <f>IF($A1891="","",VALUE(RIGHT(Tienda_1!E1891,4)))</f>
        <v>2022</v>
      </c>
      <c r="G1891">
        <f>IF($A1891="","",Tienda_1!C1891)</f>
        <v>139800</v>
      </c>
      <c r="H1891">
        <f>IF($A1891="","",Tienda_1!D1891)</f>
        <v>16100</v>
      </c>
      <c r="I1891">
        <f>IF($A1891="","",Tienda_1!H1891)</f>
        <v>5</v>
      </c>
      <c r="J1891">
        <f>IF($A1891="",0,IF(AND(OR('Cuadro-de-mando'!$B$4="(Todas)",'Cuadro-de-mando'!$B$4=$A1891),OR('Cuadro-de-mando'!$E$4="(Todas)",'Cuadro-de-mando'!$E$4=$B1891),OR('Cuadro-de-mando'!$H$4="(Todas)",'Cuadro-de-mando'!$H$4=$C1891),OR('Cuadro-de-mando'!$K$4="(Todas)",'Cuadro-de-mando'!$K$4=$E1891),OR('Cuadro-de-mando'!$N$4="(Todos)",'Cuadro-de-mando'!$N$4=$F1891)),1,0))</f>
        <v>1</v>
      </c>
    </row>
    <row r="1892" spans="1:10" x14ac:dyDescent="0.25">
      <c r="A1892" t="str">
        <f>IF(Tienda_1!$A1892="","","Tienda 1")</f>
        <v>Tienda 1</v>
      </c>
      <c r="B1892" t="str">
        <f>IF($A1892="","",Tienda_1!B1892)</f>
        <v>Electrónicos</v>
      </c>
      <c r="C1892" t="str">
        <f>IF($A1892="","",Tienda_1!G1892)</f>
        <v>Bogotá</v>
      </c>
      <c r="D1892" t="str">
        <f>IF($A1892="","",Tienda_1!F1892)</f>
        <v>Lucas Olivera</v>
      </c>
      <c r="E1892" t="str">
        <f>IF($A1892="","",Tienda_1!I1892)</f>
        <v>Tarjeta de crédito</v>
      </c>
      <c r="F1892">
        <f>IF($A1892="","",VALUE(RIGHT(Tienda_1!E1892,4)))</f>
        <v>2022</v>
      </c>
      <c r="G1892">
        <f>IF($A1892="","",Tienda_1!C1892)</f>
        <v>1231700</v>
      </c>
      <c r="H1892">
        <f>IF($A1892="","",Tienda_1!D1892)</f>
        <v>63800</v>
      </c>
      <c r="I1892">
        <f>IF($A1892="","",Tienda_1!H1892)</f>
        <v>4</v>
      </c>
      <c r="J1892">
        <f>IF($A1892="",0,IF(AND(OR('Cuadro-de-mando'!$B$4="(Todas)",'Cuadro-de-mando'!$B$4=$A1892),OR('Cuadro-de-mando'!$E$4="(Todas)",'Cuadro-de-mando'!$E$4=$B1892),OR('Cuadro-de-mando'!$H$4="(Todas)",'Cuadro-de-mando'!$H$4=$C1892),OR('Cuadro-de-mando'!$K$4="(Todas)",'Cuadro-de-mando'!$K$4=$E1892),OR('Cuadro-de-mando'!$N$4="(Todos)",'Cuadro-de-mando'!$N$4=$F1892)),1,0))</f>
        <v>1</v>
      </c>
    </row>
    <row r="1893" spans="1:10" x14ac:dyDescent="0.25">
      <c r="A1893" t="str">
        <f>IF(Tienda_1!$A1893="","","Tienda 1")</f>
        <v>Tienda 1</v>
      </c>
      <c r="B1893" t="str">
        <f>IF($A1893="","",Tienda_1!B1893)</f>
        <v>Electrónicos</v>
      </c>
      <c r="C1893" t="str">
        <f>IF($A1893="","",Tienda_1!G1893)</f>
        <v>Cúcuta</v>
      </c>
      <c r="D1893" t="str">
        <f>IF($A1893="","",Tienda_1!F1893)</f>
        <v>Camila Rivera</v>
      </c>
      <c r="E1893" t="str">
        <f>IF($A1893="","",Tienda_1!I1893)</f>
        <v>Tarjeta de crédito</v>
      </c>
      <c r="F1893">
        <f>IF($A1893="","",VALUE(RIGHT(Tienda_1!E1893,4)))</f>
        <v>2020</v>
      </c>
      <c r="G1893">
        <f>IF($A1893="","",Tienda_1!C1893)</f>
        <v>182900</v>
      </c>
      <c r="H1893">
        <f>IF($A1893="","",Tienda_1!D1893)</f>
        <v>7900</v>
      </c>
      <c r="I1893">
        <f>IF($A1893="","",Tienda_1!H1893)</f>
        <v>5</v>
      </c>
      <c r="J1893">
        <f>IF($A1893="",0,IF(AND(OR('Cuadro-de-mando'!$B$4="(Todas)",'Cuadro-de-mando'!$B$4=$A1893),OR('Cuadro-de-mando'!$E$4="(Todas)",'Cuadro-de-mando'!$E$4=$B1893),OR('Cuadro-de-mando'!$H$4="(Todas)",'Cuadro-de-mando'!$H$4=$C1893),OR('Cuadro-de-mando'!$K$4="(Todas)",'Cuadro-de-mando'!$K$4=$E1893),OR('Cuadro-de-mando'!$N$4="(Todos)",'Cuadro-de-mando'!$N$4=$F1893)),1,0))</f>
        <v>1</v>
      </c>
    </row>
    <row r="1894" spans="1:10" x14ac:dyDescent="0.25">
      <c r="A1894" t="str">
        <f>IF(Tienda_1!$A1894="","","Tienda 1")</f>
        <v>Tienda 1</v>
      </c>
      <c r="B1894" t="str">
        <f>IF($A1894="","",Tienda_1!B1894)</f>
        <v>Juguetes</v>
      </c>
      <c r="C1894" t="str">
        <f>IF($A1894="","",Tienda_1!G1894)</f>
        <v>Bogotá</v>
      </c>
      <c r="D1894" t="str">
        <f>IF($A1894="","",Tienda_1!F1894)</f>
        <v>Juliana Costa</v>
      </c>
      <c r="E1894" t="str">
        <f>IF($A1894="","",Tienda_1!I1894)</f>
        <v>Tarjeta de crédito</v>
      </c>
      <c r="F1894">
        <f>IF($A1894="","",VALUE(RIGHT(Tienda_1!E1894,4)))</f>
        <v>2022</v>
      </c>
      <c r="G1894">
        <f>IF($A1894="","",Tienda_1!C1894)</f>
        <v>34400</v>
      </c>
      <c r="H1894">
        <f>IF($A1894="","",Tienda_1!D1894)</f>
        <v>6500</v>
      </c>
      <c r="I1894">
        <f>IF($A1894="","",Tienda_1!H1894)</f>
        <v>5</v>
      </c>
      <c r="J1894">
        <f>IF($A1894="",0,IF(AND(OR('Cuadro-de-mando'!$B$4="(Todas)",'Cuadro-de-mando'!$B$4=$A1894),OR('Cuadro-de-mando'!$E$4="(Todas)",'Cuadro-de-mando'!$E$4=$B1894),OR('Cuadro-de-mando'!$H$4="(Todas)",'Cuadro-de-mando'!$H$4=$C1894),OR('Cuadro-de-mando'!$K$4="(Todas)",'Cuadro-de-mando'!$K$4=$E1894),OR('Cuadro-de-mando'!$N$4="(Todos)",'Cuadro-de-mando'!$N$4=$F1894)),1,0))</f>
        <v>1</v>
      </c>
    </row>
    <row r="1895" spans="1:10" x14ac:dyDescent="0.25">
      <c r="A1895" t="str">
        <f>IF(Tienda_1!$A1895="","","Tienda 1")</f>
        <v>Tienda 1</v>
      </c>
      <c r="B1895" t="str">
        <f>IF($A1895="","",Tienda_1!B1895)</f>
        <v>Muebles</v>
      </c>
      <c r="C1895" t="str">
        <f>IF($A1895="","",Tienda_1!G1895)</f>
        <v>Cartagena</v>
      </c>
      <c r="D1895" t="str">
        <f>IF($A1895="","",Tienda_1!F1895)</f>
        <v>Felipe Santos</v>
      </c>
      <c r="E1895" t="str">
        <f>IF($A1895="","",Tienda_1!I1895)</f>
        <v>Tarjeta de crédito</v>
      </c>
      <c r="F1895">
        <f>IF($A1895="","",VALUE(RIGHT(Tienda_1!E1895,4)))</f>
        <v>2022</v>
      </c>
      <c r="G1895">
        <f>IF($A1895="","",Tienda_1!C1895)</f>
        <v>144900</v>
      </c>
      <c r="H1895">
        <f>IF($A1895="","",Tienda_1!D1895)</f>
        <v>7900</v>
      </c>
      <c r="I1895">
        <f>IF($A1895="","",Tienda_1!H1895)</f>
        <v>5</v>
      </c>
      <c r="J1895">
        <f>IF($A1895="",0,IF(AND(OR('Cuadro-de-mando'!$B$4="(Todas)",'Cuadro-de-mando'!$B$4=$A1895),OR('Cuadro-de-mando'!$E$4="(Todas)",'Cuadro-de-mando'!$E$4=$B1895),OR('Cuadro-de-mando'!$H$4="(Todas)",'Cuadro-de-mando'!$H$4=$C1895),OR('Cuadro-de-mando'!$K$4="(Todas)",'Cuadro-de-mando'!$K$4=$E1895),OR('Cuadro-de-mando'!$N$4="(Todos)",'Cuadro-de-mando'!$N$4=$F1895)),1,0))</f>
        <v>1</v>
      </c>
    </row>
    <row r="1896" spans="1:10" x14ac:dyDescent="0.25">
      <c r="A1896" t="str">
        <f>IF(Tienda_1!$A1896="","","Tienda 1")</f>
        <v>Tienda 1</v>
      </c>
      <c r="B1896" t="str">
        <f>IF($A1896="","",Tienda_1!B1896)</f>
        <v>Electrodomésticos</v>
      </c>
      <c r="C1896" t="str">
        <f>IF($A1896="","",Tienda_1!G1896)</f>
        <v>Medellín</v>
      </c>
      <c r="D1896" t="str">
        <f>IF($A1896="","",Tienda_1!F1896)</f>
        <v>Ángel Rodriguez</v>
      </c>
      <c r="E1896" t="str">
        <f>IF($A1896="","",Tienda_1!I1896)</f>
        <v>Tarjeta de crédito</v>
      </c>
      <c r="F1896">
        <f>IF($A1896="","",VALUE(RIGHT(Tienda_1!E1896,4)))</f>
        <v>2020</v>
      </c>
      <c r="G1896">
        <f>IF($A1896="","",Tienda_1!C1896)</f>
        <v>1021100</v>
      </c>
      <c r="H1896">
        <f>IF($A1896="","",Tienda_1!D1896)</f>
        <v>52600</v>
      </c>
      <c r="I1896">
        <f>IF($A1896="","",Tienda_1!H1896)</f>
        <v>1</v>
      </c>
      <c r="J1896">
        <f>IF($A1896="",0,IF(AND(OR('Cuadro-de-mando'!$B$4="(Todas)",'Cuadro-de-mando'!$B$4=$A1896),OR('Cuadro-de-mando'!$E$4="(Todas)",'Cuadro-de-mando'!$E$4=$B1896),OR('Cuadro-de-mando'!$H$4="(Todas)",'Cuadro-de-mando'!$H$4=$C1896),OR('Cuadro-de-mando'!$K$4="(Todas)",'Cuadro-de-mando'!$K$4=$E1896),OR('Cuadro-de-mando'!$N$4="(Todos)",'Cuadro-de-mando'!$N$4=$F1896)),1,0))</f>
        <v>1</v>
      </c>
    </row>
    <row r="1897" spans="1:10" x14ac:dyDescent="0.25">
      <c r="A1897" t="str">
        <f>IF(Tienda_1!$A1897="","","Tienda 1")</f>
        <v>Tienda 1</v>
      </c>
      <c r="B1897" t="str">
        <f>IF($A1897="","",Tienda_1!B1897)</f>
        <v>Muebles</v>
      </c>
      <c r="C1897" t="str">
        <f>IF($A1897="","",Tienda_1!G1897)</f>
        <v>Cali</v>
      </c>
      <c r="D1897" t="str">
        <f>IF($A1897="","",Tienda_1!F1897)</f>
        <v>Maria Alfonso</v>
      </c>
      <c r="E1897" t="str">
        <f>IF($A1897="","",Tienda_1!I1897)</f>
        <v>Tarjeta de crédito</v>
      </c>
      <c r="F1897">
        <f>IF($A1897="","",VALUE(RIGHT(Tienda_1!E1897,4)))</f>
        <v>2022</v>
      </c>
      <c r="G1897">
        <f>IF($A1897="","",Tienda_1!C1897)</f>
        <v>142800</v>
      </c>
      <c r="H1897">
        <f>IF($A1897="","",Tienda_1!D1897)</f>
        <v>8000</v>
      </c>
      <c r="I1897">
        <f>IF($A1897="","",Tienda_1!H1897)</f>
        <v>5</v>
      </c>
      <c r="J1897">
        <f>IF($A1897="",0,IF(AND(OR('Cuadro-de-mando'!$B$4="(Todas)",'Cuadro-de-mando'!$B$4=$A1897),OR('Cuadro-de-mando'!$E$4="(Todas)",'Cuadro-de-mando'!$E$4=$B1897),OR('Cuadro-de-mando'!$H$4="(Todas)",'Cuadro-de-mando'!$H$4=$C1897),OR('Cuadro-de-mando'!$K$4="(Todas)",'Cuadro-de-mando'!$K$4=$E1897),OR('Cuadro-de-mando'!$N$4="(Todos)",'Cuadro-de-mando'!$N$4=$F1897)),1,0))</f>
        <v>1</v>
      </c>
    </row>
    <row r="1898" spans="1:10" x14ac:dyDescent="0.25">
      <c r="A1898" t="str">
        <f>IF(Tienda_1!$A1898="","","Tienda 1")</f>
        <v>Tienda 1</v>
      </c>
      <c r="B1898" t="str">
        <f>IF($A1898="","",Tienda_1!B1898)</f>
        <v>Deportes y diversión</v>
      </c>
      <c r="C1898" t="str">
        <f>IF($A1898="","",Tienda_1!G1898)</f>
        <v>Medellín</v>
      </c>
      <c r="D1898" t="str">
        <f>IF($A1898="","",Tienda_1!F1898)</f>
        <v>Rafael Acosta</v>
      </c>
      <c r="E1898" t="str">
        <f>IF($A1898="","",Tienda_1!I1898)</f>
        <v>Tarjeta de crédito</v>
      </c>
      <c r="F1898">
        <f>IF($A1898="","",VALUE(RIGHT(Tienda_1!E1898,4)))</f>
        <v>2020</v>
      </c>
      <c r="G1898">
        <f>IF($A1898="","",Tienda_1!C1898)</f>
        <v>683100</v>
      </c>
      <c r="H1898">
        <f>IF($A1898="","",Tienda_1!D1898)</f>
        <v>36900</v>
      </c>
      <c r="I1898">
        <f>IF($A1898="","",Tienda_1!H1898)</f>
        <v>5</v>
      </c>
      <c r="J1898">
        <f>IF($A1898="",0,IF(AND(OR('Cuadro-de-mando'!$B$4="(Todas)",'Cuadro-de-mando'!$B$4=$A1898),OR('Cuadro-de-mando'!$E$4="(Todas)",'Cuadro-de-mando'!$E$4=$B1898),OR('Cuadro-de-mando'!$H$4="(Todas)",'Cuadro-de-mando'!$H$4=$C1898),OR('Cuadro-de-mando'!$K$4="(Todas)",'Cuadro-de-mando'!$K$4=$E1898),OR('Cuadro-de-mando'!$N$4="(Todos)",'Cuadro-de-mando'!$N$4=$F1898)),1,0))</f>
        <v>1</v>
      </c>
    </row>
    <row r="1899" spans="1:10" x14ac:dyDescent="0.25">
      <c r="A1899" t="str">
        <f>IF(Tienda_1!$A1899="","","Tienda 1")</f>
        <v>Tienda 1</v>
      </c>
      <c r="B1899" t="str">
        <f>IF($A1899="","",Tienda_1!B1899)</f>
        <v>Instrumentos musicales</v>
      </c>
      <c r="C1899" t="str">
        <f>IF($A1899="","",Tienda_1!G1899)</f>
        <v>Medellín</v>
      </c>
      <c r="D1899" t="str">
        <f>IF($A1899="","",Tienda_1!F1899)</f>
        <v>Juliana Costa</v>
      </c>
      <c r="E1899" t="str">
        <f>IF($A1899="","",Tienda_1!I1899)</f>
        <v>Tarjeta de crédito</v>
      </c>
      <c r="F1899">
        <f>IF($A1899="","",VALUE(RIGHT(Tienda_1!E1899,4)))</f>
        <v>2021</v>
      </c>
      <c r="G1899">
        <f>IF($A1899="","",Tienda_1!C1899)</f>
        <v>732200</v>
      </c>
      <c r="H1899">
        <f>IF($A1899="","",Tienda_1!D1899)</f>
        <v>39400</v>
      </c>
      <c r="I1899">
        <f>IF($A1899="","",Tienda_1!H1899)</f>
        <v>5</v>
      </c>
      <c r="J1899">
        <f>IF($A1899="",0,IF(AND(OR('Cuadro-de-mando'!$B$4="(Todas)",'Cuadro-de-mando'!$B$4=$A1899),OR('Cuadro-de-mando'!$E$4="(Todas)",'Cuadro-de-mando'!$E$4=$B1899),OR('Cuadro-de-mando'!$H$4="(Todas)",'Cuadro-de-mando'!$H$4=$C1899),OR('Cuadro-de-mando'!$K$4="(Todas)",'Cuadro-de-mando'!$K$4=$E1899),OR('Cuadro-de-mando'!$N$4="(Todos)",'Cuadro-de-mando'!$N$4=$F1899)),1,0))</f>
        <v>1</v>
      </c>
    </row>
    <row r="1900" spans="1:10" x14ac:dyDescent="0.25">
      <c r="A1900" t="str">
        <f>IF(Tienda_1!$A1900="","","Tienda 1")</f>
        <v>Tienda 1</v>
      </c>
      <c r="B1900" t="str">
        <f>IF($A1900="","",Tienda_1!B1900)</f>
        <v>Electrodomésticos</v>
      </c>
      <c r="C1900" t="str">
        <f>IF($A1900="","",Tienda_1!G1900)</f>
        <v>Cali</v>
      </c>
      <c r="D1900" t="str">
        <f>IF($A1900="","",Tienda_1!F1900)</f>
        <v>Juliana Costa</v>
      </c>
      <c r="E1900" t="str">
        <f>IF($A1900="","",Tienda_1!I1900)</f>
        <v>Tarjeta de crédito</v>
      </c>
      <c r="F1900">
        <f>IF($A1900="","",VALUE(RIGHT(Tienda_1!E1900,4)))</f>
        <v>2020</v>
      </c>
      <c r="G1900">
        <f>IF($A1900="","",Tienda_1!C1900)</f>
        <v>1187600</v>
      </c>
      <c r="H1900">
        <f>IF($A1900="","",Tienda_1!D1900)</f>
        <v>63500</v>
      </c>
      <c r="I1900">
        <f>IF($A1900="","",Tienda_1!H1900)</f>
        <v>5</v>
      </c>
      <c r="J1900">
        <f>IF($A1900="",0,IF(AND(OR('Cuadro-de-mando'!$B$4="(Todas)",'Cuadro-de-mando'!$B$4=$A1900),OR('Cuadro-de-mando'!$E$4="(Todas)",'Cuadro-de-mando'!$E$4=$B1900),OR('Cuadro-de-mando'!$H$4="(Todas)",'Cuadro-de-mando'!$H$4=$C1900),OR('Cuadro-de-mando'!$K$4="(Todas)",'Cuadro-de-mando'!$K$4=$E1900),OR('Cuadro-de-mando'!$N$4="(Todos)",'Cuadro-de-mando'!$N$4=$F1900)),1,0))</f>
        <v>1</v>
      </c>
    </row>
    <row r="1901" spans="1:10" x14ac:dyDescent="0.25">
      <c r="A1901" t="str">
        <f>IF(Tienda_1!$A1901="","","Tienda 1")</f>
        <v>Tienda 1</v>
      </c>
      <c r="B1901" t="str">
        <f>IF($A1901="","",Tienda_1!B1901)</f>
        <v>Electrodomésticos</v>
      </c>
      <c r="C1901" t="str">
        <f>IF($A1901="","",Tienda_1!G1901)</f>
        <v>Bogotá</v>
      </c>
      <c r="D1901" t="str">
        <f>IF($A1901="","",Tienda_1!F1901)</f>
        <v>Blanca Ramirez</v>
      </c>
      <c r="E1901" t="str">
        <f>IF($A1901="","",Tienda_1!I1901)</f>
        <v>Tarjeta de crédito</v>
      </c>
      <c r="F1901">
        <f>IF($A1901="","",VALUE(RIGHT(Tienda_1!E1901,4)))</f>
        <v>2021</v>
      </c>
      <c r="G1901">
        <f>IF($A1901="","",Tienda_1!C1901)</f>
        <v>1017200</v>
      </c>
      <c r="H1901">
        <f>IF($A1901="","",Tienda_1!D1901)</f>
        <v>58800</v>
      </c>
      <c r="I1901">
        <f>IF($A1901="","",Tienda_1!H1901)</f>
        <v>3</v>
      </c>
      <c r="J1901">
        <f>IF($A1901="",0,IF(AND(OR('Cuadro-de-mando'!$B$4="(Todas)",'Cuadro-de-mando'!$B$4=$A1901),OR('Cuadro-de-mando'!$E$4="(Todas)",'Cuadro-de-mando'!$E$4=$B1901),OR('Cuadro-de-mando'!$H$4="(Todas)",'Cuadro-de-mando'!$H$4=$C1901),OR('Cuadro-de-mando'!$K$4="(Todas)",'Cuadro-de-mando'!$K$4=$E1901),OR('Cuadro-de-mando'!$N$4="(Todos)",'Cuadro-de-mando'!$N$4=$F1901)),1,0))</f>
        <v>1</v>
      </c>
    </row>
    <row r="1902" spans="1:10" x14ac:dyDescent="0.25">
      <c r="A1902" t="str">
        <f>IF(Tienda_1!$A1902="","","Tienda 1")</f>
        <v>Tienda 1</v>
      </c>
      <c r="B1902" t="str">
        <f>IF($A1902="","",Tienda_1!B1902)</f>
        <v>Instrumentos musicales</v>
      </c>
      <c r="C1902" t="str">
        <f>IF($A1902="","",Tienda_1!G1902)</f>
        <v>Bogotá</v>
      </c>
      <c r="D1902" t="str">
        <f>IF($A1902="","",Tienda_1!F1902)</f>
        <v>Camila Rivera</v>
      </c>
      <c r="E1902" t="str">
        <f>IF($A1902="","",Tienda_1!I1902)</f>
        <v>Tarjeta de crédito</v>
      </c>
      <c r="F1902">
        <f>IF($A1902="","",VALUE(RIGHT(Tienda_1!E1902,4)))</f>
        <v>2020</v>
      </c>
      <c r="G1902">
        <f>IF($A1902="","",Tienda_1!C1902)</f>
        <v>530700</v>
      </c>
      <c r="H1902">
        <f>IF($A1902="","",Tienda_1!D1902)</f>
        <v>28900</v>
      </c>
      <c r="I1902">
        <f>IF($A1902="","",Tienda_1!H1902)</f>
        <v>5</v>
      </c>
      <c r="J1902">
        <f>IF($A1902="",0,IF(AND(OR('Cuadro-de-mando'!$B$4="(Todas)",'Cuadro-de-mando'!$B$4=$A1902),OR('Cuadro-de-mando'!$E$4="(Todas)",'Cuadro-de-mando'!$E$4=$B1902),OR('Cuadro-de-mando'!$H$4="(Todas)",'Cuadro-de-mando'!$H$4=$C1902),OR('Cuadro-de-mando'!$K$4="(Todas)",'Cuadro-de-mando'!$K$4=$E1902),OR('Cuadro-de-mando'!$N$4="(Todos)",'Cuadro-de-mando'!$N$4=$F1902)),1,0))</f>
        <v>1</v>
      </c>
    </row>
    <row r="1903" spans="1:10" x14ac:dyDescent="0.25">
      <c r="A1903" t="str">
        <f>IF(Tienda_1!$A1903="","","Tienda 1")</f>
        <v>Tienda 1</v>
      </c>
      <c r="B1903" t="str">
        <f>IF($A1903="","",Tienda_1!B1903)</f>
        <v>Muebles</v>
      </c>
      <c r="C1903" t="str">
        <f>IF($A1903="","",Tienda_1!G1903)</f>
        <v>Medellín</v>
      </c>
      <c r="D1903" t="str">
        <f>IF($A1903="","",Tienda_1!F1903)</f>
        <v>Mariana Herrera</v>
      </c>
      <c r="E1903" t="str">
        <f>IF($A1903="","",Tienda_1!I1903)</f>
        <v>Tarjeta de crédito</v>
      </c>
      <c r="F1903">
        <f>IF($A1903="","",VALUE(RIGHT(Tienda_1!E1903,4)))</f>
        <v>2021</v>
      </c>
      <c r="G1903">
        <f>IF($A1903="","",Tienda_1!C1903)</f>
        <v>471000</v>
      </c>
      <c r="H1903">
        <f>IF($A1903="","",Tienda_1!D1903)</f>
        <v>28400</v>
      </c>
      <c r="I1903">
        <f>IF($A1903="","",Tienda_1!H1903)</f>
        <v>5</v>
      </c>
      <c r="J1903">
        <f>IF($A1903="",0,IF(AND(OR('Cuadro-de-mando'!$B$4="(Todas)",'Cuadro-de-mando'!$B$4=$A1903),OR('Cuadro-de-mando'!$E$4="(Todas)",'Cuadro-de-mando'!$E$4=$B1903),OR('Cuadro-de-mando'!$H$4="(Todas)",'Cuadro-de-mando'!$H$4=$C1903),OR('Cuadro-de-mando'!$K$4="(Todas)",'Cuadro-de-mando'!$K$4=$E1903),OR('Cuadro-de-mando'!$N$4="(Todos)",'Cuadro-de-mando'!$N$4=$F1903)),1,0))</f>
        <v>1</v>
      </c>
    </row>
    <row r="1904" spans="1:10" x14ac:dyDescent="0.25">
      <c r="A1904" t="str">
        <f>IF(Tienda_1!$A1904="","","Tienda 1")</f>
        <v>Tienda 1</v>
      </c>
      <c r="B1904" t="str">
        <f>IF($A1904="","",Tienda_1!B1904)</f>
        <v>Muebles</v>
      </c>
      <c r="C1904" t="str">
        <f>IF($A1904="","",Tienda_1!G1904)</f>
        <v>Riohacha</v>
      </c>
      <c r="D1904" t="str">
        <f>IF($A1904="","",Tienda_1!F1904)</f>
        <v>Santiago Silva</v>
      </c>
      <c r="E1904" t="str">
        <f>IF($A1904="","",Tienda_1!I1904)</f>
        <v>Tarjeta de crédito</v>
      </c>
      <c r="F1904">
        <f>IF($A1904="","",VALUE(RIGHT(Tienda_1!E1904,4)))</f>
        <v>2020</v>
      </c>
      <c r="G1904">
        <f>IF($A1904="","",Tienda_1!C1904)</f>
        <v>281700</v>
      </c>
      <c r="H1904">
        <f>IF($A1904="","",Tienda_1!D1904)</f>
        <v>13200</v>
      </c>
      <c r="I1904">
        <f>IF($A1904="","",Tienda_1!H1904)</f>
        <v>1</v>
      </c>
      <c r="J1904">
        <f>IF($A1904="",0,IF(AND(OR('Cuadro-de-mando'!$B$4="(Todas)",'Cuadro-de-mando'!$B$4=$A1904),OR('Cuadro-de-mando'!$E$4="(Todas)",'Cuadro-de-mando'!$E$4=$B1904),OR('Cuadro-de-mando'!$H$4="(Todas)",'Cuadro-de-mando'!$H$4=$C1904),OR('Cuadro-de-mando'!$K$4="(Todas)",'Cuadro-de-mando'!$K$4=$E1904),OR('Cuadro-de-mando'!$N$4="(Todos)",'Cuadro-de-mando'!$N$4=$F1904)),1,0))</f>
        <v>1</v>
      </c>
    </row>
    <row r="1905" spans="1:10" x14ac:dyDescent="0.25">
      <c r="A1905" t="str">
        <f>IF(Tienda_1!$A1905="","","Tienda 1")</f>
        <v>Tienda 1</v>
      </c>
      <c r="B1905" t="str">
        <f>IF($A1905="","",Tienda_1!B1905)</f>
        <v>Electrodomésticos</v>
      </c>
      <c r="C1905" t="str">
        <f>IF($A1905="","",Tienda_1!G1905)</f>
        <v>Cali</v>
      </c>
      <c r="D1905" t="str">
        <f>IF($A1905="","",Tienda_1!F1905)</f>
        <v>Blanca Ramirez</v>
      </c>
      <c r="E1905" t="str">
        <f>IF($A1905="","",Tienda_1!I1905)</f>
        <v>Tarjeta de crédito</v>
      </c>
      <c r="F1905">
        <f>IF($A1905="","",VALUE(RIGHT(Tienda_1!E1905,4)))</f>
        <v>2020</v>
      </c>
      <c r="G1905">
        <f>IF($A1905="","",Tienda_1!C1905)</f>
        <v>1126000</v>
      </c>
      <c r="H1905">
        <f>IF($A1905="","",Tienda_1!D1905)</f>
        <v>64700</v>
      </c>
      <c r="I1905">
        <f>IF($A1905="","",Tienda_1!H1905)</f>
        <v>5</v>
      </c>
      <c r="J1905">
        <f>IF($A1905="",0,IF(AND(OR('Cuadro-de-mando'!$B$4="(Todas)",'Cuadro-de-mando'!$B$4=$A1905),OR('Cuadro-de-mando'!$E$4="(Todas)",'Cuadro-de-mando'!$E$4=$B1905),OR('Cuadro-de-mando'!$H$4="(Todas)",'Cuadro-de-mando'!$H$4=$C1905),OR('Cuadro-de-mando'!$K$4="(Todas)",'Cuadro-de-mando'!$K$4=$E1905),OR('Cuadro-de-mando'!$N$4="(Todos)",'Cuadro-de-mando'!$N$4=$F1905)),1,0))</f>
        <v>1</v>
      </c>
    </row>
    <row r="1906" spans="1:10" x14ac:dyDescent="0.25">
      <c r="A1906" t="str">
        <f>IF(Tienda_1!$A1906="","","Tienda 1")</f>
        <v>Tienda 1</v>
      </c>
      <c r="B1906" t="str">
        <f>IF($A1906="","",Tienda_1!B1906)</f>
        <v>Artículos para el hogar</v>
      </c>
      <c r="C1906" t="str">
        <f>IF($A1906="","",Tienda_1!G1906)</f>
        <v>Bogotá</v>
      </c>
      <c r="D1906" t="str">
        <f>IF($A1906="","",Tienda_1!F1906)</f>
        <v>Felipe Santos</v>
      </c>
      <c r="E1906" t="str">
        <f>IF($A1906="","",Tienda_1!I1906)</f>
        <v>Tarjeta de crédito</v>
      </c>
      <c r="F1906">
        <f>IF($A1906="","",VALUE(RIGHT(Tienda_1!E1906,4)))</f>
        <v>2020</v>
      </c>
      <c r="G1906">
        <f>IF($A1906="","",Tienda_1!C1906)</f>
        <v>32300</v>
      </c>
      <c r="H1906">
        <f>IF($A1906="","",Tienda_1!D1906)</f>
        <v>0</v>
      </c>
      <c r="I1906">
        <f>IF($A1906="","",Tienda_1!H1906)</f>
        <v>5</v>
      </c>
      <c r="J1906">
        <f>IF($A1906="",0,IF(AND(OR('Cuadro-de-mando'!$B$4="(Todas)",'Cuadro-de-mando'!$B$4=$A1906),OR('Cuadro-de-mando'!$E$4="(Todas)",'Cuadro-de-mando'!$E$4=$B1906),OR('Cuadro-de-mando'!$H$4="(Todas)",'Cuadro-de-mando'!$H$4=$C1906),OR('Cuadro-de-mando'!$K$4="(Todas)",'Cuadro-de-mando'!$K$4=$E1906),OR('Cuadro-de-mando'!$N$4="(Todos)",'Cuadro-de-mando'!$N$4=$F1906)),1,0))</f>
        <v>1</v>
      </c>
    </row>
    <row r="1907" spans="1:10" x14ac:dyDescent="0.25">
      <c r="A1907" t="str">
        <f>IF(Tienda_1!$A1907="","","Tienda 1")</f>
        <v>Tienda 1</v>
      </c>
      <c r="B1907" t="str">
        <f>IF($A1907="","",Tienda_1!B1907)</f>
        <v>Electrodomésticos</v>
      </c>
      <c r="C1907" t="str">
        <f>IF($A1907="","",Tienda_1!G1907)</f>
        <v>Bogotá</v>
      </c>
      <c r="D1907" t="str">
        <f>IF($A1907="","",Tienda_1!F1907)</f>
        <v>Juliana Costa</v>
      </c>
      <c r="E1907" t="str">
        <f>IF($A1907="","",Tienda_1!I1907)</f>
        <v>Tarjeta de crédito</v>
      </c>
      <c r="F1907">
        <f>IF($A1907="","",VALUE(RIGHT(Tienda_1!E1907,4)))</f>
        <v>2022</v>
      </c>
      <c r="G1907">
        <f>IF($A1907="","",Tienda_1!C1907)</f>
        <v>563500</v>
      </c>
      <c r="H1907">
        <f>IF($A1907="","",Tienda_1!D1907)</f>
        <v>30200</v>
      </c>
      <c r="I1907">
        <f>IF($A1907="","",Tienda_1!H1907)</f>
        <v>5</v>
      </c>
      <c r="J1907">
        <f>IF($A1907="",0,IF(AND(OR('Cuadro-de-mando'!$B$4="(Todas)",'Cuadro-de-mando'!$B$4=$A1907),OR('Cuadro-de-mando'!$E$4="(Todas)",'Cuadro-de-mando'!$E$4=$B1907),OR('Cuadro-de-mando'!$H$4="(Todas)",'Cuadro-de-mando'!$H$4=$C1907),OR('Cuadro-de-mando'!$K$4="(Todas)",'Cuadro-de-mando'!$K$4=$E1907),OR('Cuadro-de-mando'!$N$4="(Todos)",'Cuadro-de-mando'!$N$4=$F1907)),1,0))</f>
        <v>1</v>
      </c>
    </row>
    <row r="1908" spans="1:10" x14ac:dyDescent="0.25">
      <c r="A1908" t="str">
        <f>IF(Tienda_1!$A1908="","","Tienda 1")</f>
        <v>Tienda 1</v>
      </c>
      <c r="B1908" t="str">
        <f>IF($A1908="","",Tienda_1!B1908)</f>
        <v>Artículos para el hogar</v>
      </c>
      <c r="C1908" t="str">
        <f>IF($A1908="","",Tienda_1!G1908)</f>
        <v>Bogotá</v>
      </c>
      <c r="D1908" t="str">
        <f>IF($A1908="","",Tienda_1!F1908)</f>
        <v>Lucas Olivera</v>
      </c>
      <c r="E1908" t="str">
        <f>IF($A1908="","",Tienda_1!I1908)</f>
        <v>Nequi</v>
      </c>
      <c r="F1908">
        <f>IF($A1908="","",VALUE(RIGHT(Tienda_1!E1908,4)))</f>
        <v>2020</v>
      </c>
      <c r="G1908">
        <f>IF($A1908="","",Tienda_1!C1908)</f>
        <v>53200</v>
      </c>
      <c r="H1908">
        <f>IF($A1908="","",Tienda_1!D1908)</f>
        <v>5200</v>
      </c>
      <c r="I1908">
        <f>IF($A1908="","",Tienda_1!H1908)</f>
        <v>4</v>
      </c>
      <c r="J1908">
        <f>IF($A1908="",0,IF(AND(OR('Cuadro-de-mando'!$B$4="(Todas)",'Cuadro-de-mando'!$B$4=$A1908),OR('Cuadro-de-mando'!$E$4="(Todas)",'Cuadro-de-mando'!$E$4=$B1908),OR('Cuadro-de-mando'!$H$4="(Todas)",'Cuadro-de-mando'!$H$4=$C1908),OR('Cuadro-de-mando'!$K$4="(Todas)",'Cuadro-de-mando'!$K$4=$E1908),OR('Cuadro-de-mando'!$N$4="(Todos)",'Cuadro-de-mando'!$N$4=$F1908)),1,0))</f>
        <v>1</v>
      </c>
    </row>
    <row r="1909" spans="1:10" x14ac:dyDescent="0.25">
      <c r="A1909" t="str">
        <f>IF(Tienda_1!$A1909="","","Tienda 1")</f>
        <v>Tienda 1</v>
      </c>
      <c r="B1909" t="str">
        <f>IF($A1909="","",Tienda_1!B1909)</f>
        <v>Electrodomésticos</v>
      </c>
      <c r="C1909" t="str">
        <f>IF($A1909="","",Tienda_1!G1909)</f>
        <v>Cali</v>
      </c>
      <c r="D1909" t="str">
        <f>IF($A1909="","",Tienda_1!F1909)</f>
        <v>Camila Rivera</v>
      </c>
      <c r="E1909" t="str">
        <f>IF($A1909="","",Tienda_1!I1909)</f>
        <v>Nequi</v>
      </c>
      <c r="F1909">
        <f>IF($A1909="","",VALUE(RIGHT(Tienda_1!E1909,4)))</f>
        <v>2020</v>
      </c>
      <c r="G1909">
        <f>IF($A1909="","",Tienda_1!C1909)</f>
        <v>1913400</v>
      </c>
      <c r="H1909">
        <f>IF($A1909="","",Tienda_1!D1909)</f>
        <v>102100</v>
      </c>
      <c r="I1909">
        <f>IF($A1909="","",Tienda_1!H1909)</f>
        <v>5</v>
      </c>
      <c r="J1909">
        <f>IF($A1909="",0,IF(AND(OR('Cuadro-de-mando'!$B$4="(Todas)",'Cuadro-de-mando'!$B$4=$A1909),OR('Cuadro-de-mando'!$E$4="(Todas)",'Cuadro-de-mando'!$E$4=$B1909),OR('Cuadro-de-mando'!$H$4="(Todas)",'Cuadro-de-mando'!$H$4=$C1909),OR('Cuadro-de-mando'!$K$4="(Todas)",'Cuadro-de-mando'!$K$4=$E1909),OR('Cuadro-de-mando'!$N$4="(Todos)",'Cuadro-de-mando'!$N$4=$F1909)),1,0))</f>
        <v>1</v>
      </c>
    </row>
    <row r="1910" spans="1:10" x14ac:dyDescent="0.25">
      <c r="A1910" t="str">
        <f>IF(Tienda_1!$A1910="","","Tienda 1")</f>
        <v>Tienda 1</v>
      </c>
      <c r="B1910" t="str">
        <f>IF($A1910="","",Tienda_1!B1910)</f>
        <v>Juguetes</v>
      </c>
      <c r="C1910" t="str">
        <f>IF($A1910="","",Tienda_1!G1910)</f>
        <v>Leticia</v>
      </c>
      <c r="D1910" t="str">
        <f>IF($A1910="","",Tienda_1!F1910)</f>
        <v>Izabela de León</v>
      </c>
      <c r="E1910" t="str">
        <f>IF($A1910="","",Tienda_1!I1910)</f>
        <v>Nequi</v>
      </c>
      <c r="F1910">
        <f>IF($A1910="","",VALUE(RIGHT(Tienda_1!E1910,4)))</f>
        <v>2021</v>
      </c>
      <c r="G1910">
        <f>IF($A1910="","",Tienda_1!C1910)</f>
        <v>214400</v>
      </c>
      <c r="H1910">
        <f>IF($A1910="","",Tienda_1!D1910)</f>
        <v>9600</v>
      </c>
      <c r="I1910">
        <f>IF($A1910="","",Tienda_1!H1910)</f>
        <v>5</v>
      </c>
      <c r="J1910">
        <f>IF($A1910="",0,IF(AND(OR('Cuadro-de-mando'!$B$4="(Todas)",'Cuadro-de-mando'!$B$4=$A1910),OR('Cuadro-de-mando'!$E$4="(Todas)",'Cuadro-de-mando'!$E$4=$B1910),OR('Cuadro-de-mando'!$H$4="(Todas)",'Cuadro-de-mando'!$H$4=$C1910),OR('Cuadro-de-mando'!$K$4="(Todas)",'Cuadro-de-mando'!$K$4=$E1910),OR('Cuadro-de-mando'!$N$4="(Todos)",'Cuadro-de-mando'!$N$4=$F1910)),1,0))</f>
        <v>1</v>
      </c>
    </row>
    <row r="1911" spans="1:10" x14ac:dyDescent="0.25">
      <c r="A1911" t="str">
        <f>IF(Tienda_1!$A1911="","","Tienda 1")</f>
        <v>Tienda 1</v>
      </c>
      <c r="B1911" t="str">
        <f>IF($A1911="","",Tienda_1!B1911)</f>
        <v>Juguetes</v>
      </c>
      <c r="C1911" t="str">
        <f>IF($A1911="","",Tienda_1!G1911)</f>
        <v>Medellín</v>
      </c>
      <c r="D1911" t="str">
        <f>IF($A1911="","",Tienda_1!F1911)</f>
        <v>Juan Fernandez</v>
      </c>
      <c r="E1911" t="str">
        <f>IF($A1911="","",Tienda_1!I1911)</f>
        <v>Nequi</v>
      </c>
      <c r="F1911">
        <f>IF($A1911="","",VALUE(RIGHT(Tienda_1!E1911,4)))</f>
        <v>2021</v>
      </c>
      <c r="G1911">
        <f>IF($A1911="","",Tienda_1!C1911)</f>
        <v>20300</v>
      </c>
      <c r="H1911">
        <f>IF($A1911="","",Tienda_1!D1911)</f>
        <v>6700</v>
      </c>
      <c r="I1911">
        <f>IF($A1911="","",Tienda_1!H1911)</f>
        <v>5</v>
      </c>
      <c r="J1911">
        <f>IF($A1911="",0,IF(AND(OR('Cuadro-de-mando'!$B$4="(Todas)",'Cuadro-de-mando'!$B$4=$A1911),OR('Cuadro-de-mando'!$E$4="(Todas)",'Cuadro-de-mando'!$E$4=$B1911),OR('Cuadro-de-mando'!$H$4="(Todas)",'Cuadro-de-mando'!$H$4=$C1911),OR('Cuadro-de-mando'!$K$4="(Todas)",'Cuadro-de-mando'!$K$4=$E1911),OR('Cuadro-de-mando'!$N$4="(Todos)",'Cuadro-de-mando'!$N$4=$F1911)),1,0))</f>
        <v>1</v>
      </c>
    </row>
    <row r="1912" spans="1:10" x14ac:dyDescent="0.25">
      <c r="A1912" t="str">
        <f>IF(Tienda_1!$A1912="","","Tienda 1")</f>
        <v>Tienda 1</v>
      </c>
      <c r="B1912" t="str">
        <f>IF($A1912="","",Tienda_1!B1912)</f>
        <v>Deportes y diversión</v>
      </c>
      <c r="C1912" t="str">
        <f>IF($A1912="","",Tienda_1!G1912)</f>
        <v>Pereira</v>
      </c>
      <c r="D1912" t="str">
        <f>IF($A1912="","",Tienda_1!F1912)</f>
        <v>Rafael Acosta</v>
      </c>
      <c r="E1912" t="str">
        <f>IF($A1912="","",Tienda_1!I1912)</f>
        <v>Tarjeta de crédito</v>
      </c>
      <c r="F1912">
        <f>IF($A1912="","",VALUE(RIGHT(Tienda_1!E1912,4)))</f>
        <v>2020</v>
      </c>
      <c r="G1912">
        <f>IF($A1912="","",Tienda_1!C1912)</f>
        <v>82700</v>
      </c>
      <c r="H1912">
        <f>IF($A1912="","",Tienda_1!D1912)</f>
        <v>2600</v>
      </c>
      <c r="I1912">
        <f>IF($A1912="","",Tienda_1!H1912)</f>
        <v>5</v>
      </c>
      <c r="J1912">
        <f>IF($A1912="",0,IF(AND(OR('Cuadro-de-mando'!$B$4="(Todas)",'Cuadro-de-mando'!$B$4=$A1912),OR('Cuadro-de-mando'!$E$4="(Todas)",'Cuadro-de-mando'!$E$4=$B1912),OR('Cuadro-de-mando'!$H$4="(Todas)",'Cuadro-de-mando'!$H$4=$C1912),OR('Cuadro-de-mando'!$K$4="(Todas)",'Cuadro-de-mando'!$K$4=$E1912),OR('Cuadro-de-mando'!$N$4="(Todos)",'Cuadro-de-mando'!$N$4=$F1912)),1,0))</f>
        <v>1</v>
      </c>
    </row>
    <row r="1913" spans="1:10" x14ac:dyDescent="0.25">
      <c r="A1913" t="str">
        <f>IF(Tienda_1!$A1913="","","Tienda 1")</f>
        <v>Tienda 1</v>
      </c>
      <c r="B1913" t="str">
        <f>IF($A1913="","",Tienda_1!B1913)</f>
        <v>Artículos para el hogar</v>
      </c>
      <c r="C1913" t="str">
        <f>IF($A1913="","",Tienda_1!G1913)</f>
        <v>Bogotá</v>
      </c>
      <c r="D1913" t="str">
        <f>IF($A1913="","",Tienda_1!F1913)</f>
        <v>Maria Alfonso</v>
      </c>
      <c r="E1913" t="str">
        <f>IF($A1913="","",Tienda_1!I1913)</f>
        <v>Tarjeta de crédito</v>
      </c>
      <c r="F1913">
        <f>IF($A1913="","",VALUE(RIGHT(Tienda_1!E1913,4)))</f>
        <v>2020</v>
      </c>
      <c r="G1913">
        <f>IF($A1913="","",Tienda_1!C1913)</f>
        <v>49500</v>
      </c>
      <c r="H1913">
        <f>IF($A1913="","",Tienda_1!D1913)</f>
        <v>3000</v>
      </c>
      <c r="I1913">
        <f>IF($A1913="","",Tienda_1!H1913)</f>
        <v>1</v>
      </c>
      <c r="J1913">
        <f>IF($A1913="",0,IF(AND(OR('Cuadro-de-mando'!$B$4="(Todas)",'Cuadro-de-mando'!$B$4=$A1913),OR('Cuadro-de-mando'!$E$4="(Todas)",'Cuadro-de-mando'!$E$4=$B1913),OR('Cuadro-de-mando'!$H$4="(Todas)",'Cuadro-de-mando'!$H$4=$C1913),OR('Cuadro-de-mando'!$K$4="(Todas)",'Cuadro-de-mando'!$K$4=$E1913),OR('Cuadro-de-mando'!$N$4="(Todos)",'Cuadro-de-mando'!$N$4=$F1913)),1,0))</f>
        <v>1</v>
      </c>
    </row>
    <row r="1914" spans="1:10" x14ac:dyDescent="0.25">
      <c r="A1914" t="str">
        <f>IF(Tienda_1!$A1914="","","Tienda 1")</f>
        <v>Tienda 1</v>
      </c>
      <c r="B1914" t="str">
        <f>IF($A1914="","",Tienda_1!B1914)</f>
        <v>Electrodomésticos</v>
      </c>
      <c r="C1914" t="str">
        <f>IF($A1914="","",Tienda_1!G1914)</f>
        <v>Medellín</v>
      </c>
      <c r="D1914" t="str">
        <f>IF($A1914="","",Tienda_1!F1914)</f>
        <v>Camila Rivera</v>
      </c>
      <c r="E1914" t="str">
        <f>IF($A1914="","",Tienda_1!I1914)</f>
        <v>Nequi</v>
      </c>
      <c r="F1914">
        <f>IF($A1914="","",VALUE(RIGHT(Tienda_1!E1914,4)))</f>
        <v>2020</v>
      </c>
      <c r="G1914">
        <f>IF($A1914="","",Tienda_1!C1914)</f>
        <v>1331900</v>
      </c>
      <c r="H1914">
        <f>IF($A1914="","",Tienda_1!D1914)</f>
        <v>71300</v>
      </c>
      <c r="I1914">
        <f>IF($A1914="","",Tienda_1!H1914)</f>
        <v>3</v>
      </c>
      <c r="J1914">
        <f>IF($A1914="",0,IF(AND(OR('Cuadro-de-mando'!$B$4="(Todas)",'Cuadro-de-mando'!$B$4=$A1914),OR('Cuadro-de-mando'!$E$4="(Todas)",'Cuadro-de-mando'!$E$4=$B1914),OR('Cuadro-de-mando'!$H$4="(Todas)",'Cuadro-de-mando'!$H$4=$C1914),OR('Cuadro-de-mando'!$K$4="(Todas)",'Cuadro-de-mando'!$K$4=$E1914),OR('Cuadro-de-mando'!$N$4="(Todos)",'Cuadro-de-mando'!$N$4=$F1914)),1,0))</f>
        <v>1</v>
      </c>
    </row>
    <row r="1915" spans="1:10" x14ac:dyDescent="0.25">
      <c r="A1915" t="str">
        <f>IF(Tienda_1!$A1915="","","Tienda 1")</f>
        <v>Tienda 1</v>
      </c>
      <c r="B1915" t="str">
        <f>IF($A1915="","",Tienda_1!B1915)</f>
        <v>Electrodomésticos</v>
      </c>
      <c r="C1915" t="str">
        <f>IF($A1915="","",Tienda_1!G1915)</f>
        <v>Bogotá</v>
      </c>
      <c r="D1915" t="str">
        <f>IF($A1915="","",Tienda_1!F1915)</f>
        <v>Santiago Silva</v>
      </c>
      <c r="E1915" t="str">
        <f>IF($A1915="","",Tienda_1!I1915)</f>
        <v>Tarjeta de crédito</v>
      </c>
      <c r="F1915">
        <f>IF($A1915="","",VALUE(RIGHT(Tienda_1!E1915,4)))</f>
        <v>2022</v>
      </c>
      <c r="G1915">
        <f>IF($A1915="","",Tienda_1!C1915)</f>
        <v>1217500</v>
      </c>
      <c r="H1915">
        <f>IF($A1915="","",Tienda_1!D1915)</f>
        <v>63000</v>
      </c>
      <c r="I1915">
        <f>IF($A1915="","",Tienda_1!H1915)</f>
        <v>4</v>
      </c>
      <c r="J1915">
        <f>IF($A1915="",0,IF(AND(OR('Cuadro-de-mando'!$B$4="(Todas)",'Cuadro-de-mando'!$B$4=$A1915),OR('Cuadro-de-mando'!$E$4="(Todas)",'Cuadro-de-mando'!$E$4=$B1915),OR('Cuadro-de-mando'!$H$4="(Todas)",'Cuadro-de-mando'!$H$4=$C1915),OR('Cuadro-de-mando'!$K$4="(Todas)",'Cuadro-de-mando'!$K$4=$E1915),OR('Cuadro-de-mando'!$N$4="(Todos)",'Cuadro-de-mando'!$N$4=$F1915)),1,0))</f>
        <v>1</v>
      </c>
    </row>
    <row r="1916" spans="1:10" x14ac:dyDescent="0.25">
      <c r="A1916" t="str">
        <f>IF(Tienda_1!$A1916="","","Tienda 1")</f>
        <v>Tienda 1</v>
      </c>
      <c r="B1916" t="str">
        <f>IF($A1916="","",Tienda_1!B1916)</f>
        <v>Juguetes</v>
      </c>
      <c r="C1916" t="str">
        <f>IF($A1916="","",Tienda_1!G1916)</f>
        <v>Medellín</v>
      </c>
      <c r="D1916" t="str">
        <f>IF($A1916="","",Tienda_1!F1916)</f>
        <v>Felipe Santos</v>
      </c>
      <c r="E1916" t="str">
        <f>IF($A1916="","",Tienda_1!I1916)</f>
        <v>Tarjeta de crédito</v>
      </c>
      <c r="F1916">
        <f>IF($A1916="","",VALUE(RIGHT(Tienda_1!E1916,4)))</f>
        <v>2021</v>
      </c>
      <c r="G1916">
        <f>IF($A1916="","",Tienda_1!C1916)</f>
        <v>17800</v>
      </c>
      <c r="H1916">
        <f>IF($A1916="","",Tienda_1!D1916)</f>
        <v>0</v>
      </c>
      <c r="I1916">
        <f>IF($A1916="","",Tienda_1!H1916)</f>
        <v>1</v>
      </c>
      <c r="J1916">
        <f>IF($A1916="",0,IF(AND(OR('Cuadro-de-mando'!$B$4="(Todas)",'Cuadro-de-mando'!$B$4=$A1916),OR('Cuadro-de-mando'!$E$4="(Todas)",'Cuadro-de-mando'!$E$4=$B1916),OR('Cuadro-de-mando'!$H$4="(Todas)",'Cuadro-de-mando'!$H$4=$C1916),OR('Cuadro-de-mando'!$K$4="(Todas)",'Cuadro-de-mando'!$K$4=$E1916),OR('Cuadro-de-mando'!$N$4="(Todos)",'Cuadro-de-mando'!$N$4=$F1916)),1,0))</f>
        <v>1</v>
      </c>
    </row>
    <row r="1917" spans="1:10" x14ac:dyDescent="0.25">
      <c r="A1917" t="str">
        <f>IF(Tienda_1!$A1917="","","Tienda 1")</f>
        <v>Tienda 1</v>
      </c>
      <c r="B1917" t="str">
        <f>IF($A1917="","",Tienda_1!B1917)</f>
        <v>Libros</v>
      </c>
      <c r="C1917" t="str">
        <f>IF($A1917="","",Tienda_1!G1917)</f>
        <v>Barranquilla</v>
      </c>
      <c r="D1917" t="str">
        <f>IF($A1917="","",Tienda_1!F1917)</f>
        <v>Blanca Ramirez</v>
      </c>
      <c r="E1917" t="str">
        <f>IF($A1917="","",Tienda_1!I1917)</f>
        <v>Tarjeta de crédito</v>
      </c>
      <c r="F1917">
        <f>IF($A1917="","",VALUE(RIGHT(Tienda_1!E1917,4)))</f>
        <v>2023</v>
      </c>
      <c r="G1917">
        <f>IF($A1917="","",Tienda_1!C1917)</f>
        <v>30900</v>
      </c>
      <c r="H1917">
        <f>IF($A1917="","",Tienda_1!D1917)</f>
        <v>2700</v>
      </c>
      <c r="I1917">
        <f>IF($A1917="","",Tienda_1!H1917)</f>
        <v>5</v>
      </c>
      <c r="J1917">
        <f>IF($A1917="",0,IF(AND(OR('Cuadro-de-mando'!$B$4="(Todas)",'Cuadro-de-mando'!$B$4=$A1917),OR('Cuadro-de-mando'!$E$4="(Todas)",'Cuadro-de-mando'!$E$4=$B1917),OR('Cuadro-de-mando'!$H$4="(Todas)",'Cuadro-de-mando'!$H$4=$C1917),OR('Cuadro-de-mando'!$K$4="(Todas)",'Cuadro-de-mando'!$K$4=$E1917),OR('Cuadro-de-mando'!$N$4="(Todos)",'Cuadro-de-mando'!$N$4=$F1917)),1,0))</f>
        <v>1</v>
      </c>
    </row>
    <row r="1918" spans="1:10" x14ac:dyDescent="0.25">
      <c r="A1918" t="str">
        <f>IF(Tienda_1!$A1918="","","Tienda 1")</f>
        <v>Tienda 1</v>
      </c>
      <c r="B1918" t="str">
        <f>IF($A1918="","",Tienda_1!B1918)</f>
        <v>Instrumentos musicales</v>
      </c>
      <c r="C1918" t="str">
        <f>IF($A1918="","",Tienda_1!G1918)</f>
        <v>Medellín</v>
      </c>
      <c r="D1918" t="str">
        <f>IF($A1918="","",Tienda_1!F1918)</f>
        <v>Izabela de León</v>
      </c>
      <c r="E1918" t="str">
        <f>IF($A1918="","",Tienda_1!I1918)</f>
        <v>Tarjeta de crédito</v>
      </c>
      <c r="F1918">
        <f>IF($A1918="","",VALUE(RIGHT(Tienda_1!E1918,4)))</f>
        <v>2021</v>
      </c>
      <c r="G1918">
        <f>IF($A1918="","",Tienda_1!C1918)</f>
        <v>959100</v>
      </c>
      <c r="H1918">
        <f>IF($A1918="","",Tienda_1!D1918)</f>
        <v>51500</v>
      </c>
      <c r="I1918">
        <f>IF($A1918="","",Tienda_1!H1918)</f>
        <v>1</v>
      </c>
      <c r="J1918">
        <f>IF($A1918="",0,IF(AND(OR('Cuadro-de-mando'!$B$4="(Todas)",'Cuadro-de-mando'!$B$4=$A1918),OR('Cuadro-de-mando'!$E$4="(Todas)",'Cuadro-de-mando'!$E$4=$B1918),OR('Cuadro-de-mando'!$H$4="(Todas)",'Cuadro-de-mando'!$H$4=$C1918),OR('Cuadro-de-mando'!$K$4="(Todas)",'Cuadro-de-mando'!$K$4=$E1918),OR('Cuadro-de-mando'!$N$4="(Todos)",'Cuadro-de-mando'!$N$4=$F1918)),1,0))</f>
        <v>1</v>
      </c>
    </row>
    <row r="1919" spans="1:10" x14ac:dyDescent="0.25">
      <c r="A1919" t="str">
        <f>IF(Tienda_1!$A1919="","","Tienda 1")</f>
        <v>Tienda 1</v>
      </c>
      <c r="B1919" t="str">
        <f>IF($A1919="","",Tienda_1!B1919)</f>
        <v>Juguetes</v>
      </c>
      <c r="C1919" t="str">
        <f>IF($A1919="","",Tienda_1!G1919)</f>
        <v>Cali</v>
      </c>
      <c r="D1919" t="str">
        <f>IF($A1919="","",Tienda_1!F1919)</f>
        <v>Pedro Gomez</v>
      </c>
      <c r="E1919" t="str">
        <f>IF($A1919="","",Tienda_1!I1919)</f>
        <v>Tarjeta de crédito</v>
      </c>
      <c r="F1919">
        <f>IF($A1919="","",VALUE(RIGHT(Tienda_1!E1919,4)))</f>
        <v>2023</v>
      </c>
      <c r="G1919">
        <f>IF($A1919="","",Tienda_1!C1919)</f>
        <v>27200</v>
      </c>
      <c r="H1919">
        <f>IF($A1919="","",Tienda_1!D1919)</f>
        <v>0</v>
      </c>
      <c r="I1919">
        <f>IF($A1919="","",Tienda_1!H1919)</f>
        <v>5</v>
      </c>
      <c r="J1919">
        <f>IF($A1919="",0,IF(AND(OR('Cuadro-de-mando'!$B$4="(Todas)",'Cuadro-de-mando'!$B$4=$A1919),OR('Cuadro-de-mando'!$E$4="(Todas)",'Cuadro-de-mando'!$E$4=$B1919),OR('Cuadro-de-mando'!$H$4="(Todas)",'Cuadro-de-mando'!$H$4=$C1919),OR('Cuadro-de-mando'!$K$4="(Todas)",'Cuadro-de-mando'!$K$4=$E1919),OR('Cuadro-de-mando'!$N$4="(Todos)",'Cuadro-de-mando'!$N$4=$F1919)),1,0))</f>
        <v>1</v>
      </c>
    </row>
    <row r="1920" spans="1:10" x14ac:dyDescent="0.25">
      <c r="A1920" t="str">
        <f>IF(Tienda_1!$A1920="","","Tienda 1")</f>
        <v>Tienda 1</v>
      </c>
      <c r="B1920" t="str">
        <f>IF($A1920="","",Tienda_1!B1920)</f>
        <v>Juguetes</v>
      </c>
      <c r="C1920" t="str">
        <f>IF($A1920="","",Tienda_1!G1920)</f>
        <v>Cali</v>
      </c>
      <c r="D1920" t="str">
        <f>IF($A1920="","",Tienda_1!F1920)</f>
        <v>Blanca Ramirez</v>
      </c>
      <c r="E1920" t="str">
        <f>IF($A1920="","",Tienda_1!I1920)</f>
        <v>Cupón</v>
      </c>
      <c r="F1920">
        <f>IF($A1920="","",VALUE(RIGHT(Tienda_1!E1920,4)))</f>
        <v>2023</v>
      </c>
      <c r="G1920">
        <f>IF($A1920="","",Tienda_1!C1920)</f>
        <v>33600</v>
      </c>
      <c r="H1920">
        <f>IF($A1920="","",Tienda_1!D1920)</f>
        <v>2500</v>
      </c>
      <c r="I1920">
        <f>IF($A1920="","",Tienda_1!H1920)</f>
        <v>5</v>
      </c>
      <c r="J1920">
        <f>IF($A1920="",0,IF(AND(OR('Cuadro-de-mando'!$B$4="(Todas)",'Cuadro-de-mando'!$B$4=$A1920),OR('Cuadro-de-mando'!$E$4="(Todas)",'Cuadro-de-mando'!$E$4=$B1920),OR('Cuadro-de-mando'!$H$4="(Todas)",'Cuadro-de-mando'!$H$4=$C1920),OR('Cuadro-de-mando'!$K$4="(Todas)",'Cuadro-de-mando'!$K$4=$E1920),OR('Cuadro-de-mando'!$N$4="(Todos)",'Cuadro-de-mando'!$N$4=$F1920)),1,0))</f>
        <v>1</v>
      </c>
    </row>
    <row r="1921" spans="1:10" x14ac:dyDescent="0.25">
      <c r="A1921" t="str">
        <f>IF(Tienda_1!$A1921="","","Tienda 1")</f>
        <v>Tienda 1</v>
      </c>
      <c r="B1921" t="str">
        <f>IF($A1921="","",Tienda_1!B1921)</f>
        <v>Deportes y diversión</v>
      </c>
      <c r="C1921" t="str">
        <f>IF($A1921="","",Tienda_1!G1921)</f>
        <v>Cali</v>
      </c>
      <c r="D1921" t="str">
        <f>IF($A1921="","",Tienda_1!F1921)</f>
        <v>Ángel Rodriguez</v>
      </c>
      <c r="E1921" t="str">
        <f>IF($A1921="","",Tienda_1!I1921)</f>
        <v>Tarjeta de crédito</v>
      </c>
      <c r="F1921">
        <f>IF($A1921="","",VALUE(RIGHT(Tienda_1!E1921,4)))</f>
        <v>2020</v>
      </c>
      <c r="G1921">
        <f>IF($A1921="","",Tienda_1!C1921)</f>
        <v>476700</v>
      </c>
      <c r="H1921">
        <f>IF($A1921="","",Tienda_1!D1921)</f>
        <v>23600</v>
      </c>
      <c r="I1921">
        <f>IF($A1921="","",Tienda_1!H1921)</f>
        <v>4</v>
      </c>
      <c r="J1921">
        <f>IF($A1921="",0,IF(AND(OR('Cuadro-de-mando'!$B$4="(Todas)",'Cuadro-de-mando'!$B$4=$A1921),OR('Cuadro-de-mando'!$E$4="(Todas)",'Cuadro-de-mando'!$E$4=$B1921),OR('Cuadro-de-mando'!$H$4="(Todas)",'Cuadro-de-mando'!$H$4=$C1921),OR('Cuadro-de-mando'!$K$4="(Todas)",'Cuadro-de-mando'!$K$4=$E1921),OR('Cuadro-de-mando'!$N$4="(Todos)",'Cuadro-de-mando'!$N$4=$F1921)),1,0))</f>
        <v>1</v>
      </c>
    </row>
    <row r="1922" spans="1:10" x14ac:dyDescent="0.25">
      <c r="A1922" t="str">
        <f>IF(Tienda_1!$A1922="","","Tienda 1")</f>
        <v>Tienda 1</v>
      </c>
      <c r="B1922" t="str">
        <f>IF($A1922="","",Tienda_1!B1922)</f>
        <v>Electrónicos</v>
      </c>
      <c r="C1922" t="str">
        <f>IF($A1922="","",Tienda_1!G1922)</f>
        <v>Bogotá</v>
      </c>
      <c r="D1922" t="str">
        <f>IF($A1922="","",Tienda_1!F1922)</f>
        <v>Mariana Herrera</v>
      </c>
      <c r="E1922" t="str">
        <f>IF($A1922="","",Tienda_1!I1922)</f>
        <v>Tarjeta de crédito</v>
      </c>
      <c r="F1922">
        <f>IF($A1922="","",VALUE(RIGHT(Tienda_1!E1922,4)))</f>
        <v>2020</v>
      </c>
      <c r="G1922">
        <f>IF($A1922="","",Tienda_1!C1922)</f>
        <v>2586400</v>
      </c>
      <c r="H1922">
        <f>IF($A1922="","",Tienda_1!D1922)</f>
        <v>135900</v>
      </c>
      <c r="I1922">
        <f>IF($A1922="","",Tienda_1!H1922)</f>
        <v>3</v>
      </c>
      <c r="J1922">
        <f>IF($A1922="",0,IF(AND(OR('Cuadro-de-mando'!$B$4="(Todas)",'Cuadro-de-mando'!$B$4=$A1922),OR('Cuadro-de-mando'!$E$4="(Todas)",'Cuadro-de-mando'!$E$4=$B1922),OR('Cuadro-de-mando'!$H$4="(Todas)",'Cuadro-de-mando'!$H$4=$C1922),OR('Cuadro-de-mando'!$K$4="(Todas)",'Cuadro-de-mando'!$K$4=$E1922),OR('Cuadro-de-mando'!$N$4="(Todos)",'Cuadro-de-mando'!$N$4=$F1922)),1,0))</f>
        <v>1</v>
      </c>
    </row>
    <row r="1923" spans="1:10" x14ac:dyDescent="0.25">
      <c r="A1923" t="str">
        <f>IF(Tienda_1!$A1923="","","Tienda 1")</f>
        <v>Tienda 1</v>
      </c>
      <c r="B1923" t="str">
        <f>IF($A1923="","",Tienda_1!B1923)</f>
        <v>Electrodomésticos</v>
      </c>
      <c r="C1923" t="str">
        <f>IF($A1923="","",Tienda_1!G1923)</f>
        <v>Bogotá</v>
      </c>
      <c r="D1923" t="str">
        <f>IF($A1923="","",Tienda_1!F1923)</f>
        <v>Juliana Costa</v>
      </c>
      <c r="E1923" t="str">
        <f>IF($A1923="","",Tienda_1!I1923)</f>
        <v>Nequi</v>
      </c>
      <c r="F1923">
        <f>IF($A1923="","",VALUE(RIGHT(Tienda_1!E1923,4)))</f>
        <v>2021</v>
      </c>
      <c r="G1923">
        <f>IF($A1923="","",Tienda_1!C1923)</f>
        <v>593900</v>
      </c>
      <c r="H1923">
        <f>IF($A1923="","",Tienda_1!D1923)</f>
        <v>31800</v>
      </c>
      <c r="I1923">
        <f>IF($A1923="","",Tienda_1!H1923)</f>
        <v>4</v>
      </c>
      <c r="J1923">
        <f>IF($A1923="",0,IF(AND(OR('Cuadro-de-mando'!$B$4="(Todas)",'Cuadro-de-mando'!$B$4=$A1923),OR('Cuadro-de-mando'!$E$4="(Todas)",'Cuadro-de-mando'!$E$4=$B1923),OR('Cuadro-de-mando'!$H$4="(Todas)",'Cuadro-de-mando'!$H$4=$C1923),OR('Cuadro-de-mando'!$K$4="(Todas)",'Cuadro-de-mando'!$K$4=$E1923),OR('Cuadro-de-mando'!$N$4="(Todos)",'Cuadro-de-mando'!$N$4=$F1923)),1,0))</f>
        <v>1</v>
      </c>
    </row>
    <row r="1924" spans="1:10" x14ac:dyDescent="0.25">
      <c r="A1924" t="str">
        <f>IF(Tienda_1!$A1924="","","Tienda 1")</f>
        <v>Tienda 1</v>
      </c>
      <c r="B1924" t="str">
        <f>IF($A1924="","",Tienda_1!B1924)</f>
        <v>Libros</v>
      </c>
      <c r="C1924" t="str">
        <f>IF($A1924="","",Tienda_1!G1924)</f>
        <v>Medellín</v>
      </c>
      <c r="D1924" t="str">
        <f>IF($A1924="","",Tienda_1!F1924)</f>
        <v>Blanca Ramirez</v>
      </c>
      <c r="E1924" t="str">
        <f>IF($A1924="","",Tienda_1!I1924)</f>
        <v>Tarjeta de crédito</v>
      </c>
      <c r="F1924">
        <f>IF($A1924="","",VALUE(RIGHT(Tienda_1!E1924,4)))</f>
        <v>2022</v>
      </c>
      <c r="G1924">
        <f>IF($A1924="","",Tienda_1!C1924)</f>
        <v>69900</v>
      </c>
      <c r="H1924">
        <f>IF($A1924="","",Tienda_1!D1924)</f>
        <v>1900</v>
      </c>
      <c r="I1924">
        <f>IF($A1924="","",Tienda_1!H1924)</f>
        <v>5</v>
      </c>
      <c r="J1924">
        <f>IF($A1924="",0,IF(AND(OR('Cuadro-de-mando'!$B$4="(Todas)",'Cuadro-de-mando'!$B$4=$A1924),OR('Cuadro-de-mando'!$E$4="(Todas)",'Cuadro-de-mando'!$E$4=$B1924),OR('Cuadro-de-mando'!$H$4="(Todas)",'Cuadro-de-mando'!$H$4=$C1924),OR('Cuadro-de-mando'!$K$4="(Todas)",'Cuadro-de-mando'!$K$4=$E1924),OR('Cuadro-de-mando'!$N$4="(Todos)",'Cuadro-de-mando'!$N$4=$F1924)),1,0))</f>
        <v>1</v>
      </c>
    </row>
    <row r="1925" spans="1:10" x14ac:dyDescent="0.25">
      <c r="A1925" t="str">
        <f>IF(Tienda_1!$A1925="","","Tienda 1")</f>
        <v>Tienda 1</v>
      </c>
      <c r="B1925" t="str">
        <f>IF($A1925="","",Tienda_1!B1925)</f>
        <v>Deportes y diversión</v>
      </c>
      <c r="C1925" t="str">
        <f>IF($A1925="","",Tienda_1!G1925)</f>
        <v>Pereira</v>
      </c>
      <c r="D1925" t="str">
        <f>IF($A1925="","",Tienda_1!F1925)</f>
        <v>Beatriz Morales</v>
      </c>
      <c r="E1925" t="str">
        <f>IF($A1925="","",Tienda_1!I1925)</f>
        <v>Tarjeta de crédito</v>
      </c>
      <c r="F1925">
        <f>IF($A1925="","",VALUE(RIGHT(Tienda_1!E1925,4)))</f>
        <v>2020</v>
      </c>
      <c r="G1925">
        <f>IF($A1925="","",Tienda_1!C1925)</f>
        <v>17600</v>
      </c>
      <c r="H1925">
        <f>IF($A1925="","",Tienda_1!D1925)</f>
        <v>3300</v>
      </c>
      <c r="I1925">
        <f>IF($A1925="","",Tienda_1!H1925)</f>
        <v>1</v>
      </c>
      <c r="J1925">
        <f>IF($A1925="",0,IF(AND(OR('Cuadro-de-mando'!$B$4="(Todas)",'Cuadro-de-mando'!$B$4=$A1925),OR('Cuadro-de-mando'!$E$4="(Todas)",'Cuadro-de-mando'!$E$4=$B1925),OR('Cuadro-de-mando'!$H$4="(Todas)",'Cuadro-de-mando'!$H$4=$C1925),OR('Cuadro-de-mando'!$K$4="(Todas)",'Cuadro-de-mando'!$K$4=$E1925),OR('Cuadro-de-mando'!$N$4="(Todos)",'Cuadro-de-mando'!$N$4=$F1925)),1,0))</f>
        <v>1</v>
      </c>
    </row>
    <row r="1926" spans="1:10" x14ac:dyDescent="0.25">
      <c r="A1926" t="str">
        <f>IF(Tienda_1!$A1926="","","Tienda 1")</f>
        <v>Tienda 1</v>
      </c>
      <c r="B1926" t="str">
        <f>IF($A1926="","",Tienda_1!B1926)</f>
        <v>Libros</v>
      </c>
      <c r="C1926" t="str">
        <f>IF($A1926="","",Tienda_1!G1926)</f>
        <v>Cartagena</v>
      </c>
      <c r="D1926" t="str">
        <f>IF($A1926="","",Tienda_1!F1926)</f>
        <v>Ángel Rodriguez</v>
      </c>
      <c r="E1926" t="str">
        <f>IF($A1926="","",Tienda_1!I1926)</f>
        <v>Tarjeta de crédito</v>
      </c>
      <c r="F1926">
        <f>IF($A1926="","",VALUE(RIGHT(Tienda_1!E1926,4)))</f>
        <v>2020</v>
      </c>
      <c r="G1926">
        <f>IF($A1926="","",Tienda_1!C1926)</f>
        <v>63300</v>
      </c>
      <c r="H1926">
        <f>IF($A1926="","",Tienda_1!D1926)</f>
        <v>4400</v>
      </c>
      <c r="I1926">
        <f>IF($A1926="","",Tienda_1!H1926)</f>
        <v>5</v>
      </c>
      <c r="J1926">
        <f>IF($A1926="",0,IF(AND(OR('Cuadro-de-mando'!$B$4="(Todas)",'Cuadro-de-mando'!$B$4=$A1926),OR('Cuadro-de-mando'!$E$4="(Todas)",'Cuadro-de-mando'!$E$4=$B1926),OR('Cuadro-de-mando'!$H$4="(Todas)",'Cuadro-de-mando'!$H$4=$C1926),OR('Cuadro-de-mando'!$K$4="(Todas)",'Cuadro-de-mando'!$K$4=$E1926),OR('Cuadro-de-mando'!$N$4="(Todos)",'Cuadro-de-mando'!$N$4=$F1926)),1,0))</f>
        <v>1</v>
      </c>
    </row>
    <row r="1927" spans="1:10" x14ac:dyDescent="0.25">
      <c r="A1927" t="str">
        <f>IF(Tienda_1!$A1927="","","Tienda 1")</f>
        <v>Tienda 1</v>
      </c>
      <c r="B1927" t="str">
        <f>IF($A1927="","",Tienda_1!B1927)</f>
        <v>Muebles</v>
      </c>
      <c r="C1927" t="str">
        <f>IF($A1927="","",Tienda_1!G1927)</f>
        <v>Pereira</v>
      </c>
      <c r="D1927" t="str">
        <f>IF($A1927="","",Tienda_1!F1927)</f>
        <v>Santiago Silva</v>
      </c>
      <c r="E1927" t="str">
        <f>IF($A1927="","",Tienda_1!I1927)</f>
        <v>Tarjeta de crédito</v>
      </c>
      <c r="F1927">
        <f>IF($A1927="","",VALUE(RIGHT(Tienda_1!E1927,4)))</f>
        <v>2022</v>
      </c>
      <c r="G1927">
        <f>IF($A1927="","",Tienda_1!C1927)</f>
        <v>697000</v>
      </c>
      <c r="H1927">
        <f>IF($A1927="","",Tienda_1!D1927)</f>
        <v>37300</v>
      </c>
      <c r="I1927">
        <f>IF($A1927="","",Tienda_1!H1927)</f>
        <v>5</v>
      </c>
      <c r="J1927">
        <f>IF($A1927="",0,IF(AND(OR('Cuadro-de-mando'!$B$4="(Todas)",'Cuadro-de-mando'!$B$4=$A1927),OR('Cuadro-de-mando'!$E$4="(Todas)",'Cuadro-de-mando'!$E$4=$B1927),OR('Cuadro-de-mando'!$H$4="(Todas)",'Cuadro-de-mando'!$H$4=$C1927),OR('Cuadro-de-mando'!$K$4="(Todas)",'Cuadro-de-mando'!$K$4=$E1927),OR('Cuadro-de-mando'!$N$4="(Todos)",'Cuadro-de-mando'!$N$4=$F1927)),1,0))</f>
        <v>1</v>
      </c>
    </row>
    <row r="1928" spans="1:10" x14ac:dyDescent="0.25">
      <c r="A1928" t="str">
        <f>IF(Tienda_1!$A1928="","","Tienda 1")</f>
        <v>Tienda 1</v>
      </c>
      <c r="B1928" t="str">
        <f>IF($A1928="","",Tienda_1!B1928)</f>
        <v>Juguetes</v>
      </c>
      <c r="C1928" t="str">
        <f>IF($A1928="","",Tienda_1!G1928)</f>
        <v>Medellín</v>
      </c>
      <c r="D1928" t="str">
        <f>IF($A1928="","",Tienda_1!F1928)</f>
        <v>Camila Rivera</v>
      </c>
      <c r="E1928" t="str">
        <f>IF($A1928="","",Tienda_1!I1928)</f>
        <v>Cupón</v>
      </c>
      <c r="F1928">
        <f>IF($A1928="","",VALUE(RIGHT(Tienda_1!E1928,4)))</f>
        <v>2022</v>
      </c>
      <c r="G1928">
        <f>IF($A1928="","",Tienda_1!C1928)</f>
        <v>73600</v>
      </c>
      <c r="H1928">
        <f>IF($A1928="","",Tienda_1!D1928)</f>
        <v>4100</v>
      </c>
      <c r="I1928">
        <f>IF($A1928="","",Tienda_1!H1928)</f>
        <v>1</v>
      </c>
      <c r="J1928">
        <f>IF($A1928="",0,IF(AND(OR('Cuadro-de-mando'!$B$4="(Todas)",'Cuadro-de-mando'!$B$4=$A1928),OR('Cuadro-de-mando'!$E$4="(Todas)",'Cuadro-de-mando'!$E$4=$B1928),OR('Cuadro-de-mando'!$H$4="(Todas)",'Cuadro-de-mando'!$H$4=$C1928),OR('Cuadro-de-mando'!$K$4="(Todas)",'Cuadro-de-mando'!$K$4=$E1928),OR('Cuadro-de-mando'!$N$4="(Todos)",'Cuadro-de-mando'!$N$4=$F1928)),1,0))</f>
        <v>1</v>
      </c>
    </row>
    <row r="1929" spans="1:10" x14ac:dyDescent="0.25">
      <c r="A1929" t="str">
        <f>IF(Tienda_1!$A1929="","","Tienda 1")</f>
        <v>Tienda 1</v>
      </c>
      <c r="B1929" t="str">
        <f>IF($A1929="","",Tienda_1!B1929)</f>
        <v>Muebles</v>
      </c>
      <c r="C1929" t="str">
        <f>IF($A1929="","",Tienda_1!G1929)</f>
        <v>Bogotá</v>
      </c>
      <c r="D1929" t="str">
        <f>IF($A1929="","",Tienda_1!F1929)</f>
        <v>Juan Fernandez</v>
      </c>
      <c r="E1929" t="str">
        <f>IF($A1929="","",Tienda_1!I1929)</f>
        <v>Tarjeta de crédito</v>
      </c>
      <c r="F1929">
        <f>IF($A1929="","",VALUE(RIGHT(Tienda_1!E1929,4)))</f>
        <v>2022</v>
      </c>
      <c r="G1929">
        <f>IF($A1929="","",Tienda_1!C1929)</f>
        <v>401800</v>
      </c>
      <c r="H1929">
        <f>IF($A1929="","",Tienda_1!D1929)</f>
        <v>26200</v>
      </c>
      <c r="I1929">
        <f>IF($A1929="","",Tienda_1!H1929)</f>
        <v>5</v>
      </c>
      <c r="J1929">
        <f>IF($A1929="",0,IF(AND(OR('Cuadro-de-mando'!$B$4="(Todas)",'Cuadro-de-mando'!$B$4=$A1929),OR('Cuadro-de-mando'!$E$4="(Todas)",'Cuadro-de-mando'!$E$4=$B1929),OR('Cuadro-de-mando'!$H$4="(Todas)",'Cuadro-de-mando'!$H$4=$C1929),OR('Cuadro-de-mando'!$K$4="(Todas)",'Cuadro-de-mando'!$K$4=$E1929),OR('Cuadro-de-mando'!$N$4="(Todos)",'Cuadro-de-mando'!$N$4=$F1929)),1,0))</f>
        <v>1</v>
      </c>
    </row>
    <row r="1930" spans="1:10" x14ac:dyDescent="0.25">
      <c r="A1930" t="str">
        <f>IF(Tienda_1!$A1930="","","Tienda 1")</f>
        <v>Tienda 1</v>
      </c>
      <c r="B1930" t="str">
        <f>IF($A1930="","",Tienda_1!B1930)</f>
        <v>Muebles</v>
      </c>
      <c r="C1930" t="str">
        <f>IF($A1930="","",Tienda_1!G1930)</f>
        <v>Bogotá</v>
      </c>
      <c r="D1930" t="str">
        <f>IF($A1930="","",Tienda_1!F1930)</f>
        <v>Pedro Gomez</v>
      </c>
      <c r="E1930" t="str">
        <f>IF($A1930="","",Tienda_1!I1930)</f>
        <v>Tarjeta de crédito</v>
      </c>
      <c r="F1930">
        <f>IF($A1930="","",VALUE(RIGHT(Tienda_1!E1930,4)))</f>
        <v>2023</v>
      </c>
      <c r="G1930">
        <f>IF($A1930="","",Tienda_1!C1930)</f>
        <v>561500</v>
      </c>
      <c r="H1930">
        <f>IF($A1930="","",Tienda_1!D1930)</f>
        <v>28100</v>
      </c>
      <c r="I1930">
        <f>IF($A1930="","",Tienda_1!H1930)</f>
        <v>5</v>
      </c>
      <c r="J1930">
        <f>IF($A1930="",0,IF(AND(OR('Cuadro-de-mando'!$B$4="(Todas)",'Cuadro-de-mando'!$B$4=$A1930),OR('Cuadro-de-mando'!$E$4="(Todas)",'Cuadro-de-mando'!$E$4=$B1930),OR('Cuadro-de-mando'!$H$4="(Todas)",'Cuadro-de-mando'!$H$4=$C1930),OR('Cuadro-de-mando'!$K$4="(Todas)",'Cuadro-de-mando'!$K$4=$E1930),OR('Cuadro-de-mando'!$N$4="(Todos)",'Cuadro-de-mando'!$N$4=$F1930)),1,0))</f>
        <v>1</v>
      </c>
    </row>
    <row r="1931" spans="1:10" x14ac:dyDescent="0.25">
      <c r="A1931" t="str">
        <f>IF(Tienda_1!$A1931="","","Tienda 1")</f>
        <v>Tienda 1</v>
      </c>
      <c r="B1931" t="str">
        <f>IF($A1931="","",Tienda_1!B1931)</f>
        <v>Muebles</v>
      </c>
      <c r="C1931" t="str">
        <f>IF($A1931="","",Tienda_1!G1931)</f>
        <v>Pereira</v>
      </c>
      <c r="D1931" t="str">
        <f>IF($A1931="","",Tienda_1!F1931)</f>
        <v>Juan Fernandez</v>
      </c>
      <c r="E1931" t="str">
        <f>IF($A1931="","",Tienda_1!I1931)</f>
        <v>Tarjeta de crédito</v>
      </c>
      <c r="F1931">
        <f>IF($A1931="","",VALUE(RIGHT(Tienda_1!E1931,4)))</f>
        <v>2023</v>
      </c>
      <c r="G1931">
        <f>IF($A1931="","",Tienda_1!C1931)</f>
        <v>477500</v>
      </c>
      <c r="H1931">
        <f>IF($A1931="","",Tienda_1!D1931)</f>
        <v>25800</v>
      </c>
      <c r="I1931">
        <f>IF($A1931="","",Tienda_1!H1931)</f>
        <v>5</v>
      </c>
      <c r="J1931">
        <f>IF($A1931="",0,IF(AND(OR('Cuadro-de-mando'!$B$4="(Todas)",'Cuadro-de-mando'!$B$4=$A1931),OR('Cuadro-de-mando'!$E$4="(Todas)",'Cuadro-de-mando'!$E$4=$B1931),OR('Cuadro-de-mando'!$H$4="(Todas)",'Cuadro-de-mando'!$H$4=$C1931),OR('Cuadro-de-mando'!$K$4="(Todas)",'Cuadro-de-mando'!$K$4=$E1931),OR('Cuadro-de-mando'!$N$4="(Todos)",'Cuadro-de-mando'!$N$4=$F1931)),1,0))</f>
        <v>1</v>
      </c>
    </row>
    <row r="1932" spans="1:10" x14ac:dyDescent="0.25">
      <c r="A1932" t="str">
        <f>IF(Tienda_1!$A1932="","","Tienda 1")</f>
        <v>Tienda 1</v>
      </c>
      <c r="B1932" t="str">
        <f>IF($A1932="","",Tienda_1!B1932)</f>
        <v>Muebles</v>
      </c>
      <c r="C1932" t="str">
        <f>IF($A1932="","",Tienda_1!G1932)</f>
        <v>Leticia</v>
      </c>
      <c r="D1932" t="str">
        <f>IF($A1932="","",Tienda_1!F1932)</f>
        <v>Pedro Gomez</v>
      </c>
      <c r="E1932" t="str">
        <f>IF($A1932="","",Tienda_1!I1932)</f>
        <v>Tarjeta de crédito</v>
      </c>
      <c r="F1932">
        <f>IF($A1932="","",VALUE(RIGHT(Tienda_1!E1932,4)))</f>
        <v>2021</v>
      </c>
      <c r="G1932">
        <f>IF($A1932="","",Tienda_1!C1932)</f>
        <v>284700</v>
      </c>
      <c r="H1932">
        <f>IF($A1932="","",Tienda_1!D1932)</f>
        <v>13300</v>
      </c>
      <c r="I1932">
        <f>IF($A1932="","",Tienda_1!H1932)</f>
        <v>4</v>
      </c>
      <c r="J1932">
        <f>IF($A1932="",0,IF(AND(OR('Cuadro-de-mando'!$B$4="(Todas)",'Cuadro-de-mando'!$B$4=$A1932),OR('Cuadro-de-mando'!$E$4="(Todas)",'Cuadro-de-mando'!$E$4=$B1932),OR('Cuadro-de-mando'!$H$4="(Todas)",'Cuadro-de-mando'!$H$4=$C1932),OR('Cuadro-de-mando'!$K$4="(Todas)",'Cuadro-de-mando'!$K$4=$E1932),OR('Cuadro-de-mando'!$N$4="(Todos)",'Cuadro-de-mando'!$N$4=$F1932)),1,0))</f>
        <v>1</v>
      </c>
    </row>
    <row r="1933" spans="1:10" x14ac:dyDescent="0.25">
      <c r="A1933" t="str">
        <f>IF(Tienda_1!$A1933="","","Tienda 1")</f>
        <v>Tienda 1</v>
      </c>
      <c r="B1933" t="str">
        <f>IF($A1933="","",Tienda_1!B1933)</f>
        <v>Juguetes</v>
      </c>
      <c r="C1933" t="str">
        <f>IF($A1933="","",Tienda_1!G1933)</f>
        <v>Bogotá</v>
      </c>
      <c r="D1933" t="str">
        <f>IF($A1933="","",Tienda_1!F1933)</f>
        <v>Camila Rivera</v>
      </c>
      <c r="E1933" t="str">
        <f>IF($A1933="","",Tienda_1!I1933)</f>
        <v>Tarjeta de crédito</v>
      </c>
      <c r="F1933">
        <f>IF($A1933="","",VALUE(RIGHT(Tienda_1!E1933,4)))</f>
        <v>2021</v>
      </c>
      <c r="G1933">
        <f>IF($A1933="","",Tienda_1!C1933)</f>
        <v>55100</v>
      </c>
      <c r="H1933">
        <f>IF($A1933="","",Tienda_1!D1933)</f>
        <v>1100</v>
      </c>
      <c r="I1933">
        <f>IF($A1933="","",Tienda_1!H1933)</f>
        <v>3</v>
      </c>
      <c r="J1933">
        <f>IF($A1933="",0,IF(AND(OR('Cuadro-de-mando'!$B$4="(Todas)",'Cuadro-de-mando'!$B$4=$A1933),OR('Cuadro-de-mando'!$E$4="(Todas)",'Cuadro-de-mando'!$E$4=$B1933),OR('Cuadro-de-mando'!$H$4="(Todas)",'Cuadro-de-mando'!$H$4=$C1933),OR('Cuadro-de-mando'!$K$4="(Todas)",'Cuadro-de-mando'!$K$4=$E1933),OR('Cuadro-de-mando'!$N$4="(Todos)",'Cuadro-de-mando'!$N$4=$F1933)),1,0))</f>
        <v>1</v>
      </c>
    </row>
    <row r="1934" spans="1:10" x14ac:dyDescent="0.25">
      <c r="A1934" t="str">
        <f>IF(Tienda_1!$A1934="","","Tienda 1")</f>
        <v>Tienda 1</v>
      </c>
      <c r="B1934" t="str">
        <f>IF($A1934="","",Tienda_1!B1934)</f>
        <v>Instrumentos musicales</v>
      </c>
      <c r="C1934" t="str">
        <f>IF($A1934="","",Tienda_1!G1934)</f>
        <v>Pereira</v>
      </c>
      <c r="D1934" t="str">
        <f>IF($A1934="","",Tienda_1!F1934)</f>
        <v>Ángel Rodriguez</v>
      </c>
      <c r="E1934" t="str">
        <f>IF($A1934="","",Tienda_1!I1934)</f>
        <v>Tarjeta de crédito</v>
      </c>
      <c r="F1934">
        <f>IF($A1934="","",VALUE(RIGHT(Tienda_1!E1934,4)))</f>
        <v>2022</v>
      </c>
      <c r="G1934">
        <f>IF($A1934="","",Tienda_1!C1934)</f>
        <v>820200</v>
      </c>
      <c r="H1934">
        <f>IF($A1934="","",Tienda_1!D1934)</f>
        <v>48400</v>
      </c>
      <c r="I1934">
        <f>IF($A1934="","",Tienda_1!H1934)</f>
        <v>5</v>
      </c>
      <c r="J1934">
        <f>IF($A1934="",0,IF(AND(OR('Cuadro-de-mando'!$B$4="(Todas)",'Cuadro-de-mando'!$B$4=$A1934),OR('Cuadro-de-mando'!$E$4="(Todas)",'Cuadro-de-mando'!$E$4=$B1934),OR('Cuadro-de-mando'!$H$4="(Todas)",'Cuadro-de-mando'!$H$4=$C1934),OR('Cuadro-de-mando'!$K$4="(Todas)",'Cuadro-de-mando'!$K$4=$E1934),OR('Cuadro-de-mando'!$N$4="(Todos)",'Cuadro-de-mando'!$N$4=$F1934)),1,0))</f>
        <v>1</v>
      </c>
    </row>
    <row r="1935" spans="1:10" x14ac:dyDescent="0.25">
      <c r="A1935" t="str">
        <f>IF(Tienda_1!$A1935="","","Tienda 1")</f>
        <v>Tienda 1</v>
      </c>
      <c r="B1935" t="str">
        <f>IF($A1935="","",Tienda_1!B1935)</f>
        <v>Muebles</v>
      </c>
      <c r="C1935" t="str">
        <f>IF($A1935="","",Tienda_1!G1935)</f>
        <v>Medellín</v>
      </c>
      <c r="D1935" t="str">
        <f>IF($A1935="","",Tienda_1!F1935)</f>
        <v>Mariana Herrera</v>
      </c>
      <c r="E1935" t="str">
        <f>IF($A1935="","",Tienda_1!I1935)</f>
        <v>Tarjeta de crédito</v>
      </c>
      <c r="F1935">
        <f>IF($A1935="","",VALUE(RIGHT(Tienda_1!E1935,4)))</f>
        <v>2023</v>
      </c>
      <c r="G1935">
        <f>IF($A1935="","",Tienda_1!C1935)</f>
        <v>742700</v>
      </c>
      <c r="H1935">
        <f>IF($A1935="","",Tienda_1!D1935)</f>
        <v>39900</v>
      </c>
      <c r="I1935">
        <f>IF($A1935="","",Tienda_1!H1935)</f>
        <v>5</v>
      </c>
      <c r="J1935">
        <f>IF($A1935="",0,IF(AND(OR('Cuadro-de-mando'!$B$4="(Todas)",'Cuadro-de-mando'!$B$4=$A1935),OR('Cuadro-de-mando'!$E$4="(Todas)",'Cuadro-de-mando'!$E$4=$B1935),OR('Cuadro-de-mando'!$H$4="(Todas)",'Cuadro-de-mando'!$H$4=$C1935),OR('Cuadro-de-mando'!$K$4="(Todas)",'Cuadro-de-mando'!$K$4=$E1935),OR('Cuadro-de-mando'!$N$4="(Todos)",'Cuadro-de-mando'!$N$4=$F1935)),1,0))</f>
        <v>1</v>
      </c>
    </row>
    <row r="1936" spans="1:10" x14ac:dyDescent="0.25">
      <c r="A1936" t="str">
        <f>IF(Tienda_1!$A1936="","","Tienda 1")</f>
        <v>Tienda 1</v>
      </c>
      <c r="B1936" t="str">
        <f>IF($A1936="","",Tienda_1!B1936)</f>
        <v>Electrodomésticos</v>
      </c>
      <c r="C1936" t="str">
        <f>IF($A1936="","",Tienda_1!G1936)</f>
        <v>Cali</v>
      </c>
      <c r="D1936" t="str">
        <f>IF($A1936="","",Tienda_1!F1936)</f>
        <v>Maria Alfonso</v>
      </c>
      <c r="E1936" t="str">
        <f>IF($A1936="","",Tienda_1!I1936)</f>
        <v>Tarjeta de crédito</v>
      </c>
      <c r="F1936">
        <f>IF($A1936="","",VALUE(RIGHT(Tienda_1!E1936,4)))</f>
        <v>2020</v>
      </c>
      <c r="G1936">
        <f>IF($A1936="","",Tienda_1!C1936)</f>
        <v>647800</v>
      </c>
      <c r="H1936">
        <f>IF($A1936="","",Tienda_1!D1936)</f>
        <v>32700</v>
      </c>
      <c r="I1936">
        <f>IF($A1936="","",Tienda_1!H1936)</f>
        <v>4</v>
      </c>
      <c r="J1936">
        <f>IF($A1936="",0,IF(AND(OR('Cuadro-de-mando'!$B$4="(Todas)",'Cuadro-de-mando'!$B$4=$A1936),OR('Cuadro-de-mando'!$E$4="(Todas)",'Cuadro-de-mando'!$E$4=$B1936),OR('Cuadro-de-mando'!$H$4="(Todas)",'Cuadro-de-mando'!$H$4=$C1936),OR('Cuadro-de-mando'!$K$4="(Todas)",'Cuadro-de-mando'!$K$4=$E1936),OR('Cuadro-de-mando'!$N$4="(Todos)",'Cuadro-de-mando'!$N$4=$F1936)),1,0))</f>
        <v>1</v>
      </c>
    </row>
    <row r="1937" spans="1:10" x14ac:dyDescent="0.25">
      <c r="A1937" t="str">
        <f>IF(Tienda_1!$A1937="","","Tienda 1")</f>
        <v>Tienda 1</v>
      </c>
      <c r="B1937" t="str">
        <f>IF($A1937="","",Tienda_1!B1937)</f>
        <v>Electrodomésticos</v>
      </c>
      <c r="C1937" t="str">
        <f>IF($A1937="","",Tienda_1!G1937)</f>
        <v>Bogotá</v>
      </c>
      <c r="D1937" t="str">
        <f>IF($A1937="","",Tienda_1!F1937)</f>
        <v>Juan Fernandez</v>
      </c>
      <c r="E1937" t="str">
        <f>IF($A1937="","",Tienda_1!I1937)</f>
        <v>Cupón</v>
      </c>
      <c r="F1937">
        <f>IF($A1937="","",VALUE(RIGHT(Tienda_1!E1937,4)))</f>
        <v>2021</v>
      </c>
      <c r="G1937">
        <f>IF($A1937="","",Tienda_1!C1937)</f>
        <v>413700</v>
      </c>
      <c r="H1937">
        <f>IF($A1937="","",Tienda_1!D1937)</f>
        <v>20200</v>
      </c>
      <c r="I1937">
        <f>IF($A1937="","",Tienda_1!H1937)</f>
        <v>5</v>
      </c>
      <c r="J1937">
        <f>IF($A1937="",0,IF(AND(OR('Cuadro-de-mando'!$B$4="(Todas)",'Cuadro-de-mando'!$B$4=$A1937),OR('Cuadro-de-mando'!$E$4="(Todas)",'Cuadro-de-mando'!$E$4=$B1937),OR('Cuadro-de-mando'!$H$4="(Todas)",'Cuadro-de-mando'!$H$4=$C1937),OR('Cuadro-de-mando'!$K$4="(Todas)",'Cuadro-de-mando'!$K$4=$E1937),OR('Cuadro-de-mando'!$N$4="(Todos)",'Cuadro-de-mando'!$N$4=$F1937)),1,0))</f>
        <v>1</v>
      </c>
    </row>
    <row r="1938" spans="1:10" x14ac:dyDescent="0.25">
      <c r="A1938" t="str">
        <f>IF(Tienda_1!$A1938="","","Tienda 1")</f>
        <v>Tienda 1</v>
      </c>
      <c r="B1938" t="str">
        <f>IF($A1938="","",Tienda_1!B1938)</f>
        <v>Muebles</v>
      </c>
      <c r="C1938" t="str">
        <f>IF($A1938="","",Tienda_1!G1938)</f>
        <v>Pereira</v>
      </c>
      <c r="D1938" t="str">
        <f>IF($A1938="","",Tienda_1!F1938)</f>
        <v>Ángel Rodriguez</v>
      </c>
      <c r="E1938" t="str">
        <f>IF($A1938="","",Tienda_1!I1938)</f>
        <v>Tarjeta de crédito</v>
      </c>
      <c r="F1938">
        <f>IF($A1938="","",VALUE(RIGHT(Tienda_1!E1938,4)))</f>
        <v>2022</v>
      </c>
      <c r="G1938">
        <f>IF($A1938="","",Tienda_1!C1938)</f>
        <v>334300</v>
      </c>
      <c r="H1938">
        <f>IF($A1938="","",Tienda_1!D1938)</f>
        <v>18200</v>
      </c>
      <c r="I1938">
        <f>IF($A1938="","",Tienda_1!H1938)</f>
        <v>5</v>
      </c>
      <c r="J1938">
        <f>IF($A1938="",0,IF(AND(OR('Cuadro-de-mando'!$B$4="(Todas)",'Cuadro-de-mando'!$B$4=$A1938),OR('Cuadro-de-mando'!$E$4="(Todas)",'Cuadro-de-mando'!$E$4=$B1938),OR('Cuadro-de-mando'!$H$4="(Todas)",'Cuadro-de-mando'!$H$4=$C1938),OR('Cuadro-de-mando'!$K$4="(Todas)",'Cuadro-de-mando'!$K$4=$E1938),OR('Cuadro-de-mando'!$N$4="(Todos)",'Cuadro-de-mando'!$N$4=$F1938)),1,0))</f>
        <v>1</v>
      </c>
    </row>
    <row r="1939" spans="1:10" x14ac:dyDescent="0.25">
      <c r="A1939" t="str">
        <f>IF(Tienda_1!$A1939="","","Tienda 1")</f>
        <v>Tienda 1</v>
      </c>
      <c r="B1939" t="str">
        <f>IF($A1939="","",Tienda_1!B1939)</f>
        <v>Muebles</v>
      </c>
      <c r="C1939" t="str">
        <f>IF($A1939="","",Tienda_1!G1939)</f>
        <v>Bogotá</v>
      </c>
      <c r="D1939" t="str">
        <f>IF($A1939="","",Tienda_1!F1939)</f>
        <v>Felipe Santos</v>
      </c>
      <c r="E1939" t="str">
        <f>IF($A1939="","",Tienda_1!I1939)</f>
        <v>Nequi</v>
      </c>
      <c r="F1939">
        <f>IF($A1939="","",VALUE(RIGHT(Tienda_1!E1939,4)))</f>
        <v>2022</v>
      </c>
      <c r="G1939">
        <f>IF($A1939="","",Tienda_1!C1939)</f>
        <v>599700</v>
      </c>
      <c r="H1939">
        <f>IF($A1939="","",Tienda_1!D1939)</f>
        <v>30100</v>
      </c>
      <c r="I1939">
        <f>IF($A1939="","",Tienda_1!H1939)</f>
        <v>1</v>
      </c>
      <c r="J1939">
        <f>IF($A1939="",0,IF(AND(OR('Cuadro-de-mando'!$B$4="(Todas)",'Cuadro-de-mando'!$B$4=$A1939),OR('Cuadro-de-mando'!$E$4="(Todas)",'Cuadro-de-mando'!$E$4=$B1939),OR('Cuadro-de-mando'!$H$4="(Todas)",'Cuadro-de-mando'!$H$4=$C1939),OR('Cuadro-de-mando'!$K$4="(Todas)",'Cuadro-de-mando'!$K$4=$E1939),OR('Cuadro-de-mando'!$N$4="(Todos)",'Cuadro-de-mando'!$N$4=$F1939)),1,0))</f>
        <v>1</v>
      </c>
    </row>
    <row r="1940" spans="1:10" x14ac:dyDescent="0.25">
      <c r="A1940" t="str">
        <f>IF(Tienda_1!$A1940="","","Tienda 1")</f>
        <v>Tienda 1</v>
      </c>
      <c r="B1940" t="str">
        <f>IF($A1940="","",Tienda_1!B1940)</f>
        <v>Deportes y diversión</v>
      </c>
      <c r="C1940" t="str">
        <f>IF($A1940="","",Tienda_1!G1940)</f>
        <v>Barranquilla</v>
      </c>
      <c r="D1940" t="str">
        <f>IF($A1940="","",Tienda_1!F1940)</f>
        <v>Mariana Herrera</v>
      </c>
      <c r="E1940" t="str">
        <f>IF($A1940="","",Tienda_1!I1940)</f>
        <v>Nequi</v>
      </c>
      <c r="F1940">
        <f>IF($A1940="","",VALUE(RIGHT(Tienda_1!E1940,4)))</f>
        <v>2020</v>
      </c>
      <c r="G1940">
        <f>IF($A1940="","",Tienda_1!C1940)</f>
        <v>51500</v>
      </c>
      <c r="H1940">
        <f>IF($A1940="","",Tienda_1!D1940)</f>
        <v>900</v>
      </c>
      <c r="I1940">
        <f>IF($A1940="","",Tienda_1!H1940)</f>
        <v>4</v>
      </c>
      <c r="J1940">
        <f>IF($A1940="",0,IF(AND(OR('Cuadro-de-mando'!$B$4="(Todas)",'Cuadro-de-mando'!$B$4=$A1940),OR('Cuadro-de-mando'!$E$4="(Todas)",'Cuadro-de-mando'!$E$4=$B1940),OR('Cuadro-de-mando'!$H$4="(Todas)",'Cuadro-de-mando'!$H$4=$C1940),OR('Cuadro-de-mando'!$K$4="(Todas)",'Cuadro-de-mando'!$K$4=$E1940),OR('Cuadro-de-mando'!$N$4="(Todos)",'Cuadro-de-mando'!$N$4=$F1940)),1,0))</f>
        <v>1</v>
      </c>
    </row>
    <row r="1941" spans="1:10" x14ac:dyDescent="0.25">
      <c r="A1941" t="str">
        <f>IF(Tienda_1!$A1941="","","Tienda 1")</f>
        <v>Tienda 1</v>
      </c>
      <c r="B1941" t="str">
        <f>IF($A1941="","",Tienda_1!B1941)</f>
        <v>Electrónicos</v>
      </c>
      <c r="C1941" t="str">
        <f>IF($A1941="","",Tienda_1!G1941)</f>
        <v>Bogotá</v>
      </c>
      <c r="D1941" t="str">
        <f>IF($A1941="","",Tienda_1!F1941)</f>
        <v>Rafael Acosta</v>
      </c>
      <c r="E1941" t="str">
        <f>IF($A1941="","",Tienda_1!I1941)</f>
        <v>Nequi</v>
      </c>
      <c r="F1941">
        <f>IF($A1941="","",VALUE(RIGHT(Tienda_1!E1941,4)))</f>
        <v>2021</v>
      </c>
      <c r="G1941">
        <f>IF($A1941="","",Tienda_1!C1941)</f>
        <v>264600</v>
      </c>
      <c r="H1941">
        <f>IF($A1941="","",Tienda_1!D1941)</f>
        <v>14300</v>
      </c>
      <c r="I1941">
        <f>IF($A1941="","",Tienda_1!H1941)</f>
        <v>5</v>
      </c>
      <c r="J1941">
        <f>IF($A1941="",0,IF(AND(OR('Cuadro-de-mando'!$B$4="(Todas)",'Cuadro-de-mando'!$B$4=$A1941),OR('Cuadro-de-mando'!$E$4="(Todas)",'Cuadro-de-mando'!$E$4=$B1941),OR('Cuadro-de-mando'!$H$4="(Todas)",'Cuadro-de-mando'!$H$4=$C1941),OR('Cuadro-de-mando'!$K$4="(Todas)",'Cuadro-de-mando'!$K$4=$E1941),OR('Cuadro-de-mando'!$N$4="(Todos)",'Cuadro-de-mando'!$N$4=$F1941)),1,0))</f>
        <v>1</v>
      </c>
    </row>
    <row r="1942" spans="1:10" x14ac:dyDescent="0.25">
      <c r="A1942" t="str">
        <f>IF(Tienda_1!$A1942="","","Tienda 1")</f>
        <v>Tienda 1</v>
      </c>
      <c r="B1942" t="str">
        <f>IF($A1942="","",Tienda_1!B1942)</f>
        <v>Muebles</v>
      </c>
      <c r="C1942" t="str">
        <f>IF($A1942="","",Tienda_1!G1942)</f>
        <v>Bogotá</v>
      </c>
      <c r="D1942" t="str">
        <f>IF($A1942="","",Tienda_1!F1942)</f>
        <v>Juan Fernandez</v>
      </c>
      <c r="E1942" t="str">
        <f>IF($A1942="","",Tienda_1!I1942)</f>
        <v>Tarjeta de crédito</v>
      </c>
      <c r="F1942">
        <f>IF($A1942="","",VALUE(RIGHT(Tienda_1!E1942,4)))</f>
        <v>2020</v>
      </c>
      <c r="G1942">
        <f>IF($A1942="","",Tienda_1!C1942)</f>
        <v>174200</v>
      </c>
      <c r="H1942">
        <f>IF($A1942="","",Tienda_1!D1942)</f>
        <v>7500</v>
      </c>
      <c r="I1942">
        <f>IF($A1942="","",Tienda_1!H1942)</f>
        <v>5</v>
      </c>
      <c r="J1942">
        <f>IF($A1942="",0,IF(AND(OR('Cuadro-de-mando'!$B$4="(Todas)",'Cuadro-de-mando'!$B$4=$A1942),OR('Cuadro-de-mando'!$E$4="(Todas)",'Cuadro-de-mando'!$E$4=$B1942),OR('Cuadro-de-mando'!$H$4="(Todas)",'Cuadro-de-mando'!$H$4=$C1942),OR('Cuadro-de-mando'!$K$4="(Todas)",'Cuadro-de-mando'!$K$4=$E1942),OR('Cuadro-de-mando'!$N$4="(Todos)",'Cuadro-de-mando'!$N$4=$F1942)),1,0))</f>
        <v>1</v>
      </c>
    </row>
    <row r="1943" spans="1:10" x14ac:dyDescent="0.25">
      <c r="A1943" t="str">
        <f>IF(Tienda_1!$A1943="","","Tienda 1")</f>
        <v>Tienda 1</v>
      </c>
      <c r="B1943" t="str">
        <f>IF($A1943="","",Tienda_1!B1943)</f>
        <v>Deportes y diversión</v>
      </c>
      <c r="C1943" t="str">
        <f>IF($A1943="","",Tienda_1!G1943)</f>
        <v>Bogotá</v>
      </c>
      <c r="D1943" t="str">
        <f>IF($A1943="","",Tienda_1!F1943)</f>
        <v>Santiago Silva</v>
      </c>
      <c r="E1943" t="str">
        <f>IF($A1943="","",Tienda_1!I1943)</f>
        <v>Tarjeta de crédito</v>
      </c>
      <c r="F1943">
        <f>IF($A1943="","",VALUE(RIGHT(Tienda_1!E1943,4)))</f>
        <v>2022</v>
      </c>
      <c r="G1943">
        <f>IF($A1943="","",Tienda_1!C1943)</f>
        <v>61700</v>
      </c>
      <c r="H1943">
        <f>IF($A1943="","",Tienda_1!D1943)</f>
        <v>1500</v>
      </c>
      <c r="I1943">
        <f>IF($A1943="","",Tienda_1!H1943)</f>
        <v>3</v>
      </c>
      <c r="J1943">
        <f>IF($A1943="",0,IF(AND(OR('Cuadro-de-mando'!$B$4="(Todas)",'Cuadro-de-mando'!$B$4=$A1943),OR('Cuadro-de-mando'!$E$4="(Todas)",'Cuadro-de-mando'!$E$4=$B1943),OR('Cuadro-de-mando'!$H$4="(Todas)",'Cuadro-de-mando'!$H$4=$C1943),OR('Cuadro-de-mando'!$K$4="(Todas)",'Cuadro-de-mando'!$K$4=$E1943),OR('Cuadro-de-mando'!$N$4="(Todos)",'Cuadro-de-mando'!$N$4=$F1943)),1,0))</f>
        <v>1</v>
      </c>
    </row>
    <row r="1944" spans="1:10" x14ac:dyDescent="0.25">
      <c r="A1944" t="str">
        <f>IF(Tienda_1!$A1944="","","Tienda 1")</f>
        <v>Tienda 1</v>
      </c>
      <c r="B1944" t="str">
        <f>IF($A1944="","",Tienda_1!B1944)</f>
        <v>Artículos para el hogar</v>
      </c>
      <c r="C1944" t="str">
        <f>IF($A1944="","",Tienda_1!G1944)</f>
        <v>Bogotá</v>
      </c>
      <c r="D1944" t="str">
        <f>IF($A1944="","",Tienda_1!F1944)</f>
        <v>Izabela de León</v>
      </c>
      <c r="E1944" t="str">
        <f>IF($A1944="","",Tienda_1!I1944)</f>
        <v>Tarjeta de crédito</v>
      </c>
      <c r="F1944">
        <f>IF($A1944="","",VALUE(RIGHT(Tienda_1!E1944,4)))</f>
        <v>2020</v>
      </c>
      <c r="G1944">
        <f>IF($A1944="","",Tienda_1!C1944)</f>
        <v>110300</v>
      </c>
      <c r="H1944">
        <f>IF($A1944="","",Tienda_1!D1944)</f>
        <v>6300</v>
      </c>
      <c r="I1944">
        <f>IF($A1944="","",Tienda_1!H1944)</f>
        <v>5</v>
      </c>
      <c r="J1944">
        <f>IF($A1944="",0,IF(AND(OR('Cuadro-de-mando'!$B$4="(Todas)",'Cuadro-de-mando'!$B$4=$A1944),OR('Cuadro-de-mando'!$E$4="(Todas)",'Cuadro-de-mando'!$E$4=$B1944),OR('Cuadro-de-mando'!$H$4="(Todas)",'Cuadro-de-mando'!$H$4=$C1944),OR('Cuadro-de-mando'!$K$4="(Todas)",'Cuadro-de-mando'!$K$4=$E1944),OR('Cuadro-de-mando'!$N$4="(Todos)",'Cuadro-de-mando'!$N$4=$F1944)),1,0))</f>
        <v>1</v>
      </c>
    </row>
    <row r="1945" spans="1:10" x14ac:dyDescent="0.25">
      <c r="A1945" t="str">
        <f>IF(Tienda_1!$A1945="","","Tienda 1")</f>
        <v>Tienda 1</v>
      </c>
      <c r="B1945" t="str">
        <f>IF($A1945="","",Tienda_1!B1945)</f>
        <v>Juguetes</v>
      </c>
      <c r="C1945" t="str">
        <f>IF($A1945="","",Tienda_1!G1945)</f>
        <v>Bogotá</v>
      </c>
      <c r="D1945" t="str">
        <f>IF($A1945="","",Tienda_1!F1945)</f>
        <v>Camila Rivera</v>
      </c>
      <c r="E1945" t="str">
        <f>IF($A1945="","",Tienda_1!I1945)</f>
        <v>Cupón</v>
      </c>
      <c r="F1945">
        <f>IF($A1945="","",VALUE(RIGHT(Tienda_1!E1945,4)))</f>
        <v>2021</v>
      </c>
      <c r="G1945">
        <f>IF($A1945="","",Tienda_1!C1945)</f>
        <v>228400</v>
      </c>
      <c r="H1945">
        <f>IF($A1945="","",Tienda_1!D1945)</f>
        <v>12700</v>
      </c>
      <c r="I1945">
        <f>IF($A1945="","",Tienda_1!H1945)</f>
        <v>4</v>
      </c>
      <c r="J1945">
        <f>IF($A1945="",0,IF(AND(OR('Cuadro-de-mando'!$B$4="(Todas)",'Cuadro-de-mando'!$B$4=$A1945),OR('Cuadro-de-mando'!$E$4="(Todas)",'Cuadro-de-mando'!$E$4=$B1945),OR('Cuadro-de-mando'!$H$4="(Todas)",'Cuadro-de-mando'!$H$4=$C1945),OR('Cuadro-de-mando'!$K$4="(Todas)",'Cuadro-de-mando'!$K$4=$E1945),OR('Cuadro-de-mando'!$N$4="(Todos)",'Cuadro-de-mando'!$N$4=$F1945)),1,0))</f>
        <v>1</v>
      </c>
    </row>
    <row r="1946" spans="1:10" x14ac:dyDescent="0.25">
      <c r="A1946" t="str">
        <f>IF(Tienda_1!$A1946="","","Tienda 1")</f>
        <v>Tienda 1</v>
      </c>
      <c r="B1946" t="str">
        <f>IF($A1946="","",Tienda_1!B1946)</f>
        <v>Artículos para el hogar</v>
      </c>
      <c r="C1946" t="str">
        <f>IF($A1946="","",Tienda_1!G1946)</f>
        <v>Bogotá</v>
      </c>
      <c r="D1946" t="str">
        <f>IF($A1946="","",Tienda_1!F1946)</f>
        <v>Blanca Ramirez</v>
      </c>
      <c r="E1946" t="str">
        <f>IF($A1946="","",Tienda_1!I1946)</f>
        <v>Tarjeta de crédito</v>
      </c>
      <c r="F1946">
        <f>IF($A1946="","",VALUE(RIGHT(Tienda_1!E1946,4)))</f>
        <v>2022</v>
      </c>
      <c r="G1946">
        <f>IF($A1946="","",Tienda_1!C1946)</f>
        <v>50200</v>
      </c>
      <c r="H1946">
        <f>IF($A1946="","",Tienda_1!D1946)</f>
        <v>900</v>
      </c>
      <c r="I1946">
        <f>IF($A1946="","",Tienda_1!H1946)</f>
        <v>5</v>
      </c>
      <c r="J1946">
        <f>IF($A1946="",0,IF(AND(OR('Cuadro-de-mando'!$B$4="(Todas)",'Cuadro-de-mando'!$B$4=$A1946),OR('Cuadro-de-mando'!$E$4="(Todas)",'Cuadro-de-mando'!$E$4=$B1946),OR('Cuadro-de-mando'!$H$4="(Todas)",'Cuadro-de-mando'!$H$4=$C1946),OR('Cuadro-de-mando'!$K$4="(Todas)",'Cuadro-de-mando'!$K$4=$E1946),OR('Cuadro-de-mando'!$N$4="(Todos)",'Cuadro-de-mando'!$N$4=$F1946)),1,0))</f>
        <v>1</v>
      </c>
    </row>
    <row r="1947" spans="1:10" x14ac:dyDescent="0.25">
      <c r="A1947" t="str">
        <f>IF(Tienda_1!$A1947="","","Tienda 1")</f>
        <v>Tienda 1</v>
      </c>
      <c r="B1947" t="str">
        <f>IF($A1947="","",Tienda_1!B1947)</f>
        <v>Juguetes</v>
      </c>
      <c r="C1947" t="str">
        <f>IF($A1947="","",Tienda_1!G1947)</f>
        <v>Medellín</v>
      </c>
      <c r="D1947" t="str">
        <f>IF($A1947="","",Tienda_1!F1947)</f>
        <v>Maria Alfonso</v>
      </c>
      <c r="E1947" t="str">
        <f>IF($A1947="","",Tienda_1!I1947)</f>
        <v>Tarjeta de crédito</v>
      </c>
      <c r="F1947">
        <f>IF($A1947="","",VALUE(RIGHT(Tienda_1!E1947,4)))</f>
        <v>2022</v>
      </c>
      <c r="G1947">
        <f>IF($A1947="","",Tienda_1!C1947)</f>
        <v>25000</v>
      </c>
      <c r="H1947">
        <f>IF($A1947="","",Tienda_1!D1947)</f>
        <v>1700</v>
      </c>
      <c r="I1947">
        <f>IF($A1947="","",Tienda_1!H1947)</f>
        <v>3</v>
      </c>
      <c r="J1947">
        <f>IF($A1947="",0,IF(AND(OR('Cuadro-de-mando'!$B$4="(Todas)",'Cuadro-de-mando'!$B$4=$A1947),OR('Cuadro-de-mando'!$E$4="(Todas)",'Cuadro-de-mando'!$E$4=$B1947),OR('Cuadro-de-mando'!$H$4="(Todas)",'Cuadro-de-mando'!$H$4=$C1947),OR('Cuadro-de-mando'!$K$4="(Todas)",'Cuadro-de-mando'!$K$4=$E1947),OR('Cuadro-de-mando'!$N$4="(Todos)",'Cuadro-de-mando'!$N$4=$F1947)),1,0))</f>
        <v>1</v>
      </c>
    </row>
    <row r="1948" spans="1:10" x14ac:dyDescent="0.25">
      <c r="A1948" t="str">
        <f>IF(Tienda_1!$A1948="","","Tienda 1")</f>
        <v>Tienda 1</v>
      </c>
      <c r="B1948" t="str">
        <f>IF($A1948="","",Tienda_1!B1948)</f>
        <v>Muebles</v>
      </c>
      <c r="C1948" t="str">
        <f>IF($A1948="","",Tienda_1!G1948)</f>
        <v>Bogotá</v>
      </c>
      <c r="D1948" t="str">
        <f>IF($A1948="","",Tienda_1!F1948)</f>
        <v>Izabela de León</v>
      </c>
      <c r="E1948" t="str">
        <f>IF($A1948="","",Tienda_1!I1948)</f>
        <v>Tarjeta de crédito</v>
      </c>
      <c r="F1948">
        <f>IF($A1948="","",VALUE(RIGHT(Tienda_1!E1948,4)))</f>
        <v>2023</v>
      </c>
      <c r="G1948">
        <f>IF($A1948="","",Tienda_1!C1948)</f>
        <v>230800</v>
      </c>
      <c r="H1948">
        <f>IF($A1948="","",Tienda_1!D1948)</f>
        <v>10500</v>
      </c>
      <c r="I1948">
        <f>IF($A1948="","",Tienda_1!H1948)</f>
        <v>4</v>
      </c>
      <c r="J1948">
        <f>IF($A1948="",0,IF(AND(OR('Cuadro-de-mando'!$B$4="(Todas)",'Cuadro-de-mando'!$B$4=$A1948),OR('Cuadro-de-mando'!$E$4="(Todas)",'Cuadro-de-mando'!$E$4=$B1948),OR('Cuadro-de-mando'!$H$4="(Todas)",'Cuadro-de-mando'!$H$4=$C1948),OR('Cuadro-de-mando'!$K$4="(Todas)",'Cuadro-de-mando'!$K$4=$E1948),OR('Cuadro-de-mando'!$N$4="(Todos)",'Cuadro-de-mando'!$N$4=$F1948)),1,0))</f>
        <v>1</v>
      </c>
    </row>
    <row r="1949" spans="1:10" x14ac:dyDescent="0.25">
      <c r="A1949" t="str">
        <f>IF(Tienda_1!$A1949="","","Tienda 1")</f>
        <v>Tienda 1</v>
      </c>
      <c r="B1949" t="str">
        <f>IF($A1949="","",Tienda_1!B1949)</f>
        <v>Muebles</v>
      </c>
      <c r="C1949" t="str">
        <f>IF($A1949="","",Tienda_1!G1949)</f>
        <v>Medellín</v>
      </c>
      <c r="D1949" t="str">
        <f>IF($A1949="","",Tienda_1!F1949)</f>
        <v>Lucas Olivera</v>
      </c>
      <c r="E1949" t="str">
        <f>IF($A1949="","",Tienda_1!I1949)</f>
        <v>Tarjeta de crédito</v>
      </c>
      <c r="F1949">
        <f>IF($A1949="","",VALUE(RIGHT(Tienda_1!E1949,4)))</f>
        <v>2021</v>
      </c>
      <c r="G1949">
        <f>IF($A1949="","",Tienda_1!C1949)</f>
        <v>440600</v>
      </c>
      <c r="H1949">
        <f>IF($A1949="","",Tienda_1!D1949)</f>
        <v>21700</v>
      </c>
      <c r="I1949">
        <f>IF($A1949="","",Tienda_1!H1949)</f>
        <v>4</v>
      </c>
      <c r="J1949">
        <f>IF($A1949="",0,IF(AND(OR('Cuadro-de-mando'!$B$4="(Todas)",'Cuadro-de-mando'!$B$4=$A1949),OR('Cuadro-de-mando'!$E$4="(Todas)",'Cuadro-de-mando'!$E$4=$B1949),OR('Cuadro-de-mando'!$H$4="(Todas)",'Cuadro-de-mando'!$H$4=$C1949),OR('Cuadro-de-mando'!$K$4="(Todas)",'Cuadro-de-mando'!$K$4=$E1949),OR('Cuadro-de-mando'!$N$4="(Todos)",'Cuadro-de-mando'!$N$4=$F1949)),1,0))</f>
        <v>1</v>
      </c>
    </row>
    <row r="1950" spans="1:10" x14ac:dyDescent="0.25">
      <c r="A1950" t="str">
        <f>IF(Tienda_1!$A1950="","","Tienda 1")</f>
        <v>Tienda 1</v>
      </c>
      <c r="B1950" t="str">
        <f>IF($A1950="","",Tienda_1!B1950)</f>
        <v>Electrónicos</v>
      </c>
      <c r="C1950" t="str">
        <f>IF($A1950="","",Tienda_1!G1950)</f>
        <v>Cali</v>
      </c>
      <c r="D1950" t="str">
        <f>IF($A1950="","",Tienda_1!F1950)</f>
        <v>Izabela de León</v>
      </c>
      <c r="E1950" t="str">
        <f>IF($A1950="","",Tienda_1!I1950)</f>
        <v>Tarjeta de crédito</v>
      </c>
      <c r="F1950">
        <f>IF($A1950="","",VALUE(RIGHT(Tienda_1!E1950,4)))</f>
        <v>2023</v>
      </c>
      <c r="G1950">
        <f>IF($A1950="","",Tienda_1!C1950)</f>
        <v>2195800</v>
      </c>
      <c r="H1950">
        <f>IF($A1950="","",Tienda_1!D1950)</f>
        <v>115100</v>
      </c>
      <c r="I1950">
        <f>IF($A1950="","",Tienda_1!H1950)</f>
        <v>3</v>
      </c>
      <c r="J1950">
        <f>IF($A1950="",0,IF(AND(OR('Cuadro-de-mando'!$B$4="(Todas)",'Cuadro-de-mando'!$B$4=$A1950),OR('Cuadro-de-mando'!$E$4="(Todas)",'Cuadro-de-mando'!$E$4=$B1950),OR('Cuadro-de-mando'!$H$4="(Todas)",'Cuadro-de-mando'!$H$4=$C1950),OR('Cuadro-de-mando'!$K$4="(Todas)",'Cuadro-de-mando'!$K$4=$E1950),OR('Cuadro-de-mando'!$N$4="(Todos)",'Cuadro-de-mando'!$N$4=$F1950)),1,0))</f>
        <v>1</v>
      </c>
    </row>
    <row r="1951" spans="1:10" x14ac:dyDescent="0.25">
      <c r="A1951" t="str">
        <f>IF(Tienda_1!$A1951="","","Tienda 1")</f>
        <v>Tienda 1</v>
      </c>
      <c r="B1951" t="str">
        <f>IF($A1951="","",Tienda_1!B1951)</f>
        <v>Muebles</v>
      </c>
      <c r="C1951" t="str">
        <f>IF($A1951="","",Tienda_1!G1951)</f>
        <v>Medellín</v>
      </c>
      <c r="D1951" t="str">
        <f>IF($A1951="","",Tienda_1!F1951)</f>
        <v>Juliana Costa</v>
      </c>
      <c r="E1951" t="str">
        <f>IF($A1951="","",Tienda_1!I1951)</f>
        <v>Tarjeta de crédito</v>
      </c>
      <c r="F1951">
        <f>IF($A1951="","",VALUE(RIGHT(Tienda_1!E1951,4)))</f>
        <v>2020</v>
      </c>
      <c r="G1951">
        <f>IF($A1951="","",Tienda_1!C1951)</f>
        <v>628100</v>
      </c>
      <c r="H1951">
        <f>IF($A1951="","",Tienda_1!D1951)</f>
        <v>31600</v>
      </c>
      <c r="I1951">
        <f>IF($A1951="","",Tienda_1!H1951)</f>
        <v>5</v>
      </c>
      <c r="J1951">
        <f>IF($A1951="",0,IF(AND(OR('Cuadro-de-mando'!$B$4="(Todas)",'Cuadro-de-mando'!$B$4=$A1951),OR('Cuadro-de-mando'!$E$4="(Todas)",'Cuadro-de-mando'!$E$4=$B1951),OR('Cuadro-de-mando'!$H$4="(Todas)",'Cuadro-de-mando'!$H$4=$C1951),OR('Cuadro-de-mando'!$K$4="(Todas)",'Cuadro-de-mando'!$K$4=$E1951),OR('Cuadro-de-mando'!$N$4="(Todos)",'Cuadro-de-mando'!$N$4=$F1951)),1,0))</f>
        <v>1</v>
      </c>
    </row>
    <row r="1952" spans="1:10" x14ac:dyDescent="0.25">
      <c r="A1952" t="str">
        <f>IF(Tienda_1!$A1952="","","Tienda 1")</f>
        <v>Tienda 1</v>
      </c>
      <c r="B1952" t="str">
        <f>IF($A1952="","",Tienda_1!B1952)</f>
        <v>Muebles</v>
      </c>
      <c r="C1952" t="str">
        <f>IF($A1952="","",Tienda_1!G1952)</f>
        <v>Cali</v>
      </c>
      <c r="D1952" t="str">
        <f>IF($A1952="","",Tienda_1!F1952)</f>
        <v>Izabela de León</v>
      </c>
      <c r="E1952" t="str">
        <f>IF($A1952="","",Tienda_1!I1952)</f>
        <v>Tarjeta de crédito</v>
      </c>
      <c r="F1952">
        <f>IF($A1952="","",VALUE(RIGHT(Tienda_1!E1952,4)))</f>
        <v>2020</v>
      </c>
      <c r="G1952">
        <f>IF($A1952="","",Tienda_1!C1952)</f>
        <v>262600</v>
      </c>
      <c r="H1952">
        <f>IF($A1952="","",Tienda_1!D1952)</f>
        <v>14700</v>
      </c>
      <c r="I1952">
        <f>IF($A1952="","",Tienda_1!H1952)</f>
        <v>5</v>
      </c>
      <c r="J1952">
        <f>IF($A1952="",0,IF(AND(OR('Cuadro-de-mando'!$B$4="(Todas)",'Cuadro-de-mando'!$B$4=$A1952),OR('Cuadro-de-mando'!$E$4="(Todas)",'Cuadro-de-mando'!$E$4=$B1952),OR('Cuadro-de-mando'!$H$4="(Todas)",'Cuadro-de-mando'!$H$4=$C1952),OR('Cuadro-de-mando'!$K$4="(Todas)",'Cuadro-de-mando'!$K$4=$E1952),OR('Cuadro-de-mando'!$N$4="(Todos)",'Cuadro-de-mando'!$N$4=$F1952)),1,0))</f>
        <v>1</v>
      </c>
    </row>
    <row r="1953" spans="1:10" x14ac:dyDescent="0.25">
      <c r="A1953" t="str">
        <f>IF(Tienda_1!$A1953="","","Tienda 1")</f>
        <v>Tienda 1</v>
      </c>
      <c r="B1953" t="str">
        <f>IF($A1953="","",Tienda_1!B1953)</f>
        <v>Electrónicos</v>
      </c>
      <c r="C1953" t="str">
        <f>IF($A1953="","",Tienda_1!G1953)</f>
        <v>Bogotá</v>
      </c>
      <c r="D1953" t="str">
        <f>IF($A1953="","",Tienda_1!F1953)</f>
        <v>Rafael Acosta</v>
      </c>
      <c r="E1953" t="str">
        <f>IF($A1953="","",Tienda_1!I1953)</f>
        <v>Nequi</v>
      </c>
      <c r="F1953">
        <f>IF($A1953="","",VALUE(RIGHT(Tienda_1!E1953,4)))</f>
        <v>2020</v>
      </c>
      <c r="G1953">
        <f>IF($A1953="","",Tienda_1!C1953)</f>
        <v>191200</v>
      </c>
      <c r="H1953">
        <f>IF($A1953="","",Tienda_1!D1953)</f>
        <v>10600</v>
      </c>
      <c r="I1953">
        <f>IF($A1953="","",Tienda_1!H1953)</f>
        <v>3</v>
      </c>
      <c r="J1953">
        <f>IF($A1953="",0,IF(AND(OR('Cuadro-de-mando'!$B$4="(Todas)",'Cuadro-de-mando'!$B$4=$A1953),OR('Cuadro-de-mando'!$E$4="(Todas)",'Cuadro-de-mando'!$E$4=$B1953),OR('Cuadro-de-mando'!$H$4="(Todas)",'Cuadro-de-mando'!$H$4=$C1953),OR('Cuadro-de-mando'!$K$4="(Todas)",'Cuadro-de-mando'!$K$4=$E1953),OR('Cuadro-de-mando'!$N$4="(Todos)",'Cuadro-de-mando'!$N$4=$F1953)),1,0))</f>
        <v>1</v>
      </c>
    </row>
    <row r="1954" spans="1:10" x14ac:dyDescent="0.25">
      <c r="A1954" t="str">
        <f>IF(Tienda_1!$A1954="","","Tienda 1")</f>
        <v>Tienda 1</v>
      </c>
      <c r="B1954" t="str">
        <f>IF($A1954="","",Tienda_1!B1954)</f>
        <v>Electrónicos</v>
      </c>
      <c r="C1954" t="str">
        <f>IF($A1954="","",Tienda_1!G1954)</f>
        <v>Medellín</v>
      </c>
      <c r="D1954" t="str">
        <f>IF($A1954="","",Tienda_1!F1954)</f>
        <v>Izabela de León</v>
      </c>
      <c r="E1954" t="str">
        <f>IF($A1954="","",Tienda_1!I1954)</f>
        <v>Tarjeta de crédito</v>
      </c>
      <c r="F1954">
        <f>IF($A1954="","",VALUE(RIGHT(Tienda_1!E1954,4)))</f>
        <v>2020</v>
      </c>
      <c r="G1954">
        <f>IF($A1954="","",Tienda_1!C1954)</f>
        <v>1788000</v>
      </c>
      <c r="H1954">
        <f>IF($A1954="","",Tienda_1!D1954)</f>
        <v>95400</v>
      </c>
      <c r="I1954">
        <f>IF($A1954="","",Tienda_1!H1954)</f>
        <v>5</v>
      </c>
      <c r="J1954">
        <f>IF($A1954="",0,IF(AND(OR('Cuadro-de-mando'!$B$4="(Todas)",'Cuadro-de-mando'!$B$4=$A1954),OR('Cuadro-de-mando'!$E$4="(Todas)",'Cuadro-de-mando'!$E$4=$B1954),OR('Cuadro-de-mando'!$H$4="(Todas)",'Cuadro-de-mando'!$H$4=$C1954),OR('Cuadro-de-mando'!$K$4="(Todas)",'Cuadro-de-mando'!$K$4=$E1954),OR('Cuadro-de-mando'!$N$4="(Todos)",'Cuadro-de-mando'!$N$4=$F1954)),1,0))</f>
        <v>1</v>
      </c>
    </row>
    <row r="1955" spans="1:10" x14ac:dyDescent="0.25">
      <c r="A1955" t="str">
        <f>IF(Tienda_1!$A1955="","","Tienda 1")</f>
        <v>Tienda 1</v>
      </c>
      <c r="B1955" t="str">
        <f>IF($A1955="","",Tienda_1!B1955)</f>
        <v>Deportes y diversión</v>
      </c>
      <c r="C1955" t="str">
        <f>IF($A1955="","",Tienda_1!G1955)</f>
        <v>Bogotá</v>
      </c>
      <c r="D1955" t="str">
        <f>IF($A1955="","",Tienda_1!F1955)</f>
        <v>Maria Alfonso</v>
      </c>
      <c r="E1955" t="str">
        <f>IF($A1955="","",Tienda_1!I1955)</f>
        <v>Nequi</v>
      </c>
      <c r="F1955">
        <f>IF($A1955="","",VALUE(RIGHT(Tienda_1!E1955,4)))</f>
        <v>2020</v>
      </c>
      <c r="G1955">
        <f>IF($A1955="","",Tienda_1!C1955)</f>
        <v>641300</v>
      </c>
      <c r="H1955">
        <f>IF($A1955="","",Tienda_1!D1955)</f>
        <v>32300</v>
      </c>
      <c r="I1955">
        <f>IF($A1955="","",Tienda_1!H1955)</f>
        <v>5</v>
      </c>
      <c r="J1955">
        <f>IF($A1955="",0,IF(AND(OR('Cuadro-de-mando'!$B$4="(Todas)",'Cuadro-de-mando'!$B$4=$A1955),OR('Cuadro-de-mando'!$E$4="(Todas)",'Cuadro-de-mando'!$E$4=$B1955),OR('Cuadro-de-mando'!$H$4="(Todas)",'Cuadro-de-mando'!$H$4=$C1955),OR('Cuadro-de-mando'!$K$4="(Todas)",'Cuadro-de-mando'!$K$4=$E1955),OR('Cuadro-de-mando'!$N$4="(Todos)",'Cuadro-de-mando'!$N$4=$F1955)),1,0))</f>
        <v>1</v>
      </c>
    </row>
    <row r="1956" spans="1:10" x14ac:dyDescent="0.25">
      <c r="A1956" t="str">
        <f>IF(Tienda_1!$A1956="","","Tienda 1")</f>
        <v>Tienda 1</v>
      </c>
      <c r="B1956" t="str">
        <f>IF($A1956="","",Tienda_1!B1956)</f>
        <v>Muebles</v>
      </c>
      <c r="C1956" t="str">
        <f>IF($A1956="","",Tienda_1!G1956)</f>
        <v>Bogotá</v>
      </c>
      <c r="D1956" t="str">
        <f>IF($A1956="","",Tienda_1!F1956)</f>
        <v>Maria Alfonso</v>
      </c>
      <c r="E1956" t="str">
        <f>IF($A1956="","",Tienda_1!I1956)</f>
        <v>Tarjeta de crédito</v>
      </c>
      <c r="F1956">
        <f>IF($A1956="","",VALUE(RIGHT(Tienda_1!E1956,4)))</f>
        <v>2021</v>
      </c>
      <c r="G1956">
        <f>IF($A1956="","",Tienda_1!C1956)</f>
        <v>278200</v>
      </c>
      <c r="H1956">
        <f>IF($A1956="","",Tienda_1!D1956)</f>
        <v>15200</v>
      </c>
      <c r="I1956">
        <f>IF($A1956="","",Tienda_1!H1956)</f>
        <v>1</v>
      </c>
      <c r="J1956">
        <f>IF($A1956="",0,IF(AND(OR('Cuadro-de-mando'!$B$4="(Todas)",'Cuadro-de-mando'!$B$4=$A1956),OR('Cuadro-de-mando'!$E$4="(Todas)",'Cuadro-de-mando'!$E$4=$B1956),OR('Cuadro-de-mando'!$H$4="(Todas)",'Cuadro-de-mando'!$H$4=$C1956),OR('Cuadro-de-mando'!$K$4="(Todas)",'Cuadro-de-mando'!$K$4=$E1956),OR('Cuadro-de-mando'!$N$4="(Todos)",'Cuadro-de-mando'!$N$4=$F1956)),1,0))</f>
        <v>1</v>
      </c>
    </row>
    <row r="1957" spans="1:10" x14ac:dyDescent="0.25">
      <c r="A1957" t="str">
        <f>IF(Tienda_1!$A1957="","","Tienda 1")</f>
        <v>Tienda 1</v>
      </c>
      <c r="B1957" t="str">
        <f>IF($A1957="","",Tienda_1!B1957)</f>
        <v>Instrumentos musicales</v>
      </c>
      <c r="C1957" t="str">
        <f>IF($A1957="","",Tienda_1!G1957)</f>
        <v>Barranquilla</v>
      </c>
      <c r="D1957" t="str">
        <f>IF($A1957="","",Tienda_1!F1957)</f>
        <v>Beatriz Morales</v>
      </c>
      <c r="E1957" t="str">
        <f>IF($A1957="","",Tienda_1!I1957)</f>
        <v>Tarjeta de crédito</v>
      </c>
      <c r="F1957">
        <f>IF($A1957="","",VALUE(RIGHT(Tienda_1!E1957,4)))</f>
        <v>2021</v>
      </c>
      <c r="G1957">
        <f>IF($A1957="","",Tienda_1!C1957)</f>
        <v>52100</v>
      </c>
      <c r="H1957">
        <f>IF($A1957="","",Tienda_1!D1957)</f>
        <v>3300</v>
      </c>
      <c r="I1957">
        <f>IF($A1957="","",Tienda_1!H1957)</f>
        <v>5</v>
      </c>
      <c r="J1957">
        <f>IF($A1957="",0,IF(AND(OR('Cuadro-de-mando'!$B$4="(Todas)",'Cuadro-de-mando'!$B$4=$A1957),OR('Cuadro-de-mando'!$E$4="(Todas)",'Cuadro-de-mando'!$E$4=$B1957),OR('Cuadro-de-mando'!$H$4="(Todas)",'Cuadro-de-mando'!$H$4=$C1957),OR('Cuadro-de-mando'!$K$4="(Todas)",'Cuadro-de-mando'!$K$4=$E1957),OR('Cuadro-de-mando'!$N$4="(Todos)",'Cuadro-de-mando'!$N$4=$F1957)),1,0))</f>
        <v>1</v>
      </c>
    </row>
    <row r="1958" spans="1:10" x14ac:dyDescent="0.25">
      <c r="A1958" t="str">
        <f>IF(Tienda_1!$A1958="","","Tienda 1")</f>
        <v>Tienda 1</v>
      </c>
      <c r="B1958" t="str">
        <f>IF($A1958="","",Tienda_1!B1958)</f>
        <v>Deportes y diversión</v>
      </c>
      <c r="C1958" t="str">
        <f>IF($A1958="","",Tienda_1!G1958)</f>
        <v>Santa Marta</v>
      </c>
      <c r="D1958" t="str">
        <f>IF($A1958="","",Tienda_1!F1958)</f>
        <v>Rafael Acosta</v>
      </c>
      <c r="E1958" t="str">
        <f>IF($A1958="","",Tienda_1!I1958)</f>
        <v>Tarjeta de débito</v>
      </c>
      <c r="F1958">
        <f>IF($A1958="","",VALUE(RIGHT(Tienda_1!E1958,4)))</f>
        <v>2021</v>
      </c>
      <c r="G1958">
        <f>IF($A1958="","",Tienda_1!C1958)</f>
        <v>44800</v>
      </c>
      <c r="H1958">
        <f>IF($A1958="","",Tienda_1!D1958)</f>
        <v>10300</v>
      </c>
      <c r="I1958">
        <f>IF($A1958="","",Tienda_1!H1958)</f>
        <v>4</v>
      </c>
      <c r="J1958">
        <f>IF($A1958="",0,IF(AND(OR('Cuadro-de-mando'!$B$4="(Todas)",'Cuadro-de-mando'!$B$4=$A1958),OR('Cuadro-de-mando'!$E$4="(Todas)",'Cuadro-de-mando'!$E$4=$B1958),OR('Cuadro-de-mando'!$H$4="(Todas)",'Cuadro-de-mando'!$H$4=$C1958),OR('Cuadro-de-mando'!$K$4="(Todas)",'Cuadro-de-mando'!$K$4=$E1958),OR('Cuadro-de-mando'!$N$4="(Todos)",'Cuadro-de-mando'!$N$4=$F1958)),1,0))</f>
        <v>1</v>
      </c>
    </row>
    <row r="1959" spans="1:10" x14ac:dyDescent="0.25">
      <c r="A1959" t="str">
        <f>IF(Tienda_1!$A1959="","","Tienda 1")</f>
        <v>Tienda 1</v>
      </c>
      <c r="B1959" t="str">
        <f>IF($A1959="","",Tienda_1!B1959)</f>
        <v>Electrónicos</v>
      </c>
      <c r="C1959" t="str">
        <f>IF($A1959="","",Tienda_1!G1959)</f>
        <v>Medellín</v>
      </c>
      <c r="D1959" t="str">
        <f>IF($A1959="","",Tienda_1!F1959)</f>
        <v>Izabela de León</v>
      </c>
      <c r="E1959" t="str">
        <f>IF($A1959="","",Tienda_1!I1959)</f>
        <v>Cupón</v>
      </c>
      <c r="F1959">
        <f>IF($A1959="","",VALUE(RIGHT(Tienda_1!E1959,4)))</f>
        <v>2020</v>
      </c>
      <c r="G1959">
        <f>IF($A1959="","",Tienda_1!C1959)</f>
        <v>1828600</v>
      </c>
      <c r="H1959">
        <f>IF($A1959="","",Tienda_1!D1959)</f>
        <v>97600</v>
      </c>
      <c r="I1959">
        <f>IF($A1959="","",Tienda_1!H1959)</f>
        <v>5</v>
      </c>
      <c r="J1959">
        <f>IF($A1959="",0,IF(AND(OR('Cuadro-de-mando'!$B$4="(Todas)",'Cuadro-de-mando'!$B$4=$A1959),OR('Cuadro-de-mando'!$E$4="(Todas)",'Cuadro-de-mando'!$E$4=$B1959),OR('Cuadro-de-mando'!$H$4="(Todas)",'Cuadro-de-mando'!$H$4=$C1959),OR('Cuadro-de-mando'!$K$4="(Todas)",'Cuadro-de-mando'!$K$4=$E1959),OR('Cuadro-de-mando'!$N$4="(Todos)",'Cuadro-de-mando'!$N$4=$F1959)),1,0))</f>
        <v>1</v>
      </c>
    </row>
    <row r="1960" spans="1:10" x14ac:dyDescent="0.25">
      <c r="A1960" t="str">
        <f>IF(Tienda_1!$A1960="","","Tienda 1")</f>
        <v>Tienda 1</v>
      </c>
      <c r="B1960" t="str">
        <f>IF($A1960="","",Tienda_1!B1960)</f>
        <v>Electrónicos</v>
      </c>
      <c r="C1960" t="str">
        <f>IF($A1960="","",Tienda_1!G1960)</f>
        <v>Bogotá</v>
      </c>
      <c r="D1960" t="str">
        <f>IF($A1960="","",Tienda_1!F1960)</f>
        <v>Pedro Gomez</v>
      </c>
      <c r="E1960" t="str">
        <f>IF($A1960="","",Tienda_1!I1960)</f>
        <v>Cupón</v>
      </c>
      <c r="F1960">
        <f>IF($A1960="","",VALUE(RIGHT(Tienda_1!E1960,4)))</f>
        <v>2022</v>
      </c>
      <c r="G1960">
        <f>IF($A1960="","",Tienda_1!C1960)</f>
        <v>1500100</v>
      </c>
      <c r="H1960">
        <f>IF($A1960="","",Tienda_1!D1960)</f>
        <v>82200</v>
      </c>
      <c r="I1960">
        <f>IF($A1960="","",Tienda_1!H1960)</f>
        <v>5</v>
      </c>
      <c r="J1960">
        <f>IF($A1960="",0,IF(AND(OR('Cuadro-de-mando'!$B$4="(Todas)",'Cuadro-de-mando'!$B$4=$A1960),OR('Cuadro-de-mando'!$E$4="(Todas)",'Cuadro-de-mando'!$E$4=$B1960),OR('Cuadro-de-mando'!$H$4="(Todas)",'Cuadro-de-mando'!$H$4=$C1960),OR('Cuadro-de-mando'!$K$4="(Todas)",'Cuadro-de-mando'!$K$4=$E1960),OR('Cuadro-de-mando'!$N$4="(Todos)",'Cuadro-de-mando'!$N$4=$F1960)),1,0))</f>
        <v>1</v>
      </c>
    </row>
    <row r="1961" spans="1:10" x14ac:dyDescent="0.25">
      <c r="A1961" t="str">
        <f>IF(Tienda_1!$A1961="","","Tienda 1")</f>
        <v>Tienda 1</v>
      </c>
      <c r="B1961" t="str">
        <f>IF($A1961="","",Tienda_1!B1961)</f>
        <v>Electrodomésticos</v>
      </c>
      <c r="C1961" t="str">
        <f>IF($A1961="","",Tienda_1!G1961)</f>
        <v>Pereira</v>
      </c>
      <c r="D1961" t="str">
        <f>IF($A1961="","",Tienda_1!F1961)</f>
        <v>Juan Fernandez</v>
      </c>
      <c r="E1961" t="str">
        <f>IF($A1961="","",Tienda_1!I1961)</f>
        <v>Tarjeta de crédito</v>
      </c>
      <c r="F1961">
        <f>IF($A1961="","",VALUE(RIGHT(Tienda_1!E1961,4)))</f>
        <v>2021</v>
      </c>
      <c r="G1961">
        <f>IF($A1961="","",Tienda_1!C1961)</f>
        <v>705400</v>
      </c>
      <c r="H1961">
        <f>IF($A1961="","",Tienda_1!D1961)</f>
        <v>35700</v>
      </c>
      <c r="I1961">
        <f>IF($A1961="","",Tienda_1!H1961)</f>
        <v>5</v>
      </c>
      <c r="J1961">
        <f>IF($A1961="",0,IF(AND(OR('Cuadro-de-mando'!$B$4="(Todas)",'Cuadro-de-mando'!$B$4=$A1961),OR('Cuadro-de-mando'!$E$4="(Todas)",'Cuadro-de-mando'!$E$4=$B1961),OR('Cuadro-de-mando'!$H$4="(Todas)",'Cuadro-de-mando'!$H$4=$C1961),OR('Cuadro-de-mando'!$K$4="(Todas)",'Cuadro-de-mando'!$K$4=$E1961),OR('Cuadro-de-mando'!$N$4="(Todos)",'Cuadro-de-mando'!$N$4=$F1961)),1,0))</f>
        <v>1</v>
      </c>
    </row>
    <row r="1962" spans="1:10" x14ac:dyDescent="0.25">
      <c r="A1962" t="str">
        <f>IF(Tienda_1!$A1962="","","Tienda 1")</f>
        <v>Tienda 1</v>
      </c>
      <c r="B1962" t="str">
        <f>IF($A1962="","",Tienda_1!B1962)</f>
        <v>Deportes y diversión</v>
      </c>
      <c r="C1962" t="str">
        <f>IF($A1962="","",Tienda_1!G1962)</f>
        <v>Cali</v>
      </c>
      <c r="D1962" t="str">
        <f>IF($A1962="","",Tienda_1!F1962)</f>
        <v>Felipe Santos</v>
      </c>
      <c r="E1962" t="str">
        <f>IF($A1962="","",Tienda_1!I1962)</f>
        <v>Tarjeta de crédito</v>
      </c>
      <c r="F1962">
        <f>IF($A1962="","",VALUE(RIGHT(Tienda_1!E1962,4)))</f>
        <v>2022</v>
      </c>
      <c r="G1962">
        <f>IF($A1962="","",Tienda_1!C1962)</f>
        <v>51300</v>
      </c>
      <c r="H1962">
        <f>IF($A1962="","",Tienda_1!D1962)</f>
        <v>3400</v>
      </c>
      <c r="I1962">
        <f>IF($A1962="","",Tienda_1!H1962)</f>
        <v>5</v>
      </c>
      <c r="J1962">
        <f>IF($A1962="",0,IF(AND(OR('Cuadro-de-mando'!$B$4="(Todas)",'Cuadro-de-mando'!$B$4=$A1962),OR('Cuadro-de-mando'!$E$4="(Todas)",'Cuadro-de-mando'!$E$4=$B1962),OR('Cuadro-de-mando'!$H$4="(Todas)",'Cuadro-de-mando'!$H$4=$C1962),OR('Cuadro-de-mando'!$K$4="(Todas)",'Cuadro-de-mando'!$K$4=$E1962),OR('Cuadro-de-mando'!$N$4="(Todos)",'Cuadro-de-mando'!$N$4=$F1962)),1,0))</f>
        <v>1</v>
      </c>
    </row>
    <row r="1963" spans="1:10" x14ac:dyDescent="0.25">
      <c r="A1963" t="str">
        <f>IF(Tienda_1!$A1963="","","Tienda 1")</f>
        <v>Tienda 1</v>
      </c>
      <c r="B1963" t="str">
        <f>IF($A1963="","",Tienda_1!B1963)</f>
        <v>Libros</v>
      </c>
      <c r="C1963" t="str">
        <f>IF($A1963="","",Tienda_1!G1963)</f>
        <v>Barranquilla</v>
      </c>
      <c r="D1963" t="str">
        <f>IF($A1963="","",Tienda_1!F1963)</f>
        <v>Rafael Acosta</v>
      </c>
      <c r="E1963" t="str">
        <f>IF($A1963="","",Tienda_1!I1963)</f>
        <v>Tarjeta de crédito</v>
      </c>
      <c r="F1963">
        <f>IF($A1963="","",VALUE(RIGHT(Tienda_1!E1963,4)))</f>
        <v>2023</v>
      </c>
      <c r="G1963">
        <f>IF($A1963="","",Tienda_1!C1963)</f>
        <v>32500</v>
      </c>
      <c r="H1963">
        <f>IF($A1963="","",Tienda_1!D1963)</f>
        <v>2400</v>
      </c>
      <c r="I1963">
        <f>IF($A1963="","",Tienda_1!H1963)</f>
        <v>5</v>
      </c>
      <c r="J1963">
        <f>IF($A1963="",0,IF(AND(OR('Cuadro-de-mando'!$B$4="(Todas)",'Cuadro-de-mando'!$B$4=$A1963),OR('Cuadro-de-mando'!$E$4="(Todas)",'Cuadro-de-mando'!$E$4=$B1963),OR('Cuadro-de-mando'!$H$4="(Todas)",'Cuadro-de-mando'!$H$4=$C1963),OR('Cuadro-de-mando'!$K$4="(Todas)",'Cuadro-de-mando'!$K$4=$E1963),OR('Cuadro-de-mando'!$N$4="(Todos)",'Cuadro-de-mando'!$N$4=$F1963)),1,0))</f>
        <v>1</v>
      </c>
    </row>
    <row r="1964" spans="1:10" x14ac:dyDescent="0.25">
      <c r="A1964" t="str">
        <f>IF(Tienda_1!$A1964="","","Tienda 1")</f>
        <v>Tienda 1</v>
      </c>
      <c r="B1964" t="str">
        <f>IF($A1964="","",Tienda_1!B1964)</f>
        <v>Muebles</v>
      </c>
      <c r="C1964" t="str">
        <f>IF($A1964="","",Tienda_1!G1964)</f>
        <v>Medellín</v>
      </c>
      <c r="D1964" t="str">
        <f>IF($A1964="","",Tienda_1!F1964)</f>
        <v>Felipe Santos</v>
      </c>
      <c r="E1964" t="str">
        <f>IF($A1964="","",Tienda_1!I1964)</f>
        <v>Tarjeta de crédito</v>
      </c>
      <c r="F1964">
        <f>IF($A1964="","",VALUE(RIGHT(Tienda_1!E1964,4)))</f>
        <v>2020</v>
      </c>
      <c r="G1964">
        <f>IF($A1964="","",Tienda_1!C1964)</f>
        <v>285500</v>
      </c>
      <c r="H1964">
        <f>IF($A1964="","",Tienda_1!D1964)</f>
        <v>13400</v>
      </c>
      <c r="I1964">
        <f>IF($A1964="","",Tienda_1!H1964)</f>
        <v>5</v>
      </c>
      <c r="J1964">
        <f>IF($A1964="",0,IF(AND(OR('Cuadro-de-mando'!$B$4="(Todas)",'Cuadro-de-mando'!$B$4=$A1964),OR('Cuadro-de-mando'!$E$4="(Todas)",'Cuadro-de-mando'!$E$4=$B1964),OR('Cuadro-de-mando'!$H$4="(Todas)",'Cuadro-de-mando'!$H$4=$C1964),OR('Cuadro-de-mando'!$K$4="(Todas)",'Cuadro-de-mando'!$K$4=$E1964),OR('Cuadro-de-mando'!$N$4="(Todos)",'Cuadro-de-mando'!$N$4=$F1964)),1,0))</f>
        <v>1</v>
      </c>
    </row>
    <row r="1965" spans="1:10" x14ac:dyDescent="0.25">
      <c r="A1965" t="str">
        <f>IF(Tienda_1!$A1965="","","Tienda 1")</f>
        <v>Tienda 1</v>
      </c>
      <c r="B1965" t="str">
        <f>IF($A1965="","",Tienda_1!B1965)</f>
        <v>Juguetes</v>
      </c>
      <c r="C1965" t="str">
        <f>IF($A1965="","",Tienda_1!G1965)</f>
        <v>Cali</v>
      </c>
      <c r="D1965" t="str">
        <f>IF($A1965="","",Tienda_1!F1965)</f>
        <v>Beatriz Morales</v>
      </c>
      <c r="E1965" t="str">
        <f>IF($A1965="","",Tienda_1!I1965)</f>
        <v>Tarjeta de crédito</v>
      </c>
      <c r="F1965">
        <f>IF($A1965="","",VALUE(RIGHT(Tienda_1!E1965,4)))</f>
        <v>2021</v>
      </c>
      <c r="G1965">
        <f>IF($A1965="","",Tienda_1!C1965)</f>
        <v>57500</v>
      </c>
      <c r="H1965">
        <f>IF($A1965="","",Tienda_1!D1965)</f>
        <v>1300</v>
      </c>
      <c r="I1965">
        <f>IF($A1965="","",Tienda_1!H1965)</f>
        <v>1</v>
      </c>
      <c r="J1965">
        <f>IF($A1965="",0,IF(AND(OR('Cuadro-de-mando'!$B$4="(Todas)",'Cuadro-de-mando'!$B$4=$A1965),OR('Cuadro-de-mando'!$E$4="(Todas)",'Cuadro-de-mando'!$E$4=$B1965),OR('Cuadro-de-mando'!$H$4="(Todas)",'Cuadro-de-mando'!$H$4=$C1965),OR('Cuadro-de-mando'!$K$4="(Todas)",'Cuadro-de-mando'!$K$4=$E1965),OR('Cuadro-de-mando'!$N$4="(Todos)",'Cuadro-de-mando'!$N$4=$F1965)),1,0))</f>
        <v>1</v>
      </c>
    </row>
    <row r="1966" spans="1:10" x14ac:dyDescent="0.25">
      <c r="A1966" t="str">
        <f>IF(Tienda_1!$A1966="","","Tienda 1")</f>
        <v>Tienda 1</v>
      </c>
      <c r="B1966" t="str">
        <f>IF($A1966="","",Tienda_1!B1966)</f>
        <v>Electrodomésticos</v>
      </c>
      <c r="C1966" t="str">
        <f>IF($A1966="","",Tienda_1!G1966)</f>
        <v>Cartagena</v>
      </c>
      <c r="D1966" t="str">
        <f>IF($A1966="","",Tienda_1!F1966)</f>
        <v>Pedro Gomez</v>
      </c>
      <c r="E1966" t="str">
        <f>IF($A1966="","",Tienda_1!I1966)</f>
        <v>Tarjeta de crédito</v>
      </c>
      <c r="F1966">
        <f>IF($A1966="","",VALUE(RIGHT(Tienda_1!E1966,4)))</f>
        <v>2021</v>
      </c>
      <c r="G1966">
        <f>IF($A1966="","",Tienda_1!C1966)</f>
        <v>523400</v>
      </c>
      <c r="H1966">
        <f>IF($A1966="","",Tienda_1!D1966)</f>
        <v>28100</v>
      </c>
      <c r="I1966">
        <f>IF($A1966="","",Tienda_1!H1966)</f>
        <v>4</v>
      </c>
      <c r="J1966">
        <f>IF($A1966="",0,IF(AND(OR('Cuadro-de-mando'!$B$4="(Todas)",'Cuadro-de-mando'!$B$4=$A1966),OR('Cuadro-de-mando'!$E$4="(Todas)",'Cuadro-de-mando'!$E$4=$B1966),OR('Cuadro-de-mando'!$H$4="(Todas)",'Cuadro-de-mando'!$H$4=$C1966),OR('Cuadro-de-mando'!$K$4="(Todas)",'Cuadro-de-mando'!$K$4=$E1966),OR('Cuadro-de-mando'!$N$4="(Todos)",'Cuadro-de-mando'!$N$4=$F1966)),1,0))</f>
        <v>1</v>
      </c>
    </row>
    <row r="1967" spans="1:10" x14ac:dyDescent="0.25">
      <c r="A1967" t="str">
        <f>IF(Tienda_1!$A1967="","","Tienda 1")</f>
        <v>Tienda 1</v>
      </c>
      <c r="B1967" t="str">
        <f>IF($A1967="","",Tienda_1!B1967)</f>
        <v>Artículos para el hogar</v>
      </c>
      <c r="C1967" t="str">
        <f>IF($A1967="","",Tienda_1!G1967)</f>
        <v>Medellín</v>
      </c>
      <c r="D1967" t="str">
        <f>IF($A1967="","",Tienda_1!F1967)</f>
        <v>Lucas Olivera</v>
      </c>
      <c r="E1967" t="str">
        <f>IF($A1967="","",Tienda_1!I1967)</f>
        <v>Tarjeta de crédito</v>
      </c>
      <c r="F1967">
        <f>IF($A1967="","",VALUE(RIGHT(Tienda_1!E1967,4)))</f>
        <v>2021</v>
      </c>
      <c r="G1967">
        <f>IF($A1967="","",Tienda_1!C1967)</f>
        <v>85600</v>
      </c>
      <c r="H1967">
        <f>IF($A1967="","",Tienda_1!D1967)</f>
        <v>4800</v>
      </c>
      <c r="I1967">
        <f>IF($A1967="","",Tienda_1!H1967)</f>
        <v>4</v>
      </c>
      <c r="J1967">
        <f>IF($A1967="",0,IF(AND(OR('Cuadro-de-mando'!$B$4="(Todas)",'Cuadro-de-mando'!$B$4=$A1967),OR('Cuadro-de-mando'!$E$4="(Todas)",'Cuadro-de-mando'!$E$4=$B1967),OR('Cuadro-de-mando'!$H$4="(Todas)",'Cuadro-de-mando'!$H$4=$C1967),OR('Cuadro-de-mando'!$K$4="(Todas)",'Cuadro-de-mando'!$K$4=$E1967),OR('Cuadro-de-mando'!$N$4="(Todos)",'Cuadro-de-mando'!$N$4=$F1967)),1,0))</f>
        <v>1</v>
      </c>
    </row>
    <row r="1968" spans="1:10" x14ac:dyDescent="0.25">
      <c r="A1968" t="str">
        <f>IF(Tienda_1!$A1968="","","Tienda 1")</f>
        <v>Tienda 1</v>
      </c>
      <c r="B1968" t="str">
        <f>IF($A1968="","",Tienda_1!B1968)</f>
        <v>Juguetes</v>
      </c>
      <c r="C1968" t="str">
        <f>IF($A1968="","",Tienda_1!G1968)</f>
        <v>Barranquilla</v>
      </c>
      <c r="D1968" t="str">
        <f>IF($A1968="","",Tienda_1!F1968)</f>
        <v>Rafael Acosta</v>
      </c>
      <c r="E1968" t="str">
        <f>IF($A1968="","",Tienda_1!I1968)</f>
        <v>Cupón</v>
      </c>
      <c r="F1968">
        <f>IF($A1968="","",VALUE(RIGHT(Tienda_1!E1968,4)))</f>
        <v>2021</v>
      </c>
      <c r="G1968">
        <f>IF($A1968="","",Tienda_1!C1968)</f>
        <v>19800</v>
      </c>
      <c r="H1968">
        <f>IF($A1968="","",Tienda_1!D1968)</f>
        <v>0</v>
      </c>
      <c r="I1968">
        <f>IF($A1968="","",Tienda_1!H1968)</f>
        <v>3</v>
      </c>
      <c r="J1968">
        <f>IF($A1968="",0,IF(AND(OR('Cuadro-de-mando'!$B$4="(Todas)",'Cuadro-de-mando'!$B$4=$A1968),OR('Cuadro-de-mando'!$E$4="(Todas)",'Cuadro-de-mando'!$E$4=$B1968),OR('Cuadro-de-mando'!$H$4="(Todas)",'Cuadro-de-mando'!$H$4=$C1968),OR('Cuadro-de-mando'!$K$4="(Todas)",'Cuadro-de-mando'!$K$4=$E1968),OR('Cuadro-de-mando'!$N$4="(Todos)",'Cuadro-de-mando'!$N$4=$F1968)),1,0))</f>
        <v>1</v>
      </c>
    </row>
    <row r="1969" spans="1:10" x14ac:dyDescent="0.25">
      <c r="A1969" t="str">
        <f>IF(Tienda_1!$A1969="","","Tienda 1")</f>
        <v>Tienda 1</v>
      </c>
      <c r="B1969" t="str">
        <f>IF($A1969="","",Tienda_1!B1969)</f>
        <v>Artículos para el hogar</v>
      </c>
      <c r="C1969" t="str">
        <f>IF($A1969="","",Tienda_1!G1969)</f>
        <v>Cali</v>
      </c>
      <c r="D1969" t="str">
        <f>IF($A1969="","",Tienda_1!F1969)</f>
        <v>Maria Alfonso</v>
      </c>
      <c r="E1969" t="str">
        <f>IF($A1969="","",Tienda_1!I1969)</f>
        <v>Tarjeta de crédito</v>
      </c>
      <c r="F1969">
        <f>IF($A1969="","",VALUE(RIGHT(Tienda_1!E1969,4)))</f>
        <v>2021</v>
      </c>
      <c r="G1969">
        <f>IF($A1969="","",Tienda_1!C1969)</f>
        <v>36100</v>
      </c>
      <c r="H1969">
        <f>IF($A1969="","",Tienda_1!D1969)</f>
        <v>2300</v>
      </c>
      <c r="I1969">
        <f>IF($A1969="","",Tienda_1!H1969)</f>
        <v>3</v>
      </c>
      <c r="J1969">
        <f>IF($A1969="",0,IF(AND(OR('Cuadro-de-mando'!$B$4="(Todas)",'Cuadro-de-mando'!$B$4=$A1969),OR('Cuadro-de-mando'!$E$4="(Todas)",'Cuadro-de-mando'!$E$4=$B1969),OR('Cuadro-de-mando'!$H$4="(Todas)",'Cuadro-de-mando'!$H$4=$C1969),OR('Cuadro-de-mando'!$K$4="(Todas)",'Cuadro-de-mando'!$K$4=$E1969),OR('Cuadro-de-mando'!$N$4="(Todos)",'Cuadro-de-mando'!$N$4=$F1969)),1,0))</f>
        <v>1</v>
      </c>
    </row>
    <row r="1970" spans="1:10" x14ac:dyDescent="0.25">
      <c r="A1970" t="str">
        <f>IF(Tienda_1!$A1970="","","Tienda 1")</f>
        <v>Tienda 1</v>
      </c>
      <c r="B1970" t="str">
        <f>IF($A1970="","",Tienda_1!B1970)</f>
        <v>Muebles</v>
      </c>
      <c r="C1970" t="str">
        <f>IF($A1970="","",Tienda_1!G1970)</f>
        <v>Santa Marta</v>
      </c>
      <c r="D1970" t="str">
        <f>IF($A1970="","",Tienda_1!F1970)</f>
        <v>Izabela de León</v>
      </c>
      <c r="E1970" t="str">
        <f>IF($A1970="","",Tienda_1!I1970)</f>
        <v>Nequi</v>
      </c>
      <c r="F1970">
        <f>IF($A1970="","",VALUE(RIGHT(Tienda_1!E1970,4)))</f>
        <v>2020</v>
      </c>
      <c r="G1970">
        <f>IF($A1970="","",Tienda_1!C1970)</f>
        <v>748500</v>
      </c>
      <c r="H1970">
        <f>IF($A1970="","",Tienda_1!D1970)</f>
        <v>38000</v>
      </c>
      <c r="I1970">
        <f>IF($A1970="","",Tienda_1!H1970)</f>
        <v>4</v>
      </c>
      <c r="J1970">
        <f>IF($A1970="",0,IF(AND(OR('Cuadro-de-mando'!$B$4="(Todas)",'Cuadro-de-mando'!$B$4=$A1970),OR('Cuadro-de-mando'!$E$4="(Todas)",'Cuadro-de-mando'!$E$4=$B1970),OR('Cuadro-de-mando'!$H$4="(Todas)",'Cuadro-de-mando'!$H$4=$C1970),OR('Cuadro-de-mando'!$K$4="(Todas)",'Cuadro-de-mando'!$K$4=$E1970),OR('Cuadro-de-mando'!$N$4="(Todos)",'Cuadro-de-mando'!$N$4=$F1970)),1,0))</f>
        <v>1</v>
      </c>
    </row>
    <row r="1971" spans="1:10" x14ac:dyDescent="0.25">
      <c r="A1971" t="str">
        <f>IF(Tienda_1!$A1971="","","Tienda 1")</f>
        <v>Tienda 1</v>
      </c>
      <c r="B1971" t="str">
        <f>IF($A1971="","",Tienda_1!B1971)</f>
        <v>Instrumentos musicales</v>
      </c>
      <c r="C1971" t="str">
        <f>IF($A1971="","",Tienda_1!G1971)</f>
        <v>Neiva</v>
      </c>
      <c r="D1971" t="str">
        <f>IF($A1971="","",Tienda_1!F1971)</f>
        <v>Felipe Santos</v>
      </c>
      <c r="E1971" t="str">
        <f>IF($A1971="","",Tienda_1!I1971)</f>
        <v>Nequi</v>
      </c>
      <c r="F1971">
        <f>IF($A1971="","",VALUE(RIGHT(Tienda_1!E1971,4)))</f>
        <v>2020</v>
      </c>
      <c r="G1971">
        <f>IF($A1971="","",Tienda_1!C1971)</f>
        <v>53900</v>
      </c>
      <c r="H1971">
        <f>IF($A1971="","",Tienda_1!D1971)</f>
        <v>1100</v>
      </c>
      <c r="I1971">
        <f>IF($A1971="","",Tienda_1!H1971)</f>
        <v>5</v>
      </c>
      <c r="J1971">
        <f>IF($A1971="",0,IF(AND(OR('Cuadro-de-mando'!$B$4="(Todas)",'Cuadro-de-mando'!$B$4=$A1971),OR('Cuadro-de-mando'!$E$4="(Todas)",'Cuadro-de-mando'!$E$4=$B1971),OR('Cuadro-de-mando'!$H$4="(Todas)",'Cuadro-de-mando'!$H$4=$C1971),OR('Cuadro-de-mando'!$K$4="(Todas)",'Cuadro-de-mando'!$K$4=$E1971),OR('Cuadro-de-mando'!$N$4="(Todos)",'Cuadro-de-mando'!$N$4=$F1971)),1,0))</f>
        <v>1</v>
      </c>
    </row>
    <row r="1972" spans="1:10" x14ac:dyDescent="0.25">
      <c r="A1972" t="str">
        <f>IF(Tienda_1!$A1972="","","Tienda 1")</f>
        <v>Tienda 1</v>
      </c>
      <c r="B1972" t="str">
        <f>IF($A1972="","",Tienda_1!B1972)</f>
        <v>Libros</v>
      </c>
      <c r="C1972" t="str">
        <f>IF($A1972="","",Tienda_1!G1972)</f>
        <v>Bogotá</v>
      </c>
      <c r="D1972" t="str">
        <f>IF($A1972="","",Tienda_1!F1972)</f>
        <v>Rafael Acosta</v>
      </c>
      <c r="E1972" t="str">
        <f>IF($A1972="","",Tienda_1!I1972)</f>
        <v>Tarjeta de crédito</v>
      </c>
      <c r="F1972">
        <f>IF($A1972="","",VALUE(RIGHT(Tienda_1!E1972,4)))</f>
        <v>2021</v>
      </c>
      <c r="G1972">
        <f>IF($A1972="","",Tienda_1!C1972)</f>
        <v>47500</v>
      </c>
      <c r="H1972">
        <f>IF($A1972="","",Tienda_1!D1972)</f>
        <v>2900</v>
      </c>
      <c r="I1972">
        <f>IF($A1972="","",Tienda_1!H1972)</f>
        <v>5</v>
      </c>
      <c r="J1972">
        <f>IF($A1972="",0,IF(AND(OR('Cuadro-de-mando'!$B$4="(Todas)",'Cuadro-de-mando'!$B$4=$A1972),OR('Cuadro-de-mando'!$E$4="(Todas)",'Cuadro-de-mando'!$E$4=$B1972),OR('Cuadro-de-mando'!$H$4="(Todas)",'Cuadro-de-mando'!$H$4=$C1972),OR('Cuadro-de-mando'!$K$4="(Todas)",'Cuadro-de-mando'!$K$4=$E1972),OR('Cuadro-de-mando'!$N$4="(Todos)",'Cuadro-de-mando'!$N$4=$F1972)),1,0))</f>
        <v>1</v>
      </c>
    </row>
    <row r="1973" spans="1:10" x14ac:dyDescent="0.25">
      <c r="A1973" t="str">
        <f>IF(Tienda_1!$A1973="","","Tienda 1")</f>
        <v>Tienda 1</v>
      </c>
      <c r="B1973" t="str">
        <f>IF($A1973="","",Tienda_1!B1973)</f>
        <v>Libros</v>
      </c>
      <c r="C1973" t="str">
        <f>IF($A1973="","",Tienda_1!G1973)</f>
        <v>Cali</v>
      </c>
      <c r="D1973" t="str">
        <f>IF($A1973="","",Tienda_1!F1973)</f>
        <v>Blanca Ramirez</v>
      </c>
      <c r="E1973" t="str">
        <f>IF($A1973="","",Tienda_1!I1973)</f>
        <v>Tarjeta de crédito</v>
      </c>
      <c r="F1973">
        <f>IF($A1973="","",VALUE(RIGHT(Tienda_1!E1973,4)))</f>
        <v>2020</v>
      </c>
      <c r="G1973">
        <f>IF($A1973="","",Tienda_1!C1973)</f>
        <v>26500</v>
      </c>
      <c r="H1973">
        <f>IF($A1973="","",Tienda_1!D1973)</f>
        <v>0</v>
      </c>
      <c r="I1973">
        <f>IF($A1973="","",Tienda_1!H1973)</f>
        <v>1</v>
      </c>
      <c r="J1973">
        <f>IF($A1973="",0,IF(AND(OR('Cuadro-de-mando'!$B$4="(Todas)",'Cuadro-de-mando'!$B$4=$A1973),OR('Cuadro-de-mando'!$E$4="(Todas)",'Cuadro-de-mando'!$E$4=$B1973),OR('Cuadro-de-mando'!$H$4="(Todas)",'Cuadro-de-mando'!$H$4=$C1973),OR('Cuadro-de-mando'!$K$4="(Todas)",'Cuadro-de-mando'!$K$4=$E1973),OR('Cuadro-de-mando'!$N$4="(Todos)",'Cuadro-de-mando'!$N$4=$F1973)),1,0))</f>
        <v>1</v>
      </c>
    </row>
    <row r="1974" spans="1:10" x14ac:dyDescent="0.25">
      <c r="A1974" t="str">
        <f>IF(Tienda_1!$A1974="","","Tienda 1")</f>
        <v>Tienda 1</v>
      </c>
      <c r="B1974" t="str">
        <f>IF($A1974="","",Tienda_1!B1974)</f>
        <v>Libros</v>
      </c>
      <c r="C1974" t="str">
        <f>IF($A1974="","",Tienda_1!G1974)</f>
        <v>Cali</v>
      </c>
      <c r="D1974" t="str">
        <f>IF($A1974="","",Tienda_1!F1974)</f>
        <v>Felipe Santos</v>
      </c>
      <c r="E1974" t="str">
        <f>IF($A1974="","",Tienda_1!I1974)</f>
        <v>Tarjeta de crédito</v>
      </c>
      <c r="F1974">
        <f>IF($A1974="","",VALUE(RIGHT(Tienda_1!E1974,4)))</f>
        <v>2020</v>
      </c>
      <c r="G1974">
        <f>IF($A1974="","",Tienda_1!C1974)</f>
        <v>54100</v>
      </c>
      <c r="H1974">
        <f>IF($A1974="","",Tienda_1!D1974)</f>
        <v>3100</v>
      </c>
      <c r="I1974">
        <f>IF($A1974="","",Tienda_1!H1974)</f>
        <v>1</v>
      </c>
      <c r="J1974">
        <f>IF($A1974="",0,IF(AND(OR('Cuadro-de-mando'!$B$4="(Todas)",'Cuadro-de-mando'!$B$4=$A1974),OR('Cuadro-de-mando'!$E$4="(Todas)",'Cuadro-de-mando'!$E$4=$B1974),OR('Cuadro-de-mando'!$H$4="(Todas)",'Cuadro-de-mando'!$H$4=$C1974),OR('Cuadro-de-mando'!$K$4="(Todas)",'Cuadro-de-mando'!$K$4=$E1974),OR('Cuadro-de-mando'!$N$4="(Todos)",'Cuadro-de-mando'!$N$4=$F1974)),1,0))</f>
        <v>1</v>
      </c>
    </row>
    <row r="1975" spans="1:10" x14ac:dyDescent="0.25">
      <c r="A1975" t="str">
        <f>IF(Tienda_1!$A1975="","","Tienda 1")</f>
        <v>Tienda 1</v>
      </c>
      <c r="B1975" t="str">
        <f>IF($A1975="","",Tienda_1!B1975)</f>
        <v>Electrodomésticos</v>
      </c>
      <c r="C1975" t="str">
        <f>IF($A1975="","",Tienda_1!G1975)</f>
        <v>Medellín</v>
      </c>
      <c r="D1975" t="str">
        <f>IF($A1975="","",Tienda_1!F1975)</f>
        <v>Rafael Acosta</v>
      </c>
      <c r="E1975" t="str">
        <f>IF($A1975="","",Tienda_1!I1975)</f>
        <v>Tarjeta de crédito</v>
      </c>
      <c r="F1975">
        <f>IF($A1975="","",VALUE(RIGHT(Tienda_1!E1975,4)))</f>
        <v>2022</v>
      </c>
      <c r="G1975">
        <f>IF($A1975="","",Tienda_1!C1975)</f>
        <v>2232900</v>
      </c>
      <c r="H1975">
        <f>IF($A1975="","",Tienda_1!D1975)</f>
        <v>117100</v>
      </c>
      <c r="I1975">
        <f>IF($A1975="","",Tienda_1!H1975)</f>
        <v>5</v>
      </c>
      <c r="J1975">
        <f>IF($A1975="",0,IF(AND(OR('Cuadro-de-mando'!$B$4="(Todas)",'Cuadro-de-mando'!$B$4=$A1975),OR('Cuadro-de-mando'!$E$4="(Todas)",'Cuadro-de-mando'!$E$4=$B1975),OR('Cuadro-de-mando'!$H$4="(Todas)",'Cuadro-de-mando'!$H$4=$C1975),OR('Cuadro-de-mando'!$K$4="(Todas)",'Cuadro-de-mando'!$K$4=$E1975),OR('Cuadro-de-mando'!$N$4="(Todos)",'Cuadro-de-mando'!$N$4=$F1975)),1,0))</f>
        <v>1</v>
      </c>
    </row>
    <row r="1976" spans="1:10" x14ac:dyDescent="0.25">
      <c r="A1976" t="str">
        <f>IF(Tienda_1!$A1976="","","Tienda 1")</f>
        <v>Tienda 1</v>
      </c>
      <c r="B1976" t="str">
        <f>IF($A1976="","",Tienda_1!B1976)</f>
        <v>Electrodomésticos</v>
      </c>
      <c r="C1976" t="str">
        <f>IF($A1976="","",Tienda_1!G1976)</f>
        <v>Cartagena</v>
      </c>
      <c r="D1976" t="str">
        <f>IF($A1976="","",Tienda_1!F1976)</f>
        <v>Pedro Gomez</v>
      </c>
      <c r="E1976" t="str">
        <f>IF($A1976="","",Tienda_1!I1976)</f>
        <v>Tarjeta de crédito</v>
      </c>
      <c r="F1976">
        <f>IF($A1976="","",VALUE(RIGHT(Tienda_1!E1976,4)))</f>
        <v>2021</v>
      </c>
      <c r="G1976">
        <f>IF($A1976="","",Tienda_1!C1976)</f>
        <v>737800</v>
      </c>
      <c r="H1976">
        <f>IF($A1976="","",Tienda_1!D1976)</f>
        <v>39800</v>
      </c>
      <c r="I1976">
        <f>IF($A1976="","",Tienda_1!H1976)</f>
        <v>5</v>
      </c>
      <c r="J1976">
        <f>IF($A1976="",0,IF(AND(OR('Cuadro-de-mando'!$B$4="(Todas)",'Cuadro-de-mando'!$B$4=$A1976),OR('Cuadro-de-mando'!$E$4="(Todas)",'Cuadro-de-mando'!$E$4=$B1976),OR('Cuadro-de-mando'!$H$4="(Todas)",'Cuadro-de-mando'!$H$4=$C1976),OR('Cuadro-de-mando'!$K$4="(Todas)",'Cuadro-de-mando'!$K$4=$E1976),OR('Cuadro-de-mando'!$N$4="(Todos)",'Cuadro-de-mando'!$N$4=$F1976)),1,0))</f>
        <v>1</v>
      </c>
    </row>
    <row r="1977" spans="1:10" x14ac:dyDescent="0.25">
      <c r="A1977" t="str">
        <f>IF(Tienda_1!$A1977="","","Tienda 1")</f>
        <v>Tienda 1</v>
      </c>
      <c r="B1977" t="str">
        <f>IF($A1977="","",Tienda_1!B1977)</f>
        <v>Deportes y diversión</v>
      </c>
      <c r="C1977" t="str">
        <f>IF($A1977="","",Tienda_1!G1977)</f>
        <v>Soacha</v>
      </c>
      <c r="D1977" t="str">
        <f>IF($A1977="","",Tienda_1!F1977)</f>
        <v>Beatriz Morales</v>
      </c>
      <c r="E1977" t="str">
        <f>IF($A1977="","",Tienda_1!I1977)</f>
        <v>Nequi</v>
      </c>
      <c r="F1977">
        <f>IF($A1977="","",VALUE(RIGHT(Tienda_1!E1977,4)))</f>
        <v>2021</v>
      </c>
      <c r="G1977">
        <f>IF($A1977="","",Tienda_1!C1977)</f>
        <v>12400</v>
      </c>
      <c r="H1977">
        <f>IF($A1977="","",Tienda_1!D1977)</f>
        <v>900</v>
      </c>
      <c r="I1977">
        <f>IF($A1977="","",Tienda_1!H1977)</f>
        <v>5</v>
      </c>
      <c r="J1977">
        <f>IF($A1977="",0,IF(AND(OR('Cuadro-de-mando'!$B$4="(Todas)",'Cuadro-de-mando'!$B$4=$A1977),OR('Cuadro-de-mando'!$E$4="(Todas)",'Cuadro-de-mando'!$E$4=$B1977),OR('Cuadro-de-mando'!$H$4="(Todas)",'Cuadro-de-mando'!$H$4=$C1977),OR('Cuadro-de-mando'!$K$4="(Todas)",'Cuadro-de-mando'!$K$4=$E1977),OR('Cuadro-de-mando'!$N$4="(Todos)",'Cuadro-de-mando'!$N$4=$F1977)),1,0))</f>
        <v>1</v>
      </c>
    </row>
    <row r="1978" spans="1:10" x14ac:dyDescent="0.25">
      <c r="A1978" t="str">
        <f>IF(Tienda_1!$A1978="","","Tienda 1")</f>
        <v>Tienda 1</v>
      </c>
      <c r="B1978" t="str">
        <f>IF($A1978="","",Tienda_1!B1978)</f>
        <v>Juguetes</v>
      </c>
      <c r="C1978" t="str">
        <f>IF($A1978="","",Tienda_1!G1978)</f>
        <v>Bogotá</v>
      </c>
      <c r="D1978" t="str">
        <f>IF($A1978="","",Tienda_1!F1978)</f>
        <v>Juliana Costa</v>
      </c>
      <c r="E1978" t="str">
        <f>IF($A1978="","",Tienda_1!I1978)</f>
        <v>Tarjeta de crédito</v>
      </c>
      <c r="F1978">
        <f>IF($A1978="","",VALUE(RIGHT(Tienda_1!E1978,4)))</f>
        <v>2022</v>
      </c>
      <c r="G1978">
        <f>IF($A1978="","",Tienda_1!C1978)</f>
        <v>119900</v>
      </c>
      <c r="H1978">
        <f>IF($A1978="","",Tienda_1!D1978)</f>
        <v>6600</v>
      </c>
      <c r="I1978">
        <f>IF($A1978="","",Tienda_1!H1978)</f>
        <v>3</v>
      </c>
      <c r="J1978">
        <f>IF($A1978="",0,IF(AND(OR('Cuadro-de-mando'!$B$4="(Todas)",'Cuadro-de-mando'!$B$4=$A1978),OR('Cuadro-de-mando'!$E$4="(Todas)",'Cuadro-de-mando'!$E$4=$B1978),OR('Cuadro-de-mando'!$H$4="(Todas)",'Cuadro-de-mando'!$H$4=$C1978),OR('Cuadro-de-mando'!$K$4="(Todas)",'Cuadro-de-mando'!$K$4=$E1978),OR('Cuadro-de-mando'!$N$4="(Todos)",'Cuadro-de-mando'!$N$4=$F1978)),1,0))</f>
        <v>1</v>
      </c>
    </row>
    <row r="1979" spans="1:10" x14ac:dyDescent="0.25">
      <c r="A1979" t="str">
        <f>IF(Tienda_1!$A1979="","","Tienda 1")</f>
        <v>Tienda 1</v>
      </c>
      <c r="B1979" t="str">
        <f>IF($A1979="","",Tienda_1!B1979)</f>
        <v>Electrónicos</v>
      </c>
      <c r="C1979" t="str">
        <f>IF($A1979="","",Tienda_1!G1979)</f>
        <v>Cali</v>
      </c>
      <c r="D1979" t="str">
        <f>IF($A1979="","",Tienda_1!F1979)</f>
        <v>Ángel Rodriguez</v>
      </c>
      <c r="E1979" t="str">
        <f>IF($A1979="","",Tienda_1!I1979)</f>
        <v>Tarjeta de crédito</v>
      </c>
      <c r="F1979">
        <f>IF($A1979="","",VALUE(RIGHT(Tienda_1!E1979,4)))</f>
        <v>2022</v>
      </c>
      <c r="G1979">
        <f>IF($A1979="","",Tienda_1!C1979)</f>
        <v>2275300</v>
      </c>
      <c r="H1979">
        <f>IF($A1979="","",Tienda_1!D1979)</f>
        <v>119300</v>
      </c>
      <c r="I1979">
        <f>IF($A1979="","",Tienda_1!H1979)</f>
        <v>4</v>
      </c>
      <c r="J1979">
        <f>IF($A1979="",0,IF(AND(OR('Cuadro-de-mando'!$B$4="(Todas)",'Cuadro-de-mando'!$B$4=$A1979),OR('Cuadro-de-mando'!$E$4="(Todas)",'Cuadro-de-mando'!$E$4=$B1979),OR('Cuadro-de-mando'!$H$4="(Todas)",'Cuadro-de-mando'!$H$4=$C1979),OR('Cuadro-de-mando'!$K$4="(Todas)",'Cuadro-de-mando'!$K$4=$E1979),OR('Cuadro-de-mando'!$N$4="(Todos)",'Cuadro-de-mando'!$N$4=$F1979)),1,0))</f>
        <v>1</v>
      </c>
    </row>
    <row r="1980" spans="1:10" x14ac:dyDescent="0.25">
      <c r="A1980" t="str">
        <f>IF(Tienda_1!$A1980="","","Tienda 1")</f>
        <v>Tienda 1</v>
      </c>
      <c r="B1980" t="str">
        <f>IF($A1980="","",Tienda_1!B1980)</f>
        <v>Electrodomésticos</v>
      </c>
      <c r="C1980" t="str">
        <f>IF($A1980="","",Tienda_1!G1980)</f>
        <v>Bogotá</v>
      </c>
      <c r="D1980" t="str">
        <f>IF($A1980="","",Tienda_1!F1980)</f>
        <v>Santiago Silva</v>
      </c>
      <c r="E1980" t="str">
        <f>IF($A1980="","",Tienda_1!I1980)</f>
        <v>Nequi</v>
      </c>
      <c r="F1980">
        <f>IF($A1980="","",VALUE(RIGHT(Tienda_1!E1980,4)))</f>
        <v>2022</v>
      </c>
      <c r="G1980">
        <f>IF($A1980="","",Tienda_1!C1980)</f>
        <v>918700</v>
      </c>
      <c r="H1980">
        <f>IF($A1980="","",Tienda_1!D1980)</f>
        <v>47100</v>
      </c>
      <c r="I1980">
        <f>IF($A1980="","",Tienda_1!H1980)</f>
        <v>5</v>
      </c>
      <c r="J1980">
        <f>IF($A1980="",0,IF(AND(OR('Cuadro-de-mando'!$B$4="(Todas)",'Cuadro-de-mando'!$B$4=$A1980),OR('Cuadro-de-mando'!$E$4="(Todas)",'Cuadro-de-mando'!$E$4=$B1980),OR('Cuadro-de-mando'!$H$4="(Todas)",'Cuadro-de-mando'!$H$4=$C1980),OR('Cuadro-de-mando'!$K$4="(Todas)",'Cuadro-de-mando'!$K$4=$E1980),OR('Cuadro-de-mando'!$N$4="(Todos)",'Cuadro-de-mando'!$N$4=$F1980)),1,0))</f>
        <v>1</v>
      </c>
    </row>
    <row r="1981" spans="1:10" x14ac:dyDescent="0.25">
      <c r="A1981" t="str">
        <f>IF(Tienda_1!$A1981="","","Tienda 1")</f>
        <v>Tienda 1</v>
      </c>
      <c r="B1981" t="str">
        <f>IF($A1981="","",Tienda_1!B1981)</f>
        <v>Artículos para el hogar</v>
      </c>
      <c r="C1981" t="str">
        <f>IF($A1981="","",Tienda_1!G1981)</f>
        <v>Barranquilla</v>
      </c>
      <c r="D1981" t="str">
        <f>IF($A1981="","",Tienda_1!F1981)</f>
        <v>Izabela de León</v>
      </c>
      <c r="E1981" t="str">
        <f>IF($A1981="","",Tienda_1!I1981)</f>
        <v>Nequi</v>
      </c>
      <c r="F1981">
        <f>IF($A1981="","",VALUE(RIGHT(Tienda_1!E1981,4)))</f>
        <v>2021</v>
      </c>
      <c r="G1981">
        <f>IF($A1981="","",Tienda_1!C1981)</f>
        <v>40400</v>
      </c>
      <c r="H1981">
        <f>IF($A1981="","",Tienda_1!D1981)</f>
        <v>0</v>
      </c>
      <c r="I1981">
        <f>IF($A1981="","",Tienda_1!H1981)</f>
        <v>4</v>
      </c>
      <c r="J1981">
        <f>IF($A1981="",0,IF(AND(OR('Cuadro-de-mando'!$B$4="(Todas)",'Cuadro-de-mando'!$B$4=$A1981),OR('Cuadro-de-mando'!$E$4="(Todas)",'Cuadro-de-mando'!$E$4=$B1981),OR('Cuadro-de-mando'!$H$4="(Todas)",'Cuadro-de-mando'!$H$4=$C1981),OR('Cuadro-de-mando'!$K$4="(Todas)",'Cuadro-de-mando'!$K$4=$E1981),OR('Cuadro-de-mando'!$N$4="(Todos)",'Cuadro-de-mando'!$N$4=$F1981)),1,0))</f>
        <v>1</v>
      </c>
    </row>
    <row r="1982" spans="1:10" x14ac:dyDescent="0.25">
      <c r="A1982" t="str">
        <f>IF(Tienda_1!$A1982="","","Tienda 1")</f>
        <v>Tienda 1</v>
      </c>
      <c r="B1982" t="str">
        <f>IF($A1982="","",Tienda_1!B1982)</f>
        <v>Juguetes</v>
      </c>
      <c r="C1982" t="str">
        <f>IF($A1982="","",Tienda_1!G1982)</f>
        <v>Cúcuta</v>
      </c>
      <c r="D1982" t="str">
        <f>IF($A1982="","",Tienda_1!F1982)</f>
        <v>Juan Fernandez</v>
      </c>
      <c r="E1982" t="str">
        <f>IF($A1982="","",Tienda_1!I1982)</f>
        <v>Tarjeta de crédito</v>
      </c>
      <c r="F1982">
        <f>IF($A1982="","",VALUE(RIGHT(Tienda_1!E1982,4)))</f>
        <v>2020</v>
      </c>
      <c r="G1982">
        <f>IF($A1982="","",Tienda_1!C1982)</f>
        <v>16600</v>
      </c>
      <c r="H1982">
        <f>IF($A1982="","",Tienda_1!D1982)</f>
        <v>1100</v>
      </c>
      <c r="I1982">
        <f>IF($A1982="","",Tienda_1!H1982)</f>
        <v>4</v>
      </c>
      <c r="J1982">
        <f>IF($A1982="",0,IF(AND(OR('Cuadro-de-mando'!$B$4="(Todas)",'Cuadro-de-mando'!$B$4=$A1982),OR('Cuadro-de-mando'!$E$4="(Todas)",'Cuadro-de-mando'!$E$4=$B1982),OR('Cuadro-de-mando'!$H$4="(Todas)",'Cuadro-de-mando'!$H$4=$C1982),OR('Cuadro-de-mando'!$K$4="(Todas)",'Cuadro-de-mando'!$K$4=$E1982),OR('Cuadro-de-mando'!$N$4="(Todos)",'Cuadro-de-mando'!$N$4=$F1982)),1,0))</f>
        <v>1</v>
      </c>
    </row>
    <row r="1983" spans="1:10" x14ac:dyDescent="0.25">
      <c r="A1983" t="str">
        <f>IF(Tienda_1!$A1983="","","Tienda 1")</f>
        <v>Tienda 1</v>
      </c>
      <c r="B1983" t="str">
        <f>IF($A1983="","",Tienda_1!B1983)</f>
        <v>Juguetes</v>
      </c>
      <c r="C1983" t="str">
        <f>IF($A1983="","",Tienda_1!G1983)</f>
        <v>Bogotá</v>
      </c>
      <c r="D1983" t="str">
        <f>IF($A1983="","",Tienda_1!F1983)</f>
        <v>Izabela de León</v>
      </c>
      <c r="E1983" t="str">
        <f>IF($A1983="","",Tienda_1!I1983)</f>
        <v>Nequi</v>
      </c>
      <c r="F1983">
        <f>IF($A1983="","",VALUE(RIGHT(Tienda_1!E1983,4)))</f>
        <v>2021</v>
      </c>
      <c r="G1983">
        <f>IF($A1983="","",Tienda_1!C1983)</f>
        <v>51700</v>
      </c>
      <c r="H1983">
        <f>IF($A1983="","",Tienda_1!D1983)</f>
        <v>900</v>
      </c>
      <c r="I1983">
        <f>IF($A1983="","",Tienda_1!H1983)</f>
        <v>3</v>
      </c>
      <c r="J1983">
        <f>IF($A1983="",0,IF(AND(OR('Cuadro-de-mando'!$B$4="(Todas)",'Cuadro-de-mando'!$B$4=$A1983),OR('Cuadro-de-mando'!$E$4="(Todas)",'Cuadro-de-mando'!$E$4=$B1983),OR('Cuadro-de-mando'!$H$4="(Todas)",'Cuadro-de-mando'!$H$4=$C1983),OR('Cuadro-de-mando'!$K$4="(Todas)",'Cuadro-de-mando'!$K$4=$E1983),OR('Cuadro-de-mando'!$N$4="(Todos)",'Cuadro-de-mando'!$N$4=$F1983)),1,0))</f>
        <v>1</v>
      </c>
    </row>
    <row r="1984" spans="1:10" x14ac:dyDescent="0.25">
      <c r="A1984" t="str">
        <f>IF(Tienda_1!$A1984="","","Tienda 1")</f>
        <v>Tienda 1</v>
      </c>
      <c r="B1984" t="str">
        <f>IF($A1984="","",Tienda_1!B1984)</f>
        <v>Deportes y diversión</v>
      </c>
      <c r="C1984" t="str">
        <f>IF($A1984="","",Tienda_1!G1984)</f>
        <v>Medellín</v>
      </c>
      <c r="D1984" t="str">
        <f>IF($A1984="","",Tienda_1!F1984)</f>
        <v>Ángel Rodriguez</v>
      </c>
      <c r="E1984" t="str">
        <f>IF($A1984="","",Tienda_1!I1984)</f>
        <v>Nequi</v>
      </c>
      <c r="F1984">
        <f>IF($A1984="","",VALUE(RIGHT(Tienda_1!E1984,4)))</f>
        <v>2020</v>
      </c>
      <c r="G1984">
        <f>IF($A1984="","",Tienda_1!C1984)</f>
        <v>21900</v>
      </c>
      <c r="H1984">
        <f>IF($A1984="","",Tienda_1!D1984)</f>
        <v>1400</v>
      </c>
      <c r="I1984">
        <f>IF($A1984="","",Tienda_1!H1984)</f>
        <v>5</v>
      </c>
      <c r="J1984">
        <f>IF($A1984="",0,IF(AND(OR('Cuadro-de-mando'!$B$4="(Todas)",'Cuadro-de-mando'!$B$4=$A1984),OR('Cuadro-de-mando'!$E$4="(Todas)",'Cuadro-de-mando'!$E$4=$B1984),OR('Cuadro-de-mando'!$H$4="(Todas)",'Cuadro-de-mando'!$H$4=$C1984),OR('Cuadro-de-mando'!$K$4="(Todas)",'Cuadro-de-mando'!$K$4=$E1984),OR('Cuadro-de-mando'!$N$4="(Todos)",'Cuadro-de-mando'!$N$4=$F1984)),1,0))</f>
        <v>1</v>
      </c>
    </row>
    <row r="1985" spans="1:10" x14ac:dyDescent="0.25">
      <c r="A1985" t="str">
        <f>IF(Tienda_1!$A1985="","","Tienda 1")</f>
        <v>Tienda 1</v>
      </c>
      <c r="B1985" t="str">
        <f>IF($A1985="","",Tienda_1!B1985)</f>
        <v>Electrónicos</v>
      </c>
      <c r="C1985" t="str">
        <f>IF($A1985="","",Tienda_1!G1985)</f>
        <v>Bogotá</v>
      </c>
      <c r="D1985" t="str">
        <f>IF($A1985="","",Tienda_1!F1985)</f>
        <v>Lucas Olivera</v>
      </c>
      <c r="E1985" t="str">
        <f>IF($A1985="","",Tienda_1!I1985)</f>
        <v>Tarjeta de crédito</v>
      </c>
      <c r="F1985">
        <f>IF($A1985="","",VALUE(RIGHT(Tienda_1!E1985,4)))</f>
        <v>2022</v>
      </c>
      <c r="G1985">
        <f>IF($A1985="","",Tienda_1!C1985)</f>
        <v>1548600</v>
      </c>
      <c r="H1985">
        <f>IF($A1985="","",Tienda_1!D1985)</f>
        <v>80600</v>
      </c>
      <c r="I1985">
        <f>IF($A1985="","",Tienda_1!H1985)</f>
        <v>4</v>
      </c>
      <c r="J1985">
        <f>IF($A1985="",0,IF(AND(OR('Cuadro-de-mando'!$B$4="(Todas)",'Cuadro-de-mando'!$B$4=$A1985),OR('Cuadro-de-mando'!$E$4="(Todas)",'Cuadro-de-mando'!$E$4=$B1985),OR('Cuadro-de-mando'!$H$4="(Todas)",'Cuadro-de-mando'!$H$4=$C1985),OR('Cuadro-de-mando'!$K$4="(Todas)",'Cuadro-de-mando'!$K$4=$E1985),OR('Cuadro-de-mando'!$N$4="(Todos)",'Cuadro-de-mando'!$N$4=$F1985)),1,0))</f>
        <v>1</v>
      </c>
    </row>
    <row r="1986" spans="1:10" x14ac:dyDescent="0.25">
      <c r="A1986" t="str">
        <f>IF(Tienda_1!$A1986="","","Tienda 1")</f>
        <v>Tienda 1</v>
      </c>
      <c r="B1986" t="str">
        <f>IF($A1986="","",Tienda_1!B1986)</f>
        <v>Instrumentos musicales</v>
      </c>
      <c r="C1986" t="str">
        <f>IF($A1986="","",Tienda_1!G1986)</f>
        <v>Bogotá</v>
      </c>
      <c r="D1986" t="str">
        <f>IF($A1986="","",Tienda_1!F1986)</f>
        <v>Beatriz Morales</v>
      </c>
      <c r="E1986" t="str">
        <f>IF($A1986="","",Tienda_1!I1986)</f>
        <v>Tarjeta de crédito</v>
      </c>
      <c r="F1986">
        <f>IF($A1986="","",VALUE(RIGHT(Tienda_1!E1986,4)))</f>
        <v>2021</v>
      </c>
      <c r="G1986">
        <f>IF($A1986="","",Tienda_1!C1986)</f>
        <v>436200</v>
      </c>
      <c r="H1986">
        <f>IF($A1986="","",Tienda_1!D1986)</f>
        <v>21400</v>
      </c>
      <c r="I1986">
        <f>IF($A1986="","",Tienda_1!H1986)</f>
        <v>1</v>
      </c>
      <c r="J1986">
        <f>IF($A1986="",0,IF(AND(OR('Cuadro-de-mando'!$B$4="(Todas)",'Cuadro-de-mando'!$B$4=$A1986),OR('Cuadro-de-mando'!$E$4="(Todas)",'Cuadro-de-mando'!$E$4=$B1986),OR('Cuadro-de-mando'!$H$4="(Todas)",'Cuadro-de-mando'!$H$4=$C1986),OR('Cuadro-de-mando'!$K$4="(Todas)",'Cuadro-de-mando'!$K$4=$E1986),OR('Cuadro-de-mando'!$N$4="(Todos)",'Cuadro-de-mando'!$N$4=$F1986)),1,0))</f>
        <v>1</v>
      </c>
    </row>
    <row r="1987" spans="1:10" x14ac:dyDescent="0.25">
      <c r="A1987" t="str">
        <f>IF(Tienda_1!$A1987="","","Tienda 1")</f>
        <v>Tienda 1</v>
      </c>
      <c r="B1987" t="str">
        <f>IF($A1987="","",Tienda_1!B1987)</f>
        <v>Libros</v>
      </c>
      <c r="C1987" t="str">
        <f>IF($A1987="","",Tienda_1!G1987)</f>
        <v>Medellín</v>
      </c>
      <c r="D1987" t="str">
        <f>IF($A1987="","",Tienda_1!F1987)</f>
        <v>Rafael Acosta</v>
      </c>
      <c r="E1987" t="str">
        <f>IF($A1987="","",Tienda_1!I1987)</f>
        <v>Tarjeta de crédito</v>
      </c>
      <c r="F1987">
        <f>IF($A1987="","",VALUE(RIGHT(Tienda_1!E1987,4)))</f>
        <v>2021</v>
      </c>
      <c r="G1987">
        <f>IF($A1987="","",Tienda_1!C1987)</f>
        <v>56500</v>
      </c>
      <c r="H1987">
        <f>IF($A1987="","",Tienda_1!D1987)</f>
        <v>1200</v>
      </c>
      <c r="I1987">
        <f>IF($A1987="","",Tienda_1!H1987)</f>
        <v>1</v>
      </c>
      <c r="J1987">
        <f>IF($A1987="",0,IF(AND(OR('Cuadro-de-mando'!$B$4="(Todas)",'Cuadro-de-mando'!$B$4=$A1987),OR('Cuadro-de-mando'!$E$4="(Todas)",'Cuadro-de-mando'!$E$4=$B1987),OR('Cuadro-de-mando'!$H$4="(Todas)",'Cuadro-de-mando'!$H$4=$C1987),OR('Cuadro-de-mando'!$K$4="(Todas)",'Cuadro-de-mando'!$K$4=$E1987),OR('Cuadro-de-mando'!$N$4="(Todos)",'Cuadro-de-mando'!$N$4=$F1987)),1,0))</f>
        <v>1</v>
      </c>
    </row>
    <row r="1988" spans="1:10" x14ac:dyDescent="0.25">
      <c r="A1988" t="str">
        <f>IF(Tienda_1!$A1988="","","Tienda 1")</f>
        <v>Tienda 1</v>
      </c>
      <c r="B1988" t="str">
        <f>IF($A1988="","",Tienda_1!B1988)</f>
        <v>Muebles</v>
      </c>
      <c r="C1988" t="str">
        <f>IF($A1988="","",Tienda_1!G1988)</f>
        <v>Cúcuta</v>
      </c>
      <c r="D1988" t="str">
        <f>IF($A1988="","",Tienda_1!F1988)</f>
        <v>Rafael Acosta</v>
      </c>
      <c r="E1988" t="str">
        <f>IF($A1988="","",Tienda_1!I1988)</f>
        <v>Tarjeta de crédito</v>
      </c>
      <c r="F1988">
        <f>IF($A1988="","",VALUE(RIGHT(Tienda_1!E1988,4)))</f>
        <v>2023</v>
      </c>
      <c r="G1988">
        <f>IF($A1988="","",Tienda_1!C1988)</f>
        <v>936200</v>
      </c>
      <c r="H1988">
        <f>IF($A1988="","",Tienda_1!D1988)</f>
        <v>58600</v>
      </c>
      <c r="I1988">
        <f>IF($A1988="","",Tienda_1!H1988)</f>
        <v>1</v>
      </c>
      <c r="J1988">
        <f>IF($A1988="",0,IF(AND(OR('Cuadro-de-mando'!$B$4="(Todas)",'Cuadro-de-mando'!$B$4=$A1988),OR('Cuadro-de-mando'!$E$4="(Todas)",'Cuadro-de-mando'!$E$4=$B1988),OR('Cuadro-de-mando'!$H$4="(Todas)",'Cuadro-de-mando'!$H$4=$C1988),OR('Cuadro-de-mando'!$K$4="(Todas)",'Cuadro-de-mando'!$K$4=$E1988),OR('Cuadro-de-mando'!$N$4="(Todos)",'Cuadro-de-mando'!$N$4=$F1988)),1,0))</f>
        <v>1</v>
      </c>
    </row>
    <row r="1989" spans="1:10" x14ac:dyDescent="0.25">
      <c r="A1989" t="str">
        <f>IF(Tienda_1!$A1989="","","Tienda 1")</f>
        <v>Tienda 1</v>
      </c>
      <c r="B1989" t="str">
        <f>IF($A1989="","",Tienda_1!B1989)</f>
        <v>Electrodomésticos</v>
      </c>
      <c r="C1989" t="str">
        <f>IF($A1989="","",Tienda_1!G1989)</f>
        <v>Medellín</v>
      </c>
      <c r="D1989" t="str">
        <f>IF($A1989="","",Tienda_1!F1989)</f>
        <v>Camila Rivera</v>
      </c>
      <c r="E1989" t="str">
        <f>IF($A1989="","",Tienda_1!I1989)</f>
        <v>Nequi</v>
      </c>
      <c r="F1989">
        <f>IF($A1989="","",VALUE(RIGHT(Tienda_1!E1989,4)))</f>
        <v>2020</v>
      </c>
      <c r="G1989">
        <f>IF($A1989="","",Tienda_1!C1989)</f>
        <v>991000</v>
      </c>
      <c r="H1989">
        <f>IF($A1989="","",Tienda_1!D1989)</f>
        <v>53200</v>
      </c>
      <c r="I1989">
        <f>IF($A1989="","",Tienda_1!H1989)</f>
        <v>4</v>
      </c>
      <c r="J1989">
        <f>IF($A1989="",0,IF(AND(OR('Cuadro-de-mando'!$B$4="(Todas)",'Cuadro-de-mando'!$B$4=$A1989),OR('Cuadro-de-mando'!$E$4="(Todas)",'Cuadro-de-mando'!$E$4=$B1989),OR('Cuadro-de-mando'!$H$4="(Todas)",'Cuadro-de-mando'!$H$4=$C1989),OR('Cuadro-de-mando'!$K$4="(Todas)",'Cuadro-de-mando'!$K$4=$E1989),OR('Cuadro-de-mando'!$N$4="(Todos)",'Cuadro-de-mando'!$N$4=$F1989)),1,0))</f>
        <v>1</v>
      </c>
    </row>
    <row r="1990" spans="1:10" x14ac:dyDescent="0.25">
      <c r="A1990" t="str">
        <f>IF(Tienda_1!$A1990="","","Tienda 1")</f>
        <v>Tienda 1</v>
      </c>
      <c r="B1990" t="str">
        <f>IF($A1990="","",Tienda_1!B1990)</f>
        <v>Libros</v>
      </c>
      <c r="C1990" t="str">
        <f>IF($A1990="","",Tienda_1!G1990)</f>
        <v>Bogotá</v>
      </c>
      <c r="D1990" t="str">
        <f>IF($A1990="","",Tienda_1!F1990)</f>
        <v>Maria Alfonso</v>
      </c>
      <c r="E1990" t="str">
        <f>IF($A1990="","",Tienda_1!I1990)</f>
        <v>Tarjeta de crédito</v>
      </c>
      <c r="F1990">
        <f>IF($A1990="","",VALUE(RIGHT(Tienda_1!E1990,4)))</f>
        <v>2021</v>
      </c>
      <c r="G1990">
        <f>IF($A1990="","",Tienda_1!C1990)</f>
        <v>32300</v>
      </c>
      <c r="H1990">
        <f>IF($A1990="","",Tienda_1!D1990)</f>
        <v>7600</v>
      </c>
      <c r="I1990">
        <f>IF($A1990="","",Tienda_1!H1990)</f>
        <v>5</v>
      </c>
      <c r="J1990">
        <f>IF($A1990="",0,IF(AND(OR('Cuadro-de-mando'!$B$4="(Todas)",'Cuadro-de-mando'!$B$4=$A1990),OR('Cuadro-de-mando'!$E$4="(Todas)",'Cuadro-de-mando'!$E$4=$B1990),OR('Cuadro-de-mando'!$H$4="(Todas)",'Cuadro-de-mando'!$H$4=$C1990),OR('Cuadro-de-mando'!$K$4="(Todas)",'Cuadro-de-mando'!$K$4=$E1990),OR('Cuadro-de-mando'!$N$4="(Todos)",'Cuadro-de-mando'!$N$4=$F1990)),1,0))</f>
        <v>1</v>
      </c>
    </row>
    <row r="1991" spans="1:10" x14ac:dyDescent="0.25">
      <c r="A1991" t="str">
        <f>IF(Tienda_1!$A1991="","","Tienda 1")</f>
        <v>Tienda 1</v>
      </c>
      <c r="B1991" t="str">
        <f>IF($A1991="","",Tienda_1!B1991)</f>
        <v>Electrónicos</v>
      </c>
      <c r="C1991" t="str">
        <f>IF($A1991="","",Tienda_1!G1991)</f>
        <v>Barranquilla</v>
      </c>
      <c r="D1991" t="str">
        <f>IF($A1991="","",Tienda_1!F1991)</f>
        <v>Mariana Herrera</v>
      </c>
      <c r="E1991" t="str">
        <f>IF($A1991="","",Tienda_1!I1991)</f>
        <v>Cupón</v>
      </c>
      <c r="F1991">
        <f>IF($A1991="","",VALUE(RIGHT(Tienda_1!E1991,4)))</f>
        <v>2020</v>
      </c>
      <c r="G1991">
        <f>IF($A1991="","",Tienda_1!C1991)</f>
        <v>942500</v>
      </c>
      <c r="H1991">
        <f>IF($A1991="","",Tienda_1!D1991)</f>
        <v>50600</v>
      </c>
      <c r="I1991">
        <f>IF($A1991="","",Tienda_1!H1991)</f>
        <v>5</v>
      </c>
      <c r="J1991">
        <f>IF($A1991="",0,IF(AND(OR('Cuadro-de-mando'!$B$4="(Todas)",'Cuadro-de-mando'!$B$4=$A1991),OR('Cuadro-de-mando'!$E$4="(Todas)",'Cuadro-de-mando'!$E$4=$B1991),OR('Cuadro-de-mando'!$H$4="(Todas)",'Cuadro-de-mando'!$H$4=$C1991),OR('Cuadro-de-mando'!$K$4="(Todas)",'Cuadro-de-mando'!$K$4=$E1991),OR('Cuadro-de-mando'!$N$4="(Todos)",'Cuadro-de-mando'!$N$4=$F1991)),1,0))</f>
        <v>1</v>
      </c>
    </row>
    <row r="1992" spans="1:10" x14ac:dyDescent="0.25">
      <c r="A1992" t="str">
        <f>IF(Tienda_1!$A1992="","","Tienda 1")</f>
        <v>Tienda 1</v>
      </c>
      <c r="B1992" t="str">
        <f>IF($A1992="","",Tienda_1!B1992)</f>
        <v>Libros</v>
      </c>
      <c r="C1992" t="str">
        <f>IF($A1992="","",Tienda_1!G1992)</f>
        <v>Medellín</v>
      </c>
      <c r="D1992" t="str">
        <f>IF($A1992="","",Tienda_1!F1992)</f>
        <v>Ángel Rodriguez</v>
      </c>
      <c r="E1992" t="str">
        <f>IF($A1992="","",Tienda_1!I1992)</f>
        <v>Nequi</v>
      </c>
      <c r="F1992">
        <f>IF($A1992="","",VALUE(RIGHT(Tienda_1!E1992,4)))</f>
        <v>2020</v>
      </c>
      <c r="G1992">
        <f>IF($A1992="","",Tienda_1!C1992)</f>
        <v>27700</v>
      </c>
      <c r="H1992">
        <f>IF($A1992="","",Tienda_1!D1992)</f>
        <v>1900</v>
      </c>
      <c r="I1992">
        <f>IF($A1992="","",Tienda_1!H1992)</f>
        <v>1</v>
      </c>
      <c r="J1992">
        <f>IF($A1992="",0,IF(AND(OR('Cuadro-de-mando'!$B$4="(Todas)",'Cuadro-de-mando'!$B$4=$A1992),OR('Cuadro-de-mando'!$E$4="(Todas)",'Cuadro-de-mando'!$E$4=$B1992),OR('Cuadro-de-mando'!$H$4="(Todas)",'Cuadro-de-mando'!$H$4=$C1992),OR('Cuadro-de-mando'!$K$4="(Todas)",'Cuadro-de-mando'!$K$4=$E1992),OR('Cuadro-de-mando'!$N$4="(Todos)",'Cuadro-de-mando'!$N$4=$F1992)),1,0))</f>
        <v>1</v>
      </c>
    </row>
    <row r="1993" spans="1:10" x14ac:dyDescent="0.25">
      <c r="A1993" t="str">
        <f>IF(Tienda_1!$A1993="","","Tienda 1")</f>
        <v>Tienda 1</v>
      </c>
      <c r="B1993" t="str">
        <f>IF($A1993="","",Tienda_1!B1993)</f>
        <v>Electrónicos</v>
      </c>
      <c r="C1993" t="str">
        <f>IF($A1993="","",Tienda_1!G1993)</f>
        <v>Cali</v>
      </c>
      <c r="D1993" t="str">
        <f>IF($A1993="","",Tienda_1!F1993)</f>
        <v>Rafael Acosta</v>
      </c>
      <c r="E1993" t="str">
        <f>IF($A1993="","",Tienda_1!I1993)</f>
        <v>Tarjeta de crédito</v>
      </c>
      <c r="F1993">
        <f>IF($A1993="","",VALUE(RIGHT(Tienda_1!E1993,4)))</f>
        <v>2020</v>
      </c>
      <c r="G1993">
        <f>IF($A1993="","",Tienda_1!C1993)</f>
        <v>321600</v>
      </c>
      <c r="H1993">
        <f>IF($A1993="","",Tienda_1!D1993)</f>
        <v>15300</v>
      </c>
      <c r="I1993">
        <f>IF($A1993="","",Tienda_1!H1993)</f>
        <v>5</v>
      </c>
      <c r="J1993">
        <f>IF($A1993="",0,IF(AND(OR('Cuadro-de-mando'!$B$4="(Todas)",'Cuadro-de-mando'!$B$4=$A1993),OR('Cuadro-de-mando'!$E$4="(Todas)",'Cuadro-de-mando'!$E$4=$B1993),OR('Cuadro-de-mando'!$H$4="(Todas)",'Cuadro-de-mando'!$H$4=$C1993),OR('Cuadro-de-mando'!$K$4="(Todas)",'Cuadro-de-mando'!$K$4=$E1993),OR('Cuadro-de-mando'!$N$4="(Todos)",'Cuadro-de-mando'!$N$4=$F1993)),1,0))</f>
        <v>1</v>
      </c>
    </row>
    <row r="1994" spans="1:10" x14ac:dyDescent="0.25">
      <c r="A1994" t="str">
        <f>IF(Tienda_1!$A1994="","","Tienda 1")</f>
        <v>Tienda 1</v>
      </c>
      <c r="B1994" t="str">
        <f>IF($A1994="","",Tienda_1!B1994)</f>
        <v>Instrumentos musicales</v>
      </c>
      <c r="C1994" t="str">
        <f>IF($A1994="","",Tienda_1!G1994)</f>
        <v>Cúcuta</v>
      </c>
      <c r="D1994" t="str">
        <f>IF($A1994="","",Tienda_1!F1994)</f>
        <v>Santiago Silva</v>
      </c>
      <c r="E1994" t="str">
        <f>IF($A1994="","",Tienda_1!I1994)</f>
        <v>Tarjeta de crédito</v>
      </c>
      <c r="F1994">
        <f>IF($A1994="","",VALUE(RIGHT(Tienda_1!E1994,4)))</f>
        <v>2021</v>
      </c>
      <c r="G1994">
        <f>IF($A1994="","",Tienda_1!C1994)</f>
        <v>34100</v>
      </c>
      <c r="H1994">
        <f>IF($A1994="","",Tienda_1!D1994)</f>
        <v>2200</v>
      </c>
      <c r="I1994">
        <f>IF($A1994="","",Tienda_1!H1994)</f>
        <v>3</v>
      </c>
      <c r="J1994">
        <f>IF($A1994="",0,IF(AND(OR('Cuadro-de-mando'!$B$4="(Todas)",'Cuadro-de-mando'!$B$4=$A1994),OR('Cuadro-de-mando'!$E$4="(Todas)",'Cuadro-de-mando'!$E$4=$B1994),OR('Cuadro-de-mando'!$H$4="(Todas)",'Cuadro-de-mando'!$H$4=$C1994),OR('Cuadro-de-mando'!$K$4="(Todas)",'Cuadro-de-mando'!$K$4=$E1994),OR('Cuadro-de-mando'!$N$4="(Todos)",'Cuadro-de-mando'!$N$4=$F1994)),1,0))</f>
        <v>1</v>
      </c>
    </row>
    <row r="1995" spans="1:10" x14ac:dyDescent="0.25">
      <c r="A1995" t="str">
        <f>IF(Tienda_1!$A1995="","","Tienda 1")</f>
        <v>Tienda 1</v>
      </c>
      <c r="B1995" t="str">
        <f>IF($A1995="","",Tienda_1!B1995)</f>
        <v>Electrónicos</v>
      </c>
      <c r="C1995" t="str">
        <f>IF($A1995="","",Tienda_1!G1995)</f>
        <v>Pasto</v>
      </c>
      <c r="D1995" t="str">
        <f>IF($A1995="","",Tienda_1!F1995)</f>
        <v>Blanca Ramirez</v>
      </c>
      <c r="E1995" t="str">
        <f>IF($A1995="","",Tienda_1!I1995)</f>
        <v>Tarjeta de débito</v>
      </c>
      <c r="F1995">
        <f>IF($A1995="","",VALUE(RIGHT(Tienda_1!E1995,4)))</f>
        <v>2020</v>
      </c>
      <c r="G1995">
        <f>IF($A1995="","",Tienda_1!C1995)</f>
        <v>128700</v>
      </c>
      <c r="H1995">
        <f>IF($A1995="","",Tienda_1!D1995)</f>
        <v>5000</v>
      </c>
      <c r="I1995">
        <f>IF($A1995="","",Tienda_1!H1995)</f>
        <v>5</v>
      </c>
      <c r="J1995">
        <f>IF($A1995="",0,IF(AND(OR('Cuadro-de-mando'!$B$4="(Todas)",'Cuadro-de-mando'!$B$4=$A1995),OR('Cuadro-de-mando'!$E$4="(Todas)",'Cuadro-de-mando'!$E$4=$B1995),OR('Cuadro-de-mando'!$H$4="(Todas)",'Cuadro-de-mando'!$H$4=$C1995),OR('Cuadro-de-mando'!$K$4="(Todas)",'Cuadro-de-mando'!$K$4=$E1995),OR('Cuadro-de-mando'!$N$4="(Todos)",'Cuadro-de-mando'!$N$4=$F1995)),1,0))</f>
        <v>1</v>
      </c>
    </row>
    <row r="1996" spans="1:10" x14ac:dyDescent="0.25">
      <c r="A1996" t="str">
        <f>IF(Tienda_1!$A1996="","","Tienda 1")</f>
        <v>Tienda 1</v>
      </c>
      <c r="B1996" t="str">
        <f>IF($A1996="","",Tienda_1!B1996)</f>
        <v>Muebles</v>
      </c>
      <c r="C1996" t="str">
        <f>IF($A1996="","",Tienda_1!G1996)</f>
        <v>Medellín</v>
      </c>
      <c r="D1996" t="str">
        <f>IF($A1996="","",Tienda_1!F1996)</f>
        <v>Mariana Herrera</v>
      </c>
      <c r="E1996" t="str">
        <f>IF($A1996="","",Tienda_1!I1996)</f>
        <v>Tarjeta de crédito</v>
      </c>
      <c r="F1996">
        <f>IF($A1996="","",VALUE(RIGHT(Tienda_1!E1996,4)))</f>
        <v>2022</v>
      </c>
      <c r="G1996">
        <f>IF($A1996="","",Tienda_1!C1996)</f>
        <v>164700</v>
      </c>
      <c r="H1996">
        <f>IF($A1996="","",Tienda_1!D1996)</f>
        <v>10000</v>
      </c>
      <c r="I1996">
        <f>IF($A1996="","",Tienda_1!H1996)</f>
        <v>5</v>
      </c>
      <c r="J1996">
        <f>IF($A1996="",0,IF(AND(OR('Cuadro-de-mando'!$B$4="(Todas)",'Cuadro-de-mando'!$B$4=$A1996),OR('Cuadro-de-mando'!$E$4="(Todas)",'Cuadro-de-mando'!$E$4=$B1996),OR('Cuadro-de-mando'!$H$4="(Todas)",'Cuadro-de-mando'!$H$4=$C1996),OR('Cuadro-de-mando'!$K$4="(Todas)",'Cuadro-de-mando'!$K$4=$E1996),OR('Cuadro-de-mando'!$N$4="(Todos)",'Cuadro-de-mando'!$N$4=$F1996)),1,0))</f>
        <v>1</v>
      </c>
    </row>
    <row r="1997" spans="1:10" x14ac:dyDescent="0.25">
      <c r="A1997" t="str">
        <f>IF(Tienda_1!$A1997="","","Tienda 1")</f>
        <v>Tienda 1</v>
      </c>
      <c r="B1997" t="str">
        <f>IF($A1997="","",Tienda_1!B1997)</f>
        <v>Muebles</v>
      </c>
      <c r="C1997" t="str">
        <f>IF($A1997="","",Tienda_1!G1997)</f>
        <v>Medellín</v>
      </c>
      <c r="D1997" t="str">
        <f>IF($A1997="","",Tienda_1!F1997)</f>
        <v>Camila Rivera</v>
      </c>
      <c r="E1997" t="str">
        <f>IF($A1997="","",Tienda_1!I1997)</f>
        <v>Tarjeta de crédito</v>
      </c>
      <c r="F1997">
        <f>IF($A1997="","",VALUE(RIGHT(Tienda_1!E1997,4)))</f>
        <v>2022</v>
      </c>
      <c r="G1997">
        <f>IF($A1997="","",Tienda_1!C1997)</f>
        <v>645500</v>
      </c>
      <c r="H1997">
        <f>IF($A1997="","",Tienda_1!D1997)</f>
        <v>34800</v>
      </c>
      <c r="I1997">
        <f>IF($A1997="","",Tienda_1!H1997)</f>
        <v>1</v>
      </c>
      <c r="J1997">
        <f>IF($A1997="",0,IF(AND(OR('Cuadro-de-mando'!$B$4="(Todas)",'Cuadro-de-mando'!$B$4=$A1997),OR('Cuadro-de-mando'!$E$4="(Todas)",'Cuadro-de-mando'!$E$4=$B1997),OR('Cuadro-de-mando'!$H$4="(Todas)",'Cuadro-de-mando'!$H$4=$C1997),OR('Cuadro-de-mando'!$K$4="(Todas)",'Cuadro-de-mando'!$K$4=$E1997),OR('Cuadro-de-mando'!$N$4="(Todos)",'Cuadro-de-mando'!$N$4=$F1997)),1,0))</f>
        <v>1</v>
      </c>
    </row>
    <row r="1998" spans="1:10" x14ac:dyDescent="0.25">
      <c r="A1998" t="str">
        <f>IF(Tienda_1!$A1998="","","Tienda 1")</f>
        <v>Tienda 1</v>
      </c>
      <c r="B1998" t="str">
        <f>IF($A1998="","",Tienda_1!B1998)</f>
        <v>Libros</v>
      </c>
      <c r="C1998" t="str">
        <f>IF($A1998="","",Tienda_1!G1998)</f>
        <v>Bogotá</v>
      </c>
      <c r="D1998" t="str">
        <f>IF($A1998="","",Tienda_1!F1998)</f>
        <v>Blanca Ramirez</v>
      </c>
      <c r="E1998" t="str">
        <f>IF($A1998="","",Tienda_1!I1998)</f>
        <v>Tarjeta de crédito</v>
      </c>
      <c r="F1998">
        <f>IF($A1998="","",VALUE(RIGHT(Tienda_1!E1998,4)))</f>
        <v>2022</v>
      </c>
      <c r="G1998">
        <f>IF($A1998="","",Tienda_1!C1998)</f>
        <v>55100</v>
      </c>
      <c r="H1998">
        <f>IF($A1998="","",Tienda_1!D1998)</f>
        <v>1100</v>
      </c>
      <c r="I1998">
        <f>IF($A1998="","",Tienda_1!H1998)</f>
        <v>5</v>
      </c>
      <c r="J1998">
        <f>IF($A1998="",0,IF(AND(OR('Cuadro-de-mando'!$B$4="(Todas)",'Cuadro-de-mando'!$B$4=$A1998),OR('Cuadro-de-mando'!$E$4="(Todas)",'Cuadro-de-mando'!$E$4=$B1998),OR('Cuadro-de-mando'!$H$4="(Todas)",'Cuadro-de-mando'!$H$4=$C1998),OR('Cuadro-de-mando'!$K$4="(Todas)",'Cuadro-de-mando'!$K$4=$E1998),OR('Cuadro-de-mando'!$N$4="(Todos)",'Cuadro-de-mando'!$N$4=$F1998)),1,0))</f>
        <v>1</v>
      </c>
    </row>
    <row r="1999" spans="1:10" x14ac:dyDescent="0.25">
      <c r="A1999" t="str">
        <f>IF(Tienda_1!$A1999="","","Tienda 1")</f>
        <v>Tienda 1</v>
      </c>
      <c r="B1999" t="str">
        <f>IF($A1999="","",Tienda_1!B1999)</f>
        <v>Electrodomésticos</v>
      </c>
      <c r="C1999" t="str">
        <f>IF($A1999="","",Tienda_1!G1999)</f>
        <v>Cali</v>
      </c>
      <c r="D1999" t="str">
        <f>IF($A1999="","",Tienda_1!F1999)</f>
        <v>Juliana Costa</v>
      </c>
      <c r="E1999" t="str">
        <f>IF($A1999="","",Tienda_1!I1999)</f>
        <v>Tarjeta de crédito</v>
      </c>
      <c r="F1999">
        <f>IF($A1999="","",VALUE(RIGHT(Tienda_1!E1999,4)))</f>
        <v>2020</v>
      </c>
      <c r="G1999">
        <f>IF($A1999="","",Tienda_1!C1999)</f>
        <v>321500</v>
      </c>
      <c r="H1999">
        <f>IF($A1999="","",Tienda_1!D1999)</f>
        <v>15300</v>
      </c>
      <c r="I1999">
        <f>IF($A1999="","",Tienda_1!H1999)</f>
        <v>4</v>
      </c>
      <c r="J1999">
        <f>IF($A1999="",0,IF(AND(OR('Cuadro-de-mando'!$B$4="(Todas)",'Cuadro-de-mando'!$B$4=$A1999),OR('Cuadro-de-mando'!$E$4="(Todas)",'Cuadro-de-mando'!$E$4=$B1999),OR('Cuadro-de-mando'!$H$4="(Todas)",'Cuadro-de-mando'!$H$4=$C1999),OR('Cuadro-de-mando'!$K$4="(Todas)",'Cuadro-de-mando'!$K$4=$E1999),OR('Cuadro-de-mando'!$N$4="(Todos)",'Cuadro-de-mando'!$N$4=$F1999)),1,0))</f>
        <v>1</v>
      </c>
    </row>
    <row r="2000" spans="1:10" x14ac:dyDescent="0.25">
      <c r="A2000" t="str">
        <f>IF(Tienda_1!$A2000="","","Tienda 1")</f>
        <v>Tienda 1</v>
      </c>
      <c r="B2000" t="str">
        <f>IF($A2000="","",Tienda_1!B2000)</f>
        <v>Muebles</v>
      </c>
      <c r="C2000" t="str">
        <f>IF($A2000="","",Tienda_1!G2000)</f>
        <v>Medellín</v>
      </c>
      <c r="D2000" t="str">
        <f>IF($A2000="","",Tienda_1!F2000)</f>
        <v>Camila Rivera</v>
      </c>
      <c r="E2000" t="str">
        <f>IF($A2000="","",Tienda_1!I2000)</f>
        <v>Cupón</v>
      </c>
      <c r="F2000">
        <f>IF($A2000="","",VALUE(RIGHT(Tienda_1!E2000,4)))</f>
        <v>2021</v>
      </c>
      <c r="G2000">
        <f>IF($A2000="","",Tienda_1!C2000)</f>
        <v>522700</v>
      </c>
      <c r="H2000">
        <f>IF($A2000="","",Tienda_1!D2000)</f>
        <v>31200</v>
      </c>
      <c r="I2000">
        <f>IF($A2000="","",Tienda_1!H2000)</f>
        <v>4</v>
      </c>
      <c r="J2000">
        <f>IF($A2000="",0,IF(AND(OR('Cuadro-de-mando'!$B$4="(Todas)",'Cuadro-de-mando'!$B$4=$A2000),OR('Cuadro-de-mando'!$E$4="(Todas)",'Cuadro-de-mando'!$E$4=$B2000),OR('Cuadro-de-mando'!$H$4="(Todas)",'Cuadro-de-mando'!$H$4=$C2000),OR('Cuadro-de-mando'!$K$4="(Todas)",'Cuadro-de-mando'!$K$4=$E2000),OR('Cuadro-de-mando'!$N$4="(Todos)",'Cuadro-de-mando'!$N$4=$F2000)),1,0))</f>
        <v>1</v>
      </c>
    </row>
    <row r="2001" spans="1:10" x14ac:dyDescent="0.25">
      <c r="A2001" t="str">
        <f>IF(Tienda_1!$A2001="","","Tienda 1")</f>
        <v>Tienda 1</v>
      </c>
      <c r="B2001" t="str">
        <f>IF($A2001="","",Tienda_1!B2001)</f>
        <v>Instrumentos musicales</v>
      </c>
      <c r="C2001" t="str">
        <f>IF($A2001="","",Tienda_1!G2001)</f>
        <v>Bogotá</v>
      </c>
      <c r="D2001" t="str">
        <f>IF($A2001="","",Tienda_1!F2001)</f>
        <v>Izabela de León</v>
      </c>
      <c r="E2001" t="str">
        <f>IF($A2001="","",Tienda_1!I2001)</f>
        <v>Tarjeta de crédito</v>
      </c>
      <c r="F2001">
        <f>IF($A2001="","",VALUE(RIGHT(Tienda_1!E2001,4)))</f>
        <v>2021</v>
      </c>
      <c r="G2001">
        <f>IF($A2001="","",Tienda_1!C2001)</f>
        <v>257600</v>
      </c>
      <c r="H2001">
        <f>IF($A2001="","",Tienda_1!D2001)</f>
        <v>11900</v>
      </c>
      <c r="I2001">
        <f>IF($A2001="","",Tienda_1!H2001)</f>
        <v>5</v>
      </c>
      <c r="J2001">
        <f>IF($A2001="",0,IF(AND(OR('Cuadro-de-mando'!$B$4="(Todas)",'Cuadro-de-mando'!$B$4=$A2001),OR('Cuadro-de-mando'!$E$4="(Todas)",'Cuadro-de-mando'!$E$4=$B2001),OR('Cuadro-de-mando'!$H$4="(Todas)",'Cuadro-de-mando'!$H$4=$C2001),OR('Cuadro-de-mando'!$K$4="(Todas)",'Cuadro-de-mando'!$K$4=$E2001),OR('Cuadro-de-mando'!$N$4="(Todos)",'Cuadro-de-mando'!$N$4=$F2001)),1,0))</f>
        <v>1</v>
      </c>
    </row>
    <row r="2002" spans="1:10" x14ac:dyDescent="0.25">
      <c r="A2002" t="str">
        <f>IF(Tienda_1!$A2002="","","Tienda 1")</f>
        <v>Tienda 1</v>
      </c>
      <c r="B2002" t="str">
        <f>IF($A2002="","",Tienda_1!B2002)</f>
        <v>Libros</v>
      </c>
      <c r="C2002" t="str">
        <f>IF($A2002="","",Tienda_1!G2002)</f>
        <v>Bogotá</v>
      </c>
      <c r="D2002" t="str">
        <f>IF($A2002="","",Tienda_1!F2002)</f>
        <v>Beatriz Morales</v>
      </c>
      <c r="E2002" t="str">
        <f>IF($A2002="","",Tienda_1!I2002)</f>
        <v>Tarjeta de crédito</v>
      </c>
      <c r="F2002">
        <f>IF($A2002="","",VALUE(RIGHT(Tienda_1!E2002,4)))</f>
        <v>2021</v>
      </c>
      <c r="G2002">
        <f>IF($A2002="","",Tienda_1!C2002)</f>
        <v>46300</v>
      </c>
      <c r="H2002">
        <f>IF($A2002="","",Tienda_1!D2002)</f>
        <v>0</v>
      </c>
      <c r="I2002">
        <f>IF($A2002="","",Tienda_1!H2002)</f>
        <v>4</v>
      </c>
      <c r="J2002">
        <f>IF($A2002="",0,IF(AND(OR('Cuadro-de-mando'!$B$4="(Todas)",'Cuadro-de-mando'!$B$4=$A2002),OR('Cuadro-de-mando'!$E$4="(Todas)",'Cuadro-de-mando'!$E$4=$B2002),OR('Cuadro-de-mando'!$H$4="(Todas)",'Cuadro-de-mando'!$H$4=$C2002),OR('Cuadro-de-mando'!$K$4="(Todas)",'Cuadro-de-mando'!$K$4=$E2002),OR('Cuadro-de-mando'!$N$4="(Todos)",'Cuadro-de-mando'!$N$4=$F2002)),1,0))</f>
        <v>1</v>
      </c>
    </row>
    <row r="2003" spans="1:10" x14ac:dyDescent="0.25">
      <c r="A2003" t="str">
        <f>IF(Tienda_1!$A2003="","","Tienda 1")</f>
        <v>Tienda 1</v>
      </c>
      <c r="B2003" t="str">
        <f>IF($A2003="","",Tienda_1!B2003)</f>
        <v>Electrónicos</v>
      </c>
      <c r="C2003" t="str">
        <f>IF($A2003="","",Tienda_1!G2003)</f>
        <v>Riohacha</v>
      </c>
      <c r="D2003" t="str">
        <f>IF($A2003="","",Tienda_1!F2003)</f>
        <v>Juliana Costa</v>
      </c>
      <c r="E2003" t="str">
        <f>IF($A2003="","",Tienda_1!I2003)</f>
        <v>Tarjeta de crédito</v>
      </c>
      <c r="F2003">
        <f>IF($A2003="","",VALUE(RIGHT(Tienda_1!E2003,4)))</f>
        <v>2021</v>
      </c>
      <c r="G2003">
        <f>IF($A2003="","",Tienda_1!C2003)</f>
        <v>260400</v>
      </c>
      <c r="H2003">
        <f>IF($A2003="","",Tienda_1!D2003)</f>
        <v>12100</v>
      </c>
      <c r="I2003">
        <f>IF($A2003="","",Tienda_1!H2003)</f>
        <v>5</v>
      </c>
      <c r="J2003">
        <f>IF($A2003="",0,IF(AND(OR('Cuadro-de-mando'!$B$4="(Todas)",'Cuadro-de-mando'!$B$4=$A2003),OR('Cuadro-de-mando'!$E$4="(Todas)",'Cuadro-de-mando'!$E$4=$B2003),OR('Cuadro-de-mando'!$H$4="(Todas)",'Cuadro-de-mando'!$H$4=$C2003),OR('Cuadro-de-mando'!$K$4="(Todas)",'Cuadro-de-mando'!$K$4=$E2003),OR('Cuadro-de-mando'!$N$4="(Todos)",'Cuadro-de-mando'!$N$4=$F2003)),1,0))</f>
        <v>1</v>
      </c>
    </row>
    <row r="2004" spans="1:10" x14ac:dyDescent="0.25">
      <c r="A2004" t="str">
        <f>IF(Tienda_1!$A2004="","","Tienda 1")</f>
        <v>Tienda 1</v>
      </c>
      <c r="B2004" t="str">
        <f>IF($A2004="","",Tienda_1!B2004)</f>
        <v>Artículos para el hogar</v>
      </c>
      <c r="C2004" t="str">
        <f>IF($A2004="","",Tienda_1!G2004)</f>
        <v>Santa Marta</v>
      </c>
      <c r="D2004" t="str">
        <f>IF($A2004="","",Tienda_1!F2004)</f>
        <v>Mariana Herrera</v>
      </c>
      <c r="E2004" t="str">
        <f>IF($A2004="","",Tienda_1!I2004)</f>
        <v>Tarjeta de crédito</v>
      </c>
      <c r="F2004">
        <f>IF($A2004="","",VALUE(RIGHT(Tienda_1!E2004,4)))</f>
        <v>2020</v>
      </c>
      <c r="G2004">
        <f>IF($A2004="","",Tienda_1!C2004)</f>
        <v>89900</v>
      </c>
      <c r="H2004">
        <f>IF($A2004="","",Tienda_1!D2004)</f>
        <v>5000</v>
      </c>
      <c r="I2004">
        <f>IF($A2004="","",Tienda_1!H2004)</f>
        <v>4</v>
      </c>
      <c r="J2004">
        <f>IF($A2004="",0,IF(AND(OR('Cuadro-de-mando'!$B$4="(Todas)",'Cuadro-de-mando'!$B$4=$A2004),OR('Cuadro-de-mando'!$E$4="(Todas)",'Cuadro-de-mando'!$E$4=$B2004),OR('Cuadro-de-mando'!$H$4="(Todas)",'Cuadro-de-mando'!$H$4=$C2004),OR('Cuadro-de-mando'!$K$4="(Todas)",'Cuadro-de-mando'!$K$4=$E2004),OR('Cuadro-de-mando'!$N$4="(Todos)",'Cuadro-de-mando'!$N$4=$F2004)),1,0))</f>
        <v>1</v>
      </c>
    </row>
    <row r="2005" spans="1:10" x14ac:dyDescent="0.25">
      <c r="A2005" t="str">
        <f>IF(Tienda_1!$A2005="","","Tienda 1")</f>
        <v>Tienda 1</v>
      </c>
      <c r="B2005" t="str">
        <f>IF($A2005="","",Tienda_1!B2005)</f>
        <v>Libros</v>
      </c>
      <c r="C2005" t="str">
        <f>IF($A2005="","",Tienda_1!G2005)</f>
        <v>Medellín</v>
      </c>
      <c r="D2005" t="str">
        <f>IF($A2005="","",Tienda_1!F2005)</f>
        <v>Santiago Silva</v>
      </c>
      <c r="E2005" t="str">
        <f>IF($A2005="","",Tienda_1!I2005)</f>
        <v>Tarjeta de crédito</v>
      </c>
      <c r="F2005">
        <f>IF($A2005="","",VALUE(RIGHT(Tienda_1!E2005,4)))</f>
        <v>2020</v>
      </c>
      <c r="G2005">
        <f>IF($A2005="","",Tienda_1!C2005)</f>
        <v>61400</v>
      </c>
      <c r="H2005">
        <f>IF($A2005="","",Tienda_1!D2005)</f>
        <v>3700</v>
      </c>
      <c r="I2005">
        <f>IF($A2005="","",Tienda_1!H2005)</f>
        <v>5</v>
      </c>
      <c r="J2005">
        <f>IF($A2005="",0,IF(AND(OR('Cuadro-de-mando'!$B$4="(Todas)",'Cuadro-de-mando'!$B$4=$A2005),OR('Cuadro-de-mando'!$E$4="(Todas)",'Cuadro-de-mando'!$E$4=$B2005),OR('Cuadro-de-mando'!$H$4="(Todas)",'Cuadro-de-mando'!$H$4=$C2005),OR('Cuadro-de-mando'!$K$4="(Todas)",'Cuadro-de-mando'!$K$4=$E2005),OR('Cuadro-de-mando'!$N$4="(Todos)",'Cuadro-de-mando'!$N$4=$F2005)),1,0))</f>
        <v>1</v>
      </c>
    </row>
    <row r="2006" spans="1:10" x14ac:dyDescent="0.25">
      <c r="A2006" t="str">
        <f>IF(Tienda_1!$A2006="","","Tienda 1")</f>
        <v>Tienda 1</v>
      </c>
      <c r="B2006" t="str">
        <f>IF($A2006="","",Tienda_1!B2006)</f>
        <v>Electrodomésticos</v>
      </c>
      <c r="C2006" t="str">
        <f>IF($A2006="","",Tienda_1!G2006)</f>
        <v>Bogotá</v>
      </c>
      <c r="D2006" t="str">
        <f>IF($A2006="","",Tienda_1!F2006)</f>
        <v>Rafael Acosta</v>
      </c>
      <c r="E2006" t="str">
        <f>IF($A2006="","",Tienda_1!I2006)</f>
        <v>Tarjeta de crédito</v>
      </c>
      <c r="F2006">
        <f>IF($A2006="","",VALUE(RIGHT(Tienda_1!E2006,4)))</f>
        <v>2021</v>
      </c>
      <c r="G2006">
        <f>IF($A2006="","",Tienda_1!C2006)</f>
        <v>1333300</v>
      </c>
      <c r="H2006">
        <f>IF($A2006="","",Tienda_1!D2006)</f>
        <v>69200</v>
      </c>
      <c r="I2006">
        <f>IF($A2006="","",Tienda_1!H2006)</f>
        <v>3</v>
      </c>
      <c r="J2006">
        <f>IF($A2006="",0,IF(AND(OR('Cuadro-de-mando'!$B$4="(Todas)",'Cuadro-de-mando'!$B$4=$A2006),OR('Cuadro-de-mando'!$E$4="(Todas)",'Cuadro-de-mando'!$E$4=$B2006),OR('Cuadro-de-mando'!$H$4="(Todas)",'Cuadro-de-mando'!$H$4=$C2006),OR('Cuadro-de-mando'!$K$4="(Todas)",'Cuadro-de-mando'!$K$4=$E2006),OR('Cuadro-de-mando'!$N$4="(Todos)",'Cuadro-de-mando'!$N$4=$F2006)),1,0))</f>
        <v>1</v>
      </c>
    </row>
    <row r="2007" spans="1:10" x14ac:dyDescent="0.25">
      <c r="A2007" t="str">
        <f>IF(Tienda_1!$A2007="","","Tienda 1")</f>
        <v>Tienda 1</v>
      </c>
      <c r="B2007" t="str">
        <f>IF($A2007="","",Tienda_1!B2007)</f>
        <v>Deportes y diversión</v>
      </c>
      <c r="C2007" t="str">
        <f>IF($A2007="","",Tienda_1!G2007)</f>
        <v>Cali</v>
      </c>
      <c r="D2007" t="str">
        <f>IF($A2007="","",Tienda_1!F2007)</f>
        <v>Ángel Rodriguez</v>
      </c>
      <c r="E2007" t="str">
        <f>IF($A2007="","",Tienda_1!I2007)</f>
        <v>Tarjeta de crédito</v>
      </c>
      <c r="F2007">
        <f>IF($A2007="","",VALUE(RIGHT(Tienda_1!E2007,4)))</f>
        <v>2022</v>
      </c>
      <c r="G2007">
        <f>IF($A2007="","",Tienda_1!C2007)</f>
        <v>54200</v>
      </c>
      <c r="H2007">
        <f>IF($A2007="","",Tienda_1!D2007)</f>
        <v>3300</v>
      </c>
      <c r="I2007">
        <f>IF($A2007="","",Tienda_1!H2007)</f>
        <v>5</v>
      </c>
      <c r="J2007">
        <f>IF($A2007="",0,IF(AND(OR('Cuadro-de-mando'!$B$4="(Todas)",'Cuadro-de-mando'!$B$4=$A2007),OR('Cuadro-de-mando'!$E$4="(Todas)",'Cuadro-de-mando'!$E$4=$B2007),OR('Cuadro-de-mando'!$H$4="(Todas)",'Cuadro-de-mando'!$H$4=$C2007),OR('Cuadro-de-mando'!$K$4="(Todas)",'Cuadro-de-mando'!$K$4=$E2007),OR('Cuadro-de-mando'!$N$4="(Todos)",'Cuadro-de-mando'!$N$4=$F2007)),1,0))</f>
        <v>1</v>
      </c>
    </row>
    <row r="2008" spans="1:10" x14ac:dyDescent="0.25">
      <c r="A2008" t="str">
        <f>IF(Tienda_1!$A2008="","","Tienda 1")</f>
        <v>Tienda 1</v>
      </c>
      <c r="B2008" t="str">
        <f>IF($A2008="","",Tienda_1!B2008)</f>
        <v>Muebles</v>
      </c>
      <c r="C2008" t="str">
        <f>IF($A2008="","",Tienda_1!G2008)</f>
        <v>Medellín</v>
      </c>
      <c r="D2008" t="str">
        <f>IF($A2008="","",Tienda_1!F2008)</f>
        <v>Izabela de León</v>
      </c>
      <c r="E2008" t="str">
        <f>IF($A2008="","",Tienda_1!I2008)</f>
        <v>Cupón</v>
      </c>
      <c r="F2008">
        <f>IF($A2008="","",VALUE(RIGHT(Tienda_1!E2008,4)))</f>
        <v>2023</v>
      </c>
      <c r="G2008">
        <f>IF($A2008="","",Tienda_1!C2008)</f>
        <v>276100</v>
      </c>
      <c r="H2008">
        <f>IF($A2008="","",Tienda_1!D2008)</f>
        <v>12900</v>
      </c>
      <c r="I2008">
        <f>IF($A2008="","",Tienda_1!H2008)</f>
        <v>1</v>
      </c>
      <c r="J2008">
        <f>IF($A2008="",0,IF(AND(OR('Cuadro-de-mando'!$B$4="(Todas)",'Cuadro-de-mando'!$B$4=$A2008),OR('Cuadro-de-mando'!$E$4="(Todas)",'Cuadro-de-mando'!$E$4=$B2008),OR('Cuadro-de-mando'!$H$4="(Todas)",'Cuadro-de-mando'!$H$4=$C2008),OR('Cuadro-de-mando'!$K$4="(Todas)",'Cuadro-de-mando'!$K$4=$E2008),OR('Cuadro-de-mando'!$N$4="(Todos)",'Cuadro-de-mando'!$N$4=$F2008)),1,0))</f>
        <v>1</v>
      </c>
    </row>
    <row r="2009" spans="1:10" x14ac:dyDescent="0.25">
      <c r="A2009" t="str">
        <f>IF(Tienda_1!$A2009="","","Tienda 1")</f>
        <v>Tienda 1</v>
      </c>
      <c r="B2009" t="str">
        <f>IF($A2009="","",Tienda_1!B2009)</f>
        <v>Electrónicos</v>
      </c>
      <c r="C2009" t="str">
        <f>IF($A2009="","",Tienda_1!G2009)</f>
        <v>Medellín</v>
      </c>
      <c r="D2009" t="str">
        <f>IF($A2009="","",Tienda_1!F2009)</f>
        <v>Pedro Gomez</v>
      </c>
      <c r="E2009" t="str">
        <f>IF($A2009="","",Tienda_1!I2009)</f>
        <v>Tarjeta de crédito</v>
      </c>
      <c r="F2009">
        <f>IF($A2009="","",VALUE(RIGHT(Tienda_1!E2009,4)))</f>
        <v>2023</v>
      </c>
      <c r="G2009">
        <f>IF($A2009="","",Tienda_1!C2009)</f>
        <v>1604500</v>
      </c>
      <c r="H2009">
        <f>IF($A2009="","",Tienda_1!D2009)</f>
        <v>86100</v>
      </c>
      <c r="I2009">
        <f>IF($A2009="","",Tienda_1!H2009)</f>
        <v>5</v>
      </c>
      <c r="J2009">
        <f>IF($A2009="",0,IF(AND(OR('Cuadro-de-mando'!$B$4="(Todas)",'Cuadro-de-mando'!$B$4=$A2009),OR('Cuadro-de-mando'!$E$4="(Todas)",'Cuadro-de-mando'!$E$4=$B2009),OR('Cuadro-de-mando'!$H$4="(Todas)",'Cuadro-de-mando'!$H$4=$C2009),OR('Cuadro-de-mando'!$K$4="(Todas)",'Cuadro-de-mando'!$K$4=$E2009),OR('Cuadro-de-mando'!$N$4="(Todos)",'Cuadro-de-mando'!$N$4=$F2009)),1,0))</f>
        <v>1</v>
      </c>
    </row>
    <row r="2010" spans="1:10" x14ac:dyDescent="0.25">
      <c r="A2010" t="str">
        <f>IF(Tienda_1!$A2010="","","Tienda 1")</f>
        <v>Tienda 1</v>
      </c>
      <c r="B2010" t="str">
        <f>IF($A2010="","",Tienda_1!B2010)</f>
        <v>Electrónicos</v>
      </c>
      <c r="C2010" t="str">
        <f>IF($A2010="","",Tienda_1!G2010)</f>
        <v>Bucaramanga</v>
      </c>
      <c r="D2010" t="str">
        <f>IF($A2010="","",Tienda_1!F2010)</f>
        <v>Juan Fernandez</v>
      </c>
      <c r="E2010" t="str">
        <f>IF($A2010="","",Tienda_1!I2010)</f>
        <v>Tarjeta de crédito</v>
      </c>
      <c r="F2010">
        <f>IF($A2010="","",VALUE(RIGHT(Tienda_1!E2010,4)))</f>
        <v>2022</v>
      </c>
      <c r="G2010">
        <f>IF($A2010="","",Tienda_1!C2010)</f>
        <v>1911100</v>
      </c>
      <c r="H2010">
        <f>IF($A2010="","",Tienda_1!D2010)</f>
        <v>100000</v>
      </c>
      <c r="I2010">
        <f>IF($A2010="","",Tienda_1!H2010)</f>
        <v>5</v>
      </c>
      <c r="J2010">
        <f>IF($A2010="",0,IF(AND(OR('Cuadro-de-mando'!$B$4="(Todas)",'Cuadro-de-mando'!$B$4=$A2010),OR('Cuadro-de-mando'!$E$4="(Todas)",'Cuadro-de-mando'!$E$4=$B2010),OR('Cuadro-de-mando'!$H$4="(Todas)",'Cuadro-de-mando'!$H$4=$C2010),OR('Cuadro-de-mando'!$K$4="(Todas)",'Cuadro-de-mando'!$K$4=$E2010),OR('Cuadro-de-mando'!$N$4="(Todos)",'Cuadro-de-mando'!$N$4=$F2010)),1,0))</f>
        <v>1</v>
      </c>
    </row>
    <row r="2011" spans="1:10" x14ac:dyDescent="0.25">
      <c r="A2011" t="str">
        <f>IF(Tienda_1!$A2011="","","Tienda 1")</f>
        <v>Tienda 1</v>
      </c>
      <c r="B2011" t="str">
        <f>IF($A2011="","",Tienda_1!B2011)</f>
        <v>Artículos para el hogar</v>
      </c>
      <c r="C2011" t="str">
        <f>IF($A2011="","",Tienda_1!G2011)</f>
        <v>Bogotá</v>
      </c>
      <c r="D2011" t="str">
        <f>IF($A2011="","",Tienda_1!F2011)</f>
        <v>Blanca Ramirez</v>
      </c>
      <c r="E2011" t="str">
        <f>IF($A2011="","",Tienda_1!I2011)</f>
        <v>Tarjeta de crédito</v>
      </c>
      <c r="F2011">
        <f>IF($A2011="","",VALUE(RIGHT(Tienda_1!E2011,4)))</f>
        <v>2020</v>
      </c>
      <c r="G2011">
        <f>IF($A2011="","",Tienda_1!C2011)</f>
        <v>39200</v>
      </c>
      <c r="H2011">
        <f>IF($A2011="","",Tienda_1!D2011)</f>
        <v>2500</v>
      </c>
      <c r="I2011">
        <f>IF($A2011="","",Tienda_1!H2011)</f>
        <v>5</v>
      </c>
      <c r="J2011">
        <f>IF($A2011="",0,IF(AND(OR('Cuadro-de-mando'!$B$4="(Todas)",'Cuadro-de-mando'!$B$4=$A2011),OR('Cuadro-de-mando'!$E$4="(Todas)",'Cuadro-de-mando'!$E$4=$B2011),OR('Cuadro-de-mando'!$H$4="(Todas)",'Cuadro-de-mando'!$H$4=$C2011),OR('Cuadro-de-mando'!$K$4="(Todas)",'Cuadro-de-mando'!$K$4=$E2011),OR('Cuadro-de-mando'!$N$4="(Todos)",'Cuadro-de-mando'!$N$4=$F2011)),1,0))</f>
        <v>1</v>
      </c>
    </row>
    <row r="2012" spans="1:10" x14ac:dyDescent="0.25">
      <c r="A2012" t="str">
        <f>IF(Tienda_1!$A2012="","","Tienda 1")</f>
        <v>Tienda 1</v>
      </c>
      <c r="B2012" t="str">
        <f>IF($A2012="","",Tienda_1!B2012)</f>
        <v>Electrodomésticos</v>
      </c>
      <c r="C2012" t="str">
        <f>IF($A2012="","",Tienda_1!G2012)</f>
        <v>Cali</v>
      </c>
      <c r="D2012" t="str">
        <f>IF($A2012="","",Tienda_1!F2012)</f>
        <v>Pedro Gomez</v>
      </c>
      <c r="E2012" t="str">
        <f>IF($A2012="","",Tienda_1!I2012)</f>
        <v>Tarjeta de crédito</v>
      </c>
      <c r="F2012">
        <f>IF($A2012="","",VALUE(RIGHT(Tienda_1!E2012,4)))</f>
        <v>2022</v>
      </c>
      <c r="G2012">
        <f>IF($A2012="","",Tienda_1!C2012)</f>
        <v>1252200</v>
      </c>
      <c r="H2012">
        <f>IF($A2012="","",Tienda_1!D2012)</f>
        <v>64900</v>
      </c>
      <c r="I2012">
        <f>IF($A2012="","",Tienda_1!H2012)</f>
        <v>5</v>
      </c>
      <c r="J2012">
        <f>IF($A2012="",0,IF(AND(OR('Cuadro-de-mando'!$B$4="(Todas)",'Cuadro-de-mando'!$B$4=$A2012),OR('Cuadro-de-mando'!$E$4="(Todas)",'Cuadro-de-mando'!$E$4=$B2012),OR('Cuadro-de-mando'!$H$4="(Todas)",'Cuadro-de-mando'!$H$4=$C2012),OR('Cuadro-de-mando'!$K$4="(Todas)",'Cuadro-de-mando'!$K$4=$E2012),OR('Cuadro-de-mando'!$N$4="(Todos)",'Cuadro-de-mando'!$N$4=$F2012)),1,0))</f>
        <v>1</v>
      </c>
    </row>
    <row r="2013" spans="1:10" x14ac:dyDescent="0.25">
      <c r="A2013" t="str">
        <f>IF(Tienda_1!$A2013="","","Tienda 1")</f>
        <v>Tienda 1</v>
      </c>
      <c r="B2013" t="str">
        <f>IF($A2013="","",Tienda_1!B2013)</f>
        <v>Electrónicos</v>
      </c>
      <c r="C2013" t="str">
        <f>IF($A2013="","",Tienda_1!G2013)</f>
        <v>Cali</v>
      </c>
      <c r="D2013" t="str">
        <f>IF($A2013="","",Tienda_1!F2013)</f>
        <v>Juliana Costa</v>
      </c>
      <c r="E2013" t="str">
        <f>IF($A2013="","",Tienda_1!I2013)</f>
        <v>Tarjeta de crédito</v>
      </c>
      <c r="F2013">
        <f>IF($A2013="","",VALUE(RIGHT(Tienda_1!E2013,4)))</f>
        <v>2020</v>
      </c>
      <c r="G2013">
        <f>IF($A2013="","",Tienda_1!C2013)</f>
        <v>1594300</v>
      </c>
      <c r="H2013">
        <f>IF($A2013="","",Tienda_1!D2013)</f>
        <v>92100</v>
      </c>
      <c r="I2013">
        <f>IF($A2013="","",Tienda_1!H2013)</f>
        <v>5</v>
      </c>
      <c r="J2013">
        <f>IF($A2013="",0,IF(AND(OR('Cuadro-de-mando'!$B$4="(Todas)",'Cuadro-de-mando'!$B$4=$A2013),OR('Cuadro-de-mando'!$E$4="(Todas)",'Cuadro-de-mando'!$E$4=$B2013),OR('Cuadro-de-mando'!$H$4="(Todas)",'Cuadro-de-mando'!$H$4=$C2013),OR('Cuadro-de-mando'!$K$4="(Todas)",'Cuadro-de-mando'!$K$4=$E2013),OR('Cuadro-de-mando'!$N$4="(Todos)",'Cuadro-de-mando'!$N$4=$F2013)),1,0))</f>
        <v>1</v>
      </c>
    </row>
    <row r="2014" spans="1:10" x14ac:dyDescent="0.25">
      <c r="A2014" t="str">
        <f>IF(Tienda_1!$A2014="","","Tienda 1")</f>
        <v>Tienda 1</v>
      </c>
      <c r="B2014" t="str">
        <f>IF($A2014="","",Tienda_1!B2014)</f>
        <v>Electrodomésticos</v>
      </c>
      <c r="C2014" t="str">
        <f>IF($A2014="","",Tienda_1!G2014)</f>
        <v>Medellín</v>
      </c>
      <c r="D2014" t="str">
        <f>IF($A2014="","",Tienda_1!F2014)</f>
        <v>Lucas Olivera</v>
      </c>
      <c r="E2014" t="str">
        <f>IF($A2014="","",Tienda_1!I2014)</f>
        <v>Nequi</v>
      </c>
      <c r="F2014">
        <f>IF($A2014="","",VALUE(RIGHT(Tienda_1!E2014,4)))</f>
        <v>2022</v>
      </c>
      <c r="G2014">
        <f>IF($A2014="","",Tienda_1!C2014)</f>
        <v>561700</v>
      </c>
      <c r="H2014">
        <f>IF($A2014="","",Tienda_1!D2014)</f>
        <v>28100</v>
      </c>
      <c r="I2014">
        <f>IF($A2014="","",Tienda_1!H2014)</f>
        <v>4</v>
      </c>
      <c r="J2014">
        <f>IF($A2014="",0,IF(AND(OR('Cuadro-de-mando'!$B$4="(Todas)",'Cuadro-de-mando'!$B$4=$A2014),OR('Cuadro-de-mando'!$E$4="(Todas)",'Cuadro-de-mando'!$E$4=$B2014),OR('Cuadro-de-mando'!$H$4="(Todas)",'Cuadro-de-mando'!$H$4=$C2014),OR('Cuadro-de-mando'!$K$4="(Todas)",'Cuadro-de-mando'!$K$4=$E2014),OR('Cuadro-de-mando'!$N$4="(Todos)",'Cuadro-de-mando'!$N$4=$F2014)),1,0))</f>
        <v>1</v>
      </c>
    </row>
    <row r="2015" spans="1:10" x14ac:dyDescent="0.25">
      <c r="A2015" t="str">
        <f>IF(Tienda_1!$A2015="","","Tienda 1")</f>
        <v>Tienda 1</v>
      </c>
      <c r="B2015" t="str">
        <f>IF($A2015="","",Tienda_1!B2015)</f>
        <v>Muebles</v>
      </c>
      <c r="C2015" t="str">
        <f>IF($A2015="","",Tienda_1!G2015)</f>
        <v>Medellín</v>
      </c>
      <c r="D2015" t="str">
        <f>IF($A2015="","",Tienda_1!F2015)</f>
        <v>Felipe Santos</v>
      </c>
      <c r="E2015" t="str">
        <f>IF($A2015="","",Tienda_1!I2015)</f>
        <v>Nequi</v>
      </c>
      <c r="F2015">
        <f>IF($A2015="","",VALUE(RIGHT(Tienda_1!E2015,4)))</f>
        <v>2022</v>
      </c>
      <c r="G2015">
        <f>IF($A2015="","",Tienda_1!C2015)</f>
        <v>523000</v>
      </c>
      <c r="H2015">
        <f>IF($A2015="","",Tienda_1!D2015)</f>
        <v>28100</v>
      </c>
      <c r="I2015">
        <f>IF($A2015="","",Tienda_1!H2015)</f>
        <v>4</v>
      </c>
      <c r="J2015">
        <f>IF($A2015="",0,IF(AND(OR('Cuadro-de-mando'!$B$4="(Todas)",'Cuadro-de-mando'!$B$4=$A2015),OR('Cuadro-de-mando'!$E$4="(Todas)",'Cuadro-de-mando'!$E$4=$B2015),OR('Cuadro-de-mando'!$H$4="(Todas)",'Cuadro-de-mando'!$H$4=$C2015),OR('Cuadro-de-mando'!$K$4="(Todas)",'Cuadro-de-mando'!$K$4=$E2015),OR('Cuadro-de-mando'!$N$4="(Todos)",'Cuadro-de-mando'!$N$4=$F2015)),1,0))</f>
        <v>1</v>
      </c>
    </row>
    <row r="2016" spans="1:10" x14ac:dyDescent="0.25">
      <c r="A2016" t="str">
        <f>IF(Tienda_1!$A2016="","","Tienda 1")</f>
        <v>Tienda 1</v>
      </c>
      <c r="B2016" t="str">
        <f>IF($A2016="","",Tienda_1!B2016)</f>
        <v>Muebles</v>
      </c>
      <c r="C2016" t="str">
        <f>IF($A2016="","",Tienda_1!G2016)</f>
        <v>Bogotá</v>
      </c>
      <c r="D2016" t="str">
        <f>IF($A2016="","",Tienda_1!F2016)</f>
        <v>Felipe Santos</v>
      </c>
      <c r="E2016" t="str">
        <f>IF($A2016="","",Tienda_1!I2016)</f>
        <v>Nequi</v>
      </c>
      <c r="F2016">
        <f>IF($A2016="","",VALUE(RIGHT(Tienda_1!E2016,4)))</f>
        <v>2023</v>
      </c>
      <c r="G2016">
        <f>IF($A2016="","",Tienda_1!C2016)</f>
        <v>278300</v>
      </c>
      <c r="H2016">
        <f>IF($A2016="","",Tienda_1!D2016)</f>
        <v>15500</v>
      </c>
      <c r="I2016">
        <f>IF($A2016="","",Tienda_1!H2016)</f>
        <v>3</v>
      </c>
      <c r="J2016">
        <f>IF($A2016="",0,IF(AND(OR('Cuadro-de-mando'!$B$4="(Todas)",'Cuadro-de-mando'!$B$4=$A2016),OR('Cuadro-de-mando'!$E$4="(Todas)",'Cuadro-de-mando'!$E$4=$B2016),OR('Cuadro-de-mando'!$H$4="(Todas)",'Cuadro-de-mando'!$H$4=$C2016),OR('Cuadro-de-mando'!$K$4="(Todas)",'Cuadro-de-mando'!$K$4=$E2016),OR('Cuadro-de-mando'!$N$4="(Todos)",'Cuadro-de-mando'!$N$4=$F2016)),1,0))</f>
        <v>1</v>
      </c>
    </row>
    <row r="2017" spans="1:10" x14ac:dyDescent="0.25">
      <c r="A2017" t="str">
        <f>IF(Tienda_1!$A2017="","","Tienda 1")</f>
        <v>Tienda 1</v>
      </c>
      <c r="B2017" t="str">
        <f>IF($A2017="","",Tienda_1!B2017)</f>
        <v>Libros</v>
      </c>
      <c r="C2017" t="str">
        <f>IF($A2017="","",Tienda_1!G2017)</f>
        <v>Armenia</v>
      </c>
      <c r="D2017" t="str">
        <f>IF($A2017="","",Tienda_1!F2017)</f>
        <v>Maria Alfonso</v>
      </c>
      <c r="E2017" t="str">
        <f>IF($A2017="","",Tienda_1!I2017)</f>
        <v>Tarjeta de crédito</v>
      </c>
      <c r="F2017">
        <f>IF($A2017="","",VALUE(RIGHT(Tienda_1!E2017,4)))</f>
        <v>2022</v>
      </c>
      <c r="G2017">
        <f>IF($A2017="","",Tienda_1!C2017)</f>
        <v>55900</v>
      </c>
      <c r="H2017">
        <f>IF($A2017="","",Tienda_1!D2017)</f>
        <v>1200</v>
      </c>
      <c r="I2017">
        <f>IF($A2017="","",Tienda_1!H2017)</f>
        <v>3</v>
      </c>
      <c r="J2017">
        <f>IF($A2017="",0,IF(AND(OR('Cuadro-de-mando'!$B$4="(Todas)",'Cuadro-de-mando'!$B$4=$A2017),OR('Cuadro-de-mando'!$E$4="(Todas)",'Cuadro-de-mando'!$E$4=$B2017),OR('Cuadro-de-mando'!$H$4="(Todas)",'Cuadro-de-mando'!$H$4=$C2017),OR('Cuadro-de-mando'!$K$4="(Todas)",'Cuadro-de-mando'!$K$4=$E2017),OR('Cuadro-de-mando'!$N$4="(Todos)",'Cuadro-de-mando'!$N$4=$F2017)),1,0))</f>
        <v>1</v>
      </c>
    </row>
    <row r="2018" spans="1:10" x14ac:dyDescent="0.25">
      <c r="A2018" t="str">
        <f>IF(Tienda_1!$A2018="","","Tienda 1")</f>
        <v>Tienda 1</v>
      </c>
      <c r="B2018" t="str">
        <f>IF($A2018="","",Tienda_1!B2018)</f>
        <v>Deportes y diversión</v>
      </c>
      <c r="C2018" t="str">
        <f>IF($A2018="","",Tienda_1!G2018)</f>
        <v>Pereira</v>
      </c>
      <c r="D2018" t="str">
        <f>IF($A2018="","",Tienda_1!F2018)</f>
        <v>Santiago Silva</v>
      </c>
      <c r="E2018" t="str">
        <f>IF($A2018="","",Tienda_1!I2018)</f>
        <v>Nequi</v>
      </c>
      <c r="F2018">
        <f>IF($A2018="","",VALUE(RIGHT(Tienda_1!E2018,4)))</f>
        <v>2022</v>
      </c>
      <c r="G2018">
        <f>IF($A2018="","",Tienda_1!C2018)</f>
        <v>55400</v>
      </c>
      <c r="H2018">
        <f>IF($A2018="","",Tienda_1!D2018)</f>
        <v>6300</v>
      </c>
      <c r="I2018">
        <f>IF($A2018="","",Tienda_1!H2018)</f>
        <v>1</v>
      </c>
      <c r="J2018">
        <f>IF($A2018="",0,IF(AND(OR('Cuadro-de-mando'!$B$4="(Todas)",'Cuadro-de-mando'!$B$4=$A2018),OR('Cuadro-de-mando'!$E$4="(Todas)",'Cuadro-de-mando'!$E$4=$B2018),OR('Cuadro-de-mando'!$H$4="(Todas)",'Cuadro-de-mando'!$H$4=$C2018),OR('Cuadro-de-mando'!$K$4="(Todas)",'Cuadro-de-mando'!$K$4=$E2018),OR('Cuadro-de-mando'!$N$4="(Todos)",'Cuadro-de-mando'!$N$4=$F2018)),1,0))</f>
        <v>1</v>
      </c>
    </row>
    <row r="2019" spans="1:10" x14ac:dyDescent="0.25">
      <c r="A2019" t="str">
        <f>IF(Tienda_1!$A2019="","","Tienda 1")</f>
        <v>Tienda 1</v>
      </c>
      <c r="B2019" t="str">
        <f>IF($A2019="","",Tienda_1!B2019)</f>
        <v>Electrónicos</v>
      </c>
      <c r="C2019" t="str">
        <f>IF($A2019="","",Tienda_1!G2019)</f>
        <v>Cali</v>
      </c>
      <c r="D2019" t="str">
        <f>IF($A2019="","",Tienda_1!F2019)</f>
        <v>Izabela de León</v>
      </c>
      <c r="E2019" t="str">
        <f>IF($A2019="","",Tienda_1!I2019)</f>
        <v>Tarjeta de crédito</v>
      </c>
      <c r="F2019">
        <f>IF($A2019="","",VALUE(RIGHT(Tienda_1!E2019,4)))</f>
        <v>2020</v>
      </c>
      <c r="G2019">
        <f>IF($A2019="","",Tienda_1!C2019)</f>
        <v>1896500</v>
      </c>
      <c r="H2019">
        <f>IF($A2019="","",Tienda_1!D2019)</f>
        <v>99200</v>
      </c>
      <c r="I2019">
        <f>IF($A2019="","",Tienda_1!H2019)</f>
        <v>3</v>
      </c>
      <c r="J2019">
        <f>IF($A2019="",0,IF(AND(OR('Cuadro-de-mando'!$B$4="(Todas)",'Cuadro-de-mando'!$B$4=$A2019),OR('Cuadro-de-mando'!$E$4="(Todas)",'Cuadro-de-mando'!$E$4=$B2019),OR('Cuadro-de-mando'!$H$4="(Todas)",'Cuadro-de-mando'!$H$4=$C2019),OR('Cuadro-de-mando'!$K$4="(Todas)",'Cuadro-de-mando'!$K$4=$E2019),OR('Cuadro-de-mando'!$N$4="(Todos)",'Cuadro-de-mando'!$N$4=$F2019)),1,0))</f>
        <v>1</v>
      </c>
    </row>
    <row r="2020" spans="1:10" x14ac:dyDescent="0.25">
      <c r="A2020" t="str">
        <f>IF(Tienda_1!$A2020="","","Tienda 1")</f>
        <v>Tienda 1</v>
      </c>
      <c r="B2020" t="str">
        <f>IF($A2020="","",Tienda_1!B2020)</f>
        <v>Muebles</v>
      </c>
      <c r="C2020" t="str">
        <f>IF($A2020="","",Tienda_1!G2020)</f>
        <v>Bogotá</v>
      </c>
      <c r="D2020" t="str">
        <f>IF($A2020="","",Tienda_1!F2020)</f>
        <v>Mariana Herrera</v>
      </c>
      <c r="E2020" t="str">
        <f>IF($A2020="","",Tienda_1!I2020)</f>
        <v>Nequi</v>
      </c>
      <c r="F2020">
        <f>IF($A2020="","",VALUE(RIGHT(Tienda_1!E2020,4)))</f>
        <v>2021</v>
      </c>
      <c r="G2020">
        <f>IF($A2020="","",Tienda_1!C2020)</f>
        <v>336400</v>
      </c>
      <c r="H2020">
        <f>IF($A2020="","",Tienda_1!D2020)</f>
        <v>18300</v>
      </c>
      <c r="I2020">
        <f>IF($A2020="","",Tienda_1!H2020)</f>
        <v>5</v>
      </c>
      <c r="J2020">
        <f>IF($A2020="",0,IF(AND(OR('Cuadro-de-mando'!$B$4="(Todas)",'Cuadro-de-mando'!$B$4=$A2020),OR('Cuadro-de-mando'!$E$4="(Todas)",'Cuadro-de-mando'!$E$4=$B2020),OR('Cuadro-de-mando'!$H$4="(Todas)",'Cuadro-de-mando'!$H$4=$C2020),OR('Cuadro-de-mando'!$K$4="(Todas)",'Cuadro-de-mando'!$K$4=$E2020),OR('Cuadro-de-mando'!$N$4="(Todos)",'Cuadro-de-mando'!$N$4=$F2020)),1,0))</f>
        <v>1</v>
      </c>
    </row>
    <row r="2021" spans="1:10" x14ac:dyDescent="0.25">
      <c r="A2021" t="str">
        <f>IF(Tienda_1!$A2021="","","Tienda 1")</f>
        <v>Tienda 1</v>
      </c>
      <c r="B2021" t="str">
        <f>IF($A2021="","",Tienda_1!B2021)</f>
        <v>Instrumentos musicales</v>
      </c>
      <c r="C2021" t="str">
        <f>IF($A2021="","",Tienda_1!G2021)</f>
        <v>Bogotá</v>
      </c>
      <c r="D2021" t="str">
        <f>IF($A2021="","",Tienda_1!F2021)</f>
        <v>Rafael Acosta</v>
      </c>
      <c r="E2021" t="str">
        <f>IF($A2021="","",Tienda_1!I2021)</f>
        <v>Nequi</v>
      </c>
      <c r="F2021">
        <f>IF($A2021="","",VALUE(RIGHT(Tienda_1!E2021,4)))</f>
        <v>2023</v>
      </c>
      <c r="G2021">
        <f>IF($A2021="","",Tienda_1!C2021)</f>
        <v>693000</v>
      </c>
      <c r="H2021">
        <f>IF($A2021="","",Tienda_1!D2021)</f>
        <v>37400</v>
      </c>
      <c r="I2021">
        <f>IF($A2021="","",Tienda_1!H2021)</f>
        <v>1</v>
      </c>
      <c r="J2021">
        <f>IF($A2021="",0,IF(AND(OR('Cuadro-de-mando'!$B$4="(Todas)",'Cuadro-de-mando'!$B$4=$A2021),OR('Cuadro-de-mando'!$E$4="(Todas)",'Cuadro-de-mando'!$E$4=$B2021),OR('Cuadro-de-mando'!$H$4="(Todas)",'Cuadro-de-mando'!$H$4=$C2021),OR('Cuadro-de-mando'!$K$4="(Todas)",'Cuadro-de-mando'!$K$4=$E2021),OR('Cuadro-de-mando'!$N$4="(Todos)",'Cuadro-de-mando'!$N$4=$F2021)),1,0))</f>
        <v>1</v>
      </c>
    </row>
    <row r="2022" spans="1:10" x14ac:dyDescent="0.25">
      <c r="A2022" t="str">
        <f>IF(Tienda_1!$A2022="","","Tienda 1")</f>
        <v>Tienda 1</v>
      </c>
      <c r="B2022" t="str">
        <f>IF($A2022="","",Tienda_1!B2022)</f>
        <v>Electrónicos</v>
      </c>
      <c r="C2022" t="str">
        <f>IF($A2022="","",Tienda_1!G2022)</f>
        <v>Bogotá</v>
      </c>
      <c r="D2022" t="str">
        <f>IF($A2022="","",Tienda_1!F2022)</f>
        <v>Ángel Rodriguez</v>
      </c>
      <c r="E2022" t="str">
        <f>IF($A2022="","",Tienda_1!I2022)</f>
        <v>Tarjeta de crédito</v>
      </c>
      <c r="F2022">
        <f>IF($A2022="","",VALUE(RIGHT(Tienda_1!E2022,4)))</f>
        <v>2021</v>
      </c>
      <c r="G2022">
        <f>IF($A2022="","",Tienda_1!C2022)</f>
        <v>1625300</v>
      </c>
      <c r="H2022">
        <f>IF($A2022="","",Tienda_1!D2022)</f>
        <v>84700</v>
      </c>
      <c r="I2022">
        <f>IF($A2022="","",Tienda_1!H2022)</f>
        <v>3</v>
      </c>
      <c r="J2022">
        <f>IF($A2022="",0,IF(AND(OR('Cuadro-de-mando'!$B$4="(Todas)",'Cuadro-de-mando'!$B$4=$A2022),OR('Cuadro-de-mando'!$E$4="(Todas)",'Cuadro-de-mando'!$E$4=$B2022),OR('Cuadro-de-mando'!$H$4="(Todas)",'Cuadro-de-mando'!$H$4=$C2022),OR('Cuadro-de-mando'!$K$4="(Todas)",'Cuadro-de-mando'!$K$4=$E2022),OR('Cuadro-de-mando'!$N$4="(Todos)",'Cuadro-de-mando'!$N$4=$F2022)),1,0))</f>
        <v>1</v>
      </c>
    </row>
    <row r="2023" spans="1:10" x14ac:dyDescent="0.25">
      <c r="A2023" t="str">
        <f>IF(Tienda_1!$A2023="","","Tienda 1")</f>
        <v>Tienda 1</v>
      </c>
      <c r="B2023" t="str">
        <f>IF($A2023="","",Tienda_1!B2023)</f>
        <v>Electrónicos</v>
      </c>
      <c r="C2023" t="str">
        <f>IF($A2023="","",Tienda_1!G2023)</f>
        <v>Bogotá</v>
      </c>
      <c r="D2023" t="str">
        <f>IF($A2023="","",Tienda_1!F2023)</f>
        <v>Pedro Gomez</v>
      </c>
      <c r="E2023" t="str">
        <f>IF($A2023="","",Tienda_1!I2023)</f>
        <v>Tarjeta de crédito</v>
      </c>
      <c r="F2023">
        <f>IF($A2023="","",VALUE(RIGHT(Tienda_1!E2023,4)))</f>
        <v>2022</v>
      </c>
      <c r="G2023">
        <f>IF($A2023="","",Tienda_1!C2023)</f>
        <v>173800</v>
      </c>
      <c r="H2023">
        <f>IF($A2023="","",Tienda_1!D2023)</f>
        <v>7400</v>
      </c>
      <c r="I2023">
        <f>IF($A2023="","",Tienda_1!H2023)</f>
        <v>5</v>
      </c>
      <c r="J2023">
        <f>IF($A2023="",0,IF(AND(OR('Cuadro-de-mando'!$B$4="(Todas)",'Cuadro-de-mando'!$B$4=$A2023),OR('Cuadro-de-mando'!$E$4="(Todas)",'Cuadro-de-mando'!$E$4=$B2023),OR('Cuadro-de-mando'!$H$4="(Todas)",'Cuadro-de-mando'!$H$4=$C2023),OR('Cuadro-de-mando'!$K$4="(Todas)",'Cuadro-de-mando'!$K$4=$E2023),OR('Cuadro-de-mando'!$N$4="(Todos)",'Cuadro-de-mando'!$N$4=$F2023)),1,0))</f>
        <v>1</v>
      </c>
    </row>
    <row r="2024" spans="1:10" x14ac:dyDescent="0.25">
      <c r="A2024" t="str">
        <f>IF(Tienda_1!$A2024="","","Tienda 1")</f>
        <v>Tienda 1</v>
      </c>
      <c r="B2024" t="str">
        <f>IF($A2024="","",Tienda_1!B2024)</f>
        <v>Electrodomésticos</v>
      </c>
      <c r="C2024" t="str">
        <f>IF($A2024="","",Tienda_1!G2024)</f>
        <v>Leticia</v>
      </c>
      <c r="D2024" t="str">
        <f>IF($A2024="","",Tienda_1!F2024)</f>
        <v>Santiago Silva</v>
      </c>
      <c r="E2024" t="str">
        <f>IF($A2024="","",Tienda_1!I2024)</f>
        <v>Nequi</v>
      </c>
      <c r="F2024">
        <f>IF($A2024="","",VALUE(RIGHT(Tienda_1!E2024,4)))</f>
        <v>2021</v>
      </c>
      <c r="G2024">
        <f>IF($A2024="","",Tienda_1!C2024)</f>
        <v>396200</v>
      </c>
      <c r="H2024">
        <f>IF($A2024="","",Tienda_1!D2024)</f>
        <v>22300</v>
      </c>
      <c r="I2024">
        <f>IF($A2024="","",Tienda_1!H2024)</f>
        <v>3</v>
      </c>
      <c r="J2024">
        <f>IF($A2024="",0,IF(AND(OR('Cuadro-de-mando'!$B$4="(Todas)",'Cuadro-de-mando'!$B$4=$A2024),OR('Cuadro-de-mando'!$E$4="(Todas)",'Cuadro-de-mando'!$E$4=$B2024),OR('Cuadro-de-mando'!$H$4="(Todas)",'Cuadro-de-mando'!$H$4=$C2024),OR('Cuadro-de-mando'!$K$4="(Todas)",'Cuadro-de-mando'!$K$4=$E2024),OR('Cuadro-de-mando'!$N$4="(Todos)",'Cuadro-de-mando'!$N$4=$F2024)),1,0))</f>
        <v>1</v>
      </c>
    </row>
    <row r="2025" spans="1:10" x14ac:dyDescent="0.25">
      <c r="A2025" t="str">
        <f>IF(Tienda_1!$A2025="","","Tienda 1")</f>
        <v>Tienda 1</v>
      </c>
      <c r="B2025" t="str">
        <f>IF($A2025="","",Tienda_1!B2025)</f>
        <v>Deportes y diversión</v>
      </c>
      <c r="C2025" t="str">
        <f>IF($A2025="","",Tienda_1!G2025)</f>
        <v>Riohacha</v>
      </c>
      <c r="D2025" t="str">
        <f>IF($A2025="","",Tienda_1!F2025)</f>
        <v>Camila Rivera</v>
      </c>
      <c r="E2025" t="str">
        <f>IF($A2025="","",Tienda_1!I2025)</f>
        <v>Tarjeta de crédito</v>
      </c>
      <c r="F2025">
        <f>IF($A2025="","",VALUE(RIGHT(Tienda_1!E2025,4)))</f>
        <v>2022</v>
      </c>
      <c r="G2025">
        <f>IF($A2025="","",Tienda_1!C2025)</f>
        <v>42400</v>
      </c>
      <c r="H2025">
        <f>IF($A2025="","",Tienda_1!D2025)</f>
        <v>2700</v>
      </c>
      <c r="I2025">
        <f>IF($A2025="","",Tienda_1!H2025)</f>
        <v>5</v>
      </c>
      <c r="J2025">
        <f>IF($A2025="",0,IF(AND(OR('Cuadro-de-mando'!$B$4="(Todas)",'Cuadro-de-mando'!$B$4=$A2025),OR('Cuadro-de-mando'!$E$4="(Todas)",'Cuadro-de-mando'!$E$4=$B2025),OR('Cuadro-de-mando'!$H$4="(Todas)",'Cuadro-de-mando'!$H$4=$C2025),OR('Cuadro-de-mando'!$K$4="(Todas)",'Cuadro-de-mando'!$K$4=$E2025),OR('Cuadro-de-mando'!$N$4="(Todos)",'Cuadro-de-mando'!$N$4=$F2025)),1,0))</f>
        <v>1</v>
      </c>
    </row>
    <row r="2026" spans="1:10" x14ac:dyDescent="0.25">
      <c r="A2026" t="str">
        <f>IF(Tienda_1!$A2026="","","Tienda 1")</f>
        <v>Tienda 1</v>
      </c>
      <c r="B2026" t="str">
        <f>IF($A2026="","",Tienda_1!B2026)</f>
        <v>Electrodomésticos</v>
      </c>
      <c r="C2026" t="str">
        <f>IF($A2026="","",Tienda_1!G2026)</f>
        <v>Cali</v>
      </c>
      <c r="D2026" t="str">
        <f>IF($A2026="","",Tienda_1!F2026)</f>
        <v>Izabela de León</v>
      </c>
      <c r="E2026" t="str">
        <f>IF($A2026="","",Tienda_1!I2026)</f>
        <v>Tarjeta de crédito</v>
      </c>
      <c r="F2026">
        <f>IF($A2026="","",VALUE(RIGHT(Tienda_1!E2026,4)))</f>
        <v>2023</v>
      </c>
      <c r="G2026">
        <f>IF($A2026="","",Tienda_1!C2026)</f>
        <v>1431100</v>
      </c>
      <c r="H2026">
        <f>IF($A2026="","",Tienda_1!D2026)</f>
        <v>74400</v>
      </c>
      <c r="I2026">
        <f>IF($A2026="","",Tienda_1!H2026)</f>
        <v>5</v>
      </c>
      <c r="J2026">
        <f>IF($A2026="",0,IF(AND(OR('Cuadro-de-mando'!$B$4="(Todas)",'Cuadro-de-mando'!$B$4=$A2026),OR('Cuadro-de-mando'!$E$4="(Todas)",'Cuadro-de-mando'!$E$4=$B2026),OR('Cuadro-de-mando'!$H$4="(Todas)",'Cuadro-de-mando'!$H$4=$C2026),OR('Cuadro-de-mando'!$K$4="(Todas)",'Cuadro-de-mando'!$K$4=$E2026),OR('Cuadro-de-mando'!$N$4="(Todos)",'Cuadro-de-mando'!$N$4=$F2026)),1,0))</f>
        <v>1</v>
      </c>
    </row>
    <row r="2027" spans="1:10" x14ac:dyDescent="0.25">
      <c r="A2027" t="str">
        <f>IF(Tienda_1!$A2027="","","Tienda 1")</f>
        <v>Tienda 1</v>
      </c>
      <c r="B2027" t="str">
        <f>IF($A2027="","",Tienda_1!B2027)</f>
        <v>Deportes y diversión</v>
      </c>
      <c r="C2027" t="str">
        <f>IF($A2027="","",Tienda_1!G2027)</f>
        <v>Barranquilla</v>
      </c>
      <c r="D2027" t="str">
        <f>IF($A2027="","",Tienda_1!F2027)</f>
        <v>Camila Rivera</v>
      </c>
      <c r="E2027" t="str">
        <f>IF($A2027="","",Tienda_1!I2027)</f>
        <v>Tarjeta de crédito</v>
      </c>
      <c r="F2027">
        <f>IF($A2027="","",VALUE(RIGHT(Tienda_1!E2027,4)))</f>
        <v>2020</v>
      </c>
      <c r="G2027">
        <f>IF($A2027="","",Tienda_1!C2027)</f>
        <v>65900</v>
      </c>
      <c r="H2027">
        <f>IF($A2027="","",Tienda_1!D2027)</f>
        <v>3700</v>
      </c>
      <c r="I2027">
        <f>IF($A2027="","",Tienda_1!H2027)</f>
        <v>3</v>
      </c>
      <c r="J2027">
        <f>IF($A2027="",0,IF(AND(OR('Cuadro-de-mando'!$B$4="(Todas)",'Cuadro-de-mando'!$B$4=$A2027),OR('Cuadro-de-mando'!$E$4="(Todas)",'Cuadro-de-mando'!$E$4=$B2027),OR('Cuadro-de-mando'!$H$4="(Todas)",'Cuadro-de-mando'!$H$4=$C2027),OR('Cuadro-de-mando'!$K$4="(Todas)",'Cuadro-de-mando'!$K$4=$E2027),OR('Cuadro-de-mando'!$N$4="(Todos)",'Cuadro-de-mando'!$N$4=$F2027)),1,0))</f>
        <v>1</v>
      </c>
    </row>
    <row r="2028" spans="1:10" x14ac:dyDescent="0.25">
      <c r="A2028" t="str">
        <f>IF(Tienda_1!$A2028="","","Tienda 1")</f>
        <v>Tienda 1</v>
      </c>
      <c r="B2028" t="str">
        <f>IF($A2028="","",Tienda_1!B2028)</f>
        <v>Libros</v>
      </c>
      <c r="C2028" t="str">
        <f>IF($A2028="","",Tienda_1!G2028)</f>
        <v>Medellín</v>
      </c>
      <c r="D2028" t="str">
        <f>IF($A2028="","",Tienda_1!F2028)</f>
        <v>Rafael Acosta</v>
      </c>
      <c r="E2028" t="str">
        <f>IF($A2028="","",Tienda_1!I2028)</f>
        <v>Tarjeta de crédito</v>
      </c>
      <c r="F2028">
        <f>IF($A2028="","",VALUE(RIGHT(Tienda_1!E2028,4)))</f>
        <v>2020</v>
      </c>
      <c r="G2028">
        <f>IF($A2028="","",Tienda_1!C2028)</f>
        <v>46600</v>
      </c>
      <c r="H2028">
        <f>IF($A2028="","",Tienda_1!D2028)</f>
        <v>0</v>
      </c>
      <c r="I2028">
        <f>IF($A2028="","",Tienda_1!H2028)</f>
        <v>5</v>
      </c>
      <c r="J2028">
        <f>IF($A2028="",0,IF(AND(OR('Cuadro-de-mando'!$B$4="(Todas)",'Cuadro-de-mando'!$B$4=$A2028),OR('Cuadro-de-mando'!$E$4="(Todas)",'Cuadro-de-mando'!$E$4=$B2028),OR('Cuadro-de-mando'!$H$4="(Todas)",'Cuadro-de-mando'!$H$4=$C2028),OR('Cuadro-de-mando'!$K$4="(Todas)",'Cuadro-de-mando'!$K$4=$E2028),OR('Cuadro-de-mando'!$N$4="(Todos)",'Cuadro-de-mando'!$N$4=$F2028)),1,0))</f>
        <v>1</v>
      </c>
    </row>
    <row r="2029" spans="1:10" x14ac:dyDescent="0.25">
      <c r="A2029" t="str">
        <f>IF(Tienda_1!$A2029="","","Tienda 1")</f>
        <v>Tienda 1</v>
      </c>
      <c r="B2029" t="str">
        <f>IF($A2029="","",Tienda_1!B2029)</f>
        <v>Muebles</v>
      </c>
      <c r="C2029" t="str">
        <f>IF($A2029="","",Tienda_1!G2029)</f>
        <v>Bogotá</v>
      </c>
      <c r="D2029" t="str">
        <f>IF($A2029="","",Tienda_1!F2029)</f>
        <v>Lucas Olivera</v>
      </c>
      <c r="E2029" t="str">
        <f>IF($A2029="","",Tienda_1!I2029)</f>
        <v>Tarjeta de crédito</v>
      </c>
      <c r="F2029">
        <f>IF($A2029="","",VALUE(RIGHT(Tienda_1!E2029,4)))</f>
        <v>2020</v>
      </c>
      <c r="G2029">
        <f>IF($A2029="","",Tienda_1!C2029)</f>
        <v>216300</v>
      </c>
      <c r="H2029">
        <f>IF($A2029="","",Tienda_1!D2029)</f>
        <v>9700</v>
      </c>
      <c r="I2029">
        <f>IF($A2029="","",Tienda_1!H2029)</f>
        <v>2</v>
      </c>
      <c r="J2029">
        <f>IF($A2029="",0,IF(AND(OR('Cuadro-de-mando'!$B$4="(Todas)",'Cuadro-de-mando'!$B$4=$A2029),OR('Cuadro-de-mando'!$E$4="(Todas)",'Cuadro-de-mando'!$E$4=$B2029),OR('Cuadro-de-mando'!$H$4="(Todas)",'Cuadro-de-mando'!$H$4=$C2029),OR('Cuadro-de-mando'!$K$4="(Todas)",'Cuadro-de-mando'!$K$4=$E2029),OR('Cuadro-de-mando'!$N$4="(Todos)",'Cuadro-de-mando'!$N$4=$F2029)),1,0))</f>
        <v>1</v>
      </c>
    </row>
    <row r="2030" spans="1:10" x14ac:dyDescent="0.25">
      <c r="A2030" t="str">
        <f>IF(Tienda_1!$A2030="","","Tienda 1")</f>
        <v>Tienda 1</v>
      </c>
      <c r="B2030" t="str">
        <f>IF($A2030="","",Tienda_1!B2030)</f>
        <v>Deportes y diversión</v>
      </c>
      <c r="C2030" t="str">
        <f>IF($A2030="","",Tienda_1!G2030)</f>
        <v>Bogotá</v>
      </c>
      <c r="D2030" t="str">
        <f>IF($A2030="","",Tienda_1!F2030)</f>
        <v>Santiago Silva</v>
      </c>
      <c r="E2030" t="str">
        <f>IF($A2030="","",Tienda_1!I2030)</f>
        <v>Tarjeta de crédito</v>
      </c>
      <c r="F2030">
        <f>IF($A2030="","",VALUE(RIGHT(Tienda_1!E2030,4)))</f>
        <v>2023</v>
      </c>
      <c r="G2030">
        <f>IF($A2030="","",Tienda_1!C2030)</f>
        <v>33200</v>
      </c>
      <c r="H2030">
        <f>IF($A2030="","",Tienda_1!D2030)</f>
        <v>0</v>
      </c>
      <c r="I2030">
        <f>IF($A2030="","",Tienda_1!H2030)</f>
        <v>3</v>
      </c>
      <c r="J2030">
        <f>IF($A2030="",0,IF(AND(OR('Cuadro-de-mando'!$B$4="(Todas)",'Cuadro-de-mando'!$B$4=$A2030),OR('Cuadro-de-mando'!$E$4="(Todas)",'Cuadro-de-mando'!$E$4=$B2030),OR('Cuadro-de-mando'!$H$4="(Todas)",'Cuadro-de-mando'!$H$4=$C2030),OR('Cuadro-de-mando'!$K$4="(Todas)",'Cuadro-de-mando'!$K$4=$E2030),OR('Cuadro-de-mando'!$N$4="(Todos)",'Cuadro-de-mando'!$N$4=$F2030)),1,0))</f>
        <v>1</v>
      </c>
    </row>
    <row r="2031" spans="1:10" x14ac:dyDescent="0.25">
      <c r="A2031" t="str">
        <f>IF(Tienda_1!$A2031="","","Tienda 1")</f>
        <v>Tienda 1</v>
      </c>
      <c r="B2031" t="str">
        <f>IF($A2031="","",Tienda_1!B2031)</f>
        <v>Deportes y diversión</v>
      </c>
      <c r="C2031" t="str">
        <f>IF($A2031="","",Tienda_1!G2031)</f>
        <v>Medellín</v>
      </c>
      <c r="D2031" t="str">
        <f>IF($A2031="","",Tienda_1!F2031)</f>
        <v>Blanca Ramirez</v>
      </c>
      <c r="E2031" t="str">
        <f>IF($A2031="","",Tienda_1!I2031)</f>
        <v>Tarjeta de crédito</v>
      </c>
      <c r="F2031">
        <f>IF($A2031="","",VALUE(RIGHT(Tienda_1!E2031,4)))</f>
        <v>2022</v>
      </c>
      <c r="G2031">
        <f>IF($A2031="","",Tienda_1!C2031)</f>
        <v>726900</v>
      </c>
      <c r="H2031">
        <f>IF($A2031="","",Tienda_1!D2031)</f>
        <v>39100</v>
      </c>
      <c r="I2031">
        <f>IF($A2031="","",Tienda_1!H2031)</f>
        <v>5</v>
      </c>
      <c r="J2031">
        <f>IF($A2031="",0,IF(AND(OR('Cuadro-de-mando'!$B$4="(Todas)",'Cuadro-de-mando'!$B$4=$A2031),OR('Cuadro-de-mando'!$E$4="(Todas)",'Cuadro-de-mando'!$E$4=$B2031),OR('Cuadro-de-mando'!$H$4="(Todas)",'Cuadro-de-mando'!$H$4=$C2031),OR('Cuadro-de-mando'!$K$4="(Todas)",'Cuadro-de-mando'!$K$4=$E2031),OR('Cuadro-de-mando'!$N$4="(Todos)",'Cuadro-de-mando'!$N$4=$F2031)),1,0))</f>
        <v>1</v>
      </c>
    </row>
    <row r="2032" spans="1:10" x14ac:dyDescent="0.25">
      <c r="A2032" t="str">
        <f>IF(Tienda_1!$A2032="","","Tienda 1")</f>
        <v>Tienda 1</v>
      </c>
      <c r="B2032" t="str">
        <f>IF($A2032="","",Tienda_1!B2032)</f>
        <v>Muebles</v>
      </c>
      <c r="C2032" t="str">
        <f>IF($A2032="","",Tienda_1!G2032)</f>
        <v>Bogotá</v>
      </c>
      <c r="D2032" t="str">
        <f>IF($A2032="","",Tienda_1!F2032)</f>
        <v>Camila Rivera</v>
      </c>
      <c r="E2032" t="str">
        <f>IF($A2032="","",Tienda_1!I2032)</f>
        <v>Tarjeta de crédito</v>
      </c>
      <c r="F2032">
        <f>IF($A2032="","",VALUE(RIGHT(Tienda_1!E2032,4)))</f>
        <v>2021</v>
      </c>
      <c r="G2032">
        <f>IF($A2032="","",Tienda_1!C2032)</f>
        <v>246300</v>
      </c>
      <c r="H2032">
        <f>IF($A2032="","",Tienda_1!D2032)</f>
        <v>17800</v>
      </c>
      <c r="I2032">
        <f>IF($A2032="","",Tienda_1!H2032)</f>
        <v>5</v>
      </c>
      <c r="J2032">
        <f>IF($A2032="",0,IF(AND(OR('Cuadro-de-mando'!$B$4="(Todas)",'Cuadro-de-mando'!$B$4=$A2032),OR('Cuadro-de-mando'!$E$4="(Todas)",'Cuadro-de-mando'!$E$4=$B2032),OR('Cuadro-de-mando'!$H$4="(Todas)",'Cuadro-de-mando'!$H$4=$C2032),OR('Cuadro-de-mando'!$K$4="(Todas)",'Cuadro-de-mando'!$K$4=$E2032),OR('Cuadro-de-mando'!$N$4="(Todos)",'Cuadro-de-mando'!$N$4=$F2032)),1,0))</f>
        <v>1</v>
      </c>
    </row>
    <row r="2033" spans="1:10" x14ac:dyDescent="0.25">
      <c r="A2033" t="str">
        <f>IF(Tienda_1!$A2033="","","Tienda 1")</f>
        <v>Tienda 1</v>
      </c>
      <c r="B2033" t="str">
        <f>IF($A2033="","",Tienda_1!B2033)</f>
        <v>Muebles</v>
      </c>
      <c r="C2033" t="str">
        <f>IF($A2033="","",Tienda_1!G2033)</f>
        <v>Bogotá</v>
      </c>
      <c r="D2033" t="str">
        <f>IF($A2033="","",Tienda_1!F2033)</f>
        <v>Ángel Rodriguez</v>
      </c>
      <c r="E2033" t="str">
        <f>IF($A2033="","",Tienda_1!I2033)</f>
        <v>Tarjeta de crédito</v>
      </c>
      <c r="F2033">
        <f>IF($A2033="","",VALUE(RIGHT(Tienda_1!E2033,4)))</f>
        <v>2021</v>
      </c>
      <c r="G2033">
        <f>IF($A2033="","",Tienda_1!C2033)</f>
        <v>455300</v>
      </c>
      <c r="H2033">
        <f>IF($A2033="","",Tienda_1!D2033)</f>
        <v>24500</v>
      </c>
      <c r="I2033">
        <f>IF($A2033="","",Tienda_1!H2033)</f>
        <v>5</v>
      </c>
      <c r="J2033">
        <f>IF($A2033="",0,IF(AND(OR('Cuadro-de-mando'!$B$4="(Todas)",'Cuadro-de-mando'!$B$4=$A2033),OR('Cuadro-de-mando'!$E$4="(Todas)",'Cuadro-de-mando'!$E$4=$B2033),OR('Cuadro-de-mando'!$H$4="(Todas)",'Cuadro-de-mando'!$H$4=$C2033),OR('Cuadro-de-mando'!$K$4="(Todas)",'Cuadro-de-mando'!$K$4=$E2033),OR('Cuadro-de-mando'!$N$4="(Todos)",'Cuadro-de-mando'!$N$4=$F2033)),1,0))</f>
        <v>1</v>
      </c>
    </row>
    <row r="2034" spans="1:10" x14ac:dyDescent="0.25">
      <c r="A2034" t="str">
        <f>IF(Tienda_1!$A2034="","","Tienda 1")</f>
        <v>Tienda 1</v>
      </c>
      <c r="B2034" t="str">
        <f>IF($A2034="","",Tienda_1!B2034)</f>
        <v>Juguetes</v>
      </c>
      <c r="C2034" t="str">
        <f>IF($A2034="","",Tienda_1!G2034)</f>
        <v>Bogotá</v>
      </c>
      <c r="D2034" t="str">
        <f>IF($A2034="","",Tienda_1!F2034)</f>
        <v>Ángel Rodriguez</v>
      </c>
      <c r="E2034" t="str">
        <f>IF($A2034="","",Tienda_1!I2034)</f>
        <v>Nequi</v>
      </c>
      <c r="F2034">
        <f>IF($A2034="","",VALUE(RIGHT(Tienda_1!E2034,4)))</f>
        <v>2022</v>
      </c>
      <c r="G2034">
        <f>IF($A2034="","",Tienda_1!C2034)</f>
        <v>17500</v>
      </c>
      <c r="H2034">
        <f>IF($A2034="","",Tienda_1!D2034)</f>
        <v>0</v>
      </c>
      <c r="I2034">
        <f>IF($A2034="","",Tienda_1!H2034)</f>
        <v>4</v>
      </c>
      <c r="J2034">
        <f>IF($A2034="",0,IF(AND(OR('Cuadro-de-mando'!$B$4="(Todas)",'Cuadro-de-mando'!$B$4=$A2034),OR('Cuadro-de-mando'!$E$4="(Todas)",'Cuadro-de-mando'!$E$4=$B2034),OR('Cuadro-de-mando'!$H$4="(Todas)",'Cuadro-de-mando'!$H$4=$C2034),OR('Cuadro-de-mando'!$K$4="(Todas)",'Cuadro-de-mando'!$K$4=$E2034),OR('Cuadro-de-mando'!$N$4="(Todos)",'Cuadro-de-mando'!$N$4=$F2034)),1,0))</f>
        <v>1</v>
      </c>
    </row>
    <row r="2035" spans="1:10" x14ac:dyDescent="0.25">
      <c r="A2035" t="str">
        <f>IF(Tienda_1!$A2035="","","Tienda 1")</f>
        <v>Tienda 1</v>
      </c>
      <c r="B2035" t="str">
        <f>IF($A2035="","",Tienda_1!B2035)</f>
        <v>Juguetes</v>
      </c>
      <c r="C2035" t="str">
        <f>IF($A2035="","",Tienda_1!G2035)</f>
        <v>Cali</v>
      </c>
      <c r="D2035" t="str">
        <f>IF($A2035="","",Tienda_1!F2035)</f>
        <v>Felipe Santos</v>
      </c>
      <c r="E2035" t="str">
        <f>IF($A2035="","",Tienda_1!I2035)</f>
        <v>Tarjeta de crédito</v>
      </c>
      <c r="F2035">
        <f>IF($A2035="","",VALUE(RIGHT(Tienda_1!E2035,4)))</f>
        <v>2022</v>
      </c>
      <c r="G2035">
        <f>IF($A2035="","",Tienda_1!C2035)</f>
        <v>21700</v>
      </c>
      <c r="H2035">
        <f>IF($A2035="","",Tienda_1!D2035)</f>
        <v>1900</v>
      </c>
      <c r="I2035">
        <f>IF($A2035="","",Tienda_1!H2035)</f>
        <v>5</v>
      </c>
      <c r="J2035">
        <f>IF($A2035="",0,IF(AND(OR('Cuadro-de-mando'!$B$4="(Todas)",'Cuadro-de-mando'!$B$4=$A2035),OR('Cuadro-de-mando'!$E$4="(Todas)",'Cuadro-de-mando'!$E$4=$B2035),OR('Cuadro-de-mando'!$H$4="(Todas)",'Cuadro-de-mando'!$H$4=$C2035),OR('Cuadro-de-mando'!$K$4="(Todas)",'Cuadro-de-mando'!$K$4=$E2035),OR('Cuadro-de-mando'!$N$4="(Todos)",'Cuadro-de-mando'!$N$4=$F2035)),1,0))</f>
        <v>1</v>
      </c>
    </row>
    <row r="2036" spans="1:10" x14ac:dyDescent="0.25">
      <c r="A2036" t="str">
        <f>IF(Tienda_1!$A2036="","","Tienda 1")</f>
        <v>Tienda 1</v>
      </c>
      <c r="B2036" t="str">
        <f>IF($A2036="","",Tienda_1!B2036)</f>
        <v>Electrodomésticos</v>
      </c>
      <c r="C2036" t="str">
        <f>IF($A2036="","",Tienda_1!G2036)</f>
        <v>Bogotá</v>
      </c>
      <c r="D2036" t="str">
        <f>IF($A2036="","",Tienda_1!F2036)</f>
        <v>Blanca Ramirez</v>
      </c>
      <c r="E2036" t="str">
        <f>IF($A2036="","",Tienda_1!I2036)</f>
        <v>Tarjeta de crédito</v>
      </c>
      <c r="F2036">
        <f>IF($A2036="","",VALUE(RIGHT(Tienda_1!E2036,4)))</f>
        <v>2023</v>
      </c>
      <c r="G2036">
        <f>IF($A2036="","",Tienda_1!C2036)</f>
        <v>1388700</v>
      </c>
      <c r="H2036">
        <f>IF($A2036="","",Tienda_1!D2036)</f>
        <v>74200</v>
      </c>
      <c r="I2036">
        <f>IF($A2036="","",Tienda_1!H2036)</f>
        <v>3</v>
      </c>
      <c r="J2036">
        <f>IF($A2036="",0,IF(AND(OR('Cuadro-de-mando'!$B$4="(Todas)",'Cuadro-de-mando'!$B$4=$A2036),OR('Cuadro-de-mando'!$E$4="(Todas)",'Cuadro-de-mando'!$E$4=$B2036),OR('Cuadro-de-mando'!$H$4="(Todas)",'Cuadro-de-mando'!$H$4=$C2036),OR('Cuadro-de-mando'!$K$4="(Todas)",'Cuadro-de-mando'!$K$4=$E2036),OR('Cuadro-de-mando'!$N$4="(Todos)",'Cuadro-de-mando'!$N$4=$F2036)),1,0))</f>
        <v>1</v>
      </c>
    </row>
    <row r="2037" spans="1:10" x14ac:dyDescent="0.25">
      <c r="A2037" t="str">
        <f>IF(Tienda_1!$A2037="","","Tienda 1")</f>
        <v>Tienda 1</v>
      </c>
      <c r="B2037" t="str">
        <f>IF($A2037="","",Tienda_1!B2037)</f>
        <v>Electrodomésticos</v>
      </c>
      <c r="C2037" t="str">
        <f>IF($A2037="","",Tienda_1!G2037)</f>
        <v>Cali</v>
      </c>
      <c r="D2037" t="str">
        <f>IF($A2037="","",Tienda_1!F2037)</f>
        <v>Pedro Gomez</v>
      </c>
      <c r="E2037" t="str">
        <f>IF($A2037="","",Tienda_1!I2037)</f>
        <v>Tarjeta de crédito</v>
      </c>
      <c r="F2037">
        <f>IF($A2037="","",VALUE(RIGHT(Tienda_1!E2037,4)))</f>
        <v>2020</v>
      </c>
      <c r="G2037">
        <f>IF($A2037="","",Tienda_1!C2037)</f>
        <v>1833200</v>
      </c>
      <c r="H2037">
        <f>IF($A2037="","",Tienda_1!D2037)</f>
        <v>98300</v>
      </c>
      <c r="I2037">
        <f>IF($A2037="","",Tienda_1!H2037)</f>
        <v>2</v>
      </c>
      <c r="J2037">
        <f>IF($A2037="",0,IF(AND(OR('Cuadro-de-mando'!$B$4="(Todas)",'Cuadro-de-mando'!$B$4=$A2037),OR('Cuadro-de-mando'!$E$4="(Todas)",'Cuadro-de-mando'!$E$4=$B2037),OR('Cuadro-de-mando'!$H$4="(Todas)",'Cuadro-de-mando'!$H$4=$C2037),OR('Cuadro-de-mando'!$K$4="(Todas)",'Cuadro-de-mando'!$K$4=$E2037),OR('Cuadro-de-mando'!$N$4="(Todos)",'Cuadro-de-mando'!$N$4=$F2037)),1,0))</f>
        <v>1</v>
      </c>
    </row>
    <row r="2038" spans="1:10" x14ac:dyDescent="0.25">
      <c r="A2038" t="str">
        <f>IF(Tienda_1!$A2038="","","Tienda 1")</f>
        <v>Tienda 1</v>
      </c>
      <c r="B2038" t="str">
        <f>IF($A2038="","",Tienda_1!B2038)</f>
        <v>Muebles</v>
      </c>
      <c r="C2038" t="str">
        <f>IF($A2038="","",Tienda_1!G2038)</f>
        <v>Pereira</v>
      </c>
      <c r="D2038" t="str">
        <f>IF($A2038="","",Tienda_1!F2038)</f>
        <v>Blanca Ramirez</v>
      </c>
      <c r="E2038" t="str">
        <f>IF($A2038="","",Tienda_1!I2038)</f>
        <v>Tarjeta de crédito</v>
      </c>
      <c r="F2038">
        <f>IF($A2038="","",VALUE(RIGHT(Tienda_1!E2038,4)))</f>
        <v>2022</v>
      </c>
      <c r="G2038">
        <f>IF($A2038="","",Tienda_1!C2038)</f>
        <v>166600</v>
      </c>
      <c r="H2038">
        <f>IF($A2038="","",Tienda_1!D2038)</f>
        <v>7100</v>
      </c>
      <c r="I2038">
        <f>IF($A2038="","",Tienda_1!H2038)</f>
        <v>5</v>
      </c>
      <c r="J2038">
        <f>IF($A2038="",0,IF(AND(OR('Cuadro-de-mando'!$B$4="(Todas)",'Cuadro-de-mando'!$B$4=$A2038),OR('Cuadro-de-mando'!$E$4="(Todas)",'Cuadro-de-mando'!$E$4=$B2038),OR('Cuadro-de-mando'!$H$4="(Todas)",'Cuadro-de-mando'!$H$4=$C2038),OR('Cuadro-de-mando'!$K$4="(Todas)",'Cuadro-de-mando'!$K$4=$E2038),OR('Cuadro-de-mando'!$N$4="(Todos)",'Cuadro-de-mando'!$N$4=$F2038)),1,0))</f>
        <v>1</v>
      </c>
    </row>
    <row r="2039" spans="1:10" x14ac:dyDescent="0.25">
      <c r="A2039" t="str">
        <f>IF(Tienda_1!$A2039="","","Tienda 1")</f>
        <v>Tienda 1</v>
      </c>
      <c r="B2039" t="str">
        <f>IF($A2039="","",Tienda_1!B2039)</f>
        <v>Electrónicos</v>
      </c>
      <c r="C2039" t="str">
        <f>IF($A2039="","",Tienda_1!G2039)</f>
        <v>Armenia</v>
      </c>
      <c r="D2039" t="str">
        <f>IF($A2039="","",Tienda_1!F2039)</f>
        <v>Beatriz Morales</v>
      </c>
      <c r="E2039" t="str">
        <f>IF($A2039="","",Tienda_1!I2039)</f>
        <v>Tarjeta de crédito</v>
      </c>
      <c r="F2039">
        <f>IF($A2039="","",VALUE(RIGHT(Tienda_1!E2039,4)))</f>
        <v>2020</v>
      </c>
      <c r="G2039">
        <f>IF($A2039="","",Tienda_1!C2039)</f>
        <v>1446100</v>
      </c>
      <c r="H2039">
        <f>IF($A2039="","",Tienda_1!D2039)</f>
        <v>77700</v>
      </c>
      <c r="I2039">
        <f>IF($A2039="","",Tienda_1!H2039)</f>
        <v>2</v>
      </c>
      <c r="J2039">
        <f>IF($A2039="",0,IF(AND(OR('Cuadro-de-mando'!$B$4="(Todas)",'Cuadro-de-mando'!$B$4=$A2039),OR('Cuadro-de-mando'!$E$4="(Todas)",'Cuadro-de-mando'!$E$4=$B2039),OR('Cuadro-de-mando'!$H$4="(Todas)",'Cuadro-de-mando'!$H$4=$C2039),OR('Cuadro-de-mando'!$K$4="(Todas)",'Cuadro-de-mando'!$K$4=$E2039),OR('Cuadro-de-mando'!$N$4="(Todos)",'Cuadro-de-mando'!$N$4=$F2039)),1,0))</f>
        <v>1</v>
      </c>
    </row>
    <row r="2040" spans="1:10" x14ac:dyDescent="0.25">
      <c r="A2040" t="str">
        <f>IF(Tienda_1!$A2040="","","Tienda 1")</f>
        <v>Tienda 1</v>
      </c>
      <c r="B2040" t="str">
        <f>IF($A2040="","",Tienda_1!B2040)</f>
        <v>Deportes y diversión</v>
      </c>
      <c r="C2040" t="str">
        <f>IF($A2040="","",Tienda_1!G2040)</f>
        <v>Medellín</v>
      </c>
      <c r="D2040" t="str">
        <f>IF($A2040="","",Tienda_1!F2040)</f>
        <v>Mariana Herrera</v>
      </c>
      <c r="E2040" t="str">
        <f>IF($A2040="","",Tienda_1!I2040)</f>
        <v>Tarjeta de crédito</v>
      </c>
      <c r="F2040">
        <f>IF($A2040="","",VALUE(RIGHT(Tienda_1!E2040,4)))</f>
        <v>2020</v>
      </c>
      <c r="G2040">
        <f>IF($A2040="","",Tienda_1!C2040)</f>
        <v>48200</v>
      </c>
      <c r="H2040">
        <f>IF($A2040="","",Tienda_1!D2040)</f>
        <v>2800</v>
      </c>
      <c r="I2040">
        <f>IF($A2040="","",Tienda_1!H2040)</f>
        <v>1</v>
      </c>
      <c r="J2040">
        <f>IF($A2040="",0,IF(AND(OR('Cuadro-de-mando'!$B$4="(Todas)",'Cuadro-de-mando'!$B$4=$A2040),OR('Cuadro-de-mando'!$E$4="(Todas)",'Cuadro-de-mando'!$E$4=$B2040),OR('Cuadro-de-mando'!$H$4="(Todas)",'Cuadro-de-mando'!$H$4=$C2040),OR('Cuadro-de-mando'!$K$4="(Todas)",'Cuadro-de-mando'!$K$4=$E2040),OR('Cuadro-de-mando'!$N$4="(Todos)",'Cuadro-de-mando'!$N$4=$F2040)),1,0))</f>
        <v>1</v>
      </c>
    </row>
    <row r="2041" spans="1:10" x14ac:dyDescent="0.25">
      <c r="A2041" t="str">
        <f>IF(Tienda_1!$A2041="","","Tienda 1")</f>
        <v>Tienda 1</v>
      </c>
      <c r="B2041" t="str">
        <f>IF($A2041="","",Tienda_1!B2041)</f>
        <v>Muebles</v>
      </c>
      <c r="C2041" t="str">
        <f>IF($A2041="","",Tienda_1!G2041)</f>
        <v>Bogotá</v>
      </c>
      <c r="D2041" t="str">
        <f>IF($A2041="","",Tienda_1!F2041)</f>
        <v>Felipe Santos</v>
      </c>
      <c r="E2041" t="str">
        <f>IF($A2041="","",Tienda_1!I2041)</f>
        <v>Tarjeta de crédito</v>
      </c>
      <c r="F2041">
        <f>IF($A2041="","",VALUE(RIGHT(Tienda_1!E2041,4)))</f>
        <v>2021</v>
      </c>
      <c r="G2041">
        <f>IF($A2041="","",Tienda_1!C2041)</f>
        <v>614400</v>
      </c>
      <c r="H2041">
        <f>IF($A2041="","",Tienda_1!D2041)</f>
        <v>32900</v>
      </c>
      <c r="I2041">
        <f>IF($A2041="","",Tienda_1!H2041)</f>
        <v>5</v>
      </c>
      <c r="J2041">
        <f>IF($A2041="",0,IF(AND(OR('Cuadro-de-mando'!$B$4="(Todas)",'Cuadro-de-mando'!$B$4=$A2041),OR('Cuadro-de-mando'!$E$4="(Todas)",'Cuadro-de-mando'!$E$4=$B2041),OR('Cuadro-de-mando'!$H$4="(Todas)",'Cuadro-de-mando'!$H$4=$C2041),OR('Cuadro-de-mando'!$K$4="(Todas)",'Cuadro-de-mando'!$K$4=$E2041),OR('Cuadro-de-mando'!$N$4="(Todos)",'Cuadro-de-mando'!$N$4=$F2041)),1,0))</f>
        <v>1</v>
      </c>
    </row>
    <row r="2042" spans="1:10" x14ac:dyDescent="0.25">
      <c r="A2042" t="str">
        <f>IF(Tienda_1!$A2042="","","Tienda 1")</f>
        <v>Tienda 1</v>
      </c>
      <c r="B2042" t="str">
        <f>IF($A2042="","",Tienda_1!B2042)</f>
        <v>Electrodomésticos</v>
      </c>
      <c r="C2042" t="str">
        <f>IF($A2042="","",Tienda_1!G2042)</f>
        <v>Cali</v>
      </c>
      <c r="D2042" t="str">
        <f>IF($A2042="","",Tienda_1!F2042)</f>
        <v>Beatriz Morales</v>
      </c>
      <c r="E2042" t="str">
        <f>IF($A2042="","",Tienda_1!I2042)</f>
        <v>Tarjeta de crédito</v>
      </c>
      <c r="F2042">
        <f>IF($A2042="","",VALUE(RIGHT(Tienda_1!E2042,4)))</f>
        <v>2020</v>
      </c>
      <c r="G2042">
        <f>IF($A2042="","",Tienda_1!C2042)</f>
        <v>1548900</v>
      </c>
      <c r="H2042">
        <f>IF($A2042="","",Tienda_1!D2042)</f>
        <v>80700</v>
      </c>
      <c r="I2042">
        <f>IF($A2042="","",Tienda_1!H2042)</f>
        <v>5</v>
      </c>
      <c r="J2042">
        <f>IF($A2042="",0,IF(AND(OR('Cuadro-de-mando'!$B$4="(Todas)",'Cuadro-de-mando'!$B$4=$A2042),OR('Cuadro-de-mando'!$E$4="(Todas)",'Cuadro-de-mando'!$E$4=$B2042),OR('Cuadro-de-mando'!$H$4="(Todas)",'Cuadro-de-mando'!$H$4=$C2042),OR('Cuadro-de-mando'!$K$4="(Todas)",'Cuadro-de-mando'!$K$4=$E2042),OR('Cuadro-de-mando'!$N$4="(Todos)",'Cuadro-de-mando'!$N$4=$F2042)),1,0))</f>
        <v>1</v>
      </c>
    </row>
    <row r="2043" spans="1:10" x14ac:dyDescent="0.25">
      <c r="A2043" t="str">
        <f>IF(Tienda_1!$A2043="","","Tienda 1")</f>
        <v>Tienda 1</v>
      </c>
      <c r="B2043" t="str">
        <f>IF($A2043="","",Tienda_1!B2043)</f>
        <v>Instrumentos musicales</v>
      </c>
      <c r="C2043" t="str">
        <f>IF($A2043="","",Tienda_1!G2043)</f>
        <v>Medellín</v>
      </c>
      <c r="D2043" t="str">
        <f>IF($A2043="","",Tienda_1!F2043)</f>
        <v>Felipe Santos</v>
      </c>
      <c r="E2043" t="str">
        <f>IF($A2043="","",Tienda_1!I2043)</f>
        <v>Tarjeta de crédito</v>
      </c>
      <c r="F2043">
        <f>IF($A2043="","",VALUE(RIGHT(Tienda_1!E2043,4)))</f>
        <v>2020</v>
      </c>
      <c r="G2043">
        <f>IF($A2043="","",Tienda_1!C2043)</f>
        <v>790700</v>
      </c>
      <c r="H2043">
        <f>IF($A2043="","",Tienda_1!D2043)</f>
        <v>40300</v>
      </c>
      <c r="I2043">
        <f>IF($A2043="","",Tienda_1!H2043)</f>
        <v>5</v>
      </c>
      <c r="J2043">
        <f>IF($A2043="",0,IF(AND(OR('Cuadro-de-mando'!$B$4="(Todas)",'Cuadro-de-mando'!$B$4=$A2043),OR('Cuadro-de-mando'!$E$4="(Todas)",'Cuadro-de-mando'!$E$4=$B2043),OR('Cuadro-de-mando'!$H$4="(Todas)",'Cuadro-de-mando'!$H$4=$C2043),OR('Cuadro-de-mando'!$K$4="(Todas)",'Cuadro-de-mando'!$K$4=$E2043),OR('Cuadro-de-mando'!$N$4="(Todos)",'Cuadro-de-mando'!$N$4=$F2043)),1,0))</f>
        <v>1</v>
      </c>
    </row>
    <row r="2044" spans="1:10" x14ac:dyDescent="0.25">
      <c r="A2044" t="str">
        <f>IF(Tienda_1!$A2044="","","Tienda 1")</f>
        <v>Tienda 1</v>
      </c>
      <c r="B2044" t="str">
        <f>IF($A2044="","",Tienda_1!B2044)</f>
        <v>Electrónicos</v>
      </c>
      <c r="C2044" t="str">
        <f>IF($A2044="","",Tienda_1!G2044)</f>
        <v>Bogotá</v>
      </c>
      <c r="D2044" t="str">
        <f>IF($A2044="","",Tienda_1!F2044)</f>
        <v>Izabela de León</v>
      </c>
      <c r="E2044" t="str">
        <f>IF($A2044="","",Tienda_1!I2044)</f>
        <v>Tarjeta de crédito</v>
      </c>
      <c r="F2044">
        <f>IF($A2044="","",VALUE(RIGHT(Tienda_1!E2044,4)))</f>
        <v>2022</v>
      </c>
      <c r="G2044">
        <f>IF($A2044="","",Tienda_1!C2044)</f>
        <v>1481700</v>
      </c>
      <c r="H2044">
        <f>IF($A2044="","",Tienda_1!D2044)</f>
        <v>79300</v>
      </c>
      <c r="I2044">
        <f>IF($A2044="","",Tienda_1!H2044)</f>
        <v>1</v>
      </c>
      <c r="J2044">
        <f>IF($A2044="",0,IF(AND(OR('Cuadro-de-mando'!$B$4="(Todas)",'Cuadro-de-mando'!$B$4=$A2044),OR('Cuadro-de-mando'!$E$4="(Todas)",'Cuadro-de-mando'!$E$4=$B2044),OR('Cuadro-de-mando'!$H$4="(Todas)",'Cuadro-de-mando'!$H$4=$C2044),OR('Cuadro-de-mando'!$K$4="(Todas)",'Cuadro-de-mando'!$K$4=$E2044),OR('Cuadro-de-mando'!$N$4="(Todos)",'Cuadro-de-mando'!$N$4=$F2044)),1,0))</f>
        <v>1</v>
      </c>
    </row>
    <row r="2045" spans="1:10" x14ac:dyDescent="0.25">
      <c r="A2045" t="str">
        <f>IF(Tienda_1!$A2045="","","Tienda 1")</f>
        <v>Tienda 1</v>
      </c>
      <c r="B2045" t="str">
        <f>IF($A2045="","",Tienda_1!B2045)</f>
        <v>Electrónicos</v>
      </c>
      <c r="C2045" t="str">
        <f>IF($A2045="","",Tienda_1!G2045)</f>
        <v>Armenia</v>
      </c>
      <c r="D2045" t="str">
        <f>IF($A2045="","",Tienda_1!F2045)</f>
        <v>Felipe Santos</v>
      </c>
      <c r="E2045" t="str">
        <f>IF($A2045="","",Tienda_1!I2045)</f>
        <v>Tarjeta de crédito</v>
      </c>
      <c r="F2045">
        <f>IF($A2045="","",VALUE(RIGHT(Tienda_1!E2045,4)))</f>
        <v>2021</v>
      </c>
      <c r="G2045">
        <f>IF($A2045="","",Tienda_1!C2045)</f>
        <v>279200</v>
      </c>
      <c r="H2045">
        <f>IF($A2045="","",Tienda_1!D2045)</f>
        <v>15100</v>
      </c>
      <c r="I2045">
        <f>IF($A2045="","",Tienda_1!H2045)</f>
        <v>4</v>
      </c>
      <c r="J2045">
        <f>IF($A2045="",0,IF(AND(OR('Cuadro-de-mando'!$B$4="(Todas)",'Cuadro-de-mando'!$B$4=$A2045),OR('Cuadro-de-mando'!$E$4="(Todas)",'Cuadro-de-mando'!$E$4=$B2045),OR('Cuadro-de-mando'!$H$4="(Todas)",'Cuadro-de-mando'!$H$4=$C2045),OR('Cuadro-de-mando'!$K$4="(Todas)",'Cuadro-de-mando'!$K$4=$E2045),OR('Cuadro-de-mando'!$N$4="(Todos)",'Cuadro-de-mando'!$N$4=$F2045)),1,0))</f>
        <v>1</v>
      </c>
    </row>
    <row r="2046" spans="1:10" x14ac:dyDescent="0.25">
      <c r="A2046" t="str">
        <f>IF(Tienda_1!$A2046="","","Tienda 1")</f>
        <v>Tienda 1</v>
      </c>
      <c r="B2046" t="str">
        <f>IF($A2046="","",Tienda_1!B2046)</f>
        <v>Deportes y diversión</v>
      </c>
      <c r="C2046" t="str">
        <f>IF($A2046="","",Tienda_1!G2046)</f>
        <v>Leticia</v>
      </c>
      <c r="D2046" t="str">
        <f>IF($A2046="","",Tienda_1!F2046)</f>
        <v>Izabela de León</v>
      </c>
      <c r="E2046" t="str">
        <f>IF($A2046="","",Tienda_1!I2046)</f>
        <v>Nequi</v>
      </c>
      <c r="F2046">
        <f>IF($A2046="","",VALUE(RIGHT(Tienda_1!E2046,4)))</f>
        <v>2020</v>
      </c>
      <c r="G2046">
        <f>IF($A2046="","",Tienda_1!C2046)</f>
        <v>734800</v>
      </c>
      <c r="H2046">
        <f>IF($A2046="","",Tienda_1!D2046)</f>
        <v>45000</v>
      </c>
      <c r="I2046">
        <f>IF($A2046="","",Tienda_1!H2046)</f>
        <v>5</v>
      </c>
      <c r="J2046">
        <f>IF($A2046="",0,IF(AND(OR('Cuadro-de-mando'!$B$4="(Todas)",'Cuadro-de-mando'!$B$4=$A2046),OR('Cuadro-de-mando'!$E$4="(Todas)",'Cuadro-de-mando'!$E$4=$B2046),OR('Cuadro-de-mando'!$H$4="(Todas)",'Cuadro-de-mando'!$H$4=$C2046),OR('Cuadro-de-mando'!$K$4="(Todas)",'Cuadro-de-mando'!$K$4=$E2046),OR('Cuadro-de-mando'!$N$4="(Todos)",'Cuadro-de-mando'!$N$4=$F2046)),1,0))</f>
        <v>1</v>
      </c>
    </row>
    <row r="2047" spans="1:10" x14ac:dyDescent="0.25">
      <c r="A2047" t="str">
        <f>IF(Tienda_1!$A2047="","","Tienda 1")</f>
        <v>Tienda 1</v>
      </c>
      <c r="B2047" t="str">
        <f>IF($A2047="","",Tienda_1!B2047)</f>
        <v>Artículos para el hogar</v>
      </c>
      <c r="C2047" t="str">
        <f>IF($A2047="","",Tienda_1!G2047)</f>
        <v>Bogotá</v>
      </c>
      <c r="D2047" t="str">
        <f>IF($A2047="","",Tienda_1!F2047)</f>
        <v>Maria Alfonso</v>
      </c>
      <c r="E2047" t="str">
        <f>IF($A2047="","",Tienda_1!I2047)</f>
        <v>Tarjeta de crédito</v>
      </c>
      <c r="F2047">
        <f>IF($A2047="","",VALUE(RIGHT(Tienda_1!E2047,4)))</f>
        <v>2021</v>
      </c>
      <c r="G2047">
        <f>IF($A2047="","",Tienda_1!C2047)</f>
        <v>90500</v>
      </c>
      <c r="H2047">
        <f>IF($A2047="","",Tienda_1!D2047)</f>
        <v>5200</v>
      </c>
      <c r="I2047">
        <f>IF($A2047="","",Tienda_1!H2047)</f>
        <v>2</v>
      </c>
      <c r="J2047">
        <f>IF($A2047="",0,IF(AND(OR('Cuadro-de-mando'!$B$4="(Todas)",'Cuadro-de-mando'!$B$4=$A2047),OR('Cuadro-de-mando'!$E$4="(Todas)",'Cuadro-de-mando'!$E$4=$B2047),OR('Cuadro-de-mando'!$H$4="(Todas)",'Cuadro-de-mando'!$H$4=$C2047),OR('Cuadro-de-mando'!$K$4="(Todas)",'Cuadro-de-mando'!$K$4=$E2047),OR('Cuadro-de-mando'!$N$4="(Todos)",'Cuadro-de-mando'!$N$4=$F2047)),1,0))</f>
        <v>1</v>
      </c>
    </row>
    <row r="2048" spans="1:10" x14ac:dyDescent="0.25">
      <c r="A2048" t="str">
        <f>IF(Tienda_1!$A2048="","","Tienda 1")</f>
        <v>Tienda 1</v>
      </c>
      <c r="B2048" t="str">
        <f>IF($A2048="","",Tienda_1!B2048)</f>
        <v>Muebles</v>
      </c>
      <c r="C2048" t="str">
        <f>IF($A2048="","",Tienda_1!G2048)</f>
        <v>Cali</v>
      </c>
      <c r="D2048" t="str">
        <f>IF($A2048="","",Tienda_1!F2048)</f>
        <v>Maria Alfonso</v>
      </c>
      <c r="E2048" t="str">
        <f>IF($A2048="","",Tienda_1!I2048)</f>
        <v>Tarjeta de crédito</v>
      </c>
      <c r="F2048">
        <f>IF($A2048="","",VALUE(RIGHT(Tienda_1!E2048,4)))</f>
        <v>2020</v>
      </c>
      <c r="G2048">
        <f>IF($A2048="","",Tienda_1!C2048)</f>
        <v>247600</v>
      </c>
      <c r="H2048">
        <f>IF($A2048="","",Tienda_1!D2048)</f>
        <v>14400</v>
      </c>
      <c r="I2048">
        <f>IF($A2048="","",Tienda_1!H2048)</f>
        <v>5</v>
      </c>
      <c r="J2048">
        <f>IF($A2048="",0,IF(AND(OR('Cuadro-de-mando'!$B$4="(Todas)",'Cuadro-de-mando'!$B$4=$A2048),OR('Cuadro-de-mando'!$E$4="(Todas)",'Cuadro-de-mando'!$E$4=$B2048),OR('Cuadro-de-mando'!$H$4="(Todas)",'Cuadro-de-mando'!$H$4=$C2048),OR('Cuadro-de-mando'!$K$4="(Todas)",'Cuadro-de-mando'!$K$4=$E2048),OR('Cuadro-de-mando'!$N$4="(Todos)",'Cuadro-de-mando'!$N$4=$F2048)),1,0))</f>
        <v>1</v>
      </c>
    </row>
    <row r="2049" spans="1:10" x14ac:dyDescent="0.25">
      <c r="A2049" t="str">
        <f>IF(Tienda_1!$A2049="","","Tienda 1")</f>
        <v>Tienda 1</v>
      </c>
      <c r="B2049" t="str">
        <f>IF($A2049="","",Tienda_1!B2049)</f>
        <v>Muebles</v>
      </c>
      <c r="C2049" t="str">
        <f>IF($A2049="","",Tienda_1!G2049)</f>
        <v>Medellín</v>
      </c>
      <c r="D2049" t="str">
        <f>IF($A2049="","",Tienda_1!F2049)</f>
        <v>Beatriz Morales</v>
      </c>
      <c r="E2049" t="str">
        <f>IF($A2049="","",Tienda_1!I2049)</f>
        <v>Cupón</v>
      </c>
      <c r="F2049">
        <f>IF($A2049="","",VALUE(RIGHT(Tienda_1!E2049,4)))</f>
        <v>2021</v>
      </c>
      <c r="G2049">
        <f>IF($A2049="","",Tienda_1!C2049)</f>
        <v>265000</v>
      </c>
      <c r="H2049">
        <f>IF($A2049="","",Tienda_1!D2049)</f>
        <v>12300</v>
      </c>
      <c r="I2049">
        <f>IF($A2049="","",Tienda_1!H2049)</f>
        <v>4</v>
      </c>
      <c r="J2049">
        <f>IF($A2049="",0,IF(AND(OR('Cuadro-de-mando'!$B$4="(Todas)",'Cuadro-de-mando'!$B$4=$A2049),OR('Cuadro-de-mando'!$E$4="(Todas)",'Cuadro-de-mando'!$E$4=$B2049),OR('Cuadro-de-mando'!$H$4="(Todas)",'Cuadro-de-mando'!$H$4=$C2049),OR('Cuadro-de-mando'!$K$4="(Todas)",'Cuadro-de-mando'!$K$4=$E2049),OR('Cuadro-de-mando'!$N$4="(Todos)",'Cuadro-de-mando'!$N$4=$F2049)),1,0))</f>
        <v>1</v>
      </c>
    </row>
    <row r="2050" spans="1:10" x14ac:dyDescent="0.25">
      <c r="A2050" t="str">
        <f>IF(Tienda_1!$A2050="","","Tienda 1")</f>
        <v>Tienda 1</v>
      </c>
      <c r="B2050" t="str">
        <f>IF($A2050="","",Tienda_1!B2050)</f>
        <v>Juguetes</v>
      </c>
      <c r="C2050" t="str">
        <f>IF($A2050="","",Tienda_1!G2050)</f>
        <v>Medellín</v>
      </c>
      <c r="D2050" t="str">
        <f>IF($A2050="","",Tienda_1!F2050)</f>
        <v>Mariana Herrera</v>
      </c>
      <c r="E2050" t="str">
        <f>IF($A2050="","",Tienda_1!I2050)</f>
        <v>Tarjeta de crédito</v>
      </c>
      <c r="F2050">
        <f>IF($A2050="","",VALUE(RIGHT(Tienda_1!E2050,4)))</f>
        <v>2021</v>
      </c>
      <c r="G2050">
        <f>IF($A2050="","",Tienda_1!C2050)</f>
        <v>27100</v>
      </c>
      <c r="H2050">
        <f>IF($A2050="","",Tienda_1!D2050)</f>
        <v>0</v>
      </c>
      <c r="I2050">
        <f>IF($A2050="","",Tienda_1!H2050)</f>
        <v>1</v>
      </c>
      <c r="J2050">
        <f>IF($A2050="",0,IF(AND(OR('Cuadro-de-mando'!$B$4="(Todas)",'Cuadro-de-mando'!$B$4=$A2050),OR('Cuadro-de-mando'!$E$4="(Todas)",'Cuadro-de-mando'!$E$4=$B2050),OR('Cuadro-de-mando'!$H$4="(Todas)",'Cuadro-de-mando'!$H$4=$C2050),OR('Cuadro-de-mando'!$K$4="(Todas)",'Cuadro-de-mando'!$K$4=$E2050),OR('Cuadro-de-mando'!$N$4="(Todos)",'Cuadro-de-mando'!$N$4=$F2050)),1,0))</f>
        <v>1</v>
      </c>
    </row>
    <row r="2051" spans="1:10" x14ac:dyDescent="0.25">
      <c r="A2051" t="str">
        <f>IF(Tienda_1!$A2051="","","Tienda 1")</f>
        <v>Tienda 1</v>
      </c>
      <c r="B2051" t="str">
        <f>IF($A2051="","",Tienda_1!B2051)</f>
        <v>Muebles</v>
      </c>
      <c r="C2051" t="str">
        <f>IF($A2051="","",Tienda_1!G2051)</f>
        <v>Bogotá</v>
      </c>
      <c r="D2051" t="str">
        <f>IF($A2051="","",Tienda_1!F2051)</f>
        <v>Beatriz Morales</v>
      </c>
      <c r="E2051" t="str">
        <f>IF($A2051="","",Tienda_1!I2051)</f>
        <v>Tarjeta de crédito</v>
      </c>
      <c r="F2051">
        <f>IF($A2051="","",VALUE(RIGHT(Tienda_1!E2051,4)))</f>
        <v>2022</v>
      </c>
      <c r="G2051">
        <f>IF($A2051="","",Tienda_1!C2051)</f>
        <v>255000</v>
      </c>
      <c r="H2051">
        <f>IF($A2051="","",Tienda_1!D2051)</f>
        <v>11800</v>
      </c>
      <c r="I2051">
        <f>IF($A2051="","",Tienda_1!H2051)</f>
        <v>5</v>
      </c>
      <c r="J2051">
        <f>IF($A2051="",0,IF(AND(OR('Cuadro-de-mando'!$B$4="(Todas)",'Cuadro-de-mando'!$B$4=$A2051),OR('Cuadro-de-mando'!$E$4="(Todas)",'Cuadro-de-mando'!$E$4=$B2051),OR('Cuadro-de-mando'!$H$4="(Todas)",'Cuadro-de-mando'!$H$4=$C2051),OR('Cuadro-de-mando'!$K$4="(Todas)",'Cuadro-de-mando'!$K$4=$E2051),OR('Cuadro-de-mando'!$N$4="(Todos)",'Cuadro-de-mando'!$N$4=$F2051)),1,0))</f>
        <v>1</v>
      </c>
    </row>
    <row r="2052" spans="1:10" x14ac:dyDescent="0.25">
      <c r="A2052" t="str">
        <f>IF(Tienda_1!$A2052="","","Tienda 1")</f>
        <v>Tienda 1</v>
      </c>
      <c r="B2052" t="str">
        <f>IF($A2052="","",Tienda_1!B2052)</f>
        <v>Electrónicos</v>
      </c>
      <c r="C2052" t="str">
        <f>IF($A2052="","",Tienda_1!G2052)</f>
        <v>Cali</v>
      </c>
      <c r="D2052" t="str">
        <f>IF($A2052="","",Tienda_1!F2052)</f>
        <v>Ángel Rodriguez</v>
      </c>
      <c r="E2052" t="str">
        <f>IF($A2052="","",Tienda_1!I2052)</f>
        <v>Tarjeta de crédito</v>
      </c>
      <c r="F2052">
        <f>IF($A2052="","",VALUE(RIGHT(Tienda_1!E2052,4)))</f>
        <v>2021</v>
      </c>
      <c r="G2052">
        <f>IF($A2052="","",Tienda_1!C2052)</f>
        <v>951100</v>
      </c>
      <c r="H2052">
        <f>IF($A2052="","",Tienda_1!D2052)</f>
        <v>48800</v>
      </c>
      <c r="I2052">
        <f>IF($A2052="","",Tienda_1!H2052)</f>
        <v>4</v>
      </c>
      <c r="J2052">
        <f>IF($A2052="",0,IF(AND(OR('Cuadro-de-mando'!$B$4="(Todas)",'Cuadro-de-mando'!$B$4=$A2052),OR('Cuadro-de-mando'!$E$4="(Todas)",'Cuadro-de-mando'!$E$4=$B2052),OR('Cuadro-de-mando'!$H$4="(Todas)",'Cuadro-de-mando'!$H$4=$C2052),OR('Cuadro-de-mando'!$K$4="(Todas)",'Cuadro-de-mando'!$K$4=$E2052),OR('Cuadro-de-mando'!$N$4="(Todos)",'Cuadro-de-mando'!$N$4=$F2052)),1,0))</f>
        <v>1</v>
      </c>
    </row>
    <row r="2053" spans="1:10" x14ac:dyDescent="0.25">
      <c r="A2053" t="str">
        <f>IF(Tienda_1!$A2053="","","Tienda 1")</f>
        <v>Tienda 1</v>
      </c>
      <c r="B2053" t="str">
        <f>IF($A2053="","",Tienda_1!B2053)</f>
        <v>Electrónicos</v>
      </c>
      <c r="C2053" t="str">
        <f>IF($A2053="","",Tienda_1!G2053)</f>
        <v>Medellín</v>
      </c>
      <c r="D2053" t="str">
        <f>IF($A2053="","",Tienda_1!F2053)</f>
        <v>Santiago Silva</v>
      </c>
      <c r="E2053" t="str">
        <f>IF($A2053="","",Tienda_1!I2053)</f>
        <v>Tarjeta de crédito</v>
      </c>
      <c r="F2053">
        <f>IF($A2053="","",VALUE(RIGHT(Tienda_1!E2053,4)))</f>
        <v>2023</v>
      </c>
      <c r="G2053">
        <f>IF($A2053="","",Tienda_1!C2053)</f>
        <v>2757600</v>
      </c>
      <c r="H2053">
        <f>IF($A2053="","",Tienda_1!D2053)</f>
        <v>147000</v>
      </c>
      <c r="I2053">
        <f>IF($A2053="","",Tienda_1!H2053)</f>
        <v>5</v>
      </c>
      <c r="J2053">
        <f>IF($A2053="",0,IF(AND(OR('Cuadro-de-mando'!$B$4="(Todas)",'Cuadro-de-mando'!$B$4=$A2053),OR('Cuadro-de-mando'!$E$4="(Todas)",'Cuadro-de-mando'!$E$4=$B2053),OR('Cuadro-de-mando'!$H$4="(Todas)",'Cuadro-de-mando'!$H$4=$C2053),OR('Cuadro-de-mando'!$K$4="(Todas)",'Cuadro-de-mando'!$K$4=$E2053),OR('Cuadro-de-mando'!$N$4="(Todos)",'Cuadro-de-mando'!$N$4=$F2053)),1,0))</f>
        <v>1</v>
      </c>
    </row>
    <row r="2054" spans="1:10" x14ac:dyDescent="0.25">
      <c r="A2054" t="str">
        <f>IF(Tienda_1!$A2054="","","Tienda 1")</f>
        <v>Tienda 1</v>
      </c>
      <c r="B2054" t="str">
        <f>IF($A2054="","",Tienda_1!B2054)</f>
        <v>Instrumentos musicales</v>
      </c>
      <c r="C2054" t="str">
        <f>IF($A2054="","",Tienda_1!G2054)</f>
        <v>Barranquilla</v>
      </c>
      <c r="D2054" t="str">
        <f>IF($A2054="","",Tienda_1!F2054)</f>
        <v>Izabela de León</v>
      </c>
      <c r="E2054" t="str">
        <f>IF($A2054="","",Tienda_1!I2054)</f>
        <v>Nequi</v>
      </c>
      <c r="F2054">
        <f>IF($A2054="","",VALUE(RIGHT(Tienda_1!E2054,4)))</f>
        <v>2020</v>
      </c>
      <c r="G2054">
        <f>IF($A2054="","",Tienda_1!C2054)</f>
        <v>79500</v>
      </c>
      <c r="H2054">
        <f>IF($A2054="","",Tienda_1!D2054)</f>
        <v>7600</v>
      </c>
      <c r="I2054">
        <f>IF($A2054="","",Tienda_1!H2054)</f>
        <v>1</v>
      </c>
      <c r="J2054">
        <f>IF($A2054="",0,IF(AND(OR('Cuadro-de-mando'!$B$4="(Todas)",'Cuadro-de-mando'!$B$4=$A2054),OR('Cuadro-de-mando'!$E$4="(Todas)",'Cuadro-de-mando'!$E$4=$B2054),OR('Cuadro-de-mando'!$H$4="(Todas)",'Cuadro-de-mando'!$H$4=$C2054),OR('Cuadro-de-mando'!$K$4="(Todas)",'Cuadro-de-mando'!$K$4=$E2054),OR('Cuadro-de-mando'!$N$4="(Todos)",'Cuadro-de-mando'!$N$4=$F2054)),1,0))</f>
        <v>1</v>
      </c>
    </row>
    <row r="2055" spans="1:10" x14ac:dyDescent="0.25">
      <c r="A2055" t="str">
        <f>IF(Tienda_1!$A2055="","","Tienda 1")</f>
        <v>Tienda 1</v>
      </c>
      <c r="B2055" t="str">
        <f>IF($A2055="","",Tienda_1!B2055)</f>
        <v>Electrodomésticos</v>
      </c>
      <c r="C2055" t="str">
        <f>IF($A2055="","",Tienda_1!G2055)</f>
        <v>Cali</v>
      </c>
      <c r="D2055" t="str">
        <f>IF($A2055="","",Tienda_1!F2055)</f>
        <v>Felipe Santos</v>
      </c>
      <c r="E2055" t="str">
        <f>IF($A2055="","",Tienda_1!I2055)</f>
        <v>Nequi</v>
      </c>
      <c r="F2055">
        <f>IF($A2055="","",VALUE(RIGHT(Tienda_1!E2055,4)))</f>
        <v>2022</v>
      </c>
      <c r="G2055">
        <f>IF($A2055="","",Tienda_1!C2055)</f>
        <v>392100</v>
      </c>
      <c r="H2055">
        <f>IF($A2055="","",Tienda_1!D2055)</f>
        <v>21300</v>
      </c>
      <c r="I2055">
        <f>IF($A2055="","",Tienda_1!H2055)</f>
        <v>4</v>
      </c>
      <c r="J2055">
        <f>IF($A2055="",0,IF(AND(OR('Cuadro-de-mando'!$B$4="(Todas)",'Cuadro-de-mando'!$B$4=$A2055),OR('Cuadro-de-mando'!$E$4="(Todas)",'Cuadro-de-mando'!$E$4=$B2055),OR('Cuadro-de-mando'!$H$4="(Todas)",'Cuadro-de-mando'!$H$4=$C2055),OR('Cuadro-de-mando'!$K$4="(Todas)",'Cuadro-de-mando'!$K$4=$E2055),OR('Cuadro-de-mando'!$N$4="(Todos)",'Cuadro-de-mando'!$N$4=$F2055)),1,0))</f>
        <v>1</v>
      </c>
    </row>
    <row r="2056" spans="1:10" x14ac:dyDescent="0.25">
      <c r="A2056" t="str">
        <f>IF(Tienda_1!$A2056="","","Tienda 1")</f>
        <v>Tienda 1</v>
      </c>
      <c r="B2056" t="str">
        <f>IF($A2056="","",Tienda_1!B2056)</f>
        <v>Instrumentos musicales</v>
      </c>
      <c r="C2056" t="str">
        <f>IF($A2056="","",Tienda_1!G2056)</f>
        <v>Medellín</v>
      </c>
      <c r="D2056" t="str">
        <f>IF($A2056="","",Tienda_1!F2056)</f>
        <v>Lucas Olivera</v>
      </c>
      <c r="E2056" t="str">
        <f>IF($A2056="","",Tienda_1!I2056)</f>
        <v>Tarjeta de crédito</v>
      </c>
      <c r="F2056">
        <f>IF($A2056="","",VALUE(RIGHT(Tienda_1!E2056,4)))</f>
        <v>2020</v>
      </c>
      <c r="G2056">
        <f>IF($A2056="","",Tienda_1!C2056)</f>
        <v>733200</v>
      </c>
      <c r="H2056">
        <f>IF($A2056="","",Tienda_1!D2056)</f>
        <v>39700</v>
      </c>
      <c r="I2056">
        <f>IF($A2056="","",Tienda_1!H2056)</f>
        <v>3</v>
      </c>
      <c r="J2056">
        <f>IF($A2056="",0,IF(AND(OR('Cuadro-de-mando'!$B$4="(Todas)",'Cuadro-de-mando'!$B$4=$A2056),OR('Cuadro-de-mando'!$E$4="(Todas)",'Cuadro-de-mando'!$E$4=$B2056),OR('Cuadro-de-mando'!$H$4="(Todas)",'Cuadro-de-mando'!$H$4=$C2056),OR('Cuadro-de-mando'!$K$4="(Todas)",'Cuadro-de-mando'!$K$4=$E2056),OR('Cuadro-de-mando'!$N$4="(Todos)",'Cuadro-de-mando'!$N$4=$F2056)),1,0))</f>
        <v>1</v>
      </c>
    </row>
    <row r="2057" spans="1:10" x14ac:dyDescent="0.25">
      <c r="A2057" t="str">
        <f>IF(Tienda_1!$A2057="","","Tienda 1")</f>
        <v>Tienda 1</v>
      </c>
      <c r="B2057" t="str">
        <f>IF($A2057="","",Tienda_1!B2057)</f>
        <v>Instrumentos musicales</v>
      </c>
      <c r="C2057" t="str">
        <f>IF($A2057="","",Tienda_1!G2057)</f>
        <v>Cartagena</v>
      </c>
      <c r="D2057" t="str">
        <f>IF($A2057="","",Tienda_1!F2057)</f>
        <v>Blanca Ramirez</v>
      </c>
      <c r="E2057" t="str">
        <f>IF($A2057="","",Tienda_1!I2057)</f>
        <v>Tarjeta de crédito</v>
      </c>
      <c r="F2057">
        <f>IF($A2057="","",VALUE(RIGHT(Tienda_1!E2057,4)))</f>
        <v>2021</v>
      </c>
      <c r="G2057">
        <f>IF($A2057="","",Tienda_1!C2057)</f>
        <v>628400</v>
      </c>
      <c r="H2057">
        <f>IF($A2057="","",Tienda_1!D2057)</f>
        <v>34000</v>
      </c>
      <c r="I2057">
        <f>IF($A2057="","",Tienda_1!H2057)</f>
        <v>4</v>
      </c>
      <c r="J2057">
        <f>IF($A2057="",0,IF(AND(OR('Cuadro-de-mando'!$B$4="(Todas)",'Cuadro-de-mando'!$B$4=$A2057),OR('Cuadro-de-mando'!$E$4="(Todas)",'Cuadro-de-mando'!$E$4=$B2057),OR('Cuadro-de-mando'!$H$4="(Todas)",'Cuadro-de-mando'!$H$4=$C2057),OR('Cuadro-de-mando'!$K$4="(Todas)",'Cuadro-de-mando'!$K$4=$E2057),OR('Cuadro-de-mando'!$N$4="(Todos)",'Cuadro-de-mando'!$N$4=$F2057)),1,0))</f>
        <v>1</v>
      </c>
    </row>
    <row r="2058" spans="1:10" x14ac:dyDescent="0.25">
      <c r="A2058" t="str">
        <f>IF(Tienda_1!$A2058="","","Tienda 1")</f>
        <v>Tienda 1</v>
      </c>
      <c r="B2058" t="str">
        <f>IF($A2058="","",Tienda_1!B2058)</f>
        <v>Deportes y diversión</v>
      </c>
      <c r="C2058" t="str">
        <f>IF($A2058="","",Tienda_1!G2058)</f>
        <v>Medellín</v>
      </c>
      <c r="D2058" t="str">
        <f>IF($A2058="","",Tienda_1!F2058)</f>
        <v>Maria Alfonso</v>
      </c>
      <c r="E2058" t="str">
        <f>IF($A2058="","",Tienda_1!I2058)</f>
        <v>Tarjeta de crédito</v>
      </c>
      <c r="F2058">
        <f>IF($A2058="","",VALUE(RIGHT(Tienda_1!E2058,4)))</f>
        <v>2020</v>
      </c>
      <c r="G2058">
        <f>IF($A2058="","",Tienda_1!C2058)</f>
        <v>97000</v>
      </c>
      <c r="H2058">
        <f>IF($A2058="","",Tienda_1!D2058)</f>
        <v>5900</v>
      </c>
      <c r="I2058">
        <f>IF($A2058="","",Tienda_1!H2058)</f>
        <v>1</v>
      </c>
      <c r="J2058">
        <f>IF($A2058="",0,IF(AND(OR('Cuadro-de-mando'!$B$4="(Todas)",'Cuadro-de-mando'!$B$4=$A2058),OR('Cuadro-de-mando'!$E$4="(Todas)",'Cuadro-de-mando'!$E$4=$B2058),OR('Cuadro-de-mando'!$H$4="(Todas)",'Cuadro-de-mando'!$H$4=$C2058),OR('Cuadro-de-mando'!$K$4="(Todas)",'Cuadro-de-mando'!$K$4=$E2058),OR('Cuadro-de-mando'!$N$4="(Todos)",'Cuadro-de-mando'!$N$4=$F2058)),1,0))</f>
        <v>1</v>
      </c>
    </row>
    <row r="2059" spans="1:10" x14ac:dyDescent="0.25">
      <c r="A2059" t="str">
        <f>IF(Tienda_1!$A2059="","","Tienda 1")</f>
        <v>Tienda 1</v>
      </c>
      <c r="B2059" t="str">
        <f>IF($A2059="","",Tienda_1!B2059)</f>
        <v>Deportes y diversión</v>
      </c>
      <c r="C2059" t="str">
        <f>IF($A2059="","",Tienda_1!G2059)</f>
        <v>Cúcuta</v>
      </c>
      <c r="D2059" t="str">
        <f>IF($A2059="","",Tienda_1!F2059)</f>
        <v>Santiago Silva</v>
      </c>
      <c r="E2059" t="str">
        <f>IF($A2059="","",Tienda_1!I2059)</f>
        <v>Nequi</v>
      </c>
      <c r="F2059">
        <f>IF($A2059="","",VALUE(RIGHT(Tienda_1!E2059,4)))</f>
        <v>2022</v>
      </c>
      <c r="G2059">
        <f>IF($A2059="","",Tienda_1!C2059)</f>
        <v>99000</v>
      </c>
      <c r="H2059">
        <f>IF($A2059="","",Tienda_1!D2059)</f>
        <v>6000</v>
      </c>
      <c r="I2059">
        <f>IF($A2059="","",Tienda_1!H2059)</f>
        <v>4</v>
      </c>
      <c r="J2059">
        <f>IF($A2059="",0,IF(AND(OR('Cuadro-de-mando'!$B$4="(Todas)",'Cuadro-de-mando'!$B$4=$A2059),OR('Cuadro-de-mando'!$E$4="(Todas)",'Cuadro-de-mando'!$E$4=$B2059),OR('Cuadro-de-mando'!$H$4="(Todas)",'Cuadro-de-mando'!$H$4=$C2059),OR('Cuadro-de-mando'!$K$4="(Todas)",'Cuadro-de-mando'!$K$4=$E2059),OR('Cuadro-de-mando'!$N$4="(Todos)",'Cuadro-de-mando'!$N$4=$F2059)),1,0))</f>
        <v>1</v>
      </c>
    </row>
    <row r="2060" spans="1:10" x14ac:dyDescent="0.25">
      <c r="A2060" t="str">
        <f>IF(Tienda_1!$A2060="","","Tienda 1")</f>
        <v>Tienda 1</v>
      </c>
      <c r="B2060" t="str">
        <f>IF($A2060="","",Tienda_1!B2060)</f>
        <v>Electrodomésticos</v>
      </c>
      <c r="C2060" t="str">
        <f>IF($A2060="","",Tienda_1!G2060)</f>
        <v>Bogotá</v>
      </c>
      <c r="D2060" t="str">
        <f>IF($A2060="","",Tienda_1!F2060)</f>
        <v>Lucas Olivera</v>
      </c>
      <c r="E2060" t="str">
        <f>IF($A2060="","",Tienda_1!I2060)</f>
        <v>Tarjeta de crédito</v>
      </c>
      <c r="F2060">
        <f>IF($A2060="","",VALUE(RIGHT(Tienda_1!E2060,4)))</f>
        <v>2022</v>
      </c>
      <c r="G2060">
        <f>IF($A2060="","",Tienda_1!C2060)</f>
        <v>544200</v>
      </c>
      <c r="H2060">
        <f>IF($A2060="","",Tienda_1!D2060)</f>
        <v>27200</v>
      </c>
      <c r="I2060">
        <f>IF($A2060="","",Tienda_1!H2060)</f>
        <v>3</v>
      </c>
      <c r="J2060">
        <f>IF($A2060="",0,IF(AND(OR('Cuadro-de-mando'!$B$4="(Todas)",'Cuadro-de-mando'!$B$4=$A2060),OR('Cuadro-de-mando'!$E$4="(Todas)",'Cuadro-de-mando'!$E$4=$B2060),OR('Cuadro-de-mando'!$H$4="(Todas)",'Cuadro-de-mando'!$H$4=$C2060),OR('Cuadro-de-mando'!$K$4="(Todas)",'Cuadro-de-mando'!$K$4=$E2060),OR('Cuadro-de-mando'!$N$4="(Todos)",'Cuadro-de-mando'!$N$4=$F2060)),1,0))</f>
        <v>1</v>
      </c>
    </row>
    <row r="2061" spans="1:10" x14ac:dyDescent="0.25">
      <c r="A2061" t="str">
        <f>IF(Tienda_1!$A2061="","","Tienda 1")</f>
        <v>Tienda 1</v>
      </c>
      <c r="B2061" t="str">
        <f>IF($A2061="","",Tienda_1!B2061)</f>
        <v>Muebles</v>
      </c>
      <c r="C2061" t="str">
        <f>IF($A2061="","",Tienda_1!G2061)</f>
        <v>Pereira</v>
      </c>
      <c r="D2061" t="str">
        <f>IF($A2061="","",Tienda_1!F2061)</f>
        <v>Ángel Rodriguez</v>
      </c>
      <c r="E2061" t="str">
        <f>IF($A2061="","",Tienda_1!I2061)</f>
        <v>Tarjeta de crédito</v>
      </c>
      <c r="F2061">
        <f>IF($A2061="","",VALUE(RIGHT(Tienda_1!E2061,4)))</f>
        <v>2021</v>
      </c>
      <c r="G2061">
        <f>IF($A2061="","",Tienda_1!C2061)</f>
        <v>256400</v>
      </c>
      <c r="H2061">
        <f>IF($A2061="","",Tienda_1!D2061)</f>
        <v>11800</v>
      </c>
      <c r="I2061">
        <f>IF($A2061="","",Tienda_1!H2061)</f>
        <v>5</v>
      </c>
      <c r="J2061">
        <f>IF($A2061="",0,IF(AND(OR('Cuadro-de-mando'!$B$4="(Todas)",'Cuadro-de-mando'!$B$4=$A2061),OR('Cuadro-de-mando'!$E$4="(Todas)",'Cuadro-de-mando'!$E$4=$B2061),OR('Cuadro-de-mando'!$H$4="(Todas)",'Cuadro-de-mando'!$H$4=$C2061),OR('Cuadro-de-mando'!$K$4="(Todas)",'Cuadro-de-mando'!$K$4=$E2061),OR('Cuadro-de-mando'!$N$4="(Todos)",'Cuadro-de-mando'!$N$4=$F2061)),1,0))</f>
        <v>1</v>
      </c>
    </row>
    <row r="2062" spans="1:10" x14ac:dyDescent="0.25">
      <c r="A2062" t="str">
        <f>IF(Tienda_1!$A2062="","","Tienda 1")</f>
        <v>Tienda 1</v>
      </c>
      <c r="B2062" t="str">
        <f>IF($A2062="","",Tienda_1!B2062)</f>
        <v>Juguetes</v>
      </c>
      <c r="C2062" t="str">
        <f>IF($A2062="","",Tienda_1!G2062)</f>
        <v>Medellín</v>
      </c>
      <c r="D2062" t="str">
        <f>IF($A2062="","",Tienda_1!F2062)</f>
        <v>Lucas Olivera</v>
      </c>
      <c r="E2062" t="str">
        <f>IF($A2062="","",Tienda_1!I2062)</f>
        <v>Nequi</v>
      </c>
      <c r="F2062">
        <f>IF($A2062="","",VALUE(RIGHT(Tienda_1!E2062,4)))</f>
        <v>2020</v>
      </c>
      <c r="G2062">
        <f>IF($A2062="","",Tienda_1!C2062)</f>
        <v>88200</v>
      </c>
      <c r="H2062">
        <f>IF($A2062="","",Tienda_1!D2062)</f>
        <v>4900</v>
      </c>
      <c r="I2062">
        <f>IF($A2062="","",Tienda_1!H2062)</f>
        <v>5</v>
      </c>
      <c r="J2062">
        <f>IF($A2062="",0,IF(AND(OR('Cuadro-de-mando'!$B$4="(Todas)",'Cuadro-de-mando'!$B$4=$A2062),OR('Cuadro-de-mando'!$E$4="(Todas)",'Cuadro-de-mando'!$E$4=$B2062),OR('Cuadro-de-mando'!$H$4="(Todas)",'Cuadro-de-mando'!$H$4=$C2062),OR('Cuadro-de-mando'!$K$4="(Todas)",'Cuadro-de-mando'!$K$4=$E2062),OR('Cuadro-de-mando'!$N$4="(Todos)",'Cuadro-de-mando'!$N$4=$F2062)),1,0))</f>
        <v>1</v>
      </c>
    </row>
    <row r="2063" spans="1:10" x14ac:dyDescent="0.25">
      <c r="A2063" t="str">
        <f>IF(Tienda_1!$A2063="","","Tienda 1")</f>
        <v>Tienda 1</v>
      </c>
      <c r="B2063" t="str">
        <f>IF($A2063="","",Tienda_1!B2063)</f>
        <v>Electrodomésticos</v>
      </c>
      <c r="C2063" t="str">
        <f>IF($A2063="","",Tienda_1!G2063)</f>
        <v>Bogotá</v>
      </c>
      <c r="D2063" t="str">
        <f>IF($A2063="","",Tienda_1!F2063)</f>
        <v>Felipe Santos</v>
      </c>
      <c r="E2063" t="str">
        <f>IF($A2063="","",Tienda_1!I2063)</f>
        <v>Nequi</v>
      </c>
      <c r="F2063">
        <f>IF($A2063="","",VALUE(RIGHT(Tienda_1!E2063,4)))</f>
        <v>2022</v>
      </c>
      <c r="G2063">
        <f>IF($A2063="","",Tienda_1!C2063)</f>
        <v>759700</v>
      </c>
      <c r="H2063">
        <f>IF($A2063="","",Tienda_1!D2063)</f>
        <v>40800</v>
      </c>
      <c r="I2063">
        <f>IF($A2063="","",Tienda_1!H2063)</f>
        <v>3</v>
      </c>
      <c r="J2063">
        <f>IF($A2063="",0,IF(AND(OR('Cuadro-de-mando'!$B$4="(Todas)",'Cuadro-de-mando'!$B$4=$A2063),OR('Cuadro-de-mando'!$E$4="(Todas)",'Cuadro-de-mando'!$E$4=$B2063),OR('Cuadro-de-mando'!$H$4="(Todas)",'Cuadro-de-mando'!$H$4=$C2063),OR('Cuadro-de-mando'!$K$4="(Todas)",'Cuadro-de-mando'!$K$4=$E2063),OR('Cuadro-de-mando'!$N$4="(Todos)",'Cuadro-de-mando'!$N$4=$F2063)),1,0))</f>
        <v>1</v>
      </c>
    </row>
    <row r="2064" spans="1:10" x14ac:dyDescent="0.25">
      <c r="A2064" t="str">
        <f>IF(Tienda_1!$A2064="","","Tienda 1")</f>
        <v>Tienda 1</v>
      </c>
      <c r="B2064" t="str">
        <f>IF($A2064="","",Tienda_1!B2064)</f>
        <v>Electrónicos</v>
      </c>
      <c r="C2064" t="str">
        <f>IF($A2064="","",Tienda_1!G2064)</f>
        <v>Riohacha</v>
      </c>
      <c r="D2064" t="str">
        <f>IF($A2064="","",Tienda_1!F2064)</f>
        <v>Pedro Gomez</v>
      </c>
      <c r="E2064" t="str">
        <f>IF($A2064="","",Tienda_1!I2064)</f>
        <v>Nequi</v>
      </c>
      <c r="F2064">
        <f>IF($A2064="","",VALUE(RIGHT(Tienda_1!E2064,4)))</f>
        <v>2021</v>
      </c>
      <c r="G2064">
        <f>IF($A2064="","",Tienda_1!C2064)</f>
        <v>254100</v>
      </c>
      <c r="H2064">
        <f>IF($A2064="","",Tienda_1!D2064)</f>
        <v>13700</v>
      </c>
      <c r="I2064">
        <f>IF($A2064="","",Tienda_1!H2064)</f>
        <v>5</v>
      </c>
      <c r="J2064">
        <f>IF($A2064="",0,IF(AND(OR('Cuadro-de-mando'!$B$4="(Todas)",'Cuadro-de-mando'!$B$4=$A2064),OR('Cuadro-de-mando'!$E$4="(Todas)",'Cuadro-de-mando'!$E$4=$B2064),OR('Cuadro-de-mando'!$H$4="(Todas)",'Cuadro-de-mando'!$H$4=$C2064),OR('Cuadro-de-mando'!$K$4="(Todas)",'Cuadro-de-mando'!$K$4=$E2064),OR('Cuadro-de-mando'!$N$4="(Todos)",'Cuadro-de-mando'!$N$4=$F2064)),1,0))</f>
        <v>1</v>
      </c>
    </row>
    <row r="2065" spans="1:10" x14ac:dyDescent="0.25">
      <c r="A2065" t="str">
        <f>IF(Tienda_1!$A2065="","","Tienda 1")</f>
        <v>Tienda 1</v>
      </c>
      <c r="B2065" t="str">
        <f>IF($A2065="","",Tienda_1!B2065)</f>
        <v>Electrónicos</v>
      </c>
      <c r="C2065" t="str">
        <f>IF($A2065="","",Tienda_1!G2065)</f>
        <v>Riohacha</v>
      </c>
      <c r="D2065" t="str">
        <f>IF($A2065="","",Tienda_1!F2065)</f>
        <v>Pedro Gomez</v>
      </c>
      <c r="E2065" t="str">
        <f>IF($A2065="","",Tienda_1!I2065)</f>
        <v>Tarjeta de crédito</v>
      </c>
      <c r="F2065">
        <f>IF($A2065="","",VALUE(RIGHT(Tienda_1!E2065,4)))</f>
        <v>2021</v>
      </c>
      <c r="G2065">
        <f>IF($A2065="","",Tienda_1!C2065)</f>
        <v>184500</v>
      </c>
      <c r="H2065">
        <f>IF($A2065="","",Tienda_1!D2065)</f>
        <v>8000</v>
      </c>
      <c r="I2065">
        <f>IF($A2065="","",Tienda_1!H2065)</f>
        <v>3</v>
      </c>
      <c r="J2065">
        <f>IF($A2065="",0,IF(AND(OR('Cuadro-de-mando'!$B$4="(Todas)",'Cuadro-de-mando'!$B$4=$A2065),OR('Cuadro-de-mando'!$E$4="(Todas)",'Cuadro-de-mando'!$E$4=$B2065),OR('Cuadro-de-mando'!$H$4="(Todas)",'Cuadro-de-mando'!$H$4=$C2065),OR('Cuadro-de-mando'!$K$4="(Todas)",'Cuadro-de-mando'!$K$4=$E2065),OR('Cuadro-de-mando'!$N$4="(Todos)",'Cuadro-de-mando'!$N$4=$F2065)),1,0))</f>
        <v>1</v>
      </c>
    </row>
    <row r="2066" spans="1:10" x14ac:dyDescent="0.25">
      <c r="A2066" t="str">
        <f>IF(Tienda_1!$A2066="","","Tienda 1")</f>
        <v>Tienda 1</v>
      </c>
      <c r="B2066" t="str">
        <f>IF($A2066="","",Tienda_1!B2066)</f>
        <v>Electrónicos</v>
      </c>
      <c r="C2066" t="str">
        <f>IF($A2066="","",Tienda_1!G2066)</f>
        <v>Bogotá</v>
      </c>
      <c r="D2066" t="str">
        <f>IF($A2066="","",Tienda_1!F2066)</f>
        <v>Maria Alfonso</v>
      </c>
      <c r="E2066" t="str">
        <f>IF($A2066="","",Tienda_1!I2066)</f>
        <v>Tarjeta de crédito</v>
      </c>
      <c r="F2066">
        <f>IF($A2066="","",VALUE(RIGHT(Tienda_1!E2066,4)))</f>
        <v>2022</v>
      </c>
      <c r="G2066">
        <f>IF($A2066="","",Tienda_1!C2066)</f>
        <v>41800</v>
      </c>
      <c r="H2066">
        <f>IF($A2066="","",Tienda_1!D2066)</f>
        <v>0</v>
      </c>
      <c r="I2066">
        <f>IF($A2066="","",Tienda_1!H2066)</f>
        <v>5</v>
      </c>
      <c r="J2066">
        <f>IF($A2066="",0,IF(AND(OR('Cuadro-de-mando'!$B$4="(Todas)",'Cuadro-de-mando'!$B$4=$A2066),OR('Cuadro-de-mando'!$E$4="(Todas)",'Cuadro-de-mando'!$E$4=$B2066),OR('Cuadro-de-mando'!$H$4="(Todas)",'Cuadro-de-mando'!$H$4=$C2066),OR('Cuadro-de-mando'!$K$4="(Todas)",'Cuadro-de-mando'!$K$4=$E2066),OR('Cuadro-de-mando'!$N$4="(Todos)",'Cuadro-de-mando'!$N$4=$F2066)),1,0))</f>
        <v>1</v>
      </c>
    </row>
    <row r="2067" spans="1:10" x14ac:dyDescent="0.25">
      <c r="A2067" t="str">
        <f>IF(Tienda_1!$A2067="","","Tienda 1")</f>
        <v>Tienda 1</v>
      </c>
      <c r="B2067" t="str">
        <f>IF($A2067="","",Tienda_1!B2067)</f>
        <v>Juguetes</v>
      </c>
      <c r="C2067" t="str">
        <f>IF($A2067="","",Tienda_1!G2067)</f>
        <v>Medellín</v>
      </c>
      <c r="D2067" t="str">
        <f>IF($A2067="","",Tienda_1!F2067)</f>
        <v>Juliana Costa</v>
      </c>
      <c r="E2067" t="str">
        <f>IF($A2067="","",Tienda_1!I2067)</f>
        <v>Nequi</v>
      </c>
      <c r="F2067">
        <f>IF($A2067="","",VALUE(RIGHT(Tienda_1!E2067,4)))</f>
        <v>2021</v>
      </c>
      <c r="G2067">
        <f>IF($A2067="","",Tienda_1!C2067)</f>
        <v>9800</v>
      </c>
      <c r="H2067">
        <f>IF($A2067="","",Tienda_1!D2067)</f>
        <v>0</v>
      </c>
      <c r="I2067">
        <f>IF($A2067="","",Tienda_1!H2067)</f>
        <v>5</v>
      </c>
      <c r="J2067">
        <f>IF($A2067="",0,IF(AND(OR('Cuadro-de-mando'!$B$4="(Todas)",'Cuadro-de-mando'!$B$4=$A2067),OR('Cuadro-de-mando'!$E$4="(Todas)",'Cuadro-de-mando'!$E$4=$B2067),OR('Cuadro-de-mando'!$H$4="(Todas)",'Cuadro-de-mando'!$H$4=$C2067),OR('Cuadro-de-mando'!$K$4="(Todas)",'Cuadro-de-mando'!$K$4=$E2067),OR('Cuadro-de-mando'!$N$4="(Todos)",'Cuadro-de-mando'!$N$4=$F2067)),1,0))</f>
        <v>1</v>
      </c>
    </row>
    <row r="2068" spans="1:10" x14ac:dyDescent="0.25">
      <c r="A2068" t="str">
        <f>IF(Tienda_1!$A2068="","","Tienda 1")</f>
        <v>Tienda 1</v>
      </c>
      <c r="B2068" t="str">
        <f>IF($A2068="","",Tienda_1!B2068)</f>
        <v>Electrodomésticos</v>
      </c>
      <c r="C2068" t="str">
        <f>IF($A2068="","",Tienda_1!G2068)</f>
        <v>Medellín</v>
      </c>
      <c r="D2068" t="str">
        <f>IF($A2068="","",Tienda_1!F2068)</f>
        <v>Izabela de León</v>
      </c>
      <c r="E2068" t="str">
        <f>IF($A2068="","",Tienda_1!I2068)</f>
        <v>Tarjeta de crédito</v>
      </c>
      <c r="F2068">
        <f>IF($A2068="","",VALUE(RIGHT(Tienda_1!E2068,4)))</f>
        <v>2021</v>
      </c>
      <c r="G2068">
        <f>IF($A2068="","",Tienda_1!C2068)</f>
        <v>747400</v>
      </c>
      <c r="H2068">
        <f>IF($A2068="","",Tienda_1!D2068)</f>
        <v>40200</v>
      </c>
      <c r="I2068">
        <f>IF($A2068="","",Tienda_1!H2068)</f>
        <v>5</v>
      </c>
      <c r="J2068">
        <f>IF($A2068="",0,IF(AND(OR('Cuadro-de-mando'!$B$4="(Todas)",'Cuadro-de-mando'!$B$4=$A2068),OR('Cuadro-de-mando'!$E$4="(Todas)",'Cuadro-de-mando'!$E$4=$B2068),OR('Cuadro-de-mando'!$H$4="(Todas)",'Cuadro-de-mando'!$H$4=$C2068),OR('Cuadro-de-mando'!$K$4="(Todas)",'Cuadro-de-mando'!$K$4=$E2068),OR('Cuadro-de-mando'!$N$4="(Todos)",'Cuadro-de-mando'!$N$4=$F2068)),1,0))</f>
        <v>1</v>
      </c>
    </row>
    <row r="2069" spans="1:10" x14ac:dyDescent="0.25">
      <c r="A2069" t="str">
        <f>IF(Tienda_1!$A2069="","","Tienda 1")</f>
        <v>Tienda 1</v>
      </c>
      <c r="B2069" t="str">
        <f>IF($A2069="","",Tienda_1!B2069)</f>
        <v>Muebles</v>
      </c>
      <c r="C2069" t="str">
        <f>IF($A2069="","",Tienda_1!G2069)</f>
        <v>Medellín</v>
      </c>
      <c r="D2069" t="str">
        <f>IF($A2069="","",Tienda_1!F2069)</f>
        <v>Pedro Gomez</v>
      </c>
      <c r="E2069" t="str">
        <f>IF($A2069="","",Tienda_1!I2069)</f>
        <v>Tarjeta de crédito</v>
      </c>
      <c r="F2069">
        <f>IF($A2069="","",VALUE(RIGHT(Tienda_1!E2069,4)))</f>
        <v>2020</v>
      </c>
      <c r="G2069">
        <f>IF($A2069="","",Tienda_1!C2069)</f>
        <v>235000</v>
      </c>
      <c r="H2069">
        <f>IF($A2069="","",Tienda_1!D2069)</f>
        <v>12700</v>
      </c>
      <c r="I2069">
        <f>IF($A2069="","",Tienda_1!H2069)</f>
        <v>4</v>
      </c>
      <c r="J2069">
        <f>IF($A2069="",0,IF(AND(OR('Cuadro-de-mando'!$B$4="(Todas)",'Cuadro-de-mando'!$B$4=$A2069),OR('Cuadro-de-mando'!$E$4="(Todas)",'Cuadro-de-mando'!$E$4=$B2069),OR('Cuadro-de-mando'!$H$4="(Todas)",'Cuadro-de-mando'!$H$4=$C2069),OR('Cuadro-de-mando'!$K$4="(Todas)",'Cuadro-de-mando'!$K$4=$E2069),OR('Cuadro-de-mando'!$N$4="(Todos)",'Cuadro-de-mando'!$N$4=$F2069)),1,0))</f>
        <v>1</v>
      </c>
    </row>
    <row r="2070" spans="1:10" x14ac:dyDescent="0.25">
      <c r="A2070" t="str">
        <f>IF(Tienda_1!$A2070="","","Tienda 1")</f>
        <v>Tienda 1</v>
      </c>
      <c r="B2070" t="str">
        <f>IF($A2070="","",Tienda_1!B2070)</f>
        <v>Juguetes</v>
      </c>
      <c r="C2070" t="str">
        <f>IF($A2070="","",Tienda_1!G2070)</f>
        <v>Medellín</v>
      </c>
      <c r="D2070" t="str">
        <f>IF($A2070="","",Tienda_1!F2070)</f>
        <v>Camila Rivera</v>
      </c>
      <c r="E2070" t="str">
        <f>IF($A2070="","",Tienda_1!I2070)</f>
        <v>Tarjeta de crédito</v>
      </c>
      <c r="F2070">
        <f>IF($A2070="","",VALUE(RIGHT(Tienda_1!E2070,4)))</f>
        <v>2022</v>
      </c>
      <c r="G2070">
        <f>IF($A2070="","",Tienda_1!C2070)</f>
        <v>21600</v>
      </c>
      <c r="H2070">
        <f>IF($A2070="","",Tienda_1!D2070)</f>
        <v>1900</v>
      </c>
      <c r="I2070">
        <f>IF($A2070="","",Tienda_1!H2070)</f>
        <v>3</v>
      </c>
      <c r="J2070">
        <f>IF($A2070="",0,IF(AND(OR('Cuadro-de-mando'!$B$4="(Todas)",'Cuadro-de-mando'!$B$4=$A2070),OR('Cuadro-de-mando'!$E$4="(Todas)",'Cuadro-de-mando'!$E$4=$B2070),OR('Cuadro-de-mando'!$H$4="(Todas)",'Cuadro-de-mando'!$H$4=$C2070),OR('Cuadro-de-mando'!$K$4="(Todas)",'Cuadro-de-mando'!$K$4=$E2070),OR('Cuadro-de-mando'!$N$4="(Todos)",'Cuadro-de-mando'!$N$4=$F2070)),1,0))</f>
        <v>1</v>
      </c>
    </row>
    <row r="2071" spans="1:10" x14ac:dyDescent="0.25">
      <c r="A2071" t="str">
        <f>IF(Tienda_1!$A2071="","","Tienda 1")</f>
        <v>Tienda 1</v>
      </c>
      <c r="B2071" t="str">
        <f>IF($A2071="","",Tienda_1!B2071)</f>
        <v>Electrónicos</v>
      </c>
      <c r="C2071" t="str">
        <f>IF($A2071="","",Tienda_1!G2071)</f>
        <v>Bogotá</v>
      </c>
      <c r="D2071" t="str">
        <f>IF($A2071="","",Tienda_1!F2071)</f>
        <v>Felipe Santos</v>
      </c>
      <c r="E2071" t="str">
        <f>IF($A2071="","",Tienda_1!I2071)</f>
        <v>Tarjeta de crédito</v>
      </c>
      <c r="F2071">
        <f>IF($A2071="","",VALUE(RIGHT(Tienda_1!E2071,4)))</f>
        <v>2021</v>
      </c>
      <c r="G2071">
        <f>IF($A2071="","",Tienda_1!C2071)</f>
        <v>2177500</v>
      </c>
      <c r="H2071">
        <f>IF($A2071="","",Tienda_1!D2071)</f>
        <v>119300</v>
      </c>
      <c r="I2071">
        <f>IF($A2071="","",Tienda_1!H2071)</f>
        <v>3</v>
      </c>
      <c r="J2071">
        <f>IF($A2071="",0,IF(AND(OR('Cuadro-de-mando'!$B$4="(Todas)",'Cuadro-de-mando'!$B$4=$A2071),OR('Cuadro-de-mando'!$E$4="(Todas)",'Cuadro-de-mando'!$E$4=$B2071),OR('Cuadro-de-mando'!$H$4="(Todas)",'Cuadro-de-mando'!$H$4=$C2071),OR('Cuadro-de-mando'!$K$4="(Todas)",'Cuadro-de-mando'!$K$4=$E2071),OR('Cuadro-de-mando'!$N$4="(Todos)",'Cuadro-de-mando'!$N$4=$F2071)),1,0))</f>
        <v>1</v>
      </c>
    </row>
    <row r="2072" spans="1:10" x14ac:dyDescent="0.25">
      <c r="A2072" t="str">
        <f>IF(Tienda_1!$A2072="","","Tienda 1")</f>
        <v>Tienda 1</v>
      </c>
      <c r="B2072" t="str">
        <f>IF($A2072="","",Tienda_1!B2072)</f>
        <v>Electrónicos</v>
      </c>
      <c r="C2072" t="str">
        <f>IF($A2072="","",Tienda_1!G2072)</f>
        <v>Bogotá</v>
      </c>
      <c r="D2072" t="str">
        <f>IF($A2072="","",Tienda_1!F2072)</f>
        <v>Santiago Silva</v>
      </c>
      <c r="E2072" t="str">
        <f>IF($A2072="","",Tienda_1!I2072)</f>
        <v>Cupón</v>
      </c>
      <c r="F2072">
        <f>IF($A2072="","",VALUE(RIGHT(Tienda_1!E2072,4)))</f>
        <v>2021</v>
      </c>
      <c r="G2072">
        <f>IF($A2072="","",Tienda_1!C2072)</f>
        <v>2339000</v>
      </c>
      <c r="H2072">
        <f>IF($A2072="","",Tienda_1!D2072)</f>
        <v>124900</v>
      </c>
      <c r="I2072">
        <f>IF($A2072="","",Tienda_1!H2072)</f>
        <v>5</v>
      </c>
      <c r="J2072">
        <f>IF($A2072="",0,IF(AND(OR('Cuadro-de-mando'!$B$4="(Todas)",'Cuadro-de-mando'!$B$4=$A2072),OR('Cuadro-de-mando'!$E$4="(Todas)",'Cuadro-de-mando'!$E$4=$B2072),OR('Cuadro-de-mando'!$H$4="(Todas)",'Cuadro-de-mando'!$H$4=$C2072),OR('Cuadro-de-mando'!$K$4="(Todas)",'Cuadro-de-mando'!$K$4=$E2072),OR('Cuadro-de-mando'!$N$4="(Todos)",'Cuadro-de-mando'!$N$4=$F2072)),1,0))</f>
        <v>1</v>
      </c>
    </row>
    <row r="2073" spans="1:10" x14ac:dyDescent="0.25">
      <c r="A2073" t="str">
        <f>IF(Tienda_1!$A2073="","","Tienda 1")</f>
        <v>Tienda 1</v>
      </c>
      <c r="B2073" t="str">
        <f>IF($A2073="","",Tienda_1!B2073)</f>
        <v>Deportes y diversión</v>
      </c>
      <c r="C2073" t="str">
        <f>IF($A2073="","",Tienda_1!G2073)</f>
        <v>Barranquilla</v>
      </c>
      <c r="D2073" t="str">
        <f>IF($A2073="","",Tienda_1!F2073)</f>
        <v>Santiago Silva</v>
      </c>
      <c r="E2073" t="str">
        <f>IF($A2073="","",Tienda_1!I2073)</f>
        <v>Tarjeta de crédito</v>
      </c>
      <c r="F2073">
        <f>IF($A2073="","",VALUE(RIGHT(Tienda_1!E2073,4)))</f>
        <v>2022</v>
      </c>
      <c r="G2073">
        <f>IF($A2073="","",Tienda_1!C2073)</f>
        <v>84200</v>
      </c>
      <c r="H2073">
        <f>IF($A2073="","",Tienda_1!D2073)</f>
        <v>4700</v>
      </c>
      <c r="I2073">
        <f>IF($A2073="","",Tienda_1!H2073)</f>
        <v>5</v>
      </c>
      <c r="J2073">
        <f>IF($A2073="",0,IF(AND(OR('Cuadro-de-mando'!$B$4="(Todas)",'Cuadro-de-mando'!$B$4=$A2073),OR('Cuadro-de-mando'!$E$4="(Todas)",'Cuadro-de-mando'!$E$4=$B2073),OR('Cuadro-de-mando'!$H$4="(Todas)",'Cuadro-de-mando'!$H$4=$C2073),OR('Cuadro-de-mando'!$K$4="(Todas)",'Cuadro-de-mando'!$K$4=$E2073),OR('Cuadro-de-mando'!$N$4="(Todos)",'Cuadro-de-mando'!$N$4=$F2073)),1,0))</f>
        <v>1</v>
      </c>
    </row>
    <row r="2074" spans="1:10" x14ac:dyDescent="0.25">
      <c r="A2074" t="str">
        <f>IF(Tienda_1!$A2074="","","Tienda 1")</f>
        <v>Tienda 1</v>
      </c>
      <c r="B2074" t="str">
        <f>IF($A2074="","",Tienda_1!B2074)</f>
        <v>Muebles</v>
      </c>
      <c r="C2074" t="str">
        <f>IF($A2074="","",Tienda_1!G2074)</f>
        <v>Bucaramanga</v>
      </c>
      <c r="D2074" t="str">
        <f>IF($A2074="","",Tienda_1!F2074)</f>
        <v>Maria Alfonso</v>
      </c>
      <c r="E2074" t="str">
        <f>IF($A2074="","",Tienda_1!I2074)</f>
        <v>Tarjeta de crédito</v>
      </c>
      <c r="F2074">
        <f>IF($A2074="","",VALUE(RIGHT(Tienda_1!E2074,4)))</f>
        <v>2021</v>
      </c>
      <c r="G2074">
        <f>IF($A2074="","",Tienda_1!C2074)</f>
        <v>129700</v>
      </c>
      <c r="H2074">
        <f>IF($A2074="","",Tienda_1!D2074)</f>
        <v>5100</v>
      </c>
      <c r="I2074">
        <f>IF($A2074="","",Tienda_1!H2074)</f>
        <v>5</v>
      </c>
      <c r="J2074">
        <f>IF($A2074="",0,IF(AND(OR('Cuadro-de-mando'!$B$4="(Todas)",'Cuadro-de-mando'!$B$4=$A2074),OR('Cuadro-de-mando'!$E$4="(Todas)",'Cuadro-de-mando'!$E$4=$B2074),OR('Cuadro-de-mando'!$H$4="(Todas)",'Cuadro-de-mando'!$H$4=$C2074),OR('Cuadro-de-mando'!$K$4="(Todas)",'Cuadro-de-mando'!$K$4=$E2074),OR('Cuadro-de-mando'!$N$4="(Todos)",'Cuadro-de-mando'!$N$4=$F2074)),1,0))</f>
        <v>1</v>
      </c>
    </row>
    <row r="2075" spans="1:10" x14ac:dyDescent="0.25">
      <c r="A2075" t="str">
        <f>IF(Tienda_1!$A2075="","","Tienda 1")</f>
        <v>Tienda 1</v>
      </c>
      <c r="B2075" t="str">
        <f>IF($A2075="","",Tienda_1!B2075)</f>
        <v>Electrónicos</v>
      </c>
      <c r="C2075" t="str">
        <f>IF($A2075="","",Tienda_1!G2075)</f>
        <v>Bogotá</v>
      </c>
      <c r="D2075" t="str">
        <f>IF($A2075="","",Tienda_1!F2075)</f>
        <v>Mariana Herrera</v>
      </c>
      <c r="E2075" t="str">
        <f>IF($A2075="","",Tienda_1!I2075)</f>
        <v>Tarjeta de crédito</v>
      </c>
      <c r="F2075">
        <f>IF($A2075="","",VALUE(RIGHT(Tienda_1!E2075,4)))</f>
        <v>2022</v>
      </c>
      <c r="G2075">
        <f>IF($A2075="","",Tienda_1!C2075)</f>
        <v>70900</v>
      </c>
      <c r="H2075">
        <f>IF($A2075="","",Tienda_1!D2075)</f>
        <v>2000</v>
      </c>
      <c r="I2075">
        <f>IF($A2075="","",Tienda_1!H2075)</f>
        <v>5</v>
      </c>
      <c r="J2075">
        <f>IF($A2075="",0,IF(AND(OR('Cuadro-de-mando'!$B$4="(Todas)",'Cuadro-de-mando'!$B$4=$A2075),OR('Cuadro-de-mando'!$E$4="(Todas)",'Cuadro-de-mando'!$E$4=$B2075),OR('Cuadro-de-mando'!$H$4="(Todas)",'Cuadro-de-mando'!$H$4=$C2075),OR('Cuadro-de-mando'!$K$4="(Todas)",'Cuadro-de-mando'!$K$4=$E2075),OR('Cuadro-de-mando'!$N$4="(Todos)",'Cuadro-de-mando'!$N$4=$F2075)),1,0))</f>
        <v>1</v>
      </c>
    </row>
    <row r="2076" spans="1:10" x14ac:dyDescent="0.25">
      <c r="A2076" t="str">
        <f>IF(Tienda_1!$A2076="","","Tienda 1")</f>
        <v>Tienda 1</v>
      </c>
      <c r="B2076" t="str">
        <f>IF($A2076="","",Tienda_1!B2076)</f>
        <v>Juguetes</v>
      </c>
      <c r="C2076" t="str">
        <f>IF($A2076="","",Tienda_1!G2076)</f>
        <v>Bogotá</v>
      </c>
      <c r="D2076" t="str">
        <f>IF($A2076="","",Tienda_1!F2076)</f>
        <v>Lucas Olivera</v>
      </c>
      <c r="E2076" t="str">
        <f>IF($A2076="","",Tienda_1!I2076)</f>
        <v>Tarjeta de crédito</v>
      </c>
      <c r="F2076">
        <f>IF($A2076="","",VALUE(RIGHT(Tienda_1!E2076,4)))</f>
        <v>2022</v>
      </c>
      <c r="G2076">
        <f>IF($A2076="","",Tienda_1!C2076)</f>
        <v>22900</v>
      </c>
      <c r="H2076">
        <f>IF($A2076="","",Tienda_1!D2076)</f>
        <v>6000</v>
      </c>
      <c r="I2076">
        <f>IF($A2076="","",Tienda_1!H2076)</f>
        <v>5</v>
      </c>
      <c r="J2076">
        <f>IF($A2076="",0,IF(AND(OR('Cuadro-de-mando'!$B$4="(Todas)",'Cuadro-de-mando'!$B$4=$A2076),OR('Cuadro-de-mando'!$E$4="(Todas)",'Cuadro-de-mando'!$E$4=$B2076),OR('Cuadro-de-mando'!$H$4="(Todas)",'Cuadro-de-mando'!$H$4=$C2076),OR('Cuadro-de-mando'!$K$4="(Todas)",'Cuadro-de-mando'!$K$4=$E2076),OR('Cuadro-de-mando'!$N$4="(Todos)",'Cuadro-de-mando'!$N$4=$F2076)),1,0))</f>
        <v>1</v>
      </c>
    </row>
    <row r="2077" spans="1:10" x14ac:dyDescent="0.25">
      <c r="A2077" t="str">
        <f>IF(Tienda_1!$A2077="","","Tienda 1")</f>
        <v>Tienda 1</v>
      </c>
      <c r="B2077" t="str">
        <f>IF($A2077="","",Tienda_1!B2077)</f>
        <v>Deportes y diversión</v>
      </c>
      <c r="C2077" t="str">
        <f>IF($A2077="","",Tienda_1!G2077)</f>
        <v>Riohacha</v>
      </c>
      <c r="D2077" t="str">
        <f>IF($A2077="","",Tienda_1!F2077)</f>
        <v>Ángel Rodriguez</v>
      </c>
      <c r="E2077" t="str">
        <f>IF($A2077="","",Tienda_1!I2077)</f>
        <v>Tarjeta de crédito</v>
      </c>
      <c r="F2077">
        <f>IF($A2077="","",VALUE(RIGHT(Tienda_1!E2077,4)))</f>
        <v>2022</v>
      </c>
      <c r="G2077">
        <f>IF($A2077="","",Tienda_1!C2077)</f>
        <v>23800</v>
      </c>
      <c r="H2077">
        <f>IF($A2077="","",Tienda_1!D2077)</f>
        <v>0</v>
      </c>
      <c r="I2077">
        <f>IF($A2077="","",Tienda_1!H2077)</f>
        <v>1</v>
      </c>
      <c r="J2077">
        <f>IF($A2077="",0,IF(AND(OR('Cuadro-de-mando'!$B$4="(Todas)",'Cuadro-de-mando'!$B$4=$A2077),OR('Cuadro-de-mando'!$E$4="(Todas)",'Cuadro-de-mando'!$E$4=$B2077),OR('Cuadro-de-mando'!$H$4="(Todas)",'Cuadro-de-mando'!$H$4=$C2077),OR('Cuadro-de-mando'!$K$4="(Todas)",'Cuadro-de-mando'!$K$4=$E2077),OR('Cuadro-de-mando'!$N$4="(Todos)",'Cuadro-de-mando'!$N$4=$F2077)),1,0))</f>
        <v>1</v>
      </c>
    </row>
    <row r="2078" spans="1:10" x14ac:dyDescent="0.25">
      <c r="A2078" t="str">
        <f>IF(Tienda_1!$A2078="","","Tienda 1")</f>
        <v>Tienda 1</v>
      </c>
      <c r="B2078" t="str">
        <f>IF($A2078="","",Tienda_1!B2078)</f>
        <v>Deportes y diversión</v>
      </c>
      <c r="C2078" t="str">
        <f>IF($A2078="","",Tienda_1!G2078)</f>
        <v>Bogotá</v>
      </c>
      <c r="D2078" t="str">
        <f>IF($A2078="","",Tienda_1!F2078)</f>
        <v>Beatriz Morales</v>
      </c>
      <c r="E2078" t="str">
        <f>IF($A2078="","",Tienda_1!I2078)</f>
        <v>Nequi</v>
      </c>
      <c r="F2078">
        <f>IF($A2078="","",VALUE(RIGHT(Tienda_1!E2078,4)))</f>
        <v>2021</v>
      </c>
      <c r="G2078">
        <f>IF($A2078="","",Tienda_1!C2078)</f>
        <v>62800</v>
      </c>
      <c r="H2078">
        <f>IF($A2078="","",Tienda_1!D2078)</f>
        <v>4100</v>
      </c>
      <c r="I2078">
        <f>IF($A2078="","",Tienda_1!H2078)</f>
        <v>4</v>
      </c>
      <c r="J2078">
        <f>IF($A2078="",0,IF(AND(OR('Cuadro-de-mando'!$B$4="(Todas)",'Cuadro-de-mando'!$B$4=$A2078),OR('Cuadro-de-mando'!$E$4="(Todas)",'Cuadro-de-mando'!$E$4=$B2078),OR('Cuadro-de-mando'!$H$4="(Todas)",'Cuadro-de-mando'!$H$4=$C2078),OR('Cuadro-de-mando'!$K$4="(Todas)",'Cuadro-de-mando'!$K$4=$E2078),OR('Cuadro-de-mando'!$N$4="(Todos)",'Cuadro-de-mando'!$N$4=$F2078)),1,0))</f>
        <v>1</v>
      </c>
    </row>
    <row r="2079" spans="1:10" x14ac:dyDescent="0.25">
      <c r="A2079" t="str">
        <f>IF(Tienda_1!$A2079="","","Tienda 1")</f>
        <v>Tienda 1</v>
      </c>
      <c r="B2079" t="str">
        <f>IF($A2079="","",Tienda_1!B2079)</f>
        <v>Deportes y diversión</v>
      </c>
      <c r="C2079" t="str">
        <f>IF($A2079="","",Tienda_1!G2079)</f>
        <v>Bogotá</v>
      </c>
      <c r="D2079" t="str">
        <f>IF($A2079="","",Tienda_1!F2079)</f>
        <v>Mariana Herrera</v>
      </c>
      <c r="E2079" t="str">
        <f>IF($A2079="","",Tienda_1!I2079)</f>
        <v>Tarjeta de crédito</v>
      </c>
      <c r="F2079">
        <f>IF($A2079="","",VALUE(RIGHT(Tienda_1!E2079,4)))</f>
        <v>2020</v>
      </c>
      <c r="G2079">
        <f>IF($A2079="","",Tienda_1!C2079)</f>
        <v>54800</v>
      </c>
      <c r="H2079">
        <f>IF($A2079="","",Tienda_1!D2079)</f>
        <v>1100</v>
      </c>
      <c r="I2079">
        <f>IF($A2079="","",Tienda_1!H2079)</f>
        <v>3</v>
      </c>
      <c r="J2079">
        <f>IF($A2079="",0,IF(AND(OR('Cuadro-de-mando'!$B$4="(Todas)",'Cuadro-de-mando'!$B$4=$A2079),OR('Cuadro-de-mando'!$E$4="(Todas)",'Cuadro-de-mando'!$E$4=$B2079),OR('Cuadro-de-mando'!$H$4="(Todas)",'Cuadro-de-mando'!$H$4=$C2079),OR('Cuadro-de-mando'!$K$4="(Todas)",'Cuadro-de-mando'!$K$4=$E2079),OR('Cuadro-de-mando'!$N$4="(Todos)",'Cuadro-de-mando'!$N$4=$F2079)),1,0))</f>
        <v>1</v>
      </c>
    </row>
    <row r="2080" spans="1:10" x14ac:dyDescent="0.25">
      <c r="A2080" t="str">
        <f>IF(Tienda_1!$A2080="","","Tienda 1")</f>
        <v>Tienda 1</v>
      </c>
      <c r="B2080" t="str">
        <f>IF($A2080="","",Tienda_1!B2080)</f>
        <v>Muebles</v>
      </c>
      <c r="C2080" t="str">
        <f>IF($A2080="","",Tienda_1!G2080)</f>
        <v>Cúcuta</v>
      </c>
      <c r="D2080" t="str">
        <f>IF($A2080="","",Tienda_1!F2080)</f>
        <v>Blanca Ramirez</v>
      </c>
      <c r="E2080" t="str">
        <f>IF($A2080="","",Tienda_1!I2080)</f>
        <v>Tarjeta de crédito</v>
      </c>
      <c r="F2080">
        <f>IF($A2080="","",VALUE(RIGHT(Tienda_1!E2080,4)))</f>
        <v>2021</v>
      </c>
      <c r="G2080">
        <f>IF($A2080="","",Tienda_1!C2080)</f>
        <v>493800</v>
      </c>
      <c r="H2080">
        <f>IF($A2080="","",Tienda_1!D2080)</f>
        <v>24500</v>
      </c>
      <c r="I2080">
        <f>IF($A2080="","",Tienda_1!H2080)</f>
        <v>1</v>
      </c>
      <c r="J2080">
        <f>IF($A2080="",0,IF(AND(OR('Cuadro-de-mando'!$B$4="(Todas)",'Cuadro-de-mando'!$B$4=$A2080),OR('Cuadro-de-mando'!$E$4="(Todas)",'Cuadro-de-mando'!$E$4=$B2080),OR('Cuadro-de-mando'!$H$4="(Todas)",'Cuadro-de-mando'!$H$4=$C2080),OR('Cuadro-de-mando'!$K$4="(Todas)",'Cuadro-de-mando'!$K$4=$E2080),OR('Cuadro-de-mando'!$N$4="(Todos)",'Cuadro-de-mando'!$N$4=$F2080)),1,0))</f>
        <v>1</v>
      </c>
    </row>
    <row r="2081" spans="1:10" x14ac:dyDescent="0.25">
      <c r="A2081" t="str">
        <f>IF(Tienda_1!$A2081="","","Tienda 1")</f>
        <v>Tienda 1</v>
      </c>
      <c r="B2081" t="str">
        <f>IF($A2081="","",Tienda_1!B2081)</f>
        <v>Deportes y diversión</v>
      </c>
      <c r="C2081" t="str">
        <f>IF($A2081="","",Tienda_1!G2081)</f>
        <v>Cali</v>
      </c>
      <c r="D2081" t="str">
        <f>IF($A2081="","",Tienda_1!F2081)</f>
        <v>Blanca Ramirez</v>
      </c>
      <c r="E2081" t="str">
        <f>IF($A2081="","",Tienda_1!I2081)</f>
        <v>Tarjeta de crédito</v>
      </c>
      <c r="F2081">
        <f>IF($A2081="","",VALUE(RIGHT(Tienda_1!E2081,4)))</f>
        <v>2020</v>
      </c>
      <c r="G2081">
        <f>IF($A2081="","",Tienda_1!C2081)</f>
        <v>63200</v>
      </c>
      <c r="H2081">
        <f>IF($A2081="","",Tienda_1!D2081)</f>
        <v>1600</v>
      </c>
      <c r="I2081">
        <f>IF($A2081="","",Tienda_1!H2081)</f>
        <v>4</v>
      </c>
      <c r="J2081">
        <f>IF($A2081="",0,IF(AND(OR('Cuadro-de-mando'!$B$4="(Todas)",'Cuadro-de-mando'!$B$4=$A2081),OR('Cuadro-de-mando'!$E$4="(Todas)",'Cuadro-de-mando'!$E$4=$B2081),OR('Cuadro-de-mando'!$H$4="(Todas)",'Cuadro-de-mando'!$H$4=$C2081),OR('Cuadro-de-mando'!$K$4="(Todas)",'Cuadro-de-mando'!$K$4=$E2081),OR('Cuadro-de-mando'!$N$4="(Todos)",'Cuadro-de-mando'!$N$4=$F2081)),1,0))</f>
        <v>1</v>
      </c>
    </row>
    <row r="2082" spans="1:10" x14ac:dyDescent="0.25">
      <c r="A2082" t="str">
        <f>IF(Tienda_1!$A2082="","","Tienda 1")</f>
        <v>Tienda 1</v>
      </c>
      <c r="B2082" t="str">
        <f>IF($A2082="","",Tienda_1!B2082)</f>
        <v>Electrodomésticos</v>
      </c>
      <c r="C2082" t="str">
        <f>IF($A2082="","",Tienda_1!G2082)</f>
        <v>Bogotá</v>
      </c>
      <c r="D2082" t="str">
        <f>IF($A2082="","",Tienda_1!F2082)</f>
        <v>Juan Fernandez</v>
      </c>
      <c r="E2082" t="str">
        <f>IF($A2082="","",Tienda_1!I2082)</f>
        <v>Tarjeta de crédito</v>
      </c>
      <c r="F2082">
        <f>IF($A2082="","",VALUE(RIGHT(Tienda_1!E2082,4)))</f>
        <v>2021</v>
      </c>
      <c r="G2082">
        <f>IF($A2082="","",Tienda_1!C2082)</f>
        <v>441200</v>
      </c>
      <c r="H2082">
        <f>IF($A2082="","",Tienda_1!D2082)</f>
        <v>23900</v>
      </c>
      <c r="I2082">
        <f>IF($A2082="","",Tienda_1!H2082)</f>
        <v>5</v>
      </c>
      <c r="J2082">
        <f>IF($A2082="",0,IF(AND(OR('Cuadro-de-mando'!$B$4="(Todas)",'Cuadro-de-mando'!$B$4=$A2082),OR('Cuadro-de-mando'!$E$4="(Todas)",'Cuadro-de-mando'!$E$4=$B2082),OR('Cuadro-de-mando'!$H$4="(Todas)",'Cuadro-de-mando'!$H$4=$C2082),OR('Cuadro-de-mando'!$K$4="(Todas)",'Cuadro-de-mando'!$K$4=$E2082),OR('Cuadro-de-mando'!$N$4="(Todos)",'Cuadro-de-mando'!$N$4=$F2082)),1,0))</f>
        <v>1</v>
      </c>
    </row>
    <row r="2083" spans="1:10" x14ac:dyDescent="0.25">
      <c r="A2083" t="str">
        <f>IF(Tienda_1!$A2083="","","Tienda 1")</f>
        <v>Tienda 1</v>
      </c>
      <c r="B2083" t="str">
        <f>IF($A2083="","",Tienda_1!B2083)</f>
        <v>Deportes y diversión</v>
      </c>
      <c r="C2083" t="str">
        <f>IF($A2083="","",Tienda_1!G2083)</f>
        <v>Medellín</v>
      </c>
      <c r="D2083" t="str">
        <f>IF($A2083="","",Tienda_1!F2083)</f>
        <v>Izabela de León</v>
      </c>
      <c r="E2083" t="str">
        <f>IF($A2083="","",Tienda_1!I2083)</f>
        <v>Tarjeta de crédito</v>
      </c>
      <c r="F2083">
        <f>IF($A2083="","",VALUE(RIGHT(Tienda_1!E2083,4)))</f>
        <v>2020</v>
      </c>
      <c r="G2083">
        <f>IF($A2083="","",Tienda_1!C2083)</f>
        <v>548100</v>
      </c>
      <c r="H2083">
        <f>IF($A2083="","",Tienda_1!D2083)</f>
        <v>29400</v>
      </c>
      <c r="I2083">
        <f>IF($A2083="","",Tienda_1!H2083)</f>
        <v>2</v>
      </c>
      <c r="J2083">
        <f>IF($A2083="",0,IF(AND(OR('Cuadro-de-mando'!$B$4="(Todas)",'Cuadro-de-mando'!$B$4=$A2083),OR('Cuadro-de-mando'!$E$4="(Todas)",'Cuadro-de-mando'!$E$4=$B2083),OR('Cuadro-de-mando'!$H$4="(Todas)",'Cuadro-de-mando'!$H$4=$C2083),OR('Cuadro-de-mando'!$K$4="(Todas)",'Cuadro-de-mando'!$K$4=$E2083),OR('Cuadro-de-mando'!$N$4="(Todos)",'Cuadro-de-mando'!$N$4=$F2083)),1,0))</f>
        <v>1</v>
      </c>
    </row>
    <row r="2084" spans="1:10" x14ac:dyDescent="0.25">
      <c r="A2084" t="str">
        <f>IF(Tienda_1!$A2084="","","Tienda 1")</f>
        <v>Tienda 1</v>
      </c>
      <c r="B2084" t="str">
        <f>IF($A2084="","",Tienda_1!B2084)</f>
        <v>Muebles</v>
      </c>
      <c r="C2084" t="str">
        <f>IF($A2084="","",Tienda_1!G2084)</f>
        <v>Cali</v>
      </c>
      <c r="D2084" t="str">
        <f>IF($A2084="","",Tienda_1!F2084)</f>
        <v>Rafael Acosta</v>
      </c>
      <c r="E2084" t="str">
        <f>IF($A2084="","",Tienda_1!I2084)</f>
        <v>Tarjeta de crédito</v>
      </c>
      <c r="F2084">
        <f>IF($A2084="","",VALUE(RIGHT(Tienda_1!E2084,4)))</f>
        <v>2021</v>
      </c>
      <c r="G2084">
        <f>IF($A2084="","",Tienda_1!C2084)</f>
        <v>482700</v>
      </c>
      <c r="H2084">
        <f>IF($A2084="","",Tienda_1!D2084)</f>
        <v>26800</v>
      </c>
      <c r="I2084">
        <f>IF($A2084="","",Tienda_1!H2084)</f>
        <v>1</v>
      </c>
      <c r="J2084">
        <f>IF($A2084="",0,IF(AND(OR('Cuadro-de-mando'!$B$4="(Todas)",'Cuadro-de-mando'!$B$4=$A2084),OR('Cuadro-de-mando'!$E$4="(Todas)",'Cuadro-de-mando'!$E$4=$B2084),OR('Cuadro-de-mando'!$H$4="(Todas)",'Cuadro-de-mando'!$H$4=$C2084),OR('Cuadro-de-mando'!$K$4="(Todas)",'Cuadro-de-mando'!$K$4=$E2084),OR('Cuadro-de-mando'!$N$4="(Todos)",'Cuadro-de-mando'!$N$4=$F2084)),1,0))</f>
        <v>1</v>
      </c>
    </row>
    <row r="2085" spans="1:10" x14ac:dyDescent="0.25">
      <c r="A2085" t="str">
        <f>IF(Tienda_1!$A2085="","","Tienda 1")</f>
        <v>Tienda 1</v>
      </c>
      <c r="B2085" t="str">
        <f>IF($A2085="","",Tienda_1!B2085)</f>
        <v>Libros</v>
      </c>
      <c r="C2085" t="str">
        <f>IF($A2085="","",Tienda_1!G2085)</f>
        <v>Medellín</v>
      </c>
      <c r="D2085" t="str">
        <f>IF($A2085="","",Tienda_1!F2085)</f>
        <v>Juliana Costa</v>
      </c>
      <c r="E2085" t="str">
        <f>IF($A2085="","",Tienda_1!I2085)</f>
        <v>Tarjeta de crédito</v>
      </c>
      <c r="F2085">
        <f>IF($A2085="","",VALUE(RIGHT(Tienda_1!E2085,4)))</f>
        <v>2020</v>
      </c>
      <c r="G2085">
        <f>IF($A2085="","",Tienda_1!C2085)</f>
        <v>73000</v>
      </c>
      <c r="H2085">
        <f>IF($A2085="","",Tienda_1!D2085)</f>
        <v>9700</v>
      </c>
      <c r="I2085">
        <f>IF($A2085="","",Tienda_1!H2085)</f>
        <v>4</v>
      </c>
      <c r="J2085">
        <f>IF($A2085="",0,IF(AND(OR('Cuadro-de-mando'!$B$4="(Todas)",'Cuadro-de-mando'!$B$4=$A2085),OR('Cuadro-de-mando'!$E$4="(Todas)",'Cuadro-de-mando'!$E$4=$B2085),OR('Cuadro-de-mando'!$H$4="(Todas)",'Cuadro-de-mando'!$H$4=$C2085),OR('Cuadro-de-mando'!$K$4="(Todas)",'Cuadro-de-mando'!$K$4=$E2085),OR('Cuadro-de-mando'!$N$4="(Todos)",'Cuadro-de-mando'!$N$4=$F2085)),1,0))</f>
        <v>1</v>
      </c>
    </row>
    <row r="2086" spans="1:10" x14ac:dyDescent="0.25">
      <c r="A2086" t="str">
        <f>IF(Tienda_1!$A2086="","","Tienda 1")</f>
        <v>Tienda 1</v>
      </c>
      <c r="B2086" t="str">
        <f>IF($A2086="","",Tienda_1!B2086)</f>
        <v>Deportes y diversión</v>
      </c>
      <c r="C2086" t="str">
        <f>IF($A2086="","",Tienda_1!G2086)</f>
        <v>Riohacha</v>
      </c>
      <c r="D2086" t="str">
        <f>IF($A2086="","",Tienda_1!F2086)</f>
        <v>Blanca Ramirez</v>
      </c>
      <c r="E2086" t="str">
        <f>IF($A2086="","",Tienda_1!I2086)</f>
        <v>Tarjeta de crédito</v>
      </c>
      <c r="F2086">
        <f>IF($A2086="","",VALUE(RIGHT(Tienda_1!E2086,4)))</f>
        <v>2021</v>
      </c>
      <c r="G2086">
        <f>IF($A2086="","",Tienda_1!C2086)</f>
        <v>109700</v>
      </c>
      <c r="H2086">
        <f>IF($A2086="","",Tienda_1!D2086)</f>
        <v>6900</v>
      </c>
      <c r="I2086">
        <f>IF($A2086="","",Tienda_1!H2086)</f>
        <v>1</v>
      </c>
      <c r="J2086">
        <f>IF($A2086="",0,IF(AND(OR('Cuadro-de-mando'!$B$4="(Todas)",'Cuadro-de-mando'!$B$4=$A2086),OR('Cuadro-de-mando'!$E$4="(Todas)",'Cuadro-de-mando'!$E$4=$B2086),OR('Cuadro-de-mando'!$H$4="(Todas)",'Cuadro-de-mando'!$H$4=$C2086),OR('Cuadro-de-mando'!$K$4="(Todas)",'Cuadro-de-mando'!$K$4=$E2086),OR('Cuadro-de-mando'!$N$4="(Todos)",'Cuadro-de-mando'!$N$4=$F2086)),1,0))</f>
        <v>1</v>
      </c>
    </row>
    <row r="2087" spans="1:10" x14ac:dyDescent="0.25">
      <c r="A2087" t="str">
        <f>IF(Tienda_1!$A2087="","","Tienda 1")</f>
        <v>Tienda 1</v>
      </c>
      <c r="B2087" t="str">
        <f>IF($A2087="","",Tienda_1!B2087)</f>
        <v>Deportes y diversión</v>
      </c>
      <c r="C2087" t="str">
        <f>IF($A2087="","",Tienda_1!G2087)</f>
        <v>Pasto</v>
      </c>
      <c r="D2087" t="str">
        <f>IF($A2087="","",Tienda_1!F2087)</f>
        <v>Izabela de León</v>
      </c>
      <c r="E2087" t="str">
        <f>IF($A2087="","",Tienda_1!I2087)</f>
        <v>Tarjeta de crédito</v>
      </c>
      <c r="F2087">
        <f>IF($A2087="","",VALUE(RIGHT(Tienda_1!E2087,4)))</f>
        <v>2020</v>
      </c>
      <c r="G2087">
        <f>IF($A2087="","",Tienda_1!C2087)</f>
        <v>83900</v>
      </c>
      <c r="H2087">
        <f>IF($A2087="","",Tienda_1!D2087)</f>
        <v>4900</v>
      </c>
      <c r="I2087">
        <f>IF($A2087="","",Tienda_1!H2087)</f>
        <v>5</v>
      </c>
      <c r="J2087">
        <f>IF($A2087="",0,IF(AND(OR('Cuadro-de-mando'!$B$4="(Todas)",'Cuadro-de-mando'!$B$4=$A2087),OR('Cuadro-de-mando'!$E$4="(Todas)",'Cuadro-de-mando'!$E$4=$B2087),OR('Cuadro-de-mando'!$H$4="(Todas)",'Cuadro-de-mando'!$H$4=$C2087),OR('Cuadro-de-mando'!$K$4="(Todas)",'Cuadro-de-mando'!$K$4=$E2087),OR('Cuadro-de-mando'!$N$4="(Todos)",'Cuadro-de-mando'!$N$4=$F2087)),1,0))</f>
        <v>1</v>
      </c>
    </row>
    <row r="2088" spans="1:10" x14ac:dyDescent="0.25">
      <c r="A2088" t="str">
        <f>IF(Tienda_1!$A2088="","","Tienda 1")</f>
        <v>Tienda 1</v>
      </c>
      <c r="B2088" t="str">
        <f>IF($A2088="","",Tienda_1!B2088)</f>
        <v>Juguetes</v>
      </c>
      <c r="C2088" t="str">
        <f>IF($A2088="","",Tienda_1!G2088)</f>
        <v>Bucaramanga</v>
      </c>
      <c r="D2088" t="str">
        <f>IF($A2088="","",Tienda_1!F2088)</f>
        <v>Camila Rivera</v>
      </c>
      <c r="E2088" t="str">
        <f>IF($A2088="","",Tienda_1!I2088)</f>
        <v>Tarjeta de crédito</v>
      </c>
      <c r="F2088">
        <f>IF($A2088="","",VALUE(RIGHT(Tienda_1!E2088,4)))</f>
        <v>2022</v>
      </c>
      <c r="G2088">
        <f>IF($A2088="","",Tienda_1!C2088)</f>
        <v>153400</v>
      </c>
      <c r="H2088">
        <f>IF($A2088="","",Tienda_1!D2088)</f>
        <v>6400</v>
      </c>
      <c r="I2088">
        <f>IF($A2088="","",Tienda_1!H2088)</f>
        <v>5</v>
      </c>
      <c r="J2088">
        <f>IF($A2088="",0,IF(AND(OR('Cuadro-de-mando'!$B$4="(Todas)",'Cuadro-de-mando'!$B$4=$A2088),OR('Cuadro-de-mando'!$E$4="(Todas)",'Cuadro-de-mando'!$E$4=$B2088),OR('Cuadro-de-mando'!$H$4="(Todas)",'Cuadro-de-mando'!$H$4=$C2088),OR('Cuadro-de-mando'!$K$4="(Todas)",'Cuadro-de-mando'!$K$4=$E2088),OR('Cuadro-de-mando'!$N$4="(Todos)",'Cuadro-de-mando'!$N$4=$F2088)),1,0))</f>
        <v>1</v>
      </c>
    </row>
    <row r="2089" spans="1:10" x14ac:dyDescent="0.25">
      <c r="A2089" t="str">
        <f>IF(Tienda_1!$A2089="","","Tienda 1")</f>
        <v>Tienda 1</v>
      </c>
      <c r="B2089" t="str">
        <f>IF($A2089="","",Tienda_1!B2089)</f>
        <v>Electrónicos</v>
      </c>
      <c r="C2089" t="str">
        <f>IF($A2089="","",Tienda_1!G2089)</f>
        <v>Medellín</v>
      </c>
      <c r="D2089" t="str">
        <f>IF($A2089="","",Tienda_1!F2089)</f>
        <v>Felipe Santos</v>
      </c>
      <c r="E2089" t="str">
        <f>IF($A2089="","",Tienda_1!I2089)</f>
        <v>Tarjeta de crédito</v>
      </c>
      <c r="F2089">
        <f>IF($A2089="","",VALUE(RIGHT(Tienda_1!E2089,4)))</f>
        <v>2022</v>
      </c>
      <c r="G2089">
        <f>IF($A2089="","",Tienda_1!C2089)</f>
        <v>1153600</v>
      </c>
      <c r="H2089">
        <f>IF($A2089="","",Tienda_1!D2089)</f>
        <v>61800</v>
      </c>
      <c r="I2089">
        <f>IF($A2089="","",Tienda_1!H2089)</f>
        <v>4</v>
      </c>
      <c r="J2089">
        <f>IF($A2089="",0,IF(AND(OR('Cuadro-de-mando'!$B$4="(Todas)",'Cuadro-de-mando'!$B$4=$A2089),OR('Cuadro-de-mando'!$E$4="(Todas)",'Cuadro-de-mando'!$E$4=$B2089),OR('Cuadro-de-mando'!$H$4="(Todas)",'Cuadro-de-mando'!$H$4=$C2089),OR('Cuadro-de-mando'!$K$4="(Todas)",'Cuadro-de-mando'!$K$4=$E2089),OR('Cuadro-de-mando'!$N$4="(Todos)",'Cuadro-de-mando'!$N$4=$F2089)),1,0))</f>
        <v>1</v>
      </c>
    </row>
    <row r="2090" spans="1:10" x14ac:dyDescent="0.25">
      <c r="A2090" t="str">
        <f>IF(Tienda_1!$A2090="","","Tienda 1")</f>
        <v>Tienda 1</v>
      </c>
      <c r="B2090" t="str">
        <f>IF($A2090="","",Tienda_1!B2090)</f>
        <v>Libros</v>
      </c>
      <c r="C2090" t="str">
        <f>IF($A2090="","",Tienda_1!G2090)</f>
        <v>Bogotá</v>
      </c>
      <c r="D2090" t="str">
        <f>IF($A2090="","",Tienda_1!F2090)</f>
        <v>Camila Rivera</v>
      </c>
      <c r="E2090" t="str">
        <f>IF($A2090="","",Tienda_1!I2090)</f>
        <v>Nequi</v>
      </c>
      <c r="F2090">
        <f>IF($A2090="","",VALUE(RIGHT(Tienda_1!E2090,4)))</f>
        <v>2020</v>
      </c>
      <c r="G2090">
        <f>IF($A2090="","",Tienda_1!C2090)</f>
        <v>50800</v>
      </c>
      <c r="H2090">
        <f>IF($A2090="","",Tienda_1!D2090)</f>
        <v>900</v>
      </c>
      <c r="I2090">
        <f>IF($A2090="","",Tienda_1!H2090)</f>
        <v>1</v>
      </c>
      <c r="J2090">
        <f>IF($A2090="",0,IF(AND(OR('Cuadro-de-mando'!$B$4="(Todas)",'Cuadro-de-mando'!$B$4=$A2090),OR('Cuadro-de-mando'!$E$4="(Todas)",'Cuadro-de-mando'!$E$4=$B2090),OR('Cuadro-de-mando'!$H$4="(Todas)",'Cuadro-de-mando'!$H$4=$C2090),OR('Cuadro-de-mando'!$K$4="(Todas)",'Cuadro-de-mando'!$K$4=$E2090),OR('Cuadro-de-mando'!$N$4="(Todos)",'Cuadro-de-mando'!$N$4=$F2090)),1,0))</f>
        <v>1</v>
      </c>
    </row>
    <row r="2091" spans="1:10" x14ac:dyDescent="0.25">
      <c r="A2091" t="str">
        <f>IF(Tienda_1!$A2091="","","Tienda 1")</f>
        <v>Tienda 1</v>
      </c>
      <c r="B2091" t="str">
        <f>IF($A2091="","",Tienda_1!B2091)</f>
        <v>Electrónicos</v>
      </c>
      <c r="C2091" t="str">
        <f>IF($A2091="","",Tienda_1!G2091)</f>
        <v>Cali</v>
      </c>
      <c r="D2091" t="str">
        <f>IF($A2091="","",Tienda_1!F2091)</f>
        <v>Juan Fernandez</v>
      </c>
      <c r="E2091" t="str">
        <f>IF($A2091="","",Tienda_1!I2091)</f>
        <v>Tarjeta de crédito</v>
      </c>
      <c r="F2091">
        <f>IF($A2091="","",VALUE(RIGHT(Tienda_1!E2091,4)))</f>
        <v>2022</v>
      </c>
      <c r="G2091">
        <f>IF($A2091="","",Tienda_1!C2091)</f>
        <v>244600</v>
      </c>
      <c r="H2091">
        <f>IF($A2091="","",Tienda_1!D2091)</f>
        <v>11200</v>
      </c>
      <c r="I2091">
        <f>IF($A2091="","",Tienda_1!H2091)</f>
        <v>1</v>
      </c>
      <c r="J2091">
        <f>IF($A2091="",0,IF(AND(OR('Cuadro-de-mando'!$B$4="(Todas)",'Cuadro-de-mando'!$B$4=$A2091),OR('Cuadro-de-mando'!$E$4="(Todas)",'Cuadro-de-mando'!$E$4=$B2091),OR('Cuadro-de-mando'!$H$4="(Todas)",'Cuadro-de-mando'!$H$4=$C2091),OR('Cuadro-de-mando'!$K$4="(Todas)",'Cuadro-de-mando'!$K$4=$E2091),OR('Cuadro-de-mando'!$N$4="(Todos)",'Cuadro-de-mando'!$N$4=$F2091)),1,0))</f>
        <v>1</v>
      </c>
    </row>
    <row r="2092" spans="1:10" x14ac:dyDescent="0.25">
      <c r="A2092" t="str">
        <f>IF(Tienda_1!$A2092="","","Tienda 1")</f>
        <v>Tienda 1</v>
      </c>
      <c r="B2092" t="str">
        <f>IF($A2092="","",Tienda_1!B2092)</f>
        <v>Juguetes</v>
      </c>
      <c r="C2092" t="str">
        <f>IF($A2092="","",Tienda_1!G2092)</f>
        <v>Cali</v>
      </c>
      <c r="D2092" t="str">
        <f>IF($A2092="","",Tienda_1!F2092)</f>
        <v>Ángel Rodriguez</v>
      </c>
      <c r="E2092" t="str">
        <f>IF($A2092="","",Tienda_1!I2092)</f>
        <v>Cupón</v>
      </c>
      <c r="F2092">
        <f>IF($A2092="","",VALUE(RIGHT(Tienda_1!E2092,4)))</f>
        <v>2020</v>
      </c>
      <c r="G2092">
        <f>IF($A2092="","",Tienda_1!C2092)</f>
        <v>44000</v>
      </c>
      <c r="H2092">
        <f>IF($A2092="","",Tienda_1!D2092)</f>
        <v>3000</v>
      </c>
      <c r="I2092">
        <f>IF($A2092="","",Tienda_1!H2092)</f>
        <v>4</v>
      </c>
      <c r="J2092">
        <f>IF($A2092="",0,IF(AND(OR('Cuadro-de-mando'!$B$4="(Todas)",'Cuadro-de-mando'!$B$4=$A2092),OR('Cuadro-de-mando'!$E$4="(Todas)",'Cuadro-de-mando'!$E$4=$B2092),OR('Cuadro-de-mando'!$H$4="(Todas)",'Cuadro-de-mando'!$H$4=$C2092),OR('Cuadro-de-mando'!$K$4="(Todas)",'Cuadro-de-mando'!$K$4=$E2092),OR('Cuadro-de-mando'!$N$4="(Todos)",'Cuadro-de-mando'!$N$4=$F2092)),1,0))</f>
        <v>1</v>
      </c>
    </row>
    <row r="2093" spans="1:10" x14ac:dyDescent="0.25">
      <c r="A2093" t="str">
        <f>IF(Tienda_1!$A2093="","","Tienda 1")</f>
        <v>Tienda 1</v>
      </c>
      <c r="B2093" t="str">
        <f>IF($A2093="","",Tienda_1!B2093)</f>
        <v>Electrónicos</v>
      </c>
      <c r="C2093" t="str">
        <f>IF($A2093="","",Tienda_1!G2093)</f>
        <v>Bogotá</v>
      </c>
      <c r="D2093" t="str">
        <f>IF($A2093="","",Tienda_1!F2093)</f>
        <v>Santiago Silva</v>
      </c>
      <c r="E2093" t="str">
        <f>IF($A2093="","",Tienda_1!I2093)</f>
        <v>Tarjeta de crédito</v>
      </c>
      <c r="F2093">
        <f>IF($A2093="","",VALUE(RIGHT(Tienda_1!E2093,4)))</f>
        <v>2022</v>
      </c>
      <c r="G2093">
        <f>IF($A2093="","",Tienda_1!C2093)</f>
        <v>1264800</v>
      </c>
      <c r="H2093">
        <f>IF($A2093="","",Tienda_1!D2093)</f>
        <v>65500</v>
      </c>
      <c r="I2093">
        <f>IF($A2093="","",Tienda_1!H2093)</f>
        <v>5</v>
      </c>
      <c r="J2093">
        <f>IF($A2093="",0,IF(AND(OR('Cuadro-de-mando'!$B$4="(Todas)",'Cuadro-de-mando'!$B$4=$A2093),OR('Cuadro-de-mando'!$E$4="(Todas)",'Cuadro-de-mando'!$E$4=$B2093),OR('Cuadro-de-mando'!$H$4="(Todas)",'Cuadro-de-mando'!$H$4=$C2093),OR('Cuadro-de-mando'!$K$4="(Todas)",'Cuadro-de-mando'!$K$4=$E2093),OR('Cuadro-de-mando'!$N$4="(Todos)",'Cuadro-de-mando'!$N$4=$F2093)),1,0))</f>
        <v>1</v>
      </c>
    </row>
    <row r="2094" spans="1:10" x14ac:dyDescent="0.25">
      <c r="A2094" t="str">
        <f>IF(Tienda_1!$A2094="","","Tienda 1")</f>
        <v>Tienda 1</v>
      </c>
      <c r="B2094" t="str">
        <f>IF($A2094="","",Tienda_1!B2094)</f>
        <v>Muebles</v>
      </c>
      <c r="C2094" t="str">
        <f>IF($A2094="","",Tienda_1!G2094)</f>
        <v>Leticia</v>
      </c>
      <c r="D2094" t="str">
        <f>IF($A2094="","",Tienda_1!F2094)</f>
        <v>Camila Rivera</v>
      </c>
      <c r="E2094" t="str">
        <f>IF($A2094="","",Tienda_1!I2094)</f>
        <v>Nequi</v>
      </c>
      <c r="F2094">
        <f>IF($A2094="","",VALUE(RIGHT(Tienda_1!E2094,4)))</f>
        <v>2022</v>
      </c>
      <c r="G2094">
        <f>IF($A2094="","",Tienda_1!C2094)</f>
        <v>498400</v>
      </c>
      <c r="H2094">
        <f>IF($A2094="","",Tienda_1!D2094)</f>
        <v>27600</v>
      </c>
      <c r="I2094">
        <f>IF($A2094="","",Tienda_1!H2094)</f>
        <v>4</v>
      </c>
      <c r="J2094">
        <f>IF($A2094="",0,IF(AND(OR('Cuadro-de-mando'!$B$4="(Todas)",'Cuadro-de-mando'!$B$4=$A2094),OR('Cuadro-de-mando'!$E$4="(Todas)",'Cuadro-de-mando'!$E$4=$B2094),OR('Cuadro-de-mando'!$H$4="(Todas)",'Cuadro-de-mando'!$H$4=$C2094),OR('Cuadro-de-mando'!$K$4="(Todas)",'Cuadro-de-mando'!$K$4=$E2094),OR('Cuadro-de-mando'!$N$4="(Todos)",'Cuadro-de-mando'!$N$4=$F2094)),1,0))</f>
        <v>1</v>
      </c>
    </row>
    <row r="2095" spans="1:10" x14ac:dyDescent="0.25">
      <c r="A2095" t="str">
        <f>IF(Tienda_1!$A2095="","","Tienda 1")</f>
        <v>Tienda 1</v>
      </c>
      <c r="B2095" t="str">
        <f>IF($A2095="","",Tienda_1!B2095)</f>
        <v>Electrodomésticos</v>
      </c>
      <c r="C2095" t="str">
        <f>IF($A2095="","",Tienda_1!G2095)</f>
        <v>Pereira</v>
      </c>
      <c r="D2095" t="str">
        <f>IF($A2095="","",Tienda_1!F2095)</f>
        <v>Blanca Ramirez</v>
      </c>
      <c r="E2095" t="str">
        <f>IF($A2095="","",Tienda_1!I2095)</f>
        <v>Tarjeta de crédito</v>
      </c>
      <c r="F2095">
        <f>IF($A2095="","",VALUE(RIGHT(Tienda_1!E2095,4)))</f>
        <v>2023</v>
      </c>
      <c r="G2095">
        <f>IF($A2095="","",Tienda_1!C2095)</f>
        <v>2187400</v>
      </c>
      <c r="H2095">
        <f>IF($A2095="","",Tienda_1!D2095)</f>
        <v>119800</v>
      </c>
      <c r="I2095">
        <f>IF($A2095="","",Tienda_1!H2095)</f>
        <v>4</v>
      </c>
      <c r="J2095">
        <f>IF($A2095="",0,IF(AND(OR('Cuadro-de-mando'!$B$4="(Todas)",'Cuadro-de-mando'!$B$4=$A2095),OR('Cuadro-de-mando'!$E$4="(Todas)",'Cuadro-de-mando'!$E$4=$B2095),OR('Cuadro-de-mando'!$H$4="(Todas)",'Cuadro-de-mando'!$H$4=$C2095),OR('Cuadro-de-mando'!$K$4="(Todas)",'Cuadro-de-mando'!$K$4=$E2095),OR('Cuadro-de-mando'!$N$4="(Todos)",'Cuadro-de-mando'!$N$4=$F2095)),1,0))</f>
        <v>1</v>
      </c>
    </row>
    <row r="2096" spans="1:10" x14ac:dyDescent="0.25">
      <c r="A2096" t="str">
        <f>IF(Tienda_1!$A2096="","","Tienda 1")</f>
        <v>Tienda 1</v>
      </c>
      <c r="B2096" t="str">
        <f>IF($A2096="","",Tienda_1!B2096)</f>
        <v>Electrodomésticos</v>
      </c>
      <c r="C2096" t="str">
        <f>IF($A2096="","",Tienda_1!G2096)</f>
        <v>Bucaramanga</v>
      </c>
      <c r="D2096" t="str">
        <f>IF($A2096="","",Tienda_1!F2096)</f>
        <v>Izabela de León</v>
      </c>
      <c r="E2096" t="str">
        <f>IF($A2096="","",Tienda_1!I2096)</f>
        <v>Tarjeta de crédito</v>
      </c>
      <c r="F2096">
        <f>IF($A2096="","",VALUE(RIGHT(Tienda_1!E2096,4)))</f>
        <v>2021</v>
      </c>
      <c r="G2096">
        <f>IF($A2096="","",Tienda_1!C2096)</f>
        <v>698200</v>
      </c>
      <c r="H2096">
        <f>IF($A2096="","",Tienda_1!D2096)</f>
        <v>35400</v>
      </c>
      <c r="I2096">
        <f>IF($A2096="","",Tienda_1!H2096)</f>
        <v>5</v>
      </c>
      <c r="J2096">
        <f>IF($A2096="",0,IF(AND(OR('Cuadro-de-mando'!$B$4="(Todas)",'Cuadro-de-mando'!$B$4=$A2096),OR('Cuadro-de-mando'!$E$4="(Todas)",'Cuadro-de-mando'!$E$4=$B2096),OR('Cuadro-de-mando'!$H$4="(Todas)",'Cuadro-de-mando'!$H$4=$C2096),OR('Cuadro-de-mando'!$K$4="(Todas)",'Cuadro-de-mando'!$K$4=$E2096),OR('Cuadro-de-mando'!$N$4="(Todos)",'Cuadro-de-mando'!$N$4=$F2096)),1,0))</f>
        <v>1</v>
      </c>
    </row>
    <row r="2097" spans="1:10" x14ac:dyDescent="0.25">
      <c r="A2097" t="str">
        <f>IF(Tienda_1!$A2097="","","Tienda 1")</f>
        <v>Tienda 1</v>
      </c>
      <c r="B2097" t="str">
        <f>IF($A2097="","",Tienda_1!B2097)</f>
        <v>Juguetes</v>
      </c>
      <c r="C2097" t="str">
        <f>IF($A2097="","",Tienda_1!G2097)</f>
        <v>Bogotá</v>
      </c>
      <c r="D2097" t="str">
        <f>IF($A2097="","",Tienda_1!F2097)</f>
        <v>Mariana Herrera</v>
      </c>
      <c r="E2097" t="str">
        <f>IF($A2097="","",Tienda_1!I2097)</f>
        <v>Tarjeta de crédito</v>
      </c>
      <c r="F2097">
        <f>IF($A2097="","",VALUE(RIGHT(Tienda_1!E2097,4)))</f>
        <v>2020</v>
      </c>
      <c r="G2097">
        <f>IF($A2097="","",Tienda_1!C2097)</f>
        <v>57600</v>
      </c>
      <c r="H2097">
        <f>IF($A2097="","",Tienda_1!D2097)</f>
        <v>1300</v>
      </c>
      <c r="I2097">
        <f>IF($A2097="","",Tienda_1!H2097)</f>
        <v>5</v>
      </c>
      <c r="J2097">
        <f>IF($A2097="",0,IF(AND(OR('Cuadro-de-mando'!$B$4="(Todas)",'Cuadro-de-mando'!$B$4=$A2097),OR('Cuadro-de-mando'!$E$4="(Todas)",'Cuadro-de-mando'!$E$4=$B2097),OR('Cuadro-de-mando'!$H$4="(Todas)",'Cuadro-de-mando'!$H$4=$C2097),OR('Cuadro-de-mando'!$K$4="(Todas)",'Cuadro-de-mando'!$K$4=$E2097),OR('Cuadro-de-mando'!$N$4="(Todos)",'Cuadro-de-mando'!$N$4=$F2097)),1,0))</f>
        <v>1</v>
      </c>
    </row>
    <row r="2098" spans="1:10" x14ac:dyDescent="0.25">
      <c r="A2098" t="str">
        <f>IF(Tienda_1!$A2098="","","Tienda 1")</f>
        <v>Tienda 1</v>
      </c>
      <c r="B2098" t="str">
        <f>IF($A2098="","",Tienda_1!B2098)</f>
        <v>Juguetes</v>
      </c>
      <c r="C2098" t="str">
        <f>IF($A2098="","",Tienda_1!G2098)</f>
        <v>Medellín</v>
      </c>
      <c r="D2098" t="str">
        <f>IF($A2098="","",Tienda_1!F2098)</f>
        <v>Pedro Gomez</v>
      </c>
      <c r="E2098" t="str">
        <f>IF($A2098="","",Tienda_1!I2098)</f>
        <v>Tarjeta de crédito</v>
      </c>
      <c r="F2098">
        <f>IF($A2098="","",VALUE(RIGHT(Tienda_1!E2098,4)))</f>
        <v>2021</v>
      </c>
      <c r="G2098">
        <f>IF($A2098="","",Tienda_1!C2098)</f>
        <v>59400</v>
      </c>
      <c r="H2098">
        <f>IF($A2098="","",Tienda_1!D2098)</f>
        <v>5500</v>
      </c>
      <c r="I2098">
        <f>IF($A2098="","",Tienda_1!H2098)</f>
        <v>3</v>
      </c>
      <c r="J2098">
        <f>IF($A2098="",0,IF(AND(OR('Cuadro-de-mando'!$B$4="(Todas)",'Cuadro-de-mando'!$B$4=$A2098),OR('Cuadro-de-mando'!$E$4="(Todas)",'Cuadro-de-mando'!$E$4=$B2098),OR('Cuadro-de-mando'!$H$4="(Todas)",'Cuadro-de-mando'!$H$4=$C2098),OR('Cuadro-de-mando'!$K$4="(Todas)",'Cuadro-de-mando'!$K$4=$E2098),OR('Cuadro-de-mando'!$N$4="(Todos)",'Cuadro-de-mando'!$N$4=$F2098)),1,0))</f>
        <v>1</v>
      </c>
    </row>
    <row r="2099" spans="1:10" x14ac:dyDescent="0.25">
      <c r="A2099" t="str">
        <f>IF(Tienda_1!$A2099="","","Tienda 1")</f>
        <v>Tienda 1</v>
      </c>
      <c r="B2099" t="str">
        <f>IF($A2099="","",Tienda_1!B2099)</f>
        <v>Electrónicos</v>
      </c>
      <c r="C2099" t="str">
        <f>IF($A2099="","",Tienda_1!G2099)</f>
        <v>Bogotá</v>
      </c>
      <c r="D2099" t="str">
        <f>IF($A2099="","",Tienda_1!F2099)</f>
        <v>Pedro Gomez</v>
      </c>
      <c r="E2099" t="str">
        <f>IF($A2099="","",Tienda_1!I2099)</f>
        <v>Tarjeta de crédito</v>
      </c>
      <c r="F2099">
        <f>IF($A2099="","",VALUE(RIGHT(Tienda_1!E2099,4)))</f>
        <v>2020</v>
      </c>
      <c r="G2099">
        <f>IF($A2099="","",Tienda_1!C2099)</f>
        <v>784100</v>
      </c>
      <c r="H2099">
        <f>IF($A2099="","",Tienda_1!D2099)</f>
        <v>39900</v>
      </c>
      <c r="I2099">
        <f>IF($A2099="","",Tienda_1!H2099)</f>
        <v>5</v>
      </c>
      <c r="J2099">
        <f>IF($A2099="",0,IF(AND(OR('Cuadro-de-mando'!$B$4="(Todas)",'Cuadro-de-mando'!$B$4=$A2099),OR('Cuadro-de-mando'!$E$4="(Todas)",'Cuadro-de-mando'!$E$4=$B2099),OR('Cuadro-de-mando'!$H$4="(Todas)",'Cuadro-de-mando'!$H$4=$C2099),OR('Cuadro-de-mando'!$K$4="(Todas)",'Cuadro-de-mando'!$K$4=$E2099),OR('Cuadro-de-mando'!$N$4="(Todos)",'Cuadro-de-mando'!$N$4=$F2099)),1,0))</f>
        <v>1</v>
      </c>
    </row>
    <row r="2100" spans="1:10" x14ac:dyDescent="0.25">
      <c r="A2100" t="str">
        <f>IF(Tienda_1!$A2100="","","Tienda 1")</f>
        <v>Tienda 1</v>
      </c>
      <c r="B2100" t="str">
        <f>IF($A2100="","",Tienda_1!B2100)</f>
        <v>Artículos para el hogar</v>
      </c>
      <c r="C2100" t="str">
        <f>IF($A2100="","",Tienda_1!G2100)</f>
        <v>Medellín</v>
      </c>
      <c r="D2100" t="str">
        <f>IF($A2100="","",Tienda_1!F2100)</f>
        <v>Lucas Olivera</v>
      </c>
      <c r="E2100" t="str">
        <f>IF($A2100="","",Tienda_1!I2100)</f>
        <v>Tarjeta de crédito</v>
      </c>
      <c r="F2100">
        <f>IF($A2100="","",VALUE(RIGHT(Tienda_1!E2100,4)))</f>
        <v>2020</v>
      </c>
      <c r="G2100">
        <f>IF($A2100="","",Tienda_1!C2100)</f>
        <v>67200</v>
      </c>
      <c r="H2100">
        <f>IF($A2100="","",Tienda_1!D2100)</f>
        <v>6000</v>
      </c>
      <c r="I2100">
        <f>IF($A2100="","",Tienda_1!H2100)</f>
        <v>1</v>
      </c>
      <c r="J2100">
        <f>IF($A2100="",0,IF(AND(OR('Cuadro-de-mando'!$B$4="(Todas)",'Cuadro-de-mando'!$B$4=$A2100),OR('Cuadro-de-mando'!$E$4="(Todas)",'Cuadro-de-mando'!$E$4=$B2100),OR('Cuadro-de-mando'!$H$4="(Todas)",'Cuadro-de-mando'!$H$4=$C2100),OR('Cuadro-de-mando'!$K$4="(Todas)",'Cuadro-de-mando'!$K$4=$E2100),OR('Cuadro-de-mando'!$N$4="(Todos)",'Cuadro-de-mando'!$N$4=$F2100)),1,0))</f>
        <v>1</v>
      </c>
    </row>
    <row r="2101" spans="1:10" x14ac:dyDescent="0.25">
      <c r="A2101" t="str">
        <f>IF(Tienda_1!$A2101="","","Tienda 1")</f>
        <v>Tienda 1</v>
      </c>
      <c r="B2101" t="str">
        <f>IF($A2101="","",Tienda_1!B2101)</f>
        <v>Artículos para el hogar</v>
      </c>
      <c r="C2101" t="str">
        <f>IF($A2101="","",Tienda_1!G2101)</f>
        <v>Bogotá</v>
      </c>
      <c r="D2101" t="str">
        <f>IF($A2101="","",Tienda_1!F2101)</f>
        <v>Izabela de León</v>
      </c>
      <c r="E2101" t="str">
        <f>IF($A2101="","",Tienda_1!I2101)</f>
        <v>Tarjeta de crédito</v>
      </c>
      <c r="F2101">
        <f>IF($A2101="","",VALUE(RIGHT(Tienda_1!E2101,4)))</f>
        <v>2021</v>
      </c>
      <c r="G2101">
        <f>IF($A2101="","",Tienda_1!C2101)</f>
        <v>38000</v>
      </c>
      <c r="H2101">
        <f>IF($A2101="","",Tienda_1!D2101)</f>
        <v>2700</v>
      </c>
      <c r="I2101">
        <f>IF($A2101="","",Tienda_1!H2101)</f>
        <v>5</v>
      </c>
      <c r="J2101">
        <f>IF($A2101="",0,IF(AND(OR('Cuadro-de-mando'!$B$4="(Todas)",'Cuadro-de-mando'!$B$4=$A2101),OR('Cuadro-de-mando'!$E$4="(Todas)",'Cuadro-de-mando'!$E$4=$B2101),OR('Cuadro-de-mando'!$H$4="(Todas)",'Cuadro-de-mando'!$H$4=$C2101),OR('Cuadro-de-mando'!$K$4="(Todas)",'Cuadro-de-mando'!$K$4=$E2101),OR('Cuadro-de-mando'!$N$4="(Todos)",'Cuadro-de-mando'!$N$4=$F2101)),1,0))</f>
        <v>1</v>
      </c>
    </row>
    <row r="2102" spans="1:10" x14ac:dyDescent="0.25">
      <c r="A2102" t="str">
        <f>IF(Tienda_1!$A2102="","","Tienda 1")</f>
        <v>Tienda 1</v>
      </c>
      <c r="B2102" t="str">
        <f>IF($A2102="","",Tienda_1!B2102)</f>
        <v>Electrodomésticos</v>
      </c>
      <c r="C2102" t="str">
        <f>IF($A2102="","",Tienda_1!G2102)</f>
        <v>Bogotá</v>
      </c>
      <c r="D2102" t="str">
        <f>IF($A2102="","",Tienda_1!F2102)</f>
        <v>Felipe Santos</v>
      </c>
      <c r="E2102" t="str">
        <f>IF($A2102="","",Tienda_1!I2102)</f>
        <v>Tarjeta de crédito</v>
      </c>
      <c r="F2102">
        <f>IF($A2102="","",VALUE(RIGHT(Tienda_1!E2102,4)))</f>
        <v>2020</v>
      </c>
      <c r="G2102">
        <f>IF($A2102="","",Tienda_1!C2102)</f>
        <v>1319700</v>
      </c>
      <c r="H2102">
        <f>IF($A2102="","",Tienda_1!D2102)</f>
        <v>68500</v>
      </c>
      <c r="I2102">
        <f>IF($A2102="","",Tienda_1!H2102)</f>
        <v>5</v>
      </c>
      <c r="J2102">
        <f>IF($A2102="",0,IF(AND(OR('Cuadro-de-mando'!$B$4="(Todas)",'Cuadro-de-mando'!$B$4=$A2102),OR('Cuadro-de-mando'!$E$4="(Todas)",'Cuadro-de-mando'!$E$4=$B2102),OR('Cuadro-de-mando'!$H$4="(Todas)",'Cuadro-de-mando'!$H$4=$C2102),OR('Cuadro-de-mando'!$K$4="(Todas)",'Cuadro-de-mando'!$K$4=$E2102),OR('Cuadro-de-mando'!$N$4="(Todos)",'Cuadro-de-mando'!$N$4=$F2102)),1,0))</f>
        <v>1</v>
      </c>
    </row>
    <row r="2103" spans="1:10" x14ac:dyDescent="0.25">
      <c r="A2103" t="str">
        <f>IF(Tienda_1!$A2103="","","Tienda 1")</f>
        <v>Tienda 1</v>
      </c>
      <c r="B2103" t="str">
        <f>IF($A2103="","",Tienda_1!B2103)</f>
        <v>Electrónicos</v>
      </c>
      <c r="C2103" t="str">
        <f>IF($A2103="","",Tienda_1!G2103)</f>
        <v>Medellín</v>
      </c>
      <c r="D2103" t="str">
        <f>IF($A2103="","",Tienda_1!F2103)</f>
        <v>Lucas Olivera</v>
      </c>
      <c r="E2103" t="str">
        <f>IF($A2103="","",Tienda_1!I2103)</f>
        <v>Tarjeta de crédito</v>
      </c>
      <c r="F2103">
        <f>IF($A2103="","",VALUE(RIGHT(Tienda_1!E2103,4)))</f>
        <v>2021</v>
      </c>
      <c r="G2103">
        <f>IF($A2103="","",Tienda_1!C2103)</f>
        <v>2091800</v>
      </c>
      <c r="H2103">
        <f>IF($A2103="","",Tienda_1!D2103)</f>
        <v>114700</v>
      </c>
      <c r="I2103">
        <f>IF($A2103="","",Tienda_1!H2103)</f>
        <v>4</v>
      </c>
      <c r="J2103">
        <f>IF($A2103="",0,IF(AND(OR('Cuadro-de-mando'!$B$4="(Todas)",'Cuadro-de-mando'!$B$4=$A2103),OR('Cuadro-de-mando'!$E$4="(Todas)",'Cuadro-de-mando'!$E$4=$B2103),OR('Cuadro-de-mando'!$H$4="(Todas)",'Cuadro-de-mando'!$H$4=$C2103),OR('Cuadro-de-mando'!$K$4="(Todas)",'Cuadro-de-mando'!$K$4=$E2103),OR('Cuadro-de-mando'!$N$4="(Todos)",'Cuadro-de-mando'!$N$4=$F2103)),1,0))</f>
        <v>1</v>
      </c>
    </row>
    <row r="2104" spans="1:10" x14ac:dyDescent="0.25">
      <c r="A2104" t="str">
        <f>IF(Tienda_1!$A2104="","","Tienda 1")</f>
        <v>Tienda 1</v>
      </c>
      <c r="B2104" t="str">
        <f>IF($A2104="","",Tienda_1!B2104)</f>
        <v>Libros</v>
      </c>
      <c r="C2104" t="str">
        <f>IF($A2104="","",Tienda_1!G2104)</f>
        <v>Barranquilla</v>
      </c>
      <c r="D2104" t="str">
        <f>IF($A2104="","",Tienda_1!F2104)</f>
        <v>Rafael Acosta</v>
      </c>
      <c r="E2104" t="str">
        <f>IF($A2104="","",Tienda_1!I2104)</f>
        <v>Tarjeta de crédito</v>
      </c>
      <c r="F2104">
        <f>IF($A2104="","",VALUE(RIGHT(Tienda_1!E2104,4)))</f>
        <v>2020</v>
      </c>
      <c r="G2104">
        <f>IF($A2104="","",Tienda_1!C2104)</f>
        <v>56800</v>
      </c>
      <c r="H2104">
        <f>IF($A2104="","",Tienda_1!D2104)</f>
        <v>1200</v>
      </c>
      <c r="I2104">
        <f>IF($A2104="","",Tienda_1!H2104)</f>
        <v>5</v>
      </c>
      <c r="J2104">
        <f>IF($A2104="",0,IF(AND(OR('Cuadro-de-mando'!$B$4="(Todas)",'Cuadro-de-mando'!$B$4=$A2104),OR('Cuadro-de-mando'!$E$4="(Todas)",'Cuadro-de-mando'!$E$4=$B2104),OR('Cuadro-de-mando'!$H$4="(Todas)",'Cuadro-de-mando'!$H$4=$C2104),OR('Cuadro-de-mando'!$K$4="(Todas)",'Cuadro-de-mando'!$K$4=$E2104),OR('Cuadro-de-mando'!$N$4="(Todos)",'Cuadro-de-mando'!$N$4=$F2104)),1,0))</f>
        <v>1</v>
      </c>
    </row>
    <row r="2105" spans="1:10" x14ac:dyDescent="0.25">
      <c r="A2105" t="str">
        <f>IF(Tienda_1!$A2105="","","Tienda 1")</f>
        <v>Tienda 1</v>
      </c>
      <c r="B2105" t="str">
        <f>IF($A2105="","",Tienda_1!B2105)</f>
        <v>Libros</v>
      </c>
      <c r="C2105" t="str">
        <f>IF($A2105="","",Tienda_1!G2105)</f>
        <v>Bogotá</v>
      </c>
      <c r="D2105" t="str">
        <f>IF($A2105="","",Tienda_1!F2105)</f>
        <v>Beatriz Morales</v>
      </c>
      <c r="E2105" t="str">
        <f>IF($A2105="","",Tienda_1!I2105)</f>
        <v>Nequi</v>
      </c>
      <c r="F2105">
        <f>IF($A2105="","",VALUE(RIGHT(Tienda_1!E2105,4)))</f>
        <v>2021</v>
      </c>
      <c r="G2105">
        <f>IF($A2105="","",Tienda_1!C2105)</f>
        <v>40200</v>
      </c>
      <c r="H2105">
        <f>IF($A2105="","",Tienda_1!D2105)</f>
        <v>0</v>
      </c>
      <c r="I2105">
        <f>IF($A2105="","",Tienda_1!H2105)</f>
        <v>5</v>
      </c>
      <c r="J2105">
        <f>IF($A2105="",0,IF(AND(OR('Cuadro-de-mando'!$B$4="(Todas)",'Cuadro-de-mando'!$B$4=$A2105),OR('Cuadro-de-mando'!$E$4="(Todas)",'Cuadro-de-mando'!$E$4=$B2105),OR('Cuadro-de-mando'!$H$4="(Todas)",'Cuadro-de-mando'!$H$4=$C2105),OR('Cuadro-de-mando'!$K$4="(Todas)",'Cuadro-de-mando'!$K$4=$E2105),OR('Cuadro-de-mando'!$N$4="(Todos)",'Cuadro-de-mando'!$N$4=$F2105)),1,0))</f>
        <v>1</v>
      </c>
    </row>
    <row r="2106" spans="1:10" x14ac:dyDescent="0.25">
      <c r="A2106" t="str">
        <f>IF(Tienda_1!$A2106="","","Tienda 1")</f>
        <v>Tienda 1</v>
      </c>
      <c r="B2106" t="str">
        <f>IF($A2106="","",Tienda_1!B2106)</f>
        <v>Muebles</v>
      </c>
      <c r="C2106" t="str">
        <f>IF($A2106="","",Tienda_1!G2106)</f>
        <v>Medellín</v>
      </c>
      <c r="D2106" t="str">
        <f>IF($A2106="","",Tienda_1!F2106)</f>
        <v>Pedro Gomez</v>
      </c>
      <c r="E2106" t="str">
        <f>IF($A2106="","",Tienda_1!I2106)</f>
        <v>Tarjeta de crédito</v>
      </c>
      <c r="F2106">
        <f>IF($A2106="","",VALUE(RIGHT(Tienda_1!E2106,4)))</f>
        <v>2022</v>
      </c>
      <c r="G2106">
        <f>IF($A2106="","",Tienda_1!C2106)</f>
        <v>150400</v>
      </c>
      <c r="H2106">
        <f>IF($A2106="","",Tienda_1!D2106)</f>
        <v>6200</v>
      </c>
      <c r="I2106">
        <f>IF($A2106="","",Tienda_1!H2106)</f>
        <v>5</v>
      </c>
      <c r="J2106">
        <f>IF($A2106="",0,IF(AND(OR('Cuadro-de-mando'!$B$4="(Todas)",'Cuadro-de-mando'!$B$4=$A2106),OR('Cuadro-de-mando'!$E$4="(Todas)",'Cuadro-de-mando'!$E$4=$B2106),OR('Cuadro-de-mando'!$H$4="(Todas)",'Cuadro-de-mando'!$H$4=$C2106),OR('Cuadro-de-mando'!$K$4="(Todas)",'Cuadro-de-mando'!$K$4=$E2106),OR('Cuadro-de-mando'!$N$4="(Todos)",'Cuadro-de-mando'!$N$4=$F2106)),1,0))</f>
        <v>1</v>
      </c>
    </row>
    <row r="2107" spans="1:10" x14ac:dyDescent="0.25">
      <c r="A2107" t="str">
        <f>IF(Tienda_1!$A2107="","","Tienda 1")</f>
        <v>Tienda 1</v>
      </c>
      <c r="B2107" t="str">
        <f>IF($A2107="","",Tienda_1!B2107)</f>
        <v>Electrodomésticos</v>
      </c>
      <c r="C2107" t="str">
        <f>IF($A2107="","",Tienda_1!G2107)</f>
        <v>Bogotá</v>
      </c>
      <c r="D2107" t="str">
        <f>IF($A2107="","",Tienda_1!F2107)</f>
        <v>Mariana Herrera</v>
      </c>
      <c r="E2107" t="str">
        <f>IF($A2107="","",Tienda_1!I2107)</f>
        <v>Nequi</v>
      </c>
      <c r="F2107">
        <f>IF($A2107="","",VALUE(RIGHT(Tienda_1!E2107,4)))</f>
        <v>2020</v>
      </c>
      <c r="G2107">
        <f>IF($A2107="","",Tienda_1!C2107)</f>
        <v>400500</v>
      </c>
      <c r="H2107">
        <f>IF($A2107="","",Tienda_1!D2107)</f>
        <v>27200</v>
      </c>
      <c r="I2107">
        <f>IF($A2107="","",Tienda_1!H2107)</f>
        <v>1</v>
      </c>
      <c r="J2107">
        <f>IF($A2107="",0,IF(AND(OR('Cuadro-de-mando'!$B$4="(Todas)",'Cuadro-de-mando'!$B$4=$A2107),OR('Cuadro-de-mando'!$E$4="(Todas)",'Cuadro-de-mando'!$E$4=$B2107),OR('Cuadro-de-mando'!$H$4="(Todas)",'Cuadro-de-mando'!$H$4=$C2107),OR('Cuadro-de-mando'!$K$4="(Todas)",'Cuadro-de-mando'!$K$4=$E2107),OR('Cuadro-de-mando'!$N$4="(Todos)",'Cuadro-de-mando'!$N$4=$F2107)),1,0))</f>
        <v>1</v>
      </c>
    </row>
    <row r="2108" spans="1:10" x14ac:dyDescent="0.25">
      <c r="A2108" t="str">
        <f>IF(Tienda_1!$A2108="","","Tienda 1")</f>
        <v>Tienda 1</v>
      </c>
      <c r="B2108" t="str">
        <f>IF($A2108="","",Tienda_1!B2108)</f>
        <v>Muebles</v>
      </c>
      <c r="C2108" t="str">
        <f>IF($A2108="","",Tienda_1!G2108)</f>
        <v>Bogotá</v>
      </c>
      <c r="D2108" t="str">
        <f>IF($A2108="","",Tienda_1!F2108)</f>
        <v>Izabela de León</v>
      </c>
      <c r="E2108" t="str">
        <f>IF($A2108="","",Tienda_1!I2108)</f>
        <v>Tarjeta de crédito</v>
      </c>
      <c r="F2108">
        <f>IF($A2108="","",VALUE(RIGHT(Tienda_1!E2108,4)))</f>
        <v>2020</v>
      </c>
      <c r="G2108">
        <f>IF($A2108="","",Tienda_1!C2108)</f>
        <v>614300</v>
      </c>
      <c r="H2108">
        <f>IF($A2108="","",Tienda_1!D2108)</f>
        <v>33400</v>
      </c>
      <c r="I2108">
        <f>IF($A2108="","",Tienda_1!H2108)</f>
        <v>1</v>
      </c>
      <c r="J2108">
        <f>IF($A2108="",0,IF(AND(OR('Cuadro-de-mando'!$B$4="(Todas)",'Cuadro-de-mando'!$B$4=$A2108),OR('Cuadro-de-mando'!$E$4="(Todas)",'Cuadro-de-mando'!$E$4=$B2108),OR('Cuadro-de-mando'!$H$4="(Todas)",'Cuadro-de-mando'!$H$4=$C2108),OR('Cuadro-de-mando'!$K$4="(Todas)",'Cuadro-de-mando'!$K$4=$E2108),OR('Cuadro-de-mando'!$N$4="(Todos)",'Cuadro-de-mando'!$N$4=$F2108)),1,0))</f>
        <v>1</v>
      </c>
    </row>
    <row r="2109" spans="1:10" x14ac:dyDescent="0.25">
      <c r="A2109" t="str">
        <f>IF(Tienda_1!$A2109="","","Tienda 1")</f>
        <v>Tienda 1</v>
      </c>
      <c r="B2109" t="str">
        <f>IF($A2109="","",Tienda_1!B2109)</f>
        <v>Instrumentos musicales</v>
      </c>
      <c r="C2109" t="str">
        <f>IF($A2109="","",Tienda_1!G2109)</f>
        <v>Bogotá</v>
      </c>
      <c r="D2109" t="str">
        <f>IF($A2109="","",Tienda_1!F2109)</f>
        <v>Mariana Herrera</v>
      </c>
      <c r="E2109" t="str">
        <f>IF($A2109="","",Tienda_1!I2109)</f>
        <v>Tarjeta de crédito</v>
      </c>
      <c r="F2109">
        <f>IF($A2109="","",VALUE(RIGHT(Tienda_1!E2109,4)))</f>
        <v>2022</v>
      </c>
      <c r="G2109">
        <f>IF($A2109="","",Tienda_1!C2109)</f>
        <v>51200</v>
      </c>
      <c r="H2109">
        <f>IF($A2109="","",Tienda_1!D2109)</f>
        <v>900</v>
      </c>
      <c r="I2109">
        <f>IF($A2109="","",Tienda_1!H2109)</f>
        <v>5</v>
      </c>
      <c r="J2109">
        <f>IF($A2109="",0,IF(AND(OR('Cuadro-de-mando'!$B$4="(Todas)",'Cuadro-de-mando'!$B$4=$A2109),OR('Cuadro-de-mando'!$E$4="(Todas)",'Cuadro-de-mando'!$E$4=$B2109),OR('Cuadro-de-mando'!$H$4="(Todas)",'Cuadro-de-mando'!$H$4=$C2109),OR('Cuadro-de-mando'!$K$4="(Todas)",'Cuadro-de-mando'!$K$4=$E2109),OR('Cuadro-de-mando'!$N$4="(Todos)",'Cuadro-de-mando'!$N$4=$F2109)),1,0))</f>
        <v>1</v>
      </c>
    </row>
    <row r="2110" spans="1:10" x14ac:dyDescent="0.25">
      <c r="A2110" t="str">
        <f>IF(Tienda_1!$A2110="","","Tienda 1")</f>
        <v>Tienda 1</v>
      </c>
      <c r="B2110" t="str">
        <f>IF($A2110="","",Tienda_1!B2110)</f>
        <v>Libros</v>
      </c>
      <c r="C2110" t="str">
        <f>IF($A2110="","",Tienda_1!G2110)</f>
        <v>Cartagena</v>
      </c>
      <c r="D2110" t="str">
        <f>IF($A2110="","",Tienda_1!F2110)</f>
        <v>Maria Alfonso</v>
      </c>
      <c r="E2110" t="str">
        <f>IF($A2110="","",Tienda_1!I2110)</f>
        <v>Tarjeta de crédito</v>
      </c>
      <c r="F2110">
        <f>IF($A2110="","",VALUE(RIGHT(Tienda_1!E2110,4)))</f>
        <v>2020</v>
      </c>
      <c r="G2110">
        <f>IF($A2110="","",Tienda_1!C2110)</f>
        <v>71900</v>
      </c>
      <c r="H2110">
        <f>IF($A2110="","",Tienda_1!D2110)</f>
        <v>2000</v>
      </c>
      <c r="I2110">
        <f>IF($A2110="","",Tienda_1!H2110)</f>
        <v>5</v>
      </c>
      <c r="J2110">
        <f>IF($A2110="",0,IF(AND(OR('Cuadro-de-mando'!$B$4="(Todas)",'Cuadro-de-mando'!$B$4=$A2110),OR('Cuadro-de-mando'!$E$4="(Todas)",'Cuadro-de-mando'!$E$4=$B2110),OR('Cuadro-de-mando'!$H$4="(Todas)",'Cuadro-de-mando'!$H$4=$C2110),OR('Cuadro-de-mando'!$K$4="(Todas)",'Cuadro-de-mando'!$K$4=$E2110),OR('Cuadro-de-mando'!$N$4="(Todos)",'Cuadro-de-mando'!$N$4=$F2110)),1,0))</f>
        <v>1</v>
      </c>
    </row>
    <row r="2111" spans="1:10" x14ac:dyDescent="0.25">
      <c r="A2111" t="str">
        <f>IF(Tienda_1!$A2111="","","Tienda 1")</f>
        <v>Tienda 1</v>
      </c>
      <c r="B2111" t="str">
        <f>IF($A2111="","",Tienda_1!B2111)</f>
        <v>Muebles</v>
      </c>
      <c r="C2111" t="str">
        <f>IF($A2111="","",Tienda_1!G2111)</f>
        <v>Pereira</v>
      </c>
      <c r="D2111" t="str">
        <f>IF($A2111="","",Tienda_1!F2111)</f>
        <v>Juliana Costa</v>
      </c>
      <c r="E2111" t="str">
        <f>IF($A2111="","",Tienda_1!I2111)</f>
        <v>Tarjeta de crédito</v>
      </c>
      <c r="F2111">
        <f>IF($A2111="","",VALUE(RIGHT(Tienda_1!E2111,4)))</f>
        <v>2022</v>
      </c>
      <c r="G2111">
        <f>IF($A2111="","",Tienda_1!C2111)</f>
        <v>961600</v>
      </c>
      <c r="H2111">
        <f>IF($A2111="","",Tienda_1!D2111)</f>
        <v>49400</v>
      </c>
      <c r="I2111">
        <f>IF($A2111="","",Tienda_1!H2111)</f>
        <v>5</v>
      </c>
      <c r="J2111">
        <f>IF($A2111="",0,IF(AND(OR('Cuadro-de-mando'!$B$4="(Todas)",'Cuadro-de-mando'!$B$4=$A2111),OR('Cuadro-de-mando'!$E$4="(Todas)",'Cuadro-de-mando'!$E$4=$B2111),OR('Cuadro-de-mando'!$H$4="(Todas)",'Cuadro-de-mando'!$H$4=$C2111),OR('Cuadro-de-mando'!$K$4="(Todas)",'Cuadro-de-mando'!$K$4=$E2111),OR('Cuadro-de-mando'!$N$4="(Todos)",'Cuadro-de-mando'!$N$4=$F2111)),1,0))</f>
        <v>1</v>
      </c>
    </row>
    <row r="2112" spans="1:10" x14ac:dyDescent="0.25">
      <c r="A2112" t="str">
        <f>IF(Tienda_1!$A2112="","","Tienda 1")</f>
        <v>Tienda 1</v>
      </c>
      <c r="B2112" t="str">
        <f>IF($A2112="","",Tienda_1!B2112)</f>
        <v>Muebles</v>
      </c>
      <c r="C2112" t="str">
        <f>IF($A2112="","",Tienda_1!G2112)</f>
        <v>Leticia</v>
      </c>
      <c r="D2112" t="str">
        <f>IF($A2112="","",Tienda_1!F2112)</f>
        <v>Pedro Gomez</v>
      </c>
      <c r="E2112" t="str">
        <f>IF($A2112="","",Tienda_1!I2112)</f>
        <v>Tarjeta de crédito</v>
      </c>
      <c r="F2112">
        <f>IF($A2112="","",VALUE(RIGHT(Tienda_1!E2112,4)))</f>
        <v>2023</v>
      </c>
      <c r="G2112">
        <f>IF($A2112="","",Tienda_1!C2112)</f>
        <v>159900</v>
      </c>
      <c r="H2112">
        <f>IF($A2112="","",Tienda_1!D2112)</f>
        <v>6700</v>
      </c>
      <c r="I2112">
        <f>IF($A2112="","",Tienda_1!H2112)</f>
        <v>5</v>
      </c>
      <c r="J2112">
        <f>IF($A2112="",0,IF(AND(OR('Cuadro-de-mando'!$B$4="(Todas)",'Cuadro-de-mando'!$B$4=$A2112),OR('Cuadro-de-mando'!$E$4="(Todas)",'Cuadro-de-mando'!$E$4=$B2112),OR('Cuadro-de-mando'!$H$4="(Todas)",'Cuadro-de-mando'!$H$4=$C2112),OR('Cuadro-de-mando'!$K$4="(Todas)",'Cuadro-de-mando'!$K$4=$E2112),OR('Cuadro-de-mando'!$N$4="(Todos)",'Cuadro-de-mando'!$N$4=$F2112)),1,0))</f>
        <v>1</v>
      </c>
    </row>
    <row r="2113" spans="1:10" x14ac:dyDescent="0.25">
      <c r="A2113" t="str">
        <f>IF(Tienda_1!$A2113="","","Tienda 1")</f>
        <v>Tienda 1</v>
      </c>
      <c r="B2113" t="str">
        <f>IF($A2113="","",Tienda_1!B2113)</f>
        <v>Deportes y diversión</v>
      </c>
      <c r="C2113" t="str">
        <f>IF($A2113="","",Tienda_1!G2113)</f>
        <v>Pereira</v>
      </c>
      <c r="D2113" t="str">
        <f>IF($A2113="","",Tienda_1!F2113)</f>
        <v>Beatriz Morales</v>
      </c>
      <c r="E2113" t="str">
        <f>IF($A2113="","",Tienda_1!I2113)</f>
        <v>Tarjeta de crédito</v>
      </c>
      <c r="F2113">
        <f>IF($A2113="","",VALUE(RIGHT(Tienda_1!E2113,4)))</f>
        <v>2022</v>
      </c>
      <c r="G2113">
        <f>IF($A2113="","",Tienda_1!C2113)</f>
        <v>24400</v>
      </c>
      <c r="H2113">
        <f>IF($A2113="","",Tienda_1!D2113)</f>
        <v>1500</v>
      </c>
      <c r="I2113">
        <f>IF($A2113="","",Tienda_1!H2113)</f>
        <v>5</v>
      </c>
      <c r="J2113">
        <f>IF($A2113="",0,IF(AND(OR('Cuadro-de-mando'!$B$4="(Todas)",'Cuadro-de-mando'!$B$4=$A2113),OR('Cuadro-de-mando'!$E$4="(Todas)",'Cuadro-de-mando'!$E$4=$B2113),OR('Cuadro-de-mando'!$H$4="(Todas)",'Cuadro-de-mando'!$H$4=$C2113),OR('Cuadro-de-mando'!$K$4="(Todas)",'Cuadro-de-mando'!$K$4=$E2113),OR('Cuadro-de-mando'!$N$4="(Todos)",'Cuadro-de-mando'!$N$4=$F2113)),1,0))</f>
        <v>1</v>
      </c>
    </row>
    <row r="2114" spans="1:10" x14ac:dyDescent="0.25">
      <c r="A2114" t="str">
        <f>IF(Tienda_1!$A2114="","","Tienda 1")</f>
        <v>Tienda 1</v>
      </c>
      <c r="B2114" t="str">
        <f>IF($A2114="","",Tienda_1!B2114)</f>
        <v>Deportes y diversión</v>
      </c>
      <c r="C2114" t="str">
        <f>IF($A2114="","",Tienda_1!G2114)</f>
        <v>Medellín</v>
      </c>
      <c r="D2114" t="str">
        <f>IF($A2114="","",Tienda_1!F2114)</f>
        <v>Camila Rivera</v>
      </c>
      <c r="E2114" t="str">
        <f>IF($A2114="","",Tienda_1!I2114)</f>
        <v>Tarjeta de crédito</v>
      </c>
      <c r="F2114">
        <f>IF($A2114="","",VALUE(RIGHT(Tienda_1!E2114,4)))</f>
        <v>2021</v>
      </c>
      <c r="G2114">
        <f>IF($A2114="","",Tienda_1!C2114)</f>
        <v>47500</v>
      </c>
      <c r="H2114">
        <f>IF($A2114="","",Tienda_1!D2114)</f>
        <v>2700</v>
      </c>
      <c r="I2114">
        <f>IF($A2114="","",Tienda_1!H2114)</f>
        <v>5</v>
      </c>
      <c r="J2114">
        <f>IF($A2114="",0,IF(AND(OR('Cuadro-de-mando'!$B$4="(Todas)",'Cuadro-de-mando'!$B$4=$A2114),OR('Cuadro-de-mando'!$E$4="(Todas)",'Cuadro-de-mando'!$E$4=$B2114),OR('Cuadro-de-mando'!$H$4="(Todas)",'Cuadro-de-mando'!$H$4=$C2114),OR('Cuadro-de-mando'!$K$4="(Todas)",'Cuadro-de-mando'!$K$4=$E2114),OR('Cuadro-de-mando'!$N$4="(Todos)",'Cuadro-de-mando'!$N$4=$F2114)),1,0))</f>
        <v>1</v>
      </c>
    </row>
    <row r="2115" spans="1:10" x14ac:dyDescent="0.25">
      <c r="A2115" t="str">
        <f>IF(Tienda_1!$A2115="","","Tienda 1")</f>
        <v>Tienda 1</v>
      </c>
      <c r="B2115" t="str">
        <f>IF($A2115="","",Tienda_1!B2115)</f>
        <v>Deportes y diversión</v>
      </c>
      <c r="C2115" t="str">
        <f>IF($A2115="","",Tienda_1!G2115)</f>
        <v>Cali</v>
      </c>
      <c r="D2115" t="str">
        <f>IF($A2115="","",Tienda_1!F2115)</f>
        <v>Felipe Santos</v>
      </c>
      <c r="E2115" t="str">
        <f>IF($A2115="","",Tienda_1!I2115)</f>
        <v>Tarjeta de crédito</v>
      </c>
      <c r="F2115">
        <f>IF($A2115="","",VALUE(RIGHT(Tienda_1!E2115,4)))</f>
        <v>2020</v>
      </c>
      <c r="G2115">
        <f>IF($A2115="","",Tienda_1!C2115)</f>
        <v>39800</v>
      </c>
      <c r="H2115">
        <f>IF($A2115="","",Tienda_1!D2115)</f>
        <v>2500</v>
      </c>
      <c r="I2115">
        <f>IF($A2115="","",Tienda_1!H2115)</f>
        <v>1</v>
      </c>
      <c r="J2115">
        <f>IF($A2115="",0,IF(AND(OR('Cuadro-de-mando'!$B$4="(Todas)",'Cuadro-de-mando'!$B$4=$A2115),OR('Cuadro-de-mando'!$E$4="(Todas)",'Cuadro-de-mando'!$E$4=$B2115),OR('Cuadro-de-mando'!$H$4="(Todas)",'Cuadro-de-mando'!$H$4=$C2115),OR('Cuadro-de-mando'!$K$4="(Todas)",'Cuadro-de-mando'!$K$4=$E2115),OR('Cuadro-de-mando'!$N$4="(Todos)",'Cuadro-de-mando'!$N$4=$F2115)),1,0))</f>
        <v>1</v>
      </c>
    </row>
    <row r="2116" spans="1:10" x14ac:dyDescent="0.25">
      <c r="A2116" t="str">
        <f>IF(Tienda_1!$A2116="","","Tienda 1")</f>
        <v>Tienda 1</v>
      </c>
      <c r="B2116" t="str">
        <f>IF($A2116="","",Tienda_1!B2116)</f>
        <v>Muebles</v>
      </c>
      <c r="C2116" t="str">
        <f>IF($A2116="","",Tienda_1!G2116)</f>
        <v>Bogotá</v>
      </c>
      <c r="D2116" t="str">
        <f>IF($A2116="","",Tienda_1!F2116)</f>
        <v>Mariana Herrera</v>
      </c>
      <c r="E2116" t="str">
        <f>IF($A2116="","",Tienda_1!I2116)</f>
        <v>Tarjeta de crédito</v>
      </c>
      <c r="F2116">
        <f>IF($A2116="","",VALUE(RIGHT(Tienda_1!E2116,4)))</f>
        <v>2022</v>
      </c>
      <c r="G2116">
        <f>IF($A2116="","",Tienda_1!C2116)</f>
        <v>484500</v>
      </c>
      <c r="H2116">
        <f>IF($A2116="","",Tienda_1!D2116)</f>
        <v>26300</v>
      </c>
      <c r="I2116">
        <f>IF($A2116="","",Tienda_1!H2116)</f>
        <v>4</v>
      </c>
      <c r="J2116">
        <f>IF($A2116="",0,IF(AND(OR('Cuadro-de-mando'!$B$4="(Todas)",'Cuadro-de-mando'!$B$4=$A2116),OR('Cuadro-de-mando'!$E$4="(Todas)",'Cuadro-de-mando'!$E$4=$B2116),OR('Cuadro-de-mando'!$H$4="(Todas)",'Cuadro-de-mando'!$H$4=$C2116),OR('Cuadro-de-mando'!$K$4="(Todas)",'Cuadro-de-mando'!$K$4=$E2116),OR('Cuadro-de-mando'!$N$4="(Todos)",'Cuadro-de-mando'!$N$4=$F2116)),1,0))</f>
        <v>1</v>
      </c>
    </row>
    <row r="2117" spans="1:10" x14ac:dyDescent="0.25">
      <c r="A2117" t="str">
        <f>IF(Tienda_1!$A2117="","","Tienda 1")</f>
        <v>Tienda 1</v>
      </c>
      <c r="B2117" t="str">
        <f>IF($A2117="","",Tienda_1!B2117)</f>
        <v>Deportes y diversión</v>
      </c>
      <c r="C2117" t="str">
        <f>IF($A2117="","",Tienda_1!G2117)</f>
        <v>Medellín</v>
      </c>
      <c r="D2117" t="str">
        <f>IF($A2117="","",Tienda_1!F2117)</f>
        <v>Camila Rivera</v>
      </c>
      <c r="E2117" t="str">
        <f>IF($A2117="","",Tienda_1!I2117)</f>
        <v>Tarjeta de crédito</v>
      </c>
      <c r="F2117">
        <f>IF($A2117="","",VALUE(RIGHT(Tienda_1!E2117,4)))</f>
        <v>2023</v>
      </c>
      <c r="G2117">
        <f>IF($A2117="","",Tienda_1!C2117)</f>
        <v>24300</v>
      </c>
      <c r="H2117">
        <f>IF($A2117="","",Tienda_1!D2117)</f>
        <v>0</v>
      </c>
      <c r="I2117">
        <f>IF($A2117="","",Tienda_1!H2117)</f>
        <v>1</v>
      </c>
      <c r="J2117">
        <f>IF($A2117="",0,IF(AND(OR('Cuadro-de-mando'!$B$4="(Todas)",'Cuadro-de-mando'!$B$4=$A2117),OR('Cuadro-de-mando'!$E$4="(Todas)",'Cuadro-de-mando'!$E$4=$B2117),OR('Cuadro-de-mando'!$H$4="(Todas)",'Cuadro-de-mando'!$H$4=$C2117),OR('Cuadro-de-mando'!$K$4="(Todas)",'Cuadro-de-mando'!$K$4=$E2117),OR('Cuadro-de-mando'!$N$4="(Todos)",'Cuadro-de-mando'!$N$4=$F2117)),1,0))</f>
        <v>1</v>
      </c>
    </row>
    <row r="2118" spans="1:10" x14ac:dyDescent="0.25">
      <c r="A2118" t="str">
        <f>IF(Tienda_1!$A2118="","","Tienda 1")</f>
        <v>Tienda 1</v>
      </c>
      <c r="B2118" t="str">
        <f>IF($A2118="","",Tienda_1!B2118)</f>
        <v>Juguetes</v>
      </c>
      <c r="C2118" t="str">
        <f>IF($A2118="","",Tienda_1!G2118)</f>
        <v>Bogotá</v>
      </c>
      <c r="D2118" t="str">
        <f>IF($A2118="","",Tienda_1!F2118)</f>
        <v>Juliana Costa</v>
      </c>
      <c r="E2118" t="str">
        <f>IF($A2118="","",Tienda_1!I2118)</f>
        <v>Tarjeta de crédito</v>
      </c>
      <c r="F2118">
        <f>IF($A2118="","",VALUE(RIGHT(Tienda_1!E2118,4)))</f>
        <v>2022</v>
      </c>
      <c r="G2118">
        <f>IF($A2118="","",Tienda_1!C2118)</f>
        <v>70300</v>
      </c>
      <c r="H2118">
        <f>IF($A2118="","",Tienda_1!D2118)</f>
        <v>6100</v>
      </c>
      <c r="I2118">
        <f>IF($A2118="","",Tienda_1!H2118)</f>
        <v>4</v>
      </c>
      <c r="J2118">
        <f>IF($A2118="",0,IF(AND(OR('Cuadro-de-mando'!$B$4="(Todas)",'Cuadro-de-mando'!$B$4=$A2118),OR('Cuadro-de-mando'!$E$4="(Todas)",'Cuadro-de-mando'!$E$4=$B2118),OR('Cuadro-de-mando'!$H$4="(Todas)",'Cuadro-de-mando'!$H$4=$C2118),OR('Cuadro-de-mando'!$K$4="(Todas)",'Cuadro-de-mando'!$K$4=$E2118),OR('Cuadro-de-mando'!$N$4="(Todos)",'Cuadro-de-mando'!$N$4=$F2118)),1,0))</f>
        <v>1</v>
      </c>
    </row>
    <row r="2119" spans="1:10" x14ac:dyDescent="0.25">
      <c r="A2119" t="str">
        <f>IF(Tienda_1!$A2119="","","Tienda 1")</f>
        <v>Tienda 1</v>
      </c>
      <c r="B2119" t="str">
        <f>IF($A2119="","",Tienda_1!B2119)</f>
        <v>Deportes y diversión</v>
      </c>
      <c r="C2119" t="str">
        <f>IF($A2119="","",Tienda_1!G2119)</f>
        <v>Santa Marta</v>
      </c>
      <c r="D2119" t="str">
        <f>IF($A2119="","",Tienda_1!F2119)</f>
        <v>Beatriz Morales</v>
      </c>
      <c r="E2119" t="str">
        <f>IF($A2119="","",Tienda_1!I2119)</f>
        <v>Nequi</v>
      </c>
      <c r="F2119">
        <f>IF($A2119="","",VALUE(RIGHT(Tienda_1!E2119,4)))</f>
        <v>2021</v>
      </c>
      <c r="G2119">
        <f>IF($A2119="","",Tienda_1!C2119)</f>
        <v>21900</v>
      </c>
      <c r="H2119">
        <f>IF($A2119="","",Tienda_1!D2119)</f>
        <v>1400</v>
      </c>
      <c r="I2119">
        <f>IF($A2119="","",Tienda_1!H2119)</f>
        <v>1</v>
      </c>
      <c r="J2119">
        <f>IF($A2119="",0,IF(AND(OR('Cuadro-de-mando'!$B$4="(Todas)",'Cuadro-de-mando'!$B$4=$A2119),OR('Cuadro-de-mando'!$E$4="(Todas)",'Cuadro-de-mando'!$E$4=$B2119),OR('Cuadro-de-mando'!$H$4="(Todas)",'Cuadro-de-mando'!$H$4=$C2119),OR('Cuadro-de-mando'!$K$4="(Todas)",'Cuadro-de-mando'!$K$4=$E2119),OR('Cuadro-de-mando'!$N$4="(Todos)",'Cuadro-de-mando'!$N$4=$F2119)),1,0))</f>
        <v>1</v>
      </c>
    </row>
    <row r="2120" spans="1:10" x14ac:dyDescent="0.25">
      <c r="A2120" t="str">
        <f>IF(Tienda_1!$A2120="","","Tienda 1")</f>
        <v>Tienda 1</v>
      </c>
      <c r="B2120" t="str">
        <f>IF($A2120="","",Tienda_1!B2120)</f>
        <v>Electrónicos</v>
      </c>
      <c r="C2120" t="str">
        <f>IF($A2120="","",Tienda_1!G2120)</f>
        <v>Riohacha</v>
      </c>
      <c r="D2120" t="str">
        <f>IF($A2120="","",Tienda_1!F2120)</f>
        <v>Blanca Ramirez</v>
      </c>
      <c r="E2120" t="str">
        <f>IF($A2120="","",Tienda_1!I2120)</f>
        <v>Tarjeta de crédito</v>
      </c>
      <c r="F2120">
        <f>IF($A2120="","",VALUE(RIGHT(Tienda_1!E2120,4)))</f>
        <v>2020</v>
      </c>
      <c r="G2120">
        <f>IF($A2120="","",Tienda_1!C2120)</f>
        <v>211800</v>
      </c>
      <c r="H2120">
        <f>IF($A2120="","",Tienda_1!D2120)</f>
        <v>9500</v>
      </c>
      <c r="I2120">
        <f>IF($A2120="","",Tienda_1!H2120)</f>
        <v>3</v>
      </c>
      <c r="J2120">
        <f>IF($A2120="",0,IF(AND(OR('Cuadro-de-mando'!$B$4="(Todas)",'Cuadro-de-mando'!$B$4=$A2120),OR('Cuadro-de-mando'!$E$4="(Todas)",'Cuadro-de-mando'!$E$4=$B2120),OR('Cuadro-de-mando'!$H$4="(Todas)",'Cuadro-de-mando'!$H$4=$C2120),OR('Cuadro-de-mando'!$K$4="(Todas)",'Cuadro-de-mando'!$K$4=$E2120),OR('Cuadro-de-mando'!$N$4="(Todos)",'Cuadro-de-mando'!$N$4=$F2120)),1,0))</f>
        <v>1</v>
      </c>
    </row>
    <row r="2121" spans="1:10" x14ac:dyDescent="0.25">
      <c r="A2121" t="str">
        <f>IF(Tienda_1!$A2121="","","Tienda 1")</f>
        <v>Tienda 1</v>
      </c>
      <c r="B2121" t="str">
        <f>IF($A2121="","",Tienda_1!B2121)</f>
        <v>Electrónicos</v>
      </c>
      <c r="C2121" t="str">
        <f>IF($A2121="","",Tienda_1!G2121)</f>
        <v>Cali</v>
      </c>
      <c r="D2121" t="str">
        <f>IF($A2121="","",Tienda_1!F2121)</f>
        <v>Beatriz Morales</v>
      </c>
      <c r="E2121" t="str">
        <f>IF($A2121="","",Tienda_1!I2121)</f>
        <v>Tarjeta de crédito</v>
      </c>
      <c r="F2121">
        <f>IF($A2121="","",VALUE(RIGHT(Tienda_1!E2121,4)))</f>
        <v>2021</v>
      </c>
      <c r="G2121">
        <f>IF($A2121="","",Tienda_1!C2121)</f>
        <v>1950300</v>
      </c>
      <c r="H2121">
        <f>IF($A2121="","",Tienda_1!D2121)</f>
        <v>104200</v>
      </c>
      <c r="I2121">
        <f>IF($A2121="","",Tienda_1!H2121)</f>
        <v>4</v>
      </c>
      <c r="J2121">
        <f>IF($A2121="",0,IF(AND(OR('Cuadro-de-mando'!$B$4="(Todas)",'Cuadro-de-mando'!$B$4=$A2121),OR('Cuadro-de-mando'!$E$4="(Todas)",'Cuadro-de-mando'!$E$4=$B2121),OR('Cuadro-de-mando'!$H$4="(Todas)",'Cuadro-de-mando'!$H$4=$C2121),OR('Cuadro-de-mando'!$K$4="(Todas)",'Cuadro-de-mando'!$K$4=$E2121),OR('Cuadro-de-mando'!$N$4="(Todos)",'Cuadro-de-mando'!$N$4=$F2121)),1,0))</f>
        <v>1</v>
      </c>
    </row>
    <row r="2122" spans="1:10" x14ac:dyDescent="0.25">
      <c r="A2122" t="str">
        <f>IF(Tienda_1!$A2122="","","Tienda 1")</f>
        <v>Tienda 1</v>
      </c>
      <c r="B2122" t="str">
        <f>IF($A2122="","",Tienda_1!B2122)</f>
        <v>Electrodomésticos</v>
      </c>
      <c r="C2122" t="str">
        <f>IF($A2122="","",Tienda_1!G2122)</f>
        <v>Bogotá</v>
      </c>
      <c r="D2122" t="str">
        <f>IF($A2122="","",Tienda_1!F2122)</f>
        <v>Mariana Herrera</v>
      </c>
      <c r="E2122" t="str">
        <f>IF($A2122="","",Tienda_1!I2122)</f>
        <v>Cupón</v>
      </c>
      <c r="F2122">
        <f>IF($A2122="","",VALUE(RIGHT(Tienda_1!E2122,4)))</f>
        <v>2021</v>
      </c>
      <c r="G2122">
        <f>IF($A2122="","",Tienda_1!C2122)</f>
        <v>695700</v>
      </c>
      <c r="H2122">
        <f>IF($A2122="","",Tienda_1!D2122)</f>
        <v>37700</v>
      </c>
      <c r="I2122">
        <f>IF($A2122="","",Tienda_1!H2122)</f>
        <v>4</v>
      </c>
      <c r="J2122">
        <f>IF($A2122="",0,IF(AND(OR('Cuadro-de-mando'!$B$4="(Todas)",'Cuadro-de-mando'!$B$4=$A2122),OR('Cuadro-de-mando'!$E$4="(Todas)",'Cuadro-de-mando'!$E$4=$B2122),OR('Cuadro-de-mando'!$H$4="(Todas)",'Cuadro-de-mando'!$H$4=$C2122),OR('Cuadro-de-mando'!$K$4="(Todas)",'Cuadro-de-mando'!$K$4=$E2122),OR('Cuadro-de-mando'!$N$4="(Todos)",'Cuadro-de-mando'!$N$4=$F2122)),1,0))</f>
        <v>1</v>
      </c>
    </row>
    <row r="2123" spans="1:10" x14ac:dyDescent="0.25">
      <c r="A2123" t="str">
        <f>IF(Tienda_1!$A2123="","","Tienda 1")</f>
        <v>Tienda 1</v>
      </c>
      <c r="B2123" t="str">
        <f>IF($A2123="","",Tienda_1!B2123)</f>
        <v>Muebles</v>
      </c>
      <c r="C2123" t="str">
        <f>IF($A2123="","",Tienda_1!G2123)</f>
        <v>Barranquilla</v>
      </c>
      <c r="D2123" t="str">
        <f>IF($A2123="","",Tienda_1!F2123)</f>
        <v>Lucas Olivera</v>
      </c>
      <c r="E2123" t="str">
        <f>IF($A2123="","",Tienda_1!I2123)</f>
        <v>Tarjeta de crédito</v>
      </c>
      <c r="F2123">
        <f>IF($A2123="","",VALUE(RIGHT(Tienda_1!E2123,4)))</f>
        <v>2022</v>
      </c>
      <c r="G2123">
        <f>IF($A2123="","",Tienda_1!C2123)</f>
        <v>164500</v>
      </c>
      <c r="H2123">
        <f>IF($A2123="","",Tienda_1!D2123)</f>
        <v>9200</v>
      </c>
      <c r="I2123">
        <f>IF($A2123="","",Tienda_1!H2123)</f>
        <v>3</v>
      </c>
      <c r="J2123">
        <f>IF($A2123="",0,IF(AND(OR('Cuadro-de-mando'!$B$4="(Todas)",'Cuadro-de-mando'!$B$4=$A2123),OR('Cuadro-de-mando'!$E$4="(Todas)",'Cuadro-de-mando'!$E$4=$B2123),OR('Cuadro-de-mando'!$H$4="(Todas)",'Cuadro-de-mando'!$H$4=$C2123),OR('Cuadro-de-mando'!$K$4="(Todas)",'Cuadro-de-mando'!$K$4=$E2123),OR('Cuadro-de-mando'!$N$4="(Todos)",'Cuadro-de-mando'!$N$4=$F2123)),1,0))</f>
        <v>1</v>
      </c>
    </row>
    <row r="2124" spans="1:10" x14ac:dyDescent="0.25">
      <c r="A2124" t="str">
        <f>IF(Tienda_1!$A2124="","","Tienda 1")</f>
        <v>Tienda 1</v>
      </c>
      <c r="B2124" t="str">
        <f>IF($A2124="","",Tienda_1!B2124)</f>
        <v>Electrónicos</v>
      </c>
      <c r="C2124" t="str">
        <f>IF($A2124="","",Tienda_1!G2124)</f>
        <v>Cúcuta</v>
      </c>
      <c r="D2124" t="str">
        <f>IF($A2124="","",Tienda_1!F2124)</f>
        <v>Rafael Acosta</v>
      </c>
      <c r="E2124" t="str">
        <f>IF($A2124="","",Tienda_1!I2124)</f>
        <v>Tarjeta de crédito</v>
      </c>
      <c r="F2124">
        <f>IF($A2124="","",VALUE(RIGHT(Tienda_1!E2124,4)))</f>
        <v>2022</v>
      </c>
      <c r="G2124">
        <f>IF($A2124="","",Tienda_1!C2124)</f>
        <v>2207900</v>
      </c>
      <c r="H2124">
        <f>IF($A2124="","",Tienda_1!D2124)</f>
        <v>117800</v>
      </c>
      <c r="I2124">
        <f>IF($A2124="","",Tienda_1!H2124)</f>
        <v>1</v>
      </c>
      <c r="J2124">
        <f>IF($A2124="",0,IF(AND(OR('Cuadro-de-mando'!$B$4="(Todas)",'Cuadro-de-mando'!$B$4=$A2124),OR('Cuadro-de-mando'!$E$4="(Todas)",'Cuadro-de-mando'!$E$4=$B2124),OR('Cuadro-de-mando'!$H$4="(Todas)",'Cuadro-de-mando'!$H$4=$C2124),OR('Cuadro-de-mando'!$K$4="(Todas)",'Cuadro-de-mando'!$K$4=$E2124),OR('Cuadro-de-mando'!$N$4="(Todos)",'Cuadro-de-mando'!$N$4=$F2124)),1,0))</f>
        <v>1</v>
      </c>
    </row>
    <row r="2125" spans="1:10" x14ac:dyDescent="0.25">
      <c r="A2125" t="str">
        <f>IF(Tienda_1!$A2125="","","Tienda 1")</f>
        <v>Tienda 1</v>
      </c>
      <c r="B2125" t="str">
        <f>IF($A2125="","",Tienda_1!B2125)</f>
        <v>Artículos para el hogar</v>
      </c>
      <c r="C2125" t="str">
        <f>IF($A2125="","",Tienda_1!G2125)</f>
        <v>Riohacha</v>
      </c>
      <c r="D2125" t="str">
        <f>IF($A2125="","",Tienda_1!F2125)</f>
        <v>Santiago Silva</v>
      </c>
      <c r="E2125" t="str">
        <f>IF($A2125="","",Tienda_1!I2125)</f>
        <v>Nequi</v>
      </c>
      <c r="F2125">
        <f>IF($A2125="","",VALUE(RIGHT(Tienda_1!E2125,4)))</f>
        <v>2020</v>
      </c>
      <c r="G2125">
        <f>IF($A2125="","",Tienda_1!C2125)</f>
        <v>219800</v>
      </c>
      <c r="H2125">
        <f>IF($A2125="","",Tienda_1!D2125)</f>
        <v>11900</v>
      </c>
      <c r="I2125">
        <f>IF($A2125="","",Tienda_1!H2125)</f>
        <v>5</v>
      </c>
      <c r="J2125">
        <f>IF($A2125="",0,IF(AND(OR('Cuadro-de-mando'!$B$4="(Todas)",'Cuadro-de-mando'!$B$4=$A2125),OR('Cuadro-de-mando'!$E$4="(Todas)",'Cuadro-de-mando'!$E$4=$B2125),OR('Cuadro-de-mando'!$H$4="(Todas)",'Cuadro-de-mando'!$H$4=$C2125),OR('Cuadro-de-mando'!$K$4="(Todas)",'Cuadro-de-mando'!$K$4=$E2125),OR('Cuadro-de-mando'!$N$4="(Todos)",'Cuadro-de-mando'!$N$4=$F2125)),1,0))</f>
        <v>1</v>
      </c>
    </row>
    <row r="2126" spans="1:10" x14ac:dyDescent="0.25">
      <c r="A2126" t="str">
        <f>IF(Tienda_1!$A2126="","","Tienda 1")</f>
        <v>Tienda 1</v>
      </c>
      <c r="B2126" t="str">
        <f>IF($A2126="","",Tienda_1!B2126)</f>
        <v>Electrónicos</v>
      </c>
      <c r="C2126" t="str">
        <f>IF($A2126="","",Tienda_1!G2126)</f>
        <v>Medellín</v>
      </c>
      <c r="D2126" t="str">
        <f>IF($A2126="","",Tienda_1!F2126)</f>
        <v>Pedro Gomez</v>
      </c>
      <c r="E2126" t="str">
        <f>IF($A2126="","",Tienda_1!I2126)</f>
        <v>Nequi</v>
      </c>
      <c r="F2126">
        <f>IF($A2126="","",VALUE(RIGHT(Tienda_1!E2126,4)))</f>
        <v>2022</v>
      </c>
      <c r="G2126">
        <f>IF($A2126="","",Tienda_1!C2126)</f>
        <v>1935200</v>
      </c>
      <c r="H2126">
        <f>IF($A2126="","",Tienda_1!D2126)</f>
        <v>106400</v>
      </c>
      <c r="I2126">
        <f>IF($A2126="","",Tienda_1!H2126)</f>
        <v>5</v>
      </c>
      <c r="J2126">
        <f>IF($A2126="",0,IF(AND(OR('Cuadro-de-mando'!$B$4="(Todas)",'Cuadro-de-mando'!$B$4=$A2126),OR('Cuadro-de-mando'!$E$4="(Todas)",'Cuadro-de-mando'!$E$4=$B2126),OR('Cuadro-de-mando'!$H$4="(Todas)",'Cuadro-de-mando'!$H$4=$C2126),OR('Cuadro-de-mando'!$K$4="(Todas)",'Cuadro-de-mando'!$K$4=$E2126),OR('Cuadro-de-mando'!$N$4="(Todos)",'Cuadro-de-mando'!$N$4=$F2126)),1,0))</f>
        <v>1</v>
      </c>
    </row>
    <row r="2127" spans="1:10" x14ac:dyDescent="0.25">
      <c r="A2127" t="str">
        <f>IF(Tienda_1!$A2127="","","Tienda 1")</f>
        <v>Tienda 1</v>
      </c>
      <c r="B2127" t="str">
        <f>IF($A2127="","",Tienda_1!B2127)</f>
        <v>Deportes y diversión</v>
      </c>
      <c r="C2127" t="str">
        <f>IF($A2127="","",Tienda_1!G2127)</f>
        <v>Cali</v>
      </c>
      <c r="D2127" t="str">
        <f>IF($A2127="","",Tienda_1!F2127)</f>
        <v>Felipe Santos</v>
      </c>
      <c r="E2127" t="str">
        <f>IF($A2127="","",Tienda_1!I2127)</f>
        <v>Tarjeta de crédito</v>
      </c>
      <c r="F2127">
        <f>IF($A2127="","",VALUE(RIGHT(Tienda_1!E2127,4)))</f>
        <v>2023</v>
      </c>
      <c r="G2127">
        <f>IF($A2127="","",Tienda_1!C2127)</f>
        <v>37700</v>
      </c>
      <c r="H2127">
        <f>IF($A2127="","",Tienda_1!D2127)</f>
        <v>0</v>
      </c>
      <c r="I2127">
        <f>IF($A2127="","",Tienda_1!H2127)</f>
        <v>5</v>
      </c>
      <c r="J2127">
        <f>IF($A2127="",0,IF(AND(OR('Cuadro-de-mando'!$B$4="(Todas)",'Cuadro-de-mando'!$B$4=$A2127),OR('Cuadro-de-mando'!$E$4="(Todas)",'Cuadro-de-mando'!$E$4=$B2127),OR('Cuadro-de-mando'!$H$4="(Todas)",'Cuadro-de-mando'!$H$4=$C2127),OR('Cuadro-de-mando'!$K$4="(Todas)",'Cuadro-de-mando'!$K$4=$E2127),OR('Cuadro-de-mando'!$N$4="(Todos)",'Cuadro-de-mando'!$N$4=$F2127)),1,0))</f>
        <v>1</v>
      </c>
    </row>
    <row r="2128" spans="1:10" x14ac:dyDescent="0.25">
      <c r="A2128" t="str">
        <f>IF(Tienda_1!$A2128="","","Tienda 1")</f>
        <v>Tienda 1</v>
      </c>
      <c r="B2128" t="str">
        <f>IF($A2128="","",Tienda_1!B2128)</f>
        <v>Instrumentos musicales</v>
      </c>
      <c r="C2128" t="str">
        <f>IF($A2128="","",Tienda_1!G2128)</f>
        <v>Medellín</v>
      </c>
      <c r="D2128" t="str">
        <f>IF($A2128="","",Tienda_1!F2128)</f>
        <v>Juan Fernandez</v>
      </c>
      <c r="E2128" t="str">
        <f>IF($A2128="","",Tienda_1!I2128)</f>
        <v>Tarjeta de crédito</v>
      </c>
      <c r="F2128">
        <f>IF($A2128="","",VALUE(RIGHT(Tienda_1!E2128,4)))</f>
        <v>2021</v>
      </c>
      <c r="G2128">
        <f>IF($A2128="","",Tienda_1!C2128)</f>
        <v>743700</v>
      </c>
      <c r="H2128">
        <f>IF($A2128="","",Tienda_1!D2128)</f>
        <v>40100</v>
      </c>
      <c r="I2128">
        <f>IF($A2128="","",Tienda_1!H2128)</f>
        <v>4</v>
      </c>
      <c r="J2128">
        <f>IF($A2128="",0,IF(AND(OR('Cuadro-de-mando'!$B$4="(Todas)",'Cuadro-de-mando'!$B$4=$A2128),OR('Cuadro-de-mando'!$E$4="(Todas)",'Cuadro-de-mando'!$E$4=$B2128),OR('Cuadro-de-mando'!$H$4="(Todas)",'Cuadro-de-mando'!$H$4=$C2128),OR('Cuadro-de-mando'!$K$4="(Todas)",'Cuadro-de-mando'!$K$4=$E2128),OR('Cuadro-de-mando'!$N$4="(Todos)",'Cuadro-de-mando'!$N$4=$F2128)),1,0))</f>
        <v>1</v>
      </c>
    </row>
    <row r="2129" spans="1:10" x14ac:dyDescent="0.25">
      <c r="A2129" t="str">
        <f>IF(Tienda_1!$A2129="","","Tienda 1")</f>
        <v>Tienda 1</v>
      </c>
      <c r="B2129" t="str">
        <f>IF($A2129="","",Tienda_1!B2129)</f>
        <v>Instrumentos musicales</v>
      </c>
      <c r="C2129" t="str">
        <f>IF($A2129="","",Tienda_1!G2129)</f>
        <v>Barranquilla</v>
      </c>
      <c r="D2129" t="str">
        <f>IF($A2129="","",Tienda_1!F2129)</f>
        <v>Juan Fernandez</v>
      </c>
      <c r="E2129" t="str">
        <f>IF($A2129="","",Tienda_1!I2129)</f>
        <v>Tarjeta de crédito</v>
      </c>
      <c r="F2129">
        <f>IF($A2129="","",VALUE(RIGHT(Tienda_1!E2129,4)))</f>
        <v>2020</v>
      </c>
      <c r="G2129">
        <f>IF($A2129="","",Tienda_1!C2129)</f>
        <v>638600</v>
      </c>
      <c r="H2129">
        <f>IF($A2129="","",Tienda_1!D2129)</f>
        <v>32200</v>
      </c>
      <c r="I2129">
        <f>IF($A2129="","",Tienda_1!H2129)</f>
        <v>5</v>
      </c>
      <c r="J2129">
        <f>IF($A2129="",0,IF(AND(OR('Cuadro-de-mando'!$B$4="(Todas)",'Cuadro-de-mando'!$B$4=$A2129),OR('Cuadro-de-mando'!$E$4="(Todas)",'Cuadro-de-mando'!$E$4=$B2129),OR('Cuadro-de-mando'!$H$4="(Todas)",'Cuadro-de-mando'!$H$4=$C2129),OR('Cuadro-de-mando'!$K$4="(Todas)",'Cuadro-de-mando'!$K$4=$E2129),OR('Cuadro-de-mando'!$N$4="(Todos)",'Cuadro-de-mando'!$N$4=$F2129)),1,0))</f>
        <v>1</v>
      </c>
    </row>
    <row r="2130" spans="1:10" x14ac:dyDescent="0.25">
      <c r="A2130" t="str">
        <f>IF(Tienda_1!$A2130="","","Tienda 1")</f>
        <v>Tienda 1</v>
      </c>
      <c r="B2130" t="str">
        <f>IF($A2130="","",Tienda_1!B2130)</f>
        <v>Muebles</v>
      </c>
      <c r="C2130" t="str">
        <f>IF($A2130="","",Tienda_1!G2130)</f>
        <v>Bogotá</v>
      </c>
      <c r="D2130" t="str">
        <f>IF($A2130="","",Tienda_1!F2130)</f>
        <v>Mariana Herrera</v>
      </c>
      <c r="E2130" t="str">
        <f>IF($A2130="","",Tienda_1!I2130)</f>
        <v>Tarjeta de crédito</v>
      </c>
      <c r="F2130">
        <f>IF($A2130="","",VALUE(RIGHT(Tienda_1!E2130,4)))</f>
        <v>2021</v>
      </c>
      <c r="G2130">
        <f>IF($A2130="","",Tienda_1!C2130)</f>
        <v>663300</v>
      </c>
      <c r="H2130">
        <f>IF($A2130="","",Tienda_1!D2130)</f>
        <v>37700</v>
      </c>
      <c r="I2130">
        <f>IF($A2130="","",Tienda_1!H2130)</f>
        <v>5</v>
      </c>
      <c r="J2130">
        <f>IF($A2130="",0,IF(AND(OR('Cuadro-de-mando'!$B$4="(Todas)",'Cuadro-de-mando'!$B$4=$A2130),OR('Cuadro-de-mando'!$E$4="(Todas)",'Cuadro-de-mando'!$E$4=$B2130),OR('Cuadro-de-mando'!$H$4="(Todas)",'Cuadro-de-mando'!$H$4=$C2130),OR('Cuadro-de-mando'!$K$4="(Todas)",'Cuadro-de-mando'!$K$4=$E2130),OR('Cuadro-de-mando'!$N$4="(Todos)",'Cuadro-de-mando'!$N$4=$F2130)),1,0))</f>
        <v>1</v>
      </c>
    </row>
    <row r="2131" spans="1:10" x14ac:dyDescent="0.25">
      <c r="A2131" t="str">
        <f>IF(Tienda_1!$A2131="","","Tienda 1")</f>
        <v>Tienda 1</v>
      </c>
      <c r="B2131" t="str">
        <f>IF($A2131="","",Tienda_1!B2131)</f>
        <v>Muebles</v>
      </c>
      <c r="C2131" t="str">
        <f>IF($A2131="","",Tienda_1!G2131)</f>
        <v>Medellín</v>
      </c>
      <c r="D2131" t="str">
        <f>IF($A2131="","",Tienda_1!F2131)</f>
        <v>Santiago Silva</v>
      </c>
      <c r="E2131" t="str">
        <f>IF($A2131="","",Tienda_1!I2131)</f>
        <v>Tarjeta de crédito</v>
      </c>
      <c r="F2131">
        <f>IF($A2131="","",VALUE(RIGHT(Tienda_1!E2131,4)))</f>
        <v>2021</v>
      </c>
      <c r="G2131">
        <f>IF($A2131="","",Tienda_1!C2131)</f>
        <v>255700</v>
      </c>
      <c r="H2131">
        <f>IF($A2131="","",Tienda_1!D2131)</f>
        <v>11800</v>
      </c>
      <c r="I2131">
        <f>IF($A2131="","",Tienda_1!H2131)</f>
        <v>5</v>
      </c>
      <c r="J2131">
        <f>IF($A2131="",0,IF(AND(OR('Cuadro-de-mando'!$B$4="(Todas)",'Cuadro-de-mando'!$B$4=$A2131),OR('Cuadro-de-mando'!$E$4="(Todas)",'Cuadro-de-mando'!$E$4=$B2131),OR('Cuadro-de-mando'!$H$4="(Todas)",'Cuadro-de-mando'!$H$4=$C2131),OR('Cuadro-de-mando'!$K$4="(Todas)",'Cuadro-de-mando'!$K$4=$E2131),OR('Cuadro-de-mando'!$N$4="(Todos)",'Cuadro-de-mando'!$N$4=$F2131)),1,0))</f>
        <v>1</v>
      </c>
    </row>
    <row r="2132" spans="1:10" x14ac:dyDescent="0.25">
      <c r="A2132" t="str">
        <f>IF(Tienda_1!$A2132="","","Tienda 1")</f>
        <v>Tienda 1</v>
      </c>
      <c r="B2132" t="str">
        <f>IF($A2132="","",Tienda_1!B2132)</f>
        <v>Electrodomésticos</v>
      </c>
      <c r="C2132" t="str">
        <f>IF($A2132="","",Tienda_1!G2132)</f>
        <v>Neiva</v>
      </c>
      <c r="D2132" t="str">
        <f>IF($A2132="","",Tienda_1!F2132)</f>
        <v>Lucas Olivera</v>
      </c>
      <c r="E2132" t="str">
        <f>IF($A2132="","",Tienda_1!I2132)</f>
        <v>Tarjeta de crédito</v>
      </c>
      <c r="F2132">
        <f>IF($A2132="","",VALUE(RIGHT(Tienda_1!E2132,4)))</f>
        <v>2022</v>
      </c>
      <c r="G2132">
        <f>IF($A2132="","",Tienda_1!C2132)</f>
        <v>2485600</v>
      </c>
      <c r="H2132">
        <f>IF($A2132="","",Tienda_1!D2132)</f>
        <v>137000</v>
      </c>
      <c r="I2132">
        <f>IF($A2132="","",Tienda_1!H2132)</f>
        <v>5</v>
      </c>
      <c r="J2132">
        <f>IF($A2132="",0,IF(AND(OR('Cuadro-de-mando'!$B$4="(Todas)",'Cuadro-de-mando'!$B$4=$A2132),OR('Cuadro-de-mando'!$E$4="(Todas)",'Cuadro-de-mando'!$E$4=$B2132),OR('Cuadro-de-mando'!$H$4="(Todas)",'Cuadro-de-mando'!$H$4=$C2132),OR('Cuadro-de-mando'!$K$4="(Todas)",'Cuadro-de-mando'!$K$4=$E2132),OR('Cuadro-de-mando'!$N$4="(Todos)",'Cuadro-de-mando'!$N$4=$F2132)),1,0))</f>
        <v>1</v>
      </c>
    </row>
    <row r="2133" spans="1:10" x14ac:dyDescent="0.25">
      <c r="A2133" t="str">
        <f>IF(Tienda_1!$A2133="","","Tienda 1")</f>
        <v>Tienda 1</v>
      </c>
      <c r="B2133" t="str">
        <f>IF($A2133="","",Tienda_1!B2133)</f>
        <v>Juguetes</v>
      </c>
      <c r="C2133" t="str">
        <f>IF($A2133="","",Tienda_1!G2133)</f>
        <v>Bogotá</v>
      </c>
      <c r="D2133" t="str">
        <f>IF($A2133="","",Tienda_1!F2133)</f>
        <v>Santiago Silva</v>
      </c>
      <c r="E2133" t="str">
        <f>IF($A2133="","",Tienda_1!I2133)</f>
        <v>Nequi</v>
      </c>
      <c r="F2133">
        <f>IF($A2133="","",VALUE(RIGHT(Tienda_1!E2133,4)))</f>
        <v>2021</v>
      </c>
      <c r="G2133">
        <f>IF($A2133="","",Tienda_1!C2133)</f>
        <v>21400</v>
      </c>
      <c r="H2133">
        <f>IF($A2133="","",Tienda_1!D2133)</f>
        <v>3500</v>
      </c>
      <c r="I2133">
        <f>IF($A2133="","",Tienda_1!H2133)</f>
        <v>5</v>
      </c>
      <c r="J2133">
        <f>IF($A2133="",0,IF(AND(OR('Cuadro-de-mando'!$B$4="(Todas)",'Cuadro-de-mando'!$B$4=$A2133),OR('Cuadro-de-mando'!$E$4="(Todas)",'Cuadro-de-mando'!$E$4=$B2133),OR('Cuadro-de-mando'!$H$4="(Todas)",'Cuadro-de-mando'!$H$4=$C2133),OR('Cuadro-de-mando'!$K$4="(Todas)",'Cuadro-de-mando'!$K$4=$E2133),OR('Cuadro-de-mando'!$N$4="(Todos)",'Cuadro-de-mando'!$N$4=$F2133)),1,0))</f>
        <v>1</v>
      </c>
    </row>
    <row r="2134" spans="1:10" x14ac:dyDescent="0.25">
      <c r="A2134" t="str">
        <f>IF(Tienda_1!$A2134="","","Tienda 1")</f>
        <v>Tienda 1</v>
      </c>
      <c r="B2134" t="str">
        <f>IF($A2134="","",Tienda_1!B2134)</f>
        <v>Electrónicos</v>
      </c>
      <c r="C2134" t="str">
        <f>IF($A2134="","",Tienda_1!G2134)</f>
        <v>Bogotá</v>
      </c>
      <c r="D2134" t="str">
        <f>IF($A2134="","",Tienda_1!F2134)</f>
        <v>Maria Alfonso</v>
      </c>
      <c r="E2134" t="str">
        <f>IF($A2134="","",Tienda_1!I2134)</f>
        <v>Tarjeta de crédito</v>
      </c>
      <c r="F2134">
        <f>IF($A2134="","",VALUE(RIGHT(Tienda_1!E2134,4)))</f>
        <v>2021</v>
      </c>
      <c r="G2134">
        <f>IF($A2134="","",Tienda_1!C2134)</f>
        <v>214300</v>
      </c>
      <c r="H2134">
        <f>IF($A2134="","",Tienda_1!D2134)</f>
        <v>9600</v>
      </c>
      <c r="I2134">
        <f>IF($A2134="","",Tienda_1!H2134)</f>
        <v>1</v>
      </c>
      <c r="J2134">
        <f>IF($A2134="",0,IF(AND(OR('Cuadro-de-mando'!$B$4="(Todas)",'Cuadro-de-mando'!$B$4=$A2134),OR('Cuadro-de-mando'!$E$4="(Todas)",'Cuadro-de-mando'!$E$4=$B2134),OR('Cuadro-de-mando'!$H$4="(Todas)",'Cuadro-de-mando'!$H$4=$C2134),OR('Cuadro-de-mando'!$K$4="(Todas)",'Cuadro-de-mando'!$K$4=$E2134),OR('Cuadro-de-mando'!$N$4="(Todos)",'Cuadro-de-mando'!$N$4=$F2134)),1,0))</f>
        <v>1</v>
      </c>
    </row>
    <row r="2135" spans="1:10" x14ac:dyDescent="0.25">
      <c r="A2135" t="str">
        <f>IF(Tienda_1!$A2135="","","Tienda 1")</f>
        <v>Tienda 1</v>
      </c>
      <c r="B2135" t="str">
        <f>IF($A2135="","",Tienda_1!B2135)</f>
        <v>Instrumentos musicales</v>
      </c>
      <c r="C2135" t="str">
        <f>IF($A2135="","",Tienda_1!G2135)</f>
        <v>Bogotá</v>
      </c>
      <c r="D2135" t="str">
        <f>IF($A2135="","",Tienda_1!F2135)</f>
        <v>Maria Alfonso</v>
      </c>
      <c r="E2135" t="str">
        <f>IF($A2135="","",Tienda_1!I2135)</f>
        <v>Tarjeta de crédito</v>
      </c>
      <c r="F2135">
        <f>IF($A2135="","",VALUE(RIGHT(Tienda_1!E2135,4)))</f>
        <v>2022</v>
      </c>
      <c r="G2135">
        <f>IF($A2135="","",Tienda_1!C2135)</f>
        <v>48300</v>
      </c>
      <c r="H2135">
        <f>IF($A2135="","",Tienda_1!D2135)</f>
        <v>8200</v>
      </c>
      <c r="I2135">
        <f>IF($A2135="","",Tienda_1!H2135)</f>
        <v>1</v>
      </c>
      <c r="J2135">
        <f>IF($A2135="",0,IF(AND(OR('Cuadro-de-mando'!$B$4="(Todas)",'Cuadro-de-mando'!$B$4=$A2135),OR('Cuadro-de-mando'!$E$4="(Todas)",'Cuadro-de-mando'!$E$4=$B2135),OR('Cuadro-de-mando'!$H$4="(Todas)",'Cuadro-de-mando'!$H$4=$C2135),OR('Cuadro-de-mando'!$K$4="(Todas)",'Cuadro-de-mando'!$K$4=$E2135),OR('Cuadro-de-mando'!$N$4="(Todos)",'Cuadro-de-mando'!$N$4=$F2135)),1,0))</f>
        <v>1</v>
      </c>
    </row>
    <row r="2136" spans="1:10" x14ac:dyDescent="0.25">
      <c r="A2136" t="str">
        <f>IF(Tienda_1!$A2136="","","Tienda 1")</f>
        <v>Tienda 1</v>
      </c>
      <c r="B2136" t="str">
        <f>IF($A2136="","",Tienda_1!B2136)</f>
        <v>Artículos para el hogar</v>
      </c>
      <c r="C2136" t="str">
        <f>IF($A2136="","",Tienda_1!G2136)</f>
        <v>Bogotá</v>
      </c>
      <c r="D2136" t="str">
        <f>IF($A2136="","",Tienda_1!F2136)</f>
        <v>Juliana Costa</v>
      </c>
      <c r="E2136" t="str">
        <f>IF($A2136="","",Tienda_1!I2136)</f>
        <v>Nequi</v>
      </c>
      <c r="F2136">
        <f>IF($A2136="","",VALUE(RIGHT(Tienda_1!E2136,4)))</f>
        <v>2022</v>
      </c>
      <c r="G2136">
        <f>IF($A2136="","",Tienda_1!C2136)</f>
        <v>67800</v>
      </c>
      <c r="H2136">
        <f>IF($A2136="","",Tienda_1!D2136)</f>
        <v>3800</v>
      </c>
      <c r="I2136">
        <f>IF($A2136="","",Tienda_1!H2136)</f>
        <v>1</v>
      </c>
      <c r="J2136">
        <f>IF($A2136="",0,IF(AND(OR('Cuadro-de-mando'!$B$4="(Todas)",'Cuadro-de-mando'!$B$4=$A2136),OR('Cuadro-de-mando'!$E$4="(Todas)",'Cuadro-de-mando'!$E$4=$B2136),OR('Cuadro-de-mando'!$H$4="(Todas)",'Cuadro-de-mando'!$H$4=$C2136),OR('Cuadro-de-mando'!$K$4="(Todas)",'Cuadro-de-mando'!$K$4=$E2136),OR('Cuadro-de-mando'!$N$4="(Todos)",'Cuadro-de-mando'!$N$4=$F2136)),1,0))</f>
        <v>1</v>
      </c>
    </row>
    <row r="2137" spans="1:10" x14ac:dyDescent="0.25">
      <c r="A2137" t="str">
        <f>IF(Tienda_1!$A2137="","","Tienda 1")</f>
        <v>Tienda 1</v>
      </c>
      <c r="B2137" t="str">
        <f>IF($A2137="","",Tienda_1!B2137)</f>
        <v>Muebles</v>
      </c>
      <c r="C2137" t="str">
        <f>IF($A2137="","",Tienda_1!G2137)</f>
        <v>Bogotá</v>
      </c>
      <c r="D2137" t="str">
        <f>IF($A2137="","",Tienda_1!F2137)</f>
        <v>Ángel Rodriguez</v>
      </c>
      <c r="E2137" t="str">
        <f>IF($A2137="","",Tienda_1!I2137)</f>
        <v>Tarjeta de crédito</v>
      </c>
      <c r="F2137">
        <f>IF($A2137="","",VALUE(RIGHT(Tienda_1!E2137,4)))</f>
        <v>2022</v>
      </c>
      <c r="G2137">
        <f>IF($A2137="","",Tienda_1!C2137)</f>
        <v>587700</v>
      </c>
      <c r="H2137">
        <f>IF($A2137="","",Tienda_1!D2137)</f>
        <v>29500</v>
      </c>
      <c r="I2137">
        <f>IF($A2137="","",Tienda_1!H2137)</f>
        <v>5</v>
      </c>
      <c r="J2137">
        <f>IF($A2137="",0,IF(AND(OR('Cuadro-de-mando'!$B$4="(Todas)",'Cuadro-de-mando'!$B$4=$A2137),OR('Cuadro-de-mando'!$E$4="(Todas)",'Cuadro-de-mando'!$E$4=$B2137),OR('Cuadro-de-mando'!$H$4="(Todas)",'Cuadro-de-mando'!$H$4=$C2137),OR('Cuadro-de-mando'!$K$4="(Todas)",'Cuadro-de-mando'!$K$4=$E2137),OR('Cuadro-de-mando'!$N$4="(Todos)",'Cuadro-de-mando'!$N$4=$F2137)),1,0))</f>
        <v>1</v>
      </c>
    </row>
    <row r="2138" spans="1:10" x14ac:dyDescent="0.25">
      <c r="A2138" t="str">
        <f>IF(Tienda_1!$A2138="","","Tienda 1")</f>
        <v>Tienda 1</v>
      </c>
      <c r="B2138" t="str">
        <f>IF($A2138="","",Tienda_1!B2138)</f>
        <v>Electrónicos</v>
      </c>
      <c r="C2138" t="str">
        <f>IF($A2138="","",Tienda_1!G2138)</f>
        <v>Medellín</v>
      </c>
      <c r="D2138" t="str">
        <f>IF($A2138="","",Tienda_1!F2138)</f>
        <v>Izabela de León</v>
      </c>
      <c r="E2138" t="str">
        <f>IF($A2138="","",Tienda_1!I2138)</f>
        <v>Tarjeta de crédito</v>
      </c>
      <c r="F2138">
        <f>IF($A2138="","",VALUE(RIGHT(Tienda_1!E2138,4)))</f>
        <v>2023</v>
      </c>
      <c r="G2138">
        <f>IF($A2138="","",Tienda_1!C2138)</f>
        <v>135900</v>
      </c>
      <c r="H2138">
        <f>IF($A2138="","",Tienda_1!D2138)</f>
        <v>7900</v>
      </c>
      <c r="I2138">
        <f>IF($A2138="","",Tienda_1!H2138)</f>
        <v>5</v>
      </c>
      <c r="J2138">
        <f>IF($A2138="",0,IF(AND(OR('Cuadro-de-mando'!$B$4="(Todas)",'Cuadro-de-mando'!$B$4=$A2138),OR('Cuadro-de-mando'!$E$4="(Todas)",'Cuadro-de-mando'!$E$4=$B2138),OR('Cuadro-de-mando'!$H$4="(Todas)",'Cuadro-de-mando'!$H$4=$C2138),OR('Cuadro-de-mando'!$K$4="(Todas)",'Cuadro-de-mando'!$K$4=$E2138),OR('Cuadro-de-mando'!$N$4="(Todos)",'Cuadro-de-mando'!$N$4=$F2138)),1,0))</f>
        <v>1</v>
      </c>
    </row>
    <row r="2139" spans="1:10" x14ac:dyDescent="0.25">
      <c r="A2139" t="str">
        <f>IF(Tienda_1!$A2139="","","Tienda 1")</f>
        <v>Tienda 1</v>
      </c>
      <c r="B2139" t="str">
        <f>IF($A2139="","",Tienda_1!B2139)</f>
        <v>Libros</v>
      </c>
      <c r="C2139" t="str">
        <f>IF($A2139="","",Tienda_1!G2139)</f>
        <v>Medellín</v>
      </c>
      <c r="D2139" t="str">
        <f>IF($A2139="","",Tienda_1!F2139)</f>
        <v>Camila Rivera</v>
      </c>
      <c r="E2139" t="str">
        <f>IF($A2139="","",Tienda_1!I2139)</f>
        <v>Tarjeta de crédito</v>
      </c>
      <c r="F2139">
        <f>IF($A2139="","",VALUE(RIGHT(Tienda_1!E2139,4)))</f>
        <v>2021</v>
      </c>
      <c r="G2139">
        <f>IF($A2139="","",Tienda_1!C2139)</f>
        <v>51900</v>
      </c>
      <c r="H2139">
        <f>IF($A2139="","",Tienda_1!D2139)</f>
        <v>3200</v>
      </c>
      <c r="I2139">
        <f>IF($A2139="","",Tienda_1!H2139)</f>
        <v>3</v>
      </c>
      <c r="J2139">
        <f>IF($A2139="",0,IF(AND(OR('Cuadro-de-mando'!$B$4="(Todas)",'Cuadro-de-mando'!$B$4=$A2139),OR('Cuadro-de-mando'!$E$4="(Todas)",'Cuadro-de-mando'!$E$4=$B2139),OR('Cuadro-de-mando'!$H$4="(Todas)",'Cuadro-de-mando'!$H$4=$C2139),OR('Cuadro-de-mando'!$K$4="(Todas)",'Cuadro-de-mando'!$K$4=$E2139),OR('Cuadro-de-mando'!$N$4="(Todos)",'Cuadro-de-mando'!$N$4=$F2139)),1,0))</f>
        <v>1</v>
      </c>
    </row>
    <row r="2140" spans="1:10" x14ac:dyDescent="0.25">
      <c r="A2140" t="str">
        <f>IF(Tienda_1!$A2140="","","Tienda 1")</f>
        <v>Tienda 1</v>
      </c>
      <c r="B2140" t="str">
        <f>IF($A2140="","",Tienda_1!B2140)</f>
        <v>Juguetes</v>
      </c>
      <c r="C2140" t="str">
        <f>IF($A2140="","",Tienda_1!G2140)</f>
        <v>Pereira</v>
      </c>
      <c r="D2140" t="str">
        <f>IF($A2140="","",Tienda_1!F2140)</f>
        <v>Santiago Silva</v>
      </c>
      <c r="E2140" t="str">
        <f>IF($A2140="","",Tienda_1!I2140)</f>
        <v>Tarjeta de crédito</v>
      </c>
      <c r="F2140">
        <f>IF($A2140="","",VALUE(RIGHT(Tienda_1!E2140,4)))</f>
        <v>2021</v>
      </c>
      <c r="G2140">
        <f>IF($A2140="","",Tienda_1!C2140)</f>
        <v>16800</v>
      </c>
      <c r="H2140">
        <f>IF($A2140="","",Tienda_1!D2140)</f>
        <v>3300</v>
      </c>
      <c r="I2140">
        <f>IF($A2140="","",Tienda_1!H2140)</f>
        <v>5</v>
      </c>
      <c r="J2140">
        <f>IF($A2140="",0,IF(AND(OR('Cuadro-de-mando'!$B$4="(Todas)",'Cuadro-de-mando'!$B$4=$A2140),OR('Cuadro-de-mando'!$E$4="(Todas)",'Cuadro-de-mando'!$E$4=$B2140),OR('Cuadro-de-mando'!$H$4="(Todas)",'Cuadro-de-mando'!$H$4=$C2140),OR('Cuadro-de-mando'!$K$4="(Todas)",'Cuadro-de-mando'!$K$4=$E2140),OR('Cuadro-de-mando'!$N$4="(Todos)",'Cuadro-de-mando'!$N$4=$F2140)),1,0))</f>
        <v>1</v>
      </c>
    </row>
    <row r="2141" spans="1:10" x14ac:dyDescent="0.25">
      <c r="A2141" t="str">
        <f>IF(Tienda_1!$A2141="","","Tienda 1")</f>
        <v>Tienda 1</v>
      </c>
      <c r="B2141" t="str">
        <f>IF($A2141="","",Tienda_1!B2141)</f>
        <v>Muebles</v>
      </c>
      <c r="C2141" t="str">
        <f>IF($A2141="","",Tienda_1!G2141)</f>
        <v>Medellín</v>
      </c>
      <c r="D2141" t="str">
        <f>IF($A2141="","",Tienda_1!F2141)</f>
        <v>Felipe Santos</v>
      </c>
      <c r="E2141" t="str">
        <f>IF($A2141="","",Tienda_1!I2141)</f>
        <v>Nequi</v>
      </c>
      <c r="F2141">
        <f>IF($A2141="","",VALUE(RIGHT(Tienda_1!E2141,4)))</f>
        <v>2021</v>
      </c>
      <c r="G2141">
        <f>IF($A2141="","",Tienda_1!C2141)</f>
        <v>426600</v>
      </c>
      <c r="H2141">
        <f>IF($A2141="","",Tienda_1!D2141)</f>
        <v>23200</v>
      </c>
      <c r="I2141">
        <f>IF($A2141="","",Tienda_1!H2141)</f>
        <v>4</v>
      </c>
      <c r="J2141">
        <f>IF($A2141="",0,IF(AND(OR('Cuadro-de-mando'!$B$4="(Todas)",'Cuadro-de-mando'!$B$4=$A2141),OR('Cuadro-de-mando'!$E$4="(Todas)",'Cuadro-de-mando'!$E$4=$B2141),OR('Cuadro-de-mando'!$H$4="(Todas)",'Cuadro-de-mando'!$H$4=$C2141),OR('Cuadro-de-mando'!$K$4="(Todas)",'Cuadro-de-mando'!$K$4=$E2141),OR('Cuadro-de-mando'!$N$4="(Todos)",'Cuadro-de-mando'!$N$4=$F2141)),1,0))</f>
        <v>1</v>
      </c>
    </row>
    <row r="2142" spans="1:10" x14ac:dyDescent="0.25">
      <c r="A2142" t="str">
        <f>IF(Tienda_1!$A2142="","","Tienda 1")</f>
        <v>Tienda 1</v>
      </c>
      <c r="B2142" t="str">
        <f>IF($A2142="","",Tienda_1!B2142)</f>
        <v>Electrónicos</v>
      </c>
      <c r="C2142" t="str">
        <f>IF($A2142="","",Tienda_1!G2142)</f>
        <v>Bogotá</v>
      </c>
      <c r="D2142" t="str">
        <f>IF($A2142="","",Tienda_1!F2142)</f>
        <v>Maria Alfonso</v>
      </c>
      <c r="E2142" t="str">
        <f>IF($A2142="","",Tienda_1!I2142)</f>
        <v>Tarjeta de crédito</v>
      </c>
      <c r="F2142">
        <f>IF($A2142="","",VALUE(RIGHT(Tienda_1!E2142,4)))</f>
        <v>2021</v>
      </c>
      <c r="G2142">
        <f>IF($A2142="","",Tienda_1!C2142)</f>
        <v>153600</v>
      </c>
      <c r="H2142">
        <f>IF($A2142="","",Tienda_1!D2142)</f>
        <v>6400</v>
      </c>
      <c r="I2142">
        <f>IF($A2142="","",Tienda_1!H2142)</f>
        <v>5</v>
      </c>
      <c r="J2142">
        <f>IF($A2142="",0,IF(AND(OR('Cuadro-de-mando'!$B$4="(Todas)",'Cuadro-de-mando'!$B$4=$A2142),OR('Cuadro-de-mando'!$E$4="(Todas)",'Cuadro-de-mando'!$E$4=$B2142),OR('Cuadro-de-mando'!$H$4="(Todas)",'Cuadro-de-mando'!$H$4=$C2142),OR('Cuadro-de-mando'!$K$4="(Todas)",'Cuadro-de-mando'!$K$4=$E2142),OR('Cuadro-de-mando'!$N$4="(Todos)",'Cuadro-de-mando'!$N$4=$F2142)),1,0))</f>
        <v>1</v>
      </c>
    </row>
    <row r="2143" spans="1:10" x14ac:dyDescent="0.25">
      <c r="A2143" t="str">
        <f>IF(Tienda_1!$A2143="","","Tienda 1")</f>
        <v>Tienda 1</v>
      </c>
      <c r="B2143" t="str">
        <f>IF($A2143="","",Tienda_1!B2143)</f>
        <v>Artículos para el hogar</v>
      </c>
      <c r="C2143" t="str">
        <f>IF($A2143="","",Tienda_1!G2143)</f>
        <v>Manizales</v>
      </c>
      <c r="D2143" t="str">
        <f>IF($A2143="","",Tienda_1!F2143)</f>
        <v>Izabela de León</v>
      </c>
      <c r="E2143" t="str">
        <f>IF($A2143="","",Tienda_1!I2143)</f>
        <v>Tarjeta de crédito</v>
      </c>
      <c r="F2143">
        <f>IF($A2143="","",VALUE(RIGHT(Tienda_1!E2143,4)))</f>
        <v>2021</v>
      </c>
      <c r="G2143">
        <f>IF($A2143="","",Tienda_1!C2143)</f>
        <v>118600</v>
      </c>
      <c r="H2143">
        <f>IF($A2143="","",Tienda_1!D2143)</f>
        <v>4500</v>
      </c>
      <c r="I2143">
        <f>IF($A2143="","",Tienda_1!H2143)</f>
        <v>5</v>
      </c>
      <c r="J2143">
        <f>IF($A2143="",0,IF(AND(OR('Cuadro-de-mando'!$B$4="(Todas)",'Cuadro-de-mando'!$B$4=$A2143),OR('Cuadro-de-mando'!$E$4="(Todas)",'Cuadro-de-mando'!$E$4=$B2143),OR('Cuadro-de-mando'!$H$4="(Todas)",'Cuadro-de-mando'!$H$4=$C2143),OR('Cuadro-de-mando'!$K$4="(Todas)",'Cuadro-de-mando'!$K$4=$E2143),OR('Cuadro-de-mando'!$N$4="(Todos)",'Cuadro-de-mando'!$N$4=$F2143)),1,0))</f>
        <v>1</v>
      </c>
    </row>
    <row r="2144" spans="1:10" x14ac:dyDescent="0.25">
      <c r="A2144" t="str">
        <f>IF(Tienda_1!$A2144="","","Tienda 1")</f>
        <v>Tienda 1</v>
      </c>
      <c r="B2144" t="str">
        <f>IF($A2144="","",Tienda_1!B2144)</f>
        <v>Libros</v>
      </c>
      <c r="C2144" t="str">
        <f>IF($A2144="","",Tienda_1!G2144)</f>
        <v>Bogotá</v>
      </c>
      <c r="D2144" t="str">
        <f>IF($A2144="","",Tienda_1!F2144)</f>
        <v>Maria Alfonso</v>
      </c>
      <c r="E2144" t="str">
        <f>IF($A2144="","",Tienda_1!I2144)</f>
        <v>Cupón</v>
      </c>
      <c r="F2144">
        <f>IF($A2144="","",VALUE(RIGHT(Tienda_1!E2144,4)))</f>
        <v>2021</v>
      </c>
      <c r="G2144">
        <f>IF($A2144="","",Tienda_1!C2144)</f>
        <v>62300</v>
      </c>
      <c r="H2144">
        <f>IF($A2144="","",Tienda_1!D2144)</f>
        <v>5700</v>
      </c>
      <c r="I2144">
        <f>IF($A2144="","",Tienda_1!H2144)</f>
        <v>4</v>
      </c>
      <c r="J2144">
        <f>IF($A2144="",0,IF(AND(OR('Cuadro-de-mando'!$B$4="(Todas)",'Cuadro-de-mando'!$B$4=$A2144),OR('Cuadro-de-mando'!$E$4="(Todas)",'Cuadro-de-mando'!$E$4=$B2144),OR('Cuadro-de-mando'!$H$4="(Todas)",'Cuadro-de-mando'!$H$4=$C2144),OR('Cuadro-de-mando'!$K$4="(Todas)",'Cuadro-de-mando'!$K$4=$E2144),OR('Cuadro-de-mando'!$N$4="(Todos)",'Cuadro-de-mando'!$N$4=$F2144)),1,0))</f>
        <v>1</v>
      </c>
    </row>
    <row r="2145" spans="1:10" x14ac:dyDescent="0.25">
      <c r="A2145" t="str">
        <f>IF(Tienda_1!$A2145="","","Tienda 1")</f>
        <v>Tienda 1</v>
      </c>
      <c r="B2145" t="str">
        <f>IF($A2145="","",Tienda_1!B2145)</f>
        <v>Juguetes</v>
      </c>
      <c r="C2145" t="str">
        <f>IF($A2145="","",Tienda_1!G2145)</f>
        <v>Medellín</v>
      </c>
      <c r="D2145" t="str">
        <f>IF($A2145="","",Tienda_1!F2145)</f>
        <v>Rafael Acosta</v>
      </c>
      <c r="E2145" t="str">
        <f>IF($A2145="","",Tienda_1!I2145)</f>
        <v>Tarjeta de crédito</v>
      </c>
      <c r="F2145">
        <f>IF($A2145="","",VALUE(RIGHT(Tienda_1!E2145,4)))</f>
        <v>2022</v>
      </c>
      <c r="G2145">
        <f>IF($A2145="","",Tienda_1!C2145)</f>
        <v>20700</v>
      </c>
      <c r="H2145">
        <f>IF($A2145="","",Tienda_1!D2145)</f>
        <v>9800</v>
      </c>
      <c r="I2145">
        <f>IF($A2145="","",Tienda_1!H2145)</f>
        <v>5</v>
      </c>
      <c r="J2145">
        <f>IF($A2145="",0,IF(AND(OR('Cuadro-de-mando'!$B$4="(Todas)",'Cuadro-de-mando'!$B$4=$A2145),OR('Cuadro-de-mando'!$E$4="(Todas)",'Cuadro-de-mando'!$E$4=$B2145),OR('Cuadro-de-mando'!$H$4="(Todas)",'Cuadro-de-mando'!$H$4=$C2145),OR('Cuadro-de-mando'!$K$4="(Todas)",'Cuadro-de-mando'!$K$4=$E2145),OR('Cuadro-de-mando'!$N$4="(Todos)",'Cuadro-de-mando'!$N$4=$F2145)),1,0))</f>
        <v>1</v>
      </c>
    </row>
    <row r="2146" spans="1:10" x14ac:dyDescent="0.25">
      <c r="A2146" t="str">
        <f>IF(Tienda_1!$A2146="","","Tienda 1")</f>
        <v>Tienda 1</v>
      </c>
      <c r="B2146" t="str">
        <f>IF($A2146="","",Tienda_1!B2146)</f>
        <v>Muebles</v>
      </c>
      <c r="C2146" t="str">
        <f>IF($A2146="","",Tienda_1!G2146)</f>
        <v>Bogotá</v>
      </c>
      <c r="D2146" t="str">
        <f>IF($A2146="","",Tienda_1!F2146)</f>
        <v>Juliana Costa</v>
      </c>
      <c r="E2146" t="str">
        <f>IF($A2146="","",Tienda_1!I2146)</f>
        <v>Tarjeta de crédito</v>
      </c>
      <c r="F2146">
        <f>IF($A2146="","",VALUE(RIGHT(Tienda_1!E2146,4)))</f>
        <v>2020</v>
      </c>
      <c r="G2146">
        <f>IF($A2146="","",Tienda_1!C2146)</f>
        <v>343800</v>
      </c>
      <c r="H2146">
        <f>IF($A2146="","",Tienda_1!D2146)</f>
        <v>16500</v>
      </c>
      <c r="I2146">
        <f>IF($A2146="","",Tienda_1!H2146)</f>
        <v>5</v>
      </c>
      <c r="J2146">
        <f>IF($A2146="",0,IF(AND(OR('Cuadro-de-mando'!$B$4="(Todas)",'Cuadro-de-mando'!$B$4=$A2146),OR('Cuadro-de-mando'!$E$4="(Todas)",'Cuadro-de-mando'!$E$4=$B2146),OR('Cuadro-de-mando'!$H$4="(Todas)",'Cuadro-de-mando'!$H$4=$C2146),OR('Cuadro-de-mando'!$K$4="(Todas)",'Cuadro-de-mando'!$K$4=$E2146),OR('Cuadro-de-mando'!$N$4="(Todos)",'Cuadro-de-mando'!$N$4=$F2146)),1,0))</f>
        <v>1</v>
      </c>
    </row>
    <row r="2147" spans="1:10" x14ac:dyDescent="0.25">
      <c r="A2147" t="str">
        <f>IF(Tienda_1!$A2147="","","Tienda 1")</f>
        <v>Tienda 1</v>
      </c>
      <c r="B2147" t="str">
        <f>IF($A2147="","",Tienda_1!B2147)</f>
        <v>Electrodomésticos</v>
      </c>
      <c r="C2147" t="str">
        <f>IF($A2147="","",Tienda_1!G2147)</f>
        <v>Cali</v>
      </c>
      <c r="D2147" t="str">
        <f>IF($A2147="","",Tienda_1!F2147)</f>
        <v>Juliana Costa</v>
      </c>
      <c r="E2147" t="str">
        <f>IF($A2147="","",Tienda_1!I2147)</f>
        <v>Nequi</v>
      </c>
      <c r="F2147">
        <f>IF($A2147="","",VALUE(RIGHT(Tienda_1!E2147,4)))</f>
        <v>2022</v>
      </c>
      <c r="G2147">
        <f>IF($A2147="","",Tienda_1!C2147)</f>
        <v>767600</v>
      </c>
      <c r="H2147">
        <f>IF($A2147="","",Tienda_1!D2147)</f>
        <v>41100</v>
      </c>
      <c r="I2147">
        <f>IF($A2147="","",Tienda_1!H2147)</f>
        <v>5</v>
      </c>
      <c r="J2147">
        <f>IF($A2147="",0,IF(AND(OR('Cuadro-de-mando'!$B$4="(Todas)",'Cuadro-de-mando'!$B$4=$A2147),OR('Cuadro-de-mando'!$E$4="(Todas)",'Cuadro-de-mando'!$E$4=$B2147),OR('Cuadro-de-mando'!$H$4="(Todas)",'Cuadro-de-mando'!$H$4=$C2147),OR('Cuadro-de-mando'!$K$4="(Todas)",'Cuadro-de-mando'!$K$4=$E2147),OR('Cuadro-de-mando'!$N$4="(Todos)",'Cuadro-de-mando'!$N$4=$F2147)),1,0))</f>
        <v>1</v>
      </c>
    </row>
    <row r="2148" spans="1:10" x14ac:dyDescent="0.25">
      <c r="A2148" t="str">
        <f>IF(Tienda_1!$A2148="","","Tienda 1")</f>
        <v>Tienda 1</v>
      </c>
      <c r="B2148" t="str">
        <f>IF($A2148="","",Tienda_1!B2148)</f>
        <v>Electrónicos</v>
      </c>
      <c r="C2148" t="str">
        <f>IF($A2148="","",Tienda_1!G2148)</f>
        <v>Cali</v>
      </c>
      <c r="D2148" t="str">
        <f>IF($A2148="","",Tienda_1!F2148)</f>
        <v>Santiago Silva</v>
      </c>
      <c r="E2148" t="str">
        <f>IF($A2148="","",Tienda_1!I2148)</f>
        <v>Nequi</v>
      </c>
      <c r="F2148">
        <f>IF($A2148="","",VALUE(RIGHT(Tienda_1!E2148,4)))</f>
        <v>2023</v>
      </c>
      <c r="G2148">
        <f>IF($A2148="","",Tienda_1!C2148)</f>
        <v>1341000</v>
      </c>
      <c r="H2148">
        <f>IF($A2148="","",Tienda_1!D2148)</f>
        <v>71800</v>
      </c>
      <c r="I2148">
        <f>IF($A2148="","",Tienda_1!H2148)</f>
        <v>4</v>
      </c>
      <c r="J2148">
        <f>IF($A2148="",0,IF(AND(OR('Cuadro-de-mando'!$B$4="(Todas)",'Cuadro-de-mando'!$B$4=$A2148),OR('Cuadro-de-mando'!$E$4="(Todas)",'Cuadro-de-mando'!$E$4=$B2148),OR('Cuadro-de-mando'!$H$4="(Todas)",'Cuadro-de-mando'!$H$4=$C2148),OR('Cuadro-de-mando'!$K$4="(Todas)",'Cuadro-de-mando'!$K$4=$E2148),OR('Cuadro-de-mando'!$N$4="(Todos)",'Cuadro-de-mando'!$N$4=$F2148)),1,0))</f>
        <v>1</v>
      </c>
    </row>
    <row r="2149" spans="1:10" x14ac:dyDescent="0.25">
      <c r="A2149" t="str">
        <f>IF(Tienda_1!$A2149="","","Tienda 1")</f>
        <v>Tienda 1</v>
      </c>
      <c r="B2149" t="str">
        <f>IF($A2149="","",Tienda_1!B2149)</f>
        <v>Instrumentos musicales</v>
      </c>
      <c r="C2149" t="str">
        <f>IF($A2149="","",Tienda_1!G2149)</f>
        <v>Bogotá</v>
      </c>
      <c r="D2149" t="str">
        <f>IF($A2149="","",Tienda_1!F2149)</f>
        <v>Rafael Acosta</v>
      </c>
      <c r="E2149" t="str">
        <f>IF($A2149="","",Tienda_1!I2149)</f>
        <v>Tarjeta de crédito</v>
      </c>
      <c r="F2149">
        <f>IF($A2149="","",VALUE(RIGHT(Tienda_1!E2149,4)))</f>
        <v>2022</v>
      </c>
      <c r="G2149">
        <f>IF($A2149="","",Tienda_1!C2149)</f>
        <v>369800</v>
      </c>
      <c r="H2149">
        <f>IF($A2149="","",Tienda_1!D2149)</f>
        <v>20700</v>
      </c>
      <c r="I2149">
        <f>IF($A2149="","",Tienda_1!H2149)</f>
        <v>5</v>
      </c>
      <c r="J2149">
        <f>IF($A2149="",0,IF(AND(OR('Cuadro-de-mando'!$B$4="(Todas)",'Cuadro-de-mando'!$B$4=$A2149),OR('Cuadro-de-mando'!$E$4="(Todas)",'Cuadro-de-mando'!$E$4=$B2149),OR('Cuadro-de-mando'!$H$4="(Todas)",'Cuadro-de-mando'!$H$4=$C2149),OR('Cuadro-de-mando'!$K$4="(Todas)",'Cuadro-de-mando'!$K$4=$E2149),OR('Cuadro-de-mando'!$N$4="(Todos)",'Cuadro-de-mando'!$N$4=$F2149)),1,0))</f>
        <v>1</v>
      </c>
    </row>
    <row r="2150" spans="1:10" x14ac:dyDescent="0.25">
      <c r="A2150" t="str">
        <f>IF(Tienda_1!$A2150="","","Tienda 1")</f>
        <v>Tienda 1</v>
      </c>
      <c r="B2150" t="str">
        <f>IF($A2150="","",Tienda_1!B2150)</f>
        <v>Muebles</v>
      </c>
      <c r="C2150" t="str">
        <f>IF($A2150="","",Tienda_1!G2150)</f>
        <v>Valledupar</v>
      </c>
      <c r="D2150" t="str">
        <f>IF($A2150="","",Tienda_1!F2150)</f>
        <v>Pedro Gomez</v>
      </c>
      <c r="E2150" t="str">
        <f>IF($A2150="","",Tienda_1!I2150)</f>
        <v>Tarjeta de crédito</v>
      </c>
      <c r="F2150">
        <f>IF($A2150="","",VALUE(RIGHT(Tienda_1!E2150,4)))</f>
        <v>2021</v>
      </c>
      <c r="G2150">
        <f>IF($A2150="","",Tienda_1!C2150)</f>
        <v>736600</v>
      </c>
      <c r="H2150">
        <f>IF($A2150="","",Tienda_1!D2150)</f>
        <v>37400</v>
      </c>
      <c r="I2150">
        <f>IF($A2150="","",Tienda_1!H2150)</f>
        <v>3</v>
      </c>
      <c r="J2150">
        <f>IF($A2150="",0,IF(AND(OR('Cuadro-de-mando'!$B$4="(Todas)",'Cuadro-de-mando'!$B$4=$A2150),OR('Cuadro-de-mando'!$E$4="(Todas)",'Cuadro-de-mando'!$E$4=$B2150),OR('Cuadro-de-mando'!$H$4="(Todas)",'Cuadro-de-mando'!$H$4=$C2150),OR('Cuadro-de-mando'!$K$4="(Todas)",'Cuadro-de-mando'!$K$4=$E2150),OR('Cuadro-de-mando'!$N$4="(Todos)",'Cuadro-de-mando'!$N$4=$F2150)),1,0))</f>
        <v>1</v>
      </c>
    </row>
    <row r="2151" spans="1:10" x14ac:dyDescent="0.25">
      <c r="A2151" t="str">
        <f>IF(Tienda_1!$A2151="","","Tienda 1")</f>
        <v>Tienda 1</v>
      </c>
      <c r="B2151" t="str">
        <f>IF($A2151="","",Tienda_1!B2151)</f>
        <v>Instrumentos musicales</v>
      </c>
      <c r="C2151" t="str">
        <f>IF($A2151="","",Tienda_1!G2151)</f>
        <v>Bogotá</v>
      </c>
      <c r="D2151" t="str">
        <f>IF($A2151="","",Tienda_1!F2151)</f>
        <v>Rafael Acosta</v>
      </c>
      <c r="E2151" t="str">
        <f>IF($A2151="","",Tienda_1!I2151)</f>
        <v>Tarjeta de débito</v>
      </c>
      <c r="F2151">
        <f>IF($A2151="","",VALUE(RIGHT(Tienda_1!E2151,4)))</f>
        <v>2020</v>
      </c>
      <c r="G2151">
        <f>IF($A2151="","",Tienda_1!C2151)</f>
        <v>375600</v>
      </c>
      <c r="H2151">
        <f>IF($A2151="","",Tienda_1!D2151)</f>
        <v>21100</v>
      </c>
      <c r="I2151">
        <f>IF($A2151="","",Tienda_1!H2151)</f>
        <v>5</v>
      </c>
      <c r="J2151">
        <f>IF($A2151="",0,IF(AND(OR('Cuadro-de-mando'!$B$4="(Todas)",'Cuadro-de-mando'!$B$4=$A2151),OR('Cuadro-de-mando'!$E$4="(Todas)",'Cuadro-de-mando'!$E$4=$B2151),OR('Cuadro-de-mando'!$H$4="(Todas)",'Cuadro-de-mando'!$H$4=$C2151),OR('Cuadro-de-mando'!$K$4="(Todas)",'Cuadro-de-mando'!$K$4=$E2151),OR('Cuadro-de-mando'!$N$4="(Todos)",'Cuadro-de-mando'!$N$4=$F2151)),1,0))</f>
        <v>1</v>
      </c>
    </row>
    <row r="2152" spans="1:10" x14ac:dyDescent="0.25">
      <c r="A2152" t="str">
        <f>IF(Tienda_1!$A2152="","","Tienda 1")</f>
        <v>Tienda 1</v>
      </c>
      <c r="B2152" t="str">
        <f>IF($A2152="","",Tienda_1!B2152)</f>
        <v>Juguetes</v>
      </c>
      <c r="C2152" t="str">
        <f>IF($A2152="","",Tienda_1!G2152)</f>
        <v>Pereira</v>
      </c>
      <c r="D2152" t="str">
        <f>IF($A2152="","",Tienda_1!F2152)</f>
        <v>Rafael Acosta</v>
      </c>
      <c r="E2152" t="str">
        <f>IF($A2152="","",Tienda_1!I2152)</f>
        <v>Nequi</v>
      </c>
      <c r="F2152">
        <f>IF($A2152="","",VALUE(RIGHT(Tienda_1!E2152,4)))</f>
        <v>2022</v>
      </c>
      <c r="G2152">
        <f>IF($A2152="","",Tienda_1!C2152)</f>
        <v>21100</v>
      </c>
      <c r="H2152">
        <f>IF($A2152="","",Tienda_1!D2152)</f>
        <v>0</v>
      </c>
      <c r="I2152">
        <f>IF($A2152="","",Tienda_1!H2152)</f>
        <v>5</v>
      </c>
      <c r="J2152">
        <f>IF($A2152="",0,IF(AND(OR('Cuadro-de-mando'!$B$4="(Todas)",'Cuadro-de-mando'!$B$4=$A2152),OR('Cuadro-de-mando'!$E$4="(Todas)",'Cuadro-de-mando'!$E$4=$B2152),OR('Cuadro-de-mando'!$H$4="(Todas)",'Cuadro-de-mando'!$H$4=$C2152),OR('Cuadro-de-mando'!$K$4="(Todas)",'Cuadro-de-mando'!$K$4=$E2152),OR('Cuadro-de-mando'!$N$4="(Todos)",'Cuadro-de-mando'!$N$4=$F2152)),1,0))</f>
        <v>1</v>
      </c>
    </row>
    <row r="2153" spans="1:10" x14ac:dyDescent="0.25">
      <c r="A2153" t="str">
        <f>IF(Tienda_1!$A2153="","","Tienda 1")</f>
        <v>Tienda 1</v>
      </c>
      <c r="B2153" t="str">
        <f>IF($A2153="","",Tienda_1!B2153)</f>
        <v>Electrónicos</v>
      </c>
      <c r="C2153" t="str">
        <f>IF($A2153="","",Tienda_1!G2153)</f>
        <v>Pereira</v>
      </c>
      <c r="D2153" t="str">
        <f>IF($A2153="","",Tienda_1!F2153)</f>
        <v>Maria Alfonso</v>
      </c>
      <c r="E2153" t="str">
        <f>IF($A2153="","",Tienda_1!I2153)</f>
        <v>Nequi</v>
      </c>
      <c r="F2153">
        <f>IF($A2153="","",VALUE(RIGHT(Tienda_1!E2153,4)))</f>
        <v>2021</v>
      </c>
      <c r="G2153">
        <f>IF($A2153="","",Tienda_1!C2153)</f>
        <v>2010300</v>
      </c>
      <c r="H2153">
        <f>IF($A2153="","",Tienda_1!D2153)</f>
        <v>105200</v>
      </c>
      <c r="I2153">
        <f>IF($A2153="","",Tienda_1!H2153)</f>
        <v>4</v>
      </c>
      <c r="J2153">
        <f>IF($A2153="",0,IF(AND(OR('Cuadro-de-mando'!$B$4="(Todas)",'Cuadro-de-mando'!$B$4=$A2153),OR('Cuadro-de-mando'!$E$4="(Todas)",'Cuadro-de-mando'!$E$4=$B2153),OR('Cuadro-de-mando'!$H$4="(Todas)",'Cuadro-de-mando'!$H$4=$C2153),OR('Cuadro-de-mando'!$K$4="(Todas)",'Cuadro-de-mando'!$K$4=$E2153),OR('Cuadro-de-mando'!$N$4="(Todos)",'Cuadro-de-mando'!$N$4=$F2153)),1,0))</f>
        <v>1</v>
      </c>
    </row>
    <row r="2154" spans="1:10" x14ac:dyDescent="0.25">
      <c r="A2154" t="str">
        <f>IF(Tienda_1!$A2154="","","Tienda 1")</f>
        <v>Tienda 1</v>
      </c>
      <c r="B2154" t="str">
        <f>IF($A2154="","",Tienda_1!B2154)</f>
        <v>Electrónicos</v>
      </c>
      <c r="C2154" t="str">
        <f>IF($A2154="","",Tienda_1!G2154)</f>
        <v>Medellín</v>
      </c>
      <c r="D2154" t="str">
        <f>IF($A2154="","",Tienda_1!F2154)</f>
        <v>Maria Alfonso</v>
      </c>
      <c r="E2154" t="str">
        <f>IF($A2154="","",Tienda_1!I2154)</f>
        <v>Tarjeta de crédito</v>
      </c>
      <c r="F2154">
        <f>IF($A2154="","",VALUE(RIGHT(Tienda_1!E2154,4)))</f>
        <v>2023</v>
      </c>
      <c r="G2154">
        <f>IF($A2154="","",Tienda_1!C2154)</f>
        <v>1870300</v>
      </c>
      <c r="H2154">
        <f>IF($A2154="","",Tienda_1!D2154)</f>
        <v>100000</v>
      </c>
      <c r="I2154">
        <f>IF($A2154="","",Tienda_1!H2154)</f>
        <v>4</v>
      </c>
      <c r="J2154">
        <f>IF($A2154="",0,IF(AND(OR('Cuadro-de-mando'!$B$4="(Todas)",'Cuadro-de-mando'!$B$4=$A2154),OR('Cuadro-de-mando'!$E$4="(Todas)",'Cuadro-de-mando'!$E$4=$B2154),OR('Cuadro-de-mando'!$H$4="(Todas)",'Cuadro-de-mando'!$H$4=$C2154),OR('Cuadro-de-mando'!$K$4="(Todas)",'Cuadro-de-mando'!$K$4=$E2154),OR('Cuadro-de-mando'!$N$4="(Todos)",'Cuadro-de-mando'!$N$4=$F2154)),1,0))</f>
        <v>1</v>
      </c>
    </row>
    <row r="2155" spans="1:10" x14ac:dyDescent="0.25">
      <c r="A2155" t="str">
        <f>IF(Tienda_1!$A2155="","","Tienda 1")</f>
        <v>Tienda 1</v>
      </c>
      <c r="B2155" t="str">
        <f>IF($A2155="","",Tienda_1!B2155)</f>
        <v>Juguetes</v>
      </c>
      <c r="C2155" t="str">
        <f>IF($A2155="","",Tienda_1!G2155)</f>
        <v>Medellín</v>
      </c>
      <c r="D2155" t="str">
        <f>IF($A2155="","",Tienda_1!F2155)</f>
        <v>Juan Fernandez</v>
      </c>
      <c r="E2155" t="str">
        <f>IF($A2155="","",Tienda_1!I2155)</f>
        <v>Tarjeta de crédito</v>
      </c>
      <c r="F2155">
        <f>IF($A2155="","",VALUE(RIGHT(Tienda_1!E2155,4)))</f>
        <v>2021</v>
      </c>
      <c r="G2155">
        <f>IF($A2155="","",Tienda_1!C2155)</f>
        <v>31700</v>
      </c>
      <c r="H2155">
        <f>IF($A2155="","",Tienda_1!D2155)</f>
        <v>1900</v>
      </c>
      <c r="I2155">
        <f>IF($A2155="","",Tienda_1!H2155)</f>
        <v>5</v>
      </c>
      <c r="J2155">
        <f>IF($A2155="",0,IF(AND(OR('Cuadro-de-mando'!$B$4="(Todas)",'Cuadro-de-mando'!$B$4=$A2155),OR('Cuadro-de-mando'!$E$4="(Todas)",'Cuadro-de-mando'!$E$4=$B2155),OR('Cuadro-de-mando'!$H$4="(Todas)",'Cuadro-de-mando'!$H$4=$C2155),OR('Cuadro-de-mando'!$K$4="(Todas)",'Cuadro-de-mando'!$K$4=$E2155),OR('Cuadro-de-mando'!$N$4="(Todos)",'Cuadro-de-mando'!$N$4=$F2155)),1,0))</f>
        <v>1</v>
      </c>
    </row>
    <row r="2156" spans="1:10" x14ac:dyDescent="0.25">
      <c r="A2156" t="str">
        <f>IF(Tienda_1!$A2156="","","Tienda 1")</f>
        <v>Tienda 1</v>
      </c>
      <c r="B2156" t="str">
        <f>IF($A2156="","",Tienda_1!B2156)</f>
        <v>Libros</v>
      </c>
      <c r="C2156" t="str">
        <f>IF($A2156="","",Tienda_1!G2156)</f>
        <v>Pereira</v>
      </c>
      <c r="D2156" t="str">
        <f>IF($A2156="","",Tienda_1!F2156)</f>
        <v>Santiago Silva</v>
      </c>
      <c r="E2156" t="str">
        <f>IF($A2156="","",Tienda_1!I2156)</f>
        <v>Tarjeta de crédito</v>
      </c>
      <c r="F2156">
        <f>IF($A2156="","",VALUE(RIGHT(Tienda_1!E2156,4)))</f>
        <v>2021</v>
      </c>
      <c r="G2156">
        <f>IF($A2156="","",Tienda_1!C2156)</f>
        <v>30800</v>
      </c>
      <c r="H2156">
        <f>IF($A2156="","",Tienda_1!D2156)</f>
        <v>2000</v>
      </c>
      <c r="I2156">
        <f>IF($A2156="","",Tienda_1!H2156)</f>
        <v>4</v>
      </c>
      <c r="J2156">
        <f>IF($A2156="",0,IF(AND(OR('Cuadro-de-mando'!$B$4="(Todas)",'Cuadro-de-mando'!$B$4=$A2156),OR('Cuadro-de-mando'!$E$4="(Todas)",'Cuadro-de-mando'!$E$4=$B2156),OR('Cuadro-de-mando'!$H$4="(Todas)",'Cuadro-de-mando'!$H$4=$C2156),OR('Cuadro-de-mando'!$K$4="(Todas)",'Cuadro-de-mando'!$K$4=$E2156),OR('Cuadro-de-mando'!$N$4="(Todos)",'Cuadro-de-mando'!$N$4=$F2156)),1,0))</f>
        <v>1</v>
      </c>
    </row>
    <row r="2157" spans="1:10" x14ac:dyDescent="0.25">
      <c r="A2157" t="str">
        <f>IF(Tienda_1!$A2157="","","Tienda 1")</f>
        <v>Tienda 1</v>
      </c>
      <c r="B2157" t="str">
        <f>IF($A2157="","",Tienda_1!B2157)</f>
        <v>Muebles</v>
      </c>
      <c r="C2157" t="str">
        <f>IF($A2157="","",Tienda_1!G2157)</f>
        <v>Bogotá</v>
      </c>
      <c r="D2157" t="str">
        <f>IF($A2157="","",Tienda_1!F2157)</f>
        <v>Izabela de León</v>
      </c>
      <c r="E2157" t="str">
        <f>IF($A2157="","",Tienda_1!I2157)</f>
        <v>Tarjeta de crédito</v>
      </c>
      <c r="F2157">
        <f>IF($A2157="","",VALUE(RIGHT(Tienda_1!E2157,4)))</f>
        <v>2021</v>
      </c>
      <c r="G2157">
        <f>IF($A2157="","",Tienda_1!C2157)</f>
        <v>174200</v>
      </c>
      <c r="H2157">
        <f>IF($A2157="","",Tienda_1!D2157)</f>
        <v>9800</v>
      </c>
      <c r="I2157">
        <f>IF($A2157="","",Tienda_1!H2157)</f>
        <v>3</v>
      </c>
      <c r="J2157">
        <f>IF($A2157="",0,IF(AND(OR('Cuadro-de-mando'!$B$4="(Todas)",'Cuadro-de-mando'!$B$4=$A2157),OR('Cuadro-de-mando'!$E$4="(Todas)",'Cuadro-de-mando'!$E$4=$B2157),OR('Cuadro-de-mando'!$H$4="(Todas)",'Cuadro-de-mando'!$H$4=$C2157),OR('Cuadro-de-mando'!$K$4="(Todas)",'Cuadro-de-mando'!$K$4=$E2157),OR('Cuadro-de-mando'!$N$4="(Todos)",'Cuadro-de-mando'!$N$4=$F2157)),1,0))</f>
        <v>1</v>
      </c>
    </row>
    <row r="2158" spans="1:10" x14ac:dyDescent="0.25">
      <c r="A2158" t="str">
        <f>IF(Tienda_1!$A2158="","","Tienda 1")</f>
        <v>Tienda 1</v>
      </c>
      <c r="B2158" t="str">
        <f>IF($A2158="","",Tienda_1!B2158)</f>
        <v>Juguetes</v>
      </c>
      <c r="C2158" t="str">
        <f>IF($A2158="","",Tienda_1!G2158)</f>
        <v>Medellín</v>
      </c>
      <c r="D2158" t="str">
        <f>IF($A2158="","",Tienda_1!F2158)</f>
        <v>Pedro Gomez</v>
      </c>
      <c r="E2158" t="str">
        <f>IF($A2158="","",Tienda_1!I2158)</f>
        <v>Tarjeta de crédito</v>
      </c>
      <c r="F2158">
        <f>IF($A2158="","",VALUE(RIGHT(Tienda_1!E2158,4)))</f>
        <v>2023</v>
      </c>
      <c r="G2158">
        <f>IF($A2158="","",Tienda_1!C2158)</f>
        <v>258600</v>
      </c>
      <c r="H2158">
        <f>IF($A2158="","",Tienda_1!D2158)</f>
        <v>14300</v>
      </c>
      <c r="I2158">
        <f>IF($A2158="","",Tienda_1!H2158)</f>
        <v>5</v>
      </c>
      <c r="J2158">
        <f>IF($A2158="",0,IF(AND(OR('Cuadro-de-mando'!$B$4="(Todas)",'Cuadro-de-mando'!$B$4=$A2158),OR('Cuadro-de-mando'!$E$4="(Todas)",'Cuadro-de-mando'!$E$4=$B2158),OR('Cuadro-de-mando'!$H$4="(Todas)",'Cuadro-de-mando'!$H$4=$C2158),OR('Cuadro-de-mando'!$K$4="(Todas)",'Cuadro-de-mando'!$K$4=$E2158),OR('Cuadro-de-mando'!$N$4="(Todos)",'Cuadro-de-mando'!$N$4=$F2158)),1,0))</f>
        <v>1</v>
      </c>
    </row>
    <row r="2159" spans="1:10" x14ac:dyDescent="0.25">
      <c r="A2159" t="str">
        <f>IF(Tienda_1!$A2159="","","Tienda 1")</f>
        <v>Tienda 1</v>
      </c>
      <c r="B2159" t="str">
        <f>IF($A2159="","",Tienda_1!B2159)</f>
        <v>Electrónicos</v>
      </c>
      <c r="C2159" t="str">
        <f>IF($A2159="","",Tienda_1!G2159)</f>
        <v>Pasto</v>
      </c>
      <c r="D2159" t="str">
        <f>IF($A2159="","",Tienda_1!F2159)</f>
        <v>Blanca Ramirez</v>
      </c>
      <c r="E2159" t="str">
        <f>IF($A2159="","",Tienda_1!I2159)</f>
        <v>Tarjeta de crédito</v>
      </c>
      <c r="F2159">
        <f>IF($A2159="","",VALUE(RIGHT(Tienda_1!E2159,4)))</f>
        <v>2022</v>
      </c>
      <c r="G2159">
        <f>IF($A2159="","",Tienda_1!C2159)</f>
        <v>951800</v>
      </c>
      <c r="H2159">
        <f>IF($A2159="","",Tienda_1!D2159)</f>
        <v>51100</v>
      </c>
      <c r="I2159">
        <f>IF($A2159="","",Tienda_1!H2159)</f>
        <v>5</v>
      </c>
      <c r="J2159">
        <f>IF($A2159="",0,IF(AND(OR('Cuadro-de-mando'!$B$4="(Todas)",'Cuadro-de-mando'!$B$4=$A2159),OR('Cuadro-de-mando'!$E$4="(Todas)",'Cuadro-de-mando'!$E$4=$B2159),OR('Cuadro-de-mando'!$H$4="(Todas)",'Cuadro-de-mando'!$H$4=$C2159),OR('Cuadro-de-mando'!$K$4="(Todas)",'Cuadro-de-mando'!$K$4=$E2159),OR('Cuadro-de-mando'!$N$4="(Todos)",'Cuadro-de-mando'!$N$4=$F2159)),1,0))</f>
        <v>1</v>
      </c>
    </row>
    <row r="2160" spans="1:10" x14ac:dyDescent="0.25">
      <c r="A2160" t="str">
        <f>IF(Tienda_1!$A2160="","","Tienda 1")</f>
        <v>Tienda 1</v>
      </c>
      <c r="B2160" t="str">
        <f>IF($A2160="","",Tienda_1!B2160)</f>
        <v>Electrodomésticos</v>
      </c>
      <c r="C2160" t="str">
        <f>IF($A2160="","",Tienda_1!G2160)</f>
        <v>Cali</v>
      </c>
      <c r="D2160" t="str">
        <f>IF($A2160="","",Tienda_1!F2160)</f>
        <v>Pedro Gomez</v>
      </c>
      <c r="E2160" t="str">
        <f>IF($A2160="","",Tienda_1!I2160)</f>
        <v>Tarjeta de crédito</v>
      </c>
      <c r="F2160">
        <f>IF($A2160="","",VALUE(RIGHT(Tienda_1!E2160,4)))</f>
        <v>2020</v>
      </c>
      <c r="G2160">
        <f>IF($A2160="","",Tienda_1!C2160)</f>
        <v>2269100</v>
      </c>
      <c r="H2160">
        <f>IF($A2160="","",Tienda_1!D2160)</f>
        <v>119000</v>
      </c>
      <c r="I2160">
        <f>IF($A2160="","",Tienda_1!H2160)</f>
        <v>1</v>
      </c>
      <c r="J2160">
        <f>IF($A2160="",0,IF(AND(OR('Cuadro-de-mando'!$B$4="(Todas)",'Cuadro-de-mando'!$B$4=$A2160),OR('Cuadro-de-mando'!$E$4="(Todas)",'Cuadro-de-mando'!$E$4=$B2160),OR('Cuadro-de-mando'!$H$4="(Todas)",'Cuadro-de-mando'!$H$4=$C2160),OR('Cuadro-de-mando'!$K$4="(Todas)",'Cuadro-de-mando'!$K$4=$E2160),OR('Cuadro-de-mando'!$N$4="(Todos)",'Cuadro-de-mando'!$N$4=$F2160)),1,0))</f>
        <v>1</v>
      </c>
    </row>
    <row r="2161" spans="1:10" x14ac:dyDescent="0.25">
      <c r="A2161" t="str">
        <f>IF(Tienda_1!$A2161="","","Tienda 1")</f>
        <v>Tienda 1</v>
      </c>
      <c r="B2161" t="str">
        <f>IF($A2161="","",Tienda_1!B2161)</f>
        <v>Instrumentos musicales</v>
      </c>
      <c r="C2161" t="str">
        <f>IF($A2161="","",Tienda_1!G2161)</f>
        <v>Medellín</v>
      </c>
      <c r="D2161" t="str">
        <f>IF($A2161="","",Tienda_1!F2161)</f>
        <v>Blanca Ramirez</v>
      </c>
      <c r="E2161" t="str">
        <f>IF($A2161="","",Tienda_1!I2161)</f>
        <v>Tarjeta de crédito</v>
      </c>
      <c r="F2161">
        <f>IF($A2161="","",VALUE(RIGHT(Tienda_1!E2161,4)))</f>
        <v>2022</v>
      </c>
      <c r="G2161">
        <f>IF($A2161="","",Tienda_1!C2161)</f>
        <v>86900</v>
      </c>
      <c r="H2161">
        <f>IF($A2161="","",Tienda_1!D2161)</f>
        <v>10500</v>
      </c>
      <c r="I2161">
        <f>IF($A2161="","",Tienda_1!H2161)</f>
        <v>5</v>
      </c>
      <c r="J2161">
        <f>IF($A2161="",0,IF(AND(OR('Cuadro-de-mando'!$B$4="(Todas)",'Cuadro-de-mando'!$B$4=$A2161),OR('Cuadro-de-mando'!$E$4="(Todas)",'Cuadro-de-mando'!$E$4=$B2161),OR('Cuadro-de-mando'!$H$4="(Todas)",'Cuadro-de-mando'!$H$4=$C2161),OR('Cuadro-de-mando'!$K$4="(Todas)",'Cuadro-de-mando'!$K$4=$E2161),OR('Cuadro-de-mando'!$N$4="(Todos)",'Cuadro-de-mando'!$N$4=$F2161)),1,0))</f>
        <v>1</v>
      </c>
    </row>
    <row r="2162" spans="1:10" x14ac:dyDescent="0.25">
      <c r="A2162" t="str">
        <f>IF(Tienda_1!$A2162="","","Tienda 1")</f>
        <v>Tienda 1</v>
      </c>
      <c r="B2162" t="str">
        <f>IF($A2162="","",Tienda_1!B2162)</f>
        <v>Electrónicos</v>
      </c>
      <c r="C2162" t="str">
        <f>IF($A2162="","",Tienda_1!G2162)</f>
        <v>Cali</v>
      </c>
      <c r="D2162" t="str">
        <f>IF($A2162="","",Tienda_1!F2162)</f>
        <v>Pedro Gomez</v>
      </c>
      <c r="E2162" t="str">
        <f>IF($A2162="","",Tienda_1!I2162)</f>
        <v>Tarjeta de crédito</v>
      </c>
      <c r="F2162">
        <f>IF($A2162="","",VALUE(RIGHT(Tienda_1!E2162,4)))</f>
        <v>2020</v>
      </c>
      <c r="G2162">
        <f>IF($A2162="","",Tienda_1!C2162)</f>
        <v>163500</v>
      </c>
      <c r="H2162">
        <f>IF($A2162="","",Tienda_1!D2162)</f>
        <v>9100</v>
      </c>
      <c r="I2162">
        <f>IF($A2162="","",Tienda_1!H2162)</f>
        <v>5</v>
      </c>
      <c r="J2162">
        <f>IF($A2162="",0,IF(AND(OR('Cuadro-de-mando'!$B$4="(Todas)",'Cuadro-de-mando'!$B$4=$A2162),OR('Cuadro-de-mando'!$E$4="(Todas)",'Cuadro-de-mando'!$E$4=$B2162),OR('Cuadro-de-mando'!$H$4="(Todas)",'Cuadro-de-mando'!$H$4=$C2162),OR('Cuadro-de-mando'!$K$4="(Todas)",'Cuadro-de-mando'!$K$4=$E2162),OR('Cuadro-de-mando'!$N$4="(Todos)",'Cuadro-de-mando'!$N$4=$F2162)),1,0))</f>
        <v>1</v>
      </c>
    </row>
    <row r="2163" spans="1:10" x14ac:dyDescent="0.25">
      <c r="A2163" t="str">
        <f>IF(Tienda_1!$A2163="","","Tienda 1")</f>
        <v>Tienda 1</v>
      </c>
      <c r="B2163" t="str">
        <f>IF($A2163="","",Tienda_1!B2163)</f>
        <v>Instrumentos musicales</v>
      </c>
      <c r="C2163" t="str">
        <f>IF($A2163="","",Tienda_1!G2163)</f>
        <v>Santa Marta</v>
      </c>
      <c r="D2163" t="str">
        <f>IF($A2163="","",Tienda_1!F2163)</f>
        <v>Camila Rivera</v>
      </c>
      <c r="E2163" t="str">
        <f>IF($A2163="","",Tienda_1!I2163)</f>
        <v>Tarjeta de crédito</v>
      </c>
      <c r="F2163">
        <f>IF($A2163="","",VALUE(RIGHT(Tienda_1!E2163,4)))</f>
        <v>2022</v>
      </c>
      <c r="G2163">
        <f>IF($A2163="","",Tienda_1!C2163)</f>
        <v>729600</v>
      </c>
      <c r="H2163">
        <f>IF($A2163="","",Tienda_1!D2163)</f>
        <v>37000</v>
      </c>
      <c r="I2163">
        <f>IF($A2163="","",Tienda_1!H2163)</f>
        <v>4</v>
      </c>
      <c r="J2163">
        <f>IF($A2163="",0,IF(AND(OR('Cuadro-de-mando'!$B$4="(Todas)",'Cuadro-de-mando'!$B$4=$A2163),OR('Cuadro-de-mando'!$E$4="(Todas)",'Cuadro-de-mando'!$E$4=$B2163),OR('Cuadro-de-mando'!$H$4="(Todas)",'Cuadro-de-mando'!$H$4=$C2163),OR('Cuadro-de-mando'!$K$4="(Todas)",'Cuadro-de-mando'!$K$4=$E2163),OR('Cuadro-de-mando'!$N$4="(Todos)",'Cuadro-de-mando'!$N$4=$F2163)),1,0))</f>
        <v>1</v>
      </c>
    </row>
    <row r="2164" spans="1:10" x14ac:dyDescent="0.25">
      <c r="A2164" t="str">
        <f>IF(Tienda_1!$A2164="","","Tienda 1")</f>
        <v>Tienda 1</v>
      </c>
      <c r="B2164" t="str">
        <f>IF($A2164="","",Tienda_1!B2164)</f>
        <v>Instrumentos musicales</v>
      </c>
      <c r="C2164" t="str">
        <f>IF($A2164="","",Tienda_1!G2164)</f>
        <v>Cali</v>
      </c>
      <c r="D2164" t="str">
        <f>IF($A2164="","",Tienda_1!F2164)</f>
        <v>Rafael Acosta</v>
      </c>
      <c r="E2164" t="str">
        <f>IF($A2164="","",Tienda_1!I2164)</f>
        <v>Nequi</v>
      </c>
      <c r="F2164">
        <f>IF($A2164="","",VALUE(RIGHT(Tienda_1!E2164,4)))</f>
        <v>2022</v>
      </c>
      <c r="G2164">
        <f>IF($A2164="","",Tienda_1!C2164)</f>
        <v>340500</v>
      </c>
      <c r="H2164">
        <f>IF($A2164="","",Tienda_1!D2164)</f>
        <v>19400</v>
      </c>
      <c r="I2164">
        <f>IF($A2164="","",Tienda_1!H2164)</f>
        <v>1</v>
      </c>
      <c r="J2164">
        <f>IF($A2164="",0,IF(AND(OR('Cuadro-de-mando'!$B$4="(Todas)",'Cuadro-de-mando'!$B$4=$A2164),OR('Cuadro-de-mando'!$E$4="(Todas)",'Cuadro-de-mando'!$E$4=$B2164),OR('Cuadro-de-mando'!$H$4="(Todas)",'Cuadro-de-mando'!$H$4=$C2164),OR('Cuadro-de-mando'!$K$4="(Todas)",'Cuadro-de-mando'!$K$4=$E2164),OR('Cuadro-de-mando'!$N$4="(Todos)",'Cuadro-de-mando'!$N$4=$F2164)),1,0))</f>
        <v>1</v>
      </c>
    </row>
    <row r="2165" spans="1:10" x14ac:dyDescent="0.25">
      <c r="A2165" t="str">
        <f>IF(Tienda_1!$A2165="","","Tienda 1")</f>
        <v>Tienda 1</v>
      </c>
      <c r="B2165" t="str">
        <f>IF($A2165="","",Tienda_1!B2165)</f>
        <v>Electrónicos</v>
      </c>
      <c r="C2165" t="str">
        <f>IF($A2165="","",Tienda_1!G2165)</f>
        <v>Pasto</v>
      </c>
      <c r="D2165" t="str">
        <f>IF($A2165="","",Tienda_1!F2165)</f>
        <v>Pedro Gomez</v>
      </c>
      <c r="E2165" t="str">
        <f>IF($A2165="","",Tienda_1!I2165)</f>
        <v>Cupón</v>
      </c>
      <c r="F2165">
        <f>IF($A2165="","",VALUE(RIGHT(Tienda_1!E2165,4)))</f>
        <v>2020</v>
      </c>
      <c r="G2165">
        <f>IF($A2165="","",Tienda_1!C2165)</f>
        <v>179200</v>
      </c>
      <c r="H2165">
        <f>IF($A2165="","",Tienda_1!D2165)</f>
        <v>9900</v>
      </c>
      <c r="I2165">
        <f>IF($A2165="","",Tienda_1!H2165)</f>
        <v>5</v>
      </c>
      <c r="J2165">
        <f>IF($A2165="",0,IF(AND(OR('Cuadro-de-mando'!$B$4="(Todas)",'Cuadro-de-mando'!$B$4=$A2165),OR('Cuadro-de-mando'!$E$4="(Todas)",'Cuadro-de-mando'!$E$4=$B2165),OR('Cuadro-de-mando'!$H$4="(Todas)",'Cuadro-de-mando'!$H$4=$C2165),OR('Cuadro-de-mando'!$K$4="(Todas)",'Cuadro-de-mando'!$K$4=$E2165),OR('Cuadro-de-mando'!$N$4="(Todos)",'Cuadro-de-mando'!$N$4=$F2165)),1,0))</f>
        <v>1</v>
      </c>
    </row>
    <row r="2166" spans="1:10" x14ac:dyDescent="0.25">
      <c r="A2166" t="str">
        <f>IF(Tienda_1!$A2166="","","Tienda 1")</f>
        <v>Tienda 1</v>
      </c>
      <c r="B2166" t="str">
        <f>IF($A2166="","",Tienda_1!B2166)</f>
        <v>Muebles</v>
      </c>
      <c r="C2166" t="str">
        <f>IF($A2166="","",Tienda_1!G2166)</f>
        <v>Medellín</v>
      </c>
      <c r="D2166" t="str">
        <f>IF($A2166="","",Tienda_1!F2166)</f>
        <v>Felipe Santos</v>
      </c>
      <c r="E2166" t="str">
        <f>IF($A2166="","",Tienda_1!I2166)</f>
        <v>Tarjeta de crédito</v>
      </c>
      <c r="F2166">
        <f>IF($A2166="","",VALUE(RIGHT(Tienda_1!E2166,4)))</f>
        <v>2023</v>
      </c>
      <c r="G2166">
        <f>IF($A2166="","",Tienda_1!C2166)</f>
        <v>233500</v>
      </c>
      <c r="H2166">
        <f>IF($A2166="","",Tienda_1!D2166)</f>
        <v>12800</v>
      </c>
      <c r="I2166">
        <f>IF($A2166="","",Tienda_1!H2166)</f>
        <v>1</v>
      </c>
      <c r="J2166">
        <f>IF($A2166="",0,IF(AND(OR('Cuadro-de-mando'!$B$4="(Todas)",'Cuadro-de-mando'!$B$4=$A2166),OR('Cuadro-de-mando'!$E$4="(Todas)",'Cuadro-de-mando'!$E$4=$B2166),OR('Cuadro-de-mando'!$H$4="(Todas)",'Cuadro-de-mando'!$H$4=$C2166),OR('Cuadro-de-mando'!$K$4="(Todas)",'Cuadro-de-mando'!$K$4=$E2166),OR('Cuadro-de-mando'!$N$4="(Todos)",'Cuadro-de-mando'!$N$4=$F2166)),1,0))</f>
        <v>1</v>
      </c>
    </row>
    <row r="2167" spans="1:10" x14ac:dyDescent="0.25">
      <c r="A2167" t="str">
        <f>IF(Tienda_1!$A2167="","","Tienda 1")</f>
        <v>Tienda 1</v>
      </c>
      <c r="B2167" t="str">
        <f>IF($A2167="","",Tienda_1!B2167)</f>
        <v>Electrónicos</v>
      </c>
      <c r="C2167" t="str">
        <f>IF($A2167="","",Tienda_1!G2167)</f>
        <v>Medellín</v>
      </c>
      <c r="D2167" t="str">
        <f>IF($A2167="","",Tienda_1!F2167)</f>
        <v>Pedro Gomez</v>
      </c>
      <c r="E2167" t="str">
        <f>IF($A2167="","",Tienda_1!I2167)</f>
        <v>Tarjeta de crédito</v>
      </c>
      <c r="F2167">
        <f>IF($A2167="","",VALUE(RIGHT(Tienda_1!E2167,4)))</f>
        <v>2022</v>
      </c>
      <c r="G2167">
        <f>IF($A2167="","",Tienda_1!C2167)</f>
        <v>312200</v>
      </c>
      <c r="H2167">
        <f>IF($A2167="","",Tienda_1!D2167)</f>
        <v>19000</v>
      </c>
      <c r="I2167">
        <f>IF($A2167="","",Tienda_1!H2167)</f>
        <v>4</v>
      </c>
      <c r="J2167">
        <f>IF($A2167="",0,IF(AND(OR('Cuadro-de-mando'!$B$4="(Todas)",'Cuadro-de-mando'!$B$4=$A2167),OR('Cuadro-de-mando'!$E$4="(Todas)",'Cuadro-de-mando'!$E$4=$B2167),OR('Cuadro-de-mando'!$H$4="(Todas)",'Cuadro-de-mando'!$H$4=$C2167),OR('Cuadro-de-mando'!$K$4="(Todas)",'Cuadro-de-mando'!$K$4=$E2167),OR('Cuadro-de-mando'!$N$4="(Todos)",'Cuadro-de-mando'!$N$4=$F2167)),1,0))</f>
        <v>1</v>
      </c>
    </row>
    <row r="2168" spans="1:10" x14ac:dyDescent="0.25">
      <c r="A2168" t="str">
        <f>IF(Tienda_1!$A2168="","","Tienda 1")</f>
        <v>Tienda 1</v>
      </c>
      <c r="B2168" t="str">
        <f>IF($A2168="","",Tienda_1!B2168)</f>
        <v>Electrodomésticos</v>
      </c>
      <c r="C2168" t="str">
        <f>IF($A2168="","",Tienda_1!G2168)</f>
        <v>Barranquilla</v>
      </c>
      <c r="D2168" t="str">
        <f>IF($A2168="","",Tienda_1!F2168)</f>
        <v>Pedro Gomez</v>
      </c>
      <c r="E2168" t="str">
        <f>IF($A2168="","",Tienda_1!I2168)</f>
        <v>Tarjeta de crédito</v>
      </c>
      <c r="F2168">
        <f>IF($A2168="","",VALUE(RIGHT(Tienda_1!E2168,4)))</f>
        <v>2020</v>
      </c>
      <c r="G2168">
        <f>IF($A2168="","",Tienda_1!C2168)</f>
        <v>690900</v>
      </c>
      <c r="H2168">
        <f>IF($A2168="","",Tienda_1!D2168)</f>
        <v>35000</v>
      </c>
      <c r="I2168">
        <f>IF($A2168="","",Tienda_1!H2168)</f>
        <v>1</v>
      </c>
      <c r="J2168">
        <f>IF($A2168="",0,IF(AND(OR('Cuadro-de-mando'!$B$4="(Todas)",'Cuadro-de-mando'!$B$4=$A2168),OR('Cuadro-de-mando'!$E$4="(Todas)",'Cuadro-de-mando'!$E$4=$B2168),OR('Cuadro-de-mando'!$H$4="(Todas)",'Cuadro-de-mando'!$H$4=$C2168),OR('Cuadro-de-mando'!$K$4="(Todas)",'Cuadro-de-mando'!$K$4=$E2168),OR('Cuadro-de-mando'!$N$4="(Todos)",'Cuadro-de-mando'!$N$4=$F2168)),1,0))</f>
        <v>1</v>
      </c>
    </row>
    <row r="2169" spans="1:10" x14ac:dyDescent="0.25">
      <c r="A2169" t="str">
        <f>IF(Tienda_1!$A2169="","","Tienda 1")</f>
        <v>Tienda 1</v>
      </c>
      <c r="B2169" t="str">
        <f>IF($A2169="","",Tienda_1!B2169)</f>
        <v>Electrónicos</v>
      </c>
      <c r="C2169" t="str">
        <f>IF($A2169="","",Tienda_1!G2169)</f>
        <v>Barranquilla</v>
      </c>
      <c r="D2169" t="str">
        <f>IF($A2169="","",Tienda_1!F2169)</f>
        <v>Pedro Gomez</v>
      </c>
      <c r="E2169" t="str">
        <f>IF($A2169="","",Tienda_1!I2169)</f>
        <v>Tarjeta de crédito</v>
      </c>
      <c r="F2169">
        <f>IF($A2169="","",VALUE(RIGHT(Tienda_1!E2169,4)))</f>
        <v>2020</v>
      </c>
      <c r="G2169">
        <f>IF($A2169="","",Tienda_1!C2169)</f>
        <v>2549700</v>
      </c>
      <c r="H2169">
        <f>IF($A2169="","",Tienda_1!D2169)</f>
        <v>136200</v>
      </c>
      <c r="I2169">
        <f>IF($A2169="","",Tienda_1!H2169)</f>
        <v>1</v>
      </c>
      <c r="J2169">
        <f>IF($A2169="",0,IF(AND(OR('Cuadro-de-mando'!$B$4="(Todas)",'Cuadro-de-mando'!$B$4=$A2169),OR('Cuadro-de-mando'!$E$4="(Todas)",'Cuadro-de-mando'!$E$4=$B2169),OR('Cuadro-de-mando'!$H$4="(Todas)",'Cuadro-de-mando'!$H$4=$C2169),OR('Cuadro-de-mando'!$K$4="(Todas)",'Cuadro-de-mando'!$K$4=$E2169),OR('Cuadro-de-mando'!$N$4="(Todos)",'Cuadro-de-mando'!$N$4=$F2169)),1,0))</f>
        <v>1</v>
      </c>
    </row>
    <row r="2170" spans="1:10" x14ac:dyDescent="0.25">
      <c r="A2170" t="str">
        <f>IF(Tienda_1!$A2170="","","Tienda 1")</f>
        <v>Tienda 1</v>
      </c>
      <c r="B2170" t="str">
        <f>IF($A2170="","",Tienda_1!B2170)</f>
        <v>Electrónicos</v>
      </c>
      <c r="C2170" t="str">
        <f>IF($A2170="","",Tienda_1!G2170)</f>
        <v>Medellín</v>
      </c>
      <c r="D2170" t="str">
        <f>IF($A2170="","",Tienda_1!F2170)</f>
        <v>Juliana Costa</v>
      </c>
      <c r="E2170" t="str">
        <f>IF($A2170="","",Tienda_1!I2170)</f>
        <v>Tarjeta de crédito</v>
      </c>
      <c r="F2170">
        <f>IF($A2170="","",VALUE(RIGHT(Tienda_1!E2170,4)))</f>
        <v>2021</v>
      </c>
      <c r="G2170">
        <f>IF($A2170="","",Tienda_1!C2170)</f>
        <v>285100</v>
      </c>
      <c r="H2170">
        <f>IF($A2170="","",Tienda_1!D2170)</f>
        <v>13400</v>
      </c>
      <c r="I2170">
        <f>IF($A2170="","",Tienda_1!H2170)</f>
        <v>5</v>
      </c>
      <c r="J2170">
        <f>IF($A2170="",0,IF(AND(OR('Cuadro-de-mando'!$B$4="(Todas)",'Cuadro-de-mando'!$B$4=$A2170),OR('Cuadro-de-mando'!$E$4="(Todas)",'Cuadro-de-mando'!$E$4=$B2170),OR('Cuadro-de-mando'!$H$4="(Todas)",'Cuadro-de-mando'!$H$4=$C2170),OR('Cuadro-de-mando'!$K$4="(Todas)",'Cuadro-de-mando'!$K$4=$E2170),OR('Cuadro-de-mando'!$N$4="(Todos)",'Cuadro-de-mando'!$N$4=$F2170)),1,0))</f>
        <v>1</v>
      </c>
    </row>
    <row r="2171" spans="1:10" x14ac:dyDescent="0.25">
      <c r="A2171" t="str">
        <f>IF(Tienda_1!$A2171="","","Tienda 1")</f>
        <v>Tienda 1</v>
      </c>
      <c r="B2171" t="str">
        <f>IF($A2171="","",Tienda_1!B2171)</f>
        <v>Electrónicos</v>
      </c>
      <c r="C2171" t="str">
        <f>IF($A2171="","",Tienda_1!G2171)</f>
        <v>Cali</v>
      </c>
      <c r="D2171" t="str">
        <f>IF($A2171="","",Tienda_1!F2171)</f>
        <v>Juliana Costa</v>
      </c>
      <c r="E2171" t="str">
        <f>IF($A2171="","",Tienda_1!I2171)</f>
        <v>Cupón</v>
      </c>
      <c r="F2171">
        <f>IF($A2171="","",VALUE(RIGHT(Tienda_1!E2171,4)))</f>
        <v>2023</v>
      </c>
      <c r="G2171">
        <f>IF($A2171="","",Tienda_1!C2171)</f>
        <v>66800</v>
      </c>
      <c r="H2171">
        <f>IF($A2171="","",Tienda_1!D2171)</f>
        <v>4100</v>
      </c>
      <c r="I2171">
        <f>IF($A2171="","",Tienda_1!H2171)</f>
        <v>5</v>
      </c>
      <c r="J2171">
        <f>IF($A2171="",0,IF(AND(OR('Cuadro-de-mando'!$B$4="(Todas)",'Cuadro-de-mando'!$B$4=$A2171),OR('Cuadro-de-mando'!$E$4="(Todas)",'Cuadro-de-mando'!$E$4=$B2171),OR('Cuadro-de-mando'!$H$4="(Todas)",'Cuadro-de-mando'!$H$4=$C2171),OR('Cuadro-de-mando'!$K$4="(Todas)",'Cuadro-de-mando'!$K$4=$E2171),OR('Cuadro-de-mando'!$N$4="(Todos)",'Cuadro-de-mando'!$N$4=$F2171)),1,0))</f>
        <v>1</v>
      </c>
    </row>
    <row r="2172" spans="1:10" x14ac:dyDescent="0.25">
      <c r="A2172" t="str">
        <f>IF(Tienda_1!$A2172="","","Tienda 1")</f>
        <v>Tienda 1</v>
      </c>
      <c r="B2172" t="str">
        <f>IF($A2172="","",Tienda_1!B2172)</f>
        <v>Instrumentos musicales</v>
      </c>
      <c r="C2172" t="str">
        <f>IF($A2172="","",Tienda_1!G2172)</f>
        <v>Bogotá</v>
      </c>
      <c r="D2172" t="str">
        <f>IF($A2172="","",Tienda_1!F2172)</f>
        <v>Camila Rivera</v>
      </c>
      <c r="E2172" t="str">
        <f>IF($A2172="","",Tienda_1!I2172)</f>
        <v>Tarjeta de crédito</v>
      </c>
      <c r="F2172">
        <f>IF($A2172="","",VALUE(RIGHT(Tienda_1!E2172,4)))</f>
        <v>2020</v>
      </c>
      <c r="G2172">
        <f>IF($A2172="","",Tienda_1!C2172)</f>
        <v>839300</v>
      </c>
      <c r="H2172">
        <f>IF($A2172="","",Tienda_1!D2172)</f>
        <v>45400</v>
      </c>
      <c r="I2172">
        <f>IF($A2172="","",Tienda_1!H2172)</f>
        <v>5</v>
      </c>
      <c r="J2172">
        <f>IF($A2172="",0,IF(AND(OR('Cuadro-de-mando'!$B$4="(Todas)",'Cuadro-de-mando'!$B$4=$A2172),OR('Cuadro-de-mando'!$E$4="(Todas)",'Cuadro-de-mando'!$E$4=$B2172),OR('Cuadro-de-mando'!$H$4="(Todas)",'Cuadro-de-mando'!$H$4=$C2172),OR('Cuadro-de-mando'!$K$4="(Todas)",'Cuadro-de-mando'!$K$4=$E2172),OR('Cuadro-de-mando'!$N$4="(Todos)",'Cuadro-de-mando'!$N$4=$F2172)),1,0))</f>
        <v>1</v>
      </c>
    </row>
    <row r="2173" spans="1:10" x14ac:dyDescent="0.25">
      <c r="A2173" t="str">
        <f>IF(Tienda_1!$A2173="","","Tienda 1")</f>
        <v>Tienda 1</v>
      </c>
      <c r="B2173" t="str">
        <f>IF($A2173="","",Tienda_1!B2173)</f>
        <v>Artículos para el hogar</v>
      </c>
      <c r="C2173" t="str">
        <f>IF($A2173="","",Tienda_1!G2173)</f>
        <v>Bogotá</v>
      </c>
      <c r="D2173" t="str">
        <f>IF($A2173="","",Tienda_1!F2173)</f>
        <v>Juliana Costa</v>
      </c>
      <c r="E2173" t="str">
        <f>IF($A2173="","",Tienda_1!I2173)</f>
        <v>Nequi</v>
      </c>
      <c r="F2173">
        <f>IF($A2173="","",VALUE(RIGHT(Tienda_1!E2173,4)))</f>
        <v>2021</v>
      </c>
      <c r="G2173">
        <f>IF($A2173="","",Tienda_1!C2173)</f>
        <v>43600</v>
      </c>
      <c r="H2173">
        <f>IF($A2173="","",Tienda_1!D2173)</f>
        <v>0</v>
      </c>
      <c r="I2173">
        <f>IF($A2173="","",Tienda_1!H2173)</f>
        <v>5</v>
      </c>
      <c r="J2173">
        <f>IF($A2173="",0,IF(AND(OR('Cuadro-de-mando'!$B$4="(Todas)",'Cuadro-de-mando'!$B$4=$A2173),OR('Cuadro-de-mando'!$E$4="(Todas)",'Cuadro-de-mando'!$E$4=$B2173),OR('Cuadro-de-mando'!$H$4="(Todas)",'Cuadro-de-mando'!$H$4=$C2173),OR('Cuadro-de-mando'!$K$4="(Todas)",'Cuadro-de-mando'!$K$4=$E2173),OR('Cuadro-de-mando'!$N$4="(Todos)",'Cuadro-de-mando'!$N$4=$F2173)),1,0))</f>
        <v>1</v>
      </c>
    </row>
    <row r="2174" spans="1:10" x14ac:dyDescent="0.25">
      <c r="A2174" t="str">
        <f>IF(Tienda_1!$A2174="","","Tienda 1")</f>
        <v>Tienda 1</v>
      </c>
      <c r="B2174" t="str">
        <f>IF($A2174="","",Tienda_1!B2174)</f>
        <v>Muebles</v>
      </c>
      <c r="C2174" t="str">
        <f>IF($A2174="","",Tienda_1!G2174)</f>
        <v>Bogotá</v>
      </c>
      <c r="D2174" t="str">
        <f>IF($A2174="","",Tienda_1!F2174)</f>
        <v>Mariana Herrera</v>
      </c>
      <c r="E2174" t="str">
        <f>IF($A2174="","",Tienda_1!I2174)</f>
        <v>Tarjeta de crédito</v>
      </c>
      <c r="F2174">
        <f>IF($A2174="","",VALUE(RIGHT(Tienda_1!E2174,4)))</f>
        <v>2023</v>
      </c>
      <c r="G2174">
        <f>IF($A2174="","",Tienda_1!C2174)</f>
        <v>306100</v>
      </c>
      <c r="H2174">
        <f>IF($A2174="","",Tienda_1!D2174)</f>
        <v>14500</v>
      </c>
      <c r="I2174">
        <f>IF($A2174="","",Tienda_1!H2174)</f>
        <v>1</v>
      </c>
      <c r="J2174">
        <f>IF($A2174="",0,IF(AND(OR('Cuadro-de-mando'!$B$4="(Todas)",'Cuadro-de-mando'!$B$4=$A2174),OR('Cuadro-de-mando'!$E$4="(Todas)",'Cuadro-de-mando'!$E$4=$B2174),OR('Cuadro-de-mando'!$H$4="(Todas)",'Cuadro-de-mando'!$H$4=$C2174),OR('Cuadro-de-mando'!$K$4="(Todas)",'Cuadro-de-mando'!$K$4=$E2174),OR('Cuadro-de-mando'!$N$4="(Todos)",'Cuadro-de-mando'!$N$4=$F2174)),1,0))</f>
        <v>1</v>
      </c>
    </row>
    <row r="2175" spans="1:10" x14ac:dyDescent="0.25">
      <c r="A2175" t="str">
        <f>IF(Tienda_1!$A2175="","","Tienda 1")</f>
        <v>Tienda 1</v>
      </c>
      <c r="B2175" t="str">
        <f>IF($A2175="","",Tienda_1!B2175)</f>
        <v>Electrónicos</v>
      </c>
      <c r="C2175" t="str">
        <f>IF($A2175="","",Tienda_1!G2175)</f>
        <v>Leticia</v>
      </c>
      <c r="D2175" t="str">
        <f>IF($A2175="","",Tienda_1!F2175)</f>
        <v>Lucas Olivera</v>
      </c>
      <c r="E2175" t="str">
        <f>IF($A2175="","",Tienda_1!I2175)</f>
        <v>Tarjeta de crédito</v>
      </c>
      <c r="F2175">
        <f>IF($A2175="","",VALUE(RIGHT(Tienda_1!E2175,4)))</f>
        <v>2020</v>
      </c>
      <c r="G2175">
        <f>IF($A2175="","",Tienda_1!C2175)</f>
        <v>1952900</v>
      </c>
      <c r="H2175">
        <f>IF($A2175="","",Tienda_1!D2175)</f>
        <v>104700</v>
      </c>
      <c r="I2175">
        <f>IF($A2175="","",Tienda_1!H2175)</f>
        <v>5</v>
      </c>
      <c r="J2175">
        <f>IF($A2175="",0,IF(AND(OR('Cuadro-de-mando'!$B$4="(Todas)",'Cuadro-de-mando'!$B$4=$A2175),OR('Cuadro-de-mando'!$E$4="(Todas)",'Cuadro-de-mando'!$E$4=$B2175),OR('Cuadro-de-mando'!$H$4="(Todas)",'Cuadro-de-mando'!$H$4=$C2175),OR('Cuadro-de-mando'!$K$4="(Todas)",'Cuadro-de-mando'!$K$4=$E2175),OR('Cuadro-de-mando'!$N$4="(Todos)",'Cuadro-de-mando'!$N$4=$F2175)),1,0))</f>
        <v>1</v>
      </c>
    </row>
    <row r="2176" spans="1:10" x14ac:dyDescent="0.25">
      <c r="A2176" t="str">
        <f>IF(Tienda_1!$A2176="","","Tienda 1")</f>
        <v>Tienda 1</v>
      </c>
      <c r="B2176" t="str">
        <f>IF($A2176="","",Tienda_1!B2176)</f>
        <v>Electrodomésticos</v>
      </c>
      <c r="C2176" t="str">
        <f>IF($A2176="","",Tienda_1!G2176)</f>
        <v>Cartagena</v>
      </c>
      <c r="D2176" t="str">
        <f>IF($A2176="","",Tienda_1!F2176)</f>
        <v>Camila Rivera</v>
      </c>
      <c r="E2176" t="str">
        <f>IF($A2176="","",Tienda_1!I2176)</f>
        <v>Nequi</v>
      </c>
      <c r="F2176">
        <f>IF($A2176="","",VALUE(RIGHT(Tienda_1!E2176,4)))</f>
        <v>2021</v>
      </c>
      <c r="G2176">
        <f>IF($A2176="","",Tienda_1!C2176)</f>
        <v>648600</v>
      </c>
      <c r="H2176">
        <f>IF($A2176="","",Tienda_1!D2176)</f>
        <v>32700</v>
      </c>
      <c r="I2176">
        <f>IF($A2176="","",Tienda_1!H2176)</f>
        <v>4</v>
      </c>
      <c r="J2176">
        <f>IF($A2176="",0,IF(AND(OR('Cuadro-de-mando'!$B$4="(Todas)",'Cuadro-de-mando'!$B$4=$A2176),OR('Cuadro-de-mando'!$E$4="(Todas)",'Cuadro-de-mando'!$E$4=$B2176),OR('Cuadro-de-mando'!$H$4="(Todas)",'Cuadro-de-mando'!$H$4=$C2176),OR('Cuadro-de-mando'!$K$4="(Todas)",'Cuadro-de-mando'!$K$4=$E2176),OR('Cuadro-de-mando'!$N$4="(Todos)",'Cuadro-de-mando'!$N$4=$F2176)),1,0))</f>
        <v>1</v>
      </c>
    </row>
    <row r="2177" spans="1:10" x14ac:dyDescent="0.25">
      <c r="A2177" t="str">
        <f>IF(Tienda_1!$A2177="","","Tienda 1")</f>
        <v>Tienda 1</v>
      </c>
      <c r="B2177" t="str">
        <f>IF($A2177="","",Tienda_1!B2177)</f>
        <v>Artículos para el hogar</v>
      </c>
      <c r="C2177" t="str">
        <f>IF($A2177="","",Tienda_1!G2177)</f>
        <v>Bogotá</v>
      </c>
      <c r="D2177" t="str">
        <f>IF($A2177="","",Tienda_1!F2177)</f>
        <v>Maria Alfonso</v>
      </c>
      <c r="E2177" t="str">
        <f>IF($A2177="","",Tienda_1!I2177)</f>
        <v>Cupón</v>
      </c>
      <c r="F2177">
        <f>IF($A2177="","",VALUE(RIGHT(Tienda_1!E2177,4)))</f>
        <v>2021</v>
      </c>
      <c r="G2177">
        <f>IF($A2177="","",Tienda_1!C2177)</f>
        <v>59400</v>
      </c>
      <c r="H2177">
        <f>IF($A2177="","",Tienda_1!D2177)</f>
        <v>1300</v>
      </c>
      <c r="I2177">
        <f>IF($A2177="","",Tienda_1!H2177)</f>
        <v>1</v>
      </c>
      <c r="J2177">
        <f>IF($A2177="",0,IF(AND(OR('Cuadro-de-mando'!$B$4="(Todas)",'Cuadro-de-mando'!$B$4=$A2177),OR('Cuadro-de-mando'!$E$4="(Todas)",'Cuadro-de-mando'!$E$4=$B2177),OR('Cuadro-de-mando'!$H$4="(Todas)",'Cuadro-de-mando'!$H$4=$C2177),OR('Cuadro-de-mando'!$K$4="(Todas)",'Cuadro-de-mando'!$K$4=$E2177),OR('Cuadro-de-mando'!$N$4="(Todos)",'Cuadro-de-mando'!$N$4=$F2177)),1,0))</f>
        <v>1</v>
      </c>
    </row>
    <row r="2178" spans="1:10" x14ac:dyDescent="0.25">
      <c r="A2178" t="str">
        <f>IF(Tienda_1!$A2178="","","Tienda 1")</f>
        <v>Tienda 1</v>
      </c>
      <c r="B2178" t="str">
        <f>IF($A2178="","",Tienda_1!B2178)</f>
        <v>Artículos para el hogar</v>
      </c>
      <c r="C2178" t="str">
        <f>IF($A2178="","",Tienda_1!G2178)</f>
        <v>Bogotá</v>
      </c>
      <c r="D2178" t="str">
        <f>IF($A2178="","",Tienda_1!F2178)</f>
        <v>Mariana Herrera</v>
      </c>
      <c r="E2178" t="str">
        <f>IF($A2178="","",Tienda_1!I2178)</f>
        <v>Tarjeta de crédito</v>
      </c>
      <c r="F2178">
        <f>IF($A2178="","",VALUE(RIGHT(Tienda_1!E2178,4)))</f>
        <v>2021</v>
      </c>
      <c r="G2178">
        <f>IF($A2178="","",Tienda_1!C2178)</f>
        <v>171800</v>
      </c>
      <c r="H2178">
        <f>IF($A2178="","",Tienda_1!D2178)</f>
        <v>7300</v>
      </c>
      <c r="I2178">
        <f>IF($A2178="","",Tienda_1!H2178)</f>
        <v>1</v>
      </c>
      <c r="J2178">
        <f>IF($A2178="",0,IF(AND(OR('Cuadro-de-mando'!$B$4="(Todas)",'Cuadro-de-mando'!$B$4=$A2178),OR('Cuadro-de-mando'!$E$4="(Todas)",'Cuadro-de-mando'!$E$4=$B2178),OR('Cuadro-de-mando'!$H$4="(Todas)",'Cuadro-de-mando'!$H$4=$C2178),OR('Cuadro-de-mando'!$K$4="(Todas)",'Cuadro-de-mando'!$K$4=$E2178),OR('Cuadro-de-mando'!$N$4="(Todos)",'Cuadro-de-mando'!$N$4=$F2178)),1,0))</f>
        <v>1</v>
      </c>
    </row>
    <row r="2179" spans="1:10" x14ac:dyDescent="0.25">
      <c r="A2179" t="str">
        <f>IF(Tienda_1!$A2179="","","Tienda 1")</f>
        <v>Tienda 1</v>
      </c>
      <c r="B2179" t="str">
        <f>IF($A2179="","",Tienda_1!B2179)</f>
        <v>Electrónicos</v>
      </c>
      <c r="C2179" t="str">
        <f>IF($A2179="","",Tienda_1!G2179)</f>
        <v>Cúcuta</v>
      </c>
      <c r="D2179" t="str">
        <f>IF($A2179="","",Tienda_1!F2179)</f>
        <v>Lucas Olivera</v>
      </c>
      <c r="E2179" t="str">
        <f>IF($A2179="","",Tienda_1!I2179)</f>
        <v>Tarjeta de crédito</v>
      </c>
      <c r="F2179">
        <f>IF($A2179="","",VALUE(RIGHT(Tienda_1!E2179,4)))</f>
        <v>2020</v>
      </c>
      <c r="G2179">
        <f>IF($A2179="","",Tienda_1!C2179)</f>
        <v>2488100</v>
      </c>
      <c r="H2179">
        <f>IF($A2179="","",Tienda_1!D2179)</f>
        <v>133000</v>
      </c>
      <c r="I2179">
        <f>IF($A2179="","",Tienda_1!H2179)</f>
        <v>5</v>
      </c>
      <c r="J2179">
        <f>IF($A2179="",0,IF(AND(OR('Cuadro-de-mando'!$B$4="(Todas)",'Cuadro-de-mando'!$B$4=$A2179),OR('Cuadro-de-mando'!$E$4="(Todas)",'Cuadro-de-mando'!$E$4=$B2179),OR('Cuadro-de-mando'!$H$4="(Todas)",'Cuadro-de-mando'!$H$4=$C2179),OR('Cuadro-de-mando'!$K$4="(Todas)",'Cuadro-de-mando'!$K$4=$E2179),OR('Cuadro-de-mando'!$N$4="(Todos)",'Cuadro-de-mando'!$N$4=$F2179)),1,0))</f>
        <v>1</v>
      </c>
    </row>
    <row r="2180" spans="1:10" x14ac:dyDescent="0.25">
      <c r="A2180" t="str">
        <f>IF(Tienda_1!$A2180="","","Tienda 1")</f>
        <v>Tienda 1</v>
      </c>
      <c r="B2180" t="str">
        <f>IF($A2180="","",Tienda_1!B2180)</f>
        <v>Electrónicos</v>
      </c>
      <c r="C2180" t="str">
        <f>IF($A2180="","",Tienda_1!G2180)</f>
        <v>Bogotá</v>
      </c>
      <c r="D2180" t="str">
        <f>IF($A2180="","",Tienda_1!F2180)</f>
        <v>Juan Fernandez</v>
      </c>
      <c r="E2180" t="str">
        <f>IF($A2180="","",Tienda_1!I2180)</f>
        <v>Nequi</v>
      </c>
      <c r="F2180">
        <f>IF($A2180="","",VALUE(RIGHT(Tienda_1!E2180,4)))</f>
        <v>2021</v>
      </c>
      <c r="G2180">
        <f>IF($A2180="","",Tienda_1!C2180)</f>
        <v>889300</v>
      </c>
      <c r="H2180">
        <f>IF($A2180="","",Tienda_1!D2180)</f>
        <v>47600</v>
      </c>
      <c r="I2180">
        <f>IF($A2180="","",Tienda_1!H2180)</f>
        <v>5</v>
      </c>
      <c r="J2180">
        <f>IF($A2180="",0,IF(AND(OR('Cuadro-de-mando'!$B$4="(Todas)",'Cuadro-de-mando'!$B$4=$A2180),OR('Cuadro-de-mando'!$E$4="(Todas)",'Cuadro-de-mando'!$E$4=$B2180),OR('Cuadro-de-mando'!$H$4="(Todas)",'Cuadro-de-mando'!$H$4=$C2180),OR('Cuadro-de-mando'!$K$4="(Todas)",'Cuadro-de-mando'!$K$4=$E2180),OR('Cuadro-de-mando'!$N$4="(Todos)",'Cuadro-de-mando'!$N$4=$F2180)),1,0))</f>
        <v>1</v>
      </c>
    </row>
    <row r="2181" spans="1:10" x14ac:dyDescent="0.25">
      <c r="A2181" t="str">
        <f>IF(Tienda_1!$A2181="","","Tienda 1")</f>
        <v>Tienda 1</v>
      </c>
      <c r="B2181" t="str">
        <f>IF($A2181="","",Tienda_1!B2181)</f>
        <v>Electrónicos</v>
      </c>
      <c r="C2181" t="str">
        <f>IF($A2181="","",Tienda_1!G2181)</f>
        <v>Santa Marta</v>
      </c>
      <c r="D2181" t="str">
        <f>IF($A2181="","",Tienda_1!F2181)</f>
        <v>Lucas Olivera</v>
      </c>
      <c r="E2181" t="str">
        <f>IF($A2181="","",Tienda_1!I2181)</f>
        <v>Nequi</v>
      </c>
      <c r="F2181">
        <f>IF($A2181="","",VALUE(RIGHT(Tienda_1!E2181,4)))</f>
        <v>2021</v>
      </c>
      <c r="G2181">
        <f>IF($A2181="","",Tienda_1!C2181)</f>
        <v>145800</v>
      </c>
      <c r="H2181">
        <f>IF($A2181="","",Tienda_1!D2181)</f>
        <v>8200</v>
      </c>
      <c r="I2181">
        <f>IF($A2181="","",Tienda_1!H2181)</f>
        <v>3</v>
      </c>
      <c r="J2181">
        <f>IF($A2181="",0,IF(AND(OR('Cuadro-de-mando'!$B$4="(Todas)",'Cuadro-de-mando'!$B$4=$A2181),OR('Cuadro-de-mando'!$E$4="(Todas)",'Cuadro-de-mando'!$E$4=$B2181),OR('Cuadro-de-mando'!$H$4="(Todas)",'Cuadro-de-mando'!$H$4=$C2181),OR('Cuadro-de-mando'!$K$4="(Todas)",'Cuadro-de-mando'!$K$4=$E2181),OR('Cuadro-de-mando'!$N$4="(Todos)",'Cuadro-de-mando'!$N$4=$F2181)),1,0))</f>
        <v>1</v>
      </c>
    </row>
    <row r="2182" spans="1:10" x14ac:dyDescent="0.25">
      <c r="A2182" t="str">
        <f>IF(Tienda_1!$A2182="","","Tienda 1")</f>
        <v>Tienda 1</v>
      </c>
      <c r="B2182" t="str">
        <f>IF($A2182="","",Tienda_1!B2182)</f>
        <v>Electrónicos</v>
      </c>
      <c r="C2182" t="str">
        <f>IF($A2182="","",Tienda_1!G2182)</f>
        <v>Medellín</v>
      </c>
      <c r="D2182" t="str">
        <f>IF($A2182="","",Tienda_1!F2182)</f>
        <v>Ángel Rodriguez</v>
      </c>
      <c r="E2182" t="str">
        <f>IF($A2182="","",Tienda_1!I2182)</f>
        <v>Tarjeta de crédito</v>
      </c>
      <c r="F2182">
        <f>IF($A2182="","",VALUE(RIGHT(Tienda_1!E2182,4)))</f>
        <v>2021</v>
      </c>
      <c r="G2182">
        <f>IF($A2182="","",Tienda_1!C2182)</f>
        <v>137400</v>
      </c>
      <c r="H2182">
        <f>IF($A2182="","",Tienda_1!D2182)</f>
        <v>7700</v>
      </c>
      <c r="I2182">
        <f>IF($A2182="","",Tienda_1!H2182)</f>
        <v>5</v>
      </c>
      <c r="J2182">
        <f>IF($A2182="",0,IF(AND(OR('Cuadro-de-mando'!$B$4="(Todas)",'Cuadro-de-mando'!$B$4=$A2182),OR('Cuadro-de-mando'!$E$4="(Todas)",'Cuadro-de-mando'!$E$4=$B2182),OR('Cuadro-de-mando'!$H$4="(Todas)",'Cuadro-de-mando'!$H$4=$C2182),OR('Cuadro-de-mando'!$K$4="(Todas)",'Cuadro-de-mando'!$K$4=$E2182),OR('Cuadro-de-mando'!$N$4="(Todos)",'Cuadro-de-mando'!$N$4=$F2182)),1,0))</f>
        <v>1</v>
      </c>
    </row>
    <row r="2183" spans="1:10" x14ac:dyDescent="0.25">
      <c r="A2183" t="str">
        <f>IF(Tienda_1!$A2183="","","Tienda 1")</f>
        <v>Tienda 1</v>
      </c>
      <c r="B2183" t="str">
        <f>IF($A2183="","",Tienda_1!B2183)</f>
        <v>Muebles</v>
      </c>
      <c r="C2183" t="str">
        <f>IF($A2183="","",Tienda_1!G2183)</f>
        <v>Barranquilla</v>
      </c>
      <c r="D2183" t="str">
        <f>IF($A2183="","",Tienda_1!F2183)</f>
        <v>Juliana Costa</v>
      </c>
      <c r="E2183" t="str">
        <f>IF($A2183="","",Tienda_1!I2183)</f>
        <v>Tarjeta de crédito</v>
      </c>
      <c r="F2183">
        <f>IF($A2183="","",VALUE(RIGHT(Tienda_1!E2183,4)))</f>
        <v>2020</v>
      </c>
      <c r="G2183">
        <f>IF($A2183="","",Tienda_1!C2183)</f>
        <v>348500</v>
      </c>
      <c r="H2183">
        <f>IF($A2183="","",Tienda_1!D2183)</f>
        <v>20900</v>
      </c>
      <c r="I2183">
        <f>IF($A2183="","",Tienda_1!H2183)</f>
        <v>5</v>
      </c>
      <c r="J2183">
        <f>IF($A2183="",0,IF(AND(OR('Cuadro-de-mando'!$B$4="(Todas)",'Cuadro-de-mando'!$B$4=$A2183),OR('Cuadro-de-mando'!$E$4="(Todas)",'Cuadro-de-mando'!$E$4=$B2183),OR('Cuadro-de-mando'!$H$4="(Todas)",'Cuadro-de-mando'!$H$4=$C2183),OR('Cuadro-de-mando'!$K$4="(Todas)",'Cuadro-de-mando'!$K$4=$E2183),OR('Cuadro-de-mando'!$N$4="(Todos)",'Cuadro-de-mando'!$N$4=$F2183)),1,0))</f>
        <v>1</v>
      </c>
    </row>
    <row r="2184" spans="1:10" x14ac:dyDescent="0.25">
      <c r="A2184" t="str">
        <f>IF(Tienda_1!$A2184="","","Tienda 1")</f>
        <v>Tienda 1</v>
      </c>
      <c r="B2184" t="str">
        <f>IF($A2184="","",Tienda_1!B2184)</f>
        <v>Electrónicos</v>
      </c>
      <c r="C2184" t="str">
        <f>IF($A2184="","",Tienda_1!G2184)</f>
        <v>Bogotá</v>
      </c>
      <c r="D2184" t="str">
        <f>IF($A2184="","",Tienda_1!F2184)</f>
        <v>Felipe Santos</v>
      </c>
      <c r="E2184" t="str">
        <f>IF($A2184="","",Tienda_1!I2184)</f>
        <v>Tarjeta de crédito</v>
      </c>
      <c r="F2184">
        <f>IF($A2184="","",VALUE(RIGHT(Tienda_1!E2184,4)))</f>
        <v>2021</v>
      </c>
      <c r="G2184">
        <f>IF($A2184="","",Tienda_1!C2184)</f>
        <v>309900</v>
      </c>
      <c r="H2184">
        <f>IF($A2184="","",Tienda_1!D2184)</f>
        <v>17200</v>
      </c>
      <c r="I2184">
        <f>IF($A2184="","",Tienda_1!H2184)</f>
        <v>5</v>
      </c>
      <c r="J2184">
        <f>IF($A2184="",0,IF(AND(OR('Cuadro-de-mando'!$B$4="(Todas)",'Cuadro-de-mando'!$B$4=$A2184),OR('Cuadro-de-mando'!$E$4="(Todas)",'Cuadro-de-mando'!$E$4=$B2184),OR('Cuadro-de-mando'!$H$4="(Todas)",'Cuadro-de-mando'!$H$4=$C2184),OR('Cuadro-de-mando'!$K$4="(Todas)",'Cuadro-de-mando'!$K$4=$E2184),OR('Cuadro-de-mando'!$N$4="(Todos)",'Cuadro-de-mando'!$N$4=$F2184)),1,0))</f>
        <v>1</v>
      </c>
    </row>
    <row r="2185" spans="1:10" x14ac:dyDescent="0.25">
      <c r="A2185" t="str">
        <f>IF(Tienda_1!$A2185="","","Tienda 1")</f>
        <v>Tienda 1</v>
      </c>
      <c r="B2185" t="str">
        <f>IF($A2185="","",Tienda_1!B2185)</f>
        <v>Electrónicos</v>
      </c>
      <c r="C2185" t="str">
        <f>IF($A2185="","",Tienda_1!G2185)</f>
        <v>Riohacha</v>
      </c>
      <c r="D2185" t="str">
        <f>IF($A2185="","",Tienda_1!F2185)</f>
        <v>Ángel Rodriguez</v>
      </c>
      <c r="E2185" t="str">
        <f>IF($A2185="","",Tienda_1!I2185)</f>
        <v>Nequi</v>
      </c>
      <c r="F2185">
        <f>IF($A2185="","",VALUE(RIGHT(Tienda_1!E2185,4)))</f>
        <v>2022</v>
      </c>
      <c r="G2185">
        <f>IF($A2185="","",Tienda_1!C2185)</f>
        <v>1335600</v>
      </c>
      <c r="H2185">
        <f>IF($A2185="","",Tienda_1!D2185)</f>
        <v>71500</v>
      </c>
      <c r="I2185">
        <f>IF($A2185="","",Tienda_1!H2185)</f>
        <v>5</v>
      </c>
      <c r="J2185">
        <f>IF($A2185="",0,IF(AND(OR('Cuadro-de-mando'!$B$4="(Todas)",'Cuadro-de-mando'!$B$4=$A2185),OR('Cuadro-de-mando'!$E$4="(Todas)",'Cuadro-de-mando'!$E$4=$B2185),OR('Cuadro-de-mando'!$H$4="(Todas)",'Cuadro-de-mando'!$H$4=$C2185),OR('Cuadro-de-mando'!$K$4="(Todas)",'Cuadro-de-mando'!$K$4=$E2185),OR('Cuadro-de-mando'!$N$4="(Todos)",'Cuadro-de-mando'!$N$4=$F2185)),1,0))</f>
        <v>1</v>
      </c>
    </row>
    <row r="2186" spans="1:10" x14ac:dyDescent="0.25">
      <c r="A2186" t="str">
        <f>IF(Tienda_1!$A2186="","","Tienda 1")</f>
        <v>Tienda 1</v>
      </c>
      <c r="B2186" t="str">
        <f>IF($A2186="","",Tienda_1!B2186)</f>
        <v>Juguetes</v>
      </c>
      <c r="C2186" t="str">
        <f>IF($A2186="","",Tienda_1!G2186)</f>
        <v>Bogotá</v>
      </c>
      <c r="D2186" t="str">
        <f>IF($A2186="","",Tienda_1!F2186)</f>
        <v>Ángel Rodriguez</v>
      </c>
      <c r="E2186" t="str">
        <f>IF($A2186="","",Tienda_1!I2186)</f>
        <v>Tarjeta de crédito</v>
      </c>
      <c r="F2186">
        <f>IF($A2186="","",VALUE(RIGHT(Tienda_1!E2186,4)))</f>
        <v>2022</v>
      </c>
      <c r="G2186">
        <f>IF($A2186="","",Tienda_1!C2186)</f>
        <v>16100</v>
      </c>
      <c r="H2186">
        <f>IF($A2186="","",Tienda_1!D2186)</f>
        <v>0</v>
      </c>
      <c r="I2186">
        <f>IF($A2186="","",Tienda_1!H2186)</f>
        <v>4</v>
      </c>
      <c r="J2186">
        <f>IF($A2186="",0,IF(AND(OR('Cuadro-de-mando'!$B$4="(Todas)",'Cuadro-de-mando'!$B$4=$A2186),OR('Cuadro-de-mando'!$E$4="(Todas)",'Cuadro-de-mando'!$E$4=$B2186),OR('Cuadro-de-mando'!$H$4="(Todas)",'Cuadro-de-mando'!$H$4=$C2186),OR('Cuadro-de-mando'!$K$4="(Todas)",'Cuadro-de-mando'!$K$4=$E2186),OR('Cuadro-de-mando'!$N$4="(Todos)",'Cuadro-de-mando'!$N$4=$F2186)),1,0))</f>
        <v>1</v>
      </c>
    </row>
    <row r="2187" spans="1:10" x14ac:dyDescent="0.25">
      <c r="A2187" t="str">
        <f>IF(Tienda_1!$A2187="","","Tienda 1")</f>
        <v>Tienda 1</v>
      </c>
      <c r="B2187" t="str">
        <f>IF($A2187="","",Tienda_1!B2187)</f>
        <v>Juguetes</v>
      </c>
      <c r="C2187" t="str">
        <f>IF($A2187="","",Tienda_1!G2187)</f>
        <v>Bogotá</v>
      </c>
      <c r="D2187" t="str">
        <f>IF($A2187="","",Tienda_1!F2187)</f>
        <v>Blanca Ramirez</v>
      </c>
      <c r="E2187" t="str">
        <f>IF($A2187="","",Tienda_1!I2187)</f>
        <v>Tarjeta de crédito</v>
      </c>
      <c r="F2187">
        <f>IF($A2187="","",VALUE(RIGHT(Tienda_1!E2187,4)))</f>
        <v>2020</v>
      </c>
      <c r="G2187">
        <f>IF($A2187="","",Tienda_1!C2187)</f>
        <v>37900</v>
      </c>
      <c r="H2187">
        <f>IF($A2187="","",Tienda_1!D2187)</f>
        <v>4400</v>
      </c>
      <c r="I2187">
        <f>IF($A2187="","",Tienda_1!H2187)</f>
        <v>5</v>
      </c>
      <c r="J2187">
        <f>IF($A2187="",0,IF(AND(OR('Cuadro-de-mando'!$B$4="(Todas)",'Cuadro-de-mando'!$B$4=$A2187),OR('Cuadro-de-mando'!$E$4="(Todas)",'Cuadro-de-mando'!$E$4=$B2187),OR('Cuadro-de-mando'!$H$4="(Todas)",'Cuadro-de-mando'!$H$4=$C2187),OR('Cuadro-de-mando'!$K$4="(Todas)",'Cuadro-de-mando'!$K$4=$E2187),OR('Cuadro-de-mando'!$N$4="(Todos)",'Cuadro-de-mando'!$N$4=$F2187)),1,0))</f>
        <v>1</v>
      </c>
    </row>
    <row r="2188" spans="1:10" x14ac:dyDescent="0.25">
      <c r="A2188" t="str">
        <f>IF(Tienda_1!$A2188="","","Tienda 1")</f>
        <v>Tienda 1</v>
      </c>
      <c r="B2188" t="str">
        <f>IF($A2188="","",Tienda_1!B2188)</f>
        <v>Artículos para el hogar</v>
      </c>
      <c r="C2188" t="str">
        <f>IF($A2188="","",Tienda_1!G2188)</f>
        <v>Leticia</v>
      </c>
      <c r="D2188" t="str">
        <f>IF($A2188="","",Tienda_1!F2188)</f>
        <v>Pedro Gomez</v>
      </c>
      <c r="E2188" t="str">
        <f>IF($A2188="","",Tienda_1!I2188)</f>
        <v>Tarjeta de crédito</v>
      </c>
      <c r="F2188">
        <f>IF($A2188="","",VALUE(RIGHT(Tienda_1!E2188,4)))</f>
        <v>2021</v>
      </c>
      <c r="G2188">
        <f>IF($A2188="","",Tienda_1!C2188)</f>
        <v>44600</v>
      </c>
      <c r="H2188">
        <f>IF($A2188="","",Tienda_1!D2188)</f>
        <v>0</v>
      </c>
      <c r="I2188">
        <f>IF($A2188="","",Tienda_1!H2188)</f>
        <v>3</v>
      </c>
      <c r="J2188">
        <f>IF($A2188="",0,IF(AND(OR('Cuadro-de-mando'!$B$4="(Todas)",'Cuadro-de-mando'!$B$4=$A2188),OR('Cuadro-de-mando'!$E$4="(Todas)",'Cuadro-de-mando'!$E$4=$B2188),OR('Cuadro-de-mando'!$H$4="(Todas)",'Cuadro-de-mando'!$H$4=$C2188),OR('Cuadro-de-mando'!$K$4="(Todas)",'Cuadro-de-mando'!$K$4=$E2188),OR('Cuadro-de-mando'!$N$4="(Todos)",'Cuadro-de-mando'!$N$4=$F2188)),1,0))</f>
        <v>1</v>
      </c>
    </row>
    <row r="2189" spans="1:10" x14ac:dyDescent="0.25">
      <c r="A2189" t="str">
        <f>IF(Tienda_1!$A2189="","","Tienda 1")</f>
        <v>Tienda 1</v>
      </c>
      <c r="B2189" t="str">
        <f>IF($A2189="","",Tienda_1!B2189)</f>
        <v>Juguetes</v>
      </c>
      <c r="C2189" t="str">
        <f>IF($A2189="","",Tienda_1!G2189)</f>
        <v>Cartagena</v>
      </c>
      <c r="D2189" t="str">
        <f>IF($A2189="","",Tienda_1!F2189)</f>
        <v>Juan Fernandez</v>
      </c>
      <c r="E2189" t="str">
        <f>IF($A2189="","",Tienda_1!I2189)</f>
        <v>Nequi</v>
      </c>
      <c r="F2189">
        <f>IF($A2189="","",VALUE(RIGHT(Tienda_1!E2189,4)))</f>
        <v>2022</v>
      </c>
      <c r="G2189">
        <f>IF($A2189="","",Tienda_1!C2189)</f>
        <v>30800</v>
      </c>
      <c r="H2189">
        <f>IF($A2189="","",Tienda_1!D2189)</f>
        <v>0</v>
      </c>
      <c r="I2189">
        <f>IF($A2189="","",Tienda_1!H2189)</f>
        <v>2</v>
      </c>
      <c r="J2189">
        <f>IF($A2189="",0,IF(AND(OR('Cuadro-de-mando'!$B$4="(Todas)",'Cuadro-de-mando'!$B$4=$A2189),OR('Cuadro-de-mando'!$E$4="(Todas)",'Cuadro-de-mando'!$E$4=$B2189),OR('Cuadro-de-mando'!$H$4="(Todas)",'Cuadro-de-mando'!$H$4=$C2189),OR('Cuadro-de-mando'!$K$4="(Todas)",'Cuadro-de-mando'!$K$4=$E2189),OR('Cuadro-de-mando'!$N$4="(Todos)",'Cuadro-de-mando'!$N$4=$F2189)),1,0))</f>
        <v>1</v>
      </c>
    </row>
    <row r="2190" spans="1:10" x14ac:dyDescent="0.25">
      <c r="A2190" t="str">
        <f>IF(Tienda_1!$A2190="","","Tienda 1")</f>
        <v>Tienda 1</v>
      </c>
      <c r="B2190" t="str">
        <f>IF($A2190="","",Tienda_1!B2190)</f>
        <v>Electrodomésticos</v>
      </c>
      <c r="C2190" t="str">
        <f>IF($A2190="","",Tienda_1!G2190)</f>
        <v>Medellín</v>
      </c>
      <c r="D2190" t="str">
        <f>IF($A2190="","",Tienda_1!F2190)</f>
        <v>Beatriz Morales</v>
      </c>
      <c r="E2190" t="str">
        <f>IF($A2190="","",Tienda_1!I2190)</f>
        <v>Tarjeta de crédito</v>
      </c>
      <c r="F2190">
        <f>IF($A2190="","",VALUE(RIGHT(Tienda_1!E2190,4)))</f>
        <v>2022</v>
      </c>
      <c r="G2190">
        <f>IF($A2190="","",Tienda_1!C2190)</f>
        <v>2519700</v>
      </c>
      <c r="H2190">
        <f>IF($A2190="","",Tienda_1!D2190)</f>
        <v>134800</v>
      </c>
      <c r="I2190">
        <f>IF($A2190="","",Tienda_1!H2190)</f>
        <v>4</v>
      </c>
      <c r="J2190">
        <f>IF($A2190="",0,IF(AND(OR('Cuadro-de-mando'!$B$4="(Todas)",'Cuadro-de-mando'!$B$4=$A2190),OR('Cuadro-de-mando'!$E$4="(Todas)",'Cuadro-de-mando'!$E$4=$B2190),OR('Cuadro-de-mando'!$H$4="(Todas)",'Cuadro-de-mando'!$H$4=$C2190),OR('Cuadro-de-mando'!$K$4="(Todas)",'Cuadro-de-mando'!$K$4=$E2190),OR('Cuadro-de-mando'!$N$4="(Todos)",'Cuadro-de-mando'!$N$4=$F2190)),1,0))</f>
        <v>1</v>
      </c>
    </row>
    <row r="2191" spans="1:10" x14ac:dyDescent="0.25">
      <c r="A2191" t="str">
        <f>IF(Tienda_1!$A2191="","","Tienda 1")</f>
        <v>Tienda 1</v>
      </c>
      <c r="B2191" t="str">
        <f>IF($A2191="","",Tienda_1!B2191)</f>
        <v>Electrónicos</v>
      </c>
      <c r="C2191" t="str">
        <f>IF($A2191="","",Tienda_1!G2191)</f>
        <v>Medellín</v>
      </c>
      <c r="D2191" t="str">
        <f>IF($A2191="","",Tienda_1!F2191)</f>
        <v>Juliana Costa</v>
      </c>
      <c r="E2191" t="str">
        <f>IF($A2191="","",Tienda_1!I2191)</f>
        <v>Tarjeta de crédito</v>
      </c>
      <c r="F2191">
        <f>IF($A2191="","",VALUE(RIGHT(Tienda_1!E2191,4)))</f>
        <v>2021</v>
      </c>
      <c r="G2191">
        <f>IF($A2191="","",Tienda_1!C2191)</f>
        <v>207400</v>
      </c>
      <c r="H2191">
        <f>IF($A2191="","",Tienda_1!D2191)</f>
        <v>11700</v>
      </c>
      <c r="I2191">
        <f>IF($A2191="","",Tienda_1!H2191)</f>
        <v>5</v>
      </c>
      <c r="J2191">
        <f>IF($A2191="",0,IF(AND(OR('Cuadro-de-mando'!$B$4="(Todas)",'Cuadro-de-mando'!$B$4=$A2191),OR('Cuadro-de-mando'!$E$4="(Todas)",'Cuadro-de-mando'!$E$4=$B2191),OR('Cuadro-de-mando'!$H$4="(Todas)",'Cuadro-de-mando'!$H$4=$C2191),OR('Cuadro-de-mando'!$K$4="(Todas)",'Cuadro-de-mando'!$K$4=$E2191),OR('Cuadro-de-mando'!$N$4="(Todos)",'Cuadro-de-mando'!$N$4=$F2191)),1,0))</f>
        <v>1</v>
      </c>
    </row>
    <row r="2192" spans="1:10" x14ac:dyDescent="0.25">
      <c r="A2192" t="str">
        <f>IF(Tienda_1!$A2192="","","Tienda 1")</f>
        <v>Tienda 1</v>
      </c>
      <c r="B2192" t="str">
        <f>IF($A2192="","",Tienda_1!B2192)</f>
        <v>Muebles</v>
      </c>
      <c r="C2192" t="str">
        <f>IF($A2192="","",Tienda_1!G2192)</f>
        <v>Bogotá</v>
      </c>
      <c r="D2192" t="str">
        <f>IF($A2192="","",Tienda_1!F2192)</f>
        <v>Juliana Costa</v>
      </c>
      <c r="E2192" t="str">
        <f>IF($A2192="","",Tienda_1!I2192)</f>
        <v>Tarjeta de crédito</v>
      </c>
      <c r="F2192">
        <f>IF($A2192="","",VALUE(RIGHT(Tienda_1!E2192,4)))</f>
        <v>2022</v>
      </c>
      <c r="G2192">
        <f>IF($A2192="","",Tienda_1!C2192)</f>
        <v>347600</v>
      </c>
      <c r="H2192">
        <f>IF($A2192="","",Tienda_1!D2192)</f>
        <v>16700</v>
      </c>
      <c r="I2192">
        <f>IF($A2192="","",Tienda_1!H2192)</f>
        <v>3</v>
      </c>
      <c r="J2192">
        <f>IF($A2192="",0,IF(AND(OR('Cuadro-de-mando'!$B$4="(Todas)",'Cuadro-de-mando'!$B$4=$A2192),OR('Cuadro-de-mando'!$E$4="(Todas)",'Cuadro-de-mando'!$E$4=$B2192),OR('Cuadro-de-mando'!$H$4="(Todas)",'Cuadro-de-mando'!$H$4=$C2192),OR('Cuadro-de-mando'!$K$4="(Todas)",'Cuadro-de-mando'!$K$4=$E2192),OR('Cuadro-de-mando'!$N$4="(Todos)",'Cuadro-de-mando'!$N$4=$F2192)),1,0))</f>
        <v>1</v>
      </c>
    </row>
    <row r="2193" spans="1:10" x14ac:dyDescent="0.25">
      <c r="A2193" t="str">
        <f>IF(Tienda_1!$A2193="","","Tienda 1")</f>
        <v>Tienda 1</v>
      </c>
      <c r="B2193" t="str">
        <f>IF($A2193="","",Tienda_1!B2193)</f>
        <v>Electrónicos</v>
      </c>
      <c r="C2193" t="str">
        <f>IF($A2193="","",Tienda_1!G2193)</f>
        <v>Medellín</v>
      </c>
      <c r="D2193" t="str">
        <f>IF($A2193="","",Tienda_1!F2193)</f>
        <v>Juan Fernandez</v>
      </c>
      <c r="E2193" t="str">
        <f>IF($A2193="","",Tienda_1!I2193)</f>
        <v>Tarjeta de crédito</v>
      </c>
      <c r="F2193">
        <f>IF($A2193="","",VALUE(RIGHT(Tienda_1!E2193,4)))</f>
        <v>2021</v>
      </c>
      <c r="G2193">
        <f>IF($A2193="","",Tienda_1!C2193)</f>
        <v>84400</v>
      </c>
      <c r="H2193">
        <f>IF($A2193="","",Tienda_1!D2193)</f>
        <v>2700</v>
      </c>
      <c r="I2193">
        <f>IF($A2193="","",Tienda_1!H2193)</f>
        <v>5</v>
      </c>
      <c r="J2193">
        <f>IF($A2193="",0,IF(AND(OR('Cuadro-de-mando'!$B$4="(Todas)",'Cuadro-de-mando'!$B$4=$A2193),OR('Cuadro-de-mando'!$E$4="(Todas)",'Cuadro-de-mando'!$E$4=$B2193),OR('Cuadro-de-mando'!$H$4="(Todas)",'Cuadro-de-mando'!$H$4=$C2193),OR('Cuadro-de-mando'!$K$4="(Todas)",'Cuadro-de-mando'!$K$4=$E2193),OR('Cuadro-de-mando'!$N$4="(Todos)",'Cuadro-de-mando'!$N$4=$F2193)),1,0))</f>
        <v>1</v>
      </c>
    </row>
    <row r="2194" spans="1:10" x14ac:dyDescent="0.25">
      <c r="A2194" t="str">
        <f>IF(Tienda_1!$A2194="","","Tienda 1")</f>
        <v>Tienda 1</v>
      </c>
      <c r="B2194" t="str">
        <f>IF($A2194="","",Tienda_1!B2194)</f>
        <v>Muebles</v>
      </c>
      <c r="C2194" t="str">
        <f>IF($A2194="","",Tienda_1!G2194)</f>
        <v>Manizales</v>
      </c>
      <c r="D2194" t="str">
        <f>IF($A2194="","",Tienda_1!F2194)</f>
        <v>Pedro Gomez</v>
      </c>
      <c r="E2194" t="str">
        <f>IF($A2194="","",Tienda_1!I2194)</f>
        <v>Tarjeta de crédito</v>
      </c>
      <c r="F2194">
        <f>IF($A2194="","",VALUE(RIGHT(Tienda_1!E2194,4)))</f>
        <v>2020</v>
      </c>
      <c r="G2194">
        <f>IF($A2194="","",Tienda_1!C2194)</f>
        <v>517400</v>
      </c>
      <c r="H2194">
        <f>IF($A2194="","",Tienda_1!D2194)</f>
        <v>27800</v>
      </c>
      <c r="I2194">
        <f>IF($A2194="","",Tienda_1!H2194)</f>
        <v>5</v>
      </c>
      <c r="J2194">
        <f>IF($A2194="",0,IF(AND(OR('Cuadro-de-mando'!$B$4="(Todas)",'Cuadro-de-mando'!$B$4=$A2194),OR('Cuadro-de-mando'!$E$4="(Todas)",'Cuadro-de-mando'!$E$4=$B2194),OR('Cuadro-de-mando'!$H$4="(Todas)",'Cuadro-de-mando'!$H$4=$C2194),OR('Cuadro-de-mando'!$K$4="(Todas)",'Cuadro-de-mando'!$K$4=$E2194),OR('Cuadro-de-mando'!$N$4="(Todos)",'Cuadro-de-mando'!$N$4=$F2194)),1,0))</f>
        <v>1</v>
      </c>
    </row>
    <row r="2195" spans="1:10" x14ac:dyDescent="0.25">
      <c r="A2195" t="str">
        <f>IF(Tienda_1!$A2195="","","Tienda 1")</f>
        <v>Tienda 1</v>
      </c>
      <c r="B2195" t="str">
        <f>IF($A2195="","",Tienda_1!B2195)</f>
        <v>Juguetes</v>
      </c>
      <c r="C2195" t="str">
        <f>IF($A2195="","",Tienda_1!G2195)</f>
        <v>Cali</v>
      </c>
      <c r="D2195" t="str">
        <f>IF($A2195="","",Tienda_1!F2195)</f>
        <v>Ángel Rodriguez</v>
      </c>
      <c r="E2195" t="str">
        <f>IF($A2195="","",Tienda_1!I2195)</f>
        <v>Tarjeta de crédito</v>
      </c>
      <c r="F2195">
        <f>IF($A2195="","",VALUE(RIGHT(Tienda_1!E2195,4)))</f>
        <v>2021</v>
      </c>
      <c r="G2195">
        <f>IF($A2195="","",Tienda_1!C2195)</f>
        <v>15500</v>
      </c>
      <c r="H2195">
        <f>IF($A2195="","",Tienda_1!D2195)</f>
        <v>1200</v>
      </c>
      <c r="I2195">
        <f>IF($A2195="","",Tienda_1!H2195)</f>
        <v>1</v>
      </c>
      <c r="J2195">
        <f>IF($A2195="",0,IF(AND(OR('Cuadro-de-mando'!$B$4="(Todas)",'Cuadro-de-mando'!$B$4=$A2195),OR('Cuadro-de-mando'!$E$4="(Todas)",'Cuadro-de-mando'!$E$4=$B2195),OR('Cuadro-de-mando'!$H$4="(Todas)",'Cuadro-de-mando'!$H$4=$C2195),OR('Cuadro-de-mando'!$K$4="(Todas)",'Cuadro-de-mando'!$K$4=$E2195),OR('Cuadro-de-mando'!$N$4="(Todos)",'Cuadro-de-mando'!$N$4=$F2195)),1,0))</f>
        <v>1</v>
      </c>
    </row>
    <row r="2196" spans="1:10" x14ac:dyDescent="0.25">
      <c r="A2196" t="str">
        <f>IF(Tienda_1!$A2196="","","Tienda 1")</f>
        <v>Tienda 1</v>
      </c>
      <c r="B2196" t="str">
        <f>IF($A2196="","",Tienda_1!B2196)</f>
        <v>Artículos para el hogar</v>
      </c>
      <c r="C2196" t="str">
        <f>IF($A2196="","",Tienda_1!G2196)</f>
        <v>Bogotá</v>
      </c>
      <c r="D2196" t="str">
        <f>IF($A2196="","",Tienda_1!F2196)</f>
        <v>Rafael Acosta</v>
      </c>
      <c r="E2196" t="str">
        <f>IF($A2196="","",Tienda_1!I2196)</f>
        <v>Tarjeta de crédito</v>
      </c>
      <c r="F2196">
        <f>IF($A2196="","",VALUE(RIGHT(Tienda_1!E2196,4)))</f>
        <v>2021</v>
      </c>
      <c r="G2196">
        <f>IF($A2196="","",Tienda_1!C2196)</f>
        <v>75700</v>
      </c>
      <c r="H2196">
        <f>IF($A2196="","",Tienda_1!D2196)</f>
        <v>2200</v>
      </c>
      <c r="I2196">
        <f>IF($A2196="","",Tienda_1!H2196)</f>
        <v>2</v>
      </c>
      <c r="J2196">
        <f>IF($A2196="",0,IF(AND(OR('Cuadro-de-mando'!$B$4="(Todas)",'Cuadro-de-mando'!$B$4=$A2196),OR('Cuadro-de-mando'!$E$4="(Todas)",'Cuadro-de-mando'!$E$4=$B2196),OR('Cuadro-de-mando'!$H$4="(Todas)",'Cuadro-de-mando'!$H$4=$C2196),OR('Cuadro-de-mando'!$K$4="(Todas)",'Cuadro-de-mando'!$K$4=$E2196),OR('Cuadro-de-mando'!$N$4="(Todos)",'Cuadro-de-mando'!$N$4=$F2196)),1,0))</f>
        <v>1</v>
      </c>
    </row>
    <row r="2197" spans="1:10" x14ac:dyDescent="0.25">
      <c r="A2197" t="str">
        <f>IF(Tienda_1!$A2197="","","Tienda 1")</f>
        <v>Tienda 1</v>
      </c>
      <c r="B2197" t="str">
        <f>IF($A2197="","",Tienda_1!B2197)</f>
        <v>Electrodomésticos</v>
      </c>
      <c r="C2197" t="str">
        <f>IF($A2197="","",Tienda_1!G2197)</f>
        <v>Bogotá</v>
      </c>
      <c r="D2197" t="str">
        <f>IF($A2197="","",Tienda_1!F2197)</f>
        <v>Santiago Silva</v>
      </c>
      <c r="E2197" t="str">
        <f>IF($A2197="","",Tienda_1!I2197)</f>
        <v>Tarjeta de crédito</v>
      </c>
      <c r="F2197">
        <f>IF($A2197="","",VALUE(RIGHT(Tienda_1!E2197,4)))</f>
        <v>2020</v>
      </c>
      <c r="G2197">
        <f>IF($A2197="","",Tienda_1!C2197)</f>
        <v>2412100</v>
      </c>
      <c r="H2197">
        <f>IF($A2197="","",Tienda_1!D2197)</f>
        <v>129100</v>
      </c>
      <c r="I2197">
        <f>IF($A2197="","",Tienda_1!H2197)</f>
        <v>5</v>
      </c>
      <c r="J2197">
        <f>IF($A2197="",0,IF(AND(OR('Cuadro-de-mando'!$B$4="(Todas)",'Cuadro-de-mando'!$B$4=$A2197),OR('Cuadro-de-mando'!$E$4="(Todas)",'Cuadro-de-mando'!$E$4=$B2197),OR('Cuadro-de-mando'!$H$4="(Todas)",'Cuadro-de-mando'!$H$4=$C2197),OR('Cuadro-de-mando'!$K$4="(Todas)",'Cuadro-de-mando'!$K$4=$E2197),OR('Cuadro-de-mando'!$N$4="(Todos)",'Cuadro-de-mando'!$N$4=$F2197)),1,0))</f>
        <v>1</v>
      </c>
    </row>
    <row r="2198" spans="1:10" x14ac:dyDescent="0.25">
      <c r="A2198" t="str">
        <f>IF(Tienda_1!$A2198="","","Tienda 1")</f>
        <v>Tienda 1</v>
      </c>
      <c r="B2198" t="str">
        <f>IF($A2198="","",Tienda_1!B2198)</f>
        <v>Muebles</v>
      </c>
      <c r="C2198" t="str">
        <f>IF($A2198="","",Tienda_1!G2198)</f>
        <v>Medellín</v>
      </c>
      <c r="D2198" t="str">
        <f>IF($A2198="","",Tienda_1!F2198)</f>
        <v>Maria Alfonso</v>
      </c>
      <c r="E2198" t="str">
        <f>IF($A2198="","",Tienda_1!I2198)</f>
        <v>Tarjeta de crédito</v>
      </c>
      <c r="F2198">
        <f>IF($A2198="","",VALUE(RIGHT(Tienda_1!E2198,4)))</f>
        <v>2021</v>
      </c>
      <c r="G2198">
        <f>IF($A2198="","",Tienda_1!C2198)</f>
        <v>480000</v>
      </c>
      <c r="H2198">
        <f>IF($A2198="","",Tienda_1!D2198)</f>
        <v>23700</v>
      </c>
      <c r="I2198">
        <f>IF($A2198="","",Tienda_1!H2198)</f>
        <v>5</v>
      </c>
      <c r="J2198">
        <f>IF($A2198="",0,IF(AND(OR('Cuadro-de-mando'!$B$4="(Todas)",'Cuadro-de-mando'!$B$4=$A2198),OR('Cuadro-de-mando'!$E$4="(Todas)",'Cuadro-de-mando'!$E$4=$B2198),OR('Cuadro-de-mando'!$H$4="(Todas)",'Cuadro-de-mando'!$H$4=$C2198),OR('Cuadro-de-mando'!$K$4="(Todas)",'Cuadro-de-mando'!$K$4=$E2198),OR('Cuadro-de-mando'!$N$4="(Todos)",'Cuadro-de-mando'!$N$4=$F2198)),1,0))</f>
        <v>1</v>
      </c>
    </row>
    <row r="2199" spans="1:10" x14ac:dyDescent="0.25">
      <c r="A2199" t="str">
        <f>IF(Tienda_1!$A2199="","","Tienda 1")</f>
        <v>Tienda 1</v>
      </c>
      <c r="B2199" t="str">
        <f>IF($A2199="","",Tienda_1!B2199)</f>
        <v>Instrumentos musicales</v>
      </c>
      <c r="C2199" t="str">
        <f>IF($A2199="","",Tienda_1!G2199)</f>
        <v>Bogotá</v>
      </c>
      <c r="D2199" t="str">
        <f>IF($A2199="","",Tienda_1!F2199)</f>
        <v>Juan Fernandez</v>
      </c>
      <c r="E2199" t="str">
        <f>IF($A2199="","",Tienda_1!I2199)</f>
        <v>Tarjeta de crédito</v>
      </c>
      <c r="F2199">
        <f>IF($A2199="","",VALUE(RIGHT(Tienda_1!E2199,4)))</f>
        <v>2023</v>
      </c>
      <c r="G2199">
        <f>IF($A2199="","",Tienda_1!C2199)</f>
        <v>322700</v>
      </c>
      <c r="H2199">
        <f>IF($A2199="","",Tienda_1!D2199)</f>
        <v>15400</v>
      </c>
      <c r="I2199">
        <f>IF($A2199="","",Tienda_1!H2199)</f>
        <v>5</v>
      </c>
      <c r="J2199">
        <f>IF($A2199="",0,IF(AND(OR('Cuadro-de-mando'!$B$4="(Todas)",'Cuadro-de-mando'!$B$4=$A2199),OR('Cuadro-de-mando'!$E$4="(Todas)",'Cuadro-de-mando'!$E$4=$B2199),OR('Cuadro-de-mando'!$H$4="(Todas)",'Cuadro-de-mando'!$H$4=$C2199),OR('Cuadro-de-mando'!$K$4="(Todas)",'Cuadro-de-mando'!$K$4=$E2199),OR('Cuadro-de-mando'!$N$4="(Todos)",'Cuadro-de-mando'!$N$4=$F2199)),1,0))</f>
        <v>1</v>
      </c>
    </row>
    <row r="2200" spans="1:10" x14ac:dyDescent="0.25">
      <c r="A2200" t="str">
        <f>IF(Tienda_1!$A2200="","","Tienda 1")</f>
        <v>Tienda 1</v>
      </c>
      <c r="B2200" t="str">
        <f>IF($A2200="","",Tienda_1!B2200)</f>
        <v>Electrodomésticos</v>
      </c>
      <c r="C2200" t="str">
        <f>IF($A2200="","",Tienda_1!G2200)</f>
        <v>Bogotá</v>
      </c>
      <c r="D2200" t="str">
        <f>IF($A2200="","",Tienda_1!F2200)</f>
        <v>Pedro Gomez</v>
      </c>
      <c r="E2200" t="str">
        <f>IF($A2200="","",Tienda_1!I2200)</f>
        <v>Nequi</v>
      </c>
      <c r="F2200">
        <f>IF($A2200="","",VALUE(RIGHT(Tienda_1!E2200,4)))</f>
        <v>2022</v>
      </c>
      <c r="G2200">
        <f>IF($A2200="","",Tienda_1!C2200)</f>
        <v>1513200</v>
      </c>
      <c r="H2200">
        <f>IF($A2200="","",Tienda_1!D2200)</f>
        <v>80800</v>
      </c>
      <c r="I2200">
        <f>IF($A2200="","",Tienda_1!H2200)</f>
        <v>5</v>
      </c>
      <c r="J2200">
        <f>IF($A2200="",0,IF(AND(OR('Cuadro-de-mando'!$B$4="(Todas)",'Cuadro-de-mando'!$B$4=$A2200),OR('Cuadro-de-mando'!$E$4="(Todas)",'Cuadro-de-mando'!$E$4=$B2200),OR('Cuadro-de-mando'!$H$4="(Todas)",'Cuadro-de-mando'!$H$4=$C2200),OR('Cuadro-de-mando'!$K$4="(Todas)",'Cuadro-de-mando'!$K$4=$E2200),OR('Cuadro-de-mando'!$N$4="(Todos)",'Cuadro-de-mando'!$N$4=$F2200)),1,0))</f>
        <v>1</v>
      </c>
    </row>
    <row r="2201" spans="1:10" x14ac:dyDescent="0.25">
      <c r="A2201" t="str">
        <f>IF(Tienda_1!$A2201="","","Tienda 1")</f>
        <v>Tienda 1</v>
      </c>
      <c r="B2201" t="str">
        <f>IF($A2201="","",Tienda_1!B2201)</f>
        <v>Electrónicos</v>
      </c>
      <c r="C2201" t="str">
        <f>IF($A2201="","",Tienda_1!G2201)</f>
        <v>Bogotá</v>
      </c>
      <c r="D2201" t="str">
        <f>IF($A2201="","",Tienda_1!F2201)</f>
        <v>Juan Fernandez</v>
      </c>
      <c r="E2201" t="str">
        <f>IF($A2201="","",Tienda_1!I2201)</f>
        <v>Tarjeta de crédito</v>
      </c>
      <c r="F2201">
        <f>IF($A2201="","",VALUE(RIGHT(Tienda_1!E2201,4)))</f>
        <v>2020</v>
      </c>
      <c r="G2201">
        <f>IF($A2201="","",Tienda_1!C2201)</f>
        <v>116100</v>
      </c>
      <c r="H2201">
        <f>IF($A2201="","",Tienda_1!D2201)</f>
        <v>6400</v>
      </c>
      <c r="I2201">
        <f>IF($A2201="","",Tienda_1!H2201)</f>
        <v>5</v>
      </c>
      <c r="J2201">
        <f>IF($A2201="",0,IF(AND(OR('Cuadro-de-mando'!$B$4="(Todas)",'Cuadro-de-mando'!$B$4=$A2201),OR('Cuadro-de-mando'!$E$4="(Todas)",'Cuadro-de-mando'!$E$4=$B2201),OR('Cuadro-de-mando'!$H$4="(Todas)",'Cuadro-de-mando'!$H$4=$C2201),OR('Cuadro-de-mando'!$K$4="(Todas)",'Cuadro-de-mando'!$K$4=$E2201),OR('Cuadro-de-mando'!$N$4="(Todos)",'Cuadro-de-mando'!$N$4=$F2201)),1,0))</f>
        <v>1</v>
      </c>
    </row>
    <row r="2202" spans="1:10" x14ac:dyDescent="0.25">
      <c r="A2202" t="str">
        <f>IF(Tienda_1!$A2202="","","Tienda 1")</f>
        <v>Tienda 1</v>
      </c>
      <c r="B2202" t="str">
        <f>IF($A2202="","",Tienda_1!B2202)</f>
        <v>Electrónicos</v>
      </c>
      <c r="C2202" t="str">
        <f>IF($A2202="","",Tienda_1!G2202)</f>
        <v>Medellín</v>
      </c>
      <c r="D2202" t="str">
        <f>IF($A2202="","",Tienda_1!F2202)</f>
        <v>Juan Fernandez</v>
      </c>
      <c r="E2202" t="str">
        <f>IF($A2202="","",Tienda_1!I2202)</f>
        <v>Tarjeta de crédito</v>
      </c>
      <c r="F2202">
        <f>IF($A2202="","",VALUE(RIGHT(Tienda_1!E2202,4)))</f>
        <v>2020</v>
      </c>
      <c r="G2202">
        <f>IF($A2202="","",Tienda_1!C2202)</f>
        <v>1766500</v>
      </c>
      <c r="H2202">
        <f>IF($A2202="","",Tienda_1!D2202)</f>
        <v>92200</v>
      </c>
      <c r="I2202">
        <f>IF($A2202="","",Tienda_1!H2202)</f>
        <v>4</v>
      </c>
      <c r="J2202">
        <f>IF($A2202="",0,IF(AND(OR('Cuadro-de-mando'!$B$4="(Todas)",'Cuadro-de-mando'!$B$4=$A2202),OR('Cuadro-de-mando'!$E$4="(Todas)",'Cuadro-de-mando'!$E$4=$B2202),OR('Cuadro-de-mando'!$H$4="(Todas)",'Cuadro-de-mando'!$H$4=$C2202),OR('Cuadro-de-mando'!$K$4="(Todas)",'Cuadro-de-mando'!$K$4=$E2202),OR('Cuadro-de-mando'!$N$4="(Todos)",'Cuadro-de-mando'!$N$4=$F2202)),1,0))</f>
        <v>1</v>
      </c>
    </row>
    <row r="2203" spans="1:10" x14ac:dyDescent="0.25">
      <c r="A2203" t="str">
        <f>IF(Tienda_1!$A2203="","","Tienda 1")</f>
        <v>Tienda 1</v>
      </c>
      <c r="B2203" t="str">
        <f>IF($A2203="","",Tienda_1!B2203)</f>
        <v>Juguetes</v>
      </c>
      <c r="C2203" t="str">
        <f>IF($A2203="","",Tienda_1!G2203)</f>
        <v>Riohacha</v>
      </c>
      <c r="D2203" t="str">
        <f>IF($A2203="","",Tienda_1!F2203)</f>
        <v>Santiago Silva</v>
      </c>
      <c r="E2203" t="str">
        <f>IF($A2203="","",Tienda_1!I2203)</f>
        <v>Tarjeta de crédito</v>
      </c>
      <c r="F2203">
        <f>IF($A2203="","",VALUE(RIGHT(Tienda_1!E2203,4)))</f>
        <v>2022</v>
      </c>
      <c r="G2203">
        <f>IF($A2203="","",Tienda_1!C2203)</f>
        <v>62800</v>
      </c>
      <c r="H2203">
        <f>IF($A2203="","",Tienda_1!D2203)</f>
        <v>3600</v>
      </c>
      <c r="I2203">
        <f>IF($A2203="","",Tienda_1!H2203)</f>
        <v>5</v>
      </c>
      <c r="J2203">
        <f>IF($A2203="",0,IF(AND(OR('Cuadro-de-mando'!$B$4="(Todas)",'Cuadro-de-mando'!$B$4=$A2203),OR('Cuadro-de-mando'!$E$4="(Todas)",'Cuadro-de-mando'!$E$4=$B2203),OR('Cuadro-de-mando'!$H$4="(Todas)",'Cuadro-de-mando'!$H$4=$C2203),OR('Cuadro-de-mando'!$K$4="(Todas)",'Cuadro-de-mando'!$K$4=$E2203),OR('Cuadro-de-mando'!$N$4="(Todos)",'Cuadro-de-mando'!$N$4=$F2203)),1,0))</f>
        <v>1</v>
      </c>
    </row>
    <row r="2204" spans="1:10" x14ac:dyDescent="0.25">
      <c r="A2204" t="str">
        <f>IF(Tienda_1!$A2204="","","Tienda 1")</f>
        <v>Tienda 1</v>
      </c>
      <c r="B2204" t="str">
        <f>IF($A2204="","",Tienda_1!B2204)</f>
        <v>Muebles</v>
      </c>
      <c r="C2204" t="str">
        <f>IF($A2204="","",Tienda_1!G2204)</f>
        <v>Medellín</v>
      </c>
      <c r="D2204" t="str">
        <f>IF($A2204="","",Tienda_1!F2204)</f>
        <v>Pedro Gomez</v>
      </c>
      <c r="E2204" t="str">
        <f>IF($A2204="","",Tienda_1!I2204)</f>
        <v>Nequi</v>
      </c>
      <c r="F2204">
        <f>IF($A2204="","",VALUE(RIGHT(Tienda_1!E2204,4)))</f>
        <v>2021</v>
      </c>
      <c r="G2204">
        <f>IF($A2204="","",Tienda_1!C2204)</f>
        <v>307200</v>
      </c>
      <c r="H2204">
        <f>IF($A2204="","",Tienda_1!D2204)</f>
        <v>16800</v>
      </c>
      <c r="I2204">
        <f>IF($A2204="","",Tienda_1!H2204)</f>
        <v>3</v>
      </c>
      <c r="J2204">
        <f>IF($A2204="",0,IF(AND(OR('Cuadro-de-mando'!$B$4="(Todas)",'Cuadro-de-mando'!$B$4=$A2204),OR('Cuadro-de-mando'!$E$4="(Todas)",'Cuadro-de-mando'!$E$4=$B2204),OR('Cuadro-de-mando'!$H$4="(Todas)",'Cuadro-de-mando'!$H$4=$C2204),OR('Cuadro-de-mando'!$K$4="(Todas)",'Cuadro-de-mando'!$K$4=$E2204),OR('Cuadro-de-mando'!$N$4="(Todos)",'Cuadro-de-mando'!$N$4=$F2204)),1,0))</f>
        <v>1</v>
      </c>
    </row>
    <row r="2205" spans="1:10" x14ac:dyDescent="0.25">
      <c r="A2205" t="str">
        <f>IF(Tienda_1!$A2205="","","Tienda 1")</f>
        <v>Tienda 1</v>
      </c>
      <c r="B2205" t="str">
        <f>IF($A2205="","",Tienda_1!B2205)</f>
        <v>Instrumentos musicales</v>
      </c>
      <c r="C2205" t="str">
        <f>IF($A2205="","",Tienda_1!G2205)</f>
        <v>Medellín</v>
      </c>
      <c r="D2205" t="str">
        <f>IF($A2205="","",Tienda_1!F2205)</f>
        <v>Felipe Santos</v>
      </c>
      <c r="E2205" t="str">
        <f>IF($A2205="","",Tienda_1!I2205)</f>
        <v>Tarjeta de crédito</v>
      </c>
      <c r="F2205">
        <f>IF($A2205="","",VALUE(RIGHT(Tienda_1!E2205,4)))</f>
        <v>2020</v>
      </c>
      <c r="G2205">
        <f>IF($A2205="","",Tienda_1!C2205)</f>
        <v>1102900</v>
      </c>
      <c r="H2205">
        <f>IF($A2205="","",Tienda_1!D2205)</f>
        <v>56900</v>
      </c>
      <c r="I2205">
        <f>IF($A2205="","",Tienda_1!H2205)</f>
        <v>5</v>
      </c>
      <c r="J2205">
        <f>IF($A2205="",0,IF(AND(OR('Cuadro-de-mando'!$B$4="(Todas)",'Cuadro-de-mando'!$B$4=$A2205),OR('Cuadro-de-mando'!$E$4="(Todas)",'Cuadro-de-mando'!$E$4=$B2205),OR('Cuadro-de-mando'!$H$4="(Todas)",'Cuadro-de-mando'!$H$4=$C2205),OR('Cuadro-de-mando'!$K$4="(Todas)",'Cuadro-de-mando'!$K$4=$E2205),OR('Cuadro-de-mando'!$N$4="(Todos)",'Cuadro-de-mando'!$N$4=$F2205)),1,0))</f>
        <v>1</v>
      </c>
    </row>
    <row r="2206" spans="1:10" x14ac:dyDescent="0.25">
      <c r="A2206" t="str">
        <f>IF(Tienda_1!$A2206="","","Tienda 1")</f>
        <v>Tienda 1</v>
      </c>
      <c r="B2206" t="str">
        <f>IF($A2206="","",Tienda_1!B2206)</f>
        <v>Electrónicos</v>
      </c>
      <c r="C2206" t="str">
        <f>IF($A2206="","",Tienda_1!G2206)</f>
        <v>Medellín</v>
      </c>
      <c r="D2206" t="str">
        <f>IF($A2206="","",Tienda_1!F2206)</f>
        <v>Juan Fernandez</v>
      </c>
      <c r="E2206" t="str">
        <f>IF($A2206="","",Tienda_1!I2206)</f>
        <v>Tarjeta de crédito</v>
      </c>
      <c r="F2206">
        <f>IF($A2206="","",VALUE(RIGHT(Tienda_1!E2206,4)))</f>
        <v>2021</v>
      </c>
      <c r="G2206">
        <f>IF($A2206="","",Tienda_1!C2206)</f>
        <v>213600</v>
      </c>
      <c r="H2206">
        <f>IF($A2206="","",Tienda_1!D2206)</f>
        <v>11800</v>
      </c>
      <c r="I2206">
        <f>IF($A2206="","",Tienda_1!H2206)</f>
        <v>2</v>
      </c>
      <c r="J2206">
        <f>IF($A2206="",0,IF(AND(OR('Cuadro-de-mando'!$B$4="(Todas)",'Cuadro-de-mando'!$B$4=$A2206),OR('Cuadro-de-mando'!$E$4="(Todas)",'Cuadro-de-mando'!$E$4=$B2206),OR('Cuadro-de-mando'!$H$4="(Todas)",'Cuadro-de-mando'!$H$4=$C2206),OR('Cuadro-de-mando'!$K$4="(Todas)",'Cuadro-de-mando'!$K$4=$E2206),OR('Cuadro-de-mando'!$N$4="(Todos)",'Cuadro-de-mando'!$N$4=$F2206)),1,0))</f>
        <v>1</v>
      </c>
    </row>
    <row r="2207" spans="1:10" x14ac:dyDescent="0.25">
      <c r="A2207" t="str">
        <f>IF(Tienda_1!$A2207="","","Tienda 1")</f>
        <v>Tienda 1</v>
      </c>
      <c r="B2207" t="str">
        <f>IF($A2207="","",Tienda_1!B2207)</f>
        <v>Muebles</v>
      </c>
      <c r="C2207" t="str">
        <f>IF($A2207="","",Tienda_1!G2207)</f>
        <v>Bogotá</v>
      </c>
      <c r="D2207" t="str">
        <f>IF($A2207="","",Tienda_1!F2207)</f>
        <v>Camila Rivera</v>
      </c>
      <c r="E2207" t="str">
        <f>IF($A2207="","",Tienda_1!I2207)</f>
        <v>Nequi</v>
      </c>
      <c r="F2207">
        <f>IF($A2207="","",VALUE(RIGHT(Tienda_1!E2207,4)))</f>
        <v>2020</v>
      </c>
      <c r="G2207">
        <f>IF($A2207="","",Tienda_1!C2207)</f>
        <v>411900</v>
      </c>
      <c r="H2207">
        <f>IF($A2207="","",Tienda_1!D2207)</f>
        <v>20100</v>
      </c>
      <c r="I2207">
        <f>IF($A2207="","",Tienda_1!H2207)</f>
        <v>3</v>
      </c>
      <c r="J2207">
        <f>IF($A2207="",0,IF(AND(OR('Cuadro-de-mando'!$B$4="(Todas)",'Cuadro-de-mando'!$B$4=$A2207),OR('Cuadro-de-mando'!$E$4="(Todas)",'Cuadro-de-mando'!$E$4=$B2207),OR('Cuadro-de-mando'!$H$4="(Todas)",'Cuadro-de-mando'!$H$4=$C2207),OR('Cuadro-de-mando'!$K$4="(Todas)",'Cuadro-de-mando'!$K$4=$E2207),OR('Cuadro-de-mando'!$N$4="(Todos)",'Cuadro-de-mando'!$N$4=$F2207)),1,0))</f>
        <v>1</v>
      </c>
    </row>
    <row r="2208" spans="1:10" x14ac:dyDescent="0.25">
      <c r="A2208" t="str">
        <f>IF(Tienda_1!$A2208="","","Tienda 1")</f>
        <v>Tienda 1</v>
      </c>
      <c r="B2208" t="str">
        <f>IF($A2208="","",Tienda_1!B2208)</f>
        <v>Electrodomésticos</v>
      </c>
      <c r="C2208" t="str">
        <f>IF($A2208="","",Tienda_1!G2208)</f>
        <v>Bogotá</v>
      </c>
      <c r="D2208" t="str">
        <f>IF($A2208="","",Tienda_1!F2208)</f>
        <v>Beatriz Morales</v>
      </c>
      <c r="E2208" t="str">
        <f>IF($A2208="","",Tienda_1!I2208)</f>
        <v>Tarjeta de crédito</v>
      </c>
      <c r="F2208">
        <f>IF($A2208="","",VALUE(RIGHT(Tienda_1!E2208,4)))</f>
        <v>2020</v>
      </c>
      <c r="G2208">
        <f>IF($A2208="","",Tienda_1!C2208)</f>
        <v>961800</v>
      </c>
      <c r="H2208">
        <f>IF($A2208="","",Tienda_1!D2208)</f>
        <v>52300</v>
      </c>
      <c r="I2208">
        <f>IF($A2208="","",Tienda_1!H2208)</f>
        <v>5</v>
      </c>
      <c r="J2208">
        <f>IF($A2208="",0,IF(AND(OR('Cuadro-de-mando'!$B$4="(Todas)",'Cuadro-de-mando'!$B$4=$A2208),OR('Cuadro-de-mando'!$E$4="(Todas)",'Cuadro-de-mando'!$E$4=$B2208),OR('Cuadro-de-mando'!$H$4="(Todas)",'Cuadro-de-mando'!$H$4=$C2208),OR('Cuadro-de-mando'!$K$4="(Todas)",'Cuadro-de-mando'!$K$4=$E2208),OR('Cuadro-de-mando'!$N$4="(Todos)",'Cuadro-de-mando'!$N$4=$F2208)),1,0))</f>
        <v>1</v>
      </c>
    </row>
    <row r="2209" spans="1:10" x14ac:dyDescent="0.25">
      <c r="A2209" t="str">
        <f>IF(Tienda_1!$A2209="","","Tienda 1")</f>
        <v>Tienda 1</v>
      </c>
      <c r="B2209" t="str">
        <f>IF($A2209="","",Tienda_1!B2209)</f>
        <v>Muebles</v>
      </c>
      <c r="C2209" t="str">
        <f>IF($A2209="","",Tienda_1!G2209)</f>
        <v>Bogotá</v>
      </c>
      <c r="D2209" t="str">
        <f>IF($A2209="","",Tienda_1!F2209)</f>
        <v>Juliana Costa</v>
      </c>
      <c r="E2209" t="str">
        <f>IF($A2209="","",Tienda_1!I2209)</f>
        <v>Tarjeta de crédito</v>
      </c>
      <c r="F2209">
        <f>IF($A2209="","",VALUE(RIGHT(Tienda_1!E2209,4)))</f>
        <v>2023</v>
      </c>
      <c r="G2209">
        <f>IF($A2209="","",Tienda_1!C2209)</f>
        <v>402800</v>
      </c>
      <c r="H2209">
        <f>IF($A2209="","",Tienda_1!D2209)</f>
        <v>19600</v>
      </c>
      <c r="I2209">
        <f>IF($A2209="","",Tienda_1!H2209)</f>
        <v>4</v>
      </c>
      <c r="J2209">
        <f>IF($A2209="",0,IF(AND(OR('Cuadro-de-mando'!$B$4="(Todas)",'Cuadro-de-mando'!$B$4=$A2209),OR('Cuadro-de-mando'!$E$4="(Todas)",'Cuadro-de-mando'!$E$4=$B2209),OR('Cuadro-de-mando'!$H$4="(Todas)",'Cuadro-de-mando'!$H$4=$C2209),OR('Cuadro-de-mando'!$K$4="(Todas)",'Cuadro-de-mando'!$K$4=$E2209),OR('Cuadro-de-mando'!$N$4="(Todos)",'Cuadro-de-mando'!$N$4=$F2209)),1,0))</f>
        <v>1</v>
      </c>
    </row>
    <row r="2210" spans="1:10" x14ac:dyDescent="0.25">
      <c r="A2210" t="str">
        <f>IF(Tienda_1!$A2210="","","Tienda 1")</f>
        <v>Tienda 1</v>
      </c>
      <c r="B2210" t="str">
        <f>IF($A2210="","",Tienda_1!B2210)</f>
        <v>Electrodomésticos</v>
      </c>
      <c r="C2210" t="str">
        <f>IF($A2210="","",Tienda_1!G2210)</f>
        <v>Medellín</v>
      </c>
      <c r="D2210" t="str">
        <f>IF($A2210="","",Tienda_1!F2210)</f>
        <v>Felipe Santos</v>
      </c>
      <c r="E2210" t="str">
        <f>IF($A2210="","",Tienda_1!I2210)</f>
        <v>Tarjeta de crédito</v>
      </c>
      <c r="F2210">
        <f>IF($A2210="","",VALUE(RIGHT(Tienda_1!E2210,4)))</f>
        <v>2021</v>
      </c>
      <c r="G2210">
        <f>IF($A2210="","",Tienda_1!C2210)</f>
        <v>588700</v>
      </c>
      <c r="H2210">
        <f>IF($A2210="","",Tienda_1!D2210)</f>
        <v>31600</v>
      </c>
      <c r="I2210">
        <f>IF($A2210="","",Tienda_1!H2210)</f>
        <v>5</v>
      </c>
      <c r="J2210">
        <f>IF($A2210="",0,IF(AND(OR('Cuadro-de-mando'!$B$4="(Todas)",'Cuadro-de-mando'!$B$4=$A2210),OR('Cuadro-de-mando'!$E$4="(Todas)",'Cuadro-de-mando'!$E$4=$B2210),OR('Cuadro-de-mando'!$H$4="(Todas)",'Cuadro-de-mando'!$H$4=$C2210),OR('Cuadro-de-mando'!$K$4="(Todas)",'Cuadro-de-mando'!$K$4=$E2210),OR('Cuadro-de-mando'!$N$4="(Todos)",'Cuadro-de-mando'!$N$4=$F2210)),1,0))</f>
        <v>1</v>
      </c>
    </row>
    <row r="2211" spans="1:10" x14ac:dyDescent="0.25">
      <c r="A2211" t="str">
        <f>IF(Tienda_1!$A2211="","","Tienda 1")</f>
        <v>Tienda 1</v>
      </c>
      <c r="B2211" t="str">
        <f>IF($A2211="","",Tienda_1!B2211)</f>
        <v>Muebles</v>
      </c>
      <c r="C2211" t="str">
        <f>IF($A2211="","",Tienda_1!G2211)</f>
        <v>Medellín</v>
      </c>
      <c r="D2211" t="str">
        <f>IF($A2211="","",Tienda_1!F2211)</f>
        <v>Blanca Ramirez</v>
      </c>
      <c r="E2211" t="str">
        <f>IF($A2211="","",Tienda_1!I2211)</f>
        <v>Tarjeta de crédito</v>
      </c>
      <c r="F2211">
        <f>IF($A2211="","",VALUE(RIGHT(Tienda_1!E2211,4)))</f>
        <v>2021</v>
      </c>
      <c r="G2211">
        <f>IF($A2211="","",Tienda_1!C2211)</f>
        <v>207000</v>
      </c>
      <c r="H2211">
        <f>IF($A2211="","",Tienda_1!D2211)</f>
        <v>11200</v>
      </c>
      <c r="I2211">
        <f>IF($A2211="","",Tienda_1!H2211)</f>
        <v>5</v>
      </c>
      <c r="J2211">
        <f>IF($A2211="",0,IF(AND(OR('Cuadro-de-mando'!$B$4="(Todas)",'Cuadro-de-mando'!$B$4=$A2211),OR('Cuadro-de-mando'!$E$4="(Todas)",'Cuadro-de-mando'!$E$4=$B2211),OR('Cuadro-de-mando'!$H$4="(Todas)",'Cuadro-de-mando'!$H$4=$C2211),OR('Cuadro-de-mando'!$K$4="(Todas)",'Cuadro-de-mando'!$K$4=$E2211),OR('Cuadro-de-mando'!$N$4="(Todos)",'Cuadro-de-mando'!$N$4=$F2211)),1,0))</f>
        <v>1</v>
      </c>
    </row>
    <row r="2212" spans="1:10" x14ac:dyDescent="0.25">
      <c r="A2212" t="str">
        <f>IF(Tienda_1!$A2212="","","Tienda 1")</f>
        <v>Tienda 1</v>
      </c>
      <c r="B2212" t="str">
        <f>IF($A2212="","",Tienda_1!B2212)</f>
        <v>Electrodomésticos</v>
      </c>
      <c r="C2212" t="str">
        <f>IF($A2212="","",Tienda_1!G2212)</f>
        <v>Medellín</v>
      </c>
      <c r="D2212" t="str">
        <f>IF($A2212="","",Tienda_1!F2212)</f>
        <v>Ángel Rodriguez</v>
      </c>
      <c r="E2212" t="str">
        <f>IF($A2212="","",Tienda_1!I2212)</f>
        <v>Tarjeta de crédito</v>
      </c>
      <c r="F2212">
        <f>IF($A2212="","",VALUE(RIGHT(Tienda_1!E2212,4)))</f>
        <v>2022</v>
      </c>
      <c r="G2212">
        <f>IF($A2212="","",Tienda_1!C2212)</f>
        <v>816500</v>
      </c>
      <c r="H2212">
        <f>IF($A2212="","",Tienda_1!D2212)</f>
        <v>43700</v>
      </c>
      <c r="I2212">
        <f>IF($A2212="","",Tienda_1!H2212)</f>
        <v>5</v>
      </c>
      <c r="J2212">
        <f>IF($A2212="",0,IF(AND(OR('Cuadro-de-mando'!$B$4="(Todas)",'Cuadro-de-mando'!$B$4=$A2212),OR('Cuadro-de-mando'!$E$4="(Todas)",'Cuadro-de-mando'!$E$4=$B2212),OR('Cuadro-de-mando'!$H$4="(Todas)",'Cuadro-de-mando'!$H$4=$C2212),OR('Cuadro-de-mando'!$K$4="(Todas)",'Cuadro-de-mando'!$K$4=$E2212),OR('Cuadro-de-mando'!$N$4="(Todos)",'Cuadro-de-mando'!$N$4=$F2212)),1,0))</f>
        <v>1</v>
      </c>
    </row>
    <row r="2213" spans="1:10" x14ac:dyDescent="0.25">
      <c r="A2213" t="str">
        <f>IF(Tienda_1!$A2213="","","Tienda 1")</f>
        <v>Tienda 1</v>
      </c>
      <c r="B2213" t="str">
        <f>IF($A2213="","",Tienda_1!B2213)</f>
        <v>Libros</v>
      </c>
      <c r="C2213" t="str">
        <f>IF($A2213="","",Tienda_1!G2213)</f>
        <v>Bogotá</v>
      </c>
      <c r="D2213" t="str">
        <f>IF($A2213="","",Tienda_1!F2213)</f>
        <v>Izabela de León</v>
      </c>
      <c r="E2213" t="str">
        <f>IF($A2213="","",Tienda_1!I2213)</f>
        <v>Tarjeta de crédito</v>
      </c>
      <c r="F2213">
        <f>IF($A2213="","",VALUE(RIGHT(Tienda_1!E2213,4)))</f>
        <v>2022</v>
      </c>
      <c r="G2213">
        <f>IF($A2213="","",Tienda_1!C2213)</f>
        <v>44800</v>
      </c>
      <c r="H2213">
        <f>IF($A2213="","",Tienda_1!D2213)</f>
        <v>0</v>
      </c>
      <c r="I2213">
        <f>IF($A2213="","",Tienda_1!H2213)</f>
        <v>4</v>
      </c>
      <c r="J2213">
        <f>IF($A2213="",0,IF(AND(OR('Cuadro-de-mando'!$B$4="(Todas)",'Cuadro-de-mando'!$B$4=$A2213),OR('Cuadro-de-mando'!$E$4="(Todas)",'Cuadro-de-mando'!$E$4=$B2213),OR('Cuadro-de-mando'!$H$4="(Todas)",'Cuadro-de-mando'!$H$4=$C2213),OR('Cuadro-de-mando'!$K$4="(Todas)",'Cuadro-de-mando'!$K$4=$E2213),OR('Cuadro-de-mando'!$N$4="(Todos)",'Cuadro-de-mando'!$N$4=$F2213)),1,0))</f>
        <v>1</v>
      </c>
    </row>
    <row r="2214" spans="1:10" x14ac:dyDescent="0.25">
      <c r="A2214" t="str">
        <f>IF(Tienda_1!$A2214="","","Tienda 1")</f>
        <v>Tienda 1</v>
      </c>
      <c r="B2214" t="str">
        <f>IF($A2214="","",Tienda_1!B2214)</f>
        <v>Juguetes</v>
      </c>
      <c r="C2214" t="str">
        <f>IF($A2214="","",Tienda_1!G2214)</f>
        <v>Cali</v>
      </c>
      <c r="D2214" t="str">
        <f>IF($A2214="","",Tienda_1!F2214)</f>
        <v>Rafael Acosta</v>
      </c>
      <c r="E2214" t="str">
        <f>IF($A2214="","",Tienda_1!I2214)</f>
        <v>Tarjeta de crédito</v>
      </c>
      <c r="F2214">
        <f>IF($A2214="","",VALUE(RIGHT(Tienda_1!E2214,4)))</f>
        <v>2020</v>
      </c>
      <c r="G2214">
        <f>IF($A2214="","",Tienda_1!C2214)</f>
        <v>43400</v>
      </c>
      <c r="H2214">
        <f>IF($A2214="","",Tienda_1!D2214)</f>
        <v>0</v>
      </c>
      <c r="I2214">
        <f>IF($A2214="","",Tienda_1!H2214)</f>
        <v>5</v>
      </c>
      <c r="J2214">
        <f>IF($A2214="",0,IF(AND(OR('Cuadro-de-mando'!$B$4="(Todas)",'Cuadro-de-mando'!$B$4=$A2214),OR('Cuadro-de-mando'!$E$4="(Todas)",'Cuadro-de-mando'!$E$4=$B2214),OR('Cuadro-de-mando'!$H$4="(Todas)",'Cuadro-de-mando'!$H$4=$C2214),OR('Cuadro-de-mando'!$K$4="(Todas)",'Cuadro-de-mando'!$K$4=$E2214),OR('Cuadro-de-mando'!$N$4="(Todos)",'Cuadro-de-mando'!$N$4=$F2214)),1,0))</f>
        <v>1</v>
      </c>
    </row>
    <row r="2215" spans="1:10" x14ac:dyDescent="0.25">
      <c r="A2215" t="str">
        <f>IF(Tienda_1!$A2215="","","Tienda 1")</f>
        <v>Tienda 1</v>
      </c>
      <c r="B2215" t="str">
        <f>IF($A2215="","",Tienda_1!B2215)</f>
        <v>Muebles</v>
      </c>
      <c r="C2215" t="str">
        <f>IF($A2215="","",Tienda_1!G2215)</f>
        <v>Bogotá</v>
      </c>
      <c r="D2215" t="str">
        <f>IF($A2215="","",Tienda_1!F2215)</f>
        <v>Lucas Olivera</v>
      </c>
      <c r="E2215" t="str">
        <f>IF($A2215="","",Tienda_1!I2215)</f>
        <v>Tarjeta de crédito</v>
      </c>
      <c r="F2215">
        <f>IF($A2215="","",VALUE(RIGHT(Tienda_1!E2215,4)))</f>
        <v>2020</v>
      </c>
      <c r="G2215">
        <f>IF($A2215="","",Tienda_1!C2215)</f>
        <v>240700</v>
      </c>
      <c r="H2215">
        <f>IF($A2215="","",Tienda_1!D2215)</f>
        <v>11000</v>
      </c>
      <c r="I2215">
        <f>IF($A2215="","",Tienda_1!H2215)</f>
        <v>5</v>
      </c>
      <c r="J2215">
        <f>IF($A2215="",0,IF(AND(OR('Cuadro-de-mando'!$B$4="(Todas)",'Cuadro-de-mando'!$B$4=$A2215),OR('Cuadro-de-mando'!$E$4="(Todas)",'Cuadro-de-mando'!$E$4=$B2215),OR('Cuadro-de-mando'!$H$4="(Todas)",'Cuadro-de-mando'!$H$4=$C2215),OR('Cuadro-de-mando'!$K$4="(Todas)",'Cuadro-de-mando'!$K$4=$E2215),OR('Cuadro-de-mando'!$N$4="(Todos)",'Cuadro-de-mando'!$N$4=$F2215)),1,0))</f>
        <v>1</v>
      </c>
    </row>
    <row r="2216" spans="1:10" x14ac:dyDescent="0.25">
      <c r="A2216" t="str">
        <f>IF(Tienda_1!$A2216="","","Tienda 1")</f>
        <v>Tienda 1</v>
      </c>
      <c r="B2216" t="str">
        <f>IF($A2216="","",Tienda_1!B2216)</f>
        <v>Libros</v>
      </c>
      <c r="C2216" t="str">
        <f>IF($A2216="","",Tienda_1!G2216)</f>
        <v>Bogotá</v>
      </c>
      <c r="D2216" t="str">
        <f>IF($A2216="","",Tienda_1!F2216)</f>
        <v>Lucas Olivera</v>
      </c>
      <c r="E2216" t="str">
        <f>IF($A2216="","",Tienda_1!I2216)</f>
        <v>Tarjeta de débito</v>
      </c>
      <c r="F2216">
        <f>IF($A2216="","",VALUE(RIGHT(Tienda_1!E2216,4)))</f>
        <v>2020</v>
      </c>
      <c r="G2216">
        <f>IF($A2216="","",Tienda_1!C2216)</f>
        <v>65900</v>
      </c>
      <c r="H2216">
        <f>IF($A2216="","",Tienda_1!D2216)</f>
        <v>1700</v>
      </c>
      <c r="I2216">
        <f>IF($A2216="","",Tienda_1!H2216)</f>
        <v>4</v>
      </c>
      <c r="J2216">
        <f>IF($A2216="",0,IF(AND(OR('Cuadro-de-mando'!$B$4="(Todas)",'Cuadro-de-mando'!$B$4=$A2216),OR('Cuadro-de-mando'!$E$4="(Todas)",'Cuadro-de-mando'!$E$4=$B2216),OR('Cuadro-de-mando'!$H$4="(Todas)",'Cuadro-de-mando'!$H$4=$C2216),OR('Cuadro-de-mando'!$K$4="(Todas)",'Cuadro-de-mando'!$K$4=$E2216),OR('Cuadro-de-mando'!$N$4="(Todos)",'Cuadro-de-mando'!$N$4=$F2216)),1,0))</f>
        <v>1</v>
      </c>
    </row>
    <row r="2217" spans="1:10" x14ac:dyDescent="0.25">
      <c r="A2217" t="str">
        <f>IF(Tienda_1!$A2217="","","Tienda 1")</f>
        <v>Tienda 1</v>
      </c>
      <c r="B2217" t="str">
        <f>IF($A2217="","",Tienda_1!B2217)</f>
        <v>Electrónicos</v>
      </c>
      <c r="C2217" t="str">
        <f>IF($A2217="","",Tienda_1!G2217)</f>
        <v>Cali</v>
      </c>
      <c r="D2217" t="str">
        <f>IF($A2217="","",Tienda_1!F2217)</f>
        <v>Beatriz Morales</v>
      </c>
      <c r="E2217" t="str">
        <f>IF($A2217="","",Tienda_1!I2217)</f>
        <v>Tarjeta de crédito</v>
      </c>
      <c r="F2217">
        <f>IF($A2217="","",VALUE(RIGHT(Tienda_1!E2217,4)))</f>
        <v>2022</v>
      </c>
      <c r="G2217">
        <f>IF($A2217="","",Tienda_1!C2217)</f>
        <v>123000</v>
      </c>
      <c r="H2217">
        <f>IF($A2217="","",Tienda_1!D2217)</f>
        <v>6900</v>
      </c>
      <c r="I2217">
        <f>IF($A2217="","",Tienda_1!H2217)</f>
        <v>3</v>
      </c>
      <c r="J2217">
        <f>IF($A2217="",0,IF(AND(OR('Cuadro-de-mando'!$B$4="(Todas)",'Cuadro-de-mando'!$B$4=$A2217),OR('Cuadro-de-mando'!$E$4="(Todas)",'Cuadro-de-mando'!$E$4=$B2217),OR('Cuadro-de-mando'!$H$4="(Todas)",'Cuadro-de-mando'!$H$4=$C2217),OR('Cuadro-de-mando'!$K$4="(Todas)",'Cuadro-de-mando'!$K$4=$E2217),OR('Cuadro-de-mando'!$N$4="(Todos)",'Cuadro-de-mando'!$N$4=$F2217)),1,0))</f>
        <v>1</v>
      </c>
    </row>
    <row r="2218" spans="1:10" x14ac:dyDescent="0.25">
      <c r="A2218" t="str">
        <f>IF(Tienda_1!$A2218="","","Tienda 1")</f>
        <v>Tienda 1</v>
      </c>
      <c r="B2218" t="str">
        <f>IF($A2218="","",Tienda_1!B2218)</f>
        <v>Juguetes</v>
      </c>
      <c r="C2218" t="str">
        <f>IF($A2218="","",Tienda_1!G2218)</f>
        <v>Bogotá</v>
      </c>
      <c r="D2218" t="str">
        <f>IF($A2218="","",Tienda_1!F2218)</f>
        <v>Blanca Ramirez</v>
      </c>
      <c r="E2218" t="str">
        <f>IF($A2218="","",Tienda_1!I2218)</f>
        <v>Nequi</v>
      </c>
      <c r="F2218">
        <f>IF($A2218="","",VALUE(RIGHT(Tienda_1!E2218,4)))</f>
        <v>2020</v>
      </c>
      <c r="G2218">
        <f>IF($A2218="","",Tienda_1!C2218)</f>
        <v>8500</v>
      </c>
      <c r="H2218">
        <f>IF($A2218="","",Tienda_1!D2218)</f>
        <v>0</v>
      </c>
      <c r="I2218">
        <f>IF($A2218="","",Tienda_1!H2218)</f>
        <v>3</v>
      </c>
      <c r="J2218">
        <f>IF($A2218="",0,IF(AND(OR('Cuadro-de-mando'!$B$4="(Todas)",'Cuadro-de-mando'!$B$4=$A2218),OR('Cuadro-de-mando'!$E$4="(Todas)",'Cuadro-de-mando'!$E$4=$B2218),OR('Cuadro-de-mando'!$H$4="(Todas)",'Cuadro-de-mando'!$H$4=$C2218),OR('Cuadro-de-mando'!$K$4="(Todas)",'Cuadro-de-mando'!$K$4=$E2218),OR('Cuadro-de-mando'!$N$4="(Todos)",'Cuadro-de-mando'!$N$4=$F2218)),1,0))</f>
        <v>1</v>
      </c>
    </row>
    <row r="2219" spans="1:10" x14ac:dyDescent="0.25">
      <c r="A2219" t="str">
        <f>IF(Tienda_1!$A2219="","","Tienda 1")</f>
        <v>Tienda 1</v>
      </c>
      <c r="B2219" t="str">
        <f>IF($A2219="","",Tienda_1!B2219)</f>
        <v>Electrónicos</v>
      </c>
      <c r="C2219" t="str">
        <f>IF($A2219="","",Tienda_1!G2219)</f>
        <v>Cali</v>
      </c>
      <c r="D2219" t="str">
        <f>IF($A2219="","",Tienda_1!F2219)</f>
        <v>Ángel Rodriguez</v>
      </c>
      <c r="E2219" t="str">
        <f>IF($A2219="","",Tienda_1!I2219)</f>
        <v>Tarjeta de crédito</v>
      </c>
      <c r="F2219">
        <f>IF($A2219="","",VALUE(RIGHT(Tienda_1!E2219,4)))</f>
        <v>2020</v>
      </c>
      <c r="G2219">
        <f>IF($A2219="","",Tienda_1!C2219)</f>
        <v>1791900</v>
      </c>
      <c r="H2219">
        <f>IF($A2219="","",Tienda_1!D2219)</f>
        <v>95600</v>
      </c>
      <c r="I2219">
        <f>IF($A2219="","",Tienda_1!H2219)</f>
        <v>5</v>
      </c>
      <c r="J2219">
        <f>IF($A2219="",0,IF(AND(OR('Cuadro-de-mando'!$B$4="(Todas)",'Cuadro-de-mando'!$B$4=$A2219),OR('Cuadro-de-mando'!$E$4="(Todas)",'Cuadro-de-mando'!$E$4=$B2219),OR('Cuadro-de-mando'!$H$4="(Todas)",'Cuadro-de-mando'!$H$4=$C2219),OR('Cuadro-de-mando'!$K$4="(Todas)",'Cuadro-de-mando'!$K$4=$E2219),OR('Cuadro-de-mando'!$N$4="(Todos)",'Cuadro-de-mando'!$N$4=$F2219)),1,0))</f>
        <v>1</v>
      </c>
    </row>
    <row r="2220" spans="1:10" x14ac:dyDescent="0.25">
      <c r="A2220" t="str">
        <f>IF(Tienda_1!$A2220="","","Tienda 1")</f>
        <v>Tienda 1</v>
      </c>
      <c r="B2220" t="str">
        <f>IF($A2220="","",Tienda_1!B2220)</f>
        <v>Electrodomésticos</v>
      </c>
      <c r="C2220" t="str">
        <f>IF($A2220="","",Tienda_1!G2220)</f>
        <v>Medellín</v>
      </c>
      <c r="D2220" t="str">
        <f>IF($A2220="","",Tienda_1!F2220)</f>
        <v>Juan Fernandez</v>
      </c>
      <c r="E2220" t="str">
        <f>IF($A2220="","",Tienda_1!I2220)</f>
        <v>Tarjeta de crédito</v>
      </c>
      <c r="F2220">
        <f>IF($A2220="","",VALUE(RIGHT(Tienda_1!E2220,4)))</f>
        <v>2020</v>
      </c>
      <c r="G2220">
        <f>IF($A2220="","",Tienda_1!C2220)</f>
        <v>613200</v>
      </c>
      <c r="H2220">
        <f>IF($A2220="","",Tienda_1!D2220)</f>
        <v>32900</v>
      </c>
      <c r="I2220">
        <f>IF($A2220="","",Tienda_1!H2220)</f>
        <v>5</v>
      </c>
      <c r="J2220">
        <f>IF($A2220="",0,IF(AND(OR('Cuadro-de-mando'!$B$4="(Todas)",'Cuadro-de-mando'!$B$4=$A2220),OR('Cuadro-de-mando'!$E$4="(Todas)",'Cuadro-de-mando'!$E$4=$B2220),OR('Cuadro-de-mando'!$H$4="(Todas)",'Cuadro-de-mando'!$H$4=$C2220),OR('Cuadro-de-mando'!$K$4="(Todas)",'Cuadro-de-mando'!$K$4=$E2220),OR('Cuadro-de-mando'!$N$4="(Todos)",'Cuadro-de-mando'!$N$4=$F2220)),1,0))</f>
        <v>1</v>
      </c>
    </row>
    <row r="2221" spans="1:10" x14ac:dyDescent="0.25">
      <c r="A2221" t="str">
        <f>IF(Tienda_1!$A2221="","","Tienda 1")</f>
        <v>Tienda 1</v>
      </c>
      <c r="B2221" t="str">
        <f>IF($A2221="","",Tienda_1!B2221)</f>
        <v>Artículos para el hogar</v>
      </c>
      <c r="C2221" t="str">
        <f>IF($A2221="","",Tienda_1!G2221)</f>
        <v>Bogotá</v>
      </c>
      <c r="D2221" t="str">
        <f>IF($A2221="","",Tienda_1!F2221)</f>
        <v>Ángel Rodriguez</v>
      </c>
      <c r="E2221" t="str">
        <f>IF($A2221="","",Tienda_1!I2221)</f>
        <v>Cupón</v>
      </c>
      <c r="F2221">
        <f>IF($A2221="","",VALUE(RIGHT(Tienda_1!E2221,4)))</f>
        <v>2020</v>
      </c>
      <c r="G2221">
        <f>IF($A2221="","",Tienda_1!C2221)</f>
        <v>58600</v>
      </c>
      <c r="H2221">
        <f>IF($A2221="","",Tienda_1!D2221)</f>
        <v>3500</v>
      </c>
      <c r="I2221">
        <f>IF($A2221="","",Tienda_1!H2221)</f>
        <v>5</v>
      </c>
      <c r="J2221">
        <f>IF($A2221="",0,IF(AND(OR('Cuadro-de-mando'!$B$4="(Todas)",'Cuadro-de-mando'!$B$4=$A2221),OR('Cuadro-de-mando'!$E$4="(Todas)",'Cuadro-de-mando'!$E$4=$B2221),OR('Cuadro-de-mando'!$H$4="(Todas)",'Cuadro-de-mando'!$H$4=$C2221),OR('Cuadro-de-mando'!$K$4="(Todas)",'Cuadro-de-mando'!$K$4=$E2221),OR('Cuadro-de-mando'!$N$4="(Todos)",'Cuadro-de-mando'!$N$4=$F2221)),1,0))</f>
        <v>1</v>
      </c>
    </row>
    <row r="2222" spans="1:10" x14ac:dyDescent="0.25">
      <c r="A2222" t="str">
        <f>IF(Tienda_1!$A2222="","","Tienda 1")</f>
        <v>Tienda 1</v>
      </c>
      <c r="B2222" t="str">
        <f>IF($A2222="","",Tienda_1!B2222)</f>
        <v>Muebles</v>
      </c>
      <c r="C2222" t="str">
        <f>IF($A2222="","",Tienda_1!G2222)</f>
        <v>Medellín</v>
      </c>
      <c r="D2222" t="str">
        <f>IF($A2222="","",Tienda_1!F2222)</f>
        <v>Blanca Ramirez</v>
      </c>
      <c r="E2222" t="str">
        <f>IF($A2222="","",Tienda_1!I2222)</f>
        <v>Tarjeta de crédito</v>
      </c>
      <c r="F2222">
        <f>IF($A2222="","",VALUE(RIGHT(Tienda_1!E2222,4)))</f>
        <v>2022</v>
      </c>
      <c r="G2222">
        <f>IF($A2222="","",Tienda_1!C2222)</f>
        <v>430300</v>
      </c>
      <c r="H2222">
        <f>IF($A2222="","",Tienda_1!D2222)</f>
        <v>21100</v>
      </c>
      <c r="I2222">
        <f>IF($A2222="","",Tienda_1!H2222)</f>
        <v>4</v>
      </c>
      <c r="J2222">
        <f>IF($A2222="",0,IF(AND(OR('Cuadro-de-mando'!$B$4="(Todas)",'Cuadro-de-mando'!$B$4=$A2222),OR('Cuadro-de-mando'!$E$4="(Todas)",'Cuadro-de-mando'!$E$4=$B2222),OR('Cuadro-de-mando'!$H$4="(Todas)",'Cuadro-de-mando'!$H$4=$C2222),OR('Cuadro-de-mando'!$K$4="(Todas)",'Cuadro-de-mando'!$K$4=$E2222),OR('Cuadro-de-mando'!$N$4="(Todos)",'Cuadro-de-mando'!$N$4=$F2222)),1,0))</f>
        <v>1</v>
      </c>
    </row>
    <row r="2223" spans="1:10" x14ac:dyDescent="0.25">
      <c r="A2223" t="str">
        <f>IF(Tienda_1!$A2223="","","Tienda 1")</f>
        <v>Tienda 1</v>
      </c>
      <c r="B2223" t="str">
        <f>IF($A2223="","",Tienda_1!B2223)</f>
        <v>Electrónicos</v>
      </c>
      <c r="C2223" t="str">
        <f>IF($A2223="","",Tienda_1!G2223)</f>
        <v>Bogotá</v>
      </c>
      <c r="D2223" t="str">
        <f>IF($A2223="","",Tienda_1!F2223)</f>
        <v>Mariana Herrera</v>
      </c>
      <c r="E2223" t="str">
        <f>IF($A2223="","",Tienda_1!I2223)</f>
        <v>Nequi</v>
      </c>
      <c r="F2223">
        <f>IF($A2223="","",VALUE(RIGHT(Tienda_1!E2223,4)))</f>
        <v>2022</v>
      </c>
      <c r="G2223">
        <f>IF($A2223="","",Tienda_1!C2223)</f>
        <v>734500</v>
      </c>
      <c r="H2223">
        <f>IF($A2223="","",Tienda_1!D2223)</f>
        <v>39300</v>
      </c>
      <c r="I2223">
        <f>IF($A2223="","",Tienda_1!H2223)</f>
        <v>5</v>
      </c>
      <c r="J2223">
        <f>IF($A2223="",0,IF(AND(OR('Cuadro-de-mando'!$B$4="(Todas)",'Cuadro-de-mando'!$B$4=$A2223),OR('Cuadro-de-mando'!$E$4="(Todas)",'Cuadro-de-mando'!$E$4=$B2223),OR('Cuadro-de-mando'!$H$4="(Todas)",'Cuadro-de-mando'!$H$4=$C2223),OR('Cuadro-de-mando'!$K$4="(Todas)",'Cuadro-de-mando'!$K$4=$E2223),OR('Cuadro-de-mando'!$N$4="(Todos)",'Cuadro-de-mando'!$N$4=$F2223)),1,0))</f>
        <v>1</v>
      </c>
    </row>
    <row r="2224" spans="1:10" x14ac:dyDescent="0.25">
      <c r="A2224" t="str">
        <f>IF(Tienda_1!$A2224="","","Tienda 1")</f>
        <v>Tienda 1</v>
      </c>
      <c r="B2224" t="str">
        <f>IF($A2224="","",Tienda_1!B2224)</f>
        <v>Instrumentos musicales</v>
      </c>
      <c r="C2224" t="str">
        <f>IF($A2224="","",Tienda_1!G2224)</f>
        <v>Cali</v>
      </c>
      <c r="D2224" t="str">
        <f>IF($A2224="","",Tienda_1!F2224)</f>
        <v>Izabela de León</v>
      </c>
      <c r="E2224" t="str">
        <f>IF($A2224="","",Tienda_1!I2224)</f>
        <v>Tarjeta de crédito</v>
      </c>
      <c r="F2224">
        <f>IF($A2224="","",VALUE(RIGHT(Tienda_1!E2224,4)))</f>
        <v>2023</v>
      </c>
      <c r="G2224">
        <f>IF($A2224="","",Tienda_1!C2224)</f>
        <v>231700</v>
      </c>
      <c r="H2224">
        <f>IF($A2224="","",Tienda_1!D2224)</f>
        <v>12700</v>
      </c>
      <c r="I2224">
        <f>IF($A2224="","",Tienda_1!H2224)</f>
        <v>5</v>
      </c>
      <c r="J2224">
        <f>IF($A2224="",0,IF(AND(OR('Cuadro-de-mando'!$B$4="(Todas)",'Cuadro-de-mando'!$B$4=$A2224),OR('Cuadro-de-mando'!$E$4="(Todas)",'Cuadro-de-mando'!$E$4=$B2224),OR('Cuadro-de-mando'!$H$4="(Todas)",'Cuadro-de-mando'!$H$4=$C2224),OR('Cuadro-de-mando'!$K$4="(Todas)",'Cuadro-de-mando'!$K$4=$E2224),OR('Cuadro-de-mando'!$N$4="(Todos)",'Cuadro-de-mando'!$N$4=$F2224)),1,0))</f>
        <v>1</v>
      </c>
    </row>
    <row r="2225" spans="1:10" x14ac:dyDescent="0.25">
      <c r="A2225" t="str">
        <f>IF(Tienda_1!$A2225="","","Tienda 1")</f>
        <v>Tienda 1</v>
      </c>
      <c r="B2225" t="str">
        <f>IF($A2225="","",Tienda_1!B2225)</f>
        <v>Muebles</v>
      </c>
      <c r="C2225" t="str">
        <f>IF($A2225="","",Tienda_1!G2225)</f>
        <v>Cali</v>
      </c>
      <c r="D2225" t="str">
        <f>IF($A2225="","",Tienda_1!F2225)</f>
        <v>Ángel Rodriguez</v>
      </c>
      <c r="E2225" t="str">
        <f>IF($A2225="","",Tienda_1!I2225)</f>
        <v>Tarjeta de crédito</v>
      </c>
      <c r="F2225">
        <f>IF($A2225="","",VALUE(RIGHT(Tienda_1!E2225,4)))</f>
        <v>2021</v>
      </c>
      <c r="G2225">
        <f>IF($A2225="","",Tienda_1!C2225)</f>
        <v>321400</v>
      </c>
      <c r="H2225">
        <f>IF($A2225="","",Tienda_1!D2225)</f>
        <v>15300</v>
      </c>
      <c r="I2225">
        <f>IF($A2225="","",Tienda_1!H2225)</f>
        <v>5</v>
      </c>
      <c r="J2225">
        <f>IF($A2225="",0,IF(AND(OR('Cuadro-de-mando'!$B$4="(Todas)",'Cuadro-de-mando'!$B$4=$A2225),OR('Cuadro-de-mando'!$E$4="(Todas)",'Cuadro-de-mando'!$E$4=$B2225),OR('Cuadro-de-mando'!$H$4="(Todas)",'Cuadro-de-mando'!$H$4=$C2225),OR('Cuadro-de-mando'!$K$4="(Todas)",'Cuadro-de-mando'!$K$4=$E2225),OR('Cuadro-de-mando'!$N$4="(Todos)",'Cuadro-de-mando'!$N$4=$F2225)),1,0))</f>
        <v>1</v>
      </c>
    </row>
    <row r="2226" spans="1:10" x14ac:dyDescent="0.25">
      <c r="A2226" t="str">
        <f>IF(Tienda_1!$A2226="","","Tienda 1")</f>
        <v>Tienda 1</v>
      </c>
      <c r="B2226" t="str">
        <f>IF($A2226="","",Tienda_1!B2226)</f>
        <v>Instrumentos musicales</v>
      </c>
      <c r="C2226" t="str">
        <f>IF($A2226="","",Tienda_1!G2226)</f>
        <v>Bogotá</v>
      </c>
      <c r="D2226" t="str">
        <f>IF($A2226="","",Tienda_1!F2226)</f>
        <v>Juliana Costa</v>
      </c>
      <c r="E2226" t="str">
        <f>IF($A2226="","",Tienda_1!I2226)</f>
        <v>Tarjeta de crédito</v>
      </c>
      <c r="F2226">
        <f>IF($A2226="","",VALUE(RIGHT(Tienda_1!E2226,4)))</f>
        <v>2020</v>
      </c>
      <c r="G2226">
        <f>IF($A2226="","",Tienda_1!C2226)</f>
        <v>78400</v>
      </c>
      <c r="H2226">
        <f>IF($A2226="","",Tienda_1!D2226)</f>
        <v>2400</v>
      </c>
      <c r="I2226">
        <f>IF($A2226="","",Tienda_1!H2226)</f>
        <v>5</v>
      </c>
      <c r="J2226">
        <f>IF($A2226="",0,IF(AND(OR('Cuadro-de-mando'!$B$4="(Todas)",'Cuadro-de-mando'!$B$4=$A2226),OR('Cuadro-de-mando'!$E$4="(Todas)",'Cuadro-de-mando'!$E$4=$B2226),OR('Cuadro-de-mando'!$H$4="(Todas)",'Cuadro-de-mando'!$H$4=$C2226),OR('Cuadro-de-mando'!$K$4="(Todas)",'Cuadro-de-mando'!$K$4=$E2226),OR('Cuadro-de-mando'!$N$4="(Todos)",'Cuadro-de-mando'!$N$4=$F2226)),1,0))</f>
        <v>1</v>
      </c>
    </row>
    <row r="2227" spans="1:10" x14ac:dyDescent="0.25">
      <c r="A2227" t="str">
        <f>IF(Tienda_1!$A2227="","","Tienda 1")</f>
        <v>Tienda 1</v>
      </c>
      <c r="B2227" t="str">
        <f>IF($A2227="","",Tienda_1!B2227)</f>
        <v>Electrónicos</v>
      </c>
      <c r="C2227" t="str">
        <f>IF($A2227="","",Tienda_1!G2227)</f>
        <v>Medellín</v>
      </c>
      <c r="D2227" t="str">
        <f>IF($A2227="","",Tienda_1!F2227)</f>
        <v>Blanca Ramirez</v>
      </c>
      <c r="E2227" t="str">
        <f>IF($A2227="","",Tienda_1!I2227)</f>
        <v>Tarjeta de crédito</v>
      </c>
      <c r="F2227">
        <f>IF($A2227="","",VALUE(RIGHT(Tienda_1!E2227,4)))</f>
        <v>2021</v>
      </c>
      <c r="G2227">
        <f>IF($A2227="","",Tienda_1!C2227)</f>
        <v>50600</v>
      </c>
      <c r="H2227">
        <f>IF($A2227="","",Tienda_1!D2227)</f>
        <v>3100</v>
      </c>
      <c r="I2227">
        <f>IF($A2227="","",Tienda_1!H2227)</f>
        <v>5</v>
      </c>
      <c r="J2227">
        <f>IF($A2227="",0,IF(AND(OR('Cuadro-de-mando'!$B$4="(Todas)",'Cuadro-de-mando'!$B$4=$A2227),OR('Cuadro-de-mando'!$E$4="(Todas)",'Cuadro-de-mando'!$E$4=$B2227),OR('Cuadro-de-mando'!$H$4="(Todas)",'Cuadro-de-mando'!$H$4=$C2227),OR('Cuadro-de-mando'!$K$4="(Todas)",'Cuadro-de-mando'!$K$4=$E2227),OR('Cuadro-de-mando'!$N$4="(Todos)",'Cuadro-de-mando'!$N$4=$F2227)),1,0))</f>
        <v>1</v>
      </c>
    </row>
    <row r="2228" spans="1:10" x14ac:dyDescent="0.25">
      <c r="A2228" t="str">
        <f>IF(Tienda_1!$A2228="","","Tienda 1")</f>
        <v>Tienda 1</v>
      </c>
      <c r="B2228" t="str">
        <f>IF($A2228="","",Tienda_1!B2228)</f>
        <v>Electrodomésticos</v>
      </c>
      <c r="C2228" t="str">
        <f>IF($A2228="","",Tienda_1!G2228)</f>
        <v>Medellín</v>
      </c>
      <c r="D2228" t="str">
        <f>IF($A2228="","",Tienda_1!F2228)</f>
        <v>Izabela de León</v>
      </c>
      <c r="E2228" t="str">
        <f>IF($A2228="","",Tienda_1!I2228)</f>
        <v>Tarjeta de crédito</v>
      </c>
      <c r="F2228">
        <f>IF($A2228="","",VALUE(RIGHT(Tienda_1!E2228,4)))</f>
        <v>2021</v>
      </c>
      <c r="G2228">
        <f>IF($A2228="","",Tienda_1!C2228)</f>
        <v>1887000</v>
      </c>
      <c r="H2228">
        <f>IF($A2228="","",Tienda_1!D2228)</f>
        <v>98700</v>
      </c>
      <c r="I2228">
        <f>IF($A2228="","",Tienda_1!H2228)</f>
        <v>1</v>
      </c>
      <c r="J2228">
        <f>IF($A2228="",0,IF(AND(OR('Cuadro-de-mando'!$B$4="(Todas)",'Cuadro-de-mando'!$B$4=$A2228),OR('Cuadro-de-mando'!$E$4="(Todas)",'Cuadro-de-mando'!$E$4=$B2228),OR('Cuadro-de-mando'!$H$4="(Todas)",'Cuadro-de-mando'!$H$4=$C2228),OR('Cuadro-de-mando'!$K$4="(Todas)",'Cuadro-de-mando'!$K$4=$E2228),OR('Cuadro-de-mando'!$N$4="(Todos)",'Cuadro-de-mando'!$N$4=$F2228)),1,0))</f>
        <v>1</v>
      </c>
    </row>
    <row r="2229" spans="1:10" x14ac:dyDescent="0.25">
      <c r="A2229" t="str">
        <f>IF(Tienda_1!$A2229="","","Tienda 1")</f>
        <v>Tienda 1</v>
      </c>
      <c r="B2229" t="str">
        <f>IF($A2229="","",Tienda_1!B2229)</f>
        <v>Electrónicos</v>
      </c>
      <c r="C2229" t="str">
        <f>IF($A2229="","",Tienda_1!G2229)</f>
        <v>Medellín</v>
      </c>
      <c r="D2229" t="str">
        <f>IF($A2229="","",Tienda_1!F2229)</f>
        <v>Beatriz Morales</v>
      </c>
      <c r="E2229" t="str">
        <f>IF($A2229="","",Tienda_1!I2229)</f>
        <v>Tarjeta de débito</v>
      </c>
      <c r="F2229">
        <f>IF($A2229="","",VALUE(RIGHT(Tienda_1!E2229,4)))</f>
        <v>2021</v>
      </c>
      <c r="G2229">
        <f>IF($A2229="","",Tienda_1!C2229)</f>
        <v>49000</v>
      </c>
      <c r="H2229">
        <f>IF($A2229="","",Tienda_1!D2229)</f>
        <v>800</v>
      </c>
      <c r="I2229">
        <f>IF($A2229="","",Tienda_1!H2229)</f>
        <v>5</v>
      </c>
      <c r="J2229">
        <f>IF($A2229="",0,IF(AND(OR('Cuadro-de-mando'!$B$4="(Todas)",'Cuadro-de-mando'!$B$4=$A2229),OR('Cuadro-de-mando'!$E$4="(Todas)",'Cuadro-de-mando'!$E$4=$B2229),OR('Cuadro-de-mando'!$H$4="(Todas)",'Cuadro-de-mando'!$H$4=$C2229),OR('Cuadro-de-mando'!$K$4="(Todas)",'Cuadro-de-mando'!$K$4=$E2229),OR('Cuadro-de-mando'!$N$4="(Todos)",'Cuadro-de-mando'!$N$4=$F2229)),1,0))</f>
        <v>1</v>
      </c>
    </row>
    <row r="2230" spans="1:10" x14ac:dyDescent="0.25">
      <c r="A2230" t="str">
        <f>IF(Tienda_1!$A2230="","","Tienda 1")</f>
        <v>Tienda 1</v>
      </c>
      <c r="B2230" t="str">
        <f>IF($A2230="","",Tienda_1!B2230)</f>
        <v>Deportes y diversión</v>
      </c>
      <c r="C2230" t="str">
        <f>IF($A2230="","",Tienda_1!G2230)</f>
        <v>Cali</v>
      </c>
      <c r="D2230" t="str">
        <f>IF($A2230="","",Tienda_1!F2230)</f>
        <v>Camila Rivera</v>
      </c>
      <c r="E2230" t="str">
        <f>IF($A2230="","",Tienda_1!I2230)</f>
        <v>Nequi</v>
      </c>
      <c r="F2230">
        <f>IF($A2230="","",VALUE(RIGHT(Tienda_1!E2230,4)))</f>
        <v>2022</v>
      </c>
      <c r="G2230">
        <f>IF($A2230="","",Tienda_1!C2230)</f>
        <v>45500</v>
      </c>
      <c r="H2230">
        <f>IF($A2230="","",Tienda_1!D2230)</f>
        <v>7200</v>
      </c>
      <c r="I2230">
        <f>IF($A2230="","",Tienda_1!H2230)</f>
        <v>3</v>
      </c>
      <c r="J2230">
        <f>IF($A2230="",0,IF(AND(OR('Cuadro-de-mando'!$B$4="(Todas)",'Cuadro-de-mando'!$B$4=$A2230),OR('Cuadro-de-mando'!$E$4="(Todas)",'Cuadro-de-mando'!$E$4=$B2230),OR('Cuadro-de-mando'!$H$4="(Todas)",'Cuadro-de-mando'!$H$4=$C2230),OR('Cuadro-de-mando'!$K$4="(Todas)",'Cuadro-de-mando'!$K$4=$E2230),OR('Cuadro-de-mando'!$N$4="(Todos)",'Cuadro-de-mando'!$N$4=$F2230)),1,0))</f>
        <v>1</v>
      </c>
    </row>
    <row r="2231" spans="1:10" x14ac:dyDescent="0.25">
      <c r="A2231" t="str">
        <f>IF(Tienda_1!$A2231="","","Tienda 1")</f>
        <v>Tienda 1</v>
      </c>
      <c r="B2231" t="str">
        <f>IF($A2231="","",Tienda_1!B2231)</f>
        <v>Deportes y diversión</v>
      </c>
      <c r="C2231" t="str">
        <f>IF($A2231="","",Tienda_1!G2231)</f>
        <v>Cartagena</v>
      </c>
      <c r="D2231" t="str">
        <f>IF($A2231="","",Tienda_1!F2231)</f>
        <v>Camila Rivera</v>
      </c>
      <c r="E2231" t="str">
        <f>IF($A2231="","",Tienda_1!I2231)</f>
        <v>Tarjeta de crédito</v>
      </c>
      <c r="F2231">
        <f>IF($A2231="","",VALUE(RIGHT(Tienda_1!E2231,4)))</f>
        <v>2020</v>
      </c>
      <c r="G2231">
        <f>IF($A2231="","",Tienda_1!C2231)</f>
        <v>17400</v>
      </c>
      <c r="H2231">
        <f>IF($A2231="","",Tienda_1!D2231)</f>
        <v>4300</v>
      </c>
      <c r="I2231">
        <f>IF($A2231="","",Tienda_1!H2231)</f>
        <v>5</v>
      </c>
      <c r="J2231">
        <f>IF($A2231="",0,IF(AND(OR('Cuadro-de-mando'!$B$4="(Todas)",'Cuadro-de-mando'!$B$4=$A2231),OR('Cuadro-de-mando'!$E$4="(Todas)",'Cuadro-de-mando'!$E$4=$B2231),OR('Cuadro-de-mando'!$H$4="(Todas)",'Cuadro-de-mando'!$H$4=$C2231),OR('Cuadro-de-mando'!$K$4="(Todas)",'Cuadro-de-mando'!$K$4=$E2231),OR('Cuadro-de-mando'!$N$4="(Todos)",'Cuadro-de-mando'!$N$4=$F2231)),1,0))</f>
        <v>1</v>
      </c>
    </row>
    <row r="2232" spans="1:10" x14ac:dyDescent="0.25">
      <c r="A2232" t="str">
        <f>IF(Tienda_1!$A2232="","","Tienda 1")</f>
        <v>Tienda 1</v>
      </c>
      <c r="B2232" t="str">
        <f>IF($A2232="","",Tienda_1!B2232)</f>
        <v>Muebles</v>
      </c>
      <c r="C2232" t="str">
        <f>IF($A2232="","",Tienda_1!G2232)</f>
        <v>Bogotá</v>
      </c>
      <c r="D2232" t="str">
        <f>IF($A2232="","",Tienda_1!F2232)</f>
        <v>Juan Fernandez</v>
      </c>
      <c r="E2232" t="str">
        <f>IF($A2232="","",Tienda_1!I2232)</f>
        <v>Tarjeta de crédito</v>
      </c>
      <c r="F2232">
        <f>IF($A2232="","",VALUE(RIGHT(Tienda_1!E2232,4)))</f>
        <v>2022</v>
      </c>
      <c r="G2232">
        <f>IF($A2232="","",Tienda_1!C2232)</f>
        <v>150400</v>
      </c>
      <c r="H2232">
        <f>IF($A2232="","",Tienda_1!D2232)</f>
        <v>12800</v>
      </c>
      <c r="I2232">
        <f>IF($A2232="","",Tienda_1!H2232)</f>
        <v>4</v>
      </c>
      <c r="J2232">
        <f>IF($A2232="",0,IF(AND(OR('Cuadro-de-mando'!$B$4="(Todas)",'Cuadro-de-mando'!$B$4=$A2232),OR('Cuadro-de-mando'!$E$4="(Todas)",'Cuadro-de-mando'!$E$4=$B2232),OR('Cuadro-de-mando'!$H$4="(Todas)",'Cuadro-de-mando'!$H$4=$C2232),OR('Cuadro-de-mando'!$K$4="(Todas)",'Cuadro-de-mando'!$K$4=$E2232),OR('Cuadro-de-mando'!$N$4="(Todos)",'Cuadro-de-mando'!$N$4=$F2232)),1,0))</f>
        <v>1</v>
      </c>
    </row>
    <row r="2233" spans="1:10" x14ac:dyDescent="0.25">
      <c r="A2233" t="str">
        <f>IF(Tienda_1!$A2233="","","Tienda 1")</f>
        <v>Tienda 1</v>
      </c>
      <c r="B2233" t="str">
        <f>IF($A2233="","",Tienda_1!B2233)</f>
        <v>Electrónicos</v>
      </c>
      <c r="C2233" t="str">
        <f>IF($A2233="","",Tienda_1!G2233)</f>
        <v>Pereira</v>
      </c>
      <c r="D2233" t="str">
        <f>IF($A2233="","",Tienda_1!F2233)</f>
        <v>Ángel Rodriguez</v>
      </c>
      <c r="E2233" t="str">
        <f>IF($A2233="","",Tienda_1!I2233)</f>
        <v>Tarjeta de crédito</v>
      </c>
      <c r="F2233">
        <f>IF($A2233="","",VALUE(RIGHT(Tienda_1!E2233,4)))</f>
        <v>2021</v>
      </c>
      <c r="G2233">
        <f>IF($A2233="","",Tienda_1!C2233)</f>
        <v>76100</v>
      </c>
      <c r="H2233">
        <f>IF($A2233="","",Tienda_1!D2233)</f>
        <v>8700</v>
      </c>
      <c r="I2233">
        <f>IF($A2233="","",Tienda_1!H2233)</f>
        <v>5</v>
      </c>
      <c r="J2233">
        <f>IF($A2233="",0,IF(AND(OR('Cuadro-de-mando'!$B$4="(Todas)",'Cuadro-de-mando'!$B$4=$A2233),OR('Cuadro-de-mando'!$E$4="(Todas)",'Cuadro-de-mando'!$E$4=$B2233),OR('Cuadro-de-mando'!$H$4="(Todas)",'Cuadro-de-mando'!$H$4=$C2233),OR('Cuadro-de-mando'!$K$4="(Todas)",'Cuadro-de-mando'!$K$4=$E2233),OR('Cuadro-de-mando'!$N$4="(Todos)",'Cuadro-de-mando'!$N$4=$F2233)),1,0))</f>
        <v>1</v>
      </c>
    </row>
    <row r="2234" spans="1:10" x14ac:dyDescent="0.25">
      <c r="A2234" t="str">
        <f>IF(Tienda_1!$A2234="","","Tienda 1")</f>
        <v>Tienda 1</v>
      </c>
      <c r="B2234" t="str">
        <f>IF($A2234="","",Tienda_1!B2234)</f>
        <v>Electrodomésticos</v>
      </c>
      <c r="C2234" t="str">
        <f>IF($A2234="","",Tienda_1!G2234)</f>
        <v>Medellín</v>
      </c>
      <c r="D2234" t="str">
        <f>IF($A2234="","",Tienda_1!F2234)</f>
        <v>Rafael Acosta</v>
      </c>
      <c r="E2234" t="str">
        <f>IF($A2234="","",Tienda_1!I2234)</f>
        <v>Tarjeta de crédito</v>
      </c>
      <c r="F2234">
        <f>IF($A2234="","",VALUE(RIGHT(Tienda_1!E2234,4)))</f>
        <v>2020</v>
      </c>
      <c r="G2234">
        <f>IF($A2234="","",Tienda_1!C2234)</f>
        <v>1509800</v>
      </c>
      <c r="H2234">
        <f>IF($A2234="","",Tienda_1!D2234)</f>
        <v>78600</v>
      </c>
      <c r="I2234">
        <f>IF($A2234="","",Tienda_1!H2234)</f>
        <v>5</v>
      </c>
      <c r="J2234">
        <f>IF($A2234="",0,IF(AND(OR('Cuadro-de-mando'!$B$4="(Todas)",'Cuadro-de-mando'!$B$4=$A2234),OR('Cuadro-de-mando'!$E$4="(Todas)",'Cuadro-de-mando'!$E$4=$B2234),OR('Cuadro-de-mando'!$H$4="(Todas)",'Cuadro-de-mando'!$H$4=$C2234),OR('Cuadro-de-mando'!$K$4="(Todas)",'Cuadro-de-mando'!$K$4=$E2234),OR('Cuadro-de-mando'!$N$4="(Todos)",'Cuadro-de-mando'!$N$4=$F2234)),1,0))</f>
        <v>1</v>
      </c>
    </row>
    <row r="2235" spans="1:10" x14ac:dyDescent="0.25">
      <c r="A2235" t="str">
        <f>IF(Tienda_1!$A2235="","","Tienda 1")</f>
        <v>Tienda 1</v>
      </c>
      <c r="B2235" t="str">
        <f>IF($A2235="","",Tienda_1!B2235)</f>
        <v>Deportes y diversión</v>
      </c>
      <c r="C2235" t="str">
        <f>IF($A2235="","",Tienda_1!G2235)</f>
        <v>Bogotá</v>
      </c>
      <c r="D2235" t="str">
        <f>IF($A2235="","",Tienda_1!F2235)</f>
        <v>Felipe Santos</v>
      </c>
      <c r="E2235" t="str">
        <f>IF($A2235="","",Tienda_1!I2235)</f>
        <v>Tarjeta de crédito</v>
      </c>
      <c r="F2235">
        <f>IF($A2235="","",VALUE(RIGHT(Tienda_1!E2235,4)))</f>
        <v>2022</v>
      </c>
      <c r="G2235">
        <f>IF($A2235="","",Tienda_1!C2235)</f>
        <v>363400</v>
      </c>
      <c r="H2235">
        <f>IF($A2235="","",Tienda_1!D2235)</f>
        <v>17500</v>
      </c>
      <c r="I2235">
        <f>IF($A2235="","",Tienda_1!H2235)</f>
        <v>3</v>
      </c>
      <c r="J2235">
        <f>IF($A2235="",0,IF(AND(OR('Cuadro-de-mando'!$B$4="(Todas)",'Cuadro-de-mando'!$B$4=$A2235),OR('Cuadro-de-mando'!$E$4="(Todas)",'Cuadro-de-mando'!$E$4=$B2235),OR('Cuadro-de-mando'!$H$4="(Todas)",'Cuadro-de-mando'!$H$4=$C2235),OR('Cuadro-de-mando'!$K$4="(Todas)",'Cuadro-de-mando'!$K$4=$E2235),OR('Cuadro-de-mando'!$N$4="(Todos)",'Cuadro-de-mando'!$N$4=$F2235)),1,0))</f>
        <v>1</v>
      </c>
    </row>
    <row r="2236" spans="1:10" x14ac:dyDescent="0.25">
      <c r="A2236" t="str">
        <f>IF(Tienda_1!$A2236="","","Tienda 1")</f>
        <v>Tienda 1</v>
      </c>
      <c r="B2236" t="str">
        <f>IF($A2236="","",Tienda_1!B2236)</f>
        <v>Electrodomésticos</v>
      </c>
      <c r="C2236" t="str">
        <f>IF($A2236="","",Tienda_1!G2236)</f>
        <v>Pasto</v>
      </c>
      <c r="D2236" t="str">
        <f>IF($A2236="","",Tienda_1!F2236)</f>
        <v>Lucas Olivera</v>
      </c>
      <c r="E2236" t="str">
        <f>IF($A2236="","",Tienda_1!I2236)</f>
        <v>Cupón</v>
      </c>
      <c r="F2236">
        <f>IF($A2236="","",VALUE(RIGHT(Tienda_1!E2236,4)))</f>
        <v>2020</v>
      </c>
      <c r="G2236">
        <f>IF($A2236="","",Tienda_1!C2236)</f>
        <v>1395900</v>
      </c>
      <c r="H2236">
        <f>IF($A2236="","",Tienda_1!D2236)</f>
        <v>79100</v>
      </c>
      <c r="I2236">
        <f>IF($A2236="","",Tienda_1!H2236)</f>
        <v>2</v>
      </c>
      <c r="J2236">
        <f>IF($A2236="",0,IF(AND(OR('Cuadro-de-mando'!$B$4="(Todas)",'Cuadro-de-mando'!$B$4=$A2236),OR('Cuadro-de-mando'!$E$4="(Todas)",'Cuadro-de-mando'!$E$4=$B2236),OR('Cuadro-de-mando'!$H$4="(Todas)",'Cuadro-de-mando'!$H$4=$C2236),OR('Cuadro-de-mando'!$K$4="(Todas)",'Cuadro-de-mando'!$K$4=$E2236),OR('Cuadro-de-mando'!$N$4="(Todos)",'Cuadro-de-mando'!$N$4=$F2236)),1,0))</f>
        <v>1</v>
      </c>
    </row>
    <row r="2237" spans="1:10" x14ac:dyDescent="0.25">
      <c r="A2237" t="str">
        <f>IF(Tienda_1!$A2237="","","Tienda 1")</f>
        <v>Tienda 1</v>
      </c>
      <c r="B2237" t="str">
        <f>IF($A2237="","",Tienda_1!B2237)</f>
        <v>Muebles</v>
      </c>
      <c r="C2237" t="str">
        <f>IF($A2237="","",Tienda_1!G2237)</f>
        <v>Bogotá</v>
      </c>
      <c r="D2237" t="str">
        <f>IF($A2237="","",Tienda_1!F2237)</f>
        <v>Felipe Santos</v>
      </c>
      <c r="E2237" t="str">
        <f>IF($A2237="","",Tienda_1!I2237)</f>
        <v>Tarjeta de crédito</v>
      </c>
      <c r="F2237">
        <f>IF($A2237="","",VALUE(RIGHT(Tienda_1!E2237,4)))</f>
        <v>2023</v>
      </c>
      <c r="G2237">
        <f>IF($A2237="","",Tienda_1!C2237)</f>
        <v>647100</v>
      </c>
      <c r="H2237">
        <f>IF($A2237="","",Tienda_1!D2237)</f>
        <v>32600</v>
      </c>
      <c r="I2237">
        <f>IF($A2237="","",Tienda_1!H2237)</f>
        <v>4</v>
      </c>
      <c r="J2237">
        <f>IF($A2237="",0,IF(AND(OR('Cuadro-de-mando'!$B$4="(Todas)",'Cuadro-de-mando'!$B$4=$A2237),OR('Cuadro-de-mando'!$E$4="(Todas)",'Cuadro-de-mando'!$E$4=$B2237),OR('Cuadro-de-mando'!$H$4="(Todas)",'Cuadro-de-mando'!$H$4=$C2237),OR('Cuadro-de-mando'!$K$4="(Todas)",'Cuadro-de-mando'!$K$4=$E2237),OR('Cuadro-de-mando'!$N$4="(Todos)",'Cuadro-de-mando'!$N$4=$F2237)),1,0))</f>
        <v>1</v>
      </c>
    </row>
    <row r="2238" spans="1:10" x14ac:dyDescent="0.25">
      <c r="A2238" t="str">
        <f>IF(Tienda_1!$A2238="","","Tienda 1")</f>
        <v>Tienda 1</v>
      </c>
      <c r="B2238" t="str">
        <f>IF($A2238="","",Tienda_1!B2238)</f>
        <v>Artículos para el hogar</v>
      </c>
      <c r="C2238" t="str">
        <f>IF($A2238="","",Tienda_1!G2238)</f>
        <v>Cúcuta</v>
      </c>
      <c r="D2238" t="str">
        <f>IF($A2238="","",Tienda_1!F2238)</f>
        <v>Izabela de León</v>
      </c>
      <c r="E2238" t="str">
        <f>IF($A2238="","",Tienda_1!I2238)</f>
        <v>Tarjeta de crédito</v>
      </c>
      <c r="F2238">
        <f>IF($A2238="","",VALUE(RIGHT(Tienda_1!E2238,4)))</f>
        <v>2020</v>
      </c>
      <c r="G2238">
        <f>IF($A2238="","",Tienda_1!C2238)</f>
        <v>202000</v>
      </c>
      <c r="H2238">
        <f>IF($A2238="","",Tienda_1!D2238)</f>
        <v>17600</v>
      </c>
      <c r="I2238">
        <f>IF($A2238="","",Tienda_1!H2238)</f>
        <v>3</v>
      </c>
      <c r="J2238">
        <f>IF($A2238="",0,IF(AND(OR('Cuadro-de-mando'!$B$4="(Todas)",'Cuadro-de-mando'!$B$4=$A2238),OR('Cuadro-de-mando'!$E$4="(Todas)",'Cuadro-de-mando'!$E$4=$B2238),OR('Cuadro-de-mando'!$H$4="(Todas)",'Cuadro-de-mando'!$H$4=$C2238),OR('Cuadro-de-mando'!$K$4="(Todas)",'Cuadro-de-mando'!$K$4=$E2238),OR('Cuadro-de-mando'!$N$4="(Todos)",'Cuadro-de-mando'!$N$4=$F2238)),1,0))</f>
        <v>1</v>
      </c>
    </row>
    <row r="2239" spans="1:10" x14ac:dyDescent="0.25">
      <c r="A2239" t="str">
        <f>IF(Tienda_1!$A2239="","","Tienda 1")</f>
        <v>Tienda 1</v>
      </c>
      <c r="B2239" t="str">
        <f>IF($A2239="","",Tienda_1!B2239)</f>
        <v>Muebles</v>
      </c>
      <c r="C2239" t="str">
        <f>IF($A2239="","",Tienda_1!G2239)</f>
        <v>Cali</v>
      </c>
      <c r="D2239" t="str">
        <f>IF($A2239="","",Tienda_1!F2239)</f>
        <v>Mariana Herrera</v>
      </c>
      <c r="E2239" t="str">
        <f>IF($A2239="","",Tienda_1!I2239)</f>
        <v>Tarjeta de crédito</v>
      </c>
      <c r="F2239">
        <f>IF($A2239="","",VALUE(RIGHT(Tienda_1!E2239,4)))</f>
        <v>2022</v>
      </c>
      <c r="G2239">
        <f>IF($A2239="","",Tienda_1!C2239)</f>
        <v>521000</v>
      </c>
      <c r="H2239">
        <f>IF($A2239="","",Tienda_1!D2239)</f>
        <v>28800</v>
      </c>
      <c r="I2239">
        <f>IF($A2239="","",Tienda_1!H2239)</f>
        <v>5</v>
      </c>
      <c r="J2239">
        <f>IF($A2239="",0,IF(AND(OR('Cuadro-de-mando'!$B$4="(Todas)",'Cuadro-de-mando'!$B$4=$A2239),OR('Cuadro-de-mando'!$E$4="(Todas)",'Cuadro-de-mando'!$E$4=$B2239),OR('Cuadro-de-mando'!$H$4="(Todas)",'Cuadro-de-mando'!$H$4=$C2239),OR('Cuadro-de-mando'!$K$4="(Todas)",'Cuadro-de-mando'!$K$4=$E2239),OR('Cuadro-de-mando'!$N$4="(Todos)",'Cuadro-de-mando'!$N$4=$F2239)),1,0))</f>
        <v>1</v>
      </c>
    </row>
    <row r="2240" spans="1:10" x14ac:dyDescent="0.25">
      <c r="A2240" t="str">
        <f>IF(Tienda_1!$A2240="","","Tienda 1")</f>
        <v>Tienda 1</v>
      </c>
      <c r="B2240" t="str">
        <f>IF($A2240="","",Tienda_1!B2240)</f>
        <v>Instrumentos musicales</v>
      </c>
      <c r="C2240" t="str">
        <f>IF($A2240="","",Tienda_1!G2240)</f>
        <v>Riohacha</v>
      </c>
      <c r="D2240" t="str">
        <f>IF($A2240="","",Tienda_1!F2240)</f>
        <v>Pedro Gomez</v>
      </c>
      <c r="E2240" t="str">
        <f>IF($A2240="","",Tienda_1!I2240)</f>
        <v>Tarjeta de crédito</v>
      </c>
      <c r="F2240">
        <f>IF($A2240="","",VALUE(RIGHT(Tienda_1!E2240,4)))</f>
        <v>2023</v>
      </c>
      <c r="G2240">
        <f>IF($A2240="","",Tienda_1!C2240)</f>
        <v>860000</v>
      </c>
      <c r="H2240">
        <f>IF($A2240="","",Tienda_1!D2240)</f>
        <v>44000</v>
      </c>
      <c r="I2240">
        <f>IF($A2240="","",Tienda_1!H2240)</f>
        <v>1</v>
      </c>
      <c r="J2240">
        <f>IF($A2240="",0,IF(AND(OR('Cuadro-de-mando'!$B$4="(Todas)",'Cuadro-de-mando'!$B$4=$A2240),OR('Cuadro-de-mando'!$E$4="(Todas)",'Cuadro-de-mando'!$E$4=$B2240),OR('Cuadro-de-mando'!$H$4="(Todas)",'Cuadro-de-mando'!$H$4=$C2240),OR('Cuadro-de-mando'!$K$4="(Todas)",'Cuadro-de-mando'!$K$4=$E2240),OR('Cuadro-de-mando'!$N$4="(Todos)",'Cuadro-de-mando'!$N$4=$F2240)),1,0))</f>
        <v>1</v>
      </c>
    </row>
    <row r="2241" spans="1:10" x14ac:dyDescent="0.25">
      <c r="A2241" t="str">
        <f>IF(Tienda_1!$A2241="","","Tienda 1")</f>
        <v>Tienda 1</v>
      </c>
      <c r="B2241" t="str">
        <f>IF($A2241="","",Tienda_1!B2241)</f>
        <v>Libros</v>
      </c>
      <c r="C2241" t="str">
        <f>IF($A2241="","",Tienda_1!G2241)</f>
        <v>Bogotá</v>
      </c>
      <c r="D2241" t="str">
        <f>IF($A2241="","",Tienda_1!F2241)</f>
        <v>Ángel Rodriguez</v>
      </c>
      <c r="E2241" t="str">
        <f>IF($A2241="","",Tienda_1!I2241)</f>
        <v>Tarjeta de crédito</v>
      </c>
      <c r="F2241">
        <f>IF($A2241="","",VALUE(RIGHT(Tienda_1!E2241,4)))</f>
        <v>2023</v>
      </c>
      <c r="G2241">
        <f>IF($A2241="","",Tienda_1!C2241)</f>
        <v>38300</v>
      </c>
      <c r="H2241">
        <f>IF($A2241="","",Tienda_1!D2241)</f>
        <v>0</v>
      </c>
      <c r="I2241">
        <f>IF($A2241="","",Tienda_1!H2241)</f>
        <v>5</v>
      </c>
      <c r="J2241">
        <f>IF($A2241="",0,IF(AND(OR('Cuadro-de-mando'!$B$4="(Todas)",'Cuadro-de-mando'!$B$4=$A2241),OR('Cuadro-de-mando'!$E$4="(Todas)",'Cuadro-de-mando'!$E$4=$B2241),OR('Cuadro-de-mando'!$H$4="(Todas)",'Cuadro-de-mando'!$H$4=$C2241),OR('Cuadro-de-mando'!$K$4="(Todas)",'Cuadro-de-mando'!$K$4=$E2241),OR('Cuadro-de-mando'!$N$4="(Todos)",'Cuadro-de-mando'!$N$4=$F2241)),1,0))</f>
        <v>1</v>
      </c>
    </row>
    <row r="2242" spans="1:10" x14ac:dyDescent="0.25">
      <c r="A2242" t="str">
        <f>IF(Tienda_1!$A2242="","","Tienda 1")</f>
        <v>Tienda 1</v>
      </c>
      <c r="B2242" t="str">
        <f>IF($A2242="","",Tienda_1!B2242)</f>
        <v>Muebles</v>
      </c>
      <c r="C2242" t="str">
        <f>IF($A2242="","",Tienda_1!G2242)</f>
        <v>Cúcuta</v>
      </c>
      <c r="D2242" t="str">
        <f>IF($A2242="","",Tienda_1!F2242)</f>
        <v>Pedro Gomez</v>
      </c>
      <c r="E2242" t="str">
        <f>IF($A2242="","",Tienda_1!I2242)</f>
        <v>Tarjeta de crédito</v>
      </c>
      <c r="F2242">
        <f>IF($A2242="","",VALUE(RIGHT(Tienda_1!E2242,4)))</f>
        <v>2023</v>
      </c>
      <c r="G2242">
        <f>IF($A2242="","",Tienda_1!C2242)</f>
        <v>487000</v>
      </c>
      <c r="H2242">
        <f>IF($A2242="","",Tienda_1!D2242)</f>
        <v>28300</v>
      </c>
      <c r="I2242">
        <f>IF($A2242="","",Tienda_1!H2242)</f>
        <v>4</v>
      </c>
      <c r="J2242">
        <f>IF($A2242="",0,IF(AND(OR('Cuadro-de-mando'!$B$4="(Todas)",'Cuadro-de-mando'!$B$4=$A2242),OR('Cuadro-de-mando'!$E$4="(Todas)",'Cuadro-de-mando'!$E$4=$B2242),OR('Cuadro-de-mando'!$H$4="(Todas)",'Cuadro-de-mando'!$H$4=$C2242),OR('Cuadro-de-mando'!$K$4="(Todas)",'Cuadro-de-mando'!$K$4=$E2242),OR('Cuadro-de-mando'!$N$4="(Todos)",'Cuadro-de-mando'!$N$4=$F2242)),1,0))</f>
        <v>1</v>
      </c>
    </row>
    <row r="2243" spans="1:10" x14ac:dyDescent="0.25">
      <c r="A2243" t="str">
        <f>IF(Tienda_1!$A2243="","","Tienda 1")</f>
        <v>Tienda 1</v>
      </c>
      <c r="B2243" t="str">
        <f>IF($A2243="","",Tienda_1!B2243)</f>
        <v>Juguetes</v>
      </c>
      <c r="C2243" t="str">
        <f>IF($A2243="","",Tienda_1!G2243)</f>
        <v>Medellín</v>
      </c>
      <c r="D2243" t="str">
        <f>IF($A2243="","",Tienda_1!F2243)</f>
        <v>Rafael Acosta</v>
      </c>
      <c r="E2243" t="str">
        <f>IF($A2243="","",Tienda_1!I2243)</f>
        <v>Tarjeta de crédito</v>
      </c>
      <c r="F2243">
        <f>IF($A2243="","",VALUE(RIGHT(Tienda_1!E2243,4)))</f>
        <v>2022</v>
      </c>
      <c r="G2243">
        <f>IF($A2243="","",Tienda_1!C2243)</f>
        <v>36800</v>
      </c>
      <c r="H2243">
        <f>IF($A2243="","",Tienda_1!D2243)</f>
        <v>6600</v>
      </c>
      <c r="I2243">
        <f>IF($A2243="","",Tienda_1!H2243)</f>
        <v>5</v>
      </c>
      <c r="J2243">
        <f>IF($A2243="",0,IF(AND(OR('Cuadro-de-mando'!$B$4="(Todas)",'Cuadro-de-mando'!$B$4=$A2243),OR('Cuadro-de-mando'!$E$4="(Todas)",'Cuadro-de-mando'!$E$4=$B2243),OR('Cuadro-de-mando'!$H$4="(Todas)",'Cuadro-de-mando'!$H$4=$C2243),OR('Cuadro-de-mando'!$K$4="(Todas)",'Cuadro-de-mando'!$K$4=$E2243),OR('Cuadro-de-mando'!$N$4="(Todos)",'Cuadro-de-mando'!$N$4=$F2243)),1,0))</f>
        <v>1</v>
      </c>
    </row>
    <row r="2244" spans="1:10" x14ac:dyDescent="0.25">
      <c r="A2244" t="str">
        <f>IF(Tienda_1!$A2244="","","Tienda 1")</f>
        <v>Tienda 1</v>
      </c>
      <c r="B2244" t="str">
        <f>IF($A2244="","",Tienda_1!B2244)</f>
        <v>Muebles</v>
      </c>
      <c r="C2244" t="str">
        <f>IF($A2244="","",Tienda_1!G2244)</f>
        <v>Medellín</v>
      </c>
      <c r="D2244" t="str">
        <f>IF($A2244="","",Tienda_1!F2244)</f>
        <v>Pedro Gomez</v>
      </c>
      <c r="E2244" t="str">
        <f>IF($A2244="","",Tienda_1!I2244)</f>
        <v>Tarjeta de crédito</v>
      </c>
      <c r="F2244">
        <f>IF($A2244="","",VALUE(RIGHT(Tienda_1!E2244,4)))</f>
        <v>2021</v>
      </c>
      <c r="G2244">
        <f>IF($A2244="","",Tienda_1!C2244)</f>
        <v>188500</v>
      </c>
      <c r="H2244">
        <f>IF($A2244="","",Tienda_1!D2244)</f>
        <v>8200</v>
      </c>
      <c r="I2244">
        <f>IF($A2244="","",Tienda_1!H2244)</f>
        <v>5</v>
      </c>
      <c r="J2244">
        <f>IF($A2244="",0,IF(AND(OR('Cuadro-de-mando'!$B$4="(Todas)",'Cuadro-de-mando'!$B$4=$A2244),OR('Cuadro-de-mando'!$E$4="(Todas)",'Cuadro-de-mando'!$E$4=$B2244),OR('Cuadro-de-mando'!$H$4="(Todas)",'Cuadro-de-mando'!$H$4=$C2244),OR('Cuadro-de-mando'!$K$4="(Todas)",'Cuadro-de-mando'!$K$4=$E2244),OR('Cuadro-de-mando'!$N$4="(Todos)",'Cuadro-de-mando'!$N$4=$F2244)),1,0))</f>
        <v>1</v>
      </c>
    </row>
    <row r="2245" spans="1:10" x14ac:dyDescent="0.25">
      <c r="A2245" t="str">
        <f>IF(Tienda_1!$A2245="","","Tienda 1")</f>
        <v>Tienda 1</v>
      </c>
      <c r="B2245" t="str">
        <f>IF($A2245="","",Tienda_1!B2245)</f>
        <v>Instrumentos musicales</v>
      </c>
      <c r="C2245" t="str">
        <f>IF($A2245="","",Tienda_1!G2245)</f>
        <v>Medellín</v>
      </c>
      <c r="D2245" t="str">
        <f>IF($A2245="","",Tienda_1!F2245)</f>
        <v>Beatriz Morales</v>
      </c>
      <c r="E2245" t="str">
        <f>IF($A2245="","",Tienda_1!I2245)</f>
        <v>Tarjeta de crédito</v>
      </c>
      <c r="F2245">
        <f>IF($A2245="","",VALUE(RIGHT(Tienda_1!E2245,4)))</f>
        <v>2022</v>
      </c>
      <c r="G2245">
        <f>IF($A2245="","",Tienda_1!C2245)</f>
        <v>430700</v>
      </c>
      <c r="H2245">
        <f>IF($A2245="","",Tienda_1!D2245)</f>
        <v>23400</v>
      </c>
      <c r="I2245">
        <f>IF($A2245="","",Tienda_1!H2245)</f>
        <v>5</v>
      </c>
      <c r="J2245">
        <f>IF($A2245="",0,IF(AND(OR('Cuadro-de-mando'!$B$4="(Todas)",'Cuadro-de-mando'!$B$4=$A2245),OR('Cuadro-de-mando'!$E$4="(Todas)",'Cuadro-de-mando'!$E$4=$B2245),OR('Cuadro-de-mando'!$H$4="(Todas)",'Cuadro-de-mando'!$H$4=$C2245),OR('Cuadro-de-mando'!$K$4="(Todas)",'Cuadro-de-mando'!$K$4=$E2245),OR('Cuadro-de-mando'!$N$4="(Todos)",'Cuadro-de-mando'!$N$4=$F2245)),1,0))</f>
        <v>1</v>
      </c>
    </row>
    <row r="2246" spans="1:10" x14ac:dyDescent="0.25">
      <c r="A2246" t="str">
        <f>IF(Tienda_1!$A2246="","","Tienda 1")</f>
        <v>Tienda 1</v>
      </c>
      <c r="B2246" t="str">
        <f>IF($A2246="","",Tienda_1!B2246)</f>
        <v>Deportes y diversión</v>
      </c>
      <c r="C2246" t="str">
        <f>IF($A2246="","",Tienda_1!G2246)</f>
        <v>Medellín</v>
      </c>
      <c r="D2246" t="str">
        <f>IF($A2246="","",Tienda_1!F2246)</f>
        <v>Rafael Acosta</v>
      </c>
      <c r="E2246" t="str">
        <f>IF($A2246="","",Tienda_1!I2246)</f>
        <v>Tarjeta de crédito</v>
      </c>
      <c r="F2246">
        <f>IF($A2246="","",VALUE(RIGHT(Tienda_1!E2246,4)))</f>
        <v>2020</v>
      </c>
      <c r="G2246">
        <f>IF($A2246="","",Tienda_1!C2246)</f>
        <v>49100</v>
      </c>
      <c r="H2246">
        <f>IF($A2246="","",Tienda_1!D2246)</f>
        <v>6000</v>
      </c>
      <c r="I2246">
        <f>IF($A2246="","",Tienda_1!H2246)</f>
        <v>1</v>
      </c>
      <c r="J2246">
        <f>IF($A2246="",0,IF(AND(OR('Cuadro-de-mando'!$B$4="(Todas)",'Cuadro-de-mando'!$B$4=$A2246),OR('Cuadro-de-mando'!$E$4="(Todas)",'Cuadro-de-mando'!$E$4=$B2246),OR('Cuadro-de-mando'!$H$4="(Todas)",'Cuadro-de-mando'!$H$4=$C2246),OR('Cuadro-de-mando'!$K$4="(Todas)",'Cuadro-de-mando'!$K$4=$E2246),OR('Cuadro-de-mando'!$N$4="(Todos)",'Cuadro-de-mando'!$N$4=$F2246)),1,0))</f>
        <v>1</v>
      </c>
    </row>
    <row r="2247" spans="1:10" x14ac:dyDescent="0.25">
      <c r="A2247" t="str">
        <f>IF(Tienda_1!$A2247="","","Tienda 1")</f>
        <v>Tienda 1</v>
      </c>
      <c r="B2247" t="str">
        <f>IF($A2247="","",Tienda_1!B2247)</f>
        <v>Libros</v>
      </c>
      <c r="C2247" t="str">
        <f>IF($A2247="","",Tienda_1!G2247)</f>
        <v>Bogotá</v>
      </c>
      <c r="D2247" t="str">
        <f>IF($A2247="","",Tienda_1!F2247)</f>
        <v>Izabela de León</v>
      </c>
      <c r="E2247" t="str">
        <f>IF($A2247="","",Tienda_1!I2247)</f>
        <v>Tarjeta de crédito</v>
      </c>
      <c r="F2247">
        <f>IF($A2247="","",VALUE(RIGHT(Tienda_1!E2247,4)))</f>
        <v>2021</v>
      </c>
      <c r="G2247">
        <f>IF($A2247="","",Tienda_1!C2247)</f>
        <v>53200</v>
      </c>
      <c r="H2247">
        <f>IF($A2247="","",Tienda_1!D2247)</f>
        <v>3200</v>
      </c>
      <c r="I2247">
        <f>IF($A2247="","",Tienda_1!H2247)</f>
        <v>3</v>
      </c>
      <c r="J2247">
        <f>IF($A2247="",0,IF(AND(OR('Cuadro-de-mando'!$B$4="(Todas)",'Cuadro-de-mando'!$B$4=$A2247),OR('Cuadro-de-mando'!$E$4="(Todas)",'Cuadro-de-mando'!$E$4=$B2247),OR('Cuadro-de-mando'!$H$4="(Todas)",'Cuadro-de-mando'!$H$4=$C2247),OR('Cuadro-de-mando'!$K$4="(Todas)",'Cuadro-de-mando'!$K$4=$E2247),OR('Cuadro-de-mando'!$N$4="(Todos)",'Cuadro-de-mando'!$N$4=$F2247)),1,0))</f>
        <v>1</v>
      </c>
    </row>
    <row r="2248" spans="1:10" x14ac:dyDescent="0.25">
      <c r="A2248" t="str">
        <f>IF(Tienda_1!$A2248="","","Tienda 1")</f>
        <v>Tienda 1</v>
      </c>
      <c r="B2248" t="str">
        <f>IF($A2248="","",Tienda_1!B2248)</f>
        <v>Deportes y diversión</v>
      </c>
      <c r="C2248" t="str">
        <f>IF($A2248="","",Tienda_1!G2248)</f>
        <v>Medellín</v>
      </c>
      <c r="D2248" t="str">
        <f>IF($A2248="","",Tienda_1!F2248)</f>
        <v>Mariana Herrera</v>
      </c>
      <c r="E2248" t="str">
        <f>IF($A2248="","",Tienda_1!I2248)</f>
        <v>Tarjeta de crédito</v>
      </c>
      <c r="F2248">
        <f>IF($A2248="","",VALUE(RIGHT(Tienda_1!E2248,4)))</f>
        <v>2020</v>
      </c>
      <c r="G2248">
        <f>IF($A2248="","",Tienda_1!C2248)</f>
        <v>326400</v>
      </c>
      <c r="H2248">
        <f>IF($A2248="","",Tienda_1!D2248)</f>
        <v>15600</v>
      </c>
      <c r="I2248">
        <f>IF($A2248="","",Tienda_1!H2248)</f>
        <v>4</v>
      </c>
      <c r="J2248">
        <f>IF($A2248="",0,IF(AND(OR('Cuadro-de-mando'!$B$4="(Todas)",'Cuadro-de-mando'!$B$4=$A2248),OR('Cuadro-de-mando'!$E$4="(Todas)",'Cuadro-de-mando'!$E$4=$B2248),OR('Cuadro-de-mando'!$H$4="(Todas)",'Cuadro-de-mando'!$H$4=$C2248),OR('Cuadro-de-mando'!$K$4="(Todas)",'Cuadro-de-mando'!$K$4=$E2248),OR('Cuadro-de-mando'!$N$4="(Todos)",'Cuadro-de-mando'!$N$4=$F2248)),1,0))</f>
        <v>1</v>
      </c>
    </row>
    <row r="2249" spans="1:10" x14ac:dyDescent="0.25">
      <c r="A2249" t="str">
        <f>IF(Tienda_1!$A2249="","","Tienda 1")</f>
        <v>Tienda 1</v>
      </c>
      <c r="B2249" t="str">
        <f>IF($A2249="","",Tienda_1!B2249)</f>
        <v>Libros</v>
      </c>
      <c r="C2249" t="str">
        <f>IF($A2249="","",Tienda_1!G2249)</f>
        <v>Bogotá</v>
      </c>
      <c r="D2249" t="str">
        <f>IF($A2249="","",Tienda_1!F2249)</f>
        <v>Juliana Costa</v>
      </c>
      <c r="E2249" t="str">
        <f>IF($A2249="","",Tienda_1!I2249)</f>
        <v>Nequi</v>
      </c>
      <c r="F2249">
        <f>IF($A2249="","",VALUE(RIGHT(Tienda_1!E2249,4)))</f>
        <v>2021</v>
      </c>
      <c r="G2249">
        <f>IF($A2249="","",Tienda_1!C2249)</f>
        <v>56200</v>
      </c>
      <c r="H2249">
        <f>IF($A2249="","",Tienda_1!D2249)</f>
        <v>1200</v>
      </c>
      <c r="I2249">
        <f>IF($A2249="","",Tienda_1!H2249)</f>
        <v>5</v>
      </c>
      <c r="J2249">
        <f>IF($A2249="",0,IF(AND(OR('Cuadro-de-mando'!$B$4="(Todas)",'Cuadro-de-mando'!$B$4=$A2249),OR('Cuadro-de-mando'!$E$4="(Todas)",'Cuadro-de-mando'!$E$4=$B2249),OR('Cuadro-de-mando'!$H$4="(Todas)",'Cuadro-de-mando'!$H$4=$C2249),OR('Cuadro-de-mando'!$K$4="(Todas)",'Cuadro-de-mando'!$K$4=$E2249),OR('Cuadro-de-mando'!$N$4="(Todos)",'Cuadro-de-mando'!$N$4=$F2249)),1,0))</f>
        <v>1</v>
      </c>
    </row>
    <row r="2250" spans="1:10" x14ac:dyDescent="0.25">
      <c r="A2250" t="str">
        <f>IF(Tienda_1!$A2250="","","Tienda 1")</f>
        <v>Tienda 1</v>
      </c>
      <c r="B2250" t="str">
        <f>IF($A2250="","",Tienda_1!B2250)</f>
        <v>Deportes y diversión</v>
      </c>
      <c r="C2250" t="str">
        <f>IF($A2250="","",Tienda_1!G2250)</f>
        <v>Bogotá</v>
      </c>
      <c r="D2250" t="str">
        <f>IF($A2250="","",Tienda_1!F2250)</f>
        <v>Juliana Costa</v>
      </c>
      <c r="E2250" t="str">
        <f>IF($A2250="","",Tienda_1!I2250)</f>
        <v>Nequi</v>
      </c>
      <c r="F2250">
        <f>IF($A2250="","",VALUE(RIGHT(Tienda_1!E2250,4)))</f>
        <v>2022</v>
      </c>
      <c r="G2250">
        <f>IF($A2250="","",Tienda_1!C2250)</f>
        <v>29600</v>
      </c>
      <c r="H2250">
        <f>IF($A2250="","",Tienda_1!D2250)</f>
        <v>8400</v>
      </c>
      <c r="I2250">
        <f>IF($A2250="","",Tienda_1!H2250)</f>
        <v>4</v>
      </c>
      <c r="J2250">
        <f>IF($A2250="",0,IF(AND(OR('Cuadro-de-mando'!$B$4="(Todas)",'Cuadro-de-mando'!$B$4=$A2250),OR('Cuadro-de-mando'!$E$4="(Todas)",'Cuadro-de-mando'!$E$4=$B2250),OR('Cuadro-de-mando'!$H$4="(Todas)",'Cuadro-de-mando'!$H$4=$C2250),OR('Cuadro-de-mando'!$K$4="(Todas)",'Cuadro-de-mando'!$K$4=$E2250),OR('Cuadro-de-mando'!$N$4="(Todos)",'Cuadro-de-mando'!$N$4=$F2250)),1,0))</f>
        <v>1</v>
      </c>
    </row>
    <row r="2251" spans="1:10" x14ac:dyDescent="0.25">
      <c r="A2251" t="str">
        <f>IF(Tienda_1!$A2251="","","Tienda 1")</f>
        <v>Tienda 1</v>
      </c>
      <c r="B2251" t="str">
        <f>IF($A2251="","",Tienda_1!B2251)</f>
        <v>Artículos para el hogar</v>
      </c>
      <c r="C2251" t="str">
        <f>IF($A2251="","",Tienda_1!G2251)</f>
        <v>Medellín</v>
      </c>
      <c r="D2251" t="str">
        <f>IF($A2251="","",Tienda_1!F2251)</f>
        <v>Felipe Santos</v>
      </c>
      <c r="E2251" t="str">
        <f>IF($A2251="","",Tienda_1!I2251)</f>
        <v>Nequi</v>
      </c>
      <c r="F2251">
        <f>IF($A2251="","",VALUE(RIGHT(Tienda_1!E2251,4)))</f>
        <v>2022</v>
      </c>
      <c r="G2251">
        <f>IF($A2251="","",Tienda_1!C2251)</f>
        <v>49800</v>
      </c>
      <c r="H2251">
        <f>IF($A2251="","",Tienda_1!D2251)</f>
        <v>800</v>
      </c>
      <c r="I2251">
        <f>IF($A2251="","",Tienda_1!H2251)</f>
        <v>5</v>
      </c>
      <c r="J2251">
        <f>IF($A2251="",0,IF(AND(OR('Cuadro-de-mando'!$B$4="(Todas)",'Cuadro-de-mando'!$B$4=$A2251),OR('Cuadro-de-mando'!$E$4="(Todas)",'Cuadro-de-mando'!$E$4=$B2251),OR('Cuadro-de-mando'!$H$4="(Todas)",'Cuadro-de-mando'!$H$4=$C2251),OR('Cuadro-de-mando'!$K$4="(Todas)",'Cuadro-de-mando'!$K$4=$E2251),OR('Cuadro-de-mando'!$N$4="(Todos)",'Cuadro-de-mando'!$N$4=$F2251)),1,0))</f>
        <v>1</v>
      </c>
    </row>
    <row r="2252" spans="1:10" x14ac:dyDescent="0.25">
      <c r="A2252" t="str">
        <f>IF(Tienda_1!$A2252="","","Tienda 1")</f>
        <v>Tienda 1</v>
      </c>
      <c r="B2252" t="str">
        <f>IF($A2252="","",Tienda_1!B2252)</f>
        <v>Electrodomésticos</v>
      </c>
      <c r="C2252" t="str">
        <f>IF($A2252="","",Tienda_1!G2252)</f>
        <v>Medellín</v>
      </c>
      <c r="D2252" t="str">
        <f>IF($A2252="","",Tienda_1!F2252)</f>
        <v>Juan Fernandez</v>
      </c>
      <c r="E2252" t="str">
        <f>IF($A2252="","",Tienda_1!I2252)</f>
        <v>Tarjeta de crédito</v>
      </c>
      <c r="F2252">
        <f>IF($A2252="","",VALUE(RIGHT(Tienda_1!E2252,4)))</f>
        <v>2021</v>
      </c>
      <c r="G2252">
        <f>IF($A2252="","",Tienda_1!C2252)</f>
        <v>705100</v>
      </c>
      <c r="H2252">
        <f>IF($A2252="","",Tienda_1!D2252)</f>
        <v>37800</v>
      </c>
      <c r="I2252">
        <f>IF($A2252="","",Tienda_1!H2252)</f>
        <v>1</v>
      </c>
      <c r="J2252">
        <f>IF($A2252="",0,IF(AND(OR('Cuadro-de-mando'!$B$4="(Todas)",'Cuadro-de-mando'!$B$4=$A2252),OR('Cuadro-de-mando'!$E$4="(Todas)",'Cuadro-de-mando'!$E$4=$B2252),OR('Cuadro-de-mando'!$H$4="(Todas)",'Cuadro-de-mando'!$H$4=$C2252),OR('Cuadro-de-mando'!$K$4="(Todas)",'Cuadro-de-mando'!$K$4=$E2252),OR('Cuadro-de-mando'!$N$4="(Todos)",'Cuadro-de-mando'!$N$4=$F2252)),1,0))</f>
        <v>1</v>
      </c>
    </row>
    <row r="2253" spans="1:10" x14ac:dyDescent="0.25">
      <c r="A2253" t="str">
        <f>IF(Tienda_1!$A2253="","","Tienda 1")</f>
        <v>Tienda 1</v>
      </c>
      <c r="B2253" t="str">
        <f>IF($A2253="","",Tienda_1!B2253)</f>
        <v>Artículos para el hogar</v>
      </c>
      <c r="C2253" t="str">
        <f>IF($A2253="","",Tienda_1!G2253)</f>
        <v>Cali</v>
      </c>
      <c r="D2253" t="str">
        <f>IF($A2253="","",Tienda_1!F2253)</f>
        <v>Beatriz Morales</v>
      </c>
      <c r="E2253" t="str">
        <f>IF($A2253="","",Tienda_1!I2253)</f>
        <v>Tarjeta de crédito</v>
      </c>
      <c r="F2253">
        <f>IF($A2253="","",VALUE(RIGHT(Tienda_1!E2253,4)))</f>
        <v>2022</v>
      </c>
      <c r="G2253">
        <f>IF($A2253="","",Tienda_1!C2253)</f>
        <v>87300</v>
      </c>
      <c r="H2253">
        <f>IF($A2253="","",Tienda_1!D2253)</f>
        <v>5400</v>
      </c>
      <c r="I2253">
        <f>IF($A2253="","",Tienda_1!H2253)</f>
        <v>4</v>
      </c>
      <c r="J2253">
        <f>IF($A2253="",0,IF(AND(OR('Cuadro-de-mando'!$B$4="(Todas)",'Cuadro-de-mando'!$B$4=$A2253),OR('Cuadro-de-mando'!$E$4="(Todas)",'Cuadro-de-mando'!$E$4=$B2253),OR('Cuadro-de-mando'!$H$4="(Todas)",'Cuadro-de-mando'!$H$4=$C2253),OR('Cuadro-de-mando'!$K$4="(Todas)",'Cuadro-de-mando'!$K$4=$E2253),OR('Cuadro-de-mando'!$N$4="(Todos)",'Cuadro-de-mando'!$N$4=$F2253)),1,0))</f>
        <v>1</v>
      </c>
    </row>
    <row r="2254" spans="1:10" x14ac:dyDescent="0.25">
      <c r="A2254" t="str">
        <f>IF(Tienda_1!$A2254="","","Tienda 1")</f>
        <v>Tienda 1</v>
      </c>
      <c r="B2254" t="str">
        <f>IF($A2254="","",Tienda_1!B2254)</f>
        <v>Deportes y diversión</v>
      </c>
      <c r="C2254" t="str">
        <f>IF($A2254="","",Tienda_1!G2254)</f>
        <v>Bogotá</v>
      </c>
      <c r="D2254" t="str">
        <f>IF($A2254="","",Tienda_1!F2254)</f>
        <v>Lucas Olivera</v>
      </c>
      <c r="E2254" t="str">
        <f>IF($A2254="","",Tienda_1!I2254)</f>
        <v>Tarjeta de crédito</v>
      </c>
      <c r="F2254">
        <f>IF($A2254="","",VALUE(RIGHT(Tienda_1!E2254,4)))</f>
        <v>2022</v>
      </c>
      <c r="G2254">
        <f>IF($A2254="","",Tienda_1!C2254)</f>
        <v>53900</v>
      </c>
      <c r="H2254">
        <f>IF($A2254="","",Tienda_1!D2254)</f>
        <v>1100</v>
      </c>
      <c r="I2254">
        <f>IF($A2254="","",Tienda_1!H2254)</f>
        <v>1</v>
      </c>
      <c r="J2254">
        <f>IF($A2254="",0,IF(AND(OR('Cuadro-de-mando'!$B$4="(Todas)",'Cuadro-de-mando'!$B$4=$A2254),OR('Cuadro-de-mando'!$E$4="(Todas)",'Cuadro-de-mando'!$E$4=$B2254),OR('Cuadro-de-mando'!$H$4="(Todas)",'Cuadro-de-mando'!$H$4=$C2254),OR('Cuadro-de-mando'!$K$4="(Todas)",'Cuadro-de-mando'!$K$4=$E2254),OR('Cuadro-de-mando'!$N$4="(Todos)",'Cuadro-de-mando'!$N$4=$F2254)),1,0))</f>
        <v>1</v>
      </c>
    </row>
    <row r="2255" spans="1:10" x14ac:dyDescent="0.25">
      <c r="A2255" t="str">
        <f>IF(Tienda_1!$A2255="","","Tienda 1")</f>
        <v>Tienda 1</v>
      </c>
      <c r="B2255" t="str">
        <f>IF($A2255="","",Tienda_1!B2255)</f>
        <v>Libros</v>
      </c>
      <c r="C2255" t="str">
        <f>IF($A2255="","",Tienda_1!G2255)</f>
        <v>Bogotá</v>
      </c>
      <c r="D2255" t="str">
        <f>IF($A2255="","",Tienda_1!F2255)</f>
        <v>Juliana Costa</v>
      </c>
      <c r="E2255" t="str">
        <f>IF($A2255="","",Tienda_1!I2255)</f>
        <v>Tarjeta de crédito</v>
      </c>
      <c r="F2255">
        <f>IF($A2255="","",VALUE(RIGHT(Tienda_1!E2255,4)))</f>
        <v>2022</v>
      </c>
      <c r="G2255">
        <f>IF($A2255="","",Tienda_1!C2255)</f>
        <v>65300</v>
      </c>
      <c r="H2255">
        <f>IF($A2255="","",Tienda_1!D2255)</f>
        <v>1700</v>
      </c>
      <c r="I2255">
        <f>IF($A2255="","",Tienda_1!H2255)</f>
        <v>5</v>
      </c>
      <c r="J2255">
        <f>IF($A2255="",0,IF(AND(OR('Cuadro-de-mando'!$B$4="(Todas)",'Cuadro-de-mando'!$B$4=$A2255),OR('Cuadro-de-mando'!$E$4="(Todas)",'Cuadro-de-mando'!$E$4=$B2255),OR('Cuadro-de-mando'!$H$4="(Todas)",'Cuadro-de-mando'!$H$4=$C2255),OR('Cuadro-de-mando'!$K$4="(Todas)",'Cuadro-de-mando'!$K$4=$E2255),OR('Cuadro-de-mando'!$N$4="(Todos)",'Cuadro-de-mando'!$N$4=$F2255)),1,0))</f>
        <v>1</v>
      </c>
    </row>
    <row r="2256" spans="1:10" x14ac:dyDescent="0.25">
      <c r="A2256" t="str">
        <f>IF(Tienda_1!$A2256="","","Tienda 1")</f>
        <v>Tienda 1</v>
      </c>
      <c r="B2256" t="str">
        <f>IF($A2256="","",Tienda_1!B2256)</f>
        <v>Libros</v>
      </c>
      <c r="C2256" t="str">
        <f>IF($A2256="","",Tienda_1!G2256)</f>
        <v>Medellín</v>
      </c>
      <c r="D2256" t="str">
        <f>IF($A2256="","",Tienda_1!F2256)</f>
        <v>Juan Fernandez</v>
      </c>
      <c r="E2256" t="str">
        <f>IF($A2256="","",Tienda_1!I2256)</f>
        <v>Tarjeta de crédito</v>
      </c>
      <c r="F2256">
        <f>IF($A2256="","",VALUE(RIGHT(Tienda_1!E2256,4)))</f>
        <v>2020</v>
      </c>
      <c r="G2256">
        <f>IF($A2256="","",Tienda_1!C2256)</f>
        <v>45300</v>
      </c>
      <c r="H2256">
        <f>IF($A2256="","",Tienda_1!D2256)</f>
        <v>0</v>
      </c>
      <c r="I2256">
        <f>IF($A2256="","",Tienda_1!H2256)</f>
        <v>1</v>
      </c>
      <c r="J2256">
        <f>IF($A2256="",0,IF(AND(OR('Cuadro-de-mando'!$B$4="(Todas)",'Cuadro-de-mando'!$B$4=$A2256),OR('Cuadro-de-mando'!$E$4="(Todas)",'Cuadro-de-mando'!$E$4=$B2256),OR('Cuadro-de-mando'!$H$4="(Todas)",'Cuadro-de-mando'!$H$4=$C2256),OR('Cuadro-de-mando'!$K$4="(Todas)",'Cuadro-de-mando'!$K$4=$E2256),OR('Cuadro-de-mando'!$N$4="(Todos)",'Cuadro-de-mando'!$N$4=$F2256)),1,0))</f>
        <v>1</v>
      </c>
    </row>
    <row r="2257" spans="1:10" x14ac:dyDescent="0.25">
      <c r="A2257" t="str">
        <f>IF(Tienda_1!$A2257="","","Tienda 1")</f>
        <v>Tienda 1</v>
      </c>
      <c r="B2257" t="str">
        <f>IF($A2257="","",Tienda_1!B2257)</f>
        <v>Muebles</v>
      </c>
      <c r="C2257" t="str">
        <f>IF($A2257="","",Tienda_1!G2257)</f>
        <v>Bogotá</v>
      </c>
      <c r="D2257" t="str">
        <f>IF($A2257="","",Tienda_1!F2257)</f>
        <v>Pedro Gomez</v>
      </c>
      <c r="E2257" t="str">
        <f>IF($A2257="","",Tienda_1!I2257)</f>
        <v>Tarjeta de crédito</v>
      </c>
      <c r="F2257">
        <f>IF($A2257="","",VALUE(RIGHT(Tienda_1!E2257,4)))</f>
        <v>2021</v>
      </c>
      <c r="G2257">
        <f>IF($A2257="","",Tienda_1!C2257)</f>
        <v>494800</v>
      </c>
      <c r="H2257">
        <f>IF($A2257="","",Tienda_1!D2257)</f>
        <v>24500</v>
      </c>
      <c r="I2257">
        <f>IF($A2257="","",Tienda_1!H2257)</f>
        <v>5</v>
      </c>
      <c r="J2257">
        <f>IF($A2257="",0,IF(AND(OR('Cuadro-de-mando'!$B$4="(Todas)",'Cuadro-de-mando'!$B$4=$A2257),OR('Cuadro-de-mando'!$E$4="(Todas)",'Cuadro-de-mando'!$E$4=$B2257),OR('Cuadro-de-mando'!$H$4="(Todas)",'Cuadro-de-mando'!$H$4=$C2257),OR('Cuadro-de-mando'!$K$4="(Todas)",'Cuadro-de-mando'!$K$4=$E2257),OR('Cuadro-de-mando'!$N$4="(Todos)",'Cuadro-de-mando'!$N$4=$F2257)),1,0))</f>
        <v>1</v>
      </c>
    </row>
    <row r="2258" spans="1:10" x14ac:dyDescent="0.25">
      <c r="A2258" t="str">
        <f>IF(Tienda_1!$A2258="","","Tienda 1")</f>
        <v>Tienda 1</v>
      </c>
      <c r="B2258" t="str">
        <f>IF($A2258="","",Tienda_1!B2258)</f>
        <v>Juguetes</v>
      </c>
      <c r="C2258" t="str">
        <f>IF($A2258="","",Tienda_1!G2258)</f>
        <v>Bogotá</v>
      </c>
      <c r="D2258" t="str">
        <f>IF($A2258="","",Tienda_1!F2258)</f>
        <v>Felipe Santos</v>
      </c>
      <c r="E2258" t="str">
        <f>IF($A2258="","",Tienda_1!I2258)</f>
        <v>Tarjeta de crédito</v>
      </c>
      <c r="F2258">
        <f>IF($A2258="","",VALUE(RIGHT(Tienda_1!E2258,4)))</f>
        <v>2020</v>
      </c>
      <c r="G2258">
        <f>IF($A2258="","",Tienda_1!C2258)</f>
        <v>56600</v>
      </c>
      <c r="H2258">
        <f>IF($A2258="","",Tienda_1!D2258)</f>
        <v>5400</v>
      </c>
      <c r="I2258">
        <f>IF($A2258="","",Tienda_1!H2258)</f>
        <v>5</v>
      </c>
      <c r="J2258">
        <f>IF($A2258="",0,IF(AND(OR('Cuadro-de-mando'!$B$4="(Todas)",'Cuadro-de-mando'!$B$4=$A2258),OR('Cuadro-de-mando'!$E$4="(Todas)",'Cuadro-de-mando'!$E$4=$B2258),OR('Cuadro-de-mando'!$H$4="(Todas)",'Cuadro-de-mando'!$H$4=$C2258),OR('Cuadro-de-mando'!$K$4="(Todas)",'Cuadro-de-mando'!$K$4=$E2258),OR('Cuadro-de-mando'!$N$4="(Todos)",'Cuadro-de-mando'!$N$4=$F2258)),1,0))</f>
        <v>1</v>
      </c>
    </row>
    <row r="2259" spans="1:10" x14ac:dyDescent="0.25">
      <c r="A2259" t="str">
        <f>IF(Tienda_1!$A2259="","","Tienda 1")</f>
        <v>Tienda 1</v>
      </c>
      <c r="B2259" t="str">
        <f>IF($A2259="","",Tienda_1!B2259)</f>
        <v>Electrónicos</v>
      </c>
      <c r="C2259" t="str">
        <f>IF($A2259="","",Tienda_1!G2259)</f>
        <v>Medellín</v>
      </c>
      <c r="D2259" t="str">
        <f>IF($A2259="","",Tienda_1!F2259)</f>
        <v>Izabela de León</v>
      </c>
      <c r="E2259" t="str">
        <f>IF($A2259="","",Tienda_1!I2259)</f>
        <v>Tarjeta de crédito</v>
      </c>
      <c r="F2259">
        <f>IF($A2259="","",VALUE(RIGHT(Tienda_1!E2259,4)))</f>
        <v>2021</v>
      </c>
      <c r="G2259">
        <f>IF($A2259="","",Tienda_1!C2259)</f>
        <v>175500</v>
      </c>
      <c r="H2259">
        <f>IF($A2259="","",Tienda_1!D2259)</f>
        <v>7500</v>
      </c>
      <c r="I2259">
        <f>IF($A2259="","",Tienda_1!H2259)</f>
        <v>4</v>
      </c>
      <c r="J2259">
        <f>IF($A2259="",0,IF(AND(OR('Cuadro-de-mando'!$B$4="(Todas)",'Cuadro-de-mando'!$B$4=$A2259),OR('Cuadro-de-mando'!$E$4="(Todas)",'Cuadro-de-mando'!$E$4=$B2259),OR('Cuadro-de-mando'!$H$4="(Todas)",'Cuadro-de-mando'!$H$4=$C2259),OR('Cuadro-de-mando'!$K$4="(Todas)",'Cuadro-de-mando'!$K$4=$E2259),OR('Cuadro-de-mando'!$N$4="(Todos)",'Cuadro-de-mando'!$N$4=$F2259)),1,0))</f>
        <v>1</v>
      </c>
    </row>
    <row r="2260" spans="1:10" x14ac:dyDescent="0.25">
      <c r="A2260" t="str">
        <f>IF(Tienda_1!$A2260="","","Tienda 1")</f>
        <v>Tienda 1</v>
      </c>
      <c r="B2260" t="str">
        <f>IF($A2260="","",Tienda_1!B2260)</f>
        <v>Electrónicos</v>
      </c>
      <c r="C2260" t="str">
        <f>IF($A2260="","",Tienda_1!G2260)</f>
        <v>Cali</v>
      </c>
      <c r="D2260" t="str">
        <f>IF($A2260="","",Tienda_1!F2260)</f>
        <v>Juliana Costa</v>
      </c>
      <c r="E2260" t="str">
        <f>IF($A2260="","",Tienda_1!I2260)</f>
        <v>Nequi</v>
      </c>
      <c r="F2260">
        <f>IF($A2260="","",VALUE(RIGHT(Tienda_1!E2260,4)))</f>
        <v>2020</v>
      </c>
      <c r="G2260">
        <f>IF($A2260="","",Tienda_1!C2260)</f>
        <v>117000</v>
      </c>
      <c r="H2260">
        <f>IF($A2260="","",Tienda_1!D2260)</f>
        <v>6400</v>
      </c>
      <c r="I2260">
        <f>IF($A2260="","",Tienda_1!H2260)</f>
        <v>4</v>
      </c>
      <c r="J2260">
        <f>IF($A2260="",0,IF(AND(OR('Cuadro-de-mando'!$B$4="(Todas)",'Cuadro-de-mando'!$B$4=$A2260),OR('Cuadro-de-mando'!$E$4="(Todas)",'Cuadro-de-mando'!$E$4=$B2260),OR('Cuadro-de-mando'!$H$4="(Todas)",'Cuadro-de-mando'!$H$4=$C2260),OR('Cuadro-de-mando'!$K$4="(Todas)",'Cuadro-de-mando'!$K$4=$E2260),OR('Cuadro-de-mando'!$N$4="(Todos)",'Cuadro-de-mando'!$N$4=$F2260)),1,0))</f>
        <v>1</v>
      </c>
    </row>
    <row r="2261" spans="1:10" x14ac:dyDescent="0.25">
      <c r="A2261" t="str">
        <f>IF(Tienda_1!$A2261="","","Tienda 1")</f>
        <v>Tienda 1</v>
      </c>
      <c r="B2261" t="str">
        <f>IF($A2261="","",Tienda_1!B2261)</f>
        <v>Electrodomésticos</v>
      </c>
      <c r="C2261" t="str">
        <f>IF($A2261="","",Tienda_1!G2261)</f>
        <v>Medellín</v>
      </c>
      <c r="D2261" t="str">
        <f>IF($A2261="","",Tienda_1!F2261)</f>
        <v>Felipe Santos</v>
      </c>
      <c r="E2261" t="str">
        <f>IF($A2261="","",Tienda_1!I2261)</f>
        <v>Tarjeta de crédito</v>
      </c>
      <c r="F2261">
        <f>IF($A2261="","",VALUE(RIGHT(Tienda_1!E2261,4)))</f>
        <v>2022</v>
      </c>
      <c r="G2261">
        <f>IF($A2261="","",Tienda_1!C2261)</f>
        <v>650100</v>
      </c>
      <c r="H2261">
        <f>IF($A2261="","",Tienda_1!D2261)</f>
        <v>32800</v>
      </c>
      <c r="I2261">
        <f>IF($A2261="","",Tienda_1!H2261)</f>
        <v>5</v>
      </c>
      <c r="J2261">
        <f>IF($A2261="",0,IF(AND(OR('Cuadro-de-mando'!$B$4="(Todas)",'Cuadro-de-mando'!$B$4=$A2261),OR('Cuadro-de-mando'!$E$4="(Todas)",'Cuadro-de-mando'!$E$4=$B2261),OR('Cuadro-de-mando'!$H$4="(Todas)",'Cuadro-de-mando'!$H$4=$C2261),OR('Cuadro-de-mando'!$K$4="(Todas)",'Cuadro-de-mando'!$K$4=$E2261),OR('Cuadro-de-mando'!$N$4="(Todos)",'Cuadro-de-mando'!$N$4=$F2261)),1,0))</f>
        <v>1</v>
      </c>
    </row>
    <row r="2262" spans="1:10" x14ac:dyDescent="0.25">
      <c r="A2262" t="str">
        <f>IF(Tienda_1!$A2262="","","Tienda 1")</f>
        <v>Tienda 1</v>
      </c>
      <c r="B2262" t="str">
        <f>IF($A2262="","",Tienda_1!B2262)</f>
        <v>Electrónicos</v>
      </c>
      <c r="C2262" t="str">
        <f>IF($A2262="","",Tienda_1!G2262)</f>
        <v>Medellín</v>
      </c>
      <c r="D2262" t="str">
        <f>IF($A2262="","",Tienda_1!F2262)</f>
        <v>Juan Fernandez</v>
      </c>
      <c r="E2262" t="str">
        <f>IF($A2262="","",Tienda_1!I2262)</f>
        <v>Cupón</v>
      </c>
      <c r="F2262">
        <f>IF($A2262="","",VALUE(RIGHT(Tienda_1!E2262,4)))</f>
        <v>2020</v>
      </c>
      <c r="G2262">
        <f>IF($A2262="","",Tienda_1!C2262)</f>
        <v>187000</v>
      </c>
      <c r="H2262">
        <f>IF($A2262="","",Tienda_1!D2262)</f>
        <v>13300</v>
      </c>
      <c r="I2262">
        <f>IF($A2262="","",Tienda_1!H2262)</f>
        <v>2</v>
      </c>
      <c r="J2262">
        <f>IF($A2262="",0,IF(AND(OR('Cuadro-de-mando'!$B$4="(Todas)",'Cuadro-de-mando'!$B$4=$A2262),OR('Cuadro-de-mando'!$E$4="(Todas)",'Cuadro-de-mando'!$E$4=$B2262),OR('Cuadro-de-mando'!$H$4="(Todas)",'Cuadro-de-mando'!$H$4=$C2262),OR('Cuadro-de-mando'!$K$4="(Todas)",'Cuadro-de-mando'!$K$4=$E2262),OR('Cuadro-de-mando'!$N$4="(Todos)",'Cuadro-de-mando'!$N$4=$F2262)),1,0))</f>
        <v>1</v>
      </c>
    </row>
    <row r="2263" spans="1:10" x14ac:dyDescent="0.25">
      <c r="A2263" t="str">
        <f>IF(Tienda_1!$A2263="","","Tienda 1")</f>
        <v>Tienda 1</v>
      </c>
      <c r="B2263" t="str">
        <f>IF($A2263="","",Tienda_1!B2263)</f>
        <v>Electrónicos</v>
      </c>
      <c r="C2263" t="str">
        <f>IF($A2263="","",Tienda_1!G2263)</f>
        <v>Medellín</v>
      </c>
      <c r="D2263" t="str">
        <f>IF($A2263="","",Tienda_1!F2263)</f>
        <v>Blanca Ramirez</v>
      </c>
      <c r="E2263" t="str">
        <f>IF($A2263="","",Tienda_1!I2263)</f>
        <v>Tarjeta de crédito</v>
      </c>
      <c r="F2263">
        <f>IF($A2263="","",VALUE(RIGHT(Tienda_1!E2263,4)))</f>
        <v>2022</v>
      </c>
      <c r="G2263">
        <f>IF($A2263="","",Tienda_1!C2263)</f>
        <v>136300</v>
      </c>
      <c r="H2263">
        <f>IF($A2263="","",Tienda_1!D2263)</f>
        <v>8300</v>
      </c>
      <c r="I2263">
        <f>IF($A2263="","",Tienda_1!H2263)</f>
        <v>4</v>
      </c>
      <c r="J2263">
        <f>IF($A2263="",0,IF(AND(OR('Cuadro-de-mando'!$B$4="(Todas)",'Cuadro-de-mando'!$B$4=$A2263),OR('Cuadro-de-mando'!$E$4="(Todas)",'Cuadro-de-mando'!$E$4=$B2263),OR('Cuadro-de-mando'!$H$4="(Todas)",'Cuadro-de-mando'!$H$4=$C2263),OR('Cuadro-de-mando'!$K$4="(Todas)",'Cuadro-de-mando'!$K$4=$E2263),OR('Cuadro-de-mando'!$N$4="(Todos)",'Cuadro-de-mando'!$N$4=$F2263)),1,0))</f>
        <v>1</v>
      </c>
    </row>
    <row r="2264" spans="1:10" x14ac:dyDescent="0.25">
      <c r="A2264" t="str">
        <f>IF(Tienda_1!$A2264="","","Tienda 1")</f>
        <v>Tienda 1</v>
      </c>
      <c r="B2264" t="str">
        <f>IF($A2264="","",Tienda_1!B2264)</f>
        <v>Electrodomésticos</v>
      </c>
      <c r="C2264" t="str">
        <f>IF($A2264="","",Tienda_1!G2264)</f>
        <v>Bogotá</v>
      </c>
      <c r="D2264" t="str">
        <f>IF($A2264="","",Tienda_1!F2264)</f>
        <v>Beatriz Morales</v>
      </c>
      <c r="E2264" t="str">
        <f>IF($A2264="","",Tienda_1!I2264)</f>
        <v>Tarjeta de crédito</v>
      </c>
      <c r="F2264">
        <f>IF($A2264="","",VALUE(RIGHT(Tienda_1!E2264,4)))</f>
        <v>2020</v>
      </c>
      <c r="G2264">
        <f>IF($A2264="","",Tienda_1!C2264)</f>
        <v>1052000</v>
      </c>
      <c r="H2264">
        <f>IF($A2264="","",Tienda_1!D2264)</f>
        <v>56700</v>
      </c>
      <c r="I2264">
        <f>IF($A2264="","",Tienda_1!H2264)</f>
        <v>3</v>
      </c>
      <c r="J2264">
        <f>IF($A2264="",0,IF(AND(OR('Cuadro-de-mando'!$B$4="(Todas)",'Cuadro-de-mando'!$B$4=$A2264),OR('Cuadro-de-mando'!$E$4="(Todas)",'Cuadro-de-mando'!$E$4=$B2264),OR('Cuadro-de-mando'!$H$4="(Todas)",'Cuadro-de-mando'!$H$4=$C2264),OR('Cuadro-de-mando'!$K$4="(Todas)",'Cuadro-de-mando'!$K$4=$E2264),OR('Cuadro-de-mando'!$N$4="(Todos)",'Cuadro-de-mando'!$N$4=$F2264)),1,0))</f>
        <v>1</v>
      </c>
    </row>
    <row r="2265" spans="1:10" x14ac:dyDescent="0.25">
      <c r="A2265" t="str">
        <f>IF(Tienda_1!$A2265="","","Tienda 1")</f>
        <v>Tienda 1</v>
      </c>
      <c r="B2265" t="str">
        <f>IF($A2265="","",Tienda_1!B2265)</f>
        <v>Deportes y diversión</v>
      </c>
      <c r="C2265" t="str">
        <f>IF($A2265="","",Tienda_1!G2265)</f>
        <v>Cali</v>
      </c>
      <c r="D2265" t="str">
        <f>IF($A2265="","",Tienda_1!F2265)</f>
        <v>Beatriz Morales</v>
      </c>
      <c r="E2265" t="str">
        <f>IF($A2265="","",Tienda_1!I2265)</f>
        <v>Nequi</v>
      </c>
      <c r="F2265">
        <f>IF($A2265="","",VALUE(RIGHT(Tienda_1!E2265,4)))</f>
        <v>2021</v>
      </c>
      <c r="G2265">
        <f>IF($A2265="","",Tienda_1!C2265)</f>
        <v>486900</v>
      </c>
      <c r="H2265">
        <f>IF($A2265="","",Tienda_1!D2265)</f>
        <v>26100</v>
      </c>
      <c r="I2265">
        <f>IF($A2265="","",Tienda_1!H2265)</f>
        <v>4</v>
      </c>
      <c r="J2265">
        <f>IF($A2265="",0,IF(AND(OR('Cuadro-de-mando'!$B$4="(Todas)",'Cuadro-de-mando'!$B$4=$A2265),OR('Cuadro-de-mando'!$E$4="(Todas)",'Cuadro-de-mando'!$E$4=$B2265),OR('Cuadro-de-mando'!$H$4="(Todas)",'Cuadro-de-mando'!$H$4=$C2265),OR('Cuadro-de-mando'!$K$4="(Todas)",'Cuadro-de-mando'!$K$4=$E2265),OR('Cuadro-de-mando'!$N$4="(Todos)",'Cuadro-de-mando'!$N$4=$F2265)),1,0))</f>
        <v>1</v>
      </c>
    </row>
    <row r="2266" spans="1:10" x14ac:dyDescent="0.25">
      <c r="A2266" t="str">
        <f>IF(Tienda_1!$A2266="","","Tienda 1")</f>
        <v>Tienda 1</v>
      </c>
      <c r="B2266" t="str">
        <f>IF($A2266="","",Tienda_1!B2266)</f>
        <v>Electrodomésticos</v>
      </c>
      <c r="C2266" t="str">
        <f>IF($A2266="","",Tienda_1!G2266)</f>
        <v>Barranquilla</v>
      </c>
      <c r="D2266" t="str">
        <f>IF($A2266="","",Tienda_1!F2266)</f>
        <v>Camila Rivera</v>
      </c>
      <c r="E2266" t="str">
        <f>IF($A2266="","",Tienda_1!I2266)</f>
        <v>Tarjeta de crédito</v>
      </c>
      <c r="F2266">
        <f>IF($A2266="","",VALUE(RIGHT(Tienda_1!E2266,4)))</f>
        <v>2022</v>
      </c>
      <c r="G2266">
        <f>IF($A2266="","",Tienda_1!C2266)</f>
        <v>1405400</v>
      </c>
      <c r="H2266">
        <f>IF($A2266="","",Tienda_1!D2266)</f>
        <v>73000</v>
      </c>
      <c r="I2266">
        <f>IF($A2266="","",Tienda_1!H2266)</f>
        <v>1</v>
      </c>
      <c r="J2266">
        <f>IF($A2266="",0,IF(AND(OR('Cuadro-de-mando'!$B$4="(Todas)",'Cuadro-de-mando'!$B$4=$A2266),OR('Cuadro-de-mando'!$E$4="(Todas)",'Cuadro-de-mando'!$E$4=$B2266),OR('Cuadro-de-mando'!$H$4="(Todas)",'Cuadro-de-mando'!$H$4=$C2266),OR('Cuadro-de-mando'!$K$4="(Todas)",'Cuadro-de-mando'!$K$4=$E2266),OR('Cuadro-de-mando'!$N$4="(Todos)",'Cuadro-de-mando'!$N$4=$F2266)),1,0))</f>
        <v>1</v>
      </c>
    </row>
    <row r="2267" spans="1:10" x14ac:dyDescent="0.25">
      <c r="A2267" t="str">
        <f>IF(Tienda_1!$A2267="","","Tienda 1")</f>
        <v>Tienda 1</v>
      </c>
      <c r="B2267" t="str">
        <f>IF($A2267="","",Tienda_1!B2267)</f>
        <v>Muebles</v>
      </c>
      <c r="C2267" t="str">
        <f>IF($A2267="","",Tienda_1!G2267)</f>
        <v>Pereira</v>
      </c>
      <c r="D2267" t="str">
        <f>IF($A2267="","",Tienda_1!F2267)</f>
        <v>Juan Fernandez</v>
      </c>
      <c r="E2267" t="str">
        <f>IF($A2267="","",Tienda_1!I2267)</f>
        <v>Nequi</v>
      </c>
      <c r="F2267">
        <f>IF($A2267="","",VALUE(RIGHT(Tienda_1!E2267,4)))</f>
        <v>2022</v>
      </c>
      <c r="G2267">
        <f>IF($A2267="","",Tienda_1!C2267)</f>
        <v>454000</v>
      </c>
      <c r="H2267">
        <f>IF($A2267="","",Tienda_1!D2267)</f>
        <v>25200</v>
      </c>
      <c r="I2267">
        <f>IF($A2267="","",Tienda_1!H2267)</f>
        <v>1</v>
      </c>
      <c r="J2267">
        <f>IF($A2267="",0,IF(AND(OR('Cuadro-de-mando'!$B$4="(Todas)",'Cuadro-de-mando'!$B$4=$A2267),OR('Cuadro-de-mando'!$E$4="(Todas)",'Cuadro-de-mando'!$E$4=$B2267),OR('Cuadro-de-mando'!$H$4="(Todas)",'Cuadro-de-mando'!$H$4=$C2267),OR('Cuadro-de-mando'!$K$4="(Todas)",'Cuadro-de-mando'!$K$4=$E2267),OR('Cuadro-de-mando'!$N$4="(Todos)",'Cuadro-de-mando'!$N$4=$F2267)),1,0))</f>
        <v>1</v>
      </c>
    </row>
    <row r="2268" spans="1:10" x14ac:dyDescent="0.25">
      <c r="A2268" t="str">
        <f>IF(Tienda_1!$A2268="","","Tienda 1")</f>
        <v>Tienda 1</v>
      </c>
      <c r="B2268" t="str">
        <f>IF($A2268="","",Tienda_1!B2268)</f>
        <v>Muebles</v>
      </c>
      <c r="C2268" t="str">
        <f>IF($A2268="","",Tienda_1!G2268)</f>
        <v>Pereira</v>
      </c>
      <c r="D2268" t="str">
        <f>IF($A2268="","",Tienda_1!F2268)</f>
        <v>Maria Alfonso</v>
      </c>
      <c r="E2268" t="str">
        <f>IF($A2268="","",Tienda_1!I2268)</f>
        <v>Nequi</v>
      </c>
      <c r="F2268">
        <f>IF($A2268="","",VALUE(RIGHT(Tienda_1!E2268,4)))</f>
        <v>2020</v>
      </c>
      <c r="G2268">
        <f>IF($A2268="","",Tienda_1!C2268)</f>
        <v>497200</v>
      </c>
      <c r="H2268">
        <f>IF($A2268="","",Tienda_1!D2268)</f>
        <v>24700</v>
      </c>
      <c r="I2268">
        <f>IF($A2268="","",Tienda_1!H2268)</f>
        <v>4</v>
      </c>
      <c r="J2268">
        <f>IF($A2268="",0,IF(AND(OR('Cuadro-de-mando'!$B$4="(Todas)",'Cuadro-de-mando'!$B$4=$A2268),OR('Cuadro-de-mando'!$E$4="(Todas)",'Cuadro-de-mando'!$E$4=$B2268),OR('Cuadro-de-mando'!$H$4="(Todas)",'Cuadro-de-mando'!$H$4=$C2268),OR('Cuadro-de-mando'!$K$4="(Todas)",'Cuadro-de-mando'!$K$4=$E2268),OR('Cuadro-de-mando'!$N$4="(Todos)",'Cuadro-de-mando'!$N$4=$F2268)),1,0))</f>
        <v>1</v>
      </c>
    </row>
    <row r="2269" spans="1:10" x14ac:dyDescent="0.25">
      <c r="A2269" t="str">
        <f>IF(Tienda_1!$A2269="","","Tienda 1")</f>
        <v>Tienda 1</v>
      </c>
      <c r="B2269" t="str">
        <f>IF($A2269="","",Tienda_1!B2269)</f>
        <v>Electrónicos</v>
      </c>
      <c r="C2269" t="str">
        <f>IF($A2269="","",Tienda_1!G2269)</f>
        <v>Medellín</v>
      </c>
      <c r="D2269" t="str">
        <f>IF($A2269="","",Tienda_1!F2269)</f>
        <v>Rafael Acosta</v>
      </c>
      <c r="E2269" t="str">
        <f>IF($A2269="","",Tienda_1!I2269)</f>
        <v>Nequi</v>
      </c>
      <c r="F2269">
        <f>IF($A2269="","",VALUE(RIGHT(Tienda_1!E2269,4)))</f>
        <v>2020</v>
      </c>
      <c r="G2269">
        <f>IF($A2269="","",Tienda_1!C2269)</f>
        <v>124500</v>
      </c>
      <c r="H2269">
        <f>IF($A2269="","",Tienda_1!D2269)</f>
        <v>7000</v>
      </c>
      <c r="I2269">
        <f>IF($A2269="","",Tienda_1!H2269)</f>
        <v>1</v>
      </c>
      <c r="J2269">
        <f>IF($A2269="",0,IF(AND(OR('Cuadro-de-mando'!$B$4="(Todas)",'Cuadro-de-mando'!$B$4=$A2269),OR('Cuadro-de-mando'!$E$4="(Todas)",'Cuadro-de-mando'!$E$4=$B2269),OR('Cuadro-de-mando'!$H$4="(Todas)",'Cuadro-de-mando'!$H$4=$C2269),OR('Cuadro-de-mando'!$K$4="(Todas)",'Cuadro-de-mando'!$K$4=$E2269),OR('Cuadro-de-mando'!$N$4="(Todos)",'Cuadro-de-mando'!$N$4=$F2269)),1,0))</f>
        <v>1</v>
      </c>
    </row>
    <row r="2270" spans="1:10" x14ac:dyDescent="0.25">
      <c r="A2270" t="str">
        <f>IF(Tienda_1!$A2270="","","Tienda 1")</f>
        <v>Tienda 1</v>
      </c>
      <c r="B2270" t="str">
        <f>IF($A2270="","",Tienda_1!B2270)</f>
        <v>Juguetes</v>
      </c>
      <c r="C2270" t="str">
        <f>IF($A2270="","",Tienda_1!G2270)</f>
        <v>Bogotá</v>
      </c>
      <c r="D2270" t="str">
        <f>IF($A2270="","",Tienda_1!F2270)</f>
        <v>Juan Fernandez</v>
      </c>
      <c r="E2270" t="str">
        <f>IF($A2270="","",Tienda_1!I2270)</f>
        <v>Tarjeta de crédito</v>
      </c>
      <c r="F2270">
        <f>IF($A2270="","",VALUE(RIGHT(Tienda_1!E2270,4)))</f>
        <v>2021</v>
      </c>
      <c r="G2270">
        <f>IF($A2270="","",Tienda_1!C2270)</f>
        <v>15300</v>
      </c>
      <c r="H2270">
        <f>IF($A2270="","",Tienda_1!D2270)</f>
        <v>9500</v>
      </c>
      <c r="I2270">
        <f>IF($A2270="","",Tienda_1!H2270)</f>
        <v>1</v>
      </c>
      <c r="J2270">
        <f>IF($A2270="",0,IF(AND(OR('Cuadro-de-mando'!$B$4="(Todas)",'Cuadro-de-mando'!$B$4=$A2270),OR('Cuadro-de-mando'!$E$4="(Todas)",'Cuadro-de-mando'!$E$4=$B2270),OR('Cuadro-de-mando'!$H$4="(Todas)",'Cuadro-de-mando'!$H$4=$C2270),OR('Cuadro-de-mando'!$K$4="(Todas)",'Cuadro-de-mando'!$K$4=$E2270),OR('Cuadro-de-mando'!$N$4="(Todos)",'Cuadro-de-mando'!$N$4=$F2270)),1,0))</f>
        <v>1</v>
      </c>
    </row>
    <row r="2271" spans="1:10" x14ac:dyDescent="0.25">
      <c r="A2271" t="str">
        <f>IF(Tienda_1!$A2271="","","Tienda 1")</f>
        <v>Tienda 1</v>
      </c>
      <c r="B2271" t="str">
        <f>IF($A2271="","",Tienda_1!B2271)</f>
        <v>Juguetes</v>
      </c>
      <c r="C2271" t="str">
        <f>IF($A2271="","",Tienda_1!G2271)</f>
        <v>Medellín</v>
      </c>
      <c r="D2271" t="str">
        <f>IF($A2271="","",Tienda_1!F2271)</f>
        <v>Blanca Ramirez</v>
      </c>
      <c r="E2271" t="str">
        <f>IF($A2271="","",Tienda_1!I2271)</f>
        <v>Tarjeta de crédito</v>
      </c>
      <c r="F2271">
        <f>IF($A2271="","",VALUE(RIGHT(Tienda_1!E2271,4)))</f>
        <v>2021</v>
      </c>
      <c r="G2271">
        <f>IF($A2271="","",Tienda_1!C2271)</f>
        <v>147100</v>
      </c>
      <c r="H2271">
        <f>IF($A2271="","",Tienda_1!D2271)</f>
        <v>8000</v>
      </c>
      <c r="I2271">
        <f>IF($A2271="","",Tienda_1!H2271)</f>
        <v>5</v>
      </c>
      <c r="J2271">
        <f>IF($A2271="",0,IF(AND(OR('Cuadro-de-mando'!$B$4="(Todas)",'Cuadro-de-mando'!$B$4=$A2271),OR('Cuadro-de-mando'!$E$4="(Todas)",'Cuadro-de-mando'!$E$4=$B2271),OR('Cuadro-de-mando'!$H$4="(Todas)",'Cuadro-de-mando'!$H$4=$C2271),OR('Cuadro-de-mando'!$K$4="(Todas)",'Cuadro-de-mando'!$K$4=$E2271),OR('Cuadro-de-mando'!$N$4="(Todos)",'Cuadro-de-mando'!$N$4=$F2271)),1,0))</f>
        <v>1</v>
      </c>
    </row>
    <row r="2272" spans="1:10" x14ac:dyDescent="0.25">
      <c r="A2272" t="str">
        <f>IF(Tienda_1!$A2272="","","Tienda 1")</f>
        <v>Tienda 1</v>
      </c>
      <c r="B2272" t="str">
        <f>IF($A2272="","",Tienda_1!B2272)</f>
        <v>Deportes y diversión</v>
      </c>
      <c r="C2272" t="str">
        <f>IF($A2272="","",Tienda_1!G2272)</f>
        <v>Bogotá</v>
      </c>
      <c r="D2272" t="str">
        <f>IF($A2272="","",Tienda_1!F2272)</f>
        <v>Blanca Ramirez</v>
      </c>
      <c r="E2272" t="str">
        <f>IF($A2272="","",Tienda_1!I2272)</f>
        <v>Tarjeta de crédito</v>
      </c>
      <c r="F2272">
        <f>IF($A2272="","",VALUE(RIGHT(Tienda_1!E2272,4)))</f>
        <v>2023</v>
      </c>
      <c r="G2272">
        <f>IF($A2272="","",Tienda_1!C2272)</f>
        <v>50100</v>
      </c>
      <c r="H2272">
        <f>IF($A2272="","",Tienda_1!D2272)</f>
        <v>2900</v>
      </c>
      <c r="I2272">
        <f>IF($A2272="","",Tienda_1!H2272)</f>
        <v>1</v>
      </c>
      <c r="J2272">
        <f>IF($A2272="",0,IF(AND(OR('Cuadro-de-mando'!$B$4="(Todas)",'Cuadro-de-mando'!$B$4=$A2272),OR('Cuadro-de-mando'!$E$4="(Todas)",'Cuadro-de-mando'!$E$4=$B2272),OR('Cuadro-de-mando'!$H$4="(Todas)",'Cuadro-de-mando'!$H$4=$C2272),OR('Cuadro-de-mando'!$K$4="(Todas)",'Cuadro-de-mando'!$K$4=$E2272),OR('Cuadro-de-mando'!$N$4="(Todos)",'Cuadro-de-mando'!$N$4=$F2272)),1,0))</f>
        <v>1</v>
      </c>
    </row>
    <row r="2273" spans="1:10" x14ac:dyDescent="0.25">
      <c r="A2273" t="str">
        <f>IF(Tienda_1!$A2273="","","Tienda 1")</f>
        <v>Tienda 1</v>
      </c>
      <c r="B2273" t="str">
        <f>IF($A2273="","",Tienda_1!B2273)</f>
        <v>Electrodomésticos</v>
      </c>
      <c r="C2273" t="str">
        <f>IF($A2273="","",Tienda_1!G2273)</f>
        <v>Villavicencio</v>
      </c>
      <c r="D2273" t="str">
        <f>IF($A2273="","",Tienda_1!F2273)</f>
        <v>Izabela de León</v>
      </c>
      <c r="E2273" t="str">
        <f>IF($A2273="","",Tienda_1!I2273)</f>
        <v>Tarjeta de crédito</v>
      </c>
      <c r="F2273">
        <f>IF($A2273="","",VALUE(RIGHT(Tienda_1!E2273,4)))</f>
        <v>2020</v>
      </c>
      <c r="G2273">
        <f>IF($A2273="","",Tienda_1!C2273)</f>
        <v>548300</v>
      </c>
      <c r="H2273">
        <f>IF($A2273="","",Tienda_1!D2273)</f>
        <v>27400</v>
      </c>
      <c r="I2273">
        <f>IF($A2273="","",Tienda_1!H2273)</f>
        <v>5</v>
      </c>
      <c r="J2273">
        <f>IF($A2273="",0,IF(AND(OR('Cuadro-de-mando'!$B$4="(Todas)",'Cuadro-de-mando'!$B$4=$A2273),OR('Cuadro-de-mando'!$E$4="(Todas)",'Cuadro-de-mando'!$E$4=$B2273),OR('Cuadro-de-mando'!$H$4="(Todas)",'Cuadro-de-mando'!$H$4=$C2273),OR('Cuadro-de-mando'!$K$4="(Todas)",'Cuadro-de-mando'!$K$4=$E2273),OR('Cuadro-de-mando'!$N$4="(Todos)",'Cuadro-de-mando'!$N$4=$F2273)),1,0))</f>
        <v>1</v>
      </c>
    </row>
    <row r="2274" spans="1:10" x14ac:dyDescent="0.25">
      <c r="A2274" t="str">
        <f>IF(Tienda_1!$A2274="","","Tienda 1")</f>
        <v>Tienda 1</v>
      </c>
      <c r="B2274" t="str">
        <f>IF($A2274="","",Tienda_1!B2274)</f>
        <v>Deportes y diversión</v>
      </c>
      <c r="C2274" t="str">
        <f>IF($A2274="","",Tienda_1!G2274)</f>
        <v>Bogotá</v>
      </c>
      <c r="D2274" t="str">
        <f>IF($A2274="","",Tienda_1!F2274)</f>
        <v>Ángel Rodriguez</v>
      </c>
      <c r="E2274" t="str">
        <f>IF($A2274="","",Tienda_1!I2274)</f>
        <v>Tarjeta de crédito</v>
      </c>
      <c r="F2274">
        <f>IF($A2274="","",VALUE(RIGHT(Tienda_1!E2274,4)))</f>
        <v>2020</v>
      </c>
      <c r="G2274">
        <f>IF($A2274="","",Tienda_1!C2274)</f>
        <v>507600</v>
      </c>
      <c r="H2274">
        <f>IF($A2274="","",Tienda_1!D2274)</f>
        <v>27200</v>
      </c>
      <c r="I2274">
        <f>IF($A2274="","",Tienda_1!H2274)</f>
        <v>1</v>
      </c>
      <c r="J2274">
        <f>IF($A2274="",0,IF(AND(OR('Cuadro-de-mando'!$B$4="(Todas)",'Cuadro-de-mando'!$B$4=$A2274),OR('Cuadro-de-mando'!$E$4="(Todas)",'Cuadro-de-mando'!$E$4=$B2274),OR('Cuadro-de-mando'!$H$4="(Todas)",'Cuadro-de-mando'!$H$4=$C2274),OR('Cuadro-de-mando'!$K$4="(Todas)",'Cuadro-de-mando'!$K$4=$E2274),OR('Cuadro-de-mando'!$N$4="(Todos)",'Cuadro-de-mando'!$N$4=$F2274)),1,0))</f>
        <v>1</v>
      </c>
    </row>
    <row r="2275" spans="1:10" x14ac:dyDescent="0.25">
      <c r="A2275" t="str">
        <f>IF(Tienda_1!$A2275="","","Tienda 1")</f>
        <v>Tienda 1</v>
      </c>
      <c r="B2275" t="str">
        <f>IF($A2275="","",Tienda_1!B2275)</f>
        <v>Libros</v>
      </c>
      <c r="C2275" t="str">
        <f>IF($A2275="","",Tienda_1!G2275)</f>
        <v>Bogotá</v>
      </c>
      <c r="D2275" t="str">
        <f>IF($A2275="","",Tienda_1!F2275)</f>
        <v>Izabela de León</v>
      </c>
      <c r="E2275" t="str">
        <f>IF($A2275="","",Tienda_1!I2275)</f>
        <v>Tarjeta de crédito</v>
      </c>
      <c r="F2275">
        <f>IF($A2275="","",VALUE(RIGHT(Tienda_1!E2275,4)))</f>
        <v>2022</v>
      </c>
      <c r="G2275">
        <f>IF($A2275="","",Tienda_1!C2275)</f>
        <v>32500</v>
      </c>
      <c r="H2275">
        <f>IF($A2275="","",Tienda_1!D2275)</f>
        <v>0</v>
      </c>
      <c r="I2275">
        <f>IF($A2275="","",Tienda_1!H2275)</f>
        <v>1</v>
      </c>
      <c r="J2275">
        <f>IF($A2275="",0,IF(AND(OR('Cuadro-de-mando'!$B$4="(Todas)",'Cuadro-de-mando'!$B$4=$A2275),OR('Cuadro-de-mando'!$E$4="(Todas)",'Cuadro-de-mando'!$E$4=$B2275),OR('Cuadro-de-mando'!$H$4="(Todas)",'Cuadro-de-mando'!$H$4=$C2275),OR('Cuadro-de-mando'!$K$4="(Todas)",'Cuadro-de-mando'!$K$4=$E2275),OR('Cuadro-de-mando'!$N$4="(Todos)",'Cuadro-de-mando'!$N$4=$F2275)),1,0))</f>
        <v>1</v>
      </c>
    </row>
    <row r="2276" spans="1:10" x14ac:dyDescent="0.25">
      <c r="A2276" t="str">
        <f>IF(Tienda_1!$A2276="","","Tienda 1")</f>
        <v>Tienda 1</v>
      </c>
      <c r="B2276" t="str">
        <f>IF($A2276="","",Tienda_1!B2276)</f>
        <v>Electrodomésticos</v>
      </c>
      <c r="C2276" t="str">
        <f>IF($A2276="","",Tienda_1!G2276)</f>
        <v>Bogotá</v>
      </c>
      <c r="D2276" t="str">
        <f>IF($A2276="","",Tienda_1!F2276)</f>
        <v>Blanca Ramirez</v>
      </c>
      <c r="E2276" t="str">
        <f>IF($A2276="","",Tienda_1!I2276)</f>
        <v>Tarjeta de crédito</v>
      </c>
      <c r="F2276">
        <f>IF($A2276="","",VALUE(RIGHT(Tienda_1!E2276,4)))</f>
        <v>2021</v>
      </c>
      <c r="G2276">
        <f>IF($A2276="","",Tienda_1!C2276)</f>
        <v>2047000</v>
      </c>
      <c r="H2276">
        <f>IF($A2276="","",Tienda_1!D2276)</f>
        <v>111400</v>
      </c>
      <c r="I2276">
        <f>IF($A2276="","",Tienda_1!H2276)</f>
        <v>1</v>
      </c>
      <c r="J2276">
        <f>IF($A2276="",0,IF(AND(OR('Cuadro-de-mando'!$B$4="(Todas)",'Cuadro-de-mando'!$B$4=$A2276),OR('Cuadro-de-mando'!$E$4="(Todas)",'Cuadro-de-mando'!$E$4=$B2276),OR('Cuadro-de-mando'!$H$4="(Todas)",'Cuadro-de-mando'!$H$4=$C2276),OR('Cuadro-de-mando'!$K$4="(Todas)",'Cuadro-de-mando'!$K$4=$E2276),OR('Cuadro-de-mando'!$N$4="(Todos)",'Cuadro-de-mando'!$N$4=$F2276)),1,0))</f>
        <v>1</v>
      </c>
    </row>
    <row r="2277" spans="1:10" x14ac:dyDescent="0.25">
      <c r="A2277" t="str">
        <f>IF(Tienda_1!$A2277="","","Tienda 1")</f>
        <v>Tienda 1</v>
      </c>
      <c r="B2277" t="str">
        <f>IF($A2277="","",Tienda_1!B2277)</f>
        <v>Artículos para el hogar</v>
      </c>
      <c r="C2277" t="str">
        <f>IF($A2277="","",Tienda_1!G2277)</f>
        <v>Bogotá</v>
      </c>
      <c r="D2277" t="str">
        <f>IF($A2277="","",Tienda_1!F2277)</f>
        <v>Ángel Rodriguez</v>
      </c>
      <c r="E2277" t="str">
        <f>IF($A2277="","",Tienda_1!I2277)</f>
        <v>Nequi</v>
      </c>
      <c r="F2277">
        <f>IF($A2277="","",VALUE(RIGHT(Tienda_1!E2277,4)))</f>
        <v>2020</v>
      </c>
      <c r="G2277">
        <f>IF($A2277="","",Tienda_1!C2277)</f>
        <v>39300</v>
      </c>
      <c r="H2277">
        <f>IF($A2277="","",Tienda_1!D2277)</f>
        <v>8900</v>
      </c>
      <c r="I2277">
        <f>IF($A2277="","",Tienda_1!H2277)</f>
        <v>5</v>
      </c>
      <c r="J2277">
        <f>IF($A2277="",0,IF(AND(OR('Cuadro-de-mando'!$B$4="(Todas)",'Cuadro-de-mando'!$B$4=$A2277),OR('Cuadro-de-mando'!$E$4="(Todas)",'Cuadro-de-mando'!$E$4=$B2277),OR('Cuadro-de-mando'!$H$4="(Todas)",'Cuadro-de-mando'!$H$4=$C2277),OR('Cuadro-de-mando'!$K$4="(Todas)",'Cuadro-de-mando'!$K$4=$E2277),OR('Cuadro-de-mando'!$N$4="(Todos)",'Cuadro-de-mando'!$N$4=$F2277)),1,0))</f>
        <v>1</v>
      </c>
    </row>
    <row r="2278" spans="1:10" x14ac:dyDescent="0.25">
      <c r="A2278" t="str">
        <f>IF(Tienda_1!$A2278="","","Tienda 1")</f>
        <v>Tienda 1</v>
      </c>
      <c r="B2278" t="str">
        <f>IF($A2278="","",Tienda_1!B2278)</f>
        <v>Electrónicos</v>
      </c>
      <c r="C2278" t="str">
        <f>IF($A2278="","",Tienda_1!G2278)</f>
        <v>Cali</v>
      </c>
      <c r="D2278" t="str">
        <f>IF($A2278="","",Tienda_1!F2278)</f>
        <v>Felipe Santos</v>
      </c>
      <c r="E2278" t="str">
        <f>IF($A2278="","",Tienda_1!I2278)</f>
        <v>Tarjeta de crédito</v>
      </c>
      <c r="F2278">
        <f>IF($A2278="","",VALUE(RIGHT(Tienda_1!E2278,4)))</f>
        <v>2020</v>
      </c>
      <c r="G2278">
        <f>IF($A2278="","",Tienda_1!C2278)</f>
        <v>286200</v>
      </c>
      <c r="H2278">
        <f>IF($A2278="","",Tienda_1!D2278)</f>
        <v>13400</v>
      </c>
      <c r="I2278">
        <f>IF($A2278="","",Tienda_1!H2278)</f>
        <v>3</v>
      </c>
      <c r="J2278">
        <f>IF($A2278="",0,IF(AND(OR('Cuadro-de-mando'!$B$4="(Todas)",'Cuadro-de-mando'!$B$4=$A2278),OR('Cuadro-de-mando'!$E$4="(Todas)",'Cuadro-de-mando'!$E$4=$B2278),OR('Cuadro-de-mando'!$H$4="(Todas)",'Cuadro-de-mando'!$H$4=$C2278),OR('Cuadro-de-mando'!$K$4="(Todas)",'Cuadro-de-mando'!$K$4=$E2278),OR('Cuadro-de-mando'!$N$4="(Todos)",'Cuadro-de-mando'!$N$4=$F2278)),1,0))</f>
        <v>1</v>
      </c>
    </row>
    <row r="2279" spans="1:10" x14ac:dyDescent="0.25">
      <c r="A2279" t="str">
        <f>IF(Tienda_1!$A2279="","","Tienda 1")</f>
        <v>Tienda 1</v>
      </c>
      <c r="B2279" t="str">
        <f>IF($A2279="","",Tienda_1!B2279)</f>
        <v>Juguetes</v>
      </c>
      <c r="C2279" t="str">
        <f>IF($A2279="","",Tienda_1!G2279)</f>
        <v>Cartagena</v>
      </c>
      <c r="D2279" t="str">
        <f>IF($A2279="","",Tienda_1!F2279)</f>
        <v>Santiago Silva</v>
      </c>
      <c r="E2279" t="str">
        <f>IF($A2279="","",Tienda_1!I2279)</f>
        <v>Tarjeta de crédito</v>
      </c>
      <c r="F2279">
        <f>IF($A2279="","",VALUE(RIGHT(Tienda_1!E2279,4)))</f>
        <v>2021</v>
      </c>
      <c r="G2279">
        <f>IF($A2279="","",Tienda_1!C2279)</f>
        <v>54000</v>
      </c>
      <c r="H2279">
        <f>IF($A2279="","",Tienda_1!D2279)</f>
        <v>1100</v>
      </c>
      <c r="I2279">
        <f>IF($A2279="","",Tienda_1!H2279)</f>
        <v>5</v>
      </c>
      <c r="J2279">
        <f>IF($A2279="",0,IF(AND(OR('Cuadro-de-mando'!$B$4="(Todas)",'Cuadro-de-mando'!$B$4=$A2279),OR('Cuadro-de-mando'!$E$4="(Todas)",'Cuadro-de-mando'!$E$4=$B2279),OR('Cuadro-de-mando'!$H$4="(Todas)",'Cuadro-de-mando'!$H$4=$C2279),OR('Cuadro-de-mando'!$K$4="(Todas)",'Cuadro-de-mando'!$K$4=$E2279),OR('Cuadro-de-mando'!$N$4="(Todos)",'Cuadro-de-mando'!$N$4=$F2279)),1,0))</f>
        <v>1</v>
      </c>
    </row>
    <row r="2280" spans="1:10" x14ac:dyDescent="0.25">
      <c r="A2280" t="str">
        <f>IF(Tienda_1!$A2280="","","Tienda 1")</f>
        <v>Tienda 1</v>
      </c>
      <c r="B2280" t="str">
        <f>IF($A2280="","",Tienda_1!B2280)</f>
        <v>Electrónicos</v>
      </c>
      <c r="C2280" t="str">
        <f>IF($A2280="","",Tienda_1!G2280)</f>
        <v>Bogotá</v>
      </c>
      <c r="D2280" t="str">
        <f>IF($A2280="","",Tienda_1!F2280)</f>
        <v>Ángel Rodriguez</v>
      </c>
      <c r="E2280" t="str">
        <f>IF($A2280="","",Tienda_1!I2280)</f>
        <v>Tarjeta de crédito</v>
      </c>
      <c r="F2280">
        <f>IF($A2280="","",VALUE(RIGHT(Tienda_1!E2280,4)))</f>
        <v>2020</v>
      </c>
      <c r="G2280">
        <f>IF($A2280="","",Tienda_1!C2280)</f>
        <v>223100</v>
      </c>
      <c r="H2280">
        <f>IF($A2280="","",Tienda_1!D2280)</f>
        <v>12300</v>
      </c>
      <c r="I2280">
        <f>IF($A2280="","",Tienda_1!H2280)</f>
        <v>5</v>
      </c>
      <c r="J2280">
        <f>IF($A2280="",0,IF(AND(OR('Cuadro-de-mando'!$B$4="(Todas)",'Cuadro-de-mando'!$B$4=$A2280),OR('Cuadro-de-mando'!$E$4="(Todas)",'Cuadro-de-mando'!$E$4=$B2280),OR('Cuadro-de-mando'!$H$4="(Todas)",'Cuadro-de-mando'!$H$4=$C2280),OR('Cuadro-de-mando'!$K$4="(Todas)",'Cuadro-de-mando'!$K$4=$E2280),OR('Cuadro-de-mando'!$N$4="(Todos)",'Cuadro-de-mando'!$N$4=$F2280)),1,0))</f>
        <v>1</v>
      </c>
    </row>
    <row r="2281" spans="1:10" x14ac:dyDescent="0.25">
      <c r="A2281" t="str">
        <f>IF(Tienda_1!$A2281="","","Tienda 1")</f>
        <v>Tienda 1</v>
      </c>
      <c r="B2281" t="str">
        <f>IF($A2281="","",Tienda_1!B2281)</f>
        <v>Instrumentos musicales</v>
      </c>
      <c r="C2281" t="str">
        <f>IF($A2281="","",Tienda_1!G2281)</f>
        <v>Bogotá</v>
      </c>
      <c r="D2281" t="str">
        <f>IF($A2281="","",Tienda_1!F2281)</f>
        <v>Lucas Olivera</v>
      </c>
      <c r="E2281" t="str">
        <f>IF($A2281="","",Tienda_1!I2281)</f>
        <v>Tarjeta de crédito</v>
      </c>
      <c r="F2281">
        <f>IF($A2281="","",VALUE(RIGHT(Tienda_1!E2281,4)))</f>
        <v>2022</v>
      </c>
      <c r="G2281">
        <f>IF($A2281="","",Tienda_1!C2281)</f>
        <v>741800</v>
      </c>
      <c r="H2281">
        <f>IF($A2281="","",Tienda_1!D2281)</f>
        <v>41900</v>
      </c>
      <c r="I2281">
        <f>IF($A2281="","",Tienda_1!H2281)</f>
        <v>5</v>
      </c>
      <c r="J2281">
        <f>IF($A2281="",0,IF(AND(OR('Cuadro-de-mando'!$B$4="(Todas)",'Cuadro-de-mando'!$B$4=$A2281),OR('Cuadro-de-mando'!$E$4="(Todas)",'Cuadro-de-mando'!$E$4=$B2281),OR('Cuadro-de-mando'!$H$4="(Todas)",'Cuadro-de-mando'!$H$4=$C2281),OR('Cuadro-de-mando'!$K$4="(Todas)",'Cuadro-de-mando'!$K$4=$E2281),OR('Cuadro-de-mando'!$N$4="(Todos)",'Cuadro-de-mando'!$N$4=$F2281)),1,0))</f>
        <v>1</v>
      </c>
    </row>
    <row r="2282" spans="1:10" x14ac:dyDescent="0.25">
      <c r="A2282" t="str">
        <f>IF(Tienda_1!$A2282="","","Tienda 1")</f>
        <v>Tienda 1</v>
      </c>
      <c r="B2282" t="str">
        <f>IF($A2282="","",Tienda_1!B2282)</f>
        <v>Deportes y diversión</v>
      </c>
      <c r="C2282" t="str">
        <f>IF($A2282="","",Tienda_1!G2282)</f>
        <v>Bogotá</v>
      </c>
      <c r="D2282" t="str">
        <f>IF($A2282="","",Tienda_1!F2282)</f>
        <v>Camila Rivera</v>
      </c>
      <c r="E2282" t="str">
        <f>IF($A2282="","",Tienda_1!I2282)</f>
        <v>Tarjeta de crédito</v>
      </c>
      <c r="F2282">
        <f>IF($A2282="","",VALUE(RIGHT(Tienda_1!E2282,4)))</f>
        <v>2022</v>
      </c>
      <c r="G2282">
        <f>IF($A2282="","",Tienda_1!C2282)</f>
        <v>89300</v>
      </c>
      <c r="H2282">
        <f>IF($A2282="","",Tienda_1!D2282)</f>
        <v>2900</v>
      </c>
      <c r="I2282">
        <f>IF($A2282="","",Tienda_1!H2282)</f>
        <v>5</v>
      </c>
      <c r="J2282">
        <f>IF($A2282="",0,IF(AND(OR('Cuadro-de-mando'!$B$4="(Todas)",'Cuadro-de-mando'!$B$4=$A2282),OR('Cuadro-de-mando'!$E$4="(Todas)",'Cuadro-de-mando'!$E$4=$B2282),OR('Cuadro-de-mando'!$H$4="(Todas)",'Cuadro-de-mando'!$H$4=$C2282),OR('Cuadro-de-mando'!$K$4="(Todas)",'Cuadro-de-mando'!$K$4=$E2282),OR('Cuadro-de-mando'!$N$4="(Todos)",'Cuadro-de-mando'!$N$4=$F2282)),1,0))</f>
        <v>1</v>
      </c>
    </row>
    <row r="2283" spans="1:10" x14ac:dyDescent="0.25">
      <c r="A2283" t="str">
        <f>IF(Tienda_1!$A2283="","","Tienda 1")</f>
        <v>Tienda 1</v>
      </c>
      <c r="B2283" t="str">
        <f>IF($A2283="","",Tienda_1!B2283)</f>
        <v>Muebles</v>
      </c>
      <c r="C2283" t="str">
        <f>IF($A2283="","",Tienda_1!G2283)</f>
        <v>Barranquilla</v>
      </c>
      <c r="D2283" t="str">
        <f>IF($A2283="","",Tienda_1!F2283)</f>
        <v>Lucas Olivera</v>
      </c>
      <c r="E2283" t="str">
        <f>IF($A2283="","",Tienda_1!I2283)</f>
        <v>Tarjeta de crédito</v>
      </c>
      <c r="F2283">
        <f>IF($A2283="","",VALUE(RIGHT(Tienda_1!E2283,4)))</f>
        <v>2021</v>
      </c>
      <c r="G2283">
        <f>IF($A2283="","",Tienda_1!C2283)</f>
        <v>337600</v>
      </c>
      <c r="H2283">
        <f>IF($A2283="","",Tienda_1!D2283)</f>
        <v>16200</v>
      </c>
      <c r="I2283">
        <f>IF($A2283="","",Tienda_1!H2283)</f>
        <v>5</v>
      </c>
      <c r="J2283">
        <f>IF($A2283="",0,IF(AND(OR('Cuadro-de-mando'!$B$4="(Todas)",'Cuadro-de-mando'!$B$4=$A2283),OR('Cuadro-de-mando'!$E$4="(Todas)",'Cuadro-de-mando'!$E$4=$B2283),OR('Cuadro-de-mando'!$H$4="(Todas)",'Cuadro-de-mando'!$H$4=$C2283),OR('Cuadro-de-mando'!$K$4="(Todas)",'Cuadro-de-mando'!$K$4=$E2283),OR('Cuadro-de-mando'!$N$4="(Todos)",'Cuadro-de-mando'!$N$4=$F2283)),1,0))</f>
        <v>1</v>
      </c>
    </row>
    <row r="2284" spans="1:10" x14ac:dyDescent="0.25">
      <c r="A2284" t="str">
        <f>IF(Tienda_1!$A2284="","","Tienda 1")</f>
        <v>Tienda 1</v>
      </c>
      <c r="B2284" t="str">
        <f>IF($A2284="","",Tienda_1!B2284)</f>
        <v>Juguetes</v>
      </c>
      <c r="C2284" t="str">
        <f>IF($A2284="","",Tienda_1!G2284)</f>
        <v>Pereira</v>
      </c>
      <c r="D2284" t="str">
        <f>IF($A2284="","",Tienda_1!F2284)</f>
        <v>Izabela de León</v>
      </c>
      <c r="E2284" t="str">
        <f>IF($A2284="","",Tienda_1!I2284)</f>
        <v>Tarjeta de crédito</v>
      </c>
      <c r="F2284">
        <f>IF($A2284="","",VALUE(RIGHT(Tienda_1!E2284,4)))</f>
        <v>2021</v>
      </c>
      <c r="G2284">
        <f>IF($A2284="","",Tienda_1!C2284)</f>
        <v>20800</v>
      </c>
      <c r="H2284">
        <f>IF($A2284="","",Tienda_1!D2284)</f>
        <v>0</v>
      </c>
      <c r="I2284">
        <f>IF($A2284="","",Tienda_1!H2284)</f>
        <v>5</v>
      </c>
      <c r="J2284">
        <f>IF($A2284="",0,IF(AND(OR('Cuadro-de-mando'!$B$4="(Todas)",'Cuadro-de-mando'!$B$4=$A2284),OR('Cuadro-de-mando'!$E$4="(Todas)",'Cuadro-de-mando'!$E$4=$B2284),OR('Cuadro-de-mando'!$H$4="(Todas)",'Cuadro-de-mando'!$H$4=$C2284),OR('Cuadro-de-mando'!$K$4="(Todas)",'Cuadro-de-mando'!$K$4=$E2284),OR('Cuadro-de-mando'!$N$4="(Todos)",'Cuadro-de-mando'!$N$4=$F2284)),1,0))</f>
        <v>1</v>
      </c>
    </row>
    <row r="2285" spans="1:10" x14ac:dyDescent="0.25">
      <c r="A2285" t="str">
        <f>IF(Tienda_1!$A2285="","","Tienda 1")</f>
        <v>Tienda 1</v>
      </c>
      <c r="B2285" t="str">
        <f>IF($A2285="","",Tienda_1!B2285)</f>
        <v>Juguetes</v>
      </c>
      <c r="C2285" t="str">
        <f>IF($A2285="","",Tienda_1!G2285)</f>
        <v>Cali</v>
      </c>
      <c r="D2285" t="str">
        <f>IF($A2285="","",Tienda_1!F2285)</f>
        <v>Pedro Gomez</v>
      </c>
      <c r="E2285" t="str">
        <f>IF($A2285="","",Tienda_1!I2285)</f>
        <v>Tarjeta de crédito</v>
      </c>
      <c r="F2285">
        <f>IF($A2285="","",VALUE(RIGHT(Tienda_1!E2285,4)))</f>
        <v>2022</v>
      </c>
      <c r="G2285">
        <f>IF($A2285="","",Tienda_1!C2285)</f>
        <v>30000</v>
      </c>
      <c r="H2285">
        <f>IF($A2285="","",Tienda_1!D2285)</f>
        <v>0</v>
      </c>
      <c r="I2285">
        <f>IF($A2285="","",Tienda_1!H2285)</f>
        <v>5</v>
      </c>
      <c r="J2285">
        <f>IF($A2285="",0,IF(AND(OR('Cuadro-de-mando'!$B$4="(Todas)",'Cuadro-de-mando'!$B$4=$A2285),OR('Cuadro-de-mando'!$E$4="(Todas)",'Cuadro-de-mando'!$E$4=$B2285),OR('Cuadro-de-mando'!$H$4="(Todas)",'Cuadro-de-mando'!$H$4=$C2285),OR('Cuadro-de-mando'!$K$4="(Todas)",'Cuadro-de-mando'!$K$4=$E2285),OR('Cuadro-de-mando'!$N$4="(Todos)",'Cuadro-de-mando'!$N$4=$F2285)),1,0))</f>
        <v>1</v>
      </c>
    </row>
    <row r="2286" spans="1:10" x14ac:dyDescent="0.25">
      <c r="A2286" t="str">
        <f>IF(Tienda_1!$A2286="","","Tienda 1")</f>
        <v>Tienda 1</v>
      </c>
      <c r="B2286" t="str">
        <f>IF($A2286="","",Tienda_1!B2286)</f>
        <v>Artículos para el hogar</v>
      </c>
      <c r="C2286" t="str">
        <f>IF($A2286="","",Tienda_1!G2286)</f>
        <v>Bogotá</v>
      </c>
      <c r="D2286" t="str">
        <f>IF($A2286="","",Tienda_1!F2286)</f>
        <v>Lucas Olivera</v>
      </c>
      <c r="E2286" t="str">
        <f>IF($A2286="","",Tienda_1!I2286)</f>
        <v>Tarjeta de crédito</v>
      </c>
      <c r="F2286">
        <f>IF($A2286="","",VALUE(RIGHT(Tienda_1!E2286,4)))</f>
        <v>2021</v>
      </c>
      <c r="G2286">
        <f>IF($A2286="","",Tienda_1!C2286)</f>
        <v>34600</v>
      </c>
      <c r="H2286">
        <f>IF($A2286="","",Tienda_1!D2286)</f>
        <v>2100</v>
      </c>
      <c r="I2286">
        <f>IF($A2286="","",Tienda_1!H2286)</f>
        <v>4</v>
      </c>
      <c r="J2286">
        <f>IF($A2286="",0,IF(AND(OR('Cuadro-de-mando'!$B$4="(Todas)",'Cuadro-de-mando'!$B$4=$A2286),OR('Cuadro-de-mando'!$E$4="(Todas)",'Cuadro-de-mando'!$E$4=$B2286),OR('Cuadro-de-mando'!$H$4="(Todas)",'Cuadro-de-mando'!$H$4=$C2286),OR('Cuadro-de-mando'!$K$4="(Todas)",'Cuadro-de-mando'!$K$4=$E2286),OR('Cuadro-de-mando'!$N$4="(Todos)",'Cuadro-de-mando'!$N$4=$F2286)),1,0))</f>
        <v>1</v>
      </c>
    </row>
    <row r="2287" spans="1:10" x14ac:dyDescent="0.25">
      <c r="A2287" t="str">
        <f>IF(Tienda_1!$A2287="","","Tienda 1")</f>
        <v>Tienda 1</v>
      </c>
      <c r="B2287" t="str">
        <f>IF($A2287="","",Tienda_1!B2287)</f>
        <v>Electrodomésticos</v>
      </c>
      <c r="C2287" t="str">
        <f>IF($A2287="","",Tienda_1!G2287)</f>
        <v>Bogotá</v>
      </c>
      <c r="D2287" t="str">
        <f>IF($A2287="","",Tienda_1!F2287)</f>
        <v>Camila Rivera</v>
      </c>
      <c r="E2287" t="str">
        <f>IF($A2287="","",Tienda_1!I2287)</f>
        <v>Cupón</v>
      </c>
      <c r="F2287">
        <f>IF($A2287="","",VALUE(RIGHT(Tienda_1!E2287,4)))</f>
        <v>2021</v>
      </c>
      <c r="G2287">
        <f>IF($A2287="","",Tienda_1!C2287)</f>
        <v>565800</v>
      </c>
      <c r="H2287">
        <f>IF($A2287="","",Tienda_1!D2287)</f>
        <v>28300</v>
      </c>
      <c r="I2287">
        <f>IF($A2287="","",Tienda_1!H2287)</f>
        <v>5</v>
      </c>
      <c r="J2287">
        <f>IF($A2287="",0,IF(AND(OR('Cuadro-de-mando'!$B$4="(Todas)",'Cuadro-de-mando'!$B$4=$A2287),OR('Cuadro-de-mando'!$E$4="(Todas)",'Cuadro-de-mando'!$E$4=$B2287),OR('Cuadro-de-mando'!$H$4="(Todas)",'Cuadro-de-mando'!$H$4=$C2287),OR('Cuadro-de-mando'!$K$4="(Todas)",'Cuadro-de-mando'!$K$4=$E2287),OR('Cuadro-de-mando'!$N$4="(Todos)",'Cuadro-de-mando'!$N$4=$F2287)),1,0))</f>
        <v>1</v>
      </c>
    </row>
    <row r="2288" spans="1:10" x14ac:dyDescent="0.25">
      <c r="A2288" t="str">
        <f>IF(Tienda_1!$A2288="","","Tienda 1")</f>
        <v>Tienda 1</v>
      </c>
      <c r="B2288" t="str">
        <f>IF($A2288="","",Tienda_1!B2288)</f>
        <v>Electrodomésticos</v>
      </c>
      <c r="C2288" t="str">
        <f>IF($A2288="","",Tienda_1!G2288)</f>
        <v>Riohacha</v>
      </c>
      <c r="D2288" t="str">
        <f>IF($A2288="","",Tienda_1!F2288)</f>
        <v>Mariana Herrera</v>
      </c>
      <c r="E2288" t="str">
        <f>IF($A2288="","",Tienda_1!I2288)</f>
        <v>Tarjeta de crédito</v>
      </c>
      <c r="F2288">
        <f>IF($A2288="","",VALUE(RIGHT(Tienda_1!E2288,4)))</f>
        <v>2021</v>
      </c>
      <c r="G2288">
        <f>IF($A2288="","",Tienda_1!C2288)</f>
        <v>670500</v>
      </c>
      <c r="H2288">
        <f>IF($A2288="","",Tienda_1!D2288)</f>
        <v>33900</v>
      </c>
      <c r="I2288">
        <f>IF($A2288="","",Tienda_1!H2288)</f>
        <v>3</v>
      </c>
      <c r="J2288">
        <f>IF($A2288="",0,IF(AND(OR('Cuadro-de-mando'!$B$4="(Todas)",'Cuadro-de-mando'!$B$4=$A2288),OR('Cuadro-de-mando'!$E$4="(Todas)",'Cuadro-de-mando'!$E$4=$B2288),OR('Cuadro-de-mando'!$H$4="(Todas)",'Cuadro-de-mando'!$H$4=$C2288),OR('Cuadro-de-mando'!$K$4="(Todas)",'Cuadro-de-mando'!$K$4=$E2288),OR('Cuadro-de-mando'!$N$4="(Todos)",'Cuadro-de-mando'!$N$4=$F2288)),1,0))</f>
        <v>1</v>
      </c>
    </row>
    <row r="2289" spans="1:10" x14ac:dyDescent="0.25">
      <c r="A2289" t="str">
        <f>IF(Tienda_1!$A2289="","","Tienda 1")</f>
        <v>Tienda 1</v>
      </c>
      <c r="B2289" t="str">
        <f>IF($A2289="","",Tienda_1!B2289)</f>
        <v>Electrodomésticos</v>
      </c>
      <c r="C2289" t="str">
        <f>IF($A2289="","",Tienda_1!G2289)</f>
        <v>Bogotá</v>
      </c>
      <c r="D2289" t="str">
        <f>IF($A2289="","",Tienda_1!F2289)</f>
        <v>Rafael Acosta</v>
      </c>
      <c r="E2289" t="str">
        <f>IF($A2289="","",Tienda_1!I2289)</f>
        <v>Nequi</v>
      </c>
      <c r="F2289">
        <f>IF($A2289="","",VALUE(RIGHT(Tienda_1!E2289,4)))</f>
        <v>2020</v>
      </c>
      <c r="G2289">
        <f>IF($A2289="","",Tienda_1!C2289)</f>
        <v>2510000</v>
      </c>
      <c r="H2289">
        <f>IF($A2289="","",Tienda_1!D2289)</f>
        <v>131800</v>
      </c>
      <c r="I2289">
        <f>IF($A2289="","",Tienda_1!H2289)</f>
        <v>5</v>
      </c>
      <c r="J2289">
        <f>IF($A2289="",0,IF(AND(OR('Cuadro-de-mando'!$B$4="(Todas)",'Cuadro-de-mando'!$B$4=$A2289),OR('Cuadro-de-mando'!$E$4="(Todas)",'Cuadro-de-mando'!$E$4=$B2289),OR('Cuadro-de-mando'!$H$4="(Todas)",'Cuadro-de-mando'!$H$4=$C2289),OR('Cuadro-de-mando'!$K$4="(Todas)",'Cuadro-de-mando'!$K$4=$E2289),OR('Cuadro-de-mando'!$N$4="(Todos)",'Cuadro-de-mando'!$N$4=$F2289)),1,0))</f>
        <v>1</v>
      </c>
    </row>
    <row r="2290" spans="1:10" x14ac:dyDescent="0.25">
      <c r="A2290" t="str">
        <f>IF(Tienda_1!$A2290="","","Tienda 1")</f>
        <v>Tienda 1</v>
      </c>
      <c r="B2290" t="str">
        <f>IF($A2290="","",Tienda_1!B2290)</f>
        <v>Electrónicos</v>
      </c>
      <c r="C2290" t="str">
        <f>IF($A2290="","",Tienda_1!G2290)</f>
        <v>Bogotá</v>
      </c>
      <c r="D2290" t="str">
        <f>IF($A2290="","",Tienda_1!F2290)</f>
        <v>Mariana Herrera</v>
      </c>
      <c r="E2290" t="str">
        <f>IF($A2290="","",Tienda_1!I2290)</f>
        <v>Cupón</v>
      </c>
      <c r="F2290">
        <f>IF($A2290="","",VALUE(RIGHT(Tienda_1!E2290,4)))</f>
        <v>2023</v>
      </c>
      <c r="G2290">
        <f>IF($A2290="","",Tienda_1!C2290)</f>
        <v>124600</v>
      </c>
      <c r="H2290">
        <f>IF($A2290="","",Tienda_1!D2290)</f>
        <v>7200</v>
      </c>
      <c r="I2290">
        <f>IF($A2290="","",Tienda_1!H2290)</f>
        <v>5</v>
      </c>
      <c r="J2290">
        <f>IF($A2290="",0,IF(AND(OR('Cuadro-de-mando'!$B$4="(Todas)",'Cuadro-de-mando'!$B$4=$A2290),OR('Cuadro-de-mando'!$E$4="(Todas)",'Cuadro-de-mando'!$E$4=$B2290),OR('Cuadro-de-mando'!$H$4="(Todas)",'Cuadro-de-mando'!$H$4=$C2290),OR('Cuadro-de-mando'!$K$4="(Todas)",'Cuadro-de-mando'!$K$4=$E2290),OR('Cuadro-de-mando'!$N$4="(Todos)",'Cuadro-de-mando'!$N$4=$F2290)),1,0))</f>
        <v>1</v>
      </c>
    </row>
    <row r="2291" spans="1:10" x14ac:dyDescent="0.25">
      <c r="A2291" t="str">
        <f>IF(Tienda_1!$A2291="","","Tienda 1")</f>
        <v>Tienda 1</v>
      </c>
      <c r="B2291" t="str">
        <f>IF($A2291="","",Tienda_1!B2291)</f>
        <v>Electrodomésticos</v>
      </c>
      <c r="C2291" t="str">
        <f>IF($A2291="","",Tienda_1!G2291)</f>
        <v>Cali</v>
      </c>
      <c r="D2291" t="str">
        <f>IF($A2291="","",Tienda_1!F2291)</f>
        <v>Juan Fernandez</v>
      </c>
      <c r="E2291" t="str">
        <f>IF($A2291="","",Tienda_1!I2291)</f>
        <v>Tarjeta de crédito</v>
      </c>
      <c r="F2291">
        <f>IF($A2291="","",VALUE(RIGHT(Tienda_1!E2291,4)))</f>
        <v>2021</v>
      </c>
      <c r="G2291">
        <f>IF($A2291="","",Tienda_1!C2291)</f>
        <v>674300</v>
      </c>
      <c r="H2291">
        <f>IF($A2291="","",Tienda_1!D2291)</f>
        <v>36300</v>
      </c>
      <c r="I2291">
        <f>IF($A2291="","",Tienda_1!H2291)</f>
        <v>4</v>
      </c>
      <c r="J2291">
        <f>IF($A2291="",0,IF(AND(OR('Cuadro-de-mando'!$B$4="(Todas)",'Cuadro-de-mando'!$B$4=$A2291),OR('Cuadro-de-mando'!$E$4="(Todas)",'Cuadro-de-mando'!$E$4=$B2291),OR('Cuadro-de-mando'!$H$4="(Todas)",'Cuadro-de-mando'!$H$4=$C2291),OR('Cuadro-de-mando'!$K$4="(Todas)",'Cuadro-de-mando'!$K$4=$E2291),OR('Cuadro-de-mando'!$N$4="(Todos)",'Cuadro-de-mando'!$N$4=$F2291)),1,0))</f>
        <v>1</v>
      </c>
    </row>
    <row r="2292" spans="1:10" x14ac:dyDescent="0.25">
      <c r="A2292" t="str">
        <f>IF(Tienda_1!$A2292="","","Tienda 1")</f>
        <v>Tienda 1</v>
      </c>
      <c r="B2292" t="str">
        <f>IF($A2292="","",Tienda_1!B2292)</f>
        <v>Electrodomésticos</v>
      </c>
      <c r="C2292" t="str">
        <f>IF($A2292="","",Tienda_1!G2292)</f>
        <v>Bogotá</v>
      </c>
      <c r="D2292" t="str">
        <f>IF($A2292="","",Tienda_1!F2292)</f>
        <v>Camila Rivera</v>
      </c>
      <c r="E2292" t="str">
        <f>IF($A2292="","",Tienda_1!I2292)</f>
        <v>Tarjeta de crédito</v>
      </c>
      <c r="F2292">
        <f>IF($A2292="","",VALUE(RIGHT(Tienda_1!E2292,4)))</f>
        <v>2021</v>
      </c>
      <c r="G2292">
        <f>IF($A2292="","",Tienda_1!C2292)</f>
        <v>1266900</v>
      </c>
      <c r="H2292">
        <f>IF($A2292="","",Tienda_1!D2292)</f>
        <v>67700</v>
      </c>
      <c r="I2292">
        <f>IF($A2292="","",Tienda_1!H2292)</f>
        <v>4</v>
      </c>
      <c r="J2292">
        <f>IF($A2292="",0,IF(AND(OR('Cuadro-de-mando'!$B$4="(Todas)",'Cuadro-de-mando'!$B$4=$A2292),OR('Cuadro-de-mando'!$E$4="(Todas)",'Cuadro-de-mando'!$E$4=$B2292),OR('Cuadro-de-mando'!$H$4="(Todas)",'Cuadro-de-mando'!$H$4=$C2292),OR('Cuadro-de-mando'!$K$4="(Todas)",'Cuadro-de-mando'!$K$4=$E2292),OR('Cuadro-de-mando'!$N$4="(Todos)",'Cuadro-de-mando'!$N$4=$F2292)),1,0))</f>
        <v>1</v>
      </c>
    </row>
    <row r="2293" spans="1:10" x14ac:dyDescent="0.25">
      <c r="A2293" t="str">
        <f>IF(Tienda_1!$A2293="","","Tienda 1")</f>
        <v>Tienda 1</v>
      </c>
      <c r="B2293" t="str">
        <f>IF($A2293="","",Tienda_1!B2293)</f>
        <v>Electrónicos</v>
      </c>
      <c r="C2293" t="str">
        <f>IF($A2293="","",Tienda_1!G2293)</f>
        <v>Bogotá</v>
      </c>
      <c r="D2293" t="str">
        <f>IF($A2293="","",Tienda_1!F2293)</f>
        <v>Rafael Acosta</v>
      </c>
      <c r="E2293" t="str">
        <f>IF($A2293="","",Tienda_1!I2293)</f>
        <v>Nequi</v>
      </c>
      <c r="F2293">
        <f>IF($A2293="","",VALUE(RIGHT(Tienda_1!E2293,4)))</f>
        <v>2021</v>
      </c>
      <c r="G2293">
        <f>IF($A2293="","",Tienda_1!C2293)</f>
        <v>1174300</v>
      </c>
      <c r="H2293">
        <f>IF($A2293="","",Tienda_1!D2293)</f>
        <v>62900</v>
      </c>
      <c r="I2293">
        <f>IF($A2293="","",Tienda_1!H2293)</f>
        <v>5</v>
      </c>
      <c r="J2293">
        <f>IF($A2293="",0,IF(AND(OR('Cuadro-de-mando'!$B$4="(Todas)",'Cuadro-de-mando'!$B$4=$A2293),OR('Cuadro-de-mando'!$E$4="(Todas)",'Cuadro-de-mando'!$E$4=$B2293),OR('Cuadro-de-mando'!$H$4="(Todas)",'Cuadro-de-mando'!$H$4=$C2293),OR('Cuadro-de-mando'!$K$4="(Todas)",'Cuadro-de-mando'!$K$4=$E2293),OR('Cuadro-de-mando'!$N$4="(Todos)",'Cuadro-de-mando'!$N$4=$F2293)),1,0))</f>
        <v>1</v>
      </c>
    </row>
    <row r="2294" spans="1:10" x14ac:dyDescent="0.25">
      <c r="A2294" t="str">
        <f>IF(Tienda_1!$A2294="","","Tienda 1")</f>
        <v>Tienda 1</v>
      </c>
      <c r="B2294" t="str">
        <f>IF($A2294="","",Tienda_1!B2294)</f>
        <v>Deportes y diversión</v>
      </c>
      <c r="C2294" t="str">
        <f>IF($A2294="","",Tienda_1!G2294)</f>
        <v>Medellín</v>
      </c>
      <c r="D2294" t="str">
        <f>IF($A2294="","",Tienda_1!F2294)</f>
        <v>Maria Alfonso</v>
      </c>
      <c r="E2294" t="str">
        <f>IF($A2294="","",Tienda_1!I2294)</f>
        <v>Cupón</v>
      </c>
      <c r="F2294">
        <f>IF($A2294="","",VALUE(RIGHT(Tienda_1!E2294,4)))</f>
        <v>2022</v>
      </c>
      <c r="G2294">
        <f>IF($A2294="","",Tienda_1!C2294)</f>
        <v>110900</v>
      </c>
      <c r="H2294">
        <f>IF($A2294="","",Tienda_1!D2294)</f>
        <v>4100</v>
      </c>
      <c r="I2294">
        <f>IF($A2294="","",Tienda_1!H2294)</f>
        <v>5</v>
      </c>
      <c r="J2294">
        <f>IF($A2294="",0,IF(AND(OR('Cuadro-de-mando'!$B$4="(Todas)",'Cuadro-de-mando'!$B$4=$A2294),OR('Cuadro-de-mando'!$E$4="(Todas)",'Cuadro-de-mando'!$E$4=$B2294),OR('Cuadro-de-mando'!$H$4="(Todas)",'Cuadro-de-mando'!$H$4=$C2294),OR('Cuadro-de-mando'!$K$4="(Todas)",'Cuadro-de-mando'!$K$4=$E2294),OR('Cuadro-de-mando'!$N$4="(Todos)",'Cuadro-de-mando'!$N$4=$F2294)),1,0))</f>
        <v>1</v>
      </c>
    </row>
    <row r="2295" spans="1:10" x14ac:dyDescent="0.25">
      <c r="A2295" t="str">
        <f>IF(Tienda_1!$A2295="","","Tienda 1")</f>
        <v>Tienda 1</v>
      </c>
      <c r="B2295" t="str">
        <f>IF($A2295="","",Tienda_1!B2295)</f>
        <v>Deportes y diversión</v>
      </c>
      <c r="C2295" t="str">
        <f>IF($A2295="","",Tienda_1!G2295)</f>
        <v>Bogotá</v>
      </c>
      <c r="D2295" t="str">
        <f>IF($A2295="","",Tienda_1!F2295)</f>
        <v>Mariana Herrera</v>
      </c>
      <c r="E2295" t="str">
        <f>IF($A2295="","",Tienda_1!I2295)</f>
        <v>Tarjeta de crédito</v>
      </c>
      <c r="F2295">
        <f>IF($A2295="","",VALUE(RIGHT(Tienda_1!E2295,4)))</f>
        <v>2023</v>
      </c>
      <c r="G2295">
        <f>IF($A2295="","",Tienda_1!C2295)</f>
        <v>9700</v>
      </c>
      <c r="H2295">
        <f>IF($A2295="","",Tienda_1!D2295)</f>
        <v>7700</v>
      </c>
      <c r="I2295">
        <f>IF($A2295="","",Tienda_1!H2295)</f>
        <v>4</v>
      </c>
      <c r="J2295">
        <f>IF($A2295="",0,IF(AND(OR('Cuadro-de-mando'!$B$4="(Todas)",'Cuadro-de-mando'!$B$4=$A2295),OR('Cuadro-de-mando'!$E$4="(Todas)",'Cuadro-de-mando'!$E$4=$B2295),OR('Cuadro-de-mando'!$H$4="(Todas)",'Cuadro-de-mando'!$H$4=$C2295),OR('Cuadro-de-mando'!$K$4="(Todas)",'Cuadro-de-mando'!$K$4=$E2295),OR('Cuadro-de-mando'!$N$4="(Todos)",'Cuadro-de-mando'!$N$4=$F2295)),1,0))</f>
        <v>1</v>
      </c>
    </row>
    <row r="2296" spans="1:10" x14ac:dyDescent="0.25">
      <c r="A2296" t="str">
        <f>IF(Tienda_1!$A2296="","","Tienda 1")</f>
        <v>Tienda 1</v>
      </c>
      <c r="B2296" t="str">
        <f>IF($A2296="","",Tienda_1!B2296)</f>
        <v>Electrónicos</v>
      </c>
      <c r="C2296" t="str">
        <f>IF($A2296="","",Tienda_1!G2296)</f>
        <v>Bogotá</v>
      </c>
      <c r="D2296" t="str">
        <f>IF($A2296="","",Tienda_1!F2296)</f>
        <v>Felipe Santos</v>
      </c>
      <c r="E2296" t="str">
        <f>IF($A2296="","",Tienda_1!I2296)</f>
        <v>Tarjeta de crédito</v>
      </c>
      <c r="F2296">
        <f>IF($A2296="","",VALUE(RIGHT(Tienda_1!E2296,4)))</f>
        <v>2020</v>
      </c>
      <c r="G2296">
        <f>IF($A2296="","",Tienda_1!C2296)</f>
        <v>151300</v>
      </c>
      <c r="H2296">
        <f>IF($A2296="","",Tienda_1!D2296)</f>
        <v>8300</v>
      </c>
      <c r="I2296">
        <f>IF($A2296="","",Tienda_1!H2296)</f>
        <v>5</v>
      </c>
      <c r="J2296">
        <f>IF($A2296="",0,IF(AND(OR('Cuadro-de-mando'!$B$4="(Todas)",'Cuadro-de-mando'!$B$4=$A2296),OR('Cuadro-de-mando'!$E$4="(Todas)",'Cuadro-de-mando'!$E$4=$B2296),OR('Cuadro-de-mando'!$H$4="(Todas)",'Cuadro-de-mando'!$H$4=$C2296),OR('Cuadro-de-mando'!$K$4="(Todas)",'Cuadro-de-mando'!$K$4=$E2296),OR('Cuadro-de-mando'!$N$4="(Todos)",'Cuadro-de-mando'!$N$4=$F2296)),1,0))</f>
        <v>1</v>
      </c>
    </row>
    <row r="2297" spans="1:10" x14ac:dyDescent="0.25">
      <c r="A2297" t="str">
        <f>IF(Tienda_1!$A2297="","","Tienda 1")</f>
        <v>Tienda 1</v>
      </c>
      <c r="B2297" t="str">
        <f>IF($A2297="","",Tienda_1!B2297)</f>
        <v>Juguetes</v>
      </c>
      <c r="C2297" t="str">
        <f>IF($A2297="","",Tienda_1!G2297)</f>
        <v>Cali</v>
      </c>
      <c r="D2297" t="str">
        <f>IF($A2297="","",Tienda_1!F2297)</f>
        <v>Maria Alfonso</v>
      </c>
      <c r="E2297" t="str">
        <f>IF($A2297="","",Tienda_1!I2297)</f>
        <v>Tarjeta de crédito</v>
      </c>
      <c r="F2297">
        <f>IF($A2297="","",VALUE(RIGHT(Tienda_1!E2297,4)))</f>
        <v>2020</v>
      </c>
      <c r="G2297">
        <f>IF($A2297="","",Tienda_1!C2297)</f>
        <v>190900</v>
      </c>
      <c r="H2297">
        <f>IF($A2297="","",Tienda_1!D2297)</f>
        <v>10400</v>
      </c>
      <c r="I2297">
        <f>IF($A2297="","",Tienda_1!H2297)</f>
        <v>1</v>
      </c>
      <c r="J2297">
        <f>IF($A2297="",0,IF(AND(OR('Cuadro-de-mando'!$B$4="(Todas)",'Cuadro-de-mando'!$B$4=$A2297),OR('Cuadro-de-mando'!$E$4="(Todas)",'Cuadro-de-mando'!$E$4=$B2297),OR('Cuadro-de-mando'!$H$4="(Todas)",'Cuadro-de-mando'!$H$4=$C2297),OR('Cuadro-de-mando'!$K$4="(Todas)",'Cuadro-de-mando'!$K$4=$E2297),OR('Cuadro-de-mando'!$N$4="(Todos)",'Cuadro-de-mando'!$N$4=$F2297)),1,0))</f>
        <v>1</v>
      </c>
    </row>
    <row r="2298" spans="1:10" x14ac:dyDescent="0.25">
      <c r="A2298" t="str">
        <f>IF(Tienda_1!$A2298="","","Tienda 1")</f>
        <v>Tienda 1</v>
      </c>
      <c r="B2298" t="str">
        <f>IF($A2298="","",Tienda_1!B2298)</f>
        <v>Electrodomésticos</v>
      </c>
      <c r="C2298" t="str">
        <f>IF($A2298="","",Tienda_1!G2298)</f>
        <v>Bogotá</v>
      </c>
      <c r="D2298" t="str">
        <f>IF($A2298="","",Tienda_1!F2298)</f>
        <v>Felipe Santos</v>
      </c>
      <c r="E2298" t="str">
        <f>IF($A2298="","",Tienda_1!I2298)</f>
        <v>Tarjeta de crédito</v>
      </c>
      <c r="F2298">
        <f>IF($A2298="","",VALUE(RIGHT(Tienda_1!E2298,4)))</f>
        <v>2022</v>
      </c>
      <c r="G2298">
        <f>IF($A2298="","",Tienda_1!C2298)</f>
        <v>1119200</v>
      </c>
      <c r="H2298">
        <f>IF($A2298="","",Tienda_1!D2298)</f>
        <v>60300</v>
      </c>
      <c r="I2298">
        <f>IF($A2298="","",Tienda_1!H2298)</f>
        <v>5</v>
      </c>
      <c r="J2298">
        <f>IF($A2298="",0,IF(AND(OR('Cuadro-de-mando'!$B$4="(Todas)",'Cuadro-de-mando'!$B$4=$A2298),OR('Cuadro-de-mando'!$E$4="(Todas)",'Cuadro-de-mando'!$E$4=$B2298),OR('Cuadro-de-mando'!$H$4="(Todas)",'Cuadro-de-mando'!$H$4=$C2298),OR('Cuadro-de-mando'!$K$4="(Todas)",'Cuadro-de-mando'!$K$4=$E2298),OR('Cuadro-de-mando'!$N$4="(Todos)",'Cuadro-de-mando'!$N$4=$F2298)),1,0))</f>
        <v>1</v>
      </c>
    </row>
    <row r="2299" spans="1:10" x14ac:dyDescent="0.25">
      <c r="A2299" t="str">
        <f>IF(Tienda_1!$A2299="","","Tienda 1")</f>
        <v>Tienda 1</v>
      </c>
      <c r="B2299" t="str">
        <f>IF($A2299="","",Tienda_1!B2299)</f>
        <v>Artículos para el hogar</v>
      </c>
      <c r="C2299" t="str">
        <f>IF($A2299="","",Tienda_1!G2299)</f>
        <v>Barranquilla</v>
      </c>
      <c r="D2299" t="str">
        <f>IF($A2299="","",Tienda_1!F2299)</f>
        <v>Felipe Santos</v>
      </c>
      <c r="E2299" t="str">
        <f>IF($A2299="","",Tienda_1!I2299)</f>
        <v>Tarjeta de crédito</v>
      </c>
      <c r="F2299">
        <f>IF($A2299="","",VALUE(RIGHT(Tienda_1!E2299,4)))</f>
        <v>2023</v>
      </c>
      <c r="G2299">
        <f>IF($A2299="","",Tienda_1!C2299)</f>
        <v>57900</v>
      </c>
      <c r="H2299">
        <f>IF($A2299="","",Tienda_1!D2299)</f>
        <v>1300</v>
      </c>
      <c r="I2299">
        <f>IF($A2299="","",Tienda_1!H2299)</f>
        <v>5</v>
      </c>
      <c r="J2299">
        <f>IF($A2299="",0,IF(AND(OR('Cuadro-de-mando'!$B$4="(Todas)",'Cuadro-de-mando'!$B$4=$A2299),OR('Cuadro-de-mando'!$E$4="(Todas)",'Cuadro-de-mando'!$E$4=$B2299),OR('Cuadro-de-mando'!$H$4="(Todas)",'Cuadro-de-mando'!$H$4=$C2299),OR('Cuadro-de-mando'!$K$4="(Todas)",'Cuadro-de-mando'!$K$4=$E2299),OR('Cuadro-de-mando'!$N$4="(Todos)",'Cuadro-de-mando'!$N$4=$F2299)),1,0))</f>
        <v>1</v>
      </c>
    </row>
    <row r="2300" spans="1:10" x14ac:dyDescent="0.25">
      <c r="A2300" t="str">
        <f>IF(Tienda_1!$A2300="","","Tienda 1")</f>
        <v>Tienda 1</v>
      </c>
      <c r="B2300" t="str">
        <f>IF($A2300="","",Tienda_1!B2300)</f>
        <v>Deportes y diversión</v>
      </c>
      <c r="C2300" t="str">
        <f>IF($A2300="","",Tienda_1!G2300)</f>
        <v>Cali</v>
      </c>
      <c r="D2300" t="str">
        <f>IF($A2300="","",Tienda_1!F2300)</f>
        <v>Mariana Herrera</v>
      </c>
      <c r="E2300" t="str">
        <f>IF($A2300="","",Tienda_1!I2300)</f>
        <v>Cupón</v>
      </c>
      <c r="F2300">
        <f>IF($A2300="","",VALUE(RIGHT(Tienda_1!E2300,4)))</f>
        <v>2022</v>
      </c>
      <c r="G2300">
        <f>IF($A2300="","",Tienda_1!C2300)</f>
        <v>112000</v>
      </c>
      <c r="H2300">
        <f>IF($A2300="","",Tienda_1!D2300)</f>
        <v>4100</v>
      </c>
      <c r="I2300">
        <f>IF($A2300="","",Tienda_1!H2300)</f>
        <v>5</v>
      </c>
      <c r="J2300">
        <f>IF($A2300="",0,IF(AND(OR('Cuadro-de-mando'!$B$4="(Todas)",'Cuadro-de-mando'!$B$4=$A2300),OR('Cuadro-de-mando'!$E$4="(Todas)",'Cuadro-de-mando'!$E$4=$B2300),OR('Cuadro-de-mando'!$H$4="(Todas)",'Cuadro-de-mando'!$H$4=$C2300),OR('Cuadro-de-mando'!$K$4="(Todas)",'Cuadro-de-mando'!$K$4=$E2300),OR('Cuadro-de-mando'!$N$4="(Todos)",'Cuadro-de-mando'!$N$4=$F2300)),1,0))</f>
        <v>1</v>
      </c>
    </row>
    <row r="2301" spans="1:10" x14ac:dyDescent="0.25">
      <c r="A2301" t="str">
        <f>IF(Tienda_1!$A2301="","","Tienda 1")</f>
        <v>Tienda 1</v>
      </c>
      <c r="B2301" t="str">
        <f>IF($A2301="","",Tienda_1!B2301)</f>
        <v>Muebles</v>
      </c>
      <c r="C2301" t="str">
        <f>IF($A2301="","",Tienda_1!G2301)</f>
        <v>Bogotá</v>
      </c>
      <c r="D2301" t="str">
        <f>IF($A2301="","",Tienda_1!F2301)</f>
        <v>Felipe Santos</v>
      </c>
      <c r="E2301" t="str">
        <f>IF($A2301="","",Tienda_1!I2301)</f>
        <v>Tarjeta de crédito</v>
      </c>
      <c r="F2301">
        <f>IF($A2301="","",VALUE(RIGHT(Tienda_1!E2301,4)))</f>
        <v>2021</v>
      </c>
      <c r="G2301">
        <f>IF($A2301="","",Tienda_1!C2301)</f>
        <v>304100</v>
      </c>
      <c r="H2301">
        <f>IF($A2301="","",Tienda_1!D2301)</f>
        <v>14400</v>
      </c>
      <c r="I2301">
        <f>IF($A2301="","",Tienda_1!H2301)</f>
        <v>4</v>
      </c>
      <c r="J2301">
        <f>IF($A2301="",0,IF(AND(OR('Cuadro-de-mando'!$B$4="(Todas)",'Cuadro-de-mando'!$B$4=$A2301),OR('Cuadro-de-mando'!$E$4="(Todas)",'Cuadro-de-mando'!$E$4=$B2301),OR('Cuadro-de-mando'!$H$4="(Todas)",'Cuadro-de-mando'!$H$4=$C2301),OR('Cuadro-de-mando'!$K$4="(Todas)",'Cuadro-de-mando'!$K$4=$E2301),OR('Cuadro-de-mando'!$N$4="(Todos)",'Cuadro-de-mando'!$N$4=$F2301)),1,0))</f>
        <v>1</v>
      </c>
    </row>
    <row r="2302" spans="1:10" x14ac:dyDescent="0.25">
      <c r="A2302" t="str">
        <f>IF(Tienda_1!$A2302="","","Tienda 1")</f>
        <v>Tienda 1</v>
      </c>
      <c r="B2302" t="str">
        <f>IF($A2302="","",Tienda_1!B2302)</f>
        <v>Deportes y diversión</v>
      </c>
      <c r="C2302" t="str">
        <f>IF($A2302="","",Tienda_1!G2302)</f>
        <v>Bogotá</v>
      </c>
      <c r="D2302" t="str">
        <f>IF($A2302="","",Tienda_1!F2302)</f>
        <v>Juan Fernandez</v>
      </c>
      <c r="E2302" t="str">
        <f>IF($A2302="","",Tienda_1!I2302)</f>
        <v>Tarjeta de crédito</v>
      </c>
      <c r="F2302">
        <f>IF($A2302="","",VALUE(RIGHT(Tienda_1!E2302,4)))</f>
        <v>2022</v>
      </c>
      <c r="G2302">
        <f>IF($A2302="","",Tienda_1!C2302)</f>
        <v>637900</v>
      </c>
      <c r="H2302">
        <f>IF($A2302="","",Tienda_1!D2302)</f>
        <v>34600</v>
      </c>
      <c r="I2302">
        <f>IF($A2302="","",Tienda_1!H2302)</f>
        <v>5</v>
      </c>
      <c r="J2302">
        <f>IF($A2302="",0,IF(AND(OR('Cuadro-de-mando'!$B$4="(Todas)",'Cuadro-de-mando'!$B$4=$A2302),OR('Cuadro-de-mando'!$E$4="(Todas)",'Cuadro-de-mando'!$E$4=$B2302),OR('Cuadro-de-mando'!$H$4="(Todas)",'Cuadro-de-mando'!$H$4=$C2302),OR('Cuadro-de-mando'!$K$4="(Todas)",'Cuadro-de-mando'!$K$4=$E2302),OR('Cuadro-de-mando'!$N$4="(Todos)",'Cuadro-de-mando'!$N$4=$F2302)),1,0))</f>
        <v>1</v>
      </c>
    </row>
    <row r="2303" spans="1:10" x14ac:dyDescent="0.25">
      <c r="A2303" t="str">
        <f>IF(Tienda_1!$A2303="","","Tienda 1")</f>
        <v>Tienda 1</v>
      </c>
      <c r="B2303" t="str">
        <f>IF($A2303="","",Tienda_1!B2303)</f>
        <v>Deportes y diversión</v>
      </c>
      <c r="C2303" t="str">
        <f>IF($A2303="","",Tienda_1!G2303)</f>
        <v>Bogotá</v>
      </c>
      <c r="D2303" t="str">
        <f>IF($A2303="","",Tienda_1!F2303)</f>
        <v>Maria Alfonso</v>
      </c>
      <c r="E2303" t="str">
        <f>IF($A2303="","",Tienda_1!I2303)</f>
        <v>Tarjeta de crédito</v>
      </c>
      <c r="F2303">
        <f>IF($A2303="","",VALUE(RIGHT(Tienda_1!E2303,4)))</f>
        <v>2020</v>
      </c>
      <c r="G2303">
        <f>IF($A2303="","",Tienda_1!C2303)</f>
        <v>332900</v>
      </c>
      <c r="H2303">
        <f>IF($A2303="","",Tienda_1!D2303)</f>
        <v>15900</v>
      </c>
      <c r="I2303">
        <f>IF($A2303="","",Tienda_1!H2303)</f>
        <v>5</v>
      </c>
      <c r="J2303">
        <f>IF($A2303="",0,IF(AND(OR('Cuadro-de-mando'!$B$4="(Todas)",'Cuadro-de-mando'!$B$4=$A2303),OR('Cuadro-de-mando'!$E$4="(Todas)",'Cuadro-de-mando'!$E$4=$B2303),OR('Cuadro-de-mando'!$H$4="(Todas)",'Cuadro-de-mando'!$H$4=$C2303),OR('Cuadro-de-mando'!$K$4="(Todas)",'Cuadro-de-mando'!$K$4=$E2303),OR('Cuadro-de-mando'!$N$4="(Todos)",'Cuadro-de-mando'!$N$4=$F2303)),1,0))</f>
        <v>1</v>
      </c>
    </row>
    <row r="2304" spans="1:10" x14ac:dyDescent="0.25">
      <c r="A2304" t="str">
        <f>IF(Tienda_1!$A2304="","","Tienda 1")</f>
        <v>Tienda 1</v>
      </c>
      <c r="B2304" t="str">
        <f>IF($A2304="","",Tienda_1!B2304)</f>
        <v>Juguetes</v>
      </c>
      <c r="C2304" t="str">
        <f>IF($A2304="","",Tienda_1!G2304)</f>
        <v>Bogotá</v>
      </c>
      <c r="D2304" t="str">
        <f>IF($A2304="","",Tienda_1!F2304)</f>
        <v>Lucas Olivera</v>
      </c>
      <c r="E2304" t="str">
        <f>IF($A2304="","",Tienda_1!I2304)</f>
        <v>Tarjeta de débito</v>
      </c>
      <c r="F2304">
        <f>IF($A2304="","",VALUE(RIGHT(Tienda_1!E2304,4)))</f>
        <v>2020</v>
      </c>
      <c r="G2304">
        <f>IF($A2304="","",Tienda_1!C2304)</f>
        <v>44400</v>
      </c>
      <c r="H2304">
        <f>IF($A2304="","",Tienda_1!D2304)</f>
        <v>8400</v>
      </c>
      <c r="I2304">
        <f>IF($A2304="","",Tienda_1!H2304)</f>
        <v>5</v>
      </c>
      <c r="J2304">
        <f>IF($A2304="",0,IF(AND(OR('Cuadro-de-mando'!$B$4="(Todas)",'Cuadro-de-mando'!$B$4=$A2304),OR('Cuadro-de-mando'!$E$4="(Todas)",'Cuadro-de-mando'!$E$4=$B2304),OR('Cuadro-de-mando'!$H$4="(Todas)",'Cuadro-de-mando'!$H$4=$C2304),OR('Cuadro-de-mando'!$K$4="(Todas)",'Cuadro-de-mando'!$K$4=$E2304),OR('Cuadro-de-mando'!$N$4="(Todos)",'Cuadro-de-mando'!$N$4=$F2304)),1,0))</f>
        <v>1</v>
      </c>
    </row>
    <row r="2305" spans="1:10" x14ac:dyDescent="0.25">
      <c r="A2305" t="str">
        <f>IF(Tienda_1!$A2305="","","Tienda 1")</f>
        <v>Tienda 1</v>
      </c>
      <c r="B2305" t="str">
        <f>IF($A2305="","",Tienda_1!B2305)</f>
        <v>Artículos para el hogar</v>
      </c>
      <c r="C2305" t="str">
        <f>IF($A2305="","",Tienda_1!G2305)</f>
        <v>Bogotá</v>
      </c>
      <c r="D2305" t="str">
        <f>IF($A2305="","",Tienda_1!F2305)</f>
        <v>Juan Fernandez</v>
      </c>
      <c r="E2305" t="str">
        <f>IF($A2305="","",Tienda_1!I2305)</f>
        <v>Nequi</v>
      </c>
      <c r="F2305">
        <f>IF($A2305="","",VALUE(RIGHT(Tienda_1!E2305,4)))</f>
        <v>2021</v>
      </c>
      <c r="G2305">
        <f>IF($A2305="","",Tienda_1!C2305)</f>
        <v>203600</v>
      </c>
      <c r="H2305">
        <f>IF($A2305="","",Tienda_1!D2305)</f>
        <v>9000</v>
      </c>
      <c r="I2305">
        <f>IF($A2305="","",Tienda_1!H2305)</f>
        <v>5</v>
      </c>
      <c r="J2305">
        <f>IF($A2305="",0,IF(AND(OR('Cuadro-de-mando'!$B$4="(Todas)",'Cuadro-de-mando'!$B$4=$A2305),OR('Cuadro-de-mando'!$E$4="(Todas)",'Cuadro-de-mando'!$E$4=$B2305),OR('Cuadro-de-mando'!$H$4="(Todas)",'Cuadro-de-mando'!$H$4=$C2305),OR('Cuadro-de-mando'!$K$4="(Todas)",'Cuadro-de-mando'!$K$4=$E2305),OR('Cuadro-de-mando'!$N$4="(Todos)",'Cuadro-de-mando'!$N$4=$F2305)),1,0))</f>
        <v>1</v>
      </c>
    </row>
    <row r="2306" spans="1:10" x14ac:dyDescent="0.25">
      <c r="A2306" t="str">
        <f>IF(Tienda_1!$A2306="","","Tienda 1")</f>
        <v>Tienda 1</v>
      </c>
      <c r="B2306" t="str">
        <f>IF($A2306="","",Tienda_1!B2306)</f>
        <v>Electrónicos</v>
      </c>
      <c r="C2306" t="str">
        <f>IF($A2306="","",Tienda_1!G2306)</f>
        <v>Medellín</v>
      </c>
      <c r="D2306" t="str">
        <f>IF($A2306="","",Tienda_1!F2306)</f>
        <v>Ángel Rodriguez</v>
      </c>
      <c r="E2306" t="str">
        <f>IF($A2306="","",Tienda_1!I2306)</f>
        <v>Nequi</v>
      </c>
      <c r="F2306">
        <f>IF($A2306="","",VALUE(RIGHT(Tienda_1!E2306,4)))</f>
        <v>2022</v>
      </c>
      <c r="G2306">
        <f>IF($A2306="","",Tienda_1!C2306)</f>
        <v>109300</v>
      </c>
      <c r="H2306">
        <f>IF($A2306="","",Tienda_1!D2306)</f>
        <v>6000</v>
      </c>
      <c r="I2306">
        <f>IF($A2306="","",Tienda_1!H2306)</f>
        <v>1</v>
      </c>
      <c r="J2306">
        <f>IF($A2306="",0,IF(AND(OR('Cuadro-de-mando'!$B$4="(Todas)",'Cuadro-de-mando'!$B$4=$A2306),OR('Cuadro-de-mando'!$E$4="(Todas)",'Cuadro-de-mando'!$E$4=$B2306),OR('Cuadro-de-mando'!$H$4="(Todas)",'Cuadro-de-mando'!$H$4=$C2306),OR('Cuadro-de-mando'!$K$4="(Todas)",'Cuadro-de-mando'!$K$4=$E2306),OR('Cuadro-de-mando'!$N$4="(Todos)",'Cuadro-de-mando'!$N$4=$F2306)),1,0))</f>
        <v>1</v>
      </c>
    </row>
    <row r="2307" spans="1:10" x14ac:dyDescent="0.25">
      <c r="A2307" t="str">
        <f>IF(Tienda_1!$A2307="","","Tienda 1")</f>
        <v>Tienda 1</v>
      </c>
      <c r="B2307" t="str">
        <f>IF($A2307="","",Tienda_1!B2307)</f>
        <v>Electrónicos</v>
      </c>
      <c r="C2307" t="str">
        <f>IF($A2307="","",Tienda_1!G2307)</f>
        <v>Bogotá</v>
      </c>
      <c r="D2307" t="str">
        <f>IF($A2307="","",Tienda_1!F2307)</f>
        <v>Camila Rivera</v>
      </c>
      <c r="E2307" t="str">
        <f>IF($A2307="","",Tienda_1!I2307)</f>
        <v>Nequi</v>
      </c>
      <c r="F2307">
        <f>IF($A2307="","",VALUE(RIGHT(Tienda_1!E2307,4)))</f>
        <v>2022</v>
      </c>
      <c r="G2307">
        <f>IF($A2307="","",Tienda_1!C2307)</f>
        <v>1213800</v>
      </c>
      <c r="H2307">
        <f>IF($A2307="","",Tienda_1!D2307)</f>
        <v>69500</v>
      </c>
      <c r="I2307">
        <f>IF($A2307="","",Tienda_1!H2307)</f>
        <v>5</v>
      </c>
      <c r="J2307">
        <f>IF($A2307="",0,IF(AND(OR('Cuadro-de-mando'!$B$4="(Todas)",'Cuadro-de-mando'!$B$4=$A2307),OR('Cuadro-de-mando'!$E$4="(Todas)",'Cuadro-de-mando'!$E$4=$B2307),OR('Cuadro-de-mando'!$H$4="(Todas)",'Cuadro-de-mando'!$H$4=$C2307),OR('Cuadro-de-mando'!$K$4="(Todas)",'Cuadro-de-mando'!$K$4=$E2307),OR('Cuadro-de-mando'!$N$4="(Todos)",'Cuadro-de-mando'!$N$4=$F2307)),1,0))</f>
        <v>1</v>
      </c>
    </row>
    <row r="2308" spans="1:10" x14ac:dyDescent="0.25">
      <c r="A2308" t="str">
        <f>IF(Tienda_1!$A2308="","","Tienda 1")</f>
        <v>Tienda 1</v>
      </c>
      <c r="B2308" t="str">
        <f>IF($A2308="","",Tienda_1!B2308)</f>
        <v>Muebles</v>
      </c>
      <c r="C2308" t="str">
        <f>IF($A2308="","",Tienda_1!G2308)</f>
        <v>Pereira</v>
      </c>
      <c r="D2308" t="str">
        <f>IF($A2308="","",Tienda_1!F2308)</f>
        <v>Felipe Santos</v>
      </c>
      <c r="E2308" t="str">
        <f>IF($A2308="","",Tienda_1!I2308)</f>
        <v>Tarjeta de crédito</v>
      </c>
      <c r="F2308">
        <f>IF($A2308="","",VALUE(RIGHT(Tienda_1!E2308,4)))</f>
        <v>2020</v>
      </c>
      <c r="G2308">
        <f>IF($A2308="","",Tienda_1!C2308)</f>
        <v>281900</v>
      </c>
      <c r="H2308">
        <f>IF($A2308="","",Tienda_1!D2308)</f>
        <v>13200</v>
      </c>
      <c r="I2308">
        <f>IF($A2308="","",Tienda_1!H2308)</f>
        <v>5</v>
      </c>
      <c r="J2308">
        <f>IF($A2308="",0,IF(AND(OR('Cuadro-de-mando'!$B$4="(Todas)",'Cuadro-de-mando'!$B$4=$A2308),OR('Cuadro-de-mando'!$E$4="(Todas)",'Cuadro-de-mando'!$E$4=$B2308),OR('Cuadro-de-mando'!$H$4="(Todas)",'Cuadro-de-mando'!$H$4=$C2308),OR('Cuadro-de-mando'!$K$4="(Todas)",'Cuadro-de-mando'!$K$4=$E2308),OR('Cuadro-de-mando'!$N$4="(Todos)",'Cuadro-de-mando'!$N$4=$F2308)),1,0))</f>
        <v>1</v>
      </c>
    </row>
    <row r="2309" spans="1:10" x14ac:dyDescent="0.25">
      <c r="A2309" t="str">
        <f>IF(Tienda_1!$A2309="","","Tienda 1")</f>
        <v>Tienda 1</v>
      </c>
      <c r="B2309" t="str">
        <f>IF($A2309="","",Tienda_1!B2309)</f>
        <v>Deportes y diversión</v>
      </c>
      <c r="C2309" t="str">
        <f>IF($A2309="","",Tienda_1!G2309)</f>
        <v>Bogotá</v>
      </c>
      <c r="D2309" t="str">
        <f>IF($A2309="","",Tienda_1!F2309)</f>
        <v>Camila Rivera</v>
      </c>
      <c r="E2309" t="str">
        <f>IF($A2309="","",Tienda_1!I2309)</f>
        <v>Tarjeta de crédito</v>
      </c>
      <c r="F2309">
        <f>IF($A2309="","",VALUE(RIGHT(Tienda_1!E2309,4)))</f>
        <v>2021</v>
      </c>
      <c r="G2309">
        <f>IF($A2309="","",Tienda_1!C2309)</f>
        <v>69800</v>
      </c>
      <c r="H2309">
        <f>IF($A2309="","",Tienda_1!D2309)</f>
        <v>1900</v>
      </c>
      <c r="I2309">
        <f>IF($A2309="","",Tienda_1!H2309)</f>
        <v>5</v>
      </c>
      <c r="J2309">
        <f>IF($A2309="",0,IF(AND(OR('Cuadro-de-mando'!$B$4="(Todas)",'Cuadro-de-mando'!$B$4=$A2309),OR('Cuadro-de-mando'!$E$4="(Todas)",'Cuadro-de-mando'!$E$4=$B2309),OR('Cuadro-de-mando'!$H$4="(Todas)",'Cuadro-de-mando'!$H$4=$C2309),OR('Cuadro-de-mando'!$K$4="(Todas)",'Cuadro-de-mando'!$K$4=$E2309),OR('Cuadro-de-mando'!$N$4="(Todos)",'Cuadro-de-mando'!$N$4=$F2309)),1,0))</f>
        <v>1</v>
      </c>
    </row>
    <row r="2310" spans="1:10" x14ac:dyDescent="0.25">
      <c r="A2310" t="str">
        <f>IF(Tienda_1!$A2310="","","Tienda 1")</f>
        <v>Tienda 1</v>
      </c>
      <c r="B2310" t="str">
        <f>IF($A2310="","",Tienda_1!B2310)</f>
        <v>Libros</v>
      </c>
      <c r="C2310" t="str">
        <f>IF($A2310="","",Tienda_1!G2310)</f>
        <v>Riohacha</v>
      </c>
      <c r="D2310" t="str">
        <f>IF($A2310="","",Tienda_1!F2310)</f>
        <v>Santiago Silva</v>
      </c>
      <c r="E2310" t="str">
        <f>IF($A2310="","",Tienda_1!I2310)</f>
        <v>Nequi</v>
      </c>
      <c r="F2310">
        <f>IF($A2310="","",VALUE(RIGHT(Tienda_1!E2310,4)))</f>
        <v>2022</v>
      </c>
      <c r="G2310">
        <f>IF($A2310="","",Tienda_1!C2310)</f>
        <v>56800</v>
      </c>
      <c r="H2310">
        <f>IF($A2310="","",Tienda_1!D2310)</f>
        <v>3200</v>
      </c>
      <c r="I2310">
        <f>IF($A2310="","",Tienda_1!H2310)</f>
        <v>2</v>
      </c>
      <c r="J2310">
        <f>IF($A2310="",0,IF(AND(OR('Cuadro-de-mando'!$B$4="(Todas)",'Cuadro-de-mando'!$B$4=$A2310),OR('Cuadro-de-mando'!$E$4="(Todas)",'Cuadro-de-mando'!$E$4=$B2310),OR('Cuadro-de-mando'!$H$4="(Todas)",'Cuadro-de-mando'!$H$4=$C2310),OR('Cuadro-de-mando'!$K$4="(Todas)",'Cuadro-de-mando'!$K$4=$E2310),OR('Cuadro-de-mando'!$N$4="(Todos)",'Cuadro-de-mando'!$N$4=$F2310)),1,0))</f>
        <v>1</v>
      </c>
    </row>
    <row r="2311" spans="1:10" x14ac:dyDescent="0.25">
      <c r="A2311" t="str">
        <f>IF(Tienda_1!$A2311="","","Tienda 1")</f>
        <v>Tienda 1</v>
      </c>
      <c r="B2311" t="str">
        <f>IF($A2311="","",Tienda_1!B2311)</f>
        <v>Muebles</v>
      </c>
      <c r="C2311" t="str">
        <f>IF($A2311="","",Tienda_1!G2311)</f>
        <v>Medellín</v>
      </c>
      <c r="D2311" t="str">
        <f>IF($A2311="","",Tienda_1!F2311)</f>
        <v>Felipe Santos</v>
      </c>
      <c r="E2311" t="str">
        <f>IF($A2311="","",Tienda_1!I2311)</f>
        <v>Tarjeta de crédito</v>
      </c>
      <c r="F2311">
        <f>IF($A2311="","",VALUE(RIGHT(Tienda_1!E2311,4)))</f>
        <v>2020</v>
      </c>
      <c r="G2311">
        <f>IF($A2311="","",Tienda_1!C2311)</f>
        <v>215700</v>
      </c>
      <c r="H2311">
        <f>IF($A2311="","",Tienda_1!D2311)</f>
        <v>12200</v>
      </c>
      <c r="I2311">
        <f>IF($A2311="","",Tienda_1!H2311)</f>
        <v>5</v>
      </c>
      <c r="J2311">
        <f>IF($A2311="",0,IF(AND(OR('Cuadro-de-mando'!$B$4="(Todas)",'Cuadro-de-mando'!$B$4=$A2311),OR('Cuadro-de-mando'!$E$4="(Todas)",'Cuadro-de-mando'!$E$4=$B2311),OR('Cuadro-de-mando'!$H$4="(Todas)",'Cuadro-de-mando'!$H$4=$C2311),OR('Cuadro-de-mando'!$K$4="(Todas)",'Cuadro-de-mando'!$K$4=$E2311),OR('Cuadro-de-mando'!$N$4="(Todos)",'Cuadro-de-mando'!$N$4=$F2311)),1,0))</f>
        <v>1</v>
      </c>
    </row>
    <row r="2312" spans="1:10" x14ac:dyDescent="0.25">
      <c r="A2312" t="str">
        <f>IF(Tienda_1!$A2312="","","Tienda 1")</f>
        <v>Tienda 1</v>
      </c>
      <c r="B2312" t="str">
        <f>IF($A2312="","",Tienda_1!B2312)</f>
        <v>Muebles</v>
      </c>
      <c r="C2312" t="str">
        <f>IF($A2312="","",Tienda_1!G2312)</f>
        <v>Bogotá</v>
      </c>
      <c r="D2312" t="str">
        <f>IF($A2312="","",Tienda_1!F2312)</f>
        <v>Beatriz Morales</v>
      </c>
      <c r="E2312" t="str">
        <f>IF($A2312="","",Tienda_1!I2312)</f>
        <v>Tarjeta de crédito</v>
      </c>
      <c r="F2312">
        <f>IF($A2312="","",VALUE(RIGHT(Tienda_1!E2312,4)))</f>
        <v>2022</v>
      </c>
      <c r="G2312">
        <f>IF($A2312="","",Tienda_1!C2312)</f>
        <v>253700</v>
      </c>
      <c r="H2312">
        <f>IF($A2312="","",Tienda_1!D2312)</f>
        <v>14600</v>
      </c>
      <c r="I2312">
        <f>IF($A2312="","",Tienda_1!H2312)</f>
        <v>3</v>
      </c>
      <c r="J2312">
        <f>IF($A2312="",0,IF(AND(OR('Cuadro-de-mando'!$B$4="(Todas)",'Cuadro-de-mando'!$B$4=$A2312),OR('Cuadro-de-mando'!$E$4="(Todas)",'Cuadro-de-mando'!$E$4=$B2312),OR('Cuadro-de-mando'!$H$4="(Todas)",'Cuadro-de-mando'!$H$4=$C2312),OR('Cuadro-de-mando'!$K$4="(Todas)",'Cuadro-de-mando'!$K$4=$E2312),OR('Cuadro-de-mando'!$N$4="(Todos)",'Cuadro-de-mando'!$N$4=$F2312)),1,0))</f>
        <v>1</v>
      </c>
    </row>
    <row r="2313" spans="1:10" x14ac:dyDescent="0.25">
      <c r="A2313" t="str">
        <f>IF(Tienda_1!$A2313="","","Tienda 1")</f>
        <v>Tienda 1</v>
      </c>
      <c r="B2313" t="str">
        <f>IF($A2313="","",Tienda_1!B2313)</f>
        <v>Deportes y diversión</v>
      </c>
      <c r="C2313" t="str">
        <f>IF($A2313="","",Tienda_1!G2313)</f>
        <v>Bogotá</v>
      </c>
      <c r="D2313" t="str">
        <f>IF($A2313="","",Tienda_1!F2313)</f>
        <v>Rafael Acosta</v>
      </c>
      <c r="E2313" t="str">
        <f>IF($A2313="","",Tienda_1!I2313)</f>
        <v>Tarjeta de crédito</v>
      </c>
      <c r="F2313">
        <f>IF($A2313="","",VALUE(RIGHT(Tienda_1!E2313,4)))</f>
        <v>2020</v>
      </c>
      <c r="G2313">
        <f>IF($A2313="","",Tienda_1!C2313)</f>
        <v>53700</v>
      </c>
      <c r="H2313">
        <f>IF($A2313="","",Tienda_1!D2313)</f>
        <v>1000</v>
      </c>
      <c r="I2313">
        <f>IF($A2313="","",Tienda_1!H2313)</f>
        <v>5</v>
      </c>
      <c r="J2313">
        <f>IF($A2313="",0,IF(AND(OR('Cuadro-de-mando'!$B$4="(Todas)",'Cuadro-de-mando'!$B$4=$A2313),OR('Cuadro-de-mando'!$E$4="(Todas)",'Cuadro-de-mando'!$E$4=$B2313),OR('Cuadro-de-mando'!$H$4="(Todas)",'Cuadro-de-mando'!$H$4=$C2313),OR('Cuadro-de-mando'!$K$4="(Todas)",'Cuadro-de-mando'!$K$4=$E2313),OR('Cuadro-de-mando'!$N$4="(Todos)",'Cuadro-de-mando'!$N$4=$F2313)),1,0))</f>
        <v>1</v>
      </c>
    </row>
    <row r="2314" spans="1:10" x14ac:dyDescent="0.25">
      <c r="A2314" t="str">
        <f>IF(Tienda_1!$A2314="","","Tienda 1")</f>
        <v>Tienda 1</v>
      </c>
      <c r="B2314" t="str">
        <f>IF($A2314="","",Tienda_1!B2314)</f>
        <v>Electrónicos</v>
      </c>
      <c r="C2314" t="str">
        <f>IF($A2314="","",Tienda_1!G2314)</f>
        <v>Bogotá</v>
      </c>
      <c r="D2314" t="str">
        <f>IF($A2314="","",Tienda_1!F2314)</f>
        <v>Rafael Acosta</v>
      </c>
      <c r="E2314" t="str">
        <f>IF($A2314="","",Tienda_1!I2314)</f>
        <v>Tarjeta de crédito</v>
      </c>
      <c r="F2314">
        <f>IF($A2314="","",VALUE(RIGHT(Tienda_1!E2314,4)))</f>
        <v>2020</v>
      </c>
      <c r="G2314">
        <f>IF($A2314="","",Tienda_1!C2314)</f>
        <v>103300</v>
      </c>
      <c r="H2314">
        <f>IF($A2314="","",Tienda_1!D2314)</f>
        <v>5900</v>
      </c>
      <c r="I2314">
        <f>IF($A2314="","",Tienda_1!H2314)</f>
        <v>4</v>
      </c>
      <c r="J2314">
        <f>IF($A2314="",0,IF(AND(OR('Cuadro-de-mando'!$B$4="(Todas)",'Cuadro-de-mando'!$B$4=$A2314),OR('Cuadro-de-mando'!$E$4="(Todas)",'Cuadro-de-mando'!$E$4=$B2314),OR('Cuadro-de-mando'!$H$4="(Todas)",'Cuadro-de-mando'!$H$4=$C2314),OR('Cuadro-de-mando'!$K$4="(Todas)",'Cuadro-de-mando'!$K$4=$E2314),OR('Cuadro-de-mando'!$N$4="(Todos)",'Cuadro-de-mando'!$N$4=$F2314)),1,0))</f>
        <v>1</v>
      </c>
    </row>
    <row r="2315" spans="1:10" x14ac:dyDescent="0.25">
      <c r="A2315" t="str">
        <f>IF(Tienda_1!$A2315="","","Tienda 1")</f>
        <v>Tienda 1</v>
      </c>
      <c r="B2315" t="str">
        <f>IF($A2315="","",Tienda_1!B2315)</f>
        <v>Muebles</v>
      </c>
      <c r="C2315" t="str">
        <f>IF($A2315="","",Tienda_1!G2315)</f>
        <v>Medellín</v>
      </c>
      <c r="D2315" t="str">
        <f>IF($A2315="","",Tienda_1!F2315)</f>
        <v>Mariana Herrera</v>
      </c>
      <c r="E2315" t="str">
        <f>IF($A2315="","",Tienda_1!I2315)</f>
        <v>Tarjeta de crédito</v>
      </c>
      <c r="F2315">
        <f>IF($A2315="","",VALUE(RIGHT(Tienda_1!E2315,4)))</f>
        <v>2021</v>
      </c>
      <c r="G2315">
        <f>IF($A2315="","",Tienda_1!C2315)</f>
        <v>254400</v>
      </c>
      <c r="H2315">
        <f>IF($A2315="","",Tienda_1!D2315)</f>
        <v>11700</v>
      </c>
      <c r="I2315">
        <f>IF($A2315="","",Tienda_1!H2315)</f>
        <v>4</v>
      </c>
      <c r="J2315">
        <f>IF($A2315="",0,IF(AND(OR('Cuadro-de-mando'!$B$4="(Todas)",'Cuadro-de-mando'!$B$4=$A2315),OR('Cuadro-de-mando'!$E$4="(Todas)",'Cuadro-de-mando'!$E$4=$B2315),OR('Cuadro-de-mando'!$H$4="(Todas)",'Cuadro-de-mando'!$H$4=$C2315),OR('Cuadro-de-mando'!$K$4="(Todas)",'Cuadro-de-mando'!$K$4=$E2315),OR('Cuadro-de-mando'!$N$4="(Todos)",'Cuadro-de-mando'!$N$4=$F2315)),1,0))</f>
        <v>1</v>
      </c>
    </row>
    <row r="2316" spans="1:10" x14ac:dyDescent="0.25">
      <c r="A2316" t="str">
        <f>IF(Tienda_1!$A2316="","","Tienda 1")</f>
        <v>Tienda 1</v>
      </c>
      <c r="B2316" t="str">
        <f>IF($A2316="","",Tienda_1!B2316)</f>
        <v>Instrumentos musicales</v>
      </c>
      <c r="C2316" t="str">
        <f>IF($A2316="","",Tienda_1!G2316)</f>
        <v>Bogotá</v>
      </c>
      <c r="D2316" t="str">
        <f>IF($A2316="","",Tienda_1!F2316)</f>
        <v>Blanca Ramirez</v>
      </c>
      <c r="E2316" t="str">
        <f>IF($A2316="","",Tienda_1!I2316)</f>
        <v>Tarjeta de crédito</v>
      </c>
      <c r="F2316">
        <f>IF($A2316="","",VALUE(RIGHT(Tienda_1!E2316,4)))</f>
        <v>2022</v>
      </c>
      <c r="G2316">
        <f>IF($A2316="","",Tienda_1!C2316)</f>
        <v>676600</v>
      </c>
      <c r="H2316">
        <f>IF($A2316="","",Tienda_1!D2316)</f>
        <v>34200</v>
      </c>
      <c r="I2316">
        <f>IF($A2316="","",Tienda_1!H2316)</f>
        <v>5</v>
      </c>
      <c r="J2316">
        <f>IF($A2316="",0,IF(AND(OR('Cuadro-de-mando'!$B$4="(Todas)",'Cuadro-de-mando'!$B$4=$A2316),OR('Cuadro-de-mando'!$E$4="(Todas)",'Cuadro-de-mando'!$E$4=$B2316),OR('Cuadro-de-mando'!$H$4="(Todas)",'Cuadro-de-mando'!$H$4=$C2316),OR('Cuadro-de-mando'!$K$4="(Todas)",'Cuadro-de-mando'!$K$4=$E2316),OR('Cuadro-de-mando'!$N$4="(Todos)",'Cuadro-de-mando'!$N$4=$F2316)),1,0))</f>
        <v>1</v>
      </c>
    </row>
    <row r="2317" spans="1:10" x14ac:dyDescent="0.25">
      <c r="A2317" t="str">
        <f>IF(Tienda_1!$A2317="","","Tienda 1")</f>
        <v>Tienda 1</v>
      </c>
      <c r="B2317" t="str">
        <f>IF($A2317="","",Tienda_1!B2317)</f>
        <v>Electrónicos</v>
      </c>
      <c r="C2317" t="str">
        <f>IF($A2317="","",Tienda_1!G2317)</f>
        <v>Cali</v>
      </c>
      <c r="D2317" t="str">
        <f>IF($A2317="","",Tienda_1!F2317)</f>
        <v>Juan Fernandez</v>
      </c>
      <c r="E2317" t="str">
        <f>IF($A2317="","",Tienda_1!I2317)</f>
        <v>Tarjeta de crédito</v>
      </c>
      <c r="F2317">
        <f>IF($A2317="","",VALUE(RIGHT(Tienda_1!E2317,4)))</f>
        <v>2023</v>
      </c>
      <c r="G2317">
        <f>IF($A2317="","",Tienda_1!C2317)</f>
        <v>2645600</v>
      </c>
      <c r="H2317">
        <f>IF($A2317="","",Tienda_1!D2317)</f>
        <v>139100</v>
      </c>
      <c r="I2317">
        <f>IF($A2317="","",Tienda_1!H2317)</f>
        <v>5</v>
      </c>
      <c r="J2317">
        <f>IF($A2317="",0,IF(AND(OR('Cuadro-de-mando'!$B$4="(Todas)",'Cuadro-de-mando'!$B$4=$A2317),OR('Cuadro-de-mando'!$E$4="(Todas)",'Cuadro-de-mando'!$E$4=$B2317),OR('Cuadro-de-mando'!$H$4="(Todas)",'Cuadro-de-mando'!$H$4=$C2317),OR('Cuadro-de-mando'!$K$4="(Todas)",'Cuadro-de-mando'!$K$4=$E2317),OR('Cuadro-de-mando'!$N$4="(Todos)",'Cuadro-de-mando'!$N$4=$F2317)),1,0))</f>
        <v>1</v>
      </c>
    </row>
    <row r="2318" spans="1:10" x14ac:dyDescent="0.25">
      <c r="A2318" t="str">
        <f>IF(Tienda_1!$A2318="","","Tienda 1")</f>
        <v>Tienda 1</v>
      </c>
      <c r="B2318" t="str">
        <f>IF($A2318="","",Tienda_1!B2318)</f>
        <v>Muebles</v>
      </c>
      <c r="C2318" t="str">
        <f>IF($A2318="","",Tienda_1!G2318)</f>
        <v>Armenia</v>
      </c>
      <c r="D2318" t="str">
        <f>IF($A2318="","",Tienda_1!F2318)</f>
        <v>Izabela de León</v>
      </c>
      <c r="E2318" t="str">
        <f>IF($A2318="","",Tienda_1!I2318)</f>
        <v>Tarjeta de crédito</v>
      </c>
      <c r="F2318">
        <f>IF($A2318="","",VALUE(RIGHT(Tienda_1!E2318,4)))</f>
        <v>2022</v>
      </c>
      <c r="G2318">
        <f>IF($A2318="","",Tienda_1!C2318)</f>
        <v>290000</v>
      </c>
      <c r="H2318">
        <f>IF($A2318="","",Tienda_1!D2318)</f>
        <v>13600</v>
      </c>
      <c r="I2318">
        <f>IF($A2318="","",Tienda_1!H2318)</f>
        <v>3</v>
      </c>
      <c r="J2318">
        <f>IF($A2318="",0,IF(AND(OR('Cuadro-de-mando'!$B$4="(Todas)",'Cuadro-de-mando'!$B$4=$A2318),OR('Cuadro-de-mando'!$E$4="(Todas)",'Cuadro-de-mando'!$E$4=$B2318),OR('Cuadro-de-mando'!$H$4="(Todas)",'Cuadro-de-mando'!$H$4=$C2318),OR('Cuadro-de-mando'!$K$4="(Todas)",'Cuadro-de-mando'!$K$4=$E2318),OR('Cuadro-de-mando'!$N$4="(Todos)",'Cuadro-de-mando'!$N$4=$F2318)),1,0))</f>
        <v>1</v>
      </c>
    </row>
    <row r="2319" spans="1:10" x14ac:dyDescent="0.25">
      <c r="A2319" t="str">
        <f>IF(Tienda_1!$A2319="","","Tienda 1")</f>
        <v>Tienda 1</v>
      </c>
      <c r="B2319" t="str">
        <f>IF($A2319="","",Tienda_1!B2319)</f>
        <v>Electrodomésticos</v>
      </c>
      <c r="C2319" t="str">
        <f>IF($A2319="","",Tienda_1!G2319)</f>
        <v>Villavicencio</v>
      </c>
      <c r="D2319" t="str">
        <f>IF($A2319="","",Tienda_1!F2319)</f>
        <v>Juan Fernandez</v>
      </c>
      <c r="E2319" t="str">
        <f>IF($A2319="","",Tienda_1!I2319)</f>
        <v>Tarjeta de crédito</v>
      </c>
      <c r="F2319">
        <f>IF($A2319="","",VALUE(RIGHT(Tienda_1!E2319,4)))</f>
        <v>2022</v>
      </c>
      <c r="G2319">
        <f>IF($A2319="","",Tienda_1!C2319)</f>
        <v>2311300</v>
      </c>
      <c r="H2319">
        <f>IF($A2319="","",Tienda_1!D2319)</f>
        <v>121300</v>
      </c>
      <c r="I2319">
        <f>IF($A2319="","",Tienda_1!H2319)</f>
        <v>5</v>
      </c>
      <c r="J2319">
        <f>IF($A2319="",0,IF(AND(OR('Cuadro-de-mando'!$B$4="(Todas)",'Cuadro-de-mando'!$B$4=$A2319),OR('Cuadro-de-mando'!$E$4="(Todas)",'Cuadro-de-mando'!$E$4=$B2319),OR('Cuadro-de-mando'!$H$4="(Todas)",'Cuadro-de-mando'!$H$4=$C2319),OR('Cuadro-de-mando'!$K$4="(Todas)",'Cuadro-de-mando'!$K$4=$E2319),OR('Cuadro-de-mando'!$N$4="(Todos)",'Cuadro-de-mando'!$N$4=$F2319)),1,0))</f>
        <v>1</v>
      </c>
    </row>
    <row r="2320" spans="1:10" x14ac:dyDescent="0.25">
      <c r="A2320" t="str">
        <f>IF(Tienda_1!$A2320="","","Tienda 1")</f>
        <v>Tienda 1</v>
      </c>
      <c r="B2320" t="str">
        <f>IF($A2320="","",Tienda_1!B2320)</f>
        <v>Electrónicos</v>
      </c>
      <c r="C2320" t="str">
        <f>IF($A2320="","",Tienda_1!G2320)</f>
        <v>Cali</v>
      </c>
      <c r="D2320" t="str">
        <f>IF($A2320="","",Tienda_1!F2320)</f>
        <v>Lucas Olivera</v>
      </c>
      <c r="E2320" t="str">
        <f>IF($A2320="","",Tienda_1!I2320)</f>
        <v>Tarjeta de crédito</v>
      </c>
      <c r="F2320">
        <f>IF($A2320="","",VALUE(RIGHT(Tienda_1!E2320,4)))</f>
        <v>2021</v>
      </c>
      <c r="G2320">
        <f>IF($A2320="","",Tienda_1!C2320)</f>
        <v>1598900</v>
      </c>
      <c r="H2320">
        <f>IF($A2320="","",Tienda_1!D2320)</f>
        <v>85700</v>
      </c>
      <c r="I2320">
        <f>IF($A2320="","",Tienda_1!H2320)</f>
        <v>5</v>
      </c>
      <c r="J2320">
        <f>IF($A2320="",0,IF(AND(OR('Cuadro-de-mando'!$B$4="(Todas)",'Cuadro-de-mando'!$B$4=$A2320),OR('Cuadro-de-mando'!$E$4="(Todas)",'Cuadro-de-mando'!$E$4=$B2320),OR('Cuadro-de-mando'!$H$4="(Todas)",'Cuadro-de-mando'!$H$4=$C2320),OR('Cuadro-de-mando'!$K$4="(Todas)",'Cuadro-de-mando'!$K$4=$E2320),OR('Cuadro-de-mando'!$N$4="(Todos)",'Cuadro-de-mando'!$N$4=$F2320)),1,0))</f>
        <v>1</v>
      </c>
    </row>
    <row r="2321" spans="1:10" x14ac:dyDescent="0.25">
      <c r="A2321" t="str">
        <f>IF(Tienda_1!$A2321="","","Tienda 1")</f>
        <v>Tienda 1</v>
      </c>
      <c r="B2321" t="str">
        <f>IF($A2321="","",Tienda_1!B2321)</f>
        <v>Instrumentos musicales</v>
      </c>
      <c r="C2321" t="str">
        <f>IF($A2321="","",Tienda_1!G2321)</f>
        <v>Medellín</v>
      </c>
      <c r="D2321" t="str">
        <f>IF($A2321="","",Tienda_1!F2321)</f>
        <v>Ángel Rodriguez</v>
      </c>
      <c r="E2321" t="str">
        <f>IF($A2321="","",Tienda_1!I2321)</f>
        <v>Tarjeta de crédito</v>
      </c>
      <c r="F2321">
        <f>IF($A2321="","",VALUE(RIGHT(Tienda_1!E2321,4)))</f>
        <v>2020</v>
      </c>
      <c r="G2321">
        <f>IF($A2321="","",Tienda_1!C2321)</f>
        <v>953200</v>
      </c>
      <c r="H2321">
        <f>IF($A2321="","",Tienda_1!D2321)</f>
        <v>48900</v>
      </c>
      <c r="I2321">
        <f>IF($A2321="","",Tienda_1!H2321)</f>
        <v>5</v>
      </c>
      <c r="J2321">
        <f>IF($A2321="",0,IF(AND(OR('Cuadro-de-mando'!$B$4="(Todas)",'Cuadro-de-mando'!$B$4=$A2321),OR('Cuadro-de-mando'!$E$4="(Todas)",'Cuadro-de-mando'!$E$4=$B2321),OR('Cuadro-de-mando'!$H$4="(Todas)",'Cuadro-de-mando'!$H$4=$C2321),OR('Cuadro-de-mando'!$K$4="(Todas)",'Cuadro-de-mando'!$K$4=$E2321),OR('Cuadro-de-mando'!$N$4="(Todos)",'Cuadro-de-mando'!$N$4=$F2321)),1,0))</f>
        <v>1</v>
      </c>
    </row>
    <row r="2322" spans="1:10" x14ac:dyDescent="0.25">
      <c r="A2322" t="str">
        <f>IF(Tienda_1!$A2322="","","Tienda 1")</f>
        <v>Tienda 1</v>
      </c>
      <c r="B2322" t="str">
        <f>IF($A2322="","",Tienda_1!B2322)</f>
        <v>Muebles</v>
      </c>
      <c r="C2322" t="str">
        <f>IF($A2322="","",Tienda_1!G2322)</f>
        <v>Medellín</v>
      </c>
      <c r="D2322" t="str">
        <f>IF($A2322="","",Tienda_1!F2322)</f>
        <v>Camila Rivera</v>
      </c>
      <c r="E2322" t="str">
        <f>IF($A2322="","",Tienda_1!I2322)</f>
        <v>Tarjeta de crédito</v>
      </c>
      <c r="F2322">
        <f>IF($A2322="","",VALUE(RIGHT(Tienda_1!E2322,4)))</f>
        <v>2022</v>
      </c>
      <c r="G2322">
        <f>IF($A2322="","",Tienda_1!C2322)</f>
        <v>125100</v>
      </c>
      <c r="H2322">
        <f>IF($A2322="","",Tienda_1!D2322)</f>
        <v>6900</v>
      </c>
      <c r="I2322">
        <f>IF($A2322="","",Tienda_1!H2322)</f>
        <v>5</v>
      </c>
      <c r="J2322">
        <f>IF($A2322="",0,IF(AND(OR('Cuadro-de-mando'!$B$4="(Todas)",'Cuadro-de-mando'!$B$4=$A2322),OR('Cuadro-de-mando'!$E$4="(Todas)",'Cuadro-de-mando'!$E$4=$B2322),OR('Cuadro-de-mando'!$H$4="(Todas)",'Cuadro-de-mando'!$H$4=$C2322),OR('Cuadro-de-mando'!$K$4="(Todas)",'Cuadro-de-mando'!$K$4=$E2322),OR('Cuadro-de-mando'!$N$4="(Todos)",'Cuadro-de-mando'!$N$4=$F2322)),1,0))</f>
        <v>1</v>
      </c>
    </row>
    <row r="2323" spans="1:10" x14ac:dyDescent="0.25">
      <c r="A2323" t="str">
        <f>IF(Tienda_1!$A2323="","","Tienda 1")</f>
        <v>Tienda 1</v>
      </c>
      <c r="B2323" t="str">
        <f>IF($A2323="","",Tienda_1!B2323)</f>
        <v>Artículos para el hogar</v>
      </c>
      <c r="C2323" t="str">
        <f>IF($A2323="","",Tienda_1!G2323)</f>
        <v>Medellín</v>
      </c>
      <c r="D2323" t="str">
        <f>IF($A2323="","",Tienda_1!F2323)</f>
        <v>Blanca Ramirez</v>
      </c>
      <c r="E2323" t="str">
        <f>IF($A2323="","",Tienda_1!I2323)</f>
        <v>Nequi</v>
      </c>
      <c r="F2323">
        <f>IF($A2323="","",VALUE(RIGHT(Tienda_1!E2323,4)))</f>
        <v>2021</v>
      </c>
      <c r="G2323">
        <f>IF($A2323="","",Tienda_1!C2323)</f>
        <v>184100</v>
      </c>
      <c r="H2323">
        <f>IF($A2323="","",Tienda_1!D2323)</f>
        <v>8000</v>
      </c>
      <c r="I2323">
        <f>IF($A2323="","",Tienda_1!H2323)</f>
        <v>2</v>
      </c>
      <c r="J2323">
        <f>IF($A2323="",0,IF(AND(OR('Cuadro-de-mando'!$B$4="(Todas)",'Cuadro-de-mando'!$B$4=$A2323),OR('Cuadro-de-mando'!$E$4="(Todas)",'Cuadro-de-mando'!$E$4=$B2323),OR('Cuadro-de-mando'!$H$4="(Todas)",'Cuadro-de-mando'!$H$4=$C2323),OR('Cuadro-de-mando'!$K$4="(Todas)",'Cuadro-de-mando'!$K$4=$E2323),OR('Cuadro-de-mando'!$N$4="(Todos)",'Cuadro-de-mando'!$N$4=$F2323)),1,0))</f>
        <v>1</v>
      </c>
    </row>
    <row r="2324" spans="1:10" x14ac:dyDescent="0.25">
      <c r="A2324" t="str">
        <f>IF(Tienda_1!$A2324="","","Tienda 1")</f>
        <v>Tienda 1</v>
      </c>
      <c r="B2324" t="str">
        <f>IF($A2324="","",Tienda_1!B2324)</f>
        <v>Juguetes</v>
      </c>
      <c r="C2324" t="str">
        <f>IF($A2324="","",Tienda_1!G2324)</f>
        <v>Cali</v>
      </c>
      <c r="D2324" t="str">
        <f>IF($A2324="","",Tienda_1!F2324)</f>
        <v>Maria Alfonso</v>
      </c>
      <c r="E2324" t="str">
        <f>IF($A2324="","",Tienda_1!I2324)</f>
        <v>Tarjeta de crédito</v>
      </c>
      <c r="F2324">
        <f>IF($A2324="","",VALUE(RIGHT(Tienda_1!E2324,4)))</f>
        <v>2021</v>
      </c>
      <c r="G2324">
        <f>IF($A2324="","",Tienda_1!C2324)</f>
        <v>31600</v>
      </c>
      <c r="H2324">
        <f>IF($A2324="","",Tienda_1!D2324)</f>
        <v>0</v>
      </c>
      <c r="I2324">
        <f>IF($A2324="","",Tienda_1!H2324)</f>
        <v>5</v>
      </c>
      <c r="J2324">
        <f>IF($A2324="",0,IF(AND(OR('Cuadro-de-mando'!$B$4="(Todas)",'Cuadro-de-mando'!$B$4=$A2324),OR('Cuadro-de-mando'!$E$4="(Todas)",'Cuadro-de-mando'!$E$4=$B2324),OR('Cuadro-de-mando'!$H$4="(Todas)",'Cuadro-de-mando'!$H$4=$C2324),OR('Cuadro-de-mando'!$K$4="(Todas)",'Cuadro-de-mando'!$K$4=$E2324),OR('Cuadro-de-mando'!$N$4="(Todos)",'Cuadro-de-mando'!$N$4=$F2324)),1,0))</f>
        <v>1</v>
      </c>
    </row>
    <row r="2325" spans="1:10" x14ac:dyDescent="0.25">
      <c r="A2325" t="str">
        <f>IF(Tienda_1!$A2325="","","Tienda 1")</f>
        <v>Tienda 1</v>
      </c>
      <c r="B2325" t="str">
        <f>IF($A2325="","",Tienda_1!B2325)</f>
        <v>Libros</v>
      </c>
      <c r="C2325" t="str">
        <f>IF($A2325="","",Tienda_1!G2325)</f>
        <v>Bogotá</v>
      </c>
      <c r="D2325" t="str">
        <f>IF($A2325="","",Tienda_1!F2325)</f>
        <v>Mariana Herrera</v>
      </c>
      <c r="E2325" t="str">
        <f>IF($A2325="","",Tienda_1!I2325)</f>
        <v>Tarjeta de crédito</v>
      </c>
      <c r="F2325">
        <f>IF($A2325="","",VALUE(RIGHT(Tienda_1!E2325,4)))</f>
        <v>2021</v>
      </c>
      <c r="G2325">
        <f>IF($A2325="","",Tienda_1!C2325)</f>
        <v>68700</v>
      </c>
      <c r="H2325">
        <f>IF($A2325="","",Tienda_1!D2325)</f>
        <v>3900</v>
      </c>
      <c r="I2325">
        <f>IF($A2325="","",Tienda_1!H2325)</f>
        <v>5</v>
      </c>
      <c r="J2325">
        <f>IF($A2325="",0,IF(AND(OR('Cuadro-de-mando'!$B$4="(Todas)",'Cuadro-de-mando'!$B$4=$A2325),OR('Cuadro-de-mando'!$E$4="(Todas)",'Cuadro-de-mando'!$E$4=$B2325),OR('Cuadro-de-mando'!$H$4="(Todas)",'Cuadro-de-mando'!$H$4=$C2325),OR('Cuadro-de-mando'!$K$4="(Todas)",'Cuadro-de-mando'!$K$4=$E2325),OR('Cuadro-de-mando'!$N$4="(Todos)",'Cuadro-de-mando'!$N$4=$F2325)),1,0))</f>
        <v>1</v>
      </c>
    </row>
    <row r="2326" spans="1:10" x14ac:dyDescent="0.25">
      <c r="A2326" t="str">
        <f>IF(Tienda_1!$A2326="","","Tienda 1")</f>
        <v>Tienda 1</v>
      </c>
      <c r="B2326" t="str">
        <f>IF($A2326="","",Tienda_1!B2326)</f>
        <v>Electrónicos</v>
      </c>
      <c r="C2326" t="str">
        <f>IF($A2326="","",Tienda_1!G2326)</f>
        <v>Medellín</v>
      </c>
      <c r="D2326" t="str">
        <f>IF($A2326="","",Tienda_1!F2326)</f>
        <v>Camila Rivera</v>
      </c>
      <c r="E2326" t="str">
        <f>IF($A2326="","",Tienda_1!I2326)</f>
        <v>Nequi</v>
      </c>
      <c r="F2326">
        <f>IF($A2326="","",VALUE(RIGHT(Tienda_1!E2326,4)))</f>
        <v>2021</v>
      </c>
      <c r="G2326">
        <f>IF($A2326="","",Tienda_1!C2326)</f>
        <v>881900</v>
      </c>
      <c r="H2326">
        <f>IF($A2326="","",Tienda_1!D2326)</f>
        <v>47200</v>
      </c>
      <c r="I2326">
        <f>IF($A2326="","",Tienda_1!H2326)</f>
        <v>4</v>
      </c>
      <c r="J2326">
        <f>IF($A2326="",0,IF(AND(OR('Cuadro-de-mando'!$B$4="(Todas)",'Cuadro-de-mando'!$B$4=$A2326),OR('Cuadro-de-mando'!$E$4="(Todas)",'Cuadro-de-mando'!$E$4=$B2326),OR('Cuadro-de-mando'!$H$4="(Todas)",'Cuadro-de-mando'!$H$4=$C2326),OR('Cuadro-de-mando'!$K$4="(Todas)",'Cuadro-de-mando'!$K$4=$E2326),OR('Cuadro-de-mando'!$N$4="(Todos)",'Cuadro-de-mando'!$N$4=$F2326)),1,0))</f>
        <v>1</v>
      </c>
    </row>
    <row r="2327" spans="1:10" x14ac:dyDescent="0.25">
      <c r="A2327" t="str">
        <f>IF(Tienda_1!$A2327="","","Tienda 1")</f>
        <v>Tienda 1</v>
      </c>
      <c r="B2327" t="str">
        <f>IF($A2327="","",Tienda_1!B2327)</f>
        <v>Muebles</v>
      </c>
      <c r="C2327" t="str">
        <f>IF($A2327="","",Tienda_1!G2327)</f>
        <v>Medellín</v>
      </c>
      <c r="D2327" t="str">
        <f>IF($A2327="","",Tienda_1!F2327)</f>
        <v>Ángel Rodriguez</v>
      </c>
      <c r="E2327" t="str">
        <f>IF($A2327="","",Tienda_1!I2327)</f>
        <v>Cupón</v>
      </c>
      <c r="F2327">
        <f>IF($A2327="","",VALUE(RIGHT(Tienda_1!E2327,4)))</f>
        <v>2021</v>
      </c>
      <c r="G2327">
        <f>IF($A2327="","",Tienda_1!C2327)</f>
        <v>327800</v>
      </c>
      <c r="H2327">
        <f>IF($A2327="","",Tienda_1!D2327)</f>
        <v>15600</v>
      </c>
      <c r="I2327">
        <f>IF($A2327="","",Tienda_1!H2327)</f>
        <v>5</v>
      </c>
      <c r="J2327">
        <f>IF($A2327="",0,IF(AND(OR('Cuadro-de-mando'!$B$4="(Todas)",'Cuadro-de-mando'!$B$4=$A2327),OR('Cuadro-de-mando'!$E$4="(Todas)",'Cuadro-de-mando'!$E$4=$B2327),OR('Cuadro-de-mando'!$H$4="(Todas)",'Cuadro-de-mando'!$H$4=$C2327),OR('Cuadro-de-mando'!$K$4="(Todas)",'Cuadro-de-mando'!$K$4=$E2327),OR('Cuadro-de-mando'!$N$4="(Todos)",'Cuadro-de-mando'!$N$4=$F2327)),1,0))</f>
        <v>1</v>
      </c>
    </row>
    <row r="2328" spans="1:10" x14ac:dyDescent="0.25">
      <c r="A2328" t="str">
        <f>IF(Tienda_1!$A2328="","","Tienda 1")</f>
        <v>Tienda 1</v>
      </c>
      <c r="B2328" t="str">
        <f>IF($A2328="","",Tienda_1!B2328)</f>
        <v>Electrónicos</v>
      </c>
      <c r="C2328" t="str">
        <f>IF($A2328="","",Tienda_1!G2328)</f>
        <v>Barranquilla</v>
      </c>
      <c r="D2328" t="str">
        <f>IF($A2328="","",Tienda_1!F2328)</f>
        <v>Izabela de León</v>
      </c>
      <c r="E2328" t="str">
        <f>IF($A2328="","",Tienda_1!I2328)</f>
        <v>Nequi</v>
      </c>
      <c r="F2328">
        <f>IF($A2328="","",VALUE(RIGHT(Tienda_1!E2328,4)))</f>
        <v>2020</v>
      </c>
      <c r="G2328">
        <f>IF($A2328="","",Tienda_1!C2328)</f>
        <v>194700</v>
      </c>
      <c r="H2328">
        <f>IF($A2328="","",Tienda_1!D2328)</f>
        <v>12700</v>
      </c>
      <c r="I2328">
        <f>IF($A2328="","",Tienda_1!H2328)</f>
        <v>4</v>
      </c>
      <c r="J2328">
        <f>IF($A2328="",0,IF(AND(OR('Cuadro-de-mando'!$B$4="(Todas)",'Cuadro-de-mando'!$B$4=$A2328),OR('Cuadro-de-mando'!$E$4="(Todas)",'Cuadro-de-mando'!$E$4=$B2328),OR('Cuadro-de-mando'!$H$4="(Todas)",'Cuadro-de-mando'!$H$4=$C2328),OR('Cuadro-de-mando'!$K$4="(Todas)",'Cuadro-de-mando'!$K$4=$E2328),OR('Cuadro-de-mando'!$N$4="(Todos)",'Cuadro-de-mando'!$N$4=$F2328)),1,0))</f>
        <v>1</v>
      </c>
    </row>
    <row r="2329" spans="1:10" x14ac:dyDescent="0.25">
      <c r="A2329" t="str">
        <f>IF(Tienda_1!$A2329="","","Tienda 1")</f>
        <v>Tienda 1</v>
      </c>
      <c r="B2329" t="str">
        <f>IF($A2329="","",Tienda_1!B2329)</f>
        <v>Electrodomésticos</v>
      </c>
      <c r="C2329" t="str">
        <f>IF($A2329="","",Tienda_1!G2329)</f>
        <v>Pasto</v>
      </c>
      <c r="D2329" t="str">
        <f>IF($A2329="","",Tienda_1!F2329)</f>
        <v>Izabela de León</v>
      </c>
      <c r="E2329" t="str">
        <f>IF($A2329="","",Tienda_1!I2329)</f>
        <v>Tarjeta de crédito</v>
      </c>
      <c r="F2329">
        <f>IF($A2329="","",VALUE(RIGHT(Tienda_1!E2329,4)))</f>
        <v>2021</v>
      </c>
      <c r="G2329">
        <f>IF($A2329="","",Tienda_1!C2329)</f>
        <v>1434300</v>
      </c>
      <c r="H2329">
        <f>IF($A2329="","",Tienda_1!D2329)</f>
        <v>76800</v>
      </c>
      <c r="I2329">
        <f>IF($A2329="","",Tienda_1!H2329)</f>
        <v>4</v>
      </c>
      <c r="J2329">
        <f>IF($A2329="",0,IF(AND(OR('Cuadro-de-mando'!$B$4="(Todas)",'Cuadro-de-mando'!$B$4=$A2329),OR('Cuadro-de-mando'!$E$4="(Todas)",'Cuadro-de-mando'!$E$4=$B2329),OR('Cuadro-de-mando'!$H$4="(Todas)",'Cuadro-de-mando'!$H$4=$C2329),OR('Cuadro-de-mando'!$K$4="(Todas)",'Cuadro-de-mando'!$K$4=$E2329),OR('Cuadro-de-mando'!$N$4="(Todos)",'Cuadro-de-mando'!$N$4=$F2329)),1,0))</f>
        <v>1</v>
      </c>
    </row>
    <row r="2330" spans="1:10" x14ac:dyDescent="0.25">
      <c r="A2330" t="str">
        <f>IF(Tienda_1!$A2330="","","Tienda 1")</f>
        <v>Tienda 1</v>
      </c>
      <c r="B2330" t="str">
        <f>IF($A2330="","",Tienda_1!B2330)</f>
        <v>Deportes y diversión</v>
      </c>
      <c r="C2330" t="str">
        <f>IF($A2330="","",Tienda_1!G2330)</f>
        <v>Medellín</v>
      </c>
      <c r="D2330" t="str">
        <f>IF($A2330="","",Tienda_1!F2330)</f>
        <v>Izabela de León</v>
      </c>
      <c r="E2330" t="str">
        <f>IF($A2330="","",Tienda_1!I2330)</f>
        <v>Nequi</v>
      </c>
      <c r="F2330">
        <f>IF($A2330="","",VALUE(RIGHT(Tienda_1!E2330,4)))</f>
        <v>2020</v>
      </c>
      <c r="G2330">
        <f>IF($A2330="","",Tienda_1!C2330)</f>
        <v>32600</v>
      </c>
      <c r="H2330">
        <f>IF($A2330="","",Tienda_1!D2330)</f>
        <v>0</v>
      </c>
      <c r="I2330">
        <f>IF($A2330="","",Tienda_1!H2330)</f>
        <v>1</v>
      </c>
      <c r="J2330">
        <f>IF($A2330="",0,IF(AND(OR('Cuadro-de-mando'!$B$4="(Todas)",'Cuadro-de-mando'!$B$4=$A2330),OR('Cuadro-de-mando'!$E$4="(Todas)",'Cuadro-de-mando'!$E$4=$B2330),OR('Cuadro-de-mando'!$H$4="(Todas)",'Cuadro-de-mando'!$H$4=$C2330),OR('Cuadro-de-mando'!$K$4="(Todas)",'Cuadro-de-mando'!$K$4=$E2330),OR('Cuadro-de-mando'!$N$4="(Todos)",'Cuadro-de-mando'!$N$4=$F2330)),1,0))</f>
        <v>1</v>
      </c>
    </row>
    <row r="2331" spans="1:10" x14ac:dyDescent="0.25">
      <c r="A2331" t="str">
        <f>IF(Tienda_1!$A2331="","","Tienda 1")</f>
        <v>Tienda 1</v>
      </c>
      <c r="B2331" t="str">
        <f>IF($A2331="","",Tienda_1!B2331)</f>
        <v>Juguetes</v>
      </c>
      <c r="C2331" t="str">
        <f>IF($A2331="","",Tienda_1!G2331)</f>
        <v>Leticia</v>
      </c>
      <c r="D2331" t="str">
        <f>IF($A2331="","",Tienda_1!F2331)</f>
        <v>Pedro Gomez</v>
      </c>
      <c r="E2331" t="str">
        <f>IF($A2331="","",Tienda_1!I2331)</f>
        <v>Nequi</v>
      </c>
      <c r="F2331">
        <f>IF($A2331="","",VALUE(RIGHT(Tienda_1!E2331,4)))</f>
        <v>2020</v>
      </c>
      <c r="G2331">
        <f>IF($A2331="","",Tienda_1!C2331)</f>
        <v>25100</v>
      </c>
      <c r="H2331">
        <f>IF($A2331="","",Tienda_1!D2331)</f>
        <v>1600</v>
      </c>
      <c r="I2331">
        <f>IF($A2331="","",Tienda_1!H2331)</f>
        <v>5</v>
      </c>
      <c r="J2331">
        <f>IF($A2331="",0,IF(AND(OR('Cuadro-de-mando'!$B$4="(Todas)",'Cuadro-de-mando'!$B$4=$A2331),OR('Cuadro-de-mando'!$E$4="(Todas)",'Cuadro-de-mando'!$E$4=$B2331),OR('Cuadro-de-mando'!$H$4="(Todas)",'Cuadro-de-mando'!$H$4=$C2331),OR('Cuadro-de-mando'!$K$4="(Todas)",'Cuadro-de-mando'!$K$4=$E2331),OR('Cuadro-de-mando'!$N$4="(Todos)",'Cuadro-de-mando'!$N$4=$F2331)),1,0))</f>
        <v>1</v>
      </c>
    </row>
    <row r="2332" spans="1:10" x14ac:dyDescent="0.25">
      <c r="A2332" t="str">
        <f>IF(Tienda_1!$A2332="","","Tienda 1")</f>
        <v>Tienda 1</v>
      </c>
      <c r="B2332" t="str">
        <f>IF($A2332="","",Tienda_1!B2332)</f>
        <v>Electrónicos</v>
      </c>
      <c r="C2332" t="str">
        <f>IF($A2332="","",Tienda_1!G2332)</f>
        <v>Bogotá</v>
      </c>
      <c r="D2332" t="str">
        <f>IF($A2332="","",Tienda_1!F2332)</f>
        <v>Maria Alfonso</v>
      </c>
      <c r="E2332" t="str">
        <f>IF($A2332="","",Tienda_1!I2332)</f>
        <v>Tarjeta de crédito</v>
      </c>
      <c r="F2332">
        <f>IF($A2332="","",VALUE(RIGHT(Tienda_1!E2332,4)))</f>
        <v>2020</v>
      </c>
      <c r="G2332">
        <f>IF($A2332="","",Tienda_1!C2332)</f>
        <v>280000</v>
      </c>
      <c r="H2332">
        <f>IF($A2332="","",Tienda_1!D2332)</f>
        <v>15100</v>
      </c>
      <c r="I2332">
        <f>IF($A2332="","",Tienda_1!H2332)</f>
        <v>5</v>
      </c>
      <c r="J2332">
        <f>IF($A2332="",0,IF(AND(OR('Cuadro-de-mando'!$B$4="(Todas)",'Cuadro-de-mando'!$B$4=$A2332),OR('Cuadro-de-mando'!$E$4="(Todas)",'Cuadro-de-mando'!$E$4=$B2332),OR('Cuadro-de-mando'!$H$4="(Todas)",'Cuadro-de-mando'!$H$4=$C2332),OR('Cuadro-de-mando'!$K$4="(Todas)",'Cuadro-de-mando'!$K$4=$E2332),OR('Cuadro-de-mando'!$N$4="(Todos)",'Cuadro-de-mando'!$N$4=$F2332)),1,0))</f>
        <v>1</v>
      </c>
    </row>
    <row r="2333" spans="1:10" x14ac:dyDescent="0.25">
      <c r="A2333" t="str">
        <f>IF(Tienda_1!$A2333="","","Tienda 1")</f>
        <v>Tienda 1</v>
      </c>
      <c r="B2333" t="str">
        <f>IF($A2333="","",Tienda_1!B2333)</f>
        <v>Electrodomésticos</v>
      </c>
      <c r="C2333" t="str">
        <f>IF($A2333="","",Tienda_1!G2333)</f>
        <v>Medellín</v>
      </c>
      <c r="D2333" t="str">
        <f>IF($A2333="","",Tienda_1!F2333)</f>
        <v>Rafael Acosta</v>
      </c>
      <c r="E2333" t="str">
        <f>IF($A2333="","",Tienda_1!I2333)</f>
        <v>Tarjeta de crédito</v>
      </c>
      <c r="F2333">
        <f>IF($A2333="","",VALUE(RIGHT(Tienda_1!E2333,4)))</f>
        <v>2020</v>
      </c>
      <c r="G2333">
        <f>IF($A2333="","",Tienda_1!C2333)</f>
        <v>2392700</v>
      </c>
      <c r="H2333">
        <f>IF($A2333="","",Tienda_1!D2333)</f>
        <v>125600</v>
      </c>
      <c r="I2333">
        <f>IF($A2333="","",Tienda_1!H2333)</f>
        <v>5</v>
      </c>
      <c r="J2333">
        <f>IF($A2333="",0,IF(AND(OR('Cuadro-de-mando'!$B$4="(Todas)",'Cuadro-de-mando'!$B$4=$A2333),OR('Cuadro-de-mando'!$E$4="(Todas)",'Cuadro-de-mando'!$E$4=$B2333),OR('Cuadro-de-mando'!$H$4="(Todas)",'Cuadro-de-mando'!$H$4=$C2333),OR('Cuadro-de-mando'!$K$4="(Todas)",'Cuadro-de-mando'!$K$4=$E2333),OR('Cuadro-de-mando'!$N$4="(Todos)",'Cuadro-de-mando'!$N$4=$F2333)),1,0))</f>
        <v>1</v>
      </c>
    </row>
    <row r="2334" spans="1:10" x14ac:dyDescent="0.25">
      <c r="A2334" t="str">
        <f>IF(Tienda_1!$A2334="","","Tienda 1")</f>
        <v>Tienda 1</v>
      </c>
      <c r="B2334" t="str">
        <f>IF($A2334="","",Tienda_1!B2334)</f>
        <v>Electrónicos</v>
      </c>
      <c r="C2334" t="str">
        <f>IF($A2334="","",Tienda_1!G2334)</f>
        <v>Pereira</v>
      </c>
      <c r="D2334" t="str">
        <f>IF($A2334="","",Tienda_1!F2334)</f>
        <v>Juan Fernandez</v>
      </c>
      <c r="E2334" t="str">
        <f>IF($A2334="","",Tienda_1!I2334)</f>
        <v>Nequi</v>
      </c>
      <c r="F2334">
        <f>IF($A2334="","",VALUE(RIGHT(Tienda_1!E2334,4)))</f>
        <v>2022</v>
      </c>
      <c r="G2334">
        <f>IF($A2334="","",Tienda_1!C2334)</f>
        <v>263500</v>
      </c>
      <c r="H2334">
        <f>IF($A2334="","",Tienda_1!D2334)</f>
        <v>15300</v>
      </c>
      <c r="I2334">
        <f>IF($A2334="","",Tienda_1!H2334)</f>
        <v>5</v>
      </c>
      <c r="J2334">
        <f>IF($A2334="",0,IF(AND(OR('Cuadro-de-mando'!$B$4="(Todas)",'Cuadro-de-mando'!$B$4=$A2334),OR('Cuadro-de-mando'!$E$4="(Todas)",'Cuadro-de-mando'!$E$4=$B2334),OR('Cuadro-de-mando'!$H$4="(Todas)",'Cuadro-de-mando'!$H$4=$C2334),OR('Cuadro-de-mando'!$K$4="(Todas)",'Cuadro-de-mando'!$K$4=$E2334),OR('Cuadro-de-mando'!$N$4="(Todos)",'Cuadro-de-mando'!$N$4=$F2334)),1,0))</f>
        <v>1</v>
      </c>
    </row>
    <row r="2335" spans="1:10" x14ac:dyDescent="0.25">
      <c r="A2335" t="str">
        <f>IF(Tienda_1!$A2335="","","Tienda 1")</f>
        <v>Tienda 1</v>
      </c>
      <c r="B2335" t="str">
        <f>IF($A2335="","",Tienda_1!B2335)</f>
        <v>Muebles</v>
      </c>
      <c r="C2335" t="str">
        <f>IF($A2335="","",Tienda_1!G2335)</f>
        <v>Bogotá</v>
      </c>
      <c r="D2335" t="str">
        <f>IF($A2335="","",Tienda_1!F2335)</f>
        <v>Juliana Costa</v>
      </c>
      <c r="E2335" t="str">
        <f>IF($A2335="","",Tienda_1!I2335)</f>
        <v>Tarjeta de crédito</v>
      </c>
      <c r="F2335">
        <f>IF($A2335="","",VALUE(RIGHT(Tienda_1!E2335,4)))</f>
        <v>2021</v>
      </c>
      <c r="G2335">
        <f>IF($A2335="","",Tienda_1!C2335)</f>
        <v>855700</v>
      </c>
      <c r="H2335">
        <f>IF($A2335="","",Tienda_1!D2335)</f>
        <v>45800</v>
      </c>
      <c r="I2335">
        <f>IF($A2335="","",Tienda_1!H2335)</f>
        <v>4</v>
      </c>
      <c r="J2335">
        <f>IF($A2335="",0,IF(AND(OR('Cuadro-de-mando'!$B$4="(Todas)",'Cuadro-de-mando'!$B$4=$A2335),OR('Cuadro-de-mando'!$E$4="(Todas)",'Cuadro-de-mando'!$E$4=$B2335),OR('Cuadro-de-mando'!$H$4="(Todas)",'Cuadro-de-mando'!$H$4=$C2335),OR('Cuadro-de-mando'!$K$4="(Todas)",'Cuadro-de-mando'!$K$4=$E2335),OR('Cuadro-de-mando'!$N$4="(Todos)",'Cuadro-de-mando'!$N$4=$F2335)),1,0))</f>
        <v>1</v>
      </c>
    </row>
    <row r="2336" spans="1:10" x14ac:dyDescent="0.25">
      <c r="A2336" t="str">
        <f>IF(Tienda_1!$A2336="","","Tienda 1")</f>
        <v>Tienda 1</v>
      </c>
      <c r="B2336" t="str">
        <f>IF($A2336="","",Tienda_1!B2336)</f>
        <v>Artículos para el hogar</v>
      </c>
      <c r="C2336" t="str">
        <f>IF($A2336="","",Tienda_1!G2336)</f>
        <v>Santa Marta</v>
      </c>
      <c r="D2336" t="str">
        <f>IF($A2336="","",Tienda_1!F2336)</f>
        <v>Felipe Santos</v>
      </c>
      <c r="E2336" t="str">
        <f>IF($A2336="","",Tienda_1!I2336)</f>
        <v>Tarjeta de crédito</v>
      </c>
      <c r="F2336">
        <f>IF($A2336="","",VALUE(RIGHT(Tienda_1!E2336,4)))</f>
        <v>2023</v>
      </c>
      <c r="G2336">
        <f>IF($A2336="","",Tienda_1!C2336)</f>
        <v>38000</v>
      </c>
      <c r="H2336">
        <f>IF($A2336="","",Tienda_1!D2336)</f>
        <v>7700</v>
      </c>
      <c r="I2336">
        <f>IF($A2336="","",Tienda_1!H2336)</f>
        <v>1</v>
      </c>
      <c r="J2336">
        <f>IF($A2336="",0,IF(AND(OR('Cuadro-de-mando'!$B$4="(Todas)",'Cuadro-de-mando'!$B$4=$A2336),OR('Cuadro-de-mando'!$E$4="(Todas)",'Cuadro-de-mando'!$E$4=$B2336),OR('Cuadro-de-mando'!$H$4="(Todas)",'Cuadro-de-mando'!$H$4=$C2336),OR('Cuadro-de-mando'!$K$4="(Todas)",'Cuadro-de-mando'!$K$4=$E2336),OR('Cuadro-de-mando'!$N$4="(Todos)",'Cuadro-de-mando'!$N$4=$F2336)),1,0))</f>
        <v>1</v>
      </c>
    </row>
    <row r="2337" spans="1:10" x14ac:dyDescent="0.25">
      <c r="A2337" t="str">
        <f>IF(Tienda_1!$A2337="","","Tienda 1")</f>
        <v>Tienda 1</v>
      </c>
      <c r="B2337" t="str">
        <f>IF($A2337="","",Tienda_1!B2337)</f>
        <v>Deportes y diversión</v>
      </c>
      <c r="C2337" t="str">
        <f>IF($A2337="","",Tienda_1!G2337)</f>
        <v>Medellín</v>
      </c>
      <c r="D2337" t="str">
        <f>IF($A2337="","",Tienda_1!F2337)</f>
        <v>Santiago Silva</v>
      </c>
      <c r="E2337" t="str">
        <f>IF($A2337="","",Tienda_1!I2337)</f>
        <v>Tarjeta de crédito</v>
      </c>
      <c r="F2337">
        <f>IF($A2337="","",VALUE(RIGHT(Tienda_1!E2337,4)))</f>
        <v>2020</v>
      </c>
      <c r="G2337">
        <f>IF($A2337="","",Tienda_1!C2337)</f>
        <v>8100</v>
      </c>
      <c r="H2337">
        <f>IF($A2337="","",Tienda_1!D2337)</f>
        <v>0</v>
      </c>
      <c r="I2337">
        <f>IF($A2337="","",Tienda_1!H2337)</f>
        <v>5</v>
      </c>
      <c r="J2337">
        <f>IF($A2337="",0,IF(AND(OR('Cuadro-de-mando'!$B$4="(Todas)",'Cuadro-de-mando'!$B$4=$A2337),OR('Cuadro-de-mando'!$E$4="(Todas)",'Cuadro-de-mando'!$E$4=$B2337),OR('Cuadro-de-mando'!$H$4="(Todas)",'Cuadro-de-mando'!$H$4=$C2337),OR('Cuadro-de-mando'!$K$4="(Todas)",'Cuadro-de-mando'!$K$4=$E2337),OR('Cuadro-de-mando'!$N$4="(Todos)",'Cuadro-de-mando'!$N$4=$F2337)),1,0))</f>
        <v>1</v>
      </c>
    </row>
    <row r="2338" spans="1:10" x14ac:dyDescent="0.25">
      <c r="A2338" t="str">
        <f>IF(Tienda_1!$A2338="","","Tienda 1")</f>
        <v>Tienda 1</v>
      </c>
      <c r="B2338" t="str">
        <f>IF($A2338="","",Tienda_1!B2338)</f>
        <v>Muebles</v>
      </c>
      <c r="C2338" t="str">
        <f>IF($A2338="","",Tienda_1!G2338)</f>
        <v>Medellín</v>
      </c>
      <c r="D2338" t="str">
        <f>IF($A2338="","",Tienda_1!F2338)</f>
        <v>Mariana Herrera</v>
      </c>
      <c r="E2338" t="str">
        <f>IF($A2338="","",Tienda_1!I2338)</f>
        <v>Tarjeta de crédito</v>
      </c>
      <c r="F2338">
        <f>IF($A2338="","",VALUE(RIGHT(Tienda_1!E2338,4)))</f>
        <v>2023</v>
      </c>
      <c r="G2338">
        <f>IF($A2338="","",Tienda_1!C2338)</f>
        <v>478300</v>
      </c>
      <c r="H2338">
        <f>IF($A2338="","",Tienda_1!D2338)</f>
        <v>23700</v>
      </c>
      <c r="I2338">
        <f>IF($A2338="","",Tienda_1!H2338)</f>
        <v>5</v>
      </c>
      <c r="J2338">
        <f>IF($A2338="",0,IF(AND(OR('Cuadro-de-mando'!$B$4="(Todas)",'Cuadro-de-mando'!$B$4=$A2338),OR('Cuadro-de-mando'!$E$4="(Todas)",'Cuadro-de-mando'!$E$4=$B2338),OR('Cuadro-de-mando'!$H$4="(Todas)",'Cuadro-de-mando'!$H$4=$C2338),OR('Cuadro-de-mando'!$K$4="(Todas)",'Cuadro-de-mando'!$K$4=$E2338),OR('Cuadro-de-mando'!$N$4="(Todos)",'Cuadro-de-mando'!$N$4=$F2338)),1,0))</f>
        <v>1</v>
      </c>
    </row>
    <row r="2339" spans="1:10" x14ac:dyDescent="0.25">
      <c r="A2339" t="str">
        <f>IF(Tienda_1!$A2339="","","Tienda 1")</f>
        <v>Tienda 1</v>
      </c>
      <c r="B2339" t="str">
        <f>IF($A2339="","",Tienda_1!B2339)</f>
        <v>Libros</v>
      </c>
      <c r="C2339" t="str">
        <f>IF($A2339="","",Tienda_1!G2339)</f>
        <v>Pereira</v>
      </c>
      <c r="D2339" t="str">
        <f>IF($A2339="","",Tienda_1!F2339)</f>
        <v>Mariana Herrera</v>
      </c>
      <c r="E2339" t="str">
        <f>IF($A2339="","",Tienda_1!I2339)</f>
        <v>Tarjeta de crédito</v>
      </c>
      <c r="F2339">
        <f>IF($A2339="","",VALUE(RIGHT(Tienda_1!E2339,4)))</f>
        <v>2021</v>
      </c>
      <c r="G2339">
        <f>IF($A2339="","",Tienda_1!C2339)</f>
        <v>49100</v>
      </c>
      <c r="H2339">
        <f>IF($A2339="","",Tienda_1!D2339)</f>
        <v>800</v>
      </c>
      <c r="I2339">
        <f>IF($A2339="","",Tienda_1!H2339)</f>
        <v>5</v>
      </c>
      <c r="J2339">
        <f>IF($A2339="",0,IF(AND(OR('Cuadro-de-mando'!$B$4="(Todas)",'Cuadro-de-mando'!$B$4=$A2339),OR('Cuadro-de-mando'!$E$4="(Todas)",'Cuadro-de-mando'!$E$4=$B2339),OR('Cuadro-de-mando'!$H$4="(Todas)",'Cuadro-de-mando'!$H$4=$C2339),OR('Cuadro-de-mando'!$K$4="(Todas)",'Cuadro-de-mando'!$K$4=$E2339),OR('Cuadro-de-mando'!$N$4="(Todos)",'Cuadro-de-mando'!$N$4=$F2339)),1,0))</f>
        <v>1</v>
      </c>
    </row>
    <row r="2340" spans="1:10" x14ac:dyDescent="0.25">
      <c r="A2340" t="str">
        <f>IF(Tienda_1!$A2340="","","Tienda 1")</f>
        <v>Tienda 1</v>
      </c>
      <c r="B2340" t="str">
        <f>IF($A2340="","",Tienda_1!B2340)</f>
        <v>Electrodomésticos</v>
      </c>
      <c r="C2340" t="str">
        <f>IF($A2340="","",Tienda_1!G2340)</f>
        <v>Bogotá</v>
      </c>
      <c r="D2340" t="str">
        <f>IF($A2340="","",Tienda_1!F2340)</f>
        <v>Maria Alfonso</v>
      </c>
      <c r="E2340" t="str">
        <f>IF($A2340="","",Tienda_1!I2340)</f>
        <v>Nequi</v>
      </c>
      <c r="F2340">
        <f>IF($A2340="","",VALUE(RIGHT(Tienda_1!E2340,4)))</f>
        <v>2020</v>
      </c>
      <c r="G2340">
        <f>IF($A2340="","",Tienda_1!C2340)</f>
        <v>1356700</v>
      </c>
      <c r="H2340">
        <f>IF($A2340="","",Tienda_1!D2340)</f>
        <v>70400</v>
      </c>
      <c r="I2340">
        <f>IF($A2340="","",Tienda_1!H2340)</f>
        <v>4</v>
      </c>
      <c r="J2340">
        <f>IF($A2340="",0,IF(AND(OR('Cuadro-de-mando'!$B$4="(Todas)",'Cuadro-de-mando'!$B$4=$A2340),OR('Cuadro-de-mando'!$E$4="(Todas)",'Cuadro-de-mando'!$E$4=$B2340),OR('Cuadro-de-mando'!$H$4="(Todas)",'Cuadro-de-mando'!$H$4=$C2340),OR('Cuadro-de-mando'!$K$4="(Todas)",'Cuadro-de-mando'!$K$4=$E2340),OR('Cuadro-de-mando'!$N$4="(Todos)",'Cuadro-de-mando'!$N$4=$F2340)),1,0))</f>
        <v>1</v>
      </c>
    </row>
    <row r="2341" spans="1:10" x14ac:dyDescent="0.25">
      <c r="A2341" t="str">
        <f>IF(Tienda_1!$A2341="","","Tienda 1")</f>
        <v>Tienda 1</v>
      </c>
      <c r="B2341" t="str">
        <f>IF($A2341="","",Tienda_1!B2341)</f>
        <v>Electrónicos</v>
      </c>
      <c r="C2341" t="str">
        <f>IF($A2341="","",Tienda_1!G2341)</f>
        <v>Bogotá</v>
      </c>
      <c r="D2341" t="str">
        <f>IF($A2341="","",Tienda_1!F2341)</f>
        <v>Lucas Olivera</v>
      </c>
      <c r="E2341" t="str">
        <f>IF($A2341="","",Tienda_1!I2341)</f>
        <v>Tarjeta de crédito</v>
      </c>
      <c r="F2341">
        <f>IF($A2341="","",VALUE(RIGHT(Tienda_1!E2341,4)))</f>
        <v>2022</v>
      </c>
      <c r="G2341">
        <f>IF($A2341="","",Tienda_1!C2341)</f>
        <v>48000</v>
      </c>
      <c r="H2341">
        <f>IF($A2341="","",Tienda_1!D2341)</f>
        <v>0</v>
      </c>
      <c r="I2341">
        <f>IF($A2341="","",Tienda_1!H2341)</f>
        <v>5</v>
      </c>
      <c r="J2341">
        <f>IF($A2341="",0,IF(AND(OR('Cuadro-de-mando'!$B$4="(Todas)",'Cuadro-de-mando'!$B$4=$A2341),OR('Cuadro-de-mando'!$E$4="(Todas)",'Cuadro-de-mando'!$E$4=$B2341),OR('Cuadro-de-mando'!$H$4="(Todas)",'Cuadro-de-mando'!$H$4=$C2341),OR('Cuadro-de-mando'!$K$4="(Todas)",'Cuadro-de-mando'!$K$4=$E2341),OR('Cuadro-de-mando'!$N$4="(Todos)",'Cuadro-de-mando'!$N$4=$F2341)),1,0))</f>
        <v>1</v>
      </c>
    </row>
    <row r="2342" spans="1:10" x14ac:dyDescent="0.25">
      <c r="A2342" t="str">
        <f>IF(Tienda_1!$A2342="","","Tienda 1")</f>
        <v>Tienda 1</v>
      </c>
      <c r="B2342" t="str">
        <f>IF($A2342="","",Tienda_1!B2342)</f>
        <v>Deportes y diversión</v>
      </c>
      <c r="C2342" t="str">
        <f>IF($A2342="","",Tienda_1!G2342)</f>
        <v>Bogotá</v>
      </c>
      <c r="D2342" t="str">
        <f>IF($A2342="","",Tienda_1!F2342)</f>
        <v>Felipe Santos</v>
      </c>
      <c r="E2342" t="str">
        <f>IF($A2342="","",Tienda_1!I2342)</f>
        <v>Tarjeta de crédito</v>
      </c>
      <c r="F2342">
        <f>IF($A2342="","",VALUE(RIGHT(Tienda_1!E2342,4)))</f>
        <v>2021</v>
      </c>
      <c r="G2342">
        <f>IF($A2342="","",Tienda_1!C2342)</f>
        <v>62800</v>
      </c>
      <c r="H2342">
        <f>IF($A2342="","",Tienda_1!D2342)</f>
        <v>1500</v>
      </c>
      <c r="I2342">
        <f>IF($A2342="","",Tienda_1!H2342)</f>
        <v>1</v>
      </c>
      <c r="J2342">
        <f>IF($A2342="",0,IF(AND(OR('Cuadro-de-mando'!$B$4="(Todas)",'Cuadro-de-mando'!$B$4=$A2342),OR('Cuadro-de-mando'!$E$4="(Todas)",'Cuadro-de-mando'!$E$4=$B2342),OR('Cuadro-de-mando'!$H$4="(Todas)",'Cuadro-de-mando'!$H$4=$C2342),OR('Cuadro-de-mando'!$K$4="(Todas)",'Cuadro-de-mando'!$K$4=$E2342),OR('Cuadro-de-mando'!$N$4="(Todos)",'Cuadro-de-mando'!$N$4=$F2342)),1,0))</f>
        <v>1</v>
      </c>
    </row>
    <row r="2343" spans="1:10" x14ac:dyDescent="0.25">
      <c r="A2343" t="str">
        <f>IF(Tienda_1!$A2343="","","Tienda 1")</f>
        <v>Tienda 1</v>
      </c>
      <c r="B2343" t="str">
        <f>IF($A2343="","",Tienda_1!B2343)</f>
        <v>Artículos para el hogar</v>
      </c>
      <c r="C2343" t="str">
        <f>IF($A2343="","",Tienda_1!G2343)</f>
        <v>Bogotá</v>
      </c>
      <c r="D2343" t="str">
        <f>IF($A2343="","",Tienda_1!F2343)</f>
        <v>Maria Alfonso</v>
      </c>
      <c r="E2343" t="str">
        <f>IF($A2343="","",Tienda_1!I2343)</f>
        <v>Tarjeta de crédito</v>
      </c>
      <c r="F2343">
        <f>IF($A2343="","",VALUE(RIGHT(Tienda_1!E2343,4)))</f>
        <v>2020</v>
      </c>
      <c r="G2343">
        <f>IF($A2343="","",Tienda_1!C2343)</f>
        <v>32600</v>
      </c>
      <c r="H2343">
        <f>IF($A2343="","",Tienda_1!D2343)</f>
        <v>0</v>
      </c>
      <c r="I2343">
        <f>IF($A2343="","",Tienda_1!H2343)</f>
        <v>1</v>
      </c>
      <c r="J2343">
        <f>IF($A2343="",0,IF(AND(OR('Cuadro-de-mando'!$B$4="(Todas)",'Cuadro-de-mando'!$B$4=$A2343),OR('Cuadro-de-mando'!$E$4="(Todas)",'Cuadro-de-mando'!$E$4=$B2343),OR('Cuadro-de-mando'!$H$4="(Todas)",'Cuadro-de-mando'!$H$4=$C2343),OR('Cuadro-de-mando'!$K$4="(Todas)",'Cuadro-de-mando'!$K$4=$E2343),OR('Cuadro-de-mando'!$N$4="(Todos)",'Cuadro-de-mando'!$N$4=$F2343)),1,0))</f>
        <v>1</v>
      </c>
    </row>
    <row r="2344" spans="1:10" x14ac:dyDescent="0.25">
      <c r="A2344" t="str">
        <f>IF(Tienda_1!$A2344="","","Tienda 1")</f>
        <v>Tienda 1</v>
      </c>
      <c r="B2344" t="str">
        <f>IF($A2344="","",Tienda_1!B2344)</f>
        <v>Electrónicos</v>
      </c>
      <c r="C2344" t="str">
        <f>IF($A2344="","",Tienda_1!G2344)</f>
        <v>Pereira</v>
      </c>
      <c r="D2344" t="str">
        <f>IF($A2344="","",Tienda_1!F2344)</f>
        <v>Beatriz Morales</v>
      </c>
      <c r="E2344" t="str">
        <f>IF($A2344="","",Tienda_1!I2344)</f>
        <v>Tarjeta de crédito</v>
      </c>
      <c r="F2344">
        <f>IF($A2344="","",VALUE(RIGHT(Tienda_1!E2344,4)))</f>
        <v>2022</v>
      </c>
      <c r="G2344">
        <f>IF($A2344="","",Tienda_1!C2344)</f>
        <v>227800</v>
      </c>
      <c r="H2344">
        <f>IF($A2344="","",Tienda_1!D2344)</f>
        <v>10300</v>
      </c>
      <c r="I2344">
        <f>IF($A2344="","",Tienda_1!H2344)</f>
        <v>5</v>
      </c>
      <c r="J2344">
        <f>IF($A2344="",0,IF(AND(OR('Cuadro-de-mando'!$B$4="(Todas)",'Cuadro-de-mando'!$B$4=$A2344),OR('Cuadro-de-mando'!$E$4="(Todas)",'Cuadro-de-mando'!$E$4=$B2344),OR('Cuadro-de-mando'!$H$4="(Todas)",'Cuadro-de-mando'!$H$4=$C2344),OR('Cuadro-de-mando'!$K$4="(Todas)",'Cuadro-de-mando'!$K$4=$E2344),OR('Cuadro-de-mando'!$N$4="(Todos)",'Cuadro-de-mando'!$N$4=$F2344)),1,0))</f>
        <v>1</v>
      </c>
    </row>
    <row r="2345" spans="1:10" x14ac:dyDescent="0.25">
      <c r="A2345" t="str">
        <f>IF(Tienda_1!$A2345="","","Tienda 1")</f>
        <v>Tienda 1</v>
      </c>
      <c r="B2345" t="str">
        <f>IF($A2345="","",Tienda_1!B2345)</f>
        <v>Muebles</v>
      </c>
      <c r="C2345" t="str">
        <f>IF($A2345="","",Tienda_1!G2345)</f>
        <v>Bogotá</v>
      </c>
      <c r="D2345" t="str">
        <f>IF($A2345="","",Tienda_1!F2345)</f>
        <v>Rafael Acosta</v>
      </c>
      <c r="E2345" t="str">
        <f>IF($A2345="","",Tienda_1!I2345)</f>
        <v>Tarjeta de crédito</v>
      </c>
      <c r="F2345">
        <f>IF($A2345="","",VALUE(RIGHT(Tienda_1!E2345,4)))</f>
        <v>2023</v>
      </c>
      <c r="G2345">
        <f>IF($A2345="","",Tienda_1!C2345)</f>
        <v>448500</v>
      </c>
      <c r="H2345">
        <f>IF($A2345="","",Tienda_1!D2345)</f>
        <v>24300</v>
      </c>
      <c r="I2345">
        <f>IF($A2345="","",Tienda_1!H2345)</f>
        <v>4</v>
      </c>
      <c r="J2345">
        <f>IF($A2345="",0,IF(AND(OR('Cuadro-de-mando'!$B$4="(Todas)",'Cuadro-de-mando'!$B$4=$A2345),OR('Cuadro-de-mando'!$E$4="(Todas)",'Cuadro-de-mando'!$E$4=$B2345),OR('Cuadro-de-mando'!$H$4="(Todas)",'Cuadro-de-mando'!$H$4=$C2345),OR('Cuadro-de-mando'!$K$4="(Todas)",'Cuadro-de-mando'!$K$4=$E2345),OR('Cuadro-de-mando'!$N$4="(Todos)",'Cuadro-de-mando'!$N$4=$F2345)),1,0))</f>
        <v>1</v>
      </c>
    </row>
    <row r="2346" spans="1:10" x14ac:dyDescent="0.25">
      <c r="A2346" t="str">
        <f>IF(Tienda_1!$A2346="","","Tienda 1")</f>
        <v>Tienda 1</v>
      </c>
      <c r="B2346" t="str">
        <f>IF($A2346="","",Tienda_1!B2346)</f>
        <v>Muebles</v>
      </c>
      <c r="C2346" t="str">
        <f>IF($A2346="","",Tienda_1!G2346)</f>
        <v>Medellín</v>
      </c>
      <c r="D2346" t="str">
        <f>IF($A2346="","",Tienda_1!F2346)</f>
        <v>Mariana Herrera</v>
      </c>
      <c r="E2346" t="str">
        <f>IF($A2346="","",Tienda_1!I2346)</f>
        <v>Nequi</v>
      </c>
      <c r="F2346">
        <f>IF($A2346="","",VALUE(RIGHT(Tienda_1!E2346,4)))</f>
        <v>2020</v>
      </c>
      <c r="G2346">
        <f>IF($A2346="","",Tienda_1!C2346)</f>
        <v>782000</v>
      </c>
      <c r="H2346">
        <f>IF($A2346="","",Tienda_1!D2346)</f>
        <v>39800</v>
      </c>
      <c r="I2346">
        <f>IF($A2346="","",Tienda_1!H2346)</f>
        <v>5</v>
      </c>
      <c r="J2346">
        <f>IF($A2346="",0,IF(AND(OR('Cuadro-de-mando'!$B$4="(Todas)",'Cuadro-de-mando'!$B$4=$A2346),OR('Cuadro-de-mando'!$E$4="(Todas)",'Cuadro-de-mando'!$E$4=$B2346),OR('Cuadro-de-mando'!$H$4="(Todas)",'Cuadro-de-mando'!$H$4=$C2346),OR('Cuadro-de-mando'!$K$4="(Todas)",'Cuadro-de-mando'!$K$4=$E2346),OR('Cuadro-de-mando'!$N$4="(Todos)",'Cuadro-de-mando'!$N$4=$F2346)),1,0))</f>
        <v>1</v>
      </c>
    </row>
    <row r="2347" spans="1:10" x14ac:dyDescent="0.25">
      <c r="A2347" t="str">
        <f>IF(Tienda_1!$A2347="","","Tienda 1")</f>
        <v>Tienda 1</v>
      </c>
      <c r="B2347" t="str">
        <f>IF($A2347="","",Tienda_1!B2347)</f>
        <v>Electrónicos</v>
      </c>
      <c r="C2347" t="str">
        <f>IF($A2347="","",Tienda_1!G2347)</f>
        <v>Medellín</v>
      </c>
      <c r="D2347" t="str">
        <f>IF($A2347="","",Tienda_1!F2347)</f>
        <v>Lucas Olivera</v>
      </c>
      <c r="E2347" t="str">
        <f>IF($A2347="","",Tienda_1!I2347)</f>
        <v>Nequi</v>
      </c>
      <c r="F2347">
        <f>IF($A2347="","",VALUE(RIGHT(Tienda_1!E2347,4)))</f>
        <v>2021</v>
      </c>
      <c r="G2347">
        <f>IF($A2347="","",Tienda_1!C2347)</f>
        <v>1306500</v>
      </c>
      <c r="H2347">
        <f>IF($A2347="","",Tienda_1!D2347)</f>
        <v>71900</v>
      </c>
      <c r="I2347">
        <f>IF($A2347="","",Tienda_1!H2347)</f>
        <v>1</v>
      </c>
      <c r="J2347">
        <f>IF($A2347="",0,IF(AND(OR('Cuadro-de-mando'!$B$4="(Todas)",'Cuadro-de-mando'!$B$4=$A2347),OR('Cuadro-de-mando'!$E$4="(Todas)",'Cuadro-de-mando'!$E$4=$B2347),OR('Cuadro-de-mando'!$H$4="(Todas)",'Cuadro-de-mando'!$H$4=$C2347),OR('Cuadro-de-mando'!$K$4="(Todas)",'Cuadro-de-mando'!$K$4=$E2347),OR('Cuadro-de-mando'!$N$4="(Todos)",'Cuadro-de-mando'!$N$4=$F2347)),1,0))</f>
        <v>1</v>
      </c>
    </row>
    <row r="2348" spans="1:10" x14ac:dyDescent="0.25">
      <c r="A2348" t="str">
        <f>IF(Tienda_1!$A2348="","","Tienda 1")</f>
        <v>Tienda 1</v>
      </c>
      <c r="B2348" t="str">
        <f>IF($A2348="","",Tienda_1!B2348)</f>
        <v>Instrumentos musicales</v>
      </c>
      <c r="C2348" t="str">
        <f>IF($A2348="","",Tienda_1!G2348)</f>
        <v>Medellín</v>
      </c>
      <c r="D2348" t="str">
        <f>IF($A2348="","",Tienda_1!F2348)</f>
        <v>Blanca Ramirez</v>
      </c>
      <c r="E2348" t="str">
        <f>IF($A2348="","",Tienda_1!I2348)</f>
        <v>Tarjeta de crédito</v>
      </c>
      <c r="F2348">
        <f>IF($A2348="","",VALUE(RIGHT(Tienda_1!E2348,4)))</f>
        <v>2020</v>
      </c>
      <c r="G2348">
        <f>IF($A2348="","",Tienda_1!C2348)</f>
        <v>319300</v>
      </c>
      <c r="H2348">
        <f>IF($A2348="","",Tienda_1!D2348)</f>
        <v>15200</v>
      </c>
      <c r="I2348">
        <f>IF($A2348="","",Tienda_1!H2348)</f>
        <v>1</v>
      </c>
      <c r="J2348">
        <f>IF($A2348="",0,IF(AND(OR('Cuadro-de-mando'!$B$4="(Todas)",'Cuadro-de-mando'!$B$4=$A2348),OR('Cuadro-de-mando'!$E$4="(Todas)",'Cuadro-de-mando'!$E$4=$B2348),OR('Cuadro-de-mando'!$H$4="(Todas)",'Cuadro-de-mando'!$H$4=$C2348),OR('Cuadro-de-mando'!$K$4="(Todas)",'Cuadro-de-mando'!$K$4=$E2348),OR('Cuadro-de-mando'!$N$4="(Todos)",'Cuadro-de-mando'!$N$4=$F2348)),1,0))</f>
        <v>1</v>
      </c>
    </row>
    <row r="2349" spans="1:10" x14ac:dyDescent="0.25">
      <c r="A2349" t="str">
        <f>IF(Tienda_1!$A2349="","","Tienda 1")</f>
        <v>Tienda 1</v>
      </c>
      <c r="B2349" t="str">
        <f>IF($A2349="","",Tienda_1!B2349)</f>
        <v>Artículos para el hogar</v>
      </c>
      <c r="C2349" t="str">
        <f>IF($A2349="","",Tienda_1!G2349)</f>
        <v>Bogotá</v>
      </c>
      <c r="D2349" t="str">
        <f>IF($A2349="","",Tienda_1!F2349)</f>
        <v>Maria Alfonso</v>
      </c>
      <c r="E2349" t="str">
        <f>IF($A2349="","",Tienda_1!I2349)</f>
        <v>Tarjeta de crédito</v>
      </c>
      <c r="F2349">
        <f>IF($A2349="","",VALUE(RIGHT(Tienda_1!E2349,4)))</f>
        <v>2020</v>
      </c>
      <c r="G2349">
        <f>IF($A2349="","",Tienda_1!C2349)</f>
        <v>57200</v>
      </c>
      <c r="H2349">
        <f>IF($A2349="","",Tienda_1!D2349)</f>
        <v>3400</v>
      </c>
      <c r="I2349">
        <f>IF($A2349="","",Tienda_1!H2349)</f>
        <v>4</v>
      </c>
      <c r="J2349">
        <f>IF($A2349="",0,IF(AND(OR('Cuadro-de-mando'!$B$4="(Todas)",'Cuadro-de-mando'!$B$4=$A2349),OR('Cuadro-de-mando'!$E$4="(Todas)",'Cuadro-de-mando'!$E$4=$B2349),OR('Cuadro-de-mando'!$H$4="(Todas)",'Cuadro-de-mando'!$H$4=$C2349),OR('Cuadro-de-mando'!$K$4="(Todas)",'Cuadro-de-mando'!$K$4=$E2349),OR('Cuadro-de-mando'!$N$4="(Todos)",'Cuadro-de-mando'!$N$4=$F2349)),1,0))</f>
        <v>1</v>
      </c>
    </row>
    <row r="2350" spans="1:10" x14ac:dyDescent="0.25">
      <c r="A2350" t="str">
        <f>IF(Tienda_1!$A2350="","","Tienda 1")</f>
        <v>Tienda 1</v>
      </c>
      <c r="B2350" t="str">
        <f>IF($A2350="","",Tienda_1!B2350)</f>
        <v>Deportes y diversión</v>
      </c>
      <c r="C2350" t="str">
        <f>IF($A2350="","",Tienda_1!G2350)</f>
        <v>Bogotá</v>
      </c>
      <c r="D2350" t="str">
        <f>IF($A2350="","",Tienda_1!F2350)</f>
        <v>Blanca Ramirez</v>
      </c>
      <c r="E2350" t="str">
        <f>IF($A2350="","",Tienda_1!I2350)</f>
        <v>Tarjeta de crédito</v>
      </c>
      <c r="F2350">
        <f>IF($A2350="","",VALUE(RIGHT(Tienda_1!E2350,4)))</f>
        <v>2020</v>
      </c>
      <c r="G2350">
        <f>IF($A2350="","",Tienda_1!C2350)</f>
        <v>28300</v>
      </c>
      <c r="H2350">
        <f>IF($A2350="","",Tienda_1!D2350)</f>
        <v>0</v>
      </c>
      <c r="I2350">
        <f>IF($A2350="","",Tienda_1!H2350)</f>
        <v>5</v>
      </c>
      <c r="J2350">
        <f>IF($A2350="",0,IF(AND(OR('Cuadro-de-mando'!$B$4="(Todas)",'Cuadro-de-mando'!$B$4=$A2350),OR('Cuadro-de-mando'!$E$4="(Todas)",'Cuadro-de-mando'!$E$4=$B2350),OR('Cuadro-de-mando'!$H$4="(Todas)",'Cuadro-de-mando'!$H$4=$C2350),OR('Cuadro-de-mando'!$K$4="(Todas)",'Cuadro-de-mando'!$K$4=$E2350),OR('Cuadro-de-mando'!$N$4="(Todos)",'Cuadro-de-mando'!$N$4=$F2350)),1,0))</f>
        <v>1</v>
      </c>
    </row>
    <row r="2351" spans="1:10" x14ac:dyDescent="0.25">
      <c r="A2351" t="str">
        <f>IF(Tienda_1!$A2351="","","Tienda 1")</f>
        <v>Tienda 1</v>
      </c>
      <c r="B2351" t="str">
        <f>IF($A2351="","",Tienda_1!B2351)</f>
        <v>Artículos para el hogar</v>
      </c>
      <c r="C2351" t="str">
        <f>IF($A2351="","",Tienda_1!G2351)</f>
        <v>Medellín</v>
      </c>
      <c r="D2351" t="str">
        <f>IF($A2351="","",Tienda_1!F2351)</f>
        <v>Santiago Silva</v>
      </c>
      <c r="E2351" t="str">
        <f>IF($A2351="","",Tienda_1!I2351)</f>
        <v>Nequi</v>
      </c>
      <c r="F2351">
        <f>IF($A2351="","",VALUE(RIGHT(Tienda_1!E2351,4)))</f>
        <v>2020</v>
      </c>
      <c r="G2351">
        <f>IF($A2351="","",Tienda_1!C2351)</f>
        <v>35700</v>
      </c>
      <c r="H2351">
        <f>IF($A2351="","",Tienda_1!D2351)</f>
        <v>0</v>
      </c>
      <c r="I2351">
        <f>IF($A2351="","",Tienda_1!H2351)</f>
        <v>4</v>
      </c>
      <c r="J2351">
        <f>IF($A2351="",0,IF(AND(OR('Cuadro-de-mando'!$B$4="(Todas)",'Cuadro-de-mando'!$B$4=$A2351),OR('Cuadro-de-mando'!$E$4="(Todas)",'Cuadro-de-mando'!$E$4=$B2351),OR('Cuadro-de-mando'!$H$4="(Todas)",'Cuadro-de-mando'!$H$4=$C2351),OR('Cuadro-de-mando'!$K$4="(Todas)",'Cuadro-de-mando'!$K$4=$E2351),OR('Cuadro-de-mando'!$N$4="(Todos)",'Cuadro-de-mando'!$N$4=$F2351)),1,0))</f>
        <v>1</v>
      </c>
    </row>
    <row r="2352" spans="1:10" x14ac:dyDescent="0.25">
      <c r="A2352" t="str">
        <f>IF(Tienda_1!$A2352="","","Tienda 1")</f>
        <v>Tienda 1</v>
      </c>
      <c r="B2352" t="str">
        <f>IF($A2352="","",Tienda_1!B2352)</f>
        <v>Juguetes</v>
      </c>
      <c r="C2352" t="str">
        <f>IF($A2352="","",Tienda_1!G2352)</f>
        <v>Medellín</v>
      </c>
      <c r="D2352" t="str">
        <f>IF($A2352="","",Tienda_1!F2352)</f>
        <v>Maria Alfonso</v>
      </c>
      <c r="E2352" t="str">
        <f>IF($A2352="","",Tienda_1!I2352)</f>
        <v>Nequi</v>
      </c>
      <c r="F2352">
        <f>IF($A2352="","",VALUE(RIGHT(Tienda_1!E2352,4)))</f>
        <v>2023</v>
      </c>
      <c r="G2352">
        <f>IF($A2352="","",Tienda_1!C2352)</f>
        <v>68900</v>
      </c>
      <c r="H2352">
        <f>IF($A2352="","",Tienda_1!D2352)</f>
        <v>1900</v>
      </c>
      <c r="I2352">
        <f>IF($A2352="","",Tienda_1!H2352)</f>
        <v>5</v>
      </c>
      <c r="J2352">
        <f>IF($A2352="",0,IF(AND(OR('Cuadro-de-mando'!$B$4="(Todas)",'Cuadro-de-mando'!$B$4=$A2352),OR('Cuadro-de-mando'!$E$4="(Todas)",'Cuadro-de-mando'!$E$4=$B2352),OR('Cuadro-de-mando'!$H$4="(Todas)",'Cuadro-de-mando'!$H$4=$C2352),OR('Cuadro-de-mando'!$K$4="(Todas)",'Cuadro-de-mando'!$K$4=$E2352),OR('Cuadro-de-mando'!$N$4="(Todos)",'Cuadro-de-mando'!$N$4=$F2352)),1,0))</f>
        <v>1</v>
      </c>
    </row>
    <row r="2353" spans="1:10" x14ac:dyDescent="0.25">
      <c r="A2353" t="str">
        <f>IF(Tienda_1!$A2353="","","Tienda 1")</f>
        <v>Tienda 1</v>
      </c>
      <c r="B2353" t="str">
        <f>IF($A2353="","",Tienda_1!B2353)</f>
        <v>Muebles</v>
      </c>
      <c r="C2353" t="str">
        <f>IF($A2353="","",Tienda_1!G2353)</f>
        <v>Bogotá</v>
      </c>
      <c r="D2353" t="str">
        <f>IF($A2353="","",Tienda_1!F2353)</f>
        <v>Lucas Olivera</v>
      </c>
      <c r="E2353" t="str">
        <f>IF($A2353="","",Tienda_1!I2353)</f>
        <v>Tarjeta de crédito</v>
      </c>
      <c r="F2353">
        <f>IF($A2353="","",VALUE(RIGHT(Tienda_1!E2353,4)))</f>
        <v>2020</v>
      </c>
      <c r="G2353">
        <f>IF($A2353="","",Tienda_1!C2353)</f>
        <v>489300</v>
      </c>
      <c r="H2353">
        <f>IF($A2353="","",Tienda_1!D2353)</f>
        <v>28400</v>
      </c>
      <c r="I2353">
        <f>IF($A2353="","",Tienda_1!H2353)</f>
        <v>5</v>
      </c>
      <c r="J2353">
        <f>IF($A2353="",0,IF(AND(OR('Cuadro-de-mando'!$B$4="(Todas)",'Cuadro-de-mando'!$B$4=$A2353),OR('Cuadro-de-mando'!$E$4="(Todas)",'Cuadro-de-mando'!$E$4=$B2353),OR('Cuadro-de-mando'!$H$4="(Todas)",'Cuadro-de-mando'!$H$4=$C2353),OR('Cuadro-de-mando'!$K$4="(Todas)",'Cuadro-de-mando'!$K$4=$E2353),OR('Cuadro-de-mando'!$N$4="(Todos)",'Cuadro-de-mando'!$N$4=$F2353)),1,0))</f>
        <v>1</v>
      </c>
    </row>
    <row r="2354" spans="1:10" x14ac:dyDescent="0.25">
      <c r="A2354" t="str">
        <f>IF(Tienda_1!$A2354="","","Tienda 1")</f>
        <v>Tienda 1</v>
      </c>
      <c r="B2354" t="str">
        <f>IF($A2354="","",Tienda_1!B2354)</f>
        <v>Muebles</v>
      </c>
      <c r="C2354" t="str">
        <f>IF($A2354="","",Tienda_1!G2354)</f>
        <v>Medellín</v>
      </c>
      <c r="D2354" t="str">
        <f>IF($A2354="","",Tienda_1!F2354)</f>
        <v>Rafael Acosta</v>
      </c>
      <c r="E2354" t="str">
        <f>IF($A2354="","",Tienda_1!I2354)</f>
        <v>Nequi</v>
      </c>
      <c r="F2354">
        <f>IF($A2354="","",VALUE(RIGHT(Tienda_1!E2354,4)))</f>
        <v>2021</v>
      </c>
      <c r="G2354">
        <f>IF($A2354="","",Tienda_1!C2354)</f>
        <v>507900</v>
      </c>
      <c r="H2354">
        <f>IF($A2354="","",Tienda_1!D2354)</f>
        <v>32900</v>
      </c>
      <c r="I2354">
        <f>IF($A2354="","",Tienda_1!H2354)</f>
        <v>5</v>
      </c>
      <c r="J2354">
        <f>IF($A2354="",0,IF(AND(OR('Cuadro-de-mando'!$B$4="(Todas)",'Cuadro-de-mando'!$B$4=$A2354),OR('Cuadro-de-mando'!$E$4="(Todas)",'Cuadro-de-mando'!$E$4=$B2354),OR('Cuadro-de-mando'!$H$4="(Todas)",'Cuadro-de-mando'!$H$4=$C2354),OR('Cuadro-de-mando'!$K$4="(Todas)",'Cuadro-de-mando'!$K$4=$E2354),OR('Cuadro-de-mando'!$N$4="(Todos)",'Cuadro-de-mando'!$N$4=$F2354)),1,0))</f>
        <v>1</v>
      </c>
    </row>
    <row r="2355" spans="1:10" x14ac:dyDescent="0.25">
      <c r="A2355" t="str">
        <f>IF(Tienda_1!$A2355="","","Tienda 1")</f>
        <v>Tienda 1</v>
      </c>
      <c r="B2355" t="str">
        <f>IF($A2355="","",Tienda_1!B2355)</f>
        <v>Artículos para el hogar</v>
      </c>
      <c r="C2355" t="str">
        <f>IF($A2355="","",Tienda_1!G2355)</f>
        <v>Bogotá</v>
      </c>
      <c r="D2355" t="str">
        <f>IF($A2355="","",Tienda_1!F2355)</f>
        <v>Lucas Olivera</v>
      </c>
      <c r="E2355" t="str">
        <f>IF($A2355="","",Tienda_1!I2355)</f>
        <v>Tarjeta de crédito</v>
      </c>
      <c r="F2355">
        <f>IF($A2355="","",VALUE(RIGHT(Tienda_1!E2355,4)))</f>
        <v>2022</v>
      </c>
      <c r="G2355">
        <f>IF($A2355="","",Tienda_1!C2355)</f>
        <v>40500</v>
      </c>
      <c r="H2355">
        <f>IF($A2355="","",Tienda_1!D2355)</f>
        <v>0</v>
      </c>
      <c r="I2355">
        <f>IF($A2355="","",Tienda_1!H2355)</f>
        <v>5</v>
      </c>
      <c r="J2355">
        <f>IF($A2355="",0,IF(AND(OR('Cuadro-de-mando'!$B$4="(Todas)",'Cuadro-de-mando'!$B$4=$A2355),OR('Cuadro-de-mando'!$E$4="(Todas)",'Cuadro-de-mando'!$E$4=$B2355),OR('Cuadro-de-mando'!$H$4="(Todas)",'Cuadro-de-mando'!$H$4=$C2355),OR('Cuadro-de-mando'!$K$4="(Todas)",'Cuadro-de-mando'!$K$4=$E2355),OR('Cuadro-de-mando'!$N$4="(Todos)",'Cuadro-de-mando'!$N$4=$F2355)),1,0))</f>
        <v>1</v>
      </c>
    </row>
    <row r="2356" spans="1:10" x14ac:dyDescent="0.25">
      <c r="A2356" t="str">
        <f>IF(Tienda_1!$A2356="","","Tienda 1")</f>
        <v>Tienda 1</v>
      </c>
      <c r="B2356" t="str">
        <f>IF($A2356="","",Tienda_1!B2356)</f>
        <v>Electrónicos</v>
      </c>
      <c r="C2356" t="str">
        <f>IF($A2356="","",Tienda_1!G2356)</f>
        <v>Medellín</v>
      </c>
      <c r="D2356" t="str">
        <f>IF($A2356="","",Tienda_1!F2356)</f>
        <v>Izabela de León</v>
      </c>
      <c r="E2356" t="str">
        <f>IF($A2356="","",Tienda_1!I2356)</f>
        <v>Nequi</v>
      </c>
      <c r="F2356">
        <f>IF($A2356="","",VALUE(RIGHT(Tienda_1!E2356,4)))</f>
        <v>2021</v>
      </c>
      <c r="G2356">
        <f>IF($A2356="","",Tienda_1!C2356)</f>
        <v>1284400</v>
      </c>
      <c r="H2356">
        <f>IF($A2356="","",Tienda_1!D2356)</f>
        <v>66600</v>
      </c>
      <c r="I2356">
        <f>IF($A2356="","",Tienda_1!H2356)</f>
        <v>1</v>
      </c>
      <c r="J2356">
        <f>IF($A2356="",0,IF(AND(OR('Cuadro-de-mando'!$B$4="(Todas)",'Cuadro-de-mando'!$B$4=$A2356),OR('Cuadro-de-mando'!$E$4="(Todas)",'Cuadro-de-mando'!$E$4=$B2356),OR('Cuadro-de-mando'!$H$4="(Todas)",'Cuadro-de-mando'!$H$4=$C2356),OR('Cuadro-de-mando'!$K$4="(Todas)",'Cuadro-de-mando'!$K$4=$E2356),OR('Cuadro-de-mando'!$N$4="(Todos)",'Cuadro-de-mando'!$N$4=$F2356)),1,0))</f>
        <v>1</v>
      </c>
    </row>
    <row r="2357" spans="1:10" x14ac:dyDescent="0.25">
      <c r="A2357" t="str">
        <f>IF(Tienda_1!$A2357="","","Tienda 1")</f>
        <v>Tienda 1</v>
      </c>
      <c r="B2357" t="str">
        <f>IF($A2357="","",Tienda_1!B2357)</f>
        <v>Electrónicos</v>
      </c>
      <c r="C2357" t="str">
        <f>IF($A2357="","",Tienda_1!G2357)</f>
        <v>Bogotá</v>
      </c>
      <c r="D2357" t="str">
        <f>IF($A2357="","",Tienda_1!F2357)</f>
        <v>Lucas Olivera</v>
      </c>
      <c r="E2357" t="str">
        <f>IF($A2357="","",Tienda_1!I2357)</f>
        <v>Nequi</v>
      </c>
      <c r="F2357">
        <f>IF($A2357="","",VALUE(RIGHT(Tienda_1!E2357,4)))</f>
        <v>2023</v>
      </c>
      <c r="G2357">
        <f>IF($A2357="","",Tienda_1!C2357)</f>
        <v>282800</v>
      </c>
      <c r="H2357">
        <f>IF($A2357="","",Tienda_1!D2357)</f>
        <v>15300</v>
      </c>
      <c r="I2357">
        <f>IF($A2357="","",Tienda_1!H2357)</f>
        <v>5</v>
      </c>
      <c r="J2357">
        <f>IF($A2357="",0,IF(AND(OR('Cuadro-de-mando'!$B$4="(Todas)",'Cuadro-de-mando'!$B$4=$A2357),OR('Cuadro-de-mando'!$E$4="(Todas)",'Cuadro-de-mando'!$E$4=$B2357),OR('Cuadro-de-mando'!$H$4="(Todas)",'Cuadro-de-mando'!$H$4=$C2357),OR('Cuadro-de-mando'!$K$4="(Todas)",'Cuadro-de-mando'!$K$4=$E2357),OR('Cuadro-de-mando'!$N$4="(Todos)",'Cuadro-de-mando'!$N$4=$F2357)),1,0))</f>
        <v>1</v>
      </c>
    </row>
    <row r="2358" spans="1:10" x14ac:dyDescent="0.25">
      <c r="A2358" t="str">
        <f>IF(Tienda_1!$A2358="","","Tienda 1")</f>
        <v>Tienda 1</v>
      </c>
      <c r="B2358" t="str">
        <f>IF($A2358="","",Tienda_1!B2358)</f>
        <v>Juguetes</v>
      </c>
      <c r="C2358" t="str">
        <f>IF($A2358="","",Tienda_1!G2358)</f>
        <v>Cali</v>
      </c>
      <c r="D2358" t="str">
        <f>IF($A2358="","",Tienda_1!F2358)</f>
        <v>Lucas Olivera</v>
      </c>
      <c r="E2358" t="str">
        <f>IF($A2358="","",Tienda_1!I2358)</f>
        <v>Tarjeta de crédito</v>
      </c>
      <c r="F2358">
        <f>IF($A2358="","",VALUE(RIGHT(Tienda_1!E2358,4)))</f>
        <v>2021</v>
      </c>
      <c r="G2358">
        <f>IF($A2358="","",Tienda_1!C2358)</f>
        <v>122900</v>
      </c>
      <c r="H2358">
        <f>IF($A2358="","",Tienda_1!D2358)</f>
        <v>7200</v>
      </c>
      <c r="I2358">
        <f>IF($A2358="","",Tienda_1!H2358)</f>
        <v>5</v>
      </c>
      <c r="J2358">
        <f>IF($A2358="",0,IF(AND(OR('Cuadro-de-mando'!$B$4="(Todas)",'Cuadro-de-mando'!$B$4=$A2358),OR('Cuadro-de-mando'!$E$4="(Todas)",'Cuadro-de-mando'!$E$4=$B2358),OR('Cuadro-de-mando'!$H$4="(Todas)",'Cuadro-de-mando'!$H$4=$C2358),OR('Cuadro-de-mando'!$K$4="(Todas)",'Cuadro-de-mando'!$K$4=$E2358),OR('Cuadro-de-mando'!$N$4="(Todos)",'Cuadro-de-mando'!$N$4=$F2358)),1,0))</f>
        <v>1</v>
      </c>
    </row>
    <row r="2359" spans="1:10" x14ac:dyDescent="0.25">
      <c r="A2359" t="str">
        <f>IF(Tienda_1!$A2359="","","Tienda 1")</f>
        <v>Tienda 1</v>
      </c>
      <c r="B2359" t="str">
        <f>IF($A2359="","",Tienda_1!B2359)</f>
        <v>Muebles</v>
      </c>
      <c r="C2359" t="str">
        <f>IF($A2359="","",Tienda_1!G2359)</f>
        <v>Pasto</v>
      </c>
      <c r="D2359" t="str">
        <f>IF($A2359="","",Tienda_1!F2359)</f>
        <v>Pedro Gomez</v>
      </c>
      <c r="E2359" t="str">
        <f>IF($A2359="","",Tienda_1!I2359)</f>
        <v>Tarjeta de crédito</v>
      </c>
      <c r="F2359">
        <f>IF($A2359="","",VALUE(RIGHT(Tienda_1!E2359,4)))</f>
        <v>2022</v>
      </c>
      <c r="G2359">
        <f>IF($A2359="","",Tienda_1!C2359)</f>
        <v>691300</v>
      </c>
      <c r="H2359">
        <f>IF($A2359="","",Tienda_1!D2359)</f>
        <v>35000</v>
      </c>
      <c r="I2359">
        <f>IF($A2359="","",Tienda_1!H2359)</f>
        <v>1</v>
      </c>
      <c r="J2359">
        <f>IF($A2359="",0,IF(AND(OR('Cuadro-de-mando'!$B$4="(Todas)",'Cuadro-de-mando'!$B$4=$A2359),OR('Cuadro-de-mando'!$E$4="(Todas)",'Cuadro-de-mando'!$E$4=$B2359),OR('Cuadro-de-mando'!$H$4="(Todas)",'Cuadro-de-mando'!$H$4=$C2359),OR('Cuadro-de-mando'!$K$4="(Todas)",'Cuadro-de-mando'!$K$4=$E2359),OR('Cuadro-de-mando'!$N$4="(Todos)",'Cuadro-de-mando'!$N$4=$F2359)),1,0))</f>
        <v>1</v>
      </c>
    </row>
    <row r="2360" spans="1:10" x14ac:dyDescent="0.25">
      <c r="A2360" t="str">
        <f>IF(Tienda_1!$A2360="","","Tienda 1")</f>
        <v>Tienda 1</v>
      </c>
      <c r="B2360" t="str">
        <f>IF($A2360="","",Tienda_1!B2360)</f>
        <v>Electrónicos</v>
      </c>
      <c r="C2360" t="str">
        <f>IF($A2360="","",Tienda_1!G2360)</f>
        <v>Cali</v>
      </c>
      <c r="D2360" t="str">
        <f>IF($A2360="","",Tienda_1!F2360)</f>
        <v>Felipe Santos</v>
      </c>
      <c r="E2360" t="str">
        <f>IF($A2360="","",Tienda_1!I2360)</f>
        <v>Tarjeta de crédito</v>
      </c>
      <c r="F2360">
        <f>IF($A2360="","",VALUE(RIGHT(Tienda_1!E2360,4)))</f>
        <v>2022</v>
      </c>
      <c r="G2360">
        <f>IF($A2360="","",Tienda_1!C2360)</f>
        <v>195000</v>
      </c>
      <c r="H2360">
        <f>IF($A2360="","",Tienda_1!D2360)</f>
        <v>8600</v>
      </c>
      <c r="I2360">
        <f>IF($A2360="","",Tienda_1!H2360)</f>
        <v>4</v>
      </c>
      <c r="J2360">
        <f>IF($A2360="",0,IF(AND(OR('Cuadro-de-mando'!$B$4="(Todas)",'Cuadro-de-mando'!$B$4=$A2360),OR('Cuadro-de-mando'!$E$4="(Todas)",'Cuadro-de-mando'!$E$4=$B2360),OR('Cuadro-de-mando'!$H$4="(Todas)",'Cuadro-de-mando'!$H$4=$C2360),OR('Cuadro-de-mando'!$K$4="(Todas)",'Cuadro-de-mando'!$K$4=$E2360),OR('Cuadro-de-mando'!$N$4="(Todos)",'Cuadro-de-mando'!$N$4=$F2360)),1,0))</f>
        <v>1</v>
      </c>
    </row>
    <row r="2361" spans="1:10" x14ac:dyDescent="0.25">
      <c r="A2361" t="str">
        <f>IF(Tienda_1!$A2361="","","Tienda 1")</f>
        <v/>
      </c>
      <c r="B2361" t="str">
        <f>IF($A2361="","",Tienda_1!B2361)</f>
        <v/>
      </c>
      <c r="C2361" t="str">
        <f>IF($A2361="","",Tienda_1!G2361)</f>
        <v/>
      </c>
      <c r="D2361" t="str">
        <f>IF($A2361="","",Tienda_1!F2361)</f>
        <v/>
      </c>
      <c r="E2361" t="str">
        <f>IF($A2361="","",Tienda_1!I2361)</f>
        <v/>
      </c>
      <c r="F2361" t="str">
        <f>IF($A2361="","",VALUE(RIGHT(Tienda_1!E2361,4)))</f>
        <v/>
      </c>
      <c r="G2361" t="str">
        <f>IF($A2361="","",Tienda_1!C2361)</f>
        <v/>
      </c>
      <c r="H2361" t="str">
        <f>IF($A2361="","",Tienda_1!D2361)</f>
        <v/>
      </c>
      <c r="I2361" t="str">
        <f>IF($A2361="","",Tienda_1!H2361)</f>
        <v/>
      </c>
      <c r="J2361">
        <f>IF($A2361="",0,IF(AND(OR('Cuadro-de-mando'!$B$4="(Todas)",'Cuadro-de-mando'!$B$4=$A2361),OR('Cuadro-de-mando'!$E$4="(Todas)",'Cuadro-de-mando'!$E$4=$B2361),OR('Cuadro-de-mando'!$H$4="(Todas)",'Cuadro-de-mando'!$H$4=$C2361),OR('Cuadro-de-mando'!$K$4="(Todas)",'Cuadro-de-mando'!$K$4=$E2361),OR('Cuadro-de-mando'!$N$4="(Todos)",'Cuadro-de-mando'!$N$4=$F2361)),1,0))</f>
        <v>0</v>
      </c>
    </row>
    <row r="2362" spans="1:10" x14ac:dyDescent="0.25">
      <c r="A2362" t="str">
        <f>IF(Tienda_1!$A2362="","","Tienda 1")</f>
        <v/>
      </c>
      <c r="B2362" t="str">
        <f>IF($A2362="","",Tienda_1!B2362)</f>
        <v/>
      </c>
      <c r="C2362" t="str">
        <f>IF($A2362="","",Tienda_1!G2362)</f>
        <v/>
      </c>
      <c r="D2362" t="str">
        <f>IF($A2362="","",Tienda_1!F2362)</f>
        <v/>
      </c>
      <c r="E2362" t="str">
        <f>IF($A2362="","",Tienda_1!I2362)</f>
        <v/>
      </c>
      <c r="F2362" t="str">
        <f>IF($A2362="","",VALUE(RIGHT(Tienda_1!E2362,4)))</f>
        <v/>
      </c>
      <c r="G2362" t="str">
        <f>IF($A2362="","",Tienda_1!C2362)</f>
        <v/>
      </c>
      <c r="H2362" t="str">
        <f>IF($A2362="","",Tienda_1!D2362)</f>
        <v/>
      </c>
      <c r="I2362" t="str">
        <f>IF($A2362="","",Tienda_1!H2362)</f>
        <v/>
      </c>
      <c r="J2362">
        <f>IF($A2362="",0,IF(AND(OR('Cuadro-de-mando'!$B$4="(Todas)",'Cuadro-de-mando'!$B$4=$A2362),OR('Cuadro-de-mando'!$E$4="(Todas)",'Cuadro-de-mando'!$E$4=$B2362),OR('Cuadro-de-mando'!$H$4="(Todas)",'Cuadro-de-mando'!$H$4=$C2362),OR('Cuadro-de-mando'!$K$4="(Todas)",'Cuadro-de-mando'!$K$4=$E2362),OR('Cuadro-de-mando'!$N$4="(Todos)",'Cuadro-de-mando'!$N$4=$F2362)),1,0))</f>
        <v>0</v>
      </c>
    </row>
    <row r="2363" spans="1:10" x14ac:dyDescent="0.25">
      <c r="A2363" t="str">
        <f>IF(Tienda_1!$A2363="","","Tienda 1")</f>
        <v/>
      </c>
      <c r="B2363" t="str">
        <f>IF($A2363="","",Tienda_1!B2363)</f>
        <v/>
      </c>
      <c r="C2363" t="str">
        <f>IF($A2363="","",Tienda_1!G2363)</f>
        <v/>
      </c>
      <c r="D2363" t="str">
        <f>IF($A2363="","",Tienda_1!F2363)</f>
        <v/>
      </c>
      <c r="E2363" t="str">
        <f>IF($A2363="","",Tienda_1!I2363)</f>
        <v/>
      </c>
      <c r="F2363" t="str">
        <f>IF($A2363="","",VALUE(RIGHT(Tienda_1!E2363,4)))</f>
        <v/>
      </c>
      <c r="G2363" t="str">
        <f>IF($A2363="","",Tienda_1!C2363)</f>
        <v/>
      </c>
      <c r="H2363" t="str">
        <f>IF($A2363="","",Tienda_1!D2363)</f>
        <v/>
      </c>
      <c r="I2363" t="str">
        <f>IF($A2363="","",Tienda_1!H2363)</f>
        <v/>
      </c>
      <c r="J2363">
        <f>IF($A2363="",0,IF(AND(OR('Cuadro-de-mando'!$B$4="(Todas)",'Cuadro-de-mando'!$B$4=$A2363),OR('Cuadro-de-mando'!$E$4="(Todas)",'Cuadro-de-mando'!$E$4=$B2363),OR('Cuadro-de-mando'!$H$4="(Todas)",'Cuadro-de-mando'!$H$4=$C2363),OR('Cuadro-de-mando'!$K$4="(Todas)",'Cuadro-de-mando'!$K$4=$E2363),OR('Cuadro-de-mando'!$N$4="(Todos)",'Cuadro-de-mando'!$N$4=$F2363)),1,0))</f>
        <v>0</v>
      </c>
    </row>
    <row r="2364" spans="1:10" x14ac:dyDescent="0.25">
      <c r="A2364" t="str">
        <f>IF(Tienda_1!$A2364="","","Tienda 1")</f>
        <v/>
      </c>
      <c r="B2364" t="str">
        <f>IF($A2364="","",Tienda_1!B2364)</f>
        <v/>
      </c>
      <c r="C2364" t="str">
        <f>IF($A2364="","",Tienda_1!G2364)</f>
        <v/>
      </c>
      <c r="D2364" t="str">
        <f>IF($A2364="","",Tienda_1!F2364)</f>
        <v/>
      </c>
      <c r="E2364" t="str">
        <f>IF($A2364="","",Tienda_1!I2364)</f>
        <v/>
      </c>
      <c r="F2364" t="str">
        <f>IF($A2364="","",VALUE(RIGHT(Tienda_1!E2364,4)))</f>
        <v/>
      </c>
      <c r="G2364" t="str">
        <f>IF($A2364="","",Tienda_1!C2364)</f>
        <v/>
      </c>
      <c r="H2364" t="str">
        <f>IF($A2364="","",Tienda_1!D2364)</f>
        <v/>
      </c>
      <c r="I2364" t="str">
        <f>IF($A2364="","",Tienda_1!H2364)</f>
        <v/>
      </c>
      <c r="J2364">
        <f>IF($A2364="",0,IF(AND(OR('Cuadro-de-mando'!$B$4="(Todas)",'Cuadro-de-mando'!$B$4=$A2364),OR('Cuadro-de-mando'!$E$4="(Todas)",'Cuadro-de-mando'!$E$4=$B2364),OR('Cuadro-de-mando'!$H$4="(Todas)",'Cuadro-de-mando'!$H$4=$C2364),OR('Cuadro-de-mando'!$K$4="(Todas)",'Cuadro-de-mando'!$K$4=$E2364),OR('Cuadro-de-mando'!$N$4="(Todos)",'Cuadro-de-mando'!$N$4=$F2364)),1,0))</f>
        <v>0</v>
      </c>
    </row>
    <row r="2365" spans="1:10" x14ac:dyDescent="0.25">
      <c r="A2365" t="str">
        <f>IF(Tienda_1!$A2365="","","Tienda 1")</f>
        <v/>
      </c>
      <c r="B2365" t="str">
        <f>IF($A2365="","",Tienda_1!B2365)</f>
        <v/>
      </c>
      <c r="C2365" t="str">
        <f>IF($A2365="","",Tienda_1!G2365)</f>
        <v/>
      </c>
      <c r="D2365" t="str">
        <f>IF($A2365="","",Tienda_1!F2365)</f>
        <v/>
      </c>
      <c r="E2365" t="str">
        <f>IF($A2365="","",Tienda_1!I2365)</f>
        <v/>
      </c>
      <c r="F2365" t="str">
        <f>IF($A2365="","",VALUE(RIGHT(Tienda_1!E2365,4)))</f>
        <v/>
      </c>
      <c r="G2365" t="str">
        <f>IF($A2365="","",Tienda_1!C2365)</f>
        <v/>
      </c>
      <c r="H2365" t="str">
        <f>IF($A2365="","",Tienda_1!D2365)</f>
        <v/>
      </c>
      <c r="I2365" t="str">
        <f>IF($A2365="","",Tienda_1!H2365)</f>
        <v/>
      </c>
      <c r="J2365">
        <f>IF($A2365="",0,IF(AND(OR('Cuadro-de-mando'!$B$4="(Todas)",'Cuadro-de-mando'!$B$4=$A2365),OR('Cuadro-de-mando'!$E$4="(Todas)",'Cuadro-de-mando'!$E$4=$B2365),OR('Cuadro-de-mando'!$H$4="(Todas)",'Cuadro-de-mando'!$H$4=$C2365),OR('Cuadro-de-mando'!$K$4="(Todas)",'Cuadro-de-mando'!$K$4=$E2365),OR('Cuadro-de-mando'!$N$4="(Todos)",'Cuadro-de-mando'!$N$4=$F2365)),1,0))</f>
        <v>0</v>
      </c>
    </row>
    <row r="2366" spans="1:10" x14ac:dyDescent="0.25">
      <c r="A2366" t="str">
        <f>IF(Tienda_1!$A2366="","","Tienda 1")</f>
        <v/>
      </c>
      <c r="B2366" t="str">
        <f>IF($A2366="","",Tienda_1!B2366)</f>
        <v/>
      </c>
      <c r="C2366" t="str">
        <f>IF($A2366="","",Tienda_1!G2366)</f>
        <v/>
      </c>
      <c r="D2366" t="str">
        <f>IF($A2366="","",Tienda_1!F2366)</f>
        <v/>
      </c>
      <c r="E2366" t="str">
        <f>IF($A2366="","",Tienda_1!I2366)</f>
        <v/>
      </c>
      <c r="F2366" t="str">
        <f>IF($A2366="","",VALUE(RIGHT(Tienda_1!E2366,4)))</f>
        <v/>
      </c>
      <c r="G2366" t="str">
        <f>IF($A2366="","",Tienda_1!C2366)</f>
        <v/>
      </c>
      <c r="H2366" t="str">
        <f>IF($A2366="","",Tienda_1!D2366)</f>
        <v/>
      </c>
      <c r="I2366" t="str">
        <f>IF($A2366="","",Tienda_1!H2366)</f>
        <v/>
      </c>
      <c r="J2366">
        <f>IF($A2366="",0,IF(AND(OR('Cuadro-de-mando'!$B$4="(Todas)",'Cuadro-de-mando'!$B$4=$A2366),OR('Cuadro-de-mando'!$E$4="(Todas)",'Cuadro-de-mando'!$E$4=$B2366),OR('Cuadro-de-mando'!$H$4="(Todas)",'Cuadro-de-mando'!$H$4=$C2366),OR('Cuadro-de-mando'!$K$4="(Todas)",'Cuadro-de-mando'!$K$4=$E2366),OR('Cuadro-de-mando'!$N$4="(Todos)",'Cuadro-de-mando'!$N$4=$F2366)),1,0))</f>
        <v>0</v>
      </c>
    </row>
    <row r="2367" spans="1:10" x14ac:dyDescent="0.25">
      <c r="A2367" t="str">
        <f>IF(Tienda_1!$A2367="","","Tienda 1")</f>
        <v/>
      </c>
      <c r="B2367" t="str">
        <f>IF($A2367="","",Tienda_1!B2367)</f>
        <v/>
      </c>
      <c r="C2367" t="str">
        <f>IF($A2367="","",Tienda_1!G2367)</f>
        <v/>
      </c>
      <c r="D2367" t="str">
        <f>IF($A2367="","",Tienda_1!F2367)</f>
        <v/>
      </c>
      <c r="E2367" t="str">
        <f>IF($A2367="","",Tienda_1!I2367)</f>
        <v/>
      </c>
      <c r="F2367" t="str">
        <f>IF($A2367="","",VALUE(RIGHT(Tienda_1!E2367,4)))</f>
        <v/>
      </c>
      <c r="G2367" t="str">
        <f>IF($A2367="","",Tienda_1!C2367)</f>
        <v/>
      </c>
      <c r="H2367" t="str">
        <f>IF($A2367="","",Tienda_1!D2367)</f>
        <v/>
      </c>
      <c r="I2367" t="str">
        <f>IF($A2367="","",Tienda_1!H2367)</f>
        <v/>
      </c>
      <c r="J2367">
        <f>IF($A2367="",0,IF(AND(OR('Cuadro-de-mando'!$B$4="(Todas)",'Cuadro-de-mando'!$B$4=$A2367),OR('Cuadro-de-mando'!$E$4="(Todas)",'Cuadro-de-mando'!$E$4=$B2367),OR('Cuadro-de-mando'!$H$4="(Todas)",'Cuadro-de-mando'!$H$4=$C2367),OR('Cuadro-de-mando'!$K$4="(Todas)",'Cuadro-de-mando'!$K$4=$E2367),OR('Cuadro-de-mando'!$N$4="(Todos)",'Cuadro-de-mando'!$N$4=$F2367)),1,0))</f>
        <v>0</v>
      </c>
    </row>
    <row r="2368" spans="1:10" x14ac:dyDescent="0.25">
      <c r="A2368" t="str">
        <f>IF(Tienda_1!$A2368="","","Tienda 1")</f>
        <v/>
      </c>
      <c r="B2368" t="str">
        <f>IF($A2368="","",Tienda_1!B2368)</f>
        <v/>
      </c>
      <c r="C2368" t="str">
        <f>IF($A2368="","",Tienda_1!G2368)</f>
        <v/>
      </c>
      <c r="D2368" t="str">
        <f>IF($A2368="","",Tienda_1!F2368)</f>
        <v/>
      </c>
      <c r="E2368" t="str">
        <f>IF($A2368="","",Tienda_1!I2368)</f>
        <v/>
      </c>
      <c r="F2368" t="str">
        <f>IF($A2368="","",VALUE(RIGHT(Tienda_1!E2368,4)))</f>
        <v/>
      </c>
      <c r="G2368" t="str">
        <f>IF($A2368="","",Tienda_1!C2368)</f>
        <v/>
      </c>
      <c r="H2368" t="str">
        <f>IF($A2368="","",Tienda_1!D2368)</f>
        <v/>
      </c>
      <c r="I2368" t="str">
        <f>IF($A2368="","",Tienda_1!H2368)</f>
        <v/>
      </c>
      <c r="J2368">
        <f>IF($A2368="",0,IF(AND(OR('Cuadro-de-mando'!$B$4="(Todas)",'Cuadro-de-mando'!$B$4=$A2368),OR('Cuadro-de-mando'!$E$4="(Todas)",'Cuadro-de-mando'!$E$4=$B2368),OR('Cuadro-de-mando'!$H$4="(Todas)",'Cuadro-de-mando'!$H$4=$C2368),OR('Cuadro-de-mando'!$K$4="(Todas)",'Cuadro-de-mando'!$K$4=$E2368),OR('Cuadro-de-mando'!$N$4="(Todos)",'Cuadro-de-mando'!$N$4=$F2368)),1,0))</f>
        <v>0</v>
      </c>
    </row>
    <row r="2369" spans="1:10" x14ac:dyDescent="0.25">
      <c r="A2369" t="str">
        <f>IF(Tienda_1!$A2369="","","Tienda 1")</f>
        <v/>
      </c>
      <c r="B2369" t="str">
        <f>IF($A2369="","",Tienda_1!B2369)</f>
        <v/>
      </c>
      <c r="C2369" t="str">
        <f>IF($A2369="","",Tienda_1!G2369)</f>
        <v/>
      </c>
      <c r="D2369" t="str">
        <f>IF($A2369="","",Tienda_1!F2369)</f>
        <v/>
      </c>
      <c r="E2369" t="str">
        <f>IF($A2369="","",Tienda_1!I2369)</f>
        <v/>
      </c>
      <c r="F2369" t="str">
        <f>IF($A2369="","",VALUE(RIGHT(Tienda_1!E2369,4)))</f>
        <v/>
      </c>
      <c r="G2369" t="str">
        <f>IF($A2369="","",Tienda_1!C2369)</f>
        <v/>
      </c>
      <c r="H2369" t="str">
        <f>IF($A2369="","",Tienda_1!D2369)</f>
        <v/>
      </c>
      <c r="I2369" t="str">
        <f>IF($A2369="","",Tienda_1!H2369)</f>
        <v/>
      </c>
      <c r="J2369">
        <f>IF($A2369="",0,IF(AND(OR('Cuadro-de-mando'!$B$4="(Todas)",'Cuadro-de-mando'!$B$4=$A2369),OR('Cuadro-de-mando'!$E$4="(Todas)",'Cuadro-de-mando'!$E$4=$B2369),OR('Cuadro-de-mando'!$H$4="(Todas)",'Cuadro-de-mando'!$H$4=$C2369),OR('Cuadro-de-mando'!$K$4="(Todas)",'Cuadro-de-mando'!$K$4=$E2369),OR('Cuadro-de-mando'!$N$4="(Todos)",'Cuadro-de-mando'!$N$4=$F2369)),1,0))</f>
        <v>0</v>
      </c>
    </row>
    <row r="2370" spans="1:10" x14ac:dyDescent="0.25">
      <c r="A2370" t="str">
        <f>IF(Tienda_1!$A2370="","","Tienda 1")</f>
        <v/>
      </c>
      <c r="B2370" t="str">
        <f>IF($A2370="","",Tienda_1!B2370)</f>
        <v/>
      </c>
      <c r="C2370" t="str">
        <f>IF($A2370="","",Tienda_1!G2370)</f>
        <v/>
      </c>
      <c r="D2370" t="str">
        <f>IF($A2370="","",Tienda_1!F2370)</f>
        <v/>
      </c>
      <c r="E2370" t="str">
        <f>IF($A2370="","",Tienda_1!I2370)</f>
        <v/>
      </c>
      <c r="F2370" t="str">
        <f>IF($A2370="","",VALUE(RIGHT(Tienda_1!E2370,4)))</f>
        <v/>
      </c>
      <c r="G2370" t="str">
        <f>IF($A2370="","",Tienda_1!C2370)</f>
        <v/>
      </c>
      <c r="H2370" t="str">
        <f>IF($A2370="","",Tienda_1!D2370)</f>
        <v/>
      </c>
      <c r="I2370" t="str">
        <f>IF($A2370="","",Tienda_1!H2370)</f>
        <v/>
      </c>
      <c r="J2370">
        <f>IF($A2370="",0,IF(AND(OR('Cuadro-de-mando'!$B$4="(Todas)",'Cuadro-de-mando'!$B$4=$A2370),OR('Cuadro-de-mando'!$E$4="(Todas)",'Cuadro-de-mando'!$E$4=$B2370),OR('Cuadro-de-mando'!$H$4="(Todas)",'Cuadro-de-mando'!$H$4=$C2370),OR('Cuadro-de-mando'!$K$4="(Todas)",'Cuadro-de-mando'!$K$4=$E2370),OR('Cuadro-de-mando'!$N$4="(Todos)",'Cuadro-de-mando'!$N$4=$F2370)),1,0))</f>
        <v>0</v>
      </c>
    </row>
    <row r="2371" spans="1:10" x14ac:dyDescent="0.25">
      <c r="A2371" t="str">
        <f>IF(Tienda_1!$A2371="","","Tienda 1")</f>
        <v/>
      </c>
      <c r="B2371" t="str">
        <f>IF($A2371="","",Tienda_1!B2371)</f>
        <v/>
      </c>
      <c r="C2371" t="str">
        <f>IF($A2371="","",Tienda_1!G2371)</f>
        <v/>
      </c>
      <c r="D2371" t="str">
        <f>IF($A2371="","",Tienda_1!F2371)</f>
        <v/>
      </c>
      <c r="E2371" t="str">
        <f>IF($A2371="","",Tienda_1!I2371)</f>
        <v/>
      </c>
      <c r="F2371" t="str">
        <f>IF($A2371="","",VALUE(RIGHT(Tienda_1!E2371,4)))</f>
        <v/>
      </c>
      <c r="G2371" t="str">
        <f>IF($A2371="","",Tienda_1!C2371)</f>
        <v/>
      </c>
      <c r="H2371" t="str">
        <f>IF($A2371="","",Tienda_1!D2371)</f>
        <v/>
      </c>
      <c r="I2371" t="str">
        <f>IF($A2371="","",Tienda_1!H2371)</f>
        <v/>
      </c>
      <c r="J2371">
        <f>IF($A2371="",0,IF(AND(OR('Cuadro-de-mando'!$B$4="(Todas)",'Cuadro-de-mando'!$B$4=$A2371),OR('Cuadro-de-mando'!$E$4="(Todas)",'Cuadro-de-mando'!$E$4=$B2371),OR('Cuadro-de-mando'!$H$4="(Todas)",'Cuadro-de-mando'!$H$4=$C2371),OR('Cuadro-de-mando'!$K$4="(Todas)",'Cuadro-de-mando'!$K$4=$E2371),OR('Cuadro-de-mando'!$N$4="(Todos)",'Cuadro-de-mando'!$N$4=$F2371)),1,0))</f>
        <v>0</v>
      </c>
    </row>
    <row r="2372" spans="1:10" x14ac:dyDescent="0.25">
      <c r="A2372" t="str">
        <f>IF(Tienda_1!$A2372="","","Tienda 1")</f>
        <v/>
      </c>
      <c r="B2372" t="str">
        <f>IF($A2372="","",Tienda_1!B2372)</f>
        <v/>
      </c>
      <c r="C2372" t="str">
        <f>IF($A2372="","",Tienda_1!G2372)</f>
        <v/>
      </c>
      <c r="D2372" t="str">
        <f>IF($A2372="","",Tienda_1!F2372)</f>
        <v/>
      </c>
      <c r="E2372" t="str">
        <f>IF($A2372="","",Tienda_1!I2372)</f>
        <v/>
      </c>
      <c r="F2372" t="str">
        <f>IF($A2372="","",VALUE(RIGHT(Tienda_1!E2372,4)))</f>
        <v/>
      </c>
      <c r="G2372" t="str">
        <f>IF($A2372="","",Tienda_1!C2372)</f>
        <v/>
      </c>
      <c r="H2372" t="str">
        <f>IF($A2372="","",Tienda_1!D2372)</f>
        <v/>
      </c>
      <c r="I2372" t="str">
        <f>IF($A2372="","",Tienda_1!H2372)</f>
        <v/>
      </c>
      <c r="J2372">
        <f>IF($A2372="",0,IF(AND(OR('Cuadro-de-mando'!$B$4="(Todas)",'Cuadro-de-mando'!$B$4=$A2372),OR('Cuadro-de-mando'!$E$4="(Todas)",'Cuadro-de-mando'!$E$4=$B2372),OR('Cuadro-de-mando'!$H$4="(Todas)",'Cuadro-de-mando'!$H$4=$C2372),OR('Cuadro-de-mando'!$K$4="(Todas)",'Cuadro-de-mando'!$K$4=$E2372),OR('Cuadro-de-mando'!$N$4="(Todos)",'Cuadro-de-mando'!$N$4=$F2372)),1,0))</f>
        <v>0</v>
      </c>
    </row>
    <row r="2373" spans="1:10" x14ac:dyDescent="0.25">
      <c r="A2373" t="str">
        <f>IF(Tienda_1!$A2373="","","Tienda 1")</f>
        <v/>
      </c>
      <c r="B2373" t="str">
        <f>IF($A2373="","",Tienda_1!B2373)</f>
        <v/>
      </c>
      <c r="C2373" t="str">
        <f>IF($A2373="","",Tienda_1!G2373)</f>
        <v/>
      </c>
      <c r="D2373" t="str">
        <f>IF($A2373="","",Tienda_1!F2373)</f>
        <v/>
      </c>
      <c r="E2373" t="str">
        <f>IF($A2373="","",Tienda_1!I2373)</f>
        <v/>
      </c>
      <c r="F2373" t="str">
        <f>IF($A2373="","",VALUE(RIGHT(Tienda_1!E2373,4)))</f>
        <v/>
      </c>
      <c r="G2373" t="str">
        <f>IF($A2373="","",Tienda_1!C2373)</f>
        <v/>
      </c>
      <c r="H2373" t="str">
        <f>IF($A2373="","",Tienda_1!D2373)</f>
        <v/>
      </c>
      <c r="I2373" t="str">
        <f>IF($A2373="","",Tienda_1!H2373)</f>
        <v/>
      </c>
      <c r="J2373">
        <f>IF($A2373="",0,IF(AND(OR('Cuadro-de-mando'!$B$4="(Todas)",'Cuadro-de-mando'!$B$4=$A2373),OR('Cuadro-de-mando'!$E$4="(Todas)",'Cuadro-de-mando'!$E$4=$B2373),OR('Cuadro-de-mando'!$H$4="(Todas)",'Cuadro-de-mando'!$H$4=$C2373),OR('Cuadro-de-mando'!$K$4="(Todas)",'Cuadro-de-mando'!$K$4=$E2373),OR('Cuadro-de-mando'!$N$4="(Todos)",'Cuadro-de-mando'!$N$4=$F2373)),1,0))</f>
        <v>0</v>
      </c>
    </row>
    <row r="2374" spans="1:10" x14ac:dyDescent="0.25">
      <c r="A2374" t="str">
        <f>IF(Tienda_1!$A2374="","","Tienda 1")</f>
        <v/>
      </c>
      <c r="B2374" t="str">
        <f>IF($A2374="","",Tienda_1!B2374)</f>
        <v/>
      </c>
      <c r="C2374" t="str">
        <f>IF($A2374="","",Tienda_1!G2374)</f>
        <v/>
      </c>
      <c r="D2374" t="str">
        <f>IF($A2374="","",Tienda_1!F2374)</f>
        <v/>
      </c>
      <c r="E2374" t="str">
        <f>IF($A2374="","",Tienda_1!I2374)</f>
        <v/>
      </c>
      <c r="F2374" t="str">
        <f>IF($A2374="","",VALUE(RIGHT(Tienda_1!E2374,4)))</f>
        <v/>
      </c>
      <c r="G2374" t="str">
        <f>IF($A2374="","",Tienda_1!C2374)</f>
        <v/>
      </c>
      <c r="H2374" t="str">
        <f>IF($A2374="","",Tienda_1!D2374)</f>
        <v/>
      </c>
      <c r="I2374" t="str">
        <f>IF($A2374="","",Tienda_1!H2374)</f>
        <v/>
      </c>
      <c r="J2374">
        <f>IF($A2374="",0,IF(AND(OR('Cuadro-de-mando'!$B$4="(Todas)",'Cuadro-de-mando'!$B$4=$A2374),OR('Cuadro-de-mando'!$E$4="(Todas)",'Cuadro-de-mando'!$E$4=$B2374),OR('Cuadro-de-mando'!$H$4="(Todas)",'Cuadro-de-mando'!$H$4=$C2374),OR('Cuadro-de-mando'!$K$4="(Todas)",'Cuadro-de-mando'!$K$4=$E2374),OR('Cuadro-de-mando'!$N$4="(Todos)",'Cuadro-de-mando'!$N$4=$F2374)),1,0))</f>
        <v>0</v>
      </c>
    </row>
    <row r="2375" spans="1:10" x14ac:dyDescent="0.25">
      <c r="A2375" t="str">
        <f>IF(Tienda_1!$A2375="","","Tienda 1")</f>
        <v/>
      </c>
      <c r="B2375" t="str">
        <f>IF($A2375="","",Tienda_1!B2375)</f>
        <v/>
      </c>
      <c r="C2375" t="str">
        <f>IF($A2375="","",Tienda_1!G2375)</f>
        <v/>
      </c>
      <c r="D2375" t="str">
        <f>IF($A2375="","",Tienda_1!F2375)</f>
        <v/>
      </c>
      <c r="E2375" t="str">
        <f>IF($A2375="","",Tienda_1!I2375)</f>
        <v/>
      </c>
      <c r="F2375" t="str">
        <f>IF($A2375="","",VALUE(RIGHT(Tienda_1!E2375,4)))</f>
        <v/>
      </c>
      <c r="G2375" t="str">
        <f>IF($A2375="","",Tienda_1!C2375)</f>
        <v/>
      </c>
      <c r="H2375" t="str">
        <f>IF($A2375="","",Tienda_1!D2375)</f>
        <v/>
      </c>
      <c r="I2375" t="str">
        <f>IF($A2375="","",Tienda_1!H2375)</f>
        <v/>
      </c>
      <c r="J2375">
        <f>IF($A2375="",0,IF(AND(OR('Cuadro-de-mando'!$B$4="(Todas)",'Cuadro-de-mando'!$B$4=$A2375),OR('Cuadro-de-mando'!$E$4="(Todas)",'Cuadro-de-mando'!$E$4=$B2375),OR('Cuadro-de-mando'!$H$4="(Todas)",'Cuadro-de-mando'!$H$4=$C2375),OR('Cuadro-de-mando'!$K$4="(Todas)",'Cuadro-de-mando'!$K$4=$E2375),OR('Cuadro-de-mando'!$N$4="(Todos)",'Cuadro-de-mando'!$N$4=$F2375)),1,0))</f>
        <v>0</v>
      </c>
    </row>
    <row r="2376" spans="1:10" x14ac:dyDescent="0.25">
      <c r="A2376" t="str">
        <f>IF(Tienda_1!$A2376="","","Tienda 1")</f>
        <v/>
      </c>
      <c r="B2376" t="str">
        <f>IF($A2376="","",Tienda_1!B2376)</f>
        <v/>
      </c>
      <c r="C2376" t="str">
        <f>IF($A2376="","",Tienda_1!G2376)</f>
        <v/>
      </c>
      <c r="D2376" t="str">
        <f>IF($A2376="","",Tienda_1!F2376)</f>
        <v/>
      </c>
      <c r="E2376" t="str">
        <f>IF($A2376="","",Tienda_1!I2376)</f>
        <v/>
      </c>
      <c r="F2376" t="str">
        <f>IF($A2376="","",VALUE(RIGHT(Tienda_1!E2376,4)))</f>
        <v/>
      </c>
      <c r="G2376" t="str">
        <f>IF($A2376="","",Tienda_1!C2376)</f>
        <v/>
      </c>
      <c r="H2376" t="str">
        <f>IF($A2376="","",Tienda_1!D2376)</f>
        <v/>
      </c>
      <c r="I2376" t="str">
        <f>IF($A2376="","",Tienda_1!H2376)</f>
        <v/>
      </c>
      <c r="J2376">
        <f>IF($A2376="",0,IF(AND(OR('Cuadro-de-mando'!$B$4="(Todas)",'Cuadro-de-mando'!$B$4=$A2376),OR('Cuadro-de-mando'!$E$4="(Todas)",'Cuadro-de-mando'!$E$4=$B2376),OR('Cuadro-de-mando'!$H$4="(Todas)",'Cuadro-de-mando'!$H$4=$C2376),OR('Cuadro-de-mando'!$K$4="(Todas)",'Cuadro-de-mando'!$K$4=$E2376),OR('Cuadro-de-mando'!$N$4="(Todos)",'Cuadro-de-mando'!$N$4=$F2376)),1,0))</f>
        <v>0</v>
      </c>
    </row>
    <row r="2377" spans="1:10" x14ac:dyDescent="0.25">
      <c r="A2377" t="str">
        <f>IF(Tienda_1!$A2377="","","Tienda 1")</f>
        <v/>
      </c>
      <c r="B2377" t="str">
        <f>IF($A2377="","",Tienda_1!B2377)</f>
        <v/>
      </c>
      <c r="C2377" t="str">
        <f>IF($A2377="","",Tienda_1!G2377)</f>
        <v/>
      </c>
      <c r="D2377" t="str">
        <f>IF($A2377="","",Tienda_1!F2377)</f>
        <v/>
      </c>
      <c r="E2377" t="str">
        <f>IF($A2377="","",Tienda_1!I2377)</f>
        <v/>
      </c>
      <c r="F2377" t="str">
        <f>IF($A2377="","",VALUE(RIGHT(Tienda_1!E2377,4)))</f>
        <v/>
      </c>
      <c r="G2377" t="str">
        <f>IF($A2377="","",Tienda_1!C2377)</f>
        <v/>
      </c>
      <c r="H2377" t="str">
        <f>IF($A2377="","",Tienda_1!D2377)</f>
        <v/>
      </c>
      <c r="I2377" t="str">
        <f>IF($A2377="","",Tienda_1!H2377)</f>
        <v/>
      </c>
      <c r="J2377">
        <f>IF($A2377="",0,IF(AND(OR('Cuadro-de-mando'!$B$4="(Todas)",'Cuadro-de-mando'!$B$4=$A2377),OR('Cuadro-de-mando'!$E$4="(Todas)",'Cuadro-de-mando'!$E$4=$B2377),OR('Cuadro-de-mando'!$H$4="(Todas)",'Cuadro-de-mando'!$H$4=$C2377),OR('Cuadro-de-mando'!$K$4="(Todas)",'Cuadro-de-mando'!$K$4=$E2377),OR('Cuadro-de-mando'!$N$4="(Todos)",'Cuadro-de-mando'!$N$4=$F2377)),1,0))</f>
        <v>0</v>
      </c>
    </row>
    <row r="2378" spans="1:10" x14ac:dyDescent="0.25">
      <c r="A2378" t="str">
        <f>IF(Tienda_1!$A2378="","","Tienda 1")</f>
        <v/>
      </c>
      <c r="B2378" t="str">
        <f>IF($A2378="","",Tienda_1!B2378)</f>
        <v/>
      </c>
      <c r="C2378" t="str">
        <f>IF($A2378="","",Tienda_1!G2378)</f>
        <v/>
      </c>
      <c r="D2378" t="str">
        <f>IF($A2378="","",Tienda_1!F2378)</f>
        <v/>
      </c>
      <c r="E2378" t="str">
        <f>IF($A2378="","",Tienda_1!I2378)</f>
        <v/>
      </c>
      <c r="F2378" t="str">
        <f>IF($A2378="","",VALUE(RIGHT(Tienda_1!E2378,4)))</f>
        <v/>
      </c>
      <c r="G2378" t="str">
        <f>IF($A2378="","",Tienda_1!C2378)</f>
        <v/>
      </c>
      <c r="H2378" t="str">
        <f>IF($A2378="","",Tienda_1!D2378)</f>
        <v/>
      </c>
      <c r="I2378" t="str">
        <f>IF($A2378="","",Tienda_1!H2378)</f>
        <v/>
      </c>
      <c r="J2378">
        <f>IF($A2378="",0,IF(AND(OR('Cuadro-de-mando'!$B$4="(Todas)",'Cuadro-de-mando'!$B$4=$A2378),OR('Cuadro-de-mando'!$E$4="(Todas)",'Cuadro-de-mando'!$E$4=$B2378),OR('Cuadro-de-mando'!$H$4="(Todas)",'Cuadro-de-mando'!$H$4=$C2378),OR('Cuadro-de-mando'!$K$4="(Todas)",'Cuadro-de-mando'!$K$4=$E2378),OR('Cuadro-de-mando'!$N$4="(Todos)",'Cuadro-de-mando'!$N$4=$F2378)),1,0))</f>
        <v>0</v>
      </c>
    </row>
    <row r="2379" spans="1:10" x14ac:dyDescent="0.25">
      <c r="A2379" t="str">
        <f>IF(Tienda_1!$A2379="","","Tienda 1")</f>
        <v/>
      </c>
      <c r="B2379" t="str">
        <f>IF($A2379="","",Tienda_1!B2379)</f>
        <v/>
      </c>
      <c r="C2379" t="str">
        <f>IF($A2379="","",Tienda_1!G2379)</f>
        <v/>
      </c>
      <c r="D2379" t="str">
        <f>IF($A2379="","",Tienda_1!F2379)</f>
        <v/>
      </c>
      <c r="E2379" t="str">
        <f>IF($A2379="","",Tienda_1!I2379)</f>
        <v/>
      </c>
      <c r="F2379" t="str">
        <f>IF($A2379="","",VALUE(RIGHT(Tienda_1!E2379,4)))</f>
        <v/>
      </c>
      <c r="G2379" t="str">
        <f>IF($A2379="","",Tienda_1!C2379)</f>
        <v/>
      </c>
      <c r="H2379" t="str">
        <f>IF($A2379="","",Tienda_1!D2379)</f>
        <v/>
      </c>
      <c r="I2379" t="str">
        <f>IF($A2379="","",Tienda_1!H2379)</f>
        <v/>
      </c>
      <c r="J2379">
        <f>IF($A2379="",0,IF(AND(OR('Cuadro-de-mando'!$B$4="(Todas)",'Cuadro-de-mando'!$B$4=$A2379),OR('Cuadro-de-mando'!$E$4="(Todas)",'Cuadro-de-mando'!$E$4=$B2379),OR('Cuadro-de-mando'!$H$4="(Todas)",'Cuadro-de-mando'!$H$4=$C2379),OR('Cuadro-de-mando'!$K$4="(Todas)",'Cuadro-de-mando'!$K$4=$E2379),OR('Cuadro-de-mando'!$N$4="(Todos)",'Cuadro-de-mando'!$N$4=$F2379)),1,0))</f>
        <v>0</v>
      </c>
    </row>
    <row r="2380" spans="1:10" x14ac:dyDescent="0.25">
      <c r="A2380" t="str">
        <f>IF(Tienda_1!$A2380="","","Tienda 1")</f>
        <v/>
      </c>
      <c r="B2380" t="str">
        <f>IF($A2380="","",Tienda_1!B2380)</f>
        <v/>
      </c>
      <c r="C2380" t="str">
        <f>IF($A2380="","",Tienda_1!G2380)</f>
        <v/>
      </c>
      <c r="D2380" t="str">
        <f>IF($A2380="","",Tienda_1!F2380)</f>
        <v/>
      </c>
      <c r="E2380" t="str">
        <f>IF($A2380="","",Tienda_1!I2380)</f>
        <v/>
      </c>
      <c r="F2380" t="str">
        <f>IF($A2380="","",VALUE(RIGHT(Tienda_1!E2380,4)))</f>
        <v/>
      </c>
      <c r="G2380" t="str">
        <f>IF($A2380="","",Tienda_1!C2380)</f>
        <v/>
      </c>
      <c r="H2380" t="str">
        <f>IF($A2380="","",Tienda_1!D2380)</f>
        <v/>
      </c>
      <c r="I2380" t="str">
        <f>IF($A2380="","",Tienda_1!H2380)</f>
        <v/>
      </c>
      <c r="J2380">
        <f>IF($A2380="",0,IF(AND(OR('Cuadro-de-mando'!$B$4="(Todas)",'Cuadro-de-mando'!$B$4=$A2380),OR('Cuadro-de-mando'!$E$4="(Todas)",'Cuadro-de-mando'!$E$4=$B2380),OR('Cuadro-de-mando'!$H$4="(Todas)",'Cuadro-de-mando'!$H$4=$C2380),OR('Cuadro-de-mando'!$K$4="(Todas)",'Cuadro-de-mando'!$K$4=$E2380),OR('Cuadro-de-mando'!$N$4="(Todos)",'Cuadro-de-mando'!$N$4=$F2380)),1,0))</f>
        <v>0</v>
      </c>
    </row>
    <row r="2381" spans="1:10" x14ac:dyDescent="0.25">
      <c r="A2381" t="str">
        <f>IF(Tienda_1!$A2381="","","Tienda 1")</f>
        <v/>
      </c>
      <c r="B2381" t="str">
        <f>IF($A2381="","",Tienda_1!B2381)</f>
        <v/>
      </c>
      <c r="C2381" t="str">
        <f>IF($A2381="","",Tienda_1!G2381)</f>
        <v/>
      </c>
      <c r="D2381" t="str">
        <f>IF($A2381="","",Tienda_1!F2381)</f>
        <v/>
      </c>
      <c r="E2381" t="str">
        <f>IF($A2381="","",Tienda_1!I2381)</f>
        <v/>
      </c>
      <c r="F2381" t="str">
        <f>IF($A2381="","",VALUE(RIGHT(Tienda_1!E2381,4)))</f>
        <v/>
      </c>
      <c r="G2381" t="str">
        <f>IF($A2381="","",Tienda_1!C2381)</f>
        <v/>
      </c>
      <c r="H2381" t="str">
        <f>IF($A2381="","",Tienda_1!D2381)</f>
        <v/>
      </c>
      <c r="I2381" t="str">
        <f>IF($A2381="","",Tienda_1!H2381)</f>
        <v/>
      </c>
      <c r="J2381">
        <f>IF($A2381="",0,IF(AND(OR('Cuadro-de-mando'!$B$4="(Todas)",'Cuadro-de-mando'!$B$4=$A2381),OR('Cuadro-de-mando'!$E$4="(Todas)",'Cuadro-de-mando'!$E$4=$B2381),OR('Cuadro-de-mando'!$H$4="(Todas)",'Cuadro-de-mando'!$H$4=$C2381),OR('Cuadro-de-mando'!$K$4="(Todas)",'Cuadro-de-mando'!$K$4=$E2381),OR('Cuadro-de-mando'!$N$4="(Todos)",'Cuadro-de-mando'!$N$4=$F2381)),1,0))</f>
        <v>0</v>
      </c>
    </row>
    <row r="2382" spans="1:10" x14ac:dyDescent="0.25">
      <c r="A2382" t="str">
        <f>IF(Tienda_1!$A2382="","","Tienda 1")</f>
        <v/>
      </c>
      <c r="B2382" t="str">
        <f>IF($A2382="","",Tienda_1!B2382)</f>
        <v/>
      </c>
      <c r="C2382" t="str">
        <f>IF($A2382="","",Tienda_1!G2382)</f>
        <v/>
      </c>
      <c r="D2382" t="str">
        <f>IF($A2382="","",Tienda_1!F2382)</f>
        <v/>
      </c>
      <c r="E2382" t="str">
        <f>IF($A2382="","",Tienda_1!I2382)</f>
        <v/>
      </c>
      <c r="F2382" t="str">
        <f>IF($A2382="","",VALUE(RIGHT(Tienda_1!E2382,4)))</f>
        <v/>
      </c>
      <c r="G2382" t="str">
        <f>IF($A2382="","",Tienda_1!C2382)</f>
        <v/>
      </c>
      <c r="H2382" t="str">
        <f>IF($A2382="","",Tienda_1!D2382)</f>
        <v/>
      </c>
      <c r="I2382" t="str">
        <f>IF($A2382="","",Tienda_1!H2382)</f>
        <v/>
      </c>
      <c r="J2382">
        <f>IF($A2382="",0,IF(AND(OR('Cuadro-de-mando'!$B$4="(Todas)",'Cuadro-de-mando'!$B$4=$A2382),OR('Cuadro-de-mando'!$E$4="(Todas)",'Cuadro-de-mando'!$E$4=$B2382),OR('Cuadro-de-mando'!$H$4="(Todas)",'Cuadro-de-mando'!$H$4=$C2382),OR('Cuadro-de-mando'!$K$4="(Todas)",'Cuadro-de-mando'!$K$4=$E2382),OR('Cuadro-de-mando'!$N$4="(Todos)",'Cuadro-de-mando'!$N$4=$F2382)),1,0))</f>
        <v>0</v>
      </c>
    </row>
    <row r="2383" spans="1:10" x14ac:dyDescent="0.25">
      <c r="A2383" t="str">
        <f>IF(Tienda_1!$A2383="","","Tienda 1")</f>
        <v/>
      </c>
      <c r="B2383" t="str">
        <f>IF($A2383="","",Tienda_1!B2383)</f>
        <v/>
      </c>
      <c r="C2383" t="str">
        <f>IF($A2383="","",Tienda_1!G2383)</f>
        <v/>
      </c>
      <c r="D2383" t="str">
        <f>IF($A2383="","",Tienda_1!F2383)</f>
        <v/>
      </c>
      <c r="E2383" t="str">
        <f>IF($A2383="","",Tienda_1!I2383)</f>
        <v/>
      </c>
      <c r="F2383" t="str">
        <f>IF($A2383="","",VALUE(RIGHT(Tienda_1!E2383,4)))</f>
        <v/>
      </c>
      <c r="G2383" t="str">
        <f>IF($A2383="","",Tienda_1!C2383)</f>
        <v/>
      </c>
      <c r="H2383" t="str">
        <f>IF($A2383="","",Tienda_1!D2383)</f>
        <v/>
      </c>
      <c r="I2383" t="str">
        <f>IF($A2383="","",Tienda_1!H2383)</f>
        <v/>
      </c>
      <c r="J2383">
        <f>IF($A2383="",0,IF(AND(OR('Cuadro-de-mando'!$B$4="(Todas)",'Cuadro-de-mando'!$B$4=$A2383),OR('Cuadro-de-mando'!$E$4="(Todas)",'Cuadro-de-mando'!$E$4=$B2383),OR('Cuadro-de-mando'!$H$4="(Todas)",'Cuadro-de-mando'!$H$4=$C2383),OR('Cuadro-de-mando'!$K$4="(Todas)",'Cuadro-de-mando'!$K$4=$E2383),OR('Cuadro-de-mando'!$N$4="(Todos)",'Cuadro-de-mando'!$N$4=$F2383)),1,0))</f>
        <v>0</v>
      </c>
    </row>
    <row r="2384" spans="1:10" x14ac:dyDescent="0.25">
      <c r="A2384" t="str">
        <f>IF(Tienda_1!$A2384="","","Tienda 1")</f>
        <v/>
      </c>
      <c r="B2384" t="str">
        <f>IF($A2384="","",Tienda_1!B2384)</f>
        <v/>
      </c>
      <c r="C2384" t="str">
        <f>IF($A2384="","",Tienda_1!G2384)</f>
        <v/>
      </c>
      <c r="D2384" t="str">
        <f>IF($A2384="","",Tienda_1!F2384)</f>
        <v/>
      </c>
      <c r="E2384" t="str">
        <f>IF($A2384="","",Tienda_1!I2384)</f>
        <v/>
      </c>
      <c r="F2384" t="str">
        <f>IF($A2384="","",VALUE(RIGHT(Tienda_1!E2384,4)))</f>
        <v/>
      </c>
      <c r="G2384" t="str">
        <f>IF($A2384="","",Tienda_1!C2384)</f>
        <v/>
      </c>
      <c r="H2384" t="str">
        <f>IF($A2384="","",Tienda_1!D2384)</f>
        <v/>
      </c>
      <c r="I2384" t="str">
        <f>IF($A2384="","",Tienda_1!H2384)</f>
        <v/>
      </c>
      <c r="J2384">
        <f>IF($A2384="",0,IF(AND(OR('Cuadro-de-mando'!$B$4="(Todas)",'Cuadro-de-mando'!$B$4=$A2384),OR('Cuadro-de-mando'!$E$4="(Todas)",'Cuadro-de-mando'!$E$4=$B2384),OR('Cuadro-de-mando'!$H$4="(Todas)",'Cuadro-de-mando'!$H$4=$C2384),OR('Cuadro-de-mando'!$K$4="(Todas)",'Cuadro-de-mando'!$K$4=$E2384),OR('Cuadro-de-mando'!$N$4="(Todos)",'Cuadro-de-mando'!$N$4=$F2384)),1,0))</f>
        <v>0</v>
      </c>
    </row>
    <row r="2385" spans="1:10" x14ac:dyDescent="0.25">
      <c r="A2385" t="str">
        <f>IF(Tienda_1!$A2385="","","Tienda 1")</f>
        <v/>
      </c>
      <c r="B2385" t="str">
        <f>IF($A2385="","",Tienda_1!B2385)</f>
        <v/>
      </c>
      <c r="C2385" t="str">
        <f>IF($A2385="","",Tienda_1!G2385)</f>
        <v/>
      </c>
      <c r="D2385" t="str">
        <f>IF($A2385="","",Tienda_1!F2385)</f>
        <v/>
      </c>
      <c r="E2385" t="str">
        <f>IF($A2385="","",Tienda_1!I2385)</f>
        <v/>
      </c>
      <c r="F2385" t="str">
        <f>IF($A2385="","",VALUE(RIGHT(Tienda_1!E2385,4)))</f>
        <v/>
      </c>
      <c r="G2385" t="str">
        <f>IF($A2385="","",Tienda_1!C2385)</f>
        <v/>
      </c>
      <c r="H2385" t="str">
        <f>IF($A2385="","",Tienda_1!D2385)</f>
        <v/>
      </c>
      <c r="I2385" t="str">
        <f>IF($A2385="","",Tienda_1!H2385)</f>
        <v/>
      </c>
      <c r="J2385">
        <f>IF($A2385="",0,IF(AND(OR('Cuadro-de-mando'!$B$4="(Todas)",'Cuadro-de-mando'!$B$4=$A2385),OR('Cuadro-de-mando'!$E$4="(Todas)",'Cuadro-de-mando'!$E$4=$B2385),OR('Cuadro-de-mando'!$H$4="(Todas)",'Cuadro-de-mando'!$H$4=$C2385),OR('Cuadro-de-mando'!$K$4="(Todas)",'Cuadro-de-mando'!$K$4=$E2385),OR('Cuadro-de-mando'!$N$4="(Todos)",'Cuadro-de-mando'!$N$4=$F2385)),1,0))</f>
        <v>0</v>
      </c>
    </row>
    <row r="2386" spans="1:10" x14ac:dyDescent="0.25">
      <c r="A2386" t="str">
        <f>IF(Tienda_1!$A2386="","","Tienda 1")</f>
        <v/>
      </c>
      <c r="B2386" t="str">
        <f>IF($A2386="","",Tienda_1!B2386)</f>
        <v/>
      </c>
      <c r="C2386" t="str">
        <f>IF($A2386="","",Tienda_1!G2386)</f>
        <v/>
      </c>
      <c r="D2386" t="str">
        <f>IF($A2386="","",Tienda_1!F2386)</f>
        <v/>
      </c>
      <c r="E2386" t="str">
        <f>IF($A2386="","",Tienda_1!I2386)</f>
        <v/>
      </c>
      <c r="F2386" t="str">
        <f>IF($A2386="","",VALUE(RIGHT(Tienda_1!E2386,4)))</f>
        <v/>
      </c>
      <c r="G2386" t="str">
        <f>IF($A2386="","",Tienda_1!C2386)</f>
        <v/>
      </c>
      <c r="H2386" t="str">
        <f>IF($A2386="","",Tienda_1!D2386)</f>
        <v/>
      </c>
      <c r="I2386" t="str">
        <f>IF($A2386="","",Tienda_1!H2386)</f>
        <v/>
      </c>
      <c r="J2386">
        <f>IF($A2386="",0,IF(AND(OR('Cuadro-de-mando'!$B$4="(Todas)",'Cuadro-de-mando'!$B$4=$A2386),OR('Cuadro-de-mando'!$E$4="(Todas)",'Cuadro-de-mando'!$E$4=$B2386),OR('Cuadro-de-mando'!$H$4="(Todas)",'Cuadro-de-mando'!$H$4=$C2386),OR('Cuadro-de-mando'!$K$4="(Todas)",'Cuadro-de-mando'!$K$4=$E2386),OR('Cuadro-de-mando'!$N$4="(Todos)",'Cuadro-de-mando'!$N$4=$F2386)),1,0))</f>
        <v>0</v>
      </c>
    </row>
    <row r="2387" spans="1:10" x14ac:dyDescent="0.25">
      <c r="A2387" t="str">
        <f>IF(Tienda_1!$A2387="","","Tienda 1")</f>
        <v/>
      </c>
      <c r="B2387" t="str">
        <f>IF($A2387="","",Tienda_1!B2387)</f>
        <v/>
      </c>
      <c r="C2387" t="str">
        <f>IF($A2387="","",Tienda_1!G2387)</f>
        <v/>
      </c>
      <c r="D2387" t="str">
        <f>IF($A2387="","",Tienda_1!F2387)</f>
        <v/>
      </c>
      <c r="E2387" t="str">
        <f>IF($A2387="","",Tienda_1!I2387)</f>
        <v/>
      </c>
      <c r="F2387" t="str">
        <f>IF($A2387="","",VALUE(RIGHT(Tienda_1!E2387,4)))</f>
        <v/>
      </c>
      <c r="G2387" t="str">
        <f>IF($A2387="","",Tienda_1!C2387)</f>
        <v/>
      </c>
      <c r="H2387" t="str">
        <f>IF($A2387="","",Tienda_1!D2387)</f>
        <v/>
      </c>
      <c r="I2387" t="str">
        <f>IF($A2387="","",Tienda_1!H2387)</f>
        <v/>
      </c>
      <c r="J2387">
        <f>IF($A2387="",0,IF(AND(OR('Cuadro-de-mando'!$B$4="(Todas)",'Cuadro-de-mando'!$B$4=$A2387),OR('Cuadro-de-mando'!$E$4="(Todas)",'Cuadro-de-mando'!$E$4=$B2387),OR('Cuadro-de-mando'!$H$4="(Todas)",'Cuadro-de-mando'!$H$4=$C2387),OR('Cuadro-de-mando'!$K$4="(Todas)",'Cuadro-de-mando'!$K$4=$E2387),OR('Cuadro-de-mando'!$N$4="(Todos)",'Cuadro-de-mando'!$N$4=$F2387)),1,0))</f>
        <v>0</v>
      </c>
    </row>
    <row r="2388" spans="1:10" x14ac:dyDescent="0.25">
      <c r="A2388" t="str">
        <f>IF(Tienda_1!$A2388="","","Tienda 1")</f>
        <v/>
      </c>
      <c r="B2388" t="str">
        <f>IF($A2388="","",Tienda_1!B2388)</f>
        <v/>
      </c>
      <c r="C2388" t="str">
        <f>IF($A2388="","",Tienda_1!G2388)</f>
        <v/>
      </c>
      <c r="D2388" t="str">
        <f>IF($A2388="","",Tienda_1!F2388)</f>
        <v/>
      </c>
      <c r="E2388" t="str">
        <f>IF($A2388="","",Tienda_1!I2388)</f>
        <v/>
      </c>
      <c r="F2388" t="str">
        <f>IF($A2388="","",VALUE(RIGHT(Tienda_1!E2388,4)))</f>
        <v/>
      </c>
      <c r="G2388" t="str">
        <f>IF($A2388="","",Tienda_1!C2388)</f>
        <v/>
      </c>
      <c r="H2388" t="str">
        <f>IF($A2388="","",Tienda_1!D2388)</f>
        <v/>
      </c>
      <c r="I2388" t="str">
        <f>IF($A2388="","",Tienda_1!H2388)</f>
        <v/>
      </c>
      <c r="J2388">
        <f>IF($A2388="",0,IF(AND(OR('Cuadro-de-mando'!$B$4="(Todas)",'Cuadro-de-mando'!$B$4=$A2388),OR('Cuadro-de-mando'!$E$4="(Todas)",'Cuadro-de-mando'!$E$4=$B2388),OR('Cuadro-de-mando'!$H$4="(Todas)",'Cuadro-de-mando'!$H$4=$C2388),OR('Cuadro-de-mando'!$K$4="(Todas)",'Cuadro-de-mando'!$K$4=$E2388),OR('Cuadro-de-mando'!$N$4="(Todos)",'Cuadro-de-mando'!$N$4=$F2388)),1,0))</f>
        <v>0</v>
      </c>
    </row>
    <row r="2389" spans="1:10" x14ac:dyDescent="0.25">
      <c r="A2389" t="str">
        <f>IF(Tienda_1!$A2389="","","Tienda 1")</f>
        <v/>
      </c>
      <c r="B2389" t="str">
        <f>IF($A2389="","",Tienda_1!B2389)</f>
        <v/>
      </c>
      <c r="C2389" t="str">
        <f>IF($A2389="","",Tienda_1!G2389)</f>
        <v/>
      </c>
      <c r="D2389" t="str">
        <f>IF($A2389="","",Tienda_1!F2389)</f>
        <v/>
      </c>
      <c r="E2389" t="str">
        <f>IF($A2389="","",Tienda_1!I2389)</f>
        <v/>
      </c>
      <c r="F2389" t="str">
        <f>IF($A2389="","",VALUE(RIGHT(Tienda_1!E2389,4)))</f>
        <v/>
      </c>
      <c r="G2389" t="str">
        <f>IF($A2389="","",Tienda_1!C2389)</f>
        <v/>
      </c>
      <c r="H2389" t="str">
        <f>IF($A2389="","",Tienda_1!D2389)</f>
        <v/>
      </c>
      <c r="I2389" t="str">
        <f>IF($A2389="","",Tienda_1!H2389)</f>
        <v/>
      </c>
      <c r="J2389">
        <f>IF($A2389="",0,IF(AND(OR('Cuadro-de-mando'!$B$4="(Todas)",'Cuadro-de-mando'!$B$4=$A2389),OR('Cuadro-de-mando'!$E$4="(Todas)",'Cuadro-de-mando'!$E$4=$B2389),OR('Cuadro-de-mando'!$H$4="(Todas)",'Cuadro-de-mando'!$H$4=$C2389),OR('Cuadro-de-mando'!$K$4="(Todas)",'Cuadro-de-mando'!$K$4=$E2389),OR('Cuadro-de-mando'!$N$4="(Todos)",'Cuadro-de-mando'!$N$4=$F2389)),1,0))</f>
        <v>0</v>
      </c>
    </row>
    <row r="2390" spans="1:10" x14ac:dyDescent="0.25">
      <c r="A2390" t="str">
        <f>IF(Tienda_1!$A2390="","","Tienda 1")</f>
        <v/>
      </c>
      <c r="B2390" t="str">
        <f>IF($A2390="","",Tienda_1!B2390)</f>
        <v/>
      </c>
      <c r="C2390" t="str">
        <f>IF($A2390="","",Tienda_1!G2390)</f>
        <v/>
      </c>
      <c r="D2390" t="str">
        <f>IF($A2390="","",Tienda_1!F2390)</f>
        <v/>
      </c>
      <c r="E2390" t="str">
        <f>IF($A2390="","",Tienda_1!I2390)</f>
        <v/>
      </c>
      <c r="F2390" t="str">
        <f>IF($A2390="","",VALUE(RIGHT(Tienda_1!E2390,4)))</f>
        <v/>
      </c>
      <c r="G2390" t="str">
        <f>IF($A2390="","",Tienda_1!C2390)</f>
        <v/>
      </c>
      <c r="H2390" t="str">
        <f>IF($A2390="","",Tienda_1!D2390)</f>
        <v/>
      </c>
      <c r="I2390" t="str">
        <f>IF($A2390="","",Tienda_1!H2390)</f>
        <v/>
      </c>
      <c r="J2390">
        <f>IF($A2390="",0,IF(AND(OR('Cuadro-de-mando'!$B$4="(Todas)",'Cuadro-de-mando'!$B$4=$A2390),OR('Cuadro-de-mando'!$E$4="(Todas)",'Cuadro-de-mando'!$E$4=$B2390),OR('Cuadro-de-mando'!$H$4="(Todas)",'Cuadro-de-mando'!$H$4=$C2390),OR('Cuadro-de-mando'!$K$4="(Todas)",'Cuadro-de-mando'!$K$4=$E2390),OR('Cuadro-de-mando'!$N$4="(Todos)",'Cuadro-de-mando'!$N$4=$F2390)),1,0))</f>
        <v>0</v>
      </c>
    </row>
    <row r="2391" spans="1:10" x14ac:dyDescent="0.25">
      <c r="A2391" t="str">
        <f>IF(Tienda_1!$A2391="","","Tienda 1")</f>
        <v/>
      </c>
      <c r="B2391" t="str">
        <f>IF($A2391="","",Tienda_1!B2391)</f>
        <v/>
      </c>
      <c r="C2391" t="str">
        <f>IF($A2391="","",Tienda_1!G2391)</f>
        <v/>
      </c>
      <c r="D2391" t="str">
        <f>IF($A2391="","",Tienda_1!F2391)</f>
        <v/>
      </c>
      <c r="E2391" t="str">
        <f>IF($A2391="","",Tienda_1!I2391)</f>
        <v/>
      </c>
      <c r="F2391" t="str">
        <f>IF($A2391="","",VALUE(RIGHT(Tienda_1!E2391,4)))</f>
        <v/>
      </c>
      <c r="G2391" t="str">
        <f>IF($A2391="","",Tienda_1!C2391)</f>
        <v/>
      </c>
      <c r="H2391" t="str">
        <f>IF($A2391="","",Tienda_1!D2391)</f>
        <v/>
      </c>
      <c r="I2391" t="str">
        <f>IF($A2391="","",Tienda_1!H2391)</f>
        <v/>
      </c>
      <c r="J2391">
        <f>IF($A2391="",0,IF(AND(OR('Cuadro-de-mando'!$B$4="(Todas)",'Cuadro-de-mando'!$B$4=$A2391),OR('Cuadro-de-mando'!$E$4="(Todas)",'Cuadro-de-mando'!$E$4=$B2391),OR('Cuadro-de-mando'!$H$4="(Todas)",'Cuadro-de-mando'!$H$4=$C2391),OR('Cuadro-de-mando'!$K$4="(Todas)",'Cuadro-de-mando'!$K$4=$E2391),OR('Cuadro-de-mando'!$N$4="(Todos)",'Cuadro-de-mando'!$N$4=$F2391)),1,0))</f>
        <v>0</v>
      </c>
    </row>
    <row r="2392" spans="1:10" x14ac:dyDescent="0.25">
      <c r="A2392" t="str">
        <f>IF(Tienda_1!$A2392="","","Tienda 1")</f>
        <v/>
      </c>
      <c r="B2392" t="str">
        <f>IF($A2392="","",Tienda_1!B2392)</f>
        <v/>
      </c>
      <c r="C2392" t="str">
        <f>IF($A2392="","",Tienda_1!G2392)</f>
        <v/>
      </c>
      <c r="D2392" t="str">
        <f>IF($A2392="","",Tienda_1!F2392)</f>
        <v/>
      </c>
      <c r="E2392" t="str">
        <f>IF($A2392="","",Tienda_1!I2392)</f>
        <v/>
      </c>
      <c r="F2392" t="str">
        <f>IF($A2392="","",VALUE(RIGHT(Tienda_1!E2392,4)))</f>
        <v/>
      </c>
      <c r="G2392" t="str">
        <f>IF($A2392="","",Tienda_1!C2392)</f>
        <v/>
      </c>
      <c r="H2392" t="str">
        <f>IF($A2392="","",Tienda_1!D2392)</f>
        <v/>
      </c>
      <c r="I2392" t="str">
        <f>IF($A2392="","",Tienda_1!H2392)</f>
        <v/>
      </c>
      <c r="J2392">
        <f>IF($A2392="",0,IF(AND(OR('Cuadro-de-mando'!$B$4="(Todas)",'Cuadro-de-mando'!$B$4=$A2392),OR('Cuadro-de-mando'!$E$4="(Todas)",'Cuadro-de-mando'!$E$4=$B2392),OR('Cuadro-de-mando'!$H$4="(Todas)",'Cuadro-de-mando'!$H$4=$C2392),OR('Cuadro-de-mando'!$K$4="(Todas)",'Cuadro-de-mando'!$K$4=$E2392),OR('Cuadro-de-mando'!$N$4="(Todos)",'Cuadro-de-mando'!$N$4=$F2392)),1,0))</f>
        <v>0</v>
      </c>
    </row>
    <row r="2393" spans="1:10" x14ac:dyDescent="0.25">
      <c r="A2393" t="str">
        <f>IF(Tienda_1!$A2393="","","Tienda 1")</f>
        <v/>
      </c>
      <c r="B2393" t="str">
        <f>IF($A2393="","",Tienda_1!B2393)</f>
        <v/>
      </c>
      <c r="C2393" t="str">
        <f>IF($A2393="","",Tienda_1!G2393)</f>
        <v/>
      </c>
      <c r="D2393" t="str">
        <f>IF($A2393="","",Tienda_1!F2393)</f>
        <v/>
      </c>
      <c r="E2393" t="str">
        <f>IF($A2393="","",Tienda_1!I2393)</f>
        <v/>
      </c>
      <c r="F2393" t="str">
        <f>IF($A2393="","",VALUE(RIGHT(Tienda_1!E2393,4)))</f>
        <v/>
      </c>
      <c r="G2393" t="str">
        <f>IF($A2393="","",Tienda_1!C2393)</f>
        <v/>
      </c>
      <c r="H2393" t="str">
        <f>IF($A2393="","",Tienda_1!D2393)</f>
        <v/>
      </c>
      <c r="I2393" t="str">
        <f>IF($A2393="","",Tienda_1!H2393)</f>
        <v/>
      </c>
      <c r="J2393">
        <f>IF($A2393="",0,IF(AND(OR('Cuadro-de-mando'!$B$4="(Todas)",'Cuadro-de-mando'!$B$4=$A2393),OR('Cuadro-de-mando'!$E$4="(Todas)",'Cuadro-de-mando'!$E$4=$B2393),OR('Cuadro-de-mando'!$H$4="(Todas)",'Cuadro-de-mando'!$H$4=$C2393),OR('Cuadro-de-mando'!$K$4="(Todas)",'Cuadro-de-mando'!$K$4=$E2393),OR('Cuadro-de-mando'!$N$4="(Todos)",'Cuadro-de-mando'!$N$4=$F2393)),1,0))</f>
        <v>0</v>
      </c>
    </row>
    <row r="2394" spans="1:10" x14ac:dyDescent="0.25">
      <c r="A2394" t="str">
        <f>IF(Tienda_1!$A2394="","","Tienda 1")</f>
        <v/>
      </c>
      <c r="B2394" t="str">
        <f>IF($A2394="","",Tienda_1!B2394)</f>
        <v/>
      </c>
      <c r="C2394" t="str">
        <f>IF($A2394="","",Tienda_1!G2394)</f>
        <v/>
      </c>
      <c r="D2394" t="str">
        <f>IF($A2394="","",Tienda_1!F2394)</f>
        <v/>
      </c>
      <c r="E2394" t="str">
        <f>IF($A2394="","",Tienda_1!I2394)</f>
        <v/>
      </c>
      <c r="F2394" t="str">
        <f>IF($A2394="","",VALUE(RIGHT(Tienda_1!E2394,4)))</f>
        <v/>
      </c>
      <c r="G2394" t="str">
        <f>IF($A2394="","",Tienda_1!C2394)</f>
        <v/>
      </c>
      <c r="H2394" t="str">
        <f>IF($A2394="","",Tienda_1!D2394)</f>
        <v/>
      </c>
      <c r="I2394" t="str">
        <f>IF($A2394="","",Tienda_1!H2394)</f>
        <v/>
      </c>
      <c r="J2394">
        <f>IF($A2394="",0,IF(AND(OR('Cuadro-de-mando'!$B$4="(Todas)",'Cuadro-de-mando'!$B$4=$A2394),OR('Cuadro-de-mando'!$E$4="(Todas)",'Cuadro-de-mando'!$E$4=$B2394),OR('Cuadro-de-mando'!$H$4="(Todas)",'Cuadro-de-mando'!$H$4=$C2394),OR('Cuadro-de-mando'!$K$4="(Todas)",'Cuadro-de-mando'!$K$4=$E2394),OR('Cuadro-de-mando'!$N$4="(Todos)",'Cuadro-de-mando'!$N$4=$F2394)),1,0))</f>
        <v>0</v>
      </c>
    </row>
    <row r="2395" spans="1:10" x14ac:dyDescent="0.25">
      <c r="A2395" t="str">
        <f>IF(Tienda_1!$A2395="","","Tienda 1")</f>
        <v/>
      </c>
      <c r="B2395" t="str">
        <f>IF($A2395="","",Tienda_1!B2395)</f>
        <v/>
      </c>
      <c r="C2395" t="str">
        <f>IF($A2395="","",Tienda_1!G2395)</f>
        <v/>
      </c>
      <c r="D2395" t="str">
        <f>IF($A2395="","",Tienda_1!F2395)</f>
        <v/>
      </c>
      <c r="E2395" t="str">
        <f>IF($A2395="","",Tienda_1!I2395)</f>
        <v/>
      </c>
      <c r="F2395" t="str">
        <f>IF($A2395="","",VALUE(RIGHT(Tienda_1!E2395,4)))</f>
        <v/>
      </c>
      <c r="G2395" t="str">
        <f>IF($A2395="","",Tienda_1!C2395)</f>
        <v/>
      </c>
      <c r="H2395" t="str">
        <f>IF($A2395="","",Tienda_1!D2395)</f>
        <v/>
      </c>
      <c r="I2395" t="str">
        <f>IF($A2395="","",Tienda_1!H2395)</f>
        <v/>
      </c>
      <c r="J2395">
        <f>IF($A2395="",0,IF(AND(OR('Cuadro-de-mando'!$B$4="(Todas)",'Cuadro-de-mando'!$B$4=$A2395),OR('Cuadro-de-mando'!$E$4="(Todas)",'Cuadro-de-mando'!$E$4=$B2395),OR('Cuadro-de-mando'!$H$4="(Todas)",'Cuadro-de-mando'!$H$4=$C2395),OR('Cuadro-de-mando'!$K$4="(Todas)",'Cuadro-de-mando'!$K$4=$E2395),OR('Cuadro-de-mando'!$N$4="(Todos)",'Cuadro-de-mando'!$N$4=$F2395)),1,0))</f>
        <v>0</v>
      </c>
    </row>
    <row r="2396" spans="1:10" x14ac:dyDescent="0.25">
      <c r="A2396" t="str">
        <f>IF(Tienda_1!$A2396="","","Tienda 1")</f>
        <v/>
      </c>
      <c r="B2396" t="str">
        <f>IF($A2396="","",Tienda_1!B2396)</f>
        <v/>
      </c>
      <c r="C2396" t="str">
        <f>IF($A2396="","",Tienda_1!G2396)</f>
        <v/>
      </c>
      <c r="D2396" t="str">
        <f>IF($A2396="","",Tienda_1!F2396)</f>
        <v/>
      </c>
      <c r="E2396" t="str">
        <f>IF($A2396="","",Tienda_1!I2396)</f>
        <v/>
      </c>
      <c r="F2396" t="str">
        <f>IF($A2396="","",VALUE(RIGHT(Tienda_1!E2396,4)))</f>
        <v/>
      </c>
      <c r="G2396" t="str">
        <f>IF($A2396="","",Tienda_1!C2396)</f>
        <v/>
      </c>
      <c r="H2396" t="str">
        <f>IF($A2396="","",Tienda_1!D2396)</f>
        <v/>
      </c>
      <c r="I2396" t="str">
        <f>IF($A2396="","",Tienda_1!H2396)</f>
        <v/>
      </c>
      <c r="J2396">
        <f>IF($A2396="",0,IF(AND(OR('Cuadro-de-mando'!$B$4="(Todas)",'Cuadro-de-mando'!$B$4=$A2396),OR('Cuadro-de-mando'!$E$4="(Todas)",'Cuadro-de-mando'!$E$4=$B2396),OR('Cuadro-de-mando'!$H$4="(Todas)",'Cuadro-de-mando'!$H$4=$C2396),OR('Cuadro-de-mando'!$K$4="(Todas)",'Cuadro-de-mando'!$K$4=$E2396),OR('Cuadro-de-mando'!$N$4="(Todos)",'Cuadro-de-mando'!$N$4=$F2396)),1,0))</f>
        <v>0</v>
      </c>
    </row>
    <row r="2397" spans="1:10" x14ac:dyDescent="0.25">
      <c r="A2397" t="str">
        <f>IF(Tienda_1!$A2397="","","Tienda 1")</f>
        <v/>
      </c>
      <c r="B2397" t="str">
        <f>IF($A2397="","",Tienda_1!B2397)</f>
        <v/>
      </c>
      <c r="C2397" t="str">
        <f>IF($A2397="","",Tienda_1!G2397)</f>
        <v/>
      </c>
      <c r="D2397" t="str">
        <f>IF($A2397="","",Tienda_1!F2397)</f>
        <v/>
      </c>
      <c r="E2397" t="str">
        <f>IF($A2397="","",Tienda_1!I2397)</f>
        <v/>
      </c>
      <c r="F2397" t="str">
        <f>IF($A2397="","",VALUE(RIGHT(Tienda_1!E2397,4)))</f>
        <v/>
      </c>
      <c r="G2397" t="str">
        <f>IF($A2397="","",Tienda_1!C2397)</f>
        <v/>
      </c>
      <c r="H2397" t="str">
        <f>IF($A2397="","",Tienda_1!D2397)</f>
        <v/>
      </c>
      <c r="I2397" t="str">
        <f>IF($A2397="","",Tienda_1!H2397)</f>
        <v/>
      </c>
      <c r="J2397">
        <f>IF($A2397="",0,IF(AND(OR('Cuadro-de-mando'!$B$4="(Todas)",'Cuadro-de-mando'!$B$4=$A2397),OR('Cuadro-de-mando'!$E$4="(Todas)",'Cuadro-de-mando'!$E$4=$B2397),OR('Cuadro-de-mando'!$H$4="(Todas)",'Cuadro-de-mando'!$H$4=$C2397),OR('Cuadro-de-mando'!$K$4="(Todas)",'Cuadro-de-mando'!$K$4=$E2397),OR('Cuadro-de-mando'!$N$4="(Todos)",'Cuadro-de-mando'!$N$4=$F2397)),1,0))</f>
        <v>0</v>
      </c>
    </row>
    <row r="2398" spans="1:10" x14ac:dyDescent="0.25">
      <c r="A2398" t="str">
        <f>IF(Tienda_1!$A2398="","","Tienda 1")</f>
        <v/>
      </c>
      <c r="B2398" t="str">
        <f>IF($A2398="","",Tienda_1!B2398)</f>
        <v/>
      </c>
      <c r="C2398" t="str">
        <f>IF($A2398="","",Tienda_1!G2398)</f>
        <v/>
      </c>
      <c r="D2398" t="str">
        <f>IF($A2398="","",Tienda_1!F2398)</f>
        <v/>
      </c>
      <c r="E2398" t="str">
        <f>IF($A2398="","",Tienda_1!I2398)</f>
        <v/>
      </c>
      <c r="F2398" t="str">
        <f>IF($A2398="","",VALUE(RIGHT(Tienda_1!E2398,4)))</f>
        <v/>
      </c>
      <c r="G2398" t="str">
        <f>IF($A2398="","",Tienda_1!C2398)</f>
        <v/>
      </c>
      <c r="H2398" t="str">
        <f>IF($A2398="","",Tienda_1!D2398)</f>
        <v/>
      </c>
      <c r="I2398" t="str">
        <f>IF($A2398="","",Tienda_1!H2398)</f>
        <v/>
      </c>
      <c r="J2398">
        <f>IF($A2398="",0,IF(AND(OR('Cuadro-de-mando'!$B$4="(Todas)",'Cuadro-de-mando'!$B$4=$A2398),OR('Cuadro-de-mando'!$E$4="(Todas)",'Cuadro-de-mando'!$E$4=$B2398),OR('Cuadro-de-mando'!$H$4="(Todas)",'Cuadro-de-mando'!$H$4=$C2398),OR('Cuadro-de-mando'!$K$4="(Todas)",'Cuadro-de-mando'!$K$4=$E2398),OR('Cuadro-de-mando'!$N$4="(Todos)",'Cuadro-de-mando'!$N$4=$F2398)),1,0))</f>
        <v>0</v>
      </c>
    </row>
    <row r="2399" spans="1:10" x14ac:dyDescent="0.25">
      <c r="A2399" t="str">
        <f>IF(Tienda_1!$A2399="","","Tienda 1")</f>
        <v/>
      </c>
      <c r="B2399" t="str">
        <f>IF($A2399="","",Tienda_1!B2399)</f>
        <v/>
      </c>
      <c r="C2399" t="str">
        <f>IF($A2399="","",Tienda_1!G2399)</f>
        <v/>
      </c>
      <c r="D2399" t="str">
        <f>IF($A2399="","",Tienda_1!F2399)</f>
        <v/>
      </c>
      <c r="E2399" t="str">
        <f>IF($A2399="","",Tienda_1!I2399)</f>
        <v/>
      </c>
      <c r="F2399" t="str">
        <f>IF($A2399="","",VALUE(RIGHT(Tienda_1!E2399,4)))</f>
        <v/>
      </c>
      <c r="G2399" t="str">
        <f>IF($A2399="","",Tienda_1!C2399)</f>
        <v/>
      </c>
      <c r="H2399" t="str">
        <f>IF($A2399="","",Tienda_1!D2399)</f>
        <v/>
      </c>
      <c r="I2399" t="str">
        <f>IF($A2399="","",Tienda_1!H2399)</f>
        <v/>
      </c>
      <c r="J2399">
        <f>IF($A2399="",0,IF(AND(OR('Cuadro-de-mando'!$B$4="(Todas)",'Cuadro-de-mando'!$B$4=$A2399),OR('Cuadro-de-mando'!$E$4="(Todas)",'Cuadro-de-mando'!$E$4=$B2399),OR('Cuadro-de-mando'!$H$4="(Todas)",'Cuadro-de-mando'!$H$4=$C2399),OR('Cuadro-de-mando'!$K$4="(Todas)",'Cuadro-de-mando'!$K$4=$E2399),OR('Cuadro-de-mando'!$N$4="(Todos)",'Cuadro-de-mando'!$N$4=$F2399)),1,0))</f>
        <v>0</v>
      </c>
    </row>
    <row r="2400" spans="1:10" x14ac:dyDescent="0.25">
      <c r="A2400" t="str">
        <f>IF(Tienda_1!$A2400="","","Tienda 1")</f>
        <v/>
      </c>
      <c r="B2400" t="str">
        <f>IF($A2400="","",Tienda_1!B2400)</f>
        <v/>
      </c>
      <c r="C2400" t="str">
        <f>IF($A2400="","",Tienda_1!G2400)</f>
        <v/>
      </c>
      <c r="D2400" t="str">
        <f>IF($A2400="","",Tienda_1!F2400)</f>
        <v/>
      </c>
      <c r="E2400" t="str">
        <f>IF($A2400="","",Tienda_1!I2400)</f>
        <v/>
      </c>
      <c r="F2400" t="str">
        <f>IF($A2400="","",VALUE(RIGHT(Tienda_1!E2400,4)))</f>
        <v/>
      </c>
      <c r="G2400" t="str">
        <f>IF($A2400="","",Tienda_1!C2400)</f>
        <v/>
      </c>
      <c r="H2400" t="str">
        <f>IF($A2400="","",Tienda_1!D2400)</f>
        <v/>
      </c>
      <c r="I2400" t="str">
        <f>IF($A2400="","",Tienda_1!H2400)</f>
        <v/>
      </c>
      <c r="J2400">
        <f>IF($A2400="",0,IF(AND(OR('Cuadro-de-mando'!$B$4="(Todas)",'Cuadro-de-mando'!$B$4=$A2400),OR('Cuadro-de-mando'!$E$4="(Todas)",'Cuadro-de-mando'!$E$4=$B2400),OR('Cuadro-de-mando'!$H$4="(Todas)",'Cuadro-de-mando'!$H$4=$C2400),OR('Cuadro-de-mando'!$K$4="(Todas)",'Cuadro-de-mando'!$K$4=$E2400),OR('Cuadro-de-mando'!$N$4="(Todos)",'Cuadro-de-mando'!$N$4=$F2400)),1,0))</f>
        <v>0</v>
      </c>
    </row>
    <row r="2401" spans="1:10" x14ac:dyDescent="0.25">
      <c r="A2401" t="str">
        <f>IF(Tienda_1!$A2401="","","Tienda 1")</f>
        <v/>
      </c>
      <c r="B2401" t="str">
        <f>IF($A2401="","",Tienda_1!B2401)</f>
        <v/>
      </c>
      <c r="C2401" t="str">
        <f>IF($A2401="","",Tienda_1!G2401)</f>
        <v/>
      </c>
      <c r="D2401" t="str">
        <f>IF($A2401="","",Tienda_1!F2401)</f>
        <v/>
      </c>
      <c r="E2401" t="str">
        <f>IF($A2401="","",Tienda_1!I2401)</f>
        <v/>
      </c>
      <c r="F2401" t="str">
        <f>IF($A2401="","",VALUE(RIGHT(Tienda_1!E2401,4)))</f>
        <v/>
      </c>
      <c r="G2401" t="str">
        <f>IF($A2401="","",Tienda_1!C2401)</f>
        <v/>
      </c>
      <c r="H2401" t="str">
        <f>IF($A2401="","",Tienda_1!D2401)</f>
        <v/>
      </c>
      <c r="I2401" t="str">
        <f>IF($A2401="","",Tienda_1!H2401)</f>
        <v/>
      </c>
      <c r="J2401">
        <f>IF($A2401="",0,IF(AND(OR('Cuadro-de-mando'!$B$4="(Todas)",'Cuadro-de-mando'!$B$4=$A2401),OR('Cuadro-de-mando'!$E$4="(Todas)",'Cuadro-de-mando'!$E$4=$B2401),OR('Cuadro-de-mando'!$H$4="(Todas)",'Cuadro-de-mando'!$H$4=$C2401),OR('Cuadro-de-mando'!$K$4="(Todas)",'Cuadro-de-mando'!$K$4=$E2401),OR('Cuadro-de-mando'!$N$4="(Todos)",'Cuadro-de-mando'!$N$4=$F2401)),1,0))</f>
        <v>0</v>
      </c>
    </row>
    <row r="2402" spans="1:10" x14ac:dyDescent="0.25">
      <c r="A2402" t="str">
        <f>IF(Tienda_2!$A2="","","Tienda 2")</f>
        <v>Tienda 2</v>
      </c>
      <c r="B2402" t="str">
        <f>IF($A2402="","",Tienda_2!B2)</f>
        <v>Muebles</v>
      </c>
      <c r="C2402" t="str">
        <f>IF($A2402="","",Tienda_2!G2)</f>
        <v>Medellín</v>
      </c>
      <c r="D2402" t="str">
        <f>IF($A2402="","",Tienda_2!F2)</f>
        <v>Izabela de León</v>
      </c>
      <c r="E2402" t="str">
        <f>IF($A2402="","",Tienda_2!I2)</f>
        <v>Nequi</v>
      </c>
      <c r="F2402">
        <f>IF($A2402="","",VALUE(RIGHT(Tienda_2!E2,4)))</f>
        <v>2021</v>
      </c>
      <c r="G2402">
        <f>IF($A2402="","",Tienda_2!C2)</f>
        <v>283600</v>
      </c>
      <c r="H2402">
        <f>IF($A2402="","",Tienda_2!D2)</f>
        <v>15300</v>
      </c>
      <c r="I2402">
        <f>IF($A2402="","",Tienda_2!H2)</f>
        <v>1</v>
      </c>
      <c r="J2402">
        <f>IF($A2402="",0,IF(AND(OR('Cuadro-de-mando'!$B$4="(Todas)",'Cuadro-de-mando'!$B$4=$A2402),OR('Cuadro-de-mando'!$E$4="(Todas)",'Cuadro-de-mando'!$E$4=$B2402),OR('Cuadro-de-mando'!$H$4="(Todas)",'Cuadro-de-mando'!$H$4=$C2402),OR('Cuadro-de-mando'!$K$4="(Todas)",'Cuadro-de-mando'!$K$4=$E2402),OR('Cuadro-de-mando'!$N$4="(Todos)",'Cuadro-de-mando'!$N$4=$F2402)),1,0))</f>
        <v>1</v>
      </c>
    </row>
    <row r="2403" spans="1:10" x14ac:dyDescent="0.25">
      <c r="A2403" t="str">
        <f>IF(Tienda_2!$A3="","","Tienda 2")</f>
        <v>Tienda 2</v>
      </c>
      <c r="B2403" t="str">
        <f>IF($A2403="","",Tienda_2!B3)</f>
        <v>Instrumentos musicales</v>
      </c>
      <c r="C2403" t="str">
        <f>IF($A2403="","",Tienda_2!G3)</f>
        <v>Medellín</v>
      </c>
      <c r="D2403" t="str">
        <f>IF($A2403="","",Tienda_2!F3)</f>
        <v>Blanca Ramirez</v>
      </c>
      <c r="E2403" t="str">
        <f>IF($A2403="","",Tienda_2!I3)</f>
        <v>Tarjeta de crédito</v>
      </c>
      <c r="F2403">
        <f>IF($A2403="","",VALUE(RIGHT(Tienda_2!E3,4)))</f>
        <v>2020</v>
      </c>
      <c r="G2403">
        <f>IF($A2403="","",Tienda_2!C3)</f>
        <v>76800</v>
      </c>
      <c r="H2403">
        <f>IF($A2403="","",Tienda_2!D3)</f>
        <v>2300</v>
      </c>
      <c r="I2403">
        <f>IF($A2403="","",Tienda_2!H3)</f>
        <v>3</v>
      </c>
      <c r="J2403">
        <f>IF($A2403="",0,IF(AND(OR('Cuadro-de-mando'!$B$4="(Todas)",'Cuadro-de-mando'!$B$4=$A2403),OR('Cuadro-de-mando'!$E$4="(Todas)",'Cuadro-de-mando'!$E$4=$B2403),OR('Cuadro-de-mando'!$H$4="(Todas)",'Cuadro-de-mando'!$H$4=$C2403),OR('Cuadro-de-mando'!$K$4="(Todas)",'Cuadro-de-mando'!$K$4=$E2403),OR('Cuadro-de-mando'!$N$4="(Todos)",'Cuadro-de-mando'!$N$4=$F2403)),1,0))</f>
        <v>1</v>
      </c>
    </row>
    <row r="2404" spans="1:10" x14ac:dyDescent="0.25">
      <c r="A2404" t="str">
        <f>IF(Tienda_2!$A4="","","Tienda 2")</f>
        <v>Tienda 2</v>
      </c>
      <c r="B2404" t="str">
        <f>IF($A2404="","",Tienda_2!B4)</f>
        <v>Muebles</v>
      </c>
      <c r="C2404" t="str">
        <f>IF($A2404="","",Tienda_2!G4)</f>
        <v>Pereira</v>
      </c>
      <c r="D2404" t="str">
        <f>IF($A2404="","",Tienda_2!F4)</f>
        <v>Izabela de León</v>
      </c>
      <c r="E2404" t="str">
        <f>IF($A2404="","",Tienda_2!I4)</f>
        <v>Tarjeta de crédito</v>
      </c>
      <c r="F2404">
        <f>IF($A2404="","",VALUE(RIGHT(Tienda_2!E4,4)))</f>
        <v>2021</v>
      </c>
      <c r="G2404">
        <f>IF($A2404="","",Tienda_2!C4)</f>
        <v>443300</v>
      </c>
      <c r="H2404">
        <f>IF($A2404="","",Tienda_2!D4)</f>
        <v>23800</v>
      </c>
      <c r="I2404">
        <f>IF($A2404="","",Tienda_2!H4)</f>
        <v>5</v>
      </c>
      <c r="J2404">
        <f>IF($A2404="",0,IF(AND(OR('Cuadro-de-mando'!$B$4="(Todas)",'Cuadro-de-mando'!$B$4=$A2404),OR('Cuadro-de-mando'!$E$4="(Todas)",'Cuadro-de-mando'!$E$4=$B2404),OR('Cuadro-de-mando'!$H$4="(Todas)",'Cuadro-de-mando'!$H$4=$C2404),OR('Cuadro-de-mando'!$K$4="(Todas)",'Cuadro-de-mando'!$K$4=$E2404),OR('Cuadro-de-mando'!$N$4="(Todos)",'Cuadro-de-mando'!$N$4=$F2404)),1,0))</f>
        <v>1</v>
      </c>
    </row>
    <row r="2405" spans="1:10" x14ac:dyDescent="0.25">
      <c r="A2405" t="str">
        <f>IF(Tienda_2!$A5="","","Tienda 2")</f>
        <v>Tienda 2</v>
      </c>
      <c r="B2405" t="str">
        <f>IF($A2405="","",Tienda_2!B5)</f>
        <v>Muebles</v>
      </c>
      <c r="C2405" t="str">
        <f>IF($A2405="","",Tienda_2!G5)</f>
        <v>Cali</v>
      </c>
      <c r="D2405" t="str">
        <f>IF($A2405="","",Tienda_2!F5)</f>
        <v>Maria Alfonso</v>
      </c>
      <c r="E2405" t="str">
        <f>IF($A2405="","",Tienda_2!I5)</f>
        <v>Tarjeta de crédito</v>
      </c>
      <c r="F2405">
        <f>IF($A2405="","",VALUE(RIGHT(Tienda_2!E5,4)))</f>
        <v>2022</v>
      </c>
      <c r="G2405">
        <f>IF($A2405="","",Tienda_2!C5)</f>
        <v>906200</v>
      </c>
      <c r="H2405">
        <f>IF($A2405="","",Tienda_2!D5)</f>
        <v>46400</v>
      </c>
      <c r="I2405">
        <f>IF($A2405="","",Tienda_2!H5)</f>
        <v>5</v>
      </c>
      <c r="J2405">
        <f>IF($A2405="",0,IF(AND(OR('Cuadro-de-mando'!$B$4="(Todas)",'Cuadro-de-mando'!$B$4=$A2405),OR('Cuadro-de-mando'!$E$4="(Todas)",'Cuadro-de-mando'!$E$4=$B2405),OR('Cuadro-de-mando'!$H$4="(Todas)",'Cuadro-de-mando'!$H$4=$C2405),OR('Cuadro-de-mando'!$K$4="(Todas)",'Cuadro-de-mando'!$K$4=$E2405),OR('Cuadro-de-mando'!$N$4="(Todos)",'Cuadro-de-mando'!$N$4=$F2405)),1,0))</f>
        <v>1</v>
      </c>
    </row>
    <row r="2406" spans="1:10" x14ac:dyDescent="0.25">
      <c r="A2406" t="str">
        <f>IF(Tienda_2!$A6="","","Tienda 2")</f>
        <v>Tienda 2</v>
      </c>
      <c r="B2406" t="str">
        <f>IF($A2406="","",Tienda_2!B6)</f>
        <v>Muebles</v>
      </c>
      <c r="C2406" t="str">
        <f>IF($A2406="","",Tienda_2!G6)</f>
        <v>Bogotá</v>
      </c>
      <c r="D2406" t="str">
        <f>IF($A2406="","",Tienda_2!F6)</f>
        <v>Lucas Olivera</v>
      </c>
      <c r="E2406" t="str">
        <f>IF($A2406="","",Tienda_2!I6)</f>
        <v>Tarjeta de crédito</v>
      </c>
      <c r="F2406">
        <f>IF($A2406="","",VALUE(RIGHT(Tienda_2!E6,4)))</f>
        <v>2022</v>
      </c>
      <c r="G2406">
        <f>IF($A2406="","",Tienda_2!C6)</f>
        <v>397800</v>
      </c>
      <c r="H2406">
        <f>IF($A2406="","",Tienda_2!D6)</f>
        <v>19400</v>
      </c>
      <c r="I2406">
        <f>IF($A2406="","",Tienda_2!H6)</f>
        <v>4</v>
      </c>
      <c r="J2406">
        <f>IF($A2406="",0,IF(AND(OR('Cuadro-de-mando'!$B$4="(Todas)",'Cuadro-de-mando'!$B$4=$A2406),OR('Cuadro-de-mando'!$E$4="(Todas)",'Cuadro-de-mando'!$E$4=$B2406),OR('Cuadro-de-mando'!$H$4="(Todas)",'Cuadro-de-mando'!$H$4=$C2406),OR('Cuadro-de-mando'!$K$4="(Todas)",'Cuadro-de-mando'!$K$4=$E2406),OR('Cuadro-de-mando'!$N$4="(Todos)",'Cuadro-de-mando'!$N$4=$F2406)),1,0))</f>
        <v>1</v>
      </c>
    </row>
    <row r="2407" spans="1:10" x14ac:dyDescent="0.25">
      <c r="A2407" t="str">
        <f>IF(Tienda_2!$A7="","","Tienda 2")</f>
        <v>Tienda 2</v>
      </c>
      <c r="B2407" t="str">
        <f>IF($A2407="","",Tienda_2!B7)</f>
        <v>Instrumentos musicales</v>
      </c>
      <c r="C2407" t="str">
        <f>IF($A2407="","",Tienda_2!G7)</f>
        <v>Leticia</v>
      </c>
      <c r="D2407" t="str">
        <f>IF($A2407="","",Tienda_2!F7)</f>
        <v>Beatriz Morales</v>
      </c>
      <c r="E2407" t="str">
        <f>IF($A2407="","",Tienda_2!I7)</f>
        <v>Tarjeta de crédito</v>
      </c>
      <c r="F2407">
        <f>IF($A2407="","",VALUE(RIGHT(Tienda_2!E7,4)))</f>
        <v>2021</v>
      </c>
      <c r="G2407">
        <f>IF($A2407="","",Tienda_2!C7)</f>
        <v>298400</v>
      </c>
      <c r="H2407">
        <f>IF($A2407="","",Tienda_2!D7)</f>
        <v>16100</v>
      </c>
      <c r="I2407">
        <f>IF($A2407="","",Tienda_2!H7)</f>
        <v>5</v>
      </c>
      <c r="J2407">
        <f>IF($A2407="",0,IF(AND(OR('Cuadro-de-mando'!$B$4="(Todas)",'Cuadro-de-mando'!$B$4=$A2407),OR('Cuadro-de-mando'!$E$4="(Todas)",'Cuadro-de-mando'!$E$4=$B2407),OR('Cuadro-de-mando'!$H$4="(Todas)",'Cuadro-de-mando'!$H$4=$C2407),OR('Cuadro-de-mando'!$K$4="(Todas)",'Cuadro-de-mando'!$K$4=$E2407),OR('Cuadro-de-mando'!$N$4="(Todos)",'Cuadro-de-mando'!$N$4=$F2407)),1,0))</f>
        <v>1</v>
      </c>
    </row>
    <row r="2408" spans="1:10" x14ac:dyDescent="0.25">
      <c r="A2408" t="str">
        <f>IF(Tienda_2!$A8="","","Tienda 2")</f>
        <v>Tienda 2</v>
      </c>
      <c r="B2408" t="str">
        <f>IF($A2408="","",Tienda_2!B8)</f>
        <v>Deportes y diversión</v>
      </c>
      <c r="C2408" t="str">
        <f>IF($A2408="","",Tienda_2!G8)</f>
        <v>Bogotá</v>
      </c>
      <c r="D2408" t="str">
        <f>IF($A2408="","",Tienda_2!F8)</f>
        <v>Blanca Ramirez</v>
      </c>
      <c r="E2408" t="str">
        <f>IF($A2408="","",Tienda_2!I8)</f>
        <v>Cupón</v>
      </c>
      <c r="F2408">
        <f>IF($A2408="","",VALUE(RIGHT(Tienda_2!E8,4)))</f>
        <v>2020</v>
      </c>
      <c r="G2408">
        <f>IF($A2408="","",Tienda_2!C8)</f>
        <v>105900</v>
      </c>
      <c r="H2408">
        <f>IF($A2408="","",Tienda_2!D8)</f>
        <v>9000</v>
      </c>
      <c r="I2408">
        <f>IF($A2408="","",Tienda_2!H8)</f>
        <v>1</v>
      </c>
      <c r="J2408">
        <f>IF($A2408="",0,IF(AND(OR('Cuadro-de-mando'!$B$4="(Todas)",'Cuadro-de-mando'!$B$4=$A2408),OR('Cuadro-de-mando'!$E$4="(Todas)",'Cuadro-de-mando'!$E$4=$B2408),OR('Cuadro-de-mando'!$H$4="(Todas)",'Cuadro-de-mando'!$H$4=$C2408),OR('Cuadro-de-mando'!$K$4="(Todas)",'Cuadro-de-mando'!$K$4=$E2408),OR('Cuadro-de-mando'!$N$4="(Todos)",'Cuadro-de-mando'!$N$4=$F2408)),1,0))</f>
        <v>1</v>
      </c>
    </row>
    <row r="2409" spans="1:10" x14ac:dyDescent="0.25">
      <c r="A2409" t="str">
        <f>IF(Tienda_2!$A9="","","Tienda 2")</f>
        <v>Tienda 2</v>
      </c>
      <c r="B2409" t="str">
        <f>IF($A2409="","",Tienda_2!B9)</f>
        <v>Electrónicos</v>
      </c>
      <c r="C2409" t="str">
        <f>IF($A2409="","",Tienda_2!G9)</f>
        <v>Medellín</v>
      </c>
      <c r="D2409" t="str">
        <f>IF($A2409="","",Tienda_2!F9)</f>
        <v>Juliana Costa</v>
      </c>
      <c r="E2409" t="str">
        <f>IF($A2409="","",Tienda_2!I9)</f>
        <v>Nequi</v>
      </c>
      <c r="F2409">
        <f>IF($A2409="","",VALUE(RIGHT(Tienda_2!E9,4)))</f>
        <v>2022</v>
      </c>
      <c r="G2409">
        <f>IF($A2409="","",Tienda_2!C9)</f>
        <v>962600</v>
      </c>
      <c r="H2409">
        <f>IF($A2409="","",Tienda_2!D9)</f>
        <v>49400</v>
      </c>
      <c r="I2409">
        <f>IF($A2409="","",Tienda_2!H9)</f>
        <v>4</v>
      </c>
      <c r="J2409">
        <f>IF($A2409="",0,IF(AND(OR('Cuadro-de-mando'!$B$4="(Todas)",'Cuadro-de-mando'!$B$4=$A2409),OR('Cuadro-de-mando'!$E$4="(Todas)",'Cuadro-de-mando'!$E$4=$B2409),OR('Cuadro-de-mando'!$H$4="(Todas)",'Cuadro-de-mando'!$H$4=$C2409),OR('Cuadro-de-mando'!$K$4="(Todas)",'Cuadro-de-mando'!$K$4=$E2409),OR('Cuadro-de-mando'!$N$4="(Todos)",'Cuadro-de-mando'!$N$4=$F2409)),1,0))</f>
        <v>1</v>
      </c>
    </row>
    <row r="2410" spans="1:10" x14ac:dyDescent="0.25">
      <c r="A2410" t="str">
        <f>IF(Tienda_2!$A10="","","Tienda 2")</f>
        <v>Tienda 2</v>
      </c>
      <c r="B2410" t="str">
        <f>IF($A2410="","",Tienda_2!B10)</f>
        <v>Artículos para el hogar</v>
      </c>
      <c r="C2410" t="str">
        <f>IF($A2410="","",Tienda_2!G10)</f>
        <v>Barranquilla</v>
      </c>
      <c r="D2410" t="str">
        <f>IF($A2410="","",Tienda_2!F10)</f>
        <v>Izabela de León</v>
      </c>
      <c r="E2410" t="str">
        <f>IF($A2410="","",Tienda_2!I10)</f>
        <v>Nequi</v>
      </c>
      <c r="F2410">
        <f>IF($A2410="","",VALUE(RIGHT(Tienda_2!E10,4)))</f>
        <v>2022</v>
      </c>
      <c r="G2410">
        <f>IF($A2410="","",Tienda_2!C10)</f>
        <v>82800</v>
      </c>
      <c r="H2410">
        <f>IF($A2410="","",Tienda_2!D10)</f>
        <v>4800</v>
      </c>
      <c r="I2410">
        <f>IF($A2410="","",Tienda_2!H10)</f>
        <v>5</v>
      </c>
      <c r="J2410">
        <f>IF($A2410="",0,IF(AND(OR('Cuadro-de-mando'!$B$4="(Todas)",'Cuadro-de-mando'!$B$4=$A2410),OR('Cuadro-de-mando'!$E$4="(Todas)",'Cuadro-de-mando'!$E$4=$B2410),OR('Cuadro-de-mando'!$H$4="(Todas)",'Cuadro-de-mando'!$H$4=$C2410),OR('Cuadro-de-mando'!$K$4="(Todas)",'Cuadro-de-mando'!$K$4=$E2410),OR('Cuadro-de-mando'!$N$4="(Todos)",'Cuadro-de-mando'!$N$4=$F2410)),1,0))</f>
        <v>1</v>
      </c>
    </row>
    <row r="2411" spans="1:10" x14ac:dyDescent="0.25">
      <c r="A2411" t="str">
        <f>IF(Tienda_2!$A11="","","Tienda 2")</f>
        <v>Tienda 2</v>
      </c>
      <c r="B2411" t="str">
        <f>IF($A2411="","",Tienda_2!B11)</f>
        <v>Juguetes</v>
      </c>
      <c r="C2411" t="str">
        <f>IF($A2411="","",Tienda_2!G11)</f>
        <v>Bogotá</v>
      </c>
      <c r="D2411" t="str">
        <f>IF($A2411="","",Tienda_2!F11)</f>
        <v>Camila Rivera</v>
      </c>
      <c r="E2411" t="str">
        <f>IF($A2411="","",Tienda_2!I11)</f>
        <v>Tarjeta de crédito</v>
      </c>
      <c r="F2411">
        <f>IF($A2411="","",VALUE(RIGHT(Tienda_2!E11,4)))</f>
        <v>2021</v>
      </c>
      <c r="G2411">
        <f>IF($A2411="","",Tienda_2!C11)</f>
        <v>9100</v>
      </c>
      <c r="H2411">
        <f>IF($A2411="","",Tienda_2!D11)</f>
        <v>3800</v>
      </c>
      <c r="I2411">
        <f>IF($A2411="","",Tienda_2!H11)</f>
        <v>5</v>
      </c>
      <c r="J2411">
        <f>IF($A2411="",0,IF(AND(OR('Cuadro-de-mando'!$B$4="(Todas)",'Cuadro-de-mando'!$B$4=$A2411),OR('Cuadro-de-mando'!$E$4="(Todas)",'Cuadro-de-mando'!$E$4=$B2411),OR('Cuadro-de-mando'!$H$4="(Todas)",'Cuadro-de-mando'!$H$4=$C2411),OR('Cuadro-de-mando'!$K$4="(Todas)",'Cuadro-de-mando'!$K$4=$E2411),OR('Cuadro-de-mando'!$N$4="(Todos)",'Cuadro-de-mando'!$N$4=$F2411)),1,0))</f>
        <v>1</v>
      </c>
    </row>
    <row r="2412" spans="1:10" x14ac:dyDescent="0.25">
      <c r="A2412" t="str">
        <f>IF(Tienda_2!$A12="","","Tienda 2")</f>
        <v>Tienda 2</v>
      </c>
      <c r="B2412" t="str">
        <f>IF($A2412="","",Tienda_2!B12)</f>
        <v>Deportes y diversión</v>
      </c>
      <c r="C2412" t="str">
        <f>IF($A2412="","",Tienda_2!G12)</f>
        <v>Medellín</v>
      </c>
      <c r="D2412" t="str">
        <f>IF($A2412="","",Tienda_2!F12)</f>
        <v>Izabela de León</v>
      </c>
      <c r="E2412" t="str">
        <f>IF($A2412="","",Tienda_2!I12)</f>
        <v>Tarjeta de crédito</v>
      </c>
      <c r="F2412">
        <f>IF($A2412="","",VALUE(RIGHT(Tienda_2!E12,4)))</f>
        <v>2020</v>
      </c>
      <c r="G2412">
        <f>IF($A2412="","",Tienda_2!C12)</f>
        <v>86800</v>
      </c>
      <c r="H2412">
        <f>IF($A2412="","",Tienda_2!D12)</f>
        <v>9300</v>
      </c>
      <c r="I2412">
        <f>IF($A2412="","",Tienda_2!H12)</f>
        <v>5</v>
      </c>
      <c r="J2412">
        <f>IF($A2412="",0,IF(AND(OR('Cuadro-de-mando'!$B$4="(Todas)",'Cuadro-de-mando'!$B$4=$A2412),OR('Cuadro-de-mando'!$E$4="(Todas)",'Cuadro-de-mando'!$E$4=$B2412),OR('Cuadro-de-mando'!$H$4="(Todas)",'Cuadro-de-mando'!$H$4=$C2412),OR('Cuadro-de-mando'!$K$4="(Todas)",'Cuadro-de-mando'!$K$4=$E2412),OR('Cuadro-de-mando'!$N$4="(Todos)",'Cuadro-de-mando'!$N$4=$F2412)),1,0))</f>
        <v>1</v>
      </c>
    </row>
    <row r="2413" spans="1:10" x14ac:dyDescent="0.25">
      <c r="A2413" t="str">
        <f>IF(Tienda_2!$A13="","","Tienda 2")</f>
        <v>Tienda 2</v>
      </c>
      <c r="B2413" t="str">
        <f>IF($A2413="","",Tienda_2!B13)</f>
        <v>Electrodomésticos</v>
      </c>
      <c r="C2413" t="str">
        <f>IF($A2413="","",Tienda_2!G13)</f>
        <v>Barranquilla</v>
      </c>
      <c r="D2413" t="str">
        <f>IF($A2413="","",Tienda_2!F13)</f>
        <v>Rafael Acosta</v>
      </c>
      <c r="E2413" t="str">
        <f>IF($A2413="","",Tienda_2!I13)</f>
        <v>Tarjeta de crédito</v>
      </c>
      <c r="F2413">
        <f>IF($A2413="","",VALUE(RIGHT(Tienda_2!E13,4)))</f>
        <v>2021</v>
      </c>
      <c r="G2413">
        <f>IF($A2413="","",Tienda_2!C13)</f>
        <v>878900</v>
      </c>
      <c r="H2413">
        <f>IF($A2413="","",Tienda_2!D13)</f>
        <v>47000</v>
      </c>
      <c r="I2413">
        <f>IF($A2413="","",Tienda_2!H13)</f>
        <v>1</v>
      </c>
      <c r="J2413">
        <f>IF($A2413="",0,IF(AND(OR('Cuadro-de-mando'!$B$4="(Todas)",'Cuadro-de-mando'!$B$4=$A2413),OR('Cuadro-de-mando'!$E$4="(Todas)",'Cuadro-de-mando'!$E$4=$B2413),OR('Cuadro-de-mando'!$H$4="(Todas)",'Cuadro-de-mando'!$H$4=$C2413),OR('Cuadro-de-mando'!$K$4="(Todas)",'Cuadro-de-mando'!$K$4=$E2413),OR('Cuadro-de-mando'!$N$4="(Todos)",'Cuadro-de-mando'!$N$4=$F2413)),1,0))</f>
        <v>1</v>
      </c>
    </row>
    <row r="2414" spans="1:10" x14ac:dyDescent="0.25">
      <c r="A2414" t="str">
        <f>IF(Tienda_2!$A14="","","Tienda 2")</f>
        <v>Tienda 2</v>
      </c>
      <c r="B2414" t="str">
        <f>IF($A2414="","",Tienda_2!B14)</f>
        <v>Juguetes</v>
      </c>
      <c r="C2414" t="str">
        <f>IF($A2414="","",Tienda_2!G14)</f>
        <v>Cúcuta</v>
      </c>
      <c r="D2414" t="str">
        <f>IF($A2414="","",Tienda_2!F14)</f>
        <v>Rafael Acosta</v>
      </c>
      <c r="E2414" t="str">
        <f>IF($A2414="","",Tienda_2!I14)</f>
        <v>Tarjeta de crédito</v>
      </c>
      <c r="F2414">
        <f>IF($A2414="","",VALUE(RIGHT(Tienda_2!E14,4)))</f>
        <v>2022</v>
      </c>
      <c r="G2414">
        <f>IF($A2414="","",Tienda_2!C14)</f>
        <v>153000</v>
      </c>
      <c r="H2414">
        <f>IF($A2414="","",Tienda_2!D14)</f>
        <v>8800</v>
      </c>
      <c r="I2414">
        <f>IF($A2414="","",Tienda_2!H14)</f>
        <v>4</v>
      </c>
      <c r="J2414">
        <f>IF($A2414="",0,IF(AND(OR('Cuadro-de-mando'!$B$4="(Todas)",'Cuadro-de-mando'!$B$4=$A2414),OR('Cuadro-de-mando'!$E$4="(Todas)",'Cuadro-de-mando'!$E$4=$B2414),OR('Cuadro-de-mando'!$H$4="(Todas)",'Cuadro-de-mando'!$H$4=$C2414),OR('Cuadro-de-mando'!$K$4="(Todas)",'Cuadro-de-mando'!$K$4=$E2414),OR('Cuadro-de-mando'!$N$4="(Todos)",'Cuadro-de-mando'!$N$4=$F2414)),1,0))</f>
        <v>1</v>
      </c>
    </row>
    <row r="2415" spans="1:10" x14ac:dyDescent="0.25">
      <c r="A2415" t="str">
        <f>IF(Tienda_2!$A15="","","Tienda 2")</f>
        <v>Tienda 2</v>
      </c>
      <c r="B2415" t="str">
        <f>IF($A2415="","",Tienda_2!B15)</f>
        <v>Juguetes</v>
      </c>
      <c r="C2415" t="str">
        <f>IF($A2415="","",Tienda_2!G15)</f>
        <v>Medellín</v>
      </c>
      <c r="D2415" t="str">
        <f>IF($A2415="","",Tienda_2!F15)</f>
        <v>Santiago Silva</v>
      </c>
      <c r="E2415" t="str">
        <f>IF($A2415="","",Tienda_2!I15)</f>
        <v>Nequi</v>
      </c>
      <c r="F2415">
        <f>IF($A2415="","",VALUE(RIGHT(Tienda_2!E15,4)))</f>
        <v>2022</v>
      </c>
      <c r="G2415">
        <f>IF($A2415="","",Tienda_2!C15)</f>
        <v>36300</v>
      </c>
      <c r="H2415">
        <f>IF($A2415="","",Tienda_2!D15)</f>
        <v>2300</v>
      </c>
      <c r="I2415">
        <f>IF($A2415="","",Tienda_2!H15)</f>
        <v>5</v>
      </c>
      <c r="J2415">
        <f>IF($A2415="",0,IF(AND(OR('Cuadro-de-mando'!$B$4="(Todas)",'Cuadro-de-mando'!$B$4=$A2415),OR('Cuadro-de-mando'!$E$4="(Todas)",'Cuadro-de-mando'!$E$4=$B2415),OR('Cuadro-de-mando'!$H$4="(Todas)",'Cuadro-de-mando'!$H$4=$C2415),OR('Cuadro-de-mando'!$K$4="(Todas)",'Cuadro-de-mando'!$K$4=$E2415),OR('Cuadro-de-mando'!$N$4="(Todos)",'Cuadro-de-mando'!$N$4=$F2415)),1,0))</f>
        <v>1</v>
      </c>
    </row>
    <row r="2416" spans="1:10" x14ac:dyDescent="0.25">
      <c r="A2416" t="str">
        <f>IF(Tienda_2!$A16="","","Tienda 2")</f>
        <v>Tienda 2</v>
      </c>
      <c r="B2416" t="str">
        <f>IF($A2416="","",Tienda_2!B16)</f>
        <v>Deportes y diversión</v>
      </c>
      <c r="C2416" t="str">
        <f>IF($A2416="","",Tienda_2!G16)</f>
        <v>Cali</v>
      </c>
      <c r="D2416" t="str">
        <f>IF($A2416="","",Tienda_2!F16)</f>
        <v>Juliana Costa</v>
      </c>
      <c r="E2416" t="str">
        <f>IF($A2416="","",Tienda_2!I16)</f>
        <v>Tarjeta de crédito</v>
      </c>
      <c r="F2416">
        <f>IF($A2416="","",VALUE(RIGHT(Tienda_2!E16,4)))</f>
        <v>2021</v>
      </c>
      <c r="G2416">
        <f>IF($A2416="","",Tienda_2!C16)</f>
        <v>513800</v>
      </c>
      <c r="H2416">
        <f>IF($A2416="","",Tienda_2!D16)</f>
        <v>32000</v>
      </c>
      <c r="I2416">
        <f>IF($A2416="","",Tienda_2!H16)</f>
        <v>4</v>
      </c>
      <c r="J2416">
        <f>IF($A2416="",0,IF(AND(OR('Cuadro-de-mando'!$B$4="(Todas)",'Cuadro-de-mando'!$B$4=$A2416),OR('Cuadro-de-mando'!$E$4="(Todas)",'Cuadro-de-mando'!$E$4=$B2416),OR('Cuadro-de-mando'!$H$4="(Todas)",'Cuadro-de-mando'!$H$4=$C2416),OR('Cuadro-de-mando'!$K$4="(Todas)",'Cuadro-de-mando'!$K$4=$E2416),OR('Cuadro-de-mando'!$N$4="(Todos)",'Cuadro-de-mando'!$N$4=$F2416)),1,0))</f>
        <v>1</v>
      </c>
    </row>
    <row r="2417" spans="1:10" x14ac:dyDescent="0.25">
      <c r="A2417" t="str">
        <f>IF(Tienda_2!$A17="","","Tienda 2")</f>
        <v>Tienda 2</v>
      </c>
      <c r="B2417" t="str">
        <f>IF($A2417="","",Tienda_2!B17)</f>
        <v>Deportes y diversión</v>
      </c>
      <c r="C2417" t="str">
        <f>IF($A2417="","",Tienda_2!G17)</f>
        <v>Bogotá</v>
      </c>
      <c r="D2417" t="str">
        <f>IF($A2417="","",Tienda_2!F17)</f>
        <v>Blanca Ramirez</v>
      </c>
      <c r="E2417" t="str">
        <f>IF($A2417="","",Tienda_2!I17)</f>
        <v>Tarjeta de crédito</v>
      </c>
      <c r="F2417">
        <f>IF($A2417="","",VALUE(RIGHT(Tienda_2!E17,4)))</f>
        <v>2022</v>
      </c>
      <c r="G2417">
        <f>IF($A2417="","",Tienda_2!C17)</f>
        <v>535300</v>
      </c>
      <c r="H2417">
        <f>IF($A2417="","",Tienda_2!D17)</f>
        <v>26700</v>
      </c>
      <c r="I2417">
        <f>IF($A2417="","",Tienda_2!H17)</f>
        <v>4</v>
      </c>
      <c r="J2417">
        <f>IF($A2417="",0,IF(AND(OR('Cuadro-de-mando'!$B$4="(Todas)",'Cuadro-de-mando'!$B$4=$A2417),OR('Cuadro-de-mando'!$E$4="(Todas)",'Cuadro-de-mando'!$E$4=$B2417),OR('Cuadro-de-mando'!$H$4="(Todas)",'Cuadro-de-mando'!$H$4=$C2417),OR('Cuadro-de-mando'!$K$4="(Todas)",'Cuadro-de-mando'!$K$4=$E2417),OR('Cuadro-de-mando'!$N$4="(Todos)",'Cuadro-de-mando'!$N$4=$F2417)),1,0))</f>
        <v>1</v>
      </c>
    </row>
    <row r="2418" spans="1:10" x14ac:dyDescent="0.25">
      <c r="A2418" t="str">
        <f>IF(Tienda_2!$A18="","","Tienda 2")</f>
        <v>Tienda 2</v>
      </c>
      <c r="B2418" t="str">
        <f>IF($A2418="","",Tienda_2!B18)</f>
        <v>Libros</v>
      </c>
      <c r="C2418" t="str">
        <f>IF($A2418="","",Tienda_2!G18)</f>
        <v>Medellín</v>
      </c>
      <c r="D2418" t="str">
        <f>IF($A2418="","",Tienda_2!F18)</f>
        <v>Felipe Santos</v>
      </c>
      <c r="E2418" t="str">
        <f>IF($A2418="","",Tienda_2!I18)</f>
        <v>Tarjeta de crédito</v>
      </c>
      <c r="F2418">
        <f>IF($A2418="","",VALUE(RIGHT(Tienda_2!E18,4)))</f>
        <v>2021</v>
      </c>
      <c r="G2418">
        <f>IF($A2418="","",Tienda_2!C18)</f>
        <v>81900</v>
      </c>
      <c r="H2418">
        <f>IF($A2418="","",Tienda_2!D18)</f>
        <v>5000</v>
      </c>
      <c r="I2418">
        <f>IF($A2418="","",Tienda_2!H18)</f>
        <v>3</v>
      </c>
      <c r="J2418">
        <f>IF($A2418="",0,IF(AND(OR('Cuadro-de-mando'!$B$4="(Todas)",'Cuadro-de-mando'!$B$4=$A2418),OR('Cuadro-de-mando'!$E$4="(Todas)",'Cuadro-de-mando'!$E$4=$B2418),OR('Cuadro-de-mando'!$H$4="(Todas)",'Cuadro-de-mando'!$H$4=$C2418),OR('Cuadro-de-mando'!$K$4="(Todas)",'Cuadro-de-mando'!$K$4=$E2418),OR('Cuadro-de-mando'!$N$4="(Todos)",'Cuadro-de-mando'!$N$4=$F2418)),1,0))</f>
        <v>1</v>
      </c>
    </row>
    <row r="2419" spans="1:10" x14ac:dyDescent="0.25">
      <c r="A2419" t="str">
        <f>IF(Tienda_2!$A19="","","Tienda 2")</f>
        <v>Tienda 2</v>
      </c>
      <c r="B2419" t="str">
        <f>IF($A2419="","",Tienda_2!B19)</f>
        <v>Muebles</v>
      </c>
      <c r="C2419" t="str">
        <f>IF($A2419="","",Tienda_2!G19)</f>
        <v>Bogotá</v>
      </c>
      <c r="D2419" t="str">
        <f>IF($A2419="","",Tienda_2!F19)</f>
        <v>Pedro Gomez</v>
      </c>
      <c r="E2419" t="str">
        <f>IF($A2419="","",Tienda_2!I19)</f>
        <v>Tarjeta de crédito</v>
      </c>
      <c r="F2419">
        <f>IF($A2419="","",VALUE(RIGHT(Tienda_2!E19,4)))</f>
        <v>2022</v>
      </c>
      <c r="G2419">
        <f>IF($A2419="","",Tienda_2!C19)</f>
        <v>506800</v>
      </c>
      <c r="H2419">
        <f>IF($A2419="","",Tienda_2!D19)</f>
        <v>33000</v>
      </c>
      <c r="I2419">
        <f>IF($A2419="","",Tienda_2!H19)</f>
        <v>5</v>
      </c>
      <c r="J2419">
        <f>IF($A2419="",0,IF(AND(OR('Cuadro-de-mando'!$B$4="(Todas)",'Cuadro-de-mando'!$B$4=$A2419),OR('Cuadro-de-mando'!$E$4="(Todas)",'Cuadro-de-mando'!$E$4=$B2419),OR('Cuadro-de-mando'!$H$4="(Todas)",'Cuadro-de-mando'!$H$4=$C2419),OR('Cuadro-de-mando'!$K$4="(Todas)",'Cuadro-de-mando'!$K$4=$E2419),OR('Cuadro-de-mando'!$N$4="(Todos)",'Cuadro-de-mando'!$N$4=$F2419)),1,0))</f>
        <v>1</v>
      </c>
    </row>
    <row r="2420" spans="1:10" x14ac:dyDescent="0.25">
      <c r="A2420" t="str">
        <f>IF(Tienda_2!$A20="","","Tienda 2")</f>
        <v>Tienda 2</v>
      </c>
      <c r="B2420" t="str">
        <f>IF($A2420="","",Tienda_2!B20)</f>
        <v>Libros</v>
      </c>
      <c r="C2420" t="str">
        <f>IF($A2420="","",Tienda_2!G20)</f>
        <v>Medellín</v>
      </c>
      <c r="D2420" t="str">
        <f>IF($A2420="","",Tienda_2!F20)</f>
        <v>Camila Rivera</v>
      </c>
      <c r="E2420" t="str">
        <f>IF($A2420="","",Tienda_2!I20)</f>
        <v>Nequi</v>
      </c>
      <c r="F2420">
        <f>IF($A2420="","",VALUE(RIGHT(Tienda_2!E20,4)))</f>
        <v>2020</v>
      </c>
      <c r="G2420">
        <f>IF($A2420="","",Tienda_2!C20)</f>
        <v>31600</v>
      </c>
      <c r="H2420">
        <f>IF($A2420="","",Tienda_2!D20)</f>
        <v>0</v>
      </c>
      <c r="I2420">
        <f>IF($A2420="","",Tienda_2!H20)</f>
        <v>5</v>
      </c>
      <c r="J2420">
        <f>IF($A2420="",0,IF(AND(OR('Cuadro-de-mando'!$B$4="(Todas)",'Cuadro-de-mando'!$B$4=$A2420),OR('Cuadro-de-mando'!$E$4="(Todas)",'Cuadro-de-mando'!$E$4=$B2420),OR('Cuadro-de-mando'!$H$4="(Todas)",'Cuadro-de-mando'!$H$4=$C2420),OR('Cuadro-de-mando'!$K$4="(Todas)",'Cuadro-de-mando'!$K$4=$E2420),OR('Cuadro-de-mando'!$N$4="(Todos)",'Cuadro-de-mando'!$N$4=$F2420)),1,0))</f>
        <v>1</v>
      </c>
    </row>
    <row r="2421" spans="1:10" x14ac:dyDescent="0.25">
      <c r="A2421" t="str">
        <f>IF(Tienda_2!$A21="","","Tienda 2")</f>
        <v>Tienda 2</v>
      </c>
      <c r="B2421" t="str">
        <f>IF($A2421="","",Tienda_2!B21)</f>
        <v>Deportes y diversión</v>
      </c>
      <c r="C2421" t="str">
        <f>IF($A2421="","",Tienda_2!G21)</f>
        <v>Medellín</v>
      </c>
      <c r="D2421" t="str">
        <f>IF($A2421="","",Tienda_2!F21)</f>
        <v>Camila Rivera</v>
      </c>
      <c r="E2421" t="str">
        <f>IF($A2421="","",Tienda_2!I21)</f>
        <v>Nequi</v>
      </c>
      <c r="F2421">
        <f>IF($A2421="","",VALUE(RIGHT(Tienda_2!E21,4)))</f>
        <v>2020</v>
      </c>
      <c r="G2421">
        <f>IF($A2421="","",Tienda_2!C21)</f>
        <v>10200</v>
      </c>
      <c r="H2421">
        <f>IF($A2421="","",Tienda_2!D21)</f>
        <v>900</v>
      </c>
      <c r="I2421">
        <f>IF($A2421="","",Tienda_2!H21)</f>
        <v>4</v>
      </c>
      <c r="J2421">
        <f>IF($A2421="",0,IF(AND(OR('Cuadro-de-mando'!$B$4="(Todas)",'Cuadro-de-mando'!$B$4=$A2421),OR('Cuadro-de-mando'!$E$4="(Todas)",'Cuadro-de-mando'!$E$4=$B2421),OR('Cuadro-de-mando'!$H$4="(Todas)",'Cuadro-de-mando'!$H$4=$C2421),OR('Cuadro-de-mando'!$K$4="(Todas)",'Cuadro-de-mando'!$K$4=$E2421),OR('Cuadro-de-mando'!$N$4="(Todos)",'Cuadro-de-mando'!$N$4=$F2421)),1,0))</f>
        <v>1</v>
      </c>
    </row>
    <row r="2422" spans="1:10" x14ac:dyDescent="0.25">
      <c r="A2422" t="str">
        <f>IF(Tienda_2!$A22="","","Tienda 2")</f>
        <v>Tienda 2</v>
      </c>
      <c r="B2422" t="str">
        <f>IF($A2422="","",Tienda_2!B22)</f>
        <v>Artículos para el hogar</v>
      </c>
      <c r="C2422" t="str">
        <f>IF($A2422="","",Tienda_2!G22)</f>
        <v>Cali</v>
      </c>
      <c r="D2422" t="str">
        <f>IF($A2422="","",Tienda_2!F22)</f>
        <v>Maria Alfonso</v>
      </c>
      <c r="E2422" t="str">
        <f>IF($A2422="","",Tienda_2!I22)</f>
        <v>Nequi</v>
      </c>
      <c r="F2422">
        <f>IF($A2422="","",VALUE(RIGHT(Tienda_2!E22,4)))</f>
        <v>2023</v>
      </c>
      <c r="G2422">
        <f>IF($A2422="","",Tienda_2!C22)</f>
        <v>43600</v>
      </c>
      <c r="H2422">
        <f>IF($A2422="","",Tienda_2!D22)</f>
        <v>0</v>
      </c>
      <c r="I2422">
        <f>IF($A2422="","",Tienda_2!H22)</f>
        <v>1</v>
      </c>
      <c r="J2422">
        <f>IF($A2422="",0,IF(AND(OR('Cuadro-de-mando'!$B$4="(Todas)",'Cuadro-de-mando'!$B$4=$A2422),OR('Cuadro-de-mando'!$E$4="(Todas)",'Cuadro-de-mando'!$E$4=$B2422),OR('Cuadro-de-mando'!$H$4="(Todas)",'Cuadro-de-mando'!$H$4=$C2422),OR('Cuadro-de-mando'!$K$4="(Todas)",'Cuadro-de-mando'!$K$4=$E2422),OR('Cuadro-de-mando'!$N$4="(Todos)",'Cuadro-de-mando'!$N$4=$F2422)),1,0))</f>
        <v>1</v>
      </c>
    </row>
    <row r="2423" spans="1:10" x14ac:dyDescent="0.25">
      <c r="A2423" t="str">
        <f>IF(Tienda_2!$A23="","","Tienda 2")</f>
        <v>Tienda 2</v>
      </c>
      <c r="B2423" t="str">
        <f>IF($A2423="","",Tienda_2!B23)</f>
        <v>Juguetes</v>
      </c>
      <c r="C2423" t="str">
        <f>IF($A2423="","",Tienda_2!G23)</f>
        <v>Riohacha</v>
      </c>
      <c r="D2423" t="str">
        <f>IF($A2423="","",Tienda_2!F23)</f>
        <v>Juliana Costa</v>
      </c>
      <c r="E2423" t="str">
        <f>IF($A2423="","",Tienda_2!I23)</f>
        <v>Nequi</v>
      </c>
      <c r="F2423">
        <f>IF($A2423="","",VALUE(RIGHT(Tienda_2!E23,4)))</f>
        <v>2020</v>
      </c>
      <c r="G2423">
        <f>IF($A2423="","",Tienda_2!C23)</f>
        <v>59200</v>
      </c>
      <c r="H2423">
        <f>IF($A2423="","",Tienda_2!D23)</f>
        <v>1300</v>
      </c>
      <c r="I2423">
        <f>IF($A2423="","",Tienda_2!H23)</f>
        <v>3</v>
      </c>
      <c r="J2423">
        <f>IF($A2423="",0,IF(AND(OR('Cuadro-de-mando'!$B$4="(Todas)",'Cuadro-de-mando'!$B$4=$A2423),OR('Cuadro-de-mando'!$E$4="(Todas)",'Cuadro-de-mando'!$E$4=$B2423),OR('Cuadro-de-mando'!$H$4="(Todas)",'Cuadro-de-mando'!$H$4=$C2423),OR('Cuadro-de-mando'!$K$4="(Todas)",'Cuadro-de-mando'!$K$4=$E2423),OR('Cuadro-de-mando'!$N$4="(Todos)",'Cuadro-de-mando'!$N$4=$F2423)),1,0))</f>
        <v>1</v>
      </c>
    </row>
    <row r="2424" spans="1:10" x14ac:dyDescent="0.25">
      <c r="A2424" t="str">
        <f>IF(Tienda_2!$A24="","","Tienda 2")</f>
        <v>Tienda 2</v>
      </c>
      <c r="B2424" t="str">
        <f>IF($A2424="","",Tienda_2!B24)</f>
        <v>Libros</v>
      </c>
      <c r="C2424" t="str">
        <f>IF($A2424="","",Tienda_2!G24)</f>
        <v>Bogotá</v>
      </c>
      <c r="D2424" t="str">
        <f>IF($A2424="","",Tienda_2!F24)</f>
        <v>Ángel Rodriguez</v>
      </c>
      <c r="E2424" t="str">
        <f>IF($A2424="","",Tienda_2!I24)</f>
        <v>Nequi</v>
      </c>
      <c r="F2424">
        <f>IF($A2424="","",VALUE(RIGHT(Tienda_2!E24,4)))</f>
        <v>2020</v>
      </c>
      <c r="G2424">
        <f>IF($A2424="","",Tienda_2!C24)</f>
        <v>44900</v>
      </c>
      <c r="H2424">
        <f>IF($A2424="","",Tienda_2!D24)</f>
        <v>0</v>
      </c>
      <c r="I2424">
        <f>IF($A2424="","",Tienda_2!H24)</f>
        <v>5</v>
      </c>
      <c r="J2424">
        <f>IF($A2424="",0,IF(AND(OR('Cuadro-de-mando'!$B$4="(Todas)",'Cuadro-de-mando'!$B$4=$A2424),OR('Cuadro-de-mando'!$E$4="(Todas)",'Cuadro-de-mando'!$E$4=$B2424),OR('Cuadro-de-mando'!$H$4="(Todas)",'Cuadro-de-mando'!$H$4=$C2424),OR('Cuadro-de-mando'!$K$4="(Todas)",'Cuadro-de-mando'!$K$4=$E2424),OR('Cuadro-de-mando'!$N$4="(Todos)",'Cuadro-de-mando'!$N$4=$F2424)),1,0))</f>
        <v>1</v>
      </c>
    </row>
    <row r="2425" spans="1:10" x14ac:dyDescent="0.25">
      <c r="A2425" t="str">
        <f>IF(Tienda_2!$A25="","","Tienda 2")</f>
        <v>Tienda 2</v>
      </c>
      <c r="B2425" t="str">
        <f>IF($A2425="","",Tienda_2!B25)</f>
        <v>Electrodomésticos</v>
      </c>
      <c r="C2425" t="str">
        <f>IF($A2425="","",Tienda_2!G25)</f>
        <v>Bogotá</v>
      </c>
      <c r="D2425" t="str">
        <f>IF($A2425="","",Tienda_2!F25)</f>
        <v>Pedro Gomez</v>
      </c>
      <c r="E2425" t="str">
        <f>IF($A2425="","",Tienda_2!I25)</f>
        <v>Tarjeta de crédito</v>
      </c>
      <c r="F2425">
        <f>IF($A2425="","",VALUE(RIGHT(Tienda_2!E25,4)))</f>
        <v>2020</v>
      </c>
      <c r="G2425">
        <f>IF($A2425="","",Tienda_2!C25)</f>
        <v>1569800</v>
      </c>
      <c r="H2425">
        <f>IF($A2425="","",Tienda_2!D25)</f>
        <v>83800</v>
      </c>
      <c r="I2425">
        <f>IF($A2425="","",Tienda_2!H25)</f>
        <v>5</v>
      </c>
      <c r="J2425">
        <f>IF($A2425="",0,IF(AND(OR('Cuadro-de-mando'!$B$4="(Todas)",'Cuadro-de-mando'!$B$4=$A2425),OR('Cuadro-de-mando'!$E$4="(Todas)",'Cuadro-de-mando'!$E$4=$B2425),OR('Cuadro-de-mando'!$H$4="(Todas)",'Cuadro-de-mando'!$H$4=$C2425),OR('Cuadro-de-mando'!$K$4="(Todas)",'Cuadro-de-mando'!$K$4=$E2425),OR('Cuadro-de-mando'!$N$4="(Todos)",'Cuadro-de-mando'!$N$4=$F2425)),1,0))</f>
        <v>1</v>
      </c>
    </row>
    <row r="2426" spans="1:10" x14ac:dyDescent="0.25">
      <c r="A2426" t="str">
        <f>IF(Tienda_2!$A26="","","Tienda 2")</f>
        <v>Tienda 2</v>
      </c>
      <c r="B2426" t="str">
        <f>IF($A2426="","",Tienda_2!B26)</f>
        <v>Juguetes</v>
      </c>
      <c r="C2426" t="str">
        <f>IF($A2426="","",Tienda_2!G26)</f>
        <v>Medellín</v>
      </c>
      <c r="D2426" t="str">
        <f>IF($A2426="","",Tienda_2!F26)</f>
        <v>Mariana Herrera</v>
      </c>
      <c r="E2426" t="str">
        <f>IF($A2426="","",Tienda_2!I26)</f>
        <v>Tarjeta de crédito</v>
      </c>
      <c r="F2426">
        <f>IF($A2426="","",VALUE(RIGHT(Tienda_2!E26,4)))</f>
        <v>2022</v>
      </c>
      <c r="G2426">
        <f>IF($A2426="","",Tienda_2!C26)</f>
        <v>24500</v>
      </c>
      <c r="H2426">
        <f>IF($A2426="","",Tienda_2!D26)</f>
        <v>1800</v>
      </c>
      <c r="I2426">
        <f>IF($A2426="","",Tienda_2!H26)</f>
        <v>5</v>
      </c>
      <c r="J2426">
        <f>IF($A2426="",0,IF(AND(OR('Cuadro-de-mando'!$B$4="(Todas)",'Cuadro-de-mando'!$B$4=$A2426),OR('Cuadro-de-mando'!$E$4="(Todas)",'Cuadro-de-mando'!$E$4=$B2426),OR('Cuadro-de-mando'!$H$4="(Todas)",'Cuadro-de-mando'!$H$4=$C2426),OR('Cuadro-de-mando'!$K$4="(Todas)",'Cuadro-de-mando'!$K$4=$E2426),OR('Cuadro-de-mando'!$N$4="(Todos)",'Cuadro-de-mando'!$N$4=$F2426)),1,0))</f>
        <v>1</v>
      </c>
    </row>
    <row r="2427" spans="1:10" x14ac:dyDescent="0.25">
      <c r="A2427" t="str">
        <f>IF(Tienda_2!$A27="","","Tienda 2")</f>
        <v>Tienda 2</v>
      </c>
      <c r="B2427" t="str">
        <f>IF($A2427="","",Tienda_2!B27)</f>
        <v>Deportes y diversión</v>
      </c>
      <c r="C2427" t="str">
        <f>IF($A2427="","",Tienda_2!G27)</f>
        <v>Medellín</v>
      </c>
      <c r="D2427" t="str">
        <f>IF($A2427="","",Tienda_2!F27)</f>
        <v>Ángel Rodriguez</v>
      </c>
      <c r="E2427" t="str">
        <f>IF($A2427="","",Tienda_2!I27)</f>
        <v>Tarjeta de crédito</v>
      </c>
      <c r="F2427">
        <f>IF($A2427="","",VALUE(RIGHT(Tienda_2!E27,4)))</f>
        <v>2021</v>
      </c>
      <c r="G2427">
        <f>IF($A2427="","",Tienda_2!C27)</f>
        <v>14300</v>
      </c>
      <c r="H2427">
        <f>IF($A2427="","",Tienda_2!D27)</f>
        <v>1200</v>
      </c>
      <c r="I2427">
        <f>IF($A2427="","",Tienda_2!H27)</f>
        <v>3</v>
      </c>
      <c r="J2427">
        <f>IF($A2427="",0,IF(AND(OR('Cuadro-de-mando'!$B$4="(Todas)",'Cuadro-de-mando'!$B$4=$A2427),OR('Cuadro-de-mando'!$E$4="(Todas)",'Cuadro-de-mando'!$E$4=$B2427),OR('Cuadro-de-mando'!$H$4="(Todas)",'Cuadro-de-mando'!$H$4=$C2427),OR('Cuadro-de-mando'!$K$4="(Todas)",'Cuadro-de-mando'!$K$4=$E2427),OR('Cuadro-de-mando'!$N$4="(Todos)",'Cuadro-de-mando'!$N$4=$F2427)),1,0))</f>
        <v>1</v>
      </c>
    </row>
    <row r="2428" spans="1:10" x14ac:dyDescent="0.25">
      <c r="A2428" t="str">
        <f>IF(Tienda_2!$A28="","","Tienda 2")</f>
        <v>Tienda 2</v>
      </c>
      <c r="B2428" t="str">
        <f>IF($A2428="","",Tienda_2!B28)</f>
        <v>Deportes y diversión</v>
      </c>
      <c r="C2428" t="str">
        <f>IF($A2428="","",Tienda_2!G28)</f>
        <v>Medellín</v>
      </c>
      <c r="D2428" t="str">
        <f>IF($A2428="","",Tienda_2!F28)</f>
        <v>Beatriz Morales</v>
      </c>
      <c r="E2428" t="str">
        <f>IF($A2428="","",Tienda_2!I28)</f>
        <v>Cupón</v>
      </c>
      <c r="F2428">
        <f>IF($A2428="","",VALUE(RIGHT(Tienda_2!E28,4)))</f>
        <v>2021</v>
      </c>
      <c r="G2428">
        <f>IF($A2428="","",Tienda_2!C28)</f>
        <v>42800</v>
      </c>
      <c r="H2428">
        <f>IF($A2428="","",Tienda_2!D28)</f>
        <v>0</v>
      </c>
      <c r="I2428">
        <f>IF($A2428="","",Tienda_2!H28)</f>
        <v>5</v>
      </c>
      <c r="J2428">
        <f>IF($A2428="",0,IF(AND(OR('Cuadro-de-mando'!$B$4="(Todas)",'Cuadro-de-mando'!$B$4=$A2428),OR('Cuadro-de-mando'!$E$4="(Todas)",'Cuadro-de-mando'!$E$4=$B2428),OR('Cuadro-de-mando'!$H$4="(Todas)",'Cuadro-de-mando'!$H$4=$C2428),OR('Cuadro-de-mando'!$K$4="(Todas)",'Cuadro-de-mando'!$K$4=$E2428),OR('Cuadro-de-mando'!$N$4="(Todos)",'Cuadro-de-mando'!$N$4=$F2428)),1,0))</f>
        <v>1</v>
      </c>
    </row>
    <row r="2429" spans="1:10" x14ac:dyDescent="0.25">
      <c r="A2429" t="str">
        <f>IF(Tienda_2!$A29="","","Tienda 2")</f>
        <v>Tienda 2</v>
      </c>
      <c r="B2429" t="str">
        <f>IF($A2429="","",Tienda_2!B29)</f>
        <v>Artículos para el hogar</v>
      </c>
      <c r="C2429" t="str">
        <f>IF($A2429="","",Tienda_2!G29)</f>
        <v>Barranquilla</v>
      </c>
      <c r="D2429" t="str">
        <f>IF($A2429="","",Tienda_2!F29)</f>
        <v>Pedro Gomez</v>
      </c>
      <c r="E2429" t="str">
        <f>IF($A2429="","",Tienda_2!I29)</f>
        <v>Tarjeta de crédito</v>
      </c>
      <c r="F2429">
        <f>IF($A2429="","",VALUE(RIGHT(Tienda_2!E29,4)))</f>
        <v>2021</v>
      </c>
      <c r="G2429">
        <f>IF($A2429="","",Tienda_2!C29)</f>
        <v>52100</v>
      </c>
      <c r="H2429">
        <f>IF($A2429="","",Tienda_2!D29)</f>
        <v>3000</v>
      </c>
      <c r="I2429">
        <f>IF($A2429="","",Tienda_2!H29)</f>
        <v>5</v>
      </c>
      <c r="J2429">
        <f>IF($A2429="",0,IF(AND(OR('Cuadro-de-mando'!$B$4="(Todas)",'Cuadro-de-mando'!$B$4=$A2429),OR('Cuadro-de-mando'!$E$4="(Todas)",'Cuadro-de-mando'!$E$4=$B2429),OR('Cuadro-de-mando'!$H$4="(Todas)",'Cuadro-de-mando'!$H$4=$C2429),OR('Cuadro-de-mando'!$K$4="(Todas)",'Cuadro-de-mando'!$K$4=$E2429),OR('Cuadro-de-mando'!$N$4="(Todos)",'Cuadro-de-mando'!$N$4=$F2429)),1,0))</f>
        <v>1</v>
      </c>
    </row>
    <row r="2430" spans="1:10" x14ac:dyDescent="0.25">
      <c r="A2430" t="str">
        <f>IF(Tienda_2!$A30="","","Tienda 2")</f>
        <v>Tienda 2</v>
      </c>
      <c r="B2430" t="str">
        <f>IF($A2430="","",Tienda_2!B30)</f>
        <v>Electrodomésticos</v>
      </c>
      <c r="C2430" t="str">
        <f>IF($A2430="","",Tienda_2!G30)</f>
        <v>Bogotá</v>
      </c>
      <c r="D2430" t="str">
        <f>IF($A2430="","",Tienda_2!F30)</f>
        <v>Izabela de León</v>
      </c>
      <c r="E2430" t="str">
        <f>IF($A2430="","",Tienda_2!I30)</f>
        <v>Tarjeta de crédito</v>
      </c>
      <c r="F2430">
        <f>IF($A2430="","",VALUE(RIGHT(Tienda_2!E30,4)))</f>
        <v>2021</v>
      </c>
      <c r="G2430">
        <f>IF($A2430="","",Tienda_2!C30)</f>
        <v>542100</v>
      </c>
      <c r="H2430">
        <f>IF($A2430="","",Tienda_2!D30)</f>
        <v>27100</v>
      </c>
      <c r="I2430">
        <f>IF($A2430="","",Tienda_2!H30)</f>
        <v>5</v>
      </c>
      <c r="J2430">
        <f>IF($A2430="",0,IF(AND(OR('Cuadro-de-mando'!$B$4="(Todas)",'Cuadro-de-mando'!$B$4=$A2430),OR('Cuadro-de-mando'!$E$4="(Todas)",'Cuadro-de-mando'!$E$4=$B2430),OR('Cuadro-de-mando'!$H$4="(Todas)",'Cuadro-de-mando'!$H$4=$C2430),OR('Cuadro-de-mando'!$K$4="(Todas)",'Cuadro-de-mando'!$K$4=$E2430),OR('Cuadro-de-mando'!$N$4="(Todos)",'Cuadro-de-mando'!$N$4=$F2430)),1,0))</f>
        <v>1</v>
      </c>
    </row>
    <row r="2431" spans="1:10" x14ac:dyDescent="0.25">
      <c r="A2431" t="str">
        <f>IF(Tienda_2!$A31="","","Tienda 2")</f>
        <v>Tienda 2</v>
      </c>
      <c r="B2431" t="str">
        <f>IF($A2431="","",Tienda_2!B31)</f>
        <v>Artículos para el hogar</v>
      </c>
      <c r="C2431" t="str">
        <f>IF($A2431="","",Tienda_2!G31)</f>
        <v>Bogotá</v>
      </c>
      <c r="D2431" t="str">
        <f>IF($A2431="","",Tienda_2!F31)</f>
        <v>Beatriz Morales</v>
      </c>
      <c r="E2431" t="str">
        <f>IF($A2431="","",Tienda_2!I31)</f>
        <v>Tarjeta de crédito</v>
      </c>
      <c r="F2431">
        <f>IF($A2431="","",VALUE(RIGHT(Tienda_2!E31,4)))</f>
        <v>2020</v>
      </c>
      <c r="G2431">
        <f>IF($A2431="","",Tienda_2!C31)</f>
        <v>123900</v>
      </c>
      <c r="H2431">
        <f>IF($A2431="","",Tienda_2!D31)</f>
        <v>7100</v>
      </c>
      <c r="I2431">
        <f>IF($A2431="","",Tienda_2!H31)</f>
        <v>5</v>
      </c>
      <c r="J2431">
        <f>IF($A2431="",0,IF(AND(OR('Cuadro-de-mando'!$B$4="(Todas)",'Cuadro-de-mando'!$B$4=$A2431),OR('Cuadro-de-mando'!$E$4="(Todas)",'Cuadro-de-mando'!$E$4=$B2431),OR('Cuadro-de-mando'!$H$4="(Todas)",'Cuadro-de-mando'!$H$4=$C2431),OR('Cuadro-de-mando'!$K$4="(Todas)",'Cuadro-de-mando'!$K$4=$E2431),OR('Cuadro-de-mando'!$N$4="(Todos)",'Cuadro-de-mando'!$N$4=$F2431)),1,0))</f>
        <v>1</v>
      </c>
    </row>
    <row r="2432" spans="1:10" x14ac:dyDescent="0.25">
      <c r="A2432" t="str">
        <f>IF(Tienda_2!$A32="","","Tienda 2")</f>
        <v>Tienda 2</v>
      </c>
      <c r="B2432" t="str">
        <f>IF($A2432="","",Tienda_2!B32)</f>
        <v>Electrónicos</v>
      </c>
      <c r="C2432" t="str">
        <f>IF($A2432="","",Tienda_2!G32)</f>
        <v>Cali</v>
      </c>
      <c r="D2432" t="str">
        <f>IF($A2432="","",Tienda_2!F32)</f>
        <v>Camila Rivera</v>
      </c>
      <c r="E2432" t="str">
        <f>IF($A2432="","",Tienda_2!I32)</f>
        <v>Tarjeta de crédito</v>
      </c>
      <c r="F2432">
        <f>IF($A2432="","",VALUE(RIGHT(Tienda_2!E32,4)))</f>
        <v>2021</v>
      </c>
      <c r="G2432">
        <f>IF($A2432="","",Tienda_2!C32)</f>
        <v>2659900</v>
      </c>
      <c r="H2432">
        <f>IF($A2432="","",Tienda_2!D32)</f>
        <v>141800</v>
      </c>
      <c r="I2432">
        <f>IF($A2432="","",Tienda_2!H32)</f>
        <v>5</v>
      </c>
      <c r="J2432">
        <f>IF($A2432="",0,IF(AND(OR('Cuadro-de-mando'!$B$4="(Todas)",'Cuadro-de-mando'!$B$4=$A2432),OR('Cuadro-de-mando'!$E$4="(Todas)",'Cuadro-de-mando'!$E$4=$B2432),OR('Cuadro-de-mando'!$H$4="(Todas)",'Cuadro-de-mando'!$H$4=$C2432),OR('Cuadro-de-mando'!$K$4="(Todas)",'Cuadro-de-mando'!$K$4=$E2432),OR('Cuadro-de-mando'!$N$4="(Todos)",'Cuadro-de-mando'!$N$4=$F2432)),1,0))</f>
        <v>1</v>
      </c>
    </row>
    <row r="2433" spans="1:10" x14ac:dyDescent="0.25">
      <c r="A2433" t="str">
        <f>IF(Tienda_2!$A33="","","Tienda 2")</f>
        <v>Tienda 2</v>
      </c>
      <c r="B2433" t="str">
        <f>IF($A2433="","",Tienda_2!B33)</f>
        <v>Juguetes</v>
      </c>
      <c r="C2433" t="str">
        <f>IF($A2433="","",Tienda_2!G33)</f>
        <v>Pereira</v>
      </c>
      <c r="D2433" t="str">
        <f>IF($A2433="","",Tienda_2!F33)</f>
        <v>Beatriz Morales</v>
      </c>
      <c r="E2433" t="str">
        <f>IF($A2433="","",Tienda_2!I33)</f>
        <v>Nequi</v>
      </c>
      <c r="F2433">
        <f>IF($A2433="","",VALUE(RIGHT(Tienda_2!E33,4)))</f>
        <v>2021</v>
      </c>
      <c r="G2433">
        <f>IF($A2433="","",Tienda_2!C33)</f>
        <v>49400</v>
      </c>
      <c r="H2433">
        <f>IF($A2433="","",Tienda_2!D33)</f>
        <v>800</v>
      </c>
      <c r="I2433">
        <f>IF($A2433="","",Tienda_2!H33)</f>
        <v>1</v>
      </c>
      <c r="J2433">
        <f>IF($A2433="",0,IF(AND(OR('Cuadro-de-mando'!$B$4="(Todas)",'Cuadro-de-mando'!$B$4=$A2433),OR('Cuadro-de-mando'!$E$4="(Todas)",'Cuadro-de-mando'!$E$4=$B2433),OR('Cuadro-de-mando'!$H$4="(Todas)",'Cuadro-de-mando'!$H$4=$C2433),OR('Cuadro-de-mando'!$K$4="(Todas)",'Cuadro-de-mando'!$K$4=$E2433),OR('Cuadro-de-mando'!$N$4="(Todos)",'Cuadro-de-mando'!$N$4=$F2433)),1,0))</f>
        <v>1</v>
      </c>
    </row>
    <row r="2434" spans="1:10" x14ac:dyDescent="0.25">
      <c r="A2434" t="str">
        <f>IF(Tienda_2!$A34="","","Tienda 2")</f>
        <v>Tienda 2</v>
      </c>
      <c r="B2434" t="str">
        <f>IF($A2434="","",Tienda_2!B34)</f>
        <v>Muebles</v>
      </c>
      <c r="C2434" t="str">
        <f>IF($A2434="","",Tienda_2!G34)</f>
        <v>Bogotá</v>
      </c>
      <c r="D2434" t="str">
        <f>IF($A2434="","",Tienda_2!F34)</f>
        <v>Camila Rivera</v>
      </c>
      <c r="E2434" t="str">
        <f>IF($A2434="","",Tienda_2!I34)</f>
        <v>Nequi</v>
      </c>
      <c r="F2434">
        <f>IF($A2434="","",VALUE(RIGHT(Tienda_2!E34,4)))</f>
        <v>2023</v>
      </c>
      <c r="G2434">
        <f>IF($A2434="","",Tienda_2!C34)</f>
        <v>193400</v>
      </c>
      <c r="H2434">
        <f>IF($A2434="","",Tienda_2!D34)</f>
        <v>15100</v>
      </c>
      <c r="I2434">
        <f>IF($A2434="","",Tienda_2!H34)</f>
        <v>5</v>
      </c>
      <c r="J2434">
        <f>IF($A2434="",0,IF(AND(OR('Cuadro-de-mando'!$B$4="(Todas)",'Cuadro-de-mando'!$B$4=$A2434),OR('Cuadro-de-mando'!$E$4="(Todas)",'Cuadro-de-mando'!$E$4=$B2434),OR('Cuadro-de-mando'!$H$4="(Todas)",'Cuadro-de-mando'!$H$4=$C2434),OR('Cuadro-de-mando'!$K$4="(Todas)",'Cuadro-de-mando'!$K$4=$E2434),OR('Cuadro-de-mando'!$N$4="(Todos)",'Cuadro-de-mando'!$N$4=$F2434)),1,0))</f>
        <v>1</v>
      </c>
    </row>
    <row r="2435" spans="1:10" x14ac:dyDescent="0.25">
      <c r="A2435" t="str">
        <f>IF(Tienda_2!$A35="","","Tienda 2")</f>
        <v>Tienda 2</v>
      </c>
      <c r="B2435" t="str">
        <f>IF($A2435="","",Tienda_2!B35)</f>
        <v>Juguetes</v>
      </c>
      <c r="C2435" t="str">
        <f>IF($A2435="","",Tienda_2!G35)</f>
        <v>Bogotá</v>
      </c>
      <c r="D2435" t="str">
        <f>IF($A2435="","",Tienda_2!F35)</f>
        <v>Juan Fernandez</v>
      </c>
      <c r="E2435" t="str">
        <f>IF($A2435="","",Tienda_2!I35)</f>
        <v>Tarjeta de crédito</v>
      </c>
      <c r="F2435">
        <f>IF($A2435="","",VALUE(RIGHT(Tienda_2!E35,4)))</f>
        <v>2020</v>
      </c>
      <c r="G2435">
        <f>IF($A2435="","",Tienda_2!C35)</f>
        <v>38000</v>
      </c>
      <c r="H2435">
        <f>IF($A2435="","",Tienda_2!D35)</f>
        <v>0</v>
      </c>
      <c r="I2435">
        <f>IF($A2435="","",Tienda_2!H35)</f>
        <v>3</v>
      </c>
      <c r="J2435">
        <f>IF($A2435="",0,IF(AND(OR('Cuadro-de-mando'!$B$4="(Todas)",'Cuadro-de-mando'!$B$4=$A2435),OR('Cuadro-de-mando'!$E$4="(Todas)",'Cuadro-de-mando'!$E$4=$B2435),OR('Cuadro-de-mando'!$H$4="(Todas)",'Cuadro-de-mando'!$H$4=$C2435),OR('Cuadro-de-mando'!$K$4="(Todas)",'Cuadro-de-mando'!$K$4=$E2435),OR('Cuadro-de-mando'!$N$4="(Todos)",'Cuadro-de-mando'!$N$4=$F2435)),1,0))</f>
        <v>1</v>
      </c>
    </row>
    <row r="2436" spans="1:10" x14ac:dyDescent="0.25">
      <c r="A2436" t="str">
        <f>IF(Tienda_2!$A36="","","Tienda 2")</f>
        <v>Tienda 2</v>
      </c>
      <c r="B2436" t="str">
        <f>IF($A2436="","",Tienda_2!B36)</f>
        <v>Instrumentos musicales</v>
      </c>
      <c r="C2436" t="str">
        <f>IF($A2436="","",Tienda_2!G36)</f>
        <v>Medellín</v>
      </c>
      <c r="D2436" t="str">
        <f>IF($A2436="","",Tienda_2!F36)</f>
        <v>Izabela de León</v>
      </c>
      <c r="E2436" t="str">
        <f>IF($A2436="","",Tienda_2!I36)</f>
        <v>Tarjeta de crédito</v>
      </c>
      <c r="F2436">
        <f>IF($A2436="","",VALUE(RIGHT(Tienda_2!E36,4)))</f>
        <v>2021</v>
      </c>
      <c r="G2436">
        <f>IF($A2436="","",Tienda_2!C36)</f>
        <v>963700</v>
      </c>
      <c r="H2436">
        <f>IF($A2436="","",Tienda_2!D36)</f>
        <v>49500</v>
      </c>
      <c r="I2436">
        <f>IF($A2436="","",Tienda_2!H36)</f>
        <v>4</v>
      </c>
      <c r="J2436">
        <f>IF($A2436="",0,IF(AND(OR('Cuadro-de-mando'!$B$4="(Todas)",'Cuadro-de-mando'!$B$4=$A2436),OR('Cuadro-de-mando'!$E$4="(Todas)",'Cuadro-de-mando'!$E$4=$B2436),OR('Cuadro-de-mando'!$H$4="(Todas)",'Cuadro-de-mando'!$H$4=$C2436),OR('Cuadro-de-mando'!$K$4="(Todas)",'Cuadro-de-mando'!$K$4=$E2436),OR('Cuadro-de-mando'!$N$4="(Todos)",'Cuadro-de-mando'!$N$4=$F2436)),1,0))</f>
        <v>1</v>
      </c>
    </row>
    <row r="2437" spans="1:10" x14ac:dyDescent="0.25">
      <c r="A2437" t="str">
        <f>IF(Tienda_2!$A37="","","Tienda 2")</f>
        <v>Tienda 2</v>
      </c>
      <c r="B2437" t="str">
        <f>IF($A2437="","",Tienda_2!B37)</f>
        <v>Electrónicos</v>
      </c>
      <c r="C2437" t="str">
        <f>IF($A2437="","",Tienda_2!G37)</f>
        <v>Medellín</v>
      </c>
      <c r="D2437" t="str">
        <f>IF($A2437="","",Tienda_2!F37)</f>
        <v>Felipe Santos</v>
      </c>
      <c r="E2437" t="str">
        <f>IF($A2437="","",Tienda_2!I37)</f>
        <v>Tarjeta de crédito</v>
      </c>
      <c r="F2437">
        <f>IF($A2437="","",VALUE(RIGHT(Tienda_2!E37,4)))</f>
        <v>2022</v>
      </c>
      <c r="G2437">
        <f>IF($A2437="","",Tienda_2!C37)</f>
        <v>143800</v>
      </c>
      <c r="H2437">
        <f>IF($A2437="","",Tienda_2!D37)</f>
        <v>5800</v>
      </c>
      <c r="I2437">
        <f>IF($A2437="","",Tienda_2!H37)</f>
        <v>1</v>
      </c>
      <c r="J2437">
        <f>IF($A2437="",0,IF(AND(OR('Cuadro-de-mando'!$B$4="(Todas)",'Cuadro-de-mando'!$B$4=$A2437),OR('Cuadro-de-mando'!$E$4="(Todas)",'Cuadro-de-mando'!$E$4=$B2437),OR('Cuadro-de-mando'!$H$4="(Todas)",'Cuadro-de-mando'!$H$4=$C2437),OR('Cuadro-de-mando'!$K$4="(Todas)",'Cuadro-de-mando'!$K$4=$E2437),OR('Cuadro-de-mando'!$N$4="(Todos)",'Cuadro-de-mando'!$N$4=$F2437)),1,0))</f>
        <v>1</v>
      </c>
    </row>
    <row r="2438" spans="1:10" x14ac:dyDescent="0.25">
      <c r="A2438" t="str">
        <f>IF(Tienda_2!$A38="","","Tienda 2")</f>
        <v>Tienda 2</v>
      </c>
      <c r="B2438" t="str">
        <f>IF($A2438="","",Tienda_2!B38)</f>
        <v>Libros</v>
      </c>
      <c r="C2438" t="str">
        <f>IF($A2438="","",Tienda_2!G38)</f>
        <v>Cali</v>
      </c>
      <c r="D2438" t="str">
        <f>IF($A2438="","",Tienda_2!F38)</f>
        <v>Ángel Rodriguez</v>
      </c>
      <c r="E2438" t="str">
        <f>IF($A2438="","",Tienda_2!I38)</f>
        <v>Nequi</v>
      </c>
      <c r="F2438">
        <f>IF($A2438="","",VALUE(RIGHT(Tienda_2!E38,4)))</f>
        <v>2020</v>
      </c>
      <c r="G2438">
        <f>IF($A2438="","",Tienda_2!C38)</f>
        <v>73100</v>
      </c>
      <c r="H2438">
        <f>IF($A2438="","",Tienda_2!D38)</f>
        <v>2100</v>
      </c>
      <c r="I2438">
        <f>IF($A2438="","",Tienda_2!H38)</f>
        <v>1</v>
      </c>
      <c r="J2438">
        <f>IF($A2438="",0,IF(AND(OR('Cuadro-de-mando'!$B$4="(Todas)",'Cuadro-de-mando'!$B$4=$A2438),OR('Cuadro-de-mando'!$E$4="(Todas)",'Cuadro-de-mando'!$E$4=$B2438),OR('Cuadro-de-mando'!$H$4="(Todas)",'Cuadro-de-mando'!$H$4=$C2438),OR('Cuadro-de-mando'!$K$4="(Todas)",'Cuadro-de-mando'!$K$4=$E2438),OR('Cuadro-de-mando'!$N$4="(Todos)",'Cuadro-de-mando'!$N$4=$F2438)),1,0))</f>
        <v>1</v>
      </c>
    </row>
    <row r="2439" spans="1:10" x14ac:dyDescent="0.25">
      <c r="A2439" t="str">
        <f>IF(Tienda_2!$A39="","","Tienda 2")</f>
        <v>Tienda 2</v>
      </c>
      <c r="B2439" t="str">
        <f>IF($A2439="","",Tienda_2!B39)</f>
        <v>Juguetes</v>
      </c>
      <c r="C2439" t="str">
        <f>IF($A2439="","",Tienda_2!G39)</f>
        <v>Barranquilla</v>
      </c>
      <c r="D2439" t="str">
        <f>IF($A2439="","",Tienda_2!F39)</f>
        <v>Izabela de León</v>
      </c>
      <c r="E2439" t="str">
        <f>IF($A2439="","",Tienda_2!I39)</f>
        <v>Tarjeta de crédito</v>
      </c>
      <c r="F2439">
        <f>IF($A2439="","",VALUE(RIGHT(Tienda_2!E39,4)))</f>
        <v>2020</v>
      </c>
      <c r="G2439">
        <f>IF($A2439="","",Tienda_2!C39)</f>
        <v>17000</v>
      </c>
      <c r="H2439">
        <f>IF($A2439="","",Tienda_2!D39)</f>
        <v>1600</v>
      </c>
      <c r="I2439">
        <f>IF($A2439="","",Tienda_2!H39)</f>
        <v>1</v>
      </c>
      <c r="J2439">
        <f>IF($A2439="",0,IF(AND(OR('Cuadro-de-mando'!$B$4="(Todas)",'Cuadro-de-mando'!$B$4=$A2439),OR('Cuadro-de-mando'!$E$4="(Todas)",'Cuadro-de-mando'!$E$4=$B2439),OR('Cuadro-de-mando'!$H$4="(Todas)",'Cuadro-de-mando'!$H$4=$C2439),OR('Cuadro-de-mando'!$K$4="(Todas)",'Cuadro-de-mando'!$K$4=$E2439),OR('Cuadro-de-mando'!$N$4="(Todos)",'Cuadro-de-mando'!$N$4=$F2439)),1,0))</f>
        <v>1</v>
      </c>
    </row>
    <row r="2440" spans="1:10" x14ac:dyDescent="0.25">
      <c r="A2440" t="str">
        <f>IF(Tienda_2!$A40="","","Tienda 2")</f>
        <v>Tienda 2</v>
      </c>
      <c r="B2440" t="str">
        <f>IF($A2440="","",Tienda_2!B40)</f>
        <v>Deportes y diversión</v>
      </c>
      <c r="C2440" t="str">
        <f>IF($A2440="","",Tienda_2!G40)</f>
        <v>Bogotá</v>
      </c>
      <c r="D2440" t="str">
        <f>IF($A2440="","",Tienda_2!F40)</f>
        <v>Juan Fernandez</v>
      </c>
      <c r="E2440" t="str">
        <f>IF($A2440="","",Tienda_2!I40)</f>
        <v>Tarjeta de crédito</v>
      </c>
      <c r="F2440">
        <f>IF($A2440="","",VALUE(RIGHT(Tienda_2!E40,4)))</f>
        <v>2021</v>
      </c>
      <c r="G2440">
        <f>IF($A2440="","",Tienda_2!C40)</f>
        <v>602600</v>
      </c>
      <c r="H2440">
        <f>IF($A2440="","",Tienda_2!D40)</f>
        <v>32300</v>
      </c>
      <c r="I2440">
        <f>IF($A2440="","",Tienda_2!H40)</f>
        <v>5</v>
      </c>
      <c r="J2440">
        <f>IF($A2440="",0,IF(AND(OR('Cuadro-de-mando'!$B$4="(Todas)",'Cuadro-de-mando'!$B$4=$A2440),OR('Cuadro-de-mando'!$E$4="(Todas)",'Cuadro-de-mando'!$E$4=$B2440),OR('Cuadro-de-mando'!$H$4="(Todas)",'Cuadro-de-mando'!$H$4=$C2440),OR('Cuadro-de-mando'!$K$4="(Todas)",'Cuadro-de-mando'!$K$4=$E2440),OR('Cuadro-de-mando'!$N$4="(Todos)",'Cuadro-de-mando'!$N$4=$F2440)),1,0))</f>
        <v>1</v>
      </c>
    </row>
    <row r="2441" spans="1:10" x14ac:dyDescent="0.25">
      <c r="A2441" t="str">
        <f>IF(Tienda_2!$A41="","","Tienda 2")</f>
        <v>Tienda 2</v>
      </c>
      <c r="B2441" t="str">
        <f>IF($A2441="","",Tienda_2!B41)</f>
        <v>Electrónicos</v>
      </c>
      <c r="C2441" t="str">
        <f>IF($A2441="","",Tienda_2!G41)</f>
        <v>Cali</v>
      </c>
      <c r="D2441" t="str">
        <f>IF($A2441="","",Tienda_2!F41)</f>
        <v>Blanca Ramirez</v>
      </c>
      <c r="E2441" t="str">
        <f>IF($A2441="","",Tienda_2!I41)</f>
        <v>Tarjeta de crédito</v>
      </c>
      <c r="F2441">
        <f>IF($A2441="","",VALUE(RIGHT(Tienda_2!E41,4)))</f>
        <v>2021</v>
      </c>
      <c r="G2441">
        <f>IF($A2441="","",Tienda_2!C41)</f>
        <v>1653800</v>
      </c>
      <c r="H2441">
        <f>IF($A2441="","",Tienda_2!D41)</f>
        <v>86200</v>
      </c>
      <c r="I2441">
        <f>IF($A2441="","",Tienda_2!H41)</f>
        <v>5</v>
      </c>
      <c r="J2441">
        <f>IF($A2441="",0,IF(AND(OR('Cuadro-de-mando'!$B$4="(Todas)",'Cuadro-de-mando'!$B$4=$A2441),OR('Cuadro-de-mando'!$E$4="(Todas)",'Cuadro-de-mando'!$E$4=$B2441),OR('Cuadro-de-mando'!$H$4="(Todas)",'Cuadro-de-mando'!$H$4=$C2441),OR('Cuadro-de-mando'!$K$4="(Todas)",'Cuadro-de-mando'!$K$4=$E2441),OR('Cuadro-de-mando'!$N$4="(Todos)",'Cuadro-de-mando'!$N$4=$F2441)),1,0))</f>
        <v>1</v>
      </c>
    </row>
    <row r="2442" spans="1:10" x14ac:dyDescent="0.25">
      <c r="A2442" t="str">
        <f>IF(Tienda_2!$A42="","","Tienda 2")</f>
        <v>Tienda 2</v>
      </c>
      <c r="B2442" t="str">
        <f>IF($A2442="","",Tienda_2!B42)</f>
        <v>Electrodomésticos</v>
      </c>
      <c r="C2442" t="str">
        <f>IF($A2442="","",Tienda_2!G42)</f>
        <v>Bogotá</v>
      </c>
      <c r="D2442" t="str">
        <f>IF($A2442="","",Tienda_2!F42)</f>
        <v>Ángel Rodriguez</v>
      </c>
      <c r="E2442" t="str">
        <f>IF($A2442="","",Tienda_2!I42)</f>
        <v>Tarjeta de crédito</v>
      </c>
      <c r="F2442">
        <f>IF($A2442="","",VALUE(RIGHT(Tienda_2!E42,4)))</f>
        <v>2023</v>
      </c>
      <c r="G2442">
        <f>IF($A2442="","",Tienda_2!C42)</f>
        <v>967400</v>
      </c>
      <c r="H2442">
        <f>IF($A2442="","",Tienda_2!D42)</f>
        <v>49700</v>
      </c>
      <c r="I2442">
        <f>IF($A2442="","",Tienda_2!H42)</f>
        <v>5</v>
      </c>
      <c r="J2442">
        <f>IF($A2442="",0,IF(AND(OR('Cuadro-de-mando'!$B$4="(Todas)",'Cuadro-de-mando'!$B$4=$A2442),OR('Cuadro-de-mando'!$E$4="(Todas)",'Cuadro-de-mando'!$E$4=$B2442),OR('Cuadro-de-mando'!$H$4="(Todas)",'Cuadro-de-mando'!$H$4=$C2442),OR('Cuadro-de-mando'!$K$4="(Todas)",'Cuadro-de-mando'!$K$4=$E2442),OR('Cuadro-de-mando'!$N$4="(Todos)",'Cuadro-de-mando'!$N$4=$F2442)),1,0))</f>
        <v>1</v>
      </c>
    </row>
    <row r="2443" spans="1:10" x14ac:dyDescent="0.25">
      <c r="A2443" t="str">
        <f>IF(Tienda_2!$A43="","","Tienda 2")</f>
        <v>Tienda 2</v>
      </c>
      <c r="B2443" t="str">
        <f>IF($A2443="","",Tienda_2!B43)</f>
        <v>Muebles</v>
      </c>
      <c r="C2443" t="str">
        <f>IF($A2443="","",Tienda_2!G43)</f>
        <v>Bogotá</v>
      </c>
      <c r="D2443" t="str">
        <f>IF($A2443="","",Tienda_2!F43)</f>
        <v>Lucas Olivera</v>
      </c>
      <c r="E2443" t="str">
        <f>IF($A2443="","",Tienda_2!I43)</f>
        <v>Tarjeta de crédito</v>
      </c>
      <c r="F2443">
        <f>IF($A2443="","",VALUE(RIGHT(Tienda_2!E43,4)))</f>
        <v>2022</v>
      </c>
      <c r="G2443">
        <f>IF($A2443="","",Tienda_2!C43)</f>
        <v>453000</v>
      </c>
      <c r="H2443">
        <f>IF($A2443="","",Tienda_2!D43)</f>
        <v>24800</v>
      </c>
      <c r="I2443">
        <f>IF($A2443="","",Tienda_2!H43)</f>
        <v>1</v>
      </c>
      <c r="J2443">
        <f>IF($A2443="",0,IF(AND(OR('Cuadro-de-mando'!$B$4="(Todas)",'Cuadro-de-mando'!$B$4=$A2443),OR('Cuadro-de-mando'!$E$4="(Todas)",'Cuadro-de-mando'!$E$4=$B2443),OR('Cuadro-de-mando'!$H$4="(Todas)",'Cuadro-de-mando'!$H$4=$C2443),OR('Cuadro-de-mando'!$K$4="(Todas)",'Cuadro-de-mando'!$K$4=$E2443),OR('Cuadro-de-mando'!$N$4="(Todos)",'Cuadro-de-mando'!$N$4=$F2443)),1,0))</f>
        <v>1</v>
      </c>
    </row>
    <row r="2444" spans="1:10" x14ac:dyDescent="0.25">
      <c r="A2444" t="str">
        <f>IF(Tienda_2!$A44="","","Tienda 2")</f>
        <v>Tienda 2</v>
      </c>
      <c r="B2444" t="str">
        <f>IF($A2444="","",Tienda_2!B44)</f>
        <v>Muebles</v>
      </c>
      <c r="C2444" t="str">
        <f>IF($A2444="","",Tienda_2!G44)</f>
        <v>Pereira</v>
      </c>
      <c r="D2444" t="str">
        <f>IF($A2444="","",Tienda_2!F44)</f>
        <v>Izabela de León</v>
      </c>
      <c r="E2444" t="str">
        <f>IF($A2444="","",Tienda_2!I44)</f>
        <v>Nequi</v>
      </c>
      <c r="F2444">
        <f>IF($A2444="","",VALUE(RIGHT(Tienda_2!E44,4)))</f>
        <v>2022</v>
      </c>
      <c r="G2444">
        <f>IF($A2444="","",Tienda_2!C44)</f>
        <v>457100</v>
      </c>
      <c r="H2444">
        <f>IF($A2444="","",Tienda_2!D44)</f>
        <v>24700</v>
      </c>
      <c r="I2444">
        <f>IF($A2444="","",Tienda_2!H44)</f>
        <v>4</v>
      </c>
      <c r="J2444">
        <f>IF($A2444="",0,IF(AND(OR('Cuadro-de-mando'!$B$4="(Todas)",'Cuadro-de-mando'!$B$4=$A2444),OR('Cuadro-de-mando'!$E$4="(Todas)",'Cuadro-de-mando'!$E$4=$B2444),OR('Cuadro-de-mando'!$H$4="(Todas)",'Cuadro-de-mando'!$H$4=$C2444),OR('Cuadro-de-mando'!$K$4="(Todas)",'Cuadro-de-mando'!$K$4=$E2444),OR('Cuadro-de-mando'!$N$4="(Todos)",'Cuadro-de-mando'!$N$4=$F2444)),1,0))</f>
        <v>1</v>
      </c>
    </row>
    <row r="2445" spans="1:10" x14ac:dyDescent="0.25">
      <c r="A2445" t="str">
        <f>IF(Tienda_2!$A45="","","Tienda 2")</f>
        <v>Tienda 2</v>
      </c>
      <c r="B2445" t="str">
        <f>IF($A2445="","",Tienda_2!B45)</f>
        <v>Electrónicos</v>
      </c>
      <c r="C2445" t="str">
        <f>IF($A2445="","",Tienda_2!G45)</f>
        <v>Cali</v>
      </c>
      <c r="D2445" t="str">
        <f>IF($A2445="","",Tienda_2!F45)</f>
        <v>Beatriz Morales</v>
      </c>
      <c r="E2445" t="str">
        <f>IF($A2445="","",Tienda_2!I45)</f>
        <v>Tarjeta de crédito</v>
      </c>
      <c r="F2445">
        <f>IF($A2445="","",VALUE(RIGHT(Tienda_2!E45,4)))</f>
        <v>2022</v>
      </c>
      <c r="G2445">
        <f>IF($A2445="","",Tienda_2!C45)</f>
        <v>1185000</v>
      </c>
      <c r="H2445">
        <f>IF($A2445="","",Tienda_2!D45)</f>
        <v>63800</v>
      </c>
      <c r="I2445">
        <f>IF($A2445="","",Tienda_2!H45)</f>
        <v>4</v>
      </c>
      <c r="J2445">
        <f>IF($A2445="",0,IF(AND(OR('Cuadro-de-mando'!$B$4="(Todas)",'Cuadro-de-mando'!$B$4=$A2445),OR('Cuadro-de-mando'!$E$4="(Todas)",'Cuadro-de-mando'!$E$4=$B2445),OR('Cuadro-de-mando'!$H$4="(Todas)",'Cuadro-de-mando'!$H$4=$C2445),OR('Cuadro-de-mando'!$K$4="(Todas)",'Cuadro-de-mando'!$K$4=$E2445),OR('Cuadro-de-mando'!$N$4="(Todos)",'Cuadro-de-mando'!$N$4=$F2445)),1,0))</f>
        <v>1</v>
      </c>
    </row>
    <row r="2446" spans="1:10" x14ac:dyDescent="0.25">
      <c r="A2446" t="str">
        <f>IF(Tienda_2!$A46="","","Tienda 2")</f>
        <v>Tienda 2</v>
      </c>
      <c r="B2446" t="str">
        <f>IF($A2446="","",Tienda_2!B46)</f>
        <v>Muebles</v>
      </c>
      <c r="C2446" t="str">
        <f>IF($A2446="","",Tienda_2!G46)</f>
        <v>Bogotá</v>
      </c>
      <c r="D2446" t="str">
        <f>IF($A2446="","",Tienda_2!F46)</f>
        <v>Rafael Acosta</v>
      </c>
      <c r="E2446" t="str">
        <f>IF($A2446="","",Tienda_2!I46)</f>
        <v>Tarjeta de crédito</v>
      </c>
      <c r="F2446">
        <f>IF($A2446="","",VALUE(RIGHT(Tienda_2!E46,4)))</f>
        <v>2021</v>
      </c>
      <c r="G2446">
        <f>IF($A2446="","",Tienda_2!C46)</f>
        <v>524800</v>
      </c>
      <c r="H2446">
        <f>IF($A2446="","",Tienda_2!D46)</f>
        <v>26100</v>
      </c>
      <c r="I2446">
        <f>IF($A2446="","",Tienda_2!H46)</f>
        <v>1</v>
      </c>
      <c r="J2446">
        <f>IF($A2446="",0,IF(AND(OR('Cuadro-de-mando'!$B$4="(Todas)",'Cuadro-de-mando'!$B$4=$A2446),OR('Cuadro-de-mando'!$E$4="(Todas)",'Cuadro-de-mando'!$E$4=$B2446),OR('Cuadro-de-mando'!$H$4="(Todas)",'Cuadro-de-mando'!$H$4=$C2446),OR('Cuadro-de-mando'!$K$4="(Todas)",'Cuadro-de-mando'!$K$4=$E2446),OR('Cuadro-de-mando'!$N$4="(Todos)",'Cuadro-de-mando'!$N$4=$F2446)),1,0))</f>
        <v>1</v>
      </c>
    </row>
    <row r="2447" spans="1:10" x14ac:dyDescent="0.25">
      <c r="A2447" t="str">
        <f>IF(Tienda_2!$A47="","","Tienda 2")</f>
        <v>Tienda 2</v>
      </c>
      <c r="B2447" t="str">
        <f>IF($A2447="","",Tienda_2!B47)</f>
        <v>Electrodomésticos</v>
      </c>
      <c r="C2447" t="str">
        <f>IF($A2447="","",Tienda_2!G47)</f>
        <v>Bogotá</v>
      </c>
      <c r="D2447" t="str">
        <f>IF($A2447="","",Tienda_2!F47)</f>
        <v>Santiago Silva</v>
      </c>
      <c r="E2447" t="str">
        <f>IF($A2447="","",Tienda_2!I47)</f>
        <v>Tarjeta de crédito</v>
      </c>
      <c r="F2447">
        <f>IF($A2447="","",VALUE(RIGHT(Tienda_2!E47,4)))</f>
        <v>2022</v>
      </c>
      <c r="G2447">
        <f>IF($A2447="","",Tienda_2!C47)</f>
        <v>1817600</v>
      </c>
      <c r="H2447">
        <f>IF($A2447="","",Tienda_2!D47)</f>
        <v>97400</v>
      </c>
      <c r="I2447">
        <f>IF($A2447="","",Tienda_2!H47)</f>
        <v>3</v>
      </c>
      <c r="J2447">
        <f>IF($A2447="",0,IF(AND(OR('Cuadro-de-mando'!$B$4="(Todas)",'Cuadro-de-mando'!$B$4=$A2447),OR('Cuadro-de-mando'!$E$4="(Todas)",'Cuadro-de-mando'!$E$4=$B2447),OR('Cuadro-de-mando'!$H$4="(Todas)",'Cuadro-de-mando'!$H$4=$C2447),OR('Cuadro-de-mando'!$K$4="(Todas)",'Cuadro-de-mando'!$K$4=$E2447),OR('Cuadro-de-mando'!$N$4="(Todos)",'Cuadro-de-mando'!$N$4=$F2447)),1,0))</f>
        <v>1</v>
      </c>
    </row>
    <row r="2448" spans="1:10" x14ac:dyDescent="0.25">
      <c r="A2448" t="str">
        <f>IF(Tienda_2!$A48="","","Tienda 2")</f>
        <v>Tienda 2</v>
      </c>
      <c r="B2448" t="str">
        <f>IF($A2448="","",Tienda_2!B48)</f>
        <v>Instrumentos musicales</v>
      </c>
      <c r="C2448" t="str">
        <f>IF($A2448="","",Tienda_2!G48)</f>
        <v>Cúcuta</v>
      </c>
      <c r="D2448" t="str">
        <f>IF($A2448="","",Tienda_2!F48)</f>
        <v>Izabela de León</v>
      </c>
      <c r="E2448" t="str">
        <f>IF($A2448="","",Tienda_2!I48)</f>
        <v>Tarjeta de crédito</v>
      </c>
      <c r="F2448">
        <f>IF($A2448="","",VALUE(RIGHT(Tienda_2!E48,4)))</f>
        <v>2021</v>
      </c>
      <c r="G2448">
        <f>IF($A2448="","",Tienda_2!C48)</f>
        <v>32100</v>
      </c>
      <c r="H2448">
        <f>IF($A2448="","",Tienda_2!D48)</f>
        <v>0</v>
      </c>
      <c r="I2448">
        <f>IF($A2448="","",Tienda_2!H48)</f>
        <v>5</v>
      </c>
      <c r="J2448">
        <f>IF($A2448="",0,IF(AND(OR('Cuadro-de-mando'!$B$4="(Todas)",'Cuadro-de-mando'!$B$4=$A2448),OR('Cuadro-de-mando'!$E$4="(Todas)",'Cuadro-de-mando'!$E$4=$B2448),OR('Cuadro-de-mando'!$H$4="(Todas)",'Cuadro-de-mando'!$H$4=$C2448),OR('Cuadro-de-mando'!$K$4="(Todas)",'Cuadro-de-mando'!$K$4=$E2448),OR('Cuadro-de-mando'!$N$4="(Todos)",'Cuadro-de-mando'!$N$4=$F2448)),1,0))</f>
        <v>1</v>
      </c>
    </row>
    <row r="2449" spans="1:10" x14ac:dyDescent="0.25">
      <c r="A2449" t="str">
        <f>IF(Tienda_2!$A49="","","Tienda 2")</f>
        <v>Tienda 2</v>
      </c>
      <c r="B2449" t="str">
        <f>IF($A2449="","",Tienda_2!B49)</f>
        <v>Artículos para el hogar</v>
      </c>
      <c r="C2449" t="str">
        <f>IF($A2449="","",Tienda_2!G49)</f>
        <v>Bogotá</v>
      </c>
      <c r="D2449" t="str">
        <f>IF($A2449="","",Tienda_2!F49)</f>
        <v>Beatriz Morales</v>
      </c>
      <c r="E2449" t="str">
        <f>IF($A2449="","",Tienda_2!I49)</f>
        <v>Tarjeta de crédito</v>
      </c>
      <c r="F2449">
        <f>IF($A2449="","",VALUE(RIGHT(Tienda_2!E49,4)))</f>
        <v>2023</v>
      </c>
      <c r="G2449">
        <f>IF($A2449="","",Tienda_2!C49)</f>
        <v>119300</v>
      </c>
      <c r="H2449">
        <f>IF($A2449="","",Tienda_2!D49)</f>
        <v>6700</v>
      </c>
      <c r="I2449">
        <f>IF($A2449="","",Tienda_2!H49)</f>
        <v>5</v>
      </c>
      <c r="J2449">
        <f>IF($A2449="",0,IF(AND(OR('Cuadro-de-mando'!$B$4="(Todas)",'Cuadro-de-mando'!$B$4=$A2449),OR('Cuadro-de-mando'!$E$4="(Todas)",'Cuadro-de-mando'!$E$4=$B2449),OR('Cuadro-de-mando'!$H$4="(Todas)",'Cuadro-de-mando'!$H$4=$C2449),OR('Cuadro-de-mando'!$K$4="(Todas)",'Cuadro-de-mando'!$K$4=$E2449),OR('Cuadro-de-mando'!$N$4="(Todos)",'Cuadro-de-mando'!$N$4=$F2449)),1,0))</f>
        <v>1</v>
      </c>
    </row>
    <row r="2450" spans="1:10" x14ac:dyDescent="0.25">
      <c r="A2450" t="str">
        <f>IF(Tienda_2!$A50="","","Tienda 2")</f>
        <v>Tienda 2</v>
      </c>
      <c r="B2450" t="str">
        <f>IF($A2450="","",Tienda_2!B50)</f>
        <v>Muebles</v>
      </c>
      <c r="C2450" t="str">
        <f>IF($A2450="","",Tienda_2!G50)</f>
        <v>Bogotá</v>
      </c>
      <c r="D2450" t="str">
        <f>IF($A2450="","",Tienda_2!F50)</f>
        <v>Pedro Gomez</v>
      </c>
      <c r="E2450" t="str">
        <f>IF($A2450="","",Tienda_2!I50)</f>
        <v>Nequi</v>
      </c>
      <c r="F2450">
        <f>IF($A2450="","",VALUE(RIGHT(Tienda_2!E50,4)))</f>
        <v>2021</v>
      </c>
      <c r="G2450">
        <f>IF($A2450="","",Tienda_2!C50)</f>
        <v>166800</v>
      </c>
      <c r="H2450">
        <f>IF($A2450="","",Tienda_2!D50)</f>
        <v>7100</v>
      </c>
      <c r="I2450">
        <f>IF($A2450="","",Tienda_2!H50)</f>
        <v>1</v>
      </c>
      <c r="J2450">
        <f>IF($A2450="",0,IF(AND(OR('Cuadro-de-mando'!$B$4="(Todas)",'Cuadro-de-mando'!$B$4=$A2450),OR('Cuadro-de-mando'!$E$4="(Todas)",'Cuadro-de-mando'!$E$4=$B2450),OR('Cuadro-de-mando'!$H$4="(Todas)",'Cuadro-de-mando'!$H$4=$C2450),OR('Cuadro-de-mando'!$K$4="(Todas)",'Cuadro-de-mando'!$K$4=$E2450),OR('Cuadro-de-mando'!$N$4="(Todos)",'Cuadro-de-mando'!$N$4=$F2450)),1,0))</f>
        <v>1</v>
      </c>
    </row>
    <row r="2451" spans="1:10" x14ac:dyDescent="0.25">
      <c r="A2451" t="str">
        <f>IF(Tienda_2!$A51="","","Tienda 2")</f>
        <v>Tienda 2</v>
      </c>
      <c r="B2451" t="str">
        <f>IF($A2451="","",Tienda_2!B51)</f>
        <v>Electrodomésticos</v>
      </c>
      <c r="C2451" t="str">
        <f>IF($A2451="","",Tienda_2!G51)</f>
        <v>Bogotá</v>
      </c>
      <c r="D2451" t="str">
        <f>IF($A2451="","",Tienda_2!F51)</f>
        <v>Felipe Santos</v>
      </c>
      <c r="E2451" t="str">
        <f>IF($A2451="","",Tienda_2!I51)</f>
        <v>Tarjeta de crédito</v>
      </c>
      <c r="F2451">
        <f>IF($A2451="","",VALUE(RIGHT(Tienda_2!E51,4)))</f>
        <v>2021</v>
      </c>
      <c r="G2451">
        <f>IF($A2451="","",Tienda_2!C51)</f>
        <v>1565200</v>
      </c>
      <c r="H2451">
        <f>IF($A2451="","",Tienda_2!D51)</f>
        <v>84000</v>
      </c>
      <c r="I2451">
        <f>IF($A2451="","",Tienda_2!H51)</f>
        <v>5</v>
      </c>
      <c r="J2451">
        <f>IF($A2451="",0,IF(AND(OR('Cuadro-de-mando'!$B$4="(Todas)",'Cuadro-de-mando'!$B$4=$A2451),OR('Cuadro-de-mando'!$E$4="(Todas)",'Cuadro-de-mando'!$E$4=$B2451),OR('Cuadro-de-mando'!$H$4="(Todas)",'Cuadro-de-mando'!$H$4=$C2451),OR('Cuadro-de-mando'!$K$4="(Todas)",'Cuadro-de-mando'!$K$4=$E2451),OR('Cuadro-de-mando'!$N$4="(Todos)",'Cuadro-de-mando'!$N$4=$F2451)),1,0))</f>
        <v>1</v>
      </c>
    </row>
    <row r="2452" spans="1:10" x14ac:dyDescent="0.25">
      <c r="A2452" t="str">
        <f>IF(Tienda_2!$A52="","","Tienda 2")</f>
        <v>Tienda 2</v>
      </c>
      <c r="B2452" t="str">
        <f>IF($A2452="","",Tienda_2!B52)</f>
        <v>Instrumentos musicales</v>
      </c>
      <c r="C2452" t="str">
        <f>IF($A2452="","",Tienda_2!G52)</f>
        <v>Pereira</v>
      </c>
      <c r="D2452" t="str">
        <f>IF($A2452="","",Tienda_2!F52)</f>
        <v>Ángel Rodriguez</v>
      </c>
      <c r="E2452" t="str">
        <f>IF($A2452="","",Tienda_2!I52)</f>
        <v>Tarjeta de crédito</v>
      </c>
      <c r="F2452">
        <f>IF($A2452="","",VALUE(RIGHT(Tienda_2!E52,4)))</f>
        <v>2020</v>
      </c>
      <c r="G2452">
        <f>IF($A2452="","",Tienda_2!C52)</f>
        <v>58600</v>
      </c>
      <c r="H2452">
        <f>IF($A2452="","",Tienda_2!D52)</f>
        <v>1300</v>
      </c>
      <c r="I2452">
        <f>IF($A2452="","",Tienda_2!H52)</f>
        <v>5</v>
      </c>
      <c r="J2452">
        <f>IF($A2452="",0,IF(AND(OR('Cuadro-de-mando'!$B$4="(Todas)",'Cuadro-de-mando'!$B$4=$A2452),OR('Cuadro-de-mando'!$E$4="(Todas)",'Cuadro-de-mando'!$E$4=$B2452),OR('Cuadro-de-mando'!$H$4="(Todas)",'Cuadro-de-mando'!$H$4=$C2452),OR('Cuadro-de-mando'!$K$4="(Todas)",'Cuadro-de-mando'!$K$4=$E2452),OR('Cuadro-de-mando'!$N$4="(Todos)",'Cuadro-de-mando'!$N$4=$F2452)),1,0))</f>
        <v>1</v>
      </c>
    </row>
    <row r="2453" spans="1:10" x14ac:dyDescent="0.25">
      <c r="A2453" t="str">
        <f>IF(Tienda_2!$A53="","","Tienda 2")</f>
        <v>Tienda 2</v>
      </c>
      <c r="B2453" t="str">
        <f>IF($A2453="","",Tienda_2!B53)</f>
        <v>Electrodomésticos</v>
      </c>
      <c r="C2453" t="str">
        <f>IF($A2453="","",Tienda_2!G53)</f>
        <v>Cali</v>
      </c>
      <c r="D2453" t="str">
        <f>IF($A2453="","",Tienda_2!F53)</f>
        <v>Ángel Rodriguez</v>
      </c>
      <c r="E2453" t="str">
        <f>IF($A2453="","",Tienda_2!I53)</f>
        <v>Tarjeta de débito</v>
      </c>
      <c r="F2453">
        <f>IF($A2453="","",VALUE(RIGHT(Tienda_2!E53,4)))</f>
        <v>2020</v>
      </c>
      <c r="G2453">
        <f>IF($A2453="","",Tienda_2!C53)</f>
        <v>1127500</v>
      </c>
      <c r="H2453">
        <f>IF($A2453="","",Tienda_2!D53)</f>
        <v>63400</v>
      </c>
      <c r="I2453">
        <f>IF($A2453="","",Tienda_2!H53)</f>
        <v>4</v>
      </c>
      <c r="J2453">
        <f>IF($A2453="",0,IF(AND(OR('Cuadro-de-mando'!$B$4="(Todas)",'Cuadro-de-mando'!$B$4=$A2453),OR('Cuadro-de-mando'!$E$4="(Todas)",'Cuadro-de-mando'!$E$4=$B2453),OR('Cuadro-de-mando'!$H$4="(Todas)",'Cuadro-de-mando'!$H$4=$C2453),OR('Cuadro-de-mando'!$K$4="(Todas)",'Cuadro-de-mando'!$K$4=$E2453),OR('Cuadro-de-mando'!$N$4="(Todos)",'Cuadro-de-mando'!$N$4=$F2453)),1,0))</f>
        <v>1</v>
      </c>
    </row>
    <row r="2454" spans="1:10" x14ac:dyDescent="0.25">
      <c r="A2454" t="str">
        <f>IF(Tienda_2!$A54="","","Tienda 2")</f>
        <v>Tienda 2</v>
      </c>
      <c r="B2454" t="str">
        <f>IF($A2454="","",Tienda_2!B54)</f>
        <v>Deportes y diversión</v>
      </c>
      <c r="C2454" t="str">
        <f>IF($A2454="","",Tienda_2!G54)</f>
        <v>Bogotá</v>
      </c>
      <c r="D2454" t="str">
        <f>IF($A2454="","",Tienda_2!F54)</f>
        <v>Juan Fernandez</v>
      </c>
      <c r="E2454" t="str">
        <f>IF($A2454="","",Tienda_2!I54)</f>
        <v>Nequi</v>
      </c>
      <c r="F2454">
        <f>IF($A2454="","",VALUE(RIGHT(Tienda_2!E54,4)))</f>
        <v>2021</v>
      </c>
      <c r="G2454">
        <f>IF($A2454="","",Tienda_2!C54)</f>
        <v>21000</v>
      </c>
      <c r="H2454">
        <f>IF($A2454="","",Tienda_2!D54)</f>
        <v>1500</v>
      </c>
      <c r="I2454">
        <f>IF($A2454="","",Tienda_2!H54)</f>
        <v>5</v>
      </c>
      <c r="J2454">
        <f>IF($A2454="",0,IF(AND(OR('Cuadro-de-mando'!$B$4="(Todas)",'Cuadro-de-mando'!$B$4=$A2454),OR('Cuadro-de-mando'!$E$4="(Todas)",'Cuadro-de-mando'!$E$4=$B2454),OR('Cuadro-de-mando'!$H$4="(Todas)",'Cuadro-de-mando'!$H$4=$C2454),OR('Cuadro-de-mando'!$K$4="(Todas)",'Cuadro-de-mando'!$K$4=$E2454),OR('Cuadro-de-mando'!$N$4="(Todos)",'Cuadro-de-mando'!$N$4=$F2454)),1,0))</f>
        <v>1</v>
      </c>
    </row>
    <row r="2455" spans="1:10" x14ac:dyDescent="0.25">
      <c r="A2455" t="str">
        <f>IF(Tienda_2!$A55="","","Tienda 2")</f>
        <v>Tienda 2</v>
      </c>
      <c r="B2455" t="str">
        <f>IF($A2455="","",Tienda_2!B55)</f>
        <v>Instrumentos musicales</v>
      </c>
      <c r="C2455" t="str">
        <f>IF($A2455="","",Tienda_2!G55)</f>
        <v>Medellín</v>
      </c>
      <c r="D2455" t="str">
        <f>IF($A2455="","",Tienda_2!F55)</f>
        <v>Blanca Ramirez</v>
      </c>
      <c r="E2455" t="str">
        <f>IF($A2455="","",Tienda_2!I55)</f>
        <v>Tarjeta de crédito</v>
      </c>
      <c r="F2455">
        <f>IF($A2455="","",VALUE(RIGHT(Tienda_2!E55,4)))</f>
        <v>2022</v>
      </c>
      <c r="G2455">
        <f>IF($A2455="","",Tienda_2!C55)</f>
        <v>869300</v>
      </c>
      <c r="H2455">
        <f>IF($A2455="","",Tienda_2!D55)</f>
        <v>46500</v>
      </c>
      <c r="I2455">
        <f>IF($A2455="","",Tienda_2!H55)</f>
        <v>1</v>
      </c>
      <c r="J2455">
        <f>IF($A2455="",0,IF(AND(OR('Cuadro-de-mando'!$B$4="(Todas)",'Cuadro-de-mando'!$B$4=$A2455),OR('Cuadro-de-mando'!$E$4="(Todas)",'Cuadro-de-mando'!$E$4=$B2455),OR('Cuadro-de-mando'!$H$4="(Todas)",'Cuadro-de-mando'!$H$4=$C2455),OR('Cuadro-de-mando'!$K$4="(Todas)",'Cuadro-de-mando'!$K$4=$E2455),OR('Cuadro-de-mando'!$N$4="(Todos)",'Cuadro-de-mando'!$N$4=$F2455)),1,0))</f>
        <v>1</v>
      </c>
    </row>
    <row r="2456" spans="1:10" x14ac:dyDescent="0.25">
      <c r="A2456" t="str">
        <f>IF(Tienda_2!$A56="","","Tienda 2")</f>
        <v>Tienda 2</v>
      </c>
      <c r="B2456" t="str">
        <f>IF($A2456="","",Tienda_2!B56)</f>
        <v>Libros</v>
      </c>
      <c r="C2456" t="str">
        <f>IF($A2456="","",Tienda_2!G56)</f>
        <v>Bogotá</v>
      </c>
      <c r="D2456" t="str">
        <f>IF($A2456="","",Tienda_2!F56)</f>
        <v>Lucas Olivera</v>
      </c>
      <c r="E2456" t="str">
        <f>IF($A2456="","",Tienda_2!I56)</f>
        <v>Tarjeta de crédito</v>
      </c>
      <c r="F2456">
        <f>IF($A2456="","",VALUE(RIGHT(Tienda_2!E56,4)))</f>
        <v>2020</v>
      </c>
      <c r="G2456">
        <f>IF($A2456="","",Tienda_2!C56)</f>
        <v>36400</v>
      </c>
      <c r="H2456">
        <f>IF($A2456="","",Tienda_2!D56)</f>
        <v>0</v>
      </c>
      <c r="I2456">
        <f>IF($A2456="","",Tienda_2!H56)</f>
        <v>2</v>
      </c>
      <c r="J2456">
        <f>IF($A2456="",0,IF(AND(OR('Cuadro-de-mando'!$B$4="(Todas)",'Cuadro-de-mando'!$B$4=$A2456),OR('Cuadro-de-mando'!$E$4="(Todas)",'Cuadro-de-mando'!$E$4=$B2456),OR('Cuadro-de-mando'!$H$4="(Todas)",'Cuadro-de-mando'!$H$4=$C2456),OR('Cuadro-de-mando'!$K$4="(Todas)",'Cuadro-de-mando'!$K$4=$E2456),OR('Cuadro-de-mando'!$N$4="(Todos)",'Cuadro-de-mando'!$N$4=$F2456)),1,0))</f>
        <v>1</v>
      </c>
    </row>
    <row r="2457" spans="1:10" x14ac:dyDescent="0.25">
      <c r="A2457" t="str">
        <f>IF(Tienda_2!$A57="","","Tienda 2")</f>
        <v>Tienda 2</v>
      </c>
      <c r="B2457" t="str">
        <f>IF($A2457="","",Tienda_2!B57)</f>
        <v>Instrumentos musicales</v>
      </c>
      <c r="C2457" t="str">
        <f>IF($A2457="","",Tienda_2!G57)</f>
        <v>Barranquilla</v>
      </c>
      <c r="D2457" t="str">
        <f>IF($A2457="","",Tienda_2!F57)</f>
        <v>Pedro Gomez</v>
      </c>
      <c r="E2457" t="str">
        <f>IF($A2457="","",Tienda_2!I57)</f>
        <v>Tarjeta de crédito</v>
      </c>
      <c r="F2457">
        <f>IF($A2457="","",VALUE(RIGHT(Tienda_2!E57,4)))</f>
        <v>2022</v>
      </c>
      <c r="G2457">
        <f>IF($A2457="","",Tienda_2!C57)</f>
        <v>272300</v>
      </c>
      <c r="H2457">
        <f>IF($A2457="","",Tienda_2!D57)</f>
        <v>15200</v>
      </c>
      <c r="I2457">
        <f>IF($A2457="","",Tienda_2!H57)</f>
        <v>1</v>
      </c>
      <c r="J2457">
        <f>IF($A2457="",0,IF(AND(OR('Cuadro-de-mando'!$B$4="(Todas)",'Cuadro-de-mando'!$B$4=$A2457),OR('Cuadro-de-mando'!$E$4="(Todas)",'Cuadro-de-mando'!$E$4=$B2457),OR('Cuadro-de-mando'!$H$4="(Todas)",'Cuadro-de-mando'!$H$4=$C2457),OR('Cuadro-de-mando'!$K$4="(Todas)",'Cuadro-de-mando'!$K$4=$E2457),OR('Cuadro-de-mando'!$N$4="(Todos)",'Cuadro-de-mando'!$N$4=$F2457)),1,0))</f>
        <v>1</v>
      </c>
    </row>
    <row r="2458" spans="1:10" x14ac:dyDescent="0.25">
      <c r="A2458" t="str">
        <f>IF(Tienda_2!$A58="","","Tienda 2")</f>
        <v>Tienda 2</v>
      </c>
      <c r="B2458" t="str">
        <f>IF($A2458="","",Tienda_2!B58)</f>
        <v>Instrumentos musicales</v>
      </c>
      <c r="C2458" t="str">
        <f>IF($A2458="","",Tienda_2!G58)</f>
        <v>Medellín</v>
      </c>
      <c r="D2458" t="str">
        <f>IF($A2458="","",Tienda_2!F58)</f>
        <v>Maria Alfonso</v>
      </c>
      <c r="E2458" t="str">
        <f>IF($A2458="","",Tienda_2!I58)</f>
        <v>Cupón</v>
      </c>
      <c r="F2458">
        <f>IF($A2458="","",VALUE(RIGHT(Tienda_2!E58,4)))</f>
        <v>2022</v>
      </c>
      <c r="G2458">
        <f>IF($A2458="","",Tienda_2!C58)</f>
        <v>990700</v>
      </c>
      <c r="H2458">
        <f>IF($A2458="","",Tienda_2!D58)</f>
        <v>50900</v>
      </c>
      <c r="I2458">
        <f>IF($A2458="","",Tienda_2!H58)</f>
        <v>4</v>
      </c>
      <c r="J2458">
        <f>IF($A2458="",0,IF(AND(OR('Cuadro-de-mando'!$B$4="(Todas)",'Cuadro-de-mando'!$B$4=$A2458),OR('Cuadro-de-mando'!$E$4="(Todas)",'Cuadro-de-mando'!$E$4=$B2458),OR('Cuadro-de-mando'!$H$4="(Todas)",'Cuadro-de-mando'!$H$4=$C2458),OR('Cuadro-de-mando'!$K$4="(Todas)",'Cuadro-de-mando'!$K$4=$E2458),OR('Cuadro-de-mando'!$N$4="(Todos)",'Cuadro-de-mando'!$N$4=$F2458)),1,0))</f>
        <v>1</v>
      </c>
    </row>
    <row r="2459" spans="1:10" x14ac:dyDescent="0.25">
      <c r="A2459" t="str">
        <f>IF(Tienda_2!$A59="","","Tienda 2")</f>
        <v>Tienda 2</v>
      </c>
      <c r="B2459" t="str">
        <f>IF($A2459="","",Tienda_2!B59)</f>
        <v>Muebles</v>
      </c>
      <c r="C2459" t="str">
        <f>IF($A2459="","",Tienda_2!G59)</f>
        <v>Medellín</v>
      </c>
      <c r="D2459" t="str">
        <f>IF($A2459="","",Tienda_2!F59)</f>
        <v>Mariana Herrera</v>
      </c>
      <c r="E2459" t="str">
        <f>IF($A2459="","",Tienda_2!I59)</f>
        <v>Tarjeta de crédito</v>
      </c>
      <c r="F2459">
        <f>IF($A2459="","",VALUE(RIGHT(Tienda_2!E59,4)))</f>
        <v>2022</v>
      </c>
      <c r="G2459">
        <f>IF($A2459="","",Tienda_2!C59)</f>
        <v>407500</v>
      </c>
      <c r="H2459">
        <f>IF($A2459="","",Tienda_2!D59)</f>
        <v>22700</v>
      </c>
      <c r="I2459">
        <f>IF($A2459="","",Tienda_2!H59)</f>
        <v>4</v>
      </c>
      <c r="J2459">
        <f>IF($A2459="",0,IF(AND(OR('Cuadro-de-mando'!$B$4="(Todas)",'Cuadro-de-mando'!$B$4=$A2459),OR('Cuadro-de-mando'!$E$4="(Todas)",'Cuadro-de-mando'!$E$4=$B2459),OR('Cuadro-de-mando'!$H$4="(Todas)",'Cuadro-de-mando'!$H$4=$C2459),OR('Cuadro-de-mando'!$K$4="(Todas)",'Cuadro-de-mando'!$K$4=$E2459),OR('Cuadro-de-mando'!$N$4="(Todos)",'Cuadro-de-mando'!$N$4=$F2459)),1,0))</f>
        <v>1</v>
      </c>
    </row>
    <row r="2460" spans="1:10" x14ac:dyDescent="0.25">
      <c r="A2460" t="str">
        <f>IF(Tienda_2!$A60="","","Tienda 2")</f>
        <v>Tienda 2</v>
      </c>
      <c r="B2460" t="str">
        <f>IF($A2460="","",Tienda_2!B60)</f>
        <v>Artículos para el hogar</v>
      </c>
      <c r="C2460" t="str">
        <f>IF($A2460="","",Tienda_2!G60)</f>
        <v>Bogotá</v>
      </c>
      <c r="D2460" t="str">
        <f>IF($A2460="","",Tienda_2!F60)</f>
        <v>Lucas Olivera</v>
      </c>
      <c r="E2460" t="str">
        <f>IF($A2460="","",Tienda_2!I60)</f>
        <v>Cupón</v>
      </c>
      <c r="F2460">
        <f>IF($A2460="","",VALUE(RIGHT(Tienda_2!E60,4)))</f>
        <v>2022</v>
      </c>
      <c r="G2460">
        <f>IF($A2460="","",Tienda_2!C60)</f>
        <v>25000</v>
      </c>
      <c r="H2460">
        <f>IF($A2460="","",Tienda_2!D60)</f>
        <v>0</v>
      </c>
      <c r="I2460">
        <f>IF($A2460="","",Tienda_2!H60)</f>
        <v>5</v>
      </c>
      <c r="J2460">
        <f>IF($A2460="",0,IF(AND(OR('Cuadro-de-mando'!$B$4="(Todas)",'Cuadro-de-mando'!$B$4=$A2460),OR('Cuadro-de-mando'!$E$4="(Todas)",'Cuadro-de-mando'!$E$4=$B2460),OR('Cuadro-de-mando'!$H$4="(Todas)",'Cuadro-de-mando'!$H$4=$C2460),OR('Cuadro-de-mando'!$K$4="(Todas)",'Cuadro-de-mando'!$K$4=$E2460),OR('Cuadro-de-mando'!$N$4="(Todos)",'Cuadro-de-mando'!$N$4=$F2460)),1,0))</f>
        <v>1</v>
      </c>
    </row>
    <row r="2461" spans="1:10" x14ac:dyDescent="0.25">
      <c r="A2461" t="str">
        <f>IF(Tienda_2!$A61="","","Tienda 2")</f>
        <v>Tienda 2</v>
      </c>
      <c r="B2461" t="str">
        <f>IF($A2461="","",Tienda_2!B61)</f>
        <v>Electrodomésticos</v>
      </c>
      <c r="C2461" t="str">
        <f>IF($A2461="","",Tienda_2!G61)</f>
        <v>Bogotá</v>
      </c>
      <c r="D2461" t="str">
        <f>IF($A2461="","",Tienda_2!F61)</f>
        <v>Felipe Santos</v>
      </c>
      <c r="E2461" t="str">
        <f>IF($A2461="","",Tienda_2!I61)</f>
        <v>Tarjeta de crédito</v>
      </c>
      <c r="F2461">
        <f>IF($A2461="","",VALUE(RIGHT(Tienda_2!E61,4)))</f>
        <v>2020</v>
      </c>
      <c r="G2461">
        <f>IF($A2461="","",Tienda_2!C61)</f>
        <v>2464800</v>
      </c>
      <c r="H2461">
        <f>IF($A2461="","",Tienda_2!D61)</f>
        <v>129400</v>
      </c>
      <c r="I2461">
        <f>IF($A2461="","",Tienda_2!H61)</f>
        <v>5</v>
      </c>
      <c r="J2461">
        <f>IF($A2461="",0,IF(AND(OR('Cuadro-de-mando'!$B$4="(Todas)",'Cuadro-de-mando'!$B$4=$A2461),OR('Cuadro-de-mando'!$E$4="(Todas)",'Cuadro-de-mando'!$E$4=$B2461),OR('Cuadro-de-mando'!$H$4="(Todas)",'Cuadro-de-mando'!$H$4=$C2461),OR('Cuadro-de-mando'!$K$4="(Todas)",'Cuadro-de-mando'!$K$4=$E2461),OR('Cuadro-de-mando'!$N$4="(Todos)",'Cuadro-de-mando'!$N$4=$F2461)),1,0))</f>
        <v>1</v>
      </c>
    </row>
    <row r="2462" spans="1:10" x14ac:dyDescent="0.25">
      <c r="A2462" t="str">
        <f>IF(Tienda_2!$A62="","","Tienda 2")</f>
        <v>Tienda 2</v>
      </c>
      <c r="B2462" t="str">
        <f>IF($A2462="","",Tienda_2!B62)</f>
        <v>Deportes y diversión</v>
      </c>
      <c r="C2462" t="str">
        <f>IF($A2462="","",Tienda_2!G62)</f>
        <v>Cúcuta</v>
      </c>
      <c r="D2462" t="str">
        <f>IF($A2462="","",Tienda_2!F62)</f>
        <v>Juan Fernandez</v>
      </c>
      <c r="E2462" t="str">
        <f>IF($A2462="","",Tienda_2!I62)</f>
        <v>Tarjeta de crédito</v>
      </c>
      <c r="F2462">
        <f>IF($A2462="","",VALUE(RIGHT(Tienda_2!E62,4)))</f>
        <v>2021</v>
      </c>
      <c r="G2462">
        <f>IF($A2462="","",Tienda_2!C62)</f>
        <v>28800</v>
      </c>
      <c r="H2462">
        <f>IF($A2462="","",Tienda_2!D62)</f>
        <v>2200</v>
      </c>
      <c r="I2462">
        <f>IF($A2462="","",Tienda_2!H62)</f>
        <v>1</v>
      </c>
      <c r="J2462">
        <f>IF($A2462="",0,IF(AND(OR('Cuadro-de-mando'!$B$4="(Todas)",'Cuadro-de-mando'!$B$4=$A2462),OR('Cuadro-de-mando'!$E$4="(Todas)",'Cuadro-de-mando'!$E$4=$B2462),OR('Cuadro-de-mando'!$H$4="(Todas)",'Cuadro-de-mando'!$H$4=$C2462),OR('Cuadro-de-mando'!$K$4="(Todas)",'Cuadro-de-mando'!$K$4=$E2462),OR('Cuadro-de-mando'!$N$4="(Todos)",'Cuadro-de-mando'!$N$4=$F2462)),1,0))</f>
        <v>1</v>
      </c>
    </row>
    <row r="2463" spans="1:10" x14ac:dyDescent="0.25">
      <c r="A2463" t="str">
        <f>IF(Tienda_2!$A63="","","Tienda 2")</f>
        <v>Tienda 2</v>
      </c>
      <c r="B2463" t="str">
        <f>IF($A2463="","",Tienda_2!B63)</f>
        <v>Deportes y diversión</v>
      </c>
      <c r="C2463" t="str">
        <f>IF($A2463="","",Tienda_2!G63)</f>
        <v>Santa Marta</v>
      </c>
      <c r="D2463" t="str">
        <f>IF($A2463="","",Tienda_2!F63)</f>
        <v>Izabela de León</v>
      </c>
      <c r="E2463" t="str">
        <f>IF($A2463="","",Tienda_2!I63)</f>
        <v>Cupón</v>
      </c>
      <c r="F2463">
        <f>IF($A2463="","",VALUE(RIGHT(Tienda_2!E63,4)))</f>
        <v>2020</v>
      </c>
      <c r="G2463">
        <f>IF($A2463="","",Tienda_2!C63)</f>
        <v>105600</v>
      </c>
      <c r="H2463">
        <f>IF($A2463="","",Tienda_2!D63)</f>
        <v>3800</v>
      </c>
      <c r="I2463">
        <f>IF($A2463="","",Tienda_2!H63)</f>
        <v>4</v>
      </c>
      <c r="J2463">
        <f>IF($A2463="",0,IF(AND(OR('Cuadro-de-mando'!$B$4="(Todas)",'Cuadro-de-mando'!$B$4=$A2463),OR('Cuadro-de-mando'!$E$4="(Todas)",'Cuadro-de-mando'!$E$4=$B2463),OR('Cuadro-de-mando'!$H$4="(Todas)",'Cuadro-de-mando'!$H$4=$C2463),OR('Cuadro-de-mando'!$K$4="(Todas)",'Cuadro-de-mando'!$K$4=$E2463),OR('Cuadro-de-mando'!$N$4="(Todos)",'Cuadro-de-mando'!$N$4=$F2463)),1,0))</f>
        <v>1</v>
      </c>
    </row>
    <row r="2464" spans="1:10" x14ac:dyDescent="0.25">
      <c r="A2464" t="str">
        <f>IF(Tienda_2!$A64="","","Tienda 2")</f>
        <v>Tienda 2</v>
      </c>
      <c r="B2464" t="str">
        <f>IF($A2464="","",Tienda_2!B64)</f>
        <v>Electrónicos</v>
      </c>
      <c r="C2464" t="str">
        <f>IF($A2464="","",Tienda_2!G64)</f>
        <v>Medellín</v>
      </c>
      <c r="D2464" t="str">
        <f>IF($A2464="","",Tienda_2!F64)</f>
        <v>Pedro Gomez</v>
      </c>
      <c r="E2464" t="str">
        <f>IF($A2464="","",Tienda_2!I64)</f>
        <v>Tarjeta de crédito</v>
      </c>
      <c r="F2464">
        <f>IF($A2464="","",VALUE(RIGHT(Tienda_2!E64,4)))</f>
        <v>2021</v>
      </c>
      <c r="G2464">
        <f>IF($A2464="","",Tienda_2!C64)</f>
        <v>684900</v>
      </c>
      <c r="H2464">
        <f>IF($A2464="","",Tienda_2!D64)</f>
        <v>45200</v>
      </c>
      <c r="I2464">
        <f>IF($A2464="","",Tienda_2!H64)</f>
        <v>4</v>
      </c>
      <c r="J2464">
        <f>IF($A2464="",0,IF(AND(OR('Cuadro-de-mando'!$B$4="(Todas)",'Cuadro-de-mando'!$B$4=$A2464),OR('Cuadro-de-mando'!$E$4="(Todas)",'Cuadro-de-mando'!$E$4=$B2464),OR('Cuadro-de-mando'!$H$4="(Todas)",'Cuadro-de-mando'!$H$4=$C2464),OR('Cuadro-de-mando'!$K$4="(Todas)",'Cuadro-de-mando'!$K$4=$E2464),OR('Cuadro-de-mando'!$N$4="(Todos)",'Cuadro-de-mando'!$N$4=$F2464)),1,0))</f>
        <v>1</v>
      </c>
    </row>
    <row r="2465" spans="1:10" x14ac:dyDescent="0.25">
      <c r="A2465" t="str">
        <f>IF(Tienda_2!$A65="","","Tienda 2")</f>
        <v>Tienda 2</v>
      </c>
      <c r="B2465" t="str">
        <f>IF($A2465="","",Tienda_2!B65)</f>
        <v>Libros</v>
      </c>
      <c r="C2465" t="str">
        <f>IF($A2465="","",Tienda_2!G65)</f>
        <v>Bogotá</v>
      </c>
      <c r="D2465" t="str">
        <f>IF($A2465="","",Tienda_2!F65)</f>
        <v>Blanca Ramirez</v>
      </c>
      <c r="E2465" t="str">
        <f>IF($A2465="","",Tienda_2!I65)</f>
        <v>Tarjeta de crédito</v>
      </c>
      <c r="F2465">
        <f>IF($A2465="","",VALUE(RIGHT(Tienda_2!E65,4)))</f>
        <v>2023</v>
      </c>
      <c r="G2465">
        <f>IF($A2465="","",Tienda_2!C65)</f>
        <v>61600</v>
      </c>
      <c r="H2465">
        <f>IF($A2465="","",Tienda_2!D65)</f>
        <v>1500</v>
      </c>
      <c r="I2465">
        <f>IF($A2465="","",Tienda_2!H65)</f>
        <v>5</v>
      </c>
      <c r="J2465">
        <f>IF($A2465="",0,IF(AND(OR('Cuadro-de-mando'!$B$4="(Todas)",'Cuadro-de-mando'!$B$4=$A2465),OR('Cuadro-de-mando'!$E$4="(Todas)",'Cuadro-de-mando'!$E$4=$B2465),OR('Cuadro-de-mando'!$H$4="(Todas)",'Cuadro-de-mando'!$H$4=$C2465),OR('Cuadro-de-mando'!$K$4="(Todas)",'Cuadro-de-mando'!$K$4=$E2465),OR('Cuadro-de-mando'!$N$4="(Todos)",'Cuadro-de-mando'!$N$4=$F2465)),1,0))</f>
        <v>1</v>
      </c>
    </row>
    <row r="2466" spans="1:10" x14ac:dyDescent="0.25">
      <c r="A2466" t="str">
        <f>IF(Tienda_2!$A66="","","Tienda 2")</f>
        <v>Tienda 2</v>
      </c>
      <c r="B2466" t="str">
        <f>IF($A2466="","",Tienda_2!B66)</f>
        <v>Muebles</v>
      </c>
      <c r="C2466" t="str">
        <f>IF($A2466="","",Tienda_2!G66)</f>
        <v>Valledupar</v>
      </c>
      <c r="D2466" t="str">
        <f>IF($A2466="","",Tienda_2!F66)</f>
        <v>Juan Fernandez</v>
      </c>
      <c r="E2466" t="str">
        <f>IF($A2466="","",Tienda_2!I66)</f>
        <v>Tarjeta de crédito</v>
      </c>
      <c r="F2466">
        <f>IF($A2466="","",VALUE(RIGHT(Tienda_2!E66,4)))</f>
        <v>2023</v>
      </c>
      <c r="G2466">
        <f>IF($A2466="","",Tienda_2!C66)</f>
        <v>238600</v>
      </c>
      <c r="H2466">
        <f>IF($A2466="","",Tienda_2!D66)</f>
        <v>12900</v>
      </c>
      <c r="I2466">
        <f>IF($A2466="","",Tienda_2!H66)</f>
        <v>5</v>
      </c>
      <c r="J2466">
        <f>IF($A2466="",0,IF(AND(OR('Cuadro-de-mando'!$B$4="(Todas)",'Cuadro-de-mando'!$B$4=$A2466),OR('Cuadro-de-mando'!$E$4="(Todas)",'Cuadro-de-mando'!$E$4=$B2466),OR('Cuadro-de-mando'!$H$4="(Todas)",'Cuadro-de-mando'!$H$4=$C2466),OR('Cuadro-de-mando'!$K$4="(Todas)",'Cuadro-de-mando'!$K$4=$E2466),OR('Cuadro-de-mando'!$N$4="(Todos)",'Cuadro-de-mando'!$N$4=$F2466)),1,0))</f>
        <v>1</v>
      </c>
    </row>
    <row r="2467" spans="1:10" x14ac:dyDescent="0.25">
      <c r="A2467" t="str">
        <f>IF(Tienda_2!$A67="","","Tienda 2")</f>
        <v>Tienda 2</v>
      </c>
      <c r="B2467" t="str">
        <f>IF($A2467="","",Tienda_2!B67)</f>
        <v>Instrumentos musicales</v>
      </c>
      <c r="C2467" t="str">
        <f>IF($A2467="","",Tienda_2!G67)</f>
        <v>Medellín</v>
      </c>
      <c r="D2467" t="str">
        <f>IF($A2467="","",Tienda_2!F67)</f>
        <v>Ángel Rodriguez</v>
      </c>
      <c r="E2467" t="str">
        <f>IF($A2467="","",Tienda_2!I67)</f>
        <v>Tarjeta de crédito</v>
      </c>
      <c r="F2467">
        <f>IF($A2467="","",VALUE(RIGHT(Tienda_2!E67,4)))</f>
        <v>2020</v>
      </c>
      <c r="G2467">
        <f>IF($A2467="","",Tienda_2!C67)</f>
        <v>750600</v>
      </c>
      <c r="H2467">
        <f>IF($A2467="","",Tienda_2!D67)</f>
        <v>40200</v>
      </c>
      <c r="I2467">
        <f>IF($A2467="","",Tienda_2!H67)</f>
        <v>5</v>
      </c>
      <c r="J2467">
        <f>IF($A2467="",0,IF(AND(OR('Cuadro-de-mando'!$B$4="(Todas)",'Cuadro-de-mando'!$B$4=$A2467),OR('Cuadro-de-mando'!$E$4="(Todas)",'Cuadro-de-mando'!$E$4=$B2467),OR('Cuadro-de-mando'!$H$4="(Todas)",'Cuadro-de-mando'!$H$4=$C2467),OR('Cuadro-de-mando'!$K$4="(Todas)",'Cuadro-de-mando'!$K$4=$E2467),OR('Cuadro-de-mando'!$N$4="(Todos)",'Cuadro-de-mando'!$N$4=$F2467)),1,0))</f>
        <v>1</v>
      </c>
    </row>
    <row r="2468" spans="1:10" x14ac:dyDescent="0.25">
      <c r="A2468" t="str">
        <f>IF(Tienda_2!$A68="","","Tienda 2")</f>
        <v>Tienda 2</v>
      </c>
      <c r="B2468" t="str">
        <f>IF($A2468="","",Tienda_2!B68)</f>
        <v>Electrónicos</v>
      </c>
      <c r="C2468" t="str">
        <f>IF($A2468="","",Tienda_2!G68)</f>
        <v>Bogotá</v>
      </c>
      <c r="D2468" t="str">
        <f>IF($A2468="","",Tienda_2!F68)</f>
        <v>Felipe Santos</v>
      </c>
      <c r="E2468" t="str">
        <f>IF($A2468="","",Tienda_2!I68)</f>
        <v>Nequi</v>
      </c>
      <c r="F2468">
        <f>IF($A2468="","",VALUE(RIGHT(Tienda_2!E68,4)))</f>
        <v>2020</v>
      </c>
      <c r="G2468">
        <f>IF($A2468="","",Tienda_2!C68)</f>
        <v>68800</v>
      </c>
      <c r="H2468">
        <f>IF($A2468="","",Tienda_2!D68)</f>
        <v>3900</v>
      </c>
      <c r="I2468">
        <f>IF($A2468="","",Tienda_2!H68)</f>
        <v>4</v>
      </c>
      <c r="J2468">
        <f>IF($A2468="",0,IF(AND(OR('Cuadro-de-mando'!$B$4="(Todas)",'Cuadro-de-mando'!$B$4=$A2468),OR('Cuadro-de-mando'!$E$4="(Todas)",'Cuadro-de-mando'!$E$4=$B2468),OR('Cuadro-de-mando'!$H$4="(Todas)",'Cuadro-de-mando'!$H$4=$C2468),OR('Cuadro-de-mando'!$K$4="(Todas)",'Cuadro-de-mando'!$K$4=$E2468),OR('Cuadro-de-mando'!$N$4="(Todos)",'Cuadro-de-mando'!$N$4=$F2468)),1,0))</f>
        <v>1</v>
      </c>
    </row>
    <row r="2469" spans="1:10" x14ac:dyDescent="0.25">
      <c r="A2469" t="str">
        <f>IF(Tienda_2!$A69="","","Tienda 2")</f>
        <v>Tienda 2</v>
      </c>
      <c r="B2469" t="str">
        <f>IF($A2469="","",Tienda_2!B69)</f>
        <v>Instrumentos musicales</v>
      </c>
      <c r="C2469" t="str">
        <f>IF($A2469="","",Tienda_2!G69)</f>
        <v>Medellín</v>
      </c>
      <c r="D2469" t="str">
        <f>IF($A2469="","",Tienda_2!F69)</f>
        <v>Santiago Silva</v>
      </c>
      <c r="E2469" t="str">
        <f>IF($A2469="","",Tienda_2!I69)</f>
        <v>Tarjeta de crédito</v>
      </c>
      <c r="F2469">
        <f>IF($A2469="","",VALUE(RIGHT(Tienda_2!E69,4)))</f>
        <v>2022</v>
      </c>
      <c r="G2469">
        <f>IF($A2469="","",Tienda_2!C69)</f>
        <v>350800</v>
      </c>
      <c r="H2469">
        <f>IF($A2469="","",Tienda_2!D69)</f>
        <v>19100</v>
      </c>
      <c r="I2469">
        <f>IF($A2469="","",Tienda_2!H69)</f>
        <v>5</v>
      </c>
      <c r="J2469">
        <f>IF($A2469="",0,IF(AND(OR('Cuadro-de-mando'!$B$4="(Todas)",'Cuadro-de-mando'!$B$4=$A2469),OR('Cuadro-de-mando'!$E$4="(Todas)",'Cuadro-de-mando'!$E$4=$B2469),OR('Cuadro-de-mando'!$H$4="(Todas)",'Cuadro-de-mando'!$H$4=$C2469),OR('Cuadro-de-mando'!$K$4="(Todas)",'Cuadro-de-mando'!$K$4=$E2469),OR('Cuadro-de-mando'!$N$4="(Todos)",'Cuadro-de-mando'!$N$4=$F2469)),1,0))</f>
        <v>1</v>
      </c>
    </row>
    <row r="2470" spans="1:10" x14ac:dyDescent="0.25">
      <c r="A2470" t="str">
        <f>IF(Tienda_2!$A70="","","Tienda 2")</f>
        <v>Tienda 2</v>
      </c>
      <c r="B2470" t="str">
        <f>IF($A2470="","",Tienda_2!B70)</f>
        <v>Juguetes</v>
      </c>
      <c r="C2470" t="str">
        <f>IF($A2470="","",Tienda_2!G70)</f>
        <v>Medellín</v>
      </c>
      <c r="D2470" t="str">
        <f>IF($A2470="","",Tienda_2!F70)</f>
        <v>Rafael Acosta</v>
      </c>
      <c r="E2470" t="str">
        <f>IF($A2470="","",Tienda_2!I70)</f>
        <v>Tarjeta de crédito</v>
      </c>
      <c r="F2470">
        <f>IF($A2470="","",VALUE(RIGHT(Tienda_2!E70,4)))</f>
        <v>2022</v>
      </c>
      <c r="G2470">
        <f>IF($A2470="","",Tienda_2!C70)</f>
        <v>43900</v>
      </c>
      <c r="H2470">
        <f>IF($A2470="","",Tienda_2!D70)</f>
        <v>0</v>
      </c>
      <c r="I2470">
        <f>IF($A2470="","",Tienda_2!H70)</f>
        <v>5</v>
      </c>
      <c r="J2470">
        <f>IF($A2470="",0,IF(AND(OR('Cuadro-de-mando'!$B$4="(Todas)",'Cuadro-de-mando'!$B$4=$A2470),OR('Cuadro-de-mando'!$E$4="(Todas)",'Cuadro-de-mando'!$E$4=$B2470),OR('Cuadro-de-mando'!$H$4="(Todas)",'Cuadro-de-mando'!$H$4=$C2470),OR('Cuadro-de-mando'!$K$4="(Todas)",'Cuadro-de-mando'!$K$4=$E2470),OR('Cuadro-de-mando'!$N$4="(Todos)",'Cuadro-de-mando'!$N$4=$F2470)),1,0))</f>
        <v>1</v>
      </c>
    </row>
    <row r="2471" spans="1:10" x14ac:dyDescent="0.25">
      <c r="A2471" t="str">
        <f>IF(Tienda_2!$A71="","","Tienda 2")</f>
        <v>Tienda 2</v>
      </c>
      <c r="B2471" t="str">
        <f>IF($A2471="","",Tienda_2!B71)</f>
        <v>Muebles</v>
      </c>
      <c r="C2471" t="str">
        <f>IF($A2471="","",Tienda_2!G71)</f>
        <v>Medellín</v>
      </c>
      <c r="D2471" t="str">
        <f>IF($A2471="","",Tienda_2!F71)</f>
        <v>Ángel Rodriguez</v>
      </c>
      <c r="E2471" t="str">
        <f>IF($A2471="","",Tienda_2!I71)</f>
        <v>Nequi</v>
      </c>
      <c r="F2471">
        <f>IF($A2471="","",VALUE(RIGHT(Tienda_2!E71,4)))</f>
        <v>2021</v>
      </c>
      <c r="G2471">
        <f>IF($A2471="","",Tienda_2!C71)</f>
        <v>159600</v>
      </c>
      <c r="H2471">
        <f>IF($A2471="","",Tienda_2!D71)</f>
        <v>9200</v>
      </c>
      <c r="I2471">
        <f>IF($A2471="","",Tienda_2!H71)</f>
        <v>2</v>
      </c>
      <c r="J2471">
        <f>IF($A2471="",0,IF(AND(OR('Cuadro-de-mando'!$B$4="(Todas)",'Cuadro-de-mando'!$B$4=$A2471),OR('Cuadro-de-mando'!$E$4="(Todas)",'Cuadro-de-mando'!$E$4=$B2471),OR('Cuadro-de-mando'!$H$4="(Todas)",'Cuadro-de-mando'!$H$4=$C2471),OR('Cuadro-de-mando'!$K$4="(Todas)",'Cuadro-de-mando'!$K$4=$E2471),OR('Cuadro-de-mando'!$N$4="(Todos)",'Cuadro-de-mando'!$N$4=$F2471)),1,0))</f>
        <v>1</v>
      </c>
    </row>
    <row r="2472" spans="1:10" x14ac:dyDescent="0.25">
      <c r="A2472" t="str">
        <f>IF(Tienda_2!$A72="","","Tienda 2")</f>
        <v>Tienda 2</v>
      </c>
      <c r="B2472" t="str">
        <f>IF($A2472="","",Tienda_2!B72)</f>
        <v>Juguetes</v>
      </c>
      <c r="C2472" t="str">
        <f>IF($A2472="","",Tienda_2!G72)</f>
        <v>Bogotá</v>
      </c>
      <c r="D2472" t="str">
        <f>IF($A2472="","",Tienda_2!F72)</f>
        <v>Ángel Rodriguez</v>
      </c>
      <c r="E2472" t="str">
        <f>IF($A2472="","",Tienda_2!I72)</f>
        <v>Nequi</v>
      </c>
      <c r="F2472">
        <f>IF($A2472="","",VALUE(RIGHT(Tienda_2!E72,4)))</f>
        <v>2022</v>
      </c>
      <c r="G2472">
        <f>IF($A2472="","",Tienda_2!C72)</f>
        <v>30400</v>
      </c>
      <c r="H2472">
        <f>IF($A2472="","",Tienda_2!D72)</f>
        <v>2000</v>
      </c>
      <c r="I2472">
        <f>IF($A2472="","",Tienda_2!H72)</f>
        <v>5</v>
      </c>
      <c r="J2472">
        <f>IF($A2472="",0,IF(AND(OR('Cuadro-de-mando'!$B$4="(Todas)",'Cuadro-de-mando'!$B$4=$A2472),OR('Cuadro-de-mando'!$E$4="(Todas)",'Cuadro-de-mando'!$E$4=$B2472),OR('Cuadro-de-mando'!$H$4="(Todas)",'Cuadro-de-mando'!$H$4=$C2472),OR('Cuadro-de-mando'!$K$4="(Todas)",'Cuadro-de-mando'!$K$4=$E2472),OR('Cuadro-de-mando'!$N$4="(Todos)",'Cuadro-de-mando'!$N$4=$F2472)),1,0))</f>
        <v>1</v>
      </c>
    </row>
    <row r="2473" spans="1:10" x14ac:dyDescent="0.25">
      <c r="A2473" t="str">
        <f>IF(Tienda_2!$A73="","","Tienda 2")</f>
        <v>Tienda 2</v>
      </c>
      <c r="B2473" t="str">
        <f>IF($A2473="","",Tienda_2!B73)</f>
        <v>Deportes y diversión</v>
      </c>
      <c r="C2473" t="str">
        <f>IF($A2473="","",Tienda_2!G73)</f>
        <v>Medellín</v>
      </c>
      <c r="D2473" t="str">
        <f>IF($A2473="","",Tienda_2!F73)</f>
        <v>Pedro Gomez</v>
      </c>
      <c r="E2473" t="str">
        <f>IF($A2473="","",Tienda_2!I73)</f>
        <v>Tarjeta de crédito</v>
      </c>
      <c r="F2473">
        <f>IF($A2473="","",VALUE(RIGHT(Tienda_2!E73,4)))</f>
        <v>2021</v>
      </c>
      <c r="G2473">
        <f>IF($A2473="","",Tienda_2!C73)</f>
        <v>57400</v>
      </c>
      <c r="H2473">
        <f>IF($A2473="","",Tienda_2!D73)</f>
        <v>3300</v>
      </c>
      <c r="I2473">
        <f>IF($A2473="","",Tienda_2!H73)</f>
        <v>5</v>
      </c>
      <c r="J2473">
        <f>IF($A2473="",0,IF(AND(OR('Cuadro-de-mando'!$B$4="(Todas)",'Cuadro-de-mando'!$B$4=$A2473),OR('Cuadro-de-mando'!$E$4="(Todas)",'Cuadro-de-mando'!$E$4=$B2473),OR('Cuadro-de-mando'!$H$4="(Todas)",'Cuadro-de-mando'!$H$4=$C2473),OR('Cuadro-de-mando'!$K$4="(Todas)",'Cuadro-de-mando'!$K$4=$E2473),OR('Cuadro-de-mando'!$N$4="(Todos)",'Cuadro-de-mando'!$N$4=$F2473)),1,0))</f>
        <v>1</v>
      </c>
    </row>
    <row r="2474" spans="1:10" x14ac:dyDescent="0.25">
      <c r="A2474" t="str">
        <f>IF(Tienda_2!$A74="","","Tienda 2")</f>
        <v>Tienda 2</v>
      </c>
      <c r="B2474" t="str">
        <f>IF($A2474="","",Tienda_2!B74)</f>
        <v>Electrodomésticos</v>
      </c>
      <c r="C2474" t="str">
        <f>IF($A2474="","",Tienda_2!G74)</f>
        <v>Cali</v>
      </c>
      <c r="D2474" t="str">
        <f>IF($A2474="","",Tienda_2!F74)</f>
        <v>Felipe Santos</v>
      </c>
      <c r="E2474" t="str">
        <f>IF($A2474="","",Tienda_2!I74)</f>
        <v>Nequi</v>
      </c>
      <c r="F2474">
        <f>IF($A2474="","",VALUE(RIGHT(Tienda_2!E74,4)))</f>
        <v>2023</v>
      </c>
      <c r="G2474">
        <f>IF($A2474="","",Tienda_2!C74)</f>
        <v>1393700</v>
      </c>
      <c r="H2474">
        <f>IF($A2474="","",Tienda_2!D74)</f>
        <v>72400</v>
      </c>
      <c r="I2474">
        <f>IF($A2474="","",Tienda_2!H74)</f>
        <v>5</v>
      </c>
      <c r="J2474">
        <f>IF($A2474="",0,IF(AND(OR('Cuadro-de-mando'!$B$4="(Todas)",'Cuadro-de-mando'!$B$4=$A2474),OR('Cuadro-de-mando'!$E$4="(Todas)",'Cuadro-de-mando'!$E$4=$B2474),OR('Cuadro-de-mando'!$H$4="(Todas)",'Cuadro-de-mando'!$H$4=$C2474),OR('Cuadro-de-mando'!$K$4="(Todas)",'Cuadro-de-mando'!$K$4=$E2474),OR('Cuadro-de-mando'!$N$4="(Todos)",'Cuadro-de-mando'!$N$4=$F2474)),1,0))</f>
        <v>1</v>
      </c>
    </row>
    <row r="2475" spans="1:10" x14ac:dyDescent="0.25">
      <c r="A2475" t="str">
        <f>IF(Tienda_2!$A75="","","Tienda 2")</f>
        <v>Tienda 2</v>
      </c>
      <c r="B2475" t="str">
        <f>IF($A2475="","",Tienda_2!B75)</f>
        <v>Libros</v>
      </c>
      <c r="C2475" t="str">
        <f>IF($A2475="","",Tienda_2!G75)</f>
        <v>Bogotá</v>
      </c>
      <c r="D2475" t="str">
        <f>IF($A2475="","",Tienda_2!F75)</f>
        <v>Mariana Herrera</v>
      </c>
      <c r="E2475" t="str">
        <f>IF($A2475="","",Tienda_2!I75)</f>
        <v>Nequi</v>
      </c>
      <c r="F2475">
        <f>IF($A2475="","",VALUE(RIGHT(Tienda_2!E75,4)))</f>
        <v>2020</v>
      </c>
      <c r="G2475">
        <f>IF($A2475="","",Tienda_2!C75)</f>
        <v>49900</v>
      </c>
      <c r="H2475">
        <f>IF($A2475="","",Tienda_2!D75)</f>
        <v>11400</v>
      </c>
      <c r="I2475">
        <f>IF($A2475="","",Tienda_2!H75)</f>
        <v>4</v>
      </c>
      <c r="J2475">
        <f>IF($A2475="",0,IF(AND(OR('Cuadro-de-mando'!$B$4="(Todas)",'Cuadro-de-mando'!$B$4=$A2475),OR('Cuadro-de-mando'!$E$4="(Todas)",'Cuadro-de-mando'!$E$4=$B2475),OR('Cuadro-de-mando'!$H$4="(Todas)",'Cuadro-de-mando'!$H$4=$C2475),OR('Cuadro-de-mando'!$K$4="(Todas)",'Cuadro-de-mando'!$K$4=$E2475),OR('Cuadro-de-mando'!$N$4="(Todos)",'Cuadro-de-mando'!$N$4=$F2475)),1,0))</f>
        <v>1</v>
      </c>
    </row>
    <row r="2476" spans="1:10" x14ac:dyDescent="0.25">
      <c r="A2476" t="str">
        <f>IF(Tienda_2!$A76="","","Tienda 2")</f>
        <v>Tienda 2</v>
      </c>
      <c r="B2476" t="str">
        <f>IF($A2476="","",Tienda_2!B76)</f>
        <v>Electrónicos</v>
      </c>
      <c r="C2476" t="str">
        <f>IF($A2476="","",Tienda_2!G76)</f>
        <v>Medellín</v>
      </c>
      <c r="D2476" t="str">
        <f>IF($A2476="","",Tienda_2!F76)</f>
        <v>Pedro Gomez</v>
      </c>
      <c r="E2476" t="str">
        <f>IF($A2476="","",Tienda_2!I76)</f>
        <v>Nequi</v>
      </c>
      <c r="F2476">
        <f>IF($A2476="","",VALUE(RIGHT(Tienda_2!E76,4)))</f>
        <v>2021</v>
      </c>
      <c r="G2476">
        <f>IF($A2476="","",Tienda_2!C76)</f>
        <v>1418600</v>
      </c>
      <c r="H2476">
        <f>IF($A2476="","",Tienda_2!D76)</f>
        <v>73700</v>
      </c>
      <c r="I2476">
        <f>IF($A2476="","",Tienda_2!H76)</f>
        <v>5</v>
      </c>
      <c r="J2476">
        <f>IF($A2476="",0,IF(AND(OR('Cuadro-de-mando'!$B$4="(Todas)",'Cuadro-de-mando'!$B$4=$A2476),OR('Cuadro-de-mando'!$E$4="(Todas)",'Cuadro-de-mando'!$E$4=$B2476),OR('Cuadro-de-mando'!$H$4="(Todas)",'Cuadro-de-mando'!$H$4=$C2476),OR('Cuadro-de-mando'!$K$4="(Todas)",'Cuadro-de-mando'!$K$4=$E2476),OR('Cuadro-de-mando'!$N$4="(Todos)",'Cuadro-de-mando'!$N$4=$F2476)),1,0))</f>
        <v>1</v>
      </c>
    </row>
    <row r="2477" spans="1:10" x14ac:dyDescent="0.25">
      <c r="A2477" t="str">
        <f>IF(Tienda_2!$A77="","","Tienda 2")</f>
        <v>Tienda 2</v>
      </c>
      <c r="B2477" t="str">
        <f>IF($A2477="","",Tienda_2!B77)</f>
        <v>Instrumentos musicales</v>
      </c>
      <c r="C2477" t="str">
        <f>IF($A2477="","",Tienda_2!G77)</f>
        <v>Medellín</v>
      </c>
      <c r="D2477" t="str">
        <f>IF($A2477="","",Tienda_2!F77)</f>
        <v>Izabela de León</v>
      </c>
      <c r="E2477" t="str">
        <f>IF($A2477="","",Tienda_2!I77)</f>
        <v>Tarjeta de crédito</v>
      </c>
      <c r="F2477">
        <f>IF($A2477="","",VALUE(RIGHT(Tienda_2!E77,4)))</f>
        <v>2021</v>
      </c>
      <c r="G2477">
        <f>IF($A2477="","",Tienda_2!C77)</f>
        <v>532200</v>
      </c>
      <c r="H2477">
        <f>IF($A2477="","",Tienda_2!D77)</f>
        <v>28700</v>
      </c>
      <c r="I2477">
        <f>IF($A2477="","",Tienda_2!H77)</f>
        <v>4</v>
      </c>
      <c r="J2477">
        <f>IF($A2477="",0,IF(AND(OR('Cuadro-de-mando'!$B$4="(Todas)",'Cuadro-de-mando'!$B$4=$A2477),OR('Cuadro-de-mando'!$E$4="(Todas)",'Cuadro-de-mando'!$E$4=$B2477),OR('Cuadro-de-mando'!$H$4="(Todas)",'Cuadro-de-mando'!$H$4=$C2477),OR('Cuadro-de-mando'!$K$4="(Todas)",'Cuadro-de-mando'!$K$4=$E2477),OR('Cuadro-de-mando'!$N$4="(Todos)",'Cuadro-de-mando'!$N$4=$F2477)),1,0))</f>
        <v>1</v>
      </c>
    </row>
    <row r="2478" spans="1:10" x14ac:dyDescent="0.25">
      <c r="A2478" t="str">
        <f>IF(Tienda_2!$A78="","","Tienda 2")</f>
        <v>Tienda 2</v>
      </c>
      <c r="B2478" t="str">
        <f>IF($A2478="","",Tienda_2!B78)</f>
        <v>Muebles</v>
      </c>
      <c r="C2478" t="str">
        <f>IF($A2478="","",Tienda_2!G78)</f>
        <v>Medellín</v>
      </c>
      <c r="D2478" t="str">
        <f>IF($A2478="","",Tienda_2!F78)</f>
        <v>Pedro Gomez</v>
      </c>
      <c r="E2478" t="str">
        <f>IF($A2478="","",Tienda_2!I78)</f>
        <v>Tarjeta de crédito</v>
      </c>
      <c r="F2478">
        <f>IF($A2478="","",VALUE(RIGHT(Tienda_2!E78,4)))</f>
        <v>2022</v>
      </c>
      <c r="G2478">
        <f>IF($A2478="","",Tienda_2!C78)</f>
        <v>356300</v>
      </c>
      <c r="H2478">
        <f>IF($A2478="","",Tienda_2!D78)</f>
        <v>22300</v>
      </c>
      <c r="I2478">
        <f>IF($A2478="","",Tienda_2!H78)</f>
        <v>5</v>
      </c>
      <c r="J2478">
        <f>IF($A2478="",0,IF(AND(OR('Cuadro-de-mando'!$B$4="(Todas)",'Cuadro-de-mando'!$B$4=$A2478),OR('Cuadro-de-mando'!$E$4="(Todas)",'Cuadro-de-mando'!$E$4=$B2478),OR('Cuadro-de-mando'!$H$4="(Todas)",'Cuadro-de-mando'!$H$4=$C2478),OR('Cuadro-de-mando'!$K$4="(Todas)",'Cuadro-de-mando'!$K$4=$E2478),OR('Cuadro-de-mando'!$N$4="(Todos)",'Cuadro-de-mando'!$N$4=$F2478)),1,0))</f>
        <v>1</v>
      </c>
    </row>
    <row r="2479" spans="1:10" x14ac:dyDescent="0.25">
      <c r="A2479" t="str">
        <f>IF(Tienda_2!$A79="","","Tienda 2")</f>
        <v>Tienda 2</v>
      </c>
      <c r="B2479" t="str">
        <f>IF($A2479="","",Tienda_2!B79)</f>
        <v>Electrodomésticos</v>
      </c>
      <c r="C2479" t="str">
        <f>IF($A2479="","",Tienda_2!G79)</f>
        <v>Bogotá</v>
      </c>
      <c r="D2479" t="str">
        <f>IF($A2479="","",Tienda_2!F79)</f>
        <v>Santiago Silva</v>
      </c>
      <c r="E2479" t="str">
        <f>IF($A2479="","",Tienda_2!I79)</f>
        <v>Tarjeta de crédito</v>
      </c>
      <c r="F2479">
        <f>IF($A2479="","",VALUE(RIGHT(Tienda_2!E79,4)))</f>
        <v>2020</v>
      </c>
      <c r="G2479">
        <f>IF($A2479="","",Tienda_2!C79)</f>
        <v>1577500</v>
      </c>
      <c r="H2479">
        <f>IF($A2479="","",Tienda_2!D79)</f>
        <v>84400</v>
      </c>
      <c r="I2479">
        <f>IF($A2479="","",Tienda_2!H79)</f>
        <v>5</v>
      </c>
      <c r="J2479">
        <f>IF($A2479="",0,IF(AND(OR('Cuadro-de-mando'!$B$4="(Todas)",'Cuadro-de-mando'!$B$4=$A2479),OR('Cuadro-de-mando'!$E$4="(Todas)",'Cuadro-de-mando'!$E$4=$B2479),OR('Cuadro-de-mando'!$H$4="(Todas)",'Cuadro-de-mando'!$H$4=$C2479),OR('Cuadro-de-mando'!$K$4="(Todas)",'Cuadro-de-mando'!$K$4=$E2479),OR('Cuadro-de-mando'!$N$4="(Todos)",'Cuadro-de-mando'!$N$4=$F2479)),1,0))</f>
        <v>1</v>
      </c>
    </row>
    <row r="2480" spans="1:10" x14ac:dyDescent="0.25">
      <c r="A2480" t="str">
        <f>IF(Tienda_2!$A80="","","Tienda 2")</f>
        <v>Tienda 2</v>
      </c>
      <c r="B2480" t="str">
        <f>IF($A2480="","",Tienda_2!B80)</f>
        <v>Muebles</v>
      </c>
      <c r="C2480" t="str">
        <f>IF($A2480="","",Tienda_2!G80)</f>
        <v>Pereira</v>
      </c>
      <c r="D2480" t="str">
        <f>IF($A2480="","",Tienda_2!F80)</f>
        <v>Felipe Santos</v>
      </c>
      <c r="E2480" t="str">
        <f>IF($A2480="","",Tienda_2!I80)</f>
        <v>Tarjeta de crédito</v>
      </c>
      <c r="F2480">
        <f>IF($A2480="","",VALUE(RIGHT(Tienda_2!E80,4)))</f>
        <v>2020</v>
      </c>
      <c r="G2480">
        <f>IF($A2480="","",Tienda_2!C80)</f>
        <v>960100</v>
      </c>
      <c r="H2480">
        <f>IF($A2480="","",Tienda_2!D80)</f>
        <v>49300</v>
      </c>
      <c r="I2480">
        <f>IF($A2480="","",Tienda_2!H80)</f>
        <v>5</v>
      </c>
      <c r="J2480">
        <f>IF($A2480="",0,IF(AND(OR('Cuadro-de-mando'!$B$4="(Todas)",'Cuadro-de-mando'!$B$4=$A2480),OR('Cuadro-de-mando'!$E$4="(Todas)",'Cuadro-de-mando'!$E$4=$B2480),OR('Cuadro-de-mando'!$H$4="(Todas)",'Cuadro-de-mando'!$H$4=$C2480),OR('Cuadro-de-mando'!$K$4="(Todas)",'Cuadro-de-mando'!$K$4=$E2480),OR('Cuadro-de-mando'!$N$4="(Todos)",'Cuadro-de-mando'!$N$4=$F2480)),1,0))</f>
        <v>1</v>
      </c>
    </row>
    <row r="2481" spans="1:10" x14ac:dyDescent="0.25">
      <c r="A2481" t="str">
        <f>IF(Tienda_2!$A81="","","Tienda 2")</f>
        <v>Tienda 2</v>
      </c>
      <c r="B2481" t="str">
        <f>IF($A2481="","",Tienda_2!B81)</f>
        <v>Artículos para el hogar</v>
      </c>
      <c r="C2481" t="str">
        <f>IF($A2481="","",Tienda_2!G81)</f>
        <v>Bogotá</v>
      </c>
      <c r="D2481" t="str">
        <f>IF($A2481="","",Tienda_2!F81)</f>
        <v>Ángel Rodriguez</v>
      </c>
      <c r="E2481" t="str">
        <f>IF($A2481="","",Tienda_2!I81)</f>
        <v>Tarjeta de crédito</v>
      </c>
      <c r="F2481">
        <f>IF($A2481="","",VALUE(RIGHT(Tienda_2!E81,4)))</f>
        <v>2021</v>
      </c>
      <c r="G2481">
        <f>IF($A2481="","",Tienda_2!C81)</f>
        <v>22700</v>
      </c>
      <c r="H2481">
        <f>IF($A2481="","",Tienda_2!D81)</f>
        <v>1700</v>
      </c>
      <c r="I2481">
        <f>IF($A2481="","",Tienda_2!H81)</f>
        <v>5</v>
      </c>
      <c r="J2481">
        <f>IF($A2481="",0,IF(AND(OR('Cuadro-de-mando'!$B$4="(Todas)",'Cuadro-de-mando'!$B$4=$A2481),OR('Cuadro-de-mando'!$E$4="(Todas)",'Cuadro-de-mando'!$E$4=$B2481),OR('Cuadro-de-mando'!$H$4="(Todas)",'Cuadro-de-mando'!$H$4=$C2481),OR('Cuadro-de-mando'!$K$4="(Todas)",'Cuadro-de-mando'!$K$4=$E2481),OR('Cuadro-de-mando'!$N$4="(Todos)",'Cuadro-de-mando'!$N$4=$F2481)),1,0))</f>
        <v>1</v>
      </c>
    </row>
    <row r="2482" spans="1:10" x14ac:dyDescent="0.25">
      <c r="A2482" t="str">
        <f>IF(Tienda_2!$A82="","","Tienda 2")</f>
        <v>Tienda 2</v>
      </c>
      <c r="B2482" t="str">
        <f>IF($A2482="","",Tienda_2!B82)</f>
        <v>Electrodomésticos</v>
      </c>
      <c r="C2482" t="str">
        <f>IF($A2482="","",Tienda_2!G82)</f>
        <v>Cúcuta</v>
      </c>
      <c r="D2482" t="str">
        <f>IF($A2482="","",Tienda_2!F82)</f>
        <v>Lucas Olivera</v>
      </c>
      <c r="E2482" t="str">
        <f>IF($A2482="","",Tienda_2!I82)</f>
        <v>Tarjeta de crédito</v>
      </c>
      <c r="F2482">
        <f>IF($A2482="","",VALUE(RIGHT(Tienda_2!E82,4)))</f>
        <v>2020</v>
      </c>
      <c r="G2482">
        <f>IF($A2482="","",Tienda_2!C82)</f>
        <v>1274600</v>
      </c>
      <c r="H2482">
        <f>IF($A2482="","",Tienda_2!D82)</f>
        <v>70200</v>
      </c>
      <c r="I2482">
        <f>IF($A2482="","",Tienda_2!H82)</f>
        <v>3</v>
      </c>
      <c r="J2482">
        <f>IF($A2482="",0,IF(AND(OR('Cuadro-de-mando'!$B$4="(Todas)",'Cuadro-de-mando'!$B$4=$A2482),OR('Cuadro-de-mando'!$E$4="(Todas)",'Cuadro-de-mando'!$E$4=$B2482),OR('Cuadro-de-mando'!$H$4="(Todas)",'Cuadro-de-mando'!$H$4=$C2482),OR('Cuadro-de-mando'!$K$4="(Todas)",'Cuadro-de-mando'!$K$4=$E2482),OR('Cuadro-de-mando'!$N$4="(Todos)",'Cuadro-de-mando'!$N$4=$F2482)),1,0))</f>
        <v>1</v>
      </c>
    </row>
    <row r="2483" spans="1:10" x14ac:dyDescent="0.25">
      <c r="A2483" t="str">
        <f>IF(Tienda_2!$A83="","","Tienda 2")</f>
        <v>Tienda 2</v>
      </c>
      <c r="B2483" t="str">
        <f>IF($A2483="","",Tienda_2!B83)</f>
        <v>Electrónicos</v>
      </c>
      <c r="C2483" t="str">
        <f>IF($A2483="","",Tienda_2!G83)</f>
        <v>Bogotá</v>
      </c>
      <c r="D2483" t="str">
        <f>IF($A2483="","",Tienda_2!F83)</f>
        <v>Lucas Olivera</v>
      </c>
      <c r="E2483" t="str">
        <f>IF($A2483="","",Tienda_2!I83)</f>
        <v>Tarjeta de crédito</v>
      </c>
      <c r="F2483">
        <f>IF($A2483="","",VALUE(RIGHT(Tienda_2!E83,4)))</f>
        <v>2022</v>
      </c>
      <c r="G2483">
        <f>IF($A2483="","",Tienda_2!C83)</f>
        <v>928200</v>
      </c>
      <c r="H2483">
        <f>IF($A2483="","",Tienda_2!D83)</f>
        <v>47600</v>
      </c>
      <c r="I2483">
        <f>IF($A2483="","",Tienda_2!H83)</f>
        <v>5</v>
      </c>
      <c r="J2483">
        <f>IF($A2483="",0,IF(AND(OR('Cuadro-de-mando'!$B$4="(Todas)",'Cuadro-de-mando'!$B$4=$A2483),OR('Cuadro-de-mando'!$E$4="(Todas)",'Cuadro-de-mando'!$E$4=$B2483),OR('Cuadro-de-mando'!$H$4="(Todas)",'Cuadro-de-mando'!$H$4=$C2483),OR('Cuadro-de-mando'!$K$4="(Todas)",'Cuadro-de-mando'!$K$4=$E2483),OR('Cuadro-de-mando'!$N$4="(Todos)",'Cuadro-de-mando'!$N$4=$F2483)),1,0))</f>
        <v>1</v>
      </c>
    </row>
    <row r="2484" spans="1:10" x14ac:dyDescent="0.25">
      <c r="A2484" t="str">
        <f>IF(Tienda_2!$A84="","","Tienda 2")</f>
        <v>Tienda 2</v>
      </c>
      <c r="B2484" t="str">
        <f>IF($A2484="","",Tienda_2!B84)</f>
        <v>Muebles</v>
      </c>
      <c r="C2484" t="str">
        <f>IF($A2484="","",Tienda_2!G84)</f>
        <v>Medellín</v>
      </c>
      <c r="D2484" t="str">
        <f>IF($A2484="","",Tienda_2!F84)</f>
        <v>Juliana Costa</v>
      </c>
      <c r="E2484" t="str">
        <f>IF($A2484="","",Tienda_2!I84)</f>
        <v>Tarjeta de crédito</v>
      </c>
      <c r="F2484">
        <f>IF($A2484="","",VALUE(RIGHT(Tienda_2!E84,4)))</f>
        <v>2021</v>
      </c>
      <c r="G2484">
        <f>IF($A2484="","",Tienda_2!C84)</f>
        <v>280100</v>
      </c>
      <c r="H2484">
        <f>IF($A2484="","",Tienda_2!D84)</f>
        <v>16200</v>
      </c>
      <c r="I2484">
        <f>IF($A2484="","",Tienda_2!H84)</f>
        <v>4</v>
      </c>
      <c r="J2484">
        <f>IF($A2484="",0,IF(AND(OR('Cuadro-de-mando'!$B$4="(Todas)",'Cuadro-de-mando'!$B$4=$A2484),OR('Cuadro-de-mando'!$E$4="(Todas)",'Cuadro-de-mando'!$E$4=$B2484),OR('Cuadro-de-mando'!$H$4="(Todas)",'Cuadro-de-mando'!$H$4=$C2484),OR('Cuadro-de-mando'!$K$4="(Todas)",'Cuadro-de-mando'!$K$4=$E2484),OR('Cuadro-de-mando'!$N$4="(Todos)",'Cuadro-de-mando'!$N$4=$F2484)),1,0))</f>
        <v>1</v>
      </c>
    </row>
    <row r="2485" spans="1:10" x14ac:dyDescent="0.25">
      <c r="A2485" t="str">
        <f>IF(Tienda_2!$A85="","","Tienda 2")</f>
        <v>Tienda 2</v>
      </c>
      <c r="B2485" t="str">
        <f>IF($A2485="","",Tienda_2!B85)</f>
        <v>Muebles</v>
      </c>
      <c r="C2485" t="str">
        <f>IF($A2485="","",Tienda_2!G85)</f>
        <v>Medellín</v>
      </c>
      <c r="D2485" t="str">
        <f>IF($A2485="","",Tienda_2!F85)</f>
        <v>Lucas Olivera</v>
      </c>
      <c r="E2485" t="str">
        <f>IF($A2485="","",Tienda_2!I85)</f>
        <v>Nequi</v>
      </c>
      <c r="F2485">
        <f>IF($A2485="","",VALUE(RIGHT(Tienda_2!E85,4)))</f>
        <v>2023</v>
      </c>
      <c r="G2485">
        <f>IF($A2485="","",Tienda_2!C85)</f>
        <v>533500</v>
      </c>
      <c r="H2485">
        <f>IF($A2485="","",Tienda_2!D85)</f>
        <v>28600</v>
      </c>
      <c r="I2485">
        <f>IF($A2485="","",Tienda_2!H85)</f>
        <v>4</v>
      </c>
      <c r="J2485">
        <f>IF($A2485="",0,IF(AND(OR('Cuadro-de-mando'!$B$4="(Todas)",'Cuadro-de-mando'!$B$4=$A2485),OR('Cuadro-de-mando'!$E$4="(Todas)",'Cuadro-de-mando'!$E$4=$B2485),OR('Cuadro-de-mando'!$H$4="(Todas)",'Cuadro-de-mando'!$H$4=$C2485),OR('Cuadro-de-mando'!$K$4="(Todas)",'Cuadro-de-mando'!$K$4=$E2485),OR('Cuadro-de-mando'!$N$4="(Todos)",'Cuadro-de-mando'!$N$4=$F2485)),1,0))</f>
        <v>1</v>
      </c>
    </row>
    <row r="2486" spans="1:10" x14ac:dyDescent="0.25">
      <c r="A2486" t="str">
        <f>IF(Tienda_2!$A86="","","Tienda 2")</f>
        <v>Tienda 2</v>
      </c>
      <c r="B2486" t="str">
        <f>IF($A2486="","",Tienda_2!B86)</f>
        <v>Artículos para el hogar</v>
      </c>
      <c r="C2486" t="str">
        <f>IF($A2486="","",Tienda_2!G86)</f>
        <v>Bogotá</v>
      </c>
      <c r="D2486" t="str">
        <f>IF($A2486="","",Tienda_2!F86)</f>
        <v>Pedro Gomez</v>
      </c>
      <c r="E2486" t="str">
        <f>IF($A2486="","",Tienda_2!I86)</f>
        <v>Tarjeta de crédito</v>
      </c>
      <c r="F2486">
        <f>IF($A2486="","",VALUE(RIGHT(Tienda_2!E86,4)))</f>
        <v>2022</v>
      </c>
      <c r="G2486">
        <f>IF($A2486="","",Tienda_2!C86)</f>
        <v>45500</v>
      </c>
      <c r="H2486">
        <f>IF($A2486="","",Tienda_2!D86)</f>
        <v>0</v>
      </c>
      <c r="I2486">
        <f>IF($A2486="","",Tienda_2!H86)</f>
        <v>1</v>
      </c>
      <c r="J2486">
        <f>IF($A2486="",0,IF(AND(OR('Cuadro-de-mando'!$B$4="(Todas)",'Cuadro-de-mando'!$B$4=$A2486),OR('Cuadro-de-mando'!$E$4="(Todas)",'Cuadro-de-mando'!$E$4=$B2486),OR('Cuadro-de-mando'!$H$4="(Todas)",'Cuadro-de-mando'!$H$4=$C2486),OR('Cuadro-de-mando'!$K$4="(Todas)",'Cuadro-de-mando'!$K$4=$E2486),OR('Cuadro-de-mando'!$N$4="(Todos)",'Cuadro-de-mando'!$N$4=$F2486)),1,0))</f>
        <v>1</v>
      </c>
    </row>
    <row r="2487" spans="1:10" x14ac:dyDescent="0.25">
      <c r="A2487" t="str">
        <f>IF(Tienda_2!$A87="","","Tienda 2")</f>
        <v>Tienda 2</v>
      </c>
      <c r="B2487" t="str">
        <f>IF($A2487="","",Tienda_2!B87)</f>
        <v>Juguetes</v>
      </c>
      <c r="C2487" t="str">
        <f>IF($A2487="","",Tienda_2!G87)</f>
        <v>Bogotá</v>
      </c>
      <c r="D2487" t="str">
        <f>IF($A2487="","",Tienda_2!F87)</f>
        <v>Juliana Costa</v>
      </c>
      <c r="E2487" t="str">
        <f>IF($A2487="","",Tienda_2!I87)</f>
        <v>Nequi</v>
      </c>
      <c r="F2487">
        <f>IF($A2487="","",VALUE(RIGHT(Tienda_2!E87,4)))</f>
        <v>2020</v>
      </c>
      <c r="G2487">
        <f>IF($A2487="","",Tienda_2!C87)</f>
        <v>20400</v>
      </c>
      <c r="H2487">
        <f>IF($A2487="","",Tienda_2!D87)</f>
        <v>0</v>
      </c>
      <c r="I2487">
        <f>IF($A2487="","",Tienda_2!H87)</f>
        <v>5</v>
      </c>
      <c r="J2487">
        <f>IF($A2487="",0,IF(AND(OR('Cuadro-de-mando'!$B$4="(Todas)",'Cuadro-de-mando'!$B$4=$A2487),OR('Cuadro-de-mando'!$E$4="(Todas)",'Cuadro-de-mando'!$E$4=$B2487),OR('Cuadro-de-mando'!$H$4="(Todas)",'Cuadro-de-mando'!$H$4=$C2487),OR('Cuadro-de-mando'!$K$4="(Todas)",'Cuadro-de-mando'!$K$4=$E2487),OR('Cuadro-de-mando'!$N$4="(Todos)",'Cuadro-de-mando'!$N$4=$F2487)),1,0))</f>
        <v>1</v>
      </c>
    </row>
    <row r="2488" spans="1:10" x14ac:dyDescent="0.25">
      <c r="A2488" t="str">
        <f>IF(Tienda_2!$A88="","","Tienda 2")</f>
        <v>Tienda 2</v>
      </c>
      <c r="B2488" t="str">
        <f>IF($A2488="","",Tienda_2!B88)</f>
        <v>Juguetes</v>
      </c>
      <c r="C2488" t="str">
        <f>IF($A2488="","",Tienda_2!G88)</f>
        <v>Bogotá</v>
      </c>
      <c r="D2488" t="str">
        <f>IF($A2488="","",Tienda_2!F88)</f>
        <v>Camila Rivera</v>
      </c>
      <c r="E2488" t="str">
        <f>IF($A2488="","",Tienda_2!I88)</f>
        <v>Nequi</v>
      </c>
      <c r="F2488">
        <f>IF($A2488="","",VALUE(RIGHT(Tienda_2!E88,4)))</f>
        <v>2020</v>
      </c>
      <c r="G2488">
        <f>IF($A2488="","",Tienda_2!C88)</f>
        <v>14100</v>
      </c>
      <c r="H2488">
        <f>IF($A2488="","",Tienda_2!D88)</f>
        <v>1300</v>
      </c>
      <c r="I2488">
        <f>IF($A2488="","",Tienda_2!H88)</f>
        <v>5</v>
      </c>
      <c r="J2488">
        <f>IF($A2488="",0,IF(AND(OR('Cuadro-de-mando'!$B$4="(Todas)",'Cuadro-de-mando'!$B$4=$A2488),OR('Cuadro-de-mando'!$E$4="(Todas)",'Cuadro-de-mando'!$E$4=$B2488),OR('Cuadro-de-mando'!$H$4="(Todas)",'Cuadro-de-mando'!$H$4=$C2488),OR('Cuadro-de-mando'!$K$4="(Todas)",'Cuadro-de-mando'!$K$4=$E2488),OR('Cuadro-de-mando'!$N$4="(Todos)",'Cuadro-de-mando'!$N$4=$F2488)),1,0))</f>
        <v>1</v>
      </c>
    </row>
    <row r="2489" spans="1:10" x14ac:dyDescent="0.25">
      <c r="A2489" t="str">
        <f>IF(Tienda_2!$A89="","","Tienda 2")</f>
        <v>Tienda 2</v>
      </c>
      <c r="B2489" t="str">
        <f>IF($A2489="","",Tienda_2!B89)</f>
        <v>Deportes y diversión</v>
      </c>
      <c r="C2489" t="str">
        <f>IF($A2489="","",Tienda_2!G89)</f>
        <v>Bogotá</v>
      </c>
      <c r="D2489" t="str">
        <f>IF($A2489="","",Tienda_2!F89)</f>
        <v>Mariana Herrera</v>
      </c>
      <c r="E2489" t="str">
        <f>IF($A2489="","",Tienda_2!I89)</f>
        <v>Tarjeta de crédito</v>
      </c>
      <c r="F2489">
        <f>IF($A2489="","",VALUE(RIGHT(Tienda_2!E89,4)))</f>
        <v>2020</v>
      </c>
      <c r="G2489">
        <f>IF($A2489="","",Tienda_2!C89)</f>
        <v>50200</v>
      </c>
      <c r="H2489">
        <f>IF($A2489="","",Tienda_2!D89)</f>
        <v>3700</v>
      </c>
      <c r="I2489">
        <f>IF($A2489="","",Tienda_2!H89)</f>
        <v>5</v>
      </c>
      <c r="J2489">
        <f>IF($A2489="",0,IF(AND(OR('Cuadro-de-mando'!$B$4="(Todas)",'Cuadro-de-mando'!$B$4=$A2489),OR('Cuadro-de-mando'!$E$4="(Todas)",'Cuadro-de-mando'!$E$4=$B2489),OR('Cuadro-de-mando'!$H$4="(Todas)",'Cuadro-de-mando'!$H$4=$C2489),OR('Cuadro-de-mando'!$K$4="(Todas)",'Cuadro-de-mando'!$K$4=$E2489),OR('Cuadro-de-mando'!$N$4="(Todos)",'Cuadro-de-mando'!$N$4=$F2489)),1,0))</f>
        <v>1</v>
      </c>
    </row>
    <row r="2490" spans="1:10" x14ac:dyDescent="0.25">
      <c r="A2490" t="str">
        <f>IF(Tienda_2!$A90="","","Tienda 2")</f>
        <v>Tienda 2</v>
      </c>
      <c r="B2490" t="str">
        <f>IF($A2490="","",Tienda_2!B90)</f>
        <v>Instrumentos musicales</v>
      </c>
      <c r="C2490" t="str">
        <f>IF($A2490="","",Tienda_2!G90)</f>
        <v>Bogotá</v>
      </c>
      <c r="D2490" t="str">
        <f>IF($A2490="","",Tienda_2!F90)</f>
        <v>Felipe Santos</v>
      </c>
      <c r="E2490" t="str">
        <f>IF($A2490="","",Tienda_2!I90)</f>
        <v>Nequi</v>
      </c>
      <c r="F2490">
        <f>IF($A2490="","",VALUE(RIGHT(Tienda_2!E90,4)))</f>
        <v>2020</v>
      </c>
      <c r="G2490">
        <f>IF($A2490="","",Tienda_2!C90)</f>
        <v>799200</v>
      </c>
      <c r="H2490">
        <f>IF($A2490="","",Tienda_2!D90)</f>
        <v>43000</v>
      </c>
      <c r="I2490">
        <f>IF($A2490="","",Tienda_2!H90)</f>
        <v>4</v>
      </c>
      <c r="J2490">
        <f>IF($A2490="",0,IF(AND(OR('Cuadro-de-mando'!$B$4="(Todas)",'Cuadro-de-mando'!$B$4=$A2490),OR('Cuadro-de-mando'!$E$4="(Todas)",'Cuadro-de-mando'!$E$4=$B2490),OR('Cuadro-de-mando'!$H$4="(Todas)",'Cuadro-de-mando'!$H$4=$C2490),OR('Cuadro-de-mando'!$K$4="(Todas)",'Cuadro-de-mando'!$K$4=$E2490),OR('Cuadro-de-mando'!$N$4="(Todos)",'Cuadro-de-mando'!$N$4=$F2490)),1,0))</f>
        <v>1</v>
      </c>
    </row>
    <row r="2491" spans="1:10" x14ac:dyDescent="0.25">
      <c r="A2491" t="str">
        <f>IF(Tienda_2!$A91="","","Tienda 2")</f>
        <v>Tienda 2</v>
      </c>
      <c r="B2491" t="str">
        <f>IF($A2491="","",Tienda_2!B91)</f>
        <v>Instrumentos musicales</v>
      </c>
      <c r="C2491" t="str">
        <f>IF($A2491="","",Tienda_2!G91)</f>
        <v>Cali</v>
      </c>
      <c r="D2491" t="str">
        <f>IF($A2491="","",Tienda_2!F91)</f>
        <v>Rafael Acosta</v>
      </c>
      <c r="E2491" t="str">
        <f>IF($A2491="","",Tienda_2!I91)</f>
        <v>Tarjeta de crédito</v>
      </c>
      <c r="F2491">
        <f>IF($A2491="","",VALUE(RIGHT(Tienda_2!E91,4)))</f>
        <v>2020</v>
      </c>
      <c r="G2491">
        <f>IF($A2491="","",Tienda_2!C91)</f>
        <v>260900</v>
      </c>
      <c r="H2491">
        <f>IF($A2491="","",Tienda_2!D91)</f>
        <v>15100</v>
      </c>
      <c r="I2491">
        <f>IF($A2491="","",Tienda_2!H91)</f>
        <v>5</v>
      </c>
      <c r="J2491">
        <f>IF($A2491="",0,IF(AND(OR('Cuadro-de-mando'!$B$4="(Todas)",'Cuadro-de-mando'!$B$4=$A2491),OR('Cuadro-de-mando'!$E$4="(Todas)",'Cuadro-de-mando'!$E$4=$B2491),OR('Cuadro-de-mando'!$H$4="(Todas)",'Cuadro-de-mando'!$H$4=$C2491),OR('Cuadro-de-mando'!$K$4="(Todas)",'Cuadro-de-mando'!$K$4=$E2491),OR('Cuadro-de-mando'!$N$4="(Todos)",'Cuadro-de-mando'!$N$4=$F2491)),1,0))</f>
        <v>1</v>
      </c>
    </row>
    <row r="2492" spans="1:10" x14ac:dyDescent="0.25">
      <c r="A2492" t="str">
        <f>IF(Tienda_2!$A92="","","Tienda 2")</f>
        <v>Tienda 2</v>
      </c>
      <c r="B2492" t="str">
        <f>IF($A2492="","",Tienda_2!B92)</f>
        <v>Artículos para el hogar</v>
      </c>
      <c r="C2492" t="str">
        <f>IF($A2492="","",Tienda_2!G92)</f>
        <v>Medellín</v>
      </c>
      <c r="D2492" t="str">
        <f>IF($A2492="","",Tienda_2!F92)</f>
        <v>Rafael Acosta</v>
      </c>
      <c r="E2492" t="str">
        <f>IF($A2492="","",Tienda_2!I92)</f>
        <v>Tarjeta de crédito</v>
      </c>
      <c r="F2492">
        <f>IF($A2492="","",VALUE(RIGHT(Tienda_2!E92,4)))</f>
        <v>2021</v>
      </c>
      <c r="G2492">
        <f>IF($A2492="","",Tienda_2!C92)</f>
        <v>203300</v>
      </c>
      <c r="H2492">
        <f>IF($A2492="","",Tienda_2!D92)</f>
        <v>11200</v>
      </c>
      <c r="I2492">
        <f>IF($A2492="","",Tienda_2!H92)</f>
        <v>5</v>
      </c>
      <c r="J2492">
        <f>IF($A2492="",0,IF(AND(OR('Cuadro-de-mando'!$B$4="(Todas)",'Cuadro-de-mando'!$B$4=$A2492),OR('Cuadro-de-mando'!$E$4="(Todas)",'Cuadro-de-mando'!$E$4=$B2492),OR('Cuadro-de-mando'!$H$4="(Todas)",'Cuadro-de-mando'!$H$4=$C2492),OR('Cuadro-de-mando'!$K$4="(Todas)",'Cuadro-de-mando'!$K$4=$E2492),OR('Cuadro-de-mando'!$N$4="(Todos)",'Cuadro-de-mando'!$N$4=$F2492)),1,0))</f>
        <v>1</v>
      </c>
    </row>
    <row r="2493" spans="1:10" x14ac:dyDescent="0.25">
      <c r="A2493" t="str">
        <f>IF(Tienda_2!$A93="","","Tienda 2")</f>
        <v>Tienda 2</v>
      </c>
      <c r="B2493" t="str">
        <f>IF($A2493="","",Tienda_2!B93)</f>
        <v>Electrónicos</v>
      </c>
      <c r="C2493" t="str">
        <f>IF($A2493="","",Tienda_2!G93)</f>
        <v>Bogotá</v>
      </c>
      <c r="D2493" t="str">
        <f>IF($A2493="","",Tienda_2!F93)</f>
        <v>Beatriz Morales</v>
      </c>
      <c r="E2493" t="str">
        <f>IF($A2493="","",Tienda_2!I93)</f>
        <v>Nequi</v>
      </c>
      <c r="F2493">
        <f>IF($A2493="","",VALUE(RIGHT(Tienda_2!E93,4)))</f>
        <v>2022</v>
      </c>
      <c r="G2493">
        <f>IF($A2493="","",Tienda_2!C93)</f>
        <v>825400</v>
      </c>
      <c r="H2493">
        <f>IF($A2493="","",Tienda_2!D93)</f>
        <v>44500</v>
      </c>
      <c r="I2493">
        <f>IF($A2493="","",Tienda_2!H93)</f>
        <v>5</v>
      </c>
      <c r="J2493">
        <f>IF($A2493="",0,IF(AND(OR('Cuadro-de-mando'!$B$4="(Todas)",'Cuadro-de-mando'!$B$4=$A2493),OR('Cuadro-de-mando'!$E$4="(Todas)",'Cuadro-de-mando'!$E$4=$B2493),OR('Cuadro-de-mando'!$H$4="(Todas)",'Cuadro-de-mando'!$H$4=$C2493),OR('Cuadro-de-mando'!$K$4="(Todas)",'Cuadro-de-mando'!$K$4=$E2493),OR('Cuadro-de-mando'!$N$4="(Todos)",'Cuadro-de-mando'!$N$4=$F2493)),1,0))</f>
        <v>1</v>
      </c>
    </row>
    <row r="2494" spans="1:10" x14ac:dyDescent="0.25">
      <c r="A2494" t="str">
        <f>IF(Tienda_2!$A94="","","Tienda 2")</f>
        <v>Tienda 2</v>
      </c>
      <c r="B2494" t="str">
        <f>IF($A2494="","",Tienda_2!B94)</f>
        <v>Juguetes</v>
      </c>
      <c r="C2494" t="str">
        <f>IF($A2494="","",Tienda_2!G94)</f>
        <v>Pereira</v>
      </c>
      <c r="D2494" t="str">
        <f>IF($A2494="","",Tienda_2!F94)</f>
        <v>Ángel Rodriguez</v>
      </c>
      <c r="E2494" t="str">
        <f>IF($A2494="","",Tienda_2!I94)</f>
        <v>Tarjeta de crédito</v>
      </c>
      <c r="F2494">
        <f>IF($A2494="","",VALUE(RIGHT(Tienda_2!E94,4)))</f>
        <v>2022</v>
      </c>
      <c r="G2494">
        <f>IF($A2494="","",Tienda_2!C94)</f>
        <v>26300</v>
      </c>
      <c r="H2494">
        <f>IF($A2494="","",Tienda_2!D94)</f>
        <v>0</v>
      </c>
      <c r="I2494">
        <f>IF($A2494="","",Tienda_2!H94)</f>
        <v>1</v>
      </c>
      <c r="J2494">
        <f>IF($A2494="",0,IF(AND(OR('Cuadro-de-mando'!$B$4="(Todas)",'Cuadro-de-mando'!$B$4=$A2494),OR('Cuadro-de-mando'!$E$4="(Todas)",'Cuadro-de-mando'!$E$4=$B2494),OR('Cuadro-de-mando'!$H$4="(Todas)",'Cuadro-de-mando'!$H$4=$C2494),OR('Cuadro-de-mando'!$K$4="(Todas)",'Cuadro-de-mando'!$K$4=$E2494),OR('Cuadro-de-mando'!$N$4="(Todos)",'Cuadro-de-mando'!$N$4=$F2494)),1,0))</f>
        <v>1</v>
      </c>
    </row>
    <row r="2495" spans="1:10" x14ac:dyDescent="0.25">
      <c r="A2495" t="str">
        <f>IF(Tienda_2!$A95="","","Tienda 2")</f>
        <v>Tienda 2</v>
      </c>
      <c r="B2495" t="str">
        <f>IF($A2495="","",Tienda_2!B95)</f>
        <v>Artículos para el hogar</v>
      </c>
      <c r="C2495" t="str">
        <f>IF($A2495="","",Tienda_2!G95)</f>
        <v>Bogotá</v>
      </c>
      <c r="D2495" t="str">
        <f>IF($A2495="","",Tienda_2!F95)</f>
        <v>Ángel Rodriguez</v>
      </c>
      <c r="E2495" t="str">
        <f>IF($A2495="","",Tienda_2!I95)</f>
        <v>Tarjeta de crédito</v>
      </c>
      <c r="F2495">
        <f>IF($A2495="","",VALUE(RIGHT(Tienda_2!E95,4)))</f>
        <v>2022</v>
      </c>
      <c r="G2495">
        <f>IF($A2495="","",Tienda_2!C95)</f>
        <v>216600</v>
      </c>
      <c r="H2495">
        <f>IF($A2495="","",Tienda_2!D95)</f>
        <v>11900</v>
      </c>
      <c r="I2495">
        <f>IF($A2495="","",Tienda_2!H95)</f>
        <v>5</v>
      </c>
      <c r="J2495">
        <f>IF($A2495="",0,IF(AND(OR('Cuadro-de-mando'!$B$4="(Todas)",'Cuadro-de-mando'!$B$4=$A2495),OR('Cuadro-de-mando'!$E$4="(Todas)",'Cuadro-de-mando'!$E$4=$B2495),OR('Cuadro-de-mando'!$H$4="(Todas)",'Cuadro-de-mando'!$H$4=$C2495),OR('Cuadro-de-mando'!$K$4="(Todas)",'Cuadro-de-mando'!$K$4=$E2495),OR('Cuadro-de-mando'!$N$4="(Todos)",'Cuadro-de-mando'!$N$4=$F2495)),1,0))</f>
        <v>1</v>
      </c>
    </row>
    <row r="2496" spans="1:10" x14ac:dyDescent="0.25">
      <c r="A2496" t="str">
        <f>IF(Tienda_2!$A96="","","Tienda 2")</f>
        <v>Tienda 2</v>
      </c>
      <c r="B2496" t="str">
        <f>IF($A2496="","",Tienda_2!B96)</f>
        <v>Artículos para el hogar</v>
      </c>
      <c r="C2496" t="str">
        <f>IF($A2496="","",Tienda_2!G96)</f>
        <v>Bogotá</v>
      </c>
      <c r="D2496" t="str">
        <f>IF($A2496="","",Tienda_2!F96)</f>
        <v>Beatriz Morales</v>
      </c>
      <c r="E2496" t="str">
        <f>IF($A2496="","",Tienda_2!I96)</f>
        <v>Nequi</v>
      </c>
      <c r="F2496">
        <f>IF($A2496="","",VALUE(RIGHT(Tienda_2!E96,4)))</f>
        <v>2022</v>
      </c>
      <c r="G2496">
        <f>IF($A2496="","",Tienda_2!C96)</f>
        <v>92700</v>
      </c>
      <c r="H2496">
        <f>IF($A2496="","",Tienda_2!D96)</f>
        <v>5300</v>
      </c>
      <c r="I2496">
        <f>IF($A2496="","",Tienda_2!H96)</f>
        <v>4</v>
      </c>
      <c r="J2496">
        <f>IF($A2496="",0,IF(AND(OR('Cuadro-de-mando'!$B$4="(Todas)",'Cuadro-de-mando'!$B$4=$A2496),OR('Cuadro-de-mando'!$E$4="(Todas)",'Cuadro-de-mando'!$E$4=$B2496),OR('Cuadro-de-mando'!$H$4="(Todas)",'Cuadro-de-mando'!$H$4=$C2496),OR('Cuadro-de-mando'!$K$4="(Todas)",'Cuadro-de-mando'!$K$4=$E2496),OR('Cuadro-de-mando'!$N$4="(Todos)",'Cuadro-de-mando'!$N$4=$F2496)),1,0))</f>
        <v>1</v>
      </c>
    </row>
    <row r="2497" spans="1:10" x14ac:dyDescent="0.25">
      <c r="A2497" t="str">
        <f>IF(Tienda_2!$A97="","","Tienda 2")</f>
        <v>Tienda 2</v>
      </c>
      <c r="B2497" t="str">
        <f>IF($A2497="","",Tienda_2!B97)</f>
        <v>Electrónicos</v>
      </c>
      <c r="C2497" t="str">
        <f>IF($A2497="","",Tienda_2!G97)</f>
        <v>Bogotá</v>
      </c>
      <c r="D2497" t="str">
        <f>IF($A2497="","",Tienda_2!F97)</f>
        <v>Ángel Rodriguez</v>
      </c>
      <c r="E2497" t="str">
        <f>IF($A2497="","",Tienda_2!I97)</f>
        <v>Tarjeta de crédito</v>
      </c>
      <c r="F2497">
        <f>IF($A2497="","",VALUE(RIGHT(Tienda_2!E97,4)))</f>
        <v>2021</v>
      </c>
      <c r="G2497">
        <f>IF($A2497="","",Tienda_2!C97)</f>
        <v>275000</v>
      </c>
      <c r="H2497">
        <f>IF($A2497="","",Tienda_2!D97)</f>
        <v>15200</v>
      </c>
      <c r="I2497">
        <f>IF($A2497="","",Tienda_2!H97)</f>
        <v>1</v>
      </c>
      <c r="J2497">
        <f>IF($A2497="",0,IF(AND(OR('Cuadro-de-mando'!$B$4="(Todas)",'Cuadro-de-mando'!$B$4=$A2497),OR('Cuadro-de-mando'!$E$4="(Todas)",'Cuadro-de-mando'!$E$4=$B2497),OR('Cuadro-de-mando'!$H$4="(Todas)",'Cuadro-de-mando'!$H$4=$C2497),OR('Cuadro-de-mando'!$K$4="(Todas)",'Cuadro-de-mando'!$K$4=$E2497),OR('Cuadro-de-mando'!$N$4="(Todos)",'Cuadro-de-mando'!$N$4=$F2497)),1,0))</f>
        <v>1</v>
      </c>
    </row>
    <row r="2498" spans="1:10" x14ac:dyDescent="0.25">
      <c r="A2498" t="str">
        <f>IF(Tienda_2!$A98="","","Tienda 2")</f>
        <v>Tienda 2</v>
      </c>
      <c r="B2498" t="str">
        <f>IF($A2498="","",Tienda_2!B98)</f>
        <v>Electrónicos</v>
      </c>
      <c r="C2498" t="str">
        <f>IF($A2498="","",Tienda_2!G98)</f>
        <v>Bogotá</v>
      </c>
      <c r="D2498" t="str">
        <f>IF($A2498="","",Tienda_2!F98)</f>
        <v>Maria Alfonso</v>
      </c>
      <c r="E2498" t="str">
        <f>IF($A2498="","",Tienda_2!I98)</f>
        <v>Tarjeta de crédito</v>
      </c>
      <c r="F2498">
        <f>IF($A2498="","",VALUE(RIGHT(Tienda_2!E98,4)))</f>
        <v>2022</v>
      </c>
      <c r="G2498">
        <f>IF($A2498="","",Tienda_2!C98)</f>
        <v>2677200</v>
      </c>
      <c r="H2498">
        <f>IF($A2498="","",Tienda_2!D98)</f>
        <v>148600</v>
      </c>
      <c r="I2498">
        <f>IF($A2498="","",Tienda_2!H98)</f>
        <v>3</v>
      </c>
      <c r="J2498">
        <f>IF($A2498="",0,IF(AND(OR('Cuadro-de-mando'!$B$4="(Todas)",'Cuadro-de-mando'!$B$4=$A2498),OR('Cuadro-de-mando'!$E$4="(Todas)",'Cuadro-de-mando'!$E$4=$B2498),OR('Cuadro-de-mando'!$H$4="(Todas)",'Cuadro-de-mando'!$H$4=$C2498),OR('Cuadro-de-mando'!$K$4="(Todas)",'Cuadro-de-mando'!$K$4=$E2498),OR('Cuadro-de-mando'!$N$4="(Todos)",'Cuadro-de-mando'!$N$4=$F2498)),1,0))</f>
        <v>1</v>
      </c>
    </row>
    <row r="2499" spans="1:10" x14ac:dyDescent="0.25">
      <c r="A2499" t="str">
        <f>IF(Tienda_2!$A99="","","Tienda 2")</f>
        <v>Tienda 2</v>
      </c>
      <c r="B2499" t="str">
        <f>IF($A2499="","",Tienda_2!B99)</f>
        <v>Muebles</v>
      </c>
      <c r="C2499" t="str">
        <f>IF($A2499="","",Tienda_2!G99)</f>
        <v>Bogotá</v>
      </c>
      <c r="D2499" t="str">
        <f>IF($A2499="","",Tienda_2!F99)</f>
        <v>Ángel Rodriguez</v>
      </c>
      <c r="E2499" t="str">
        <f>IF($A2499="","",Tienda_2!I99)</f>
        <v>Tarjeta de crédito</v>
      </c>
      <c r="F2499">
        <f>IF($A2499="","",VALUE(RIGHT(Tienda_2!E99,4)))</f>
        <v>2021</v>
      </c>
      <c r="G2499">
        <f>IF($A2499="","",Tienda_2!C99)</f>
        <v>732900</v>
      </c>
      <c r="H2499">
        <f>IF($A2499="","",Tienda_2!D99)</f>
        <v>37200</v>
      </c>
      <c r="I2499">
        <f>IF($A2499="","",Tienda_2!H99)</f>
        <v>5</v>
      </c>
      <c r="J2499">
        <f>IF($A2499="",0,IF(AND(OR('Cuadro-de-mando'!$B$4="(Todas)",'Cuadro-de-mando'!$B$4=$A2499),OR('Cuadro-de-mando'!$E$4="(Todas)",'Cuadro-de-mando'!$E$4=$B2499),OR('Cuadro-de-mando'!$H$4="(Todas)",'Cuadro-de-mando'!$H$4=$C2499),OR('Cuadro-de-mando'!$K$4="(Todas)",'Cuadro-de-mando'!$K$4=$E2499),OR('Cuadro-de-mando'!$N$4="(Todos)",'Cuadro-de-mando'!$N$4=$F2499)),1,0))</f>
        <v>1</v>
      </c>
    </row>
    <row r="2500" spans="1:10" x14ac:dyDescent="0.25">
      <c r="A2500" t="str">
        <f>IF(Tienda_2!$A100="","","Tienda 2")</f>
        <v>Tienda 2</v>
      </c>
      <c r="B2500" t="str">
        <f>IF($A2500="","",Tienda_2!B100)</f>
        <v>Muebles</v>
      </c>
      <c r="C2500" t="str">
        <f>IF($A2500="","",Tienda_2!G100)</f>
        <v>Cúcuta</v>
      </c>
      <c r="D2500" t="str">
        <f>IF($A2500="","",Tienda_2!F100)</f>
        <v>Felipe Santos</v>
      </c>
      <c r="E2500" t="str">
        <f>IF($A2500="","",Tienda_2!I100)</f>
        <v>Tarjeta de crédito</v>
      </c>
      <c r="F2500">
        <f>IF($A2500="","",VALUE(RIGHT(Tienda_2!E100,4)))</f>
        <v>2021</v>
      </c>
      <c r="G2500">
        <f>IF($A2500="","",Tienda_2!C100)</f>
        <v>274000</v>
      </c>
      <c r="H2500">
        <f>IF($A2500="","",Tienda_2!D100)</f>
        <v>23300</v>
      </c>
      <c r="I2500">
        <f>IF($A2500="","",Tienda_2!H100)</f>
        <v>5</v>
      </c>
      <c r="J2500">
        <f>IF($A2500="",0,IF(AND(OR('Cuadro-de-mando'!$B$4="(Todas)",'Cuadro-de-mando'!$B$4=$A2500),OR('Cuadro-de-mando'!$E$4="(Todas)",'Cuadro-de-mando'!$E$4=$B2500),OR('Cuadro-de-mando'!$H$4="(Todas)",'Cuadro-de-mando'!$H$4=$C2500),OR('Cuadro-de-mando'!$K$4="(Todas)",'Cuadro-de-mando'!$K$4=$E2500),OR('Cuadro-de-mando'!$N$4="(Todos)",'Cuadro-de-mando'!$N$4=$F2500)),1,0))</f>
        <v>1</v>
      </c>
    </row>
    <row r="2501" spans="1:10" x14ac:dyDescent="0.25">
      <c r="A2501" t="str">
        <f>IF(Tienda_2!$A101="","","Tienda 2")</f>
        <v>Tienda 2</v>
      </c>
      <c r="B2501" t="str">
        <f>IF($A2501="","",Tienda_2!B101)</f>
        <v>Juguetes</v>
      </c>
      <c r="C2501" t="str">
        <f>IF($A2501="","",Tienda_2!G101)</f>
        <v>Bogotá</v>
      </c>
      <c r="D2501" t="str">
        <f>IF($A2501="","",Tienda_2!F101)</f>
        <v>Izabela de León</v>
      </c>
      <c r="E2501" t="str">
        <f>IF($A2501="","",Tienda_2!I101)</f>
        <v>Nequi</v>
      </c>
      <c r="F2501">
        <f>IF($A2501="","",VALUE(RIGHT(Tienda_2!E101,4)))</f>
        <v>2020</v>
      </c>
      <c r="G2501">
        <f>IF($A2501="","",Tienda_2!C101)</f>
        <v>39600</v>
      </c>
      <c r="H2501">
        <f>IF($A2501="","",Tienda_2!D101)</f>
        <v>0</v>
      </c>
      <c r="I2501">
        <f>IF($A2501="","",Tienda_2!H101)</f>
        <v>5</v>
      </c>
      <c r="J2501">
        <f>IF($A2501="",0,IF(AND(OR('Cuadro-de-mando'!$B$4="(Todas)",'Cuadro-de-mando'!$B$4=$A2501),OR('Cuadro-de-mando'!$E$4="(Todas)",'Cuadro-de-mando'!$E$4=$B2501),OR('Cuadro-de-mando'!$H$4="(Todas)",'Cuadro-de-mando'!$H$4=$C2501),OR('Cuadro-de-mando'!$K$4="(Todas)",'Cuadro-de-mando'!$K$4=$E2501),OR('Cuadro-de-mando'!$N$4="(Todos)",'Cuadro-de-mando'!$N$4=$F2501)),1,0))</f>
        <v>1</v>
      </c>
    </row>
    <row r="2502" spans="1:10" x14ac:dyDescent="0.25">
      <c r="A2502" t="str">
        <f>IF(Tienda_2!$A102="","","Tienda 2")</f>
        <v>Tienda 2</v>
      </c>
      <c r="B2502" t="str">
        <f>IF($A2502="","",Tienda_2!B102)</f>
        <v>Juguetes</v>
      </c>
      <c r="C2502" t="str">
        <f>IF($A2502="","",Tienda_2!G102)</f>
        <v>Medellín</v>
      </c>
      <c r="D2502" t="str">
        <f>IF($A2502="","",Tienda_2!F102)</f>
        <v>Camila Rivera</v>
      </c>
      <c r="E2502" t="str">
        <f>IF($A2502="","",Tienda_2!I102)</f>
        <v>Tarjeta de crédito</v>
      </c>
      <c r="F2502">
        <f>IF($A2502="","",VALUE(RIGHT(Tienda_2!E102,4)))</f>
        <v>2020</v>
      </c>
      <c r="G2502">
        <f>IF($A2502="","",Tienda_2!C102)</f>
        <v>63400</v>
      </c>
      <c r="H2502">
        <f>IF($A2502="","",Tienda_2!D102)</f>
        <v>8200</v>
      </c>
      <c r="I2502">
        <f>IF($A2502="","",Tienda_2!H102)</f>
        <v>5</v>
      </c>
      <c r="J2502">
        <f>IF($A2502="",0,IF(AND(OR('Cuadro-de-mando'!$B$4="(Todas)",'Cuadro-de-mando'!$B$4=$A2502),OR('Cuadro-de-mando'!$E$4="(Todas)",'Cuadro-de-mando'!$E$4=$B2502),OR('Cuadro-de-mando'!$H$4="(Todas)",'Cuadro-de-mando'!$H$4=$C2502),OR('Cuadro-de-mando'!$K$4="(Todas)",'Cuadro-de-mando'!$K$4=$E2502),OR('Cuadro-de-mando'!$N$4="(Todos)",'Cuadro-de-mando'!$N$4=$F2502)),1,0))</f>
        <v>1</v>
      </c>
    </row>
    <row r="2503" spans="1:10" x14ac:dyDescent="0.25">
      <c r="A2503" t="str">
        <f>IF(Tienda_2!$A103="","","Tienda 2")</f>
        <v>Tienda 2</v>
      </c>
      <c r="B2503" t="str">
        <f>IF($A2503="","",Tienda_2!B103)</f>
        <v>Deportes y diversión</v>
      </c>
      <c r="C2503" t="str">
        <f>IF($A2503="","",Tienda_2!G103)</f>
        <v>Bucaramanga</v>
      </c>
      <c r="D2503" t="str">
        <f>IF($A2503="","",Tienda_2!F103)</f>
        <v>Juan Fernandez</v>
      </c>
      <c r="E2503" t="str">
        <f>IF($A2503="","",Tienda_2!I103)</f>
        <v>Nequi</v>
      </c>
      <c r="F2503">
        <f>IF($A2503="","",VALUE(RIGHT(Tienda_2!E103,4)))</f>
        <v>2021</v>
      </c>
      <c r="G2503">
        <f>IF($A2503="","",Tienda_2!C103)</f>
        <v>18900</v>
      </c>
      <c r="H2503">
        <f>IF($A2503="","",Tienda_2!D103)</f>
        <v>1200</v>
      </c>
      <c r="I2503">
        <f>IF($A2503="","",Tienda_2!H103)</f>
        <v>4</v>
      </c>
      <c r="J2503">
        <f>IF($A2503="",0,IF(AND(OR('Cuadro-de-mando'!$B$4="(Todas)",'Cuadro-de-mando'!$B$4=$A2503),OR('Cuadro-de-mando'!$E$4="(Todas)",'Cuadro-de-mando'!$E$4=$B2503),OR('Cuadro-de-mando'!$H$4="(Todas)",'Cuadro-de-mando'!$H$4=$C2503),OR('Cuadro-de-mando'!$K$4="(Todas)",'Cuadro-de-mando'!$K$4=$E2503),OR('Cuadro-de-mando'!$N$4="(Todos)",'Cuadro-de-mando'!$N$4=$F2503)),1,0))</f>
        <v>1</v>
      </c>
    </row>
    <row r="2504" spans="1:10" x14ac:dyDescent="0.25">
      <c r="A2504" t="str">
        <f>IF(Tienda_2!$A104="","","Tienda 2")</f>
        <v>Tienda 2</v>
      </c>
      <c r="B2504" t="str">
        <f>IF($A2504="","",Tienda_2!B104)</f>
        <v>Deportes y diversión</v>
      </c>
      <c r="C2504" t="str">
        <f>IF($A2504="","",Tienda_2!G104)</f>
        <v>Bogotá</v>
      </c>
      <c r="D2504" t="str">
        <f>IF($A2504="","",Tienda_2!F104)</f>
        <v>Blanca Ramirez</v>
      </c>
      <c r="E2504" t="str">
        <f>IF($A2504="","",Tienda_2!I104)</f>
        <v>Tarjeta de crédito</v>
      </c>
      <c r="F2504">
        <f>IF($A2504="","",VALUE(RIGHT(Tienda_2!E104,4)))</f>
        <v>2023</v>
      </c>
      <c r="G2504">
        <f>IF($A2504="","",Tienda_2!C104)</f>
        <v>110400</v>
      </c>
      <c r="H2504">
        <f>IF($A2504="","",Tienda_2!D104)</f>
        <v>6500</v>
      </c>
      <c r="I2504">
        <f>IF($A2504="","",Tienda_2!H104)</f>
        <v>4</v>
      </c>
      <c r="J2504">
        <f>IF($A2504="",0,IF(AND(OR('Cuadro-de-mando'!$B$4="(Todas)",'Cuadro-de-mando'!$B$4=$A2504),OR('Cuadro-de-mando'!$E$4="(Todas)",'Cuadro-de-mando'!$E$4=$B2504),OR('Cuadro-de-mando'!$H$4="(Todas)",'Cuadro-de-mando'!$H$4=$C2504),OR('Cuadro-de-mando'!$K$4="(Todas)",'Cuadro-de-mando'!$K$4=$E2504),OR('Cuadro-de-mando'!$N$4="(Todos)",'Cuadro-de-mando'!$N$4=$F2504)),1,0))</f>
        <v>1</v>
      </c>
    </row>
    <row r="2505" spans="1:10" x14ac:dyDescent="0.25">
      <c r="A2505" t="str">
        <f>IF(Tienda_2!$A105="","","Tienda 2")</f>
        <v>Tienda 2</v>
      </c>
      <c r="B2505" t="str">
        <f>IF($A2505="","",Tienda_2!B105)</f>
        <v>Muebles</v>
      </c>
      <c r="C2505" t="str">
        <f>IF($A2505="","",Tienda_2!G105)</f>
        <v>Bogotá</v>
      </c>
      <c r="D2505" t="str">
        <f>IF($A2505="","",Tienda_2!F105)</f>
        <v>Juan Fernandez</v>
      </c>
      <c r="E2505" t="str">
        <f>IF($A2505="","",Tienda_2!I105)</f>
        <v>Nequi</v>
      </c>
      <c r="F2505">
        <f>IF($A2505="","",VALUE(RIGHT(Tienda_2!E105,4)))</f>
        <v>2022</v>
      </c>
      <c r="G2505">
        <f>IF($A2505="","",Tienda_2!C105)</f>
        <v>261900</v>
      </c>
      <c r="H2505">
        <f>IF($A2505="","",Tienda_2!D105)</f>
        <v>14300</v>
      </c>
      <c r="I2505">
        <f>IF($A2505="","",Tienda_2!H105)</f>
        <v>4</v>
      </c>
      <c r="J2505">
        <f>IF($A2505="",0,IF(AND(OR('Cuadro-de-mando'!$B$4="(Todas)",'Cuadro-de-mando'!$B$4=$A2505),OR('Cuadro-de-mando'!$E$4="(Todas)",'Cuadro-de-mando'!$E$4=$B2505),OR('Cuadro-de-mando'!$H$4="(Todas)",'Cuadro-de-mando'!$H$4=$C2505),OR('Cuadro-de-mando'!$K$4="(Todas)",'Cuadro-de-mando'!$K$4=$E2505),OR('Cuadro-de-mando'!$N$4="(Todos)",'Cuadro-de-mando'!$N$4=$F2505)),1,0))</f>
        <v>1</v>
      </c>
    </row>
    <row r="2506" spans="1:10" x14ac:dyDescent="0.25">
      <c r="A2506" t="str">
        <f>IF(Tienda_2!$A106="","","Tienda 2")</f>
        <v>Tienda 2</v>
      </c>
      <c r="B2506" t="str">
        <f>IF($A2506="","",Tienda_2!B106)</f>
        <v>Juguetes</v>
      </c>
      <c r="C2506" t="str">
        <f>IF($A2506="","",Tienda_2!G106)</f>
        <v>Bogotá</v>
      </c>
      <c r="D2506" t="str">
        <f>IF($A2506="","",Tienda_2!F106)</f>
        <v>Camila Rivera</v>
      </c>
      <c r="E2506" t="str">
        <f>IF($A2506="","",Tienda_2!I106)</f>
        <v>Nequi</v>
      </c>
      <c r="F2506">
        <f>IF($A2506="","",VALUE(RIGHT(Tienda_2!E106,4)))</f>
        <v>2022</v>
      </c>
      <c r="G2506">
        <f>IF($A2506="","",Tienda_2!C106)</f>
        <v>39000</v>
      </c>
      <c r="H2506">
        <f>IF($A2506="","",Tienda_2!D106)</f>
        <v>0</v>
      </c>
      <c r="I2506">
        <f>IF($A2506="","",Tienda_2!H106)</f>
        <v>4</v>
      </c>
      <c r="J2506">
        <f>IF($A2506="",0,IF(AND(OR('Cuadro-de-mando'!$B$4="(Todas)",'Cuadro-de-mando'!$B$4=$A2506),OR('Cuadro-de-mando'!$E$4="(Todas)",'Cuadro-de-mando'!$E$4=$B2506),OR('Cuadro-de-mando'!$H$4="(Todas)",'Cuadro-de-mando'!$H$4=$C2506),OR('Cuadro-de-mando'!$K$4="(Todas)",'Cuadro-de-mando'!$K$4=$E2506),OR('Cuadro-de-mando'!$N$4="(Todos)",'Cuadro-de-mando'!$N$4=$F2506)),1,0))</f>
        <v>1</v>
      </c>
    </row>
    <row r="2507" spans="1:10" x14ac:dyDescent="0.25">
      <c r="A2507" t="str">
        <f>IF(Tienda_2!$A107="","","Tienda 2")</f>
        <v>Tienda 2</v>
      </c>
      <c r="B2507" t="str">
        <f>IF($A2507="","",Tienda_2!B107)</f>
        <v>Muebles</v>
      </c>
      <c r="C2507" t="str">
        <f>IF($A2507="","",Tienda_2!G107)</f>
        <v>Bogotá</v>
      </c>
      <c r="D2507" t="str">
        <f>IF($A2507="","",Tienda_2!F107)</f>
        <v>Blanca Ramirez</v>
      </c>
      <c r="E2507" t="str">
        <f>IF($A2507="","",Tienda_2!I107)</f>
        <v>Tarjeta de crédito</v>
      </c>
      <c r="F2507">
        <f>IF($A2507="","",VALUE(RIGHT(Tienda_2!E107,4)))</f>
        <v>2022</v>
      </c>
      <c r="G2507">
        <f>IF($A2507="","",Tienda_2!C107)</f>
        <v>319400</v>
      </c>
      <c r="H2507">
        <f>IF($A2507="","",Tienda_2!D107)</f>
        <v>15200</v>
      </c>
      <c r="I2507">
        <f>IF($A2507="","",Tienda_2!H107)</f>
        <v>5</v>
      </c>
      <c r="J2507">
        <f>IF($A2507="",0,IF(AND(OR('Cuadro-de-mando'!$B$4="(Todas)",'Cuadro-de-mando'!$B$4=$A2507),OR('Cuadro-de-mando'!$E$4="(Todas)",'Cuadro-de-mando'!$E$4=$B2507),OR('Cuadro-de-mando'!$H$4="(Todas)",'Cuadro-de-mando'!$H$4=$C2507),OR('Cuadro-de-mando'!$K$4="(Todas)",'Cuadro-de-mando'!$K$4=$E2507),OR('Cuadro-de-mando'!$N$4="(Todos)",'Cuadro-de-mando'!$N$4=$F2507)),1,0))</f>
        <v>1</v>
      </c>
    </row>
    <row r="2508" spans="1:10" x14ac:dyDescent="0.25">
      <c r="A2508" t="str">
        <f>IF(Tienda_2!$A108="","","Tienda 2")</f>
        <v>Tienda 2</v>
      </c>
      <c r="B2508" t="str">
        <f>IF($A2508="","",Tienda_2!B108)</f>
        <v>Electrónicos</v>
      </c>
      <c r="C2508" t="str">
        <f>IF($A2508="","",Tienda_2!G108)</f>
        <v>Manizales</v>
      </c>
      <c r="D2508" t="str">
        <f>IF($A2508="","",Tienda_2!F108)</f>
        <v>Mariana Herrera</v>
      </c>
      <c r="E2508" t="str">
        <f>IF($A2508="","",Tienda_2!I108)</f>
        <v>Tarjeta de crédito</v>
      </c>
      <c r="F2508">
        <f>IF($A2508="","",VALUE(RIGHT(Tienda_2!E108,4)))</f>
        <v>2021</v>
      </c>
      <c r="G2508">
        <f>IF($A2508="","",Tienda_2!C108)</f>
        <v>42100</v>
      </c>
      <c r="H2508">
        <f>IF($A2508="","",Tienda_2!D108)</f>
        <v>2500</v>
      </c>
      <c r="I2508">
        <f>IF($A2508="","",Tienda_2!H108)</f>
        <v>5</v>
      </c>
      <c r="J2508">
        <f>IF($A2508="",0,IF(AND(OR('Cuadro-de-mando'!$B$4="(Todas)",'Cuadro-de-mando'!$B$4=$A2508),OR('Cuadro-de-mando'!$E$4="(Todas)",'Cuadro-de-mando'!$E$4=$B2508),OR('Cuadro-de-mando'!$H$4="(Todas)",'Cuadro-de-mando'!$H$4=$C2508),OR('Cuadro-de-mando'!$K$4="(Todas)",'Cuadro-de-mando'!$K$4=$E2508),OR('Cuadro-de-mando'!$N$4="(Todos)",'Cuadro-de-mando'!$N$4=$F2508)),1,0))</f>
        <v>1</v>
      </c>
    </row>
    <row r="2509" spans="1:10" x14ac:dyDescent="0.25">
      <c r="A2509" t="str">
        <f>IF(Tienda_2!$A109="","","Tienda 2")</f>
        <v>Tienda 2</v>
      </c>
      <c r="B2509" t="str">
        <f>IF($A2509="","",Tienda_2!B109)</f>
        <v>Instrumentos musicales</v>
      </c>
      <c r="C2509" t="str">
        <f>IF($A2509="","",Tienda_2!G109)</f>
        <v>Riohacha</v>
      </c>
      <c r="D2509" t="str">
        <f>IF($A2509="","",Tienda_2!F109)</f>
        <v>Rafael Acosta</v>
      </c>
      <c r="E2509" t="str">
        <f>IF($A2509="","",Tienda_2!I109)</f>
        <v>Tarjeta de crédito</v>
      </c>
      <c r="F2509">
        <f>IF($A2509="","",VALUE(RIGHT(Tienda_2!E109,4)))</f>
        <v>2020</v>
      </c>
      <c r="G2509">
        <f>IF($A2509="","",Tienda_2!C109)</f>
        <v>735800</v>
      </c>
      <c r="H2509">
        <f>IF($A2509="","",Tienda_2!D109)</f>
        <v>37400</v>
      </c>
      <c r="I2509">
        <f>IF($A2509="","",Tienda_2!H109)</f>
        <v>5</v>
      </c>
      <c r="J2509">
        <f>IF($A2509="",0,IF(AND(OR('Cuadro-de-mando'!$B$4="(Todas)",'Cuadro-de-mando'!$B$4=$A2509),OR('Cuadro-de-mando'!$E$4="(Todas)",'Cuadro-de-mando'!$E$4=$B2509),OR('Cuadro-de-mando'!$H$4="(Todas)",'Cuadro-de-mando'!$H$4=$C2509),OR('Cuadro-de-mando'!$K$4="(Todas)",'Cuadro-de-mando'!$K$4=$E2509),OR('Cuadro-de-mando'!$N$4="(Todos)",'Cuadro-de-mando'!$N$4=$F2509)),1,0))</f>
        <v>1</v>
      </c>
    </row>
    <row r="2510" spans="1:10" x14ac:dyDescent="0.25">
      <c r="A2510" t="str">
        <f>IF(Tienda_2!$A110="","","Tienda 2")</f>
        <v>Tienda 2</v>
      </c>
      <c r="B2510" t="str">
        <f>IF($A2510="","",Tienda_2!B110)</f>
        <v>Electrodomésticos</v>
      </c>
      <c r="C2510" t="str">
        <f>IF($A2510="","",Tienda_2!G110)</f>
        <v>Medellín</v>
      </c>
      <c r="D2510" t="str">
        <f>IF($A2510="","",Tienda_2!F110)</f>
        <v>Beatriz Morales</v>
      </c>
      <c r="E2510" t="str">
        <f>IF($A2510="","",Tienda_2!I110)</f>
        <v>Tarjeta de crédito</v>
      </c>
      <c r="F2510">
        <f>IF($A2510="","",VALUE(RIGHT(Tienda_2!E110,4)))</f>
        <v>2021</v>
      </c>
      <c r="G2510">
        <f>IF($A2510="","",Tienda_2!C110)</f>
        <v>438300</v>
      </c>
      <c r="H2510">
        <f>IF($A2510="","",Tienda_2!D110)</f>
        <v>23600</v>
      </c>
      <c r="I2510">
        <f>IF($A2510="","",Tienda_2!H110)</f>
        <v>5</v>
      </c>
      <c r="J2510">
        <f>IF($A2510="",0,IF(AND(OR('Cuadro-de-mando'!$B$4="(Todas)",'Cuadro-de-mando'!$B$4=$A2510),OR('Cuadro-de-mando'!$E$4="(Todas)",'Cuadro-de-mando'!$E$4=$B2510),OR('Cuadro-de-mando'!$H$4="(Todas)",'Cuadro-de-mando'!$H$4=$C2510),OR('Cuadro-de-mando'!$K$4="(Todas)",'Cuadro-de-mando'!$K$4=$E2510),OR('Cuadro-de-mando'!$N$4="(Todos)",'Cuadro-de-mando'!$N$4=$F2510)),1,0))</f>
        <v>1</v>
      </c>
    </row>
    <row r="2511" spans="1:10" x14ac:dyDescent="0.25">
      <c r="A2511" t="str">
        <f>IF(Tienda_2!$A111="","","Tienda 2")</f>
        <v>Tienda 2</v>
      </c>
      <c r="B2511" t="str">
        <f>IF($A2511="","",Tienda_2!B111)</f>
        <v>Juguetes</v>
      </c>
      <c r="C2511" t="str">
        <f>IF($A2511="","",Tienda_2!G111)</f>
        <v>Pereira</v>
      </c>
      <c r="D2511" t="str">
        <f>IF($A2511="","",Tienda_2!F111)</f>
        <v>Juliana Costa</v>
      </c>
      <c r="E2511" t="str">
        <f>IF($A2511="","",Tienda_2!I111)</f>
        <v>Tarjeta de crédito</v>
      </c>
      <c r="F2511">
        <f>IF($A2511="","",VALUE(RIGHT(Tienda_2!E111,4)))</f>
        <v>2022</v>
      </c>
      <c r="G2511">
        <f>IF($A2511="","",Tienda_2!C111)</f>
        <v>53200</v>
      </c>
      <c r="H2511">
        <f>IF($A2511="","",Tienda_2!D111)</f>
        <v>3200</v>
      </c>
      <c r="I2511">
        <f>IF($A2511="","",Tienda_2!H111)</f>
        <v>3</v>
      </c>
      <c r="J2511">
        <f>IF($A2511="",0,IF(AND(OR('Cuadro-de-mando'!$B$4="(Todas)",'Cuadro-de-mando'!$B$4=$A2511),OR('Cuadro-de-mando'!$E$4="(Todas)",'Cuadro-de-mando'!$E$4=$B2511),OR('Cuadro-de-mando'!$H$4="(Todas)",'Cuadro-de-mando'!$H$4=$C2511),OR('Cuadro-de-mando'!$K$4="(Todas)",'Cuadro-de-mando'!$K$4=$E2511),OR('Cuadro-de-mando'!$N$4="(Todos)",'Cuadro-de-mando'!$N$4=$F2511)),1,0))</f>
        <v>1</v>
      </c>
    </row>
    <row r="2512" spans="1:10" x14ac:dyDescent="0.25">
      <c r="A2512" t="str">
        <f>IF(Tienda_2!$A112="","","Tienda 2")</f>
        <v>Tienda 2</v>
      </c>
      <c r="B2512" t="str">
        <f>IF($A2512="","",Tienda_2!B112)</f>
        <v>Deportes y diversión</v>
      </c>
      <c r="C2512" t="str">
        <f>IF($A2512="","",Tienda_2!G112)</f>
        <v>Pereira</v>
      </c>
      <c r="D2512" t="str">
        <f>IF($A2512="","",Tienda_2!F112)</f>
        <v>Mariana Herrera</v>
      </c>
      <c r="E2512" t="str">
        <f>IF($A2512="","",Tienda_2!I112)</f>
        <v>Tarjeta de crédito</v>
      </c>
      <c r="F2512">
        <f>IF($A2512="","",VALUE(RIGHT(Tienda_2!E112,4)))</f>
        <v>2020</v>
      </c>
      <c r="G2512">
        <f>IF($A2512="","",Tienda_2!C112)</f>
        <v>41900</v>
      </c>
      <c r="H2512">
        <f>IF($A2512="","",Tienda_2!D112)</f>
        <v>2400</v>
      </c>
      <c r="I2512">
        <f>IF($A2512="","",Tienda_2!H112)</f>
        <v>1</v>
      </c>
      <c r="J2512">
        <f>IF($A2512="",0,IF(AND(OR('Cuadro-de-mando'!$B$4="(Todas)",'Cuadro-de-mando'!$B$4=$A2512),OR('Cuadro-de-mando'!$E$4="(Todas)",'Cuadro-de-mando'!$E$4=$B2512),OR('Cuadro-de-mando'!$H$4="(Todas)",'Cuadro-de-mando'!$H$4=$C2512),OR('Cuadro-de-mando'!$K$4="(Todas)",'Cuadro-de-mando'!$K$4=$E2512),OR('Cuadro-de-mando'!$N$4="(Todos)",'Cuadro-de-mando'!$N$4=$F2512)),1,0))</f>
        <v>1</v>
      </c>
    </row>
    <row r="2513" spans="1:10" x14ac:dyDescent="0.25">
      <c r="A2513" t="str">
        <f>IF(Tienda_2!$A113="","","Tienda 2")</f>
        <v>Tienda 2</v>
      </c>
      <c r="B2513" t="str">
        <f>IF($A2513="","",Tienda_2!B113)</f>
        <v>Juguetes</v>
      </c>
      <c r="C2513" t="str">
        <f>IF($A2513="","",Tienda_2!G113)</f>
        <v>Bucaramanga</v>
      </c>
      <c r="D2513" t="str">
        <f>IF($A2513="","",Tienda_2!F113)</f>
        <v>Juan Fernandez</v>
      </c>
      <c r="E2513" t="str">
        <f>IF($A2513="","",Tienda_2!I113)</f>
        <v>Tarjeta de crédito</v>
      </c>
      <c r="F2513">
        <f>IF($A2513="","",VALUE(RIGHT(Tienda_2!E113,4)))</f>
        <v>2022</v>
      </c>
      <c r="G2513">
        <f>IF($A2513="","",Tienda_2!C113)</f>
        <v>39100</v>
      </c>
      <c r="H2513">
        <f>IF($A2513="","",Tienda_2!D113)</f>
        <v>4500</v>
      </c>
      <c r="I2513">
        <f>IF($A2513="","",Tienda_2!H113)</f>
        <v>5</v>
      </c>
      <c r="J2513">
        <f>IF($A2513="",0,IF(AND(OR('Cuadro-de-mando'!$B$4="(Todas)",'Cuadro-de-mando'!$B$4=$A2513),OR('Cuadro-de-mando'!$E$4="(Todas)",'Cuadro-de-mando'!$E$4=$B2513),OR('Cuadro-de-mando'!$H$4="(Todas)",'Cuadro-de-mando'!$H$4=$C2513),OR('Cuadro-de-mando'!$K$4="(Todas)",'Cuadro-de-mando'!$K$4=$E2513),OR('Cuadro-de-mando'!$N$4="(Todos)",'Cuadro-de-mando'!$N$4=$F2513)),1,0))</f>
        <v>1</v>
      </c>
    </row>
    <row r="2514" spans="1:10" x14ac:dyDescent="0.25">
      <c r="A2514" t="str">
        <f>IF(Tienda_2!$A114="","","Tienda 2")</f>
        <v>Tienda 2</v>
      </c>
      <c r="B2514" t="str">
        <f>IF($A2514="","",Tienda_2!B114)</f>
        <v>Electrónicos</v>
      </c>
      <c r="C2514" t="str">
        <f>IF($A2514="","",Tienda_2!G114)</f>
        <v>Medellín</v>
      </c>
      <c r="D2514" t="str">
        <f>IF($A2514="","",Tienda_2!F114)</f>
        <v>Camila Rivera</v>
      </c>
      <c r="E2514" t="str">
        <f>IF($A2514="","",Tienda_2!I114)</f>
        <v>Tarjeta de crédito</v>
      </c>
      <c r="F2514">
        <f>IF($A2514="","",VALUE(RIGHT(Tienda_2!E114,4)))</f>
        <v>2022</v>
      </c>
      <c r="G2514">
        <f>IF($A2514="","",Tienda_2!C114)</f>
        <v>56200</v>
      </c>
      <c r="H2514">
        <f>IF($A2514="","",Tienda_2!D114)</f>
        <v>1200</v>
      </c>
      <c r="I2514">
        <f>IF($A2514="","",Tienda_2!H114)</f>
        <v>5</v>
      </c>
      <c r="J2514">
        <f>IF($A2514="",0,IF(AND(OR('Cuadro-de-mando'!$B$4="(Todas)",'Cuadro-de-mando'!$B$4=$A2514),OR('Cuadro-de-mando'!$E$4="(Todas)",'Cuadro-de-mando'!$E$4=$B2514),OR('Cuadro-de-mando'!$H$4="(Todas)",'Cuadro-de-mando'!$H$4=$C2514),OR('Cuadro-de-mando'!$K$4="(Todas)",'Cuadro-de-mando'!$K$4=$E2514),OR('Cuadro-de-mando'!$N$4="(Todos)",'Cuadro-de-mando'!$N$4=$F2514)),1,0))</f>
        <v>1</v>
      </c>
    </row>
    <row r="2515" spans="1:10" x14ac:dyDescent="0.25">
      <c r="A2515" t="str">
        <f>IF(Tienda_2!$A115="","","Tienda 2")</f>
        <v>Tienda 2</v>
      </c>
      <c r="B2515" t="str">
        <f>IF($A2515="","",Tienda_2!B115)</f>
        <v>Deportes y diversión</v>
      </c>
      <c r="C2515" t="str">
        <f>IF($A2515="","",Tienda_2!G115)</f>
        <v>Cali</v>
      </c>
      <c r="D2515" t="str">
        <f>IF($A2515="","",Tienda_2!F115)</f>
        <v>Ángel Rodriguez</v>
      </c>
      <c r="E2515" t="str">
        <f>IF($A2515="","",Tienda_2!I115)</f>
        <v>Tarjeta de crédito</v>
      </c>
      <c r="F2515">
        <f>IF($A2515="","",VALUE(RIGHT(Tienda_2!E115,4)))</f>
        <v>2023</v>
      </c>
      <c r="G2515">
        <f>IF($A2515="","",Tienda_2!C115)</f>
        <v>25400</v>
      </c>
      <c r="H2515">
        <f>IF($A2515="","",Tienda_2!D115)</f>
        <v>0</v>
      </c>
      <c r="I2515">
        <f>IF($A2515="","",Tienda_2!H115)</f>
        <v>5</v>
      </c>
      <c r="J2515">
        <f>IF($A2515="",0,IF(AND(OR('Cuadro-de-mando'!$B$4="(Todas)",'Cuadro-de-mando'!$B$4=$A2515),OR('Cuadro-de-mando'!$E$4="(Todas)",'Cuadro-de-mando'!$E$4=$B2515),OR('Cuadro-de-mando'!$H$4="(Todas)",'Cuadro-de-mando'!$H$4=$C2515),OR('Cuadro-de-mando'!$K$4="(Todas)",'Cuadro-de-mando'!$K$4=$E2515),OR('Cuadro-de-mando'!$N$4="(Todos)",'Cuadro-de-mando'!$N$4=$F2515)),1,0))</f>
        <v>1</v>
      </c>
    </row>
    <row r="2516" spans="1:10" x14ac:dyDescent="0.25">
      <c r="A2516" t="str">
        <f>IF(Tienda_2!$A116="","","Tienda 2")</f>
        <v>Tienda 2</v>
      </c>
      <c r="B2516" t="str">
        <f>IF($A2516="","",Tienda_2!B116)</f>
        <v>Electrodomésticos</v>
      </c>
      <c r="C2516" t="str">
        <f>IF($A2516="","",Tienda_2!G116)</f>
        <v>Cali</v>
      </c>
      <c r="D2516" t="str">
        <f>IF($A2516="","",Tienda_2!F116)</f>
        <v>Felipe Santos</v>
      </c>
      <c r="E2516" t="str">
        <f>IF($A2516="","",Tienda_2!I116)</f>
        <v>Tarjeta de crédito</v>
      </c>
      <c r="F2516">
        <f>IF($A2516="","",VALUE(RIGHT(Tienda_2!E116,4)))</f>
        <v>2022</v>
      </c>
      <c r="G2516">
        <f>IF($A2516="","",Tienda_2!C116)</f>
        <v>1021000</v>
      </c>
      <c r="H2516">
        <f>IF($A2516="","",Tienda_2!D116)</f>
        <v>54800</v>
      </c>
      <c r="I2516">
        <f>IF($A2516="","",Tienda_2!H116)</f>
        <v>5</v>
      </c>
      <c r="J2516">
        <f>IF($A2516="",0,IF(AND(OR('Cuadro-de-mando'!$B$4="(Todas)",'Cuadro-de-mando'!$B$4=$A2516),OR('Cuadro-de-mando'!$E$4="(Todas)",'Cuadro-de-mando'!$E$4=$B2516),OR('Cuadro-de-mando'!$H$4="(Todas)",'Cuadro-de-mando'!$H$4=$C2516),OR('Cuadro-de-mando'!$K$4="(Todas)",'Cuadro-de-mando'!$K$4=$E2516),OR('Cuadro-de-mando'!$N$4="(Todos)",'Cuadro-de-mando'!$N$4=$F2516)),1,0))</f>
        <v>1</v>
      </c>
    </row>
    <row r="2517" spans="1:10" x14ac:dyDescent="0.25">
      <c r="A2517" t="str">
        <f>IF(Tienda_2!$A117="","","Tienda 2")</f>
        <v>Tienda 2</v>
      </c>
      <c r="B2517" t="str">
        <f>IF($A2517="","",Tienda_2!B117)</f>
        <v>Muebles</v>
      </c>
      <c r="C2517" t="str">
        <f>IF($A2517="","",Tienda_2!G117)</f>
        <v>Bogotá</v>
      </c>
      <c r="D2517" t="str">
        <f>IF($A2517="","",Tienda_2!F117)</f>
        <v>Juan Fernandez</v>
      </c>
      <c r="E2517" t="str">
        <f>IF($A2517="","",Tienda_2!I117)</f>
        <v>Tarjeta de crédito</v>
      </c>
      <c r="F2517">
        <f>IF($A2517="","",VALUE(RIGHT(Tienda_2!E117,4)))</f>
        <v>2020</v>
      </c>
      <c r="G2517">
        <f>IF($A2517="","",Tienda_2!C117)</f>
        <v>851400</v>
      </c>
      <c r="H2517">
        <f>IF($A2517="","",Tienda_2!D117)</f>
        <v>46000</v>
      </c>
      <c r="I2517">
        <f>IF($A2517="","",Tienda_2!H117)</f>
        <v>5</v>
      </c>
      <c r="J2517">
        <f>IF($A2517="",0,IF(AND(OR('Cuadro-de-mando'!$B$4="(Todas)",'Cuadro-de-mando'!$B$4=$A2517),OR('Cuadro-de-mando'!$E$4="(Todas)",'Cuadro-de-mando'!$E$4=$B2517),OR('Cuadro-de-mando'!$H$4="(Todas)",'Cuadro-de-mando'!$H$4=$C2517),OR('Cuadro-de-mando'!$K$4="(Todas)",'Cuadro-de-mando'!$K$4=$E2517),OR('Cuadro-de-mando'!$N$4="(Todos)",'Cuadro-de-mando'!$N$4=$F2517)),1,0))</f>
        <v>1</v>
      </c>
    </row>
    <row r="2518" spans="1:10" x14ac:dyDescent="0.25">
      <c r="A2518" t="str">
        <f>IF(Tienda_2!$A118="","","Tienda 2")</f>
        <v>Tienda 2</v>
      </c>
      <c r="B2518" t="str">
        <f>IF($A2518="","",Tienda_2!B118)</f>
        <v>Juguetes</v>
      </c>
      <c r="C2518" t="str">
        <f>IF($A2518="","",Tienda_2!G118)</f>
        <v>Cali</v>
      </c>
      <c r="D2518" t="str">
        <f>IF($A2518="","",Tienda_2!F118)</f>
        <v>Juan Fernandez</v>
      </c>
      <c r="E2518" t="str">
        <f>IF($A2518="","",Tienda_2!I118)</f>
        <v>Tarjeta de crédito</v>
      </c>
      <c r="F2518">
        <f>IF($A2518="","",VALUE(RIGHT(Tienda_2!E118,4)))</f>
        <v>2022</v>
      </c>
      <c r="G2518">
        <f>IF($A2518="","",Tienda_2!C118)</f>
        <v>13400</v>
      </c>
      <c r="H2518">
        <f>IF($A2518="","",Tienda_2!D118)</f>
        <v>900</v>
      </c>
      <c r="I2518">
        <f>IF($A2518="","",Tienda_2!H118)</f>
        <v>4</v>
      </c>
      <c r="J2518">
        <f>IF($A2518="",0,IF(AND(OR('Cuadro-de-mando'!$B$4="(Todas)",'Cuadro-de-mando'!$B$4=$A2518),OR('Cuadro-de-mando'!$E$4="(Todas)",'Cuadro-de-mando'!$E$4=$B2518),OR('Cuadro-de-mando'!$H$4="(Todas)",'Cuadro-de-mando'!$H$4=$C2518),OR('Cuadro-de-mando'!$K$4="(Todas)",'Cuadro-de-mando'!$K$4=$E2518),OR('Cuadro-de-mando'!$N$4="(Todos)",'Cuadro-de-mando'!$N$4=$F2518)),1,0))</f>
        <v>1</v>
      </c>
    </row>
    <row r="2519" spans="1:10" x14ac:dyDescent="0.25">
      <c r="A2519" t="str">
        <f>IF(Tienda_2!$A119="","","Tienda 2")</f>
        <v>Tienda 2</v>
      </c>
      <c r="B2519" t="str">
        <f>IF($A2519="","",Tienda_2!B119)</f>
        <v>Muebles</v>
      </c>
      <c r="C2519" t="str">
        <f>IF($A2519="","",Tienda_2!G119)</f>
        <v>Medellín</v>
      </c>
      <c r="D2519" t="str">
        <f>IF($A2519="","",Tienda_2!F119)</f>
        <v>Ángel Rodriguez</v>
      </c>
      <c r="E2519" t="str">
        <f>IF($A2519="","",Tienda_2!I119)</f>
        <v>Tarjeta de crédito</v>
      </c>
      <c r="F2519">
        <f>IF($A2519="","",VALUE(RIGHT(Tienda_2!E119,4)))</f>
        <v>2022</v>
      </c>
      <c r="G2519">
        <f>IF($A2519="","",Tienda_2!C119)</f>
        <v>558800</v>
      </c>
      <c r="H2519">
        <f>IF($A2519="","",Tienda_2!D119)</f>
        <v>27900</v>
      </c>
      <c r="I2519">
        <f>IF($A2519="","",Tienda_2!H119)</f>
        <v>5</v>
      </c>
      <c r="J2519">
        <f>IF($A2519="",0,IF(AND(OR('Cuadro-de-mando'!$B$4="(Todas)",'Cuadro-de-mando'!$B$4=$A2519),OR('Cuadro-de-mando'!$E$4="(Todas)",'Cuadro-de-mando'!$E$4=$B2519),OR('Cuadro-de-mando'!$H$4="(Todas)",'Cuadro-de-mando'!$H$4=$C2519),OR('Cuadro-de-mando'!$K$4="(Todas)",'Cuadro-de-mando'!$K$4=$E2519),OR('Cuadro-de-mando'!$N$4="(Todos)",'Cuadro-de-mando'!$N$4=$F2519)),1,0))</f>
        <v>1</v>
      </c>
    </row>
    <row r="2520" spans="1:10" x14ac:dyDescent="0.25">
      <c r="A2520" t="str">
        <f>IF(Tienda_2!$A120="","","Tienda 2")</f>
        <v>Tienda 2</v>
      </c>
      <c r="B2520" t="str">
        <f>IF($A2520="","",Tienda_2!B120)</f>
        <v>Electrónicos</v>
      </c>
      <c r="C2520" t="str">
        <f>IF($A2520="","",Tienda_2!G120)</f>
        <v>Medellín</v>
      </c>
      <c r="D2520" t="str">
        <f>IF($A2520="","",Tienda_2!F120)</f>
        <v>Izabela de León</v>
      </c>
      <c r="E2520" t="str">
        <f>IF($A2520="","",Tienda_2!I120)</f>
        <v>Tarjeta de crédito</v>
      </c>
      <c r="F2520">
        <f>IF($A2520="","",VALUE(RIGHT(Tienda_2!E120,4)))</f>
        <v>2022</v>
      </c>
      <c r="G2520">
        <f>IF($A2520="","",Tienda_2!C120)</f>
        <v>2946000</v>
      </c>
      <c r="H2520">
        <f>IF($A2520="","",Tienda_2!D120)</f>
        <v>162500</v>
      </c>
      <c r="I2520">
        <f>IF($A2520="","",Tienda_2!H120)</f>
        <v>4</v>
      </c>
      <c r="J2520">
        <f>IF($A2520="",0,IF(AND(OR('Cuadro-de-mando'!$B$4="(Todas)",'Cuadro-de-mando'!$B$4=$A2520),OR('Cuadro-de-mando'!$E$4="(Todas)",'Cuadro-de-mando'!$E$4=$B2520),OR('Cuadro-de-mando'!$H$4="(Todas)",'Cuadro-de-mando'!$H$4=$C2520),OR('Cuadro-de-mando'!$K$4="(Todas)",'Cuadro-de-mando'!$K$4=$E2520),OR('Cuadro-de-mando'!$N$4="(Todos)",'Cuadro-de-mando'!$N$4=$F2520)),1,0))</f>
        <v>1</v>
      </c>
    </row>
    <row r="2521" spans="1:10" x14ac:dyDescent="0.25">
      <c r="A2521" t="str">
        <f>IF(Tienda_2!$A121="","","Tienda 2")</f>
        <v>Tienda 2</v>
      </c>
      <c r="B2521" t="str">
        <f>IF($A2521="","",Tienda_2!B121)</f>
        <v>Libros</v>
      </c>
      <c r="C2521" t="str">
        <f>IF($A2521="","",Tienda_2!G121)</f>
        <v>Pereira</v>
      </c>
      <c r="D2521" t="str">
        <f>IF($A2521="","",Tienda_2!F121)</f>
        <v>Blanca Ramirez</v>
      </c>
      <c r="E2521" t="str">
        <f>IF($A2521="","",Tienda_2!I121)</f>
        <v>Tarjeta de crédito</v>
      </c>
      <c r="F2521">
        <f>IF($A2521="","",VALUE(RIGHT(Tienda_2!E121,4)))</f>
        <v>2023</v>
      </c>
      <c r="G2521">
        <f>IF($A2521="","",Tienda_2!C121)</f>
        <v>54700</v>
      </c>
      <c r="H2521">
        <f>IF($A2521="","",Tienda_2!D121)</f>
        <v>1100</v>
      </c>
      <c r="I2521">
        <f>IF($A2521="","",Tienda_2!H121)</f>
        <v>5</v>
      </c>
      <c r="J2521">
        <f>IF($A2521="",0,IF(AND(OR('Cuadro-de-mando'!$B$4="(Todas)",'Cuadro-de-mando'!$B$4=$A2521),OR('Cuadro-de-mando'!$E$4="(Todas)",'Cuadro-de-mando'!$E$4=$B2521),OR('Cuadro-de-mando'!$H$4="(Todas)",'Cuadro-de-mando'!$H$4=$C2521),OR('Cuadro-de-mando'!$K$4="(Todas)",'Cuadro-de-mando'!$K$4=$E2521),OR('Cuadro-de-mando'!$N$4="(Todos)",'Cuadro-de-mando'!$N$4=$F2521)),1,0))</f>
        <v>1</v>
      </c>
    </row>
    <row r="2522" spans="1:10" x14ac:dyDescent="0.25">
      <c r="A2522" t="str">
        <f>IF(Tienda_2!$A122="","","Tienda 2")</f>
        <v>Tienda 2</v>
      </c>
      <c r="B2522" t="str">
        <f>IF($A2522="","",Tienda_2!B122)</f>
        <v>Muebles</v>
      </c>
      <c r="C2522" t="str">
        <f>IF($A2522="","",Tienda_2!G122)</f>
        <v>Bogotá</v>
      </c>
      <c r="D2522" t="str">
        <f>IF($A2522="","",Tienda_2!F122)</f>
        <v>Juan Fernandez</v>
      </c>
      <c r="E2522" t="str">
        <f>IF($A2522="","",Tienda_2!I122)</f>
        <v>Nequi</v>
      </c>
      <c r="F2522">
        <f>IF($A2522="","",VALUE(RIGHT(Tienda_2!E122,4)))</f>
        <v>2020</v>
      </c>
      <c r="G2522">
        <f>IF($A2522="","",Tienda_2!C122)</f>
        <v>523000</v>
      </c>
      <c r="H2522">
        <f>IF($A2522="","",Tienda_2!D122)</f>
        <v>28100</v>
      </c>
      <c r="I2522">
        <f>IF($A2522="","",Tienda_2!H122)</f>
        <v>5</v>
      </c>
      <c r="J2522">
        <f>IF($A2522="",0,IF(AND(OR('Cuadro-de-mando'!$B$4="(Todas)",'Cuadro-de-mando'!$B$4=$A2522),OR('Cuadro-de-mando'!$E$4="(Todas)",'Cuadro-de-mando'!$E$4=$B2522),OR('Cuadro-de-mando'!$H$4="(Todas)",'Cuadro-de-mando'!$H$4=$C2522),OR('Cuadro-de-mando'!$K$4="(Todas)",'Cuadro-de-mando'!$K$4=$E2522),OR('Cuadro-de-mando'!$N$4="(Todos)",'Cuadro-de-mando'!$N$4=$F2522)),1,0))</f>
        <v>1</v>
      </c>
    </row>
    <row r="2523" spans="1:10" x14ac:dyDescent="0.25">
      <c r="A2523" t="str">
        <f>IF(Tienda_2!$A123="","","Tienda 2")</f>
        <v>Tienda 2</v>
      </c>
      <c r="B2523" t="str">
        <f>IF($A2523="","",Tienda_2!B123)</f>
        <v>Muebles</v>
      </c>
      <c r="C2523" t="str">
        <f>IF($A2523="","",Tienda_2!G123)</f>
        <v>Medellín</v>
      </c>
      <c r="D2523" t="str">
        <f>IF($A2523="","",Tienda_2!F123)</f>
        <v>Santiago Silva</v>
      </c>
      <c r="E2523" t="str">
        <f>IF($A2523="","",Tienda_2!I123)</f>
        <v>Nequi</v>
      </c>
      <c r="F2523">
        <f>IF($A2523="","",VALUE(RIGHT(Tienda_2!E123,4)))</f>
        <v>2020</v>
      </c>
      <c r="G2523">
        <f>IF($A2523="","",Tienda_2!C123)</f>
        <v>259300</v>
      </c>
      <c r="H2523">
        <f>IF($A2523="","",Tienda_2!D123)</f>
        <v>12000</v>
      </c>
      <c r="I2523">
        <f>IF($A2523="","",Tienda_2!H123)</f>
        <v>4</v>
      </c>
      <c r="J2523">
        <f>IF($A2523="",0,IF(AND(OR('Cuadro-de-mando'!$B$4="(Todas)",'Cuadro-de-mando'!$B$4=$A2523),OR('Cuadro-de-mando'!$E$4="(Todas)",'Cuadro-de-mando'!$E$4=$B2523),OR('Cuadro-de-mando'!$H$4="(Todas)",'Cuadro-de-mando'!$H$4=$C2523),OR('Cuadro-de-mando'!$K$4="(Todas)",'Cuadro-de-mando'!$K$4=$E2523),OR('Cuadro-de-mando'!$N$4="(Todos)",'Cuadro-de-mando'!$N$4=$F2523)),1,0))</f>
        <v>1</v>
      </c>
    </row>
    <row r="2524" spans="1:10" x14ac:dyDescent="0.25">
      <c r="A2524" t="str">
        <f>IF(Tienda_2!$A124="","","Tienda 2")</f>
        <v>Tienda 2</v>
      </c>
      <c r="B2524" t="str">
        <f>IF($A2524="","",Tienda_2!B124)</f>
        <v>Muebles</v>
      </c>
      <c r="C2524" t="str">
        <f>IF($A2524="","",Tienda_2!G124)</f>
        <v>Bogotá</v>
      </c>
      <c r="D2524" t="str">
        <f>IF($A2524="","",Tienda_2!F124)</f>
        <v>Beatriz Morales</v>
      </c>
      <c r="E2524" t="str">
        <f>IF($A2524="","",Tienda_2!I124)</f>
        <v>Tarjeta de crédito</v>
      </c>
      <c r="F2524">
        <f>IF($A2524="","",VALUE(RIGHT(Tienda_2!E124,4)))</f>
        <v>2022</v>
      </c>
      <c r="G2524">
        <f>IF($A2524="","",Tienda_2!C124)</f>
        <v>210300</v>
      </c>
      <c r="H2524">
        <f>IF($A2524="","",Tienda_2!D124)</f>
        <v>9400</v>
      </c>
      <c r="I2524">
        <f>IF($A2524="","",Tienda_2!H124)</f>
        <v>3</v>
      </c>
      <c r="J2524">
        <f>IF($A2524="",0,IF(AND(OR('Cuadro-de-mando'!$B$4="(Todas)",'Cuadro-de-mando'!$B$4=$A2524),OR('Cuadro-de-mando'!$E$4="(Todas)",'Cuadro-de-mando'!$E$4=$B2524),OR('Cuadro-de-mando'!$H$4="(Todas)",'Cuadro-de-mando'!$H$4=$C2524),OR('Cuadro-de-mando'!$K$4="(Todas)",'Cuadro-de-mando'!$K$4=$E2524),OR('Cuadro-de-mando'!$N$4="(Todos)",'Cuadro-de-mando'!$N$4=$F2524)),1,0))</f>
        <v>1</v>
      </c>
    </row>
    <row r="2525" spans="1:10" x14ac:dyDescent="0.25">
      <c r="A2525" t="str">
        <f>IF(Tienda_2!$A125="","","Tienda 2")</f>
        <v>Tienda 2</v>
      </c>
      <c r="B2525" t="str">
        <f>IF($A2525="","",Tienda_2!B125)</f>
        <v>Instrumentos musicales</v>
      </c>
      <c r="C2525" t="str">
        <f>IF($A2525="","",Tienda_2!G125)</f>
        <v>Barranquilla</v>
      </c>
      <c r="D2525" t="str">
        <f>IF($A2525="","",Tienda_2!F125)</f>
        <v>Camila Rivera</v>
      </c>
      <c r="E2525" t="str">
        <f>IF($A2525="","",Tienda_2!I125)</f>
        <v>Nequi</v>
      </c>
      <c r="F2525">
        <f>IF($A2525="","",VALUE(RIGHT(Tienda_2!E125,4)))</f>
        <v>2022</v>
      </c>
      <c r="G2525">
        <f>IF($A2525="","",Tienda_2!C125)</f>
        <v>899100</v>
      </c>
      <c r="H2525">
        <f>IF($A2525="","",Tienda_2!D125)</f>
        <v>46100</v>
      </c>
      <c r="I2525">
        <f>IF($A2525="","",Tienda_2!H125)</f>
        <v>4</v>
      </c>
      <c r="J2525">
        <f>IF($A2525="",0,IF(AND(OR('Cuadro-de-mando'!$B$4="(Todas)",'Cuadro-de-mando'!$B$4=$A2525),OR('Cuadro-de-mando'!$E$4="(Todas)",'Cuadro-de-mando'!$E$4=$B2525),OR('Cuadro-de-mando'!$H$4="(Todas)",'Cuadro-de-mando'!$H$4=$C2525),OR('Cuadro-de-mando'!$K$4="(Todas)",'Cuadro-de-mando'!$K$4=$E2525),OR('Cuadro-de-mando'!$N$4="(Todos)",'Cuadro-de-mando'!$N$4=$F2525)),1,0))</f>
        <v>1</v>
      </c>
    </row>
    <row r="2526" spans="1:10" x14ac:dyDescent="0.25">
      <c r="A2526" t="str">
        <f>IF(Tienda_2!$A126="","","Tienda 2")</f>
        <v>Tienda 2</v>
      </c>
      <c r="B2526" t="str">
        <f>IF($A2526="","",Tienda_2!B126)</f>
        <v>Muebles</v>
      </c>
      <c r="C2526" t="str">
        <f>IF($A2526="","",Tienda_2!G126)</f>
        <v>Medellín</v>
      </c>
      <c r="D2526" t="str">
        <f>IF($A2526="","",Tienda_2!F126)</f>
        <v>Beatriz Morales</v>
      </c>
      <c r="E2526" t="str">
        <f>IF($A2526="","",Tienda_2!I126)</f>
        <v>Tarjeta de crédito</v>
      </c>
      <c r="F2526">
        <f>IF($A2526="","",VALUE(RIGHT(Tienda_2!E126,4)))</f>
        <v>2020</v>
      </c>
      <c r="G2526">
        <f>IF($A2526="","",Tienda_2!C126)</f>
        <v>499300</v>
      </c>
      <c r="H2526">
        <f>IF($A2526="","",Tienda_2!D126)</f>
        <v>26800</v>
      </c>
      <c r="I2526">
        <f>IF($A2526="","",Tienda_2!H126)</f>
        <v>5</v>
      </c>
      <c r="J2526">
        <f>IF($A2526="",0,IF(AND(OR('Cuadro-de-mando'!$B$4="(Todas)",'Cuadro-de-mando'!$B$4=$A2526),OR('Cuadro-de-mando'!$E$4="(Todas)",'Cuadro-de-mando'!$E$4=$B2526),OR('Cuadro-de-mando'!$H$4="(Todas)",'Cuadro-de-mando'!$H$4=$C2526),OR('Cuadro-de-mando'!$K$4="(Todas)",'Cuadro-de-mando'!$K$4=$E2526),OR('Cuadro-de-mando'!$N$4="(Todos)",'Cuadro-de-mando'!$N$4=$F2526)),1,0))</f>
        <v>1</v>
      </c>
    </row>
    <row r="2527" spans="1:10" x14ac:dyDescent="0.25">
      <c r="A2527" t="str">
        <f>IF(Tienda_2!$A127="","","Tienda 2")</f>
        <v>Tienda 2</v>
      </c>
      <c r="B2527" t="str">
        <f>IF($A2527="","",Tienda_2!B127)</f>
        <v>Instrumentos musicales</v>
      </c>
      <c r="C2527" t="str">
        <f>IF($A2527="","",Tienda_2!G127)</f>
        <v>Cúcuta</v>
      </c>
      <c r="D2527" t="str">
        <f>IF($A2527="","",Tienda_2!F127)</f>
        <v>Blanca Ramirez</v>
      </c>
      <c r="E2527" t="str">
        <f>IF($A2527="","",Tienda_2!I127)</f>
        <v>Tarjeta de crédito</v>
      </c>
      <c r="F2527">
        <f>IF($A2527="","",VALUE(RIGHT(Tienda_2!E127,4)))</f>
        <v>2020</v>
      </c>
      <c r="G2527">
        <f>IF($A2527="","",Tienda_2!C127)</f>
        <v>75000</v>
      </c>
      <c r="H2527">
        <f>IF($A2527="","",Tienda_2!D127)</f>
        <v>4200</v>
      </c>
      <c r="I2527">
        <f>IF($A2527="","",Tienda_2!H127)</f>
        <v>5</v>
      </c>
      <c r="J2527">
        <f>IF($A2527="",0,IF(AND(OR('Cuadro-de-mando'!$B$4="(Todas)",'Cuadro-de-mando'!$B$4=$A2527),OR('Cuadro-de-mando'!$E$4="(Todas)",'Cuadro-de-mando'!$E$4=$B2527),OR('Cuadro-de-mando'!$H$4="(Todas)",'Cuadro-de-mando'!$H$4=$C2527),OR('Cuadro-de-mando'!$K$4="(Todas)",'Cuadro-de-mando'!$K$4=$E2527),OR('Cuadro-de-mando'!$N$4="(Todos)",'Cuadro-de-mando'!$N$4=$F2527)),1,0))</f>
        <v>1</v>
      </c>
    </row>
    <row r="2528" spans="1:10" x14ac:dyDescent="0.25">
      <c r="A2528" t="str">
        <f>IF(Tienda_2!$A128="","","Tienda 2")</f>
        <v>Tienda 2</v>
      </c>
      <c r="B2528" t="str">
        <f>IF($A2528="","",Tienda_2!B128)</f>
        <v>Electrónicos</v>
      </c>
      <c r="C2528" t="str">
        <f>IF($A2528="","",Tienda_2!G128)</f>
        <v>Medellín</v>
      </c>
      <c r="D2528" t="str">
        <f>IF($A2528="","",Tienda_2!F128)</f>
        <v>Santiago Silva</v>
      </c>
      <c r="E2528" t="str">
        <f>IF($A2528="","",Tienda_2!I128)</f>
        <v>Tarjeta de crédito</v>
      </c>
      <c r="F2528">
        <f>IF($A2528="","",VALUE(RIGHT(Tienda_2!E128,4)))</f>
        <v>2020</v>
      </c>
      <c r="G2528">
        <f>IF($A2528="","",Tienda_2!C128)</f>
        <v>211900</v>
      </c>
      <c r="H2528">
        <f>IF($A2528="","",Tienda_2!D128)</f>
        <v>11800</v>
      </c>
      <c r="I2528">
        <f>IF($A2528="","",Tienda_2!H128)</f>
        <v>5</v>
      </c>
      <c r="J2528">
        <f>IF($A2528="",0,IF(AND(OR('Cuadro-de-mando'!$B$4="(Todas)",'Cuadro-de-mando'!$B$4=$A2528),OR('Cuadro-de-mando'!$E$4="(Todas)",'Cuadro-de-mando'!$E$4=$B2528),OR('Cuadro-de-mando'!$H$4="(Todas)",'Cuadro-de-mando'!$H$4=$C2528),OR('Cuadro-de-mando'!$K$4="(Todas)",'Cuadro-de-mando'!$K$4=$E2528),OR('Cuadro-de-mando'!$N$4="(Todos)",'Cuadro-de-mando'!$N$4=$F2528)),1,0))</f>
        <v>1</v>
      </c>
    </row>
    <row r="2529" spans="1:10" x14ac:dyDescent="0.25">
      <c r="A2529" t="str">
        <f>IF(Tienda_2!$A129="","","Tienda 2")</f>
        <v>Tienda 2</v>
      </c>
      <c r="B2529" t="str">
        <f>IF($A2529="","",Tienda_2!B129)</f>
        <v>Juguetes</v>
      </c>
      <c r="C2529" t="str">
        <f>IF($A2529="","",Tienda_2!G129)</f>
        <v>Bogotá</v>
      </c>
      <c r="D2529" t="str">
        <f>IF($A2529="","",Tienda_2!F129)</f>
        <v>Camila Rivera</v>
      </c>
      <c r="E2529" t="str">
        <f>IF($A2529="","",Tienda_2!I129)</f>
        <v>Tarjeta de crédito</v>
      </c>
      <c r="F2529">
        <f>IF($A2529="","",VALUE(RIGHT(Tienda_2!E129,4)))</f>
        <v>2020</v>
      </c>
      <c r="G2529">
        <f>IF($A2529="","",Tienda_2!C129)</f>
        <v>55800</v>
      </c>
      <c r="H2529">
        <f>IF($A2529="","",Tienda_2!D129)</f>
        <v>3700</v>
      </c>
      <c r="I2529">
        <f>IF($A2529="","",Tienda_2!H129)</f>
        <v>3</v>
      </c>
      <c r="J2529">
        <f>IF($A2529="",0,IF(AND(OR('Cuadro-de-mando'!$B$4="(Todas)",'Cuadro-de-mando'!$B$4=$A2529),OR('Cuadro-de-mando'!$E$4="(Todas)",'Cuadro-de-mando'!$E$4=$B2529),OR('Cuadro-de-mando'!$H$4="(Todas)",'Cuadro-de-mando'!$H$4=$C2529),OR('Cuadro-de-mando'!$K$4="(Todas)",'Cuadro-de-mando'!$K$4=$E2529),OR('Cuadro-de-mando'!$N$4="(Todos)",'Cuadro-de-mando'!$N$4=$F2529)),1,0))</f>
        <v>1</v>
      </c>
    </row>
    <row r="2530" spans="1:10" x14ac:dyDescent="0.25">
      <c r="A2530" t="str">
        <f>IF(Tienda_2!$A130="","","Tienda 2")</f>
        <v>Tienda 2</v>
      </c>
      <c r="B2530" t="str">
        <f>IF($A2530="","",Tienda_2!B130)</f>
        <v>Deportes y diversión</v>
      </c>
      <c r="C2530" t="str">
        <f>IF($A2530="","",Tienda_2!G130)</f>
        <v>Bogotá</v>
      </c>
      <c r="D2530" t="str">
        <f>IF($A2530="","",Tienda_2!F130)</f>
        <v>Mariana Herrera</v>
      </c>
      <c r="E2530" t="str">
        <f>IF($A2530="","",Tienda_2!I130)</f>
        <v>Tarjeta de crédito</v>
      </c>
      <c r="F2530">
        <f>IF($A2530="","",VALUE(RIGHT(Tienda_2!E130,4)))</f>
        <v>2020</v>
      </c>
      <c r="G2530">
        <f>IF($A2530="","",Tienda_2!C130)</f>
        <v>51500</v>
      </c>
      <c r="H2530">
        <f>IF($A2530="","",Tienda_2!D130)</f>
        <v>7500</v>
      </c>
      <c r="I2530">
        <f>IF($A2530="","",Tienda_2!H130)</f>
        <v>1</v>
      </c>
      <c r="J2530">
        <f>IF($A2530="",0,IF(AND(OR('Cuadro-de-mando'!$B$4="(Todas)",'Cuadro-de-mando'!$B$4=$A2530),OR('Cuadro-de-mando'!$E$4="(Todas)",'Cuadro-de-mando'!$E$4=$B2530),OR('Cuadro-de-mando'!$H$4="(Todas)",'Cuadro-de-mando'!$H$4=$C2530),OR('Cuadro-de-mando'!$K$4="(Todas)",'Cuadro-de-mando'!$K$4=$E2530),OR('Cuadro-de-mando'!$N$4="(Todos)",'Cuadro-de-mando'!$N$4=$F2530)),1,0))</f>
        <v>1</v>
      </c>
    </row>
    <row r="2531" spans="1:10" x14ac:dyDescent="0.25">
      <c r="A2531" t="str">
        <f>IF(Tienda_2!$A131="","","Tienda 2")</f>
        <v>Tienda 2</v>
      </c>
      <c r="B2531" t="str">
        <f>IF($A2531="","",Tienda_2!B131)</f>
        <v>Deportes y diversión</v>
      </c>
      <c r="C2531" t="str">
        <f>IF($A2531="","",Tienda_2!G131)</f>
        <v>Medellín</v>
      </c>
      <c r="D2531" t="str">
        <f>IF($A2531="","",Tienda_2!F131)</f>
        <v>Santiago Silva</v>
      </c>
      <c r="E2531" t="str">
        <f>IF($A2531="","",Tienda_2!I131)</f>
        <v>Tarjeta de crédito</v>
      </c>
      <c r="F2531">
        <f>IF($A2531="","",VALUE(RIGHT(Tienda_2!E131,4)))</f>
        <v>2023</v>
      </c>
      <c r="G2531">
        <f>IF($A2531="","",Tienda_2!C131)</f>
        <v>47200</v>
      </c>
      <c r="H2531">
        <f>IF($A2531="","",Tienda_2!D131)</f>
        <v>2700</v>
      </c>
      <c r="I2531">
        <f>IF($A2531="","",Tienda_2!H131)</f>
        <v>1</v>
      </c>
      <c r="J2531">
        <f>IF($A2531="",0,IF(AND(OR('Cuadro-de-mando'!$B$4="(Todas)",'Cuadro-de-mando'!$B$4=$A2531),OR('Cuadro-de-mando'!$E$4="(Todas)",'Cuadro-de-mando'!$E$4=$B2531),OR('Cuadro-de-mando'!$H$4="(Todas)",'Cuadro-de-mando'!$H$4=$C2531),OR('Cuadro-de-mando'!$K$4="(Todas)",'Cuadro-de-mando'!$K$4=$E2531),OR('Cuadro-de-mando'!$N$4="(Todos)",'Cuadro-de-mando'!$N$4=$F2531)),1,0))</f>
        <v>1</v>
      </c>
    </row>
    <row r="2532" spans="1:10" x14ac:dyDescent="0.25">
      <c r="A2532" t="str">
        <f>IF(Tienda_2!$A132="","","Tienda 2")</f>
        <v>Tienda 2</v>
      </c>
      <c r="B2532" t="str">
        <f>IF($A2532="","",Tienda_2!B132)</f>
        <v>Electrónicos</v>
      </c>
      <c r="C2532" t="str">
        <f>IF($A2532="","",Tienda_2!G132)</f>
        <v>Cali</v>
      </c>
      <c r="D2532" t="str">
        <f>IF($A2532="","",Tienda_2!F132)</f>
        <v>Izabela de León</v>
      </c>
      <c r="E2532" t="str">
        <f>IF($A2532="","",Tienda_2!I132)</f>
        <v>Nequi</v>
      </c>
      <c r="F2532">
        <f>IF($A2532="","",VALUE(RIGHT(Tienda_2!E132,4)))</f>
        <v>2021</v>
      </c>
      <c r="G2532">
        <f>IF($A2532="","",Tienda_2!C132)</f>
        <v>155700</v>
      </c>
      <c r="H2532">
        <f>IF($A2532="","",Tienda_2!D132)</f>
        <v>6500</v>
      </c>
      <c r="I2532">
        <f>IF($A2532="","",Tienda_2!H132)</f>
        <v>5</v>
      </c>
      <c r="J2532">
        <f>IF($A2532="",0,IF(AND(OR('Cuadro-de-mando'!$B$4="(Todas)",'Cuadro-de-mando'!$B$4=$A2532),OR('Cuadro-de-mando'!$E$4="(Todas)",'Cuadro-de-mando'!$E$4=$B2532),OR('Cuadro-de-mando'!$H$4="(Todas)",'Cuadro-de-mando'!$H$4=$C2532),OR('Cuadro-de-mando'!$K$4="(Todas)",'Cuadro-de-mando'!$K$4=$E2532),OR('Cuadro-de-mando'!$N$4="(Todos)",'Cuadro-de-mando'!$N$4=$F2532)),1,0))</f>
        <v>1</v>
      </c>
    </row>
    <row r="2533" spans="1:10" x14ac:dyDescent="0.25">
      <c r="A2533" t="str">
        <f>IF(Tienda_2!$A133="","","Tienda 2")</f>
        <v>Tienda 2</v>
      </c>
      <c r="B2533" t="str">
        <f>IF($A2533="","",Tienda_2!B133)</f>
        <v>Instrumentos musicales</v>
      </c>
      <c r="C2533" t="str">
        <f>IF($A2533="","",Tienda_2!G133)</f>
        <v>Pereira</v>
      </c>
      <c r="D2533" t="str">
        <f>IF($A2533="","",Tienda_2!F133)</f>
        <v>Maria Alfonso</v>
      </c>
      <c r="E2533" t="str">
        <f>IF($A2533="","",Tienda_2!I133)</f>
        <v>Tarjeta de crédito</v>
      </c>
      <c r="F2533">
        <f>IF($A2533="","",VALUE(RIGHT(Tienda_2!E133,4)))</f>
        <v>2020</v>
      </c>
      <c r="G2533">
        <f>IF($A2533="","",Tienda_2!C133)</f>
        <v>756300</v>
      </c>
      <c r="H2533">
        <f>IF($A2533="","",Tienda_2!D133)</f>
        <v>38500</v>
      </c>
      <c r="I2533">
        <f>IF($A2533="","",Tienda_2!H133)</f>
        <v>5</v>
      </c>
      <c r="J2533">
        <f>IF($A2533="",0,IF(AND(OR('Cuadro-de-mando'!$B$4="(Todas)",'Cuadro-de-mando'!$B$4=$A2533),OR('Cuadro-de-mando'!$E$4="(Todas)",'Cuadro-de-mando'!$E$4=$B2533),OR('Cuadro-de-mando'!$H$4="(Todas)",'Cuadro-de-mando'!$H$4=$C2533),OR('Cuadro-de-mando'!$K$4="(Todas)",'Cuadro-de-mando'!$K$4=$E2533),OR('Cuadro-de-mando'!$N$4="(Todos)",'Cuadro-de-mando'!$N$4=$F2533)),1,0))</f>
        <v>1</v>
      </c>
    </row>
    <row r="2534" spans="1:10" x14ac:dyDescent="0.25">
      <c r="A2534" t="str">
        <f>IF(Tienda_2!$A134="","","Tienda 2")</f>
        <v>Tienda 2</v>
      </c>
      <c r="B2534" t="str">
        <f>IF($A2534="","",Tienda_2!B134)</f>
        <v>Libros</v>
      </c>
      <c r="C2534" t="str">
        <f>IF($A2534="","",Tienda_2!G134)</f>
        <v>Pereira</v>
      </c>
      <c r="D2534" t="str">
        <f>IF($A2534="","",Tienda_2!F134)</f>
        <v>Ángel Rodriguez</v>
      </c>
      <c r="E2534" t="str">
        <f>IF($A2534="","",Tienda_2!I134)</f>
        <v>Tarjeta de crédito</v>
      </c>
      <c r="F2534">
        <f>IF($A2534="","",VALUE(RIGHT(Tienda_2!E134,4)))</f>
        <v>2022</v>
      </c>
      <c r="G2534">
        <f>IF($A2534="","",Tienda_2!C134)</f>
        <v>58600</v>
      </c>
      <c r="H2534">
        <f>IF($A2534="","",Tienda_2!D134)</f>
        <v>3300</v>
      </c>
      <c r="I2534">
        <f>IF($A2534="","",Tienda_2!H134)</f>
        <v>5</v>
      </c>
      <c r="J2534">
        <f>IF($A2534="",0,IF(AND(OR('Cuadro-de-mando'!$B$4="(Todas)",'Cuadro-de-mando'!$B$4=$A2534),OR('Cuadro-de-mando'!$E$4="(Todas)",'Cuadro-de-mando'!$E$4=$B2534),OR('Cuadro-de-mando'!$H$4="(Todas)",'Cuadro-de-mando'!$H$4=$C2534),OR('Cuadro-de-mando'!$K$4="(Todas)",'Cuadro-de-mando'!$K$4=$E2534),OR('Cuadro-de-mando'!$N$4="(Todos)",'Cuadro-de-mando'!$N$4=$F2534)),1,0))</f>
        <v>1</v>
      </c>
    </row>
    <row r="2535" spans="1:10" x14ac:dyDescent="0.25">
      <c r="A2535" t="str">
        <f>IF(Tienda_2!$A135="","","Tienda 2")</f>
        <v>Tienda 2</v>
      </c>
      <c r="B2535" t="str">
        <f>IF($A2535="","",Tienda_2!B135)</f>
        <v>Juguetes</v>
      </c>
      <c r="C2535" t="str">
        <f>IF($A2535="","",Tienda_2!G135)</f>
        <v>Santa Marta</v>
      </c>
      <c r="D2535" t="str">
        <f>IF($A2535="","",Tienda_2!F135)</f>
        <v>Blanca Ramirez</v>
      </c>
      <c r="E2535" t="str">
        <f>IF($A2535="","",Tienda_2!I135)</f>
        <v>Nequi</v>
      </c>
      <c r="F2535">
        <f>IF($A2535="","",VALUE(RIGHT(Tienda_2!E135,4)))</f>
        <v>2020</v>
      </c>
      <c r="G2535">
        <f>IF($A2535="","",Tienda_2!C135)</f>
        <v>33500</v>
      </c>
      <c r="H2535">
        <f>IF($A2535="","",Tienda_2!D135)</f>
        <v>0</v>
      </c>
      <c r="I2535">
        <f>IF($A2535="","",Tienda_2!H135)</f>
        <v>3</v>
      </c>
      <c r="J2535">
        <f>IF($A2535="",0,IF(AND(OR('Cuadro-de-mando'!$B$4="(Todas)",'Cuadro-de-mando'!$B$4=$A2535),OR('Cuadro-de-mando'!$E$4="(Todas)",'Cuadro-de-mando'!$E$4=$B2535),OR('Cuadro-de-mando'!$H$4="(Todas)",'Cuadro-de-mando'!$H$4=$C2535),OR('Cuadro-de-mando'!$K$4="(Todas)",'Cuadro-de-mando'!$K$4=$E2535),OR('Cuadro-de-mando'!$N$4="(Todos)",'Cuadro-de-mando'!$N$4=$F2535)),1,0))</f>
        <v>1</v>
      </c>
    </row>
    <row r="2536" spans="1:10" x14ac:dyDescent="0.25">
      <c r="A2536" t="str">
        <f>IF(Tienda_2!$A136="","","Tienda 2")</f>
        <v>Tienda 2</v>
      </c>
      <c r="B2536" t="str">
        <f>IF($A2536="","",Tienda_2!B136)</f>
        <v>Libros</v>
      </c>
      <c r="C2536" t="str">
        <f>IF($A2536="","",Tienda_2!G136)</f>
        <v>Cali</v>
      </c>
      <c r="D2536" t="str">
        <f>IF($A2536="","",Tienda_2!F136)</f>
        <v>Ángel Rodriguez</v>
      </c>
      <c r="E2536" t="str">
        <f>IF($A2536="","",Tienda_2!I136)</f>
        <v>Tarjeta de crédito</v>
      </c>
      <c r="F2536">
        <f>IF($A2536="","",VALUE(RIGHT(Tienda_2!E136,4)))</f>
        <v>2022</v>
      </c>
      <c r="G2536">
        <f>IF($A2536="","",Tienda_2!C136)</f>
        <v>41700</v>
      </c>
      <c r="H2536">
        <f>IF($A2536="","",Tienda_2!D136)</f>
        <v>2400</v>
      </c>
      <c r="I2536">
        <f>IF($A2536="","",Tienda_2!H136)</f>
        <v>5</v>
      </c>
      <c r="J2536">
        <f>IF($A2536="",0,IF(AND(OR('Cuadro-de-mando'!$B$4="(Todas)",'Cuadro-de-mando'!$B$4=$A2536),OR('Cuadro-de-mando'!$E$4="(Todas)",'Cuadro-de-mando'!$E$4=$B2536),OR('Cuadro-de-mando'!$H$4="(Todas)",'Cuadro-de-mando'!$H$4=$C2536),OR('Cuadro-de-mando'!$K$4="(Todas)",'Cuadro-de-mando'!$K$4=$E2536),OR('Cuadro-de-mando'!$N$4="(Todos)",'Cuadro-de-mando'!$N$4=$F2536)),1,0))</f>
        <v>1</v>
      </c>
    </row>
    <row r="2537" spans="1:10" x14ac:dyDescent="0.25">
      <c r="A2537" t="str">
        <f>IF(Tienda_2!$A137="","","Tienda 2")</f>
        <v>Tienda 2</v>
      </c>
      <c r="B2537" t="str">
        <f>IF($A2537="","",Tienda_2!B137)</f>
        <v>Electrónicos</v>
      </c>
      <c r="C2537" t="str">
        <f>IF($A2537="","",Tienda_2!G137)</f>
        <v>Pereira</v>
      </c>
      <c r="D2537" t="str">
        <f>IF($A2537="","",Tienda_2!F137)</f>
        <v>Santiago Silva</v>
      </c>
      <c r="E2537" t="str">
        <f>IF($A2537="","",Tienda_2!I137)</f>
        <v>Nequi</v>
      </c>
      <c r="F2537">
        <f>IF($A2537="","",VALUE(RIGHT(Tienda_2!E137,4)))</f>
        <v>2020</v>
      </c>
      <c r="G2537">
        <f>IF($A2537="","",Tienda_2!C137)</f>
        <v>199400</v>
      </c>
      <c r="H2537">
        <f>IF($A2537="","",Tienda_2!D137)</f>
        <v>8800</v>
      </c>
      <c r="I2537">
        <f>IF($A2537="","",Tienda_2!H137)</f>
        <v>5</v>
      </c>
      <c r="J2537">
        <f>IF($A2537="",0,IF(AND(OR('Cuadro-de-mando'!$B$4="(Todas)",'Cuadro-de-mando'!$B$4=$A2537),OR('Cuadro-de-mando'!$E$4="(Todas)",'Cuadro-de-mando'!$E$4=$B2537),OR('Cuadro-de-mando'!$H$4="(Todas)",'Cuadro-de-mando'!$H$4=$C2537),OR('Cuadro-de-mando'!$K$4="(Todas)",'Cuadro-de-mando'!$K$4=$E2537),OR('Cuadro-de-mando'!$N$4="(Todos)",'Cuadro-de-mando'!$N$4=$F2537)),1,0))</f>
        <v>1</v>
      </c>
    </row>
    <row r="2538" spans="1:10" x14ac:dyDescent="0.25">
      <c r="A2538" t="str">
        <f>IF(Tienda_2!$A138="","","Tienda 2")</f>
        <v>Tienda 2</v>
      </c>
      <c r="B2538" t="str">
        <f>IF($A2538="","",Tienda_2!B138)</f>
        <v>Muebles</v>
      </c>
      <c r="C2538" t="str">
        <f>IF($A2538="","",Tienda_2!G138)</f>
        <v>Bogotá</v>
      </c>
      <c r="D2538" t="str">
        <f>IF($A2538="","",Tienda_2!F138)</f>
        <v>Santiago Silva</v>
      </c>
      <c r="E2538" t="str">
        <f>IF($A2538="","",Tienda_2!I138)</f>
        <v>Nequi</v>
      </c>
      <c r="F2538">
        <f>IF($A2538="","",VALUE(RIGHT(Tienda_2!E138,4)))</f>
        <v>2021</v>
      </c>
      <c r="G2538">
        <f>IF($A2538="","",Tienda_2!C138)</f>
        <v>544500</v>
      </c>
      <c r="H2538">
        <f>IF($A2538="","",Tienda_2!D138)</f>
        <v>27200</v>
      </c>
      <c r="I2538">
        <f>IF($A2538="","",Tienda_2!H138)</f>
        <v>3</v>
      </c>
      <c r="J2538">
        <f>IF($A2538="",0,IF(AND(OR('Cuadro-de-mando'!$B$4="(Todas)",'Cuadro-de-mando'!$B$4=$A2538),OR('Cuadro-de-mando'!$E$4="(Todas)",'Cuadro-de-mando'!$E$4=$B2538),OR('Cuadro-de-mando'!$H$4="(Todas)",'Cuadro-de-mando'!$H$4=$C2538),OR('Cuadro-de-mando'!$K$4="(Todas)",'Cuadro-de-mando'!$K$4=$E2538),OR('Cuadro-de-mando'!$N$4="(Todos)",'Cuadro-de-mando'!$N$4=$F2538)),1,0))</f>
        <v>1</v>
      </c>
    </row>
    <row r="2539" spans="1:10" x14ac:dyDescent="0.25">
      <c r="A2539" t="str">
        <f>IF(Tienda_2!$A139="","","Tienda 2")</f>
        <v>Tienda 2</v>
      </c>
      <c r="B2539" t="str">
        <f>IF($A2539="","",Tienda_2!B139)</f>
        <v>Libros</v>
      </c>
      <c r="C2539" t="str">
        <f>IF($A2539="","",Tienda_2!G139)</f>
        <v>Medellín</v>
      </c>
      <c r="D2539" t="str">
        <f>IF($A2539="","",Tienda_2!F139)</f>
        <v>Juliana Costa</v>
      </c>
      <c r="E2539" t="str">
        <f>IF($A2539="","",Tienda_2!I139)</f>
        <v>Tarjeta de crédito</v>
      </c>
      <c r="F2539">
        <f>IF($A2539="","",VALUE(RIGHT(Tienda_2!E139,4)))</f>
        <v>2022</v>
      </c>
      <c r="G2539">
        <f>IF($A2539="","",Tienda_2!C139)</f>
        <v>47400</v>
      </c>
      <c r="H2539">
        <f>IF($A2539="","",Tienda_2!D139)</f>
        <v>2900</v>
      </c>
      <c r="I2539">
        <f>IF($A2539="","",Tienda_2!H139)</f>
        <v>5</v>
      </c>
      <c r="J2539">
        <f>IF($A2539="",0,IF(AND(OR('Cuadro-de-mando'!$B$4="(Todas)",'Cuadro-de-mando'!$B$4=$A2539),OR('Cuadro-de-mando'!$E$4="(Todas)",'Cuadro-de-mando'!$E$4=$B2539),OR('Cuadro-de-mando'!$H$4="(Todas)",'Cuadro-de-mando'!$H$4=$C2539),OR('Cuadro-de-mando'!$K$4="(Todas)",'Cuadro-de-mando'!$K$4=$E2539),OR('Cuadro-de-mando'!$N$4="(Todos)",'Cuadro-de-mando'!$N$4=$F2539)),1,0))</f>
        <v>1</v>
      </c>
    </row>
    <row r="2540" spans="1:10" x14ac:dyDescent="0.25">
      <c r="A2540" t="str">
        <f>IF(Tienda_2!$A140="","","Tienda 2")</f>
        <v>Tienda 2</v>
      </c>
      <c r="B2540" t="str">
        <f>IF($A2540="","",Tienda_2!B140)</f>
        <v>Muebles</v>
      </c>
      <c r="C2540" t="str">
        <f>IF($A2540="","",Tienda_2!G140)</f>
        <v>Bucaramanga</v>
      </c>
      <c r="D2540" t="str">
        <f>IF($A2540="","",Tienda_2!F140)</f>
        <v>Rafael Acosta</v>
      </c>
      <c r="E2540" t="str">
        <f>IF($A2540="","",Tienda_2!I140)</f>
        <v>Tarjeta de crédito</v>
      </c>
      <c r="F2540">
        <f>IF($A2540="","",VALUE(RIGHT(Tienda_2!E140,4)))</f>
        <v>2022</v>
      </c>
      <c r="G2540">
        <f>IF($A2540="","",Tienda_2!C140)</f>
        <v>297500</v>
      </c>
      <c r="H2540">
        <f>IF($A2540="","",Tienda_2!D140)</f>
        <v>20600</v>
      </c>
      <c r="I2540">
        <f>IF($A2540="","",Tienda_2!H140)</f>
        <v>3</v>
      </c>
      <c r="J2540">
        <f>IF($A2540="",0,IF(AND(OR('Cuadro-de-mando'!$B$4="(Todas)",'Cuadro-de-mando'!$B$4=$A2540),OR('Cuadro-de-mando'!$E$4="(Todas)",'Cuadro-de-mando'!$E$4=$B2540),OR('Cuadro-de-mando'!$H$4="(Todas)",'Cuadro-de-mando'!$H$4=$C2540),OR('Cuadro-de-mando'!$K$4="(Todas)",'Cuadro-de-mando'!$K$4=$E2540),OR('Cuadro-de-mando'!$N$4="(Todos)",'Cuadro-de-mando'!$N$4=$F2540)),1,0))</f>
        <v>1</v>
      </c>
    </row>
    <row r="2541" spans="1:10" x14ac:dyDescent="0.25">
      <c r="A2541" t="str">
        <f>IF(Tienda_2!$A141="","","Tienda 2")</f>
        <v>Tienda 2</v>
      </c>
      <c r="B2541" t="str">
        <f>IF($A2541="","",Tienda_2!B141)</f>
        <v>Artículos para el hogar</v>
      </c>
      <c r="C2541" t="str">
        <f>IF($A2541="","",Tienda_2!G141)</f>
        <v>Santa Marta</v>
      </c>
      <c r="D2541" t="str">
        <f>IF($A2541="","",Tienda_2!F141)</f>
        <v>Ángel Rodriguez</v>
      </c>
      <c r="E2541" t="str">
        <f>IF($A2541="","",Tienda_2!I141)</f>
        <v>Tarjeta de crédito</v>
      </c>
      <c r="F2541">
        <f>IF($A2541="","",VALUE(RIGHT(Tienda_2!E141,4)))</f>
        <v>2020</v>
      </c>
      <c r="G2541">
        <f>IF($A2541="","",Tienda_2!C141)</f>
        <v>63000</v>
      </c>
      <c r="H2541">
        <f>IF($A2541="","",Tienda_2!D141)</f>
        <v>3600</v>
      </c>
      <c r="I2541">
        <f>IF($A2541="","",Tienda_2!H141)</f>
        <v>5</v>
      </c>
      <c r="J2541">
        <f>IF($A2541="",0,IF(AND(OR('Cuadro-de-mando'!$B$4="(Todas)",'Cuadro-de-mando'!$B$4=$A2541),OR('Cuadro-de-mando'!$E$4="(Todas)",'Cuadro-de-mando'!$E$4=$B2541),OR('Cuadro-de-mando'!$H$4="(Todas)",'Cuadro-de-mando'!$H$4=$C2541),OR('Cuadro-de-mando'!$K$4="(Todas)",'Cuadro-de-mando'!$K$4=$E2541),OR('Cuadro-de-mando'!$N$4="(Todos)",'Cuadro-de-mando'!$N$4=$F2541)),1,0))</f>
        <v>1</v>
      </c>
    </row>
    <row r="2542" spans="1:10" x14ac:dyDescent="0.25">
      <c r="A2542" t="str">
        <f>IF(Tienda_2!$A142="","","Tienda 2")</f>
        <v>Tienda 2</v>
      </c>
      <c r="B2542" t="str">
        <f>IF($A2542="","",Tienda_2!B142)</f>
        <v>Electrónicos</v>
      </c>
      <c r="C2542" t="str">
        <f>IF($A2542="","",Tienda_2!G142)</f>
        <v>Medellín</v>
      </c>
      <c r="D2542" t="str">
        <f>IF($A2542="","",Tienda_2!F142)</f>
        <v>Blanca Ramirez</v>
      </c>
      <c r="E2542" t="str">
        <f>IF($A2542="","",Tienda_2!I142)</f>
        <v>Tarjeta de débito</v>
      </c>
      <c r="F2542">
        <f>IF($A2542="","",VALUE(RIGHT(Tienda_2!E142,4)))</f>
        <v>2021</v>
      </c>
      <c r="G2542">
        <f>IF($A2542="","",Tienda_2!C142)</f>
        <v>1729400</v>
      </c>
      <c r="H2542">
        <f>IF($A2542="","",Tienda_2!D142)</f>
        <v>90300</v>
      </c>
      <c r="I2542">
        <f>IF($A2542="","",Tienda_2!H142)</f>
        <v>5</v>
      </c>
      <c r="J2542">
        <f>IF($A2542="",0,IF(AND(OR('Cuadro-de-mando'!$B$4="(Todas)",'Cuadro-de-mando'!$B$4=$A2542),OR('Cuadro-de-mando'!$E$4="(Todas)",'Cuadro-de-mando'!$E$4=$B2542),OR('Cuadro-de-mando'!$H$4="(Todas)",'Cuadro-de-mando'!$H$4=$C2542),OR('Cuadro-de-mando'!$K$4="(Todas)",'Cuadro-de-mando'!$K$4=$E2542),OR('Cuadro-de-mando'!$N$4="(Todos)",'Cuadro-de-mando'!$N$4=$F2542)),1,0))</f>
        <v>1</v>
      </c>
    </row>
    <row r="2543" spans="1:10" x14ac:dyDescent="0.25">
      <c r="A2543" t="str">
        <f>IF(Tienda_2!$A143="","","Tienda 2")</f>
        <v>Tienda 2</v>
      </c>
      <c r="B2543" t="str">
        <f>IF($A2543="","",Tienda_2!B143)</f>
        <v>Electrónicos</v>
      </c>
      <c r="C2543" t="str">
        <f>IF($A2543="","",Tienda_2!G143)</f>
        <v>Bogotá</v>
      </c>
      <c r="D2543" t="str">
        <f>IF($A2543="","",Tienda_2!F143)</f>
        <v>Pedro Gomez</v>
      </c>
      <c r="E2543" t="str">
        <f>IF($A2543="","",Tienda_2!I143)</f>
        <v>Tarjeta de crédito</v>
      </c>
      <c r="F2543">
        <f>IF($A2543="","",VALUE(RIGHT(Tienda_2!E143,4)))</f>
        <v>2022</v>
      </c>
      <c r="G2543">
        <f>IF($A2543="","",Tienda_2!C143)</f>
        <v>103000</v>
      </c>
      <c r="H2543">
        <f>IF($A2543="","",Tienda_2!D143)</f>
        <v>3700</v>
      </c>
      <c r="I2543">
        <f>IF($A2543="","",Tienda_2!H143)</f>
        <v>4</v>
      </c>
      <c r="J2543">
        <f>IF($A2543="",0,IF(AND(OR('Cuadro-de-mando'!$B$4="(Todas)",'Cuadro-de-mando'!$B$4=$A2543),OR('Cuadro-de-mando'!$E$4="(Todas)",'Cuadro-de-mando'!$E$4=$B2543),OR('Cuadro-de-mando'!$H$4="(Todas)",'Cuadro-de-mando'!$H$4=$C2543),OR('Cuadro-de-mando'!$K$4="(Todas)",'Cuadro-de-mando'!$K$4=$E2543),OR('Cuadro-de-mando'!$N$4="(Todos)",'Cuadro-de-mando'!$N$4=$F2543)),1,0))</f>
        <v>1</v>
      </c>
    </row>
    <row r="2544" spans="1:10" x14ac:dyDescent="0.25">
      <c r="A2544" t="str">
        <f>IF(Tienda_2!$A144="","","Tienda 2")</f>
        <v>Tienda 2</v>
      </c>
      <c r="B2544" t="str">
        <f>IF($A2544="","",Tienda_2!B144)</f>
        <v>Libros</v>
      </c>
      <c r="C2544" t="str">
        <f>IF($A2544="","",Tienda_2!G144)</f>
        <v>Bucaramanga</v>
      </c>
      <c r="D2544" t="str">
        <f>IF($A2544="","",Tienda_2!F144)</f>
        <v>Lucas Olivera</v>
      </c>
      <c r="E2544" t="str">
        <f>IF($A2544="","",Tienda_2!I144)</f>
        <v>Tarjeta de crédito</v>
      </c>
      <c r="F2544">
        <f>IF($A2544="","",VALUE(RIGHT(Tienda_2!E144,4)))</f>
        <v>2022</v>
      </c>
      <c r="G2544">
        <f>IF($A2544="","",Tienda_2!C144)</f>
        <v>39000</v>
      </c>
      <c r="H2544">
        <f>IF($A2544="","",Tienda_2!D144)</f>
        <v>0</v>
      </c>
      <c r="I2544">
        <f>IF($A2544="","",Tienda_2!H144)</f>
        <v>3</v>
      </c>
      <c r="J2544">
        <f>IF($A2544="",0,IF(AND(OR('Cuadro-de-mando'!$B$4="(Todas)",'Cuadro-de-mando'!$B$4=$A2544),OR('Cuadro-de-mando'!$E$4="(Todas)",'Cuadro-de-mando'!$E$4=$B2544),OR('Cuadro-de-mando'!$H$4="(Todas)",'Cuadro-de-mando'!$H$4=$C2544),OR('Cuadro-de-mando'!$K$4="(Todas)",'Cuadro-de-mando'!$K$4=$E2544),OR('Cuadro-de-mando'!$N$4="(Todos)",'Cuadro-de-mando'!$N$4=$F2544)),1,0))</f>
        <v>1</v>
      </c>
    </row>
    <row r="2545" spans="1:10" x14ac:dyDescent="0.25">
      <c r="A2545" t="str">
        <f>IF(Tienda_2!$A145="","","Tienda 2")</f>
        <v>Tienda 2</v>
      </c>
      <c r="B2545" t="str">
        <f>IF($A2545="","",Tienda_2!B145)</f>
        <v>Libros</v>
      </c>
      <c r="C2545" t="str">
        <f>IF($A2545="","",Tienda_2!G145)</f>
        <v>Bogotá</v>
      </c>
      <c r="D2545" t="str">
        <f>IF($A2545="","",Tienda_2!F145)</f>
        <v>Lucas Olivera</v>
      </c>
      <c r="E2545" t="str">
        <f>IF($A2545="","",Tienda_2!I145)</f>
        <v>Nequi</v>
      </c>
      <c r="F2545">
        <f>IF($A2545="","",VALUE(RIGHT(Tienda_2!E145,4)))</f>
        <v>2021</v>
      </c>
      <c r="G2545">
        <f>IF($A2545="","",Tienda_2!C145)</f>
        <v>37100</v>
      </c>
      <c r="H2545">
        <f>IF($A2545="","",Tienda_2!D145)</f>
        <v>0</v>
      </c>
      <c r="I2545">
        <f>IF($A2545="","",Tienda_2!H145)</f>
        <v>5</v>
      </c>
      <c r="J2545">
        <f>IF($A2545="",0,IF(AND(OR('Cuadro-de-mando'!$B$4="(Todas)",'Cuadro-de-mando'!$B$4=$A2545),OR('Cuadro-de-mando'!$E$4="(Todas)",'Cuadro-de-mando'!$E$4=$B2545),OR('Cuadro-de-mando'!$H$4="(Todas)",'Cuadro-de-mando'!$H$4=$C2545),OR('Cuadro-de-mando'!$K$4="(Todas)",'Cuadro-de-mando'!$K$4=$E2545),OR('Cuadro-de-mando'!$N$4="(Todos)",'Cuadro-de-mando'!$N$4=$F2545)),1,0))</f>
        <v>1</v>
      </c>
    </row>
    <row r="2546" spans="1:10" x14ac:dyDescent="0.25">
      <c r="A2546" t="str">
        <f>IF(Tienda_2!$A146="","","Tienda 2")</f>
        <v>Tienda 2</v>
      </c>
      <c r="B2546" t="str">
        <f>IF($A2546="","",Tienda_2!B146)</f>
        <v>Juguetes</v>
      </c>
      <c r="C2546" t="str">
        <f>IF($A2546="","",Tienda_2!G146)</f>
        <v>Cartagena</v>
      </c>
      <c r="D2546" t="str">
        <f>IF($A2546="","",Tienda_2!F146)</f>
        <v>Camila Rivera</v>
      </c>
      <c r="E2546" t="str">
        <f>IF($A2546="","",Tienda_2!I146)</f>
        <v>Tarjeta de crédito</v>
      </c>
      <c r="F2546">
        <f>IF($A2546="","",VALUE(RIGHT(Tienda_2!E146,4)))</f>
        <v>2023</v>
      </c>
      <c r="G2546">
        <f>IF($A2546="","",Tienda_2!C146)</f>
        <v>43400</v>
      </c>
      <c r="H2546">
        <f>IF($A2546="","",Tienda_2!D146)</f>
        <v>0</v>
      </c>
      <c r="I2546">
        <f>IF($A2546="","",Tienda_2!H146)</f>
        <v>1</v>
      </c>
      <c r="J2546">
        <f>IF($A2546="",0,IF(AND(OR('Cuadro-de-mando'!$B$4="(Todas)",'Cuadro-de-mando'!$B$4=$A2546),OR('Cuadro-de-mando'!$E$4="(Todas)",'Cuadro-de-mando'!$E$4=$B2546),OR('Cuadro-de-mando'!$H$4="(Todas)",'Cuadro-de-mando'!$H$4=$C2546),OR('Cuadro-de-mando'!$K$4="(Todas)",'Cuadro-de-mando'!$K$4=$E2546),OR('Cuadro-de-mando'!$N$4="(Todos)",'Cuadro-de-mando'!$N$4=$F2546)),1,0))</f>
        <v>1</v>
      </c>
    </row>
    <row r="2547" spans="1:10" x14ac:dyDescent="0.25">
      <c r="A2547" t="str">
        <f>IF(Tienda_2!$A147="","","Tienda 2")</f>
        <v>Tienda 2</v>
      </c>
      <c r="B2547" t="str">
        <f>IF($A2547="","",Tienda_2!B147)</f>
        <v>Juguetes</v>
      </c>
      <c r="C2547" t="str">
        <f>IF($A2547="","",Tienda_2!G147)</f>
        <v>Barranquilla</v>
      </c>
      <c r="D2547" t="str">
        <f>IF($A2547="","",Tienda_2!F147)</f>
        <v>Lucas Olivera</v>
      </c>
      <c r="E2547" t="str">
        <f>IF($A2547="","",Tienda_2!I147)</f>
        <v>Tarjeta de crédito</v>
      </c>
      <c r="F2547">
        <f>IF($A2547="","",VALUE(RIGHT(Tienda_2!E147,4)))</f>
        <v>2020</v>
      </c>
      <c r="G2547">
        <f>IF($A2547="","",Tienda_2!C147)</f>
        <v>22200</v>
      </c>
      <c r="H2547">
        <f>IF($A2547="","",Tienda_2!D147)</f>
        <v>8400</v>
      </c>
      <c r="I2547">
        <f>IF($A2547="","",Tienda_2!H147)</f>
        <v>5</v>
      </c>
      <c r="J2547">
        <f>IF($A2547="",0,IF(AND(OR('Cuadro-de-mando'!$B$4="(Todas)",'Cuadro-de-mando'!$B$4=$A2547),OR('Cuadro-de-mando'!$E$4="(Todas)",'Cuadro-de-mando'!$E$4=$B2547),OR('Cuadro-de-mando'!$H$4="(Todas)",'Cuadro-de-mando'!$H$4=$C2547),OR('Cuadro-de-mando'!$K$4="(Todas)",'Cuadro-de-mando'!$K$4=$E2547),OR('Cuadro-de-mando'!$N$4="(Todos)",'Cuadro-de-mando'!$N$4=$F2547)),1,0))</f>
        <v>1</v>
      </c>
    </row>
    <row r="2548" spans="1:10" x14ac:dyDescent="0.25">
      <c r="A2548" t="str">
        <f>IF(Tienda_2!$A148="","","Tienda 2")</f>
        <v>Tienda 2</v>
      </c>
      <c r="B2548" t="str">
        <f>IF($A2548="","",Tienda_2!B148)</f>
        <v>Libros</v>
      </c>
      <c r="C2548" t="str">
        <f>IF($A2548="","",Tienda_2!G148)</f>
        <v>Cali</v>
      </c>
      <c r="D2548" t="str">
        <f>IF($A2548="","",Tienda_2!F148)</f>
        <v>Izabela de León</v>
      </c>
      <c r="E2548" t="str">
        <f>IF($A2548="","",Tienda_2!I148)</f>
        <v>Tarjeta de crédito</v>
      </c>
      <c r="F2548">
        <f>IF($A2548="","",VALUE(RIGHT(Tienda_2!E148,4)))</f>
        <v>2021</v>
      </c>
      <c r="G2548">
        <f>IF($A2548="","",Tienda_2!C148)</f>
        <v>62400</v>
      </c>
      <c r="H2548">
        <f>IF($A2548="","",Tienda_2!D148)</f>
        <v>1500</v>
      </c>
      <c r="I2548">
        <f>IF($A2548="","",Tienda_2!H148)</f>
        <v>5</v>
      </c>
      <c r="J2548">
        <f>IF($A2548="",0,IF(AND(OR('Cuadro-de-mando'!$B$4="(Todas)",'Cuadro-de-mando'!$B$4=$A2548),OR('Cuadro-de-mando'!$E$4="(Todas)",'Cuadro-de-mando'!$E$4=$B2548),OR('Cuadro-de-mando'!$H$4="(Todas)",'Cuadro-de-mando'!$H$4=$C2548),OR('Cuadro-de-mando'!$K$4="(Todas)",'Cuadro-de-mando'!$K$4=$E2548),OR('Cuadro-de-mando'!$N$4="(Todos)",'Cuadro-de-mando'!$N$4=$F2548)),1,0))</f>
        <v>1</v>
      </c>
    </row>
    <row r="2549" spans="1:10" x14ac:dyDescent="0.25">
      <c r="A2549" t="str">
        <f>IF(Tienda_2!$A149="","","Tienda 2")</f>
        <v>Tienda 2</v>
      </c>
      <c r="B2549" t="str">
        <f>IF($A2549="","",Tienda_2!B149)</f>
        <v>Electrodomésticos</v>
      </c>
      <c r="C2549" t="str">
        <f>IF($A2549="","",Tienda_2!G149)</f>
        <v>Pereira</v>
      </c>
      <c r="D2549" t="str">
        <f>IF($A2549="","",Tienda_2!F149)</f>
        <v>Camila Rivera</v>
      </c>
      <c r="E2549" t="str">
        <f>IF($A2549="","",Tienda_2!I149)</f>
        <v>Tarjeta de crédito</v>
      </c>
      <c r="F2549">
        <f>IF($A2549="","",VALUE(RIGHT(Tienda_2!E149,4)))</f>
        <v>2022</v>
      </c>
      <c r="G2549">
        <f>IF($A2549="","",Tienda_2!C149)</f>
        <v>1538400</v>
      </c>
      <c r="H2549">
        <f>IF($A2549="","",Tienda_2!D149)</f>
        <v>80100</v>
      </c>
      <c r="I2549">
        <f>IF($A2549="","",Tienda_2!H149)</f>
        <v>1</v>
      </c>
      <c r="J2549">
        <f>IF($A2549="",0,IF(AND(OR('Cuadro-de-mando'!$B$4="(Todas)",'Cuadro-de-mando'!$B$4=$A2549),OR('Cuadro-de-mando'!$E$4="(Todas)",'Cuadro-de-mando'!$E$4=$B2549),OR('Cuadro-de-mando'!$H$4="(Todas)",'Cuadro-de-mando'!$H$4=$C2549),OR('Cuadro-de-mando'!$K$4="(Todas)",'Cuadro-de-mando'!$K$4=$E2549),OR('Cuadro-de-mando'!$N$4="(Todos)",'Cuadro-de-mando'!$N$4=$F2549)),1,0))</f>
        <v>1</v>
      </c>
    </row>
    <row r="2550" spans="1:10" x14ac:dyDescent="0.25">
      <c r="A2550" t="str">
        <f>IF(Tienda_2!$A150="","","Tienda 2")</f>
        <v>Tienda 2</v>
      </c>
      <c r="B2550" t="str">
        <f>IF($A2550="","",Tienda_2!B150)</f>
        <v>Muebles</v>
      </c>
      <c r="C2550" t="str">
        <f>IF($A2550="","",Tienda_2!G150)</f>
        <v>Cali</v>
      </c>
      <c r="D2550" t="str">
        <f>IF($A2550="","",Tienda_2!F150)</f>
        <v>Pedro Gomez</v>
      </c>
      <c r="E2550" t="str">
        <f>IF($A2550="","",Tienda_2!I150)</f>
        <v>Tarjeta de crédito</v>
      </c>
      <c r="F2550">
        <f>IF($A2550="","",VALUE(RIGHT(Tienda_2!E150,4)))</f>
        <v>2021</v>
      </c>
      <c r="G2550">
        <f>IF($A2550="","",Tienda_2!C150)</f>
        <v>241400</v>
      </c>
      <c r="H2550">
        <f>IF($A2550="","",Tienda_2!D150)</f>
        <v>13300</v>
      </c>
      <c r="I2550">
        <f>IF($A2550="","",Tienda_2!H150)</f>
        <v>5</v>
      </c>
      <c r="J2550">
        <f>IF($A2550="",0,IF(AND(OR('Cuadro-de-mando'!$B$4="(Todas)",'Cuadro-de-mando'!$B$4=$A2550),OR('Cuadro-de-mando'!$E$4="(Todas)",'Cuadro-de-mando'!$E$4=$B2550),OR('Cuadro-de-mando'!$H$4="(Todas)",'Cuadro-de-mando'!$H$4=$C2550),OR('Cuadro-de-mando'!$K$4="(Todas)",'Cuadro-de-mando'!$K$4=$E2550),OR('Cuadro-de-mando'!$N$4="(Todos)",'Cuadro-de-mando'!$N$4=$F2550)),1,0))</f>
        <v>1</v>
      </c>
    </row>
    <row r="2551" spans="1:10" x14ac:dyDescent="0.25">
      <c r="A2551" t="str">
        <f>IF(Tienda_2!$A151="","","Tienda 2")</f>
        <v>Tienda 2</v>
      </c>
      <c r="B2551" t="str">
        <f>IF($A2551="","",Tienda_2!B151)</f>
        <v>Juguetes</v>
      </c>
      <c r="C2551" t="str">
        <f>IF($A2551="","",Tienda_2!G151)</f>
        <v>Cali</v>
      </c>
      <c r="D2551" t="str">
        <f>IF($A2551="","",Tienda_2!F151)</f>
        <v>Juan Fernandez</v>
      </c>
      <c r="E2551" t="str">
        <f>IF($A2551="","",Tienda_2!I151)</f>
        <v>Tarjeta de crédito</v>
      </c>
      <c r="F2551">
        <f>IF($A2551="","",VALUE(RIGHT(Tienda_2!E151,4)))</f>
        <v>2021</v>
      </c>
      <c r="G2551">
        <f>IF($A2551="","",Tienda_2!C151)</f>
        <v>36200</v>
      </c>
      <c r="H2551">
        <f>IF($A2551="","",Tienda_2!D151)</f>
        <v>2300</v>
      </c>
      <c r="I2551">
        <f>IF($A2551="","",Tienda_2!H151)</f>
        <v>5</v>
      </c>
      <c r="J2551">
        <f>IF($A2551="",0,IF(AND(OR('Cuadro-de-mando'!$B$4="(Todas)",'Cuadro-de-mando'!$B$4=$A2551),OR('Cuadro-de-mando'!$E$4="(Todas)",'Cuadro-de-mando'!$E$4=$B2551),OR('Cuadro-de-mando'!$H$4="(Todas)",'Cuadro-de-mando'!$H$4=$C2551),OR('Cuadro-de-mando'!$K$4="(Todas)",'Cuadro-de-mando'!$K$4=$E2551),OR('Cuadro-de-mando'!$N$4="(Todos)",'Cuadro-de-mando'!$N$4=$F2551)),1,0))</f>
        <v>1</v>
      </c>
    </row>
    <row r="2552" spans="1:10" x14ac:dyDescent="0.25">
      <c r="A2552" t="str">
        <f>IF(Tienda_2!$A152="","","Tienda 2")</f>
        <v>Tienda 2</v>
      </c>
      <c r="B2552" t="str">
        <f>IF($A2552="","",Tienda_2!B152)</f>
        <v>Juguetes</v>
      </c>
      <c r="C2552" t="str">
        <f>IF($A2552="","",Tienda_2!G152)</f>
        <v>Medellín</v>
      </c>
      <c r="D2552" t="str">
        <f>IF($A2552="","",Tienda_2!F152)</f>
        <v>Lucas Olivera</v>
      </c>
      <c r="E2552" t="str">
        <f>IF($A2552="","",Tienda_2!I152)</f>
        <v>Tarjeta de crédito</v>
      </c>
      <c r="F2552">
        <f>IF($A2552="","",VALUE(RIGHT(Tienda_2!E152,4)))</f>
        <v>2022</v>
      </c>
      <c r="G2552">
        <f>IF($A2552="","",Tienda_2!C152)</f>
        <v>242500</v>
      </c>
      <c r="H2552">
        <f>IF($A2552="","",Tienda_2!D152)</f>
        <v>11100</v>
      </c>
      <c r="I2552">
        <f>IF($A2552="","",Tienda_2!H152)</f>
        <v>5</v>
      </c>
      <c r="J2552">
        <f>IF($A2552="",0,IF(AND(OR('Cuadro-de-mando'!$B$4="(Todas)",'Cuadro-de-mando'!$B$4=$A2552),OR('Cuadro-de-mando'!$E$4="(Todas)",'Cuadro-de-mando'!$E$4=$B2552),OR('Cuadro-de-mando'!$H$4="(Todas)",'Cuadro-de-mando'!$H$4=$C2552),OR('Cuadro-de-mando'!$K$4="(Todas)",'Cuadro-de-mando'!$K$4=$E2552),OR('Cuadro-de-mando'!$N$4="(Todos)",'Cuadro-de-mando'!$N$4=$F2552)),1,0))</f>
        <v>1</v>
      </c>
    </row>
    <row r="2553" spans="1:10" x14ac:dyDescent="0.25">
      <c r="A2553" t="str">
        <f>IF(Tienda_2!$A153="","","Tienda 2")</f>
        <v>Tienda 2</v>
      </c>
      <c r="B2553" t="str">
        <f>IF($A2553="","",Tienda_2!B153)</f>
        <v>Muebles</v>
      </c>
      <c r="C2553" t="str">
        <f>IF($A2553="","",Tienda_2!G153)</f>
        <v>Bogotá</v>
      </c>
      <c r="D2553" t="str">
        <f>IF($A2553="","",Tienda_2!F153)</f>
        <v>Rafael Acosta</v>
      </c>
      <c r="E2553" t="str">
        <f>IF($A2553="","",Tienda_2!I153)</f>
        <v>Nequi</v>
      </c>
      <c r="F2553">
        <f>IF($A2553="","",VALUE(RIGHT(Tienda_2!E153,4)))</f>
        <v>2022</v>
      </c>
      <c r="G2553">
        <f>IF($A2553="","",Tienda_2!C153)</f>
        <v>694600</v>
      </c>
      <c r="H2553">
        <f>IF($A2553="","",Tienda_2!D153)</f>
        <v>35200</v>
      </c>
      <c r="I2553">
        <f>IF($A2553="","",Tienda_2!H153)</f>
        <v>5</v>
      </c>
      <c r="J2553">
        <f>IF($A2553="",0,IF(AND(OR('Cuadro-de-mando'!$B$4="(Todas)",'Cuadro-de-mando'!$B$4=$A2553),OR('Cuadro-de-mando'!$E$4="(Todas)",'Cuadro-de-mando'!$E$4=$B2553),OR('Cuadro-de-mando'!$H$4="(Todas)",'Cuadro-de-mando'!$H$4=$C2553),OR('Cuadro-de-mando'!$K$4="(Todas)",'Cuadro-de-mando'!$K$4=$E2553),OR('Cuadro-de-mando'!$N$4="(Todos)",'Cuadro-de-mando'!$N$4=$F2553)),1,0))</f>
        <v>1</v>
      </c>
    </row>
    <row r="2554" spans="1:10" x14ac:dyDescent="0.25">
      <c r="A2554" t="str">
        <f>IF(Tienda_2!$A154="","","Tienda 2")</f>
        <v>Tienda 2</v>
      </c>
      <c r="B2554" t="str">
        <f>IF($A2554="","",Tienda_2!B154)</f>
        <v>Libros</v>
      </c>
      <c r="C2554" t="str">
        <f>IF($A2554="","",Tienda_2!G154)</f>
        <v>Pereira</v>
      </c>
      <c r="D2554" t="str">
        <f>IF($A2554="","",Tienda_2!F154)</f>
        <v>Juliana Costa</v>
      </c>
      <c r="E2554" t="str">
        <f>IF($A2554="","",Tienda_2!I154)</f>
        <v>Tarjeta de crédito</v>
      </c>
      <c r="F2554">
        <f>IF($A2554="","",VALUE(RIGHT(Tienda_2!E154,4)))</f>
        <v>2022</v>
      </c>
      <c r="G2554">
        <f>IF($A2554="","",Tienda_2!C154)</f>
        <v>61600</v>
      </c>
      <c r="H2554">
        <f>IF($A2554="","",Tienda_2!D154)</f>
        <v>1500</v>
      </c>
      <c r="I2554">
        <f>IF($A2554="","",Tienda_2!H154)</f>
        <v>3</v>
      </c>
      <c r="J2554">
        <f>IF($A2554="",0,IF(AND(OR('Cuadro-de-mando'!$B$4="(Todas)",'Cuadro-de-mando'!$B$4=$A2554),OR('Cuadro-de-mando'!$E$4="(Todas)",'Cuadro-de-mando'!$E$4=$B2554),OR('Cuadro-de-mando'!$H$4="(Todas)",'Cuadro-de-mando'!$H$4=$C2554),OR('Cuadro-de-mando'!$K$4="(Todas)",'Cuadro-de-mando'!$K$4=$E2554),OR('Cuadro-de-mando'!$N$4="(Todos)",'Cuadro-de-mando'!$N$4=$F2554)),1,0))</f>
        <v>1</v>
      </c>
    </row>
    <row r="2555" spans="1:10" x14ac:dyDescent="0.25">
      <c r="A2555" t="str">
        <f>IF(Tienda_2!$A155="","","Tienda 2")</f>
        <v>Tienda 2</v>
      </c>
      <c r="B2555" t="str">
        <f>IF($A2555="","",Tienda_2!B155)</f>
        <v>Muebles</v>
      </c>
      <c r="C2555" t="str">
        <f>IF($A2555="","",Tienda_2!G155)</f>
        <v>Medellín</v>
      </c>
      <c r="D2555" t="str">
        <f>IF($A2555="","",Tienda_2!F155)</f>
        <v>Felipe Santos</v>
      </c>
      <c r="E2555" t="str">
        <f>IF($A2555="","",Tienda_2!I155)</f>
        <v>Tarjeta de crédito</v>
      </c>
      <c r="F2555">
        <f>IF($A2555="","",VALUE(RIGHT(Tienda_2!E155,4)))</f>
        <v>2023</v>
      </c>
      <c r="G2555">
        <f>IF($A2555="","",Tienda_2!C155)</f>
        <v>331100</v>
      </c>
      <c r="H2555">
        <f>IF($A2555="","",Tienda_2!D155)</f>
        <v>15800</v>
      </c>
      <c r="I2555">
        <f>IF($A2555="","",Tienda_2!H155)</f>
        <v>5</v>
      </c>
      <c r="J2555">
        <f>IF($A2555="",0,IF(AND(OR('Cuadro-de-mando'!$B$4="(Todas)",'Cuadro-de-mando'!$B$4=$A2555),OR('Cuadro-de-mando'!$E$4="(Todas)",'Cuadro-de-mando'!$E$4=$B2555),OR('Cuadro-de-mando'!$H$4="(Todas)",'Cuadro-de-mando'!$H$4=$C2555),OR('Cuadro-de-mando'!$K$4="(Todas)",'Cuadro-de-mando'!$K$4=$E2555),OR('Cuadro-de-mando'!$N$4="(Todos)",'Cuadro-de-mando'!$N$4=$F2555)),1,0))</f>
        <v>1</v>
      </c>
    </row>
    <row r="2556" spans="1:10" x14ac:dyDescent="0.25">
      <c r="A2556" t="str">
        <f>IF(Tienda_2!$A156="","","Tienda 2")</f>
        <v>Tienda 2</v>
      </c>
      <c r="B2556" t="str">
        <f>IF($A2556="","",Tienda_2!B156)</f>
        <v>Libros</v>
      </c>
      <c r="C2556" t="str">
        <f>IF($A2556="","",Tienda_2!G156)</f>
        <v>Cúcuta</v>
      </c>
      <c r="D2556" t="str">
        <f>IF($A2556="","",Tienda_2!F156)</f>
        <v>Pedro Gomez</v>
      </c>
      <c r="E2556" t="str">
        <f>IF($A2556="","",Tienda_2!I156)</f>
        <v>Tarjeta de crédito</v>
      </c>
      <c r="F2556">
        <f>IF($A2556="","",VALUE(RIGHT(Tienda_2!E156,4)))</f>
        <v>2021</v>
      </c>
      <c r="G2556">
        <f>IF($A2556="","",Tienda_2!C156)</f>
        <v>50800</v>
      </c>
      <c r="H2556">
        <f>IF($A2556="","",Tienda_2!D156)</f>
        <v>900</v>
      </c>
      <c r="I2556">
        <f>IF($A2556="","",Tienda_2!H156)</f>
        <v>5</v>
      </c>
      <c r="J2556">
        <f>IF($A2556="",0,IF(AND(OR('Cuadro-de-mando'!$B$4="(Todas)",'Cuadro-de-mando'!$B$4=$A2556),OR('Cuadro-de-mando'!$E$4="(Todas)",'Cuadro-de-mando'!$E$4=$B2556),OR('Cuadro-de-mando'!$H$4="(Todas)",'Cuadro-de-mando'!$H$4=$C2556),OR('Cuadro-de-mando'!$K$4="(Todas)",'Cuadro-de-mando'!$K$4=$E2556),OR('Cuadro-de-mando'!$N$4="(Todos)",'Cuadro-de-mando'!$N$4=$F2556)),1,0))</f>
        <v>1</v>
      </c>
    </row>
    <row r="2557" spans="1:10" x14ac:dyDescent="0.25">
      <c r="A2557" t="str">
        <f>IF(Tienda_2!$A157="","","Tienda 2")</f>
        <v>Tienda 2</v>
      </c>
      <c r="B2557" t="str">
        <f>IF($A2557="","",Tienda_2!B157)</f>
        <v>Muebles</v>
      </c>
      <c r="C2557" t="str">
        <f>IF($A2557="","",Tienda_2!G157)</f>
        <v>Bogotá</v>
      </c>
      <c r="D2557" t="str">
        <f>IF($A2557="","",Tienda_2!F157)</f>
        <v>Camila Rivera</v>
      </c>
      <c r="E2557" t="str">
        <f>IF($A2557="","",Tienda_2!I157)</f>
        <v>Tarjeta de crédito</v>
      </c>
      <c r="F2557">
        <f>IF($A2557="","",VALUE(RIGHT(Tienda_2!E157,4)))</f>
        <v>2023</v>
      </c>
      <c r="G2557">
        <f>IF($A2557="","",Tienda_2!C157)</f>
        <v>655200</v>
      </c>
      <c r="H2557">
        <f>IF($A2557="","",Tienda_2!D157)</f>
        <v>35100</v>
      </c>
      <c r="I2557">
        <f>IF($A2557="","",Tienda_2!H157)</f>
        <v>5</v>
      </c>
      <c r="J2557">
        <f>IF($A2557="",0,IF(AND(OR('Cuadro-de-mando'!$B$4="(Todas)",'Cuadro-de-mando'!$B$4=$A2557),OR('Cuadro-de-mando'!$E$4="(Todas)",'Cuadro-de-mando'!$E$4=$B2557),OR('Cuadro-de-mando'!$H$4="(Todas)",'Cuadro-de-mando'!$H$4=$C2557),OR('Cuadro-de-mando'!$K$4="(Todas)",'Cuadro-de-mando'!$K$4=$E2557),OR('Cuadro-de-mando'!$N$4="(Todos)",'Cuadro-de-mando'!$N$4=$F2557)),1,0))</f>
        <v>1</v>
      </c>
    </row>
    <row r="2558" spans="1:10" x14ac:dyDescent="0.25">
      <c r="A2558" t="str">
        <f>IF(Tienda_2!$A158="","","Tienda 2")</f>
        <v>Tienda 2</v>
      </c>
      <c r="B2558" t="str">
        <f>IF($A2558="","",Tienda_2!B158)</f>
        <v>Electrónicos</v>
      </c>
      <c r="C2558" t="str">
        <f>IF($A2558="","",Tienda_2!G158)</f>
        <v>Bogotá</v>
      </c>
      <c r="D2558" t="str">
        <f>IF($A2558="","",Tienda_2!F158)</f>
        <v>Izabela de León</v>
      </c>
      <c r="E2558" t="str">
        <f>IF($A2558="","",Tienda_2!I158)</f>
        <v>Tarjeta de débito</v>
      </c>
      <c r="F2558">
        <f>IF($A2558="","",VALUE(RIGHT(Tienda_2!E158,4)))</f>
        <v>2020</v>
      </c>
      <c r="G2558">
        <f>IF($A2558="","",Tienda_2!C158)</f>
        <v>271400</v>
      </c>
      <c r="H2558">
        <f>IF($A2558="","",Tienda_2!D158)</f>
        <v>15000</v>
      </c>
      <c r="I2558">
        <f>IF($A2558="","",Tienda_2!H158)</f>
        <v>4</v>
      </c>
      <c r="J2558">
        <f>IF($A2558="",0,IF(AND(OR('Cuadro-de-mando'!$B$4="(Todas)",'Cuadro-de-mando'!$B$4=$A2558),OR('Cuadro-de-mando'!$E$4="(Todas)",'Cuadro-de-mando'!$E$4=$B2558),OR('Cuadro-de-mando'!$H$4="(Todas)",'Cuadro-de-mando'!$H$4=$C2558),OR('Cuadro-de-mando'!$K$4="(Todas)",'Cuadro-de-mando'!$K$4=$E2558),OR('Cuadro-de-mando'!$N$4="(Todos)",'Cuadro-de-mando'!$N$4=$F2558)),1,0))</f>
        <v>1</v>
      </c>
    </row>
    <row r="2559" spans="1:10" x14ac:dyDescent="0.25">
      <c r="A2559" t="str">
        <f>IF(Tienda_2!$A159="","","Tienda 2")</f>
        <v>Tienda 2</v>
      </c>
      <c r="B2559" t="str">
        <f>IF($A2559="","",Tienda_2!B159)</f>
        <v>Electrónicos</v>
      </c>
      <c r="C2559" t="str">
        <f>IF($A2559="","",Tienda_2!G159)</f>
        <v>Medellín</v>
      </c>
      <c r="D2559" t="str">
        <f>IF($A2559="","",Tienda_2!F159)</f>
        <v>Lucas Olivera</v>
      </c>
      <c r="E2559" t="str">
        <f>IF($A2559="","",Tienda_2!I159)</f>
        <v>Nequi</v>
      </c>
      <c r="F2559">
        <f>IF($A2559="","",VALUE(RIGHT(Tienda_2!E159,4)))</f>
        <v>2020</v>
      </c>
      <c r="G2559">
        <f>IF($A2559="","",Tienda_2!C159)</f>
        <v>60500</v>
      </c>
      <c r="H2559">
        <f>IF($A2559="","",Tienda_2!D159)</f>
        <v>3600</v>
      </c>
      <c r="I2559">
        <f>IF($A2559="","",Tienda_2!H159)</f>
        <v>5</v>
      </c>
      <c r="J2559">
        <f>IF($A2559="",0,IF(AND(OR('Cuadro-de-mando'!$B$4="(Todas)",'Cuadro-de-mando'!$B$4=$A2559),OR('Cuadro-de-mando'!$E$4="(Todas)",'Cuadro-de-mando'!$E$4=$B2559),OR('Cuadro-de-mando'!$H$4="(Todas)",'Cuadro-de-mando'!$H$4=$C2559),OR('Cuadro-de-mando'!$K$4="(Todas)",'Cuadro-de-mando'!$K$4=$E2559),OR('Cuadro-de-mando'!$N$4="(Todos)",'Cuadro-de-mando'!$N$4=$F2559)),1,0))</f>
        <v>1</v>
      </c>
    </row>
    <row r="2560" spans="1:10" x14ac:dyDescent="0.25">
      <c r="A2560" t="str">
        <f>IF(Tienda_2!$A160="","","Tienda 2")</f>
        <v>Tienda 2</v>
      </c>
      <c r="B2560" t="str">
        <f>IF($A2560="","",Tienda_2!B160)</f>
        <v>Electrónicos</v>
      </c>
      <c r="C2560" t="str">
        <f>IF($A2560="","",Tienda_2!G160)</f>
        <v>Santa Marta</v>
      </c>
      <c r="D2560" t="str">
        <f>IF($A2560="","",Tienda_2!F160)</f>
        <v>Camila Rivera</v>
      </c>
      <c r="E2560" t="str">
        <f>IF($A2560="","",Tienda_2!I160)</f>
        <v>Tarjeta de crédito</v>
      </c>
      <c r="F2560">
        <f>IF($A2560="","",VALUE(RIGHT(Tienda_2!E160,4)))</f>
        <v>2023</v>
      </c>
      <c r="G2560">
        <f>IF($A2560="","",Tienda_2!C160)</f>
        <v>1205100</v>
      </c>
      <c r="H2560">
        <f>IF($A2560="","",Tienda_2!D160)</f>
        <v>62400</v>
      </c>
      <c r="I2560">
        <f>IF($A2560="","",Tienda_2!H160)</f>
        <v>4</v>
      </c>
      <c r="J2560">
        <f>IF($A2560="",0,IF(AND(OR('Cuadro-de-mando'!$B$4="(Todas)",'Cuadro-de-mando'!$B$4=$A2560),OR('Cuadro-de-mando'!$E$4="(Todas)",'Cuadro-de-mando'!$E$4=$B2560),OR('Cuadro-de-mando'!$H$4="(Todas)",'Cuadro-de-mando'!$H$4=$C2560),OR('Cuadro-de-mando'!$K$4="(Todas)",'Cuadro-de-mando'!$K$4=$E2560),OR('Cuadro-de-mando'!$N$4="(Todos)",'Cuadro-de-mando'!$N$4=$F2560)),1,0))</f>
        <v>1</v>
      </c>
    </row>
    <row r="2561" spans="1:10" x14ac:dyDescent="0.25">
      <c r="A2561" t="str">
        <f>IF(Tienda_2!$A161="","","Tienda 2")</f>
        <v>Tienda 2</v>
      </c>
      <c r="B2561" t="str">
        <f>IF($A2561="","",Tienda_2!B161)</f>
        <v>Instrumentos musicales</v>
      </c>
      <c r="C2561" t="str">
        <f>IF($A2561="","",Tienda_2!G161)</f>
        <v>Bucaramanga</v>
      </c>
      <c r="D2561" t="str">
        <f>IF($A2561="","",Tienda_2!F161)</f>
        <v>Rafael Acosta</v>
      </c>
      <c r="E2561" t="str">
        <f>IF($A2561="","",Tienda_2!I161)</f>
        <v>Tarjeta de crédito</v>
      </c>
      <c r="F2561">
        <f>IF($A2561="","",VALUE(RIGHT(Tienda_2!E161,4)))</f>
        <v>2021</v>
      </c>
      <c r="G2561">
        <f>IF($A2561="","",Tienda_2!C161)</f>
        <v>901500</v>
      </c>
      <c r="H2561">
        <f>IF($A2561="","",Tienda_2!D161)</f>
        <v>48400</v>
      </c>
      <c r="I2561">
        <f>IF($A2561="","",Tienda_2!H161)</f>
        <v>4</v>
      </c>
      <c r="J2561">
        <f>IF($A2561="",0,IF(AND(OR('Cuadro-de-mando'!$B$4="(Todas)",'Cuadro-de-mando'!$B$4=$A2561),OR('Cuadro-de-mando'!$E$4="(Todas)",'Cuadro-de-mando'!$E$4=$B2561),OR('Cuadro-de-mando'!$H$4="(Todas)",'Cuadro-de-mando'!$H$4=$C2561),OR('Cuadro-de-mando'!$K$4="(Todas)",'Cuadro-de-mando'!$K$4=$E2561),OR('Cuadro-de-mando'!$N$4="(Todos)",'Cuadro-de-mando'!$N$4=$F2561)),1,0))</f>
        <v>1</v>
      </c>
    </row>
    <row r="2562" spans="1:10" x14ac:dyDescent="0.25">
      <c r="A2562" t="str">
        <f>IF(Tienda_2!$A162="","","Tienda 2")</f>
        <v>Tienda 2</v>
      </c>
      <c r="B2562" t="str">
        <f>IF($A2562="","",Tienda_2!B162)</f>
        <v>Libros</v>
      </c>
      <c r="C2562" t="str">
        <f>IF($A2562="","",Tienda_2!G162)</f>
        <v>Manizales</v>
      </c>
      <c r="D2562" t="str">
        <f>IF($A2562="","",Tienda_2!F162)</f>
        <v>Lucas Olivera</v>
      </c>
      <c r="E2562" t="str">
        <f>IF($A2562="","",Tienda_2!I162)</f>
        <v>Tarjeta de crédito</v>
      </c>
      <c r="F2562">
        <f>IF($A2562="","",VALUE(RIGHT(Tienda_2!E162,4)))</f>
        <v>2020</v>
      </c>
      <c r="G2562">
        <f>IF($A2562="","",Tienda_2!C162)</f>
        <v>44000</v>
      </c>
      <c r="H2562">
        <f>IF($A2562="","",Tienda_2!D162)</f>
        <v>0</v>
      </c>
      <c r="I2562">
        <f>IF($A2562="","",Tienda_2!H162)</f>
        <v>2</v>
      </c>
      <c r="J2562">
        <f>IF($A2562="",0,IF(AND(OR('Cuadro-de-mando'!$B$4="(Todas)",'Cuadro-de-mando'!$B$4=$A2562),OR('Cuadro-de-mando'!$E$4="(Todas)",'Cuadro-de-mando'!$E$4=$B2562),OR('Cuadro-de-mando'!$H$4="(Todas)",'Cuadro-de-mando'!$H$4=$C2562),OR('Cuadro-de-mando'!$K$4="(Todas)",'Cuadro-de-mando'!$K$4=$E2562),OR('Cuadro-de-mando'!$N$4="(Todos)",'Cuadro-de-mando'!$N$4=$F2562)),1,0))</f>
        <v>1</v>
      </c>
    </row>
    <row r="2563" spans="1:10" x14ac:dyDescent="0.25">
      <c r="A2563" t="str">
        <f>IF(Tienda_2!$A163="","","Tienda 2")</f>
        <v>Tienda 2</v>
      </c>
      <c r="B2563" t="str">
        <f>IF($A2563="","",Tienda_2!B163)</f>
        <v>Muebles</v>
      </c>
      <c r="C2563" t="str">
        <f>IF($A2563="","",Tienda_2!G163)</f>
        <v>Bogotá</v>
      </c>
      <c r="D2563" t="str">
        <f>IF($A2563="","",Tienda_2!F163)</f>
        <v>Maria Alfonso</v>
      </c>
      <c r="E2563" t="str">
        <f>IF($A2563="","",Tienda_2!I163)</f>
        <v>Tarjeta de crédito</v>
      </c>
      <c r="F2563">
        <f>IF($A2563="","",VALUE(RIGHT(Tienda_2!E163,4)))</f>
        <v>2022</v>
      </c>
      <c r="G2563">
        <f>IF($A2563="","",Tienda_2!C163)</f>
        <v>281700</v>
      </c>
      <c r="H2563">
        <f>IF($A2563="","",Tienda_2!D163)</f>
        <v>16000</v>
      </c>
      <c r="I2563">
        <f>IF($A2563="","",Tienda_2!H163)</f>
        <v>1</v>
      </c>
      <c r="J2563">
        <f>IF($A2563="",0,IF(AND(OR('Cuadro-de-mando'!$B$4="(Todas)",'Cuadro-de-mando'!$B$4=$A2563),OR('Cuadro-de-mando'!$E$4="(Todas)",'Cuadro-de-mando'!$E$4=$B2563),OR('Cuadro-de-mando'!$H$4="(Todas)",'Cuadro-de-mando'!$H$4=$C2563),OR('Cuadro-de-mando'!$K$4="(Todas)",'Cuadro-de-mando'!$K$4=$E2563),OR('Cuadro-de-mando'!$N$4="(Todos)",'Cuadro-de-mando'!$N$4=$F2563)),1,0))</f>
        <v>1</v>
      </c>
    </row>
    <row r="2564" spans="1:10" x14ac:dyDescent="0.25">
      <c r="A2564" t="str">
        <f>IF(Tienda_2!$A164="","","Tienda 2")</f>
        <v>Tienda 2</v>
      </c>
      <c r="B2564" t="str">
        <f>IF($A2564="","",Tienda_2!B164)</f>
        <v>Juguetes</v>
      </c>
      <c r="C2564" t="str">
        <f>IF($A2564="","",Tienda_2!G164)</f>
        <v>Pereira</v>
      </c>
      <c r="D2564" t="str">
        <f>IF($A2564="","",Tienda_2!F164)</f>
        <v>Beatriz Morales</v>
      </c>
      <c r="E2564" t="str">
        <f>IF($A2564="","",Tienda_2!I164)</f>
        <v>Tarjeta de crédito</v>
      </c>
      <c r="F2564">
        <f>IF($A2564="","",VALUE(RIGHT(Tienda_2!E164,4)))</f>
        <v>2022</v>
      </c>
      <c r="G2564">
        <f>IF($A2564="","",Tienda_2!C164)</f>
        <v>56000</v>
      </c>
      <c r="H2564">
        <f>IF($A2564="","",Tienda_2!D164)</f>
        <v>3200</v>
      </c>
      <c r="I2564">
        <f>IF($A2564="","",Tienda_2!H164)</f>
        <v>5</v>
      </c>
      <c r="J2564">
        <f>IF($A2564="",0,IF(AND(OR('Cuadro-de-mando'!$B$4="(Todas)",'Cuadro-de-mando'!$B$4=$A2564),OR('Cuadro-de-mando'!$E$4="(Todas)",'Cuadro-de-mando'!$E$4=$B2564),OR('Cuadro-de-mando'!$H$4="(Todas)",'Cuadro-de-mando'!$H$4=$C2564),OR('Cuadro-de-mando'!$K$4="(Todas)",'Cuadro-de-mando'!$K$4=$E2564),OR('Cuadro-de-mando'!$N$4="(Todos)",'Cuadro-de-mando'!$N$4=$F2564)),1,0))</f>
        <v>1</v>
      </c>
    </row>
    <row r="2565" spans="1:10" x14ac:dyDescent="0.25">
      <c r="A2565" t="str">
        <f>IF(Tienda_2!$A165="","","Tienda 2")</f>
        <v>Tienda 2</v>
      </c>
      <c r="B2565" t="str">
        <f>IF($A2565="","",Tienda_2!B165)</f>
        <v>Instrumentos musicales</v>
      </c>
      <c r="C2565" t="str">
        <f>IF($A2565="","",Tienda_2!G165)</f>
        <v>Bogotá</v>
      </c>
      <c r="D2565" t="str">
        <f>IF($A2565="","",Tienda_2!F165)</f>
        <v>Izabela de León</v>
      </c>
      <c r="E2565" t="str">
        <f>IF($A2565="","",Tienda_2!I165)</f>
        <v>Tarjeta de crédito</v>
      </c>
      <c r="F2565">
        <f>IF($A2565="","",VALUE(RIGHT(Tienda_2!E165,4)))</f>
        <v>2021</v>
      </c>
      <c r="G2565">
        <f>IF($A2565="","",Tienda_2!C165)</f>
        <v>808500</v>
      </c>
      <c r="H2565">
        <f>IF($A2565="","",Tienda_2!D165)</f>
        <v>43500</v>
      </c>
      <c r="I2565">
        <f>IF($A2565="","",Tienda_2!H165)</f>
        <v>4</v>
      </c>
      <c r="J2565">
        <f>IF($A2565="",0,IF(AND(OR('Cuadro-de-mando'!$B$4="(Todas)",'Cuadro-de-mando'!$B$4=$A2565),OR('Cuadro-de-mando'!$E$4="(Todas)",'Cuadro-de-mando'!$E$4=$B2565),OR('Cuadro-de-mando'!$H$4="(Todas)",'Cuadro-de-mando'!$H$4=$C2565),OR('Cuadro-de-mando'!$K$4="(Todas)",'Cuadro-de-mando'!$K$4=$E2565),OR('Cuadro-de-mando'!$N$4="(Todos)",'Cuadro-de-mando'!$N$4=$F2565)),1,0))</f>
        <v>1</v>
      </c>
    </row>
    <row r="2566" spans="1:10" x14ac:dyDescent="0.25">
      <c r="A2566" t="str">
        <f>IF(Tienda_2!$A166="","","Tienda 2")</f>
        <v>Tienda 2</v>
      </c>
      <c r="B2566" t="str">
        <f>IF($A2566="","",Tienda_2!B166)</f>
        <v>Juguetes</v>
      </c>
      <c r="C2566" t="str">
        <f>IF($A2566="","",Tienda_2!G166)</f>
        <v>Bogotá</v>
      </c>
      <c r="D2566" t="str">
        <f>IF($A2566="","",Tienda_2!F166)</f>
        <v>Rafael Acosta</v>
      </c>
      <c r="E2566" t="str">
        <f>IF($A2566="","",Tienda_2!I166)</f>
        <v>Cupón</v>
      </c>
      <c r="F2566">
        <f>IF($A2566="","",VALUE(RIGHT(Tienda_2!E166,4)))</f>
        <v>2022</v>
      </c>
      <c r="G2566">
        <f>IF($A2566="","",Tienda_2!C166)</f>
        <v>56200</v>
      </c>
      <c r="H2566">
        <f>IF($A2566="","",Tienda_2!D166)</f>
        <v>3700</v>
      </c>
      <c r="I2566">
        <f>IF($A2566="","",Tienda_2!H166)</f>
        <v>1</v>
      </c>
      <c r="J2566">
        <f>IF($A2566="",0,IF(AND(OR('Cuadro-de-mando'!$B$4="(Todas)",'Cuadro-de-mando'!$B$4=$A2566),OR('Cuadro-de-mando'!$E$4="(Todas)",'Cuadro-de-mando'!$E$4=$B2566),OR('Cuadro-de-mando'!$H$4="(Todas)",'Cuadro-de-mando'!$H$4=$C2566),OR('Cuadro-de-mando'!$K$4="(Todas)",'Cuadro-de-mando'!$K$4=$E2566),OR('Cuadro-de-mando'!$N$4="(Todos)",'Cuadro-de-mando'!$N$4=$F2566)),1,0))</f>
        <v>1</v>
      </c>
    </row>
    <row r="2567" spans="1:10" x14ac:dyDescent="0.25">
      <c r="A2567" t="str">
        <f>IF(Tienda_2!$A167="","","Tienda 2")</f>
        <v>Tienda 2</v>
      </c>
      <c r="B2567" t="str">
        <f>IF($A2567="","",Tienda_2!B167)</f>
        <v>Electrónicos</v>
      </c>
      <c r="C2567" t="str">
        <f>IF($A2567="","",Tienda_2!G167)</f>
        <v>Bogotá</v>
      </c>
      <c r="D2567" t="str">
        <f>IF($A2567="","",Tienda_2!F167)</f>
        <v>Lucas Olivera</v>
      </c>
      <c r="E2567" t="str">
        <f>IF($A2567="","",Tienda_2!I167)</f>
        <v>Tarjeta de crédito</v>
      </c>
      <c r="F2567">
        <f>IF($A2567="","",VALUE(RIGHT(Tienda_2!E167,4)))</f>
        <v>2020</v>
      </c>
      <c r="G2567">
        <f>IF($A2567="","",Tienda_2!C167)</f>
        <v>2007800</v>
      </c>
      <c r="H2567">
        <f>IF($A2567="","",Tienda_2!D167)</f>
        <v>105100</v>
      </c>
      <c r="I2567">
        <f>IF($A2567="","",Tienda_2!H167)</f>
        <v>5</v>
      </c>
      <c r="J2567">
        <f>IF($A2567="",0,IF(AND(OR('Cuadro-de-mando'!$B$4="(Todas)",'Cuadro-de-mando'!$B$4=$A2567),OR('Cuadro-de-mando'!$E$4="(Todas)",'Cuadro-de-mando'!$E$4=$B2567),OR('Cuadro-de-mando'!$H$4="(Todas)",'Cuadro-de-mando'!$H$4=$C2567),OR('Cuadro-de-mando'!$K$4="(Todas)",'Cuadro-de-mando'!$K$4=$E2567),OR('Cuadro-de-mando'!$N$4="(Todos)",'Cuadro-de-mando'!$N$4=$F2567)),1,0))</f>
        <v>1</v>
      </c>
    </row>
    <row r="2568" spans="1:10" x14ac:dyDescent="0.25">
      <c r="A2568" t="str">
        <f>IF(Tienda_2!$A168="","","Tienda 2")</f>
        <v>Tienda 2</v>
      </c>
      <c r="B2568" t="str">
        <f>IF($A2568="","",Tienda_2!B168)</f>
        <v>Electrónicos</v>
      </c>
      <c r="C2568" t="str">
        <f>IF($A2568="","",Tienda_2!G168)</f>
        <v>Bogotá</v>
      </c>
      <c r="D2568" t="str">
        <f>IF($A2568="","",Tienda_2!F168)</f>
        <v>Beatriz Morales</v>
      </c>
      <c r="E2568" t="str">
        <f>IF($A2568="","",Tienda_2!I168)</f>
        <v>Tarjeta de crédito</v>
      </c>
      <c r="F2568">
        <f>IF($A2568="","",VALUE(RIGHT(Tienda_2!E168,4)))</f>
        <v>2020</v>
      </c>
      <c r="G2568">
        <f>IF($A2568="","",Tienda_2!C168)</f>
        <v>220700</v>
      </c>
      <c r="H2568">
        <f>IF($A2568="","",Tienda_2!D168)</f>
        <v>9900</v>
      </c>
      <c r="I2568">
        <f>IF($A2568="","",Tienda_2!H168)</f>
        <v>4</v>
      </c>
      <c r="J2568">
        <f>IF($A2568="",0,IF(AND(OR('Cuadro-de-mando'!$B$4="(Todas)",'Cuadro-de-mando'!$B$4=$A2568),OR('Cuadro-de-mando'!$E$4="(Todas)",'Cuadro-de-mando'!$E$4=$B2568),OR('Cuadro-de-mando'!$H$4="(Todas)",'Cuadro-de-mando'!$H$4=$C2568),OR('Cuadro-de-mando'!$K$4="(Todas)",'Cuadro-de-mando'!$K$4=$E2568),OR('Cuadro-de-mando'!$N$4="(Todos)",'Cuadro-de-mando'!$N$4=$F2568)),1,0))</f>
        <v>1</v>
      </c>
    </row>
    <row r="2569" spans="1:10" x14ac:dyDescent="0.25">
      <c r="A2569" t="str">
        <f>IF(Tienda_2!$A169="","","Tienda 2")</f>
        <v>Tienda 2</v>
      </c>
      <c r="B2569" t="str">
        <f>IF($A2569="","",Tienda_2!B169)</f>
        <v>Electrodomésticos</v>
      </c>
      <c r="C2569" t="str">
        <f>IF($A2569="","",Tienda_2!G169)</f>
        <v>Medellín</v>
      </c>
      <c r="D2569" t="str">
        <f>IF($A2569="","",Tienda_2!F169)</f>
        <v>Santiago Silva</v>
      </c>
      <c r="E2569" t="str">
        <f>IF($A2569="","",Tienda_2!I169)</f>
        <v>Nequi</v>
      </c>
      <c r="F2569">
        <f>IF($A2569="","",VALUE(RIGHT(Tienda_2!E169,4)))</f>
        <v>2022</v>
      </c>
      <c r="G2569">
        <f>IF($A2569="","",Tienda_2!C169)</f>
        <v>658600</v>
      </c>
      <c r="H2569">
        <f>IF($A2569="","",Tienda_2!D169)</f>
        <v>35300</v>
      </c>
      <c r="I2569">
        <f>IF($A2569="","",Tienda_2!H169)</f>
        <v>4</v>
      </c>
      <c r="J2569">
        <f>IF($A2569="",0,IF(AND(OR('Cuadro-de-mando'!$B$4="(Todas)",'Cuadro-de-mando'!$B$4=$A2569),OR('Cuadro-de-mando'!$E$4="(Todas)",'Cuadro-de-mando'!$E$4=$B2569),OR('Cuadro-de-mando'!$H$4="(Todas)",'Cuadro-de-mando'!$H$4=$C2569),OR('Cuadro-de-mando'!$K$4="(Todas)",'Cuadro-de-mando'!$K$4=$E2569),OR('Cuadro-de-mando'!$N$4="(Todos)",'Cuadro-de-mando'!$N$4=$F2569)),1,0))</f>
        <v>1</v>
      </c>
    </row>
    <row r="2570" spans="1:10" x14ac:dyDescent="0.25">
      <c r="A2570" t="str">
        <f>IF(Tienda_2!$A170="","","Tienda 2")</f>
        <v>Tienda 2</v>
      </c>
      <c r="B2570" t="str">
        <f>IF($A2570="","",Tienda_2!B170)</f>
        <v>Muebles</v>
      </c>
      <c r="C2570" t="str">
        <f>IF($A2570="","",Tienda_2!G170)</f>
        <v>Pereira</v>
      </c>
      <c r="D2570" t="str">
        <f>IF($A2570="","",Tienda_2!F170)</f>
        <v>Izabela de León</v>
      </c>
      <c r="E2570" t="str">
        <f>IF($A2570="","",Tienda_2!I170)</f>
        <v>Cupón</v>
      </c>
      <c r="F2570">
        <f>IF($A2570="","",VALUE(RIGHT(Tienda_2!E170,4)))</f>
        <v>2021</v>
      </c>
      <c r="G2570">
        <f>IF($A2570="","",Tienda_2!C170)</f>
        <v>937400</v>
      </c>
      <c r="H2570">
        <f>IF($A2570="","",Tienda_2!D170)</f>
        <v>48100</v>
      </c>
      <c r="I2570">
        <f>IF($A2570="","",Tienda_2!H170)</f>
        <v>5</v>
      </c>
      <c r="J2570">
        <f>IF($A2570="",0,IF(AND(OR('Cuadro-de-mando'!$B$4="(Todas)",'Cuadro-de-mando'!$B$4=$A2570),OR('Cuadro-de-mando'!$E$4="(Todas)",'Cuadro-de-mando'!$E$4=$B2570),OR('Cuadro-de-mando'!$H$4="(Todas)",'Cuadro-de-mando'!$H$4=$C2570),OR('Cuadro-de-mando'!$K$4="(Todas)",'Cuadro-de-mando'!$K$4=$E2570),OR('Cuadro-de-mando'!$N$4="(Todos)",'Cuadro-de-mando'!$N$4=$F2570)),1,0))</f>
        <v>1</v>
      </c>
    </row>
    <row r="2571" spans="1:10" x14ac:dyDescent="0.25">
      <c r="A2571" t="str">
        <f>IF(Tienda_2!$A171="","","Tienda 2")</f>
        <v>Tienda 2</v>
      </c>
      <c r="B2571" t="str">
        <f>IF($A2571="","",Tienda_2!B171)</f>
        <v>Electrodomésticos</v>
      </c>
      <c r="C2571" t="str">
        <f>IF($A2571="","",Tienda_2!G171)</f>
        <v>Bogotá</v>
      </c>
      <c r="D2571" t="str">
        <f>IF($A2571="","",Tienda_2!F171)</f>
        <v>Blanca Ramirez</v>
      </c>
      <c r="E2571" t="str">
        <f>IF($A2571="","",Tienda_2!I171)</f>
        <v>Tarjeta de crédito</v>
      </c>
      <c r="F2571">
        <f>IF($A2571="","",VALUE(RIGHT(Tienda_2!E171,4)))</f>
        <v>2022</v>
      </c>
      <c r="G2571">
        <f>IF($A2571="","",Tienda_2!C171)</f>
        <v>1249500</v>
      </c>
      <c r="H2571">
        <f>IF($A2571="","",Tienda_2!D171)</f>
        <v>66900</v>
      </c>
      <c r="I2571">
        <f>IF($A2571="","",Tienda_2!H171)</f>
        <v>5</v>
      </c>
      <c r="J2571">
        <f>IF($A2571="",0,IF(AND(OR('Cuadro-de-mando'!$B$4="(Todas)",'Cuadro-de-mando'!$B$4=$A2571),OR('Cuadro-de-mando'!$E$4="(Todas)",'Cuadro-de-mando'!$E$4=$B2571),OR('Cuadro-de-mando'!$H$4="(Todas)",'Cuadro-de-mando'!$H$4=$C2571),OR('Cuadro-de-mando'!$K$4="(Todas)",'Cuadro-de-mando'!$K$4=$E2571),OR('Cuadro-de-mando'!$N$4="(Todos)",'Cuadro-de-mando'!$N$4=$F2571)),1,0))</f>
        <v>1</v>
      </c>
    </row>
    <row r="2572" spans="1:10" x14ac:dyDescent="0.25">
      <c r="A2572" t="str">
        <f>IF(Tienda_2!$A172="","","Tienda 2")</f>
        <v>Tienda 2</v>
      </c>
      <c r="B2572" t="str">
        <f>IF($A2572="","",Tienda_2!B172)</f>
        <v>Artículos para el hogar</v>
      </c>
      <c r="C2572" t="str">
        <f>IF($A2572="","",Tienda_2!G172)</f>
        <v>Leticia</v>
      </c>
      <c r="D2572" t="str">
        <f>IF($A2572="","",Tienda_2!F172)</f>
        <v>Juan Fernandez</v>
      </c>
      <c r="E2572" t="str">
        <f>IF($A2572="","",Tienda_2!I172)</f>
        <v>Nequi</v>
      </c>
      <c r="F2572">
        <f>IF($A2572="","",VALUE(RIGHT(Tienda_2!E172,4)))</f>
        <v>2020</v>
      </c>
      <c r="G2572">
        <f>IF($A2572="","",Tienda_2!C172)</f>
        <v>44300</v>
      </c>
      <c r="H2572">
        <f>IF($A2572="","",Tienda_2!D172)</f>
        <v>0</v>
      </c>
      <c r="I2572">
        <f>IF($A2572="","",Tienda_2!H172)</f>
        <v>4</v>
      </c>
      <c r="J2572">
        <f>IF($A2572="",0,IF(AND(OR('Cuadro-de-mando'!$B$4="(Todas)",'Cuadro-de-mando'!$B$4=$A2572),OR('Cuadro-de-mando'!$E$4="(Todas)",'Cuadro-de-mando'!$E$4=$B2572),OR('Cuadro-de-mando'!$H$4="(Todas)",'Cuadro-de-mando'!$H$4=$C2572),OR('Cuadro-de-mando'!$K$4="(Todas)",'Cuadro-de-mando'!$K$4=$E2572),OR('Cuadro-de-mando'!$N$4="(Todos)",'Cuadro-de-mando'!$N$4=$F2572)),1,0))</f>
        <v>1</v>
      </c>
    </row>
    <row r="2573" spans="1:10" x14ac:dyDescent="0.25">
      <c r="A2573" t="str">
        <f>IF(Tienda_2!$A173="","","Tienda 2")</f>
        <v>Tienda 2</v>
      </c>
      <c r="B2573" t="str">
        <f>IF($A2573="","",Tienda_2!B173)</f>
        <v>Instrumentos musicales</v>
      </c>
      <c r="C2573" t="str">
        <f>IF($A2573="","",Tienda_2!G173)</f>
        <v>Manizales</v>
      </c>
      <c r="D2573" t="str">
        <f>IF($A2573="","",Tienda_2!F173)</f>
        <v>Juliana Costa</v>
      </c>
      <c r="E2573" t="str">
        <f>IF($A2573="","",Tienda_2!I173)</f>
        <v>Tarjeta de crédito</v>
      </c>
      <c r="F2573">
        <f>IF($A2573="","",VALUE(RIGHT(Tienda_2!E173,4)))</f>
        <v>2021</v>
      </c>
      <c r="G2573">
        <f>IF($A2573="","",Tienda_2!C173)</f>
        <v>1026100</v>
      </c>
      <c r="H2573">
        <f>IF($A2573="","",Tienda_2!D173)</f>
        <v>52800</v>
      </c>
      <c r="I2573">
        <f>IF($A2573="","",Tienda_2!H173)</f>
        <v>5</v>
      </c>
      <c r="J2573">
        <f>IF($A2573="",0,IF(AND(OR('Cuadro-de-mando'!$B$4="(Todas)",'Cuadro-de-mando'!$B$4=$A2573),OR('Cuadro-de-mando'!$E$4="(Todas)",'Cuadro-de-mando'!$E$4=$B2573),OR('Cuadro-de-mando'!$H$4="(Todas)",'Cuadro-de-mando'!$H$4=$C2573),OR('Cuadro-de-mando'!$K$4="(Todas)",'Cuadro-de-mando'!$K$4=$E2573),OR('Cuadro-de-mando'!$N$4="(Todos)",'Cuadro-de-mando'!$N$4=$F2573)),1,0))</f>
        <v>1</v>
      </c>
    </row>
    <row r="2574" spans="1:10" x14ac:dyDescent="0.25">
      <c r="A2574" t="str">
        <f>IF(Tienda_2!$A174="","","Tienda 2")</f>
        <v>Tienda 2</v>
      </c>
      <c r="B2574" t="str">
        <f>IF($A2574="","",Tienda_2!B174)</f>
        <v>Electrodomésticos</v>
      </c>
      <c r="C2574" t="str">
        <f>IF($A2574="","",Tienda_2!G174)</f>
        <v>Bucaramanga</v>
      </c>
      <c r="D2574" t="str">
        <f>IF($A2574="","",Tienda_2!F174)</f>
        <v>Mariana Herrera</v>
      </c>
      <c r="E2574" t="str">
        <f>IF($A2574="","",Tienda_2!I174)</f>
        <v>Cupón</v>
      </c>
      <c r="F2574">
        <f>IF($A2574="","",VALUE(RIGHT(Tienda_2!E174,4)))</f>
        <v>2022</v>
      </c>
      <c r="G2574">
        <f>IF($A2574="","",Tienda_2!C174)</f>
        <v>1527500</v>
      </c>
      <c r="H2574">
        <f>IF($A2574="","",Tienda_2!D174)</f>
        <v>79500</v>
      </c>
      <c r="I2574">
        <f>IF($A2574="","",Tienda_2!H174)</f>
        <v>3</v>
      </c>
      <c r="J2574">
        <f>IF($A2574="",0,IF(AND(OR('Cuadro-de-mando'!$B$4="(Todas)",'Cuadro-de-mando'!$B$4=$A2574),OR('Cuadro-de-mando'!$E$4="(Todas)",'Cuadro-de-mando'!$E$4=$B2574),OR('Cuadro-de-mando'!$H$4="(Todas)",'Cuadro-de-mando'!$H$4=$C2574),OR('Cuadro-de-mando'!$K$4="(Todas)",'Cuadro-de-mando'!$K$4=$E2574),OR('Cuadro-de-mando'!$N$4="(Todos)",'Cuadro-de-mando'!$N$4=$F2574)),1,0))</f>
        <v>1</v>
      </c>
    </row>
    <row r="2575" spans="1:10" x14ac:dyDescent="0.25">
      <c r="A2575" t="str">
        <f>IF(Tienda_2!$A175="","","Tienda 2")</f>
        <v>Tienda 2</v>
      </c>
      <c r="B2575" t="str">
        <f>IF($A2575="","",Tienda_2!B175)</f>
        <v>Electrodomésticos</v>
      </c>
      <c r="C2575" t="str">
        <f>IF($A2575="","",Tienda_2!G175)</f>
        <v>Bogotá</v>
      </c>
      <c r="D2575" t="str">
        <f>IF($A2575="","",Tienda_2!F175)</f>
        <v>Santiago Silva</v>
      </c>
      <c r="E2575" t="str">
        <f>IF($A2575="","",Tienda_2!I175)</f>
        <v>Tarjeta de crédito</v>
      </c>
      <c r="F2575">
        <f>IF($A2575="","",VALUE(RIGHT(Tienda_2!E175,4)))</f>
        <v>2021</v>
      </c>
      <c r="G2575">
        <f>IF($A2575="","",Tienda_2!C175)</f>
        <v>1438800</v>
      </c>
      <c r="H2575">
        <f>IF($A2575="","",Tienda_2!D175)</f>
        <v>76800</v>
      </c>
      <c r="I2575">
        <f>IF($A2575="","",Tienda_2!H175)</f>
        <v>5</v>
      </c>
      <c r="J2575">
        <f>IF($A2575="",0,IF(AND(OR('Cuadro-de-mando'!$B$4="(Todas)",'Cuadro-de-mando'!$B$4=$A2575),OR('Cuadro-de-mando'!$E$4="(Todas)",'Cuadro-de-mando'!$E$4=$B2575),OR('Cuadro-de-mando'!$H$4="(Todas)",'Cuadro-de-mando'!$H$4=$C2575),OR('Cuadro-de-mando'!$K$4="(Todas)",'Cuadro-de-mando'!$K$4=$E2575),OR('Cuadro-de-mando'!$N$4="(Todos)",'Cuadro-de-mando'!$N$4=$F2575)),1,0))</f>
        <v>1</v>
      </c>
    </row>
    <row r="2576" spans="1:10" x14ac:dyDescent="0.25">
      <c r="A2576" t="str">
        <f>IF(Tienda_2!$A176="","","Tienda 2")</f>
        <v>Tienda 2</v>
      </c>
      <c r="B2576" t="str">
        <f>IF($A2576="","",Tienda_2!B176)</f>
        <v>Libros</v>
      </c>
      <c r="C2576" t="str">
        <f>IF($A2576="","",Tienda_2!G176)</f>
        <v>Bogotá</v>
      </c>
      <c r="D2576" t="str">
        <f>IF($A2576="","",Tienda_2!F176)</f>
        <v>Rafael Acosta</v>
      </c>
      <c r="E2576" t="str">
        <f>IF($A2576="","",Tienda_2!I176)</f>
        <v>Tarjeta de crédito</v>
      </c>
      <c r="F2576">
        <f>IF($A2576="","",VALUE(RIGHT(Tienda_2!E176,4)))</f>
        <v>2021</v>
      </c>
      <c r="G2576">
        <f>IF($A2576="","",Tienda_2!C176)</f>
        <v>40900</v>
      </c>
      <c r="H2576">
        <f>IF($A2576="","",Tienda_2!D176)</f>
        <v>4500</v>
      </c>
      <c r="I2576">
        <f>IF($A2576="","",Tienda_2!H176)</f>
        <v>5</v>
      </c>
      <c r="J2576">
        <f>IF($A2576="",0,IF(AND(OR('Cuadro-de-mando'!$B$4="(Todas)",'Cuadro-de-mando'!$B$4=$A2576),OR('Cuadro-de-mando'!$E$4="(Todas)",'Cuadro-de-mando'!$E$4=$B2576),OR('Cuadro-de-mando'!$H$4="(Todas)",'Cuadro-de-mando'!$H$4=$C2576),OR('Cuadro-de-mando'!$K$4="(Todas)",'Cuadro-de-mando'!$K$4=$E2576),OR('Cuadro-de-mando'!$N$4="(Todos)",'Cuadro-de-mando'!$N$4=$F2576)),1,0))</f>
        <v>1</v>
      </c>
    </row>
    <row r="2577" spans="1:10" x14ac:dyDescent="0.25">
      <c r="A2577" t="str">
        <f>IF(Tienda_2!$A177="","","Tienda 2")</f>
        <v>Tienda 2</v>
      </c>
      <c r="B2577" t="str">
        <f>IF($A2577="","",Tienda_2!B177)</f>
        <v>Instrumentos musicales</v>
      </c>
      <c r="C2577" t="str">
        <f>IF($A2577="","",Tienda_2!G177)</f>
        <v>Cali</v>
      </c>
      <c r="D2577" t="str">
        <f>IF($A2577="","",Tienda_2!F177)</f>
        <v>Maria Alfonso</v>
      </c>
      <c r="E2577" t="str">
        <f>IF($A2577="","",Tienda_2!I177)</f>
        <v>Tarjeta de crédito</v>
      </c>
      <c r="F2577">
        <f>IF($A2577="","",VALUE(RIGHT(Tienda_2!E177,4)))</f>
        <v>2022</v>
      </c>
      <c r="G2577">
        <f>IF($A2577="","",Tienda_2!C177)</f>
        <v>849700</v>
      </c>
      <c r="H2577">
        <f>IF($A2577="","",Tienda_2!D177)</f>
        <v>43400</v>
      </c>
      <c r="I2577">
        <f>IF($A2577="","",Tienda_2!H177)</f>
        <v>4</v>
      </c>
      <c r="J2577">
        <f>IF($A2577="",0,IF(AND(OR('Cuadro-de-mando'!$B$4="(Todas)",'Cuadro-de-mando'!$B$4=$A2577),OR('Cuadro-de-mando'!$E$4="(Todas)",'Cuadro-de-mando'!$E$4=$B2577),OR('Cuadro-de-mando'!$H$4="(Todas)",'Cuadro-de-mando'!$H$4=$C2577),OR('Cuadro-de-mando'!$K$4="(Todas)",'Cuadro-de-mando'!$K$4=$E2577),OR('Cuadro-de-mando'!$N$4="(Todos)",'Cuadro-de-mando'!$N$4=$F2577)),1,0))</f>
        <v>1</v>
      </c>
    </row>
    <row r="2578" spans="1:10" x14ac:dyDescent="0.25">
      <c r="A2578" t="str">
        <f>IF(Tienda_2!$A178="","","Tienda 2")</f>
        <v>Tienda 2</v>
      </c>
      <c r="B2578" t="str">
        <f>IF($A2578="","",Tienda_2!B178)</f>
        <v>Juguetes</v>
      </c>
      <c r="C2578" t="str">
        <f>IF($A2578="","",Tienda_2!G178)</f>
        <v>Medellín</v>
      </c>
      <c r="D2578" t="str">
        <f>IF($A2578="","",Tienda_2!F178)</f>
        <v>Juliana Costa</v>
      </c>
      <c r="E2578" t="str">
        <f>IF($A2578="","",Tienda_2!I178)</f>
        <v>Tarjeta de crédito</v>
      </c>
      <c r="F2578">
        <f>IF($A2578="","",VALUE(RIGHT(Tienda_2!E178,4)))</f>
        <v>2020</v>
      </c>
      <c r="G2578">
        <f>IF($A2578="","",Tienda_2!C178)</f>
        <v>115700</v>
      </c>
      <c r="H2578">
        <f>IF($A2578="","",Tienda_2!D178)</f>
        <v>6600</v>
      </c>
      <c r="I2578">
        <f>IF($A2578="","",Tienda_2!H178)</f>
        <v>4</v>
      </c>
      <c r="J2578">
        <f>IF($A2578="",0,IF(AND(OR('Cuadro-de-mando'!$B$4="(Todas)",'Cuadro-de-mando'!$B$4=$A2578),OR('Cuadro-de-mando'!$E$4="(Todas)",'Cuadro-de-mando'!$E$4=$B2578),OR('Cuadro-de-mando'!$H$4="(Todas)",'Cuadro-de-mando'!$H$4=$C2578),OR('Cuadro-de-mando'!$K$4="(Todas)",'Cuadro-de-mando'!$K$4=$E2578),OR('Cuadro-de-mando'!$N$4="(Todos)",'Cuadro-de-mando'!$N$4=$F2578)),1,0))</f>
        <v>1</v>
      </c>
    </row>
    <row r="2579" spans="1:10" x14ac:dyDescent="0.25">
      <c r="A2579" t="str">
        <f>IF(Tienda_2!$A179="","","Tienda 2")</f>
        <v>Tienda 2</v>
      </c>
      <c r="B2579" t="str">
        <f>IF($A2579="","",Tienda_2!B179)</f>
        <v>Instrumentos musicales</v>
      </c>
      <c r="C2579" t="str">
        <f>IF($A2579="","",Tienda_2!G179)</f>
        <v>Medellín</v>
      </c>
      <c r="D2579" t="str">
        <f>IF($A2579="","",Tienda_2!F179)</f>
        <v>Mariana Herrera</v>
      </c>
      <c r="E2579" t="str">
        <f>IF($A2579="","",Tienda_2!I179)</f>
        <v>Tarjeta de crédito</v>
      </c>
      <c r="F2579">
        <f>IF($A2579="","",VALUE(RIGHT(Tienda_2!E179,4)))</f>
        <v>2022</v>
      </c>
      <c r="G2579">
        <f>IF($A2579="","",Tienda_2!C179)</f>
        <v>316700</v>
      </c>
      <c r="H2579">
        <f>IF($A2579="","",Tienda_2!D179)</f>
        <v>22700</v>
      </c>
      <c r="I2579">
        <f>IF($A2579="","",Tienda_2!H179)</f>
        <v>5</v>
      </c>
      <c r="J2579">
        <f>IF($A2579="",0,IF(AND(OR('Cuadro-de-mando'!$B$4="(Todas)",'Cuadro-de-mando'!$B$4=$A2579),OR('Cuadro-de-mando'!$E$4="(Todas)",'Cuadro-de-mando'!$E$4=$B2579),OR('Cuadro-de-mando'!$H$4="(Todas)",'Cuadro-de-mando'!$H$4=$C2579),OR('Cuadro-de-mando'!$K$4="(Todas)",'Cuadro-de-mando'!$K$4=$E2579),OR('Cuadro-de-mando'!$N$4="(Todos)",'Cuadro-de-mando'!$N$4=$F2579)),1,0))</f>
        <v>1</v>
      </c>
    </row>
    <row r="2580" spans="1:10" x14ac:dyDescent="0.25">
      <c r="A2580" t="str">
        <f>IF(Tienda_2!$A180="","","Tienda 2")</f>
        <v>Tienda 2</v>
      </c>
      <c r="B2580" t="str">
        <f>IF($A2580="","",Tienda_2!B180)</f>
        <v>Muebles</v>
      </c>
      <c r="C2580" t="str">
        <f>IF($A2580="","",Tienda_2!G180)</f>
        <v>Medellín</v>
      </c>
      <c r="D2580" t="str">
        <f>IF($A2580="","",Tienda_2!F180)</f>
        <v>Juan Fernandez</v>
      </c>
      <c r="E2580" t="str">
        <f>IF($A2580="","",Tienda_2!I180)</f>
        <v>Nequi</v>
      </c>
      <c r="F2580">
        <f>IF($A2580="","",VALUE(RIGHT(Tienda_2!E180,4)))</f>
        <v>2021</v>
      </c>
      <c r="G2580">
        <f>IF($A2580="","",Tienda_2!C180)</f>
        <v>198400</v>
      </c>
      <c r="H2580">
        <f>IF($A2580="","",Tienda_2!D180)</f>
        <v>8800</v>
      </c>
      <c r="I2580">
        <f>IF($A2580="","",Tienda_2!H180)</f>
        <v>4</v>
      </c>
      <c r="J2580">
        <f>IF($A2580="",0,IF(AND(OR('Cuadro-de-mando'!$B$4="(Todas)",'Cuadro-de-mando'!$B$4=$A2580),OR('Cuadro-de-mando'!$E$4="(Todas)",'Cuadro-de-mando'!$E$4=$B2580),OR('Cuadro-de-mando'!$H$4="(Todas)",'Cuadro-de-mando'!$H$4=$C2580),OR('Cuadro-de-mando'!$K$4="(Todas)",'Cuadro-de-mando'!$K$4=$E2580),OR('Cuadro-de-mando'!$N$4="(Todos)",'Cuadro-de-mando'!$N$4=$F2580)),1,0))</f>
        <v>1</v>
      </c>
    </row>
    <row r="2581" spans="1:10" x14ac:dyDescent="0.25">
      <c r="A2581" t="str">
        <f>IF(Tienda_2!$A181="","","Tienda 2")</f>
        <v>Tienda 2</v>
      </c>
      <c r="B2581" t="str">
        <f>IF($A2581="","",Tienda_2!B181)</f>
        <v>Electrónicos</v>
      </c>
      <c r="C2581" t="str">
        <f>IF($A2581="","",Tienda_2!G181)</f>
        <v>Medellín</v>
      </c>
      <c r="D2581" t="str">
        <f>IF($A2581="","",Tienda_2!F181)</f>
        <v>Ángel Rodriguez</v>
      </c>
      <c r="E2581" t="str">
        <f>IF($A2581="","",Tienda_2!I181)</f>
        <v>Tarjeta de crédito</v>
      </c>
      <c r="F2581">
        <f>IF($A2581="","",VALUE(RIGHT(Tienda_2!E181,4)))</f>
        <v>2020</v>
      </c>
      <c r="G2581">
        <f>IF($A2581="","",Tienda_2!C181)</f>
        <v>216800</v>
      </c>
      <c r="H2581">
        <f>IF($A2581="","",Tienda_2!D181)</f>
        <v>9700</v>
      </c>
      <c r="I2581">
        <f>IF($A2581="","",Tienda_2!H181)</f>
        <v>5</v>
      </c>
      <c r="J2581">
        <f>IF($A2581="",0,IF(AND(OR('Cuadro-de-mando'!$B$4="(Todas)",'Cuadro-de-mando'!$B$4=$A2581),OR('Cuadro-de-mando'!$E$4="(Todas)",'Cuadro-de-mando'!$E$4=$B2581),OR('Cuadro-de-mando'!$H$4="(Todas)",'Cuadro-de-mando'!$H$4=$C2581),OR('Cuadro-de-mando'!$K$4="(Todas)",'Cuadro-de-mando'!$K$4=$E2581),OR('Cuadro-de-mando'!$N$4="(Todos)",'Cuadro-de-mando'!$N$4=$F2581)),1,0))</f>
        <v>1</v>
      </c>
    </row>
    <row r="2582" spans="1:10" x14ac:dyDescent="0.25">
      <c r="A2582" t="str">
        <f>IF(Tienda_2!$A182="","","Tienda 2")</f>
        <v>Tienda 2</v>
      </c>
      <c r="B2582" t="str">
        <f>IF($A2582="","",Tienda_2!B182)</f>
        <v>Artículos para el hogar</v>
      </c>
      <c r="C2582" t="str">
        <f>IF($A2582="","",Tienda_2!G182)</f>
        <v>Bogotá</v>
      </c>
      <c r="D2582" t="str">
        <f>IF($A2582="","",Tienda_2!F182)</f>
        <v>Juan Fernandez</v>
      </c>
      <c r="E2582" t="str">
        <f>IF($A2582="","",Tienda_2!I182)</f>
        <v>Tarjeta de crédito</v>
      </c>
      <c r="F2582">
        <f>IF($A2582="","",VALUE(RIGHT(Tienda_2!E182,4)))</f>
        <v>2021</v>
      </c>
      <c r="G2582">
        <f>IF($A2582="","",Tienda_2!C182)</f>
        <v>54500</v>
      </c>
      <c r="H2582">
        <f>IF($A2582="","",Tienda_2!D182)</f>
        <v>1100</v>
      </c>
      <c r="I2582">
        <f>IF($A2582="","",Tienda_2!H182)</f>
        <v>5</v>
      </c>
      <c r="J2582">
        <f>IF($A2582="",0,IF(AND(OR('Cuadro-de-mando'!$B$4="(Todas)",'Cuadro-de-mando'!$B$4=$A2582),OR('Cuadro-de-mando'!$E$4="(Todas)",'Cuadro-de-mando'!$E$4=$B2582),OR('Cuadro-de-mando'!$H$4="(Todas)",'Cuadro-de-mando'!$H$4=$C2582),OR('Cuadro-de-mando'!$K$4="(Todas)",'Cuadro-de-mando'!$K$4=$E2582),OR('Cuadro-de-mando'!$N$4="(Todos)",'Cuadro-de-mando'!$N$4=$F2582)),1,0))</f>
        <v>1</v>
      </c>
    </row>
    <row r="2583" spans="1:10" x14ac:dyDescent="0.25">
      <c r="A2583" t="str">
        <f>IF(Tienda_2!$A183="","","Tienda 2")</f>
        <v>Tienda 2</v>
      </c>
      <c r="B2583" t="str">
        <f>IF($A2583="","",Tienda_2!B183)</f>
        <v>Electrodomésticos</v>
      </c>
      <c r="C2583" t="str">
        <f>IF($A2583="","",Tienda_2!G183)</f>
        <v>Cúcuta</v>
      </c>
      <c r="D2583" t="str">
        <f>IF($A2583="","",Tienda_2!F183)</f>
        <v>Mariana Herrera</v>
      </c>
      <c r="E2583" t="str">
        <f>IF($A2583="","",Tienda_2!I183)</f>
        <v>Tarjeta de crédito</v>
      </c>
      <c r="F2583">
        <f>IF($A2583="","",VALUE(RIGHT(Tienda_2!E183,4)))</f>
        <v>2021</v>
      </c>
      <c r="G2583">
        <f>IF($A2583="","",Tienda_2!C183)</f>
        <v>2190500</v>
      </c>
      <c r="H2583">
        <f>IF($A2583="","",Tienda_2!D183)</f>
        <v>117300</v>
      </c>
      <c r="I2583">
        <f>IF($A2583="","",Tienda_2!H183)</f>
        <v>5</v>
      </c>
      <c r="J2583">
        <f>IF($A2583="",0,IF(AND(OR('Cuadro-de-mando'!$B$4="(Todas)",'Cuadro-de-mando'!$B$4=$A2583),OR('Cuadro-de-mando'!$E$4="(Todas)",'Cuadro-de-mando'!$E$4=$B2583),OR('Cuadro-de-mando'!$H$4="(Todas)",'Cuadro-de-mando'!$H$4=$C2583),OR('Cuadro-de-mando'!$K$4="(Todas)",'Cuadro-de-mando'!$K$4=$E2583),OR('Cuadro-de-mando'!$N$4="(Todos)",'Cuadro-de-mando'!$N$4=$F2583)),1,0))</f>
        <v>1</v>
      </c>
    </row>
    <row r="2584" spans="1:10" x14ac:dyDescent="0.25">
      <c r="A2584" t="str">
        <f>IF(Tienda_2!$A184="","","Tienda 2")</f>
        <v>Tienda 2</v>
      </c>
      <c r="B2584" t="str">
        <f>IF($A2584="","",Tienda_2!B184)</f>
        <v>Muebles</v>
      </c>
      <c r="C2584" t="str">
        <f>IF($A2584="","",Tienda_2!G184)</f>
        <v>Cali</v>
      </c>
      <c r="D2584" t="str">
        <f>IF($A2584="","",Tienda_2!F184)</f>
        <v>Pedro Gomez</v>
      </c>
      <c r="E2584" t="str">
        <f>IF($A2584="","",Tienda_2!I184)</f>
        <v>Nequi</v>
      </c>
      <c r="F2584">
        <f>IF($A2584="","",VALUE(RIGHT(Tienda_2!E184,4)))</f>
        <v>2022</v>
      </c>
      <c r="G2584">
        <f>IF($A2584="","",Tienda_2!C184)</f>
        <v>316700</v>
      </c>
      <c r="H2584">
        <f>IF($A2584="","",Tienda_2!D184)</f>
        <v>17100</v>
      </c>
      <c r="I2584">
        <f>IF($A2584="","",Tienda_2!H184)</f>
        <v>5</v>
      </c>
      <c r="J2584">
        <f>IF($A2584="",0,IF(AND(OR('Cuadro-de-mando'!$B$4="(Todas)",'Cuadro-de-mando'!$B$4=$A2584),OR('Cuadro-de-mando'!$E$4="(Todas)",'Cuadro-de-mando'!$E$4=$B2584),OR('Cuadro-de-mando'!$H$4="(Todas)",'Cuadro-de-mando'!$H$4=$C2584),OR('Cuadro-de-mando'!$K$4="(Todas)",'Cuadro-de-mando'!$K$4=$E2584),OR('Cuadro-de-mando'!$N$4="(Todos)",'Cuadro-de-mando'!$N$4=$F2584)),1,0))</f>
        <v>1</v>
      </c>
    </row>
    <row r="2585" spans="1:10" x14ac:dyDescent="0.25">
      <c r="A2585" t="str">
        <f>IF(Tienda_2!$A185="","","Tienda 2")</f>
        <v>Tienda 2</v>
      </c>
      <c r="B2585" t="str">
        <f>IF($A2585="","",Tienda_2!B185)</f>
        <v>Electrodomésticos</v>
      </c>
      <c r="C2585" t="str">
        <f>IF($A2585="","",Tienda_2!G185)</f>
        <v>Medellín</v>
      </c>
      <c r="D2585" t="str">
        <f>IF($A2585="","",Tienda_2!F185)</f>
        <v>Juliana Costa</v>
      </c>
      <c r="E2585" t="str">
        <f>IF($A2585="","",Tienda_2!I185)</f>
        <v>Tarjeta de crédito</v>
      </c>
      <c r="F2585">
        <f>IF($A2585="","",VALUE(RIGHT(Tienda_2!E185,4)))</f>
        <v>2021</v>
      </c>
      <c r="G2585">
        <f>IF($A2585="","",Tienda_2!C185)</f>
        <v>2391900</v>
      </c>
      <c r="H2585">
        <f>IF($A2585="","",Tienda_2!D185)</f>
        <v>128000</v>
      </c>
      <c r="I2585">
        <f>IF($A2585="","",Tienda_2!H185)</f>
        <v>5</v>
      </c>
      <c r="J2585">
        <f>IF($A2585="",0,IF(AND(OR('Cuadro-de-mando'!$B$4="(Todas)",'Cuadro-de-mando'!$B$4=$A2585),OR('Cuadro-de-mando'!$E$4="(Todas)",'Cuadro-de-mando'!$E$4=$B2585),OR('Cuadro-de-mando'!$H$4="(Todas)",'Cuadro-de-mando'!$H$4=$C2585),OR('Cuadro-de-mando'!$K$4="(Todas)",'Cuadro-de-mando'!$K$4=$E2585),OR('Cuadro-de-mando'!$N$4="(Todos)",'Cuadro-de-mando'!$N$4=$F2585)),1,0))</f>
        <v>1</v>
      </c>
    </row>
    <row r="2586" spans="1:10" x14ac:dyDescent="0.25">
      <c r="A2586" t="str">
        <f>IF(Tienda_2!$A186="","","Tienda 2")</f>
        <v>Tienda 2</v>
      </c>
      <c r="B2586" t="str">
        <f>IF($A2586="","",Tienda_2!B186)</f>
        <v>Electrodomésticos</v>
      </c>
      <c r="C2586" t="str">
        <f>IF($A2586="","",Tienda_2!G186)</f>
        <v>Pereira</v>
      </c>
      <c r="D2586" t="str">
        <f>IF($A2586="","",Tienda_2!F186)</f>
        <v>Maria Alfonso</v>
      </c>
      <c r="E2586" t="str">
        <f>IF($A2586="","",Tienda_2!I186)</f>
        <v>Tarjeta de crédito</v>
      </c>
      <c r="F2586">
        <f>IF($A2586="","",VALUE(RIGHT(Tienda_2!E186,4)))</f>
        <v>2022</v>
      </c>
      <c r="G2586">
        <f>IF($A2586="","",Tienda_2!C186)</f>
        <v>858400</v>
      </c>
      <c r="H2586">
        <f>IF($A2586="","",Tienda_2!D186)</f>
        <v>45900</v>
      </c>
      <c r="I2586">
        <f>IF($A2586="","",Tienda_2!H186)</f>
        <v>5</v>
      </c>
      <c r="J2586">
        <f>IF($A2586="",0,IF(AND(OR('Cuadro-de-mando'!$B$4="(Todas)",'Cuadro-de-mando'!$B$4=$A2586),OR('Cuadro-de-mando'!$E$4="(Todas)",'Cuadro-de-mando'!$E$4=$B2586),OR('Cuadro-de-mando'!$H$4="(Todas)",'Cuadro-de-mando'!$H$4=$C2586),OR('Cuadro-de-mando'!$K$4="(Todas)",'Cuadro-de-mando'!$K$4=$E2586),OR('Cuadro-de-mando'!$N$4="(Todos)",'Cuadro-de-mando'!$N$4=$F2586)),1,0))</f>
        <v>1</v>
      </c>
    </row>
    <row r="2587" spans="1:10" x14ac:dyDescent="0.25">
      <c r="A2587" t="str">
        <f>IF(Tienda_2!$A187="","","Tienda 2")</f>
        <v>Tienda 2</v>
      </c>
      <c r="B2587" t="str">
        <f>IF($A2587="","",Tienda_2!B187)</f>
        <v>Muebles</v>
      </c>
      <c r="C2587" t="str">
        <f>IF($A2587="","",Tienda_2!G187)</f>
        <v>Bogotá</v>
      </c>
      <c r="D2587" t="str">
        <f>IF($A2587="","",Tienda_2!F187)</f>
        <v>Blanca Ramirez</v>
      </c>
      <c r="E2587" t="str">
        <f>IF($A2587="","",Tienda_2!I187)</f>
        <v>Nequi</v>
      </c>
      <c r="F2587">
        <f>IF($A2587="","",VALUE(RIGHT(Tienda_2!E187,4)))</f>
        <v>2023</v>
      </c>
      <c r="G2587">
        <f>IF($A2587="","",Tienda_2!C187)</f>
        <v>678900</v>
      </c>
      <c r="H2587">
        <f>IF($A2587="","",Tienda_2!D187)</f>
        <v>34300</v>
      </c>
      <c r="I2587">
        <f>IF($A2587="","",Tienda_2!H187)</f>
        <v>5</v>
      </c>
      <c r="J2587">
        <f>IF($A2587="",0,IF(AND(OR('Cuadro-de-mando'!$B$4="(Todas)",'Cuadro-de-mando'!$B$4=$A2587),OR('Cuadro-de-mando'!$E$4="(Todas)",'Cuadro-de-mando'!$E$4=$B2587),OR('Cuadro-de-mando'!$H$4="(Todas)",'Cuadro-de-mando'!$H$4=$C2587),OR('Cuadro-de-mando'!$K$4="(Todas)",'Cuadro-de-mando'!$K$4=$E2587),OR('Cuadro-de-mando'!$N$4="(Todos)",'Cuadro-de-mando'!$N$4=$F2587)),1,0))</f>
        <v>1</v>
      </c>
    </row>
    <row r="2588" spans="1:10" x14ac:dyDescent="0.25">
      <c r="A2588" t="str">
        <f>IF(Tienda_2!$A188="","","Tienda 2")</f>
        <v>Tienda 2</v>
      </c>
      <c r="B2588" t="str">
        <f>IF($A2588="","",Tienda_2!B188)</f>
        <v>Electrónicos</v>
      </c>
      <c r="C2588" t="str">
        <f>IF($A2588="","",Tienda_2!G188)</f>
        <v>Bogotá</v>
      </c>
      <c r="D2588" t="str">
        <f>IF($A2588="","",Tienda_2!F188)</f>
        <v>Juliana Costa</v>
      </c>
      <c r="E2588" t="str">
        <f>IF($A2588="","",Tienda_2!I188)</f>
        <v>Tarjeta de crédito</v>
      </c>
      <c r="F2588">
        <f>IF($A2588="","",VALUE(RIGHT(Tienda_2!E188,4)))</f>
        <v>2020</v>
      </c>
      <c r="G2588">
        <f>IF($A2588="","",Tienda_2!C188)</f>
        <v>2377200</v>
      </c>
      <c r="H2588">
        <f>IF($A2588="","",Tienda_2!D188)</f>
        <v>127800</v>
      </c>
      <c r="I2588">
        <f>IF($A2588="","",Tienda_2!H188)</f>
        <v>5</v>
      </c>
      <c r="J2588">
        <f>IF($A2588="",0,IF(AND(OR('Cuadro-de-mando'!$B$4="(Todas)",'Cuadro-de-mando'!$B$4=$A2588),OR('Cuadro-de-mando'!$E$4="(Todas)",'Cuadro-de-mando'!$E$4=$B2588),OR('Cuadro-de-mando'!$H$4="(Todas)",'Cuadro-de-mando'!$H$4=$C2588),OR('Cuadro-de-mando'!$K$4="(Todas)",'Cuadro-de-mando'!$K$4=$E2588),OR('Cuadro-de-mando'!$N$4="(Todos)",'Cuadro-de-mando'!$N$4=$F2588)),1,0))</f>
        <v>1</v>
      </c>
    </row>
    <row r="2589" spans="1:10" x14ac:dyDescent="0.25">
      <c r="A2589" t="str">
        <f>IF(Tienda_2!$A189="","","Tienda 2")</f>
        <v>Tienda 2</v>
      </c>
      <c r="B2589" t="str">
        <f>IF($A2589="","",Tienda_2!B189)</f>
        <v>Instrumentos musicales</v>
      </c>
      <c r="C2589" t="str">
        <f>IF($A2589="","",Tienda_2!G189)</f>
        <v>Bogotá</v>
      </c>
      <c r="D2589" t="str">
        <f>IF($A2589="","",Tienda_2!F189)</f>
        <v>Lucas Olivera</v>
      </c>
      <c r="E2589" t="str">
        <f>IF($A2589="","",Tienda_2!I189)</f>
        <v>Tarjeta de crédito</v>
      </c>
      <c r="F2589">
        <f>IF($A2589="","",VALUE(RIGHT(Tienda_2!E189,4)))</f>
        <v>2020</v>
      </c>
      <c r="G2589">
        <f>IF($A2589="","",Tienda_2!C189)</f>
        <v>874400</v>
      </c>
      <c r="H2589">
        <f>IF($A2589="","",Tienda_2!D189)</f>
        <v>47000</v>
      </c>
      <c r="I2589">
        <f>IF($A2589="","",Tienda_2!H189)</f>
        <v>5</v>
      </c>
      <c r="J2589">
        <f>IF($A2589="",0,IF(AND(OR('Cuadro-de-mando'!$B$4="(Todas)",'Cuadro-de-mando'!$B$4=$A2589),OR('Cuadro-de-mando'!$E$4="(Todas)",'Cuadro-de-mando'!$E$4=$B2589),OR('Cuadro-de-mando'!$H$4="(Todas)",'Cuadro-de-mando'!$H$4=$C2589),OR('Cuadro-de-mando'!$K$4="(Todas)",'Cuadro-de-mando'!$K$4=$E2589),OR('Cuadro-de-mando'!$N$4="(Todos)",'Cuadro-de-mando'!$N$4=$F2589)),1,0))</f>
        <v>1</v>
      </c>
    </row>
    <row r="2590" spans="1:10" x14ac:dyDescent="0.25">
      <c r="A2590" t="str">
        <f>IF(Tienda_2!$A190="","","Tienda 2")</f>
        <v>Tienda 2</v>
      </c>
      <c r="B2590" t="str">
        <f>IF($A2590="","",Tienda_2!B190)</f>
        <v>Deportes y diversión</v>
      </c>
      <c r="C2590" t="str">
        <f>IF($A2590="","",Tienda_2!G190)</f>
        <v>Medellín</v>
      </c>
      <c r="D2590" t="str">
        <f>IF($A2590="","",Tienda_2!F190)</f>
        <v>Camila Rivera</v>
      </c>
      <c r="E2590" t="str">
        <f>IF($A2590="","",Tienda_2!I190)</f>
        <v>Tarjeta de crédito</v>
      </c>
      <c r="F2590">
        <f>IF($A2590="","",VALUE(RIGHT(Tienda_2!E190,4)))</f>
        <v>2022</v>
      </c>
      <c r="G2590">
        <f>IF($A2590="","",Tienda_2!C190)</f>
        <v>33800</v>
      </c>
      <c r="H2590">
        <f>IF($A2590="","",Tienda_2!D190)</f>
        <v>0</v>
      </c>
      <c r="I2590">
        <f>IF($A2590="","",Tienda_2!H190)</f>
        <v>5</v>
      </c>
      <c r="J2590">
        <f>IF($A2590="",0,IF(AND(OR('Cuadro-de-mando'!$B$4="(Todas)",'Cuadro-de-mando'!$B$4=$A2590),OR('Cuadro-de-mando'!$E$4="(Todas)",'Cuadro-de-mando'!$E$4=$B2590),OR('Cuadro-de-mando'!$H$4="(Todas)",'Cuadro-de-mando'!$H$4=$C2590),OR('Cuadro-de-mando'!$K$4="(Todas)",'Cuadro-de-mando'!$K$4=$E2590),OR('Cuadro-de-mando'!$N$4="(Todos)",'Cuadro-de-mando'!$N$4=$F2590)),1,0))</f>
        <v>1</v>
      </c>
    </row>
    <row r="2591" spans="1:10" x14ac:dyDescent="0.25">
      <c r="A2591" t="str">
        <f>IF(Tienda_2!$A191="","","Tienda 2")</f>
        <v>Tienda 2</v>
      </c>
      <c r="B2591" t="str">
        <f>IF($A2591="","",Tienda_2!B191)</f>
        <v>Muebles</v>
      </c>
      <c r="C2591" t="str">
        <f>IF($A2591="","",Tienda_2!G191)</f>
        <v>Cali</v>
      </c>
      <c r="D2591" t="str">
        <f>IF($A2591="","",Tienda_2!F191)</f>
        <v>Felipe Santos</v>
      </c>
      <c r="E2591" t="str">
        <f>IF($A2591="","",Tienda_2!I191)</f>
        <v>Tarjeta de crédito</v>
      </c>
      <c r="F2591">
        <f>IF($A2591="","",VALUE(RIGHT(Tienda_2!E191,4)))</f>
        <v>2021</v>
      </c>
      <c r="G2591">
        <f>IF($A2591="","",Tienda_2!C191)</f>
        <v>485200</v>
      </c>
      <c r="H2591">
        <f>IF($A2591="","",Tienda_2!D191)</f>
        <v>26400</v>
      </c>
      <c r="I2591">
        <f>IF($A2591="","",Tienda_2!H191)</f>
        <v>5</v>
      </c>
      <c r="J2591">
        <f>IF($A2591="",0,IF(AND(OR('Cuadro-de-mando'!$B$4="(Todas)",'Cuadro-de-mando'!$B$4=$A2591),OR('Cuadro-de-mando'!$E$4="(Todas)",'Cuadro-de-mando'!$E$4=$B2591),OR('Cuadro-de-mando'!$H$4="(Todas)",'Cuadro-de-mando'!$H$4=$C2591),OR('Cuadro-de-mando'!$K$4="(Todas)",'Cuadro-de-mando'!$K$4=$E2591),OR('Cuadro-de-mando'!$N$4="(Todos)",'Cuadro-de-mando'!$N$4=$F2591)),1,0))</f>
        <v>1</v>
      </c>
    </row>
    <row r="2592" spans="1:10" x14ac:dyDescent="0.25">
      <c r="A2592" t="str">
        <f>IF(Tienda_2!$A192="","","Tienda 2")</f>
        <v>Tienda 2</v>
      </c>
      <c r="B2592" t="str">
        <f>IF($A2592="","",Tienda_2!B192)</f>
        <v>Libros</v>
      </c>
      <c r="C2592" t="str">
        <f>IF($A2592="","",Tienda_2!G192)</f>
        <v>Pereira</v>
      </c>
      <c r="D2592" t="str">
        <f>IF($A2592="","",Tienda_2!F192)</f>
        <v>Camila Rivera</v>
      </c>
      <c r="E2592" t="str">
        <f>IF($A2592="","",Tienda_2!I192)</f>
        <v>Nequi</v>
      </c>
      <c r="F2592">
        <f>IF($A2592="","",VALUE(RIGHT(Tienda_2!E192,4)))</f>
        <v>2020</v>
      </c>
      <c r="G2592">
        <f>IF($A2592="","",Tienda_2!C192)</f>
        <v>40100</v>
      </c>
      <c r="H2592">
        <f>IF($A2592="","",Tienda_2!D192)</f>
        <v>2300</v>
      </c>
      <c r="I2592">
        <f>IF($A2592="","",Tienda_2!H192)</f>
        <v>1</v>
      </c>
      <c r="J2592">
        <f>IF($A2592="",0,IF(AND(OR('Cuadro-de-mando'!$B$4="(Todas)",'Cuadro-de-mando'!$B$4=$A2592),OR('Cuadro-de-mando'!$E$4="(Todas)",'Cuadro-de-mando'!$E$4=$B2592),OR('Cuadro-de-mando'!$H$4="(Todas)",'Cuadro-de-mando'!$H$4=$C2592),OR('Cuadro-de-mando'!$K$4="(Todas)",'Cuadro-de-mando'!$K$4=$E2592),OR('Cuadro-de-mando'!$N$4="(Todos)",'Cuadro-de-mando'!$N$4=$F2592)),1,0))</f>
        <v>1</v>
      </c>
    </row>
    <row r="2593" spans="1:10" x14ac:dyDescent="0.25">
      <c r="A2593" t="str">
        <f>IF(Tienda_2!$A193="","","Tienda 2")</f>
        <v>Tienda 2</v>
      </c>
      <c r="B2593" t="str">
        <f>IF($A2593="","",Tienda_2!B193)</f>
        <v>Electrónicos</v>
      </c>
      <c r="C2593" t="str">
        <f>IF($A2593="","",Tienda_2!G193)</f>
        <v>Cali</v>
      </c>
      <c r="D2593" t="str">
        <f>IF($A2593="","",Tienda_2!F193)</f>
        <v>Izabela de León</v>
      </c>
      <c r="E2593" t="str">
        <f>IF($A2593="","",Tienda_2!I193)</f>
        <v>Tarjeta de crédito</v>
      </c>
      <c r="F2593">
        <f>IF($A2593="","",VALUE(RIGHT(Tienda_2!E193,4)))</f>
        <v>2020</v>
      </c>
      <c r="G2593">
        <f>IF($A2593="","",Tienda_2!C193)</f>
        <v>262300</v>
      </c>
      <c r="H2593">
        <f>IF($A2593="","",Tienda_2!D193)</f>
        <v>12200</v>
      </c>
      <c r="I2593">
        <f>IF($A2593="","",Tienda_2!H193)</f>
        <v>4</v>
      </c>
      <c r="J2593">
        <f>IF($A2593="",0,IF(AND(OR('Cuadro-de-mando'!$B$4="(Todas)",'Cuadro-de-mando'!$B$4=$A2593),OR('Cuadro-de-mando'!$E$4="(Todas)",'Cuadro-de-mando'!$E$4=$B2593),OR('Cuadro-de-mando'!$H$4="(Todas)",'Cuadro-de-mando'!$H$4=$C2593),OR('Cuadro-de-mando'!$K$4="(Todas)",'Cuadro-de-mando'!$K$4=$E2593),OR('Cuadro-de-mando'!$N$4="(Todos)",'Cuadro-de-mando'!$N$4=$F2593)),1,0))</f>
        <v>1</v>
      </c>
    </row>
    <row r="2594" spans="1:10" x14ac:dyDescent="0.25">
      <c r="A2594" t="str">
        <f>IF(Tienda_2!$A194="","","Tienda 2")</f>
        <v>Tienda 2</v>
      </c>
      <c r="B2594" t="str">
        <f>IF($A2594="","",Tienda_2!B194)</f>
        <v>Artículos para el hogar</v>
      </c>
      <c r="C2594" t="str">
        <f>IF($A2594="","",Tienda_2!G194)</f>
        <v>Pasto</v>
      </c>
      <c r="D2594" t="str">
        <f>IF($A2594="","",Tienda_2!F194)</f>
        <v>Izabela de León</v>
      </c>
      <c r="E2594" t="str">
        <f>IF($A2594="","",Tienda_2!I194)</f>
        <v>Tarjeta de crédito</v>
      </c>
      <c r="F2594">
        <f>IF($A2594="","",VALUE(RIGHT(Tienda_2!E194,4)))</f>
        <v>2021</v>
      </c>
      <c r="G2594">
        <f>IF($A2594="","",Tienda_2!C194)</f>
        <v>134700</v>
      </c>
      <c r="H2594">
        <f>IF($A2594="","",Tienda_2!D194)</f>
        <v>7400</v>
      </c>
      <c r="I2594">
        <f>IF($A2594="","",Tienda_2!H194)</f>
        <v>5</v>
      </c>
      <c r="J2594">
        <f>IF($A2594="",0,IF(AND(OR('Cuadro-de-mando'!$B$4="(Todas)",'Cuadro-de-mando'!$B$4=$A2594),OR('Cuadro-de-mando'!$E$4="(Todas)",'Cuadro-de-mando'!$E$4=$B2594),OR('Cuadro-de-mando'!$H$4="(Todas)",'Cuadro-de-mando'!$H$4=$C2594),OR('Cuadro-de-mando'!$K$4="(Todas)",'Cuadro-de-mando'!$K$4=$E2594),OR('Cuadro-de-mando'!$N$4="(Todos)",'Cuadro-de-mando'!$N$4=$F2594)),1,0))</f>
        <v>1</v>
      </c>
    </row>
    <row r="2595" spans="1:10" x14ac:dyDescent="0.25">
      <c r="A2595" t="str">
        <f>IF(Tienda_2!$A195="","","Tienda 2")</f>
        <v>Tienda 2</v>
      </c>
      <c r="B2595" t="str">
        <f>IF($A2595="","",Tienda_2!B195)</f>
        <v>Electrodomésticos</v>
      </c>
      <c r="C2595" t="str">
        <f>IF($A2595="","",Tienda_2!G195)</f>
        <v>Bogotá</v>
      </c>
      <c r="D2595" t="str">
        <f>IF($A2595="","",Tienda_2!F195)</f>
        <v>Lucas Olivera</v>
      </c>
      <c r="E2595" t="str">
        <f>IF($A2595="","",Tienda_2!I195)</f>
        <v>Tarjeta de crédito</v>
      </c>
      <c r="F2595">
        <f>IF($A2595="","",VALUE(RIGHT(Tienda_2!E195,4)))</f>
        <v>2022</v>
      </c>
      <c r="G2595">
        <f>IF($A2595="","",Tienda_2!C195)</f>
        <v>1569600</v>
      </c>
      <c r="H2595">
        <f>IF($A2595="","",Tienda_2!D195)</f>
        <v>83800</v>
      </c>
      <c r="I2595">
        <f>IF($A2595="","",Tienda_2!H195)</f>
        <v>5</v>
      </c>
      <c r="J2595">
        <f>IF($A2595="",0,IF(AND(OR('Cuadro-de-mando'!$B$4="(Todas)",'Cuadro-de-mando'!$B$4=$A2595),OR('Cuadro-de-mando'!$E$4="(Todas)",'Cuadro-de-mando'!$E$4=$B2595),OR('Cuadro-de-mando'!$H$4="(Todas)",'Cuadro-de-mando'!$H$4=$C2595),OR('Cuadro-de-mando'!$K$4="(Todas)",'Cuadro-de-mando'!$K$4=$E2595),OR('Cuadro-de-mando'!$N$4="(Todos)",'Cuadro-de-mando'!$N$4=$F2595)),1,0))</f>
        <v>1</v>
      </c>
    </row>
    <row r="2596" spans="1:10" x14ac:dyDescent="0.25">
      <c r="A2596" t="str">
        <f>IF(Tienda_2!$A196="","","Tienda 2")</f>
        <v>Tienda 2</v>
      </c>
      <c r="B2596" t="str">
        <f>IF($A2596="","",Tienda_2!B196)</f>
        <v>Artículos para el hogar</v>
      </c>
      <c r="C2596" t="str">
        <f>IF($A2596="","",Tienda_2!G196)</f>
        <v>Medellín</v>
      </c>
      <c r="D2596" t="str">
        <f>IF($A2596="","",Tienda_2!F196)</f>
        <v>Camila Rivera</v>
      </c>
      <c r="E2596" t="str">
        <f>IF($A2596="","",Tienda_2!I196)</f>
        <v>Tarjeta de crédito</v>
      </c>
      <c r="F2596">
        <f>IF($A2596="","",VALUE(RIGHT(Tienda_2!E196,4)))</f>
        <v>2020</v>
      </c>
      <c r="G2596">
        <f>IF($A2596="","",Tienda_2!C196)</f>
        <v>221200</v>
      </c>
      <c r="H2596">
        <f>IF($A2596="","",Tienda_2!D196)</f>
        <v>10000</v>
      </c>
      <c r="I2596">
        <f>IF($A2596="","",Tienda_2!H196)</f>
        <v>5</v>
      </c>
      <c r="J2596">
        <f>IF($A2596="",0,IF(AND(OR('Cuadro-de-mando'!$B$4="(Todas)",'Cuadro-de-mando'!$B$4=$A2596),OR('Cuadro-de-mando'!$E$4="(Todas)",'Cuadro-de-mando'!$E$4=$B2596),OR('Cuadro-de-mando'!$H$4="(Todas)",'Cuadro-de-mando'!$H$4=$C2596),OR('Cuadro-de-mando'!$K$4="(Todas)",'Cuadro-de-mando'!$K$4=$E2596),OR('Cuadro-de-mando'!$N$4="(Todos)",'Cuadro-de-mando'!$N$4=$F2596)),1,0))</f>
        <v>1</v>
      </c>
    </row>
    <row r="2597" spans="1:10" x14ac:dyDescent="0.25">
      <c r="A2597" t="str">
        <f>IF(Tienda_2!$A197="","","Tienda 2")</f>
        <v>Tienda 2</v>
      </c>
      <c r="B2597" t="str">
        <f>IF($A2597="","",Tienda_2!B197)</f>
        <v>Electrónicos</v>
      </c>
      <c r="C2597" t="str">
        <f>IF($A2597="","",Tienda_2!G197)</f>
        <v>Medellín</v>
      </c>
      <c r="D2597" t="str">
        <f>IF($A2597="","",Tienda_2!F197)</f>
        <v>Ángel Rodriguez</v>
      </c>
      <c r="E2597" t="str">
        <f>IF($A2597="","",Tienda_2!I197)</f>
        <v>Tarjeta de crédito</v>
      </c>
      <c r="F2597">
        <f>IF($A2597="","",VALUE(RIGHT(Tienda_2!E197,4)))</f>
        <v>2021</v>
      </c>
      <c r="G2597">
        <f>IF($A2597="","",Tienda_2!C197)</f>
        <v>158800</v>
      </c>
      <c r="H2597">
        <f>IF($A2597="","",Tienda_2!D197)</f>
        <v>8900</v>
      </c>
      <c r="I2597">
        <f>IF($A2597="","",Tienda_2!H197)</f>
        <v>5</v>
      </c>
      <c r="J2597">
        <f>IF($A2597="",0,IF(AND(OR('Cuadro-de-mando'!$B$4="(Todas)",'Cuadro-de-mando'!$B$4=$A2597),OR('Cuadro-de-mando'!$E$4="(Todas)",'Cuadro-de-mando'!$E$4=$B2597),OR('Cuadro-de-mando'!$H$4="(Todas)",'Cuadro-de-mando'!$H$4=$C2597),OR('Cuadro-de-mando'!$K$4="(Todas)",'Cuadro-de-mando'!$K$4=$E2597),OR('Cuadro-de-mando'!$N$4="(Todos)",'Cuadro-de-mando'!$N$4=$F2597)),1,0))</f>
        <v>1</v>
      </c>
    </row>
    <row r="2598" spans="1:10" x14ac:dyDescent="0.25">
      <c r="A2598" t="str">
        <f>IF(Tienda_2!$A198="","","Tienda 2")</f>
        <v>Tienda 2</v>
      </c>
      <c r="B2598" t="str">
        <f>IF($A2598="","",Tienda_2!B198)</f>
        <v>Libros</v>
      </c>
      <c r="C2598" t="str">
        <f>IF($A2598="","",Tienda_2!G198)</f>
        <v>Santa Marta</v>
      </c>
      <c r="D2598" t="str">
        <f>IF($A2598="","",Tienda_2!F198)</f>
        <v>Santiago Silva</v>
      </c>
      <c r="E2598" t="str">
        <f>IF($A2598="","",Tienda_2!I198)</f>
        <v>Tarjeta de crédito</v>
      </c>
      <c r="F2598">
        <f>IF($A2598="","",VALUE(RIGHT(Tienda_2!E198,4)))</f>
        <v>2021</v>
      </c>
      <c r="G2598">
        <f>IF($A2598="","",Tienda_2!C198)</f>
        <v>71200</v>
      </c>
      <c r="H2598">
        <f>IF($A2598="","",Tienda_2!D198)</f>
        <v>4200</v>
      </c>
      <c r="I2598">
        <f>IF($A2598="","",Tienda_2!H198)</f>
        <v>1</v>
      </c>
      <c r="J2598">
        <f>IF($A2598="",0,IF(AND(OR('Cuadro-de-mando'!$B$4="(Todas)",'Cuadro-de-mando'!$B$4=$A2598),OR('Cuadro-de-mando'!$E$4="(Todas)",'Cuadro-de-mando'!$E$4=$B2598),OR('Cuadro-de-mando'!$H$4="(Todas)",'Cuadro-de-mando'!$H$4=$C2598),OR('Cuadro-de-mando'!$K$4="(Todas)",'Cuadro-de-mando'!$K$4=$E2598),OR('Cuadro-de-mando'!$N$4="(Todos)",'Cuadro-de-mando'!$N$4=$F2598)),1,0))</f>
        <v>1</v>
      </c>
    </row>
    <row r="2599" spans="1:10" x14ac:dyDescent="0.25">
      <c r="A2599" t="str">
        <f>IF(Tienda_2!$A199="","","Tienda 2")</f>
        <v>Tienda 2</v>
      </c>
      <c r="B2599" t="str">
        <f>IF($A2599="","",Tienda_2!B199)</f>
        <v>Muebles</v>
      </c>
      <c r="C2599" t="str">
        <f>IF($A2599="","",Tienda_2!G199)</f>
        <v>Riohacha</v>
      </c>
      <c r="D2599" t="str">
        <f>IF($A2599="","",Tienda_2!F199)</f>
        <v>Blanca Ramirez</v>
      </c>
      <c r="E2599" t="str">
        <f>IF($A2599="","",Tienda_2!I199)</f>
        <v>Tarjeta de crédito</v>
      </c>
      <c r="F2599">
        <f>IF($A2599="","",VALUE(RIGHT(Tienda_2!E199,4)))</f>
        <v>2020</v>
      </c>
      <c r="G2599">
        <f>IF($A2599="","",Tienda_2!C199)</f>
        <v>486200</v>
      </c>
      <c r="H2599">
        <f>IF($A2599="","",Tienda_2!D199)</f>
        <v>24100</v>
      </c>
      <c r="I2599">
        <f>IF($A2599="","",Tienda_2!H199)</f>
        <v>5</v>
      </c>
      <c r="J2599">
        <f>IF($A2599="",0,IF(AND(OR('Cuadro-de-mando'!$B$4="(Todas)",'Cuadro-de-mando'!$B$4=$A2599),OR('Cuadro-de-mando'!$E$4="(Todas)",'Cuadro-de-mando'!$E$4=$B2599),OR('Cuadro-de-mando'!$H$4="(Todas)",'Cuadro-de-mando'!$H$4=$C2599),OR('Cuadro-de-mando'!$K$4="(Todas)",'Cuadro-de-mando'!$K$4=$E2599),OR('Cuadro-de-mando'!$N$4="(Todos)",'Cuadro-de-mando'!$N$4=$F2599)),1,0))</f>
        <v>1</v>
      </c>
    </row>
    <row r="2600" spans="1:10" x14ac:dyDescent="0.25">
      <c r="A2600" t="str">
        <f>IF(Tienda_2!$A200="","","Tienda 2")</f>
        <v>Tienda 2</v>
      </c>
      <c r="B2600" t="str">
        <f>IF($A2600="","",Tienda_2!B200)</f>
        <v>Electrónicos</v>
      </c>
      <c r="C2600" t="str">
        <f>IF($A2600="","",Tienda_2!G200)</f>
        <v>Bogotá</v>
      </c>
      <c r="D2600" t="str">
        <f>IF($A2600="","",Tienda_2!F200)</f>
        <v>Santiago Silva</v>
      </c>
      <c r="E2600" t="str">
        <f>IF($A2600="","",Tienda_2!I200)</f>
        <v>Tarjeta de crédito</v>
      </c>
      <c r="F2600">
        <f>IF($A2600="","",VALUE(RIGHT(Tienda_2!E200,4)))</f>
        <v>2020</v>
      </c>
      <c r="G2600">
        <f>IF($A2600="","",Tienda_2!C200)</f>
        <v>151300</v>
      </c>
      <c r="H2600">
        <f>IF($A2600="","",Tienda_2!D200)</f>
        <v>8800</v>
      </c>
      <c r="I2600">
        <f>IF($A2600="","",Tienda_2!H200)</f>
        <v>5</v>
      </c>
      <c r="J2600">
        <f>IF($A2600="",0,IF(AND(OR('Cuadro-de-mando'!$B$4="(Todas)",'Cuadro-de-mando'!$B$4=$A2600),OR('Cuadro-de-mando'!$E$4="(Todas)",'Cuadro-de-mando'!$E$4=$B2600),OR('Cuadro-de-mando'!$H$4="(Todas)",'Cuadro-de-mando'!$H$4=$C2600),OR('Cuadro-de-mando'!$K$4="(Todas)",'Cuadro-de-mando'!$K$4=$E2600),OR('Cuadro-de-mando'!$N$4="(Todos)",'Cuadro-de-mando'!$N$4=$F2600)),1,0))</f>
        <v>1</v>
      </c>
    </row>
    <row r="2601" spans="1:10" x14ac:dyDescent="0.25">
      <c r="A2601" t="str">
        <f>IF(Tienda_2!$A201="","","Tienda 2")</f>
        <v>Tienda 2</v>
      </c>
      <c r="B2601" t="str">
        <f>IF($A2601="","",Tienda_2!B201)</f>
        <v>Muebles</v>
      </c>
      <c r="C2601" t="str">
        <f>IF($A2601="","",Tienda_2!G201)</f>
        <v>Bogotá</v>
      </c>
      <c r="D2601" t="str">
        <f>IF($A2601="","",Tienda_2!F201)</f>
        <v>Pedro Gomez</v>
      </c>
      <c r="E2601" t="str">
        <f>IF($A2601="","",Tienda_2!I201)</f>
        <v>Cupón</v>
      </c>
      <c r="F2601">
        <f>IF($A2601="","",VALUE(RIGHT(Tienda_2!E201,4)))</f>
        <v>2023</v>
      </c>
      <c r="G2601">
        <f>IF($A2601="","",Tienda_2!C201)</f>
        <v>498900</v>
      </c>
      <c r="H2601">
        <f>IF($A2601="","",Tienda_2!D201)</f>
        <v>27000</v>
      </c>
      <c r="I2601">
        <f>IF($A2601="","",Tienda_2!H201)</f>
        <v>5</v>
      </c>
      <c r="J2601">
        <f>IF($A2601="",0,IF(AND(OR('Cuadro-de-mando'!$B$4="(Todas)",'Cuadro-de-mando'!$B$4=$A2601),OR('Cuadro-de-mando'!$E$4="(Todas)",'Cuadro-de-mando'!$E$4=$B2601),OR('Cuadro-de-mando'!$H$4="(Todas)",'Cuadro-de-mando'!$H$4=$C2601),OR('Cuadro-de-mando'!$K$4="(Todas)",'Cuadro-de-mando'!$K$4=$E2601),OR('Cuadro-de-mando'!$N$4="(Todos)",'Cuadro-de-mando'!$N$4=$F2601)),1,0))</f>
        <v>1</v>
      </c>
    </row>
    <row r="2602" spans="1:10" x14ac:dyDescent="0.25">
      <c r="A2602" t="str">
        <f>IF(Tienda_2!$A202="","","Tienda 2")</f>
        <v>Tienda 2</v>
      </c>
      <c r="B2602" t="str">
        <f>IF($A2602="","",Tienda_2!B202)</f>
        <v>Muebles</v>
      </c>
      <c r="C2602" t="str">
        <f>IF($A2602="","",Tienda_2!G202)</f>
        <v>Medellín</v>
      </c>
      <c r="D2602" t="str">
        <f>IF($A2602="","",Tienda_2!F202)</f>
        <v>Maria Alfonso</v>
      </c>
      <c r="E2602" t="str">
        <f>IF($A2602="","",Tienda_2!I202)</f>
        <v>Tarjeta de crédito</v>
      </c>
      <c r="F2602">
        <f>IF($A2602="","",VALUE(RIGHT(Tienda_2!E202,4)))</f>
        <v>2020</v>
      </c>
      <c r="G2602">
        <f>IF($A2602="","",Tienda_2!C202)</f>
        <v>295500</v>
      </c>
      <c r="H2602">
        <f>IF($A2602="","",Tienda_2!D202)</f>
        <v>16100</v>
      </c>
      <c r="I2602">
        <f>IF($A2602="","",Tienda_2!H202)</f>
        <v>5</v>
      </c>
      <c r="J2602">
        <f>IF($A2602="",0,IF(AND(OR('Cuadro-de-mando'!$B$4="(Todas)",'Cuadro-de-mando'!$B$4=$A2602),OR('Cuadro-de-mando'!$E$4="(Todas)",'Cuadro-de-mando'!$E$4=$B2602),OR('Cuadro-de-mando'!$H$4="(Todas)",'Cuadro-de-mando'!$H$4=$C2602),OR('Cuadro-de-mando'!$K$4="(Todas)",'Cuadro-de-mando'!$K$4=$E2602),OR('Cuadro-de-mando'!$N$4="(Todos)",'Cuadro-de-mando'!$N$4=$F2602)),1,0))</f>
        <v>1</v>
      </c>
    </row>
    <row r="2603" spans="1:10" x14ac:dyDescent="0.25">
      <c r="A2603" t="str">
        <f>IF(Tienda_2!$A203="","","Tienda 2")</f>
        <v>Tienda 2</v>
      </c>
      <c r="B2603" t="str">
        <f>IF($A2603="","",Tienda_2!B203)</f>
        <v>Electrodomésticos</v>
      </c>
      <c r="C2603" t="str">
        <f>IF($A2603="","",Tienda_2!G203)</f>
        <v>Bogotá</v>
      </c>
      <c r="D2603" t="str">
        <f>IF($A2603="","",Tienda_2!F203)</f>
        <v>Rafael Acosta</v>
      </c>
      <c r="E2603" t="str">
        <f>IF($A2603="","",Tienda_2!I203)</f>
        <v>Tarjeta de crédito</v>
      </c>
      <c r="F2603">
        <f>IF($A2603="","",VALUE(RIGHT(Tienda_2!E203,4)))</f>
        <v>2020</v>
      </c>
      <c r="G2603">
        <f>IF($A2603="","",Tienda_2!C203)</f>
        <v>475200</v>
      </c>
      <c r="H2603">
        <f>IF($A2603="","",Tienda_2!D203)</f>
        <v>23500</v>
      </c>
      <c r="I2603">
        <f>IF($A2603="","",Tienda_2!H203)</f>
        <v>5</v>
      </c>
      <c r="J2603">
        <f>IF($A2603="",0,IF(AND(OR('Cuadro-de-mando'!$B$4="(Todas)",'Cuadro-de-mando'!$B$4=$A2603),OR('Cuadro-de-mando'!$E$4="(Todas)",'Cuadro-de-mando'!$E$4=$B2603),OR('Cuadro-de-mando'!$H$4="(Todas)",'Cuadro-de-mando'!$H$4=$C2603),OR('Cuadro-de-mando'!$K$4="(Todas)",'Cuadro-de-mando'!$K$4=$E2603),OR('Cuadro-de-mando'!$N$4="(Todos)",'Cuadro-de-mando'!$N$4=$F2603)),1,0))</f>
        <v>1</v>
      </c>
    </row>
    <row r="2604" spans="1:10" x14ac:dyDescent="0.25">
      <c r="A2604" t="str">
        <f>IF(Tienda_2!$A204="","","Tienda 2")</f>
        <v>Tienda 2</v>
      </c>
      <c r="B2604" t="str">
        <f>IF($A2604="","",Tienda_2!B204)</f>
        <v>Electrónicos</v>
      </c>
      <c r="C2604" t="str">
        <f>IF($A2604="","",Tienda_2!G204)</f>
        <v>Bogotá</v>
      </c>
      <c r="D2604" t="str">
        <f>IF($A2604="","",Tienda_2!F204)</f>
        <v>Beatriz Morales</v>
      </c>
      <c r="E2604" t="str">
        <f>IF($A2604="","",Tienda_2!I204)</f>
        <v>Cupón</v>
      </c>
      <c r="F2604">
        <f>IF($A2604="","",VALUE(RIGHT(Tienda_2!E204,4)))</f>
        <v>2023</v>
      </c>
      <c r="G2604">
        <f>IF($A2604="","",Tienda_2!C204)</f>
        <v>2580500</v>
      </c>
      <c r="H2604">
        <f>IF($A2604="","",Tienda_2!D204)</f>
        <v>138500</v>
      </c>
      <c r="I2604">
        <f>IF($A2604="","",Tienda_2!H204)</f>
        <v>4</v>
      </c>
      <c r="J2604">
        <f>IF($A2604="",0,IF(AND(OR('Cuadro-de-mando'!$B$4="(Todas)",'Cuadro-de-mando'!$B$4=$A2604),OR('Cuadro-de-mando'!$E$4="(Todas)",'Cuadro-de-mando'!$E$4=$B2604),OR('Cuadro-de-mando'!$H$4="(Todas)",'Cuadro-de-mando'!$H$4=$C2604),OR('Cuadro-de-mando'!$K$4="(Todas)",'Cuadro-de-mando'!$K$4=$E2604),OR('Cuadro-de-mando'!$N$4="(Todos)",'Cuadro-de-mando'!$N$4=$F2604)),1,0))</f>
        <v>1</v>
      </c>
    </row>
    <row r="2605" spans="1:10" x14ac:dyDescent="0.25">
      <c r="A2605" t="str">
        <f>IF(Tienda_2!$A205="","","Tienda 2")</f>
        <v>Tienda 2</v>
      </c>
      <c r="B2605" t="str">
        <f>IF($A2605="","",Tienda_2!B205)</f>
        <v>Deportes y diversión</v>
      </c>
      <c r="C2605" t="str">
        <f>IF($A2605="","",Tienda_2!G205)</f>
        <v>Medellín</v>
      </c>
      <c r="D2605" t="str">
        <f>IF($A2605="","",Tienda_2!F205)</f>
        <v>Camila Rivera</v>
      </c>
      <c r="E2605" t="str">
        <f>IF($A2605="","",Tienda_2!I205)</f>
        <v>Tarjeta de crédito</v>
      </c>
      <c r="F2605">
        <f>IF($A2605="","",VALUE(RIGHT(Tienda_2!E205,4)))</f>
        <v>2020</v>
      </c>
      <c r="G2605">
        <f>IF($A2605="","",Tienda_2!C205)</f>
        <v>488400</v>
      </c>
      <c r="H2605">
        <f>IF($A2605="","",Tienda_2!D205)</f>
        <v>26200</v>
      </c>
      <c r="I2605">
        <f>IF($A2605="","",Tienda_2!H205)</f>
        <v>5</v>
      </c>
      <c r="J2605">
        <f>IF($A2605="",0,IF(AND(OR('Cuadro-de-mando'!$B$4="(Todas)",'Cuadro-de-mando'!$B$4=$A2605),OR('Cuadro-de-mando'!$E$4="(Todas)",'Cuadro-de-mando'!$E$4=$B2605),OR('Cuadro-de-mando'!$H$4="(Todas)",'Cuadro-de-mando'!$H$4=$C2605),OR('Cuadro-de-mando'!$K$4="(Todas)",'Cuadro-de-mando'!$K$4=$E2605),OR('Cuadro-de-mando'!$N$4="(Todos)",'Cuadro-de-mando'!$N$4=$F2605)),1,0))</f>
        <v>1</v>
      </c>
    </row>
    <row r="2606" spans="1:10" x14ac:dyDescent="0.25">
      <c r="A2606" t="str">
        <f>IF(Tienda_2!$A206="","","Tienda 2")</f>
        <v>Tienda 2</v>
      </c>
      <c r="B2606" t="str">
        <f>IF($A2606="","",Tienda_2!B206)</f>
        <v>Electrónicos</v>
      </c>
      <c r="C2606" t="str">
        <f>IF($A2606="","",Tienda_2!G206)</f>
        <v>Bogotá</v>
      </c>
      <c r="D2606" t="str">
        <f>IF($A2606="","",Tienda_2!F206)</f>
        <v>Juliana Costa</v>
      </c>
      <c r="E2606" t="str">
        <f>IF($A2606="","",Tienda_2!I206)</f>
        <v>Tarjeta de crédito</v>
      </c>
      <c r="F2606">
        <f>IF($A2606="","",VALUE(RIGHT(Tienda_2!E206,4)))</f>
        <v>2021</v>
      </c>
      <c r="G2606">
        <f>IF($A2606="","",Tienda_2!C206)</f>
        <v>2186000</v>
      </c>
      <c r="H2606">
        <f>IF($A2606="","",Tienda_2!D206)</f>
        <v>116800</v>
      </c>
      <c r="I2606">
        <f>IF($A2606="","",Tienda_2!H206)</f>
        <v>5</v>
      </c>
      <c r="J2606">
        <f>IF($A2606="",0,IF(AND(OR('Cuadro-de-mando'!$B$4="(Todas)",'Cuadro-de-mando'!$B$4=$A2606),OR('Cuadro-de-mando'!$E$4="(Todas)",'Cuadro-de-mando'!$E$4=$B2606),OR('Cuadro-de-mando'!$H$4="(Todas)",'Cuadro-de-mando'!$H$4=$C2606),OR('Cuadro-de-mando'!$K$4="(Todas)",'Cuadro-de-mando'!$K$4=$E2606),OR('Cuadro-de-mando'!$N$4="(Todos)",'Cuadro-de-mando'!$N$4=$F2606)),1,0))</f>
        <v>1</v>
      </c>
    </row>
    <row r="2607" spans="1:10" x14ac:dyDescent="0.25">
      <c r="A2607" t="str">
        <f>IF(Tienda_2!$A207="","","Tienda 2")</f>
        <v>Tienda 2</v>
      </c>
      <c r="B2607" t="str">
        <f>IF($A2607="","",Tienda_2!B207)</f>
        <v>Muebles</v>
      </c>
      <c r="C2607" t="str">
        <f>IF($A2607="","",Tienda_2!G207)</f>
        <v>Bogotá</v>
      </c>
      <c r="D2607" t="str">
        <f>IF($A2607="","",Tienda_2!F207)</f>
        <v>Lucas Olivera</v>
      </c>
      <c r="E2607" t="str">
        <f>IF($A2607="","",Tienda_2!I207)</f>
        <v>Tarjeta de crédito</v>
      </c>
      <c r="F2607">
        <f>IF($A2607="","",VALUE(RIGHT(Tienda_2!E207,4)))</f>
        <v>2021</v>
      </c>
      <c r="G2607">
        <f>IF($A2607="","",Tienda_2!C207)</f>
        <v>498100</v>
      </c>
      <c r="H2607">
        <f>IF($A2607="","",Tienda_2!D207)</f>
        <v>27000</v>
      </c>
      <c r="I2607">
        <f>IF($A2607="","",Tienda_2!H207)</f>
        <v>3</v>
      </c>
      <c r="J2607">
        <f>IF($A2607="",0,IF(AND(OR('Cuadro-de-mando'!$B$4="(Todas)",'Cuadro-de-mando'!$B$4=$A2607),OR('Cuadro-de-mando'!$E$4="(Todas)",'Cuadro-de-mando'!$E$4=$B2607),OR('Cuadro-de-mando'!$H$4="(Todas)",'Cuadro-de-mando'!$H$4=$C2607),OR('Cuadro-de-mando'!$K$4="(Todas)",'Cuadro-de-mando'!$K$4=$E2607),OR('Cuadro-de-mando'!$N$4="(Todos)",'Cuadro-de-mando'!$N$4=$F2607)),1,0))</f>
        <v>1</v>
      </c>
    </row>
    <row r="2608" spans="1:10" x14ac:dyDescent="0.25">
      <c r="A2608" t="str">
        <f>IF(Tienda_2!$A208="","","Tienda 2")</f>
        <v>Tienda 2</v>
      </c>
      <c r="B2608" t="str">
        <f>IF($A2608="","",Tienda_2!B208)</f>
        <v>Muebles</v>
      </c>
      <c r="C2608" t="str">
        <f>IF($A2608="","",Tienda_2!G208)</f>
        <v>Bogotá</v>
      </c>
      <c r="D2608" t="str">
        <f>IF($A2608="","",Tienda_2!F208)</f>
        <v>Mariana Herrera</v>
      </c>
      <c r="E2608" t="str">
        <f>IF($A2608="","",Tienda_2!I208)</f>
        <v>Tarjeta de crédito</v>
      </c>
      <c r="F2608">
        <f>IF($A2608="","",VALUE(RIGHT(Tienda_2!E208,4)))</f>
        <v>2022</v>
      </c>
      <c r="G2608">
        <f>IF($A2608="","",Tienda_2!C208)</f>
        <v>245100</v>
      </c>
      <c r="H2608">
        <f>IF($A2608="","",Tienda_2!D208)</f>
        <v>11200</v>
      </c>
      <c r="I2608">
        <f>IF($A2608="","",Tienda_2!H208)</f>
        <v>3</v>
      </c>
      <c r="J2608">
        <f>IF($A2608="",0,IF(AND(OR('Cuadro-de-mando'!$B$4="(Todas)",'Cuadro-de-mando'!$B$4=$A2608),OR('Cuadro-de-mando'!$E$4="(Todas)",'Cuadro-de-mando'!$E$4=$B2608),OR('Cuadro-de-mando'!$H$4="(Todas)",'Cuadro-de-mando'!$H$4=$C2608),OR('Cuadro-de-mando'!$K$4="(Todas)",'Cuadro-de-mando'!$K$4=$E2608),OR('Cuadro-de-mando'!$N$4="(Todos)",'Cuadro-de-mando'!$N$4=$F2608)),1,0))</f>
        <v>1</v>
      </c>
    </row>
    <row r="2609" spans="1:10" x14ac:dyDescent="0.25">
      <c r="A2609" t="str">
        <f>IF(Tienda_2!$A209="","","Tienda 2")</f>
        <v>Tienda 2</v>
      </c>
      <c r="B2609" t="str">
        <f>IF($A2609="","",Tienda_2!B209)</f>
        <v>Electrodomésticos</v>
      </c>
      <c r="C2609" t="str">
        <f>IF($A2609="","",Tienda_2!G209)</f>
        <v>Cali</v>
      </c>
      <c r="D2609" t="str">
        <f>IF($A2609="","",Tienda_2!F209)</f>
        <v>Ángel Rodriguez</v>
      </c>
      <c r="E2609" t="str">
        <f>IF($A2609="","",Tienda_2!I209)</f>
        <v>Tarjeta de crédito</v>
      </c>
      <c r="F2609">
        <f>IF($A2609="","",VALUE(RIGHT(Tienda_2!E209,4)))</f>
        <v>2021</v>
      </c>
      <c r="G2609">
        <f>IF($A2609="","",Tienda_2!C209)</f>
        <v>459600</v>
      </c>
      <c r="H2609">
        <f>IF($A2609="","",Tienda_2!D209)</f>
        <v>22700</v>
      </c>
      <c r="I2609">
        <f>IF($A2609="","",Tienda_2!H209)</f>
        <v>5</v>
      </c>
      <c r="J2609">
        <f>IF($A2609="",0,IF(AND(OR('Cuadro-de-mando'!$B$4="(Todas)",'Cuadro-de-mando'!$B$4=$A2609),OR('Cuadro-de-mando'!$E$4="(Todas)",'Cuadro-de-mando'!$E$4=$B2609),OR('Cuadro-de-mando'!$H$4="(Todas)",'Cuadro-de-mando'!$H$4=$C2609),OR('Cuadro-de-mando'!$K$4="(Todas)",'Cuadro-de-mando'!$K$4=$E2609),OR('Cuadro-de-mando'!$N$4="(Todos)",'Cuadro-de-mando'!$N$4=$F2609)),1,0))</f>
        <v>1</v>
      </c>
    </row>
    <row r="2610" spans="1:10" x14ac:dyDescent="0.25">
      <c r="A2610" t="str">
        <f>IF(Tienda_2!$A210="","","Tienda 2")</f>
        <v>Tienda 2</v>
      </c>
      <c r="B2610" t="str">
        <f>IF($A2610="","",Tienda_2!B210)</f>
        <v>Deportes y diversión</v>
      </c>
      <c r="C2610" t="str">
        <f>IF($A2610="","",Tienda_2!G210)</f>
        <v>Medellín</v>
      </c>
      <c r="D2610" t="str">
        <f>IF($A2610="","",Tienda_2!F210)</f>
        <v>Mariana Herrera</v>
      </c>
      <c r="E2610" t="str">
        <f>IF($A2610="","",Tienda_2!I210)</f>
        <v>Nequi</v>
      </c>
      <c r="F2610">
        <f>IF($A2610="","",VALUE(RIGHT(Tienda_2!E210,4)))</f>
        <v>2021</v>
      </c>
      <c r="G2610">
        <f>IF($A2610="","",Tienda_2!C210)</f>
        <v>580600</v>
      </c>
      <c r="H2610">
        <f>IF($A2610="","",Tienda_2!D210)</f>
        <v>31300</v>
      </c>
      <c r="I2610">
        <f>IF($A2610="","",Tienda_2!H210)</f>
        <v>5</v>
      </c>
      <c r="J2610">
        <f>IF($A2610="",0,IF(AND(OR('Cuadro-de-mando'!$B$4="(Todas)",'Cuadro-de-mando'!$B$4=$A2610),OR('Cuadro-de-mando'!$E$4="(Todas)",'Cuadro-de-mando'!$E$4=$B2610),OR('Cuadro-de-mando'!$H$4="(Todas)",'Cuadro-de-mando'!$H$4=$C2610),OR('Cuadro-de-mando'!$K$4="(Todas)",'Cuadro-de-mando'!$K$4=$E2610),OR('Cuadro-de-mando'!$N$4="(Todos)",'Cuadro-de-mando'!$N$4=$F2610)),1,0))</f>
        <v>1</v>
      </c>
    </row>
    <row r="2611" spans="1:10" x14ac:dyDescent="0.25">
      <c r="A2611" t="str">
        <f>IF(Tienda_2!$A211="","","Tienda 2")</f>
        <v>Tienda 2</v>
      </c>
      <c r="B2611" t="str">
        <f>IF($A2611="","",Tienda_2!B211)</f>
        <v>Muebles</v>
      </c>
      <c r="C2611" t="str">
        <f>IF($A2611="","",Tienda_2!G211)</f>
        <v>Bogotá</v>
      </c>
      <c r="D2611" t="str">
        <f>IF($A2611="","",Tienda_2!F211)</f>
        <v>Santiago Silva</v>
      </c>
      <c r="E2611" t="str">
        <f>IF($A2611="","",Tienda_2!I211)</f>
        <v>Tarjeta de crédito</v>
      </c>
      <c r="F2611">
        <f>IF($A2611="","",VALUE(RIGHT(Tienda_2!E211,4)))</f>
        <v>2020</v>
      </c>
      <c r="G2611">
        <f>IF($A2611="","",Tienda_2!C211)</f>
        <v>716700</v>
      </c>
      <c r="H2611">
        <f>IF($A2611="","",Tienda_2!D211)</f>
        <v>36400</v>
      </c>
      <c r="I2611">
        <f>IF($A2611="","",Tienda_2!H211)</f>
        <v>3</v>
      </c>
      <c r="J2611">
        <f>IF($A2611="",0,IF(AND(OR('Cuadro-de-mando'!$B$4="(Todas)",'Cuadro-de-mando'!$B$4=$A2611),OR('Cuadro-de-mando'!$E$4="(Todas)",'Cuadro-de-mando'!$E$4=$B2611),OR('Cuadro-de-mando'!$H$4="(Todas)",'Cuadro-de-mando'!$H$4=$C2611),OR('Cuadro-de-mando'!$K$4="(Todas)",'Cuadro-de-mando'!$K$4=$E2611),OR('Cuadro-de-mando'!$N$4="(Todos)",'Cuadro-de-mando'!$N$4=$F2611)),1,0))</f>
        <v>1</v>
      </c>
    </row>
    <row r="2612" spans="1:10" x14ac:dyDescent="0.25">
      <c r="A2612" t="str">
        <f>IF(Tienda_2!$A212="","","Tienda 2")</f>
        <v>Tienda 2</v>
      </c>
      <c r="B2612" t="str">
        <f>IF($A2612="","",Tienda_2!B212)</f>
        <v>Juguetes</v>
      </c>
      <c r="C2612" t="str">
        <f>IF($A2612="","",Tienda_2!G212)</f>
        <v>Cartagena</v>
      </c>
      <c r="D2612" t="str">
        <f>IF($A2612="","",Tienda_2!F212)</f>
        <v>Juan Fernandez</v>
      </c>
      <c r="E2612" t="str">
        <f>IF($A2612="","",Tienda_2!I212)</f>
        <v>Cupón</v>
      </c>
      <c r="F2612">
        <f>IF($A2612="","",VALUE(RIGHT(Tienda_2!E212,4)))</f>
        <v>2022</v>
      </c>
      <c r="G2612">
        <f>IF($A2612="","",Tienda_2!C212)</f>
        <v>50300</v>
      </c>
      <c r="H2612">
        <f>IF($A2612="","",Tienda_2!D212)</f>
        <v>3100</v>
      </c>
      <c r="I2612">
        <f>IF($A2612="","",Tienda_2!H212)</f>
        <v>5</v>
      </c>
      <c r="J2612">
        <f>IF($A2612="",0,IF(AND(OR('Cuadro-de-mando'!$B$4="(Todas)",'Cuadro-de-mando'!$B$4=$A2612),OR('Cuadro-de-mando'!$E$4="(Todas)",'Cuadro-de-mando'!$E$4=$B2612),OR('Cuadro-de-mando'!$H$4="(Todas)",'Cuadro-de-mando'!$H$4=$C2612),OR('Cuadro-de-mando'!$K$4="(Todas)",'Cuadro-de-mando'!$K$4=$E2612),OR('Cuadro-de-mando'!$N$4="(Todos)",'Cuadro-de-mando'!$N$4=$F2612)),1,0))</f>
        <v>1</v>
      </c>
    </row>
    <row r="2613" spans="1:10" x14ac:dyDescent="0.25">
      <c r="A2613" t="str">
        <f>IF(Tienda_2!$A213="","","Tienda 2")</f>
        <v>Tienda 2</v>
      </c>
      <c r="B2613" t="str">
        <f>IF($A2613="","",Tienda_2!B213)</f>
        <v>Deportes y diversión</v>
      </c>
      <c r="C2613" t="str">
        <f>IF($A2613="","",Tienda_2!G213)</f>
        <v>Medellín</v>
      </c>
      <c r="D2613" t="str">
        <f>IF($A2613="","",Tienda_2!F213)</f>
        <v>Felipe Santos</v>
      </c>
      <c r="E2613" t="str">
        <f>IF($A2613="","",Tienda_2!I213)</f>
        <v>Tarjeta de crédito</v>
      </c>
      <c r="F2613">
        <f>IF($A2613="","",VALUE(RIGHT(Tienda_2!E213,4)))</f>
        <v>2022</v>
      </c>
      <c r="G2613">
        <f>IF($A2613="","",Tienda_2!C213)</f>
        <v>86100</v>
      </c>
      <c r="H2613">
        <f>IF($A2613="","",Tienda_2!D213)</f>
        <v>2800</v>
      </c>
      <c r="I2613">
        <f>IF($A2613="","",Tienda_2!H213)</f>
        <v>1</v>
      </c>
      <c r="J2613">
        <f>IF($A2613="",0,IF(AND(OR('Cuadro-de-mando'!$B$4="(Todas)",'Cuadro-de-mando'!$B$4=$A2613),OR('Cuadro-de-mando'!$E$4="(Todas)",'Cuadro-de-mando'!$E$4=$B2613),OR('Cuadro-de-mando'!$H$4="(Todas)",'Cuadro-de-mando'!$H$4=$C2613),OR('Cuadro-de-mando'!$K$4="(Todas)",'Cuadro-de-mando'!$K$4=$E2613),OR('Cuadro-de-mando'!$N$4="(Todos)",'Cuadro-de-mando'!$N$4=$F2613)),1,0))</f>
        <v>1</v>
      </c>
    </row>
    <row r="2614" spans="1:10" x14ac:dyDescent="0.25">
      <c r="A2614" t="str">
        <f>IF(Tienda_2!$A214="","","Tienda 2")</f>
        <v>Tienda 2</v>
      </c>
      <c r="B2614" t="str">
        <f>IF($A2614="","",Tienda_2!B214)</f>
        <v>Deportes y diversión</v>
      </c>
      <c r="C2614" t="str">
        <f>IF($A2614="","",Tienda_2!G214)</f>
        <v>Medellín</v>
      </c>
      <c r="D2614" t="str">
        <f>IF($A2614="","",Tienda_2!F214)</f>
        <v>Camila Rivera</v>
      </c>
      <c r="E2614" t="str">
        <f>IF($A2614="","",Tienda_2!I214)</f>
        <v>Tarjeta de crédito</v>
      </c>
      <c r="F2614">
        <f>IF($A2614="","",VALUE(RIGHT(Tienda_2!E214,4)))</f>
        <v>2021</v>
      </c>
      <c r="G2614">
        <f>IF($A2614="","",Tienda_2!C214)</f>
        <v>38800</v>
      </c>
      <c r="H2614">
        <f>IF($A2614="","",Tienda_2!D214)</f>
        <v>2300</v>
      </c>
      <c r="I2614">
        <f>IF($A2614="","",Tienda_2!H214)</f>
        <v>5</v>
      </c>
      <c r="J2614">
        <f>IF($A2614="",0,IF(AND(OR('Cuadro-de-mando'!$B$4="(Todas)",'Cuadro-de-mando'!$B$4=$A2614),OR('Cuadro-de-mando'!$E$4="(Todas)",'Cuadro-de-mando'!$E$4=$B2614),OR('Cuadro-de-mando'!$H$4="(Todas)",'Cuadro-de-mando'!$H$4=$C2614),OR('Cuadro-de-mando'!$K$4="(Todas)",'Cuadro-de-mando'!$K$4=$E2614),OR('Cuadro-de-mando'!$N$4="(Todos)",'Cuadro-de-mando'!$N$4=$F2614)),1,0))</f>
        <v>1</v>
      </c>
    </row>
    <row r="2615" spans="1:10" x14ac:dyDescent="0.25">
      <c r="A2615" t="str">
        <f>IF(Tienda_2!$A215="","","Tienda 2")</f>
        <v>Tienda 2</v>
      </c>
      <c r="B2615" t="str">
        <f>IF($A2615="","",Tienda_2!B215)</f>
        <v>Instrumentos musicales</v>
      </c>
      <c r="C2615" t="str">
        <f>IF($A2615="","",Tienda_2!G215)</f>
        <v>Cartagena</v>
      </c>
      <c r="D2615" t="str">
        <f>IF($A2615="","",Tienda_2!F215)</f>
        <v>Maria Alfonso</v>
      </c>
      <c r="E2615" t="str">
        <f>IF($A2615="","",Tienda_2!I215)</f>
        <v>Nequi</v>
      </c>
      <c r="F2615">
        <f>IF($A2615="","",VALUE(RIGHT(Tienda_2!E215,4)))</f>
        <v>2022</v>
      </c>
      <c r="G2615">
        <f>IF($A2615="","",Tienda_2!C215)</f>
        <v>670800</v>
      </c>
      <c r="H2615">
        <f>IF($A2615="","",Tienda_2!D215)</f>
        <v>33900</v>
      </c>
      <c r="I2615">
        <f>IF($A2615="","",Tienda_2!H215)</f>
        <v>5</v>
      </c>
      <c r="J2615">
        <f>IF($A2615="",0,IF(AND(OR('Cuadro-de-mando'!$B$4="(Todas)",'Cuadro-de-mando'!$B$4=$A2615),OR('Cuadro-de-mando'!$E$4="(Todas)",'Cuadro-de-mando'!$E$4=$B2615),OR('Cuadro-de-mando'!$H$4="(Todas)",'Cuadro-de-mando'!$H$4=$C2615),OR('Cuadro-de-mando'!$K$4="(Todas)",'Cuadro-de-mando'!$K$4=$E2615),OR('Cuadro-de-mando'!$N$4="(Todos)",'Cuadro-de-mando'!$N$4=$F2615)),1,0))</f>
        <v>1</v>
      </c>
    </row>
    <row r="2616" spans="1:10" x14ac:dyDescent="0.25">
      <c r="A2616" t="str">
        <f>IF(Tienda_2!$A216="","","Tienda 2")</f>
        <v>Tienda 2</v>
      </c>
      <c r="B2616" t="str">
        <f>IF($A2616="","",Tienda_2!B216)</f>
        <v>Electrónicos</v>
      </c>
      <c r="C2616" t="str">
        <f>IF($A2616="","",Tienda_2!G216)</f>
        <v>Medellín</v>
      </c>
      <c r="D2616" t="str">
        <f>IF($A2616="","",Tienda_2!F216)</f>
        <v>Beatriz Morales</v>
      </c>
      <c r="E2616" t="str">
        <f>IF($A2616="","",Tienda_2!I216)</f>
        <v>Nequi</v>
      </c>
      <c r="F2616">
        <f>IF($A2616="","",VALUE(RIGHT(Tienda_2!E216,4)))</f>
        <v>2022</v>
      </c>
      <c r="G2616">
        <f>IF($A2616="","",Tienda_2!C216)</f>
        <v>1659800</v>
      </c>
      <c r="H2616">
        <f>IF($A2616="","",Tienda_2!D216)</f>
        <v>90800</v>
      </c>
      <c r="I2616">
        <f>IF($A2616="","",Tienda_2!H216)</f>
        <v>5</v>
      </c>
      <c r="J2616">
        <f>IF($A2616="",0,IF(AND(OR('Cuadro-de-mando'!$B$4="(Todas)",'Cuadro-de-mando'!$B$4=$A2616),OR('Cuadro-de-mando'!$E$4="(Todas)",'Cuadro-de-mando'!$E$4=$B2616),OR('Cuadro-de-mando'!$H$4="(Todas)",'Cuadro-de-mando'!$H$4=$C2616),OR('Cuadro-de-mando'!$K$4="(Todas)",'Cuadro-de-mando'!$K$4=$E2616),OR('Cuadro-de-mando'!$N$4="(Todos)",'Cuadro-de-mando'!$N$4=$F2616)),1,0))</f>
        <v>1</v>
      </c>
    </row>
    <row r="2617" spans="1:10" x14ac:dyDescent="0.25">
      <c r="A2617" t="str">
        <f>IF(Tienda_2!$A217="","","Tienda 2")</f>
        <v>Tienda 2</v>
      </c>
      <c r="B2617" t="str">
        <f>IF($A2617="","",Tienda_2!B217)</f>
        <v>Instrumentos musicales</v>
      </c>
      <c r="C2617" t="str">
        <f>IF($A2617="","",Tienda_2!G217)</f>
        <v>Cali</v>
      </c>
      <c r="D2617" t="str">
        <f>IF($A2617="","",Tienda_2!F217)</f>
        <v>Lucas Olivera</v>
      </c>
      <c r="E2617" t="str">
        <f>IF($A2617="","",Tienda_2!I217)</f>
        <v>Tarjeta de crédito</v>
      </c>
      <c r="F2617">
        <f>IF($A2617="","",VALUE(RIGHT(Tienda_2!E217,4)))</f>
        <v>2020</v>
      </c>
      <c r="G2617">
        <f>IF($A2617="","",Tienda_2!C217)</f>
        <v>32100</v>
      </c>
      <c r="H2617">
        <f>IF($A2617="","",Tienda_2!D217)</f>
        <v>0</v>
      </c>
      <c r="I2617">
        <f>IF($A2617="","",Tienda_2!H217)</f>
        <v>5</v>
      </c>
      <c r="J2617">
        <f>IF($A2617="",0,IF(AND(OR('Cuadro-de-mando'!$B$4="(Todas)",'Cuadro-de-mando'!$B$4=$A2617),OR('Cuadro-de-mando'!$E$4="(Todas)",'Cuadro-de-mando'!$E$4=$B2617),OR('Cuadro-de-mando'!$H$4="(Todas)",'Cuadro-de-mando'!$H$4=$C2617),OR('Cuadro-de-mando'!$K$4="(Todas)",'Cuadro-de-mando'!$K$4=$E2617),OR('Cuadro-de-mando'!$N$4="(Todos)",'Cuadro-de-mando'!$N$4=$F2617)),1,0))</f>
        <v>1</v>
      </c>
    </row>
    <row r="2618" spans="1:10" x14ac:dyDescent="0.25">
      <c r="A2618" t="str">
        <f>IF(Tienda_2!$A218="","","Tienda 2")</f>
        <v>Tienda 2</v>
      </c>
      <c r="B2618" t="str">
        <f>IF($A2618="","",Tienda_2!B218)</f>
        <v>Muebles</v>
      </c>
      <c r="C2618" t="str">
        <f>IF($A2618="","",Tienda_2!G218)</f>
        <v>Bogotá</v>
      </c>
      <c r="D2618" t="str">
        <f>IF($A2618="","",Tienda_2!F218)</f>
        <v>Ángel Rodriguez</v>
      </c>
      <c r="E2618" t="str">
        <f>IF($A2618="","",Tienda_2!I218)</f>
        <v>Tarjeta de crédito</v>
      </c>
      <c r="F2618">
        <f>IF($A2618="","",VALUE(RIGHT(Tienda_2!E218,4)))</f>
        <v>2022</v>
      </c>
      <c r="G2618">
        <f>IF($A2618="","",Tienda_2!C218)</f>
        <v>478800</v>
      </c>
      <c r="H2618">
        <f>IF($A2618="","",Tienda_2!D218)</f>
        <v>28900</v>
      </c>
      <c r="I2618">
        <f>IF($A2618="","",Tienda_2!H218)</f>
        <v>5</v>
      </c>
      <c r="J2618">
        <f>IF($A2618="",0,IF(AND(OR('Cuadro-de-mando'!$B$4="(Todas)",'Cuadro-de-mando'!$B$4=$A2618),OR('Cuadro-de-mando'!$E$4="(Todas)",'Cuadro-de-mando'!$E$4=$B2618),OR('Cuadro-de-mando'!$H$4="(Todas)",'Cuadro-de-mando'!$H$4=$C2618),OR('Cuadro-de-mando'!$K$4="(Todas)",'Cuadro-de-mando'!$K$4=$E2618),OR('Cuadro-de-mando'!$N$4="(Todos)",'Cuadro-de-mando'!$N$4=$F2618)),1,0))</f>
        <v>1</v>
      </c>
    </row>
    <row r="2619" spans="1:10" x14ac:dyDescent="0.25">
      <c r="A2619" t="str">
        <f>IF(Tienda_2!$A219="","","Tienda 2")</f>
        <v>Tienda 2</v>
      </c>
      <c r="B2619" t="str">
        <f>IF($A2619="","",Tienda_2!B219)</f>
        <v>Electrodomésticos</v>
      </c>
      <c r="C2619" t="str">
        <f>IF($A2619="","",Tienda_2!G219)</f>
        <v>Cali</v>
      </c>
      <c r="D2619" t="str">
        <f>IF($A2619="","",Tienda_2!F219)</f>
        <v>Ángel Rodriguez</v>
      </c>
      <c r="E2619" t="str">
        <f>IF($A2619="","",Tienda_2!I219)</f>
        <v>Tarjeta de crédito</v>
      </c>
      <c r="F2619">
        <f>IF($A2619="","",VALUE(RIGHT(Tienda_2!E219,4)))</f>
        <v>2022</v>
      </c>
      <c r="G2619">
        <f>IF($A2619="","",Tienda_2!C219)</f>
        <v>1478100</v>
      </c>
      <c r="H2619">
        <f>IF($A2619="","",Tienda_2!D219)</f>
        <v>76900</v>
      </c>
      <c r="I2619">
        <f>IF($A2619="","",Tienda_2!H219)</f>
        <v>5</v>
      </c>
      <c r="J2619">
        <f>IF($A2619="",0,IF(AND(OR('Cuadro-de-mando'!$B$4="(Todas)",'Cuadro-de-mando'!$B$4=$A2619),OR('Cuadro-de-mando'!$E$4="(Todas)",'Cuadro-de-mando'!$E$4=$B2619),OR('Cuadro-de-mando'!$H$4="(Todas)",'Cuadro-de-mando'!$H$4=$C2619),OR('Cuadro-de-mando'!$K$4="(Todas)",'Cuadro-de-mando'!$K$4=$E2619),OR('Cuadro-de-mando'!$N$4="(Todos)",'Cuadro-de-mando'!$N$4=$F2619)),1,0))</f>
        <v>1</v>
      </c>
    </row>
    <row r="2620" spans="1:10" x14ac:dyDescent="0.25">
      <c r="A2620" t="str">
        <f>IF(Tienda_2!$A220="","","Tienda 2")</f>
        <v>Tienda 2</v>
      </c>
      <c r="B2620" t="str">
        <f>IF($A2620="","",Tienda_2!B220)</f>
        <v>Electrónicos</v>
      </c>
      <c r="C2620" t="str">
        <f>IF($A2620="","",Tienda_2!G220)</f>
        <v>Medellín</v>
      </c>
      <c r="D2620" t="str">
        <f>IF($A2620="","",Tienda_2!F220)</f>
        <v>Juliana Costa</v>
      </c>
      <c r="E2620" t="str">
        <f>IF($A2620="","",Tienda_2!I220)</f>
        <v>Tarjeta de crédito</v>
      </c>
      <c r="F2620">
        <f>IF($A2620="","",VALUE(RIGHT(Tienda_2!E220,4)))</f>
        <v>2020</v>
      </c>
      <c r="G2620">
        <f>IF($A2620="","",Tienda_2!C220)</f>
        <v>142800</v>
      </c>
      <c r="H2620">
        <f>IF($A2620="","",Tienda_2!D220)</f>
        <v>5800</v>
      </c>
      <c r="I2620">
        <f>IF($A2620="","",Tienda_2!H220)</f>
        <v>5</v>
      </c>
      <c r="J2620">
        <f>IF($A2620="",0,IF(AND(OR('Cuadro-de-mando'!$B$4="(Todas)",'Cuadro-de-mando'!$B$4=$A2620),OR('Cuadro-de-mando'!$E$4="(Todas)",'Cuadro-de-mando'!$E$4=$B2620),OR('Cuadro-de-mando'!$H$4="(Todas)",'Cuadro-de-mando'!$H$4=$C2620),OR('Cuadro-de-mando'!$K$4="(Todas)",'Cuadro-de-mando'!$K$4=$E2620),OR('Cuadro-de-mando'!$N$4="(Todos)",'Cuadro-de-mando'!$N$4=$F2620)),1,0))</f>
        <v>1</v>
      </c>
    </row>
    <row r="2621" spans="1:10" x14ac:dyDescent="0.25">
      <c r="A2621" t="str">
        <f>IF(Tienda_2!$A221="","","Tienda 2")</f>
        <v>Tienda 2</v>
      </c>
      <c r="B2621" t="str">
        <f>IF($A2621="","",Tienda_2!B221)</f>
        <v>Electrónicos</v>
      </c>
      <c r="C2621" t="str">
        <f>IF($A2621="","",Tienda_2!G221)</f>
        <v>Cali</v>
      </c>
      <c r="D2621" t="str">
        <f>IF($A2621="","",Tienda_2!F221)</f>
        <v>Juan Fernandez</v>
      </c>
      <c r="E2621" t="str">
        <f>IF($A2621="","",Tienda_2!I221)</f>
        <v>Tarjeta de crédito</v>
      </c>
      <c r="F2621">
        <f>IF($A2621="","",VALUE(RIGHT(Tienda_2!E221,4)))</f>
        <v>2021</v>
      </c>
      <c r="G2621">
        <f>IF($A2621="","",Tienda_2!C221)</f>
        <v>86600</v>
      </c>
      <c r="H2621">
        <f>IF($A2621="","",Tienda_2!D221)</f>
        <v>2800</v>
      </c>
      <c r="I2621">
        <f>IF($A2621="","",Tienda_2!H221)</f>
        <v>1</v>
      </c>
      <c r="J2621">
        <f>IF($A2621="",0,IF(AND(OR('Cuadro-de-mando'!$B$4="(Todas)",'Cuadro-de-mando'!$B$4=$A2621),OR('Cuadro-de-mando'!$E$4="(Todas)",'Cuadro-de-mando'!$E$4=$B2621),OR('Cuadro-de-mando'!$H$4="(Todas)",'Cuadro-de-mando'!$H$4=$C2621),OR('Cuadro-de-mando'!$K$4="(Todas)",'Cuadro-de-mando'!$K$4=$E2621),OR('Cuadro-de-mando'!$N$4="(Todos)",'Cuadro-de-mando'!$N$4=$F2621)),1,0))</f>
        <v>1</v>
      </c>
    </row>
    <row r="2622" spans="1:10" x14ac:dyDescent="0.25">
      <c r="A2622" t="str">
        <f>IF(Tienda_2!$A222="","","Tienda 2")</f>
        <v>Tienda 2</v>
      </c>
      <c r="B2622" t="str">
        <f>IF($A2622="","",Tienda_2!B222)</f>
        <v>Electrodomésticos</v>
      </c>
      <c r="C2622" t="str">
        <f>IF($A2622="","",Tienda_2!G222)</f>
        <v>Bogotá</v>
      </c>
      <c r="D2622" t="str">
        <f>IF($A2622="","",Tienda_2!F222)</f>
        <v>Juan Fernandez</v>
      </c>
      <c r="E2622" t="str">
        <f>IF($A2622="","",Tienda_2!I222)</f>
        <v>Nequi</v>
      </c>
      <c r="F2622">
        <f>IF($A2622="","",VALUE(RIGHT(Tienda_2!E222,4)))</f>
        <v>2021</v>
      </c>
      <c r="G2622">
        <f>IF($A2622="","",Tienda_2!C222)</f>
        <v>752400</v>
      </c>
      <c r="H2622">
        <f>IF($A2622="","",Tienda_2!D222)</f>
        <v>40500</v>
      </c>
      <c r="I2622">
        <f>IF($A2622="","",Tienda_2!H222)</f>
        <v>3</v>
      </c>
      <c r="J2622">
        <f>IF($A2622="",0,IF(AND(OR('Cuadro-de-mando'!$B$4="(Todas)",'Cuadro-de-mando'!$B$4=$A2622),OR('Cuadro-de-mando'!$E$4="(Todas)",'Cuadro-de-mando'!$E$4=$B2622),OR('Cuadro-de-mando'!$H$4="(Todas)",'Cuadro-de-mando'!$H$4=$C2622),OR('Cuadro-de-mando'!$K$4="(Todas)",'Cuadro-de-mando'!$K$4=$E2622),OR('Cuadro-de-mando'!$N$4="(Todos)",'Cuadro-de-mando'!$N$4=$F2622)),1,0))</f>
        <v>1</v>
      </c>
    </row>
    <row r="2623" spans="1:10" x14ac:dyDescent="0.25">
      <c r="A2623" t="str">
        <f>IF(Tienda_2!$A223="","","Tienda 2")</f>
        <v>Tienda 2</v>
      </c>
      <c r="B2623" t="str">
        <f>IF($A2623="","",Tienda_2!B223)</f>
        <v>Muebles</v>
      </c>
      <c r="C2623" t="str">
        <f>IF($A2623="","",Tienda_2!G223)</f>
        <v>Barranquilla</v>
      </c>
      <c r="D2623" t="str">
        <f>IF($A2623="","",Tienda_2!F223)</f>
        <v>Mariana Herrera</v>
      </c>
      <c r="E2623" t="str">
        <f>IF($A2623="","",Tienda_2!I223)</f>
        <v>Tarjeta de crédito</v>
      </c>
      <c r="F2623">
        <f>IF($A2623="","",VALUE(RIGHT(Tienda_2!E223,4)))</f>
        <v>2020</v>
      </c>
      <c r="G2623">
        <f>IF($A2623="","",Tienda_2!C223)</f>
        <v>399800</v>
      </c>
      <c r="H2623">
        <f>IF($A2623="","",Tienda_2!D223)</f>
        <v>21500</v>
      </c>
      <c r="I2623">
        <f>IF($A2623="","",Tienda_2!H223)</f>
        <v>4</v>
      </c>
      <c r="J2623">
        <f>IF($A2623="",0,IF(AND(OR('Cuadro-de-mando'!$B$4="(Todas)",'Cuadro-de-mando'!$B$4=$A2623),OR('Cuadro-de-mando'!$E$4="(Todas)",'Cuadro-de-mando'!$E$4=$B2623),OR('Cuadro-de-mando'!$H$4="(Todas)",'Cuadro-de-mando'!$H$4=$C2623),OR('Cuadro-de-mando'!$K$4="(Todas)",'Cuadro-de-mando'!$K$4=$E2623),OR('Cuadro-de-mando'!$N$4="(Todos)",'Cuadro-de-mando'!$N$4=$F2623)),1,0))</f>
        <v>1</v>
      </c>
    </row>
    <row r="2624" spans="1:10" x14ac:dyDescent="0.25">
      <c r="A2624" t="str">
        <f>IF(Tienda_2!$A224="","","Tienda 2")</f>
        <v>Tienda 2</v>
      </c>
      <c r="B2624" t="str">
        <f>IF($A2624="","",Tienda_2!B224)</f>
        <v>Artículos para el hogar</v>
      </c>
      <c r="C2624" t="str">
        <f>IF($A2624="","",Tienda_2!G224)</f>
        <v>Barranquilla</v>
      </c>
      <c r="D2624" t="str">
        <f>IF($A2624="","",Tienda_2!F224)</f>
        <v>Pedro Gomez</v>
      </c>
      <c r="E2624" t="str">
        <f>IF($A2624="","",Tienda_2!I224)</f>
        <v>Tarjeta de crédito</v>
      </c>
      <c r="F2624">
        <f>IF($A2624="","",VALUE(RIGHT(Tienda_2!E224,4)))</f>
        <v>2022</v>
      </c>
      <c r="G2624">
        <f>IF($A2624="","",Tienda_2!C224)</f>
        <v>92100</v>
      </c>
      <c r="H2624">
        <f>IF($A2624="","",Tienda_2!D224)</f>
        <v>3100</v>
      </c>
      <c r="I2624">
        <f>IF($A2624="","",Tienda_2!H224)</f>
        <v>2</v>
      </c>
      <c r="J2624">
        <f>IF($A2624="",0,IF(AND(OR('Cuadro-de-mando'!$B$4="(Todas)",'Cuadro-de-mando'!$B$4=$A2624),OR('Cuadro-de-mando'!$E$4="(Todas)",'Cuadro-de-mando'!$E$4=$B2624),OR('Cuadro-de-mando'!$H$4="(Todas)",'Cuadro-de-mando'!$H$4=$C2624),OR('Cuadro-de-mando'!$K$4="(Todas)",'Cuadro-de-mando'!$K$4=$E2624),OR('Cuadro-de-mando'!$N$4="(Todos)",'Cuadro-de-mando'!$N$4=$F2624)),1,0))</f>
        <v>1</v>
      </c>
    </row>
    <row r="2625" spans="1:10" x14ac:dyDescent="0.25">
      <c r="A2625" t="str">
        <f>IF(Tienda_2!$A225="","","Tienda 2")</f>
        <v>Tienda 2</v>
      </c>
      <c r="B2625" t="str">
        <f>IF($A2625="","",Tienda_2!B225)</f>
        <v>Muebles</v>
      </c>
      <c r="C2625" t="str">
        <f>IF($A2625="","",Tienda_2!G225)</f>
        <v>Medellín</v>
      </c>
      <c r="D2625" t="str">
        <f>IF($A2625="","",Tienda_2!F225)</f>
        <v>Camila Rivera</v>
      </c>
      <c r="E2625" t="str">
        <f>IF($A2625="","",Tienda_2!I225)</f>
        <v>Tarjeta de crédito</v>
      </c>
      <c r="F2625">
        <f>IF($A2625="","",VALUE(RIGHT(Tienda_2!E225,4)))</f>
        <v>2021</v>
      </c>
      <c r="G2625">
        <f>IF($A2625="","",Tienda_2!C225)</f>
        <v>432100</v>
      </c>
      <c r="H2625">
        <f>IF($A2625="","",Tienda_2!D225)</f>
        <v>21200</v>
      </c>
      <c r="I2625">
        <f>IF($A2625="","",Tienda_2!H225)</f>
        <v>1</v>
      </c>
      <c r="J2625">
        <f>IF($A2625="",0,IF(AND(OR('Cuadro-de-mando'!$B$4="(Todas)",'Cuadro-de-mando'!$B$4=$A2625),OR('Cuadro-de-mando'!$E$4="(Todas)",'Cuadro-de-mando'!$E$4=$B2625),OR('Cuadro-de-mando'!$H$4="(Todas)",'Cuadro-de-mando'!$H$4=$C2625),OR('Cuadro-de-mando'!$K$4="(Todas)",'Cuadro-de-mando'!$K$4=$E2625),OR('Cuadro-de-mando'!$N$4="(Todos)",'Cuadro-de-mando'!$N$4=$F2625)),1,0))</f>
        <v>1</v>
      </c>
    </row>
    <row r="2626" spans="1:10" x14ac:dyDescent="0.25">
      <c r="A2626" t="str">
        <f>IF(Tienda_2!$A226="","","Tienda 2")</f>
        <v>Tienda 2</v>
      </c>
      <c r="B2626" t="str">
        <f>IF($A2626="","",Tienda_2!B226)</f>
        <v>Electrónicos</v>
      </c>
      <c r="C2626" t="str">
        <f>IF($A2626="","",Tienda_2!G226)</f>
        <v>Medellín</v>
      </c>
      <c r="D2626" t="str">
        <f>IF($A2626="","",Tienda_2!F226)</f>
        <v>Rafael Acosta</v>
      </c>
      <c r="E2626" t="str">
        <f>IF($A2626="","",Tienda_2!I226)</f>
        <v>Tarjeta de crédito</v>
      </c>
      <c r="F2626">
        <f>IF($A2626="","",VALUE(RIGHT(Tienda_2!E226,4)))</f>
        <v>2022</v>
      </c>
      <c r="G2626">
        <f>IF($A2626="","",Tienda_2!C226)</f>
        <v>1058200</v>
      </c>
      <c r="H2626">
        <f>IF($A2626="","",Tienda_2!D226)</f>
        <v>61000</v>
      </c>
      <c r="I2626">
        <f>IF($A2626="","",Tienda_2!H226)</f>
        <v>4</v>
      </c>
      <c r="J2626">
        <f>IF($A2626="",0,IF(AND(OR('Cuadro-de-mando'!$B$4="(Todas)",'Cuadro-de-mando'!$B$4=$A2626),OR('Cuadro-de-mando'!$E$4="(Todas)",'Cuadro-de-mando'!$E$4=$B2626),OR('Cuadro-de-mando'!$H$4="(Todas)",'Cuadro-de-mando'!$H$4=$C2626),OR('Cuadro-de-mando'!$K$4="(Todas)",'Cuadro-de-mando'!$K$4=$E2626),OR('Cuadro-de-mando'!$N$4="(Todos)",'Cuadro-de-mando'!$N$4=$F2626)),1,0))</f>
        <v>1</v>
      </c>
    </row>
    <row r="2627" spans="1:10" x14ac:dyDescent="0.25">
      <c r="A2627" t="str">
        <f>IF(Tienda_2!$A227="","","Tienda 2")</f>
        <v>Tienda 2</v>
      </c>
      <c r="B2627" t="str">
        <f>IF($A2627="","",Tienda_2!B227)</f>
        <v>Muebles</v>
      </c>
      <c r="C2627" t="str">
        <f>IF($A2627="","",Tienda_2!G227)</f>
        <v>Cali</v>
      </c>
      <c r="D2627" t="str">
        <f>IF($A2627="","",Tienda_2!F227)</f>
        <v>Felipe Santos</v>
      </c>
      <c r="E2627" t="str">
        <f>IF($A2627="","",Tienda_2!I227)</f>
        <v>Tarjeta de crédito</v>
      </c>
      <c r="F2627">
        <f>IF($A2627="","",VALUE(RIGHT(Tienda_2!E227,4)))</f>
        <v>2022</v>
      </c>
      <c r="G2627">
        <f>IF($A2627="","",Tienda_2!C227)</f>
        <v>277600</v>
      </c>
      <c r="H2627">
        <f>IF($A2627="","",Tienda_2!D227)</f>
        <v>13000</v>
      </c>
      <c r="I2627">
        <f>IF($A2627="","",Tienda_2!H227)</f>
        <v>1</v>
      </c>
      <c r="J2627">
        <f>IF($A2627="",0,IF(AND(OR('Cuadro-de-mando'!$B$4="(Todas)",'Cuadro-de-mando'!$B$4=$A2627),OR('Cuadro-de-mando'!$E$4="(Todas)",'Cuadro-de-mando'!$E$4=$B2627),OR('Cuadro-de-mando'!$H$4="(Todas)",'Cuadro-de-mando'!$H$4=$C2627),OR('Cuadro-de-mando'!$K$4="(Todas)",'Cuadro-de-mando'!$K$4=$E2627),OR('Cuadro-de-mando'!$N$4="(Todos)",'Cuadro-de-mando'!$N$4=$F2627)),1,0))</f>
        <v>1</v>
      </c>
    </row>
    <row r="2628" spans="1:10" x14ac:dyDescent="0.25">
      <c r="A2628" t="str">
        <f>IF(Tienda_2!$A228="","","Tienda 2")</f>
        <v>Tienda 2</v>
      </c>
      <c r="B2628" t="str">
        <f>IF($A2628="","",Tienda_2!B228)</f>
        <v>Juguetes</v>
      </c>
      <c r="C2628" t="str">
        <f>IF($A2628="","",Tienda_2!G228)</f>
        <v>Cali</v>
      </c>
      <c r="D2628" t="str">
        <f>IF($A2628="","",Tienda_2!F228)</f>
        <v>Camila Rivera</v>
      </c>
      <c r="E2628" t="str">
        <f>IF($A2628="","",Tienda_2!I228)</f>
        <v>Tarjeta de crédito</v>
      </c>
      <c r="F2628">
        <f>IF($A2628="","",VALUE(RIGHT(Tienda_2!E228,4)))</f>
        <v>2020</v>
      </c>
      <c r="G2628">
        <f>IF($A2628="","",Tienda_2!C228)</f>
        <v>36000</v>
      </c>
      <c r="H2628">
        <f>IF($A2628="","",Tienda_2!D228)</f>
        <v>10700</v>
      </c>
      <c r="I2628">
        <f>IF($A2628="","",Tienda_2!H228)</f>
        <v>5</v>
      </c>
      <c r="J2628">
        <f>IF($A2628="",0,IF(AND(OR('Cuadro-de-mando'!$B$4="(Todas)",'Cuadro-de-mando'!$B$4=$A2628),OR('Cuadro-de-mando'!$E$4="(Todas)",'Cuadro-de-mando'!$E$4=$B2628),OR('Cuadro-de-mando'!$H$4="(Todas)",'Cuadro-de-mando'!$H$4=$C2628),OR('Cuadro-de-mando'!$K$4="(Todas)",'Cuadro-de-mando'!$K$4=$E2628),OR('Cuadro-de-mando'!$N$4="(Todos)",'Cuadro-de-mando'!$N$4=$F2628)),1,0))</f>
        <v>1</v>
      </c>
    </row>
    <row r="2629" spans="1:10" x14ac:dyDescent="0.25">
      <c r="A2629" t="str">
        <f>IF(Tienda_2!$A229="","","Tienda 2")</f>
        <v>Tienda 2</v>
      </c>
      <c r="B2629" t="str">
        <f>IF($A2629="","",Tienda_2!B229)</f>
        <v>Juguetes</v>
      </c>
      <c r="C2629" t="str">
        <f>IF($A2629="","",Tienda_2!G229)</f>
        <v>Medellín</v>
      </c>
      <c r="D2629" t="str">
        <f>IF($A2629="","",Tienda_2!F229)</f>
        <v>Maria Alfonso</v>
      </c>
      <c r="E2629" t="str">
        <f>IF($A2629="","",Tienda_2!I229)</f>
        <v>Tarjeta de crédito</v>
      </c>
      <c r="F2629">
        <f>IF($A2629="","",VALUE(RIGHT(Tienda_2!E229,4)))</f>
        <v>2022</v>
      </c>
      <c r="G2629">
        <f>IF($A2629="","",Tienda_2!C229)</f>
        <v>55400</v>
      </c>
      <c r="H2629">
        <f>IF($A2629="","",Tienda_2!D229)</f>
        <v>1100</v>
      </c>
      <c r="I2629">
        <f>IF($A2629="","",Tienda_2!H229)</f>
        <v>1</v>
      </c>
      <c r="J2629">
        <f>IF($A2629="",0,IF(AND(OR('Cuadro-de-mando'!$B$4="(Todas)",'Cuadro-de-mando'!$B$4=$A2629),OR('Cuadro-de-mando'!$E$4="(Todas)",'Cuadro-de-mando'!$E$4=$B2629),OR('Cuadro-de-mando'!$H$4="(Todas)",'Cuadro-de-mando'!$H$4=$C2629),OR('Cuadro-de-mando'!$K$4="(Todas)",'Cuadro-de-mando'!$K$4=$E2629),OR('Cuadro-de-mando'!$N$4="(Todos)",'Cuadro-de-mando'!$N$4=$F2629)),1,0))</f>
        <v>1</v>
      </c>
    </row>
    <row r="2630" spans="1:10" x14ac:dyDescent="0.25">
      <c r="A2630" t="str">
        <f>IF(Tienda_2!$A230="","","Tienda 2")</f>
        <v>Tienda 2</v>
      </c>
      <c r="B2630" t="str">
        <f>IF($A2630="","",Tienda_2!B230)</f>
        <v>Electrodomésticos</v>
      </c>
      <c r="C2630" t="str">
        <f>IF($A2630="","",Tienda_2!G230)</f>
        <v>Medellín</v>
      </c>
      <c r="D2630" t="str">
        <f>IF($A2630="","",Tienda_2!F230)</f>
        <v>Juliana Costa</v>
      </c>
      <c r="E2630" t="str">
        <f>IF($A2630="","",Tienda_2!I230)</f>
        <v>Tarjeta de crédito</v>
      </c>
      <c r="F2630">
        <f>IF($A2630="","",VALUE(RIGHT(Tienda_2!E230,4)))</f>
        <v>2020</v>
      </c>
      <c r="G2630">
        <f>IF($A2630="","",Tienda_2!C230)</f>
        <v>1240200</v>
      </c>
      <c r="H2630">
        <f>IF($A2630="","",Tienda_2!D230)</f>
        <v>66300</v>
      </c>
      <c r="I2630">
        <f>IF($A2630="","",Tienda_2!H230)</f>
        <v>1</v>
      </c>
      <c r="J2630">
        <f>IF($A2630="",0,IF(AND(OR('Cuadro-de-mando'!$B$4="(Todas)",'Cuadro-de-mando'!$B$4=$A2630),OR('Cuadro-de-mando'!$E$4="(Todas)",'Cuadro-de-mando'!$E$4=$B2630),OR('Cuadro-de-mando'!$H$4="(Todas)",'Cuadro-de-mando'!$H$4=$C2630),OR('Cuadro-de-mando'!$K$4="(Todas)",'Cuadro-de-mando'!$K$4=$E2630),OR('Cuadro-de-mando'!$N$4="(Todos)",'Cuadro-de-mando'!$N$4=$F2630)),1,0))</f>
        <v>1</v>
      </c>
    </row>
    <row r="2631" spans="1:10" x14ac:dyDescent="0.25">
      <c r="A2631" t="str">
        <f>IF(Tienda_2!$A231="","","Tienda 2")</f>
        <v>Tienda 2</v>
      </c>
      <c r="B2631" t="str">
        <f>IF($A2631="","",Tienda_2!B231)</f>
        <v>Artículos para el hogar</v>
      </c>
      <c r="C2631" t="str">
        <f>IF($A2631="","",Tienda_2!G231)</f>
        <v>Medellín</v>
      </c>
      <c r="D2631" t="str">
        <f>IF($A2631="","",Tienda_2!F231)</f>
        <v>Blanca Ramirez</v>
      </c>
      <c r="E2631" t="str">
        <f>IF($A2631="","",Tienda_2!I231)</f>
        <v>Tarjeta de crédito</v>
      </c>
      <c r="F2631">
        <f>IF($A2631="","",VALUE(RIGHT(Tienda_2!E231,4)))</f>
        <v>2021</v>
      </c>
      <c r="G2631">
        <f>IF($A2631="","",Tienda_2!C231)</f>
        <v>31300</v>
      </c>
      <c r="H2631">
        <f>IF($A2631="","",Tienda_2!D231)</f>
        <v>2100</v>
      </c>
      <c r="I2631">
        <f>IF($A2631="","",Tienda_2!H231)</f>
        <v>5</v>
      </c>
      <c r="J2631">
        <f>IF($A2631="",0,IF(AND(OR('Cuadro-de-mando'!$B$4="(Todas)",'Cuadro-de-mando'!$B$4=$A2631),OR('Cuadro-de-mando'!$E$4="(Todas)",'Cuadro-de-mando'!$E$4=$B2631),OR('Cuadro-de-mando'!$H$4="(Todas)",'Cuadro-de-mando'!$H$4=$C2631),OR('Cuadro-de-mando'!$K$4="(Todas)",'Cuadro-de-mando'!$K$4=$E2631),OR('Cuadro-de-mando'!$N$4="(Todos)",'Cuadro-de-mando'!$N$4=$F2631)),1,0))</f>
        <v>1</v>
      </c>
    </row>
    <row r="2632" spans="1:10" x14ac:dyDescent="0.25">
      <c r="A2632" t="str">
        <f>IF(Tienda_2!$A232="","","Tienda 2")</f>
        <v>Tienda 2</v>
      </c>
      <c r="B2632" t="str">
        <f>IF($A2632="","",Tienda_2!B232)</f>
        <v>Artículos para el hogar</v>
      </c>
      <c r="C2632" t="str">
        <f>IF($A2632="","",Tienda_2!G232)</f>
        <v>Cali</v>
      </c>
      <c r="D2632" t="str">
        <f>IF($A2632="","",Tienda_2!F232)</f>
        <v>Ángel Rodriguez</v>
      </c>
      <c r="E2632" t="str">
        <f>IF($A2632="","",Tienda_2!I232)</f>
        <v>Tarjeta de crédito</v>
      </c>
      <c r="F2632">
        <f>IF($A2632="","",VALUE(RIGHT(Tienda_2!E232,4)))</f>
        <v>2021</v>
      </c>
      <c r="G2632">
        <f>IF($A2632="","",Tienda_2!C232)</f>
        <v>210500</v>
      </c>
      <c r="H2632">
        <f>IF($A2632="","",Tienda_2!D232)</f>
        <v>9400</v>
      </c>
      <c r="I2632">
        <f>IF($A2632="","",Tienda_2!H232)</f>
        <v>2</v>
      </c>
      <c r="J2632">
        <f>IF($A2632="",0,IF(AND(OR('Cuadro-de-mando'!$B$4="(Todas)",'Cuadro-de-mando'!$B$4=$A2632),OR('Cuadro-de-mando'!$E$4="(Todas)",'Cuadro-de-mando'!$E$4=$B2632),OR('Cuadro-de-mando'!$H$4="(Todas)",'Cuadro-de-mando'!$H$4=$C2632),OR('Cuadro-de-mando'!$K$4="(Todas)",'Cuadro-de-mando'!$K$4=$E2632),OR('Cuadro-de-mando'!$N$4="(Todos)",'Cuadro-de-mando'!$N$4=$F2632)),1,0))</f>
        <v>1</v>
      </c>
    </row>
    <row r="2633" spans="1:10" x14ac:dyDescent="0.25">
      <c r="A2633" t="str">
        <f>IF(Tienda_2!$A233="","","Tienda 2")</f>
        <v>Tienda 2</v>
      </c>
      <c r="B2633" t="str">
        <f>IF($A2633="","",Tienda_2!B233)</f>
        <v>Libros</v>
      </c>
      <c r="C2633" t="str">
        <f>IF($A2633="","",Tienda_2!G233)</f>
        <v>Bogotá</v>
      </c>
      <c r="D2633" t="str">
        <f>IF($A2633="","",Tienda_2!F233)</f>
        <v>Rafael Acosta</v>
      </c>
      <c r="E2633" t="str">
        <f>IF($A2633="","",Tienda_2!I233)</f>
        <v>Tarjeta de crédito</v>
      </c>
      <c r="F2633">
        <f>IF($A2633="","",VALUE(RIGHT(Tienda_2!E233,4)))</f>
        <v>2022</v>
      </c>
      <c r="G2633">
        <f>IF($A2633="","",Tienda_2!C233)</f>
        <v>66400</v>
      </c>
      <c r="H2633">
        <f>IF($A2633="","",Tienda_2!D233)</f>
        <v>1700</v>
      </c>
      <c r="I2633">
        <f>IF($A2633="","",Tienda_2!H233)</f>
        <v>5</v>
      </c>
      <c r="J2633">
        <f>IF($A2633="",0,IF(AND(OR('Cuadro-de-mando'!$B$4="(Todas)",'Cuadro-de-mando'!$B$4=$A2633),OR('Cuadro-de-mando'!$E$4="(Todas)",'Cuadro-de-mando'!$E$4=$B2633),OR('Cuadro-de-mando'!$H$4="(Todas)",'Cuadro-de-mando'!$H$4=$C2633),OR('Cuadro-de-mando'!$K$4="(Todas)",'Cuadro-de-mando'!$K$4=$E2633),OR('Cuadro-de-mando'!$N$4="(Todos)",'Cuadro-de-mando'!$N$4=$F2633)),1,0))</f>
        <v>1</v>
      </c>
    </row>
    <row r="2634" spans="1:10" x14ac:dyDescent="0.25">
      <c r="A2634" t="str">
        <f>IF(Tienda_2!$A234="","","Tienda 2")</f>
        <v>Tienda 2</v>
      </c>
      <c r="B2634" t="str">
        <f>IF($A2634="","",Tienda_2!B234)</f>
        <v>Instrumentos musicales</v>
      </c>
      <c r="C2634" t="str">
        <f>IF($A2634="","",Tienda_2!G234)</f>
        <v>Bogotá</v>
      </c>
      <c r="D2634" t="str">
        <f>IF($A2634="","",Tienda_2!F234)</f>
        <v>Ángel Rodriguez</v>
      </c>
      <c r="E2634" t="str">
        <f>IF($A2634="","",Tienda_2!I234)</f>
        <v>Tarjeta de crédito</v>
      </c>
      <c r="F2634">
        <f>IF($A2634="","",VALUE(RIGHT(Tienda_2!E234,4)))</f>
        <v>2020</v>
      </c>
      <c r="G2634">
        <f>IF($A2634="","",Tienda_2!C234)</f>
        <v>464300</v>
      </c>
      <c r="H2634">
        <f>IF($A2634="","",Tienda_2!D234)</f>
        <v>30400</v>
      </c>
      <c r="I2634">
        <f>IF($A2634="","",Tienda_2!H234)</f>
        <v>1</v>
      </c>
      <c r="J2634">
        <f>IF($A2634="",0,IF(AND(OR('Cuadro-de-mando'!$B$4="(Todas)",'Cuadro-de-mando'!$B$4=$A2634),OR('Cuadro-de-mando'!$E$4="(Todas)",'Cuadro-de-mando'!$E$4=$B2634),OR('Cuadro-de-mando'!$H$4="(Todas)",'Cuadro-de-mando'!$H$4=$C2634),OR('Cuadro-de-mando'!$K$4="(Todas)",'Cuadro-de-mando'!$K$4=$E2634),OR('Cuadro-de-mando'!$N$4="(Todos)",'Cuadro-de-mando'!$N$4=$F2634)),1,0))</f>
        <v>1</v>
      </c>
    </row>
    <row r="2635" spans="1:10" x14ac:dyDescent="0.25">
      <c r="A2635" t="str">
        <f>IF(Tienda_2!$A235="","","Tienda 2")</f>
        <v>Tienda 2</v>
      </c>
      <c r="B2635" t="str">
        <f>IF($A2635="","",Tienda_2!B235)</f>
        <v>Libros</v>
      </c>
      <c r="C2635" t="str">
        <f>IF($A2635="","",Tienda_2!G235)</f>
        <v>Manizales</v>
      </c>
      <c r="D2635" t="str">
        <f>IF($A2635="","",Tienda_2!F235)</f>
        <v>Camila Rivera</v>
      </c>
      <c r="E2635" t="str">
        <f>IF($A2635="","",Tienda_2!I235)</f>
        <v>Tarjeta de crédito</v>
      </c>
      <c r="F2635">
        <f>IF($A2635="","",VALUE(RIGHT(Tienda_2!E235,4)))</f>
        <v>2020</v>
      </c>
      <c r="G2635">
        <f>IF($A2635="","",Tienda_2!C235)</f>
        <v>63600</v>
      </c>
      <c r="H2635">
        <f>IF($A2635="","",Tienda_2!D235)</f>
        <v>1600</v>
      </c>
      <c r="I2635">
        <f>IF($A2635="","",Tienda_2!H235)</f>
        <v>5</v>
      </c>
      <c r="J2635">
        <f>IF($A2635="",0,IF(AND(OR('Cuadro-de-mando'!$B$4="(Todas)",'Cuadro-de-mando'!$B$4=$A2635),OR('Cuadro-de-mando'!$E$4="(Todas)",'Cuadro-de-mando'!$E$4=$B2635),OR('Cuadro-de-mando'!$H$4="(Todas)",'Cuadro-de-mando'!$H$4=$C2635),OR('Cuadro-de-mando'!$K$4="(Todas)",'Cuadro-de-mando'!$K$4=$E2635),OR('Cuadro-de-mando'!$N$4="(Todos)",'Cuadro-de-mando'!$N$4=$F2635)),1,0))</f>
        <v>1</v>
      </c>
    </row>
    <row r="2636" spans="1:10" x14ac:dyDescent="0.25">
      <c r="A2636" t="str">
        <f>IF(Tienda_2!$A236="","","Tienda 2")</f>
        <v>Tienda 2</v>
      </c>
      <c r="B2636" t="str">
        <f>IF($A2636="","",Tienda_2!B236)</f>
        <v>Electrodomésticos</v>
      </c>
      <c r="C2636" t="str">
        <f>IF($A2636="","",Tienda_2!G236)</f>
        <v>Medellín</v>
      </c>
      <c r="D2636" t="str">
        <f>IF($A2636="","",Tienda_2!F236)</f>
        <v>Santiago Silva</v>
      </c>
      <c r="E2636" t="str">
        <f>IF($A2636="","",Tienda_2!I236)</f>
        <v>Tarjeta de crédito</v>
      </c>
      <c r="F2636">
        <f>IF($A2636="","",VALUE(RIGHT(Tienda_2!E236,4)))</f>
        <v>2021</v>
      </c>
      <c r="G2636">
        <f>IF($A2636="","",Tienda_2!C236)</f>
        <v>705900</v>
      </c>
      <c r="H2636">
        <f>IF($A2636="","",Tienda_2!D236)</f>
        <v>38600</v>
      </c>
      <c r="I2636">
        <f>IF($A2636="","",Tienda_2!H236)</f>
        <v>5</v>
      </c>
      <c r="J2636">
        <f>IF($A2636="",0,IF(AND(OR('Cuadro-de-mando'!$B$4="(Todas)",'Cuadro-de-mando'!$B$4=$A2636),OR('Cuadro-de-mando'!$E$4="(Todas)",'Cuadro-de-mando'!$E$4=$B2636),OR('Cuadro-de-mando'!$H$4="(Todas)",'Cuadro-de-mando'!$H$4=$C2636),OR('Cuadro-de-mando'!$K$4="(Todas)",'Cuadro-de-mando'!$K$4=$E2636),OR('Cuadro-de-mando'!$N$4="(Todos)",'Cuadro-de-mando'!$N$4=$F2636)),1,0))</f>
        <v>1</v>
      </c>
    </row>
    <row r="2637" spans="1:10" x14ac:dyDescent="0.25">
      <c r="A2637" t="str">
        <f>IF(Tienda_2!$A237="","","Tienda 2")</f>
        <v>Tienda 2</v>
      </c>
      <c r="B2637" t="str">
        <f>IF($A2637="","",Tienda_2!B237)</f>
        <v>Muebles</v>
      </c>
      <c r="C2637" t="str">
        <f>IF($A2637="","",Tienda_2!G237)</f>
        <v>Medellín</v>
      </c>
      <c r="D2637" t="str">
        <f>IF($A2637="","",Tienda_2!F237)</f>
        <v>Beatriz Morales</v>
      </c>
      <c r="E2637" t="str">
        <f>IF($A2637="","",Tienda_2!I237)</f>
        <v>Tarjeta de crédito</v>
      </c>
      <c r="F2637">
        <f>IF($A2637="","",VALUE(RIGHT(Tienda_2!E237,4)))</f>
        <v>2020</v>
      </c>
      <c r="G2637">
        <f>IF($A2637="","",Tienda_2!C237)</f>
        <v>430900</v>
      </c>
      <c r="H2637">
        <f>IF($A2637="","",Tienda_2!D237)</f>
        <v>21100</v>
      </c>
      <c r="I2637">
        <f>IF($A2637="","",Tienda_2!H237)</f>
        <v>5</v>
      </c>
      <c r="J2637">
        <f>IF($A2637="",0,IF(AND(OR('Cuadro-de-mando'!$B$4="(Todas)",'Cuadro-de-mando'!$B$4=$A2637),OR('Cuadro-de-mando'!$E$4="(Todas)",'Cuadro-de-mando'!$E$4=$B2637),OR('Cuadro-de-mando'!$H$4="(Todas)",'Cuadro-de-mando'!$H$4=$C2637),OR('Cuadro-de-mando'!$K$4="(Todas)",'Cuadro-de-mando'!$K$4=$E2637),OR('Cuadro-de-mando'!$N$4="(Todos)",'Cuadro-de-mando'!$N$4=$F2637)),1,0))</f>
        <v>1</v>
      </c>
    </row>
    <row r="2638" spans="1:10" x14ac:dyDescent="0.25">
      <c r="A2638" t="str">
        <f>IF(Tienda_2!$A238="","","Tienda 2")</f>
        <v>Tienda 2</v>
      </c>
      <c r="B2638" t="str">
        <f>IF($A2638="","",Tienda_2!B238)</f>
        <v>Electrónicos</v>
      </c>
      <c r="C2638" t="str">
        <f>IF($A2638="","",Tienda_2!G238)</f>
        <v>Cali</v>
      </c>
      <c r="D2638" t="str">
        <f>IF($A2638="","",Tienda_2!F238)</f>
        <v>Lucas Olivera</v>
      </c>
      <c r="E2638" t="str">
        <f>IF($A2638="","",Tienda_2!I238)</f>
        <v>Tarjeta de crédito</v>
      </c>
      <c r="F2638">
        <f>IF($A2638="","",VALUE(RIGHT(Tienda_2!E238,4)))</f>
        <v>2020</v>
      </c>
      <c r="G2638">
        <f>IF($A2638="","",Tienda_2!C238)</f>
        <v>228700</v>
      </c>
      <c r="H2638">
        <f>IF($A2638="","",Tienda_2!D238)</f>
        <v>12400</v>
      </c>
      <c r="I2638">
        <f>IF($A2638="","",Tienda_2!H238)</f>
        <v>1</v>
      </c>
      <c r="J2638">
        <f>IF($A2638="",0,IF(AND(OR('Cuadro-de-mando'!$B$4="(Todas)",'Cuadro-de-mando'!$B$4=$A2638),OR('Cuadro-de-mando'!$E$4="(Todas)",'Cuadro-de-mando'!$E$4=$B2638),OR('Cuadro-de-mando'!$H$4="(Todas)",'Cuadro-de-mando'!$H$4=$C2638),OR('Cuadro-de-mando'!$K$4="(Todas)",'Cuadro-de-mando'!$K$4=$E2638),OR('Cuadro-de-mando'!$N$4="(Todos)",'Cuadro-de-mando'!$N$4=$F2638)),1,0))</f>
        <v>1</v>
      </c>
    </row>
    <row r="2639" spans="1:10" x14ac:dyDescent="0.25">
      <c r="A2639" t="str">
        <f>IF(Tienda_2!$A239="","","Tienda 2")</f>
        <v>Tienda 2</v>
      </c>
      <c r="B2639" t="str">
        <f>IF($A2639="","",Tienda_2!B239)</f>
        <v>Artículos para el hogar</v>
      </c>
      <c r="C2639" t="str">
        <f>IF($A2639="","",Tienda_2!G239)</f>
        <v>Pereira</v>
      </c>
      <c r="D2639" t="str">
        <f>IF($A2639="","",Tienda_2!F239)</f>
        <v>Blanca Ramirez</v>
      </c>
      <c r="E2639" t="str">
        <f>IF($A2639="","",Tienda_2!I239)</f>
        <v>Tarjeta de crédito</v>
      </c>
      <c r="F2639">
        <f>IF($A2639="","",VALUE(RIGHT(Tienda_2!E239,4)))</f>
        <v>2022</v>
      </c>
      <c r="G2639">
        <f>IF($A2639="","",Tienda_2!C239)</f>
        <v>34000</v>
      </c>
      <c r="H2639">
        <f>IF($A2639="","",Tienda_2!D239)</f>
        <v>2000</v>
      </c>
      <c r="I2639">
        <f>IF($A2639="","",Tienda_2!H239)</f>
        <v>5</v>
      </c>
      <c r="J2639">
        <f>IF($A2639="",0,IF(AND(OR('Cuadro-de-mando'!$B$4="(Todas)",'Cuadro-de-mando'!$B$4=$A2639),OR('Cuadro-de-mando'!$E$4="(Todas)",'Cuadro-de-mando'!$E$4=$B2639),OR('Cuadro-de-mando'!$H$4="(Todas)",'Cuadro-de-mando'!$H$4=$C2639),OR('Cuadro-de-mando'!$K$4="(Todas)",'Cuadro-de-mando'!$K$4=$E2639),OR('Cuadro-de-mando'!$N$4="(Todos)",'Cuadro-de-mando'!$N$4=$F2639)),1,0))</f>
        <v>1</v>
      </c>
    </row>
    <row r="2640" spans="1:10" x14ac:dyDescent="0.25">
      <c r="A2640" t="str">
        <f>IF(Tienda_2!$A240="","","Tienda 2")</f>
        <v>Tienda 2</v>
      </c>
      <c r="B2640" t="str">
        <f>IF($A2640="","",Tienda_2!B240)</f>
        <v>Deportes y diversión</v>
      </c>
      <c r="C2640" t="str">
        <f>IF($A2640="","",Tienda_2!G240)</f>
        <v>Bogotá</v>
      </c>
      <c r="D2640" t="str">
        <f>IF($A2640="","",Tienda_2!F240)</f>
        <v>Izabela de León</v>
      </c>
      <c r="E2640" t="str">
        <f>IF($A2640="","",Tienda_2!I240)</f>
        <v>Tarjeta de crédito</v>
      </c>
      <c r="F2640">
        <f>IF($A2640="","",VALUE(RIGHT(Tienda_2!E240,4)))</f>
        <v>2020</v>
      </c>
      <c r="G2640">
        <f>IF($A2640="","",Tienda_2!C240)</f>
        <v>19900</v>
      </c>
      <c r="H2640">
        <f>IF($A2640="","",Tienda_2!D240)</f>
        <v>1300</v>
      </c>
      <c r="I2640">
        <f>IF($A2640="","",Tienda_2!H240)</f>
        <v>1</v>
      </c>
      <c r="J2640">
        <f>IF($A2640="",0,IF(AND(OR('Cuadro-de-mando'!$B$4="(Todas)",'Cuadro-de-mando'!$B$4=$A2640),OR('Cuadro-de-mando'!$E$4="(Todas)",'Cuadro-de-mando'!$E$4=$B2640),OR('Cuadro-de-mando'!$H$4="(Todas)",'Cuadro-de-mando'!$H$4=$C2640),OR('Cuadro-de-mando'!$K$4="(Todas)",'Cuadro-de-mando'!$K$4=$E2640),OR('Cuadro-de-mando'!$N$4="(Todos)",'Cuadro-de-mando'!$N$4=$F2640)),1,0))</f>
        <v>1</v>
      </c>
    </row>
    <row r="2641" spans="1:10" x14ac:dyDescent="0.25">
      <c r="A2641" t="str">
        <f>IF(Tienda_2!$A241="","","Tienda 2")</f>
        <v>Tienda 2</v>
      </c>
      <c r="B2641" t="str">
        <f>IF($A2641="","",Tienda_2!B241)</f>
        <v>Deportes y diversión</v>
      </c>
      <c r="C2641" t="str">
        <f>IF($A2641="","",Tienda_2!G241)</f>
        <v>Medellín</v>
      </c>
      <c r="D2641" t="str">
        <f>IF($A2641="","",Tienda_2!F241)</f>
        <v>Beatriz Morales</v>
      </c>
      <c r="E2641" t="str">
        <f>IF($A2641="","",Tienda_2!I241)</f>
        <v>Tarjeta de crédito</v>
      </c>
      <c r="F2641">
        <f>IF($A2641="","",VALUE(RIGHT(Tienda_2!E241,4)))</f>
        <v>2020</v>
      </c>
      <c r="G2641">
        <f>IF($A2641="","",Tienda_2!C241)</f>
        <v>50900</v>
      </c>
      <c r="H2641">
        <f>IF($A2641="","",Tienda_2!D241)</f>
        <v>3400</v>
      </c>
      <c r="I2641">
        <f>IF($A2641="","",Tienda_2!H241)</f>
        <v>4</v>
      </c>
      <c r="J2641">
        <f>IF($A2641="",0,IF(AND(OR('Cuadro-de-mando'!$B$4="(Todas)",'Cuadro-de-mando'!$B$4=$A2641),OR('Cuadro-de-mando'!$E$4="(Todas)",'Cuadro-de-mando'!$E$4=$B2641),OR('Cuadro-de-mando'!$H$4="(Todas)",'Cuadro-de-mando'!$H$4=$C2641),OR('Cuadro-de-mando'!$K$4="(Todas)",'Cuadro-de-mando'!$K$4=$E2641),OR('Cuadro-de-mando'!$N$4="(Todos)",'Cuadro-de-mando'!$N$4=$F2641)),1,0))</f>
        <v>1</v>
      </c>
    </row>
    <row r="2642" spans="1:10" x14ac:dyDescent="0.25">
      <c r="A2642" t="str">
        <f>IF(Tienda_2!$A242="","","Tienda 2")</f>
        <v>Tienda 2</v>
      </c>
      <c r="B2642" t="str">
        <f>IF($A2642="","",Tienda_2!B242)</f>
        <v>Electrónicos</v>
      </c>
      <c r="C2642" t="str">
        <f>IF($A2642="","",Tienda_2!G242)</f>
        <v>Cali</v>
      </c>
      <c r="D2642" t="str">
        <f>IF($A2642="","",Tienda_2!F242)</f>
        <v>Pedro Gomez</v>
      </c>
      <c r="E2642" t="str">
        <f>IF($A2642="","",Tienda_2!I242)</f>
        <v>Tarjeta de crédito</v>
      </c>
      <c r="F2642">
        <f>IF($A2642="","",VALUE(RIGHT(Tienda_2!E242,4)))</f>
        <v>2023</v>
      </c>
      <c r="G2642">
        <f>IF($A2642="","",Tienda_2!C242)</f>
        <v>202100</v>
      </c>
      <c r="H2642">
        <f>IF($A2642="","",Tienda_2!D242)</f>
        <v>11200</v>
      </c>
      <c r="I2642">
        <f>IF($A2642="","",Tienda_2!H242)</f>
        <v>3</v>
      </c>
      <c r="J2642">
        <f>IF($A2642="",0,IF(AND(OR('Cuadro-de-mando'!$B$4="(Todas)",'Cuadro-de-mando'!$B$4=$A2642),OR('Cuadro-de-mando'!$E$4="(Todas)",'Cuadro-de-mando'!$E$4=$B2642),OR('Cuadro-de-mando'!$H$4="(Todas)",'Cuadro-de-mando'!$H$4=$C2642),OR('Cuadro-de-mando'!$K$4="(Todas)",'Cuadro-de-mando'!$K$4=$E2642),OR('Cuadro-de-mando'!$N$4="(Todos)",'Cuadro-de-mando'!$N$4=$F2642)),1,0))</f>
        <v>1</v>
      </c>
    </row>
    <row r="2643" spans="1:10" x14ac:dyDescent="0.25">
      <c r="A2643" t="str">
        <f>IF(Tienda_2!$A243="","","Tienda 2")</f>
        <v>Tienda 2</v>
      </c>
      <c r="B2643" t="str">
        <f>IF($A2643="","",Tienda_2!B243)</f>
        <v>Muebles</v>
      </c>
      <c r="C2643" t="str">
        <f>IF($A2643="","",Tienda_2!G243)</f>
        <v>Bogotá</v>
      </c>
      <c r="D2643" t="str">
        <f>IF($A2643="","",Tienda_2!F243)</f>
        <v>Santiago Silva</v>
      </c>
      <c r="E2643" t="str">
        <f>IF($A2643="","",Tienda_2!I243)</f>
        <v>Tarjeta de crédito</v>
      </c>
      <c r="F2643">
        <f>IF($A2643="","",VALUE(RIGHT(Tienda_2!E243,4)))</f>
        <v>2021</v>
      </c>
      <c r="G2643">
        <f>IF($A2643="","",Tienda_2!C243)</f>
        <v>473400</v>
      </c>
      <c r="H2643">
        <f>IF($A2643="","",Tienda_2!D243)</f>
        <v>25900</v>
      </c>
      <c r="I2643">
        <f>IF($A2643="","",Tienda_2!H243)</f>
        <v>1</v>
      </c>
      <c r="J2643">
        <f>IF($A2643="",0,IF(AND(OR('Cuadro-de-mando'!$B$4="(Todas)",'Cuadro-de-mando'!$B$4=$A2643),OR('Cuadro-de-mando'!$E$4="(Todas)",'Cuadro-de-mando'!$E$4=$B2643),OR('Cuadro-de-mando'!$H$4="(Todas)",'Cuadro-de-mando'!$H$4=$C2643),OR('Cuadro-de-mando'!$K$4="(Todas)",'Cuadro-de-mando'!$K$4=$E2643),OR('Cuadro-de-mando'!$N$4="(Todos)",'Cuadro-de-mando'!$N$4=$F2643)),1,0))</f>
        <v>1</v>
      </c>
    </row>
    <row r="2644" spans="1:10" x14ac:dyDescent="0.25">
      <c r="A2644" t="str">
        <f>IF(Tienda_2!$A244="","","Tienda 2")</f>
        <v>Tienda 2</v>
      </c>
      <c r="B2644" t="str">
        <f>IF($A2644="","",Tienda_2!B244)</f>
        <v>Electrónicos</v>
      </c>
      <c r="C2644" t="str">
        <f>IF($A2644="","",Tienda_2!G244)</f>
        <v>Bogotá</v>
      </c>
      <c r="D2644" t="str">
        <f>IF($A2644="","",Tienda_2!F244)</f>
        <v>Felipe Santos</v>
      </c>
      <c r="E2644" t="str">
        <f>IF($A2644="","",Tienda_2!I244)</f>
        <v>Tarjeta de crédito</v>
      </c>
      <c r="F2644">
        <f>IF($A2644="","",VALUE(RIGHT(Tienda_2!E244,4)))</f>
        <v>2021</v>
      </c>
      <c r="G2644">
        <f>IF($A2644="","",Tienda_2!C244)</f>
        <v>50300</v>
      </c>
      <c r="H2644">
        <f>IF($A2644="","",Tienda_2!D244)</f>
        <v>900</v>
      </c>
      <c r="I2644">
        <f>IF($A2644="","",Tienda_2!H244)</f>
        <v>5</v>
      </c>
      <c r="J2644">
        <f>IF($A2644="",0,IF(AND(OR('Cuadro-de-mando'!$B$4="(Todas)",'Cuadro-de-mando'!$B$4=$A2644),OR('Cuadro-de-mando'!$E$4="(Todas)",'Cuadro-de-mando'!$E$4=$B2644),OR('Cuadro-de-mando'!$H$4="(Todas)",'Cuadro-de-mando'!$H$4=$C2644),OR('Cuadro-de-mando'!$K$4="(Todas)",'Cuadro-de-mando'!$K$4=$E2644),OR('Cuadro-de-mando'!$N$4="(Todos)",'Cuadro-de-mando'!$N$4=$F2644)),1,0))</f>
        <v>1</v>
      </c>
    </row>
    <row r="2645" spans="1:10" x14ac:dyDescent="0.25">
      <c r="A2645" t="str">
        <f>IF(Tienda_2!$A245="","","Tienda 2")</f>
        <v>Tienda 2</v>
      </c>
      <c r="B2645" t="str">
        <f>IF($A2645="","",Tienda_2!B245)</f>
        <v>Juguetes</v>
      </c>
      <c r="C2645" t="str">
        <f>IF($A2645="","",Tienda_2!G245)</f>
        <v>Bogotá</v>
      </c>
      <c r="D2645" t="str">
        <f>IF($A2645="","",Tienda_2!F245)</f>
        <v>Juliana Costa</v>
      </c>
      <c r="E2645" t="str">
        <f>IF($A2645="","",Tienda_2!I245)</f>
        <v>Tarjeta de crédito</v>
      </c>
      <c r="F2645">
        <f>IF($A2645="","",VALUE(RIGHT(Tienda_2!E245,4)))</f>
        <v>2021</v>
      </c>
      <c r="G2645">
        <f>IF($A2645="","",Tienda_2!C245)</f>
        <v>9500</v>
      </c>
      <c r="H2645">
        <f>IF($A2645="","",Tienda_2!D245)</f>
        <v>7300</v>
      </c>
      <c r="I2645">
        <f>IF($A2645="","",Tienda_2!H245)</f>
        <v>5</v>
      </c>
      <c r="J2645">
        <f>IF($A2645="",0,IF(AND(OR('Cuadro-de-mando'!$B$4="(Todas)",'Cuadro-de-mando'!$B$4=$A2645),OR('Cuadro-de-mando'!$E$4="(Todas)",'Cuadro-de-mando'!$E$4=$B2645),OR('Cuadro-de-mando'!$H$4="(Todas)",'Cuadro-de-mando'!$H$4=$C2645),OR('Cuadro-de-mando'!$K$4="(Todas)",'Cuadro-de-mando'!$K$4=$E2645),OR('Cuadro-de-mando'!$N$4="(Todos)",'Cuadro-de-mando'!$N$4=$F2645)),1,0))</f>
        <v>1</v>
      </c>
    </row>
    <row r="2646" spans="1:10" x14ac:dyDescent="0.25">
      <c r="A2646" t="str">
        <f>IF(Tienda_2!$A246="","","Tienda 2")</f>
        <v>Tienda 2</v>
      </c>
      <c r="B2646" t="str">
        <f>IF($A2646="","",Tienda_2!B246)</f>
        <v>Artículos para el hogar</v>
      </c>
      <c r="C2646" t="str">
        <f>IF($A2646="","",Tienda_2!G246)</f>
        <v>Bogotá</v>
      </c>
      <c r="D2646" t="str">
        <f>IF($A2646="","",Tienda_2!F246)</f>
        <v>Izabela de León</v>
      </c>
      <c r="E2646" t="str">
        <f>IF($A2646="","",Tienda_2!I246)</f>
        <v>Tarjeta de crédito</v>
      </c>
      <c r="F2646">
        <f>IF($A2646="","",VALUE(RIGHT(Tienda_2!E246,4)))</f>
        <v>2022</v>
      </c>
      <c r="G2646">
        <f>IF($A2646="","",Tienda_2!C246)</f>
        <v>167100</v>
      </c>
      <c r="H2646">
        <f>IF($A2646="","",Tienda_2!D246)</f>
        <v>9300</v>
      </c>
      <c r="I2646">
        <f>IF($A2646="","",Tienda_2!H246)</f>
        <v>4</v>
      </c>
      <c r="J2646">
        <f>IF($A2646="",0,IF(AND(OR('Cuadro-de-mando'!$B$4="(Todas)",'Cuadro-de-mando'!$B$4=$A2646),OR('Cuadro-de-mando'!$E$4="(Todas)",'Cuadro-de-mando'!$E$4=$B2646),OR('Cuadro-de-mando'!$H$4="(Todas)",'Cuadro-de-mando'!$H$4=$C2646),OR('Cuadro-de-mando'!$K$4="(Todas)",'Cuadro-de-mando'!$K$4=$E2646),OR('Cuadro-de-mando'!$N$4="(Todos)",'Cuadro-de-mando'!$N$4=$F2646)),1,0))</f>
        <v>1</v>
      </c>
    </row>
    <row r="2647" spans="1:10" x14ac:dyDescent="0.25">
      <c r="A2647" t="str">
        <f>IF(Tienda_2!$A247="","","Tienda 2")</f>
        <v>Tienda 2</v>
      </c>
      <c r="B2647" t="str">
        <f>IF($A2647="","",Tienda_2!B247)</f>
        <v>Muebles</v>
      </c>
      <c r="C2647" t="str">
        <f>IF($A2647="","",Tienda_2!G247)</f>
        <v>Bogotá</v>
      </c>
      <c r="D2647" t="str">
        <f>IF($A2647="","",Tienda_2!F247)</f>
        <v>Maria Alfonso</v>
      </c>
      <c r="E2647" t="str">
        <f>IF($A2647="","",Tienda_2!I247)</f>
        <v>Nequi</v>
      </c>
      <c r="F2647">
        <f>IF($A2647="","",VALUE(RIGHT(Tienda_2!E247,4)))</f>
        <v>2022</v>
      </c>
      <c r="G2647">
        <f>IF($A2647="","",Tienda_2!C247)</f>
        <v>355100</v>
      </c>
      <c r="H2647">
        <f>IF($A2647="","",Tienda_2!D247)</f>
        <v>17100</v>
      </c>
      <c r="I2647">
        <f>IF($A2647="","",Tienda_2!H247)</f>
        <v>5</v>
      </c>
      <c r="J2647">
        <f>IF($A2647="",0,IF(AND(OR('Cuadro-de-mando'!$B$4="(Todas)",'Cuadro-de-mando'!$B$4=$A2647),OR('Cuadro-de-mando'!$E$4="(Todas)",'Cuadro-de-mando'!$E$4=$B2647),OR('Cuadro-de-mando'!$H$4="(Todas)",'Cuadro-de-mando'!$H$4=$C2647),OR('Cuadro-de-mando'!$K$4="(Todas)",'Cuadro-de-mando'!$K$4=$E2647),OR('Cuadro-de-mando'!$N$4="(Todos)",'Cuadro-de-mando'!$N$4=$F2647)),1,0))</f>
        <v>1</v>
      </c>
    </row>
    <row r="2648" spans="1:10" x14ac:dyDescent="0.25">
      <c r="A2648" t="str">
        <f>IF(Tienda_2!$A248="","","Tienda 2")</f>
        <v>Tienda 2</v>
      </c>
      <c r="B2648" t="str">
        <f>IF($A2648="","",Tienda_2!B248)</f>
        <v>Juguetes</v>
      </c>
      <c r="C2648" t="str">
        <f>IF($A2648="","",Tienda_2!G248)</f>
        <v>Bogotá</v>
      </c>
      <c r="D2648" t="str">
        <f>IF($A2648="","",Tienda_2!F248)</f>
        <v>Santiago Silva</v>
      </c>
      <c r="E2648" t="str">
        <f>IF($A2648="","",Tienda_2!I248)</f>
        <v>Tarjeta de crédito</v>
      </c>
      <c r="F2648">
        <f>IF($A2648="","",VALUE(RIGHT(Tienda_2!E248,4)))</f>
        <v>2020</v>
      </c>
      <c r="G2648">
        <f>IF($A2648="","",Tienda_2!C248)</f>
        <v>18000</v>
      </c>
      <c r="H2648">
        <f>IF($A2648="","",Tienda_2!D248)</f>
        <v>0</v>
      </c>
      <c r="I2648">
        <f>IF($A2648="","",Tienda_2!H248)</f>
        <v>4</v>
      </c>
      <c r="J2648">
        <f>IF($A2648="",0,IF(AND(OR('Cuadro-de-mando'!$B$4="(Todas)",'Cuadro-de-mando'!$B$4=$A2648),OR('Cuadro-de-mando'!$E$4="(Todas)",'Cuadro-de-mando'!$E$4=$B2648),OR('Cuadro-de-mando'!$H$4="(Todas)",'Cuadro-de-mando'!$H$4=$C2648),OR('Cuadro-de-mando'!$K$4="(Todas)",'Cuadro-de-mando'!$K$4=$E2648),OR('Cuadro-de-mando'!$N$4="(Todos)",'Cuadro-de-mando'!$N$4=$F2648)),1,0))</f>
        <v>1</v>
      </c>
    </row>
    <row r="2649" spans="1:10" x14ac:dyDescent="0.25">
      <c r="A2649" t="str">
        <f>IF(Tienda_2!$A249="","","Tienda 2")</f>
        <v>Tienda 2</v>
      </c>
      <c r="B2649" t="str">
        <f>IF($A2649="","",Tienda_2!B249)</f>
        <v>Electrónicos</v>
      </c>
      <c r="C2649" t="str">
        <f>IF($A2649="","",Tienda_2!G249)</f>
        <v>Bucaramanga</v>
      </c>
      <c r="D2649" t="str">
        <f>IF($A2649="","",Tienda_2!F249)</f>
        <v>Izabela de León</v>
      </c>
      <c r="E2649" t="str">
        <f>IF($A2649="","",Tienda_2!I249)</f>
        <v>Tarjeta de crédito</v>
      </c>
      <c r="F2649">
        <f>IF($A2649="","",VALUE(RIGHT(Tienda_2!E249,4)))</f>
        <v>2021</v>
      </c>
      <c r="G2649">
        <f>IF($A2649="","",Tienda_2!C249)</f>
        <v>129000</v>
      </c>
      <c r="H2649">
        <f>IF($A2649="","",Tienda_2!D249)</f>
        <v>7900</v>
      </c>
      <c r="I2649">
        <f>IF($A2649="","",Tienda_2!H249)</f>
        <v>5</v>
      </c>
      <c r="J2649">
        <f>IF($A2649="",0,IF(AND(OR('Cuadro-de-mando'!$B$4="(Todas)",'Cuadro-de-mando'!$B$4=$A2649),OR('Cuadro-de-mando'!$E$4="(Todas)",'Cuadro-de-mando'!$E$4=$B2649),OR('Cuadro-de-mando'!$H$4="(Todas)",'Cuadro-de-mando'!$H$4=$C2649),OR('Cuadro-de-mando'!$K$4="(Todas)",'Cuadro-de-mando'!$K$4=$E2649),OR('Cuadro-de-mando'!$N$4="(Todos)",'Cuadro-de-mando'!$N$4=$F2649)),1,0))</f>
        <v>1</v>
      </c>
    </row>
    <row r="2650" spans="1:10" x14ac:dyDescent="0.25">
      <c r="A2650" t="str">
        <f>IF(Tienda_2!$A250="","","Tienda 2")</f>
        <v>Tienda 2</v>
      </c>
      <c r="B2650" t="str">
        <f>IF($A2650="","",Tienda_2!B250)</f>
        <v>Electrónicos</v>
      </c>
      <c r="C2650" t="str">
        <f>IF($A2650="","",Tienda_2!G250)</f>
        <v>Armenia</v>
      </c>
      <c r="D2650" t="str">
        <f>IF($A2650="","",Tienda_2!F250)</f>
        <v>Ángel Rodriguez</v>
      </c>
      <c r="E2650" t="str">
        <f>IF($A2650="","",Tienda_2!I250)</f>
        <v>Nequi</v>
      </c>
      <c r="F2650">
        <f>IF($A2650="","",VALUE(RIGHT(Tienda_2!E250,4)))</f>
        <v>2021</v>
      </c>
      <c r="G2650">
        <f>IF($A2650="","",Tienda_2!C250)</f>
        <v>1470700</v>
      </c>
      <c r="H2650">
        <f>IF($A2650="","",Tienda_2!D250)</f>
        <v>78500</v>
      </c>
      <c r="I2650">
        <f>IF($A2650="","",Tienda_2!H250)</f>
        <v>5</v>
      </c>
      <c r="J2650">
        <f>IF($A2650="",0,IF(AND(OR('Cuadro-de-mando'!$B$4="(Todas)",'Cuadro-de-mando'!$B$4=$A2650),OR('Cuadro-de-mando'!$E$4="(Todas)",'Cuadro-de-mando'!$E$4=$B2650),OR('Cuadro-de-mando'!$H$4="(Todas)",'Cuadro-de-mando'!$H$4=$C2650),OR('Cuadro-de-mando'!$K$4="(Todas)",'Cuadro-de-mando'!$K$4=$E2650),OR('Cuadro-de-mando'!$N$4="(Todos)",'Cuadro-de-mando'!$N$4=$F2650)),1,0))</f>
        <v>1</v>
      </c>
    </row>
    <row r="2651" spans="1:10" x14ac:dyDescent="0.25">
      <c r="A2651" t="str">
        <f>IF(Tienda_2!$A251="","","Tienda 2")</f>
        <v>Tienda 2</v>
      </c>
      <c r="B2651" t="str">
        <f>IF($A2651="","",Tienda_2!B251)</f>
        <v>Electrónicos</v>
      </c>
      <c r="C2651" t="str">
        <f>IF($A2651="","",Tienda_2!G251)</f>
        <v>Barranquilla</v>
      </c>
      <c r="D2651" t="str">
        <f>IF($A2651="","",Tienda_2!F251)</f>
        <v>Beatriz Morales</v>
      </c>
      <c r="E2651" t="str">
        <f>IF($A2651="","",Tienda_2!I251)</f>
        <v>Nequi</v>
      </c>
      <c r="F2651">
        <f>IF($A2651="","",VALUE(RIGHT(Tienda_2!E251,4)))</f>
        <v>2022</v>
      </c>
      <c r="G2651">
        <f>IF($A2651="","",Tienda_2!C251)</f>
        <v>175100</v>
      </c>
      <c r="H2651">
        <f>IF($A2651="","",Tienda_2!D251)</f>
        <v>9500</v>
      </c>
      <c r="I2651">
        <f>IF($A2651="","",Tienda_2!H251)</f>
        <v>1</v>
      </c>
      <c r="J2651">
        <f>IF($A2651="",0,IF(AND(OR('Cuadro-de-mando'!$B$4="(Todas)",'Cuadro-de-mando'!$B$4=$A2651),OR('Cuadro-de-mando'!$E$4="(Todas)",'Cuadro-de-mando'!$E$4=$B2651),OR('Cuadro-de-mando'!$H$4="(Todas)",'Cuadro-de-mando'!$H$4=$C2651),OR('Cuadro-de-mando'!$K$4="(Todas)",'Cuadro-de-mando'!$K$4=$E2651),OR('Cuadro-de-mando'!$N$4="(Todos)",'Cuadro-de-mando'!$N$4=$F2651)),1,0))</f>
        <v>1</v>
      </c>
    </row>
    <row r="2652" spans="1:10" x14ac:dyDescent="0.25">
      <c r="A2652" t="str">
        <f>IF(Tienda_2!$A252="","","Tienda 2")</f>
        <v>Tienda 2</v>
      </c>
      <c r="B2652" t="str">
        <f>IF($A2652="","",Tienda_2!B252)</f>
        <v>Electrónicos</v>
      </c>
      <c r="C2652" t="str">
        <f>IF($A2652="","",Tienda_2!G252)</f>
        <v>Medellín</v>
      </c>
      <c r="D2652" t="str">
        <f>IF($A2652="","",Tienda_2!F252)</f>
        <v>Mariana Herrera</v>
      </c>
      <c r="E2652" t="str">
        <f>IF($A2652="","",Tienda_2!I252)</f>
        <v>Tarjeta de crédito</v>
      </c>
      <c r="F2652">
        <f>IF($A2652="","",VALUE(RIGHT(Tienda_2!E252,4)))</f>
        <v>2022</v>
      </c>
      <c r="G2652">
        <f>IF($A2652="","",Tienda_2!C252)</f>
        <v>362700</v>
      </c>
      <c r="H2652">
        <f>IF($A2652="","",Tienda_2!D252)</f>
        <v>17500</v>
      </c>
      <c r="I2652">
        <f>IF($A2652="","",Tienda_2!H252)</f>
        <v>5</v>
      </c>
      <c r="J2652">
        <f>IF($A2652="",0,IF(AND(OR('Cuadro-de-mando'!$B$4="(Todas)",'Cuadro-de-mando'!$B$4=$A2652),OR('Cuadro-de-mando'!$E$4="(Todas)",'Cuadro-de-mando'!$E$4=$B2652),OR('Cuadro-de-mando'!$H$4="(Todas)",'Cuadro-de-mando'!$H$4=$C2652),OR('Cuadro-de-mando'!$K$4="(Todas)",'Cuadro-de-mando'!$K$4=$E2652),OR('Cuadro-de-mando'!$N$4="(Todos)",'Cuadro-de-mando'!$N$4=$F2652)),1,0))</f>
        <v>1</v>
      </c>
    </row>
    <row r="2653" spans="1:10" x14ac:dyDescent="0.25">
      <c r="A2653" t="str">
        <f>IF(Tienda_2!$A253="","","Tienda 2")</f>
        <v>Tienda 2</v>
      </c>
      <c r="B2653" t="str">
        <f>IF($A2653="","",Tienda_2!B253)</f>
        <v>Instrumentos musicales</v>
      </c>
      <c r="C2653" t="str">
        <f>IF($A2653="","",Tienda_2!G253)</f>
        <v>Bogotá</v>
      </c>
      <c r="D2653" t="str">
        <f>IF($A2653="","",Tienda_2!F253)</f>
        <v>Camila Rivera</v>
      </c>
      <c r="E2653" t="str">
        <f>IF($A2653="","",Tienda_2!I253)</f>
        <v>Tarjeta de crédito</v>
      </c>
      <c r="F2653">
        <f>IF($A2653="","",VALUE(RIGHT(Tienda_2!E253,4)))</f>
        <v>2023</v>
      </c>
      <c r="G2653">
        <f>IF($A2653="","",Tienda_2!C253)</f>
        <v>606700</v>
      </c>
      <c r="H2653">
        <f>IF($A2653="","",Tienda_2!D253)</f>
        <v>33400</v>
      </c>
      <c r="I2653">
        <f>IF($A2653="","",Tienda_2!H253)</f>
        <v>4</v>
      </c>
      <c r="J2653">
        <f>IF($A2653="",0,IF(AND(OR('Cuadro-de-mando'!$B$4="(Todas)",'Cuadro-de-mando'!$B$4=$A2653),OR('Cuadro-de-mando'!$E$4="(Todas)",'Cuadro-de-mando'!$E$4=$B2653),OR('Cuadro-de-mando'!$H$4="(Todas)",'Cuadro-de-mando'!$H$4=$C2653),OR('Cuadro-de-mando'!$K$4="(Todas)",'Cuadro-de-mando'!$K$4=$E2653),OR('Cuadro-de-mando'!$N$4="(Todos)",'Cuadro-de-mando'!$N$4=$F2653)),1,0))</f>
        <v>1</v>
      </c>
    </row>
    <row r="2654" spans="1:10" x14ac:dyDescent="0.25">
      <c r="A2654" t="str">
        <f>IF(Tienda_2!$A254="","","Tienda 2")</f>
        <v>Tienda 2</v>
      </c>
      <c r="B2654" t="str">
        <f>IF($A2654="","",Tienda_2!B254)</f>
        <v>Electrodomésticos</v>
      </c>
      <c r="C2654" t="str">
        <f>IF($A2654="","",Tienda_2!G254)</f>
        <v>Medellín</v>
      </c>
      <c r="D2654" t="str">
        <f>IF($A2654="","",Tienda_2!F254)</f>
        <v>Blanca Ramirez</v>
      </c>
      <c r="E2654" t="str">
        <f>IF($A2654="","",Tienda_2!I254)</f>
        <v>Nequi</v>
      </c>
      <c r="F2654">
        <f>IF($A2654="","",VALUE(RIGHT(Tienda_2!E254,4)))</f>
        <v>2022</v>
      </c>
      <c r="G2654">
        <f>IF($A2654="","",Tienda_2!C254)</f>
        <v>1987200</v>
      </c>
      <c r="H2654">
        <f>IF($A2654="","",Tienda_2!D254)</f>
        <v>106000</v>
      </c>
      <c r="I2654">
        <f>IF($A2654="","",Tienda_2!H254)</f>
        <v>4</v>
      </c>
      <c r="J2654">
        <f>IF($A2654="",0,IF(AND(OR('Cuadro-de-mando'!$B$4="(Todas)",'Cuadro-de-mando'!$B$4=$A2654),OR('Cuadro-de-mando'!$E$4="(Todas)",'Cuadro-de-mando'!$E$4=$B2654),OR('Cuadro-de-mando'!$H$4="(Todas)",'Cuadro-de-mando'!$H$4=$C2654),OR('Cuadro-de-mando'!$K$4="(Todas)",'Cuadro-de-mando'!$K$4=$E2654),OR('Cuadro-de-mando'!$N$4="(Todos)",'Cuadro-de-mando'!$N$4=$F2654)),1,0))</f>
        <v>1</v>
      </c>
    </row>
    <row r="2655" spans="1:10" x14ac:dyDescent="0.25">
      <c r="A2655" t="str">
        <f>IF(Tienda_2!$A255="","","Tienda 2")</f>
        <v>Tienda 2</v>
      </c>
      <c r="B2655" t="str">
        <f>IF($A2655="","",Tienda_2!B255)</f>
        <v>Muebles</v>
      </c>
      <c r="C2655" t="str">
        <f>IF($A2655="","",Tienda_2!G255)</f>
        <v>Bogotá</v>
      </c>
      <c r="D2655" t="str">
        <f>IF($A2655="","",Tienda_2!F255)</f>
        <v>Ángel Rodriguez</v>
      </c>
      <c r="E2655" t="str">
        <f>IF($A2655="","",Tienda_2!I255)</f>
        <v>Tarjeta de crédito</v>
      </c>
      <c r="F2655">
        <f>IF($A2655="","",VALUE(RIGHT(Tienda_2!E255,4)))</f>
        <v>2022</v>
      </c>
      <c r="G2655">
        <f>IF($A2655="","",Tienda_2!C255)</f>
        <v>147900</v>
      </c>
      <c r="H2655">
        <f>IF($A2655="","",Tienda_2!D255)</f>
        <v>8300</v>
      </c>
      <c r="I2655">
        <f>IF($A2655="","",Tienda_2!H255)</f>
        <v>5</v>
      </c>
      <c r="J2655">
        <f>IF($A2655="",0,IF(AND(OR('Cuadro-de-mando'!$B$4="(Todas)",'Cuadro-de-mando'!$B$4=$A2655),OR('Cuadro-de-mando'!$E$4="(Todas)",'Cuadro-de-mando'!$E$4=$B2655),OR('Cuadro-de-mando'!$H$4="(Todas)",'Cuadro-de-mando'!$H$4=$C2655),OR('Cuadro-de-mando'!$K$4="(Todas)",'Cuadro-de-mando'!$K$4=$E2655),OR('Cuadro-de-mando'!$N$4="(Todos)",'Cuadro-de-mando'!$N$4=$F2655)),1,0))</f>
        <v>1</v>
      </c>
    </row>
    <row r="2656" spans="1:10" x14ac:dyDescent="0.25">
      <c r="A2656" t="str">
        <f>IF(Tienda_2!$A256="","","Tienda 2")</f>
        <v>Tienda 2</v>
      </c>
      <c r="B2656" t="str">
        <f>IF($A2656="","",Tienda_2!B256)</f>
        <v>Muebles</v>
      </c>
      <c r="C2656" t="str">
        <f>IF($A2656="","",Tienda_2!G256)</f>
        <v>Medellín</v>
      </c>
      <c r="D2656" t="str">
        <f>IF($A2656="","",Tienda_2!F256)</f>
        <v>Beatriz Morales</v>
      </c>
      <c r="E2656" t="str">
        <f>IF($A2656="","",Tienda_2!I256)</f>
        <v>Tarjeta de crédito</v>
      </c>
      <c r="F2656">
        <f>IF($A2656="","",VALUE(RIGHT(Tienda_2!E256,4)))</f>
        <v>2020</v>
      </c>
      <c r="G2656">
        <f>IF($A2656="","",Tienda_2!C256)</f>
        <v>618200</v>
      </c>
      <c r="H2656">
        <f>IF($A2656="","",Tienda_2!D256)</f>
        <v>33400</v>
      </c>
      <c r="I2656">
        <f>IF($A2656="","",Tienda_2!H256)</f>
        <v>5</v>
      </c>
      <c r="J2656">
        <f>IF($A2656="",0,IF(AND(OR('Cuadro-de-mando'!$B$4="(Todas)",'Cuadro-de-mando'!$B$4=$A2656),OR('Cuadro-de-mando'!$E$4="(Todas)",'Cuadro-de-mando'!$E$4=$B2656),OR('Cuadro-de-mando'!$H$4="(Todas)",'Cuadro-de-mando'!$H$4=$C2656),OR('Cuadro-de-mando'!$K$4="(Todas)",'Cuadro-de-mando'!$K$4=$E2656),OR('Cuadro-de-mando'!$N$4="(Todos)",'Cuadro-de-mando'!$N$4=$F2656)),1,0))</f>
        <v>1</v>
      </c>
    </row>
    <row r="2657" spans="1:10" x14ac:dyDescent="0.25">
      <c r="A2657" t="str">
        <f>IF(Tienda_2!$A257="","","Tienda 2")</f>
        <v>Tienda 2</v>
      </c>
      <c r="B2657" t="str">
        <f>IF($A2657="","",Tienda_2!B257)</f>
        <v>Juguetes</v>
      </c>
      <c r="C2657" t="str">
        <f>IF($A2657="","",Tienda_2!G257)</f>
        <v>Bogotá</v>
      </c>
      <c r="D2657" t="str">
        <f>IF($A2657="","",Tienda_2!F257)</f>
        <v>Ángel Rodriguez</v>
      </c>
      <c r="E2657" t="str">
        <f>IF($A2657="","",Tienda_2!I257)</f>
        <v>Tarjeta de crédito</v>
      </c>
      <c r="F2657">
        <f>IF($A2657="","",VALUE(RIGHT(Tienda_2!E257,4)))</f>
        <v>2020</v>
      </c>
      <c r="G2657">
        <f>IF($A2657="","",Tienda_2!C257)</f>
        <v>18600</v>
      </c>
      <c r="H2657">
        <f>IF($A2657="","",Tienda_2!D257)</f>
        <v>1400</v>
      </c>
      <c r="I2657">
        <f>IF($A2657="","",Tienda_2!H257)</f>
        <v>4</v>
      </c>
      <c r="J2657">
        <f>IF($A2657="",0,IF(AND(OR('Cuadro-de-mando'!$B$4="(Todas)",'Cuadro-de-mando'!$B$4=$A2657),OR('Cuadro-de-mando'!$E$4="(Todas)",'Cuadro-de-mando'!$E$4=$B2657),OR('Cuadro-de-mando'!$H$4="(Todas)",'Cuadro-de-mando'!$H$4=$C2657),OR('Cuadro-de-mando'!$K$4="(Todas)",'Cuadro-de-mando'!$K$4=$E2657),OR('Cuadro-de-mando'!$N$4="(Todos)",'Cuadro-de-mando'!$N$4=$F2657)),1,0))</f>
        <v>1</v>
      </c>
    </row>
    <row r="2658" spans="1:10" x14ac:dyDescent="0.25">
      <c r="A2658" t="str">
        <f>IF(Tienda_2!$A258="","","Tienda 2")</f>
        <v>Tienda 2</v>
      </c>
      <c r="B2658" t="str">
        <f>IF($A2658="","",Tienda_2!B258)</f>
        <v>Electrodomésticos</v>
      </c>
      <c r="C2658" t="str">
        <f>IF($A2658="","",Tienda_2!G258)</f>
        <v>Cartagena</v>
      </c>
      <c r="D2658" t="str">
        <f>IF($A2658="","",Tienda_2!F258)</f>
        <v>Maria Alfonso</v>
      </c>
      <c r="E2658" t="str">
        <f>IF($A2658="","",Tienda_2!I258)</f>
        <v>Tarjeta de crédito</v>
      </c>
      <c r="F2658">
        <f>IF($A2658="","",VALUE(RIGHT(Tienda_2!E258,4)))</f>
        <v>2022</v>
      </c>
      <c r="G2658">
        <f>IF($A2658="","",Tienda_2!C258)</f>
        <v>619000</v>
      </c>
      <c r="H2658">
        <f>IF($A2658="","",Tienda_2!D258)</f>
        <v>31100</v>
      </c>
      <c r="I2658">
        <f>IF($A2658="","",Tienda_2!H258)</f>
        <v>4</v>
      </c>
      <c r="J2658">
        <f>IF($A2658="",0,IF(AND(OR('Cuadro-de-mando'!$B$4="(Todas)",'Cuadro-de-mando'!$B$4=$A2658),OR('Cuadro-de-mando'!$E$4="(Todas)",'Cuadro-de-mando'!$E$4=$B2658),OR('Cuadro-de-mando'!$H$4="(Todas)",'Cuadro-de-mando'!$H$4=$C2658),OR('Cuadro-de-mando'!$K$4="(Todas)",'Cuadro-de-mando'!$K$4=$E2658),OR('Cuadro-de-mando'!$N$4="(Todos)",'Cuadro-de-mando'!$N$4=$F2658)),1,0))</f>
        <v>1</v>
      </c>
    </row>
    <row r="2659" spans="1:10" x14ac:dyDescent="0.25">
      <c r="A2659" t="str">
        <f>IF(Tienda_2!$A259="","","Tienda 2")</f>
        <v>Tienda 2</v>
      </c>
      <c r="B2659" t="str">
        <f>IF($A2659="","",Tienda_2!B259)</f>
        <v>Juguetes</v>
      </c>
      <c r="C2659" t="str">
        <f>IF($A2659="","",Tienda_2!G259)</f>
        <v>Medellín</v>
      </c>
      <c r="D2659" t="str">
        <f>IF($A2659="","",Tienda_2!F259)</f>
        <v>Juan Fernandez</v>
      </c>
      <c r="E2659" t="str">
        <f>IF($A2659="","",Tienda_2!I259)</f>
        <v>Cupón</v>
      </c>
      <c r="F2659">
        <f>IF($A2659="","",VALUE(RIGHT(Tienda_2!E259,4)))</f>
        <v>2023</v>
      </c>
      <c r="G2659">
        <f>IF($A2659="","",Tienda_2!C259)</f>
        <v>14000</v>
      </c>
      <c r="H2659">
        <f>IF($A2659="","",Tienda_2!D259)</f>
        <v>4100</v>
      </c>
      <c r="I2659">
        <f>IF($A2659="","",Tienda_2!H259)</f>
        <v>5</v>
      </c>
      <c r="J2659">
        <f>IF($A2659="",0,IF(AND(OR('Cuadro-de-mando'!$B$4="(Todas)",'Cuadro-de-mando'!$B$4=$A2659),OR('Cuadro-de-mando'!$E$4="(Todas)",'Cuadro-de-mando'!$E$4=$B2659),OR('Cuadro-de-mando'!$H$4="(Todas)",'Cuadro-de-mando'!$H$4=$C2659),OR('Cuadro-de-mando'!$K$4="(Todas)",'Cuadro-de-mando'!$K$4=$E2659),OR('Cuadro-de-mando'!$N$4="(Todos)",'Cuadro-de-mando'!$N$4=$F2659)),1,0))</f>
        <v>1</v>
      </c>
    </row>
    <row r="2660" spans="1:10" x14ac:dyDescent="0.25">
      <c r="A2660" t="str">
        <f>IF(Tienda_2!$A260="","","Tienda 2")</f>
        <v>Tienda 2</v>
      </c>
      <c r="B2660" t="str">
        <f>IF($A2660="","",Tienda_2!B260)</f>
        <v>Electrónicos</v>
      </c>
      <c r="C2660" t="str">
        <f>IF($A2660="","",Tienda_2!G260)</f>
        <v>Bogotá</v>
      </c>
      <c r="D2660" t="str">
        <f>IF($A2660="","",Tienda_2!F260)</f>
        <v>Camila Rivera</v>
      </c>
      <c r="E2660" t="str">
        <f>IF($A2660="","",Tienda_2!I260)</f>
        <v>Tarjeta de crédito</v>
      </c>
      <c r="F2660">
        <f>IF($A2660="","",VALUE(RIGHT(Tienda_2!E260,4)))</f>
        <v>2022</v>
      </c>
      <c r="G2660">
        <f>IF($A2660="","",Tienda_2!C260)</f>
        <v>2726800</v>
      </c>
      <c r="H2660">
        <f>IF($A2660="","",Tienda_2!D260)</f>
        <v>143400</v>
      </c>
      <c r="I2660">
        <f>IF($A2660="","",Tienda_2!H260)</f>
        <v>5</v>
      </c>
      <c r="J2660">
        <f>IF($A2660="",0,IF(AND(OR('Cuadro-de-mando'!$B$4="(Todas)",'Cuadro-de-mando'!$B$4=$A2660),OR('Cuadro-de-mando'!$E$4="(Todas)",'Cuadro-de-mando'!$E$4=$B2660),OR('Cuadro-de-mando'!$H$4="(Todas)",'Cuadro-de-mando'!$H$4=$C2660),OR('Cuadro-de-mando'!$K$4="(Todas)",'Cuadro-de-mando'!$K$4=$E2660),OR('Cuadro-de-mando'!$N$4="(Todos)",'Cuadro-de-mando'!$N$4=$F2660)),1,0))</f>
        <v>1</v>
      </c>
    </row>
    <row r="2661" spans="1:10" x14ac:dyDescent="0.25">
      <c r="A2661" t="str">
        <f>IF(Tienda_2!$A261="","","Tienda 2")</f>
        <v>Tienda 2</v>
      </c>
      <c r="B2661" t="str">
        <f>IF($A2661="","",Tienda_2!B261)</f>
        <v>Artículos para el hogar</v>
      </c>
      <c r="C2661" t="str">
        <f>IF($A2661="","",Tienda_2!G261)</f>
        <v>Bogotá</v>
      </c>
      <c r="D2661" t="str">
        <f>IF($A2661="","",Tienda_2!F261)</f>
        <v>Juan Fernandez</v>
      </c>
      <c r="E2661" t="str">
        <f>IF($A2661="","",Tienda_2!I261)</f>
        <v>Tarjeta de crédito</v>
      </c>
      <c r="F2661">
        <f>IF($A2661="","",VALUE(RIGHT(Tienda_2!E261,4)))</f>
        <v>2020</v>
      </c>
      <c r="G2661">
        <f>IF($A2661="","",Tienda_2!C261)</f>
        <v>37600</v>
      </c>
      <c r="H2661">
        <f>IF($A2661="","",Tienda_2!D261)</f>
        <v>2200</v>
      </c>
      <c r="I2661">
        <f>IF($A2661="","",Tienda_2!H261)</f>
        <v>5</v>
      </c>
      <c r="J2661">
        <f>IF($A2661="",0,IF(AND(OR('Cuadro-de-mando'!$B$4="(Todas)",'Cuadro-de-mando'!$B$4=$A2661),OR('Cuadro-de-mando'!$E$4="(Todas)",'Cuadro-de-mando'!$E$4=$B2661),OR('Cuadro-de-mando'!$H$4="(Todas)",'Cuadro-de-mando'!$H$4=$C2661),OR('Cuadro-de-mando'!$K$4="(Todas)",'Cuadro-de-mando'!$K$4=$E2661),OR('Cuadro-de-mando'!$N$4="(Todos)",'Cuadro-de-mando'!$N$4=$F2661)),1,0))</f>
        <v>1</v>
      </c>
    </row>
    <row r="2662" spans="1:10" x14ac:dyDescent="0.25">
      <c r="A2662" t="str">
        <f>IF(Tienda_2!$A262="","","Tienda 2")</f>
        <v>Tienda 2</v>
      </c>
      <c r="B2662" t="str">
        <f>IF($A2662="","",Tienda_2!B262)</f>
        <v>Electrónicos</v>
      </c>
      <c r="C2662" t="str">
        <f>IF($A2662="","",Tienda_2!G262)</f>
        <v>Bogotá</v>
      </c>
      <c r="D2662" t="str">
        <f>IF($A2662="","",Tienda_2!F262)</f>
        <v>Beatriz Morales</v>
      </c>
      <c r="E2662" t="str">
        <f>IF($A2662="","",Tienda_2!I262)</f>
        <v>Tarjeta de crédito</v>
      </c>
      <c r="F2662">
        <f>IF($A2662="","",VALUE(RIGHT(Tienda_2!E262,4)))</f>
        <v>2021</v>
      </c>
      <c r="G2662">
        <f>IF($A2662="","",Tienda_2!C262)</f>
        <v>2306400</v>
      </c>
      <c r="H2662">
        <f>IF($A2662="","",Tienda_2!D262)</f>
        <v>121000</v>
      </c>
      <c r="I2662">
        <f>IF($A2662="","",Tienda_2!H262)</f>
        <v>4</v>
      </c>
      <c r="J2662">
        <f>IF($A2662="",0,IF(AND(OR('Cuadro-de-mando'!$B$4="(Todas)",'Cuadro-de-mando'!$B$4=$A2662),OR('Cuadro-de-mando'!$E$4="(Todas)",'Cuadro-de-mando'!$E$4=$B2662),OR('Cuadro-de-mando'!$H$4="(Todas)",'Cuadro-de-mando'!$H$4=$C2662),OR('Cuadro-de-mando'!$K$4="(Todas)",'Cuadro-de-mando'!$K$4=$E2662),OR('Cuadro-de-mando'!$N$4="(Todos)",'Cuadro-de-mando'!$N$4=$F2662)),1,0))</f>
        <v>1</v>
      </c>
    </row>
    <row r="2663" spans="1:10" x14ac:dyDescent="0.25">
      <c r="A2663" t="str">
        <f>IF(Tienda_2!$A263="","","Tienda 2")</f>
        <v>Tienda 2</v>
      </c>
      <c r="B2663" t="str">
        <f>IF($A2663="","",Tienda_2!B263)</f>
        <v>Juguetes</v>
      </c>
      <c r="C2663" t="str">
        <f>IF($A2663="","",Tienda_2!G263)</f>
        <v>Cúcuta</v>
      </c>
      <c r="D2663" t="str">
        <f>IF($A2663="","",Tienda_2!F263)</f>
        <v>Juliana Costa</v>
      </c>
      <c r="E2663" t="str">
        <f>IF($A2663="","",Tienda_2!I263)</f>
        <v>Tarjeta de crédito</v>
      </c>
      <c r="F2663">
        <f>IF($A2663="","",VALUE(RIGHT(Tienda_2!E263,4)))</f>
        <v>2021</v>
      </c>
      <c r="G2663">
        <f>IF($A2663="","",Tienda_2!C263)</f>
        <v>51300</v>
      </c>
      <c r="H2663">
        <f>IF($A2663="","",Tienda_2!D263)</f>
        <v>900</v>
      </c>
      <c r="I2663">
        <f>IF($A2663="","",Tienda_2!H263)</f>
        <v>5</v>
      </c>
      <c r="J2663">
        <f>IF($A2663="",0,IF(AND(OR('Cuadro-de-mando'!$B$4="(Todas)",'Cuadro-de-mando'!$B$4=$A2663),OR('Cuadro-de-mando'!$E$4="(Todas)",'Cuadro-de-mando'!$E$4=$B2663),OR('Cuadro-de-mando'!$H$4="(Todas)",'Cuadro-de-mando'!$H$4=$C2663),OR('Cuadro-de-mando'!$K$4="(Todas)",'Cuadro-de-mando'!$K$4=$E2663),OR('Cuadro-de-mando'!$N$4="(Todos)",'Cuadro-de-mando'!$N$4=$F2663)),1,0))</f>
        <v>1</v>
      </c>
    </row>
    <row r="2664" spans="1:10" x14ac:dyDescent="0.25">
      <c r="A2664" t="str">
        <f>IF(Tienda_2!$A264="","","Tienda 2")</f>
        <v>Tienda 2</v>
      </c>
      <c r="B2664" t="str">
        <f>IF($A2664="","",Tienda_2!B264)</f>
        <v>Artículos para el hogar</v>
      </c>
      <c r="C2664" t="str">
        <f>IF($A2664="","",Tienda_2!G264)</f>
        <v>Barranquilla</v>
      </c>
      <c r="D2664" t="str">
        <f>IF($A2664="","",Tienda_2!F264)</f>
        <v>Felipe Santos</v>
      </c>
      <c r="E2664" t="str">
        <f>IF($A2664="","",Tienda_2!I264)</f>
        <v>Tarjeta de crédito</v>
      </c>
      <c r="F2664">
        <f>IF($A2664="","",VALUE(RIGHT(Tienda_2!E264,4)))</f>
        <v>2021</v>
      </c>
      <c r="G2664">
        <f>IF($A2664="","",Tienda_2!C264)</f>
        <v>68800</v>
      </c>
      <c r="H2664">
        <f>IF($A2664="","",Tienda_2!D264)</f>
        <v>3900</v>
      </c>
      <c r="I2664">
        <f>IF($A2664="","",Tienda_2!H264)</f>
        <v>5</v>
      </c>
      <c r="J2664">
        <f>IF($A2664="",0,IF(AND(OR('Cuadro-de-mando'!$B$4="(Todas)",'Cuadro-de-mando'!$B$4=$A2664),OR('Cuadro-de-mando'!$E$4="(Todas)",'Cuadro-de-mando'!$E$4=$B2664),OR('Cuadro-de-mando'!$H$4="(Todas)",'Cuadro-de-mando'!$H$4=$C2664),OR('Cuadro-de-mando'!$K$4="(Todas)",'Cuadro-de-mando'!$K$4=$E2664),OR('Cuadro-de-mando'!$N$4="(Todos)",'Cuadro-de-mando'!$N$4=$F2664)),1,0))</f>
        <v>1</v>
      </c>
    </row>
    <row r="2665" spans="1:10" x14ac:dyDescent="0.25">
      <c r="A2665" t="str">
        <f>IF(Tienda_2!$A265="","","Tienda 2")</f>
        <v>Tienda 2</v>
      </c>
      <c r="B2665" t="str">
        <f>IF($A2665="","",Tienda_2!B265)</f>
        <v>Muebles</v>
      </c>
      <c r="C2665" t="str">
        <f>IF($A2665="","",Tienda_2!G265)</f>
        <v>Medellín</v>
      </c>
      <c r="D2665" t="str">
        <f>IF($A2665="","",Tienda_2!F265)</f>
        <v>Mariana Herrera</v>
      </c>
      <c r="E2665" t="str">
        <f>IF($A2665="","",Tienda_2!I265)</f>
        <v>Tarjeta de crédito</v>
      </c>
      <c r="F2665">
        <f>IF($A2665="","",VALUE(RIGHT(Tienda_2!E265,4)))</f>
        <v>2021</v>
      </c>
      <c r="G2665">
        <f>IF($A2665="","",Tienda_2!C265)</f>
        <v>246100</v>
      </c>
      <c r="H2665">
        <f>IF($A2665="","",Tienda_2!D265)</f>
        <v>11300</v>
      </c>
      <c r="I2665">
        <f>IF($A2665="","",Tienda_2!H265)</f>
        <v>5</v>
      </c>
      <c r="J2665">
        <f>IF($A2665="",0,IF(AND(OR('Cuadro-de-mando'!$B$4="(Todas)",'Cuadro-de-mando'!$B$4=$A2665),OR('Cuadro-de-mando'!$E$4="(Todas)",'Cuadro-de-mando'!$E$4=$B2665),OR('Cuadro-de-mando'!$H$4="(Todas)",'Cuadro-de-mando'!$H$4=$C2665),OR('Cuadro-de-mando'!$K$4="(Todas)",'Cuadro-de-mando'!$K$4=$E2665),OR('Cuadro-de-mando'!$N$4="(Todos)",'Cuadro-de-mando'!$N$4=$F2665)),1,0))</f>
        <v>1</v>
      </c>
    </row>
    <row r="2666" spans="1:10" x14ac:dyDescent="0.25">
      <c r="A2666" t="str">
        <f>IF(Tienda_2!$A266="","","Tienda 2")</f>
        <v>Tienda 2</v>
      </c>
      <c r="B2666" t="str">
        <f>IF($A2666="","",Tienda_2!B266)</f>
        <v>Libros</v>
      </c>
      <c r="C2666" t="str">
        <f>IF($A2666="","",Tienda_2!G266)</f>
        <v>Bogotá</v>
      </c>
      <c r="D2666" t="str">
        <f>IF($A2666="","",Tienda_2!F266)</f>
        <v>Maria Alfonso</v>
      </c>
      <c r="E2666" t="str">
        <f>IF($A2666="","",Tienda_2!I266)</f>
        <v>Tarjeta de crédito</v>
      </c>
      <c r="F2666">
        <f>IF($A2666="","",VALUE(RIGHT(Tienda_2!E266,4)))</f>
        <v>2020</v>
      </c>
      <c r="G2666">
        <f>IF($A2666="","",Tienda_2!C266)</f>
        <v>70800</v>
      </c>
      <c r="H2666">
        <f>IF($A2666="","",Tienda_2!D266)</f>
        <v>8400</v>
      </c>
      <c r="I2666">
        <f>IF($A2666="","",Tienda_2!H266)</f>
        <v>4</v>
      </c>
      <c r="J2666">
        <f>IF($A2666="",0,IF(AND(OR('Cuadro-de-mando'!$B$4="(Todas)",'Cuadro-de-mando'!$B$4=$A2666),OR('Cuadro-de-mando'!$E$4="(Todas)",'Cuadro-de-mando'!$E$4=$B2666),OR('Cuadro-de-mando'!$H$4="(Todas)",'Cuadro-de-mando'!$H$4=$C2666),OR('Cuadro-de-mando'!$K$4="(Todas)",'Cuadro-de-mando'!$K$4=$E2666),OR('Cuadro-de-mando'!$N$4="(Todos)",'Cuadro-de-mando'!$N$4=$F2666)),1,0))</f>
        <v>1</v>
      </c>
    </row>
    <row r="2667" spans="1:10" x14ac:dyDescent="0.25">
      <c r="A2667" t="str">
        <f>IF(Tienda_2!$A267="","","Tienda 2")</f>
        <v>Tienda 2</v>
      </c>
      <c r="B2667" t="str">
        <f>IF($A2667="","",Tienda_2!B267)</f>
        <v>Electrónicos</v>
      </c>
      <c r="C2667" t="str">
        <f>IF($A2667="","",Tienda_2!G267)</f>
        <v>Bogotá</v>
      </c>
      <c r="D2667" t="str">
        <f>IF($A2667="","",Tienda_2!F267)</f>
        <v>Blanca Ramirez</v>
      </c>
      <c r="E2667" t="str">
        <f>IF($A2667="","",Tienda_2!I267)</f>
        <v>Nequi</v>
      </c>
      <c r="F2667">
        <f>IF($A2667="","",VALUE(RIGHT(Tienda_2!E267,4)))</f>
        <v>2023</v>
      </c>
      <c r="G2667">
        <f>IF($A2667="","",Tienda_2!C267)</f>
        <v>251300</v>
      </c>
      <c r="H2667">
        <f>IF($A2667="","",Tienda_2!D267)</f>
        <v>18200</v>
      </c>
      <c r="I2667">
        <f>IF($A2667="","",Tienda_2!H267)</f>
        <v>4</v>
      </c>
      <c r="J2667">
        <f>IF($A2667="",0,IF(AND(OR('Cuadro-de-mando'!$B$4="(Todas)",'Cuadro-de-mando'!$B$4=$A2667),OR('Cuadro-de-mando'!$E$4="(Todas)",'Cuadro-de-mando'!$E$4=$B2667),OR('Cuadro-de-mando'!$H$4="(Todas)",'Cuadro-de-mando'!$H$4=$C2667),OR('Cuadro-de-mando'!$K$4="(Todas)",'Cuadro-de-mando'!$K$4=$E2667),OR('Cuadro-de-mando'!$N$4="(Todos)",'Cuadro-de-mando'!$N$4=$F2667)),1,0))</f>
        <v>1</v>
      </c>
    </row>
    <row r="2668" spans="1:10" x14ac:dyDescent="0.25">
      <c r="A2668" t="str">
        <f>IF(Tienda_2!$A268="","","Tienda 2")</f>
        <v>Tienda 2</v>
      </c>
      <c r="B2668" t="str">
        <f>IF($A2668="","",Tienda_2!B268)</f>
        <v>Muebles</v>
      </c>
      <c r="C2668" t="str">
        <f>IF($A2668="","",Tienda_2!G268)</f>
        <v>Medellín</v>
      </c>
      <c r="D2668" t="str">
        <f>IF($A2668="","",Tienda_2!F268)</f>
        <v>Beatriz Morales</v>
      </c>
      <c r="E2668" t="str">
        <f>IF($A2668="","",Tienda_2!I268)</f>
        <v>Cupón</v>
      </c>
      <c r="F2668">
        <f>IF($A2668="","",VALUE(RIGHT(Tienda_2!E268,4)))</f>
        <v>2020</v>
      </c>
      <c r="G2668">
        <f>IF($A2668="","",Tienda_2!C268)</f>
        <v>576800</v>
      </c>
      <c r="H2668">
        <f>IF($A2668="","",Tienda_2!D268)</f>
        <v>31400</v>
      </c>
      <c r="I2668">
        <f>IF($A2668="","",Tienda_2!H268)</f>
        <v>3</v>
      </c>
      <c r="J2668">
        <f>IF($A2668="",0,IF(AND(OR('Cuadro-de-mando'!$B$4="(Todas)",'Cuadro-de-mando'!$B$4=$A2668),OR('Cuadro-de-mando'!$E$4="(Todas)",'Cuadro-de-mando'!$E$4=$B2668),OR('Cuadro-de-mando'!$H$4="(Todas)",'Cuadro-de-mando'!$H$4=$C2668),OR('Cuadro-de-mando'!$K$4="(Todas)",'Cuadro-de-mando'!$K$4=$E2668),OR('Cuadro-de-mando'!$N$4="(Todos)",'Cuadro-de-mando'!$N$4=$F2668)),1,0))</f>
        <v>1</v>
      </c>
    </row>
    <row r="2669" spans="1:10" x14ac:dyDescent="0.25">
      <c r="A2669" t="str">
        <f>IF(Tienda_2!$A269="","","Tienda 2")</f>
        <v>Tienda 2</v>
      </c>
      <c r="B2669" t="str">
        <f>IF($A2669="","",Tienda_2!B269)</f>
        <v>Artículos para el hogar</v>
      </c>
      <c r="C2669" t="str">
        <f>IF($A2669="","",Tienda_2!G269)</f>
        <v>Bogotá</v>
      </c>
      <c r="D2669" t="str">
        <f>IF($A2669="","",Tienda_2!F269)</f>
        <v>Santiago Silva</v>
      </c>
      <c r="E2669" t="str">
        <f>IF($A2669="","",Tienda_2!I269)</f>
        <v>Nequi</v>
      </c>
      <c r="F2669">
        <f>IF($A2669="","",VALUE(RIGHT(Tienda_2!E269,4)))</f>
        <v>2022</v>
      </c>
      <c r="G2669">
        <f>IF($A2669="","",Tienda_2!C269)</f>
        <v>127100</v>
      </c>
      <c r="H2669">
        <f>IF($A2669="","",Tienda_2!D269)</f>
        <v>7200</v>
      </c>
      <c r="I2669">
        <f>IF($A2669="","",Tienda_2!H269)</f>
        <v>5</v>
      </c>
      <c r="J2669">
        <f>IF($A2669="",0,IF(AND(OR('Cuadro-de-mando'!$B$4="(Todas)",'Cuadro-de-mando'!$B$4=$A2669),OR('Cuadro-de-mando'!$E$4="(Todas)",'Cuadro-de-mando'!$E$4=$B2669),OR('Cuadro-de-mando'!$H$4="(Todas)",'Cuadro-de-mando'!$H$4=$C2669),OR('Cuadro-de-mando'!$K$4="(Todas)",'Cuadro-de-mando'!$K$4=$E2669),OR('Cuadro-de-mando'!$N$4="(Todos)",'Cuadro-de-mando'!$N$4=$F2669)),1,0))</f>
        <v>1</v>
      </c>
    </row>
    <row r="2670" spans="1:10" x14ac:dyDescent="0.25">
      <c r="A2670" t="str">
        <f>IF(Tienda_2!$A270="","","Tienda 2")</f>
        <v>Tienda 2</v>
      </c>
      <c r="B2670" t="str">
        <f>IF($A2670="","",Tienda_2!B270)</f>
        <v>Electrónicos</v>
      </c>
      <c r="C2670" t="str">
        <f>IF($A2670="","",Tienda_2!G270)</f>
        <v>Pereira</v>
      </c>
      <c r="D2670" t="str">
        <f>IF($A2670="","",Tienda_2!F270)</f>
        <v>Maria Alfonso</v>
      </c>
      <c r="E2670" t="str">
        <f>IF($A2670="","",Tienda_2!I270)</f>
        <v>Tarjeta de crédito</v>
      </c>
      <c r="F2670">
        <f>IF($A2670="","",VALUE(RIGHT(Tienda_2!E270,4)))</f>
        <v>2020</v>
      </c>
      <c r="G2670">
        <f>IF($A2670="","",Tienda_2!C270)</f>
        <v>1179900</v>
      </c>
      <c r="H2670">
        <f>IF($A2670="","",Tienda_2!D270)</f>
        <v>63000</v>
      </c>
      <c r="I2670">
        <f>IF($A2670="","",Tienda_2!H270)</f>
        <v>4</v>
      </c>
      <c r="J2670">
        <f>IF($A2670="",0,IF(AND(OR('Cuadro-de-mando'!$B$4="(Todas)",'Cuadro-de-mando'!$B$4=$A2670),OR('Cuadro-de-mando'!$E$4="(Todas)",'Cuadro-de-mando'!$E$4=$B2670),OR('Cuadro-de-mando'!$H$4="(Todas)",'Cuadro-de-mando'!$H$4=$C2670),OR('Cuadro-de-mando'!$K$4="(Todas)",'Cuadro-de-mando'!$K$4=$E2670),OR('Cuadro-de-mando'!$N$4="(Todos)",'Cuadro-de-mando'!$N$4=$F2670)),1,0))</f>
        <v>1</v>
      </c>
    </row>
    <row r="2671" spans="1:10" x14ac:dyDescent="0.25">
      <c r="A2671" t="str">
        <f>IF(Tienda_2!$A271="","","Tienda 2")</f>
        <v>Tienda 2</v>
      </c>
      <c r="B2671" t="str">
        <f>IF($A2671="","",Tienda_2!B271)</f>
        <v>Muebles</v>
      </c>
      <c r="C2671" t="str">
        <f>IF($A2671="","",Tienda_2!G271)</f>
        <v>Bogotá</v>
      </c>
      <c r="D2671" t="str">
        <f>IF($A2671="","",Tienda_2!F271)</f>
        <v>Lucas Olivera</v>
      </c>
      <c r="E2671" t="str">
        <f>IF($A2671="","",Tienda_2!I271)</f>
        <v>Tarjeta de crédito</v>
      </c>
      <c r="F2671">
        <f>IF($A2671="","",VALUE(RIGHT(Tienda_2!E271,4)))</f>
        <v>2020</v>
      </c>
      <c r="G2671">
        <f>IF($A2671="","",Tienda_2!C271)</f>
        <v>327200</v>
      </c>
      <c r="H2671">
        <f>IF($A2671="","",Tienda_2!D271)</f>
        <v>15600</v>
      </c>
      <c r="I2671">
        <f>IF($A2671="","",Tienda_2!H271)</f>
        <v>5</v>
      </c>
      <c r="J2671">
        <f>IF($A2671="",0,IF(AND(OR('Cuadro-de-mando'!$B$4="(Todas)",'Cuadro-de-mando'!$B$4=$A2671),OR('Cuadro-de-mando'!$E$4="(Todas)",'Cuadro-de-mando'!$E$4=$B2671),OR('Cuadro-de-mando'!$H$4="(Todas)",'Cuadro-de-mando'!$H$4=$C2671),OR('Cuadro-de-mando'!$K$4="(Todas)",'Cuadro-de-mando'!$K$4=$E2671),OR('Cuadro-de-mando'!$N$4="(Todos)",'Cuadro-de-mando'!$N$4=$F2671)),1,0))</f>
        <v>1</v>
      </c>
    </row>
    <row r="2672" spans="1:10" x14ac:dyDescent="0.25">
      <c r="A2672" t="str">
        <f>IF(Tienda_2!$A272="","","Tienda 2")</f>
        <v>Tienda 2</v>
      </c>
      <c r="B2672" t="str">
        <f>IF($A2672="","",Tienda_2!B272)</f>
        <v>Electrónicos</v>
      </c>
      <c r="C2672" t="str">
        <f>IF($A2672="","",Tienda_2!G272)</f>
        <v>Cúcuta</v>
      </c>
      <c r="D2672" t="str">
        <f>IF($A2672="","",Tienda_2!F272)</f>
        <v>Juan Fernandez</v>
      </c>
      <c r="E2672" t="str">
        <f>IF($A2672="","",Tienda_2!I272)</f>
        <v>Tarjeta de crédito</v>
      </c>
      <c r="F2672">
        <f>IF($A2672="","",VALUE(RIGHT(Tienda_2!E272,4)))</f>
        <v>2020</v>
      </c>
      <c r="G2672">
        <f>IF($A2672="","",Tienda_2!C272)</f>
        <v>243600</v>
      </c>
      <c r="H2672">
        <f>IF($A2672="","",Tienda_2!D272)</f>
        <v>13700</v>
      </c>
      <c r="I2672">
        <f>IF($A2672="","",Tienda_2!H272)</f>
        <v>4</v>
      </c>
      <c r="J2672">
        <f>IF($A2672="",0,IF(AND(OR('Cuadro-de-mando'!$B$4="(Todas)",'Cuadro-de-mando'!$B$4=$A2672),OR('Cuadro-de-mando'!$E$4="(Todas)",'Cuadro-de-mando'!$E$4=$B2672),OR('Cuadro-de-mando'!$H$4="(Todas)",'Cuadro-de-mando'!$H$4=$C2672),OR('Cuadro-de-mando'!$K$4="(Todas)",'Cuadro-de-mando'!$K$4=$E2672),OR('Cuadro-de-mando'!$N$4="(Todos)",'Cuadro-de-mando'!$N$4=$F2672)),1,0))</f>
        <v>1</v>
      </c>
    </row>
    <row r="2673" spans="1:10" x14ac:dyDescent="0.25">
      <c r="A2673" t="str">
        <f>IF(Tienda_2!$A273="","","Tienda 2")</f>
        <v>Tienda 2</v>
      </c>
      <c r="B2673" t="str">
        <f>IF($A2673="","",Tienda_2!B273)</f>
        <v>Electrónicos</v>
      </c>
      <c r="C2673" t="str">
        <f>IF($A2673="","",Tienda_2!G273)</f>
        <v>Bogotá</v>
      </c>
      <c r="D2673" t="str">
        <f>IF($A2673="","",Tienda_2!F273)</f>
        <v>Camila Rivera</v>
      </c>
      <c r="E2673" t="str">
        <f>IF($A2673="","",Tienda_2!I273)</f>
        <v>Tarjeta de crédito</v>
      </c>
      <c r="F2673">
        <f>IF($A2673="","",VALUE(RIGHT(Tienda_2!E273,4)))</f>
        <v>2020</v>
      </c>
      <c r="G2673">
        <f>IF($A2673="","",Tienda_2!C273)</f>
        <v>1757300</v>
      </c>
      <c r="H2673">
        <f>IF($A2673="","",Tienda_2!D273)</f>
        <v>93800</v>
      </c>
      <c r="I2673">
        <f>IF($A2673="","",Tienda_2!H273)</f>
        <v>3</v>
      </c>
      <c r="J2673">
        <f>IF($A2673="",0,IF(AND(OR('Cuadro-de-mando'!$B$4="(Todas)",'Cuadro-de-mando'!$B$4=$A2673),OR('Cuadro-de-mando'!$E$4="(Todas)",'Cuadro-de-mando'!$E$4=$B2673),OR('Cuadro-de-mando'!$H$4="(Todas)",'Cuadro-de-mando'!$H$4=$C2673),OR('Cuadro-de-mando'!$K$4="(Todas)",'Cuadro-de-mando'!$K$4=$E2673),OR('Cuadro-de-mando'!$N$4="(Todos)",'Cuadro-de-mando'!$N$4=$F2673)),1,0))</f>
        <v>1</v>
      </c>
    </row>
    <row r="2674" spans="1:10" x14ac:dyDescent="0.25">
      <c r="A2674" t="str">
        <f>IF(Tienda_2!$A274="","","Tienda 2")</f>
        <v>Tienda 2</v>
      </c>
      <c r="B2674" t="str">
        <f>IF($A2674="","",Tienda_2!B274)</f>
        <v>Juguetes</v>
      </c>
      <c r="C2674" t="str">
        <f>IF($A2674="","",Tienda_2!G274)</f>
        <v>Barranquilla</v>
      </c>
      <c r="D2674" t="str">
        <f>IF($A2674="","",Tienda_2!F274)</f>
        <v>Blanca Ramirez</v>
      </c>
      <c r="E2674" t="str">
        <f>IF($A2674="","",Tienda_2!I274)</f>
        <v>Tarjeta de crédito</v>
      </c>
      <c r="F2674">
        <f>IF($A2674="","",VALUE(RIGHT(Tienda_2!E274,4)))</f>
        <v>2022</v>
      </c>
      <c r="G2674">
        <f>IF($A2674="","",Tienda_2!C274)</f>
        <v>78700</v>
      </c>
      <c r="H2674">
        <f>IF($A2674="","",Tienda_2!D274)</f>
        <v>2400</v>
      </c>
      <c r="I2674">
        <f>IF($A2674="","",Tienda_2!H274)</f>
        <v>5</v>
      </c>
      <c r="J2674">
        <f>IF($A2674="",0,IF(AND(OR('Cuadro-de-mando'!$B$4="(Todas)",'Cuadro-de-mando'!$B$4=$A2674),OR('Cuadro-de-mando'!$E$4="(Todas)",'Cuadro-de-mando'!$E$4=$B2674),OR('Cuadro-de-mando'!$H$4="(Todas)",'Cuadro-de-mando'!$H$4=$C2674),OR('Cuadro-de-mando'!$K$4="(Todas)",'Cuadro-de-mando'!$K$4=$E2674),OR('Cuadro-de-mando'!$N$4="(Todos)",'Cuadro-de-mando'!$N$4=$F2674)),1,0))</f>
        <v>1</v>
      </c>
    </row>
    <row r="2675" spans="1:10" x14ac:dyDescent="0.25">
      <c r="A2675" t="str">
        <f>IF(Tienda_2!$A275="","","Tienda 2")</f>
        <v>Tienda 2</v>
      </c>
      <c r="B2675" t="str">
        <f>IF($A2675="","",Tienda_2!B275)</f>
        <v>Electrodomésticos</v>
      </c>
      <c r="C2675" t="str">
        <f>IF($A2675="","",Tienda_2!G275)</f>
        <v>Leticia</v>
      </c>
      <c r="D2675" t="str">
        <f>IF($A2675="","",Tienda_2!F275)</f>
        <v>Lucas Olivera</v>
      </c>
      <c r="E2675" t="str">
        <f>IF($A2675="","",Tienda_2!I275)</f>
        <v>Nequi</v>
      </c>
      <c r="F2675">
        <f>IF($A2675="","",VALUE(RIGHT(Tienda_2!E275,4)))</f>
        <v>2023</v>
      </c>
      <c r="G2675">
        <f>IF($A2675="","",Tienda_2!C275)</f>
        <v>590800</v>
      </c>
      <c r="H2675">
        <f>IF($A2675="","",Tienda_2!D275)</f>
        <v>29600</v>
      </c>
      <c r="I2675">
        <f>IF($A2675="","",Tienda_2!H275)</f>
        <v>1</v>
      </c>
      <c r="J2675">
        <f>IF($A2675="",0,IF(AND(OR('Cuadro-de-mando'!$B$4="(Todas)",'Cuadro-de-mando'!$B$4=$A2675),OR('Cuadro-de-mando'!$E$4="(Todas)",'Cuadro-de-mando'!$E$4=$B2675),OR('Cuadro-de-mando'!$H$4="(Todas)",'Cuadro-de-mando'!$H$4=$C2675),OR('Cuadro-de-mando'!$K$4="(Todas)",'Cuadro-de-mando'!$K$4=$E2675),OR('Cuadro-de-mando'!$N$4="(Todos)",'Cuadro-de-mando'!$N$4=$F2675)),1,0))</f>
        <v>1</v>
      </c>
    </row>
    <row r="2676" spans="1:10" x14ac:dyDescent="0.25">
      <c r="A2676" t="str">
        <f>IF(Tienda_2!$A276="","","Tienda 2")</f>
        <v>Tienda 2</v>
      </c>
      <c r="B2676" t="str">
        <f>IF($A2676="","",Tienda_2!B276)</f>
        <v>Electrodomésticos</v>
      </c>
      <c r="C2676" t="str">
        <f>IF($A2676="","",Tienda_2!G276)</f>
        <v>Pasto</v>
      </c>
      <c r="D2676" t="str">
        <f>IF($A2676="","",Tienda_2!F276)</f>
        <v>Blanca Ramirez</v>
      </c>
      <c r="E2676" t="str">
        <f>IF($A2676="","",Tienda_2!I276)</f>
        <v>Tarjeta de crédito</v>
      </c>
      <c r="F2676">
        <f>IF($A2676="","",VALUE(RIGHT(Tienda_2!E276,4)))</f>
        <v>2022</v>
      </c>
      <c r="G2676">
        <f>IF($A2676="","",Tienda_2!C276)</f>
        <v>1500300</v>
      </c>
      <c r="H2676">
        <f>IF($A2676="","",Tienda_2!D276)</f>
        <v>80300</v>
      </c>
      <c r="I2676">
        <f>IF($A2676="","",Tienda_2!H276)</f>
        <v>5</v>
      </c>
      <c r="J2676">
        <f>IF($A2676="",0,IF(AND(OR('Cuadro-de-mando'!$B$4="(Todas)",'Cuadro-de-mando'!$B$4=$A2676),OR('Cuadro-de-mando'!$E$4="(Todas)",'Cuadro-de-mando'!$E$4=$B2676),OR('Cuadro-de-mando'!$H$4="(Todas)",'Cuadro-de-mando'!$H$4=$C2676),OR('Cuadro-de-mando'!$K$4="(Todas)",'Cuadro-de-mando'!$K$4=$E2676),OR('Cuadro-de-mando'!$N$4="(Todos)",'Cuadro-de-mando'!$N$4=$F2676)),1,0))</f>
        <v>1</v>
      </c>
    </row>
    <row r="2677" spans="1:10" x14ac:dyDescent="0.25">
      <c r="A2677" t="str">
        <f>IF(Tienda_2!$A277="","","Tienda 2")</f>
        <v>Tienda 2</v>
      </c>
      <c r="B2677" t="str">
        <f>IF($A2677="","",Tienda_2!B277)</f>
        <v>Juguetes</v>
      </c>
      <c r="C2677" t="str">
        <f>IF($A2677="","",Tienda_2!G277)</f>
        <v>Bogotá</v>
      </c>
      <c r="D2677" t="str">
        <f>IF($A2677="","",Tienda_2!F277)</f>
        <v>Beatriz Morales</v>
      </c>
      <c r="E2677" t="str">
        <f>IF($A2677="","",Tienda_2!I277)</f>
        <v>Tarjeta de crédito</v>
      </c>
      <c r="F2677">
        <f>IF($A2677="","",VALUE(RIGHT(Tienda_2!E277,4)))</f>
        <v>2020</v>
      </c>
      <c r="G2677">
        <f>IF($A2677="","",Tienda_2!C277)</f>
        <v>65800</v>
      </c>
      <c r="H2677">
        <f>IF($A2677="","",Tienda_2!D277)</f>
        <v>9200</v>
      </c>
      <c r="I2677">
        <f>IF($A2677="","",Tienda_2!H277)</f>
        <v>5</v>
      </c>
      <c r="J2677">
        <f>IF($A2677="",0,IF(AND(OR('Cuadro-de-mando'!$B$4="(Todas)",'Cuadro-de-mando'!$B$4=$A2677),OR('Cuadro-de-mando'!$E$4="(Todas)",'Cuadro-de-mando'!$E$4=$B2677),OR('Cuadro-de-mando'!$H$4="(Todas)",'Cuadro-de-mando'!$H$4=$C2677),OR('Cuadro-de-mando'!$K$4="(Todas)",'Cuadro-de-mando'!$K$4=$E2677),OR('Cuadro-de-mando'!$N$4="(Todos)",'Cuadro-de-mando'!$N$4=$F2677)),1,0))</f>
        <v>1</v>
      </c>
    </row>
    <row r="2678" spans="1:10" x14ac:dyDescent="0.25">
      <c r="A2678" t="str">
        <f>IF(Tienda_2!$A278="","","Tienda 2")</f>
        <v>Tienda 2</v>
      </c>
      <c r="B2678" t="str">
        <f>IF($A2678="","",Tienda_2!B278)</f>
        <v>Muebles</v>
      </c>
      <c r="C2678" t="str">
        <f>IF($A2678="","",Tienda_2!G278)</f>
        <v>Barranquilla</v>
      </c>
      <c r="D2678" t="str">
        <f>IF($A2678="","",Tienda_2!F278)</f>
        <v>Santiago Silva</v>
      </c>
      <c r="E2678" t="str">
        <f>IF($A2678="","",Tienda_2!I278)</f>
        <v>Tarjeta de crédito</v>
      </c>
      <c r="F2678">
        <f>IF($A2678="","",VALUE(RIGHT(Tienda_2!E278,4)))</f>
        <v>2021</v>
      </c>
      <c r="G2678">
        <f>IF($A2678="","",Tienda_2!C278)</f>
        <v>227700</v>
      </c>
      <c r="H2678">
        <f>IF($A2678="","",Tienda_2!D278)</f>
        <v>12500</v>
      </c>
      <c r="I2678">
        <f>IF($A2678="","",Tienda_2!H278)</f>
        <v>5</v>
      </c>
      <c r="J2678">
        <f>IF($A2678="",0,IF(AND(OR('Cuadro-de-mando'!$B$4="(Todas)",'Cuadro-de-mando'!$B$4=$A2678),OR('Cuadro-de-mando'!$E$4="(Todas)",'Cuadro-de-mando'!$E$4=$B2678),OR('Cuadro-de-mando'!$H$4="(Todas)",'Cuadro-de-mando'!$H$4=$C2678),OR('Cuadro-de-mando'!$K$4="(Todas)",'Cuadro-de-mando'!$K$4=$E2678),OR('Cuadro-de-mando'!$N$4="(Todos)",'Cuadro-de-mando'!$N$4=$F2678)),1,0))</f>
        <v>1</v>
      </c>
    </row>
    <row r="2679" spans="1:10" x14ac:dyDescent="0.25">
      <c r="A2679" t="str">
        <f>IF(Tienda_2!$A279="","","Tienda 2")</f>
        <v>Tienda 2</v>
      </c>
      <c r="B2679" t="str">
        <f>IF($A2679="","",Tienda_2!B279)</f>
        <v>Electrónicos</v>
      </c>
      <c r="C2679" t="str">
        <f>IF($A2679="","",Tienda_2!G279)</f>
        <v>Pasto</v>
      </c>
      <c r="D2679" t="str">
        <f>IF($A2679="","",Tienda_2!F279)</f>
        <v>Mariana Herrera</v>
      </c>
      <c r="E2679" t="str">
        <f>IF($A2679="","",Tienda_2!I279)</f>
        <v>Nequi</v>
      </c>
      <c r="F2679">
        <f>IF($A2679="","",VALUE(RIGHT(Tienda_2!E279,4)))</f>
        <v>2022</v>
      </c>
      <c r="G2679">
        <f>IF($A2679="","",Tienda_2!C279)</f>
        <v>957600</v>
      </c>
      <c r="H2679">
        <f>IF($A2679="","",Tienda_2!D279)</f>
        <v>49200</v>
      </c>
      <c r="I2679">
        <f>IF($A2679="","",Tienda_2!H279)</f>
        <v>4</v>
      </c>
      <c r="J2679">
        <f>IF($A2679="",0,IF(AND(OR('Cuadro-de-mando'!$B$4="(Todas)",'Cuadro-de-mando'!$B$4=$A2679),OR('Cuadro-de-mando'!$E$4="(Todas)",'Cuadro-de-mando'!$E$4=$B2679),OR('Cuadro-de-mando'!$H$4="(Todas)",'Cuadro-de-mando'!$H$4=$C2679),OR('Cuadro-de-mando'!$K$4="(Todas)",'Cuadro-de-mando'!$K$4=$E2679),OR('Cuadro-de-mando'!$N$4="(Todos)",'Cuadro-de-mando'!$N$4=$F2679)),1,0))</f>
        <v>1</v>
      </c>
    </row>
    <row r="2680" spans="1:10" x14ac:dyDescent="0.25">
      <c r="A2680" t="str">
        <f>IF(Tienda_2!$A280="","","Tienda 2")</f>
        <v>Tienda 2</v>
      </c>
      <c r="B2680" t="str">
        <f>IF($A2680="","",Tienda_2!B280)</f>
        <v>Artículos para el hogar</v>
      </c>
      <c r="C2680" t="str">
        <f>IF($A2680="","",Tienda_2!G280)</f>
        <v>Cartagena</v>
      </c>
      <c r="D2680" t="str">
        <f>IF($A2680="","",Tienda_2!F280)</f>
        <v>Maria Alfonso</v>
      </c>
      <c r="E2680" t="str">
        <f>IF($A2680="","",Tienda_2!I280)</f>
        <v>Tarjeta de crédito</v>
      </c>
      <c r="F2680">
        <f>IF($A2680="","",VALUE(RIGHT(Tienda_2!E280,4)))</f>
        <v>2022</v>
      </c>
      <c r="G2680">
        <f>IF($A2680="","",Tienda_2!C280)</f>
        <v>39400</v>
      </c>
      <c r="H2680">
        <f>IF($A2680="","",Tienda_2!D280)</f>
        <v>0</v>
      </c>
      <c r="I2680">
        <f>IF($A2680="","",Tienda_2!H280)</f>
        <v>4</v>
      </c>
      <c r="J2680">
        <f>IF($A2680="",0,IF(AND(OR('Cuadro-de-mando'!$B$4="(Todas)",'Cuadro-de-mando'!$B$4=$A2680),OR('Cuadro-de-mando'!$E$4="(Todas)",'Cuadro-de-mando'!$E$4=$B2680),OR('Cuadro-de-mando'!$H$4="(Todas)",'Cuadro-de-mando'!$H$4=$C2680),OR('Cuadro-de-mando'!$K$4="(Todas)",'Cuadro-de-mando'!$K$4=$E2680),OR('Cuadro-de-mando'!$N$4="(Todos)",'Cuadro-de-mando'!$N$4=$F2680)),1,0))</f>
        <v>1</v>
      </c>
    </row>
    <row r="2681" spans="1:10" x14ac:dyDescent="0.25">
      <c r="A2681" t="str">
        <f>IF(Tienda_2!$A281="","","Tienda 2")</f>
        <v>Tienda 2</v>
      </c>
      <c r="B2681" t="str">
        <f>IF($A2681="","",Tienda_2!B281)</f>
        <v>Instrumentos musicales</v>
      </c>
      <c r="C2681" t="str">
        <f>IF($A2681="","",Tienda_2!G281)</f>
        <v>Medellín</v>
      </c>
      <c r="D2681" t="str">
        <f>IF($A2681="","",Tienda_2!F281)</f>
        <v>Juan Fernandez</v>
      </c>
      <c r="E2681" t="str">
        <f>IF($A2681="","",Tienda_2!I281)</f>
        <v>Tarjeta de crédito</v>
      </c>
      <c r="F2681">
        <f>IF($A2681="","",VALUE(RIGHT(Tienda_2!E281,4)))</f>
        <v>2020</v>
      </c>
      <c r="G2681">
        <f>IF($A2681="","",Tienda_2!C281)</f>
        <v>665900</v>
      </c>
      <c r="H2681">
        <f>IF($A2681="","",Tienda_2!D281)</f>
        <v>33600</v>
      </c>
      <c r="I2681">
        <f>IF($A2681="","",Tienda_2!H281)</f>
        <v>5</v>
      </c>
      <c r="J2681">
        <f>IF($A2681="",0,IF(AND(OR('Cuadro-de-mando'!$B$4="(Todas)",'Cuadro-de-mando'!$B$4=$A2681),OR('Cuadro-de-mando'!$E$4="(Todas)",'Cuadro-de-mando'!$E$4=$B2681),OR('Cuadro-de-mando'!$H$4="(Todas)",'Cuadro-de-mando'!$H$4=$C2681),OR('Cuadro-de-mando'!$K$4="(Todas)",'Cuadro-de-mando'!$K$4=$E2681),OR('Cuadro-de-mando'!$N$4="(Todos)",'Cuadro-de-mando'!$N$4=$F2681)),1,0))</f>
        <v>1</v>
      </c>
    </row>
    <row r="2682" spans="1:10" x14ac:dyDescent="0.25">
      <c r="A2682" t="str">
        <f>IF(Tienda_2!$A282="","","Tienda 2")</f>
        <v>Tienda 2</v>
      </c>
      <c r="B2682" t="str">
        <f>IF($A2682="","",Tienda_2!B282)</f>
        <v>Artículos para el hogar</v>
      </c>
      <c r="C2682" t="str">
        <f>IF($A2682="","",Tienda_2!G282)</f>
        <v>Bogotá</v>
      </c>
      <c r="D2682" t="str">
        <f>IF($A2682="","",Tienda_2!F282)</f>
        <v>Maria Alfonso</v>
      </c>
      <c r="E2682" t="str">
        <f>IF($A2682="","",Tienda_2!I282)</f>
        <v>Tarjeta de crédito</v>
      </c>
      <c r="F2682">
        <f>IF($A2682="","",VALUE(RIGHT(Tienda_2!E282,4)))</f>
        <v>2021</v>
      </c>
      <c r="G2682">
        <f>IF($A2682="","",Tienda_2!C282)</f>
        <v>43100</v>
      </c>
      <c r="H2682">
        <f>IF($A2682="","",Tienda_2!D282)</f>
        <v>0</v>
      </c>
      <c r="I2682">
        <f>IF($A2682="","",Tienda_2!H282)</f>
        <v>4</v>
      </c>
      <c r="J2682">
        <f>IF($A2682="",0,IF(AND(OR('Cuadro-de-mando'!$B$4="(Todas)",'Cuadro-de-mando'!$B$4=$A2682),OR('Cuadro-de-mando'!$E$4="(Todas)",'Cuadro-de-mando'!$E$4=$B2682),OR('Cuadro-de-mando'!$H$4="(Todas)",'Cuadro-de-mando'!$H$4=$C2682),OR('Cuadro-de-mando'!$K$4="(Todas)",'Cuadro-de-mando'!$K$4=$E2682),OR('Cuadro-de-mando'!$N$4="(Todos)",'Cuadro-de-mando'!$N$4=$F2682)),1,0))</f>
        <v>1</v>
      </c>
    </row>
    <row r="2683" spans="1:10" x14ac:dyDescent="0.25">
      <c r="A2683" t="str">
        <f>IF(Tienda_2!$A283="","","Tienda 2")</f>
        <v>Tienda 2</v>
      </c>
      <c r="B2683" t="str">
        <f>IF($A2683="","",Tienda_2!B283)</f>
        <v>Electrónicos</v>
      </c>
      <c r="C2683" t="str">
        <f>IF($A2683="","",Tienda_2!G283)</f>
        <v>Bogotá</v>
      </c>
      <c r="D2683" t="str">
        <f>IF($A2683="","",Tienda_2!F283)</f>
        <v>Felipe Santos</v>
      </c>
      <c r="E2683" t="str">
        <f>IF($A2683="","",Tienda_2!I283)</f>
        <v>Tarjeta de crédito</v>
      </c>
      <c r="F2683">
        <f>IF($A2683="","",VALUE(RIGHT(Tienda_2!E283,4)))</f>
        <v>2022</v>
      </c>
      <c r="G2683">
        <f>IF($A2683="","",Tienda_2!C283)</f>
        <v>260900</v>
      </c>
      <c r="H2683">
        <f>IF($A2683="","",Tienda_2!D283)</f>
        <v>14300</v>
      </c>
      <c r="I2683">
        <f>IF($A2683="","",Tienda_2!H283)</f>
        <v>4</v>
      </c>
      <c r="J2683">
        <f>IF($A2683="",0,IF(AND(OR('Cuadro-de-mando'!$B$4="(Todas)",'Cuadro-de-mando'!$B$4=$A2683),OR('Cuadro-de-mando'!$E$4="(Todas)",'Cuadro-de-mando'!$E$4=$B2683),OR('Cuadro-de-mando'!$H$4="(Todas)",'Cuadro-de-mando'!$H$4=$C2683),OR('Cuadro-de-mando'!$K$4="(Todas)",'Cuadro-de-mando'!$K$4=$E2683),OR('Cuadro-de-mando'!$N$4="(Todos)",'Cuadro-de-mando'!$N$4=$F2683)),1,0))</f>
        <v>1</v>
      </c>
    </row>
    <row r="2684" spans="1:10" x14ac:dyDescent="0.25">
      <c r="A2684" t="str">
        <f>IF(Tienda_2!$A284="","","Tienda 2")</f>
        <v>Tienda 2</v>
      </c>
      <c r="B2684" t="str">
        <f>IF($A2684="","",Tienda_2!B284)</f>
        <v>Juguetes</v>
      </c>
      <c r="C2684" t="str">
        <f>IF($A2684="","",Tienda_2!G284)</f>
        <v>Medellín</v>
      </c>
      <c r="D2684" t="str">
        <f>IF($A2684="","",Tienda_2!F284)</f>
        <v>Juan Fernandez</v>
      </c>
      <c r="E2684" t="str">
        <f>IF($A2684="","",Tienda_2!I284)</f>
        <v>Tarjeta de crédito</v>
      </c>
      <c r="F2684">
        <f>IF($A2684="","",VALUE(RIGHT(Tienda_2!E284,4)))</f>
        <v>2023</v>
      </c>
      <c r="G2684">
        <f>IF($A2684="","",Tienda_2!C284)</f>
        <v>27200</v>
      </c>
      <c r="H2684">
        <f>IF($A2684="","",Tienda_2!D284)</f>
        <v>6200</v>
      </c>
      <c r="I2684">
        <f>IF($A2684="","",Tienda_2!H284)</f>
        <v>1</v>
      </c>
      <c r="J2684">
        <f>IF($A2684="",0,IF(AND(OR('Cuadro-de-mando'!$B$4="(Todas)",'Cuadro-de-mando'!$B$4=$A2684),OR('Cuadro-de-mando'!$E$4="(Todas)",'Cuadro-de-mando'!$E$4=$B2684),OR('Cuadro-de-mando'!$H$4="(Todas)",'Cuadro-de-mando'!$H$4=$C2684),OR('Cuadro-de-mando'!$K$4="(Todas)",'Cuadro-de-mando'!$K$4=$E2684),OR('Cuadro-de-mando'!$N$4="(Todos)",'Cuadro-de-mando'!$N$4=$F2684)),1,0))</f>
        <v>1</v>
      </c>
    </row>
    <row r="2685" spans="1:10" x14ac:dyDescent="0.25">
      <c r="A2685" t="str">
        <f>IF(Tienda_2!$A285="","","Tienda 2")</f>
        <v>Tienda 2</v>
      </c>
      <c r="B2685" t="str">
        <f>IF($A2685="","",Tienda_2!B285)</f>
        <v>Libros</v>
      </c>
      <c r="C2685" t="str">
        <f>IF($A2685="","",Tienda_2!G285)</f>
        <v>Bogotá</v>
      </c>
      <c r="D2685" t="str">
        <f>IF($A2685="","",Tienda_2!F285)</f>
        <v>Izabela de León</v>
      </c>
      <c r="E2685" t="str">
        <f>IF($A2685="","",Tienda_2!I285)</f>
        <v>Tarjeta de crédito</v>
      </c>
      <c r="F2685">
        <f>IF($A2685="","",VALUE(RIGHT(Tienda_2!E285,4)))</f>
        <v>2022</v>
      </c>
      <c r="G2685">
        <f>IF($A2685="","",Tienda_2!C285)</f>
        <v>65000</v>
      </c>
      <c r="H2685">
        <f>IF($A2685="","",Tienda_2!D285)</f>
        <v>3700</v>
      </c>
      <c r="I2685">
        <f>IF($A2685="","",Tienda_2!H285)</f>
        <v>5</v>
      </c>
      <c r="J2685">
        <f>IF($A2685="",0,IF(AND(OR('Cuadro-de-mando'!$B$4="(Todas)",'Cuadro-de-mando'!$B$4=$A2685),OR('Cuadro-de-mando'!$E$4="(Todas)",'Cuadro-de-mando'!$E$4=$B2685),OR('Cuadro-de-mando'!$H$4="(Todas)",'Cuadro-de-mando'!$H$4=$C2685),OR('Cuadro-de-mando'!$K$4="(Todas)",'Cuadro-de-mando'!$K$4=$E2685),OR('Cuadro-de-mando'!$N$4="(Todos)",'Cuadro-de-mando'!$N$4=$F2685)),1,0))</f>
        <v>1</v>
      </c>
    </row>
    <row r="2686" spans="1:10" x14ac:dyDescent="0.25">
      <c r="A2686" t="str">
        <f>IF(Tienda_2!$A286="","","Tienda 2")</f>
        <v>Tienda 2</v>
      </c>
      <c r="B2686" t="str">
        <f>IF($A2686="","",Tienda_2!B286)</f>
        <v>Deportes y diversión</v>
      </c>
      <c r="C2686" t="str">
        <f>IF($A2686="","",Tienda_2!G286)</f>
        <v>Bogotá</v>
      </c>
      <c r="D2686" t="str">
        <f>IF($A2686="","",Tienda_2!F286)</f>
        <v>Blanca Ramirez</v>
      </c>
      <c r="E2686" t="str">
        <f>IF($A2686="","",Tienda_2!I286)</f>
        <v>Tarjeta de crédito</v>
      </c>
      <c r="F2686">
        <f>IF($A2686="","",VALUE(RIGHT(Tienda_2!E286,4)))</f>
        <v>2022</v>
      </c>
      <c r="G2686">
        <f>IF($A2686="","",Tienda_2!C286)</f>
        <v>87000</v>
      </c>
      <c r="H2686">
        <f>IF($A2686="","",Tienda_2!D286)</f>
        <v>5000</v>
      </c>
      <c r="I2686">
        <f>IF($A2686="","",Tienda_2!H286)</f>
        <v>5</v>
      </c>
      <c r="J2686">
        <f>IF($A2686="",0,IF(AND(OR('Cuadro-de-mando'!$B$4="(Todas)",'Cuadro-de-mando'!$B$4=$A2686),OR('Cuadro-de-mando'!$E$4="(Todas)",'Cuadro-de-mando'!$E$4=$B2686),OR('Cuadro-de-mando'!$H$4="(Todas)",'Cuadro-de-mando'!$H$4=$C2686),OR('Cuadro-de-mando'!$K$4="(Todas)",'Cuadro-de-mando'!$K$4=$E2686),OR('Cuadro-de-mando'!$N$4="(Todos)",'Cuadro-de-mando'!$N$4=$F2686)),1,0))</f>
        <v>1</v>
      </c>
    </row>
    <row r="2687" spans="1:10" x14ac:dyDescent="0.25">
      <c r="A2687" t="str">
        <f>IF(Tienda_2!$A287="","","Tienda 2")</f>
        <v>Tienda 2</v>
      </c>
      <c r="B2687" t="str">
        <f>IF($A2687="","",Tienda_2!B287)</f>
        <v>Juguetes</v>
      </c>
      <c r="C2687" t="str">
        <f>IF($A2687="","",Tienda_2!G287)</f>
        <v>Bogotá</v>
      </c>
      <c r="D2687" t="str">
        <f>IF($A2687="","",Tienda_2!F287)</f>
        <v>Maria Alfonso</v>
      </c>
      <c r="E2687" t="str">
        <f>IF($A2687="","",Tienda_2!I287)</f>
        <v>Tarjeta de crédito</v>
      </c>
      <c r="F2687">
        <f>IF($A2687="","",VALUE(RIGHT(Tienda_2!E287,4)))</f>
        <v>2023</v>
      </c>
      <c r="G2687">
        <f>IF($A2687="","",Tienda_2!C287)</f>
        <v>17500</v>
      </c>
      <c r="H2687">
        <f>IF($A2687="","",Tienda_2!D287)</f>
        <v>5700</v>
      </c>
      <c r="I2687">
        <f>IF($A2687="","",Tienda_2!H287)</f>
        <v>5</v>
      </c>
      <c r="J2687">
        <f>IF($A2687="",0,IF(AND(OR('Cuadro-de-mando'!$B$4="(Todas)",'Cuadro-de-mando'!$B$4=$A2687),OR('Cuadro-de-mando'!$E$4="(Todas)",'Cuadro-de-mando'!$E$4=$B2687),OR('Cuadro-de-mando'!$H$4="(Todas)",'Cuadro-de-mando'!$H$4=$C2687),OR('Cuadro-de-mando'!$K$4="(Todas)",'Cuadro-de-mando'!$K$4=$E2687),OR('Cuadro-de-mando'!$N$4="(Todos)",'Cuadro-de-mando'!$N$4=$F2687)),1,0))</f>
        <v>1</v>
      </c>
    </row>
    <row r="2688" spans="1:10" x14ac:dyDescent="0.25">
      <c r="A2688" t="str">
        <f>IF(Tienda_2!$A288="","","Tienda 2")</f>
        <v>Tienda 2</v>
      </c>
      <c r="B2688" t="str">
        <f>IF($A2688="","",Tienda_2!B288)</f>
        <v>Instrumentos musicales</v>
      </c>
      <c r="C2688" t="str">
        <f>IF($A2688="","",Tienda_2!G288)</f>
        <v>Bogotá</v>
      </c>
      <c r="D2688" t="str">
        <f>IF($A2688="","",Tienda_2!F288)</f>
        <v>Felipe Santos</v>
      </c>
      <c r="E2688" t="str">
        <f>IF($A2688="","",Tienda_2!I288)</f>
        <v>Tarjeta de crédito</v>
      </c>
      <c r="F2688">
        <f>IF($A2688="","",VALUE(RIGHT(Tienda_2!E288,4)))</f>
        <v>2023</v>
      </c>
      <c r="G2688">
        <f>IF($A2688="","",Tienda_2!C288)</f>
        <v>39000</v>
      </c>
      <c r="H2688">
        <f>IF($A2688="","",Tienda_2!D288)</f>
        <v>0</v>
      </c>
      <c r="I2688">
        <f>IF($A2688="","",Tienda_2!H288)</f>
        <v>5</v>
      </c>
      <c r="J2688">
        <f>IF($A2688="",0,IF(AND(OR('Cuadro-de-mando'!$B$4="(Todas)",'Cuadro-de-mando'!$B$4=$A2688),OR('Cuadro-de-mando'!$E$4="(Todas)",'Cuadro-de-mando'!$E$4=$B2688),OR('Cuadro-de-mando'!$H$4="(Todas)",'Cuadro-de-mando'!$H$4=$C2688),OR('Cuadro-de-mando'!$K$4="(Todas)",'Cuadro-de-mando'!$K$4=$E2688),OR('Cuadro-de-mando'!$N$4="(Todos)",'Cuadro-de-mando'!$N$4=$F2688)),1,0))</f>
        <v>1</v>
      </c>
    </row>
    <row r="2689" spans="1:10" x14ac:dyDescent="0.25">
      <c r="A2689" t="str">
        <f>IF(Tienda_2!$A289="","","Tienda 2")</f>
        <v>Tienda 2</v>
      </c>
      <c r="B2689" t="str">
        <f>IF($A2689="","",Tienda_2!B289)</f>
        <v>Instrumentos musicales</v>
      </c>
      <c r="C2689" t="str">
        <f>IF($A2689="","",Tienda_2!G289)</f>
        <v>Santa Marta</v>
      </c>
      <c r="D2689" t="str">
        <f>IF($A2689="","",Tienda_2!F289)</f>
        <v>Juan Fernandez</v>
      </c>
      <c r="E2689" t="str">
        <f>IF($A2689="","",Tienda_2!I289)</f>
        <v>Tarjeta de crédito</v>
      </c>
      <c r="F2689">
        <f>IF($A2689="","",VALUE(RIGHT(Tienda_2!E289,4)))</f>
        <v>2022</v>
      </c>
      <c r="G2689">
        <f>IF($A2689="","",Tienda_2!C289)</f>
        <v>425000</v>
      </c>
      <c r="H2689">
        <f>IF($A2689="","",Tienda_2!D289)</f>
        <v>28500</v>
      </c>
      <c r="I2689">
        <f>IF($A2689="","",Tienda_2!H289)</f>
        <v>3</v>
      </c>
      <c r="J2689">
        <f>IF($A2689="",0,IF(AND(OR('Cuadro-de-mando'!$B$4="(Todas)",'Cuadro-de-mando'!$B$4=$A2689),OR('Cuadro-de-mando'!$E$4="(Todas)",'Cuadro-de-mando'!$E$4=$B2689),OR('Cuadro-de-mando'!$H$4="(Todas)",'Cuadro-de-mando'!$H$4=$C2689),OR('Cuadro-de-mando'!$K$4="(Todas)",'Cuadro-de-mando'!$K$4=$E2689),OR('Cuadro-de-mando'!$N$4="(Todos)",'Cuadro-de-mando'!$N$4=$F2689)),1,0))</f>
        <v>1</v>
      </c>
    </row>
    <row r="2690" spans="1:10" x14ac:dyDescent="0.25">
      <c r="A2690" t="str">
        <f>IF(Tienda_2!$A290="","","Tienda 2")</f>
        <v>Tienda 2</v>
      </c>
      <c r="B2690" t="str">
        <f>IF($A2690="","",Tienda_2!B290)</f>
        <v>Electrónicos</v>
      </c>
      <c r="C2690" t="str">
        <f>IF($A2690="","",Tienda_2!G290)</f>
        <v>Bucaramanga</v>
      </c>
      <c r="D2690" t="str">
        <f>IF($A2690="","",Tienda_2!F290)</f>
        <v>Mariana Herrera</v>
      </c>
      <c r="E2690" t="str">
        <f>IF($A2690="","",Tienda_2!I290)</f>
        <v>Nequi</v>
      </c>
      <c r="F2690">
        <f>IF($A2690="","",VALUE(RIGHT(Tienda_2!E290,4)))</f>
        <v>2022</v>
      </c>
      <c r="G2690">
        <f>IF($A2690="","",Tienda_2!C290)</f>
        <v>308600</v>
      </c>
      <c r="H2690">
        <f>IF($A2690="","",Tienda_2!D290)</f>
        <v>17100</v>
      </c>
      <c r="I2690">
        <f>IF($A2690="","",Tienda_2!H290)</f>
        <v>5</v>
      </c>
      <c r="J2690">
        <f>IF($A2690="",0,IF(AND(OR('Cuadro-de-mando'!$B$4="(Todas)",'Cuadro-de-mando'!$B$4=$A2690),OR('Cuadro-de-mando'!$E$4="(Todas)",'Cuadro-de-mando'!$E$4=$B2690),OR('Cuadro-de-mando'!$H$4="(Todas)",'Cuadro-de-mando'!$H$4=$C2690),OR('Cuadro-de-mando'!$K$4="(Todas)",'Cuadro-de-mando'!$K$4=$E2690),OR('Cuadro-de-mando'!$N$4="(Todos)",'Cuadro-de-mando'!$N$4=$F2690)),1,0))</f>
        <v>1</v>
      </c>
    </row>
    <row r="2691" spans="1:10" x14ac:dyDescent="0.25">
      <c r="A2691" t="str">
        <f>IF(Tienda_2!$A291="","","Tienda 2")</f>
        <v>Tienda 2</v>
      </c>
      <c r="B2691" t="str">
        <f>IF($A2691="","",Tienda_2!B291)</f>
        <v>Muebles</v>
      </c>
      <c r="C2691" t="str">
        <f>IF($A2691="","",Tienda_2!G291)</f>
        <v>Bogotá</v>
      </c>
      <c r="D2691" t="str">
        <f>IF($A2691="","",Tienda_2!F291)</f>
        <v>Santiago Silva</v>
      </c>
      <c r="E2691" t="str">
        <f>IF($A2691="","",Tienda_2!I291)</f>
        <v>Tarjeta de crédito</v>
      </c>
      <c r="F2691">
        <f>IF($A2691="","",VALUE(RIGHT(Tienda_2!E291,4)))</f>
        <v>2022</v>
      </c>
      <c r="G2691">
        <f>IF($A2691="","",Tienda_2!C291)</f>
        <v>266600</v>
      </c>
      <c r="H2691">
        <f>IF($A2691="","",Tienda_2!D291)</f>
        <v>12400</v>
      </c>
      <c r="I2691">
        <f>IF($A2691="","",Tienda_2!H291)</f>
        <v>1</v>
      </c>
      <c r="J2691">
        <f>IF($A2691="",0,IF(AND(OR('Cuadro-de-mando'!$B$4="(Todas)",'Cuadro-de-mando'!$B$4=$A2691),OR('Cuadro-de-mando'!$E$4="(Todas)",'Cuadro-de-mando'!$E$4=$B2691),OR('Cuadro-de-mando'!$H$4="(Todas)",'Cuadro-de-mando'!$H$4=$C2691),OR('Cuadro-de-mando'!$K$4="(Todas)",'Cuadro-de-mando'!$K$4=$E2691),OR('Cuadro-de-mando'!$N$4="(Todos)",'Cuadro-de-mando'!$N$4=$F2691)),1,0))</f>
        <v>1</v>
      </c>
    </row>
    <row r="2692" spans="1:10" x14ac:dyDescent="0.25">
      <c r="A2692" t="str">
        <f>IF(Tienda_2!$A292="","","Tienda 2")</f>
        <v>Tienda 2</v>
      </c>
      <c r="B2692" t="str">
        <f>IF($A2692="","",Tienda_2!B292)</f>
        <v>Electrónicos</v>
      </c>
      <c r="C2692" t="str">
        <f>IF($A2692="","",Tienda_2!G292)</f>
        <v>Medellín</v>
      </c>
      <c r="D2692" t="str">
        <f>IF($A2692="","",Tienda_2!F292)</f>
        <v>Blanca Ramirez</v>
      </c>
      <c r="E2692" t="str">
        <f>IF($A2692="","",Tienda_2!I292)</f>
        <v>Tarjeta de crédito</v>
      </c>
      <c r="F2692">
        <f>IF($A2692="","",VALUE(RIGHT(Tienda_2!E292,4)))</f>
        <v>2020</v>
      </c>
      <c r="G2692">
        <f>IF($A2692="","",Tienda_2!C292)</f>
        <v>105300</v>
      </c>
      <c r="H2692">
        <f>IF($A2692="","",Tienda_2!D292)</f>
        <v>5800</v>
      </c>
      <c r="I2692">
        <f>IF($A2692="","",Tienda_2!H292)</f>
        <v>3</v>
      </c>
      <c r="J2692">
        <f>IF($A2692="",0,IF(AND(OR('Cuadro-de-mando'!$B$4="(Todas)",'Cuadro-de-mando'!$B$4=$A2692),OR('Cuadro-de-mando'!$E$4="(Todas)",'Cuadro-de-mando'!$E$4=$B2692),OR('Cuadro-de-mando'!$H$4="(Todas)",'Cuadro-de-mando'!$H$4=$C2692),OR('Cuadro-de-mando'!$K$4="(Todas)",'Cuadro-de-mando'!$K$4=$E2692),OR('Cuadro-de-mando'!$N$4="(Todos)",'Cuadro-de-mando'!$N$4=$F2692)),1,0))</f>
        <v>1</v>
      </c>
    </row>
    <row r="2693" spans="1:10" x14ac:dyDescent="0.25">
      <c r="A2693" t="str">
        <f>IF(Tienda_2!$A293="","","Tienda 2")</f>
        <v>Tienda 2</v>
      </c>
      <c r="B2693" t="str">
        <f>IF($A2693="","",Tienda_2!B293)</f>
        <v>Libros</v>
      </c>
      <c r="C2693" t="str">
        <f>IF($A2693="","",Tienda_2!G293)</f>
        <v>Cali</v>
      </c>
      <c r="D2693" t="str">
        <f>IF($A2693="","",Tienda_2!F293)</f>
        <v>Lucas Olivera</v>
      </c>
      <c r="E2693" t="str">
        <f>IF($A2693="","",Tienda_2!I293)</f>
        <v>Tarjeta de crédito</v>
      </c>
      <c r="F2693">
        <f>IF($A2693="","",VALUE(RIGHT(Tienda_2!E293,4)))</f>
        <v>2020</v>
      </c>
      <c r="G2693">
        <f>IF($A2693="","",Tienda_2!C293)</f>
        <v>68300</v>
      </c>
      <c r="H2693">
        <f>IF($A2693="","",Tienda_2!D293)</f>
        <v>1800</v>
      </c>
      <c r="I2693">
        <f>IF($A2693="","",Tienda_2!H293)</f>
        <v>5</v>
      </c>
      <c r="J2693">
        <f>IF($A2693="",0,IF(AND(OR('Cuadro-de-mando'!$B$4="(Todas)",'Cuadro-de-mando'!$B$4=$A2693),OR('Cuadro-de-mando'!$E$4="(Todas)",'Cuadro-de-mando'!$E$4=$B2693),OR('Cuadro-de-mando'!$H$4="(Todas)",'Cuadro-de-mando'!$H$4=$C2693),OR('Cuadro-de-mando'!$K$4="(Todas)",'Cuadro-de-mando'!$K$4=$E2693),OR('Cuadro-de-mando'!$N$4="(Todos)",'Cuadro-de-mando'!$N$4=$F2693)),1,0))</f>
        <v>1</v>
      </c>
    </row>
    <row r="2694" spans="1:10" x14ac:dyDescent="0.25">
      <c r="A2694" t="str">
        <f>IF(Tienda_2!$A294="","","Tienda 2")</f>
        <v>Tienda 2</v>
      </c>
      <c r="B2694" t="str">
        <f>IF($A2694="","",Tienda_2!B294)</f>
        <v>Juguetes</v>
      </c>
      <c r="C2694" t="str">
        <f>IF($A2694="","",Tienda_2!G294)</f>
        <v>Bogotá</v>
      </c>
      <c r="D2694" t="str">
        <f>IF($A2694="","",Tienda_2!F294)</f>
        <v>Blanca Ramirez</v>
      </c>
      <c r="E2694" t="str">
        <f>IF($A2694="","",Tienda_2!I294)</f>
        <v>Tarjeta de crédito</v>
      </c>
      <c r="F2694">
        <f>IF($A2694="","",VALUE(RIGHT(Tienda_2!E294,4)))</f>
        <v>2021</v>
      </c>
      <c r="G2694">
        <f>IF($A2694="","",Tienda_2!C294)</f>
        <v>31000</v>
      </c>
      <c r="H2694">
        <f>IF($A2694="","",Tienda_2!D294)</f>
        <v>0</v>
      </c>
      <c r="I2694">
        <f>IF($A2694="","",Tienda_2!H294)</f>
        <v>5</v>
      </c>
      <c r="J2694">
        <f>IF($A2694="",0,IF(AND(OR('Cuadro-de-mando'!$B$4="(Todas)",'Cuadro-de-mando'!$B$4=$A2694),OR('Cuadro-de-mando'!$E$4="(Todas)",'Cuadro-de-mando'!$E$4=$B2694),OR('Cuadro-de-mando'!$H$4="(Todas)",'Cuadro-de-mando'!$H$4=$C2694),OR('Cuadro-de-mando'!$K$4="(Todas)",'Cuadro-de-mando'!$K$4=$E2694),OR('Cuadro-de-mando'!$N$4="(Todos)",'Cuadro-de-mando'!$N$4=$F2694)),1,0))</f>
        <v>1</v>
      </c>
    </row>
    <row r="2695" spans="1:10" x14ac:dyDescent="0.25">
      <c r="A2695" t="str">
        <f>IF(Tienda_2!$A295="","","Tienda 2")</f>
        <v>Tienda 2</v>
      </c>
      <c r="B2695" t="str">
        <f>IF($A2695="","",Tienda_2!B295)</f>
        <v>Artículos para el hogar</v>
      </c>
      <c r="C2695" t="str">
        <f>IF($A2695="","",Tienda_2!G295)</f>
        <v>Riohacha</v>
      </c>
      <c r="D2695" t="str">
        <f>IF($A2695="","",Tienda_2!F295)</f>
        <v>Rafael Acosta</v>
      </c>
      <c r="E2695" t="str">
        <f>IF($A2695="","",Tienda_2!I295)</f>
        <v>Tarjeta de crédito</v>
      </c>
      <c r="F2695">
        <f>IF($A2695="","",VALUE(RIGHT(Tienda_2!E295,4)))</f>
        <v>2020</v>
      </c>
      <c r="G2695">
        <f>IF($A2695="","",Tienda_2!C295)</f>
        <v>54600</v>
      </c>
      <c r="H2695">
        <f>IF($A2695="","",Tienda_2!D295)</f>
        <v>1100</v>
      </c>
      <c r="I2695">
        <f>IF($A2695="","",Tienda_2!H295)</f>
        <v>4</v>
      </c>
      <c r="J2695">
        <f>IF($A2695="",0,IF(AND(OR('Cuadro-de-mando'!$B$4="(Todas)",'Cuadro-de-mando'!$B$4=$A2695),OR('Cuadro-de-mando'!$E$4="(Todas)",'Cuadro-de-mando'!$E$4=$B2695),OR('Cuadro-de-mando'!$H$4="(Todas)",'Cuadro-de-mando'!$H$4=$C2695),OR('Cuadro-de-mando'!$K$4="(Todas)",'Cuadro-de-mando'!$K$4=$E2695),OR('Cuadro-de-mando'!$N$4="(Todos)",'Cuadro-de-mando'!$N$4=$F2695)),1,0))</f>
        <v>1</v>
      </c>
    </row>
    <row r="2696" spans="1:10" x14ac:dyDescent="0.25">
      <c r="A2696" t="str">
        <f>IF(Tienda_2!$A296="","","Tienda 2")</f>
        <v>Tienda 2</v>
      </c>
      <c r="B2696" t="str">
        <f>IF($A2696="","",Tienda_2!B296)</f>
        <v>Muebles</v>
      </c>
      <c r="C2696" t="str">
        <f>IF($A2696="","",Tienda_2!G296)</f>
        <v>Bogotá</v>
      </c>
      <c r="D2696" t="str">
        <f>IF($A2696="","",Tienda_2!F296)</f>
        <v>Izabela de León</v>
      </c>
      <c r="E2696" t="str">
        <f>IF($A2696="","",Tienda_2!I296)</f>
        <v>Tarjeta de crédito</v>
      </c>
      <c r="F2696">
        <f>IF($A2696="","",VALUE(RIGHT(Tienda_2!E296,4)))</f>
        <v>2022</v>
      </c>
      <c r="G2696">
        <f>IF($A2696="","",Tienda_2!C296)</f>
        <v>244600</v>
      </c>
      <c r="H2696">
        <f>IF($A2696="","",Tienda_2!D296)</f>
        <v>13400</v>
      </c>
      <c r="I2696">
        <f>IF($A2696="","",Tienda_2!H296)</f>
        <v>4</v>
      </c>
      <c r="J2696">
        <f>IF($A2696="",0,IF(AND(OR('Cuadro-de-mando'!$B$4="(Todas)",'Cuadro-de-mando'!$B$4=$A2696),OR('Cuadro-de-mando'!$E$4="(Todas)",'Cuadro-de-mando'!$E$4=$B2696),OR('Cuadro-de-mando'!$H$4="(Todas)",'Cuadro-de-mando'!$H$4=$C2696),OR('Cuadro-de-mando'!$K$4="(Todas)",'Cuadro-de-mando'!$K$4=$E2696),OR('Cuadro-de-mando'!$N$4="(Todos)",'Cuadro-de-mando'!$N$4=$F2696)),1,0))</f>
        <v>1</v>
      </c>
    </row>
    <row r="2697" spans="1:10" x14ac:dyDescent="0.25">
      <c r="A2697" t="str">
        <f>IF(Tienda_2!$A297="","","Tienda 2")</f>
        <v>Tienda 2</v>
      </c>
      <c r="B2697" t="str">
        <f>IF($A2697="","",Tienda_2!B297)</f>
        <v>Muebles</v>
      </c>
      <c r="C2697" t="str">
        <f>IF($A2697="","",Tienda_2!G297)</f>
        <v>Barranquilla</v>
      </c>
      <c r="D2697" t="str">
        <f>IF($A2697="","",Tienda_2!F297)</f>
        <v>Pedro Gomez</v>
      </c>
      <c r="E2697" t="str">
        <f>IF($A2697="","",Tienda_2!I297)</f>
        <v>Tarjeta de crédito</v>
      </c>
      <c r="F2697">
        <f>IF($A2697="","",VALUE(RIGHT(Tienda_2!E297,4)))</f>
        <v>2022</v>
      </c>
      <c r="G2697">
        <f>IF($A2697="","",Tienda_2!C297)</f>
        <v>653300</v>
      </c>
      <c r="H2697">
        <f>IF($A2697="","",Tienda_2!D297)</f>
        <v>35500</v>
      </c>
      <c r="I2697">
        <f>IF($A2697="","",Tienda_2!H297)</f>
        <v>5</v>
      </c>
      <c r="J2697">
        <f>IF($A2697="",0,IF(AND(OR('Cuadro-de-mando'!$B$4="(Todas)",'Cuadro-de-mando'!$B$4=$A2697),OR('Cuadro-de-mando'!$E$4="(Todas)",'Cuadro-de-mando'!$E$4=$B2697),OR('Cuadro-de-mando'!$H$4="(Todas)",'Cuadro-de-mando'!$H$4=$C2697),OR('Cuadro-de-mando'!$K$4="(Todas)",'Cuadro-de-mando'!$K$4=$E2697),OR('Cuadro-de-mando'!$N$4="(Todos)",'Cuadro-de-mando'!$N$4=$F2697)),1,0))</f>
        <v>1</v>
      </c>
    </row>
    <row r="2698" spans="1:10" x14ac:dyDescent="0.25">
      <c r="A2698" t="str">
        <f>IF(Tienda_2!$A298="","","Tienda 2")</f>
        <v>Tienda 2</v>
      </c>
      <c r="B2698" t="str">
        <f>IF($A2698="","",Tienda_2!B298)</f>
        <v>Deportes y diversión</v>
      </c>
      <c r="C2698" t="str">
        <f>IF($A2698="","",Tienda_2!G298)</f>
        <v>Cali</v>
      </c>
      <c r="D2698" t="str">
        <f>IF($A2698="","",Tienda_2!F298)</f>
        <v>Izabela de León</v>
      </c>
      <c r="E2698" t="str">
        <f>IF($A2698="","",Tienda_2!I298)</f>
        <v>Nequi</v>
      </c>
      <c r="F2698">
        <f>IF($A2698="","",VALUE(RIGHT(Tienda_2!E298,4)))</f>
        <v>2022</v>
      </c>
      <c r="G2698">
        <f>IF($A2698="","",Tienda_2!C298)</f>
        <v>87200</v>
      </c>
      <c r="H2698">
        <f>IF($A2698="","",Tienda_2!D298)</f>
        <v>5000</v>
      </c>
      <c r="I2698">
        <f>IF($A2698="","",Tienda_2!H298)</f>
        <v>5</v>
      </c>
      <c r="J2698">
        <f>IF($A2698="",0,IF(AND(OR('Cuadro-de-mando'!$B$4="(Todas)",'Cuadro-de-mando'!$B$4=$A2698),OR('Cuadro-de-mando'!$E$4="(Todas)",'Cuadro-de-mando'!$E$4=$B2698),OR('Cuadro-de-mando'!$H$4="(Todas)",'Cuadro-de-mando'!$H$4=$C2698),OR('Cuadro-de-mando'!$K$4="(Todas)",'Cuadro-de-mando'!$K$4=$E2698),OR('Cuadro-de-mando'!$N$4="(Todos)",'Cuadro-de-mando'!$N$4=$F2698)),1,0))</f>
        <v>1</v>
      </c>
    </row>
    <row r="2699" spans="1:10" x14ac:dyDescent="0.25">
      <c r="A2699" t="str">
        <f>IF(Tienda_2!$A299="","","Tienda 2")</f>
        <v>Tienda 2</v>
      </c>
      <c r="B2699" t="str">
        <f>IF($A2699="","",Tienda_2!B299)</f>
        <v>Electrónicos</v>
      </c>
      <c r="C2699" t="str">
        <f>IF($A2699="","",Tienda_2!G299)</f>
        <v>Bogotá</v>
      </c>
      <c r="D2699" t="str">
        <f>IF($A2699="","",Tienda_2!F299)</f>
        <v>Pedro Gomez</v>
      </c>
      <c r="E2699" t="str">
        <f>IF($A2699="","",Tienda_2!I299)</f>
        <v>Tarjeta de crédito</v>
      </c>
      <c r="F2699">
        <f>IF($A2699="","",VALUE(RIGHT(Tienda_2!E299,4)))</f>
        <v>2022</v>
      </c>
      <c r="G2699">
        <f>IF($A2699="","",Tienda_2!C299)</f>
        <v>698500</v>
      </c>
      <c r="H2699">
        <f>IF($A2699="","",Tienda_2!D299)</f>
        <v>35400</v>
      </c>
      <c r="I2699">
        <f>IF($A2699="","",Tienda_2!H299)</f>
        <v>5</v>
      </c>
      <c r="J2699">
        <f>IF($A2699="",0,IF(AND(OR('Cuadro-de-mando'!$B$4="(Todas)",'Cuadro-de-mando'!$B$4=$A2699),OR('Cuadro-de-mando'!$E$4="(Todas)",'Cuadro-de-mando'!$E$4=$B2699),OR('Cuadro-de-mando'!$H$4="(Todas)",'Cuadro-de-mando'!$H$4=$C2699),OR('Cuadro-de-mando'!$K$4="(Todas)",'Cuadro-de-mando'!$K$4=$E2699),OR('Cuadro-de-mando'!$N$4="(Todos)",'Cuadro-de-mando'!$N$4=$F2699)),1,0))</f>
        <v>1</v>
      </c>
    </row>
    <row r="2700" spans="1:10" x14ac:dyDescent="0.25">
      <c r="A2700" t="str">
        <f>IF(Tienda_2!$A300="","","Tienda 2")</f>
        <v>Tienda 2</v>
      </c>
      <c r="B2700" t="str">
        <f>IF($A2700="","",Tienda_2!B300)</f>
        <v>Instrumentos musicales</v>
      </c>
      <c r="C2700" t="str">
        <f>IF($A2700="","",Tienda_2!G300)</f>
        <v>Bogotá</v>
      </c>
      <c r="D2700" t="str">
        <f>IF($A2700="","",Tienda_2!F300)</f>
        <v>Santiago Silva</v>
      </c>
      <c r="E2700" t="str">
        <f>IF($A2700="","",Tienda_2!I300)</f>
        <v>Cupón</v>
      </c>
      <c r="F2700">
        <f>IF($A2700="","",VALUE(RIGHT(Tienda_2!E300,4)))</f>
        <v>2023</v>
      </c>
      <c r="G2700">
        <f>IF($A2700="","",Tienda_2!C300)</f>
        <v>695500</v>
      </c>
      <c r="H2700">
        <f>IF($A2700="","",Tienda_2!D300)</f>
        <v>37200</v>
      </c>
      <c r="I2700">
        <f>IF($A2700="","",Tienda_2!H300)</f>
        <v>1</v>
      </c>
      <c r="J2700">
        <f>IF($A2700="",0,IF(AND(OR('Cuadro-de-mando'!$B$4="(Todas)",'Cuadro-de-mando'!$B$4=$A2700),OR('Cuadro-de-mando'!$E$4="(Todas)",'Cuadro-de-mando'!$E$4=$B2700),OR('Cuadro-de-mando'!$H$4="(Todas)",'Cuadro-de-mando'!$H$4=$C2700),OR('Cuadro-de-mando'!$K$4="(Todas)",'Cuadro-de-mando'!$K$4=$E2700),OR('Cuadro-de-mando'!$N$4="(Todos)",'Cuadro-de-mando'!$N$4=$F2700)),1,0))</f>
        <v>1</v>
      </c>
    </row>
    <row r="2701" spans="1:10" x14ac:dyDescent="0.25">
      <c r="A2701" t="str">
        <f>IF(Tienda_2!$A301="","","Tienda 2")</f>
        <v>Tienda 2</v>
      </c>
      <c r="B2701" t="str">
        <f>IF($A2701="","",Tienda_2!B301)</f>
        <v>Juguetes</v>
      </c>
      <c r="C2701" t="str">
        <f>IF($A2701="","",Tienda_2!G301)</f>
        <v>Cali</v>
      </c>
      <c r="D2701" t="str">
        <f>IF($A2701="","",Tienda_2!F301)</f>
        <v>Camila Rivera</v>
      </c>
      <c r="E2701" t="str">
        <f>IF($A2701="","",Tienda_2!I301)</f>
        <v>Nequi</v>
      </c>
      <c r="F2701">
        <f>IF($A2701="","",VALUE(RIGHT(Tienda_2!E301,4)))</f>
        <v>2021</v>
      </c>
      <c r="G2701">
        <f>IF($A2701="","",Tienda_2!C301)</f>
        <v>31200</v>
      </c>
      <c r="H2701">
        <f>IF($A2701="","",Tienda_2!D301)</f>
        <v>0</v>
      </c>
      <c r="I2701">
        <f>IF($A2701="","",Tienda_2!H301)</f>
        <v>5</v>
      </c>
      <c r="J2701">
        <f>IF($A2701="",0,IF(AND(OR('Cuadro-de-mando'!$B$4="(Todas)",'Cuadro-de-mando'!$B$4=$A2701),OR('Cuadro-de-mando'!$E$4="(Todas)",'Cuadro-de-mando'!$E$4=$B2701),OR('Cuadro-de-mando'!$H$4="(Todas)",'Cuadro-de-mando'!$H$4=$C2701),OR('Cuadro-de-mando'!$K$4="(Todas)",'Cuadro-de-mando'!$K$4=$E2701),OR('Cuadro-de-mando'!$N$4="(Todos)",'Cuadro-de-mando'!$N$4=$F2701)),1,0))</f>
        <v>1</v>
      </c>
    </row>
    <row r="2702" spans="1:10" x14ac:dyDescent="0.25">
      <c r="A2702" t="str">
        <f>IF(Tienda_2!$A302="","","Tienda 2")</f>
        <v>Tienda 2</v>
      </c>
      <c r="B2702" t="str">
        <f>IF($A2702="","",Tienda_2!B302)</f>
        <v>Juguetes</v>
      </c>
      <c r="C2702" t="str">
        <f>IF($A2702="","",Tienda_2!G302)</f>
        <v>Bogotá</v>
      </c>
      <c r="D2702" t="str">
        <f>IF($A2702="","",Tienda_2!F302)</f>
        <v>Maria Alfonso</v>
      </c>
      <c r="E2702" t="str">
        <f>IF($A2702="","",Tienda_2!I302)</f>
        <v>Tarjeta de crédito</v>
      </c>
      <c r="F2702">
        <f>IF($A2702="","",VALUE(RIGHT(Tienda_2!E302,4)))</f>
        <v>2022</v>
      </c>
      <c r="G2702">
        <f>IF($A2702="","",Tienda_2!C302)</f>
        <v>16600</v>
      </c>
      <c r="H2702">
        <f>IF($A2702="","",Tienda_2!D302)</f>
        <v>0</v>
      </c>
      <c r="I2702">
        <f>IF($A2702="","",Tienda_2!H302)</f>
        <v>5</v>
      </c>
      <c r="J2702">
        <f>IF($A2702="",0,IF(AND(OR('Cuadro-de-mando'!$B$4="(Todas)",'Cuadro-de-mando'!$B$4=$A2702),OR('Cuadro-de-mando'!$E$4="(Todas)",'Cuadro-de-mando'!$E$4=$B2702),OR('Cuadro-de-mando'!$H$4="(Todas)",'Cuadro-de-mando'!$H$4=$C2702),OR('Cuadro-de-mando'!$K$4="(Todas)",'Cuadro-de-mando'!$K$4=$E2702),OR('Cuadro-de-mando'!$N$4="(Todos)",'Cuadro-de-mando'!$N$4=$F2702)),1,0))</f>
        <v>1</v>
      </c>
    </row>
    <row r="2703" spans="1:10" x14ac:dyDescent="0.25">
      <c r="A2703" t="str">
        <f>IF(Tienda_2!$A303="","","Tienda 2")</f>
        <v>Tienda 2</v>
      </c>
      <c r="B2703" t="str">
        <f>IF($A2703="","",Tienda_2!B303)</f>
        <v>Instrumentos musicales</v>
      </c>
      <c r="C2703" t="str">
        <f>IF($A2703="","",Tienda_2!G303)</f>
        <v>Leticia</v>
      </c>
      <c r="D2703" t="str">
        <f>IF($A2703="","",Tienda_2!F303)</f>
        <v>Izabela de León</v>
      </c>
      <c r="E2703" t="str">
        <f>IF($A2703="","",Tienda_2!I303)</f>
        <v>Tarjeta de crédito</v>
      </c>
      <c r="F2703">
        <f>IF($A2703="","",VALUE(RIGHT(Tienda_2!E303,4)))</f>
        <v>2022</v>
      </c>
      <c r="G2703">
        <f>IF($A2703="","",Tienda_2!C303)</f>
        <v>821500</v>
      </c>
      <c r="H2703">
        <f>IF($A2703="","",Tienda_2!D303)</f>
        <v>41900</v>
      </c>
      <c r="I2703">
        <f>IF($A2703="","",Tienda_2!H303)</f>
        <v>5</v>
      </c>
      <c r="J2703">
        <f>IF($A2703="",0,IF(AND(OR('Cuadro-de-mando'!$B$4="(Todas)",'Cuadro-de-mando'!$B$4=$A2703),OR('Cuadro-de-mando'!$E$4="(Todas)",'Cuadro-de-mando'!$E$4=$B2703),OR('Cuadro-de-mando'!$H$4="(Todas)",'Cuadro-de-mando'!$H$4=$C2703),OR('Cuadro-de-mando'!$K$4="(Todas)",'Cuadro-de-mando'!$K$4=$E2703),OR('Cuadro-de-mando'!$N$4="(Todos)",'Cuadro-de-mando'!$N$4=$F2703)),1,0))</f>
        <v>1</v>
      </c>
    </row>
    <row r="2704" spans="1:10" x14ac:dyDescent="0.25">
      <c r="A2704" t="str">
        <f>IF(Tienda_2!$A304="","","Tienda 2")</f>
        <v>Tienda 2</v>
      </c>
      <c r="B2704" t="str">
        <f>IF($A2704="","",Tienda_2!B304)</f>
        <v>Libros</v>
      </c>
      <c r="C2704" t="str">
        <f>IF($A2704="","",Tienda_2!G304)</f>
        <v>Bucaramanga</v>
      </c>
      <c r="D2704" t="str">
        <f>IF($A2704="","",Tienda_2!F304)</f>
        <v>Camila Rivera</v>
      </c>
      <c r="E2704" t="str">
        <f>IF($A2704="","",Tienda_2!I304)</f>
        <v>Tarjeta de crédito</v>
      </c>
      <c r="F2704">
        <f>IF($A2704="","",VALUE(RIGHT(Tienda_2!E304,4)))</f>
        <v>2021</v>
      </c>
      <c r="G2704">
        <f>IF($A2704="","",Tienda_2!C304)</f>
        <v>29900</v>
      </c>
      <c r="H2704">
        <f>IF($A2704="","",Tienda_2!D304)</f>
        <v>2000</v>
      </c>
      <c r="I2704">
        <f>IF($A2704="","",Tienda_2!H304)</f>
        <v>1</v>
      </c>
      <c r="J2704">
        <f>IF($A2704="",0,IF(AND(OR('Cuadro-de-mando'!$B$4="(Todas)",'Cuadro-de-mando'!$B$4=$A2704),OR('Cuadro-de-mando'!$E$4="(Todas)",'Cuadro-de-mando'!$E$4=$B2704),OR('Cuadro-de-mando'!$H$4="(Todas)",'Cuadro-de-mando'!$H$4=$C2704),OR('Cuadro-de-mando'!$K$4="(Todas)",'Cuadro-de-mando'!$K$4=$E2704),OR('Cuadro-de-mando'!$N$4="(Todos)",'Cuadro-de-mando'!$N$4=$F2704)),1,0))</f>
        <v>1</v>
      </c>
    </row>
    <row r="2705" spans="1:10" x14ac:dyDescent="0.25">
      <c r="A2705" t="str">
        <f>IF(Tienda_2!$A305="","","Tienda 2")</f>
        <v>Tienda 2</v>
      </c>
      <c r="B2705" t="str">
        <f>IF($A2705="","",Tienda_2!B305)</f>
        <v>Deportes y diversión</v>
      </c>
      <c r="C2705" t="str">
        <f>IF($A2705="","",Tienda_2!G305)</f>
        <v>Bogotá</v>
      </c>
      <c r="D2705" t="str">
        <f>IF($A2705="","",Tienda_2!F305)</f>
        <v>Mariana Herrera</v>
      </c>
      <c r="E2705" t="str">
        <f>IF($A2705="","",Tienda_2!I305)</f>
        <v>Tarjeta de crédito</v>
      </c>
      <c r="F2705">
        <f>IF($A2705="","",VALUE(RIGHT(Tienda_2!E305,4)))</f>
        <v>2020</v>
      </c>
      <c r="G2705">
        <f>IF($A2705="","",Tienda_2!C305)</f>
        <v>101100</v>
      </c>
      <c r="H2705">
        <f>IF($A2705="","",Tienda_2!D305)</f>
        <v>7800</v>
      </c>
      <c r="I2705">
        <f>IF($A2705="","",Tienda_2!H305)</f>
        <v>4</v>
      </c>
      <c r="J2705">
        <f>IF($A2705="",0,IF(AND(OR('Cuadro-de-mando'!$B$4="(Todas)",'Cuadro-de-mando'!$B$4=$A2705),OR('Cuadro-de-mando'!$E$4="(Todas)",'Cuadro-de-mando'!$E$4=$B2705),OR('Cuadro-de-mando'!$H$4="(Todas)",'Cuadro-de-mando'!$H$4=$C2705),OR('Cuadro-de-mando'!$K$4="(Todas)",'Cuadro-de-mando'!$K$4=$E2705),OR('Cuadro-de-mando'!$N$4="(Todos)",'Cuadro-de-mando'!$N$4=$F2705)),1,0))</f>
        <v>1</v>
      </c>
    </row>
    <row r="2706" spans="1:10" x14ac:dyDescent="0.25">
      <c r="A2706" t="str">
        <f>IF(Tienda_2!$A306="","","Tienda 2")</f>
        <v>Tienda 2</v>
      </c>
      <c r="B2706" t="str">
        <f>IF($A2706="","",Tienda_2!B306)</f>
        <v>Libros</v>
      </c>
      <c r="C2706" t="str">
        <f>IF($A2706="","",Tienda_2!G306)</f>
        <v>Medellín</v>
      </c>
      <c r="D2706" t="str">
        <f>IF($A2706="","",Tienda_2!F306)</f>
        <v>Ángel Rodriguez</v>
      </c>
      <c r="E2706" t="str">
        <f>IF($A2706="","",Tienda_2!I306)</f>
        <v>Tarjeta de crédito</v>
      </c>
      <c r="F2706">
        <f>IF($A2706="","",VALUE(RIGHT(Tienda_2!E306,4)))</f>
        <v>2021</v>
      </c>
      <c r="G2706">
        <f>IF($A2706="","",Tienda_2!C306)</f>
        <v>41000</v>
      </c>
      <c r="H2706">
        <f>IF($A2706="","",Tienda_2!D306)</f>
        <v>0</v>
      </c>
      <c r="I2706">
        <f>IF($A2706="","",Tienda_2!H306)</f>
        <v>4</v>
      </c>
      <c r="J2706">
        <f>IF($A2706="",0,IF(AND(OR('Cuadro-de-mando'!$B$4="(Todas)",'Cuadro-de-mando'!$B$4=$A2706),OR('Cuadro-de-mando'!$E$4="(Todas)",'Cuadro-de-mando'!$E$4=$B2706),OR('Cuadro-de-mando'!$H$4="(Todas)",'Cuadro-de-mando'!$H$4=$C2706),OR('Cuadro-de-mando'!$K$4="(Todas)",'Cuadro-de-mando'!$K$4=$E2706),OR('Cuadro-de-mando'!$N$4="(Todos)",'Cuadro-de-mando'!$N$4=$F2706)),1,0))</f>
        <v>1</v>
      </c>
    </row>
    <row r="2707" spans="1:10" x14ac:dyDescent="0.25">
      <c r="A2707" t="str">
        <f>IF(Tienda_2!$A307="","","Tienda 2")</f>
        <v>Tienda 2</v>
      </c>
      <c r="B2707" t="str">
        <f>IF($A2707="","",Tienda_2!B307)</f>
        <v>Muebles</v>
      </c>
      <c r="C2707" t="str">
        <f>IF($A2707="","",Tienda_2!G307)</f>
        <v>Bogotá</v>
      </c>
      <c r="D2707" t="str">
        <f>IF($A2707="","",Tienda_2!F307)</f>
        <v>Juliana Costa</v>
      </c>
      <c r="E2707" t="str">
        <f>IF($A2707="","",Tienda_2!I307)</f>
        <v>Nequi</v>
      </c>
      <c r="F2707">
        <f>IF($A2707="","",VALUE(RIGHT(Tienda_2!E307,4)))</f>
        <v>2022</v>
      </c>
      <c r="G2707">
        <f>IF($A2707="","",Tienda_2!C307)</f>
        <v>275400</v>
      </c>
      <c r="H2707">
        <f>IF($A2707="","",Tienda_2!D307)</f>
        <v>12900</v>
      </c>
      <c r="I2707">
        <f>IF($A2707="","",Tienda_2!H307)</f>
        <v>5</v>
      </c>
      <c r="J2707">
        <f>IF($A2707="",0,IF(AND(OR('Cuadro-de-mando'!$B$4="(Todas)",'Cuadro-de-mando'!$B$4=$A2707),OR('Cuadro-de-mando'!$E$4="(Todas)",'Cuadro-de-mando'!$E$4=$B2707),OR('Cuadro-de-mando'!$H$4="(Todas)",'Cuadro-de-mando'!$H$4=$C2707),OR('Cuadro-de-mando'!$K$4="(Todas)",'Cuadro-de-mando'!$K$4=$E2707),OR('Cuadro-de-mando'!$N$4="(Todos)",'Cuadro-de-mando'!$N$4=$F2707)),1,0))</f>
        <v>1</v>
      </c>
    </row>
    <row r="2708" spans="1:10" x14ac:dyDescent="0.25">
      <c r="A2708" t="str">
        <f>IF(Tienda_2!$A308="","","Tienda 2")</f>
        <v>Tienda 2</v>
      </c>
      <c r="B2708" t="str">
        <f>IF($A2708="","",Tienda_2!B308)</f>
        <v>Electrónicos</v>
      </c>
      <c r="C2708" t="str">
        <f>IF($A2708="","",Tienda_2!G308)</f>
        <v>Bogotá</v>
      </c>
      <c r="D2708" t="str">
        <f>IF($A2708="","",Tienda_2!F308)</f>
        <v>Pedro Gomez</v>
      </c>
      <c r="E2708" t="str">
        <f>IF($A2708="","",Tienda_2!I308)</f>
        <v>Tarjeta de crédito</v>
      </c>
      <c r="F2708">
        <f>IF($A2708="","",VALUE(RIGHT(Tienda_2!E308,4)))</f>
        <v>2022</v>
      </c>
      <c r="G2708">
        <f>IF($A2708="","",Tienda_2!C308)</f>
        <v>1006000</v>
      </c>
      <c r="H2708">
        <f>IF($A2708="","",Tienda_2!D308)</f>
        <v>51800</v>
      </c>
      <c r="I2708">
        <f>IF($A2708="","",Tienda_2!H308)</f>
        <v>5</v>
      </c>
      <c r="J2708">
        <f>IF($A2708="",0,IF(AND(OR('Cuadro-de-mando'!$B$4="(Todas)",'Cuadro-de-mando'!$B$4=$A2708),OR('Cuadro-de-mando'!$E$4="(Todas)",'Cuadro-de-mando'!$E$4=$B2708),OR('Cuadro-de-mando'!$H$4="(Todas)",'Cuadro-de-mando'!$H$4=$C2708),OR('Cuadro-de-mando'!$K$4="(Todas)",'Cuadro-de-mando'!$K$4=$E2708),OR('Cuadro-de-mando'!$N$4="(Todos)",'Cuadro-de-mando'!$N$4=$F2708)),1,0))</f>
        <v>1</v>
      </c>
    </row>
    <row r="2709" spans="1:10" x14ac:dyDescent="0.25">
      <c r="A2709" t="str">
        <f>IF(Tienda_2!$A309="","","Tienda 2")</f>
        <v>Tienda 2</v>
      </c>
      <c r="B2709" t="str">
        <f>IF($A2709="","",Tienda_2!B309)</f>
        <v>Electrodomésticos</v>
      </c>
      <c r="C2709" t="str">
        <f>IF($A2709="","",Tienda_2!G309)</f>
        <v>Bogotá</v>
      </c>
      <c r="D2709" t="str">
        <f>IF($A2709="","",Tienda_2!F309)</f>
        <v>Blanca Ramirez</v>
      </c>
      <c r="E2709" t="str">
        <f>IF($A2709="","",Tienda_2!I309)</f>
        <v>Tarjeta de crédito</v>
      </c>
      <c r="F2709">
        <f>IF($A2709="","",VALUE(RIGHT(Tienda_2!E309,4)))</f>
        <v>2021</v>
      </c>
      <c r="G2709">
        <f>IF($A2709="","",Tienda_2!C309)</f>
        <v>970700</v>
      </c>
      <c r="H2709">
        <f>IF($A2709="","",Tienda_2!D309)</f>
        <v>55000</v>
      </c>
      <c r="I2709">
        <f>IF($A2709="","",Tienda_2!H309)</f>
        <v>5</v>
      </c>
      <c r="J2709">
        <f>IF($A2709="",0,IF(AND(OR('Cuadro-de-mando'!$B$4="(Todas)",'Cuadro-de-mando'!$B$4=$A2709),OR('Cuadro-de-mando'!$E$4="(Todas)",'Cuadro-de-mando'!$E$4=$B2709),OR('Cuadro-de-mando'!$H$4="(Todas)",'Cuadro-de-mando'!$H$4=$C2709),OR('Cuadro-de-mando'!$K$4="(Todas)",'Cuadro-de-mando'!$K$4=$E2709),OR('Cuadro-de-mando'!$N$4="(Todos)",'Cuadro-de-mando'!$N$4=$F2709)),1,0))</f>
        <v>1</v>
      </c>
    </row>
    <row r="2710" spans="1:10" x14ac:dyDescent="0.25">
      <c r="A2710" t="str">
        <f>IF(Tienda_2!$A310="","","Tienda 2")</f>
        <v>Tienda 2</v>
      </c>
      <c r="B2710" t="str">
        <f>IF($A2710="","",Tienda_2!B310)</f>
        <v>Juguetes</v>
      </c>
      <c r="C2710" t="str">
        <f>IF($A2710="","",Tienda_2!G310)</f>
        <v>Medellín</v>
      </c>
      <c r="D2710" t="str">
        <f>IF($A2710="","",Tienda_2!F310)</f>
        <v>Juliana Costa</v>
      </c>
      <c r="E2710" t="str">
        <f>IF($A2710="","",Tienda_2!I310)</f>
        <v>Tarjeta de crédito</v>
      </c>
      <c r="F2710">
        <f>IF($A2710="","",VALUE(RIGHT(Tienda_2!E310,4)))</f>
        <v>2020</v>
      </c>
      <c r="G2710">
        <f>IF($A2710="","",Tienda_2!C310)</f>
        <v>32100</v>
      </c>
      <c r="H2710">
        <f>IF($A2710="","",Tienda_2!D310)</f>
        <v>0</v>
      </c>
      <c r="I2710">
        <f>IF($A2710="","",Tienda_2!H310)</f>
        <v>5</v>
      </c>
      <c r="J2710">
        <f>IF($A2710="",0,IF(AND(OR('Cuadro-de-mando'!$B$4="(Todas)",'Cuadro-de-mando'!$B$4=$A2710),OR('Cuadro-de-mando'!$E$4="(Todas)",'Cuadro-de-mando'!$E$4=$B2710),OR('Cuadro-de-mando'!$H$4="(Todas)",'Cuadro-de-mando'!$H$4=$C2710),OR('Cuadro-de-mando'!$K$4="(Todas)",'Cuadro-de-mando'!$K$4=$E2710),OR('Cuadro-de-mando'!$N$4="(Todos)",'Cuadro-de-mando'!$N$4=$F2710)),1,0))</f>
        <v>1</v>
      </c>
    </row>
    <row r="2711" spans="1:10" x14ac:dyDescent="0.25">
      <c r="A2711" t="str">
        <f>IF(Tienda_2!$A311="","","Tienda 2")</f>
        <v>Tienda 2</v>
      </c>
      <c r="B2711" t="str">
        <f>IF($A2711="","",Tienda_2!B311)</f>
        <v>Electrónicos</v>
      </c>
      <c r="C2711" t="str">
        <f>IF($A2711="","",Tienda_2!G311)</f>
        <v>Bucaramanga</v>
      </c>
      <c r="D2711" t="str">
        <f>IF($A2711="","",Tienda_2!F311)</f>
        <v>Rafael Acosta</v>
      </c>
      <c r="E2711" t="str">
        <f>IF($A2711="","",Tienda_2!I311)</f>
        <v>Tarjeta de crédito</v>
      </c>
      <c r="F2711">
        <f>IF($A2711="","",VALUE(RIGHT(Tienda_2!E311,4)))</f>
        <v>2021</v>
      </c>
      <c r="G2711">
        <f>IF($A2711="","",Tienda_2!C311)</f>
        <v>1638200</v>
      </c>
      <c r="H2711">
        <f>IF($A2711="","",Tienda_2!D311)</f>
        <v>85400</v>
      </c>
      <c r="I2711">
        <f>IF($A2711="","",Tienda_2!H311)</f>
        <v>1</v>
      </c>
      <c r="J2711">
        <f>IF($A2711="",0,IF(AND(OR('Cuadro-de-mando'!$B$4="(Todas)",'Cuadro-de-mando'!$B$4=$A2711),OR('Cuadro-de-mando'!$E$4="(Todas)",'Cuadro-de-mando'!$E$4=$B2711),OR('Cuadro-de-mando'!$H$4="(Todas)",'Cuadro-de-mando'!$H$4=$C2711),OR('Cuadro-de-mando'!$K$4="(Todas)",'Cuadro-de-mando'!$K$4=$E2711),OR('Cuadro-de-mando'!$N$4="(Todos)",'Cuadro-de-mando'!$N$4=$F2711)),1,0))</f>
        <v>1</v>
      </c>
    </row>
    <row r="2712" spans="1:10" x14ac:dyDescent="0.25">
      <c r="A2712" t="str">
        <f>IF(Tienda_2!$A312="","","Tienda 2")</f>
        <v>Tienda 2</v>
      </c>
      <c r="B2712" t="str">
        <f>IF($A2712="","",Tienda_2!B312)</f>
        <v>Muebles</v>
      </c>
      <c r="C2712" t="str">
        <f>IF($A2712="","",Tienda_2!G312)</f>
        <v>Medellín</v>
      </c>
      <c r="D2712" t="str">
        <f>IF($A2712="","",Tienda_2!F312)</f>
        <v>Felipe Santos</v>
      </c>
      <c r="E2712" t="str">
        <f>IF($A2712="","",Tienda_2!I312)</f>
        <v>Tarjeta de crédito</v>
      </c>
      <c r="F2712">
        <f>IF($A2712="","",VALUE(RIGHT(Tienda_2!E312,4)))</f>
        <v>2023</v>
      </c>
      <c r="G2712">
        <f>IF($A2712="","",Tienda_2!C312)</f>
        <v>604700</v>
      </c>
      <c r="H2712">
        <f>IF($A2712="","",Tienda_2!D312)</f>
        <v>30400</v>
      </c>
      <c r="I2712">
        <f>IF($A2712="","",Tienda_2!H312)</f>
        <v>5</v>
      </c>
      <c r="J2712">
        <f>IF($A2712="",0,IF(AND(OR('Cuadro-de-mando'!$B$4="(Todas)",'Cuadro-de-mando'!$B$4=$A2712),OR('Cuadro-de-mando'!$E$4="(Todas)",'Cuadro-de-mando'!$E$4=$B2712),OR('Cuadro-de-mando'!$H$4="(Todas)",'Cuadro-de-mando'!$H$4=$C2712),OR('Cuadro-de-mando'!$K$4="(Todas)",'Cuadro-de-mando'!$K$4=$E2712),OR('Cuadro-de-mando'!$N$4="(Todos)",'Cuadro-de-mando'!$N$4=$F2712)),1,0))</f>
        <v>1</v>
      </c>
    </row>
    <row r="2713" spans="1:10" x14ac:dyDescent="0.25">
      <c r="A2713" t="str">
        <f>IF(Tienda_2!$A313="","","Tienda 2")</f>
        <v>Tienda 2</v>
      </c>
      <c r="B2713" t="str">
        <f>IF($A2713="","",Tienda_2!B313)</f>
        <v>Electrónicos</v>
      </c>
      <c r="C2713" t="str">
        <f>IF($A2713="","",Tienda_2!G313)</f>
        <v>Bogotá</v>
      </c>
      <c r="D2713" t="str">
        <f>IF($A2713="","",Tienda_2!F313)</f>
        <v>Pedro Gomez</v>
      </c>
      <c r="E2713" t="str">
        <f>IF($A2713="","",Tienda_2!I313)</f>
        <v>Tarjeta de crédito</v>
      </c>
      <c r="F2713">
        <f>IF($A2713="","",VALUE(RIGHT(Tienda_2!E313,4)))</f>
        <v>2021</v>
      </c>
      <c r="G2713">
        <f>IF($A2713="","",Tienda_2!C313)</f>
        <v>313100</v>
      </c>
      <c r="H2713">
        <f>IF($A2713="","",Tienda_2!D313)</f>
        <v>14900</v>
      </c>
      <c r="I2713">
        <f>IF($A2713="","",Tienda_2!H313)</f>
        <v>5</v>
      </c>
      <c r="J2713">
        <f>IF($A2713="",0,IF(AND(OR('Cuadro-de-mando'!$B$4="(Todas)",'Cuadro-de-mando'!$B$4=$A2713),OR('Cuadro-de-mando'!$E$4="(Todas)",'Cuadro-de-mando'!$E$4=$B2713),OR('Cuadro-de-mando'!$H$4="(Todas)",'Cuadro-de-mando'!$H$4=$C2713),OR('Cuadro-de-mando'!$K$4="(Todas)",'Cuadro-de-mando'!$K$4=$E2713),OR('Cuadro-de-mando'!$N$4="(Todos)",'Cuadro-de-mando'!$N$4=$F2713)),1,0))</f>
        <v>1</v>
      </c>
    </row>
    <row r="2714" spans="1:10" x14ac:dyDescent="0.25">
      <c r="A2714" t="str">
        <f>IF(Tienda_2!$A314="","","Tienda 2")</f>
        <v>Tienda 2</v>
      </c>
      <c r="B2714" t="str">
        <f>IF($A2714="","",Tienda_2!B314)</f>
        <v>Instrumentos musicales</v>
      </c>
      <c r="C2714" t="str">
        <f>IF($A2714="","",Tienda_2!G314)</f>
        <v>Medellín</v>
      </c>
      <c r="D2714" t="str">
        <f>IF($A2714="","",Tienda_2!F314)</f>
        <v>Camila Rivera</v>
      </c>
      <c r="E2714" t="str">
        <f>IF($A2714="","",Tienda_2!I314)</f>
        <v>Nequi</v>
      </c>
      <c r="F2714">
        <f>IF($A2714="","",VALUE(RIGHT(Tienda_2!E314,4)))</f>
        <v>2021</v>
      </c>
      <c r="G2714">
        <f>IF($A2714="","",Tienda_2!C314)</f>
        <v>529900</v>
      </c>
      <c r="H2714">
        <f>IF($A2714="","",Tienda_2!D314)</f>
        <v>28400</v>
      </c>
      <c r="I2714">
        <f>IF($A2714="","",Tienda_2!H314)</f>
        <v>5</v>
      </c>
      <c r="J2714">
        <f>IF($A2714="",0,IF(AND(OR('Cuadro-de-mando'!$B$4="(Todas)",'Cuadro-de-mando'!$B$4=$A2714),OR('Cuadro-de-mando'!$E$4="(Todas)",'Cuadro-de-mando'!$E$4=$B2714),OR('Cuadro-de-mando'!$H$4="(Todas)",'Cuadro-de-mando'!$H$4=$C2714),OR('Cuadro-de-mando'!$K$4="(Todas)",'Cuadro-de-mando'!$K$4=$E2714),OR('Cuadro-de-mando'!$N$4="(Todos)",'Cuadro-de-mando'!$N$4=$F2714)),1,0))</f>
        <v>1</v>
      </c>
    </row>
    <row r="2715" spans="1:10" x14ac:dyDescent="0.25">
      <c r="A2715" t="str">
        <f>IF(Tienda_2!$A315="","","Tienda 2")</f>
        <v>Tienda 2</v>
      </c>
      <c r="B2715" t="str">
        <f>IF($A2715="","",Tienda_2!B315)</f>
        <v>Electrodomésticos</v>
      </c>
      <c r="C2715" t="str">
        <f>IF($A2715="","",Tienda_2!G315)</f>
        <v>Bogotá</v>
      </c>
      <c r="D2715" t="str">
        <f>IF($A2715="","",Tienda_2!F315)</f>
        <v>Rafael Acosta</v>
      </c>
      <c r="E2715" t="str">
        <f>IF($A2715="","",Tienda_2!I315)</f>
        <v>Nequi</v>
      </c>
      <c r="F2715">
        <f>IF($A2715="","",VALUE(RIGHT(Tienda_2!E315,4)))</f>
        <v>2022</v>
      </c>
      <c r="G2715">
        <f>IF($A2715="","",Tienda_2!C315)</f>
        <v>642700</v>
      </c>
      <c r="H2715">
        <f>IF($A2715="","",Tienda_2!D315)</f>
        <v>32400</v>
      </c>
      <c r="I2715">
        <f>IF($A2715="","",Tienda_2!H315)</f>
        <v>5</v>
      </c>
      <c r="J2715">
        <f>IF($A2715="",0,IF(AND(OR('Cuadro-de-mando'!$B$4="(Todas)",'Cuadro-de-mando'!$B$4=$A2715),OR('Cuadro-de-mando'!$E$4="(Todas)",'Cuadro-de-mando'!$E$4=$B2715),OR('Cuadro-de-mando'!$H$4="(Todas)",'Cuadro-de-mando'!$H$4=$C2715),OR('Cuadro-de-mando'!$K$4="(Todas)",'Cuadro-de-mando'!$K$4=$E2715),OR('Cuadro-de-mando'!$N$4="(Todos)",'Cuadro-de-mando'!$N$4=$F2715)),1,0))</f>
        <v>1</v>
      </c>
    </row>
    <row r="2716" spans="1:10" x14ac:dyDescent="0.25">
      <c r="A2716" t="str">
        <f>IF(Tienda_2!$A316="","","Tienda 2")</f>
        <v>Tienda 2</v>
      </c>
      <c r="B2716" t="str">
        <f>IF($A2716="","",Tienda_2!B316)</f>
        <v>Deportes y diversión</v>
      </c>
      <c r="C2716" t="str">
        <f>IF($A2716="","",Tienda_2!G316)</f>
        <v>Medellín</v>
      </c>
      <c r="D2716" t="str">
        <f>IF($A2716="","",Tienda_2!F316)</f>
        <v>Blanca Ramirez</v>
      </c>
      <c r="E2716" t="str">
        <f>IF($A2716="","",Tienda_2!I316)</f>
        <v>Tarjeta de crédito</v>
      </c>
      <c r="F2716">
        <f>IF($A2716="","",VALUE(RIGHT(Tienda_2!E316,4)))</f>
        <v>2020</v>
      </c>
      <c r="G2716">
        <f>IF($A2716="","",Tienda_2!C316)</f>
        <v>25900</v>
      </c>
      <c r="H2716">
        <f>IF($A2716="","",Tienda_2!D316)</f>
        <v>1800</v>
      </c>
      <c r="I2716">
        <f>IF($A2716="","",Tienda_2!H316)</f>
        <v>4</v>
      </c>
      <c r="J2716">
        <f>IF($A2716="",0,IF(AND(OR('Cuadro-de-mando'!$B$4="(Todas)",'Cuadro-de-mando'!$B$4=$A2716),OR('Cuadro-de-mando'!$E$4="(Todas)",'Cuadro-de-mando'!$E$4=$B2716),OR('Cuadro-de-mando'!$H$4="(Todas)",'Cuadro-de-mando'!$H$4=$C2716),OR('Cuadro-de-mando'!$K$4="(Todas)",'Cuadro-de-mando'!$K$4=$E2716),OR('Cuadro-de-mando'!$N$4="(Todos)",'Cuadro-de-mando'!$N$4=$F2716)),1,0))</f>
        <v>1</v>
      </c>
    </row>
    <row r="2717" spans="1:10" x14ac:dyDescent="0.25">
      <c r="A2717" t="str">
        <f>IF(Tienda_2!$A317="","","Tienda 2")</f>
        <v>Tienda 2</v>
      </c>
      <c r="B2717" t="str">
        <f>IF($A2717="","",Tienda_2!B317)</f>
        <v>Deportes y diversión</v>
      </c>
      <c r="C2717" t="str">
        <f>IF($A2717="","",Tienda_2!G317)</f>
        <v>Bogotá</v>
      </c>
      <c r="D2717" t="str">
        <f>IF($A2717="","",Tienda_2!F317)</f>
        <v>Izabela de León</v>
      </c>
      <c r="E2717" t="str">
        <f>IF($A2717="","",Tienda_2!I317)</f>
        <v>Tarjeta de crédito</v>
      </c>
      <c r="F2717">
        <f>IF($A2717="","",VALUE(RIGHT(Tienda_2!E317,4)))</f>
        <v>2022</v>
      </c>
      <c r="G2717">
        <f>IF($A2717="","",Tienda_2!C317)</f>
        <v>55900</v>
      </c>
      <c r="H2717">
        <f>IF($A2717="","",Tienda_2!D317)</f>
        <v>7800</v>
      </c>
      <c r="I2717">
        <f>IF($A2717="","",Tienda_2!H317)</f>
        <v>2</v>
      </c>
      <c r="J2717">
        <f>IF($A2717="",0,IF(AND(OR('Cuadro-de-mando'!$B$4="(Todas)",'Cuadro-de-mando'!$B$4=$A2717),OR('Cuadro-de-mando'!$E$4="(Todas)",'Cuadro-de-mando'!$E$4=$B2717),OR('Cuadro-de-mando'!$H$4="(Todas)",'Cuadro-de-mando'!$H$4=$C2717),OR('Cuadro-de-mando'!$K$4="(Todas)",'Cuadro-de-mando'!$K$4=$E2717),OR('Cuadro-de-mando'!$N$4="(Todos)",'Cuadro-de-mando'!$N$4=$F2717)),1,0))</f>
        <v>1</v>
      </c>
    </row>
    <row r="2718" spans="1:10" x14ac:dyDescent="0.25">
      <c r="A2718" t="str">
        <f>IF(Tienda_2!$A318="","","Tienda 2")</f>
        <v>Tienda 2</v>
      </c>
      <c r="B2718" t="str">
        <f>IF($A2718="","",Tienda_2!B318)</f>
        <v>Juguetes</v>
      </c>
      <c r="C2718" t="str">
        <f>IF($A2718="","",Tienda_2!G318)</f>
        <v>Medellín</v>
      </c>
      <c r="D2718" t="str">
        <f>IF($A2718="","",Tienda_2!F318)</f>
        <v>Felipe Santos</v>
      </c>
      <c r="E2718" t="str">
        <f>IF($A2718="","",Tienda_2!I318)</f>
        <v>Tarjeta de crédito</v>
      </c>
      <c r="F2718">
        <f>IF($A2718="","",VALUE(RIGHT(Tienda_2!E318,4)))</f>
        <v>2022</v>
      </c>
      <c r="G2718">
        <f>IF($A2718="","",Tienda_2!C318)</f>
        <v>21800</v>
      </c>
      <c r="H2718">
        <f>IF($A2718="","",Tienda_2!D318)</f>
        <v>0</v>
      </c>
      <c r="I2718">
        <f>IF($A2718="","",Tienda_2!H318)</f>
        <v>4</v>
      </c>
      <c r="J2718">
        <f>IF($A2718="",0,IF(AND(OR('Cuadro-de-mando'!$B$4="(Todas)",'Cuadro-de-mando'!$B$4=$A2718),OR('Cuadro-de-mando'!$E$4="(Todas)",'Cuadro-de-mando'!$E$4=$B2718),OR('Cuadro-de-mando'!$H$4="(Todas)",'Cuadro-de-mando'!$H$4=$C2718),OR('Cuadro-de-mando'!$K$4="(Todas)",'Cuadro-de-mando'!$K$4=$E2718),OR('Cuadro-de-mando'!$N$4="(Todos)",'Cuadro-de-mando'!$N$4=$F2718)),1,0))</f>
        <v>1</v>
      </c>
    </row>
    <row r="2719" spans="1:10" x14ac:dyDescent="0.25">
      <c r="A2719" t="str">
        <f>IF(Tienda_2!$A319="","","Tienda 2")</f>
        <v>Tienda 2</v>
      </c>
      <c r="B2719" t="str">
        <f>IF($A2719="","",Tienda_2!B319)</f>
        <v>Deportes y diversión</v>
      </c>
      <c r="C2719" t="str">
        <f>IF($A2719="","",Tienda_2!G319)</f>
        <v>Cúcuta</v>
      </c>
      <c r="D2719" t="str">
        <f>IF($A2719="","",Tienda_2!F319)</f>
        <v>Beatriz Morales</v>
      </c>
      <c r="E2719" t="str">
        <f>IF($A2719="","",Tienda_2!I319)</f>
        <v>Nequi</v>
      </c>
      <c r="F2719">
        <f>IF($A2719="","",VALUE(RIGHT(Tienda_2!E319,4)))</f>
        <v>2021</v>
      </c>
      <c r="G2719">
        <f>IF($A2719="","",Tienda_2!C319)</f>
        <v>16300</v>
      </c>
      <c r="H2719">
        <f>IF($A2719="","",Tienda_2!D319)</f>
        <v>0</v>
      </c>
      <c r="I2719">
        <f>IF($A2719="","",Tienda_2!H319)</f>
        <v>4</v>
      </c>
      <c r="J2719">
        <f>IF($A2719="",0,IF(AND(OR('Cuadro-de-mando'!$B$4="(Todas)",'Cuadro-de-mando'!$B$4=$A2719),OR('Cuadro-de-mando'!$E$4="(Todas)",'Cuadro-de-mando'!$E$4=$B2719),OR('Cuadro-de-mando'!$H$4="(Todas)",'Cuadro-de-mando'!$H$4=$C2719),OR('Cuadro-de-mando'!$K$4="(Todas)",'Cuadro-de-mando'!$K$4=$E2719),OR('Cuadro-de-mando'!$N$4="(Todos)",'Cuadro-de-mando'!$N$4=$F2719)),1,0))</f>
        <v>1</v>
      </c>
    </row>
    <row r="2720" spans="1:10" x14ac:dyDescent="0.25">
      <c r="A2720" t="str">
        <f>IF(Tienda_2!$A320="","","Tienda 2")</f>
        <v>Tienda 2</v>
      </c>
      <c r="B2720" t="str">
        <f>IF($A2720="","",Tienda_2!B320)</f>
        <v>Electrónicos</v>
      </c>
      <c r="C2720" t="str">
        <f>IF($A2720="","",Tienda_2!G320)</f>
        <v>Bogotá</v>
      </c>
      <c r="D2720" t="str">
        <f>IF($A2720="","",Tienda_2!F320)</f>
        <v>Felipe Santos</v>
      </c>
      <c r="E2720" t="str">
        <f>IF($A2720="","",Tienda_2!I320)</f>
        <v>Tarjeta de crédito</v>
      </c>
      <c r="F2720">
        <f>IF($A2720="","",VALUE(RIGHT(Tienda_2!E320,4)))</f>
        <v>2021</v>
      </c>
      <c r="G2720">
        <f>IF($A2720="","",Tienda_2!C320)</f>
        <v>1342900</v>
      </c>
      <c r="H2720">
        <f>IF($A2720="","",Tienda_2!D320)</f>
        <v>69700</v>
      </c>
      <c r="I2720">
        <f>IF($A2720="","",Tienda_2!H320)</f>
        <v>5</v>
      </c>
      <c r="J2720">
        <f>IF($A2720="",0,IF(AND(OR('Cuadro-de-mando'!$B$4="(Todas)",'Cuadro-de-mando'!$B$4=$A2720),OR('Cuadro-de-mando'!$E$4="(Todas)",'Cuadro-de-mando'!$E$4=$B2720),OR('Cuadro-de-mando'!$H$4="(Todas)",'Cuadro-de-mando'!$H$4=$C2720),OR('Cuadro-de-mando'!$K$4="(Todas)",'Cuadro-de-mando'!$K$4=$E2720),OR('Cuadro-de-mando'!$N$4="(Todos)",'Cuadro-de-mando'!$N$4=$F2720)),1,0))</f>
        <v>1</v>
      </c>
    </row>
    <row r="2721" spans="1:10" x14ac:dyDescent="0.25">
      <c r="A2721" t="str">
        <f>IF(Tienda_2!$A321="","","Tienda 2")</f>
        <v>Tienda 2</v>
      </c>
      <c r="B2721" t="str">
        <f>IF($A2721="","",Tienda_2!B321)</f>
        <v>Muebles</v>
      </c>
      <c r="C2721" t="str">
        <f>IF($A2721="","",Tienda_2!G321)</f>
        <v>Medellín</v>
      </c>
      <c r="D2721" t="str">
        <f>IF($A2721="","",Tienda_2!F321)</f>
        <v>Blanca Ramirez</v>
      </c>
      <c r="E2721" t="str">
        <f>IF($A2721="","",Tienda_2!I321)</f>
        <v>Nequi</v>
      </c>
      <c r="F2721">
        <f>IF($A2721="","",VALUE(RIGHT(Tienda_2!E321,4)))</f>
        <v>2022</v>
      </c>
      <c r="G2721">
        <f>IF($A2721="","",Tienda_2!C321)</f>
        <v>116300</v>
      </c>
      <c r="H2721">
        <f>IF($A2721="","",Tienda_2!D321)</f>
        <v>6900</v>
      </c>
      <c r="I2721">
        <f>IF($A2721="","",Tienda_2!H321)</f>
        <v>5</v>
      </c>
      <c r="J2721">
        <f>IF($A2721="",0,IF(AND(OR('Cuadro-de-mando'!$B$4="(Todas)",'Cuadro-de-mando'!$B$4=$A2721),OR('Cuadro-de-mando'!$E$4="(Todas)",'Cuadro-de-mando'!$E$4=$B2721),OR('Cuadro-de-mando'!$H$4="(Todas)",'Cuadro-de-mando'!$H$4=$C2721),OR('Cuadro-de-mando'!$K$4="(Todas)",'Cuadro-de-mando'!$K$4=$E2721),OR('Cuadro-de-mando'!$N$4="(Todos)",'Cuadro-de-mando'!$N$4=$F2721)),1,0))</f>
        <v>1</v>
      </c>
    </row>
    <row r="2722" spans="1:10" x14ac:dyDescent="0.25">
      <c r="A2722" t="str">
        <f>IF(Tienda_2!$A322="","","Tienda 2")</f>
        <v>Tienda 2</v>
      </c>
      <c r="B2722" t="str">
        <f>IF($A2722="","",Tienda_2!B322)</f>
        <v>Electrodomésticos</v>
      </c>
      <c r="C2722" t="str">
        <f>IF($A2722="","",Tienda_2!G322)</f>
        <v>Medellín</v>
      </c>
      <c r="D2722" t="str">
        <f>IF($A2722="","",Tienda_2!F322)</f>
        <v>Felipe Santos</v>
      </c>
      <c r="E2722" t="str">
        <f>IF($A2722="","",Tienda_2!I322)</f>
        <v>Nequi</v>
      </c>
      <c r="F2722">
        <f>IF($A2722="","",VALUE(RIGHT(Tienda_2!E322,4)))</f>
        <v>2020</v>
      </c>
      <c r="G2722">
        <f>IF($A2722="","",Tienda_2!C322)</f>
        <v>790200</v>
      </c>
      <c r="H2722">
        <f>IF($A2722="","",Tienda_2!D322)</f>
        <v>42300</v>
      </c>
      <c r="I2722">
        <f>IF($A2722="","",Tienda_2!H322)</f>
        <v>5</v>
      </c>
      <c r="J2722">
        <f>IF($A2722="",0,IF(AND(OR('Cuadro-de-mando'!$B$4="(Todas)",'Cuadro-de-mando'!$B$4=$A2722),OR('Cuadro-de-mando'!$E$4="(Todas)",'Cuadro-de-mando'!$E$4=$B2722),OR('Cuadro-de-mando'!$H$4="(Todas)",'Cuadro-de-mando'!$H$4=$C2722),OR('Cuadro-de-mando'!$K$4="(Todas)",'Cuadro-de-mando'!$K$4=$E2722),OR('Cuadro-de-mando'!$N$4="(Todos)",'Cuadro-de-mando'!$N$4=$F2722)),1,0))</f>
        <v>1</v>
      </c>
    </row>
    <row r="2723" spans="1:10" x14ac:dyDescent="0.25">
      <c r="A2723" t="str">
        <f>IF(Tienda_2!$A323="","","Tienda 2")</f>
        <v>Tienda 2</v>
      </c>
      <c r="B2723" t="str">
        <f>IF($A2723="","",Tienda_2!B323)</f>
        <v>Electrónicos</v>
      </c>
      <c r="C2723" t="str">
        <f>IF($A2723="","",Tienda_2!G323)</f>
        <v>Cali</v>
      </c>
      <c r="D2723" t="str">
        <f>IF($A2723="","",Tienda_2!F323)</f>
        <v>Blanca Ramirez</v>
      </c>
      <c r="E2723" t="str">
        <f>IF($A2723="","",Tienda_2!I323)</f>
        <v>Tarjeta de crédito</v>
      </c>
      <c r="F2723">
        <f>IF($A2723="","",VALUE(RIGHT(Tienda_2!E323,4)))</f>
        <v>2020</v>
      </c>
      <c r="G2723">
        <f>IF($A2723="","",Tienda_2!C323)</f>
        <v>212300</v>
      </c>
      <c r="H2723">
        <f>IF($A2723="","",Tienda_2!D323)</f>
        <v>16000</v>
      </c>
      <c r="I2723">
        <f>IF($A2723="","",Tienda_2!H323)</f>
        <v>5</v>
      </c>
      <c r="J2723">
        <f>IF($A2723="",0,IF(AND(OR('Cuadro-de-mando'!$B$4="(Todas)",'Cuadro-de-mando'!$B$4=$A2723),OR('Cuadro-de-mando'!$E$4="(Todas)",'Cuadro-de-mando'!$E$4=$B2723),OR('Cuadro-de-mando'!$H$4="(Todas)",'Cuadro-de-mando'!$H$4=$C2723),OR('Cuadro-de-mando'!$K$4="(Todas)",'Cuadro-de-mando'!$K$4=$E2723),OR('Cuadro-de-mando'!$N$4="(Todos)",'Cuadro-de-mando'!$N$4=$F2723)),1,0))</f>
        <v>1</v>
      </c>
    </row>
    <row r="2724" spans="1:10" x14ac:dyDescent="0.25">
      <c r="A2724" t="str">
        <f>IF(Tienda_2!$A324="","","Tienda 2")</f>
        <v>Tienda 2</v>
      </c>
      <c r="B2724" t="str">
        <f>IF($A2724="","",Tienda_2!B324)</f>
        <v>Electrónicos</v>
      </c>
      <c r="C2724" t="str">
        <f>IF($A2724="","",Tienda_2!G324)</f>
        <v>Bogotá</v>
      </c>
      <c r="D2724" t="str">
        <f>IF($A2724="","",Tienda_2!F324)</f>
        <v>Maria Alfonso</v>
      </c>
      <c r="E2724" t="str">
        <f>IF($A2724="","",Tienda_2!I324)</f>
        <v>Tarjeta de crédito</v>
      </c>
      <c r="F2724">
        <f>IF($A2724="","",VALUE(RIGHT(Tienda_2!E324,4)))</f>
        <v>2020</v>
      </c>
      <c r="G2724">
        <f>IF($A2724="","",Tienda_2!C324)</f>
        <v>2201400</v>
      </c>
      <c r="H2724">
        <f>IF($A2724="","",Tienda_2!D324)</f>
        <v>118300</v>
      </c>
      <c r="I2724">
        <f>IF($A2724="","",Tienda_2!H324)</f>
        <v>5</v>
      </c>
      <c r="J2724">
        <f>IF($A2724="",0,IF(AND(OR('Cuadro-de-mando'!$B$4="(Todas)",'Cuadro-de-mando'!$B$4=$A2724),OR('Cuadro-de-mando'!$E$4="(Todas)",'Cuadro-de-mando'!$E$4=$B2724),OR('Cuadro-de-mando'!$H$4="(Todas)",'Cuadro-de-mando'!$H$4=$C2724),OR('Cuadro-de-mando'!$K$4="(Todas)",'Cuadro-de-mando'!$K$4=$E2724),OR('Cuadro-de-mando'!$N$4="(Todos)",'Cuadro-de-mando'!$N$4=$F2724)),1,0))</f>
        <v>1</v>
      </c>
    </row>
    <row r="2725" spans="1:10" x14ac:dyDescent="0.25">
      <c r="A2725" t="str">
        <f>IF(Tienda_2!$A325="","","Tienda 2")</f>
        <v>Tienda 2</v>
      </c>
      <c r="B2725" t="str">
        <f>IF($A2725="","",Tienda_2!B325)</f>
        <v>Deportes y diversión</v>
      </c>
      <c r="C2725" t="str">
        <f>IF($A2725="","",Tienda_2!G325)</f>
        <v>Bogotá</v>
      </c>
      <c r="D2725" t="str">
        <f>IF($A2725="","",Tienda_2!F325)</f>
        <v>Beatriz Morales</v>
      </c>
      <c r="E2725" t="str">
        <f>IF($A2725="","",Tienda_2!I325)</f>
        <v>Tarjeta de crédito</v>
      </c>
      <c r="F2725">
        <f>IF($A2725="","",VALUE(RIGHT(Tienda_2!E325,4)))</f>
        <v>2021</v>
      </c>
      <c r="G2725">
        <f>IF($A2725="","",Tienda_2!C325)</f>
        <v>33900</v>
      </c>
      <c r="H2725">
        <f>IF($A2725="","",Tienda_2!D325)</f>
        <v>0</v>
      </c>
      <c r="I2725">
        <f>IF($A2725="","",Tienda_2!H325)</f>
        <v>5</v>
      </c>
      <c r="J2725">
        <f>IF($A2725="",0,IF(AND(OR('Cuadro-de-mando'!$B$4="(Todas)",'Cuadro-de-mando'!$B$4=$A2725),OR('Cuadro-de-mando'!$E$4="(Todas)",'Cuadro-de-mando'!$E$4=$B2725),OR('Cuadro-de-mando'!$H$4="(Todas)",'Cuadro-de-mando'!$H$4=$C2725),OR('Cuadro-de-mando'!$K$4="(Todas)",'Cuadro-de-mando'!$K$4=$E2725),OR('Cuadro-de-mando'!$N$4="(Todos)",'Cuadro-de-mando'!$N$4=$F2725)),1,0))</f>
        <v>1</v>
      </c>
    </row>
    <row r="2726" spans="1:10" x14ac:dyDescent="0.25">
      <c r="A2726" t="str">
        <f>IF(Tienda_2!$A326="","","Tienda 2")</f>
        <v>Tienda 2</v>
      </c>
      <c r="B2726" t="str">
        <f>IF($A2726="","",Tienda_2!B326)</f>
        <v>Electrodomésticos</v>
      </c>
      <c r="C2726" t="str">
        <f>IF($A2726="","",Tienda_2!G326)</f>
        <v>Medellín</v>
      </c>
      <c r="D2726" t="str">
        <f>IF($A2726="","",Tienda_2!F326)</f>
        <v>Santiago Silva</v>
      </c>
      <c r="E2726" t="str">
        <f>IF($A2726="","",Tienda_2!I326)</f>
        <v>Nequi</v>
      </c>
      <c r="F2726">
        <f>IF($A2726="","",VALUE(RIGHT(Tienda_2!E326,4)))</f>
        <v>2022</v>
      </c>
      <c r="G2726">
        <f>IF($A2726="","",Tienda_2!C326)</f>
        <v>1331100</v>
      </c>
      <c r="H2726">
        <f>IF($A2726="","",Tienda_2!D326)</f>
        <v>71300</v>
      </c>
      <c r="I2726">
        <f>IF($A2726="","",Tienda_2!H326)</f>
        <v>5</v>
      </c>
      <c r="J2726">
        <f>IF($A2726="",0,IF(AND(OR('Cuadro-de-mando'!$B$4="(Todas)",'Cuadro-de-mando'!$B$4=$A2726),OR('Cuadro-de-mando'!$E$4="(Todas)",'Cuadro-de-mando'!$E$4=$B2726),OR('Cuadro-de-mando'!$H$4="(Todas)",'Cuadro-de-mando'!$H$4=$C2726),OR('Cuadro-de-mando'!$K$4="(Todas)",'Cuadro-de-mando'!$K$4=$E2726),OR('Cuadro-de-mando'!$N$4="(Todos)",'Cuadro-de-mando'!$N$4=$F2726)),1,0))</f>
        <v>1</v>
      </c>
    </row>
    <row r="2727" spans="1:10" x14ac:dyDescent="0.25">
      <c r="A2727" t="str">
        <f>IF(Tienda_2!$A327="","","Tienda 2")</f>
        <v>Tienda 2</v>
      </c>
      <c r="B2727" t="str">
        <f>IF($A2727="","",Tienda_2!B327)</f>
        <v>Instrumentos musicales</v>
      </c>
      <c r="C2727" t="str">
        <f>IF($A2727="","",Tienda_2!G327)</f>
        <v>Cali</v>
      </c>
      <c r="D2727" t="str">
        <f>IF($A2727="","",Tienda_2!F327)</f>
        <v>Maria Alfonso</v>
      </c>
      <c r="E2727" t="str">
        <f>IF($A2727="","",Tienda_2!I327)</f>
        <v>Tarjeta de crédito</v>
      </c>
      <c r="F2727">
        <f>IF($A2727="","",VALUE(RIGHT(Tienda_2!E327,4)))</f>
        <v>2022</v>
      </c>
      <c r="G2727">
        <f>IF($A2727="","",Tienda_2!C327)</f>
        <v>710100</v>
      </c>
      <c r="H2727">
        <f>IF($A2727="","",Tienda_2!D327)</f>
        <v>36000</v>
      </c>
      <c r="I2727">
        <f>IF($A2727="","",Tienda_2!H327)</f>
        <v>5</v>
      </c>
      <c r="J2727">
        <f>IF($A2727="",0,IF(AND(OR('Cuadro-de-mando'!$B$4="(Todas)",'Cuadro-de-mando'!$B$4=$A2727),OR('Cuadro-de-mando'!$E$4="(Todas)",'Cuadro-de-mando'!$E$4=$B2727),OR('Cuadro-de-mando'!$H$4="(Todas)",'Cuadro-de-mando'!$H$4=$C2727),OR('Cuadro-de-mando'!$K$4="(Todas)",'Cuadro-de-mando'!$K$4=$E2727),OR('Cuadro-de-mando'!$N$4="(Todos)",'Cuadro-de-mando'!$N$4=$F2727)),1,0))</f>
        <v>1</v>
      </c>
    </row>
    <row r="2728" spans="1:10" x14ac:dyDescent="0.25">
      <c r="A2728" t="str">
        <f>IF(Tienda_2!$A328="","","Tienda 2")</f>
        <v>Tienda 2</v>
      </c>
      <c r="B2728" t="str">
        <f>IF($A2728="","",Tienda_2!B328)</f>
        <v>Juguetes</v>
      </c>
      <c r="C2728" t="str">
        <f>IF($A2728="","",Tienda_2!G328)</f>
        <v>Bogotá</v>
      </c>
      <c r="D2728" t="str">
        <f>IF($A2728="","",Tienda_2!F328)</f>
        <v>Felipe Santos</v>
      </c>
      <c r="E2728" t="str">
        <f>IF($A2728="","",Tienda_2!I328)</f>
        <v>Cupón</v>
      </c>
      <c r="F2728">
        <f>IF($A2728="","",VALUE(RIGHT(Tienda_2!E328,4)))</f>
        <v>2021</v>
      </c>
      <c r="G2728">
        <f>IF($A2728="","",Tienda_2!C328)</f>
        <v>30300</v>
      </c>
      <c r="H2728">
        <f>IF($A2728="","",Tienda_2!D328)</f>
        <v>0</v>
      </c>
      <c r="I2728">
        <f>IF($A2728="","",Tienda_2!H328)</f>
        <v>5</v>
      </c>
      <c r="J2728">
        <f>IF($A2728="",0,IF(AND(OR('Cuadro-de-mando'!$B$4="(Todas)",'Cuadro-de-mando'!$B$4=$A2728),OR('Cuadro-de-mando'!$E$4="(Todas)",'Cuadro-de-mando'!$E$4=$B2728),OR('Cuadro-de-mando'!$H$4="(Todas)",'Cuadro-de-mando'!$H$4=$C2728),OR('Cuadro-de-mando'!$K$4="(Todas)",'Cuadro-de-mando'!$K$4=$E2728),OR('Cuadro-de-mando'!$N$4="(Todos)",'Cuadro-de-mando'!$N$4=$F2728)),1,0))</f>
        <v>1</v>
      </c>
    </row>
    <row r="2729" spans="1:10" x14ac:dyDescent="0.25">
      <c r="A2729" t="str">
        <f>IF(Tienda_2!$A329="","","Tienda 2")</f>
        <v>Tienda 2</v>
      </c>
      <c r="B2729" t="str">
        <f>IF($A2729="","",Tienda_2!B329)</f>
        <v>Libros</v>
      </c>
      <c r="C2729" t="str">
        <f>IF($A2729="","",Tienda_2!G329)</f>
        <v>Cali</v>
      </c>
      <c r="D2729" t="str">
        <f>IF($A2729="","",Tienda_2!F329)</f>
        <v>Juliana Costa</v>
      </c>
      <c r="E2729" t="str">
        <f>IF($A2729="","",Tienda_2!I329)</f>
        <v>Tarjeta de crédito</v>
      </c>
      <c r="F2729">
        <f>IF($A2729="","",VALUE(RIGHT(Tienda_2!E329,4)))</f>
        <v>2020</v>
      </c>
      <c r="G2729">
        <f>IF($A2729="","",Tienda_2!C329)</f>
        <v>38700</v>
      </c>
      <c r="H2729">
        <f>IF($A2729="","",Tienda_2!D329)</f>
        <v>8900</v>
      </c>
      <c r="I2729">
        <f>IF($A2729="","",Tienda_2!H329)</f>
        <v>5</v>
      </c>
      <c r="J2729">
        <f>IF($A2729="",0,IF(AND(OR('Cuadro-de-mando'!$B$4="(Todas)",'Cuadro-de-mando'!$B$4=$A2729),OR('Cuadro-de-mando'!$E$4="(Todas)",'Cuadro-de-mando'!$E$4=$B2729),OR('Cuadro-de-mando'!$H$4="(Todas)",'Cuadro-de-mando'!$H$4=$C2729),OR('Cuadro-de-mando'!$K$4="(Todas)",'Cuadro-de-mando'!$K$4=$E2729),OR('Cuadro-de-mando'!$N$4="(Todos)",'Cuadro-de-mando'!$N$4=$F2729)),1,0))</f>
        <v>1</v>
      </c>
    </row>
    <row r="2730" spans="1:10" x14ac:dyDescent="0.25">
      <c r="A2730" t="str">
        <f>IF(Tienda_2!$A330="","","Tienda 2")</f>
        <v>Tienda 2</v>
      </c>
      <c r="B2730" t="str">
        <f>IF($A2730="","",Tienda_2!B330)</f>
        <v>Artículos para el hogar</v>
      </c>
      <c r="C2730" t="str">
        <f>IF($A2730="","",Tienda_2!G330)</f>
        <v>Bogotá</v>
      </c>
      <c r="D2730" t="str">
        <f>IF($A2730="","",Tienda_2!F330)</f>
        <v>Maria Alfonso</v>
      </c>
      <c r="E2730" t="str">
        <f>IF($A2730="","",Tienda_2!I330)</f>
        <v>Tarjeta de crédito</v>
      </c>
      <c r="F2730">
        <f>IF($A2730="","",VALUE(RIGHT(Tienda_2!E330,4)))</f>
        <v>2020</v>
      </c>
      <c r="G2730">
        <f>IF($A2730="","",Tienda_2!C330)</f>
        <v>60500</v>
      </c>
      <c r="H2730">
        <f>IF($A2730="","",Tienda_2!D330)</f>
        <v>1400</v>
      </c>
      <c r="I2730">
        <f>IF($A2730="","",Tienda_2!H330)</f>
        <v>5</v>
      </c>
      <c r="J2730">
        <f>IF($A2730="",0,IF(AND(OR('Cuadro-de-mando'!$B$4="(Todas)",'Cuadro-de-mando'!$B$4=$A2730),OR('Cuadro-de-mando'!$E$4="(Todas)",'Cuadro-de-mando'!$E$4=$B2730),OR('Cuadro-de-mando'!$H$4="(Todas)",'Cuadro-de-mando'!$H$4=$C2730),OR('Cuadro-de-mando'!$K$4="(Todas)",'Cuadro-de-mando'!$K$4=$E2730),OR('Cuadro-de-mando'!$N$4="(Todos)",'Cuadro-de-mando'!$N$4=$F2730)),1,0))</f>
        <v>1</v>
      </c>
    </row>
    <row r="2731" spans="1:10" x14ac:dyDescent="0.25">
      <c r="A2731" t="str">
        <f>IF(Tienda_2!$A331="","","Tienda 2")</f>
        <v>Tienda 2</v>
      </c>
      <c r="B2731" t="str">
        <f>IF($A2731="","",Tienda_2!B331)</f>
        <v>Electrónicos</v>
      </c>
      <c r="C2731" t="str">
        <f>IF($A2731="","",Tienda_2!G331)</f>
        <v>Cali</v>
      </c>
      <c r="D2731" t="str">
        <f>IF($A2731="","",Tienda_2!F331)</f>
        <v>Maria Alfonso</v>
      </c>
      <c r="E2731" t="str">
        <f>IF($A2731="","",Tienda_2!I331)</f>
        <v>Tarjeta de crédito</v>
      </c>
      <c r="F2731">
        <f>IF($A2731="","",VALUE(RIGHT(Tienda_2!E331,4)))</f>
        <v>2020</v>
      </c>
      <c r="G2731">
        <f>IF($A2731="","",Tienda_2!C331)</f>
        <v>839900</v>
      </c>
      <c r="H2731">
        <f>IF($A2731="","",Tienda_2!D331)</f>
        <v>49500</v>
      </c>
      <c r="I2731">
        <f>IF($A2731="","",Tienda_2!H331)</f>
        <v>5</v>
      </c>
      <c r="J2731">
        <f>IF($A2731="",0,IF(AND(OR('Cuadro-de-mando'!$B$4="(Todas)",'Cuadro-de-mando'!$B$4=$A2731),OR('Cuadro-de-mando'!$E$4="(Todas)",'Cuadro-de-mando'!$E$4=$B2731),OR('Cuadro-de-mando'!$H$4="(Todas)",'Cuadro-de-mando'!$H$4=$C2731),OR('Cuadro-de-mando'!$K$4="(Todas)",'Cuadro-de-mando'!$K$4=$E2731),OR('Cuadro-de-mando'!$N$4="(Todos)",'Cuadro-de-mando'!$N$4=$F2731)),1,0))</f>
        <v>1</v>
      </c>
    </row>
    <row r="2732" spans="1:10" x14ac:dyDescent="0.25">
      <c r="A2732" t="str">
        <f>IF(Tienda_2!$A332="","","Tienda 2")</f>
        <v>Tienda 2</v>
      </c>
      <c r="B2732" t="str">
        <f>IF($A2732="","",Tienda_2!B332)</f>
        <v>Instrumentos musicales</v>
      </c>
      <c r="C2732" t="str">
        <f>IF($A2732="","",Tienda_2!G332)</f>
        <v>Medellín</v>
      </c>
      <c r="D2732" t="str">
        <f>IF($A2732="","",Tienda_2!F332)</f>
        <v>Camila Rivera</v>
      </c>
      <c r="E2732" t="str">
        <f>IF($A2732="","",Tienda_2!I332)</f>
        <v>Tarjeta de crédito</v>
      </c>
      <c r="F2732">
        <f>IF($A2732="","",VALUE(RIGHT(Tienda_2!E332,4)))</f>
        <v>2020</v>
      </c>
      <c r="G2732">
        <f>IF($A2732="","",Tienda_2!C332)</f>
        <v>655900</v>
      </c>
      <c r="H2732">
        <f>IF($A2732="","",Tienda_2!D332)</f>
        <v>33100</v>
      </c>
      <c r="I2732">
        <f>IF($A2732="","",Tienda_2!H332)</f>
        <v>2</v>
      </c>
      <c r="J2732">
        <f>IF($A2732="",0,IF(AND(OR('Cuadro-de-mando'!$B$4="(Todas)",'Cuadro-de-mando'!$B$4=$A2732),OR('Cuadro-de-mando'!$E$4="(Todas)",'Cuadro-de-mando'!$E$4=$B2732),OR('Cuadro-de-mando'!$H$4="(Todas)",'Cuadro-de-mando'!$H$4=$C2732),OR('Cuadro-de-mando'!$K$4="(Todas)",'Cuadro-de-mando'!$K$4=$E2732),OR('Cuadro-de-mando'!$N$4="(Todos)",'Cuadro-de-mando'!$N$4=$F2732)),1,0))</f>
        <v>1</v>
      </c>
    </row>
    <row r="2733" spans="1:10" x14ac:dyDescent="0.25">
      <c r="A2733" t="str">
        <f>IF(Tienda_2!$A333="","","Tienda 2")</f>
        <v>Tienda 2</v>
      </c>
      <c r="B2733" t="str">
        <f>IF($A2733="","",Tienda_2!B333)</f>
        <v>Electrónicos</v>
      </c>
      <c r="C2733" t="str">
        <f>IF($A2733="","",Tienda_2!G333)</f>
        <v>Bogotá</v>
      </c>
      <c r="D2733" t="str">
        <f>IF($A2733="","",Tienda_2!F333)</f>
        <v>Blanca Ramirez</v>
      </c>
      <c r="E2733" t="str">
        <f>IF($A2733="","",Tienda_2!I333)</f>
        <v>Tarjeta de crédito</v>
      </c>
      <c r="F2733">
        <f>IF($A2733="","",VALUE(RIGHT(Tienda_2!E333,4)))</f>
        <v>2022</v>
      </c>
      <c r="G2733">
        <f>IF($A2733="","",Tienda_2!C333)</f>
        <v>1283400</v>
      </c>
      <c r="H2733">
        <f>IF($A2733="","",Tienda_2!D333)</f>
        <v>69000</v>
      </c>
      <c r="I2733">
        <f>IF($A2733="","",Tienda_2!H333)</f>
        <v>5</v>
      </c>
      <c r="J2733">
        <f>IF($A2733="",0,IF(AND(OR('Cuadro-de-mando'!$B$4="(Todas)",'Cuadro-de-mando'!$B$4=$A2733),OR('Cuadro-de-mando'!$E$4="(Todas)",'Cuadro-de-mando'!$E$4=$B2733),OR('Cuadro-de-mando'!$H$4="(Todas)",'Cuadro-de-mando'!$H$4=$C2733),OR('Cuadro-de-mando'!$K$4="(Todas)",'Cuadro-de-mando'!$K$4=$E2733),OR('Cuadro-de-mando'!$N$4="(Todos)",'Cuadro-de-mando'!$N$4=$F2733)),1,0))</f>
        <v>1</v>
      </c>
    </row>
    <row r="2734" spans="1:10" x14ac:dyDescent="0.25">
      <c r="A2734" t="str">
        <f>IF(Tienda_2!$A334="","","Tienda 2")</f>
        <v>Tienda 2</v>
      </c>
      <c r="B2734" t="str">
        <f>IF($A2734="","",Tienda_2!B334)</f>
        <v>Artículos para el hogar</v>
      </c>
      <c r="C2734" t="str">
        <f>IF($A2734="","",Tienda_2!G334)</f>
        <v>Medellín</v>
      </c>
      <c r="D2734" t="str">
        <f>IF($A2734="","",Tienda_2!F334)</f>
        <v>Camila Rivera</v>
      </c>
      <c r="E2734" t="str">
        <f>IF($A2734="","",Tienda_2!I334)</f>
        <v>Tarjeta de crédito</v>
      </c>
      <c r="F2734">
        <f>IF($A2734="","",VALUE(RIGHT(Tienda_2!E334,4)))</f>
        <v>2020</v>
      </c>
      <c r="G2734">
        <f>IF($A2734="","",Tienda_2!C334)</f>
        <v>108100</v>
      </c>
      <c r="H2734">
        <f>IF($A2734="","",Tienda_2!D334)</f>
        <v>3900</v>
      </c>
      <c r="I2734">
        <f>IF($A2734="","",Tienda_2!H334)</f>
        <v>5</v>
      </c>
      <c r="J2734">
        <f>IF($A2734="",0,IF(AND(OR('Cuadro-de-mando'!$B$4="(Todas)",'Cuadro-de-mando'!$B$4=$A2734),OR('Cuadro-de-mando'!$E$4="(Todas)",'Cuadro-de-mando'!$E$4=$B2734),OR('Cuadro-de-mando'!$H$4="(Todas)",'Cuadro-de-mando'!$H$4=$C2734),OR('Cuadro-de-mando'!$K$4="(Todas)",'Cuadro-de-mando'!$K$4=$E2734),OR('Cuadro-de-mando'!$N$4="(Todos)",'Cuadro-de-mando'!$N$4=$F2734)),1,0))</f>
        <v>1</v>
      </c>
    </row>
    <row r="2735" spans="1:10" x14ac:dyDescent="0.25">
      <c r="A2735" t="str">
        <f>IF(Tienda_2!$A335="","","Tienda 2")</f>
        <v>Tienda 2</v>
      </c>
      <c r="B2735" t="str">
        <f>IF($A2735="","",Tienda_2!B335)</f>
        <v>Instrumentos musicales</v>
      </c>
      <c r="C2735" t="str">
        <f>IF($A2735="","",Tienda_2!G335)</f>
        <v>Bogotá</v>
      </c>
      <c r="D2735" t="str">
        <f>IF($A2735="","",Tienda_2!F335)</f>
        <v>Camila Rivera</v>
      </c>
      <c r="E2735" t="str">
        <f>IF($A2735="","",Tienda_2!I335)</f>
        <v>Tarjeta de crédito</v>
      </c>
      <c r="F2735">
        <f>IF($A2735="","",VALUE(RIGHT(Tienda_2!E335,4)))</f>
        <v>2020</v>
      </c>
      <c r="G2735">
        <f>IF($A2735="","",Tienda_2!C335)</f>
        <v>71100</v>
      </c>
      <c r="H2735">
        <f>IF($A2735="","",Tienda_2!D335)</f>
        <v>4200</v>
      </c>
      <c r="I2735">
        <f>IF($A2735="","",Tienda_2!H335)</f>
        <v>4</v>
      </c>
      <c r="J2735">
        <f>IF($A2735="",0,IF(AND(OR('Cuadro-de-mando'!$B$4="(Todas)",'Cuadro-de-mando'!$B$4=$A2735),OR('Cuadro-de-mando'!$E$4="(Todas)",'Cuadro-de-mando'!$E$4=$B2735),OR('Cuadro-de-mando'!$H$4="(Todas)",'Cuadro-de-mando'!$H$4=$C2735),OR('Cuadro-de-mando'!$K$4="(Todas)",'Cuadro-de-mando'!$K$4=$E2735),OR('Cuadro-de-mando'!$N$4="(Todos)",'Cuadro-de-mando'!$N$4=$F2735)),1,0))</f>
        <v>1</v>
      </c>
    </row>
    <row r="2736" spans="1:10" x14ac:dyDescent="0.25">
      <c r="A2736" t="str">
        <f>IF(Tienda_2!$A336="","","Tienda 2")</f>
        <v>Tienda 2</v>
      </c>
      <c r="B2736" t="str">
        <f>IF($A2736="","",Tienda_2!B336)</f>
        <v>Muebles</v>
      </c>
      <c r="C2736" t="str">
        <f>IF($A2736="","",Tienda_2!G336)</f>
        <v>Bogotá</v>
      </c>
      <c r="D2736" t="str">
        <f>IF($A2736="","",Tienda_2!F336)</f>
        <v>Felipe Santos</v>
      </c>
      <c r="E2736" t="str">
        <f>IF($A2736="","",Tienda_2!I336)</f>
        <v>Tarjeta de crédito</v>
      </c>
      <c r="F2736">
        <f>IF($A2736="","",VALUE(RIGHT(Tienda_2!E336,4)))</f>
        <v>2022</v>
      </c>
      <c r="G2736">
        <f>IF($A2736="","",Tienda_2!C336)</f>
        <v>660200</v>
      </c>
      <c r="H2736">
        <f>IF($A2736="","",Tienda_2!D336)</f>
        <v>43800</v>
      </c>
      <c r="I2736">
        <f>IF($A2736="","",Tienda_2!H336)</f>
        <v>4</v>
      </c>
      <c r="J2736">
        <f>IF($A2736="",0,IF(AND(OR('Cuadro-de-mando'!$B$4="(Todas)",'Cuadro-de-mando'!$B$4=$A2736),OR('Cuadro-de-mando'!$E$4="(Todas)",'Cuadro-de-mando'!$E$4=$B2736),OR('Cuadro-de-mando'!$H$4="(Todas)",'Cuadro-de-mando'!$H$4=$C2736),OR('Cuadro-de-mando'!$K$4="(Todas)",'Cuadro-de-mando'!$K$4=$E2736),OR('Cuadro-de-mando'!$N$4="(Todos)",'Cuadro-de-mando'!$N$4=$F2736)),1,0))</f>
        <v>1</v>
      </c>
    </row>
    <row r="2737" spans="1:10" x14ac:dyDescent="0.25">
      <c r="A2737" t="str">
        <f>IF(Tienda_2!$A337="","","Tienda 2")</f>
        <v>Tienda 2</v>
      </c>
      <c r="B2737" t="str">
        <f>IF($A2737="","",Tienda_2!B337)</f>
        <v>Juguetes</v>
      </c>
      <c r="C2737" t="str">
        <f>IF($A2737="","",Tienda_2!G337)</f>
        <v>Neiva</v>
      </c>
      <c r="D2737" t="str">
        <f>IF($A2737="","",Tienda_2!F337)</f>
        <v>Maria Alfonso</v>
      </c>
      <c r="E2737" t="str">
        <f>IF($A2737="","",Tienda_2!I337)</f>
        <v>Tarjeta de crédito</v>
      </c>
      <c r="F2737">
        <f>IF($A2737="","",VALUE(RIGHT(Tienda_2!E337,4)))</f>
        <v>2022</v>
      </c>
      <c r="G2737">
        <f>IF($A2737="","",Tienda_2!C337)</f>
        <v>37000</v>
      </c>
      <c r="H2737">
        <f>IF($A2737="","",Tienda_2!D337)</f>
        <v>6800</v>
      </c>
      <c r="I2737">
        <f>IF($A2737="","",Tienda_2!H337)</f>
        <v>5</v>
      </c>
      <c r="J2737">
        <f>IF($A2737="",0,IF(AND(OR('Cuadro-de-mando'!$B$4="(Todas)",'Cuadro-de-mando'!$B$4=$A2737),OR('Cuadro-de-mando'!$E$4="(Todas)",'Cuadro-de-mando'!$E$4=$B2737),OR('Cuadro-de-mando'!$H$4="(Todas)",'Cuadro-de-mando'!$H$4=$C2737),OR('Cuadro-de-mando'!$K$4="(Todas)",'Cuadro-de-mando'!$K$4=$E2737),OR('Cuadro-de-mando'!$N$4="(Todos)",'Cuadro-de-mando'!$N$4=$F2737)),1,0))</f>
        <v>1</v>
      </c>
    </row>
    <row r="2738" spans="1:10" x14ac:dyDescent="0.25">
      <c r="A2738" t="str">
        <f>IF(Tienda_2!$A338="","","Tienda 2")</f>
        <v>Tienda 2</v>
      </c>
      <c r="B2738" t="str">
        <f>IF($A2738="","",Tienda_2!B338)</f>
        <v>Electrónicos</v>
      </c>
      <c r="C2738" t="str">
        <f>IF($A2738="","",Tienda_2!G338)</f>
        <v>Medellín</v>
      </c>
      <c r="D2738" t="str">
        <f>IF($A2738="","",Tienda_2!F338)</f>
        <v>Lucas Olivera</v>
      </c>
      <c r="E2738" t="str">
        <f>IF($A2738="","",Tienda_2!I338)</f>
        <v>Nequi</v>
      </c>
      <c r="F2738">
        <f>IF($A2738="","",VALUE(RIGHT(Tienda_2!E338,4)))</f>
        <v>2023</v>
      </c>
      <c r="G2738">
        <f>IF($A2738="","",Tienda_2!C338)</f>
        <v>2444600</v>
      </c>
      <c r="H2738">
        <f>IF($A2738="","",Tienda_2!D338)</f>
        <v>130900</v>
      </c>
      <c r="I2738">
        <f>IF($A2738="","",Tienda_2!H338)</f>
        <v>5</v>
      </c>
      <c r="J2738">
        <f>IF($A2738="",0,IF(AND(OR('Cuadro-de-mando'!$B$4="(Todas)",'Cuadro-de-mando'!$B$4=$A2738),OR('Cuadro-de-mando'!$E$4="(Todas)",'Cuadro-de-mando'!$E$4=$B2738),OR('Cuadro-de-mando'!$H$4="(Todas)",'Cuadro-de-mando'!$H$4=$C2738),OR('Cuadro-de-mando'!$K$4="(Todas)",'Cuadro-de-mando'!$K$4=$E2738),OR('Cuadro-de-mando'!$N$4="(Todos)",'Cuadro-de-mando'!$N$4=$F2738)),1,0))</f>
        <v>1</v>
      </c>
    </row>
    <row r="2739" spans="1:10" x14ac:dyDescent="0.25">
      <c r="A2739" t="str">
        <f>IF(Tienda_2!$A339="","","Tienda 2")</f>
        <v>Tienda 2</v>
      </c>
      <c r="B2739" t="str">
        <f>IF($A2739="","",Tienda_2!B339)</f>
        <v>Artículos para el hogar</v>
      </c>
      <c r="C2739" t="str">
        <f>IF($A2739="","",Tienda_2!G339)</f>
        <v>Cali</v>
      </c>
      <c r="D2739" t="str">
        <f>IF($A2739="","",Tienda_2!F339)</f>
        <v>Juan Fernandez</v>
      </c>
      <c r="E2739" t="str">
        <f>IF($A2739="","",Tienda_2!I339)</f>
        <v>Tarjeta de crédito</v>
      </c>
      <c r="F2739">
        <f>IF($A2739="","",VALUE(RIGHT(Tienda_2!E339,4)))</f>
        <v>2021</v>
      </c>
      <c r="G2739">
        <f>IF($A2739="","",Tienda_2!C339)</f>
        <v>200200</v>
      </c>
      <c r="H2739">
        <f>IF($A2739="","",Tienda_2!D339)</f>
        <v>11100</v>
      </c>
      <c r="I2739">
        <f>IF($A2739="","",Tienda_2!H339)</f>
        <v>4</v>
      </c>
      <c r="J2739">
        <f>IF($A2739="",0,IF(AND(OR('Cuadro-de-mando'!$B$4="(Todas)",'Cuadro-de-mando'!$B$4=$A2739),OR('Cuadro-de-mando'!$E$4="(Todas)",'Cuadro-de-mando'!$E$4=$B2739),OR('Cuadro-de-mando'!$H$4="(Todas)",'Cuadro-de-mando'!$H$4=$C2739),OR('Cuadro-de-mando'!$K$4="(Todas)",'Cuadro-de-mando'!$K$4=$E2739),OR('Cuadro-de-mando'!$N$4="(Todos)",'Cuadro-de-mando'!$N$4=$F2739)),1,0))</f>
        <v>1</v>
      </c>
    </row>
    <row r="2740" spans="1:10" x14ac:dyDescent="0.25">
      <c r="A2740" t="str">
        <f>IF(Tienda_2!$A340="","","Tienda 2")</f>
        <v>Tienda 2</v>
      </c>
      <c r="B2740" t="str">
        <f>IF($A2740="","",Tienda_2!B340)</f>
        <v>Electrodomésticos</v>
      </c>
      <c r="C2740" t="str">
        <f>IF($A2740="","",Tienda_2!G340)</f>
        <v>Cali</v>
      </c>
      <c r="D2740" t="str">
        <f>IF($A2740="","",Tienda_2!F340)</f>
        <v>Camila Rivera</v>
      </c>
      <c r="E2740" t="str">
        <f>IF($A2740="","",Tienda_2!I340)</f>
        <v>Nequi</v>
      </c>
      <c r="F2740">
        <f>IF($A2740="","",VALUE(RIGHT(Tienda_2!E340,4)))</f>
        <v>2021</v>
      </c>
      <c r="G2740">
        <f>IF($A2740="","",Tienda_2!C340)</f>
        <v>712900</v>
      </c>
      <c r="H2740">
        <f>IF($A2740="","",Tienda_2!D340)</f>
        <v>38400</v>
      </c>
      <c r="I2740">
        <f>IF($A2740="","",Tienda_2!H340)</f>
        <v>5</v>
      </c>
      <c r="J2740">
        <f>IF($A2740="",0,IF(AND(OR('Cuadro-de-mando'!$B$4="(Todas)",'Cuadro-de-mando'!$B$4=$A2740),OR('Cuadro-de-mando'!$E$4="(Todas)",'Cuadro-de-mando'!$E$4=$B2740),OR('Cuadro-de-mando'!$H$4="(Todas)",'Cuadro-de-mando'!$H$4=$C2740),OR('Cuadro-de-mando'!$K$4="(Todas)",'Cuadro-de-mando'!$K$4=$E2740),OR('Cuadro-de-mando'!$N$4="(Todos)",'Cuadro-de-mando'!$N$4=$F2740)),1,0))</f>
        <v>1</v>
      </c>
    </row>
    <row r="2741" spans="1:10" x14ac:dyDescent="0.25">
      <c r="A2741" t="str">
        <f>IF(Tienda_2!$A341="","","Tienda 2")</f>
        <v>Tienda 2</v>
      </c>
      <c r="B2741" t="str">
        <f>IF($A2741="","",Tienda_2!B341)</f>
        <v>Muebles</v>
      </c>
      <c r="C2741" t="str">
        <f>IF($A2741="","",Tienda_2!G341)</f>
        <v>Medellín</v>
      </c>
      <c r="D2741" t="str">
        <f>IF($A2741="","",Tienda_2!F341)</f>
        <v>Beatriz Morales</v>
      </c>
      <c r="E2741" t="str">
        <f>IF($A2741="","",Tienda_2!I341)</f>
        <v>Tarjeta de crédito</v>
      </c>
      <c r="F2741">
        <f>IF($A2741="","",VALUE(RIGHT(Tienda_2!E341,4)))</f>
        <v>2021</v>
      </c>
      <c r="G2741">
        <f>IF($A2741="","",Tienda_2!C341)</f>
        <v>184400</v>
      </c>
      <c r="H2741">
        <f>IF($A2741="","",Tienda_2!D341)</f>
        <v>10900</v>
      </c>
      <c r="I2741">
        <f>IF($A2741="","",Tienda_2!H341)</f>
        <v>4</v>
      </c>
      <c r="J2741">
        <f>IF($A2741="",0,IF(AND(OR('Cuadro-de-mando'!$B$4="(Todas)",'Cuadro-de-mando'!$B$4=$A2741),OR('Cuadro-de-mando'!$E$4="(Todas)",'Cuadro-de-mando'!$E$4=$B2741),OR('Cuadro-de-mando'!$H$4="(Todas)",'Cuadro-de-mando'!$H$4=$C2741),OR('Cuadro-de-mando'!$K$4="(Todas)",'Cuadro-de-mando'!$K$4=$E2741),OR('Cuadro-de-mando'!$N$4="(Todos)",'Cuadro-de-mando'!$N$4=$F2741)),1,0))</f>
        <v>1</v>
      </c>
    </row>
    <row r="2742" spans="1:10" x14ac:dyDescent="0.25">
      <c r="A2742" t="str">
        <f>IF(Tienda_2!$A342="","","Tienda 2")</f>
        <v>Tienda 2</v>
      </c>
      <c r="B2742" t="str">
        <f>IF($A2742="","",Tienda_2!B342)</f>
        <v>Muebles</v>
      </c>
      <c r="C2742" t="str">
        <f>IF($A2742="","",Tienda_2!G342)</f>
        <v>Cali</v>
      </c>
      <c r="D2742" t="str">
        <f>IF($A2742="","",Tienda_2!F342)</f>
        <v>Rafael Acosta</v>
      </c>
      <c r="E2742" t="str">
        <f>IF($A2742="","",Tienda_2!I342)</f>
        <v>Nequi</v>
      </c>
      <c r="F2742">
        <f>IF($A2742="","",VALUE(RIGHT(Tienda_2!E342,4)))</f>
        <v>2022</v>
      </c>
      <c r="G2742">
        <f>IF($A2742="","",Tienda_2!C342)</f>
        <v>205100</v>
      </c>
      <c r="H2742">
        <f>IF($A2742="","",Tienda_2!D342)</f>
        <v>9100</v>
      </c>
      <c r="I2742">
        <f>IF($A2742="","",Tienda_2!H342)</f>
        <v>5</v>
      </c>
      <c r="J2742">
        <f>IF($A2742="",0,IF(AND(OR('Cuadro-de-mando'!$B$4="(Todas)",'Cuadro-de-mando'!$B$4=$A2742),OR('Cuadro-de-mando'!$E$4="(Todas)",'Cuadro-de-mando'!$E$4=$B2742),OR('Cuadro-de-mando'!$H$4="(Todas)",'Cuadro-de-mando'!$H$4=$C2742),OR('Cuadro-de-mando'!$K$4="(Todas)",'Cuadro-de-mando'!$K$4=$E2742),OR('Cuadro-de-mando'!$N$4="(Todos)",'Cuadro-de-mando'!$N$4=$F2742)),1,0))</f>
        <v>1</v>
      </c>
    </row>
    <row r="2743" spans="1:10" x14ac:dyDescent="0.25">
      <c r="A2743" t="str">
        <f>IF(Tienda_2!$A343="","","Tienda 2")</f>
        <v>Tienda 2</v>
      </c>
      <c r="B2743" t="str">
        <f>IF($A2743="","",Tienda_2!B343)</f>
        <v>Instrumentos musicales</v>
      </c>
      <c r="C2743" t="str">
        <f>IF($A2743="","",Tienda_2!G343)</f>
        <v>Medellín</v>
      </c>
      <c r="D2743" t="str">
        <f>IF($A2743="","",Tienda_2!F343)</f>
        <v>Pedro Gomez</v>
      </c>
      <c r="E2743" t="str">
        <f>IF($A2743="","",Tienda_2!I343)</f>
        <v>Tarjeta de crédito</v>
      </c>
      <c r="F2743">
        <f>IF($A2743="","",VALUE(RIGHT(Tienda_2!E343,4)))</f>
        <v>2021</v>
      </c>
      <c r="G2743">
        <f>IF($A2743="","",Tienda_2!C343)</f>
        <v>82500</v>
      </c>
      <c r="H2743">
        <f>IF($A2743="","",Tienda_2!D343)</f>
        <v>4800</v>
      </c>
      <c r="I2743">
        <f>IF($A2743="","",Tienda_2!H343)</f>
        <v>5</v>
      </c>
      <c r="J2743">
        <f>IF($A2743="",0,IF(AND(OR('Cuadro-de-mando'!$B$4="(Todas)",'Cuadro-de-mando'!$B$4=$A2743),OR('Cuadro-de-mando'!$E$4="(Todas)",'Cuadro-de-mando'!$E$4=$B2743),OR('Cuadro-de-mando'!$H$4="(Todas)",'Cuadro-de-mando'!$H$4=$C2743),OR('Cuadro-de-mando'!$K$4="(Todas)",'Cuadro-de-mando'!$K$4=$E2743),OR('Cuadro-de-mando'!$N$4="(Todos)",'Cuadro-de-mando'!$N$4=$F2743)),1,0))</f>
        <v>1</v>
      </c>
    </row>
    <row r="2744" spans="1:10" x14ac:dyDescent="0.25">
      <c r="A2744" t="str">
        <f>IF(Tienda_2!$A344="","","Tienda 2")</f>
        <v>Tienda 2</v>
      </c>
      <c r="B2744" t="str">
        <f>IF($A2744="","",Tienda_2!B344)</f>
        <v>Instrumentos musicales</v>
      </c>
      <c r="C2744" t="str">
        <f>IF($A2744="","",Tienda_2!G344)</f>
        <v>Bogotá</v>
      </c>
      <c r="D2744" t="str">
        <f>IF($A2744="","",Tienda_2!F344)</f>
        <v>Juliana Costa</v>
      </c>
      <c r="E2744" t="str">
        <f>IF($A2744="","",Tienda_2!I344)</f>
        <v>Cupón</v>
      </c>
      <c r="F2744">
        <f>IF($A2744="","",VALUE(RIGHT(Tienda_2!E344,4)))</f>
        <v>2021</v>
      </c>
      <c r="G2744">
        <f>IF($A2744="","",Tienda_2!C344)</f>
        <v>44100</v>
      </c>
      <c r="H2744">
        <f>IF($A2744="","",Tienda_2!D344)</f>
        <v>4700</v>
      </c>
      <c r="I2744">
        <f>IF($A2744="","",Tienda_2!H344)</f>
        <v>3</v>
      </c>
      <c r="J2744">
        <f>IF($A2744="",0,IF(AND(OR('Cuadro-de-mando'!$B$4="(Todas)",'Cuadro-de-mando'!$B$4=$A2744),OR('Cuadro-de-mando'!$E$4="(Todas)",'Cuadro-de-mando'!$E$4=$B2744),OR('Cuadro-de-mando'!$H$4="(Todas)",'Cuadro-de-mando'!$H$4=$C2744),OR('Cuadro-de-mando'!$K$4="(Todas)",'Cuadro-de-mando'!$K$4=$E2744),OR('Cuadro-de-mando'!$N$4="(Todos)",'Cuadro-de-mando'!$N$4=$F2744)),1,0))</f>
        <v>1</v>
      </c>
    </row>
    <row r="2745" spans="1:10" x14ac:dyDescent="0.25">
      <c r="A2745" t="str">
        <f>IF(Tienda_2!$A345="","","Tienda 2")</f>
        <v>Tienda 2</v>
      </c>
      <c r="B2745" t="str">
        <f>IF($A2745="","",Tienda_2!B345)</f>
        <v>Electrodomésticos</v>
      </c>
      <c r="C2745" t="str">
        <f>IF($A2745="","",Tienda_2!G345)</f>
        <v>Bogotá</v>
      </c>
      <c r="D2745" t="str">
        <f>IF($A2745="","",Tienda_2!F345)</f>
        <v>Pedro Gomez</v>
      </c>
      <c r="E2745" t="str">
        <f>IF($A2745="","",Tienda_2!I345)</f>
        <v>Tarjeta de crédito</v>
      </c>
      <c r="F2745">
        <f>IF($A2745="","",VALUE(RIGHT(Tienda_2!E345,4)))</f>
        <v>2020</v>
      </c>
      <c r="G2745">
        <f>IF($A2745="","",Tienda_2!C345)</f>
        <v>576800</v>
      </c>
      <c r="H2745">
        <f>IF($A2745="","",Tienda_2!D345)</f>
        <v>28900</v>
      </c>
      <c r="I2745">
        <f>IF($A2745="","",Tienda_2!H345)</f>
        <v>4</v>
      </c>
      <c r="J2745">
        <f>IF($A2745="",0,IF(AND(OR('Cuadro-de-mando'!$B$4="(Todas)",'Cuadro-de-mando'!$B$4=$A2745),OR('Cuadro-de-mando'!$E$4="(Todas)",'Cuadro-de-mando'!$E$4=$B2745),OR('Cuadro-de-mando'!$H$4="(Todas)",'Cuadro-de-mando'!$H$4=$C2745),OR('Cuadro-de-mando'!$K$4="(Todas)",'Cuadro-de-mando'!$K$4=$E2745),OR('Cuadro-de-mando'!$N$4="(Todos)",'Cuadro-de-mando'!$N$4=$F2745)),1,0))</f>
        <v>1</v>
      </c>
    </row>
    <row r="2746" spans="1:10" x14ac:dyDescent="0.25">
      <c r="A2746" t="str">
        <f>IF(Tienda_2!$A346="","","Tienda 2")</f>
        <v>Tienda 2</v>
      </c>
      <c r="B2746" t="str">
        <f>IF($A2746="","",Tienda_2!B346)</f>
        <v>Libros</v>
      </c>
      <c r="C2746" t="str">
        <f>IF($A2746="","",Tienda_2!G346)</f>
        <v>Cartagena</v>
      </c>
      <c r="D2746" t="str">
        <f>IF($A2746="","",Tienda_2!F346)</f>
        <v>Maria Alfonso</v>
      </c>
      <c r="E2746" t="str">
        <f>IF($A2746="","",Tienda_2!I346)</f>
        <v>Tarjeta de crédito</v>
      </c>
      <c r="F2746">
        <f>IF($A2746="","",VALUE(RIGHT(Tienda_2!E346,4)))</f>
        <v>2020</v>
      </c>
      <c r="G2746">
        <f>IF($A2746="","",Tienda_2!C346)</f>
        <v>46000</v>
      </c>
      <c r="H2746">
        <f>IF($A2746="","",Tienda_2!D346)</f>
        <v>3100</v>
      </c>
      <c r="I2746">
        <f>IF($A2746="","",Tienda_2!H346)</f>
        <v>5</v>
      </c>
      <c r="J2746">
        <f>IF($A2746="",0,IF(AND(OR('Cuadro-de-mando'!$B$4="(Todas)",'Cuadro-de-mando'!$B$4=$A2746),OR('Cuadro-de-mando'!$E$4="(Todas)",'Cuadro-de-mando'!$E$4=$B2746),OR('Cuadro-de-mando'!$H$4="(Todas)",'Cuadro-de-mando'!$H$4=$C2746),OR('Cuadro-de-mando'!$K$4="(Todas)",'Cuadro-de-mando'!$K$4=$E2746),OR('Cuadro-de-mando'!$N$4="(Todos)",'Cuadro-de-mando'!$N$4=$F2746)),1,0))</f>
        <v>1</v>
      </c>
    </row>
    <row r="2747" spans="1:10" x14ac:dyDescent="0.25">
      <c r="A2747" t="str">
        <f>IF(Tienda_2!$A347="","","Tienda 2")</f>
        <v>Tienda 2</v>
      </c>
      <c r="B2747" t="str">
        <f>IF($A2747="","",Tienda_2!B347)</f>
        <v>Electrodomésticos</v>
      </c>
      <c r="C2747" t="str">
        <f>IF($A2747="","",Tienda_2!G347)</f>
        <v>Barranquilla</v>
      </c>
      <c r="D2747" t="str">
        <f>IF($A2747="","",Tienda_2!F347)</f>
        <v>Rafael Acosta</v>
      </c>
      <c r="E2747" t="str">
        <f>IF($A2747="","",Tienda_2!I347)</f>
        <v>Tarjeta de crédito</v>
      </c>
      <c r="F2747">
        <f>IF($A2747="","",VALUE(RIGHT(Tienda_2!E347,4)))</f>
        <v>2020</v>
      </c>
      <c r="G2747">
        <f>IF($A2747="","",Tienda_2!C347)</f>
        <v>431400</v>
      </c>
      <c r="H2747">
        <f>IF($A2747="","",Tienda_2!D347)</f>
        <v>21200</v>
      </c>
      <c r="I2747">
        <f>IF($A2747="","",Tienda_2!H347)</f>
        <v>4</v>
      </c>
      <c r="J2747">
        <f>IF($A2747="",0,IF(AND(OR('Cuadro-de-mando'!$B$4="(Todas)",'Cuadro-de-mando'!$B$4=$A2747),OR('Cuadro-de-mando'!$E$4="(Todas)",'Cuadro-de-mando'!$E$4=$B2747),OR('Cuadro-de-mando'!$H$4="(Todas)",'Cuadro-de-mando'!$H$4=$C2747),OR('Cuadro-de-mando'!$K$4="(Todas)",'Cuadro-de-mando'!$K$4=$E2747),OR('Cuadro-de-mando'!$N$4="(Todos)",'Cuadro-de-mando'!$N$4=$F2747)),1,0))</f>
        <v>1</v>
      </c>
    </row>
    <row r="2748" spans="1:10" x14ac:dyDescent="0.25">
      <c r="A2748" t="str">
        <f>IF(Tienda_2!$A348="","","Tienda 2")</f>
        <v>Tienda 2</v>
      </c>
      <c r="B2748" t="str">
        <f>IF($A2748="","",Tienda_2!B348)</f>
        <v>Muebles</v>
      </c>
      <c r="C2748" t="str">
        <f>IF($A2748="","",Tienda_2!G348)</f>
        <v>Bucaramanga</v>
      </c>
      <c r="D2748" t="str">
        <f>IF($A2748="","",Tienda_2!F348)</f>
        <v>Felipe Santos</v>
      </c>
      <c r="E2748" t="str">
        <f>IF($A2748="","",Tienda_2!I348)</f>
        <v>Nequi</v>
      </c>
      <c r="F2748">
        <f>IF($A2748="","",VALUE(RIGHT(Tienda_2!E348,4)))</f>
        <v>2021</v>
      </c>
      <c r="G2748">
        <f>IF($A2748="","",Tienda_2!C348)</f>
        <v>271400</v>
      </c>
      <c r="H2748">
        <f>IF($A2748="","",Tienda_2!D348)</f>
        <v>14700</v>
      </c>
      <c r="I2748">
        <f>IF($A2748="","",Tienda_2!H348)</f>
        <v>5</v>
      </c>
      <c r="J2748">
        <f>IF($A2748="",0,IF(AND(OR('Cuadro-de-mando'!$B$4="(Todas)",'Cuadro-de-mando'!$B$4=$A2748),OR('Cuadro-de-mando'!$E$4="(Todas)",'Cuadro-de-mando'!$E$4=$B2748),OR('Cuadro-de-mando'!$H$4="(Todas)",'Cuadro-de-mando'!$H$4=$C2748),OR('Cuadro-de-mando'!$K$4="(Todas)",'Cuadro-de-mando'!$K$4=$E2748),OR('Cuadro-de-mando'!$N$4="(Todos)",'Cuadro-de-mando'!$N$4=$F2748)),1,0))</f>
        <v>1</v>
      </c>
    </row>
    <row r="2749" spans="1:10" x14ac:dyDescent="0.25">
      <c r="A2749" t="str">
        <f>IF(Tienda_2!$A349="","","Tienda 2")</f>
        <v>Tienda 2</v>
      </c>
      <c r="B2749" t="str">
        <f>IF($A2749="","",Tienda_2!B349)</f>
        <v>Electrodomésticos</v>
      </c>
      <c r="C2749" t="str">
        <f>IF($A2749="","",Tienda_2!G349)</f>
        <v>Bogotá</v>
      </c>
      <c r="D2749" t="str">
        <f>IF($A2749="","",Tienda_2!F349)</f>
        <v>Santiago Silva</v>
      </c>
      <c r="E2749" t="str">
        <f>IF($A2749="","",Tienda_2!I349)</f>
        <v>Tarjeta de débito</v>
      </c>
      <c r="F2749">
        <f>IF($A2749="","",VALUE(RIGHT(Tienda_2!E349,4)))</f>
        <v>2021</v>
      </c>
      <c r="G2749">
        <f>IF($A2749="","",Tienda_2!C349)</f>
        <v>554800</v>
      </c>
      <c r="H2749">
        <f>IF($A2749="","",Tienda_2!D349)</f>
        <v>27700</v>
      </c>
      <c r="I2749">
        <f>IF($A2749="","",Tienda_2!H349)</f>
        <v>4</v>
      </c>
      <c r="J2749">
        <f>IF($A2749="",0,IF(AND(OR('Cuadro-de-mando'!$B$4="(Todas)",'Cuadro-de-mando'!$B$4=$A2749),OR('Cuadro-de-mando'!$E$4="(Todas)",'Cuadro-de-mando'!$E$4=$B2749),OR('Cuadro-de-mando'!$H$4="(Todas)",'Cuadro-de-mando'!$H$4=$C2749),OR('Cuadro-de-mando'!$K$4="(Todas)",'Cuadro-de-mando'!$K$4=$E2749),OR('Cuadro-de-mando'!$N$4="(Todos)",'Cuadro-de-mando'!$N$4=$F2749)),1,0))</f>
        <v>1</v>
      </c>
    </row>
    <row r="2750" spans="1:10" x14ac:dyDescent="0.25">
      <c r="A2750" t="str">
        <f>IF(Tienda_2!$A350="","","Tienda 2")</f>
        <v>Tienda 2</v>
      </c>
      <c r="B2750" t="str">
        <f>IF($A2750="","",Tienda_2!B350)</f>
        <v>Juguetes</v>
      </c>
      <c r="C2750" t="str">
        <f>IF($A2750="","",Tienda_2!G350)</f>
        <v>Bogotá</v>
      </c>
      <c r="D2750" t="str">
        <f>IF($A2750="","",Tienda_2!F350)</f>
        <v>Juliana Costa</v>
      </c>
      <c r="E2750" t="str">
        <f>IF($A2750="","",Tienda_2!I350)</f>
        <v>Nequi</v>
      </c>
      <c r="F2750">
        <f>IF($A2750="","",VALUE(RIGHT(Tienda_2!E350,4)))</f>
        <v>2020</v>
      </c>
      <c r="G2750">
        <f>IF($A2750="","",Tienda_2!C350)</f>
        <v>19400</v>
      </c>
      <c r="H2750">
        <f>IF($A2750="","",Tienda_2!D350)</f>
        <v>1400</v>
      </c>
      <c r="I2750">
        <f>IF($A2750="","",Tienda_2!H350)</f>
        <v>5</v>
      </c>
      <c r="J2750">
        <f>IF($A2750="",0,IF(AND(OR('Cuadro-de-mando'!$B$4="(Todas)",'Cuadro-de-mando'!$B$4=$A2750),OR('Cuadro-de-mando'!$E$4="(Todas)",'Cuadro-de-mando'!$E$4=$B2750),OR('Cuadro-de-mando'!$H$4="(Todas)",'Cuadro-de-mando'!$H$4=$C2750),OR('Cuadro-de-mando'!$K$4="(Todas)",'Cuadro-de-mando'!$K$4=$E2750),OR('Cuadro-de-mando'!$N$4="(Todos)",'Cuadro-de-mando'!$N$4=$F2750)),1,0))</f>
        <v>1</v>
      </c>
    </row>
    <row r="2751" spans="1:10" x14ac:dyDescent="0.25">
      <c r="A2751" t="str">
        <f>IF(Tienda_2!$A351="","","Tienda 2")</f>
        <v>Tienda 2</v>
      </c>
      <c r="B2751" t="str">
        <f>IF($A2751="","",Tienda_2!B351)</f>
        <v>Electrónicos</v>
      </c>
      <c r="C2751" t="str">
        <f>IF($A2751="","",Tienda_2!G351)</f>
        <v>Bogotá</v>
      </c>
      <c r="D2751" t="str">
        <f>IF($A2751="","",Tienda_2!F351)</f>
        <v>Ángel Rodriguez</v>
      </c>
      <c r="E2751" t="str">
        <f>IF($A2751="","",Tienda_2!I351)</f>
        <v>Tarjeta de crédito</v>
      </c>
      <c r="F2751">
        <f>IF($A2751="","",VALUE(RIGHT(Tienda_2!E351,4)))</f>
        <v>2023</v>
      </c>
      <c r="G2751">
        <f>IF($A2751="","",Tienda_2!C351)</f>
        <v>1623600</v>
      </c>
      <c r="H2751">
        <f>IF($A2751="","",Tienda_2!D351)</f>
        <v>84600</v>
      </c>
      <c r="I2751">
        <f>IF($A2751="","",Tienda_2!H351)</f>
        <v>1</v>
      </c>
      <c r="J2751">
        <f>IF($A2751="",0,IF(AND(OR('Cuadro-de-mando'!$B$4="(Todas)",'Cuadro-de-mando'!$B$4=$A2751),OR('Cuadro-de-mando'!$E$4="(Todas)",'Cuadro-de-mando'!$E$4=$B2751),OR('Cuadro-de-mando'!$H$4="(Todas)",'Cuadro-de-mando'!$H$4=$C2751),OR('Cuadro-de-mando'!$K$4="(Todas)",'Cuadro-de-mando'!$K$4=$E2751),OR('Cuadro-de-mando'!$N$4="(Todos)",'Cuadro-de-mando'!$N$4=$F2751)),1,0))</f>
        <v>1</v>
      </c>
    </row>
    <row r="2752" spans="1:10" x14ac:dyDescent="0.25">
      <c r="A2752" t="str">
        <f>IF(Tienda_2!$A352="","","Tienda 2")</f>
        <v>Tienda 2</v>
      </c>
      <c r="B2752" t="str">
        <f>IF($A2752="","",Tienda_2!B352)</f>
        <v>Electrodomésticos</v>
      </c>
      <c r="C2752" t="str">
        <f>IF($A2752="","",Tienda_2!G352)</f>
        <v>Bogotá</v>
      </c>
      <c r="D2752" t="str">
        <f>IF($A2752="","",Tienda_2!F352)</f>
        <v>Felipe Santos</v>
      </c>
      <c r="E2752" t="str">
        <f>IF($A2752="","",Tienda_2!I352)</f>
        <v>Tarjeta de crédito</v>
      </c>
      <c r="F2752">
        <f>IF($A2752="","",VALUE(RIGHT(Tienda_2!E352,4)))</f>
        <v>2021</v>
      </c>
      <c r="G2752">
        <f>IF($A2752="","",Tienda_2!C352)</f>
        <v>776900</v>
      </c>
      <c r="H2752">
        <f>IF($A2752="","",Tienda_2!D352)</f>
        <v>41800</v>
      </c>
      <c r="I2752">
        <f>IF($A2752="","",Tienda_2!H352)</f>
        <v>2</v>
      </c>
      <c r="J2752">
        <f>IF($A2752="",0,IF(AND(OR('Cuadro-de-mando'!$B$4="(Todas)",'Cuadro-de-mando'!$B$4=$A2752),OR('Cuadro-de-mando'!$E$4="(Todas)",'Cuadro-de-mando'!$E$4=$B2752),OR('Cuadro-de-mando'!$H$4="(Todas)",'Cuadro-de-mando'!$H$4=$C2752),OR('Cuadro-de-mando'!$K$4="(Todas)",'Cuadro-de-mando'!$K$4=$E2752),OR('Cuadro-de-mando'!$N$4="(Todos)",'Cuadro-de-mando'!$N$4=$F2752)),1,0))</f>
        <v>1</v>
      </c>
    </row>
    <row r="2753" spans="1:10" x14ac:dyDescent="0.25">
      <c r="A2753" t="str">
        <f>IF(Tienda_2!$A353="","","Tienda 2")</f>
        <v>Tienda 2</v>
      </c>
      <c r="B2753" t="str">
        <f>IF($A2753="","",Tienda_2!B353)</f>
        <v>Juguetes</v>
      </c>
      <c r="C2753" t="str">
        <f>IF($A2753="","",Tienda_2!G353)</f>
        <v>Medellín</v>
      </c>
      <c r="D2753" t="str">
        <f>IF($A2753="","",Tienda_2!F353)</f>
        <v>Blanca Ramirez</v>
      </c>
      <c r="E2753" t="str">
        <f>IF($A2753="","",Tienda_2!I353)</f>
        <v>Tarjeta de crédito</v>
      </c>
      <c r="F2753">
        <f>IF($A2753="","",VALUE(RIGHT(Tienda_2!E353,4)))</f>
        <v>2021</v>
      </c>
      <c r="G2753">
        <f>IF($A2753="","",Tienda_2!C353)</f>
        <v>26100</v>
      </c>
      <c r="H2753">
        <f>IF($A2753="","",Tienda_2!D353)</f>
        <v>1800</v>
      </c>
      <c r="I2753">
        <f>IF($A2753="","",Tienda_2!H353)</f>
        <v>4</v>
      </c>
      <c r="J2753">
        <f>IF($A2753="",0,IF(AND(OR('Cuadro-de-mando'!$B$4="(Todas)",'Cuadro-de-mando'!$B$4=$A2753),OR('Cuadro-de-mando'!$E$4="(Todas)",'Cuadro-de-mando'!$E$4=$B2753),OR('Cuadro-de-mando'!$H$4="(Todas)",'Cuadro-de-mando'!$H$4=$C2753),OR('Cuadro-de-mando'!$K$4="(Todas)",'Cuadro-de-mando'!$K$4=$E2753),OR('Cuadro-de-mando'!$N$4="(Todos)",'Cuadro-de-mando'!$N$4=$F2753)),1,0))</f>
        <v>1</v>
      </c>
    </row>
    <row r="2754" spans="1:10" x14ac:dyDescent="0.25">
      <c r="A2754" t="str">
        <f>IF(Tienda_2!$A354="","","Tienda 2")</f>
        <v>Tienda 2</v>
      </c>
      <c r="B2754" t="str">
        <f>IF($A2754="","",Tienda_2!B354)</f>
        <v>Electrónicos</v>
      </c>
      <c r="C2754" t="str">
        <f>IF($A2754="","",Tienda_2!G354)</f>
        <v>Bogotá</v>
      </c>
      <c r="D2754" t="str">
        <f>IF($A2754="","",Tienda_2!F354)</f>
        <v>Juliana Costa</v>
      </c>
      <c r="E2754" t="str">
        <f>IF($A2754="","",Tienda_2!I354)</f>
        <v>Cupón</v>
      </c>
      <c r="F2754">
        <f>IF($A2754="","",VALUE(RIGHT(Tienda_2!E354,4)))</f>
        <v>2022</v>
      </c>
      <c r="G2754">
        <f>IF($A2754="","",Tienda_2!C354)</f>
        <v>214800</v>
      </c>
      <c r="H2754">
        <f>IF($A2754="","",Tienda_2!D354)</f>
        <v>16100</v>
      </c>
      <c r="I2754">
        <f>IF($A2754="","",Tienda_2!H354)</f>
        <v>4</v>
      </c>
      <c r="J2754">
        <f>IF($A2754="",0,IF(AND(OR('Cuadro-de-mando'!$B$4="(Todas)",'Cuadro-de-mando'!$B$4=$A2754),OR('Cuadro-de-mando'!$E$4="(Todas)",'Cuadro-de-mando'!$E$4=$B2754),OR('Cuadro-de-mando'!$H$4="(Todas)",'Cuadro-de-mando'!$H$4=$C2754),OR('Cuadro-de-mando'!$K$4="(Todas)",'Cuadro-de-mando'!$K$4=$E2754),OR('Cuadro-de-mando'!$N$4="(Todos)",'Cuadro-de-mando'!$N$4=$F2754)),1,0))</f>
        <v>1</v>
      </c>
    </row>
    <row r="2755" spans="1:10" x14ac:dyDescent="0.25">
      <c r="A2755" t="str">
        <f>IF(Tienda_2!$A355="","","Tienda 2")</f>
        <v>Tienda 2</v>
      </c>
      <c r="B2755" t="str">
        <f>IF($A2755="","",Tienda_2!B355)</f>
        <v>Juguetes</v>
      </c>
      <c r="C2755" t="str">
        <f>IF($A2755="","",Tienda_2!G355)</f>
        <v>Pereira</v>
      </c>
      <c r="D2755" t="str">
        <f>IF($A2755="","",Tienda_2!F355)</f>
        <v>Santiago Silva</v>
      </c>
      <c r="E2755" t="str">
        <f>IF($A2755="","",Tienda_2!I355)</f>
        <v>Tarjeta de crédito</v>
      </c>
      <c r="F2755">
        <f>IF($A2755="","",VALUE(RIGHT(Tienda_2!E355,4)))</f>
        <v>2021</v>
      </c>
      <c r="G2755">
        <f>IF($A2755="","",Tienda_2!C355)</f>
        <v>30900</v>
      </c>
      <c r="H2755">
        <f>IF($A2755="","",Tienda_2!D355)</f>
        <v>2000</v>
      </c>
      <c r="I2755">
        <f>IF($A2755="","",Tienda_2!H355)</f>
        <v>5</v>
      </c>
      <c r="J2755">
        <f>IF($A2755="",0,IF(AND(OR('Cuadro-de-mando'!$B$4="(Todas)",'Cuadro-de-mando'!$B$4=$A2755),OR('Cuadro-de-mando'!$E$4="(Todas)",'Cuadro-de-mando'!$E$4=$B2755),OR('Cuadro-de-mando'!$H$4="(Todas)",'Cuadro-de-mando'!$H$4=$C2755),OR('Cuadro-de-mando'!$K$4="(Todas)",'Cuadro-de-mando'!$K$4=$E2755),OR('Cuadro-de-mando'!$N$4="(Todos)",'Cuadro-de-mando'!$N$4=$F2755)),1,0))</f>
        <v>1</v>
      </c>
    </row>
    <row r="2756" spans="1:10" x14ac:dyDescent="0.25">
      <c r="A2756" t="str">
        <f>IF(Tienda_2!$A356="","","Tienda 2")</f>
        <v>Tienda 2</v>
      </c>
      <c r="B2756" t="str">
        <f>IF($A2756="","",Tienda_2!B356)</f>
        <v>Muebles</v>
      </c>
      <c r="C2756" t="str">
        <f>IF($A2756="","",Tienda_2!G356)</f>
        <v>Medellín</v>
      </c>
      <c r="D2756" t="str">
        <f>IF($A2756="","",Tienda_2!F356)</f>
        <v>Blanca Ramirez</v>
      </c>
      <c r="E2756" t="str">
        <f>IF($A2756="","",Tienda_2!I356)</f>
        <v>Cupón</v>
      </c>
      <c r="F2756">
        <f>IF($A2756="","",VALUE(RIGHT(Tienda_2!E356,4)))</f>
        <v>2020</v>
      </c>
      <c r="G2756">
        <f>IF($A2756="","",Tienda_2!C356)</f>
        <v>520800</v>
      </c>
      <c r="H2756">
        <f>IF($A2756="","",Tienda_2!D356)</f>
        <v>33600</v>
      </c>
      <c r="I2756">
        <f>IF($A2756="","",Tienda_2!H356)</f>
        <v>3</v>
      </c>
      <c r="J2756">
        <f>IF($A2756="",0,IF(AND(OR('Cuadro-de-mando'!$B$4="(Todas)",'Cuadro-de-mando'!$B$4=$A2756),OR('Cuadro-de-mando'!$E$4="(Todas)",'Cuadro-de-mando'!$E$4=$B2756),OR('Cuadro-de-mando'!$H$4="(Todas)",'Cuadro-de-mando'!$H$4=$C2756),OR('Cuadro-de-mando'!$K$4="(Todas)",'Cuadro-de-mando'!$K$4=$E2756),OR('Cuadro-de-mando'!$N$4="(Todos)",'Cuadro-de-mando'!$N$4=$F2756)),1,0))</f>
        <v>1</v>
      </c>
    </row>
    <row r="2757" spans="1:10" x14ac:dyDescent="0.25">
      <c r="A2757" t="str">
        <f>IF(Tienda_2!$A357="","","Tienda 2")</f>
        <v>Tienda 2</v>
      </c>
      <c r="B2757" t="str">
        <f>IF($A2757="","",Tienda_2!B357)</f>
        <v>Libros</v>
      </c>
      <c r="C2757" t="str">
        <f>IF($A2757="","",Tienda_2!G357)</f>
        <v>Bogotá</v>
      </c>
      <c r="D2757" t="str">
        <f>IF($A2757="","",Tienda_2!F357)</f>
        <v>Juliana Costa</v>
      </c>
      <c r="E2757" t="str">
        <f>IF($A2757="","",Tienda_2!I357)</f>
        <v>Tarjeta de crédito</v>
      </c>
      <c r="F2757">
        <f>IF($A2757="","",VALUE(RIGHT(Tienda_2!E357,4)))</f>
        <v>2022</v>
      </c>
      <c r="G2757">
        <f>IF($A2757="","",Tienda_2!C357)</f>
        <v>47300</v>
      </c>
      <c r="H2757">
        <f>IF($A2757="","",Tienda_2!D357)</f>
        <v>2900</v>
      </c>
      <c r="I2757">
        <f>IF($A2757="","",Tienda_2!H357)</f>
        <v>3</v>
      </c>
      <c r="J2757">
        <f>IF($A2757="",0,IF(AND(OR('Cuadro-de-mando'!$B$4="(Todas)",'Cuadro-de-mando'!$B$4=$A2757),OR('Cuadro-de-mando'!$E$4="(Todas)",'Cuadro-de-mando'!$E$4=$B2757),OR('Cuadro-de-mando'!$H$4="(Todas)",'Cuadro-de-mando'!$H$4=$C2757),OR('Cuadro-de-mando'!$K$4="(Todas)",'Cuadro-de-mando'!$K$4=$E2757),OR('Cuadro-de-mando'!$N$4="(Todos)",'Cuadro-de-mando'!$N$4=$F2757)),1,0))</f>
        <v>1</v>
      </c>
    </row>
    <row r="2758" spans="1:10" x14ac:dyDescent="0.25">
      <c r="A2758" t="str">
        <f>IF(Tienda_2!$A358="","","Tienda 2")</f>
        <v>Tienda 2</v>
      </c>
      <c r="B2758" t="str">
        <f>IF($A2758="","",Tienda_2!B358)</f>
        <v>Juguetes</v>
      </c>
      <c r="C2758" t="str">
        <f>IF($A2758="","",Tienda_2!G358)</f>
        <v>Medellín</v>
      </c>
      <c r="D2758" t="str">
        <f>IF($A2758="","",Tienda_2!F358)</f>
        <v>Blanca Ramirez</v>
      </c>
      <c r="E2758" t="str">
        <f>IF($A2758="","",Tienda_2!I358)</f>
        <v>Tarjeta de crédito</v>
      </c>
      <c r="F2758">
        <f>IF($A2758="","",VALUE(RIGHT(Tienda_2!E358,4)))</f>
        <v>2022</v>
      </c>
      <c r="G2758">
        <f>IF($A2758="","",Tienda_2!C358)</f>
        <v>58200</v>
      </c>
      <c r="H2758">
        <f>IF($A2758="","",Tienda_2!D358)</f>
        <v>3800</v>
      </c>
      <c r="I2758">
        <f>IF($A2758="","",Tienda_2!H358)</f>
        <v>5</v>
      </c>
      <c r="J2758">
        <f>IF($A2758="",0,IF(AND(OR('Cuadro-de-mando'!$B$4="(Todas)",'Cuadro-de-mando'!$B$4=$A2758),OR('Cuadro-de-mando'!$E$4="(Todas)",'Cuadro-de-mando'!$E$4=$B2758),OR('Cuadro-de-mando'!$H$4="(Todas)",'Cuadro-de-mando'!$H$4=$C2758),OR('Cuadro-de-mando'!$K$4="(Todas)",'Cuadro-de-mando'!$K$4=$E2758),OR('Cuadro-de-mando'!$N$4="(Todos)",'Cuadro-de-mando'!$N$4=$F2758)),1,0))</f>
        <v>1</v>
      </c>
    </row>
    <row r="2759" spans="1:10" x14ac:dyDescent="0.25">
      <c r="A2759" t="str">
        <f>IF(Tienda_2!$A359="","","Tienda 2")</f>
        <v>Tienda 2</v>
      </c>
      <c r="B2759" t="str">
        <f>IF($A2759="","",Tienda_2!B359)</f>
        <v>Deportes y diversión</v>
      </c>
      <c r="C2759" t="str">
        <f>IF($A2759="","",Tienda_2!G359)</f>
        <v>Medellín</v>
      </c>
      <c r="D2759" t="str">
        <f>IF($A2759="","",Tienda_2!F359)</f>
        <v>Juliana Costa</v>
      </c>
      <c r="E2759" t="str">
        <f>IF($A2759="","",Tienda_2!I359)</f>
        <v>Cupón</v>
      </c>
      <c r="F2759">
        <f>IF($A2759="","",VALUE(RIGHT(Tienda_2!E359,4)))</f>
        <v>2020</v>
      </c>
      <c r="G2759">
        <f>IF($A2759="","",Tienda_2!C359)</f>
        <v>23300</v>
      </c>
      <c r="H2759">
        <f>IF($A2759="","",Tienda_2!D359)</f>
        <v>1600</v>
      </c>
      <c r="I2759">
        <f>IF($A2759="","",Tienda_2!H359)</f>
        <v>1</v>
      </c>
      <c r="J2759">
        <f>IF($A2759="",0,IF(AND(OR('Cuadro-de-mando'!$B$4="(Todas)",'Cuadro-de-mando'!$B$4=$A2759),OR('Cuadro-de-mando'!$E$4="(Todas)",'Cuadro-de-mando'!$E$4=$B2759),OR('Cuadro-de-mando'!$H$4="(Todas)",'Cuadro-de-mando'!$H$4=$C2759),OR('Cuadro-de-mando'!$K$4="(Todas)",'Cuadro-de-mando'!$K$4=$E2759),OR('Cuadro-de-mando'!$N$4="(Todos)",'Cuadro-de-mando'!$N$4=$F2759)),1,0))</f>
        <v>1</v>
      </c>
    </row>
    <row r="2760" spans="1:10" x14ac:dyDescent="0.25">
      <c r="A2760" t="str">
        <f>IF(Tienda_2!$A360="","","Tienda 2")</f>
        <v>Tienda 2</v>
      </c>
      <c r="B2760" t="str">
        <f>IF($A2760="","",Tienda_2!B360)</f>
        <v>Artículos para el hogar</v>
      </c>
      <c r="C2760" t="str">
        <f>IF($A2760="","",Tienda_2!G360)</f>
        <v>Cúcuta</v>
      </c>
      <c r="D2760" t="str">
        <f>IF($A2760="","",Tienda_2!F360)</f>
        <v>Felipe Santos</v>
      </c>
      <c r="E2760" t="str">
        <f>IF($A2760="","",Tienda_2!I360)</f>
        <v>Tarjeta de crédito</v>
      </c>
      <c r="F2760">
        <f>IF($A2760="","",VALUE(RIGHT(Tienda_2!E360,4)))</f>
        <v>2021</v>
      </c>
      <c r="G2760">
        <f>IF($A2760="","",Tienda_2!C360)</f>
        <v>88000</v>
      </c>
      <c r="H2760">
        <f>IF($A2760="","",Tienda_2!D360)</f>
        <v>2900</v>
      </c>
      <c r="I2760">
        <f>IF($A2760="","",Tienda_2!H360)</f>
        <v>2</v>
      </c>
      <c r="J2760">
        <f>IF($A2760="",0,IF(AND(OR('Cuadro-de-mando'!$B$4="(Todas)",'Cuadro-de-mando'!$B$4=$A2760),OR('Cuadro-de-mando'!$E$4="(Todas)",'Cuadro-de-mando'!$E$4=$B2760),OR('Cuadro-de-mando'!$H$4="(Todas)",'Cuadro-de-mando'!$H$4=$C2760),OR('Cuadro-de-mando'!$K$4="(Todas)",'Cuadro-de-mando'!$K$4=$E2760),OR('Cuadro-de-mando'!$N$4="(Todos)",'Cuadro-de-mando'!$N$4=$F2760)),1,0))</f>
        <v>1</v>
      </c>
    </row>
    <row r="2761" spans="1:10" x14ac:dyDescent="0.25">
      <c r="A2761" t="str">
        <f>IF(Tienda_2!$A361="","","Tienda 2")</f>
        <v>Tienda 2</v>
      </c>
      <c r="B2761" t="str">
        <f>IF($A2761="","",Tienda_2!B361)</f>
        <v>Juguetes</v>
      </c>
      <c r="C2761" t="str">
        <f>IF($A2761="","",Tienda_2!G361)</f>
        <v>Bogotá</v>
      </c>
      <c r="D2761" t="str">
        <f>IF($A2761="","",Tienda_2!F361)</f>
        <v>Santiago Silva</v>
      </c>
      <c r="E2761" t="str">
        <f>IF($A2761="","",Tienda_2!I361)</f>
        <v>Tarjeta de crédito</v>
      </c>
      <c r="F2761">
        <f>IF($A2761="","",VALUE(RIGHT(Tienda_2!E361,4)))</f>
        <v>2020</v>
      </c>
      <c r="G2761">
        <f>IF($A2761="","",Tienda_2!C361)</f>
        <v>22000</v>
      </c>
      <c r="H2761">
        <f>IF($A2761="","",Tienda_2!D361)</f>
        <v>0</v>
      </c>
      <c r="I2761">
        <f>IF($A2761="","",Tienda_2!H361)</f>
        <v>5</v>
      </c>
      <c r="J2761">
        <f>IF($A2761="",0,IF(AND(OR('Cuadro-de-mando'!$B$4="(Todas)",'Cuadro-de-mando'!$B$4=$A2761),OR('Cuadro-de-mando'!$E$4="(Todas)",'Cuadro-de-mando'!$E$4=$B2761),OR('Cuadro-de-mando'!$H$4="(Todas)",'Cuadro-de-mando'!$H$4=$C2761),OR('Cuadro-de-mando'!$K$4="(Todas)",'Cuadro-de-mando'!$K$4=$E2761),OR('Cuadro-de-mando'!$N$4="(Todos)",'Cuadro-de-mando'!$N$4=$F2761)),1,0))</f>
        <v>1</v>
      </c>
    </row>
    <row r="2762" spans="1:10" x14ac:dyDescent="0.25">
      <c r="A2762" t="str">
        <f>IF(Tienda_2!$A362="","","Tienda 2")</f>
        <v>Tienda 2</v>
      </c>
      <c r="B2762" t="str">
        <f>IF($A2762="","",Tienda_2!B362)</f>
        <v>Electrónicos</v>
      </c>
      <c r="C2762" t="str">
        <f>IF($A2762="","",Tienda_2!G362)</f>
        <v>Cali</v>
      </c>
      <c r="D2762" t="str">
        <f>IF($A2762="","",Tienda_2!F362)</f>
        <v>Blanca Ramirez</v>
      </c>
      <c r="E2762" t="str">
        <f>IF($A2762="","",Tienda_2!I362)</f>
        <v>Nequi</v>
      </c>
      <c r="F2762">
        <f>IF($A2762="","",VALUE(RIGHT(Tienda_2!E362,4)))</f>
        <v>2022</v>
      </c>
      <c r="G2762">
        <f>IF($A2762="","",Tienda_2!C362)</f>
        <v>336700</v>
      </c>
      <c r="H2762">
        <f>IF($A2762="","",Tienda_2!D362)</f>
        <v>16100</v>
      </c>
      <c r="I2762">
        <f>IF($A2762="","",Tienda_2!H362)</f>
        <v>1</v>
      </c>
      <c r="J2762">
        <f>IF($A2762="",0,IF(AND(OR('Cuadro-de-mando'!$B$4="(Todas)",'Cuadro-de-mando'!$B$4=$A2762),OR('Cuadro-de-mando'!$E$4="(Todas)",'Cuadro-de-mando'!$E$4=$B2762),OR('Cuadro-de-mando'!$H$4="(Todas)",'Cuadro-de-mando'!$H$4=$C2762),OR('Cuadro-de-mando'!$K$4="(Todas)",'Cuadro-de-mando'!$K$4=$E2762),OR('Cuadro-de-mando'!$N$4="(Todos)",'Cuadro-de-mando'!$N$4=$F2762)),1,0))</f>
        <v>1</v>
      </c>
    </row>
    <row r="2763" spans="1:10" x14ac:dyDescent="0.25">
      <c r="A2763" t="str">
        <f>IF(Tienda_2!$A363="","","Tienda 2")</f>
        <v>Tienda 2</v>
      </c>
      <c r="B2763" t="str">
        <f>IF($A2763="","",Tienda_2!B363)</f>
        <v>Instrumentos musicales</v>
      </c>
      <c r="C2763" t="str">
        <f>IF($A2763="","",Tienda_2!G363)</f>
        <v>Medellín</v>
      </c>
      <c r="D2763" t="str">
        <f>IF($A2763="","",Tienda_2!F363)</f>
        <v>Rafael Acosta</v>
      </c>
      <c r="E2763" t="str">
        <f>IF($A2763="","",Tienda_2!I363)</f>
        <v>Tarjeta de crédito</v>
      </c>
      <c r="F2763">
        <f>IF($A2763="","",VALUE(RIGHT(Tienda_2!E363,4)))</f>
        <v>2021</v>
      </c>
      <c r="G2763">
        <f>IF($A2763="","",Tienda_2!C363)</f>
        <v>985800</v>
      </c>
      <c r="H2763">
        <f>IF($A2763="","",Tienda_2!D363)</f>
        <v>50700</v>
      </c>
      <c r="I2763">
        <f>IF($A2763="","",Tienda_2!H363)</f>
        <v>5</v>
      </c>
      <c r="J2763">
        <f>IF($A2763="",0,IF(AND(OR('Cuadro-de-mando'!$B$4="(Todas)",'Cuadro-de-mando'!$B$4=$A2763),OR('Cuadro-de-mando'!$E$4="(Todas)",'Cuadro-de-mando'!$E$4=$B2763),OR('Cuadro-de-mando'!$H$4="(Todas)",'Cuadro-de-mando'!$H$4=$C2763),OR('Cuadro-de-mando'!$K$4="(Todas)",'Cuadro-de-mando'!$K$4=$E2763),OR('Cuadro-de-mando'!$N$4="(Todos)",'Cuadro-de-mando'!$N$4=$F2763)),1,0))</f>
        <v>1</v>
      </c>
    </row>
    <row r="2764" spans="1:10" x14ac:dyDescent="0.25">
      <c r="A2764" t="str">
        <f>IF(Tienda_2!$A364="","","Tienda 2")</f>
        <v>Tienda 2</v>
      </c>
      <c r="B2764" t="str">
        <f>IF($A2764="","",Tienda_2!B364)</f>
        <v>Muebles</v>
      </c>
      <c r="C2764" t="str">
        <f>IF($A2764="","",Tienda_2!G364)</f>
        <v>Pasto</v>
      </c>
      <c r="D2764" t="str">
        <f>IF($A2764="","",Tienda_2!F364)</f>
        <v>Felipe Santos</v>
      </c>
      <c r="E2764" t="str">
        <f>IF($A2764="","",Tienda_2!I364)</f>
        <v>Tarjeta de crédito</v>
      </c>
      <c r="F2764">
        <f>IF($A2764="","",VALUE(RIGHT(Tienda_2!E364,4)))</f>
        <v>2021</v>
      </c>
      <c r="G2764">
        <f>IF($A2764="","",Tienda_2!C364)</f>
        <v>765300</v>
      </c>
      <c r="H2764">
        <f>IF($A2764="","",Tienda_2!D364)</f>
        <v>38900</v>
      </c>
      <c r="I2764">
        <f>IF($A2764="","",Tienda_2!H364)</f>
        <v>5</v>
      </c>
      <c r="J2764">
        <f>IF($A2764="",0,IF(AND(OR('Cuadro-de-mando'!$B$4="(Todas)",'Cuadro-de-mando'!$B$4=$A2764),OR('Cuadro-de-mando'!$E$4="(Todas)",'Cuadro-de-mando'!$E$4=$B2764),OR('Cuadro-de-mando'!$H$4="(Todas)",'Cuadro-de-mando'!$H$4=$C2764),OR('Cuadro-de-mando'!$K$4="(Todas)",'Cuadro-de-mando'!$K$4=$E2764),OR('Cuadro-de-mando'!$N$4="(Todos)",'Cuadro-de-mando'!$N$4=$F2764)),1,0))</f>
        <v>1</v>
      </c>
    </row>
    <row r="2765" spans="1:10" x14ac:dyDescent="0.25">
      <c r="A2765" t="str">
        <f>IF(Tienda_2!$A365="","","Tienda 2")</f>
        <v>Tienda 2</v>
      </c>
      <c r="B2765" t="str">
        <f>IF($A2765="","",Tienda_2!B365)</f>
        <v>Muebles</v>
      </c>
      <c r="C2765" t="str">
        <f>IF($A2765="","",Tienda_2!G365)</f>
        <v>Leticia</v>
      </c>
      <c r="D2765" t="str">
        <f>IF($A2765="","",Tienda_2!F365)</f>
        <v>Camila Rivera</v>
      </c>
      <c r="E2765" t="str">
        <f>IF($A2765="","",Tienda_2!I365)</f>
        <v>Tarjeta de crédito</v>
      </c>
      <c r="F2765">
        <f>IF($A2765="","",VALUE(RIGHT(Tienda_2!E365,4)))</f>
        <v>2020</v>
      </c>
      <c r="G2765">
        <f>IF($A2765="","",Tienda_2!C365)</f>
        <v>186800</v>
      </c>
      <c r="H2765">
        <f>IF($A2765="","",Tienda_2!D365)</f>
        <v>10200</v>
      </c>
      <c r="I2765">
        <f>IF($A2765="","",Tienda_2!H365)</f>
        <v>5</v>
      </c>
      <c r="J2765">
        <f>IF($A2765="",0,IF(AND(OR('Cuadro-de-mando'!$B$4="(Todas)",'Cuadro-de-mando'!$B$4=$A2765),OR('Cuadro-de-mando'!$E$4="(Todas)",'Cuadro-de-mando'!$E$4=$B2765),OR('Cuadro-de-mando'!$H$4="(Todas)",'Cuadro-de-mando'!$H$4=$C2765),OR('Cuadro-de-mando'!$K$4="(Todas)",'Cuadro-de-mando'!$K$4=$E2765),OR('Cuadro-de-mando'!$N$4="(Todos)",'Cuadro-de-mando'!$N$4=$F2765)),1,0))</f>
        <v>1</v>
      </c>
    </row>
    <row r="2766" spans="1:10" x14ac:dyDescent="0.25">
      <c r="A2766" t="str">
        <f>IF(Tienda_2!$A366="","","Tienda 2")</f>
        <v>Tienda 2</v>
      </c>
      <c r="B2766" t="str">
        <f>IF($A2766="","",Tienda_2!B366)</f>
        <v>Deportes y diversión</v>
      </c>
      <c r="C2766" t="str">
        <f>IF($A2766="","",Tienda_2!G366)</f>
        <v>Bogotá</v>
      </c>
      <c r="D2766" t="str">
        <f>IF($A2766="","",Tienda_2!F366)</f>
        <v>Maria Alfonso</v>
      </c>
      <c r="E2766" t="str">
        <f>IF($A2766="","",Tienda_2!I366)</f>
        <v>Nequi</v>
      </c>
      <c r="F2766">
        <f>IF($A2766="","",VALUE(RIGHT(Tienda_2!E366,4)))</f>
        <v>2023</v>
      </c>
      <c r="G2766">
        <f>IF($A2766="","",Tienda_2!C366)</f>
        <v>54600</v>
      </c>
      <c r="H2766">
        <f>IF($A2766="","",Tienda_2!D366)</f>
        <v>8800</v>
      </c>
      <c r="I2766">
        <f>IF($A2766="","",Tienda_2!H366)</f>
        <v>2</v>
      </c>
      <c r="J2766">
        <f>IF($A2766="",0,IF(AND(OR('Cuadro-de-mando'!$B$4="(Todas)",'Cuadro-de-mando'!$B$4=$A2766),OR('Cuadro-de-mando'!$E$4="(Todas)",'Cuadro-de-mando'!$E$4=$B2766),OR('Cuadro-de-mando'!$H$4="(Todas)",'Cuadro-de-mando'!$H$4=$C2766),OR('Cuadro-de-mando'!$K$4="(Todas)",'Cuadro-de-mando'!$K$4=$E2766),OR('Cuadro-de-mando'!$N$4="(Todos)",'Cuadro-de-mando'!$N$4=$F2766)),1,0))</f>
        <v>1</v>
      </c>
    </row>
    <row r="2767" spans="1:10" x14ac:dyDescent="0.25">
      <c r="A2767" t="str">
        <f>IF(Tienda_2!$A367="","","Tienda 2")</f>
        <v>Tienda 2</v>
      </c>
      <c r="B2767" t="str">
        <f>IF($A2767="","",Tienda_2!B367)</f>
        <v>Libros</v>
      </c>
      <c r="C2767" t="str">
        <f>IF($A2767="","",Tienda_2!G367)</f>
        <v>Bogotá</v>
      </c>
      <c r="D2767" t="str">
        <f>IF($A2767="","",Tienda_2!F367)</f>
        <v>Rafael Acosta</v>
      </c>
      <c r="E2767" t="str">
        <f>IF($A2767="","",Tienda_2!I367)</f>
        <v>Tarjeta de crédito</v>
      </c>
      <c r="F2767">
        <f>IF($A2767="","",VALUE(RIGHT(Tienda_2!E367,4)))</f>
        <v>2022</v>
      </c>
      <c r="G2767">
        <f>IF($A2767="","",Tienda_2!C367)</f>
        <v>62100</v>
      </c>
      <c r="H2767">
        <f>IF($A2767="","",Tienda_2!D367)</f>
        <v>1500</v>
      </c>
      <c r="I2767">
        <f>IF($A2767="","",Tienda_2!H367)</f>
        <v>5</v>
      </c>
      <c r="J2767">
        <f>IF($A2767="",0,IF(AND(OR('Cuadro-de-mando'!$B$4="(Todas)",'Cuadro-de-mando'!$B$4=$A2767),OR('Cuadro-de-mando'!$E$4="(Todas)",'Cuadro-de-mando'!$E$4=$B2767),OR('Cuadro-de-mando'!$H$4="(Todas)",'Cuadro-de-mando'!$H$4=$C2767),OR('Cuadro-de-mando'!$K$4="(Todas)",'Cuadro-de-mando'!$K$4=$E2767),OR('Cuadro-de-mando'!$N$4="(Todos)",'Cuadro-de-mando'!$N$4=$F2767)),1,0))</f>
        <v>1</v>
      </c>
    </row>
    <row r="2768" spans="1:10" x14ac:dyDescent="0.25">
      <c r="A2768" t="str">
        <f>IF(Tienda_2!$A368="","","Tienda 2")</f>
        <v>Tienda 2</v>
      </c>
      <c r="B2768" t="str">
        <f>IF($A2768="","",Tienda_2!B368)</f>
        <v>Deportes y diversión</v>
      </c>
      <c r="C2768" t="str">
        <f>IF($A2768="","",Tienda_2!G368)</f>
        <v>Bogotá</v>
      </c>
      <c r="D2768" t="str">
        <f>IF($A2768="","",Tienda_2!F368)</f>
        <v>Santiago Silva</v>
      </c>
      <c r="E2768" t="str">
        <f>IF($A2768="","",Tienda_2!I368)</f>
        <v>Nequi</v>
      </c>
      <c r="F2768">
        <f>IF($A2768="","",VALUE(RIGHT(Tienda_2!E368,4)))</f>
        <v>2022</v>
      </c>
      <c r="G2768">
        <f>IF($A2768="","",Tienda_2!C368)</f>
        <v>36300</v>
      </c>
      <c r="H2768">
        <f>IF($A2768="","",Tienda_2!D368)</f>
        <v>0</v>
      </c>
      <c r="I2768">
        <f>IF($A2768="","",Tienda_2!H368)</f>
        <v>4</v>
      </c>
      <c r="J2768">
        <f>IF($A2768="",0,IF(AND(OR('Cuadro-de-mando'!$B$4="(Todas)",'Cuadro-de-mando'!$B$4=$A2768),OR('Cuadro-de-mando'!$E$4="(Todas)",'Cuadro-de-mando'!$E$4=$B2768),OR('Cuadro-de-mando'!$H$4="(Todas)",'Cuadro-de-mando'!$H$4=$C2768),OR('Cuadro-de-mando'!$K$4="(Todas)",'Cuadro-de-mando'!$K$4=$E2768),OR('Cuadro-de-mando'!$N$4="(Todos)",'Cuadro-de-mando'!$N$4=$F2768)),1,0))</f>
        <v>1</v>
      </c>
    </row>
    <row r="2769" spans="1:10" x14ac:dyDescent="0.25">
      <c r="A2769" t="str">
        <f>IF(Tienda_2!$A369="","","Tienda 2")</f>
        <v>Tienda 2</v>
      </c>
      <c r="B2769" t="str">
        <f>IF($A2769="","",Tienda_2!B369)</f>
        <v>Deportes y diversión</v>
      </c>
      <c r="C2769" t="str">
        <f>IF($A2769="","",Tienda_2!G369)</f>
        <v>Cali</v>
      </c>
      <c r="D2769" t="str">
        <f>IF($A2769="","",Tienda_2!F369)</f>
        <v>Camila Rivera</v>
      </c>
      <c r="E2769" t="str">
        <f>IF($A2769="","",Tienda_2!I369)</f>
        <v>Nequi</v>
      </c>
      <c r="F2769">
        <f>IF($A2769="","",VALUE(RIGHT(Tienda_2!E369,4)))</f>
        <v>2022</v>
      </c>
      <c r="G2769">
        <f>IF($A2769="","",Tienda_2!C369)</f>
        <v>57300</v>
      </c>
      <c r="H2769">
        <f>IF($A2769="","",Tienda_2!D369)</f>
        <v>3400</v>
      </c>
      <c r="I2769">
        <f>IF($A2769="","",Tienda_2!H369)</f>
        <v>5</v>
      </c>
      <c r="J2769">
        <f>IF($A2769="",0,IF(AND(OR('Cuadro-de-mando'!$B$4="(Todas)",'Cuadro-de-mando'!$B$4=$A2769),OR('Cuadro-de-mando'!$E$4="(Todas)",'Cuadro-de-mando'!$E$4=$B2769),OR('Cuadro-de-mando'!$H$4="(Todas)",'Cuadro-de-mando'!$H$4=$C2769),OR('Cuadro-de-mando'!$K$4="(Todas)",'Cuadro-de-mando'!$K$4=$E2769),OR('Cuadro-de-mando'!$N$4="(Todos)",'Cuadro-de-mando'!$N$4=$F2769)),1,0))</f>
        <v>1</v>
      </c>
    </row>
    <row r="2770" spans="1:10" x14ac:dyDescent="0.25">
      <c r="A2770" t="str">
        <f>IF(Tienda_2!$A370="","","Tienda 2")</f>
        <v>Tienda 2</v>
      </c>
      <c r="B2770" t="str">
        <f>IF($A2770="","",Tienda_2!B370)</f>
        <v>Muebles</v>
      </c>
      <c r="C2770" t="str">
        <f>IF($A2770="","",Tienda_2!G370)</f>
        <v>Riohacha</v>
      </c>
      <c r="D2770" t="str">
        <f>IF($A2770="","",Tienda_2!F370)</f>
        <v>Pedro Gomez</v>
      </c>
      <c r="E2770" t="str">
        <f>IF($A2770="","",Tienda_2!I370)</f>
        <v>Tarjeta de crédito</v>
      </c>
      <c r="F2770">
        <f>IF($A2770="","",VALUE(RIGHT(Tienda_2!E370,4)))</f>
        <v>2021</v>
      </c>
      <c r="G2770">
        <f>IF($A2770="","",Tienda_2!C370)</f>
        <v>429500</v>
      </c>
      <c r="H2770">
        <f>IF($A2770="","",Tienda_2!D370)</f>
        <v>23400</v>
      </c>
      <c r="I2770">
        <f>IF($A2770="","",Tienda_2!H370)</f>
        <v>4</v>
      </c>
      <c r="J2770">
        <f>IF($A2770="",0,IF(AND(OR('Cuadro-de-mando'!$B$4="(Todas)",'Cuadro-de-mando'!$B$4=$A2770),OR('Cuadro-de-mando'!$E$4="(Todas)",'Cuadro-de-mando'!$E$4=$B2770),OR('Cuadro-de-mando'!$H$4="(Todas)",'Cuadro-de-mando'!$H$4=$C2770),OR('Cuadro-de-mando'!$K$4="(Todas)",'Cuadro-de-mando'!$K$4=$E2770),OR('Cuadro-de-mando'!$N$4="(Todos)",'Cuadro-de-mando'!$N$4=$F2770)),1,0))</f>
        <v>1</v>
      </c>
    </row>
    <row r="2771" spans="1:10" x14ac:dyDescent="0.25">
      <c r="A2771" t="str">
        <f>IF(Tienda_2!$A371="","","Tienda 2")</f>
        <v>Tienda 2</v>
      </c>
      <c r="B2771" t="str">
        <f>IF($A2771="","",Tienda_2!B371)</f>
        <v>Libros</v>
      </c>
      <c r="C2771" t="str">
        <f>IF($A2771="","",Tienda_2!G371)</f>
        <v>Bogotá</v>
      </c>
      <c r="D2771" t="str">
        <f>IF($A2771="","",Tienda_2!F371)</f>
        <v>Izabela de León</v>
      </c>
      <c r="E2771" t="str">
        <f>IF($A2771="","",Tienda_2!I371)</f>
        <v>Tarjeta de crédito</v>
      </c>
      <c r="F2771">
        <f>IF($A2771="","",VALUE(RIGHT(Tienda_2!E371,4)))</f>
        <v>2020</v>
      </c>
      <c r="G2771">
        <f>IF($A2771="","",Tienda_2!C371)</f>
        <v>57600</v>
      </c>
      <c r="H2771">
        <f>IF($A2771="","",Tienda_2!D371)</f>
        <v>6400</v>
      </c>
      <c r="I2771">
        <f>IF($A2771="","",Tienda_2!H371)</f>
        <v>5</v>
      </c>
      <c r="J2771">
        <f>IF($A2771="",0,IF(AND(OR('Cuadro-de-mando'!$B$4="(Todas)",'Cuadro-de-mando'!$B$4=$A2771),OR('Cuadro-de-mando'!$E$4="(Todas)",'Cuadro-de-mando'!$E$4=$B2771),OR('Cuadro-de-mando'!$H$4="(Todas)",'Cuadro-de-mando'!$H$4=$C2771),OR('Cuadro-de-mando'!$K$4="(Todas)",'Cuadro-de-mando'!$K$4=$E2771),OR('Cuadro-de-mando'!$N$4="(Todos)",'Cuadro-de-mando'!$N$4=$F2771)),1,0))</f>
        <v>1</v>
      </c>
    </row>
    <row r="2772" spans="1:10" x14ac:dyDescent="0.25">
      <c r="A2772" t="str">
        <f>IF(Tienda_2!$A372="","","Tienda 2")</f>
        <v>Tienda 2</v>
      </c>
      <c r="B2772" t="str">
        <f>IF($A2772="","",Tienda_2!B372)</f>
        <v>Muebles</v>
      </c>
      <c r="C2772" t="str">
        <f>IF($A2772="","",Tienda_2!G372)</f>
        <v>Bogotá</v>
      </c>
      <c r="D2772" t="str">
        <f>IF($A2772="","",Tienda_2!F372)</f>
        <v>Pedro Gomez</v>
      </c>
      <c r="E2772" t="str">
        <f>IF($A2772="","",Tienda_2!I372)</f>
        <v>Tarjeta de crédito</v>
      </c>
      <c r="F2772">
        <f>IF($A2772="","",VALUE(RIGHT(Tienda_2!E372,4)))</f>
        <v>2023</v>
      </c>
      <c r="G2772">
        <f>IF($A2772="","",Tienda_2!C372)</f>
        <v>184900</v>
      </c>
      <c r="H2772">
        <f>IF($A2772="","",Tienda_2!D372)</f>
        <v>10500</v>
      </c>
      <c r="I2772">
        <f>IF($A2772="","",Tienda_2!H372)</f>
        <v>5</v>
      </c>
      <c r="J2772">
        <f>IF($A2772="",0,IF(AND(OR('Cuadro-de-mando'!$B$4="(Todas)",'Cuadro-de-mando'!$B$4=$A2772),OR('Cuadro-de-mando'!$E$4="(Todas)",'Cuadro-de-mando'!$E$4=$B2772),OR('Cuadro-de-mando'!$H$4="(Todas)",'Cuadro-de-mando'!$H$4=$C2772),OR('Cuadro-de-mando'!$K$4="(Todas)",'Cuadro-de-mando'!$K$4=$E2772),OR('Cuadro-de-mando'!$N$4="(Todos)",'Cuadro-de-mando'!$N$4=$F2772)),1,0))</f>
        <v>1</v>
      </c>
    </row>
    <row r="2773" spans="1:10" x14ac:dyDescent="0.25">
      <c r="A2773" t="str">
        <f>IF(Tienda_2!$A373="","","Tienda 2")</f>
        <v>Tienda 2</v>
      </c>
      <c r="B2773" t="str">
        <f>IF($A2773="","",Tienda_2!B373)</f>
        <v>Artículos para el hogar</v>
      </c>
      <c r="C2773" t="str">
        <f>IF($A2773="","",Tienda_2!G373)</f>
        <v>Bogotá</v>
      </c>
      <c r="D2773" t="str">
        <f>IF($A2773="","",Tienda_2!F373)</f>
        <v>Maria Alfonso</v>
      </c>
      <c r="E2773" t="str">
        <f>IF($A2773="","",Tienda_2!I373)</f>
        <v>Tarjeta de crédito</v>
      </c>
      <c r="F2773">
        <f>IF($A2773="","",VALUE(RIGHT(Tienda_2!E373,4)))</f>
        <v>2023</v>
      </c>
      <c r="G2773">
        <f>IF($A2773="","",Tienda_2!C373)</f>
        <v>213800</v>
      </c>
      <c r="H2773">
        <f>IF($A2773="","",Tienda_2!D373)</f>
        <v>13800</v>
      </c>
      <c r="I2773">
        <f>IF($A2773="","",Tienda_2!H373)</f>
        <v>1</v>
      </c>
      <c r="J2773">
        <f>IF($A2773="",0,IF(AND(OR('Cuadro-de-mando'!$B$4="(Todas)",'Cuadro-de-mando'!$B$4=$A2773),OR('Cuadro-de-mando'!$E$4="(Todas)",'Cuadro-de-mando'!$E$4=$B2773),OR('Cuadro-de-mando'!$H$4="(Todas)",'Cuadro-de-mando'!$H$4=$C2773),OR('Cuadro-de-mando'!$K$4="(Todas)",'Cuadro-de-mando'!$K$4=$E2773),OR('Cuadro-de-mando'!$N$4="(Todos)",'Cuadro-de-mando'!$N$4=$F2773)),1,0))</f>
        <v>1</v>
      </c>
    </row>
    <row r="2774" spans="1:10" x14ac:dyDescent="0.25">
      <c r="A2774" t="str">
        <f>IF(Tienda_2!$A374="","","Tienda 2")</f>
        <v>Tienda 2</v>
      </c>
      <c r="B2774" t="str">
        <f>IF($A2774="","",Tienda_2!B374)</f>
        <v>Electrodomésticos</v>
      </c>
      <c r="C2774" t="str">
        <f>IF($A2774="","",Tienda_2!G374)</f>
        <v>Barranquilla</v>
      </c>
      <c r="D2774" t="str">
        <f>IF($A2774="","",Tienda_2!F374)</f>
        <v>Izabela de León</v>
      </c>
      <c r="E2774" t="str">
        <f>IF($A2774="","",Tienda_2!I374)</f>
        <v>Tarjeta de crédito</v>
      </c>
      <c r="F2774">
        <f>IF($A2774="","",VALUE(RIGHT(Tienda_2!E374,4)))</f>
        <v>2022</v>
      </c>
      <c r="G2774">
        <f>IF($A2774="","",Tienda_2!C374)</f>
        <v>633200</v>
      </c>
      <c r="H2774">
        <f>IF($A2774="","",Tienda_2!D374)</f>
        <v>34400</v>
      </c>
      <c r="I2774">
        <f>IF($A2774="","",Tienda_2!H374)</f>
        <v>4</v>
      </c>
      <c r="J2774">
        <f>IF($A2774="",0,IF(AND(OR('Cuadro-de-mando'!$B$4="(Todas)",'Cuadro-de-mando'!$B$4=$A2774),OR('Cuadro-de-mando'!$E$4="(Todas)",'Cuadro-de-mando'!$E$4=$B2774),OR('Cuadro-de-mando'!$H$4="(Todas)",'Cuadro-de-mando'!$H$4=$C2774),OR('Cuadro-de-mando'!$K$4="(Todas)",'Cuadro-de-mando'!$K$4=$E2774),OR('Cuadro-de-mando'!$N$4="(Todos)",'Cuadro-de-mando'!$N$4=$F2774)),1,0))</f>
        <v>1</v>
      </c>
    </row>
    <row r="2775" spans="1:10" x14ac:dyDescent="0.25">
      <c r="A2775" t="str">
        <f>IF(Tienda_2!$A375="","","Tienda 2")</f>
        <v>Tienda 2</v>
      </c>
      <c r="B2775" t="str">
        <f>IF($A2775="","",Tienda_2!B375)</f>
        <v>Deportes y diversión</v>
      </c>
      <c r="C2775" t="str">
        <f>IF($A2775="","",Tienda_2!G375)</f>
        <v>Pereira</v>
      </c>
      <c r="D2775" t="str">
        <f>IF($A2775="","",Tienda_2!F375)</f>
        <v>Izabela de León</v>
      </c>
      <c r="E2775" t="str">
        <f>IF($A2775="","",Tienda_2!I375)</f>
        <v>Cupón</v>
      </c>
      <c r="F2775">
        <f>IF($A2775="","",VALUE(RIGHT(Tienda_2!E375,4)))</f>
        <v>2022</v>
      </c>
      <c r="G2775">
        <f>IF($A2775="","",Tienda_2!C375)</f>
        <v>264500</v>
      </c>
      <c r="H2775">
        <f>IF($A2775="","",Tienda_2!D375)</f>
        <v>14300</v>
      </c>
      <c r="I2775">
        <f>IF($A2775="","",Tienda_2!H375)</f>
        <v>5</v>
      </c>
      <c r="J2775">
        <f>IF($A2775="",0,IF(AND(OR('Cuadro-de-mando'!$B$4="(Todas)",'Cuadro-de-mando'!$B$4=$A2775),OR('Cuadro-de-mando'!$E$4="(Todas)",'Cuadro-de-mando'!$E$4=$B2775),OR('Cuadro-de-mando'!$H$4="(Todas)",'Cuadro-de-mando'!$H$4=$C2775),OR('Cuadro-de-mando'!$K$4="(Todas)",'Cuadro-de-mando'!$K$4=$E2775),OR('Cuadro-de-mando'!$N$4="(Todos)",'Cuadro-de-mando'!$N$4=$F2775)),1,0))</f>
        <v>1</v>
      </c>
    </row>
    <row r="2776" spans="1:10" x14ac:dyDescent="0.25">
      <c r="A2776" t="str">
        <f>IF(Tienda_2!$A376="","","Tienda 2")</f>
        <v>Tienda 2</v>
      </c>
      <c r="B2776" t="str">
        <f>IF($A2776="","",Tienda_2!B376)</f>
        <v>Instrumentos musicales</v>
      </c>
      <c r="C2776" t="str">
        <f>IF($A2776="","",Tienda_2!G376)</f>
        <v>Cali</v>
      </c>
      <c r="D2776" t="str">
        <f>IF($A2776="","",Tienda_2!F376)</f>
        <v>Camila Rivera</v>
      </c>
      <c r="E2776" t="str">
        <f>IF($A2776="","",Tienda_2!I376)</f>
        <v>Tarjeta de crédito</v>
      </c>
      <c r="F2776">
        <f>IF($A2776="","",VALUE(RIGHT(Tienda_2!E376,4)))</f>
        <v>2022</v>
      </c>
      <c r="G2776">
        <f>IF($A2776="","",Tienda_2!C376)</f>
        <v>333200</v>
      </c>
      <c r="H2776">
        <f>IF($A2776="","",Tienda_2!D376)</f>
        <v>18800</v>
      </c>
      <c r="I2776">
        <f>IF($A2776="","",Tienda_2!H376)</f>
        <v>4</v>
      </c>
      <c r="J2776">
        <f>IF($A2776="",0,IF(AND(OR('Cuadro-de-mando'!$B$4="(Todas)",'Cuadro-de-mando'!$B$4=$A2776),OR('Cuadro-de-mando'!$E$4="(Todas)",'Cuadro-de-mando'!$E$4=$B2776),OR('Cuadro-de-mando'!$H$4="(Todas)",'Cuadro-de-mando'!$H$4=$C2776),OR('Cuadro-de-mando'!$K$4="(Todas)",'Cuadro-de-mando'!$K$4=$E2776),OR('Cuadro-de-mando'!$N$4="(Todos)",'Cuadro-de-mando'!$N$4=$F2776)),1,0))</f>
        <v>1</v>
      </c>
    </row>
    <row r="2777" spans="1:10" x14ac:dyDescent="0.25">
      <c r="A2777" t="str">
        <f>IF(Tienda_2!$A377="","","Tienda 2")</f>
        <v>Tienda 2</v>
      </c>
      <c r="B2777" t="str">
        <f>IF($A2777="","",Tienda_2!B377)</f>
        <v>Juguetes</v>
      </c>
      <c r="C2777" t="str">
        <f>IF($A2777="","",Tienda_2!G377)</f>
        <v>Bogotá</v>
      </c>
      <c r="D2777" t="str">
        <f>IF($A2777="","",Tienda_2!F377)</f>
        <v>Rafael Acosta</v>
      </c>
      <c r="E2777" t="str">
        <f>IF($A2777="","",Tienda_2!I377)</f>
        <v>Nequi</v>
      </c>
      <c r="F2777">
        <f>IF($A2777="","",VALUE(RIGHT(Tienda_2!E377,4)))</f>
        <v>2021</v>
      </c>
      <c r="G2777">
        <f>IF($A2777="","",Tienda_2!C377)</f>
        <v>41800</v>
      </c>
      <c r="H2777">
        <f>IF($A2777="","",Tienda_2!D377)</f>
        <v>2600</v>
      </c>
      <c r="I2777">
        <f>IF($A2777="","",Tienda_2!H377)</f>
        <v>4</v>
      </c>
      <c r="J2777">
        <f>IF($A2777="",0,IF(AND(OR('Cuadro-de-mando'!$B$4="(Todas)",'Cuadro-de-mando'!$B$4=$A2777),OR('Cuadro-de-mando'!$E$4="(Todas)",'Cuadro-de-mando'!$E$4=$B2777),OR('Cuadro-de-mando'!$H$4="(Todas)",'Cuadro-de-mando'!$H$4=$C2777),OR('Cuadro-de-mando'!$K$4="(Todas)",'Cuadro-de-mando'!$K$4=$E2777),OR('Cuadro-de-mando'!$N$4="(Todos)",'Cuadro-de-mando'!$N$4=$F2777)),1,0))</f>
        <v>1</v>
      </c>
    </row>
    <row r="2778" spans="1:10" x14ac:dyDescent="0.25">
      <c r="A2778" t="str">
        <f>IF(Tienda_2!$A378="","","Tienda 2")</f>
        <v>Tienda 2</v>
      </c>
      <c r="B2778" t="str">
        <f>IF($A2778="","",Tienda_2!B378)</f>
        <v>Muebles</v>
      </c>
      <c r="C2778" t="str">
        <f>IF($A2778="","",Tienda_2!G378)</f>
        <v>Bucaramanga</v>
      </c>
      <c r="D2778" t="str">
        <f>IF($A2778="","",Tienda_2!F378)</f>
        <v>Beatriz Morales</v>
      </c>
      <c r="E2778" t="str">
        <f>IF($A2778="","",Tienda_2!I378)</f>
        <v>Nequi</v>
      </c>
      <c r="F2778">
        <f>IF($A2778="","",VALUE(RIGHT(Tienda_2!E378,4)))</f>
        <v>2021</v>
      </c>
      <c r="G2778">
        <f>IF($A2778="","",Tienda_2!C378)</f>
        <v>238700</v>
      </c>
      <c r="H2778">
        <f>IF($A2778="","",Tienda_2!D378)</f>
        <v>13100</v>
      </c>
      <c r="I2778">
        <f>IF($A2778="","",Tienda_2!H378)</f>
        <v>4</v>
      </c>
      <c r="J2778">
        <f>IF($A2778="",0,IF(AND(OR('Cuadro-de-mando'!$B$4="(Todas)",'Cuadro-de-mando'!$B$4=$A2778),OR('Cuadro-de-mando'!$E$4="(Todas)",'Cuadro-de-mando'!$E$4=$B2778),OR('Cuadro-de-mando'!$H$4="(Todas)",'Cuadro-de-mando'!$H$4=$C2778),OR('Cuadro-de-mando'!$K$4="(Todas)",'Cuadro-de-mando'!$K$4=$E2778),OR('Cuadro-de-mando'!$N$4="(Todos)",'Cuadro-de-mando'!$N$4=$F2778)),1,0))</f>
        <v>1</v>
      </c>
    </row>
    <row r="2779" spans="1:10" x14ac:dyDescent="0.25">
      <c r="A2779" t="str">
        <f>IF(Tienda_2!$A379="","","Tienda 2")</f>
        <v>Tienda 2</v>
      </c>
      <c r="B2779" t="str">
        <f>IF($A2779="","",Tienda_2!B379)</f>
        <v>Juguetes</v>
      </c>
      <c r="C2779" t="str">
        <f>IF($A2779="","",Tienda_2!G379)</f>
        <v>Bogotá</v>
      </c>
      <c r="D2779" t="str">
        <f>IF($A2779="","",Tienda_2!F379)</f>
        <v>Beatriz Morales</v>
      </c>
      <c r="E2779" t="str">
        <f>IF($A2779="","",Tienda_2!I379)</f>
        <v>Nequi</v>
      </c>
      <c r="F2779">
        <f>IF($A2779="","",VALUE(RIGHT(Tienda_2!E379,4)))</f>
        <v>2021</v>
      </c>
      <c r="G2779">
        <f>IF($A2779="","",Tienda_2!C379)</f>
        <v>171800</v>
      </c>
      <c r="H2779">
        <f>IF($A2779="","",Tienda_2!D379)</f>
        <v>14500</v>
      </c>
      <c r="I2779">
        <f>IF($A2779="","",Tienda_2!H379)</f>
        <v>5</v>
      </c>
      <c r="J2779">
        <f>IF($A2779="",0,IF(AND(OR('Cuadro-de-mando'!$B$4="(Todas)",'Cuadro-de-mando'!$B$4=$A2779),OR('Cuadro-de-mando'!$E$4="(Todas)",'Cuadro-de-mando'!$E$4=$B2779),OR('Cuadro-de-mando'!$H$4="(Todas)",'Cuadro-de-mando'!$H$4=$C2779),OR('Cuadro-de-mando'!$K$4="(Todas)",'Cuadro-de-mando'!$K$4=$E2779),OR('Cuadro-de-mando'!$N$4="(Todos)",'Cuadro-de-mando'!$N$4=$F2779)),1,0))</f>
        <v>1</v>
      </c>
    </row>
    <row r="2780" spans="1:10" x14ac:dyDescent="0.25">
      <c r="A2780" t="str">
        <f>IF(Tienda_2!$A380="","","Tienda 2")</f>
        <v>Tienda 2</v>
      </c>
      <c r="B2780" t="str">
        <f>IF($A2780="","",Tienda_2!B380)</f>
        <v>Muebles</v>
      </c>
      <c r="C2780" t="str">
        <f>IF($A2780="","",Tienda_2!G380)</f>
        <v>Bucaramanga</v>
      </c>
      <c r="D2780" t="str">
        <f>IF($A2780="","",Tienda_2!F380)</f>
        <v>Santiago Silva</v>
      </c>
      <c r="E2780" t="str">
        <f>IF($A2780="","",Tienda_2!I380)</f>
        <v>Tarjeta de crédito</v>
      </c>
      <c r="F2780">
        <f>IF($A2780="","",VALUE(RIGHT(Tienda_2!E380,4)))</f>
        <v>2023</v>
      </c>
      <c r="G2780">
        <f>IF($A2780="","",Tienda_2!C380)</f>
        <v>151400</v>
      </c>
      <c r="H2780">
        <f>IF($A2780="","",Tienda_2!D380)</f>
        <v>8700</v>
      </c>
      <c r="I2780">
        <f>IF($A2780="","",Tienda_2!H380)</f>
        <v>3</v>
      </c>
      <c r="J2780">
        <f>IF($A2780="",0,IF(AND(OR('Cuadro-de-mando'!$B$4="(Todas)",'Cuadro-de-mando'!$B$4=$A2780),OR('Cuadro-de-mando'!$E$4="(Todas)",'Cuadro-de-mando'!$E$4=$B2780),OR('Cuadro-de-mando'!$H$4="(Todas)",'Cuadro-de-mando'!$H$4=$C2780),OR('Cuadro-de-mando'!$K$4="(Todas)",'Cuadro-de-mando'!$K$4=$E2780),OR('Cuadro-de-mando'!$N$4="(Todos)",'Cuadro-de-mando'!$N$4=$F2780)),1,0))</f>
        <v>1</v>
      </c>
    </row>
    <row r="2781" spans="1:10" x14ac:dyDescent="0.25">
      <c r="A2781" t="str">
        <f>IF(Tienda_2!$A381="","","Tienda 2")</f>
        <v>Tienda 2</v>
      </c>
      <c r="B2781" t="str">
        <f>IF($A2781="","",Tienda_2!B381)</f>
        <v>Electrónicos</v>
      </c>
      <c r="C2781" t="str">
        <f>IF($A2781="","",Tienda_2!G381)</f>
        <v>Medellín</v>
      </c>
      <c r="D2781" t="str">
        <f>IF($A2781="","",Tienda_2!F381)</f>
        <v>Pedro Gomez</v>
      </c>
      <c r="E2781" t="str">
        <f>IF($A2781="","",Tienda_2!I381)</f>
        <v>Tarjeta de crédito</v>
      </c>
      <c r="F2781">
        <f>IF($A2781="","",VALUE(RIGHT(Tienda_2!E381,4)))</f>
        <v>2022</v>
      </c>
      <c r="G2781">
        <f>IF($A2781="","",Tienda_2!C381)</f>
        <v>217500</v>
      </c>
      <c r="H2781">
        <f>IF($A2781="","",Tienda_2!D381)</f>
        <v>9800</v>
      </c>
      <c r="I2781">
        <f>IF($A2781="","",Tienda_2!H381)</f>
        <v>5</v>
      </c>
      <c r="J2781">
        <f>IF($A2781="",0,IF(AND(OR('Cuadro-de-mando'!$B$4="(Todas)",'Cuadro-de-mando'!$B$4=$A2781),OR('Cuadro-de-mando'!$E$4="(Todas)",'Cuadro-de-mando'!$E$4=$B2781),OR('Cuadro-de-mando'!$H$4="(Todas)",'Cuadro-de-mando'!$H$4=$C2781),OR('Cuadro-de-mando'!$K$4="(Todas)",'Cuadro-de-mando'!$K$4=$E2781),OR('Cuadro-de-mando'!$N$4="(Todos)",'Cuadro-de-mando'!$N$4=$F2781)),1,0))</f>
        <v>1</v>
      </c>
    </row>
    <row r="2782" spans="1:10" x14ac:dyDescent="0.25">
      <c r="A2782" t="str">
        <f>IF(Tienda_2!$A382="","","Tienda 2")</f>
        <v>Tienda 2</v>
      </c>
      <c r="B2782" t="str">
        <f>IF($A2782="","",Tienda_2!B382)</f>
        <v>Deportes y diversión</v>
      </c>
      <c r="C2782" t="str">
        <f>IF($A2782="","",Tienda_2!G382)</f>
        <v>Leticia</v>
      </c>
      <c r="D2782" t="str">
        <f>IF($A2782="","",Tienda_2!F382)</f>
        <v>Blanca Ramirez</v>
      </c>
      <c r="E2782" t="str">
        <f>IF($A2782="","",Tienda_2!I382)</f>
        <v>Nequi</v>
      </c>
      <c r="F2782">
        <f>IF($A2782="","",VALUE(RIGHT(Tienda_2!E382,4)))</f>
        <v>2021</v>
      </c>
      <c r="G2782">
        <f>IF($A2782="","",Tienda_2!C382)</f>
        <v>52000</v>
      </c>
      <c r="H2782">
        <f>IF($A2782="","",Tienda_2!D382)</f>
        <v>1000</v>
      </c>
      <c r="I2782">
        <f>IF($A2782="","",Tienda_2!H382)</f>
        <v>4</v>
      </c>
      <c r="J2782">
        <f>IF($A2782="",0,IF(AND(OR('Cuadro-de-mando'!$B$4="(Todas)",'Cuadro-de-mando'!$B$4=$A2782),OR('Cuadro-de-mando'!$E$4="(Todas)",'Cuadro-de-mando'!$E$4=$B2782),OR('Cuadro-de-mando'!$H$4="(Todas)",'Cuadro-de-mando'!$H$4=$C2782),OR('Cuadro-de-mando'!$K$4="(Todas)",'Cuadro-de-mando'!$K$4=$E2782),OR('Cuadro-de-mando'!$N$4="(Todos)",'Cuadro-de-mando'!$N$4=$F2782)),1,0))</f>
        <v>1</v>
      </c>
    </row>
    <row r="2783" spans="1:10" x14ac:dyDescent="0.25">
      <c r="A2783" t="str">
        <f>IF(Tienda_2!$A383="","","Tienda 2")</f>
        <v>Tienda 2</v>
      </c>
      <c r="B2783" t="str">
        <f>IF($A2783="","",Tienda_2!B383)</f>
        <v>Juguetes</v>
      </c>
      <c r="C2783" t="str">
        <f>IF($A2783="","",Tienda_2!G383)</f>
        <v>Bogotá</v>
      </c>
      <c r="D2783" t="str">
        <f>IF($A2783="","",Tienda_2!F383)</f>
        <v>Maria Alfonso</v>
      </c>
      <c r="E2783" t="str">
        <f>IF($A2783="","",Tienda_2!I383)</f>
        <v>Nequi</v>
      </c>
      <c r="F2783">
        <f>IF($A2783="","",VALUE(RIGHT(Tienda_2!E383,4)))</f>
        <v>2020</v>
      </c>
      <c r="G2783">
        <f>IF($A2783="","",Tienda_2!C383)</f>
        <v>8200</v>
      </c>
      <c r="H2783">
        <f>IF($A2783="","",Tienda_2!D383)</f>
        <v>0</v>
      </c>
      <c r="I2783">
        <f>IF($A2783="","",Tienda_2!H383)</f>
        <v>2</v>
      </c>
      <c r="J2783">
        <f>IF($A2783="",0,IF(AND(OR('Cuadro-de-mando'!$B$4="(Todas)",'Cuadro-de-mando'!$B$4=$A2783),OR('Cuadro-de-mando'!$E$4="(Todas)",'Cuadro-de-mando'!$E$4=$B2783),OR('Cuadro-de-mando'!$H$4="(Todas)",'Cuadro-de-mando'!$H$4=$C2783),OR('Cuadro-de-mando'!$K$4="(Todas)",'Cuadro-de-mando'!$K$4=$E2783),OR('Cuadro-de-mando'!$N$4="(Todos)",'Cuadro-de-mando'!$N$4=$F2783)),1,0))</f>
        <v>1</v>
      </c>
    </row>
    <row r="2784" spans="1:10" x14ac:dyDescent="0.25">
      <c r="A2784" t="str">
        <f>IF(Tienda_2!$A384="","","Tienda 2")</f>
        <v>Tienda 2</v>
      </c>
      <c r="B2784" t="str">
        <f>IF($A2784="","",Tienda_2!B384)</f>
        <v>Deportes y diversión</v>
      </c>
      <c r="C2784" t="str">
        <f>IF($A2784="","",Tienda_2!G384)</f>
        <v>Medellín</v>
      </c>
      <c r="D2784" t="str">
        <f>IF($A2784="","",Tienda_2!F384)</f>
        <v>Pedro Gomez</v>
      </c>
      <c r="E2784" t="str">
        <f>IF($A2784="","",Tienda_2!I384)</f>
        <v>Tarjeta de crédito</v>
      </c>
      <c r="F2784">
        <f>IF($A2784="","",VALUE(RIGHT(Tienda_2!E384,4)))</f>
        <v>2020</v>
      </c>
      <c r="G2784">
        <f>IF($A2784="","",Tienda_2!C384)</f>
        <v>454400</v>
      </c>
      <c r="H2784">
        <f>IF($A2784="","",Tienda_2!D384)</f>
        <v>24900</v>
      </c>
      <c r="I2784">
        <f>IF($A2784="","",Tienda_2!H384)</f>
        <v>4</v>
      </c>
      <c r="J2784">
        <f>IF($A2784="",0,IF(AND(OR('Cuadro-de-mando'!$B$4="(Todas)",'Cuadro-de-mando'!$B$4=$A2784),OR('Cuadro-de-mando'!$E$4="(Todas)",'Cuadro-de-mando'!$E$4=$B2784),OR('Cuadro-de-mando'!$H$4="(Todas)",'Cuadro-de-mando'!$H$4=$C2784),OR('Cuadro-de-mando'!$K$4="(Todas)",'Cuadro-de-mando'!$K$4=$E2784),OR('Cuadro-de-mando'!$N$4="(Todos)",'Cuadro-de-mando'!$N$4=$F2784)),1,0))</f>
        <v>1</v>
      </c>
    </row>
    <row r="2785" spans="1:10" x14ac:dyDescent="0.25">
      <c r="A2785" t="str">
        <f>IF(Tienda_2!$A385="","","Tienda 2")</f>
        <v>Tienda 2</v>
      </c>
      <c r="B2785" t="str">
        <f>IF($A2785="","",Tienda_2!B385)</f>
        <v>Muebles</v>
      </c>
      <c r="C2785" t="str">
        <f>IF($A2785="","",Tienda_2!G385)</f>
        <v>Bogotá</v>
      </c>
      <c r="D2785" t="str">
        <f>IF($A2785="","",Tienda_2!F385)</f>
        <v>Izabela de León</v>
      </c>
      <c r="E2785" t="str">
        <f>IF($A2785="","",Tienda_2!I385)</f>
        <v>Cupón</v>
      </c>
      <c r="F2785">
        <f>IF($A2785="","",VALUE(RIGHT(Tienda_2!E385,4)))</f>
        <v>2022</v>
      </c>
      <c r="G2785">
        <f>IF($A2785="","",Tienda_2!C385)</f>
        <v>523400</v>
      </c>
      <c r="H2785">
        <f>IF($A2785="","",Tienda_2!D385)</f>
        <v>28100</v>
      </c>
      <c r="I2785">
        <f>IF($A2785="","",Tienda_2!H385)</f>
        <v>1</v>
      </c>
      <c r="J2785">
        <f>IF($A2785="",0,IF(AND(OR('Cuadro-de-mando'!$B$4="(Todas)",'Cuadro-de-mando'!$B$4=$A2785),OR('Cuadro-de-mando'!$E$4="(Todas)",'Cuadro-de-mando'!$E$4=$B2785),OR('Cuadro-de-mando'!$H$4="(Todas)",'Cuadro-de-mando'!$H$4=$C2785),OR('Cuadro-de-mando'!$K$4="(Todas)",'Cuadro-de-mando'!$K$4=$E2785),OR('Cuadro-de-mando'!$N$4="(Todos)",'Cuadro-de-mando'!$N$4=$F2785)),1,0))</f>
        <v>1</v>
      </c>
    </row>
    <row r="2786" spans="1:10" x14ac:dyDescent="0.25">
      <c r="A2786" t="str">
        <f>IF(Tienda_2!$A386="","","Tienda 2")</f>
        <v>Tienda 2</v>
      </c>
      <c r="B2786" t="str">
        <f>IF($A2786="","",Tienda_2!B386)</f>
        <v>Libros</v>
      </c>
      <c r="C2786" t="str">
        <f>IF($A2786="","",Tienda_2!G386)</f>
        <v>Bogotá</v>
      </c>
      <c r="D2786" t="str">
        <f>IF($A2786="","",Tienda_2!F386)</f>
        <v>Blanca Ramirez</v>
      </c>
      <c r="E2786" t="str">
        <f>IF($A2786="","",Tienda_2!I386)</f>
        <v>Tarjeta de crédito</v>
      </c>
      <c r="F2786">
        <f>IF($A2786="","",VALUE(RIGHT(Tienda_2!E386,4)))</f>
        <v>2021</v>
      </c>
      <c r="G2786">
        <f>IF($A2786="","",Tienda_2!C386)</f>
        <v>74600</v>
      </c>
      <c r="H2786">
        <f>IF($A2786="","",Tienda_2!D386)</f>
        <v>7300</v>
      </c>
      <c r="I2786">
        <f>IF($A2786="","",Tienda_2!H386)</f>
        <v>5</v>
      </c>
      <c r="J2786">
        <f>IF($A2786="",0,IF(AND(OR('Cuadro-de-mando'!$B$4="(Todas)",'Cuadro-de-mando'!$B$4=$A2786),OR('Cuadro-de-mando'!$E$4="(Todas)",'Cuadro-de-mando'!$E$4=$B2786),OR('Cuadro-de-mando'!$H$4="(Todas)",'Cuadro-de-mando'!$H$4=$C2786),OR('Cuadro-de-mando'!$K$4="(Todas)",'Cuadro-de-mando'!$K$4=$E2786),OR('Cuadro-de-mando'!$N$4="(Todos)",'Cuadro-de-mando'!$N$4=$F2786)),1,0))</f>
        <v>1</v>
      </c>
    </row>
    <row r="2787" spans="1:10" x14ac:dyDescent="0.25">
      <c r="A2787" t="str">
        <f>IF(Tienda_2!$A387="","","Tienda 2")</f>
        <v>Tienda 2</v>
      </c>
      <c r="B2787" t="str">
        <f>IF($A2787="","",Tienda_2!B387)</f>
        <v>Deportes y diversión</v>
      </c>
      <c r="C2787" t="str">
        <f>IF($A2787="","",Tienda_2!G387)</f>
        <v>Cali</v>
      </c>
      <c r="D2787" t="str">
        <f>IF($A2787="","",Tienda_2!F387)</f>
        <v>Juan Fernandez</v>
      </c>
      <c r="E2787" t="str">
        <f>IF($A2787="","",Tienda_2!I387)</f>
        <v>Tarjeta de crédito</v>
      </c>
      <c r="F2787">
        <f>IF($A2787="","",VALUE(RIGHT(Tienda_2!E387,4)))</f>
        <v>2020</v>
      </c>
      <c r="G2787">
        <f>IF($A2787="","",Tienda_2!C387)</f>
        <v>615600</v>
      </c>
      <c r="H2787">
        <f>IF($A2787="","",Tienda_2!D387)</f>
        <v>31000</v>
      </c>
      <c r="I2787">
        <f>IF($A2787="","",Tienda_2!H387)</f>
        <v>4</v>
      </c>
      <c r="J2787">
        <f>IF($A2787="",0,IF(AND(OR('Cuadro-de-mando'!$B$4="(Todas)",'Cuadro-de-mando'!$B$4=$A2787),OR('Cuadro-de-mando'!$E$4="(Todas)",'Cuadro-de-mando'!$E$4=$B2787),OR('Cuadro-de-mando'!$H$4="(Todas)",'Cuadro-de-mando'!$H$4=$C2787),OR('Cuadro-de-mando'!$K$4="(Todas)",'Cuadro-de-mando'!$K$4=$E2787),OR('Cuadro-de-mando'!$N$4="(Todos)",'Cuadro-de-mando'!$N$4=$F2787)),1,0))</f>
        <v>1</v>
      </c>
    </row>
    <row r="2788" spans="1:10" x14ac:dyDescent="0.25">
      <c r="A2788" t="str">
        <f>IF(Tienda_2!$A388="","","Tienda 2")</f>
        <v>Tienda 2</v>
      </c>
      <c r="B2788" t="str">
        <f>IF($A2788="","",Tienda_2!B388)</f>
        <v>Muebles</v>
      </c>
      <c r="C2788" t="str">
        <f>IF($A2788="","",Tienda_2!G388)</f>
        <v>Armenia</v>
      </c>
      <c r="D2788" t="str">
        <f>IF($A2788="","",Tienda_2!F388)</f>
        <v>Juan Fernandez</v>
      </c>
      <c r="E2788" t="str">
        <f>IF($A2788="","",Tienda_2!I388)</f>
        <v>Tarjeta de crédito</v>
      </c>
      <c r="F2788">
        <f>IF($A2788="","",VALUE(RIGHT(Tienda_2!E388,4)))</f>
        <v>2022</v>
      </c>
      <c r="G2788">
        <f>IF($A2788="","",Tienda_2!C388)</f>
        <v>310500</v>
      </c>
      <c r="H2788">
        <f>IF($A2788="","",Tienda_2!D388)</f>
        <v>14700</v>
      </c>
      <c r="I2788">
        <f>IF($A2788="","",Tienda_2!H388)</f>
        <v>5</v>
      </c>
      <c r="J2788">
        <f>IF($A2788="",0,IF(AND(OR('Cuadro-de-mando'!$B$4="(Todas)",'Cuadro-de-mando'!$B$4=$A2788),OR('Cuadro-de-mando'!$E$4="(Todas)",'Cuadro-de-mando'!$E$4=$B2788),OR('Cuadro-de-mando'!$H$4="(Todas)",'Cuadro-de-mando'!$H$4=$C2788),OR('Cuadro-de-mando'!$K$4="(Todas)",'Cuadro-de-mando'!$K$4=$E2788),OR('Cuadro-de-mando'!$N$4="(Todos)",'Cuadro-de-mando'!$N$4=$F2788)),1,0))</f>
        <v>1</v>
      </c>
    </row>
    <row r="2789" spans="1:10" x14ac:dyDescent="0.25">
      <c r="A2789" t="str">
        <f>IF(Tienda_2!$A389="","","Tienda 2")</f>
        <v>Tienda 2</v>
      </c>
      <c r="B2789" t="str">
        <f>IF($A2789="","",Tienda_2!B389)</f>
        <v>Instrumentos musicales</v>
      </c>
      <c r="C2789" t="str">
        <f>IF($A2789="","",Tienda_2!G389)</f>
        <v>Bogotá</v>
      </c>
      <c r="D2789" t="str">
        <f>IF($A2789="","",Tienda_2!F389)</f>
        <v>Rafael Acosta</v>
      </c>
      <c r="E2789" t="str">
        <f>IF($A2789="","",Tienda_2!I389)</f>
        <v>Tarjeta de crédito</v>
      </c>
      <c r="F2789">
        <f>IF($A2789="","",VALUE(RIGHT(Tienda_2!E389,4)))</f>
        <v>2021</v>
      </c>
      <c r="G2789">
        <f>IF($A2789="","",Tienda_2!C389)</f>
        <v>770300</v>
      </c>
      <c r="H2789">
        <f>IF($A2789="","",Tienda_2!D389)</f>
        <v>41400</v>
      </c>
      <c r="I2789">
        <f>IF($A2789="","",Tienda_2!H389)</f>
        <v>5</v>
      </c>
      <c r="J2789">
        <f>IF($A2789="",0,IF(AND(OR('Cuadro-de-mando'!$B$4="(Todas)",'Cuadro-de-mando'!$B$4=$A2789),OR('Cuadro-de-mando'!$E$4="(Todas)",'Cuadro-de-mando'!$E$4=$B2789),OR('Cuadro-de-mando'!$H$4="(Todas)",'Cuadro-de-mando'!$H$4=$C2789),OR('Cuadro-de-mando'!$K$4="(Todas)",'Cuadro-de-mando'!$K$4=$E2789),OR('Cuadro-de-mando'!$N$4="(Todos)",'Cuadro-de-mando'!$N$4=$F2789)),1,0))</f>
        <v>1</v>
      </c>
    </row>
    <row r="2790" spans="1:10" x14ac:dyDescent="0.25">
      <c r="A2790" t="str">
        <f>IF(Tienda_2!$A390="","","Tienda 2")</f>
        <v>Tienda 2</v>
      </c>
      <c r="B2790" t="str">
        <f>IF($A2790="","",Tienda_2!B390)</f>
        <v>Artículos para el hogar</v>
      </c>
      <c r="C2790" t="str">
        <f>IF($A2790="","",Tienda_2!G390)</f>
        <v>Bogotá</v>
      </c>
      <c r="D2790" t="str">
        <f>IF($A2790="","",Tienda_2!F390)</f>
        <v>Izabela de León</v>
      </c>
      <c r="E2790" t="str">
        <f>IF($A2790="","",Tienda_2!I390)</f>
        <v>Tarjeta de crédito</v>
      </c>
      <c r="F2790">
        <f>IF($A2790="","",VALUE(RIGHT(Tienda_2!E390,4)))</f>
        <v>2021</v>
      </c>
      <c r="G2790">
        <f>IF($A2790="","",Tienda_2!C390)</f>
        <v>66500</v>
      </c>
      <c r="H2790">
        <f>IF($A2790="","",Tienda_2!D390)</f>
        <v>1700</v>
      </c>
      <c r="I2790">
        <f>IF($A2790="","",Tienda_2!H390)</f>
        <v>3</v>
      </c>
      <c r="J2790">
        <f>IF($A2790="",0,IF(AND(OR('Cuadro-de-mando'!$B$4="(Todas)",'Cuadro-de-mando'!$B$4=$A2790),OR('Cuadro-de-mando'!$E$4="(Todas)",'Cuadro-de-mando'!$E$4=$B2790),OR('Cuadro-de-mando'!$H$4="(Todas)",'Cuadro-de-mando'!$H$4=$C2790),OR('Cuadro-de-mando'!$K$4="(Todas)",'Cuadro-de-mando'!$K$4=$E2790),OR('Cuadro-de-mando'!$N$4="(Todos)",'Cuadro-de-mando'!$N$4=$F2790)),1,0))</f>
        <v>1</v>
      </c>
    </row>
    <row r="2791" spans="1:10" x14ac:dyDescent="0.25">
      <c r="A2791" t="str">
        <f>IF(Tienda_2!$A391="","","Tienda 2")</f>
        <v>Tienda 2</v>
      </c>
      <c r="B2791" t="str">
        <f>IF($A2791="","",Tienda_2!B391)</f>
        <v>Muebles</v>
      </c>
      <c r="C2791" t="str">
        <f>IF($A2791="","",Tienda_2!G391)</f>
        <v>Cúcuta</v>
      </c>
      <c r="D2791" t="str">
        <f>IF($A2791="","",Tienda_2!F391)</f>
        <v>Maria Alfonso</v>
      </c>
      <c r="E2791" t="str">
        <f>IF($A2791="","",Tienda_2!I391)</f>
        <v>Tarjeta de crédito</v>
      </c>
      <c r="F2791">
        <f>IF($A2791="","",VALUE(RIGHT(Tienda_2!E391,4)))</f>
        <v>2021</v>
      </c>
      <c r="G2791">
        <f>IF($A2791="","",Tienda_2!C391)</f>
        <v>218000</v>
      </c>
      <c r="H2791">
        <f>IF($A2791="","",Tienda_2!D391)</f>
        <v>9800</v>
      </c>
      <c r="I2791">
        <f>IF($A2791="","",Tienda_2!H391)</f>
        <v>4</v>
      </c>
      <c r="J2791">
        <f>IF($A2791="",0,IF(AND(OR('Cuadro-de-mando'!$B$4="(Todas)",'Cuadro-de-mando'!$B$4=$A2791),OR('Cuadro-de-mando'!$E$4="(Todas)",'Cuadro-de-mando'!$E$4=$B2791),OR('Cuadro-de-mando'!$H$4="(Todas)",'Cuadro-de-mando'!$H$4=$C2791),OR('Cuadro-de-mando'!$K$4="(Todas)",'Cuadro-de-mando'!$K$4=$E2791),OR('Cuadro-de-mando'!$N$4="(Todos)",'Cuadro-de-mando'!$N$4=$F2791)),1,0))</f>
        <v>1</v>
      </c>
    </row>
    <row r="2792" spans="1:10" x14ac:dyDescent="0.25">
      <c r="A2792" t="str">
        <f>IF(Tienda_2!$A392="","","Tienda 2")</f>
        <v>Tienda 2</v>
      </c>
      <c r="B2792" t="str">
        <f>IF($A2792="","",Tienda_2!B392)</f>
        <v>Electrodomésticos</v>
      </c>
      <c r="C2792" t="str">
        <f>IF($A2792="","",Tienda_2!G392)</f>
        <v>Bogotá</v>
      </c>
      <c r="D2792" t="str">
        <f>IF($A2792="","",Tienda_2!F392)</f>
        <v>Lucas Olivera</v>
      </c>
      <c r="E2792" t="str">
        <f>IF($A2792="","",Tienda_2!I392)</f>
        <v>Tarjeta de crédito</v>
      </c>
      <c r="F2792">
        <f>IF($A2792="","",VALUE(RIGHT(Tienda_2!E392,4)))</f>
        <v>2022</v>
      </c>
      <c r="G2792">
        <f>IF($A2792="","",Tienda_2!C392)</f>
        <v>2229900</v>
      </c>
      <c r="H2792">
        <f>IF($A2792="","",Tienda_2!D392)</f>
        <v>119000</v>
      </c>
      <c r="I2792">
        <f>IF($A2792="","",Tienda_2!H392)</f>
        <v>4</v>
      </c>
      <c r="J2792">
        <f>IF($A2792="",0,IF(AND(OR('Cuadro-de-mando'!$B$4="(Todas)",'Cuadro-de-mando'!$B$4=$A2792),OR('Cuadro-de-mando'!$E$4="(Todas)",'Cuadro-de-mando'!$E$4=$B2792),OR('Cuadro-de-mando'!$H$4="(Todas)",'Cuadro-de-mando'!$H$4=$C2792),OR('Cuadro-de-mando'!$K$4="(Todas)",'Cuadro-de-mando'!$K$4=$E2792),OR('Cuadro-de-mando'!$N$4="(Todos)",'Cuadro-de-mando'!$N$4=$F2792)),1,0))</f>
        <v>1</v>
      </c>
    </row>
    <row r="2793" spans="1:10" x14ac:dyDescent="0.25">
      <c r="A2793" t="str">
        <f>IF(Tienda_2!$A393="","","Tienda 2")</f>
        <v>Tienda 2</v>
      </c>
      <c r="B2793" t="str">
        <f>IF($A2793="","",Tienda_2!B393)</f>
        <v>Deportes y diversión</v>
      </c>
      <c r="C2793" t="str">
        <f>IF($A2793="","",Tienda_2!G393)</f>
        <v>Bogotá</v>
      </c>
      <c r="D2793" t="str">
        <f>IF($A2793="","",Tienda_2!F393)</f>
        <v>Izabela de León</v>
      </c>
      <c r="E2793" t="str">
        <f>IF($A2793="","",Tienda_2!I393)</f>
        <v>Tarjeta de crédito</v>
      </c>
      <c r="F2793">
        <f>IF($A2793="","",VALUE(RIGHT(Tienda_2!E393,4)))</f>
        <v>2021</v>
      </c>
      <c r="G2793">
        <f>IF($A2793="","",Tienda_2!C393)</f>
        <v>8600</v>
      </c>
      <c r="H2793">
        <f>IF($A2793="","",Tienda_2!D393)</f>
        <v>5100</v>
      </c>
      <c r="I2793">
        <f>IF($A2793="","",Tienda_2!H393)</f>
        <v>5</v>
      </c>
      <c r="J2793">
        <f>IF($A2793="",0,IF(AND(OR('Cuadro-de-mando'!$B$4="(Todas)",'Cuadro-de-mando'!$B$4=$A2793),OR('Cuadro-de-mando'!$E$4="(Todas)",'Cuadro-de-mando'!$E$4=$B2793),OR('Cuadro-de-mando'!$H$4="(Todas)",'Cuadro-de-mando'!$H$4=$C2793),OR('Cuadro-de-mando'!$K$4="(Todas)",'Cuadro-de-mando'!$K$4=$E2793),OR('Cuadro-de-mando'!$N$4="(Todos)",'Cuadro-de-mando'!$N$4=$F2793)),1,0))</f>
        <v>1</v>
      </c>
    </row>
    <row r="2794" spans="1:10" x14ac:dyDescent="0.25">
      <c r="A2794" t="str">
        <f>IF(Tienda_2!$A394="","","Tienda 2")</f>
        <v>Tienda 2</v>
      </c>
      <c r="B2794" t="str">
        <f>IF($A2794="","",Tienda_2!B394)</f>
        <v>Juguetes</v>
      </c>
      <c r="C2794" t="str">
        <f>IF($A2794="","",Tienda_2!G394)</f>
        <v>Leticia</v>
      </c>
      <c r="D2794" t="str">
        <f>IF($A2794="","",Tienda_2!F394)</f>
        <v>Izabela de León</v>
      </c>
      <c r="E2794" t="str">
        <f>IF($A2794="","",Tienda_2!I394)</f>
        <v>Tarjeta de crédito</v>
      </c>
      <c r="F2794">
        <f>IF($A2794="","",VALUE(RIGHT(Tienda_2!E394,4)))</f>
        <v>2021</v>
      </c>
      <c r="G2794">
        <f>IF($A2794="","",Tienda_2!C394)</f>
        <v>31600</v>
      </c>
      <c r="H2794">
        <f>IF($A2794="","",Tienda_2!D394)</f>
        <v>2400</v>
      </c>
      <c r="I2794">
        <f>IF($A2794="","",Tienda_2!H394)</f>
        <v>5</v>
      </c>
      <c r="J2794">
        <f>IF($A2794="",0,IF(AND(OR('Cuadro-de-mando'!$B$4="(Todas)",'Cuadro-de-mando'!$B$4=$A2794),OR('Cuadro-de-mando'!$E$4="(Todas)",'Cuadro-de-mando'!$E$4=$B2794),OR('Cuadro-de-mando'!$H$4="(Todas)",'Cuadro-de-mando'!$H$4=$C2794),OR('Cuadro-de-mando'!$K$4="(Todas)",'Cuadro-de-mando'!$K$4=$E2794),OR('Cuadro-de-mando'!$N$4="(Todos)",'Cuadro-de-mando'!$N$4=$F2794)),1,0))</f>
        <v>1</v>
      </c>
    </row>
    <row r="2795" spans="1:10" x14ac:dyDescent="0.25">
      <c r="A2795" t="str">
        <f>IF(Tienda_2!$A395="","","Tienda 2")</f>
        <v>Tienda 2</v>
      </c>
      <c r="B2795" t="str">
        <f>IF($A2795="","",Tienda_2!B395)</f>
        <v>Artículos para el hogar</v>
      </c>
      <c r="C2795" t="str">
        <f>IF($A2795="","",Tienda_2!G395)</f>
        <v>Bogotá</v>
      </c>
      <c r="D2795" t="str">
        <f>IF($A2795="","",Tienda_2!F395)</f>
        <v>Lucas Olivera</v>
      </c>
      <c r="E2795" t="str">
        <f>IF($A2795="","",Tienda_2!I395)</f>
        <v>Tarjeta de crédito</v>
      </c>
      <c r="F2795">
        <f>IF($A2795="","",VALUE(RIGHT(Tienda_2!E395,4)))</f>
        <v>2021</v>
      </c>
      <c r="G2795">
        <f>IF($A2795="","",Tienda_2!C395)</f>
        <v>50100</v>
      </c>
      <c r="H2795">
        <f>IF($A2795="","",Tienda_2!D395)</f>
        <v>900</v>
      </c>
      <c r="I2795">
        <f>IF($A2795="","",Tienda_2!H395)</f>
        <v>3</v>
      </c>
      <c r="J2795">
        <f>IF($A2795="",0,IF(AND(OR('Cuadro-de-mando'!$B$4="(Todas)",'Cuadro-de-mando'!$B$4=$A2795),OR('Cuadro-de-mando'!$E$4="(Todas)",'Cuadro-de-mando'!$E$4=$B2795),OR('Cuadro-de-mando'!$H$4="(Todas)",'Cuadro-de-mando'!$H$4=$C2795),OR('Cuadro-de-mando'!$K$4="(Todas)",'Cuadro-de-mando'!$K$4=$E2795),OR('Cuadro-de-mando'!$N$4="(Todos)",'Cuadro-de-mando'!$N$4=$F2795)),1,0))</f>
        <v>1</v>
      </c>
    </row>
    <row r="2796" spans="1:10" x14ac:dyDescent="0.25">
      <c r="A2796" t="str">
        <f>IF(Tienda_2!$A396="","","Tienda 2")</f>
        <v>Tienda 2</v>
      </c>
      <c r="B2796" t="str">
        <f>IF($A2796="","",Tienda_2!B396)</f>
        <v>Juguetes</v>
      </c>
      <c r="C2796" t="str">
        <f>IF($A2796="","",Tienda_2!G396)</f>
        <v>Medellín</v>
      </c>
      <c r="D2796" t="str">
        <f>IF($A2796="","",Tienda_2!F396)</f>
        <v>Lucas Olivera</v>
      </c>
      <c r="E2796" t="str">
        <f>IF($A2796="","",Tienda_2!I396)</f>
        <v>Cupón</v>
      </c>
      <c r="F2796">
        <f>IF($A2796="","",VALUE(RIGHT(Tienda_2!E396,4)))</f>
        <v>2020</v>
      </c>
      <c r="G2796">
        <f>IF($A2796="","",Tienda_2!C396)</f>
        <v>16500</v>
      </c>
      <c r="H2796">
        <f>IF($A2796="","",Tienda_2!D396)</f>
        <v>0</v>
      </c>
      <c r="I2796">
        <f>IF($A2796="","",Tienda_2!H396)</f>
        <v>3</v>
      </c>
      <c r="J2796">
        <f>IF($A2796="",0,IF(AND(OR('Cuadro-de-mando'!$B$4="(Todas)",'Cuadro-de-mando'!$B$4=$A2796),OR('Cuadro-de-mando'!$E$4="(Todas)",'Cuadro-de-mando'!$E$4=$B2796),OR('Cuadro-de-mando'!$H$4="(Todas)",'Cuadro-de-mando'!$H$4=$C2796),OR('Cuadro-de-mando'!$K$4="(Todas)",'Cuadro-de-mando'!$K$4=$E2796),OR('Cuadro-de-mando'!$N$4="(Todos)",'Cuadro-de-mando'!$N$4=$F2796)),1,0))</f>
        <v>1</v>
      </c>
    </row>
    <row r="2797" spans="1:10" x14ac:dyDescent="0.25">
      <c r="A2797" t="str">
        <f>IF(Tienda_2!$A397="","","Tienda 2")</f>
        <v>Tienda 2</v>
      </c>
      <c r="B2797" t="str">
        <f>IF($A2797="","",Tienda_2!B397)</f>
        <v>Muebles</v>
      </c>
      <c r="C2797" t="str">
        <f>IF($A2797="","",Tienda_2!G397)</f>
        <v>Medellín</v>
      </c>
      <c r="D2797" t="str">
        <f>IF($A2797="","",Tienda_2!F397)</f>
        <v>Juliana Costa</v>
      </c>
      <c r="E2797" t="str">
        <f>IF($A2797="","",Tienda_2!I397)</f>
        <v>Tarjeta de crédito</v>
      </c>
      <c r="F2797">
        <f>IF($A2797="","",VALUE(RIGHT(Tienda_2!E397,4)))</f>
        <v>2022</v>
      </c>
      <c r="G2797">
        <f>IF($A2797="","",Tienda_2!C397)</f>
        <v>320100</v>
      </c>
      <c r="H2797">
        <f>IF($A2797="","",Tienda_2!D397)</f>
        <v>17400</v>
      </c>
      <c r="I2797">
        <f>IF($A2797="","",Tienda_2!H397)</f>
        <v>4</v>
      </c>
      <c r="J2797">
        <f>IF($A2797="",0,IF(AND(OR('Cuadro-de-mando'!$B$4="(Todas)",'Cuadro-de-mando'!$B$4=$A2797),OR('Cuadro-de-mando'!$E$4="(Todas)",'Cuadro-de-mando'!$E$4=$B2797),OR('Cuadro-de-mando'!$H$4="(Todas)",'Cuadro-de-mando'!$H$4=$C2797),OR('Cuadro-de-mando'!$K$4="(Todas)",'Cuadro-de-mando'!$K$4=$E2797),OR('Cuadro-de-mando'!$N$4="(Todos)",'Cuadro-de-mando'!$N$4=$F2797)),1,0))</f>
        <v>1</v>
      </c>
    </row>
    <row r="2798" spans="1:10" x14ac:dyDescent="0.25">
      <c r="A2798" t="str">
        <f>IF(Tienda_2!$A398="","","Tienda 2")</f>
        <v>Tienda 2</v>
      </c>
      <c r="B2798" t="str">
        <f>IF($A2798="","",Tienda_2!B398)</f>
        <v>Juguetes</v>
      </c>
      <c r="C2798" t="str">
        <f>IF($A2798="","",Tienda_2!G398)</f>
        <v>Medellín</v>
      </c>
      <c r="D2798" t="str">
        <f>IF($A2798="","",Tienda_2!F398)</f>
        <v>Izabela de León</v>
      </c>
      <c r="E2798" t="str">
        <f>IF($A2798="","",Tienda_2!I398)</f>
        <v>Cupón</v>
      </c>
      <c r="F2798">
        <f>IF($A2798="","",VALUE(RIGHT(Tienda_2!E398,4)))</f>
        <v>2022</v>
      </c>
      <c r="G2798">
        <f>IF($A2798="","",Tienda_2!C398)</f>
        <v>116400</v>
      </c>
      <c r="H2798">
        <f>IF($A2798="","",Tienda_2!D398)</f>
        <v>7400</v>
      </c>
      <c r="I2798">
        <f>IF($A2798="","",Tienda_2!H398)</f>
        <v>4</v>
      </c>
      <c r="J2798">
        <f>IF($A2798="",0,IF(AND(OR('Cuadro-de-mando'!$B$4="(Todas)",'Cuadro-de-mando'!$B$4=$A2798),OR('Cuadro-de-mando'!$E$4="(Todas)",'Cuadro-de-mando'!$E$4=$B2798),OR('Cuadro-de-mando'!$H$4="(Todas)",'Cuadro-de-mando'!$H$4=$C2798),OR('Cuadro-de-mando'!$K$4="(Todas)",'Cuadro-de-mando'!$K$4=$E2798),OR('Cuadro-de-mando'!$N$4="(Todos)",'Cuadro-de-mando'!$N$4=$F2798)),1,0))</f>
        <v>1</v>
      </c>
    </row>
    <row r="2799" spans="1:10" x14ac:dyDescent="0.25">
      <c r="A2799" t="str">
        <f>IF(Tienda_2!$A399="","","Tienda 2")</f>
        <v>Tienda 2</v>
      </c>
      <c r="B2799" t="str">
        <f>IF($A2799="","",Tienda_2!B399)</f>
        <v>Electrodomésticos</v>
      </c>
      <c r="C2799" t="str">
        <f>IF($A2799="","",Tienda_2!G399)</f>
        <v>Cali</v>
      </c>
      <c r="D2799" t="str">
        <f>IF($A2799="","",Tienda_2!F399)</f>
        <v>Santiago Silva</v>
      </c>
      <c r="E2799" t="str">
        <f>IF($A2799="","",Tienda_2!I399)</f>
        <v>Nequi</v>
      </c>
      <c r="F2799">
        <f>IF($A2799="","",VALUE(RIGHT(Tienda_2!E399,4)))</f>
        <v>2020</v>
      </c>
      <c r="G2799">
        <f>IF($A2799="","",Tienda_2!C399)</f>
        <v>739800</v>
      </c>
      <c r="H2799">
        <f>IF($A2799="","",Tienda_2!D399)</f>
        <v>40600</v>
      </c>
      <c r="I2799">
        <f>IF($A2799="","",Tienda_2!H399)</f>
        <v>4</v>
      </c>
      <c r="J2799">
        <f>IF($A2799="",0,IF(AND(OR('Cuadro-de-mando'!$B$4="(Todas)",'Cuadro-de-mando'!$B$4=$A2799),OR('Cuadro-de-mando'!$E$4="(Todas)",'Cuadro-de-mando'!$E$4=$B2799),OR('Cuadro-de-mando'!$H$4="(Todas)",'Cuadro-de-mando'!$H$4=$C2799),OR('Cuadro-de-mando'!$K$4="(Todas)",'Cuadro-de-mando'!$K$4=$E2799),OR('Cuadro-de-mando'!$N$4="(Todos)",'Cuadro-de-mando'!$N$4=$F2799)),1,0))</f>
        <v>1</v>
      </c>
    </row>
    <row r="2800" spans="1:10" x14ac:dyDescent="0.25">
      <c r="A2800" t="str">
        <f>IF(Tienda_2!$A400="","","Tienda 2")</f>
        <v>Tienda 2</v>
      </c>
      <c r="B2800" t="str">
        <f>IF($A2800="","",Tienda_2!B400)</f>
        <v>Deportes y diversión</v>
      </c>
      <c r="C2800" t="str">
        <f>IF($A2800="","",Tienda_2!G400)</f>
        <v>Bogotá</v>
      </c>
      <c r="D2800" t="str">
        <f>IF($A2800="","",Tienda_2!F400)</f>
        <v>Juan Fernandez</v>
      </c>
      <c r="E2800" t="str">
        <f>IF($A2800="","",Tienda_2!I400)</f>
        <v>Tarjeta de crédito</v>
      </c>
      <c r="F2800">
        <f>IF($A2800="","",VALUE(RIGHT(Tienda_2!E400,4)))</f>
        <v>2021</v>
      </c>
      <c r="G2800">
        <f>IF($A2800="","",Tienda_2!C400)</f>
        <v>111600</v>
      </c>
      <c r="H2800">
        <f>IF($A2800="","",Tienda_2!D400)</f>
        <v>6200</v>
      </c>
      <c r="I2800">
        <f>IF($A2800="","",Tienda_2!H400)</f>
        <v>4</v>
      </c>
      <c r="J2800">
        <f>IF($A2800="",0,IF(AND(OR('Cuadro-de-mando'!$B$4="(Todas)",'Cuadro-de-mando'!$B$4=$A2800),OR('Cuadro-de-mando'!$E$4="(Todas)",'Cuadro-de-mando'!$E$4=$B2800),OR('Cuadro-de-mando'!$H$4="(Todas)",'Cuadro-de-mando'!$H$4=$C2800),OR('Cuadro-de-mando'!$K$4="(Todas)",'Cuadro-de-mando'!$K$4=$E2800),OR('Cuadro-de-mando'!$N$4="(Todos)",'Cuadro-de-mando'!$N$4=$F2800)),1,0))</f>
        <v>1</v>
      </c>
    </row>
    <row r="2801" spans="1:10" x14ac:dyDescent="0.25">
      <c r="A2801" t="str">
        <f>IF(Tienda_2!$A401="","","Tienda 2")</f>
        <v>Tienda 2</v>
      </c>
      <c r="B2801" t="str">
        <f>IF($A2801="","",Tienda_2!B401)</f>
        <v>Muebles</v>
      </c>
      <c r="C2801" t="str">
        <f>IF($A2801="","",Tienda_2!G401)</f>
        <v>Medellín</v>
      </c>
      <c r="D2801" t="str">
        <f>IF($A2801="","",Tienda_2!F401)</f>
        <v>Ángel Rodriguez</v>
      </c>
      <c r="E2801" t="str">
        <f>IF($A2801="","",Tienda_2!I401)</f>
        <v>Tarjeta de crédito</v>
      </c>
      <c r="F2801">
        <f>IF($A2801="","",VALUE(RIGHT(Tienda_2!E401,4)))</f>
        <v>2020</v>
      </c>
      <c r="G2801">
        <f>IF($A2801="","",Tienda_2!C401)</f>
        <v>698800</v>
      </c>
      <c r="H2801">
        <f>IF($A2801="","",Tienda_2!D401)</f>
        <v>37600</v>
      </c>
      <c r="I2801">
        <f>IF($A2801="","",Tienda_2!H401)</f>
        <v>5</v>
      </c>
      <c r="J2801">
        <f>IF($A2801="",0,IF(AND(OR('Cuadro-de-mando'!$B$4="(Todas)",'Cuadro-de-mando'!$B$4=$A2801),OR('Cuadro-de-mando'!$E$4="(Todas)",'Cuadro-de-mando'!$E$4=$B2801),OR('Cuadro-de-mando'!$H$4="(Todas)",'Cuadro-de-mando'!$H$4=$C2801),OR('Cuadro-de-mando'!$K$4="(Todas)",'Cuadro-de-mando'!$K$4=$E2801),OR('Cuadro-de-mando'!$N$4="(Todos)",'Cuadro-de-mando'!$N$4=$F2801)),1,0))</f>
        <v>1</v>
      </c>
    </row>
    <row r="2802" spans="1:10" x14ac:dyDescent="0.25">
      <c r="A2802" t="str">
        <f>IF(Tienda_2!$A402="","","Tienda 2")</f>
        <v>Tienda 2</v>
      </c>
      <c r="B2802" t="str">
        <f>IF($A2802="","",Tienda_2!B402)</f>
        <v>Electrónicos</v>
      </c>
      <c r="C2802" t="str">
        <f>IF($A2802="","",Tienda_2!G402)</f>
        <v>Pasto</v>
      </c>
      <c r="D2802" t="str">
        <f>IF($A2802="","",Tienda_2!F402)</f>
        <v>Camila Rivera</v>
      </c>
      <c r="E2802" t="str">
        <f>IF($A2802="","",Tienda_2!I402)</f>
        <v>Tarjeta de crédito</v>
      </c>
      <c r="F2802">
        <f>IF($A2802="","",VALUE(RIGHT(Tienda_2!E402,4)))</f>
        <v>2020</v>
      </c>
      <c r="G2802">
        <f>IF($A2802="","",Tienda_2!C402)</f>
        <v>1863300</v>
      </c>
      <c r="H2802">
        <f>IF($A2802="","",Tienda_2!D402)</f>
        <v>97400</v>
      </c>
      <c r="I2802">
        <f>IF($A2802="","",Tienda_2!H402)</f>
        <v>4</v>
      </c>
      <c r="J2802">
        <f>IF($A2802="",0,IF(AND(OR('Cuadro-de-mando'!$B$4="(Todas)",'Cuadro-de-mando'!$B$4=$A2802),OR('Cuadro-de-mando'!$E$4="(Todas)",'Cuadro-de-mando'!$E$4=$B2802),OR('Cuadro-de-mando'!$H$4="(Todas)",'Cuadro-de-mando'!$H$4=$C2802),OR('Cuadro-de-mando'!$K$4="(Todas)",'Cuadro-de-mando'!$K$4=$E2802),OR('Cuadro-de-mando'!$N$4="(Todos)",'Cuadro-de-mando'!$N$4=$F2802)),1,0))</f>
        <v>1</v>
      </c>
    </row>
    <row r="2803" spans="1:10" x14ac:dyDescent="0.25">
      <c r="A2803" t="str">
        <f>IF(Tienda_2!$A403="","","Tienda 2")</f>
        <v>Tienda 2</v>
      </c>
      <c r="B2803" t="str">
        <f>IF($A2803="","",Tienda_2!B403)</f>
        <v>Electrónicos</v>
      </c>
      <c r="C2803" t="str">
        <f>IF($A2803="","",Tienda_2!G403)</f>
        <v>Bogotá</v>
      </c>
      <c r="D2803" t="str">
        <f>IF($A2803="","",Tienda_2!F403)</f>
        <v>Maria Alfonso</v>
      </c>
      <c r="E2803" t="str">
        <f>IF($A2803="","",Tienda_2!I403)</f>
        <v>Nequi</v>
      </c>
      <c r="F2803">
        <f>IF($A2803="","",VALUE(RIGHT(Tienda_2!E403,4)))</f>
        <v>2022</v>
      </c>
      <c r="G2803">
        <f>IF($A2803="","",Tienda_2!C403)</f>
        <v>215400</v>
      </c>
      <c r="H2803">
        <f>IF($A2803="","",Tienda_2!D403)</f>
        <v>9700</v>
      </c>
      <c r="I2803">
        <f>IF($A2803="","",Tienda_2!H403)</f>
        <v>1</v>
      </c>
      <c r="J2803">
        <f>IF($A2803="",0,IF(AND(OR('Cuadro-de-mando'!$B$4="(Todas)",'Cuadro-de-mando'!$B$4=$A2803),OR('Cuadro-de-mando'!$E$4="(Todas)",'Cuadro-de-mando'!$E$4=$B2803),OR('Cuadro-de-mando'!$H$4="(Todas)",'Cuadro-de-mando'!$H$4=$C2803),OR('Cuadro-de-mando'!$K$4="(Todas)",'Cuadro-de-mando'!$K$4=$E2803),OR('Cuadro-de-mando'!$N$4="(Todos)",'Cuadro-de-mando'!$N$4=$F2803)),1,0))</f>
        <v>1</v>
      </c>
    </row>
    <row r="2804" spans="1:10" x14ac:dyDescent="0.25">
      <c r="A2804" t="str">
        <f>IF(Tienda_2!$A404="","","Tienda 2")</f>
        <v>Tienda 2</v>
      </c>
      <c r="B2804" t="str">
        <f>IF($A2804="","",Tienda_2!B404)</f>
        <v>Electrodomésticos</v>
      </c>
      <c r="C2804" t="str">
        <f>IF($A2804="","",Tienda_2!G404)</f>
        <v>Bogotá</v>
      </c>
      <c r="D2804" t="str">
        <f>IF($A2804="","",Tienda_2!F404)</f>
        <v>Mariana Herrera</v>
      </c>
      <c r="E2804" t="str">
        <f>IF($A2804="","",Tienda_2!I404)</f>
        <v>Tarjeta de crédito</v>
      </c>
      <c r="F2804">
        <f>IF($A2804="","",VALUE(RIGHT(Tienda_2!E404,4)))</f>
        <v>2022</v>
      </c>
      <c r="G2804">
        <f>IF($A2804="","",Tienda_2!C404)</f>
        <v>433600</v>
      </c>
      <c r="H2804">
        <f>IF($A2804="","",Tienda_2!D404)</f>
        <v>27900</v>
      </c>
      <c r="I2804">
        <f>IF($A2804="","",Tienda_2!H404)</f>
        <v>5</v>
      </c>
      <c r="J2804">
        <f>IF($A2804="",0,IF(AND(OR('Cuadro-de-mando'!$B$4="(Todas)",'Cuadro-de-mando'!$B$4=$A2804),OR('Cuadro-de-mando'!$E$4="(Todas)",'Cuadro-de-mando'!$E$4=$B2804),OR('Cuadro-de-mando'!$H$4="(Todas)",'Cuadro-de-mando'!$H$4=$C2804),OR('Cuadro-de-mando'!$K$4="(Todas)",'Cuadro-de-mando'!$K$4=$E2804),OR('Cuadro-de-mando'!$N$4="(Todos)",'Cuadro-de-mando'!$N$4=$F2804)),1,0))</f>
        <v>1</v>
      </c>
    </row>
    <row r="2805" spans="1:10" x14ac:dyDescent="0.25">
      <c r="A2805" t="str">
        <f>IF(Tienda_2!$A405="","","Tienda 2")</f>
        <v>Tienda 2</v>
      </c>
      <c r="B2805" t="str">
        <f>IF($A2805="","",Tienda_2!B405)</f>
        <v>Muebles</v>
      </c>
      <c r="C2805" t="str">
        <f>IF($A2805="","",Tienda_2!G405)</f>
        <v>Bogotá</v>
      </c>
      <c r="D2805" t="str">
        <f>IF($A2805="","",Tienda_2!F405)</f>
        <v>Beatriz Morales</v>
      </c>
      <c r="E2805" t="str">
        <f>IF($A2805="","",Tienda_2!I405)</f>
        <v>Tarjeta de crédito</v>
      </c>
      <c r="F2805">
        <f>IF($A2805="","",VALUE(RIGHT(Tienda_2!E405,4)))</f>
        <v>2021</v>
      </c>
      <c r="G2805">
        <f>IF($A2805="","",Tienda_2!C405)</f>
        <v>478500</v>
      </c>
      <c r="H2805">
        <f>IF($A2805="","",Tienda_2!D405)</f>
        <v>26100</v>
      </c>
      <c r="I2805">
        <f>IF($A2805="","",Tienda_2!H405)</f>
        <v>5</v>
      </c>
      <c r="J2805">
        <f>IF($A2805="",0,IF(AND(OR('Cuadro-de-mando'!$B$4="(Todas)",'Cuadro-de-mando'!$B$4=$A2805),OR('Cuadro-de-mando'!$E$4="(Todas)",'Cuadro-de-mando'!$E$4=$B2805),OR('Cuadro-de-mando'!$H$4="(Todas)",'Cuadro-de-mando'!$H$4=$C2805),OR('Cuadro-de-mando'!$K$4="(Todas)",'Cuadro-de-mando'!$K$4=$E2805),OR('Cuadro-de-mando'!$N$4="(Todos)",'Cuadro-de-mando'!$N$4=$F2805)),1,0))</f>
        <v>1</v>
      </c>
    </row>
    <row r="2806" spans="1:10" x14ac:dyDescent="0.25">
      <c r="A2806" t="str">
        <f>IF(Tienda_2!$A406="","","Tienda 2")</f>
        <v>Tienda 2</v>
      </c>
      <c r="B2806" t="str">
        <f>IF($A2806="","",Tienda_2!B406)</f>
        <v>Electrodomésticos</v>
      </c>
      <c r="C2806" t="str">
        <f>IF($A2806="","",Tienda_2!G406)</f>
        <v>Medellín</v>
      </c>
      <c r="D2806" t="str">
        <f>IF($A2806="","",Tienda_2!F406)</f>
        <v>Maria Alfonso</v>
      </c>
      <c r="E2806" t="str">
        <f>IF($A2806="","",Tienda_2!I406)</f>
        <v>Tarjeta de crédito</v>
      </c>
      <c r="F2806">
        <f>IF($A2806="","",VALUE(RIGHT(Tienda_2!E406,4)))</f>
        <v>2022</v>
      </c>
      <c r="G2806">
        <f>IF($A2806="","",Tienda_2!C406)</f>
        <v>494400</v>
      </c>
      <c r="H2806">
        <f>IF($A2806="","",Tienda_2!D406)</f>
        <v>24500</v>
      </c>
      <c r="I2806">
        <f>IF($A2806="","",Tienda_2!H406)</f>
        <v>4</v>
      </c>
      <c r="J2806">
        <f>IF($A2806="",0,IF(AND(OR('Cuadro-de-mando'!$B$4="(Todas)",'Cuadro-de-mando'!$B$4=$A2806),OR('Cuadro-de-mando'!$E$4="(Todas)",'Cuadro-de-mando'!$E$4=$B2806),OR('Cuadro-de-mando'!$H$4="(Todas)",'Cuadro-de-mando'!$H$4=$C2806),OR('Cuadro-de-mando'!$K$4="(Todas)",'Cuadro-de-mando'!$K$4=$E2806),OR('Cuadro-de-mando'!$N$4="(Todos)",'Cuadro-de-mando'!$N$4=$F2806)),1,0))</f>
        <v>1</v>
      </c>
    </row>
    <row r="2807" spans="1:10" x14ac:dyDescent="0.25">
      <c r="A2807" t="str">
        <f>IF(Tienda_2!$A407="","","Tienda 2")</f>
        <v>Tienda 2</v>
      </c>
      <c r="B2807" t="str">
        <f>IF($A2807="","",Tienda_2!B407)</f>
        <v>Muebles</v>
      </c>
      <c r="C2807" t="str">
        <f>IF($A2807="","",Tienda_2!G407)</f>
        <v>Bogotá</v>
      </c>
      <c r="D2807" t="str">
        <f>IF($A2807="","",Tienda_2!F407)</f>
        <v>Santiago Silva</v>
      </c>
      <c r="E2807" t="str">
        <f>IF($A2807="","",Tienda_2!I407)</f>
        <v>Tarjeta de crédito</v>
      </c>
      <c r="F2807">
        <f>IF($A2807="","",VALUE(RIGHT(Tienda_2!E407,4)))</f>
        <v>2022</v>
      </c>
      <c r="G2807">
        <f>IF($A2807="","",Tienda_2!C407)</f>
        <v>453000</v>
      </c>
      <c r="H2807">
        <f>IF($A2807="","",Tienda_2!D407)</f>
        <v>22300</v>
      </c>
      <c r="I2807">
        <f>IF($A2807="","",Tienda_2!H407)</f>
        <v>5</v>
      </c>
      <c r="J2807">
        <f>IF($A2807="",0,IF(AND(OR('Cuadro-de-mando'!$B$4="(Todas)",'Cuadro-de-mando'!$B$4=$A2807),OR('Cuadro-de-mando'!$E$4="(Todas)",'Cuadro-de-mando'!$E$4=$B2807),OR('Cuadro-de-mando'!$H$4="(Todas)",'Cuadro-de-mando'!$H$4=$C2807),OR('Cuadro-de-mando'!$K$4="(Todas)",'Cuadro-de-mando'!$K$4=$E2807),OR('Cuadro-de-mando'!$N$4="(Todos)",'Cuadro-de-mando'!$N$4=$F2807)),1,0))</f>
        <v>1</v>
      </c>
    </row>
    <row r="2808" spans="1:10" x14ac:dyDescent="0.25">
      <c r="A2808" t="str">
        <f>IF(Tienda_2!$A408="","","Tienda 2")</f>
        <v>Tienda 2</v>
      </c>
      <c r="B2808" t="str">
        <f>IF($A2808="","",Tienda_2!B408)</f>
        <v>Juguetes</v>
      </c>
      <c r="C2808" t="str">
        <f>IF($A2808="","",Tienda_2!G408)</f>
        <v>Cali</v>
      </c>
      <c r="D2808" t="str">
        <f>IF($A2808="","",Tienda_2!F408)</f>
        <v>Juliana Costa</v>
      </c>
      <c r="E2808" t="str">
        <f>IF($A2808="","",Tienda_2!I408)</f>
        <v>Tarjeta de débito</v>
      </c>
      <c r="F2808">
        <f>IF($A2808="","",VALUE(RIGHT(Tienda_2!E408,4)))</f>
        <v>2020</v>
      </c>
      <c r="G2808">
        <f>IF($A2808="","",Tienda_2!C408)</f>
        <v>10100</v>
      </c>
      <c r="H2808">
        <f>IF($A2808="","",Tienda_2!D408)</f>
        <v>2900</v>
      </c>
      <c r="I2808">
        <f>IF($A2808="","",Tienda_2!H408)</f>
        <v>5</v>
      </c>
      <c r="J2808">
        <f>IF($A2808="",0,IF(AND(OR('Cuadro-de-mando'!$B$4="(Todas)",'Cuadro-de-mando'!$B$4=$A2808),OR('Cuadro-de-mando'!$E$4="(Todas)",'Cuadro-de-mando'!$E$4=$B2808),OR('Cuadro-de-mando'!$H$4="(Todas)",'Cuadro-de-mando'!$H$4=$C2808),OR('Cuadro-de-mando'!$K$4="(Todas)",'Cuadro-de-mando'!$K$4=$E2808),OR('Cuadro-de-mando'!$N$4="(Todos)",'Cuadro-de-mando'!$N$4=$F2808)),1,0))</f>
        <v>1</v>
      </c>
    </row>
    <row r="2809" spans="1:10" x14ac:dyDescent="0.25">
      <c r="A2809" t="str">
        <f>IF(Tienda_2!$A409="","","Tienda 2")</f>
        <v>Tienda 2</v>
      </c>
      <c r="B2809" t="str">
        <f>IF($A2809="","",Tienda_2!B409)</f>
        <v>Electrodomésticos</v>
      </c>
      <c r="C2809" t="str">
        <f>IF($A2809="","",Tienda_2!G409)</f>
        <v>Bogotá</v>
      </c>
      <c r="D2809" t="str">
        <f>IF($A2809="","",Tienda_2!F409)</f>
        <v>Felipe Santos</v>
      </c>
      <c r="E2809" t="str">
        <f>IF($A2809="","",Tienda_2!I409)</f>
        <v>Cupón</v>
      </c>
      <c r="F2809">
        <f>IF($A2809="","",VALUE(RIGHT(Tienda_2!E409,4)))</f>
        <v>2020</v>
      </c>
      <c r="G2809">
        <f>IF($A2809="","",Tienda_2!C409)</f>
        <v>1480300</v>
      </c>
      <c r="H2809">
        <f>IF($A2809="","",Tienda_2!D409)</f>
        <v>77000</v>
      </c>
      <c r="I2809">
        <f>IF($A2809="","",Tienda_2!H409)</f>
        <v>3</v>
      </c>
      <c r="J2809">
        <f>IF($A2809="",0,IF(AND(OR('Cuadro-de-mando'!$B$4="(Todas)",'Cuadro-de-mando'!$B$4=$A2809),OR('Cuadro-de-mando'!$E$4="(Todas)",'Cuadro-de-mando'!$E$4=$B2809),OR('Cuadro-de-mando'!$H$4="(Todas)",'Cuadro-de-mando'!$H$4=$C2809),OR('Cuadro-de-mando'!$K$4="(Todas)",'Cuadro-de-mando'!$K$4=$E2809),OR('Cuadro-de-mando'!$N$4="(Todos)",'Cuadro-de-mando'!$N$4=$F2809)),1,0))</f>
        <v>1</v>
      </c>
    </row>
    <row r="2810" spans="1:10" x14ac:dyDescent="0.25">
      <c r="A2810" t="str">
        <f>IF(Tienda_2!$A410="","","Tienda 2")</f>
        <v>Tienda 2</v>
      </c>
      <c r="B2810" t="str">
        <f>IF($A2810="","",Tienda_2!B410)</f>
        <v>Libros</v>
      </c>
      <c r="C2810" t="str">
        <f>IF($A2810="","",Tienda_2!G410)</f>
        <v>Pasto</v>
      </c>
      <c r="D2810" t="str">
        <f>IF($A2810="","",Tienda_2!F410)</f>
        <v>Juan Fernandez</v>
      </c>
      <c r="E2810" t="str">
        <f>IF($A2810="","",Tienda_2!I410)</f>
        <v>Tarjeta de crédito</v>
      </c>
      <c r="F2810">
        <f>IF($A2810="","",VALUE(RIGHT(Tienda_2!E410,4)))</f>
        <v>2021</v>
      </c>
      <c r="G2810">
        <f>IF($A2810="","",Tienda_2!C410)</f>
        <v>63200</v>
      </c>
      <c r="H2810">
        <f>IF($A2810="","",Tienda_2!D410)</f>
        <v>3800</v>
      </c>
      <c r="I2810">
        <f>IF($A2810="","",Tienda_2!H410)</f>
        <v>4</v>
      </c>
      <c r="J2810">
        <f>IF($A2810="",0,IF(AND(OR('Cuadro-de-mando'!$B$4="(Todas)",'Cuadro-de-mando'!$B$4=$A2810),OR('Cuadro-de-mando'!$E$4="(Todas)",'Cuadro-de-mando'!$E$4=$B2810),OR('Cuadro-de-mando'!$H$4="(Todas)",'Cuadro-de-mando'!$H$4=$C2810),OR('Cuadro-de-mando'!$K$4="(Todas)",'Cuadro-de-mando'!$K$4=$E2810),OR('Cuadro-de-mando'!$N$4="(Todos)",'Cuadro-de-mando'!$N$4=$F2810)),1,0))</f>
        <v>1</v>
      </c>
    </row>
    <row r="2811" spans="1:10" x14ac:dyDescent="0.25">
      <c r="A2811" t="str">
        <f>IF(Tienda_2!$A411="","","Tienda 2")</f>
        <v>Tienda 2</v>
      </c>
      <c r="B2811" t="str">
        <f>IF($A2811="","",Tienda_2!B411)</f>
        <v>Electrónicos</v>
      </c>
      <c r="C2811" t="str">
        <f>IF($A2811="","",Tienda_2!G411)</f>
        <v>Medellín</v>
      </c>
      <c r="D2811" t="str">
        <f>IF($A2811="","",Tienda_2!F411)</f>
        <v>Santiago Silva</v>
      </c>
      <c r="E2811" t="str">
        <f>IF($A2811="","",Tienda_2!I411)</f>
        <v>Cupón</v>
      </c>
      <c r="F2811">
        <f>IF($A2811="","",VALUE(RIGHT(Tienda_2!E411,4)))</f>
        <v>2022</v>
      </c>
      <c r="G2811">
        <f>IF($A2811="","",Tienda_2!C411)</f>
        <v>1562900</v>
      </c>
      <c r="H2811">
        <f>IF($A2811="","",Tienda_2!D411)</f>
        <v>83600</v>
      </c>
      <c r="I2811">
        <f>IF($A2811="","",Tienda_2!H411)</f>
        <v>5</v>
      </c>
      <c r="J2811">
        <f>IF($A2811="",0,IF(AND(OR('Cuadro-de-mando'!$B$4="(Todas)",'Cuadro-de-mando'!$B$4=$A2811),OR('Cuadro-de-mando'!$E$4="(Todas)",'Cuadro-de-mando'!$E$4=$B2811),OR('Cuadro-de-mando'!$H$4="(Todas)",'Cuadro-de-mando'!$H$4=$C2811),OR('Cuadro-de-mando'!$K$4="(Todas)",'Cuadro-de-mando'!$K$4=$E2811),OR('Cuadro-de-mando'!$N$4="(Todos)",'Cuadro-de-mando'!$N$4=$F2811)),1,0))</f>
        <v>1</v>
      </c>
    </row>
    <row r="2812" spans="1:10" x14ac:dyDescent="0.25">
      <c r="A2812" t="str">
        <f>IF(Tienda_2!$A412="","","Tienda 2")</f>
        <v>Tienda 2</v>
      </c>
      <c r="B2812" t="str">
        <f>IF($A2812="","",Tienda_2!B412)</f>
        <v>Electrónicos</v>
      </c>
      <c r="C2812" t="str">
        <f>IF($A2812="","",Tienda_2!G412)</f>
        <v>Medellín</v>
      </c>
      <c r="D2812" t="str">
        <f>IF($A2812="","",Tienda_2!F412)</f>
        <v>Camila Rivera</v>
      </c>
      <c r="E2812" t="str">
        <f>IF($A2812="","",Tienda_2!I412)</f>
        <v>Tarjeta de crédito</v>
      </c>
      <c r="F2812">
        <f>IF($A2812="","",VALUE(RIGHT(Tienda_2!E412,4)))</f>
        <v>2021</v>
      </c>
      <c r="G2812">
        <f>IF($A2812="","",Tienda_2!C412)</f>
        <v>215100</v>
      </c>
      <c r="H2812">
        <f>IF($A2812="","",Tienda_2!D412)</f>
        <v>11700</v>
      </c>
      <c r="I2812">
        <f>IF($A2812="","",Tienda_2!H412)</f>
        <v>2</v>
      </c>
      <c r="J2812">
        <f>IF($A2812="",0,IF(AND(OR('Cuadro-de-mando'!$B$4="(Todas)",'Cuadro-de-mando'!$B$4=$A2812),OR('Cuadro-de-mando'!$E$4="(Todas)",'Cuadro-de-mando'!$E$4=$B2812),OR('Cuadro-de-mando'!$H$4="(Todas)",'Cuadro-de-mando'!$H$4=$C2812),OR('Cuadro-de-mando'!$K$4="(Todas)",'Cuadro-de-mando'!$K$4=$E2812),OR('Cuadro-de-mando'!$N$4="(Todos)",'Cuadro-de-mando'!$N$4=$F2812)),1,0))</f>
        <v>1</v>
      </c>
    </row>
    <row r="2813" spans="1:10" x14ac:dyDescent="0.25">
      <c r="A2813" t="str">
        <f>IF(Tienda_2!$A413="","","Tienda 2")</f>
        <v>Tienda 2</v>
      </c>
      <c r="B2813" t="str">
        <f>IF($A2813="","",Tienda_2!B413)</f>
        <v>Instrumentos musicales</v>
      </c>
      <c r="C2813" t="str">
        <f>IF($A2813="","",Tienda_2!G413)</f>
        <v>Cúcuta</v>
      </c>
      <c r="D2813" t="str">
        <f>IF($A2813="","",Tienda_2!F413)</f>
        <v>Ángel Rodriguez</v>
      </c>
      <c r="E2813" t="str">
        <f>IF($A2813="","",Tienda_2!I413)</f>
        <v>Tarjeta de crédito</v>
      </c>
      <c r="F2813">
        <f>IF($A2813="","",VALUE(RIGHT(Tienda_2!E413,4)))</f>
        <v>2022</v>
      </c>
      <c r="G2813">
        <f>IF($A2813="","",Tienda_2!C413)</f>
        <v>413100</v>
      </c>
      <c r="H2813">
        <f>IF($A2813="","",Tienda_2!D413)</f>
        <v>20200</v>
      </c>
      <c r="I2813">
        <f>IF($A2813="","",Tienda_2!H413)</f>
        <v>5</v>
      </c>
      <c r="J2813">
        <f>IF($A2813="",0,IF(AND(OR('Cuadro-de-mando'!$B$4="(Todas)",'Cuadro-de-mando'!$B$4=$A2813),OR('Cuadro-de-mando'!$E$4="(Todas)",'Cuadro-de-mando'!$E$4=$B2813),OR('Cuadro-de-mando'!$H$4="(Todas)",'Cuadro-de-mando'!$H$4=$C2813),OR('Cuadro-de-mando'!$K$4="(Todas)",'Cuadro-de-mando'!$K$4=$E2813),OR('Cuadro-de-mando'!$N$4="(Todos)",'Cuadro-de-mando'!$N$4=$F2813)),1,0))</f>
        <v>1</v>
      </c>
    </row>
    <row r="2814" spans="1:10" x14ac:dyDescent="0.25">
      <c r="A2814" t="str">
        <f>IF(Tienda_2!$A414="","","Tienda 2")</f>
        <v>Tienda 2</v>
      </c>
      <c r="B2814" t="str">
        <f>IF($A2814="","",Tienda_2!B414)</f>
        <v>Deportes y diversión</v>
      </c>
      <c r="C2814" t="str">
        <f>IF($A2814="","",Tienda_2!G414)</f>
        <v>Medellín</v>
      </c>
      <c r="D2814" t="str">
        <f>IF($A2814="","",Tienda_2!F414)</f>
        <v>Juliana Costa</v>
      </c>
      <c r="E2814" t="str">
        <f>IF($A2814="","",Tienda_2!I414)</f>
        <v>Tarjeta de crédito</v>
      </c>
      <c r="F2814">
        <f>IF($A2814="","",VALUE(RIGHT(Tienda_2!E414,4)))</f>
        <v>2022</v>
      </c>
      <c r="G2814">
        <f>IF($A2814="","",Tienda_2!C414)</f>
        <v>19200</v>
      </c>
      <c r="H2814">
        <f>IF($A2814="","",Tienda_2!D414)</f>
        <v>1700</v>
      </c>
      <c r="I2814">
        <f>IF($A2814="","",Tienda_2!H414)</f>
        <v>5</v>
      </c>
      <c r="J2814">
        <f>IF($A2814="",0,IF(AND(OR('Cuadro-de-mando'!$B$4="(Todas)",'Cuadro-de-mando'!$B$4=$A2814),OR('Cuadro-de-mando'!$E$4="(Todas)",'Cuadro-de-mando'!$E$4=$B2814),OR('Cuadro-de-mando'!$H$4="(Todas)",'Cuadro-de-mando'!$H$4=$C2814),OR('Cuadro-de-mando'!$K$4="(Todas)",'Cuadro-de-mando'!$K$4=$E2814),OR('Cuadro-de-mando'!$N$4="(Todos)",'Cuadro-de-mando'!$N$4=$F2814)),1,0))</f>
        <v>1</v>
      </c>
    </row>
    <row r="2815" spans="1:10" x14ac:dyDescent="0.25">
      <c r="A2815" t="str">
        <f>IF(Tienda_2!$A415="","","Tienda 2")</f>
        <v>Tienda 2</v>
      </c>
      <c r="B2815" t="str">
        <f>IF($A2815="","",Tienda_2!B415)</f>
        <v>Deportes y diversión</v>
      </c>
      <c r="C2815" t="str">
        <f>IF($A2815="","",Tienda_2!G415)</f>
        <v>Bogotá</v>
      </c>
      <c r="D2815" t="str">
        <f>IF($A2815="","",Tienda_2!F415)</f>
        <v>Rafael Acosta</v>
      </c>
      <c r="E2815" t="str">
        <f>IF($A2815="","",Tienda_2!I415)</f>
        <v>Tarjeta de crédito</v>
      </c>
      <c r="F2815">
        <f>IF($A2815="","",VALUE(RIGHT(Tienda_2!E415,4)))</f>
        <v>2021</v>
      </c>
      <c r="G2815">
        <f>IF($A2815="","",Tienda_2!C415)</f>
        <v>71000</v>
      </c>
      <c r="H2815">
        <f>IF($A2815="","",Tienda_2!D415)</f>
        <v>2000</v>
      </c>
      <c r="I2815">
        <f>IF($A2815="","",Tienda_2!H415)</f>
        <v>1</v>
      </c>
      <c r="J2815">
        <f>IF($A2815="",0,IF(AND(OR('Cuadro-de-mando'!$B$4="(Todas)",'Cuadro-de-mando'!$B$4=$A2815),OR('Cuadro-de-mando'!$E$4="(Todas)",'Cuadro-de-mando'!$E$4=$B2815),OR('Cuadro-de-mando'!$H$4="(Todas)",'Cuadro-de-mando'!$H$4=$C2815),OR('Cuadro-de-mando'!$K$4="(Todas)",'Cuadro-de-mando'!$K$4=$E2815),OR('Cuadro-de-mando'!$N$4="(Todos)",'Cuadro-de-mando'!$N$4=$F2815)),1,0))</f>
        <v>1</v>
      </c>
    </row>
    <row r="2816" spans="1:10" x14ac:dyDescent="0.25">
      <c r="A2816" t="str">
        <f>IF(Tienda_2!$A416="","","Tienda 2")</f>
        <v>Tienda 2</v>
      </c>
      <c r="B2816" t="str">
        <f>IF($A2816="","",Tienda_2!B416)</f>
        <v>Juguetes</v>
      </c>
      <c r="C2816" t="str">
        <f>IF($A2816="","",Tienda_2!G416)</f>
        <v>Armenia</v>
      </c>
      <c r="D2816" t="str">
        <f>IF($A2816="","",Tienda_2!F416)</f>
        <v>Maria Alfonso</v>
      </c>
      <c r="E2816" t="str">
        <f>IF($A2816="","",Tienda_2!I416)</f>
        <v>Tarjeta de crédito</v>
      </c>
      <c r="F2816">
        <f>IF($A2816="","",VALUE(RIGHT(Tienda_2!E416,4)))</f>
        <v>2023</v>
      </c>
      <c r="G2816">
        <f>IF($A2816="","",Tienda_2!C416)</f>
        <v>31700</v>
      </c>
      <c r="H2816">
        <f>IF($A2816="","",Tienda_2!D416)</f>
        <v>2100</v>
      </c>
      <c r="I2816">
        <f>IF($A2816="","",Tienda_2!H416)</f>
        <v>5</v>
      </c>
      <c r="J2816">
        <f>IF($A2816="",0,IF(AND(OR('Cuadro-de-mando'!$B$4="(Todas)",'Cuadro-de-mando'!$B$4=$A2816),OR('Cuadro-de-mando'!$E$4="(Todas)",'Cuadro-de-mando'!$E$4=$B2816),OR('Cuadro-de-mando'!$H$4="(Todas)",'Cuadro-de-mando'!$H$4=$C2816),OR('Cuadro-de-mando'!$K$4="(Todas)",'Cuadro-de-mando'!$K$4=$E2816),OR('Cuadro-de-mando'!$N$4="(Todos)",'Cuadro-de-mando'!$N$4=$F2816)),1,0))</f>
        <v>1</v>
      </c>
    </row>
    <row r="2817" spans="1:10" x14ac:dyDescent="0.25">
      <c r="A2817" t="str">
        <f>IF(Tienda_2!$A417="","","Tienda 2")</f>
        <v>Tienda 2</v>
      </c>
      <c r="B2817" t="str">
        <f>IF($A2817="","",Tienda_2!B417)</f>
        <v>Libros</v>
      </c>
      <c r="C2817" t="str">
        <f>IF($A2817="","",Tienda_2!G417)</f>
        <v>Medellín</v>
      </c>
      <c r="D2817" t="str">
        <f>IF($A2817="","",Tienda_2!F417)</f>
        <v>Santiago Silva</v>
      </c>
      <c r="E2817" t="str">
        <f>IF($A2817="","",Tienda_2!I417)</f>
        <v>Tarjeta de crédito</v>
      </c>
      <c r="F2817">
        <f>IF($A2817="","",VALUE(RIGHT(Tienda_2!E417,4)))</f>
        <v>2021</v>
      </c>
      <c r="G2817">
        <f>IF($A2817="","",Tienda_2!C417)</f>
        <v>37400</v>
      </c>
      <c r="H2817">
        <f>IF($A2817="","",Tienda_2!D417)</f>
        <v>0</v>
      </c>
      <c r="I2817">
        <f>IF($A2817="","",Tienda_2!H417)</f>
        <v>1</v>
      </c>
      <c r="J2817">
        <f>IF($A2817="",0,IF(AND(OR('Cuadro-de-mando'!$B$4="(Todas)",'Cuadro-de-mando'!$B$4=$A2817),OR('Cuadro-de-mando'!$E$4="(Todas)",'Cuadro-de-mando'!$E$4=$B2817),OR('Cuadro-de-mando'!$H$4="(Todas)",'Cuadro-de-mando'!$H$4=$C2817),OR('Cuadro-de-mando'!$K$4="(Todas)",'Cuadro-de-mando'!$K$4=$E2817),OR('Cuadro-de-mando'!$N$4="(Todos)",'Cuadro-de-mando'!$N$4=$F2817)),1,0))</f>
        <v>1</v>
      </c>
    </row>
    <row r="2818" spans="1:10" x14ac:dyDescent="0.25">
      <c r="A2818" t="str">
        <f>IF(Tienda_2!$A418="","","Tienda 2")</f>
        <v>Tienda 2</v>
      </c>
      <c r="B2818" t="str">
        <f>IF($A2818="","",Tienda_2!B418)</f>
        <v>Instrumentos musicales</v>
      </c>
      <c r="C2818" t="str">
        <f>IF($A2818="","",Tienda_2!G418)</f>
        <v>Bogotá</v>
      </c>
      <c r="D2818" t="str">
        <f>IF($A2818="","",Tienda_2!F418)</f>
        <v>Juliana Costa</v>
      </c>
      <c r="E2818" t="str">
        <f>IF($A2818="","",Tienda_2!I418)</f>
        <v>Nequi</v>
      </c>
      <c r="F2818">
        <f>IF($A2818="","",VALUE(RIGHT(Tienda_2!E418,4)))</f>
        <v>2021</v>
      </c>
      <c r="G2818">
        <f>IF($A2818="","",Tienda_2!C418)</f>
        <v>334700</v>
      </c>
      <c r="H2818">
        <f>IF($A2818="","",Tienda_2!D418)</f>
        <v>16000</v>
      </c>
      <c r="I2818">
        <f>IF($A2818="","",Tienda_2!H418)</f>
        <v>4</v>
      </c>
      <c r="J2818">
        <f>IF($A2818="",0,IF(AND(OR('Cuadro-de-mando'!$B$4="(Todas)",'Cuadro-de-mando'!$B$4=$A2818),OR('Cuadro-de-mando'!$E$4="(Todas)",'Cuadro-de-mando'!$E$4=$B2818),OR('Cuadro-de-mando'!$H$4="(Todas)",'Cuadro-de-mando'!$H$4=$C2818),OR('Cuadro-de-mando'!$K$4="(Todas)",'Cuadro-de-mando'!$K$4=$E2818),OR('Cuadro-de-mando'!$N$4="(Todos)",'Cuadro-de-mando'!$N$4=$F2818)),1,0))</f>
        <v>1</v>
      </c>
    </row>
    <row r="2819" spans="1:10" x14ac:dyDescent="0.25">
      <c r="A2819" t="str">
        <f>IF(Tienda_2!$A419="","","Tienda 2")</f>
        <v>Tienda 2</v>
      </c>
      <c r="B2819" t="str">
        <f>IF($A2819="","",Tienda_2!B419)</f>
        <v>Juguetes</v>
      </c>
      <c r="C2819" t="str">
        <f>IF($A2819="","",Tienda_2!G419)</f>
        <v>Cali</v>
      </c>
      <c r="D2819" t="str">
        <f>IF($A2819="","",Tienda_2!F419)</f>
        <v>Rafael Acosta</v>
      </c>
      <c r="E2819" t="str">
        <f>IF($A2819="","",Tienda_2!I419)</f>
        <v>Tarjeta de crédito</v>
      </c>
      <c r="F2819">
        <f>IF($A2819="","",VALUE(RIGHT(Tienda_2!E419,4)))</f>
        <v>2021</v>
      </c>
      <c r="G2819">
        <f>IF($A2819="","",Tienda_2!C419)</f>
        <v>50200</v>
      </c>
      <c r="H2819">
        <f>IF($A2819="","",Tienda_2!D419)</f>
        <v>900</v>
      </c>
      <c r="I2819">
        <f>IF($A2819="","",Tienda_2!H419)</f>
        <v>3</v>
      </c>
      <c r="J2819">
        <f>IF($A2819="",0,IF(AND(OR('Cuadro-de-mando'!$B$4="(Todas)",'Cuadro-de-mando'!$B$4=$A2819),OR('Cuadro-de-mando'!$E$4="(Todas)",'Cuadro-de-mando'!$E$4=$B2819),OR('Cuadro-de-mando'!$H$4="(Todas)",'Cuadro-de-mando'!$H$4=$C2819),OR('Cuadro-de-mando'!$K$4="(Todas)",'Cuadro-de-mando'!$K$4=$E2819),OR('Cuadro-de-mando'!$N$4="(Todos)",'Cuadro-de-mando'!$N$4=$F2819)),1,0))</f>
        <v>1</v>
      </c>
    </row>
    <row r="2820" spans="1:10" x14ac:dyDescent="0.25">
      <c r="A2820" t="str">
        <f>IF(Tienda_2!$A420="","","Tienda 2")</f>
        <v>Tienda 2</v>
      </c>
      <c r="B2820" t="str">
        <f>IF($A2820="","",Tienda_2!B420)</f>
        <v>Muebles</v>
      </c>
      <c r="C2820" t="str">
        <f>IF($A2820="","",Tienda_2!G420)</f>
        <v>Bogotá</v>
      </c>
      <c r="D2820" t="str">
        <f>IF($A2820="","",Tienda_2!F420)</f>
        <v>Camila Rivera</v>
      </c>
      <c r="E2820" t="str">
        <f>IF($A2820="","",Tienda_2!I420)</f>
        <v>Tarjeta de crédito</v>
      </c>
      <c r="F2820">
        <f>IF($A2820="","",VALUE(RIGHT(Tienda_2!E420,4)))</f>
        <v>2020</v>
      </c>
      <c r="G2820">
        <f>IF($A2820="","",Tienda_2!C420)</f>
        <v>225500</v>
      </c>
      <c r="H2820">
        <f>IF($A2820="","",Tienda_2!D420)</f>
        <v>12200</v>
      </c>
      <c r="I2820">
        <f>IF($A2820="","",Tienda_2!H420)</f>
        <v>5</v>
      </c>
      <c r="J2820">
        <f>IF($A2820="",0,IF(AND(OR('Cuadro-de-mando'!$B$4="(Todas)",'Cuadro-de-mando'!$B$4=$A2820),OR('Cuadro-de-mando'!$E$4="(Todas)",'Cuadro-de-mando'!$E$4=$B2820),OR('Cuadro-de-mando'!$H$4="(Todas)",'Cuadro-de-mando'!$H$4=$C2820),OR('Cuadro-de-mando'!$K$4="(Todas)",'Cuadro-de-mando'!$K$4=$E2820),OR('Cuadro-de-mando'!$N$4="(Todos)",'Cuadro-de-mando'!$N$4=$F2820)),1,0))</f>
        <v>1</v>
      </c>
    </row>
    <row r="2821" spans="1:10" x14ac:dyDescent="0.25">
      <c r="A2821" t="str">
        <f>IF(Tienda_2!$A421="","","Tienda 2")</f>
        <v>Tienda 2</v>
      </c>
      <c r="B2821" t="str">
        <f>IF($A2821="","",Tienda_2!B421)</f>
        <v>Deportes y diversión</v>
      </c>
      <c r="C2821" t="str">
        <f>IF($A2821="","",Tienda_2!G421)</f>
        <v>Bogotá</v>
      </c>
      <c r="D2821" t="str">
        <f>IF($A2821="","",Tienda_2!F421)</f>
        <v>Mariana Herrera</v>
      </c>
      <c r="E2821" t="str">
        <f>IF($A2821="","",Tienda_2!I421)</f>
        <v>Nequi</v>
      </c>
      <c r="F2821">
        <f>IF($A2821="","",VALUE(RIGHT(Tienda_2!E421,4)))</f>
        <v>2021</v>
      </c>
      <c r="G2821">
        <f>IF($A2821="","",Tienda_2!C421)</f>
        <v>89200</v>
      </c>
      <c r="H2821">
        <f>IF($A2821="","",Tienda_2!D421)</f>
        <v>5300</v>
      </c>
      <c r="I2821">
        <f>IF($A2821="","",Tienda_2!H421)</f>
        <v>4</v>
      </c>
      <c r="J2821">
        <f>IF($A2821="",0,IF(AND(OR('Cuadro-de-mando'!$B$4="(Todas)",'Cuadro-de-mando'!$B$4=$A2821),OR('Cuadro-de-mando'!$E$4="(Todas)",'Cuadro-de-mando'!$E$4=$B2821),OR('Cuadro-de-mando'!$H$4="(Todas)",'Cuadro-de-mando'!$H$4=$C2821),OR('Cuadro-de-mando'!$K$4="(Todas)",'Cuadro-de-mando'!$K$4=$E2821),OR('Cuadro-de-mando'!$N$4="(Todos)",'Cuadro-de-mando'!$N$4=$F2821)),1,0))</f>
        <v>1</v>
      </c>
    </row>
    <row r="2822" spans="1:10" x14ac:dyDescent="0.25">
      <c r="A2822" t="str">
        <f>IF(Tienda_2!$A422="","","Tienda 2")</f>
        <v>Tienda 2</v>
      </c>
      <c r="B2822" t="str">
        <f>IF($A2822="","",Tienda_2!B422)</f>
        <v>Electrónicos</v>
      </c>
      <c r="C2822" t="str">
        <f>IF($A2822="","",Tienda_2!G422)</f>
        <v>Bogotá</v>
      </c>
      <c r="D2822" t="str">
        <f>IF($A2822="","",Tienda_2!F422)</f>
        <v>Felipe Santos</v>
      </c>
      <c r="E2822" t="str">
        <f>IF($A2822="","",Tienda_2!I422)</f>
        <v>Tarjeta de crédito</v>
      </c>
      <c r="F2822">
        <f>IF($A2822="","",VALUE(RIGHT(Tienda_2!E422,4)))</f>
        <v>2020</v>
      </c>
      <c r="G2822">
        <f>IF($A2822="","",Tienda_2!C422)</f>
        <v>224400</v>
      </c>
      <c r="H2822">
        <f>IF($A2822="","",Tienda_2!D422)</f>
        <v>12200</v>
      </c>
      <c r="I2822">
        <f>IF($A2822="","",Tienda_2!H422)</f>
        <v>4</v>
      </c>
      <c r="J2822">
        <f>IF($A2822="",0,IF(AND(OR('Cuadro-de-mando'!$B$4="(Todas)",'Cuadro-de-mando'!$B$4=$A2822),OR('Cuadro-de-mando'!$E$4="(Todas)",'Cuadro-de-mando'!$E$4=$B2822),OR('Cuadro-de-mando'!$H$4="(Todas)",'Cuadro-de-mando'!$H$4=$C2822),OR('Cuadro-de-mando'!$K$4="(Todas)",'Cuadro-de-mando'!$K$4=$E2822),OR('Cuadro-de-mando'!$N$4="(Todos)",'Cuadro-de-mando'!$N$4=$F2822)),1,0))</f>
        <v>1</v>
      </c>
    </row>
    <row r="2823" spans="1:10" x14ac:dyDescent="0.25">
      <c r="A2823" t="str">
        <f>IF(Tienda_2!$A423="","","Tienda 2")</f>
        <v>Tienda 2</v>
      </c>
      <c r="B2823" t="str">
        <f>IF($A2823="","",Tienda_2!B423)</f>
        <v>Deportes y diversión</v>
      </c>
      <c r="C2823" t="str">
        <f>IF($A2823="","",Tienda_2!G423)</f>
        <v>Bogotá</v>
      </c>
      <c r="D2823" t="str">
        <f>IF($A2823="","",Tienda_2!F423)</f>
        <v>Maria Alfonso</v>
      </c>
      <c r="E2823" t="str">
        <f>IF($A2823="","",Tienda_2!I423)</f>
        <v>Tarjeta de crédito</v>
      </c>
      <c r="F2823">
        <f>IF($A2823="","",VALUE(RIGHT(Tienda_2!E423,4)))</f>
        <v>2020</v>
      </c>
      <c r="G2823">
        <f>IF($A2823="","",Tienda_2!C423)</f>
        <v>66100</v>
      </c>
      <c r="H2823">
        <f>IF($A2823="","",Tienda_2!D423)</f>
        <v>1700</v>
      </c>
      <c r="I2823">
        <f>IF($A2823="","",Tienda_2!H423)</f>
        <v>5</v>
      </c>
      <c r="J2823">
        <f>IF($A2823="",0,IF(AND(OR('Cuadro-de-mando'!$B$4="(Todas)",'Cuadro-de-mando'!$B$4=$A2823),OR('Cuadro-de-mando'!$E$4="(Todas)",'Cuadro-de-mando'!$E$4=$B2823),OR('Cuadro-de-mando'!$H$4="(Todas)",'Cuadro-de-mando'!$H$4=$C2823),OR('Cuadro-de-mando'!$K$4="(Todas)",'Cuadro-de-mando'!$K$4=$E2823),OR('Cuadro-de-mando'!$N$4="(Todos)",'Cuadro-de-mando'!$N$4=$F2823)),1,0))</f>
        <v>1</v>
      </c>
    </row>
    <row r="2824" spans="1:10" x14ac:dyDescent="0.25">
      <c r="A2824" t="str">
        <f>IF(Tienda_2!$A424="","","Tienda 2")</f>
        <v>Tienda 2</v>
      </c>
      <c r="B2824" t="str">
        <f>IF($A2824="","",Tienda_2!B424)</f>
        <v>Deportes y diversión</v>
      </c>
      <c r="C2824" t="str">
        <f>IF($A2824="","",Tienda_2!G424)</f>
        <v>Cali</v>
      </c>
      <c r="D2824" t="str">
        <f>IF($A2824="","",Tienda_2!F424)</f>
        <v>Maria Alfonso</v>
      </c>
      <c r="E2824" t="str">
        <f>IF($A2824="","",Tienda_2!I424)</f>
        <v>Tarjeta de crédito</v>
      </c>
      <c r="F2824">
        <f>IF($A2824="","",VALUE(RIGHT(Tienda_2!E424,4)))</f>
        <v>2021</v>
      </c>
      <c r="G2824">
        <f>IF($A2824="","",Tienda_2!C424)</f>
        <v>42500</v>
      </c>
      <c r="H2824">
        <f>IF($A2824="","",Tienda_2!D424)</f>
        <v>2900</v>
      </c>
      <c r="I2824">
        <f>IF($A2824="","",Tienda_2!H424)</f>
        <v>3</v>
      </c>
      <c r="J2824">
        <f>IF($A2824="",0,IF(AND(OR('Cuadro-de-mando'!$B$4="(Todas)",'Cuadro-de-mando'!$B$4=$A2824),OR('Cuadro-de-mando'!$E$4="(Todas)",'Cuadro-de-mando'!$E$4=$B2824),OR('Cuadro-de-mando'!$H$4="(Todas)",'Cuadro-de-mando'!$H$4=$C2824),OR('Cuadro-de-mando'!$K$4="(Todas)",'Cuadro-de-mando'!$K$4=$E2824),OR('Cuadro-de-mando'!$N$4="(Todos)",'Cuadro-de-mando'!$N$4=$F2824)),1,0))</f>
        <v>1</v>
      </c>
    </row>
    <row r="2825" spans="1:10" x14ac:dyDescent="0.25">
      <c r="A2825" t="str">
        <f>IF(Tienda_2!$A425="","","Tienda 2")</f>
        <v>Tienda 2</v>
      </c>
      <c r="B2825" t="str">
        <f>IF($A2825="","",Tienda_2!B425)</f>
        <v>Electrónicos</v>
      </c>
      <c r="C2825" t="str">
        <f>IF($A2825="","",Tienda_2!G425)</f>
        <v>Cali</v>
      </c>
      <c r="D2825" t="str">
        <f>IF($A2825="","",Tienda_2!F425)</f>
        <v>Mariana Herrera</v>
      </c>
      <c r="E2825" t="str">
        <f>IF($A2825="","",Tienda_2!I425)</f>
        <v>Tarjeta de crédito</v>
      </c>
      <c r="F2825">
        <f>IF($A2825="","",VALUE(RIGHT(Tienda_2!E425,4)))</f>
        <v>2022</v>
      </c>
      <c r="G2825">
        <f>IF($A2825="","",Tienda_2!C425)</f>
        <v>2191800</v>
      </c>
      <c r="H2825">
        <f>IF($A2825="","",Tienda_2!D425)</f>
        <v>117100</v>
      </c>
      <c r="I2825">
        <f>IF($A2825="","",Tienda_2!H425)</f>
        <v>5</v>
      </c>
      <c r="J2825">
        <f>IF($A2825="",0,IF(AND(OR('Cuadro-de-mando'!$B$4="(Todas)",'Cuadro-de-mando'!$B$4=$A2825),OR('Cuadro-de-mando'!$E$4="(Todas)",'Cuadro-de-mando'!$E$4=$B2825),OR('Cuadro-de-mando'!$H$4="(Todas)",'Cuadro-de-mando'!$H$4=$C2825),OR('Cuadro-de-mando'!$K$4="(Todas)",'Cuadro-de-mando'!$K$4=$E2825),OR('Cuadro-de-mando'!$N$4="(Todos)",'Cuadro-de-mando'!$N$4=$F2825)),1,0))</f>
        <v>1</v>
      </c>
    </row>
    <row r="2826" spans="1:10" x14ac:dyDescent="0.25">
      <c r="A2826" t="str">
        <f>IF(Tienda_2!$A426="","","Tienda 2")</f>
        <v>Tienda 2</v>
      </c>
      <c r="B2826" t="str">
        <f>IF($A2826="","",Tienda_2!B426)</f>
        <v>Electrodomésticos</v>
      </c>
      <c r="C2826" t="str">
        <f>IF($A2826="","",Tienda_2!G426)</f>
        <v>Bogotá</v>
      </c>
      <c r="D2826" t="str">
        <f>IF($A2826="","",Tienda_2!F426)</f>
        <v>Izabela de León</v>
      </c>
      <c r="E2826" t="str">
        <f>IF($A2826="","",Tienda_2!I426)</f>
        <v>Tarjeta de crédito</v>
      </c>
      <c r="F2826">
        <f>IF($A2826="","",VALUE(RIGHT(Tienda_2!E426,4)))</f>
        <v>2022</v>
      </c>
      <c r="G2826">
        <f>IF($A2826="","",Tienda_2!C426)</f>
        <v>852000</v>
      </c>
      <c r="H2826">
        <f>IF($A2826="","",Tienda_2!D426)</f>
        <v>46000</v>
      </c>
      <c r="I2826">
        <f>IF($A2826="","",Tienda_2!H426)</f>
        <v>5</v>
      </c>
      <c r="J2826">
        <f>IF($A2826="",0,IF(AND(OR('Cuadro-de-mando'!$B$4="(Todas)",'Cuadro-de-mando'!$B$4=$A2826),OR('Cuadro-de-mando'!$E$4="(Todas)",'Cuadro-de-mando'!$E$4=$B2826),OR('Cuadro-de-mando'!$H$4="(Todas)",'Cuadro-de-mando'!$H$4=$C2826),OR('Cuadro-de-mando'!$K$4="(Todas)",'Cuadro-de-mando'!$K$4=$E2826),OR('Cuadro-de-mando'!$N$4="(Todos)",'Cuadro-de-mando'!$N$4=$F2826)),1,0))</f>
        <v>1</v>
      </c>
    </row>
    <row r="2827" spans="1:10" x14ac:dyDescent="0.25">
      <c r="A2827" t="str">
        <f>IF(Tienda_2!$A427="","","Tienda 2")</f>
        <v>Tienda 2</v>
      </c>
      <c r="B2827" t="str">
        <f>IF($A2827="","",Tienda_2!B427)</f>
        <v>Electrodomésticos</v>
      </c>
      <c r="C2827" t="str">
        <f>IF($A2827="","",Tienda_2!G427)</f>
        <v>Bogotá</v>
      </c>
      <c r="D2827" t="str">
        <f>IF($A2827="","",Tienda_2!F427)</f>
        <v>Maria Alfonso</v>
      </c>
      <c r="E2827" t="str">
        <f>IF($A2827="","",Tienda_2!I427)</f>
        <v>Tarjeta de crédito</v>
      </c>
      <c r="F2827">
        <f>IF($A2827="","",VALUE(RIGHT(Tienda_2!E427,4)))</f>
        <v>2021</v>
      </c>
      <c r="G2827">
        <f>IF($A2827="","",Tienda_2!C427)</f>
        <v>1301600</v>
      </c>
      <c r="H2827">
        <f>IF($A2827="","",Tienda_2!D427)</f>
        <v>69500</v>
      </c>
      <c r="I2827">
        <f>IF($A2827="","",Tienda_2!H427)</f>
        <v>4</v>
      </c>
      <c r="J2827">
        <f>IF($A2827="",0,IF(AND(OR('Cuadro-de-mando'!$B$4="(Todas)",'Cuadro-de-mando'!$B$4=$A2827),OR('Cuadro-de-mando'!$E$4="(Todas)",'Cuadro-de-mando'!$E$4=$B2827),OR('Cuadro-de-mando'!$H$4="(Todas)",'Cuadro-de-mando'!$H$4=$C2827),OR('Cuadro-de-mando'!$K$4="(Todas)",'Cuadro-de-mando'!$K$4=$E2827),OR('Cuadro-de-mando'!$N$4="(Todos)",'Cuadro-de-mando'!$N$4=$F2827)),1,0))</f>
        <v>1</v>
      </c>
    </row>
    <row r="2828" spans="1:10" x14ac:dyDescent="0.25">
      <c r="A2828" t="str">
        <f>IF(Tienda_2!$A428="","","Tienda 2")</f>
        <v>Tienda 2</v>
      </c>
      <c r="B2828" t="str">
        <f>IF($A2828="","",Tienda_2!B428)</f>
        <v>Instrumentos musicales</v>
      </c>
      <c r="C2828" t="str">
        <f>IF($A2828="","",Tienda_2!G428)</f>
        <v>Medellín</v>
      </c>
      <c r="D2828" t="str">
        <f>IF($A2828="","",Tienda_2!F428)</f>
        <v>Lucas Olivera</v>
      </c>
      <c r="E2828" t="str">
        <f>IF($A2828="","",Tienda_2!I428)</f>
        <v>Tarjeta de crédito</v>
      </c>
      <c r="F2828">
        <f>IF($A2828="","",VALUE(RIGHT(Tienda_2!E428,4)))</f>
        <v>2021</v>
      </c>
      <c r="G2828">
        <f>IF($A2828="","",Tienda_2!C428)</f>
        <v>311500</v>
      </c>
      <c r="H2828">
        <f>IF($A2828="","",Tienda_2!D428)</f>
        <v>14800</v>
      </c>
      <c r="I2828">
        <f>IF($A2828="","",Tienda_2!H428)</f>
        <v>5</v>
      </c>
      <c r="J2828">
        <f>IF($A2828="",0,IF(AND(OR('Cuadro-de-mando'!$B$4="(Todas)",'Cuadro-de-mando'!$B$4=$A2828),OR('Cuadro-de-mando'!$E$4="(Todas)",'Cuadro-de-mando'!$E$4=$B2828),OR('Cuadro-de-mando'!$H$4="(Todas)",'Cuadro-de-mando'!$H$4=$C2828),OR('Cuadro-de-mando'!$K$4="(Todas)",'Cuadro-de-mando'!$K$4=$E2828),OR('Cuadro-de-mando'!$N$4="(Todos)",'Cuadro-de-mando'!$N$4=$F2828)),1,0))</f>
        <v>1</v>
      </c>
    </row>
    <row r="2829" spans="1:10" x14ac:dyDescent="0.25">
      <c r="A2829" t="str">
        <f>IF(Tienda_2!$A429="","","Tienda 2")</f>
        <v>Tienda 2</v>
      </c>
      <c r="B2829" t="str">
        <f>IF($A2829="","",Tienda_2!B429)</f>
        <v>Electrónicos</v>
      </c>
      <c r="C2829" t="str">
        <f>IF($A2829="","",Tienda_2!G429)</f>
        <v>Medellín</v>
      </c>
      <c r="D2829" t="str">
        <f>IF($A2829="","",Tienda_2!F429)</f>
        <v>Pedro Gomez</v>
      </c>
      <c r="E2829" t="str">
        <f>IF($A2829="","",Tienda_2!I429)</f>
        <v>Nequi</v>
      </c>
      <c r="F2829">
        <f>IF($A2829="","",VALUE(RIGHT(Tienda_2!E429,4)))</f>
        <v>2021</v>
      </c>
      <c r="G2829">
        <f>IF($A2829="","",Tienda_2!C429)</f>
        <v>2182300</v>
      </c>
      <c r="H2829">
        <f>IF($A2829="","",Tienda_2!D429)</f>
        <v>114400</v>
      </c>
      <c r="I2829">
        <f>IF($A2829="","",Tienda_2!H429)</f>
        <v>4</v>
      </c>
      <c r="J2829">
        <f>IF($A2829="",0,IF(AND(OR('Cuadro-de-mando'!$B$4="(Todas)",'Cuadro-de-mando'!$B$4=$A2829),OR('Cuadro-de-mando'!$E$4="(Todas)",'Cuadro-de-mando'!$E$4=$B2829),OR('Cuadro-de-mando'!$H$4="(Todas)",'Cuadro-de-mando'!$H$4=$C2829),OR('Cuadro-de-mando'!$K$4="(Todas)",'Cuadro-de-mando'!$K$4=$E2829),OR('Cuadro-de-mando'!$N$4="(Todos)",'Cuadro-de-mando'!$N$4=$F2829)),1,0))</f>
        <v>1</v>
      </c>
    </row>
    <row r="2830" spans="1:10" x14ac:dyDescent="0.25">
      <c r="A2830" t="str">
        <f>IF(Tienda_2!$A430="","","Tienda 2")</f>
        <v>Tienda 2</v>
      </c>
      <c r="B2830" t="str">
        <f>IF($A2830="","",Tienda_2!B430)</f>
        <v>Instrumentos musicales</v>
      </c>
      <c r="C2830" t="str">
        <f>IF($A2830="","",Tienda_2!G430)</f>
        <v>Pasto</v>
      </c>
      <c r="D2830" t="str">
        <f>IF($A2830="","",Tienda_2!F430)</f>
        <v>Izabela de León</v>
      </c>
      <c r="E2830" t="str">
        <f>IF($A2830="","",Tienda_2!I430)</f>
        <v>Tarjeta de crédito</v>
      </c>
      <c r="F2830">
        <f>IF($A2830="","",VALUE(RIGHT(Tienda_2!E430,4)))</f>
        <v>2021</v>
      </c>
      <c r="G2830">
        <f>IF($A2830="","",Tienda_2!C430)</f>
        <v>364400</v>
      </c>
      <c r="H2830">
        <f>IF($A2830="","",Tienda_2!D430)</f>
        <v>17600</v>
      </c>
      <c r="I2830">
        <f>IF($A2830="","",Tienda_2!H430)</f>
        <v>5</v>
      </c>
      <c r="J2830">
        <f>IF($A2830="",0,IF(AND(OR('Cuadro-de-mando'!$B$4="(Todas)",'Cuadro-de-mando'!$B$4=$A2830),OR('Cuadro-de-mando'!$E$4="(Todas)",'Cuadro-de-mando'!$E$4=$B2830),OR('Cuadro-de-mando'!$H$4="(Todas)",'Cuadro-de-mando'!$H$4=$C2830),OR('Cuadro-de-mando'!$K$4="(Todas)",'Cuadro-de-mando'!$K$4=$E2830),OR('Cuadro-de-mando'!$N$4="(Todos)",'Cuadro-de-mando'!$N$4=$F2830)),1,0))</f>
        <v>1</v>
      </c>
    </row>
    <row r="2831" spans="1:10" x14ac:dyDescent="0.25">
      <c r="A2831" t="str">
        <f>IF(Tienda_2!$A431="","","Tienda 2")</f>
        <v>Tienda 2</v>
      </c>
      <c r="B2831" t="str">
        <f>IF($A2831="","",Tienda_2!B431)</f>
        <v>Muebles</v>
      </c>
      <c r="C2831" t="str">
        <f>IF($A2831="","",Tienda_2!G431)</f>
        <v>Bogotá</v>
      </c>
      <c r="D2831" t="str">
        <f>IF($A2831="","",Tienda_2!F431)</f>
        <v>Rafael Acosta</v>
      </c>
      <c r="E2831" t="str">
        <f>IF($A2831="","",Tienda_2!I431)</f>
        <v>Nequi</v>
      </c>
      <c r="F2831">
        <f>IF($A2831="","",VALUE(RIGHT(Tienda_2!E431,4)))</f>
        <v>2020</v>
      </c>
      <c r="G2831">
        <f>IF($A2831="","",Tienda_2!C431)</f>
        <v>250600</v>
      </c>
      <c r="H2831">
        <f>IF($A2831="","",Tienda_2!D431)</f>
        <v>11500</v>
      </c>
      <c r="I2831">
        <f>IF($A2831="","",Tienda_2!H431)</f>
        <v>5</v>
      </c>
      <c r="J2831">
        <f>IF($A2831="",0,IF(AND(OR('Cuadro-de-mando'!$B$4="(Todas)",'Cuadro-de-mando'!$B$4=$A2831),OR('Cuadro-de-mando'!$E$4="(Todas)",'Cuadro-de-mando'!$E$4=$B2831),OR('Cuadro-de-mando'!$H$4="(Todas)",'Cuadro-de-mando'!$H$4=$C2831),OR('Cuadro-de-mando'!$K$4="(Todas)",'Cuadro-de-mando'!$K$4=$E2831),OR('Cuadro-de-mando'!$N$4="(Todos)",'Cuadro-de-mando'!$N$4=$F2831)),1,0))</f>
        <v>1</v>
      </c>
    </row>
    <row r="2832" spans="1:10" x14ac:dyDescent="0.25">
      <c r="A2832" t="str">
        <f>IF(Tienda_2!$A432="","","Tienda 2")</f>
        <v>Tienda 2</v>
      </c>
      <c r="B2832" t="str">
        <f>IF($A2832="","",Tienda_2!B432)</f>
        <v>Juguetes</v>
      </c>
      <c r="C2832" t="str">
        <f>IF($A2832="","",Tienda_2!G432)</f>
        <v>Medellín</v>
      </c>
      <c r="D2832" t="str">
        <f>IF($A2832="","",Tienda_2!F432)</f>
        <v>Beatriz Morales</v>
      </c>
      <c r="E2832" t="str">
        <f>IF($A2832="","",Tienda_2!I432)</f>
        <v>Tarjeta de crédito</v>
      </c>
      <c r="F2832">
        <f>IF($A2832="","",VALUE(RIGHT(Tienda_2!E432,4)))</f>
        <v>2022</v>
      </c>
      <c r="G2832">
        <f>IF($A2832="","",Tienda_2!C432)</f>
        <v>253300</v>
      </c>
      <c r="H2832">
        <f>IF($A2832="","",Tienda_2!D432)</f>
        <v>11700</v>
      </c>
      <c r="I2832">
        <f>IF($A2832="","",Tienda_2!H432)</f>
        <v>1</v>
      </c>
      <c r="J2832">
        <f>IF($A2832="",0,IF(AND(OR('Cuadro-de-mando'!$B$4="(Todas)",'Cuadro-de-mando'!$B$4=$A2832),OR('Cuadro-de-mando'!$E$4="(Todas)",'Cuadro-de-mando'!$E$4=$B2832),OR('Cuadro-de-mando'!$H$4="(Todas)",'Cuadro-de-mando'!$H$4=$C2832),OR('Cuadro-de-mando'!$K$4="(Todas)",'Cuadro-de-mando'!$K$4=$E2832),OR('Cuadro-de-mando'!$N$4="(Todos)",'Cuadro-de-mando'!$N$4=$F2832)),1,0))</f>
        <v>1</v>
      </c>
    </row>
    <row r="2833" spans="1:10" x14ac:dyDescent="0.25">
      <c r="A2833" t="str">
        <f>IF(Tienda_2!$A433="","","Tienda 2")</f>
        <v>Tienda 2</v>
      </c>
      <c r="B2833" t="str">
        <f>IF($A2833="","",Tienda_2!B433)</f>
        <v>Deportes y diversión</v>
      </c>
      <c r="C2833" t="str">
        <f>IF($A2833="","",Tienda_2!G433)</f>
        <v>Bogotá</v>
      </c>
      <c r="D2833" t="str">
        <f>IF($A2833="","",Tienda_2!F433)</f>
        <v>Lucas Olivera</v>
      </c>
      <c r="E2833" t="str">
        <f>IF($A2833="","",Tienda_2!I433)</f>
        <v>Tarjeta de crédito</v>
      </c>
      <c r="F2833">
        <f>IF($A2833="","",VALUE(RIGHT(Tienda_2!E433,4)))</f>
        <v>2020</v>
      </c>
      <c r="G2833">
        <f>IF($A2833="","",Tienda_2!C433)</f>
        <v>32300</v>
      </c>
      <c r="H2833">
        <f>IF($A2833="","",Tienda_2!D433)</f>
        <v>0</v>
      </c>
      <c r="I2833">
        <f>IF($A2833="","",Tienda_2!H433)</f>
        <v>5</v>
      </c>
      <c r="J2833">
        <f>IF($A2833="",0,IF(AND(OR('Cuadro-de-mando'!$B$4="(Todas)",'Cuadro-de-mando'!$B$4=$A2833),OR('Cuadro-de-mando'!$E$4="(Todas)",'Cuadro-de-mando'!$E$4=$B2833),OR('Cuadro-de-mando'!$H$4="(Todas)",'Cuadro-de-mando'!$H$4=$C2833),OR('Cuadro-de-mando'!$K$4="(Todas)",'Cuadro-de-mando'!$K$4=$E2833),OR('Cuadro-de-mando'!$N$4="(Todos)",'Cuadro-de-mando'!$N$4=$F2833)),1,0))</f>
        <v>1</v>
      </c>
    </row>
    <row r="2834" spans="1:10" x14ac:dyDescent="0.25">
      <c r="A2834" t="str">
        <f>IF(Tienda_2!$A434="","","Tienda 2")</f>
        <v>Tienda 2</v>
      </c>
      <c r="B2834" t="str">
        <f>IF($A2834="","",Tienda_2!B434)</f>
        <v>Artículos para el hogar</v>
      </c>
      <c r="C2834" t="str">
        <f>IF($A2834="","",Tienda_2!G434)</f>
        <v>Bogotá</v>
      </c>
      <c r="D2834" t="str">
        <f>IF($A2834="","",Tienda_2!F434)</f>
        <v>Pedro Gomez</v>
      </c>
      <c r="E2834" t="str">
        <f>IF($A2834="","",Tienda_2!I434)</f>
        <v>Cupón</v>
      </c>
      <c r="F2834">
        <f>IF($A2834="","",VALUE(RIGHT(Tienda_2!E434,4)))</f>
        <v>2020</v>
      </c>
      <c r="G2834">
        <f>IF($A2834="","",Tienda_2!C434)</f>
        <v>85300</v>
      </c>
      <c r="H2834">
        <f>IF($A2834="","",Tienda_2!D434)</f>
        <v>4900</v>
      </c>
      <c r="I2834">
        <f>IF($A2834="","",Tienda_2!H434)</f>
        <v>5</v>
      </c>
      <c r="J2834">
        <f>IF($A2834="",0,IF(AND(OR('Cuadro-de-mando'!$B$4="(Todas)",'Cuadro-de-mando'!$B$4=$A2834),OR('Cuadro-de-mando'!$E$4="(Todas)",'Cuadro-de-mando'!$E$4=$B2834),OR('Cuadro-de-mando'!$H$4="(Todas)",'Cuadro-de-mando'!$H$4=$C2834),OR('Cuadro-de-mando'!$K$4="(Todas)",'Cuadro-de-mando'!$K$4=$E2834),OR('Cuadro-de-mando'!$N$4="(Todos)",'Cuadro-de-mando'!$N$4=$F2834)),1,0))</f>
        <v>1</v>
      </c>
    </row>
    <row r="2835" spans="1:10" x14ac:dyDescent="0.25">
      <c r="A2835" t="str">
        <f>IF(Tienda_2!$A435="","","Tienda 2")</f>
        <v>Tienda 2</v>
      </c>
      <c r="B2835" t="str">
        <f>IF($A2835="","",Tienda_2!B435)</f>
        <v>Libros</v>
      </c>
      <c r="C2835" t="str">
        <f>IF($A2835="","",Tienda_2!G435)</f>
        <v>Medellín</v>
      </c>
      <c r="D2835" t="str">
        <f>IF($A2835="","",Tienda_2!F435)</f>
        <v>Beatriz Morales</v>
      </c>
      <c r="E2835" t="str">
        <f>IF($A2835="","",Tienda_2!I435)</f>
        <v>Nequi</v>
      </c>
      <c r="F2835">
        <f>IF($A2835="","",VALUE(RIGHT(Tienda_2!E435,4)))</f>
        <v>2023</v>
      </c>
      <c r="G2835">
        <f>IF($A2835="","",Tienda_2!C435)</f>
        <v>40600</v>
      </c>
      <c r="H2835">
        <f>IF($A2835="","",Tienda_2!D435)</f>
        <v>2400</v>
      </c>
      <c r="I2835">
        <f>IF($A2835="","",Tienda_2!H435)</f>
        <v>5</v>
      </c>
      <c r="J2835">
        <f>IF($A2835="",0,IF(AND(OR('Cuadro-de-mando'!$B$4="(Todas)",'Cuadro-de-mando'!$B$4=$A2835),OR('Cuadro-de-mando'!$E$4="(Todas)",'Cuadro-de-mando'!$E$4=$B2835),OR('Cuadro-de-mando'!$H$4="(Todas)",'Cuadro-de-mando'!$H$4=$C2835),OR('Cuadro-de-mando'!$K$4="(Todas)",'Cuadro-de-mando'!$K$4=$E2835),OR('Cuadro-de-mando'!$N$4="(Todos)",'Cuadro-de-mando'!$N$4=$F2835)),1,0))</f>
        <v>1</v>
      </c>
    </row>
    <row r="2836" spans="1:10" x14ac:dyDescent="0.25">
      <c r="A2836" t="str">
        <f>IF(Tienda_2!$A436="","","Tienda 2")</f>
        <v>Tienda 2</v>
      </c>
      <c r="B2836" t="str">
        <f>IF($A2836="","",Tienda_2!B436)</f>
        <v>Deportes y diversión</v>
      </c>
      <c r="C2836" t="str">
        <f>IF($A2836="","",Tienda_2!G436)</f>
        <v>Medellín</v>
      </c>
      <c r="D2836" t="str">
        <f>IF($A2836="","",Tienda_2!F436)</f>
        <v>Maria Alfonso</v>
      </c>
      <c r="E2836" t="str">
        <f>IF($A2836="","",Tienda_2!I436)</f>
        <v>Tarjeta de crédito</v>
      </c>
      <c r="F2836">
        <f>IF($A2836="","",VALUE(RIGHT(Tienda_2!E436,4)))</f>
        <v>2020</v>
      </c>
      <c r="G2836">
        <f>IF($A2836="","",Tienda_2!C436)</f>
        <v>50900</v>
      </c>
      <c r="H2836">
        <f>IF($A2836="","",Tienda_2!D436)</f>
        <v>5100</v>
      </c>
      <c r="I2836">
        <f>IF($A2836="","",Tienda_2!H436)</f>
        <v>5</v>
      </c>
      <c r="J2836">
        <f>IF($A2836="",0,IF(AND(OR('Cuadro-de-mando'!$B$4="(Todas)",'Cuadro-de-mando'!$B$4=$A2836),OR('Cuadro-de-mando'!$E$4="(Todas)",'Cuadro-de-mando'!$E$4=$B2836),OR('Cuadro-de-mando'!$H$4="(Todas)",'Cuadro-de-mando'!$H$4=$C2836),OR('Cuadro-de-mando'!$K$4="(Todas)",'Cuadro-de-mando'!$K$4=$E2836),OR('Cuadro-de-mando'!$N$4="(Todos)",'Cuadro-de-mando'!$N$4=$F2836)),1,0))</f>
        <v>1</v>
      </c>
    </row>
    <row r="2837" spans="1:10" x14ac:dyDescent="0.25">
      <c r="A2837" t="str">
        <f>IF(Tienda_2!$A437="","","Tienda 2")</f>
        <v>Tienda 2</v>
      </c>
      <c r="B2837" t="str">
        <f>IF($A2837="","",Tienda_2!B437)</f>
        <v>Electrónicos</v>
      </c>
      <c r="C2837" t="str">
        <f>IF($A2837="","",Tienda_2!G437)</f>
        <v>Cúcuta</v>
      </c>
      <c r="D2837" t="str">
        <f>IF($A2837="","",Tienda_2!F437)</f>
        <v>Pedro Gomez</v>
      </c>
      <c r="E2837" t="str">
        <f>IF($A2837="","",Tienda_2!I437)</f>
        <v>Tarjeta de crédito</v>
      </c>
      <c r="F2837">
        <f>IF($A2837="","",VALUE(RIGHT(Tienda_2!E437,4)))</f>
        <v>2021</v>
      </c>
      <c r="G2837">
        <f>IF($A2837="","",Tienda_2!C437)</f>
        <v>2360100</v>
      </c>
      <c r="H2837">
        <f>IF($A2837="","",Tienda_2!D437)</f>
        <v>126100</v>
      </c>
      <c r="I2837">
        <f>IF($A2837="","",Tienda_2!H437)</f>
        <v>3</v>
      </c>
      <c r="J2837">
        <f>IF($A2837="",0,IF(AND(OR('Cuadro-de-mando'!$B$4="(Todas)",'Cuadro-de-mando'!$B$4=$A2837),OR('Cuadro-de-mando'!$E$4="(Todas)",'Cuadro-de-mando'!$E$4=$B2837),OR('Cuadro-de-mando'!$H$4="(Todas)",'Cuadro-de-mando'!$H$4=$C2837),OR('Cuadro-de-mando'!$K$4="(Todas)",'Cuadro-de-mando'!$K$4=$E2837),OR('Cuadro-de-mando'!$N$4="(Todos)",'Cuadro-de-mando'!$N$4=$F2837)),1,0))</f>
        <v>1</v>
      </c>
    </row>
    <row r="2838" spans="1:10" x14ac:dyDescent="0.25">
      <c r="A2838" t="str">
        <f>IF(Tienda_2!$A438="","","Tienda 2")</f>
        <v>Tienda 2</v>
      </c>
      <c r="B2838" t="str">
        <f>IF($A2838="","",Tienda_2!B438)</f>
        <v>Electrodomésticos</v>
      </c>
      <c r="C2838" t="str">
        <f>IF($A2838="","",Tienda_2!G438)</f>
        <v>Bogotá</v>
      </c>
      <c r="D2838" t="str">
        <f>IF($A2838="","",Tienda_2!F438)</f>
        <v>Juliana Costa</v>
      </c>
      <c r="E2838" t="str">
        <f>IF($A2838="","",Tienda_2!I438)</f>
        <v>Tarjeta de crédito</v>
      </c>
      <c r="F2838">
        <f>IF($A2838="","",VALUE(RIGHT(Tienda_2!E438,4)))</f>
        <v>2021</v>
      </c>
      <c r="G2838">
        <f>IF($A2838="","",Tienda_2!C438)</f>
        <v>1091800</v>
      </c>
      <c r="H2838">
        <f>IF($A2838="","",Tienda_2!D438)</f>
        <v>58300</v>
      </c>
      <c r="I2838">
        <f>IF($A2838="","",Tienda_2!H438)</f>
        <v>4</v>
      </c>
      <c r="J2838">
        <f>IF($A2838="",0,IF(AND(OR('Cuadro-de-mando'!$B$4="(Todas)",'Cuadro-de-mando'!$B$4=$A2838),OR('Cuadro-de-mando'!$E$4="(Todas)",'Cuadro-de-mando'!$E$4=$B2838),OR('Cuadro-de-mando'!$H$4="(Todas)",'Cuadro-de-mando'!$H$4=$C2838),OR('Cuadro-de-mando'!$K$4="(Todas)",'Cuadro-de-mando'!$K$4=$E2838),OR('Cuadro-de-mando'!$N$4="(Todos)",'Cuadro-de-mando'!$N$4=$F2838)),1,0))</f>
        <v>1</v>
      </c>
    </row>
    <row r="2839" spans="1:10" x14ac:dyDescent="0.25">
      <c r="A2839" t="str">
        <f>IF(Tienda_2!$A439="","","Tienda 2")</f>
        <v>Tienda 2</v>
      </c>
      <c r="B2839" t="str">
        <f>IF($A2839="","",Tienda_2!B439)</f>
        <v>Libros</v>
      </c>
      <c r="C2839" t="str">
        <f>IF($A2839="","",Tienda_2!G439)</f>
        <v>Medellín</v>
      </c>
      <c r="D2839" t="str">
        <f>IF($A2839="","",Tienda_2!F439)</f>
        <v>Ángel Rodriguez</v>
      </c>
      <c r="E2839" t="str">
        <f>IF($A2839="","",Tienda_2!I439)</f>
        <v>Tarjeta de crédito</v>
      </c>
      <c r="F2839">
        <f>IF($A2839="","",VALUE(RIGHT(Tienda_2!E439,4)))</f>
        <v>2021</v>
      </c>
      <c r="G2839">
        <f>IF($A2839="","",Tienda_2!C439)</f>
        <v>34100</v>
      </c>
      <c r="H2839">
        <f>IF($A2839="","",Tienda_2!D439)</f>
        <v>2300</v>
      </c>
      <c r="I2839">
        <f>IF($A2839="","",Tienda_2!H439)</f>
        <v>4</v>
      </c>
      <c r="J2839">
        <f>IF($A2839="",0,IF(AND(OR('Cuadro-de-mando'!$B$4="(Todas)",'Cuadro-de-mando'!$B$4=$A2839),OR('Cuadro-de-mando'!$E$4="(Todas)",'Cuadro-de-mando'!$E$4=$B2839),OR('Cuadro-de-mando'!$H$4="(Todas)",'Cuadro-de-mando'!$H$4=$C2839),OR('Cuadro-de-mando'!$K$4="(Todas)",'Cuadro-de-mando'!$K$4=$E2839),OR('Cuadro-de-mando'!$N$4="(Todos)",'Cuadro-de-mando'!$N$4=$F2839)),1,0))</f>
        <v>1</v>
      </c>
    </row>
    <row r="2840" spans="1:10" x14ac:dyDescent="0.25">
      <c r="A2840" t="str">
        <f>IF(Tienda_2!$A440="","","Tienda 2")</f>
        <v>Tienda 2</v>
      </c>
      <c r="B2840" t="str">
        <f>IF($A2840="","",Tienda_2!B440)</f>
        <v>Muebles</v>
      </c>
      <c r="C2840" t="str">
        <f>IF($A2840="","",Tienda_2!G440)</f>
        <v>Bogotá</v>
      </c>
      <c r="D2840" t="str">
        <f>IF($A2840="","",Tienda_2!F440)</f>
        <v>Pedro Gomez</v>
      </c>
      <c r="E2840" t="str">
        <f>IF($A2840="","",Tienda_2!I440)</f>
        <v>Tarjeta de crédito</v>
      </c>
      <c r="F2840">
        <f>IF($A2840="","",VALUE(RIGHT(Tienda_2!E440,4)))</f>
        <v>2022</v>
      </c>
      <c r="G2840">
        <f>IF($A2840="","",Tienda_2!C440)</f>
        <v>212800</v>
      </c>
      <c r="H2840">
        <f>IF($A2840="","",Tienda_2!D440)</f>
        <v>11500</v>
      </c>
      <c r="I2840">
        <f>IF($A2840="","",Tienda_2!H440)</f>
        <v>5</v>
      </c>
      <c r="J2840">
        <f>IF($A2840="",0,IF(AND(OR('Cuadro-de-mando'!$B$4="(Todas)",'Cuadro-de-mando'!$B$4=$A2840),OR('Cuadro-de-mando'!$E$4="(Todas)",'Cuadro-de-mando'!$E$4=$B2840),OR('Cuadro-de-mando'!$H$4="(Todas)",'Cuadro-de-mando'!$H$4=$C2840),OR('Cuadro-de-mando'!$K$4="(Todas)",'Cuadro-de-mando'!$K$4=$E2840),OR('Cuadro-de-mando'!$N$4="(Todos)",'Cuadro-de-mando'!$N$4=$F2840)),1,0))</f>
        <v>1</v>
      </c>
    </row>
    <row r="2841" spans="1:10" x14ac:dyDescent="0.25">
      <c r="A2841" t="str">
        <f>IF(Tienda_2!$A441="","","Tienda 2")</f>
        <v>Tienda 2</v>
      </c>
      <c r="B2841" t="str">
        <f>IF($A2841="","",Tienda_2!B441)</f>
        <v>Electrónicos</v>
      </c>
      <c r="C2841" t="str">
        <f>IF($A2841="","",Tienda_2!G441)</f>
        <v>Pereira</v>
      </c>
      <c r="D2841" t="str">
        <f>IF($A2841="","",Tienda_2!F441)</f>
        <v>Pedro Gomez</v>
      </c>
      <c r="E2841" t="str">
        <f>IF($A2841="","",Tienda_2!I441)</f>
        <v>Tarjeta de crédito</v>
      </c>
      <c r="F2841">
        <f>IF($A2841="","",VALUE(RIGHT(Tienda_2!E441,4)))</f>
        <v>2021</v>
      </c>
      <c r="G2841">
        <f>IF($A2841="","",Tienda_2!C441)</f>
        <v>1450800</v>
      </c>
      <c r="H2841">
        <f>IF($A2841="","",Tienda_2!D441)</f>
        <v>77900</v>
      </c>
      <c r="I2841">
        <f>IF($A2841="","",Tienda_2!H441)</f>
        <v>1</v>
      </c>
      <c r="J2841">
        <f>IF($A2841="",0,IF(AND(OR('Cuadro-de-mando'!$B$4="(Todas)",'Cuadro-de-mando'!$B$4=$A2841),OR('Cuadro-de-mando'!$E$4="(Todas)",'Cuadro-de-mando'!$E$4=$B2841),OR('Cuadro-de-mando'!$H$4="(Todas)",'Cuadro-de-mando'!$H$4=$C2841),OR('Cuadro-de-mando'!$K$4="(Todas)",'Cuadro-de-mando'!$K$4=$E2841),OR('Cuadro-de-mando'!$N$4="(Todos)",'Cuadro-de-mando'!$N$4=$F2841)),1,0))</f>
        <v>1</v>
      </c>
    </row>
    <row r="2842" spans="1:10" x14ac:dyDescent="0.25">
      <c r="A2842" t="str">
        <f>IF(Tienda_2!$A442="","","Tienda 2")</f>
        <v>Tienda 2</v>
      </c>
      <c r="B2842" t="str">
        <f>IF($A2842="","",Tienda_2!B442)</f>
        <v>Instrumentos musicales</v>
      </c>
      <c r="C2842" t="str">
        <f>IF($A2842="","",Tienda_2!G442)</f>
        <v>Cali</v>
      </c>
      <c r="D2842" t="str">
        <f>IF($A2842="","",Tienda_2!F442)</f>
        <v>Juan Fernandez</v>
      </c>
      <c r="E2842" t="str">
        <f>IF($A2842="","",Tienda_2!I442)</f>
        <v>Tarjeta de crédito</v>
      </c>
      <c r="F2842">
        <f>IF($A2842="","",VALUE(RIGHT(Tienda_2!E442,4)))</f>
        <v>2021</v>
      </c>
      <c r="G2842">
        <f>IF($A2842="","",Tienda_2!C442)</f>
        <v>61300</v>
      </c>
      <c r="H2842">
        <f>IF($A2842="","",Tienda_2!D442)</f>
        <v>4300</v>
      </c>
      <c r="I2842">
        <f>IF($A2842="","",Tienda_2!H442)</f>
        <v>3</v>
      </c>
      <c r="J2842">
        <f>IF($A2842="",0,IF(AND(OR('Cuadro-de-mando'!$B$4="(Todas)",'Cuadro-de-mando'!$B$4=$A2842),OR('Cuadro-de-mando'!$E$4="(Todas)",'Cuadro-de-mando'!$E$4=$B2842),OR('Cuadro-de-mando'!$H$4="(Todas)",'Cuadro-de-mando'!$H$4=$C2842),OR('Cuadro-de-mando'!$K$4="(Todas)",'Cuadro-de-mando'!$K$4=$E2842),OR('Cuadro-de-mando'!$N$4="(Todos)",'Cuadro-de-mando'!$N$4=$F2842)),1,0))</f>
        <v>1</v>
      </c>
    </row>
    <row r="2843" spans="1:10" x14ac:dyDescent="0.25">
      <c r="A2843" t="str">
        <f>IF(Tienda_2!$A443="","","Tienda 2")</f>
        <v>Tienda 2</v>
      </c>
      <c r="B2843" t="str">
        <f>IF($A2843="","",Tienda_2!B443)</f>
        <v>Electrónicos</v>
      </c>
      <c r="C2843" t="str">
        <f>IF($A2843="","",Tienda_2!G443)</f>
        <v>Medellín</v>
      </c>
      <c r="D2843" t="str">
        <f>IF($A2843="","",Tienda_2!F443)</f>
        <v>Ángel Rodriguez</v>
      </c>
      <c r="E2843" t="str">
        <f>IF($A2843="","",Tienda_2!I443)</f>
        <v>Tarjeta de crédito</v>
      </c>
      <c r="F2843">
        <f>IF($A2843="","",VALUE(RIGHT(Tienda_2!E443,4)))</f>
        <v>2021</v>
      </c>
      <c r="G2843">
        <f>IF($A2843="","",Tienda_2!C443)</f>
        <v>1404700</v>
      </c>
      <c r="H2843">
        <f>IF($A2843="","",Tienda_2!D443)</f>
        <v>79500</v>
      </c>
      <c r="I2843">
        <f>IF($A2843="","",Tienda_2!H443)</f>
        <v>5</v>
      </c>
      <c r="J2843">
        <f>IF($A2843="",0,IF(AND(OR('Cuadro-de-mando'!$B$4="(Todas)",'Cuadro-de-mando'!$B$4=$A2843),OR('Cuadro-de-mando'!$E$4="(Todas)",'Cuadro-de-mando'!$E$4=$B2843),OR('Cuadro-de-mando'!$H$4="(Todas)",'Cuadro-de-mando'!$H$4=$C2843),OR('Cuadro-de-mando'!$K$4="(Todas)",'Cuadro-de-mando'!$K$4=$E2843),OR('Cuadro-de-mando'!$N$4="(Todos)",'Cuadro-de-mando'!$N$4=$F2843)),1,0))</f>
        <v>1</v>
      </c>
    </row>
    <row r="2844" spans="1:10" x14ac:dyDescent="0.25">
      <c r="A2844" t="str">
        <f>IF(Tienda_2!$A444="","","Tienda 2")</f>
        <v>Tienda 2</v>
      </c>
      <c r="B2844" t="str">
        <f>IF($A2844="","",Tienda_2!B444)</f>
        <v>Deportes y diversión</v>
      </c>
      <c r="C2844" t="str">
        <f>IF($A2844="","",Tienda_2!G444)</f>
        <v>Bogotá</v>
      </c>
      <c r="D2844" t="str">
        <f>IF($A2844="","",Tienda_2!F444)</f>
        <v>Ángel Rodriguez</v>
      </c>
      <c r="E2844" t="str">
        <f>IF($A2844="","",Tienda_2!I444)</f>
        <v>Nequi</v>
      </c>
      <c r="F2844">
        <f>IF($A2844="","",VALUE(RIGHT(Tienda_2!E444,4)))</f>
        <v>2021</v>
      </c>
      <c r="G2844">
        <f>IF($A2844="","",Tienda_2!C444)</f>
        <v>46600</v>
      </c>
      <c r="H2844">
        <f>IF($A2844="","",Tienda_2!D444)</f>
        <v>0</v>
      </c>
      <c r="I2844">
        <f>IF($A2844="","",Tienda_2!H444)</f>
        <v>5</v>
      </c>
      <c r="J2844">
        <f>IF($A2844="",0,IF(AND(OR('Cuadro-de-mando'!$B$4="(Todas)",'Cuadro-de-mando'!$B$4=$A2844),OR('Cuadro-de-mando'!$E$4="(Todas)",'Cuadro-de-mando'!$E$4=$B2844),OR('Cuadro-de-mando'!$H$4="(Todas)",'Cuadro-de-mando'!$H$4=$C2844),OR('Cuadro-de-mando'!$K$4="(Todas)",'Cuadro-de-mando'!$K$4=$E2844),OR('Cuadro-de-mando'!$N$4="(Todos)",'Cuadro-de-mando'!$N$4=$F2844)),1,0))</f>
        <v>1</v>
      </c>
    </row>
    <row r="2845" spans="1:10" x14ac:dyDescent="0.25">
      <c r="A2845" t="str">
        <f>IF(Tienda_2!$A445="","","Tienda 2")</f>
        <v>Tienda 2</v>
      </c>
      <c r="B2845" t="str">
        <f>IF($A2845="","",Tienda_2!B445)</f>
        <v>Instrumentos musicales</v>
      </c>
      <c r="C2845" t="str">
        <f>IF($A2845="","",Tienda_2!G445)</f>
        <v>Medellín</v>
      </c>
      <c r="D2845" t="str">
        <f>IF($A2845="","",Tienda_2!F445)</f>
        <v>Ángel Rodriguez</v>
      </c>
      <c r="E2845" t="str">
        <f>IF($A2845="","",Tienda_2!I445)</f>
        <v>Tarjeta de crédito</v>
      </c>
      <c r="F2845">
        <f>IF($A2845="","",VALUE(RIGHT(Tienda_2!E445,4)))</f>
        <v>2023</v>
      </c>
      <c r="G2845">
        <f>IF($A2845="","",Tienda_2!C445)</f>
        <v>94000</v>
      </c>
      <c r="H2845">
        <f>IF($A2845="","",Tienda_2!D445)</f>
        <v>7400</v>
      </c>
      <c r="I2845">
        <f>IF($A2845="","",Tienda_2!H445)</f>
        <v>2</v>
      </c>
      <c r="J2845">
        <f>IF($A2845="",0,IF(AND(OR('Cuadro-de-mando'!$B$4="(Todas)",'Cuadro-de-mando'!$B$4=$A2845),OR('Cuadro-de-mando'!$E$4="(Todas)",'Cuadro-de-mando'!$E$4=$B2845),OR('Cuadro-de-mando'!$H$4="(Todas)",'Cuadro-de-mando'!$H$4=$C2845),OR('Cuadro-de-mando'!$K$4="(Todas)",'Cuadro-de-mando'!$K$4=$E2845),OR('Cuadro-de-mando'!$N$4="(Todos)",'Cuadro-de-mando'!$N$4=$F2845)),1,0))</f>
        <v>1</v>
      </c>
    </row>
    <row r="2846" spans="1:10" x14ac:dyDescent="0.25">
      <c r="A2846" t="str">
        <f>IF(Tienda_2!$A446="","","Tienda 2")</f>
        <v>Tienda 2</v>
      </c>
      <c r="B2846" t="str">
        <f>IF($A2846="","",Tienda_2!B446)</f>
        <v>Electrodomésticos</v>
      </c>
      <c r="C2846" t="str">
        <f>IF($A2846="","",Tienda_2!G446)</f>
        <v>Bogotá</v>
      </c>
      <c r="D2846" t="str">
        <f>IF($A2846="","",Tienda_2!F446)</f>
        <v>Santiago Silva</v>
      </c>
      <c r="E2846" t="str">
        <f>IF($A2846="","",Tienda_2!I446)</f>
        <v>Tarjeta de crédito</v>
      </c>
      <c r="F2846">
        <f>IF($A2846="","",VALUE(RIGHT(Tienda_2!E446,4)))</f>
        <v>2021</v>
      </c>
      <c r="G2846">
        <f>IF($A2846="","",Tienda_2!C446)</f>
        <v>911400</v>
      </c>
      <c r="H2846">
        <f>IF($A2846="","",Tienda_2!D446)</f>
        <v>48900</v>
      </c>
      <c r="I2846">
        <f>IF($A2846="","",Tienda_2!H446)</f>
        <v>5</v>
      </c>
      <c r="J2846">
        <f>IF($A2846="",0,IF(AND(OR('Cuadro-de-mando'!$B$4="(Todas)",'Cuadro-de-mando'!$B$4=$A2846),OR('Cuadro-de-mando'!$E$4="(Todas)",'Cuadro-de-mando'!$E$4=$B2846),OR('Cuadro-de-mando'!$H$4="(Todas)",'Cuadro-de-mando'!$H$4=$C2846),OR('Cuadro-de-mando'!$K$4="(Todas)",'Cuadro-de-mando'!$K$4=$E2846),OR('Cuadro-de-mando'!$N$4="(Todos)",'Cuadro-de-mando'!$N$4=$F2846)),1,0))</f>
        <v>1</v>
      </c>
    </row>
    <row r="2847" spans="1:10" x14ac:dyDescent="0.25">
      <c r="A2847" t="str">
        <f>IF(Tienda_2!$A447="","","Tienda 2")</f>
        <v>Tienda 2</v>
      </c>
      <c r="B2847" t="str">
        <f>IF($A2847="","",Tienda_2!B447)</f>
        <v>Electrónicos</v>
      </c>
      <c r="C2847" t="str">
        <f>IF($A2847="","",Tienda_2!G447)</f>
        <v>Bogotá</v>
      </c>
      <c r="D2847" t="str">
        <f>IF($A2847="","",Tienda_2!F447)</f>
        <v>Juliana Costa</v>
      </c>
      <c r="E2847" t="str">
        <f>IF($A2847="","",Tienda_2!I447)</f>
        <v>Nequi</v>
      </c>
      <c r="F2847">
        <f>IF($A2847="","",VALUE(RIGHT(Tienda_2!E447,4)))</f>
        <v>2022</v>
      </c>
      <c r="G2847">
        <f>IF($A2847="","",Tienda_2!C447)</f>
        <v>242400</v>
      </c>
      <c r="H2847">
        <f>IF($A2847="","",Tienda_2!D447)</f>
        <v>11100</v>
      </c>
      <c r="I2847">
        <f>IF($A2847="","",Tienda_2!H447)</f>
        <v>5</v>
      </c>
      <c r="J2847">
        <f>IF($A2847="",0,IF(AND(OR('Cuadro-de-mando'!$B$4="(Todas)",'Cuadro-de-mando'!$B$4=$A2847),OR('Cuadro-de-mando'!$E$4="(Todas)",'Cuadro-de-mando'!$E$4=$B2847),OR('Cuadro-de-mando'!$H$4="(Todas)",'Cuadro-de-mando'!$H$4=$C2847),OR('Cuadro-de-mando'!$K$4="(Todas)",'Cuadro-de-mando'!$K$4=$E2847),OR('Cuadro-de-mando'!$N$4="(Todos)",'Cuadro-de-mando'!$N$4=$F2847)),1,0))</f>
        <v>1</v>
      </c>
    </row>
    <row r="2848" spans="1:10" x14ac:dyDescent="0.25">
      <c r="A2848" t="str">
        <f>IF(Tienda_2!$A448="","","Tienda 2")</f>
        <v>Tienda 2</v>
      </c>
      <c r="B2848" t="str">
        <f>IF($A2848="","",Tienda_2!B448)</f>
        <v>Instrumentos musicales</v>
      </c>
      <c r="C2848" t="str">
        <f>IF($A2848="","",Tienda_2!G448)</f>
        <v>Medellín</v>
      </c>
      <c r="D2848" t="str">
        <f>IF($A2848="","",Tienda_2!F448)</f>
        <v>Beatriz Morales</v>
      </c>
      <c r="E2848" t="str">
        <f>IF($A2848="","",Tienda_2!I448)</f>
        <v>Nequi</v>
      </c>
      <c r="F2848">
        <f>IF($A2848="","",VALUE(RIGHT(Tienda_2!E448,4)))</f>
        <v>2021</v>
      </c>
      <c r="G2848">
        <f>IF($A2848="","",Tienda_2!C448)</f>
        <v>30500</v>
      </c>
      <c r="H2848">
        <f>IF($A2848="","",Tienda_2!D448)</f>
        <v>2000</v>
      </c>
      <c r="I2848">
        <f>IF($A2848="","",Tienda_2!H448)</f>
        <v>5</v>
      </c>
      <c r="J2848">
        <f>IF($A2848="",0,IF(AND(OR('Cuadro-de-mando'!$B$4="(Todas)",'Cuadro-de-mando'!$B$4=$A2848),OR('Cuadro-de-mando'!$E$4="(Todas)",'Cuadro-de-mando'!$E$4=$B2848),OR('Cuadro-de-mando'!$H$4="(Todas)",'Cuadro-de-mando'!$H$4=$C2848),OR('Cuadro-de-mando'!$K$4="(Todas)",'Cuadro-de-mando'!$K$4=$E2848),OR('Cuadro-de-mando'!$N$4="(Todos)",'Cuadro-de-mando'!$N$4=$F2848)),1,0))</f>
        <v>1</v>
      </c>
    </row>
    <row r="2849" spans="1:10" x14ac:dyDescent="0.25">
      <c r="A2849" t="str">
        <f>IF(Tienda_2!$A449="","","Tienda 2")</f>
        <v>Tienda 2</v>
      </c>
      <c r="B2849" t="str">
        <f>IF($A2849="","",Tienda_2!B449)</f>
        <v>Electrónicos</v>
      </c>
      <c r="C2849" t="str">
        <f>IF($A2849="","",Tienda_2!G449)</f>
        <v>Medellín</v>
      </c>
      <c r="D2849" t="str">
        <f>IF($A2849="","",Tienda_2!F449)</f>
        <v>Juan Fernandez</v>
      </c>
      <c r="E2849" t="str">
        <f>IF($A2849="","",Tienda_2!I449)</f>
        <v>Tarjeta de crédito</v>
      </c>
      <c r="F2849">
        <f>IF($A2849="","",VALUE(RIGHT(Tienda_2!E449,4)))</f>
        <v>2022</v>
      </c>
      <c r="G2849">
        <f>IF($A2849="","",Tienda_2!C449)</f>
        <v>1234000</v>
      </c>
      <c r="H2849">
        <f>IF($A2849="","",Tienda_2!D449)</f>
        <v>71600</v>
      </c>
      <c r="I2849">
        <f>IF($A2849="","",Tienda_2!H449)</f>
        <v>3</v>
      </c>
      <c r="J2849">
        <f>IF($A2849="",0,IF(AND(OR('Cuadro-de-mando'!$B$4="(Todas)",'Cuadro-de-mando'!$B$4=$A2849),OR('Cuadro-de-mando'!$E$4="(Todas)",'Cuadro-de-mando'!$E$4=$B2849),OR('Cuadro-de-mando'!$H$4="(Todas)",'Cuadro-de-mando'!$H$4=$C2849),OR('Cuadro-de-mando'!$K$4="(Todas)",'Cuadro-de-mando'!$K$4=$E2849),OR('Cuadro-de-mando'!$N$4="(Todos)",'Cuadro-de-mando'!$N$4=$F2849)),1,0))</f>
        <v>1</v>
      </c>
    </row>
    <row r="2850" spans="1:10" x14ac:dyDescent="0.25">
      <c r="A2850" t="str">
        <f>IF(Tienda_2!$A450="","","Tienda 2")</f>
        <v>Tienda 2</v>
      </c>
      <c r="B2850" t="str">
        <f>IF($A2850="","",Tienda_2!B450)</f>
        <v>Muebles</v>
      </c>
      <c r="C2850" t="str">
        <f>IF($A2850="","",Tienda_2!G450)</f>
        <v>Medellín</v>
      </c>
      <c r="D2850" t="str">
        <f>IF($A2850="","",Tienda_2!F450)</f>
        <v>Camila Rivera</v>
      </c>
      <c r="E2850" t="str">
        <f>IF($A2850="","",Tienda_2!I450)</f>
        <v>Tarjeta de crédito</v>
      </c>
      <c r="F2850">
        <f>IF($A2850="","",VALUE(RIGHT(Tienda_2!E450,4)))</f>
        <v>2020</v>
      </c>
      <c r="G2850">
        <f>IF($A2850="","",Tienda_2!C450)</f>
        <v>506300</v>
      </c>
      <c r="H2850">
        <f>IF($A2850="","",Tienda_2!D450)</f>
        <v>25100</v>
      </c>
      <c r="I2850">
        <f>IF($A2850="","",Tienda_2!H450)</f>
        <v>5</v>
      </c>
      <c r="J2850">
        <f>IF($A2850="",0,IF(AND(OR('Cuadro-de-mando'!$B$4="(Todas)",'Cuadro-de-mando'!$B$4=$A2850),OR('Cuadro-de-mando'!$E$4="(Todas)",'Cuadro-de-mando'!$E$4=$B2850),OR('Cuadro-de-mando'!$H$4="(Todas)",'Cuadro-de-mando'!$H$4=$C2850),OR('Cuadro-de-mando'!$K$4="(Todas)",'Cuadro-de-mando'!$K$4=$E2850),OR('Cuadro-de-mando'!$N$4="(Todos)",'Cuadro-de-mando'!$N$4=$F2850)),1,0))</f>
        <v>1</v>
      </c>
    </row>
    <row r="2851" spans="1:10" x14ac:dyDescent="0.25">
      <c r="A2851" t="str">
        <f>IF(Tienda_2!$A451="","","Tienda 2")</f>
        <v>Tienda 2</v>
      </c>
      <c r="B2851" t="str">
        <f>IF($A2851="","",Tienda_2!B451)</f>
        <v>Muebles</v>
      </c>
      <c r="C2851" t="str">
        <f>IF($A2851="","",Tienda_2!G451)</f>
        <v>Cartagena</v>
      </c>
      <c r="D2851" t="str">
        <f>IF($A2851="","",Tienda_2!F451)</f>
        <v>Lucas Olivera</v>
      </c>
      <c r="E2851" t="str">
        <f>IF($A2851="","",Tienda_2!I451)</f>
        <v>Tarjeta de crédito</v>
      </c>
      <c r="F2851">
        <f>IF($A2851="","",VALUE(RIGHT(Tienda_2!E451,4)))</f>
        <v>2022</v>
      </c>
      <c r="G2851">
        <f>IF($A2851="","",Tienda_2!C451)</f>
        <v>634300</v>
      </c>
      <c r="H2851">
        <f>IF($A2851="","",Tienda_2!D451)</f>
        <v>32000</v>
      </c>
      <c r="I2851">
        <f>IF($A2851="","",Tienda_2!H451)</f>
        <v>3</v>
      </c>
      <c r="J2851">
        <f>IF($A2851="",0,IF(AND(OR('Cuadro-de-mando'!$B$4="(Todas)",'Cuadro-de-mando'!$B$4=$A2851),OR('Cuadro-de-mando'!$E$4="(Todas)",'Cuadro-de-mando'!$E$4=$B2851),OR('Cuadro-de-mando'!$H$4="(Todas)",'Cuadro-de-mando'!$H$4=$C2851),OR('Cuadro-de-mando'!$K$4="(Todas)",'Cuadro-de-mando'!$K$4=$E2851),OR('Cuadro-de-mando'!$N$4="(Todos)",'Cuadro-de-mando'!$N$4=$F2851)),1,0))</f>
        <v>1</v>
      </c>
    </row>
    <row r="2852" spans="1:10" x14ac:dyDescent="0.25">
      <c r="A2852" t="str">
        <f>IF(Tienda_2!$A452="","","Tienda 2")</f>
        <v>Tienda 2</v>
      </c>
      <c r="B2852" t="str">
        <f>IF($A2852="","",Tienda_2!B452)</f>
        <v>Instrumentos musicales</v>
      </c>
      <c r="C2852" t="str">
        <f>IF($A2852="","",Tienda_2!G452)</f>
        <v>Medellín</v>
      </c>
      <c r="D2852" t="str">
        <f>IF($A2852="","",Tienda_2!F452)</f>
        <v>Rafael Acosta</v>
      </c>
      <c r="E2852" t="str">
        <f>IF($A2852="","",Tienda_2!I452)</f>
        <v>Nequi</v>
      </c>
      <c r="F2852">
        <f>IF($A2852="","",VALUE(RIGHT(Tienda_2!E452,4)))</f>
        <v>2022</v>
      </c>
      <c r="G2852">
        <f>IF($A2852="","",Tienda_2!C452)</f>
        <v>76600</v>
      </c>
      <c r="H2852">
        <f>IF($A2852="","",Tienda_2!D452)</f>
        <v>2300</v>
      </c>
      <c r="I2852">
        <f>IF($A2852="","",Tienda_2!H452)</f>
        <v>1</v>
      </c>
      <c r="J2852">
        <f>IF($A2852="",0,IF(AND(OR('Cuadro-de-mando'!$B$4="(Todas)",'Cuadro-de-mando'!$B$4=$A2852),OR('Cuadro-de-mando'!$E$4="(Todas)",'Cuadro-de-mando'!$E$4=$B2852),OR('Cuadro-de-mando'!$H$4="(Todas)",'Cuadro-de-mando'!$H$4=$C2852),OR('Cuadro-de-mando'!$K$4="(Todas)",'Cuadro-de-mando'!$K$4=$E2852),OR('Cuadro-de-mando'!$N$4="(Todos)",'Cuadro-de-mando'!$N$4=$F2852)),1,0))</f>
        <v>1</v>
      </c>
    </row>
    <row r="2853" spans="1:10" x14ac:dyDescent="0.25">
      <c r="A2853" t="str">
        <f>IF(Tienda_2!$A453="","","Tienda 2")</f>
        <v>Tienda 2</v>
      </c>
      <c r="B2853" t="str">
        <f>IF($A2853="","",Tienda_2!B453)</f>
        <v>Muebles</v>
      </c>
      <c r="C2853" t="str">
        <f>IF($A2853="","",Tienda_2!G453)</f>
        <v>Bogotá</v>
      </c>
      <c r="D2853" t="str">
        <f>IF($A2853="","",Tienda_2!F453)</f>
        <v>Blanca Ramirez</v>
      </c>
      <c r="E2853" t="str">
        <f>IF($A2853="","",Tienda_2!I453)</f>
        <v>Nequi</v>
      </c>
      <c r="F2853">
        <f>IF($A2853="","",VALUE(RIGHT(Tienda_2!E453,4)))</f>
        <v>2020</v>
      </c>
      <c r="G2853">
        <f>IF($A2853="","",Tienda_2!C453)</f>
        <v>678500</v>
      </c>
      <c r="H2853">
        <f>IF($A2853="","",Tienda_2!D453)</f>
        <v>36500</v>
      </c>
      <c r="I2853">
        <f>IF($A2853="","",Tienda_2!H453)</f>
        <v>5</v>
      </c>
      <c r="J2853">
        <f>IF($A2853="",0,IF(AND(OR('Cuadro-de-mando'!$B$4="(Todas)",'Cuadro-de-mando'!$B$4=$A2853),OR('Cuadro-de-mando'!$E$4="(Todas)",'Cuadro-de-mando'!$E$4=$B2853),OR('Cuadro-de-mando'!$H$4="(Todas)",'Cuadro-de-mando'!$H$4=$C2853),OR('Cuadro-de-mando'!$K$4="(Todas)",'Cuadro-de-mando'!$K$4=$E2853),OR('Cuadro-de-mando'!$N$4="(Todos)",'Cuadro-de-mando'!$N$4=$F2853)),1,0))</f>
        <v>1</v>
      </c>
    </row>
    <row r="2854" spans="1:10" x14ac:dyDescent="0.25">
      <c r="A2854" t="str">
        <f>IF(Tienda_2!$A454="","","Tienda 2")</f>
        <v>Tienda 2</v>
      </c>
      <c r="B2854" t="str">
        <f>IF($A2854="","",Tienda_2!B454)</f>
        <v>Muebles</v>
      </c>
      <c r="C2854" t="str">
        <f>IF($A2854="","",Tienda_2!G454)</f>
        <v>Medellín</v>
      </c>
      <c r="D2854" t="str">
        <f>IF($A2854="","",Tienda_2!F454)</f>
        <v>Izabela de León</v>
      </c>
      <c r="E2854" t="str">
        <f>IF($A2854="","",Tienda_2!I454)</f>
        <v>Nequi</v>
      </c>
      <c r="F2854">
        <f>IF($A2854="","",VALUE(RIGHT(Tienda_2!E454,4)))</f>
        <v>2021</v>
      </c>
      <c r="G2854">
        <f>IF($A2854="","",Tienda_2!C454)</f>
        <v>178700</v>
      </c>
      <c r="H2854">
        <f>IF($A2854="","",Tienda_2!D454)</f>
        <v>15400</v>
      </c>
      <c r="I2854">
        <f>IF($A2854="","",Tienda_2!H454)</f>
        <v>5</v>
      </c>
      <c r="J2854">
        <f>IF($A2854="",0,IF(AND(OR('Cuadro-de-mando'!$B$4="(Todas)",'Cuadro-de-mando'!$B$4=$A2854),OR('Cuadro-de-mando'!$E$4="(Todas)",'Cuadro-de-mando'!$E$4=$B2854),OR('Cuadro-de-mando'!$H$4="(Todas)",'Cuadro-de-mando'!$H$4=$C2854),OR('Cuadro-de-mando'!$K$4="(Todas)",'Cuadro-de-mando'!$K$4=$E2854),OR('Cuadro-de-mando'!$N$4="(Todos)",'Cuadro-de-mando'!$N$4=$F2854)),1,0))</f>
        <v>1</v>
      </c>
    </row>
    <row r="2855" spans="1:10" x14ac:dyDescent="0.25">
      <c r="A2855" t="str">
        <f>IF(Tienda_2!$A455="","","Tienda 2")</f>
        <v>Tienda 2</v>
      </c>
      <c r="B2855" t="str">
        <f>IF($A2855="","",Tienda_2!B455)</f>
        <v>Electrónicos</v>
      </c>
      <c r="C2855" t="str">
        <f>IF($A2855="","",Tienda_2!G455)</f>
        <v>Cúcuta</v>
      </c>
      <c r="D2855" t="str">
        <f>IF($A2855="","",Tienda_2!F455)</f>
        <v>Maria Alfonso</v>
      </c>
      <c r="E2855" t="str">
        <f>IF($A2855="","",Tienda_2!I455)</f>
        <v>Tarjeta de crédito</v>
      </c>
      <c r="F2855">
        <f>IF($A2855="","",VALUE(RIGHT(Tienda_2!E455,4)))</f>
        <v>2020</v>
      </c>
      <c r="G2855">
        <f>IF($A2855="","",Tienda_2!C455)</f>
        <v>156000</v>
      </c>
      <c r="H2855">
        <f>IF($A2855="","",Tienda_2!D455)</f>
        <v>6500</v>
      </c>
      <c r="I2855">
        <f>IF($A2855="","",Tienda_2!H455)</f>
        <v>5</v>
      </c>
      <c r="J2855">
        <f>IF($A2855="",0,IF(AND(OR('Cuadro-de-mando'!$B$4="(Todas)",'Cuadro-de-mando'!$B$4=$A2855),OR('Cuadro-de-mando'!$E$4="(Todas)",'Cuadro-de-mando'!$E$4=$B2855),OR('Cuadro-de-mando'!$H$4="(Todas)",'Cuadro-de-mando'!$H$4=$C2855),OR('Cuadro-de-mando'!$K$4="(Todas)",'Cuadro-de-mando'!$K$4=$E2855),OR('Cuadro-de-mando'!$N$4="(Todos)",'Cuadro-de-mando'!$N$4=$F2855)),1,0))</f>
        <v>1</v>
      </c>
    </row>
    <row r="2856" spans="1:10" x14ac:dyDescent="0.25">
      <c r="A2856" t="str">
        <f>IF(Tienda_2!$A456="","","Tienda 2")</f>
        <v>Tienda 2</v>
      </c>
      <c r="B2856" t="str">
        <f>IF($A2856="","",Tienda_2!B456)</f>
        <v>Electrónicos</v>
      </c>
      <c r="C2856" t="str">
        <f>IF($A2856="","",Tienda_2!G456)</f>
        <v>Bogotá</v>
      </c>
      <c r="D2856" t="str">
        <f>IF($A2856="","",Tienda_2!F456)</f>
        <v>Rafael Acosta</v>
      </c>
      <c r="E2856" t="str">
        <f>IF($A2856="","",Tienda_2!I456)</f>
        <v>Nequi</v>
      </c>
      <c r="F2856">
        <f>IF($A2856="","",VALUE(RIGHT(Tienda_2!E456,4)))</f>
        <v>2021</v>
      </c>
      <c r="G2856">
        <f>IF($A2856="","",Tienda_2!C456)</f>
        <v>84400</v>
      </c>
      <c r="H2856">
        <f>IF($A2856="","",Tienda_2!D456)</f>
        <v>4700</v>
      </c>
      <c r="I2856">
        <f>IF($A2856="","",Tienda_2!H456)</f>
        <v>4</v>
      </c>
      <c r="J2856">
        <f>IF($A2856="",0,IF(AND(OR('Cuadro-de-mando'!$B$4="(Todas)",'Cuadro-de-mando'!$B$4=$A2856),OR('Cuadro-de-mando'!$E$4="(Todas)",'Cuadro-de-mando'!$E$4=$B2856),OR('Cuadro-de-mando'!$H$4="(Todas)",'Cuadro-de-mando'!$H$4=$C2856),OR('Cuadro-de-mando'!$K$4="(Todas)",'Cuadro-de-mando'!$K$4=$E2856),OR('Cuadro-de-mando'!$N$4="(Todos)",'Cuadro-de-mando'!$N$4=$F2856)),1,0))</f>
        <v>1</v>
      </c>
    </row>
    <row r="2857" spans="1:10" x14ac:dyDescent="0.25">
      <c r="A2857" t="str">
        <f>IF(Tienda_2!$A457="","","Tienda 2")</f>
        <v>Tienda 2</v>
      </c>
      <c r="B2857" t="str">
        <f>IF($A2857="","",Tienda_2!B457)</f>
        <v>Juguetes</v>
      </c>
      <c r="C2857" t="str">
        <f>IF($A2857="","",Tienda_2!G457)</f>
        <v>Pereira</v>
      </c>
      <c r="D2857" t="str">
        <f>IF($A2857="","",Tienda_2!F457)</f>
        <v>Ángel Rodriguez</v>
      </c>
      <c r="E2857" t="str">
        <f>IF($A2857="","",Tienda_2!I457)</f>
        <v>Tarjeta de crédito</v>
      </c>
      <c r="F2857">
        <f>IF($A2857="","",VALUE(RIGHT(Tienda_2!E457,4)))</f>
        <v>2021</v>
      </c>
      <c r="G2857">
        <f>IF($A2857="","",Tienda_2!C457)</f>
        <v>21500</v>
      </c>
      <c r="H2857">
        <f>IF($A2857="","",Tienda_2!D457)</f>
        <v>2400</v>
      </c>
      <c r="I2857">
        <f>IF($A2857="","",Tienda_2!H457)</f>
        <v>1</v>
      </c>
      <c r="J2857">
        <f>IF($A2857="",0,IF(AND(OR('Cuadro-de-mando'!$B$4="(Todas)",'Cuadro-de-mando'!$B$4=$A2857),OR('Cuadro-de-mando'!$E$4="(Todas)",'Cuadro-de-mando'!$E$4=$B2857),OR('Cuadro-de-mando'!$H$4="(Todas)",'Cuadro-de-mando'!$H$4=$C2857),OR('Cuadro-de-mando'!$K$4="(Todas)",'Cuadro-de-mando'!$K$4=$E2857),OR('Cuadro-de-mando'!$N$4="(Todos)",'Cuadro-de-mando'!$N$4=$F2857)),1,0))</f>
        <v>1</v>
      </c>
    </row>
    <row r="2858" spans="1:10" x14ac:dyDescent="0.25">
      <c r="A2858" t="str">
        <f>IF(Tienda_2!$A458="","","Tienda 2")</f>
        <v>Tienda 2</v>
      </c>
      <c r="B2858" t="str">
        <f>IF($A2858="","",Tienda_2!B458)</f>
        <v>Muebles</v>
      </c>
      <c r="C2858" t="str">
        <f>IF($A2858="","",Tienda_2!G458)</f>
        <v>Medellín</v>
      </c>
      <c r="D2858" t="str">
        <f>IF($A2858="","",Tienda_2!F458)</f>
        <v>Camila Rivera</v>
      </c>
      <c r="E2858" t="str">
        <f>IF($A2858="","",Tienda_2!I458)</f>
        <v>Tarjeta de crédito</v>
      </c>
      <c r="F2858">
        <f>IF($A2858="","",VALUE(RIGHT(Tienda_2!E458,4)))</f>
        <v>2020</v>
      </c>
      <c r="G2858">
        <f>IF($A2858="","",Tienda_2!C458)</f>
        <v>443300</v>
      </c>
      <c r="H2858">
        <f>IF($A2858="","",Tienda_2!D458)</f>
        <v>26000</v>
      </c>
      <c r="I2858">
        <f>IF($A2858="","",Tienda_2!H458)</f>
        <v>4</v>
      </c>
      <c r="J2858">
        <f>IF($A2858="",0,IF(AND(OR('Cuadro-de-mando'!$B$4="(Todas)",'Cuadro-de-mando'!$B$4=$A2858),OR('Cuadro-de-mando'!$E$4="(Todas)",'Cuadro-de-mando'!$E$4=$B2858),OR('Cuadro-de-mando'!$H$4="(Todas)",'Cuadro-de-mando'!$H$4=$C2858),OR('Cuadro-de-mando'!$K$4="(Todas)",'Cuadro-de-mando'!$K$4=$E2858),OR('Cuadro-de-mando'!$N$4="(Todos)",'Cuadro-de-mando'!$N$4=$F2858)),1,0))</f>
        <v>1</v>
      </c>
    </row>
    <row r="2859" spans="1:10" x14ac:dyDescent="0.25">
      <c r="A2859" t="str">
        <f>IF(Tienda_2!$A459="","","Tienda 2")</f>
        <v>Tienda 2</v>
      </c>
      <c r="B2859" t="str">
        <f>IF($A2859="","",Tienda_2!B459)</f>
        <v>Electrodomésticos</v>
      </c>
      <c r="C2859" t="str">
        <f>IF($A2859="","",Tienda_2!G459)</f>
        <v>Bogotá</v>
      </c>
      <c r="D2859" t="str">
        <f>IF($A2859="","",Tienda_2!F459)</f>
        <v>Juliana Costa</v>
      </c>
      <c r="E2859" t="str">
        <f>IF($A2859="","",Tienda_2!I459)</f>
        <v>Tarjeta de crédito</v>
      </c>
      <c r="F2859">
        <f>IF($A2859="","",VALUE(RIGHT(Tienda_2!E459,4)))</f>
        <v>2022</v>
      </c>
      <c r="G2859">
        <f>IF($A2859="","",Tienda_2!C459)</f>
        <v>1549800</v>
      </c>
      <c r="H2859">
        <f>IF($A2859="","",Tienda_2!D459)</f>
        <v>83200</v>
      </c>
      <c r="I2859">
        <f>IF($A2859="","",Tienda_2!H459)</f>
        <v>5</v>
      </c>
      <c r="J2859">
        <f>IF($A2859="",0,IF(AND(OR('Cuadro-de-mando'!$B$4="(Todas)",'Cuadro-de-mando'!$B$4=$A2859),OR('Cuadro-de-mando'!$E$4="(Todas)",'Cuadro-de-mando'!$E$4=$B2859),OR('Cuadro-de-mando'!$H$4="(Todas)",'Cuadro-de-mando'!$H$4=$C2859),OR('Cuadro-de-mando'!$K$4="(Todas)",'Cuadro-de-mando'!$K$4=$E2859),OR('Cuadro-de-mando'!$N$4="(Todos)",'Cuadro-de-mando'!$N$4=$F2859)),1,0))</f>
        <v>1</v>
      </c>
    </row>
    <row r="2860" spans="1:10" x14ac:dyDescent="0.25">
      <c r="A2860" t="str">
        <f>IF(Tienda_2!$A460="","","Tienda 2")</f>
        <v>Tienda 2</v>
      </c>
      <c r="B2860" t="str">
        <f>IF($A2860="","",Tienda_2!B460)</f>
        <v>Juguetes</v>
      </c>
      <c r="C2860" t="str">
        <f>IF($A2860="","",Tienda_2!G460)</f>
        <v>Riohacha</v>
      </c>
      <c r="D2860" t="str">
        <f>IF($A2860="","",Tienda_2!F460)</f>
        <v>Maria Alfonso</v>
      </c>
      <c r="E2860" t="str">
        <f>IF($A2860="","",Tienda_2!I460)</f>
        <v>Tarjeta de crédito</v>
      </c>
      <c r="F2860">
        <f>IF($A2860="","",VALUE(RIGHT(Tienda_2!E460,4)))</f>
        <v>2021</v>
      </c>
      <c r="G2860">
        <f>IF($A2860="","",Tienda_2!C460)</f>
        <v>36500</v>
      </c>
      <c r="H2860">
        <f>IF($A2860="","",Tienda_2!D460)</f>
        <v>2500</v>
      </c>
      <c r="I2860">
        <f>IF($A2860="","",Tienda_2!H460)</f>
        <v>5</v>
      </c>
      <c r="J2860">
        <f>IF($A2860="",0,IF(AND(OR('Cuadro-de-mando'!$B$4="(Todas)",'Cuadro-de-mando'!$B$4=$A2860),OR('Cuadro-de-mando'!$E$4="(Todas)",'Cuadro-de-mando'!$E$4=$B2860),OR('Cuadro-de-mando'!$H$4="(Todas)",'Cuadro-de-mando'!$H$4=$C2860),OR('Cuadro-de-mando'!$K$4="(Todas)",'Cuadro-de-mando'!$K$4=$E2860),OR('Cuadro-de-mando'!$N$4="(Todos)",'Cuadro-de-mando'!$N$4=$F2860)),1,0))</f>
        <v>1</v>
      </c>
    </row>
    <row r="2861" spans="1:10" x14ac:dyDescent="0.25">
      <c r="A2861" t="str">
        <f>IF(Tienda_2!$A461="","","Tienda 2")</f>
        <v>Tienda 2</v>
      </c>
      <c r="B2861" t="str">
        <f>IF($A2861="","",Tienda_2!B461)</f>
        <v>Electrodomésticos</v>
      </c>
      <c r="C2861" t="str">
        <f>IF($A2861="","",Tienda_2!G461)</f>
        <v>Bogotá</v>
      </c>
      <c r="D2861" t="str">
        <f>IF($A2861="","",Tienda_2!F461)</f>
        <v>Juliana Costa</v>
      </c>
      <c r="E2861" t="str">
        <f>IF($A2861="","",Tienda_2!I461)</f>
        <v>Tarjeta de crédito</v>
      </c>
      <c r="F2861">
        <f>IF($A2861="","",VALUE(RIGHT(Tienda_2!E461,4)))</f>
        <v>2021</v>
      </c>
      <c r="G2861">
        <f>IF($A2861="","",Tienda_2!C461)</f>
        <v>1330900</v>
      </c>
      <c r="H2861">
        <f>IF($A2861="","",Tienda_2!D461)</f>
        <v>71300</v>
      </c>
      <c r="I2861">
        <f>IF($A2861="","",Tienda_2!H461)</f>
        <v>4</v>
      </c>
      <c r="J2861">
        <f>IF($A2861="",0,IF(AND(OR('Cuadro-de-mando'!$B$4="(Todas)",'Cuadro-de-mando'!$B$4=$A2861),OR('Cuadro-de-mando'!$E$4="(Todas)",'Cuadro-de-mando'!$E$4=$B2861),OR('Cuadro-de-mando'!$H$4="(Todas)",'Cuadro-de-mando'!$H$4=$C2861),OR('Cuadro-de-mando'!$K$4="(Todas)",'Cuadro-de-mando'!$K$4=$E2861),OR('Cuadro-de-mando'!$N$4="(Todos)",'Cuadro-de-mando'!$N$4=$F2861)),1,0))</f>
        <v>1</v>
      </c>
    </row>
    <row r="2862" spans="1:10" x14ac:dyDescent="0.25">
      <c r="A2862" t="str">
        <f>IF(Tienda_2!$A462="","","Tienda 2")</f>
        <v>Tienda 2</v>
      </c>
      <c r="B2862" t="str">
        <f>IF($A2862="","",Tienda_2!B462)</f>
        <v>Juguetes</v>
      </c>
      <c r="C2862" t="str">
        <f>IF($A2862="","",Tienda_2!G462)</f>
        <v>Cartagena</v>
      </c>
      <c r="D2862" t="str">
        <f>IF($A2862="","",Tienda_2!F462)</f>
        <v>Juliana Costa</v>
      </c>
      <c r="E2862" t="str">
        <f>IF($A2862="","",Tienda_2!I462)</f>
        <v>Tarjeta de crédito</v>
      </c>
      <c r="F2862">
        <f>IF($A2862="","",VALUE(RIGHT(Tienda_2!E462,4)))</f>
        <v>2020</v>
      </c>
      <c r="G2862">
        <f>IF($A2862="","",Tienda_2!C462)</f>
        <v>36000</v>
      </c>
      <c r="H2862">
        <f>IF($A2862="","",Tienda_2!D462)</f>
        <v>2100</v>
      </c>
      <c r="I2862">
        <f>IF($A2862="","",Tienda_2!H462)</f>
        <v>5</v>
      </c>
      <c r="J2862">
        <f>IF($A2862="",0,IF(AND(OR('Cuadro-de-mando'!$B$4="(Todas)",'Cuadro-de-mando'!$B$4=$A2862),OR('Cuadro-de-mando'!$E$4="(Todas)",'Cuadro-de-mando'!$E$4=$B2862),OR('Cuadro-de-mando'!$H$4="(Todas)",'Cuadro-de-mando'!$H$4=$C2862),OR('Cuadro-de-mando'!$K$4="(Todas)",'Cuadro-de-mando'!$K$4=$E2862),OR('Cuadro-de-mando'!$N$4="(Todos)",'Cuadro-de-mando'!$N$4=$F2862)),1,0))</f>
        <v>1</v>
      </c>
    </row>
    <row r="2863" spans="1:10" x14ac:dyDescent="0.25">
      <c r="A2863" t="str">
        <f>IF(Tienda_2!$A463="","","Tienda 2")</f>
        <v>Tienda 2</v>
      </c>
      <c r="B2863" t="str">
        <f>IF($A2863="","",Tienda_2!B463)</f>
        <v>Muebles</v>
      </c>
      <c r="C2863" t="str">
        <f>IF($A2863="","",Tienda_2!G463)</f>
        <v>Bogotá</v>
      </c>
      <c r="D2863" t="str">
        <f>IF($A2863="","",Tienda_2!F463)</f>
        <v>Felipe Santos</v>
      </c>
      <c r="E2863" t="str">
        <f>IF($A2863="","",Tienda_2!I463)</f>
        <v>Tarjeta de crédito</v>
      </c>
      <c r="F2863">
        <f>IF($A2863="","",VALUE(RIGHT(Tienda_2!E463,4)))</f>
        <v>2023</v>
      </c>
      <c r="G2863">
        <f>IF($A2863="","",Tienda_2!C463)</f>
        <v>227700</v>
      </c>
      <c r="H2863">
        <f>IF($A2863="","",Tienda_2!D463)</f>
        <v>12800</v>
      </c>
      <c r="I2863">
        <f>IF($A2863="","",Tienda_2!H463)</f>
        <v>5</v>
      </c>
      <c r="J2863">
        <f>IF($A2863="",0,IF(AND(OR('Cuadro-de-mando'!$B$4="(Todas)",'Cuadro-de-mando'!$B$4=$A2863),OR('Cuadro-de-mando'!$E$4="(Todas)",'Cuadro-de-mando'!$E$4=$B2863),OR('Cuadro-de-mando'!$H$4="(Todas)",'Cuadro-de-mando'!$H$4=$C2863),OR('Cuadro-de-mando'!$K$4="(Todas)",'Cuadro-de-mando'!$K$4=$E2863),OR('Cuadro-de-mando'!$N$4="(Todos)",'Cuadro-de-mando'!$N$4=$F2863)),1,0))</f>
        <v>1</v>
      </c>
    </row>
    <row r="2864" spans="1:10" x14ac:dyDescent="0.25">
      <c r="A2864" t="str">
        <f>IF(Tienda_2!$A464="","","Tienda 2")</f>
        <v>Tienda 2</v>
      </c>
      <c r="B2864" t="str">
        <f>IF($A2864="","",Tienda_2!B464)</f>
        <v>Electrodomésticos</v>
      </c>
      <c r="C2864" t="str">
        <f>IF($A2864="","",Tienda_2!G464)</f>
        <v>Bogotá</v>
      </c>
      <c r="D2864" t="str">
        <f>IF($A2864="","",Tienda_2!F464)</f>
        <v>Blanca Ramirez</v>
      </c>
      <c r="E2864" t="str">
        <f>IF($A2864="","",Tienda_2!I464)</f>
        <v>Tarjeta de crédito</v>
      </c>
      <c r="F2864">
        <f>IF($A2864="","",VALUE(RIGHT(Tienda_2!E464,4)))</f>
        <v>2022</v>
      </c>
      <c r="G2864">
        <f>IF($A2864="","",Tienda_2!C464)</f>
        <v>1403600</v>
      </c>
      <c r="H2864">
        <f>IF($A2864="","",Tienda_2!D464)</f>
        <v>72900</v>
      </c>
      <c r="I2864">
        <f>IF($A2864="","",Tienda_2!H464)</f>
        <v>5</v>
      </c>
      <c r="J2864">
        <f>IF($A2864="",0,IF(AND(OR('Cuadro-de-mando'!$B$4="(Todas)",'Cuadro-de-mando'!$B$4=$A2864),OR('Cuadro-de-mando'!$E$4="(Todas)",'Cuadro-de-mando'!$E$4=$B2864),OR('Cuadro-de-mando'!$H$4="(Todas)",'Cuadro-de-mando'!$H$4=$C2864),OR('Cuadro-de-mando'!$K$4="(Todas)",'Cuadro-de-mando'!$K$4=$E2864),OR('Cuadro-de-mando'!$N$4="(Todos)",'Cuadro-de-mando'!$N$4=$F2864)),1,0))</f>
        <v>1</v>
      </c>
    </row>
    <row r="2865" spans="1:10" x14ac:dyDescent="0.25">
      <c r="A2865" t="str">
        <f>IF(Tienda_2!$A465="","","Tienda 2")</f>
        <v>Tienda 2</v>
      </c>
      <c r="B2865" t="str">
        <f>IF($A2865="","",Tienda_2!B465)</f>
        <v>Electrónicos</v>
      </c>
      <c r="C2865" t="str">
        <f>IF($A2865="","",Tienda_2!G465)</f>
        <v>Bogotá</v>
      </c>
      <c r="D2865" t="str">
        <f>IF($A2865="","",Tienda_2!F465)</f>
        <v>Ángel Rodriguez</v>
      </c>
      <c r="E2865" t="str">
        <f>IF($A2865="","",Tienda_2!I465)</f>
        <v>Tarjeta de crédito</v>
      </c>
      <c r="F2865">
        <f>IF($A2865="","",VALUE(RIGHT(Tienda_2!E465,4)))</f>
        <v>2020</v>
      </c>
      <c r="G2865">
        <f>IF($A2865="","",Tienda_2!C465)</f>
        <v>132600</v>
      </c>
      <c r="H2865">
        <f>IF($A2865="","",Tienda_2!D465)</f>
        <v>5200</v>
      </c>
      <c r="I2865">
        <f>IF($A2865="","",Tienda_2!H465)</f>
        <v>1</v>
      </c>
      <c r="J2865">
        <f>IF($A2865="",0,IF(AND(OR('Cuadro-de-mando'!$B$4="(Todas)",'Cuadro-de-mando'!$B$4=$A2865),OR('Cuadro-de-mando'!$E$4="(Todas)",'Cuadro-de-mando'!$E$4=$B2865),OR('Cuadro-de-mando'!$H$4="(Todas)",'Cuadro-de-mando'!$H$4=$C2865),OR('Cuadro-de-mando'!$K$4="(Todas)",'Cuadro-de-mando'!$K$4=$E2865),OR('Cuadro-de-mando'!$N$4="(Todos)",'Cuadro-de-mando'!$N$4=$F2865)),1,0))</f>
        <v>1</v>
      </c>
    </row>
    <row r="2866" spans="1:10" x14ac:dyDescent="0.25">
      <c r="A2866" t="str">
        <f>IF(Tienda_2!$A466="","","Tienda 2")</f>
        <v>Tienda 2</v>
      </c>
      <c r="B2866" t="str">
        <f>IF($A2866="","",Tienda_2!B466)</f>
        <v>Deportes y diversión</v>
      </c>
      <c r="C2866" t="str">
        <f>IF($A2866="","",Tienda_2!G466)</f>
        <v>Bucaramanga</v>
      </c>
      <c r="D2866" t="str">
        <f>IF($A2866="","",Tienda_2!F466)</f>
        <v>Felipe Santos</v>
      </c>
      <c r="E2866" t="str">
        <f>IF($A2866="","",Tienda_2!I466)</f>
        <v>Tarjeta de crédito</v>
      </c>
      <c r="F2866">
        <f>IF($A2866="","",VALUE(RIGHT(Tienda_2!E466,4)))</f>
        <v>2023</v>
      </c>
      <c r="G2866">
        <f>IF($A2866="","",Tienda_2!C466)</f>
        <v>11100</v>
      </c>
      <c r="H2866">
        <f>IF($A2866="","",Tienda_2!D466)</f>
        <v>0</v>
      </c>
      <c r="I2866">
        <f>IF($A2866="","",Tienda_2!H466)</f>
        <v>5</v>
      </c>
      <c r="J2866">
        <f>IF($A2866="",0,IF(AND(OR('Cuadro-de-mando'!$B$4="(Todas)",'Cuadro-de-mando'!$B$4=$A2866),OR('Cuadro-de-mando'!$E$4="(Todas)",'Cuadro-de-mando'!$E$4=$B2866),OR('Cuadro-de-mando'!$H$4="(Todas)",'Cuadro-de-mando'!$H$4=$C2866),OR('Cuadro-de-mando'!$K$4="(Todas)",'Cuadro-de-mando'!$K$4=$E2866),OR('Cuadro-de-mando'!$N$4="(Todos)",'Cuadro-de-mando'!$N$4=$F2866)),1,0))</f>
        <v>1</v>
      </c>
    </row>
    <row r="2867" spans="1:10" x14ac:dyDescent="0.25">
      <c r="A2867" t="str">
        <f>IF(Tienda_2!$A467="","","Tienda 2")</f>
        <v>Tienda 2</v>
      </c>
      <c r="B2867" t="str">
        <f>IF($A2867="","",Tienda_2!B467)</f>
        <v>Electrónicos</v>
      </c>
      <c r="C2867" t="str">
        <f>IF($A2867="","",Tienda_2!G467)</f>
        <v>Bogotá</v>
      </c>
      <c r="D2867" t="str">
        <f>IF($A2867="","",Tienda_2!F467)</f>
        <v>Pedro Gomez</v>
      </c>
      <c r="E2867" t="str">
        <f>IF($A2867="","",Tienda_2!I467)</f>
        <v>Cupón</v>
      </c>
      <c r="F2867">
        <f>IF($A2867="","",VALUE(RIGHT(Tienda_2!E467,4)))</f>
        <v>2022</v>
      </c>
      <c r="G2867">
        <f>IF($A2867="","",Tienda_2!C467)</f>
        <v>2889200</v>
      </c>
      <c r="H2867">
        <f>IF($A2867="","",Tienda_2!D467)</f>
        <v>154500</v>
      </c>
      <c r="I2867">
        <f>IF($A2867="","",Tienda_2!H467)</f>
        <v>4</v>
      </c>
      <c r="J2867">
        <f>IF($A2867="",0,IF(AND(OR('Cuadro-de-mando'!$B$4="(Todas)",'Cuadro-de-mando'!$B$4=$A2867),OR('Cuadro-de-mando'!$E$4="(Todas)",'Cuadro-de-mando'!$E$4=$B2867),OR('Cuadro-de-mando'!$H$4="(Todas)",'Cuadro-de-mando'!$H$4=$C2867),OR('Cuadro-de-mando'!$K$4="(Todas)",'Cuadro-de-mando'!$K$4=$E2867),OR('Cuadro-de-mando'!$N$4="(Todos)",'Cuadro-de-mando'!$N$4=$F2867)),1,0))</f>
        <v>1</v>
      </c>
    </row>
    <row r="2868" spans="1:10" x14ac:dyDescent="0.25">
      <c r="A2868" t="str">
        <f>IF(Tienda_2!$A468="","","Tienda 2")</f>
        <v>Tienda 2</v>
      </c>
      <c r="B2868" t="str">
        <f>IF($A2868="","",Tienda_2!B468)</f>
        <v>Instrumentos musicales</v>
      </c>
      <c r="C2868" t="str">
        <f>IF($A2868="","",Tienda_2!G468)</f>
        <v>Medellín</v>
      </c>
      <c r="D2868" t="str">
        <f>IF($A2868="","",Tienda_2!F468)</f>
        <v>Rafael Acosta</v>
      </c>
      <c r="E2868" t="str">
        <f>IF($A2868="","",Tienda_2!I468)</f>
        <v>Tarjeta de crédito</v>
      </c>
      <c r="F2868">
        <f>IF($A2868="","",VALUE(RIGHT(Tienda_2!E468,4)))</f>
        <v>2021</v>
      </c>
      <c r="G2868">
        <f>IF($A2868="","",Tienda_2!C468)</f>
        <v>324900</v>
      </c>
      <c r="H2868">
        <f>IF($A2868="","",Tienda_2!D468)</f>
        <v>15500</v>
      </c>
      <c r="I2868">
        <f>IF($A2868="","",Tienda_2!H468)</f>
        <v>5</v>
      </c>
      <c r="J2868">
        <f>IF($A2868="",0,IF(AND(OR('Cuadro-de-mando'!$B$4="(Todas)",'Cuadro-de-mando'!$B$4=$A2868),OR('Cuadro-de-mando'!$E$4="(Todas)",'Cuadro-de-mando'!$E$4=$B2868),OR('Cuadro-de-mando'!$H$4="(Todas)",'Cuadro-de-mando'!$H$4=$C2868),OR('Cuadro-de-mando'!$K$4="(Todas)",'Cuadro-de-mando'!$K$4=$E2868),OR('Cuadro-de-mando'!$N$4="(Todos)",'Cuadro-de-mando'!$N$4=$F2868)),1,0))</f>
        <v>1</v>
      </c>
    </row>
    <row r="2869" spans="1:10" x14ac:dyDescent="0.25">
      <c r="A2869" t="str">
        <f>IF(Tienda_2!$A469="","","Tienda 2")</f>
        <v>Tienda 2</v>
      </c>
      <c r="B2869" t="str">
        <f>IF($A2869="","",Tienda_2!B469)</f>
        <v>Muebles</v>
      </c>
      <c r="C2869" t="str">
        <f>IF($A2869="","",Tienda_2!G469)</f>
        <v>Medellín</v>
      </c>
      <c r="D2869" t="str">
        <f>IF($A2869="","",Tienda_2!F469)</f>
        <v>Ángel Rodriguez</v>
      </c>
      <c r="E2869" t="str">
        <f>IF($A2869="","",Tienda_2!I469)</f>
        <v>Tarjeta de crédito</v>
      </c>
      <c r="F2869">
        <f>IF($A2869="","",VALUE(RIGHT(Tienda_2!E469,4)))</f>
        <v>2020</v>
      </c>
      <c r="G2869">
        <f>IF($A2869="","",Tienda_2!C469)</f>
        <v>368800</v>
      </c>
      <c r="H2869">
        <f>IF($A2869="","",Tienda_2!D469)</f>
        <v>19800</v>
      </c>
      <c r="I2869">
        <f>IF($A2869="","",Tienda_2!H469)</f>
        <v>5</v>
      </c>
      <c r="J2869">
        <f>IF($A2869="",0,IF(AND(OR('Cuadro-de-mando'!$B$4="(Todas)",'Cuadro-de-mando'!$B$4=$A2869),OR('Cuadro-de-mando'!$E$4="(Todas)",'Cuadro-de-mando'!$E$4=$B2869),OR('Cuadro-de-mando'!$H$4="(Todas)",'Cuadro-de-mando'!$H$4=$C2869),OR('Cuadro-de-mando'!$K$4="(Todas)",'Cuadro-de-mando'!$K$4=$E2869),OR('Cuadro-de-mando'!$N$4="(Todos)",'Cuadro-de-mando'!$N$4=$F2869)),1,0))</f>
        <v>1</v>
      </c>
    </row>
    <row r="2870" spans="1:10" x14ac:dyDescent="0.25">
      <c r="A2870" t="str">
        <f>IF(Tienda_2!$A470="","","Tienda 2")</f>
        <v>Tienda 2</v>
      </c>
      <c r="B2870" t="str">
        <f>IF($A2870="","",Tienda_2!B470)</f>
        <v>Juguetes</v>
      </c>
      <c r="C2870" t="str">
        <f>IF($A2870="","",Tienda_2!G470)</f>
        <v>Bogotá</v>
      </c>
      <c r="D2870" t="str">
        <f>IF($A2870="","",Tienda_2!F470)</f>
        <v>Blanca Ramirez</v>
      </c>
      <c r="E2870" t="str">
        <f>IF($A2870="","",Tienda_2!I470)</f>
        <v>Tarjeta de crédito</v>
      </c>
      <c r="F2870">
        <f>IF($A2870="","",VALUE(RIGHT(Tienda_2!E470,4)))</f>
        <v>2021</v>
      </c>
      <c r="G2870">
        <f>IF($A2870="","",Tienda_2!C470)</f>
        <v>18500</v>
      </c>
      <c r="H2870">
        <f>IF($A2870="","",Tienda_2!D470)</f>
        <v>1700</v>
      </c>
      <c r="I2870">
        <f>IF($A2870="","",Tienda_2!H470)</f>
        <v>5</v>
      </c>
      <c r="J2870">
        <f>IF($A2870="",0,IF(AND(OR('Cuadro-de-mando'!$B$4="(Todas)",'Cuadro-de-mando'!$B$4=$A2870),OR('Cuadro-de-mando'!$E$4="(Todas)",'Cuadro-de-mando'!$E$4=$B2870),OR('Cuadro-de-mando'!$H$4="(Todas)",'Cuadro-de-mando'!$H$4=$C2870),OR('Cuadro-de-mando'!$K$4="(Todas)",'Cuadro-de-mando'!$K$4=$E2870),OR('Cuadro-de-mando'!$N$4="(Todos)",'Cuadro-de-mando'!$N$4=$F2870)),1,0))</f>
        <v>1</v>
      </c>
    </row>
    <row r="2871" spans="1:10" x14ac:dyDescent="0.25">
      <c r="A2871" t="str">
        <f>IF(Tienda_2!$A471="","","Tienda 2")</f>
        <v>Tienda 2</v>
      </c>
      <c r="B2871" t="str">
        <f>IF($A2871="","",Tienda_2!B471)</f>
        <v>Muebles</v>
      </c>
      <c r="C2871" t="str">
        <f>IF($A2871="","",Tienda_2!G471)</f>
        <v>Medellín</v>
      </c>
      <c r="D2871" t="str">
        <f>IF($A2871="","",Tienda_2!F471)</f>
        <v>Blanca Ramirez</v>
      </c>
      <c r="E2871" t="str">
        <f>IF($A2871="","",Tienda_2!I471)</f>
        <v>Tarjeta de crédito</v>
      </c>
      <c r="F2871">
        <f>IF($A2871="","",VALUE(RIGHT(Tienda_2!E471,4)))</f>
        <v>2022</v>
      </c>
      <c r="G2871">
        <f>IF($A2871="","",Tienda_2!C471)</f>
        <v>336600</v>
      </c>
      <c r="H2871">
        <f>IF($A2871="","",Tienda_2!D471)</f>
        <v>16100</v>
      </c>
      <c r="I2871">
        <f>IF($A2871="","",Tienda_2!H471)</f>
        <v>5</v>
      </c>
      <c r="J2871">
        <f>IF($A2871="",0,IF(AND(OR('Cuadro-de-mando'!$B$4="(Todas)",'Cuadro-de-mando'!$B$4=$A2871),OR('Cuadro-de-mando'!$E$4="(Todas)",'Cuadro-de-mando'!$E$4=$B2871),OR('Cuadro-de-mando'!$H$4="(Todas)",'Cuadro-de-mando'!$H$4=$C2871),OR('Cuadro-de-mando'!$K$4="(Todas)",'Cuadro-de-mando'!$K$4=$E2871),OR('Cuadro-de-mando'!$N$4="(Todos)",'Cuadro-de-mando'!$N$4=$F2871)),1,0))</f>
        <v>1</v>
      </c>
    </row>
    <row r="2872" spans="1:10" x14ac:dyDescent="0.25">
      <c r="A2872" t="str">
        <f>IF(Tienda_2!$A472="","","Tienda 2")</f>
        <v>Tienda 2</v>
      </c>
      <c r="B2872" t="str">
        <f>IF($A2872="","",Tienda_2!B472)</f>
        <v>Muebles</v>
      </c>
      <c r="C2872" t="str">
        <f>IF($A2872="","",Tienda_2!G472)</f>
        <v>Cartagena</v>
      </c>
      <c r="D2872" t="str">
        <f>IF($A2872="","",Tienda_2!F472)</f>
        <v>Mariana Herrera</v>
      </c>
      <c r="E2872" t="str">
        <f>IF($A2872="","",Tienda_2!I472)</f>
        <v>Tarjeta de crédito</v>
      </c>
      <c r="F2872">
        <f>IF($A2872="","",VALUE(RIGHT(Tienda_2!E472,4)))</f>
        <v>2020</v>
      </c>
      <c r="G2872">
        <f>IF($A2872="","",Tienda_2!C472)</f>
        <v>164900</v>
      </c>
      <c r="H2872">
        <f>IF($A2872="","",Tienda_2!D472)</f>
        <v>7000</v>
      </c>
      <c r="I2872">
        <f>IF($A2872="","",Tienda_2!H472)</f>
        <v>3</v>
      </c>
      <c r="J2872">
        <f>IF($A2872="",0,IF(AND(OR('Cuadro-de-mando'!$B$4="(Todas)",'Cuadro-de-mando'!$B$4=$A2872),OR('Cuadro-de-mando'!$E$4="(Todas)",'Cuadro-de-mando'!$E$4=$B2872),OR('Cuadro-de-mando'!$H$4="(Todas)",'Cuadro-de-mando'!$H$4=$C2872),OR('Cuadro-de-mando'!$K$4="(Todas)",'Cuadro-de-mando'!$K$4=$E2872),OR('Cuadro-de-mando'!$N$4="(Todos)",'Cuadro-de-mando'!$N$4=$F2872)),1,0))</f>
        <v>1</v>
      </c>
    </row>
    <row r="2873" spans="1:10" x14ac:dyDescent="0.25">
      <c r="A2873" t="str">
        <f>IF(Tienda_2!$A473="","","Tienda 2")</f>
        <v>Tienda 2</v>
      </c>
      <c r="B2873" t="str">
        <f>IF($A2873="","",Tienda_2!B473)</f>
        <v>Electrónicos</v>
      </c>
      <c r="C2873" t="str">
        <f>IF($A2873="","",Tienda_2!G473)</f>
        <v>Medellín</v>
      </c>
      <c r="D2873" t="str">
        <f>IF($A2873="","",Tienda_2!F473)</f>
        <v>Pedro Gomez</v>
      </c>
      <c r="E2873" t="str">
        <f>IF($A2873="","",Tienda_2!I473)</f>
        <v>Tarjeta de crédito</v>
      </c>
      <c r="F2873">
        <f>IF($A2873="","",VALUE(RIGHT(Tienda_2!E473,4)))</f>
        <v>2022</v>
      </c>
      <c r="G2873">
        <f>IF($A2873="","",Tienda_2!C473)</f>
        <v>879700</v>
      </c>
      <c r="H2873">
        <f>IF($A2873="","",Tienda_2!D473)</f>
        <v>47200</v>
      </c>
      <c r="I2873">
        <f>IF($A2873="","",Tienda_2!H473)</f>
        <v>4</v>
      </c>
      <c r="J2873">
        <f>IF($A2873="",0,IF(AND(OR('Cuadro-de-mando'!$B$4="(Todas)",'Cuadro-de-mando'!$B$4=$A2873),OR('Cuadro-de-mando'!$E$4="(Todas)",'Cuadro-de-mando'!$E$4=$B2873),OR('Cuadro-de-mando'!$H$4="(Todas)",'Cuadro-de-mando'!$H$4=$C2873),OR('Cuadro-de-mando'!$K$4="(Todas)",'Cuadro-de-mando'!$K$4=$E2873),OR('Cuadro-de-mando'!$N$4="(Todos)",'Cuadro-de-mando'!$N$4=$F2873)),1,0))</f>
        <v>1</v>
      </c>
    </row>
    <row r="2874" spans="1:10" x14ac:dyDescent="0.25">
      <c r="A2874" t="str">
        <f>IF(Tienda_2!$A474="","","Tienda 2")</f>
        <v>Tienda 2</v>
      </c>
      <c r="B2874" t="str">
        <f>IF($A2874="","",Tienda_2!B474)</f>
        <v>Electrónicos</v>
      </c>
      <c r="C2874" t="str">
        <f>IF($A2874="","",Tienda_2!G474)</f>
        <v>Bogotá</v>
      </c>
      <c r="D2874" t="str">
        <f>IF($A2874="","",Tienda_2!F474)</f>
        <v>Blanca Ramirez</v>
      </c>
      <c r="E2874" t="str">
        <f>IF($A2874="","",Tienda_2!I474)</f>
        <v>Tarjeta de crédito</v>
      </c>
      <c r="F2874">
        <f>IF($A2874="","",VALUE(RIGHT(Tienda_2!E474,4)))</f>
        <v>2021</v>
      </c>
      <c r="G2874">
        <f>IF($A2874="","",Tienda_2!C474)</f>
        <v>303300</v>
      </c>
      <c r="H2874">
        <f>IF($A2874="","",Tienda_2!D474)</f>
        <v>14300</v>
      </c>
      <c r="I2874">
        <f>IF($A2874="","",Tienda_2!H474)</f>
        <v>4</v>
      </c>
      <c r="J2874">
        <f>IF($A2874="",0,IF(AND(OR('Cuadro-de-mando'!$B$4="(Todas)",'Cuadro-de-mando'!$B$4=$A2874),OR('Cuadro-de-mando'!$E$4="(Todas)",'Cuadro-de-mando'!$E$4=$B2874),OR('Cuadro-de-mando'!$H$4="(Todas)",'Cuadro-de-mando'!$H$4=$C2874),OR('Cuadro-de-mando'!$K$4="(Todas)",'Cuadro-de-mando'!$K$4=$E2874),OR('Cuadro-de-mando'!$N$4="(Todos)",'Cuadro-de-mando'!$N$4=$F2874)),1,0))</f>
        <v>1</v>
      </c>
    </row>
    <row r="2875" spans="1:10" x14ac:dyDescent="0.25">
      <c r="A2875" t="str">
        <f>IF(Tienda_2!$A475="","","Tienda 2")</f>
        <v>Tienda 2</v>
      </c>
      <c r="B2875" t="str">
        <f>IF($A2875="","",Tienda_2!B475)</f>
        <v>Electrónicos</v>
      </c>
      <c r="C2875" t="str">
        <f>IF($A2875="","",Tienda_2!G475)</f>
        <v>Bogotá</v>
      </c>
      <c r="D2875" t="str">
        <f>IF($A2875="","",Tienda_2!F475)</f>
        <v>Maria Alfonso</v>
      </c>
      <c r="E2875" t="str">
        <f>IF($A2875="","",Tienda_2!I475)</f>
        <v>Tarjeta de crédito</v>
      </c>
      <c r="F2875">
        <f>IF($A2875="","",VALUE(RIGHT(Tienda_2!E475,4)))</f>
        <v>2021</v>
      </c>
      <c r="G2875">
        <f>IF($A2875="","",Tienda_2!C475)</f>
        <v>128900</v>
      </c>
      <c r="H2875">
        <f>IF($A2875="","",Tienda_2!D475)</f>
        <v>7300</v>
      </c>
      <c r="I2875">
        <f>IF($A2875="","",Tienda_2!H475)</f>
        <v>5</v>
      </c>
      <c r="J2875">
        <f>IF($A2875="",0,IF(AND(OR('Cuadro-de-mando'!$B$4="(Todas)",'Cuadro-de-mando'!$B$4=$A2875),OR('Cuadro-de-mando'!$E$4="(Todas)",'Cuadro-de-mando'!$E$4=$B2875),OR('Cuadro-de-mando'!$H$4="(Todas)",'Cuadro-de-mando'!$H$4=$C2875),OR('Cuadro-de-mando'!$K$4="(Todas)",'Cuadro-de-mando'!$K$4=$E2875),OR('Cuadro-de-mando'!$N$4="(Todos)",'Cuadro-de-mando'!$N$4=$F2875)),1,0))</f>
        <v>1</v>
      </c>
    </row>
    <row r="2876" spans="1:10" x14ac:dyDescent="0.25">
      <c r="A2876" t="str">
        <f>IF(Tienda_2!$A476="","","Tienda 2")</f>
        <v>Tienda 2</v>
      </c>
      <c r="B2876" t="str">
        <f>IF($A2876="","",Tienda_2!B476)</f>
        <v>Juguetes</v>
      </c>
      <c r="C2876" t="str">
        <f>IF($A2876="","",Tienda_2!G476)</f>
        <v>Bogotá</v>
      </c>
      <c r="D2876" t="str">
        <f>IF($A2876="","",Tienda_2!F476)</f>
        <v>Juliana Costa</v>
      </c>
      <c r="E2876" t="str">
        <f>IF($A2876="","",Tienda_2!I476)</f>
        <v>Tarjeta de crédito</v>
      </c>
      <c r="F2876">
        <f>IF($A2876="","",VALUE(RIGHT(Tienda_2!E476,4)))</f>
        <v>2021</v>
      </c>
      <c r="G2876">
        <f>IF($A2876="","",Tienda_2!C476)</f>
        <v>17700</v>
      </c>
      <c r="H2876">
        <f>IF($A2876="","",Tienda_2!D476)</f>
        <v>1300</v>
      </c>
      <c r="I2876">
        <f>IF($A2876="","",Tienda_2!H476)</f>
        <v>5</v>
      </c>
      <c r="J2876">
        <f>IF($A2876="",0,IF(AND(OR('Cuadro-de-mando'!$B$4="(Todas)",'Cuadro-de-mando'!$B$4=$A2876),OR('Cuadro-de-mando'!$E$4="(Todas)",'Cuadro-de-mando'!$E$4=$B2876),OR('Cuadro-de-mando'!$H$4="(Todas)",'Cuadro-de-mando'!$H$4=$C2876),OR('Cuadro-de-mando'!$K$4="(Todas)",'Cuadro-de-mando'!$K$4=$E2876),OR('Cuadro-de-mando'!$N$4="(Todos)",'Cuadro-de-mando'!$N$4=$F2876)),1,0))</f>
        <v>1</v>
      </c>
    </row>
    <row r="2877" spans="1:10" x14ac:dyDescent="0.25">
      <c r="A2877" t="str">
        <f>IF(Tienda_2!$A477="","","Tienda 2")</f>
        <v>Tienda 2</v>
      </c>
      <c r="B2877" t="str">
        <f>IF($A2877="","",Tienda_2!B477)</f>
        <v>Juguetes</v>
      </c>
      <c r="C2877" t="str">
        <f>IF($A2877="","",Tienda_2!G477)</f>
        <v>Cartagena</v>
      </c>
      <c r="D2877" t="str">
        <f>IF($A2877="","",Tienda_2!F477)</f>
        <v>Izabela de León</v>
      </c>
      <c r="E2877" t="str">
        <f>IF($A2877="","",Tienda_2!I477)</f>
        <v>Tarjeta de crédito</v>
      </c>
      <c r="F2877">
        <f>IF($A2877="","",VALUE(RIGHT(Tienda_2!E477,4)))</f>
        <v>2021</v>
      </c>
      <c r="G2877">
        <f>IF($A2877="","",Tienda_2!C477)</f>
        <v>10900</v>
      </c>
      <c r="H2877">
        <f>IF($A2877="","",Tienda_2!D477)</f>
        <v>3000</v>
      </c>
      <c r="I2877">
        <f>IF($A2877="","",Tienda_2!H477)</f>
        <v>5</v>
      </c>
      <c r="J2877">
        <f>IF($A2877="",0,IF(AND(OR('Cuadro-de-mando'!$B$4="(Todas)",'Cuadro-de-mando'!$B$4=$A2877),OR('Cuadro-de-mando'!$E$4="(Todas)",'Cuadro-de-mando'!$E$4=$B2877),OR('Cuadro-de-mando'!$H$4="(Todas)",'Cuadro-de-mando'!$H$4=$C2877),OR('Cuadro-de-mando'!$K$4="(Todas)",'Cuadro-de-mando'!$K$4=$E2877),OR('Cuadro-de-mando'!$N$4="(Todos)",'Cuadro-de-mando'!$N$4=$F2877)),1,0))</f>
        <v>1</v>
      </c>
    </row>
    <row r="2878" spans="1:10" x14ac:dyDescent="0.25">
      <c r="A2878" t="str">
        <f>IF(Tienda_2!$A478="","","Tienda 2")</f>
        <v>Tienda 2</v>
      </c>
      <c r="B2878" t="str">
        <f>IF($A2878="","",Tienda_2!B478)</f>
        <v>Muebles</v>
      </c>
      <c r="C2878" t="str">
        <f>IF($A2878="","",Tienda_2!G478)</f>
        <v>Riohacha</v>
      </c>
      <c r="D2878" t="str">
        <f>IF($A2878="","",Tienda_2!F478)</f>
        <v>Ángel Rodriguez</v>
      </c>
      <c r="E2878" t="str">
        <f>IF($A2878="","",Tienda_2!I478)</f>
        <v>Nequi</v>
      </c>
      <c r="F2878">
        <f>IF($A2878="","",VALUE(RIGHT(Tienda_2!E478,4)))</f>
        <v>2023</v>
      </c>
      <c r="G2878">
        <f>IF($A2878="","",Tienda_2!C478)</f>
        <v>227400</v>
      </c>
      <c r="H2878">
        <f>IF($A2878="","",Tienda_2!D478)</f>
        <v>12500</v>
      </c>
      <c r="I2878">
        <f>IF($A2878="","",Tienda_2!H478)</f>
        <v>4</v>
      </c>
      <c r="J2878">
        <f>IF($A2878="",0,IF(AND(OR('Cuadro-de-mando'!$B$4="(Todas)",'Cuadro-de-mando'!$B$4=$A2878),OR('Cuadro-de-mando'!$E$4="(Todas)",'Cuadro-de-mando'!$E$4=$B2878),OR('Cuadro-de-mando'!$H$4="(Todas)",'Cuadro-de-mando'!$H$4=$C2878),OR('Cuadro-de-mando'!$K$4="(Todas)",'Cuadro-de-mando'!$K$4=$E2878),OR('Cuadro-de-mando'!$N$4="(Todos)",'Cuadro-de-mando'!$N$4=$F2878)),1,0))</f>
        <v>1</v>
      </c>
    </row>
    <row r="2879" spans="1:10" x14ac:dyDescent="0.25">
      <c r="A2879" t="str">
        <f>IF(Tienda_2!$A479="","","Tienda 2")</f>
        <v>Tienda 2</v>
      </c>
      <c r="B2879" t="str">
        <f>IF($A2879="","",Tienda_2!B479)</f>
        <v>Instrumentos musicales</v>
      </c>
      <c r="C2879" t="str">
        <f>IF($A2879="","",Tienda_2!G479)</f>
        <v>Bogotá</v>
      </c>
      <c r="D2879" t="str">
        <f>IF($A2879="","",Tienda_2!F479)</f>
        <v>Lucas Olivera</v>
      </c>
      <c r="E2879" t="str">
        <f>IF($A2879="","",Tienda_2!I479)</f>
        <v>Tarjeta de crédito</v>
      </c>
      <c r="F2879">
        <f>IF($A2879="","",VALUE(RIGHT(Tienda_2!E479,4)))</f>
        <v>2023</v>
      </c>
      <c r="G2879">
        <f>IF($A2879="","",Tienda_2!C479)</f>
        <v>527600</v>
      </c>
      <c r="H2879">
        <f>IF($A2879="","",Tienda_2!D479)</f>
        <v>28300</v>
      </c>
      <c r="I2879">
        <f>IF($A2879="","",Tienda_2!H479)</f>
        <v>5</v>
      </c>
      <c r="J2879">
        <f>IF($A2879="",0,IF(AND(OR('Cuadro-de-mando'!$B$4="(Todas)",'Cuadro-de-mando'!$B$4=$A2879),OR('Cuadro-de-mando'!$E$4="(Todas)",'Cuadro-de-mando'!$E$4=$B2879),OR('Cuadro-de-mando'!$H$4="(Todas)",'Cuadro-de-mando'!$H$4=$C2879),OR('Cuadro-de-mando'!$K$4="(Todas)",'Cuadro-de-mando'!$K$4=$E2879),OR('Cuadro-de-mando'!$N$4="(Todos)",'Cuadro-de-mando'!$N$4=$F2879)),1,0))</f>
        <v>1</v>
      </c>
    </row>
    <row r="2880" spans="1:10" x14ac:dyDescent="0.25">
      <c r="A2880" t="str">
        <f>IF(Tienda_2!$A480="","","Tienda 2")</f>
        <v>Tienda 2</v>
      </c>
      <c r="B2880" t="str">
        <f>IF($A2880="","",Tienda_2!B480)</f>
        <v>Libros</v>
      </c>
      <c r="C2880" t="str">
        <f>IF($A2880="","",Tienda_2!G480)</f>
        <v>Bogotá</v>
      </c>
      <c r="D2880" t="str">
        <f>IF($A2880="","",Tienda_2!F480)</f>
        <v>Maria Alfonso</v>
      </c>
      <c r="E2880" t="str">
        <f>IF($A2880="","",Tienda_2!I480)</f>
        <v>Tarjeta de crédito</v>
      </c>
      <c r="F2880">
        <f>IF($A2880="","",VALUE(RIGHT(Tienda_2!E480,4)))</f>
        <v>2020</v>
      </c>
      <c r="G2880">
        <f>IF($A2880="","",Tienda_2!C480)</f>
        <v>34300</v>
      </c>
      <c r="H2880">
        <f>IF($A2880="","",Tienda_2!D480)</f>
        <v>0</v>
      </c>
      <c r="I2880">
        <f>IF($A2880="","",Tienda_2!H480)</f>
        <v>5</v>
      </c>
      <c r="J2880">
        <f>IF($A2880="",0,IF(AND(OR('Cuadro-de-mando'!$B$4="(Todas)",'Cuadro-de-mando'!$B$4=$A2880),OR('Cuadro-de-mando'!$E$4="(Todas)",'Cuadro-de-mando'!$E$4=$B2880),OR('Cuadro-de-mando'!$H$4="(Todas)",'Cuadro-de-mando'!$H$4=$C2880),OR('Cuadro-de-mando'!$K$4="(Todas)",'Cuadro-de-mando'!$K$4=$E2880),OR('Cuadro-de-mando'!$N$4="(Todos)",'Cuadro-de-mando'!$N$4=$F2880)),1,0))</f>
        <v>1</v>
      </c>
    </row>
    <row r="2881" spans="1:10" x14ac:dyDescent="0.25">
      <c r="A2881" t="str">
        <f>IF(Tienda_2!$A481="","","Tienda 2")</f>
        <v>Tienda 2</v>
      </c>
      <c r="B2881" t="str">
        <f>IF($A2881="","",Tienda_2!B481)</f>
        <v>Electrodomésticos</v>
      </c>
      <c r="C2881" t="str">
        <f>IF($A2881="","",Tienda_2!G481)</f>
        <v>Medellín</v>
      </c>
      <c r="D2881" t="str">
        <f>IF($A2881="","",Tienda_2!F481)</f>
        <v>Beatriz Morales</v>
      </c>
      <c r="E2881" t="str">
        <f>IF($A2881="","",Tienda_2!I481)</f>
        <v>Tarjeta de crédito</v>
      </c>
      <c r="F2881">
        <f>IF($A2881="","",VALUE(RIGHT(Tienda_2!E481,4)))</f>
        <v>2021</v>
      </c>
      <c r="G2881">
        <f>IF($A2881="","",Tienda_2!C481)</f>
        <v>610100</v>
      </c>
      <c r="H2881">
        <f>IF($A2881="","",Tienda_2!D481)</f>
        <v>30700</v>
      </c>
      <c r="I2881">
        <f>IF($A2881="","",Tienda_2!H481)</f>
        <v>5</v>
      </c>
      <c r="J2881">
        <f>IF($A2881="",0,IF(AND(OR('Cuadro-de-mando'!$B$4="(Todas)",'Cuadro-de-mando'!$B$4=$A2881),OR('Cuadro-de-mando'!$E$4="(Todas)",'Cuadro-de-mando'!$E$4=$B2881),OR('Cuadro-de-mando'!$H$4="(Todas)",'Cuadro-de-mando'!$H$4=$C2881),OR('Cuadro-de-mando'!$K$4="(Todas)",'Cuadro-de-mando'!$K$4=$E2881),OR('Cuadro-de-mando'!$N$4="(Todos)",'Cuadro-de-mando'!$N$4=$F2881)),1,0))</f>
        <v>1</v>
      </c>
    </row>
    <row r="2882" spans="1:10" x14ac:dyDescent="0.25">
      <c r="A2882" t="str">
        <f>IF(Tienda_2!$A482="","","Tienda 2")</f>
        <v>Tienda 2</v>
      </c>
      <c r="B2882" t="str">
        <f>IF($A2882="","",Tienda_2!B482)</f>
        <v>Juguetes</v>
      </c>
      <c r="C2882" t="str">
        <f>IF($A2882="","",Tienda_2!G482)</f>
        <v>Bogotá</v>
      </c>
      <c r="D2882" t="str">
        <f>IF($A2882="","",Tienda_2!F482)</f>
        <v>Felipe Santos</v>
      </c>
      <c r="E2882" t="str">
        <f>IF($A2882="","",Tienda_2!I482)</f>
        <v>Tarjeta de crédito</v>
      </c>
      <c r="F2882">
        <f>IF($A2882="","",VALUE(RIGHT(Tienda_2!E482,4)))</f>
        <v>2022</v>
      </c>
      <c r="G2882">
        <f>IF($A2882="","",Tienda_2!C482)</f>
        <v>185100</v>
      </c>
      <c r="H2882">
        <f>IF($A2882="","",Tienda_2!D482)</f>
        <v>10100</v>
      </c>
      <c r="I2882">
        <f>IF($A2882="","",Tienda_2!H482)</f>
        <v>5</v>
      </c>
      <c r="J2882">
        <f>IF($A2882="",0,IF(AND(OR('Cuadro-de-mando'!$B$4="(Todas)",'Cuadro-de-mando'!$B$4=$A2882),OR('Cuadro-de-mando'!$E$4="(Todas)",'Cuadro-de-mando'!$E$4=$B2882),OR('Cuadro-de-mando'!$H$4="(Todas)",'Cuadro-de-mando'!$H$4=$C2882),OR('Cuadro-de-mando'!$K$4="(Todas)",'Cuadro-de-mando'!$K$4=$E2882),OR('Cuadro-de-mando'!$N$4="(Todos)",'Cuadro-de-mando'!$N$4=$F2882)),1,0))</f>
        <v>1</v>
      </c>
    </row>
    <row r="2883" spans="1:10" x14ac:dyDescent="0.25">
      <c r="A2883" t="str">
        <f>IF(Tienda_2!$A483="","","Tienda 2")</f>
        <v>Tienda 2</v>
      </c>
      <c r="B2883" t="str">
        <f>IF($A2883="","",Tienda_2!B483)</f>
        <v>Instrumentos musicales</v>
      </c>
      <c r="C2883" t="str">
        <f>IF($A2883="","",Tienda_2!G483)</f>
        <v>Bogotá</v>
      </c>
      <c r="D2883" t="str">
        <f>IF($A2883="","",Tienda_2!F483)</f>
        <v>Juliana Costa</v>
      </c>
      <c r="E2883" t="str">
        <f>IF($A2883="","",Tienda_2!I483)</f>
        <v>Tarjeta de crédito</v>
      </c>
      <c r="F2883">
        <f>IF($A2883="","",VALUE(RIGHT(Tienda_2!E483,4)))</f>
        <v>2020</v>
      </c>
      <c r="G2883">
        <f>IF($A2883="","",Tienda_2!C483)</f>
        <v>434900</v>
      </c>
      <c r="H2883">
        <f>IF($A2883="","",Tienda_2!D483)</f>
        <v>23400</v>
      </c>
      <c r="I2883">
        <f>IF($A2883="","",Tienda_2!H483)</f>
        <v>4</v>
      </c>
      <c r="J2883">
        <f>IF($A2883="",0,IF(AND(OR('Cuadro-de-mando'!$B$4="(Todas)",'Cuadro-de-mando'!$B$4=$A2883),OR('Cuadro-de-mando'!$E$4="(Todas)",'Cuadro-de-mando'!$E$4=$B2883),OR('Cuadro-de-mando'!$H$4="(Todas)",'Cuadro-de-mando'!$H$4=$C2883),OR('Cuadro-de-mando'!$K$4="(Todas)",'Cuadro-de-mando'!$K$4=$E2883),OR('Cuadro-de-mando'!$N$4="(Todos)",'Cuadro-de-mando'!$N$4=$F2883)),1,0))</f>
        <v>1</v>
      </c>
    </row>
    <row r="2884" spans="1:10" x14ac:dyDescent="0.25">
      <c r="A2884" t="str">
        <f>IF(Tienda_2!$A484="","","Tienda 2")</f>
        <v>Tienda 2</v>
      </c>
      <c r="B2884" t="str">
        <f>IF($A2884="","",Tienda_2!B484)</f>
        <v>Electrónicos</v>
      </c>
      <c r="C2884" t="str">
        <f>IF($A2884="","",Tienda_2!G484)</f>
        <v>Bogotá</v>
      </c>
      <c r="D2884" t="str">
        <f>IF($A2884="","",Tienda_2!F484)</f>
        <v>Maria Alfonso</v>
      </c>
      <c r="E2884" t="str">
        <f>IF($A2884="","",Tienda_2!I484)</f>
        <v>Tarjeta de crédito</v>
      </c>
      <c r="F2884">
        <f>IF($A2884="","",VALUE(RIGHT(Tienda_2!E484,4)))</f>
        <v>2021</v>
      </c>
      <c r="G2884">
        <f>IF($A2884="","",Tienda_2!C484)</f>
        <v>52300</v>
      </c>
      <c r="H2884">
        <f>IF($A2884="","",Tienda_2!D484)</f>
        <v>7600</v>
      </c>
      <c r="I2884">
        <f>IF($A2884="","",Tienda_2!H484)</f>
        <v>1</v>
      </c>
      <c r="J2884">
        <f>IF($A2884="",0,IF(AND(OR('Cuadro-de-mando'!$B$4="(Todas)",'Cuadro-de-mando'!$B$4=$A2884),OR('Cuadro-de-mando'!$E$4="(Todas)",'Cuadro-de-mando'!$E$4=$B2884),OR('Cuadro-de-mando'!$H$4="(Todas)",'Cuadro-de-mando'!$H$4=$C2884),OR('Cuadro-de-mando'!$K$4="(Todas)",'Cuadro-de-mando'!$K$4=$E2884),OR('Cuadro-de-mando'!$N$4="(Todos)",'Cuadro-de-mando'!$N$4=$F2884)),1,0))</f>
        <v>1</v>
      </c>
    </row>
    <row r="2885" spans="1:10" x14ac:dyDescent="0.25">
      <c r="A2885" t="str">
        <f>IF(Tienda_2!$A485="","","Tienda 2")</f>
        <v>Tienda 2</v>
      </c>
      <c r="B2885" t="str">
        <f>IF($A2885="","",Tienda_2!B485)</f>
        <v>Muebles</v>
      </c>
      <c r="C2885" t="str">
        <f>IF($A2885="","",Tienda_2!G485)</f>
        <v>Medellín</v>
      </c>
      <c r="D2885" t="str">
        <f>IF($A2885="","",Tienda_2!F485)</f>
        <v>Juliana Costa</v>
      </c>
      <c r="E2885" t="str">
        <f>IF($A2885="","",Tienda_2!I485)</f>
        <v>Tarjeta de crédito</v>
      </c>
      <c r="F2885">
        <f>IF($A2885="","",VALUE(RIGHT(Tienda_2!E485,4)))</f>
        <v>2022</v>
      </c>
      <c r="G2885">
        <f>IF($A2885="","",Tienda_2!C485)</f>
        <v>474800</v>
      </c>
      <c r="H2885">
        <f>IF($A2885="","",Tienda_2!D485)</f>
        <v>25500</v>
      </c>
      <c r="I2885">
        <f>IF($A2885="","",Tienda_2!H485)</f>
        <v>5</v>
      </c>
      <c r="J2885">
        <f>IF($A2885="",0,IF(AND(OR('Cuadro-de-mando'!$B$4="(Todas)",'Cuadro-de-mando'!$B$4=$A2885),OR('Cuadro-de-mando'!$E$4="(Todas)",'Cuadro-de-mando'!$E$4=$B2885),OR('Cuadro-de-mando'!$H$4="(Todas)",'Cuadro-de-mando'!$H$4=$C2885),OR('Cuadro-de-mando'!$K$4="(Todas)",'Cuadro-de-mando'!$K$4=$E2885),OR('Cuadro-de-mando'!$N$4="(Todos)",'Cuadro-de-mando'!$N$4=$F2885)),1,0))</f>
        <v>1</v>
      </c>
    </row>
    <row r="2886" spans="1:10" x14ac:dyDescent="0.25">
      <c r="A2886" t="str">
        <f>IF(Tienda_2!$A486="","","Tienda 2")</f>
        <v>Tienda 2</v>
      </c>
      <c r="B2886" t="str">
        <f>IF($A2886="","",Tienda_2!B486)</f>
        <v>Muebles</v>
      </c>
      <c r="C2886" t="str">
        <f>IF($A2886="","",Tienda_2!G486)</f>
        <v>Medellín</v>
      </c>
      <c r="D2886" t="str">
        <f>IF($A2886="","",Tienda_2!F486)</f>
        <v>Pedro Gomez</v>
      </c>
      <c r="E2886" t="str">
        <f>IF($A2886="","",Tienda_2!I486)</f>
        <v>Tarjeta de crédito</v>
      </c>
      <c r="F2886">
        <f>IF($A2886="","",VALUE(RIGHT(Tienda_2!E486,4)))</f>
        <v>2021</v>
      </c>
      <c r="G2886">
        <f>IF($A2886="","",Tienda_2!C486)</f>
        <v>450700</v>
      </c>
      <c r="H2886">
        <f>IF($A2886="","",Tienda_2!D486)</f>
        <v>25200</v>
      </c>
      <c r="I2886">
        <f>IF($A2886="","",Tienda_2!H486)</f>
        <v>2</v>
      </c>
      <c r="J2886">
        <f>IF($A2886="",0,IF(AND(OR('Cuadro-de-mando'!$B$4="(Todas)",'Cuadro-de-mando'!$B$4=$A2886),OR('Cuadro-de-mando'!$E$4="(Todas)",'Cuadro-de-mando'!$E$4=$B2886),OR('Cuadro-de-mando'!$H$4="(Todas)",'Cuadro-de-mando'!$H$4=$C2886),OR('Cuadro-de-mando'!$K$4="(Todas)",'Cuadro-de-mando'!$K$4=$E2886),OR('Cuadro-de-mando'!$N$4="(Todos)",'Cuadro-de-mando'!$N$4=$F2886)),1,0))</f>
        <v>1</v>
      </c>
    </row>
    <row r="2887" spans="1:10" x14ac:dyDescent="0.25">
      <c r="A2887" t="str">
        <f>IF(Tienda_2!$A487="","","Tienda 2")</f>
        <v>Tienda 2</v>
      </c>
      <c r="B2887" t="str">
        <f>IF($A2887="","",Tienda_2!B487)</f>
        <v>Electrónicos</v>
      </c>
      <c r="C2887" t="str">
        <f>IF($A2887="","",Tienda_2!G487)</f>
        <v>Cartagena</v>
      </c>
      <c r="D2887" t="str">
        <f>IF($A2887="","",Tienda_2!F487)</f>
        <v>Mariana Herrera</v>
      </c>
      <c r="E2887" t="str">
        <f>IF($A2887="","",Tienda_2!I487)</f>
        <v>Tarjeta de crédito</v>
      </c>
      <c r="F2887">
        <f>IF($A2887="","",VALUE(RIGHT(Tienda_2!E487,4)))</f>
        <v>2021</v>
      </c>
      <c r="G2887">
        <f>IF($A2887="","",Tienda_2!C487)</f>
        <v>1634800</v>
      </c>
      <c r="H2887">
        <f>IF($A2887="","",Tienda_2!D487)</f>
        <v>87300</v>
      </c>
      <c r="I2887">
        <f>IF($A2887="","",Tienda_2!H487)</f>
        <v>5</v>
      </c>
      <c r="J2887">
        <f>IF($A2887="",0,IF(AND(OR('Cuadro-de-mando'!$B$4="(Todas)",'Cuadro-de-mando'!$B$4=$A2887),OR('Cuadro-de-mando'!$E$4="(Todas)",'Cuadro-de-mando'!$E$4=$B2887),OR('Cuadro-de-mando'!$H$4="(Todas)",'Cuadro-de-mando'!$H$4=$C2887),OR('Cuadro-de-mando'!$K$4="(Todas)",'Cuadro-de-mando'!$K$4=$E2887),OR('Cuadro-de-mando'!$N$4="(Todos)",'Cuadro-de-mando'!$N$4=$F2887)),1,0))</f>
        <v>1</v>
      </c>
    </row>
    <row r="2888" spans="1:10" x14ac:dyDescent="0.25">
      <c r="A2888" t="str">
        <f>IF(Tienda_2!$A488="","","Tienda 2")</f>
        <v>Tienda 2</v>
      </c>
      <c r="B2888" t="str">
        <f>IF($A2888="","",Tienda_2!B488)</f>
        <v>Libros</v>
      </c>
      <c r="C2888" t="str">
        <f>IF($A2888="","",Tienda_2!G488)</f>
        <v>Pereira</v>
      </c>
      <c r="D2888" t="str">
        <f>IF($A2888="","",Tienda_2!F488)</f>
        <v>Pedro Gomez</v>
      </c>
      <c r="E2888" t="str">
        <f>IF($A2888="","",Tienda_2!I488)</f>
        <v>Tarjeta de débito</v>
      </c>
      <c r="F2888">
        <f>IF($A2888="","",VALUE(RIGHT(Tienda_2!E488,4)))</f>
        <v>2022</v>
      </c>
      <c r="G2888">
        <f>IF($A2888="","",Tienda_2!C488)</f>
        <v>43000</v>
      </c>
      <c r="H2888">
        <f>IF($A2888="","",Tienda_2!D488)</f>
        <v>0</v>
      </c>
      <c r="I2888">
        <f>IF($A2888="","",Tienda_2!H488)</f>
        <v>4</v>
      </c>
      <c r="J2888">
        <f>IF($A2888="",0,IF(AND(OR('Cuadro-de-mando'!$B$4="(Todas)",'Cuadro-de-mando'!$B$4=$A2888),OR('Cuadro-de-mando'!$E$4="(Todas)",'Cuadro-de-mando'!$E$4=$B2888),OR('Cuadro-de-mando'!$H$4="(Todas)",'Cuadro-de-mando'!$H$4=$C2888),OR('Cuadro-de-mando'!$K$4="(Todas)",'Cuadro-de-mando'!$K$4=$E2888),OR('Cuadro-de-mando'!$N$4="(Todos)",'Cuadro-de-mando'!$N$4=$F2888)),1,0))</f>
        <v>1</v>
      </c>
    </row>
    <row r="2889" spans="1:10" x14ac:dyDescent="0.25">
      <c r="A2889" t="str">
        <f>IF(Tienda_2!$A489="","","Tienda 2")</f>
        <v>Tienda 2</v>
      </c>
      <c r="B2889" t="str">
        <f>IF($A2889="","",Tienda_2!B489)</f>
        <v>Libros</v>
      </c>
      <c r="C2889" t="str">
        <f>IF($A2889="","",Tienda_2!G489)</f>
        <v>Barranquilla</v>
      </c>
      <c r="D2889" t="str">
        <f>IF($A2889="","",Tienda_2!F489)</f>
        <v>Izabela de León</v>
      </c>
      <c r="E2889" t="str">
        <f>IF($A2889="","",Tienda_2!I489)</f>
        <v>Tarjeta de crédito</v>
      </c>
      <c r="F2889">
        <f>IF($A2889="","",VALUE(RIGHT(Tienda_2!E489,4)))</f>
        <v>2020</v>
      </c>
      <c r="G2889">
        <f>IF($A2889="","",Tienda_2!C489)</f>
        <v>69300</v>
      </c>
      <c r="H2889">
        <f>IF($A2889="","",Tienda_2!D489)</f>
        <v>4200</v>
      </c>
      <c r="I2889">
        <f>IF($A2889="","",Tienda_2!H489)</f>
        <v>1</v>
      </c>
      <c r="J2889">
        <f>IF($A2889="",0,IF(AND(OR('Cuadro-de-mando'!$B$4="(Todas)",'Cuadro-de-mando'!$B$4=$A2889),OR('Cuadro-de-mando'!$E$4="(Todas)",'Cuadro-de-mando'!$E$4=$B2889),OR('Cuadro-de-mando'!$H$4="(Todas)",'Cuadro-de-mando'!$H$4=$C2889),OR('Cuadro-de-mando'!$K$4="(Todas)",'Cuadro-de-mando'!$K$4=$E2889),OR('Cuadro-de-mando'!$N$4="(Todos)",'Cuadro-de-mando'!$N$4=$F2889)),1,0))</f>
        <v>1</v>
      </c>
    </row>
    <row r="2890" spans="1:10" x14ac:dyDescent="0.25">
      <c r="A2890" t="str">
        <f>IF(Tienda_2!$A490="","","Tienda 2")</f>
        <v>Tienda 2</v>
      </c>
      <c r="B2890" t="str">
        <f>IF($A2890="","",Tienda_2!B490)</f>
        <v>Deportes y diversión</v>
      </c>
      <c r="C2890" t="str">
        <f>IF($A2890="","",Tienda_2!G490)</f>
        <v>Bogotá</v>
      </c>
      <c r="D2890" t="str">
        <f>IF($A2890="","",Tienda_2!F490)</f>
        <v>Maria Alfonso</v>
      </c>
      <c r="E2890" t="str">
        <f>IF($A2890="","",Tienda_2!I490)</f>
        <v>Nequi</v>
      </c>
      <c r="F2890">
        <f>IF($A2890="","",VALUE(RIGHT(Tienda_2!E490,4)))</f>
        <v>2021</v>
      </c>
      <c r="G2890">
        <f>IF($A2890="","",Tienda_2!C490)</f>
        <v>57000</v>
      </c>
      <c r="H2890">
        <f>IF($A2890="","",Tienda_2!D490)</f>
        <v>3200</v>
      </c>
      <c r="I2890">
        <f>IF($A2890="","",Tienda_2!H490)</f>
        <v>1</v>
      </c>
      <c r="J2890">
        <f>IF($A2890="",0,IF(AND(OR('Cuadro-de-mando'!$B$4="(Todas)",'Cuadro-de-mando'!$B$4=$A2890),OR('Cuadro-de-mando'!$E$4="(Todas)",'Cuadro-de-mando'!$E$4=$B2890),OR('Cuadro-de-mando'!$H$4="(Todas)",'Cuadro-de-mando'!$H$4=$C2890),OR('Cuadro-de-mando'!$K$4="(Todas)",'Cuadro-de-mando'!$K$4=$E2890),OR('Cuadro-de-mando'!$N$4="(Todos)",'Cuadro-de-mando'!$N$4=$F2890)),1,0))</f>
        <v>1</v>
      </c>
    </row>
    <row r="2891" spans="1:10" x14ac:dyDescent="0.25">
      <c r="A2891" t="str">
        <f>IF(Tienda_2!$A491="","","Tienda 2")</f>
        <v>Tienda 2</v>
      </c>
      <c r="B2891" t="str">
        <f>IF($A2891="","",Tienda_2!B491)</f>
        <v>Libros</v>
      </c>
      <c r="C2891" t="str">
        <f>IF($A2891="","",Tienda_2!G491)</f>
        <v>Pasto</v>
      </c>
      <c r="D2891" t="str">
        <f>IF($A2891="","",Tienda_2!F491)</f>
        <v>Felipe Santos</v>
      </c>
      <c r="E2891" t="str">
        <f>IF($A2891="","",Tienda_2!I491)</f>
        <v>Cupón</v>
      </c>
      <c r="F2891">
        <f>IF($A2891="","",VALUE(RIGHT(Tienda_2!E491,4)))</f>
        <v>2022</v>
      </c>
      <c r="G2891">
        <f>IF($A2891="","",Tienda_2!C491)</f>
        <v>47600</v>
      </c>
      <c r="H2891">
        <f>IF($A2891="","",Tienda_2!D491)</f>
        <v>0</v>
      </c>
      <c r="I2891">
        <f>IF($A2891="","",Tienda_2!H491)</f>
        <v>5</v>
      </c>
      <c r="J2891">
        <f>IF($A2891="",0,IF(AND(OR('Cuadro-de-mando'!$B$4="(Todas)",'Cuadro-de-mando'!$B$4=$A2891),OR('Cuadro-de-mando'!$E$4="(Todas)",'Cuadro-de-mando'!$E$4=$B2891),OR('Cuadro-de-mando'!$H$4="(Todas)",'Cuadro-de-mando'!$H$4=$C2891),OR('Cuadro-de-mando'!$K$4="(Todas)",'Cuadro-de-mando'!$K$4=$E2891),OR('Cuadro-de-mando'!$N$4="(Todos)",'Cuadro-de-mando'!$N$4=$F2891)),1,0))</f>
        <v>1</v>
      </c>
    </row>
    <row r="2892" spans="1:10" x14ac:dyDescent="0.25">
      <c r="A2892" t="str">
        <f>IF(Tienda_2!$A492="","","Tienda 2")</f>
        <v>Tienda 2</v>
      </c>
      <c r="B2892" t="str">
        <f>IF($A2892="","",Tienda_2!B492)</f>
        <v>Muebles</v>
      </c>
      <c r="C2892" t="str">
        <f>IF($A2892="","",Tienda_2!G492)</f>
        <v>Bogotá</v>
      </c>
      <c r="D2892" t="str">
        <f>IF($A2892="","",Tienda_2!F492)</f>
        <v>Camila Rivera</v>
      </c>
      <c r="E2892" t="str">
        <f>IF($A2892="","",Tienda_2!I492)</f>
        <v>Tarjeta de crédito</v>
      </c>
      <c r="F2892">
        <f>IF($A2892="","",VALUE(RIGHT(Tienda_2!E492,4)))</f>
        <v>2021</v>
      </c>
      <c r="G2892">
        <f>IF($A2892="","",Tienda_2!C492)</f>
        <v>465800</v>
      </c>
      <c r="H2892">
        <f>IF($A2892="","",Tienda_2!D492)</f>
        <v>25500</v>
      </c>
      <c r="I2892">
        <f>IF($A2892="","",Tienda_2!H492)</f>
        <v>5</v>
      </c>
      <c r="J2892">
        <f>IF($A2892="",0,IF(AND(OR('Cuadro-de-mando'!$B$4="(Todas)",'Cuadro-de-mando'!$B$4=$A2892),OR('Cuadro-de-mando'!$E$4="(Todas)",'Cuadro-de-mando'!$E$4=$B2892),OR('Cuadro-de-mando'!$H$4="(Todas)",'Cuadro-de-mando'!$H$4=$C2892),OR('Cuadro-de-mando'!$K$4="(Todas)",'Cuadro-de-mando'!$K$4=$E2892),OR('Cuadro-de-mando'!$N$4="(Todos)",'Cuadro-de-mando'!$N$4=$F2892)),1,0))</f>
        <v>1</v>
      </c>
    </row>
    <row r="2893" spans="1:10" x14ac:dyDescent="0.25">
      <c r="A2893" t="str">
        <f>IF(Tienda_2!$A493="","","Tienda 2")</f>
        <v>Tienda 2</v>
      </c>
      <c r="B2893" t="str">
        <f>IF($A2893="","",Tienda_2!B493)</f>
        <v>Deportes y diversión</v>
      </c>
      <c r="C2893" t="str">
        <f>IF($A2893="","",Tienda_2!G493)</f>
        <v>Medellín</v>
      </c>
      <c r="D2893" t="str">
        <f>IF($A2893="","",Tienda_2!F493)</f>
        <v>Blanca Ramirez</v>
      </c>
      <c r="E2893" t="str">
        <f>IF($A2893="","",Tienda_2!I493)</f>
        <v>Tarjeta de crédito</v>
      </c>
      <c r="F2893">
        <f>IF($A2893="","",VALUE(RIGHT(Tienda_2!E493,4)))</f>
        <v>2023</v>
      </c>
      <c r="G2893">
        <f>IF($A2893="","",Tienda_2!C493)</f>
        <v>104000</v>
      </c>
      <c r="H2893">
        <f>IF($A2893="","",Tienda_2!D493)</f>
        <v>11400</v>
      </c>
      <c r="I2893">
        <f>IF($A2893="","",Tienda_2!H493)</f>
        <v>5</v>
      </c>
      <c r="J2893">
        <f>IF($A2893="",0,IF(AND(OR('Cuadro-de-mando'!$B$4="(Todas)",'Cuadro-de-mando'!$B$4=$A2893),OR('Cuadro-de-mando'!$E$4="(Todas)",'Cuadro-de-mando'!$E$4=$B2893),OR('Cuadro-de-mando'!$H$4="(Todas)",'Cuadro-de-mando'!$H$4=$C2893),OR('Cuadro-de-mando'!$K$4="(Todas)",'Cuadro-de-mando'!$K$4=$E2893),OR('Cuadro-de-mando'!$N$4="(Todos)",'Cuadro-de-mando'!$N$4=$F2893)),1,0))</f>
        <v>1</v>
      </c>
    </row>
    <row r="2894" spans="1:10" x14ac:dyDescent="0.25">
      <c r="A2894" t="str">
        <f>IF(Tienda_2!$A494="","","Tienda 2")</f>
        <v>Tienda 2</v>
      </c>
      <c r="B2894" t="str">
        <f>IF($A2894="","",Tienda_2!B494)</f>
        <v>Electrónicos</v>
      </c>
      <c r="C2894" t="str">
        <f>IF($A2894="","",Tienda_2!G494)</f>
        <v>Bogotá</v>
      </c>
      <c r="D2894" t="str">
        <f>IF($A2894="","",Tienda_2!F494)</f>
        <v>Camila Rivera</v>
      </c>
      <c r="E2894" t="str">
        <f>IF($A2894="","",Tienda_2!I494)</f>
        <v>Tarjeta de crédito</v>
      </c>
      <c r="F2894">
        <f>IF($A2894="","",VALUE(RIGHT(Tienda_2!E494,4)))</f>
        <v>2022</v>
      </c>
      <c r="G2894">
        <f>IF($A2894="","",Tienda_2!C494)</f>
        <v>328400</v>
      </c>
      <c r="H2894">
        <f>IF($A2894="","",Tienda_2!D494)</f>
        <v>19900</v>
      </c>
      <c r="I2894">
        <f>IF($A2894="","",Tienda_2!H494)</f>
        <v>5</v>
      </c>
      <c r="J2894">
        <f>IF($A2894="",0,IF(AND(OR('Cuadro-de-mando'!$B$4="(Todas)",'Cuadro-de-mando'!$B$4=$A2894),OR('Cuadro-de-mando'!$E$4="(Todas)",'Cuadro-de-mando'!$E$4=$B2894),OR('Cuadro-de-mando'!$H$4="(Todas)",'Cuadro-de-mando'!$H$4=$C2894),OR('Cuadro-de-mando'!$K$4="(Todas)",'Cuadro-de-mando'!$K$4=$E2894),OR('Cuadro-de-mando'!$N$4="(Todos)",'Cuadro-de-mando'!$N$4=$F2894)),1,0))</f>
        <v>1</v>
      </c>
    </row>
    <row r="2895" spans="1:10" x14ac:dyDescent="0.25">
      <c r="A2895" t="str">
        <f>IF(Tienda_2!$A495="","","Tienda 2")</f>
        <v>Tienda 2</v>
      </c>
      <c r="B2895" t="str">
        <f>IF($A2895="","",Tienda_2!B495)</f>
        <v>Muebles</v>
      </c>
      <c r="C2895" t="str">
        <f>IF($A2895="","",Tienda_2!G495)</f>
        <v>Bogotá</v>
      </c>
      <c r="D2895" t="str">
        <f>IF($A2895="","",Tienda_2!F495)</f>
        <v>Juliana Costa</v>
      </c>
      <c r="E2895" t="str">
        <f>IF($A2895="","",Tienda_2!I495)</f>
        <v>Tarjeta de crédito</v>
      </c>
      <c r="F2895">
        <f>IF($A2895="","",VALUE(RIGHT(Tienda_2!E495,4)))</f>
        <v>2020</v>
      </c>
      <c r="G2895">
        <f>IF($A2895="","",Tienda_2!C495)</f>
        <v>462100</v>
      </c>
      <c r="H2895">
        <f>IF($A2895="","",Tienda_2!D495)</f>
        <v>25300</v>
      </c>
      <c r="I2895">
        <f>IF($A2895="","",Tienda_2!H495)</f>
        <v>5</v>
      </c>
      <c r="J2895">
        <f>IF($A2895="",0,IF(AND(OR('Cuadro-de-mando'!$B$4="(Todas)",'Cuadro-de-mando'!$B$4=$A2895),OR('Cuadro-de-mando'!$E$4="(Todas)",'Cuadro-de-mando'!$E$4=$B2895),OR('Cuadro-de-mando'!$H$4="(Todas)",'Cuadro-de-mando'!$H$4=$C2895),OR('Cuadro-de-mando'!$K$4="(Todas)",'Cuadro-de-mando'!$K$4=$E2895),OR('Cuadro-de-mando'!$N$4="(Todos)",'Cuadro-de-mando'!$N$4=$F2895)),1,0))</f>
        <v>1</v>
      </c>
    </row>
    <row r="2896" spans="1:10" x14ac:dyDescent="0.25">
      <c r="A2896" t="str">
        <f>IF(Tienda_2!$A496="","","Tienda 2")</f>
        <v>Tienda 2</v>
      </c>
      <c r="B2896" t="str">
        <f>IF($A2896="","",Tienda_2!B496)</f>
        <v>Electrónicos</v>
      </c>
      <c r="C2896" t="str">
        <f>IF($A2896="","",Tienda_2!G496)</f>
        <v>Cúcuta</v>
      </c>
      <c r="D2896" t="str">
        <f>IF($A2896="","",Tienda_2!F496)</f>
        <v>Juliana Costa</v>
      </c>
      <c r="E2896" t="str">
        <f>IF($A2896="","",Tienda_2!I496)</f>
        <v>Tarjeta de crédito</v>
      </c>
      <c r="F2896">
        <f>IF($A2896="","",VALUE(RIGHT(Tienda_2!E496,4)))</f>
        <v>2021</v>
      </c>
      <c r="G2896">
        <f>IF($A2896="","",Tienda_2!C496)</f>
        <v>280400</v>
      </c>
      <c r="H2896">
        <f>IF($A2896="","",Tienda_2!D496)</f>
        <v>19700</v>
      </c>
      <c r="I2896">
        <f>IF($A2896="","",Tienda_2!H496)</f>
        <v>5</v>
      </c>
      <c r="J2896">
        <f>IF($A2896="",0,IF(AND(OR('Cuadro-de-mando'!$B$4="(Todas)",'Cuadro-de-mando'!$B$4=$A2896),OR('Cuadro-de-mando'!$E$4="(Todas)",'Cuadro-de-mando'!$E$4=$B2896),OR('Cuadro-de-mando'!$H$4="(Todas)",'Cuadro-de-mando'!$H$4=$C2896),OR('Cuadro-de-mando'!$K$4="(Todas)",'Cuadro-de-mando'!$K$4=$E2896),OR('Cuadro-de-mando'!$N$4="(Todos)",'Cuadro-de-mando'!$N$4=$F2896)),1,0))</f>
        <v>1</v>
      </c>
    </row>
    <row r="2897" spans="1:10" x14ac:dyDescent="0.25">
      <c r="A2897" t="str">
        <f>IF(Tienda_2!$A497="","","Tienda 2")</f>
        <v>Tienda 2</v>
      </c>
      <c r="B2897" t="str">
        <f>IF($A2897="","",Tienda_2!B497)</f>
        <v>Muebles</v>
      </c>
      <c r="C2897" t="str">
        <f>IF($A2897="","",Tienda_2!G497)</f>
        <v>Bogotá</v>
      </c>
      <c r="D2897" t="str">
        <f>IF($A2897="","",Tienda_2!F497)</f>
        <v>Santiago Silva</v>
      </c>
      <c r="E2897" t="str">
        <f>IF($A2897="","",Tienda_2!I497)</f>
        <v>Tarjeta de crédito</v>
      </c>
      <c r="F2897">
        <f>IF($A2897="","",VALUE(RIGHT(Tienda_2!E497,4)))</f>
        <v>2020</v>
      </c>
      <c r="G2897">
        <f>IF($A2897="","",Tienda_2!C497)</f>
        <v>225300</v>
      </c>
      <c r="H2897">
        <f>IF($A2897="","",Tienda_2!D497)</f>
        <v>12500</v>
      </c>
      <c r="I2897">
        <f>IF($A2897="","",Tienda_2!H497)</f>
        <v>5</v>
      </c>
      <c r="J2897">
        <f>IF($A2897="",0,IF(AND(OR('Cuadro-de-mando'!$B$4="(Todas)",'Cuadro-de-mando'!$B$4=$A2897),OR('Cuadro-de-mando'!$E$4="(Todas)",'Cuadro-de-mando'!$E$4=$B2897),OR('Cuadro-de-mando'!$H$4="(Todas)",'Cuadro-de-mando'!$H$4=$C2897),OR('Cuadro-de-mando'!$K$4="(Todas)",'Cuadro-de-mando'!$K$4=$E2897),OR('Cuadro-de-mando'!$N$4="(Todos)",'Cuadro-de-mando'!$N$4=$F2897)),1,0))</f>
        <v>1</v>
      </c>
    </row>
    <row r="2898" spans="1:10" x14ac:dyDescent="0.25">
      <c r="A2898" t="str">
        <f>IF(Tienda_2!$A498="","","Tienda 2")</f>
        <v>Tienda 2</v>
      </c>
      <c r="B2898" t="str">
        <f>IF($A2898="","",Tienda_2!B498)</f>
        <v>Electrodomésticos</v>
      </c>
      <c r="C2898" t="str">
        <f>IF($A2898="","",Tienda_2!G498)</f>
        <v>Cali</v>
      </c>
      <c r="D2898" t="str">
        <f>IF($A2898="","",Tienda_2!F498)</f>
        <v>Juliana Costa</v>
      </c>
      <c r="E2898" t="str">
        <f>IF($A2898="","",Tienda_2!I498)</f>
        <v>Tarjeta de crédito</v>
      </c>
      <c r="F2898">
        <f>IF($A2898="","",VALUE(RIGHT(Tienda_2!E498,4)))</f>
        <v>2022</v>
      </c>
      <c r="G2898">
        <f>IF($A2898="","",Tienda_2!C498)</f>
        <v>1163800</v>
      </c>
      <c r="H2898">
        <f>IF($A2898="","",Tienda_2!D498)</f>
        <v>62400</v>
      </c>
      <c r="I2898">
        <f>IF($A2898="","",Tienda_2!H498)</f>
        <v>5</v>
      </c>
      <c r="J2898">
        <f>IF($A2898="",0,IF(AND(OR('Cuadro-de-mando'!$B$4="(Todas)",'Cuadro-de-mando'!$B$4=$A2898),OR('Cuadro-de-mando'!$E$4="(Todas)",'Cuadro-de-mando'!$E$4=$B2898),OR('Cuadro-de-mando'!$H$4="(Todas)",'Cuadro-de-mando'!$H$4=$C2898),OR('Cuadro-de-mando'!$K$4="(Todas)",'Cuadro-de-mando'!$K$4=$E2898),OR('Cuadro-de-mando'!$N$4="(Todos)",'Cuadro-de-mando'!$N$4=$F2898)),1,0))</f>
        <v>1</v>
      </c>
    </row>
    <row r="2899" spans="1:10" x14ac:dyDescent="0.25">
      <c r="A2899" t="str">
        <f>IF(Tienda_2!$A499="","","Tienda 2")</f>
        <v>Tienda 2</v>
      </c>
      <c r="B2899" t="str">
        <f>IF($A2899="","",Tienda_2!B499)</f>
        <v>Electrodomésticos</v>
      </c>
      <c r="C2899" t="str">
        <f>IF($A2899="","",Tienda_2!G499)</f>
        <v>Neiva</v>
      </c>
      <c r="D2899" t="str">
        <f>IF($A2899="","",Tienda_2!F499)</f>
        <v>Blanca Ramirez</v>
      </c>
      <c r="E2899" t="str">
        <f>IF($A2899="","",Tienda_2!I499)</f>
        <v>Nequi</v>
      </c>
      <c r="F2899">
        <f>IF($A2899="","",VALUE(RIGHT(Tienda_2!E499,4)))</f>
        <v>2021</v>
      </c>
      <c r="G2899">
        <f>IF($A2899="","",Tienda_2!C499)</f>
        <v>583900</v>
      </c>
      <c r="H2899">
        <f>IF($A2899="","",Tienda_2!D499)</f>
        <v>35900</v>
      </c>
      <c r="I2899">
        <f>IF($A2899="","",Tienda_2!H499)</f>
        <v>5</v>
      </c>
      <c r="J2899">
        <f>IF($A2899="",0,IF(AND(OR('Cuadro-de-mando'!$B$4="(Todas)",'Cuadro-de-mando'!$B$4=$A2899),OR('Cuadro-de-mando'!$E$4="(Todas)",'Cuadro-de-mando'!$E$4=$B2899),OR('Cuadro-de-mando'!$H$4="(Todas)",'Cuadro-de-mando'!$H$4=$C2899),OR('Cuadro-de-mando'!$K$4="(Todas)",'Cuadro-de-mando'!$K$4=$E2899),OR('Cuadro-de-mando'!$N$4="(Todos)",'Cuadro-de-mando'!$N$4=$F2899)),1,0))</f>
        <v>1</v>
      </c>
    </row>
    <row r="2900" spans="1:10" x14ac:dyDescent="0.25">
      <c r="A2900" t="str">
        <f>IF(Tienda_2!$A500="","","Tienda 2")</f>
        <v>Tienda 2</v>
      </c>
      <c r="B2900" t="str">
        <f>IF($A2900="","",Tienda_2!B500)</f>
        <v>Electrodomésticos</v>
      </c>
      <c r="C2900" t="str">
        <f>IF($A2900="","",Tienda_2!G500)</f>
        <v>Bogotá</v>
      </c>
      <c r="D2900" t="str">
        <f>IF($A2900="","",Tienda_2!F500)</f>
        <v>Izabela de León</v>
      </c>
      <c r="E2900" t="str">
        <f>IF($A2900="","",Tienda_2!I500)</f>
        <v>Tarjeta de crédito</v>
      </c>
      <c r="F2900">
        <f>IF($A2900="","",VALUE(RIGHT(Tienda_2!E500,4)))</f>
        <v>2022</v>
      </c>
      <c r="G2900">
        <f>IF($A2900="","",Tienda_2!C500)</f>
        <v>1317800</v>
      </c>
      <c r="H2900">
        <f>IF($A2900="","",Tienda_2!D500)</f>
        <v>68400</v>
      </c>
      <c r="I2900">
        <f>IF($A2900="","",Tienda_2!H500)</f>
        <v>2</v>
      </c>
      <c r="J2900">
        <f>IF($A2900="",0,IF(AND(OR('Cuadro-de-mando'!$B$4="(Todas)",'Cuadro-de-mando'!$B$4=$A2900),OR('Cuadro-de-mando'!$E$4="(Todas)",'Cuadro-de-mando'!$E$4=$B2900),OR('Cuadro-de-mando'!$H$4="(Todas)",'Cuadro-de-mando'!$H$4=$C2900),OR('Cuadro-de-mando'!$K$4="(Todas)",'Cuadro-de-mando'!$K$4=$E2900),OR('Cuadro-de-mando'!$N$4="(Todos)",'Cuadro-de-mando'!$N$4=$F2900)),1,0))</f>
        <v>1</v>
      </c>
    </row>
    <row r="2901" spans="1:10" x14ac:dyDescent="0.25">
      <c r="A2901" t="str">
        <f>IF(Tienda_2!$A501="","","Tienda 2")</f>
        <v>Tienda 2</v>
      </c>
      <c r="B2901" t="str">
        <f>IF($A2901="","",Tienda_2!B501)</f>
        <v>Electrodomésticos</v>
      </c>
      <c r="C2901" t="str">
        <f>IF($A2901="","",Tienda_2!G501)</f>
        <v>Bogotá</v>
      </c>
      <c r="D2901" t="str">
        <f>IF($A2901="","",Tienda_2!F501)</f>
        <v>Santiago Silva</v>
      </c>
      <c r="E2901" t="str">
        <f>IF($A2901="","",Tienda_2!I501)</f>
        <v>Tarjeta de crédito</v>
      </c>
      <c r="F2901">
        <f>IF($A2901="","",VALUE(RIGHT(Tienda_2!E501,4)))</f>
        <v>2021</v>
      </c>
      <c r="G2901">
        <f>IF($A2901="","",Tienda_2!C501)</f>
        <v>983300</v>
      </c>
      <c r="H2901">
        <f>IF($A2901="","",Tienda_2!D501)</f>
        <v>50500</v>
      </c>
      <c r="I2901">
        <f>IF($A2901="","",Tienda_2!H501)</f>
        <v>1</v>
      </c>
      <c r="J2901">
        <f>IF($A2901="",0,IF(AND(OR('Cuadro-de-mando'!$B$4="(Todas)",'Cuadro-de-mando'!$B$4=$A2901),OR('Cuadro-de-mando'!$E$4="(Todas)",'Cuadro-de-mando'!$E$4=$B2901),OR('Cuadro-de-mando'!$H$4="(Todas)",'Cuadro-de-mando'!$H$4=$C2901),OR('Cuadro-de-mando'!$K$4="(Todas)",'Cuadro-de-mando'!$K$4=$E2901),OR('Cuadro-de-mando'!$N$4="(Todos)",'Cuadro-de-mando'!$N$4=$F2901)),1,0))</f>
        <v>1</v>
      </c>
    </row>
    <row r="2902" spans="1:10" x14ac:dyDescent="0.25">
      <c r="A2902" t="str">
        <f>IF(Tienda_2!$A502="","","Tienda 2")</f>
        <v>Tienda 2</v>
      </c>
      <c r="B2902" t="str">
        <f>IF($A2902="","",Tienda_2!B502)</f>
        <v>Artículos para el hogar</v>
      </c>
      <c r="C2902" t="str">
        <f>IF($A2902="","",Tienda_2!G502)</f>
        <v>Medellín</v>
      </c>
      <c r="D2902" t="str">
        <f>IF($A2902="","",Tienda_2!F502)</f>
        <v>Felipe Santos</v>
      </c>
      <c r="E2902" t="str">
        <f>IF($A2902="","",Tienda_2!I502)</f>
        <v>Tarjeta de crédito</v>
      </c>
      <c r="F2902">
        <f>IF($A2902="","",VALUE(RIGHT(Tienda_2!E502,4)))</f>
        <v>2021</v>
      </c>
      <c r="G2902">
        <f>IF($A2902="","",Tienda_2!C502)</f>
        <v>96700</v>
      </c>
      <c r="H2902">
        <f>IF($A2902="","",Tienda_2!D502)</f>
        <v>5400</v>
      </c>
      <c r="I2902">
        <f>IF($A2902="","",Tienda_2!H502)</f>
        <v>4</v>
      </c>
      <c r="J2902">
        <f>IF($A2902="",0,IF(AND(OR('Cuadro-de-mando'!$B$4="(Todas)",'Cuadro-de-mando'!$B$4=$A2902),OR('Cuadro-de-mando'!$E$4="(Todas)",'Cuadro-de-mando'!$E$4=$B2902),OR('Cuadro-de-mando'!$H$4="(Todas)",'Cuadro-de-mando'!$H$4=$C2902),OR('Cuadro-de-mando'!$K$4="(Todas)",'Cuadro-de-mando'!$K$4=$E2902),OR('Cuadro-de-mando'!$N$4="(Todos)",'Cuadro-de-mando'!$N$4=$F2902)),1,0))</f>
        <v>1</v>
      </c>
    </row>
    <row r="2903" spans="1:10" x14ac:dyDescent="0.25">
      <c r="A2903" t="str">
        <f>IF(Tienda_2!$A503="","","Tienda 2")</f>
        <v>Tienda 2</v>
      </c>
      <c r="B2903" t="str">
        <f>IF($A2903="","",Tienda_2!B503)</f>
        <v>Electrónicos</v>
      </c>
      <c r="C2903" t="str">
        <f>IF($A2903="","",Tienda_2!G503)</f>
        <v>Medellín</v>
      </c>
      <c r="D2903" t="str">
        <f>IF($A2903="","",Tienda_2!F503)</f>
        <v>Beatriz Morales</v>
      </c>
      <c r="E2903" t="str">
        <f>IF($A2903="","",Tienda_2!I503)</f>
        <v>Tarjeta de crédito</v>
      </c>
      <c r="F2903">
        <f>IF($A2903="","",VALUE(RIGHT(Tienda_2!E503,4)))</f>
        <v>2020</v>
      </c>
      <c r="G2903">
        <f>IF($A2903="","",Tienda_2!C503)</f>
        <v>1678900</v>
      </c>
      <c r="H2903">
        <f>IF($A2903="","",Tienda_2!D503)</f>
        <v>90400</v>
      </c>
      <c r="I2903">
        <f>IF($A2903="","",Tienda_2!H503)</f>
        <v>1</v>
      </c>
      <c r="J2903">
        <f>IF($A2903="",0,IF(AND(OR('Cuadro-de-mando'!$B$4="(Todas)",'Cuadro-de-mando'!$B$4=$A2903),OR('Cuadro-de-mando'!$E$4="(Todas)",'Cuadro-de-mando'!$E$4=$B2903),OR('Cuadro-de-mando'!$H$4="(Todas)",'Cuadro-de-mando'!$H$4=$C2903),OR('Cuadro-de-mando'!$K$4="(Todas)",'Cuadro-de-mando'!$K$4=$E2903),OR('Cuadro-de-mando'!$N$4="(Todos)",'Cuadro-de-mando'!$N$4=$F2903)),1,0))</f>
        <v>1</v>
      </c>
    </row>
    <row r="2904" spans="1:10" x14ac:dyDescent="0.25">
      <c r="A2904" t="str">
        <f>IF(Tienda_2!$A504="","","Tienda 2")</f>
        <v>Tienda 2</v>
      </c>
      <c r="B2904" t="str">
        <f>IF($A2904="","",Tienda_2!B504)</f>
        <v>Muebles</v>
      </c>
      <c r="C2904" t="str">
        <f>IF($A2904="","",Tienda_2!G504)</f>
        <v>Bogotá</v>
      </c>
      <c r="D2904" t="str">
        <f>IF($A2904="","",Tienda_2!F504)</f>
        <v>Camila Rivera</v>
      </c>
      <c r="E2904" t="str">
        <f>IF($A2904="","",Tienda_2!I504)</f>
        <v>Tarjeta de crédito</v>
      </c>
      <c r="F2904">
        <f>IF($A2904="","",VALUE(RIGHT(Tienda_2!E504,4)))</f>
        <v>2023</v>
      </c>
      <c r="G2904">
        <f>IF($A2904="","",Tienda_2!C504)</f>
        <v>686800</v>
      </c>
      <c r="H2904">
        <f>IF($A2904="","",Tienda_2!D504)</f>
        <v>34800</v>
      </c>
      <c r="I2904">
        <f>IF($A2904="","",Tienda_2!H504)</f>
        <v>5</v>
      </c>
      <c r="J2904">
        <f>IF($A2904="",0,IF(AND(OR('Cuadro-de-mando'!$B$4="(Todas)",'Cuadro-de-mando'!$B$4=$A2904),OR('Cuadro-de-mando'!$E$4="(Todas)",'Cuadro-de-mando'!$E$4=$B2904),OR('Cuadro-de-mando'!$H$4="(Todas)",'Cuadro-de-mando'!$H$4=$C2904),OR('Cuadro-de-mando'!$K$4="(Todas)",'Cuadro-de-mando'!$K$4=$E2904),OR('Cuadro-de-mando'!$N$4="(Todos)",'Cuadro-de-mando'!$N$4=$F2904)),1,0))</f>
        <v>1</v>
      </c>
    </row>
    <row r="2905" spans="1:10" x14ac:dyDescent="0.25">
      <c r="A2905" t="str">
        <f>IF(Tienda_2!$A505="","","Tienda 2")</f>
        <v>Tienda 2</v>
      </c>
      <c r="B2905" t="str">
        <f>IF($A2905="","",Tienda_2!B505)</f>
        <v>Muebles</v>
      </c>
      <c r="C2905" t="str">
        <f>IF($A2905="","",Tienda_2!G505)</f>
        <v>Bogotá</v>
      </c>
      <c r="D2905" t="str">
        <f>IF($A2905="","",Tienda_2!F505)</f>
        <v>Pedro Gomez</v>
      </c>
      <c r="E2905" t="str">
        <f>IF($A2905="","",Tienda_2!I505)</f>
        <v>Tarjeta de crédito</v>
      </c>
      <c r="F2905">
        <f>IF($A2905="","",VALUE(RIGHT(Tienda_2!E505,4)))</f>
        <v>2022</v>
      </c>
      <c r="G2905">
        <f>IF($A2905="","",Tienda_2!C505)</f>
        <v>202400</v>
      </c>
      <c r="H2905">
        <f>IF($A2905="","",Tienda_2!D505)</f>
        <v>11300</v>
      </c>
      <c r="I2905">
        <f>IF($A2905="","",Tienda_2!H505)</f>
        <v>5</v>
      </c>
      <c r="J2905">
        <f>IF($A2905="",0,IF(AND(OR('Cuadro-de-mando'!$B$4="(Todas)",'Cuadro-de-mando'!$B$4=$A2905),OR('Cuadro-de-mando'!$E$4="(Todas)",'Cuadro-de-mando'!$E$4=$B2905),OR('Cuadro-de-mando'!$H$4="(Todas)",'Cuadro-de-mando'!$H$4=$C2905),OR('Cuadro-de-mando'!$K$4="(Todas)",'Cuadro-de-mando'!$K$4=$E2905),OR('Cuadro-de-mando'!$N$4="(Todos)",'Cuadro-de-mando'!$N$4=$F2905)),1,0))</f>
        <v>1</v>
      </c>
    </row>
    <row r="2906" spans="1:10" x14ac:dyDescent="0.25">
      <c r="A2906" t="str">
        <f>IF(Tienda_2!$A506="","","Tienda 2")</f>
        <v>Tienda 2</v>
      </c>
      <c r="B2906" t="str">
        <f>IF($A2906="","",Tienda_2!B506)</f>
        <v>Electrónicos</v>
      </c>
      <c r="C2906" t="str">
        <f>IF($A2906="","",Tienda_2!G506)</f>
        <v>Bogotá</v>
      </c>
      <c r="D2906" t="str">
        <f>IF($A2906="","",Tienda_2!F506)</f>
        <v>Pedro Gomez</v>
      </c>
      <c r="E2906" t="str">
        <f>IF($A2906="","",Tienda_2!I506)</f>
        <v>Tarjeta de crédito</v>
      </c>
      <c r="F2906">
        <f>IF($A2906="","",VALUE(RIGHT(Tienda_2!E506,4)))</f>
        <v>2020</v>
      </c>
      <c r="G2906">
        <f>IF($A2906="","",Tienda_2!C506)</f>
        <v>973200</v>
      </c>
      <c r="H2906">
        <f>IF($A2906="","",Tienda_2!D506)</f>
        <v>50000</v>
      </c>
      <c r="I2906">
        <f>IF($A2906="","",Tienda_2!H506)</f>
        <v>5</v>
      </c>
      <c r="J2906">
        <f>IF($A2906="",0,IF(AND(OR('Cuadro-de-mando'!$B$4="(Todas)",'Cuadro-de-mando'!$B$4=$A2906),OR('Cuadro-de-mando'!$E$4="(Todas)",'Cuadro-de-mando'!$E$4=$B2906),OR('Cuadro-de-mando'!$H$4="(Todas)",'Cuadro-de-mando'!$H$4=$C2906),OR('Cuadro-de-mando'!$K$4="(Todas)",'Cuadro-de-mando'!$K$4=$E2906),OR('Cuadro-de-mando'!$N$4="(Todos)",'Cuadro-de-mando'!$N$4=$F2906)),1,0))</f>
        <v>1</v>
      </c>
    </row>
    <row r="2907" spans="1:10" x14ac:dyDescent="0.25">
      <c r="A2907" t="str">
        <f>IF(Tienda_2!$A507="","","Tienda 2")</f>
        <v>Tienda 2</v>
      </c>
      <c r="B2907" t="str">
        <f>IF($A2907="","",Tienda_2!B507)</f>
        <v>Juguetes</v>
      </c>
      <c r="C2907" t="str">
        <f>IF($A2907="","",Tienda_2!G507)</f>
        <v>Bogotá</v>
      </c>
      <c r="D2907" t="str">
        <f>IF($A2907="","",Tienda_2!F507)</f>
        <v>Rafael Acosta</v>
      </c>
      <c r="E2907" t="str">
        <f>IF($A2907="","",Tienda_2!I507)</f>
        <v>Cupón</v>
      </c>
      <c r="F2907">
        <f>IF($A2907="","",VALUE(RIGHT(Tienda_2!E507,4)))</f>
        <v>2022</v>
      </c>
      <c r="G2907">
        <f>IF($A2907="","",Tienda_2!C507)</f>
        <v>186300</v>
      </c>
      <c r="H2907">
        <f>IF($A2907="","",Tienda_2!D507)</f>
        <v>8100</v>
      </c>
      <c r="I2907">
        <f>IF($A2907="","",Tienda_2!H507)</f>
        <v>5</v>
      </c>
      <c r="J2907">
        <f>IF($A2907="",0,IF(AND(OR('Cuadro-de-mando'!$B$4="(Todas)",'Cuadro-de-mando'!$B$4=$A2907),OR('Cuadro-de-mando'!$E$4="(Todas)",'Cuadro-de-mando'!$E$4=$B2907),OR('Cuadro-de-mando'!$H$4="(Todas)",'Cuadro-de-mando'!$H$4=$C2907),OR('Cuadro-de-mando'!$K$4="(Todas)",'Cuadro-de-mando'!$K$4=$E2907),OR('Cuadro-de-mando'!$N$4="(Todos)",'Cuadro-de-mando'!$N$4=$F2907)),1,0))</f>
        <v>1</v>
      </c>
    </row>
    <row r="2908" spans="1:10" x14ac:dyDescent="0.25">
      <c r="A2908" t="str">
        <f>IF(Tienda_2!$A508="","","Tienda 2")</f>
        <v>Tienda 2</v>
      </c>
      <c r="B2908" t="str">
        <f>IF($A2908="","",Tienda_2!B508)</f>
        <v>Electrodomésticos</v>
      </c>
      <c r="C2908" t="str">
        <f>IF($A2908="","",Tienda_2!G508)</f>
        <v>Cali</v>
      </c>
      <c r="D2908" t="str">
        <f>IF($A2908="","",Tienda_2!F508)</f>
        <v>Beatriz Morales</v>
      </c>
      <c r="E2908" t="str">
        <f>IF($A2908="","",Tienda_2!I508)</f>
        <v>Nequi</v>
      </c>
      <c r="F2908">
        <f>IF($A2908="","",VALUE(RIGHT(Tienda_2!E508,4)))</f>
        <v>2020</v>
      </c>
      <c r="G2908">
        <f>IF($A2908="","",Tienda_2!C508)</f>
        <v>461200</v>
      </c>
      <c r="H2908">
        <f>IF($A2908="","",Tienda_2!D508)</f>
        <v>22700</v>
      </c>
      <c r="I2908">
        <f>IF($A2908="","",Tienda_2!H508)</f>
        <v>5</v>
      </c>
      <c r="J2908">
        <f>IF($A2908="",0,IF(AND(OR('Cuadro-de-mando'!$B$4="(Todas)",'Cuadro-de-mando'!$B$4=$A2908),OR('Cuadro-de-mando'!$E$4="(Todas)",'Cuadro-de-mando'!$E$4=$B2908),OR('Cuadro-de-mando'!$H$4="(Todas)",'Cuadro-de-mando'!$H$4=$C2908),OR('Cuadro-de-mando'!$K$4="(Todas)",'Cuadro-de-mando'!$K$4=$E2908),OR('Cuadro-de-mando'!$N$4="(Todos)",'Cuadro-de-mando'!$N$4=$F2908)),1,0))</f>
        <v>1</v>
      </c>
    </row>
    <row r="2909" spans="1:10" x14ac:dyDescent="0.25">
      <c r="A2909" t="str">
        <f>IF(Tienda_2!$A509="","","Tienda 2")</f>
        <v>Tienda 2</v>
      </c>
      <c r="B2909" t="str">
        <f>IF($A2909="","",Tienda_2!B509)</f>
        <v>Muebles</v>
      </c>
      <c r="C2909" t="str">
        <f>IF($A2909="","",Tienda_2!G509)</f>
        <v>Medellín</v>
      </c>
      <c r="D2909" t="str">
        <f>IF($A2909="","",Tienda_2!F509)</f>
        <v>Maria Alfonso</v>
      </c>
      <c r="E2909" t="str">
        <f>IF($A2909="","",Tienda_2!I509)</f>
        <v>Nequi</v>
      </c>
      <c r="F2909">
        <f>IF($A2909="","",VALUE(RIGHT(Tienda_2!E509,4)))</f>
        <v>2021</v>
      </c>
      <c r="G2909">
        <f>IF($A2909="","",Tienda_2!C509)</f>
        <v>131900</v>
      </c>
      <c r="H2909">
        <f>IF($A2909="","",Tienda_2!D509)</f>
        <v>5200</v>
      </c>
      <c r="I2909">
        <f>IF($A2909="","",Tienda_2!H509)</f>
        <v>4</v>
      </c>
      <c r="J2909">
        <f>IF($A2909="",0,IF(AND(OR('Cuadro-de-mando'!$B$4="(Todas)",'Cuadro-de-mando'!$B$4=$A2909),OR('Cuadro-de-mando'!$E$4="(Todas)",'Cuadro-de-mando'!$E$4=$B2909),OR('Cuadro-de-mando'!$H$4="(Todas)",'Cuadro-de-mando'!$H$4=$C2909),OR('Cuadro-de-mando'!$K$4="(Todas)",'Cuadro-de-mando'!$K$4=$E2909),OR('Cuadro-de-mando'!$N$4="(Todos)",'Cuadro-de-mando'!$N$4=$F2909)),1,0))</f>
        <v>1</v>
      </c>
    </row>
    <row r="2910" spans="1:10" x14ac:dyDescent="0.25">
      <c r="A2910" t="str">
        <f>IF(Tienda_2!$A510="","","Tienda 2")</f>
        <v>Tienda 2</v>
      </c>
      <c r="B2910" t="str">
        <f>IF($A2910="","",Tienda_2!B510)</f>
        <v>Artículos para el hogar</v>
      </c>
      <c r="C2910" t="str">
        <f>IF($A2910="","",Tienda_2!G510)</f>
        <v>Pereira</v>
      </c>
      <c r="D2910" t="str">
        <f>IF($A2910="","",Tienda_2!F510)</f>
        <v>Santiago Silva</v>
      </c>
      <c r="E2910" t="str">
        <f>IF($A2910="","",Tienda_2!I510)</f>
        <v>Cupón</v>
      </c>
      <c r="F2910">
        <f>IF($A2910="","",VALUE(RIGHT(Tienda_2!E510,4)))</f>
        <v>2020</v>
      </c>
      <c r="G2910">
        <f>IF($A2910="","",Tienda_2!C510)</f>
        <v>37600</v>
      </c>
      <c r="H2910">
        <f>IF($A2910="","",Tienda_2!D510)</f>
        <v>0</v>
      </c>
      <c r="I2910">
        <f>IF($A2910="","",Tienda_2!H510)</f>
        <v>4</v>
      </c>
      <c r="J2910">
        <f>IF($A2910="",0,IF(AND(OR('Cuadro-de-mando'!$B$4="(Todas)",'Cuadro-de-mando'!$B$4=$A2910),OR('Cuadro-de-mando'!$E$4="(Todas)",'Cuadro-de-mando'!$E$4=$B2910),OR('Cuadro-de-mando'!$H$4="(Todas)",'Cuadro-de-mando'!$H$4=$C2910),OR('Cuadro-de-mando'!$K$4="(Todas)",'Cuadro-de-mando'!$K$4=$E2910),OR('Cuadro-de-mando'!$N$4="(Todos)",'Cuadro-de-mando'!$N$4=$F2910)),1,0))</f>
        <v>1</v>
      </c>
    </row>
    <row r="2911" spans="1:10" x14ac:dyDescent="0.25">
      <c r="A2911" t="str">
        <f>IF(Tienda_2!$A511="","","Tienda 2")</f>
        <v>Tienda 2</v>
      </c>
      <c r="B2911" t="str">
        <f>IF($A2911="","",Tienda_2!B511)</f>
        <v>Electrónicos</v>
      </c>
      <c r="C2911" t="str">
        <f>IF($A2911="","",Tienda_2!G511)</f>
        <v>Medellín</v>
      </c>
      <c r="D2911" t="str">
        <f>IF($A2911="","",Tienda_2!F511)</f>
        <v>Lucas Olivera</v>
      </c>
      <c r="E2911" t="str">
        <f>IF($A2911="","",Tienda_2!I511)</f>
        <v>Tarjeta de crédito</v>
      </c>
      <c r="F2911">
        <f>IF($A2911="","",VALUE(RIGHT(Tienda_2!E511,4)))</f>
        <v>2022</v>
      </c>
      <c r="G2911">
        <f>IF($A2911="","",Tienda_2!C511)</f>
        <v>2601400</v>
      </c>
      <c r="H2911">
        <f>IF($A2911="","",Tienda_2!D511)</f>
        <v>138700</v>
      </c>
      <c r="I2911">
        <f>IF($A2911="","",Tienda_2!H511)</f>
        <v>5</v>
      </c>
      <c r="J2911">
        <f>IF($A2911="",0,IF(AND(OR('Cuadro-de-mando'!$B$4="(Todas)",'Cuadro-de-mando'!$B$4=$A2911),OR('Cuadro-de-mando'!$E$4="(Todas)",'Cuadro-de-mando'!$E$4=$B2911),OR('Cuadro-de-mando'!$H$4="(Todas)",'Cuadro-de-mando'!$H$4=$C2911),OR('Cuadro-de-mando'!$K$4="(Todas)",'Cuadro-de-mando'!$K$4=$E2911),OR('Cuadro-de-mando'!$N$4="(Todos)",'Cuadro-de-mando'!$N$4=$F2911)),1,0))</f>
        <v>1</v>
      </c>
    </row>
    <row r="2912" spans="1:10" x14ac:dyDescent="0.25">
      <c r="A2912" t="str">
        <f>IF(Tienda_2!$A512="","","Tienda 2")</f>
        <v>Tienda 2</v>
      </c>
      <c r="B2912" t="str">
        <f>IF($A2912="","",Tienda_2!B512)</f>
        <v>Electrodomésticos</v>
      </c>
      <c r="C2912" t="str">
        <f>IF($A2912="","",Tienda_2!G512)</f>
        <v>Pereira</v>
      </c>
      <c r="D2912" t="str">
        <f>IF($A2912="","",Tienda_2!F512)</f>
        <v>Ángel Rodriguez</v>
      </c>
      <c r="E2912" t="str">
        <f>IF($A2912="","",Tienda_2!I512)</f>
        <v>Nequi</v>
      </c>
      <c r="F2912">
        <f>IF($A2912="","",VALUE(RIGHT(Tienda_2!E512,4)))</f>
        <v>2021</v>
      </c>
      <c r="G2912">
        <f>IF($A2912="","",Tienda_2!C512)</f>
        <v>802700</v>
      </c>
      <c r="H2912">
        <f>IF($A2912="","",Tienda_2!D512)</f>
        <v>47500</v>
      </c>
      <c r="I2912">
        <f>IF($A2912="","",Tienda_2!H512)</f>
        <v>4</v>
      </c>
      <c r="J2912">
        <f>IF($A2912="",0,IF(AND(OR('Cuadro-de-mando'!$B$4="(Todas)",'Cuadro-de-mando'!$B$4=$A2912),OR('Cuadro-de-mando'!$E$4="(Todas)",'Cuadro-de-mando'!$E$4=$B2912),OR('Cuadro-de-mando'!$H$4="(Todas)",'Cuadro-de-mando'!$H$4=$C2912),OR('Cuadro-de-mando'!$K$4="(Todas)",'Cuadro-de-mando'!$K$4=$E2912),OR('Cuadro-de-mando'!$N$4="(Todos)",'Cuadro-de-mando'!$N$4=$F2912)),1,0))</f>
        <v>1</v>
      </c>
    </row>
    <row r="2913" spans="1:10" x14ac:dyDescent="0.25">
      <c r="A2913" t="str">
        <f>IF(Tienda_2!$A513="","","Tienda 2")</f>
        <v>Tienda 2</v>
      </c>
      <c r="B2913" t="str">
        <f>IF($A2913="","",Tienda_2!B513)</f>
        <v>Deportes y diversión</v>
      </c>
      <c r="C2913" t="str">
        <f>IF($A2913="","",Tienda_2!G513)</f>
        <v>Medellín</v>
      </c>
      <c r="D2913" t="str">
        <f>IF($A2913="","",Tienda_2!F513)</f>
        <v>Pedro Gomez</v>
      </c>
      <c r="E2913" t="str">
        <f>IF($A2913="","",Tienda_2!I513)</f>
        <v>Nequi</v>
      </c>
      <c r="F2913">
        <f>IF($A2913="","",VALUE(RIGHT(Tienda_2!E513,4)))</f>
        <v>2022</v>
      </c>
      <c r="G2913">
        <f>IF($A2913="","",Tienda_2!C513)</f>
        <v>37900</v>
      </c>
      <c r="H2913">
        <f>IF($A2913="","",Tienda_2!D513)</f>
        <v>0</v>
      </c>
      <c r="I2913">
        <f>IF($A2913="","",Tienda_2!H513)</f>
        <v>5</v>
      </c>
      <c r="J2913">
        <f>IF($A2913="",0,IF(AND(OR('Cuadro-de-mando'!$B$4="(Todas)",'Cuadro-de-mando'!$B$4=$A2913),OR('Cuadro-de-mando'!$E$4="(Todas)",'Cuadro-de-mando'!$E$4=$B2913),OR('Cuadro-de-mando'!$H$4="(Todas)",'Cuadro-de-mando'!$H$4=$C2913),OR('Cuadro-de-mando'!$K$4="(Todas)",'Cuadro-de-mando'!$K$4=$E2913),OR('Cuadro-de-mando'!$N$4="(Todos)",'Cuadro-de-mando'!$N$4=$F2913)),1,0))</f>
        <v>1</v>
      </c>
    </row>
    <row r="2914" spans="1:10" x14ac:dyDescent="0.25">
      <c r="A2914" t="str">
        <f>IF(Tienda_2!$A514="","","Tienda 2")</f>
        <v>Tienda 2</v>
      </c>
      <c r="B2914" t="str">
        <f>IF($A2914="","",Tienda_2!B514)</f>
        <v>Electrodomésticos</v>
      </c>
      <c r="C2914" t="str">
        <f>IF($A2914="","",Tienda_2!G514)</f>
        <v>Cali</v>
      </c>
      <c r="D2914" t="str">
        <f>IF($A2914="","",Tienda_2!F514)</f>
        <v>Camila Rivera</v>
      </c>
      <c r="E2914" t="str">
        <f>IF($A2914="","",Tienda_2!I514)</f>
        <v>Tarjeta de crédito</v>
      </c>
      <c r="F2914">
        <f>IF($A2914="","",VALUE(RIGHT(Tienda_2!E514,4)))</f>
        <v>2022</v>
      </c>
      <c r="G2914">
        <f>IF($A2914="","",Tienda_2!C514)</f>
        <v>1292100</v>
      </c>
      <c r="H2914">
        <f>IF($A2914="","",Tienda_2!D514)</f>
        <v>69000</v>
      </c>
      <c r="I2914">
        <f>IF($A2914="","",Tienda_2!H514)</f>
        <v>5</v>
      </c>
      <c r="J2914">
        <f>IF($A2914="",0,IF(AND(OR('Cuadro-de-mando'!$B$4="(Todas)",'Cuadro-de-mando'!$B$4=$A2914),OR('Cuadro-de-mando'!$E$4="(Todas)",'Cuadro-de-mando'!$E$4=$B2914),OR('Cuadro-de-mando'!$H$4="(Todas)",'Cuadro-de-mando'!$H$4=$C2914),OR('Cuadro-de-mando'!$K$4="(Todas)",'Cuadro-de-mando'!$K$4=$E2914),OR('Cuadro-de-mando'!$N$4="(Todos)",'Cuadro-de-mando'!$N$4=$F2914)),1,0))</f>
        <v>1</v>
      </c>
    </row>
    <row r="2915" spans="1:10" x14ac:dyDescent="0.25">
      <c r="A2915" t="str">
        <f>IF(Tienda_2!$A515="","","Tienda 2")</f>
        <v>Tienda 2</v>
      </c>
      <c r="B2915" t="str">
        <f>IF($A2915="","",Tienda_2!B515)</f>
        <v>Deportes y diversión</v>
      </c>
      <c r="C2915" t="str">
        <f>IF($A2915="","",Tienda_2!G515)</f>
        <v>Medellín</v>
      </c>
      <c r="D2915" t="str">
        <f>IF($A2915="","",Tienda_2!F515)</f>
        <v>Felipe Santos</v>
      </c>
      <c r="E2915" t="str">
        <f>IF($A2915="","",Tienda_2!I515)</f>
        <v>Cupón</v>
      </c>
      <c r="F2915">
        <f>IF($A2915="","",VALUE(RIGHT(Tienda_2!E515,4)))</f>
        <v>2023</v>
      </c>
      <c r="G2915">
        <f>IF($A2915="","",Tienda_2!C515)</f>
        <v>64300</v>
      </c>
      <c r="H2915">
        <f>IF($A2915="","",Tienda_2!D515)</f>
        <v>1600</v>
      </c>
      <c r="I2915">
        <f>IF($A2915="","",Tienda_2!H515)</f>
        <v>5</v>
      </c>
      <c r="J2915">
        <f>IF($A2915="",0,IF(AND(OR('Cuadro-de-mando'!$B$4="(Todas)",'Cuadro-de-mando'!$B$4=$A2915),OR('Cuadro-de-mando'!$E$4="(Todas)",'Cuadro-de-mando'!$E$4=$B2915),OR('Cuadro-de-mando'!$H$4="(Todas)",'Cuadro-de-mando'!$H$4=$C2915),OR('Cuadro-de-mando'!$K$4="(Todas)",'Cuadro-de-mando'!$K$4=$E2915),OR('Cuadro-de-mando'!$N$4="(Todos)",'Cuadro-de-mando'!$N$4=$F2915)),1,0))</f>
        <v>1</v>
      </c>
    </row>
    <row r="2916" spans="1:10" x14ac:dyDescent="0.25">
      <c r="A2916" t="str">
        <f>IF(Tienda_2!$A516="","","Tienda 2")</f>
        <v>Tienda 2</v>
      </c>
      <c r="B2916" t="str">
        <f>IF($A2916="","",Tienda_2!B516)</f>
        <v>Muebles</v>
      </c>
      <c r="C2916" t="str">
        <f>IF($A2916="","",Tienda_2!G516)</f>
        <v>Bogotá</v>
      </c>
      <c r="D2916" t="str">
        <f>IF($A2916="","",Tienda_2!F516)</f>
        <v>Pedro Gomez</v>
      </c>
      <c r="E2916" t="str">
        <f>IF($A2916="","",Tienda_2!I516)</f>
        <v>Tarjeta de crédito</v>
      </c>
      <c r="F2916">
        <f>IF($A2916="","",VALUE(RIGHT(Tienda_2!E516,4)))</f>
        <v>2021</v>
      </c>
      <c r="G2916">
        <f>IF($A2916="","",Tienda_2!C516)</f>
        <v>260400</v>
      </c>
      <c r="H2916">
        <f>IF($A2916="","",Tienda_2!D516)</f>
        <v>14300</v>
      </c>
      <c r="I2916">
        <f>IF($A2916="","",Tienda_2!H516)</f>
        <v>5</v>
      </c>
      <c r="J2916">
        <f>IF($A2916="",0,IF(AND(OR('Cuadro-de-mando'!$B$4="(Todas)",'Cuadro-de-mando'!$B$4=$A2916),OR('Cuadro-de-mando'!$E$4="(Todas)",'Cuadro-de-mando'!$E$4=$B2916),OR('Cuadro-de-mando'!$H$4="(Todas)",'Cuadro-de-mando'!$H$4=$C2916),OR('Cuadro-de-mando'!$K$4="(Todas)",'Cuadro-de-mando'!$K$4=$E2916),OR('Cuadro-de-mando'!$N$4="(Todos)",'Cuadro-de-mando'!$N$4=$F2916)),1,0))</f>
        <v>1</v>
      </c>
    </row>
    <row r="2917" spans="1:10" x14ac:dyDescent="0.25">
      <c r="A2917" t="str">
        <f>IF(Tienda_2!$A517="","","Tienda 2")</f>
        <v>Tienda 2</v>
      </c>
      <c r="B2917" t="str">
        <f>IF($A2917="","",Tienda_2!B517)</f>
        <v>Artículos para el hogar</v>
      </c>
      <c r="C2917" t="str">
        <f>IF($A2917="","",Tienda_2!G517)</f>
        <v>Pereira</v>
      </c>
      <c r="D2917" t="str">
        <f>IF($A2917="","",Tienda_2!F517)</f>
        <v>Juliana Costa</v>
      </c>
      <c r="E2917" t="str">
        <f>IF($A2917="","",Tienda_2!I517)</f>
        <v>Nequi</v>
      </c>
      <c r="F2917">
        <f>IF($A2917="","",VALUE(RIGHT(Tienda_2!E517,4)))</f>
        <v>2020</v>
      </c>
      <c r="G2917">
        <f>IF($A2917="","",Tienda_2!C517)</f>
        <v>80900</v>
      </c>
      <c r="H2917">
        <f>IF($A2917="","",Tienda_2!D517)</f>
        <v>5400</v>
      </c>
      <c r="I2917">
        <f>IF($A2917="","",Tienda_2!H517)</f>
        <v>3</v>
      </c>
      <c r="J2917">
        <f>IF($A2917="",0,IF(AND(OR('Cuadro-de-mando'!$B$4="(Todas)",'Cuadro-de-mando'!$B$4=$A2917),OR('Cuadro-de-mando'!$E$4="(Todas)",'Cuadro-de-mando'!$E$4=$B2917),OR('Cuadro-de-mando'!$H$4="(Todas)",'Cuadro-de-mando'!$H$4=$C2917),OR('Cuadro-de-mando'!$K$4="(Todas)",'Cuadro-de-mando'!$K$4=$E2917),OR('Cuadro-de-mando'!$N$4="(Todos)",'Cuadro-de-mando'!$N$4=$F2917)),1,0))</f>
        <v>1</v>
      </c>
    </row>
    <row r="2918" spans="1:10" x14ac:dyDescent="0.25">
      <c r="A2918" t="str">
        <f>IF(Tienda_2!$A518="","","Tienda 2")</f>
        <v>Tienda 2</v>
      </c>
      <c r="B2918" t="str">
        <f>IF($A2918="","",Tienda_2!B518)</f>
        <v>Electrodomésticos</v>
      </c>
      <c r="C2918" t="str">
        <f>IF($A2918="","",Tienda_2!G518)</f>
        <v>Bogotá</v>
      </c>
      <c r="D2918" t="str">
        <f>IF($A2918="","",Tienda_2!F518)</f>
        <v>Blanca Ramirez</v>
      </c>
      <c r="E2918" t="str">
        <f>IF($A2918="","",Tienda_2!I518)</f>
        <v>Tarjeta de crédito</v>
      </c>
      <c r="F2918">
        <f>IF($A2918="","",VALUE(RIGHT(Tienda_2!E518,4)))</f>
        <v>2020</v>
      </c>
      <c r="G2918">
        <f>IF($A2918="","",Tienda_2!C518)</f>
        <v>1513300</v>
      </c>
      <c r="H2918">
        <f>IF($A2918="","",Tienda_2!D518)</f>
        <v>80800</v>
      </c>
      <c r="I2918">
        <f>IF($A2918="","",Tienda_2!H518)</f>
        <v>1</v>
      </c>
      <c r="J2918">
        <f>IF($A2918="",0,IF(AND(OR('Cuadro-de-mando'!$B$4="(Todas)",'Cuadro-de-mando'!$B$4=$A2918),OR('Cuadro-de-mando'!$E$4="(Todas)",'Cuadro-de-mando'!$E$4=$B2918),OR('Cuadro-de-mando'!$H$4="(Todas)",'Cuadro-de-mando'!$H$4=$C2918),OR('Cuadro-de-mando'!$K$4="(Todas)",'Cuadro-de-mando'!$K$4=$E2918),OR('Cuadro-de-mando'!$N$4="(Todos)",'Cuadro-de-mando'!$N$4=$F2918)),1,0))</f>
        <v>1</v>
      </c>
    </row>
    <row r="2919" spans="1:10" x14ac:dyDescent="0.25">
      <c r="A2919" t="str">
        <f>IF(Tienda_2!$A519="","","Tienda 2")</f>
        <v>Tienda 2</v>
      </c>
      <c r="B2919" t="str">
        <f>IF($A2919="","",Tienda_2!B519)</f>
        <v>Muebles</v>
      </c>
      <c r="C2919" t="str">
        <f>IF($A2919="","",Tienda_2!G519)</f>
        <v>Barranquilla</v>
      </c>
      <c r="D2919" t="str">
        <f>IF($A2919="","",Tienda_2!F519)</f>
        <v>Ángel Rodriguez</v>
      </c>
      <c r="E2919" t="str">
        <f>IF($A2919="","",Tienda_2!I519)</f>
        <v>Nequi</v>
      </c>
      <c r="F2919">
        <f>IF($A2919="","",VALUE(RIGHT(Tienda_2!E519,4)))</f>
        <v>2020</v>
      </c>
      <c r="G2919">
        <f>IF($A2919="","",Tienda_2!C519)</f>
        <v>470100</v>
      </c>
      <c r="H2919">
        <f>IF($A2919="","",Tienda_2!D519)</f>
        <v>25200</v>
      </c>
      <c r="I2919">
        <f>IF($A2919="","",Tienda_2!H519)</f>
        <v>5</v>
      </c>
      <c r="J2919">
        <f>IF($A2919="",0,IF(AND(OR('Cuadro-de-mando'!$B$4="(Todas)",'Cuadro-de-mando'!$B$4=$A2919),OR('Cuadro-de-mando'!$E$4="(Todas)",'Cuadro-de-mando'!$E$4=$B2919),OR('Cuadro-de-mando'!$H$4="(Todas)",'Cuadro-de-mando'!$H$4=$C2919),OR('Cuadro-de-mando'!$K$4="(Todas)",'Cuadro-de-mando'!$K$4=$E2919),OR('Cuadro-de-mando'!$N$4="(Todos)",'Cuadro-de-mando'!$N$4=$F2919)),1,0))</f>
        <v>1</v>
      </c>
    </row>
    <row r="2920" spans="1:10" x14ac:dyDescent="0.25">
      <c r="A2920" t="str">
        <f>IF(Tienda_2!$A520="","","Tienda 2")</f>
        <v>Tienda 2</v>
      </c>
      <c r="B2920" t="str">
        <f>IF($A2920="","",Tienda_2!B520)</f>
        <v>Electrónicos</v>
      </c>
      <c r="C2920" t="str">
        <f>IF($A2920="","",Tienda_2!G520)</f>
        <v>Cali</v>
      </c>
      <c r="D2920" t="str">
        <f>IF($A2920="","",Tienda_2!F520)</f>
        <v>Beatriz Morales</v>
      </c>
      <c r="E2920" t="str">
        <f>IF($A2920="","",Tienda_2!I520)</f>
        <v>Tarjeta de crédito</v>
      </c>
      <c r="F2920">
        <f>IF($A2920="","",VALUE(RIGHT(Tienda_2!E520,4)))</f>
        <v>2021</v>
      </c>
      <c r="G2920">
        <f>IF($A2920="","",Tienda_2!C520)</f>
        <v>371200</v>
      </c>
      <c r="H2920">
        <f>IF($A2920="","",Tienda_2!D520)</f>
        <v>18000</v>
      </c>
      <c r="I2920">
        <f>IF($A2920="","",Tienda_2!H520)</f>
        <v>5</v>
      </c>
      <c r="J2920">
        <f>IF($A2920="",0,IF(AND(OR('Cuadro-de-mando'!$B$4="(Todas)",'Cuadro-de-mando'!$B$4=$A2920),OR('Cuadro-de-mando'!$E$4="(Todas)",'Cuadro-de-mando'!$E$4=$B2920),OR('Cuadro-de-mando'!$H$4="(Todas)",'Cuadro-de-mando'!$H$4=$C2920),OR('Cuadro-de-mando'!$K$4="(Todas)",'Cuadro-de-mando'!$K$4=$E2920),OR('Cuadro-de-mando'!$N$4="(Todos)",'Cuadro-de-mando'!$N$4=$F2920)),1,0))</f>
        <v>1</v>
      </c>
    </row>
    <row r="2921" spans="1:10" x14ac:dyDescent="0.25">
      <c r="A2921" t="str">
        <f>IF(Tienda_2!$A521="","","Tienda 2")</f>
        <v>Tienda 2</v>
      </c>
      <c r="B2921" t="str">
        <f>IF($A2921="","",Tienda_2!B521)</f>
        <v>Juguetes</v>
      </c>
      <c r="C2921" t="str">
        <f>IF($A2921="","",Tienda_2!G521)</f>
        <v>Medellín</v>
      </c>
      <c r="D2921" t="str">
        <f>IF($A2921="","",Tienda_2!F521)</f>
        <v>Rafael Acosta</v>
      </c>
      <c r="E2921" t="str">
        <f>IF($A2921="","",Tienda_2!I521)</f>
        <v>Tarjeta de crédito</v>
      </c>
      <c r="F2921">
        <f>IF($A2921="","",VALUE(RIGHT(Tienda_2!E521,4)))</f>
        <v>2022</v>
      </c>
      <c r="G2921">
        <f>IF($A2921="","",Tienda_2!C521)</f>
        <v>65900</v>
      </c>
      <c r="H2921">
        <f>IF($A2921="","",Tienda_2!D521)</f>
        <v>4200</v>
      </c>
      <c r="I2921">
        <f>IF($A2921="","",Tienda_2!H521)</f>
        <v>5</v>
      </c>
      <c r="J2921">
        <f>IF($A2921="",0,IF(AND(OR('Cuadro-de-mando'!$B$4="(Todas)",'Cuadro-de-mando'!$B$4=$A2921),OR('Cuadro-de-mando'!$E$4="(Todas)",'Cuadro-de-mando'!$E$4=$B2921),OR('Cuadro-de-mando'!$H$4="(Todas)",'Cuadro-de-mando'!$H$4=$C2921),OR('Cuadro-de-mando'!$K$4="(Todas)",'Cuadro-de-mando'!$K$4=$E2921),OR('Cuadro-de-mando'!$N$4="(Todos)",'Cuadro-de-mando'!$N$4=$F2921)),1,0))</f>
        <v>1</v>
      </c>
    </row>
    <row r="2922" spans="1:10" x14ac:dyDescent="0.25">
      <c r="A2922" t="str">
        <f>IF(Tienda_2!$A522="","","Tienda 2")</f>
        <v>Tienda 2</v>
      </c>
      <c r="B2922" t="str">
        <f>IF($A2922="","",Tienda_2!B522)</f>
        <v>Muebles</v>
      </c>
      <c r="C2922" t="str">
        <f>IF($A2922="","",Tienda_2!G522)</f>
        <v>Medellín</v>
      </c>
      <c r="D2922" t="str">
        <f>IF($A2922="","",Tienda_2!F522)</f>
        <v>Camila Rivera</v>
      </c>
      <c r="E2922" t="str">
        <f>IF($A2922="","",Tienda_2!I522)</f>
        <v>Tarjeta de crédito</v>
      </c>
      <c r="F2922">
        <f>IF($A2922="","",VALUE(RIGHT(Tienda_2!E522,4)))</f>
        <v>2021</v>
      </c>
      <c r="G2922">
        <f>IF($A2922="","",Tienda_2!C522)</f>
        <v>682200</v>
      </c>
      <c r="H2922">
        <f>IF($A2922="","",Tienda_2!D522)</f>
        <v>34500</v>
      </c>
      <c r="I2922">
        <f>IF($A2922="","",Tienda_2!H522)</f>
        <v>5</v>
      </c>
      <c r="J2922">
        <f>IF($A2922="",0,IF(AND(OR('Cuadro-de-mando'!$B$4="(Todas)",'Cuadro-de-mando'!$B$4=$A2922),OR('Cuadro-de-mando'!$E$4="(Todas)",'Cuadro-de-mando'!$E$4=$B2922),OR('Cuadro-de-mando'!$H$4="(Todas)",'Cuadro-de-mando'!$H$4=$C2922),OR('Cuadro-de-mando'!$K$4="(Todas)",'Cuadro-de-mando'!$K$4=$E2922),OR('Cuadro-de-mando'!$N$4="(Todos)",'Cuadro-de-mando'!$N$4=$F2922)),1,0))</f>
        <v>1</v>
      </c>
    </row>
    <row r="2923" spans="1:10" x14ac:dyDescent="0.25">
      <c r="A2923" t="str">
        <f>IF(Tienda_2!$A523="","","Tienda 2")</f>
        <v>Tienda 2</v>
      </c>
      <c r="B2923" t="str">
        <f>IF($A2923="","",Tienda_2!B523)</f>
        <v>Juguetes</v>
      </c>
      <c r="C2923" t="str">
        <f>IF($A2923="","",Tienda_2!G523)</f>
        <v>Bogotá</v>
      </c>
      <c r="D2923" t="str">
        <f>IF($A2923="","",Tienda_2!F523)</f>
        <v>Blanca Ramirez</v>
      </c>
      <c r="E2923" t="str">
        <f>IF($A2923="","",Tienda_2!I523)</f>
        <v>Nequi</v>
      </c>
      <c r="F2923">
        <f>IF($A2923="","",VALUE(RIGHT(Tienda_2!E523,4)))</f>
        <v>2023</v>
      </c>
      <c r="G2923">
        <f>IF($A2923="","",Tienda_2!C523)</f>
        <v>42000</v>
      </c>
      <c r="H2923">
        <f>IF($A2923="","",Tienda_2!D523)</f>
        <v>0</v>
      </c>
      <c r="I2923">
        <f>IF($A2923="","",Tienda_2!H523)</f>
        <v>2</v>
      </c>
      <c r="J2923">
        <f>IF($A2923="",0,IF(AND(OR('Cuadro-de-mando'!$B$4="(Todas)",'Cuadro-de-mando'!$B$4=$A2923),OR('Cuadro-de-mando'!$E$4="(Todas)",'Cuadro-de-mando'!$E$4=$B2923),OR('Cuadro-de-mando'!$H$4="(Todas)",'Cuadro-de-mando'!$H$4=$C2923),OR('Cuadro-de-mando'!$K$4="(Todas)",'Cuadro-de-mando'!$K$4=$E2923),OR('Cuadro-de-mando'!$N$4="(Todos)",'Cuadro-de-mando'!$N$4=$F2923)),1,0))</f>
        <v>1</v>
      </c>
    </row>
    <row r="2924" spans="1:10" x14ac:dyDescent="0.25">
      <c r="A2924" t="str">
        <f>IF(Tienda_2!$A524="","","Tienda 2")</f>
        <v>Tienda 2</v>
      </c>
      <c r="B2924" t="str">
        <f>IF($A2924="","",Tienda_2!B524)</f>
        <v>Electrodomésticos</v>
      </c>
      <c r="C2924" t="str">
        <f>IF($A2924="","",Tienda_2!G524)</f>
        <v>Medellín</v>
      </c>
      <c r="D2924" t="str">
        <f>IF($A2924="","",Tienda_2!F524)</f>
        <v>Pedro Gomez</v>
      </c>
      <c r="E2924" t="str">
        <f>IF($A2924="","",Tienda_2!I524)</f>
        <v>Tarjeta de crédito</v>
      </c>
      <c r="F2924">
        <f>IF($A2924="","",VALUE(RIGHT(Tienda_2!E524,4)))</f>
        <v>2022</v>
      </c>
      <c r="G2924">
        <f>IF($A2924="","",Tienda_2!C524)</f>
        <v>532700</v>
      </c>
      <c r="H2924">
        <f>IF($A2924="","",Tienda_2!D524)</f>
        <v>28800</v>
      </c>
      <c r="I2924">
        <f>IF($A2924="","",Tienda_2!H524)</f>
        <v>5</v>
      </c>
      <c r="J2924">
        <f>IF($A2924="",0,IF(AND(OR('Cuadro-de-mando'!$B$4="(Todas)",'Cuadro-de-mando'!$B$4=$A2924),OR('Cuadro-de-mando'!$E$4="(Todas)",'Cuadro-de-mando'!$E$4=$B2924),OR('Cuadro-de-mando'!$H$4="(Todas)",'Cuadro-de-mando'!$H$4=$C2924),OR('Cuadro-de-mando'!$K$4="(Todas)",'Cuadro-de-mando'!$K$4=$E2924),OR('Cuadro-de-mando'!$N$4="(Todos)",'Cuadro-de-mando'!$N$4=$F2924)),1,0))</f>
        <v>1</v>
      </c>
    </row>
    <row r="2925" spans="1:10" x14ac:dyDescent="0.25">
      <c r="A2925" t="str">
        <f>IF(Tienda_2!$A525="","","Tienda 2")</f>
        <v>Tienda 2</v>
      </c>
      <c r="B2925" t="str">
        <f>IF($A2925="","",Tienda_2!B525)</f>
        <v>Muebles</v>
      </c>
      <c r="C2925" t="str">
        <f>IF($A2925="","",Tienda_2!G525)</f>
        <v>Bucaramanga</v>
      </c>
      <c r="D2925" t="str">
        <f>IF($A2925="","",Tienda_2!F525)</f>
        <v>Lucas Olivera</v>
      </c>
      <c r="E2925" t="str">
        <f>IF($A2925="","",Tienda_2!I525)</f>
        <v>Tarjeta de crédito</v>
      </c>
      <c r="F2925">
        <f>IF($A2925="","",VALUE(RIGHT(Tienda_2!E525,4)))</f>
        <v>2022</v>
      </c>
      <c r="G2925">
        <f>IF($A2925="","",Tienda_2!C525)</f>
        <v>520000</v>
      </c>
      <c r="H2925">
        <f>IF($A2925="","",Tienda_2!D525)</f>
        <v>28100</v>
      </c>
      <c r="I2925">
        <f>IF($A2925="","",Tienda_2!H525)</f>
        <v>3</v>
      </c>
      <c r="J2925">
        <f>IF($A2925="",0,IF(AND(OR('Cuadro-de-mando'!$B$4="(Todas)",'Cuadro-de-mando'!$B$4=$A2925),OR('Cuadro-de-mando'!$E$4="(Todas)",'Cuadro-de-mando'!$E$4=$B2925),OR('Cuadro-de-mando'!$H$4="(Todas)",'Cuadro-de-mando'!$H$4=$C2925),OR('Cuadro-de-mando'!$K$4="(Todas)",'Cuadro-de-mando'!$K$4=$E2925),OR('Cuadro-de-mando'!$N$4="(Todos)",'Cuadro-de-mando'!$N$4=$F2925)),1,0))</f>
        <v>1</v>
      </c>
    </row>
    <row r="2926" spans="1:10" x14ac:dyDescent="0.25">
      <c r="A2926" t="str">
        <f>IF(Tienda_2!$A526="","","Tienda 2")</f>
        <v>Tienda 2</v>
      </c>
      <c r="B2926" t="str">
        <f>IF($A2926="","",Tienda_2!B526)</f>
        <v>Electrónicos</v>
      </c>
      <c r="C2926" t="str">
        <f>IF($A2926="","",Tienda_2!G526)</f>
        <v>Bogotá</v>
      </c>
      <c r="D2926" t="str">
        <f>IF($A2926="","",Tienda_2!F526)</f>
        <v>Beatriz Morales</v>
      </c>
      <c r="E2926" t="str">
        <f>IF($A2926="","",Tienda_2!I526)</f>
        <v>Tarjeta de crédito</v>
      </c>
      <c r="F2926">
        <f>IF($A2926="","",VALUE(RIGHT(Tienda_2!E526,4)))</f>
        <v>2021</v>
      </c>
      <c r="G2926">
        <f>IF($A2926="","",Tienda_2!C526)</f>
        <v>1964200</v>
      </c>
      <c r="H2926">
        <f>IF($A2926="","",Tienda_2!D526)</f>
        <v>104800</v>
      </c>
      <c r="I2926">
        <f>IF($A2926="","",Tienda_2!H526)</f>
        <v>3</v>
      </c>
      <c r="J2926">
        <f>IF($A2926="",0,IF(AND(OR('Cuadro-de-mando'!$B$4="(Todas)",'Cuadro-de-mando'!$B$4=$A2926),OR('Cuadro-de-mando'!$E$4="(Todas)",'Cuadro-de-mando'!$E$4=$B2926),OR('Cuadro-de-mando'!$H$4="(Todas)",'Cuadro-de-mando'!$H$4=$C2926),OR('Cuadro-de-mando'!$K$4="(Todas)",'Cuadro-de-mando'!$K$4=$E2926),OR('Cuadro-de-mando'!$N$4="(Todos)",'Cuadro-de-mando'!$N$4=$F2926)),1,0))</f>
        <v>1</v>
      </c>
    </row>
    <row r="2927" spans="1:10" x14ac:dyDescent="0.25">
      <c r="A2927" t="str">
        <f>IF(Tienda_2!$A527="","","Tienda 2")</f>
        <v>Tienda 2</v>
      </c>
      <c r="B2927" t="str">
        <f>IF($A2927="","",Tienda_2!B527)</f>
        <v>Muebles</v>
      </c>
      <c r="C2927" t="str">
        <f>IF($A2927="","",Tienda_2!G527)</f>
        <v>Cali</v>
      </c>
      <c r="D2927" t="str">
        <f>IF($A2927="","",Tienda_2!F527)</f>
        <v>Juan Fernandez</v>
      </c>
      <c r="E2927" t="str">
        <f>IF($A2927="","",Tienda_2!I527)</f>
        <v>Tarjeta de crédito</v>
      </c>
      <c r="F2927">
        <f>IF($A2927="","",VALUE(RIGHT(Tienda_2!E527,4)))</f>
        <v>2022</v>
      </c>
      <c r="G2927">
        <f>IF($A2927="","",Tienda_2!C527)</f>
        <v>252500</v>
      </c>
      <c r="H2927">
        <f>IF($A2927="","",Tienda_2!D527)</f>
        <v>14200</v>
      </c>
      <c r="I2927">
        <f>IF($A2927="","",Tienda_2!H527)</f>
        <v>5</v>
      </c>
      <c r="J2927">
        <f>IF($A2927="",0,IF(AND(OR('Cuadro-de-mando'!$B$4="(Todas)",'Cuadro-de-mando'!$B$4=$A2927),OR('Cuadro-de-mando'!$E$4="(Todas)",'Cuadro-de-mando'!$E$4=$B2927),OR('Cuadro-de-mando'!$H$4="(Todas)",'Cuadro-de-mando'!$H$4=$C2927),OR('Cuadro-de-mando'!$K$4="(Todas)",'Cuadro-de-mando'!$K$4=$E2927),OR('Cuadro-de-mando'!$N$4="(Todos)",'Cuadro-de-mando'!$N$4=$F2927)),1,0))</f>
        <v>1</v>
      </c>
    </row>
    <row r="2928" spans="1:10" x14ac:dyDescent="0.25">
      <c r="A2928" t="str">
        <f>IF(Tienda_2!$A528="","","Tienda 2")</f>
        <v>Tienda 2</v>
      </c>
      <c r="B2928" t="str">
        <f>IF($A2928="","",Tienda_2!B528)</f>
        <v>Libros</v>
      </c>
      <c r="C2928" t="str">
        <f>IF($A2928="","",Tienda_2!G528)</f>
        <v>Medellín</v>
      </c>
      <c r="D2928" t="str">
        <f>IF($A2928="","",Tienda_2!F528)</f>
        <v>Rafael Acosta</v>
      </c>
      <c r="E2928" t="str">
        <f>IF($A2928="","",Tienda_2!I528)</f>
        <v>Tarjeta de crédito</v>
      </c>
      <c r="F2928">
        <f>IF($A2928="","",VALUE(RIGHT(Tienda_2!E528,4)))</f>
        <v>2021</v>
      </c>
      <c r="G2928">
        <f>IF($A2928="","",Tienda_2!C528)</f>
        <v>44100</v>
      </c>
      <c r="H2928">
        <f>IF($A2928="","",Tienda_2!D528)</f>
        <v>0</v>
      </c>
      <c r="I2928">
        <f>IF($A2928="","",Tienda_2!H528)</f>
        <v>4</v>
      </c>
      <c r="J2928">
        <f>IF($A2928="",0,IF(AND(OR('Cuadro-de-mando'!$B$4="(Todas)",'Cuadro-de-mando'!$B$4=$A2928),OR('Cuadro-de-mando'!$E$4="(Todas)",'Cuadro-de-mando'!$E$4=$B2928),OR('Cuadro-de-mando'!$H$4="(Todas)",'Cuadro-de-mando'!$H$4=$C2928),OR('Cuadro-de-mando'!$K$4="(Todas)",'Cuadro-de-mando'!$K$4=$E2928),OR('Cuadro-de-mando'!$N$4="(Todos)",'Cuadro-de-mando'!$N$4=$F2928)),1,0))</f>
        <v>1</v>
      </c>
    </row>
    <row r="2929" spans="1:10" x14ac:dyDescent="0.25">
      <c r="A2929" t="str">
        <f>IF(Tienda_2!$A529="","","Tienda 2")</f>
        <v>Tienda 2</v>
      </c>
      <c r="B2929" t="str">
        <f>IF($A2929="","",Tienda_2!B529)</f>
        <v>Instrumentos musicales</v>
      </c>
      <c r="C2929" t="str">
        <f>IF($A2929="","",Tienda_2!G529)</f>
        <v>Bogotá</v>
      </c>
      <c r="D2929" t="str">
        <f>IF($A2929="","",Tienda_2!F529)</f>
        <v>Lucas Olivera</v>
      </c>
      <c r="E2929" t="str">
        <f>IF($A2929="","",Tienda_2!I529)</f>
        <v>Tarjeta de crédito</v>
      </c>
      <c r="F2929">
        <f>IF($A2929="","",VALUE(RIGHT(Tienda_2!E529,4)))</f>
        <v>2020</v>
      </c>
      <c r="G2929">
        <f>IF($A2929="","",Tienda_2!C529)</f>
        <v>208600</v>
      </c>
      <c r="H2929">
        <f>IF($A2929="","",Tienda_2!D529)</f>
        <v>11300</v>
      </c>
      <c r="I2929">
        <f>IF($A2929="","",Tienda_2!H529)</f>
        <v>4</v>
      </c>
      <c r="J2929">
        <f>IF($A2929="",0,IF(AND(OR('Cuadro-de-mando'!$B$4="(Todas)",'Cuadro-de-mando'!$B$4=$A2929),OR('Cuadro-de-mando'!$E$4="(Todas)",'Cuadro-de-mando'!$E$4=$B2929),OR('Cuadro-de-mando'!$H$4="(Todas)",'Cuadro-de-mando'!$H$4=$C2929),OR('Cuadro-de-mando'!$K$4="(Todas)",'Cuadro-de-mando'!$K$4=$E2929),OR('Cuadro-de-mando'!$N$4="(Todos)",'Cuadro-de-mando'!$N$4=$F2929)),1,0))</f>
        <v>1</v>
      </c>
    </row>
    <row r="2930" spans="1:10" x14ac:dyDescent="0.25">
      <c r="A2930" t="str">
        <f>IF(Tienda_2!$A530="","","Tienda 2")</f>
        <v>Tienda 2</v>
      </c>
      <c r="B2930" t="str">
        <f>IF($A2930="","",Tienda_2!B530)</f>
        <v>Juguetes</v>
      </c>
      <c r="C2930" t="str">
        <f>IF($A2930="","",Tienda_2!G530)</f>
        <v>Bogotá</v>
      </c>
      <c r="D2930" t="str">
        <f>IF($A2930="","",Tienda_2!F530)</f>
        <v>Ángel Rodriguez</v>
      </c>
      <c r="E2930" t="str">
        <f>IF($A2930="","",Tienda_2!I530)</f>
        <v>Tarjeta de crédito</v>
      </c>
      <c r="F2930">
        <f>IF($A2930="","",VALUE(RIGHT(Tienda_2!E530,4)))</f>
        <v>2022</v>
      </c>
      <c r="G2930">
        <f>IF($A2930="","",Tienda_2!C530)</f>
        <v>30900</v>
      </c>
      <c r="H2930">
        <f>IF($A2930="","",Tienda_2!D530)</f>
        <v>0</v>
      </c>
      <c r="I2930">
        <f>IF($A2930="","",Tienda_2!H530)</f>
        <v>5</v>
      </c>
      <c r="J2930">
        <f>IF($A2930="",0,IF(AND(OR('Cuadro-de-mando'!$B$4="(Todas)",'Cuadro-de-mando'!$B$4=$A2930),OR('Cuadro-de-mando'!$E$4="(Todas)",'Cuadro-de-mando'!$E$4=$B2930),OR('Cuadro-de-mando'!$H$4="(Todas)",'Cuadro-de-mando'!$H$4=$C2930),OR('Cuadro-de-mando'!$K$4="(Todas)",'Cuadro-de-mando'!$K$4=$E2930),OR('Cuadro-de-mando'!$N$4="(Todos)",'Cuadro-de-mando'!$N$4=$F2930)),1,0))</f>
        <v>1</v>
      </c>
    </row>
    <row r="2931" spans="1:10" x14ac:dyDescent="0.25">
      <c r="A2931" t="str">
        <f>IF(Tienda_2!$A531="","","Tienda 2")</f>
        <v>Tienda 2</v>
      </c>
      <c r="B2931" t="str">
        <f>IF($A2931="","",Tienda_2!B531)</f>
        <v>Instrumentos musicales</v>
      </c>
      <c r="C2931" t="str">
        <f>IF($A2931="","",Tienda_2!G531)</f>
        <v>Villavicencio</v>
      </c>
      <c r="D2931" t="str">
        <f>IF($A2931="","",Tienda_2!F531)</f>
        <v>Juliana Costa</v>
      </c>
      <c r="E2931" t="str">
        <f>IF($A2931="","",Tienda_2!I531)</f>
        <v>Tarjeta de crédito</v>
      </c>
      <c r="F2931">
        <f>IF($A2931="","",VALUE(RIGHT(Tienda_2!E531,4)))</f>
        <v>2022</v>
      </c>
      <c r="G2931">
        <f>IF($A2931="","",Tienda_2!C531)</f>
        <v>633400</v>
      </c>
      <c r="H2931">
        <f>IF($A2931="","",Tienda_2!D531)</f>
        <v>31900</v>
      </c>
      <c r="I2931">
        <f>IF($A2931="","",Tienda_2!H531)</f>
        <v>1</v>
      </c>
      <c r="J2931">
        <f>IF($A2931="",0,IF(AND(OR('Cuadro-de-mando'!$B$4="(Todas)",'Cuadro-de-mando'!$B$4=$A2931),OR('Cuadro-de-mando'!$E$4="(Todas)",'Cuadro-de-mando'!$E$4=$B2931),OR('Cuadro-de-mando'!$H$4="(Todas)",'Cuadro-de-mando'!$H$4=$C2931),OR('Cuadro-de-mando'!$K$4="(Todas)",'Cuadro-de-mando'!$K$4=$E2931),OR('Cuadro-de-mando'!$N$4="(Todos)",'Cuadro-de-mando'!$N$4=$F2931)),1,0))</f>
        <v>1</v>
      </c>
    </row>
    <row r="2932" spans="1:10" x14ac:dyDescent="0.25">
      <c r="A2932" t="str">
        <f>IF(Tienda_2!$A532="","","Tienda 2")</f>
        <v>Tienda 2</v>
      </c>
      <c r="B2932" t="str">
        <f>IF($A2932="","",Tienda_2!B532)</f>
        <v>Electrodomésticos</v>
      </c>
      <c r="C2932" t="str">
        <f>IF($A2932="","",Tienda_2!G532)</f>
        <v>Medellín</v>
      </c>
      <c r="D2932" t="str">
        <f>IF($A2932="","",Tienda_2!F532)</f>
        <v>Blanca Ramirez</v>
      </c>
      <c r="E2932" t="str">
        <f>IF($A2932="","",Tienda_2!I532)</f>
        <v>Tarjeta de crédito</v>
      </c>
      <c r="F2932">
        <f>IF($A2932="","",VALUE(RIGHT(Tienda_2!E532,4)))</f>
        <v>2022</v>
      </c>
      <c r="G2932">
        <f>IF($A2932="","",Tienda_2!C532)</f>
        <v>399800</v>
      </c>
      <c r="H2932">
        <f>IF($A2932="","",Tienda_2!D532)</f>
        <v>19500</v>
      </c>
      <c r="I2932">
        <f>IF($A2932="","",Tienda_2!H532)</f>
        <v>5</v>
      </c>
      <c r="J2932">
        <f>IF($A2932="",0,IF(AND(OR('Cuadro-de-mando'!$B$4="(Todas)",'Cuadro-de-mando'!$B$4=$A2932),OR('Cuadro-de-mando'!$E$4="(Todas)",'Cuadro-de-mando'!$E$4=$B2932),OR('Cuadro-de-mando'!$H$4="(Todas)",'Cuadro-de-mando'!$H$4=$C2932),OR('Cuadro-de-mando'!$K$4="(Todas)",'Cuadro-de-mando'!$K$4=$E2932),OR('Cuadro-de-mando'!$N$4="(Todos)",'Cuadro-de-mando'!$N$4=$F2932)),1,0))</f>
        <v>1</v>
      </c>
    </row>
    <row r="2933" spans="1:10" x14ac:dyDescent="0.25">
      <c r="A2933" t="str">
        <f>IF(Tienda_2!$A533="","","Tienda 2")</f>
        <v>Tienda 2</v>
      </c>
      <c r="B2933" t="str">
        <f>IF($A2933="","",Tienda_2!B533)</f>
        <v>Muebles</v>
      </c>
      <c r="C2933" t="str">
        <f>IF($A2933="","",Tienda_2!G533)</f>
        <v>Bogotá</v>
      </c>
      <c r="D2933" t="str">
        <f>IF($A2933="","",Tienda_2!F533)</f>
        <v>Blanca Ramirez</v>
      </c>
      <c r="E2933" t="str">
        <f>IF($A2933="","",Tienda_2!I533)</f>
        <v>Tarjeta de crédito</v>
      </c>
      <c r="F2933">
        <f>IF($A2933="","",VALUE(RIGHT(Tienda_2!E533,4)))</f>
        <v>2021</v>
      </c>
      <c r="G2933">
        <f>IF($A2933="","",Tienda_2!C533)</f>
        <v>162300</v>
      </c>
      <c r="H2933">
        <f>IF($A2933="","",Tienda_2!D533)</f>
        <v>6800</v>
      </c>
      <c r="I2933">
        <f>IF($A2933="","",Tienda_2!H533)</f>
        <v>4</v>
      </c>
      <c r="J2933">
        <f>IF($A2933="",0,IF(AND(OR('Cuadro-de-mando'!$B$4="(Todas)",'Cuadro-de-mando'!$B$4=$A2933),OR('Cuadro-de-mando'!$E$4="(Todas)",'Cuadro-de-mando'!$E$4=$B2933),OR('Cuadro-de-mando'!$H$4="(Todas)",'Cuadro-de-mando'!$H$4=$C2933),OR('Cuadro-de-mando'!$K$4="(Todas)",'Cuadro-de-mando'!$K$4=$E2933),OR('Cuadro-de-mando'!$N$4="(Todos)",'Cuadro-de-mando'!$N$4=$F2933)),1,0))</f>
        <v>1</v>
      </c>
    </row>
    <row r="2934" spans="1:10" x14ac:dyDescent="0.25">
      <c r="A2934" t="str">
        <f>IF(Tienda_2!$A534="","","Tienda 2")</f>
        <v>Tienda 2</v>
      </c>
      <c r="B2934" t="str">
        <f>IF($A2934="","",Tienda_2!B534)</f>
        <v>Electrónicos</v>
      </c>
      <c r="C2934" t="str">
        <f>IF($A2934="","",Tienda_2!G534)</f>
        <v>Medellín</v>
      </c>
      <c r="D2934" t="str">
        <f>IF($A2934="","",Tienda_2!F534)</f>
        <v>Mariana Herrera</v>
      </c>
      <c r="E2934" t="str">
        <f>IF($A2934="","",Tienda_2!I534)</f>
        <v>Tarjeta de crédito</v>
      </c>
      <c r="F2934">
        <f>IF($A2934="","",VALUE(RIGHT(Tienda_2!E534,4)))</f>
        <v>2022</v>
      </c>
      <c r="G2934">
        <f>IF($A2934="","",Tienda_2!C534)</f>
        <v>2009000</v>
      </c>
      <c r="H2934">
        <f>IF($A2934="","",Tienda_2!D534)</f>
        <v>110300</v>
      </c>
      <c r="I2934">
        <f>IF($A2934="","",Tienda_2!H534)</f>
        <v>5</v>
      </c>
      <c r="J2934">
        <f>IF($A2934="",0,IF(AND(OR('Cuadro-de-mando'!$B$4="(Todas)",'Cuadro-de-mando'!$B$4=$A2934),OR('Cuadro-de-mando'!$E$4="(Todas)",'Cuadro-de-mando'!$E$4=$B2934),OR('Cuadro-de-mando'!$H$4="(Todas)",'Cuadro-de-mando'!$H$4=$C2934),OR('Cuadro-de-mando'!$K$4="(Todas)",'Cuadro-de-mando'!$K$4=$E2934),OR('Cuadro-de-mando'!$N$4="(Todos)",'Cuadro-de-mando'!$N$4=$F2934)),1,0))</f>
        <v>1</v>
      </c>
    </row>
    <row r="2935" spans="1:10" x14ac:dyDescent="0.25">
      <c r="A2935" t="str">
        <f>IF(Tienda_2!$A535="","","Tienda 2")</f>
        <v>Tienda 2</v>
      </c>
      <c r="B2935" t="str">
        <f>IF($A2935="","",Tienda_2!B535)</f>
        <v>Muebles</v>
      </c>
      <c r="C2935" t="str">
        <f>IF($A2935="","",Tienda_2!G535)</f>
        <v>Bogotá</v>
      </c>
      <c r="D2935" t="str">
        <f>IF($A2935="","",Tienda_2!F535)</f>
        <v>Ángel Rodriguez</v>
      </c>
      <c r="E2935" t="str">
        <f>IF($A2935="","",Tienda_2!I535)</f>
        <v>Tarjeta de crédito</v>
      </c>
      <c r="F2935">
        <f>IF($A2935="","",VALUE(RIGHT(Tienda_2!E535,4)))</f>
        <v>2021</v>
      </c>
      <c r="G2935">
        <f>IF($A2935="","",Tienda_2!C535)</f>
        <v>313700</v>
      </c>
      <c r="H2935">
        <f>IF($A2935="","",Tienda_2!D535)</f>
        <v>17400</v>
      </c>
      <c r="I2935">
        <f>IF($A2935="","",Tienda_2!H535)</f>
        <v>5</v>
      </c>
      <c r="J2935">
        <f>IF($A2935="",0,IF(AND(OR('Cuadro-de-mando'!$B$4="(Todas)",'Cuadro-de-mando'!$B$4=$A2935),OR('Cuadro-de-mando'!$E$4="(Todas)",'Cuadro-de-mando'!$E$4=$B2935),OR('Cuadro-de-mando'!$H$4="(Todas)",'Cuadro-de-mando'!$H$4=$C2935),OR('Cuadro-de-mando'!$K$4="(Todas)",'Cuadro-de-mando'!$K$4=$E2935),OR('Cuadro-de-mando'!$N$4="(Todos)",'Cuadro-de-mando'!$N$4=$F2935)),1,0))</f>
        <v>1</v>
      </c>
    </row>
    <row r="2936" spans="1:10" x14ac:dyDescent="0.25">
      <c r="A2936" t="str">
        <f>IF(Tienda_2!$A536="","","Tienda 2")</f>
        <v>Tienda 2</v>
      </c>
      <c r="B2936" t="str">
        <f>IF($A2936="","",Tienda_2!B536)</f>
        <v>Deportes y diversión</v>
      </c>
      <c r="C2936" t="str">
        <f>IF($A2936="","",Tienda_2!G536)</f>
        <v>Bogotá</v>
      </c>
      <c r="D2936" t="str">
        <f>IF($A2936="","",Tienda_2!F536)</f>
        <v>Rafael Acosta</v>
      </c>
      <c r="E2936" t="str">
        <f>IF($A2936="","",Tienda_2!I536)</f>
        <v>Tarjeta de crédito</v>
      </c>
      <c r="F2936">
        <f>IF($A2936="","",VALUE(RIGHT(Tienda_2!E536,4)))</f>
        <v>2021</v>
      </c>
      <c r="G2936">
        <f>IF($A2936="","",Tienda_2!C536)</f>
        <v>45600</v>
      </c>
      <c r="H2936">
        <f>IF($A2936="","",Tienda_2!D536)</f>
        <v>0</v>
      </c>
      <c r="I2936">
        <f>IF($A2936="","",Tienda_2!H536)</f>
        <v>4</v>
      </c>
      <c r="J2936">
        <f>IF($A2936="",0,IF(AND(OR('Cuadro-de-mando'!$B$4="(Todas)",'Cuadro-de-mando'!$B$4=$A2936),OR('Cuadro-de-mando'!$E$4="(Todas)",'Cuadro-de-mando'!$E$4=$B2936),OR('Cuadro-de-mando'!$H$4="(Todas)",'Cuadro-de-mando'!$H$4=$C2936),OR('Cuadro-de-mando'!$K$4="(Todas)",'Cuadro-de-mando'!$K$4=$E2936),OR('Cuadro-de-mando'!$N$4="(Todos)",'Cuadro-de-mando'!$N$4=$F2936)),1,0))</f>
        <v>1</v>
      </c>
    </row>
    <row r="2937" spans="1:10" x14ac:dyDescent="0.25">
      <c r="A2937" t="str">
        <f>IF(Tienda_2!$A537="","","Tienda 2")</f>
        <v>Tienda 2</v>
      </c>
      <c r="B2937" t="str">
        <f>IF($A2937="","",Tienda_2!B537)</f>
        <v>Libros</v>
      </c>
      <c r="C2937" t="str">
        <f>IF($A2937="","",Tienda_2!G537)</f>
        <v>Cúcuta</v>
      </c>
      <c r="D2937" t="str">
        <f>IF($A2937="","",Tienda_2!F537)</f>
        <v>Santiago Silva</v>
      </c>
      <c r="E2937" t="str">
        <f>IF($A2937="","",Tienda_2!I537)</f>
        <v>Tarjeta de crédito</v>
      </c>
      <c r="F2937">
        <f>IF($A2937="","",VALUE(RIGHT(Tienda_2!E537,4)))</f>
        <v>2021</v>
      </c>
      <c r="G2937">
        <f>IF($A2937="","",Tienda_2!C537)</f>
        <v>61600</v>
      </c>
      <c r="H2937">
        <f>IF($A2937="","",Tienda_2!D537)</f>
        <v>3500</v>
      </c>
      <c r="I2937">
        <f>IF($A2937="","",Tienda_2!H537)</f>
        <v>5</v>
      </c>
      <c r="J2937">
        <f>IF($A2937="",0,IF(AND(OR('Cuadro-de-mando'!$B$4="(Todas)",'Cuadro-de-mando'!$B$4=$A2937),OR('Cuadro-de-mando'!$E$4="(Todas)",'Cuadro-de-mando'!$E$4=$B2937),OR('Cuadro-de-mando'!$H$4="(Todas)",'Cuadro-de-mando'!$H$4=$C2937),OR('Cuadro-de-mando'!$K$4="(Todas)",'Cuadro-de-mando'!$K$4=$E2937),OR('Cuadro-de-mando'!$N$4="(Todos)",'Cuadro-de-mando'!$N$4=$F2937)),1,0))</f>
        <v>1</v>
      </c>
    </row>
    <row r="2938" spans="1:10" x14ac:dyDescent="0.25">
      <c r="A2938" t="str">
        <f>IF(Tienda_2!$A538="","","Tienda 2")</f>
        <v>Tienda 2</v>
      </c>
      <c r="B2938" t="str">
        <f>IF($A2938="","",Tienda_2!B538)</f>
        <v>Electrodomésticos</v>
      </c>
      <c r="C2938" t="str">
        <f>IF($A2938="","",Tienda_2!G538)</f>
        <v>Cali</v>
      </c>
      <c r="D2938" t="str">
        <f>IF($A2938="","",Tienda_2!F538)</f>
        <v>Juliana Costa</v>
      </c>
      <c r="E2938" t="str">
        <f>IF($A2938="","",Tienda_2!I538)</f>
        <v>Tarjeta de crédito</v>
      </c>
      <c r="F2938">
        <f>IF($A2938="","",VALUE(RIGHT(Tienda_2!E538,4)))</f>
        <v>2021</v>
      </c>
      <c r="G2938">
        <f>IF($A2938="","",Tienda_2!C538)</f>
        <v>740900</v>
      </c>
      <c r="H2938">
        <f>IF($A2938="","",Tienda_2!D538)</f>
        <v>37600</v>
      </c>
      <c r="I2938">
        <f>IF($A2938="","",Tienda_2!H538)</f>
        <v>4</v>
      </c>
      <c r="J2938">
        <f>IF($A2938="",0,IF(AND(OR('Cuadro-de-mando'!$B$4="(Todas)",'Cuadro-de-mando'!$B$4=$A2938),OR('Cuadro-de-mando'!$E$4="(Todas)",'Cuadro-de-mando'!$E$4=$B2938),OR('Cuadro-de-mando'!$H$4="(Todas)",'Cuadro-de-mando'!$H$4=$C2938),OR('Cuadro-de-mando'!$K$4="(Todas)",'Cuadro-de-mando'!$K$4=$E2938),OR('Cuadro-de-mando'!$N$4="(Todos)",'Cuadro-de-mando'!$N$4=$F2938)),1,0))</f>
        <v>1</v>
      </c>
    </row>
    <row r="2939" spans="1:10" x14ac:dyDescent="0.25">
      <c r="A2939" t="str">
        <f>IF(Tienda_2!$A539="","","Tienda 2")</f>
        <v>Tienda 2</v>
      </c>
      <c r="B2939" t="str">
        <f>IF($A2939="","",Tienda_2!B539)</f>
        <v>Instrumentos musicales</v>
      </c>
      <c r="C2939" t="str">
        <f>IF($A2939="","",Tienda_2!G539)</f>
        <v>Medellín</v>
      </c>
      <c r="D2939" t="str">
        <f>IF($A2939="","",Tienda_2!F539)</f>
        <v>Ángel Rodriguez</v>
      </c>
      <c r="E2939" t="str">
        <f>IF($A2939="","",Tienda_2!I539)</f>
        <v>Tarjeta de crédito</v>
      </c>
      <c r="F2939">
        <f>IF($A2939="","",VALUE(RIGHT(Tienda_2!E539,4)))</f>
        <v>2022</v>
      </c>
      <c r="G2939">
        <f>IF($A2939="","",Tienda_2!C539)</f>
        <v>993200</v>
      </c>
      <c r="H2939">
        <f>IF($A2939="","",Tienda_2!D539)</f>
        <v>53100</v>
      </c>
      <c r="I2939">
        <f>IF($A2939="","",Tienda_2!H539)</f>
        <v>5</v>
      </c>
      <c r="J2939">
        <f>IF($A2939="",0,IF(AND(OR('Cuadro-de-mando'!$B$4="(Todas)",'Cuadro-de-mando'!$B$4=$A2939),OR('Cuadro-de-mando'!$E$4="(Todas)",'Cuadro-de-mando'!$E$4=$B2939),OR('Cuadro-de-mando'!$H$4="(Todas)",'Cuadro-de-mando'!$H$4=$C2939),OR('Cuadro-de-mando'!$K$4="(Todas)",'Cuadro-de-mando'!$K$4=$E2939),OR('Cuadro-de-mando'!$N$4="(Todos)",'Cuadro-de-mando'!$N$4=$F2939)),1,0))</f>
        <v>1</v>
      </c>
    </row>
    <row r="2940" spans="1:10" x14ac:dyDescent="0.25">
      <c r="A2940" t="str">
        <f>IF(Tienda_2!$A540="","","Tienda 2")</f>
        <v>Tienda 2</v>
      </c>
      <c r="B2940" t="str">
        <f>IF($A2940="","",Tienda_2!B540)</f>
        <v>Electrónicos</v>
      </c>
      <c r="C2940" t="str">
        <f>IF($A2940="","",Tienda_2!G540)</f>
        <v>Bogotá</v>
      </c>
      <c r="D2940" t="str">
        <f>IF($A2940="","",Tienda_2!F540)</f>
        <v>Beatriz Morales</v>
      </c>
      <c r="E2940" t="str">
        <f>IF($A2940="","",Tienda_2!I540)</f>
        <v>Tarjeta de crédito</v>
      </c>
      <c r="F2940">
        <f>IF($A2940="","",VALUE(RIGHT(Tienda_2!E540,4)))</f>
        <v>2021</v>
      </c>
      <c r="G2940">
        <f>IF($A2940="","",Tienda_2!C540)</f>
        <v>2419400</v>
      </c>
      <c r="H2940">
        <f>IF($A2940="","",Tienda_2!D540)</f>
        <v>127000</v>
      </c>
      <c r="I2940">
        <f>IF($A2940="","",Tienda_2!H540)</f>
        <v>5</v>
      </c>
      <c r="J2940">
        <f>IF($A2940="",0,IF(AND(OR('Cuadro-de-mando'!$B$4="(Todas)",'Cuadro-de-mando'!$B$4=$A2940),OR('Cuadro-de-mando'!$E$4="(Todas)",'Cuadro-de-mando'!$E$4=$B2940),OR('Cuadro-de-mando'!$H$4="(Todas)",'Cuadro-de-mando'!$H$4=$C2940),OR('Cuadro-de-mando'!$K$4="(Todas)",'Cuadro-de-mando'!$K$4=$E2940),OR('Cuadro-de-mando'!$N$4="(Todos)",'Cuadro-de-mando'!$N$4=$F2940)),1,0))</f>
        <v>1</v>
      </c>
    </row>
    <row r="2941" spans="1:10" x14ac:dyDescent="0.25">
      <c r="A2941" t="str">
        <f>IF(Tienda_2!$A541="","","Tienda 2")</f>
        <v>Tienda 2</v>
      </c>
      <c r="B2941" t="str">
        <f>IF($A2941="","",Tienda_2!B541)</f>
        <v>Juguetes</v>
      </c>
      <c r="C2941" t="str">
        <f>IF($A2941="","",Tienda_2!G541)</f>
        <v>Medellín</v>
      </c>
      <c r="D2941" t="str">
        <f>IF($A2941="","",Tienda_2!F541)</f>
        <v>Blanca Ramirez</v>
      </c>
      <c r="E2941" t="str">
        <f>IF($A2941="","",Tienda_2!I541)</f>
        <v>Tarjeta de crédito</v>
      </c>
      <c r="F2941">
        <f>IF($A2941="","",VALUE(RIGHT(Tienda_2!E541,4)))</f>
        <v>2021</v>
      </c>
      <c r="G2941">
        <f>IF($A2941="","",Tienda_2!C541)</f>
        <v>238100</v>
      </c>
      <c r="H2941">
        <f>IF($A2941="","",Tienda_2!D541)</f>
        <v>10900</v>
      </c>
      <c r="I2941">
        <f>IF($A2941="","",Tienda_2!H541)</f>
        <v>1</v>
      </c>
      <c r="J2941">
        <f>IF($A2941="",0,IF(AND(OR('Cuadro-de-mando'!$B$4="(Todas)",'Cuadro-de-mando'!$B$4=$A2941),OR('Cuadro-de-mando'!$E$4="(Todas)",'Cuadro-de-mando'!$E$4=$B2941),OR('Cuadro-de-mando'!$H$4="(Todas)",'Cuadro-de-mando'!$H$4=$C2941),OR('Cuadro-de-mando'!$K$4="(Todas)",'Cuadro-de-mando'!$K$4=$E2941),OR('Cuadro-de-mando'!$N$4="(Todos)",'Cuadro-de-mando'!$N$4=$F2941)),1,0))</f>
        <v>1</v>
      </c>
    </row>
    <row r="2942" spans="1:10" x14ac:dyDescent="0.25">
      <c r="A2942" t="str">
        <f>IF(Tienda_2!$A542="","","Tienda 2")</f>
        <v>Tienda 2</v>
      </c>
      <c r="B2942" t="str">
        <f>IF($A2942="","",Tienda_2!B542)</f>
        <v>Muebles</v>
      </c>
      <c r="C2942" t="str">
        <f>IF($A2942="","",Tienda_2!G542)</f>
        <v>Bogotá</v>
      </c>
      <c r="D2942" t="str">
        <f>IF($A2942="","",Tienda_2!F542)</f>
        <v>Blanca Ramirez</v>
      </c>
      <c r="E2942" t="str">
        <f>IF($A2942="","",Tienda_2!I542)</f>
        <v>Tarjeta de crédito</v>
      </c>
      <c r="F2942">
        <f>IF($A2942="","",VALUE(RIGHT(Tienda_2!E542,4)))</f>
        <v>2020</v>
      </c>
      <c r="G2942">
        <f>IF($A2942="","",Tienda_2!C542)</f>
        <v>521000</v>
      </c>
      <c r="H2942">
        <f>IF($A2942="","",Tienda_2!D542)</f>
        <v>25900</v>
      </c>
      <c r="I2942">
        <f>IF($A2942="","",Tienda_2!H542)</f>
        <v>5</v>
      </c>
      <c r="J2942">
        <f>IF($A2942="",0,IF(AND(OR('Cuadro-de-mando'!$B$4="(Todas)",'Cuadro-de-mando'!$B$4=$A2942),OR('Cuadro-de-mando'!$E$4="(Todas)",'Cuadro-de-mando'!$E$4=$B2942),OR('Cuadro-de-mando'!$H$4="(Todas)",'Cuadro-de-mando'!$H$4=$C2942),OR('Cuadro-de-mando'!$K$4="(Todas)",'Cuadro-de-mando'!$K$4=$E2942),OR('Cuadro-de-mando'!$N$4="(Todos)",'Cuadro-de-mando'!$N$4=$F2942)),1,0))</f>
        <v>1</v>
      </c>
    </row>
    <row r="2943" spans="1:10" x14ac:dyDescent="0.25">
      <c r="A2943" t="str">
        <f>IF(Tienda_2!$A543="","","Tienda 2")</f>
        <v>Tienda 2</v>
      </c>
      <c r="B2943" t="str">
        <f>IF($A2943="","",Tienda_2!B543)</f>
        <v>Electrodomésticos</v>
      </c>
      <c r="C2943" t="str">
        <f>IF($A2943="","",Tienda_2!G543)</f>
        <v>Bogotá</v>
      </c>
      <c r="D2943" t="str">
        <f>IF($A2943="","",Tienda_2!F543)</f>
        <v>Camila Rivera</v>
      </c>
      <c r="E2943" t="str">
        <f>IF($A2943="","",Tienda_2!I543)</f>
        <v>Cupón</v>
      </c>
      <c r="F2943">
        <f>IF($A2943="","",VALUE(RIGHT(Tienda_2!E543,4)))</f>
        <v>2020</v>
      </c>
      <c r="G2943">
        <f>IF($A2943="","",Tienda_2!C543)</f>
        <v>1204800</v>
      </c>
      <c r="H2943">
        <f>IF($A2943="","",Tienda_2!D543)</f>
        <v>62300</v>
      </c>
      <c r="I2943">
        <f>IF($A2943="","",Tienda_2!H543)</f>
        <v>3</v>
      </c>
      <c r="J2943">
        <f>IF($A2943="",0,IF(AND(OR('Cuadro-de-mando'!$B$4="(Todas)",'Cuadro-de-mando'!$B$4=$A2943),OR('Cuadro-de-mando'!$E$4="(Todas)",'Cuadro-de-mando'!$E$4=$B2943),OR('Cuadro-de-mando'!$H$4="(Todas)",'Cuadro-de-mando'!$H$4=$C2943),OR('Cuadro-de-mando'!$K$4="(Todas)",'Cuadro-de-mando'!$K$4=$E2943),OR('Cuadro-de-mando'!$N$4="(Todos)",'Cuadro-de-mando'!$N$4=$F2943)),1,0))</f>
        <v>1</v>
      </c>
    </row>
    <row r="2944" spans="1:10" x14ac:dyDescent="0.25">
      <c r="A2944" t="str">
        <f>IF(Tienda_2!$A544="","","Tienda 2")</f>
        <v>Tienda 2</v>
      </c>
      <c r="B2944" t="str">
        <f>IF($A2944="","",Tienda_2!B544)</f>
        <v>Electrónicos</v>
      </c>
      <c r="C2944" t="str">
        <f>IF($A2944="","",Tienda_2!G544)</f>
        <v>Medellín</v>
      </c>
      <c r="D2944" t="str">
        <f>IF($A2944="","",Tienda_2!F544)</f>
        <v>Maria Alfonso</v>
      </c>
      <c r="E2944" t="str">
        <f>IF($A2944="","",Tienda_2!I544)</f>
        <v>Tarjeta de crédito</v>
      </c>
      <c r="F2944">
        <f>IF($A2944="","",VALUE(RIGHT(Tienda_2!E544,4)))</f>
        <v>2022</v>
      </c>
      <c r="G2944">
        <f>IF($A2944="","",Tienda_2!C544)</f>
        <v>145100</v>
      </c>
      <c r="H2944">
        <f>IF($A2944="","",Tienda_2!D544)</f>
        <v>15100</v>
      </c>
      <c r="I2944">
        <f>IF($A2944="","",Tienda_2!H544)</f>
        <v>5</v>
      </c>
      <c r="J2944">
        <f>IF($A2944="",0,IF(AND(OR('Cuadro-de-mando'!$B$4="(Todas)",'Cuadro-de-mando'!$B$4=$A2944),OR('Cuadro-de-mando'!$E$4="(Todas)",'Cuadro-de-mando'!$E$4=$B2944),OR('Cuadro-de-mando'!$H$4="(Todas)",'Cuadro-de-mando'!$H$4=$C2944),OR('Cuadro-de-mando'!$K$4="(Todas)",'Cuadro-de-mando'!$K$4=$E2944),OR('Cuadro-de-mando'!$N$4="(Todos)",'Cuadro-de-mando'!$N$4=$F2944)),1,0))</f>
        <v>1</v>
      </c>
    </row>
    <row r="2945" spans="1:10" x14ac:dyDescent="0.25">
      <c r="A2945" t="str">
        <f>IF(Tienda_2!$A545="","","Tienda 2")</f>
        <v>Tienda 2</v>
      </c>
      <c r="B2945" t="str">
        <f>IF($A2945="","",Tienda_2!B545)</f>
        <v>Electrónicos</v>
      </c>
      <c r="C2945" t="str">
        <f>IF($A2945="","",Tienda_2!G545)</f>
        <v>Bogotá</v>
      </c>
      <c r="D2945" t="str">
        <f>IF($A2945="","",Tienda_2!F545)</f>
        <v>Mariana Herrera</v>
      </c>
      <c r="E2945" t="str">
        <f>IF($A2945="","",Tienda_2!I545)</f>
        <v>Tarjeta de crédito</v>
      </c>
      <c r="F2945">
        <f>IF($A2945="","",VALUE(RIGHT(Tienda_2!E545,4)))</f>
        <v>2021</v>
      </c>
      <c r="G2945">
        <f>IF($A2945="","",Tienda_2!C545)</f>
        <v>1377400</v>
      </c>
      <c r="H2945">
        <f>IF($A2945="","",Tienda_2!D545)</f>
        <v>74000</v>
      </c>
      <c r="I2945">
        <f>IF($A2945="","",Tienda_2!H545)</f>
        <v>1</v>
      </c>
      <c r="J2945">
        <f>IF($A2945="",0,IF(AND(OR('Cuadro-de-mando'!$B$4="(Todas)",'Cuadro-de-mando'!$B$4=$A2945),OR('Cuadro-de-mando'!$E$4="(Todas)",'Cuadro-de-mando'!$E$4=$B2945),OR('Cuadro-de-mando'!$H$4="(Todas)",'Cuadro-de-mando'!$H$4=$C2945),OR('Cuadro-de-mando'!$K$4="(Todas)",'Cuadro-de-mando'!$K$4=$E2945),OR('Cuadro-de-mando'!$N$4="(Todos)",'Cuadro-de-mando'!$N$4=$F2945)),1,0))</f>
        <v>1</v>
      </c>
    </row>
    <row r="2946" spans="1:10" x14ac:dyDescent="0.25">
      <c r="A2946" t="str">
        <f>IF(Tienda_2!$A546="","","Tienda 2")</f>
        <v>Tienda 2</v>
      </c>
      <c r="B2946" t="str">
        <f>IF($A2946="","",Tienda_2!B546)</f>
        <v>Muebles</v>
      </c>
      <c r="C2946" t="str">
        <f>IF($A2946="","",Tienda_2!G546)</f>
        <v>Bogotá</v>
      </c>
      <c r="D2946" t="str">
        <f>IF($A2946="","",Tienda_2!F546)</f>
        <v>Pedro Gomez</v>
      </c>
      <c r="E2946" t="str">
        <f>IF($A2946="","",Tienda_2!I546)</f>
        <v>Tarjeta de crédito</v>
      </c>
      <c r="F2946">
        <f>IF($A2946="","",VALUE(RIGHT(Tienda_2!E546,4)))</f>
        <v>2021</v>
      </c>
      <c r="G2946">
        <f>IF($A2946="","",Tienda_2!C546)</f>
        <v>722600</v>
      </c>
      <c r="H2946">
        <f>IF($A2946="","",Tienda_2!D546)</f>
        <v>36700</v>
      </c>
      <c r="I2946">
        <f>IF($A2946="","",Tienda_2!H546)</f>
        <v>2</v>
      </c>
      <c r="J2946">
        <f>IF($A2946="",0,IF(AND(OR('Cuadro-de-mando'!$B$4="(Todas)",'Cuadro-de-mando'!$B$4=$A2946),OR('Cuadro-de-mando'!$E$4="(Todas)",'Cuadro-de-mando'!$E$4=$B2946),OR('Cuadro-de-mando'!$H$4="(Todas)",'Cuadro-de-mando'!$H$4=$C2946),OR('Cuadro-de-mando'!$K$4="(Todas)",'Cuadro-de-mando'!$K$4=$E2946),OR('Cuadro-de-mando'!$N$4="(Todos)",'Cuadro-de-mando'!$N$4=$F2946)),1,0))</f>
        <v>1</v>
      </c>
    </row>
    <row r="2947" spans="1:10" x14ac:dyDescent="0.25">
      <c r="A2947" t="str">
        <f>IF(Tienda_2!$A547="","","Tienda 2")</f>
        <v>Tienda 2</v>
      </c>
      <c r="B2947" t="str">
        <f>IF($A2947="","",Tienda_2!B547)</f>
        <v>Artículos para el hogar</v>
      </c>
      <c r="C2947" t="str">
        <f>IF($A2947="","",Tienda_2!G547)</f>
        <v>Medellín</v>
      </c>
      <c r="D2947" t="str">
        <f>IF($A2947="","",Tienda_2!F547)</f>
        <v>Juliana Costa</v>
      </c>
      <c r="E2947" t="str">
        <f>IF($A2947="","",Tienda_2!I547)</f>
        <v>Nequi</v>
      </c>
      <c r="F2947">
        <f>IF($A2947="","",VALUE(RIGHT(Tienda_2!E547,4)))</f>
        <v>2021</v>
      </c>
      <c r="G2947">
        <f>IF($A2947="","",Tienda_2!C547)</f>
        <v>46600</v>
      </c>
      <c r="H2947">
        <f>IF($A2947="","",Tienda_2!D547)</f>
        <v>0</v>
      </c>
      <c r="I2947">
        <f>IF($A2947="","",Tienda_2!H547)</f>
        <v>5</v>
      </c>
      <c r="J2947">
        <f>IF($A2947="",0,IF(AND(OR('Cuadro-de-mando'!$B$4="(Todas)",'Cuadro-de-mando'!$B$4=$A2947),OR('Cuadro-de-mando'!$E$4="(Todas)",'Cuadro-de-mando'!$E$4=$B2947),OR('Cuadro-de-mando'!$H$4="(Todas)",'Cuadro-de-mando'!$H$4=$C2947),OR('Cuadro-de-mando'!$K$4="(Todas)",'Cuadro-de-mando'!$K$4=$E2947),OR('Cuadro-de-mando'!$N$4="(Todos)",'Cuadro-de-mando'!$N$4=$F2947)),1,0))</f>
        <v>1</v>
      </c>
    </row>
    <row r="2948" spans="1:10" x14ac:dyDescent="0.25">
      <c r="A2948" t="str">
        <f>IF(Tienda_2!$A548="","","Tienda 2")</f>
        <v>Tienda 2</v>
      </c>
      <c r="B2948" t="str">
        <f>IF($A2948="","",Tienda_2!B548)</f>
        <v>Juguetes</v>
      </c>
      <c r="C2948" t="str">
        <f>IF($A2948="","",Tienda_2!G548)</f>
        <v>Cali</v>
      </c>
      <c r="D2948" t="str">
        <f>IF($A2948="","",Tienda_2!F548)</f>
        <v>Mariana Herrera</v>
      </c>
      <c r="E2948" t="str">
        <f>IF($A2948="","",Tienda_2!I548)</f>
        <v>Tarjeta de crédito</v>
      </c>
      <c r="F2948">
        <f>IF($A2948="","",VALUE(RIGHT(Tienda_2!E548,4)))</f>
        <v>2020</v>
      </c>
      <c r="G2948">
        <f>IF($A2948="","",Tienda_2!C548)</f>
        <v>44900</v>
      </c>
      <c r="H2948">
        <f>IF($A2948="","",Tienda_2!D548)</f>
        <v>0</v>
      </c>
      <c r="I2948">
        <f>IF($A2948="","",Tienda_2!H548)</f>
        <v>4</v>
      </c>
      <c r="J2948">
        <f>IF($A2948="",0,IF(AND(OR('Cuadro-de-mando'!$B$4="(Todas)",'Cuadro-de-mando'!$B$4=$A2948),OR('Cuadro-de-mando'!$E$4="(Todas)",'Cuadro-de-mando'!$E$4=$B2948),OR('Cuadro-de-mando'!$H$4="(Todas)",'Cuadro-de-mando'!$H$4=$C2948),OR('Cuadro-de-mando'!$K$4="(Todas)",'Cuadro-de-mando'!$K$4=$E2948),OR('Cuadro-de-mando'!$N$4="(Todos)",'Cuadro-de-mando'!$N$4=$F2948)),1,0))</f>
        <v>1</v>
      </c>
    </row>
    <row r="2949" spans="1:10" x14ac:dyDescent="0.25">
      <c r="A2949" t="str">
        <f>IF(Tienda_2!$A549="","","Tienda 2")</f>
        <v>Tienda 2</v>
      </c>
      <c r="B2949" t="str">
        <f>IF($A2949="","",Tienda_2!B549)</f>
        <v>Juguetes</v>
      </c>
      <c r="C2949" t="str">
        <f>IF($A2949="","",Tienda_2!G549)</f>
        <v>Medellín</v>
      </c>
      <c r="D2949" t="str">
        <f>IF($A2949="","",Tienda_2!F549)</f>
        <v>Mariana Herrera</v>
      </c>
      <c r="E2949" t="str">
        <f>IF($A2949="","",Tienda_2!I549)</f>
        <v>Tarjeta de crédito</v>
      </c>
      <c r="F2949">
        <f>IF($A2949="","",VALUE(RIGHT(Tienda_2!E549,4)))</f>
        <v>2021</v>
      </c>
      <c r="G2949">
        <f>IF($A2949="","",Tienda_2!C549)</f>
        <v>8800</v>
      </c>
      <c r="H2949">
        <f>IF($A2949="","",Tienda_2!D549)</f>
        <v>900</v>
      </c>
      <c r="I2949">
        <f>IF($A2949="","",Tienda_2!H549)</f>
        <v>4</v>
      </c>
      <c r="J2949">
        <f>IF($A2949="",0,IF(AND(OR('Cuadro-de-mando'!$B$4="(Todas)",'Cuadro-de-mando'!$B$4=$A2949),OR('Cuadro-de-mando'!$E$4="(Todas)",'Cuadro-de-mando'!$E$4=$B2949),OR('Cuadro-de-mando'!$H$4="(Todas)",'Cuadro-de-mando'!$H$4=$C2949),OR('Cuadro-de-mando'!$K$4="(Todas)",'Cuadro-de-mando'!$K$4=$E2949),OR('Cuadro-de-mando'!$N$4="(Todos)",'Cuadro-de-mando'!$N$4=$F2949)),1,0))</f>
        <v>1</v>
      </c>
    </row>
    <row r="2950" spans="1:10" x14ac:dyDescent="0.25">
      <c r="A2950" t="str">
        <f>IF(Tienda_2!$A550="","","Tienda 2")</f>
        <v>Tienda 2</v>
      </c>
      <c r="B2950" t="str">
        <f>IF($A2950="","",Tienda_2!B550)</f>
        <v>Muebles</v>
      </c>
      <c r="C2950" t="str">
        <f>IF($A2950="","",Tienda_2!G550)</f>
        <v>Bogotá</v>
      </c>
      <c r="D2950" t="str">
        <f>IF($A2950="","",Tienda_2!F550)</f>
        <v>Ángel Rodriguez</v>
      </c>
      <c r="E2950" t="str">
        <f>IF($A2950="","",Tienda_2!I550)</f>
        <v>Tarjeta de débito</v>
      </c>
      <c r="F2950">
        <f>IF($A2950="","",VALUE(RIGHT(Tienda_2!E550,4)))</f>
        <v>2021</v>
      </c>
      <c r="G2950">
        <f>IF($A2950="","",Tienda_2!C550)</f>
        <v>163100</v>
      </c>
      <c r="H2950">
        <f>IF($A2950="","",Tienda_2!D550)</f>
        <v>14500</v>
      </c>
      <c r="I2950">
        <f>IF($A2950="","",Tienda_2!H550)</f>
        <v>5</v>
      </c>
      <c r="J2950">
        <f>IF($A2950="",0,IF(AND(OR('Cuadro-de-mando'!$B$4="(Todas)",'Cuadro-de-mando'!$B$4=$A2950),OR('Cuadro-de-mando'!$E$4="(Todas)",'Cuadro-de-mando'!$E$4=$B2950),OR('Cuadro-de-mando'!$H$4="(Todas)",'Cuadro-de-mando'!$H$4=$C2950),OR('Cuadro-de-mando'!$K$4="(Todas)",'Cuadro-de-mando'!$K$4=$E2950),OR('Cuadro-de-mando'!$N$4="(Todos)",'Cuadro-de-mando'!$N$4=$F2950)),1,0))</f>
        <v>1</v>
      </c>
    </row>
    <row r="2951" spans="1:10" x14ac:dyDescent="0.25">
      <c r="A2951" t="str">
        <f>IF(Tienda_2!$A551="","","Tienda 2")</f>
        <v>Tienda 2</v>
      </c>
      <c r="B2951" t="str">
        <f>IF($A2951="","",Tienda_2!B551)</f>
        <v>Muebles</v>
      </c>
      <c r="C2951" t="str">
        <f>IF($A2951="","",Tienda_2!G551)</f>
        <v>Bogotá</v>
      </c>
      <c r="D2951" t="str">
        <f>IF($A2951="","",Tienda_2!F551)</f>
        <v>Santiago Silva</v>
      </c>
      <c r="E2951" t="str">
        <f>IF($A2951="","",Tienda_2!I551)</f>
        <v>Tarjeta de crédito</v>
      </c>
      <c r="F2951">
        <f>IF($A2951="","",VALUE(RIGHT(Tienda_2!E551,4)))</f>
        <v>2022</v>
      </c>
      <c r="G2951">
        <f>IF($A2951="","",Tienda_2!C551)</f>
        <v>652900</v>
      </c>
      <c r="H2951">
        <f>IF($A2951="","",Tienda_2!D551)</f>
        <v>33000</v>
      </c>
      <c r="I2951">
        <f>IF($A2951="","",Tienda_2!H551)</f>
        <v>1</v>
      </c>
      <c r="J2951">
        <f>IF($A2951="",0,IF(AND(OR('Cuadro-de-mando'!$B$4="(Todas)",'Cuadro-de-mando'!$B$4=$A2951),OR('Cuadro-de-mando'!$E$4="(Todas)",'Cuadro-de-mando'!$E$4=$B2951),OR('Cuadro-de-mando'!$H$4="(Todas)",'Cuadro-de-mando'!$H$4=$C2951),OR('Cuadro-de-mando'!$K$4="(Todas)",'Cuadro-de-mando'!$K$4=$E2951),OR('Cuadro-de-mando'!$N$4="(Todos)",'Cuadro-de-mando'!$N$4=$F2951)),1,0))</f>
        <v>1</v>
      </c>
    </row>
    <row r="2952" spans="1:10" x14ac:dyDescent="0.25">
      <c r="A2952" t="str">
        <f>IF(Tienda_2!$A552="","","Tienda 2")</f>
        <v>Tienda 2</v>
      </c>
      <c r="B2952" t="str">
        <f>IF($A2952="","",Tienda_2!B552)</f>
        <v>Juguetes</v>
      </c>
      <c r="C2952" t="str">
        <f>IF($A2952="","",Tienda_2!G552)</f>
        <v>Medellín</v>
      </c>
      <c r="D2952" t="str">
        <f>IF($A2952="","",Tienda_2!F552)</f>
        <v>Pedro Gomez</v>
      </c>
      <c r="E2952" t="str">
        <f>IF($A2952="","",Tienda_2!I552)</f>
        <v>Cupón</v>
      </c>
      <c r="F2952">
        <f>IF($A2952="","",VALUE(RIGHT(Tienda_2!E552,4)))</f>
        <v>2022</v>
      </c>
      <c r="G2952">
        <f>IF($A2952="","",Tienda_2!C552)</f>
        <v>18300</v>
      </c>
      <c r="H2952">
        <f>IF($A2952="","",Tienda_2!D552)</f>
        <v>0</v>
      </c>
      <c r="I2952">
        <f>IF($A2952="","",Tienda_2!H552)</f>
        <v>5</v>
      </c>
      <c r="J2952">
        <f>IF($A2952="",0,IF(AND(OR('Cuadro-de-mando'!$B$4="(Todas)",'Cuadro-de-mando'!$B$4=$A2952),OR('Cuadro-de-mando'!$E$4="(Todas)",'Cuadro-de-mando'!$E$4=$B2952),OR('Cuadro-de-mando'!$H$4="(Todas)",'Cuadro-de-mando'!$H$4=$C2952),OR('Cuadro-de-mando'!$K$4="(Todas)",'Cuadro-de-mando'!$K$4=$E2952),OR('Cuadro-de-mando'!$N$4="(Todos)",'Cuadro-de-mando'!$N$4=$F2952)),1,0))</f>
        <v>1</v>
      </c>
    </row>
    <row r="2953" spans="1:10" x14ac:dyDescent="0.25">
      <c r="A2953" t="str">
        <f>IF(Tienda_2!$A553="","","Tienda 2")</f>
        <v>Tienda 2</v>
      </c>
      <c r="B2953" t="str">
        <f>IF($A2953="","",Tienda_2!B553)</f>
        <v>Electrónicos</v>
      </c>
      <c r="C2953" t="str">
        <f>IF($A2953="","",Tienda_2!G553)</f>
        <v>Bogotá</v>
      </c>
      <c r="D2953" t="str">
        <f>IF($A2953="","",Tienda_2!F553)</f>
        <v>Pedro Gomez</v>
      </c>
      <c r="E2953" t="str">
        <f>IF($A2953="","",Tienda_2!I553)</f>
        <v>Tarjeta de crédito</v>
      </c>
      <c r="F2953">
        <f>IF($A2953="","",VALUE(RIGHT(Tienda_2!E553,4)))</f>
        <v>2020</v>
      </c>
      <c r="G2953">
        <f>IF($A2953="","",Tienda_2!C553)</f>
        <v>1011500</v>
      </c>
      <c r="H2953">
        <f>IF($A2953="","",Tienda_2!D553)</f>
        <v>54500</v>
      </c>
      <c r="I2953">
        <f>IF($A2953="","",Tienda_2!H553)</f>
        <v>3</v>
      </c>
      <c r="J2953">
        <f>IF($A2953="",0,IF(AND(OR('Cuadro-de-mando'!$B$4="(Todas)",'Cuadro-de-mando'!$B$4=$A2953),OR('Cuadro-de-mando'!$E$4="(Todas)",'Cuadro-de-mando'!$E$4=$B2953),OR('Cuadro-de-mando'!$H$4="(Todas)",'Cuadro-de-mando'!$H$4=$C2953),OR('Cuadro-de-mando'!$K$4="(Todas)",'Cuadro-de-mando'!$K$4=$E2953),OR('Cuadro-de-mando'!$N$4="(Todos)",'Cuadro-de-mando'!$N$4=$F2953)),1,0))</f>
        <v>1</v>
      </c>
    </row>
    <row r="2954" spans="1:10" x14ac:dyDescent="0.25">
      <c r="A2954" t="str">
        <f>IF(Tienda_2!$A554="","","Tienda 2")</f>
        <v>Tienda 2</v>
      </c>
      <c r="B2954" t="str">
        <f>IF($A2954="","",Tienda_2!B554)</f>
        <v>Electrodomésticos</v>
      </c>
      <c r="C2954" t="str">
        <f>IF($A2954="","",Tienda_2!G554)</f>
        <v>Bogotá</v>
      </c>
      <c r="D2954" t="str">
        <f>IF($A2954="","",Tienda_2!F554)</f>
        <v>Ángel Rodriguez</v>
      </c>
      <c r="E2954" t="str">
        <f>IF($A2954="","",Tienda_2!I554)</f>
        <v>Cupón</v>
      </c>
      <c r="F2954">
        <f>IF($A2954="","",VALUE(RIGHT(Tienda_2!E554,4)))</f>
        <v>2022</v>
      </c>
      <c r="G2954">
        <f>IF($A2954="","",Tienda_2!C554)</f>
        <v>1175700</v>
      </c>
      <c r="H2954">
        <f>IF($A2954="","",Tienda_2!D554)</f>
        <v>63000</v>
      </c>
      <c r="I2954">
        <f>IF($A2954="","",Tienda_2!H554)</f>
        <v>1</v>
      </c>
      <c r="J2954">
        <f>IF($A2954="",0,IF(AND(OR('Cuadro-de-mando'!$B$4="(Todas)",'Cuadro-de-mando'!$B$4=$A2954),OR('Cuadro-de-mando'!$E$4="(Todas)",'Cuadro-de-mando'!$E$4=$B2954),OR('Cuadro-de-mando'!$H$4="(Todas)",'Cuadro-de-mando'!$H$4=$C2954),OR('Cuadro-de-mando'!$K$4="(Todas)",'Cuadro-de-mando'!$K$4=$E2954),OR('Cuadro-de-mando'!$N$4="(Todos)",'Cuadro-de-mando'!$N$4=$F2954)),1,0))</f>
        <v>1</v>
      </c>
    </row>
    <row r="2955" spans="1:10" x14ac:dyDescent="0.25">
      <c r="A2955" t="str">
        <f>IF(Tienda_2!$A555="","","Tienda 2")</f>
        <v>Tienda 2</v>
      </c>
      <c r="B2955" t="str">
        <f>IF($A2955="","",Tienda_2!B555)</f>
        <v>Instrumentos musicales</v>
      </c>
      <c r="C2955" t="str">
        <f>IF($A2955="","",Tienda_2!G555)</f>
        <v>Medellín</v>
      </c>
      <c r="D2955" t="str">
        <f>IF($A2955="","",Tienda_2!F555)</f>
        <v>Maria Alfonso</v>
      </c>
      <c r="E2955" t="str">
        <f>IF($A2955="","",Tienda_2!I555)</f>
        <v>Nequi</v>
      </c>
      <c r="F2955">
        <f>IF($A2955="","",VALUE(RIGHT(Tienda_2!E555,4)))</f>
        <v>2020</v>
      </c>
      <c r="G2955">
        <f>IF($A2955="","",Tienda_2!C555)</f>
        <v>700400</v>
      </c>
      <c r="H2955">
        <f>IF($A2955="","",Tienda_2!D555)</f>
        <v>37700</v>
      </c>
      <c r="I2955">
        <f>IF($A2955="","",Tienda_2!H555)</f>
        <v>5</v>
      </c>
      <c r="J2955">
        <f>IF($A2955="",0,IF(AND(OR('Cuadro-de-mando'!$B$4="(Todas)",'Cuadro-de-mando'!$B$4=$A2955),OR('Cuadro-de-mando'!$E$4="(Todas)",'Cuadro-de-mando'!$E$4=$B2955),OR('Cuadro-de-mando'!$H$4="(Todas)",'Cuadro-de-mando'!$H$4=$C2955),OR('Cuadro-de-mando'!$K$4="(Todas)",'Cuadro-de-mando'!$K$4=$E2955),OR('Cuadro-de-mando'!$N$4="(Todos)",'Cuadro-de-mando'!$N$4=$F2955)),1,0))</f>
        <v>1</v>
      </c>
    </row>
    <row r="2956" spans="1:10" x14ac:dyDescent="0.25">
      <c r="A2956" t="str">
        <f>IF(Tienda_2!$A556="","","Tienda 2")</f>
        <v>Tienda 2</v>
      </c>
      <c r="B2956" t="str">
        <f>IF($A2956="","",Tienda_2!B556)</f>
        <v>Juguetes</v>
      </c>
      <c r="C2956" t="str">
        <f>IF($A2956="","",Tienda_2!G556)</f>
        <v>Cali</v>
      </c>
      <c r="D2956" t="str">
        <f>IF($A2956="","",Tienda_2!F556)</f>
        <v>Rafael Acosta</v>
      </c>
      <c r="E2956" t="str">
        <f>IF($A2956="","",Tienda_2!I556)</f>
        <v>Tarjeta de crédito</v>
      </c>
      <c r="F2956">
        <f>IF($A2956="","",VALUE(RIGHT(Tienda_2!E556,4)))</f>
        <v>2021</v>
      </c>
      <c r="G2956">
        <f>IF($A2956="","",Tienda_2!C556)</f>
        <v>25100</v>
      </c>
      <c r="H2956">
        <f>IF($A2956="","",Tienda_2!D556)</f>
        <v>7200</v>
      </c>
      <c r="I2956">
        <f>IF($A2956="","",Tienda_2!H556)</f>
        <v>5</v>
      </c>
      <c r="J2956">
        <f>IF($A2956="",0,IF(AND(OR('Cuadro-de-mando'!$B$4="(Todas)",'Cuadro-de-mando'!$B$4=$A2956),OR('Cuadro-de-mando'!$E$4="(Todas)",'Cuadro-de-mando'!$E$4=$B2956),OR('Cuadro-de-mando'!$H$4="(Todas)",'Cuadro-de-mando'!$H$4=$C2956),OR('Cuadro-de-mando'!$K$4="(Todas)",'Cuadro-de-mando'!$K$4=$E2956),OR('Cuadro-de-mando'!$N$4="(Todos)",'Cuadro-de-mando'!$N$4=$F2956)),1,0))</f>
        <v>1</v>
      </c>
    </row>
    <row r="2957" spans="1:10" x14ac:dyDescent="0.25">
      <c r="A2957" t="str">
        <f>IF(Tienda_2!$A557="","","Tienda 2")</f>
        <v>Tienda 2</v>
      </c>
      <c r="B2957" t="str">
        <f>IF($A2957="","",Tienda_2!B557)</f>
        <v>Deportes y diversión</v>
      </c>
      <c r="C2957" t="str">
        <f>IF($A2957="","",Tienda_2!G557)</f>
        <v>Bogotá</v>
      </c>
      <c r="D2957" t="str">
        <f>IF($A2957="","",Tienda_2!F557)</f>
        <v>Juliana Costa</v>
      </c>
      <c r="E2957" t="str">
        <f>IF($A2957="","",Tienda_2!I557)</f>
        <v>Tarjeta de crédito</v>
      </c>
      <c r="F2957">
        <f>IF($A2957="","",VALUE(RIGHT(Tienda_2!E557,4)))</f>
        <v>2020</v>
      </c>
      <c r="G2957">
        <f>IF($A2957="","",Tienda_2!C557)</f>
        <v>41700</v>
      </c>
      <c r="H2957">
        <f>IF($A2957="","",Tienda_2!D557)</f>
        <v>0</v>
      </c>
      <c r="I2957">
        <f>IF($A2957="","",Tienda_2!H557)</f>
        <v>5</v>
      </c>
      <c r="J2957">
        <f>IF($A2957="",0,IF(AND(OR('Cuadro-de-mando'!$B$4="(Todas)",'Cuadro-de-mando'!$B$4=$A2957),OR('Cuadro-de-mando'!$E$4="(Todas)",'Cuadro-de-mando'!$E$4=$B2957),OR('Cuadro-de-mando'!$H$4="(Todas)",'Cuadro-de-mando'!$H$4=$C2957),OR('Cuadro-de-mando'!$K$4="(Todas)",'Cuadro-de-mando'!$K$4=$E2957),OR('Cuadro-de-mando'!$N$4="(Todos)",'Cuadro-de-mando'!$N$4=$F2957)),1,0))</f>
        <v>1</v>
      </c>
    </row>
    <row r="2958" spans="1:10" x14ac:dyDescent="0.25">
      <c r="A2958" t="str">
        <f>IF(Tienda_2!$A558="","","Tienda 2")</f>
        <v>Tienda 2</v>
      </c>
      <c r="B2958" t="str">
        <f>IF($A2958="","",Tienda_2!B558)</f>
        <v>Libros</v>
      </c>
      <c r="C2958" t="str">
        <f>IF($A2958="","",Tienda_2!G558)</f>
        <v>Santa Marta</v>
      </c>
      <c r="D2958" t="str">
        <f>IF($A2958="","",Tienda_2!F558)</f>
        <v>Pedro Gomez</v>
      </c>
      <c r="E2958" t="str">
        <f>IF($A2958="","",Tienda_2!I558)</f>
        <v>Tarjeta de crédito</v>
      </c>
      <c r="F2958">
        <f>IF($A2958="","",VALUE(RIGHT(Tienda_2!E558,4)))</f>
        <v>2020</v>
      </c>
      <c r="G2958">
        <f>IF($A2958="","",Tienda_2!C558)</f>
        <v>41900</v>
      </c>
      <c r="H2958">
        <f>IF($A2958="","",Tienda_2!D558)</f>
        <v>4600</v>
      </c>
      <c r="I2958">
        <f>IF($A2958="","",Tienda_2!H558)</f>
        <v>3</v>
      </c>
      <c r="J2958">
        <f>IF($A2958="",0,IF(AND(OR('Cuadro-de-mando'!$B$4="(Todas)",'Cuadro-de-mando'!$B$4=$A2958),OR('Cuadro-de-mando'!$E$4="(Todas)",'Cuadro-de-mando'!$E$4=$B2958),OR('Cuadro-de-mando'!$H$4="(Todas)",'Cuadro-de-mando'!$H$4=$C2958),OR('Cuadro-de-mando'!$K$4="(Todas)",'Cuadro-de-mando'!$K$4=$E2958),OR('Cuadro-de-mando'!$N$4="(Todos)",'Cuadro-de-mando'!$N$4=$F2958)),1,0))</f>
        <v>1</v>
      </c>
    </row>
    <row r="2959" spans="1:10" x14ac:dyDescent="0.25">
      <c r="A2959" t="str">
        <f>IF(Tienda_2!$A559="","","Tienda 2")</f>
        <v>Tienda 2</v>
      </c>
      <c r="B2959" t="str">
        <f>IF($A2959="","",Tienda_2!B559)</f>
        <v>Instrumentos musicales</v>
      </c>
      <c r="C2959" t="str">
        <f>IF($A2959="","",Tienda_2!G559)</f>
        <v>Medellín</v>
      </c>
      <c r="D2959" t="str">
        <f>IF($A2959="","",Tienda_2!F559)</f>
        <v>Izabela de León</v>
      </c>
      <c r="E2959" t="str">
        <f>IF($A2959="","",Tienda_2!I559)</f>
        <v>Tarjeta de crédito</v>
      </c>
      <c r="F2959">
        <f>IF($A2959="","",VALUE(RIGHT(Tienda_2!E559,4)))</f>
        <v>2020</v>
      </c>
      <c r="G2959">
        <f>IF($A2959="","",Tienda_2!C559)</f>
        <v>242500</v>
      </c>
      <c r="H2959">
        <f>IF($A2959="","",Tienda_2!D559)</f>
        <v>11100</v>
      </c>
      <c r="I2959">
        <f>IF($A2959="","",Tienda_2!H559)</f>
        <v>1</v>
      </c>
      <c r="J2959">
        <f>IF($A2959="",0,IF(AND(OR('Cuadro-de-mando'!$B$4="(Todas)",'Cuadro-de-mando'!$B$4=$A2959),OR('Cuadro-de-mando'!$E$4="(Todas)",'Cuadro-de-mando'!$E$4=$B2959),OR('Cuadro-de-mando'!$H$4="(Todas)",'Cuadro-de-mando'!$H$4=$C2959),OR('Cuadro-de-mando'!$K$4="(Todas)",'Cuadro-de-mando'!$K$4=$E2959),OR('Cuadro-de-mando'!$N$4="(Todos)",'Cuadro-de-mando'!$N$4=$F2959)),1,0))</f>
        <v>1</v>
      </c>
    </row>
    <row r="2960" spans="1:10" x14ac:dyDescent="0.25">
      <c r="A2960" t="str">
        <f>IF(Tienda_2!$A560="","","Tienda 2")</f>
        <v>Tienda 2</v>
      </c>
      <c r="B2960" t="str">
        <f>IF($A2960="","",Tienda_2!B560)</f>
        <v>Electrodomésticos</v>
      </c>
      <c r="C2960" t="str">
        <f>IF($A2960="","",Tienda_2!G560)</f>
        <v>Bogotá</v>
      </c>
      <c r="D2960" t="str">
        <f>IF($A2960="","",Tienda_2!F560)</f>
        <v>Rafael Acosta</v>
      </c>
      <c r="E2960" t="str">
        <f>IF($A2960="","",Tienda_2!I560)</f>
        <v>Tarjeta de crédito</v>
      </c>
      <c r="F2960">
        <f>IF($A2960="","",VALUE(RIGHT(Tienda_2!E560,4)))</f>
        <v>2023</v>
      </c>
      <c r="G2960">
        <f>IF($A2960="","",Tienda_2!C560)</f>
        <v>520100</v>
      </c>
      <c r="H2960">
        <f>IF($A2960="","",Tienda_2!D560)</f>
        <v>27900</v>
      </c>
      <c r="I2960">
        <f>IF($A2960="","",Tienda_2!H560)</f>
        <v>5</v>
      </c>
      <c r="J2960">
        <f>IF($A2960="",0,IF(AND(OR('Cuadro-de-mando'!$B$4="(Todas)",'Cuadro-de-mando'!$B$4=$A2960),OR('Cuadro-de-mando'!$E$4="(Todas)",'Cuadro-de-mando'!$E$4=$B2960),OR('Cuadro-de-mando'!$H$4="(Todas)",'Cuadro-de-mando'!$H$4=$C2960),OR('Cuadro-de-mando'!$K$4="(Todas)",'Cuadro-de-mando'!$K$4=$E2960),OR('Cuadro-de-mando'!$N$4="(Todos)",'Cuadro-de-mando'!$N$4=$F2960)),1,0))</f>
        <v>1</v>
      </c>
    </row>
    <row r="2961" spans="1:10" x14ac:dyDescent="0.25">
      <c r="A2961" t="str">
        <f>IF(Tienda_2!$A561="","","Tienda 2")</f>
        <v>Tienda 2</v>
      </c>
      <c r="B2961" t="str">
        <f>IF($A2961="","",Tienda_2!B561)</f>
        <v>Electrónicos</v>
      </c>
      <c r="C2961" t="str">
        <f>IF($A2961="","",Tienda_2!G561)</f>
        <v>Bogotá</v>
      </c>
      <c r="D2961" t="str">
        <f>IF($A2961="","",Tienda_2!F561)</f>
        <v>Mariana Herrera</v>
      </c>
      <c r="E2961" t="str">
        <f>IF($A2961="","",Tienda_2!I561)</f>
        <v>Nequi</v>
      </c>
      <c r="F2961">
        <f>IF($A2961="","",VALUE(RIGHT(Tienda_2!E561,4)))</f>
        <v>2021</v>
      </c>
      <c r="G2961">
        <f>IF($A2961="","",Tienda_2!C561)</f>
        <v>1288000</v>
      </c>
      <c r="H2961">
        <f>IF($A2961="","",Tienda_2!D561)</f>
        <v>69000</v>
      </c>
      <c r="I2961">
        <f>IF($A2961="","",Tienda_2!H561)</f>
        <v>5</v>
      </c>
      <c r="J2961">
        <f>IF($A2961="",0,IF(AND(OR('Cuadro-de-mando'!$B$4="(Todas)",'Cuadro-de-mando'!$B$4=$A2961),OR('Cuadro-de-mando'!$E$4="(Todas)",'Cuadro-de-mando'!$E$4=$B2961),OR('Cuadro-de-mando'!$H$4="(Todas)",'Cuadro-de-mando'!$H$4=$C2961),OR('Cuadro-de-mando'!$K$4="(Todas)",'Cuadro-de-mando'!$K$4=$E2961),OR('Cuadro-de-mando'!$N$4="(Todos)",'Cuadro-de-mando'!$N$4=$F2961)),1,0))</f>
        <v>1</v>
      </c>
    </row>
    <row r="2962" spans="1:10" x14ac:dyDescent="0.25">
      <c r="A2962" t="str">
        <f>IF(Tienda_2!$A562="","","Tienda 2")</f>
        <v>Tienda 2</v>
      </c>
      <c r="B2962" t="str">
        <f>IF($A2962="","",Tienda_2!B562)</f>
        <v>Muebles</v>
      </c>
      <c r="C2962" t="str">
        <f>IF($A2962="","",Tienda_2!G562)</f>
        <v>Bogotá</v>
      </c>
      <c r="D2962" t="str">
        <f>IF($A2962="","",Tienda_2!F562)</f>
        <v>Mariana Herrera</v>
      </c>
      <c r="E2962" t="str">
        <f>IF($A2962="","",Tienda_2!I562)</f>
        <v>Tarjeta de crédito</v>
      </c>
      <c r="F2962">
        <f>IF($A2962="","",VALUE(RIGHT(Tienda_2!E562,4)))</f>
        <v>2022</v>
      </c>
      <c r="G2962">
        <f>IF($A2962="","",Tienda_2!C562)</f>
        <v>318600</v>
      </c>
      <c r="H2962">
        <f>IF($A2962="","",Tienda_2!D562)</f>
        <v>21700</v>
      </c>
      <c r="I2962">
        <f>IF($A2962="","",Tienda_2!H562)</f>
        <v>4</v>
      </c>
      <c r="J2962">
        <f>IF($A2962="",0,IF(AND(OR('Cuadro-de-mando'!$B$4="(Todas)",'Cuadro-de-mando'!$B$4=$A2962),OR('Cuadro-de-mando'!$E$4="(Todas)",'Cuadro-de-mando'!$E$4=$B2962),OR('Cuadro-de-mando'!$H$4="(Todas)",'Cuadro-de-mando'!$H$4=$C2962),OR('Cuadro-de-mando'!$K$4="(Todas)",'Cuadro-de-mando'!$K$4=$E2962),OR('Cuadro-de-mando'!$N$4="(Todos)",'Cuadro-de-mando'!$N$4=$F2962)),1,0))</f>
        <v>1</v>
      </c>
    </row>
    <row r="2963" spans="1:10" x14ac:dyDescent="0.25">
      <c r="A2963" t="str">
        <f>IF(Tienda_2!$A563="","","Tienda 2")</f>
        <v>Tienda 2</v>
      </c>
      <c r="B2963" t="str">
        <f>IF($A2963="","",Tienda_2!B563)</f>
        <v>Electrónicos</v>
      </c>
      <c r="C2963" t="str">
        <f>IF($A2963="","",Tienda_2!G563)</f>
        <v>Bogotá</v>
      </c>
      <c r="D2963" t="str">
        <f>IF($A2963="","",Tienda_2!F563)</f>
        <v>Izabela de León</v>
      </c>
      <c r="E2963" t="str">
        <f>IF($A2963="","",Tienda_2!I563)</f>
        <v>Tarjeta de débito</v>
      </c>
      <c r="F2963">
        <f>IF($A2963="","",VALUE(RIGHT(Tienda_2!E563,4)))</f>
        <v>2022</v>
      </c>
      <c r="G2963">
        <f>IF($A2963="","",Tienda_2!C563)</f>
        <v>140100</v>
      </c>
      <c r="H2963">
        <f>IF($A2963="","",Tienda_2!D563)</f>
        <v>5600</v>
      </c>
      <c r="I2963">
        <f>IF($A2963="","",Tienda_2!H563)</f>
        <v>5</v>
      </c>
      <c r="J2963">
        <f>IF($A2963="",0,IF(AND(OR('Cuadro-de-mando'!$B$4="(Todas)",'Cuadro-de-mando'!$B$4=$A2963),OR('Cuadro-de-mando'!$E$4="(Todas)",'Cuadro-de-mando'!$E$4=$B2963),OR('Cuadro-de-mando'!$H$4="(Todas)",'Cuadro-de-mando'!$H$4=$C2963),OR('Cuadro-de-mando'!$K$4="(Todas)",'Cuadro-de-mando'!$K$4=$E2963),OR('Cuadro-de-mando'!$N$4="(Todos)",'Cuadro-de-mando'!$N$4=$F2963)),1,0))</f>
        <v>1</v>
      </c>
    </row>
    <row r="2964" spans="1:10" x14ac:dyDescent="0.25">
      <c r="A2964" t="str">
        <f>IF(Tienda_2!$A564="","","Tienda 2")</f>
        <v>Tienda 2</v>
      </c>
      <c r="B2964" t="str">
        <f>IF($A2964="","",Tienda_2!B564)</f>
        <v>Electrónicos</v>
      </c>
      <c r="C2964" t="str">
        <f>IF($A2964="","",Tienda_2!G564)</f>
        <v>Bogotá</v>
      </c>
      <c r="D2964" t="str">
        <f>IF($A2964="","",Tienda_2!F564)</f>
        <v>Felipe Santos</v>
      </c>
      <c r="E2964" t="str">
        <f>IF($A2964="","",Tienda_2!I564)</f>
        <v>Tarjeta de crédito</v>
      </c>
      <c r="F2964">
        <f>IF($A2964="","",VALUE(RIGHT(Tienda_2!E564,4)))</f>
        <v>2022</v>
      </c>
      <c r="G2964">
        <f>IF($A2964="","",Tienda_2!C564)</f>
        <v>130900</v>
      </c>
      <c r="H2964">
        <f>IF($A2964="","",Tienda_2!D564)</f>
        <v>7200</v>
      </c>
      <c r="I2964">
        <f>IF($A2964="","",Tienda_2!H564)</f>
        <v>4</v>
      </c>
      <c r="J2964">
        <f>IF($A2964="",0,IF(AND(OR('Cuadro-de-mando'!$B$4="(Todas)",'Cuadro-de-mando'!$B$4=$A2964),OR('Cuadro-de-mando'!$E$4="(Todas)",'Cuadro-de-mando'!$E$4=$B2964),OR('Cuadro-de-mando'!$H$4="(Todas)",'Cuadro-de-mando'!$H$4=$C2964),OR('Cuadro-de-mando'!$K$4="(Todas)",'Cuadro-de-mando'!$K$4=$E2964),OR('Cuadro-de-mando'!$N$4="(Todos)",'Cuadro-de-mando'!$N$4=$F2964)),1,0))</f>
        <v>1</v>
      </c>
    </row>
    <row r="2965" spans="1:10" x14ac:dyDescent="0.25">
      <c r="A2965" t="str">
        <f>IF(Tienda_2!$A565="","","Tienda 2")</f>
        <v>Tienda 2</v>
      </c>
      <c r="B2965" t="str">
        <f>IF($A2965="","",Tienda_2!B565)</f>
        <v>Electrodomésticos</v>
      </c>
      <c r="C2965" t="str">
        <f>IF($A2965="","",Tienda_2!G565)</f>
        <v>Medellín</v>
      </c>
      <c r="D2965" t="str">
        <f>IF($A2965="","",Tienda_2!F565)</f>
        <v>Santiago Silva</v>
      </c>
      <c r="E2965" t="str">
        <f>IF($A2965="","",Tienda_2!I565)</f>
        <v>Nequi</v>
      </c>
      <c r="F2965">
        <f>IF($A2965="","",VALUE(RIGHT(Tienda_2!E565,4)))</f>
        <v>2021</v>
      </c>
      <c r="G2965">
        <f>IF($A2965="","",Tienda_2!C565)</f>
        <v>1331000</v>
      </c>
      <c r="H2965">
        <f>IF($A2965="","",Tienda_2!D565)</f>
        <v>72100</v>
      </c>
      <c r="I2965">
        <f>IF($A2965="","",Tienda_2!H565)</f>
        <v>4</v>
      </c>
      <c r="J2965">
        <f>IF($A2965="",0,IF(AND(OR('Cuadro-de-mando'!$B$4="(Todas)",'Cuadro-de-mando'!$B$4=$A2965),OR('Cuadro-de-mando'!$E$4="(Todas)",'Cuadro-de-mando'!$E$4=$B2965),OR('Cuadro-de-mando'!$H$4="(Todas)",'Cuadro-de-mando'!$H$4=$C2965),OR('Cuadro-de-mando'!$K$4="(Todas)",'Cuadro-de-mando'!$K$4=$E2965),OR('Cuadro-de-mando'!$N$4="(Todos)",'Cuadro-de-mando'!$N$4=$F2965)),1,0))</f>
        <v>1</v>
      </c>
    </row>
    <row r="2966" spans="1:10" x14ac:dyDescent="0.25">
      <c r="A2966" t="str">
        <f>IF(Tienda_2!$A566="","","Tienda 2")</f>
        <v>Tienda 2</v>
      </c>
      <c r="B2966" t="str">
        <f>IF($A2966="","",Tienda_2!B566)</f>
        <v>Instrumentos musicales</v>
      </c>
      <c r="C2966" t="str">
        <f>IF($A2966="","",Tienda_2!G566)</f>
        <v>Pereira</v>
      </c>
      <c r="D2966" t="str">
        <f>IF($A2966="","",Tienda_2!F566)</f>
        <v>Izabela de León</v>
      </c>
      <c r="E2966" t="str">
        <f>IF($A2966="","",Tienda_2!I566)</f>
        <v>Tarjeta de crédito</v>
      </c>
      <c r="F2966">
        <f>IF($A2966="","",VALUE(RIGHT(Tienda_2!E566,4)))</f>
        <v>2021</v>
      </c>
      <c r="G2966">
        <f>IF($A2966="","",Tienda_2!C566)</f>
        <v>698200</v>
      </c>
      <c r="H2966">
        <f>IF($A2966="","",Tienda_2!D566)</f>
        <v>35400</v>
      </c>
      <c r="I2966">
        <f>IF($A2966="","",Tienda_2!H566)</f>
        <v>4</v>
      </c>
      <c r="J2966">
        <f>IF($A2966="",0,IF(AND(OR('Cuadro-de-mando'!$B$4="(Todas)",'Cuadro-de-mando'!$B$4=$A2966),OR('Cuadro-de-mando'!$E$4="(Todas)",'Cuadro-de-mando'!$E$4=$B2966),OR('Cuadro-de-mando'!$H$4="(Todas)",'Cuadro-de-mando'!$H$4=$C2966),OR('Cuadro-de-mando'!$K$4="(Todas)",'Cuadro-de-mando'!$K$4=$E2966),OR('Cuadro-de-mando'!$N$4="(Todos)",'Cuadro-de-mando'!$N$4=$F2966)),1,0))</f>
        <v>1</v>
      </c>
    </row>
    <row r="2967" spans="1:10" x14ac:dyDescent="0.25">
      <c r="A2967" t="str">
        <f>IF(Tienda_2!$A567="","","Tienda 2")</f>
        <v>Tienda 2</v>
      </c>
      <c r="B2967" t="str">
        <f>IF($A2967="","",Tienda_2!B567)</f>
        <v>Muebles</v>
      </c>
      <c r="C2967" t="str">
        <f>IF($A2967="","",Tienda_2!G567)</f>
        <v>Bogotá</v>
      </c>
      <c r="D2967" t="str">
        <f>IF($A2967="","",Tienda_2!F567)</f>
        <v>Ángel Rodriguez</v>
      </c>
      <c r="E2967" t="str">
        <f>IF($A2967="","",Tienda_2!I567)</f>
        <v>Tarjeta de crédito</v>
      </c>
      <c r="F2967">
        <f>IF($A2967="","",VALUE(RIGHT(Tienda_2!E567,4)))</f>
        <v>2022</v>
      </c>
      <c r="G2967">
        <f>IF($A2967="","",Tienda_2!C567)</f>
        <v>514300</v>
      </c>
      <c r="H2967">
        <f>IF($A2967="","",Tienda_2!D567)</f>
        <v>32200</v>
      </c>
      <c r="I2967">
        <f>IF($A2967="","",Tienda_2!H567)</f>
        <v>5</v>
      </c>
      <c r="J2967">
        <f>IF($A2967="",0,IF(AND(OR('Cuadro-de-mando'!$B$4="(Todas)",'Cuadro-de-mando'!$B$4=$A2967),OR('Cuadro-de-mando'!$E$4="(Todas)",'Cuadro-de-mando'!$E$4=$B2967),OR('Cuadro-de-mando'!$H$4="(Todas)",'Cuadro-de-mando'!$H$4=$C2967),OR('Cuadro-de-mando'!$K$4="(Todas)",'Cuadro-de-mando'!$K$4=$E2967),OR('Cuadro-de-mando'!$N$4="(Todos)",'Cuadro-de-mando'!$N$4=$F2967)),1,0))</f>
        <v>1</v>
      </c>
    </row>
    <row r="2968" spans="1:10" x14ac:dyDescent="0.25">
      <c r="A2968" t="str">
        <f>IF(Tienda_2!$A568="","","Tienda 2")</f>
        <v>Tienda 2</v>
      </c>
      <c r="B2968" t="str">
        <f>IF($A2968="","",Tienda_2!B568)</f>
        <v>Instrumentos musicales</v>
      </c>
      <c r="C2968" t="str">
        <f>IF($A2968="","",Tienda_2!G568)</f>
        <v>Medellín</v>
      </c>
      <c r="D2968" t="str">
        <f>IF($A2968="","",Tienda_2!F568)</f>
        <v>Juliana Costa</v>
      </c>
      <c r="E2968" t="str">
        <f>IF($A2968="","",Tienda_2!I568)</f>
        <v>Tarjeta de crédito</v>
      </c>
      <c r="F2968">
        <f>IF($A2968="","",VALUE(RIGHT(Tienda_2!E568,4)))</f>
        <v>2022</v>
      </c>
      <c r="G2968">
        <f>IF($A2968="","",Tienda_2!C568)</f>
        <v>940300</v>
      </c>
      <c r="H2968">
        <f>IF($A2968="","",Tienda_2!D568)</f>
        <v>48300</v>
      </c>
      <c r="I2968">
        <f>IF($A2968="","",Tienda_2!H568)</f>
        <v>1</v>
      </c>
      <c r="J2968">
        <f>IF($A2968="",0,IF(AND(OR('Cuadro-de-mando'!$B$4="(Todas)",'Cuadro-de-mando'!$B$4=$A2968),OR('Cuadro-de-mando'!$E$4="(Todas)",'Cuadro-de-mando'!$E$4=$B2968),OR('Cuadro-de-mando'!$H$4="(Todas)",'Cuadro-de-mando'!$H$4=$C2968),OR('Cuadro-de-mando'!$K$4="(Todas)",'Cuadro-de-mando'!$K$4=$E2968),OR('Cuadro-de-mando'!$N$4="(Todos)",'Cuadro-de-mando'!$N$4=$F2968)),1,0))</f>
        <v>1</v>
      </c>
    </row>
    <row r="2969" spans="1:10" x14ac:dyDescent="0.25">
      <c r="A2969" t="str">
        <f>IF(Tienda_2!$A569="","","Tienda 2")</f>
        <v>Tienda 2</v>
      </c>
      <c r="B2969" t="str">
        <f>IF($A2969="","",Tienda_2!B569)</f>
        <v>Electrodomésticos</v>
      </c>
      <c r="C2969" t="str">
        <f>IF($A2969="","",Tienda_2!G569)</f>
        <v>Medellín</v>
      </c>
      <c r="D2969" t="str">
        <f>IF($A2969="","",Tienda_2!F569)</f>
        <v>Ángel Rodriguez</v>
      </c>
      <c r="E2969" t="str">
        <f>IF($A2969="","",Tienda_2!I569)</f>
        <v>Tarjeta de crédito</v>
      </c>
      <c r="F2969">
        <f>IF($A2969="","",VALUE(RIGHT(Tienda_2!E569,4)))</f>
        <v>2020</v>
      </c>
      <c r="G2969">
        <f>IF($A2969="","",Tienda_2!C569)</f>
        <v>1505200</v>
      </c>
      <c r="H2969">
        <f>IF($A2969="","",Tienda_2!D569)</f>
        <v>78300</v>
      </c>
      <c r="I2969">
        <f>IF($A2969="","",Tienda_2!H569)</f>
        <v>4</v>
      </c>
      <c r="J2969">
        <f>IF($A2969="",0,IF(AND(OR('Cuadro-de-mando'!$B$4="(Todas)",'Cuadro-de-mando'!$B$4=$A2969),OR('Cuadro-de-mando'!$E$4="(Todas)",'Cuadro-de-mando'!$E$4=$B2969),OR('Cuadro-de-mando'!$H$4="(Todas)",'Cuadro-de-mando'!$H$4=$C2969),OR('Cuadro-de-mando'!$K$4="(Todas)",'Cuadro-de-mando'!$K$4=$E2969),OR('Cuadro-de-mando'!$N$4="(Todos)",'Cuadro-de-mando'!$N$4=$F2969)),1,0))</f>
        <v>1</v>
      </c>
    </row>
    <row r="2970" spans="1:10" x14ac:dyDescent="0.25">
      <c r="A2970" t="str">
        <f>IF(Tienda_2!$A570="","","Tienda 2")</f>
        <v>Tienda 2</v>
      </c>
      <c r="B2970" t="str">
        <f>IF($A2970="","",Tienda_2!B570)</f>
        <v>Electrónicos</v>
      </c>
      <c r="C2970" t="str">
        <f>IF($A2970="","",Tienda_2!G570)</f>
        <v>Cali</v>
      </c>
      <c r="D2970" t="str">
        <f>IF($A2970="","",Tienda_2!F570)</f>
        <v>Lucas Olivera</v>
      </c>
      <c r="E2970" t="str">
        <f>IF($A2970="","",Tienda_2!I570)</f>
        <v>Tarjeta de crédito</v>
      </c>
      <c r="F2970">
        <f>IF($A2970="","",VALUE(RIGHT(Tienda_2!E570,4)))</f>
        <v>2020</v>
      </c>
      <c r="G2970">
        <f>IF($A2970="","",Tienda_2!C570)</f>
        <v>164400</v>
      </c>
      <c r="H2970">
        <f>IF($A2970="","",Tienda_2!D570)</f>
        <v>9000</v>
      </c>
      <c r="I2970">
        <f>IF($A2970="","",Tienda_2!H570)</f>
        <v>5</v>
      </c>
      <c r="J2970">
        <f>IF($A2970="",0,IF(AND(OR('Cuadro-de-mando'!$B$4="(Todas)",'Cuadro-de-mando'!$B$4=$A2970),OR('Cuadro-de-mando'!$E$4="(Todas)",'Cuadro-de-mando'!$E$4=$B2970),OR('Cuadro-de-mando'!$H$4="(Todas)",'Cuadro-de-mando'!$H$4=$C2970),OR('Cuadro-de-mando'!$K$4="(Todas)",'Cuadro-de-mando'!$K$4=$E2970),OR('Cuadro-de-mando'!$N$4="(Todos)",'Cuadro-de-mando'!$N$4=$F2970)),1,0))</f>
        <v>1</v>
      </c>
    </row>
    <row r="2971" spans="1:10" x14ac:dyDescent="0.25">
      <c r="A2971" t="str">
        <f>IF(Tienda_2!$A571="","","Tienda 2")</f>
        <v>Tienda 2</v>
      </c>
      <c r="B2971" t="str">
        <f>IF($A2971="","",Tienda_2!B571)</f>
        <v>Muebles</v>
      </c>
      <c r="C2971" t="str">
        <f>IF($A2971="","",Tienda_2!G571)</f>
        <v>Bogotá</v>
      </c>
      <c r="D2971" t="str">
        <f>IF($A2971="","",Tienda_2!F571)</f>
        <v>Ángel Rodriguez</v>
      </c>
      <c r="E2971" t="str">
        <f>IF($A2971="","",Tienda_2!I571)</f>
        <v>Tarjeta de crédito</v>
      </c>
      <c r="F2971">
        <f>IF($A2971="","",VALUE(RIGHT(Tienda_2!E571,4)))</f>
        <v>2022</v>
      </c>
      <c r="G2971">
        <f>IF($A2971="","",Tienda_2!C571)</f>
        <v>617200</v>
      </c>
      <c r="H2971">
        <f>IF($A2971="","",Tienda_2!D571)</f>
        <v>33400</v>
      </c>
      <c r="I2971">
        <f>IF($A2971="","",Tienda_2!H571)</f>
        <v>5</v>
      </c>
      <c r="J2971">
        <f>IF($A2971="",0,IF(AND(OR('Cuadro-de-mando'!$B$4="(Todas)",'Cuadro-de-mando'!$B$4=$A2971),OR('Cuadro-de-mando'!$E$4="(Todas)",'Cuadro-de-mando'!$E$4=$B2971),OR('Cuadro-de-mando'!$H$4="(Todas)",'Cuadro-de-mando'!$H$4=$C2971),OR('Cuadro-de-mando'!$K$4="(Todas)",'Cuadro-de-mando'!$K$4=$E2971),OR('Cuadro-de-mando'!$N$4="(Todos)",'Cuadro-de-mando'!$N$4=$F2971)),1,0))</f>
        <v>1</v>
      </c>
    </row>
    <row r="2972" spans="1:10" x14ac:dyDescent="0.25">
      <c r="A2972" t="str">
        <f>IF(Tienda_2!$A572="","","Tienda 2")</f>
        <v>Tienda 2</v>
      </c>
      <c r="B2972" t="str">
        <f>IF($A2972="","",Tienda_2!B572)</f>
        <v>Deportes y diversión</v>
      </c>
      <c r="C2972" t="str">
        <f>IF($A2972="","",Tienda_2!G572)</f>
        <v>Pereira</v>
      </c>
      <c r="D2972" t="str">
        <f>IF($A2972="","",Tienda_2!F572)</f>
        <v>Juan Fernandez</v>
      </c>
      <c r="E2972" t="str">
        <f>IF($A2972="","",Tienda_2!I572)</f>
        <v>Tarjeta de crédito</v>
      </c>
      <c r="F2972">
        <f>IF($A2972="","",VALUE(RIGHT(Tienda_2!E572,4)))</f>
        <v>2021</v>
      </c>
      <c r="G2972">
        <f>IF($A2972="","",Tienda_2!C572)</f>
        <v>98800</v>
      </c>
      <c r="H2972">
        <f>IF($A2972="","",Tienda_2!D572)</f>
        <v>3400</v>
      </c>
      <c r="I2972">
        <f>IF($A2972="","",Tienda_2!H572)</f>
        <v>5</v>
      </c>
      <c r="J2972">
        <f>IF($A2972="",0,IF(AND(OR('Cuadro-de-mando'!$B$4="(Todas)",'Cuadro-de-mando'!$B$4=$A2972),OR('Cuadro-de-mando'!$E$4="(Todas)",'Cuadro-de-mando'!$E$4=$B2972),OR('Cuadro-de-mando'!$H$4="(Todas)",'Cuadro-de-mando'!$H$4=$C2972),OR('Cuadro-de-mando'!$K$4="(Todas)",'Cuadro-de-mando'!$K$4=$E2972),OR('Cuadro-de-mando'!$N$4="(Todos)",'Cuadro-de-mando'!$N$4=$F2972)),1,0))</f>
        <v>1</v>
      </c>
    </row>
    <row r="2973" spans="1:10" x14ac:dyDescent="0.25">
      <c r="A2973" t="str">
        <f>IF(Tienda_2!$A573="","","Tienda 2")</f>
        <v>Tienda 2</v>
      </c>
      <c r="B2973" t="str">
        <f>IF($A2973="","",Tienda_2!B573)</f>
        <v>Electrónicos</v>
      </c>
      <c r="C2973" t="str">
        <f>IF($A2973="","",Tienda_2!G573)</f>
        <v>Medellín</v>
      </c>
      <c r="D2973" t="str">
        <f>IF($A2973="","",Tienda_2!F573)</f>
        <v>Pedro Gomez</v>
      </c>
      <c r="E2973" t="str">
        <f>IF($A2973="","",Tienda_2!I573)</f>
        <v>Tarjeta de crédito</v>
      </c>
      <c r="F2973">
        <f>IF($A2973="","",VALUE(RIGHT(Tienda_2!E573,4)))</f>
        <v>2023</v>
      </c>
      <c r="G2973">
        <f>IF($A2973="","",Tienda_2!C573)</f>
        <v>1803000</v>
      </c>
      <c r="H2973">
        <f>IF($A2973="","",Tienda_2!D573)</f>
        <v>94200</v>
      </c>
      <c r="I2973">
        <f>IF($A2973="","",Tienda_2!H573)</f>
        <v>5</v>
      </c>
      <c r="J2973">
        <f>IF($A2973="",0,IF(AND(OR('Cuadro-de-mando'!$B$4="(Todas)",'Cuadro-de-mando'!$B$4=$A2973),OR('Cuadro-de-mando'!$E$4="(Todas)",'Cuadro-de-mando'!$E$4=$B2973),OR('Cuadro-de-mando'!$H$4="(Todas)",'Cuadro-de-mando'!$H$4=$C2973),OR('Cuadro-de-mando'!$K$4="(Todas)",'Cuadro-de-mando'!$K$4=$E2973),OR('Cuadro-de-mando'!$N$4="(Todos)",'Cuadro-de-mando'!$N$4=$F2973)),1,0))</f>
        <v>1</v>
      </c>
    </row>
    <row r="2974" spans="1:10" x14ac:dyDescent="0.25">
      <c r="A2974" t="str">
        <f>IF(Tienda_2!$A574="","","Tienda 2")</f>
        <v>Tienda 2</v>
      </c>
      <c r="B2974" t="str">
        <f>IF($A2974="","",Tienda_2!B574)</f>
        <v>Muebles</v>
      </c>
      <c r="C2974" t="str">
        <f>IF($A2974="","",Tienda_2!G574)</f>
        <v>Barranquilla</v>
      </c>
      <c r="D2974" t="str">
        <f>IF($A2974="","",Tienda_2!F574)</f>
        <v>Pedro Gomez</v>
      </c>
      <c r="E2974" t="str">
        <f>IF($A2974="","",Tienda_2!I574)</f>
        <v>Nequi</v>
      </c>
      <c r="F2974">
        <f>IF($A2974="","",VALUE(RIGHT(Tienda_2!E574,4)))</f>
        <v>2021</v>
      </c>
      <c r="G2974">
        <f>IF($A2974="","",Tienda_2!C574)</f>
        <v>686200</v>
      </c>
      <c r="H2974">
        <f>IF($A2974="","",Tienda_2!D574)</f>
        <v>36800</v>
      </c>
      <c r="I2974">
        <f>IF($A2974="","",Tienda_2!H574)</f>
        <v>3</v>
      </c>
      <c r="J2974">
        <f>IF($A2974="",0,IF(AND(OR('Cuadro-de-mando'!$B$4="(Todas)",'Cuadro-de-mando'!$B$4=$A2974),OR('Cuadro-de-mando'!$E$4="(Todas)",'Cuadro-de-mando'!$E$4=$B2974),OR('Cuadro-de-mando'!$H$4="(Todas)",'Cuadro-de-mando'!$H$4=$C2974),OR('Cuadro-de-mando'!$K$4="(Todas)",'Cuadro-de-mando'!$K$4=$E2974),OR('Cuadro-de-mando'!$N$4="(Todos)",'Cuadro-de-mando'!$N$4=$F2974)),1,0))</f>
        <v>1</v>
      </c>
    </row>
    <row r="2975" spans="1:10" x14ac:dyDescent="0.25">
      <c r="A2975" t="str">
        <f>IF(Tienda_2!$A575="","","Tienda 2")</f>
        <v>Tienda 2</v>
      </c>
      <c r="B2975" t="str">
        <f>IF($A2975="","",Tienda_2!B575)</f>
        <v>Juguetes</v>
      </c>
      <c r="C2975" t="str">
        <f>IF($A2975="","",Tienda_2!G575)</f>
        <v>Cartagena</v>
      </c>
      <c r="D2975" t="str">
        <f>IF($A2975="","",Tienda_2!F575)</f>
        <v>Beatriz Morales</v>
      </c>
      <c r="E2975" t="str">
        <f>IF($A2975="","",Tienda_2!I575)</f>
        <v>Tarjeta de crédito</v>
      </c>
      <c r="F2975">
        <f>IF($A2975="","",VALUE(RIGHT(Tienda_2!E575,4)))</f>
        <v>2022</v>
      </c>
      <c r="G2975">
        <f>IF($A2975="","",Tienda_2!C575)</f>
        <v>88400</v>
      </c>
      <c r="H2975">
        <f>IF($A2975="","",Tienda_2!D575)</f>
        <v>2900</v>
      </c>
      <c r="I2975">
        <f>IF($A2975="","",Tienda_2!H575)</f>
        <v>5</v>
      </c>
      <c r="J2975">
        <f>IF($A2975="",0,IF(AND(OR('Cuadro-de-mando'!$B$4="(Todas)",'Cuadro-de-mando'!$B$4=$A2975),OR('Cuadro-de-mando'!$E$4="(Todas)",'Cuadro-de-mando'!$E$4=$B2975),OR('Cuadro-de-mando'!$H$4="(Todas)",'Cuadro-de-mando'!$H$4=$C2975),OR('Cuadro-de-mando'!$K$4="(Todas)",'Cuadro-de-mando'!$K$4=$E2975),OR('Cuadro-de-mando'!$N$4="(Todos)",'Cuadro-de-mando'!$N$4=$F2975)),1,0))</f>
        <v>1</v>
      </c>
    </row>
    <row r="2976" spans="1:10" x14ac:dyDescent="0.25">
      <c r="A2976" t="str">
        <f>IF(Tienda_2!$A576="","","Tienda 2")</f>
        <v>Tienda 2</v>
      </c>
      <c r="B2976" t="str">
        <f>IF($A2976="","",Tienda_2!B576)</f>
        <v>Artículos para el hogar</v>
      </c>
      <c r="C2976" t="str">
        <f>IF($A2976="","",Tienda_2!G576)</f>
        <v>Medellín</v>
      </c>
      <c r="D2976" t="str">
        <f>IF($A2976="","",Tienda_2!F576)</f>
        <v>Felipe Santos</v>
      </c>
      <c r="E2976" t="str">
        <f>IF($A2976="","",Tienda_2!I576)</f>
        <v>Tarjeta de crédito</v>
      </c>
      <c r="F2976">
        <f>IF($A2976="","",VALUE(RIGHT(Tienda_2!E576,4)))</f>
        <v>2020</v>
      </c>
      <c r="G2976">
        <f>IF($A2976="","",Tienda_2!C576)</f>
        <v>42900</v>
      </c>
      <c r="H2976">
        <f>IF($A2976="","",Tienda_2!D576)</f>
        <v>0</v>
      </c>
      <c r="I2976">
        <f>IF($A2976="","",Tienda_2!H576)</f>
        <v>3</v>
      </c>
      <c r="J2976">
        <f>IF($A2976="",0,IF(AND(OR('Cuadro-de-mando'!$B$4="(Todas)",'Cuadro-de-mando'!$B$4=$A2976),OR('Cuadro-de-mando'!$E$4="(Todas)",'Cuadro-de-mando'!$E$4=$B2976),OR('Cuadro-de-mando'!$H$4="(Todas)",'Cuadro-de-mando'!$H$4=$C2976),OR('Cuadro-de-mando'!$K$4="(Todas)",'Cuadro-de-mando'!$K$4=$E2976),OR('Cuadro-de-mando'!$N$4="(Todos)",'Cuadro-de-mando'!$N$4=$F2976)),1,0))</f>
        <v>1</v>
      </c>
    </row>
    <row r="2977" spans="1:10" x14ac:dyDescent="0.25">
      <c r="A2977" t="str">
        <f>IF(Tienda_2!$A577="","","Tienda 2")</f>
        <v>Tienda 2</v>
      </c>
      <c r="B2977" t="str">
        <f>IF($A2977="","",Tienda_2!B577)</f>
        <v>Electrónicos</v>
      </c>
      <c r="C2977" t="str">
        <f>IF($A2977="","",Tienda_2!G577)</f>
        <v>Bogotá</v>
      </c>
      <c r="D2977" t="str">
        <f>IF($A2977="","",Tienda_2!F577)</f>
        <v>Izabela de León</v>
      </c>
      <c r="E2977" t="str">
        <f>IF($A2977="","",Tienda_2!I577)</f>
        <v>Tarjeta de crédito</v>
      </c>
      <c r="F2977">
        <f>IF($A2977="","",VALUE(RIGHT(Tienda_2!E577,4)))</f>
        <v>2021</v>
      </c>
      <c r="G2977">
        <f>IF($A2977="","",Tienda_2!C577)</f>
        <v>186000</v>
      </c>
      <c r="H2977">
        <f>IF($A2977="","",Tienda_2!D577)</f>
        <v>8100</v>
      </c>
      <c r="I2977">
        <f>IF($A2977="","",Tienda_2!H577)</f>
        <v>5</v>
      </c>
      <c r="J2977">
        <f>IF($A2977="",0,IF(AND(OR('Cuadro-de-mando'!$B$4="(Todas)",'Cuadro-de-mando'!$B$4=$A2977),OR('Cuadro-de-mando'!$E$4="(Todas)",'Cuadro-de-mando'!$E$4=$B2977),OR('Cuadro-de-mando'!$H$4="(Todas)",'Cuadro-de-mando'!$H$4=$C2977),OR('Cuadro-de-mando'!$K$4="(Todas)",'Cuadro-de-mando'!$K$4=$E2977),OR('Cuadro-de-mando'!$N$4="(Todos)",'Cuadro-de-mando'!$N$4=$F2977)),1,0))</f>
        <v>1</v>
      </c>
    </row>
    <row r="2978" spans="1:10" x14ac:dyDescent="0.25">
      <c r="A2978" t="str">
        <f>IF(Tienda_2!$A578="","","Tienda 2")</f>
        <v>Tienda 2</v>
      </c>
      <c r="B2978" t="str">
        <f>IF($A2978="","",Tienda_2!B578)</f>
        <v>Muebles</v>
      </c>
      <c r="C2978" t="str">
        <f>IF($A2978="","",Tienda_2!G578)</f>
        <v>Medellín</v>
      </c>
      <c r="D2978" t="str">
        <f>IF($A2978="","",Tienda_2!F578)</f>
        <v>Felipe Santos</v>
      </c>
      <c r="E2978" t="str">
        <f>IF($A2978="","",Tienda_2!I578)</f>
        <v>Tarjeta de crédito</v>
      </c>
      <c r="F2978">
        <f>IF($A2978="","",VALUE(RIGHT(Tienda_2!E578,4)))</f>
        <v>2023</v>
      </c>
      <c r="G2978">
        <f>IF($A2978="","",Tienda_2!C578)</f>
        <v>516300</v>
      </c>
      <c r="H2978">
        <f>IF($A2978="","",Tienda_2!D578)</f>
        <v>27700</v>
      </c>
      <c r="I2978">
        <f>IF($A2978="","",Tienda_2!H578)</f>
        <v>1</v>
      </c>
      <c r="J2978">
        <f>IF($A2978="",0,IF(AND(OR('Cuadro-de-mando'!$B$4="(Todas)",'Cuadro-de-mando'!$B$4=$A2978),OR('Cuadro-de-mando'!$E$4="(Todas)",'Cuadro-de-mando'!$E$4=$B2978),OR('Cuadro-de-mando'!$H$4="(Todas)",'Cuadro-de-mando'!$H$4=$C2978),OR('Cuadro-de-mando'!$K$4="(Todas)",'Cuadro-de-mando'!$K$4=$E2978),OR('Cuadro-de-mando'!$N$4="(Todos)",'Cuadro-de-mando'!$N$4=$F2978)),1,0))</f>
        <v>1</v>
      </c>
    </row>
    <row r="2979" spans="1:10" x14ac:dyDescent="0.25">
      <c r="A2979" t="str">
        <f>IF(Tienda_2!$A579="","","Tienda 2")</f>
        <v>Tienda 2</v>
      </c>
      <c r="B2979" t="str">
        <f>IF($A2979="","",Tienda_2!B579)</f>
        <v>Deportes y diversión</v>
      </c>
      <c r="C2979" t="str">
        <f>IF($A2979="","",Tienda_2!G579)</f>
        <v>Bogotá</v>
      </c>
      <c r="D2979" t="str">
        <f>IF($A2979="","",Tienda_2!F579)</f>
        <v>Lucas Olivera</v>
      </c>
      <c r="E2979" t="str">
        <f>IF($A2979="","",Tienda_2!I579)</f>
        <v>Tarjeta de crédito</v>
      </c>
      <c r="F2979">
        <f>IF($A2979="","",VALUE(RIGHT(Tienda_2!E579,4)))</f>
        <v>2021</v>
      </c>
      <c r="G2979">
        <f>IF($A2979="","",Tienda_2!C579)</f>
        <v>55500</v>
      </c>
      <c r="H2979">
        <f>IF($A2979="","",Tienda_2!D579)</f>
        <v>7700</v>
      </c>
      <c r="I2979">
        <f>IF($A2979="","",Tienda_2!H579)</f>
        <v>5</v>
      </c>
      <c r="J2979">
        <f>IF($A2979="",0,IF(AND(OR('Cuadro-de-mando'!$B$4="(Todas)",'Cuadro-de-mando'!$B$4=$A2979),OR('Cuadro-de-mando'!$E$4="(Todas)",'Cuadro-de-mando'!$E$4=$B2979),OR('Cuadro-de-mando'!$H$4="(Todas)",'Cuadro-de-mando'!$H$4=$C2979),OR('Cuadro-de-mando'!$K$4="(Todas)",'Cuadro-de-mando'!$K$4=$E2979),OR('Cuadro-de-mando'!$N$4="(Todos)",'Cuadro-de-mando'!$N$4=$F2979)),1,0))</f>
        <v>1</v>
      </c>
    </row>
    <row r="2980" spans="1:10" x14ac:dyDescent="0.25">
      <c r="A2980" t="str">
        <f>IF(Tienda_2!$A580="","","Tienda 2")</f>
        <v>Tienda 2</v>
      </c>
      <c r="B2980" t="str">
        <f>IF($A2980="","",Tienda_2!B580)</f>
        <v>Electrodomésticos</v>
      </c>
      <c r="C2980" t="str">
        <f>IF($A2980="","",Tienda_2!G580)</f>
        <v>Medellín</v>
      </c>
      <c r="D2980" t="str">
        <f>IF($A2980="","",Tienda_2!F580)</f>
        <v>Ángel Rodriguez</v>
      </c>
      <c r="E2980" t="str">
        <f>IF($A2980="","",Tienda_2!I580)</f>
        <v>Tarjeta de crédito</v>
      </c>
      <c r="F2980">
        <f>IF($A2980="","",VALUE(RIGHT(Tienda_2!E580,4)))</f>
        <v>2022</v>
      </c>
      <c r="G2980">
        <f>IF($A2980="","",Tienda_2!C580)</f>
        <v>1097500</v>
      </c>
      <c r="H2980">
        <f>IF($A2980="","",Tienda_2!D580)</f>
        <v>56600</v>
      </c>
      <c r="I2980">
        <f>IF($A2980="","",Tienda_2!H580)</f>
        <v>4</v>
      </c>
      <c r="J2980">
        <f>IF($A2980="",0,IF(AND(OR('Cuadro-de-mando'!$B$4="(Todas)",'Cuadro-de-mando'!$B$4=$A2980),OR('Cuadro-de-mando'!$E$4="(Todas)",'Cuadro-de-mando'!$E$4=$B2980),OR('Cuadro-de-mando'!$H$4="(Todas)",'Cuadro-de-mando'!$H$4=$C2980),OR('Cuadro-de-mando'!$K$4="(Todas)",'Cuadro-de-mando'!$K$4=$E2980),OR('Cuadro-de-mando'!$N$4="(Todos)",'Cuadro-de-mando'!$N$4=$F2980)),1,0))</f>
        <v>1</v>
      </c>
    </row>
    <row r="2981" spans="1:10" x14ac:dyDescent="0.25">
      <c r="A2981" t="str">
        <f>IF(Tienda_2!$A581="","","Tienda 2")</f>
        <v>Tienda 2</v>
      </c>
      <c r="B2981" t="str">
        <f>IF($A2981="","",Tienda_2!B581)</f>
        <v>Muebles</v>
      </c>
      <c r="C2981" t="str">
        <f>IF($A2981="","",Tienda_2!G581)</f>
        <v>Bogotá</v>
      </c>
      <c r="D2981" t="str">
        <f>IF($A2981="","",Tienda_2!F581)</f>
        <v>Santiago Silva</v>
      </c>
      <c r="E2981" t="str">
        <f>IF($A2981="","",Tienda_2!I581)</f>
        <v>Tarjeta de crédito</v>
      </c>
      <c r="F2981">
        <f>IF($A2981="","",VALUE(RIGHT(Tienda_2!E581,4)))</f>
        <v>2021</v>
      </c>
      <c r="G2981">
        <f>IF($A2981="","",Tienda_2!C581)</f>
        <v>330000</v>
      </c>
      <c r="H2981">
        <f>IF($A2981="","",Tienda_2!D581)</f>
        <v>15800</v>
      </c>
      <c r="I2981">
        <f>IF($A2981="","",Tienda_2!H581)</f>
        <v>2</v>
      </c>
      <c r="J2981">
        <f>IF($A2981="",0,IF(AND(OR('Cuadro-de-mando'!$B$4="(Todas)",'Cuadro-de-mando'!$B$4=$A2981),OR('Cuadro-de-mando'!$E$4="(Todas)",'Cuadro-de-mando'!$E$4=$B2981),OR('Cuadro-de-mando'!$H$4="(Todas)",'Cuadro-de-mando'!$H$4=$C2981),OR('Cuadro-de-mando'!$K$4="(Todas)",'Cuadro-de-mando'!$K$4=$E2981),OR('Cuadro-de-mando'!$N$4="(Todos)",'Cuadro-de-mando'!$N$4=$F2981)),1,0))</f>
        <v>1</v>
      </c>
    </row>
    <row r="2982" spans="1:10" x14ac:dyDescent="0.25">
      <c r="A2982" t="str">
        <f>IF(Tienda_2!$A582="","","Tienda 2")</f>
        <v>Tienda 2</v>
      </c>
      <c r="B2982" t="str">
        <f>IF($A2982="","",Tienda_2!B582)</f>
        <v>Electrodomésticos</v>
      </c>
      <c r="C2982" t="str">
        <f>IF($A2982="","",Tienda_2!G582)</f>
        <v>Bogotá</v>
      </c>
      <c r="D2982" t="str">
        <f>IF($A2982="","",Tienda_2!F582)</f>
        <v>Juliana Costa</v>
      </c>
      <c r="E2982" t="str">
        <f>IF($A2982="","",Tienda_2!I582)</f>
        <v>Tarjeta de crédito</v>
      </c>
      <c r="F2982">
        <f>IF($A2982="","",VALUE(RIGHT(Tienda_2!E582,4)))</f>
        <v>2022</v>
      </c>
      <c r="G2982">
        <f>IF($A2982="","",Tienda_2!C582)</f>
        <v>715300</v>
      </c>
      <c r="H2982">
        <f>IF($A2982="","",Tienda_2!D582)</f>
        <v>36300</v>
      </c>
      <c r="I2982">
        <f>IF($A2982="","",Tienda_2!H582)</f>
        <v>3</v>
      </c>
      <c r="J2982">
        <f>IF($A2982="",0,IF(AND(OR('Cuadro-de-mando'!$B$4="(Todas)",'Cuadro-de-mando'!$B$4=$A2982),OR('Cuadro-de-mando'!$E$4="(Todas)",'Cuadro-de-mando'!$E$4=$B2982),OR('Cuadro-de-mando'!$H$4="(Todas)",'Cuadro-de-mando'!$H$4=$C2982),OR('Cuadro-de-mando'!$K$4="(Todas)",'Cuadro-de-mando'!$K$4=$E2982),OR('Cuadro-de-mando'!$N$4="(Todos)",'Cuadro-de-mando'!$N$4=$F2982)),1,0))</f>
        <v>1</v>
      </c>
    </row>
    <row r="2983" spans="1:10" x14ac:dyDescent="0.25">
      <c r="A2983" t="str">
        <f>IF(Tienda_2!$A583="","","Tienda 2")</f>
        <v>Tienda 2</v>
      </c>
      <c r="B2983" t="str">
        <f>IF($A2983="","",Tienda_2!B583)</f>
        <v>Electrónicos</v>
      </c>
      <c r="C2983" t="str">
        <f>IF($A2983="","",Tienda_2!G583)</f>
        <v>Cali</v>
      </c>
      <c r="D2983" t="str">
        <f>IF($A2983="","",Tienda_2!F583)</f>
        <v>Ángel Rodriguez</v>
      </c>
      <c r="E2983" t="str">
        <f>IF($A2983="","",Tienda_2!I583)</f>
        <v>Tarjeta de crédito</v>
      </c>
      <c r="F2983">
        <f>IF($A2983="","",VALUE(RIGHT(Tienda_2!E583,4)))</f>
        <v>2020</v>
      </c>
      <c r="G2983">
        <f>IF($A2983="","",Tienda_2!C583)</f>
        <v>140700</v>
      </c>
      <c r="H2983">
        <f>IF($A2983="","",Tienda_2!D583)</f>
        <v>5700</v>
      </c>
      <c r="I2983">
        <f>IF($A2983="","",Tienda_2!H583)</f>
        <v>4</v>
      </c>
      <c r="J2983">
        <f>IF($A2983="",0,IF(AND(OR('Cuadro-de-mando'!$B$4="(Todas)",'Cuadro-de-mando'!$B$4=$A2983),OR('Cuadro-de-mando'!$E$4="(Todas)",'Cuadro-de-mando'!$E$4=$B2983),OR('Cuadro-de-mando'!$H$4="(Todas)",'Cuadro-de-mando'!$H$4=$C2983),OR('Cuadro-de-mando'!$K$4="(Todas)",'Cuadro-de-mando'!$K$4=$E2983),OR('Cuadro-de-mando'!$N$4="(Todos)",'Cuadro-de-mando'!$N$4=$F2983)),1,0))</f>
        <v>1</v>
      </c>
    </row>
    <row r="2984" spans="1:10" x14ac:dyDescent="0.25">
      <c r="A2984" t="str">
        <f>IF(Tienda_2!$A584="","","Tienda 2")</f>
        <v>Tienda 2</v>
      </c>
      <c r="B2984" t="str">
        <f>IF($A2984="","",Tienda_2!B584)</f>
        <v>Instrumentos musicales</v>
      </c>
      <c r="C2984" t="str">
        <f>IF($A2984="","",Tienda_2!G584)</f>
        <v>Pereira</v>
      </c>
      <c r="D2984" t="str">
        <f>IF($A2984="","",Tienda_2!F584)</f>
        <v>Blanca Ramirez</v>
      </c>
      <c r="E2984" t="str">
        <f>IF($A2984="","",Tienda_2!I584)</f>
        <v>Tarjeta de crédito</v>
      </c>
      <c r="F2984">
        <f>IF($A2984="","",VALUE(RIGHT(Tienda_2!E584,4)))</f>
        <v>2021</v>
      </c>
      <c r="G2984">
        <f>IF($A2984="","",Tienda_2!C584)</f>
        <v>284700</v>
      </c>
      <c r="H2984">
        <f>IF($A2984="","",Tienda_2!D584)</f>
        <v>13300</v>
      </c>
      <c r="I2984">
        <f>IF($A2984="","",Tienda_2!H584)</f>
        <v>5</v>
      </c>
      <c r="J2984">
        <f>IF($A2984="",0,IF(AND(OR('Cuadro-de-mando'!$B$4="(Todas)",'Cuadro-de-mando'!$B$4=$A2984),OR('Cuadro-de-mando'!$E$4="(Todas)",'Cuadro-de-mando'!$E$4=$B2984),OR('Cuadro-de-mando'!$H$4="(Todas)",'Cuadro-de-mando'!$H$4=$C2984),OR('Cuadro-de-mando'!$K$4="(Todas)",'Cuadro-de-mando'!$K$4=$E2984),OR('Cuadro-de-mando'!$N$4="(Todos)",'Cuadro-de-mando'!$N$4=$F2984)),1,0))</f>
        <v>1</v>
      </c>
    </row>
    <row r="2985" spans="1:10" x14ac:dyDescent="0.25">
      <c r="A2985" t="str">
        <f>IF(Tienda_2!$A585="","","Tienda 2")</f>
        <v>Tienda 2</v>
      </c>
      <c r="B2985" t="str">
        <f>IF($A2985="","",Tienda_2!B585)</f>
        <v>Juguetes</v>
      </c>
      <c r="C2985" t="str">
        <f>IF($A2985="","",Tienda_2!G585)</f>
        <v>Bogotá</v>
      </c>
      <c r="D2985" t="str">
        <f>IF($A2985="","",Tienda_2!F585)</f>
        <v>Izabela de León</v>
      </c>
      <c r="E2985" t="str">
        <f>IF($A2985="","",Tienda_2!I585)</f>
        <v>Tarjeta de crédito</v>
      </c>
      <c r="F2985">
        <f>IF($A2985="","",VALUE(RIGHT(Tienda_2!E585,4)))</f>
        <v>2020</v>
      </c>
      <c r="G2985">
        <f>IF($A2985="","",Tienda_2!C585)</f>
        <v>26000</v>
      </c>
      <c r="H2985">
        <f>IF($A2985="","",Tienda_2!D585)</f>
        <v>0</v>
      </c>
      <c r="I2985">
        <f>IF($A2985="","",Tienda_2!H585)</f>
        <v>5</v>
      </c>
      <c r="J2985">
        <f>IF($A2985="",0,IF(AND(OR('Cuadro-de-mando'!$B$4="(Todas)",'Cuadro-de-mando'!$B$4=$A2985),OR('Cuadro-de-mando'!$E$4="(Todas)",'Cuadro-de-mando'!$E$4=$B2985),OR('Cuadro-de-mando'!$H$4="(Todas)",'Cuadro-de-mando'!$H$4=$C2985),OR('Cuadro-de-mando'!$K$4="(Todas)",'Cuadro-de-mando'!$K$4=$E2985),OR('Cuadro-de-mando'!$N$4="(Todos)",'Cuadro-de-mando'!$N$4=$F2985)),1,0))</f>
        <v>1</v>
      </c>
    </row>
    <row r="2986" spans="1:10" x14ac:dyDescent="0.25">
      <c r="A2986" t="str">
        <f>IF(Tienda_2!$A586="","","Tienda 2")</f>
        <v>Tienda 2</v>
      </c>
      <c r="B2986" t="str">
        <f>IF($A2986="","",Tienda_2!B586)</f>
        <v>Electrónicos</v>
      </c>
      <c r="C2986" t="str">
        <f>IF($A2986="","",Tienda_2!G586)</f>
        <v>Cali</v>
      </c>
      <c r="D2986" t="str">
        <f>IF($A2986="","",Tienda_2!F586)</f>
        <v>Juliana Costa</v>
      </c>
      <c r="E2986" t="str">
        <f>IF($A2986="","",Tienda_2!I586)</f>
        <v>Tarjeta de crédito</v>
      </c>
      <c r="F2986">
        <f>IF($A2986="","",VALUE(RIGHT(Tienda_2!E586,4)))</f>
        <v>2022</v>
      </c>
      <c r="G2986">
        <f>IF($A2986="","",Tienda_2!C586)</f>
        <v>121900</v>
      </c>
      <c r="H2986">
        <f>IF($A2986="","",Tienda_2!D586)</f>
        <v>4700</v>
      </c>
      <c r="I2986">
        <f>IF($A2986="","",Tienda_2!H586)</f>
        <v>5</v>
      </c>
      <c r="J2986">
        <f>IF($A2986="",0,IF(AND(OR('Cuadro-de-mando'!$B$4="(Todas)",'Cuadro-de-mando'!$B$4=$A2986),OR('Cuadro-de-mando'!$E$4="(Todas)",'Cuadro-de-mando'!$E$4=$B2986),OR('Cuadro-de-mando'!$H$4="(Todas)",'Cuadro-de-mando'!$H$4=$C2986),OR('Cuadro-de-mando'!$K$4="(Todas)",'Cuadro-de-mando'!$K$4=$E2986),OR('Cuadro-de-mando'!$N$4="(Todos)",'Cuadro-de-mando'!$N$4=$F2986)),1,0))</f>
        <v>1</v>
      </c>
    </row>
    <row r="2987" spans="1:10" x14ac:dyDescent="0.25">
      <c r="A2987" t="str">
        <f>IF(Tienda_2!$A587="","","Tienda 2")</f>
        <v>Tienda 2</v>
      </c>
      <c r="B2987" t="str">
        <f>IF($A2987="","",Tienda_2!B587)</f>
        <v>Electrónicos</v>
      </c>
      <c r="C2987" t="str">
        <f>IF($A2987="","",Tienda_2!G587)</f>
        <v>Bogotá</v>
      </c>
      <c r="D2987" t="str">
        <f>IF($A2987="","",Tienda_2!F587)</f>
        <v>Izabela de León</v>
      </c>
      <c r="E2987" t="str">
        <f>IF($A2987="","",Tienda_2!I587)</f>
        <v>Cupón</v>
      </c>
      <c r="F2987">
        <f>IF($A2987="","",VALUE(RIGHT(Tienda_2!E587,4)))</f>
        <v>2020</v>
      </c>
      <c r="G2987">
        <f>IF($A2987="","",Tienda_2!C587)</f>
        <v>150000</v>
      </c>
      <c r="H2987">
        <f>IF($A2987="","",Tienda_2!D587)</f>
        <v>6200</v>
      </c>
      <c r="I2987">
        <f>IF($A2987="","",Tienda_2!H587)</f>
        <v>4</v>
      </c>
      <c r="J2987">
        <f>IF($A2987="",0,IF(AND(OR('Cuadro-de-mando'!$B$4="(Todas)",'Cuadro-de-mando'!$B$4=$A2987),OR('Cuadro-de-mando'!$E$4="(Todas)",'Cuadro-de-mando'!$E$4=$B2987),OR('Cuadro-de-mando'!$H$4="(Todas)",'Cuadro-de-mando'!$H$4=$C2987),OR('Cuadro-de-mando'!$K$4="(Todas)",'Cuadro-de-mando'!$K$4=$E2987),OR('Cuadro-de-mando'!$N$4="(Todos)",'Cuadro-de-mando'!$N$4=$F2987)),1,0))</f>
        <v>1</v>
      </c>
    </row>
    <row r="2988" spans="1:10" x14ac:dyDescent="0.25">
      <c r="A2988" t="str">
        <f>IF(Tienda_2!$A588="","","Tienda 2")</f>
        <v>Tienda 2</v>
      </c>
      <c r="B2988" t="str">
        <f>IF($A2988="","",Tienda_2!B588)</f>
        <v>Juguetes</v>
      </c>
      <c r="C2988" t="str">
        <f>IF($A2988="","",Tienda_2!G588)</f>
        <v>Pereira</v>
      </c>
      <c r="D2988" t="str">
        <f>IF($A2988="","",Tienda_2!F588)</f>
        <v>Izabela de León</v>
      </c>
      <c r="E2988" t="str">
        <f>IF($A2988="","",Tienda_2!I588)</f>
        <v>Tarjeta de crédito</v>
      </c>
      <c r="F2988">
        <f>IF($A2988="","",VALUE(RIGHT(Tienda_2!E588,4)))</f>
        <v>2021</v>
      </c>
      <c r="G2988">
        <f>IF($A2988="","",Tienda_2!C588)</f>
        <v>16500</v>
      </c>
      <c r="H2988">
        <f>IF($A2988="","",Tienda_2!D588)</f>
        <v>0</v>
      </c>
      <c r="I2988">
        <f>IF($A2988="","",Tienda_2!H588)</f>
        <v>4</v>
      </c>
      <c r="J2988">
        <f>IF($A2988="",0,IF(AND(OR('Cuadro-de-mando'!$B$4="(Todas)",'Cuadro-de-mando'!$B$4=$A2988),OR('Cuadro-de-mando'!$E$4="(Todas)",'Cuadro-de-mando'!$E$4=$B2988),OR('Cuadro-de-mando'!$H$4="(Todas)",'Cuadro-de-mando'!$H$4=$C2988),OR('Cuadro-de-mando'!$K$4="(Todas)",'Cuadro-de-mando'!$K$4=$E2988),OR('Cuadro-de-mando'!$N$4="(Todos)",'Cuadro-de-mando'!$N$4=$F2988)),1,0))</f>
        <v>1</v>
      </c>
    </row>
    <row r="2989" spans="1:10" x14ac:dyDescent="0.25">
      <c r="A2989" t="str">
        <f>IF(Tienda_2!$A589="","","Tienda 2")</f>
        <v>Tienda 2</v>
      </c>
      <c r="B2989" t="str">
        <f>IF($A2989="","",Tienda_2!B589)</f>
        <v>Electrónicos</v>
      </c>
      <c r="C2989" t="str">
        <f>IF($A2989="","",Tienda_2!G589)</f>
        <v>Medellín</v>
      </c>
      <c r="D2989" t="str">
        <f>IF($A2989="","",Tienda_2!F589)</f>
        <v>Izabela de León</v>
      </c>
      <c r="E2989" t="str">
        <f>IF($A2989="","",Tienda_2!I589)</f>
        <v>Nequi</v>
      </c>
      <c r="F2989">
        <f>IF($A2989="","",VALUE(RIGHT(Tienda_2!E589,4)))</f>
        <v>2020</v>
      </c>
      <c r="G2989">
        <f>IF($A2989="","",Tienda_2!C589)</f>
        <v>263800</v>
      </c>
      <c r="H2989">
        <f>IF($A2989="","",Tienda_2!D589)</f>
        <v>18800</v>
      </c>
      <c r="I2989">
        <f>IF($A2989="","",Tienda_2!H589)</f>
        <v>5</v>
      </c>
      <c r="J2989">
        <f>IF($A2989="",0,IF(AND(OR('Cuadro-de-mando'!$B$4="(Todas)",'Cuadro-de-mando'!$B$4=$A2989),OR('Cuadro-de-mando'!$E$4="(Todas)",'Cuadro-de-mando'!$E$4=$B2989),OR('Cuadro-de-mando'!$H$4="(Todas)",'Cuadro-de-mando'!$H$4=$C2989),OR('Cuadro-de-mando'!$K$4="(Todas)",'Cuadro-de-mando'!$K$4=$E2989),OR('Cuadro-de-mando'!$N$4="(Todos)",'Cuadro-de-mando'!$N$4=$F2989)),1,0))</f>
        <v>1</v>
      </c>
    </row>
    <row r="2990" spans="1:10" x14ac:dyDescent="0.25">
      <c r="A2990" t="str">
        <f>IF(Tienda_2!$A590="","","Tienda 2")</f>
        <v>Tienda 2</v>
      </c>
      <c r="B2990" t="str">
        <f>IF($A2990="","",Tienda_2!B590)</f>
        <v>Electrónicos</v>
      </c>
      <c r="C2990" t="str">
        <f>IF($A2990="","",Tienda_2!G590)</f>
        <v>Barranquilla</v>
      </c>
      <c r="D2990" t="str">
        <f>IF($A2990="","",Tienda_2!F590)</f>
        <v>Blanca Ramirez</v>
      </c>
      <c r="E2990" t="str">
        <f>IF($A2990="","",Tienda_2!I590)</f>
        <v>Tarjeta de crédito</v>
      </c>
      <c r="F2990">
        <f>IF($A2990="","",VALUE(RIGHT(Tienda_2!E590,4)))</f>
        <v>2021</v>
      </c>
      <c r="G2990">
        <f>IF($A2990="","",Tienda_2!C590)</f>
        <v>65100</v>
      </c>
      <c r="H2990">
        <f>IF($A2990="","",Tienda_2!D590)</f>
        <v>3900</v>
      </c>
      <c r="I2990">
        <f>IF($A2990="","",Tienda_2!H590)</f>
        <v>2</v>
      </c>
      <c r="J2990">
        <f>IF($A2990="",0,IF(AND(OR('Cuadro-de-mando'!$B$4="(Todas)",'Cuadro-de-mando'!$B$4=$A2990),OR('Cuadro-de-mando'!$E$4="(Todas)",'Cuadro-de-mando'!$E$4=$B2990),OR('Cuadro-de-mando'!$H$4="(Todas)",'Cuadro-de-mando'!$H$4=$C2990),OR('Cuadro-de-mando'!$K$4="(Todas)",'Cuadro-de-mando'!$K$4=$E2990),OR('Cuadro-de-mando'!$N$4="(Todos)",'Cuadro-de-mando'!$N$4=$F2990)),1,0))</f>
        <v>1</v>
      </c>
    </row>
    <row r="2991" spans="1:10" x14ac:dyDescent="0.25">
      <c r="A2991" t="str">
        <f>IF(Tienda_2!$A591="","","Tienda 2")</f>
        <v>Tienda 2</v>
      </c>
      <c r="B2991" t="str">
        <f>IF($A2991="","",Tienda_2!B591)</f>
        <v>Libros</v>
      </c>
      <c r="C2991" t="str">
        <f>IF($A2991="","",Tienda_2!G591)</f>
        <v>Cali</v>
      </c>
      <c r="D2991" t="str">
        <f>IF($A2991="","",Tienda_2!F591)</f>
        <v>Beatriz Morales</v>
      </c>
      <c r="E2991" t="str">
        <f>IF($A2991="","",Tienda_2!I591)</f>
        <v>Tarjeta de crédito</v>
      </c>
      <c r="F2991">
        <f>IF($A2991="","",VALUE(RIGHT(Tienda_2!E591,4)))</f>
        <v>2021</v>
      </c>
      <c r="G2991">
        <f>IF($A2991="","",Tienda_2!C591)</f>
        <v>66900</v>
      </c>
      <c r="H2991">
        <f>IF($A2991="","",Tienda_2!D591)</f>
        <v>1800</v>
      </c>
      <c r="I2991">
        <f>IF($A2991="","",Tienda_2!H591)</f>
        <v>5</v>
      </c>
      <c r="J2991">
        <f>IF($A2991="",0,IF(AND(OR('Cuadro-de-mando'!$B$4="(Todas)",'Cuadro-de-mando'!$B$4=$A2991),OR('Cuadro-de-mando'!$E$4="(Todas)",'Cuadro-de-mando'!$E$4=$B2991),OR('Cuadro-de-mando'!$H$4="(Todas)",'Cuadro-de-mando'!$H$4=$C2991),OR('Cuadro-de-mando'!$K$4="(Todas)",'Cuadro-de-mando'!$K$4=$E2991),OR('Cuadro-de-mando'!$N$4="(Todos)",'Cuadro-de-mando'!$N$4=$F2991)),1,0))</f>
        <v>1</v>
      </c>
    </row>
    <row r="2992" spans="1:10" x14ac:dyDescent="0.25">
      <c r="A2992" t="str">
        <f>IF(Tienda_2!$A592="","","Tienda 2")</f>
        <v>Tienda 2</v>
      </c>
      <c r="B2992" t="str">
        <f>IF($A2992="","",Tienda_2!B592)</f>
        <v>Muebles</v>
      </c>
      <c r="C2992" t="str">
        <f>IF($A2992="","",Tienda_2!G592)</f>
        <v>Bogotá</v>
      </c>
      <c r="D2992" t="str">
        <f>IF($A2992="","",Tienda_2!F592)</f>
        <v>Ángel Rodriguez</v>
      </c>
      <c r="E2992" t="str">
        <f>IF($A2992="","",Tienda_2!I592)</f>
        <v>Tarjeta de crédito</v>
      </c>
      <c r="F2992">
        <f>IF($A2992="","",VALUE(RIGHT(Tienda_2!E592,4)))</f>
        <v>2020</v>
      </c>
      <c r="G2992">
        <f>IF($A2992="","",Tienda_2!C592)</f>
        <v>135800</v>
      </c>
      <c r="H2992">
        <f>IF($A2992="","",Tienda_2!D592)</f>
        <v>5400</v>
      </c>
      <c r="I2992">
        <f>IF($A2992="","",Tienda_2!H592)</f>
        <v>5</v>
      </c>
      <c r="J2992">
        <f>IF($A2992="",0,IF(AND(OR('Cuadro-de-mando'!$B$4="(Todas)",'Cuadro-de-mando'!$B$4=$A2992),OR('Cuadro-de-mando'!$E$4="(Todas)",'Cuadro-de-mando'!$E$4=$B2992),OR('Cuadro-de-mando'!$H$4="(Todas)",'Cuadro-de-mando'!$H$4=$C2992),OR('Cuadro-de-mando'!$K$4="(Todas)",'Cuadro-de-mando'!$K$4=$E2992),OR('Cuadro-de-mando'!$N$4="(Todos)",'Cuadro-de-mando'!$N$4=$F2992)),1,0))</f>
        <v>1</v>
      </c>
    </row>
    <row r="2993" spans="1:10" x14ac:dyDescent="0.25">
      <c r="A2993" t="str">
        <f>IF(Tienda_2!$A593="","","Tienda 2")</f>
        <v>Tienda 2</v>
      </c>
      <c r="B2993" t="str">
        <f>IF($A2993="","",Tienda_2!B593)</f>
        <v>Deportes y diversión</v>
      </c>
      <c r="C2993" t="str">
        <f>IF($A2993="","",Tienda_2!G593)</f>
        <v>Medellín</v>
      </c>
      <c r="D2993" t="str">
        <f>IF($A2993="","",Tienda_2!F593)</f>
        <v>Felipe Santos</v>
      </c>
      <c r="E2993" t="str">
        <f>IF($A2993="","",Tienda_2!I593)</f>
        <v>Nequi</v>
      </c>
      <c r="F2993">
        <f>IF($A2993="","",VALUE(RIGHT(Tienda_2!E593,4)))</f>
        <v>2020</v>
      </c>
      <c r="G2993">
        <f>IF($A2993="","",Tienda_2!C593)</f>
        <v>18300</v>
      </c>
      <c r="H2993">
        <f>IF($A2993="","",Tienda_2!D593)</f>
        <v>0</v>
      </c>
      <c r="I2993">
        <f>IF($A2993="","",Tienda_2!H593)</f>
        <v>3</v>
      </c>
      <c r="J2993">
        <f>IF($A2993="",0,IF(AND(OR('Cuadro-de-mando'!$B$4="(Todas)",'Cuadro-de-mando'!$B$4=$A2993),OR('Cuadro-de-mando'!$E$4="(Todas)",'Cuadro-de-mando'!$E$4=$B2993),OR('Cuadro-de-mando'!$H$4="(Todas)",'Cuadro-de-mando'!$H$4=$C2993),OR('Cuadro-de-mando'!$K$4="(Todas)",'Cuadro-de-mando'!$K$4=$E2993),OR('Cuadro-de-mando'!$N$4="(Todos)",'Cuadro-de-mando'!$N$4=$F2993)),1,0))</f>
        <v>1</v>
      </c>
    </row>
    <row r="2994" spans="1:10" x14ac:dyDescent="0.25">
      <c r="A2994" t="str">
        <f>IF(Tienda_2!$A594="","","Tienda 2")</f>
        <v>Tienda 2</v>
      </c>
      <c r="B2994" t="str">
        <f>IF($A2994="","",Tienda_2!B594)</f>
        <v>Artículos para el hogar</v>
      </c>
      <c r="C2994" t="str">
        <f>IF($A2994="","",Tienda_2!G594)</f>
        <v>Cali</v>
      </c>
      <c r="D2994" t="str">
        <f>IF($A2994="","",Tienda_2!F594)</f>
        <v>Santiago Silva</v>
      </c>
      <c r="E2994" t="str">
        <f>IF($A2994="","",Tienda_2!I594)</f>
        <v>Tarjeta de crédito</v>
      </c>
      <c r="F2994">
        <f>IF($A2994="","",VALUE(RIGHT(Tienda_2!E594,4)))</f>
        <v>2022</v>
      </c>
      <c r="G2994">
        <f>IF($A2994="","",Tienda_2!C594)</f>
        <v>37600</v>
      </c>
      <c r="H2994">
        <f>IF($A2994="","",Tienda_2!D594)</f>
        <v>0</v>
      </c>
      <c r="I2994">
        <f>IF($A2994="","",Tienda_2!H594)</f>
        <v>5</v>
      </c>
      <c r="J2994">
        <f>IF($A2994="",0,IF(AND(OR('Cuadro-de-mando'!$B$4="(Todas)",'Cuadro-de-mando'!$B$4=$A2994),OR('Cuadro-de-mando'!$E$4="(Todas)",'Cuadro-de-mando'!$E$4=$B2994),OR('Cuadro-de-mando'!$H$4="(Todas)",'Cuadro-de-mando'!$H$4=$C2994),OR('Cuadro-de-mando'!$K$4="(Todas)",'Cuadro-de-mando'!$K$4=$E2994),OR('Cuadro-de-mando'!$N$4="(Todos)",'Cuadro-de-mando'!$N$4=$F2994)),1,0))</f>
        <v>1</v>
      </c>
    </row>
    <row r="2995" spans="1:10" x14ac:dyDescent="0.25">
      <c r="A2995" t="str">
        <f>IF(Tienda_2!$A595="","","Tienda 2")</f>
        <v>Tienda 2</v>
      </c>
      <c r="B2995" t="str">
        <f>IF($A2995="","",Tienda_2!B595)</f>
        <v>Electrodomésticos</v>
      </c>
      <c r="C2995" t="str">
        <f>IF($A2995="","",Tienda_2!G595)</f>
        <v>Bogotá</v>
      </c>
      <c r="D2995" t="str">
        <f>IF($A2995="","",Tienda_2!F595)</f>
        <v>Ángel Rodriguez</v>
      </c>
      <c r="E2995" t="str">
        <f>IF($A2995="","",Tienda_2!I595)</f>
        <v>Nequi</v>
      </c>
      <c r="F2995">
        <f>IF($A2995="","",VALUE(RIGHT(Tienda_2!E595,4)))</f>
        <v>2021</v>
      </c>
      <c r="G2995">
        <f>IF($A2995="","",Tienda_2!C595)</f>
        <v>2054600</v>
      </c>
      <c r="H2995">
        <f>IF($A2995="","",Tienda_2!D595)</f>
        <v>114100</v>
      </c>
      <c r="I2995">
        <f>IF($A2995="","",Tienda_2!H595)</f>
        <v>5</v>
      </c>
      <c r="J2995">
        <f>IF($A2995="",0,IF(AND(OR('Cuadro-de-mando'!$B$4="(Todas)",'Cuadro-de-mando'!$B$4=$A2995),OR('Cuadro-de-mando'!$E$4="(Todas)",'Cuadro-de-mando'!$E$4=$B2995),OR('Cuadro-de-mando'!$H$4="(Todas)",'Cuadro-de-mando'!$H$4=$C2995),OR('Cuadro-de-mando'!$K$4="(Todas)",'Cuadro-de-mando'!$K$4=$E2995),OR('Cuadro-de-mando'!$N$4="(Todos)",'Cuadro-de-mando'!$N$4=$F2995)),1,0))</f>
        <v>1</v>
      </c>
    </row>
    <row r="2996" spans="1:10" x14ac:dyDescent="0.25">
      <c r="A2996" t="str">
        <f>IF(Tienda_2!$A596="","","Tienda 2")</f>
        <v>Tienda 2</v>
      </c>
      <c r="B2996" t="str">
        <f>IF($A2996="","",Tienda_2!B596)</f>
        <v>Muebles</v>
      </c>
      <c r="C2996" t="str">
        <f>IF($A2996="","",Tienda_2!G596)</f>
        <v>Medellín</v>
      </c>
      <c r="D2996" t="str">
        <f>IF($A2996="","",Tienda_2!F596)</f>
        <v>Maria Alfonso</v>
      </c>
      <c r="E2996" t="str">
        <f>IF($A2996="","",Tienda_2!I596)</f>
        <v>Tarjeta de crédito</v>
      </c>
      <c r="F2996">
        <f>IF($A2996="","",VALUE(RIGHT(Tienda_2!E596,4)))</f>
        <v>2020</v>
      </c>
      <c r="G2996">
        <f>IF($A2996="","",Tienda_2!C596)</f>
        <v>158900</v>
      </c>
      <c r="H2996">
        <f>IF($A2996="","",Tienda_2!D596)</f>
        <v>9700</v>
      </c>
      <c r="I2996">
        <f>IF($A2996="","",Tienda_2!H596)</f>
        <v>5</v>
      </c>
      <c r="J2996">
        <f>IF($A2996="",0,IF(AND(OR('Cuadro-de-mando'!$B$4="(Todas)",'Cuadro-de-mando'!$B$4=$A2996),OR('Cuadro-de-mando'!$E$4="(Todas)",'Cuadro-de-mando'!$E$4=$B2996),OR('Cuadro-de-mando'!$H$4="(Todas)",'Cuadro-de-mando'!$H$4=$C2996),OR('Cuadro-de-mando'!$K$4="(Todas)",'Cuadro-de-mando'!$K$4=$E2996),OR('Cuadro-de-mando'!$N$4="(Todos)",'Cuadro-de-mando'!$N$4=$F2996)),1,0))</f>
        <v>1</v>
      </c>
    </row>
    <row r="2997" spans="1:10" x14ac:dyDescent="0.25">
      <c r="A2997" t="str">
        <f>IF(Tienda_2!$A597="","","Tienda 2")</f>
        <v>Tienda 2</v>
      </c>
      <c r="B2997" t="str">
        <f>IF($A2997="","",Tienda_2!B597)</f>
        <v>Juguetes</v>
      </c>
      <c r="C2997" t="str">
        <f>IF($A2997="","",Tienda_2!G597)</f>
        <v>Bogotá</v>
      </c>
      <c r="D2997" t="str">
        <f>IF($A2997="","",Tienda_2!F597)</f>
        <v>Juan Fernandez</v>
      </c>
      <c r="E2997" t="str">
        <f>IF($A2997="","",Tienda_2!I597)</f>
        <v>Tarjeta de crédito</v>
      </c>
      <c r="F2997">
        <f>IF($A2997="","",VALUE(RIGHT(Tienda_2!E597,4)))</f>
        <v>2021</v>
      </c>
      <c r="G2997">
        <f>IF($A2997="","",Tienda_2!C597)</f>
        <v>29900</v>
      </c>
      <c r="H2997">
        <f>IF($A2997="","",Tienda_2!D597)</f>
        <v>2100</v>
      </c>
      <c r="I2997">
        <f>IF($A2997="","",Tienda_2!H597)</f>
        <v>1</v>
      </c>
      <c r="J2997">
        <f>IF($A2997="",0,IF(AND(OR('Cuadro-de-mando'!$B$4="(Todas)",'Cuadro-de-mando'!$B$4=$A2997),OR('Cuadro-de-mando'!$E$4="(Todas)",'Cuadro-de-mando'!$E$4=$B2997),OR('Cuadro-de-mando'!$H$4="(Todas)",'Cuadro-de-mando'!$H$4=$C2997),OR('Cuadro-de-mando'!$K$4="(Todas)",'Cuadro-de-mando'!$K$4=$E2997),OR('Cuadro-de-mando'!$N$4="(Todos)",'Cuadro-de-mando'!$N$4=$F2997)),1,0))</f>
        <v>1</v>
      </c>
    </row>
    <row r="2998" spans="1:10" x14ac:dyDescent="0.25">
      <c r="A2998" t="str">
        <f>IF(Tienda_2!$A598="","","Tienda 2")</f>
        <v>Tienda 2</v>
      </c>
      <c r="B2998" t="str">
        <f>IF($A2998="","",Tienda_2!B598)</f>
        <v>Juguetes</v>
      </c>
      <c r="C2998" t="str">
        <f>IF($A2998="","",Tienda_2!G598)</f>
        <v>Medellín</v>
      </c>
      <c r="D2998" t="str">
        <f>IF($A2998="","",Tienda_2!F598)</f>
        <v>Beatriz Morales</v>
      </c>
      <c r="E2998" t="str">
        <f>IF($A2998="","",Tienda_2!I598)</f>
        <v>Tarjeta de crédito</v>
      </c>
      <c r="F2998">
        <f>IF($A2998="","",VALUE(RIGHT(Tienda_2!E598,4)))</f>
        <v>2022</v>
      </c>
      <c r="G2998">
        <f>IF($A2998="","",Tienda_2!C598)</f>
        <v>230300</v>
      </c>
      <c r="H2998">
        <f>IF($A2998="","",Tienda_2!D598)</f>
        <v>10500</v>
      </c>
      <c r="I2998">
        <f>IF($A2998="","",Tienda_2!H598)</f>
        <v>5</v>
      </c>
      <c r="J2998">
        <f>IF($A2998="",0,IF(AND(OR('Cuadro-de-mando'!$B$4="(Todas)",'Cuadro-de-mando'!$B$4=$A2998),OR('Cuadro-de-mando'!$E$4="(Todas)",'Cuadro-de-mando'!$E$4=$B2998),OR('Cuadro-de-mando'!$H$4="(Todas)",'Cuadro-de-mando'!$H$4=$C2998),OR('Cuadro-de-mando'!$K$4="(Todas)",'Cuadro-de-mando'!$K$4=$E2998),OR('Cuadro-de-mando'!$N$4="(Todos)",'Cuadro-de-mando'!$N$4=$F2998)),1,0))</f>
        <v>1</v>
      </c>
    </row>
    <row r="2999" spans="1:10" x14ac:dyDescent="0.25">
      <c r="A2999" t="str">
        <f>IF(Tienda_2!$A599="","","Tienda 2")</f>
        <v>Tienda 2</v>
      </c>
      <c r="B2999" t="str">
        <f>IF($A2999="","",Tienda_2!B599)</f>
        <v>Juguetes</v>
      </c>
      <c r="C2999" t="str">
        <f>IF($A2999="","",Tienda_2!G599)</f>
        <v>Medellín</v>
      </c>
      <c r="D2999" t="str">
        <f>IF($A2999="","",Tienda_2!F599)</f>
        <v>Mariana Herrera</v>
      </c>
      <c r="E2999" t="str">
        <f>IF($A2999="","",Tienda_2!I599)</f>
        <v>Tarjeta de crédito</v>
      </c>
      <c r="F2999">
        <f>IF($A2999="","",VALUE(RIGHT(Tienda_2!E599,4)))</f>
        <v>2022</v>
      </c>
      <c r="G2999">
        <f>IF($A2999="","",Tienda_2!C599)</f>
        <v>75600</v>
      </c>
      <c r="H2999">
        <f>IF($A2999="","",Tienda_2!D599)</f>
        <v>2200</v>
      </c>
      <c r="I2999">
        <f>IF($A2999="","",Tienda_2!H599)</f>
        <v>5</v>
      </c>
      <c r="J2999">
        <f>IF($A2999="",0,IF(AND(OR('Cuadro-de-mando'!$B$4="(Todas)",'Cuadro-de-mando'!$B$4=$A2999),OR('Cuadro-de-mando'!$E$4="(Todas)",'Cuadro-de-mando'!$E$4=$B2999),OR('Cuadro-de-mando'!$H$4="(Todas)",'Cuadro-de-mando'!$H$4=$C2999),OR('Cuadro-de-mando'!$K$4="(Todas)",'Cuadro-de-mando'!$K$4=$E2999),OR('Cuadro-de-mando'!$N$4="(Todos)",'Cuadro-de-mando'!$N$4=$F2999)),1,0))</f>
        <v>1</v>
      </c>
    </row>
    <row r="3000" spans="1:10" x14ac:dyDescent="0.25">
      <c r="A3000" t="str">
        <f>IF(Tienda_2!$A600="","","Tienda 2")</f>
        <v>Tienda 2</v>
      </c>
      <c r="B3000" t="str">
        <f>IF($A3000="","",Tienda_2!B600)</f>
        <v>Libros</v>
      </c>
      <c r="C3000" t="str">
        <f>IF($A3000="","",Tienda_2!G600)</f>
        <v>Bogotá</v>
      </c>
      <c r="D3000" t="str">
        <f>IF($A3000="","",Tienda_2!F600)</f>
        <v>Lucas Olivera</v>
      </c>
      <c r="E3000" t="str">
        <f>IF($A3000="","",Tienda_2!I600)</f>
        <v>Tarjeta de crédito</v>
      </c>
      <c r="F3000">
        <f>IF($A3000="","",VALUE(RIGHT(Tienda_2!E600,4)))</f>
        <v>2020</v>
      </c>
      <c r="G3000">
        <f>IF($A3000="","",Tienda_2!C600)</f>
        <v>33100</v>
      </c>
      <c r="H3000">
        <f>IF($A3000="","",Tienda_2!D600)</f>
        <v>2000</v>
      </c>
      <c r="I3000">
        <f>IF($A3000="","",Tienda_2!H600)</f>
        <v>5</v>
      </c>
      <c r="J3000">
        <f>IF($A3000="",0,IF(AND(OR('Cuadro-de-mando'!$B$4="(Todas)",'Cuadro-de-mando'!$B$4=$A3000),OR('Cuadro-de-mando'!$E$4="(Todas)",'Cuadro-de-mando'!$E$4=$B3000),OR('Cuadro-de-mando'!$H$4="(Todas)",'Cuadro-de-mando'!$H$4=$C3000),OR('Cuadro-de-mando'!$K$4="(Todas)",'Cuadro-de-mando'!$K$4=$E3000),OR('Cuadro-de-mando'!$N$4="(Todos)",'Cuadro-de-mando'!$N$4=$F3000)),1,0))</f>
        <v>1</v>
      </c>
    </row>
    <row r="3001" spans="1:10" x14ac:dyDescent="0.25">
      <c r="A3001" t="str">
        <f>IF(Tienda_2!$A601="","","Tienda 2")</f>
        <v>Tienda 2</v>
      </c>
      <c r="B3001" t="str">
        <f>IF($A3001="","",Tienda_2!B601)</f>
        <v>Libros</v>
      </c>
      <c r="C3001" t="str">
        <f>IF($A3001="","",Tienda_2!G601)</f>
        <v>Medellín</v>
      </c>
      <c r="D3001" t="str">
        <f>IF($A3001="","",Tienda_2!F601)</f>
        <v>Izabela de León</v>
      </c>
      <c r="E3001" t="str">
        <f>IF($A3001="","",Tienda_2!I601)</f>
        <v>Tarjeta de crédito</v>
      </c>
      <c r="F3001">
        <f>IF($A3001="","",VALUE(RIGHT(Tienda_2!E601,4)))</f>
        <v>2021</v>
      </c>
      <c r="G3001">
        <f>IF($A3001="","",Tienda_2!C601)</f>
        <v>71500</v>
      </c>
      <c r="H3001">
        <f>IF($A3001="","",Tienda_2!D601)</f>
        <v>4000</v>
      </c>
      <c r="I3001">
        <f>IF($A3001="","",Tienda_2!H601)</f>
        <v>5</v>
      </c>
      <c r="J3001">
        <f>IF($A3001="",0,IF(AND(OR('Cuadro-de-mando'!$B$4="(Todas)",'Cuadro-de-mando'!$B$4=$A3001),OR('Cuadro-de-mando'!$E$4="(Todas)",'Cuadro-de-mando'!$E$4=$B3001),OR('Cuadro-de-mando'!$H$4="(Todas)",'Cuadro-de-mando'!$H$4=$C3001),OR('Cuadro-de-mando'!$K$4="(Todas)",'Cuadro-de-mando'!$K$4=$E3001),OR('Cuadro-de-mando'!$N$4="(Todos)",'Cuadro-de-mando'!$N$4=$F3001)),1,0))</f>
        <v>1</v>
      </c>
    </row>
    <row r="3002" spans="1:10" x14ac:dyDescent="0.25">
      <c r="A3002" t="str">
        <f>IF(Tienda_2!$A602="","","Tienda 2")</f>
        <v>Tienda 2</v>
      </c>
      <c r="B3002" t="str">
        <f>IF($A3002="","",Tienda_2!B602)</f>
        <v>Instrumentos musicales</v>
      </c>
      <c r="C3002" t="str">
        <f>IF($A3002="","",Tienda_2!G602)</f>
        <v>Bogotá</v>
      </c>
      <c r="D3002" t="str">
        <f>IF($A3002="","",Tienda_2!F602)</f>
        <v>Izabela de León</v>
      </c>
      <c r="E3002" t="str">
        <f>IF($A3002="","",Tienda_2!I602)</f>
        <v>Tarjeta de crédito</v>
      </c>
      <c r="F3002">
        <f>IF($A3002="","",VALUE(RIGHT(Tienda_2!E602,4)))</f>
        <v>2022</v>
      </c>
      <c r="G3002">
        <f>IF($A3002="","",Tienda_2!C602)</f>
        <v>651300</v>
      </c>
      <c r="H3002">
        <f>IF($A3002="","",Tienda_2!D602)</f>
        <v>35300</v>
      </c>
      <c r="I3002">
        <f>IF($A3002="","",Tienda_2!H602)</f>
        <v>4</v>
      </c>
      <c r="J3002">
        <f>IF($A3002="",0,IF(AND(OR('Cuadro-de-mando'!$B$4="(Todas)",'Cuadro-de-mando'!$B$4=$A3002),OR('Cuadro-de-mando'!$E$4="(Todas)",'Cuadro-de-mando'!$E$4=$B3002),OR('Cuadro-de-mando'!$H$4="(Todas)",'Cuadro-de-mando'!$H$4=$C3002),OR('Cuadro-de-mando'!$K$4="(Todas)",'Cuadro-de-mando'!$K$4=$E3002),OR('Cuadro-de-mando'!$N$4="(Todos)",'Cuadro-de-mando'!$N$4=$F3002)),1,0))</f>
        <v>1</v>
      </c>
    </row>
    <row r="3003" spans="1:10" x14ac:dyDescent="0.25">
      <c r="A3003" t="str">
        <f>IF(Tienda_2!$A603="","","Tienda 2")</f>
        <v>Tienda 2</v>
      </c>
      <c r="B3003" t="str">
        <f>IF($A3003="","",Tienda_2!B603)</f>
        <v>Electrónicos</v>
      </c>
      <c r="C3003" t="str">
        <f>IF($A3003="","",Tienda_2!G603)</f>
        <v>Bogotá</v>
      </c>
      <c r="D3003" t="str">
        <f>IF($A3003="","",Tienda_2!F603)</f>
        <v>Ángel Rodriguez</v>
      </c>
      <c r="E3003" t="str">
        <f>IF($A3003="","",Tienda_2!I603)</f>
        <v>Cupón</v>
      </c>
      <c r="F3003">
        <f>IF($A3003="","",VALUE(RIGHT(Tienda_2!E603,4)))</f>
        <v>2022</v>
      </c>
      <c r="G3003">
        <f>IF($A3003="","",Tienda_2!C603)</f>
        <v>2202400</v>
      </c>
      <c r="H3003">
        <f>IF($A3003="","",Tienda_2!D603)</f>
        <v>115500</v>
      </c>
      <c r="I3003">
        <f>IF($A3003="","",Tienda_2!H603)</f>
        <v>5</v>
      </c>
      <c r="J3003">
        <f>IF($A3003="",0,IF(AND(OR('Cuadro-de-mando'!$B$4="(Todas)",'Cuadro-de-mando'!$B$4=$A3003),OR('Cuadro-de-mando'!$E$4="(Todas)",'Cuadro-de-mando'!$E$4=$B3003),OR('Cuadro-de-mando'!$H$4="(Todas)",'Cuadro-de-mando'!$H$4=$C3003),OR('Cuadro-de-mando'!$K$4="(Todas)",'Cuadro-de-mando'!$K$4=$E3003),OR('Cuadro-de-mando'!$N$4="(Todos)",'Cuadro-de-mando'!$N$4=$F3003)),1,0))</f>
        <v>1</v>
      </c>
    </row>
    <row r="3004" spans="1:10" x14ac:dyDescent="0.25">
      <c r="A3004" t="str">
        <f>IF(Tienda_2!$A604="","","Tienda 2")</f>
        <v>Tienda 2</v>
      </c>
      <c r="B3004" t="str">
        <f>IF($A3004="","",Tienda_2!B604)</f>
        <v>Juguetes</v>
      </c>
      <c r="C3004" t="str">
        <f>IF($A3004="","",Tienda_2!G604)</f>
        <v>Bogotá</v>
      </c>
      <c r="D3004" t="str">
        <f>IF($A3004="","",Tienda_2!F604)</f>
        <v>Rafael Acosta</v>
      </c>
      <c r="E3004" t="str">
        <f>IF($A3004="","",Tienda_2!I604)</f>
        <v>Tarjeta de crédito</v>
      </c>
      <c r="F3004">
        <f>IF($A3004="","",VALUE(RIGHT(Tienda_2!E604,4)))</f>
        <v>2020</v>
      </c>
      <c r="G3004">
        <f>IF($A3004="","",Tienda_2!C604)</f>
        <v>45100</v>
      </c>
      <c r="H3004">
        <f>IF($A3004="","",Tienda_2!D604)</f>
        <v>0</v>
      </c>
      <c r="I3004">
        <f>IF($A3004="","",Tienda_2!H604)</f>
        <v>4</v>
      </c>
      <c r="J3004">
        <f>IF($A3004="",0,IF(AND(OR('Cuadro-de-mando'!$B$4="(Todas)",'Cuadro-de-mando'!$B$4=$A3004),OR('Cuadro-de-mando'!$E$4="(Todas)",'Cuadro-de-mando'!$E$4=$B3004),OR('Cuadro-de-mando'!$H$4="(Todas)",'Cuadro-de-mando'!$H$4=$C3004),OR('Cuadro-de-mando'!$K$4="(Todas)",'Cuadro-de-mando'!$K$4=$E3004),OR('Cuadro-de-mando'!$N$4="(Todos)",'Cuadro-de-mando'!$N$4=$F3004)),1,0))</f>
        <v>1</v>
      </c>
    </row>
    <row r="3005" spans="1:10" x14ac:dyDescent="0.25">
      <c r="A3005" t="str">
        <f>IF(Tienda_2!$A605="","","Tienda 2")</f>
        <v>Tienda 2</v>
      </c>
      <c r="B3005" t="str">
        <f>IF($A3005="","",Tienda_2!B605)</f>
        <v>Electrónicos</v>
      </c>
      <c r="C3005" t="str">
        <f>IF($A3005="","",Tienda_2!G605)</f>
        <v>Medellín</v>
      </c>
      <c r="D3005" t="str">
        <f>IF($A3005="","",Tienda_2!F605)</f>
        <v>Camila Rivera</v>
      </c>
      <c r="E3005" t="str">
        <f>IF($A3005="","",Tienda_2!I605)</f>
        <v>Tarjeta de crédito</v>
      </c>
      <c r="F3005">
        <f>IF($A3005="","",VALUE(RIGHT(Tienda_2!E605,4)))</f>
        <v>2023</v>
      </c>
      <c r="G3005">
        <f>IF($A3005="","",Tienda_2!C605)</f>
        <v>891200</v>
      </c>
      <c r="H3005">
        <f>IF($A3005="","",Tienda_2!D605)</f>
        <v>48100</v>
      </c>
      <c r="I3005">
        <f>IF($A3005="","",Tienda_2!H605)</f>
        <v>4</v>
      </c>
      <c r="J3005">
        <f>IF($A3005="",0,IF(AND(OR('Cuadro-de-mando'!$B$4="(Todas)",'Cuadro-de-mando'!$B$4=$A3005),OR('Cuadro-de-mando'!$E$4="(Todas)",'Cuadro-de-mando'!$E$4=$B3005),OR('Cuadro-de-mando'!$H$4="(Todas)",'Cuadro-de-mando'!$H$4=$C3005),OR('Cuadro-de-mando'!$K$4="(Todas)",'Cuadro-de-mando'!$K$4=$E3005),OR('Cuadro-de-mando'!$N$4="(Todos)",'Cuadro-de-mando'!$N$4=$F3005)),1,0))</f>
        <v>1</v>
      </c>
    </row>
    <row r="3006" spans="1:10" x14ac:dyDescent="0.25">
      <c r="A3006" t="str">
        <f>IF(Tienda_2!$A606="","","Tienda 2")</f>
        <v>Tienda 2</v>
      </c>
      <c r="B3006" t="str">
        <f>IF($A3006="","",Tienda_2!B606)</f>
        <v>Electrónicos</v>
      </c>
      <c r="C3006" t="str">
        <f>IF($A3006="","",Tienda_2!G606)</f>
        <v>Bogotá</v>
      </c>
      <c r="D3006" t="str">
        <f>IF($A3006="","",Tienda_2!F606)</f>
        <v>Felipe Santos</v>
      </c>
      <c r="E3006" t="str">
        <f>IF($A3006="","",Tienda_2!I606)</f>
        <v>Cupón</v>
      </c>
      <c r="F3006">
        <f>IF($A3006="","",VALUE(RIGHT(Tienda_2!E606,4)))</f>
        <v>2022</v>
      </c>
      <c r="G3006">
        <f>IF($A3006="","",Tienda_2!C606)</f>
        <v>731200</v>
      </c>
      <c r="H3006">
        <f>IF($A3006="","",Tienda_2!D606)</f>
        <v>44800</v>
      </c>
      <c r="I3006">
        <f>IF($A3006="","",Tienda_2!H606)</f>
        <v>1</v>
      </c>
      <c r="J3006">
        <f>IF($A3006="",0,IF(AND(OR('Cuadro-de-mando'!$B$4="(Todas)",'Cuadro-de-mando'!$B$4=$A3006),OR('Cuadro-de-mando'!$E$4="(Todas)",'Cuadro-de-mando'!$E$4=$B3006),OR('Cuadro-de-mando'!$H$4="(Todas)",'Cuadro-de-mando'!$H$4=$C3006),OR('Cuadro-de-mando'!$K$4="(Todas)",'Cuadro-de-mando'!$K$4=$E3006),OR('Cuadro-de-mando'!$N$4="(Todos)",'Cuadro-de-mando'!$N$4=$F3006)),1,0))</f>
        <v>1</v>
      </c>
    </row>
    <row r="3007" spans="1:10" x14ac:dyDescent="0.25">
      <c r="A3007" t="str">
        <f>IF(Tienda_2!$A607="","","Tienda 2")</f>
        <v>Tienda 2</v>
      </c>
      <c r="B3007" t="str">
        <f>IF($A3007="","",Tienda_2!B607)</f>
        <v>Muebles</v>
      </c>
      <c r="C3007" t="str">
        <f>IF($A3007="","",Tienda_2!G607)</f>
        <v>Bogotá</v>
      </c>
      <c r="D3007" t="str">
        <f>IF($A3007="","",Tienda_2!F607)</f>
        <v>Juliana Costa</v>
      </c>
      <c r="E3007" t="str">
        <f>IF($A3007="","",Tienda_2!I607)</f>
        <v>Tarjeta de crédito</v>
      </c>
      <c r="F3007">
        <f>IF($A3007="","",VALUE(RIGHT(Tienda_2!E607,4)))</f>
        <v>2020</v>
      </c>
      <c r="G3007">
        <f>IF($A3007="","",Tienda_2!C607)</f>
        <v>485100</v>
      </c>
      <c r="H3007">
        <f>IF($A3007="","",Tienda_2!D607)</f>
        <v>24000</v>
      </c>
      <c r="I3007">
        <f>IF($A3007="","",Tienda_2!H607)</f>
        <v>5</v>
      </c>
      <c r="J3007">
        <f>IF($A3007="",0,IF(AND(OR('Cuadro-de-mando'!$B$4="(Todas)",'Cuadro-de-mando'!$B$4=$A3007),OR('Cuadro-de-mando'!$E$4="(Todas)",'Cuadro-de-mando'!$E$4=$B3007),OR('Cuadro-de-mando'!$H$4="(Todas)",'Cuadro-de-mando'!$H$4=$C3007),OR('Cuadro-de-mando'!$K$4="(Todas)",'Cuadro-de-mando'!$K$4=$E3007),OR('Cuadro-de-mando'!$N$4="(Todos)",'Cuadro-de-mando'!$N$4=$F3007)),1,0))</f>
        <v>1</v>
      </c>
    </row>
    <row r="3008" spans="1:10" x14ac:dyDescent="0.25">
      <c r="A3008" t="str">
        <f>IF(Tienda_2!$A608="","","Tienda 2")</f>
        <v>Tienda 2</v>
      </c>
      <c r="B3008" t="str">
        <f>IF($A3008="","",Tienda_2!B608)</f>
        <v>Deportes y diversión</v>
      </c>
      <c r="C3008" t="str">
        <f>IF($A3008="","",Tienda_2!G608)</f>
        <v>Cúcuta</v>
      </c>
      <c r="D3008" t="str">
        <f>IF($A3008="","",Tienda_2!F608)</f>
        <v>Camila Rivera</v>
      </c>
      <c r="E3008" t="str">
        <f>IF($A3008="","",Tienda_2!I608)</f>
        <v>Nequi</v>
      </c>
      <c r="F3008">
        <f>IF($A3008="","",VALUE(RIGHT(Tienda_2!E608,4)))</f>
        <v>2020</v>
      </c>
      <c r="G3008">
        <f>IF($A3008="","",Tienda_2!C608)</f>
        <v>58200</v>
      </c>
      <c r="H3008">
        <f>IF($A3008="","",Tienda_2!D608)</f>
        <v>4200</v>
      </c>
      <c r="I3008">
        <f>IF($A3008="","",Tienda_2!H608)</f>
        <v>5</v>
      </c>
      <c r="J3008">
        <f>IF($A3008="",0,IF(AND(OR('Cuadro-de-mando'!$B$4="(Todas)",'Cuadro-de-mando'!$B$4=$A3008),OR('Cuadro-de-mando'!$E$4="(Todas)",'Cuadro-de-mando'!$E$4=$B3008),OR('Cuadro-de-mando'!$H$4="(Todas)",'Cuadro-de-mando'!$H$4=$C3008),OR('Cuadro-de-mando'!$K$4="(Todas)",'Cuadro-de-mando'!$K$4=$E3008),OR('Cuadro-de-mando'!$N$4="(Todos)",'Cuadro-de-mando'!$N$4=$F3008)),1,0))</f>
        <v>1</v>
      </c>
    </row>
    <row r="3009" spans="1:10" x14ac:dyDescent="0.25">
      <c r="A3009" t="str">
        <f>IF(Tienda_2!$A609="","","Tienda 2")</f>
        <v>Tienda 2</v>
      </c>
      <c r="B3009" t="str">
        <f>IF($A3009="","",Tienda_2!B609)</f>
        <v>Juguetes</v>
      </c>
      <c r="C3009" t="str">
        <f>IF($A3009="","",Tienda_2!G609)</f>
        <v>Medellín</v>
      </c>
      <c r="D3009" t="str">
        <f>IF($A3009="","",Tienda_2!F609)</f>
        <v>Santiago Silva</v>
      </c>
      <c r="E3009" t="str">
        <f>IF($A3009="","",Tienda_2!I609)</f>
        <v>Nequi</v>
      </c>
      <c r="F3009">
        <f>IF($A3009="","",VALUE(RIGHT(Tienda_2!E609,4)))</f>
        <v>2020</v>
      </c>
      <c r="G3009">
        <f>IF($A3009="","",Tienda_2!C609)</f>
        <v>16900</v>
      </c>
      <c r="H3009">
        <f>IF($A3009="","",Tienda_2!D609)</f>
        <v>0</v>
      </c>
      <c r="I3009">
        <f>IF($A3009="","",Tienda_2!H609)</f>
        <v>5</v>
      </c>
      <c r="J3009">
        <f>IF($A3009="",0,IF(AND(OR('Cuadro-de-mando'!$B$4="(Todas)",'Cuadro-de-mando'!$B$4=$A3009),OR('Cuadro-de-mando'!$E$4="(Todas)",'Cuadro-de-mando'!$E$4=$B3009),OR('Cuadro-de-mando'!$H$4="(Todas)",'Cuadro-de-mando'!$H$4=$C3009),OR('Cuadro-de-mando'!$K$4="(Todas)",'Cuadro-de-mando'!$K$4=$E3009),OR('Cuadro-de-mando'!$N$4="(Todos)",'Cuadro-de-mando'!$N$4=$F3009)),1,0))</f>
        <v>1</v>
      </c>
    </row>
    <row r="3010" spans="1:10" x14ac:dyDescent="0.25">
      <c r="A3010" t="str">
        <f>IF(Tienda_2!$A610="","","Tienda 2")</f>
        <v>Tienda 2</v>
      </c>
      <c r="B3010" t="str">
        <f>IF($A3010="","",Tienda_2!B610)</f>
        <v>Instrumentos musicales</v>
      </c>
      <c r="C3010" t="str">
        <f>IF($A3010="","",Tienda_2!G610)</f>
        <v>Cali</v>
      </c>
      <c r="D3010" t="str">
        <f>IF($A3010="","",Tienda_2!F610)</f>
        <v>Ángel Rodriguez</v>
      </c>
      <c r="E3010" t="str">
        <f>IF($A3010="","",Tienda_2!I610)</f>
        <v>Tarjeta de crédito</v>
      </c>
      <c r="F3010">
        <f>IF($A3010="","",VALUE(RIGHT(Tienda_2!E610,4)))</f>
        <v>2023</v>
      </c>
      <c r="G3010">
        <f>IF($A3010="","",Tienda_2!C610)</f>
        <v>850600</v>
      </c>
      <c r="H3010">
        <f>IF($A3010="","",Tienda_2!D610)</f>
        <v>45700</v>
      </c>
      <c r="I3010">
        <f>IF($A3010="","",Tienda_2!H610)</f>
        <v>5</v>
      </c>
      <c r="J3010">
        <f>IF($A3010="",0,IF(AND(OR('Cuadro-de-mando'!$B$4="(Todas)",'Cuadro-de-mando'!$B$4=$A3010),OR('Cuadro-de-mando'!$E$4="(Todas)",'Cuadro-de-mando'!$E$4=$B3010),OR('Cuadro-de-mando'!$H$4="(Todas)",'Cuadro-de-mando'!$H$4=$C3010),OR('Cuadro-de-mando'!$K$4="(Todas)",'Cuadro-de-mando'!$K$4=$E3010),OR('Cuadro-de-mando'!$N$4="(Todos)",'Cuadro-de-mando'!$N$4=$F3010)),1,0))</f>
        <v>1</v>
      </c>
    </row>
    <row r="3011" spans="1:10" x14ac:dyDescent="0.25">
      <c r="A3011" t="str">
        <f>IF(Tienda_2!$A611="","","Tienda 2")</f>
        <v>Tienda 2</v>
      </c>
      <c r="B3011" t="str">
        <f>IF($A3011="","",Tienda_2!B611)</f>
        <v>Electrónicos</v>
      </c>
      <c r="C3011" t="str">
        <f>IF($A3011="","",Tienda_2!G611)</f>
        <v>Bogotá</v>
      </c>
      <c r="D3011" t="str">
        <f>IF($A3011="","",Tienda_2!F611)</f>
        <v>Rafael Acosta</v>
      </c>
      <c r="E3011" t="str">
        <f>IF($A3011="","",Tienda_2!I611)</f>
        <v>Tarjeta de crédito</v>
      </c>
      <c r="F3011">
        <f>IF($A3011="","",VALUE(RIGHT(Tienda_2!E611,4)))</f>
        <v>2022</v>
      </c>
      <c r="G3011">
        <f>IF($A3011="","",Tienda_2!C611)</f>
        <v>1760500</v>
      </c>
      <c r="H3011">
        <f>IF($A3011="","",Tienda_2!D611)</f>
        <v>94800</v>
      </c>
      <c r="I3011">
        <f>IF($A3011="","",Tienda_2!H611)</f>
        <v>5</v>
      </c>
      <c r="J3011">
        <f>IF($A3011="",0,IF(AND(OR('Cuadro-de-mando'!$B$4="(Todas)",'Cuadro-de-mando'!$B$4=$A3011),OR('Cuadro-de-mando'!$E$4="(Todas)",'Cuadro-de-mando'!$E$4=$B3011),OR('Cuadro-de-mando'!$H$4="(Todas)",'Cuadro-de-mando'!$H$4=$C3011),OR('Cuadro-de-mando'!$K$4="(Todas)",'Cuadro-de-mando'!$K$4=$E3011),OR('Cuadro-de-mando'!$N$4="(Todos)",'Cuadro-de-mando'!$N$4=$F3011)),1,0))</f>
        <v>1</v>
      </c>
    </row>
    <row r="3012" spans="1:10" x14ac:dyDescent="0.25">
      <c r="A3012" t="str">
        <f>IF(Tienda_2!$A612="","","Tienda 2")</f>
        <v>Tienda 2</v>
      </c>
      <c r="B3012" t="str">
        <f>IF($A3012="","",Tienda_2!B612)</f>
        <v>Electrónicos</v>
      </c>
      <c r="C3012" t="str">
        <f>IF($A3012="","",Tienda_2!G612)</f>
        <v>Medellín</v>
      </c>
      <c r="D3012" t="str">
        <f>IF($A3012="","",Tienda_2!F612)</f>
        <v>Ángel Rodriguez</v>
      </c>
      <c r="E3012" t="str">
        <f>IF($A3012="","",Tienda_2!I612)</f>
        <v>Nequi</v>
      </c>
      <c r="F3012">
        <f>IF($A3012="","",VALUE(RIGHT(Tienda_2!E612,4)))</f>
        <v>2021</v>
      </c>
      <c r="G3012">
        <f>IF($A3012="","",Tienda_2!C612)</f>
        <v>184600</v>
      </c>
      <c r="H3012">
        <f>IF($A3012="","",Tienda_2!D612)</f>
        <v>8000</v>
      </c>
      <c r="I3012">
        <f>IF($A3012="","",Tienda_2!H612)</f>
        <v>2</v>
      </c>
      <c r="J3012">
        <f>IF($A3012="",0,IF(AND(OR('Cuadro-de-mando'!$B$4="(Todas)",'Cuadro-de-mando'!$B$4=$A3012),OR('Cuadro-de-mando'!$E$4="(Todas)",'Cuadro-de-mando'!$E$4=$B3012),OR('Cuadro-de-mando'!$H$4="(Todas)",'Cuadro-de-mando'!$H$4=$C3012),OR('Cuadro-de-mando'!$K$4="(Todas)",'Cuadro-de-mando'!$K$4=$E3012),OR('Cuadro-de-mando'!$N$4="(Todos)",'Cuadro-de-mando'!$N$4=$F3012)),1,0))</f>
        <v>1</v>
      </c>
    </row>
    <row r="3013" spans="1:10" x14ac:dyDescent="0.25">
      <c r="A3013" t="str">
        <f>IF(Tienda_2!$A613="","","Tienda 2")</f>
        <v>Tienda 2</v>
      </c>
      <c r="B3013" t="str">
        <f>IF($A3013="","",Tienda_2!B613)</f>
        <v>Juguetes</v>
      </c>
      <c r="C3013" t="str">
        <f>IF($A3013="","",Tienda_2!G613)</f>
        <v>Medellín</v>
      </c>
      <c r="D3013" t="str">
        <f>IF($A3013="","",Tienda_2!F613)</f>
        <v>Lucas Olivera</v>
      </c>
      <c r="E3013" t="str">
        <f>IF($A3013="","",Tienda_2!I613)</f>
        <v>Tarjeta de crédito</v>
      </c>
      <c r="F3013">
        <f>IF($A3013="","",VALUE(RIGHT(Tienda_2!E613,4)))</f>
        <v>2023</v>
      </c>
      <c r="G3013">
        <f>IF($A3013="","",Tienda_2!C613)</f>
        <v>17300</v>
      </c>
      <c r="H3013">
        <f>IF($A3013="","",Tienda_2!D613)</f>
        <v>1300</v>
      </c>
      <c r="I3013">
        <f>IF($A3013="","",Tienda_2!H613)</f>
        <v>3</v>
      </c>
      <c r="J3013">
        <f>IF($A3013="",0,IF(AND(OR('Cuadro-de-mando'!$B$4="(Todas)",'Cuadro-de-mando'!$B$4=$A3013),OR('Cuadro-de-mando'!$E$4="(Todas)",'Cuadro-de-mando'!$E$4=$B3013),OR('Cuadro-de-mando'!$H$4="(Todas)",'Cuadro-de-mando'!$H$4=$C3013),OR('Cuadro-de-mando'!$K$4="(Todas)",'Cuadro-de-mando'!$K$4=$E3013),OR('Cuadro-de-mando'!$N$4="(Todos)",'Cuadro-de-mando'!$N$4=$F3013)),1,0))</f>
        <v>1</v>
      </c>
    </row>
    <row r="3014" spans="1:10" x14ac:dyDescent="0.25">
      <c r="A3014" t="str">
        <f>IF(Tienda_2!$A614="","","Tienda 2")</f>
        <v>Tienda 2</v>
      </c>
      <c r="B3014" t="str">
        <f>IF($A3014="","",Tienda_2!B614)</f>
        <v>Artículos para el hogar</v>
      </c>
      <c r="C3014" t="str">
        <f>IF($A3014="","",Tienda_2!G614)</f>
        <v>Medellín</v>
      </c>
      <c r="D3014" t="str">
        <f>IF($A3014="","",Tienda_2!F614)</f>
        <v>Juan Fernandez</v>
      </c>
      <c r="E3014" t="str">
        <f>IF($A3014="","",Tienda_2!I614)</f>
        <v>Tarjeta de crédito</v>
      </c>
      <c r="F3014">
        <f>IF($A3014="","",VALUE(RIGHT(Tienda_2!E614,4)))</f>
        <v>2021</v>
      </c>
      <c r="G3014">
        <f>IF($A3014="","",Tienda_2!C614)</f>
        <v>81200</v>
      </c>
      <c r="H3014">
        <f>IF($A3014="","",Tienda_2!D614)</f>
        <v>4700</v>
      </c>
      <c r="I3014">
        <f>IF($A3014="","",Tienda_2!H614)</f>
        <v>5</v>
      </c>
      <c r="J3014">
        <f>IF($A3014="",0,IF(AND(OR('Cuadro-de-mando'!$B$4="(Todas)",'Cuadro-de-mando'!$B$4=$A3014),OR('Cuadro-de-mando'!$E$4="(Todas)",'Cuadro-de-mando'!$E$4=$B3014),OR('Cuadro-de-mando'!$H$4="(Todas)",'Cuadro-de-mando'!$H$4=$C3014),OR('Cuadro-de-mando'!$K$4="(Todas)",'Cuadro-de-mando'!$K$4=$E3014),OR('Cuadro-de-mando'!$N$4="(Todos)",'Cuadro-de-mando'!$N$4=$F3014)),1,0))</f>
        <v>1</v>
      </c>
    </row>
    <row r="3015" spans="1:10" x14ac:dyDescent="0.25">
      <c r="A3015" t="str">
        <f>IF(Tienda_2!$A615="","","Tienda 2")</f>
        <v>Tienda 2</v>
      </c>
      <c r="B3015" t="str">
        <f>IF($A3015="","",Tienda_2!B615)</f>
        <v>Muebles</v>
      </c>
      <c r="C3015" t="str">
        <f>IF($A3015="","",Tienda_2!G615)</f>
        <v>Medellín</v>
      </c>
      <c r="D3015" t="str">
        <f>IF($A3015="","",Tienda_2!F615)</f>
        <v>Ángel Rodriguez</v>
      </c>
      <c r="E3015" t="str">
        <f>IF($A3015="","",Tienda_2!I615)</f>
        <v>Tarjeta de crédito</v>
      </c>
      <c r="F3015">
        <f>IF($A3015="","",VALUE(RIGHT(Tienda_2!E615,4)))</f>
        <v>2023</v>
      </c>
      <c r="G3015">
        <f>IF($A3015="","",Tienda_2!C615)</f>
        <v>169800</v>
      </c>
      <c r="H3015">
        <f>IF($A3015="","",Tienda_2!D615)</f>
        <v>7200</v>
      </c>
      <c r="I3015">
        <f>IF($A3015="","",Tienda_2!H615)</f>
        <v>4</v>
      </c>
      <c r="J3015">
        <f>IF($A3015="",0,IF(AND(OR('Cuadro-de-mando'!$B$4="(Todas)",'Cuadro-de-mando'!$B$4=$A3015),OR('Cuadro-de-mando'!$E$4="(Todas)",'Cuadro-de-mando'!$E$4=$B3015),OR('Cuadro-de-mando'!$H$4="(Todas)",'Cuadro-de-mando'!$H$4=$C3015),OR('Cuadro-de-mando'!$K$4="(Todas)",'Cuadro-de-mando'!$K$4=$E3015),OR('Cuadro-de-mando'!$N$4="(Todos)",'Cuadro-de-mando'!$N$4=$F3015)),1,0))</f>
        <v>1</v>
      </c>
    </row>
    <row r="3016" spans="1:10" x14ac:dyDescent="0.25">
      <c r="A3016" t="str">
        <f>IF(Tienda_2!$A616="","","Tienda 2")</f>
        <v>Tienda 2</v>
      </c>
      <c r="B3016" t="str">
        <f>IF($A3016="","",Tienda_2!B616)</f>
        <v>Deportes y diversión</v>
      </c>
      <c r="C3016" t="str">
        <f>IF($A3016="","",Tienda_2!G616)</f>
        <v>Barranquilla</v>
      </c>
      <c r="D3016" t="str">
        <f>IF($A3016="","",Tienda_2!F616)</f>
        <v>Rafael Acosta</v>
      </c>
      <c r="E3016" t="str">
        <f>IF($A3016="","",Tienda_2!I616)</f>
        <v>Tarjeta de crédito</v>
      </c>
      <c r="F3016">
        <f>IF($A3016="","",VALUE(RIGHT(Tienda_2!E616,4)))</f>
        <v>2021</v>
      </c>
      <c r="G3016">
        <f>IF($A3016="","",Tienda_2!C616)</f>
        <v>455100</v>
      </c>
      <c r="H3016">
        <f>IF($A3016="","",Tienda_2!D616)</f>
        <v>22400</v>
      </c>
      <c r="I3016">
        <f>IF($A3016="","",Tienda_2!H616)</f>
        <v>3</v>
      </c>
      <c r="J3016">
        <f>IF($A3016="",0,IF(AND(OR('Cuadro-de-mando'!$B$4="(Todas)",'Cuadro-de-mando'!$B$4=$A3016),OR('Cuadro-de-mando'!$E$4="(Todas)",'Cuadro-de-mando'!$E$4=$B3016),OR('Cuadro-de-mando'!$H$4="(Todas)",'Cuadro-de-mando'!$H$4=$C3016),OR('Cuadro-de-mando'!$K$4="(Todas)",'Cuadro-de-mando'!$K$4=$E3016),OR('Cuadro-de-mando'!$N$4="(Todos)",'Cuadro-de-mando'!$N$4=$F3016)),1,0))</f>
        <v>1</v>
      </c>
    </row>
    <row r="3017" spans="1:10" x14ac:dyDescent="0.25">
      <c r="A3017" t="str">
        <f>IF(Tienda_2!$A617="","","Tienda 2")</f>
        <v>Tienda 2</v>
      </c>
      <c r="B3017" t="str">
        <f>IF($A3017="","",Tienda_2!B617)</f>
        <v>Electrodomésticos</v>
      </c>
      <c r="C3017" t="str">
        <f>IF($A3017="","",Tienda_2!G617)</f>
        <v>Bogotá</v>
      </c>
      <c r="D3017" t="str">
        <f>IF($A3017="","",Tienda_2!F617)</f>
        <v>Izabela de León</v>
      </c>
      <c r="E3017" t="str">
        <f>IF($A3017="","",Tienda_2!I617)</f>
        <v>Tarjeta de crédito</v>
      </c>
      <c r="F3017">
        <f>IF($A3017="","",VALUE(RIGHT(Tienda_2!E617,4)))</f>
        <v>2020</v>
      </c>
      <c r="G3017">
        <f>IF($A3017="","",Tienda_2!C617)</f>
        <v>2320100</v>
      </c>
      <c r="H3017">
        <f>IF($A3017="","",Tienda_2!D617)</f>
        <v>121700</v>
      </c>
      <c r="I3017">
        <f>IF($A3017="","",Tienda_2!H617)</f>
        <v>4</v>
      </c>
      <c r="J3017">
        <f>IF($A3017="",0,IF(AND(OR('Cuadro-de-mando'!$B$4="(Todas)",'Cuadro-de-mando'!$B$4=$A3017),OR('Cuadro-de-mando'!$E$4="(Todas)",'Cuadro-de-mando'!$E$4=$B3017),OR('Cuadro-de-mando'!$H$4="(Todas)",'Cuadro-de-mando'!$H$4=$C3017),OR('Cuadro-de-mando'!$K$4="(Todas)",'Cuadro-de-mando'!$K$4=$E3017),OR('Cuadro-de-mando'!$N$4="(Todos)",'Cuadro-de-mando'!$N$4=$F3017)),1,0))</f>
        <v>1</v>
      </c>
    </row>
    <row r="3018" spans="1:10" x14ac:dyDescent="0.25">
      <c r="A3018" t="str">
        <f>IF(Tienda_2!$A618="","","Tienda 2")</f>
        <v>Tienda 2</v>
      </c>
      <c r="B3018" t="str">
        <f>IF($A3018="","",Tienda_2!B618)</f>
        <v>Muebles</v>
      </c>
      <c r="C3018" t="str">
        <f>IF($A3018="","",Tienda_2!G618)</f>
        <v>Bogotá</v>
      </c>
      <c r="D3018" t="str">
        <f>IF($A3018="","",Tienda_2!F618)</f>
        <v>Ángel Rodriguez</v>
      </c>
      <c r="E3018" t="str">
        <f>IF($A3018="","",Tienda_2!I618)</f>
        <v>Nequi</v>
      </c>
      <c r="F3018">
        <f>IF($A3018="","",VALUE(RIGHT(Tienda_2!E618,4)))</f>
        <v>2020</v>
      </c>
      <c r="G3018">
        <f>IF($A3018="","",Tienda_2!C618)</f>
        <v>320100</v>
      </c>
      <c r="H3018">
        <f>IF($A3018="","",Tienda_2!D618)</f>
        <v>15200</v>
      </c>
      <c r="I3018">
        <f>IF($A3018="","",Tienda_2!H618)</f>
        <v>5</v>
      </c>
      <c r="J3018">
        <f>IF($A3018="",0,IF(AND(OR('Cuadro-de-mando'!$B$4="(Todas)",'Cuadro-de-mando'!$B$4=$A3018),OR('Cuadro-de-mando'!$E$4="(Todas)",'Cuadro-de-mando'!$E$4=$B3018),OR('Cuadro-de-mando'!$H$4="(Todas)",'Cuadro-de-mando'!$H$4=$C3018),OR('Cuadro-de-mando'!$K$4="(Todas)",'Cuadro-de-mando'!$K$4=$E3018),OR('Cuadro-de-mando'!$N$4="(Todos)",'Cuadro-de-mando'!$N$4=$F3018)),1,0))</f>
        <v>1</v>
      </c>
    </row>
    <row r="3019" spans="1:10" x14ac:dyDescent="0.25">
      <c r="A3019" t="str">
        <f>IF(Tienda_2!$A619="","","Tienda 2")</f>
        <v>Tienda 2</v>
      </c>
      <c r="B3019" t="str">
        <f>IF($A3019="","",Tienda_2!B619)</f>
        <v>Instrumentos musicales</v>
      </c>
      <c r="C3019" t="str">
        <f>IF($A3019="","",Tienda_2!G619)</f>
        <v>Cali</v>
      </c>
      <c r="D3019" t="str">
        <f>IF($A3019="","",Tienda_2!F619)</f>
        <v>Ángel Rodriguez</v>
      </c>
      <c r="E3019" t="str">
        <f>IF($A3019="","",Tienda_2!I619)</f>
        <v>Cupón</v>
      </c>
      <c r="F3019">
        <f>IF($A3019="","",VALUE(RIGHT(Tienda_2!E619,4)))</f>
        <v>2021</v>
      </c>
      <c r="G3019">
        <f>IF($A3019="","",Tienda_2!C619)</f>
        <v>296200</v>
      </c>
      <c r="H3019">
        <f>IF($A3019="","",Tienda_2!D619)</f>
        <v>16200</v>
      </c>
      <c r="I3019">
        <f>IF($A3019="","",Tienda_2!H619)</f>
        <v>5</v>
      </c>
      <c r="J3019">
        <f>IF($A3019="",0,IF(AND(OR('Cuadro-de-mando'!$B$4="(Todas)",'Cuadro-de-mando'!$B$4=$A3019),OR('Cuadro-de-mando'!$E$4="(Todas)",'Cuadro-de-mando'!$E$4=$B3019),OR('Cuadro-de-mando'!$H$4="(Todas)",'Cuadro-de-mando'!$H$4=$C3019),OR('Cuadro-de-mando'!$K$4="(Todas)",'Cuadro-de-mando'!$K$4=$E3019),OR('Cuadro-de-mando'!$N$4="(Todos)",'Cuadro-de-mando'!$N$4=$F3019)),1,0))</f>
        <v>1</v>
      </c>
    </row>
    <row r="3020" spans="1:10" x14ac:dyDescent="0.25">
      <c r="A3020" t="str">
        <f>IF(Tienda_2!$A620="","","Tienda 2")</f>
        <v>Tienda 2</v>
      </c>
      <c r="B3020" t="str">
        <f>IF($A3020="","",Tienda_2!B620)</f>
        <v>Libros</v>
      </c>
      <c r="C3020" t="str">
        <f>IF($A3020="","",Tienda_2!G620)</f>
        <v>Bogotá</v>
      </c>
      <c r="D3020" t="str">
        <f>IF($A3020="","",Tienda_2!F620)</f>
        <v>Maria Alfonso</v>
      </c>
      <c r="E3020" t="str">
        <f>IF($A3020="","",Tienda_2!I620)</f>
        <v>Tarjeta de crédito</v>
      </c>
      <c r="F3020">
        <f>IF($A3020="","",VALUE(RIGHT(Tienda_2!E620,4)))</f>
        <v>2020</v>
      </c>
      <c r="G3020">
        <f>IF($A3020="","",Tienda_2!C620)</f>
        <v>31600</v>
      </c>
      <c r="H3020">
        <f>IF($A3020="","",Tienda_2!D620)</f>
        <v>1900</v>
      </c>
      <c r="I3020">
        <f>IF($A3020="","",Tienda_2!H620)</f>
        <v>5</v>
      </c>
      <c r="J3020">
        <f>IF($A3020="",0,IF(AND(OR('Cuadro-de-mando'!$B$4="(Todas)",'Cuadro-de-mando'!$B$4=$A3020),OR('Cuadro-de-mando'!$E$4="(Todas)",'Cuadro-de-mando'!$E$4=$B3020),OR('Cuadro-de-mando'!$H$4="(Todas)",'Cuadro-de-mando'!$H$4=$C3020),OR('Cuadro-de-mando'!$K$4="(Todas)",'Cuadro-de-mando'!$K$4=$E3020),OR('Cuadro-de-mando'!$N$4="(Todos)",'Cuadro-de-mando'!$N$4=$F3020)),1,0))</f>
        <v>1</v>
      </c>
    </row>
    <row r="3021" spans="1:10" x14ac:dyDescent="0.25">
      <c r="A3021" t="str">
        <f>IF(Tienda_2!$A621="","","Tienda 2")</f>
        <v>Tienda 2</v>
      </c>
      <c r="B3021" t="str">
        <f>IF($A3021="","",Tienda_2!B621)</f>
        <v>Electrónicos</v>
      </c>
      <c r="C3021" t="str">
        <f>IF($A3021="","",Tienda_2!G621)</f>
        <v>Bogotá</v>
      </c>
      <c r="D3021" t="str">
        <f>IF($A3021="","",Tienda_2!F621)</f>
        <v>Blanca Ramirez</v>
      </c>
      <c r="E3021" t="str">
        <f>IF($A3021="","",Tienda_2!I621)</f>
        <v>Tarjeta de crédito</v>
      </c>
      <c r="F3021">
        <f>IF($A3021="","",VALUE(RIGHT(Tienda_2!E621,4)))</f>
        <v>2020</v>
      </c>
      <c r="G3021">
        <f>IF($A3021="","",Tienda_2!C621)</f>
        <v>1697600</v>
      </c>
      <c r="H3021">
        <f>IF($A3021="","",Tienda_2!D621)</f>
        <v>95200</v>
      </c>
      <c r="I3021">
        <f>IF($A3021="","",Tienda_2!H621)</f>
        <v>5</v>
      </c>
      <c r="J3021">
        <f>IF($A3021="",0,IF(AND(OR('Cuadro-de-mando'!$B$4="(Todas)",'Cuadro-de-mando'!$B$4=$A3021),OR('Cuadro-de-mando'!$E$4="(Todas)",'Cuadro-de-mando'!$E$4=$B3021),OR('Cuadro-de-mando'!$H$4="(Todas)",'Cuadro-de-mando'!$H$4=$C3021),OR('Cuadro-de-mando'!$K$4="(Todas)",'Cuadro-de-mando'!$K$4=$E3021),OR('Cuadro-de-mando'!$N$4="(Todos)",'Cuadro-de-mando'!$N$4=$F3021)),1,0))</f>
        <v>1</v>
      </c>
    </row>
    <row r="3022" spans="1:10" x14ac:dyDescent="0.25">
      <c r="A3022" t="str">
        <f>IF(Tienda_2!$A622="","","Tienda 2")</f>
        <v>Tienda 2</v>
      </c>
      <c r="B3022" t="str">
        <f>IF($A3022="","",Tienda_2!B622)</f>
        <v>Deportes y diversión</v>
      </c>
      <c r="C3022" t="str">
        <f>IF($A3022="","",Tienda_2!G622)</f>
        <v>Medellín</v>
      </c>
      <c r="D3022" t="str">
        <f>IF($A3022="","",Tienda_2!F622)</f>
        <v>Maria Alfonso</v>
      </c>
      <c r="E3022" t="str">
        <f>IF($A3022="","",Tienda_2!I622)</f>
        <v>Tarjeta de crédito</v>
      </c>
      <c r="F3022">
        <f>IF($A3022="","",VALUE(RIGHT(Tienda_2!E622,4)))</f>
        <v>2022</v>
      </c>
      <c r="G3022">
        <f>IF($A3022="","",Tienda_2!C622)</f>
        <v>21200</v>
      </c>
      <c r="H3022">
        <f>IF($A3022="","",Tienda_2!D622)</f>
        <v>0</v>
      </c>
      <c r="I3022">
        <f>IF($A3022="","",Tienda_2!H622)</f>
        <v>5</v>
      </c>
      <c r="J3022">
        <f>IF($A3022="",0,IF(AND(OR('Cuadro-de-mando'!$B$4="(Todas)",'Cuadro-de-mando'!$B$4=$A3022),OR('Cuadro-de-mando'!$E$4="(Todas)",'Cuadro-de-mando'!$E$4=$B3022),OR('Cuadro-de-mando'!$H$4="(Todas)",'Cuadro-de-mando'!$H$4=$C3022),OR('Cuadro-de-mando'!$K$4="(Todas)",'Cuadro-de-mando'!$K$4=$E3022),OR('Cuadro-de-mando'!$N$4="(Todos)",'Cuadro-de-mando'!$N$4=$F3022)),1,0))</f>
        <v>1</v>
      </c>
    </row>
    <row r="3023" spans="1:10" x14ac:dyDescent="0.25">
      <c r="A3023" t="str">
        <f>IF(Tienda_2!$A623="","","Tienda 2")</f>
        <v>Tienda 2</v>
      </c>
      <c r="B3023" t="str">
        <f>IF($A3023="","",Tienda_2!B623)</f>
        <v>Muebles</v>
      </c>
      <c r="C3023" t="str">
        <f>IF($A3023="","",Tienda_2!G623)</f>
        <v>Cali</v>
      </c>
      <c r="D3023" t="str">
        <f>IF($A3023="","",Tienda_2!F623)</f>
        <v>Maria Alfonso</v>
      </c>
      <c r="E3023" t="str">
        <f>IF($A3023="","",Tienda_2!I623)</f>
        <v>Tarjeta de crédito</v>
      </c>
      <c r="F3023">
        <f>IF($A3023="","",VALUE(RIGHT(Tienda_2!E623,4)))</f>
        <v>2021</v>
      </c>
      <c r="G3023">
        <f>IF($A3023="","",Tienda_2!C623)</f>
        <v>600900</v>
      </c>
      <c r="H3023">
        <f>IF($A3023="","",Tienda_2!D623)</f>
        <v>32200</v>
      </c>
      <c r="I3023">
        <f>IF($A3023="","",Tienda_2!H623)</f>
        <v>5</v>
      </c>
      <c r="J3023">
        <f>IF($A3023="",0,IF(AND(OR('Cuadro-de-mando'!$B$4="(Todas)",'Cuadro-de-mando'!$B$4=$A3023),OR('Cuadro-de-mando'!$E$4="(Todas)",'Cuadro-de-mando'!$E$4=$B3023),OR('Cuadro-de-mando'!$H$4="(Todas)",'Cuadro-de-mando'!$H$4=$C3023),OR('Cuadro-de-mando'!$K$4="(Todas)",'Cuadro-de-mando'!$K$4=$E3023),OR('Cuadro-de-mando'!$N$4="(Todos)",'Cuadro-de-mando'!$N$4=$F3023)),1,0))</f>
        <v>1</v>
      </c>
    </row>
    <row r="3024" spans="1:10" x14ac:dyDescent="0.25">
      <c r="A3024" t="str">
        <f>IF(Tienda_2!$A624="","","Tienda 2")</f>
        <v>Tienda 2</v>
      </c>
      <c r="B3024" t="str">
        <f>IF($A3024="","",Tienda_2!B624)</f>
        <v>Electrónicos</v>
      </c>
      <c r="C3024" t="str">
        <f>IF($A3024="","",Tienda_2!G624)</f>
        <v>Santa Marta</v>
      </c>
      <c r="D3024" t="str">
        <f>IF($A3024="","",Tienda_2!F624)</f>
        <v>Mariana Herrera</v>
      </c>
      <c r="E3024" t="str">
        <f>IF($A3024="","",Tienda_2!I624)</f>
        <v>Tarjeta de crédito</v>
      </c>
      <c r="F3024">
        <f>IF($A3024="","",VALUE(RIGHT(Tienda_2!E624,4)))</f>
        <v>2022</v>
      </c>
      <c r="G3024">
        <f>IF($A3024="","",Tienda_2!C624)</f>
        <v>1561300</v>
      </c>
      <c r="H3024">
        <f>IF($A3024="","",Tienda_2!D624)</f>
        <v>83800</v>
      </c>
      <c r="I3024">
        <f>IF($A3024="","",Tienda_2!H624)</f>
        <v>5</v>
      </c>
      <c r="J3024">
        <f>IF($A3024="",0,IF(AND(OR('Cuadro-de-mando'!$B$4="(Todas)",'Cuadro-de-mando'!$B$4=$A3024),OR('Cuadro-de-mando'!$E$4="(Todas)",'Cuadro-de-mando'!$E$4=$B3024),OR('Cuadro-de-mando'!$H$4="(Todas)",'Cuadro-de-mando'!$H$4=$C3024),OR('Cuadro-de-mando'!$K$4="(Todas)",'Cuadro-de-mando'!$K$4=$E3024),OR('Cuadro-de-mando'!$N$4="(Todos)",'Cuadro-de-mando'!$N$4=$F3024)),1,0))</f>
        <v>1</v>
      </c>
    </row>
    <row r="3025" spans="1:10" x14ac:dyDescent="0.25">
      <c r="A3025" t="str">
        <f>IF(Tienda_2!$A625="","","Tienda 2")</f>
        <v>Tienda 2</v>
      </c>
      <c r="B3025" t="str">
        <f>IF($A3025="","",Tienda_2!B625)</f>
        <v>Electrodomésticos</v>
      </c>
      <c r="C3025" t="str">
        <f>IF($A3025="","",Tienda_2!G625)</f>
        <v>Medellín</v>
      </c>
      <c r="D3025" t="str">
        <f>IF($A3025="","",Tienda_2!F625)</f>
        <v>Juliana Costa</v>
      </c>
      <c r="E3025" t="str">
        <f>IF($A3025="","",Tienda_2!I625)</f>
        <v>Nequi</v>
      </c>
      <c r="F3025">
        <f>IF($A3025="","",VALUE(RIGHT(Tienda_2!E625,4)))</f>
        <v>2021</v>
      </c>
      <c r="G3025">
        <f>IF($A3025="","",Tienda_2!C625)</f>
        <v>637000</v>
      </c>
      <c r="H3025">
        <f>IF($A3025="","",Tienda_2!D625)</f>
        <v>32100</v>
      </c>
      <c r="I3025">
        <f>IF($A3025="","",Tienda_2!H625)</f>
        <v>2</v>
      </c>
      <c r="J3025">
        <f>IF($A3025="",0,IF(AND(OR('Cuadro-de-mando'!$B$4="(Todas)",'Cuadro-de-mando'!$B$4=$A3025),OR('Cuadro-de-mando'!$E$4="(Todas)",'Cuadro-de-mando'!$E$4=$B3025),OR('Cuadro-de-mando'!$H$4="(Todas)",'Cuadro-de-mando'!$H$4=$C3025),OR('Cuadro-de-mando'!$K$4="(Todas)",'Cuadro-de-mando'!$K$4=$E3025),OR('Cuadro-de-mando'!$N$4="(Todos)",'Cuadro-de-mando'!$N$4=$F3025)),1,0))</f>
        <v>1</v>
      </c>
    </row>
    <row r="3026" spans="1:10" x14ac:dyDescent="0.25">
      <c r="A3026" t="str">
        <f>IF(Tienda_2!$A626="","","Tienda 2")</f>
        <v>Tienda 2</v>
      </c>
      <c r="B3026" t="str">
        <f>IF($A3026="","",Tienda_2!B626)</f>
        <v>Electrónicos</v>
      </c>
      <c r="C3026" t="str">
        <f>IF($A3026="","",Tienda_2!G626)</f>
        <v>Medellín</v>
      </c>
      <c r="D3026" t="str">
        <f>IF($A3026="","",Tienda_2!F626)</f>
        <v>Blanca Ramirez</v>
      </c>
      <c r="E3026" t="str">
        <f>IF($A3026="","",Tienda_2!I626)</f>
        <v>Tarjeta de crédito</v>
      </c>
      <c r="F3026">
        <f>IF($A3026="","",VALUE(RIGHT(Tienda_2!E626,4)))</f>
        <v>2022</v>
      </c>
      <c r="G3026">
        <f>IF($A3026="","",Tienda_2!C626)</f>
        <v>2545500</v>
      </c>
      <c r="H3026">
        <f>IF($A3026="","",Tienda_2!D626)</f>
        <v>137900</v>
      </c>
      <c r="I3026">
        <f>IF($A3026="","",Tienda_2!H626)</f>
        <v>3</v>
      </c>
      <c r="J3026">
        <f>IF($A3026="",0,IF(AND(OR('Cuadro-de-mando'!$B$4="(Todas)",'Cuadro-de-mando'!$B$4=$A3026),OR('Cuadro-de-mando'!$E$4="(Todas)",'Cuadro-de-mando'!$E$4=$B3026),OR('Cuadro-de-mando'!$H$4="(Todas)",'Cuadro-de-mando'!$H$4=$C3026),OR('Cuadro-de-mando'!$K$4="(Todas)",'Cuadro-de-mando'!$K$4=$E3026),OR('Cuadro-de-mando'!$N$4="(Todos)",'Cuadro-de-mando'!$N$4=$F3026)),1,0))</f>
        <v>1</v>
      </c>
    </row>
    <row r="3027" spans="1:10" x14ac:dyDescent="0.25">
      <c r="A3027" t="str">
        <f>IF(Tienda_2!$A627="","","Tienda 2")</f>
        <v>Tienda 2</v>
      </c>
      <c r="B3027" t="str">
        <f>IF($A3027="","",Tienda_2!B627)</f>
        <v>Juguetes</v>
      </c>
      <c r="C3027" t="str">
        <f>IF($A3027="","",Tienda_2!G627)</f>
        <v>Bogotá</v>
      </c>
      <c r="D3027" t="str">
        <f>IF($A3027="","",Tienda_2!F627)</f>
        <v>Juliana Costa</v>
      </c>
      <c r="E3027" t="str">
        <f>IF($A3027="","",Tienda_2!I627)</f>
        <v>Tarjeta de crédito</v>
      </c>
      <c r="F3027">
        <f>IF($A3027="","",VALUE(RIGHT(Tienda_2!E627,4)))</f>
        <v>2022</v>
      </c>
      <c r="G3027">
        <f>IF($A3027="","",Tienda_2!C627)</f>
        <v>87700</v>
      </c>
      <c r="H3027">
        <f>IF($A3027="","",Tienda_2!D627)</f>
        <v>2900</v>
      </c>
      <c r="I3027">
        <f>IF($A3027="","",Tienda_2!H627)</f>
        <v>5</v>
      </c>
      <c r="J3027">
        <f>IF($A3027="",0,IF(AND(OR('Cuadro-de-mando'!$B$4="(Todas)",'Cuadro-de-mando'!$B$4=$A3027),OR('Cuadro-de-mando'!$E$4="(Todas)",'Cuadro-de-mando'!$E$4=$B3027),OR('Cuadro-de-mando'!$H$4="(Todas)",'Cuadro-de-mando'!$H$4=$C3027),OR('Cuadro-de-mando'!$K$4="(Todas)",'Cuadro-de-mando'!$K$4=$E3027),OR('Cuadro-de-mando'!$N$4="(Todos)",'Cuadro-de-mando'!$N$4=$F3027)),1,0))</f>
        <v>1</v>
      </c>
    </row>
    <row r="3028" spans="1:10" x14ac:dyDescent="0.25">
      <c r="A3028" t="str">
        <f>IF(Tienda_2!$A628="","","Tienda 2")</f>
        <v>Tienda 2</v>
      </c>
      <c r="B3028" t="str">
        <f>IF($A3028="","",Tienda_2!B628)</f>
        <v>Electrónicos</v>
      </c>
      <c r="C3028" t="str">
        <f>IF($A3028="","",Tienda_2!G628)</f>
        <v>Bogotá</v>
      </c>
      <c r="D3028" t="str">
        <f>IF($A3028="","",Tienda_2!F628)</f>
        <v>Ángel Rodriguez</v>
      </c>
      <c r="E3028" t="str">
        <f>IF($A3028="","",Tienda_2!I628)</f>
        <v>Nequi</v>
      </c>
      <c r="F3028">
        <f>IF($A3028="","",VALUE(RIGHT(Tienda_2!E628,4)))</f>
        <v>2020</v>
      </c>
      <c r="G3028">
        <f>IF($A3028="","",Tienda_2!C628)</f>
        <v>218700</v>
      </c>
      <c r="H3028">
        <f>IF($A3028="","",Tienda_2!D628)</f>
        <v>12000</v>
      </c>
      <c r="I3028">
        <f>IF($A3028="","",Tienda_2!H628)</f>
        <v>4</v>
      </c>
      <c r="J3028">
        <f>IF($A3028="",0,IF(AND(OR('Cuadro-de-mando'!$B$4="(Todas)",'Cuadro-de-mando'!$B$4=$A3028),OR('Cuadro-de-mando'!$E$4="(Todas)",'Cuadro-de-mando'!$E$4=$B3028),OR('Cuadro-de-mando'!$H$4="(Todas)",'Cuadro-de-mando'!$H$4=$C3028),OR('Cuadro-de-mando'!$K$4="(Todas)",'Cuadro-de-mando'!$K$4=$E3028),OR('Cuadro-de-mando'!$N$4="(Todos)",'Cuadro-de-mando'!$N$4=$F3028)),1,0))</f>
        <v>1</v>
      </c>
    </row>
    <row r="3029" spans="1:10" x14ac:dyDescent="0.25">
      <c r="A3029" t="str">
        <f>IF(Tienda_2!$A629="","","Tienda 2")</f>
        <v>Tienda 2</v>
      </c>
      <c r="B3029" t="str">
        <f>IF($A3029="","",Tienda_2!B629)</f>
        <v>Electrodomésticos</v>
      </c>
      <c r="C3029" t="str">
        <f>IF($A3029="","",Tienda_2!G629)</f>
        <v>Pereira</v>
      </c>
      <c r="D3029" t="str">
        <f>IF($A3029="","",Tienda_2!F629)</f>
        <v>Mariana Herrera</v>
      </c>
      <c r="E3029" t="str">
        <f>IF($A3029="","",Tienda_2!I629)</f>
        <v>Tarjeta de crédito</v>
      </c>
      <c r="F3029">
        <f>IF($A3029="","",VALUE(RIGHT(Tienda_2!E629,4)))</f>
        <v>2021</v>
      </c>
      <c r="G3029">
        <f>IF($A3029="","",Tienda_2!C629)</f>
        <v>2481900</v>
      </c>
      <c r="H3029">
        <f>IF($A3029="","",Tienda_2!D629)</f>
        <v>130300</v>
      </c>
      <c r="I3029">
        <f>IF($A3029="","",Tienda_2!H629)</f>
        <v>1</v>
      </c>
      <c r="J3029">
        <f>IF($A3029="",0,IF(AND(OR('Cuadro-de-mando'!$B$4="(Todas)",'Cuadro-de-mando'!$B$4=$A3029),OR('Cuadro-de-mando'!$E$4="(Todas)",'Cuadro-de-mando'!$E$4=$B3029),OR('Cuadro-de-mando'!$H$4="(Todas)",'Cuadro-de-mando'!$H$4=$C3029),OR('Cuadro-de-mando'!$K$4="(Todas)",'Cuadro-de-mando'!$K$4=$E3029),OR('Cuadro-de-mando'!$N$4="(Todos)",'Cuadro-de-mando'!$N$4=$F3029)),1,0))</f>
        <v>1</v>
      </c>
    </row>
    <row r="3030" spans="1:10" x14ac:dyDescent="0.25">
      <c r="A3030" t="str">
        <f>IF(Tienda_2!$A630="","","Tienda 2")</f>
        <v>Tienda 2</v>
      </c>
      <c r="B3030" t="str">
        <f>IF($A3030="","",Tienda_2!B630)</f>
        <v>Deportes y diversión</v>
      </c>
      <c r="C3030" t="str">
        <f>IF($A3030="","",Tienda_2!G630)</f>
        <v>Bogotá</v>
      </c>
      <c r="D3030" t="str">
        <f>IF($A3030="","",Tienda_2!F630)</f>
        <v>Izabela de León</v>
      </c>
      <c r="E3030" t="str">
        <f>IF($A3030="","",Tienda_2!I630)</f>
        <v>Tarjeta de crédito</v>
      </c>
      <c r="F3030">
        <f>IF($A3030="","",VALUE(RIGHT(Tienda_2!E630,4)))</f>
        <v>2022</v>
      </c>
      <c r="G3030">
        <f>IF($A3030="","",Tienda_2!C630)</f>
        <v>8300</v>
      </c>
      <c r="H3030">
        <f>IF($A3030="","",Tienda_2!D630)</f>
        <v>3800</v>
      </c>
      <c r="I3030">
        <f>IF($A3030="","",Tienda_2!H630)</f>
        <v>5</v>
      </c>
      <c r="J3030">
        <f>IF($A3030="",0,IF(AND(OR('Cuadro-de-mando'!$B$4="(Todas)",'Cuadro-de-mando'!$B$4=$A3030),OR('Cuadro-de-mando'!$E$4="(Todas)",'Cuadro-de-mando'!$E$4=$B3030),OR('Cuadro-de-mando'!$H$4="(Todas)",'Cuadro-de-mando'!$H$4=$C3030),OR('Cuadro-de-mando'!$K$4="(Todas)",'Cuadro-de-mando'!$K$4=$E3030),OR('Cuadro-de-mando'!$N$4="(Todos)",'Cuadro-de-mando'!$N$4=$F3030)),1,0))</f>
        <v>1</v>
      </c>
    </row>
    <row r="3031" spans="1:10" x14ac:dyDescent="0.25">
      <c r="A3031" t="str">
        <f>IF(Tienda_2!$A631="","","Tienda 2")</f>
        <v>Tienda 2</v>
      </c>
      <c r="B3031" t="str">
        <f>IF($A3031="","",Tienda_2!B631)</f>
        <v>Libros</v>
      </c>
      <c r="C3031" t="str">
        <f>IF($A3031="","",Tienda_2!G631)</f>
        <v>Cartagena</v>
      </c>
      <c r="D3031" t="str">
        <f>IF($A3031="","",Tienda_2!F631)</f>
        <v>Camila Rivera</v>
      </c>
      <c r="E3031" t="str">
        <f>IF($A3031="","",Tienda_2!I631)</f>
        <v>Tarjeta de crédito</v>
      </c>
      <c r="F3031">
        <f>IF($A3031="","",VALUE(RIGHT(Tienda_2!E631,4)))</f>
        <v>2022</v>
      </c>
      <c r="G3031">
        <f>IF($A3031="","",Tienda_2!C631)</f>
        <v>64900</v>
      </c>
      <c r="H3031">
        <f>IF($A3031="","",Tienda_2!D631)</f>
        <v>4100</v>
      </c>
      <c r="I3031">
        <f>IF($A3031="","",Tienda_2!H631)</f>
        <v>1</v>
      </c>
      <c r="J3031">
        <f>IF($A3031="",0,IF(AND(OR('Cuadro-de-mando'!$B$4="(Todas)",'Cuadro-de-mando'!$B$4=$A3031),OR('Cuadro-de-mando'!$E$4="(Todas)",'Cuadro-de-mando'!$E$4=$B3031),OR('Cuadro-de-mando'!$H$4="(Todas)",'Cuadro-de-mando'!$H$4=$C3031),OR('Cuadro-de-mando'!$K$4="(Todas)",'Cuadro-de-mando'!$K$4=$E3031),OR('Cuadro-de-mando'!$N$4="(Todos)",'Cuadro-de-mando'!$N$4=$F3031)),1,0))</f>
        <v>1</v>
      </c>
    </row>
    <row r="3032" spans="1:10" x14ac:dyDescent="0.25">
      <c r="A3032" t="str">
        <f>IF(Tienda_2!$A632="","","Tienda 2")</f>
        <v>Tienda 2</v>
      </c>
      <c r="B3032" t="str">
        <f>IF($A3032="","",Tienda_2!B632)</f>
        <v>Instrumentos musicales</v>
      </c>
      <c r="C3032" t="str">
        <f>IF($A3032="","",Tienda_2!G632)</f>
        <v>Cartagena</v>
      </c>
      <c r="D3032" t="str">
        <f>IF($A3032="","",Tienda_2!F632)</f>
        <v>Santiago Silva</v>
      </c>
      <c r="E3032" t="str">
        <f>IF($A3032="","",Tienda_2!I632)</f>
        <v>Tarjeta de crédito</v>
      </c>
      <c r="F3032">
        <f>IF($A3032="","",VALUE(RIGHT(Tienda_2!E632,4)))</f>
        <v>2022</v>
      </c>
      <c r="G3032">
        <f>IF($A3032="","",Tienda_2!C632)</f>
        <v>85300</v>
      </c>
      <c r="H3032">
        <f>IF($A3032="","",Tienda_2!D632)</f>
        <v>5200</v>
      </c>
      <c r="I3032">
        <f>IF($A3032="","",Tienda_2!H632)</f>
        <v>4</v>
      </c>
      <c r="J3032">
        <f>IF($A3032="",0,IF(AND(OR('Cuadro-de-mando'!$B$4="(Todas)",'Cuadro-de-mando'!$B$4=$A3032),OR('Cuadro-de-mando'!$E$4="(Todas)",'Cuadro-de-mando'!$E$4=$B3032),OR('Cuadro-de-mando'!$H$4="(Todas)",'Cuadro-de-mando'!$H$4=$C3032),OR('Cuadro-de-mando'!$K$4="(Todas)",'Cuadro-de-mando'!$K$4=$E3032),OR('Cuadro-de-mando'!$N$4="(Todos)",'Cuadro-de-mando'!$N$4=$F3032)),1,0))</f>
        <v>1</v>
      </c>
    </row>
    <row r="3033" spans="1:10" x14ac:dyDescent="0.25">
      <c r="A3033" t="str">
        <f>IF(Tienda_2!$A633="","","Tienda 2")</f>
        <v>Tienda 2</v>
      </c>
      <c r="B3033" t="str">
        <f>IF($A3033="","",Tienda_2!B633)</f>
        <v>Deportes y diversión</v>
      </c>
      <c r="C3033" t="str">
        <f>IF($A3033="","",Tienda_2!G633)</f>
        <v>Bogotá</v>
      </c>
      <c r="D3033" t="str">
        <f>IF($A3033="","",Tienda_2!F633)</f>
        <v>Maria Alfonso</v>
      </c>
      <c r="E3033" t="str">
        <f>IF($A3033="","",Tienda_2!I633)</f>
        <v>Nequi</v>
      </c>
      <c r="F3033">
        <f>IF($A3033="","",VALUE(RIGHT(Tienda_2!E633,4)))</f>
        <v>2023</v>
      </c>
      <c r="G3033">
        <f>IF($A3033="","",Tienda_2!C633)</f>
        <v>747100</v>
      </c>
      <c r="H3033">
        <f>IF($A3033="","",Tienda_2!D633)</f>
        <v>40400</v>
      </c>
      <c r="I3033">
        <f>IF($A3033="","",Tienda_2!H633)</f>
        <v>5</v>
      </c>
      <c r="J3033">
        <f>IF($A3033="",0,IF(AND(OR('Cuadro-de-mando'!$B$4="(Todas)",'Cuadro-de-mando'!$B$4=$A3033),OR('Cuadro-de-mando'!$E$4="(Todas)",'Cuadro-de-mando'!$E$4=$B3033),OR('Cuadro-de-mando'!$H$4="(Todas)",'Cuadro-de-mando'!$H$4=$C3033),OR('Cuadro-de-mando'!$K$4="(Todas)",'Cuadro-de-mando'!$K$4=$E3033),OR('Cuadro-de-mando'!$N$4="(Todos)",'Cuadro-de-mando'!$N$4=$F3033)),1,0))</f>
        <v>1</v>
      </c>
    </row>
    <row r="3034" spans="1:10" x14ac:dyDescent="0.25">
      <c r="A3034" t="str">
        <f>IF(Tienda_2!$A634="","","Tienda 2")</f>
        <v>Tienda 2</v>
      </c>
      <c r="B3034" t="str">
        <f>IF($A3034="","",Tienda_2!B634)</f>
        <v>Muebles</v>
      </c>
      <c r="C3034" t="str">
        <f>IF($A3034="","",Tienda_2!G634)</f>
        <v>Bogotá</v>
      </c>
      <c r="D3034" t="str">
        <f>IF($A3034="","",Tienda_2!F634)</f>
        <v>Mariana Herrera</v>
      </c>
      <c r="E3034" t="str">
        <f>IF($A3034="","",Tienda_2!I634)</f>
        <v>Tarjeta de crédito</v>
      </c>
      <c r="F3034">
        <f>IF($A3034="","",VALUE(RIGHT(Tienda_2!E634,4)))</f>
        <v>2021</v>
      </c>
      <c r="G3034">
        <f>IF($A3034="","",Tienda_2!C634)</f>
        <v>342100</v>
      </c>
      <c r="H3034">
        <f>IF($A3034="","",Tienda_2!D634)</f>
        <v>24100</v>
      </c>
      <c r="I3034">
        <f>IF($A3034="","",Tienda_2!H634)</f>
        <v>2</v>
      </c>
      <c r="J3034">
        <f>IF($A3034="",0,IF(AND(OR('Cuadro-de-mando'!$B$4="(Todas)",'Cuadro-de-mando'!$B$4=$A3034),OR('Cuadro-de-mando'!$E$4="(Todas)",'Cuadro-de-mando'!$E$4=$B3034),OR('Cuadro-de-mando'!$H$4="(Todas)",'Cuadro-de-mando'!$H$4=$C3034),OR('Cuadro-de-mando'!$K$4="(Todas)",'Cuadro-de-mando'!$K$4=$E3034),OR('Cuadro-de-mando'!$N$4="(Todos)",'Cuadro-de-mando'!$N$4=$F3034)),1,0))</f>
        <v>1</v>
      </c>
    </row>
    <row r="3035" spans="1:10" x14ac:dyDescent="0.25">
      <c r="A3035" t="str">
        <f>IF(Tienda_2!$A635="","","Tienda 2")</f>
        <v>Tienda 2</v>
      </c>
      <c r="B3035" t="str">
        <f>IF($A3035="","",Tienda_2!B635)</f>
        <v>Artículos para el hogar</v>
      </c>
      <c r="C3035" t="str">
        <f>IF($A3035="","",Tienda_2!G635)</f>
        <v>Bogotá</v>
      </c>
      <c r="D3035" t="str">
        <f>IF($A3035="","",Tienda_2!F635)</f>
        <v>Felipe Santos</v>
      </c>
      <c r="E3035" t="str">
        <f>IF($A3035="","",Tienda_2!I635)</f>
        <v>Tarjeta de crédito</v>
      </c>
      <c r="F3035">
        <f>IF($A3035="","",VALUE(RIGHT(Tienda_2!E635,4)))</f>
        <v>2022</v>
      </c>
      <c r="G3035">
        <f>IF($A3035="","",Tienda_2!C635)</f>
        <v>30900</v>
      </c>
      <c r="H3035">
        <f>IF($A3035="","",Tienda_2!D635)</f>
        <v>0</v>
      </c>
      <c r="I3035">
        <f>IF($A3035="","",Tienda_2!H635)</f>
        <v>5</v>
      </c>
      <c r="J3035">
        <f>IF($A3035="",0,IF(AND(OR('Cuadro-de-mando'!$B$4="(Todas)",'Cuadro-de-mando'!$B$4=$A3035),OR('Cuadro-de-mando'!$E$4="(Todas)",'Cuadro-de-mando'!$E$4=$B3035),OR('Cuadro-de-mando'!$H$4="(Todas)",'Cuadro-de-mando'!$H$4=$C3035),OR('Cuadro-de-mando'!$K$4="(Todas)",'Cuadro-de-mando'!$K$4=$E3035),OR('Cuadro-de-mando'!$N$4="(Todos)",'Cuadro-de-mando'!$N$4=$F3035)),1,0))</f>
        <v>1</v>
      </c>
    </row>
    <row r="3036" spans="1:10" x14ac:dyDescent="0.25">
      <c r="A3036" t="str">
        <f>IF(Tienda_2!$A636="","","Tienda 2")</f>
        <v>Tienda 2</v>
      </c>
      <c r="B3036" t="str">
        <f>IF($A3036="","",Tienda_2!B636)</f>
        <v>Libros</v>
      </c>
      <c r="C3036" t="str">
        <f>IF($A3036="","",Tienda_2!G636)</f>
        <v>Medellín</v>
      </c>
      <c r="D3036" t="str">
        <f>IF($A3036="","",Tienda_2!F636)</f>
        <v>Beatriz Morales</v>
      </c>
      <c r="E3036" t="str">
        <f>IF($A3036="","",Tienda_2!I636)</f>
        <v>Nequi</v>
      </c>
      <c r="F3036">
        <f>IF($A3036="","",VALUE(RIGHT(Tienda_2!E636,4)))</f>
        <v>2021</v>
      </c>
      <c r="G3036">
        <f>IF($A3036="","",Tienda_2!C636)</f>
        <v>42000</v>
      </c>
      <c r="H3036">
        <f>IF($A3036="","",Tienda_2!D636)</f>
        <v>2500</v>
      </c>
      <c r="I3036">
        <f>IF($A3036="","",Tienda_2!H636)</f>
        <v>3</v>
      </c>
      <c r="J3036">
        <f>IF($A3036="",0,IF(AND(OR('Cuadro-de-mando'!$B$4="(Todas)",'Cuadro-de-mando'!$B$4=$A3036),OR('Cuadro-de-mando'!$E$4="(Todas)",'Cuadro-de-mando'!$E$4=$B3036),OR('Cuadro-de-mando'!$H$4="(Todas)",'Cuadro-de-mando'!$H$4=$C3036),OR('Cuadro-de-mando'!$K$4="(Todas)",'Cuadro-de-mando'!$K$4=$E3036),OR('Cuadro-de-mando'!$N$4="(Todos)",'Cuadro-de-mando'!$N$4=$F3036)),1,0))</f>
        <v>1</v>
      </c>
    </row>
    <row r="3037" spans="1:10" x14ac:dyDescent="0.25">
      <c r="A3037" t="str">
        <f>IF(Tienda_2!$A637="","","Tienda 2")</f>
        <v>Tienda 2</v>
      </c>
      <c r="B3037" t="str">
        <f>IF($A3037="","",Tienda_2!B637)</f>
        <v>Muebles</v>
      </c>
      <c r="C3037" t="str">
        <f>IF($A3037="","",Tienda_2!G637)</f>
        <v>Barranquilla</v>
      </c>
      <c r="D3037" t="str">
        <f>IF($A3037="","",Tienda_2!F637)</f>
        <v>Juliana Costa</v>
      </c>
      <c r="E3037" t="str">
        <f>IF($A3037="","",Tienda_2!I637)</f>
        <v>Cupón</v>
      </c>
      <c r="F3037">
        <f>IF($A3037="","",VALUE(RIGHT(Tienda_2!E637,4)))</f>
        <v>2020</v>
      </c>
      <c r="G3037">
        <f>IF($A3037="","",Tienda_2!C637)</f>
        <v>630500</v>
      </c>
      <c r="H3037">
        <f>IF($A3037="","",Tienda_2!D637)</f>
        <v>34200</v>
      </c>
      <c r="I3037">
        <f>IF($A3037="","",Tienda_2!H637)</f>
        <v>5</v>
      </c>
      <c r="J3037">
        <f>IF($A3037="",0,IF(AND(OR('Cuadro-de-mando'!$B$4="(Todas)",'Cuadro-de-mando'!$B$4=$A3037),OR('Cuadro-de-mando'!$E$4="(Todas)",'Cuadro-de-mando'!$E$4=$B3037),OR('Cuadro-de-mando'!$H$4="(Todas)",'Cuadro-de-mando'!$H$4=$C3037),OR('Cuadro-de-mando'!$K$4="(Todas)",'Cuadro-de-mando'!$K$4=$E3037),OR('Cuadro-de-mando'!$N$4="(Todos)",'Cuadro-de-mando'!$N$4=$F3037)),1,0))</f>
        <v>1</v>
      </c>
    </row>
    <row r="3038" spans="1:10" x14ac:dyDescent="0.25">
      <c r="A3038" t="str">
        <f>IF(Tienda_2!$A638="","","Tienda 2")</f>
        <v>Tienda 2</v>
      </c>
      <c r="B3038" t="str">
        <f>IF($A3038="","",Tienda_2!B638)</f>
        <v>Muebles</v>
      </c>
      <c r="C3038" t="str">
        <f>IF($A3038="","",Tienda_2!G638)</f>
        <v>Medellín</v>
      </c>
      <c r="D3038" t="str">
        <f>IF($A3038="","",Tienda_2!F638)</f>
        <v>Mariana Herrera</v>
      </c>
      <c r="E3038" t="str">
        <f>IF($A3038="","",Tienda_2!I638)</f>
        <v>Tarjeta de crédito</v>
      </c>
      <c r="F3038">
        <f>IF($A3038="","",VALUE(RIGHT(Tienda_2!E638,4)))</f>
        <v>2021</v>
      </c>
      <c r="G3038">
        <f>IF($A3038="","",Tienda_2!C638)</f>
        <v>330900</v>
      </c>
      <c r="H3038">
        <f>IF($A3038="","",Tienda_2!D638)</f>
        <v>18000</v>
      </c>
      <c r="I3038">
        <f>IF($A3038="","",Tienda_2!H638)</f>
        <v>5</v>
      </c>
      <c r="J3038">
        <f>IF($A3038="",0,IF(AND(OR('Cuadro-de-mando'!$B$4="(Todas)",'Cuadro-de-mando'!$B$4=$A3038),OR('Cuadro-de-mando'!$E$4="(Todas)",'Cuadro-de-mando'!$E$4=$B3038),OR('Cuadro-de-mando'!$H$4="(Todas)",'Cuadro-de-mando'!$H$4=$C3038),OR('Cuadro-de-mando'!$K$4="(Todas)",'Cuadro-de-mando'!$K$4=$E3038),OR('Cuadro-de-mando'!$N$4="(Todos)",'Cuadro-de-mando'!$N$4=$F3038)),1,0))</f>
        <v>1</v>
      </c>
    </row>
    <row r="3039" spans="1:10" x14ac:dyDescent="0.25">
      <c r="A3039" t="str">
        <f>IF(Tienda_2!$A639="","","Tienda 2")</f>
        <v>Tienda 2</v>
      </c>
      <c r="B3039" t="str">
        <f>IF($A3039="","",Tienda_2!B639)</f>
        <v>Electrodomésticos</v>
      </c>
      <c r="C3039" t="str">
        <f>IF($A3039="","",Tienda_2!G639)</f>
        <v>Medellín</v>
      </c>
      <c r="D3039" t="str">
        <f>IF($A3039="","",Tienda_2!F639)</f>
        <v>Santiago Silva</v>
      </c>
      <c r="E3039" t="str">
        <f>IF($A3039="","",Tienda_2!I639)</f>
        <v>Tarjeta de crédito</v>
      </c>
      <c r="F3039">
        <f>IF($A3039="","",VALUE(RIGHT(Tienda_2!E639,4)))</f>
        <v>2020</v>
      </c>
      <c r="G3039">
        <f>IF($A3039="","",Tienda_2!C639)</f>
        <v>833900</v>
      </c>
      <c r="H3039">
        <f>IF($A3039="","",Tienda_2!D639)</f>
        <v>51600</v>
      </c>
      <c r="I3039">
        <f>IF($A3039="","",Tienda_2!H639)</f>
        <v>2</v>
      </c>
      <c r="J3039">
        <f>IF($A3039="",0,IF(AND(OR('Cuadro-de-mando'!$B$4="(Todas)",'Cuadro-de-mando'!$B$4=$A3039),OR('Cuadro-de-mando'!$E$4="(Todas)",'Cuadro-de-mando'!$E$4=$B3039),OR('Cuadro-de-mando'!$H$4="(Todas)",'Cuadro-de-mando'!$H$4=$C3039),OR('Cuadro-de-mando'!$K$4="(Todas)",'Cuadro-de-mando'!$K$4=$E3039),OR('Cuadro-de-mando'!$N$4="(Todos)",'Cuadro-de-mando'!$N$4=$F3039)),1,0))</f>
        <v>1</v>
      </c>
    </row>
    <row r="3040" spans="1:10" x14ac:dyDescent="0.25">
      <c r="A3040" t="str">
        <f>IF(Tienda_2!$A640="","","Tienda 2")</f>
        <v>Tienda 2</v>
      </c>
      <c r="B3040" t="str">
        <f>IF($A3040="","",Tienda_2!B640)</f>
        <v>Muebles</v>
      </c>
      <c r="C3040" t="str">
        <f>IF($A3040="","",Tienda_2!G640)</f>
        <v>Soacha</v>
      </c>
      <c r="D3040" t="str">
        <f>IF($A3040="","",Tienda_2!F640)</f>
        <v>Juan Fernandez</v>
      </c>
      <c r="E3040" t="str">
        <f>IF($A3040="","",Tienda_2!I640)</f>
        <v>Tarjeta de crédito</v>
      </c>
      <c r="F3040">
        <f>IF($A3040="","",VALUE(RIGHT(Tienda_2!E640,4)))</f>
        <v>2022</v>
      </c>
      <c r="G3040">
        <f>IF($A3040="","",Tienda_2!C640)</f>
        <v>295200</v>
      </c>
      <c r="H3040">
        <f>IF($A3040="","",Tienda_2!D640)</f>
        <v>18100</v>
      </c>
      <c r="I3040">
        <f>IF($A3040="","",Tienda_2!H640)</f>
        <v>1</v>
      </c>
      <c r="J3040">
        <f>IF($A3040="",0,IF(AND(OR('Cuadro-de-mando'!$B$4="(Todas)",'Cuadro-de-mando'!$B$4=$A3040),OR('Cuadro-de-mando'!$E$4="(Todas)",'Cuadro-de-mando'!$E$4=$B3040),OR('Cuadro-de-mando'!$H$4="(Todas)",'Cuadro-de-mando'!$H$4=$C3040),OR('Cuadro-de-mando'!$K$4="(Todas)",'Cuadro-de-mando'!$K$4=$E3040),OR('Cuadro-de-mando'!$N$4="(Todos)",'Cuadro-de-mando'!$N$4=$F3040)),1,0))</f>
        <v>1</v>
      </c>
    </row>
    <row r="3041" spans="1:10" x14ac:dyDescent="0.25">
      <c r="A3041" t="str">
        <f>IF(Tienda_2!$A641="","","Tienda 2")</f>
        <v>Tienda 2</v>
      </c>
      <c r="B3041" t="str">
        <f>IF($A3041="","",Tienda_2!B641)</f>
        <v>Electrónicos</v>
      </c>
      <c r="C3041" t="str">
        <f>IF($A3041="","",Tienda_2!G641)</f>
        <v>Bogotá</v>
      </c>
      <c r="D3041" t="str">
        <f>IF($A3041="","",Tienda_2!F641)</f>
        <v>Juliana Costa</v>
      </c>
      <c r="E3041" t="str">
        <f>IF($A3041="","",Tienda_2!I641)</f>
        <v>Tarjeta de crédito</v>
      </c>
      <c r="F3041">
        <f>IF($A3041="","",VALUE(RIGHT(Tienda_2!E641,4)))</f>
        <v>2020</v>
      </c>
      <c r="G3041">
        <f>IF($A3041="","",Tienda_2!C641)</f>
        <v>2770500</v>
      </c>
      <c r="H3041">
        <f>IF($A3041="","",Tienda_2!D641)</f>
        <v>147900</v>
      </c>
      <c r="I3041">
        <f>IF($A3041="","",Tienda_2!H641)</f>
        <v>4</v>
      </c>
      <c r="J3041">
        <f>IF($A3041="",0,IF(AND(OR('Cuadro-de-mando'!$B$4="(Todas)",'Cuadro-de-mando'!$B$4=$A3041),OR('Cuadro-de-mando'!$E$4="(Todas)",'Cuadro-de-mando'!$E$4=$B3041),OR('Cuadro-de-mando'!$H$4="(Todas)",'Cuadro-de-mando'!$H$4=$C3041),OR('Cuadro-de-mando'!$K$4="(Todas)",'Cuadro-de-mando'!$K$4=$E3041),OR('Cuadro-de-mando'!$N$4="(Todos)",'Cuadro-de-mando'!$N$4=$F3041)),1,0))</f>
        <v>1</v>
      </c>
    </row>
    <row r="3042" spans="1:10" x14ac:dyDescent="0.25">
      <c r="A3042" t="str">
        <f>IF(Tienda_2!$A642="","","Tienda 2")</f>
        <v>Tienda 2</v>
      </c>
      <c r="B3042" t="str">
        <f>IF($A3042="","",Tienda_2!B642)</f>
        <v>Muebles</v>
      </c>
      <c r="C3042" t="str">
        <f>IF($A3042="","",Tienda_2!G642)</f>
        <v>Bogotá</v>
      </c>
      <c r="D3042" t="str">
        <f>IF($A3042="","",Tienda_2!F642)</f>
        <v>Juliana Costa</v>
      </c>
      <c r="E3042" t="str">
        <f>IF($A3042="","",Tienda_2!I642)</f>
        <v>Cupón</v>
      </c>
      <c r="F3042">
        <f>IF($A3042="","",VALUE(RIGHT(Tienda_2!E642,4)))</f>
        <v>2021</v>
      </c>
      <c r="G3042">
        <f>IF($A3042="","",Tienda_2!C642)</f>
        <v>732700</v>
      </c>
      <c r="H3042">
        <f>IF($A3042="","",Tienda_2!D642)</f>
        <v>39400</v>
      </c>
      <c r="I3042">
        <f>IF($A3042="","",Tienda_2!H642)</f>
        <v>5</v>
      </c>
      <c r="J3042">
        <f>IF($A3042="",0,IF(AND(OR('Cuadro-de-mando'!$B$4="(Todas)",'Cuadro-de-mando'!$B$4=$A3042),OR('Cuadro-de-mando'!$E$4="(Todas)",'Cuadro-de-mando'!$E$4=$B3042),OR('Cuadro-de-mando'!$H$4="(Todas)",'Cuadro-de-mando'!$H$4=$C3042),OR('Cuadro-de-mando'!$K$4="(Todas)",'Cuadro-de-mando'!$K$4=$E3042),OR('Cuadro-de-mando'!$N$4="(Todos)",'Cuadro-de-mando'!$N$4=$F3042)),1,0))</f>
        <v>1</v>
      </c>
    </row>
    <row r="3043" spans="1:10" x14ac:dyDescent="0.25">
      <c r="A3043" t="str">
        <f>IF(Tienda_2!$A643="","","Tienda 2")</f>
        <v>Tienda 2</v>
      </c>
      <c r="B3043" t="str">
        <f>IF($A3043="","",Tienda_2!B643)</f>
        <v>Libros</v>
      </c>
      <c r="C3043" t="str">
        <f>IF($A3043="","",Tienda_2!G643)</f>
        <v>Bogotá</v>
      </c>
      <c r="D3043" t="str">
        <f>IF($A3043="","",Tienda_2!F643)</f>
        <v>Maria Alfonso</v>
      </c>
      <c r="E3043" t="str">
        <f>IF($A3043="","",Tienda_2!I643)</f>
        <v>Tarjeta de crédito</v>
      </c>
      <c r="F3043">
        <f>IF($A3043="","",VALUE(RIGHT(Tienda_2!E643,4)))</f>
        <v>2023</v>
      </c>
      <c r="G3043">
        <f>IF($A3043="","",Tienda_2!C643)</f>
        <v>81700</v>
      </c>
      <c r="H3043">
        <f>IF($A3043="","",Tienda_2!D643)</f>
        <v>4800</v>
      </c>
      <c r="I3043">
        <f>IF($A3043="","",Tienda_2!H643)</f>
        <v>5</v>
      </c>
      <c r="J3043">
        <f>IF($A3043="",0,IF(AND(OR('Cuadro-de-mando'!$B$4="(Todas)",'Cuadro-de-mando'!$B$4=$A3043),OR('Cuadro-de-mando'!$E$4="(Todas)",'Cuadro-de-mando'!$E$4=$B3043),OR('Cuadro-de-mando'!$H$4="(Todas)",'Cuadro-de-mando'!$H$4=$C3043),OR('Cuadro-de-mando'!$K$4="(Todas)",'Cuadro-de-mando'!$K$4=$E3043),OR('Cuadro-de-mando'!$N$4="(Todos)",'Cuadro-de-mando'!$N$4=$F3043)),1,0))</f>
        <v>1</v>
      </c>
    </row>
    <row r="3044" spans="1:10" x14ac:dyDescent="0.25">
      <c r="A3044" t="str">
        <f>IF(Tienda_2!$A644="","","Tienda 2")</f>
        <v>Tienda 2</v>
      </c>
      <c r="B3044" t="str">
        <f>IF($A3044="","",Tienda_2!B644)</f>
        <v>Muebles</v>
      </c>
      <c r="C3044" t="str">
        <f>IF($A3044="","",Tienda_2!G644)</f>
        <v>Barranquilla</v>
      </c>
      <c r="D3044" t="str">
        <f>IF($A3044="","",Tienda_2!F644)</f>
        <v>Izabela de León</v>
      </c>
      <c r="E3044" t="str">
        <f>IF($A3044="","",Tienda_2!I644)</f>
        <v>Tarjeta de crédito</v>
      </c>
      <c r="F3044">
        <f>IF($A3044="","",VALUE(RIGHT(Tienda_2!E644,4)))</f>
        <v>2022</v>
      </c>
      <c r="G3044">
        <f>IF($A3044="","",Tienda_2!C644)</f>
        <v>384100</v>
      </c>
      <c r="H3044">
        <f>IF($A3044="","",Tienda_2!D644)</f>
        <v>18600</v>
      </c>
      <c r="I3044">
        <f>IF($A3044="","",Tienda_2!H644)</f>
        <v>4</v>
      </c>
      <c r="J3044">
        <f>IF($A3044="",0,IF(AND(OR('Cuadro-de-mando'!$B$4="(Todas)",'Cuadro-de-mando'!$B$4=$A3044),OR('Cuadro-de-mando'!$E$4="(Todas)",'Cuadro-de-mando'!$E$4=$B3044),OR('Cuadro-de-mando'!$H$4="(Todas)",'Cuadro-de-mando'!$H$4=$C3044),OR('Cuadro-de-mando'!$K$4="(Todas)",'Cuadro-de-mando'!$K$4=$E3044),OR('Cuadro-de-mando'!$N$4="(Todos)",'Cuadro-de-mando'!$N$4=$F3044)),1,0))</f>
        <v>1</v>
      </c>
    </row>
    <row r="3045" spans="1:10" x14ac:dyDescent="0.25">
      <c r="A3045" t="str">
        <f>IF(Tienda_2!$A645="","","Tienda 2")</f>
        <v>Tienda 2</v>
      </c>
      <c r="B3045" t="str">
        <f>IF($A3045="","",Tienda_2!B645)</f>
        <v>Juguetes</v>
      </c>
      <c r="C3045" t="str">
        <f>IF($A3045="","",Tienda_2!G645)</f>
        <v>Pereira</v>
      </c>
      <c r="D3045" t="str">
        <f>IF($A3045="","",Tienda_2!F645)</f>
        <v>Juan Fernandez</v>
      </c>
      <c r="E3045" t="str">
        <f>IF($A3045="","",Tienda_2!I645)</f>
        <v>Tarjeta de crédito</v>
      </c>
      <c r="F3045">
        <f>IF($A3045="","",VALUE(RIGHT(Tienda_2!E645,4)))</f>
        <v>2020</v>
      </c>
      <c r="G3045">
        <f>IF($A3045="","",Tienda_2!C645)</f>
        <v>29800</v>
      </c>
      <c r="H3045">
        <f>IF($A3045="","",Tienda_2!D645)</f>
        <v>0</v>
      </c>
      <c r="I3045">
        <f>IF($A3045="","",Tienda_2!H645)</f>
        <v>5</v>
      </c>
      <c r="J3045">
        <f>IF($A3045="",0,IF(AND(OR('Cuadro-de-mando'!$B$4="(Todas)",'Cuadro-de-mando'!$B$4=$A3045),OR('Cuadro-de-mando'!$E$4="(Todas)",'Cuadro-de-mando'!$E$4=$B3045),OR('Cuadro-de-mando'!$H$4="(Todas)",'Cuadro-de-mando'!$H$4=$C3045),OR('Cuadro-de-mando'!$K$4="(Todas)",'Cuadro-de-mando'!$K$4=$E3045),OR('Cuadro-de-mando'!$N$4="(Todos)",'Cuadro-de-mando'!$N$4=$F3045)),1,0))</f>
        <v>1</v>
      </c>
    </row>
    <row r="3046" spans="1:10" x14ac:dyDescent="0.25">
      <c r="A3046" t="str">
        <f>IF(Tienda_2!$A646="","","Tienda 2")</f>
        <v>Tienda 2</v>
      </c>
      <c r="B3046" t="str">
        <f>IF($A3046="","",Tienda_2!B646)</f>
        <v>Deportes y diversión</v>
      </c>
      <c r="C3046" t="str">
        <f>IF($A3046="","",Tienda_2!G646)</f>
        <v>Bogotá</v>
      </c>
      <c r="D3046" t="str">
        <f>IF($A3046="","",Tienda_2!F646)</f>
        <v>Lucas Olivera</v>
      </c>
      <c r="E3046" t="str">
        <f>IF($A3046="","",Tienda_2!I646)</f>
        <v>Nequi</v>
      </c>
      <c r="F3046">
        <f>IF($A3046="","",VALUE(RIGHT(Tienda_2!E646,4)))</f>
        <v>2022</v>
      </c>
      <c r="G3046">
        <f>IF($A3046="","",Tienda_2!C646)</f>
        <v>45100</v>
      </c>
      <c r="H3046">
        <f>IF($A3046="","",Tienda_2!D646)</f>
        <v>2800</v>
      </c>
      <c r="I3046">
        <f>IF($A3046="","",Tienda_2!H646)</f>
        <v>5</v>
      </c>
      <c r="J3046">
        <f>IF($A3046="",0,IF(AND(OR('Cuadro-de-mando'!$B$4="(Todas)",'Cuadro-de-mando'!$B$4=$A3046),OR('Cuadro-de-mando'!$E$4="(Todas)",'Cuadro-de-mando'!$E$4=$B3046),OR('Cuadro-de-mando'!$H$4="(Todas)",'Cuadro-de-mando'!$H$4=$C3046),OR('Cuadro-de-mando'!$K$4="(Todas)",'Cuadro-de-mando'!$K$4=$E3046),OR('Cuadro-de-mando'!$N$4="(Todos)",'Cuadro-de-mando'!$N$4=$F3046)),1,0))</f>
        <v>1</v>
      </c>
    </row>
    <row r="3047" spans="1:10" x14ac:dyDescent="0.25">
      <c r="A3047" t="str">
        <f>IF(Tienda_2!$A647="","","Tienda 2")</f>
        <v>Tienda 2</v>
      </c>
      <c r="B3047" t="str">
        <f>IF($A3047="","",Tienda_2!B647)</f>
        <v>Libros</v>
      </c>
      <c r="C3047" t="str">
        <f>IF($A3047="","",Tienda_2!G647)</f>
        <v>Santa Marta</v>
      </c>
      <c r="D3047" t="str">
        <f>IF($A3047="","",Tienda_2!F647)</f>
        <v>Ángel Rodriguez</v>
      </c>
      <c r="E3047" t="str">
        <f>IF($A3047="","",Tienda_2!I647)</f>
        <v>Tarjeta de crédito</v>
      </c>
      <c r="F3047">
        <f>IF($A3047="","",VALUE(RIGHT(Tienda_2!E647,4)))</f>
        <v>2022</v>
      </c>
      <c r="G3047">
        <f>IF($A3047="","",Tienda_2!C647)</f>
        <v>41600</v>
      </c>
      <c r="H3047">
        <f>IF($A3047="","",Tienda_2!D647)</f>
        <v>2600</v>
      </c>
      <c r="I3047">
        <f>IF($A3047="","",Tienda_2!H647)</f>
        <v>5</v>
      </c>
      <c r="J3047">
        <f>IF($A3047="",0,IF(AND(OR('Cuadro-de-mando'!$B$4="(Todas)",'Cuadro-de-mando'!$B$4=$A3047),OR('Cuadro-de-mando'!$E$4="(Todas)",'Cuadro-de-mando'!$E$4=$B3047),OR('Cuadro-de-mando'!$H$4="(Todas)",'Cuadro-de-mando'!$H$4=$C3047),OR('Cuadro-de-mando'!$K$4="(Todas)",'Cuadro-de-mando'!$K$4=$E3047),OR('Cuadro-de-mando'!$N$4="(Todos)",'Cuadro-de-mando'!$N$4=$F3047)),1,0))</f>
        <v>1</v>
      </c>
    </row>
    <row r="3048" spans="1:10" x14ac:dyDescent="0.25">
      <c r="A3048" t="str">
        <f>IF(Tienda_2!$A648="","","Tienda 2")</f>
        <v>Tienda 2</v>
      </c>
      <c r="B3048" t="str">
        <f>IF($A3048="","",Tienda_2!B648)</f>
        <v>Muebles</v>
      </c>
      <c r="C3048" t="str">
        <f>IF($A3048="","",Tienda_2!G648)</f>
        <v>Bogotá</v>
      </c>
      <c r="D3048" t="str">
        <f>IF($A3048="","",Tienda_2!F648)</f>
        <v>Lucas Olivera</v>
      </c>
      <c r="E3048" t="str">
        <f>IF($A3048="","",Tienda_2!I648)</f>
        <v>Tarjeta de crédito</v>
      </c>
      <c r="F3048">
        <f>IF($A3048="","",VALUE(RIGHT(Tienda_2!E648,4)))</f>
        <v>2021</v>
      </c>
      <c r="G3048">
        <f>IF($A3048="","",Tienda_2!C648)</f>
        <v>616500</v>
      </c>
      <c r="H3048">
        <f>IF($A3048="","",Tienda_2!D648)</f>
        <v>31000</v>
      </c>
      <c r="I3048">
        <f>IF($A3048="","",Tienda_2!H648)</f>
        <v>4</v>
      </c>
      <c r="J3048">
        <f>IF($A3048="",0,IF(AND(OR('Cuadro-de-mando'!$B$4="(Todas)",'Cuadro-de-mando'!$B$4=$A3048),OR('Cuadro-de-mando'!$E$4="(Todas)",'Cuadro-de-mando'!$E$4=$B3048),OR('Cuadro-de-mando'!$H$4="(Todas)",'Cuadro-de-mando'!$H$4=$C3048),OR('Cuadro-de-mando'!$K$4="(Todas)",'Cuadro-de-mando'!$K$4=$E3048),OR('Cuadro-de-mando'!$N$4="(Todos)",'Cuadro-de-mando'!$N$4=$F3048)),1,0))</f>
        <v>1</v>
      </c>
    </row>
    <row r="3049" spans="1:10" x14ac:dyDescent="0.25">
      <c r="A3049" t="str">
        <f>IF(Tienda_2!$A649="","","Tienda 2")</f>
        <v>Tienda 2</v>
      </c>
      <c r="B3049" t="str">
        <f>IF($A3049="","",Tienda_2!B649)</f>
        <v>Juguetes</v>
      </c>
      <c r="C3049" t="str">
        <f>IF($A3049="","",Tienda_2!G649)</f>
        <v>Bogotá</v>
      </c>
      <c r="D3049" t="str">
        <f>IF($A3049="","",Tienda_2!F649)</f>
        <v>Santiago Silva</v>
      </c>
      <c r="E3049" t="str">
        <f>IF($A3049="","",Tienda_2!I649)</f>
        <v>Tarjeta de crédito</v>
      </c>
      <c r="F3049">
        <f>IF($A3049="","",VALUE(RIGHT(Tienda_2!E649,4)))</f>
        <v>2021</v>
      </c>
      <c r="G3049">
        <f>IF($A3049="","",Tienda_2!C649)</f>
        <v>48100</v>
      </c>
      <c r="H3049">
        <f>IF($A3049="","",Tienda_2!D649)</f>
        <v>4900</v>
      </c>
      <c r="I3049">
        <f>IF($A3049="","",Tienda_2!H649)</f>
        <v>1</v>
      </c>
      <c r="J3049">
        <f>IF($A3049="",0,IF(AND(OR('Cuadro-de-mando'!$B$4="(Todas)",'Cuadro-de-mando'!$B$4=$A3049),OR('Cuadro-de-mando'!$E$4="(Todas)",'Cuadro-de-mando'!$E$4=$B3049),OR('Cuadro-de-mando'!$H$4="(Todas)",'Cuadro-de-mando'!$H$4=$C3049),OR('Cuadro-de-mando'!$K$4="(Todas)",'Cuadro-de-mando'!$K$4=$E3049),OR('Cuadro-de-mando'!$N$4="(Todos)",'Cuadro-de-mando'!$N$4=$F3049)),1,0))</f>
        <v>1</v>
      </c>
    </row>
    <row r="3050" spans="1:10" x14ac:dyDescent="0.25">
      <c r="A3050" t="str">
        <f>IF(Tienda_2!$A650="","","Tienda 2")</f>
        <v>Tienda 2</v>
      </c>
      <c r="B3050" t="str">
        <f>IF($A3050="","",Tienda_2!B650)</f>
        <v>Muebles</v>
      </c>
      <c r="C3050" t="str">
        <f>IF($A3050="","",Tienda_2!G650)</f>
        <v>Barranquilla</v>
      </c>
      <c r="D3050" t="str">
        <f>IF($A3050="","",Tienda_2!F650)</f>
        <v>Izabela de León</v>
      </c>
      <c r="E3050" t="str">
        <f>IF($A3050="","",Tienda_2!I650)</f>
        <v>Tarjeta de crédito</v>
      </c>
      <c r="F3050">
        <f>IF($A3050="","",VALUE(RIGHT(Tienda_2!E650,4)))</f>
        <v>2022</v>
      </c>
      <c r="G3050">
        <f>IF($A3050="","",Tienda_2!C650)</f>
        <v>237600</v>
      </c>
      <c r="H3050">
        <f>IF($A3050="","",Tienda_2!D650)</f>
        <v>13300</v>
      </c>
      <c r="I3050">
        <f>IF($A3050="","",Tienda_2!H650)</f>
        <v>1</v>
      </c>
      <c r="J3050">
        <f>IF($A3050="",0,IF(AND(OR('Cuadro-de-mando'!$B$4="(Todas)",'Cuadro-de-mando'!$B$4=$A3050),OR('Cuadro-de-mando'!$E$4="(Todas)",'Cuadro-de-mando'!$E$4=$B3050),OR('Cuadro-de-mando'!$H$4="(Todas)",'Cuadro-de-mando'!$H$4=$C3050),OR('Cuadro-de-mando'!$K$4="(Todas)",'Cuadro-de-mando'!$K$4=$E3050),OR('Cuadro-de-mando'!$N$4="(Todos)",'Cuadro-de-mando'!$N$4=$F3050)),1,0))</f>
        <v>1</v>
      </c>
    </row>
    <row r="3051" spans="1:10" x14ac:dyDescent="0.25">
      <c r="A3051" t="str">
        <f>IF(Tienda_2!$A651="","","Tienda 2")</f>
        <v>Tienda 2</v>
      </c>
      <c r="B3051" t="str">
        <f>IF($A3051="","",Tienda_2!B651)</f>
        <v>Electrodomésticos</v>
      </c>
      <c r="C3051" t="str">
        <f>IF($A3051="","",Tienda_2!G651)</f>
        <v>Bogotá</v>
      </c>
      <c r="D3051" t="str">
        <f>IF($A3051="","",Tienda_2!F651)</f>
        <v>Rafael Acosta</v>
      </c>
      <c r="E3051" t="str">
        <f>IF($A3051="","",Tienda_2!I651)</f>
        <v>Tarjeta de crédito</v>
      </c>
      <c r="F3051">
        <f>IF($A3051="","",VALUE(RIGHT(Tienda_2!E651,4)))</f>
        <v>2022</v>
      </c>
      <c r="G3051">
        <f>IF($A3051="","",Tienda_2!C651)</f>
        <v>822400</v>
      </c>
      <c r="H3051">
        <f>IF($A3051="","",Tienda_2!D651)</f>
        <v>42000</v>
      </c>
      <c r="I3051">
        <f>IF($A3051="","",Tienda_2!H651)</f>
        <v>3</v>
      </c>
      <c r="J3051">
        <f>IF($A3051="",0,IF(AND(OR('Cuadro-de-mando'!$B$4="(Todas)",'Cuadro-de-mando'!$B$4=$A3051),OR('Cuadro-de-mando'!$E$4="(Todas)",'Cuadro-de-mando'!$E$4=$B3051),OR('Cuadro-de-mando'!$H$4="(Todas)",'Cuadro-de-mando'!$H$4=$C3051),OR('Cuadro-de-mando'!$K$4="(Todas)",'Cuadro-de-mando'!$K$4=$E3051),OR('Cuadro-de-mando'!$N$4="(Todos)",'Cuadro-de-mando'!$N$4=$F3051)),1,0))</f>
        <v>1</v>
      </c>
    </row>
    <row r="3052" spans="1:10" x14ac:dyDescent="0.25">
      <c r="A3052" t="str">
        <f>IF(Tienda_2!$A652="","","Tienda 2")</f>
        <v>Tienda 2</v>
      </c>
      <c r="B3052" t="str">
        <f>IF($A3052="","",Tienda_2!B652)</f>
        <v>Deportes y diversión</v>
      </c>
      <c r="C3052" t="str">
        <f>IF($A3052="","",Tienda_2!G652)</f>
        <v>Bogotá</v>
      </c>
      <c r="D3052" t="str">
        <f>IF($A3052="","",Tienda_2!F652)</f>
        <v>Felipe Santos</v>
      </c>
      <c r="E3052" t="str">
        <f>IF($A3052="","",Tienda_2!I652)</f>
        <v>Tarjeta de crédito</v>
      </c>
      <c r="F3052">
        <f>IF($A3052="","",VALUE(RIGHT(Tienda_2!E652,4)))</f>
        <v>2022</v>
      </c>
      <c r="G3052">
        <f>IF($A3052="","",Tienda_2!C652)</f>
        <v>102200</v>
      </c>
      <c r="H3052">
        <f>IF($A3052="","",Tienda_2!D652)</f>
        <v>5800</v>
      </c>
      <c r="I3052">
        <f>IF($A3052="","",Tienda_2!H652)</f>
        <v>5</v>
      </c>
      <c r="J3052">
        <f>IF($A3052="",0,IF(AND(OR('Cuadro-de-mando'!$B$4="(Todas)",'Cuadro-de-mando'!$B$4=$A3052),OR('Cuadro-de-mando'!$E$4="(Todas)",'Cuadro-de-mando'!$E$4=$B3052),OR('Cuadro-de-mando'!$H$4="(Todas)",'Cuadro-de-mando'!$H$4=$C3052),OR('Cuadro-de-mando'!$K$4="(Todas)",'Cuadro-de-mando'!$K$4=$E3052),OR('Cuadro-de-mando'!$N$4="(Todos)",'Cuadro-de-mando'!$N$4=$F3052)),1,0))</f>
        <v>1</v>
      </c>
    </row>
    <row r="3053" spans="1:10" x14ac:dyDescent="0.25">
      <c r="A3053" t="str">
        <f>IF(Tienda_2!$A653="","","Tienda 2")</f>
        <v>Tienda 2</v>
      </c>
      <c r="B3053" t="str">
        <f>IF($A3053="","",Tienda_2!B653)</f>
        <v>Muebles</v>
      </c>
      <c r="C3053" t="str">
        <f>IF($A3053="","",Tienda_2!G653)</f>
        <v>Cali</v>
      </c>
      <c r="D3053" t="str">
        <f>IF($A3053="","",Tienda_2!F653)</f>
        <v>Juliana Costa</v>
      </c>
      <c r="E3053" t="str">
        <f>IF($A3053="","",Tienda_2!I653)</f>
        <v>Tarjeta de crédito</v>
      </c>
      <c r="F3053">
        <f>IF($A3053="","",VALUE(RIGHT(Tienda_2!E653,4)))</f>
        <v>2021</v>
      </c>
      <c r="G3053">
        <f>IF($A3053="","",Tienda_2!C653)</f>
        <v>619600</v>
      </c>
      <c r="H3053">
        <f>IF($A3053="","",Tienda_2!D653)</f>
        <v>31200</v>
      </c>
      <c r="I3053">
        <f>IF($A3053="","",Tienda_2!H653)</f>
        <v>5</v>
      </c>
      <c r="J3053">
        <f>IF($A3053="",0,IF(AND(OR('Cuadro-de-mando'!$B$4="(Todas)",'Cuadro-de-mando'!$B$4=$A3053),OR('Cuadro-de-mando'!$E$4="(Todas)",'Cuadro-de-mando'!$E$4=$B3053),OR('Cuadro-de-mando'!$H$4="(Todas)",'Cuadro-de-mando'!$H$4=$C3053),OR('Cuadro-de-mando'!$K$4="(Todas)",'Cuadro-de-mando'!$K$4=$E3053),OR('Cuadro-de-mando'!$N$4="(Todos)",'Cuadro-de-mando'!$N$4=$F3053)),1,0))</f>
        <v>1</v>
      </c>
    </row>
    <row r="3054" spans="1:10" x14ac:dyDescent="0.25">
      <c r="A3054" t="str">
        <f>IF(Tienda_2!$A654="","","Tienda 2")</f>
        <v>Tienda 2</v>
      </c>
      <c r="B3054" t="str">
        <f>IF($A3054="","",Tienda_2!B654)</f>
        <v>Muebles</v>
      </c>
      <c r="C3054" t="str">
        <f>IF($A3054="","",Tienda_2!G654)</f>
        <v>Bogotá</v>
      </c>
      <c r="D3054" t="str">
        <f>IF($A3054="","",Tienda_2!F654)</f>
        <v>Blanca Ramirez</v>
      </c>
      <c r="E3054" t="str">
        <f>IF($A3054="","",Tienda_2!I654)</f>
        <v>Nequi</v>
      </c>
      <c r="F3054">
        <f>IF($A3054="","",VALUE(RIGHT(Tienda_2!E654,4)))</f>
        <v>2022</v>
      </c>
      <c r="G3054">
        <f>IF($A3054="","",Tienda_2!C654)</f>
        <v>625100</v>
      </c>
      <c r="H3054">
        <f>IF($A3054="","",Tienda_2!D654)</f>
        <v>34000</v>
      </c>
      <c r="I3054">
        <f>IF($A3054="","",Tienda_2!H654)</f>
        <v>1</v>
      </c>
      <c r="J3054">
        <f>IF($A3054="",0,IF(AND(OR('Cuadro-de-mando'!$B$4="(Todas)",'Cuadro-de-mando'!$B$4=$A3054),OR('Cuadro-de-mando'!$E$4="(Todas)",'Cuadro-de-mando'!$E$4=$B3054),OR('Cuadro-de-mando'!$H$4="(Todas)",'Cuadro-de-mando'!$H$4=$C3054),OR('Cuadro-de-mando'!$K$4="(Todas)",'Cuadro-de-mando'!$K$4=$E3054),OR('Cuadro-de-mando'!$N$4="(Todos)",'Cuadro-de-mando'!$N$4=$F3054)),1,0))</f>
        <v>1</v>
      </c>
    </row>
    <row r="3055" spans="1:10" x14ac:dyDescent="0.25">
      <c r="A3055" t="str">
        <f>IF(Tienda_2!$A655="","","Tienda 2")</f>
        <v>Tienda 2</v>
      </c>
      <c r="B3055" t="str">
        <f>IF($A3055="","",Tienda_2!B655)</f>
        <v>Muebles</v>
      </c>
      <c r="C3055" t="str">
        <f>IF($A3055="","",Tienda_2!G655)</f>
        <v>Bogotá</v>
      </c>
      <c r="D3055" t="str">
        <f>IF($A3055="","",Tienda_2!F655)</f>
        <v>Juan Fernandez</v>
      </c>
      <c r="E3055" t="str">
        <f>IF($A3055="","",Tienda_2!I655)</f>
        <v>Nequi</v>
      </c>
      <c r="F3055">
        <f>IF($A3055="","",VALUE(RIGHT(Tienda_2!E655,4)))</f>
        <v>2020</v>
      </c>
      <c r="G3055">
        <f>IF($A3055="","",Tienda_2!C655)</f>
        <v>445800</v>
      </c>
      <c r="H3055">
        <f>IF($A3055="","",Tienda_2!D655)</f>
        <v>29800</v>
      </c>
      <c r="I3055">
        <f>IF($A3055="","",Tienda_2!H655)</f>
        <v>5</v>
      </c>
      <c r="J3055">
        <f>IF($A3055="",0,IF(AND(OR('Cuadro-de-mando'!$B$4="(Todas)",'Cuadro-de-mando'!$B$4=$A3055),OR('Cuadro-de-mando'!$E$4="(Todas)",'Cuadro-de-mando'!$E$4=$B3055),OR('Cuadro-de-mando'!$H$4="(Todas)",'Cuadro-de-mando'!$H$4=$C3055),OR('Cuadro-de-mando'!$K$4="(Todas)",'Cuadro-de-mando'!$K$4=$E3055),OR('Cuadro-de-mando'!$N$4="(Todos)",'Cuadro-de-mando'!$N$4=$F3055)),1,0))</f>
        <v>1</v>
      </c>
    </row>
    <row r="3056" spans="1:10" x14ac:dyDescent="0.25">
      <c r="A3056" t="str">
        <f>IF(Tienda_2!$A656="","","Tienda 2")</f>
        <v>Tienda 2</v>
      </c>
      <c r="B3056" t="str">
        <f>IF($A3056="","",Tienda_2!B656)</f>
        <v>Electrodomésticos</v>
      </c>
      <c r="C3056" t="str">
        <f>IF($A3056="","",Tienda_2!G656)</f>
        <v>Medellín</v>
      </c>
      <c r="D3056" t="str">
        <f>IF($A3056="","",Tienda_2!F656)</f>
        <v>Rafael Acosta</v>
      </c>
      <c r="E3056" t="str">
        <f>IF($A3056="","",Tienda_2!I656)</f>
        <v>Cupón</v>
      </c>
      <c r="F3056">
        <f>IF($A3056="","",VALUE(RIGHT(Tienda_2!E656,4)))</f>
        <v>2020</v>
      </c>
      <c r="G3056">
        <f>IF($A3056="","",Tienda_2!C656)</f>
        <v>1229900</v>
      </c>
      <c r="H3056">
        <f>IF($A3056="","",Tienda_2!D656)</f>
        <v>63700</v>
      </c>
      <c r="I3056">
        <f>IF($A3056="","",Tienda_2!H656)</f>
        <v>5</v>
      </c>
      <c r="J3056">
        <f>IF($A3056="",0,IF(AND(OR('Cuadro-de-mando'!$B$4="(Todas)",'Cuadro-de-mando'!$B$4=$A3056),OR('Cuadro-de-mando'!$E$4="(Todas)",'Cuadro-de-mando'!$E$4=$B3056),OR('Cuadro-de-mando'!$H$4="(Todas)",'Cuadro-de-mando'!$H$4=$C3056),OR('Cuadro-de-mando'!$K$4="(Todas)",'Cuadro-de-mando'!$K$4=$E3056),OR('Cuadro-de-mando'!$N$4="(Todos)",'Cuadro-de-mando'!$N$4=$F3056)),1,0))</f>
        <v>1</v>
      </c>
    </row>
    <row r="3057" spans="1:10" x14ac:dyDescent="0.25">
      <c r="A3057" t="str">
        <f>IF(Tienda_2!$A657="","","Tienda 2")</f>
        <v>Tienda 2</v>
      </c>
      <c r="B3057" t="str">
        <f>IF($A3057="","",Tienda_2!B657)</f>
        <v>Instrumentos musicales</v>
      </c>
      <c r="C3057" t="str">
        <f>IF($A3057="","",Tienda_2!G657)</f>
        <v>Cúcuta</v>
      </c>
      <c r="D3057" t="str">
        <f>IF($A3057="","",Tienda_2!F657)</f>
        <v>Juliana Costa</v>
      </c>
      <c r="E3057" t="str">
        <f>IF($A3057="","",Tienda_2!I657)</f>
        <v>Tarjeta de crédito</v>
      </c>
      <c r="F3057">
        <f>IF($A3057="","",VALUE(RIGHT(Tienda_2!E657,4)))</f>
        <v>2021</v>
      </c>
      <c r="G3057">
        <f>IF($A3057="","",Tienda_2!C657)</f>
        <v>64600</v>
      </c>
      <c r="H3057">
        <f>IF($A3057="","",Tienda_2!D657)</f>
        <v>1600</v>
      </c>
      <c r="I3057">
        <f>IF($A3057="","",Tienda_2!H657)</f>
        <v>4</v>
      </c>
      <c r="J3057">
        <f>IF($A3057="",0,IF(AND(OR('Cuadro-de-mando'!$B$4="(Todas)",'Cuadro-de-mando'!$B$4=$A3057),OR('Cuadro-de-mando'!$E$4="(Todas)",'Cuadro-de-mando'!$E$4=$B3057),OR('Cuadro-de-mando'!$H$4="(Todas)",'Cuadro-de-mando'!$H$4=$C3057),OR('Cuadro-de-mando'!$K$4="(Todas)",'Cuadro-de-mando'!$K$4=$E3057),OR('Cuadro-de-mando'!$N$4="(Todos)",'Cuadro-de-mando'!$N$4=$F3057)),1,0))</f>
        <v>1</v>
      </c>
    </row>
    <row r="3058" spans="1:10" x14ac:dyDescent="0.25">
      <c r="A3058" t="str">
        <f>IF(Tienda_2!$A658="","","Tienda 2")</f>
        <v>Tienda 2</v>
      </c>
      <c r="B3058" t="str">
        <f>IF($A3058="","",Tienda_2!B658)</f>
        <v>Muebles</v>
      </c>
      <c r="C3058" t="str">
        <f>IF($A3058="","",Tienda_2!G658)</f>
        <v>Leticia</v>
      </c>
      <c r="D3058" t="str">
        <f>IF($A3058="","",Tienda_2!F658)</f>
        <v>Blanca Ramirez</v>
      </c>
      <c r="E3058" t="str">
        <f>IF($A3058="","",Tienda_2!I658)</f>
        <v>Tarjeta de crédito</v>
      </c>
      <c r="F3058">
        <f>IF($A3058="","",VALUE(RIGHT(Tienda_2!E658,4)))</f>
        <v>2021</v>
      </c>
      <c r="G3058">
        <f>IF($A3058="","",Tienda_2!C658)</f>
        <v>392400</v>
      </c>
      <c r="H3058">
        <f>IF($A3058="","",Tienda_2!D658)</f>
        <v>21300</v>
      </c>
      <c r="I3058">
        <f>IF($A3058="","",Tienda_2!H658)</f>
        <v>5</v>
      </c>
      <c r="J3058">
        <f>IF($A3058="",0,IF(AND(OR('Cuadro-de-mando'!$B$4="(Todas)",'Cuadro-de-mando'!$B$4=$A3058),OR('Cuadro-de-mando'!$E$4="(Todas)",'Cuadro-de-mando'!$E$4=$B3058),OR('Cuadro-de-mando'!$H$4="(Todas)",'Cuadro-de-mando'!$H$4=$C3058),OR('Cuadro-de-mando'!$K$4="(Todas)",'Cuadro-de-mando'!$K$4=$E3058),OR('Cuadro-de-mando'!$N$4="(Todos)",'Cuadro-de-mando'!$N$4=$F3058)),1,0))</f>
        <v>1</v>
      </c>
    </row>
    <row r="3059" spans="1:10" x14ac:dyDescent="0.25">
      <c r="A3059" t="str">
        <f>IF(Tienda_2!$A659="","","Tienda 2")</f>
        <v>Tienda 2</v>
      </c>
      <c r="B3059" t="str">
        <f>IF($A3059="","",Tienda_2!B659)</f>
        <v>Juguetes</v>
      </c>
      <c r="C3059" t="str">
        <f>IF($A3059="","",Tienda_2!G659)</f>
        <v>Bogotá</v>
      </c>
      <c r="D3059" t="str">
        <f>IF($A3059="","",Tienda_2!F659)</f>
        <v>Rafael Acosta</v>
      </c>
      <c r="E3059" t="str">
        <f>IF($A3059="","",Tienda_2!I659)</f>
        <v>Tarjeta de crédito</v>
      </c>
      <c r="F3059">
        <f>IF($A3059="","",VALUE(RIGHT(Tienda_2!E659,4)))</f>
        <v>2021</v>
      </c>
      <c r="G3059">
        <f>IF($A3059="","",Tienda_2!C659)</f>
        <v>190600</v>
      </c>
      <c r="H3059">
        <f>IF($A3059="","",Tienda_2!D659)</f>
        <v>18000</v>
      </c>
      <c r="I3059">
        <f>IF($A3059="","",Tienda_2!H659)</f>
        <v>4</v>
      </c>
      <c r="J3059">
        <f>IF($A3059="",0,IF(AND(OR('Cuadro-de-mando'!$B$4="(Todas)",'Cuadro-de-mando'!$B$4=$A3059),OR('Cuadro-de-mando'!$E$4="(Todas)",'Cuadro-de-mando'!$E$4=$B3059),OR('Cuadro-de-mando'!$H$4="(Todas)",'Cuadro-de-mando'!$H$4=$C3059),OR('Cuadro-de-mando'!$K$4="(Todas)",'Cuadro-de-mando'!$K$4=$E3059),OR('Cuadro-de-mando'!$N$4="(Todos)",'Cuadro-de-mando'!$N$4=$F3059)),1,0))</f>
        <v>1</v>
      </c>
    </row>
    <row r="3060" spans="1:10" x14ac:dyDescent="0.25">
      <c r="A3060" t="str">
        <f>IF(Tienda_2!$A660="","","Tienda 2")</f>
        <v>Tienda 2</v>
      </c>
      <c r="B3060" t="str">
        <f>IF($A3060="","",Tienda_2!B660)</f>
        <v>Libros</v>
      </c>
      <c r="C3060" t="str">
        <f>IF($A3060="","",Tienda_2!G660)</f>
        <v>Bogotá</v>
      </c>
      <c r="D3060" t="str">
        <f>IF($A3060="","",Tienda_2!F660)</f>
        <v>Maria Alfonso</v>
      </c>
      <c r="E3060" t="str">
        <f>IF($A3060="","",Tienda_2!I660)</f>
        <v>Tarjeta de crédito</v>
      </c>
      <c r="F3060">
        <f>IF($A3060="","",VALUE(RIGHT(Tienda_2!E660,4)))</f>
        <v>2020</v>
      </c>
      <c r="G3060">
        <f>IF($A3060="","",Tienda_2!C660)</f>
        <v>45400</v>
      </c>
      <c r="H3060">
        <f>IF($A3060="","",Tienda_2!D660)</f>
        <v>0</v>
      </c>
      <c r="I3060">
        <f>IF($A3060="","",Tienda_2!H660)</f>
        <v>4</v>
      </c>
      <c r="J3060">
        <f>IF($A3060="",0,IF(AND(OR('Cuadro-de-mando'!$B$4="(Todas)",'Cuadro-de-mando'!$B$4=$A3060),OR('Cuadro-de-mando'!$E$4="(Todas)",'Cuadro-de-mando'!$E$4=$B3060),OR('Cuadro-de-mando'!$H$4="(Todas)",'Cuadro-de-mando'!$H$4=$C3060),OR('Cuadro-de-mando'!$K$4="(Todas)",'Cuadro-de-mando'!$K$4=$E3060),OR('Cuadro-de-mando'!$N$4="(Todos)",'Cuadro-de-mando'!$N$4=$F3060)),1,0))</f>
        <v>1</v>
      </c>
    </row>
    <row r="3061" spans="1:10" x14ac:dyDescent="0.25">
      <c r="A3061" t="str">
        <f>IF(Tienda_2!$A661="","","Tienda 2")</f>
        <v>Tienda 2</v>
      </c>
      <c r="B3061" t="str">
        <f>IF($A3061="","",Tienda_2!B661)</f>
        <v>Libros</v>
      </c>
      <c r="C3061" t="str">
        <f>IF($A3061="","",Tienda_2!G661)</f>
        <v>Barranquilla</v>
      </c>
      <c r="D3061" t="str">
        <f>IF($A3061="","",Tienda_2!F661)</f>
        <v>Santiago Silva</v>
      </c>
      <c r="E3061" t="str">
        <f>IF($A3061="","",Tienda_2!I661)</f>
        <v>Tarjeta de crédito</v>
      </c>
      <c r="F3061">
        <f>IF($A3061="","",VALUE(RIGHT(Tienda_2!E661,4)))</f>
        <v>2021</v>
      </c>
      <c r="G3061">
        <f>IF($A3061="","",Tienda_2!C661)</f>
        <v>45800</v>
      </c>
      <c r="H3061">
        <f>IF($A3061="","",Tienda_2!D661)</f>
        <v>2800</v>
      </c>
      <c r="I3061">
        <f>IF($A3061="","",Tienda_2!H661)</f>
        <v>5</v>
      </c>
      <c r="J3061">
        <f>IF($A3061="",0,IF(AND(OR('Cuadro-de-mando'!$B$4="(Todas)",'Cuadro-de-mando'!$B$4=$A3061),OR('Cuadro-de-mando'!$E$4="(Todas)",'Cuadro-de-mando'!$E$4=$B3061),OR('Cuadro-de-mando'!$H$4="(Todas)",'Cuadro-de-mando'!$H$4=$C3061),OR('Cuadro-de-mando'!$K$4="(Todas)",'Cuadro-de-mando'!$K$4=$E3061),OR('Cuadro-de-mando'!$N$4="(Todos)",'Cuadro-de-mando'!$N$4=$F3061)),1,0))</f>
        <v>1</v>
      </c>
    </row>
    <row r="3062" spans="1:10" x14ac:dyDescent="0.25">
      <c r="A3062" t="str">
        <f>IF(Tienda_2!$A662="","","Tienda 2")</f>
        <v>Tienda 2</v>
      </c>
      <c r="B3062" t="str">
        <f>IF($A3062="","",Tienda_2!B662)</f>
        <v>Electrodomésticos</v>
      </c>
      <c r="C3062" t="str">
        <f>IF($A3062="","",Tienda_2!G662)</f>
        <v>Bogotá</v>
      </c>
      <c r="D3062" t="str">
        <f>IF($A3062="","",Tienda_2!F662)</f>
        <v>Izabela de León</v>
      </c>
      <c r="E3062" t="str">
        <f>IF($A3062="","",Tienda_2!I662)</f>
        <v>Tarjeta de crédito</v>
      </c>
      <c r="F3062">
        <f>IF($A3062="","",VALUE(RIGHT(Tienda_2!E662,4)))</f>
        <v>2022</v>
      </c>
      <c r="G3062">
        <f>IF($A3062="","",Tienda_2!C662)</f>
        <v>1201200</v>
      </c>
      <c r="H3062">
        <f>IF($A3062="","",Tienda_2!D662)</f>
        <v>64400</v>
      </c>
      <c r="I3062">
        <f>IF($A3062="","",Tienda_2!H662)</f>
        <v>2</v>
      </c>
      <c r="J3062">
        <f>IF($A3062="",0,IF(AND(OR('Cuadro-de-mando'!$B$4="(Todas)",'Cuadro-de-mando'!$B$4=$A3062),OR('Cuadro-de-mando'!$E$4="(Todas)",'Cuadro-de-mando'!$E$4=$B3062),OR('Cuadro-de-mando'!$H$4="(Todas)",'Cuadro-de-mando'!$H$4=$C3062),OR('Cuadro-de-mando'!$K$4="(Todas)",'Cuadro-de-mando'!$K$4=$E3062),OR('Cuadro-de-mando'!$N$4="(Todos)",'Cuadro-de-mando'!$N$4=$F3062)),1,0))</f>
        <v>1</v>
      </c>
    </row>
    <row r="3063" spans="1:10" x14ac:dyDescent="0.25">
      <c r="A3063" t="str">
        <f>IF(Tienda_2!$A663="","","Tienda 2")</f>
        <v>Tienda 2</v>
      </c>
      <c r="B3063" t="str">
        <f>IF($A3063="","",Tienda_2!B663)</f>
        <v>Muebles</v>
      </c>
      <c r="C3063" t="str">
        <f>IF($A3063="","",Tienda_2!G663)</f>
        <v>Cúcuta</v>
      </c>
      <c r="D3063" t="str">
        <f>IF($A3063="","",Tienda_2!F663)</f>
        <v>Santiago Silva</v>
      </c>
      <c r="E3063" t="str">
        <f>IF($A3063="","",Tienda_2!I663)</f>
        <v>Tarjeta de crédito</v>
      </c>
      <c r="F3063">
        <f>IF($A3063="","",VALUE(RIGHT(Tienda_2!E663,4)))</f>
        <v>2020</v>
      </c>
      <c r="G3063">
        <f>IF($A3063="","",Tienda_2!C663)</f>
        <v>864600</v>
      </c>
      <c r="H3063">
        <f>IF($A3063="","",Tienda_2!D663)</f>
        <v>44200</v>
      </c>
      <c r="I3063">
        <f>IF($A3063="","",Tienda_2!H663)</f>
        <v>5</v>
      </c>
      <c r="J3063">
        <f>IF($A3063="",0,IF(AND(OR('Cuadro-de-mando'!$B$4="(Todas)",'Cuadro-de-mando'!$B$4=$A3063),OR('Cuadro-de-mando'!$E$4="(Todas)",'Cuadro-de-mando'!$E$4=$B3063),OR('Cuadro-de-mando'!$H$4="(Todas)",'Cuadro-de-mando'!$H$4=$C3063),OR('Cuadro-de-mando'!$K$4="(Todas)",'Cuadro-de-mando'!$K$4=$E3063),OR('Cuadro-de-mando'!$N$4="(Todos)",'Cuadro-de-mando'!$N$4=$F3063)),1,0))</f>
        <v>1</v>
      </c>
    </row>
    <row r="3064" spans="1:10" x14ac:dyDescent="0.25">
      <c r="A3064" t="str">
        <f>IF(Tienda_2!$A664="","","Tienda 2")</f>
        <v>Tienda 2</v>
      </c>
      <c r="B3064" t="str">
        <f>IF($A3064="","",Tienda_2!B664)</f>
        <v>Muebles</v>
      </c>
      <c r="C3064" t="str">
        <f>IF($A3064="","",Tienda_2!G664)</f>
        <v>Cartagena</v>
      </c>
      <c r="D3064" t="str">
        <f>IF($A3064="","",Tienda_2!F664)</f>
        <v>Beatriz Morales</v>
      </c>
      <c r="E3064" t="str">
        <f>IF($A3064="","",Tienda_2!I664)</f>
        <v>Tarjeta de crédito</v>
      </c>
      <c r="F3064">
        <f>IF($A3064="","",VALUE(RIGHT(Tienda_2!E664,4)))</f>
        <v>2022</v>
      </c>
      <c r="G3064">
        <f>IF($A3064="","",Tienda_2!C664)</f>
        <v>193900</v>
      </c>
      <c r="H3064">
        <f>IF($A3064="","",Tienda_2!D664)</f>
        <v>10700</v>
      </c>
      <c r="I3064">
        <f>IF($A3064="","",Tienda_2!H664)</f>
        <v>4</v>
      </c>
      <c r="J3064">
        <f>IF($A3064="",0,IF(AND(OR('Cuadro-de-mando'!$B$4="(Todas)",'Cuadro-de-mando'!$B$4=$A3064),OR('Cuadro-de-mando'!$E$4="(Todas)",'Cuadro-de-mando'!$E$4=$B3064),OR('Cuadro-de-mando'!$H$4="(Todas)",'Cuadro-de-mando'!$H$4=$C3064),OR('Cuadro-de-mando'!$K$4="(Todas)",'Cuadro-de-mando'!$K$4=$E3064),OR('Cuadro-de-mando'!$N$4="(Todos)",'Cuadro-de-mando'!$N$4=$F3064)),1,0))</f>
        <v>1</v>
      </c>
    </row>
    <row r="3065" spans="1:10" x14ac:dyDescent="0.25">
      <c r="A3065" t="str">
        <f>IF(Tienda_2!$A665="","","Tienda 2")</f>
        <v>Tienda 2</v>
      </c>
      <c r="B3065" t="str">
        <f>IF($A3065="","",Tienda_2!B665)</f>
        <v>Electrodomésticos</v>
      </c>
      <c r="C3065" t="str">
        <f>IF($A3065="","",Tienda_2!G665)</f>
        <v>Bogotá</v>
      </c>
      <c r="D3065" t="str">
        <f>IF($A3065="","",Tienda_2!F665)</f>
        <v>Blanca Ramirez</v>
      </c>
      <c r="E3065" t="str">
        <f>IF($A3065="","",Tienda_2!I665)</f>
        <v>Nequi</v>
      </c>
      <c r="F3065">
        <f>IF($A3065="","",VALUE(RIGHT(Tienda_2!E665,4)))</f>
        <v>2021</v>
      </c>
      <c r="G3065">
        <f>IF($A3065="","",Tienda_2!C665)</f>
        <v>1372600</v>
      </c>
      <c r="H3065">
        <f>IF($A3065="","",Tienda_2!D665)</f>
        <v>76400</v>
      </c>
      <c r="I3065">
        <f>IF($A3065="","",Tienda_2!H665)</f>
        <v>4</v>
      </c>
      <c r="J3065">
        <f>IF($A3065="",0,IF(AND(OR('Cuadro-de-mando'!$B$4="(Todas)",'Cuadro-de-mando'!$B$4=$A3065),OR('Cuadro-de-mando'!$E$4="(Todas)",'Cuadro-de-mando'!$E$4=$B3065),OR('Cuadro-de-mando'!$H$4="(Todas)",'Cuadro-de-mando'!$H$4=$C3065),OR('Cuadro-de-mando'!$K$4="(Todas)",'Cuadro-de-mando'!$K$4=$E3065),OR('Cuadro-de-mando'!$N$4="(Todos)",'Cuadro-de-mando'!$N$4=$F3065)),1,0))</f>
        <v>1</v>
      </c>
    </row>
    <row r="3066" spans="1:10" x14ac:dyDescent="0.25">
      <c r="A3066" t="str">
        <f>IF(Tienda_2!$A666="","","Tienda 2")</f>
        <v>Tienda 2</v>
      </c>
      <c r="B3066" t="str">
        <f>IF($A3066="","",Tienda_2!B666)</f>
        <v>Electrónicos</v>
      </c>
      <c r="C3066" t="str">
        <f>IF($A3066="","",Tienda_2!G666)</f>
        <v>Medellín</v>
      </c>
      <c r="D3066" t="str">
        <f>IF($A3066="","",Tienda_2!F666)</f>
        <v>Camila Rivera</v>
      </c>
      <c r="E3066" t="str">
        <f>IF($A3066="","",Tienda_2!I666)</f>
        <v>Tarjeta de crédito</v>
      </c>
      <c r="F3066">
        <f>IF($A3066="","",VALUE(RIGHT(Tienda_2!E666,4)))</f>
        <v>2022</v>
      </c>
      <c r="G3066">
        <f>IF($A3066="","",Tienda_2!C666)</f>
        <v>86900</v>
      </c>
      <c r="H3066">
        <f>IF($A3066="","",Tienda_2!D666)</f>
        <v>2800</v>
      </c>
      <c r="I3066">
        <f>IF($A3066="","",Tienda_2!H666)</f>
        <v>5</v>
      </c>
      <c r="J3066">
        <f>IF($A3066="",0,IF(AND(OR('Cuadro-de-mando'!$B$4="(Todas)",'Cuadro-de-mando'!$B$4=$A3066),OR('Cuadro-de-mando'!$E$4="(Todas)",'Cuadro-de-mando'!$E$4=$B3066),OR('Cuadro-de-mando'!$H$4="(Todas)",'Cuadro-de-mando'!$H$4=$C3066),OR('Cuadro-de-mando'!$K$4="(Todas)",'Cuadro-de-mando'!$K$4=$E3066),OR('Cuadro-de-mando'!$N$4="(Todos)",'Cuadro-de-mando'!$N$4=$F3066)),1,0))</f>
        <v>1</v>
      </c>
    </row>
    <row r="3067" spans="1:10" x14ac:dyDescent="0.25">
      <c r="A3067" t="str">
        <f>IF(Tienda_2!$A667="","","Tienda 2")</f>
        <v>Tienda 2</v>
      </c>
      <c r="B3067" t="str">
        <f>IF($A3067="","",Tienda_2!B667)</f>
        <v>Muebles</v>
      </c>
      <c r="C3067" t="str">
        <f>IF($A3067="","",Tienda_2!G667)</f>
        <v>Bogotá</v>
      </c>
      <c r="D3067" t="str">
        <f>IF($A3067="","",Tienda_2!F667)</f>
        <v>Juan Fernandez</v>
      </c>
      <c r="E3067" t="str">
        <f>IF($A3067="","",Tienda_2!I667)</f>
        <v>Tarjeta de crédito</v>
      </c>
      <c r="F3067">
        <f>IF($A3067="","",VALUE(RIGHT(Tienda_2!E667,4)))</f>
        <v>2021</v>
      </c>
      <c r="G3067">
        <f>IF($A3067="","",Tienda_2!C667)</f>
        <v>291500</v>
      </c>
      <c r="H3067">
        <f>IF($A3067="","",Tienda_2!D667)</f>
        <v>15700</v>
      </c>
      <c r="I3067">
        <f>IF($A3067="","",Tienda_2!H667)</f>
        <v>5</v>
      </c>
      <c r="J3067">
        <f>IF($A3067="",0,IF(AND(OR('Cuadro-de-mando'!$B$4="(Todas)",'Cuadro-de-mando'!$B$4=$A3067),OR('Cuadro-de-mando'!$E$4="(Todas)",'Cuadro-de-mando'!$E$4=$B3067),OR('Cuadro-de-mando'!$H$4="(Todas)",'Cuadro-de-mando'!$H$4=$C3067),OR('Cuadro-de-mando'!$K$4="(Todas)",'Cuadro-de-mando'!$K$4=$E3067),OR('Cuadro-de-mando'!$N$4="(Todos)",'Cuadro-de-mando'!$N$4=$F3067)),1,0))</f>
        <v>1</v>
      </c>
    </row>
    <row r="3068" spans="1:10" x14ac:dyDescent="0.25">
      <c r="A3068" t="str">
        <f>IF(Tienda_2!$A668="","","Tienda 2")</f>
        <v>Tienda 2</v>
      </c>
      <c r="B3068" t="str">
        <f>IF($A3068="","",Tienda_2!B668)</f>
        <v>Muebles</v>
      </c>
      <c r="C3068" t="str">
        <f>IF($A3068="","",Tienda_2!G668)</f>
        <v>Bogotá</v>
      </c>
      <c r="D3068" t="str">
        <f>IF($A3068="","",Tienda_2!F668)</f>
        <v>Rafael Acosta</v>
      </c>
      <c r="E3068" t="str">
        <f>IF($A3068="","",Tienda_2!I668)</f>
        <v>Tarjeta de crédito</v>
      </c>
      <c r="F3068">
        <f>IF($A3068="","",VALUE(RIGHT(Tienda_2!E668,4)))</f>
        <v>2022</v>
      </c>
      <c r="G3068">
        <f>IF($A3068="","",Tienda_2!C668)</f>
        <v>700000</v>
      </c>
      <c r="H3068">
        <f>IF($A3068="","",Tienda_2!D668)</f>
        <v>37500</v>
      </c>
      <c r="I3068">
        <f>IF($A3068="","",Tienda_2!H668)</f>
        <v>5</v>
      </c>
      <c r="J3068">
        <f>IF($A3068="",0,IF(AND(OR('Cuadro-de-mando'!$B$4="(Todas)",'Cuadro-de-mando'!$B$4=$A3068),OR('Cuadro-de-mando'!$E$4="(Todas)",'Cuadro-de-mando'!$E$4=$B3068),OR('Cuadro-de-mando'!$H$4="(Todas)",'Cuadro-de-mando'!$H$4=$C3068),OR('Cuadro-de-mando'!$K$4="(Todas)",'Cuadro-de-mando'!$K$4=$E3068),OR('Cuadro-de-mando'!$N$4="(Todos)",'Cuadro-de-mando'!$N$4=$F3068)),1,0))</f>
        <v>1</v>
      </c>
    </row>
    <row r="3069" spans="1:10" x14ac:dyDescent="0.25">
      <c r="A3069" t="str">
        <f>IF(Tienda_2!$A669="","","Tienda 2")</f>
        <v>Tienda 2</v>
      </c>
      <c r="B3069" t="str">
        <f>IF($A3069="","",Tienda_2!B669)</f>
        <v>Electrónicos</v>
      </c>
      <c r="C3069" t="str">
        <f>IF($A3069="","",Tienda_2!G669)</f>
        <v>Pereira</v>
      </c>
      <c r="D3069" t="str">
        <f>IF($A3069="","",Tienda_2!F669)</f>
        <v>Izabela de León</v>
      </c>
      <c r="E3069" t="str">
        <f>IF($A3069="","",Tienda_2!I669)</f>
        <v>Tarjeta de crédito</v>
      </c>
      <c r="F3069">
        <f>IF($A3069="","",VALUE(RIGHT(Tienda_2!E669,4)))</f>
        <v>2021</v>
      </c>
      <c r="G3069">
        <f>IF($A3069="","",Tienda_2!C669)</f>
        <v>260700</v>
      </c>
      <c r="H3069">
        <f>IF($A3069="","",Tienda_2!D669)</f>
        <v>14300</v>
      </c>
      <c r="I3069">
        <f>IF($A3069="","",Tienda_2!H669)</f>
        <v>5</v>
      </c>
      <c r="J3069">
        <f>IF($A3069="",0,IF(AND(OR('Cuadro-de-mando'!$B$4="(Todas)",'Cuadro-de-mando'!$B$4=$A3069),OR('Cuadro-de-mando'!$E$4="(Todas)",'Cuadro-de-mando'!$E$4=$B3069),OR('Cuadro-de-mando'!$H$4="(Todas)",'Cuadro-de-mando'!$H$4=$C3069),OR('Cuadro-de-mando'!$K$4="(Todas)",'Cuadro-de-mando'!$K$4=$E3069),OR('Cuadro-de-mando'!$N$4="(Todos)",'Cuadro-de-mando'!$N$4=$F3069)),1,0))</f>
        <v>1</v>
      </c>
    </row>
    <row r="3070" spans="1:10" x14ac:dyDescent="0.25">
      <c r="A3070" t="str">
        <f>IF(Tienda_2!$A670="","","Tienda 2")</f>
        <v>Tienda 2</v>
      </c>
      <c r="B3070" t="str">
        <f>IF($A3070="","",Tienda_2!B670)</f>
        <v>Electrónicos</v>
      </c>
      <c r="C3070" t="str">
        <f>IF($A3070="","",Tienda_2!G670)</f>
        <v>Bogotá</v>
      </c>
      <c r="D3070" t="str">
        <f>IF($A3070="","",Tienda_2!F670)</f>
        <v>Juan Fernandez</v>
      </c>
      <c r="E3070" t="str">
        <f>IF($A3070="","",Tienda_2!I670)</f>
        <v>Tarjeta de crédito</v>
      </c>
      <c r="F3070">
        <f>IF($A3070="","",VALUE(RIGHT(Tienda_2!E670,4)))</f>
        <v>2020</v>
      </c>
      <c r="G3070">
        <f>IF($A3070="","",Tienda_2!C670)</f>
        <v>1212000</v>
      </c>
      <c r="H3070">
        <f>IF($A3070="","",Tienda_2!D670)</f>
        <v>64900</v>
      </c>
      <c r="I3070">
        <f>IF($A3070="","",Tienda_2!H670)</f>
        <v>5</v>
      </c>
      <c r="J3070">
        <f>IF($A3070="",0,IF(AND(OR('Cuadro-de-mando'!$B$4="(Todas)",'Cuadro-de-mando'!$B$4=$A3070),OR('Cuadro-de-mando'!$E$4="(Todas)",'Cuadro-de-mando'!$E$4=$B3070),OR('Cuadro-de-mando'!$H$4="(Todas)",'Cuadro-de-mando'!$H$4=$C3070),OR('Cuadro-de-mando'!$K$4="(Todas)",'Cuadro-de-mando'!$K$4=$E3070),OR('Cuadro-de-mando'!$N$4="(Todos)",'Cuadro-de-mando'!$N$4=$F3070)),1,0))</f>
        <v>1</v>
      </c>
    </row>
    <row r="3071" spans="1:10" x14ac:dyDescent="0.25">
      <c r="A3071" t="str">
        <f>IF(Tienda_2!$A671="","","Tienda 2")</f>
        <v>Tienda 2</v>
      </c>
      <c r="B3071" t="str">
        <f>IF($A3071="","",Tienda_2!B671)</f>
        <v>Electrónicos</v>
      </c>
      <c r="C3071" t="str">
        <f>IF($A3071="","",Tienda_2!G671)</f>
        <v>Bogotá</v>
      </c>
      <c r="D3071" t="str">
        <f>IF($A3071="","",Tienda_2!F671)</f>
        <v>Santiago Silva</v>
      </c>
      <c r="E3071" t="str">
        <f>IF($A3071="","",Tienda_2!I671)</f>
        <v>Tarjeta de crédito</v>
      </c>
      <c r="F3071">
        <f>IF($A3071="","",VALUE(RIGHT(Tienda_2!E671,4)))</f>
        <v>2021</v>
      </c>
      <c r="G3071">
        <f>IF($A3071="","",Tienda_2!C671)</f>
        <v>82900</v>
      </c>
      <c r="H3071">
        <f>IF($A3071="","",Tienda_2!D671)</f>
        <v>2600</v>
      </c>
      <c r="I3071">
        <f>IF($A3071="","",Tienda_2!H671)</f>
        <v>5</v>
      </c>
      <c r="J3071">
        <f>IF($A3071="",0,IF(AND(OR('Cuadro-de-mando'!$B$4="(Todas)",'Cuadro-de-mando'!$B$4=$A3071),OR('Cuadro-de-mando'!$E$4="(Todas)",'Cuadro-de-mando'!$E$4=$B3071),OR('Cuadro-de-mando'!$H$4="(Todas)",'Cuadro-de-mando'!$H$4=$C3071),OR('Cuadro-de-mando'!$K$4="(Todas)",'Cuadro-de-mando'!$K$4=$E3071),OR('Cuadro-de-mando'!$N$4="(Todos)",'Cuadro-de-mando'!$N$4=$F3071)),1,0))</f>
        <v>1</v>
      </c>
    </row>
    <row r="3072" spans="1:10" x14ac:dyDescent="0.25">
      <c r="A3072" t="str">
        <f>IF(Tienda_2!$A672="","","Tienda 2")</f>
        <v>Tienda 2</v>
      </c>
      <c r="B3072" t="str">
        <f>IF($A3072="","",Tienda_2!B672)</f>
        <v>Muebles</v>
      </c>
      <c r="C3072" t="str">
        <f>IF($A3072="","",Tienda_2!G672)</f>
        <v>Cúcuta</v>
      </c>
      <c r="D3072" t="str">
        <f>IF($A3072="","",Tienda_2!F672)</f>
        <v>Beatriz Morales</v>
      </c>
      <c r="E3072" t="str">
        <f>IF($A3072="","",Tienda_2!I672)</f>
        <v>Tarjeta de crédito</v>
      </c>
      <c r="F3072">
        <f>IF($A3072="","",VALUE(RIGHT(Tienda_2!E672,4)))</f>
        <v>2021</v>
      </c>
      <c r="G3072">
        <f>IF($A3072="","",Tienda_2!C672)</f>
        <v>207300</v>
      </c>
      <c r="H3072">
        <f>IF($A3072="","",Tienda_2!D672)</f>
        <v>9200</v>
      </c>
      <c r="I3072">
        <f>IF($A3072="","",Tienda_2!H672)</f>
        <v>5</v>
      </c>
      <c r="J3072">
        <f>IF($A3072="",0,IF(AND(OR('Cuadro-de-mando'!$B$4="(Todas)",'Cuadro-de-mando'!$B$4=$A3072),OR('Cuadro-de-mando'!$E$4="(Todas)",'Cuadro-de-mando'!$E$4=$B3072),OR('Cuadro-de-mando'!$H$4="(Todas)",'Cuadro-de-mando'!$H$4=$C3072),OR('Cuadro-de-mando'!$K$4="(Todas)",'Cuadro-de-mando'!$K$4=$E3072),OR('Cuadro-de-mando'!$N$4="(Todos)",'Cuadro-de-mando'!$N$4=$F3072)),1,0))</f>
        <v>1</v>
      </c>
    </row>
    <row r="3073" spans="1:10" x14ac:dyDescent="0.25">
      <c r="A3073" t="str">
        <f>IF(Tienda_2!$A673="","","Tienda 2")</f>
        <v>Tienda 2</v>
      </c>
      <c r="B3073" t="str">
        <f>IF($A3073="","",Tienda_2!B673)</f>
        <v>Electrónicos</v>
      </c>
      <c r="C3073" t="str">
        <f>IF($A3073="","",Tienda_2!G673)</f>
        <v>Bogotá</v>
      </c>
      <c r="D3073" t="str">
        <f>IF($A3073="","",Tienda_2!F673)</f>
        <v>Blanca Ramirez</v>
      </c>
      <c r="E3073" t="str">
        <f>IF($A3073="","",Tienda_2!I673)</f>
        <v>Nequi</v>
      </c>
      <c r="F3073">
        <f>IF($A3073="","",VALUE(RIGHT(Tienda_2!E673,4)))</f>
        <v>2020</v>
      </c>
      <c r="G3073">
        <f>IF($A3073="","",Tienda_2!C673)</f>
        <v>295100</v>
      </c>
      <c r="H3073">
        <f>IF($A3073="","",Tienda_2!D673)</f>
        <v>22500</v>
      </c>
      <c r="I3073">
        <f>IF($A3073="","",Tienda_2!H673)</f>
        <v>5</v>
      </c>
      <c r="J3073">
        <f>IF($A3073="",0,IF(AND(OR('Cuadro-de-mando'!$B$4="(Todas)",'Cuadro-de-mando'!$B$4=$A3073),OR('Cuadro-de-mando'!$E$4="(Todas)",'Cuadro-de-mando'!$E$4=$B3073),OR('Cuadro-de-mando'!$H$4="(Todas)",'Cuadro-de-mando'!$H$4=$C3073),OR('Cuadro-de-mando'!$K$4="(Todas)",'Cuadro-de-mando'!$K$4=$E3073),OR('Cuadro-de-mando'!$N$4="(Todos)",'Cuadro-de-mando'!$N$4=$F3073)),1,0))</f>
        <v>1</v>
      </c>
    </row>
    <row r="3074" spans="1:10" x14ac:dyDescent="0.25">
      <c r="A3074" t="str">
        <f>IF(Tienda_2!$A674="","","Tienda 2")</f>
        <v>Tienda 2</v>
      </c>
      <c r="B3074" t="str">
        <f>IF($A3074="","",Tienda_2!B674)</f>
        <v>Libros</v>
      </c>
      <c r="C3074" t="str">
        <f>IF($A3074="","",Tienda_2!G674)</f>
        <v>Bucaramanga</v>
      </c>
      <c r="D3074" t="str">
        <f>IF($A3074="","",Tienda_2!F674)</f>
        <v>Maria Alfonso</v>
      </c>
      <c r="E3074" t="str">
        <f>IF($A3074="","",Tienda_2!I674)</f>
        <v>Tarjeta de crédito</v>
      </c>
      <c r="F3074">
        <f>IF($A3074="","",VALUE(RIGHT(Tienda_2!E674,4)))</f>
        <v>2022</v>
      </c>
      <c r="G3074">
        <f>IF($A3074="","",Tienda_2!C674)</f>
        <v>34600</v>
      </c>
      <c r="H3074">
        <f>IF($A3074="","",Tienda_2!D674)</f>
        <v>0</v>
      </c>
      <c r="I3074">
        <f>IF($A3074="","",Tienda_2!H674)</f>
        <v>5</v>
      </c>
      <c r="J3074">
        <f>IF($A3074="",0,IF(AND(OR('Cuadro-de-mando'!$B$4="(Todas)",'Cuadro-de-mando'!$B$4=$A3074),OR('Cuadro-de-mando'!$E$4="(Todas)",'Cuadro-de-mando'!$E$4=$B3074),OR('Cuadro-de-mando'!$H$4="(Todas)",'Cuadro-de-mando'!$H$4=$C3074),OR('Cuadro-de-mando'!$K$4="(Todas)",'Cuadro-de-mando'!$K$4=$E3074),OR('Cuadro-de-mando'!$N$4="(Todos)",'Cuadro-de-mando'!$N$4=$F3074)),1,0))</f>
        <v>1</v>
      </c>
    </row>
    <row r="3075" spans="1:10" x14ac:dyDescent="0.25">
      <c r="A3075" t="str">
        <f>IF(Tienda_2!$A675="","","Tienda 2")</f>
        <v>Tienda 2</v>
      </c>
      <c r="B3075" t="str">
        <f>IF($A3075="","",Tienda_2!B675)</f>
        <v>Juguetes</v>
      </c>
      <c r="C3075" t="str">
        <f>IF($A3075="","",Tienda_2!G675)</f>
        <v>Bogotá</v>
      </c>
      <c r="D3075" t="str">
        <f>IF($A3075="","",Tienda_2!F675)</f>
        <v>Blanca Ramirez</v>
      </c>
      <c r="E3075" t="str">
        <f>IF($A3075="","",Tienda_2!I675)</f>
        <v>Tarjeta de crédito</v>
      </c>
      <c r="F3075">
        <f>IF($A3075="","",VALUE(RIGHT(Tienda_2!E675,4)))</f>
        <v>2020</v>
      </c>
      <c r="G3075">
        <f>IF($A3075="","",Tienda_2!C675)</f>
        <v>11200</v>
      </c>
      <c r="H3075">
        <f>IF($A3075="","",Tienda_2!D675)</f>
        <v>800</v>
      </c>
      <c r="I3075">
        <f>IF($A3075="","",Tienda_2!H675)</f>
        <v>5</v>
      </c>
      <c r="J3075">
        <f>IF($A3075="",0,IF(AND(OR('Cuadro-de-mando'!$B$4="(Todas)",'Cuadro-de-mando'!$B$4=$A3075),OR('Cuadro-de-mando'!$E$4="(Todas)",'Cuadro-de-mando'!$E$4=$B3075),OR('Cuadro-de-mando'!$H$4="(Todas)",'Cuadro-de-mando'!$H$4=$C3075),OR('Cuadro-de-mando'!$K$4="(Todas)",'Cuadro-de-mando'!$K$4=$E3075),OR('Cuadro-de-mando'!$N$4="(Todos)",'Cuadro-de-mando'!$N$4=$F3075)),1,0))</f>
        <v>1</v>
      </c>
    </row>
    <row r="3076" spans="1:10" x14ac:dyDescent="0.25">
      <c r="A3076" t="str">
        <f>IF(Tienda_2!$A676="","","Tienda 2")</f>
        <v>Tienda 2</v>
      </c>
      <c r="B3076" t="str">
        <f>IF($A3076="","",Tienda_2!B676)</f>
        <v>Juguetes</v>
      </c>
      <c r="C3076" t="str">
        <f>IF($A3076="","",Tienda_2!G676)</f>
        <v>Bogotá</v>
      </c>
      <c r="D3076" t="str">
        <f>IF($A3076="","",Tienda_2!F676)</f>
        <v>Lucas Olivera</v>
      </c>
      <c r="E3076" t="str">
        <f>IF($A3076="","",Tienda_2!I676)</f>
        <v>Tarjeta de crédito</v>
      </c>
      <c r="F3076">
        <f>IF($A3076="","",VALUE(RIGHT(Tienda_2!E676,4)))</f>
        <v>2020</v>
      </c>
      <c r="G3076">
        <f>IF($A3076="","",Tienda_2!C676)</f>
        <v>47200</v>
      </c>
      <c r="H3076">
        <f>IF($A3076="","",Tienda_2!D676)</f>
        <v>3200</v>
      </c>
      <c r="I3076">
        <f>IF($A3076="","",Tienda_2!H676)</f>
        <v>5</v>
      </c>
      <c r="J3076">
        <f>IF($A3076="",0,IF(AND(OR('Cuadro-de-mando'!$B$4="(Todas)",'Cuadro-de-mando'!$B$4=$A3076),OR('Cuadro-de-mando'!$E$4="(Todas)",'Cuadro-de-mando'!$E$4=$B3076),OR('Cuadro-de-mando'!$H$4="(Todas)",'Cuadro-de-mando'!$H$4=$C3076),OR('Cuadro-de-mando'!$K$4="(Todas)",'Cuadro-de-mando'!$K$4=$E3076),OR('Cuadro-de-mando'!$N$4="(Todos)",'Cuadro-de-mando'!$N$4=$F3076)),1,0))</f>
        <v>1</v>
      </c>
    </row>
    <row r="3077" spans="1:10" x14ac:dyDescent="0.25">
      <c r="A3077" t="str">
        <f>IF(Tienda_2!$A677="","","Tienda 2")</f>
        <v>Tienda 2</v>
      </c>
      <c r="B3077" t="str">
        <f>IF($A3077="","",Tienda_2!B677)</f>
        <v>Muebles</v>
      </c>
      <c r="C3077" t="str">
        <f>IF($A3077="","",Tienda_2!G677)</f>
        <v>Bogotá</v>
      </c>
      <c r="D3077" t="str">
        <f>IF($A3077="","",Tienda_2!F677)</f>
        <v>Beatriz Morales</v>
      </c>
      <c r="E3077" t="str">
        <f>IF($A3077="","",Tienda_2!I677)</f>
        <v>Tarjeta de crédito</v>
      </c>
      <c r="F3077">
        <f>IF($A3077="","",VALUE(RIGHT(Tienda_2!E677,4)))</f>
        <v>2021</v>
      </c>
      <c r="G3077">
        <f>IF($A3077="","",Tienda_2!C677)</f>
        <v>678100</v>
      </c>
      <c r="H3077">
        <f>IF($A3077="","",Tienda_2!D677)</f>
        <v>34300</v>
      </c>
      <c r="I3077">
        <f>IF($A3077="","",Tienda_2!H677)</f>
        <v>4</v>
      </c>
      <c r="J3077">
        <f>IF($A3077="",0,IF(AND(OR('Cuadro-de-mando'!$B$4="(Todas)",'Cuadro-de-mando'!$B$4=$A3077),OR('Cuadro-de-mando'!$E$4="(Todas)",'Cuadro-de-mando'!$E$4=$B3077),OR('Cuadro-de-mando'!$H$4="(Todas)",'Cuadro-de-mando'!$H$4=$C3077),OR('Cuadro-de-mando'!$K$4="(Todas)",'Cuadro-de-mando'!$K$4=$E3077),OR('Cuadro-de-mando'!$N$4="(Todos)",'Cuadro-de-mando'!$N$4=$F3077)),1,0))</f>
        <v>1</v>
      </c>
    </row>
    <row r="3078" spans="1:10" x14ac:dyDescent="0.25">
      <c r="A3078" t="str">
        <f>IF(Tienda_2!$A678="","","Tienda 2")</f>
        <v>Tienda 2</v>
      </c>
      <c r="B3078" t="str">
        <f>IF($A3078="","",Tienda_2!B678)</f>
        <v>Muebles</v>
      </c>
      <c r="C3078" t="str">
        <f>IF($A3078="","",Tienda_2!G678)</f>
        <v>Medellín</v>
      </c>
      <c r="D3078" t="str">
        <f>IF($A3078="","",Tienda_2!F678)</f>
        <v>Juliana Costa</v>
      </c>
      <c r="E3078" t="str">
        <f>IF($A3078="","",Tienda_2!I678)</f>
        <v>Tarjeta de crédito</v>
      </c>
      <c r="F3078">
        <f>IF($A3078="","",VALUE(RIGHT(Tienda_2!E678,4)))</f>
        <v>2020</v>
      </c>
      <c r="G3078">
        <f>IF($A3078="","",Tienda_2!C678)</f>
        <v>182400</v>
      </c>
      <c r="H3078">
        <f>IF($A3078="","",Tienda_2!D678)</f>
        <v>10100</v>
      </c>
      <c r="I3078">
        <f>IF($A3078="","",Tienda_2!H678)</f>
        <v>5</v>
      </c>
      <c r="J3078">
        <f>IF($A3078="",0,IF(AND(OR('Cuadro-de-mando'!$B$4="(Todas)",'Cuadro-de-mando'!$B$4=$A3078),OR('Cuadro-de-mando'!$E$4="(Todas)",'Cuadro-de-mando'!$E$4=$B3078),OR('Cuadro-de-mando'!$H$4="(Todas)",'Cuadro-de-mando'!$H$4=$C3078),OR('Cuadro-de-mando'!$K$4="(Todas)",'Cuadro-de-mando'!$K$4=$E3078),OR('Cuadro-de-mando'!$N$4="(Todos)",'Cuadro-de-mando'!$N$4=$F3078)),1,0))</f>
        <v>1</v>
      </c>
    </row>
    <row r="3079" spans="1:10" x14ac:dyDescent="0.25">
      <c r="A3079" t="str">
        <f>IF(Tienda_2!$A679="","","Tienda 2")</f>
        <v>Tienda 2</v>
      </c>
      <c r="B3079" t="str">
        <f>IF($A3079="","",Tienda_2!B679)</f>
        <v>Deportes y diversión</v>
      </c>
      <c r="C3079" t="str">
        <f>IF($A3079="","",Tienda_2!G679)</f>
        <v>Bogotá</v>
      </c>
      <c r="D3079" t="str">
        <f>IF($A3079="","",Tienda_2!F679)</f>
        <v>Ángel Rodriguez</v>
      </c>
      <c r="E3079" t="str">
        <f>IF($A3079="","",Tienda_2!I679)</f>
        <v>Tarjeta de crédito</v>
      </c>
      <c r="F3079">
        <f>IF($A3079="","",VALUE(RIGHT(Tienda_2!E679,4)))</f>
        <v>2022</v>
      </c>
      <c r="G3079">
        <f>IF($A3079="","",Tienda_2!C679)</f>
        <v>71800</v>
      </c>
      <c r="H3079">
        <f>IF($A3079="","",Tienda_2!D679)</f>
        <v>2000</v>
      </c>
      <c r="I3079">
        <f>IF($A3079="","",Tienda_2!H679)</f>
        <v>4</v>
      </c>
      <c r="J3079">
        <f>IF($A3079="",0,IF(AND(OR('Cuadro-de-mando'!$B$4="(Todas)",'Cuadro-de-mando'!$B$4=$A3079),OR('Cuadro-de-mando'!$E$4="(Todas)",'Cuadro-de-mando'!$E$4=$B3079),OR('Cuadro-de-mando'!$H$4="(Todas)",'Cuadro-de-mando'!$H$4=$C3079),OR('Cuadro-de-mando'!$K$4="(Todas)",'Cuadro-de-mando'!$K$4=$E3079),OR('Cuadro-de-mando'!$N$4="(Todos)",'Cuadro-de-mando'!$N$4=$F3079)),1,0))</f>
        <v>1</v>
      </c>
    </row>
    <row r="3080" spans="1:10" x14ac:dyDescent="0.25">
      <c r="A3080" t="str">
        <f>IF(Tienda_2!$A680="","","Tienda 2")</f>
        <v>Tienda 2</v>
      </c>
      <c r="B3080" t="str">
        <f>IF($A3080="","",Tienda_2!B680)</f>
        <v>Instrumentos musicales</v>
      </c>
      <c r="C3080" t="str">
        <f>IF($A3080="","",Tienda_2!G680)</f>
        <v>Cali</v>
      </c>
      <c r="D3080" t="str">
        <f>IF($A3080="","",Tienda_2!F680)</f>
        <v>Beatriz Morales</v>
      </c>
      <c r="E3080" t="str">
        <f>IF($A3080="","",Tienda_2!I680)</f>
        <v>Nequi</v>
      </c>
      <c r="F3080">
        <f>IF($A3080="","",VALUE(RIGHT(Tienda_2!E680,4)))</f>
        <v>2020</v>
      </c>
      <c r="G3080">
        <f>IF($A3080="","",Tienda_2!C680)</f>
        <v>418000</v>
      </c>
      <c r="H3080">
        <f>IF($A3080="","",Tienda_2!D680)</f>
        <v>22500</v>
      </c>
      <c r="I3080">
        <f>IF($A3080="","",Tienda_2!H680)</f>
        <v>2</v>
      </c>
      <c r="J3080">
        <f>IF($A3080="",0,IF(AND(OR('Cuadro-de-mando'!$B$4="(Todas)",'Cuadro-de-mando'!$B$4=$A3080),OR('Cuadro-de-mando'!$E$4="(Todas)",'Cuadro-de-mando'!$E$4=$B3080),OR('Cuadro-de-mando'!$H$4="(Todas)",'Cuadro-de-mando'!$H$4=$C3080),OR('Cuadro-de-mando'!$K$4="(Todas)",'Cuadro-de-mando'!$K$4=$E3080),OR('Cuadro-de-mando'!$N$4="(Todos)",'Cuadro-de-mando'!$N$4=$F3080)),1,0))</f>
        <v>1</v>
      </c>
    </row>
    <row r="3081" spans="1:10" x14ac:dyDescent="0.25">
      <c r="A3081" t="str">
        <f>IF(Tienda_2!$A681="","","Tienda 2")</f>
        <v>Tienda 2</v>
      </c>
      <c r="B3081" t="str">
        <f>IF($A3081="","",Tienda_2!B681)</f>
        <v>Electrónicos</v>
      </c>
      <c r="C3081" t="str">
        <f>IF($A3081="","",Tienda_2!G681)</f>
        <v>Bogotá</v>
      </c>
      <c r="D3081" t="str">
        <f>IF($A3081="","",Tienda_2!F681)</f>
        <v>Felipe Santos</v>
      </c>
      <c r="E3081" t="str">
        <f>IF($A3081="","",Tienda_2!I681)</f>
        <v>Tarjeta de crédito</v>
      </c>
      <c r="F3081">
        <f>IF($A3081="","",VALUE(RIGHT(Tienda_2!E681,4)))</f>
        <v>2021</v>
      </c>
      <c r="G3081">
        <f>IF($A3081="","",Tienda_2!C681)</f>
        <v>2493600</v>
      </c>
      <c r="H3081">
        <f>IF($A3081="","",Tienda_2!D681)</f>
        <v>133300</v>
      </c>
      <c r="I3081">
        <f>IF($A3081="","",Tienda_2!H681)</f>
        <v>4</v>
      </c>
      <c r="J3081">
        <f>IF($A3081="",0,IF(AND(OR('Cuadro-de-mando'!$B$4="(Todas)",'Cuadro-de-mando'!$B$4=$A3081),OR('Cuadro-de-mando'!$E$4="(Todas)",'Cuadro-de-mando'!$E$4=$B3081),OR('Cuadro-de-mando'!$H$4="(Todas)",'Cuadro-de-mando'!$H$4=$C3081),OR('Cuadro-de-mando'!$K$4="(Todas)",'Cuadro-de-mando'!$K$4=$E3081),OR('Cuadro-de-mando'!$N$4="(Todos)",'Cuadro-de-mando'!$N$4=$F3081)),1,0))</f>
        <v>1</v>
      </c>
    </row>
    <row r="3082" spans="1:10" x14ac:dyDescent="0.25">
      <c r="A3082" t="str">
        <f>IF(Tienda_2!$A682="","","Tienda 2")</f>
        <v>Tienda 2</v>
      </c>
      <c r="B3082" t="str">
        <f>IF($A3082="","",Tienda_2!B682)</f>
        <v>Juguetes</v>
      </c>
      <c r="C3082" t="str">
        <f>IF($A3082="","",Tienda_2!G682)</f>
        <v>Santa Marta</v>
      </c>
      <c r="D3082" t="str">
        <f>IF($A3082="","",Tienda_2!F682)</f>
        <v>Beatriz Morales</v>
      </c>
      <c r="E3082" t="str">
        <f>IF($A3082="","",Tienda_2!I682)</f>
        <v>Tarjeta de crédito</v>
      </c>
      <c r="F3082">
        <f>IF($A3082="","",VALUE(RIGHT(Tienda_2!E682,4)))</f>
        <v>2020</v>
      </c>
      <c r="G3082">
        <f>IF($A3082="","",Tienda_2!C682)</f>
        <v>30400</v>
      </c>
      <c r="H3082">
        <f>IF($A3082="","",Tienda_2!D682)</f>
        <v>2000</v>
      </c>
      <c r="I3082">
        <f>IF($A3082="","",Tienda_2!H682)</f>
        <v>1</v>
      </c>
      <c r="J3082">
        <f>IF($A3082="",0,IF(AND(OR('Cuadro-de-mando'!$B$4="(Todas)",'Cuadro-de-mando'!$B$4=$A3082),OR('Cuadro-de-mando'!$E$4="(Todas)",'Cuadro-de-mando'!$E$4=$B3082),OR('Cuadro-de-mando'!$H$4="(Todas)",'Cuadro-de-mando'!$H$4=$C3082),OR('Cuadro-de-mando'!$K$4="(Todas)",'Cuadro-de-mando'!$K$4=$E3082),OR('Cuadro-de-mando'!$N$4="(Todos)",'Cuadro-de-mando'!$N$4=$F3082)),1,0))</f>
        <v>1</v>
      </c>
    </row>
    <row r="3083" spans="1:10" x14ac:dyDescent="0.25">
      <c r="A3083" t="str">
        <f>IF(Tienda_2!$A683="","","Tienda 2")</f>
        <v>Tienda 2</v>
      </c>
      <c r="B3083" t="str">
        <f>IF($A3083="","",Tienda_2!B683)</f>
        <v>Electrónicos</v>
      </c>
      <c r="C3083" t="str">
        <f>IF($A3083="","",Tienda_2!G683)</f>
        <v>Bogotá</v>
      </c>
      <c r="D3083" t="str">
        <f>IF($A3083="","",Tienda_2!F683)</f>
        <v>Santiago Silva</v>
      </c>
      <c r="E3083" t="str">
        <f>IF($A3083="","",Tienda_2!I683)</f>
        <v>Nequi</v>
      </c>
      <c r="F3083">
        <f>IF($A3083="","",VALUE(RIGHT(Tienda_2!E683,4)))</f>
        <v>2021</v>
      </c>
      <c r="G3083">
        <f>IF($A3083="","",Tienda_2!C683)</f>
        <v>108200</v>
      </c>
      <c r="H3083">
        <f>IF($A3083="","",Tienda_2!D683)</f>
        <v>4000</v>
      </c>
      <c r="I3083">
        <f>IF($A3083="","",Tienda_2!H683)</f>
        <v>5</v>
      </c>
      <c r="J3083">
        <f>IF($A3083="",0,IF(AND(OR('Cuadro-de-mando'!$B$4="(Todas)",'Cuadro-de-mando'!$B$4=$A3083),OR('Cuadro-de-mando'!$E$4="(Todas)",'Cuadro-de-mando'!$E$4=$B3083),OR('Cuadro-de-mando'!$H$4="(Todas)",'Cuadro-de-mando'!$H$4=$C3083),OR('Cuadro-de-mando'!$K$4="(Todas)",'Cuadro-de-mando'!$K$4=$E3083),OR('Cuadro-de-mando'!$N$4="(Todos)",'Cuadro-de-mando'!$N$4=$F3083)),1,0))</f>
        <v>1</v>
      </c>
    </row>
    <row r="3084" spans="1:10" x14ac:dyDescent="0.25">
      <c r="A3084" t="str">
        <f>IF(Tienda_2!$A684="","","Tienda 2")</f>
        <v>Tienda 2</v>
      </c>
      <c r="B3084" t="str">
        <f>IF($A3084="","",Tienda_2!B684)</f>
        <v>Artículos para el hogar</v>
      </c>
      <c r="C3084" t="str">
        <f>IF($A3084="","",Tienda_2!G684)</f>
        <v>Bogotá</v>
      </c>
      <c r="D3084" t="str">
        <f>IF($A3084="","",Tienda_2!F684)</f>
        <v>Beatriz Morales</v>
      </c>
      <c r="E3084" t="str">
        <f>IF($A3084="","",Tienda_2!I684)</f>
        <v>Tarjeta de crédito</v>
      </c>
      <c r="F3084">
        <f>IF($A3084="","",VALUE(RIGHT(Tienda_2!E684,4)))</f>
        <v>2022</v>
      </c>
      <c r="G3084">
        <f>IF($A3084="","",Tienda_2!C684)</f>
        <v>60700</v>
      </c>
      <c r="H3084">
        <f>IF($A3084="","",Tienda_2!D684)</f>
        <v>1400</v>
      </c>
      <c r="I3084">
        <f>IF($A3084="","",Tienda_2!H684)</f>
        <v>5</v>
      </c>
      <c r="J3084">
        <f>IF($A3084="",0,IF(AND(OR('Cuadro-de-mando'!$B$4="(Todas)",'Cuadro-de-mando'!$B$4=$A3084),OR('Cuadro-de-mando'!$E$4="(Todas)",'Cuadro-de-mando'!$E$4=$B3084),OR('Cuadro-de-mando'!$H$4="(Todas)",'Cuadro-de-mando'!$H$4=$C3084),OR('Cuadro-de-mando'!$K$4="(Todas)",'Cuadro-de-mando'!$K$4=$E3084),OR('Cuadro-de-mando'!$N$4="(Todos)",'Cuadro-de-mando'!$N$4=$F3084)),1,0))</f>
        <v>1</v>
      </c>
    </row>
    <row r="3085" spans="1:10" x14ac:dyDescent="0.25">
      <c r="A3085" t="str">
        <f>IF(Tienda_2!$A685="","","Tienda 2")</f>
        <v>Tienda 2</v>
      </c>
      <c r="B3085" t="str">
        <f>IF($A3085="","",Tienda_2!B685)</f>
        <v>Electrodomésticos</v>
      </c>
      <c r="C3085" t="str">
        <f>IF($A3085="","",Tienda_2!G685)</f>
        <v>Medellín</v>
      </c>
      <c r="D3085" t="str">
        <f>IF($A3085="","",Tienda_2!F685)</f>
        <v>Izabela de León</v>
      </c>
      <c r="E3085" t="str">
        <f>IF($A3085="","",Tienda_2!I685)</f>
        <v>Tarjeta de crédito</v>
      </c>
      <c r="F3085">
        <f>IF($A3085="","",VALUE(RIGHT(Tienda_2!E685,4)))</f>
        <v>2020</v>
      </c>
      <c r="G3085">
        <f>IF($A3085="","",Tienda_2!C685)</f>
        <v>1316700</v>
      </c>
      <c r="H3085">
        <f>IF($A3085="","",Tienda_2!D685)</f>
        <v>68300</v>
      </c>
      <c r="I3085">
        <f>IF($A3085="","",Tienda_2!H685)</f>
        <v>1</v>
      </c>
      <c r="J3085">
        <f>IF($A3085="",0,IF(AND(OR('Cuadro-de-mando'!$B$4="(Todas)",'Cuadro-de-mando'!$B$4=$A3085),OR('Cuadro-de-mando'!$E$4="(Todas)",'Cuadro-de-mando'!$E$4=$B3085),OR('Cuadro-de-mando'!$H$4="(Todas)",'Cuadro-de-mando'!$H$4=$C3085),OR('Cuadro-de-mando'!$K$4="(Todas)",'Cuadro-de-mando'!$K$4=$E3085),OR('Cuadro-de-mando'!$N$4="(Todos)",'Cuadro-de-mando'!$N$4=$F3085)),1,0))</f>
        <v>1</v>
      </c>
    </row>
    <row r="3086" spans="1:10" x14ac:dyDescent="0.25">
      <c r="A3086" t="str">
        <f>IF(Tienda_2!$A686="","","Tienda 2")</f>
        <v>Tienda 2</v>
      </c>
      <c r="B3086" t="str">
        <f>IF($A3086="","",Tienda_2!B686)</f>
        <v>Instrumentos musicales</v>
      </c>
      <c r="C3086" t="str">
        <f>IF($A3086="","",Tienda_2!G686)</f>
        <v>Bogotá</v>
      </c>
      <c r="D3086" t="str">
        <f>IF($A3086="","",Tienda_2!F686)</f>
        <v>Camila Rivera</v>
      </c>
      <c r="E3086" t="str">
        <f>IF($A3086="","",Tienda_2!I686)</f>
        <v>Tarjeta de crédito</v>
      </c>
      <c r="F3086">
        <f>IF($A3086="","",VALUE(RIGHT(Tienda_2!E686,4)))</f>
        <v>2020</v>
      </c>
      <c r="G3086">
        <f>IF($A3086="","",Tienda_2!C686)</f>
        <v>37400</v>
      </c>
      <c r="H3086">
        <f>IF($A3086="","",Tienda_2!D686)</f>
        <v>0</v>
      </c>
      <c r="I3086">
        <f>IF($A3086="","",Tienda_2!H686)</f>
        <v>5</v>
      </c>
      <c r="J3086">
        <f>IF($A3086="",0,IF(AND(OR('Cuadro-de-mando'!$B$4="(Todas)",'Cuadro-de-mando'!$B$4=$A3086),OR('Cuadro-de-mando'!$E$4="(Todas)",'Cuadro-de-mando'!$E$4=$B3086),OR('Cuadro-de-mando'!$H$4="(Todas)",'Cuadro-de-mando'!$H$4=$C3086),OR('Cuadro-de-mando'!$K$4="(Todas)",'Cuadro-de-mando'!$K$4=$E3086),OR('Cuadro-de-mando'!$N$4="(Todos)",'Cuadro-de-mando'!$N$4=$F3086)),1,0))</f>
        <v>1</v>
      </c>
    </row>
    <row r="3087" spans="1:10" x14ac:dyDescent="0.25">
      <c r="A3087" t="str">
        <f>IF(Tienda_2!$A687="","","Tienda 2")</f>
        <v>Tienda 2</v>
      </c>
      <c r="B3087" t="str">
        <f>IF($A3087="","",Tienda_2!B687)</f>
        <v>Libros</v>
      </c>
      <c r="C3087" t="str">
        <f>IF($A3087="","",Tienda_2!G687)</f>
        <v>Medellín</v>
      </c>
      <c r="D3087" t="str">
        <f>IF($A3087="","",Tienda_2!F687)</f>
        <v>Felipe Santos</v>
      </c>
      <c r="E3087" t="str">
        <f>IF($A3087="","",Tienda_2!I687)</f>
        <v>Cupón</v>
      </c>
      <c r="F3087">
        <f>IF($A3087="","",VALUE(RIGHT(Tienda_2!E687,4)))</f>
        <v>2021</v>
      </c>
      <c r="G3087">
        <f>IF($A3087="","",Tienda_2!C687)</f>
        <v>37800</v>
      </c>
      <c r="H3087">
        <f>IF($A3087="","",Tienda_2!D687)</f>
        <v>7700</v>
      </c>
      <c r="I3087">
        <f>IF($A3087="","",Tienda_2!H687)</f>
        <v>1</v>
      </c>
      <c r="J3087">
        <f>IF($A3087="",0,IF(AND(OR('Cuadro-de-mando'!$B$4="(Todas)",'Cuadro-de-mando'!$B$4=$A3087),OR('Cuadro-de-mando'!$E$4="(Todas)",'Cuadro-de-mando'!$E$4=$B3087),OR('Cuadro-de-mando'!$H$4="(Todas)",'Cuadro-de-mando'!$H$4=$C3087),OR('Cuadro-de-mando'!$K$4="(Todas)",'Cuadro-de-mando'!$K$4=$E3087),OR('Cuadro-de-mando'!$N$4="(Todos)",'Cuadro-de-mando'!$N$4=$F3087)),1,0))</f>
        <v>1</v>
      </c>
    </row>
    <row r="3088" spans="1:10" x14ac:dyDescent="0.25">
      <c r="A3088" t="str">
        <f>IF(Tienda_2!$A688="","","Tienda 2")</f>
        <v>Tienda 2</v>
      </c>
      <c r="B3088" t="str">
        <f>IF($A3088="","",Tienda_2!B688)</f>
        <v>Electrónicos</v>
      </c>
      <c r="C3088" t="str">
        <f>IF($A3088="","",Tienda_2!G688)</f>
        <v>Pasto</v>
      </c>
      <c r="D3088" t="str">
        <f>IF($A3088="","",Tienda_2!F688)</f>
        <v>Felipe Santos</v>
      </c>
      <c r="E3088" t="str">
        <f>IF($A3088="","",Tienda_2!I688)</f>
        <v>Nequi</v>
      </c>
      <c r="F3088">
        <f>IF($A3088="","",VALUE(RIGHT(Tienda_2!E688,4)))</f>
        <v>2022</v>
      </c>
      <c r="G3088">
        <f>IF($A3088="","",Tienda_2!C688)</f>
        <v>1695700</v>
      </c>
      <c r="H3088">
        <f>IF($A3088="","",Tienda_2!D688)</f>
        <v>88500</v>
      </c>
      <c r="I3088">
        <f>IF($A3088="","",Tienda_2!H688)</f>
        <v>4</v>
      </c>
      <c r="J3088">
        <f>IF($A3088="",0,IF(AND(OR('Cuadro-de-mando'!$B$4="(Todas)",'Cuadro-de-mando'!$B$4=$A3088),OR('Cuadro-de-mando'!$E$4="(Todas)",'Cuadro-de-mando'!$E$4=$B3088),OR('Cuadro-de-mando'!$H$4="(Todas)",'Cuadro-de-mando'!$H$4=$C3088),OR('Cuadro-de-mando'!$K$4="(Todas)",'Cuadro-de-mando'!$K$4=$E3088),OR('Cuadro-de-mando'!$N$4="(Todos)",'Cuadro-de-mando'!$N$4=$F3088)),1,0))</f>
        <v>1</v>
      </c>
    </row>
    <row r="3089" spans="1:10" x14ac:dyDescent="0.25">
      <c r="A3089" t="str">
        <f>IF(Tienda_2!$A689="","","Tienda 2")</f>
        <v>Tienda 2</v>
      </c>
      <c r="B3089" t="str">
        <f>IF($A3089="","",Tienda_2!B689)</f>
        <v>Libros</v>
      </c>
      <c r="C3089" t="str">
        <f>IF($A3089="","",Tienda_2!G689)</f>
        <v>Bogotá</v>
      </c>
      <c r="D3089" t="str">
        <f>IF($A3089="","",Tienda_2!F689)</f>
        <v>Blanca Ramirez</v>
      </c>
      <c r="E3089" t="str">
        <f>IF($A3089="","",Tienda_2!I689)</f>
        <v>Nequi</v>
      </c>
      <c r="F3089">
        <f>IF($A3089="","",VALUE(RIGHT(Tienda_2!E689,4)))</f>
        <v>2022</v>
      </c>
      <c r="G3089">
        <f>IF($A3089="","",Tienda_2!C689)</f>
        <v>37900</v>
      </c>
      <c r="H3089">
        <f>IF($A3089="","",Tienda_2!D689)</f>
        <v>9400</v>
      </c>
      <c r="I3089">
        <f>IF($A3089="","",Tienda_2!H689)</f>
        <v>4</v>
      </c>
      <c r="J3089">
        <f>IF($A3089="",0,IF(AND(OR('Cuadro-de-mando'!$B$4="(Todas)",'Cuadro-de-mando'!$B$4=$A3089),OR('Cuadro-de-mando'!$E$4="(Todas)",'Cuadro-de-mando'!$E$4=$B3089),OR('Cuadro-de-mando'!$H$4="(Todas)",'Cuadro-de-mando'!$H$4=$C3089),OR('Cuadro-de-mando'!$K$4="(Todas)",'Cuadro-de-mando'!$K$4=$E3089),OR('Cuadro-de-mando'!$N$4="(Todos)",'Cuadro-de-mando'!$N$4=$F3089)),1,0))</f>
        <v>1</v>
      </c>
    </row>
    <row r="3090" spans="1:10" x14ac:dyDescent="0.25">
      <c r="A3090" t="str">
        <f>IF(Tienda_2!$A690="","","Tienda 2")</f>
        <v>Tienda 2</v>
      </c>
      <c r="B3090" t="str">
        <f>IF($A3090="","",Tienda_2!B690)</f>
        <v>Instrumentos musicales</v>
      </c>
      <c r="C3090" t="str">
        <f>IF($A3090="","",Tienda_2!G690)</f>
        <v>Medellín</v>
      </c>
      <c r="D3090" t="str">
        <f>IF($A3090="","",Tienda_2!F690)</f>
        <v>Juan Fernandez</v>
      </c>
      <c r="E3090" t="str">
        <f>IF($A3090="","",Tienda_2!I690)</f>
        <v>Cupón</v>
      </c>
      <c r="F3090">
        <f>IF($A3090="","",VALUE(RIGHT(Tienda_2!E690,4)))</f>
        <v>2020</v>
      </c>
      <c r="G3090">
        <f>IF($A3090="","",Tienda_2!C690)</f>
        <v>716500</v>
      </c>
      <c r="H3090">
        <f>IF($A3090="","",Tienda_2!D690)</f>
        <v>36300</v>
      </c>
      <c r="I3090">
        <f>IF($A3090="","",Tienda_2!H690)</f>
        <v>5</v>
      </c>
      <c r="J3090">
        <f>IF($A3090="",0,IF(AND(OR('Cuadro-de-mando'!$B$4="(Todas)",'Cuadro-de-mando'!$B$4=$A3090),OR('Cuadro-de-mando'!$E$4="(Todas)",'Cuadro-de-mando'!$E$4=$B3090),OR('Cuadro-de-mando'!$H$4="(Todas)",'Cuadro-de-mando'!$H$4=$C3090),OR('Cuadro-de-mando'!$K$4="(Todas)",'Cuadro-de-mando'!$K$4=$E3090),OR('Cuadro-de-mando'!$N$4="(Todos)",'Cuadro-de-mando'!$N$4=$F3090)),1,0))</f>
        <v>1</v>
      </c>
    </row>
    <row r="3091" spans="1:10" x14ac:dyDescent="0.25">
      <c r="A3091" t="str">
        <f>IF(Tienda_2!$A691="","","Tienda 2")</f>
        <v>Tienda 2</v>
      </c>
      <c r="B3091" t="str">
        <f>IF($A3091="","",Tienda_2!B691)</f>
        <v>Electrónicos</v>
      </c>
      <c r="C3091" t="str">
        <f>IF($A3091="","",Tienda_2!G691)</f>
        <v>Medellín</v>
      </c>
      <c r="D3091" t="str">
        <f>IF($A3091="","",Tienda_2!F691)</f>
        <v>Lucas Olivera</v>
      </c>
      <c r="E3091" t="str">
        <f>IF($A3091="","",Tienda_2!I691)</f>
        <v>Nequi</v>
      </c>
      <c r="F3091">
        <f>IF($A3091="","",VALUE(RIGHT(Tienda_2!E691,4)))</f>
        <v>2022</v>
      </c>
      <c r="G3091">
        <f>IF($A3091="","",Tienda_2!C691)</f>
        <v>247500</v>
      </c>
      <c r="H3091">
        <f>IF($A3091="","",Tienda_2!D691)</f>
        <v>13400</v>
      </c>
      <c r="I3091">
        <f>IF($A3091="","",Tienda_2!H691)</f>
        <v>5</v>
      </c>
      <c r="J3091">
        <f>IF($A3091="",0,IF(AND(OR('Cuadro-de-mando'!$B$4="(Todas)",'Cuadro-de-mando'!$B$4=$A3091),OR('Cuadro-de-mando'!$E$4="(Todas)",'Cuadro-de-mando'!$E$4=$B3091),OR('Cuadro-de-mando'!$H$4="(Todas)",'Cuadro-de-mando'!$H$4=$C3091),OR('Cuadro-de-mando'!$K$4="(Todas)",'Cuadro-de-mando'!$K$4=$E3091),OR('Cuadro-de-mando'!$N$4="(Todos)",'Cuadro-de-mando'!$N$4=$F3091)),1,0))</f>
        <v>1</v>
      </c>
    </row>
    <row r="3092" spans="1:10" x14ac:dyDescent="0.25">
      <c r="A3092" t="str">
        <f>IF(Tienda_2!$A692="","","Tienda 2")</f>
        <v>Tienda 2</v>
      </c>
      <c r="B3092" t="str">
        <f>IF($A3092="","",Tienda_2!B692)</f>
        <v>Libros</v>
      </c>
      <c r="C3092" t="str">
        <f>IF($A3092="","",Tienda_2!G692)</f>
        <v>Medellín</v>
      </c>
      <c r="D3092" t="str">
        <f>IF($A3092="","",Tienda_2!F692)</f>
        <v>Juan Fernandez</v>
      </c>
      <c r="E3092" t="str">
        <f>IF($A3092="","",Tienda_2!I692)</f>
        <v>Tarjeta de crédito</v>
      </c>
      <c r="F3092">
        <f>IF($A3092="","",VALUE(RIGHT(Tienda_2!E692,4)))</f>
        <v>2020</v>
      </c>
      <c r="G3092">
        <f>IF($A3092="","",Tienda_2!C692)</f>
        <v>38500</v>
      </c>
      <c r="H3092">
        <f>IF($A3092="","",Tienda_2!D692)</f>
        <v>2400</v>
      </c>
      <c r="I3092">
        <f>IF($A3092="","",Tienda_2!H692)</f>
        <v>4</v>
      </c>
      <c r="J3092">
        <f>IF($A3092="",0,IF(AND(OR('Cuadro-de-mando'!$B$4="(Todas)",'Cuadro-de-mando'!$B$4=$A3092),OR('Cuadro-de-mando'!$E$4="(Todas)",'Cuadro-de-mando'!$E$4=$B3092),OR('Cuadro-de-mando'!$H$4="(Todas)",'Cuadro-de-mando'!$H$4=$C3092),OR('Cuadro-de-mando'!$K$4="(Todas)",'Cuadro-de-mando'!$K$4=$E3092),OR('Cuadro-de-mando'!$N$4="(Todos)",'Cuadro-de-mando'!$N$4=$F3092)),1,0))</f>
        <v>1</v>
      </c>
    </row>
    <row r="3093" spans="1:10" x14ac:dyDescent="0.25">
      <c r="A3093" t="str">
        <f>IF(Tienda_2!$A693="","","Tienda 2")</f>
        <v>Tienda 2</v>
      </c>
      <c r="B3093" t="str">
        <f>IF($A3093="","",Tienda_2!B693)</f>
        <v>Muebles</v>
      </c>
      <c r="C3093" t="str">
        <f>IF($A3093="","",Tienda_2!G693)</f>
        <v>Bogotá</v>
      </c>
      <c r="D3093" t="str">
        <f>IF($A3093="","",Tienda_2!F693)</f>
        <v>Ángel Rodriguez</v>
      </c>
      <c r="E3093" t="str">
        <f>IF($A3093="","",Tienda_2!I693)</f>
        <v>Tarjeta de crédito</v>
      </c>
      <c r="F3093">
        <f>IF($A3093="","",VALUE(RIGHT(Tienda_2!E693,4)))</f>
        <v>2022</v>
      </c>
      <c r="G3093">
        <f>IF($A3093="","",Tienda_2!C693)</f>
        <v>736600</v>
      </c>
      <c r="H3093">
        <f>IF($A3093="","",Tienda_2!D693)</f>
        <v>37400</v>
      </c>
      <c r="I3093">
        <f>IF($A3093="","",Tienda_2!H693)</f>
        <v>5</v>
      </c>
      <c r="J3093">
        <f>IF($A3093="",0,IF(AND(OR('Cuadro-de-mando'!$B$4="(Todas)",'Cuadro-de-mando'!$B$4=$A3093),OR('Cuadro-de-mando'!$E$4="(Todas)",'Cuadro-de-mando'!$E$4=$B3093),OR('Cuadro-de-mando'!$H$4="(Todas)",'Cuadro-de-mando'!$H$4=$C3093),OR('Cuadro-de-mando'!$K$4="(Todas)",'Cuadro-de-mando'!$K$4=$E3093),OR('Cuadro-de-mando'!$N$4="(Todos)",'Cuadro-de-mando'!$N$4=$F3093)),1,0))</f>
        <v>1</v>
      </c>
    </row>
    <row r="3094" spans="1:10" x14ac:dyDescent="0.25">
      <c r="A3094" t="str">
        <f>IF(Tienda_2!$A694="","","Tienda 2")</f>
        <v>Tienda 2</v>
      </c>
      <c r="B3094" t="str">
        <f>IF($A3094="","",Tienda_2!B694)</f>
        <v>Muebles</v>
      </c>
      <c r="C3094" t="str">
        <f>IF($A3094="","",Tienda_2!G694)</f>
        <v>Bucaramanga</v>
      </c>
      <c r="D3094" t="str">
        <f>IF($A3094="","",Tienda_2!F694)</f>
        <v>Felipe Santos</v>
      </c>
      <c r="E3094" t="str">
        <f>IF($A3094="","",Tienda_2!I694)</f>
        <v>Tarjeta de crédito</v>
      </c>
      <c r="F3094">
        <f>IF($A3094="","",VALUE(RIGHT(Tienda_2!E694,4)))</f>
        <v>2021</v>
      </c>
      <c r="G3094">
        <f>IF($A3094="","",Tienda_2!C694)</f>
        <v>485700</v>
      </c>
      <c r="H3094">
        <f>IF($A3094="","",Tienda_2!D694)</f>
        <v>28200</v>
      </c>
      <c r="I3094">
        <f>IF($A3094="","",Tienda_2!H694)</f>
        <v>2</v>
      </c>
      <c r="J3094">
        <f>IF($A3094="",0,IF(AND(OR('Cuadro-de-mando'!$B$4="(Todas)",'Cuadro-de-mando'!$B$4=$A3094),OR('Cuadro-de-mando'!$E$4="(Todas)",'Cuadro-de-mando'!$E$4=$B3094),OR('Cuadro-de-mando'!$H$4="(Todas)",'Cuadro-de-mando'!$H$4=$C3094),OR('Cuadro-de-mando'!$K$4="(Todas)",'Cuadro-de-mando'!$K$4=$E3094),OR('Cuadro-de-mando'!$N$4="(Todos)",'Cuadro-de-mando'!$N$4=$F3094)),1,0))</f>
        <v>1</v>
      </c>
    </row>
    <row r="3095" spans="1:10" x14ac:dyDescent="0.25">
      <c r="A3095" t="str">
        <f>IF(Tienda_2!$A695="","","Tienda 2")</f>
        <v>Tienda 2</v>
      </c>
      <c r="B3095" t="str">
        <f>IF($A3095="","",Tienda_2!B695)</f>
        <v>Electrónicos</v>
      </c>
      <c r="C3095" t="str">
        <f>IF($A3095="","",Tienda_2!G695)</f>
        <v>Bogotá</v>
      </c>
      <c r="D3095" t="str">
        <f>IF($A3095="","",Tienda_2!F695)</f>
        <v>Beatriz Morales</v>
      </c>
      <c r="E3095" t="str">
        <f>IF($A3095="","",Tienda_2!I695)</f>
        <v>Tarjeta de crédito</v>
      </c>
      <c r="F3095">
        <f>IF($A3095="","",VALUE(RIGHT(Tienda_2!E695,4)))</f>
        <v>2020</v>
      </c>
      <c r="G3095">
        <f>IF($A3095="","",Tienda_2!C695)</f>
        <v>293700</v>
      </c>
      <c r="H3095">
        <f>IF($A3095="","",Tienda_2!D695)</f>
        <v>16300</v>
      </c>
      <c r="I3095">
        <f>IF($A3095="","",Tienda_2!H695)</f>
        <v>5</v>
      </c>
      <c r="J3095">
        <f>IF($A3095="",0,IF(AND(OR('Cuadro-de-mando'!$B$4="(Todas)",'Cuadro-de-mando'!$B$4=$A3095),OR('Cuadro-de-mando'!$E$4="(Todas)",'Cuadro-de-mando'!$E$4=$B3095),OR('Cuadro-de-mando'!$H$4="(Todas)",'Cuadro-de-mando'!$H$4=$C3095),OR('Cuadro-de-mando'!$K$4="(Todas)",'Cuadro-de-mando'!$K$4=$E3095),OR('Cuadro-de-mando'!$N$4="(Todos)",'Cuadro-de-mando'!$N$4=$F3095)),1,0))</f>
        <v>1</v>
      </c>
    </row>
    <row r="3096" spans="1:10" x14ac:dyDescent="0.25">
      <c r="A3096" t="str">
        <f>IF(Tienda_2!$A696="","","Tienda 2")</f>
        <v>Tienda 2</v>
      </c>
      <c r="B3096" t="str">
        <f>IF($A3096="","",Tienda_2!B696)</f>
        <v>Instrumentos musicales</v>
      </c>
      <c r="C3096" t="str">
        <f>IF($A3096="","",Tienda_2!G696)</f>
        <v>Bogotá</v>
      </c>
      <c r="D3096" t="str">
        <f>IF($A3096="","",Tienda_2!F696)</f>
        <v>Felipe Santos</v>
      </c>
      <c r="E3096" t="str">
        <f>IF($A3096="","",Tienda_2!I696)</f>
        <v>Nequi</v>
      </c>
      <c r="F3096">
        <f>IF($A3096="","",VALUE(RIGHT(Tienda_2!E696,4)))</f>
        <v>2021</v>
      </c>
      <c r="G3096">
        <f>IF($A3096="","",Tienda_2!C696)</f>
        <v>549200</v>
      </c>
      <c r="H3096">
        <f>IF($A3096="","",Tienda_2!D696)</f>
        <v>29600</v>
      </c>
      <c r="I3096">
        <f>IF($A3096="","",Tienda_2!H696)</f>
        <v>5</v>
      </c>
      <c r="J3096">
        <f>IF($A3096="",0,IF(AND(OR('Cuadro-de-mando'!$B$4="(Todas)",'Cuadro-de-mando'!$B$4=$A3096),OR('Cuadro-de-mando'!$E$4="(Todas)",'Cuadro-de-mando'!$E$4=$B3096),OR('Cuadro-de-mando'!$H$4="(Todas)",'Cuadro-de-mando'!$H$4=$C3096),OR('Cuadro-de-mando'!$K$4="(Todas)",'Cuadro-de-mando'!$K$4=$E3096),OR('Cuadro-de-mando'!$N$4="(Todos)",'Cuadro-de-mando'!$N$4=$F3096)),1,0))</f>
        <v>1</v>
      </c>
    </row>
    <row r="3097" spans="1:10" x14ac:dyDescent="0.25">
      <c r="A3097" t="str">
        <f>IF(Tienda_2!$A697="","","Tienda 2")</f>
        <v>Tienda 2</v>
      </c>
      <c r="B3097" t="str">
        <f>IF($A3097="","",Tienda_2!B697)</f>
        <v>Juguetes</v>
      </c>
      <c r="C3097" t="str">
        <f>IF($A3097="","",Tienda_2!G697)</f>
        <v>Bogotá</v>
      </c>
      <c r="D3097" t="str">
        <f>IF($A3097="","",Tienda_2!F697)</f>
        <v>Juan Fernandez</v>
      </c>
      <c r="E3097" t="str">
        <f>IF($A3097="","",Tienda_2!I697)</f>
        <v>Cupón</v>
      </c>
      <c r="F3097">
        <f>IF($A3097="","",VALUE(RIGHT(Tienda_2!E697,4)))</f>
        <v>2021</v>
      </c>
      <c r="G3097">
        <f>IF($A3097="","",Tienda_2!C697)</f>
        <v>53600</v>
      </c>
      <c r="H3097">
        <f>IF($A3097="","",Tienda_2!D697)</f>
        <v>1000</v>
      </c>
      <c r="I3097">
        <f>IF($A3097="","",Tienda_2!H697)</f>
        <v>1</v>
      </c>
      <c r="J3097">
        <f>IF($A3097="",0,IF(AND(OR('Cuadro-de-mando'!$B$4="(Todas)",'Cuadro-de-mando'!$B$4=$A3097),OR('Cuadro-de-mando'!$E$4="(Todas)",'Cuadro-de-mando'!$E$4=$B3097),OR('Cuadro-de-mando'!$H$4="(Todas)",'Cuadro-de-mando'!$H$4=$C3097),OR('Cuadro-de-mando'!$K$4="(Todas)",'Cuadro-de-mando'!$K$4=$E3097),OR('Cuadro-de-mando'!$N$4="(Todos)",'Cuadro-de-mando'!$N$4=$F3097)),1,0))</f>
        <v>1</v>
      </c>
    </row>
    <row r="3098" spans="1:10" x14ac:dyDescent="0.25">
      <c r="A3098" t="str">
        <f>IF(Tienda_2!$A698="","","Tienda 2")</f>
        <v>Tienda 2</v>
      </c>
      <c r="B3098" t="str">
        <f>IF($A3098="","",Tienda_2!B698)</f>
        <v>Electrodomésticos</v>
      </c>
      <c r="C3098" t="str">
        <f>IF($A3098="","",Tienda_2!G698)</f>
        <v>Medellín</v>
      </c>
      <c r="D3098" t="str">
        <f>IF($A3098="","",Tienda_2!F698)</f>
        <v>Mariana Herrera</v>
      </c>
      <c r="E3098" t="str">
        <f>IF($A3098="","",Tienda_2!I698)</f>
        <v>Cupón</v>
      </c>
      <c r="F3098">
        <f>IF($A3098="","",VALUE(RIGHT(Tienda_2!E698,4)))</f>
        <v>2020</v>
      </c>
      <c r="G3098">
        <f>IF($A3098="","",Tienda_2!C698)</f>
        <v>1153900</v>
      </c>
      <c r="H3098">
        <f>IF($A3098="","",Tienda_2!D698)</f>
        <v>61800</v>
      </c>
      <c r="I3098">
        <f>IF($A3098="","",Tienda_2!H698)</f>
        <v>5</v>
      </c>
      <c r="J3098">
        <f>IF($A3098="",0,IF(AND(OR('Cuadro-de-mando'!$B$4="(Todas)",'Cuadro-de-mando'!$B$4=$A3098),OR('Cuadro-de-mando'!$E$4="(Todas)",'Cuadro-de-mando'!$E$4=$B3098),OR('Cuadro-de-mando'!$H$4="(Todas)",'Cuadro-de-mando'!$H$4=$C3098),OR('Cuadro-de-mando'!$K$4="(Todas)",'Cuadro-de-mando'!$K$4=$E3098),OR('Cuadro-de-mando'!$N$4="(Todos)",'Cuadro-de-mando'!$N$4=$F3098)),1,0))</f>
        <v>1</v>
      </c>
    </row>
    <row r="3099" spans="1:10" x14ac:dyDescent="0.25">
      <c r="A3099" t="str">
        <f>IF(Tienda_2!$A699="","","Tienda 2")</f>
        <v>Tienda 2</v>
      </c>
      <c r="B3099" t="str">
        <f>IF($A3099="","",Tienda_2!B699)</f>
        <v>Electrónicos</v>
      </c>
      <c r="C3099" t="str">
        <f>IF($A3099="","",Tienda_2!G699)</f>
        <v>Medellín</v>
      </c>
      <c r="D3099" t="str">
        <f>IF($A3099="","",Tienda_2!F699)</f>
        <v>Juan Fernandez</v>
      </c>
      <c r="E3099" t="str">
        <f>IF($A3099="","",Tienda_2!I699)</f>
        <v>Tarjeta de crédito</v>
      </c>
      <c r="F3099">
        <f>IF($A3099="","",VALUE(RIGHT(Tienda_2!E699,4)))</f>
        <v>2021</v>
      </c>
      <c r="G3099">
        <f>IF($A3099="","",Tienda_2!C699)</f>
        <v>130400</v>
      </c>
      <c r="H3099">
        <f>IF($A3099="","",Tienda_2!D699)</f>
        <v>5100</v>
      </c>
      <c r="I3099">
        <f>IF($A3099="","",Tienda_2!H699)</f>
        <v>5</v>
      </c>
      <c r="J3099">
        <f>IF($A3099="",0,IF(AND(OR('Cuadro-de-mando'!$B$4="(Todas)",'Cuadro-de-mando'!$B$4=$A3099),OR('Cuadro-de-mando'!$E$4="(Todas)",'Cuadro-de-mando'!$E$4=$B3099),OR('Cuadro-de-mando'!$H$4="(Todas)",'Cuadro-de-mando'!$H$4=$C3099),OR('Cuadro-de-mando'!$K$4="(Todas)",'Cuadro-de-mando'!$K$4=$E3099),OR('Cuadro-de-mando'!$N$4="(Todos)",'Cuadro-de-mando'!$N$4=$F3099)),1,0))</f>
        <v>1</v>
      </c>
    </row>
    <row r="3100" spans="1:10" x14ac:dyDescent="0.25">
      <c r="A3100" t="str">
        <f>IF(Tienda_2!$A700="","","Tienda 2")</f>
        <v>Tienda 2</v>
      </c>
      <c r="B3100" t="str">
        <f>IF($A3100="","",Tienda_2!B700)</f>
        <v>Libros</v>
      </c>
      <c r="C3100" t="str">
        <f>IF($A3100="","",Tienda_2!G700)</f>
        <v>Cartagena</v>
      </c>
      <c r="D3100" t="str">
        <f>IF($A3100="","",Tienda_2!F700)</f>
        <v>Maria Alfonso</v>
      </c>
      <c r="E3100" t="str">
        <f>IF($A3100="","",Tienda_2!I700)</f>
        <v>Tarjeta de crédito</v>
      </c>
      <c r="F3100">
        <f>IF($A3100="","",VALUE(RIGHT(Tienda_2!E700,4)))</f>
        <v>2022</v>
      </c>
      <c r="G3100">
        <f>IF($A3100="","",Tienda_2!C700)</f>
        <v>61200</v>
      </c>
      <c r="H3100">
        <f>IF($A3100="","",Tienda_2!D700)</f>
        <v>5600</v>
      </c>
      <c r="I3100">
        <f>IF($A3100="","",Tienda_2!H700)</f>
        <v>5</v>
      </c>
      <c r="J3100">
        <f>IF($A3100="",0,IF(AND(OR('Cuadro-de-mando'!$B$4="(Todas)",'Cuadro-de-mando'!$B$4=$A3100),OR('Cuadro-de-mando'!$E$4="(Todas)",'Cuadro-de-mando'!$E$4=$B3100),OR('Cuadro-de-mando'!$H$4="(Todas)",'Cuadro-de-mando'!$H$4=$C3100),OR('Cuadro-de-mando'!$K$4="(Todas)",'Cuadro-de-mando'!$K$4=$E3100),OR('Cuadro-de-mando'!$N$4="(Todos)",'Cuadro-de-mando'!$N$4=$F3100)),1,0))</f>
        <v>1</v>
      </c>
    </row>
    <row r="3101" spans="1:10" x14ac:dyDescent="0.25">
      <c r="A3101" t="str">
        <f>IF(Tienda_2!$A701="","","Tienda 2")</f>
        <v>Tienda 2</v>
      </c>
      <c r="B3101" t="str">
        <f>IF($A3101="","",Tienda_2!B701)</f>
        <v>Electrónicos</v>
      </c>
      <c r="C3101" t="str">
        <f>IF($A3101="","",Tienda_2!G701)</f>
        <v>Bogotá</v>
      </c>
      <c r="D3101" t="str">
        <f>IF($A3101="","",Tienda_2!F701)</f>
        <v>Izabela de León</v>
      </c>
      <c r="E3101" t="str">
        <f>IF($A3101="","",Tienda_2!I701)</f>
        <v>Cupón</v>
      </c>
      <c r="F3101">
        <f>IF($A3101="","",VALUE(RIGHT(Tienda_2!E701,4)))</f>
        <v>2020</v>
      </c>
      <c r="G3101">
        <f>IF($A3101="","",Tienda_2!C701)</f>
        <v>1578400</v>
      </c>
      <c r="H3101">
        <f>IF($A3101="","",Tienda_2!D701)</f>
        <v>84400</v>
      </c>
      <c r="I3101">
        <f>IF($A3101="","",Tienda_2!H701)</f>
        <v>1</v>
      </c>
      <c r="J3101">
        <f>IF($A3101="",0,IF(AND(OR('Cuadro-de-mando'!$B$4="(Todas)",'Cuadro-de-mando'!$B$4=$A3101),OR('Cuadro-de-mando'!$E$4="(Todas)",'Cuadro-de-mando'!$E$4=$B3101),OR('Cuadro-de-mando'!$H$4="(Todas)",'Cuadro-de-mando'!$H$4=$C3101),OR('Cuadro-de-mando'!$K$4="(Todas)",'Cuadro-de-mando'!$K$4=$E3101),OR('Cuadro-de-mando'!$N$4="(Todos)",'Cuadro-de-mando'!$N$4=$F3101)),1,0))</f>
        <v>1</v>
      </c>
    </row>
    <row r="3102" spans="1:10" x14ac:dyDescent="0.25">
      <c r="A3102" t="str">
        <f>IF(Tienda_2!$A702="","","Tienda 2")</f>
        <v>Tienda 2</v>
      </c>
      <c r="B3102" t="str">
        <f>IF($A3102="","",Tienda_2!B702)</f>
        <v>Artículos para el hogar</v>
      </c>
      <c r="C3102" t="str">
        <f>IF($A3102="","",Tienda_2!G702)</f>
        <v>Bogotá</v>
      </c>
      <c r="D3102" t="str">
        <f>IF($A3102="","",Tienda_2!F702)</f>
        <v>Rafael Acosta</v>
      </c>
      <c r="E3102" t="str">
        <f>IF($A3102="","",Tienda_2!I702)</f>
        <v>Tarjeta de crédito</v>
      </c>
      <c r="F3102">
        <f>IF($A3102="","",VALUE(RIGHT(Tienda_2!E702,4)))</f>
        <v>2021</v>
      </c>
      <c r="G3102">
        <f>IF($A3102="","",Tienda_2!C702)</f>
        <v>40800</v>
      </c>
      <c r="H3102">
        <f>IF($A3102="","",Tienda_2!D702)</f>
        <v>0</v>
      </c>
      <c r="I3102">
        <f>IF($A3102="","",Tienda_2!H702)</f>
        <v>4</v>
      </c>
      <c r="J3102">
        <f>IF($A3102="",0,IF(AND(OR('Cuadro-de-mando'!$B$4="(Todas)",'Cuadro-de-mando'!$B$4=$A3102),OR('Cuadro-de-mando'!$E$4="(Todas)",'Cuadro-de-mando'!$E$4=$B3102),OR('Cuadro-de-mando'!$H$4="(Todas)",'Cuadro-de-mando'!$H$4=$C3102),OR('Cuadro-de-mando'!$K$4="(Todas)",'Cuadro-de-mando'!$K$4=$E3102),OR('Cuadro-de-mando'!$N$4="(Todos)",'Cuadro-de-mando'!$N$4=$F3102)),1,0))</f>
        <v>1</v>
      </c>
    </row>
    <row r="3103" spans="1:10" x14ac:dyDescent="0.25">
      <c r="A3103" t="str">
        <f>IF(Tienda_2!$A703="","","Tienda 2")</f>
        <v>Tienda 2</v>
      </c>
      <c r="B3103" t="str">
        <f>IF($A3103="","",Tienda_2!B703)</f>
        <v>Electrodomésticos</v>
      </c>
      <c r="C3103" t="str">
        <f>IF($A3103="","",Tienda_2!G703)</f>
        <v>Bogotá</v>
      </c>
      <c r="D3103" t="str">
        <f>IF($A3103="","",Tienda_2!F703)</f>
        <v>Izabela de León</v>
      </c>
      <c r="E3103" t="str">
        <f>IF($A3103="","",Tienda_2!I703)</f>
        <v>Tarjeta de crédito</v>
      </c>
      <c r="F3103">
        <f>IF($A3103="","",VALUE(RIGHT(Tienda_2!E703,4)))</f>
        <v>2020</v>
      </c>
      <c r="G3103">
        <f>IF($A3103="","",Tienda_2!C703)</f>
        <v>2109200</v>
      </c>
      <c r="H3103">
        <f>IF($A3103="","",Tienda_2!D703)</f>
        <v>110500</v>
      </c>
      <c r="I3103">
        <f>IF($A3103="","",Tienda_2!H703)</f>
        <v>2</v>
      </c>
      <c r="J3103">
        <f>IF($A3103="",0,IF(AND(OR('Cuadro-de-mando'!$B$4="(Todas)",'Cuadro-de-mando'!$B$4=$A3103),OR('Cuadro-de-mando'!$E$4="(Todas)",'Cuadro-de-mando'!$E$4=$B3103),OR('Cuadro-de-mando'!$H$4="(Todas)",'Cuadro-de-mando'!$H$4=$C3103),OR('Cuadro-de-mando'!$K$4="(Todas)",'Cuadro-de-mando'!$K$4=$E3103),OR('Cuadro-de-mando'!$N$4="(Todos)",'Cuadro-de-mando'!$N$4=$F3103)),1,0))</f>
        <v>1</v>
      </c>
    </row>
    <row r="3104" spans="1:10" x14ac:dyDescent="0.25">
      <c r="A3104" t="str">
        <f>IF(Tienda_2!$A704="","","Tienda 2")</f>
        <v>Tienda 2</v>
      </c>
      <c r="B3104" t="str">
        <f>IF($A3104="","",Tienda_2!B704)</f>
        <v>Juguetes</v>
      </c>
      <c r="C3104" t="str">
        <f>IF($A3104="","",Tienda_2!G704)</f>
        <v>Pereira</v>
      </c>
      <c r="D3104" t="str">
        <f>IF($A3104="","",Tienda_2!F704)</f>
        <v>Izabela de León</v>
      </c>
      <c r="E3104" t="str">
        <f>IF($A3104="","",Tienda_2!I704)</f>
        <v>Tarjeta de crédito</v>
      </c>
      <c r="F3104">
        <f>IF($A3104="","",VALUE(RIGHT(Tienda_2!E704,4)))</f>
        <v>2021</v>
      </c>
      <c r="G3104">
        <f>IF($A3104="","",Tienda_2!C704)</f>
        <v>17500</v>
      </c>
      <c r="H3104">
        <f>IF($A3104="","",Tienda_2!D704)</f>
        <v>1300</v>
      </c>
      <c r="I3104">
        <f>IF($A3104="","",Tienda_2!H704)</f>
        <v>5</v>
      </c>
      <c r="J3104">
        <f>IF($A3104="",0,IF(AND(OR('Cuadro-de-mando'!$B$4="(Todas)",'Cuadro-de-mando'!$B$4=$A3104),OR('Cuadro-de-mando'!$E$4="(Todas)",'Cuadro-de-mando'!$E$4=$B3104),OR('Cuadro-de-mando'!$H$4="(Todas)",'Cuadro-de-mando'!$H$4=$C3104),OR('Cuadro-de-mando'!$K$4="(Todas)",'Cuadro-de-mando'!$K$4=$E3104),OR('Cuadro-de-mando'!$N$4="(Todos)",'Cuadro-de-mando'!$N$4=$F3104)),1,0))</f>
        <v>1</v>
      </c>
    </row>
    <row r="3105" spans="1:10" x14ac:dyDescent="0.25">
      <c r="A3105" t="str">
        <f>IF(Tienda_2!$A705="","","Tienda 2")</f>
        <v>Tienda 2</v>
      </c>
      <c r="B3105" t="str">
        <f>IF($A3105="","",Tienda_2!B705)</f>
        <v>Electrónicos</v>
      </c>
      <c r="C3105" t="str">
        <f>IF($A3105="","",Tienda_2!G705)</f>
        <v>Bogotá</v>
      </c>
      <c r="D3105" t="str">
        <f>IF($A3105="","",Tienda_2!F705)</f>
        <v>Juliana Costa</v>
      </c>
      <c r="E3105" t="str">
        <f>IF($A3105="","",Tienda_2!I705)</f>
        <v>Tarjeta de crédito</v>
      </c>
      <c r="F3105">
        <f>IF($A3105="","",VALUE(RIGHT(Tienda_2!E705,4)))</f>
        <v>2022</v>
      </c>
      <c r="G3105">
        <f>IF($A3105="","",Tienda_2!C705)</f>
        <v>296700</v>
      </c>
      <c r="H3105">
        <f>IF($A3105="","",Tienda_2!D705)</f>
        <v>16200</v>
      </c>
      <c r="I3105">
        <f>IF($A3105="","",Tienda_2!H705)</f>
        <v>5</v>
      </c>
      <c r="J3105">
        <f>IF($A3105="",0,IF(AND(OR('Cuadro-de-mando'!$B$4="(Todas)",'Cuadro-de-mando'!$B$4=$A3105),OR('Cuadro-de-mando'!$E$4="(Todas)",'Cuadro-de-mando'!$E$4=$B3105),OR('Cuadro-de-mando'!$H$4="(Todas)",'Cuadro-de-mando'!$H$4=$C3105),OR('Cuadro-de-mando'!$K$4="(Todas)",'Cuadro-de-mando'!$K$4=$E3105),OR('Cuadro-de-mando'!$N$4="(Todos)",'Cuadro-de-mando'!$N$4=$F3105)),1,0))</f>
        <v>1</v>
      </c>
    </row>
    <row r="3106" spans="1:10" x14ac:dyDescent="0.25">
      <c r="A3106" t="str">
        <f>IF(Tienda_2!$A706="","","Tienda 2")</f>
        <v>Tienda 2</v>
      </c>
      <c r="B3106" t="str">
        <f>IF($A3106="","",Tienda_2!B706)</f>
        <v>Muebles</v>
      </c>
      <c r="C3106" t="str">
        <f>IF($A3106="","",Tienda_2!G706)</f>
        <v>Bogotá</v>
      </c>
      <c r="D3106" t="str">
        <f>IF($A3106="","",Tienda_2!F706)</f>
        <v>Juliana Costa</v>
      </c>
      <c r="E3106" t="str">
        <f>IF($A3106="","",Tienda_2!I706)</f>
        <v>Nequi</v>
      </c>
      <c r="F3106">
        <f>IF($A3106="","",VALUE(RIGHT(Tienda_2!E706,4)))</f>
        <v>2021</v>
      </c>
      <c r="G3106">
        <f>IF($A3106="","",Tienda_2!C706)</f>
        <v>263300</v>
      </c>
      <c r="H3106">
        <f>IF($A3106="","",Tienda_2!D706)</f>
        <v>12200</v>
      </c>
      <c r="I3106">
        <f>IF($A3106="","",Tienda_2!H706)</f>
        <v>5</v>
      </c>
      <c r="J3106">
        <f>IF($A3106="",0,IF(AND(OR('Cuadro-de-mando'!$B$4="(Todas)",'Cuadro-de-mando'!$B$4=$A3106),OR('Cuadro-de-mando'!$E$4="(Todas)",'Cuadro-de-mando'!$E$4=$B3106),OR('Cuadro-de-mando'!$H$4="(Todas)",'Cuadro-de-mando'!$H$4=$C3106),OR('Cuadro-de-mando'!$K$4="(Todas)",'Cuadro-de-mando'!$K$4=$E3106),OR('Cuadro-de-mando'!$N$4="(Todos)",'Cuadro-de-mando'!$N$4=$F3106)),1,0))</f>
        <v>1</v>
      </c>
    </row>
    <row r="3107" spans="1:10" x14ac:dyDescent="0.25">
      <c r="A3107" t="str">
        <f>IF(Tienda_2!$A707="","","Tienda 2")</f>
        <v>Tienda 2</v>
      </c>
      <c r="B3107" t="str">
        <f>IF($A3107="","",Tienda_2!B707)</f>
        <v>Electrónicos</v>
      </c>
      <c r="C3107" t="str">
        <f>IF($A3107="","",Tienda_2!G707)</f>
        <v>Bogotá</v>
      </c>
      <c r="D3107" t="str">
        <f>IF($A3107="","",Tienda_2!F707)</f>
        <v>Lucas Olivera</v>
      </c>
      <c r="E3107" t="str">
        <f>IF($A3107="","",Tienda_2!I707)</f>
        <v>Tarjeta de crédito</v>
      </c>
      <c r="F3107">
        <f>IF($A3107="","",VALUE(RIGHT(Tienda_2!E707,4)))</f>
        <v>2020</v>
      </c>
      <c r="G3107">
        <f>IF($A3107="","",Tienda_2!C707)</f>
        <v>1462600</v>
      </c>
      <c r="H3107">
        <f>IF($A3107="","",Tienda_2!D707)</f>
        <v>78400</v>
      </c>
      <c r="I3107">
        <f>IF($A3107="","",Tienda_2!H707)</f>
        <v>4</v>
      </c>
      <c r="J3107">
        <f>IF($A3107="",0,IF(AND(OR('Cuadro-de-mando'!$B$4="(Todas)",'Cuadro-de-mando'!$B$4=$A3107),OR('Cuadro-de-mando'!$E$4="(Todas)",'Cuadro-de-mando'!$E$4=$B3107),OR('Cuadro-de-mando'!$H$4="(Todas)",'Cuadro-de-mando'!$H$4=$C3107),OR('Cuadro-de-mando'!$K$4="(Todas)",'Cuadro-de-mando'!$K$4=$E3107),OR('Cuadro-de-mando'!$N$4="(Todos)",'Cuadro-de-mando'!$N$4=$F3107)),1,0))</f>
        <v>1</v>
      </c>
    </row>
    <row r="3108" spans="1:10" x14ac:dyDescent="0.25">
      <c r="A3108" t="str">
        <f>IF(Tienda_2!$A708="","","Tienda 2")</f>
        <v>Tienda 2</v>
      </c>
      <c r="B3108" t="str">
        <f>IF($A3108="","",Tienda_2!B708)</f>
        <v>Electrónicos</v>
      </c>
      <c r="C3108" t="str">
        <f>IF($A3108="","",Tienda_2!G708)</f>
        <v>Cali</v>
      </c>
      <c r="D3108" t="str">
        <f>IF($A3108="","",Tienda_2!F708)</f>
        <v>Juan Fernandez</v>
      </c>
      <c r="E3108" t="str">
        <f>IF($A3108="","",Tienda_2!I708)</f>
        <v>Nequi</v>
      </c>
      <c r="F3108">
        <f>IF($A3108="","",VALUE(RIGHT(Tienda_2!E708,4)))</f>
        <v>2021</v>
      </c>
      <c r="G3108">
        <f>IF($A3108="","",Tienda_2!C708)</f>
        <v>934800</v>
      </c>
      <c r="H3108">
        <f>IF($A3108="","",Tienda_2!D708)</f>
        <v>48000</v>
      </c>
      <c r="I3108">
        <f>IF($A3108="","",Tienda_2!H708)</f>
        <v>1</v>
      </c>
      <c r="J3108">
        <f>IF($A3108="",0,IF(AND(OR('Cuadro-de-mando'!$B$4="(Todas)",'Cuadro-de-mando'!$B$4=$A3108),OR('Cuadro-de-mando'!$E$4="(Todas)",'Cuadro-de-mando'!$E$4=$B3108),OR('Cuadro-de-mando'!$H$4="(Todas)",'Cuadro-de-mando'!$H$4=$C3108),OR('Cuadro-de-mando'!$K$4="(Todas)",'Cuadro-de-mando'!$K$4=$E3108),OR('Cuadro-de-mando'!$N$4="(Todos)",'Cuadro-de-mando'!$N$4=$F3108)),1,0))</f>
        <v>1</v>
      </c>
    </row>
    <row r="3109" spans="1:10" x14ac:dyDescent="0.25">
      <c r="A3109" t="str">
        <f>IF(Tienda_2!$A709="","","Tienda 2")</f>
        <v>Tienda 2</v>
      </c>
      <c r="B3109" t="str">
        <f>IF($A3109="","",Tienda_2!B709)</f>
        <v>Electrónicos</v>
      </c>
      <c r="C3109" t="str">
        <f>IF($A3109="","",Tienda_2!G709)</f>
        <v>Bogotá</v>
      </c>
      <c r="D3109" t="str">
        <f>IF($A3109="","",Tienda_2!F709)</f>
        <v>Juan Fernandez</v>
      </c>
      <c r="E3109" t="str">
        <f>IF($A3109="","",Tienda_2!I709)</f>
        <v>Nequi</v>
      </c>
      <c r="F3109">
        <f>IF($A3109="","",VALUE(RIGHT(Tienda_2!E709,4)))</f>
        <v>2021</v>
      </c>
      <c r="G3109">
        <f>IF($A3109="","",Tienda_2!C709)</f>
        <v>160600</v>
      </c>
      <c r="H3109">
        <f>IF($A3109="","",Tienda_2!D709)</f>
        <v>6700</v>
      </c>
      <c r="I3109">
        <f>IF($A3109="","",Tienda_2!H709)</f>
        <v>3</v>
      </c>
      <c r="J3109">
        <f>IF($A3109="",0,IF(AND(OR('Cuadro-de-mando'!$B$4="(Todas)",'Cuadro-de-mando'!$B$4=$A3109),OR('Cuadro-de-mando'!$E$4="(Todas)",'Cuadro-de-mando'!$E$4=$B3109),OR('Cuadro-de-mando'!$H$4="(Todas)",'Cuadro-de-mando'!$H$4=$C3109),OR('Cuadro-de-mando'!$K$4="(Todas)",'Cuadro-de-mando'!$K$4=$E3109),OR('Cuadro-de-mando'!$N$4="(Todos)",'Cuadro-de-mando'!$N$4=$F3109)),1,0))</f>
        <v>1</v>
      </c>
    </row>
    <row r="3110" spans="1:10" x14ac:dyDescent="0.25">
      <c r="A3110" t="str">
        <f>IF(Tienda_2!$A710="","","Tienda 2")</f>
        <v>Tienda 2</v>
      </c>
      <c r="B3110" t="str">
        <f>IF($A3110="","",Tienda_2!B710)</f>
        <v>Electrodomésticos</v>
      </c>
      <c r="C3110" t="str">
        <f>IF($A3110="","",Tienda_2!G710)</f>
        <v>Cali</v>
      </c>
      <c r="D3110" t="str">
        <f>IF($A3110="","",Tienda_2!F710)</f>
        <v>Mariana Herrera</v>
      </c>
      <c r="E3110" t="str">
        <f>IF($A3110="","",Tienda_2!I710)</f>
        <v>Tarjeta de crédito</v>
      </c>
      <c r="F3110">
        <f>IF($A3110="","",VALUE(RIGHT(Tienda_2!E710,4)))</f>
        <v>2021</v>
      </c>
      <c r="G3110">
        <f>IF($A3110="","",Tienda_2!C710)</f>
        <v>737500</v>
      </c>
      <c r="H3110">
        <f>IF($A3110="","",Tienda_2!D710)</f>
        <v>44100</v>
      </c>
      <c r="I3110">
        <f>IF($A3110="","",Tienda_2!H710)</f>
        <v>5</v>
      </c>
      <c r="J3110">
        <f>IF($A3110="",0,IF(AND(OR('Cuadro-de-mando'!$B$4="(Todas)",'Cuadro-de-mando'!$B$4=$A3110),OR('Cuadro-de-mando'!$E$4="(Todas)",'Cuadro-de-mando'!$E$4=$B3110),OR('Cuadro-de-mando'!$H$4="(Todas)",'Cuadro-de-mando'!$H$4=$C3110),OR('Cuadro-de-mando'!$K$4="(Todas)",'Cuadro-de-mando'!$K$4=$E3110),OR('Cuadro-de-mando'!$N$4="(Todos)",'Cuadro-de-mando'!$N$4=$F3110)),1,0))</f>
        <v>1</v>
      </c>
    </row>
    <row r="3111" spans="1:10" x14ac:dyDescent="0.25">
      <c r="A3111" t="str">
        <f>IF(Tienda_2!$A711="","","Tienda 2")</f>
        <v>Tienda 2</v>
      </c>
      <c r="B3111" t="str">
        <f>IF($A3111="","",Tienda_2!B711)</f>
        <v>Electrónicos</v>
      </c>
      <c r="C3111" t="str">
        <f>IF($A3111="","",Tienda_2!G711)</f>
        <v>Bogotá</v>
      </c>
      <c r="D3111" t="str">
        <f>IF($A3111="","",Tienda_2!F711)</f>
        <v>Juan Fernandez</v>
      </c>
      <c r="E3111" t="str">
        <f>IF($A3111="","",Tienda_2!I711)</f>
        <v>Tarjeta de crédito</v>
      </c>
      <c r="F3111">
        <f>IF($A3111="","",VALUE(RIGHT(Tienda_2!E711,4)))</f>
        <v>2022</v>
      </c>
      <c r="G3111">
        <f>IF($A3111="","",Tienda_2!C711)</f>
        <v>1743600</v>
      </c>
      <c r="H3111">
        <f>IF($A3111="","",Tienda_2!D711)</f>
        <v>93100</v>
      </c>
      <c r="I3111">
        <f>IF($A3111="","",Tienda_2!H711)</f>
        <v>5</v>
      </c>
      <c r="J3111">
        <f>IF($A3111="",0,IF(AND(OR('Cuadro-de-mando'!$B$4="(Todas)",'Cuadro-de-mando'!$B$4=$A3111),OR('Cuadro-de-mando'!$E$4="(Todas)",'Cuadro-de-mando'!$E$4=$B3111),OR('Cuadro-de-mando'!$H$4="(Todas)",'Cuadro-de-mando'!$H$4=$C3111),OR('Cuadro-de-mando'!$K$4="(Todas)",'Cuadro-de-mando'!$K$4=$E3111),OR('Cuadro-de-mando'!$N$4="(Todos)",'Cuadro-de-mando'!$N$4=$F3111)),1,0))</f>
        <v>1</v>
      </c>
    </row>
    <row r="3112" spans="1:10" x14ac:dyDescent="0.25">
      <c r="A3112" t="str">
        <f>IF(Tienda_2!$A712="","","Tienda 2")</f>
        <v>Tienda 2</v>
      </c>
      <c r="B3112" t="str">
        <f>IF($A3112="","",Tienda_2!B712)</f>
        <v>Artículos para el hogar</v>
      </c>
      <c r="C3112" t="str">
        <f>IF($A3112="","",Tienda_2!G712)</f>
        <v>Bogotá</v>
      </c>
      <c r="D3112" t="str">
        <f>IF($A3112="","",Tienda_2!F712)</f>
        <v>Ángel Rodriguez</v>
      </c>
      <c r="E3112" t="str">
        <f>IF($A3112="","",Tienda_2!I712)</f>
        <v>Tarjeta de crédito</v>
      </c>
      <c r="F3112">
        <f>IF($A3112="","",VALUE(RIGHT(Tienda_2!E712,4)))</f>
        <v>2021</v>
      </c>
      <c r="G3112">
        <f>IF($A3112="","",Tienda_2!C712)</f>
        <v>44700</v>
      </c>
      <c r="H3112">
        <f>IF($A3112="","",Tienda_2!D712)</f>
        <v>7100</v>
      </c>
      <c r="I3112">
        <f>IF($A3112="","",Tienda_2!H712)</f>
        <v>5</v>
      </c>
      <c r="J3112">
        <f>IF($A3112="",0,IF(AND(OR('Cuadro-de-mando'!$B$4="(Todas)",'Cuadro-de-mando'!$B$4=$A3112),OR('Cuadro-de-mando'!$E$4="(Todas)",'Cuadro-de-mando'!$E$4=$B3112),OR('Cuadro-de-mando'!$H$4="(Todas)",'Cuadro-de-mando'!$H$4=$C3112),OR('Cuadro-de-mando'!$K$4="(Todas)",'Cuadro-de-mando'!$K$4=$E3112),OR('Cuadro-de-mando'!$N$4="(Todos)",'Cuadro-de-mando'!$N$4=$F3112)),1,0))</f>
        <v>1</v>
      </c>
    </row>
    <row r="3113" spans="1:10" x14ac:dyDescent="0.25">
      <c r="A3113" t="str">
        <f>IF(Tienda_2!$A713="","","Tienda 2")</f>
        <v>Tienda 2</v>
      </c>
      <c r="B3113" t="str">
        <f>IF($A3113="","",Tienda_2!B713)</f>
        <v>Electrodomésticos</v>
      </c>
      <c r="C3113" t="str">
        <f>IF($A3113="","",Tienda_2!G713)</f>
        <v>Bogotá</v>
      </c>
      <c r="D3113" t="str">
        <f>IF($A3113="","",Tienda_2!F713)</f>
        <v>Felipe Santos</v>
      </c>
      <c r="E3113" t="str">
        <f>IF($A3113="","",Tienda_2!I713)</f>
        <v>Tarjeta de crédito</v>
      </c>
      <c r="F3113">
        <f>IF($A3113="","",VALUE(RIGHT(Tienda_2!E713,4)))</f>
        <v>2021</v>
      </c>
      <c r="G3113">
        <f>IF($A3113="","",Tienda_2!C713)</f>
        <v>1454200</v>
      </c>
      <c r="H3113">
        <f>IF($A3113="","",Tienda_2!D713)</f>
        <v>82200</v>
      </c>
      <c r="I3113">
        <f>IF($A3113="","",Tienda_2!H713)</f>
        <v>5</v>
      </c>
      <c r="J3113">
        <f>IF($A3113="",0,IF(AND(OR('Cuadro-de-mando'!$B$4="(Todas)",'Cuadro-de-mando'!$B$4=$A3113),OR('Cuadro-de-mando'!$E$4="(Todas)",'Cuadro-de-mando'!$E$4=$B3113),OR('Cuadro-de-mando'!$H$4="(Todas)",'Cuadro-de-mando'!$H$4=$C3113),OR('Cuadro-de-mando'!$K$4="(Todas)",'Cuadro-de-mando'!$K$4=$E3113),OR('Cuadro-de-mando'!$N$4="(Todos)",'Cuadro-de-mando'!$N$4=$F3113)),1,0))</f>
        <v>1</v>
      </c>
    </row>
    <row r="3114" spans="1:10" x14ac:dyDescent="0.25">
      <c r="A3114" t="str">
        <f>IF(Tienda_2!$A714="","","Tienda 2")</f>
        <v>Tienda 2</v>
      </c>
      <c r="B3114" t="str">
        <f>IF($A3114="","",Tienda_2!B714)</f>
        <v>Juguetes</v>
      </c>
      <c r="C3114" t="str">
        <f>IF($A3114="","",Tienda_2!G714)</f>
        <v>Cartagena</v>
      </c>
      <c r="D3114" t="str">
        <f>IF($A3114="","",Tienda_2!F714)</f>
        <v>Mariana Herrera</v>
      </c>
      <c r="E3114" t="str">
        <f>IF($A3114="","",Tienda_2!I714)</f>
        <v>Nequi</v>
      </c>
      <c r="F3114">
        <f>IF($A3114="","",VALUE(RIGHT(Tienda_2!E714,4)))</f>
        <v>2020</v>
      </c>
      <c r="G3114">
        <f>IF($A3114="","",Tienda_2!C714)</f>
        <v>18300</v>
      </c>
      <c r="H3114">
        <f>IF($A3114="","",Tienda_2!D714)</f>
        <v>0</v>
      </c>
      <c r="I3114">
        <f>IF($A3114="","",Tienda_2!H714)</f>
        <v>1</v>
      </c>
      <c r="J3114">
        <f>IF($A3114="",0,IF(AND(OR('Cuadro-de-mando'!$B$4="(Todas)",'Cuadro-de-mando'!$B$4=$A3114),OR('Cuadro-de-mando'!$E$4="(Todas)",'Cuadro-de-mando'!$E$4=$B3114),OR('Cuadro-de-mando'!$H$4="(Todas)",'Cuadro-de-mando'!$H$4=$C3114),OR('Cuadro-de-mando'!$K$4="(Todas)",'Cuadro-de-mando'!$K$4=$E3114),OR('Cuadro-de-mando'!$N$4="(Todos)",'Cuadro-de-mando'!$N$4=$F3114)),1,0))</f>
        <v>1</v>
      </c>
    </row>
    <row r="3115" spans="1:10" x14ac:dyDescent="0.25">
      <c r="A3115" t="str">
        <f>IF(Tienda_2!$A715="","","Tienda 2")</f>
        <v>Tienda 2</v>
      </c>
      <c r="B3115" t="str">
        <f>IF($A3115="","",Tienda_2!B715)</f>
        <v>Artículos para el hogar</v>
      </c>
      <c r="C3115" t="str">
        <f>IF($A3115="","",Tienda_2!G715)</f>
        <v>Bogotá</v>
      </c>
      <c r="D3115" t="str">
        <f>IF($A3115="","",Tienda_2!F715)</f>
        <v>Beatriz Morales</v>
      </c>
      <c r="E3115" t="str">
        <f>IF($A3115="","",Tienda_2!I715)</f>
        <v>Tarjeta de crédito</v>
      </c>
      <c r="F3115">
        <f>IF($A3115="","",VALUE(RIGHT(Tienda_2!E715,4)))</f>
        <v>2021</v>
      </c>
      <c r="G3115">
        <f>IF($A3115="","",Tienda_2!C715)</f>
        <v>23500</v>
      </c>
      <c r="H3115">
        <f>IF($A3115="","",Tienda_2!D715)</f>
        <v>0</v>
      </c>
      <c r="I3115">
        <f>IF($A3115="","",Tienda_2!H715)</f>
        <v>4</v>
      </c>
      <c r="J3115">
        <f>IF($A3115="",0,IF(AND(OR('Cuadro-de-mando'!$B$4="(Todas)",'Cuadro-de-mando'!$B$4=$A3115),OR('Cuadro-de-mando'!$E$4="(Todas)",'Cuadro-de-mando'!$E$4=$B3115),OR('Cuadro-de-mando'!$H$4="(Todas)",'Cuadro-de-mando'!$H$4=$C3115),OR('Cuadro-de-mando'!$K$4="(Todas)",'Cuadro-de-mando'!$K$4=$E3115),OR('Cuadro-de-mando'!$N$4="(Todos)",'Cuadro-de-mando'!$N$4=$F3115)),1,0))</f>
        <v>1</v>
      </c>
    </row>
    <row r="3116" spans="1:10" x14ac:dyDescent="0.25">
      <c r="A3116" t="str">
        <f>IF(Tienda_2!$A716="","","Tienda 2")</f>
        <v>Tienda 2</v>
      </c>
      <c r="B3116" t="str">
        <f>IF($A3116="","",Tienda_2!B716)</f>
        <v>Deportes y diversión</v>
      </c>
      <c r="C3116" t="str">
        <f>IF($A3116="","",Tienda_2!G716)</f>
        <v>Bogotá</v>
      </c>
      <c r="D3116" t="str">
        <f>IF($A3116="","",Tienda_2!F716)</f>
        <v>Felipe Santos</v>
      </c>
      <c r="E3116" t="str">
        <f>IF($A3116="","",Tienda_2!I716)</f>
        <v>Cupón</v>
      </c>
      <c r="F3116">
        <f>IF($A3116="","",VALUE(RIGHT(Tienda_2!E716,4)))</f>
        <v>2022</v>
      </c>
      <c r="G3116">
        <f>IF($A3116="","",Tienda_2!C716)</f>
        <v>55100</v>
      </c>
      <c r="H3116">
        <f>IF($A3116="","",Tienda_2!D716)</f>
        <v>3300</v>
      </c>
      <c r="I3116">
        <f>IF($A3116="","",Tienda_2!H716)</f>
        <v>5</v>
      </c>
      <c r="J3116">
        <f>IF($A3116="",0,IF(AND(OR('Cuadro-de-mando'!$B$4="(Todas)",'Cuadro-de-mando'!$B$4=$A3116),OR('Cuadro-de-mando'!$E$4="(Todas)",'Cuadro-de-mando'!$E$4=$B3116),OR('Cuadro-de-mando'!$H$4="(Todas)",'Cuadro-de-mando'!$H$4=$C3116),OR('Cuadro-de-mando'!$K$4="(Todas)",'Cuadro-de-mando'!$K$4=$E3116),OR('Cuadro-de-mando'!$N$4="(Todos)",'Cuadro-de-mando'!$N$4=$F3116)),1,0))</f>
        <v>1</v>
      </c>
    </row>
    <row r="3117" spans="1:10" x14ac:dyDescent="0.25">
      <c r="A3117" t="str">
        <f>IF(Tienda_2!$A717="","","Tienda 2")</f>
        <v>Tienda 2</v>
      </c>
      <c r="B3117" t="str">
        <f>IF($A3117="","",Tienda_2!B717)</f>
        <v>Juguetes</v>
      </c>
      <c r="C3117" t="str">
        <f>IF($A3117="","",Tienda_2!G717)</f>
        <v>Bogotá</v>
      </c>
      <c r="D3117" t="str">
        <f>IF($A3117="","",Tienda_2!F717)</f>
        <v>Izabela de León</v>
      </c>
      <c r="E3117" t="str">
        <f>IF($A3117="","",Tienda_2!I717)</f>
        <v>Nequi</v>
      </c>
      <c r="F3117">
        <f>IF($A3117="","",VALUE(RIGHT(Tienda_2!E717,4)))</f>
        <v>2021</v>
      </c>
      <c r="G3117">
        <f>IF($A3117="","",Tienda_2!C717)</f>
        <v>48000</v>
      </c>
      <c r="H3117">
        <f>IF($A3117="","",Tienda_2!D717)</f>
        <v>3000</v>
      </c>
      <c r="I3117">
        <f>IF($A3117="","",Tienda_2!H717)</f>
        <v>1</v>
      </c>
      <c r="J3117">
        <f>IF($A3117="",0,IF(AND(OR('Cuadro-de-mando'!$B$4="(Todas)",'Cuadro-de-mando'!$B$4=$A3117),OR('Cuadro-de-mando'!$E$4="(Todas)",'Cuadro-de-mando'!$E$4=$B3117),OR('Cuadro-de-mando'!$H$4="(Todas)",'Cuadro-de-mando'!$H$4=$C3117),OR('Cuadro-de-mando'!$K$4="(Todas)",'Cuadro-de-mando'!$K$4=$E3117),OR('Cuadro-de-mando'!$N$4="(Todos)",'Cuadro-de-mando'!$N$4=$F3117)),1,0))</f>
        <v>1</v>
      </c>
    </row>
    <row r="3118" spans="1:10" x14ac:dyDescent="0.25">
      <c r="A3118" t="str">
        <f>IF(Tienda_2!$A718="","","Tienda 2")</f>
        <v>Tienda 2</v>
      </c>
      <c r="B3118" t="str">
        <f>IF($A3118="","",Tienda_2!B718)</f>
        <v>Muebles</v>
      </c>
      <c r="C3118" t="str">
        <f>IF($A3118="","",Tienda_2!G718)</f>
        <v>Medellín</v>
      </c>
      <c r="D3118" t="str">
        <f>IF($A3118="","",Tienda_2!F718)</f>
        <v>Rafael Acosta</v>
      </c>
      <c r="E3118" t="str">
        <f>IF($A3118="","",Tienda_2!I718)</f>
        <v>Tarjeta de crédito</v>
      </c>
      <c r="F3118">
        <f>IF($A3118="","",VALUE(RIGHT(Tienda_2!E718,4)))</f>
        <v>2020</v>
      </c>
      <c r="G3118">
        <f>IF($A3118="","",Tienda_2!C718)</f>
        <v>148400</v>
      </c>
      <c r="H3118">
        <f>IF($A3118="","",Tienda_2!D718)</f>
        <v>6100</v>
      </c>
      <c r="I3118">
        <f>IF($A3118="","",Tienda_2!H718)</f>
        <v>3</v>
      </c>
      <c r="J3118">
        <f>IF($A3118="",0,IF(AND(OR('Cuadro-de-mando'!$B$4="(Todas)",'Cuadro-de-mando'!$B$4=$A3118),OR('Cuadro-de-mando'!$E$4="(Todas)",'Cuadro-de-mando'!$E$4=$B3118),OR('Cuadro-de-mando'!$H$4="(Todas)",'Cuadro-de-mando'!$H$4=$C3118),OR('Cuadro-de-mando'!$K$4="(Todas)",'Cuadro-de-mando'!$K$4=$E3118),OR('Cuadro-de-mando'!$N$4="(Todos)",'Cuadro-de-mando'!$N$4=$F3118)),1,0))</f>
        <v>1</v>
      </c>
    </row>
    <row r="3119" spans="1:10" x14ac:dyDescent="0.25">
      <c r="A3119" t="str">
        <f>IF(Tienda_2!$A719="","","Tienda 2")</f>
        <v>Tienda 2</v>
      </c>
      <c r="B3119" t="str">
        <f>IF($A3119="","",Tienda_2!B719)</f>
        <v>Electrónicos</v>
      </c>
      <c r="C3119" t="str">
        <f>IF($A3119="","",Tienda_2!G719)</f>
        <v>Bogotá</v>
      </c>
      <c r="D3119" t="str">
        <f>IF($A3119="","",Tienda_2!F719)</f>
        <v>Santiago Silva</v>
      </c>
      <c r="E3119" t="str">
        <f>IF($A3119="","",Tienda_2!I719)</f>
        <v>Tarjeta de crédito</v>
      </c>
      <c r="F3119">
        <f>IF($A3119="","",VALUE(RIGHT(Tienda_2!E719,4)))</f>
        <v>2020</v>
      </c>
      <c r="G3119">
        <f>IF($A3119="","",Tienda_2!C719)</f>
        <v>151300</v>
      </c>
      <c r="H3119">
        <f>IF($A3119="","",Tienda_2!D719)</f>
        <v>6200</v>
      </c>
      <c r="I3119">
        <f>IF($A3119="","",Tienda_2!H719)</f>
        <v>4</v>
      </c>
      <c r="J3119">
        <f>IF($A3119="",0,IF(AND(OR('Cuadro-de-mando'!$B$4="(Todas)",'Cuadro-de-mando'!$B$4=$A3119),OR('Cuadro-de-mando'!$E$4="(Todas)",'Cuadro-de-mando'!$E$4=$B3119),OR('Cuadro-de-mando'!$H$4="(Todas)",'Cuadro-de-mando'!$H$4=$C3119),OR('Cuadro-de-mando'!$K$4="(Todas)",'Cuadro-de-mando'!$K$4=$E3119),OR('Cuadro-de-mando'!$N$4="(Todos)",'Cuadro-de-mando'!$N$4=$F3119)),1,0))</f>
        <v>1</v>
      </c>
    </row>
    <row r="3120" spans="1:10" x14ac:dyDescent="0.25">
      <c r="A3120" t="str">
        <f>IF(Tienda_2!$A720="","","Tienda 2")</f>
        <v>Tienda 2</v>
      </c>
      <c r="B3120" t="str">
        <f>IF($A3120="","",Tienda_2!B720)</f>
        <v>Libros</v>
      </c>
      <c r="C3120" t="str">
        <f>IF($A3120="","",Tienda_2!G720)</f>
        <v>Bogotá</v>
      </c>
      <c r="D3120" t="str">
        <f>IF($A3120="","",Tienda_2!F720)</f>
        <v>Felipe Santos</v>
      </c>
      <c r="E3120" t="str">
        <f>IF($A3120="","",Tienda_2!I720)</f>
        <v>Tarjeta de crédito</v>
      </c>
      <c r="F3120">
        <f>IF($A3120="","",VALUE(RIGHT(Tienda_2!E720,4)))</f>
        <v>2020</v>
      </c>
      <c r="G3120">
        <f>IF($A3120="","",Tienda_2!C720)</f>
        <v>44600</v>
      </c>
      <c r="H3120">
        <f>IF($A3120="","",Tienda_2!D720)</f>
        <v>0</v>
      </c>
      <c r="I3120">
        <f>IF($A3120="","",Tienda_2!H720)</f>
        <v>5</v>
      </c>
      <c r="J3120">
        <f>IF($A3120="",0,IF(AND(OR('Cuadro-de-mando'!$B$4="(Todas)",'Cuadro-de-mando'!$B$4=$A3120),OR('Cuadro-de-mando'!$E$4="(Todas)",'Cuadro-de-mando'!$E$4=$B3120),OR('Cuadro-de-mando'!$H$4="(Todas)",'Cuadro-de-mando'!$H$4=$C3120),OR('Cuadro-de-mando'!$K$4="(Todas)",'Cuadro-de-mando'!$K$4=$E3120),OR('Cuadro-de-mando'!$N$4="(Todos)",'Cuadro-de-mando'!$N$4=$F3120)),1,0))</f>
        <v>1</v>
      </c>
    </row>
    <row r="3121" spans="1:10" x14ac:dyDescent="0.25">
      <c r="A3121" t="str">
        <f>IF(Tienda_2!$A721="","","Tienda 2")</f>
        <v>Tienda 2</v>
      </c>
      <c r="B3121" t="str">
        <f>IF($A3121="","",Tienda_2!B721)</f>
        <v>Electrodomésticos</v>
      </c>
      <c r="C3121" t="str">
        <f>IF($A3121="","",Tienda_2!G721)</f>
        <v>Bogotá</v>
      </c>
      <c r="D3121" t="str">
        <f>IF($A3121="","",Tienda_2!F721)</f>
        <v>Juliana Costa</v>
      </c>
      <c r="E3121" t="str">
        <f>IF($A3121="","",Tienda_2!I721)</f>
        <v>Tarjeta de crédito</v>
      </c>
      <c r="F3121">
        <f>IF($A3121="","",VALUE(RIGHT(Tienda_2!E721,4)))</f>
        <v>2023</v>
      </c>
      <c r="G3121">
        <f>IF($A3121="","",Tienda_2!C721)</f>
        <v>1046400</v>
      </c>
      <c r="H3121">
        <f>IF($A3121="","",Tienda_2!D721)</f>
        <v>59100</v>
      </c>
      <c r="I3121">
        <f>IF($A3121="","",Tienda_2!H721)</f>
        <v>4</v>
      </c>
      <c r="J3121">
        <f>IF($A3121="",0,IF(AND(OR('Cuadro-de-mando'!$B$4="(Todas)",'Cuadro-de-mando'!$B$4=$A3121),OR('Cuadro-de-mando'!$E$4="(Todas)",'Cuadro-de-mando'!$E$4=$B3121),OR('Cuadro-de-mando'!$H$4="(Todas)",'Cuadro-de-mando'!$H$4=$C3121),OR('Cuadro-de-mando'!$K$4="(Todas)",'Cuadro-de-mando'!$K$4=$E3121),OR('Cuadro-de-mando'!$N$4="(Todos)",'Cuadro-de-mando'!$N$4=$F3121)),1,0))</f>
        <v>1</v>
      </c>
    </row>
    <row r="3122" spans="1:10" x14ac:dyDescent="0.25">
      <c r="A3122" t="str">
        <f>IF(Tienda_2!$A722="","","Tienda 2")</f>
        <v>Tienda 2</v>
      </c>
      <c r="B3122" t="str">
        <f>IF($A3122="","",Tienda_2!B722)</f>
        <v>Muebles</v>
      </c>
      <c r="C3122" t="str">
        <f>IF($A3122="","",Tienda_2!G722)</f>
        <v>Leticia</v>
      </c>
      <c r="D3122" t="str">
        <f>IF($A3122="","",Tienda_2!F722)</f>
        <v>Maria Alfonso</v>
      </c>
      <c r="E3122" t="str">
        <f>IF($A3122="","",Tienda_2!I722)</f>
        <v>Tarjeta de crédito</v>
      </c>
      <c r="F3122">
        <f>IF($A3122="","",VALUE(RIGHT(Tienda_2!E722,4)))</f>
        <v>2022</v>
      </c>
      <c r="G3122">
        <f>IF($A3122="","",Tienda_2!C722)</f>
        <v>734600</v>
      </c>
      <c r="H3122">
        <f>IF($A3122="","",Tienda_2!D722)</f>
        <v>47800</v>
      </c>
      <c r="I3122">
        <f>IF($A3122="","",Tienda_2!H722)</f>
        <v>4</v>
      </c>
      <c r="J3122">
        <f>IF($A3122="",0,IF(AND(OR('Cuadro-de-mando'!$B$4="(Todas)",'Cuadro-de-mando'!$B$4=$A3122),OR('Cuadro-de-mando'!$E$4="(Todas)",'Cuadro-de-mando'!$E$4=$B3122),OR('Cuadro-de-mando'!$H$4="(Todas)",'Cuadro-de-mando'!$H$4=$C3122),OR('Cuadro-de-mando'!$K$4="(Todas)",'Cuadro-de-mando'!$K$4=$E3122),OR('Cuadro-de-mando'!$N$4="(Todos)",'Cuadro-de-mando'!$N$4=$F3122)),1,0))</f>
        <v>1</v>
      </c>
    </row>
    <row r="3123" spans="1:10" x14ac:dyDescent="0.25">
      <c r="A3123" t="str">
        <f>IF(Tienda_2!$A723="","","Tienda 2")</f>
        <v>Tienda 2</v>
      </c>
      <c r="B3123" t="str">
        <f>IF($A3123="","",Tienda_2!B723)</f>
        <v>Muebles</v>
      </c>
      <c r="C3123" t="str">
        <f>IF($A3123="","",Tienda_2!G723)</f>
        <v>Bogotá</v>
      </c>
      <c r="D3123" t="str">
        <f>IF($A3123="","",Tienda_2!F723)</f>
        <v>Ángel Rodriguez</v>
      </c>
      <c r="E3123" t="str">
        <f>IF($A3123="","",Tienda_2!I723)</f>
        <v>Nequi</v>
      </c>
      <c r="F3123">
        <f>IF($A3123="","",VALUE(RIGHT(Tienda_2!E723,4)))</f>
        <v>2022</v>
      </c>
      <c r="G3123">
        <f>IF($A3123="","",Tienda_2!C723)</f>
        <v>417100</v>
      </c>
      <c r="H3123">
        <f>IF($A3123="","",Tienda_2!D723)</f>
        <v>22600</v>
      </c>
      <c r="I3123">
        <f>IF($A3123="","",Tienda_2!H723)</f>
        <v>3</v>
      </c>
      <c r="J3123">
        <f>IF($A3123="",0,IF(AND(OR('Cuadro-de-mando'!$B$4="(Todas)",'Cuadro-de-mando'!$B$4=$A3123),OR('Cuadro-de-mando'!$E$4="(Todas)",'Cuadro-de-mando'!$E$4=$B3123),OR('Cuadro-de-mando'!$H$4="(Todas)",'Cuadro-de-mando'!$H$4=$C3123),OR('Cuadro-de-mando'!$K$4="(Todas)",'Cuadro-de-mando'!$K$4=$E3123),OR('Cuadro-de-mando'!$N$4="(Todos)",'Cuadro-de-mando'!$N$4=$F3123)),1,0))</f>
        <v>1</v>
      </c>
    </row>
    <row r="3124" spans="1:10" x14ac:dyDescent="0.25">
      <c r="A3124" t="str">
        <f>IF(Tienda_2!$A724="","","Tienda 2")</f>
        <v>Tienda 2</v>
      </c>
      <c r="B3124" t="str">
        <f>IF($A3124="","",Tienda_2!B724)</f>
        <v>Electrónicos</v>
      </c>
      <c r="C3124" t="str">
        <f>IF($A3124="","",Tienda_2!G724)</f>
        <v>Medellín</v>
      </c>
      <c r="D3124" t="str">
        <f>IF($A3124="","",Tienda_2!F724)</f>
        <v>Felipe Santos</v>
      </c>
      <c r="E3124" t="str">
        <f>IF($A3124="","",Tienda_2!I724)</f>
        <v>Tarjeta de crédito</v>
      </c>
      <c r="F3124">
        <f>IF($A3124="","",VALUE(RIGHT(Tienda_2!E724,4)))</f>
        <v>2020</v>
      </c>
      <c r="G3124">
        <f>IF($A3124="","",Tienda_2!C724)</f>
        <v>1455400</v>
      </c>
      <c r="H3124">
        <f>IF($A3124="","",Tienda_2!D724)</f>
        <v>77700</v>
      </c>
      <c r="I3124">
        <f>IF($A3124="","",Tienda_2!H724)</f>
        <v>5</v>
      </c>
      <c r="J3124">
        <f>IF($A3124="",0,IF(AND(OR('Cuadro-de-mando'!$B$4="(Todas)",'Cuadro-de-mando'!$B$4=$A3124),OR('Cuadro-de-mando'!$E$4="(Todas)",'Cuadro-de-mando'!$E$4=$B3124),OR('Cuadro-de-mando'!$H$4="(Todas)",'Cuadro-de-mando'!$H$4=$C3124),OR('Cuadro-de-mando'!$K$4="(Todas)",'Cuadro-de-mando'!$K$4=$E3124),OR('Cuadro-de-mando'!$N$4="(Todos)",'Cuadro-de-mando'!$N$4=$F3124)),1,0))</f>
        <v>1</v>
      </c>
    </row>
    <row r="3125" spans="1:10" x14ac:dyDescent="0.25">
      <c r="A3125" t="str">
        <f>IF(Tienda_2!$A725="","","Tienda 2")</f>
        <v>Tienda 2</v>
      </c>
      <c r="B3125" t="str">
        <f>IF($A3125="","",Tienda_2!B725)</f>
        <v>Instrumentos musicales</v>
      </c>
      <c r="C3125" t="str">
        <f>IF($A3125="","",Tienda_2!G725)</f>
        <v>Cali</v>
      </c>
      <c r="D3125" t="str">
        <f>IF($A3125="","",Tienda_2!F725)</f>
        <v>Mariana Herrera</v>
      </c>
      <c r="E3125" t="str">
        <f>IF($A3125="","",Tienda_2!I725)</f>
        <v>Tarjeta de crédito</v>
      </c>
      <c r="F3125">
        <f>IF($A3125="","",VALUE(RIGHT(Tienda_2!E725,4)))</f>
        <v>2021</v>
      </c>
      <c r="G3125">
        <f>IF($A3125="","",Tienda_2!C725)</f>
        <v>52300</v>
      </c>
      <c r="H3125">
        <f>IF($A3125="","",Tienda_2!D725)</f>
        <v>3000</v>
      </c>
      <c r="I3125">
        <f>IF($A3125="","",Tienda_2!H725)</f>
        <v>5</v>
      </c>
      <c r="J3125">
        <f>IF($A3125="",0,IF(AND(OR('Cuadro-de-mando'!$B$4="(Todas)",'Cuadro-de-mando'!$B$4=$A3125),OR('Cuadro-de-mando'!$E$4="(Todas)",'Cuadro-de-mando'!$E$4=$B3125),OR('Cuadro-de-mando'!$H$4="(Todas)",'Cuadro-de-mando'!$H$4=$C3125),OR('Cuadro-de-mando'!$K$4="(Todas)",'Cuadro-de-mando'!$K$4=$E3125),OR('Cuadro-de-mando'!$N$4="(Todos)",'Cuadro-de-mando'!$N$4=$F3125)),1,0))</f>
        <v>1</v>
      </c>
    </row>
    <row r="3126" spans="1:10" x14ac:dyDescent="0.25">
      <c r="A3126" t="str">
        <f>IF(Tienda_2!$A726="","","Tienda 2")</f>
        <v>Tienda 2</v>
      </c>
      <c r="B3126" t="str">
        <f>IF($A3126="","",Tienda_2!B726)</f>
        <v>Deportes y diversión</v>
      </c>
      <c r="C3126" t="str">
        <f>IF($A3126="","",Tienda_2!G726)</f>
        <v>Medellín</v>
      </c>
      <c r="D3126" t="str">
        <f>IF($A3126="","",Tienda_2!F726)</f>
        <v>Juan Fernandez</v>
      </c>
      <c r="E3126" t="str">
        <f>IF($A3126="","",Tienda_2!I726)</f>
        <v>Tarjeta de crédito</v>
      </c>
      <c r="F3126">
        <f>IF($A3126="","",VALUE(RIGHT(Tienda_2!E726,4)))</f>
        <v>2021</v>
      </c>
      <c r="G3126">
        <f>IF($A3126="","",Tienda_2!C726)</f>
        <v>102600</v>
      </c>
      <c r="H3126">
        <f>IF($A3126="","",Tienda_2!D726)</f>
        <v>6000</v>
      </c>
      <c r="I3126">
        <f>IF($A3126="","",Tienda_2!H726)</f>
        <v>5</v>
      </c>
      <c r="J3126">
        <f>IF($A3126="",0,IF(AND(OR('Cuadro-de-mando'!$B$4="(Todas)",'Cuadro-de-mando'!$B$4=$A3126),OR('Cuadro-de-mando'!$E$4="(Todas)",'Cuadro-de-mando'!$E$4=$B3126),OR('Cuadro-de-mando'!$H$4="(Todas)",'Cuadro-de-mando'!$H$4=$C3126),OR('Cuadro-de-mando'!$K$4="(Todas)",'Cuadro-de-mando'!$K$4=$E3126),OR('Cuadro-de-mando'!$N$4="(Todos)",'Cuadro-de-mando'!$N$4=$F3126)),1,0))</f>
        <v>1</v>
      </c>
    </row>
    <row r="3127" spans="1:10" x14ac:dyDescent="0.25">
      <c r="A3127" t="str">
        <f>IF(Tienda_2!$A727="","","Tienda 2")</f>
        <v>Tienda 2</v>
      </c>
      <c r="B3127" t="str">
        <f>IF($A3127="","",Tienda_2!B727)</f>
        <v>Artículos para el hogar</v>
      </c>
      <c r="C3127" t="str">
        <f>IF($A3127="","",Tienda_2!G727)</f>
        <v>Medellín</v>
      </c>
      <c r="D3127" t="str">
        <f>IF($A3127="","",Tienda_2!F727)</f>
        <v>Maria Alfonso</v>
      </c>
      <c r="E3127" t="str">
        <f>IF($A3127="","",Tienda_2!I727)</f>
        <v>Tarjeta de crédito</v>
      </c>
      <c r="F3127">
        <f>IF($A3127="","",VALUE(RIGHT(Tienda_2!E727,4)))</f>
        <v>2020</v>
      </c>
      <c r="G3127">
        <f>IF($A3127="","",Tienda_2!C727)</f>
        <v>35900</v>
      </c>
      <c r="H3127">
        <f>IF($A3127="","",Tienda_2!D727)</f>
        <v>2300</v>
      </c>
      <c r="I3127">
        <f>IF($A3127="","",Tienda_2!H727)</f>
        <v>5</v>
      </c>
      <c r="J3127">
        <f>IF($A3127="",0,IF(AND(OR('Cuadro-de-mando'!$B$4="(Todas)",'Cuadro-de-mando'!$B$4=$A3127),OR('Cuadro-de-mando'!$E$4="(Todas)",'Cuadro-de-mando'!$E$4=$B3127),OR('Cuadro-de-mando'!$H$4="(Todas)",'Cuadro-de-mando'!$H$4=$C3127),OR('Cuadro-de-mando'!$K$4="(Todas)",'Cuadro-de-mando'!$K$4=$E3127),OR('Cuadro-de-mando'!$N$4="(Todos)",'Cuadro-de-mando'!$N$4=$F3127)),1,0))</f>
        <v>1</v>
      </c>
    </row>
    <row r="3128" spans="1:10" x14ac:dyDescent="0.25">
      <c r="A3128" t="str">
        <f>IF(Tienda_2!$A728="","","Tienda 2")</f>
        <v>Tienda 2</v>
      </c>
      <c r="B3128" t="str">
        <f>IF($A3128="","",Tienda_2!B728)</f>
        <v>Electrónicos</v>
      </c>
      <c r="C3128" t="str">
        <f>IF($A3128="","",Tienda_2!G728)</f>
        <v>Cali</v>
      </c>
      <c r="D3128" t="str">
        <f>IF($A3128="","",Tienda_2!F728)</f>
        <v>Rafael Acosta</v>
      </c>
      <c r="E3128" t="str">
        <f>IF($A3128="","",Tienda_2!I728)</f>
        <v>Tarjeta de crédito</v>
      </c>
      <c r="F3128">
        <f>IF($A3128="","",VALUE(RIGHT(Tienda_2!E728,4)))</f>
        <v>2022</v>
      </c>
      <c r="G3128">
        <f>IF($A3128="","",Tienda_2!C728)</f>
        <v>61400</v>
      </c>
      <c r="H3128">
        <f>IF($A3128="","",Tienda_2!D728)</f>
        <v>3800</v>
      </c>
      <c r="I3128">
        <f>IF($A3128="","",Tienda_2!H728)</f>
        <v>5</v>
      </c>
      <c r="J3128">
        <f>IF($A3128="",0,IF(AND(OR('Cuadro-de-mando'!$B$4="(Todas)",'Cuadro-de-mando'!$B$4=$A3128),OR('Cuadro-de-mando'!$E$4="(Todas)",'Cuadro-de-mando'!$E$4=$B3128),OR('Cuadro-de-mando'!$H$4="(Todas)",'Cuadro-de-mando'!$H$4=$C3128),OR('Cuadro-de-mando'!$K$4="(Todas)",'Cuadro-de-mando'!$K$4=$E3128),OR('Cuadro-de-mando'!$N$4="(Todos)",'Cuadro-de-mando'!$N$4=$F3128)),1,0))</f>
        <v>1</v>
      </c>
    </row>
    <row r="3129" spans="1:10" x14ac:dyDescent="0.25">
      <c r="A3129" t="str">
        <f>IF(Tienda_2!$A729="","","Tienda 2")</f>
        <v>Tienda 2</v>
      </c>
      <c r="B3129" t="str">
        <f>IF($A3129="","",Tienda_2!B729)</f>
        <v>Muebles</v>
      </c>
      <c r="C3129" t="str">
        <f>IF($A3129="","",Tienda_2!G729)</f>
        <v>Cali</v>
      </c>
      <c r="D3129" t="str">
        <f>IF($A3129="","",Tienda_2!F729)</f>
        <v>Camila Rivera</v>
      </c>
      <c r="E3129" t="str">
        <f>IF($A3129="","",Tienda_2!I729)</f>
        <v>Tarjeta de crédito</v>
      </c>
      <c r="F3129">
        <f>IF($A3129="","",VALUE(RIGHT(Tienda_2!E729,4)))</f>
        <v>2020</v>
      </c>
      <c r="G3129">
        <f>IF($A3129="","",Tienda_2!C729)</f>
        <v>490000</v>
      </c>
      <c r="H3129">
        <f>IF($A3129="","",Tienda_2!D729)</f>
        <v>26500</v>
      </c>
      <c r="I3129">
        <f>IF($A3129="","",Tienda_2!H729)</f>
        <v>5</v>
      </c>
      <c r="J3129">
        <f>IF($A3129="",0,IF(AND(OR('Cuadro-de-mando'!$B$4="(Todas)",'Cuadro-de-mando'!$B$4=$A3129),OR('Cuadro-de-mando'!$E$4="(Todas)",'Cuadro-de-mando'!$E$4=$B3129),OR('Cuadro-de-mando'!$H$4="(Todas)",'Cuadro-de-mando'!$H$4=$C3129),OR('Cuadro-de-mando'!$K$4="(Todas)",'Cuadro-de-mando'!$K$4=$E3129),OR('Cuadro-de-mando'!$N$4="(Todos)",'Cuadro-de-mando'!$N$4=$F3129)),1,0))</f>
        <v>1</v>
      </c>
    </row>
    <row r="3130" spans="1:10" x14ac:dyDescent="0.25">
      <c r="A3130" t="str">
        <f>IF(Tienda_2!$A730="","","Tienda 2")</f>
        <v>Tienda 2</v>
      </c>
      <c r="B3130" t="str">
        <f>IF($A3130="","",Tienda_2!B730)</f>
        <v>Electrónicos</v>
      </c>
      <c r="C3130" t="str">
        <f>IF($A3130="","",Tienda_2!G730)</f>
        <v>Pasto</v>
      </c>
      <c r="D3130" t="str">
        <f>IF($A3130="","",Tienda_2!F730)</f>
        <v>Juan Fernandez</v>
      </c>
      <c r="E3130" t="str">
        <f>IF($A3130="","",Tienda_2!I730)</f>
        <v>Tarjeta de crédito</v>
      </c>
      <c r="F3130">
        <f>IF($A3130="","",VALUE(RIGHT(Tienda_2!E730,4)))</f>
        <v>2022</v>
      </c>
      <c r="G3130">
        <f>IF($A3130="","",Tienda_2!C730)</f>
        <v>1868700</v>
      </c>
      <c r="H3130">
        <f>IF($A3130="","",Tienda_2!D730)</f>
        <v>101900</v>
      </c>
      <c r="I3130">
        <f>IF($A3130="","",Tienda_2!H730)</f>
        <v>5</v>
      </c>
      <c r="J3130">
        <f>IF($A3130="",0,IF(AND(OR('Cuadro-de-mando'!$B$4="(Todas)",'Cuadro-de-mando'!$B$4=$A3130),OR('Cuadro-de-mando'!$E$4="(Todas)",'Cuadro-de-mando'!$E$4=$B3130),OR('Cuadro-de-mando'!$H$4="(Todas)",'Cuadro-de-mando'!$H$4=$C3130),OR('Cuadro-de-mando'!$K$4="(Todas)",'Cuadro-de-mando'!$K$4=$E3130),OR('Cuadro-de-mando'!$N$4="(Todos)",'Cuadro-de-mando'!$N$4=$F3130)),1,0))</f>
        <v>1</v>
      </c>
    </row>
    <row r="3131" spans="1:10" x14ac:dyDescent="0.25">
      <c r="A3131" t="str">
        <f>IF(Tienda_2!$A731="","","Tienda 2")</f>
        <v>Tienda 2</v>
      </c>
      <c r="B3131" t="str">
        <f>IF($A3131="","",Tienda_2!B731)</f>
        <v>Electrodomésticos</v>
      </c>
      <c r="C3131" t="str">
        <f>IF($A3131="","",Tienda_2!G731)</f>
        <v>Cali</v>
      </c>
      <c r="D3131" t="str">
        <f>IF($A3131="","",Tienda_2!F731)</f>
        <v>Izabela de León</v>
      </c>
      <c r="E3131" t="str">
        <f>IF($A3131="","",Tienda_2!I731)</f>
        <v>Nequi</v>
      </c>
      <c r="F3131">
        <f>IF($A3131="","",VALUE(RIGHT(Tienda_2!E731,4)))</f>
        <v>2020</v>
      </c>
      <c r="G3131">
        <f>IF($A3131="","",Tienda_2!C731)</f>
        <v>2170700</v>
      </c>
      <c r="H3131">
        <f>IF($A3131="","",Tienda_2!D731)</f>
        <v>115800</v>
      </c>
      <c r="I3131">
        <f>IF($A3131="","",Tienda_2!H731)</f>
        <v>5</v>
      </c>
      <c r="J3131">
        <f>IF($A3131="",0,IF(AND(OR('Cuadro-de-mando'!$B$4="(Todas)",'Cuadro-de-mando'!$B$4=$A3131),OR('Cuadro-de-mando'!$E$4="(Todas)",'Cuadro-de-mando'!$E$4=$B3131),OR('Cuadro-de-mando'!$H$4="(Todas)",'Cuadro-de-mando'!$H$4=$C3131),OR('Cuadro-de-mando'!$K$4="(Todas)",'Cuadro-de-mando'!$K$4=$E3131),OR('Cuadro-de-mando'!$N$4="(Todos)",'Cuadro-de-mando'!$N$4=$F3131)),1,0))</f>
        <v>1</v>
      </c>
    </row>
    <row r="3132" spans="1:10" x14ac:dyDescent="0.25">
      <c r="A3132" t="str">
        <f>IF(Tienda_2!$A732="","","Tienda 2")</f>
        <v>Tienda 2</v>
      </c>
      <c r="B3132" t="str">
        <f>IF($A3132="","",Tienda_2!B732)</f>
        <v>Instrumentos musicales</v>
      </c>
      <c r="C3132" t="str">
        <f>IF($A3132="","",Tienda_2!G732)</f>
        <v>Bucaramanga</v>
      </c>
      <c r="D3132" t="str">
        <f>IF($A3132="","",Tienda_2!F732)</f>
        <v>Felipe Santos</v>
      </c>
      <c r="E3132" t="str">
        <f>IF($A3132="","",Tienda_2!I732)</f>
        <v>Nequi</v>
      </c>
      <c r="F3132">
        <f>IF($A3132="","",VALUE(RIGHT(Tienda_2!E732,4)))</f>
        <v>2022</v>
      </c>
      <c r="G3132">
        <f>IF($A3132="","",Tienda_2!C732)</f>
        <v>829300</v>
      </c>
      <c r="H3132">
        <f>IF($A3132="","",Tienda_2!D732)</f>
        <v>44600</v>
      </c>
      <c r="I3132">
        <f>IF($A3132="","",Tienda_2!H732)</f>
        <v>1</v>
      </c>
      <c r="J3132">
        <f>IF($A3132="",0,IF(AND(OR('Cuadro-de-mando'!$B$4="(Todas)",'Cuadro-de-mando'!$B$4=$A3132),OR('Cuadro-de-mando'!$E$4="(Todas)",'Cuadro-de-mando'!$E$4=$B3132),OR('Cuadro-de-mando'!$H$4="(Todas)",'Cuadro-de-mando'!$H$4=$C3132),OR('Cuadro-de-mando'!$K$4="(Todas)",'Cuadro-de-mando'!$K$4=$E3132),OR('Cuadro-de-mando'!$N$4="(Todos)",'Cuadro-de-mando'!$N$4=$F3132)),1,0))</f>
        <v>1</v>
      </c>
    </row>
    <row r="3133" spans="1:10" x14ac:dyDescent="0.25">
      <c r="A3133" t="str">
        <f>IF(Tienda_2!$A733="","","Tienda 2")</f>
        <v>Tienda 2</v>
      </c>
      <c r="B3133" t="str">
        <f>IF($A3133="","",Tienda_2!B733)</f>
        <v>Artículos para el hogar</v>
      </c>
      <c r="C3133" t="str">
        <f>IF($A3133="","",Tienda_2!G733)</f>
        <v>Bogotá</v>
      </c>
      <c r="D3133" t="str">
        <f>IF($A3133="","",Tienda_2!F733)</f>
        <v>Izabela de León</v>
      </c>
      <c r="E3133" t="str">
        <f>IF($A3133="","",Tienda_2!I733)</f>
        <v>Tarjeta de crédito</v>
      </c>
      <c r="F3133">
        <f>IF($A3133="","",VALUE(RIGHT(Tienda_2!E733,4)))</f>
        <v>2020</v>
      </c>
      <c r="G3133">
        <f>IF($A3133="","",Tienda_2!C733)</f>
        <v>221800</v>
      </c>
      <c r="H3133">
        <f>IF($A3133="","",Tienda_2!D733)</f>
        <v>10000</v>
      </c>
      <c r="I3133">
        <f>IF($A3133="","",Tienda_2!H733)</f>
        <v>5</v>
      </c>
      <c r="J3133">
        <f>IF($A3133="",0,IF(AND(OR('Cuadro-de-mando'!$B$4="(Todas)",'Cuadro-de-mando'!$B$4=$A3133),OR('Cuadro-de-mando'!$E$4="(Todas)",'Cuadro-de-mando'!$E$4=$B3133),OR('Cuadro-de-mando'!$H$4="(Todas)",'Cuadro-de-mando'!$H$4=$C3133),OR('Cuadro-de-mando'!$K$4="(Todas)",'Cuadro-de-mando'!$K$4=$E3133),OR('Cuadro-de-mando'!$N$4="(Todos)",'Cuadro-de-mando'!$N$4=$F3133)),1,0))</f>
        <v>1</v>
      </c>
    </row>
    <row r="3134" spans="1:10" x14ac:dyDescent="0.25">
      <c r="A3134" t="str">
        <f>IF(Tienda_2!$A734="","","Tienda 2")</f>
        <v>Tienda 2</v>
      </c>
      <c r="B3134" t="str">
        <f>IF($A3134="","",Tienda_2!B734)</f>
        <v>Electrodomésticos</v>
      </c>
      <c r="C3134" t="str">
        <f>IF($A3134="","",Tienda_2!G734)</f>
        <v>Bogotá</v>
      </c>
      <c r="D3134" t="str">
        <f>IF($A3134="","",Tienda_2!F734)</f>
        <v>Maria Alfonso</v>
      </c>
      <c r="E3134" t="str">
        <f>IF($A3134="","",Tienda_2!I734)</f>
        <v>Nequi</v>
      </c>
      <c r="F3134">
        <f>IF($A3134="","",VALUE(RIGHT(Tienda_2!E734,4)))</f>
        <v>2022</v>
      </c>
      <c r="G3134">
        <f>IF($A3134="","",Tienda_2!C734)</f>
        <v>1155100</v>
      </c>
      <c r="H3134">
        <f>IF($A3134="","",Tienda_2!D734)</f>
        <v>61700</v>
      </c>
      <c r="I3134">
        <f>IF($A3134="","",Tienda_2!H734)</f>
        <v>5</v>
      </c>
      <c r="J3134">
        <f>IF($A3134="",0,IF(AND(OR('Cuadro-de-mando'!$B$4="(Todas)",'Cuadro-de-mando'!$B$4=$A3134),OR('Cuadro-de-mando'!$E$4="(Todas)",'Cuadro-de-mando'!$E$4=$B3134),OR('Cuadro-de-mando'!$H$4="(Todas)",'Cuadro-de-mando'!$H$4=$C3134),OR('Cuadro-de-mando'!$K$4="(Todas)",'Cuadro-de-mando'!$K$4=$E3134),OR('Cuadro-de-mando'!$N$4="(Todos)",'Cuadro-de-mando'!$N$4=$F3134)),1,0))</f>
        <v>1</v>
      </c>
    </row>
    <row r="3135" spans="1:10" x14ac:dyDescent="0.25">
      <c r="A3135" t="str">
        <f>IF(Tienda_2!$A735="","","Tienda 2")</f>
        <v>Tienda 2</v>
      </c>
      <c r="B3135" t="str">
        <f>IF($A3135="","",Tienda_2!B735)</f>
        <v>Deportes y diversión</v>
      </c>
      <c r="C3135" t="str">
        <f>IF($A3135="","",Tienda_2!G735)</f>
        <v>Bogotá</v>
      </c>
      <c r="D3135" t="str">
        <f>IF($A3135="","",Tienda_2!F735)</f>
        <v>Beatriz Morales</v>
      </c>
      <c r="E3135" t="str">
        <f>IF($A3135="","",Tienda_2!I735)</f>
        <v>Tarjeta de crédito</v>
      </c>
      <c r="F3135">
        <f>IF($A3135="","",VALUE(RIGHT(Tienda_2!E735,4)))</f>
        <v>2021</v>
      </c>
      <c r="G3135">
        <f>IF($A3135="","",Tienda_2!C735)</f>
        <v>106100</v>
      </c>
      <c r="H3135">
        <f>IF($A3135="","",Tienda_2!D735)</f>
        <v>14400</v>
      </c>
      <c r="I3135">
        <f>IF($A3135="","",Tienda_2!H735)</f>
        <v>5</v>
      </c>
      <c r="J3135">
        <f>IF($A3135="",0,IF(AND(OR('Cuadro-de-mando'!$B$4="(Todas)",'Cuadro-de-mando'!$B$4=$A3135),OR('Cuadro-de-mando'!$E$4="(Todas)",'Cuadro-de-mando'!$E$4=$B3135),OR('Cuadro-de-mando'!$H$4="(Todas)",'Cuadro-de-mando'!$H$4=$C3135),OR('Cuadro-de-mando'!$K$4="(Todas)",'Cuadro-de-mando'!$K$4=$E3135),OR('Cuadro-de-mando'!$N$4="(Todos)",'Cuadro-de-mando'!$N$4=$F3135)),1,0))</f>
        <v>1</v>
      </c>
    </row>
    <row r="3136" spans="1:10" x14ac:dyDescent="0.25">
      <c r="A3136" t="str">
        <f>IF(Tienda_2!$A736="","","Tienda 2")</f>
        <v>Tienda 2</v>
      </c>
      <c r="B3136" t="str">
        <f>IF($A3136="","",Tienda_2!B736)</f>
        <v>Electrónicos</v>
      </c>
      <c r="C3136" t="str">
        <f>IF($A3136="","",Tienda_2!G736)</f>
        <v>Bogotá</v>
      </c>
      <c r="D3136" t="str">
        <f>IF($A3136="","",Tienda_2!F736)</f>
        <v>Santiago Silva</v>
      </c>
      <c r="E3136" t="str">
        <f>IF($A3136="","",Tienda_2!I736)</f>
        <v>Tarjeta de crédito</v>
      </c>
      <c r="F3136">
        <f>IF($A3136="","",VALUE(RIGHT(Tienda_2!E736,4)))</f>
        <v>2022</v>
      </c>
      <c r="G3136">
        <f>IF($A3136="","",Tienda_2!C736)</f>
        <v>1545100</v>
      </c>
      <c r="H3136">
        <f>IF($A3136="","",Tienda_2!D736)</f>
        <v>80500</v>
      </c>
      <c r="I3136">
        <f>IF($A3136="","",Tienda_2!H736)</f>
        <v>4</v>
      </c>
      <c r="J3136">
        <f>IF($A3136="",0,IF(AND(OR('Cuadro-de-mando'!$B$4="(Todas)",'Cuadro-de-mando'!$B$4=$A3136),OR('Cuadro-de-mando'!$E$4="(Todas)",'Cuadro-de-mando'!$E$4=$B3136),OR('Cuadro-de-mando'!$H$4="(Todas)",'Cuadro-de-mando'!$H$4=$C3136),OR('Cuadro-de-mando'!$K$4="(Todas)",'Cuadro-de-mando'!$K$4=$E3136),OR('Cuadro-de-mando'!$N$4="(Todos)",'Cuadro-de-mando'!$N$4=$F3136)),1,0))</f>
        <v>1</v>
      </c>
    </row>
    <row r="3137" spans="1:10" x14ac:dyDescent="0.25">
      <c r="A3137" t="str">
        <f>IF(Tienda_2!$A737="","","Tienda 2")</f>
        <v>Tienda 2</v>
      </c>
      <c r="B3137" t="str">
        <f>IF($A3137="","",Tienda_2!B737)</f>
        <v>Electrónicos</v>
      </c>
      <c r="C3137" t="str">
        <f>IF($A3137="","",Tienda_2!G737)</f>
        <v>Bogotá</v>
      </c>
      <c r="D3137" t="str">
        <f>IF($A3137="","",Tienda_2!F737)</f>
        <v>Maria Alfonso</v>
      </c>
      <c r="E3137" t="str">
        <f>IF($A3137="","",Tienda_2!I737)</f>
        <v>Tarjeta de crédito</v>
      </c>
      <c r="F3137">
        <f>IF($A3137="","",VALUE(RIGHT(Tienda_2!E737,4)))</f>
        <v>2021</v>
      </c>
      <c r="G3137">
        <f>IF($A3137="","",Tienda_2!C737)</f>
        <v>1290900</v>
      </c>
      <c r="H3137">
        <f>IF($A3137="","",Tienda_2!D737)</f>
        <v>66900</v>
      </c>
      <c r="I3137">
        <f>IF($A3137="","",Tienda_2!H737)</f>
        <v>5</v>
      </c>
      <c r="J3137">
        <f>IF($A3137="",0,IF(AND(OR('Cuadro-de-mando'!$B$4="(Todas)",'Cuadro-de-mando'!$B$4=$A3137),OR('Cuadro-de-mando'!$E$4="(Todas)",'Cuadro-de-mando'!$E$4=$B3137),OR('Cuadro-de-mando'!$H$4="(Todas)",'Cuadro-de-mando'!$H$4=$C3137),OR('Cuadro-de-mando'!$K$4="(Todas)",'Cuadro-de-mando'!$K$4=$E3137),OR('Cuadro-de-mando'!$N$4="(Todos)",'Cuadro-de-mando'!$N$4=$F3137)),1,0))</f>
        <v>1</v>
      </c>
    </row>
    <row r="3138" spans="1:10" x14ac:dyDescent="0.25">
      <c r="A3138" t="str">
        <f>IF(Tienda_2!$A738="","","Tienda 2")</f>
        <v>Tienda 2</v>
      </c>
      <c r="B3138" t="str">
        <f>IF($A3138="","",Tienda_2!B738)</f>
        <v>Electrónicos</v>
      </c>
      <c r="C3138" t="str">
        <f>IF($A3138="","",Tienda_2!G738)</f>
        <v>Bogotá</v>
      </c>
      <c r="D3138" t="str">
        <f>IF($A3138="","",Tienda_2!F738)</f>
        <v>Ángel Rodriguez</v>
      </c>
      <c r="E3138" t="str">
        <f>IF($A3138="","",Tienda_2!I738)</f>
        <v>Tarjeta de crédito</v>
      </c>
      <c r="F3138">
        <f>IF($A3138="","",VALUE(RIGHT(Tienda_2!E738,4)))</f>
        <v>2020</v>
      </c>
      <c r="G3138">
        <f>IF($A3138="","",Tienda_2!C738)</f>
        <v>169000</v>
      </c>
      <c r="H3138">
        <f>IF($A3138="","",Tienda_2!D738)</f>
        <v>7200</v>
      </c>
      <c r="I3138">
        <f>IF($A3138="","",Tienda_2!H738)</f>
        <v>2</v>
      </c>
      <c r="J3138">
        <f>IF($A3138="",0,IF(AND(OR('Cuadro-de-mando'!$B$4="(Todas)",'Cuadro-de-mando'!$B$4=$A3138),OR('Cuadro-de-mando'!$E$4="(Todas)",'Cuadro-de-mando'!$E$4=$B3138),OR('Cuadro-de-mando'!$H$4="(Todas)",'Cuadro-de-mando'!$H$4=$C3138),OR('Cuadro-de-mando'!$K$4="(Todas)",'Cuadro-de-mando'!$K$4=$E3138),OR('Cuadro-de-mando'!$N$4="(Todos)",'Cuadro-de-mando'!$N$4=$F3138)),1,0))</f>
        <v>1</v>
      </c>
    </row>
    <row r="3139" spans="1:10" x14ac:dyDescent="0.25">
      <c r="A3139" t="str">
        <f>IF(Tienda_2!$A739="","","Tienda 2")</f>
        <v>Tienda 2</v>
      </c>
      <c r="B3139" t="str">
        <f>IF($A3139="","",Tienda_2!B739)</f>
        <v>Deportes y diversión</v>
      </c>
      <c r="C3139" t="str">
        <f>IF($A3139="","",Tienda_2!G739)</f>
        <v>Bogotá</v>
      </c>
      <c r="D3139" t="str">
        <f>IF($A3139="","",Tienda_2!F739)</f>
        <v>Mariana Herrera</v>
      </c>
      <c r="E3139" t="str">
        <f>IF($A3139="","",Tienda_2!I739)</f>
        <v>Tarjeta de crédito</v>
      </c>
      <c r="F3139">
        <f>IF($A3139="","",VALUE(RIGHT(Tienda_2!E739,4)))</f>
        <v>2020</v>
      </c>
      <c r="G3139">
        <f>IF($A3139="","",Tienda_2!C739)</f>
        <v>84300</v>
      </c>
      <c r="H3139">
        <f>IF($A3139="","",Tienda_2!D739)</f>
        <v>2700</v>
      </c>
      <c r="I3139">
        <f>IF($A3139="","",Tienda_2!H739)</f>
        <v>3</v>
      </c>
      <c r="J3139">
        <f>IF($A3139="",0,IF(AND(OR('Cuadro-de-mando'!$B$4="(Todas)",'Cuadro-de-mando'!$B$4=$A3139),OR('Cuadro-de-mando'!$E$4="(Todas)",'Cuadro-de-mando'!$E$4=$B3139),OR('Cuadro-de-mando'!$H$4="(Todas)",'Cuadro-de-mando'!$H$4=$C3139),OR('Cuadro-de-mando'!$K$4="(Todas)",'Cuadro-de-mando'!$K$4=$E3139),OR('Cuadro-de-mando'!$N$4="(Todos)",'Cuadro-de-mando'!$N$4=$F3139)),1,0))</f>
        <v>1</v>
      </c>
    </row>
    <row r="3140" spans="1:10" x14ac:dyDescent="0.25">
      <c r="A3140" t="str">
        <f>IF(Tienda_2!$A740="","","Tienda 2")</f>
        <v>Tienda 2</v>
      </c>
      <c r="B3140" t="str">
        <f>IF($A3140="","",Tienda_2!B740)</f>
        <v>Electrónicos</v>
      </c>
      <c r="C3140" t="str">
        <f>IF($A3140="","",Tienda_2!G740)</f>
        <v>Bogotá</v>
      </c>
      <c r="D3140" t="str">
        <f>IF($A3140="","",Tienda_2!F740)</f>
        <v>Lucas Olivera</v>
      </c>
      <c r="E3140" t="str">
        <f>IF($A3140="","",Tienda_2!I740)</f>
        <v>Tarjeta de crédito</v>
      </c>
      <c r="F3140">
        <f>IF($A3140="","",VALUE(RIGHT(Tienda_2!E740,4)))</f>
        <v>2022</v>
      </c>
      <c r="G3140">
        <f>IF($A3140="","",Tienda_2!C740)</f>
        <v>42200</v>
      </c>
      <c r="H3140">
        <f>IF($A3140="","",Tienda_2!D740)</f>
        <v>0</v>
      </c>
      <c r="I3140">
        <f>IF($A3140="","",Tienda_2!H740)</f>
        <v>5</v>
      </c>
      <c r="J3140">
        <f>IF($A3140="",0,IF(AND(OR('Cuadro-de-mando'!$B$4="(Todas)",'Cuadro-de-mando'!$B$4=$A3140),OR('Cuadro-de-mando'!$E$4="(Todas)",'Cuadro-de-mando'!$E$4=$B3140),OR('Cuadro-de-mando'!$H$4="(Todas)",'Cuadro-de-mando'!$H$4=$C3140),OR('Cuadro-de-mando'!$K$4="(Todas)",'Cuadro-de-mando'!$K$4=$E3140),OR('Cuadro-de-mando'!$N$4="(Todos)",'Cuadro-de-mando'!$N$4=$F3140)),1,0))</f>
        <v>1</v>
      </c>
    </row>
    <row r="3141" spans="1:10" x14ac:dyDescent="0.25">
      <c r="A3141" t="str">
        <f>IF(Tienda_2!$A741="","","Tienda 2")</f>
        <v>Tienda 2</v>
      </c>
      <c r="B3141" t="str">
        <f>IF($A3141="","",Tienda_2!B741)</f>
        <v>Muebles</v>
      </c>
      <c r="C3141" t="str">
        <f>IF($A3141="","",Tienda_2!G741)</f>
        <v>Barranquilla</v>
      </c>
      <c r="D3141" t="str">
        <f>IF($A3141="","",Tienda_2!F741)</f>
        <v>Lucas Olivera</v>
      </c>
      <c r="E3141" t="str">
        <f>IF($A3141="","",Tienda_2!I741)</f>
        <v>Tarjeta de crédito</v>
      </c>
      <c r="F3141">
        <f>IF($A3141="","",VALUE(RIGHT(Tienda_2!E741,4)))</f>
        <v>2020</v>
      </c>
      <c r="G3141">
        <f>IF($A3141="","",Tienda_2!C741)</f>
        <v>223000</v>
      </c>
      <c r="H3141">
        <f>IF($A3141="","",Tienda_2!D741)</f>
        <v>10100</v>
      </c>
      <c r="I3141">
        <f>IF($A3141="","",Tienda_2!H741)</f>
        <v>3</v>
      </c>
      <c r="J3141">
        <f>IF($A3141="",0,IF(AND(OR('Cuadro-de-mando'!$B$4="(Todas)",'Cuadro-de-mando'!$B$4=$A3141),OR('Cuadro-de-mando'!$E$4="(Todas)",'Cuadro-de-mando'!$E$4=$B3141),OR('Cuadro-de-mando'!$H$4="(Todas)",'Cuadro-de-mando'!$H$4=$C3141),OR('Cuadro-de-mando'!$K$4="(Todas)",'Cuadro-de-mando'!$K$4=$E3141),OR('Cuadro-de-mando'!$N$4="(Todos)",'Cuadro-de-mando'!$N$4=$F3141)),1,0))</f>
        <v>1</v>
      </c>
    </row>
    <row r="3142" spans="1:10" x14ac:dyDescent="0.25">
      <c r="A3142" t="str">
        <f>IF(Tienda_2!$A742="","","Tienda 2")</f>
        <v>Tienda 2</v>
      </c>
      <c r="B3142" t="str">
        <f>IF($A3142="","",Tienda_2!B742)</f>
        <v>Instrumentos musicales</v>
      </c>
      <c r="C3142" t="str">
        <f>IF($A3142="","",Tienda_2!G742)</f>
        <v>Pasto</v>
      </c>
      <c r="D3142" t="str">
        <f>IF($A3142="","",Tienda_2!F742)</f>
        <v>Mariana Herrera</v>
      </c>
      <c r="E3142" t="str">
        <f>IF($A3142="","",Tienda_2!I742)</f>
        <v>Tarjeta de crédito</v>
      </c>
      <c r="F3142">
        <f>IF($A3142="","",VALUE(RIGHT(Tienda_2!E742,4)))</f>
        <v>2021</v>
      </c>
      <c r="G3142">
        <f>IF($A3142="","",Tienda_2!C742)</f>
        <v>290900</v>
      </c>
      <c r="H3142">
        <f>IF($A3142="","",Tienda_2!D742)</f>
        <v>13700</v>
      </c>
      <c r="I3142">
        <f>IF($A3142="","",Tienda_2!H742)</f>
        <v>5</v>
      </c>
      <c r="J3142">
        <f>IF($A3142="",0,IF(AND(OR('Cuadro-de-mando'!$B$4="(Todas)",'Cuadro-de-mando'!$B$4=$A3142),OR('Cuadro-de-mando'!$E$4="(Todas)",'Cuadro-de-mando'!$E$4=$B3142),OR('Cuadro-de-mando'!$H$4="(Todas)",'Cuadro-de-mando'!$H$4=$C3142),OR('Cuadro-de-mando'!$K$4="(Todas)",'Cuadro-de-mando'!$K$4=$E3142),OR('Cuadro-de-mando'!$N$4="(Todos)",'Cuadro-de-mando'!$N$4=$F3142)),1,0))</f>
        <v>1</v>
      </c>
    </row>
    <row r="3143" spans="1:10" x14ac:dyDescent="0.25">
      <c r="A3143" t="str">
        <f>IF(Tienda_2!$A743="","","Tienda 2")</f>
        <v>Tienda 2</v>
      </c>
      <c r="B3143" t="str">
        <f>IF($A3143="","",Tienda_2!B743)</f>
        <v>Muebles</v>
      </c>
      <c r="C3143" t="str">
        <f>IF($A3143="","",Tienda_2!G743)</f>
        <v>Bogotá</v>
      </c>
      <c r="D3143" t="str">
        <f>IF($A3143="","",Tienda_2!F743)</f>
        <v>Izabela de León</v>
      </c>
      <c r="E3143" t="str">
        <f>IF($A3143="","",Tienda_2!I743)</f>
        <v>Nequi</v>
      </c>
      <c r="F3143">
        <f>IF($A3143="","",VALUE(RIGHT(Tienda_2!E743,4)))</f>
        <v>2021</v>
      </c>
      <c r="G3143">
        <f>IF($A3143="","",Tienda_2!C743)</f>
        <v>250400</v>
      </c>
      <c r="H3143">
        <f>IF($A3143="","",Tienda_2!D743)</f>
        <v>18100</v>
      </c>
      <c r="I3143">
        <f>IF($A3143="","",Tienda_2!H743)</f>
        <v>5</v>
      </c>
      <c r="J3143">
        <f>IF($A3143="",0,IF(AND(OR('Cuadro-de-mando'!$B$4="(Todas)",'Cuadro-de-mando'!$B$4=$A3143),OR('Cuadro-de-mando'!$E$4="(Todas)",'Cuadro-de-mando'!$E$4=$B3143),OR('Cuadro-de-mando'!$H$4="(Todas)",'Cuadro-de-mando'!$H$4=$C3143),OR('Cuadro-de-mando'!$K$4="(Todas)",'Cuadro-de-mando'!$K$4=$E3143),OR('Cuadro-de-mando'!$N$4="(Todos)",'Cuadro-de-mando'!$N$4=$F3143)),1,0))</f>
        <v>1</v>
      </c>
    </row>
    <row r="3144" spans="1:10" x14ac:dyDescent="0.25">
      <c r="A3144" t="str">
        <f>IF(Tienda_2!$A744="","","Tienda 2")</f>
        <v>Tienda 2</v>
      </c>
      <c r="B3144" t="str">
        <f>IF($A3144="","",Tienda_2!B744)</f>
        <v>Electrodomésticos</v>
      </c>
      <c r="C3144" t="str">
        <f>IF($A3144="","",Tienda_2!G744)</f>
        <v>Bogotá</v>
      </c>
      <c r="D3144" t="str">
        <f>IF($A3144="","",Tienda_2!F744)</f>
        <v>Santiago Silva</v>
      </c>
      <c r="E3144" t="str">
        <f>IF($A3144="","",Tienda_2!I744)</f>
        <v>Tarjeta de crédito</v>
      </c>
      <c r="F3144">
        <f>IF($A3144="","",VALUE(RIGHT(Tienda_2!E744,4)))</f>
        <v>2020</v>
      </c>
      <c r="G3144">
        <f>IF($A3144="","",Tienda_2!C744)</f>
        <v>1247100</v>
      </c>
      <c r="H3144">
        <f>IF($A3144="","",Tienda_2!D744)</f>
        <v>67100</v>
      </c>
      <c r="I3144">
        <f>IF($A3144="","",Tienda_2!H744)</f>
        <v>3</v>
      </c>
      <c r="J3144">
        <f>IF($A3144="",0,IF(AND(OR('Cuadro-de-mando'!$B$4="(Todas)",'Cuadro-de-mando'!$B$4=$A3144),OR('Cuadro-de-mando'!$E$4="(Todas)",'Cuadro-de-mando'!$E$4=$B3144),OR('Cuadro-de-mando'!$H$4="(Todas)",'Cuadro-de-mando'!$H$4=$C3144),OR('Cuadro-de-mando'!$K$4="(Todas)",'Cuadro-de-mando'!$K$4=$E3144),OR('Cuadro-de-mando'!$N$4="(Todos)",'Cuadro-de-mando'!$N$4=$F3144)),1,0))</f>
        <v>1</v>
      </c>
    </row>
    <row r="3145" spans="1:10" x14ac:dyDescent="0.25">
      <c r="A3145" t="str">
        <f>IF(Tienda_2!$A745="","","Tienda 2")</f>
        <v>Tienda 2</v>
      </c>
      <c r="B3145" t="str">
        <f>IF($A3145="","",Tienda_2!B745)</f>
        <v>Muebles</v>
      </c>
      <c r="C3145" t="str">
        <f>IF($A3145="","",Tienda_2!G745)</f>
        <v>Medellín</v>
      </c>
      <c r="D3145" t="str">
        <f>IF($A3145="","",Tienda_2!F745)</f>
        <v>Blanca Ramirez</v>
      </c>
      <c r="E3145" t="str">
        <f>IF($A3145="","",Tienda_2!I745)</f>
        <v>Tarjeta de crédito</v>
      </c>
      <c r="F3145">
        <f>IF($A3145="","",VALUE(RIGHT(Tienda_2!E745,4)))</f>
        <v>2023</v>
      </c>
      <c r="G3145">
        <f>IF($A3145="","",Tienda_2!C745)</f>
        <v>241100</v>
      </c>
      <c r="H3145">
        <f>IF($A3145="","",Tienda_2!D745)</f>
        <v>13000</v>
      </c>
      <c r="I3145">
        <f>IF($A3145="","",Tienda_2!H745)</f>
        <v>4</v>
      </c>
      <c r="J3145">
        <f>IF($A3145="",0,IF(AND(OR('Cuadro-de-mando'!$B$4="(Todas)",'Cuadro-de-mando'!$B$4=$A3145),OR('Cuadro-de-mando'!$E$4="(Todas)",'Cuadro-de-mando'!$E$4=$B3145),OR('Cuadro-de-mando'!$H$4="(Todas)",'Cuadro-de-mando'!$H$4=$C3145),OR('Cuadro-de-mando'!$K$4="(Todas)",'Cuadro-de-mando'!$K$4=$E3145),OR('Cuadro-de-mando'!$N$4="(Todos)",'Cuadro-de-mando'!$N$4=$F3145)),1,0))</f>
        <v>1</v>
      </c>
    </row>
    <row r="3146" spans="1:10" x14ac:dyDescent="0.25">
      <c r="A3146" t="str">
        <f>IF(Tienda_2!$A746="","","Tienda 2")</f>
        <v>Tienda 2</v>
      </c>
      <c r="B3146" t="str">
        <f>IF($A3146="","",Tienda_2!B746)</f>
        <v>Electrónicos</v>
      </c>
      <c r="C3146" t="str">
        <f>IF($A3146="","",Tienda_2!G746)</f>
        <v>Cali</v>
      </c>
      <c r="D3146" t="str">
        <f>IF($A3146="","",Tienda_2!F746)</f>
        <v>Mariana Herrera</v>
      </c>
      <c r="E3146" t="str">
        <f>IF($A3146="","",Tienda_2!I746)</f>
        <v>Nequi</v>
      </c>
      <c r="F3146">
        <f>IF($A3146="","",VALUE(RIGHT(Tienda_2!E746,4)))</f>
        <v>2020</v>
      </c>
      <c r="G3146">
        <f>IF($A3146="","",Tienda_2!C746)</f>
        <v>2024500</v>
      </c>
      <c r="H3146">
        <f>IF($A3146="","",Tienda_2!D746)</f>
        <v>106000</v>
      </c>
      <c r="I3146">
        <f>IF($A3146="","",Tienda_2!H746)</f>
        <v>2</v>
      </c>
      <c r="J3146">
        <f>IF($A3146="",0,IF(AND(OR('Cuadro-de-mando'!$B$4="(Todas)",'Cuadro-de-mando'!$B$4=$A3146),OR('Cuadro-de-mando'!$E$4="(Todas)",'Cuadro-de-mando'!$E$4=$B3146),OR('Cuadro-de-mando'!$H$4="(Todas)",'Cuadro-de-mando'!$H$4=$C3146),OR('Cuadro-de-mando'!$K$4="(Todas)",'Cuadro-de-mando'!$K$4=$E3146),OR('Cuadro-de-mando'!$N$4="(Todos)",'Cuadro-de-mando'!$N$4=$F3146)),1,0))</f>
        <v>1</v>
      </c>
    </row>
    <row r="3147" spans="1:10" x14ac:dyDescent="0.25">
      <c r="A3147" t="str">
        <f>IF(Tienda_2!$A747="","","Tienda 2")</f>
        <v>Tienda 2</v>
      </c>
      <c r="B3147" t="str">
        <f>IF($A3147="","",Tienda_2!B747)</f>
        <v>Artículos para el hogar</v>
      </c>
      <c r="C3147" t="str">
        <f>IF($A3147="","",Tienda_2!G747)</f>
        <v>Medellín</v>
      </c>
      <c r="D3147" t="str">
        <f>IF($A3147="","",Tienda_2!F747)</f>
        <v>Ángel Rodriguez</v>
      </c>
      <c r="E3147" t="str">
        <f>IF($A3147="","",Tienda_2!I747)</f>
        <v>Tarjeta de crédito</v>
      </c>
      <c r="F3147">
        <f>IF($A3147="","",VALUE(RIGHT(Tienda_2!E747,4)))</f>
        <v>2021</v>
      </c>
      <c r="G3147">
        <f>IF($A3147="","",Tienda_2!C747)</f>
        <v>26300</v>
      </c>
      <c r="H3147">
        <f>IF($A3147="","",Tienda_2!D747)</f>
        <v>1600</v>
      </c>
      <c r="I3147">
        <f>IF($A3147="","",Tienda_2!H747)</f>
        <v>2</v>
      </c>
      <c r="J3147">
        <f>IF($A3147="",0,IF(AND(OR('Cuadro-de-mando'!$B$4="(Todas)",'Cuadro-de-mando'!$B$4=$A3147),OR('Cuadro-de-mando'!$E$4="(Todas)",'Cuadro-de-mando'!$E$4=$B3147),OR('Cuadro-de-mando'!$H$4="(Todas)",'Cuadro-de-mando'!$H$4=$C3147),OR('Cuadro-de-mando'!$K$4="(Todas)",'Cuadro-de-mando'!$K$4=$E3147),OR('Cuadro-de-mando'!$N$4="(Todos)",'Cuadro-de-mando'!$N$4=$F3147)),1,0))</f>
        <v>1</v>
      </c>
    </row>
    <row r="3148" spans="1:10" x14ac:dyDescent="0.25">
      <c r="A3148" t="str">
        <f>IF(Tienda_2!$A748="","","Tienda 2")</f>
        <v>Tienda 2</v>
      </c>
      <c r="B3148" t="str">
        <f>IF($A3148="","",Tienda_2!B748)</f>
        <v>Instrumentos musicales</v>
      </c>
      <c r="C3148" t="str">
        <f>IF($A3148="","",Tienda_2!G748)</f>
        <v>Cali</v>
      </c>
      <c r="D3148" t="str">
        <f>IF($A3148="","",Tienda_2!F748)</f>
        <v>Camila Rivera</v>
      </c>
      <c r="E3148" t="str">
        <f>IF($A3148="","",Tienda_2!I748)</f>
        <v>Cupón</v>
      </c>
      <c r="F3148">
        <f>IF($A3148="","",VALUE(RIGHT(Tienda_2!E748,4)))</f>
        <v>2021</v>
      </c>
      <c r="G3148">
        <f>IF($A3148="","",Tienda_2!C748)</f>
        <v>375700</v>
      </c>
      <c r="H3148">
        <f>IF($A3148="","",Tienda_2!D748)</f>
        <v>18200</v>
      </c>
      <c r="I3148">
        <f>IF($A3148="","",Tienda_2!H748)</f>
        <v>5</v>
      </c>
      <c r="J3148">
        <f>IF($A3148="",0,IF(AND(OR('Cuadro-de-mando'!$B$4="(Todas)",'Cuadro-de-mando'!$B$4=$A3148),OR('Cuadro-de-mando'!$E$4="(Todas)",'Cuadro-de-mando'!$E$4=$B3148),OR('Cuadro-de-mando'!$H$4="(Todas)",'Cuadro-de-mando'!$H$4=$C3148),OR('Cuadro-de-mando'!$K$4="(Todas)",'Cuadro-de-mando'!$K$4=$E3148),OR('Cuadro-de-mando'!$N$4="(Todos)",'Cuadro-de-mando'!$N$4=$F3148)),1,0))</f>
        <v>1</v>
      </c>
    </row>
    <row r="3149" spans="1:10" x14ac:dyDescent="0.25">
      <c r="A3149" t="str">
        <f>IF(Tienda_2!$A749="","","Tienda 2")</f>
        <v>Tienda 2</v>
      </c>
      <c r="B3149" t="str">
        <f>IF($A3149="","",Tienda_2!B749)</f>
        <v>Electrodomésticos</v>
      </c>
      <c r="C3149" t="str">
        <f>IF($A3149="","",Tienda_2!G749)</f>
        <v>Bogotá</v>
      </c>
      <c r="D3149" t="str">
        <f>IF($A3149="","",Tienda_2!F749)</f>
        <v>Rafael Acosta</v>
      </c>
      <c r="E3149" t="str">
        <f>IF($A3149="","",Tienda_2!I749)</f>
        <v>Tarjeta de crédito</v>
      </c>
      <c r="F3149">
        <f>IF($A3149="","",VALUE(RIGHT(Tienda_2!E749,4)))</f>
        <v>2021</v>
      </c>
      <c r="G3149">
        <f>IF($A3149="","",Tienda_2!C749)</f>
        <v>1508700</v>
      </c>
      <c r="H3149">
        <f>IF($A3149="","",Tienda_2!D749)</f>
        <v>80500</v>
      </c>
      <c r="I3149">
        <f>IF($A3149="","",Tienda_2!H749)</f>
        <v>4</v>
      </c>
      <c r="J3149">
        <f>IF($A3149="",0,IF(AND(OR('Cuadro-de-mando'!$B$4="(Todas)",'Cuadro-de-mando'!$B$4=$A3149),OR('Cuadro-de-mando'!$E$4="(Todas)",'Cuadro-de-mando'!$E$4=$B3149),OR('Cuadro-de-mando'!$H$4="(Todas)",'Cuadro-de-mando'!$H$4=$C3149),OR('Cuadro-de-mando'!$K$4="(Todas)",'Cuadro-de-mando'!$K$4=$E3149),OR('Cuadro-de-mando'!$N$4="(Todos)",'Cuadro-de-mando'!$N$4=$F3149)),1,0))</f>
        <v>1</v>
      </c>
    </row>
    <row r="3150" spans="1:10" x14ac:dyDescent="0.25">
      <c r="A3150" t="str">
        <f>IF(Tienda_2!$A750="","","Tienda 2")</f>
        <v>Tienda 2</v>
      </c>
      <c r="B3150" t="str">
        <f>IF($A3150="","",Tienda_2!B750)</f>
        <v>Instrumentos musicales</v>
      </c>
      <c r="C3150" t="str">
        <f>IF($A3150="","",Tienda_2!G750)</f>
        <v>Bogotá</v>
      </c>
      <c r="D3150" t="str">
        <f>IF($A3150="","",Tienda_2!F750)</f>
        <v>Ángel Rodriguez</v>
      </c>
      <c r="E3150" t="str">
        <f>IF($A3150="","",Tienda_2!I750)</f>
        <v>Tarjeta de crédito</v>
      </c>
      <c r="F3150">
        <f>IF($A3150="","",VALUE(RIGHT(Tienda_2!E750,4)))</f>
        <v>2022</v>
      </c>
      <c r="G3150">
        <f>IF($A3150="","",Tienda_2!C750)</f>
        <v>392000</v>
      </c>
      <c r="H3150">
        <f>IF($A3150="","",Tienda_2!D750)</f>
        <v>26700</v>
      </c>
      <c r="I3150">
        <f>IF($A3150="","",Tienda_2!H750)</f>
        <v>5</v>
      </c>
      <c r="J3150">
        <f>IF($A3150="",0,IF(AND(OR('Cuadro-de-mando'!$B$4="(Todas)",'Cuadro-de-mando'!$B$4=$A3150),OR('Cuadro-de-mando'!$E$4="(Todas)",'Cuadro-de-mando'!$E$4=$B3150),OR('Cuadro-de-mando'!$H$4="(Todas)",'Cuadro-de-mando'!$H$4=$C3150),OR('Cuadro-de-mando'!$K$4="(Todas)",'Cuadro-de-mando'!$K$4=$E3150),OR('Cuadro-de-mando'!$N$4="(Todos)",'Cuadro-de-mando'!$N$4=$F3150)),1,0))</f>
        <v>1</v>
      </c>
    </row>
    <row r="3151" spans="1:10" x14ac:dyDescent="0.25">
      <c r="A3151" t="str">
        <f>IF(Tienda_2!$A751="","","Tienda 2")</f>
        <v>Tienda 2</v>
      </c>
      <c r="B3151" t="str">
        <f>IF($A3151="","",Tienda_2!B751)</f>
        <v>Muebles</v>
      </c>
      <c r="C3151" t="str">
        <f>IF($A3151="","",Tienda_2!G751)</f>
        <v>Bogotá</v>
      </c>
      <c r="D3151" t="str">
        <f>IF($A3151="","",Tienda_2!F751)</f>
        <v>Mariana Herrera</v>
      </c>
      <c r="E3151" t="str">
        <f>IF($A3151="","",Tienda_2!I751)</f>
        <v>Tarjeta de crédito</v>
      </c>
      <c r="F3151">
        <f>IF($A3151="","",VALUE(RIGHT(Tienda_2!E751,4)))</f>
        <v>2021</v>
      </c>
      <c r="G3151">
        <f>IF($A3151="","",Tienda_2!C751)</f>
        <v>320200</v>
      </c>
      <c r="H3151">
        <f>IF($A3151="","",Tienda_2!D751)</f>
        <v>17400</v>
      </c>
      <c r="I3151">
        <f>IF($A3151="","",Tienda_2!H751)</f>
        <v>4</v>
      </c>
      <c r="J3151">
        <f>IF($A3151="",0,IF(AND(OR('Cuadro-de-mando'!$B$4="(Todas)",'Cuadro-de-mando'!$B$4=$A3151),OR('Cuadro-de-mando'!$E$4="(Todas)",'Cuadro-de-mando'!$E$4=$B3151),OR('Cuadro-de-mando'!$H$4="(Todas)",'Cuadro-de-mando'!$H$4=$C3151),OR('Cuadro-de-mando'!$K$4="(Todas)",'Cuadro-de-mando'!$K$4=$E3151),OR('Cuadro-de-mando'!$N$4="(Todos)",'Cuadro-de-mando'!$N$4=$F3151)),1,0))</f>
        <v>1</v>
      </c>
    </row>
    <row r="3152" spans="1:10" x14ac:dyDescent="0.25">
      <c r="A3152" t="str">
        <f>IF(Tienda_2!$A752="","","Tienda 2")</f>
        <v>Tienda 2</v>
      </c>
      <c r="B3152" t="str">
        <f>IF($A3152="","",Tienda_2!B752)</f>
        <v>Electrónicos</v>
      </c>
      <c r="C3152" t="str">
        <f>IF($A3152="","",Tienda_2!G752)</f>
        <v>Medellín</v>
      </c>
      <c r="D3152" t="str">
        <f>IF($A3152="","",Tienda_2!F752)</f>
        <v>Lucas Olivera</v>
      </c>
      <c r="E3152" t="str">
        <f>IF($A3152="","",Tienda_2!I752)</f>
        <v>Tarjeta de crédito</v>
      </c>
      <c r="F3152">
        <f>IF($A3152="","",VALUE(RIGHT(Tienda_2!E752,4)))</f>
        <v>2021</v>
      </c>
      <c r="G3152">
        <f>IF($A3152="","",Tienda_2!C752)</f>
        <v>204500</v>
      </c>
      <c r="H3152">
        <f>IF($A3152="","",Tienda_2!D752)</f>
        <v>11600</v>
      </c>
      <c r="I3152">
        <f>IF($A3152="","",Tienda_2!H752)</f>
        <v>1</v>
      </c>
      <c r="J3152">
        <f>IF($A3152="",0,IF(AND(OR('Cuadro-de-mando'!$B$4="(Todas)",'Cuadro-de-mando'!$B$4=$A3152),OR('Cuadro-de-mando'!$E$4="(Todas)",'Cuadro-de-mando'!$E$4=$B3152),OR('Cuadro-de-mando'!$H$4="(Todas)",'Cuadro-de-mando'!$H$4=$C3152),OR('Cuadro-de-mando'!$K$4="(Todas)",'Cuadro-de-mando'!$K$4=$E3152),OR('Cuadro-de-mando'!$N$4="(Todos)",'Cuadro-de-mando'!$N$4=$F3152)),1,0))</f>
        <v>1</v>
      </c>
    </row>
    <row r="3153" spans="1:10" x14ac:dyDescent="0.25">
      <c r="A3153" t="str">
        <f>IF(Tienda_2!$A753="","","Tienda 2")</f>
        <v>Tienda 2</v>
      </c>
      <c r="B3153" t="str">
        <f>IF($A3153="","",Tienda_2!B753)</f>
        <v>Deportes y diversión</v>
      </c>
      <c r="C3153" t="str">
        <f>IF($A3153="","",Tienda_2!G753)</f>
        <v>Bogotá</v>
      </c>
      <c r="D3153" t="str">
        <f>IF($A3153="","",Tienda_2!F753)</f>
        <v>Izabela de León</v>
      </c>
      <c r="E3153" t="str">
        <f>IF($A3153="","",Tienda_2!I753)</f>
        <v>Tarjeta de crédito</v>
      </c>
      <c r="F3153">
        <f>IF($A3153="","",VALUE(RIGHT(Tienda_2!E753,4)))</f>
        <v>2020</v>
      </c>
      <c r="G3153">
        <f>IF($A3153="","",Tienda_2!C753)</f>
        <v>49400</v>
      </c>
      <c r="H3153">
        <f>IF($A3153="","",Tienda_2!D753)</f>
        <v>7300</v>
      </c>
      <c r="I3153">
        <f>IF($A3153="","",Tienda_2!H753)</f>
        <v>2</v>
      </c>
      <c r="J3153">
        <f>IF($A3153="",0,IF(AND(OR('Cuadro-de-mando'!$B$4="(Todas)",'Cuadro-de-mando'!$B$4=$A3153),OR('Cuadro-de-mando'!$E$4="(Todas)",'Cuadro-de-mando'!$E$4=$B3153),OR('Cuadro-de-mando'!$H$4="(Todas)",'Cuadro-de-mando'!$H$4=$C3153),OR('Cuadro-de-mando'!$K$4="(Todas)",'Cuadro-de-mando'!$K$4=$E3153),OR('Cuadro-de-mando'!$N$4="(Todos)",'Cuadro-de-mando'!$N$4=$F3153)),1,0))</f>
        <v>1</v>
      </c>
    </row>
    <row r="3154" spans="1:10" x14ac:dyDescent="0.25">
      <c r="A3154" t="str">
        <f>IF(Tienda_2!$A754="","","Tienda 2")</f>
        <v>Tienda 2</v>
      </c>
      <c r="B3154" t="str">
        <f>IF($A3154="","",Tienda_2!B754)</f>
        <v>Libros</v>
      </c>
      <c r="C3154" t="str">
        <f>IF($A3154="","",Tienda_2!G754)</f>
        <v>Medellín</v>
      </c>
      <c r="D3154" t="str">
        <f>IF($A3154="","",Tienda_2!F754)</f>
        <v>Felipe Santos</v>
      </c>
      <c r="E3154" t="str">
        <f>IF($A3154="","",Tienda_2!I754)</f>
        <v>Tarjeta de crédito</v>
      </c>
      <c r="F3154">
        <f>IF($A3154="","",VALUE(RIGHT(Tienda_2!E754,4)))</f>
        <v>2021</v>
      </c>
      <c r="G3154">
        <f>IF($A3154="","",Tienda_2!C754)</f>
        <v>35000</v>
      </c>
      <c r="H3154">
        <f>IF($A3154="","",Tienda_2!D754)</f>
        <v>6500</v>
      </c>
      <c r="I3154">
        <f>IF($A3154="","",Tienda_2!H754)</f>
        <v>4</v>
      </c>
      <c r="J3154">
        <f>IF($A3154="",0,IF(AND(OR('Cuadro-de-mando'!$B$4="(Todas)",'Cuadro-de-mando'!$B$4=$A3154),OR('Cuadro-de-mando'!$E$4="(Todas)",'Cuadro-de-mando'!$E$4=$B3154),OR('Cuadro-de-mando'!$H$4="(Todas)",'Cuadro-de-mando'!$H$4=$C3154),OR('Cuadro-de-mando'!$K$4="(Todas)",'Cuadro-de-mando'!$K$4=$E3154),OR('Cuadro-de-mando'!$N$4="(Todos)",'Cuadro-de-mando'!$N$4=$F3154)),1,0))</f>
        <v>1</v>
      </c>
    </row>
    <row r="3155" spans="1:10" x14ac:dyDescent="0.25">
      <c r="A3155" t="str">
        <f>IF(Tienda_2!$A755="","","Tienda 2")</f>
        <v>Tienda 2</v>
      </c>
      <c r="B3155" t="str">
        <f>IF($A3155="","",Tienda_2!B755)</f>
        <v>Juguetes</v>
      </c>
      <c r="C3155" t="str">
        <f>IF($A3155="","",Tienda_2!G755)</f>
        <v>Cali</v>
      </c>
      <c r="D3155" t="str">
        <f>IF($A3155="","",Tienda_2!F755)</f>
        <v>Juan Fernandez</v>
      </c>
      <c r="E3155" t="str">
        <f>IF($A3155="","",Tienda_2!I755)</f>
        <v>Tarjeta de crédito</v>
      </c>
      <c r="F3155">
        <f>IF($A3155="","",VALUE(RIGHT(Tienda_2!E755,4)))</f>
        <v>2021</v>
      </c>
      <c r="G3155">
        <f>IF($A3155="","",Tienda_2!C755)</f>
        <v>27000</v>
      </c>
      <c r="H3155">
        <f>IF($A3155="","",Tienda_2!D755)</f>
        <v>0</v>
      </c>
      <c r="I3155">
        <f>IF($A3155="","",Tienda_2!H755)</f>
        <v>5</v>
      </c>
      <c r="J3155">
        <f>IF($A3155="",0,IF(AND(OR('Cuadro-de-mando'!$B$4="(Todas)",'Cuadro-de-mando'!$B$4=$A3155),OR('Cuadro-de-mando'!$E$4="(Todas)",'Cuadro-de-mando'!$E$4=$B3155),OR('Cuadro-de-mando'!$H$4="(Todas)",'Cuadro-de-mando'!$H$4=$C3155),OR('Cuadro-de-mando'!$K$4="(Todas)",'Cuadro-de-mando'!$K$4=$E3155),OR('Cuadro-de-mando'!$N$4="(Todos)",'Cuadro-de-mando'!$N$4=$F3155)),1,0))</f>
        <v>1</v>
      </c>
    </row>
    <row r="3156" spans="1:10" x14ac:dyDescent="0.25">
      <c r="A3156" t="str">
        <f>IF(Tienda_2!$A756="","","Tienda 2")</f>
        <v>Tienda 2</v>
      </c>
      <c r="B3156" t="str">
        <f>IF($A3156="","",Tienda_2!B756)</f>
        <v>Libros</v>
      </c>
      <c r="C3156" t="str">
        <f>IF($A3156="","",Tienda_2!G756)</f>
        <v>Bogotá</v>
      </c>
      <c r="D3156" t="str">
        <f>IF($A3156="","",Tienda_2!F756)</f>
        <v>Lucas Olivera</v>
      </c>
      <c r="E3156" t="str">
        <f>IF($A3156="","",Tienda_2!I756)</f>
        <v>Tarjeta de crédito</v>
      </c>
      <c r="F3156">
        <f>IF($A3156="","",VALUE(RIGHT(Tienda_2!E756,4)))</f>
        <v>2021</v>
      </c>
      <c r="G3156">
        <f>IF($A3156="","",Tienda_2!C756)</f>
        <v>44900</v>
      </c>
      <c r="H3156">
        <f>IF($A3156="","",Tienda_2!D756)</f>
        <v>2900</v>
      </c>
      <c r="I3156">
        <f>IF($A3156="","",Tienda_2!H756)</f>
        <v>5</v>
      </c>
      <c r="J3156">
        <f>IF($A3156="",0,IF(AND(OR('Cuadro-de-mando'!$B$4="(Todas)",'Cuadro-de-mando'!$B$4=$A3156),OR('Cuadro-de-mando'!$E$4="(Todas)",'Cuadro-de-mando'!$E$4=$B3156),OR('Cuadro-de-mando'!$H$4="(Todas)",'Cuadro-de-mando'!$H$4=$C3156),OR('Cuadro-de-mando'!$K$4="(Todas)",'Cuadro-de-mando'!$K$4=$E3156),OR('Cuadro-de-mando'!$N$4="(Todos)",'Cuadro-de-mando'!$N$4=$F3156)),1,0))</f>
        <v>1</v>
      </c>
    </row>
    <row r="3157" spans="1:10" x14ac:dyDescent="0.25">
      <c r="A3157" t="str">
        <f>IF(Tienda_2!$A757="","","Tienda 2")</f>
        <v>Tienda 2</v>
      </c>
      <c r="B3157" t="str">
        <f>IF($A3157="","",Tienda_2!B757)</f>
        <v>Electrónicos</v>
      </c>
      <c r="C3157" t="str">
        <f>IF($A3157="","",Tienda_2!G757)</f>
        <v>Pasto</v>
      </c>
      <c r="D3157" t="str">
        <f>IF($A3157="","",Tienda_2!F757)</f>
        <v>Santiago Silva</v>
      </c>
      <c r="E3157" t="str">
        <f>IF($A3157="","",Tienda_2!I757)</f>
        <v>Tarjeta de crédito</v>
      </c>
      <c r="F3157">
        <f>IF($A3157="","",VALUE(RIGHT(Tienda_2!E757,4)))</f>
        <v>2020</v>
      </c>
      <c r="G3157">
        <f>IF($A3157="","",Tienda_2!C757)</f>
        <v>346800</v>
      </c>
      <c r="H3157">
        <f>IF($A3157="","",Tienda_2!D757)</f>
        <v>19100</v>
      </c>
      <c r="I3157">
        <f>IF($A3157="","",Tienda_2!H757)</f>
        <v>4</v>
      </c>
      <c r="J3157">
        <f>IF($A3157="",0,IF(AND(OR('Cuadro-de-mando'!$B$4="(Todas)",'Cuadro-de-mando'!$B$4=$A3157),OR('Cuadro-de-mando'!$E$4="(Todas)",'Cuadro-de-mando'!$E$4=$B3157),OR('Cuadro-de-mando'!$H$4="(Todas)",'Cuadro-de-mando'!$H$4=$C3157),OR('Cuadro-de-mando'!$K$4="(Todas)",'Cuadro-de-mando'!$K$4=$E3157),OR('Cuadro-de-mando'!$N$4="(Todos)",'Cuadro-de-mando'!$N$4=$F3157)),1,0))</f>
        <v>1</v>
      </c>
    </row>
    <row r="3158" spans="1:10" x14ac:dyDescent="0.25">
      <c r="A3158" t="str">
        <f>IF(Tienda_2!$A758="","","Tienda 2")</f>
        <v>Tienda 2</v>
      </c>
      <c r="B3158" t="str">
        <f>IF($A3158="","",Tienda_2!B758)</f>
        <v>Electrodomésticos</v>
      </c>
      <c r="C3158" t="str">
        <f>IF($A3158="","",Tienda_2!G758)</f>
        <v>Medellín</v>
      </c>
      <c r="D3158" t="str">
        <f>IF($A3158="","",Tienda_2!F758)</f>
        <v>Rafael Acosta</v>
      </c>
      <c r="E3158" t="str">
        <f>IF($A3158="","",Tienda_2!I758)</f>
        <v>Nequi</v>
      </c>
      <c r="F3158">
        <f>IF($A3158="","",VALUE(RIGHT(Tienda_2!E758,4)))</f>
        <v>2021</v>
      </c>
      <c r="G3158">
        <f>IF($A3158="","",Tienda_2!C758)</f>
        <v>2111600</v>
      </c>
      <c r="H3158">
        <f>IF($A3158="","",Tienda_2!D758)</f>
        <v>110600</v>
      </c>
      <c r="I3158">
        <f>IF($A3158="","",Tienda_2!H758)</f>
        <v>5</v>
      </c>
      <c r="J3158">
        <f>IF($A3158="",0,IF(AND(OR('Cuadro-de-mando'!$B$4="(Todas)",'Cuadro-de-mando'!$B$4=$A3158),OR('Cuadro-de-mando'!$E$4="(Todas)",'Cuadro-de-mando'!$E$4=$B3158),OR('Cuadro-de-mando'!$H$4="(Todas)",'Cuadro-de-mando'!$H$4=$C3158),OR('Cuadro-de-mando'!$K$4="(Todas)",'Cuadro-de-mando'!$K$4=$E3158),OR('Cuadro-de-mando'!$N$4="(Todos)",'Cuadro-de-mando'!$N$4=$F3158)),1,0))</f>
        <v>1</v>
      </c>
    </row>
    <row r="3159" spans="1:10" x14ac:dyDescent="0.25">
      <c r="A3159" t="str">
        <f>IF(Tienda_2!$A759="","","Tienda 2")</f>
        <v>Tienda 2</v>
      </c>
      <c r="B3159" t="str">
        <f>IF($A3159="","",Tienda_2!B759)</f>
        <v>Muebles</v>
      </c>
      <c r="C3159" t="str">
        <f>IF($A3159="","",Tienda_2!G759)</f>
        <v>Bogotá</v>
      </c>
      <c r="D3159" t="str">
        <f>IF($A3159="","",Tienda_2!F759)</f>
        <v>Blanca Ramirez</v>
      </c>
      <c r="E3159" t="str">
        <f>IF($A3159="","",Tienda_2!I759)</f>
        <v>Tarjeta de crédito</v>
      </c>
      <c r="F3159">
        <f>IF($A3159="","",VALUE(RIGHT(Tienda_2!E759,4)))</f>
        <v>2022</v>
      </c>
      <c r="G3159">
        <f>IF($A3159="","",Tienda_2!C759)</f>
        <v>158200</v>
      </c>
      <c r="H3159">
        <f>IF($A3159="","",Tienda_2!D759)</f>
        <v>9100</v>
      </c>
      <c r="I3159">
        <f>IF($A3159="","",Tienda_2!H759)</f>
        <v>5</v>
      </c>
      <c r="J3159">
        <f>IF($A3159="",0,IF(AND(OR('Cuadro-de-mando'!$B$4="(Todas)",'Cuadro-de-mando'!$B$4=$A3159),OR('Cuadro-de-mando'!$E$4="(Todas)",'Cuadro-de-mando'!$E$4=$B3159),OR('Cuadro-de-mando'!$H$4="(Todas)",'Cuadro-de-mando'!$H$4=$C3159),OR('Cuadro-de-mando'!$K$4="(Todas)",'Cuadro-de-mando'!$K$4=$E3159),OR('Cuadro-de-mando'!$N$4="(Todos)",'Cuadro-de-mando'!$N$4=$F3159)),1,0))</f>
        <v>1</v>
      </c>
    </row>
    <row r="3160" spans="1:10" x14ac:dyDescent="0.25">
      <c r="A3160" t="str">
        <f>IF(Tienda_2!$A760="","","Tienda 2")</f>
        <v>Tienda 2</v>
      </c>
      <c r="B3160" t="str">
        <f>IF($A3160="","",Tienda_2!B760)</f>
        <v>Deportes y diversión</v>
      </c>
      <c r="C3160" t="str">
        <f>IF($A3160="","",Tienda_2!G760)</f>
        <v>Bogotá</v>
      </c>
      <c r="D3160" t="str">
        <f>IF($A3160="","",Tienda_2!F760)</f>
        <v>Santiago Silva</v>
      </c>
      <c r="E3160" t="str">
        <f>IF($A3160="","",Tienda_2!I760)</f>
        <v>Tarjeta de crédito</v>
      </c>
      <c r="F3160">
        <f>IF($A3160="","",VALUE(RIGHT(Tienda_2!E760,4)))</f>
        <v>2020</v>
      </c>
      <c r="G3160">
        <f>IF($A3160="","",Tienda_2!C760)</f>
        <v>24400</v>
      </c>
      <c r="H3160">
        <f>IF($A3160="","",Tienda_2!D760)</f>
        <v>1500</v>
      </c>
      <c r="I3160">
        <f>IF($A3160="","",Tienda_2!H760)</f>
        <v>1</v>
      </c>
      <c r="J3160">
        <f>IF($A3160="",0,IF(AND(OR('Cuadro-de-mando'!$B$4="(Todas)",'Cuadro-de-mando'!$B$4=$A3160),OR('Cuadro-de-mando'!$E$4="(Todas)",'Cuadro-de-mando'!$E$4=$B3160),OR('Cuadro-de-mando'!$H$4="(Todas)",'Cuadro-de-mando'!$H$4=$C3160),OR('Cuadro-de-mando'!$K$4="(Todas)",'Cuadro-de-mando'!$K$4=$E3160),OR('Cuadro-de-mando'!$N$4="(Todos)",'Cuadro-de-mando'!$N$4=$F3160)),1,0))</f>
        <v>1</v>
      </c>
    </row>
    <row r="3161" spans="1:10" x14ac:dyDescent="0.25">
      <c r="A3161" t="str">
        <f>IF(Tienda_2!$A761="","","Tienda 2")</f>
        <v>Tienda 2</v>
      </c>
      <c r="B3161" t="str">
        <f>IF($A3161="","",Tienda_2!B761)</f>
        <v>Artículos para el hogar</v>
      </c>
      <c r="C3161" t="str">
        <f>IF($A3161="","",Tienda_2!G761)</f>
        <v>Pereira</v>
      </c>
      <c r="D3161" t="str">
        <f>IF($A3161="","",Tienda_2!F761)</f>
        <v>Pedro Gomez</v>
      </c>
      <c r="E3161" t="str">
        <f>IF($A3161="","",Tienda_2!I761)</f>
        <v>Tarjeta de crédito</v>
      </c>
      <c r="F3161">
        <f>IF($A3161="","",VALUE(RIGHT(Tienda_2!E761,4)))</f>
        <v>2021</v>
      </c>
      <c r="G3161">
        <f>IF($A3161="","",Tienda_2!C761)</f>
        <v>142700</v>
      </c>
      <c r="H3161">
        <f>IF($A3161="","",Tienda_2!D761)</f>
        <v>5800</v>
      </c>
      <c r="I3161">
        <f>IF($A3161="","",Tienda_2!H761)</f>
        <v>3</v>
      </c>
      <c r="J3161">
        <f>IF($A3161="",0,IF(AND(OR('Cuadro-de-mando'!$B$4="(Todas)",'Cuadro-de-mando'!$B$4=$A3161),OR('Cuadro-de-mando'!$E$4="(Todas)",'Cuadro-de-mando'!$E$4=$B3161),OR('Cuadro-de-mando'!$H$4="(Todas)",'Cuadro-de-mando'!$H$4=$C3161),OR('Cuadro-de-mando'!$K$4="(Todas)",'Cuadro-de-mando'!$K$4=$E3161),OR('Cuadro-de-mando'!$N$4="(Todos)",'Cuadro-de-mando'!$N$4=$F3161)),1,0))</f>
        <v>1</v>
      </c>
    </row>
    <row r="3162" spans="1:10" x14ac:dyDescent="0.25">
      <c r="A3162" t="str">
        <f>IF(Tienda_2!$A762="","","Tienda 2")</f>
        <v>Tienda 2</v>
      </c>
      <c r="B3162" t="str">
        <f>IF($A3162="","",Tienda_2!B762)</f>
        <v>Electrónicos</v>
      </c>
      <c r="C3162" t="str">
        <f>IF($A3162="","",Tienda_2!G762)</f>
        <v>Bogotá</v>
      </c>
      <c r="D3162" t="str">
        <f>IF($A3162="","",Tienda_2!F762)</f>
        <v>Izabela de León</v>
      </c>
      <c r="E3162" t="str">
        <f>IF($A3162="","",Tienda_2!I762)</f>
        <v>Nequi</v>
      </c>
      <c r="F3162">
        <f>IF($A3162="","",VALUE(RIGHT(Tienda_2!E762,4)))</f>
        <v>2021</v>
      </c>
      <c r="G3162">
        <f>IF($A3162="","",Tienda_2!C762)</f>
        <v>55300</v>
      </c>
      <c r="H3162">
        <f>IF($A3162="","",Tienda_2!D762)</f>
        <v>1100</v>
      </c>
      <c r="I3162">
        <f>IF($A3162="","",Tienda_2!H762)</f>
        <v>4</v>
      </c>
      <c r="J3162">
        <f>IF($A3162="",0,IF(AND(OR('Cuadro-de-mando'!$B$4="(Todas)",'Cuadro-de-mando'!$B$4=$A3162),OR('Cuadro-de-mando'!$E$4="(Todas)",'Cuadro-de-mando'!$E$4=$B3162),OR('Cuadro-de-mando'!$H$4="(Todas)",'Cuadro-de-mando'!$H$4=$C3162),OR('Cuadro-de-mando'!$K$4="(Todas)",'Cuadro-de-mando'!$K$4=$E3162),OR('Cuadro-de-mando'!$N$4="(Todos)",'Cuadro-de-mando'!$N$4=$F3162)),1,0))</f>
        <v>1</v>
      </c>
    </row>
    <row r="3163" spans="1:10" x14ac:dyDescent="0.25">
      <c r="A3163" t="str">
        <f>IF(Tienda_2!$A763="","","Tienda 2")</f>
        <v>Tienda 2</v>
      </c>
      <c r="B3163" t="str">
        <f>IF($A3163="","",Tienda_2!B763)</f>
        <v>Instrumentos musicales</v>
      </c>
      <c r="C3163" t="str">
        <f>IF($A3163="","",Tienda_2!G763)</f>
        <v>Bogotá</v>
      </c>
      <c r="D3163" t="str">
        <f>IF($A3163="","",Tienda_2!F763)</f>
        <v>Santiago Silva</v>
      </c>
      <c r="E3163" t="str">
        <f>IF($A3163="","",Tienda_2!I763)</f>
        <v>Tarjeta de crédito</v>
      </c>
      <c r="F3163">
        <f>IF($A3163="","",VALUE(RIGHT(Tienda_2!E763,4)))</f>
        <v>2022</v>
      </c>
      <c r="G3163">
        <f>IF($A3163="","",Tienda_2!C763)</f>
        <v>912000</v>
      </c>
      <c r="H3163">
        <f>IF($A3163="","",Tienda_2!D763)</f>
        <v>46700</v>
      </c>
      <c r="I3163">
        <f>IF($A3163="","",Tienda_2!H763)</f>
        <v>1</v>
      </c>
      <c r="J3163">
        <f>IF($A3163="",0,IF(AND(OR('Cuadro-de-mando'!$B$4="(Todas)",'Cuadro-de-mando'!$B$4=$A3163),OR('Cuadro-de-mando'!$E$4="(Todas)",'Cuadro-de-mando'!$E$4=$B3163),OR('Cuadro-de-mando'!$H$4="(Todas)",'Cuadro-de-mando'!$H$4=$C3163),OR('Cuadro-de-mando'!$K$4="(Todas)",'Cuadro-de-mando'!$K$4=$E3163),OR('Cuadro-de-mando'!$N$4="(Todos)",'Cuadro-de-mando'!$N$4=$F3163)),1,0))</f>
        <v>1</v>
      </c>
    </row>
    <row r="3164" spans="1:10" x14ac:dyDescent="0.25">
      <c r="A3164" t="str">
        <f>IF(Tienda_2!$A764="","","Tienda 2")</f>
        <v>Tienda 2</v>
      </c>
      <c r="B3164" t="str">
        <f>IF($A3164="","",Tienda_2!B764)</f>
        <v>Muebles</v>
      </c>
      <c r="C3164" t="str">
        <f>IF($A3164="","",Tienda_2!G764)</f>
        <v>Bucaramanga</v>
      </c>
      <c r="D3164" t="str">
        <f>IF($A3164="","",Tienda_2!F764)</f>
        <v>Pedro Gomez</v>
      </c>
      <c r="E3164" t="str">
        <f>IF($A3164="","",Tienda_2!I764)</f>
        <v>Tarjeta de crédito</v>
      </c>
      <c r="F3164">
        <f>IF($A3164="","",VALUE(RIGHT(Tienda_2!E764,4)))</f>
        <v>2021</v>
      </c>
      <c r="G3164">
        <f>IF($A3164="","",Tienda_2!C764)</f>
        <v>213400</v>
      </c>
      <c r="H3164">
        <f>IF($A3164="","",Tienda_2!D764)</f>
        <v>11800</v>
      </c>
      <c r="I3164">
        <f>IF($A3164="","",Tienda_2!H764)</f>
        <v>5</v>
      </c>
      <c r="J3164">
        <f>IF($A3164="",0,IF(AND(OR('Cuadro-de-mando'!$B$4="(Todas)",'Cuadro-de-mando'!$B$4=$A3164),OR('Cuadro-de-mando'!$E$4="(Todas)",'Cuadro-de-mando'!$E$4=$B3164),OR('Cuadro-de-mando'!$H$4="(Todas)",'Cuadro-de-mando'!$H$4=$C3164),OR('Cuadro-de-mando'!$K$4="(Todas)",'Cuadro-de-mando'!$K$4=$E3164),OR('Cuadro-de-mando'!$N$4="(Todos)",'Cuadro-de-mando'!$N$4=$F3164)),1,0))</f>
        <v>1</v>
      </c>
    </row>
    <row r="3165" spans="1:10" x14ac:dyDescent="0.25">
      <c r="A3165" t="str">
        <f>IF(Tienda_2!$A765="","","Tienda 2")</f>
        <v>Tienda 2</v>
      </c>
      <c r="B3165" t="str">
        <f>IF($A3165="","",Tienda_2!B765)</f>
        <v>Instrumentos musicales</v>
      </c>
      <c r="C3165" t="str">
        <f>IF($A3165="","",Tienda_2!G765)</f>
        <v>Manizales</v>
      </c>
      <c r="D3165" t="str">
        <f>IF($A3165="","",Tienda_2!F765)</f>
        <v>Izabela de León</v>
      </c>
      <c r="E3165" t="str">
        <f>IF($A3165="","",Tienda_2!I765)</f>
        <v>Tarjeta de crédito</v>
      </c>
      <c r="F3165">
        <f>IF($A3165="","",VALUE(RIGHT(Tienda_2!E765,4)))</f>
        <v>2022</v>
      </c>
      <c r="G3165">
        <f>IF($A3165="","",Tienda_2!C765)</f>
        <v>92600</v>
      </c>
      <c r="H3165">
        <f>IF($A3165="","",Tienda_2!D765)</f>
        <v>3100</v>
      </c>
      <c r="I3165">
        <f>IF($A3165="","",Tienda_2!H765)</f>
        <v>5</v>
      </c>
      <c r="J3165">
        <f>IF($A3165="",0,IF(AND(OR('Cuadro-de-mando'!$B$4="(Todas)",'Cuadro-de-mando'!$B$4=$A3165),OR('Cuadro-de-mando'!$E$4="(Todas)",'Cuadro-de-mando'!$E$4=$B3165),OR('Cuadro-de-mando'!$H$4="(Todas)",'Cuadro-de-mando'!$H$4=$C3165),OR('Cuadro-de-mando'!$K$4="(Todas)",'Cuadro-de-mando'!$K$4=$E3165),OR('Cuadro-de-mando'!$N$4="(Todos)",'Cuadro-de-mando'!$N$4=$F3165)),1,0))</f>
        <v>1</v>
      </c>
    </row>
    <row r="3166" spans="1:10" x14ac:dyDescent="0.25">
      <c r="A3166" t="str">
        <f>IF(Tienda_2!$A766="","","Tienda 2")</f>
        <v>Tienda 2</v>
      </c>
      <c r="B3166" t="str">
        <f>IF($A3166="","",Tienda_2!B766)</f>
        <v>Juguetes</v>
      </c>
      <c r="C3166" t="str">
        <f>IF($A3166="","",Tienda_2!G766)</f>
        <v>Bogotá</v>
      </c>
      <c r="D3166" t="str">
        <f>IF($A3166="","",Tienda_2!F766)</f>
        <v>Rafael Acosta</v>
      </c>
      <c r="E3166" t="str">
        <f>IF($A3166="","",Tienda_2!I766)</f>
        <v>Tarjeta de crédito</v>
      </c>
      <c r="F3166">
        <f>IF($A3166="","",VALUE(RIGHT(Tienda_2!E766,4)))</f>
        <v>2022</v>
      </c>
      <c r="G3166">
        <f>IF($A3166="","",Tienda_2!C766)</f>
        <v>29500</v>
      </c>
      <c r="H3166">
        <f>IF($A3166="","",Tienda_2!D766)</f>
        <v>0</v>
      </c>
      <c r="I3166">
        <f>IF($A3166="","",Tienda_2!H766)</f>
        <v>5</v>
      </c>
      <c r="J3166">
        <f>IF($A3166="",0,IF(AND(OR('Cuadro-de-mando'!$B$4="(Todas)",'Cuadro-de-mando'!$B$4=$A3166),OR('Cuadro-de-mando'!$E$4="(Todas)",'Cuadro-de-mando'!$E$4=$B3166),OR('Cuadro-de-mando'!$H$4="(Todas)",'Cuadro-de-mando'!$H$4=$C3166),OR('Cuadro-de-mando'!$K$4="(Todas)",'Cuadro-de-mando'!$K$4=$E3166),OR('Cuadro-de-mando'!$N$4="(Todos)",'Cuadro-de-mando'!$N$4=$F3166)),1,0))</f>
        <v>1</v>
      </c>
    </row>
    <row r="3167" spans="1:10" x14ac:dyDescent="0.25">
      <c r="A3167" t="str">
        <f>IF(Tienda_2!$A767="","","Tienda 2")</f>
        <v>Tienda 2</v>
      </c>
      <c r="B3167" t="str">
        <f>IF($A3167="","",Tienda_2!B767)</f>
        <v>Libros</v>
      </c>
      <c r="C3167" t="str">
        <f>IF($A3167="","",Tienda_2!G767)</f>
        <v>Bogotá</v>
      </c>
      <c r="D3167" t="str">
        <f>IF($A3167="","",Tienda_2!F767)</f>
        <v>Pedro Gomez</v>
      </c>
      <c r="E3167" t="str">
        <f>IF($A3167="","",Tienda_2!I767)</f>
        <v>Tarjeta de crédito</v>
      </c>
      <c r="F3167">
        <f>IF($A3167="","",VALUE(RIGHT(Tienda_2!E767,4)))</f>
        <v>2020</v>
      </c>
      <c r="G3167">
        <f>IF($A3167="","",Tienda_2!C767)</f>
        <v>31400</v>
      </c>
      <c r="H3167">
        <f>IF($A3167="","",Tienda_2!D767)</f>
        <v>0</v>
      </c>
      <c r="I3167">
        <f>IF($A3167="","",Tienda_2!H767)</f>
        <v>5</v>
      </c>
      <c r="J3167">
        <f>IF($A3167="",0,IF(AND(OR('Cuadro-de-mando'!$B$4="(Todas)",'Cuadro-de-mando'!$B$4=$A3167),OR('Cuadro-de-mando'!$E$4="(Todas)",'Cuadro-de-mando'!$E$4=$B3167),OR('Cuadro-de-mando'!$H$4="(Todas)",'Cuadro-de-mando'!$H$4=$C3167),OR('Cuadro-de-mando'!$K$4="(Todas)",'Cuadro-de-mando'!$K$4=$E3167),OR('Cuadro-de-mando'!$N$4="(Todos)",'Cuadro-de-mando'!$N$4=$F3167)),1,0))</f>
        <v>1</v>
      </c>
    </row>
    <row r="3168" spans="1:10" x14ac:dyDescent="0.25">
      <c r="A3168" t="str">
        <f>IF(Tienda_2!$A768="","","Tienda 2")</f>
        <v>Tienda 2</v>
      </c>
      <c r="B3168" t="str">
        <f>IF($A3168="","",Tienda_2!B768)</f>
        <v>Libros</v>
      </c>
      <c r="C3168" t="str">
        <f>IF($A3168="","",Tienda_2!G768)</f>
        <v>Medellín</v>
      </c>
      <c r="D3168" t="str">
        <f>IF($A3168="","",Tienda_2!F768)</f>
        <v>Lucas Olivera</v>
      </c>
      <c r="E3168" t="str">
        <f>IF($A3168="","",Tienda_2!I768)</f>
        <v>Tarjeta de crédito</v>
      </c>
      <c r="F3168">
        <f>IF($A3168="","",VALUE(RIGHT(Tienda_2!E768,4)))</f>
        <v>2020</v>
      </c>
      <c r="G3168">
        <f>IF($A3168="","",Tienda_2!C768)</f>
        <v>34000</v>
      </c>
      <c r="H3168">
        <f>IF($A3168="","",Tienda_2!D768)</f>
        <v>6500</v>
      </c>
      <c r="I3168">
        <f>IF($A3168="","",Tienda_2!H768)</f>
        <v>4</v>
      </c>
      <c r="J3168">
        <f>IF($A3168="",0,IF(AND(OR('Cuadro-de-mando'!$B$4="(Todas)",'Cuadro-de-mando'!$B$4=$A3168),OR('Cuadro-de-mando'!$E$4="(Todas)",'Cuadro-de-mando'!$E$4=$B3168),OR('Cuadro-de-mando'!$H$4="(Todas)",'Cuadro-de-mando'!$H$4=$C3168),OR('Cuadro-de-mando'!$K$4="(Todas)",'Cuadro-de-mando'!$K$4=$E3168),OR('Cuadro-de-mando'!$N$4="(Todos)",'Cuadro-de-mando'!$N$4=$F3168)),1,0))</f>
        <v>1</v>
      </c>
    </row>
    <row r="3169" spans="1:10" x14ac:dyDescent="0.25">
      <c r="A3169" t="str">
        <f>IF(Tienda_2!$A769="","","Tienda 2")</f>
        <v>Tienda 2</v>
      </c>
      <c r="B3169" t="str">
        <f>IF($A3169="","",Tienda_2!B769)</f>
        <v>Deportes y diversión</v>
      </c>
      <c r="C3169" t="str">
        <f>IF($A3169="","",Tienda_2!G769)</f>
        <v>Bogotá</v>
      </c>
      <c r="D3169" t="str">
        <f>IF($A3169="","",Tienda_2!F769)</f>
        <v>Camila Rivera</v>
      </c>
      <c r="E3169" t="str">
        <f>IF($A3169="","",Tienda_2!I769)</f>
        <v>Cupón</v>
      </c>
      <c r="F3169">
        <f>IF($A3169="","",VALUE(RIGHT(Tienda_2!E769,4)))</f>
        <v>2022</v>
      </c>
      <c r="G3169">
        <f>IF($A3169="","",Tienda_2!C769)</f>
        <v>44700</v>
      </c>
      <c r="H3169">
        <f>IF($A3169="","",Tienda_2!D769)</f>
        <v>3000</v>
      </c>
      <c r="I3169">
        <f>IF($A3169="","",Tienda_2!H769)</f>
        <v>5</v>
      </c>
      <c r="J3169">
        <f>IF($A3169="",0,IF(AND(OR('Cuadro-de-mando'!$B$4="(Todas)",'Cuadro-de-mando'!$B$4=$A3169),OR('Cuadro-de-mando'!$E$4="(Todas)",'Cuadro-de-mando'!$E$4=$B3169),OR('Cuadro-de-mando'!$H$4="(Todas)",'Cuadro-de-mando'!$H$4=$C3169),OR('Cuadro-de-mando'!$K$4="(Todas)",'Cuadro-de-mando'!$K$4=$E3169),OR('Cuadro-de-mando'!$N$4="(Todos)",'Cuadro-de-mando'!$N$4=$F3169)),1,0))</f>
        <v>1</v>
      </c>
    </row>
    <row r="3170" spans="1:10" x14ac:dyDescent="0.25">
      <c r="A3170" t="str">
        <f>IF(Tienda_2!$A770="","","Tienda 2")</f>
        <v>Tienda 2</v>
      </c>
      <c r="B3170" t="str">
        <f>IF($A3170="","",Tienda_2!B770)</f>
        <v>Libros</v>
      </c>
      <c r="C3170" t="str">
        <f>IF($A3170="","",Tienda_2!G770)</f>
        <v>Pereira</v>
      </c>
      <c r="D3170" t="str">
        <f>IF($A3170="","",Tienda_2!F770)</f>
        <v>Santiago Silva</v>
      </c>
      <c r="E3170" t="str">
        <f>IF($A3170="","",Tienda_2!I770)</f>
        <v>Nequi</v>
      </c>
      <c r="F3170">
        <f>IF($A3170="","",VALUE(RIGHT(Tienda_2!E770,4)))</f>
        <v>2020</v>
      </c>
      <c r="G3170">
        <f>IF($A3170="","",Tienda_2!C770)</f>
        <v>32800</v>
      </c>
      <c r="H3170">
        <f>IF($A3170="","",Tienda_2!D770)</f>
        <v>2000</v>
      </c>
      <c r="I3170">
        <f>IF($A3170="","",Tienda_2!H770)</f>
        <v>5</v>
      </c>
      <c r="J3170">
        <f>IF($A3170="",0,IF(AND(OR('Cuadro-de-mando'!$B$4="(Todas)",'Cuadro-de-mando'!$B$4=$A3170),OR('Cuadro-de-mando'!$E$4="(Todas)",'Cuadro-de-mando'!$E$4=$B3170),OR('Cuadro-de-mando'!$H$4="(Todas)",'Cuadro-de-mando'!$H$4=$C3170),OR('Cuadro-de-mando'!$K$4="(Todas)",'Cuadro-de-mando'!$K$4=$E3170),OR('Cuadro-de-mando'!$N$4="(Todos)",'Cuadro-de-mando'!$N$4=$F3170)),1,0))</f>
        <v>1</v>
      </c>
    </row>
    <row r="3171" spans="1:10" x14ac:dyDescent="0.25">
      <c r="A3171" t="str">
        <f>IF(Tienda_2!$A771="","","Tienda 2")</f>
        <v>Tienda 2</v>
      </c>
      <c r="B3171" t="str">
        <f>IF($A3171="","",Tienda_2!B771)</f>
        <v>Juguetes</v>
      </c>
      <c r="C3171" t="str">
        <f>IF($A3171="","",Tienda_2!G771)</f>
        <v>Bogotá</v>
      </c>
      <c r="D3171" t="str">
        <f>IF($A3171="","",Tienda_2!F771)</f>
        <v>Camila Rivera</v>
      </c>
      <c r="E3171" t="str">
        <f>IF($A3171="","",Tienda_2!I771)</f>
        <v>Tarjeta de crédito</v>
      </c>
      <c r="F3171">
        <f>IF($A3171="","",VALUE(RIGHT(Tienda_2!E771,4)))</f>
        <v>2021</v>
      </c>
      <c r="G3171">
        <f>IF($A3171="","",Tienda_2!C771)</f>
        <v>15700</v>
      </c>
      <c r="H3171">
        <f>IF($A3171="","",Tienda_2!D771)</f>
        <v>0</v>
      </c>
      <c r="I3171">
        <f>IF($A3171="","",Tienda_2!H771)</f>
        <v>5</v>
      </c>
      <c r="J3171">
        <f>IF($A3171="",0,IF(AND(OR('Cuadro-de-mando'!$B$4="(Todas)",'Cuadro-de-mando'!$B$4=$A3171),OR('Cuadro-de-mando'!$E$4="(Todas)",'Cuadro-de-mando'!$E$4=$B3171),OR('Cuadro-de-mando'!$H$4="(Todas)",'Cuadro-de-mando'!$H$4=$C3171),OR('Cuadro-de-mando'!$K$4="(Todas)",'Cuadro-de-mando'!$K$4=$E3171),OR('Cuadro-de-mando'!$N$4="(Todos)",'Cuadro-de-mando'!$N$4=$F3171)),1,0))</f>
        <v>1</v>
      </c>
    </row>
    <row r="3172" spans="1:10" x14ac:dyDescent="0.25">
      <c r="A3172" t="str">
        <f>IF(Tienda_2!$A772="","","Tienda 2")</f>
        <v>Tienda 2</v>
      </c>
      <c r="B3172" t="str">
        <f>IF($A3172="","",Tienda_2!B772)</f>
        <v>Juguetes</v>
      </c>
      <c r="C3172" t="str">
        <f>IF($A3172="","",Tienda_2!G772)</f>
        <v>Medellín</v>
      </c>
      <c r="D3172" t="str">
        <f>IF($A3172="","",Tienda_2!F772)</f>
        <v>Blanca Ramirez</v>
      </c>
      <c r="E3172" t="str">
        <f>IF($A3172="","",Tienda_2!I772)</f>
        <v>Tarjeta de crédito</v>
      </c>
      <c r="F3172">
        <f>IF($A3172="","",VALUE(RIGHT(Tienda_2!E772,4)))</f>
        <v>2021</v>
      </c>
      <c r="G3172">
        <f>IF($A3172="","",Tienda_2!C772)</f>
        <v>42100</v>
      </c>
      <c r="H3172">
        <f>IF($A3172="","",Tienda_2!D772)</f>
        <v>2600</v>
      </c>
      <c r="I3172">
        <f>IF($A3172="","",Tienda_2!H772)</f>
        <v>5</v>
      </c>
      <c r="J3172">
        <f>IF($A3172="",0,IF(AND(OR('Cuadro-de-mando'!$B$4="(Todas)",'Cuadro-de-mando'!$B$4=$A3172),OR('Cuadro-de-mando'!$E$4="(Todas)",'Cuadro-de-mando'!$E$4=$B3172),OR('Cuadro-de-mando'!$H$4="(Todas)",'Cuadro-de-mando'!$H$4=$C3172),OR('Cuadro-de-mando'!$K$4="(Todas)",'Cuadro-de-mando'!$K$4=$E3172),OR('Cuadro-de-mando'!$N$4="(Todos)",'Cuadro-de-mando'!$N$4=$F3172)),1,0))</f>
        <v>1</v>
      </c>
    </row>
    <row r="3173" spans="1:10" x14ac:dyDescent="0.25">
      <c r="A3173" t="str">
        <f>IF(Tienda_2!$A773="","","Tienda 2")</f>
        <v>Tienda 2</v>
      </c>
      <c r="B3173" t="str">
        <f>IF($A3173="","",Tienda_2!B773)</f>
        <v>Muebles</v>
      </c>
      <c r="C3173" t="str">
        <f>IF($A3173="","",Tienda_2!G773)</f>
        <v>Bogotá</v>
      </c>
      <c r="D3173" t="str">
        <f>IF($A3173="","",Tienda_2!F773)</f>
        <v>Juan Fernandez</v>
      </c>
      <c r="E3173" t="str">
        <f>IF($A3173="","",Tienda_2!I773)</f>
        <v>Nequi</v>
      </c>
      <c r="F3173">
        <f>IF($A3173="","",VALUE(RIGHT(Tienda_2!E773,4)))</f>
        <v>2020</v>
      </c>
      <c r="G3173">
        <f>IF($A3173="","",Tienda_2!C773)</f>
        <v>261800</v>
      </c>
      <c r="H3173">
        <f>IF($A3173="","",Tienda_2!D773)</f>
        <v>14200</v>
      </c>
      <c r="I3173">
        <f>IF($A3173="","",Tienda_2!H773)</f>
        <v>5</v>
      </c>
      <c r="J3173">
        <f>IF($A3173="",0,IF(AND(OR('Cuadro-de-mando'!$B$4="(Todas)",'Cuadro-de-mando'!$B$4=$A3173),OR('Cuadro-de-mando'!$E$4="(Todas)",'Cuadro-de-mando'!$E$4=$B3173),OR('Cuadro-de-mando'!$H$4="(Todas)",'Cuadro-de-mando'!$H$4=$C3173),OR('Cuadro-de-mando'!$K$4="(Todas)",'Cuadro-de-mando'!$K$4=$E3173),OR('Cuadro-de-mando'!$N$4="(Todos)",'Cuadro-de-mando'!$N$4=$F3173)),1,0))</f>
        <v>1</v>
      </c>
    </row>
    <row r="3174" spans="1:10" x14ac:dyDescent="0.25">
      <c r="A3174" t="str">
        <f>IF(Tienda_2!$A774="","","Tienda 2")</f>
        <v>Tienda 2</v>
      </c>
      <c r="B3174" t="str">
        <f>IF($A3174="","",Tienda_2!B774)</f>
        <v>Deportes y diversión</v>
      </c>
      <c r="C3174" t="str">
        <f>IF($A3174="","",Tienda_2!G774)</f>
        <v>Santa Marta</v>
      </c>
      <c r="D3174" t="str">
        <f>IF($A3174="","",Tienda_2!F774)</f>
        <v>Maria Alfonso</v>
      </c>
      <c r="E3174" t="str">
        <f>IF($A3174="","",Tienda_2!I774)</f>
        <v>Tarjeta de crédito</v>
      </c>
      <c r="F3174">
        <f>IF($A3174="","",VALUE(RIGHT(Tienda_2!E774,4)))</f>
        <v>2021</v>
      </c>
      <c r="G3174">
        <f>IF($A3174="","",Tienda_2!C774)</f>
        <v>648800</v>
      </c>
      <c r="H3174">
        <f>IF($A3174="","",Tienda_2!D774)</f>
        <v>34900</v>
      </c>
      <c r="I3174">
        <f>IF($A3174="","",Tienda_2!H774)</f>
        <v>5</v>
      </c>
      <c r="J3174">
        <f>IF($A3174="",0,IF(AND(OR('Cuadro-de-mando'!$B$4="(Todas)",'Cuadro-de-mando'!$B$4=$A3174),OR('Cuadro-de-mando'!$E$4="(Todas)",'Cuadro-de-mando'!$E$4=$B3174),OR('Cuadro-de-mando'!$H$4="(Todas)",'Cuadro-de-mando'!$H$4=$C3174),OR('Cuadro-de-mando'!$K$4="(Todas)",'Cuadro-de-mando'!$K$4=$E3174),OR('Cuadro-de-mando'!$N$4="(Todos)",'Cuadro-de-mando'!$N$4=$F3174)),1,0))</f>
        <v>1</v>
      </c>
    </row>
    <row r="3175" spans="1:10" x14ac:dyDescent="0.25">
      <c r="A3175" t="str">
        <f>IF(Tienda_2!$A775="","","Tienda 2")</f>
        <v>Tienda 2</v>
      </c>
      <c r="B3175" t="str">
        <f>IF($A3175="","",Tienda_2!B775)</f>
        <v>Libros</v>
      </c>
      <c r="C3175" t="str">
        <f>IF($A3175="","",Tienda_2!G775)</f>
        <v>Bucaramanga</v>
      </c>
      <c r="D3175" t="str">
        <f>IF($A3175="","",Tienda_2!F775)</f>
        <v>Santiago Silva</v>
      </c>
      <c r="E3175" t="str">
        <f>IF($A3175="","",Tienda_2!I775)</f>
        <v>Cupón</v>
      </c>
      <c r="F3175">
        <f>IF($A3175="","",VALUE(RIGHT(Tienda_2!E775,4)))</f>
        <v>2023</v>
      </c>
      <c r="G3175">
        <f>IF($A3175="","",Tienda_2!C775)</f>
        <v>52900</v>
      </c>
      <c r="H3175">
        <f>IF($A3175="","",Tienda_2!D775)</f>
        <v>1000</v>
      </c>
      <c r="I3175">
        <f>IF($A3175="","",Tienda_2!H775)</f>
        <v>4</v>
      </c>
      <c r="J3175">
        <f>IF($A3175="",0,IF(AND(OR('Cuadro-de-mando'!$B$4="(Todas)",'Cuadro-de-mando'!$B$4=$A3175),OR('Cuadro-de-mando'!$E$4="(Todas)",'Cuadro-de-mando'!$E$4=$B3175),OR('Cuadro-de-mando'!$H$4="(Todas)",'Cuadro-de-mando'!$H$4=$C3175),OR('Cuadro-de-mando'!$K$4="(Todas)",'Cuadro-de-mando'!$K$4=$E3175),OR('Cuadro-de-mando'!$N$4="(Todos)",'Cuadro-de-mando'!$N$4=$F3175)),1,0))</f>
        <v>1</v>
      </c>
    </row>
    <row r="3176" spans="1:10" x14ac:dyDescent="0.25">
      <c r="A3176" t="str">
        <f>IF(Tienda_2!$A776="","","Tienda 2")</f>
        <v>Tienda 2</v>
      </c>
      <c r="B3176" t="str">
        <f>IF($A3176="","",Tienda_2!B776)</f>
        <v>Juguetes</v>
      </c>
      <c r="C3176" t="str">
        <f>IF($A3176="","",Tienda_2!G776)</f>
        <v>Cartagena</v>
      </c>
      <c r="D3176" t="str">
        <f>IF($A3176="","",Tienda_2!F776)</f>
        <v>Camila Rivera</v>
      </c>
      <c r="E3176" t="str">
        <f>IF($A3176="","",Tienda_2!I776)</f>
        <v>Tarjeta de crédito</v>
      </c>
      <c r="F3176">
        <f>IF($A3176="","",VALUE(RIGHT(Tienda_2!E776,4)))</f>
        <v>2022</v>
      </c>
      <c r="G3176">
        <f>IF($A3176="","",Tienda_2!C776)</f>
        <v>246300</v>
      </c>
      <c r="H3176">
        <f>IF($A3176="","",Tienda_2!D776)</f>
        <v>13300</v>
      </c>
      <c r="I3176">
        <f>IF($A3176="","",Tienda_2!H776)</f>
        <v>3</v>
      </c>
      <c r="J3176">
        <f>IF($A3176="",0,IF(AND(OR('Cuadro-de-mando'!$B$4="(Todas)",'Cuadro-de-mando'!$B$4=$A3176),OR('Cuadro-de-mando'!$E$4="(Todas)",'Cuadro-de-mando'!$E$4=$B3176),OR('Cuadro-de-mando'!$H$4="(Todas)",'Cuadro-de-mando'!$H$4=$C3176),OR('Cuadro-de-mando'!$K$4="(Todas)",'Cuadro-de-mando'!$K$4=$E3176),OR('Cuadro-de-mando'!$N$4="(Todos)",'Cuadro-de-mando'!$N$4=$F3176)),1,0))</f>
        <v>1</v>
      </c>
    </row>
    <row r="3177" spans="1:10" x14ac:dyDescent="0.25">
      <c r="A3177" t="str">
        <f>IF(Tienda_2!$A777="","","Tienda 2")</f>
        <v>Tienda 2</v>
      </c>
      <c r="B3177" t="str">
        <f>IF($A3177="","",Tienda_2!B777)</f>
        <v>Deportes y diversión</v>
      </c>
      <c r="C3177" t="str">
        <f>IF($A3177="","",Tienda_2!G777)</f>
        <v>Bogotá</v>
      </c>
      <c r="D3177" t="str">
        <f>IF($A3177="","",Tienda_2!F777)</f>
        <v>Mariana Herrera</v>
      </c>
      <c r="E3177" t="str">
        <f>IF($A3177="","",Tienda_2!I777)</f>
        <v>Tarjeta de crédito</v>
      </c>
      <c r="F3177">
        <f>IF($A3177="","",VALUE(RIGHT(Tienda_2!E777,4)))</f>
        <v>2023</v>
      </c>
      <c r="G3177">
        <f>IF($A3177="","",Tienda_2!C777)</f>
        <v>60400</v>
      </c>
      <c r="H3177">
        <f>IF($A3177="","",Tienda_2!D777)</f>
        <v>1400</v>
      </c>
      <c r="I3177">
        <f>IF($A3177="","",Tienda_2!H777)</f>
        <v>5</v>
      </c>
      <c r="J3177">
        <f>IF($A3177="",0,IF(AND(OR('Cuadro-de-mando'!$B$4="(Todas)",'Cuadro-de-mando'!$B$4=$A3177),OR('Cuadro-de-mando'!$E$4="(Todas)",'Cuadro-de-mando'!$E$4=$B3177),OR('Cuadro-de-mando'!$H$4="(Todas)",'Cuadro-de-mando'!$H$4=$C3177),OR('Cuadro-de-mando'!$K$4="(Todas)",'Cuadro-de-mando'!$K$4=$E3177),OR('Cuadro-de-mando'!$N$4="(Todos)",'Cuadro-de-mando'!$N$4=$F3177)),1,0))</f>
        <v>1</v>
      </c>
    </row>
    <row r="3178" spans="1:10" x14ac:dyDescent="0.25">
      <c r="A3178" t="str">
        <f>IF(Tienda_2!$A778="","","Tienda 2")</f>
        <v>Tienda 2</v>
      </c>
      <c r="B3178" t="str">
        <f>IF($A3178="","",Tienda_2!B778)</f>
        <v>Muebles</v>
      </c>
      <c r="C3178" t="str">
        <f>IF($A3178="","",Tienda_2!G778)</f>
        <v>Bogotá</v>
      </c>
      <c r="D3178" t="str">
        <f>IF($A3178="","",Tienda_2!F778)</f>
        <v>Santiago Silva</v>
      </c>
      <c r="E3178" t="str">
        <f>IF($A3178="","",Tienda_2!I778)</f>
        <v>Tarjeta de crédito</v>
      </c>
      <c r="F3178">
        <f>IF($A3178="","",VALUE(RIGHT(Tienda_2!E778,4)))</f>
        <v>2021</v>
      </c>
      <c r="G3178">
        <f>IF($A3178="","",Tienda_2!C778)</f>
        <v>233300</v>
      </c>
      <c r="H3178">
        <f>IF($A3178="","",Tienda_2!D778)</f>
        <v>10600</v>
      </c>
      <c r="I3178">
        <f>IF($A3178="","",Tienda_2!H778)</f>
        <v>5</v>
      </c>
      <c r="J3178">
        <f>IF($A3178="",0,IF(AND(OR('Cuadro-de-mando'!$B$4="(Todas)",'Cuadro-de-mando'!$B$4=$A3178),OR('Cuadro-de-mando'!$E$4="(Todas)",'Cuadro-de-mando'!$E$4=$B3178),OR('Cuadro-de-mando'!$H$4="(Todas)",'Cuadro-de-mando'!$H$4=$C3178),OR('Cuadro-de-mando'!$K$4="(Todas)",'Cuadro-de-mando'!$K$4=$E3178),OR('Cuadro-de-mando'!$N$4="(Todos)",'Cuadro-de-mando'!$N$4=$F3178)),1,0))</f>
        <v>1</v>
      </c>
    </row>
    <row r="3179" spans="1:10" x14ac:dyDescent="0.25">
      <c r="A3179" t="str">
        <f>IF(Tienda_2!$A779="","","Tienda 2")</f>
        <v>Tienda 2</v>
      </c>
      <c r="B3179" t="str">
        <f>IF($A3179="","",Tienda_2!B779)</f>
        <v>Artículos para el hogar</v>
      </c>
      <c r="C3179" t="str">
        <f>IF($A3179="","",Tienda_2!G779)</f>
        <v>Cali</v>
      </c>
      <c r="D3179" t="str">
        <f>IF($A3179="","",Tienda_2!F779)</f>
        <v>Juliana Costa</v>
      </c>
      <c r="E3179" t="str">
        <f>IF($A3179="","",Tienda_2!I779)</f>
        <v>Tarjeta de crédito</v>
      </c>
      <c r="F3179">
        <f>IF($A3179="","",VALUE(RIGHT(Tienda_2!E779,4)))</f>
        <v>2020</v>
      </c>
      <c r="G3179">
        <f>IF($A3179="","",Tienda_2!C779)</f>
        <v>157400</v>
      </c>
      <c r="H3179">
        <f>IF($A3179="","",Tienda_2!D779)</f>
        <v>14200</v>
      </c>
      <c r="I3179">
        <f>IF($A3179="","",Tienda_2!H779)</f>
        <v>4</v>
      </c>
      <c r="J3179">
        <f>IF($A3179="",0,IF(AND(OR('Cuadro-de-mando'!$B$4="(Todas)",'Cuadro-de-mando'!$B$4=$A3179),OR('Cuadro-de-mando'!$E$4="(Todas)",'Cuadro-de-mando'!$E$4=$B3179),OR('Cuadro-de-mando'!$H$4="(Todas)",'Cuadro-de-mando'!$H$4=$C3179),OR('Cuadro-de-mando'!$K$4="(Todas)",'Cuadro-de-mando'!$K$4=$E3179),OR('Cuadro-de-mando'!$N$4="(Todos)",'Cuadro-de-mando'!$N$4=$F3179)),1,0))</f>
        <v>1</v>
      </c>
    </row>
    <row r="3180" spans="1:10" x14ac:dyDescent="0.25">
      <c r="A3180" t="str">
        <f>IF(Tienda_2!$A780="","","Tienda 2")</f>
        <v>Tienda 2</v>
      </c>
      <c r="B3180" t="str">
        <f>IF($A3180="","",Tienda_2!B780)</f>
        <v>Instrumentos musicales</v>
      </c>
      <c r="C3180" t="str">
        <f>IF($A3180="","",Tienda_2!G780)</f>
        <v>Bogotá</v>
      </c>
      <c r="D3180" t="str">
        <f>IF($A3180="","",Tienda_2!F780)</f>
        <v>Beatriz Morales</v>
      </c>
      <c r="E3180" t="str">
        <f>IF($A3180="","",Tienda_2!I780)</f>
        <v>Tarjeta de crédito</v>
      </c>
      <c r="F3180">
        <f>IF($A3180="","",VALUE(RIGHT(Tienda_2!E780,4)))</f>
        <v>2020</v>
      </c>
      <c r="G3180">
        <f>IF($A3180="","",Tienda_2!C780)</f>
        <v>346000</v>
      </c>
      <c r="H3180">
        <f>IF($A3180="","",Tienda_2!D780)</f>
        <v>18900</v>
      </c>
      <c r="I3180">
        <f>IF($A3180="","",Tienda_2!H780)</f>
        <v>5</v>
      </c>
      <c r="J3180">
        <f>IF($A3180="",0,IF(AND(OR('Cuadro-de-mando'!$B$4="(Todas)",'Cuadro-de-mando'!$B$4=$A3180),OR('Cuadro-de-mando'!$E$4="(Todas)",'Cuadro-de-mando'!$E$4=$B3180),OR('Cuadro-de-mando'!$H$4="(Todas)",'Cuadro-de-mando'!$H$4=$C3180),OR('Cuadro-de-mando'!$K$4="(Todas)",'Cuadro-de-mando'!$K$4=$E3180),OR('Cuadro-de-mando'!$N$4="(Todos)",'Cuadro-de-mando'!$N$4=$F3180)),1,0))</f>
        <v>1</v>
      </c>
    </row>
    <row r="3181" spans="1:10" x14ac:dyDescent="0.25">
      <c r="A3181" t="str">
        <f>IF(Tienda_2!$A781="","","Tienda 2")</f>
        <v>Tienda 2</v>
      </c>
      <c r="B3181" t="str">
        <f>IF($A3181="","",Tienda_2!B781)</f>
        <v>Artículos para el hogar</v>
      </c>
      <c r="C3181" t="str">
        <f>IF($A3181="","",Tienda_2!G781)</f>
        <v>Leticia</v>
      </c>
      <c r="D3181" t="str">
        <f>IF($A3181="","",Tienda_2!F781)</f>
        <v>Juliana Costa</v>
      </c>
      <c r="E3181" t="str">
        <f>IF($A3181="","",Tienda_2!I781)</f>
        <v>Tarjeta de crédito</v>
      </c>
      <c r="F3181">
        <f>IF($A3181="","",VALUE(RIGHT(Tienda_2!E781,4)))</f>
        <v>2021</v>
      </c>
      <c r="G3181">
        <f>IF($A3181="","",Tienda_2!C781)</f>
        <v>143600</v>
      </c>
      <c r="H3181">
        <f>IF($A3181="","",Tienda_2!D781)</f>
        <v>8300</v>
      </c>
      <c r="I3181">
        <f>IF($A3181="","",Tienda_2!H781)</f>
        <v>5</v>
      </c>
      <c r="J3181">
        <f>IF($A3181="",0,IF(AND(OR('Cuadro-de-mando'!$B$4="(Todas)",'Cuadro-de-mando'!$B$4=$A3181),OR('Cuadro-de-mando'!$E$4="(Todas)",'Cuadro-de-mando'!$E$4=$B3181),OR('Cuadro-de-mando'!$H$4="(Todas)",'Cuadro-de-mando'!$H$4=$C3181),OR('Cuadro-de-mando'!$K$4="(Todas)",'Cuadro-de-mando'!$K$4=$E3181),OR('Cuadro-de-mando'!$N$4="(Todos)",'Cuadro-de-mando'!$N$4=$F3181)),1,0))</f>
        <v>1</v>
      </c>
    </row>
    <row r="3182" spans="1:10" x14ac:dyDescent="0.25">
      <c r="A3182" t="str">
        <f>IF(Tienda_2!$A782="","","Tienda 2")</f>
        <v>Tienda 2</v>
      </c>
      <c r="B3182" t="str">
        <f>IF($A3182="","",Tienda_2!B782)</f>
        <v>Muebles</v>
      </c>
      <c r="C3182" t="str">
        <f>IF($A3182="","",Tienda_2!G782)</f>
        <v>Medellín</v>
      </c>
      <c r="D3182" t="str">
        <f>IF($A3182="","",Tienda_2!F782)</f>
        <v>Pedro Gomez</v>
      </c>
      <c r="E3182" t="str">
        <f>IF($A3182="","",Tienda_2!I782)</f>
        <v>Nequi</v>
      </c>
      <c r="F3182">
        <f>IF($A3182="","",VALUE(RIGHT(Tienda_2!E782,4)))</f>
        <v>2020</v>
      </c>
      <c r="G3182">
        <f>IF($A3182="","",Tienda_2!C782)</f>
        <v>466300</v>
      </c>
      <c r="H3182">
        <f>IF($A3182="","",Tienda_2!D782)</f>
        <v>25500</v>
      </c>
      <c r="I3182">
        <f>IF($A3182="","",Tienda_2!H782)</f>
        <v>1</v>
      </c>
      <c r="J3182">
        <f>IF($A3182="",0,IF(AND(OR('Cuadro-de-mando'!$B$4="(Todas)",'Cuadro-de-mando'!$B$4=$A3182),OR('Cuadro-de-mando'!$E$4="(Todas)",'Cuadro-de-mando'!$E$4=$B3182),OR('Cuadro-de-mando'!$H$4="(Todas)",'Cuadro-de-mando'!$H$4=$C3182),OR('Cuadro-de-mando'!$K$4="(Todas)",'Cuadro-de-mando'!$K$4=$E3182),OR('Cuadro-de-mando'!$N$4="(Todos)",'Cuadro-de-mando'!$N$4=$F3182)),1,0))</f>
        <v>1</v>
      </c>
    </row>
    <row r="3183" spans="1:10" x14ac:dyDescent="0.25">
      <c r="A3183" t="str">
        <f>IF(Tienda_2!$A783="","","Tienda 2")</f>
        <v>Tienda 2</v>
      </c>
      <c r="B3183" t="str">
        <f>IF($A3183="","",Tienda_2!B783)</f>
        <v>Muebles</v>
      </c>
      <c r="C3183" t="str">
        <f>IF($A3183="","",Tienda_2!G783)</f>
        <v>Bogotá</v>
      </c>
      <c r="D3183" t="str">
        <f>IF($A3183="","",Tienda_2!F783)</f>
        <v>Felipe Santos</v>
      </c>
      <c r="E3183" t="str">
        <f>IF($A3183="","",Tienda_2!I783)</f>
        <v>Cupón</v>
      </c>
      <c r="F3183">
        <f>IF($A3183="","",VALUE(RIGHT(Tienda_2!E783,4)))</f>
        <v>2022</v>
      </c>
      <c r="G3183">
        <f>IF($A3183="","",Tienda_2!C783)</f>
        <v>223300</v>
      </c>
      <c r="H3183">
        <f>IF($A3183="","",Tienda_2!D783)</f>
        <v>14300</v>
      </c>
      <c r="I3183">
        <f>IF($A3183="","",Tienda_2!H783)</f>
        <v>5</v>
      </c>
      <c r="J3183">
        <f>IF($A3183="",0,IF(AND(OR('Cuadro-de-mando'!$B$4="(Todas)",'Cuadro-de-mando'!$B$4=$A3183),OR('Cuadro-de-mando'!$E$4="(Todas)",'Cuadro-de-mando'!$E$4=$B3183),OR('Cuadro-de-mando'!$H$4="(Todas)",'Cuadro-de-mando'!$H$4=$C3183),OR('Cuadro-de-mando'!$K$4="(Todas)",'Cuadro-de-mando'!$K$4=$E3183),OR('Cuadro-de-mando'!$N$4="(Todos)",'Cuadro-de-mando'!$N$4=$F3183)),1,0))</f>
        <v>1</v>
      </c>
    </row>
    <row r="3184" spans="1:10" x14ac:dyDescent="0.25">
      <c r="A3184" t="str">
        <f>IF(Tienda_2!$A784="","","Tienda 2")</f>
        <v>Tienda 2</v>
      </c>
      <c r="B3184" t="str">
        <f>IF($A3184="","",Tienda_2!B784)</f>
        <v>Electrodomésticos</v>
      </c>
      <c r="C3184" t="str">
        <f>IF($A3184="","",Tienda_2!G784)</f>
        <v>Bogotá</v>
      </c>
      <c r="D3184" t="str">
        <f>IF($A3184="","",Tienda_2!F784)</f>
        <v>Maria Alfonso</v>
      </c>
      <c r="E3184" t="str">
        <f>IF($A3184="","",Tienda_2!I784)</f>
        <v>Tarjeta de crédito</v>
      </c>
      <c r="F3184">
        <f>IF($A3184="","",VALUE(RIGHT(Tienda_2!E784,4)))</f>
        <v>2023</v>
      </c>
      <c r="G3184">
        <f>IF($A3184="","",Tienda_2!C784)</f>
        <v>493000</v>
      </c>
      <c r="H3184">
        <f>IF($A3184="","",Tienda_2!D784)</f>
        <v>24400</v>
      </c>
      <c r="I3184">
        <f>IF($A3184="","",Tienda_2!H784)</f>
        <v>4</v>
      </c>
      <c r="J3184">
        <f>IF($A3184="",0,IF(AND(OR('Cuadro-de-mando'!$B$4="(Todas)",'Cuadro-de-mando'!$B$4=$A3184),OR('Cuadro-de-mando'!$E$4="(Todas)",'Cuadro-de-mando'!$E$4=$B3184),OR('Cuadro-de-mando'!$H$4="(Todas)",'Cuadro-de-mando'!$H$4=$C3184),OR('Cuadro-de-mando'!$K$4="(Todas)",'Cuadro-de-mando'!$K$4=$E3184),OR('Cuadro-de-mando'!$N$4="(Todos)",'Cuadro-de-mando'!$N$4=$F3184)),1,0))</f>
        <v>1</v>
      </c>
    </row>
    <row r="3185" spans="1:10" x14ac:dyDescent="0.25">
      <c r="A3185" t="str">
        <f>IF(Tienda_2!$A785="","","Tienda 2")</f>
        <v>Tienda 2</v>
      </c>
      <c r="B3185" t="str">
        <f>IF($A3185="","",Tienda_2!B785)</f>
        <v>Electrodomésticos</v>
      </c>
      <c r="C3185" t="str">
        <f>IF($A3185="","",Tienda_2!G785)</f>
        <v>Bogotá</v>
      </c>
      <c r="D3185" t="str">
        <f>IF($A3185="","",Tienda_2!F785)</f>
        <v>Maria Alfonso</v>
      </c>
      <c r="E3185" t="str">
        <f>IF($A3185="","",Tienda_2!I785)</f>
        <v>Tarjeta de crédito</v>
      </c>
      <c r="F3185">
        <f>IF($A3185="","",VALUE(RIGHT(Tienda_2!E785,4)))</f>
        <v>2020</v>
      </c>
      <c r="G3185">
        <f>IF($A3185="","",Tienda_2!C785)</f>
        <v>1379700</v>
      </c>
      <c r="H3185">
        <f>IF($A3185="","",Tienda_2!D785)</f>
        <v>71700</v>
      </c>
      <c r="I3185">
        <f>IF($A3185="","",Tienda_2!H785)</f>
        <v>2</v>
      </c>
      <c r="J3185">
        <f>IF($A3185="",0,IF(AND(OR('Cuadro-de-mando'!$B$4="(Todas)",'Cuadro-de-mando'!$B$4=$A3185),OR('Cuadro-de-mando'!$E$4="(Todas)",'Cuadro-de-mando'!$E$4=$B3185),OR('Cuadro-de-mando'!$H$4="(Todas)",'Cuadro-de-mando'!$H$4=$C3185),OR('Cuadro-de-mando'!$K$4="(Todas)",'Cuadro-de-mando'!$K$4=$E3185),OR('Cuadro-de-mando'!$N$4="(Todos)",'Cuadro-de-mando'!$N$4=$F3185)),1,0))</f>
        <v>1</v>
      </c>
    </row>
    <row r="3186" spans="1:10" x14ac:dyDescent="0.25">
      <c r="A3186" t="str">
        <f>IF(Tienda_2!$A786="","","Tienda 2")</f>
        <v>Tienda 2</v>
      </c>
      <c r="B3186" t="str">
        <f>IF($A3186="","",Tienda_2!B786)</f>
        <v>Muebles</v>
      </c>
      <c r="C3186" t="str">
        <f>IF($A3186="","",Tienda_2!G786)</f>
        <v>Bogotá</v>
      </c>
      <c r="D3186" t="str">
        <f>IF($A3186="","",Tienda_2!F786)</f>
        <v>Maria Alfonso</v>
      </c>
      <c r="E3186" t="str">
        <f>IF($A3186="","",Tienda_2!I786)</f>
        <v>Tarjeta de crédito</v>
      </c>
      <c r="F3186">
        <f>IF($A3186="","",VALUE(RIGHT(Tienda_2!E786,4)))</f>
        <v>2021</v>
      </c>
      <c r="G3186">
        <f>IF($A3186="","",Tienda_2!C786)</f>
        <v>439900</v>
      </c>
      <c r="H3186">
        <f>IF($A3186="","",Tienda_2!D786)</f>
        <v>23600</v>
      </c>
      <c r="I3186">
        <f>IF($A3186="","",Tienda_2!H786)</f>
        <v>4</v>
      </c>
      <c r="J3186">
        <f>IF($A3186="",0,IF(AND(OR('Cuadro-de-mando'!$B$4="(Todas)",'Cuadro-de-mando'!$B$4=$A3186),OR('Cuadro-de-mando'!$E$4="(Todas)",'Cuadro-de-mando'!$E$4=$B3186),OR('Cuadro-de-mando'!$H$4="(Todas)",'Cuadro-de-mando'!$H$4=$C3186),OR('Cuadro-de-mando'!$K$4="(Todas)",'Cuadro-de-mando'!$K$4=$E3186),OR('Cuadro-de-mando'!$N$4="(Todos)",'Cuadro-de-mando'!$N$4=$F3186)),1,0))</f>
        <v>1</v>
      </c>
    </row>
    <row r="3187" spans="1:10" x14ac:dyDescent="0.25">
      <c r="A3187" t="str">
        <f>IF(Tienda_2!$A787="","","Tienda 2")</f>
        <v>Tienda 2</v>
      </c>
      <c r="B3187" t="str">
        <f>IF($A3187="","",Tienda_2!B787)</f>
        <v>Juguetes</v>
      </c>
      <c r="C3187" t="str">
        <f>IF($A3187="","",Tienda_2!G787)</f>
        <v>Medellín</v>
      </c>
      <c r="D3187" t="str">
        <f>IF($A3187="","",Tienda_2!F787)</f>
        <v>Lucas Olivera</v>
      </c>
      <c r="E3187" t="str">
        <f>IF($A3187="","",Tienda_2!I787)</f>
        <v>Tarjeta de crédito</v>
      </c>
      <c r="F3187">
        <f>IF($A3187="","",VALUE(RIGHT(Tienda_2!E787,4)))</f>
        <v>2020</v>
      </c>
      <c r="G3187">
        <f>IF($A3187="","",Tienda_2!C787)</f>
        <v>10500</v>
      </c>
      <c r="H3187">
        <f>IF($A3187="","",Tienda_2!D787)</f>
        <v>0</v>
      </c>
      <c r="I3187">
        <f>IF($A3187="","",Tienda_2!H787)</f>
        <v>1</v>
      </c>
      <c r="J3187">
        <f>IF($A3187="",0,IF(AND(OR('Cuadro-de-mando'!$B$4="(Todas)",'Cuadro-de-mando'!$B$4=$A3187),OR('Cuadro-de-mando'!$E$4="(Todas)",'Cuadro-de-mando'!$E$4=$B3187),OR('Cuadro-de-mando'!$H$4="(Todas)",'Cuadro-de-mando'!$H$4=$C3187),OR('Cuadro-de-mando'!$K$4="(Todas)",'Cuadro-de-mando'!$K$4=$E3187),OR('Cuadro-de-mando'!$N$4="(Todos)",'Cuadro-de-mando'!$N$4=$F3187)),1,0))</f>
        <v>1</v>
      </c>
    </row>
    <row r="3188" spans="1:10" x14ac:dyDescent="0.25">
      <c r="A3188" t="str">
        <f>IF(Tienda_2!$A788="","","Tienda 2")</f>
        <v>Tienda 2</v>
      </c>
      <c r="B3188" t="str">
        <f>IF($A3188="","",Tienda_2!B788)</f>
        <v>Electrónicos</v>
      </c>
      <c r="C3188" t="str">
        <f>IF($A3188="","",Tienda_2!G788)</f>
        <v>Pasto</v>
      </c>
      <c r="D3188" t="str">
        <f>IF($A3188="","",Tienda_2!F788)</f>
        <v>Juliana Costa</v>
      </c>
      <c r="E3188" t="str">
        <f>IF($A3188="","",Tienda_2!I788)</f>
        <v>Cupón</v>
      </c>
      <c r="F3188">
        <f>IF($A3188="","",VALUE(RIGHT(Tienda_2!E788,4)))</f>
        <v>2023</v>
      </c>
      <c r="G3188">
        <f>IF($A3188="","",Tienda_2!C788)</f>
        <v>196500</v>
      </c>
      <c r="H3188">
        <f>IF($A3188="","",Tienda_2!D788)</f>
        <v>11000</v>
      </c>
      <c r="I3188">
        <f>IF($A3188="","",Tienda_2!H788)</f>
        <v>1</v>
      </c>
      <c r="J3188">
        <f>IF($A3188="",0,IF(AND(OR('Cuadro-de-mando'!$B$4="(Todas)",'Cuadro-de-mando'!$B$4=$A3188),OR('Cuadro-de-mando'!$E$4="(Todas)",'Cuadro-de-mando'!$E$4=$B3188),OR('Cuadro-de-mando'!$H$4="(Todas)",'Cuadro-de-mando'!$H$4=$C3188),OR('Cuadro-de-mando'!$K$4="(Todas)",'Cuadro-de-mando'!$K$4=$E3188),OR('Cuadro-de-mando'!$N$4="(Todos)",'Cuadro-de-mando'!$N$4=$F3188)),1,0))</f>
        <v>1</v>
      </c>
    </row>
    <row r="3189" spans="1:10" x14ac:dyDescent="0.25">
      <c r="A3189" t="str">
        <f>IF(Tienda_2!$A789="","","Tienda 2")</f>
        <v>Tienda 2</v>
      </c>
      <c r="B3189" t="str">
        <f>IF($A3189="","",Tienda_2!B789)</f>
        <v>Electrodomésticos</v>
      </c>
      <c r="C3189" t="str">
        <f>IF($A3189="","",Tienda_2!G789)</f>
        <v>Riohacha</v>
      </c>
      <c r="D3189" t="str">
        <f>IF($A3189="","",Tienda_2!F789)</f>
        <v>Maria Alfonso</v>
      </c>
      <c r="E3189" t="str">
        <f>IF($A3189="","",Tienda_2!I789)</f>
        <v>Tarjeta de crédito</v>
      </c>
      <c r="F3189">
        <f>IF($A3189="","",VALUE(RIGHT(Tienda_2!E789,4)))</f>
        <v>2020</v>
      </c>
      <c r="G3189">
        <f>IF($A3189="","",Tienda_2!C789)</f>
        <v>1542800</v>
      </c>
      <c r="H3189">
        <f>IF($A3189="","",Tienda_2!D789)</f>
        <v>80300</v>
      </c>
      <c r="I3189">
        <f>IF($A3189="","",Tienda_2!H789)</f>
        <v>5</v>
      </c>
      <c r="J3189">
        <f>IF($A3189="",0,IF(AND(OR('Cuadro-de-mando'!$B$4="(Todas)",'Cuadro-de-mando'!$B$4=$A3189),OR('Cuadro-de-mando'!$E$4="(Todas)",'Cuadro-de-mando'!$E$4=$B3189),OR('Cuadro-de-mando'!$H$4="(Todas)",'Cuadro-de-mando'!$H$4=$C3189),OR('Cuadro-de-mando'!$K$4="(Todas)",'Cuadro-de-mando'!$K$4=$E3189),OR('Cuadro-de-mando'!$N$4="(Todos)",'Cuadro-de-mando'!$N$4=$F3189)),1,0))</f>
        <v>1</v>
      </c>
    </row>
    <row r="3190" spans="1:10" x14ac:dyDescent="0.25">
      <c r="A3190" t="str">
        <f>IF(Tienda_2!$A790="","","Tienda 2")</f>
        <v>Tienda 2</v>
      </c>
      <c r="B3190" t="str">
        <f>IF($A3190="","",Tienda_2!B790)</f>
        <v>Libros</v>
      </c>
      <c r="C3190" t="str">
        <f>IF($A3190="","",Tienda_2!G790)</f>
        <v>Medellín</v>
      </c>
      <c r="D3190" t="str">
        <f>IF($A3190="","",Tienda_2!F790)</f>
        <v>Camila Rivera</v>
      </c>
      <c r="E3190" t="str">
        <f>IF($A3190="","",Tienda_2!I790)</f>
        <v>Tarjeta de crédito</v>
      </c>
      <c r="F3190">
        <f>IF($A3190="","",VALUE(RIGHT(Tienda_2!E790,4)))</f>
        <v>2023</v>
      </c>
      <c r="G3190">
        <f>IF($A3190="","",Tienda_2!C790)</f>
        <v>80800</v>
      </c>
      <c r="H3190">
        <f>IF($A3190="","",Tienda_2!D790)</f>
        <v>2500</v>
      </c>
      <c r="I3190">
        <f>IF($A3190="","",Tienda_2!H790)</f>
        <v>2</v>
      </c>
      <c r="J3190">
        <f>IF($A3190="",0,IF(AND(OR('Cuadro-de-mando'!$B$4="(Todas)",'Cuadro-de-mando'!$B$4=$A3190),OR('Cuadro-de-mando'!$E$4="(Todas)",'Cuadro-de-mando'!$E$4=$B3190),OR('Cuadro-de-mando'!$H$4="(Todas)",'Cuadro-de-mando'!$H$4=$C3190),OR('Cuadro-de-mando'!$K$4="(Todas)",'Cuadro-de-mando'!$K$4=$E3190),OR('Cuadro-de-mando'!$N$4="(Todos)",'Cuadro-de-mando'!$N$4=$F3190)),1,0))</f>
        <v>1</v>
      </c>
    </row>
    <row r="3191" spans="1:10" x14ac:dyDescent="0.25">
      <c r="A3191" t="str">
        <f>IF(Tienda_2!$A791="","","Tienda 2")</f>
        <v>Tienda 2</v>
      </c>
      <c r="B3191" t="str">
        <f>IF($A3191="","",Tienda_2!B791)</f>
        <v>Electrodomésticos</v>
      </c>
      <c r="C3191" t="str">
        <f>IF($A3191="","",Tienda_2!G791)</f>
        <v>Bogotá</v>
      </c>
      <c r="D3191" t="str">
        <f>IF($A3191="","",Tienda_2!F791)</f>
        <v>Lucas Olivera</v>
      </c>
      <c r="E3191" t="str">
        <f>IF($A3191="","",Tienda_2!I791)</f>
        <v>Nequi</v>
      </c>
      <c r="F3191">
        <f>IF($A3191="","",VALUE(RIGHT(Tienda_2!E791,4)))</f>
        <v>2020</v>
      </c>
      <c r="G3191">
        <f>IF($A3191="","",Tienda_2!C791)</f>
        <v>1249300</v>
      </c>
      <c r="H3191">
        <f>IF($A3191="","",Tienda_2!D791)</f>
        <v>66900</v>
      </c>
      <c r="I3191">
        <f>IF($A3191="","",Tienda_2!H791)</f>
        <v>5</v>
      </c>
      <c r="J3191">
        <f>IF($A3191="",0,IF(AND(OR('Cuadro-de-mando'!$B$4="(Todas)",'Cuadro-de-mando'!$B$4=$A3191),OR('Cuadro-de-mando'!$E$4="(Todas)",'Cuadro-de-mando'!$E$4=$B3191),OR('Cuadro-de-mando'!$H$4="(Todas)",'Cuadro-de-mando'!$H$4=$C3191),OR('Cuadro-de-mando'!$K$4="(Todas)",'Cuadro-de-mando'!$K$4=$E3191),OR('Cuadro-de-mando'!$N$4="(Todos)",'Cuadro-de-mando'!$N$4=$F3191)),1,0))</f>
        <v>1</v>
      </c>
    </row>
    <row r="3192" spans="1:10" x14ac:dyDescent="0.25">
      <c r="A3192" t="str">
        <f>IF(Tienda_2!$A792="","","Tienda 2")</f>
        <v>Tienda 2</v>
      </c>
      <c r="B3192" t="str">
        <f>IF($A3192="","",Tienda_2!B792)</f>
        <v>Electrónicos</v>
      </c>
      <c r="C3192" t="str">
        <f>IF($A3192="","",Tienda_2!G792)</f>
        <v>Bogotá</v>
      </c>
      <c r="D3192" t="str">
        <f>IF($A3192="","",Tienda_2!F792)</f>
        <v>Beatriz Morales</v>
      </c>
      <c r="E3192" t="str">
        <f>IF($A3192="","",Tienda_2!I792)</f>
        <v>Tarjeta de crédito</v>
      </c>
      <c r="F3192">
        <f>IF($A3192="","",VALUE(RIGHT(Tienda_2!E792,4)))</f>
        <v>2020</v>
      </c>
      <c r="G3192">
        <f>IF($A3192="","",Tienda_2!C792)</f>
        <v>682200</v>
      </c>
      <c r="H3192">
        <f>IF($A3192="","",Tienda_2!D792)</f>
        <v>34500</v>
      </c>
      <c r="I3192">
        <f>IF($A3192="","",Tienda_2!H792)</f>
        <v>1</v>
      </c>
      <c r="J3192">
        <f>IF($A3192="",0,IF(AND(OR('Cuadro-de-mando'!$B$4="(Todas)",'Cuadro-de-mando'!$B$4=$A3192),OR('Cuadro-de-mando'!$E$4="(Todas)",'Cuadro-de-mando'!$E$4=$B3192),OR('Cuadro-de-mando'!$H$4="(Todas)",'Cuadro-de-mando'!$H$4=$C3192),OR('Cuadro-de-mando'!$K$4="(Todas)",'Cuadro-de-mando'!$K$4=$E3192),OR('Cuadro-de-mando'!$N$4="(Todos)",'Cuadro-de-mando'!$N$4=$F3192)),1,0))</f>
        <v>1</v>
      </c>
    </row>
    <row r="3193" spans="1:10" x14ac:dyDescent="0.25">
      <c r="A3193" t="str">
        <f>IF(Tienda_2!$A793="","","Tienda 2")</f>
        <v>Tienda 2</v>
      </c>
      <c r="B3193" t="str">
        <f>IF($A3193="","",Tienda_2!B793)</f>
        <v>Libros</v>
      </c>
      <c r="C3193" t="str">
        <f>IF($A3193="","",Tienda_2!G793)</f>
        <v>Medellín</v>
      </c>
      <c r="D3193" t="str">
        <f>IF($A3193="","",Tienda_2!F793)</f>
        <v>Pedro Gomez</v>
      </c>
      <c r="E3193" t="str">
        <f>IF($A3193="","",Tienda_2!I793)</f>
        <v>Cupón</v>
      </c>
      <c r="F3193">
        <f>IF($A3193="","",VALUE(RIGHT(Tienda_2!E793,4)))</f>
        <v>2021</v>
      </c>
      <c r="G3193">
        <f>IF($A3193="","",Tienda_2!C793)</f>
        <v>29700</v>
      </c>
      <c r="H3193">
        <f>IF($A3193="","",Tienda_2!D793)</f>
        <v>6400</v>
      </c>
      <c r="I3193">
        <f>IF($A3193="","",Tienda_2!H793)</f>
        <v>4</v>
      </c>
      <c r="J3193">
        <f>IF($A3193="",0,IF(AND(OR('Cuadro-de-mando'!$B$4="(Todas)",'Cuadro-de-mando'!$B$4=$A3193),OR('Cuadro-de-mando'!$E$4="(Todas)",'Cuadro-de-mando'!$E$4=$B3193),OR('Cuadro-de-mando'!$H$4="(Todas)",'Cuadro-de-mando'!$H$4=$C3193),OR('Cuadro-de-mando'!$K$4="(Todas)",'Cuadro-de-mando'!$K$4=$E3193),OR('Cuadro-de-mando'!$N$4="(Todos)",'Cuadro-de-mando'!$N$4=$F3193)),1,0))</f>
        <v>1</v>
      </c>
    </row>
    <row r="3194" spans="1:10" x14ac:dyDescent="0.25">
      <c r="A3194" t="str">
        <f>IF(Tienda_2!$A794="","","Tienda 2")</f>
        <v>Tienda 2</v>
      </c>
      <c r="B3194" t="str">
        <f>IF($A3194="","",Tienda_2!B794)</f>
        <v>Artículos para el hogar</v>
      </c>
      <c r="C3194" t="str">
        <f>IF($A3194="","",Tienda_2!G794)</f>
        <v>Leticia</v>
      </c>
      <c r="D3194" t="str">
        <f>IF($A3194="","",Tienda_2!F794)</f>
        <v>Maria Alfonso</v>
      </c>
      <c r="E3194" t="str">
        <f>IF($A3194="","",Tienda_2!I794)</f>
        <v>Nequi</v>
      </c>
      <c r="F3194">
        <f>IF($A3194="","",VALUE(RIGHT(Tienda_2!E794,4)))</f>
        <v>2022</v>
      </c>
      <c r="G3194">
        <f>IF($A3194="","",Tienda_2!C794)</f>
        <v>94500</v>
      </c>
      <c r="H3194">
        <f>IF($A3194="","",Tienda_2!D794)</f>
        <v>3200</v>
      </c>
      <c r="I3194">
        <f>IF($A3194="","",Tienda_2!H794)</f>
        <v>3</v>
      </c>
      <c r="J3194">
        <f>IF($A3194="",0,IF(AND(OR('Cuadro-de-mando'!$B$4="(Todas)",'Cuadro-de-mando'!$B$4=$A3194),OR('Cuadro-de-mando'!$E$4="(Todas)",'Cuadro-de-mando'!$E$4=$B3194),OR('Cuadro-de-mando'!$H$4="(Todas)",'Cuadro-de-mando'!$H$4=$C3194),OR('Cuadro-de-mando'!$K$4="(Todas)",'Cuadro-de-mando'!$K$4=$E3194),OR('Cuadro-de-mando'!$N$4="(Todos)",'Cuadro-de-mando'!$N$4=$F3194)),1,0))</f>
        <v>1</v>
      </c>
    </row>
    <row r="3195" spans="1:10" x14ac:dyDescent="0.25">
      <c r="A3195" t="str">
        <f>IF(Tienda_2!$A795="","","Tienda 2")</f>
        <v>Tienda 2</v>
      </c>
      <c r="B3195" t="str">
        <f>IF($A3195="","",Tienda_2!B795)</f>
        <v>Electrodomésticos</v>
      </c>
      <c r="C3195" t="str">
        <f>IF($A3195="","",Tienda_2!G795)</f>
        <v>Bogotá</v>
      </c>
      <c r="D3195" t="str">
        <f>IF($A3195="","",Tienda_2!F795)</f>
        <v>Lucas Olivera</v>
      </c>
      <c r="E3195" t="str">
        <f>IF($A3195="","",Tienda_2!I795)</f>
        <v>Tarjeta de crédito</v>
      </c>
      <c r="F3195">
        <f>IF($A3195="","",VALUE(RIGHT(Tienda_2!E795,4)))</f>
        <v>2023</v>
      </c>
      <c r="G3195">
        <f>IF($A3195="","",Tienda_2!C795)</f>
        <v>1495300</v>
      </c>
      <c r="H3195">
        <f>IF($A3195="","",Tienda_2!D795)</f>
        <v>79800</v>
      </c>
      <c r="I3195">
        <f>IF($A3195="","",Tienda_2!H795)</f>
        <v>4</v>
      </c>
      <c r="J3195">
        <f>IF($A3195="",0,IF(AND(OR('Cuadro-de-mando'!$B$4="(Todas)",'Cuadro-de-mando'!$B$4=$A3195),OR('Cuadro-de-mando'!$E$4="(Todas)",'Cuadro-de-mando'!$E$4=$B3195),OR('Cuadro-de-mando'!$H$4="(Todas)",'Cuadro-de-mando'!$H$4=$C3195),OR('Cuadro-de-mando'!$K$4="(Todas)",'Cuadro-de-mando'!$K$4=$E3195),OR('Cuadro-de-mando'!$N$4="(Todos)",'Cuadro-de-mando'!$N$4=$F3195)),1,0))</f>
        <v>1</v>
      </c>
    </row>
    <row r="3196" spans="1:10" x14ac:dyDescent="0.25">
      <c r="A3196" t="str">
        <f>IF(Tienda_2!$A796="","","Tienda 2")</f>
        <v>Tienda 2</v>
      </c>
      <c r="B3196" t="str">
        <f>IF($A3196="","",Tienda_2!B796)</f>
        <v>Instrumentos musicales</v>
      </c>
      <c r="C3196" t="str">
        <f>IF($A3196="","",Tienda_2!G796)</f>
        <v>Barranquilla</v>
      </c>
      <c r="D3196" t="str">
        <f>IF($A3196="","",Tienda_2!F796)</f>
        <v>Rafael Acosta</v>
      </c>
      <c r="E3196" t="str">
        <f>IF($A3196="","",Tienda_2!I796)</f>
        <v>Nequi</v>
      </c>
      <c r="F3196">
        <f>IF($A3196="","",VALUE(RIGHT(Tienda_2!E796,4)))</f>
        <v>2021</v>
      </c>
      <c r="G3196">
        <f>IF($A3196="","",Tienda_2!C796)</f>
        <v>803600</v>
      </c>
      <c r="H3196">
        <f>IF($A3196="","",Tienda_2!D796)</f>
        <v>43000</v>
      </c>
      <c r="I3196">
        <f>IF($A3196="","",Tienda_2!H796)</f>
        <v>3</v>
      </c>
      <c r="J3196">
        <f>IF($A3196="",0,IF(AND(OR('Cuadro-de-mando'!$B$4="(Todas)",'Cuadro-de-mando'!$B$4=$A3196),OR('Cuadro-de-mando'!$E$4="(Todas)",'Cuadro-de-mando'!$E$4=$B3196),OR('Cuadro-de-mando'!$H$4="(Todas)",'Cuadro-de-mando'!$H$4=$C3196),OR('Cuadro-de-mando'!$K$4="(Todas)",'Cuadro-de-mando'!$K$4=$E3196),OR('Cuadro-de-mando'!$N$4="(Todos)",'Cuadro-de-mando'!$N$4=$F3196)),1,0))</f>
        <v>1</v>
      </c>
    </row>
    <row r="3197" spans="1:10" x14ac:dyDescent="0.25">
      <c r="A3197" t="str">
        <f>IF(Tienda_2!$A797="","","Tienda 2")</f>
        <v>Tienda 2</v>
      </c>
      <c r="B3197" t="str">
        <f>IF($A3197="","",Tienda_2!B797)</f>
        <v>Instrumentos musicales</v>
      </c>
      <c r="C3197" t="str">
        <f>IF($A3197="","",Tienda_2!G797)</f>
        <v>Bogotá</v>
      </c>
      <c r="D3197" t="str">
        <f>IF($A3197="","",Tienda_2!F797)</f>
        <v>Lucas Olivera</v>
      </c>
      <c r="E3197" t="str">
        <f>IF($A3197="","",Tienda_2!I797)</f>
        <v>Tarjeta de crédito</v>
      </c>
      <c r="F3197">
        <f>IF($A3197="","",VALUE(RIGHT(Tienda_2!E797,4)))</f>
        <v>2020</v>
      </c>
      <c r="G3197">
        <f>IF($A3197="","",Tienda_2!C797)</f>
        <v>44300</v>
      </c>
      <c r="H3197">
        <f>IF($A3197="","",Tienda_2!D797)</f>
        <v>2900</v>
      </c>
      <c r="I3197">
        <f>IF($A3197="","",Tienda_2!H797)</f>
        <v>5</v>
      </c>
      <c r="J3197">
        <f>IF($A3197="",0,IF(AND(OR('Cuadro-de-mando'!$B$4="(Todas)",'Cuadro-de-mando'!$B$4=$A3197),OR('Cuadro-de-mando'!$E$4="(Todas)",'Cuadro-de-mando'!$E$4=$B3197),OR('Cuadro-de-mando'!$H$4="(Todas)",'Cuadro-de-mando'!$H$4=$C3197),OR('Cuadro-de-mando'!$K$4="(Todas)",'Cuadro-de-mando'!$K$4=$E3197),OR('Cuadro-de-mando'!$N$4="(Todos)",'Cuadro-de-mando'!$N$4=$F3197)),1,0))</f>
        <v>1</v>
      </c>
    </row>
    <row r="3198" spans="1:10" x14ac:dyDescent="0.25">
      <c r="A3198" t="str">
        <f>IF(Tienda_2!$A798="","","Tienda 2")</f>
        <v>Tienda 2</v>
      </c>
      <c r="B3198" t="str">
        <f>IF($A3198="","",Tienda_2!B798)</f>
        <v>Libros</v>
      </c>
      <c r="C3198" t="str">
        <f>IF($A3198="","",Tienda_2!G798)</f>
        <v>Cali</v>
      </c>
      <c r="D3198" t="str">
        <f>IF($A3198="","",Tienda_2!F798)</f>
        <v>Felipe Santos</v>
      </c>
      <c r="E3198" t="str">
        <f>IF($A3198="","",Tienda_2!I798)</f>
        <v>Nequi</v>
      </c>
      <c r="F3198">
        <f>IF($A3198="","",VALUE(RIGHT(Tienda_2!E798,4)))</f>
        <v>2020</v>
      </c>
      <c r="G3198">
        <f>IF($A3198="","",Tienda_2!C798)</f>
        <v>38800</v>
      </c>
      <c r="H3198">
        <f>IF($A3198="","",Tienda_2!D798)</f>
        <v>2500</v>
      </c>
      <c r="I3198">
        <f>IF($A3198="","",Tienda_2!H798)</f>
        <v>4</v>
      </c>
      <c r="J3198">
        <f>IF($A3198="",0,IF(AND(OR('Cuadro-de-mando'!$B$4="(Todas)",'Cuadro-de-mando'!$B$4=$A3198),OR('Cuadro-de-mando'!$E$4="(Todas)",'Cuadro-de-mando'!$E$4=$B3198),OR('Cuadro-de-mando'!$H$4="(Todas)",'Cuadro-de-mando'!$H$4=$C3198),OR('Cuadro-de-mando'!$K$4="(Todas)",'Cuadro-de-mando'!$K$4=$E3198),OR('Cuadro-de-mando'!$N$4="(Todos)",'Cuadro-de-mando'!$N$4=$F3198)),1,0))</f>
        <v>1</v>
      </c>
    </row>
    <row r="3199" spans="1:10" x14ac:dyDescent="0.25">
      <c r="A3199" t="str">
        <f>IF(Tienda_2!$A799="","","Tienda 2")</f>
        <v>Tienda 2</v>
      </c>
      <c r="B3199" t="str">
        <f>IF($A3199="","",Tienda_2!B799)</f>
        <v>Artículos para el hogar</v>
      </c>
      <c r="C3199" t="str">
        <f>IF($A3199="","",Tienda_2!G799)</f>
        <v>Bogotá</v>
      </c>
      <c r="D3199" t="str">
        <f>IF($A3199="","",Tienda_2!F799)</f>
        <v>Juliana Costa</v>
      </c>
      <c r="E3199" t="str">
        <f>IF($A3199="","",Tienda_2!I799)</f>
        <v>Tarjeta de crédito</v>
      </c>
      <c r="F3199">
        <f>IF($A3199="","",VALUE(RIGHT(Tienda_2!E799,4)))</f>
        <v>2021</v>
      </c>
      <c r="G3199">
        <f>IF($A3199="","",Tienda_2!C799)</f>
        <v>79600</v>
      </c>
      <c r="H3199">
        <f>IF($A3199="","",Tienda_2!D799)</f>
        <v>2400</v>
      </c>
      <c r="I3199">
        <f>IF($A3199="","",Tienda_2!H799)</f>
        <v>5</v>
      </c>
      <c r="J3199">
        <f>IF($A3199="",0,IF(AND(OR('Cuadro-de-mando'!$B$4="(Todas)",'Cuadro-de-mando'!$B$4=$A3199),OR('Cuadro-de-mando'!$E$4="(Todas)",'Cuadro-de-mando'!$E$4=$B3199),OR('Cuadro-de-mando'!$H$4="(Todas)",'Cuadro-de-mando'!$H$4=$C3199),OR('Cuadro-de-mando'!$K$4="(Todas)",'Cuadro-de-mando'!$K$4=$E3199),OR('Cuadro-de-mando'!$N$4="(Todos)",'Cuadro-de-mando'!$N$4=$F3199)),1,0))</f>
        <v>1</v>
      </c>
    </row>
    <row r="3200" spans="1:10" x14ac:dyDescent="0.25">
      <c r="A3200" t="str">
        <f>IF(Tienda_2!$A800="","","Tienda 2")</f>
        <v>Tienda 2</v>
      </c>
      <c r="B3200" t="str">
        <f>IF($A3200="","",Tienda_2!B800)</f>
        <v>Muebles</v>
      </c>
      <c r="C3200" t="str">
        <f>IF($A3200="","",Tienda_2!G800)</f>
        <v>Barranquilla</v>
      </c>
      <c r="D3200" t="str">
        <f>IF($A3200="","",Tienda_2!F800)</f>
        <v>Maria Alfonso</v>
      </c>
      <c r="E3200" t="str">
        <f>IF($A3200="","",Tienda_2!I800)</f>
        <v>Tarjeta de crédito</v>
      </c>
      <c r="F3200">
        <f>IF($A3200="","",VALUE(RIGHT(Tienda_2!E800,4)))</f>
        <v>2022</v>
      </c>
      <c r="G3200">
        <f>IF($A3200="","",Tienda_2!C800)</f>
        <v>179000</v>
      </c>
      <c r="H3200">
        <f>IF($A3200="","",Tienda_2!D800)</f>
        <v>7700</v>
      </c>
      <c r="I3200">
        <f>IF($A3200="","",Tienda_2!H800)</f>
        <v>5</v>
      </c>
      <c r="J3200">
        <f>IF($A3200="",0,IF(AND(OR('Cuadro-de-mando'!$B$4="(Todas)",'Cuadro-de-mando'!$B$4=$A3200),OR('Cuadro-de-mando'!$E$4="(Todas)",'Cuadro-de-mando'!$E$4=$B3200),OR('Cuadro-de-mando'!$H$4="(Todas)",'Cuadro-de-mando'!$H$4=$C3200),OR('Cuadro-de-mando'!$K$4="(Todas)",'Cuadro-de-mando'!$K$4=$E3200),OR('Cuadro-de-mando'!$N$4="(Todos)",'Cuadro-de-mando'!$N$4=$F3200)),1,0))</f>
        <v>1</v>
      </c>
    </row>
    <row r="3201" spans="1:10" x14ac:dyDescent="0.25">
      <c r="A3201" t="str">
        <f>IF(Tienda_2!$A801="","","Tienda 2")</f>
        <v>Tienda 2</v>
      </c>
      <c r="B3201" t="str">
        <f>IF($A3201="","",Tienda_2!B801)</f>
        <v>Electrónicos</v>
      </c>
      <c r="C3201" t="str">
        <f>IF($A3201="","",Tienda_2!G801)</f>
        <v>Bogotá</v>
      </c>
      <c r="D3201" t="str">
        <f>IF($A3201="","",Tienda_2!F801)</f>
        <v>Blanca Ramirez</v>
      </c>
      <c r="E3201" t="str">
        <f>IF($A3201="","",Tienda_2!I801)</f>
        <v>Tarjeta de crédito</v>
      </c>
      <c r="F3201">
        <f>IF($A3201="","",VALUE(RIGHT(Tienda_2!E801,4)))</f>
        <v>2021</v>
      </c>
      <c r="G3201">
        <f>IF($A3201="","",Tienda_2!C801)</f>
        <v>255100</v>
      </c>
      <c r="H3201">
        <f>IF($A3201="","",Tienda_2!D801)</f>
        <v>11800</v>
      </c>
      <c r="I3201">
        <f>IF($A3201="","",Tienda_2!H801)</f>
        <v>5</v>
      </c>
      <c r="J3201">
        <f>IF($A3201="",0,IF(AND(OR('Cuadro-de-mando'!$B$4="(Todas)",'Cuadro-de-mando'!$B$4=$A3201),OR('Cuadro-de-mando'!$E$4="(Todas)",'Cuadro-de-mando'!$E$4=$B3201),OR('Cuadro-de-mando'!$H$4="(Todas)",'Cuadro-de-mando'!$H$4=$C3201),OR('Cuadro-de-mando'!$K$4="(Todas)",'Cuadro-de-mando'!$K$4=$E3201),OR('Cuadro-de-mando'!$N$4="(Todos)",'Cuadro-de-mando'!$N$4=$F3201)),1,0))</f>
        <v>1</v>
      </c>
    </row>
    <row r="3202" spans="1:10" x14ac:dyDescent="0.25">
      <c r="A3202" t="str">
        <f>IF(Tienda_2!$A802="","","Tienda 2")</f>
        <v>Tienda 2</v>
      </c>
      <c r="B3202" t="str">
        <f>IF($A3202="","",Tienda_2!B802)</f>
        <v>Instrumentos musicales</v>
      </c>
      <c r="C3202" t="str">
        <f>IF($A3202="","",Tienda_2!G802)</f>
        <v>Cali</v>
      </c>
      <c r="D3202" t="str">
        <f>IF($A3202="","",Tienda_2!F802)</f>
        <v>Camila Rivera</v>
      </c>
      <c r="E3202" t="str">
        <f>IF($A3202="","",Tienda_2!I802)</f>
        <v>Nequi</v>
      </c>
      <c r="F3202">
        <f>IF($A3202="","",VALUE(RIGHT(Tienda_2!E802,4)))</f>
        <v>2021</v>
      </c>
      <c r="G3202">
        <f>IF($A3202="","",Tienda_2!C802)</f>
        <v>636000</v>
      </c>
      <c r="H3202">
        <f>IF($A3202="","",Tienda_2!D802)</f>
        <v>34100</v>
      </c>
      <c r="I3202">
        <f>IF($A3202="","",Tienda_2!H802)</f>
        <v>5</v>
      </c>
      <c r="J3202">
        <f>IF($A3202="",0,IF(AND(OR('Cuadro-de-mando'!$B$4="(Todas)",'Cuadro-de-mando'!$B$4=$A3202),OR('Cuadro-de-mando'!$E$4="(Todas)",'Cuadro-de-mando'!$E$4=$B3202),OR('Cuadro-de-mando'!$H$4="(Todas)",'Cuadro-de-mando'!$H$4=$C3202),OR('Cuadro-de-mando'!$K$4="(Todas)",'Cuadro-de-mando'!$K$4=$E3202),OR('Cuadro-de-mando'!$N$4="(Todos)",'Cuadro-de-mando'!$N$4=$F3202)),1,0))</f>
        <v>1</v>
      </c>
    </row>
    <row r="3203" spans="1:10" x14ac:dyDescent="0.25">
      <c r="A3203" t="str">
        <f>IF(Tienda_2!$A803="","","Tienda 2")</f>
        <v>Tienda 2</v>
      </c>
      <c r="B3203" t="str">
        <f>IF($A3203="","",Tienda_2!B803)</f>
        <v>Libros</v>
      </c>
      <c r="C3203" t="str">
        <f>IF($A3203="","",Tienda_2!G803)</f>
        <v>Pereira</v>
      </c>
      <c r="D3203" t="str">
        <f>IF($A3203="","",Tienda_2!F803)</f>
        <v>Lucas Olivera</v>
      </c>
      <c r="E3203" t="str">
        <f>IF($A3203="","",Tienda_2!I803)</f>
        <v>Tarjeta de crédito</v>
      </c>
      <c r="F3203">
        <f>IF($A3203="","",VALUE(RIGHT(Tienda_2!E803,4)))</f>
        <v>2022</v>
      </c>
      <c r="G3203">
        <f>IF($A3203="","",Tienda_2!C803)</f>
        <v>26800</v>
      </c>
      <c r="H3203">
        <f>IF($A3203="","",Tienda_2!D803)</f>
        <v>0</v>
      </c>
      <c r="I3203">
        <f>IF($A3203="","",Tienda_2!H803)</f>
        <v>2</v>
      </c>
      <c r="J3203">
        <f>IF($A3203="",0,IF(AND(OR('Cuadro-de-mando'!$B$4="(Todas)",'Cuadro-de-mando'!$B$4=$A3203),OR('Cuadro-de-mando'!$E$4="(Todas)",'Cuadro-de-mando'!$E$4=$B3203),OR('Cuadro-de-mando'!$H$4="(Todas)",'Cuadro-de-mando'!$H$4=$C3203),OR('Cuadro-de-mando'!$K$4="(Todas)",'Cuadro-de-mando'!$K$4=$E3203),OR('Cuadro-de-mando'!$N$4="(Todos)",'Cuadro-de-mando'!$N$4=$F3203)),1,0))</f>
        <v>1</v>
      </c>
    </row>
    <row r="3204" spans="1:10" x14ac:dyDescent="0.25">
      <c r="A3204" t="str">
        <f>IF(Tienda_2!$A804="","","Tienda 2")</f>
        <v>Tienda 2</v>
      </c>
      <c r="B3204" t="str">
        <f>IF($A3204="","",Tienda_2!B804)</f>
        <v>Deportes y diversión</v>
      </c>
      <c r="C3204" t="str">
        <f>IF($A3204="","",Tienda_2!G804)</f>
        <v>Cali</v>
      </c>
      <c r="D3204" t="str">
        <f>IF($A3204="","",Tienda_2!F804)</f>
        <v>Beatriz Morales</v>
      </c>
      <c r="E3204" t="str">
        <f>IF($A3204="","",Tienda_2!I804)</f>
        <v>Cupón</v>
      </c>
      <c r="F3204">
        <f>IF($A3204="","",VALUE(RIGHT(Tienda_2!E804,4)))</f>
        <v>2020</v>
      </c>
      <c r="G3204">
        <f>IF($A3204="","",Tienda_2!C804)</f>
        <v>8800</v>
      </c>
      <c r="H3204">
        <f>IF($A3204="","",Tienda_2!D804)</f>
        <v>900</v>
      </c>
      <c r="I3204">
        <f>IF($A3204="","",Tienda_2!H804)</f>
        <v>1</v>
      </c>
      <c r="J3204">
        <f>IF($A3204="",0,IF(AND(OR('Cuadro-de-mando'!$B$4="(Todas)",'Cuadro-de-mando'!$B$4=$A3204),OR('Cuadro-de-mando'!$E$4="(Todas)",'Cuadro-de-mando'!$E$4=$B3204),OR('Cuadro-de-mando'!$H$4="(Todas)",'Cuadro-de-mando'!$H$4=$C3204),OR('Cuadro-de-mando'!$K$4="(Todas)",'Cuadro-de-mando'!$K$4=$E3204),OR('Cuadro-de-mando'!$N$4="(Todos)",'Cuadro-de-mando'!$N$4=$F3204)),1,0))</f>
        <v>1</v>
      </c>
    </row>
    <row r="3205" spans="1:10" x14ac:dyDescent="0.25">
      <c r="A3205" t="str">
        <f>IF(Tienda_2!$A805="","","Tienda 2")</f>
        <v>Tienda 2</v>
      </c>
      <c r="B3205" t="str">
        <f>IF($A3205="","",Tienda_2!B805)</f>
        <v>Instrumentos musicales</v>
      </c>
      <c r="C3205" t="str">
        <f>IF($A3205="","",Tienda_2!G805)</f>
        <v>Bogotá</v>
      </c>
      <c r="D3205" t="str">
        <f>IF($A3205="","",Tienda_2!F805)</f>
        <v>Camila Rivera</v>
      </c>
      <c r="E3205" t="str">
        <f>IF($A3205="","",Tienda_2!I805)</f>
        <v>Tarjeta de crédito</v>
      </c>
      <c r="F3205">
        <f>IF($A3205="","",VALUE(RIGHT(Tienda_2!E805,4)))</f>
        <v>2022</v>
      </c>
      <c r="G3205">
        <f>IF($A3205="","",Tienda_2!C805)</f>
        <v>946700</v>
      </c>
      <c r="H3205">
        <f>IF($A3205="","",Tienda_2!D805)</f>
        <v>48600</v>
      </c>
      <c r="I3205">
        <f>IF($A3205="","",Tienda_2!H805)</f>
        <v>1</v>
      </c>
      <c r="J3205">
        <f>IF($A3205="",0,IF(AND(OR('Cuadro-de-mando'!$B$4="(Todas)",'Cuadro-de-mando'!$B$4=$A3205),OR('Cuadro-de-mando'!$E$4="(Todas)",'Cuadro-de-mando'!$E$4=$B3205),OR('Cuadro-de-mando'!$H$4="(Todas)",'Cuadro-de-mando'!$H$4=$C3205),OR('Cuadro-de-mando'!$K$4="(Todas)",'Cuadro-de-mando'!$K$4=$E3205),OR('Cuadro-de-mando'!$N$4="(Todos)",'Cuadro-de-mando'!$N$4=$F3205)),1,0))</f>
        <v>1</v>
      </c>
    </row>
    <row r="3206" spans="1:10" x14ac:dyDescent="0.25">
      <c r="A3206" t="str">
        <f>IF(Tienda_2!$A806="","","Tienda 2")</f>
        <v>Tienda 2</v>
      </c>
      <c r="B3206" t="str">
        <f>IF($A3206="","",Tienda_2!B806)</f>
        <v>Electrónicos</v>
      </c>
      <c r="C3206" t="str">
        <f>IF($A3206="","",Tienda_2!G806)</f>
        <v>Medellín</v>
      </c>
      <c r="D3206" t="str">
        <f>IF($A3206="","",Tienda_2!F806)</f>
        <v>Juan Fernandez</v>
      </c>
      <c r="E3206" t="str">
        <f>IF($A3206="","",Tienda_2!I806)</f>
        <v>Nequi</v>
      </c>
      <c r="F3206">
        <f>IF($A3206="","",VALUE(RIGHT(Tienda_2!E806,4)))</f>
        <v>2020</v>
      </c>
      <c r="G3206">
        <f>IF($A3206="","",Tienda_2!C806)</f>
        <v>179000</v>
      </c>
      <c r="H3206">
        <f>IF($A3206="","",Tienda_2!D806)</f>
        <v>11900</v>
      </c>
      <c r="I3206">
        <f>IF($A3206="","",Tienda_2!H806)</f>
        <v>5</v>
      </c>
      <c r="J3206">
        <f>IF($A3206="",0,IF(AND(OR('Cuadro-de-mando'!$B$4="(Todas)",'Cuadro-de-mando'!$B$4=$A3206),OR('Cuadro-de-mando'!$E$4="(Todas)",'Cuadro-de-mando'!$E$4=$B3206),OR('Cuadro-de-mando'!$H$4="(Todas)",'Cuadro-de-mando'!$H$4=$C3206),OR('Cuadro-de-mando'!$K$4="(Todas)",'Cuadro-de-mando'!$K$4=$E3206),OR('Cuadro-de-mando'!$N$4="(Todos)",'Cuadro-de-mando'!$N$4=$F3206)),1,0))</f>
        <v>1</v>
      </c>
    </row>
    <row r="3207" spans="1:10" x14ac:dyDescent="0.25">
      <c r="A3207" t="str">
        <f>IF(Tienda_2!$A807="","","Tienda 2")</f>
        <v>Tienda 2</v>
      </c>
      <c r="B3207" t="str">
        <f>IF($A3207="","",Tienda_2!B807)</f>
        <v>Electrónicos</v>
      </c>
      <c r="C3207" t="str">
        <f>IF($A3207="","",Tienda_2!G807)</f>
        <v>Bogotá</v>
      </c>
      <c r="D3207" t="str">
        <f>IF($A3207="","",Tienda_2!F807)</f>
        <v>Juan Fernandez</v>
      </c>
      <c r="E3207" t="str">
        <f>IF($A3207="","",Tienda_2!I807)</f>
        <v>Cupón</v>
      </c>
      <c r="F3207">
        <f>IF($A3207="","",VALUE(RIGHT(Tienda_2!E807,4)))</f>
        <v>2021</v>
      </c>
      <c r="G3207">
        <f>IF($A3207="","",Tienda_2!C807)</f>
        <v>651300</v>
      </c>
      <c r="H3207">
        <f>IF($A3207="","",Tienda_2!D807)</f>
        <v>35100</v>
      </c>
      <c r="I3207">
        <f>IF($A3207="","",Tienda_2!H807)</f>
        <v>5</v>
      </c>
      <c r="J3207">
        <f>IF($A3207="",0,IF(AND(OR('Cuadro-de-mando'!$B$4="(Todas)",'Cuadro-de-mando'!$B$4=$A3207),OR('Cuadro-de-mando'!$E$4="(Todas)",'Cuadro-de-mando'!$E$4=$B3207),OR('Cuadro-de-mando'!$H$4="(Todas)",'Cuadro-de-mando'!$H$4=$C3207),OR('Cuadro-de-mando'!$K$4="(Todas)",'Cuadro-de-mando'!$K$4=$E3207),OR('Cuadro-de-mando'!$N$4="(Todos)",'Cuadro-de-mando'!$N$4=$F3207)),1,0))</f>
        <v>1</v>
      </c>
    </row>
    <row r="3208" spans="1:10" x14ac:dyDescent="0.25">
      <c r="A3208" t="str">
        <f>IF(Tienda_2!$A808="","","Tienda 2")</f>
        <v>Tienda 2</v>
      </c>
      <c r="B3208" t="str">
        <f>IF($A3208="","",Tienda_2!B808)</f>
        <v>Instrumentos musicales</v>
      </c>
      <c r="C3208" t="str">
        <f>IF($A3208="","",Tienda_2!G808)</f>
        <v>Cartagena</v>
      </c>
      <c r="D3208" t="str">
        <f>IF($A3208="","",Tienda_2!F808)</f>
        <v>Beatriz Morales</v>
      </c>
      <c r="E3208" t="str">
        <f>IF($A3208="","",Tienda_2!I808)</f>
        <v>Tarjeta de crédito</v>
      </c>
      <c r="F3208">
        <f>IF($A3208="","",VALUE(RIGHT(Tienda_2!E808,4)))</f>
        <v>2021</v>
      </c>
      <c r="G3208">
        <f>IF($A3208="","",Tienda_2!C808)</f>
        <v>379000</v>
      </c>
      <c r="H3208">
        <f>IF($A3208="","",Tienda_2!D808)</f>
        <v>22600</v>
      </c>
      <c r="I3208">
        <f>IF($A3208="","",Tienda_2!H808)</f>
        <v>5</v>
      </c>
      <c r="J3208">
        <f>IF($A3208="",0,IF(AND(OR('Cuadro-de-mando'!$B$4="(Todas)",'Cuadro-de-mando'!$B$4=$A3208),OR('Cuadro-de-mando'!$E$4="(Todas)",'Cuadro-de-mando'!$E$4=$B3208),OR('Cuadro-de-mando'!$H$4="(Todas)",'Cuadro-de-mando'!$H$4=$C3208),OR('Cuadro-de-mando'!$K$4="(Todas)",'Cuadro-de-mando'!$K$4=$E3208),OR('Cuadro-de-mando'!$N$4="(Todos)",'Cuadro-de-mando'!$N$4=$F3208)),1,0))</f>
        <v>1</v>
      </c>
    </row>
    <row r="3209" spans="1:10" x14ac:dyDescent="0.25">
      <c r="A3209" t="str">
        <f>IF(Tienda_2!$A809="","","Tienda 2")</f>
        <v>Tienda 2</v>
      </c>
      <c r="B3209" t="str">
        <f>IF($A3209="","",Tienda_2!B809)</f>
        <v>Juguetes</v>
      </c>
      <c r="C3209" t="str">
        <f>IF($A3209="","",Tienda_2!G809)</f>
        <v>Bogotá</v>
      </c>
      <c r="D3209" t="str">
        <f>IF($A3209="","",Tienda_2!F809)</f>
        <v>Santiago Silva</v>
      </c>
      <c r="E3209" t="str">
        <f>IF($A3209="","",Tienda_2!I809)</f>
        <v>Nequi</v>
      </c>
      <c r="F3209">
        <f>IF($A3209="","",VALUE(RIGHT(Tienda_2!E809,4)))</f>
        <v>2020</v>
      </c>
      <c r="G3209">
        <f>IF($A3209="","",Tienda_2!C809)</f>
        <v>59800</v>
      </c>
      <c r="H3209">
        <f>IF($A3209="","",Tienda_2!D809)</f>
        <v>1400</v>
      </c>
      <c r="I3209">
        <f>IF($A3209="","",Tienda_2!H809)</f>
        <v>5</v>
      </c>
      <c r="J3209">
        <f>IF($A3209="",0,IF(AND(OR('Cuadro-de-mando'!$B$4="(Todas)",'Cuadro-de-mando'!$B$4=$A3209),OR('Cuadro-de-mando'!$E$4="(Todas)",'Cuadro-de-mando'!$E$4=$B3209),OR('Cuadro-de-mando'!$H$4="(Todas)",'Cuadro-de-mando'!$H$4=$C3209),OR('Cuadro-de-mando'!$K$4="(Todas)",'Cuadro-de-mando'!$K$4=$E3209),OR('Cuadro-de-mando'!$N$4="(Todos)",'Cuadro-de-mando'!$N$4=$F3209)),1,0))</f>
        <v>1</v>
      </c>
    </row>
    <row r="3210" spans="1:10" x14ac:dyDescent="0.25">
      <c r="A3210" t="str">
        <f>IF(Tienda_2!$A810="","","Tienda 2")</f>
        <v>Tienda 2</v>
      </c>
      <c r="B3210" t="str">
        <f>IF($A3210="","",Tienda_2!B810)</f>
        <v>Electrónicos</v>
      </c>
      <c r="C3210" t="str">
        <f>IF($A3210="","",Tienda_2!G810)</f>
        <v>Santa Marta</v>
      </c>
      <c r="D3210" t="str">
        <f>IF($A3210="","",Tienda_2!F810)</f>
        <v>Izabela de León</v>
      </c>
      <c r="E3210" t="str">
        <f>IF($A3210="","",Tienda_2!I810)</f>
        <v>Tarjeta de crédito</v>
      </c>
      <c r="F3210">
        <f>IF($A3210="","",VALUE(RIGHT(Tienda_2!E810,4)))</f>
        <v>2022</v>
      </c>
      <c r="G3210">
        <f>IF($A3210="","",Tienda_2!C810)</f>
        <v>198400</v>
      </c>
      <c r="H3210">
        <f>IF($A3210="","",Tienda_2!D810)</f>
        <v>8800</v>
      </c>
      <c r="I3210">
        <f>IF($A3210="","",Tienda_2!H810)</f>
        <v>2</v>
      </c>
      <c r="J3210">
        <f>IF($A3210="",0,IF(AND(OR('Cuadro-de-mando'!$B$4="(Todas)",'Cuadro-de-mando'!$B$4=$A3210),OR('Cuadro-de-mando'!$E$4="(Todas)",'Cuadro-de-mando'!$E$4=$B3210),OR('Cuadro-de-mando'!$H$4="(Todas)",'Cuadro-de-mando'!$H$4=$C3210),OR('Cuadro-de-mando'!$K$4="(Todas)",'Cuadro-de-mando'!$K$4=$E3210),OR('Cuadro-de-mando'!$N$4="(Todos)",'Cuadro-de-mando'!$N$4=$F3210)),1,0))</f>
        <v>1</v>
      </c>
    </row>
    <row r="3211" spans="1:10" x14ac:dyDescent="0.25">
      <c r="A3211" t="str">
        <f>IF(Tienda_2!$A811="","","Tienda 2")</f>
        <v>Tienda 2</v>
      </c>
      <c r="B3211" t="str">
        <f>IF($A3211="","",Tienda_2!B811)</f>
        <v>Electrónicos</v>
      </c>
      <c r="C3211" t="str">
        <f>IF($A3211="","",Tienda_2!G811)</f>
        <v>Medellín</v>
      </c>
      <c r="D3211" t="str">
        <f>IF($A3211="","",Tienda_2!F811)</f>
        <v>Juan Fernandez</v>
      </c>
      <c r="E3211" t="str">
        <f>IF($A3211="","",Tienda_2!I811)</f>
        <v>Tarjeta de crédito</v>
      </c>
      <c r="F3211">
        <f>IF($A3211="","",VALUE(RIGHT(Tienda_2!E811,4)))</f>
        <v>2021</v>
      </c>
      <c r="G3211">
        <f>IF($A3211="","",Tienda_2!C811)</f>
        <v>203000</v>
      </c>
      <c r="H3211">
        <f>IF($A3211="","",Tienda_2!D811)</f>
        <v>9000</v>
      </c>
      <c r="I3211">
        <f>IF($A3211="","",Tienda_2!H811)</f>
        <v>4</v>
      </c>
      <c r="J3211">
        <f>IF($A3211="",0,IF(AND(OR('Cuadro-de-mando'!$B$4="(Todas)",'Cuadro-de-mando'!$B$4=$A3211),OR('Cuadro-de-mando'!$E$4="(Todas)",'Cuadro-de-mando'!$E$4=$B3211),OR('Cuadro-de-mando'!$H$4="(Todas)",'Cuadro-de-mando'!$H$4=$C3211),OR('Cuadro-de-mando'!$K$4="(Todas)",'Cuadro-de-mando'!$K$4=$E3211),OR('Cuadro-de-mando'!$N$4="(Todos)",'Cuadro-de-mando'!$N$4=$F3211)),1,0))</f>
        <v>1</v>
      </c>
    </row>
    <row r="3212" spans="1:10" x14ac:dyDescent="0.25">
      <c r="A3212" t="str">
        <f>IF(Tienda_2!$A812="","","Tienda 2")</f>
        <v>Tienda 2</v>
      </c>
      <c r="B3212" t="str">
        <f>IF($A3212="","",Tienda_2!B812)</f>
        <v>Juguetes</v>
      </c>
      <c r="C3212" t="str">
        <f>IF($A3212="","",Tienda_2!G812)</f>
        <v>Pereira</v>
      </c>
      <c r="D3212" t="str">
        <f>IF($A3212="","",Tienda_2!F812)</f>
        <v>Pedro Gomez</v>
      </c>
      <c r="E3212" t="str">
        <f>IF($A3212="","",Tienda_2!I812)</f>
        <v>Nequi</v>
      </c>
      <c r="F3212">
        <f>IF($A3212="","",VALUE(RIGHT(Tienda_2!E812,4)))</f>
        <v>2020</v>
      </c>
      <c r="G3212">
        <f>IF($A3212="","",Tienda_2!C812)</f>
        <v>79900</v>
      </c>
      <c r="H3212">
        <f>IF($A3212="","",Tienda_2!D812)</f>
        <v>9000</v>
      </c>
      <c r="I3212">
        <f>IF($A3212="","",Tienda_2!H812)</f>
        <v>5</v>
      </c>
      <c r="J3212">
        <f>IF($A3212="",0,IF(AND(OR('Cuadro-de-mando'!$B$4="(Todas)",'Cuadro-de-mando'!$B$4=$A3212),OR('Cuadro-de-mando'!$E$4="(Todas)",'Cuadro-de-mando'!$E$4=$B3212),OR('Cuadro-de-mando'!$H$4="(Todas)",'Cuadro-de-mando'!$H$4=$C3212),OR('Cuadro-de-mando'!$K$4="(Todas)",'Cuadro-de-mando'!$K$4=$E3212),OR('Cuadro-de-mando'!$N$4="(Todos)",'Cuadro-de-mando'!$N$4=$F3212)),1,0))</f>
        <v>1</v>
      </c>
    </row>
    <row r="3213" spans="1:10" x14ac:dyDescent="0.25">
      <c r="A3213" t="str">
        <f>IF(Tienda_2!$A813="","","Tienda 2")</f>
        <v>Tienda 2</v>
      </c>
      <c r="B3213" t="str">
        <f>IF($A3213="","",Tienda_2!B813)</f>
        <v>Instrumentos musicales</v>
      </c>
      <c r="C3213" t="str">
        <f>IF($A3213="","",Tienda_2!G813)</f>
        <v>Bogotá</v>
      </c>
      <c r="D3213" t="str">
        <f>IF($A3213="","",Tienda_2!F813)</f>
        <v>Juan Fernandez</v>
      </c>
      <c r="E3213" t="str">
        <f>IF($A3213="","",Tienda_2!I813)</f>
        <v>Tarjeta de crédito</v>
      </c>
      <c r="F3213">
        <f>IF($A3213="","",VALUE(RIGHT(Tienda_2!E813,4)))</f>
        <v>2021</v>
      </c>
      <c r="G3213">
        <f>IF($A3213="","",Tienda_2!C813)</f>
        <v>88600</v>
      </c>
      <c r="H3213">
        <f>IF($A3213="","",Tienda_2!D813)</f>
        <v>4900</v>
      </c>
      <c r="I3213">
        <f>IF($A3213="","",Tienda_2!H813)</f>
        <v>5</v>
      </c>
      <c r="J3213">
        <f>IF($A3213="",0,IF(AND(OR('Cuadro-de-mando'!$B$4="(Todas)",'Cuadro-de-mando'!$B$4=$A3213),OR('Cuadro-de-mando'!$E$4="(Todas)",'Cuadro-de-mando'!$E$4=$B3213),OR('Cuadro-de-mando'!$H$4="(Todas)",'Cuadro-de-mando'!$H$4=$C3213),OR('Cuadro-de-mando'!$K$4="(Todas)",'Cuadro-de-mando'!$K$4=$E3213),OR('Cuadro-de-mando'!$N$4="(Todos)",'Cuadro-de-mando'!$N$4=$F3213)),1,0))</f>
        <v>1</v>
      </c>
    </row>
    <row r="3214" spans="1:10" x14ac:dyDescent="0.25">
      <c r="A3214" t="str">
        <f>IF(Tienda_2!$A814="","","Tienda 2")</f>
        <v>Tienda 2</v>
      </c>
      <c r="B3214" t="str">
        <f>IF($A3214="","",Tienda_2!B814)</f>
        <v>Deportes y diversión</v>
      </c>
      <c r="C3214" t="str">
        <f>IF($A3214="","",Tienda_2!G814)</f>
        <v>Medellín</v>
      </c>
      <c r="D3214" t="str">
        <f>IF($A3214="","",Tienda_2!F814)</f>
        <v>Izabela de León</v>
      </c>
      <c r="E3214" t="str">
        <f>IF($A3214="","",Tienda_2!I814)</f>
        <v>Tarjeta de crédito</v>
      </c>
      <c r="F3214">
        <f>IF($A3214="","",VALUE(RIGHT(Tienda_2!E814,4)))</f>
        <v>2022</v>
      </c>
      <c r="G3214">
        <f>IF($A3214="","",Tienda_2!C814)</f>
        <v>24400</v>
      </c>
      <c r="H3214">
        <f>IF($A3214="","",Tienda_2!D814)</f>
        <v>2000</v>
      </c>
      <c r="I3214">
        <f>IF($A3214="","",Tienda_2!H814)</f>
        <v>5</v>
      </c>
      <c r="J3214">
        <f>IF($A3214="",0,IF(AND(OR('Cuadro-de-mando'!$B$4="(Todas)",'Cuadro-de-mando'!$B$4=$A3214),OR('Cuadro-de-mando'!$E$4="(Todas)",'Cuadro-de-mando'!$E$4=$B3214),OR('Cuadro-de-mando'!$H$4="(Todas)",'Cuadro-de-mando'!$H$4=$C3214),OR('Cuadro-de-mando'!$K$4="(Todas)",'Cuadro-de-mando'!$K$4=$E3214),OR('Cuadro-de-mando'!$N$4="(Todos)",'Cuadro-de-mando'!$N$4=$F3214)),1,0))</f>
        <v>1</v>
      </c>
    </row>
    <row r="3215" spans="1:10" x14ac:dyDescent="0.25">
      <c r="A3215" t="str">
        <f>IF(Tienda_2!$A815="","","Tienda 2")</f>
        <v>Tienda 2</v>
      </c>
      <c r="B3215" t="str">
        <f>IF($A3215="","",Tienda_2!B815)</f>
        <v>Electrodomésticos</v>
      </c>
      <c r="C3215" t="str">
        <f>IF($A3215="","",Tienda_2!G815)</f>
        <v>Cali</v>
      </c>
      <c r="D3215" t="str">
        <f>IF($A3215="","",Tienda_2!F815)</f>
        <v>Rafael Acosta</v>
      </c>
      <c r="E3215" t="str">
        <f>IF($A3215="","",Tienda_2!I815)</f>
        <v>Tarjeta de crédito</v>
      </c>
      <c r="F3215">
        <f>IF($A3215="","",VALUE(RIGHT(Tienda_2!E815,4)))</f>
        <v>2021</v>
      </c>
      <c r="G3215">
        <f>IF($A3215="","",Tienda_2!C815)</f>
        <v>1352000</v>
      </c>
      <c r="H3215">
        <f>IF($A3215="","",Tienda_2!D815)</f>
        <v>80700</v>
      </c>
      <c r="I3215">
        <f>IF($A3215="","",Tienda_2!H815)</f>
        <v>4</v>
      </c>
      <c r="J3215">
        <f>IF($A3215="",0,IF(AND(OR('Cuadro-de-mando'!$B$4="(Todas)",'Cuadro-de-mando'!$B$4=$A3215),OR('Cuadro-de-mando'!$E$4="(Todas)",'Cuadro-de-mando'!$E$4=$B3215),OR('Cuadro-de-mando'!$H$4="(Todas)",'Cuadro-de-mando'!$H$4=$C3215),OR('Cuadro-de-mando'!$K$4="(Todas)",'Cuadro-de-mando'!$K$4=$E3215),OR('Cuadro-de-mando'!$N$4="(Todos)",'Cuadro-de-mando'!$N$4=$F3215)),1,0))</f>
        <v>1</v>
      </c>
    </row>
    <row r="3216" spans="1:10" x14ac:dyDescent="0.25">
      <c r="A3216" t="str">
        <f>IF(Tienda_2!$A816="","","Tienda 2")</f>
        <v>Tienda 2</v>
      </c>
      <c r="B3216" t="str">
        <f>IF($A3216="","",Tienda_2!B816)</f>
        <v>Electrónicos</v>
      </c>
      <c r="C3216" t="str">
        <f>IF($A3216="","",Tienda_2!G816)</f>
        <v>Bogotá</v>
      </c>
      <c r="D3216" t="str">
        <f>IF($A3216="","",Tienda_2!F816)</f>
        <v>Izabela de León</v>
      </c>
      <c r="E3216" t="str">
        <f>IF($A3216="","",Tienda_2!I816)</f>
        <v>Tarjeta de crédito</v>
      </c>
      <c r="F3216">
        <f>IF($A3216="","",VALUE(RIGHT(Tienda_2!E816,4)))</f>
        <v>2022</v>
      </c>
      <c r="G3216">
        <f>IF($A3216="","",Tienda_2!C816)</f>
        <v>1960200</v>
      </c>
      <c r="H3216">
        <f>IF($A3216="","",Tienda_2!D816)</f>
        <v>104800</v>
      </c>
      <c r="I3216">
        <f>IF($A3216="","",Tienda_2!H816)</f>
        <v>4</v>
      </c>
      <c r="J3216">
        <f>IF($A3216="",0,IF(AND(OR('Cuadro-de-mando'!$B$4="(Todas)",'Cuadro-de-mando'!$B$4=$A3216),OR('Cuadro-de-mando'!$E$4="(Todas)",'Cuadro-de-mando'!$E$4=$B3216),OR('Cuadro-de-mando'!$H$4="(Todas)",'Cuadro-de-mando'!$H$4=$C3216),OR('Cuadro-de-mando'!$K$4="(Todas)",'Cuadro-de-mando'!$K$4=$E3216),OR('Cuadro-de-mando'!$N$4="(Todos)",'Cuadro-de-mando'!$N$4=$F3216)),1,0))</f>
        <v>1</v>
      </c>
    </row>
    <row r="3217" spans="1:10" x14ac:dyDescent="0.25">
      <c r="A3217" t="str">
        <f>IF(Tienda_2!$A817="","","Tienda 2")</f>
        <v>Tienda 2</v>
      </c>
      <c r="B3217" t="str">
        <f>IF($A3217="","",Tienda_2!B817)</f>
        <v>Artículos para el hogar</v>
      </c>
      <c r="C3217" t="str">
        <f>IF($A3217="","",Tienda_2!G817)</f>
        <v>Medellín</v>
      </c>
      <c r="D3217" t="str">
        <f>IF($A3217="","",Tienda_2!F817)</f>
        <v>Pedro Gomez</v>
      </c>
      <c r="E3217" t="str">
        <f>IF($A3217="","",Tienda_2!I817)</f>
        <v>Tarjeta de crédito</v>
      </c>
      <c r="F3217">
        <f>IF($A3217="","",VALUE(RIGHT(Tienda_2!E817,4)))</f>
        <v>2022</v>
      </c>
      <c r="G3217">
        <f>IF($A3217="","",Tienda_2!C817)</f>
        <v>102200</v>
      </c>
      <c r="H3217">
        <f>IF($A3217="","",Tienda_2!D817)</f>
        <v>6100</v>
      </c>
      <c r="I3217">
        <f>IF($A3217="","",Tienda_2!H817)</f>
        <v>3</v>
      </c>
      <c r="J3217">
        <f>IF($A3217="",0,IF(AND(OR('Cuadro-de-mando'!$B$4="(Todas)",'Cuadro-de-mando'!$B$4=$A3217),OR('Cuadro-de-mando'!$E$4="(Todas)",'Cuadro-de-mando'!$E$4=$B3217),OR('Cuadro-de-mando'!$H$4="(Todas)",'Cuadro-de-mando'!$H$4=$C3217),OR('Cuadro-de-mando'!$K$4="(Todas)",'Cuadro-de-mando'!$K$4=$E3217),OR('Cuadro-de-mando'!$N$4="(Todos)",'Cuadro-de-mando'!$N$4=$F3217)),1,0))</f>
        <v>1</v>
      </c>
    </row>
    <row r="3218" spans="1:10" x14ac:dyDescent="0.25">
      <c r="A3218" t="str">
        <f>IF(Tienda_2!$A818="","","Tienda 2")</f>
        <v>Tienda 2</v>
      </c>
      <c r="B3218" t="str">
        <f>IF($A3218="","",Tienda_2!B818)</f>
        <v>Electrodomésticos</v>
      </c>
      <c r="C3218" t="str">
        <f>IF($A3218="","",Tienda_2!G818)</f>
        <v>Bogotá</v>
      </c>
      <c r="D3218" t="str">
        <f>IF($A3218="","",Tienda_2!F818)</f>
        <v>Juliana Costa</v>
      </c>
      <c r="E3218" t="str">
        <f>IF($A3218="","",Tienda_2!I818)</f>
        <v>Tarjeta de crédito</v>
      </c>
      <c r="F3218">
        <f>IF($A3218="","",VALUE(RIGHT(Tienda_2!E818,4)))</f>
        <v>2020</v>
      </c>
      <c r="G3218">
        <f>IF($A3218="","",Tienda_2!C818)</f>
        <v>706500</v>
      </c>
      <c r="H3218">
        <f>IF($A3218="","",Tienda_2!D818)</f>
        <v>35800</v>
      </c>
      <c r="I3218">
        <f>IF($A3218="","",Tienda_2!H818)</f>
        <v>4</v>
      </c>
      <c r="J3218">
        <f>IF($A3218="",0,IF(AND(OR('Cuadro-de-mando'!$B$4="(Todas)",'Cuadro-de-mando'!$B$4=$A3218),OR('Cuadro-de-mando'!$E$4="(Todas)",'Cuadro-de-mando'!$E$4=$B3218),OR('Cuadro-de-mando'!$H$4="(Todas)",'Cuadro-de-mando'!$H$4=$C3218),OR('Cuadro-de-mando'!$K$4="(Todas)",'Cuadro-de-mando'!$K$4=$E3218),OR('Cuadro-de-mando'!$N$4="(Todos)",'Cuadro-de-mando'!$N$4=$F3218)),1,0))</f>
        <v>1</v>
      </c>
    </row>
    <row r="3219" spans="1:10" x14ac:dyDescent="0.25">
      <c r="A3219" t="str">
        <f>IF(Tienda_2!$A819="","","Tienda 2")</f>
        <v>Tienda 2</v>
      </c>
      <c r="B3219" t="str">
        <f>IF($A3219="","",Tienda_2!B819)</f>
        <v>Muebles</v>
      </c>
      <c r="C3219" t="str">
        <f>IF($A3219="","",Tienda_2!G819)</f>
        <v>Bogotá</v>
      </c>
      <c r="D3219" t="str">
        <f>IF($A3219="","",Tienda_2!F819)</f>
        <v>Juliana Costa</v>
      </c>
      <c r="E3219" t="str">
        <f>IF($A3219="","",Tienda_2!I819)</f>
        <v>Tarjeta de crédito</v>
      </c>
      <c r="F3219">
        <f>IF($A3219="","",VALUE(RIGHT(Tienda_2!E819,4)))</f>
        <v>2020</v>
      </c>
      <c r="G3219">
        <f>IF($A3219="","",Tienda_2!C819)</f>
        <v>535500</v>
      </c>
      <c r="H3219">
        <f>IF($A3219="","",Tienda_2!D819)</f>
        <v>29200</v>
      </c>
      <c r="I3219">
        <f>IF($A3219="","",Tienda_2!H819)</f>
        <v>5</v>
      </c>
      <c r="J3219">
        <f>IF($A3219="",0,IF(AND(OR('Cuadro-de-mando'!$B$4="(Todas)",'Cuadro-de-mando'!$B$4=$A3219),OR('Cuadro-de-mando'!$E$4="(Todas)",'Cuadro-de-mando'!$E$4=$B3219),OR('Cuadro-de-mando'!$H$4="(Todas)",'Cuadro-de-mando'!$H$4=$C3219),OR('Cuadro-de-mando'!$K$4="(Todas)",'Cuadro-de-mando'!$K$4=$E3219),OR('Cuadro-de-mando'!$N$4="(Todos)",'Cuadro-de-mando'!$N$4=$F3219)),1,0))</f>
        <v>1</v>
      </c>
    </row>
    <row r="3220" spans="1:10" x14ac:dyDescent="0.25">
      <c r="A3220" t="str">
        <f>IF(Tienda_2!$A820="","","Tienda 2")</f>
        <v>Tienda 2</v>
      </c>
      <c r="B3220" t="str">
        <f>IF($A3220="","",Tienda_2!B820)</f>
        <v>Electrónicos</v>
      </c>
      <c r="C3220" t="str">
        <f>IF($A3220="","",Tienda_2!G820)</f>
        <v>Bogotá</v>
      </c>
      <c r="D3220" t="str">
        <f>IF($A3220="","",Tienda_2!F820)</f>
        <v>Juliana Costa</v>
      </c>
      <c r="E3220" t="str">
        <f>IF($A3220="","",Tienda_2!I820)</f>
        <v>Tarjeta de crédito</v>
      </c>
      <c r="F3220">
        <f>IF($A3220="","",VALUE(RIGHT(Tienda_2!E820,4)))</f>
        <v>2020</v>
      </c>
      <c r="G3220">
        <f>IF($A3220="","",Tienda_2!C820)</f>
        <v>1347800</v>
      </c>
      <c r="H3220">
        <f>IF($A3220="","",Tienda_2!D820)</f>
        <v>72000</v>
      </c>
      <c r="I3220">
        <f>IF($A3220="","",Tienda_2!H820)</f>
        <v>1</v>
      </c>
      <c r="J3220">
        <f>IF($A3220="",0,IF(AND(OR('Cuadro-de-mando'!$B$4="(Todas)",'Cuadro-de-mando'!$B$4=$A3220),OR('Cuadro-de-mando'!$E$4="(Todas)",'Cuadro-de-mando'!$E$4=$B3220),OR('Cuadro-de-mando'!$H$4="(Todas)",'Cuadro-de-mando'!$H$4=$C3220),OR('Cuadro-de-mando'!$K$4="(Todas)",'Cuadro-de-mando'!$K$4=$E3220),OR('Cuadro-de-mando'!$N$4="(Todos)",'Cuadro-de-mando'!$N$4=$F3220)),1,0))</f>
        <v>1</v>
      </c>
    </row>
    <row r="3221" spans="1:10" x14ac:dyDescent="0.25">
      <c r="A3221" t="str">
        <f>IF(Tienda_2!$A821="","","Tienda 2")</f>
        <v>Tienda 2</v>
      </c>
      <c r="B3221" t="str">
        <f>IF($A3221="","",Tienda_2!B821)</f>
        <v>Juguetes</v>
      </c>
      <c r="C3221" t="str">
        <f>IF($A3221="","",Tienda_2!G821)</f>
        <v>Bogotá</v>
      </c>
      <c r="D3221" t="str">
        <f>IF($A3221="","",Tienda_2!F821)</f>
        <v>Lucas Olivera</v>
      </c>
      <c r="E3221" t="str">
        <f>IF($A3221="","",Tienda_2!I821)</f>
        <v>Tarjeta de crédito</v>
      </c>
      <c r="F3221">
        <f>IF($A3221="","",VALUE(RIGHT(Tienda_2!E821,4)))</f>
        <v>2022</v>
      </c>
      <c r="G3221">
        <f>IF($A3221="","",Tienda_2!C821)</f>
        <v>21400</v>
      </c>
      <c r="H3221">
        <f>IF($A3221="","",Tienda_2!D821)</f>
        <v>1400</v>
      </c>
      <c r="I3221">
        <f>IF($A3221="","",Tienda_2!H821)</f>
        <v>5</v>
      </c>
      <c r="J3221">
        <f>IF($A3221="",0,IF(AND(OR('Cuadro-de-mando'!$B$4="(Todas)",'Cuadro-de-mando'!$B$4=$A3221),OR('Cuadro-de-mando'!$E$4="(Todas)",'Cuadro-de-mando'!$E$4=$B3221),OR('Cuadro-de-mando'!$H$4="(Todas)",'Cuadro-de-mando'!$H$4=$C3221),OR('Cuadro-de-mando'!$K$4="(Todas)",'Cuadro-de-mando'!$K$4=$E3221),OR('Cuadro-de-mando'!$N$4="(Todos)",'Cuadro-de-mando'!$N$4=$F3221)),1,0))</f>
        <v>1</v>
      </c>
    </row>
    <row r="3222" spans="1:10" x14ac:dyDescent="0.25">
      <c r="A3222" t="str">
        <f>IF(Tienda_2!$A822="","","Tienda 2")</f>
        <v>Tienda 2</v>
      </c>
      <c r="B3222" t="str">
        <f>IF($A3222="","",Tienda_2!B822)</f>
        <v>Muebles</v>
      </c>
      <c r="C3222" t="str">
        <f>IF($A3222="","",Tienda_2!G822)</f>
        <v>Cali</v>
      </c>
      <c r="D3222" t="str">
        <f>IF($A3222="","",Tienda_2!F822)</f>
        <v>Pedro Gomez</v>
      </c>
      <c r="E3222" t="str">
        <f>IF($A3222="","",Tienda_2!I822)</f>
        <v>Tarjeta de crédito</v>
      </c>
      <c r="F3222">
        <f>IF($A3222="","",VALUE(RIGHT(Tienda_2!E822,4)))</f>
        <v>2023</v>
      </c>
      <c r="G3222">
        <f>IF($A3222="","",Tienda_2!C822)</f>
        <v>260300</v>
      </c>
      <c r="H3222">
        <f>IF($A3222="","",Tienda_2!D822)</f>
        <v>14300</v>
      </c>
      <c r="I3222">
        <f>IF($A3222="","",Tienda_2!H822)</f>
        <v>5</v>
      </c>
      <c r="J3222">
        <f>IF($A3222="",0,IF(AND(OR('Cuadro-de-mando'!$B$4="(Todas)",'Cuadro-de-mando'!$B$4=$A3222),OR('Cuadro-de-mando'!$E$4="(Todas)",'Cuadro-de-mando'!$E$4=$B3222),OR('Cuadro-de-mando'!$H$4="(Todas)",'Cuadro-de-mando'!$H$4=$C3222),OR('Cuadro-de-mando'!$K$4="(Todas)",'Cuadro-de-mando'!$K$4=$E3222),OR('Cuadro-de-mando'!$N$4="(Todos)",'Cuadro-de-mando'!$N$4=$F3222)),1,0))</f>
        <v>1</v>
      </c>
    </row>
    <row r="3223" spans="1:10" x14ac:dyDescent="0.25">
      <c r="A3223" t="str">
        <f>IF(Tienda_2!$A823="","","Tienda 2")</f>
        <v>Tienda 2</v>
      </c>
      <c r="B3223" t="str">
        <f>IF($A3223="","",Tienda_2!B823)</f>
        <v>Artículos para el hogar</v>
      </c>
      <c r="C3223" t="str">
        <f>IF($A3223="","",Tienda_2!G823)</f>
        <v>Bogotá</v>
      </c>
      <c r="D3223" t="str">
        <f>IF($A3223="","",Tienda_2!F823)</f>
        <v>Felipe Santos</v>
      </c>
      <c r="E3223" t="str">
        <f>IF($A3223="","",Tienda_2!I823)</f>
        <v>Nequi</v>
      </c>
      <c r="F3223">
        <f>IF($A3223="","",VALUE(RIGHT(Tienda_2!E823,4)))</f>
        <v>2023</v>
      </c>
      <c r="G3223">
        <f>IF($A3223="","",Tienda_2!C823)</f>
        <v>108300</v>
      </c>
      <c r="H3223">
        <f>IF($A3223="","",Tienda_2!D823)</f>
        <v>11400</v>
      </c>
      <c r="I3223">
        <f>IF($A3223="","",Tienda_2!H823)</f>
        <v>5</v>
      </c>
      <c r="J3223">
        <f>IF($A3223="",0,IF(AND(OR('Cuadro-de-mando'!$B$4="(Todas)",'Cuadro-de-mando'!$B$4=$A3223),OR('Cuadro-de-mando'!$E$4="(Todas)",'Cuadro-de-mando'!$E$4=$B3223),OR('Cuadro-de-mando'!$H$4="(Todas)",'Cuadro-de-mando'!$H$4=$C3223),OR('Cuadro-de-mando'!$K$4="(Todas)",'Cuadro-de-mando'!$K$4=$E3223),OR('Cuadro-de-mando'!$N$4="(Todos)",'Cuadro-de-mando'!$N$4=$F3223)),1,0))</f>
        <v>1</v>
      </c>
    </row>
    <row r="3224" spans="1:10" x14ac:dyDescent="0.25">
      <c r="A3224" t="str">
        <f>IF(Tienda_2!$A824="","","Tienda 2")</f>
        <v>Tienda 2</v>
      </c>
      <c r="B3224" t="str">
        <f>IF($A3224="","",Tienda_2!B824)</f>
        <v>Instrumentos musicales</v>
      </c>
      <c r="C3224" t="str">
        <f>IF($A3224="","",Tienda_2!G824)</f>
        <v>Riohacha</v>
      </c>
      <c r="D3224" t="str">
        <f>IF($A3224="","",Tienda_2!F824)</f>
        <v>Izabela de León</v>
      </c>
      <c r="E3224" t="str">
        <f>IF($A3224="","",Tienda_2!I824)</f>
        <v>Tarjeta de crédito</v>
      </c>
      <c r="F3224">
        <f>IF($A3224="","",VALUE(RIGHT(Tienda_2!E824,4)))</f>
        <v>2021</v>
      </c>
      <c r="G3224">
        <f>IF($A3224="","",Tienda_2!C824)</f>
        <v>33400</v>
      </c>
      <c r="H3224">
        <f>IF($A3224="","",Tienda_2!D824)</f>
        <v>0</v>
      </c>
      <c r="I3224">
        <f>IF($A3224="","",Tienda_2!H824)</f>
        <v>5</v>
      </c>
      <c r="J3224">
        <f>IF($A3224="",0,IF(AND(OR('Cuadro-de-mando'!$B$4="(Todas)",'Cuadro-de-mando'!$B$4=$A3224),OR('Cuadro-de-mando'!$E$4="(Todas)",'Cuadro-de-mando'!$E$4=$B3224),OR('Cuadro-de-mando'!$H$4="(Todas)",'Cuadro-de-mando'!$H$4=$C3224),OR('Cuadro-de-mando'!$K$4="(Todas)",'Cuadro-de-mando'!$K$4=$E3224),OR('Cuadro-de-mando'!$N$4="(Todos)",'Cuadro-de-mando'!$N$4=$F3224)),1,0))</f>
        <v>1</v>
      </c>
    </row>
    <row r="3225" spans="1:10" x14ac:dyDescent="0.25">
      <c r="A3225" t="str">
        <f>IF(Tienda_2!$A825="","","Tienda 2")</f>
        <v>Tienda 2</v>
      </c>
      <c r="B3225" t="str">
        <f>IF($A3225="","",Tienda_2!B825)</f>
        <v>Instrumentos musicales</v>
      </c>
      <c r="C3225" t="str">
        <f>IF($A3225="","",Tienda_2!G825)</f>
        <v>Medellín</v>
      </c>
      <c r="D3225" t="str">
        <f>IF($A3225="","",Tienda_2!F825)</f>
        <v>Lucas Olivera</v>
      </c>
      <c r="E3225" t="str">
        <f>IF($A3225="","",Tienda_2!I825)</f>
        <v>Cupón</v>
      </c>
      <c r="F3225">
        <f>IF($A3225="","",VALUE(RIGHT(Tienda_2!E825,4)))</f>
        <v>2022</v>
      </c>
      <c r="G3225">
        <f>IF($A3225="","",Tienda_2!C825)</f>
        <v>190000</v>
      </c>
      <c r="H3225">
        <f>IF($A3225="","",Tienda_2!D825)</f>
        <v>8300</v>
      </c>
      <c r="I3225">
        <f>IF($A3225="","",Tienda_2!H825)</f>
        <v>4</v>
      </c>
      <c r="J3225">
        <f>IF($A3225="",0,IF(AND(OR('Cuadro-de-mando'!$B$4="(Todas)",'Cuadro-de-mando'!$B$4=$A3225),OR('Cuadro-de-mando'!$E$4="(Todas)",'Cuadro-de-mando'!$E$4=$B3225),OR('Cuadro-de-mando'!$H$4="(Todas)",'Cuadro-de-mando'!$H$4=$C3225),OR('Cuadro-de-mando'!$K$4="(Todas)",'Cuadro-de-mando'!$K$4=$E3225),OR('Cuadro-de-mando'!$N$4="(Todos)",'Cuadro-de-mando'!$N$4=$F3225)),1,0))</f>
        <v>1</v>
      </c>
    </row>
    <row r="3226" spans="1:10" x14ac:dyDescent="0.25">
      <c r="A3226" t="str">
        <f>IF(Tienda_2!$A826="","","Tienda 2")</f>
        <v>Tienda 2</v>
      </c>
      <c r="B3226" t="str">
        <f>IF($A3226="","",Tienda_2!B826)</f>
        <v>Electrónicos</v>
      </c>
      <c r="C3226" t="str">
        <f>IF($A3226="","",Tienda_2!G826)</f>
        <v>Bogotá</v>
      </c>
      <c r="D3226" t="str">
        <f>IF($A3226="","",Tienda_2!F826)</f>
        <v>Camila Rivera</v>
      </c>
      <c r="E3226" t="str">
        <f>IF($A3226="","",Tienda_2!I826)</f>
        <v>Tarjeta de crédito</v>
      </c>
      <c r="F3226">
        <f>IF($A3226="","",VALUE(RIGHT(Tienda_2!E826,4)))</f>
        <v>2022</v>
      </c>
      <c r="G3226">
        <f>IF($A3226="","",Tienda_2!C826)</f>
        <v>121800</v>
      </c>
      <c r="H3226">
        <f>IF($A3226="","",Tienda_2!D826)</f>
        <v>6900</v>
      </c>
      <c r="I3226">
        <f>IF($A3226="","",Tienda_2!H826)</f>
        <v>5</v>
      </c>
      <c r="J3226">
        <f>IF($A3226="",0,IF(AND(OR('Cuadro-de-mando'!$B$4="(Todas)",'Cuadro-de-mando'!$B$4=$A3226),OR('Cuadro-de-mando'!$E$4="(Todas)",'Cuadro-de-mando'!$E$4=$B3226),OR('Cuadro-de-mando'!$H$4="(Todas)",'Cuadro-de-mando'!$H$4=$C3226),OR('Cuadro-de-mando'!$K$4="(Todas)",'Cuadro-de-mando'!$K$4=$E3226),OR('Cuadro-de-mando'!$N$4="(Todos)",'Cuadro-de-mando'!$N$4=$F3226)),1,0))</f>
        <v>1</v>
      </c>
    </row>
    <row r="3227" spans="1:10" x14ac:dyDescent="0.25">
      <c r="A3227" t="str">
        <f>IF(Tienda_2!$A827="","","Tienda 2")</f>
        <v>Tienda 2</v>
      </c>
      <c r="B3227" t="str">
        <f>IF($A3227="","",Tienda_2!B827)</f>
        <v>Instrumentos musicales</v>
      </c>
      <c r="C3227" t="str">
        <f>IF($A3227="","",Tienda_2!G827)</f>
        <v>Pereira</v>
      </c>
      <c r="D3227" t="str">
        <f>IF($A3227="","",Tienda_2!F827)</f>
        <v>Camila Rivera</v>
      </c>
      <c r="E3227" t="str">
        <f>IF($A3227="","",Tienda_2!I827)</f>
        <v>Tarjeta de crédito</v>
      </c>
      <c r="F3227">
        <f>IF($A3227="","",VALUE(RIGHT(Tienda_2!E827,4)))</f>
        <v>2023</v>
      </c>
      <c r="G3227">
        <f>IF($A3227="","",Tienda_2!C827)</f>
        <v>90100</v>
      </c>
      <c r="H3227">
        <f>IF($A3227="","",Tienda_2!D827)</f>
        <v>5200</v>
      </c>
      <c r="I3227">
        <f>IF($A3227="","",Tienda_2!H827)</f>
        <v>5</v>
      </c>
      <c r="J3227">
        <f>IF($A3227="",0,IF(AND(OR('Cuadro-de-mando'!$B$4="(Todas)",'Cuadro-de-mando'!$B$4=$A3227),OR('Cuadro-de-mando'!$E$4="(Todas)",'Cuadro-de-mando'!$E$4=$B3227),OR('Cuadro-de-mando'!$H$4="(Todas)",'Cuadro-de-mando'!$H$4=$C3227),OR('Cuadro-de-mando'!$K$4="(Todas)",'Cuadro-de-mando'!$K$4=$E3227),OR('Cuadro-de-mando'!$N$4="(Todos)",'Cuadro-de-mando'!$N$4=$F3227)),1,0))</f>
        <v>1</v>
      </c>
    </row>
    <row r="3228" spans="1:10" x14ac:dyDescent="0.25">
      <c r="A3228" t="str">
        <f>IF(Tienda_2!$A828="","","Tienda 2")</f>
        <v>Tienda 2</v>
      </c>
      <c r="B3228" t="str">
        <f>IF($A3228="","",Tienda_2!B828)</f>
        <v>Libros</v>
      </c>
      <c r="C3228" t="str">
        <f>IF($A3228="","",Tienda_2!G828)</f>
        <v>Medellín</v>
      </c>
      <c r="D3228" t="str">
        <f>IF($A3228="","",Tienda_2!F828)</f>
        <v>Mariana Herrera</v>
      </c>
      <c r="E3228" t="str">
        <f>IF($A3228="","",Tienda_2!I828)</f>
        <v>Tarjeta de crédito</v>
      </c>
      <c r="F3228">
        <f>IF($A3228="","",VALUE(RIGHT(Tienda_2!E828,4)))</f>
        <v>2021</v>
      </c>
      <c r="G3228">
        <f>IF($A3228="","",Tienda_2!C828)</f>
        <v>32200</v>
      </c>
      <c r="H3228">
        <f>IF($A3228="","",Tienda_2!D828)</f>
        <v>0</v>
      </c>
      <c r="I3228">
        <f>IF($A3228="","",Tienda_2!H828)</f>
        <v>5</v>
      </c>
      <c r="J3228">
        <f>IF($A3228="",0,IF(AND(OR('Cuadro-de-mando'!$B$4="(Todas)",'Cuadro-de-mando'!$B$4=$A3228),OR('Cuadro-de-mando'!$E$4="(Todas)",'Cuadro-de-mando'!$E$4=$B3228),OR('Cuadro-de-mando'!$H$4="(Todas)",'Cuadro-de-mando'!$H$4=$C3228),OR('Cuadro-de-mando'!$K$4="(Todas)",'Cuadro-de-mando'!$K$4=$E3228),OR('Cuadro-de-mando'!$N$4="(Todos)",'Cuadro-de-mando'!$N$4=$F3228)),1,0))</f>
        <v>1</v>
      </c>
    </row>
    <row r="3229" spans="1:10" x14ac:dyDescent="0.25">
      <c r="A3229" t="str">
        <f>IF(Tienda_2!$A829="","","Tienda 2")</f>
        <v>Tienda 2</v>
      </c>
      <c r="B3229" t="str">
        <f>IF($A3229="","",Tienda_2!B829)</f>
        <v>Electrodomésticos</v>
      </c>
      <c r="C3229" t="str">
        <f>IF($A3229="","",Tienda_2!G829)</f>
        <v>Barranquilla</v>
      </c>
      <c r="D3229" t="str">
        <f>IF($A3229="","",Tienda_2!F829)</f>
        <v>Juliana Costa</v>
      </c>
      <c r="E3229" t="str">
        <f>IF($A3229="","",Tienda_2!I829)</f>
        <v>Tarjeta de crédito</v>
      </c>
      <c r="F3229">
        <f>IF($A3229="","",VALUE(RIGHT(Tienda_2!E829,4)))</f>
        <v>2021</v>
      </c>
      <c r="G3229">
        <f>IF($A3229="","",Tienda_2!C829)</f>
        <v>1402000</v>
      </c>
      <c r="H3229">
        <f>IF($A3229="","",Tienda_2!D829)</f>
        <v>74900</v>
      </c>
      <c r="I3229">
        <f>IF($A3229="","",Tienda_2!H829)</f>
        <v>4</v>
      </c>
      <c r="J3229">
        <f>IF($A3229="",0,IF(AND(OR('Cuadro-de-mando'!$B$4="(Todas)",'Cuadro-de-mando'!$B$4=$A3229),OR('Cuadro-de-mando'!$E$4="(Todas)",'Cuadro-de-mando'!$E$4=$B3229),OR('Cuadro-de-mando'!$H$4="(Todas)",'Cuadro-de-mando'!$H$4=$C3229),OR('Cuadro-de-mando'!$K$4="(Todas)",'Cuadro-de-mando'!$K$4=$E3229),OR('Cuadro-de-mando'!$N$4="(Todos)",'Cuadro-de-mando'!$N$4=$F3229)),1,0))</f>
        <v>1</v>
      </c>
    </row>
    <row r="3230" spans="1:10" x14ac:dyDescent="0.25">
      <c r="A3230" t="str">
        <f>IF(Tienda_2!$A830="","","Tienda 2")</f>
        <v>Tienda 2</v>
      </c>
      <c r="B3230" t="str">
        <f>IF($A3230="","",Tienda_2!B830)</f>
        <v>Artículos para el hogar</v>
      </c>
      <c r="C3230" t="str">
        <f>IF($A3230="","",Tienda_2!G830)</f>
        <v>Cartagena</v>
      </c>
      <c r="D3230" t="str">
        <f>IF($A3230="","",Tienda_2!F830)</f>
        <v>Pedro Gomez</v>
      </c>
      <c r="E3230" t="str">
        <f>IF($A3230="","",Tienda_2!I830)</f>
        <v>Tarjeta de crédito</v>
      </c>
      <c r="F3230">
        <f>IF($A3230="","",VALUE(RIGHT(Tienda_2!E830,4)))</f>
        <v>2021</v>
      </c>
      <c r="G3230">
        <f>IF($A3230="","",Tienda_2!C830)</f>
        <v>27400</v>
      </c>
      <c r="H3230">
        <f>IF($A3230="","",Tienda_2!D830)</f>
        <v>1700</v>
      </c>
      <c r="I3230">
        <f>IF($A3230="","",Tienda_2!H830)</f>
        <v>1</v>
      </c>
      <c r="J3230">
        <f>IF($A3230="",0,IF(AND(OR('Cuadro-de-mando'!$B$4="(Todas)",'Cuadro-de-mando'!$B$4=$A3230),OR('Cuadro-de-mando'!$E$4="(Todas)",'Cuadro-de-mando'!$E$4=$B3230),OR('Cuadro-de-mando'!$H$4="(Todas)",'Cuadro-de-mando'!$H$4=$C3230),OR('Cuadro-de-mando'!$K$4="(Todas)",'Cuadro-de-mando'!$K$4=$E3230),OR('Cuadro-de-mando'!$N$4="(Todos)",'Cuadro-de-mando'!$N$4=$F3230)),1,0))</f>
        <v>1</v>
      </c>
    </row>
    <row r="3231" spans="1:10" x14ac:dyDescent="0.25">
      <c r="A3231" t="str">
        <f>IF(Tienda_2!$A831="","","Tienda 2")</f>
        <v>Tienda 2</v>
      </c>
      <c r="B3231" t="str">
        <f>IF($A3231="","",Tienda_2!B831)</f>
        <v>Muebles</v>
      </c>
      <c r="C3231" t="str">
        <f>IF($A3231="","",Tienda_2!G831)</f>
        <v>Bogotá</v>
      </c>
      <c r="D3231" t="str">
        <f>IF($A3231="","",Tienda_2!F831)</f>
        <v>Juan Fernandez</v>
      </c>
      <c r="E3231" t="str">
        <f>IF($A3231="","",Tienda_2!I831)</f>
        <v>Nequi</v>
      </c>
      <c r="F3231">
        <f>IF($A3231="","",VALUE(RIGHT(Tienda_2!E831,4)))</f>
        <v>2022</v>
      </c>
      <c r="G3231">
        <f>IF($A3231="","",Tienda_2!C831)</f>
        <v>276100</v>
      </c>
      <c r="H3231">
        <f>IF($A3231="","",Tienda_2!D831)</f>
        <v>12900</v>
      </c>
      <c r="I3231">
        <f>IF($A3231="","",Tienda_2!H831)</f>
        <v>5</v>
      </c>
      <c r="J3231">
        <f>IF($A3231="",0,IF(AND(OR('Cuadro-de-mando'!$B$4="(Todas)",'Cuadro-de-mando'!$B$4=$A3231),OR('Cuadro-de-mando'!$E$4="(Todas)",'Cuadro-de-mando'!$E$4=$B3231),OR('Cuadro-de-mando'!$H$4="(Todas)",'Cuadro-de-mando'!$H$4=$C3231),OR('Cuadro-de-mando'!$K$4="(Todas)",'Cuadro-de-mando'!$K$4=$E3231),OR('Cuadro-de-mando'!$N$4="(Todos)",'Cuadro-de-mando'!$N$4=$F3231)),1,0))</f>
        <v>1</v>
      </c>
    </row>
    <row r="3232" spans="1:10" x14ac:dyDescent="0.25">
      <c r="A3232" t="str">
        <f>IF(Tienda_2!$A832="","","Tienda 2")</f>
        <v>Tienda 2</v>
      </c>
      <c r="B3232" t="str">
        <f>IF($A3232="","",Tienda_2!B832)</f>
        <v>Muebles</v>
      </c>
      <c r="C3232" t="str">
        <f>IF($A3232="","",Tienda_2!G832)</f>
        <v>Bogotá</v>
      </c>
      <c r="D3232" t="str">
        <f>IF($A3232="","",Tienda_2!F832)</f>
        <v>Blanca Ramirez</v>
      </c>
      <c r="E3232" t="str">
        <f>IF($A3232="","",Tienda_2!I832)</f>
        <v>Nequi</v>
      </c>
      <c r="F3232">
        <f>IF($A3232="","",VALUE(RIGHT(Tienda_2!E832,4)))</f>
        <v>2021</v>
      </c>
      <c r="G3232">
        <f>IF($A3232="","",Tienda_2!C832)</f>
        <v>372300</v>
      </c>
      <c r="H3232">
        <f>IF($A3232="","",Tienda_2!D832)</f>
        <v>20500</v>
      </c>
      <c r="I3232">
        <f>IF($A3232="","",Tienda_2!H832)</f>
        <v>4</v>
      </c>
      <c r="J3232">
        <f>IF($A3232="",0,IF(AND(OR('Cuadro-de-mando'!$B$4="(Todas)",'Cuadro-de-mando'!$B$4=$A3232),OR('Cuadro-de-mando'!$E$4="(Todas)",'Cuadro-de-mando'!$E$4=$B3232),OR('Cuadro-de-mando'!$H$4="(Todas)",'Cuadro-de-mando'!$H$4=$C3232),OR('Cuadro-de-mando'!$K$4="(Todas)",'Cuadro-de-mando'!$K$4=$E3232),OR('Cuadro-de-mando'!$N$4="(Todos)",'Cuadro-de-mando'!$N$4=$F3232)),1,0))</f>
        <v>1</v>
      </c>
    </row>
    <row r="3233" spans="1:10" x14ac:dyDescent="0.25">
      <c r="A3233" t="str">
        <f>IF(Tienda_2!$A833="","","Tienda 2")</f>
        <v>Tienda 2</v>
      </c>
      <c r="B3233" t="str">
        <f>IF($A3233="","",Tienda_2!B833)</f>
        <v>Electrónicos</v>
      </c>
      <c r="C3233" t="str">
        <f>IF($A3233="","",Tienda_2!G833)</f>
        <v>Medellín</v>
      </c>
      <c r="D3233" t="str">
        <f>IF($A3233="","",Tienda_2!F833)</f>
        <v>Rafael Acosta</v>
      </c>
      <c r="E3233" t="str">
        <f>IF($A3233="","",Tienda_2!I833)</f>
        <v>Nequi</v>
      </c>
      <c r="F3233">
        <f>IF($A3233="","",VALUE(RIGHT(Tienda_2!E833,4)))</f>
        <v>2023</v>
      </c>
      <c r="G3233">
        <f>IF($A3233="","",Tienda_2!C833)</f>
        <v>1900400</v>
      </c>
      <c r="H3233">
        <f>IF($A3233="","",Tienda_2!D833)</f>
        <v>99400</v>
      </c>
      <c r="I3233">
        <f>IF($A3233="","",Tienda_2!H833)</f>
        <v>1</v>
      </c>
      <c r="J3233">
        <f>IF($A3233="",0,IF(AND(OR('Cuadro-de-mando'!$B$4="(Todas)",'Cuadro-de-mando'!$B$4=$A3233),OR('Cuadro-de-mando'!$E$4="(Todas)",'Cuadro-de-mando'!$E$4=$B3233),OR('Cuadro-de-mando'!$H$4="(Todas)",'Cuadro-de-mando'!$H$4=$C3233),OR('Cuadro-de-mando'!$K$4="(Todas)",'Cuadro-de-mando'!$K$4=$E3233),OR('Cuadro-de-mando'!$N$4="(Todos)",'Cuadro-de-mando'!$N$4=$F3233)),1,0))</f>
        <v>1</v>
      </c>
    </row>
    <row r="3234" spans="1:10" x14ac:dyDescent="0.25">
      <c r="A3234" t="str">
        <f>IF(Tienda_2!$A834="","","Tienda 2")</f>
        <v>Tienda 2</v>
      </c>
      <c r="B3234" t="str">
        <f>IF($A3234="","",Tienda_2!B834)</f>
        <v>Electrónicos</v>
      </c>
      <c r="C3234" t="str">
        <f>IF($A3234="","",Tienda_2!G834)</f>
        <v>Medellín</v>
      </c>
      <c r="D3234" t="str">
        <f>IF($A3234="","",Tienda_2!F834)</f>
        <v>Camila Rivera</v>
      </c>
      <c r="E3234" t="str">
        <f>IF($A3234="","",Tienda_2!I834)</f>
        <v>Tarjeta de crédito</v>
      </c>
      <c r="F3234">
        <f>IF($A3234="","",VALUE(RIGHT(Tienda_2!E834,4)))</f>
        <v>2021</v>
      </c>
      <c r="G3234">
        <f>IF($A3234="","",Tienda_2!C834)</f>
        <v>814500</v>
      </c>
      <c r="H3234">
        <f>IF($A3234="","",Tienda_2!D834)</f>
        <v>41600</v>
      </c>
      <c r="I3234">
        <f>IF($A3234="","",Tienda_2!H834)</f>
        <v>5</v>
      </c>
      <c r="J3234">
        <f>IF($A3234="",0,IF(AND(OR('Cuadro-de-mando'!$B$4="(Todas)",'Cuadro-de-mando'!$B$4=$A3234),OR('Cuadro-de-mando'!$E$4="(Todas)",'Cuadro-de-mando'!$E$4=$B3234),OR('Cuadro-de-mando'!$H$4="(Todas)",'Cuadro-de-mando'!$H$4=$C3234),OR('Cuadro-de-mando'!$K$4="(Todas)",'Cuadro-de-mando'!$K$4=$E3234),OR('Cuadro-de-mando'!$N$4="(Todos)",'Cuadro-de-mando'!$N$4=$F3234)),1,0))</f>
        <v>1</v>
      </c>
    </row>
    <row r="3235" spans="1:10" x14ac:dyDescent="0.25">
      <c r="A3235" t="str">
        <f>IF(Tienda_2!$A835="","","Tienda 2")</f>
        <v>Tienda 2</v>
      </c>
      <c r="B3235" t="str">
        <f>IF($A3235="","",Tienda_2!B835)</f>
        <v>Electrónicos</v>
      </c>
      <c r="C3235" t="str">
        <f>IF($A3235="","",Tienda_2!G835)</f>
        <v>Bogotá</v>
      </c>
      <c r="D3235" t="str">
        <f>IF($A3235="","",Tienda_2!F835)</f>
        <v>Ángel Rodriguez</v>
      </c>
      <c r="E3235" t="str">
        <f>IF($A3235="","",Tienda_2!I835)</f>
        <v>Tarjeta de crédito</v>
      </c>
      <c r="F3235">
        <f>IF($A3235="","",VALUE(RIGHT(Tienda_2!E835,4)))</f>
        <v>2023</v>
      </c>
      <c r="G3235">
        <f>IF($A3235="","",Tienda_2!C835)</f>
        <v>201800</v>
      </c>
      <c r="H3235">
        <f>IF($A3235="","",Tienda_2!D835)</f>
        <v>11000</v>
      </c>
      <c r="I3235">
        <f>IF($A3235="","",Tienda_2!H835)</f>
        <v>5</v>
      </c>
      <c r="J3235">
        <f>IF($A3235="",0,IF(AND(OR('Cuadro-de-mando'!$B$4="(Todas)",'Cuadro-de-mando'!$B$4=$A3235),OR('Cuadro-de-mando'!$E$4="(Todas)",'Cuadro-de-mando'!$E$4=$B3235),OR('Cuadro-de-mando'!$H$4="(Todas)",'Cuadro-de-mando'!$H$4=$C3235),OR('Cuadro-de-mando'!$K$4="(Todas)",'Cuadro-de-mando'!$K$4=$E3235),OR('Cuadro-de-mando'!$N$4="(Todos)",'Cuadro-de-mando'!$N$4=$F3235)),1,0))</f>
        <v>1</v>
      </c>
    </row>
    <row r="3236" spans="1:10" x14ac:dyDescent="0.25">
      <c r="A3236" t="str">
        <f>IF(Tienda_2!$A836="","","Tienda 2")</f>
        <v>Tienda 2</v>
      </c>
      <c r="B3236" t="str">
        <f>IF($A3236="","",Tienda_2!B836)</f>
        <v>Artículos para el hogar</v>
      </c>
      <c r="C3236" t="str">
        <f>IF($A3236="","",Tienda_2!G836)</f>
        <v>Barranquilla</v>
      </c>
      <c r="D3236" t="str">
        <f>IF($A3236="","",Tienda_2!F836)</f>
        <v>Izabela de León</v>
      </c>
      <c r="E3236" t="str">
        <f>IF($A3236="","",Tienda_2!I836)</f>
        <v>Tarjeta de crédito</v>
      </c>
      <c r="F3236">
        <f>IF($A3236="","",VALUE(RIGHT(Tienda_2!E836,4)))</f>
        <v>2020</v>
      </c>
      <c r="G3236">
        <f>IF($A3236="","",Tienda_2!C836)</f>
        <v>131000</v>
      </c>
      <c r="H3236">
        <f>IF($A3236="","",Tienda_2!D836)</f>
        <v>5200</v>
      </c>
      <c r="I3236">
        <f>IF($A3236="","",Tienda_2!H836)</f>
        <v>5</v>
      </c>
      <c r="J3236">
        <f>IF($A3236="",0,IF(AND(OR('Cuadro-de-mando'!$B$4="(Todas)",'Cuadro-de-mando'!$B$4=$A3236),OR('Cuadro-de-mando'!$E$4="(Todas)",'Cuadro-de-mando'!$E$4=$B3236),OR('Cuadro-de-mando'!$H$4="(Todas)",'Cuadro-de-mando'!$H$4=$C3236),OR('Cuadro-de-mando'!$K$4="(Todas)",'Cuadro-de-mando'!$K$4=$E3236),OR('Cuadro-de-mando'!$N$4="(Todos)",'Cuadro-de-mando'!$N$4=$F3236)),1,0))</f>
        <v>1</v>
      </c>
    </row>
    <row r="3237" spans="1:10" x14ac:dyDescent="0.25">
      <c r="A3237" t="str">
        <f>IF(Tienda_2!$A837="","","Tienda 2")</f>
        <v>Tienda 2</v>
      </c>
      <c r="B3237" t="str">
        <f>IF($A3237="","",Tienda_2!B837)</f>
        <v>Muebles</v>
      </c>
      <c r="C3237" t="str">
        <f>IF($A3237="","",Tienda_2!G837)</f>
        <v>Bogotá</v>
      </c>
      <c r="D3237" t="str">
        <f>IF($A3237="","",Tienda_2!F837)</f>
        <v>Ángel Rodriguez</v>
      </c>
      <c r="E3237" t="str">
        <f>IF($A3237="","",Tienda_2!I837)</f>
        <v>Nequi</v>
      </c>
      <c r="F3237">
        <f>IF($A3237="","",VALUE(RIGHT(Tienda_2!E837,4)))</f>
        <v>2020</v>
      </c>
      <c r="G3237">
        <f>IF($A3237="","",Tienda_2!C837)</f>
        <v>704900</v>
      </c>
      <c r="H3237">
        <f>IF($A3237="","",Tienda_2!D837)</f>
        <v>35700</v>
      </c>
      <c r="I3237">
        <f>IF($A3237="","",Tienda_2!H837)</f>
        <v>5</v>
      </c>
      <c r="J3237">
        <f>IF($A3237="",0,IF(AND(OR('Cuadro-de-mando'!$B$4="(Todas)",'Cuadro-de-mando'!$B$4=$A3237),OR('Cuadro-de-mando'!$E$4="(Todas)",'Cuadro-de-mando'!$E$4=$B3237),OR('Cuadro-de-mando'!$H$4="(Todas)",'Cuadro-de-mando'!$H$4=$C3237),OR('Cuadro-de-mando'!$K$4="(Todas)",'Cuadro-de-mando'!$K$4=$E3237),OR('Cuadro-de-mando'!$N$4="(Todos)",'Cuadro-de-mando'!$N$4=$F3237)),1,0))</f>
        <v>1</v>
      </c>
    </row>
    <row r="3238" spans="1:10" x14ac:dyDescent="0.25">
      <c r="A3238" t="str">
        <f>IF(Tienda_2!$A838="","","Tienda 2")</f>
        <v>Tienda 2</v>
      </c>
      <c r="B3238" t="str">
        <f>IF($A3238="","",Tienda_2!B838)</f>
        <v>Muebles</v>
      </c>
      <c r="C3238" t="str">
        <f>IF($A3238="","",Tienda_2!G838)</f>
        <v>Medellín</v>
      </c>
      <c r="D3238" t="str">
        <f>IF($A3238="","",Tienda_2!F838)</f>
        <v>Blanca Ramirez</v>
      </c>
      <c r="E3238" t="str">
        <f>IF($A3238="","",Tienda_2!I838)</f>
        <v>Nequi</v>
      </c>
      <c r="F3238">
        <f>IF($A3238="","",VALUE(RIGHT(Tienda_2!E838,4)))</f>
        <v>2021</v>
      </c>
      <c r="G3238">
        <f>IF($A3238="","",Tienda_2!C838)</f>
        <v>634000</v>
      </c>
      <c r="H3238">
        <f>IF($A3238="","",Tienda_2!D838)</f>
        <v>34000</v>
      </c>
      <c r="I3238">
        <f>IF($A3238="","",Tienda_2!H838)</f>
        <v>1</v>
      </c>
      <c r="J3238">
        <f>IF($A3238="",0,IF(AND(OR('Cuadro-de-mando'!$B$4="(Todas)",'Cuadro-de-mando'!$B$4=$A3238),OR('Cuadro-de-mando'!$E$4="(Todas)",'Cuadro-de-mando'!$E$4=$B3238),OR('Cuadro-de-mando'!$H$4="(Todas)",'Cuadro-de-mando'!$H$4=$C3238),OR('Cuadro-de-mando'!$K$4="(Todas)",'Cuadro-de-mando'!$K$4=$E3238),OR('Cuadro-de-mando'!$N$4="(Todos)",'Cuadro-de-mando'!$N$4=$F3238)),1,0))</f>
        <v>1</v>
      </c>
    </row>
    <row r="3239" spans="1:10" x14ac:dyDescent="0.25">
      <c r="A3239" t="str">
        <f>IF(Tienda_2!$A839="","","Tienda 2")</f>
        <v>Tienda 2</v>
      </c>
      <c r="B3239" t="str">
        <f>IF($A3239="","",Tienda_2!B839)</f>
        <v>Artículos para el hogar</v>
      </c>
      <c r="C3239" t="str">
        <f>IF($A3239="","",Tienda_2!G839)</f>
        <v>Medellín</v>
      </c>
      <c r="D3239" t="str">
        <f>IF($A3239="","",Tienda_2!F839)</f>
        <v>Lucas Olivera</v>
      </c>
      <c r="E3239" t="str">
        <f>IF($A3239="","",Tienda_2!I839)</f>
        <v>Tarjeta de crédito</v>
      </c>
      <c r="F3239">
        <f>IF($A3239="","",VALUE(RIGHT(Tienda_2!E839,4)))</f>
        <v>2021</v>
      </c>
      <c r="G3239">
        <f>IF($A3239="","",Tienda_2!C839)</f>
        <v>85000</v>
      </c>
      <c r="H3239">
        <f>IF($A3239="","",Tienda_2!D839)</f>
        <v>4900</v>
      </c>
      <c r="I3239">
        <f>IF($A3239="","",Tienda_2!H839)</f>
        <v>5</v>
      </c>
      <c r="J3239">
        <f>IF($A3239="",0,IF(AND(OR('Cuadro-de-mando'!$B$4="(Todas)",'Cuadro-de-mando'!$B$4=$A3239),OR('Cuadro-de-mando'!$E$4="(Todas)",'Cuadro-de-mando'!$E$4=$B3239),OR('Cuadro-de-mando'!$H$4="(Todas)",'Cuadro-de-mando'!$H$4=$C3239),OR('Cuadro-de-mando'!$K$4="(Todas)",'Cuadro-de-mando'!$K$4=$E3239),OR('Cuadro-de-mando'!$N$4="(Todos)",'Cuadro-de-mando'!$N$4=$F3239)),1,0))</f>
        <v>1</v>
      </c>
    </row>
    <row r="3240" spans="1:10" x14ac:dyDescent="0.25">
      <c r="A3240" t="str">
        <f>IF(Tienda_2!$A840="","","Tienda 2")</f>
        <v>Tienda 2</v>
      </c>
      <c r="B3240" t="str">
        <f>IF($A3240="","",Tienda_2!B840)</f>
        <v>Juguetes</v>
      </c>
      <c r="C3240" t="str">
        <f>IF($A3240="","",Tienda_2!G840)</f>
        <v>Medellín</v>
      </c>
      <c r="D3240" t="str">
        <f>IF($A3240="","",Tienda_2!F840)</f>
        <v>Mariana Herrera</v>
      </c>
      <c r="E3240" t="str">
        <f>IF($A3240="","",Tienda_2!I840)</f>
        <v>Tarjeta de crédito</v>
      </c>
      <c r="F3240">
        <f>IF($A3240="","",VALUE(RIGHT(Tienda_2!E840,4)))</f>
        <v>2023</v>
      </c>
      <c r="G3240">
        <f>IF($A3240="","",Tienda_2!C840)</f>
        <v>49100</v>
      </c>
      <c r="H3240">
        <f>IF($A3240="","",Tienda_2!D840)</f>
        <v>800</v>
      </c>
      <c r="I3240">
        <f>IF($A3240="","",Tienda_2!H840)</f>
        <v>1</v>
      </c>
      <c r="J3240">
        <f>IF($A3240="",0,IF(AND(OR('Cuadro-de-mando'!$B$4="(Todas)",'Cuadro-de-mando'!$B$4=$A3240),OR('Cuadro-de-mando'!$E$4="(Todas)",'Cuadro-de-mando'!$E$4=$B3240),OR('Cuadro-de-mando'!$H$4="(Todas)",'Cuadro-de-mando'!$H$4=$C3240),OR('Cuadro-de-mando'!$K$4="(Todas)",'Cuadro-de-mando'!$K$4=$E3240),OR('Cuadro-de-mando'!$N$4="(Todos)",'Cuadro-de-mando'!$N$4=$F3240)),1,0))</f>
        <v>1</v>
      </c>
    </row>
    <row r="3241" spans="1:10" x14ac:dyDescent="0.25">
      <c r="A3241" t="str">
        <f>IF(Tienda_2!$A841="","","Tienda 2")</f>
        <v>Tienda 2</v>
      </c>
      <c r="B3241" t="str">
        <f>IF($A3241="","",Tienda_2!B841)</f>
        <v>Juguetes</v>
      </c>
      <c r="C3241" t="str">
        <f>IF($A3241="","",Tienda_2!G841)</f>
        <v>Bogotá</v>
      </c>
      <c r="D3241" t="str">
        <f>IF($A3241="","",Tienda_2!F841)</f>
        <v>Juliana Costa</v>
      </c>
      <c r="E3241" t="str">
        <f>IF($A3241="","",Tienda_2!I841)</f>
        <v>Tarjeta de crédito</v>
      </c>
      <c r="F3241">
        <f>IF($A3241="","",VALUE(RIGHT(Tienda_2!E841,4)))</f>
        <v>2020</v>
      </c>
      <c r="G3241">
        <f>IF($A3241="","",Tienda_2!C841)</f>
        <v>22300</v>
      </c>
      <c r="H3241">
        <f>IF($A3241="","",Tienda_2!D841)</f>
        <v>0</v>
      </c>
      <c r="I3241">
        <f>IF($A3241="","",Tienda_2!H841)</f>
        <v>5</v>
      </c>
      <c r="J3241">
        <f>IF($A3241="",0,IF(AND(OR('Cuadro-de-mando'!$B$4="(Todas)",'Cuadro-de-mando'!$B$4=$A3241),OR('Cuadro-de-mando'!$E$4="(Todas)",'Cuadro-de-mando'!$E$4=$B3241),OR('Cuadro-de-mando'!$H$4="(Todas)",'Cuadro-de-mando'!$H$4=$C3241),OR('Cuadro-de-mando'!$K$4="(Todas)",'Cuadro-de-mando'!$K$4=$E3241),OR('Cuadro-de-mando'!$N$4="(Todos)",'Cuadro-de-mando'!$N$4=$F3241)),1,0))</f>
        <v>1</v>
      </c>
    </row>
    <row r="3242" spans="1:10" x14ac:dyDescent="0.25">
      <c r="A3242" t="str">
        <f>IF(Tienda_2!$A842="","","Tienda 2")</f>
        <v>Tienda 2</v>
      </c>
      <c r="B3242" t="str">
        <f>IF($A3242="","",Tienda_2!B842)</f>
        <v>Electrodomésticos</v>
      </c>
      <c r="C3242" t="str">
        <f>IF($A3242="","",Tienda_2!G842)</f>
        <v>Cali</v>
      </c>
      <c r="D3242" t="str">
        <f>IF($A3242="","",Tienda_2!F842)</f>
        <v>Felipe Santos</v>
      </c>
      <c r="E3242" t="str">
        <f>IF($A3242="","",Tienda_2!I842)</f>
        <v>Tarjeta de crédito</v>
      </c>
      <c r="F3242">
        <f>IF($A3242="","",VALUE(RIGHT(Tienda_2!E842,4)))</f>
        <v>2020</v>
      </c>
      <c r="G3242">
        <f>IF($A3242="","",Tienda_2!C842)</f>
        <v>1493200</v>
      </c>
      <c r="H3242">
        <f>IF($A3242="","",Tienda_2!D842)</f>
        <v>77700</v>
      </c>
      <c r="I3242">
        <f>IF($A3242="","",Tienda_2!H842)</f>
        <v>5</v>
      </c>
      <c r="J3242">
        <f>IF($A3242="",0,IF(AND(OR('Cuadro-de-mando'!$B$4="(Todas)",'Cuadro-de-mando'!$B$4=$A3242),OR('Cuadro-de-mando'!$E$4="(Todas)",'Cuadro-de-mando'!$E$4=$B3242),OR('Cuadro-de-mando'!$H$4="(Todas)",'Cuadro-de-mando'!$H$4=$C3242),OR('Cuadro-de-mando'!$K$4="(Todas)",'Cuadro-de-mando'!$K$4=$E3242),OR('Cuadro-de-mando'!$N$4="(Todos)",'Cuadro-de-mando'!$N$4=$F3242)),1,0))</f>
        <v>1</v>
      </c>
    </row>
    <row r="3243" spans="1:10" x14ac:dyDescent="0.25">
      <c r="A3243" t="str">
        <f>IF(Tienda_2!$A843="","","Tienda 2")</f>
        <v>Tienda 2</v>
      </c>
      <c r="B3243" t="str">
        <f>IF($A3243="","",Tienda_2!B843)</f>
        <v>Muebles</v>
      </c>
      <c r="C3243" t="str">
        <f>IF($A3243="","",Tienda_2!G843)</f>
        <v>Bogotá</v>
      </c>
      <c r="D3243" t="str">
        <f>IF($A3243="","",Tienda_2!F843)</f>
        <v>Juan Fernandez</v>
      </c>
      <c r="E3243" t="str">
        <f>IF($A3243="","",Tienda_2!I843)</f>
        <v>Tarjeta de crédito</v>
      </c>
      <c r="F3243">
        <f>IF($A3243="","",VALUE(RIGHT(Tienda_2!E843,4)))</f>
        <v>2022</v>
      </c>
      <c r="G3243">
        <f>IF($A3243="","",Tienda_2!C843)</f>
        <v>244200</v>
      </c>
      <c r="H3243">
        <f>IF($A3243="","",Tienda_2!D843)</f>
        <v>11200</v>
      </c>
      <c r="I3243">
        <f>IF($A3243="","",Tienda_2!H843)</f>
        <v>5</v>
      </c>
      <c r="J3243">
        <f>IF($A3243="",0,IF(AND(OR('Cuadro-de-mando'!$B$4="(Todas)",'Cuadro-de-mando'!$B$4=$A3243),OR('Cuadro-de-mando'!$E$4="(Todas)",'Cuadro-de-mando'!$E$4=$B3243),OR('Cuadro-de-mando'!$H$4="(Todas)",'Cuadro-de-mando'!$H$4=$C3243),OR('Cuadro-de-mando'!$K$4="(Todas)",'Cuadro-de-mando'!$K$4=$E3243),OR('Cuadro-de-mando'!$N$4="(Todos)",'Cuadro-de-mando'!$N$4=$F3243)),1,0))</f>
        <v>1</v>
      </c>
    </row>
    <row r="3244" spans="1:10" x14ac:dyDescent="0.25">
      <c r="A3244" t="str">
        <f>IF(Tienda_2!$A844="","","Tienda 2")</f>
        <v>Tienda 2</v>
      </c>
      <c r="B3244" t="str">
        <f>IF($A3244="","",Tienda_2!B844)</f>
        <v>Electrodomésticos</v>
      </c>
      <c r="C3244" t="str">
        <f>IF($A3244="","",Tienda_2!G844)</f>
        <v>Cali</v>
      </c>
      <c r="D3244" t="str">
        <f>IF($A3244="","",Tienda_2!F844)</f>
        <v>Felipe Santos</v>
      </c>
      <c r="E3244" t="str">
        <f>IF($A3244="","",Tienda_2!I844)</f>
        <v>Tarjeta de crédito</v>
      </c>
      <c r="F3244">
        <f>IF($A3244="","",VALUE(RIGHT(Tienda_2!E844,4)))</f>
        <v>2020</v>
      </c>
      <c r="G3244">
        <f>IF($A3244="","",Tienda_2!C844)</f>
        <v>1572100</v>
      </c>
      <c r="H3244">
        <f>IF($A3244="","",Tienda_2!D844)</f>
        <v>83900</v>
      </c>
      <c r="I3244">
        <f>IF($A3244="","",Tienda_2!H844)</f>
        <v>5</v>
      </c>
      <c r="J3244">
        <f>IF($A3244="",0,IF(AND(OR('Cuadro-de-mando'!$B$4="(Todas)",'Cuadro-de-mando'!$B$4=$A3244),OR('Cuadro-de-mando'!$E$4="(Todas)",'Cuadro-de-mando'!$E$4=$B3244),OR('Cuadro-de-mando'!$H$4="(Todas)",'Cuadro-de-mando'!$H$4=$C3244),OR('Cuadro-de-mando'!$K$4="(Todas)",'Cuadro-de-mando'!$K$4=$E3244),OR('Cuadro-de-mando'!$N$4="(Todos)",'Cuadro-de-mando'!$N$4=$F3244)),1,0))</f>
        <v>1</v>
      </c>
    </row>
    <row r="3245" spans="1:10" x14ac:dyDescent="0.25">
      <c r="A3245" t="str">
        <f>IF(Tienda_2!$A845="","","Tienda 2")</f>
        <v>Tienda 2</v>
      </c>
      <c r="B3245" t="str">
        <f>IF($A3245="","",Tienda_2!B845)</f>
        <v>Muebles</v>
      </c>
      <c r="C3245" t="str">
        <f>IF($A3245="","",Tienda_2!G845)</f>
        <v>Medellín</v>
      </c>
      <c r="D3245" t="str">
        <f>IF($A3245="","",Tienda_2!F845)</f>
        <v>Mariana Herrera</v>
      </c>
      <c r="E3245" t="str">
        <f>IF($A3245="","",Tienda_2!I845)</f>
        <v>Nequi</v>
      </c>
      <c r="F3245">
        <f>IF($A3245="","",VALUE(RIGHT(Tienda_2!E845,4)))</f>
        <v>2021</v>
      </c>
      <c r="G3245">
        <f>IF($A3245="","",Tienda_2!C845)</f>
        <v>963100</v>
      </c>
      <c r="H3245">
        <f>IF($A3245="","",Tienda_2!D845)</f>
        <v>49500</v>
      </c>
      <c r="I3245">
        <f>IF($A3245="","",Tienda_2!H845)</f>
        <v>5</v>
      </c>
      <c r="J3245">
        <f>IF($A3245="",0,IF(AND(OR('Cuadro-de-mando'!$B$4="(Todas)",'Cuadro-de-mando'!$B$4=$A3245),OR('Cuadro-de-mando'!$E$4="(Todas)",'Cuadro-de-mando'!$E$4=$B3245),OR('Cuadro-de-mando'!$H$4="(Todas)",'Cuadro-de-mando'!$H$4=$C3245),OR('Cuadro-de-mando'!$K$4="(Todas)",'Cuadro-de-mando'!$K$4=$E3245),OR('Cuadro-de-mando'!$N$4="(Todos)",'Cuadro-de-mando'!$N$4=$F3245)),1,0))</f>
        <v>1</v>
      </c>
    </row>
    <row r="3246" spans="1:10" x14ac:dyDescent="0.25">
      <c r="A3246" t="str">
        <f>IF(Tienda_2!$A846="","","Tienda 2")</f>
        <v>Tienda 2</v>
      </c>
      <c r="B3246" t="str">
        <f>IF($A3246="","",Tienda_2!B846)</f>
        <v>Muebles</v>
      </c>
      <c r="C3246" t="str">
        <f>IF($A3246="","",Tienda_2!G846)</f>
        <v>Bogotá</v>
      </c>
      <c r="D3246" t="str">
        <f>IF($A3246="","",Tienda_2!F846)</f>
        <v>Camila Rivera</v>
      </c>
      <c r="E3246" t="str">
        <f>IF($A3246="","",Tienda_2!I846)</f>
        <v>Nequi</v>
      </c>
      <c r="F3246">
        <f>IF($A3246="","",VALUE(RIGHT(Tienda_2!E846,4)))</f>
        <v>2021</v>
      </c>
      <c r="G3246">
        <f>IF($A3246="","",Tienda_2!C846)</f>
        <v>457500</v>
      </c>
      <c r="H3246">
        <f>IF($A3246="","",Tienda_2!D846)</f>
        <v>22500</v>
      </c>
      <c r="I3246">
        <f>IF($A3246="","",Tienda_2!H846)</f>
        <v>3</v>
      </c>
      <c r="J3246">
        <f>IF($A3246="",0,IF(AND(OR('Cuadro-de-mando'!$B$4="(Todas)",'Cuadro-de-mando'!$B$4=$A3246),OR('Cuadro-de-mando'!$E$4="(Todas)",'Cuadro-de-mando'!$E$4=$B3246),OR('Cuadro-de-mando'!$H$4="(Todas)",'Cuadro-de-mando'!$H$4=$C3246),OR('Cuadro-de-mando'!$K$4="(Todas)",'Cuadro-de-mando'!$K$4=$E3246),OR('Cuadro-de-mando'!$N$4="(Todos)",'Cuadro-de-mando'!$N$4=$F3246)),1,0))</f>
        <v>1</v>
      </c>
    </row>
    <row r="3247" spans="1:10" x14ac:dyDescent="0.25">
      <c r="A3247" t="str">
        <f>IF(Tienda_2!$A847="","","Tienda 2")</f>
        <v>Tienda 2</v>
      </c>
      <c r="B3247" t="str">
        <f>IF($A3247="","",Tienda_2!B847)</f>
        <v>Deportes y diversión</v>
      </c>
      <c r="C3247" t="str">
        <f>IF($A3247="","",Tienda_2!G847)</f>
        <v>Bogotá</v>
      </c>
      <c r="D3247" t="str">
        <f>IF($A3247="","",Tienda_2!F847)</f>
        <v>Pedro Gomez</v>
      </c>
      <c r="E3247" t="str">
        <f>IF($A3247="","",Tienda_2!I847)</f>
        <v>Tarjeta de crédito</v>
      </c>
      <c r="F3247">
        <f>IF($A3247="","",VALUE(RIGHT(Tienda_2!E847,4)))</f>
        <v>2021</v>
      </c>
      <c r="G3247">
        <f>IF($A3247="","",Tienda_2!C847)</f>
        <v>644800</v>
      </c>
      <c r="H3247">
        <f>IF($A3247="","",Tienda_2!D847)</f>
        <v>34500</v>
      </c>
      <c r="I3247">
        <f>IF($A3247="","",Tienda_2!H847)</f>
        <v>5</v>
      </c>
      <c r="J3247">
        <f>IF($A3247="",0,IF(AND(OR('Cuadro-de-mando'!$B$4="(Todas)",'Cuadro-de-mando'!$B$4=$A3247),OR('Cuadro-de-mando'!$E$4="(Todas)",'Cuadro-de-mando'!$E$4=$B3247),OR('Cuadro-de-mando'!$H$4="(Todas)",'Cuadro-de-mando'!$H$4=$C3247),OR('Cuadro-de-mando'!$K$4="(Todas)",'Cuadro-de-mando'!$K$4=$E3247),OR('Cuadro-de-mando'!$N$4="(Todos)",'Cuadro-de-mando'!$N$4=$F3247)),1,0))</f>
        <v>1</v>
      </c>
    </row>
    <row r="3248" spans="1:10" x14ac:dyDescent="0.25">
      <c r="A3248" t="str">
        <f>IF(Tienda_2!$A848="","","Tienda 2")</f>
        <v>Tienda 2</v>
      </c>
      <c r="B3248" t="str">
        <f>IF($A3248="","",Tienda_2!B848)</f>
        <v>Muebles</v>
      </c>
      <c r="C3248" t="str">
        <f>IF($A3248="","",Tienda_2!G848)</f>
        <v>Medellín</v>
      </c>
      <c r="D3248" t="str">
        <f>IF($A3248="","",Tienda_2!F848)</f>
        <v>Santiago Silva</v>
      </c>
      <c r="E3248" t="str">
        <f>IF($A3248="","",Tienda_2!I848)</f>
        <v>Tarjeta de crédito</v>
      </c>
      <c r="F3248">
        <f>IF($A3248="","",VALUE(RIGHT(Tienda_2!E848,4)))</f>
        <v>2020</v>
      </c>
      <c r="G3248">
        <f>IF($A3248="","",Tienda_2!C848)</f>
        <v>221500</v>
      </c>
      <c r="H3248">
        <f>IF($A3248="","",Tienda_2!D848)</f>
        <v>12000</v>
      </c>
      <c r="I3248">
        <f>IF($A3248="","",Tienda_2!H848)</f>
        <v>5</v>
      </c>
      <c r="J3248">
        <f>IF($A3248="",0,IF(AND(OR('Cuadro-de-mando'!$B$4="(Todas)",'Cuadro-de-mando'!$B$4=$A3248),OR('Cuadro-de-mando'!$E$4="(Todas)",'Cuadro-de-mando'!$E$4=$B3248),OR('Cuadro-de-mando'!$H$4="(Todas)",'Cuadro-de-mando'!$H$4=$C3248),OR('Cuadro-de-mando'!$K$4="(Todas)",'Cuadro-de-mando'!$K$4=$E3248),OR('Cuadro-de-mando'!$N$4="(Todos)",'Cuadro-de-mando'!$N$4=$F3248)),1,0))</f>
        <v>1</v>
      </c>
    </row>
    <row r="3249" spans="1:10" x14ac:dyDescent="0.25">
      <c r="A3249" t="str">
        <f>IF(Tienda_2!$A849="","","Tienda 2")</f>
        <v>Tienda 2</v>
      </c>
      <c r="B3249" t="str">
        <f>IF($A3249="","",Tienda_2!B849)</f>
        <v>Artículos para el hogar</v>
      </c>
      <c r="C3249" t="str">
        <f>IF($A3249="","",Tienda_2!G849)</f>
        <v>Medellín</v>
      </c>
      <c r="D3249" t="str">
        <f>IF($A3249="","",Tienda_2!F849)</f>
        <v>Juan Fernandez</v>
      </c>
      <c r="E3249" t="str">
        <f>IF($A3249="","",Tienda_2!I849)</f>
        <v>Tarjeta de crédito</v>
      </c>
      <c r="F3249">
        <f>IF($A3249="","",VALUE(RIGHT(Tienda_2!E849,4)))</f>
        <v>2020</v>
      </c>
      <c r="G3249">
        <f>IF($A3249="","",Tienda_2!C849)</f>
        <v>22000</v>
      </c>
      <c r="H3249">
        <f>IF($A3249="","",Tienda_2!D849)</f>
        <v>0</v>
      </c>
      <c r="I3249">
        <f>IF($A3249="","",Tienda_2!H849)</f>
        <v>5</v>
      </c>
      <c r="J3249">
        <f>IF($A3249="",0,IF(AND(OR('Cuadro-de-mando'!$B$4="(Todas)",'Cuadro-de-mando'!$B$4=$A3249),OR('Cuadro-de-mando'!$E$4="(Todas)",'Cuadro-de-mando'!$E$4=$B3249),OR('Cuadro-de-mando'!$H$4="(Todas)",'Cuadro-de-mando'!$H$4=$C3249),OR('Cuadro-de-mando'!$K$4="(Todas)",'Cuadro-de-mando'!$K$4=$E3249),OR('Cuadro-de-mando'!$N$4="(Todos)",'Cuadro-de-mando'!$N$4=$F3249)),1,0))</f>
        <v>1</v>
      </c>
    </row>
    <row r="3250" spans="1:10" x14ac:dyDescent="0.25">
      <c r="A3250" t="str">
        <f>IF(Tienda_2!$A850="","","Tienda 2")</f>
        <v>Tienda 2</v>
      </c>
      <c r="B3250" t="str">
        <f>IF($A3250="","",Tienda_2!B850)</f>
        <v>Juguetes</v>
      </c>
      <c r="C3250" t="str">
        <f>IF($A3250="","",Tienda_2!G850)</f>
        <v>Bogotá</v>
      </c>
      <c r="D3250" t="str">
        <f>IF($A3250="","",Tienda_2!F850)</f>
        <v>Mariana Herrera</v>
      </c>
      <c r="E3250" t="str">
        <f>IF($A3250="","",Tienda_2!I850)</f>
        <v>Tarjeta de crédito</v>
      </c>
      <c r="F3250">
        <f>IF($A3250="","",VALUE(RIGHT(Tienda_2!E850,4)))</f>
        <v>2021</v>
      </c>
      <c r="G3250">
        <f>IF($A3250="","",Tienda_2!C850)</f>
        <v>35000</v>
      </c>
      <c r="H3250">
        <f>IF($A3250="","",Tienda_2!D850)</f>
        <v>2100</v>
      </c>
      <c r="I3250">
        <f>IF($A3250="","",Tienda_2!H850)</f>
        <v>5</v>
      </c>
      <c r="J3250">
        <f>IF($A3250="",0,IF(AND(OR('Cuadro-de-mando'!$B$4="(Todas)",'Cuadro-de-mando'!$B$4=$A3250),OR('Cuadro-de-mando'!$E$4="(Todas)",'Cuadro-de-mando'!$E$4=$B3250),OR('Cuadro-de-mando'!$H$4="(Todas)",'Cuadro-de-mando'!$H$4=$C3250),OR('Cuadro-de-mando'!$K$4="(Todas)",'Cuadro-de-mando'!$K$4=$E3250),OR('Cuadro-de-mando'!$N$4="(Todos)",'Cuadro-de-mando'!$N$4=$F3250)),1,0))</f>
        <v>1</v>
      </c>
    </row>
    <row r="3251" spans="1:10" x14ac:dyDescent="0.25">
      <c r="A3251" t="str">
        <f>IF(Tienda_2!$A851="","","Tienda 2")</f>
        <v>Tienda 2</v>
      </c>
      <c r="B3251" t="str">
        <f>IF($A3251="","",Tienda_2!B851)</f>
        <v>Juguetes</v>
      </c>
      <c r="C3251" t="str">
        <f>IF($A3251="","",Tienda_2!G851)</f>
        <v>Bogotá</v>
      </c>
      <c r="D3251" t="str">
        <f>IF($A3251="","",Tienda_2!F851)</f>
        <v>Lucas Olivera</v>
      </c>
      <c r="E3251" t="str">
        <f>IF($A3251="","",Tienda_2!I851)</f>
        <v>Nequi</v>
      </c>
      <c r="F3251">
        <f>IF($A3251="","",VALUE(RIGHT(Tienda_2!E851,4)))</f>
        <v>2021</v>
      </c>
      <c r="G3251">
        <f>IF($A3251="","",Tienda_2!C851)</f>
        <v>123000</v>
      </c>
      <c r="H3251">
        <f>IF($A3251="","",Tienda_2!D851)</f>
        <v>4700</v>
      </c>
      <c r="I3251">
        <f>IF($A3251="","",Tienda_2!H851)</f>
        <v>5</v>
      </c>
      <c r="J3251">
        <f>IF($A3251="",0,IF(AND(OR('Cuadro-de-mando'!$B$4="(Todas)",'Cuadro-de-mando'!$B$4=$A3251),OR('Cuadro-de-mando'!$E$4="(Todas)",'Cuadro-de-mando'!$E$4=$B3251),OR('Cuadro-de-mando'!$H$4="(Todas)",'Cuadro-de-mando'!$H$4=$C3251),OR('Cuadro-de-mando'!$K$4="(Todas)",'Cuadro-de-mando'!$K$4=$E3251),OR('Cuadro-de-mando'!$N$4="(Todos)",'Cuadro-de-mando'!$N$4=$F3251)),1,0))</f>
        <v>1</v>
      </c>
    </row>
    <row r="3252" spans="1:10" x14ac:dyDescent="0.25">
      <c r="A3252" t="str">
        <f>IF(Tienda_2!$A852="","","Tienda 2")</f>
        <v>Tienda 2</v>
      </c>
      <c r="B3252" t="str">
        <f>IF($A3252="","",Tienda_2!B852)</f>
        <v>Deportes y diversión</v>
      </c>
      <c r="C3252" t="str">
        <f>IF($A3252="","",Tienda_2!G852)</f>
        <v>Pereira</v>
      </c>
      <c r="D3252" t="str">
        <f>IF($A3252="","",Tienda_2!F852)</f>
        <v>Mariana Herrera</v>
      </c>
      <c r="E3252" t="str">
        <f>IF($A3252="","",Tienda_2!I852)</f>
        <v>Tarjeta de crédito</v>
      </c>
      <c r="F3252">
        <f>IF($A3252="","",VALUE(RIGHT(Tienda_2!E852,4)))</f>
        <v>2021</v>
      </c>
      <c r="G3252">
        <f>IF($A3252="","",Tienda_2!C852)</f>
        <v>59900</v>
      </c>
      <c r="H3252">
        <f>IF($A3252="","",Tienda_2!D852)</f>
        <v>3900</v>
      </c>
      <c r="I3252">
        <f>IF($A3252="","",Tienda_2!H852)</f>
        <v>5</v>
      </c>
      <c r="J3252">
        <f>IF($A3252="",0,IF(AND(OR('Cuadro-de-mando'!$B$4="(Todas)",'Cuadro-de-mando'!$B$4=$A3252),OR('Cuadro-de-mando'!$E$4="(Todas)",'Cuadro-de-mando'!$E$4=$B3252),OR('Cuadro-de-mando'!$H$4="(Todas)",'Cuadro-de-mando'!$H$4=$C3252),OR('Cuadro-de-mando'!$K$4="(Todas)",'Cuadro-de-mando'!$K$4=$E3252),OR('Cuadro-de-mando'!$N$4="(Todos)",'Cuadro-de-mando'!$N$4=$F3252)),1,0))</f>
        <v>1</v>
      </c>
    </row>
    <row r="3253" spans="1:10" x14ac:dyDescent="0.25">
      <c r="A3253" t="str">
        <f>IF(Tienda_2!$A853="","","Tienda 2")</f>
        <v>Tienda 2</v>
      </c>
      <c r="B3253" t="str">
        <f>IF($A3253="","",Tienda_2!B853)</f>
        <v>Muebles</v>
      </c>
      <c r="C3253" t="str">
        <f>IF($A3253="","",Tienda_2!G853)</f>
        <v>Cúcuta</v>
      </c>
      <c r="D3253" t="str">
        <f>IF($A3253="","",Tienda_2!F853)</f>
        <v>Santiago Silva</v>
      </c>
      <c r="E3253" t="str">
        <f>IF($A3253="","",Tienda_2!I853)</f>
        <v>Tarjeta de crédito</v>
      </c>
      <c r="F3253">
        <f>IF($A3253="","",VALUE(RIGHT(Tienda_2!E853,4)))</f>
        <v>2021</v>
      </c>
      <c r="G3253">
        <f>IF($A3253="","",Tienda_2!C853)</f>
        <v>462300</v>
      </c>
      <c r="H3253">
        <f>IF($A3253="","",Tienda_2!D853)</f>
        <v>22800</v>
      </c>
      <c r="I3253">
        <f>IF($A3253="","",Tienda_2!H853)</f>
        <v>4</v>
      </c>
      <c r="J3253">
        <f>IF($A3253="",0,IF(AND(OR('Cuadro-de-mando'!$B$4="(Todas)",'Cuadro-de-mando'!$B$4=$A3253),OR('Cuadro-de-mando'!$E$4="(Todas)",'Cuadro-de-mando'!$E$4=$B3253),OR('Cuadro-de-mando'!$H$4="(Todas)",'Cuadro-de-mando'!$H$4=$C3253),OR('Cuadro-de-mando'!$K$4="(Todas)",'Cuadro-de-mando'!$K$4=$E3253),OR('Cuadro-de-mando'!$N$4="(Todos)",'Cuadro-de-mando'!$N$4=$F3253)),1,0))</f>
        <v>1</v>
      </c>
    </row>
    <row r="3254" spans="1:10" x14ac:dyDescent="0.25">
      <c r="A3254" t="str">
        <f>IF(Tienda_2!$A854="","","Tienda 2")</f>
        <v>Tienda 2</v>
      </c>
      <c r="B3254" t="str">
        <f>IF($A3254="","",Tienda_2!B854)</f>
        <v>Muebles</v>
      </c>
      <c r="C3254" t="str">
        <f>IF($A3254="","",Tienda_2!G854)</f>
        <v>Bogotá</v>
      </c>
      <c r="D3254" t="str">
        <f>IF($A3254="","",Tienda_2!F854)</f>
        <v>Izabela de León</v>
      </c>
      <c r="E3254" t="str">
        <f>IF($A3254="","",Tienda_2!I854)</f>
        <v>Nequi</v>
      </c>
      <c r="F3254">
        <f>IF($A3254="","",VALUE(RIGHT(Tienda_2!E854,4)))</f>
        <v>2022</v>
      </c>
      <c r="G3254">
        <f>IF($A3254="","",Tienda_2!C854)</f>
        <v>270900</v>
      </c>
      <c r="H3254">
        <f>IF($A3254="","",Tienda_2!D854)</f>
        <v>15100</v>
      </c>
      <c r="I3254">
        <f>IF($A3254="","",Tienda_2!H854)</f>
        <v>4</v>
      </c>
      <c r="J3254">
        <f>IF($A3254="",0,IF(AND(OR('Cuadro-de-mando'!$B$4="(Todas)",'Cuadro-de-mando'!$B$4=$A3254),OR('Cuadro-de-mando'!$E$4="(Todas)",'Cuadro-de-mando'!$E$4=$B3254),OR('Cuadro-de-mando'!$H$4="(Todas)",'Cuadro-de-mando'!$H$4=$C3254),OR('Cuadro-de-mando'!$K$4="(Todas)",'Cuadro-de-mando'!$K$4=$E3254),OR('Cuadro-de-mando'!$N$4="(Todos)",'Cuadro-de-mando'!$N$4=$F3254)),1,0))</f>
        <v>1</v>
      </c>
    </row>
    <row r="3255" spans="1:10" x14ac:dyDescent="0.25">
      <c r="A3255" t="str">
        <f>IF(Tienda_2!$A855="","","Tienda 2")</f>
        <v>Tienda 2</v>
      </c>
      <c r="B3255" t="str">
        <f>IF($A3255="","",Tienda_2!B855)</f>
        <v>Electrónicos</v>
      </c>
      <c r="C3255" t="str">
        <f>IF($A3255="","",Tienda_2!G855)</f>
        <v>Leticia</v>
      </c>
      <c r="D3255" t="str">
        <f>IF($A3255="","",Tienda_2!F855)</f>
        <v>Ángel Rodriguez</v>
      </c>
      <c r="E3255" t="str">
        <f>IF($A3255="","",Tienda_2!I855)</f>
        <v>Tarjeta de crédito</v>
      </c>
      <c r="F3255">
        <f>IF($A3255="","",VALUE(RIGHT(Tienda_2!E855,4)))</f>
        <v>2020</v>
      </c>
      <c r="G3255">
        <f>IF($A3255="","",Tienda_2!C855)</f>
        <v>185700</v>
      </c>
      <c r="H3255">
        <f>IF($A3255="","",Tienda_2!D855)</f>
        <v>11100</v>
      </c>
      <c r="I3255">
        <f>IF($A3255="","",Tienda_2!H855)</f>
        <v>5</v>
      </c>
      <c r="J3255">
        <f>IF($A3255="",0,IF(AND(OR('Cuadro-de-mando'!$B$4="(Todas)",'Cuadro-de-mando'!$B$4=$A3255),OR('Cuadro-de-mando'!$E$4="(Todas)",'Cuadro-de-mando'!$E$4=$B3255),OR('Cuadro-de-mando'!$H$4="(Todas)",'Cuadro-de-mando'!$H$4=$C3255),OR('Cuadro-de-mando'!$K$4="(Todas)",'Cuadro-de-mando'!$K$4=$E3255),OR('Cuadro-de-mando'!$N$4="(Todos)",'Cuadro-de-mando'!$N$4=$F3255)),1,0))</f>
        <v>1</v>
      </c>
    </row>
    <row r="3256" spans="1:10" x14ac:dyDescent="0.25">
      <c r="A3256" t="str">
        <f>IF(Tienda_2!$A856="","","Tienda 2")</f>
        <v>Tienda 2</v>
      </c>
      <c r="B3256" t="str">
        <f>IF($A3256="","",Tienda_2!B856)</f>
        <v>Deportes y diversión</v>
      </c>
      <c r="C3256" t="str">
        <f>IF($A3256="","",Tienda_2!G856)</f>
        <v>Bogotá</v>
      </c>
      <c r="D3256" t="str">
        <f>IF($A3256="","",Tienda_2!F856)</f>
        <v>Pedro Gomez</v>
      </c>
      <c r="E3256" t="str">
        <f>IF($A3256="","",Tienda_2!I856)</f>
        <v>Tarjeta de crédito</v>
      </c>
      <c r="F3256">
        <f>IF($A3256="","",VALUE(RIGHT(Tienda_2!E856,4)))</f>
        <v>2020</v>
      </c>
      <c r="G3256">
        <f>IF($A3256="","",Tienda_2!C856)</f>
        <v>14100</v>
      </c>
      <c r="H3256">
        <f>IF($A3256="","",Tienda_2!D856)</f>
        <v>0</v>
      </c>
      <c r="I3256">
        <f>IF($A3256="","",Tienda_2!H856)</f>
        <v>5</v>
      </c>
      <c r="J3256">
        <f>IF($A3256="",0,IF(AND(OR('Cuadro-de-mando'!$B$4="(Todas)",'Cuadro-de-mando'!$B$4=$A3256),OR('Cuadro-de-mando'!$E$4="(Todas)",'Cuadro-de-mando'!$E$4=$B3256),OR('Cuadro-de-mando'!$H$4="(Todas)",'Cuadro-de-mando'!$H$4=$C3256),OR('Cuadro-de-mando'!$K$4="(Todas)",'Cuadro-de-mando'!$K$4=$E3256),OR('Cuadro-de-mando'!$N$4="(Todos)",'Cuadro-de-mando'!$N$4=$F3256)),1,0))</f>
        <v>1</v>
      </c>
    </row>
    <row r="3257" spans="1:10" x14ac:dyDescent="0.25">
      <c r="A3257" t="str">
        <f>IF(Tienda_2!$A857="","","Tienda 2")</f>
        <v>Tienda 2</v>
      </c>
      <c r="B3257" t="str">
        <f>IF($A3257="","",Tienda_2!B857)</f>
        <v>Electrónicos</v>
      </c>
      <c r="C3257" t="str">
        <f>IF($A3257="","",Tienda_2!G857)</f>
        <v>Bogotá</v>
      </c>
      <c r="D3257" t="str">
        <f>IF($A3257="","",Tienda_2!F857)</f>
        <v>Maria Alfonso</v>
      </c>
      <c r="E3257" t="str">
        <f>IF($A3257="","",Tienda_2!I857)</f>
        <v>Tarjeta de crédito</v>
      </c>
      <c r="F3257">
        <f>IF($A3257="","",VALUE(RIGHT(Tienda_2!E857,4)))</f>
        <v>2021</v>
      </c>
      <c r="G3257">
        <f>IF($A3257="","",Tienda_2!C857)</f>
        <v>253900</v>
      </c>
      <c r="H3257">
        <f>IF($A3257="","",Tienda_2!D857)</f>
        <v>11700</v>
      </c>
      <c r="I3257">
        <f>IF($A3257="","",Tienda_2!H857)</f>
        <v>5</v>
      </c>
      <c r="J3257">
        <f>IF($A3257="",0,IF(AND(OR('Cuadro-de-mando'!$B$4="(Todas)",'Cuadro-de-mando'!$B$4=$A3257),OR('Cuadro-de-mando'!$E$4="(Todas)",'Cuadro-de-mando'!$E$4=$B3257),OR('Cuadro-de-mando'!$H$4="(Todas)",'Cuadro-de-mando'!$H$4=$C3257),OR('Cuadro-de-mando'!$K$4="(Todas)",'Cuadro-de-mando'!$K$4=$E3257),OR('Cuadro-de-mando'!$N$4="(Todos)",'Cuadro-de-mando'!$N$4=$F3257)),1,0))</f>
        <v>1</v>
      </c>
    </row>
    <row r="3258" spans="1:10" x14ac:dyDescent="0.25">
      <c r="A3258" t="str">
        <f>IF(Tienda_2!$A858="","","Tienda 2")</f>
        <v>Tienda 2</v>
      </c>
      <c r="B3258" t="str">
        <f>IF($A3258="","",Tienda_2!B858)</f>
        <v>Artículos para el hogar</v>
      </c>
      <c r="C3258" t="str">
        <f>IF($A3258="","",Tienda_2!G858)</f>
        <v>Medellín</v>
      </c>
      <c r="D3258" t="str">
        <f>IF($A3258="","",Tienda_2!F858)</f>
        <v>Pedro Gomez</v>
      </c>
      <c r="E3258" t="str">
        <f>IF($A3258="","",Tienda_2!I858)</f>
        <v>Tarjeta de crédito</v>
      </c>
      <c r="F3258">
        <f>IF($A3258="","",VALUE(RIGHT(Tienda_2!E858,4)))</f>
        <v>2023</v>
      </c>
      <c r="G3258">
        <f>IF($A3258="","",Tienda_2!C858)</f>
        <v>30500</v>
      </c>
      <c r="H3258">
        <f>IF($A3258="","",Tienda_2!D858)</f>
        <v>2000</v>
      </c>
      <c r="I3258">
        <f>IF($A3258="","",Tienda_2!H858)</f>
        <v>4</v>
      </c>
      <c r="J3258">
        <f>IF($A3258="",0,IF(AND(OR('Cuadro-de-mando'!$B$4="(Todas)",'Cuadro-de-mando'!$B$4=$A3258),OR('Cuadro-de-mando'!$E$4="(Todas)",'Cuadro-de-mando'!$E$4=$B3258),OR('Cuadro-de-mando'!$H$4="(Todas)",'Cuadro-de-mando'!$H$4=$C3258),OR('Cuadro-de-mando'!$K$4="(Todas)",'Cuadro-de-mando'!$K$4=$E3258),OR('Cuadro-de-mando'!$N$4="(Todos)",'Cuadro-de-mando'!$N$4=$F3258)),1,0))</f>
        <v>1</v>
      </c>
    </row>
    <row r="3259" spans="1:10" x14ac:dyDescent="0.25">
      <c r="A3259" t="str">
        <f>IF(Tienda_2!$A859="","","Tienda 2")</f>
        <v>Tienda 2</v>
      </c>
      <c r="B3259" t="str">
        <f>IF($A3259="","",Tienda_2!B859)</f>
        <v>Deportes y diversión</v>
      </c>
      <c r="C3259" t="str">
        <f>IF($A3259="","",Tienda_2!G859)</f>
        <v>Medellín</v>
      </c>
      <c r="D3259" t="str">
        <f>IF($A3259="","",Tienda_2!F859)</f>
        <v>Felipe Santos</v>
      </c>
      <c r="E3259" t="str">
        <f>IF($A3259="","",Tienda_2!I859)</f>
        <v>Tarjeta de crédito</v>
      </c>
      <c r="F3259">
        <f>IF($A3259="","",VALUE(RIGHT(Tienda_2!E859,4)))</f>
        <v>2021</v>
      </c>
      <c r="G3259">
        <f>IF($A3259="","",Tienda_2!C859)</f>
        <v>286200</v>
      </c>
      <c r="H3259">
        <f>IF($A3259="","",Tienda_2!D859)</f>
        <v>15500</v>
      </c>
      <c r="I3259">
        <f>IF($A3259="","",Tienda_2!H859)</f>
        <v>5</v>
      </c>
      <c r="J3259">
        <f>IF($A3259="",0,IF(AND(OR('Cuadro-de-mando'!$B$4="(Todas)",'Cuadro-de-mando'!$B$4=$A3259),OR('Cuadro-de-mando'!$E$4="(Todas)",'Cuadro-de-mando'!$E$4=$B3259),OR('Cuadro-de-mando'!$H$4="(Todas)",'Cuadro-de-mando'!$H$4=$C3259),OR('Cuadro-de-mando'!$K$4="(Todas)",'Cuadro-de-mando'!$K$4=$E3259),OR('Cuadro-de-mando'!$N$4="(Todos)",'Cuadro-de-mando'!$N$4=$F3259)),1,0))</f>
        <v>1</v>
      </c>
    </row>
    <row r="3260" spans="1:10" x14ac:dyDescent="0.25">
      <c r="A3260" t="str">
        <f>IF(Tienda_2!$A860="","","Tienda 2")</f>
        <v>Tienda 2</v>
      </c>
      <c r="B3260" t="str">
        <f>IF($A3260="","",Tienda_2!B860)</f>
        <v>Libros</v>
      </c>
      <c r="C3260" t="str">
        <f>IF($A3260="","",Tienda_2!G860)</f>
        <v>Medellín</v>
      </c>
      <c r="D3260" t="str">
        <f>IF($A3260="","",Tienda_2!F860)</f>
        <v>Izabela de León</v>
      </c>
      <c r="E3260" t="str">
        <f>IF($A3260="","",Tienda_2!I860)</f>
        <v>Tarjeta de crédito</v>
      </c>
      <c r="F3260">
        <f>IF($A3260="","",VALUE(RIGHT(Tienda_2!E860,4)))</f>
        <v>2020</v>
      </c>
      <c r="G3260">
        <f>IF($A3260="","",Tienda_2!C860)</f>
        <v>36000</v>
      </c>
      <c r="H3260">
        <f>IF($A3260="","",Tienda_2!D860)</f>
        <v>6700</v>
      </c>
      <c r="I3260">
        <f>IF($A3260="","",Tienda_2!H860)</f>
        <v>5</v>
      </c>
      <c r="J3260">
        <f>IF($A3260="",0,IF(AND(OR('Cuadro-de-mando'!$B$4="(Todas)",'Cuadro-de-mando'!$B$4=$A3260),OR('Cuadro-de-mando'!$E$4="(Todas)",'Cuadro-de-mando'!$E$4=$B3260),OR('Cuadro-de-mando'!$H$4="(Todas)",'Cuadro-de-mando'!$H$4=$C3260),OR('Cuadro-de-mando'!$K$4="(Todas)",'Cuadro-de-mando'!$K$4=$E3260),OR('Cuadro-de-mando'!$N$4="(Todos)",'Cuadro-de-mando'!$N$4=$F3260)),1,0))</f>
        <v>1</v>
      </c>
    </row>
    <row r="3261" spans="1:10" x14ac:dyDescent="0.25">
      <c r="A3261" t="str">
        <f>IF(Tienda_2!$A861="","","Tienda 2")</f>
        <v>Tienda 2</v>
      </c>
      <c r="B3261" t="str">
        <f>IF($A3261="","",Tienda_2!B861)</f>
        <v>Muebles</v>
      </c>
      <c r="C3261" t="str">
        <f>IF($A3261="","",Tienda_2!G861)</f>
        <v>Medellín</v>
      </c>
      <c r="D3261" t="str">
        <f>IF($A3261="","",Tienda_2!F861)</f>
        <v>Juliana Costa</v>
      </c>
      <c r="E3261" t="str">
        <f>IF($A3261="","",Tienda_2!I861)</f>
        <v>Tarjeta de crédito</v>
      </c>
      <c r="F3261">
        <f>IF($A3261="","",VALUE(RIGHT(Tienda_2!E861,4)))</f>
        <v>2022</v>
      </c>
      <c r="G3261">
        <f>IF($A3261="","",Tienda_2!C861)</f>
        <v>503600</v>
      </c>
      <c r="H3261">
        <f>IF($A3261="","",Tienda_2!D861)</f>
        <v>25000</v>
      </c>
      <c r="I3261">
        <f>IF($A3261="","",Tienda_2!H861)</f>
        <v>5</v>
      </c>
      <c r="J3261">
        <f>IF($A3261="",0,IF(AND(OR('Cuadro-de-mando'!$B$4="(Todas)",'Cuadro-de-mando'!$B$4=$A3261),OR('Cuadro-de-mando'!$E$4="(Todas)",'Cuadro-de-mando'!$E$4=$B3261),OR('Cuadro-de-mando'!$H$4="(Todas)",'Cuadro-de-mando'!$H$4=$C3261),OR('Cuadro-de-mando'!$K$4="(Todas)",'Cuadro-de-mando'!$K$4=$E3261),OR('Cuadro-de-mando'!$N$4="(Todos)",'Cuadro-de-mando'!$N$4=$F3261)),1,0))</f>
        <v>1</v>
      </c>
    </row>
    <row r="3262" spans="1:10" x14ac:dyDescent="0.25">
      <c r="A3262" t="str">
        <f>IF(Tienda_2!$A862="","","Tienda 2")</f>
        <v>Tienda 2</v>
      </c>
      <c r="B3262" t="str">
        <f>IF($A3262="","",Tienda_2!B862)</f>
        <v>Muebles</v>
      </c>
      <c r="C3262" t="str">
        <f>IF($A3262="","",Tienda_2!G862)</f>
        <v>Bogotá</v>
      </c>
      <c r="D3262" t="str">
        <f>IF($A3262="","",Tienda_2!F862)</f>
        <v>Izabela de León</v>
      </c>
      <c r="E3262" t="str">
        <f>IF($A3262="","",Tienda_2!I862)</f>
        <v>Cupón</v>
      </c>
      <c r="F3262">
        <f>IF($A3262="","",VALUE(RIGHT(Tienda_2!E862,4)))</f>
        <v>2022</v>
      </c>
      <c r="G3262">
        <f>IF($A3262="","",Tienda_2!C862)</f>
        <v>340200</v>
      </c>
      <c r="H3262">
        <f>IF($A3262="","",Tienda_2!D862)</f>
        <v>18300</v>
      </c>
      <c r="I3262">
        <f>IF($A3262="","",Tienda_2!H862)</f>
        <v>5</v>
      </c>
      <c r="J3262">
        <f>IF($A3262="",0,IF(AND(OR('Cuadro-de-mando'!$B$4="(Todas)",'Cuadro-de-mando'!$B$4=$A3262),OR('Cuadro-de-mando'!$E$4="(Todas)",'Cuadro-de-mando'!$E$4=$B3262),OR('Cuadro-de-mando'!$H$4="(Todas)",'Cuadro-de-mando'!$H$4=$C3262),OR('Cuadro-de-mando'!$K$4="(Todas)",'Cuadro-de-mando'!$K$4=$E3262),OR('Cuadro-de-mando'!$N$4="(Todos)",'Cuadro-de-mando'!$N$4=$F3262)),1,0))</f>
        <v>1</v>
      </c>
    </row>
    <row r="3263" spans="1:10" x14ac:dyDescent="0.25">
      <c r="A3263" t="str">
        <f>IF(Tienda_2!$A863="","","Tienda 2")</f>
        <v>Tienda 2</v>
      </c>
      <c r="B3263" t="str">
        <f>IF($A3263="","",Tienda_2!B863)</f>
        <v>Electrónicos</v>
      </c>
      <c r="C3263" t="str">
        <f>IF($A3263="","",Tienda_2!G863)</f>
        <v>Cúcuta</v>
      </c>
      <c r="D3263" t="str">
        <f>IF($A3263="","",Tienda_2!F863)</f>
        <v>Maria Alfonso</v>
      </c>
      <c r="E3263" t="str">
        <f>IF($A3263="","",Tienda_2!I863)</f>
        <v>Tarjeta de crédito</v>
      </c>
      <c r="F3263">
        <f>IF($A3263="","",VALUE(RIGHT(Tienda_2!E863,4)))</f>
        <v>2020</v>
      </c>
      <c r="G3263">
        <f>IF($A3263="","",Tienda_2!C863)</f>
        <v>240000</v>
      </c>
      <c r="H3263">
        <f>IF($A3263="","",Tienda_2!D863)</f>
        <v>13200</v>
      </c>
      <c r="I3263">
        <f>IF($A3263="","",Tienda_2!H863)</f>
        <v>5</v>
      </c>
      <c r="J3263">
        <f>IF($A3263="",0,IF(AND(OR('Cuadro-de-mando'!$B$4="(Todas)",'Cuadro-de-mando'!$B$4=$A3263),OR('Cuadro-de-mando'!$E$4="(Todas)",'Cuadro-de-mando'!$E$4=$B3263),OR('Cuadro-de-mando'!$H$4="(Todas)",'Cuadro-de-mando'!$H$4=$C3263),OR('Cuadro-de-mando'!$K$4="(Todas)",'Cuadro-de-mando'!$K$4=$E3263),OR('Cuadro-de-mando'!$N$4="(Todos)",'Cuadro-de-mando'!$N$4=$F3263)),1,0))</f>
        <v>1</v>
      </c>
    </row>
    <row r="3264" spans="1:10" x14ac:dyDescent="0.25">
      <c r="A3264" t="str">
        <f>IF(Tienda_2!$A864="","","Tienda 2")</f>
        <v>Tienda 2</v>
      </c>
      <c r="B3264" t="str">
        <f>IF($A3264="","",Tienda_2!B864)</f>
        <v>Deportes y diversión</v>
      </c>
      <c r="C3264" t="str">
        <f>IF($A3264="","",Tienda_2!G864)</f>
        <v>Barranquilla</v>
      </c>
      <c r="D3264" t="str">
        <f>IF($A3264="","",Tienda_2!F864)</f>
        <v>Maria Alfonso</v>
      </c>
      <c r="E3264" t="str">
        <f>IF($A3264="","",Tienda_2!I864)</f>
        <v>Nequi</v>
      </c>
      <c r="F3264">
        <f>IF($A3264="","",VALUE(RIGHT(Tienda_2!E864,4)))</f>
        <v>2021</v>
      </c>
      <c r="G3264">
        <f>IF($A3264="","",Tienda_2!C864)</f>
        <v>55100</v>
      </c>
      <c r="H3264">
        <f>IF($A3264="","",Tienda_2!D864)</f>
        <v>1100</v>
      </c>
      <c r="I3264">
        <f>IF($A3264="","",Tienda_2!H864)</f>
        <v>5</v>
      </c>
      <c r="J3264">
        <f>IF($A3264="",0,IF(AND(OR('Cuadro-de-mando'!$B$4="(Todas)",'Cuadro-de-mando'!$B$4=$A3264),OR('Cuadro-de-mando'!$E$4="(Todas)",'Cuadro-de-mando'!$E$4=$B3264),OR('Cuadro-de-mando'!$H$4="(Todas)",'Cuadro-de-mando'!$H$4=$C3264),OR('Cuadro-de-mando'!$K$4="(Todas)",'Cuadro-de-mando'!$K$4=$E3264),OR('Cuadro-de-mando'!$N$4="(Todos)",'Cuadro-de-mando'!$N$4=$F3264)),1,0))</f>
        <v>1</v>
      </c>
    </row>
    <row r="3265" spans="1:10" x14ac:dyDescent="0.25">
      <c r="A3265" t="str">
        <f>IF(Tienda_2!$A865="","","Tienda 2")</f>
        <v>Tienda 2</v>
      </c>
      <c r="B3265" t="str">
        <f>IF($A3265="","",Tienda_2!B865)</f>
        <v>Electrónicos</v>
      </c>
      <c r="C3265" t="str">
        <f>IF($A3265="","",Tienda_2!G865)</f>
        <v>Bogotá</v>
      </c>
      <c r="D3265" t="str">
        <f>IF($A3265="","",Tienda_2!F865)</f>
        <v>Rafael Acosta</v>
      </c>
      <c r="E3265" t="str">
        <f>IF($A3265="","",Tienda_2!I865)</f>
        <v>Tarjeta de crédito</v>
      </c>
      <c r="F3265">
        <f>IF($A3265="","",VALUE(RIGHT(Tienda_2!E865,4)))</f>
        <v>2020</v>
      </c>
      <c r="G3265">
        <f>IF($A3265="","",Tienda_2!C865)</f>
        <v>140900</v>
      </c>
      <c r="H3265">
        <f>IF($A3265="","",Tienda_2!D865)</f>
        <v>5700</v>
      </c>
      <c r="I3265">
        <f>IF($A3265="","",Tienda_2!H865)</f>
        <v>5</v>
      </c>
      <c r="J3265">
        <f>IF($A3265="",0,IF(AND(OR('Cuadro-de-mando'!$B$4="(Todas)",'Cuadro-de-mando'!$B$4=$A3265),OR('Cuadro-de-mando'!$E$4="(Todas)",'Cuadro-de-mando'!$E$4=$B3265),OR('Cuadro-de-mando'!$H$4="(Todas)",'Cuadro-de-mando'!$H$4=$C3265),OR('Cuadro-de-mando'!$K$4="(Todas)",'Cuadro-de-mando'!$K$4=$E3265),OR('Cuadro-de-mando'!$N$4="(Todos)",'Cuadro-de-mando'!$N$4=$F3265)),1,0))</f>
        <v>1</v>
      </c>
    </row>
    <row r="3266" spans="1:10" x14ac:dyDescent="0.25">
      <c r="A3266" t="str">
        <f>IF(Tienda_2!$A866="","","Tienda 2")</f>
        <v>Tienda 2</v>
      </c>
      <c r="B3266" t="str">
        <f>IF($A3266="","",Tienda_2!B866)</f>
        <v>Libros</v>
      </c>
      <c r="C3266" t="str">
        <f>IF($A3266="","",Tienda_2!G866)</f>
        <v>Bogotá</v>
      </c>
      <c r="D3266" t="str">
        <f>IF($A3266="","",Tienda_2!F866)</f>
        <v>Blanca Ramirez</v>
      </c>
      <c r="E3266" t="str">
        <f>IF($A3266="","",Tienda_2!I866)</f>
        <v>Tarjeta de débito</v>
      </c>
      <c r="F3266">
        <f>IF($A3266="","",VALUE(RIGHT(Tienda_2!E866,4)))</f>
        <v>2021</v>
      </c>
      <c r="G3266">
        <f>IF($A3266="","",Tienda_2!C866)</f>
        <v>62000</v>
      </c>
      <c r="H3266">
        <f>IF($A3266="","",Tienda_2!D866)</f>
        <v>1500</v>
      </c>
      <c r="I3266">
        <f>IF($A3266="","",Tienda_2!H866)</f>
        <v>5</v>
      </c>
      <c r="J3266">
        <f>IF($A3266="",0,IF(AND(OR('Cuadro-de-mando'!$B$4="(Todas)",'Cuadro-de-mando'!$B$4=$A3266),OR('Cuadro-de-mando'!$E$4="(Todas)",'Cuadro-de-mando'!$E$4=$B3266),OR('Cuadro-de-mando'!$H$4="(Todas)",'Cuadro-de-mando'!$H$4=$C3266),OR('Cuadro-de-mando'!$K$4="(Todas)",'Cuadro-de-mando'!$K$4=$E3266),OR('Cuadro-de-mando'!$N$4="(Todos)",'Cuadro-de-mando'!$N$4=$F3266)),1,0))</f>
        <v>1</v>
      </c>
    </row>
    <row r="3267" spans="1:10" x14ac:dyDescent="0.25">
      <c r="A3267" t="str">
        <f>IF(Tienda_2!$A867="","","Tienda 2")</f>
        <v>Tienda 2</v>
      </c>
      <c r="B3267" t="str">
        <f>IF($A3267="","",Tienda_2!B867)</f>
        <v>Muebles</v>
      </c>
      <c r="C3267" t="str">
        <f>IF($A3267="","",Tienda_2!G867)</f>
        <v>Pereira</v>
      </c>
      <c r="D3267" t="str">
        <f>IF($A3267="","",Tienda_2!F867)</f>
        <v>Blanca Ramirez</v>
      </c>
      <c r="E3267" t="str">
        <f>IF($A3267="","",Tienda_2!I867)</f>
        <v>Tarjeta de crédito</v>
      </c>
      <c r="F3267">
        <f>IF($A3267="","",VALUE(RIGHT(Tienda_2!E867,4)))</f>
        <v>2022</v>
      </c>
      <c r="G3267">
        <f>IF($A3267="","",Tienda_2!C867)</f>
        <v>709000</v>
      </c>
      <c r="H3267">
        <f>IF($A3267="","",Tienda_2!D867)</f>
        <v>38100</v>
      </c>
      <c r="I3267">
        <f>IF($A3267="","",Tienda_2!H867)</f>
        <v>1</v>
      </c>
      <c r="J3267">
        <f>IF($A3267="",0,IF(AND(OR('Cuadro-de-mando'!$B$4="(Todas)",'Cuadro-de-mando'!$B$4=$A3267),OR('Cuadro-de-mando'!$E$4="(Todas)",'Cuadro-de-mando'!$E$4=$B3267),OR('Cuadro-de-mando'!$H$4="(Todas)",'Cuadro-de-mando'!$H$4=$C3267),OR('Cuadro-de-mando'!$K$4="(Todas)",'Cuadro-de-mando'!$K$4=$E3267),OR('Cuadro-de-mando'!$N$4="(Todos)",'Cuadro-de-mando'!$N$4=$F3267)),1,0))</f>
        <v>1</v>
      </c>
    </row>
    <row r="3268" spans="1:10" x14ac:dyDescent="0.25">
      <c r="A3268" t="str">
        <f>IF(Tienda_2!$A868="","","Tienda 2")</f>
        <v>Tienda 2</v>
      </c>
      <c r="B3268" t="str">
        <f>IF($A3268="","",Tienda_2!B868)</f>
        <v>Electrodomésticos</v>
      </c>
      <c r="C3268" t="str">
        <f>IF($A3268="","",Tienda_2!G868)</f>
        <v>Leticia</v>
      </c>
      <c r="D3268" t="str">
        <f>IF($A3268="","",Tienda_2!F868)</f>
        <v>Maria Alfonso</v>
      </c>
      <c r="E3268" t="str">
        <f>IF($A3268="","",Tienda_2!I868)</f>
        <v>Tarjeta de crédito</v>
      </c>
      <c r="F3268">
        <f>IF($A3268="","",VALUE(RIGHT(Tienda_2!E868,4)))</f>
        <v>2020</v>
      </c>
      <c r="G3268">
        <f>IF($A3268="","",Tienda_2!C868)</f>
        <v>565900</v>
      </c>
      <c r="H3268">
        <f>IF($A3268="","",Tienda_2!D868)</f>
        <v>28300</v>
      </c>
      <c r="I3268">
        <f>IF($A3268="","",Tienda_2!H868)</f>
        <v>5</v>
      </c>
      <c r="J3268">
        <f>IF($A3268="",0,IF(AND(OR('Cuadro-de-mando'!$B$4="(Todas)",'Cuadro-de-mando'!$B$4=$A3268),OR('Cuadro-de-mando'!$E$4="(Todas)",'Cuadro-de-mando'!$E$4=$B3268),OR('Cuadro-de-mando'!$H$4="(Todas)",'Cuadro-de-mando'!$H$4=$C3268),OR('Cuadro-de-mando'!$K$4="(Todas)",'Cuadro-de-mando'!$K$4=$E3268),OR('Cuadro-de-mando'!$N$4="(Todos)",'Cuadro-de-mando'!$N$4=$F3268)),1,0))</f>
        <v>1</v>
      </c>
    </row>
    <row r="3269" spans="1:10" x14ac:dyDescent="0.25">
      <c r="A3269" t="str">
        <f>IF(Tienda_2!$A869="","","Tienda 2")</f>
        <v>Tienda 2</v>
      </c>
      <c r="B3269" t="str">
        <f>IF($A3269="","",Tienda_2!B869)</f>
        <v>Artículos para el hogar</v>
      </c>
      <c r="C3269" t="str">
        <f>IF($A3269="","",Tienda_2!G869)</f>
        <v>Medellín</v>
      </c>
      <c r="D3269" t="str">
        <f>IF($A3269="","",Tienda_2!F869)</f>
        <v>Santiago Silva</v>
      </c>
      <c r="E3269" t="str">
        <f>IF($A3269="","",Tienda_2!I869)</f>
        <v>Nequi</v>
      </c>
      <c r="F3269">
        <f>IF($A3269="","",VALUE(RIGHT(Tienda_2!E869,4)))</f>
        <v>2022</v>
      </c>
      <c r="G3269">
        <f>IF($A3269="","",Tienda_2!C869)</f>
        <v>46400</v>
      </c>
      <c r="H3269">
        <f>IF($A3269="","",Tienda_2!D869)</f>
        <v>2700</v>
      </c>
      <c r="I3269">
        <f>IF($A3269="","",Tienda_2!H869)</f>
        <v>1</v>
      </c>
      <c r="J3269">
        <f>IF($A3269="",0,IF(AND(OR('Cuadro-de-mando'!$B$4="(Todas)",'Cuadro-de-mando'!$B$4=$A3269),OR('Cuadro-de-mando'!$E$4="(Todas)",'Cuadro-de-mando'!$E$4=$B3269),OR('Cuadro-de-mando'!$H$4="(Todas)",'Cuadro-de-mando'!$H$4=$C3269),OR('Cuadro-de-mando'!$K$4="(Todas)",'Cuadro-de-mando'!$K$4=$E3269),OR('Cuadro-de-mando'!$N$4="(Todos)",'Cuadro-de-mando'!$N$4=$F3269)),1,0))</f>
        <v>1</v>
      </c>
    </row>
    <row r="3270" spans="1:10" x14ac:dyDescent="0.25">
      <c r="A3270" t="str">
        <f>IF(Tienda_2!$A870="","","Tienda 2")</f>
        <v>Tienda 2</v>
      </c>
      <c r="B3270" t="str">
        <f>IF($A3270="","",Tienda_2!B870)</f>
        <v>Artículos para el hogar</v>
      </c>
      <c r="C3270" t="str">
        <f>IF($A3270="","",Tienda_2!G870)</f>
        <v>Cali</v>
      </c>
      <c r="D3270" t="str">
        <f>IF($A3270="","",Tienda_2!F870)</f>
        <v>Izabela de León</v>
      </c>
      <c r="E3270" t="str">
        <f>IF($A3270="","",Tienda_2!I870)</f>
        <v>Tarjeta de crédito</v>
      </c>
      <c r="F3270">
        <f>IF($A3270="","",VALUE(RIGHT(Tienda_2!E870,4)))</f>
        <v>2022</v>
      </c>
      <c r="G3270">
        <f>IF($A3270="","",Tienda_2!C870)</f>
        <v>32400</v>
      </c>
      <c r="H3270">
        <f>IF($A3270="","",Tienda_2!D870)</f>
        <v>1900</v>
      </c>
      <c r="I3270">
        <f>IF($A3270="","",Tienda_2!H870)</f>
        <v>4</v>
      </c>
      <c r="J3270">
        <f>IF($A3270="",0,IF(AND(OR('Cuadro-de-mando'!$B$4="(Todas)",'Cuadro-de-mando'!$B$4=$A3270),OR('Cuadro-de-mando'!$E$4="(Todas)",'Cuadro-de-mando'!$E$4=$B3270),OR('Cuadro-de-mando'!$H$4="(Todas)",'Cuadro-de-mando'!$H$4=$C3270),OR('Cuadro-de-mando'!$K$4="(Todas)",'Cuadro-de-mando'!$K$4=$E3270),OR('Cuadro-de-mando'!$N$4="(Todos)",'Cuadro-de-mando'!$N$4=$F3270)),1,0))</f>
        <v>1</v>
      </c>
    </row>
    <row r="3271" spans="1:10" x14ac:dyDescent="0.25">
      <c r="A3271" t="str">
        <f>IF(Tienda_2!$A871="","","Tienda 2")</f>
        <v>Tienda 2</v>
      </c>
      <c r="B3271" t="str">
        <f>IF($A3271="","",Tienda_2!B871)</f>
        <v>Electrónicos</v>
      </c>
      <c r="C3271" t="str">
        <f>IF($A3271="","",Tienda_2!G871)</f>
        <v>Bogotá</v>
      </c>
      <c r="D3271" t="str">
        <f>IF($A3271="","",Tienda_2!F871)</f>
        <v>Ángel Rodriguez</v>
      </c>
      <c r="E3271" t="str">
        <f>IF($A3271="","",Tienda_2!I871)</f>
        <v>Tarjeta de crédito</v>
      </c>
      <c r="F3271">
        <f>IF($A3271="","",VALUE(RIGHT(Tienda_2!E871,4)))</f>
        <v>2022</v>
      </c>
      <c r="G3271">
        <f>IF($A3271="","",Tienda_2!C871)</f>
        <v>980200</v>
      </c>
      <c r="H3271">
        <f>IF($A3271="","",Tienda_2!D871)</f>
        <v>52700</v>
      </c>
      <c r="I3271">
        <f>IF($A3271="","",Tienda_2!H871)</f>
        <v>4</v>
      </c>
      <c r="J3271">
        <f>IF($A3271="",0,IF(AND(OR('Cuadro-de-mando'!$B$4="(Todas)",'Cuadro-de-mando'!$B$4=$A3271),OR('Cuadro-de-mando'!$E$4="(Todas)",'Cuadro-de-mando'!$E$4=$B3271),OR('Cuadro-de-mando'!$H$4="(Todas)",'Cuadro-de-mando'!$H$4=$C3271),OR('Cuadro-de-mando'!$K$4="(Todas)",'Cuadro-de-mando'!$K$4=$E3271),OR('Cuadro-de-mando'!$N$4="(Todos)",'Cuadro-de-mando'!$N$4=$F3271)),1,0))</f>
        <v>1</v>
      </c>
    </row>
    <row r="3272" spans="1:10" x14ac:dyDescent="0.25">
      <c r="A3272" t="str">
        <f>IF(Tienda_2!$A872="","","Tienda 2")</f>
        <v>Tienda 2</v>
      </c>
      <c r="B3272" t="str">
        <f>IF($A3272="","",Tienda_2!B872)</f>
        <v>Artículos para el hogar</v>
      </c>
      <c r="C3272" t="str">
        <f>IF($A3272="","",Tienda_2!G872)</f>
        <v>Cartagena</v>
      </c>
      <c r="D3272" t="str">
        <f>IF($A3272="","",Tienda_2!F872)</f>
        <v>Izabela de León</v>
      </c>
      <c r="E3272" t="str">
        <f>IF($A3272="","",Tienda_2!I872)</f>
        <v>Tarjeta de crédito</v>
      </c>
      <c r="F3272">
        <f>IF($A3272="","",VALUE(RIGHT(Tienda_2!E872,4)))</f>
        <v>2020</v>
      </c>
      <c r="G3272">
        <f>IF($A3272="","",Tienda_2!C872)</f>
        <v>71600</v>
      </c>
      <c r="H3272">
        <f>IF($A3272="","",Tienda_2!D872)</f>
        <v>2000</v>
      </c>
      <c r="I3272">
        <f>IF($A3272="","",Tienda_2!H872)</f>
        <v>4</v>
      </c>
      <c r="J3272">
        <f>IF($A3272="",0,IF(AND(OR('Cuadro-de-mando'!$B$4="(Todas)",'Cuadro-de-mando'!$B$4=$A3272),OR('Cuadro-de-mando'!$E$4="(Todas)",'Cuadro-de-mando'!$E$4=$B3272),OR('Cuadro-de-mando'!$H$4="(Todas)",'Cuadro-de-mando'!$H$4=$C3272),OR('Cuadro-de-mando'!$K$4="(Todas)",'Cuadro-de-mando'!$K$4=$E3272),OR('Cuadro-de-mando'!$N$4="(Todos)",'Cuadro-de-mando'!$N$4=$F3272)),1,0))</f>
        <v>1</v>
      </c>
    </row>
    <row r="3273" spans="1:10" x14ac:dyDescent="0.25">
      <c r="A3273" t="str">
        <f>IF(Tienda_2!$A873="","","Tienda 2")</f>
        <v>Tienda 2</v>
      </c>
      <c r="B3273" t="str">
        <f>IF($A3273="","",Tienda_2!B873)</f>
        <v>Libros</v>
      </c>
      <c r="C3273" t="str">
        <f>IF($A3273="","",Tienda_2!G873)</f>
        <v>Medellín</v>
      </c>
      <c r="D3273" t="str">
        <f>IF($A3273="","",Tienda_2!F873)</f>
        <v>Juliana Costa</v>
      </c>
      <c r="E3273" t="str">
        <f>IF($A3273="","",Tienda_2!I873)</f>
        <v>Tarjeta de crédito</v>
      </c>
      <c r="F3273">
        <f>IF($A3273="","",VALUE(RIGHT(Tienda_2!E873,4)))</f>
        <v>2022</v>
      </c>
      <c r="G3273">
        <f>IF($A3273="","",Tienda_2!C873)</f>
        <v>37100</v>
      </c>
      <c r="H3273">
        <f>IF($A3273="","",Tienda_2!D873)</f>
        <v>0</v>
      </c>
      <c r="I3273">
        <f>IF($A3273="","",Tienda_2!H873)</f>
        <v>3</v>
      </c>
      <c r="J3273">
        <f>IF($A3273="",0,IF(AND(OR('Cuadro-de-mando'!$B$4="(Todas)",'Cuadro-de-mando'!$B$4=$A3273),OR('Cuadro-de-mando'!$E$4="(Todas)",'Cuadro-de-mando'!$E$4=$B3273),OR('Cuadro-de-mando'!$H$4="(Todas)",'Cuadro-de-mando'!$H$4=$C3273),OR('Cuadro-de-mando'!$K$4="(Todas)",'Cuadro-de-mando'!$K$4=$E3273),OR('Cuadro-de-mando'!$N$4="(Todos)",'Cuadro-de-mando'!$N$4=$F3273)),1,0))</f>
        <v>1</v>
      </c>
    </row>
    <row r="3274" spans="1:10" x14ac:dyDescent="0.25">
      <c r="A3274" t="str">
        <f>IF(Tienda_2!$A874="","","Tienda 2")</f>
        <v>Tienda 2</v>
      </c>
      <c r="B3274" t="str">
        <f>IF($A3274="","",Tienda_2!B874)</f>
        <v>Muebles</v>
      </c>
      <c r="C3274" t="str">
        <f>IF($A3274="","",Tienda_2!G874)</f>
        <v>Medellín</v>
      </c>
      <c r="D3274" t="str">
        <f>IF($A3274="","",Tienda_2!F874)</f>
        <v>Santiago Silva</v>
      </c>
      <c r="E3274" t="str">
        <f>IF($A3274="","",Tienda_2!I874)</f>
        <v>Cupón</v>
      </c>
      <c r="F3274">
        <f>IF($A3274="","",VALUE(RIGHT(Tienda_2!E874,4)))</f>
        <v>2021</v>
      </c>
      <c r="G3274">
        <f>IF($A3274="","",Tienda_2!C874)</f>
        <v>557500</v>
      </c>
      <c r="H3274">
        <f>IF($A3274="","",Tienda_2!D874)</f>
        <v>27900</v>
      </c>
      <c r="I3274">
        <f>IF($A3274="","",Tienda_2!H874)</f>
        <v>5</v>
      </c>
      <c r="J3274">
        <f>IF($A3274="",0,IF(AND(OR('Cuadro-de-mando'!$B$4="(Todas)",'Cuadro-de-mando'!$B$4=$A3274),OR('Cuadro-de-mando'!$E$4="(Todas)",'Cuadro-de-mando'!$E$4=$B3274),OR('Cuadro-de-mando'!$H$4="(Todas)",'Cuadro-de-mando'!$H$4=$C3274),OR('Cuadro-de-mando'!$K$4="(Todas)",'Cuadro-de-mando'!$K$4=$E3274),OR('Cuadro-de-mando'!$N$4="(Todos)",'Cuadro-de-mando'!$N$4=$F3274)),1,0))</f>
        <v>1</v>
      </c>
    </row>
    <row r="3275" spans="1:10" x14ac:dyDescent="0.25">
      <c r="A3275" t="str">
        <f>IF(Tienda_2!$A875="","","Tienda 2")</f>
        <v>Tienda 2</v>
      </c>
      <c r="B3275" t="str">
        <f>IF($A3275="","",Tienda_2!B875)</f>
        <v>Juguetes</v>
      </c>
      <c r="C3275" t="str">
        <f>IF($A3275="","",Tienda_2!G875)</f>
        <v>Bogotá</v>
      </c>
      <c r="D3275" t="str">
        <f>IF($A3275="","",Tienda_2!F875)</f>
        <v>Maria Alfonso</v>
      </c>
      <c r="E3275" t="str">
        <f>IF($A3275="","",Tienda_2!I875)</f>
        <v>Tarjeta de crédito</v>
      </c>
      <c r="F3275">
        <f>IF($A3275="","",VALUE(RIGHT(Tienda_2!E875,4)))</f>
        <v>2023</v>
      </c>
      <c r="G3275">
        <f>IF($A3275="","",Tienda_2!C875)</f>
        <v>82900</v>
      </c>
      <c r="H3275">
        <f>IF($A3275="","",Tienda_2!D875)</f>
        <v>4800</v>
      </c>
      <c r="I3275">
        <f>IF($A3275="","",Tienda_2!H875)</f>
        <v>5</v>
      </c>
      <c r="J3275">
        <f>IF($A3275="",0,IF(AND(OR('Cuadro-de-mando'!$B$4="(Todas)",'Cuadro-de-mando'!$B$4=$A3275),OR('Cuadro-de-mando'!$E$4="(Todas)",'Cuadro-de-mando'!$E$4=$B3275),OR('Cuadro-de-mando'!$H$4="(Todas)",'Cuadro-de-mando'!$H$4=$C3275),OR('Cuadro-de-mando'!$K$4="(Todas)",'Cuadro-de-mando'!$K$4=$E3275),OR('Cuadro-de-mando'!$N$4="(Todos)",'Cuadro-de-mando'!$N$4=$F3275)),1,0))</f>
        <v>1</v>
      </c>
    </row>
    <row r="3276" spans="1:10" x14ac:dyDescent="0.25">
      <c r="A3276" t="str">
        <f>IF(Tienda_2!$A876="","","Tienda 2")</f>
        <v>Tienda 2</v>
      </c>
      <c r="B3276" t="str">
        <f>IF($A3276="","",Tienda_2!B876)</f>
        <v>Muebles</v>
      </c>
      <c r="C3276" t="str">
        <f>IF($A3276="","",Tienda_2!G876)</f>
        <v>Bogotá</v>
      </c>
      <c r="D3276" t="str">
        <f>IF($A3276="","",Tienda_2!F876)</f>
        <v>Juan Fernandez</v>
      </c>
      <c r="E3276" t="str">
        <f>IF($A3276="","",Tienda_2!I876)</f>
        <v>Tarjeta de crédito</v>
      </c>
      <c r="F3276">
        <f>IF($A3276="","",VALUE(RIGHT(Tienda_2!E876,4)))</f>
        <v>2021</v>
      </c>
      <c r="G3276">
        <f>IF($A3276="","",Tienda_2!C876)</f>
        <v>326200</v>
      </c>
      <c r="H3276">
        <f>IF($A3276="","",Tienda_2!D876)</f>
        <v>15600</v>
      </c>
      <c r="I3276">
        <f>IF($A3276="","",Tienda_2!H876)</f>
        <v>4</v>
      </c>
      <c r="J3276">
        <f>IF($A3276="",0,IF(AND(OR('Cuadro-de-mando'!$B$4="(Todas)",'Cuadro-de-mando'!$B$4=$A3276),OR('Cuadro-de-mando'!$E$4="(Todas)",'Cuadro-de-mando'!$E$4=$B3276),OR('Cuadro-de-mando'!$H$4="(Todas)",'Cuadro-de-mando'!$H$4=$C3276),OR('Cuadro-de-mando'!$K$4="(Todas)",'Cuadro-de-mando'!$K$4=$E3276),OR('Cuadro-de-mando'!$N$4="(Todos)",'Cuadro-de-mando'!$N$4=$F3276)),1,0))</f>
        <v>1</v>
      </c>
    </row>
    <row r="3277" spans="1:10" x14ac:dyDescent="0.25">
      <c r="A3277" t="str">
        <f>IF(Tienda_2!$A877="","","Tienda 2")</f>
        <v>Tienda 2</v>
      </c>
      <c r="B3277" t="str">
        <f>IF($A3277="","",Tienda_2!B877)</f>
        <v>Juguetes</v>
      </c>
      <c r="C3277" t="str">
        <f>IF($A3277="","",Tienda_2!G877)</f>
        <v>Bogotá</v>
      </c>
      <c r="D3277" t="str">
        <f>IF($A3277="","",Tienda_2!F877)</f>
        <v>Felipe Santos</v>
      </c>
      <c r="E3277" t="str">
        <f>IF($A3277="","",Tienda_2!I877)</f>
        <v>Nequi</v>
      </c>
      <c r="F3277">
        <f>IF($A3277="","",VALUE(RIGHT(Tienda_2!E877,4)))</f>
        <v>2021</v>
      </c>
      <c r="G3277">
        <f>IF($A3277="","",Tienda_2!C877)</f>
        <v>32300</v>
      </c>
      <c r="H3277">
        <f>IF($A3277="","",Tienda_2!D877)</f>
        <v>1900</v>
      </c>
      <c r="I3277">
        <f>IF($A3277="","",Tienda_2!H877)</f>
        <v>4</v>
      </c>
      <c r="J3277">
        <f>IF($A3277="",0,IF(AND(OR('Cuadro-de-mando'!$B$4="(Todas)",'Cuadro-de-mando'!$B$4=$A3277),OR('Cuadro-de-mando'!$E$4="(Todas)",'Cuadro-de-mando'!$E$4=$B3277),OR('Cuadro-de-mando'!$H$4="(Todas)",'Cuadro-de-mando'!$H$4=$C3277),OR('Cuadro-de-mando'!$K$4="(Todas)",'Cuadro-de-mando'!$K$4=$E3277),OR('Cuadro-de-mando'!$N$4="(Todos)",'Cuadro-de-mando'!$N$4=$F3277)),1,0))</f>
        <v>1</v>
      </c>
    </row>
    <row r="3278" spans="1:10" x14ac:dyDescent="0.25">
      <c r="A3278" t="str">
        <f>IF(Tienda_2!$A878="","","Tienda 2")</f>
        <v>Tienda 2</v>
      </c>
      <c r="B3278" t="str">
        <f>IF($A3278="","",Tienda_2!B878)</f>
        <v>Deportes y diversión</v>
      </c>
      <c r="C3278" t="str">
        <f>IF($A3278="","",Tienda_2!G878)</f>
        <v>Bogotá</v>
      </c>
      <c r="D3278" t="str">
        <f>IF($A3278="","",Tienda_2!F878)</f>
        <v>Juliana Costa</v>
      </c>
      <c r="E3278" t="str">
        <f>IF($A3278="","",Tienda_2!I878)</f>
        <v>Tarjeta de crédito</v>
      </c>
      <c r="F3278">
        <f>IF($A3278="","",VALUE(RIGHT(Tienda_2!E878,4)))</f>
        <v>2020</v>
      </c>
      <c r="G3278">
        <f>IF($A3278="","",Tienda_2!C878)</f>
        <v>20100</v>
      </c>
      <c r="H3278">
        <f>IF($A3278="","",Tienda_2!D878)</f>
        <v>0</v>
      </c>
      <c r="I3278">
        <f>IF($A3278="","",Tienda_2!H878)</f>
        <v>3</v>
      </c>
      <c r="J3278">
        <f>IF($A3278="",0,IF(AND(OR('Cuadro-de-mando'!$B$4="(Todas)",'Cuadro-de-mando'!$B$4=$A3278),OR('Cuadro-de-mando'!$E$4="(Todas)",'Cuadro-de-mando'!$E$4=$B3278),OR('Cuadro-de-mando'!$H$4="(Todas)",'Cuadro-de-mando'!$H$4=$C3278),OR('Cuadro-de-mando'!$K$4="(Todas)",'Cuadro-de-mando'!$K$4=$E3278),OR('Cuadro-de-mando'!$N$4="(Todos)",'Cuadro-de-mando'!$N$4=$F3278)),1,0))</f>
        <v>1</v>
      </c>
    </row>
    <row r="3279" spans="1:10" x14ac:dyDescent="0.25">
      <c r="A3279" t="str">
        <f>IF(Tienda_2!$A879="","","Tienda 2")</f>
        <v>Tienda 2</v>
      </c>
      <c r="B3279" t="str">
        <f>IF($A3279="","",Tienda_2!B879)</f>
        <v>Juguetes</v>
      </c>
      <c r="C3279" t="str">
        <f>IF($A3279="","",Tienda_2!G879)</f>
        <v>Bogotá</v>
      </c>
      <c r="D3279" t="str">
        <f>IF($A3279="","",Tienda_2!F879)</f>
        <v>Rafael Acosta</v>
      </c>
      <c r="E3279" t="str">
        <f>IF($A3279="","",Tienda_2!I879)</f>
        <v>Tarjeta de crédito</v>
      </c>
      <c r="F3279">
        <f>IF($A3279="","",VALUE(RIGHT(Tienda_2!E879,4)))</f>
        <v>2020</v>
      </c>
      <c r="G3279">
        <f>IF($A3279="","",Tienda_2!C879)</f>
        <v>57700</v>
      </c>
      <c r="H3279">
        <f>IF($A3279="","",Tienda_2!D879)</f>
        <v>1300</v>
      </c>
      <c r="I3279">
        <f>IF($A3279="","",Tienda_2!H879)</f>
        <v>4</v>
      </c>
      <c r="J3279">
        <f>IF($A3279="",0,IF(AND(OR('Cuadro-de-mando'!$B$4="(Todas)",'Cuadro-de-mando'!$B$4=$A3279),OR('Cuadro-de-mando'!$E$4="(Todas)",'Cuadro-de-mando'!$E$4=$B3279),OR('Cuadro-de-mando'!$H$4="(Todas)",'Cuadro-de-mando'!$H$4=$C3279),OR('Cuadro-de-mando'!$K$4="(Todas)",'Cuadro-de-mando'!$K$4=$E3279),OR('Cuadro-de-mando'!$N$4="(Todos)",'Cuadro-de-mando'!$N$4=$F3279)),1,0))</f>
        <v>1</v>
      </c>
    </row>
    <row r="3280" spans="1:10" x14ac:dyDescent="0.25">
      <c r="A3280" t="str">
        <f>IF(Tienda_2!$A880="","","Tienda 2")</f>
        <v>Tienda 2</v>
      </c>
      <c r="B3280" t="str">
        <f>IF($A3280="","",Tienda_2!B880)</f>
        <v>Libros</v>
      </c>
      <c r="C3280" t="str">
        <f>IF($A3280="","",Tienda_2!G880)</f>
        <v>Medellín</v>
      </c>
      <c r="D3280" t="str">
        <f>IF($A3280="","",Tienda_2!F880)</f>
        <v>Ángel Rodriguez</v>
      </c>
      <c r="E3280" t="str">
        <f>IF($A3280="","",Tienda_2!I880)</f>
        <v>Tarjeta de crédito</v>
      </c>
      <c r="F3280">
        <f>IF($A3280="","",VALUE(RIGHT(Tienda_2!E880,4)))</f>
        <v>2021</v>
      </c>
      <c r="G3280">
        <f>IF($A3280="","",Tienda_2!C880)</f>
        <v>67400</v>
      </c>
      <c r="H3280">
        <f>IF($A3280="","",Tienda_2!D880)</f>
        <v>4000</v>
      </c>
      <c r="I3280">
        <f>IF($A3280="","",Tienda_2!H880)</f>
        <v>5</v>
      </c>
      <c r="J3280">
        <f>IF($A3280="",0,IF(AND(OR('Cuadro-de-mando'!$B$4="(Todas)",'Cuadro-de-mando'!$B$4=$A3280),OR('Cuadro-de-mando'!$E$4="(Todas)",'Cuadro-de-mando'!$E$4=$B3280),OR('Cuadro-de-mando'!$H$4="(Todas)",'Cuadro-de-mando'!$H$4=$C3280),OR('Cuadro-de-mando'!$K$4="(Todas)",'Cuadro-de-mando'!$K$4=$E3280),OR('Cuadro-de-mando'!$N$4="(Todos)",'Cuadro-de-mando'!$N$4=$F3280)),1,0))</f>
        <v>1</v>
      </c>
    </row>
    <row r="3281" spans="1:10" x14ac:dyDescent="0.25">
      <c r="A3281" t="str">
        <f>IF(Tienda_2!$A881="","","Tienda 2")</f>
        <v>Tienda 2</v>
      </c>
      <c r="B3281" t="str">
        <f>IF($A3281="","",Tienda_2!B881)</f>
        <v>Libros</v>
      </c>
      <c r="C3281" t="str">
        <f>IF($A3281="","",Tienda_2!G881)</f>
        <v>Bogotá</v>
      </c>
      <c r="D3281" t="str">
        <f>IF($A3281="","",Tienda_2!F881)</f>
        <v>Rafael Acosta</v>
      </c>
      <c r="E3281" t="str">
        <f>IF($A3281="","",Tienda_2!I881)</f>
        <v>Tarjeta de crédito</v>
      </c>
      <c r="F3281">
        <f>IF($A3281="","",VALUE(RIGHT(Tienda_2!E881,4)))</f>
        <v>2021</v>
      </c>
      <c r="G3281">
        <f>IF($A3281="","",Tienda_2!C881)</f>
        <v>60200</v>
      </c>
      <c r="H3281">
        <f>IF($A3281="","",Tienda_2!D881)</f>
        <v>1400</v>
      </c>
      <c r="I3281">
        <f>IF($A3281="","",Tienda_2!H881)</f>
        <v>4</v>
      </c>
      <c r="J3281">
        <f>IF($A3281="",0,IF(AND(OR('Cuadro-de-mando'!$B$4="(Todas)",'Cuadro-de-mando'!$B$4=$A3281),OR('Cuadro-de-mando'!$E$4="(Todas)",'Cuadro-de-mando'!$E$4=$B3281),OR('Cuadro-de-mando'!$H$4="(Todas)",'Cuadro-de-mando'!$H$4=$C3281),OR('Cuadro-de-mando'!$K$4="(Todas)",'Cuadro-de-mando'!$K$4=$E3281),OR('Cuadro-de-mando'!$N$4="(Todos)",'Cuadro-de-mando'!$N$4=$F3281)),1,0))</f>
        <v>1</v>
      </c>
    </row>
    <row r="3282" spans="1:10" x14ac:dyDescent="0.25">
      <c r="A3282" t="str">
        <f>IF(Tienda_2!$A882="","","Tienda 2")</f>
        <v>Tienda 2</v>
      </c>
      <c r="B3282" t="str">
        <f>IF($A3282="","",Tienda_2!B882)</f>
        <v>Electrónicos</v>
      </c>
      <c r="C3282" t="str">
        <f>IF($A3282="","",Tienda_2!G882)</f>
        <v>Bogotá</v>
      </c>
      <c r="D3282" t="str">
        <f>IF($A3282="","",Tienda_2!F882)</f>
        <v>Ángel Rodriguez</v>
      </c>
      <c r="E3282" t="str">
        <f>IF($A3282="","",Tienda_2!I882)</f>
        <v>Tarjeta de crédito</v>
      </c>
      <c r="F3282">
        <f>IF($A3282="","",VALUE(RIGHT(Tienda_2!E882,4)))</f>
        <v>2021</v>
      </c>
      <c r="G3282">
        <f>IF($A3282="","",Tienda_2!C882)</f>
        <v>164400</v>
      </c>
      <c r="H3282">
        <f>IF($A3282="","",Tienda_2!D882)</f>
        <v>6900</v>
      </c>
      <c r="I3282">
        <f>IF($A3282="","",Tienda_2!H882)</f>
        <v>4</v>
      </c>
      <c r="J3282">
        <f>IF($A3282="",0,IF(AND(OR('Cuadro-de-mando'!$B$4="(Todas)",'Cuadro-de-mando'!$B$4=$A3282),OR('Cuadro-de-mando'!$E$4="(Todas)",'Cuadro-de-mando'!$E$4=$B3282),OR('Cuadro-de-mando'!$H$4="(Todas)",'Cuadro-de-mando'!$H$4=$C3282),OR('Cuadro-de-mando'!$K$4="(Todas)",'Cuadro-de-mando'!$K$4=$E3282),OR('Cuadro-de-mando'!$N$4="(Todos)",'Cuadro-de-mando'!$N$4=$F3282)),1,0))</f>
        <v>1</v>
      </c>
    </row>
    <row r="3283" spans="1:10" x14ac:dyDescent="0.25">
      <c r="A3283" t="str">
        <f>IF(Tienda_2!$A883="","","Tienda 2")</f>
        <v>Tienda 2</v>
      </c>
      <c r="B3283" t="str">
        <f>IF($A3283="","",Tienda_2!B883)</f>
        <v>Electrodomésticos</v>
      </c>
      <c r="C3283" t="str">
        <f>IF($A3283="","",Tienda_2!G883)</f>
        <v>Bogotá</v>
      </c>
      <c r="D3283" t="str">
        <f>IF($A3283="","",Tienda_2!F883)</f>
        <v>Rafael Acosta</v>
      </c>
      <c r="E3283" t="str">
        <f>IF($A3283="","",Tienda_2!I883)</f>
        <v>Tarjeta de crédito</v>
      </c>
      <c r="F3283">
        <f>IF($A3283="","",VALUE(RIGHT(Tienda_2!E883,4)))</f>
        <v>2021</v>
      </c>
      <c r="G3283">
        <f>IF($A3283="","",Tienda_2!C883)</f>
        <v>762700</v>
      </c>
      <c r="H3283">
        <f>IF($A3283="","",Tienda_2!D883)</f>
        <v>40800</v>
      </c>
      <c r="I3283">
        <f>IF($A3283="","",Tienda_2!H883)</f>
        <v>5</v>
      </c>
      <c r="J3283">
        <f>IF($A3283="",0,IF(AND(OR('Cuadro-de-mando'!$B$4="(Todas)",'Cuadro-de-mando'!$B$4=$A3283),OR('Cuadro-de-mando'!$E$4="(Todas)",'Cuadro-de-mando'!$E$4=$B3283),OR('Cuadro-de-mando'!$H$4="(Todas)",'Cuadro-de-mando'!$H$4=$C3283),OR('Cuadro-de-mando'!$K$4="(Todas)",'Cuadro-de-mando'!$K$4=$E3283),OR('Cuadro-de-mando'!$N$4="(Todos)",'Cuadro-de-mando'!$N$4=$F3283)),1,0))</f>
        <v>1</v>
      </c>
    </row>
    <row r="3284" spans="1:10" x14ac:dyDescent="0.25">
      <c r="A3284" t="str">
        <f>IF(Tienda_2!$A884="","","Tienda 2")</f>
        <v>Tienda 2</v>
      </c>
      <c r="B3284" t="str">
        <f>IF($A3284="","",Tienda_2!B884)</f>
        <v>Juguetes</v>
      </c>
      <c r="C3284" t="str">
        <f>IF($A3284="","",Tienda_2!G884)</f>
        <v>Bogotá</v>
      </c>
      <c r="D3284" t="str">
        <f>IF($A3284="","",Tienda_2!F884)</f>
        <v>Maria Alfonso</v>
      </c>
      <c r="E3284" t="str">
        <f>IF($A3284="","",Tienda_2!I884)</f>
        <v>Tarjeta de crédito</v>
      </c>
      <c r="F3284">
        <f>IF($A3284="","",VALUE(RIGHT(Tienda_2!E884,4)))</f>
        <v>2022</v>
      </c>
      <c r="G3284">
        <f>IF($A3284="","",Tienda_2!C884)</f>
        <v>79900</v>
      </c>
      <c r="H3284">
        <f>IF($A3284="","",Tienda_2!D884)</f>
        <v>2400</v>
      </c>
      <c r="I3284">
        <f>IF($A3284="","",Tienda_2!H884)</f>
        <v>5</v>
      </c>
      <c r="J3284">
        <f>IF($A3284="",0,IF(AND(OR('Cuadro-de-mando'!$B$4="(Todas)",'Cuadro-de-mando'!$B$4=$A3284),OR('Cuadro-de-mando'!$E$4="(Todas)",'Cuadro-de-mando'!$E$4=$B3284),OR('Cuadro-de-mando'!$H$4="(Todas)",'Cuadro-de-mando'!$H$4=$C3284),OR('Cuadro-de-mando'!$K$4="(Todas)",'Cuadro-de-mando'!$K$4=$E3284),OR('Cuadro-de-mando'!$N$4="(Todos)",'Cuadro-de-mando'!$N$4=$F3284)),1,0))</f>
        <v>1</v>
      </c>
    </row>
    <row r="3285" spans="1:10" x14ac:dyDescent="0.25">
      <c r="A3285" t="str">
        <f>IF(Tienda_2!$A885="","","Tienda 2")</f>
        <v>Tienda 2</v>
      </c>
      <c r="B3285" t="str">
        <f>IF($A3285="","",Tienda_2!B885)</f>
        <v>Electrónicos</v>
      </c>
      <c r="C3285" t="str">
        <f>IF($A3285="","",Tienda_2!G885)</f>
        <v>Medellín</v>
      </c>
      <c r="D3285" t="str">
        <f>IF($A3285="","",Tienda_2!F885)</f>
        <v>Felipe Santos</v>
      </c>
      <c r="E3285" t="str">
        <f>IF($A3285="","",Tienda_2!I885)</f>
        <v>Tarjeta de crédito</v>
      </c>
      <c r="F3285">
        <f>IF($A3285="","",VALUE(RIGHT(Tienda_2!E885,4)))</f>
        <v>2021</v>
      </c>
      <c r="G3285">
        <f>IF($A3285="","",Tienda_2!C885)</f>
        <v>135300</v>
      </c>
      <c r="H3285">
        <f>IF($A3285="","",Tienda_2!D885)</f>
        <v>13100</v>
      </c>
      <c r="I3285">
        <f>IF($A3285="","",Tienda_2!H885)</f>
        <v>5</v>
      </c>
      <c r="J3285">
        <f>IF($A3285="",0,IF(AND(OR('Cuadro-de-mando'!$B$4="(Todas)",'Cuadro-de-mando'!$B$4=$A3285),OR('Cuadro-de-mando'!$E$4="(Todas)",'Cuadro-de-mando'!$E$4=$B3285),OR('Cuadro-de-mando'!$H$4="(Todas)",'Cuadro-de-mando'!$H$4=$C3285),OR('Cuadro-de-mando'!$K$4="(Todas)",'Cuadro-de-mando'!$K$4=$E3285),OR('Cuadro-de-mando'!$N$4="(Todos)",'Cuadro-de-mando'!$N$4=$F3285)),1,0))</f>
        <v>1</v>
      </c>
    </row>
    <row r="3286" spans="1:10" x14ac:dyDescent="0.25">
      <c r="A3286" t="str">
        <f>IF(Tienda_2!$A886="","","Tienda 2")</f>
        <v>Tienda 2</v>
      </c>
      <c r="B3286" t="str">
        <f>IF($A3286="","",Tienda_2!B886)</f>
        <v>Muebles</v>
      </c>
      <c r="C3286" t="str">
        <f>IF($A3286="","",Tienda_2!G886)</f>
        <v>Cali</v>
      </c>
      <c r="D3286" t="str">
        <f>IF($A3286="","",Tienda_2!F886)</f>
        <v>Beatriz Morales</v>
      </c>
      <c r="E3286" t="str">
        <f>IF($A3286="","",Tienda_2!I886)</f>
        <v>Tarjeta de crédito</v>
      </c>
      <c r="F3286">
        <f>IF($A3286="","",VALUE(RIGHT(Tienda_2!E886,4)))</f>
        <v>2022</v>
      </c>
      <c r="G3286">
        <f>IF($A3286="","",Tienda_2!C886)</f>
        <v>263800</v>
      </c>
      <c r="H3286">
        <f>IF($A3286="","",Tienda_2!D886)</f>
        <v>12200</v>
      </c>
      <c r="I3286">
        <f>IF($A3286="","",Tienda_2!H886)</f>
        <v>4</v>
      </c>
      <c r="J3286">
        <f>IF($A3286="",0,IF(AND(OR('Cuadro-de-mando'!$B$4="(Todas)",'Cuadro-de-mando'!$B$4=$A3286),OR('Cuadro-de-mando'!$E$4="(Todas)",'Cuadro-de-mando'!$E$4=$B3286),OR('Cuadro-de-mando'!$H$4="(Todas)",'Cuadro-de-mando'!$H$4=$C3286),OR('Cuadro-de-mando'!$K$4="(Todas)",'Cuadro-de-mando'!$K$4=$E3286),OR('Cuadro-de-mando'!$N$4="(Todos)",'Cuadro-de-mando'!$N$4=$F3286)),1,0))</f>
        <v>1</v>
      </c>
    </row>
    <row r="3287" spans="1:10" x14ac:dyDescent="0.25">
      <c r="A3287" t="str">
        <f>IF(Tienda_2!$A887="","","Tienda 2")</f>
        <v>Tienda 2</v>
      </c>
      <c r="B3287" t="str">
        <f>IF($A3287="","",Tienda_2!B887)</f>
        <v>Electrodomésticos</v>
      </c>
      <c r="C3287" t="str">
        <f>IF($A3287="","",Tienda_2!G887)</f>
        <v>Bucaramanga</v>
      </c>
      <c r="D3287" t="str">
        <f>IF($A3287="","",Tienda_2!F887)</f>
        <v>Mariana Herrera</v>
      </c>
      <c r="E3287" t="str">
        <f>IF($A3287="","",Tienda_2!I887)</f>
        <v>Tarjeta de crédito</v>
      </c>
      <c r="F3287">
        <f>IF($A3287="","",VALUE(RIGHT(Tienda_2!E887,4)))</f>
        <v>2021</v>
      </c>
      <c r="G3287">
        <f>IF($A3287="","",Tienda_2!C887)</f>
        <v>1438700</v>
      </c>
      <c r="H3287">
        <f>IF($A3287="","",Tienda_2!D887)</f>
        <v>76800</v>
      </c>
      <c r="I3287">
        <f>IF($A3287="","",Tienda_2!H887)</f>
        <v>4</v>
      </c>
      <c r="J3287">
        <f>IF($A3287="",0,IF(AND(OR('Cuadro-de-mando'!$B$4="(Todas)",'Cuadro-de-mando'!$B$4=$A3287),OR('Cuadro-de-mando'!$E$4="(Todas)",'Cuadro-de-mando'!$E$4=$B3287),OR('Cuadro-de-mando'!$H$4="(Todas)",'Cuadro-de-mando'!$H$4=$C3287),OR('Cuadro-de-mando'!$K$4="(Todas)",'Cuadro-de-mando'!$K$4=$E3287),OR('Cuadro-de-mando'!$N$4="(Todos)",'Cuadro-de-mando'!$N$4=$F3287)),1,0))</f>
        <v>1</v>
      </c>
    </row>
    <row r="3288" spans="1:10" x14ac:dyDescent="0.25">
      <c r="A3288" t="str">
        <f>IF(Tienda_2!$A888="","","Tienda 2")</f>
        <v>Tienda 2</v>
      </c>
      <c r="B3288" t="str">
        <f>IF($A3288="","",Tienda_2!B888)</f>
        <v>Artículos para el hogar</v>
      </c>
      <c r="C3288" t="str">
        <f>IF($A3288="","",Tienda_2!G888)</f>
        <v>Cartagena</v>
      </c>
      <c r="D3288" t="str">
        <f>IF($A3288="","",Tienda_2!F888)</f>
        <v>Mariana Herrera</v>
      </c>
      <c r="E3288" t="str">
        <f>IF($A3288="","",Tienda_2!I888)</f>
        <v>Tarjeta de crédito</v>
      </c>
      <c r="F3288">
        <f>IF($A3288="","",VALUE(RIGHT(Tienda_2!E888,4)))</f>
        <v>2022</v>
      </c>
      <c r="G3288">
        <f>IF($A3288="","",Tienda_2!C888)</f>
        <v>33200</v>
      </c>
      <c r="H3288">
        <f>IF($A3288="","",Tienda_2!D888)</f>
        <v>2800</v>
      </c>
      <c r="I3288">
        <f>IF($A3288="","",Tienda_2!H888)</f>
        <v>5</v>
      </c>
      <c r="J3288">
        <f>IF($A3288="",0,IF(AND(OR('Cuadro-de-mando'!$B$4="(Todas)",'Cuadro-de-mando'!$B$4=$A3288),OR('Cuadro-de-mando'!$E$4="(Todas)",'Cuadro-de-mando'!$E$4=$B3288),OR('Cuadro-de-mando'!$H$4="(Todas)",'Cuadro-de-mando'!$H$4=$C3288),OR('Cuadro-de-mando'!$K$4="(Todas)",'Cuadro-de-mando'!$K$4=$E3288),OR('Cuadro-de-mando'!$N$4="(Todos)",'Cuadro-de-mando'!$N$4=$F3288)),1,0))</f>
        <v>1</v>
      </c>
    </row>
    <row r="3289" spans="1:10" x14ac:dyDescent="0.25">
      <c r="A3289" t="str">
        <f>IF(Tienda_2!$A889="","","Tienda 2")</f>
        <v>Tienda 2</v>
      </c>
      <c r="B3289" t="str">
        <f>IF($A3289="","",Tienda_2!B889)</f>
        <v>Juguetes</v>
      </c>
      <c r="C3289" t="str">
        <f>IF($A3289="","",Tienda_2!G889)</f>
        <v>Barranquilla</v>
      </c>
      <c r="D3289" t="str">
        <f>IF($A3289="","",Tienda_2!F889)</f>
        <v>Blanca Ramirez</v>
      </c>
      <c r="E3289" t="str">
        <f>IF($A3289="","",Tienda_2!I889)</f>
        <v>Tarjeta de crédito</v>
      </c>
      <c r="F3289">
        <f>IF($A3289="","",VALUE(RIGHT(Tienda_2!E889,4)))</f>
        <v>2023</v>
      </c>
      <c r="G3289">
        <f>IF($A3289="","",Tienda_2!C889)</f>
        <v>64500</v>
      </c>
      <c r="H3289">
        <f>IF($A3289="","",Tienda_2!D889)</f>
        <v>1600</v>
      </c>
      <c r="I3289">
        <f>IF($A3289="","",Tienda_2!H889)</f>
        <v>2</v>
      </c>
      <c r="J3289">
        <f>IF($A3289="",0,IF(AND(OR('Cuadro-de-mando'!$B$4="(Todas)",'Cuadro-de-mando'!$B$4=$A3289),OR('Cuadro-de-mando'!$E$4="(Todas)",'Cuadro-de-mando'!$E$4=$B3289),OR('Cuadro-de-mando'!$H$4="(Todas)",'Cuadro-de-mando'!$H$4=$C3289),OR('Cuadro-de-mando'!$K$4="(Todas)",'Cuadro-de-mando'!$K$4=$E3289),OR('Cuadro-de-mando'!$N$4="(Todos)",'Cuadro-de-mando'!$N$4=$F3289)),1,0))</f>
        <v>1</v>
      </c>
    </row>
    <row r="3290" spans="1:10" x14ac:dyDescent="0.25">
      <c r="A3290" t="str">
        <f>IF(Tienda_2!$A890="","","Tienda 2")</f>
        <v>Tienda 2</v>
      </c>
      <c r="B3290" t="str">
        <f>IF($A3290="","",Tienda_2!B890)</f>
        <v>Electrónicos</v>
      </c>
      <c r="C3290" t="str">
        <f>IF($A3290="","",Tienda_2!G890)</f>
        <v>Medellín</v>
      </c>
      <c r="D3290" t="str">
        <f>IF($A3290="","",Tienda_2!F890)</f>
        <v>Rafael Acosta</v>
      </c>
      <c r="E3290" t="str">
        <f>IF($A3290="","",Tienda_2!I890)</f>
        <v>Tarjeta de crédito</v>
      </c>
      <c r="F3290">
        <f>IF($A3290="","",VALUE(RIGHT(Tienda_2!E890,4)))</f>
        <v>2023</v>
      </c>
      <c r="G3290">
        <f>IF($A3290="","",Tienda_2!C890)</f>
        <v>1702900</v>
      </c>
      <c r="H3290">
        <f>IF($A3290="","",Tienda_2!D890)</f>
        <v>88900</v>
      </c>
      <c r="I3290">
        <f>IF($A3290="","",Tienda_2!H890)</f>
        <v>5</v>
      </c>
      <c r="J3290">
        <f>IF($A3290="",0,IF(AND(OR('Cuadro-de-mando'!$B$4="(Todas)",'Cuadro-de-mando'!$B$4=$A3290),OR('Cuadro-de-mando'!$E$4="(Todas)",'Cuadro-de-mando'!$E$4=$B3290),OR('Cuadro-de-mando'!$H$4="(Todas)",'Cuadro-de-mando'!$H$4=$C3290),OR('Cuadro-de-mando'!$K$4="(Todas)",'Cuadro-de-mando'!$K$4=$E3290),OR('Cuadro-de-mando'!$N$4="(Todos)",'Cuadro-de-mando'!$N$4=$F3290)),1,0))</f>
        <v>1</v>
      </c>
    </row>
    <row r="3291" spans="1:10" x14ac:dyDescent="0.25">
      <c r="A3291" t="str">
        <f>IF(Tienda_2!$A891="","","Tienda 2")</f>
        <v>Tienda 2</v>
      </c>
      <c r="B3291" t="str">
        <f>IF($A3291="","",Tienda_2!B891)</f>
        <v>Libros</v>
      </c>
      <c r="C3291" t="str">
        <f>IF($A3291="","",Tienda_2!G891)</f>
        <v>Bogotá</v>
      </c>
      <c r="D3291" t="str">
        <f>IF($A3291="","",Tienda_2!F891)</f>
        <v>Maria Alfonso</v>
      </c>
      <c r="E3291" t="str">
        <f>IF($A3291="","",Tienda_2!I891)</f>
        <v>Tarjeta de crédito</v>
      </c>
      <c r="F3291">
        <f>IF($A3291="","",VALUE(RIGHT(Tienda_2!E891,4)))</f>
        <v>2022</v>
      </c>
      <c r="G3291">
        <f>IF($A3291="","",Tienda_2!C891)</f>
        <v>44500</v>
      </c>
      <c r="H3291">
        <f>IF($A3291="","",Tienda_2!D891)</f>
        <v>3100</v>
      </c>
      <c r="I3291">
        <f>IF($A3291="","",Tienda_2!H891)</f>
        <v>3</v>
      </c>
      <c r="J3291">
        <f>IF($A3291="",0,IF(AND(OR('Cuadro-de-mando'!$B$4="(Todas)",'Cuadro-de-mando'!$B$4=$A3291),OR('Cuadro-de-mando'!$E$4="(Todas)",'Cuadro-de-mando'!$E$4=$B3291),OR('Cuadro-de-mando'!$H$4="(Todas)",'Cuadro-de-mando'!$H$4=$C3291),OR('Cuadro-de-mando'!$K$4="(Todas)",'Cuadro-de-mando'!$K$4=$E3291),OR('Cuadro-de-mando'!$N$4="(Todos)",'Cuadro-de-mando'!$N$4=$F3291)),1,0))</f>
        <v>1</v>
      </c>
    </row>
    <row r="3292" spans="1:10" x14ac:dyDescent="0.25">
      <c r="A3292" t="str">
        <f>IF(Tienda_2!$A892="","","Tienda 2")</f>
        <v>Tienda 2</v>
      </c>
      <c r="B3292" t="str">
        <f>IF($A3292="","",Tienda_2!B892)</f>
        <v>Muebles</v>
      </c>
      <c r="C3292" t="str">
        <f>IF($A3292="","",Tienda_2!G892)</f>
        <v>Medellín</v>
      </c>
      <c r="D3292" t="str">
        <f>IF($A3292="","",Tienda_2!F892)</f>
        <v>Santiago Silva</v>
      </c>
      <c r="E3292" t="str">
        <f>IF($A3292="","",Tienda_2!I892)</f>
        <v>Nequi</v>
      </c>
      <c r="F3292">
        <f>IF($A3292="","",VALUE(RIGHT(Tienda_2!E892,4)))</f>
        <v>2022</v>
      </c>
      <c r="G3292">
        <f>IF($A3292="","",Tienda_2!C892)</f>
        <v>232500</v>
      </c>
      <c r="H3292">
        <f>IF($A3292="","",Tienda_2!D892)</f>
        <v>13000</v>
      </c>
      <c r="I3292">
        <f>IF($A3292="","",Tienda_2!H892)</f>
        <v>4</v>
      </c>
      <c r="J3292">
        <f>IF($A3292="",0,IF(AND(OR('Cuadro-de-mando'!$B$4="(Todas)",'Cuadro-de-mando'!$B$4=$A3292),OR('Cuadro-de-mando'!$E$4="(Todas)",'Cuadro-de-mando'!$E$4=$B3292),OR('Cuadro-de-mando'!$H$4="(Todas)",'Cuadro-de-mando'!$H$4=$C3292),OR('Cuadro-de-mando'!$K$4="(Todas)",'Cuadro-de-mando'!$K$4=$E3292),OR('Cuadro-de-mando'!$N$4="(Todos)",'Cuadro-de-mando'!$N$4=$F3292)),1,0))</f>
        <v>1</v>
      </c>
    </row>
    <row r="3293" spans="1:10" x14ac:dyDescent="0.25">
      <c r="A3293" t="str">
        <f>IF(Tienda_2!$A893="","","Tienda 2")</f>
        <v>Tienda 2</v>
      </c>
      <c r="B3293" t="str">
        <f>IF($A3293="","",Tienda_2!B893)</f>
        <v>Libros</v>
      </c>
      <c r="C3293" t="str">
        <f>IF($A3293="","",Tienda_2!G893)</f>
        <v>Bogotá</v>
      </c>
      <c r="D3293" t="str">
        <f>IF($A3293="","",Tienda_2!F893)</f>
        <v>Juan Fernandez</v>
      </c>
      <c r="E3293" t="str">
        <f>IF($A3293="","",Tienda_2!I893)</f>
        <v>Tarjeta de crédito</v>
      </c>
      <c r="F3293">
        <f>IF($A3293="","",VALUE(RIGHT(Tienda_2!E893,4)))</f>
        <v>2022</v>
      </c>
      <c r="G3293">
        <f>IF($A3293="","",Tienda_2!C893)</f>
        <v>45300</v>
      </c>
      <c r="H3293">
        <f>IF($A3293="","",Tienda_2!D893)</f>
        <v>2600</v>
      </c>
      <c r="I3293">
        <f>IF($A3293="","",Tienda_2!H893)</f>
        <v>5</v>
      </c>
      <c r="J3293">
        <f>IF($A3293="",0,IF(AND(OR('Cuadro-de-mando'!$B$4="(Todas)",'Cuadro-de-mando'!$B$4=$A3293),OR('Cuadro-de-mando'!$E$4="(Todas)",'Cuadro-de-mando'!$E$4=$B3293),OR('Cuadro-de-mando'!$H$4="(Todas)",'Cuadro-de-mando'!$H$4=$C3293),OR('Cuadro-de-mando'!$K$4="(Todas)",'Cuadro-de-mando'!$K$4=$E3293),OR('Cuadro-de-mando'!$N$4="(Todos)",'Cuadro-de-mando'!$N$4=$F3293)),1,0))</f>
        <v>1</v>
      </c>
    </row>
    <row r="3294" spans="1:10" x14ac:dyDescent="0.25">
      <c r="A3294" t="str">
        <f>IF(Tienda_2!$A894="","","Tienda 2")</f>
        <v>Tienda 2</v>
      </c>
      <c r="B3294" t="str">
        <f>IF($A3294="","",Tienda_2!B894)</f>
        <v>Electrónicos</v>
      </c>
      <c r="C3294" t="str">
        <f>IF($A3294="","",Tienda_2!G894)</f>
        <v>Cali</v>
      </c>
      <c r="D3294" t="str">
        <f>IF($A3294="","",Tienda_2!F894)</f>
        <v>Mariana Herrera</v>
      </c>
      <c r="E3294" t="str">
        <f>IF($A3294="","",Tienda_2!I894)</f>
        <v>Nequi</v>
      </c>
      <c r="F3294">
        <f>IF($A3294="","",VALUE(RIGHT(Tienda_2!E894,4)))</f>
        <v>2020</v>
      </c>
      <c r="G3294">
        <f>IF($A3294="","",Tienda_2!C894)</f>
        <v>717000</v>
      </c>
      <c r="H3294">
        <f>IF($A3294="","",Tienda_2!D894)</f>
        <v>38600</v>
      </c>
      <c r="I3294">
        <f>IF($A3294="","",Tienda_2!H894)</f>
        <v>5</v>
      </c>
      <c r="J3294">
        <f>IF($A3294="",0,IF(AND(OR('Cuadro-de-mando'!$B$4="(Todas)",'Cuadro-de-mando'!$B$4=$A3294),OR('Cuadro-de-mando'!$E$4="(Todas)",'Cuadro-de-mando'!$E$4=$B3294),OR('Cuadro-de-mando'!$H$4="(Todas)",'Cuadro-de-mando'!$H$4=$C3294),OR('Cuadro-de-mando'!$K$4="(Todas)",'Cuadro-de-mando'!$K$4=$E3294),OR('Cuadro-de-mando'!$N$4="(Todos)",'Cuadro-de-mando'!$N$4=$F3294)),1,0))</f>
        <v>1</v>
      </c>
    </row>
    <row r="3295" spans="1:10" x14ac:dyDescent="0.25">
      <c r="A3295" t="str">
        <f>IF(Tienda_2!$A895="","","Tienda 2")</f>
        <v>Tienda 2</v>
      </c>
      <c r="B3295" t="str">
        <f>IF($A3295="","",Tienda_2!B895)</f>
        <v>Instrumentos musicales</v>
      </c>
      <c r="C3295" t="str">
        <f>IF($A3295="","",Tienda_2!G895)</f>
        <v>Cali</v>
      </c>
      <c r="D3295" t="str">
        <f>IF($A3295="","",Tienda_2!F895)</f>
        <v>Santiago Silva</v>
      </c>
      <c r="E3295" t="str">
        <f>IF($A3295="","",Tienda_2!I895)</f>
        <v>Tarjeta de crédito</v>
      </c>
      <c r="F3295">
        <f>IF($A3295="","",VALUE(RIGHT(Tienda_2!E895,4)))</f>
        <v>2021</v>
      </c>
      <c r="G3295">
        <f>IF($A3295="","",Tienda_2!C895)</f>
        <v>70500</v>
      </c>
      <c r="H3295">
        <f>IF($A3295="","",Tienda_2!D895)</f>
        <v>6100</v>
      </c>
      <c r="I3295">
        <f>IF($A3295="","",Tienda_2!H895)</f>
        <v>5</v>
      </c>
      <c r="J3295">
        <f>IF($A3295="",0,IF(AND(OR('Cuadro-de-mando'!$B$4="(Todas)",'Cuadro-de-mando'!$B$4=$A3295),OR('Cuadro-de-mando'!$E$4="(Todas)",'Cuadro-de-mando'!$E$4=$B3295),OR('Cuadro-de-mando'!$H$4="(Todas)",'Cuadro-de-mando'!$H$4=$C3295),OR('Cuadro-de-mando'!$K$4="(Todas)",'Cuadro-de-mando'!$K$4=$E3295),OR('Cuadro-de-mando'!$N$4="(Todos)",'Cuadro-de-mando'!$N$4=$F3295)),1,0))</f>
        <v>1</v>
      </c>
    </row>
    <row r="3296" spans="1:10" x14ac:dyDescent="0.25">
      <c r="A3296" t="str">
        <f>IF(Tienda_2!$A896="","","Tienda 2")</f>
        <v>Tienda 2</v>
      </c>
      <c r="B3296" t="str">
        <f>IF($A3296="","",Tienda_2!B896)</f>
        <v>Electrodomésticos</v>
      </c>
      <c r="C3296" t="str">
        <f>IF($A3296="","",Tienda_2!G896)</f>
        <v>Medellín</v>
      </c>
      <c r="D3296" t="str">
        <f>IF($A3296="","",Tienda_2!F896)</f>
        <v>Izabela de León</v>
      </c>
      <c r="E3296" t="str">
        <f>IF($A3296="","",Tienda_2!I896)</f>
        <v>Tarjeta de crédito</v>
      </c>
      <c r="F3296">
        <f>IF($A3296="","",VALUE(RIGHT(Tienda_2!E896,4)))</f>
        <v>2022</v>
      </c>
      <c r="G3296">
        <f>IF($A3296="","",Tienda_2!C896)</f>
        <v>2149700</v>
      </c>
      <c r="H3296">
        <f>IF($A3296="","",Tienda_2!D896)</f>
        <v>112700</v>
      </c>
      <c r="I3296">
        <f>IF($A3296="","",Tienda_2!H896)</f>
        <v>5</v>
      </c>
      <c r="J3296">
        <f>IF($A3296="",0,IF(AND(OR('Cuadro-de-mando'!$B$4="(Todas)",'Cuadro-de-mando'!$B$4=$A3296),OR('Cuadro-de-mando'!$E$4="(Todas)",'Cuadro-de-mando'!$E$4=$B3296),OR('Cuadro-de-mando'!$H$4="(Todas)",'Cuadro-de-mando'!$H$4=$C3296),OR('Cuadro-de-mando'!$K$4="(Todas)",'Cuadro-de-mando'!$K$4=$E3296),OR('Cuadro-de-mando'!$N$4="(Todos)",'Cuadro-de-mando'!$N$4=$F3296)),1,0))</f>
        <v>1</v>
      </c>
    </row>
    <row r="3297" spans="1:10" x14ac:dyDescent="0.25">
      <c r="A3297" t="str">
        <f>IF(Tienda_2!$A897="","","Tienda 2")</f>
        <v>Tienda 2</v>
      </c>
      <c r="B3297" t="str">
        <f>IF($A3297="","",Tienda_2!B897)</f>
        <v>Electrónicos</v>
      </c>
      <c r="C3297" t="str">
        <f>IF($A3297="","",Tienda_2!G897)</f>
        <v>Cartagena</v>
      </c>
      <c r="D3297" t="str">
        <f>IF($A3297="","",Tienda_2!F897)</f>
        <v>Blanca Ramirez</v>
      </c>
      <c r="E3297" t="str">
        <f>IF($A3297="","",Tienda_2!I897)</f>
        <v>Tarjeta de crédito</v>
      </c>
      <c r="F3297">
        <f>IF($A3297="","",VALUE(RIGHT(Tienda_2!E897,4)))</f>
        <v>2022</v>
      </c>
      <c r="G3297">
        <f>IF($A3297="","",Tienda_2!C897)</f>
        <v>131800</v>
      </c>
      <c r="H3297">
        <f>IF($A3297="","",Tienda_2!D897)</f>
        <v>5200</v>
      </c>
      <c r="I3297">
        <f>IF($A3297="","",Tienda_2!H897)</f>
        <v>5</v>
      </c>
      <c r="J3297">
        <f>IF($A3297="",0,IF(AND(OR('Cuadro-de-mando'!$B$4="(Todas)",'Cuadro-de-mando'!$B$4=$A3297),OR('Cuadro-de-mando'!$E$4="(Todas)",'Cuadro-de-mando'!$E$4=$B3297),OR('Cuadro-de-mando'!$H$4="(Todas)",'Cuadro-de-mando'!$H$4=$C3297),OR('Cuadro-de-mando'!$K$4="(Todas)",'Cuadro-de-mando'!$K$4=$E3297),OR('Cuadro-de-mando'!$N$4="(Todos)",'Cuadro-de-mando'!$N$4=$F3297)),1,0))</f>
        <v>1</v>
      </c>
    </row>
    <row r="3298" spans="1:10" x14ac:dyDescent="0.25">
      <c r="A3298" t="str">
        <f>IF(Tienda_2!$A898="","","Tienda 2")</f>
        <v>Tienda 2</v>
      </c>
      <c r="B3298" t="str">
        <f>IF($A3298="","",Tienda_2!B898)</f>
        <v>Electrónicos</v>
      </c>
      <c r="C3298" t="str">
        <f>IF($A3298="","",Tienda_2!G898)</f>
        <v>Medellín</v>
      </c>
      <c r="D3298" t="str">
        <f>IF($A3298="","",Tienda_2!F898)</f>
        <v>Blanca Ramirez</v>
      </c>
      <c r="E3298" t="str">
        <f>IF($A3298="","",Tienda_2!I898)</f>
        <v>Tarjeta de crédito</v>
      </c>
      <c r="F3298">
        <f>IF($A3298="","",VALUE(RIGHT(Tienda_2!E898,4)))</f>
        <v>2020</v>
      </c>
      <c r="G3298">
        <f>IF($A3298="","",Tienda_2!C898)</f>
        <v>2379500</v>
      </c>
      <c r="H3298">
        <f>IF($A3298="","",Tienda_2!D898)</f>
        <v>124900</v>
      </c>
      <c r="I3298">
        <f>IF($A3298="","",Tienda_2!H898)</f>
        <v>5</v>
      </c>
      <c r="J3298">
        <f>IF($A3298="",0,IF(AND(OR('Cuadro-de-mando'!$B$4="(Todas)",'Cuadro-de-mando'!$B$4=$A3298),OR('Cuadro-de-mando'!$E$4="(Todas)",'Cuadro-de-mando'!$E$4=$B3298),OR('Cuadro-de-mando'!$H$4="(Todas)",'Cuadro-de-mando'!$H$4=$C3298),OR('Cuadro-de-mando'!$K$4="(Todas)",'Cuadro-de-mando'!$K$4=$E3298),OR('Cuadro-de-mando'!$N$4="(Todos)",'Cuadro-de-mando'!$N$4=$F3298)),1,0))</f>
        <v>1</v>
      </c>
    </row>
    <row r="3299" spans="1:10" x14ac:dyDescent="0.25">
      <c r="A3299" t="str">
        <f>IF(Tienda_2!$A899="","","Tienda 2")</f>
        <v>Tienda 2</v>
      </c>
      <c r="B3299" t="str">
        <f>IF($A3299="","",Tienda_2!B899)</f>
        <v>Instrumentos musicales</v>
      </c>
      <c r="C3299" t="str">
        <f>IF($A3299="","",Tienda_2!G899)</f>
        <v>Cali</v>
      </c>
      <c r="D3299" t="str">
        <f>IF($A3299="","",Tienda_2!F899)</f>
        <v>Rafael Acosta</v>
      </c>
      <c r="E3299" t="str">
        <f>IF($A3299="","",Tienda_2!I899)</f>
        <v>Tarjeta de crédito</v>
      </c>
      <c r="F3299">
        <f>IF($A3299="","",VALUE(RIGHT(Tienda_2!E899,4)))</f>
        <v>2023</v>
      </c>
      <c r="G3299">
        <f>IF($A3299="","",Tienda_2!C899)</f>
        <v>668500</v>
      </c>
      <c r="H3299">
        <f>IF($A3299="","",Tienda_2!D899)</f>
        <v>36100</v>
      </c>
      <c r="I3299">
        <f>IF($A3299="","",Tienda_2!H899)</f>
        <v>5</v>
      </c>
      <c r="J3299">
        <f>IF($A3299="",0,IF(AND(OR('Cuadro-de-mando'!$B$4="(Todas)",'Cuadro-de-mando'!$B$4=$A3299),OR('Cuadro-de-mando'!$E$4="(Todas)",'Cuadro-de-mando'!$E$4=$B3299),OR('Cuadro-de-mando'!$H$4="(Todas)",'Cuadro-de-mando'!$H$4=$C3299),OR('Cuadro-de-mando'!$K$4="(Todas)",'Cuadro-de-mando'!$K$4=$E3299),OR('Cuadro-de-mando'!$N$4="(Todos)",'Cuadro-de-mando'!$N$4=$F3299)),1,0))</f>
        <v>1</v>
      </c>
    </row>
    <row r="3300" spans="1:10" x14ac:dyDescent="0.25">
      <c r="A3300" t="str">
        <f>IF(Tienda_2!$A900="","","Tienda 2")</f>
        <v>Tienda 2</v>
      </c>
      <c r="B3300" t="str">
        <f>IF($A3300="","",Tienda_2!B900)</f>
        <v>Deportes y diversión</v>
      </c>
      <c r="C3300" t="str">
        <f>IF($A3300="","",Tienda_2!G900)</f>
        <v>Medellín</v>
      </c>
      <c r="D3300" t="str">
        <f>IF($A3300="","",Tienda_2!F900)</f>
        <v>Beatriz Morales</v>
      </c>
      <c r="E3300" t="str">
        <f>IF($A3300="","",Tienda_2!I900)</f>
        <v>Tarjeta de crédito</v>
      </c>
      <c r="F3300">
        <f>IF($A3300="","",VALUE(RIGHT(Tienda_2!E900,4)))</f>
        <v>2022</v>
      </c>
      <c r="G3300">
        <f>IF($A3300="","",Tienda_2!C900)</f>
        <v>84800</v>
      </c>
      <c r="H3300">
        <f>IF($A3300="","",Tienda_2!D900)</f>
        <v>4900</v>
      </c>
      <c r="I3300">
        <f>IF($A3300="","",Tienda_2!H900)</f>
        <v>3</v>
      </c>
      <c r="J3300">
        <f>IF($A3300="",0,IF(AND(OR('Cuadro-de-mando'!$B$4="(Todas)",'Cuadro-de-mando'!$B$4=$A3300),OR('Cuadro-de-mando'!$E$4="(Todas)",'Cuadro-de-mando'!$E$4=$B3300),OR('Cuadro-de-mando'!$H$4="(Todas)",'Cuadro-de-mando'!$H$4=$C3300),OR('Cuadro-de-mando'!$K$4="(Todas)",'Cuadro-de-mando'!$K$4=$E3300),OR('Cuadro-de-mando'!$N$4="(Todos)",'Cuadro-de-mando'!$N$4=$F3300)),1,0))</f>
        <v>1</v>
      </c>
    </row>
    <row r="3301" spans="1:10" x14ac:dyDescent="0.25">
      <c r="A3301" t="str">
        <f>IF(Tienda_2!$A901="","","Tienda 2")</f>
        <v>Tienda 2</v>
      </c>
      <c r="B3301" t="str">
        <f>IF($A3301="","",Tienda_2!B901)</f>
        <v>Juguetes</v>
      </c>
      <c r="C3301" t="str">
        <f>IF($A3301="","",Tienda_2!G901)</f>
        <v>Pereira</v>
      </c>
      <c r="D3301" t="str">
        <f>IF($A3301="","",Tienda_2!F901)</f>
        <v>Pedro Gomez</v>
      </c>
      <c r="E3301" t="str">
        <f>IF($A3301="","",Tienda_2!I901)</f>
        <v>Nequi</v>
      </c>
      <c r="F3301">
        <f>IF($A3301="","",VALUE(RIGHT(Tienda_2!E901,4)))</f>
        <v>2021</v>
      </c>
      <c r="G3301">
        <f>IF($A3301="","",Tienda_2!C901)</f>
        <v>44200</v>
      </c>
      <c r="H3301">
        <f>IF($A3301="","",Tienda_2!D901)</f>
        <v>2800</v>
      </c>
      <c r="I3301">
        <f>IF($A3301="","",Tienda_2!H901)</f>
        <v>5</v>
      </c>
      <c r="J3301">
        <f>IF($A3301="",0,IF(AND(OR('Cuadro-de-mando'!$B$4="(Todas)",'Cuadro-de-mando'!$B$4=$A3301),OR('Cuadro-de-mando'!$E$4="(Todas)",'Cuadro-de-mando'!$E$4=$B3301),OR('Cuadro-de-mando'!$H$4="(Todas)",'Cuadro-de-mando'!$H$4=$C3301),OR('Cuadro-de-mando'!$K$4="(Todas)",'Cuadro-de-mando'!$K$4=$E3301),OR('Cuadro-de-mando'!$N$4="(Todos)",'Cuadro-de-mando'!$N$4=$F3301)),1,0))</f>
        <v>1</v>
      </c>
    </row>
    <row r="3302" spans="1:10" x14ac:dyDescent="0.25">
      <c r="A3302" t="str">
        <f>IF(Tienda_2!$A902="","","Tienda 2")</f>
        <v>Tienda 2</v>
      </c>
      <c r="B3302" t="str">
        <f>IF($A3302="","",Tienda_2!B902)</f>
        <v>Juguetes</v>
      </c>
      <c r="C3302" t="str">
        <f>IF($A3302="","",Tienda_2!G902)</f>
        <v>Bogotá</v>
      </c>
      <c r="D3302" t="str">
        <f>IF($A3302="","",Tienda_2!F902)</f>
        <v>Izabela de León</v>
      </c>
      <c r="E3302" t="str">
        <f>IF($A3302="","",Tienda_2!I902)</f>
        <v>Tarjeta de crédito</v>
      </c>
      <c r="F3302">
        <f>IF($A3302="","",VALUE(RIGHT(Tienda_2!E902,4)))</f>
        <v>2021</v>
      </c>
      <c r="G3302">
        <f>IF($A3302="","",Tienda_2!C902)</f>
        <v>9800</v>
      </c>
      <c r="H3302">
        <f>IF($A3302="","",Tienda_2!D902)</f>
        <v>0</v>
      </c>
      <c r="I3302">
        <f>IF($A3302="","",Tienda_2!H902)</f>
        <v>1</v>
      </c>
      <c r="J3302">
        <f>IF($A3302="",0,IF(AND(OR('Cuadro-de-mando'!$B$4="(Todas)",'Cuadro-de-mando'!$B$4=$A3302),OR('Cuadro-de-mando'!$E$4="(Todas)",'Cuadro-de-mando'!$E$4=$B3302),OR('Cuadro-de-mando'!$H$4="(Todas)",'Cuadro-de-mando'!$H$4=$C3302),OR('Cuadro-de-mando'!$K$4="(Todas)",'Cuadro-de-mando'!$K$4=$E3302),OR('Cuadro-de-mando'!$N$4="(Todos)",'Cuadro-de-mando'!$N$4=$F3302)),1,0))</f>
        <v>1</v>
      </c>
    </row>
    <row r="3303" spans="1:10" x14ac:dyDescent="0.25">
      <c r="A3303" t="str">
        <f>IF(Tienda_2!$A903="","","Tienda 2")</f>
        <v>Tienda 2</v>
      </c>
      <c r="B3303" t="str">
        <f>IF($A3303="","",Tienda_2!B903)</f>
        <v>Muebles</v>
      </c>
      <c r="C3303" t="str">
        <f>IF($A3303="","",Tienda_2!G903)</f>
        <v>Cali</v>
      </c>
      <c r="D3303" t="str">
        <f>IF($A3303="","",Tienda_2!F903)</f>
        <v>Juliana Costa</v>
      </c>
      <c r="E3303" t="str">
        <f>IF($A3303="","",Tienda_2!I903)</f>
        <v>Nequi</v>
      </c>
      <c r="F3303">
        <f>IF($A3303="","",VALUE(RIGHT(Tienda_2!E903,4)))</f>
        <v>2020</v>
      </c>
      <c r="G3303">
        <f>IF($A3303="","",Tienda_2!C903)</f>
        <v>466100</v>
      </c>
      <c r="H3303">
        <f>IF($A3303="","",Tienda_2!D903)</f>
        <v>23000</v>
      </c>
      <c r="I3303">
        <f>IF($A3303="","",Tienda_2!H903)</f>
        <v>5</v>
      </c>
      <c r="J3303">
        <f>IF($A3303="",0,IF(AND(OR('Cuadro-de-mando'!$B$4="(Todas)",'Cuadro-de-mando'!$B$4=$A3303),OR('Cuadro-de-mando'!$E$4="(Todas)",'Cuadro-de-mando'!$E$4=$B3303),OR('Cuadro-de-mando'!$H$4="(Todas)",'Cuadro-de-mando'!$H$4=$C3303),OR('Cuadro-de-mando'!$K$4="(Todas)",'Cuadro-de-mando'!$K$4=$E3303),OR('Cuadro-de-mando'!$N$4="(Todos)",'Cuadro-de-mando'!$N$4=$F3303)),1,0))</f>
        <v>1</v>
      </c>
    </row>
    <row r="3304" spans="1:10" x14ac:dyDescent="0.25">
      <c r="A3304" t="str">
        <f>IF(Tienda_2!$A904="","","Tienda 2")</f>
        <v>Tienda 2</v>
      </c>
      <c r="B3304" t="str">
        <f>IF($A3304="","",Tienda_2!B904)</f>
        <v>Muebles</v>
      </c>
      <c r="C3304" t="str">
        <f>IF($A3304="","",Tienda_2!G904)</f>
        <v>Cali</v>
      </c>
      <c r="D3304" t="str">
        <f>IF($A3304="","",Tienda_2!F904)</f>
        <v>Santiago Silva</v>
      </c>
      <c r="E3304" t="str">
        <f>IF($A3304="","",Tienda_2!I904)</f>
        <v>Nequi</v>
      </c>
      <c r="F3304">
        <f>IF($A3304="","",VALUE(RIGHT(Tienda_2!E904,4)))</f>
        <v>2022</v>
      </c>
      <c r="G3304">
        <f>IF($A3304="","",Tienda_2!C904)</f>
        <v>187600</v>
      </c>
      <c r="H3304">
        <f>IF($A3304="","",Tienda_2!D904)</f>
        <v>10700</v>
      </c>
      <c r="I3304">
        <f>IF($A3304="","",Tienda_2!H904)</f>
        <v>5</v>
      </c>
      <c r="J3304">
        <f>IF($A3304="",0,IF(AND(OR('Cuadro-de-mando'!$B$4="(Todas)",'Cuadro-de-mando'!$B$4=$A3304),OR('Cuadro-de-mando'!$E$4="(Todas)",'Cuadro-de-mando'!$E$4=$B3304),OR('Cuadro-de-mando'!$H$4="(Todas)",'Cuadro-de-mando'!$H$4=$C3304),OR('Cuadro-de-mando'!$K$4="(Todas)",'Cuadro-de-mando'!$K$4=$E3304),OR('Cuadro-de-mando'!$N$4="(Todos)",'Cuadro-de-mando'!$N$4=$F3304)),1,0))</f>
        <v>1</v>
      </c>
    </row>
    <row r="3305" spans="1:10" x14ac:dyDescent="0.25">
      <c r="A3305" t="str">
        <f>IF(Tienda_2!$A905="","","Tienda 2")</f>
        <v>Tienda 2</v>
      </c>
      <c r="B3305" t="str">
        <f>IF($A3305="","",Tienda_2!B905)</f>
        <v>Libros</v>
      </c>
      <c r="C3305" t="str">
        <f>IF($A3305="","",Tienda_2!G905)</f>
        <v>Bogotá</v>
      </c>
      <c r="D3305" t="str">
        <f>IF($A3305="","",Tienda_2!F905)</f>
        <v>Beatriz Morales</v>
      </c>
      <c r="E3305" t="str">
        <f>IF($A3305="","",Tienda_2!I905)</f>
        <v>Tarjeta de crédito</v>
      </c>
      <c r="F3305">
        <f>IF($A3305="","",VALUE(RIGHT(Tienda_2!E905,4)))</f>
        <v>2022</v>
      </c>
      <c r="G3305">
        <f>IF($A3305="","",Tienda_2!C905)</f>
        <v>75400</v>
      </c>
      <c r="H3305">
        <f>IF($A3305="","",Tienda_2!D905)</f>
        <v>9900</v>
      </c>
      <c r="I3305">
        <f>IF($A3305="","",Tienda_2!H905)</f>
        <v>5</v>
      </c>
      <c r="J3305">
        <f>IF($A3305="",0,IF(AND(OR('Cuadro-de-mando'!$B$4="(Todas)",'Cuadro-de-mando'!$B$4=$A3305),OR('Cuadro-de-mando'!$E$4="(Todas)",'Cuadro-de-mando'!$E$4=$B3305),OR('Cuadro-de-mando'!$H$4="(Todas)",'Cuadro-de-mando'!$H$4=$C3305),OR('Cuadro-de-mando'!$K$4="(Todas)",'Cuadro-de-mando'!$K$4=$E3305),OR('Cuadro-de-mando'!$N$4="(Todos)",'Cuadro-de-mando'!$N$4=$F3305)),1,0))</f>
        <v>1</v>
      </c>
    </row>
    <row r="3306" spans="1:10" x14ac:dyDescent="0.25">
      <c r="A3306" t="str">
        <f>IF(Tienda_2!$A906="","","Tienda 2")</f>
        <v>Tienda 2</v>
      </c>
      <c r="B3306" t="str">
        <f>IF($A3306="","",Tienda_2!B906)</f>
        <v>Electrodomésticos</v>
      </c>
      <c r="C3306" t="str">
        <f>IF($A3306="","",Tienda_2!G906)</f>
        <v>Medellín</v>
      </c>
      <c r="D3306" t="str">
        <f>IF($A3306="","",Tienda_2!F906)</f>
        <v>Juliana Costa</v>
      </c>
      <c r="E3306" t="str">
        <f>IF($A3306="","",Tienda_2!I906)</f>
        <v>Tarjeta de crédito</v>
      </c>
      <c r="F3306">
        <f>IF($A3306="","",VALUE(RIGHT(Tienda_2!E906,4)))</f>
        <v>2022</v>
      </c>
      <c r="G3306">
        <f>IF($A3306="","",Tienda_2!C906)</f>
        <v>1682900</v>
      </c>
      <c r="H3306">
        <f>IF($A3306="","",Tienda_2!D906)</f>
        <v>89800</v>
      </c>
      <c r="I3306">
        <f>IF($A3306="","",Tienda_2!H906)</f>
        <v>1</v>
      </c>
      <c r="J3306">
        <f>IF($A3306="",0,IF(AND(OR('Cuadro-de-mando'!$B$4="(Todas)",'Cuadro-de-mando'!$B$4=$A3306),OR('Cuadro-de-mando'!$E$4="(Todas)",'Cuadro-de-mando'!$E$4=$B3306),OR('Cuadro-de-mando'!$H$4="(Todas)",'Cuadro-de-mando'!$H$4=$C3306),OR('Cuadro-de-mando'!$K$4="(Todas)",'Cuadro-de-mando'!$K$4=$E3306),OR('Cuadro-de-mando'!$N$4="(Todos)",'Cuadro-de-mando'!$N$4=$F3306)),1,0))</f>
        <v>1</v>
      </c>
    </row>
    <row r="3307" spans="1:10" x14ac:dyDescent="0.25">
      <c r="A3307" t="str">
        <f>IF(Tienda_2!$A907="","","Tienda 2")</f>
        <v>Tienda 2</v>
      </c>
      <c r="B3307" t="str">
        <f>IF($A3307="","",Tienda_2!B907)</f>
        <v>Juguetes</v>
      </c>
      <c r="C3307" t="str">
        <f>IF($A3307="","",Tienda_2!G907)</f>
        <v>Bogotá</v>
      </c>
      <c r="D3307" t="str">
        <f>IF($A3307="","",Tienda_2!F907)</f>
        <v>Maria Alfonso</v>
      </c>
      <c r="E3307" t="str">
        <f>IF($A3307="","",Tienda_2!I907)</f>
        <v>Tarjeta de crédito</v>
      </c>
      <c r="F3307">
        <f>IF($A3307="","",VALUE(RIGHT(Tienda_2!E907,4)))</f>
        <v>2022</v>
      </c>
      <c r="G3307">
        <f>IF($A3307="","",Tienda_2!C907)</f>
        <v>22500</v>
      </c>
      <c r="H3307">
        <f>IF($A3307="","",Tienda_2!D907)</f>
        <v>1400</v>
      </c>
      <c r="I3307">
        <f>IF($A3307="","",Tienda_2!H907)</f>
        <v>4</v>
      </c>
      <c r="J3307">
        <f>IF($A3307="",0,IF(AND(OR('Cuadro-de-mando'!$B$4="(Todas)",'Cuadro-de-mando'!$B$4=$A3307),OR('Cuadro-de-mando'!$E$4="(Todas)",'Cuadro-de-mando'!$E$4=$B3307),OR('Cuadro-de-mando'!$H$4="(Todas)",'Cuadro-de-mando'!$H$4=$C3307),OR('Cuadro-de-mando'!$K$4="(Todas)",'Cuadro-de-mando'!$K$4=$E3307),OR('Cuadro-de-mando'!$N$4="(Todos)",'Cuadro-de-mando'!$N$4=$F3307)),1,0))</f>
        <v>1</v>
      </c>
    </row>
    <row r="3308" spans="1:10" x14ac:dyDescent="0.25">
      <c r="A3308" t="str">
        <f>IF(Tienda_2!$A908="","","Tienda 2")</f>
        <v>Tienda 2</v>
      </c>
      <c r="B3308" t="str">
        <f>IF($A3308="","",Tienda_2!B908)</f>
        <v>Artículos para el hogar</v>
      </c>
      <c r="C3308" t="str">
        <f>IF($A3308="","",Tienda_2!G908)</f>
        <v>Cartagena</v>
      </c>
      <c r="D3308" t="str">
        <f>IF($A3308="","",Tienda_2!F908)</f>
        <v>Felipe Santos</v>
      </c>
      <c r="E3308" t="str">
        <f>IF($A3308="","",Tienda_2!I908)</f>
        <v>Tarjeta de crédito</v>
      </c>
      <c r="F3308">
        <f>IF($A3308="","",VALUE(RIGHT(Tienda_2!E908,4)))</f>
        <v>2020</v>
      </c>
      <c r="G3308">
        <f>IF($A3308="","",Tienda_2!C908)</f>
        <v>48300</v>
      </c>
      <c r="H3308">
        <f>IF($A3308="","",Tienda_2!D908)</f>
        <v>800</v>
      </c>
      <c r="I3308">
        <f>IF($A3308="","",Tienda_2!H908)</f>
        <v>3</v>
      </c>
      <c r="J3308">
        <f>IF($A3308="",0,IF(AND(OR('Cuadro-de-mando'!$B$4="(Todas)",'Cuadro-de-mando'!$B$4=$A3308),OR('Cuadro-de-mando'!$E$4="(Todas)",'Cuadro-de-mando'!$E$4=$B3308),OR('Cuadro-de-mando'!$H$4="(Todas)",'Cuadro-de-mando'!$H$4=$C3308),OR('Cuadro-de-mando'!$K$4="(Todas)",'Cuadro-de-mando'!$K$4=$E3308),OR('Cuadro-de-mando'!$N$4="(Todos)",'Cuadro-de-mando'!$N$4=$F3308)),1,0))</f>
        <v>1</v>
      </c>
    </row>
    <row r="3309" spans="1:10" x14ac:dyDescent="0.25">
      <c r="A3309" t="str">
        <f>IF(Tienda_2!$A909="","","Tienda 2")</f>
        <v>Tienda 2</v>
      </c>
      <c r="B3309" t="str">
        <f>IF($A3309="","",Tienda_2!B909)</f>
        <v>Deportes y diversión</v>
      </c>
      <c r="C3309" t="str">
        <f>IF($A3309="","",Tienda_2!G909)</f>
        <v>Medellín</v>
      </c>
      <c r="D3309" t="str">
        <f>IF($A3309="","",Tienda_2!F909)</f>
        <v>Beatriz Morales</v>
      </c>
      <c r="E3309" t="str">
        <f>IF($A3309="","",Tienda_2!I909)</f>
        <v>Tarjeta de crédito</v>
      </c>
      <c r="F3309">
        <f>IF($A3309="","",VALUE(RIGHT(Tienda_2!E909,4)))</f>
        <v>2021</v>
      </c>
      <c r="G3309">
        <f>IF($A3309="","",Tienda_2!C909)</f>
        <v>45500</v>
      </c>
      <c r="H3309">
        <f>IF($A3309="","",Tienda_2!D909)</f>
        <v>0</v>
      </c>
      <c r="I3309">
        <f>IF($A3309="","",Tienda_2!H909)</f>
        <v>1</v>
      </c>
      <c r="J3309">
        <f>IF($A3309="",0,IF(AND(OR('Cuadro-de-mando'!$B$4="(Todas)",'Cuadro-de-mando'!$B$4=$A3309),OR('Cuadro-de-mando'!$E$4="(Todas)",'Cuadro-de-mando'!$E$4=$B3309),OR('Cuadro-de-mando'!$H$4="(Todas)",'Cuadro-de-mando'!$H$4=$C3309),OR('Cuadro-de-mando'!$K$4="(Todas)",'Cuadro-de-mando'!$K$4=$E3309),OR('Cuadro-de-mando'!$N$4="(Todos)",'Cuadro-de-mando'!$N$4=$F3309)),1,0))</f>
        <v>1</v>
      </c>
    </row>
    <row r="3310" spans="1:10" x14ac:dyDescent="0.25">
      <c r="A3310" t="str">
        <f>IF(Tienda_2!$A910="","","Tienda 2")</f>
        <v>Tienda 2</v>
      </c>
      <c r="B3310" t="str">
        <f>IF($A3310="","",Tienda_2!B910)</f>
        <v>Electrónicos</v>
      </c>
      <c r="C3310" t="str">
        <f>IF($A3310="","",Tienda_2!G910)</f>
        <v>Bogotá</v>
      </c>
      <c r="D3310" t="str">
        <f>IF($A3310="","",Tienda_2!F910)</f>
        <v>Juliana Costa</v>
      </c>
      <c r="E3310" t="str">
        <f>IF($A3310="","",Tienda_2!I910)</f>
        <v>Tarjeta de crédito</v>
      </c>
      <c r="F3310">
        <f>IF($A3310="","",VALUE(RIGHT(Tienda_2!E910,4)))</f>
        <v>2022</v>
      </c>
      <c r="G3310">
        <f>IF($A3310="","",Tienda_2!C910)</f>
        <v>1275600</v>
      </c>
      <c r="H3310">
        <f>IF($A3310="","",Tienda_2!D910)</f>
        <v>66100</v>
      </c>
      <c r="I3310">
        <f>IF($A3310="","",Tienda_2!H910)</f>
        <v>4</v>
      </c>
      <c r="J3310">
        <f>IF($A3310="",0,IF(AND(OR('Cuadro-de-mando'!$B$4="(Todas)",'Cuadro-de-mando'!$B$4=$A3310),OR('Cuadro-de-mando'!$E$4="(Todas)",'Cuadro-de-mando'!$E$4=$B3310),OR('Cuadro-de-mando'!$H$4="(Todas)",'Cuadro-de-mando'!$H$4=$C3310),OR('Cuadro-de-mando'!$K$4="(Todas)",'Cuadro-de-mando'!$K$4=$E3310),OR('Cuadro-de-mando'!$N$4="(Todos)",'Cuadro-de-mando'!$N$4=$F3310)),1,0))</f>
        <v>1</v>
      </c>
    </row>
    <row r="3311" spans="1:10" x14ac:dyDescent="0.25">
      <c r="A3311" t="str">
        <f>IF(Tienda_2!$A911="","","Tienda 2")</f>
        <v>Tienda 2</v>
      </c>
      <c r="B3311" t="str">
        <f>IF($A3311="","",Tienda_2!B911)</f>
        <v>Electrónicos</v>
      </c>
      <c r="C3311" t="str">
        <f>IF($A3311="","",Tienda_2!G911)</f>
        <v>Medellín</v>
      </c>
      <c r="D3311" t="str">
        <f>IF($A3311="","",Tienda_2!F911)</f>
        <v>Pedro Gomez</v>
      </c>
      <c r="E3311" t="str">
        <f>IF($A3311="","",Tienda_2!I911)</f>
        <v>Tarjeta de crédito</v>
      </c>
      <c r="F3311">
        <f>IF($A3311="","",VALUE(RIGHT(Tienda_2!E911,4)))</f>
        <v>2020</v>
      </c>
      <c r="G3311">
        <f>IF($A3311="","",Tienda_2!C911)</f>
        <v>775300</v>
      </c>
      <c r="H3311">
        <f>IF($A3311="","",Tienda_2!D911)</f>
        <v>46000</v>
      </c>
      <c r="I3311">
        <f>IF($A3311="","",Tienda_2!H911)</f>
        <v>5</v>
      </c>
      <c r="J3311">
        <f>IF($A3311="",0,IF(AND(OR('Cuadro-de-mando'!$B$4="(Todas)",'Cuadro-de-mando'!$B$4=$A3311),OR('Cuadro-de-mando'!$E$4="(Todas)",'Cuadro-de-mando'!$E$4=$B3311),OR('Cuadro-de-mando'!$H$4="(Todas)",'Cuadro-de-mando'!$H$4=$C3311),OR('Cuadro-de-mando'!$K$4="(Todas)",'Cuadro-de-mando'!$K$4=$E3311),OR('Cuadro-de-mando'!$N$4="(Todos)",'Cuadro-de-mando'!$N$4=$F3311)),1,0))</f>
        <v>1</v>
      </c>
    </row>
    <row r="3312" spans="1:10" x14ac:dyDescent="0.25">
      <c r="A3312" t="str">
        <f>IF(Tienda_2!$A912="","","Tienda 2")</f>
        <v>Tienda 2</v>
      </c>
      <c r="B3312" t="str">
        <f>IF($A3312="","",Tienda_2!B912)</f>
        <v>Muebles</v>
      </c>
      <c r="C3312" t="str">
        <f>IF($A3312="","",Tienda_2!G912)</f>
        <v>Riohacha</v>
      </c>
      <c r="D3312" t="str">
        <f>IF($A3312="","",Tienda_2!F912)</f>
        <v>Felipe Santos</v>
      </c>
      <c r="E3312" t="str">
        <f>IF($A3312="","",Tienda_2!I912)</f>
        <v>Tarjeta de crédito</v>
      </c>
      <c r="F3312">
        <f>IF($A3312="","",VALUE(RIGHT(Tienda_2!E912,4)))</f>
        <v>2020</v>
      </c>
      <c r="G3312">
        <f>IF($A3312="","",Tienda_2!C912)</f>
        <v>379300</v>
      </c>
      <c r="H3312">
        <f>IF($A3312="","",Tienda_2!D912)</f>
        <v>25000</v>
      </c>
      <c r="I3312">
        <f>IF($A3312="","",Tienda_2!H912)</f>
        <v>5</v>
      </c>
      <c r="J3312">
        <f>IF($A3312="",0,IF(AND(OR('Cuadro-de-mando'!$B$4="(Todas)",'Cuadro-de-mando'!$B$4=$A3312),OR('Cuadro-de-mando'!$E$4="(Todas)",'Cuadro-de-mando'!$E$4=$B3312),OR('Cuadro-de-mando'!$H$4="(Todas)",'Cuadro-de-mando'!$H$4=$C3312),OR('Cuadro-de-mando'!$K$4="(Todas)",'Cuadro-de-mando'!$K$4=$E3312),OR('Cuadro-de-mando'!$N$4="(Todos)",'Cuadro-de-mando'!$N$4=$F3312)),1,0))</f>
        <v>1</v>
      </c>
    </row>
    <row r="3313" spans="1:10" x14ac:dyDescent="0.25">
      <c r="A3313" t="str">
        <f>IF(Tienda_2!$A913="","","Tienda 2")</f>
        <v>Tienda 2</v>
      </c>
      <c r="B3313" t="str">
        <f>IF($A3313="","",Tienda_2!B913)</f>
        <v>Libros</v>
      </c>
      <c r="C3313" t="str">
        <f>IF($A3313="","",Tienda_2!G913)</f>
        <v>Bogotá</v>
      </c>
      <c r="D3313" t="str">
        <f>IF($A3313="","",Tienda_2!F913)</f>
        <v>Maria Alfonso</v>
      </c>
      <c r="E3313" t="str">
        <f>IF($A3313="","",Tienda_2!I913)</f>
        <v>Nequi</v>
      </c>
      <c r="F3313">
        <f>IF($A3313="","",VALUE(RIGHT(Tienda_2!E913,4)))</f>
        <v>2020</v>
      </c>
      <c r="G3313">
        <f>IF($A3313="","",Tienda_2!C913)</f>
        <v>54900</v>
      </c>
      <c r="H3313">
        <f>IF($A3313="","",Tienda_2!D913)</f>
        <v>3100</v>
      </c>
      <c r="I3313">
        <f>IF($A3313="","",Tienda_2!H913)</f>
        <v>5</v>
      </c>
      <c r="J3313">
        <f>IF($A3313="",0,IF(AND(OR('Cuadro-de-mando'!$B$4="(Todas)",'Cuadro-de-mando'!$B$4=$A3313),OR('Cuadro-de-mando'!$E$4="(Todas)",'Cuadro-de-mando'!$E$4=$B3313),OR('Cuadro-de-mando'!$H$4="(Todas)",'Cuadro-de-mando'!$H$4=$C3313),OR('Cuadro-de-mando'!$K$4="(Todas)",'Cuadro-de-mando'!$K$4=$E3313),OR('Cuadro-de-mando'!$N$4="(Todos)",'Cuadro-de-mando'!$N$4=$F3313)),1,0))</f>
        <v>1</v>
      </c>
    </row>
    <row r="3314" spans="1:10" x14ac:dyDescent="0.25">
      <c r="A3314" t="str">
        <f>IF(Tienda_2!$A914="","","Tienda 2")</f>
        <v>Tienda 2</v>
      </c>
      <c r="B3314" t="str">
        <f>IF($A3314="","",Tienda_2!B914)</f>
        <v>Libros</v>
      </c>
      <c r="C3314" t="str">
        <f>IF($A3314="","",Tienda_2!G914)</f>
        <v>Cartagena</v>
      </c>
      <c r="D3314" t="str">
        <f>IF($A3314="","",Tienda_2!F914)</f>
        <v>Lucas Olivera</v>
      </c>
      <c r="E3314" t="str">
        <f>IF($A3314="","",Tienda_2!I914)</f>
        <v>Nequi</v>
      </c>
      <c r="F3314">
        <f>IF($A3314="","",VALUE(RIGHT(Tienda_2!E914,4)))</f>
        <v>2020</v>
      </c>
      <c r="G3314">
        <f>IF($A3314="","",Tienda_2!C914)</f>
        <v>35600</v>
      </c>
      <c r="H3314">
        <f>IF($A3314="","",Tienda_2!D914)</f>
        <v>2100</v>
      </c>
      <c r="I3314">
        <f>IF($A3314="","",Tienda_2!H914)</f>
        <v>4</v>
      </c>
      <c r="J3314">
        <f>IF($A3314="",0,IF(AND(OR('Cuadro-de-mando'!$B$4="(Todas)",'Cuadro-de-mando'!$B$4=$A3314),OR('Cuadro-de-mando'!$E$4="(Todas)",'Cuadro-de-mando'!$E$4=$B3314),OR('Cuadro-de-mando'!$H$4="(Todas)",'Cuadro-de-mando'!$H$4=$C3314),OR('Cuadro-de-mando'!$K$4="(Todas)",'Cuadro-de-mando'!$K$4=$E3314),OR('Cuadro-de-mando'!$N$4="(Todos)",'Cuadro-de-mando'!$N$4=$F3314)),1,0))</f>
        <v>1</v>
      </c>
    </row>
    <row r="3315" spans="1:10" x14ac:dyDescent="0.25">
      <c r="A3315" t="str">
        <f>IF(Tienda_2!$A915="","","Tienda 2")</f>
        <v>Tienda 2</v>
      </c>
      <c r="B3315" t="str">
        <f>IF($A3315="","",Tienda_2!B915)</f>
        <v>Libros</v>
      </c>
      <c r="C3315" t="str">
        <f>IF($A3315="","",Tienda_2!G915)</f>
        <v>Bucaramanga</v>
      </c>
      <c r="D3315" t="str">
        <f>IF($A3315="","",Tienda_2!F915)</f>
        <v>Mariana Herrera</v>
      </c>
      <c r="E3315" t="str">
        <f>IF($A3315="","",Tienda_2!I915)</f>
        <v>Tarjeta de crédito</v>
      </c>
      <c r="F3315">
        <f>IF($A3315="","",VALUE(RIGHT(Tienda_2!E915,4)))</f>
        <v>2020</v>
      </c>
      <c r="G3315">
        <f>IF($A3315="","",Tienda_2!C915)</f>
        <v>65800</v>
      </c>
      <c r="H3315">
        <f>IF($A3315="","",Tienda_2!D915)</f>
        <v>4200</v>
      </c>
      <c r="I3315">
        <f>IF($A3315="","",Tienda_2!H915)</f>
        <v>4</v>
      </c>
      <c r="J3315">
        <f>IF($A3315="",0,IF(AND(OR('Cuadro-de-mando'!$B$4="(Todas)",'Cuadro-de-mando'!$B$4=$A3315),OR('Cuadro-de-mando'!$E$4="(Todas)",'Cuadro-de-mando'!$E$4=$B3315),OR('Cuadro-de-mando'!$H$4="(Todas)",'Cuadro-de-mando'!$H$4=$C3315),OR('Cuadro-de-mando'!$K$4="(Todas)",'Cuadro-de-mando'!$K$4=$E3315),OR('Cuadro-de-mando'!$N$4="(Todos)",'Cuadro-de-mando'!$N$4=$F3315)),1,0))</f>
        <v>1</v>
      </c>
    </row>
    <row r="3316" spans="1:10" x14ac:dyDescent="0.25">
      <c r="A3316" t="str">
        <f>IF(Tienda_2!$A916="","","Tienda 2")</f>
        <v>Tienda 2</v>
      </c>
      <c r="B3316" t="str">
        <f>IF($A3316="","",Tienda_2!B916)</f>
        <v>Deportes y diversión</v>
      </c>
      <c r="C3316" t="str">
        <f>IF($A3316="","",Tienda_2!G916)</f>
        <v>Medellín</v>
      </c>
      <c r="D3316" t="str">
        <f>IF($A3316="","",Tienda_2!F916)</f>
        <v>Maria Alfonso</v>
      </c>
      <c r="E3316" t="str">
        <f>IF($A3316="","",Tienda_2!I916)</f>
        <v>Nequi</v>
      </c>
      <c r="F3316">
        <f>IF($A3316="","",VALUE(RIGHT(Tienda_2!E916,4)))</f>
        <v>2022</v>
      </c>
      <c r="G3316">
        <f>IF($A3316="","",Tienda_2!C916)</f>
        <v>261900</v>
      </c>
      <c r="H3316">
        <f>IF($A3316="","",Tienda_2!D916)</f>
        <v>14200</v>
      </c>
      <c r="I3316">
        <f>IF($A3316="","",Tienda_2!H916)</f>
        <v>5</v>
      </c>
      <c r="J3316">
        <f>IF($A3316="",0,IF(AND(OR('Cuadro-de-mando'!$B$4="(Todas)",'Cuadro-de-mando'!$B$4=$A3316),OR('Cuadro-de-mando'!$E$4="(Todas)",'Cuadro-de-mando'!$E$4=$B3316),OR('Cuadro-de-mando'!$H$4="(Todas)",'Cuadro-de-mando'!$H$4=$C3316),OR('Cuadro-de-mando'!$K$4="(Todas)",'Cuadro-de-mando'!$K$4=$E3316),OR('Cuadro-de-mando'!$N$4="(Todos)",'Cuadro-de-mando'!$N$4=$F3316)),1,0))</f>
        <v>1</v>
      </c>
    </row>
    <row r="3317" spans="1:10" x14ac:dyDescent="0.25">
      <c r="A3317" t="str">
        <f>IF(Tienda_2!$A917="","","Tienda 2")</f>
        <v>Tienda 2</v>
      </c>
      <c r="B3317" t="str">
        <f>IF($A3317="","",Tienda_2!B917)</f>
        <v>Juguetes</v>
      </c>
      <c r="C3317" t="str">
        <f>IF($A3317="","",Tienda_2!G917)</f>
        <v>Medellín</v>
      </c>
      <c r="D3317" t="str">
        <f>IF($A3317="","",Tienda_2!F917)</f>
        <v>Maria Alfonso</v>
      </c>
      <c r="E3317" t="str">
        <f>IF($A3317="","",Tienda_2!I917)</f>
        <v>Tarjeta de crédito</v>
      </c>
      <c r="F3317">
        <f>IF($A3317="","",VALUE(RIGHT(Tienda_2!E917,4)))</f>
        <v>2021</v>
      </c>
      <c r="G3317">
        <f>IF($A3317="","",Tienda_2!C917)</f>
        <v>57100</v>
      </c>
      <c r="H3317">
        <f>IF($A3317="","",Tienda_2!D917)</f>
        <v>1200</v>
      </c>
      <c r="I3317">
        <f>IF($A3317="","",Tienda_2!H917)</f>
        <v>4</v>
      </c>
      <c r="J3317">
        <f>IF($A3317="",0,IF(AND(OR('Cuadro-de-mando'!$B$4="(Todas)",'Cuadro-de-mando'!$B$4=$A3317),OR('Cuadro-de-mando'!$E$4="(Todas)",'Cuadro-de-mando'!$E$4=$B3317),OR('Cuadro-de-mando'!$H$4="(Todas)",'Cuadro-de-mando'!$H$4=$C3317),OR('Cuadro-de-mando'!$K$4="(Todas)",'Cuadro-de-mando'!$K$4=$E3317),OR('Cuadro-de-mando'!$N$4="(Todos)",'Cuadro-de-mando'!$N$4=$F3317)),1,0))</f>
        <v>1</v>
      </c>
    </row>
    <row r="3318" spans="1:10" x14ac:dyDescent="0.25">
      <c r="A3318" t="str">
        <f>IF(Tienda_2!$A918="","","Tienda 2")</f>
        <v>Tienda 2</v>
      </c>
      <c r="B3318" t="str">
        <f>IF($A3318="","",Tienda_2!B918)</f>
        <v>Juguetes</v>
      </c>
      <c r="C3318" t="str">
        <f>IF($A3318="","",Tienda_2!G918)</f>
        <v>Barranquilla</v>
      </c>
      <c r="D3318" t="str">
        <f>IF($A3318="","",Tienda_2!F918)</f>
        <v>Pedro Gomez</v>
      </c>
      <c r="E3318" t="str">
        <f>IF($A3318="","",Tienda_2!I918)</f>
        <v>Tarjeta de crédito</v>
      </c>
      <c r="F3318">
        <f>IF($A3318="","",VALUE(RIGHT(Tienda_2!E918,4)))</f>
        <v>2020</v>
      </c>
      <c r="G3318">
        <f>IF($A3318="","",Tienda_2!C918)</f>
        <v>43700</v>
      </c>
      <c r="H3318">
        <f>IF($A3318="","",Tienda_2!D918)</f>
        <v>0</v>
      </c>
      <c r="I3318">
        <f>IF($A3318="","",Tienda_2!H918)</f>
        <v>5</v>
      </c>
      <c r="J3318">
        <f>IF($A3318="",0,IF(AND(OR('Cuadro-de-mando'!$B$4="(Todas)",'Cuadro-de-mando'!$B$4=$A3318),OR('Cuadro-de-mando'!$E$4="(Todas)",'Cuadro-de-mando'!$E$4=$B3318),OR('Cuadro-de-mando'!$H$4="(Todas)",'Cuadro-de-mando'!$H$4=$C3318),OR('Cuadro-de-mando'!$K$4="(Todas)",'Cuadro-de-mando'!$K$4=$E3318),OR('Cuadro-de-mando'!$N$4="(Todos)",'Cuadro-de-mando'!$N$4=$F3318)),1,0))</f>
        <v>1</v>
      </c>
    </row>
    <row r="3319" spans="1:10" x14ac:dyDescent="0.25">
      <c r="A3319" t="str">
        <f>IF(Tienda_2!$A919="","","Tienda 2")</f>
        <v>Tienda 2</v>
      </c>
      <c r="B3319" t="str">
        <f>IF($A3319="","",Tienda_2!B919)</f>
        <v>Instrumentos musicales</v>
      </c>
      <c r="C3319" t="str">
        <f>IF($A3319="","",Tienda_2!G919)</f>
        <v>Barranquilla</v>
      </c>
      <c r="D3319" t="str">
        <f>IF($A3319="","",Tienda_2!F919)</f>
        <v>Ángel Rodriguez</v>
      </c>
      <c r="E3319" t="str">
        <f>IF($A3319="","",Tienda_2!I919)</f>
        <v>Tarjeta de crédito</v>
      </c>
      <c r="F3319">
        <f>IF($A3319="","",VALUE(RIGHT(Tienda_2!E919,4)))</f>
        <v>2021</v>
      </c>
      <c r="G3319">
        <f>IF($A3319="","",Tienda_2!C919)</f>
        <v>973600</v>
      </c>
      <c r="H3319">
        <f>IF($A3319="","",Tienda_2!D919)</f>
        <v>52100</v>
      </c>
      <c r="I3319">
        <f>IF($A3319="","",Tienda_2!H919)</f>
        <v>5</v>
      </c>
      <c r="J3319">
        <f>IF($A3319="",0,IF(AND(OR('Cuadro-de-mando'!$B$4="(Todas)",'Cuadro-de-mando'!$B$4=$A3319),OR('Cuadro-de-mando'!$E$4="(Todas)",'Cuadro-de-mando'!$E$4=$B3319),OR('Cuadro-de-mando'!$H$4="(Todas)",'Cuadro-de-mando'!$H$4=$C3319),OR('Cuadro-de-mando'!$K$4="(Todas)",'Cuadro-de-mando'!$K$4=$E3319),OR('Cuadro-de-mando'!$N$4="(Todos)",'Cuadro-de-mando'!$N$4=$F3319)),1,0))</f>
        <v>1</v>
      </c>
    </row>
    <row r="3320" spans="1:10" x14ac:dyDescent="0.25">
      <c r="A3320" t="str">
        <f>IF(Tienda_2!$A920="","","Tienda 2")</f>
        <v>Tienda 2</v>
      </c>
      <c r="B3320" t="str">
        <f>IF($A3320="","",Tienda_2!B920)</f>
        <v>Instrumentos musicales</v>
      </c>
      <c r="C3320" t="str">
        <f>IF($A3320="","",Tienda_2!G920)</f>
        <v>Santa Marta</v>
      </c>
      <c r="D3320" t="str">
        <f>IF($A3320="","",Tienda_2!F920)</f>
        <v>Juliana Costa</v>
      </c>
      <c r="E3320" t="str">
        <f>IF($A3320="","",Tienda_2!I920)</f>
        <v>Tarjeta de crédito</v>
      </c>
      <c r="F3320">
        <f>IF($A3320="","",VALUE(RIGHT(Tienda_2!E920,4)))</f>
        <v>2020</v>
      </c>
      <c r="G3320">
        <f>IF($A3320="","",Tienda_2!C920)</f>
        <v>277100</v>
      </c>
      <c r="H3320">
        <f>IF($A3320="","",Tienda_2!D920)</f>
        <v>12900</v>
      </c>
      <c r="I3320">
        <f>IF($A3320="","",Tienda_2!H920)</f>
        <v>5</v>
      </c>
      <c r="J3320">
        <f>IF($A3320="",0,IF(AND(OR('Cuadro-de-mando'!$B$4="(Todas)",'Cuadro-de-mando'!$B$4=$A3320),OR('Cuadro-de-mando'!$E$4="(Todas)",'Cuadro-de-mando'!$E$4=$B3320),OR('Cuadro-de-mando'!$H$4="(Todas)",'Cuadro-de-mando'!$H$4=$C3320),OR('Cuadro-de-mando'!$K$4="(Todas)",'Cuadro-de-mando'!$K$4=$E3320),OR('Cuadro-de-mando'!$N$4="(Todos)",'Cuadro-de-mando'!$N$4=$F3320)),1,0))</f>
        <v>1</v>
      </c>
    </row>
    <row r="3321" spans="1:10" x14ac:dyDescent="0.25">
      <c r="A3321" t="str">
        <f>IF(Tienda_2!$A921="","","Tienda 2")</f>
        <v>Tienda 2</v>
      </c>
      <c r="B3321" t="str">
        <f>IF($A3321="","",Tienda_2!B921)</f>
        <v>Instrumentos musicales</v>
      </c>
      <c r="C3321" t="str">
        <f>IF($A3321="","",Tienda_2!G921)</f>
        <v>Medellín</v>
      </c>
      <c r="D3321" t="str">
        <f>IF($A3321="","",Tienda_2!F921)</f>
        <v>Juan Fernandez</v>
      </c>
      <c r="E3321" t="str">
        <f>IF($A3321="","",Tienda_2!I921)</f>
        <v>Tarjeta de crédito</v>
      </c>
      <c r="F3321">
        <f>IF($A3321="","",VALUE(RIGHT(Tienda_2!E921,4)))</f>
        <v>2022</v>
      </c>
      <c r="G3321">
        <f>IF($A3321="","",Tienda_2!C921)</f>
        <v>222800</v>
      </c>
      <c r="H3321">
        <f>IF($A3321="","",Tienda_2!D921)</f>
        <v>12300</v>
      </c>
      <c r="I3321">
        <f>IF($A3321="","",Tienda_2!H921)</f>
        <v>5</v>
      </c>
      <c r="J3321">
        <f>IF($A3321="",0,IF(AND(OR('Cuadro-de-mando'!$B$4="(Todas)",'Cuadro-de-mando'!$B$4=$A3321),OR('Cuadro-de-mando'!$E$4="(Todas)",'Cuadro-de-mando'!$E$4=$B3321),OR('Cuadro-de-mando'!$H$4="(Todas)",'Cuadro-de-mando'!$H$4=$C3321),OR('Cuadro-de-mando'!$K$4="(Todas)",'Cuadro-de-mando'!$K$4=$E3321),OR('Cuadro-de-mando'!$N$4="(Todos)",'Cuadro-de-mando'!$N$4=$F3321)),1,0))</f>
        <v>1</v>
      </c>
    </row>
    <row r="3322" spans="1:10" x14ac:dyDescent="0.25">
      <c r="A3322" t="str">
        <f>IF(Tienda_2!$A922="","","Tienda 2")</f>
        <v>Tienda 2</v>
      </c>
      <c r="B3322" t="str">
        <f>IF($A3322="","",Tienda_2!B922)</f>
        <v>Electrónicos</v>
      </c>
      <c r="C3322" t="str">
        <f>IF($A3322="","",Tienda_2!G922)</f>
        <v>Bogotá</v>
      </c>
      <c r="D3322" t="str">
        <f>IF($A3322="","",Tienda_2!F922)</f>
        <v>Juliana Costa</v>
      </c>
      <c r="E3322" t="str">
        <f>IF($A3322="","",Tienda_2!I922)</f>
        <v>Tarjeta de crédito</v>
      </c>
      <c r="F3322">
        <f>IF($A3322="","",VALUE(RIGHT(Tienda_2!E922,4)))</f>
        <v>2020</v>
      </c>
      <c r="G3322">
        <f>IF($A3322="","",Tienda_2!C922)</f>
        <v>1051000</v>
      </c>
      <c r="H3322">
        <f>IF($A3322="","",Tienda_2!D922)</f>
        <v>54200</v>
      </c>
      <c r="I3322">
        <f>IF($A3322="","",Tienda_2!H922)</f>
        <v>5</v>
      </c>
      <c r="J3322">
        <f>IF($A3322="",0,IF(AND(OR('Cuadro-de-mando'!$B$4="(Todas)",'Cuadro-de-mando'!$B$4=$A3322),OR('Cuadro-de-mando'!$E$4="(Todas)",'Cuadro-de-mando'!$E$4=$B3322),OR('Cuadro-de-mando'!$H$4="(Todas)",'Cuadro-de-mando'!$H$4=$C3322),OR('Cuadro-de-mando'!$K$4="(Todas)",'Cuadro-de-mando'!$K$4=$E3322),OR('Cuadro-de-mando'!$N$4="(Todos)",'Cuadro-de-mando'!$N$4=$F3322)),1,0))</f>
        <v>1</v>
      </c>
    </row>
    <row r="3323" spans="1:10" x14ac:dyDescent="0.25">
      <c r="A3323" t="str">
        <f>IF(Tienda_2!$A923="","","Tienda 2")</f>
        <v>Tienda 2</v>
      </c>
      <c r="B3323" t="str">
        <f>IF($A3323="","",Tienda_2!B923)</f>
        <v>Instrumentos musicales</v>
      </c>
      <c r="C3323" t="str">
        <f>IF($A3323="","",Tienda_2!G923)</f>
        <v>Bogotá</v>
      </c>
      <c r="D3323" t="str">
        <f>IF($A3323="","",Tienda_2!F923)</f>
        <v>Beatriz Morales</v>
      </c>
      <c r="E3323" t="str">
        <f>IF($A3323="","",Tienda_2!I923)</f>
        <v>Tarjeta de crédito</v>
      </c>
      <c r="F3323">
        <f>IF($A3323="","",VALUE(RIGHT(Tienda_2!E923,4)))</f>
        <v>2020</v>
      </c>
      <c r="G3323">
        <f>IF($A3323="","",Tienda_2!C923)</f>
        <v>426100</v>
      </c>
      <c r="H3323">
        <f>IF($A3323="","",Tienda_2!D923)</f>
        <v>20900</v>
      </c>
      <c r="I3323">
        <f>IF($A3323="","",Tienda_2!H923)</f>
        <v>1</v>
      </c>
      <c r="J3323">
        <f>IF($A3323="",0,IF(AND(OR('Cuadro-de-mando'!$B$4="(Todas)",'Cuadro-de-mando'!$B$4=$A3323),OR('Cuadro-de-mando'!$E$4="(Todas)",'Cuadro-de-mando'!$E$4=$B3323),OR('Cuadro-de-mando'!$H$4="(Todas)",'Cuadro-de-mando'!$H$4=$C3323),OR('Cuadro-de-mando'!$K$4="(Todas)",'Cuadro-de-mando'!$K$4=$E3323),OR('Cuadro-de-mando'!$N$4="(Todos)",'Cuadro-de-mando'!$N$4=$F3323)),1,0))</f>
        <v>1</v>
      </c>
    </row>
    <row r="3324" spans="1:10" x14ac:dyDescent="0.25">
      <c r="A3324" t="str">
        <f>IF(Tienda_2!$A924="","","Tienda 2")</f>
        <v>Tienda 2</v>
      </c>
      <c r="B3324" t="str">
        <f>IF($A3324="","",Tienda_2!B924)</f>
        <v>Electrónicos</v>
      </c>
      <c r="C3324" t="str">
        <f>IF($A3324="","",Tienda_2!G924)</f>
        <v>Bogotá</v>
      </c>
      <c r="D3324" t="str">
        <f>IF($A3324="","",Tienda_2!F924)</f>
        <v>Lucas Olivera</v>
      </c>
      <c r="E3324" t="str">
        <f>IF($A3324="","",Tienda_2!I924)</f>
        <v>Tarjeta de crédito</v>
      </c>
      <c r="F3324">
        <f>IF($A3324="","",VALUE(RIGHT(Tienda_2!E924,4)))</f>
        <v>2020</v>
      </c>
      <c r="G3324">
        <f>IF($A3324="","",Tienda_2!C924)</f>
        <v>2458200</v>
      </c>
      <c r="H3324">
        <f>IF($A3324="","",Tienda_2!D924)</f>
        <v>129100</v>
      </c>
      <c r="I3324">
        <f>IF($A3324="","",Tienda_2!H924)</f>
        <v>5</v>
      </c>
      <c r="J3324">
        <f>IF($A3324="",0,IF(AND(OR('Cuadro-de-mando'!$B$4="(Todas)",'Cuadro-de-mando'!$B$4=$A3324),OR('Cuadro-de-mando'!$E$4="(Todas)",'Cuadro-de-mando'!$E$4=$B3324),OR('Cuadro-de-mando'!$H$4="(Todas)",'Cuadro-de-mando'!$H$4=$C3324),OR('Cuadro-de-mando'!$K$4="(Todas)",'Cuadro-de-mando'!$K$4=$E3324),OR('Cuadro-de-mando'!$N$4="(Todos)",'Cuadro-de-mando'!$N$4=$F3324)),1,0))</f>
        <v>1</v>
      </c>
    </row>
    <row r="3325" spans="1:10" x14ac:dyDescent="0.25">
      <c r="A3325" t="str">
        <f>IF(Tienda_2!$A925="","","Tienda 2")</f>
        <v>Tienda 2</v>
      </c>
      <c r="B3325" t="str">
        <f>IF($A3325="","",Tienda_2!B925)</f>
        <v>Muebles</v>
      </c>
      <c r="C3325" t="str">
        <f>IF($A3325="","",Tienda_2!G925)</f>
        <v>Bogotá</v>
      </c>
      <c r="D3325" t="str">
        <f>IF($A3325="","",Tienda_2!F925)</f>
        <v>Felipe Santos</v>
      </c>
      <c r="E3325" t="str">
        <f>IF($A3325="","",Tienda_2!I925)</f>
        <v>Tarjeta de crédito</v>
      </c>
      <c r="F3325">
        <f>IF($A3325="","",VALUE(RIGHT(Tienda_2!E925,4)))</f>
        <v>2020</v>
      </c>
      <c r="G3325">
        <f>IF($A3325="","",Tienda_2!C925)</f>
        <v>226200</v>
      </c>
      <c r="H3325">
        <f>IF($A3325="","",Tienda_2!D925)</f>
        <v>10200</v>
      </c>
      <c r="I3325">
        <f>IF($A3325="","",Tienda_2!H925)</f>
        <v>5</v>
      </c>
      <c r="J3325">
        <f>IF($A3325="",0,IF(AND(OR('Cuadro-de-mando'!$B$4="(Todas)",'Cuadro-de-mando'!$B$4=$A3325),OR('Cuadro-de-mando'!$E$4="(Todas)",'Cuadro-de-mando'!$E$4=$B3325),OR('Cuadro-de-mando'!$H$4="(Todas)",'Cuadro-de-mando'!$H$4=$C3325),OR('Cuadro-de-mando'!$K$4="(Todas)",'Cuadro-de-mando'!$K$4=$E3325),OR('Cuadro-de-mando'!$N$4="(Todos)",'Cuadro-de-mando'!$N$4=$F3325)),1,0))</f>
        <v>1</v>
      </c>
    </row>
    <row r="3326" spans="1:10" x14ac:dyDescent="0.25">
      <c r="A3326" t="str">
        <f>IF(Tienda_2!$A926="","","Tienda 2")</f>
        <v>Tienda 2</v>
      </c>
      <c r="B3326" t="str">
        <f>IF($A3326="","",Tienda_2!B926)</f>
        <v>Muebles</v>
      </c>
      <c r="C3326" t="str">
        <f>IF($A3326="","",Tienda_2!G926)</f>
        <v>Pereira</v>
      </c>
      <c r="D3326" t="str">
        <f>IF($A3326="","",Tienda_2!F926)</f>
        <v>Felipe Santos</v>
      </c>
      <c r="E3326" t="str">
        <f>IF($A3326="","",Tienda_2!I926)</f>
        <v>Tarjeta de crédito</v>
      </c>
      <c r="F3326">
        <f>IF($A3326="","",VALUE(RIGHT(Tienda_2!E926,4)))</f>
        <v>2021</v>
      </c>
      <c r="G3326">
        <f>IF($A3326="","",Tienda_2!C926)</f>
        <v>295900</v>
      </c>
      <c r="H3326">
        <f>IF($A3326="","",Tienda_2!D926)</f>
        <v>16200</v>
      </c>
      <c r="I3326">
        <f>IF($A3326="","",Tienda_2!H926)</f>
        <v>5</v>
      </c>
      <c r="J3326">
        <f>IF($A3326="",0,IF(AND(OR('Cuadro-de-mando'!$B$4="(Todas)",'Cuadro-de-mando'!$B$4=$A3326),OR('Cuadro-de-mando'!$E$4="(Todas)",'Cuadro-de-mando'!$E$4=$B3326),OR('Cuadro-de-mando'!$H$4="(Todas)",'Cuadro-de-mando'!$H$4=$C3326),OR('Cuadro-de-mando'!$K$4="(Todas)",'Cuadro-de-mando'!$K$4=$E3326),OR('Cuadro-de-mando'!$N$4="(Todos)",'Cuadro-de-mando'!$N$4=$F3326)),1,0))</f>
        <v>1</v>
      </c>
    </row>
    <row r="3327" spans="1:10" x14ac:dyDescent="0.25">
      <c r="A3327" t="str">
        <f>IF(Tienda_2!$A927="","","Tienda 2")</f>
        <v>Tienda 2</v>
      </c>
      <c r="B3327" t="str">
        <f>IF($A3327="","",Tienda_2!B927)</f>
        <v>Electrónicos</v>
      </c>
      <c r="C3327" t="str">
        <f>IF($A3327="","",Tienda_2!G927)</f>
        <v>Medellín</v>
      </c>
      <c r="D3327" t="str">
        <f>IF($A3327="","",Tienda_2!F927)</f>
        <v>Maria Alfonso</v>
      </c>
      <c r="E3327" t="str">
        <f>IF($A3327="","",Tienda_2!I927)</f>
        <v>Tarjeta de crédito</v>
      </c>
      <c r="F3327">
        <f>IF($A3327="","",VALUE(RIGHT(Tienda_2!E927,4)))</f>
        <v>2021</v>
      </c>
      <c r="G3327">
        <f>IF($A3327="","",Tienda_2!C927)</f>
        <v>2260700</v>
      </c>
      <c r="H3327">
        <f>IF($A3327="","",Tienda_2!D927)</f>
        <v>120800</v>
      </c>
      <c r="I3327">
        <f>IF($A3327="","",Tienda_2!H927)</f>
        <v>5</v>
      </c>
      <c r="J3327">
        <f>IF($A3327="",0,IF(AND(OR('Cuadro-de-mando'!$B$4="(Todas)",'Cuadro-de-mando'!$B$4=$A3327),OR('Cuadro-de-mando'!$E$4="(Todas)",'Cuadro-de-mando'!$E$4=$B3327),OR('Cuadro-de-mando'!$H$4="(Todas)",'Cuadro-de-mando'!$H$4=$C3327),OR('Cuadro-de-mando'!$K$4="(Todas)",'Cuadro-de-mando'!$K$4=$E3327),OR('Cuadro-de-mando'!$N$4="(Todos)",'Cuadro-de-mando'!$N$4=$F3327)),1,0))</f>
        <v>1</v>
      </c>
    </row>
    <row r="3328" spans="1:10" x14ac:dyDescent="0.25">
      <c r="A3328" t="str">
        <f>IF(Tienda_2!$A928="","","Tienda 2")</f>
        <v>Tienda 2</v>
      </c>
      <c r="B3328" t="str">
        <f>IF($A3328="","",Tienda_2!B928)</f>
        <v>Libros</v>
      </c>
      <c r="C3328" t="str">
        <f>IF($A3328="","",Tienda_2!G928)</f>
        <v>Bogotá</v>
      </c>
      <c r="D3328" t="str">
        <f>IF($A3328="","",Tienda_2!F928)</f>
        <v>Maria Alfonso</v>
      </c>
      <c r="E3328" t="str">
        <f>IF($A3328="","",Tienda_2!I928)</f>
        <v>Nequi</v>
      </c>
      <c r="F3328">
        <f>IF($A3328="","",VALUE(RIGHT(Tienda_2!E928,4)))</f>
        <v>2022</v>
      </c>
      <c r="G3328">
        <f>IF($A3328="","",Tienda_2!C928)</f>
        <v>33200</v>
      </c>
      <c r="H3328">
        <f>IF($A3328="","",Tienda_2!D928)</f>
        <v>0</v>
      </c>
      <c r="I3328">
        <f>IF($A3328="","",Tienda_2!H928)</f>
        <v>5</v>
      </c>
      <c r="J3328">
        <f>IF($A3328="",0,IF(AND(OR('Cuadro-de-mando'!$B$4="(Todas)",'Cuadro-de-mando'!$B$4=$A3328),OR('Cuadro-de-mando'!$E$4="(Todas)",'Cuadro-de-mando'!$E$4=$B3328),OR('Cuadro-de-mando'!$H$4="(Todas)",'Cuadro-de-mando'!$H$4=$C3328),OR('Cuadro-de-mando'!$K$4="(Todas)",'Cuadro-de-mando'!$K$4=$E3328),OR('Cuadro-de-mando'!$N$4="(Todos)",'Cuadro-de-mando'!$N$4=$F3328)),1,0))</f>
        <v>1</v>
      </c>
    </row>
    <row r="3329" spans="1:10" x14ac:dyDescent="0.25">
      <c r="A3329" t="str">
        <f>IF(Tienda_2!$A929="","","Tienda 2")</f>
        <v>Tienda 2</v>
      </c>
      <c r="B3329" t="str">
        <f>IF($A3329="","",Tienda_2!B929)</f>
        <v>Deportes y diversión</v>
      </c>
      <c r="C3329" t="str">
        <f>IF($A3329="","",Tienda_2!G929)</f>
        <v>Medellín</v>
      </c>
      <c r="D3329" t="str">
        <f>IF($A3329="","",Tienda_2!F929)</f>
        <v>Pedro Gomez</v>
      </c>
      <c r="E3329" t="str">
        <f>IF($A3329="","",Tienda_2!I929)</f>
        <v>Nequi</v>
      </c>
      <c r="F3329">
        <f>IF($A3329="","",VALUE(RIGHT(Tienda_2!E929,4)))</f>
        <v>2021</v>
      </c>
      <c r="G3329">
        <f>IF($A3329="","",Tienda_2!C929)</f>
        <v>44100</v>
      </c>
      <c r="H3329">
        <f>IF($A3329="","",Tienda_2!D929)</f>
        <v>0</v>
      </c>
      <c r="I3329">
        <f>IF($A3329="","",Tienda_2!H929)</f>
        <v>5</v>
      </c>
      <c r="J3329">
        <f>IF($A3329="",0,IF(AND(OR('Cuadro-de-mando'!$B$4="(Todas)",'Cuadro-de-mando'!$B$4=$A3329),OR('Cuadro-de-mando'!$E$4="(Todas)",'Cuadro-de-mando'!$E$4=$B3329),OR('Cuadro-de-mando'!$H$4="(Todas)",'Cuadro-de-mando'!$H$4=$C3329),OR('Cuadro-de-mando'!$K$4="(Todas)",'Cuadro-de-mando'!$K$4=$E3329),OR('Cuadro-de-mando'!$N$4="(Todos)",'Cuadro-de-mando'!$N$4=$F3329)),1,0))</f>
        <v>1</v>
      </c>
    </row>
    <row r="3330" spans="1:10" x14ac:dyDescent="0.25">
      <c r="A3330" t="str">
        <f>IF(Tienda_2!$A930="","","Tienda 2")</f>
        <v>Tienda 2</v>
      </c>
      <c r="B3330" t="str">
        <f>IF($A3330="","",Tienda_2!B930)</f>
        <v>Muebles</v>
      </c>
      <c r="C3330" t="str">
        <f>IF($A3330="","",Tienda_2!G930)</f>
        <v>Cartagena</v>
      </c>
      <c r="D3330" t="str">
        <f>IF($A3330="","",Tienda_2!F930)</f>
        <v>Lucas Olivera</v>
      </c>
      <c r="E3330" t="str">
        <f>IF($A3330="","",Tienda_2!I930)</f>
        <v>Nequi</v>
      </c>
      <c r="F3330">
        <f>IF($A3330="","",VALUE(RIGHT(Tienda_2!E930,4)))</f>
        <v>2021</v>
      </c>
      <c r="G3330">
        <f>IF($A3330="","",Tienda_2!C930)</f>
        <v>402900</v>
      </c>
      <c r="H3330">
        <f>IF($A3330="","",Tienda_2!D930)</f>
        <v>19600</v>
      </c>
      <c r="I3330">
        <f>IF($A3330="","",Tienda_2!H930)</f>
        <v>5</v>
      </c>
      <c r="J3330">
        <f>IF($A3330="",0,IF(AND(OR('Cuadro-de-mando'!$B$4="(Todas)",'Cuadro-de-mando'!$B$4=$A3330),OR('Cuadro-de-mando'!$E$4="(Todas)",'Cuadro-de-mando'!$E$4=$B3330),OR('Cuadro-de-mando'!$H$4="(Todas)",'Cuadro-de-mando'!$H$4=$C3330),OR('Cuadro-de-mando'!$K$4="(Todas)",'Cuadro-de-mando'!$K$4=$E3330),OR('Cuadro-de-mando'!$N$4="(Todos)",'Cuadro-de-mando'!$N$4=$F3330)),1,0))</f>
        <v>1</v>
      </c>
    </row>
    <row r="3331" spans="1:10" x14ac:dyDescent="0.25">
      <c r="A3331" t="str">
        <f>IF(Tienda_2!$A931="","","Tienda 2")</f>
        <v>Tienda 2</v>
      </c>
      <c r="B3331" t="str">
        <f>IF($A3331="","",Tienda_2!B931)</f>
        <v>Electrónicos</v>
      </c>
      <c r="C3331" t="str">
        <f>IF($A3331="","",Tienda_2!G931)</f>
        <v>Barranquilla</v>
      </c>
      <c r="D3331" t="str">
        <f>IF($A3331="","",Tienda_2!F931)</f>
        <v>Camila Rivera</v>
      </c>
      <c r="E3331" t="str">
        <f>IF($A3331="","",Tienda_2!I931)</f>
        <v>Tarjeta de crédito</v>
      </c>
      <c r="F3331">
        <f>IF($A3331="","",VALUE(RIGHT(Tienda_2!E931,4)))</f>
        <v>2020</v>
      </c>
      <c r="G3331">
        <f>IF($A3331="","",Tienda_2!C931)</f>
        <v>2419600</v>
      </c>
      <c r="H3331">
        <f>IF($A3331="","",Tienda_2!D931)</f>
        <v>127000</v>
      </c>
      <c r="I3331">
        <f>IF($A3331="","",Tienda_2!H931)</f>
        <v>5</v>
      </c>
      <c r="J3331">
        <f>IF($A3331="",0,IF(AND(OR('Cuadro-de-mando'!$B$4="(Todas)",'Cuadro-de-mando'!$B$4=$A3331),OR('Cuadro-de-mando'!$E$4="(Todas)",'Cuadro-de-mando'!$E$4=$B3331),OR('Cuadro-de-mando'!$H$4="(Todas)",'Cuadro-de-mando'!$H$4=$C3331),OR('Cuadro-de-mando'!$K$4="(Todas)",'Cuadro-de-mando'!$K$4=$E3331),OR('Cuadro-de-mando'!$N$4="(Todos)",'Cuadro-de-mando'!$N$4=$F3331)),1,0))</f>
        <v>1</v>
      </c>
    </row>
    <row r="3332" spans="1:10" x14ac:dyDescent="0.25">
      <c r="A3332" t="str">
        <f>IF(Tienda_2!$A932="","","Tienda 2")</f>
        <v>Tienda 2</v>
      </c>
      <c r="B3332" t="str">
        <f>IF($A3332="","",Tienda_2!B932)</f>
        <v>Electrodomésticos</v>
      </c>
      <c r="C3332" t="str">
        <f>IF($A3332="","",Tienda_2!G932)</f>
        <v>Medellín</v>
      </c>
      <c r="D3332" t="str">
        <f>IF($A3332="","",Tienda_2!F932)</f>
        <v>Juan Fernandez</v>
      </c>
      <c r="E3332" t="str">
        <f>IF($A3332="","",Tienda_2!I932)</f>
        <v>Tarjeta de crédito</v>
      </c>
      <c r="F3332">
        <f>IF($A3332="","",VALUE(RIGHT(Tienda_2!E932,4)))</f>
        <v>2021</v>
      </c>
      <c r="G3332">
        <f>IF($A3332="","",Tienda_2!C932)</f>
        <v>1038900</v>
      </c>
      <c r="H3332">
        <f>IF($A3332="","",Tienda_2!D932)</f>
        <v>55500</v>
      </c>
      <c r="I3332">
        <f>IF($A3332="","",Tienda_2!H932)</f>
        <v>4</v>
      </c>
      <c r="J3332">
        <f>IF($A3332="",0,IF(AND(OR('Cuadro-de-mando'!$B$4="(Todas)",'Cuadro-de-mando'!$B$4=$A3332),OR('Cuadro-de-mando'!$E$4="(Todas)",'Cuadro-de-mando'!$E$4=$B3332),OR('Cuadro-de-mando'!$H$4="(Todas)",'Cuadro-de-mando'!$H$4=$C3332),OR('Cuadro-de-mando'!$K$4="(Todas)",'Cuadro-de-mando'!$K$4=$E3332),OR('Cuadro-de-mando'!$N$4="(Todos)",'Cuadro-de-mando'!$N$4=$F3332)),1,0))</f>
        <v>1</v>
      </c>
    </row>
    <row r="3333" spans="1:10" x14ac:dyDescent="0.25">
      <c r="A3333" t="str">
        <f>IF(Tienda_2!$A933="","","Tienda 2")</f>
        <v>Tienda 2</v>
      </c>
      <c r="B3333" t="str">
        <f>IF($A3333="","",Tienda_2!B933)</f>
        <v>Instrumentos musicales</v>
      </c>
      <c r="C3333" t="str">
        <f>IF($A3333="","",Tienda_2!G933)</f>
        <v>Cali</v>
      </c>
      <c r="D3333" t="str">
        <f>IF($A3333="","",Tienda_2!F933)</f>
        <v>Rafael Acosta</v>
      </c>
      <c r="E3333" t="str">
        <f>IF($A3333="","",Tienda_2!I933)</f>
        <v>Tarjeta de crédito</v>
      </c>
      <c r="F3333">
        <f>IF($A3333="","",VALUE(RIGHT(Tienda_2!E933,4)))</f>
        <v>2020</v>
      </c>
      <c r="G3333">
        <f>IF($A3333="","",Tienda_2!C933)</f>
        <v>731800</v>
      </c>
      <c r="H3333">
        <f>IF($A3333="","",Tienda_2!D933)</f>
        <v>39200</v>
      </c>
      <c r="I3333">
        <f>IF($A3333="","",Tienda_2!H933)</f>
        <v>1</v>
      </c>
      <c r="J3333">
        <f>IF($A3333="",0,IF(AND(OR('Cuadro-de-mando'!$B$4="(Todas)",'Cuadro-de-mando'!$B$4=$A3333),OR('Cuadro-de-mando'!$E$4="(Todas)",'Cuadro-de-mando'!$E$4=$B3333),OR('Cuadro-de-mando'!$H$4="(Todas)",'Cuadro-de-mando'!$H$4=$C3333),OR('Cuadro-de-mando'!$K$4="(Todas)",'Cuadro-de-mando'!$K$4=$E3333),OR('Cuadro-de-mando'!$N$4="(Todos)",'Cuadro-de-mando'!$N$4=$F3333)),1,0))</f>
        <v>1</v>
      </c>
    </row>
    <row r="3334" spans="1:10" x14ac:dyDescent="0.25">
      <c r="A3334" t="str">
        <f>IF(Tienda_2!$A934="","","Tienda 2")</f>
        <v>Tienda 2</v>
      </c>
      <c r="B3334" t="str">
        <f>IF($A3334="","",Tienda_2!B934)</f>
        <v>Libros</v>
      </c>
      <c r="C3334" t="str">
        <f>IF($A3334="","",Tienda_2!G934)</f>
        <v>Bogotá</v>
      </c>
      <c r="D3334" t="str">
        <f>IF($A3334="","",Tienda_2!F934)</f>
        <v>Felipe Santos</v>
      </c>
      <c r="E3334" t="str">
        <f>IF($A3334="","",Tienda_2!I934)</f>
        <v>Tarjeta de crédito</v>
      </c>
      <c r="F3334">
        <f>IF($A3334="","",VALUE(RIGHT(Tienda_2!E934,4)))</f>
        <v>2020</v>
      </c>
      <c r="G3334">
        <f>IF($A3334="","",Tienda_2!C934)</f>
        <v>30600</v>
      </c>
      <c r="H3334">
        <f>IF($A3334="","",Tienda_2!D934)</f>
        <v>0</v>
      </c>
      <c r="I3334">
        <f>IF($A3334="","",Tienda_2!H934)</f>
        <v>5</v>
      </c>
      <c r="J3334">
        <f>IF($A3334="",0,IF(AND(OR('Cuadro-de-mando'!$B$4="(Todas)",'Cuadro-de-mando'!$B$4=$A3334),OR('Cuadro-de-mando'!$E$4="(Todas)",'Cuadro-de-mando'!$E$4=$B3334),OR('Cuadro-de-mando'!$H$4="(Todas)",'Cuadro-de-mando'!$H$4=$C3334),OR('Cuadro-de-mando'!$K$4="(Todas)",'Cuadro-de-mando'!$K$4=$E3334),OR('Cuadro-de-mando'!$N$4="(Todos)",'Cuadro-de-mando'!$N$4=$F3334)),1,0))</f>
        <v>1</v>
      </c>
    </row>
    <row r="3335" spans="1:10" x14ac:dyDescent="0.25">
      <c r="A3335" t="str">
        <f>IF(Tienda_2!$A935="","","Tienda 2")</f>
        <v>Tienda 2</v>
      </c>
      <c r="B3335" t="str">
        <f>IF($A3335="","",Tienda_2!B935)</f>
        <v>Muebles</v>
      </c>
      <c r="C3335" t="str">
        <f>IF($A3335="","",Tienda_2!G935)</f>
        <v>Medellín</v>
      </c>
      <c r="D3335" t="str">
        <f>IF($A3335="","",Tienda_2!F935)</f>
        <v>Mariana Herrera</v>
      </c>
      <c r="E3335" t="str">
        <f>IF($A3335="","",Tienda_2!I935)</f>
        <v>Tarjeta de crédito</v>
      </c>
      <c r="F3335">
        <f>IF($A3335="","",VALUE(RIGHT(Tienda_2!E935,4)))</f>
        <v>2021</v>
      </c>
      <c r="G3335">
        <f>IF($A3335="","",Tienda_2!C935)</f>
        <v>728100</v>
      </c>
      <c r="H3335">
        <f>IF($A3335="","",Tienda_2!D935)</f>
        <v>37000</v>
      </c>
      <c r="I3335">
        <f>IF($A3335="","",Tienda_2!H935)</f>
        <v>5</v>
      </c>
      <c r="J3335">
        <f>IF($A3335="",0,IF(AND(OR('Cuadro-de-mando'!$B$4="(Todas)",'Cuadro-de-mando'!$B$4=$A3335),OR('Cuadro-de-mando'!$E$4="(Todas)",'Cuadro-de-mando'!$E$4=$B3335),OR('Cuadro-de-mando'!$H$4="(Todas)",'Cuadro-de-mando'!$H$4=$C3335),OR('Cuadro-de-mando'!$K$4="(Todas)",'Cuadro-de-mando'!$K$4=$E3335),OR('Cuadro-de-mando'!$N$4="(Todos)",'Cuadro-de-mando'!$N$4=$F3335)),1,0))</f>
        <v>1</v>
      </c>
    </row>
    <row r="3336" spans="1:10" x14ac:dyDescent="0.25">
      <c r="A3336" t="str">
        <f>IF(Tienda_2!$A936="","","Tienda 2")</f>
        <v>Tienda 2</v>
      </c>
      <c r="B3336" t="str">
        <f>IF($A3336="","",Tienda_2!B936)</f>
        <v>Muebles</v>
      </c>
      <c r="C3336" t="str">
        <f>IF($A3336="","",Tienda_2!G936)</f>
        <v>Medellín</v>
      </c>
      <c r="D3336" t="str">
        <f>IF($A3336="","",Tienda_2!F936)</f>
        <v>Felipe Santos</v>
      </c>
      <c r="E3336" t="str">
        <f>IF($A3336="","",Tienda_2!I936)</f>
        <v>Tarjeta de crédito</v>
      </c>
      <c r="F3336">
        <f>IF($A3336="","",VALUE(RIGHT(Tienda_2!E936,4)))</f>
        <v>2020</v>
      </c>
      <c r="G3336">
        <f>IF($A3336="","",Tienda_2!C936)</f>
        <v>390200</v>
      </c>
      <c r="H3336">
        <f>IF($A3336="","",Tienda_2!D936)</f>
        <v>26600</v>
      </c>
      <c r="I3336">
        <f>IF($A3336="","",Tienda_2!H936)</f>
        <v>4</v>
      </c>
      <c r="J3336">
        <f>IF($A3336="",0,IF(AND(OR('Cuadro-de-mando'!$B$4="(Todas)",'Cuadro-de-mando'!$B$4=$A3336),OR('Cuadro-de-mando'!$E$4="(Todas)",'Cuadro-de-mando'!$E$4=$B3336),OR('Cuadro-de-mando'!$H$4="(Todas)",'Cuadro-de-mando'!$H$4=$C3336),OR('Cuadro-de-mando'!$K$4="(Todas)",'Cuadro-de-mando'!$K$4=$E3336),OR('Cuadro-de-mando'!$N$4="(Todos)",'Cuadro-de-mando'!$N$4=$F3336)),1,0))</f>
        <v>1</v>
      </c>
    </row>
    <row r="3337" spans="1:10" x14ac:dyDescent="0.25">
      <c r="A3337" t="str">
        <f>IF(Tienda_2!$A937="","","Tienda 2")</f>
        <v>Tienda 2</v>
      </c>
      <c r="B3337" t="str">
        <f>IF($A3337="","",Tienda_2!B937)</f>
        <v>Artículos para el hogar</v>
      </c>
      <c r="C3337" t="str">
        <f>IF($A3337="","",Tienda_2!G937)</f>
        <v>Bogotá</v>
      </c>
      <c r="D3337" t="str">
        <f>IF($A3337="","",Tienda_2!F937)</f>
        <v>Pedro Gomez</v>
      </c>
      <c r="E3337" t="str">
        <f>IF($A3337="","",Tienda_2!I937)</f>
        <v>Tarjeta de crédito</v>
      </c>
      <c r="F3337">
        <f>IF($A3337="","",VALUE(RIGHT(Tienda_2!E937,4)))</f>
        <v>2021</v>
      </c>
      <c r="G3337">
        <f>IF($A3337="","",Tienda_2!C937)</f>
        <v>95900</v>
      </c>
      <c r="H3337">
        <f>IF($A3337="","",Tienda_2!D937)</f>
        <v>3300</v>
      </c>
      <c r="I3337">
        <f>IF($A3337="","",Tienda_2!H937)</f>
        <v>4</v>
      </c>
      <c r="J3337">
        <f>IF($A3337="",0,IF(AND(OR('Cuadro-de-mando'!$B$4="(Todas)",'Cuadro-de-mando'!$B$4=$A3337),OR('Cuadro-de-mando'!$E$4="(Todas)",'Cuadro-de-mando'!$E$4=$B3337),OR('Cuadro-de-mando'!$H$4="(Todas)",'Cuadro-de-mando'!$H$4=$C3337),OR('Cuadro-de-mando'!$K$4="(Todas)",'Cuadro-de-mando'!$K$4=$E3337),OR('Cuadro-de-mando'!$N$4="(Todos)",'Cuadro-de-mando'!$N$4=$F3337)),1,0))</f>
        <v>1</v>
      </c>
    </row>
    <row r="3338" spans="1:10" x14ac:dyDescent="0.25">
      <c r="A3338" t="str">
        <f>IF(Tienda_2!$A938="","","Tienda 2")</f>
        <v>Tienda 2</v>
      </c>
      <c r="B3338" t="str">
        <f>IF($A3338="","",Tienda_2!B938)</f>
        <v>Artículos para el hogar</v>
      </c>
      <c r="C3338" t="str">
        <f>IF($A3338="","",Tienda_2!G938)</f>
        <v>Pereira</v>
      </c>
      <c r="D3338" t="str">
        <f>IF($A3338="","",Tienda_2!F938)</f>
        <v>Blanca Ramirez</v>
      </c>
      <c r="E3338" t="str">
        <f>IF($A3338="","",Tienda_2!I938)</f>
        <v>Tarjeta de crédito</v>
      </c>
      <c r="F3338">
        <f>IF($A3338="","",VALUE(RIGHT(Tienda_2!E938,4)))</f>
        <v>2021</v>
      </c>
      <c r="G3338">
        <f>IF($A3338="","",Tienda_2!C938)</f>
        <v>40800</v>
      </c>
      <c r="H3338">
        <f>IF($A3338="","",Tienda_2!D938)</f>
        <v>2400</v>
      </c>
      <c r="I3338">
        <f>IF($A3338="","",Tienda_2!H938)</f>
        <v>5</v>
      </c>
      <c r="J3338">
        <f>IF($A3338="",0,IF(AND(OR('Cuadro-de-mando'!$B$4="(Todas)",'Cuadro-de-mando'!$B$4=$A3338),OR('Cuadro-de-mando'!$E$4="(Todas)",'Cuadro-de-mando'!$E$4=$B3338),OR('Cuadro-de-mando'!$H$4="(Todas)",'Cuadro-de-mando'!$H$4=$C3338),OR('Cuadro-de-mando'!$K$4="(Todas)",'Cuadro-de-mando'!$K$4=$E3338),OR('Cuadro-de-mando'!$N$4="(Todos)",'Cuadro-de-mando'!$N$4=$F3338)),1,0))</f>
        <v>1</v>
      </c>
    </row>
    <row r="3339" spans="1:10" x14ac:dyDescent="0.25">
      <c r="A3339" t="str">
        <f>IF(Tienda_2!$A939="","","Tienda 2")</f>
        <v>Tienda 2</v>
      </c>
      <c r="B3339" t="str">
        <f>IF($A3339="","",Tienda_2!B939)</f>
        <v>Electrónicos</v>
      </c>
      <c r="C3339" t="str">
        <f>IF($A3339="","",Tienda_2!G939)</f>
        <v>Bogotá</v>
      </c>
      <c r="D3339" t="str">
        <f>IF($A3339="","",Tienda_2!F939)</f>
        <v>Izabela de León</v>
      </c>
      <c r="E3339" t="str">
        <f>IF($A3339="","",Tienda_2!I939)</f>
        <v>Tarjeta de crédito</v>
      </c>
      <c r="F3339">
        <f>IF($A3339="","",VALUE(RIGHT(Tienda_2!E939,4)))</f>
        <v>2021</v>
      </c>
      <c r="G3339">
        <f>IF($A3339="","",Tienda_2!C939)</f>
        <v>204400</v>
      </c>
      <c r="H3339">
        <f>IF($A3339="","",Tienda_2!D939)</f>
        <v>11300</v>
      </c>
      <c r="I3339">
        <f>IF($A3339="","",Tienda_2!H939)</f>
        <v>5</v>
      </c>
      <c r="J3339">
        <f>IF($A3339="",0,IF(AND(OR('Cuadro-de-mando'!$B$4="(Todas)",'Cuadro-de-mando'!$B$4=$A3339),OR('Cuadro-de-mando'!$E$4="(Todas)",'Cuadro-de-mando'!$E$4=$B3339),OR('Cuadro-de-mando'!$H$4="(Todas)",'Cuadro-de-mando'!$H$4=$C3339),OR('Cuadro-de-mando'!$K$4="(Todas)",'Cuadro-de-mando'!$K$4=$E3339),OR('Cuadro-de-mando'!$N$4="(Todos)",'Cuadro-de-mando'!$N$4=$F3339)),1,0))</f>
        <v>1</v>
      </c>
    </row>
    <row r="3340" spans="1:10" x14ac:dyDescent="0.25">
      <c r="A3340" t="str">
        <f>IF(Tienda_2!$A940="","","Tienda 2")</f>
        <v>Tienda 2</v>
      </c>
      <c r="B3340" t="str">
        <f>IF($A3340="","",Tienda_2!B940)</f>
        <v>Muebles</v>
      </c>
      <c r="C3340" t="str">
        <f>IF($A3340="","",Tienda_2!G940)</f>
        <v>Riohacha</v>
      </c>
      <c r="D3340" t="str">
        <f>IF($A3340="","",Tienda_2!F940)</f>
        <v>Izabela de León</v>
      </c>
      <c r="E3340" t="str">
        <f>IF($A3340="","",Tienda_2!I940)</f>
        <v>Tarjeta de crédito</v>
      </c>
      <c r="F3340">
        <f>IF($A3340="","",VALUE(RIGHT(Tienda_2!E940,4)))</f>
        <v>2020</v>
      </c>
      <c r="G3340">
        <f>IF($A3340="","",Tienda_2!C940)</f>
        <v>741000</v>
      </c>
      <c r="H3340">
        <f>IF($A3340="","",Tienda_2!D940)</f>
        <v>37600</v>
      </c>
      <c r="I3340">
        <f>IF($A3340="","",Tienda_2!H940)</f>
        <v>4</v>
      </c>
      <c r="J3340">
        <f>IF($A3340="",0,IF(AND(OR('Cuadro-de-mando'!$B$4="(Todas)",'Cuadro-de-mando'!$B$4=$A3340),OR('Cuadro-de-mando'!$E$4="(Todas)",'Cuadro-de-mando'!$E$4=$B3340),OR('Cuadro-de-mando'!$H$4="(Todas)",'Cuadro-de-mando'!$H$4=$C3340),OR('Cuadro-de-mando'!$K$4="(Todas)",'Cuadro-de-mando'!$K$4=$E3340),OR('Cuadro-de-mando'!$N$4="(Todos)",'Cuadro-de-mando'!$N$4=$F3340)),1,0))</f>
        <v>1</v>
      </c>
    </row>
    <row r="3341" spans="1:10" x14ac:dyDescent="0.25">
      <c r="A3341" t="str">
        <f>IF(Tienda_2!$A941="","","Tienda 2")</f>
        <v>Tienda 2</v>
      </c>
      <c r="B3341" t="str">
        <f>IF($A3341="","",Tienda_2!B941)</f>
        <v>Juguetes</v>
      </c>
      <c r="C3341" t="str">
        <f>IF($A3341="","",Tienda_2!G941)</f>
        <v>Bogotá</v>
      </c>
      <c r="D3341" t="str">
        <f>IF($A3341="","",Tienda_2!F941)</f>
        <v>Izabela de León</v>
      </c>
      <c r="E3341" t="str">
        <f>IF($A3341="","",Tienda_2!I941)</f>
        <v>Nequi</v>
      </c>
      <c r="F3341">
        <f>IF($A3341="","",VALUE(RIGHT(Tienda_2!E941,4)))</f>
        <v>2021</v>
      </c>
      <c r="G3341">
        <f>IF($A3341="","",Tienda_2!C941)</f>
        <v>13500</v>
      </c>
      <c r="H3341">
        <f>IF($A3341="","",Tienda_2!D941)</f>
        <v>0</v>
      </c>
      <c r="I3341">
        <f>IF($A3341="","",Tienda_2!H941)</f>
        <v>5</v>
      </c>
      <c r="J3341">
        <f>IF($A3341="",0,IF(AND(OR('Cuadro-de-mando'!$B$4="(Todas)",'Cuadro-de-mando'!$B$4=$A3341),OR('Cuadro-de-mando'!$E$4="(Todas)",'Cuadro-de-mando'!$E$4=$B3341),OR('Cuadro-de-mando'!$H$4="(Todas)",'Cuadro-de-mando'!$H$4=$C3341),OR('Cuadro-de-mando'!$K$4="(Todas)",'Cuadro-de-mando'!$K$4=$E3341),OR('Cuadro-de-mando'!$N$4="(Todos)",'Cuadro-de-mando'!$N$4=$F3341)),1,0))</f>
        <v>1</v>
      </c>
    </row>
    <row r="3342" spans="1:10" x14ac:dyDescent="0.25">
      <c r="A3342" t="str">
        <f>IF(Tienda_2!$A942="","","Tienda 2")</f>
        <v>Tienda 2</v>
      </c>
      <c r="B3342" t="str">
        <f>IF($A3342="","",Tienda_2!B942)</f>
        <v>Muebles</v>
      </c>
      <c r="C3342" t="str">
        <f>IF($A3342="","",Tienda_2!G942)</f>
        <v>Medellín</v>
      </c>
      <c r="D3342" t="str">
        <f>IF($A3342="","",Tienda_2!F942)</f>
        <v>Ángel Rodriguez</v>
      </c>
      <c r="E3342" t="str">
        <f>IF($A3342="","",Tienda_2!I942)</f>
        <v>Nequi</v>
      </c>
      <c r="F3342">
        <f>IF($A3342="","",VALUE(RIGHT(Tienda_2!E942,4)))</f>
        <v>2022</v>
      </c>
      <c r="G3342">
        <f>IF($A3342="","",Tienda_2!C942)</f>
        <v>556700</v>
      </c>
      <c r="H3342">
        <f>IF($A3342="","",Tienda_2!D942)</f>
        <v>27800</v>
      </c>
      <c r="I3342">
        <f>IF($A3342="","",Tienda_2!H942)</f>
        <v>3</v>
      </c>
      <c r="J3342">
        <f>IF($A3342="",0,IF(AND(OR('Cuadro-de-mando'!$B$4="(Todas)",'Cuadro-de-mando'!$B$4=$A3342),OR('Cuadro-de-mando'!$E$4="(Todas)",'Cuadro-de-mando'!$E$4=$B3342),OR('Cuadro-de-mando'!$H$4="(Todas)",'Cuadro-de-mando'!$H$4=$C3342),OR('Cuadro-de-mando'!$K$4="(Todas)",'Cuadro-de-mando'!$K$4=$E3342),OR('Cuadro-de-mando'!$N$4="(Todos)",'Cuadro-de-mando'!$N$4=$F3342)),1,0))</f>
        <v>1</v>
      </c>
    </row>
    <row r="3343" spans="1:10" x14ac:dyDescent="0.25">
      <c r="A3343" t="str">
        <f>IF(Tienda_2!$A943="","","Tienda 2")</f>
        <v>Tienda 2</v>
      </c>
      <c r="B3343" t="str">
        <f>IF($A3343="","",Tienda_2!B943)</f>
        <v>Electrónicos</v>
      </c>
      <c r="C3343" t="str">
        <f>IF($A3343="","",Tienda_2!G943)</f>
        <v>Riohacha</v>
      </c>
      <c r="D3343" t="str">
        <f>IF($A3343="","",Tienda_2!F943)</f>
        <v>Santiago Silva</v>
      </c>
      <c r="E3343" t="str">
        <f>IF($A3343="","",Tienda_2!I943)</f>
        <v>Tarjeta de crédito</v>
      </c>
      <c r="F3343">
        <f>IF($A3343="","",VALUE(RIGHT(Tienda_2!E943,4)))</f>
        <v>2021</v>
      </c>
      <c r="G3343">
        <f>IF($A3343="","",Tienda_2!C943)</f>
        <v>45700</v>
      </c>
      <c r="H3343">
        <f>IF($A3343="","",Tienda_2!D943)</f>
        <v>2900</v>
      </c>
      <c r="I3343">
        <f>IF($A3343="","",Tienda_2!H943)</f>
        <v>5</v>
      </c>
      <c r="J3343">
        <f>IF($A3343="",0,IF(AND(OR('Cuadro-de-mando'!$B$4="(Todas)",'Cuadro-de-mando'!$B$4=$A3343),OR('Cuadro-de-mando'!$E$4="(Todas)",'Cuadro-de-mando'!$E$4=$B3343),OR('Cuadro-de-mando'!$H$4="(Todas)",'Cuadro-de-mando'!$H$4=$C3343),OR('Cuadro-de-mando'!$K$4="(Todas)",'Cuadro-de-mando'!$K$4=$E3343),OR('Cuadro-de-mando'!$N$4="(Todos)",'Cuadro-de-mando'!$N$4=$F3343)),1,0))</f>
        <v>1</v>
      </c>
    </row>
    <row r="3344" spans="1:10" x14ac:dyDescent="0.25">
      <c r="A3344" t="str">
        <f>IF(Tienda_2!$A944="","","Tienda 2")</f>
        <v>Tienda 2</v>
      </c>
      <c r="B3344" t="str">
        <f>IF($A3344="","",Tienda_2!B944)</f>
        <v>Deportes y diversión</v>
      </c>
      <c r="C3344" t="str">
        <f>IF($A3344="","",Tienda_2!G944)</f>
        <v>Cartagena</v>
      </c>
      <c r="D3344" t="str">
        <f>IF($A3344="","",Tienda_2!F944)</f>
        <v>Lucas Olivera</v>
      </c>
      <c r="E3344" t="str">
        <f>IF($A3344="","",Tienda_2!I944)</f>
        <v>Tarjeta de crédito</v>
      </c>
      <c r="F3344">
        <f>IF($A3344="","",VALUE(RIGHT(Tienda_2!E944,4)))</f>
        <v>2021</v>
      </c>
      <c r="G3344">
        <f>IF($A3344="","",Tienda_2!C944)</f>
        <v>13500</v>
      </c>
      <c r="H3344">
        <f>IF($A3344="","",Tienda_2!D944)</f>
        <v>900</v>
      </c>
      <c r="I3344">
        <f>IF($A3344="","",Tienda_2!H944)</f>
        <v>3</v>
      </c>
      <c r="J3344">
        <f>IF($A3344="",0,IF(AND(OR('Cuadro-de-mando'!$B$4="(Todas)",'Cuadro-de-mando'!$B$4=$A3344),OR('Cuadro-de-mando'!$E$4="(Todas)",'Cuadro-de-mando'!$E$4=$B3344),OR('Cuadro-de-mando'!$H$4="(Todas)",'Cuadro-de-mando'!$H$4=$C3344),OR('Cuadro-de-mando'!$K$4="(Todas)",'Cuadro-de-mando'!$K$4=$E3344),OR('Cuadro-de-mando'!$N$4="(Todos)",'Cuadro-de-mando'!$N$4=$F3344)),1,0))</f>
        <v>1</v>
      </c>
    </row>
    <row r="3345" spans="1:10" x14ac:dyDescent="0.25">
      <c r="A3345" t="str">
        <f>IF(Tienda_2!$A945="","","Tienda 2")</f>
        <v>Tienda 2</v>
      </c>
      <c r="B3345" t="str">
        <f>IF($A3345="","",Tienda_2!B945)</f>
        <v>Instrumentos musicales</v>
      </c>
      <c r="C3345" t="str">
        <f>IF($A3345="","",Tienda_2!G945)</f>
        <v>Medellín</v>
      </c>
      <c r="D3345" t="str">
        <f>IF($A3345="","",Tienda_2!F945)</f>
        <v>Maria Alfonso</v>
      </c>
      <c r="E3345" t="str">
        <f>IF($A3345="","",Tienda_2!I945)</f>
        <v>Tarjeta de crédito</v>
      </c>
      <c r="F3345">
        <f>IF($A3345="","",VALUE(RIGHT(Tienda_2!E945,4)))</f>
        <v>2022</v>
      </c>
      <c r="G3345">
        <f>IF($A3345="","",Tienda_2!C945)</f>
        <v>45700</v>
      </c>
      <c r="H3345">
        <f>IF($A3345="","",Tienda_2!D945)</f>
        <v>0</v>
      </c>
      <c r="I3345">
        <f>IF($A3345="","",Tienda_2!H945)</f>
        <v>1</v>
      </c>
      <c r="J3345">
        <f>IF($A3345="",0,IF(AND(OR('Cuadro-de-mando'!$B$4="(Todas)",'Cuadro-de-mando'!$B$4=$A3345),OR('Cuadro-de-mando'!$E$4="(Todas)",'Cuadro-de-mando'!$E$4=$B3345),OR('Cuadro-de-mando'!$H$4="(Todas)",'Cuadro-de-mando'!$H$4=$C3345),OR('Cuadro-de-mando'!$K$4="(Todas)",'Cuadro-de-mando'!$K$4=$E3345),OR('Cuadro-de-mando'!$N$4="(Todos)",'Cuadro-de-mando'!$N$4=$F3345)),1,0))</f>
        <v>1</v>
      </c>
    </row>
    <row r="3346" spans="1:10" x14ac:dyDescent="0.25">
      <c r="A3346" t="str">
        <f>IF(Tienda_2!$A946="","","Tienda 2")</f>
        <v>Tienda 2</v>
      </c>
      <c r="B3346" t="str">
        <f>IF($A3346="","",Tienda_2!B946)</f>
        <v>Muebles</v>
      </c>
      <c r="C3346" t="str">
        <f>IF($A3346="","",Tienda_2!G946)</f>
        <v>Bogotá</v>
      </c>
      <c r="D3346" t="str">
        <f>IF($A3346="","",Tienda_2!F946)</f>
        <v>Juan Fernandez</v>
      </c>
      <c r="E3346" t="str">
        <f>IF($A3346="","",Tienda_2!I946)</f>
        <v>Nequi</v>
      </c>
      <c r="F3346">
        <f>IF($A3346="","",VALUE(RIGHT(Tienda_2!E946,4)))</f>
        <v>2020</v>
      </c>
      <c r="G3346">
        <f>IF($A3346="","",Tienda_2!C946)</f>
        <v>247100</v>
      </c>
      <c r="H3346">
        <f>IF($A3346="","",Tienda_2!D946)</f>
        <v>11300</v>
      </c>
      <c r="I3346">
        <f>IF($A3346="","",Tienda_2!H946)</f>
        <v>5</v>
      </c>
      <c r="J3346">
        <f>IF($A3346="",0,IF(AND(OR('Cuadro-de-mando'!$B$4="(Todas)",'Cuadro-de-mando'!$B$4=$A3346),OR('Cuadro-de-mando'!$E$4="(Todas)",'Cuadro-de-mando'!$E$4=$B3346),OR('Cuadro-de-mando'!$H$4="(Todas)",'Cuadro-de-mando'!$H$4=$C3346),OR('Cuadro-de-mando'!$K$4="(Todas)",'Cuadro-de-mando'!$K$4=$E3346),OR('Cuadro-de-mando'!$N$4="(Todos)",'Cuadro-de-mando'!$N$4=$F3346)),1,0))</f>
        <v>1</v>
      </c>
    </row>
    <row r="3347" spans="1:10" x14ac:dyDescent="0.25">
      <c r="A3347" t="str">
        <f>IF(Tienda_2!$A947="","","Tienda 2")</f>
        <v>Tienda 2</v>
      </c>
      <c r="B3347" t="str">
        <f>IF($A3347="","",Tienda_2!B947)</f>
        <v>Electrodomésticos</v>
      </c>
      <c r="C3347" t="str">
        <f>IF($A3347="","",Tienda_2!G947)</f>
        <v>Bucaramanga</v>
      </c>
      <c r="D3347" t="str">
        <f>IF($A3347="","",Tienda_2!F947)</f>
        <v>Felipe Santos</v>
      </c>
      <c r="E3347" t="str">
        <f>IF($A3347="","",Tienda_2!I947)</f>
        <v>Nequi</v>
      </c>
      <c r="F3347">
        <f>IF($A3347="","",VALUE(RIGHT(Tienda_2!E947,4)))</f>
        <v>2020</v>
      </c>
      <c r="G3347">
        <f>IF($A3347="","",Tienda_2!C947)</f>
        <v>317400</v>
      </c>
      <c r="H3347">
        <f>IF($A3347="","",Tienda_2!D947)</f>
        <v>15100</v>
      </c>
      <c r="I3347">
        <f>IF($A3347="","",Tienda_2!H947)</f>
        <v>5</v>
      </c>
      <c r="J3347">
        <f>IF($A3347="",0,IF(AND(OR('Cuadro-de-mando'!$B$4="(Todas)",'Cuadro-de-mando'!$B$4=$A3347),OR('Cuadro-de-mando'!$E$4="(Todas)",'Cuadro-de-mando'!$E$4=$B3347),OR('Cuadro-de-mando'!$H$4="(Todas)",'Cuadro-de-mando'!$H$4=$C3347),OR('Cuadro-de-mando'!$K$4="(Todas)",'Cuadro-de-mando'!$K$4=$E3347),OR('Cuadro-de-mando'!$N$4="(Todos)",'Cuadro-de-mando'!$N$4=$F3347)),1,0))</f>
        <v>1</v>
      </c>
    </row>
    <row r="3348" spans="1:10" x14ac:dyDescent="0.25">
      <c r="A3348" t="str">
        <f>IF(Tienda_2!$A948="","","Tienda 2")</f>
        <v>Tienda 2</v>
      </c>
      <c r="B3348" t="str">
        <f>IF($A3348="","",Tienda_2!B948)</f>
        <v>Electrodomésticos</v>
      </c>
      <c r="C3348" t="str">
        <f>IF($A3348="","",Tienda_2!G948)</f>
        <v>Medellín</v>
      </c>
      <c r="D3348" t="str">
        <f>IF($A3348="","",Tienda_2!F948)</f>
        <v>Pedro Gomez</v>
      </c>
      <c r="E3348" t="str">
        <f>IF($A3348="","",Tienda_2!I948)</f>
        <v>Tarjeta de crédito</v>
      </c>
      <c r="F3348">
        <f>IF($A3348="","",VALUE(RIGHT(Tienda_2!E948,4)))</f>
        <v>2022</v>
      </c>
      <c r="G3348">
        <f>IF($A3348="","",Tienda_2!C948)</f>
        <v>922100</v>
      </c>
      <c r="H3348">
        <f>IF($A3348="","",Tienda_2!D948)</f>
        <v>47300</v>
      </c>
      <c r="I3348">
        <f>IF($A3348="","",Tienda_2!H948)</f>
        <v>1</v>
      </c>
      <c r="J3348">
        <f>IF($A3348="",0,IF(AND(OR('Cuadro-de-mando'!$B$4="(Todas)",'Cuadro-de-mando'!$B$4=$A3348),OR('Cuadro-de-mando'!$E$4="(Todas)",'Cuadro-de-mando'!$E$4=$B3348),OR('Cuadro-de-mando'!$H$4="(Todas)",'Cuadro-de-mando'!$H$4=$C3348),OR('Cuadro-de-mando'!$K$4="(Todas)",'Cuadro-de-mando'!$K$4=$E3348),OR('Cuadro-de-mando'!$N$4="(Todos)",'Cuadro-de-mando'!$N$4=$F3348)),1,0))</f>
        <v>1</v>
      </c>
    </row>
    <row r="3349" spans="1:10" x14ac:dyDescent="0.25">
      <c r="A3349" t="str">
        <f>IF(Tienda_2!$A949="","","Tienda 2")</f>
        <v>Tienda 2</v>
      </c>
      <c r="B3349" t="str">
        <f>IF($A3349="","",Tienda_2!B949)</f>
        <v>Muebles</v>
      </c>
      <c r="C3349" t="str">
        <f>IF($A3349="","",Tienda_2!G949)</f>
        <v>Bogotá</v>
      </c>
      <c r="D3349" t="str">
        <f>IF($A3349="","",Tienda_2!F949)</f>
        <v>Maria Alfonso</v>
      </c>
      <c r="E3349" t="str">
        <f>IF($A3349="","",Tienda_2!I949)</f>
        <v>Tarjeta de crédito</v>
      </c>
      <c r="F3349">
        <f>IF($A3349="","",VALUE(RIGHT(Tienda_2!E949,4)))</f>
        <v>2021</v>
      </c>
      <c r="G3349">
        <f>IF($A3349="","",Tienda_2!C949)</f>
        <v>459600</v>
      </c>
      <c r="H3349">
        <f>IF($A3349="","",Tienda_2!D949)</f>
        <v>22700</v>
      </c>
      <c r="I3349">
        <f>IF($A3349="","",Tienda_2!H949)</f>
        <v>5</v>
      </c>
      <c r="J3349">
        <f>IF($A3349="",0,IF(AND(OR('Cuadro-de-mando'!$B$4="(Todas)",'Cuadro-de-mando'!$B$4=$A3349),OR('Cuadro-de-mando'!$E$4="(Todas)",'Cuadro-de-mando'!$E$4=$B3349),OR('Cuadro-de-mando'!$H$4="(Todas)",'Cuadro-de-mando'!$H$4=$C3349),OR('Cuadro-de-mando'!$K$4="(Todas)",'Cuadro-de-mando'!$K$4=$E3349),OR('Cuadro-de-mando'!$N$4="(Todos)",'Cuadro-de-mando'!$N$4=$F3349)),1,0))</f>
        <v>1</v>
      </c>
    </row>
    <row r="3350" spans="1:10" x14ac:dyDescent="0.25">
      <c r="A3350" t="str">
        <f>IF(Tienda_2!$A950="","","Tienda 2")</f>
        <v>Tienda 2</v>
      </c>
      <c r="B3350" t="str">
        <f>IF($A3350="","",Tienda_2!B950)</f>
        <v>Instrumentos musicales</v>
      </c>
      <c r="C3350" t="str">
        <f>IF($A3350="","",Tienda_2!G950)</f>
        <v>Cartagena</v>
      </c>
      <c r="D3350" t="str">
        <f>IF($A3350="","",Tienda_2!F950)</f>
        <v>Beatriz Morales</v>
      </c>
      <c r="E3350" t="str">
        <f>IF($A3350="","",Tienda_2!I950)</f>
        <v>Nequi</v>
      </c>
      <c r="F3350">
        <f>IF($A3350="","",VALUE(RIGHT(Tienda_2!E950,4)))</f>
        <v>2020</v>
      </c>
      <c r="G3350">
        <f>IF($A3350="","",Tienda_2!C950)</f>
        <v>615900</v>
      </c>
      <c r="H3350">
        <f>IF($A3350="","",Tienda_2!D950)</f>
        <v>33200</v>
      </c>
      <c r="I3350">
        <f>IF($A3350="","",Tienda_2!H950)</f>
        <v>5</v>
      </c>
      <c r="J3350">
        <f>IF($A3350="",0,IF(AND(OR('Cuadro-de-mando'!$B$4="(Todas)",'Cuadro-de-mando'!$B$4=$A3350),OR('Cuadro-de-mando'!$E$4="(Todas)",'Cuadro-de-mando'!$E$4=$B3350),OR('Cuadro-de-mando'!$H$4="(Todas)",'Cuadro-de-mando'!$H$4=$C3350),OR('Cuadro-de-mando'!$K$4="(Todas)",'Cuadro-de-mando'!$K$4=$E3350),OR('Cuadro-de-mando'!$N$4="(Todos)",'Cuadro-de-mando'!$N$4=$F3350)),1,0))</f>
        <v>1</v>
      </c>
    </row>
    <row r="3351" spans="1:10" x14ac:dyDescent="0.25">
      <c r="A3351" t="str">
        <f>IF(Tienda_2!$A951="","","Tienda 2")</f>
        <v>Tienda 2</v>
      </c>
      <c r="B3351" t="str">
        <f>IF($A3351="","",Tienda_2!B951)</f>
        <v>Electrónicos</v>
      </c>
      <c r="C3351" t="str">
        <f>IF($A3351="","",Tienda_2!G951)</f>
        <v>Cali</v>
      </c>
      <c r="D3351" t="str">
        <f>IF($A3351="","",Tienda_2!F951)</f>
        <v>Mariana Herrera</v>
      </c>
      <c r="E3351" t="str">
        <f>IF($A3351="","",Tienda_2!I951)</f>
        <v>Nequi</v>
      </c>
      <c r="F3351">
        <f>IF($A3351="","",VALUE(RIGHT(Tienda_2!E951,4)))</f>
        <v>2022</v>
      </c>
      <c r="G3351">
        <f>IF($A3351="","",Tienda_2!C951)</f>
        <v>1696900</v>
      </c>
      <c r="H3351">
        <f>IF($A3351="","",Tienda_2!D951)</f>
        <v>88500</v>
      </c>
      <c r="I3351">
        <f>IF($A3351="","",Tienda_2!H951)</f>
        <v>5</v>
      </c>
      <c r="J3351">
        <f>IF($A3351="",0,IF(AND(OR('Cuadro-de-mando'!$B$4="(Todas)",'Cuadro-de-mando'!$B$4=$A3351),OR('Cuadro-de-mando'!$E$4="(Todas)",'Cuadro-de-mando'!$E$4=$B3351),OR('Cuadro-de-mando'!$H$4="(Todas)",'Cuadro-de-mando'!$H$4=$C3351),OR('Cuadro-de-mando'!$K$4="(Todas)",'Cuadro-de-mando'!$K$4=$E3351),OR('Cuadro-de-mando'!$N$4="(Todos)",'Cuadro-de-mando'!$N$4=$F3351)),1,0))</f>
        <v>1</v>
      </c>
    </row>
    <row r="3352" spans="1:10" x14ac:dyDescent="0.25">
      <c r="A3352" t="str">
        <f>IF(Tienda_2!$A952="","","Tienda 2")</f>
        <v>Tienda 2</v>
      </c>
      <c r="B3352" t="str">
        <f>IF($A3352="","",Tienda_2!B952)</f>
        <v>Muebles</v>
      </c>
      <c r="C3352" t="str">
        <f>IF($A3352="","",Tienda_2!G952)</f>
        <v>Bogotá</v>
      </c>
      <c r="D3352" t="str">
        <f>IF($A3352="","",Tienda_2!F952)</f>
        <v>Santiago Silva</v>
      </c>
      <c r="E3352" t="str">
        <f>IF($A3352="","",Tienda_2!I952)</f>
        <v>Tarjeta de crédito</v>
      </c>
      <c r="F3352">
        <f>IF($A3352="","",VALUE(RIGHT(Tienda_2!E952,4)))</f>
        <v>2020</v>
      </c>
      <c r="G3352">
        <f>IF($A3352="","",Tienda_2!C952)</f>
        <v>257700</v>
      </c>
      <c r="H3352">
        <f>IF($A3352="","",Tienda_2!D952)</f>
        <v>21600</v>
      </c>
      <c r="I3352">
        <f>IF($A3352="","",Tienda_2!H952)</f>
        <v>5</v>
      </c>
      <c r="J3352">
        <f>IF($A3352="",0,IF(AND(OR('Cuadro-de-mando'!$B$4="(Todas)",'Cuadro-de-mando'!$B$4=$A3352),OR('Cuadro-de-mando'!$E$4="(Todas)",'Cuadro-de-mando'!$E$4=$B3352),OR('Cuadro-de-mando'!$H$4="(Todas)",'Cuadro-de-mando'!$H$4=$C3352),OR('Cuadro-de-mando'!$K$4="(Todas)",'Cuadro-de-mando'!$K$4=$E3352),OR('Cuadro-de-mando'!$N$4="(Todos)",'Cuadro-de-mando'!$N$4=$F3352)),1,0))</f>
        <v>1</v>
      </c>
    </row>
    <row r="3353" spans="1:10" x14ac:dyDescent="0.25">
      <c r="A3353" t="str">
        <f>IF(Tienda_2!$A953="","","Tienda 2")</f>
        <v>Tienda 2</v>
      </c>
      <c r="B3353" t="str">
        <f>IF($A3353="","",Tienda_2!B953)</f>
        <v>Instrumentos musicales</v>
      </c>
      <c r="C3353" t="str">
        <f>IF($A3353="","",Tienda_2!G953)</f>
        <v>Cali</v>
      </c>
      <c r="D3353" t="str">
        <f>IF($A3353="","",Tienda_2!F953)</f>
        <v>Felipe Santos</v>
      </c>
      <c r="E3353" t="str">
        <f>IF($A3353="","",Tienda_2!I953)</f>
        <v>Tarjeta de crédito</v>
      </c>
      <c r="F3353">
        <f>IF($A3353="","",VALUE(RIGHT(Tienda_2!E953,4)))</f>
        <v>2022</v>
      </c>
      <c r="G3353">
        <f>IF($A3353="","",Tienda_2!C953)</f>
        <v>322500</v>
      </c>
      <c r="H3353">
        <f>IF($A3353="","",Tienda_2!D953)</f>
        <v>15400</v>
      </c>
      <c r="I3353">
        <f>IF($A3353="","",Tienda_2!H953)</f>
        <v>5</v>
      </c>
      <c r="J3353">
        <f>IF($A3353="",0,IF(AND(OR('Cuadro-de-mando'!$B$4="(Todas)",'Cuadro-de-mando'!$B$4=$A3353),OR('Cuadro-de-mando'!$E$4="(Todas)",'Cuadro-de-mando'!$E$4=$B3353),OR('Cuadro-de-mando'!$H$4="(Todas)",'Cuadro-de-mando'!$H$4=$C3353),OR('Cuadro-de-mando'!$K$4="(Todas)",'Cuadro-de-mando'!$K$4=$E3353),OR('Cuadro-de-mando'!$N$4="(Todos)",'Cuadro-de-mando'!$N$4=$F3353)),1,0))</f>
        <v>1</v>
      </c>
    </row>
    <row r="3354" spans="1:10" x14ac:dyDescent="0.25">
      <c r="A3354" t="str">
        <f>IF(Tienda_2!$A954="","","Tienda 2")</f>
        <v>Tienda 2</v>
      </c>
      <c r="B3354" t="str">
        <f>IF($A3354="","",Tienda_2!B954)</f>
        <v>Juguetes</v>
      </c>
      <c r="C3354" t="str">
        <f>IF($A3354="","",Tienda_2!G954)</f>
        <v>Bogotá</v>
      </c>
      <c r="D3354" t="str">
        <f>IF($A3354="","",Tienda_2!F954)</f>
        <v>Beatriz Morales</v>
      </c>
      <c r="E3354" t="str">
        <f>IF($A3354="","",Tienda_2!I954)</f>
        <v>Nequi</v>
      </c>
      <c r="F3354">
        <f>IF($A3354="","",VALUE(RIGHT(Tienda_2!E954,4)))</f>
        <v>2020</v>
      </c>
      <c r="G3354">
        <f>IF($A3354="","",Tienda_2!C954)</f>
        <v>157200</v>
      </c>
      <c r="H3354">
        <f>IF($A3354="","",Tienda_2!D954)</f>
        <v>6600</v>
      </c>
      <c r="I3354">
        <f>IF($A3354="","",Tienda_2!H954)</f>
        <v>4</v>
      </c>
      <c r="J3354">
        <f>IF($A3354="",0,IF(AND(OR('Cuadro-de-mando'!$B$4="(Todas)",'Cuadro-de-mando'!$B$4=$A3354),OR('Cuadro-de-mando'!$E$4="(Todas)",'Cuadro-de-mando'!$E$4=$B3354),OR('Cuadro-de-mando'!$H$4="(Todas)",'Cuadro-de-mando'!$H$4=$C3354),OR('Cuadro-de-mando'!$K$4="(Todas)",'Cuadro-de-mando'!$K$4=$E3354),OR('Cuadro-de-mando'!$N$4="(Todos)",'Cuadro-de-mando'!$N$4=$F3354)),1,0))</f>
        <v>1</v>
      </c>
    </row>
    <row r="3355" spans="1:10" x14ac:dyDescent="0.25">
      <c r="A3355" t="str">
        <f>IF(Tienda_2!$A955="","","Tienda 2")</f>
        <v>Tienda 2</v>
      </c>
      <c r="B3355" t="str">
        <f>IF($A3355="","",Tienda_2!B955)</f>
        <v>Deportes y diversión</v>
      </c>
      <c r="C3355" t="str">
        <f>IF($A3355="","",Tienda_2!G955)</f>
        <v>Medellín</v>
      </c>
      <c r="D3355" t="str">
        <f>IF($A3355="","",Tienda_2!F955)</f>
        <v>Juan Fernandez</v>
      </c>
      <c r="E3355" t="str">
        <f>IF($A3355="","",Tienda_2!I955)</f>
        <v>Tarjeta de crédito</v>
      </c>
      <c r="F3355">
        <f>IF($A3355="","",VALUE(RIGHT(Tienda_2!E955,4)))</f>
        <v>2021</v>
      </c>
      <c r="G3355">
        <f>IF($A3355="","",Tienda_2!C955)</f>
        <v>10400</v>
      </c>
      <c r="H3355">
        <f>IF($A3355="","",Tienda_2!D955)</f>
        <v>5200</v>
      </c>
      <c r="I3355">
        <f>IF($A3355="","",Tienda_2!H955)</f>
        <v>4</v>
      </c>
      <c r="J3355">
        <f>IF($A3355="",0,IF(AND(OR('Cuadro-de-mando'!$B$4="(Todas)",'Cuadro-de-mando'!$B$4=$A3355),OR('Cuadro-de-mando'!$E$4="(Todas)",'Cuadro-de-mando'!$E$4=$B3355),OR('Cuadro-de-mando'!$H$4="(Todas)",'Cuadro-de-mando'!$H$4=$C3355),OR('Cuadro-de-mando'!$K$4="(Todas)",'Cuadro-de-mando'!$K$4=$E3355),OR('Cuadro-de-mando'!$N$4="(Todos)",'Cuadro-de-mando'!$N$4=$F3355)),1,0))</f>
        <v>1</v>
      </c>
    </row>
    <row r="3356" spans="1:10" x14ac:dyDescent="0.25">
      <c r="A3356" t="str">
        <f>IF(Tienda_2!$A956="","","Tienda 2")</f>
        <v>Tienda 2</v>
      </c>
      <c r="B3356" t="str">
        <f>IF($A3356="","",Tienda_2!B956)</f>
        <v>Electrónicos</v>
      </c>
      <c r="C3356" t="str">
        <f>IF($A3356="","",Tienda_2!G956)</f>
        <v>Santa Marta</v>
      </c>
      <c r="D3356" t="str">
        <f>IF($A3356="","",Tienda_2!F956)</f>
        <v>Juan Fernandez</v>
      </c>
      <c r="E3356" t="str">
        <f>IF($A3356="","",Tienda_2!I956)</f>
        <v>Tarjeta de crédito</v>
      </c>
      <c r="F3356">
        <f>IF($A3356="","",VALUE(RIGHT(Tienda_2!E956,4)))</f>
        <v>2022</v>
      </c>
      <c r="G3356">
        <f>IF($A3356="","",Tienda_2!C956)</f>
        <v>1202900</v>
      </c>
      <c r="H3356">
        <f>IF($A3356="","",Tienda_2!D956)</f>
        <v>64400</v>
      </c>
      <c r="I3356">
        <f>IF($A3356="","",Tienda_2!H956)</f>
        <v>4</v>
      </c>
      <c r="J3356">
        <f>IF($A3356="",0,IF(AND(OR('Cuadro-de-mando'!$B$4="(Todas)",'Cuadro-de-mando'!$B$4=$A3356),OR('Cuadro-de-mando'!$E$4="(Todas)",'Cuadro-de-mando'!$E$4=$B3356),OR('Cuadro-de-mando'!$H$4="(Todas)",'Cuadro-de-mando'!$H$4=$C3356),OR('Cuadro-de-mando'!$K$4="(Todas)",'Cuadro-de-mando'!$K$4=$E3356),OR('Cuadro-de-mando'!$N$4="(Todos)",'Cuadro-de-mando'!$N$4=$F3356)),1,0))</f>
        <v>1</v>
      </c>
    </row>
    <row r="3357" spans="1:10" x14ac:dyDescent="0.25">
      <c r="A3357" t="str">
        <f>IF(Tienda_2!$A957="","","Tienda 2")</f>
        <v>Tienda 2</v>
      </c>
      <c r="B3357" t="str">
        <f>IF($A3357="","",Tienda_2!B957)</f>
        <v>Electrónicos</v>
      </c>
      <c r="C3357" t="str">
        <f>IF($A3357="","",Tienda_2!G957)</f>
        <v>Soacha</v>
      </c>
      <c r="D3357" t="str">
        <f>IF($A3357="","",Tienda_2!F957)</f>
        <v>Rafael Acosta</v>
      </c>
      <c r="E3357" t="str">
        <f>IF($A3357="","",Tienda_2!I957)</f>
        <v>Tarjeta de crédito</v>
      </c>
      <c r="F3357">
        <f>IF($A3357="","",VALUE(RIGHT(Tienda_2!E957,4)))</f>
        <v>2022</v>
      </c>
      <c r="G3357">
        <f>IF($A3357="","",Tienda_2!C957)</f>
        <v>1533300</v>
      </c>
      <c r="H3357">
        <f>IF($A3357="","",Tienda_2!D957)</f>
        <v>82000</v>
      </c>
      <c r="I3357">
        <f>IF($A3357="","",Tienda_2!H957)</f>
        <v>1</v>
      </c>
      <c r="J3357">
        <f>IF($A3357="",0,IF(AND(OR('Cuadro-de-mando'!$B$4="(Todas)",'Cuadro-de-mando'!$B$4=$A3357),OR('Cuadro-de-mando'!$E$4="(Todas)",'Cuadro-de-mando'!$E$4=$B3357),OR('Cuadro-de-mando'!$H$4="(Todas)",'Cuadro-de-mando'!$H$4=$C3357),OR('Cuadro-de-mando'!$K$4="(Todas)",'Cuadro-de-mando'!$K$4=$E3357),OR('Cuadro-de-mando'!$N$4="(Todos)",'Cuadro-de-mando'!$N$4=$F3357)),1,0))</f>
        <v>1</v>
      </c>
    </row>
    <row r="3358" spans="1:10" x14ac:dyDescent="0.25">
      <c r="A3358" t="str">
        <f>IF(Tienda_2!$A958="","","Tienda 2")</f>
        <v>Tienda 2</v>
      </c>
      <c r="B3358" t="str">
        <f>IF($A3358="","",Tienda_2!B958)</f>
        <v>Electrónicos</v>
      </c>
      <c r="C3358" t="str">
        <f>IF($A3358="","",Tienda_2!G958)</f>
        <v>Bogotá</v>
      </c>
      <c r="D3358" t="str">
        <f>IF($A3358="","",Tienda_2!F958)</f>
        <v>Ángel Rodriguez</v>
      </c>
      <c r="E3358" t="str">
        <f>IF($A3358="","",Tienda_2!I958)</f>
        <v>Tarjeta de crédito</v>
      </c>
      <c r="F3358">
        <f>IF($A3358="","",VALUE(RIGHT(Tienda_2!E958,4)))</f>
        <v>2022</v>
      </c>
      <c r="G3358">
        <f>IF($A3358="","",Tienda_2!C958)</f>
        <v>2117800</v>
      </c>
      <c r="H3358">
        <f>IF($A3358="","",Tienda_2!D958)</f>
        <v>111000</v>
      </c>
      <c r="I3358">
        <f>IF($A3358="","",Tienda_2!H958)</f>
        <v>5</v>
      </c>
      <c r="J3358">
        <f>IF($A3358="",0,IF(AND(OR('Cuadro-de-mando'!$B$4="(Todas)",'Cuadro-de-mando'!$B$4=$A3358),OR('Cuadro-de-mando'!$E$4="(Todas)",'Cuadro-de-mando'!$E$4=$B3358),OR('Cuadro-de-mando'!$H$4="(Todas)",'Cuadro-de-mando'!$H$4=$C3358),OR('Cuadro-de-mando'!$K$4="(Todas)",'Cuadro-de-mando'!$K$4=$E3358),OR('Cuadro-de-mando'!$N$4="(Todos)",'Cuadro-de-mando'!$N$4=$F3358)),1,0))</f>
        <v>1</v>
      </c>
    </row>
    <row r="3359" spans="1:10" x14ac:dyDescent="0.25">
      <c r="A3359" t="str">
        <f>IF(Tienda_2!$A959="","","Tienda 2")</f>
        <v>Tienda 2</v>
      </c>
      <c r="B3359" t="str">
        <f>IF($A3359="","",Tienda_2!B959)</f>
        <v>Libros</v>
      </c>
      <c r="C3359" t="str">
        <f>IF($A3359="","",Tienda_2!G959)</f>
        <v>Medellín</v>
      </c>
      <c r="D3359" t="str">
        <f>IF($A3359="","",Tienda_2!F959)</f>
        <v>Felipe Santos</v>
      </c>
      <c r="E3359" t="str">
        <f>IF($A3359="","",Tienda_2!I959)</f>
        <v>Tarjeta de crédito</v>
      </c>
      <c r="F3359">
        <f>IF($A3359="","",VALUE(RIGHT(Tienda_2!E959,4)))</f>
        <v>2021</v>
      </c>
      <c r="G3359">
        <f>IF($A3359="","",Tienda_2!C959)</f>
        <v>57900</v>
      </c>
      <c r="H3359">
        <f>IF($A3359="","",Tienda_2!D959)</f>
        <v>1300</v>
      </c>
      <c r="I3359">
        <f>IF($A3359="","",Tienda_2!H959)</f>
        <v>1</v>
      </c>
      <c r="J3359">
        <f>IF($A3359="",0,IF(AND(OR('Cuadro-de-mando'!$B$4="(Todas)",'Cuadro-de-mando'!$B$4=$A3359),OR('Cuadro-de-mando'!$E$4="(Todas)",'Cuadro-de-mando'!$E$4=$B3359),OR('Cuadro-de-mando'!$H$4="(Todas)",'Cuadro-de-mando'!$H$4=$C3359),OR('Cuadro-de-mando'!$K$4="(Todas)",'Cuadro-de-mando'!$K$4=$E3359),OR('Cuadro-de-mando'!$N$4="(Todos)",'Cuadro-de-mando'!$N$4=$F3359)),1,0))</f>
        <v>1</v>
      </c>
    </row>
    <row r="3360" spans="1:10" x14ac:dyDescent="0.25">
      <c r="A3360" t="str">
        <f>IF(Tienda_2!$A960="","","Tienda 2")</f>
        <v>Tienda 2</v>
      </c>
      <c r="B3360" t="str">
        <f>IF($A3360="","",Tienda_2!B960)</f>
        <v>Libros</v>
      </c>
      <c r="C3360" t="str">
        <f>IF($A3360="","",Tienda_2!G960)</f>
        <v>Bogotá</v>
      </c>
      <c r="D3360" t="str">
        <f>IF($A3360="","",Tienda_2!F960)</f>
        <v>Santiago Silva</v>
      </c>
      <c r="E3360" t="str">
        <f>IF($A3360="","",Tienda_2!I960)</f>
        <v>Nequi</v>
      </c>
      <c r="F3360">
        <f>IF($A3360="","",VALUE(RIGHT(Tienda_2!E960,4)))</f>
        <v>2022</v>
      </c>
      <c r="G3360">
        <f>IF($A3360="","",Tienda_2!C960)</f>
        <v>33900</v>
      </c>
      <c r="H3360">
        <f>IF($A3360="","",Tienda_2!D960)</f>
        <v>2500</v>
      </c>
      <c r="I3360">
        <f>IF($A3360="","",Tienda_2!H960)</f>
        <v>5</v>
      </c>
      <c r="J3360">
        <f>IF($A3360="",0,IF(AND(OR('Cuadro-de-mando'!$B$4="(Todas)",'Cuadro-de-mando'!$B$4=$A3360),OR('Cuadro-de-mando'!$E$4="(Todas)",'Cuadro-de-mando'!$E$4=$B3360),OR('Cuadro-de-mando'!$H$4="(Todas)",'Cuadro-de-mando'!$H$4=$C3360),OR('Cuadro-de-mando'!$K$4="(Todas)",'Cuadro-de-mando'!$K$4=$E3360),OR('Cuadro-de-mando'!$N$4="(Todos)",'Cuadro-de-mando'!$N$4=$F3360)),1,0))</f>
        <v>1</v>
      </c>
    </row>
    <row r="3361" spans="1:10" x14ac:dyDescent="0.25">
      <c r="A3361" t="str">
        <f>IF(Tienda_2!$A961="","","Tienda 2")</f>
        <v>Tienda 2</v>
      </c>
      <c r="B3361" t="str">
        <f>IF($A3361="","",Tienda_2!B961)</f>
        <v>Muebles</v>
      </c>
      <c r="C3361" t="str">
        <f>IF($A3361="","",Tienda_2!G961)</f>
        <v>Medellín</v>
      </c>
      <c r="D3361" t="str">
        <f>IF($A3361="","",Tienda_2!F961)</f>
        <v>Pedro Gomez</v>
      </c>
      <c r="E3361" t="str">
        <f>IF($A3361="","",Tienda_2!I961)</f>
        <v>Tarjeta de crédito</v>
      </c>
      <c r="F3361">
        <f>IF($A3361="","",VALUE(RIGHT(Tienda_2!E961,4)))</f>
        <v>2021</v>
      </c>
      <c r="G3361">
        <f>IF($A3361="","",Tienda_2!C961)</f>
        <v>487500</v>
      </c>
      <c r="H3361">
        <f>IF($A3361="","",Tienda_2!D961)</f>
        <v>30700</v>
      </c>
      <c r="I3361">
        <f>IF($A3361="","",Tienda_2!H961)</f>
        <v>5</v>
      </c>
      <c r="J3361">
        <f>IF($A3361="",0,IF(AND(OR('Cuadro-de-mando'!$B$4="(Todas)",'Cuadro-de-mando'!$B$4=$A3361),OR('Cuadro-de-mando'!$E$4="(Todas)",'Cuadro-de-mando'!$E$4=$B3361),OR('Cuadro-de-mando'!$H$4="(Todas)",'Cuadro-de-mando'!$H$4=$C3361),OR('Cuadro-de-mando'!$K$4="(Todas)",'Cuadro-de-mando'!$K$4=$E3361),OR('Cuadro-de-mando'!$N$4="(Todos)",'Cuadro-de-mando'!$N$4=$F3361)),1,0))</f>
        <v>1</v>
      </c>
    </row>
    <row r="3362" spans="1:10" x14ac:dyDescent="0.25">
      <c r="A3362" t="str">
        <f>IF(Tienda_2!$A962="","","Tienda 2")</f>
        <v>Tienda 2</v>
      </c>
      <c r="B3362" t="str">
        <f>IF($A3362="","",Tienda_2!B962)</f>
        <v>Electrodomésticos</v>
      </c>
      <c r="C3362" t="str">
        <f>IF($A3362="","",Tienda_2!G962)</f>
        <v>Bogotá</v>
      </c>
      <c r="D3362" t="str">
        <f>IF($A3362="","",Tienda_2!F962)</f>
        <v>Juliana Costa</v>
      </c>
      <c r="E3362" t="str">
        <f>IF($A3362="","",Tienda_2!I962)</f>
        <v>Tarjeta de crédito</v>
      </c>
      <c r="F3362">
        <f>IF($A3362="","",VALUE(RIGHT(Tienda_2!E962,4)))</f>
        <v>2022</v>
      </c>
      <c r="G3362">
        <f>IF($A3362="","",Tienda_2!C962)</f>
        <v>1139600</v>
      </c>
      <c r="H3362">
        <f>IF($A3362="","",Tienda_2!D962)</f>
        <v>58900</v>
      </c>
      <c r="I3362">
        <f>IF($A3362="","",Tienda_2!H962)</f>
        <v>5</v>
      </c>
      <c r="J3362">
        <f>IF($A3362="",0,IF(AND(OR('Cuadro-de-mando'!$B$4="(Todas)",'Cuadro-de-mando'!$B$4=$A3362),OR('Cuadro-de-mando'!$E$4="(Todas)",'Cuadro-de-mando'!$E$4=$B3362),OR('Cuadro-de-mando'!$H$4="(Todas)",'Cuadro-de-mando'!$H$4=$C3362),OR('Cuadro-de-mando'!$K$4="(Todas)",'Cuadro-de-mando'!$K$4=$E3362),OR('Cuadro-de-mando'!$N$4="(Todos)",'Cuadro-de-mando'!$N$4=$F3362)),1,0))</f>
        <v>1</v>
      </c>
    </row>
    <row r="3363" spans="1:10" x14ac:dyDescent="0.25">
      <c r="A3363" t="str">
        <f>IF(Tienda_2!$A963="","","Tienda 2")</f>
        <v>Tienda 2</v>
      </c>
      <c r="B3363" t="str">
        <f>IF($A3363="","",Tienda_2!B963)</f>
        <v>Muebles</v>
      </c>
      <c r="C3363" t="str">
        <f>IF($A3363="","",Tienda_2!G963)</f>
        <v>Bogotá</v>
      </c>
      <c r="D3363" t="str">
        <f>IF($A3363="","",Tienda_2!F963)</f>
        <v>Lucas Olivera</v>
      </c>
      <c r="E3363" t="str">
        <f>IF($A3363="","",Tienda_2!I963)</f>
        <v>Tarjeta de crédito</v>
      </c>
      <c r="F3363">
        <f>IF($A3363="","",VALUE(RIGHT(Tienda_2!E963,4)))</f>
        <v>2020</v>
      </c>
      <c r="G3363">
        <f>IF($A3363="","",Tienda_2!C963)</f>
        <v>261300</v>
      </c>
      <c r="H3363">
        <f>IF($A3363="","",Tienda_2!D963)</f>
        <v>14300</v>
      </c>
      <c r="I3363">
        <f>IF($A3363="","",Tienda_2!H963)</f>
        <v>4</v>
      </c>
      <c r="J3363">
        <f>IF($A3363="",0,IF(AND(OR('Cuadro-de-mando'!$B$4="(Todas)",'Cuadro-de-mando'!$B$4=$A3363),OR('Cuadro-de-mando'!$E$4="(Todas)",'Cuadro-de-mando'!$E$4=$B3363),OR('Cuadro-de-mando'!$H$4="(Todas)",'Cuadro-de-mando'!$H$4=$C3363),OR('Cuadro-de-mando'!$K$4="(Todas)",'Cuadro-de-mando'!$K$4=$E3363),OR('Cuadro-de-mando'!$N$4="(Todos)",'Cuadro-de-mando'!$N$4=$F3363)),1,0))</f>
        <v>1</v>
      </c>
    </row>
    <row r="3364" spans="1:10" x14ac:dyDescent="0.25">
      <c r="A3364" t="str">
        <f>IF(Tienda_2!$A964="","","Tienda 2")</f>
        <v>Tienda 2</v>
      </c>
      <c r="B3364" t="str">
        <f>IF($A3364="","",Tienda_2!B964)</f>
        <v>Artículos para el hogar</v>
      </c>
      <c r="C3364" t="str">
        <f>IF($A3364="","",Tienda_2!G964)</f>
        <v>Medellín</v>
      </c>
      <c r="D3364" t="str">
        <f>IF($A3364="","",Tienda_2!F964)</f>
        <v>Blanca Ramirez</v>
      </c>
      <c r="E3364" t="str">
        <f>IF($A3364="","",Tienda_2!I964)</f>
        <v>Tarjeta de crédito</v>
      </c>
      <c r="F3364">
        <f>IF($A3364="","",VALUE(RIGHT(Tienda_2!E964,4)))</f>
        <v>2023</v>
      </c>
      <c r="G3364">
        <f>IF($A3364="","",Tienda_2!C964)</f>
        <v>74000</v>
      </c>
      <c r="H3364">
        <f>IF($A3364="","",Tienda_2!D964)</f>
        <v>11100</v>
      </c>
      <c r="I3364">
        <f>IF($A3364="","",Tienda_2!H964)</f>
        <v>5</v>
      </c>
      <c r="J3364">
        <f>IF($A3364="",0,IF(AND(OR('Cuadro-de-mando'!$B$4="(Todas)",'Cuadro-de-mando'!$B$4=$A3364),OR('Cuadro-de-mando'!$E$4="(Todas)",'Cuadro-de-mando'!$E$4=$B3364),OR('Cuadro-de-mando'!$H$4="(Todas)",'Cuadro-de-mando'!$H$4=$C3364),OR('Cuadro-de-mando'!$K$4="(Todas)",'Cuadro-de-mando'!$K$4=$E3364),OR('Cuadro-de-mando'!$N$4="(Todos)",'Cuadro-de-mando'!$N$4=$F3364)),1,0))</f>
        <v>1</v>
      </c>
    </row>
    <row r="3365" spans="1:10" x14ac:dyDescent="0.25">
      <c r="A3365" t="str">
        <f>IF(Tienda_2!$A965="","","Tienda 2")</f>
        <v>Tienda 2</v>
      </c>
      <c r="B3365" t="str">
        <f>IF($A3365="","",Tienda_2!B965)</f>
        <v>Electrónicos</v>
      </c>
      <c r="C3365" t="str">
        <f>IF($A3365="","",Tienda_2!G965)</f>
        <v>Medellín</v>
      </c>
      <c r="D3365" t="str">
        <f>IF($A3365="","",Tienda_2!F965)</f>
        <v>Beatriz Morales</v>
      </c>
      <c r="E3365" t="str">
        <f>IF($A3365="","",Tienda_2!I965)</f>
        <v>Nequi</v>
      </c>
      <c r="F3365">
        <f>IF($A3365="","",VALUE(RIGHT(Tienda_2!E965,4)))</f>
        <v>2021</v>
      </c>
      <c r="G3365">
        <f>IF($A3365="","",Tienda_2!C965)</f>
        <v>1454900</v>
      </c>
      <c r="H3365">
        <f>IF($A3365="","",Tienda_2!D965)</f>
        <v>77900</v>
      </c>
      <c r="I3365">
        <f>IF($A3365="","",Tienda_2!H965)</f>
        <v>1</v>
      </c>
      <c r="J3365">
        <f>IF($A3365="",0,IF(AND(OR('Cuadro-de-mando'!$B$4="(Todas)",'Cuadro-de-mando'!$B$4=$A3365),OR('Cuadro-de-mando'!$E$4="(Todas)",'Cuadro-de-mando'!$E$4=$B3365),OR('Cuadro-de-mando'!$H$4="(Todas)",'Cuadro-de-mando'!$H$4=$C3365),OR('Cuadro-de-mando'!$K$4="(Todas)",'Cuadro-de-mando'!$K$4=$E3365),OR('Cuadro-de-mando'!$N$4="(Todos)",'Cuadro-de-mando'!$N$4=$F3365)),1,0))</f>
        <v>1</v>
      </c>
    </row>
    <row r="3366" spans="1:10" x14ac:dyDescent="0.25">
      <c r="A3366" t="str">
        <f>IF(Tienda_2!$A966="","","Tienda 2")</f>
        <v>Tienda 2</v>
      </c>
      <c r="B3366" t="str">
        <f>IF($A3366="","",Tienda_2!B966)</f>
        <v>Muebles</v>
      </c>
      <c r="C3366" t="str">
        <f>IF($A3366="","",Tienda_2!G966)</f>
        <v>Pereira</v>
      </c>
      <c r="D3366" t="str">
        <f>IF($A3366="","",Tienda_2!F966)</f>
        <v>Beatriz Morales</v>
      </c>
      <c r="E3366" t="str">
        <f>IF($A3366="","",Tienda_2!I966)</f>
        <v>Tarjeta de crédito</v>
      </c>
      <c r="F3366">
        <f>IF($A3366="","",VALUE(RIGHT(Tienda_2!E966,4)))</f>
        <v>2023</v>
      </c>
      <c r="G3366">
        <f>IF($A3366="","",Tienda_2!C966)</f>
        <v>291000</v>
      </c>
      <c r="H3366">
        <f>IF($A3366="","",Tienda_2!D966)</f>
        <v>13700</v>
      </c>
      <c r="I3366">
        <f>IF($A3366="","",Tienda_2!H966)</f>
        <v>5</v>
      </c>
      <c r="J3366">
        <f>IF($A3366="",0,IF(AND(OR('Cuadro-de-mando'!$B$4="(Todas)",'Cuadro-de-mando'!$B$4=$A3366),OR('Cuadro-de-mando'!$E$4="(Todas)",'Cuadro-de-mando'!$E$4=$B3366),OR('Cuadro-de-mando'!$H$4="(Todas)",'Cuadro-de-mando'!$H$4=$C3366),OR('Cuadro-de-mando'!$K$4="(Todas)",'Cuadro-de-mando'!$K$4=$E3366),OR('Cuadro-de-mando'!$N$4="(Todos)",'Cuadro-de-mando'!$N$4=$F3366)),1,0))</f>
        <v>1</v>
      </c>
    </row>
    <row r="3367" spans="1:10" x14ac:dyDescent="0.25">
      <c r="A3367" t="str">
        <f>IF(Tienda_2!$A967="","","Tienda 2")</f>
        <v>Tienda 2</v>
      </c>
      <c r="B3367" t="str">
        <f>IF($A3367="","",Tienda_2!B967)</f>
        <v>Electrónicos</v>
      </c>
      <c r="C3367" t="str">
        <f>IF($A3367="","",Tienda_2!G967)</f>
        <v>Santa Marta</v>
      </c>
      <c r="D3367" t="str">
        <f>IF($A3367="","",Tienda_2!F967)</f>
        <v>Beatriz Morales</v>
      </c>
      <c r="E3367" t="str">
        <f>IF($A3367="","",Tienda_2!I967)</f>
        <v>Nequi</v>
      </c>
      <c r="F3367">
        <f>IF($A3367="","",VALUE(RIGHT(Tienda_2!E967,4)))</f>
        <v>2020</v>
      </c>
      <c r="G3367">
        <f>IF($A3367="","",Tienda_2!C967)</f>
        <v>139100</v>
      </c>
      <c r="H3367">
        <f>IF($A3367="","",Tienda_2!D967)</f>
        <v>8100</v>
      </c>
      <c r="I3367">
        <f>IF($A3367="","",Tienda_2!H967)</f>
        <v>3</v>
      </c>
      <c r="J3367">
        <f>IF($A3367="",0,IF(AND(OR('Cuadro-de-mando'!$B$4="(Todas)",'Cuadro-de-mando'!$B$4=$A3367),OR('Cuadro-de-mando'!$E$4="(Todas)",'Cuadro-de-mando'!$E$4=$B3367),OR('Cuadro-de-mando'!$H$4="(Todas)",'Cuadro-de-mando'!$H$4=$C3367),OR('Cuadro-de-mando'!$K$4="(Todas)",'Cuadro-de-mando'!$K$4=$E3367),OR('Cuadro-de-mando'!$N$4="(Todos)",'Cuadro-de-mando'!$N$4=$F3367)),1,0))</f>
        <v>1</v>
      </c>
    </row>
    <row r="3368" spans="1:10" x14ac:dyDescent="0.25">
      <c r="A3368" t="str">
        <f>IF(Tienda_2!$A968="","","Tienda 2")</f>
        <v>Tienda 2</v>
      </c>
      <c r="B3368" t="str">
        <f>IF($A3368="","",Tienda_2!B968)</f>
        <v>Juguetes</v>
      </c>
      <c r="C3368" t="str">
        <f>IF($A3368="","",Tienda_2!G968)</f>
        <v>Bogotá</v>
      </c>
      <c r="D3368" t="str">
        <f>IF($A3368="","",Tienda_2!F968)</f>
        <v>Lucas Olivera</v>
      </c>
      <c r="E3368" t="str">
        <f>IF($A3368="","",Tienda_2!I968)</f>
        <v>Tarjeta de crédito</v>
      </c>
      <c r="F3368">
        <f>IF($A3368="","",VALUE(RIGHT(Tienda_2!E968,4)))</f>
        <v>2022</v>
      </c>
      <c r="G3368">
        <f>IF($A3368="","",Tienda_2!C968)</f>
        <v>22500</v>
      </c>
      <c r="H3368">
        <f>IF($A3368="","",Tienda_2!D968)</f>
        <v>3600</v>
      </c>
      <c r="I3368">
        <f>IF($A3368="","",Tienda_2!H968)</f>
        <v>3</v>
      </c>
      <c r="J3368">
        <f>IF($A3368="",0,IF(AND(OR('Cuadro-de-mando'!$B$4="(Todas)",'Cuadro-de-mando'!$B$4=$A3368),OR('Cuadro-de-mando'!$E$4="(Todas)",'Cuadro-de-mando'!$E$4=$B3368),OR('Cuadro-de-mando'!$H$4="(Todas)",'Cuadro-de-mando'!$H$4=$C3368),OR('Cuadro-de-mando'!$K$4="(Todas)",'Cuadro-de-mando'!$K$4=$E3368),OR('Cuadro-de-mando'!$N$4="(Todos)",'Cuadro-de-mando'!$N$4=$F3368)),1,0))</f>
        <v>1</v>
      </c>
    </row>
    <row r="3369" spans="1:10" x14ac:dyDescent="0.25">
      <c r="A3369" t="str">
        <f>IF(Tienda_2!$A969="","","Tienda 2")</f>
        <v>Tienda 2</v>
      </c>
      <c r="B3369" t="str">
        <f>IF($A3369="","",Tienda_2!B969)</f>
        <v>Artículos para el hogar</v>
      </c>
      <c r="C3369" t="str">
        <f>IF($A3369="","",Tienda_2!G969)</f>
        <v>Pereira</v>
      </c>
      <c r="D3369" t="str">
        <f>IF($A3369="","",Tienda_2!F969)</f>
        <v>Blanca Ramirez</v>
      </c>
      <c r="E3369" t="str">
        <f>IF($A3369="","",Tienda_2!I969)</f>
        <v>Nequi</v>
      </c>
      <c r="F3369">
        <f>IF($A3369="","",VALUE(RIGHT(Tienda_2!E969,4)))</f>
        <v>2021</v>
      </c>
      <c r="G3369">
        <f>IF($A3369="","",Tienda_2!C969)</f>
        <v>33500</v>
      </c>
      <c r="H3369">
        <f>IF($A3369="","",Tienda_2!D969)</f>
        <v>6500</v>
      </c>
      <c r="I3369">
        <f>IF($A3369="","",Tienda_2!H969)</f>
        <v>3</v>
      </c>
      <c r="J3369">
        <f>IF($A3369="",0,IF(AND(OR('Cuadro-de-mando'!$B$4="(Todas)",'Cuadro-de-mando'!$B$4=$A3369),OR('Cuadro-de-mando'!$E$4="(Todas)",'Cuadro-de-mando'!$E$4=$B3369),OR('Cuadro-de-mando'!$H$4="(Todas)",'Cuadro-de-mando'!$H$4=$C3369),OR('Cuadro-de-mando'!$K$4="(Todas)",'Cuadro-de-mando'!$K$4=$E3369),OR('Cuadro-de-mando'!$N$4="(Todos)",'Cuadro-de-mando'!$N$4=$F3369)),1,0))</f>
        <v>1</v>
      </c>
    </row>
    <row r="3370" spans="1:10" x14ac:dyDescent="0.25">
      <c r="A3370" t="str">
        <f>IF(Tienda_2!$A970="","","Tienda 2")</f>
        <v>Tienda 2</v>
      </c>
      <c r="B3370" t="str">
        <f>IF($A3370="","",Tienda_2!B970)</f>
        <v>Electrodomésticos</v>
      </c>
      <c r="C3370" t="str">
        <f>IF($A3370="","",Tienda_2!G970)</f>
        <v>Bogotá</v>
      </c>
      <c r="D3370" t="str">
        <f>IF($A3370="","",Tienda_2!F970)</f>
        <v>Beatriz Morales</v>
      </c>
      <c r="E3370" t="str">
        <f>IF($A3370="","",Tienda_2!I970)</f>
        <v>Tarjeta de crédito</v>
      </c>
      <c r="F3370">
        <f>IF($A3370="","",VALUE(RIGHT(Tienda_2!E970,4)))</f>
        <v>2022</v>
      </c>
      <c r="G3370">
        <f>IF($A3370="","",Tienda_2!C970)</f>
        <v>1652300</v>
      </c>
      <c r="H3370">
        <f>IF($A3370="","",Tienda_2!D970)</f>
        <v>88200</v>
      </c>
      <c r="I3370">
        <f>IF($A3370="","",Tienda_2!H970)</f>
        <v>5</v>
      </c>
      <c r="J3370">
        <f>IF($A3370="",0,IF(AND(OR('Cuadro-de-mando'!$B$4="(Todas)",'Cuadro-de-mando'!$B$4=$A3370),OR('Cuadro-de-mando'!$E$4="(Todas)",'Cuadro-de-mando'!$E$4=$B3370),OR('Cuadro-de-mando'!$H$4="(Todas)",'Cuadro-de-mando'!$H$4=$C3370),OR('Cuadro-de-mando'!$K$4="(Todas)",'Cuadro-de-mando'!$K$4=$E3370),OR('Cuadro-de-mando'!$N$4="(Todos)",'Cuadro-de-mando'!$N$4=$F3370)),1,0))</f>
        <v>1</v>
      </c>
    </row>
    <row r="3371" spans="1:10" x14ac:dyDescent="0.25">
      <c r="A3371" t="str">
        <f>IF(Tienda_2!$A971="","","Tienda 2")</f>
        <v>Tienda 2</v>
      </c>
      <c r="B3371" t="str">
        <f>IF($A3371="","",Tienda_2!B971)</f>
        <v>Artículos para el hogar</v>
      </c>
      <c r="C3371" t="str">
        <f>IF($A3371="","",Tienda_2!G971)</f>
        <v>Bogotá</v>
      </c>
      <c r="D3371" t="str">
        <f>IF($A3371="","",Tienda_2!F971)</f>
        <v>Santiago Silva</v>
      </c>
      <c r="E3371" t="str">
        <f>IF($A3371="","",Tienda_2!I971)</f>
        <v>Tarjeta de crédito</v>
      </c>
      <c r="F3371">
        <f>IF($A3371="","",VALUE(RIGHT(Tienda_2!E971,4)))</f>
        <v>2022</v>
      </c>
      <c r="G3371">
        <f>IF($A3371="","",Tienda_2!C971)</f>
        <v>72100</v>
      </c>
      <c r="H3371">
        <f>IF($A3371="","",Tienda_2!D971)</f>
        <v>2000</v>
      </c>
      <c r="I3371">
        <f>IF($A3371="","",Tienda_2!H971)</f>
        <v>5</v>
      </c>
      <c r="J3371">
        <f>IF($A3371="",0,IF(AND(OR('Cuadro-de-mando'!$B$4="(Todas)",'Cuadro-de-mando'!$B$4=$A3371),OR('Cuadro-de-mando'!$E$4="(Todas)",'Cuadro-de-mando'!$E$4=$B3371),OR('Cuadro-de-mando'!$H$4="(Todas)",'Cuadro-de-mando'!$H$4=$C3371),OR('Cuadro-de-mando'!$K$4="(Todas)",'Cuadro-de-mando'!$K$4=$E3371),OR('Cuadro-de-mando'!$N$4="(Todos)",'Cuadro-de-mando'!$N$4=$F3371)),1,0))</f>
        <v>1</v>
      </c>
    </row>
    <row r="3372" spans="1:10" x14ac:dyDescent="0.25">
      <c r="A3372" t="str">
        <f>IF(Tienda_2!$A972="","","Tienda 2")</f>
        <v>Tienda 2</v>
      </c>
      <c r="B3372" t="str">
        <f>IF($A3372="","",Tienda_2!B972)</f>
        <v>Electrodomésticos</v>
      </c>
      <c r="C3372" t="str">
        <f>IF($A3372="","",Tienda_2!G972)</f>
        <v>Bogotá</v>
      </c>
      <c r="D3372" t="str">
        <f>IF($A3372="","",Tienda_2!F972)</f>
        <v>Juan Fernandez</v>
      </c>
      <c r="E3372" t="str">
        <f>IF($A3372="","",Tienda_2!I972)</f>
        <v>Tarjeta de crédito</v>
      </c>
      <c r="F3372">
        <f>IF($A3372="","",VALUE(RIGHT(Tienda_2!E972,4)))</f>
        <v>2020</v>
      </c>
      <c r="G3372">
        <f>IF($A3372="","",Tienda_2!C972)</f>
        <v>782800</v>
      </c>
      <c r="H3372">
        <f>IF($A3372="","",Tienda_2!D972)</f>
        <v>39900</v>
      </c>
      <c r="I3372">
        <f>IF($A3372="","",Tienda_2!H972)</f>
        <v>5</v>
      </c>
      <c r="J3372">
        <f>IF($A3372="",0,IF(AND(OR('Cuadro-de-mando'!$B$4="(Todas)",'Cuadro-de-mando'!$B$4=$A3372),OR('Cuadro-de-mando'!$E$4="(Todas)",'Cuadro-de-mando'!$E$4=$B3372),OR('Cuadro-de-mando'!$H$4="(Todas)",'Cuadro-de-mando'!$H$4=$C3372),OR('Cuadro-de-mando'!$K$4="(Todas)",'Cuadro-de-mando'!$K$4=$E3372),OR('Cuadro-de-mando'!$N$4="(Todos)",'Cuadro-de-mando'!$N$4=$F3372)),1,0))</f>
        <v>1</v>
      </c>
    </row>
    <row r="3373" spans="1:10" x14ac:dyDescent="0.25">
      <c r="A3373" t="str">
        <f>IF(Tienda_2!$A973="","","Tienda 2")</f>
        <v>Tienda 2</v>
      </c>
      <c r="B3373" t="str">
        <f>IF($A3373="","",Tienda_2!B973)</f>
        <v>Juguetes</v>
      </c>
      <c r="C3373" t="str">
        <f>IF($A3373="","",Tienda_2!G973)</f>
        <v>Neiva</v>
      </c>
      <c r="D3373" t="str">
        <f>IF($A3373="","",Tienda_2!F973)</f>
        <v>Beatriz Morales</v>
      </c>
      <c r="E3373" t="str">
        <f>IF($A3373="","",Tienda_2!I973)</f>
        <v>Tarjeta de crédito</v>
      </c>
      <c r="F3373">
        <f>IF($A3373="","",VALUE(RIGHT(Tienda_2!E973,4)))</f>
        <v>2021</v>
      </c>
      <c r="G3373">
        <f>IF($A3373="","",Tienda_2!C973)</f>
        <v>22600</v>
      </c>
      <c r="H3373">
        <f>IF($A3373="","",Tienda_2!D973)</f>
        <v>2300</v>
      </c>
      <c r="I3373">
        <f>IF($A3373="","",Tienda_2!H973)</f>
        <v>5</v>
      </c>
      <c r="J3373">
        <f>IF($A3373="",0,IF(AND(OR('Cuadro-de-mando'!$B$4="(Todas)",'Cuadro-de-mando'!$B$4=$A3373),OR('Cuadro-de-mando'!$E$4="(Todas)",'Cuadro-de-mando'!$E$4=$B3373),OR('Cuadro-de-mando'!$H$4="(Todas)",'Cuadro-de-mando'!$H$4=$C3373),OR('Cuadro-de-mando'!$K$4="(Todas)",'Cuadro-de-mando'!$K$4=$E3373),OR('Cuadro-de-mando'!$N$4="(Todos)",'Cuadro-de-mando'!$N$4=$F3373)),1,0))</f>
        <v>1</v>
      </c>
    </row>
    <row r="3374" spans="1:10" x14ac:dyDescent="0.25">
      <c r="A3374" t="str">
        <f>IF(Tienda_2!$A974="","","Tienda 2")</f>
        <v>Tienda 2</v>
      </c>
      <c r="B3374" t="str">
        <f>IF($A3374="","",Tienda_2!B974)</f>
        <v>Juguetes</v>
      </c>
      <c r="C3374" t="str">
        <f>IF($A3374="","",Tienda_2!G974)</f>
        <v>Bogotá</v>
      </c>
      <c r="D3374" t="str">
        <f>IF($A3374="","",Tienda_2!F974)</f>
        <v>Blanca Ramirez</v>
      </c>
      <c r="E3374" t="str">
        <f>IF($A3374="","",Tienda_2!I974)</f>
        <v>Tarjeta de crédito</v>
      </c>
      <c r="F3374">
        <f>IF($A3374="","",VALUE(RIGHT(Tienda_2!E974,4)))</f>
        <v>2020</v>
      </c>
      <c r="G3374">
        <f>IF($A3374="","",Tienda_2!C974)</f>
        <v>25900</v>
      </c>
      <c r="H3374">
        <f>IF($A3374="","",Tienda_2!D974)</f>
        <v>2100</v>
      </c>
      <c r="I3374">
        <f>IF($A3374="","",Tienda_2!H974)</f>
        <v>1</v>
      </c>
      <c r="J3374">
        <f>IF($A3374="",0,IF(AND(OR('Cuadro-de-mando'!$B$4="(Todas)",'Cuadro-de-mando'!$B$4=$A3374),OR('Cuadro-de-mando'!$E$4="(Todas)",'Cuadro-de-mando'!$E$4=$B3374),OR('Cuadro-de-mando'!$H$4="(Todas)",'Cuadro-de-mando'!$H$4=$C3374),OR('Cuadro-de-mando'!$K$4="(Todas)",'Cuadro-de-mando'!$K$4=$E3374),OR('Cuadro-de-mando'!$N$4="(Todos)",'Cuadro-de-mando'!$N$4=$F3374)),1,0))</f>
        <v>1</v>
      </c>
    </row>
    <row r="3375" spans="1:10" x14ac:dyDescent="0.25">
      <c r="A3375" t="str">
        <f>IF(Tienda_2!$A975="","","Tienda 2")</f>
        <v>Tienda 2</v>
      </c>
      <c r="B3375" t="str">
        <f>IF($A3375="","",Tienda_2!B975)</f>
        <v>Instrumentos musicales</v>
      </c>
      <c r="C3375" t="str">
        <f>IF($A3375="","",Tienda_2!G975)</f>
        <v>Bogotá</v>
      </c>
      <c r="D3375" t="str">
        <f>IF($A3375="","",Tienda_2!F975)</f>
        <v>Beatriz Morales</v>
      </c>
      <c r="E3375" t="str">
        <f>IF($A3375="","",Tienda_2!I975)</f>
        <v>Tarjeta de crédito</v>
      </c>
      <c r="F3375">
        <f>IF($A3375="","",VALUE(RIGHT(Tienda_2!E975,4)))</f>
        <v>2020</v>
      </c>
      <c r="G3375">
        <f>IF($A3375="","",Tienda_2!C975)</f>
        <v>434700</v>
      </c>
      <c r="H3375">
        <f>IF($A3375="","",Tienda_2!D975)</f>
        <v>23400</v>
      </c>
      <c r="I3375">
        <f>IF($A3375="","",Tienda_2!H975)</f>
        <v>5</v>
      </c>
      <c r="J3375">
        <f>IF($A3375="",0,IF(AND(OR('Cuadro-de-mando'!$B$4="(Todas)",'Cuadro-de-mando'!$B$4=$A3375),OR('Cuadro-de-mando'!$E$4="(Todas)",'Cuadro-de-mando'!$E$4=$B3375),OR('Cuadro-de-mando'!$H$4="(Todas)",'Cuadro-de-mando'!$H$4=$C3375),OR('Cuadro-de-mando'!$K$4="(Todas)",'Cuadro-de-mando'!$K$4=$E3375),OR('Cuadro-de-mando'!$N$4="(Todos)",'Cuadro-de-mando'!$N$4=$F3375)),1,0))</f>
        <v>1</v>
      </c>
    </row>
    <row r="3376" spans="1:10" x14ac:dyDescent="0.25">
      <c r="A3376" t="str">
        <f>IF(Tienda_2!$A976="","","Tienda 2")</f>
        <v>Tienda 2</v>
      </c>
      <c r="B3376" t="str">
        <f>IF($A3376="","",Tienda_2!B976)</f>
        <v>Deportes y diversión</v>
      </c>
      <c r="C3376" t="str">
        <f>IF($A3376="","",Tienda_2!G976)</f>
        <v>Cali</v>
      </c>
      <c r="D3376" t="str">
        <f>IF($A3376="","",Tienda_2!F976)</f>
        <v>Rafael Acosta</v>
      </c>
      <c r="E3376" t="str">
        <f>IF($A3376="","",Tienda_2!I976)</f>
        <v>Tarjeta de crédito</v>
      </c>
      <c r="F3376">
        <f>IF($A3376="","",VALUE(RIGHT(Tienda_2!E976,4)))</f>
        <v>2022</v>
      </c>
      <c r="G3376">
        <f>IF($A3376="","",Tienda_2!C976)</f>
        <v>59400</v>
      </c>
      <c r="H3376">
        <f>IF($A3376="","",Tienda_2!D976)</f>
        <v>1400</v>
      </c>
      <c r="I3376">
        <f>IF($A3376="","",Tienda_2!H976)</f>
        <v>5</v>
      </c>
      <c r="J3376">
        <f>IF($A3376="",0,IF(AND(OR('Cuadro-de-mando'!$B$4="(Todas)",'Cuadro-de-mando'!$B$4=$A3376),OR('Cuadro-de-mando'!$E$4="(Todas)",'Cuadro-de-mando'!$E$4=$B3376),OR('Cuadro-de-mando'!$H$4="(Todas)",'Cuadro-de-mando'!$H$4=$C3376),OR('Cuadro-de-mando'!$K$4="(Todas)",'Cuadro-de-mando'!$K$4=$E3376),OR('Cuadro-de-mando'!$N$4="(Todos)",'Cuadro-de-mando'!$N$4=$F3376)),1,0))</f>
        <v>1</v>
      </c>
    </row>
    <row r="3377" spans="1:10" x14ac:dyDescent="0.25">
      <c r="A3377" t="str">
        <f>IF(Tienda_2!$A977="","","Tienda 2")</f>
        <v>Tienda 2</v>
      </c>
      <c r="B3377" t="str">
        <f>IF($A3377="","",Tienda_2!B977)</f>
        <v>Muebles</v>
      </c>
      <c r="C3377" t="str">
        <f>IF($A3377="","",Tienda_2!G977)</f>
        <v>Bogotá</v>
      </c>
      <c r="D3377" t="str">
        <f>IF($A3377="","",Tienda_2!F977)</f>
        <v>Rafael Acosta</v>
      </c>
      <c r="E3377" t="str">
        <f>IF($A3377="","",Tienda_2!I977)</f>
        <v>Tarjeta de crédito</v>
      </c>
      <c r="F3377">
        <f>IF($A3377="","",VALUE(RIGHT(Tienda_2!E977,4)))</f>
        <v>2020</v>
      </c>
      <c r="G3377">
        <f>IF($A3377="","",Tienda_2!C977)</f>
        <v>499000</v>
      </c>
      <c r="H3377">
        <f>IF($A3377="","",Tienda_2!D977)</f>
        <v>27000</v>
      </c>
      <c r="I3377">
        <f>IF($A3377="","",Tienda_2!H977)</f>
        <v>5</v>
      </c>
      <c r="J3377">
        <f>IF($A3377="",0,IF(AND(OR('Cuadro-de-mando'!$B$4="(Todas)",'Cuadro-de-mando'!$B$4=$A3377),OR('Cuadro-de-mando'!$E$4="(Todas)",'Cuadro-de-mando'!$E$4=$B3377),OR('Cuadro-de-mando'!$H$4="(Todas)",'Cuadro-de-mando'!$H$4=$C3377),OR('Cuadro-de-mando'!$K$4="(Todas)",'Cuadro-de-mando'!$K$4=$E3377),OR('Cuadro-de-mando'!$N$4="(Todos)",'Cuadro-de-mando'!$N$4=$F3377)),1,0))</f>
        <v>1</v>
      </c>
    </row>
    <row r="3378" spans="1:10" x14ac:dyDescent="0.25">
      <c r="A3378" t="str">
        <f>IF(Tienda_2!$A978="","","Tienda 2")</f>
        <v>Tienda 2</v>
      </c>
      <c r="B3378" t="str">
        <f>IF($A3378="","",Tienda_2!B978)</f>
        <v>Deportes y diversión</v>
      </c>
      <c r="C3378" t="str">
        <f>IF($A3378="","",Tienda_2!G978)</f>
        <v>Medellín</v>
      </c>
      <c r="D3378" t="str">
        <f>IF($A3378="","",Tienda_2!F978)</f>
        <v>Pedro Gomez</v>
      </c>
      <c r="E3378" t="str">
        <f>IF($A3378="","",Tienda_2!I978)</f>
        <v>Tarjeta de crédito</v>
      </c>
      <c r="F3378">
        <f>IF($A3378="","",VALUE(RIGHT(Tienda_2!E978,4)))</f>
        <v>2023</v>
      </c>
      <c r="G3378">
        <f>IF($A3378="","",Tienda_2!C978)</f>
        <v>97500</v>
      </c>
      <c r="H3378">
        <f>IF($A3378="","",Tienda_2!D978)</f>
        <v>3400</v>
      </c>
      <c r="I3378">
        <f>IF($A3378="","",Tienda_2!H978)</f>
        <v>5</v>
      </c>
      <c r="J3378">
        <f>IF($A3378="",0,IF(AND(OR('Cuadro-de-mando'!$B$4="(Todas)",'Cuadro-de-mando'!$B$4=$A3378),OR('Cuadro-de-mando'!$E$4="(Todas)",'Cuadro-de-mando'!$E$4=$B3378),OR('Cuadro-de-mando'!$H$4="(Todas)",'Cuadro-de-mando'!$H$4=$C3378),OR('Cuadro-de-mando'!$K$4="(Todas)",'Cuadro-de-mando'!$K$4=$E3378),OR('Cuadro-de-mando'!$N$4="(Todos)",'Cuadro-de-mando'!$N$4=$F3378)),1,0))</f>
        <v>1</v>
      </c>
    </row>
    <row r="3379" spans="1:10" x14ac:dyDescent="0.25">
      <c r="A3379" t="str">
        <f>IF(Tienda_2!$A979="","","Tienda 2")</f>
        <v>Tienda 2</v>
      </c>
      <c r="B3379" t="str">
        <f>IF($A3379="","",Tienda_2!B979)</f>
        <v>Libros</v>
      </c>
      <c r="C3379" t="str">
        <f>IF($A3379="","",Tienda_2!G979)</f>
        <v>Pereira</v>
      </c>
      <c r="D3379" t="str">
        <f>IF($A3379="","",Tienda_2!F979)</f>
        <v>Camila Rivera</v>
      </c>
      <c r="E3379" t="str">
        <f>IF($A3379="","",Tienda_2!I979)</f>
        <v>Tarjeta de crédito</v>
      </c>
      <c r="F3379">
        <f>IF($A3379="","",VALUE(RIGHT(Tienda_2!E979,4)))</f>
        <v>2020</v>
      </c>
      <c r="G3379">
        <f>IF($A3379="","",Tienda_2!C979)</f>
        <v>59800</v>
      </c>
      <c r="H3379">
        <f>IF($A3379="","",Tienda_2!D979)</f>
        <v>3600</v>
      </c>
      <c r="I3379">
        <f>IF($A3379="","",Tienda_2!H979)</f>
        <v>5</v>
      </c>
      <c r="J3379">
        <f>IF($A3379="",0,IF(AND(OR('Cuadro-de-mando'!$B$4="(Todas)",'Cuadro-de-mando'!$B$4=$A3379),OR('Cuadro-de-mando'!$E$4="(Todas)",'Cuadro-de-mando'!$E$4=$B3379),OR('Cuadro-de-mando'!$H$4="(Todas)",'Cuadro-de-mando'!$H$4=$C3379),OR('Cuadro-de-mando'!$K$4="(Todas)",'Cuadro-de-mando'!$K$4=$E3379),OR('Cuadro-de-mando'!$N$4="(Todos)",'Cuadro-de-mando'!$N$4=$F3379)),1,0))</f>
        <v>1</v>
      </c>
    </row>
    <row r="3380" spans="1:10" x14ac:dyDescent="0.25">
      <c r="A3380" t="str">
        <f>IF(Tienda_2!$A980="","","Tienda 2")</f>
        <v>Tienda 2</v>
      </c>
      <c r="B3380" t="str">
        <f>IF($A3380="","",Tienda_2!B980)</f>
        <v>Juguetes</v>
      </c>
      <c r="C3380" t="str">
        <f>IF($A3380="","",Tienda_2!G980)</f>
        <v>Cúcuta</v>
      </c>
      <c r="D3380" t="str">
        <f>IF($A3380="","",Tienda_2!F980)</f>
        <v>Ángel Rodriguez</v>
      </c>
      <c r="E3380" t="str">
        <f>IF($A3380="","",Tienda_2!I980)</f>
        <v>Tarjeta de crédito</v>
      </c>
      <c r="F3380">
        <f>IF($A3380="","",VALUE(RIGHT(Tienda_2!E980,4)))</f>
        <v>2022</v>
      </c>
      <c r="G3380">
        <f>IF($A3380="","",Tienda_2!C980)</f>
        <v>63600</v>
      </c>
      <c r="H3380">
        <f>IF($A3380="","",Tienda_2!D980)</f>
        <v>3800</v>
      </c>
      <c r="I3380">
        <f>IF($A3380="","",Tienda_2!H980)</f>
        <v>5</v>
      </c>
      <c r="J3380">
        <f>IF($A3380="",0,IF(AND(OR('Cuadro-de-mando'!$B$4="(Todas)",'Cuadro-de-mando'!$B$4=$A3380),OR('Cuadro-de-mando'!$E$4="(Todas)",'Cuadro-de-mando'!$E$4=$B3380),OR('Cuadro-de-mando'!$H$4="(Todas)",'Cuadro-de-mando'!$H$4=$C3380),OR('Cuadro-de-mando'!$K$4="(Todas)",'Cuadro-de-mando'!$K$4=$E3380),OR('Cuadro-de-mando'!$N$4="(Todos)",'Cuadro-de-mando'!$N$4=$F3380)),1,0))</f>
        <v>1</v>
      </c>
    </row>
    <row r="3381" spans="1:10" x14ac:dyDescent="0.25">
      <c r="A3381" t="str">
        <f>IF(Tienda_2!$A981="","","Tienda 2")</f>
        <v>Tienda 2</v>
      </c>
      <c r="B3381" t="str">
        <f>IF($A3381="","",Tienda_2!B981)</f>
        <v>Deportes y diversión</v>
      </c>
      <c r="C3381" t="str">
        <f>IF($A3381="","",Tienda_2!G981)</f>
        <v>Medellín</v>
      </c>
      <c r="D3381" t="str">
        <f>IF($A3381="","",Tienda_2!F981)</f>
        <v>Mariana Herrera</v>
      </c>
      <c r="E3381" t="str">
        <f>IF($A3381="","",Tienda_2!I981)</f>
        <v>Tarjeta de crédito</v>
      </c>
      <c r="F3381">
        <f>IF($A3381="","",VALUE(RIGHT(Tienda_2!E981,4)))</f>
        <v>2021</v>
      </c>
      <c r="G3381">
        <f>IF($A3381="","",Tienda_2!C981)</f>
        <v>57000</v>
      </c>
      <c r="H3381">
        <f>IF($A3381="","",Tienda_2!D981)</f>
        <v>1200</v>
      </c>
      <c r="I3381">
        <f>IF($A3381="","",Tienda_2!H981)</f>
        <v>4</v>
      </c>
      <c r="J3381">
        <f>IF($A3381="",0,IF(AND(OR('Cuadro-de-mando'!$B$4="(Todas)",'Cuadro-de-mando'!$B$4=$A3381),OR('Cuadro-de-mando'!$E$4="(Todas)",'Cuadro-de-mando'!$E$4=$B3381),OR('Cuadro-de-mando'!$H$4="(Todas)",'Cuadro-de-mando'!$H$4=$C3381),OR('Cuadro-de-mando'!$K$4="(Todas)",'Cuadro-de-mando'!$K$4=$E3381),OR('Cuadro-de-mando'!$N$4="(Todos)",'Cuadro-de-mando'!$N$4=$F3381)),1,0))</f>
        <v>1</v>
      </c>
    </row>
    <row r="3382" spans="1:10" x14ac:dyDescent="0.25">
      <c r="A3382" t="str">
        <f>IF(Tienda_2!$A982="","","Tienda 2")</f>
        <v>Tienda 2</v>
      </c>
      <c r="B3382" t="str">
        <f>IF($A3382="","",Tienda_2!B982)</f>
        <v>Muebles</v>
      </c>
      <c r="C3382" t="str">
        <f>IF($A3382="","",Tienda_2!G982)</f>
        <v>Bucaramanga</v>
      </c>
      <c r="D3382" t="str">
        <f>IF($A3382="","",Tienda_2!F982)</f>
        <v>Lucas Olivera</v>
      </c>
      <c r="E3382" t="str">
        <f>IF($A3382="","",Tienda_2!I982)</f>
        <v>Tarjeta de crédito</v>
      </c>
      <c r="F3382">
        <f>IF($A3382="","",VALUE(RIGHT(Tienda_2!E982,4)))</f>
        <v>2022</v>
      </c>
      <c r="G3382">
        <f>IF($A3382="","",Tienda_2!C982)</f>
        <v>152400</v>
      </c>
      <c r="H3382">
        <f>IF($A3382="","",Tienda_2!D982)</f>
        <v>8800</v>
      </c>
      <c r="I3382">
        <f>IF($A3382="","",Tienda_2!H982)</f>
        <v>3</v>
      </c>
      <c r="J3382">
        <f>IF($A3382="",0,IF(AND(OR('Cuadro-de-mando'!$B$4="(Todas)",'Cuadro-de-mando'!$B$4=$A3382),OR('Cuadro-de-mando'!$E$4="(Todas)",'Cuadro-de-mando'!$E$4=$B3382),OR('Cuadro-de-mando'!$H$4="(Todas)",'Cuadro-de-mando'!$H$4=$C3382),OR('Cuadro-de-mando'!$K$4="(Todas)",'Cuadro-de-mando'!$K$4=$E3382),OR('Cuadro-de-mando'!$N$4="(Todos)",'Cuadro-de-mando'!$N$4=$F3382)),1,0))</f>
        <v>1</v>
      </c>
    </row>
    <row r="3383" spans="1:10" x14ac:dyDescent="0.25">
      <c r="A3383" t="str">
        <f>IF(Tienda_2!$A983="","","Tienda 2")</f>
        <v>Tienda 2</v>
      </c>
      <c r="B3383" t="str">
        <f>IF($A3383="","",Tienda_2!B983)</f>
        <v>Muebles</v>
      </c>
      <c r="C3383" t="str">
        <f>IF($A3383="","",Tienda_2!G983)</f>
        <v>Medellín</v>
      </c>
      <c r="D3383" t="str">
        <f>IF($A3383="","",Tienda_2!F983)</f>
        <v>Beatriz Morales</v>
      </c>
      <c r="E3383" t="str">
        <f>IF($A3383="","",Tienda_2!I983)</f>
        <v>Tarjeta de crédito</v>
      </c>
      <c r="F3383">
        <f>IF($A3383="","",VALUE(RIGHT(Tienda_2!E983,4)))</f>
        <v>2022</v>
      </c>
      <c r="G3383">
        <f>IF($A3383="","",Tienda_2!C983)</f>
        <v>203800</v>
      </c>
      <c r="H3383">
        <f>IF($A3383="","",Tienda_2!D983)</f>
        <v>9000</v>
      </c>
      <c r="I3383">
        <f>IF($A3383="","",Tienda_2!H983)</f>
        <v>5</v>
      </c>
      <c r="J3383">
        <f>IF($A3383="",0,IF(AND(OR('Cuadro-de-mando'!$B$4="(Todas)",'Cuadro-de-mando'!$B$4=$A3383),OR('Cuadro-de-mando'!$E$4="(Todas)",'Cuadro-de-mando'!$E$4=$B3383),OR('Cuadro-de-mando'!$H$4="(Todas)",'Cuadro-de-mando'!$H$4=$C3383),OR('Cuadro-de-mando'!$K$4="(Todas)",'Cuadro-de-mando'!$K$4=$E3383),OR('Cuadro-de-mando'!$N$4="(Todos)",'Cuadro-de-mando'!$N$4=$F3383)),1,0))</f>
        <v>1</v>
      </c>
    </row>
    <row r="3384" spans="1:10" x14ac:dyDescent="0.25">
      <c r="A3384" t="str">
        <f>IF(Tienda_2!$A984="","","Tienda 2")</f>
        <v>Tienda 2</v>
      </c>
      <c r="B3384" t="str">
        <f>IF($A3384="","",Tienda_2!B984)</f>
        <v>Artículos para el hogar</v>
      </c>
      <c r="C3384" t="str">
        <f>IF($A3384="","",Tienda_2!G984)</f>
        <v>Bogotá</v>
      </c>
      <c r="D3384" t="str">
        <f>IF($A3384="","",Tienda_2!F984)</f>
        <v>Maria Alfonso</v>
      </c>
      <c r="E3384" t="str">
        <f>IF($A3384="","",Tienda_2!I984)</f>
        <v>Tarjeta de crédito</v>
      </c>
      <c r="F3384">
        <f>IF($A3384="","",VALUE(RIGHT(Tienda_2!E984,4)))</f>
        <v>2020</v>
      </c>
      <c r="G3384">
        <f>IF($A3384="","",Tienda_2!C984)</f>
        <v>172500</v>
      </c>
      <c r="H3384">
        <f>IF($A3384="","",Tienda_2!D984)</f>
        <v>9700</v>
      </c>
      <c r="I3384">
        <f>IF($A3384="","",Tienda_2!H984)</f>
        <v>1</v>
      </c>
      <c r="J3384">
        <f>IF($A3384="",0,IF(AND(OR('Cuadro-de-mando'!$B$4="(Todas)",'Cuadro-de-mando'!$B$4=$A3384),OR('Cuadro-de-mando'!$E$4="(Todas)",'Cuadro-de-mando'!$E$4=$B3384),OR('Cuadro-de-mando'!$H$4="(Todas)",'Cuadro-de-mando'!$H$4=$C3384),OR('Cuadro-de-mando'!$K$4="(Todas)",'Cuadro-de-mando'!$K$4=$E3384),OR('Cuadro-de-mando'!$N$4="(Todos)",'Cuadro-de-mando'!$N$4=$F3384)),1,0))</f>
        <v>1</v>
      </c>
    </row>
    <row r="3385" spans="1:10" x14ac:dyDescent="0.25">
      <c r="A3385" t="str">
        <f>IF(Tienda_2!$A985="","","Tienda 2")</f>
        <v>Tienda 2</v>
      </c>
      <c r="B3385" t="str">
        <f>IF($A3385="","",Tienda_2!B985)</f>
        <v>Juguetes</v>
      </c>
      <c r="C3385" t="str">
        <f>IF($A3385="","",Tienda_2!G985)</f>
        <v>Bogotá</v>
      </c>
      <c r="D3385" t="str">
        <f>IF($A3385="","",Tienda_2!F985)</f>
        <v>Maria Alfonso</v>
      </c>
      <c r="E3385" t="str">
        <f>IF($A3385="","",Tienda_2!I985)</f>
        <v>Tarjeta de crédito</v>
      </c>
      <c r="F3385">
        <f>IF($A3385="","",VALUE(RIGHT(Tienda_2!E985,4)))</f>
        <v>2020</v>
      </c>
      <c r="G3385">
        <f>IF($A3385="","",Tienda_2!C985)</f>
        <v>20700</v>
      </c>
      <c r="H3385">
        <f>IF($A3385="","",Tienda_2!D985)</f>
        <v>0</v>
      </c>
      <c r="I3385">
        <f>IF($A3385="","",Tienda_2!H985)</f>
        <v>5</v>
      </c>
      <c r="J3385">
        <f>IF($A3385="",0,IF(AND(OR('Cuadro-de-mando'!$B$4="(Todas)",'Cuadro-de-mando'!$B$4=$A3385),OR('Cuadro-de-mando'!$E$4="(Todas)",'Cuadro-de-mando'!$E$4=$B3385),OR('Cuadro-de-mando'!$H$4="(Todas)",'Cuadro-de-mando'!$H$4=$C3385),OR('Cuadro-de-mando'!$K$4="(Todas)",'Cuadro-de-mando'!$K$4=$E3385),OR('Cuadro-de-mando'!$N$4="(Todos)",'Cuadro-de-mando'!$N$4=$F3385)),1,0))</f>
        <v>1</v>
      </c>
    </row>
    <row r="3386" spans="1:10" x14ac:dyDescent="0.25">
      <c r="A3386" t="str">
        <f>IF(Tienda_2!$A986="","","Tienda 2")</f>
        <v>Tienda 2</v>
      </c>
      <c r="B3386" t="str">
        <f>IF($A3386="","",Tienda_2!B986)</f>
        <v>Artículos para el hogar</v>
      </c>
      <c r="C3386" t="str">
        <f>IF($A3386="","",Tienda_2!G986)</f>
        <v>Medellín</v>
      </c>
      <c r="D3386" t="str">
        <f>IF($A3386="","",Tienda_2!F986)</f>
        <v>Izabela de León</v>
      </c>
      <c r="E3386" t="str">
        <f>IF($A3386="","",Tienda_2!I986)</f>
        <v>Tarjeta de crédito</v>
      </c>
      <c r="F3386">
        <f>IF($A3386="","",VALUE(RIGHT(Tienda_2!E986,4)))</f>
        <v>2020</v>
      </c>
      <c r="G3386">
        <f>IF($A3386="","",Tienda_2!C986)</f>
        <v>90100</v>
      </c>
      <c r="H3386">
        <f>IF($A3386="","",Tienda_2!D986)</f>
        <v>5200</v>
      </c>
      <c r="I3386">
        <f>IF($A3386="","",Tienda_2!H986)</f>
        <v>4</v>
      </c>
      <c r="J3386">
        <f>IF($A3386="",0,IF(AND(OR('Cuadro-de-mando'!$B$4="(Todas)",'Cuadro-de-mando'!$B$4=$A3386),OR('Cuadro-de-mando'!$E$4="(Todas)",'Cuadro-de-mando'!$E$4=$B3386),OR('Cuadro-de-mando'!$H$4="(Todas)",'Cuadro-de-mando'!$H$4=$C3386),OR('Cuadro-de-mando'!$K$4="(Todas)",'Cuadro-de-mando'!$K$4=$E3386),OR('Cuadro-de-mando'!$N$4="(Todos)",'Cuadro-de-mando'!$N$4=$F3386)),1,0))</f>
        <v>1</v>
      </c>
    </row>
    <row r="3387" spans="1:10" x14ac:dyDescent="0.25">
      <c r="A3387" t="str">
        <f>IF(Tienda_2!$A987="","","Tienda 2")</f>
        <v>Tienda 2</v>
      </c>
      <c r="B3387" t="str">
        <f>IF($A3387="","",Tienda_2!B987)</f>
        <v>Juguetes</v>
      </c>
      <c r="C3387" t="str">
        <f>IF($A3387="","",Tienda_2!G987)</f>
        <v>Bogotá</v>
      </c>
      <c r="D3387" t="str">
        <f>IF($A3387="","",Tienda_2!F987)</f>
        <v>Santiago Silva</v>
      </c>
      <c r="E3387" t="str">
        <f>IF($A3387="","",Tienda_2!I987)</f>
        <v>Tarjeta de crédito</v>
      </c>
      <c r="F3387">
        <f>IF($A3387="","",VALUE(RIGHT(Tienda_2!E987,4)))</f>
        <v>2020</v>
      </c>
      <c r="G3387">
        <f>IF($A3387="","",Tienda_2!C987)</f>
        <v>23500</v>
      </c>
      <c r="H3387">
        <f>IF($A3387="","",Tienda_2!D987)</f>
        <v>1500</v>
      </c>
      <c r="I3387">
        <f>IF($A3387="","",Tienda_2!H987)</f>
        <v>5</v>
      </c>
      <c r="J3387">
        <f>IF($A3387="",0,IF(AND(OR('Cuadro-de-mando'!$B$4="(Todas)",'Cuadro-de-mando'!$B$4=$A3387),OR('Cuadro-de-mando'!$E$4="(Todas)",'Cuadro-de-mando'!$E$4=$B3387),OR('Cuadro-de-mando'!$H$4="(Todas)",'Cuadro-de-mando'!$H$4=$C3387),OR('Cuadro-de-mando'!$K$4="(Todas)",'Cuadro-de-mando'!$K$4=$E3387),OR('Cuadro-de-mando'!$N$4="(Todos)",'Cuadro-de-mando'!$N$4=$F3387)),1,0))</f>
        <v>1</v>
      </c>
    </row>
    <row r="3388" spans="1:10" x14ac:dyDescent="0.25">
      <c r="A3388" t="str">
        <f>IF(Tienda_2!$A988="","","Tienda 2")</f>
        <v>Tienda 2</v>
      </c>
      <c r="B3388" t="str">
        <f>IF($A3388="","",Tienda_2!B988)</f>
        <v>Muebles</v>
      </c>
      <c r="C3388" t="str">
        <f>IF($A3388="","",Tienda_2!G988)</f>
        <v>Leticia</v>
      </c>
      <c r="D3388" t="str">
        <f>IF($A3388="","",Tienda_2!F988)</f>
        <v>Camila Rivera</v>
      </c>
      <c r="E3388" t="str">
        <f>IF($A3388="","",Tienda_2!I988)</f>
        <v>Tarjeta de crédito</v>
      </c>
      <c r="F3388">
        <f>IF($A3388="","",VALUE(RIGHT(Tienda_2!E988,4)))</f>
        <v>2020</v>
      </c>
      <c r="G3388">
        <f>IF($A3388="","",Tienda_2!C988)</f>
        <v>702200</v>
      </c>
      <c r="H3388">
        <f>IF($A3388="","",Tienda_2!D988)</f>
        <v>35600</v>
      </c>
      <c r="I3388">
        <f>IF($A3388="","",Tienda_2!H988)</f>
        <v>5</v>
      </c>
      <c r="J3388">
        <f>IF($A3388="",0,IF(AND(OR('Cuadro-de-mando'!$B$4="(Todas)",'Cuadro-de-mando'!$B$4=$A3388),OR('Cuadro-de-mando'!$E$4="(Todas)",'Cuadro-de-mando'!$E$4=$B3388),OR('Cuadro-de-mando'!$H$4="(Todas)",'Cuadro-de-mando'!$H$4=$C3388),OR('Cuadro-de-mando'!$K$4="(Todas)",'Cuadro-de-mando'!$K$4=$E3388),OR('Cuadro-de-mando'!$N$4="(Todos)",'Cuadro-de-mando'!$N$4=$F3388)),1,0))</f>
        <v>1</v>
      </c>
    </row>
    <row r="3389" spans="1:10" x14ac:dyDescent="0.25">
      <c r="A3389" t="str">
        <f>IF(Tienda_2!$A989="","","Tienda 2")</f>
        <v>Tienda 2</v>
      </c>
      <c r="B3389" t="str">
        <f>IF($A3389="","",Tienda_2!B989)</f>
        <v>Electrodomésticos</v>
      </c>
      <c r="C3389" t="str">
        <f>IF($A3389="","",Tienda_2!G989)</f>
        <v>Medellín</v>
      </c>
      <c r="D3389" t="str">
        <f>IF($A3389="","",Tienda_2!F989)</f>
        <v>Mariana Herrera</v>
      </c>
      <c r="E3389" t="str">
        <f>IF($A3389="","",Tienda_2!I989)</f>
        <v>Cupón</v>
      </c>
      <c r="F3389">
        <f>IF($A3389="","",VALUE(RIGHT(Tienda_2!E989,4)))</f>
        <v>2020</v>
      </c>
      <c r="G3389">
        <f>IF($A3389="","",Tienda_2!C989)</f>
        <v>1986000</v>
      </c>
      <c r="H3389">
        <f>IF($A3389="","",Tienda_2!D989)</f>
        <v>103900</v>
      </c>
      <c r="I3389">
        <f>IF($A3389="","",Tienda_2!H989)</f>
        <v>5</v>
      </c>
      <c r="J3389">
        <f>IF($A3389="",0,IF(AND(OR('Cuadro-de-mando'!$B$4="(Todas)",'Cuadro-de-mando'!$B$4=$A3389),OR('Cuadro-de-mando'!$E$4="(Todas)",'Cuadro-de-mando'!$E$4=$B3389),OR('Cuadro-de-mando'!$H$4="(Todas)",'Cuadro-de-mando'!$H$4=$C3389),OR('Cuadro-de-mando'!$K$4="(Todas)",'Cuadro-de-mando'!$K$4=$E3389),OR('Cuadro-de-mando'!$N$4="(Todos)",'Cuadro-de-mando'!$N$4=$F3389)),1,0))</f>
        <v>1</v>
      </c>
    </row>
    <row r="3390" spans="1:10" x14ac:dyDescent="0.25">
      <c r="A3390" t="str">
        <f>IF(Tienda_2!$A990="","","Tienda 2")</f>
        <v>Tienda 2</v>
      </c>
      <c r="B3390" t="str">
        <f>IF($A3390="","",Tienda_2!B990)</f>
        <v>Juguetes</v>
      </c>
      <c r="C3390" t="str">
        <f>IF($A3390="","",Tienda_2!G990)</f>
        <v>Medellín</v>
      </c>
      <c r="D3390" t="str">
        <f>IF($A3390="","",Tienda_2!F990)</f>
        <v>Juan Fernandez</v>
      </c>
      <c r="E3390" t="str">
        <f>IF($A3390="","",Tienda_2!I990)</f>
        <v>Cupón</v>
      </c>
      <c r="F3390">
        <f>IF($A3390="","",VALUE(RIGHT(Tienda_2!E990,4)))</f>
        <v>2020</v>
      </c>
      <c r="G3390">
        <f>IF($A3390="","",Tienda_2!C990)</f>
        <v>19900</v>
      </c>
      <c r="H3390">
        <f>IF($A3390="","",Tienda_2!D990)</f>
        <v>1500</v>
      </c>
      <c r="I3390">
        <f>IF($A3390="","",Tienda_2!H990)</f>
        <v>5</v>
      </c>
      <c r="J3390">
        <f>IF($A3390="",0,IF(AND(OR('Cuadro-de-mando'!$B$4="(Todas)",'Cuadro-de-mando'!$B$4=$A3390),OR('Cuadro-de-mando'!$E$4="(Todas)",'Cuadro-de-mando'!$E$4=$B3390),OR('Cuadro-de-mando'!$H$4="(Todas)",'Cuadro-de-mando'!$H$4=$C3390),OR('Cuadro-de-mando'!$K$4="(Todas)",'Cuadro-de-mando'!$K$4=$E3390),OR('Cuadro-de-mando'!$N$4="(Todos)",'Cuadro-de-mando'!$N$4=$F3390)),1,0))</f>
        <v>1</v>
      </c>
    </row>
    <row r="3391" spans="1:10" x14ac:dyDescent="0.25">
      <c r="A3391" t="str">
        <f>IF(Tienda_2!$A991="","","Tienda 2")</f>
        <v>Tienda 2</v>
      </c>
      <c r="B3391" t="str">
        <f>IF($A3391="","",Tienda_2!B991)</f>
        <v>Electrónicos</v>
      </c>
      <c r="C3391" t="str">
        <f>IF($A3391="","",Tienda_2!G991)</f>
        <v>Medellín</v>
      </c>
      <c r="D3391" t="str">
        <f>IF($A3391="","",Tienda_2!F991)</f>
        <v>Santiago Silva</v>
      </c>
      <c r="E3391" t="str">
        <f>IF($A3391="","",Tienda_2!I991)</f>
        <v>Tarjeta de crédito</v>
      </c>
      <c r="F3391">
        <f>IF($A3391="","",VALUE(RIGHT(Tienda_2!E991,4)))</f>
        <v>2021</v>
      </c>
      <c r="G3391">
        <f>IF($A3391="","",Tienda_2!C991)</f>
        <v>2043500</v>
      </c>
      <c r="H3391">
        <f>IF($A3391="","",Tienda_2!D991)</f>
        <v>107000</v>
      </c>
      <c r="I3391">
        <f>IF($A3391="","",Tienda_2!H991)</f>
        <v>5</v>
      </c>
      <c r="J3391">
        <f>IF($A3391="",0,IF(AND(OR('Cuadro-de-mando'!$B$4="(Todas)",'Cuadro-de-mando'!$B$4=$A3391),OR('Cuadro-de-mando'!$E$4="(Todas)",'Cuadro-de-mando'!$E$4=$B3391),OR('Cuadro-de-mando'!$H$4="(Todas)",'Cuadro-de-mando'!$H$4=$C3391),OR('Cuadro-de-mando'!$K$4="(Todas)",'Cuadro-de-mando'!$K$4=$E3391),OR('Cuadro-de-mando'!$N$4="(Todos)",'Cuadro-de-mando'!$N$4=$F3391)),1,0))</f>
        <v>1</v>
      </c>
    </row>
    <row r="3392" spans="1:10" x14ac:dyDescent="0.25">
      <c r="A3392" t="str">
        <f>IF(Tienda_2!$A992="","","Tienda 2")</f>
        <v>Tienda 2</v>
      </c>
      <c r="B3392" t="str">
        <f>IF($A3392="","",Tienda_2!B992)</f>
        <v>Electrodomésticos</v>
      </c>
      <c r="C3392" t="str">
        <f>IF($A3392="","",Tienda_2!G992)</f>
        <v>Cali</v>
      </c>
      <c r="D3392" t="str">
        <f>IF($A3392="","",Tienda_2!F992)</f>
        <v>Izabela de León</v>
      </c>
      <c r="E3392" t="str">
        <f>IF($A3392="","",Tienda_2!I992)</f>
        <v>Tarjeta de crédito</v>
      </c>
      <c r="F3392">
        <f>IF($A3392="","",VALUE(RIGHT(Tienda_2!E992,4)))</f>
        <v>2021</v>
      </c>
      <c r="G3392">
        <f>IF($A3392="","",Tienda_2!C992)</f>
        <v>442800</v>
      </c>
      <c r="H3392">
        <f>IF($A3392="","",Tienda_2!D992)</f>
        <v>21800</v>
      </c>
      <c r="I3392">
        <f>IF($A3392="","",Tienda_2!H992)</f>
        <v>5</v>
      </c>
      <c r="J3392">
        <f>IF($A3392="",0,IF(AND(OR('Cuadro-de-mando'!$B$4="(Todas)",'Cuadro-de-mando'!$B$4=$A3392),OR('Cuadro-de-mando'!$E$4="(Todas)",'Cuadro-de-mando'!$E$4=$B3392),OR('Cuadro-de-mando'!$H$4="(Todas)",'Cuadro-de-mando'!$H$4=$C3392),OR('Cuadro-de-mando'!$K$4="(Todas)",'Cuadro-de-mando'!$K$4=$E3392),OR('Cuadro-de-mando'!$N$4="(Todos)",'Cuadro-de-mando'!$N$4=$F3392)),1,0))</f>
        <v>1</v>
      </c>
    </row>
    <row r="3393" spans="1:10" x14ac:dyDescent="0.25">
      <c r="A3393" t="str">
        <f>IF(Tienda_2!$A993="","","Tienda 2")</f>
        <v>Tienda 2</v>
      </c>
      <c r="B3393" t="str">
        <f>IF($A3393="","",Tienda_2!B993)</f>
        <v>Muebles</v>
      </c>
      <c r="C3393" t="str">
        <f>IF($A3393="","",Tienda_2!G993)</f>
        <v>Cali</v>
      </c>
      <c r="D3393" t="str">
        <f>IF($A3393="","",Tienda_2!F993)</f>
        <v>Mariana Herrera</v>
      </c>
      <c r="E3393" t="str">
        <f>IF($A3393="","",Tienda_2!I993)</f>
        <v>Nequi</v>
      </c>
      <c r="F3393">
        <f>IF($A3393="","",VALUE(RIGHT(Tienda_2!E993,4)))</f>
        <v>2023</v>
      </c>
      <c r="G3393">
        <f>IF($A3393="","",Tienda_2!C993)</f>
        <v>278100</v>
      </c>
      <c r="H3393">
        <f>IF($A3393="","",Tienda_2!D993)</f>
        <v>20700</v>
      </c>
      <c r="I3393">
        <f>IF($A3393="","",Tienda_2!H993)</f>
        <v>5</v>
      </c>
      <c r="J3393">
        <f>IF($A3393="",0,IF(AND(OR('Cuadro-de-mando'!$B$4="(Todas)",'Cuadro-de-mando'!$B$4=$A3393),OR('Cuadro-de-mando'!$E$4="(Todas)",'Cuadro-de-mando'!$E$4=$B3393),OR('Cuadro-de-mando'!$H$4="(Todas)",'Cuadro-de-mando'!$H$4=$C3393),OR('Cuadro-de-mando'!$K$4="(Todas)",'Cuadro-de-mando'!$K$4=$E3393),OR('Cuadro-de-mando'!$N$4="(Todos)",'Cuadro-de-mando'!$N$4=$F3393)),1,0))</f>
        <v>1</v>
      </c>
    </row>
    <row r="3394" spans="1:10" x14ac:dyDescent="0.25">
      <c r="A3394" t="str">
        <f>IF(Tienda_2!$A994="","","Tienda 2")</f>
        <v>Tienda 2</v>
      </c>
      <c r="B3394" t="str">
        <f>IF($A3394="","",Tienda_2!B994)</f>
        <v>Artículos para el hogar</v>
      </c>
      <c r="C3394" t="str">
        <f>IF($A3394="","",Tienda_2!G994)</f>
        <v>Valledupar</v>
      </c>
      <c r="D3394" t="str">
        <f>IF($A3394="","",Tienda_2!F994)</f>
        <v>Pedro Gomez</v>
      </c>
      <c r="E3394" t="str">
        <f>IF($A3394="","",Tienda_2!I994)</f>
        <v>Nequi</v>
      </c>
      <c r="F3394">
        <f>IF($A3394="","",VALUE(RIGHT(Tienda_2!E994,4)))</f>
        <v>2022</v>
      </c>
      <c r="G3394">
        <f>IF($A3394="","",Tienda_2!C994)</f>
        <v>59300</v>
      </c>
      <c r="H3394">
        <f>IF($A3394="","",Tienda_2!D994)</f>
        <v>1300</v>
      </c>
      <c r="I3394">
        <f>IF($A3394="","",Tienda_2!H994)</f>
        <v>5</v>
      </c>
      <c r="J3394">
        <f>IF($A3394="",0,IF(AND(OR('Cuadro-de-mando'!$B$4="(Todas)",'Cuadro-de-mando'!$B$4=$A3394),OR('Cuadro-de-mando'!$E$4="(Todas)",'Cuadro-de-mando'!$E$4=$B3394),OR('Cuadro-de-mando'!$H$4="(Todas)",'Cuadro-de-mando'!$H$4=$C3394),OR('Cuadro-de-mando'!$K$4="(Todas)",'Cuadro-de-mando'!$K$4=$E3394),OR('Cuadro-de-mando'!$N$4="(Todos)",'Cuadro-de-mando'!$N$4=$F3394)),1,0))</f>
        <v>1</v>
      </c>
    </row>
    <row r="3395" spans="1:10" x14ac:dyDescent="0.25">
      <c r="A3395" t="str">
        <f>IF(Tienda_2!$A995="","","Tienda 2")</f>
        <v>Tienda 2</v>
      </c>
      <c r="B3395" t="str">
        <f>IF($A3395="","",Tienda_2!B995)</f>
        <v>Deportes y diversión</v>
      </c>
      <c r="C3395" t="str">
        <f>IF($A3395="","",Tienda_2!G995)</f>
        <v>Bogotá</v>
      </c>
      <c r="D3395" t="str">
        <f>IF($A3395="","",Tienda_2!F995)</f>
        <v>Ángel Rodriguez</v>
      </c>
      <c r="E3395" t="str">
        <f>IF($A3395="","",Tienda_2!I995)</f>
        <v>Tarjeta de crédito</v>
      </c>
      <c r="F3395">
        <f>IF($A3395="","",VALUE(RIGHT(Tienda_2!E995,4)))</f>
        <v>2020</v>
      </c>
      <c r="G3395">
        <f>IF($A3395="","",Tienda_2!C995)</f>
        <v>431300</v>
      </c>
      <c r="H3395">
        <f>IF($A3395="","",Tienda_2!D995)</f>
        <v>23200</v>
      </c>
      <c r="I3395">
        <f>IF($A3395="","",Tienda_2!H995)</f>
        <v>5</v>
      </c>
      <c r="J3395">
        <f>IF($A3395="",0,IF(AND(OR('Cuadro-de-mando'!$B$4="(Todas)",'Cuadro-de-mando'!$B$4=$A3395),OR('Cuadro-de-mando'!$E$4="(Todas)",'Cuadro-de-mando'!$E$4=$B3395),OR('Cuadro-de-mando'!$H$4="(Todas)",'Cuadro-de-mando'!$H$4=$C3395),OR('Cuadro-de-mando'!$K$4="(Todas)",'Cuadro-de-mando'!$K$4=$E3395),OR('Cuadro-de-mando'!$N$4="(Todos)",'Cuadro-de-mando'!$N$4=$F3395)),1,0))</f>
        <v>1</v>
      </c>
    </row>
    <row r="3396" spans="1:10" x14ac:dyDescent="0.25">
      <c r="A3396" t="str">
        <f>IF(Tienda_2!$A996="","","Tienda 2")</f>
        <v>Tienda 2</v>
      </c>
      <c r="B3396" t="str">
        <f>IF($A3396="","",Tienda_2!B996)</f>
        <v>Electrodomésticos</v>
      </c>
      <c r="C3396" t="str">
        <f>IF($A3396="","",Tienda_2!G996)</f>
        <v>Bogotá</v>
      </c>
      <c r="D3396" t="str">
        <f>IF($A3396="","",Tienda_2!F996)</f>
        <v>Santiago Silva</v>
      </c>
      <c r="E3396" t="str">
        <f>IF($A3396="","",Tienda_2!I996)</f>
        <v>Tarjeta de crédito</v>
      </c>
      <c r="F3396">
        <f>IF($A3396="","",VALUE(RIGHT(Tienda_2!E996,4)))</f>
        <v>2022</v>
      </c>
      <c r="G3396">
        <f>IF($A3396="","",Tienda_2!C996)</f>
        <v>2494400</v>
      </c>
      <c r="H3396">
        <f>IF($A3396="","",Tienda_2!D996)</f>
        <v>136200</v>
      </c>
      <c r="I3396">
        <f>IF($A3396="","",Tienda_2!H996)</f>
        <v>3</v>
      </c>
      <c r="J3396">
        <f>IF($A3396="",0,IF(AND(OR('Cuadro-de-mando'!$B$4="(Todas)",'Cuadro-de-mando'!$B$4=$A3396),OR('Cuadro-de-mando'!$E$4="(Todas)",'Cuadro-de-mando'!$E$4=$B3396),OR('Cuadro-de-mando'!$H$4="(Todas)",'Cuadro-de-mando'!$H$4=$C3396),OR('Cuadro-de-mando'!$K$4="(Todas)",'Cuadro-de-mando'!$K$4=$E3396),OR('Cuadro-de-mando'!$N$4="(Todos)",'Cuadro-de-mando'!$N$4=$F3396)),1,0))</f>
        <v>1</v>
      </c>
    </row>
    <row r="3397" spans="1:10" x14ac:dyDescent="0.25">
      <c r="A3397" t="str">
        <f>IF(Tienda_2!$A997="","","Tienda 2")</f>
        <v>Tienda 2</v>
      </c>
      <c r="B3397" t="str">
        <f>IF($A3397="","",Tienda_2!B997)</f>
        <v>Deportes y diversión</v>
      </c>
      <c r="C3397" t="str">
        <f>IF($A3397="","",Tienda_2!G997)</f>
        <v>Bogotá</v>
      </c>
      <c r="D3397" t="str">
        <f>IF($A3397="","",Tienda_2!F997)</f>
        <v>Camila Rivera</v>
      </c>
      <c r="E3397" t="str">
        <f>IF($A3397="","",Tienda_2!I997)</f>
        <v>Tarjeta de crédito</v>
      </c>
      <c r="F3397">
        <f>IF($A3397="","",VALUE(RIGHT(Tienda_2!E997,4)))</f>
        <v>2021</v>
      </c>
      <c r="G3397">
        <f>IF($A3397="","",Tienda_2!C997)</f>
        <v>19500</v>
      </c>
      <c r="H3397">
        <f>IF($A3397="","",Tienda_2!D997)</f>
        <v>0</v>
      </c>
      <c r="I3397">
        <f>IF($A3397="","",Tienda_2!H997)</f>
        <v>4</v>
      </c>
      <c r="J3397">
        <f>IF($A3397="",0,IF(AND(OR('Cuadro-de-mando'!$B$4="(Todas)",'Cuadro-de-mando'!$B$4=$A3397),OR('Cuadro-de-mando'!$E$4="(Todas)",'Cuadro-de-mando'!$E$4=$B3397),OR('Cuadro-de-mando'!$H$4="(Todas)",'Cuadro-de-mando'!$H$4=$C3397),OR('Cuadro-de-mando'!$K$4="(Todas)",'Cuadro-de-mando'!$K$4=$E3397),OR('Cuadro-de-mando'!$N$4="(Todos)",'Cuadro-de-mando'!$N$4=$F3397)),1,0))</f>
        <v>1</v>
      </c>
    </row>
    <row r="3398" spans="1:10" x14ac:dyDescent="0.25">
      <c r="A3398" t="str">
        <f>IF(Tienda_2!$A998="","","Tienda 2")</f>
        <v>Tienda 2</v>
      </c>
      <c r="B3398" t="str">
        <f>IF($A3398="","",Tienda_2!B998)</f>
        <v>Muebles</v>
      </c>
      <c r="C3398" t="str">
        <f>IF($A3398="","",Tienda_2!G998)</f>
        <v>Riohacha</v>
      </c>
      <c r="D3398" t="str">
        <f>IF($A3398="","",Tienda_2!F998)</f>
        <v>Ángel Rodriguez</v>
      </c>
      <c r="E3398" t="str">
        <f>IF($A3398="","",Tienda_2!I998)</f>
        <v>Tarjeta de crédito</v>
      </c>
      <c r="F3398">
        <f>IF($A3398="","",VALUE(RIGHT(Tienda_2!E998,4)))</f>
        <v>2022</v>
      </c>
      <c r="G3398">
        <f>IF($A3398="","",Tienda_2!C998)</f>
        <v>370100</v>
      </c>
      <c r="H3398">
        <f>IF($A3398="","",Tienda_2!D998)</f>
        <v>17900</v>
      </c>
      <c r="I3398">
        <f>IF($A3398="","",Tienda_2!H998)</f>
        <v>5</v>
      </c>
      <c r="J3398">
        <f>IF($A3398="",0,IF(AND(OR('Cuadro-de-mando'!$B$4="(Todas)",'Cuadro-de-mando'!$B$4=$A3398),OR('Cuadro-de-mando'!$E$4="(Todas)",'Cuadro-de-mando'!$E$4=$B3398),OR('Cuadro-de-mando'!$H$4="(Todas)",'Cuadro-de-mando'!$H$4=$C3398),OR('Cuadro-de-mando'!$K$4="(Todas)",'Cuadro-de-mando'!$K$4=$E3398),OR('Cuadro-de-mando'!$N$4="(Todos)",'Cuadro-de-mando'!$N$4=$F3398)),1,0))</f>
        <v>1</v>
      </c>
    </row>
    <row r="3399" spans="1:10" x14ac:dyDescent="0.25">
      <c r="A3399" t="str">
        <f>IF(Tienda_2!$A999="","","Tienda 2")</f>
        <v>Tienda 2</v>
      </c>
      <c r="B3399" t="str">
        <f>IF($A3399="","",Tienda_2!B999)</f>
        <v>Juguetes</v>
      </c>
      <c r="C3399" t="str">
        <f>IF($A3399="","",Tienda_2!G999)</f>
        <v>Barranquilla</v>
      </c>
      <c r="D3399" t="str">
        <f>IF($A3399="","",Tienda_2!F999)</f>
        <v>Juliana Costa</v>
      </c>
      <c r="E3399" t="str">
        <f>IF($A3399="","",Tienda_2!I999)</f>
        <v>Tarjeta de crédito</v>
      </c>
      <c r="F3399">
        <f>IF($A3399="","",VALUE(RIGHT(Tienda_2!E999,4)))</f>
        <v>2022</v>
      </c>
      <c r="G3399">
        <f>IF($A3399="","",Tienda_2!C999)</f>
        <v>21100</v>
      </c>
      <c r="H3399">
        <f>IF($A3399="","",Tienda_2!D999)</f>
        <v>1500</v>
      </c>
      <c r="I3399">
        <f>IF($A3399="","",Tienda_2!H999)</f>
        <v>3</v>
      </c>
      <c r="J3399">
        <f>IF($A3399="",0,IF(AND(OR('Cuadro-de-mando'!$B$4="(Todas)",'Cuadro-de-mando'!$B$4=$A3399),OR('Cuadro-de-mando'!$E$4="(Todas)",'Cuadro-de-mando'!$E$4=$B3399),OR('Cuadro-de-mando'!$H$4="(Todas)",'Cuadro-de-mando'!$H$4=$C3399),OR('Cuadro-de-mando'!$K$4="(Todas)",'Cuadro-de-mando'!$K$4=$E3399),OR('Cuadro-de-mando'!$N$4="(Todos)",'Cuadro-de-mando'!$N$4=$F3399)),1,0))</f>
        <v>1</v>
      </c>
    </row>
    <row r="3400" spans="1:10" x14ac:dyDescent="0.25">
      <c r="A3400" t="str">
        <f>IF(Tienda_2!$A1000="","","Tienda 2")</f>
        <v>Tienda 2</v>
      </c>
      <c r="B3400" t="str">
        <f>IF($A3400="","",Tienda_2!B1000)</f>
        <v>Deportes y diversión</v>
      </c>
      <c r="C3400" t="str">
        <f>IF($A3400="","",Tienda_2!G1000)</f>
        <v>Bogotá</v>
      </c>
      <c r="D3400" t="str">
        <f>IF($A3400="","",Tienda_2!F1000)</f>
        <v>Juliana Costa</v>
      </c>
      <c r="E3400" t="str">
        <f>IF($A3400="","",Tienda_2!I1000)</f>
        <v>Tarjeta de crédito</v>
      </c>
      <c r="F3400">
        <f>IF($A3400="","",VALUE(RIGHT(Tienda_2!E1000,4)))</f>
        <v>2022</v>
      </c>
      <c r="G3400">
        <f>IF($A3400="","",Tienda_2!C1000)</f>
        <v>24700</v>
      </c>
      <c r="H3400">
        <f>IF($A3400="","",Tienda_2!D1000)</f>
        <v>8500</v>
      </c>
      <c r="I3400">
        <f>IF($A3400="","",Tienda_2!H1000)</f>
        <v>1</v>
      </c>
      <c r="J3400">
        <f>IF($A3400="",0,IF(AND(OR('Cuadro-de-mando'!$B$4="(Todas)",'Cuadro-de-mando'!$B$4=$A3400),OR('Cuadro-de-mando'!$E$4="(Todas)",'Cuadro-de-mando'!$E$4=$B3400),OR('Cuadro-de-mando'!$H$4="(Todas)",'Cuadro-de-mando'!$H$4=$C3400),OR('Cuadro-de-mando'!$K$4="(Todas)",'Cuadro-de-mando'!$K$4=$E3400),OR('Cuadro-de-mando'!$N$4="(Todos)",'Cuadro-de-mando'!$N$4=$F3400)),1,0))</f>
        <v>1</v>
      </c>
    </row>
    <row r="3401" spans="1:10" x14ac:dyDescent="0.25">
      <c r="A3401" t="str">
        <f>IF(Tienda_2!$A1001="","","Tienda 2")</f>
        <v>Tienda 2</v>
      </c>
      <c r="B3401" t="str">
        <f>IF($A3401="","",Tienda_2!B1001)</f>
        <v>Muebles</v>
      </c>
      <c r="C3401" t="str">
        <f>IF($A3401="","",Tienda_2!G1001)</f>
        <v>Medellín</v>
      </c>
      <c r="D3401" t="str">
        <f>IF($A3401="","",Tienda_2!F1001)</f>
        <v>Lucas Olivera</v>
      </c>
      <c r="E3401" t="str">
        <f>IF($A3401="","",Tienda_2!I1001)</f>
        <v>Tarjeta de crédito</v>
      </c>
      <c r="F3401">
        <f>IF($A3401="","",VALUE(RIGHT(Tienda_2!E1001,4)))</f>
        <v>2020</v>
      </c>
      <c r="G3401">
        <f>IF($A3401="","",Tienda_2!C1001)</f>
        <v>635700</v>
      </c>
      <c r="H3401">
        <f>IF($A3401="","",Tienda_2!D1001)</f>
        <v>34200</v>
      </c>
      <c r="I3401">
        <f>IF($A3401="","",Tienda_2!H1001)</f>
        <v>3</v>
      </c>
      <c r="J3401">
        <f>IF($A3401="",0,IF(AND(OR('Cuadro-de-mando'!$B$4="(Todas)",'Cuadro-de-mando'!$B$4=$A3401),OR('Cuadro-de-mando'!$E$4="(Todas)",'Cuadro-de-mando'!$E$4=$B3401),OR('Cuadro-de-mando'!$H$4="(Todas)",'Cuadro-de-mando'!$H$4=$C3401),OR('Cuadro-de-mando'!$K$4="(Todas)",'Cuadro-de-mando'!$K$4=$E3401),OR('Cuadro-de-mando'!$N$4="(Todos)",'Cuadro-de-mando'!$N$4=$F3401)),1,0))</f>
        <v>1</v>
      </c>
    </row>
    <row r="3402" spans="1:10" x14ac:dyDescent="0.25">
      <c r="A3402" t="str">
        <f>IF(Tienda_2!$A1002="","","Tienda 2")</f>
        <v>Tienda 2</v>
      </c>
      <c r="B3402" t="str">
        <f>IF($A3402="","",Tienda_2!B1002)</f>
        <v>Instrumentos musicales</v>
      </c>
      <c r="C3402" t="str">
        <f>IF($A3402="","",Tienda_2!G1002)</f>
        <v>Medellín</v>
      </c>
      <c r="D3402" t="str">
        <f>IF($A3402="","",Tienda_2!F1002)</f>
        <v>Rafael Acosta</v>
      </c>
      <c r="E3402" t="str">
        <f>IF($A3402="","",Tienda_2!I1002)</f>
        <v>Tarjeta de crédito</v>
      </c>
      <c r="F3402">
        <f>IF($A3402="","",VALUE(RIGHT(Tienda_2!E1002,4)))</f>
        <v>2020</v>
      </c>
      <c r="G3402">
        <f>IF($A3402="","",Tienda_2!C1002)</f>
        <v>802300</v>
      </c>
      <c r="H3402">
        <f>IF($A3402="","",Tienda_2!D1002)</f>
        <v>43800</v>
      </c>
      <c r="I3402">
        <f>IF($A3402="","",Tienda_2!H1002)</f>
        <v>4</v>
      </c>
      <c r="J3402">
        <f>IF($A3402="",0,IF(AND(OR('Cuadro-de-mando'!$B$4="(Todas)",'Cuadro-de-mando'!$B$4=$A3402),OR('Cuadro-de-mando'!$E$4="(Todas)",'Cuadro-de-mando'!$E$4=$B3402),OR('Cuadro-de-mando'!$H$4="(Todas)",'Cuadro-de-mando'!$H$4=$C3402),OR('Cuadro-de-mando'!$K$4="(Todas)",'Cuadro-de-mando'!$K$4=$E3402),OR('Cuadro-de-mando'!$N$4="(Todos)",'Cuadro-de-mando'!$N$4=$F3402)),1,0))</f>
        <v>1</v>
      </c>
    </row>
    <row r="3403" spans="1:10" x14ac:dyDescent="0.25">
      <c r="A3403" t="str">
        <f>IF(Tienda_2!$A1003="","","Tienda 2")</f>
        <v>Tienda 2</v>
      </c>
      <c r="B3403" t="str">
        <f>IF($A3403="","",Tienda_2!B1003)</f>
        <v>Electrodomésticos</v>
      </c>
      <c r="C3403" t="str">
        <f>IF($A3403="","",Tienda_2!G1003)</f>
        <v>Bogotá</v>
      </c>
      <c r="D3403" t="str">
        <f>IF($A3403="","",Tienda_2!F1003)</f>
        <v>Izabela de León</v>
      </c>
      <c r="E3403" t="str">
        <f>IF($A3403="","",Tienda_2!I1003)</f>
        <v>Tarjeta de crédito</v>
      </c>
      <c r="F3403">
        <f>IF($A3403="","",VALUE(RIGHT(Tienda_2!E1003,4)))</f>
        <v>2023</v>
      </c>
      <c r="G3403">
        <f>IF($A3403="","",Tienda_2!C1003)</f>
        <v>820200</v>
      </c>
      <c r="H3403">
        <f>IF($A3403="","",Tienda_2!D1003)</f>
        <v>41900</v>
      </c>
      <c r="I3403">
        <f>IF($A3403="","",Tienda_2!H1003)</f>
        <v>5</v>
      </c>
      <c r="J3403">
        <f>IF($A3403="",0,IF(AND(OR('Cuadro-de-mando'!$B$4="(Todas)",'Cuadro-de-mando'!$B$4=$A3403),OR('Cuadro-de-mando'!$E$4="(Todas)",'Cuadro-de-mando'!$E$4=$B3403),OR('Cuadro-de-mando'!$H$4="(Todas)",'Cuadro-de-mando'!$H$4=$C3403),OR('Cuadro-de-mando'!$K$4="(Todas)",'Cuadro-de-mando'!$K$4=$E3403),OR('Cuadro-de-mando'!$N$4="(Todos)",'Cuadro-de-mando'!$N$4=$F3403)),1,0))</f>
        <v>1</v>
      </c>
    </row>
    <row r="3404" spans="1:10" x14ac:dyDescent="0.25">
      <c r="A3404" t="str">
        <f>IF(Tienda_2!$A1004="","","Tienda 2")</f>
        <v>Tienda 2</v>
      </c>
      <c r="B3404" t="str">
        <f>IF($A3404="","",Tienda_2!B1004)</f>
        <v>Muebles</v>
      </c>
      <c r="C3404" t="str">
        <f>IF($A3404="","",Tienda_2!G1004)</f>
        <v>Barranquilla</v>
      </c>
      <c r="D3404" t="str">
        <f>IF($A3404="","",Tienda_2!F1004)</f>
        <v>Lucas Olivera</v>
      </c>
      <c r="E3404" t="str">
        <f>IF($A3404="","",Tienda_2!I1004)</f>
        <v>Tarjeta de crédito</v>
      </c>
      <c r="F3404">
        <f>IF($A3404="","",VALUE(RIGHT(Tienda_2!E1004,4)))</f>
        <v>2021</v>
      </c>
      <c r="G3404">
        <f>IF($A3404="","",Tienda_2!C1004)</f>
        <v>246100</v>
      </c>
      <c r="H3404">
        <f>IF($A3404="","",Tienda_2!D1004)</f>
        <v>11300</v>
      </c>
      <c r="I3404">
        <f>IF($A3404="","",Tienda_2!H1004)</f>
        <v>5</v>
      </c>
      <c r="J3404">
        <f>IF($A3404="",0,IF(AND(OR('Cuadro-de-mando'!$B$4="(Todas)",'Cuadro-de-mando'!$B$4=$A3404),OR('Cuadro-de-mando'!$E$4="(Todas)",'Cuadro-de-mando'!$E$4=$B3404),OR('Cuadro-de-mando'!$H$4="(Todas)",'Cuadro-de-mando'!$H$4=$C3404),OR('Cuadro-de-mando'!$K$4="(Todas)",'Cuadro-de-mando'!$K$4=$E3404),OR('Cuadro-de-mando'!$N$4="(Todos)",'Cuadro-de-mando'!$N$4=$F3404)),1,0))</f>
        <v>1</v>
      </c>
    </row>
    <row r="3405" spans="1:10" x14ac:dyDescent="0.25">
      <c r="A3405" t="str">
        <f>IF(Tienda_2!$A1005="","","Tienda 2")</f>
        <v>Tienda 2</v>
      </c>
      <c r="B3405" t="str">
        <f>IF($A3405="","",Tienda_2!B1005)</f>
        <v>Muebles</v>
      </c>
      <c r="C3405" t="str">
        <f>IF($A3405="","",Tienda_2!G1005)</f>
        <v>Medellín</v>
      </c>
      <c r="D3405" t="str">
        <f>IF($A3405="","",Tienda_2!F1005)</f>
        <v>Santiago Silva</v>
      </c>
      <c r="E3405" t="str">
        <f>IF($A3405="","",Tienda_2!I1005)</f>
        <v>Nequi</v>
      </c>
      <c r="F3405">
        <f>IF($A3405="","",VALUE(RIGHT(Tienda_2!E1005,4)))</f>
        <v>2022</v>
      </c>
      <c r="G3405">
        <f>IF($A3405="","",Tienda_2!C1005)</f>
        <v>727600</v>
      </c>
      <c r="H3405">
        <f>IF($A3405="","",Tienda_2!D1005)</f>
        <v>36900</v>
      </c>
      <c r="I3405">
        <f>IF($A3405="","",Tienda_2!H1005)</f>
        <v>1</v>
      </c>
      <c r="J3405">
        <f>IF($A3405="",0,IF(AND(OR('Cuadro-de-mando'!$B$4="(Todas)",'Cuadro-de-mando'!$B$4=$A3405),OR('Cuadro-de-mando'!$E$4="(Todas)",'Cuadro-de-mando'!$E$4=$B3405),OR('Cuadro-de-mando'!$H$4="(Todas)",'Cuadro-de-mando'!$H$4=$C3405),OR('Cuadro-de-mando'!$K$4="(Todas)",'Cuadro-de-mando'!$K$4=$E3405),OR('Cuadro-de-mando'!$N$4="(Todos)",'Cuadro-de-mando'!$N$4=$F3405)),1,0))</f>
        <v>1</v>
      </c>
    </row>
    <row r="3406" spans="1:10" x14ac:dyDescent="0.25">
      <c r="A3406" t="str">
        <f>IF(Tienda_2!$A1006="","","Tienda 2")</f>
        <v>Tienda 2</v>
      </c>
      <c r="B3406" t="str">
        <f>IF($A3406="","",Tienda_2!B1006)</f>
        <v>Juguetes</v>
      </c>
      <c r="C3406" t="str">
        <f>IF($A3406="","",Tienda_2!G1006)</f>
        <v>Bogotá</v>
      </c>
      <c r="D3406" t="str">
        <f>IF($A3406="","",Tienda_2!F1006)</f>
        <v>Camila Rivera</v>
      </c>
      <c r="E3406" t="str">
        <f>IF($A3406="","",Tienda_2!I1006)</f>
        <v>Nequi</v>
      </c>
      <c r="F3406">
        <f>IF($A3406="","",VALUE(RIGHT(Tienda_2!E1006,4)))</f>
        <v>2020</v>
      </c>
      <c r="G3406">
        <f>IF($A3406="","",Tienda_2!C1006)</f>
        <v>32800</v>
      </c>
      <c r="H3406">
        <f>IF($A3406="","",Tienda_2!D1006)</f>
        <v>2000</v>
      </c>
      <c r="I3406">
        <f>IF($A3406="","",Tienda_2!H1006)</f>
        <v>3</v>
      </c>
      <c r="J3406">
        <f>IF($A3406="",0,IF(AND(OR('Cuadro-de-mando'!$B$4="(Todas)",'Cuadro-de-mando'!$B$4=$A3406),OR('Cuadro-de-mando'!$E$4="(Todas)",'Cuadro-de-mando'!$E$4=$B3406),OR('Cuadro-de-mando'!$H$4="(Todas)",'Cuadro-de-mando'!$H$4=$C3406),OR('Cuadro-de-mando'!$K$4="(Todas)",'Cuadro-de-mando'!$K$4=$E3406),OR('Cuadro-de-mando'!$N$4="(Todos)",'Cuadro-de-mando'!$N$4=$F3406)),1,0))</f>
        <v>1</v>
      </c>
    </row>
    <row r="3407" spans="1:10" x14ac:dyDescent="0.25">
      <c r="A3407" t="str">
        <f>IF(Tienda_2!$A1007="","","Tienda 2")</f>
        <v>Tienda 2</v>
      </c>
      <c r="B3407" t="str">
        <f>IF($A3407="","",Tienda_2!B1007)</f>
        <v>Libros</v>
      </c>
      <c r="C3407" t="str">
        <f>IF($A3407="","",Tienda_2!G1007)</f>
        <v>Medellín</v>
      </c>
      <c r="D3407" t="str">
        <f>IF($A3407="","",Tienda_2!F1007)</f>
        <v>Beatriz Morales</v>
      </c>
      <c r="E3407" t="str">
        <f>IF($A3407="","",Tienda_2!I1007)</f>
        <v>Tarjeta de crédito</v>
      </c>
      <c r="F3407">
        <f>IF($A3407="","",VALUE(RIGHT(Tienda_2!E1007,4)))</f>
        <v>2022</v>
      </c>
      <c r="G3407">
        <f>IF($A3407="","",Tienda_2!C1007)</f>
        <v>39700</v>
      </c>
      <c r="H3407">
        <f>IF($A3407="","",Tienda_2!D1007)</f>
        <v>2800</v>
      </c>
      <c r="I3407">
        <f>IF($A3407="","",Tienda_2!H1007)</f>
        <v>3</v>
      </c>
      <c r="J3407">
        <f>IF($A3407="",0,IF(AND(OR('Cuadro-de-mando'!$B$4="(Todas)",'Cuadro-de-mando'!$B$4=$A3407),OR('Cuadro-de-mando'!$E$4="(Todas)",'Cuadro-de-mando'!$E$4=$B3407),OR('Cuadro-de-mando'!$H$4="(Todas)",'Cuadro-de-mando'!$H$4=$C3407),OR('Cuadro-de-mando'!$K$4="(Todas)",'Cuadro-de-mando'!$K$4=$E3407),OR('Cuadro-de-mando'!$N$4="(Todos)",'Cuadro-de-mando'!$N$4=$F3407)),1,0))</f>
        <v>1</v>
      </c>
    </row>
    <row r="3408" spans="1:10" x14ac:dyDescent="0.25">
      <c r="A3408" t="str">
        <f>IF(Tienda_2!$A1008="","","Tienda 2")</f>
        <v>Tienda 2</v>
      </c>
      <c r="B3408" t="str">
        <f>IF($A3408="","",Tienda_2!B1008)</f>
        <v>Deportes y diversión</v>
      </c>
      <c r="C3408" t="str">
        <f>IF($A3408="","",Tienda_2!G1008)</f>
        <v>Bogotá</v>
      </c>
      <c r="D3408" t="str">
        <f>IF($A3408="","",Tienda_2!F1008)</f>
        <v>Pedro Gomez</v>
      </c>
      <c r="E3408" t="str">
        <f>IF($A3408="","",Tienda_2!I1008)</f>
        <v>Tarjeta de crédito</v>
      </c>
      <c r="F3408">
        <f>IF($A3408="","",VALUE(RIGHT(Tienda_2!E1008,4)))</f>
        <v>2023</v>
      </c>
      <c r="G3408">
        <f>IF($A3408="","",Tienda_2!C1008)</f>
        <v>24800</v>
      </c>
      <c r="H3408">
        <f>IF($A3408="","",Tienda_2!D1008)</f>
        <v>0</v>
      </c>
      <c r="I3408">
        <f>IF($A3408="","",Tienda_2!H1008)</f>
        <v>5</v>
      </c>
      <c r="J3408">
        <f>IF($A3408="",0,IF(AND(OR('Cuadro-de-mando'!$B$4="(Todas)",'Cuadro-de-mando'!$B$4=$A3408),OR('Cuadro-de-mando'!$E$4="(Todas)",'Cuadro-de-mando'!$E$4=$B3408),OR('Cuadro-de-mando'!$H$4="(Todas)",'Cuadro-de-mando'!$H$4=$C3408),OR('Cuadro-de-mando'!$K$4="(Todas)",'Cuadro-de-mando'!$K$4=$E3408),OR('Cuadro-de-mando'!$N$4="(Todos)",'Cuadro-de-mando'!$N$4=$F3408)),1,0))</f>
        <v>1</v>
      </c>
    </row>
    <row r="3409" spans="1:10" x14ac:dyDescent="0.25">
      <c r="A3409" t="str">
        <f>IF(Tienda_2!$A1009="","","Tienda 2")</f>
        <v>Tienda 2</v>
      </c>
      <c r="B3409" t="str">
        <f>IF($A3409="","",Tienda_2!B1009)</f>
        <v>Deportes y diversión</v>
      </c>
      <c r="C3409" t="str">
        <f>IF($A3409="","",Tienda_2!G1009)</f>
        <v>Bogotá</v>
      </c>
      <c r="D3409" t="str">
        <f>IF($A3409="","",Tienda_2!F1009)</f>
        <v>Juliana Costa</v>
      </c>
      <c r="E3409" t="str">
        <f>IF($A3409="","",Tienda_2!I1009)</f>
        <v>Nequi</v>
      </c>
      <c r="F3409">
        <f>IF($A3409="","",VALUE(RIGHT(Tienda_2!E1009,4)))</f>
        <v>2020</v>
      </c>
      <c r="G3409">
        <f>IF($A3409="","",Tienda_2!C1009)</f>
        <v>644100</v>
      </c>
      <c r="H3409">
        <f>IF($A3409="","",Tienda_2!D1009)</f>
        <v>34500</v>
      </c>
      <c r="I3409">
        <f>IF($A3409="","",Tienda_2!H1009)</f>
        <v>5</v>
      </c>
      <c r="J3409">
        <f>IF($A3409="",0,IF(AND(OR('Cuadro-de-mando'!$B$4="(Todas)",'Cuadro-de-mando'!$B$4=$A3409),OR('Cuadro-de-mando'!$E$4="(Todas)",'Cuadro-de-mando'!$E$4=$B3409),OR('Cuadro-de-mando'!$H$4="(Todas)",'Cuadro-de-mando'!$H$4=$C3409),OR('Cuadro-de-mando'!$K$4="(Todas)",'Cuadro-de-mando'!$K$4=$E3409),OR('Cuadro-de-mando'!$N$4="(Todos)",'Cuadro-de-mando'!$N$4=$F3409)),1,0))</f>
        <v>1</v>
      </c>
    </row>
    <row r="3410" spans="1:10" x14ac:dyDescent="0.25">
      <c r="A3410" t="str">
        <f>IF(Tienda_2!$A1010="","","Tienda 2")</f>
        <v>Tienda 2</v>
      </c>
      <c r="B3410" t="str">
        <f>IF($A3410="","",Tienda_2!B1010)</f>
        <v>Instrumentos musicales</v>
      </c>
      <c r="C3410" t="str">
        <f>IF($A3410="","",Tienda_2!G1010)</f>
        <v>Bogotá</v>
      </c>
      <c r="D3410" t="str">
        <f>IF($A3410="","",Tienda_2!F1010)</f>
        <v>Mariana Herrera</v>
      </c>
      <c r="E3410" t="str">
        <f>IF($A3410="","",Tienda_2!I1010)</f>
        <v>Tarjeta de crédito</v>
      </c>
      <c r="F3410">
        <f>IF($A3410="","",VALUE(RIGHT(Tienda_2!E1010,4)))</f>
        <v>2020</v>
      </c>
      <c r="G3410">
        <f>IF($A3410="","",Tienda_2!C1010)</f>
        <v>50700</v>
      </c>
      <c r="H3410">
        <f>IF($A3410="","",Tienda_2!D1010)</f>
        <v>2900</v>
      </c>
      <c r="I3410">
        <f>IF($A3410="","",Tienda_2!H1010)</f>
        <v>3</v>
      </c>
      <c r="J3410">
        <f>IF($A3410="",0,IF(AND(OR('Cuadro-de-mando'!$B$4="(Todas)",'Cuadro-de-mando'!$B$4=$A3410),OR('Cuadro-de-mando'!$E$4="(Todas)",'Cuadro-de-mando'!$E$4=$B3410),OR('Cuadro-de-mando'!$H$4="(Todas)",'Cuadro-de-mando'!$H$4=$C3410),OR('Cuadro-de-mando'!$K$4="(Todas)",'Cuadro-de-mando'!$K$4=$E3410),OR('Cuadro-de-mando'!$N$4="(Todos)",'Cuadro-de-mando'!$N$4=$F3410)),1,0))</f>
        <v>1</v>
      </c>
    </row>
    <row r="3411" spans="1:10" x14ac:dyDescent="0.25">
      <c r="A3411" t="str">
        <f>IF(Tienda_2!$A1011="","","Tienda 2")</f>
        <v>Tienda 2</v>
      </c>
      <c r="B3411" t="str">
        <f>IF($A3411="","",Tienda_2!B1011)</f>
        <v>Muebles</v>
      </c>
      <c r="C3411" t="str">
        <f>IF($A3411="","",Tienda_2!G1011)</f>
        <v>Barranquilla</v>
      </c>
      <c r="D3411" t="str">
        <f>IF($A3411="","",Tienda_2!F1011)</f>
        <v>Rafael Acosta</v>
      </c>
      <c r="E3411" t="str">
        <f>IF($A3411="","",Tienda_2!I1011)</f>
        <v>Tarjeta de crédito</v>
      </c>
      <c r="F3411">
        <f>IF($A3411="","",VALUE(RIGHT(Tienda_2!E1011,4)))</f>
        <v>2022</v>
      </c>
      <c r="G3411">
        <f>IF($A3411="","",Tienda_2!C1011)</f>
        <v>476300</v>
      </c>
      <c r="H3411">
        <f>IF($A3411="","",Tienda_2!D1011)</f>
        <v>23600</v>
      </c>
      <c r="I3411">
        <f>IF($A3411="","",Tienda_2!H1011)</f>
        <v>4</v>
      </c>
      <c r="J3411">
        <f>IF($A3411="",0,IF(AND(OR('Cuadro-de-mando'!$B$4="(Todas)",'Cuadro-de-mando'!$B$4=$A3411),OR('Cuadro-de-mando'!$E$4="(Todas)",'Cuadro-de-mando'!$E$4=$B3411),OR('Cuadro-de-mando'!$H$4="(Todas)",'Cuadro-de-mando'!$H$4=$C3411),OR('Cuadro-de-mando'!$K$4="(Todas)",'Cuadro-de-mando'!$K$4=$E3411),OR('Cuadro-de-mando'!$N$4="(Todos)",'Cuadro-de-mando'!$N$4=$F3411)),1,0))</f>
        <v>1</v>
      </c>
    </row>
    <row r="3412" spans="1:10" x14ac:dyDescent="0.25">
      <c r="A3412" t="str">
        <f>IF(Tienda_2!$A1012="","","Tienda 2")</f>
        <v>Tienda 2</v>
      </c>
      <c r="B3412" t="str">
        <f>IF($A3412="","",Tienda_2!B1012)</f>
        <v>Instrumentos musicales</v>
      </c>
      <c r="C3412" t="str">
        <f>IF($A3412="","",Tienda_2!G1012)</f>
        <v>Cali</v>
      </c>
      <c r="D3412" t="str">
        <f>IF($A3412="","",Tienda_2!F1012)</f>
        <v>Izabela de León</v>
      </c>
      <c r="E3412" t="str">
        <f>IF($A3412="","",Tienda_2!I1012)</f>
        <v>Tarjeta de crédito</v>
      </c>
      <c r="F3412">
        <f>IF($A3412="","",VALUE(RIGHT(Tienda_2!E1012,4)))</f>
        <v>2022</v>
      </c>
      <c r="G3412">
        <f>IF($A3412="","",Tienda_2!C1012)</f>
        <v>273300</v>
      </c>
      <c r="H3412">
        <f>IF($A3412="","",Tienda_2!D1012)</f>
        <v>12700</v>
      </c>
      <c r="I3412">
        <f>IF($A3412="","",Tienda_2!H1012)</f>
        <v>4</v>
      </c>
      <c r="J3412">
        <f>IF($A3412="",0,IF(AND(OR('Cuadro-de-mando'!$B$4="(Todas)",'Cuadro-de-mando'!$B$4=$A3412),OR('Cuadro-de-mando'!$E$4="(Todas)",'Cuadro-de-mando'!$E$4=$B3412),OR('Cuadro-de-mando'!$H$4="(Todas)",'Cuadro-de-mando'!$H$4=$C3412),OR('Cuadro-de-mando'!$K$4="(Todas)",'Cuadro-de-mando'!$K$4=$E3412),OR('Cuadro-de-mando'!$N$4="(Todos)",'Cuadro-de-mando'!$N$4=$F3412)),1,0))</f>
        <v>1</v>
      </c>
    </row>
    <row r="3413" spans="1:10" x14ac:dyDescent="0.25">
      <c r="A3413" t="str">
        <f>IF(Tienda_2!$A1013="","","Tienda 2")</f>
        <v>Tienda 2</v>
      </c>
      <c r="B3413" t="str">
        <f>IF($A3413="","",Tienda_2!B1013)</f>
        <v>Deportes y diversión</v>
      </c>
      <c r="C3413" t="str">
        <f>IF($A3413="","",Tienda_2!G1013)</f>
        <v>Bucaramanga</v>
      </c>
      <c r="D3413" t="str">
        <f>IF($A3413="","",Tienda_2!F1013)</f>
        <v>Juliana Costa</v>
      </c>
      <c r="E3413" t="str">
        <f>IF($A3413="","",Tienda_2!I1013)</f>
        <v>Tarjeta de crédito</v>
      </c>
      <c r="F3413">
        <f>IF($A3413="","",VALUE(RIGHT(Tienda_2!E1013,4)))</f>
        <v>2020</v>
      </c>
      <c r="G3413">
        <f>IF($A3413="","",Tienda_2!C1013)</f>
        <v>314600</v>
      </c>
      <c r="H3413">
        <f>IF($A3413="","",Tienda_2!D1013)</f>
        <v>14900</v>
      </c>
      <c r="I3413">
        <f>IF($A3413="","",Tienda_2!H1013)</f>
        <v>5</v>
      </c>
      <c r="J3413">
        <f>IF($A3413="",0,IF(AND(OR('Cuadro-de-mando'!$B$4="(Todas)",'Cuadro-de-mando'!$B$4=$A3413),OR('Cuadro-de-mando'!$E$4="(Todas)",'Cuadro-de-mando'!$E$4=$B3413),OR('Cuadro-de-mando'!$H$4="(Todas)",'Cuadro-de-mando'!$H$4=$C3413),OR('Cuadro-de-mando'!$K$4="(Todas)",'Cuadro-de-mando'!$K$4=$E3413),OR('Cuadro-de-mando'!$N$4="(Todos)",'Cuadro-de-mando'!$N$4=$F3413)),1,0))</f>
        <v>1</v>
      </c>
    </row>
    <row r="3414" spans="1:10" x14ac:dyDescent="0.25">
      <c r="A3414" t="str">
        <f>IF(Tienda_2!$A1014="","","Tienda 2")</f>
        <v>Tienda 2</v>
      </c>
      <c r="B3414" t="str">
        <f>IF($A3414="","",Tienda_2!B1014)</f>
        <v>Muebles</v>
      </c>
      <c r="C3414" t="str">
        <f>IF($A3414="","",Tienda_2!G1014)</f>
        <v>Medellín</v>
      </c>
      <c r="D3414" t="str">
        <f>IF($A3414="","",Tienda_2!F1014)</f>
        <v>Felipe Santos</v>
      </c>
      <c r="E3414" t="str">
        <f>IF($A3414="","",Tienda_2!I1014)</f>
        <v>Tarjeta de crédito</v>
      </c>
      <c r="F3414">
        <f>IF($A3414="","",VALUE(RIGHT(Tienda_2!E1014,4)))</f>
        <v>2020</v>
      </c>
      <c r="G3414">
        <f>IF($A3414="","",Tienda_2!C1014)</f>
        <v>512000</v>
      </c>
      <c r="H3414">
        <f>IF($A3414="","",Tienda_2!D1014)</f>
        <v>27500</v>
      </c>
      <c r="I3414">
        <f>IF($A3414="","",Tienda_2!H1014)</f>
        <v>5</v>
      </c>
      <c r="J3414">
        <f>IF($A3414="",0,IF(AND(OR('Cuadro-de-mando'!$B$4="(Todas)",'Cuadro-de-mando'!$B$4=$A3414),OR('Cuadro-de-mando'!$E$4="(Todas)",'Cuadro-de-mando'!$E$4=$B3414),OR('Cuadro-de-mando'!$H$4="(Todas)",'Cuadro-de-mando'!$H$4=$C3414),OR('Cuadro-de-mando'!$K$4="(Todas)",'Cuadro-de-mando'!$K$4=$E3414),OR('Cuadro-de-mando'!$N$4="(Todos)",'Cuadro-de-mando'!$N$4=$F3414)),1,0))</f>
        <v>1</v>
      </c>
    </row>
    <row r="3415" spans="1:10" x14ac:dyDescent="0.25">
      <c r="A3415" t="str">
        <f>IF(Tienda_2!$A1015="","","Tienda 2")</f>
        <v>Tienda 2</v>
      </c>
      <c r="B3415" t="str">
        <f>IF($A3415="","",Tienda_2!B1015)</f>
        <v>Juguetes</v>
      </c>
      <c r="C3415" t="str">
        <f>IF($A3415="","",Tienda_2!G1015)</f>
        <v>Medellín</v>
      </c>
      <c r="D3415" t="str">
        <f>IF($A3415="","",Tienda_2!F1015)</f>
        <v>Juan Fernandez</v>
      </c>
      <c r="E3415" t="str">
        <f>IF($A3415="","",Tienda_2!I1015)</f>
        <v>Tarjeta de crédito</v>
      </c>
      <c r="F3415">
        <f>IF($A3415="","",VALUE(RIGHT(Tienda_2!E1015,4)))</f>
        <v>2020</v>
      </c>
      <c r="G3415">
        <f>IF($A3415="","",Tienda_2!C1015)</f>
        <v>35500</v>
      </c>
      <c r="H3415">
        <f>IF($A3415="","",Tienda_2!D1015)</f>
        <v>2100</v>
      </c>
      <c r="I3415">
        <f>IF($A3415="","",Tienda_2!H1015)</f>
        <v>3</v>
      </c>
      <c r="J3415">
        <f>IF($A3415="",0,IF(AND(OR('Cuadro-de-mando'!$B$4="(Todas)",'Cuadro-de-mando'!$B$4=$A3415),OR('Cuadro-de-mando'!$E$4="(Todas)",'Cuadro-de-mando'!$E$4=$B3415),OR('Cuadro-de-mando'!$H$4="(Todas)",'Cuadro-de-mando'!$H$4=$C3415),OR('Cuadro-de-mando'!$K$4="(Todas)",'Cuadro-de-mando'!$K$4=$E3415),OR('Cuadro-de-mando'!$N$4="(Todos)",'Cuadro-de-mando'!$N$4=$F3415)),1,0))</f>
        <v>1</v>
      </c>
    </row>
    <row r="3416" spans="1:10" x14ac:dyDescent="0.25">
      <c r="A3416" t="str">
        <f>IF(Tienda_2!$A1016="","","Tienda 2")</f>
        <v>Tienda 2</v>
      </c>
      <c r="B3416" t="str">
        <f>IF($A3416="","",Tienda_2!B1016)</f>
        <v>Deportes y diversión</v>
      </c>
      <c r="C3416" t="str">
        <f>IF($A3416="","",Tienda_2!G1016)</f>
        <v>Medellín</v>
      </c>
      <c r="D3416" t="str">
        <f>IF($A3416="","",Tienda_2!F1016)</f>
        <v>Pedro Gomez</v>
      </c>
      <c r="E3416" t="str">
        <f>IF($A3416="","",Tienda_2!I1016)</f>
        <v>Tarjeta de crédito</v>
      </c>
      <c r="F3416">
        <f>IF($A3416="","",VALUE(RIGHT(Tienda_2!E1016,4)))</f>
        <v>2020</v>
      </c>
      <c r="G3416">
        <f>IF($A3416="","",Tienda_2!C1016)</f>
        <v>92600</v>
      </c>
      <c r="H3416">
        <f>IF($A3416="","",Tienda_2!D1016)</f>
        <v>3100</v>
      </c>
      <c r="I3416">
        <f>IF($A3416="","",Tienda_2!H1016)</f>
        <v>5</v>
      </c>
      <c r="J3416">
        <f>IF($A3416="",0,IF(AND(OR('Cuadro-de-mando'!$B$4="(Todas)",'Cuadro-de-mando'!$B$4=$A3416),OR('Cuadro-de-mando'!$E$4="(Todas)",'Cuadro-de-mando'!$E$4=$B3416),OR('Cuadro-de-mando'!$H$4="(Todas)",'Cuadro-de-mando'!$H$4=$C3416),OR('Cuadro-de-mando'!$K$4="(Todas)",'Cuadro-de-mando'!$K$4=$E3416),OR('Cuadro-de-mando'!$N$4="(Todos)",'Cuadro-de-mando'!$N$4=$F3416)),1,0))</f>
        <v>1</v>
      </c>
    </row>
    <row r="3417" spans="1:10" x14ac:dyDescent="0.25">
      <c r="A3417" t="str">
        <f>IF(Tienda_2!$A1017="","","Tienda 2")</f>
        <v>Tienda 2</v>
      </c>
      <c r="B3417" t="str">
        <f>IF($A3417="","",Tienda_2!B1017)</f>
        <v>Libros</v>
      </c>
      <c r="C3417" t="str">
        <f>IF($A3417="","",Tienda_2!G1017)</f>
        <v>Bogotá</v>
      </c>
      <c r="D3417" t="str">
        <f>IF($A3417="","",Tienda_2!F1017)</f>
        <v>Pedro Gomez</v>
      </c>
      <c r="E3417" t="str">
        <f>IF($A3417="","",Tienda_2!I1017)</f>
        <v>Tarjeta de crédito</v>
      </c>
      <c r="F3417">
        <f>IF($A3417="","",VALUE(RIGHT(Tienda_2!E1017,4)))</f>
        <v>2023</v>
      </c>
      <c r="G3417">
        <f>IF($A3417="","",Tienda_2!C1017)</f>
        <v>46500</v>
      </c>
      <c r="H3417">
        <f>IF($A3417="","",Tienda_2!D1017)</f>
        <v>2700</v>
      </c>
      <c r="I3417">
        <f>IF($A3417="","",Tienda_2!H1017)</f>
        <v>4</v>
      </c>
      <c r="J3417">
        <f>IF($A3417="",0,IF(AND(OR('Cuadro-de-mando'!$B$4="(Todas)",'Cuadro-de-mando'!$B$4=$A3417),OR('Cuadro-de-mando'!$E$4="(Todas)",'Cuadro-de-mando'!$E$4=$B3417),OR('Cuadro-de-mando'!$H$4="(Todas)",'Cuadro-de-mando'!$H$4=$C3417),OR('Cuadro-de-mando'!$K$4="(Todas)",'Cuadro-de-mando'!$K$4=$E3417),OR('Cuadro-de-mando'!$N$4="(Todos)",'Cuadro-de-mando'!$N$4=$F3417)),1,0))</f>
        <v>1</v>
      </c>
    </row>
    <row r="3418" spans="1:10" x14ac:dyDescent="0.25">
      <c r="A3418" t="str">
        <f>IF(Tienda_2!$A1018="","","Tienda 2")</f>
        <v>Tienda 2</v>
      </c>
      <c r="B3418" t="str">
        <f>IF($A3418="","",Tienda_2!B1018)</f>
        <v>Libros</v>
      </c>
      <c r="C3418" t="str">
        <f>IF($A3418="","",Tienda_2!G1018)</f>
        <v>Bogotá</v>
      </c>
      <c r="D3418" t="str">
        <f>IF($A3418="","",Tienda_2!F1018)</f>
        <v>Beatriz Morales</v>
      </c>
      <c r="E3418" t="str">
        <f>IF($A3418="","",Tienda_2!I1018)</f>
        <v>Tarjeta de crédito</v>
      </c>
      <c r="F3418">
        <f>IF($A3418="","",VALUE(RIGHT(Tienda_2!E1018,4)))</f>
        <v>2020</v>
      </c>
      <c r="G3418">
        <f>IF($A3418="","",Tienda_2!C1018)</f>
        <v>50800</v>
      </c>
      <c r="H3418">
        <f>IF($A3418="","",Tienda_2!D1018)</f>
        <v>2900</v>
      </c>
      <c r="I3418">
        <f>IF($A3418="","",Tienda_2!H1018)</f>
        <v>2</v>
      </c>
      <c r="J3418">
        <f>IF($A3418="",0,IF(AND(OR('Cuadro-de-mando'!$B$4="(Todas)",'Cuadro-de-mando'!$B$4=$A3418),OR('Cuadro-de-mando'!$E$4="(Todas)",'Cuadro-de-mando'!$E$4=$B3418),OR('Cuadro-de-mando'!$H$4="(Todas)",'Cuadro-de-mando'!$H$4=$C3418),OR('Cuadro-de-mando'!$K$4="(Todas)",'Cuadro-de-mando'!$K$4=$E3418),OR('Cuadro-de-mando'!$N$4="(Todos)",'Cuadro-de-mando'!$N$4=$F3418)),1,0))</f>
        <v>1</v>
      </c>
    </row>
    <row r="3419" spans="1:10" x14ac:dyDescent="0.25">
      <c r="A3419" t="str">
        <f>IF(Tienda_2!$A1019="","","Tienda 2")</f>
        <v>Tienda 2</v>
      </c>
      <c r="B3419" t="str">
        <f>IF($A3419="","",Tienda_2!B1019)</f>
        <v>Muebles</v>
      </c>
      <c r="C3419" t="str">
        <f>IF($A3419="","",Tienda_2!G1019)</f>
        <v>Bogotá</v>
      </c>
      <c r="D3419" t="str">
        <f>IF($A3419="","",Tienda_2!F1019)</f>
        <v>Santiago Silva</v>
      </c>
      <c r="E3419" t="str">
        <f>IF($A3419="","",Tienda_2!I1019)</f>
        <v>Tarjeta de crédito</v>
      </c>
      <c r="F3419">
        <f>IF($A3419="","",VALUE(RIGHT(Tienda_2!E1019,4)))</f>
        <v>2020</v>
      </c>
      <c r="G3419">
        <f>IF($A3419="","",Tienda_2!C1019)</f>
        <v>688100</v>
      </c>
      <c r="H3419">
        <f>IF($A3419="","",Tienda_2!D1019)</f>
        <v>37000</v>
      </c>
      <c r="I3419">
        <f>IF($A3419="","",Tienda_2!H1019)</f>
        <v>5</v>
      </c>
      <c r="J3419">
        <f>IF($A3419="",0,IF(AND(OR('Cuadro-de-mando'!$B$4="(Todas)",'Cuadro-de-mando'!$B$4=$A3419),OR('Cuadro-de-mando'!$E$4="(Todas)",'Cuadro-de-mando'!$E$4=$B3419),OR('Cuadro-de-mando'!$H$4="(Todas)",'Cuadro-de-mando'!$H$4=$C3419),OR('Cuadro-de-mando'!$K$4="(Todas)",'Cuadro-de-mando'!$K$4=$E3419),OR('Cuadro-de-mando'!$N$4="(Todos)",'Cuadro-de-mando'!$N$4=$F3419)),1,0))</f>
        <v>1</v>
      </c>
    </row>
    <row r="3420" spans="1:10" x14ac:dyDescent="0.25">
      <c r="A3420" t="str">
        <f>IF(Tienda_2!$A1020="","","Tienda 2")</f>
        <v>Tienda 2</v>
      </c>
      <c r="B3420" t="str">
        <f>IF($A3420="","",Tienda_2!B1020)</f>
        <v>Deportes y diversión</v>
      </c>
      <c r="C3420" t="str">
        <f>IF($A3420="","",Tienda_2!G1020)</f>
        <v>Bogotá</v>
      </c>
      <c r="D3420" t="str">
        <f>IF($A3420="","",Tienda_2!F1020)</f>
        <v>Mariana Herrera</v>
      </c>
      <c r="E3420" t="str">
        <f>IF($A3420="","",Tienda_2!I1020)</f>
        <v>Tarjeta de crédito</v>
      </c>
      <c r="F3420">
        <f>IF($A3420="","",VALUE(RIGHT(Tienda_2!E1020,4)))</f>
        <v>2020</v>
      </c>
      <c r="G3420">
        <f>IF($A3420="","",Tienda_2!C1020)</f>
        <v>15900</v>
      </c>
      <c r="H3420">
        <f>IF($A3420="","",Tienda_2!D1020)</f>
        <v>1100</v>
      </c>
      <c r="I3420">
        <f>IF($A3420="","",Tienda_2!H1020)</f>
        <v>5</v>
      </c>
      <c r="J3420">
        <f>IF($A3420="",0,IF(AND(OR('Cuadro-de-mando'!$B$4="(Todas)",'Cuadro-de-mando'!$B$4=$A3420),OR('Cuadro-de-mando'!$E$4="(Todas)",'Cuadro-de-mando'!$E$4=$B3420),OR('Cuadro-de-mando'!$H$4="(Todas)",'Cuadro-de-mando'!$H$4=$C3420),OR('Cuadro-de-mando'!$K$4="(Todas)",'Cuadro-de-mando'!$K$4=$E3420),OR('Cuadro-de-mando'!$N$4="(Todos)",'Cuadro-de-mando'!$N$4=$F3420)),1,0))</f>
        <v>1</v>
      </c>
    </row>
    <row r="3421" spans="1:10" x14ac:dyDescent="0.25">
      <c r="A3421" t="str">
        <f>IF(Tienda_2!$A1021="","","Tienda 2")</f>
        <v>Tienda 2</v>
      </c>
      <c r="B3421" t="str">
        <f>IF($A3421="","",Tienda_2!B1021)</f>
        <v>Deportes y diversión</v>
      </c>
      <c r="C3421" t="str">
        <f>IF($A3421="","",Tienda_2!G1021)</f>
        <v>Bogotá</v>
      </c>
      <c r="D3421" t="str">
        <f>IF($A3421="","",Tienda_2!F1021)</f>
        <v>Beatriz Morales</v>
      </c>
      <c r="E3421" t="str">
        <f>IF($A3421="","",Tienda_2!I1021)</f>
        <v>Tarjeta de crédito</v>
      </c>
      <c r="F3421">
        <f>IF($A3421="","",VALUE(RIGHT(Tienda_2!E1021,4)))</f>
        <v>2022</v>
      </c>
      <c r="G3421">
        <f>IF($A3421="","",Tienda_2!C1021)</f>
        <v>106500</v>
      </c>
      <c r="H3421">
        <f>IF($A3421="","",Tienda_2!D1021)</f>
        <v>14400</v>
      </c>
      <c r="I3421">
        <f>IF($A3421="","",Tienda_2!H1021)</f>
        <v>5</v>
      </c>
      <c r="J3421">
        <f>IF($A3421="",0,IF(AND(OR('Cuadro-de-mando'!$B$4="(Todas)",'Cuadro-de-mando'!$B$4=$A3421),OR('Cuadro-de-mando'!$E$4="(Todas)",'Cuadro-de-mando'!$E$4=$B3421),OR('Cuadro-de-mando'!$H$4="(Todas)",'Cuadro-de-mando'!$H$4=$C3421),OR('Cuadro-de-mando'!$K$4="(Todas)",'Cuadro-de-mando'!$K$4=$E3421),OR('Cuadro-de-mando'!$N$4="(Todos)",'Cuadro-de-mando'!$N$4=$F3421)),1,0))</f>
        <v>1</v>
      </c>
    </row>
    <row r="3422" spans="1:10" x14ac:dyDescent="0.25">
      <c r="A3422" t="str">
        <f>IF(Tienda_2!$A1022="","","Tienda 2")</f>
        <v>Tienda 2</v>
      </c>
      <c r="B3422" t="str">
        <f>IF($A3422="","",Tienda_2!B1022)</f>
        <v>Instrumentos musicales</v>
      </c>
      <c r="C3422" t="str">
        <f>IF($A3422="","",Tienda_2!G1022)</f>
        <v>Riohacha</v>
      </c>
      <c r="D3422" t="str">
        <f>IF($A3422="","",Tienda_2!F1022)</f>
        <v>Juliana Costa</v>
      </c>
      <c r="E3422" t="str">
        <f>IF($A3422="","",Tienda_2!I1022)</f>
        <v>Tarjeta de crédito</v>
      </c>
      <c r="F3422">
        <f>IF($A3422="","",VALUE(RIGHT(Tienda_2!E1022,4)))</f>
        <v>2021</v>
      </c>
      <c r="G3422">
        <f>IF($A3422="","",Tienda_2!C1022)</f>
        <v>440500</v>
      </c>
      <c r="H3422">
        <f>IF($A3422="","",Tienda_2!D1022)</f>
        <v>23900</v>
      </c>
      <c r="I3422">
        <f>IF($A3422="","",Tienda_2!H1022)</f>
        <v>5</v>
      </c>
      <c r="J3422">
        <f>IF($A3422="",0,IF(AND(OR('Cuadro-de-mando'!$B$4="(Todas)",'Cuadro-de-mando'!$B$4=$A3422),OR('Cuadro-de-mando'!$E$4="(Todas)",'Cuadro-de-mando'!$E$4=$B3422),OR('Cuadro-de-mando'!$H$4="(Todas)",'Cuadro-de-mando'!$H$4=$C3422),OR('Cuadro-de-mando'!$K$4="(Todas)",'Cuadro-de-mando'!$K$4=$E3422),OR('Cuadro-de-mando'!$N$4="(Todos)",'Cuadro-de-mando'!$N$4=$F3422)),1,0))</f>
        <v>1</v>
      </c>
    </row>
    <row r="3423" spans="1:10" x14ac:dyDescent="0.25">
      <c r="A3423" t="str">
        <f>IF(Tienda_2!$A1023="","","Tienda 2")</f>
        <v>Tienda 2</v>
      </c>
      <c r="B3423" t="str">
        <f>IF($A3423="","",Tienda_2!B1023)</f>
        <v>Libros</v>
      </c>
      <c r="C3423" t="str">
        <f>IF($A3423="","",Tienda_2!G1023)</f>
        <v>Medellín</v>
      </c>
      <c r="D3423" t="str">
        <f>IF($A3423="","",Tienda_2!F1023)</f>
        <v>Lucas Olivera</v>
      </c>
      <c r="E3423" t="str">
        <f>IF($A3423="","",Tienda_2!I1023)</f>
        <v>Tarjeta de crédito</v>
      </c>
      <c r="F3423">
        <f>IF($A3423="","",VALUE(RIGHT(Tienda_2!E1023,4)))</f>
        <v>2022</v>
      </c>
      <c r="G3423">
        <f>IF($A3423="","",Tienda_2!C1023)</f>
        <v>41100</v>
      </c>
      <c r="H3423">
        <f>IF($A3423="","",Tienda_2!D1023)</f>
        <v>2600</v>
      </c>
      <c r="I3423">
        <f>IF($A3423="","",Tienda_2!H1023)</f>
        <v>5</v>
      </c>
      <c r="J3423">
        <f>IF($A3423="",0,IF(AND(OR('Cuadro-de-mando'!$B$4="(Todas)",'Cuadro-de-mando'!$B$4=$A3423),OR('Cuadro-de-mando'!$E$4="(Todas)",'Cuadro-de-mando'!$E$4=$B3423),OR('Cuadro-de-mando'!$H$4="(Todas)",'Cuadro-de-mando'!$H$4=$C3423),OR('Cuadro-de-mando'!$K$4="(Todas)",'Cuadro-de-mando'!$K$4=$E3423),OR('Cuadro-de-mando'!$N$4="(Todos)",'Cuadro-de-mando'!$N$4=$F3423)),1,0))</f>
        <v>1</v>
      </c>
    </row>
    <row r="3424" spans="1:10" x14ac:dyDescent="0.25">
      <c r="A3424" t="str">
        <f>IF(Tienda_2!$A1024="","","Tienda 2")</f>
        <v>Tienda 2</v>
      </c>
      <c r="B3424" t="str">
        <f>IF($A3424="","",Tienda_2!B1024)</f>
        <v>Deportes y diversión</v>
      </c>
      <c r="C3424" t="str">
        <f>IF($A3424="","",Tienda_2!G1024)</f>
        <v>Cartagena</v>
      </c>
      <c r="D3424" t="str">
        <f>IF($A3424="","",Tienda_2!F1024)</f>
        <v>Juliana Costa</v>
      </c>
      <c r="E3424" t="str">
        <f>IF($A3424="","",Tienda_2!I1024)</f>
        <v>Tarjeta de crédito</v>
      </c>
      <c r="F3424">
        <f>IF($A3424="","",VALUE(RIGHT(Tienda_2!E1024,4)))</f>
        <v>2021</v>
      </c>
      <c r="G3424">
        <f>IF($A3424="","",Tienda_2!C1024)</f>
        <v>43700</v>
      </c>
      <c r="H3424">
        <f>IF($A3424="","",Tienda_2!D1024)</f>
        <v>0</v>
      </c>
      <c r="I3424">
        <f>IF($A3424="","",Tienda_2!H1024)</f>
        <v>2</v>
      </c>
      <c r="J3424">
        <f>IF($A3424="",0,IF(AND(OR('Cuadro-de-mando'!$B$4="(Todas)",'Cuadro-de-mando'!$B$4=$A3424),OR('Cuadro-de-mando'!$E$4="(Todas)",'Cuadro-de-mando'!$E$4=$B3424),OR('Cuadro-de-mando'!$H$4="(Todas)",'Cuadro-de-mando'!$H$4=$C3424),OR('Cuadro-de-mando'!$K$4="(Todas)",'Cuadro-de-mando'!$K$4=$E3424),OR('Cuadro-de-mando'!$N$4="(Todos)",'Cuadro-de-mando'!$N$4=$F3424)),1,0))</f>
        <v>1</v>
      </c>
    </row>
    <row r="3425" spans="1:10" x14ac:dyDescent="0.25">
      <c r="A3425" t="str">
        <f>IF(Tienda_2!$A1025="","","Tienda 2")</f>
        <v>Tienda 2</v>
      </c>
      <c r="B3425" t="str">
        <f>IF($A3425="","",Tienda_2!B1025)</f>
        <v>Electrodomésticos</v>
      </c>
      <c r="C3425" t="str">
        <f>IF($A3425="","",Tienda_2!G1025)</f>
        <v>Medellín</v>
      </c>
      <c r="D3425" t="str">
        <f>IF($A3425="","",Tienda_2!F1025)</f>
        <v>Pedro Gomez</v>
      </c>
      <c r="E3425" t="str">
        <f>IF($A3425="","",Tienda_2!I1025)</f>
        <v>Nequi</v>
      </c>
      <c r="F3425">
        <f>IF($A3425="","",VALUE(RIGHT(Tienda_2!E1025,4)))</f>
        <v>2020</v>
      </c>
      <c r="G3425">
        <f>IF($A3425="","",Tienda_2!C1025)</f>
        <v>1424700</v>
      </c>
      <c r="H3425">
        <f>IF($A3425="","",Tienda_2!D1025)</f>
        <v>76100</v>
      </c>
      <c r="I3425">
        <f>IF($A3425="","",Tienda_2!H1025)</f>
        <v>5</v>
      </c>
      <c r="J3425">
        <f>IF($A3425="",0,IF(AND(OR('Cuadro-de-mando'!$B$4="(Todas)",'Cuadro-de-mando'!$B$4=$A3425),OR('Cuadro-de-mando'!$E$4="(Todas)",'Cuadro-de-mando'!$E$4=$B3425),OR('Cuadro-de-mando'!$H$4="(Todas)",'Cuadro-de-mando'!$H$4=$C3425),OR('Cuadro-de-mando'!$K$4="(Todas)",'Cuadro-de-mando'!$K$4=$E3425),OR('Cuadro-de-mando'!$N$4="(Todos)",'Cuadro-de-mando'!$N$4=$F3425)),1,0))</f>
        <v>1</v>
      </c>
    </row>
    <row r="3426" spans="1:10" x14ac:dyDescent="0.25">
      <c r="A3426" t="str">
        <f>IF(Tienda_2!$A1026="","","Tienda 2")</f>
        <v>Tienda 2</v>
      </c>
      <c r="B3426" t="str">
        <f>IF($A3426="","",Tienda_2!B1026)</f>
        <v>Instrumentos musicales</v>
      </c>
      <c r="C3426" t="str">
        <f>IF($A3426="","",Tienda_2!G1026)</f>
        <v>Medellín</v>
      </c>
      <c r="D3426" t="str">
        <f>IF($A3426="","",Tienda_2!F1026)</f>
        <v>Mariana Herrera</v>
      </c>
      <c r="E3426" t="str">
        <f>IF($A3426="","",Tienda_2!I1026)</f>
        <v>Tarjeta de crédito</v>
      </c>
      <c r="F3426">
        <f>IF($A3426="","",VALUE(RIGHT(Tienda_2!E1026,4)))</f>
        <v>2021</v>
      </c>
      <c r="G3426">
        <f>IF($A3426="","",Tienda_2!C1026)</f>
        <v>42800</v>
      </c>
      <c r="H3426">
        <f>IF($A3426="","",Tienda_2!D1026)</f>
        <v>0</v>
      </c>
      <c r="I3426">
        <f>IF($A3426="","",Tienda_2!H1026)</f>
        <v>3</v>
      </c>
      <c r="J3426">
        <f>IF($A3426="",0,IF(AND(OR('Cuadro-de-mando'!$B$4="(Todas)",'Cuadro-de-mando'!$B$4=$A3426),OR('Cuadro-de-mando'!$E$4="(Todas)",'Cuadro-de-mando'!$E$4=$B3426),OR('Cuadro-de-mando'!$H$4="(Todas)",'Cuadro-de-mando'!$H$4=$C3426),OR('Cuadro-de-mando'!$K$4="(Todas)",'Cuadro-de-mando'!$K$4=$E3426),OR('Cuadro-de-mando'!$N$4="(Todos)",'Cuadro-de-mando'!$N$4=$F3426)),1,0))</f>
        <v>1</v>
      </c>
    </row>
    <row r="3427" spans="1:10" x14ac:dyDescent="0.25">
      <c r="A3427" t="str">
        <f>IF(Tienda_2!$A1027="","","Tienda 2")</f>
        <v>Tienda 2</v>
      </c>
      <c r="B3427" t="str">
        <f>IF($A3427="","",Tienda_2!B1027)</f>
        <v>Electrodomésticos</v>
      </c>
      <c r="C3427" t="str">
        <f>IF($A3427="","",Tienda_2!G1027)</f>
        <v>Bogotá</v>
      </c>
      <c r="D3427" t="str">
        <f>IF($A3427="","",Tienda_2!F1027)</f>
        <v>Pedro Gomez</v>
      </c>
      <c r="E3427" t="str">
        <f>IF($A3427="","",Tienda_2!I1027)</f>
        <v>Tarjeta de crédito</v>
      </c>
      <c r="F3427">
        <f>IF($A3427="","",VALUE(RIGHT(Tienda_2!E1027,4)))</f>
        <v>2022</v>
      </c>
      <c r="G3427">
        <f>IF($A3427="","",Tienda_2!C1027)</f>
        <v>1326600</v>
      </c>
      <c r="H3427">
        <f>IF($A3427="","",Tienda_2!D1027)</f>
        <v>68800</v>
      </c>
      <c r="I3427">
        <f>IF($A3427="","",Tienda_2!H1027)</f>
        <v>3</v>
      </c>
      <c r="J3427">
        <f>IF($A3427="",0,IF(AND(OR('Cuadro-de-mando'!$B$4="(Todas)",'Cuadro-de-mando'!$B$4=$A3427),OR('Cuadro-de-mando'!$E$4="(Todas)",'Cuadro-de-mando'!$E$4=$B3427),OR('Cuadro-de-mando'!$H$4="(Todas)",'Cuadro-de-mando'!$H$4=$C3427),OR('Cuadro-de-mando'!$K$4="(Todas)",'Cuadro-de-mando'!$K$4=$E3427),OR('Cuadro-de-mando'!$N$4="(Todos)",'Cuadro-de-mando'!$N$4=$F3427)),1,0))</f>
        <v>1</v>
      </c>
    </row>
    <row r="3428" spans="1:10" x14ac:dyDescent="0.25">
      <c r="A3428" t="str">
        <f>IF(Tienda_2!$A1028="","","Tienda 2")</f>
        <v>Tienda 2</v>
      </c>
      <c r="B3428" t="str">
        <f>IF($A3428="","",Tienda_2!B1028)</f>
        <v>Electrodomésticos</v>
      </c>
      <c r="C3428" t="str">
        <f>IF($A3428="","",Tienda_2!G1028)</f>
        <v>Bogotá</v>
      </c>
      <c r="D3428" t="str">
        <f>IF($A3428="","",Tienda_2!F1028)</f>
        <v>Juan Fernandez</v>
      </c>
      <c r="E3428" t="str">
        <f>IF($A3428="","",Tienda_2!I1028)</f>
        <v>Tarjeta de crédito</v>
      </c>
      <c r="F3428">
        <f>IF($A3428="","",VALUE(RIGHT(Tienda_2!E1028,4)))</f>
        <v>2022</v>
      </c>
      <c r="G3428">
        <f>IF($A3428="","",Tienda_2!C1028)</f>
        <v>880500</v>
      </c>
      <c r="H3428">
        <f>IF($A3428="","",Tienda_2!D1028)</f>
        <v>47600</v>
      </c>
      <c r="I3428">
        <f>IF($A3428="","",Tienda_2!H1028)</f>
        <v>4</v>
      </c>
      <c r="J3428">
        <f>IF($A3428="",0,IF(AND(OR('Cuadro-de-mando'!$B$4="(Todas)",'Cuadro-de-mando'!$B$4=$A3428),OR('Cuadro-de-mando'!$E$4="(Todas)",'Cuadro-de-mando'!$E$4=$B3428),OR('Cuadro-de-mando'!$H$4="(Todas)",'Cuadro-de-mando'!$H$4=$C3428),OR('Cuadro-de-mando'!$K$4="(Todas)",'Cuadro-de-mando'!$K$4=$E3428),OR('Cuadro-de-mando'!$N$4="(Todos)",'Cuadro-de-mando'!$N$4=$F3428)),1,0))</f>
        <v>1</v>
      </c>
    </row>
    <row r="3429" spans="1:10" x14ac:dyDescent="0.25">
      <c r="A3429" t="str">
        <f>IF(Tienda_2!$A1029="","","Tienda 2")</f>
        <v>Tienda 2</v>
      </c>
      <c r="B3429" t="str">
        <f>IF($A3429="","",Tienda_2!B1029)</f>
        <v>Electrodomésticos</v>
      </c>
      <c r="C3429" t="str">
        <f>IF($A3429="","",Tienda_2!G1029)</f>
        <v>Bucaramanga</v>
      </c>
      <c r="D3429" t="str">
        <f>IF($A3429="","",Tienda_2!F1029)</f>
        <v>Camila Rivera</v>
      </c>
      <c r="E3429" t="str">
        <f>IF($A3429="","",Tienda_2!I1029)</f>
        <v>Tarjeta de crédito</v>
      </c>
      <c r="F3429">
        <f>IF($A3429="","",VALUE(RIGHT(Tienda_2!E1029,4)))</f>
        <v>2022</v>
      </c>
      <c r="G3429">
        <f>IF($A3429="","",Tienda_2!C1029)</f>
        <v>1342000</v>
      </c>
      <c r="H3429">
        <f>IF($A3429="","",Tienda_2!D1029)</f>
        <v>71700</v>
      </c>
      <c r="I3429">
        <f>IF($A3429="","",Tienda_2!H1029)</f>
        <v>4</v>
      </c>
      <c r="J3429">
        <f>IF($A3429="",0,IF(AND(OR('Cuadro-de-mando'!$B$4="(Todas)",'Cuadro-de-mando'!$B$4=$A3429),OR('Cuadro-de-mando'!$E$4="(Todas)",'Cuadro-de-mando'!$E$4=$B3429),OR('Cuadro-de-mando'!$H$4="(Todas)",'Cuadro-de-mando'!$H$4=$C3429),OR('Cuadro-de-mando'!$K$4="(Todas)",'Cuadro-de-mando'!$K$4=$E3429),OR('Cuadro-de-mando'!$N$4="(Todos)",'Cuadro-de-mando'!$N$4=$F3429)),1,0))</f>
        <v>1</v>
      </c>
    </row>
    <row r="3430" spans="1:10" x14ac:dyDescent="0.25">
      <c r="A3430" t="str">
        <f>IF(Tienda_2!$A1030="","","Tienda 2")</f>
        <v>Tienda 2</v>
      </c>
      <c r="B3430" t="str">
        <f>IF($A3430="","",Tienda_2!B1030)</f>
        <v>Electrónicos</v>
      </c>
      <c r="C3430" t="str">
        <f>IF($A3430="","",Tienda_2!G1030)</f>
        <v>Bogotá</v>
      </c>
      <c r="D3430" t="str">
        <f>IF($A3430="","",Tienda_2!F1030)</f>
        <v>Maria Alfonso</v>
      </c>
      <c r="E3430" t="str">
        <f>IF($A3430="","",Tienda_2!I1030)</f>
        <v>Tarjeta de crédito</v>
      </c>
      <c r="F3430">
        <f>IF($A3430="","",VALUE(RIGHT(Tienda_2!E1030,4)))</f>
        <v>2022</v>
      </c>
      <c r="G3430">
        <f>IF($A3430="","",Tienda_2!C1030)</f>
        <v>2404200</v>
      </c>
      <c r="H3430">
        <f>IF($A3430="","",Tienda_2!D1030)</f>
        <v>128700</v>
      </c>
      <c r="I3430">
        <f>IF($A3430="","",Tienda_2!H1030)</f>
        <v>5</v>
      </c>
      <c r="J3430">
        <f>IF($A3430="",0,IF(AND(OR('Cuadro-de-mando'!$B$4="(Todas)",'Cuadro-de-mando'!$B$4=$A3430),OR('Cuadro-de-mando'!$E$4="(Todas)",'Cuadro-de-mando'!$E$4=$B3430),OR('Cuadro-de-mando'!$H$4="(Todas)",'Cuadro-de-mando'!$H$4=$C3430),OR('Cuadro-de-mando'!$K$4="(Todas)",'Cuadro-de-mando'!$K$4=$E3430),OR('Cuadro-de-mando'!$N$4="(Todos)",'Cuadro-de-mando'!$N$4=$F3430)),1,0))</f>
        <v>1</v>
      </c>
    </row>
    <row r="3431" spans="1:10" x14ac:dyDescent="0.25">
      <c r="A3431" t="str">
        <f>IF(Tienda_2!$A1031="","","Tienda 2")</f>
        <v>Tienda 2</v>
      </c>
      <c r="B3431" t="str">
        <f>IF($A3431="","",Tienda_2!B1031)</f>
        <v>Libros</v>
      </c>
      <c r="C3431" t="str">
        <f>IF($A3431="","",Tienda_2!G1031)</f>
        <v>Medellín</v>
      </c>
      <c r="D3431" t="str">
        <f>IF($A3431="","",Tienda_2!F1031)</f>
        <v>Pedro Gomez</v>
      </c>
      <c r="E3431" t="str">
        <f>IF($A3431="","",Tienda_2!I1031)</f>
        <v>Tarjeta de crédito</v>
      </c>
      <c r="F3431">
        <f>IF($A3431="","",VALUE(RIGHT(Tienda_2!E1031,4)))</f>
        <v>2020</v>
      </c>
      <c r="G3431">
        <f>IF($A3431="","",Tienda_2!C1031)</f>
        <v>60500</v>
      </c>
      <c r="H3431">
        <f>IF($A3431="","",Tienda_2!D1031)</f>
        <v>1400</v>
      </c>
      <c r="I3431">
        <f>IF($A3431="","",Tienda_2!H1031)</f>
        <v>4</v>
      </c>
      <c r="J3431">
        <f>IF($A3431="",0,IF(AND(OR('Cuadro-de-mando'!$B$4="(Todas)",'Cuadro-de-mando'!$B$4=$A3431),OR('Cuadro-de-mando'!$E$4="(Todas)",'Cuadro-de-mando'!$E$4=$B3431),OR('Cuadro-de-mando'!$H$4="(Todas)",'Cuadro-de-mando'!$H$4=$C3431),OR('Cuadro-de-mando'!$K$4="(Todas)",'Cuadro-de-mando'!$K$4=$E3431),OR('Cuadro-de-mando'!$N$4="(Todos)",'Cuadro-de-mando'!$N$4=$F3431)),1,0))</f>
        <v>1</v>
      </c>
    </row>
    <row r="3432" spans="1:10" x14ac:dyDescent="0.25">
      <c r="A3432" t="str">
        <f>IF(Tienda_2!$A1032="","","Tienda 2")</f>
        <v>Tienda 2</v>
      </c>
      <c r="B3432" t="str">
        <f>IF($A3432="","",Tienda_2!B1032)</f>
        <v>Muebles</v>
      </c>
      <c r="C3432" t="str">
        <f>IF($A3432="","",Tienda_2!G1032)</f>
        <v>Bogotá</v>
      </c>
      <c r="D3432" t="str">
        <f>IF($A3432="","",Tienda_2!F1032)</f>
        <v>Blanca Ramirez</v>
      </c>
      <c r="E3432" t="str">
        <f>IF($A3432="","",Tienda_2!I1032)</f>
        <v>Tarjeta de crédito</v>
      </c>
      <c r="F3432">
        <f>IF($A3432="","",VALUE(RIGHT(Tienda_2!E1032,4)))</f>
        <v>2020</v>
      </c>
      <c r="G3432">
        <f>IF($A3432="","",Tienda_2!C1032)</f>
        <v>673100</v>
      </c>
      <c r="H3432">
        <f>IF($A3432="","",Tienda_2!D1032)</f>
        <v>36200</v>
      </c>
      <c r="I3432">
        <f>IF($A3432="","",Tienda_2!H1032)</f>
        <v>4</v>
      </c>
      <c r="J3432">
        <f>IF($A3432="",0,IF(AND(OR('Cuadro-de-mando'!$B$4="(Todas)",'Cuadro-de-mando'!$B$4=$A3432),OR('Cuadro-de-mando'!$E$4="(Todas)",'Cuadro-de-mando'!$E$4=$B3432),OR('Cuadro-de-mando'!$H$4="(Todas)",'Cuadro-de-mando'!$H$4=$C3432),OR('Cuadro-de-mando'!$K$4="(Todas)",'Cuadro-de-mando'!$K$4=$E3432),OR('Cuadro-de-mando'!$N$4="(Todos)",'Cuadro-de-mando'!$N$4=$F3432)),1,0))</f>
        <v>1</v>
      </c>
    </row>
    <row r="3433" spans="1:10" x14ac:dyDescent="0.25">
      <c r="A3433" t="str">
        <f>IF(Tienda_2!$A1033="","","Tienda 2")</f>
        <v>Tienda 2</v>
      </c>
      <c r="B3433" t="str">
        <f>IF($A3433="","",Tienda_2!B1033)</f>
        <v>Electrodomésticos</v>
      </c>
      <c r="C3433" t="str">
        <f>IF($A3433="","",Tienda_2!G1033)</f>
        <v>Cali</v>
      </c>
      <c r="D3433" t="str">
        <f>IF($A3433="","",Tienda_2!F1033)</f>
        <v>Santiago Silva</v>
      </c>
      <c r="E3433" t="str">
        <f>IF($A3433="","",Tienda_2!I1033)</f>
        <v>Nequi</v>
      </c>
      <c r="F3433">
        <f>IF($A3433="","",VALUE(RIGHT(Tienda_2!E1033,4)))</f>
        <v>2022</v>
      </c>
      <c r="G3433">
        <f>IF($A3433="","",Tienda_2!C1033)</f>
        <v>1704700</v>
      </c>
      <c r="H3433">
        <f>IF($A3433="","",Tienda_2!D1033)</f>
        <v>91000</v>
      </c>
      <c r="I3433">
        <f>IF($A3433="","",Tienda_2!H1033)</f>
        <v>4</v>
      </c>
      <c r="J3433">
        <f>IF($A3433="",0,IF(AND(OR('Cuadro-de-mando'!$B$4="(Todas)",'Cuadro-de-mando'!$B$4=$A3433),OR('Cuadro-de-mando'!$E$4="(Todas)",'Cuadro-de-mando'!$E$4=$B3433),OR('Cuadro-de-mando'!$H$4="(Todas)",'Cuadro-de-mando'!$H$4=$C3433),OR('Cuadro-de-mando'!$K$4="(Todas)",'Cuadro-de-mando'!$K$4=$E3433),OR('Cuadro-de-mando'!$N$4="(Todos)",'Cuadro-de-mando'!$N$4=$F3433)),1,0))</f>
        <v>1</v>
      </c>
    </row>
    <row r="3434" spans="1:10" x14ac:dyDescent="0.25">
      <c r="A3434" t="str">
        <f>IF(Tienda_2!$A1034="","","Tienda 2")</f>
        <v>Tienda 2</v>
      </c>
      <c r="B3434" t="str">
        <f>IF($A3434="","",Tienda_2!B1034)</f>
        <v>Juguetes</v>
      </c>
      <c r="C3434" t="str">
        <f>IF($A3434="","",Tienda_2!G1034)</f>
        <v>Medellín</v>
      </c>
      <c r="D3434" t="str">
        <f>IF($A3434="","",Tienda_2!F1034)</f>
        <v>Camila Rivera</v>
      </c>
      <c r="E3434" t="str">
        <f>IF($A3434="","",Tienda_2!I1034)</f>
        <v>Tarjeta de crédito</v>
      </c>
      <c r="F3434">
        <f>IF($A3434="","",VALUE(RIGHT(Tienda_2!E1034,4)))</f>
        <v>2020</v>
      </c>
      <c r="G3434">
        <f>IF($A3434="","",Tienda_2!C1034)</f>
        <v>57900</v>
      </c>
      <c r="H3434">
        <f>IF($A3434="","",Tienda_2!D1034)</f>
        <v>3500</v>
      </c>
      <c r="I3434">
        <f>IF($A3434="","",Tienda_2!H1034)</f>
        <v>5</v>
      </c>
      <c r="J3434">
        <f>IF($A3434="",0,IF(AND(OR('Cuadro-de-mando'!$B$4="(Todas)",'Cuadro-de-mando'!$B$4=$A3434),OR('Cuadro-de-mando'!$E$4="(Todas)",'Cuadro-de-mando'!$E$4=$B3434),OR('Cuadro-de-mando'!$H$4="(Todas)",'Cuadro-de-mando'!$H$4=$C3434),OR('Cuadro-de-mando'!$K$4="(Todas)",'Cuadro-de-mando'!$K$4=$E3434),OR('Cuadro-de-mando'!$N$4="(Todos)",'Cuadro-de-mando'!$N$4=$F3434)),1,0))</f>
        <v>1</v>
      </c>
    </row>
    <row r="3435" spans="1:10" x14ac:dyDescent="0.25">
      <c r="A3435" t="str">
        <f>IF(Tienda_2!$A1035="","","Tienda 2")</f>
        <v>Tienda 2</v>
      </c>
      <c r="B3435" t="str">
        <f>IF($A3435="","",Tienda_2!B1035)</f>
        <v>Electrónicos</v>
      </c>
      <c r="C3435" t="str">
        <f>IF($A3435="","",Tienda_2!G1035)</f>
        <v>Bogotá</v>
      </c>
      <c r="D3435" t="str">
        <f>IF($A3435="","",Tienda_2!F1035)</f>
        <v>Ángel Rodriguez</v>
      </c>
      <c r="E3435" t="str">
        <f>IF($A3435="","",Tienda_2!I1035)</f>
        <v>Tarjeta de crédito</v>
      </c>
      <c r="F3435">
        <f>IF($A3435="","",VALUE(RIGHT(Tienda_2!E1035,4)))</f>
        <v>2022</v>
      </c>
      <c r="G3435">
        <f>IF($A3435="","",Tienda_2!C1035)</f>
        <v>51200</v>
      </c>
      <c r="H3435">
        <f>IF($A3435="","",Tienda_2!D1035)</f>
        <v>3400</v>
      </c>
      <c r="I3435">
        <f>IF($A3435="","",Tienda_2!H1035)</f>
        <v>1</v>
      </c>
      <c r="J3435">
        <f>IF($A3435="",0,IF(AND(OR('Cuadro-de-mando'!$B$4="(Todas)",'Cuadro-de-mando'!$B$4=$A3435),OR('Cuadro-de-mando'!$E$4="(Todas)",'Cuadro-de-mando'!$E$4=$B3435),OR('Cuadro-de-mando'!$H$4="(Todas)",'Cuadro-de-mando'!$H$4=$C3435),OR('Cuadro-de-mando'!$K$4="(Todas)",'Cuadro-de-mando'!$K$4=$E3435),OR('Cuadro-de-mando'!$N$4="(Todos)",'Cuadro-de-mando'!$N$4=$F3435)),1,0))</f>
        <v>1</v>
      </c>
    </row>
    <row r="3436" spans="1:10" x14ac:dyDescent="0.25">
      <c r="A3436" t="str">
        <f>IF(Tienda_2!$A1036="","","Tienda 2")</f>
        <v>Tienda 2</v>
      </c>
      <c r="B3436" t="str">
        <f>IF($A3436="","",Tienda_2!B1036)</f>
        <v>Libros</v>
      </c>
      <c r="C3436" t="str">
        <f>IF($A3436="","",Tienda_2!G1036)</f>
        <v>Bucaramanga</v>
      </c>
      <c r="D3436" t="str">
        <f>IF($A3436="","",Tienda_2!F1036)</f>
        <v>Izabela de León</v>
      </c>
      <c r="E3436" t="str">
        <f>IF($A3436="","",Tienda_2!I1036)</f>
        <v>Nequi</v>
      </c>
      <c r="F3436">
        <f>IF($A3436="","",VALUE(RIGHT(Tienda_2!E1036,4)))</f>
        <v>2022</v>
      </c>
      <c r="G3436">
        <f>IF($A3436="","",Tienda_2!C1036)</f>
        <v>54000</v>
      </c>
      <c r="H3436">
        <f>IF($A3436="","",Tienda_2!D1036)</f>
        <v>7700</v>
      </c>
      <c r="I3436">
        <f>IF($A3436="","",Tienda_2!H1036)</f>
        <v>3</v>
      </c>
      <c r="J3436">
        <f>IF($A3436="",0,IF(AND(OR('Cuadro-de-mando'!$B$4="(Todas)",'Cuadro-de-mando'!$B$4=$A3436),OR('Cuadro-de-mando'!$E$4="(Todas)",'Cuadro-de-mando'!$E$4=$B3436),OR('Cuadro-de-mando'!$H$4="(Todas)",'Cuadro-de-mando'!$H$4=$C3436),OR('Cuadro-de-mando'!$K$4="(Todas)",'Cuadro-de-mando'!$K$4=$E3436),OR('Cuadro-de-mando'!$N$4="(Todos)",'Cuadro-de-mando'!$N$4=$F3436)),1,0))</f>
        <v>1</v>
      </c>
    </row>
    <row r="3437" spans="1:10" x14ac:dyDescent="0.25">
      <c r="A3437" t="str">
        <f>IF(Tienda_2!$A1037="","","Tienda 2")</f>
        <v>Tienda 2</v>
      </c>
      <c r="B3437" t="str">
        <f>IF($A3437="","",Tienda_2!B1037)</f>
        <v>Electrónicos</v>
      </c>
      <c r="C3437" t="str">
        <f>IF($A3437="","",Tienda_2!G1037)</f>
        <v>Santa Marta</v>
      </c>
      <c r="D3437" t="str">
        <f>IF($A3437="","",Tienda_2!F1037)</f>
        <v>Lucas Olivera</v>
      </c>
      <c r="E3437" t="str">
        <f>IF($A3437="","",Tienda_2!I1037)</f>
        <v>Tarjeta de crédito</v>
      </c>
      <c r="F3437">
        <f>IF($A3437="","",VALUE(RIGHT(Tienda_2!E1037,4)))</f>
        <v>2020</v>
      </c>
      <c r="G3437">
        <f>IF($A3437="","",Tienda_2!C1037)</f>
        <v>797500</v>
      </c>
      <c r="H3437">
        <f>IF($A3437="","",Tienda_2!D1037)</f>
        <v>47300</v>
      </c>
      <c r="I3437">
        <f>IF($A3437="","",Tienda_2!H1037)</f>
        <v>4</v>
      </c>
      <c r="J3437">
        <f>IF($A3437="",0,IF(AND(OR('Cuadro-de-mando'!$B$4="(Todas)",'Cuadro-de-mando'!$B$4=$A3437),OR('Cuadro-de-mando'!$E$4="(Todas)",'Cuadro-de-mando'!$E$4=$B3437),OR('Cuadro-de-mando'!$H$4="(Todas)",'Cuadro-de-mando'!$H$4=$C3437),OR('Cuadro-de-mando'!$K$4="(Todas)",'Cuadro-de-mando'!$K$4=$E3437),OR('Cuadro-de-mando'!$N$4="(Todos)",'Cuadro-de-mando'!$N$4=$F3437)),1,0))</f>
        <v>1</v>
      </c>
    </row>
    <row r="3438" spans="1:10" x14ac:dyDescent="0.25">
      <c r="A3438" t="str">
        <f>IF(Tienda_2!$A1038="","","Tienda 2")</f>
        <v>Tienda 2</v>
      </c>
      <c r="B3438" t="str">
        <f>IF($A3438="","",Tienda_2!B1038)</f>
        <v>Electrónicos</v>
      </c>
      <c r="C3438" t="str">
        <f>IF($A3438="","",Tienda_2!G1038)</f>
        <v>Medellín</v>
      </c>
      <c r="D3438" t="str">
        <f>IF($A3438="","",Tienda_2!F1038)</f>
        <v>Izabela de León</v>
      </c>
      <c r="E3438" t="str">
        <f>IF($A3438="","",Tienda_2!I1038)</f>
        <v>Tarjeta de crédito</v>
      </c>
      <c r="F3438">
        <f>IF($A3438="","",VALUE(RIGHT(Tienda_2!E1038,4)))</f>
        <v>2021</v>
      </c>
      <c r="G3438">
        <f>IF($A3438="","",Tienda_2!C1038)</f>
        <v>1285600</v>
      </c>
      <c r="H3438">
        <f>IF($A3438="","",Tienda_2!D1038)</f>
        <v>68900</v>
      </c>
      <c r="I3438">
        <f>IF($A3438="","",Tienda_2!H1038)</f>
        <v>4</v>
      </c>
      <c r="J3438">
        <f>IF($A3438="",0,IF(AND(OR('Cuadro-de-mando'!$B$4="(Todas)",'Cuadro-de-mando'!$B$4=$A3438),OR('Cuadro-de-mando'!$E$4="(Todas)",'Cuadro-de-mando'!$E$4=$B3438),OR('Cuadro-de-mando'!$H$4="(Todas)",'Cuadro-de-mando'!$H$4=$C3438),OR('Cuadro-de-mando'!$K$4="(Todas)",'Cuadro-de-mando'!$K$4=$E3438),OR('Cuadro-de-mando'!$N$4="(Todos)",'Cuadro-de-mando'!$N$4=$F3438)),1,0))</f>
        <v>1</v>
      </c>
    </row>
    <row r="3439" spans="1:10" x14ac:dyDescent="0.25">
      <c r="A3439" t="str">
        <f>IF(Tienda_2!$A1039="","","Tienda 2")</f>
        <v>Tienda 2</v>
      </c>
      <c r="B3439" t="str">
        <f>IF($A3439="","",Tienda_2!B1039)</f>
        <v>Juguetes</v>
      </c>
      <c r="C3439" t="str">
        <f>IF($A3439="","",Tienda_2!G1039)</f>
        <v>Pereira</v>
      </c>
      <c r="D3439" t="str">
        <f>IF($A3439="","",Tienda_2!F1039)</f>
        <v>Santiago Silva</v>
      </c>
      <c r="E3439" t="str">
        <f>IF($A3439="","",Tienda_2!I1039)</f>
        <v>Nequi</v>
      </c>
      <c r="F3439">
        <f>IF($A3439="","",VALUE(RIGHT(Tienda_2!E1039,4)))</f>
        <v>2021</v>
      </c>
      <c r="G3439">
        <f>IF($A3439="","",Tienda_2!C1039)</f>
        <v>58300</v>
      </c>
      <c r="H3439">
        <f>IF($A3439="","",Tienda_2!D1039)</f>
        <v>1300</v>
      </c>
      <c r="I3439">
        <f>IF($A3439="","",Tienda_2!H1039)</f>
        <v>2</v>
      </c>
      <c r="J3439">
        <f>IF($A3439="",0,IF(AND(OR('Cuadro-de-mando'!$B$4="(Todas)",'Cuadro-de-mando'!$B$4=$A3439),OR('Cuadro-de-mando'!$E$4="(Todas)",'Cuadro-de-mando'!$E$4=$B3439),OR('Cuadro-de-mando'!$H$4="(Todas)",'Cuadro-de-mando'!$H$4=$C3439),OR('Cuadro-de-mando'!$K$4="(Todas)",'Cuadro-de-mando'!$K$4=$E3439),OR('Cuadro-de-mando'!$N$4="(Todos)",'Cuadro-de-mando'!$N$4=$F3439)),1,0))</f>
        <v>1</v>
      </c>
    </row>
    <row r="3440" spans="1:10" x14ac:dyDescent="0.25">
      <c r="A3440" t="str">
        <f>IF(Tienda_2!$A1040="","","Tienda 2")</f>
        <v>Tienda 2</v>
      </c>
      <c r="B3440" t="str">
        <f>IF($A3440="","",Tienda_2!B1040)</f>
        <v>Muebles</v>
      </c>
      <c r="C3440" t="str">
        <f>IF($A3440="","",Tienda_2!G1040)</f>
        <v>Pereira</v>
      </c>
      <c r="D3440" t="str">
        <f>IF($A3440="","",Tienda_2!F1040)</f>
        <v>Blanca Ramirez</v>
      </c>
      <c r="E3440" t="str">
        <f>IF($A3440="","",Tienda_2!I1040)</f>
        <v>Tarjeta de crédito</v>
      </c>
      <c r="F3440">
        <f>IF($A3440="","",VALUE(RIGHT(Tienda_2!E1040,4)))</f>
        <v>2022</v>
      </c>
      <c r="G3440">
        <f>IF($A3440="","",Tienda_2!C1040)</f>
        <v>203000</v>
      </c>
      <c r="H3440">
        <f>IF($A3440="","",Tienda_2!D1040)</f>
        <v>9000</v>
      </c>
      <c r="I3440">
        <f>IF($A3440="","",Tienda_2!H1040)</f>
        <v>5</v>
      </c>
      <c r="J3440">
        <f>IF($A3440="",0,IF(AND(OR('Cuadro-de-mando'!$B$4="(Todas)",'Cuadro-de-mando'!$B$4=$A3440),OR('Cuadro-de-mando'!$E$4="(Todas)",'Cuadro-de-mando'!$E$4=$B3440),OR('Cuadro-de-mando'!$H$4="(Todas)",'Cuadro-de-mando'!$H$4=$C3440),OR('Cuadro-de-mando'!$K$4="(Todas)",'Cuadro-de-mando'!$K$4=$E3440),OR('Cuadro-de-mando'!$N$4="(Todos)",'Cuadro-de-mando'!$N$4=$F3440)),1,0))</f>
        <v>1</v>
      </c>
    </row>
    <row r="3441" spans="1:10" x14ac:dyDescent="0.25">
      <c r="A3441" t="str">
        <f>IF(Tienda_2!$A1041="","","Tienda 2")</f>
        <v>Tienda 2</v>
      </c>
      <c r="B3441" t="str">
        <f>IF($A3441="","",Tienda_2!B1041)</f>
        <v>Juguetes</v>
      </c>
      <c r="C3441" t="str">
        <f>IF($A3441="","",Tienda_2!G1041)</f>
        <v>Bogotá</v>
      </c>
      <c r="D3441" t="str">
        <f>IF($A3441="","",Tienda_2!F1041)</f>
        <v>Izabela de León</v>
      </c>
      <c r="E3441" t="str">
        <f>IF($A3441="","",Tienda_2!I1041)</f>
        <v>Tarjeta de crédito</v>
      </c>
      <c r="F3441">
        <f>IF($A3441="","",VALUE(RIGHT(Tienda_2!E1041,4)))</f>
        <v>2021</v>
      </c>
      <c r="G3441">
        <f>IF($A3441="","",Tienda_2!C1041)</f>
        <v>21100</v>
      </c>
      <c r="H3441">
        <f>IF($A3441="","",Tienda_2!D1041)</f>
        <v>0</v>
      </c>
      <c r="I3441">
        <f>IF($A3441="","",Tienda_2!H1041)</f>
        <v>5</v>
      </c>
      <c r="J3441">
        <f>IF($A3441="",0,IF(AND(OR('Cuadro-de-mando'!$B$4="(Todas)",'Cuadro-de-mando'!$B$4=$A3441),OR('Cuadro-de-mando'!$E$4="(Todas)",'Cuadro-de-mando'!$E$4=$B3441),OR('Cuadro-de-mando'!$H$4="(Todas)",'Cuadro-de-mando'!$H$4=$C3441),OR('Cuadro-de-mando'!$K$4="(Todas)",'Cuadro-de-mando'!$K$4=$E3441),OR('Cuadro-de-mando'!$N$4="(Todos)",'Cuadro-de-mando'!$N$4=$F3441)),1,0))</f>
        <v>1</v>
      </c>
    </row>
    <row r="3442" spans="1:10" x14ac:dyDescent="0.25">
      <c r="A3442" t="str">
        <f>IF(Tienda_2!$A1042="","","Tienda 2")</f>
        <v>Tienda 2</v>
      </c>
      <c r="B3442" t="str">
        <f>IF($A3442="","",Tienda_2!B1042)</f>
        <v>Libros</v>
      </c>
      <c r="C3442" t="str">
        <f>IF($A3442="","",Tienda_2!G1042)</f>
        <v>Bogotá</v>
      </c>
      <c r="D3442" t="str">
        <f>IF($A3442="","",Tienda_2!F1042)</f>
        <v>Maria Alfonso</v>
      </c>
      <c r="E3442" t="str">
        <f>IF($A3442="","",Tienda_2!I1042)</f>
        <v>Tarjeta de crédito</v>
      </c>
      <c r="F3442">
        <f>IF($A3442="","",VALUE(RIGHT(Tienda_2!E1042,4)))</f>
        <v>2020</v>
      </c>
      <c r="G3442">
        <f>IF($A3442="","",Tienda_2!C1042)</f>
        <v>30200</v>
      </c>
      <c r="H3442">
        <f>IF($A3442="","",Tienda_2!D1042)</f>
        <v>2000</v>
      </c>
      <c r="I3442">
        <f>IF($A3442="","",Tienda_2!H1042)</f>
        <v>4</v>
      </c>
      <c r="J3442">
        <f>IF($A3442="",0,IF(AND(OR('Cuadro-de-mando'!$B$4="(Todas)",'Cuadro-de-mando'!$B$4=$A3442),OR('Cuadro-de-mando'!$E$4="(Todas)",'Cuadro-de-mando'!$E$4=$B3442),OR('Cuadro-de-mando'!$H$4="(Todas)",'Cuadro-de-mando'!$H$4=$C3442),OR('Cuadro-de-mando'!$K$4="(Todas)",'Cuadro-de-mando'!$K$4=$E3442),OR('Cuadro-de-mando'!$N$4="(Todos)",'Cuadro-de-mando'!$N$4=$F3442)),1,0))</f>
        <v>1</v>
      </c>
    </row>
    <row r="3443" spans="1:10" x14ac:dyDescent="0.25">
      <c r="A3443" t="str">
        <f>IF(Tienda_2!$A1043="","","Tienda 2")</f>
        <v>Tienda 2</v>
      </c>
      <c r="B3443" t="str">
        <f>IF($A3443="","",Tienda_2!B1043)</f>
        <v>Muebles</v>
      </c>
      <c r="C3443" t="str">
        <f>IF($A3443="","",Tienda_2!G1043)</f>
        <v>Bogotá</v>
      </c>
      <c r="D3443" t="str">
        <f>IF($A3443="","",Tienda_2!F1043)</f>
        <v>Maria Alfonso</v>
      </c>
      <c r="E3443" t="str">
        <f>IF($A3443="","",Tienda_2!I1043)</f>
        <v>Nequi</v>
      </c>
      <c r="F3443">
        <f>IF($A3443="","",VALUE(RIGHT(Tienda_2!E1043,4)))</f>
        <v>2022</v>
      </c>
      <c r="G3443">
        <f>IF($A3443="","",Tienda_2!C1043)</f>
        <v>185000</v>
      </c>
      <c r="H3443">
        <f>IF($A3443="","",Tienda_2!D1043)</f>
        <v>10100</v>
      </c>
      <c r="I3443">
        <f>IF($A3443="","",Tienda_2!H1043)</f>
        <v>5</v>
      </c>
      <c r="J3443">
        <f>IF($A3443="",0,IF(AND(OR('Cuadro-de-mando'!$B$4="(Todas)",'Cuadro-de-mando'!$B$4=$A3443),OR('Cuadro-de-mando'!$E$4="(Todas)",'Cuadro-de-mando'!$E$4=$B3443),OR('Cuadro-de-mando'!$H$4="(Todas)",'Cuadro-de-mando'!$H$4=$C3443),OR('Cuadro-de-mando'!$K$4="(Todas)",'Cuadro-de-mando'!$K$4=$E3443),OR('Cuadro-de-mando'!$N$4="(Todos)",'Cuadro-de-mando'!$N$4=$F3443)),1,0))</f>
        <v>1</v>
      </c>
    </row>
    <row r="3444" spans="1:10" x14ac:dyDescent="0.25">
      <c r="A3444" t="str">
        <f>IF(Tienda_2!$A1044="","","Tienda 2")</f>
        <v>Tienda 2</v>
      </c>
      <c r="B3444" t="str">
        <f>IF($A3444="","",Tienda_2!B1044)</f>
        <v>Juguetes</v>
      </c>
      <c r="C3444" t="str">
        <f>IF($A3444="","",Tienda_2!G1044)</f>
        <v>Bogotá</v>
      </c>
      <c r="D3444" t="str">
        <f>IF($A3444="","",Tienda_2!F1044)</f>
        <v>Camila Rivera</v>
      </c>
      <c r="E3444" t="str">
        <f>IF($A3444="","",Tienda_2!I1044)</f>
        <v>Nequi</v>
      </c>
      <c r="F3444">
        <f>IF($A3444="","",VALUE(RIGHT(Tienda_2!E1044,4)))</f>
        <v>2021</v>
      </c>
      <c r="G3444">
        <f>IF($A3444="","",Tienda_2!C1044)</f>
        <v>66200</v>
      </c>
      <c r="H3444">
        <f>IF($A3444="","",Tienda_2!D1044)</f>
        <v>3700</v>
      </c>
      <c r="I3444">
        <f>IF($A3444="","",Tienda_2!H1044)</f>
        <v>5</v>
      </c>
      <c r="J3444">
        <f>IF($A3444="",0,IF(AND(OR('Cuadro-de-mando'!$B$4="(Todas)",'Cuadro-de-mando'!$B$4=$A3444),OR('Cuadro-de-mando'!$E$4="(Todas)",'Cuadro-de-mando'!$E$4=$B3444),OR('Cuadro-de-mando'!$H$4="(Todas)",'Cuadro-de-mando'!$H$4=$C3444),OR('Cuadro-de-mando'!$K$4="(Todas)",'Cuadro-de-mando'!$K$4=$E3444),OR('Cuadro-de-mando'!$N$4="(Todos)",'Cuadro-de-mando'!$N$4=$F3444)),1,0))</f>
        <v>1</v>
      </c>
    </row>
    <row r="3445" spans="1:10" x14ac:dyDescent="0.25">
      <c r="A3445" t="str">
        <f>IF(Tienda_2!$A1045="","","Tienda 2")</f>
        <v>Tienda 2</v>
      </c>
      <c r="B3445" t="str">
        <f>IF($A3445="","",Tienda_2!B1045)</f>
        <v>Muebles</v>
      </c>
      <c r="C3445" t="str">
        <f>IF($A3445="","",Tienda_2!G1045)</f>
        <v>Medellín</v>
      </c>
      <c r="D3445" t="str">
        <f>IF($A3445="","",Tienda_2!F1045)</f>
        <v>Lucas Olivera</v>
      </c>
      <c r="E3445" t="str">
        <f>IF($A3445="","",Tienda_2!I1045)</f>
        <v>Tarjeta de crédito</v>
      </c>
      <c r="F3445">
        <f>IF($A3445="","",VALUE(RIGHT(Tienda_2!E1045,4)))</f>
        <v>2020</v>
      </c>
      <c r="G3445">
        <f>IF($A3445="","",Tienda_2!C1045)</f>
        <v>864300</v>
      </c>
      <c r="H3445">
        <f>IF($A3445="","",Tienda_2!D1045)</f>
        <v>44200</v>
      </c>
      <c r="I3445">
        <f>IF($A3445="","",Tienda_2!H1045)</f>
        <v>5</v>
      </c>
      <c r="J3445">
        <f>IF($A3445="",0,IF(AND(OR('Cuadro-de-mando'!$B$4="(Todas)",'Cuadro-de-mando'!$B$4=$A3445),OR('Cuadro-de-mando'!$E$4="(Todas)",'Cuadro-de-mando'!$E$4=$B3445),OR('Cuadro-de-mando'!$H$4="(Todas)",'Cuadro-de-mando'!$H$4=$C3445),OR('Cuadro-de-mando'!$K$4="(Todas)",'Cuadro-de-mando'!$K$4=$E3445),OR('Cuadro-de-mando'!$N$4="(Todos)",'Cuadro-de-mando'!$N$4=$F3445)),1,0))</f>
        <v>1</v>
      </c>
    </row>
    <row r="3446" spans="1:10" x14ac:dyDescent="0.25">
      <c r="A3446" t="str">
        <f>IF(Tienda_2!$A1046="","","Tienda 2")</f>
        <v>Tienda 2</v>
      </c>
      <c r="B3446" t="str">
        <f>IF($A3446="","",Tienda_2!B1046)</f>
        <v>Deportes y diversión</v>
      </c>
      <c r="C3446" t="str">
        <f>IF($A3446="","",Tienda_2!G1046)</f>
        <v>Bogotá</v>
      </c>
      <c r="D3446" t="str">
        <f>IF($A3446="","",Tienda_2!F1046)</f>
        <v>Lucas Olivera</v>
      </c>
      <c r="E3446" t="str">
        <f>IF($A3446="","",Tienda_2!I1046)</f>
        <v>Tarjeta de crédito</v>
      </c>
      <c r="F3446">
        <f>IF($A3446="","",VALUE(RIGHT(Tienda_2!E1046,4)))</f>
        <v>2022</v>
      </c>
      <c r="G3446">
        <f>IF($A3446="","",Tienda_2!C1046)</f>
        <v>63000</v>
      </c>
      <c r="H3446">
        <f>IF($A3446="","",Tienda_2!D1046)</f>
        <v>3600</v>
      </c>
      <c r="I3446">
        <f>IF($A3446="","",Tienda_2!H1046)</f>
        <v>5</v>
      </c>
      <c r="J3446">
        <f>IF($A3446="",0,IF(AND(OR('Cuadro-de-mando'!$B$4="(Todas)",'Cuadro-de-mando'!$B$4=$A3446),OR('Cuadro-de-mando'!$E$4="(Todas)",'Cuadro-de-mando'!$E$4=$B3446),OR('Cuadro-de-mando'!$H$4="(Todas)",'Cuadro-de-mando'!$H$4=$C3446),OR('Cuadro-de-mando'!$K$4="(Todas)",'Cuadro-de-mando'!$K$4=$E3446),OR('Cuadro-de-mando'!$N$4="(Todos)",'Cuadro-de-mando'!$N$4=$F3446)),1,0))</f>
        <v>1</v>
      </c>
    </row>
    <row r="3447" spans="1:10" x14ac:dyDescent="0.25">
      <c r="A3447" t="str">
        <f>IF(Tienda_2!$A1047="","","Tienda 2")</f>
        <v>Tienda 2</v>
      </c>
      <c r="B3447" t="str">
        <f>IF($A3447="","",Tienda_2!B1047)</f>
        <v>Electrónicos</v>
      </c>
      <c r="C3447" t="str">
        <f>IF($A3447="","",Tienda_2!G1047)</f>
        <v>Bogotá</v>
      </c>
      <c r="D3447" t="str">
        <f>IF($A3447="","",Tienda_2!F1047)</f>
        <v>Camila Rivera</v>
      </c>
      <c r="E3447" t="str">
        <f>IF($A3447="","",Tienda_2!I1047)</f>
        <v>Tarjeta de crédito</v>
      </c>
      <c r="F3447">
        <f>IF($A3447="","",VALUE(RIGHT(Tienda_2!E1047,4)))</f>
        <v>2023</v>
      </c>
      <c r="G3447">
        <f>IF($A3447="","",Tienda_2!C1047)</f>
        <v>242800</v>
      </c>
      <c r="H3447">
        <f>IF($A3447="","",Tienda_2!D1047)</f>
        <v>14000</v>
      </c>
      <c r="I3447">
        <f>IF($A3447="","",Tienda_2!H1047)</f>
        <v>5</v>
      </c>
      <c r="J3447">
        <f>IF($A3447="",0,IF(AND(OR('Cuadro-de-mando'!$B$4="(Todas)",'Cuadro-de-mando'!$B$4=$A3447),OR('Cuadro-de-mando'!$E$4="(Todas)",'Cuadro-de-mando'!$E$4=$B3447),OR('Cuadro-de-mando'!$H$4="(Todas)",'Cuadro-de-mando'!$H$4=$C3447),OR('Cuadro-de-mando'!$K$4="(Todas)",'Cuadro-de-mando'!$K$4=$E3447),OR('Cuadro-de-mando'!$N$4="(Todos)",'Cuadro-de-mando'!$N$4=$F3447)),1,0))</f>
        <v>1</v>
      </c>
    </row>
    <row r="3448" spans="1:10" x14ac:dyDescent="0.25">
      <c r="A3448" t="str">
        <f>IF(Tienda_2!$A1048="","","Tienda 2")</f>
        <v>Tienda 2</v>
      </c>
      <c r="B3448" t="str">
        <f>IF($A3448="","",Tienda_2!B1048)</f>
        <v>Muebles</v>
      </c>
      <c r="C3448" t="str">
        <f>IF($A3448="","",Tienda_2!G1048)</f>
        <v>Medellín</v>
      </c>
      <c r="D3448" t="str">
        <f>IF($A3448="","",Tienda_2!F1048)</f>
        <v>Felipe Santos</v>
      </c>
      <c r="E3448" t="str">
        <f>IF($A3448="","",Tienda_2!I1048)</f>
        <v>Nequi</v>
      </c>
      <c r="F3448">
        <f>IF($A3448="","",VALUE(RIGHT(Tienda_2!E1048,4)))</f>
        <v>2021</v>
      </c>
      <c r="G3448">
        <f>IF($A3448="","",Tienda_2!C1048)</f>
        <v>498800</v>
      </c>
      <c r="H3448">
        <f>IF($A3448="","",Tienda_2!D1048)</f>
        <v>26800</v>
      </c>
      <c r="I3448">
        <f>IF($A3448="","",Tienda_2!H1048)</f>
        <v>5</v>
      </c>
      <c r="J3448">
        <f>IF($A3448="",0,IF(AND(OR('Cuadro-de-mando'!$B$4="(Todas)",'Cuadro-de-mando'!$B$4=$A3448),OR('Cuadro-de-mando'!$E$4="(Todas)",'Cuadro-de-mando'!$E$4=$B3448),OR('Cuadro-de-mando'!$H$4="(Todas)",'Cuadro-de-mando'!$H$4=$C3448),OR('Cuadro-de-mando'!$K$4="(Todas)",'Cuadro-de-mando'!$K$4=$E3448),OR('Cuadro-de-mando'!$N$4="(Todos)",'Cuadro-de-mando'!$N$4=$F3448)),1,0))</f>
        <v>1</v>
      </c>
    </row>
    <row r="3449" spans="1:10" x14ac:dyDescent="0.25">
      <c r="A3449" t="str">
        <f>IF(Tienda_2!$A1049="","","Tienda 2")</f>
        <v>Tienda 2</v>
      </c>
      <c r="B3449" t="str">
        <f>IF($A3449="","",Tienda_2!B1049)</f>
        <v>Juguetes</v>
      </c>
      <c r="C3449" t="str">
        <f>IF($A3449="","",Tienda_2!G1049)</f>
        <v>Medellín</v>
      </c>
      <c r="D3449" t="str">
        <f>IF($A3449="","",Tienda_2!F1049)</f>
        <v>Rafael Acosta</v>
      </c>
      <c r="E3449" t="str">
        <f>IF($A3449="","",Tienda_2!I1049)</f>
        <v>Cupón</v>
      </c>
      <c r="F3449">
        <f>IF($A3449="","",VALUE(RIGHT(Tienda_2!E1049,4)))</f>
        <v>2022</v>
      </c>
      <c r="G3449">
        <f>IF($A3449="","",Tienda_2!C1049)</f>
        <v>10500</v>
      </c>
      <c r="H3449">
        <f>IF($A3449="","",Tienda_2!D1049)</f>
        <v>7400</v>
      </c>
      <c r="I3449">
        <f>IF($A3449="","",Tienda_2!H1049)</f>
        <v>5</v>
      </c>
      <c r="J3449">
        <f>IF($A3449="",0,IF(AND(OR('Cuadro-de-mando'!$B$4="(Todas)",'Cuadro-de-mando'!$B$4=$A3449),OR('Cuadro-de-mando'!$E$4="(Todas)",'Cuadro-de-mando'!$E$4=$B3449),OR('Cuadro-de-mando'!$H$4="(Todas)",'Cuadro-de-mando'!$H$4=$C3449),OR('Cuadro-de-mando'!$K$4="(Todas)",'Cuadro-de-mando'!$K$4=$E3449),OR('Cuadro-de-mando'!$N$4="(Todos)",'Cuadro-de-mando'!$N$4=$F3449)),1,0))</f>
        <v>1</v>
      </c>
    </row>
    <row r="3450" spans="1:10" x14ac:dyDescent="0.25">
      <c r="A3450" t="str">
        <f>IF(Tienda_2!$A1050="","","Tienda 2")</f>
        <v>Tienda 2</v>
      </c>
      <c r="B3450" t="str">
        <f>IF($A3450="","",Tienda_2!B1050)</f>
        <v>Electrodomésticos</v>
      </c>
      <c r="C3450" t="str">
        <f>IF($A3450="","",Tienda_2!G1050)</f>
        <v>Cartagena</v>
      </c>
      <c r="D3450" t="str">
        <f>IF($A3450="","",Tienda_2!F1050)</f>
        <v>Felipe Santos</v>
      </c>
      <c r="E3450" t="str">
        <f>IF($A3450="","",Tienda_2!I1050)</f>
        <v>Nequi</v>
      </c>
      <c r="F3450">
        <f>IF($A3450="","",VALUE(RIGHT(Tienda_2!E1050,4)))</f>
        <v>2022</v>
      </c>
      <c r="G3450">
        <f>IF($A3450="","",Tienda_2!C1050)</f>
        <v>2501600</v>
      </c>
      <c r="H3450">
        <f>IF($A3450="","",Tienda_2!D1050)</f>
        <v>133900</v>
      </c>
      <c r="I3450">
        <f>IF($A3450="","",Tienda_2!H1050)</f>
        <v>4</v>
      </c>
      <c r="J3450">
        <f>IF($A3450="",0,IF(AND(OR('Cuadro-de-mando'!$B$4="(Todas)",'Cuadro-de-mando'!$B$4=$A3450),OR('Cuadro-de-mando'!$E$4="(Todas)",'Cuadro-de-mando'!$E$4=$B3450),OR('Cuadro-de-mando'!$H$4="(Todas)",'Cuadro-de-mando'!$H$4=$C3450),OR('Cuadro-de-mando'!$K$4="(Todas)",'Cuadro-de-mando'!$K$4=$E3450),OR('Cuadro-de-mando'!$N$4="(Todos)",'Cuadro-de-mando'!$N$4=$F3450)),1,0))</f>
        <v>1</v>
      </c>
    </row>
    <row r="3451" spans="1:10" x14ac:dyDescent="0.25">
      <c r="A3451" t="str">
        <f>IF(Tienda_2!$A1051="","","Tienda 2")</f>
        <v>Tienda 2</v>
      </c>
      <c r="B3451" t="str">
        <f>IF($A3451="","",Tienda_2!B1051)</f>
        <v>Muebles</v>
      </c>
      <c r="C3451" t="str">
        <f>IF($A3451="","",Tienda_2!G1051)</f>
        <v>Bogotá</v>
      </c>
      <c r="D3451" t="str">
        <f>IF($A3451="","",Tienda_2!F1051)</f>
        <v>Mariana Herrera</v>
      </c>
      <c r="E3451" t="str">
        <f>IF($A3451="","",Tienda_2!I1051)</f>
        <v>Tarjeta de crédito</v>
      </c>
      <c r="F3451">
        <f>IF($A3451="","",VALUE(RIGHT(Tienda_2!E1051,4)))</f>
        <v>2022</v>
      </c>
      <c r="G3451">
        <f>IF($A3451="","",Tienda_2!C1051)</f>
        <v>419100</v>
      </c>
      <c r="H3451">
        <f>IF($A3451="","",Tienda_2!D1051)</f>
        <v>23400</v>
      </c>
      <c r="I3451">
        <f>IF($A3451="","",Tienda_2!H1051)</f>
        <v>4</v>
      </c>
      <c r="J3451">
        <f>IF($A3451="",0,IF(AND(OR('Cuadro-de-mando'!$B$4="(Todas)",'Cuadro-de-mando'!$B$4=$A3451),OR('Cuadro-de-mando'!$E$4="(Todas)",'Cuadro-de-mando'!$E$4=$B3451),OR('Cuadro-de-mando'!$H$4="(Todas)",'Cuadro-de-mando'!$H$4=$C3451),OR('Cuadro-de-mando'!$K$4="(Todas)",'Cuadro-de-mando'!$K$4=$E3451),OR('Cuadro-de-mando'!$N$4="(Todos)",'Cuadro-de-mando'!$N$4=$F3451)),1,0))</f>
        <v>1</v>
      </c>
    </row>
    <row r="3452" spans="1:10" x14ac:dyDescent="0.25">
      <c r="A3452" t="str">
        <f>IF(Tienda_2!$A1052="","","Tienda 2")</f>
        <v>Tienda 2</v>
      </c>
      <c r="B3452" t="str">
        <f>IF($A3452="","",Tienda_2!B1052)</f>
        <v>Libros</v>
      </c>
      <c r="C3452" t="str">
        <f>IF($A3452="","",Tienda_2!G1052)</f>
        <v>Bogotá</v>
      </c>
      <c r="D3452" t="str">
        <f>IF($A3452="","",Tienda_2!F1052)</f>
        <v>Rafael Acosta</v>
      </c>
      <c r="E3452" t="str">
        <f>IF($A3452="","",Tienda_2!I1052)</f>
        <v>Tarjeta de crédito</v>
      </c>
      <c r="F3452">
        <f>IF($A3452="","",VALUE(RIGHT(Tienda_2!E1052,4)))</f>
        <v>2021</v>
      </c>
      <c r="G3452">
        <f>IF($A3452="","",Tienda_2!C1052)</f>
        <v>50700</v>
      </c>
      <c r="H3452">
        <f>IF($A3452="","",Tienda_2!D1052)</f>
        <v>900</v>
      </c>
      <c r="I3452">
        <f>IF($A3452="","",Tienda_2!H1052)</f>
        <v>5</v>
      </c>
      <c r="J3452">
        <f>IF($A3452="",0,IF(AND(OR('Cuadro-de-mando'!$B$4="(Todas)",'Cuadro-de-mando'!$B$4=$A3452),OR('Cuadro-de-mando'!$E$4="(Todas)",'Cuadro-de-mando'!$E$4=$B3452),OR('Cuadro-de-mando'!$H$4="(Todas)",'Cuadro-de-mando'!$H$4=$C3452),OR('Cuadro-de-mando'!$K$4="(Todas)",'Cuadro-de-mando'!$K$4=$E3452),OR('Cuadro-de-mando'!$N$4="(Todos)",'Cuadro-de-mando'!$N$4=$F3452)),1,0))</f>
        <v>1</v>
      </c>
    </row>
    <row r="3453" spans="1:10" x14ac:dyDescent="0.25">
      <c r="A3453" t="str">
        <f>IF(Tienda_2!$A1053="","","Tienda 2")</f>
        <v>Tienda 2</v>
      </c>
      <c r="B3453" t="str">
        <f>IF($A3453="","",Tienda_2!B1053)</f>
        <v>Electrodomésticos</v>
      </c>
      <c r="C3453" t="str">
        <f>IF($A3453="","",Tienda_2!G1053)</f>
        <v>Medellín</v>
      </c>
      <c r="D3453" t="str">
        <f>IF($A3453="","",Tienda_2!F1053)</f>
        <v>Juliana Costa</v>
      </c>
      <c r="E3453" t="str">
        <f>IF($A3453="","",Tienda_2!I1053)</f>
        <v>Tarjeta de crédito</v>
      </c>
      <c r="F3453">
        <f>IF($A3453="","",VALUE(RIGHT(Tienda_2!E1053,4)))</f>
        <v>2020</v>
      </c>
      <c r="G3453">
        <f>IF($A3453="","",Tienda_2!C1053)</f>
        <v>1219000</v>
      </c>
      <c r="H3453">
        <f>IF($A3453="","",Tienda_2!D1053)</f>
        <v>63100</v>
      </c>
      <c r="I3453">
        <f>IF($A3453="","",Tienda_2!H1053)</f>
        <v>1</v>
      </c>
      <c r="J3453">
        <f>IF($A3453="",0,IF(AND(OR('Cuadro-de-mando'!$B$4="(Todas)",'Cuadro-de-mando'!$B$4=$A3453),OR('Cuadro-de-mando'!$E$4="(Todas)",'Cuadro-de-mando'!$E$4=$B3453),OR('Cuadro-de-mando'!$H$4="(Todas)",'Cuadro-de-mando'!$H$4=$C3453),OR('Cuadro-de-mando'!$K$4="(Todas)",'Cuadro-de-mando'!$K$4=$E3453),OR('Cuadro-de-mando'!$N$4="(Todos)",'Cuadro-de-mando'!$N$4=$F3453)),1,0))</f>
        <v>1</v>
      </c>
    </row>
    <row r="3454" spans="1:10" x14ac:dyDescent="0.25">
      <c r="A3454" t="str">
        <f>IF(Tienda_2!$A1054="","","Tienda 2")</f>
        <v>Tienda 2</v>
      </c>
      <c r="B3454" t="str">
        <f>IF($A3454="","",Tienda_2!B1054)</f>
        <v>Instrumentos musicales</v>
      </c>
      <c r="C3454" t="str">
        <f>IF($A3454="","",Tienda_2!G1054)</f>
        <v>Medellín</v>
      </c>
      <c r="D3454" t="str">
        <f>IF($A3454="","",Tienda_2!F1054)</f>
        <v>Juliana Costa</v>
      </c>
      <c r="E3454" t="str">
        <f>IF($A3454="","",Tienda_2!I1054)</f>
        <v>Tarjeta de crédito</v>
      </c>
      <c r="F3454">
        <f>IF($A3454="","",VALUE(RIGHT(Tienda_2!E1054,4)))</f>
        <v>2022</v>
      </c>
      <c r="G3454">
        <f>IF($A3454="","",Tienda_2!C1054)</f>
        <v>804100</v>
      </c>
      <c r="H3454">
        <f>IF($A3454="","",Tienda_2!D1054)</f>
        <v>41000</v>
      </c>
      <c r="I3454">
        <f>IF($A3454="","",Tienda_2!H1054)</f>
        <v>2</v>
      </c>
      <c r="J3454">
        <f>IF($A3454="",0,IF(AND(OR('Cuadro-de-mando'!$B$4="(Todas)",'Cuadro-de-mando'!$B$4=$A3454),OR('Cuadro-de-mando'!$E$4="(Todas)",'Cuadro-de-mando'!$E$4=$B3454),OR('Cuadro-de-mando'!$H$4="(Todas)",'Cuadro-de-mando'!$H$4=$C3454),OR('Cuadro-de-mando'!$K$4="(Todas)",'Cuadro-de-mando'!$K$4=$E3454),OR('Cuadro-de-mando'!$N$4="(Todos)",'Cuadro-de-mando'!$N$4=$F3454)),1,0))</f>
        <v>1</v>
      </c>
    </row>
    <row r="3455" spans="1:10" x14ac:dyDescent="0.25">
      <c r="A3455" t="str">
        <f>IF(Tienda_2!$A1055="","","Tienda 2")</f>
        <v>Tienda 2</v>
      </c>
      <c r="B3455" t="str">
        <f>IF($A3455="","",Tienda_2!B1055)</f>
        <v>Electrodomésticos</v>
      </c>
      <c r="C3455" t="str">
        <f>IF($A3455="","",Tienda_2!G1055)</f>
        <v>Bogotá</v>
      </c>
      <c r="D3455" t="str">
        <f>IF($A3455="","",Tienda_2!F1055)</f>
        <v>Santiago Silva</v>
      </c>
      <c r="E3455" t="str">
        <f>IF($A3455="","",Tienda_2!I1055)</f>
        <v>Tarjeta de crédito</v>
      </c>
      <c r="F3455">
        <f>IF($A3455="","",VALUE(RIGHT(Tienda_2!E1055,4)))</f>
        <v>2021</v>
      </c>
      <c r="G3455">
        <f>IF($A3455="","",Tienda_2!C1055)</f>
        <v>659500</v>
      </c>
      <c r="H3455">
        <f>IF($A3455="","",Tienda_2!D1055)</f>
        <v>33300</v>
      </c>
      <c r="I3455">
        <f>IF($A3455="","",Tienda_2!H1055)</f>
        <v>1</v>
      </c>
      <c r="J3455">
        <f>IF($A3455="",0,IF(AND(OR('Cuadro-de-mando'!$B$4="(Todas)",'Cuadro-de-mando'!$B$4=$A3455),OR('Cuadro-de-mando'!$E$4="(Todas)",'Cuadro-de-mando'!$E$4=$B3455),OR('Cuadro-de-mando'!$H$4="(Todas)",'Cuadro-de-mando'!$H$4=$C3455),OR('Cuadro-de-mando'!$K$4="(Todas)",'Cuadro-de-mando'!$K$4=$E3455),OR('Cuadro-de-mando'!$N$4="(Todos)",'Cuadro-de-mando'!$N$4=$F3455)),1,0))</f>
        <v>1</v>
      </c>
    </row>
    <row r="3456" spans="1:10" x14ac:dyDescent="0.25">
      <c r="A3456" t="str">
        <f>IF(Tienda_2!$A1056="","","Tienda 2")</f>
        <v>Tienda 2</v>
      </c>
      <c r="B3456" t="str">
        <f>IF($A3456="","",Tienda_2!B1056)</f>
        <v>Electrodomésticos</v>
      </c>
      <c r="C3456" t="str">
        <f>IF($A3456="","",Tienda_2!G1056)</f>
        <v>Cúcuta</v>
      </c>
      <c r="D3456" t="str">
        <f>IF($A3456="","",Tienda_2!F1056)</f>
        <v>Juliana Costa</v>
      </c>
      <c r="E3456" t="str">
        <f>IF($A3456="","",Tienda_2!I1056)</f>
        <v>Tarjeta de crédito</v>
      </c>
      <c r="F3456">
        <f>IF($A3456="","",VALUE(RIGHT(Tienda_2!E1056,4)))</f>
        <v>2021</v>
      </c>
      <c r="G3456">
        <f>IF($A3456="","",Tienda_2!C1056)</f>
        <v>1490300</v>
      </c>
      <c r="H3456">
        <f>IF($A3456="","",Tienda_2!D1056)</f>
        <v>79600</v>
      </c>
      <c r="I3456">
        <f>IF($A3456="","",Tienda_2!H1056)</f>
        <v>3</v>
      </c>
      <c r="J3456">
        <f>IF($A3456="",0,IF(AND(OR('Cuadro-de-mando'!$B$4="(Todas)",'Cuadro-de-mando'!$B$4=$A3456),OR('Cuadro-de-mando'!$E$4="(Todas)",'Cuadro-de-mando'!$E$4=$B3456),OR('Cuadro-de-mando'!$H$4="(Todas)",'Cuadro-de-mando'!$H$4=$C3456),OR('Cuadro-de-mando'!$K$4="(Todas)",'Cuadro-de-mando'!$K$4=$E3456),OR('Cuadro-de-mando'!$N$4="(Todos)",'Cuadro-de-mando'!$N$4=$F3456)),1,0))</f>
        <v>1</v>
      </c>
    </row>
    <row r="3457" spans="1:10" x14ac:dyDescent="0.25">
      <c r="A3457" t="str">
        <f>IF(Tienda_2!$A1057="","","Tienda 2")</f>
        <v>Tienda 2</v>
      </c>
      <c r="B3457" t="str">
        <f>IF($A3457="","",Tienda_2!B1057)</f>
        <v>Instrumentos musicales</v>
      </c>
      <c r="C3457" t="str">
        <f>IF($A3457="","",Tienda_2!G1057)</f>
        <v>Cartagena</v>
      </c>
      <c r="D3457" t="str">
        <f>IF($A3457="","",Tienda_2!F1057)</f>
        <v>Beatriz Morales</v>
      </c>
      <c r="E3457" t="str">
        <f>IF($A3457="","",Tienda_2!I1057)</f>
        <v>Tarjeta de crédito</v>
      </c>
      <c r="F3457">
        <f>IF($A3457="","",VALUE(RIGHT(Tienda_2!E1057,4)))</f>
        <v>2022</v>
      </c>
      <c r="G3457">
        <f>IF($A3457="","",Tienda_2!C1057)</f>
        <v>622900</v>
      </c>
      <c r="H3457">
        <f>IF($A3457="","",Tienda_2!D1057)</f>
        <v>33400</v>
      </c>
      <c r="I3457">
        <f>IF($A3457="","",Tienda_2!H1057)</f>
        <v>5</v>
      </c>
      <c r="J3457">
        <f>IF($A3457="",0,IF(AND(OR('Cuadro-de-mando'!$B$4="(Todas)",'Cuadro-de-mando'!$B$4=$A3457),OR('Cuadro-de-mando'!$E$4="(Todas)",'Cuadro-de-mando'!$E$4=$B3457),OR('Cuadro-de-mando'!$H$4="(Todas)",'Cuadro-de-mando'!$H$4=$C3457),OR('Cuadro-de-mando'!$K$4="(Todas)",'Cuadro-de-mando'!$K$4=$E3457),OR('Cuadro-de-mando'!$N$4="(Todos)",'Cuadro-de-mando'!$N$4=$F3457)),1,0))</f>
        <v>1</v>
      </c>
    </row>
    <row r="3458" spans="1:10" x14ac:dyDescent="0.25">
      <c r="A3458" t="str">
        <f>IF(Tienda_2!$A1058="","","Tienda 2")</f>
        <v>Tienda 2</v>
      </c>
      <c r="B3458" t="str">
        <f>IF($A3458="","",Tienda_2!B1058)</f>
        <v>Deportes y diversión</v>
      </c>
      <c r="C3458" t="str">
        <f>IF($A3458="","",Tienda_2!G1058)</f>
        <v>Cartagena</v>
      </c>
      <c r="D3458" t="str">
        <f>IF($A3458="","",Tienda_2!F1058)</f>
        <v>Juan Fernandez</v>
      </c>
      <c r="E3458" t="str">
        <f>IF($A3458="","",Tienda_2!I1058)</f>
        <v>Tarjeta de crédito</v>
      </c>
      <c r="F3458">
        <f>IF($A3458="","",VALUE(RIGHT(Tienda_2!E1058,4)))</f>
        <v>2022</v>
      </c>
      <c r="G3458">
        <f>IF($A3458="","",Tienda_2!C1058)</f>
        <v>96700</v>
      </c>
      <c r="H3458">
        <f>IF($A3458="","",Tienda_2!D1058)</f>
        <v>5500</v>
      </c>
      <c r="I3458">
        <f>IF($A3458="","",Tienda_2!H1058)</f>
        <v>5</v>
      </c>
      <c r="J3458">
        <f>IF($A3458="",0,IF(AND(OR('Cuadro-de-mando'!$B$4="(Todas)",'Cuadro-de-mando'!$B$4=$A3458),OR('Cuadro-de-mando'!$E$4="(Todas)",'Cuadro-de-mando'!$E$4=$B3458),OR('Cuadro-de-mando'!$H$4="(Todas)",'Cuadro-de-mando'!$H$4=$C3458),OR('Cuadro-de-mando'!$K$4="(Todas)",'Cuadro-de-mando'!$K$4=$E3458),OR('Cuadro-de-mando'!$N$4="(Todos)",'Cuadro-de-mando'!$N$4=$F3458)),1,0))</f>
        <v>1</v>
      </c>
    </row>
    <row r="3459" spans="1:10" x14ac:dyDescent="0.25">
      <c r="A3459" t="str">
        <f>IF(Tienda_2!$A1059="","","Tienda 2")</f>
        <v>Tienda 2</v>
      </c>
      <c r="B3459" t="str">
        <f>IF($A3459="","",Tienda_2!B1059)</f>
        <v>Artículos para el hogar</v>
      </c>
      <c r="C3459" t="str">
        <f>IF($A3459="","",Tienda_2!G1059)</f>
        <v>Bogotá</v>
      </c>
      <c r="D3459" t="str">
        <f>IF($A3459="","",Tienda_2!F1059)</f>
        <v>Ángel Rodriguez</v>
      </c>
      <c r="E3459" t="str">
        <f>IF($A3459="","",Tienda_2!I1059)</f>
        <v>Tarjeta de crédito</v>
      </c>
      <c r="F3459">
        <f>IF($A3459="","",VALUE(RIGHT(Tienda_2!E1059,4)))</f>
        <v>2020</v>
      </c>
      <c r="G3459">
        <f>IF($A3459="","",Tienda_2!C1059)</f>
        <v>57200</v>
      </c>
      <c r="H3459">
        <f>IF($A3459="","",Tienda_2!D1059)</f>
        <v>1200</v>
      </c>
      <c r="I3459">
        <f>IF($A3459="","",Tienda_2!H1059)</f>
        <v>3</v>
      </c>
      <c r="J3459">
        <f>IF($A3459="",0,IF(AND(OR('Cuadro-de-mando'!$B$4="(Todas)",'Cuadro-de-mando'!$B$4=$A3459),OR('Cuadro-de-mando'!$E$4="(Todas)",'Cuadro-de-mando'!$E$4=$B3459),OR('Cuadro-de-mando'!$H$4="(Todas)",'Cuadro-de-mando'!$H$4=$C3459),OR('Cuadro-de-mando'!$K$4="(Todas)",'Cuadro-de-mando'!$K$4=$E3459),OR('Cuadro-de-mando'!$N$4="(Todos)",'Cuadro-de-mando'!$N$4=$F3459)),1,0))</f>
        <v>1</v>
      </c>
    </row>
    <row r="3460" spans="1:10" x14ac:dyDescent="0.25">
      <c r="A3460" t="str">
        <f>IF(Tienda_2!$A1060="","","Tienda 2")</f>
        <v>Tienda 2</v>
      </c>
      <c r="B3460" t="str">
        <f>IF($A3460="","",Tienda_2!B1060)</f>
        <v>Electrodomésticos</v>
      </c>
      <c r="C3460" t="str">
        <f>IF($A3460="","",Tienda_2!G1060)</f>
        <v>Pereira</v>
      </c>
      <c r="D3460" t="str">
        <f>IF($A3460="","",Tienda_2!F1060)</f>
        <v>Mariana Herrera</v>
      </c>
      <c r="E3460" t="str">
        <f>IF($A3460="","",Tienda_2!I1060)</f>
        <v>Tarjeta de crédito</v>
      </c>
      <c r="F3460">
        <f>IF($A3460="","",VALUE(RIGHT(Tienda_2!E1060,4)))</f>
        <v>2022</v>
      </c>
      <c r="G3460">
        <f>IF($A3460="","",Tienda_2!C1060)</f>
        <v>1204500</v>
      </c>
      <c r="H3460">
        <f>IF($A3460="","",Tienda_2!D1060)</f>
        <v>65200</v>
      </c>
      <c r="I3460">
        <f>IF($A3460="","",Tienda_2!H1060)</f>
        <v>5</v>
      </c>
      <c r="J3460">
        <f>IF($A3460="",0,IF(AND(OR('Cuadro-de-mando'!$B$4="(Todas)",'Cuadro-de-mando'!$B$4=$A3460),OR('Cuadro-de-mando'!$E$4="(Todas)",'Cuadro-de-mando'!$E$4=$B3460),OR('Cuadro-de-mando'!$H$4="(Todas)",'Cuadro-de-mando'!$H$4=$C3460),OR('Cuadro-de-mando'!$K$4="(Todas)",'Cuadro-de-mando'!$K$4=$E3460),OR('Cuadro-de-mando'!$N$4="(Todos)",'Cuadro-de-mando'!$N$4=$F3460)),1,0))</f>
        <v>1</v>
      </c>
    </row>
    <row r="3461" spans="1:10" x14ac:dyDescent="0.25">
      <c r="A3461" t="str">
        <f>IF(Tienda_2!$A1061="","","Tienda 2")</f>
        <v>Tienda 2</v>
      </c>
      <c r="B3461" t="str">
        <f>IF($A3461="","",Tienda_2!B1061)</f>
        <v>Muebles</v>
      </c>
      <c r="C3461" t="str">
        <f>IF($A3461="","",Tienda_2!G1061)</f>
        <v>Medellín</v>
      </c>
      <c r="D3461" t="str">
        <f>IF($A3461="","",Tienda_2!F1061)</f>
        <v>Maria Alfonso</v>
      </c>
      <c r="E3461" t="str">
        <f>IF($A3461="","",Tienda_2!I1061)</f>
        <v>Tarjeta de crédito</v>
      </c>
      <c r="F3461">
        <f>IF($A3461="","",VALUE(RIGHT(Tienda_2!E1061,4)))</f>
        <v>2023</v>
      </c>
      <c r="G3461">
        <f>IF($A3461="","",Tienda_2!C1061)</f>
        <v>673200</v>
      </c>
      <c r="H3461">
        <f>IF($A3461="","",Tienda_2!D1061)</f>
        <v>36200</v>
      </c>
      <c r="I3461">
        <f>IF($A3461="","",Tienda_2!H1061)</f>
        <v>4</v>
      </c>
      <c r="J3461">
        <f>IF($A3461="",0,IF(AND(OR('Cuadro-de-mando'!$B$4="(Todas)",'Cuadro-de-mando'!$B$4=$A3461),OR('Cuadro-de-mando'!$E$4="(Todas)",'Cuadro-de-mando'!$E$4=$B3461),OR('Cuadro-de-mando'!$H$4="(Todas)",'Cuadro-de-mando'!$H$4=$C3461),OR('Cuadro-de-mando'!$K$4="(Todas)",'Cuadro-de-mando'!$K$4=$E3461),OR('Cuadro-de-mando'!$N$4="(Todos)",'Cuadro-de-mando'!$N$4=$F3461)),1,0))</f>
        <v>1</v>
      </c>
    </row>
    <row r="3462" spans="1:10" x14ac:dyDescent="0.25">
      <c r="A3462" t="str">
        <f>IF(Tienda_2!$A1062="","","Tienda 2")</f>
        <v>Tienda 2</v>
      </c>
      <c r="B3462" t="str">
        <f>IF($A3462="","",Tienda_2!B1062)</f>
        <v>Juguetes</v>
      </c>
      <c r="C3462" t="str">
        <f>IF($A3462="","",Tienda_2!G1062)</f>
        <v>Barranquilla</v>
      </c>
      <c r="D3462" t="str">
        <f>IF($A3462="","",Tienda_2!F1062)</f>
        <v>Pedro Gomez</v>
      </c>
      <c r="E3462" t="str">
        <f>IF($A3462="","",Tienda_2!I1062)</f>
        <v>Tarjeta de crédito</v>
      </c>
      <c r="F3462">
        <f>IF($A3462="","",VALUE(RIGHT(Tienda_2!E1062,4)))</f>
        <v>2020</v>
      </c>
      <c r="G3462">
        <f>IF($A3462="","",Tienda_2!C1062)</f>
        <v>43800</v>
      </c>
      <c r="H3462">
        <f>IF($A3462="","",Tienda_2!D1062)</f>
        <v>0</v>
      </c>
      <c r="I3462">
        <f>IF($A3462="","",Tienda_2!H1062)</f>
        <v>1</v>
      </c>
      <c r="J3462">
        <f>IF($A3462="",0,IF(AND(OR('Cuadro-de-mando'!$B$4="(Todas)",'Cuadro-de-mando'!$B$4=$A3462),OR('Cuadro-de-mando'!$E$4="(Todas)",'Cuadro-de-mando'!$E$4=$B3462),OR('Cuadro-de-mando'!$H$4="(Todas)",'Cuadro-de-mando'!$H$4=$C3462),OR('Cuadro-de-mando'!$K$4="(Todas)",'Cuadro-de-mando'!$K$4=$E3462),OR('Cuadro-de-mando'!$N$4="(Todos)",'Cuadro-de-mando'!$N$4=$F3462)),1,0))</f>
        <v>1</v>
      </c>
    </row>
    <row r="3463" spans="1:10" x14ac:dyDescent="0.25">
      <c r="A3463" t="str">
        <f>IF(Tienda_2!$A1063="","","Tienda 2")</f>
        <v>Tienda 2</v>
      </c>
      <c r="B3463" t="str">
        <f>IF($A3463="","",Tienda_2!B1063)</f>
        <v>Deportes y diversión</v>
      </c>
      <c r="C3463" t="str">
        <f>IF($A3463="","",Tienda_2!G1063)</f>
        <v>Bogotá</v>
      </c>
      <c r="D3463" t="str">
        <f>IF($A3463="","",Tienda_2!F1063)</f>
        <v>Mariana Herrera</v>
      </c>
      <c r="E3463" t="str">
        <f>IF($A3463="","",Tienda_2!I1063)</f>
        <v>Nequi</v>
      </c>
      <c r="F3463">
        <f>IF($A3463="","",VALUE(RIGHT(Tienda_2!E1063,4)))</f>
        <v>2020</v>
      </c>
      <c r="G3463">
        <f>IF($A3463="","",Tienda_2!C1063)</f>
        <v>108700</v>
      </c>
      <c r="H3463">
        <f>IF($A3463="","",Tienda_2!D1063)</f>
        <v>6500</v>
      </c>
      <c r="I3463">
        <f>IF($A3463="","",Tienda_2!H1063)</f>
        <v>5</v>
      </c>
      <c r="J3463">
        <f>IF($A3463="",0,IF(AND(OR('Cuadro-de-mando'!$B$4="(Todas)",'Cuadro-de-mando'!$B$4=$A3463),OR('Cuadro-de-mando'!$E$4="(Todas)",'Cuadro-de-mando'!$E$4=$B3463),OR('Cuadro-de-mando'!$H$4="(Todas)",'Cuadro-de-mando'!$H$4=$C3463),OR('Cuadro-de-mando'!$K$4="(Todas)",'Cuadro-de-mando'!$K$4=$E3463),OR('Cuadro-de-mando'!$N$4="(Todos)",'Cuadro-de-mando'!$N$4=$F3463)),1,0))</f>
        <v>1</v>
      </c>
    </row>
    <row r="3464" spans="1:10" x14ac:dyDescent="0.25">
      <c r="A3464" t="str">
        <f>IF(Tienda_2!$A1064="","","Tienda 2")</f>
        <v>Tienda 2</v>
      </c>
      <c r="B3464" t="str">
        <f>IF($A3464="","",Tienda_2!B1064)</f>
        <v>Instrumentos musicales</v>
      </c>
      <c r="C3464" t="str">
        <f>IF($A3464="","",Tienda_2!G1064)</f>
        <v>Villavicencio</v>
      </c>
      <c r="D3464" t="str">
        <f>IF($A3464="","",Tienda_2!F1064)</f>
        <v>Beatriz Morales</v>
      </c>
      <c r="E3464" t="str">
        <f>IF($A3464="","",Tienda_2!I1064)</f>
        <v>Tarjeta de crédito</v>
      </c>
      <c r="F3464">
        <f>IF($A3464="","",VALUE(RIGHT(Tienda_2!E1064,4)))</f>
        <v>2021</v>
      </c>
      <c r="G3464">
        <f>IF($A3464="","",Tienda_2!C1064)</f>
        <v>326700</v>
      </c>
      <c r="H3464">
        <f>IF($A3464="","",Tienda_2!D1064)</f>
        <v>17600</v>
      </c>
      <c r="I3464">
        <f>IF($A3464="","",Tienda_2!H1064)</f>
        <v>5</v>
      </c>
      <c r="J3464">
        <f>IF($A3464="",0,IF(AND(OR('Cuadro-de-mando'!$B$4="(Todas)",'Cuadro-de-mando'!$B$4=$A3464),OR('Cuadro-de-mando'!$E$4="(Todas)",'Cuadro-de-mando'!$E$4=$B3464),OR('Cuadro-de-mando'!$H$4="(Todas)",'Cuadro-de-mando'!$H$4=$C3464),OR('Cuadro-de-mando'!$K$4="(Todas)",'Cuadro-de-mando'!$K$4=$E3464),OR('Cuadro-de-mando'!$N$4="(Todos)",'Cuadro-de-mando'!$N$4=$F3464)),1,0))</f>
        <v>1</v>
      </c>
    </row>
    <row r="3465" spans="1:10" x14ac:dyDescent="0.25">
      <c r="A3465" t="str">
        <f>IF(Tienda_2!$A1065="","","Tienda 2")</f>
        <v>Tienda 2</v>
      </c>
      <c r="B3465" t="str">
        <f>IF($A3465="","",Tienda_2!B1065)</f>
        <v>Libros</v>
      </c>
      <c r="C3465" t="str">
        <f>IF($A3465="","",Tienda_2!G1065)</f>
        <v>Medellín</v>
      </c>
      <c r="D3465" t="str">
        <f>IF($A3465="","",Tienda_2!F1065)</f>
        <v>Beatriz Morales</v>
      </c>
      <c r="E3465" t="str">
        <f>IF($A3465="","",Tienda_2!I1065)</f>
        <v>Nequi</v>
      </c>
      <c r="F3465">
        <f>IF($A3465="","",VALUE(RIGHT(Tienda_2!E1065,4)))</f>
        <v>2020</v>
      </c>
      <c r="G3465">
        <f>IF($A3465="","",Tienda_2!C1065)</f>
        <v>65500</v>
      </c>
      <c r="H3465">
        <f>IF($A3465="","",Tienda_2!D1065)</f>
        <v>1700</v>
      </c>
      <c r="I3465">
        <f>IF($A3465="","",Tienda_2!H1065)</f>
        <v>5</v>
      </c>
      <c r="J3465">
        <f>IF($A3465="",0,IF(AND(OR('Cuadro-de-mando'!$B$4="(Todas)",'Cuadro-de-mando'!$B$4=$A3465),OR('Cuadro-de-mando'!$E$4="(Todas)",'Cuadro-de-mando'!$E$4=$B3465),OR('Cuadro-de-mando'!$H$4="(Todas)",'Cuadro-de-mando'!$H$4=$C3465),OR('Cuadro-de-mando'!$K$4="(Todas)",'Cuadro-de-mando'!$K$4=$E3465),OR('Cuadro-de-mando'!$N$4="(Todos)",'Cuadro-de-mando'!$N$4=$F3465)),1,0))</f>
        <v>1</v>
      </c>
    </row>
    <row r="3466" spans="1:10" x14ac:dyDescent="0.25">
      <c r="A3466" t="str">
        <f>IF(Tienda_2!$A1066="","","Tienda 2")</f>
        <v>Tienda 2</v>
      </c>
      <c r="B3466" t="str">
        <f>IF($A3466="","",Tienda_2!B1066)</f>
        <v>Deportes y diversión</v>
      </c>
      <c r="C3466" t="str">
        <f>IF($A3466="","",Tienda_2!G1066)</f>
        <v>Medellín</v>
      </c>
      <c r="D3466" t="str">
        <f>IF($A3466="","",Tienda_2!F1066)</f>
        <v>Lucas Olivera</v>
      </c>
      <c r="E3466" t="str">
        <f>IF($A3466="","",Tienda_2!I1066)</f>
        <v>Tarjeta de crédito</v>
      </c>
      <c r="F3466">
        <f>IF($A3466="","",VALUE(RIGHT(Tienda_2!E1066,4)))</f>
        <v>2020</v>
      </c>
      <c r="G3466">
        <f>IF($A3466="","",Tienda_2!C1066)</f>
        <v>101800</v>
      </c>
      <c r="H3466">
        <f>IF($A3466="","",Tienda_2!D1066)</f>
        <v>6100</v>
      </c>
      <c r="I3466">
        <f>IF($A3466="","",Tienda_2!H1066)</f>
        <v>4</v>
      </c>
      <c r="J3466">
        <f>IF($A3466="",0,IF(AND(OR('Cuadro-de-mando'!$B$4="(Todas)",'Cuadro-de-mando'!$B$4=$A3466),OR('Cuadro-de-mando'!$E$4="(Todas)",'Cuadro-de-mando'!$E$4=$B3466),OR('Cuadro-de-mando'!$H$4="(Todas)",'Cuadro-de-mando'!$H$4=$C3466),OR('Cuadro-de-mando'!$K$4="(Todas)",'Cuadro-de-mando'!$K$4=$E3466),OR('Cuadro-de-mando'!$N$4="(Todos)",'Cuadro-de-mando'!$N$4=$F3466)),1,0))</f>
        <v>1</v>
      </c>
    </row>
    <row r="3467" spans="1:10" x14ac:dyDescent="0.25">
      <c r="A3467" t="str">
        <f>IF(Tienda_2!$A1067="","","Tienda 2")</f>
        <v>Tienda 2</v>
      </c>
      <c r="B3467" t="str">
        <f>IF($A3467="","",Tienda_2!B1067)</f>
        <v>Artículos para el hogar</v>
      </c>
      <c r="C3467" t="str">
        <f>IF($A3467="","",Tienda_2!G1067)</f>
        <v>Bogotá</v>
      </c>
      <c r="D3467" t="str">
        <f>IF($A3467="","",Tienda_2!F1067)</f>
        <v>Juan Fernandez</v>
      </c>
      <c r="E3467" t="str">
        <f>IF($A3467="","",Tienda_2!I1067)</f>
        <v>Cupón</v>
      </c>
      <c r="F3467">
        <f>IF($A3467="","",VALUE(RIGHT(Tienda_2!E1067,4)))</f>
        <v>2022</v>
      </c>
      <c r="G3467">
        <f>IF($A3467="","",Tienda_2!C1067)</f>
        <v>59100</v>
      </c>
      <c r="H3467">
        <f>IF($A3467="","",Tienda_2!D1067)</f>
        <v>7800</v>
      </c>
      <c r="I3467">
        <f>IF($A3467="","",Tienda_2!H1067)</f>
        <v>5</v>
      </c>
      <c r="J3467">
        <f>IF($A3467="",0,IF(AND(OR('Cuadro-de-mando'!$B$4="(Todas)",'Cuadro-de-mando'!$B$4=$A3467),OR('Cuadro-de-mando'!$E$4="(Todas)",'Cuadro-de-mando'!$E$4=$B3467),OR('Cuadro-de-mando'!$H$4="(Todas)",'Cuadro-de-mando'!$H$4=$C3467),OR('Cuadro-de-mando'!$K$4="(Todas)",'Cuadro-de-mando'!$K$4=$E3467),OR('Cuadro-de-mando'!$N$4="(Todos)",'Cuadro-de-mando'!$N$4=$F3467)),1,0))</f>
        <v>1</v>
      </c>
    </row>
    <row r="3468" spans="1:10" x14ac:dyDescent="0.25">
      <c r="A3468" t="str">
        <f>IF(Tienda_2!$A1068="","","Tienda 2")</f>
        <v>Tienda 2</v>
      </c>
      <c r="B3468" t="str">
        <f>IF($A3468="","",Tienda_2!B1068)</f>
        <v>Juguetes</v>
      </c>
      <c r="C3468" t="str">
        <f>IF($A3468="","",Tienda_2!G1068)</f>
        <v>Pereira</v>
      </c>
      <c r="D3468" t="str">
        <f>IF($A3468="","",Tienda_2!F1068)</f>
        <v>Santiago Silva</v>
      </c>
      <c r="E3468" t="str">
        <f>IF($A3468="","",Tienda_2!I1068)</f>
        <v>Nequi</v>
      </c>
      <c r="F3468">
        <f>IF($A3468="","",VALUE(RIGHT(Tienda_2!E1068,4)))</f>
        <v>2022</v>
      </c>
      <c r="G3468">
        <f>IF($A3468="","",Tienda_2!C1068)</f>
        <v>56200</v>
      </c>
      <c r="H3468">
        <f>IF($A3468="","",Tienda_2!D1068)</f>
        <v>1200</v>
      </c>
      <c r="I3468">
        <f>IF($A3468="","",Tienda_2!H1068)</f>
        <v>5</v>
      </c>
      <c r="J3468">
        <f>IF($A3468="",0,IF(AND(OR('Cuadro-de-mando'!$B$4="(Todas)",'Cuadro-de-mando'!$B$4=$A3468),OR('Cuadro-de-mando'!$E$4="(Todas)",'Cuadro-de-mando'!$E$4=$B3468),OR('Cuadro-de-mando'!$H$4="(Todas)",'Cuadro-de-mando'!$H$4=$C3468),OR('Cuadro-de-mando'!$K$4="(Todas)",'Cuadro-de-mando'!$K$4=$E3468),OR('Cuadro-de-mando'!$N$4="(Todos)",'Cuadro-de-mando'!$N$4=$F3468)),1,0))</f>
        <v>1</v>
      </c>
    </row>
    <row r="3469" spans="1:10" x14ac:dyDescent="0.25">
      <c r="A3469" t="str">
        <f>IF(Tienda_2!$A1069="","","Tienda 2")</f>
        <v>Tienda 2</v>
      </c>
      <c r="B3469" t="str">
        <f>IF($A3469="","",Tienda_2!B1069)</f>
        <v>Muebles</v>
      </c>
      <c r="C3469" t="str">
        <f>IF($A3469="","",Tienda_2!G1069)</f>
        <v>Bogotá</v>
      </c>
      <c r="D3469" t="str">
        <f>IF($A3469="","",Tienda_2!F1069)</f>
        <v>Mariana Herrera</v>
      </c>
      <c r="E3469" t="str">
        <f>IF($A3469="","",Tienda_2!I1069)</f>
        <v>Tarjeta de crédito</v>
      </c>
      <c r="F3469">
        <f>IF($A3469="","",VALUE(RIGHT(Tienda_2!E1069,4)))</f>
        <v>2021</v>
      </c>
      <c r="G3469">
        <f>IF($A3469="","",Tienda_2!C1069)</f>
        <v>134700</v>
      </c>
      <c r="H3469">
        <f>IF($A3469="","",Tienda_2!D1069)</f>
        <v>5400</v>
      </c>
      <c r="I3469">
        <f>IF($A3469="","",Tienda_2!H1069)</f>
        <v>5</v>
      </c>
      <c r="J3469">
        <f>IF($A3469="",0,IF(AND(OR('Cuadro-de-mando'!$B$4="(Todas)",'Cuadro-de-mando'!$B$4=$A3469),OR('Cuadro-de-mando'!$E$4="(Todas)",'Cuadro-de-mando'!$E$4=$B3469),OR('Cuadro-de-mando'!$H$4="(Todas)",'Cuadro-de-mando'!$H$4=$C3469),OR('Cuadro-de-mando'!$K$4="(Todas)",'Cuadro-de-mando'!$K$4=$E3469),OR('Cuadro-de-mando'!$N$4="(Todos)",'Cuadro-de-mando'!$N$4=$F3469)),1,0))</f>
        <v>1</v>
      </c>
    </row>
    <row r="3470" spans="1:10" x14ac:dyDescent="0.25">
      <c r="A3470" t="str">
        <f>IF(Tienda_2!$A1070="","","Tienda 2")</f>
        <v>Tienda 2</v>
      </c>
      <c r="B3470" t="str">
        <f>IF($A3470="","",Tienda_2!B1070)</f>
        <v>Electrónicos</v>
      </c>
      <c r="C3470" t="str">
        <f>IF($A3470="","",Tienda_2!G1070)</f>
        <v>Leticia</v>
      </c>
      <c r="D3470" t="str">
        <f>IF($A3470="","",Tienda_2!F1070)</f>
        <v>Felipe Santos</v>
      </c>
      <c r="E3470" t="str">
        <f>IF($A3470="","",Tienda_2!I1070)</f>
        <v>Tarjeta de crédito</v>
      </c>
      <c r="F3470">
        <f>IF($A3470="","",VALUE(RIGHT(Tienda_2!E1070,4)))</f>
        <v>2022</v>
      </c>
      <c r="G3470">
        <f>IF($A3470="","",Tienda_2!C1070)</f>
        <v>1206000</v>
      </c>
      <c r="H3470">
        <f>IF($A3470="","",Tienda_2!D1070)</f>
        <v>64600</v>
      </c>
      <c r="I3470">
        <f>IF($A3470="","",Tienda_2!H1070)</f>
        <v>5</v>
      </c>
      <c r="J3470">
        <f>IF($A3470="",0,IF(AND(OR('Cuadro-de-mando'!$B$4="(Todas)",'Cuadro-de-mando'!$B$4=$A3470),OR('Cuadro-de-mando'!$E$4="(Todas)",'Cuadro-de-mando'!$E$4=$B3470),OR('Cuadro-de-mando'!$H$4="(Todas)",'Cuadro-de-mando'!$H$4=$C3470),OR('Cuadro-de-mando'!$K$4="(Todas)",'Cuadro-de-mando'!$K$4=$E3470),OR('Cuadro-de-mando'!$N$4="(Todos)",'Cuadro-de-mando'!$N$4=$F3470)),1,0))</f>
        <v>1</v>
      </c>
    </row>
    <row r="3471" spans="1:10" x14ac:dyDescent="0.25">
      <c r="A3471" t="str">
        <f>IF(Tienda_2!$A1071="","","Tienda 2")</f>
        <v>Tienda 2</v>
      </c>
      <c r="B3471" t="str">
        <f>IF($A3471="","",Tienda_2!B1071)</f>
        <v>Electrónicos</v>
      </c>
      <c r="C3471" t="str">
        <f>IF($A3471="","",Tienda_2!G1071)</f>
        <v>Cúcuta</v>
      </c>
      <c r="D3471" t="str">
        <f>IF($A3471="","",Tienda_2!F1071)</f>
        <v>Pedro Gomez</v>
      </c>
      <c r="E3471" t="str">
        <f>IF($A3471="","",Tienda_2!I1071)</f>
        <v>Tarjeta de débito</v>
      </c>
      <c r="F3471">
        <f>IF($A3471="","",VALUE(RIGHT(Tienda_2!E1071,4)))</f>
        <v>2021</v>
      </c>
      <c r="G3471">
        <f>IF($A3471="","",Tienda_2!C1071)</f>
        <v>82900</v>
      </c>
      <c r="H3471">
        <f>IF($A3471="","",Tienda_2!D1071)</f>
        <v>4600</v>
      </c>
      <c r="I3471">
        <f>IF($A3471="","",Tienda_2!H1071)</f>
        <v>5</v>
      </c>
      <c r="J3471">
        <f>IF($A3471="",0,IF(AND(OR('Cuadro-de-mando'!$B$4="(Todas)",'Cuadro-de-mando'!$B$4=$A3471),OR('Cuadro-de-mando'!$E$4="(Todas)",'Cuadro-de-mando'!$E$4=$B3471),OR('Cuadro-de-mando'!$H$4="(Todas)",'Cuadro-de-mando'!$H$4=$C3471),OR('Cuadro-de-mando'!$K$4="(Todas)",'Cuadro-de-mando'!$K$4=$E3471),OR('Cuadro-de-mando'!$N$4="(Todos)",'Cuadro-de-mando'!$N$4=$F3471)),1,0))</f>
        <v>1</v>
      </c>
    </row>
    <row r="3472" spans="1:10" x14ac:dyDescent="0.25">
      <c r="A3472" t="str">
        <f>IF(Tienda_2!$A1072="","","Tienda 2")</f>
        <v>Tienda 2</v>
      </c>
      <c r="B3472" t="str">
        <f>IF($A3472="","",Tienda_2!B1072)</f>
        <v>Electrónicos</v>
      </c>
      <c r="C3472" t="str">
        <f>IF($A3472="","",Tienda_2!G1072)</f>
        <v>Cali</v>
      </c>
      <c r="D3472" t="str">
        <f>IF($A3472="","",Tienda_2!F1072)</f>
        <v>Maria Alfonso</v>
      </c>
      <c r="E3472" t="str">
        <f>IF($A3472="","",Tienda_2!I1072)</f>
        <v>Tarjeta de crédito</v>
      </c>
      <c r="F3472">
        <f>IF($A3472="","",VALUE(RIGHT(Tienda_2!E1072,4)))</f>
        <v>2020</v>
      </c>
      <c r="G3472">
        <f>IF($A3472="","",Tienda_2!C1072)</f>
        <v>2214700</v>
      </c>
      <c r="H3472">
        <f>IF($A3472="","",Tienda_2!D1072)</f>
        <v>118100</v>
      </c>
      <c r="I3472">
        <f>IF($A3472="","",Tienda_2!H1072)</f>
        <v>4</v>
      </c>
      <c r="J3472">
        <f>IF($A3472="",0,IF(AND(OR('Cuadro-de-mando'!$B$4="(Todas)",'Cuadro-de-mando'!$B$4=$A3472),OR('Cuadro-de-mando'!$E$4="(Todas)",'Cuadro-de-mando'!$E$4=$B3472),OR('Cuadro-de-mando'!$H$4="(Todas)",'Cuadro-de-mando'!$H$4=$C3472),OR('Cuadro-de-mando'!$K$4="(Todas)",'Cuadro-de-mando'!$K$4=$E3472),OR('Cuadro-de-mando'!$N$4="(Todos)",'Cuadro-de-mando'!$N$4=$F3472)),1,0))</f>
        <v>1</v>
      </c>
    </row>
    <row r="3473" spans="1:10" x14ac:dyDescent="0.25">
      <c r="A3473" t="str">
        <f>IF(Tienda_2!$A1073="","","Tienda 2")</f>
        <v>Tienda 2</v>
      </c>
      <c r="B3473" t="str">
        <f>IF($A3473="","",Tienda_2!B1073)</f>
        <v>Libros</v>
      </c>
      <c r="C3473" t="str">
        <f>IF($A3473="","",Tienda_2!G1073)</f>
        <v>Medellín</v>
      </c>
      <c r="D3473" t="str">
        <f>IF($A3473="","",Tienda_2!F1073)</f>
        <v>Beatriz Morales</v>
      </c>
      <c r="E3473" t="str">
        <f>IF($A3473="","",Tienda_2!I1073)</f>
        <v>Tarjeta de crédito</v>
      </c>
      <c r="F3473">
        <f>IF($A3473="","",VALUE(RIGHT(Tienda_2!E1073,4)))</f>
        <v>2023</v>
      </c>
      <c r="G3473">
        <f>IF($A3473="","",Tienda_2!C1073)</f>
        <v>42200</v>
      </c>
      <c r="H3473">
        <f>IF($A3473="","",Tienda_2!D1073)</f>
        <v>2500</v>
      </c>
      <c r="I3473">
        <f>IF($A3473="","",Tienda_2!H1073)</f>
        <v>4</v>
      </c>
      <c r="J3473">
        <f>IF($A3473="",0,IF(AND(OR('Cuadro-de-mando'!$B$4="(Todas)",'Cuadro-de-mando'!$B$4=$A3473),OR('Cuadro-de-mando'!$E$4="(Todas)",'Cuadro-de-mando'!$E$4=$B3473),OR('Cuadro-de-mando'!$H$4="(Todas)",'Cuadro-de-mando'!$H$4=$C3473),OR('Cuadro-de-mando'!$K$4="(Todas)",'Cuadro-de-mando'!$K$4=$E3473),OR('Cuadro-de-mando'!$N$4="(Todos)",'Cuadro-de-mando'!$N$4=$F3473)),1,0))</f>
        <v>1</v>
      </c>
    </row>
    <row r="3474" spans="1:10" x14ac:dyDescent="0.25">
      <c r="A3474" t="str">
        <f>IF(Tienda_2!$A1074="","","Tienda 2")</f>
        <v>Tienda 2</v>
      </c>
      <c r="B3474" t="str">
        <f>IF($A3474="","",Tienda_2!B1074)</f>
        <v>Muebles</v>
      </c>
      <c r="C3474" t="str">
        <f>IF($A3474="","",Tienda_2!G1074)</f>
        <v>Santa Marta</v>
      </c>
      <c r="D3474" t="str">
        <f>IF($A3474="","",Tienda_2!F1074)</f>
        <v>Beatriz Morales</v>
      </c>
      <c r="E3474" t="str">
        <f>IF($A3474="","",Tienda_2!I1074)</f>
        <v>Cupón</v>
      </c>
      <c r="F3474">
        <f>IF($A3474="","",VALUE(RIGHT(Tienda_2!E1074,4)))</f>
        <v>2023</v>
      </c>
      <c r="G3474">
        <f>IF($A3474="","",Tienda_2!C1074)</f>
        <v>599200</v>
      </c>
      <c r="H3474">
        <f>IF($A3474="","",Tienda_2!D1074)</f>
        <v>30100</v>
      </c>
      <c r="I3474">
        <f>IF($A3474="","",Tienda_2!H1074)</f>
        <v>5</v>
      </c>
      <c r="J3474">
        <f>IF($A3474="",0,IF(AND(OR('Cuadro-de-mando'!$B$4="(Todas)",'Cuadro-de-mando'!$B$4=$A3474),OR('Cuadro-de-mando'!$E$4="(Todas)",'Cuadro-de-mando'!$E$4=$B3474),OR('Cuadro-de-mando'!$H$4="(Todas)",'Cuadro-de-mando'!$H$4=$C3474),OR('Cuadro-de-mando'!$K$4="(Todas)",'Cuadro-de-mando'!$K$4=$E3474),OR('Cuadro-de-mando'!$N$4="(Todos)",'Cuadro-de-mando'!$N$4=$F3474)),1,0))</f>
        <v>1</v>
      </c>
    </row>
    <row r="3475" spans="1:10" x14ac:dyDescent="0.25">
      <c r="A3475" t="str">
        <f>IF(Tienda_2!$A1075="","","Tienda 2")</f>
        <v>Tienda 2</v>
      </c>
      <c r="B3475" t="str">
        <f>IF($A3475="","",Tienda_2!B1075)</f>
        <v>Instrumentos musicales</v>
      </c>
      <c r="C3475" t="str">
        <f>IF($A3475="","",Tienda_2!G1075)</f>
        <v>Bogotá</v>
      </c>
      <c r="D3475" t="str">
        <f>IF($A3475="","",Tienda_2!F1075)</f>
        <v>Blanca Ramirez</v>
      </c>
      <c r="E3475" t="str">
        <f>IF($A3475="","",Tienda_2!I1075)</f>
        <v>Tarjeta de crédito</v>
      </c>
      <c r="F3475">
        <f>IF($A3475="","",VALUE(RIGHT(Tienda_2!E1075,4)))</f>
        <v>2021</v>
      </c>
      <c r="G3475">
        <f>IF($A3475="","",Tienda_2!C1075)</f>
        <v>86800</v>
      </c>
      <c r="H3475">
        <f>IF($A3475="","",Tienda_2!D1075)</f>
        <v>2800</v>
      </c>
      <c r="I3475">
        <f>IF($A3475="","",Tienda_2!H1075)</f>
        <v>3</v>
      </c>
      <c r="J3475">
        <f>IF($A3475="",0,IF(AND(OR('Cuadro-de-mando'!$B$4="(Todas)",'Cuadro-de-mando'!$B$4=$A3475),OR('Cuadro-de-mando'!$E$4="(Todas)",'Cuadro-de-mando'!$E$4=$B3475),OR('Cuadro-de-mando'!$H$4="(Todas)",'Cuadro-de-mando'!$H$4=$C3475),OR('Cuadro-de-mando'!$K$4="(Todas)",'Cuadro-de-mando'!$K$4=$E3475),OR('Cuadro-de-mando'!$N$4="(Todos)",'Cuadro-de-mando'!$N$4=$F3475)),1,0))</f>
        <v>1</v>
      </c>
    </row>
    <row r="3476" spans="1:10" x14ac:dyDescent="0.25">
      <c r="A3476" t="str">
        <f>IF(Tienda_2!$A1076="","","Tienda 2")</f>
        <v>Tienda 2</v>
      </c>
      <c r="B3476" t="str">
        <f>IF($A3476="","",Tienda_2!B1076)</f>
        <v>Instrumentos musicales</v>
      </c>
      <c r="C3476" t="str">
        <f>IF($A3476="","",Tienda_2!G1076)</f>
        <v>Bogotá</v>
      </c>
      <c r="D3476" t="str">
        <f>IF($A3476="","",Tienda_2!F1076)</f>
        <v>Izabela de León</v>
      </c>
      <c r="E3476" t="str">
        <f>IF($A3476="","",Tienda_2!I1076)</f>
        <v>Nequi</v>
      </c>
      <c r="F3476">
        <f>IF($A3476="","",VALUE(RIGHT(Tienda_2!E1076,4)))</f>
        <v>2020</v>
      </c>
      <c r="G3476">
        <f>IF($A3476="","",Tienda_2!C1076)</f>
        <v>38700</v>
      </c>
      <c r="H3476">
        <f>IF($A3476="","",Tienda_2!D1076)</f>
        <v>2500</v>
      </c>
      <c r="I3476">
        <f>IF($A3476="","",Tienda_2!H1076)</f>
        <v>3</v>
      </c>
      <c r="J3476">
        <f>IF($A3476="",0,IF(AND(OR('Cuadro-de-mando'!$B$4="(Todas)",'Cuadro-de-mando'!$B$4=$A3476),OR('Cuadro-de-mando'!$E$4="(Todas)",'Cuadro-de-mando'!$E$4=$B3476),OR('Cuadro-de-mando'!$H$4="(Todas)",'Cuadro-de-mando'!$H$4=$C3476),OR('Cuadro-de-mando'!$K$4="(Todas)",'Cuadro-de-mando'!$K$4=$E3476),OR('Cuadro-de-mando'!$N$4="(Todos)",'Cuadro-de-mando'!$N$4=$F3476)),1,0))</f>
        <v>1</v>
      </c>
    </row>
    <row r="3477" spans="1:10" x14ac:dyDescent="0.25">
      <c r="A3477" t="str">
        <f>IF(Tienda_2!$A1077="","","Tienda 2")</f>
        <v>Tienda 2</v>
      </c>
      <c r="B3477" t="str">
        <f>IF($A3477="","",Tienda_2!B1077)</f>
        <v>Electrodomésticos</v>
      </c>
      <c r="C3477" t="str">
        <f>IF($A3477="","",Tienda_2!G1077)</f>
        <v>Bogotá</v>
      </c>
      <c r="D3477" t="str">
        <f>IF($A3477="","",Tienda_2!F1077)</f>
        <v>Rafael Acosta</v>
      </c>
      <c r="E3477" t="str">
        <f>IF($A3477="","",Tienda_2!I1077)</f>
        <v>Nequi</v>
      </c>
      <c r="F3477">
        <f>IF($A3477="","",VALUE(RIGHT(Tienda_2!E1077,4)))</f>
        <v>2022</v>
      </c>
      <c r="G3477">
        <f>IF($A3477="","",Tienda_2!C1077)</f>
        <v>991100</v>
      </c>
      <c r="H3477">
        <f>IF($A3477="","",Tienda_2!D1077)</f>
        <v>53000</v>
      </c>
      <c r="I3477">
        <f>IF($A3477="","",Tienda_2!H1077)</f>
        <v>3</v>
      </c>
      <c r="J3477">
        <f>IF($A3477="",0,IF(AND(OR('Cuadro-de-mando'!$B$4="(Todas)",'Cuadro-de-mando'!$B$4=$A3477),OR('Cuadro-de-mando'!$E$4="(Todas)",'Cuadro-de-mando'!$E$4=$B3477),OR('Cuadro-de-mando'!$H$4="(Todas)",'Cuadro-de-mando'!$H$4=$C3477),OR('Cuadro-de-mando'!$K$4="(Todas)",'Cuadro-de-mando'!$K$4=$E3477),OR('Cuadro-de-mando'!$N$4="(Todos)",'Cuadro-de-mando'!$N$4=$F3477)),1,0))</f>
        <v>1</v>
      </c>
    </row>
    <row r="3478" spans="1:10" x14ac:dyDescent="0.25">
      <c r="A3478" t="str">
        <f>IF(Tienda_2!$A1078="","","Tienda 2")</f>
        <v>Tienda 2</v>
      </c>
      <c r="B3478" t="str">
        <f>IF($A3478="","",Tienda_2!B1078)</f>
        <v>Libros</v>
      </c>
      <c r="C3478" t="str">
        <f>IF($A3478="","",Tienda_2!G1078)</f>
        <v>Medellín</v>
      </c>
      <c r="D3478" t="str">
        <f>IF($A3478="","",Tienda_2!F1078)</f>
        <v>Rafael Acosta</v>
      </c>
      <c r="E3478" t="str">
        <f>IF($A3478="","",Tienda_2!I1078)</f>
        <v>Tarjeta de crédito</v>
      </c>
      <c r="F3478">
        <f>IF($A3478="","",VALUE(RIGHT(Tienda_2!E1078,4)))</f>
        <v>2020</v>
      </c>
      <c r="G3478">
        <f>IF($A3478="","",Tienda_2!C1078)</f>
        <v>60300</v>
      </c>
      <c r="H3478">
        <f>IF($A3478="","",Tienda_2!D1078)</f>
        <v>3400</v>
      </c>
      <c r="I3478">
        <f>IF($A3478="","",Tienda_2!H1078)</f>
        <v>5</v>
      </c>
      <c r="J3478">
        <f>IF($A3478="",0,IF(AND(OR('Cuadro-de-mando'!$B$4="(Todas)",'Cuadro-de-mando'!$B$4=$A3478),OR('Cuadro-de-mando'!$E$4="(Todas)",'Cuadro-de-mando'!$E$4=$B3478),OR('Cuadro-de-mando'!$H$4="(Todas)",'Cuadro-de-mando'!$H$4=$C3478),OR('Cuadro-de-mando'!$K$4="(Todas)",'Cuadro-de-mando'!$K$4=$E3478),OR('Cuadro-de-mando'!$N$4="(Todos)",'Cuadro-de-mando'!$N$4=$F3478)),1,0))</f>
        <v>1</v>
      </c>
    </row>
    <row r="3479" spans="1:10" x14ac:dyDescent="0.25">
      <c r="A3479" t="str">
        <f>IF(Tienda_2!$A1079="","","Tienda 2")</f>
        <v>Tienda 2</v>
      </c>
      <c r="B3479" t="str">
        <f>IF($A3479="","",Tienda_2!B1079)</f>
        <v>Electrónicos</v>
      </c>
      <c r="C3479" t="str">
        <f>IF($A3479="","",Tienda_2!G1079)</f>
        <v>Bogotá</v>
      </c>
      <c r="D3479" t="str">
        <f>IF($A3479="","",Tienda_2!F1079)</f>
        <v>Juliana Costa</v>
      </c>
      <c r="E3479" t="str">
        <f>IF($A3479="","",Tienda_2!I1079)</f>
        <v>Tarjeta de crédito</v>
      </c>
      <c r="F3479">
        <f>IF($A3479="","",VALUE(RIGHT(Tienda_2!E1079,4)))</f>
        <v>2021</v>
      </c>
      <c r="G3479">
        <f>IF($A3479="","",Tienda_2!C1079)</f>
        <v>168700</v>
      </c>
      <c r="H3479">
        <f>IF($A3479="","",Tienda_2!D1079)</f>
        <v>7200</v>
      </c>
      <c r="I3479">
        <f>IF($A3479="","",Tienda_2!H1079)</f>
        <v>5</v>
      </c>
      <c r="J3479">
        <f>IF($A3479="",0,IF(AND(OR('Cuadro-de-mando'!$B$4="(Todas)",'Cuadro-de-mando'!$B$4=$A3479),OR('Cuadro-de-mando'!$E$4="(Todas)",'Cuadro-de-mando'!$E$4=$B3479),OR('Cuadro-de-mando'!$H$4="(Todas)",'Cuadro-de-mando'!$H$4=$C3479),OR('Cuadro-de-mando'!$K$4="(Todas)",'Cuadro-de-mando'!$K$4=$E3479),OR('Cuadro-de-mando'!$N$4="(Todos)",'Cuadro-de-mando'!$N$4=$F3479)),1,0))</f>
        <v>1</v>
      </c>
    </row>
    <row r="3480" spans="1:10" x14ac:dyDescent="0.25">
      <c r="A3480" t="str">
        <f>IF(Tienda_2!$A1080="","","Tienda 2")</f>
        <v>Tienda 2</v>
      </c>
      <c r="B3480" t="str">
        <f>IF($A3480="","",Tienda_2!B1080)</f>
        <v>Deportes y diversión</v>
      </c>
      <c r="C3480" t="str">
        <f>IF($A3480="","",Tienda_2!G1080)</f>
        <v>Bogotá</v>
      </c>
      <c r="D3480" t="str">
        <f>IF($A3480="","",Tienda_2!F1080)</f>
        <v>Pedro Gomez</v>
      </c>
      <c r="E3480" t="str">
        <f>IF($A3480="","",Tienda_2!I1080)</f>
        <v>Nequi</v>
      </c>
      <c r="F3480">
        <f>IF($A3480="","",VALUE(RIGHT(Tienda_2!E1080,4)))</f>
        <v>2022</v>
      </c>
      <c r="G3480">
        <f>IF($A3480="","",Tienda_2!C1080)</f>
        <v>7600</v>
      </c>
      <c r="H3480">
        <f>IF($A3480="","",Tienda_2!D1080)</f>
        <v>5200</v>
      </c>
      <c r="I3480">
        <f>IF($A3480="","",Tienda_2!H1080)</f>
        <v>5</v>
      </c>
      <c r="J3480">
        <f>IF($A3480="",0,IF(AND(OR('Cuadro-de-mando'!$B$4="(Todas)",'Cuadro-de-mando'!$B$4=$A3480),OR('Cuadro-de-mando'!$E$4="(Todas)",'Cuadro-de-mando'!$E$4=$B3480),OR('Cuadro-de-mando'!$H$4="(Todas)",'Cuadro-de-mando'!$H$4=$C3480),OR('Cuadro-de-mando'!$K$4="(Todas)",'Cuadro-de-mando'!$K$4=$E3480),OR('Cuadro-de-mando'!$N$4="(Todos)",'Cuadro-de-mando'!$N$4=$F3480)),1,0))</f>
        <v>1</v>
      </c>
    </row>
    <row r="3481" spans="1:10" x14ac:dyDescent="0.25">
      <c r="A3481" t="str">
        <f>IF(Tienda_2!$A1081="","","Tienda 2")</f>
        <v>Tienda 2</v>
      </c>
      <c r="B3481" t="str">
        <f>IF($A3481="","",Tienda_2!B1081)</f>
        <v>Electrodomésticos</v>
      </c>
      <c r="C3481" t="str">
        <f>IF($A3481="","",Tienda_2!G1081)</f>
        <v>Bogotá</v>
      </c>
      <c r="D3481" t="str">
        <f>IF($A3481="","",Tienda_2!F1081)</f>
        <v>Pedro Gomez</v>
      </c>
      <c r="E3481" t="str">
        <f>IF($A3481="","",Tienda_2!I1081)</f>
        <v>Tarjeta de crédito</v>
      </c>
      <c r="F3481">
        <f>IF($A3481="","",VALUE(RIGHT(Tienda_2!E1081,4)))</f>
        <v>2020</v>
      </c>
      <c r="G3481">
        <f>IF($A3481="","",Tienda_2!C1081)</f>
        <v>1531600</v>
      </c>
      <c r="H3481">
        <f>IF($A3481="","",Tienda_2!D1081)</f>
        <v>82000</v>
      </c>
      <c r="I3481">
        <f>IF($A3481="","",Tienda_2!H1081)</f>
        <v>5</v>
      </c>
      <c r="J3481">
        <f>IF($A3481="",0,IF(AND(OR('Cuadro-de-mando'!$B$4="(Todas)",'Cuadro-de-mando'!$B$4=$A3481),OR('Cuadro-de-mando'!$E$4="(Todas)",'Cuadro-de-mando'!$E$4=$B3481),OR('Cuadro-de-mando'!$H$4="(Todas)",'Cuadro-de-mando'!$H$4=$C3481),OR('Cuadro-de-mando'!$K$4="(Todas)",'Cuadro-de-mando'!$K$4=$E3481),OR('Cuadro-de-mando'!$N$4="(Todos)",'Cuadro-de-mando'!$N$4=$F3481)),1,0))</f>
        <v>1</v>
      </c>
    </row>
    <row r="3482" spans="1:10" x14ac:dyDescent="0.25">
      <c r="A3482" t="str">
        <f>IF(Tienda_2!$A1082="","","Tienda 2")</f>
        <v>Tienda 2</v>
      </c>
      <c r="B3482" t="str">
        <f>IF($A3482="","",Tienda_2!B1082)</f>
        <v>Juguetes</v>
      </c>
      <c r="C3482" t="str">
        <f>IF($A3482="","",Tienda_2!G1082)</f>
        <v>Cartagena</v>
      </c>
      <c r="D3482" t="str">
        <f>IF($A3482="","",Tienda_2!F1082)</f>
        <v>Juliana Costa</v>
      </c>
      <c r="E3482" t="str">
        <f>IF($A3482="","",Tienda_2!I1082)</f>
        <v>Tarjeta de débito</v>
      </c>
      <c r="F3482">
        <f>IF($A3482="","",VALUE(RIGHT(Tienda_2!E1082,4)))</f>
        <v>2020</v>
      </c>
      <c r="G3482">
        <f>IF($A3482="","",Tienda_2!C1082)</f>
        <v>39800</v>
      </c>
      <c r="H3482">
        <f>IF($A3482="","",Tienda_2!D1082)</f>
        <v>2500</v>
      </c>
      <c r="I3482">
        <f>IF($A3482="","",Tienda_2!H1082)</f>
        <v>5</v>
      </c>
      <c r="J3482">
        <f>IF($A3482="",0,IF(AND(OR('Cuadro-de-mando'!$B$4="(Todas)",'Cuadro-de-mando'!$B$4=$A3482),OR('Cuadro-de-mando'!$E$4="(Todas)",'Cuadro-de-mando'!$E$4=$B3482),OR('Cuadro-de-mando'!$H$4="(Todas)",'Cuadro-de-mando'!$H$4=$C3482),OR('Cuadro-de-mando'!$K$4="(Todas)",'Cuadro-de-mando'!$K$4=$E3482),OR('Cuadro-de-mando'!$N$4="(Todos)",'Cuadro-de-mando'!$N$4=$F3482)),1,0))</f>
        <v>1</v>
      </c>
    </row>
    <row r="3483" spans="1:10" x14ac:dyDescent="0.25">
      <c r="A3483" t="str">
        <f>IF(Tienda_2!$A1083="","","Tienda 2")</f>
        <v>Tienda 2</v>
      </c>
      <c r="B3483" t="str">
        <f>IF($A3483="","",Tienda_2!B1083)</f>
        <v>Electrónicos</v>
      </c>
      <c r="C3483" t="str">
        <f>IF($A3483="","",Tienda_2!G1083)</f>
        <v>Bogotá</v>
      </c>
      <c r="D3483" t="str">
        <f>IF($A3483="","",Tienda_2!F1083)</f>
        <v>Maria Alfonso</v>
      </c>
      <c r="E3483" t="str">
        <f>IF($A3483="","",Tienda_2!I1083)</f>
        <v>Tarjeta de crédito</v>
      </c>
      <c r="F3483">
        <f>IF($A3483="","",VALUE(RIGHT(Tienda_2!E1083,4)))</f>
        <v>2020</v>
      </c>
      <c r="G3483">
        <f>IF($A3483="","",Tienda_2!C1083)</f>
        <v>254100</v>
      </c>
      <c r="H3483">
        <f>IF($A3483="","",Tienda_2!D1083)</f>
        <v>13700</v>
      </c>
      <c r="I3483">
        <f>IF($A3483="","",Tienda_2!H1083)</f>
        <v>5</v>
      </c>
      <c r="J3483">
        <f>IF($A3483="",0,IF(AND(OR('Cuadro-de-mando'!$B$4="(Todas)",'Cuadro-de-mando'!$B$4=$A3483),OR('Cuadro-de-mando'!$E$4="(Todas)",'Cuadro-de-mando'!$E$4=$B3483),OR('Cuadro-de-mando'!$H$4="(Todas)",'Cuadro-de-mando'!$H$4=$C3483),OR('Cuadro-de-mando'!$K$4="(Todas)",'Cuadro-de-mando'!$K$4=$E3483),OR('Cuadro-de-mando'!$N$4="(Todos)",'Cuadro-de-mando'!$N$4=$F3483)),1,0))</f>
        <v>1</v>
      </c>
    </row>
    <row r="3484" spans="1:10" x14ac:dyDescent="0.25">
      <c r="A3484" t="str">
        <f>IF(Tienda_2!$A1084="","","Tienda 2")</f>
        <v>Tienda 2</v>
      </c>
      <c r="B3484" t="str">
        <f>IF($A3484="","",Tienda_2!B1084)</f>
        <v>Libros</v>
      </c>
      <c r="C3484" t="str">
        <f>IF($A3484="","",Tienda_2!G1084)</f>
        <v>Medellín</v>
      </c>
      <c r="D3484" t="str">
        <f>IF($A3484="","",Tienda_2!F1084)</f>
        <v>Juan Fernandez</v>
      </c>
      <c r="E3484" t="str">
        <f>IF($A3484="","",Tienda_2!I1084)</f>
        <v>Tarjeta de crédito</v>
      </c>
      <c r="F3484">
        <f>IF($A3484="","",VALUE(RIGHT(Tienda_2!E1084,4)))</f>
        <v>2021</v>
      </c>
      <c r="G3484">
        <f>IF($A3484="","",Tienda_2!C1084)</f>
        <v>48000</v>
      </c>
      <c r="H3484">
        <f>IF($A3484="","",Tienda_2!D1084)</f>
        <v>0</v>
      </c>
      <c r="I3484">
        <f>IF($A3484="","",Tienda_2!H1084)</f>
        <v>4</v>
      </c>
      <c r="J3484">
        <f>IF($A3484="",0,IF(AND(OR('Cuadro-de-mando'!$B$4="(Todas)",'Cuadro-de-mando'!$B$4=$A3484),OR('Cuadro-de-mando'!$E$4="(Todas)",'Cuadro-de-mando'!$E$4=$B3484),OR('Cuadro-de-mando'!$H$4="(Todas)",'Cuadro-de-mando'!$H$4=$C3484),OR('Cuadro-de-mando'!$K$4="(Todas)",'Cuadro-de-mando'!$K$4=$E3484),OR('Cuadro-de-mando'!$N$4="(Todos)",'Cuadro-de-mando'!$N$4=$F3484)),1,0))</f>
        <v>1</v>
      </c>
    </row>
    <row r="3485" spans="1:10" x14ac:dyDescent="0.25">
      <c r="A3485" t="str">
        <f>IF(Tienda_2!$A1085="","","Tienda 2")</f>
        <v>Tienda 2</v>
      </c>
      <c r="B3485" t="str">
        <f>IF($A3485="","",Tienda_2!B1085)</f>
        <v>Muebles</v>
      </c>
      <c r="C3485" t="str">
        <f>IF($A3485="","",Tienda_2!G1085)</f>
        <v>Medellín</v>
      </c>
      <c r="D3485" t="str">
        <f>IF($A3485="","",Tienda_2!F1085)</f>
        <v>Juan Fernandez</v>
      </c>
      <c r="E3485" t="str">
        <f>IF($A3485="","",Tienda_2!I1085)</f>
        <v>Tarjeta de crédito</v>
      </c>
      <c r="F3485">
        <f>IF($A3485="","",VALUE(RIGHT(Tienda_2!E1085,4)))</f>
        <v>2022</v>
      </c>
      <c r="G3485">
        <f>IF($A3485="","",Tienda_2!C1085)</f>
        <v>672400</v>
      </c>
      <c r="H3485">
        <f>IF($A3485="","",Tienda_2!D1085)</f>
        <v>36200</v>
      </c>
      <c r="I3485">
        <f>IF($A3485="","",Tienda_2!H1085)</f>
        <v>5</v>
      </c>
      <c r="J3485">
        <f>IF($A3485="",0,IF(AND(OR('Cuadro-de-mando'!$B$4="(Todas)",'Cuadro-de-mando'!$B$4=$A3485),OR('Cuadro-de-mando'!$E$4="(Todas)",'Cuadro-de-mando'!$E$4=$B3485),OR('Cuadro-de-mando'!$H$4="(Todas)",'Cuadro-de-mando'!$H$4=$C3485),OR('Cuadro-de-mando'!$K$4="(Todas)",'Cuadro-de-mando'!$K$4=$E3485),OR('Cuadro-de-mando'!$N$4="(Todos)",'Cuadro-de-mando'!$N$4=$F3485)),1,0))</f>
        <v>1</v>
      </c>
    </row>
    <row r="3486" spans="1:10" x14ac:dyDescent="0.25">
      <c r="A3486" t="str">
        <f>IF(Tienda_2!$A1086="","","Tienda 2")</f>
        <v>Tienda 2</v>
      </c>
      <c r="B3486" t="str">
        <f>IF($A3486="","",Tienda_2!B1086)</f>
        <v>Muebles</v>
      </c>
      <c r="C3486" t="str">
        <f>IF($A3486="","",Tienda_2!G1086)</f>
        <v>Medellín</v>
      </c>
      <c r="D3486" t="str">
        <f>IF($A3486="","",Tienda_2!F1086)</f>
        <v>Pedro Gomez</v>
      </c>
      <c r="E3486" t="str">
        <f>IF($A3486="","",Tienda_2!I1086)</f>
        <v>Tarjeta de crédito</v>
      </c>
      <c r="F3486">
        <f>IF($A3486="","",VALUE(RIGHT(Tienda_2!E1086,4)))</f>
        <v>2021</v>
      </c>
      <c r="G3486">
        <f>IF($A3486="","",Tienda_2!C1086)</f>
        <v>183300</v>
      </c>
      <c r="H3486">
        <f>IF($A3486="","",Tienda_2!D1086)</f>
        <v>14400</v>
      </c>
      <c r="I3486">
        <f>IF($A3486="","",Tienda_2!H1086)</f>
        <v>5</v>
      </c>
      <c r="J3486">
        <f>IF($A3486="",0,IF(AND(OR('Cuadro-de-mando'!$B$4="(Todas)",'Cuadro-de-mando'!$B$4=$A3486),OR('Cuadro-de-mando'!$E$4="(Todas)",'Cuadro-de-mando'!$E$4=$B3486),OR('Cuadro-de-mando'!$H$4="(Todas)",'Cuadro-de-mando'!$H$4=$C3486),OR('Cuadro-de-mando'!$K$4="(Todas)",'Cuadro-de-mando'!$K$4=$E3486),OR('Cuadro-de-mando'!$N$4="(Todos)",'Cuadro-de-mando'!$N$4=$F3486)),1,0))</f>
        <v>1</v>
      </c>
    </row>
    <row r="3487" spans="1:10" x14ac:dyDescent="0.25">
      <c r="A3487" t="str">
        <f>IF(Tienda_2!$A1087="","","Tienda 2")</f>
        <v>Tienda 2</v>
      </c>
      <c r="B3487" t="str">
        <f>IF($A3487="","",Tienda_2!B1087)</f>
        <v>Electrónicos</v>
      </c>
      <c r="C3487" t="str">
        <f>IF($A3487="","",Tienda_2!G1087)</f>
        <v>Cali</v>
      </c>
      <c r="D3487" t="str">
        <f>IF($A3487="","",Tienda_2!F1087)</f>
        <v>Santiago Silva</v>
      </c>
      <c r="E3487" t="str">
        <f>IF($A3487="","",Tienda_2!I1087)</f>
        <v>Tarjeta de crédito</v>
      </c>
      <c r="F3487">
        <f>IF($A3487="","",VALUE(RIGHT(Tienda_2!E1087,4)))</f>
        <v>2020</v>
      </c>
      <c r="G3487">
        <f>IF($A3487="","",Tienda_2!C1087)</f>
        <v>2177100</v>
      </c>
      <c r="H3487">
        <f>IF($A3487="","",Tienda_2!D1087)</f>
        <v>116300</v>
      </c>
      <c r="I3487">
        <f>IF($A3487="","",Tienda_2!H1087)</f>
        <v>1</v>
      </c>
      <c r="J3487">
        <f>IF($A3487="",0,IF(AND(OR('Cuadro-de-mando'!$B$4="(Todas)",'Cuadro-de-mando'!$B$4=$A3487),OR('Cuadro-de-mando'!$E$4="(Todas)",'Cuadro-de-mando'!$E$4=$B3487),OR('Cuadro-de-mando'!$H$4="(Todas)",'Cuadro-de-mando'!$H$4=$C3487),OR('Cuadro-de-mando'!$K$4="(Todas)",'Cuadro-de-mando'!$K$4=$E3487),OR('Cuadro-de-mando'!$N$4="(Todos)",'Cuadro-de-mando'!$N$4=$F3487)),1,0))</f>
        <v>1</v>
      </c>
    </row>
    <row r="3488" spans="1:10" x14ac:dyDescent="0.25">
      <c r="A3488" t="str">
        <f>IF(Tienda_2!$A1088="","","Tienda 2")</f>
        <v>Tienda 2</v>
      </c>
      <c r="B3488" t="str">
        <f>IF($A3488="","",Tienda_2!B1088)</f>
        <v>Muebles</v>
      </c>
      <c r="C3488" t="str">
        <f>IF($A3488="","",Tienda_2!G1088)</f>
        <v>Bucaramanga</v>
      </c>
      <c r="D3488" t="str">
        <f>IF($A3488="","",Tienda_2!F1088)</f>
        <v>Pedro Gomez</v>
      </c>
      <c r="E3488" t="str">
        <f>IF($A3488="","",Tienda_2!I1088)</f>
        <v>Tarjeta de crédito</v>
      </c>
      <c r="F3488">
        <f>IF($A3488="","",VALUE(RIGHT(Tienda_2!E1088,4)))</f>
        <v>2020</v>
      </c>
      <c r="G3488">
        <f>IF($A3488="","",Tienda_2!C1088)</f>
        <v>466100</v>
      </c>
      <c r="H3488">
        <f>IF($A3488="","",Tienda_2!D1088)</f>
        <v>25500</v>
      </c>
      <c r="I3488">
        <f>IF($A3488="","",Tienda_2!H1088)</f>
        <v>1</v>
      </c>
      <c r="J3488">
        <f>IF($A3488="",0,IF(AND(OR('Cuadro-de-mando'!$B$4="(Todas)",'Cuadro-de-mando'!$B$4=$A3488),OR('Cuadro-de-mando'!$E$4="(Todas)",'Cuadro-de-mando'!$E$4=$B3488),OR('Cuadro-de-mando'!$H$4="(Todas)",'Cuadro-de-mando'!$H$4=$C3488),OR('Cuadro-de-mando'!$K$4="(Todas)",'Cuadro-de-mando'!$K$4=$E3488),OR('Cuadro-de-mando'!$N$4="(Todos)",'Cuadro-de-mando'!$N$4=$F3488)),1,0))</f>
        <v>1</v>
      </c>
    </row>
    <row r="3489" spans="1:10" x14ac:dyDescent="0.25">
      <c r="A3489" t="str">
        <f>IF(Tienda_2!$A1089="","","Tienda 2")</f>
        <v>Tienda 2</v>
      </c>
      <c r="B3489" t="str">
        <f>IF($A3489="","",Tienda_2!B1089)</f>
        <v>Electrónicos</v>
      </c>
      <c r="C3489" t="str">
        <f>IF($A3489="","",Tienda_2!G1089)</f>
        <v>Barranquilla</v>
      </c>
      <c r="D3489" t="str">
        <f>IF($A3489="","",Tienda_2!F1089)</f>
        <v>Santiago Silva</v>
      </c>
      <c r="E3489" t="str">
        <f>IF($A3489="","",Tienda_2!I1089)</f>
        <v>Nequi</v>
      </c>
      <c r="F3489">
        <f>IF($A3489="","",VALUE(RIGHT(Tienda_2!E1089,4)))</f>
        <v>2021</v>
      </c>
      <c r="G3489">
        <f>IF($A3489="","",Tienda_2!C1089)</f>
        <v>147900</v>
      </c>
      <c r="H3489">
        <f>IF($A3489="","",Tienda_2!D1089)</f>
        <v>6100</v>
      </c>
      <c r="I3489">
        <f>IF($A3489="","",Tienda_2!H1089)</f>
        <v>2</v>
      </c>
      <c r="J3489">
        <f>IF($A3489="",0,IF(AND(OR('Cuadro-de-mando'!$B$4="(Todas)",'Cuadro-de-mando'!$B$4=$A3489),OR('Cuadro-de-mando'!$E$4="(Todas)",'Cuadro-de-mando'!$E$4=$B3489),OR('Cuadro-de-mando'!$H$4="(Todas)",'Cuadro-de-mando'!$H$4=$C3489),OR('Cuadro-de-mando'!$K$4="(Todas)",'Cuadro-de-mando'!$K$4=$E3489),OR('Cuadro-de-mando'!$N$4="(Todos)",'Cuadro-de-mando'!$N$4=$F3489)),1,0))</f>
        <v>1</v>
      </c>
    </row>
    <row r="3490" spans="1:10" x14ac:dyDescent="0.25">
      <c r="A3490" t="str">
        <f>IF(Tienda_2!$A1090="","","Tienda 2")</f>
        <v>Tienda 2</v>
      </c>
      <c r="B3490" t="str">
        <f>IF($A3490="","",Tienda_2!B1090)</f>
        <v>Juguetes</v>
      </c>
      <c r="C3490" t="str">
        <f>IF($A3490="","",Tienda_2!G1090)</f>
        <v>Santa Marta</v>
      </c>
      <c r="D3490" t="str">
        <f>IF($A3490="","",Tienda_2!F1090)</f>
        <v>Beatriz Morales</v>
      </c>
      <c r="E3490" t="str">
        <f>IF($A3490="","",Tienda_2!I1090)</f>
        <v>Tarjeta de crédito</v>
      </c>
      <c r="F3490">
        <f>IF($A3490="","",VALUE(RIGHT(Tienda_2!E1090,4)))</f>
        <v>2020</v>
      </c>
      <c r="G3490">
        <f>IF($A3490="","",Tienda_2!C1090)</f>
        <v>14000</v>
      </c>
      <c r="H3490">
        <f>IF($A3490="","",Tienda_2!D1090)</f>
        <v>1000</v>
      </c>
      <c r="I3490">
        <f>IF($A3490="","",Tienda_2!H1090)</f>
        <v>1</v>
      </c>
      <c r="J3490">
        <f>IF($A3490="",0,IF(AND(OR('Cuadro-de-mando'!$B$4="(Todas)",'Cuadro-de-mando'!$B$4=$A3490),OR('Cuadro-de-mando'!$E$4="(Todas)",'Cuadro-de-mando'!$E$4=$B3490),OR('Cuadro-de-mando'!$H$4="(Todas)",'Cuadro-de-mando'!$H$4=$C3490),OR('Cuadro-de-mando'!$K$4="(Todas)",'Cuadro-de-mando'!$K$4=$E3490),OR('Cuadro-de-mando'!$N$4="(Todos)",'Cuadro-de-mando'!$N$4=$F3490)),1,0))</f>
        <v>1</v>
      </c>
    </row>
    <row r="3491" spans="1:10" x14ac:dyDescent="0.25">
      <c r="A3491" t="str">
        <f>IF(Tienda_2!$A1091="","","Tienda 2")</f>
        <v>Tienda 2</v>
      </c>
      <c r="B3491" t="str">
        <f>IF($A3491="","",Tienda_2!B1091)</f>
        <v>Electrónicos</v>
      </c>
      <c r="C3491" t="str">
        <f>IF($A3491="","",Tienda_2!G1091)</f>
        <v>Barranquilla</v>
      </c>
      <c r="D3491" t="str">
        <f>IF($A3491="","",Tienda_2!F1091)</f>
        <v>Mariana Herrera</v>
      </c>
      <c r="E3491" t="str">
        <f>IF($A3491="","",Tienda_2!I1091)</f>
        <v>Tarjeta de crédito</v>
      </c>
      <c r="F3491">
        <f>IF($A3491="","",VALUE(RIGHT(Tienda_2!E1091,4)))</f>
        <v>2021</v>
      </c>
      <c r="G3491">
        <f>IF($A3491="","",Tienda_2!C1091)</f>
        <v>334200</v>
      </c>
      <c r="H3491">
        <f>IF($A3491="","",Tienda_2!D1091)</f>
        <v>18000</v>
      </c>
      <c r="I3491">
        <f>IF($A3491="","",Tienda_2!H1091)</f>
        <v>2</v>
      </c>
      <c r="J3491">
        <f>IF($A3491="",0,IF(AND(OR('Cuadro-de-mando'!$B$4="(Todas)",'Cuadro-de-mando'!$B$4=$A3491),OR('Cuadro-de-mando'!$E$4="(Todas)",'Cuadro-de-mando'!$E$4=$B3491),OR('Cuadro-de-mando'!$H$4="(Todas)",'Cuadro-de-mando'!$H$4=$C3491),OR('Cuadro-de-mando'!$K$4="(Todas)",'Cuadro-de-mando'!$K$4=$E3491),OR('Cuadro-de-mando'!$N$4="(Todos)",'Cuadro-de-mando'!$N$4=$F3491)),1,0))</f>
        <v>1</v>
      </c>
    </row>
    <row r="3492" spans="1:10" x14ac:dyDescent="0.25">
      <c r="A3492" t="str">
        <f>IF(Tienda_2!$A1092="","","Tienda 2")</f>
        <v>Tienda 2</v>
      </c>
      <c r="B3492" t="str">
        <f>IF($A3492="","",Tienda_2!B1092)</f>
        <v>Muebles</v>
      </c>
      <c r="C3492" t="str">
        <f>IF($A3492="","",Tienda_2!G1092)</f>
        <v>Bucaramanga</v>
      </c>
      <c r="D3492" t="str">
        <f>IF($A3492="","",Tienda_2!F1092)</f>
        <v>Lucas Olivera</v>
      </c>
      <c r="E3492" t="str">
        <f>IF($A3492="","",Tienda_2!I1092)</f>
        <v>Tarjeta de crédito</v>
      </c>
      <c r="F3492">
        <f>IF($A3492="","",VALUE(RIGHT(Tienda_2!E1092,4)))</f>
        <v>2021</v>
      </c>
      <c r="G3492">
        <f>IF($A3492="","",Tienda_2!C1092)</f>
        <v>149500</v>
      </c>
      <c r="H3492">
        <f>IF($A3492="","",Tienda_2!D1092)</f>
        <v>6100</v>
      </c>
      <c r="I3492">
        <f>IF($A3492="","",Tienda_2!H1092)</f>
        <v>1</v>
      </c>
      <c r="J3492">
        <f>IF($A3492="",0,IF(AND(OR('Cuadro-de-mando'!$B$4="(Todas)",'Cuadro-de-mando'!$B$4=$A3492),OR('Cuadro-de-mando'!$E$4="(Todas)",'Cuadro-de-mando'!$E$4=$B3492),OR('Cuadro-de-mando'!$H$4="(Todas)",'Cuadro-de-mando'!$H$4=$C3492),OR('Cuadro-de-mando'!$K$4="(Todas)",'Cuadro-de-mando'!$K$4=$E3492),OR('Cuadro-de-mando'!$N$4="(Todos)",'Cuadro-de-mando'!$N$4=$F3492)),1,0))</f>
        <v>1</v>
      </c>
    </row>
    <row r="3493" spans="1:10" x14ac:dyDescent="0.25">
      <c r="A3493" t="str">
        <f>IF(Tienda_2!$A1093="","","Tienda 2")</f>
        <v>Tienda 2</v>
      </c>
      <c r="B3493" t="str">
        <f>IF($A3493="","",Tienda_2!B1093)</f>
        <v>Electrónicos</v>
      </c>
      <c r="C3493" t="str">
        <f>IF($A3493="","",Tienda_2!G1093)</f>
        <v>Bogotá</v>
      </c>
      <c r="D3493" t="str">
        <f>IF($A3493="","",Tienda_2!F1093)</f>
        <v>Izabela de León</v>
      </c>
      <c r="E3493" t="str">
        <f>IF($A3493="","",Tienda_2!I1093)</f>
        <v>Tarjeta de crédito</v>
      </c>
      <c r="F3493">
        <f>IF($A3493="","",VALUE(RIGHT(Tienda_2!E1093,4)))</f>
        <v>2021</v>
      </c>
      <c r="G3493">
        <f>IF($A3493="","",Tienda_2!C1093)</f>
        <v>1304800</v>
      </c>
      <c r="H3493">
        <f>IF($A3493="","",Tienda_2!D1093)</f>
        <v>67700</v>
      </c>
      <c r="I3493">
        <f>IF($A3493="","",Tienda_2!H1093)</f>
        <v>5</v>
      </c>
      <c r="J3493">
        <f>IF($A3493="",0,IF(AND(OR('Cuadro-de-mando'!$B$4="(Todas)",'Cuadro-de-mando'!$B$4=$A3493),OR('Cuadro-de-mando'!$E$4="(Todas)",'Cuadro-de-mando'!$E$4=$B3493),OR('Cuadro-de-mando'!$H$4="(Todas)",'Cuadro-de-mando'!$H$4=$C3493),OR('Cuadro-de-mando'!$K$4="(Todas)",'Cuadro-de-mando'!$K$4=$E3493),OR('Cuadro-de-mando'!$N$4="(Todos)",'Cuadro-de-mando'!$N$4=$F3493)),1,0))</f>
        <v>1</v>
      </c>
    </row>
    <row r="3494" spans="1:10" x14ac:dyDescent="0.25">
      <c r="A3494" t="str">
        <f>IF(Tienda_2!$A1094="","","Tienda 2")</f>
        <v>Tienda 2</v>
      </c>
      <c r="B3494" t="str">
        <f>IF($A3494="","",Tienda_2!B1094)</f>
        <v>Electrónicos</v>
      </c>
      <c r="C3494" t="str">
        <f>IF($A3494="","",Tienda_2!G1094)</f>
        <v>Bogotá</v>
      </c>
      <c r="D3494" t="str">
        <f>IF($A3494="","",Tienda_2!F1094)</f>
        <v>Felipe Santos</v>
      </c>
      <c r="E3494" t="str">
        <f>IF($A3494="","",Tienda_2!I1094)</f>
        <v>Cupón</v>
      </c>
      <c r="F3494">
        <f>IF($A3494="","",VALUE(RIGHT(Tienda_2!E1094,4)))</f>
        <v>2020</v>
      </c>
      <c r="G3494">
        <f>IF($A3494="","",Tienda_2!C1094)</f>
        <v>180800</v>
      </c>
      <c r="H3494">
        <f>IF($A3494="","",Tienda_2!D1094)</f>
        <v>10300</v>
      </c>
      <c r="I3494">
        <f>IF($A3494="","",Tienda_2!H1094)</f>
        <v>3</v>
      </c>
      <c r="J3494">
        <f>IF($A3494="",0,IF(AND(OR('Cuadro-de-mando'!$B$4="(Todas)",'Cuadro-de-mando'!$B$4=$A3494),OR('Cuadro-de-mando'!$E$4="(Todas)",'Cuadro-de-mando'!$E$4=$B3494),OR('Cuadro-de-mando'!$H$4="(Todas)",'Cuadro-de-mando'!$H$4=$C3494),OR('Cuadro-de-mando'!$K$4="(Todas)",'Cuadro-de-mando'!$K$4=$E3494),OR('Cuadro-de-mando'!$N$4="(Todos)",'Cuadro-de-mando'!$N$4=$F3494)),1,0))</f>
        <v>1</v>
      </c>
    </row>
    <row r="3495" spans="1:10" x14ac:dyDescent="0.25">
      <c r="A3495" t="str">
        <f>IF(Tienda_2!$A1095="","","Tienda 2")</f>
        <v>Tienda 2</v>
      </c>
      <c r="B3495" t="str">
        <f>IF($A3495="","",Tienda_2!B1095)</f>
        <v>Instrumentos musicales</v>
      </c>
      <c r="C3495" t="str">
        <f>IF($A3495="","",Tienda_2!G1095)</f>
        <v>Bogotá</v>
      </c>
      <c r="D3495" t="str">
        <f>IF($A3495="","",Tienda_2!F1095)</f>
        <v>Lucas Olivera</v>
      </c>
      <c r="E3495" t="str">
        <f>IF($A3495="","",Tienda_2!I1095)</f>
        <v>Tarjeta de crédito</v>
      </c>
      <c r="F3495">
        <f>IF($A3495="","",VALUE(RIGHT(Tienda_2!E1095,4)))</f>
        <v>2022</v>
      </c>
      <c r="G3495">
        <f>IF($A3495="","",Tienda_2!C1095)</f>
        <v>633800</v>
      </c>
      <c r="H3495">
        <f>IF($A3495="","",Tienda_2!D1095)</f>
        <v>34400</v>
      </c>
      <c r="I3495">
        <f>IF($A3495="","",Tienda_2!H1095)</f>
        <v>4</v>
      </c>
      <c r="J3495">
        <f>IF($A3495="",0,IF(AND(OR('Cuadro-de-mando'!$B$4="(Todas)",'Cuadro-de-mando'!$B$4=$A3495),OR('Cuadro-de-mando'!$E$4="(Todas)",'Cuadro-de-mando'!$E$4=$B3495),OR('Cuadro-de-mando'!$H$4="(Todas)",'Cuadro-de-mando'!$H$4=$C3495),OR('Cuadro-de-mando'!$K$4="(Todas)",'Cuadro-de-mando'!$K$4=$E3495),OR('Cuadro-de-mando'!$N$4="(Todos)",'Cuadro-de-mando'!$N$4=$F3495)),1,0))</f>
        <v>1</v>
      </c>
    </row>
    <row r="3496" spans="1:10" x14ac:dyDescent="0.25">
      <c r="A3496" t="str">
        <f>IF(Tienda_2!$A1096="","","Tienda 2")</f>
        <v>Tienda 2</v>
      </c>
      <c r="B3496" t="str">
        <f>IF($A3496="","",Tienda_2!B1096)</f>
        <v>Instrumentos musicales</v>
      </c>
      <c r="C3496" t="str">
        <f>IF($A3496="","",Tienda_2!G1096)</f>
        <v>Bogotá</v>
      </c>
      <c r="D3496" t="str">
        <f>IF($A3496="","",Tienda_2!F1096)</f>
        <v>Santiago Silva</v>
      </c>
      <c r="E3496" t="str">
        <f>IF($A3496="","",Tienda_2!I1096)</f>
        <v>Nequi</v>
      </c>
      <c r="F3496">
        <f>IF($A3496="","",VALUE(RIGHT(Tienda_2!E1096,4)))</f>
        <v>2022</v>
      </c>
      <c r="G3496">
        <f>IF($A3496="","",Tienda_2!C1096)</f>
        <v>677500</v>
      </c>
      <c r="H3496">
        <f>IF($A3496="","",Tienda_2!D1096)</f>
        <v>34300</v>
      </c>
      <c r="I3496">
        <f>IF($A3496="","",Tienda_2!H1096)</f>
        <v>5</v>
      </c>
      <c r="J3496">
        <f>IF($A3496="",0,IF(AND(OR('Cuadro-de-mando'!$B$4="(Todas)",'Cuadro-de-mando'!$B$4=$A3496),OR('Cuadro-de-mando'!$E$4="(Todas)",'Cuadro-de-mando'!$E$4=$B3496),OR('Cuadro-de-mando'!$H$4="(Todas)",'Cuadro-de-mando'!$H$4=$C3496),OR('Cuadro-de-mando'!$K$4="(Todas)",'Cuadro-de-mando'!$K$4=$E3496),OR('Cuadro-de-mando'!$N$4="(Todos)",'Cuadro-de-mando'!$N$4=$F3496)),1,0))</f>
        <v>1</v>
      </c>
    </row>
    <row r="3497" spans="1:10" x14ac:dyDescent="0.25">
      <c r="A3497" t="str">
        <f>IF(Tienda_2!$A1097="","","Tienda 2")</f>
        <v>Tienda 2</v>
      </c>
      <c r="B3497" t="str">
        <f>IF($A3497="","",Tienda_2!B1097)</f>
        <v>Electrónicos</v>
      </c>
      <c r="C3497" t="str">
        <f>IF($A3497="","",Tienda_2!G1097)</f>
        <v>Bogotá</v>
      </c>
      <c r="D3497" t="str">
        <f>IF($A3497="","",Tienda_2!F1097)</f>
        <v>Beatriz Morales</v>
      </c>
      <c r="E3497" t="str">
        <f>IF($A3497="","",Tienda_2!I1097)</f>
        <v>Tarjeta de crédito</v>
      </c>
      <c r="F3497">
        <f>IF($A3497="","",VALUE(RIGHT(Tienda_2!E1097,4)))</f>
        <v>2023</v>
      </c>
      <c r="G3497">
        <f>IF($A3497="","",Tienda_2!C1097)</f>
        <v>172700</v>
      </c>
      <c r="H3497">
        <f>IF($A3497="","",Tienda_2!D1097)</f>
        <v>9400</v>
      </c>
      <c r="I3497">
        <f>IF($A3497="","",Tienda_2!H1097)</f>
        <v>4</v>
      </c>
      <c r="J3497">
        <f>IF($A3497="",0,IF(AND(OR('Cuadro-de-mando'!$B$4="(Todas)",'Cuadro-de-mando'!$B$4=$A3497),OR('Cuadro-de-mando'!$E$4="(Todas)",'Cuadro-de-mando'!$E$4=$B3497),OR('Cuadro-de-mando'!$H$4="(Todas)",'Cuadro-de-mando'!$H$4=$C3497),OR('Cuadro-de-mando'!$K$4="(Todas)",'Cuadro-de-mando'!$K$4=$E3497),OR('Cuadro-de-mando'!$N$4="(Todos)",'Cuadro-de-mando'!$N$4=$F3497)),1,0))</f>
        <v>1</v>
      </c>
    </row>
    <row r="3498" spans="1:10" x14ac:dyDescent="0.25">
      <c r="A3498" t="str">
        <f>IF(Tienda_2!$A1098="","","Tienda 2")</f>
        <v>Tienda 2</v>
      </c>
      <c r="B3498" t="str">
        <f>IF($A3498="","",Tienda_2!B1098)</f>
        <v>Electrodomésticos</v>
      </c>
      <c r="C3498" t="str">
        <f>IF($A3498="","",Tienda_2!G1098)</f>
        <v>Bogotá</v>
      </c>
      <c r="D3498" t="str">
        <f>IF($A3498="","",Tienda_2!F1098)</f>
        <v>Camila Rivera</v>
      </c>
      <c r="E3498" t="str">
        <f>IF($A3498="","",Tienda_2!I1098)</f>
        <v>Cupón</v>
      </c>
      <c r="F3498">
        <f>IF($A3498="","",VALUE(RIGHT(Tienda_2!E1098,4)))</f>
        <v>2023</v>
      </c>
      <c r="G3498">
        <f>IF($A3498="","",Tienda_2!C1098)</f>
        <v>1161700</v>
      </c>
      <c r="H3498">
        <f>IF($A3498="","",Tienda_2!D1098)</f>
        <v>62200</v>
      </c>
      <c r="I3498">
        <f>IF($A3498="","",Tienda_2!H1098)</f>
        <v>5</v>
      </c>
      <c r="J3498">
        <f>IF($A3498="",0,IF(AND(OR('Cuadro-de-mando'!$B$4="(Todas)",'Cuadro-de-mando'!$B$4=$A3498),OR('Cuadro-de-mando'!$E$4="(Todas)",'Cuadro-de-mando'!$E$4=$B3498),OR('Cuadro-de-mando'!$H$4="(Todas)",'Cuadro-de-mando'!$H$4=$C3498),OR('Cuadro-de-mando'!$K$4="(Todas)",'Cuadro-de-mando'!$K$4=$E3498),OR('Cuadro-de-mando'!$N$4="(Todos)",'Cuadro-de-mando'!$N$4=$F3498)),1,0))</f>
        <v>1</v>
      </c>
    </row>
    <row r="3499" spans="1:10" x14ac:dyDescent="0.25">
      <c r="A3499" t="str">
        <f>IF(Tienda_2!$A1099="","","Tienda 2")</f>
        <v>Tienda 2</v>
      </c>
      <c r="B3499" t="str">
        <f>IF($A3499="","",Tienda_2!B1099)</f>
        <v>Artículos para el hogar</v>
      </c>
      <c r="C3499" t="str">
        <f>IF($A3499="","",Tienda_2!G1099)</f>
        <v>Riohacha</v>
      </c>
      <c r="D3499" t="str">
        <f>IF($A3499="","",Tienda_2!F1099)</f>
        <v>Mariana Herrera</v>
      </c>
      <c r="E3499" t="str">
        <f>IF($A3499="","",Tienda_2!I1099)</f>
        <v>Tarjeta de crédito</v>
      </c>
      <c r="F3499">
        <f>IF($A3499="","",VALUE(RIGHT(Tienda_2!E1099,4)))</f>
        <v>2021</v>
      </c>
      <c r="G3499">
        <f>IF($A3499="","",Tienda_2!C1099)</f>
        <v>34600</v>
      </c>
      <c r="H3499">
        <f>IF($A3499="","",Tienda_2!D1099)</f>
        <v>0</v>
      </c>
      <c r="I3499">
        <f>IF($A3499="","",Tienda_2!H1099)</f>
        <v>5</v>
      </c>
      <c r="J3499">
        <f>IF($A3499="",0,IF(AND(OR('Cuadro-de-mando'!$B$4="(Todas)",'Cuadro-de-mando'!$B$4=$A3499),OR('Cuadro-de-mando'!$E$4="(Todas)",'Cuadro-de-mando'!$E$4=$B3499),OR('Cuadro-de-mando'!$H$4="(Todas)",'Cuadro-de-mando'!$H$4=$C3499),OR('Cuadro-de-mando'!$K$4="(Todas)",'Cuadro-de-mando'!$K$4=$E3499),OR('Cuadro-de-mando'!$N$4="(Todos)",'Cuadro-de-mando'!$N$4=$F3499)),1,0))</f>
        <v>1</v>
      </c>
    </row>
    <row r="3500" spans="1:10" x14ac:dyDescent="0.25">
      <c r="A3500" t="str">
        <f>IF(Tienda_2!$A1100="","","Tienda 2")</f>
        <v>Tienda 2</v>
      </c>
      <c r="B3500" t="str">
        <f>IF($A3500="","",Tienda_2!B1100)</f>
        <v>Electrodomésticos</v>
      </c>
      <c r="C3500" t="str">
        <f>IF($A3500="","",Tienda_2!G1100)</f>
        <v>Cali</v>
      </c>
      <c r="D3500" t="str">
        <f>IF($A3500="","",Tienda_2!F1100)</f>
        <v>Camila Rivera</v>
      </c>
      <c r="E3500" t="str">
        <f>IF($A3500="","",Tienda_2!I1100)</f>
        <v>Nequi</v>
      </c>
      <c r="F3500">
        <f>IF($A3500="","",VALUE(RIGHT(Tienda_2!E1100,4)))</f>
        <v>2020</v>
      </c>
      <c r="G3500">
        <f>IF($A3500="","",Tienda_2!C1100)</f>
        <v>1050400</v>
      </c>
      <c r="H3500">
        <f>IF($A3500="","",Tienda_2!D1100)</f>
        <v>56600</v>
      </c>
      <c r="I3500">
        <f>IF($A3500="","",Tienda_2!H1100)</f>
        <v>5</v>
      </c>
      <c r="J3500">
        <f>IF($A3500="",0,IF(AND(OR('Cuadro-de-mando'!$B$4="(Todas)",'Cuadro-de-mando'!$B$4=$A3500),OR('Cuadro-de-mando'!$E$4="(Todas)",'Cuadro-de-mando'!$E$4=$B3500),OR('Cuadro-de-mando'!$H$4="(Todas)",'Cuadro-de-mando'!$H$4=$C3500),OR('Cuadro-de-mando'!$K$4="(Todas)",'Cuadro-de-mando'!$K$4=$E3500),OR('Cuadro-de-mando'!$N$4="(Todos)",'Cuadro-de-mando'!$N$4=$F3500)),1,0))</f>
        <v>1</v>
      </c>
    </row>
    <row r="3501" spans="1:10" x14ac:dyDescent="0.25">
      <c r="A3501" t="str">
        <f>IF(Tienda_2!$A1101="","","Tienda 2")</f>
        <v>Tienda 2</v>
      </c>
      <c r="B3501" t="str">
        <f>IF($A3501="","",Tienda_2!B1101)</f>
        <v>Electrodomésticos</v>
      </c>
      <c r="C3501" t="str">
        <f>IF($A3501="","",Tienda_2!G1101)</f>
        <v>Bogotá</v>
      </c>
      <c r="D3501" t="str">
        <f>IF($A3501="","",Tienda_2!F1101)</f>
        <v>Juan Fernandez</v>
      </c>
      <c r="E3501" t="str">
        <f>IF($A3501="","",Tienda_2!I1101)</f>
        <v>Nequi</v>
      </c>
      <c r="F3501">
        <f>IF($A3501="","",VALUE(RIGHT(Tienda_2!E1101,4)))</f>
        <v>2020</v>
      </c>
      <c r="G3501">
        <f>IF($A3501="","",Tienda_2!C1101)</f>
        <v>1282400</v>
      </c>
      <c r="H3501">
        <f>IF($A3501="","",Tienda_2!D1101)</f>
        <v>66500</v>
      </c>
      <c r="I3501">
        <f>IF($A3501="","",Tienda_2!H1101)</f>
        <v>3</v>
      </c>
      <c r="J3501">
        <f>IF($A3501="",0,IF(AND(OR('Cuadro-de-mando'!$B$4="(Todas)",'Cuadro-de-mando'!$B$4=$A3501),OR('Cuadro-de-mando'!$E$4="(Todas)",'Cuadro-de-mando'!$E$4=$B3501),OR('Cuadro-de-mando'!$H$4="(Todas)",'Cuadro-de-mando'!$H$4=$C3501),OR('Cuadro-de-mando'!$K$4="(Todas)",'Cuadro-de-mando'!$K$4=$E3501),OR('Cuadro-de-mando'!$N$4="(Todos)",'Cuadro-de-mando'!$N$4=$F3501)),1,0))</f>
        <v>1</v>
      </c>
    </row>
    <row r="3502" spans="1:10" x14ac:dyDescent="0.25">
      <c r="A3502" t="str">
        <f>IF(Tienda_2!$A1102="","","Tienda 2")</f>
        <v>Tienda 2</v>
      </c>
      <c r="B3502" t="str">
        <f>IF($A3502="","",Tienda_2!B1102)</f>
        <v>Electrónicos</v>
      </c>
      <c r="C3502" t="str">
        <f>IF($A3502="","",Tienda_2!G1102)</f>
        <v>Bucaramanga</v>
      </c>
      <c r="D3502" t="str">
        <f>IF($A3502="","",Tienda_2!F1102)</f>
        <v>Juan Fernandez</v>
      </c>
      <c r="E3502" t="str">
        <f>IF($A3502="","",Tienda_2!I1102)</f>
        <v>Tarjeta de crédito</v>
      </c>
      <c r="F3502">
        <f>IF($A3502="","",VALUE(RIGHT(Tienda_2!E1102,4)))</f>
        <v>2021</v>
      </c>
      <c r="G3502">
        <f>IF($A3502="","",Tienda_2!C1102)</f>
        <v>955900</v>
      </c>
      <c r="H3502">
        <f>IF($A3502="","",Tienda_2!D1102)</f>
        <v>51600</v>
      </c>
      <c r="I3502">
        <f>IF($A3502="","",Tienda_2!H1102)</f>
        <v>1</v>
      </c>
      <c r="J3502">
        <f>IF($A3502="",0,IF(AND(OR('Cuadro-de-mando'!$B$4="(Todas)",'Cuadro-de-mando'!$B$4=$A3502),OR('Cuadro-de-mando'!$E$4="(Todas)",'Cuadro-de-mando'!$E$4=$B3502),OR('Cuadro-de-mando'!$H$4="(Todas)",'Cuadro-de-mando'!$H$4=$C3502),OR('Cuadro-de-mando'!$K$4="(Todas)",'Cuadro-de-mando'!$K$4=$E3502),OR('Cuadro-de-mando'!$N$4="(Todos)",'Cuadro-de-mando'!$N$4=$F3502)),1,0))</f>
        <v>1</v>
      </c>
    </row>
    <row r="3503" spans="1:10" x14ac:dyDescent="0.25">
      <c r="A3503" t="str">
        <f>IF(Tienda_2!$A1103="","","Tienda 2")</f>
        <v>Tienda 2</v>
      </c>
      <c r="B3503" t="str">
        <f>IF($A3503="","",Tienda_2!B1103)</f>
        <v>Muebles</v>
      </c>
      <c r="C3503" t="str">
        <f>IF($A3503="","",Tienda_2!G1103)</f>
        <v>Bogotá</v>
      </c>
      <c r="D3503" t="str">
        <f>IF($A3503="","",Tienda_2!F1103)</f>
        <v>Felipe Santos</v>
      </c>
      <c r="E3503" t="str">
        <f>IF($A3503="","",Tienda_2!I1103)</f>
        <v>Cupón</v>
      </c>
      <c r="F3503">
        <f>IF($A3503="","",VALUE(RIGHT(Tienda_2!E1103,4)))</f>
        <v>2021</v>
      </c>
      <c r="G3503">
        <f>IF($A3503="","",Tienda_2!C1103)</f>
        <v>334000</v>
      </c>
      <c r="H3503">
        <f>IF($A3503="","",Tienda_2!D1103)</f>
        <v>18500</v>
      </c>
      <c r="I3503">
        <f>IF($A3503="","",Tienda_2!H1103)</f>
        <v>5</v>
      </c>
      <c r="J3503">
        <f>IF($A3503="",0,IF(AND(OR('Cuadro-de-mando'!$B$4="(Todas)",'Cuadro-de-mando'!$B$4=$A3503),OR('Cuadro-de-mando'!$E$4="(Todas)",'Cuadro-de-mando'!$E$4=$B3503),OR('Cuadro-de-mando'!$H$4="(Todas)",'Cuadro-de-mando'!$H$4=$C3503),OR('Cuadro-de-mando'!$K$4="(Todas)",'Cuadro-de-mando'!$K$4=$E3503),OR('Cuadro-de-mando'!$N$4="(Todos)",'Cuadro-de-mando'!$N$4=$F3503)),1,0))</f>
        <v>1</v>
      </c>
    </row>
    <row r="3504" spans="1:10" x14ac:dyDescent="0.25">
      <c r="A3504" t="str">
        <f>IF(Tienda_2!$A1104="","","Tienda 2")</f>
        <v>Tienda 2</v>
      </c>
      <c r="B3504" t="str">
        <f>IF($A3504="","",Tienda_2!B1104)</f>
        <v>Electrónicos</v>
      </c>
      <c r="C3504" t="str">
        <f>IF($A3504="","",Tienda_2!G1104)</f>
        <v>Neiva</v>
      </c>
      <c r="D3504" t="str">
        <f>IF($A3504="","",Tienda_2!F1104)</f>
        <v>Blanca Ramirez</v>
      </c>
      <c r="E3504" t="str">
        <f>IF($A3504="","",Tienda_2!I1104)</f>
        <v>Tarjeta de crédito</v>
      </c>
      <c r="F3504">
        <f>IF($A3504="","",VALUE(RIGHT(Tienda_2!E1104,4)))</f>
        <v>2020</v>
      </c>
      <c r="G3504">
        <f>IF($A3504="","",Tienda_2!C1104)</f>
        <v>1696300</v>
      </c>
      <c r="H3504">
        <f>IF($A3504="","",Tienda_2!D1104)</f>
        <v>88500</v>
      </c>
      <c r="I3504">
        <f>IF($A3504="","",Tienda_2!H1104)</f>
        <v>5</v>
      </c>
      <c r="J3504">
        <f>IF($A3504="",0,IF(AND(OR('Cuadro-de-mando'!$B$4="(Todas)",'Cuadro-de-mando'!$B$4=$A3504),OR('Cuadro-de-mando'!$E$4="(Todas)",'Cuadro-de-mando'!$E$4=$B3504),OR('Cuadro-de-mando'!$H$4="(Todas)",'Cuadro-de-mando'!$H$4=$C3504),OR('Cuadro-de-mando'!$K$4="(Todas)",'Cuadro-de-mando'!$K$4=$E3504),OR('Cuadro-de-mando'!$N$4="(Todos)",'Cuadro-de-mando'!$N$4=$F3504)),1,0))</f>
        <v>1</v>
      </c>
    </row>
    <row r="3505" spans="1:10" x14ac:dyDescent="0.25">
      <c r="A3505" t="str">
        <f>IF(Tienda_2!$A1105="","","Tienda 2")</f>
        <v>Tienda 2</v>
      </c>
      <c r="B3505" t="str">
        <f>IF($A3505="","",Tienda_2!B1105)</f>
        <v>Artículos para el hogar</v>
      </c>
      <c r="C3505" t="str">
        <f>IF($A3505="","",Tienda_2!G1105)</f>
        <v>Bogotá</v>
      </c>
      <c r="D3505" t="str">
        <f>IF($A3505="","",Tienda_2!F1105)</f>
        <v>Ángel Rodriguez</v>
      </c>
      <c r="E3505" t="str">
        <f>IF($A3505="","",Tienda_2!I1105)</f>
        <v>Tarjeta de crédito</v>
      </c>
      <c r="F3505">
        <f>IF($A3505="","",VALUE(RIGHT(Tienda_2!E1105,4)))</f>
        <v>2020</v>
      </c>
      <c r="G3505">
        <f>IF($A3505="","",Tienda_2!C1105)</f>
        <v>105800</v>
      </c>
      <c r="H3505">
        <f>IF($A3505="","",Tienda_2!D1105)</f>
        <v>3800</v>
      </c>
      <c r="I3505">
        <f>IF($A3505="","",Tienda_2!H1105)</f>
        <v>5</v>
      </c>
      <c r="J3505">
        <f>IF($A3505="",0,IF(AND(OR('Cuadro-de-mando'!$B$4="(Todas)",'Cuadro-de-mando'!$B$4=$A3505),OR('Cuadro-de-mando'!$E$4="(Todas)",'Cuadro-de-mando'!$E$4=$B3505),OR('Cuadro-de-mando'!$H$4="(Todas)",'Cuadro-de-mando'!$H$4=$C3505),OR('Cuadro-de-mando'!$K$4="(Todas)",'Cuadro-de-mando'!$K$4=$E3505),OR('Cuadro-de-mando'!$N$4="(Todos)",'Cuadro-de-mando'!$N$4=$F3505)),1,0))</f>
        <v>1</v>
      </c>
    </row>
    <row r="3506" spans="1:10" x14ac:dyDescent="0.25">
      <c r="A3506" t="str">
        <f>IF(Tienda_2!$A1106="","","Tienda 2")</f>
        <v>Tienda 2</v>
      </c>
      <c r="B3506" t="str">
        <f>IF($A3506="","",Tienda_2!B1106)</f>
        <v>Deportes y diversión</v>
      </c>
      <c r="C3506" t="str">
        <f>IF($A3506="","",Tienda_2!G1106)</f>
        <v>Bogotá</v>
      </c>
      <c r="D3506" t="str">
        <f>IF($A3506="","",Tienda_2!F1106)</f>
        <v>Mariana Herrera</v>
      </c>
      <c r="E3506" t="str">
        <f>IF($A3506="","",Tienda_2!I1106)</f>
        <v>Tarjeta de crédito</v>
      </c>
      <c r="F3506">
        <f>IF($A3506="","",VALUE(RIGHT(Tienda_2!E1106,4)))</f>
        <v>2021</v>
      </c>
      <c r="G3506">
        <f>IF($A3506="","",Tienda_2!C1106)</f>
        <v>290900</v>
      </c>
      <c r="H3506">
        <f>IF($A3506="","",Tienda_2!D1106)</f>
        <v>15900</v>
      </c>
      <c r="I3506">
        <f>IF($A3506="","",Tienda_2!H1106)</f>
        <v>5</v>
      </c>
      <c r="J3506">
        <f>IF($A3506="",0,IF(AND(OR('Cuadro-de-mando'!$B$4="(Todas)",'Cuadro-de-mando'!$B$4=$A3506),OR('Cuadro-de-mando'!$E$4="(Todas)",'Cuadro-de-mando'!$E$4=$B3506),OR('Cuadro-de-mando'!$H$4="(Todas)",'Cuadro-de-mando'!$H$4=$C3506),OR('Cuadro-de-mando'!$K$4="(Todas)",'Cuadro-de-mando'!$K$4=$E3506),OR('Cuadro-de-mando'!$N$4="(Todos)",'Cuadro-de-mando'!$N$4=$F3506)),1,0))</f>
        <v>1</v>
      </c>
    </row>
    <row r="3507" spans="1:10" x14ac:dyDescent="0.25">
      <c r="A3507" t="str">
        <f>IF(Tienda_2!$A1107="","","Tienda 2")</f>
        <v>Tienda 2</v>
      </c>
      <c r="B3507" t="str">
        <f>IF($A3507="","",Tienda_2!B1107)</f>
        <v>Instrumentos musicales</v>
      </c>
      <c r="C3507" t="str">
        <f>IF($A3507="","",Tienda_2!G1107)</f>
        <v>Medellín</v>
      </c>
      <c r="D3507" t="str">
        <f>IF($A3507="","",Tienda_2!F1107)</f>
        <v>Blanca Ramirez</v>
      </c>
      <c r="E3507" t="str">
        <f>IF($A3507="","",Tienda_2!I1107)</f>
        <v>Tarjeta de crédito</v>
      </c>
      <c r="F3507">
        <f>IF($A3507="","",VALUE(RIGHT(Tienda_2!E1107,4)))</f>
        <v>2021</v>
      </c>
      <c r="G3507">
        <f>IF($A3507="","",Tienda_2!C1107)</f>
        <v>1006400</v>
      </c>
      <c r="H3507">
        <f>IF($A3507="","",Tienda_2!D1107)</f>
        <v>51800</v>
      </c>
      <c r="I3507">
        <f>IF($A3507="","",Tienda_2!H1107)</f>
        <v>5</v>
      </c>
      <c r="J3507">
        <f>IF($A3507="",0,IF(AND(OR('Cuadro-de-mando'!$B$4="(Todas)",'Cuadro-de-mando'!$B$4=$A3507),OR('Cuadro-de-mando'!$E$4="(Todas)",'Cuadro-de-mando'!$E$4=$B3507),OR('Cuadro-de-mando'!$H$4="(Todas)",'Cuadro-de-mando'!$H$4=$C3507),OR('Cuadro-de-mando'!$K$4="(Todas)",'Cuadro-de-mando'!$K$4=$E3507),OR('Cuadro-de-mando'!$N$4="(Todos)",'Cuadro-de-mando'!$N$4=$F3507)),1,0))</f>
        <v>1</v>
      </c>
    </row>
    <row r="3508" spans="1:10" x14ac:dyDescent="0.25">
      <c r="A3508" t="str">
        <f>IF(Tienda_2!$A1108="","","Tienda 2")</f>
        <v>Tienda 2</v>
      </c>
      <c r="B3508" t="str">
        <f>IF($A3508="","",Tienda_2!B1108)</f>
        <v>Electrónicos</v>
      </c>
      <c r="C3508" t="str">
        <f>IF($A3508="","",Tienda_2!G1108)</f>
        <v>Pereira</v>
      </c>
      <c r="D3508" t="str">
        <f>IF($A3508="","",Tienda_2!F1108)</f>
        <v>Pedro Gomez</v>
      </c>
      <c r="E3508" t="str">
        <f>IF($A3508="","",Tienda_2!I1108)</f>
        <v>Tarjeta de crédito</v>
      </c>
      <c r="F3508">
        <f>IF($A3508="","",VALUE(RIGHT(Tienda_2!E1108,4)))</f>
        <v>2020</v>
      </c>
      <c r="G3508">
        <f>IF($A3508="","",Tienda_2!C1108)</f>
        <v>1831300</v>
      </c>
      <c r="H3508">
        <f>IF($A3508="","",Tienda_2!D1108)</f>
        <v>97700</v>
      </c>
      <c r="I3508">
        <f>IF($A3508="","",Tienda_2!H1108)</f>
        <v>5</v>
      </c>
      <c r="J3508">
        <f>IF($A3508="",0,IF(AND(OR('Cuadro-de-mando'!$B$4="(Todas)",'Cuadro-de-mando'!$B$4=$A3508),OR('Cuadro-de-mando'!$E$4="(Todas)",'Cuadro-de-mando'!$E$4=$B3508),OR('Cuadro-de-mando'!$H$4="(Todas)",'Cuadro-de-mando'!$H$4=$C3508),OR('Cuadro-de-mando'!$K$4="(Todas)",'Cuadro-de-mando'!$K$4=$E3508),OR('Cuadro-de-mando'!$N$4="(Todos)",'Cuadro-de-mando'!$N$4=$F3508)),1,0))</f>
        <v>1</v>
      </c>
    </row>
    <row r="3509" spans="1:10" x14ac:dyDescent="0.25">
      <c r="A3509" t="str">
        <f>IF(Tienda_2!$A1109="","","Tienda 2")</f>
        <v>Tienda 2</v>
      </c>
      <c r="B3509" t="str">
        <f>IF($A3509="","",Tienda_2!B1109)</f>
        <v>Electrónicos</v>
      </c>
      <c r="C3509" t="str">
        <f>IF($A3509="","",Tienda_2!G1109)</f>
        <v>Bucaramanga</v>
      </c>
      <c r="D3509" t="str">
        <f>IF($A3509="","",Tienda_2!F1109)</f>
        <v>Izabela de León</v>
      </c>
      <c r="E3509" t="str">
        <f>IF($A3509="","",Tienda_2!I1109)</f>
        <v>Tarjeta de crédito</v>
      </c>
      <c r="F3509">
        <f>IF($A3509="","",VALUE(RIGHT(Tienda_2!E1109,4)))</f>
        <v>2022</v>
      </c>
      <c r="G3509">
        <f>IF($A3509="","",Tienda_2!C1109)</f>
        <v>1816100</v>
      </c>
      <c r="H3509">
        <f>IF($A3509="","",Tienda_2!D1109)</f>
        <v>96900</v>
      </c>
      <c r="I3509">
        <f>IF($A3509="","",Tienda_2!H1109)</f>
        <v>5</v>
      </c>
      <c r="J3509">
        <f>IF($A3509="",0,IF(AND(OR('Cuadro-de-mando'!$B$4="(Todas)",'Cuadro-de-mando'!$B$4=$A3509),OR('Cuadro-de-mando'!$E$4="(Todas)",'Cuadro-de-mando'!$E$4=$B3509),OR('Cuadro-de-mando'!$H$4="(Todas)",'Cuadro-de-mando'!$H$4=$C3509),OR('Cuadro-de-mando'!$K$4="(Todas)",'Cuadro-de-mando'!$K$4=$E3509),OR('Cuadro-de-mando'!$N$4="(Todos)",'Cuadro-de-mando'!$N$4=$F3509)),1,0))</f>
        <v>1</v>
      </c>
    </row>
    <row r="3510" spans="1:10" x14ac:dyDescent="0.25">
      <c r="A3510" t="str">
        <f>IF(Tienda_2!$A1110="","","Tienda 2")</f>
        <v>Tienda 2</v>
      </c>
      <c r="B3510" t="str">
        <f>IF($A3510="","",Tienda_2!B1110)</f>
        <v>Electrodomésticos</v>
      </c>
      <c r="C3510" t="str">
        <f>IF($A3510="","",Tienda_2!G1110)</f>
        <v>Cali</v>
      </c>
      <c r="D3510" t="str">
        <f>IF($A3510="","",Tienda_2!F1110)</f>
        <v>Izabela de León</v>
      </c>
      <c r="E3510" t="str">
        <f>IF($A3510="","",Tienda_2!I1110)</f>
        <v>Nequi</v>
      </c>
      <c r="F3510">
        <f>IF($A3510="","",VALUE(RIGHT(Tienda_2!E1110,4)))</f>
        <v>2022</v>
      </c>
      <c r="G3510">
        <f>IF($A3510="","",Tienda_2!C1110)</f>
        <v>697700</v>
      </c>
      <c r="H3510">
        <f>IF($A3510="","",Tienda_2!D1110)</f>
        <v>37400</v>
      </c>
      <c r="I3510">
        <f>IF($A3510="","",Tienda_2!H1110)</f>
        <v>5</v>
      </c>
      <c r="J3510">
        <f>IF($A3510="",0,IF(AND(OR('Cuadro-de-mando'!$B$4="(Todas)",'Cuadro-de-mando'!$B$4=$A3510),OR('Cuadro-de-mando'!$E$4="(Todas)",'Cuadro-de-mando'!$E$4=$B3510),OR('Cuadro-de-mando'!$H$4="(Todas)",'Cuadro-de-mando'!$H$4=$C3510),OR('Cuadro-de-mando'!$K$4="(Todas)",'Cuadro-de-mando'!$K$4=$E3510),OR('Cuadro-de-mando'!$N$4="(Todos)",'Cuadro-de-mando'!$N$4=$F3510)),1,0))</f>
        <v>1</v>
      </c>
    </row>
    <row r="3511" spans="1:10" x14ac:dyDescent="0.25">
      <c r="A3511" t="str">
        <f>IF(Tienda_2!$A1111="","","Tienda 2")</f>
        <v>Tienda 2</v>
      </c>
      <c r="B3511" t="str">
        <f>IF($A3511="","",Tienda_2!B1111)</f>
        <v>Libros</v>
      </c>
      <c r="C3511" t="str">
        <f>IF($A3511="","",Tienda_2!G1111)</f>
        <v>Cartagena</v>
      </c>
      <c r="D3511" t="str">
        <f>IF($A3511="","",Tienda_2!F1111)</f>
        <v>Maria Alfonso</v>
      </c>
      <c r="E3511" t="str">
        <f>IF($A3511="","",Tienda_2!I1111)</f>
        <v>Nequi</v>
      </c>
      <c r="F3511">
        <f>IF($A3511="","",VALUE(RIGHT(Tienda_2!E1111,4)))</f>
        <v>2022</v>
      </c>
      <c r="G3511">
        <f>IF($A3511="","",Tienda_2!C1111)</f>
        <v>71200</v>
      </c>
      <c r="H3511">
        <f>IF($A3511="","",Tienda_2!D1111)</f>
        <v>2000</v>
      </c>
      <c r="I3511">
        <f>IF($A3511="","",Tienda_2!H1111)</f>
        <v>2</v>
      </c>
      <c r="J3511">
        <f>IF($A3511="",0,IF(AND(OR('Cuadro-de-mando'!$B$4="(Todas)",'Cuadro-de-mando'!$B$4=$A3511),OR('Cuadro-de-mando'!$E$4="(Todas)",'Cuadro-de-mando'!$E$4=$B3511),OR('Cuadro-de-mando'!$H$4="(Todas)",'Cuadro-de-mando'!$H$4=$C3511),OR('Cuadro-de-mando'!$K$4="(Todas)",'Cuadro-de-mando'!$K$4=$E3511),OR('Cuadro-de-mando'!$N$4="(Todos)",'Cuadro-de-mando'!$N$4=$F3511)),1,0))</f>
        <v>1</v>
      </c>
    </row>
    <row r="3512" spans="1:10" x14ac:dyDescent="0.25">
      <c r="A3512" t="str">
        <f>IF(Tienda_2!$A1112="","","Tienda 2")</f>
        <v>Tienda 2</v>
      </c>
      <c r="B3512" t="str">
        <f>IF($A3512="","",Tienda_2!B1112)</f>
        <v>Libros</v>
      </c>
      <c r="C3512" t="str">
        <f>IF($A3512="","",Tienda_2!G1112)</f>
        <v>Bogotá</v>
      </c>
      <c r="D3512" t="str">
        <f>IF($A3512="","",Tienda_2!F1112)</f>
        <v>Ángel Rodriguez</v>
      </c>
      <c r="E3512" t="str">
        <f>IF($A3512="","",Tienda_2!I1112)</f>
        <v>Nequi</v>
      </c>
      <c r="F3512">
        <f>IF($A3512="","",VALUE(RIGHT(Tienda_2!E1112,4)))</f>
        <v>2022</v>
      </c>
      <c r="G3512">
        <f>IF($A3512="","",Tienda_2!C1112)</f>
        <v>39200</v>
      </c>
      <c r="H3512">
        <f>IF($A3512="","",Tienda_2!D1112)</f>
        <v>4500</v>
      </c>
      <c r="I3512">
        <f>IF($A3512="","",Tienda_2!H1112)</f>
        <v>5</v>
      </c>
      <c r="J3512">
        <f>IF($A3512="",0,IF(AND(OR('Cuadro-de-mando'!$B$4="(Todas)",'Cuadro-de-mando'!$B$4=$A3512),OR('Cuadro-de-mando'!$E$4="(Todas)",'Cuadro-de-mando'!$E$4=$B3512),OR('Cuadro-de-mando'!$H$4="(Todas)",'Cuadro-de-mando'!$H$4=$C3512),OR('Cuadro-de-mando'!$K$4="(Todas)",'Cuadro-de-mando'!$K$4=$E3512),OR('Cuadro-de-mando'!$N$4="(Todos)",'Cuadro-de-mando'!$N$4=$F3512)),1,0))</f>
        <v>1</v>
      </c>
    </row>
    <row r="3513" spans="1:10" x14ac:dyDescent="0.25">
      <c r="A3513" t="str">
        <f>IF(Tienda_2!$A1113="","","Tienda 2")</f>
        <v>Tienda 2</v>
      </c>
      <c r="B3513" t="str">
        <f>IF($A3513="","",Tienda_2!B1113)</f>
        <v>Artículos para el hogar</v>
      </c>
      <c r="C3513" t="str">
        <f>IF($A3513="","",Tienda_2!G1113)</f>
        <v>Bogotá</v>
      </c>
      <c r="D3513" t="str">
        <f>IF($A3513="","",Tienda_2!F1113)</f>
        <v>Camila Rivera</v>
      </c>
      <c r="E3513" t="str">
        <f>IF($A3513="","",Tienda_2!I1113)</f>
        <v>Tarjeta de crédito</v>
      </c>
      <c r="F3513">
        <f>IF($A3513="","",VALUE(RIGHT(Tienda_2!E1113,4)))</f>
        <v>2021</v>
      </c>
      <c r="G3513">
        <f>IF($A3513="","",Tienda_2!C1113)</f>
        <v>179500</v>
      </c>
      <c r="H3513">
        <f>IF($A3513="","",Tienda_2!D1113)</f>
        <v>9800</v>
      </c>
      <c r="I3513">
        <f>IF($A3513="","",Tienda_2!H1113)</f>
        <v>5</v>
      </c>
      <c r="J3513">
        <f>IF($A3513="",0,IF(AND(OR('Cuadro-de-mando'!$B$4="(Todas)",'Cuadro-de-mando'!$B$4=$A3513),OR('Cuadro-de-mando'!$E$4="(Todas)",'Cuadro-de-mando'!$E$4=$B3513),OR('Cuadro-de-mando'!$H$4="(Todas)",'Cuadro-de-mando'!$H$4=$C3513),OR('Cuadro-de-mando'!$K$4="(Todas)",'Cuadro-de-mando'!$K$4=$E3513),OR('Cuadro-de-mando'!$N$4="(Todos)",'Cuadro-de-mando'!$N$4=$F3513)),1,0))</f>
        <v>1</v>
      </c>
    </row>
    <row r="3514" spans="1:10" x14ac:dyDescent="0.25">
      <c r="A3514" t="str">
        <f>IF(Tienda_2!$A1114="","","Tienda 2")</f>
        <v>Tienda 2</v>
      </c>
      <c r="B3514" t="str">
        <f>IF($A3514="","",Tienda_2!B1114)</f>
        <v>Electrodomésticos</v>
      </c>
      <c r="C3514" t="str">
        <f>IF($A3514="","",Tienda_2!G1114)</f>
        <v>Barranquilla</v>
      </c>
      <c r="D3514" t="str">
        <f>IF($A3514="","",Tienda_2!F1114)</f>
        <v>Lucas Olivera</v>
      </c>
      <c r="E3514" t="str">
        <f>IF($A3514="","",Tienda_2!I1114)</f>
        <v>Tarjeta de crédito</v>
      </c>
      <c r="F3514">
        <f>IF($A3514="","",VALUE(RIGHT(Tienda_2!E1114,4)))</f>
        <v>2020</v>
      </c>
      <c r="G3514">
        <f>IF($A3514="","",Tienda_2!C1114)</f>
        <v>1341100</v>
      </c>
      <c r="H3514">
        <f>IF($A3514="","",Tienda_2!D1114)</f>
        <v>69600</v>
      </c>
      <c r="I3514">
        <f>IF($A3514="","",Tienda_2!H1114)</f>
        <v>3</v>
      </c>
      <c r="J3514">
        <f>IF($A3514="",0,IF(AND(OR('Cuadro-de-mando'!$B$4="(Todas)",'Cuadro-de-mando'!$B$4=$A3514),OR('Cuadro-de-mando'!$E$4="(Todas)",'Cuadro-de-mando'!$E$4=$B3514),OR('Cuadro-de-mando'!$H$4="(Todas)",'Cuadro-de-mando'!$H$4=$C3514),OR('Cuadro-de-mando'!$K$4="(Todas)",'Cuadro-de-mando'!$K$4=$E3514),OR('Cuadro-de-mando'!$N$4="(Todos)",'Cuadro-de-mando'!$N$4=$F3514)),1,0))</f>
        <v>1</v>
      </c>
    </row>
    <row r="3515" spans="1:10" x14ac:dyDescent="0.25">
      <c r="A3515" t="str">
        <f>IF(Tienda_2!$A1115="","","Tienda 2")</f>
        <v>Tienda 2</v>
      </c>
      <c r="B3515" t="str">
        <f>IF($A3515="","",Tienda_2!B1115)</f>
        <v>Electrodomésticos</v>
      </c>
      <c r="C3515" t="str">
        <f>IF($A3515="","",Tienda_2!G1115)</f>
        <v>Cali</v>
      </c>
      <c r="D3515" t="str">
        <f>IF($A3515="","",Tienda_2!F1115)</f>
        <v>Camila Rivera</v>
      </c>
      <c r="E3515" t="str">
        <f>IF($A3515="","",Tienda_2!I1115)</f>
        <v>Tarjeta de crédito</v>
      </c>
      <c r="F3515">
        <f>IF($A3515="","",VALUE(RIGHT(Tienda_2!E1115,4)))</f>
        <v>2020</v>
      </c>
      <c r="G3515">
        <f>IF($A3515="","",Tienda_2!C1115)</f>
        <v>2045600</v>
      </c>
      <c r="H3515">
        <f>IF($A3515="","",Tienda_2!D1115)</f>
        <v>109100</v>
      </c>
      <c r="I3515">
        <f>IF($A3515="","",Tienda_2!H1115)</f>
        <v>5</v>
      </c>
      <c r="J3515">
        <f>IF($A3515="",0,IF(AND(OR('Cuadro-de-mando'!$B$4="(Todas)",'Cuadro-de-mando'!$B$4=$A3515),OR('Cuadro-de-mando'!$E$4="(Todas)",'Cuadro-de-mando'!$E$4=$B3515),OR('Cuadro-de-mando'!$H$4="(Todas)",'Cuadro-de-mando'!$H$4=$C3515),OR('Cuadro-de-mando'!$K$4="(Todas)",'Cuadro-de-mando'!$K$4=$E3515),OR('Cuadro-de-mando'!$N$4="(Todos)",'Cuadro-de-mando'!$N$4=$F3515)),1,0))</f>
        <v>1</v>
      </c>
    </row>
    <row r="3516" spans="1:10" x14ac:dyDescent="0.25">
      <c r="A3516" t="str">
        <f>IF(Tienda_2!$A1116="","","Tienda 2")</f>
        <v>Tienda 2</v>
      </c>
      <c r="B3516" t="str">
        <f>IF($A3516="","",Tienda_2!B1116)</f>
        <v>Electrónicos</v>
      </c>
      <c r="C3516" t="str">
        <f>IF($A3516="","",Tienda_2!G1116)</f>
        <v>Bogotá</v>
      </c>
      <c r="D3516" t="str">
        <f>IF($A3516="","",Tienda_2!F1116)</f>
        <v>Mariana Herrera</v>
      </c>
      <c r="E3516" t="str">
        <f>IF($A3516="","",Tienda_2!I1116)</f>
        <v>Tarjeta de crédito</v>
      </c>
      <c r="F3516">
        <f>IF($A3516="","",VALUE(RIGHT(Tienda_2!E1116,4)))</f>
        <v>2022</v>
      </c>
      <c r="G3516">
        <f>IF($A3516="","",Tienda_2!C1116)</f>
        <v>2607700</v>
      </c>
      <c r="H3516">
        <f>IF($A3516="","",Tienda_2!D1116)</f>
        <v>137000</v>
      </c>
      <c r="I3516">
        <f>IF($A3516="","",Tienda_2!H1116)</f>
        <v>2</v>
      </c>
      <c r="J3516">
        <f>IF($A3516="",0,IF(AND(OR('Cuadro-de-mando'!$B$4="(Todas)",'Cuadro-de-mando'!$B$4=$A3516),OR('Cuadro-de-mando'!$E$4="(Todas)",'Cuadro-de-mando'!$E$4=$B3516),OR('Cuadro-de-mando'!$H$4="(Todas)",'Cuadro-de-mando'!$H$4=$C3516),OR('Cuadro-de-mando'!$K$4="(Todas)",'Cuadro-de-mando'!$K$4=$E3516),OR('Cuadro-de-mando'!$N$4="(Todos)",'Cuadro-de-mando'!$N$4=$F3516)),1,0))</f>
        <v>1</v>
      </c>
    </row>
    <row r="3517" spans="1:10" x14ac:dyDescent="0.25">
      <c r="A3517" t="str">
        <f>IF(Tienda_2!$A1117="","","Tienda 2")</f>
        <v>Tienda 2</v>
      </c>
      <c r="B3517" t="str">
        <f>IF($A3517="","",Tienda_2!B1117)</f>
        <v>Muebles</v>
      </c>
      <c r="C3517" t="str">
        <f>IF($A3517="","",Tienda_2!G1117)</f>
        <v>Medellín</v>
      </c>
      <c r="D3517" t="str">
        <f>IF($A3517="","",Tienda_2!F1117)</f>
        <v>Lucas Olivera</v>
      </c>
      <c r="E3517" t="str">
        <f>IF($A3517="","",Tienda_2!I1117)</f>
        <v>Tarjeta de crédito</v>
      </c>
      <c r="F3517">
        <f>IF($A3517="","",VALUE(RIGHT(Tienda_2!E1117,4)))</f>
        <v>2020</v>
      </c>
      <c r="G3517">
        <f>IF($A3517="","",Tienda_2!C1117)</f>
        <v>361700</v>
      </c>
      <c r="H3517">
        <f>IF($A3517="","",Tienda_2!D1117)</f>
        <v>19700</v>
      </c>
      <c r="I3517">
        <f>IF($A3517="","",Tienda_2!H1117)</f>
        <v>1</v>
      </c>
      <c r="J3517">
        <f>IF($A3517="",0,IF(AND(OR('Cuadro-de-mando'!$B$4="(Todas)",'Cuadro-de-mando'!$B$4=$A3517),OR('Cuadro-de-mando'!$E$4="(Todas)",'Cuadro-de-mando'!$E$4=$B3517),OR('Cuadro-de-mando'!$H$4="(Todas)",'Cuadro-de-mando'!$H$4=$C3517),OR('Cuadro-de-mando'!$K$4="(Todas)",'Cuadro-de-mando'!$K$4=$E3517),OR('Cuadro-de-mando'!$N$4="(Todos)",'Cuadro-de-mando'!$N$4=$F3517)),1,0))</f>
        <v>1</v>
      </c>
    </row>
    <row r="3518" spans="1:10" x14ac:dyDescent="0.25">
      <c r="A3518" t="str">
        <f>IF(Tienda_2!$A1118="","","Tienda 2")</f>
        <v>Tienda 2</v>
      </c>
      <c r="B3518" t="str">
        <f>IF($A3518="","",Tienda_2!B1118)</f>
        <v>Electrónicos</v>
      </c>
      <c r="C3518" t="str">
        <f>IF($A3518="","",Tienda_2!G1118)</f>
        <v>Bogotá</v>
      </c>
      <c r="D3518" t="str">
        <f>IF($A3518="","",Tienda_2!F1118)</f>
        <v>Felipe Santos</v>
      </c>
      <c r="E3518" t="str">
        <f>IF($A3518="","",Tienda_2!I1118)</f>
        <v>Tarjeta de crédito</v>
      </c>
      <c r="F3518">
        <f>IF($A3518="","",VALUE(RIGHT(Tienda_2!E1118,4)))</f>
        <v>2021</v>
      </c>
      <c r="G3518">
        <f>IF($A3518="","",Tienda_2!C1118)</f>
        <v>1274000</v>
      </c>
      <c r="H3518">
        <f>IF($A3518="","",Tienda_2!D1118)</f>
        <v>68200</v>
      </c>
      <c r="I3518">
        <f>IF($A3518="","",Tienda_2!H1118)</f>
        <v>1</v>
      </c>
      <c r="J3518">
        <f>IF($A3518="",0,IF(AND(OR('Cuadro-de-mando'!$B$4="(Todas)",'Cuadro-de-mando'!$B$4=$A3518),OR('Cuadro-de-mando'!$E$4="(Todas)",'Cuadro-de-mando'!$E$4=$B3518),OR('Cuadro-de-mando'!$H$4="(Todas)",'Cuadro-de-mando'!$H$4=$C3518),OR('Cuadro-de-mando'!$K$4="(Todas)",'Cuadro-de-mando'!$K$4=$E3518),OR('Cuadro-de-mando'!$N$4="(Todos)",'Cuadro-de-mando'!$N$4=$F3518)),1,0))</f>
        <v>1</v>
      </c>
    </row>
    <row r="3519" spans="1:10" x14ac:dyDescent="0.25">
      <c r="A3519" t="str">
        <f>IF(Tienda_2!$A1119="","","Tienda 2")</f>
        <v>Tienda 2</v>
      </c>
      <c r="B3519" t="str">
        <f>IF($A3519="","",Tienda_2!B1119)</f>
        <v>Muebles</v>
      </c>
      <c r="C3519" t="str">
        <f>IF($A3519="","",Tienda_2!G1119)</f>
        <v>Medellín</v>
      </c>
      <c r="D3519" t="str">
        <f>IF($A3519="","",Tienda_2!F1119)</f>
        <v>Pedro Gomez</v>
      </c>
      <c r="E3519" t="str">
        <f>IF($A3519="","",Tienda_2!I1119)</f>
        <v>Nequi</v>
      </c>
      <c r="F3519">
        <f>IF($A3519="","",VALUE(RIGHT(Tienda_2!E1119,4)))</f>
        <v>2021</v>
      </c>
      <c r="G3519">
        <f>IF($A3519="","",Tienda_2!C1119)</f>
        <v>295600</v>
      </c>
      <c r="H3519">
        <f>IF($A3519="","",Tienda_2!D1119)</f>
        <v>16400</v>
      </c>
      <c r="I3519">
        <f>IF($A3519="","",Tienda_2!H1119)</f>
        <v>1</v>
      </c>
      <c r="J3519">
        <f>IF($A3519="",0,IF(AND(OR('Cuadro-de-mando'!$B$4="(Todas)",'Cuadro-de-mando'!$B$4=$A3519),OR('Cuadro-de-mando'!$E$4="(Todas)",'Cuadro-de-mando'!$E$4=$B3519),OR('Cuadro-de-mando'!$H$4="(Todas)",'Cuadro-de-mando'!$H$4=$C3519),OR('Cuadro-de-mando'!$K$4="(Todas)",'Cuadro-de-mando'!$K$4=$E3519),OR('Cuadro-de-mando'!$N$4="(Todos)",'Cuadro-de-mando'!$N$4=$F3519)),1,0))</f>
        <v>1</v>
      </c>
    </row>
    <row r="3520" spans="1:10" x14ac:dyDescent="0.25">
      <c r="A3520" t="str">
        <f>IF(Tienda_2!$A1120="","","Tienda 2")</f>
        <v>Tienda 2</v>
      </c>
      <c r="B3520" t="str">
        <f>IF($A3520="","",Tienda_2!B1120)</f>
        <v>Juguetes</v>
      </c>
      <c r="C3520" t="str">
        <f>IF($A3520="","",Tienda_2!G1120)</f>
        <v>Medellín</v>
      </c>
      <c r="D3520" t="str">
        <f>IF($A3520="","",Tienda_2!F1120)</f>
        <v>Izabela de León</v>
      </c>
      <c r="E3520" t="str">
        <f>IF($A3520="","",Tienda_2!I1120)</f>
        <v>Nequi</v>
      </c>
      <c r="F3520">
        <f>IF($A3520="","",VALUE(RIGHT(Tienda_2!E1120,4)))</f>
        <v>2020</v>
      </c>
      <c r="G3520">
        <f>IF($A3520="","",Tienda_2!C1120)</f>
        <v>34900</v>
      </c>
      <c r="H3520">
        <f>IF($A3520="","",Tienda_2!D1120)</f>
        <v>2100</v>
      </c>
      <c r="I3520">
        <f>IF($A3520="","",Tienda_2!H1120)</f>
        <v>5</v>
      </c>
      <c r="J3520">
        <f>IF($A3520="",0,IF(AND(OR('Cuadro-de-mando'!$B$4="(Todas)",'Cuadro-de-mando'!$B$4=$A3520),OR('Cuadro-de-mando'!$E$4="(Todas)",'Cuadro-de-mando'!$E$4=$B3520),OR('Cuadro-de-mando'!$H$4="(Todas)",'Cuadro-de-mando'!$H$4=$C3520),OR('Cuadro-de-mando'!$K$4="(Todas)",'Cuadro-de-mando'!$K$4=$E3520),OR('Cuadro-de-mando'!$N$4="(Todos)",'Cuadro-de-mando'!$N$4=$F3520)),1,0))</f>
        <v>1</v>
      </c>
    </row>
    <row r="3521" spans="1:10" x14ac:dyDescent="0.25">
      <c r="A3521" t="str">
        <f>IF(Tienda_2!$A1121="","","Tienda 2")</f>
        <v>Tienda 2</v>
      </c>
      <c r="B3521" t="str">
        <f>IF($A3521="","",Tienda_2!B1121)</f>
        <v>Artículos para el hogar</v>
      </c>
      <c r="C3521" t="str">
        <f>IF($A3521="","",Tienda_2!G1121)</f>
        <v>Cali</v>
      </c>
      <c r="D3521" t="str">
        <f>IF($A3521="","",Tienda_2!F1121)</f>
        <v>Santiago Silva</v>
      </c>
      <c r="E3521" t="str">
        <f>IF($A3521="","",Tienda_2!I1121)</f>
        <v>Tarjeta de crédito</v>
      </c>
      <c r="F3521">
        <f>IF($A3521="","",VALUE(RIGHT(Tienda_2!E1121,4)))</f>
        <v>2022</v>
      </c>
      <c r="G3521">
        <f>IF($A3521="","",Tienda_2!C1121)</f>
        <v>42500</v>
      </c>
      <c r="H3521">
        <f>IF($A3521="","",Tienda_2!D1121)</f>
        <v>0</v>
      </c>
      <c r="I3521">
        <f>IF($A3521="","",Tienda_2!H1121)</f>
        <v>5</v>
      </c>
      <c r="J3521">
        <f>IF($A3521="",0,IF(AND(OR('Cuadro-de-mando'!$B$4="(Todas)",'Cuadro-de-mando'!$B$4=$A3521),OR('Cuadro-de-mando'!$E$4="(Todas)",'Cuadro-de-mando'!$E$4=$B3521),OR('Cuadro-de-mando'!$H$4="(Todas)",'Cuadro-de-mando'!$H$4=$C3521),OR('Cuadro-de-mando'!$K$4="(Todas)",'Cuadro-de-mando'!$K$4=$E3521),OR('Cuadro-de-mando'!$N$4="(Todos)",'Cuadro-de-mando'!$N$4=$F3521)),1,0))</f>
        <v>1</v>
      </c>
    </row>
    <row r="3522" spans="1:10" x14ac:dyDescent="0.25">
      <c r="A3522" t="str">
        <f>IF(Tienda_2!$A1122="","","Tienda 2")</f>
        <v>Tienda 2</v>
      </c>
      <c r="B3522" t="str">
        <f>IF($A3522="","",Tienda_2!B1122)</f>
        <v>Electrónicos</v>
      </c>
      <c r="C3522" t="str">
        <f>IF($A3522="","",Tienda_2!G1122)</f>
        <v>Medellín</v>
      </c>
      <c r="D3522" t="str">
        <f>IF($A3522="","",Tienda_2!F1122)</f>
        <v>Blanca Ramirez</v>
      </c>
      <c r="E3522" t="str">
        <f>IF($A3522="","",Tienda_2!I1122)</f>
        <v>Tarjeta de crédito</v>
      </c>
      <c r="F3522">
        <f>IF($A3522="","",VALUE(RIGHT(Tienda_2!E1122,4)))</f>
        <v>2020</v>
      </c>
      <c r="G3522">
        <f>IF($A3522="","",Tienda_2!C1122)</f>
        <v>292100</v>
      </c>
      <c r="H3522">
        <f>IF($A3522="","",Tienda_2!D1122)</f>
        <v>13700</v>
      </c>
      <c r="I3522">
        <f>IF($A3522="","",Tienda_2!H1122)</f>
        <v>1</v>
      </c>
      <c r="J3522">
        <f>IF($A3522="",0,IF(AND(OR('Cuadro-de-mando'!$B$4="(Todas)",'Cuadro-de-mando'!$B$4=$A3522),OR('Cuadro-de-mando'!$E$4="(Todas)",'Cuadro-de-mando'!$E$4=$B3522),OR('Cuadro-de-mando'!$H$4="(Todas)",'Cuadro-de-mando'!$H$4=$C3522),OR('Cuadro-de-mando'!$K$4="(Todas)",'Cuadro-de-mando'!$K$4=$E3522),OR('Cuadro-de-mando'!$N$4="(Todos)",'Cuadro-de-mando'!$N$4=$F3522)),1,0))</f>
        <v>1</v>
      </c>
    </row>
    <row r="3523" spans="1:10" x14ac:dyDescent="0.25">
      <c r="A3523" t="str">
        <f>IF(Tienda_2!$A1123="","","Tienda 2")</f>
        <v>Tienda 2</v>
      </c>
      <c r="B3523" t="str">
        <f>IF($A3523="","",Tienda_2!B1123)</f>
        <v>Libros</v>
      </c>
      <c r="C3523" t="str">
        <f>IF($A3523="","",Tienda_2!G1123)</f>
        <v>Pereira</v>
      </c>
      <c r="D3523" t="str">
        <f>IF($A3523="","",Tienda_2!F1123)</f>
        <v>Beatriz Morales</v>
      </c>
      <c r="E3523" t="str">
        <f>IF($A3523="","",Tienda_2!I1123)</f>
        <v>Tarjeta de crédito</v>
      </c>
      <c r="F3523">
        <f>IF($A3523="","",VALUE(RIGHT(Tienda_2!E1123,4)))</f>
        <v>2022</v>
      </c>
      <c r="G3523">
        <f>IF($A3523="","",Tienda_2!C1123)</f>
        <v>45200</v>
      </c>
      <c r="H3523">
        <f>IF($A3523="","",Tienda_2!D1123)</f>
        <v>2600</v>
      </c>
      <c r="I3523">
        <f>IF($A3523="","",Tienda_2!H1123)</f>
        <v>4</v>
      </c>
      <c r="J3523">
        <f>IF($A3523="",0,IF(AND(OR('Cuadro-de-mando'!$B$4="(Todas)",'Cuadro-de-mando'!$B$4=$A3523),OR('Cuadro-de-mando'!$E$4="(Todas)",'Cuadro-de-mando'!$E$4=$B3523),OR('Cuadro-de-mando'!$H$4="(Todas)",'Cuadro-de-mando'!$H$4=$C3523),OR('Cuadro-de-mando'!$K$4="(Todas)",'Cuadro-de-mando'!$K$4=$E3523),OR('Cuadro-de-mando'!$N$4="(Todos)",'Cuadro-de-mando'!$N$4=$F3523)),1,0))</f>
        <v>1</v>
      </c>
    </row>
    <row r="3524" spans="1:10" x14ac:dyDescent="0.25">
      <c r="A3524" t="str">
        <f>IF(Tienda_2!$A1124="","","Tienda 2")</f>
        <v>Tienda 2</v>
      </c>
      <c r="B3524" t="str">
        <f>IF($A3524="","",Tienda_2!B1124)</f>
        <v>Deportes y diversión</v>
      </c>
      <c r="C3524" t="str">
        <f>IF($A3524="","",Tienda_2!G1124)</f>
        <v>Bogotá</v>
      </c>
      <c r="D3524" t="str">
        <f>IF($A3524="","",Tienda_2!F1124)</f>
        <v>Rafael Acosta</v>
      </c>
      <c r="E3524" t="str">
        <f>IF($A3524="","",Tienda_2!I1124)</f>
        <v>Tarjeta de crédito</v>
      </c>
      <c r="F3524">
        <f>IF($A3524="","",VALUE(RIGHT(Tienda_2!E1124,4)))</f>
        <v>2020</v>
      </c>
      <c r="G3524">
        <f>IF($A3524="","",Tienda_2!C1124)</f>
        <v>55300</v>
      </c>
      <c r="H3524">
        <f>IF($A3524="","",Tienda_2!D1124)</f>
        <v>1100</v>
      </c>
      <c r="I3524">
        <f>IF($A3524="","",Tienda_2!H1124)</f>
        <v>5</v>
      </c>
      <c r="J3524">
        <f>IF($A3524="",0,IF(AND(OR('Cuadro-de-mando'!$B$4="(Todas)",'Cuadro-de-mando'!$B$4=$A3524),OR('Cuadro-de-mando'!$E$4="(Todas)",'Cuadro-de-mando'!$E$4=$B3524),OR('Cuadro-de-mando'!$H$4="(Todas)",'Cuadro-de-mando'!$H$4=$C3524),OR('Cuadro-de-mando'!$K$4="(Todas)",'Cuadro-de-mando'!$K$4=$E3524),OR('Cuadro-de-mando'!$N$4="(Todos)",'Cuadro-de-mando'!$N$4=$F3524)),1,0))</f>
        <v>1</v>
      </c>
    </row>
    <row r="3525" spans="1:10" x14ac:dyDescent="0.25">
      <c r="A3525" t="str">
        <f>IF(Tienda_2!$A1125="","","Tienda 2")</f>
        <v>Tienda 2</v>
      </c>
      <c r="B3525" t="str">
        <f>IF($A3525="","",Tienda_2!B1125)</f>
        <v>Libros</v>
      </c>
      <c r="C3525" t="str">
        <f>IF($A3525="","",Tienda_2!G1125)</f>
        <v>Bogotá</v>
      </c>
      <c r="D3525" t="str">
        <f>IF($A3525="","",Tienda_2!F1125)</f>
        <v>Juliana Costa</v>
      </c>
      <c r="E3525" t="str">
        <f>IF($A3525="","",Tienda_2!I1125)</f>
        <v>Tarjeta de crédito</v>
      </c>
      <c r="F3525">
        <f>IF($A3525="","",VALUE(RIGHT(Tienda_2!E1125,4)))</f>
        <v>2021</v>
      </c>
      <c r="G3525">
        <f>IF($A3525="","",Tienda_2!C1125)</f>
        <v>70500</v>
      </c>
      <c r="H3525">
        <f>IF($A3525="","",Tienda_2!D1125)</f>
        <v>1900</v>
      </c>
      <c r="I3525">
        <f>IF($A3525="","",Tienda_2!H1125)</f>
        <v>5</v>
      </c>
      <c r="J3525">
        <f>IF($A3525="",0,IF(AND(OR('Cuadro-de-mando'!$B$4="(Todas)",'Cuadro-de-mando'!$B$4=$A3525),OR('Cuadro-de-mando'!$E$4="(Todas)",'Cuadro-de-mando'!$E$4=$B3525),OR('Cuadro-de-mando'!$H$4="(Todas)",'Cuadro-de-mando'!$H$4=$C3525),OR('Cuadro-de-mando'!$K$4="(Todas)",'Cuadro-de-mando'!$K$4=$E3525),OR('Cuadro-de-mando'!$N$4="(Todos)",'Cuadro-de-mando'!$N$4=$F3525)),1,0))</f>
        <v>1</v>
      </c>
    </row>
    <row r="3526" spans="1:10" x14ac:dyDescent="0.25">
      <c r="A3526" t="str">
        <f>IF(Tienda_2!$A1126="","","Tienda 2")</f>
        <v>Tienda 2</v>
      </c>
      <c r="B3526" t="str">
        <f>IF($A3526="","",Tienda_2!B1126)</f>
        <v>Electrónicos</v>
      </c>
      <c r="C3526" t="str">
        <f>IF($A3526="","",Tienda_2!G1126)</f>
        <v>Medellín</v>
      </c>
      <c r="D3526" t="str">
        <f>IF($A3526="","",Tienda_2!F1126)</f>
        <v>Maria Alfonso</v>
      </c>
      <c r="E3526" t="str">
        <f>IF($A3526="","",Tienda_2!I1126)</f>
        <v>Tarjeta de crédito</v>
      </c>
      <c r="F3526">
        <f>IF($A3526="","",VALUE(RIGHT(Tienda_2!E1126,4)))</f>
        <v>2022</v>
      </c>
      <c r="G3526">
        <f>IF($A3526="","",Tienda_2!C1126)</f>
        <v>1046200</v>
      </c>
      <c r="H3526">
        <f>IF($A3526="","",Tienda_2!D1126)</f>
        <v>58100</v>
      </c>
      <c r="I3526">
        <f>IF($A3526="","",Tienda_2!H1126)</f>
        <v>4</v>
      </c>
      <c r="J3526">
        <f>IF($A3526="",0,IF(AND(OR('Cuadro-de-mando'!$B$4="(Todas)",'Cuadro-de-mando'!$B$4=$A3526),OR('Cuadro-de-mando'!$E$4="(Todas)",'Cuadro-de-mando'!$E$4=$B3526),OR('Cuadro-de-mando'!$H$4="(Todas)",'Cuadro-de-mando'!$H$4=$C3526),OR('Cuadro-de-mando'!$K$4="(Todas)",'Cuadro-de-mando'!$K$4=$E3526),OR('Cuadro-de-mando'!$N$4="(Todos)",'Cuadro-de-mando'!$N$4=$F3526)),1,0))</f>
        <v>1</v>
      </c>
    </row>
    <row r="3527" spans="1:10" x14ac:dyDescent="0.25">
      <c r="A3527" t="str">
        <f>IF(Tienda_2!$A1127="","","Tienda 2")</f>
        <v>Tienda 2</v>
      </c>
      <c r="B3527" t="str">
        <f>IF($A3527="","",Tienda_2!B1127)</f>
        <v>Instrumentos musicales</v>
      </c>
      <c r="C3527" t="str">
        <f>IF($A3527="","",Tienda_2!G1127)</f>
        <v>Bogotá</v>
      </c>
      <c r="D3527" t="str">
        <f>IF($A3527="","",Tienda_2!F1127)</f>
        <v>Santiago Silva</v>
      </c>
      <c r="E3527" t="str">
        <f>IF($A3527="","",Tienda_2!I1127)</f>
        <v>Nequi</v>
      </c>
      <c r="F3527">
        <f>IF($A3527="","",VALUE(RIGHT(Tienda_2!E1127,4)))</f>
        <v>2021</v>
      </c>
      <c r="G3527">
        <f>IF($A3527="","",Tienda_2!C1127)</f>
        <v>195900</v>
      </c>
      <c r="H3527">
        <f>IF($A3527="","",Tienda_2!D1127)</f>
        <v>11100</v>
      </c>
      <c r="I3527">
        <f>IF($A3527="","",Tienda_2!H1127)</f>
        <v>4</v>
      </c>
      <c r="J3527">
        <f>IF($A3527="",0,IF(AND(OR('Cuadro-de-mando'!$B$4="(Todas)",'Cuadro-de-mando'!$B$4=$A3527),OR('Cuadro-de-mando'!$E$4="(Todas)",'Cuadro-de-mando'!$E$4=$B3527),OR('Cuadro-de-mando'!$H$4="(Todas)",'Cuadro-de-mando'!$H$4=$C3527),OR('Cuadro-de-mando'!$K$4="(Todas)",'Cuadro-de-mando'!$K$4=$E3527),OR('Cuadro-de-mando'!$N$4="(Todos)",'Cuadro-de-mando'!$N$4=$F3527)),1,0))</f>
        <v>1</v>
      </c>
    </row>
    <row r="3528" spans="1:10" x14ac:dyDescent="0.25">
      <c r="A3528" t="str">
        <f>IF(Tienda_2!$A1128="","","Tienda 2")</f>
        <v>Tienda 2</v>
      </c>
      <c r="B3528" t="str">
        <f>IF($A3528="","",Tienda_2!B1128)</f>
        <v>Electrónicos</v>
      </c>
      <c r="C3528" t="str">
        <f>IF($A3528="","",Tienda_2!G1128)</f>
        <v>Medellín</v>
      </c>
      <c r="D3528" t="str">
        <f>IF($A3528="","",Tienda_2!F1128)</f>
        <v>Camila Rivera</v>
      </c>
      <c r="E3528" t="str">
        <f>IF($A3528="","",Tienda_2!I1128)</f>
        <v>Tarjeta de crédito</v>
      </c>
      <c r="F3528">
        <f>IF($A3528="","",VALUE(RIGHT(Tienda_2!E1128,4)))</f>
        <v>2021</v>
      </c>
      <c r="G3528">
        <f>IF($A3528="","",Tienda_2!C1128)</f>
        <v>2771400</v>
      </c>
      <c r="H3528">
        <f>IF($A3528="","",Tienda_2!D1128)</f>
        <v>154800</v>
      </c>
      <c r="I3528">
        <f>IF($A3528="","",Tienda_2!H1128)</f>
        <v>3</v>
      </c>
      <c r="J3528">
        <f>IF($A3528="",0,IF(AND(OR('Cuadro-de-mando'!$B$4="(Todas)",'Cuadro-de-mando'!$B$4=$A3528),OR('Cuadro-de-mando'!$E$4="(Todas)",'Cuadro-de-mando'!$E$4=$B3528),OR('Cuadro-de-mando'!$H$4="(Todas)",'Cuadro-de-mando'!$H$4=$C3528),OR('Cuadro-de-mando'!$K$4="(Todas)",'Cuadro-de-mando'!$K$4=$E3528),OR('Cuadro-de-mando'!$N$4="(Todos)",'Cuadro-de-mando'!$N$4=$F3528)),1,0))</f>
        <v>1</v>
      </c>
    </row>
    <row r="3529" spans="1:10" x14ac:dyDescent="0.25">
      <c r="A3529" t="str">
        <f>IF(Tienda_2!$A1129="","","Tienda 2")</f>
        <v>Tienda 2</v>
      </c>
      <c r="B3529" t="str">
        <f>IF($A3529="","",Tienda_2!B1129)</f>
        <v>Instrumentos musicales</v>
      </c>
      <c r="C3529" t="str">
        <f>IF($A3529="","",Tienda_2!G1129)</f>
        <v>Bogotá</v>
      </c>
      <c r="D3529" t="str">
        <f>IF($A3529="","",Tienda_2!F1129)</f>
        <v>Blanca Ramirez</v>
      </c>
      <c r="E3529" t="str">
        <f>IF($A3529="","",Tienda_2!I1129)</f>
        <v>Tarjeta de crédito</v>
      </c>
      <c r="F3529">
        <f>IF($A3529="","",VALUE(RIGHT(Tienda_2!E1129,4)))</f>
        <v>2022</v>
      </c>
      <c r="G3529">
        <f>IF($A3529="","",Tienda_2!C1129)</f>
        <v>36900</v>
      </c>
      <c r="H3529">
        <f>IF($A3529="","",Tienda_2!D1129)</f>
        <v>0</v>
      </c>
      <c r="I3529">
        <f>IF($A3529="","",Tienda_2!H1129)</f>
        <v>5</v>
      </c>
      <c r="J3529">
        <f>IF($A3529="",0,IF(AND(OR('Cuadro-de-mando'!$B$4="(Todas)",'Cuadro-de-mando'!$B$4=$A3529),OR('Cuadro-de-mando'!$E$4="(Todas)",'Cuadro-de-mando'!$E$4=$B3529),OR('Cuadro-de-mando'!$H$4="(Todas)",'Cuadro-de-mando'!$H$4=$C3529),OR('Cuadro-de-mando'!$K$4="(Todas)",'Cuadro-de-mando'!$K$4=$E3529),OR('Cuadro-de-mando'!$N$4="(Todos)",'Cuadro-de-mando'!$N$4=$F3529)),1,0))</f>
        <v>1</v>
      </c>
    </row>
    <row r="3530" spans="1:10" x14ac:dyDescent="0.25">
      <c r="A3530" t="str">
        <f>IF(Tienda_2!$A1130="","","Tienda 2")</f>
        <v>Tienda 2</v>
      </c>
      <c r="B3530" t="str">
        <f>IF($A3530="","",Tienda_2!B1130)</f>
        <v>Muebles</v>
      </c>
      <c r="C3530" t="str">
        <f>IF($A3530="","",Tienda_2!G1130)</f>
        <v>Leticia</v>
      </c>
      <c r="D3530" t="str">
        <f>IF($A3530="","",Tienda_2!F1130)</f>
        <v>Rafael Acosta</v>
      </c>
      <c r="E3530" t="str">
        <f>IF($A3530="","",Tienda_2!I1130)</f>
        <v>Nequi</v>
      </c>
      <c r="F3530">
        <f>IF($A3530="","",VALUE(RIGHT(Tienda_2!E1130,4)))</f>
        <v>2022</v>
      </c>
      <c r="G3530">
        <f>IF($A3530="","",Tienda_2!C1130)</f>
        <v>499900</v>
      </c>
      <c r="H3530">
        <f>IF($A3530="","",Tienda_2!D1130)</f>
        <v>24800</v>
      </c>
      <c r="I3530">
        <f>IF($A3530="","",Tienda_2!H1130)</f>
        <v>5</v>
      </c>
      <c r="J3530">
        <f>IF($A3530="",0,IF(AND(OR('Cuadro-de-mando'!$B$4="(Todas)",'Cuadro-de-mando'!$B$4=$A3530),OR('Cuadro-de-mando'!$E$4="(Todas)",'Cuadro-de-mando'!$E$4=$B3530),OR('Cuadro-de-mando'!$H$4="(Todas)",'Cuadro-de-mando'!$H$4=$C3530),OR('Cuadro-de-mando'!$K$4="(Todas)",'Cuadro-de-mando'!$K$4=$E3530),OR('Cuadro-de-mando'!$N$4="(Todos)",'Cuadro-de-mando'!$N$4=$F3530)),1,0))</f>
        <v>1</v>
      </c>
    </row>
    <row r="3531" spans="1:10" x14ac:dyDescent="0.25">
      <c r="A3531" t="str">
        <f>IF(Tienda_2!$A1131="","","Tienda 2")</f>
        <v>Tienda 2</v>
      </c>
      <c r="B3531" t="str">
        <f>IF($A3531="","",Tienda_2!B1131)</f>
        <v>Electrónicos</v>
      </c>
      <c r="C3531" t="str">
        <f>IF($A3531="","",Tienda_2!G1131)</f>
        <v>Cali</v>
      </c>
      <c r="D3531" t="str">
        <f>IF($A3531="","",Tienda_2!F1131)</f>
        <v>Maria Alfonso</v>
      </c>
      <c r="E3531" t="str">
        <f>IF($A3531="","",Tienda_2!I1131)</f>
        <v>Tarjeta de crédito</v>
      </c>
      <c r="F3531">
        <f>IF($A3531="","",VALUE(RIGHT(Tienda_2!E1131,4)))</f>
        <v>2021</v>
      </c>
      <c r="G3531">
        <f>IF($A3531="","",Tienda_2!C1131)</f>
        <v>100100</v>
      </c>
      <c r="H3531">
        <f>IF($A3531="","",Tienda_2!D1131)</f>
        <v>6400</v>
      </c>
      <c r="I3531">
        <f>IF($A3531="","",Tienda_2!H1131)</f>
        <v>5</v>
      </c>
      <c r="J3531">
        <f>IF($A3531="",0,IF(AND(OR('Cuadro-de-mando'!$B$4="(Todas)",'Cuadro-de-mando'!$B$4=$A3531),OR('Cuadro-de-mando'!$E$4="(Todas)",'Cuadro-de-mando'!$E$4=$B3531),OR('Cuadro-de-mando'!$H$4="(Todas)",'Cuadro-de-mando'!$H$4=$C3531),OR('Cuadro-de-mando'!$K$4="(Todas)",'Cuadro-de-mando'!$K$4=$E3531),OR('Cuadro-de-mando'!$N$4="(Todos)",'Cuadro-de-mando'!$N$4=$F3531)),1,0))</f>
        <v>1</v>
      </c>
    </row>
    <row r="3532" spans="1:10" x14ac:dyDescent="0.25">
      <c r="A3532" t="str">
        <f>IF(Tienda_2!$A1132="","","Tienda 2")</f>
        <v>Tienda 2</v>
      </c>
      <c r="B3532" t="str">
        <f>IF($A3532="","",Tienda_2!B1132)</f>
        <v>Deportes y diversión</v>
      </c>
      <c r="C3532" t="str">
        <f>IF($A3532="","",Tienda_2!G1132)</f>
        <v>Bogotá</v>
      </c>
      <c r="D3532" t="str">
        <f>IF($A3532="","",Tienda_2!F1132)</f>
        <v>Santiago Silva</v>
      </c>
      <c r="E3532" t="str">
        <f>IF($A3532="","",Tienda_2!I1132)</f>
        <v>Tarjeta de crédito</v>
      </c>
      <c r="F3532">
        <f>IF($A3532="","",VALUE(RIGHT(Tienda_2!E1132,4)))</f>
        <v>2022</v>
      </c>
      <c r="G3532">
        <f>IF($A3532="","",Tienda_2!C1132)</f>
        <v>62800</v>
      </c>
      <c r="H3532">
        <f>IF($A3532="","",Tienda_2!D1132)</f>
        <v>4000</v>
      </c>
      <c r="I3532">
        <f>IF($A3532="","",Tienda_2!H1132)</f>
        <v>5</v>
      </c>
      <c r="J3532">
        <f>IF($A3532="",0,IF(AND(OR('Cuadro-de-mando'!$B$4="(Todas)",'Cuadro-de-mando'!$B$4=$A3532),OR('Cuadro-de-mando'!$E$4="(Todas)",'Cuadro-de-mando'!$E$4=$B3532),OR('Cuadro-de-mando'!$H$4="(Todas)",'Cuadro-de-mando'!$H$4=$C3532),OR('Cuadro-de-mando'!$K$4="(Todas)",'Cuadro-de-mando'!$K$4=$E3532),OR('Cuadro-de-mando'!$N$4="(Todos)",'Cuadro-de-mando'!$N$4=$F3532)),1,0))</f>
        <v>1</v>
      </c>
    </row>
    <row r="3533" spans="1:10" x14ac:dyDescent="0.25">
      <c r="A3533" t="str">
        <f>IF(Tienda_2!$A1133="","","Tienda 2")</f>
        <v>Tienda 2</v>
      </c>
      <c r="B3533" t="str">
        <f>IF($A3533="","",Tienda_2!B1133)</f>
        <v>Electrodomésticos</v>
      </c>
      <c r="C3533" t="str">
        <f>IF($A3533="","",Tienda_2!G1133)</f>
        <v>Bogotá</v>
      </c>
      <c r="D3533" t="str">
        <f>IF($A3533="","",Tienda_2!F1133)</f>
        <v>Blanca Ramirez</v>
      </c>
      <c r="E3533" t="str">
        <f>IF($A3533="","",Tienda_2!I1133)</f>
        <v>Tarjeta de crédito</v>
      </c>
      <c r="F3533">
        <f>IF($A3533="","",VALUE(RIGHT(Tienda_2!E1133,4)))</f>
        <v>2020</v>
      </c>
      <c r="G3533">
        <f>IF($A3533="","",Tienda_2!C1133)</f>
        <v>1586300</v>
      </c>
      <c r="H3533">
        <f>IF($A3533="","",Tienda_2!D1133)</f>
        <v>85100</v>
      </c>
      <c r="I3533">
        <f>IF($A3533="","",Tienda_2!H1133)</f>
        <v>5</v>
      </c>
      <c r="J3533">
        <f>IF($A3533="",0,IF(AND(OR('Cuadro-de-mando'!$B$4="(Todas)",'Cuadro-de-mando'!$B$4=$A3533),OR('Cuadro-de-mando'!$E$4="(Todas)",'Cuadro-de-mando'!$E$4=$B3533),OR('Cuadro-de-mando'!$H$4="(Todas)",'Cuadro-de-mando'!$H$4=$C3533),OR('Cuadro-de-mando'!$K$4="(Todas)",'Cuadro-de-mando'!$K$4=$E3533),OR('Cuadro-de-mando'!$N$4="(Todos)",'Cuadro-de-mando'!$N$4=$F3533)),1,0))</f>
        <v>1</v>
      </c>
    </row>
    <row r="3534" spans="1:10" x14ac:dyDescent="0.25">
      <c r="A3534" t="str">
        <f>IF(Tienda_2!$A1134="","","Tienda 2")</f>
        <v>Tienda 2</v>
      </c>
      <c r="B3534" t="str">
        <f>IF($A3534="","",Tienda_2!B1134)</f>
        <v>Deportes y diversión</v>
      </c>
      <c r="C3534" t="str">
        <f>IF($A3534="","",Tienda_2!G1134)</f>
        <v>Medellín</v>
      </c>
      <c r="D3534" t="str">
        <f>IF($A3534="","",Tienda_2!F1134)</f>
        <v>Pedro Gomez</v>
      </c>
      <c r="E3534" t="str">
        <f>IF($A3534="","",Tienda_2!I1134)</f>
        <v>Cupón</v>
      </c>
      <c r="F3534">
        <f>IF($A3534="","",VALUE(RIGHT(Tienda_2!E1134,4)))</f>
        <v>2021</v>
      </c>
      <c r="G3534">
        <f>IF($A3534="","",Tienda_2!C1134)</f>
        <v>83400</v>
      </c>
      <c r="H3534">
        <f>IF($A3534="","",Tienda_2!D1134)</f>
        <v>4800</v>
      </c>
      <c r="I3534">
        <f>IF($A3534="","",Tienda_2!H1134)</f>
        <v>5</v>
      </c>
      <c r="J3534">
        <f>IF($A3534="",0,IF(AND(OR('Cuadro-de-mando'!$B$4="(Todas)",'Cuadro-de-mando'!$B$4=$A3534),OR('Cuadro-de-mando'!$E$4="(Todas)",'Cuadro-de-mando'!$E$4=$B3534),OR('Cuadro-de-mando'!$H$4="(Todas)",'Cuadro-de-mando'!$H$4=$C3534),OR('Cuadro-de-mando'!$K$4="(Todas)",'Cuadro-de-mando'!$K$4=$E3534),OR('Cuadro-de-mando'!$N$4="(Todos)",'Cuadro-de-mando'!$N$4=$F3534)),1,0))</f>
        <v>1</v>
      </c>
    </row>
    <row r="3535" spans="1:10" x14ac:dyDescent="0.25">
      <c r="A3535" t="str">
        <f>IF(Tienda_2!$A1135="","","Tienda 2")</f>
        <v>Tienda 2</v>
      </c>
      <c r="B3535" t="str">
        <f>IF($A3535="","",Tienda_2!B1135)</f>
        <v>Muebles</v>
      </c>
      <c r="C3535" t="str">
        <f>IF($A3535="","",Tienda_2!G1135)</f>
        <v>Bogotá</v>
      </c>
      <c r="D3535" t="str">
        <f>IF($A3535="","",Tienda_2!F1135)</f>
        <v>Rafael Acosta</v>
      </c>
      <c r="E3535" t="str">
        <f>IF($A3535="","",Tienda_2!I1135)</f>
        <v>Tarjeta de crédito</v>
      </c>
      <c r="F3535">
        <f>IF($A3535="","",VALUE(RIGHT(Tienda_2!E1135,4)))</f>
        <v>2021</v>
      </c>
      <c r="G3535">
        <f>IF($A3535="","",Tienda_2!C1135)</f>
        <v>221500</v>
      </c>
      <c r="H3535">
        <f>IF($A3535="","",Tienda_2!D1135)</f>
        <v>10000</v>
      </c>
      <c r="I3535">
        <f>IF($A3535="","",Tienda_2!H1135)</f>
        <v>5</v>
      </c>
      <c r="J3535">
        <f>IF($A3535="",0,IF(AND(OR('Cuadro-de-mando'!$B$4="(Todas)",'Cuadro-de-mando'!$B$4=$A3535),OR('Cuadro-de-mando'!$E$4="(Todas)",'Cuadro-de-mando'!$E$4=$B3535),OR('Cuadro-de-mando'!$H$4="(Todas)",'Cuadro-de-mando'!$H$4=$C3535),OR('Cuadro-de-mando'!$K$4="(Todas)",'Cuadro-de-mando'!$K$4=$E3535),OR('Cuadro-de-mando'!$N$4="(Todos)",'Cuadro-de-mando'!$N$4=$F3535)),1,0))</f>
        <v>1</v>
      </c>
    </row>
    <row r="3536" spans="1:10" x14ac:dyDescent="0.25">
      <c r="A3536" t="str">
        <f>IF(Tienda_2!$A1136="","","Tienda 2")</f>
        <v>Tienda 2</v>
      </c>
      <c r="B3536" t="str">
        <f>IF($A3536="","",Tienda_2!B1136)</f>
        <v>Deportes y diversión</v>
      </c>
      <c r="C3536" t="str">
        <f>IF($A3536="","",Tienda_2!G1136)</f>
        <v>Medellín</v>
      </c>
      <c r="D3536" t="str">
        <f>IF($A3536="","",Tienda_2!F1136)</f>
        <v>Ángel Rodriguez</v>
      </c>
      <c r="E3536" t="str">
        <f>IF($A3536="","",Tienda_2!I1136)</f>
        <v>Tarjeta de crédito</v>
      </c>
      <c r="F3536">
        <f>IF($A3536="","",VALUE(RIGHT(Tienda_2!E1136,4)))</f>
        <v>2021</v>
      </c>
      <c r="G3536">
        <f>IF($A3536="","",Tienda_2!C1136)</f>
        <v>52400</v>
      </c>
      <c r="H3536">
        <f>IF($A3536="","",Tienda_2!D1136)</f>
        <v>1000</v>
      </c>
      <c r="I3536">
        <f>IF($A3536="","",Tienda_2!H1136)</f>
        <v>5</v>
      </c>
      <c r="J3536">
        <f>IF($A3536="",0,IF(AND(OR('Cuadro-de-mando'!$B$4="(Todas)",'Cuadro-de-mando'!$B$4=$A3536),OR('Cuadro-de-mando'!$E$4="(Todas)",'Cuadro-de-mando'!$E$4=$B3536),OR('Cuadro-de-mando'!$H$4="(Todas)",'Cuadro-de-mando'!$H$4=$C3536),OR('Cuadro-de-mando'!$K$4="(Todas)",'Cuadro-de-mando'!$K$4=$E3536),OR('Cuadro-de-mando'!$N$4="(Todos)",'Cuadro-de-mando'!$N$4=$F3536)),1,0))</f>
        <v>1</v>
      </c>
    </row>
    <row r="3537" spans="1:10" x14ac:dyDescent="0.25">
      <c r="A3537" t="str">
        <f>IF(Tienda_2!$A1137="","","Tienda 2")</f>
        <v>Tienda 2</v>
      </c>
      <c r="B3537" t="str">
        <f>IF($A3537="","",Tienda_2!B1137)</f>
        <v>Deportes y diversión</v>
      </c>
      <c r="C3537" t="str">
        <f>IF($A3537="","",Tienda_2!G1137)</f>
        <v>Bogotá</v>
      </c>
      <c r="D3537" t="str">
        <f>IF($A3537="","",Tienda_2!F1137)</f>
        <v>Blanca Ramirez</v>
      </c>
      <c r="E3537" t="str">
        <f>IF($A3537="","",Tienda_2!I1137)</f>
        <v>Tarjeta de crédito</v>
      </c>
      <c r="F3537">
        <f>IF($A3537="","",VALUE(RIGHT(Tienda_2!E1137,4)))</f>
        <v>2023</v>
      </c>
      <c r="G3537">
        <f>IF($A3537="","",Tienda_2!C1137)</f>
        <v>26500</v>
      </c>
      <c r="H3537">
        <f>IF($A3537="","",Tienda_2!D1137)</f>
        <v>0</v>
      </c>
      <c r="I3537">
        <f>IF($A3537="","",Tienda_2!H1137)</f>
        <v>4</v>
      </c>
      <c r="J3537">
        <f>IF($A3537="",0,IF(AND(OR('Cuadro-de-mando'!$B$4="(Todas)",'Cuadro-de-mando'!$B$4=$A3537),OR('Cuadro-de-mando'!$E$4="(Todas)",'Cuadro-de-mando'!$E$4=$B3537),OR('Cuadro-de-mando'!$H$4="(Todas)",'Cuadro-de-mando'!$H$4=$C3537),OR('Cuadro-de-mando'!$K$4="(Todas)",'Cuadro-de-mando'!$K$4=$E3537),OR('Cuadro-de-mando'!$N$4="(Todos)",'Cuadro-de-mando'!$N$4=$F3537)),1,0))</f>
        <v>1</v>
      </c>
    </row>
    <row r="3538" spans="1:10" x14ac:dyDescent="0.25">
      <c r="A3538" t="str">
        <f>IF(Tienda_2!$A1138="","","Tienda 2")</f>
        <v>Tienda 2</v>
      </c>
      <c r="B3538" t="str">
        <f>IF($A3538="","",Tienda_2!B1138)</f>
        <v>Artículos para el hogar</v>
      </c>
      <c r="C3538" t="str">
        <f>IF($A3538="","",Tienda_2!G1138)</f>
        <v>Medellín</v>
      </c>
      <c r="D3538" t="str">
        <f>IF($A3538="","",Tienda_2!F1138)</f>
        <v>Mariana Herrera</v>
      </c>
      <c r="E3538" t="str">
        <f>IF($A3538="","",Tienda_2!I1138)</f>
        <v>Tarjeta de crédito</v>
      </c>
      <c r="F3538">
        <f>IF($A3538="","",VALUE(RIGHT(Tienda_2!E1138,4)))</f>
        <v>2022</v>
      </c>
      <c r="G3538">
        <f>IF($A3538="","",Tienda_2!C1138)</f>
        <v>179400</v>
      </c>
      <c r="H3538">
        <f>IF($A3538="","",Tienda_2!D1138)</f>
        <v>9900</v>
      </c>
      <c r="I3538">
        <f>IF($A3538="","",Tienda_2!H1138)</f>
        <v>5</v>
      </c>
      <c r="J3538">
        <f>IF($A3538="",0,IF(AND(OR('Cuadro-de-mando'!$B$4="(Todas)",'Cuadro-de-mando'!$B$4=$A3538),OR('Cuadro-de-mando'!$E$4="(Todas)",'Cuadro-de-mando'!$E$4=$B3538),OR('Cuadro-de-mando'!$H$4="(Todas)",'Cuadro-de-mando'!$H$4=$C3538),OR('Cuadro-de-mando'!$K$4="(Todas)",'Cuadro-de-mando'!$K$4=$E3538),OR('Cuadro-de-mando'!$N$4="(Todos)",'Cuadro-de-mando'!$N$4=$F3538)),1,0))</f>
        <v>1</v>
      </c>
    </row>
    <row r="3539" spans="1:10" x14ac:dyDescent="0.25">
      <c r="A3539" t="str">
        <f>IF(Tienda_2!$A1139="","","Tienda 2")</f>
        <v>Tienda 2</v>
      </c>
      <c r="B3539" t="str">
        <f>IF($A3539="","",Tienda_2!B1139)</f>
        <v>Electrodomésticos</v>
      </c>
      <c r="C3539" t="str">
        <f>IF($A3539="","",Tienda_2!G1139)</f>
        <v>Bogotá</v>
      </c>
      <c r="D3539" t="str">
        <f>IF($A3539="","",Tienda_2!F1139)</f>
        <v>Rafael Acosta</v>
      </c>
      <c r="E3539" t="str">
        <f>IF($A3539="","",Tienda_2!I1139)</f>
        <v>Cupón</v>
      </c>
      <c r="F3539">
        <f>IF($A3539="","",VALUE(RIGHT(Tienda_2!E1139,4)))</f>
        <v>2020</v>
      </c>
      <c r="G3539">
        <f>IF($A3539="","",Tienda_2!C1139)</f>
        <v>1036600</v>
      </c>
      <c r="H3539">
        <f>IF($A3539="","",Tienda_2!D1139)</f>
        <v>55700</v>
      </c>
      <c r="I3539">
        <f>IF($A3539="","",Tienda_2!H1139)</f>
        <v>5</v>
      </c>
      <c r="J3539">
        <f>IF($A3539="",0,IF(AND(OR('Cuadro-de-mando'!$B$4="(Todas)",'Cuadro-de-mando'!$B$4=$A3539),OR('Cuadro-de-mando'!$E$4="(Todas)",'Cuadro-de-mando'!$E$4=$B3539),OR('Cuadro-de-mando'!$H$4="(Todas)",'Cuadro-de-mando'!$H$4=$C3539),OR('Cuadro-de-mando'!$K$4="(Todas)",'Cuadro-de-mando'!$K$4=$E3539),OR('Cuadro-de-mando'!$N$4="(Todos)",'Cuadro-de-mando'!$N$4=$F3539)),1,0))</f>
        <v>1</v>
      </c>
    </row>
    <row r="3540" spans="1:10" x14ac:dyDescent="0.25">
      <c r="A3540" t="str">
        <f>IF(Tienda_2!$A1140="","","Tienda 2")</f>
        <v>Tienda 2</v>
      </c>
      <c r="B3540" t="str">
        <f>IF($A3540="","",Tienda_2!B1140)</f>
        <v>Artículos para el hogar</v>
      </c>
      <c r="C3540" t="str">
        <f>IF($A3540="","",Tienda_2!G1140)</f>
        <v>Medellín</v>
      </c>
      <c r="D3540" t="str">
        <f>IF($A3540="","",Tienda_2!F1140)</f>
        <v>Lucas Olivera</v>
      </c>
      <c r="E3540" t="str">
        <f>IF($A3540="","",Tienda_2!I1140)</f>
        <v>Tarjeta de crédito</v>
      </c>
      <c r="F3540">
        <f>IF($A3540="","",VALUE(RIGHT(Tienda_2!E1140,4)))</f>
        <v>2021</v>
      </c>
      <c r="G3540">
        <f>IF($A3540="","",Tienda_2!C1140)</f>
        <v>133300</v>
      </c>
      <c r="H3540">
        <f>IF($A3540="","",Tienda_2!D1140)</f>
        <v>5300</v>
      </c>
      <c r="I3540">
        <f>IF($A3540="","",Tienda_2!H1140)</f>
        <v>5</v>
      </c>
      <c r="J3540">
        <f>IF($A3540="",0,IF(AND(OR('Cuadro-de-mando'!$B$4="(Todas)",'Cuadro-de-mando'!$B$4=$A3540),OR('Cuadro-de-mando'!$E$4="(Todas)",'Cuadro-de-mando'!$E$4=$B3540),OR('Cuadro-de-mando'!$H$4="(Todas)",'Cuadro-de-mando'!$H$4=$C3540),OR('Cuadro-de-mando'!$K$4="(Todas)",'Cuadro-de-mando'!$K$4=$E3540),OR('Cuadro-de-mando'!$N$4="(Todos)",'Cuadro-de-mando'!$N$4=$F3540)),1,0))</f>
        <v>1</v>
      </c>
    </row>
    <row r="3541" spans="1:10" x14ac:dyDescent="0.25">
      <c r="A3541" t="str">
        <f>IF(Tienda_2!$A1141="","","Tienda 2")</f>
        <v>Tienda 2</v>
      </c>
      <c r="B3541" t="str">
        <f>IF($A3541="","",Tienda_2!B1141)</f>
        <v>Electrodomésticos</v>
      </c>
      <c r="C3541" t="str">
        <f>IF($A3541="","",Tienda_2!G1141)</f>
        <v>Bogotá</v>
      </c>
      <c r="D3541" t="str">
        <f>IF($A3541="","",Tienda_2!F1141)</f>
        <v>Camila Rivera</v>
      </c>
      <c r="E3541" t="str">
        <f>IF($A3541="","",Tienda_2!I1141)</f>
        <v>Tarjeta de crédito</v>
      </c>
      <c r="F3541">
        <f>IF($A3541="","",VALUE(RIGHT(Tienda_2!E1141,4)))</f>
        <v>2022</v>
      </c>
      <c r="G3541">
        <f>IF($A3541="","",Tienda_2!C1141)</f>
        <v>355800</v>
      </c>
      <c r="H3541">
        <f>IF($A3541="","",Tienda_2!D1141)</f>
        <v>17100</v>
      </c>
      <c r="I3541">
        <f>IF($A3541="","",Tienda_2!H1141)</f>
        <v>5</v>
      </c>
      <c r="J3541">
        <f>IF($A3541="",0,IF(AND(OR('Cuadro-de-mando'!$B$4="(Todas)",'Cuadro-de-mando'!$B$4=$A3541),OR('Cuadro-de-mando'!$E$4="(Todas)",'Cuadro-de-mando'!$E$4=$B3541),OR('Cuadro-de-mando'!$H$4="(Todas)",'Cuadro-de-mando'!$H$4=$C3541),OR('Cuadro-de-mando'!$K$4="(Todas)",'Cuadro-de-mando'!$K$4=$E3541),OR('Cuadro-de-mando'!$N$4="(Todos)",'Cuadro-de-mando'!$N$4=$F3541)),1,0))</f>
        <v>1</v>
      </c>
    </row>
    <row r="3542" spans="1:10" x14ac:dyDescent="0.25">
      <c r="A3542" t="str">
        <f>IF(Tienda_2!$A1142="","","Tienda 2")</f>
        <v>Tienda 2</v>
      </c>
      <c r="B3542" t="str">
        <f>IF($A3542="","",Tienda_2!B1142)</f>
        <v>Electrodomésticos</v>
      </c>
      <c r="C3542" t="str">
        <f>IF($A3542="","",Tienda_2!G1142)</f>
        <v>Bogotá</v>
      </c>
      <c r="D3542" t="str">
        <f>IF($A3542="","",Tienda_2!F1142)</f>
        <v>Pedro Gomez</v>
      </c>
      <c r="E3542" t="str">
        <f>IF($A3542="","",Tienda_2!I1142)</f>
        <v>Tarjeta de crédito</v>
      </c>
      <c r="F3542">
        <f>IF($A3542="","",VALUE(RIGHT(Tienda_2!E1142,4)))</f>
        <v>2022</v>
      </c>
      <c r="G3542">
        <f>IF($A3542="","",Tienda_2!C1142)</f>
        <v>1584600</v>
      </c>
      <c r="H3542">
        <f>IF($A3542="","",Tienda_2!D1142)</f>
        <v>84800</v>
      </c>
      <c r="I3542">
        <f>IF($A3542="","",Tienda_2!H1142)</f>
        <v>5</v>
      </c>
      <c r="J3542">
        <f>IF($A3542="",0,IF(AND(OR('Cuadro-de-mando'!$B$4="(Todas)",'Cuadro-de-mando'!$B$4=$A3542),OR('Cuadro-de-mando'!$E$4="(Todas)",'Cuadro-de-mando'!$E$4=$B3542),OR('Cuadro-de-mando'!$H$4="(Todas)",'Cuadro-de-mando'!$H$4=$C3542),OR('Cuadro-de-mando'!$K$4="(Todas)",'Cuadro-de-mando'!$K$4=$E3542),OR('Cuadro-de-mando'!$N$4="(Todos)",'Cuadro-de-mando'!$N$4=$F3542)),1,0))</f>
        <v>1</v>
      </c>
    </row>
    <row r="3543" spans="1:10" x14ac:dyDescent="0.25">
      <c r="A3543" t="str">
        <f>IF(Tienda_2!$A1143="","","Tienda 2")</f>
        <v>Tienda 2</v>
      </c>
      <c r="B3543" t="str">
        <f>IF($A3543="","",Tienda_2!B1143)</f>
        <v>Libros</v>
      </c>
      <c r="C3543" t="str">
        <f>IF($A3543="","",Tienda_2!G1143)</f>
        <v>Bogotá</v>
      </c>
      <c r="D3543" t="str">
        <f>IF($A3543="","",Tienda_2!F1143)</f>
        <v>Mariana Herrera</v>
      </c>
      <c r="E3543" t="str">
        <f>IF($A3543="","",Tienda_2!I1143)</f>
        <v>Tarjeta de crédito</v>
      </c>
      <c r="F3543">
        <f>IF($A3543="","",VALUE(RIGHT(Tienda_2!E1143,4)))</f>
        <v>2021</v>
      </c>
      <c r="G3543">
        <f>IF($A3543="","",Tienda_2!C1143)</f>
        <v>39600</v>
      </c>
      <c r="H3543">
        <f>IF($A3543="","",Tienda_2!D1143)</f>
        <v>0</v>
      </c>
      <c r="I3543">
        <f>IF($A3543="","",Tienda_2!H1143)</f>
        <v>3</v>
      </c>
      <c r="J3543">
        <f>IF($A3543="",0,IF(AND(OR('Cuadro-de-mando'!$B$4="(Todas)",'Cuadro-de-mando'!$B$4=$A3543),OR('Cuadro-de-mando'!$E$4="(Todas)",'Cuadro-de-mando'!$E$4=$B3543),OR('Cuadro-de-mando'!$H$4="(Todas)",'Cuadro-de-mando'!$H$4=$C3543),OR('Cuadro-de-mando'!$K$4="(Todas)",'Cuadro-de-mando'!$K$4=$E3543),OR('Cuadro-de-mando'!$N$4="(Todos)",'Cuadro-de-mando'!$N$4=$F3543)),1,0))</f>
        <v>1</v>
      </c>
    </row>
    <row r="3544" spans="1:10" x14ac:dyDescent="0.25">
      <c r="A3544" t="str">
        <f>IF(Tienda_2!$A1144="","","Tienda 2")</f>
        <v>Tienda 2</v>
      </c>
      <c r="B3544" t="str">
        <f>IF($A3544="","",Tienda_2!B1144)</f>
        <v>Juguetes</v>
      </c>
      <c r="C3544" t="str">
        <f>IF($A3544="","",Tienda_2!G1144)</f>
        <v>Cali</v>
      </c>
      <c r="D3544" t="str">
        <f>IF($A3544="","",Tienda_2!F1144)</f>
        <v>Blanca Ramirez</v>
      </c>
      <c r="E3544" t="str">
        <f>IF($A3544="","",Tienda_2!I1144)</f>
        <v>Tarjeta de crédito</v>
      </c>
      <c r="F3544">
        <f>IF($A3544="","",VALUE(RIGHT(Tienda_2!E1144,4)))</f>
        <v>2022</v>
      </c>
      <c r="G3544">
        <f>IF($A3544="","",Tienda_2!C1144)</f>
        <v>34500</v>
      </c>
      <c r="H3544">
        <f>IF($A3544="","",Tienda_2!D1144)</f>
        <v>2200</v>
      </c>
      <c r="I3544">
        <f>IF($A3544="","",Tienda_2!H1144)</f>
        <v>5</v>
      </c>
      <c r="J3544">
        <f>IF($A3544="",0,IF(AND(OR('Cuadro-de-mando'!$B$4="(Todas)",'Cuadro-de-mando'!$B$4=$A3544),OR('Cuadro-de-mando'!$E$4="(Todas)",'Cuadro-de-mando'!$E$4=$B3544),OR('Cuadro-de-mando'!$H$4="(Todas)",'Cuadro-de-mando'!$H$4=$C3544),OR('Cuadro-de-mando'!$K$4="(Todas)",'Cuadro-de-mando'!$K$4=$E3544),OR('Cuadro-de-mando'!$N$4="(Todos)",'Cuadro-de-mando'!$N$4=$F3544)),1,0))</f>
        <v>1</v>
      </c>
    </row>
    <row r="3545" spans="1:10" x14ac:dyDescent="0.25">
      <c r="A3545" t="str">
        <f>IF(Tienda_2!$A1145="","","Tienda 2")</f>
        <v>Tienda 2</v>
      </c>
      <c r="B3545" t="str">
        <f>IF($A3545="","",Tienda_2!B1145)</f>
        <v>Deportes y diversión</v>
      </c>
      <c r="C3545" t="str">
        <f>IF($A3545="","",Tienda_2!G1145)</f>
        <v>Bogotá</v>
      </c>
      <c r="D3545" t="str">
        <f>IF($A3545="","",Tienda_2!F1145)</f>
        <v>Juliana Costa</v>
      </c>
      <c r="E3545" t="str">
        <f>IF($A3545="","",Tienda_2!I1145)</f>
        <v>Nequi</v>
      </c>
      <c r="F3545">
        <f>IF($A3545="","",VALUE(RIGHT(Tienda_2!E1145,4)))</f>
        <v>2021</v>
      </c>
      <c r="G3545">
        <f>IF($A3545="","",Tienda_2!C1145)</f>
        <v>89200</v>
      </c>
      <c r="H3545">
        <f>IF($A3545="","",Tienda_2!D1145)</f>
        <v>2900</v>
      </c>
      <c r="I3545">
        <f>IF($A3545="","",Tienda_2!H1145)</f>
        <v>5</v>
      </c>
      <c r="J3545">
        <f>IF($A3545="",0,IF(AND(OR('Cuadro-de-mando'!$B$4="(Todas)",'Cuadro-de-mando'!$B$4=$A3545),OR('Cuadro-de-mando'!$E$4="(Todas)",'Cuadro-de-mando'!$E$4=$B3545),OR('Cuadro-de-mando'!$H$4="(Todas)",'Cuadro-de-mando'!$H$4=$C3545),OR('Cuadro-de-mando'!$K$4="(Todas)",'Cuadro-de-mando'!$K$4=$E3545),OR('Cuadro-de-mando'!$N$4="(Todos)",'Cuadro-de-mando'!$N$4=$F3545)),1,0))</f>
        <v>1</v>
      </c>
    </row>
    <row r="3546" spans="1:10" x14ac:dyDescent="0.25">
      <c r="A3546" t="str">
        <f>IF(Tienda_2!$A1146="","","Tienda 2")</f>
        <v>Tienda 2</v>
      </c>
      <c r="B3546" t="str">
        <f>IF($A3546="","",Tienda_2!B1146)</f>
        <v>Artículos para el hogar</v>
      </c>
      <c r="C3546" t="str">
        <f>IF($A3546="","",Tienda_2!G1146)</f>
        <v>Bogotá</v>
      </c>
      <c r="D3546" t="str">
        <f>IF($A3546="","",Tienda_2!F1146)</f>
        <v>Izabela de León</v>
      </c>
      <c r="E3546" t="str">
        <f>IF($A3546="","",Tienda_2!I1146)</f>
        <v>Tarjeta de crédito</v>
      </c>
      <c r="F3546">
        <f>IF($A3546="","",VALUE(RIGHT(Tienda_2!E1146,4)))</f>
        <v>2020</v>
      </c>
      <c r="G3546">
        <f>IF($A3546="","",Tienda_2!C1146)</f>
        <v>59900</v>
      </c>
      <c r="H3546">
        <f>IF($A3546="","",Tienda_2!D1146)</f>
        <v>1400</v>
      </c>
      <c r="I3546">
        <f>IF($A3546="","",Tienda_2!H1146)</f>
        <v>5</v>
      </c>
      <c r="J3546">
        <f>IF($A3546="",0,IF(AND(OR('Cuadro-de-mando'!$B$4="(Todas)",'Cuadro-de-mando'!$B$4=$A3546),OR('Cuadro-de-mando'!$E$4="(Todas)",'Cuadro-de-mando'!$E$4=$B3546),OR('Cuadro-de-mando'!$H$4="(Todas)",'Cuadro-de-mando'!$H$4=$C3546),OR('Cuadro-de-mando'!$K$4="(Todas)",'Cuadro-de-mando'!$K$4=$E3546),OR('Cuadro-de-mando'!$N$4="(Todos)",'Cuadro-de-mando'!$N$4=$F3546)),1,0))</f>
        <v>1</v>
      </c>
    </row>
    <row r="3547" spans="1:10" x14ac:dyDescent="0.25">
      <c r="A3547" t="str">
        <f>IF(Tienda_2!$A1147="","","Tienda 2")</f>
        <v>Tienda 2</v>
      </c>
      <c r="B3547" t="str">
        <f>IF($A3547="","",Tienda_2!B1147)</f>
        <v>Juguetes</v>
      </c>
      <c r="C3547" t="str">
        <f>IF($A3547="","",Tienda_2!G1147)</f>
        <v>Bogotá</v>
      </c>
      <c r="D3547" t="str">
        <f>IF($A3547="","",Tienda_2!F1147)</f>
        <v>Maria Alfonso</v>
      </c>
      <c r="E3547" t="str">
        <f>IF($A3547="","",Tienda_2!I1147)</f>
        <v>Tarjeta de débito</v>
      </c>
      <c r="F3547">
        <f>IF($A3547="","",VALUE(RIGHT(Tienda_2!E1147,4)))</f>
        <v>2021</v>
      </c>
      <c r="G3547">
        <f>IF($A3547="","",Tienda_2!C1147)</f>
        <v>53400</v>
      </c>
      <c r="H3547">
        <f>IF($A3547="","",Tienda_2!D1147)</f>
        <v>1000</v>
      </c>
      <c r="I3547">
        <f>IF($A3547="","",Tienda_2!H1147)</f>
        <v>3</v>
      </c>
      <c r="J3547">
        <f>IF($A3547="",0,IF(AND(OR('Cuadro-de-mando'!$B$4="(Todas)",'Cuadro-de-mando'!$B$4=$A3547),OR('Cuadro-de-mando'!$E$4="(Todas)",'Cuadro-de-mando'!$E$4=$B3547),OR('Cuadro-de-mando'!$H$4="(Todas)",'Cuadro-de-mando'!$H$4=$C3547),OR('Cuadro-de-mando'!$K$4="(Todas)",'Cuadro-de-mando'!$K$4=$E3547),OR('Cuadro-de-mando'!$N$4="(Todos)",'Cuadro-de-mando'!$N$4=$F3547)),1,0))</f>
        <v>1</v>
      </c>
    </row>
    <row r="3548" spans="1:10" x14ac:dyDescent="0.25">
      <c r="A3548" t="str">
        <f>IF(Tienda_2!$A1148="","","Tienda 2")</f>
        <v>Tienda 2</v>
      </c>
      <c r="B3548" t="str">
        <f>IF($A3548="","",Tienda_2!B1148)</f>
        <v>Muebles</v>
      </c>
      <c r="C3548" t="str">
        <f>IF($A3548="","",Tienda_2!G1148)</f>
        <v>Bogotá</v>
      </c>
      <c r="D3548" t="str">
        <f>IF($A3548="","",Tienda_2!F1148)</f>
        <v>Juliana Costa</v>
      </c>
      <c r="E3548" t="str">
        <f>IF($A3548="","",Tienda_2!I1148)</f>
        <v>Tarjeta de crédito</v>
      </c>
      <c r="F3548">
        <f>IF($A3548="","",VALUE(RIGHT(Tienda_2!E1148,4)))</f>
        <v>2022</v>
      </c>
      <c r="G3548">
        <f>IF($A3548="","",Tienda_2!C1148)</f>
        <v>243300</v>
      </c>
      <c r="H3548">
        <f>IF($A3548="","",Tienda_2!D1148)</f>
        <v>13200</v>
      </c>
      <c r="I3548">
        <f>IF($A3548="","",Tienda_2!H1148)</f>
        <v>4</v>
      </c>
      <c r="J3548">
        <f>IF($A3548="",0,IF(AND(OR('Cuadro-de-mando'!$B$4="(Todas)",'Cuadro-de-mando'!$B$4=$A3548),OR('Cuadro-de-mando'!$E$4="(Todas)",'Cuadro-de-mando'!$E$4=$B3548),OR('Cuadro-de-mando'!$H$4="(Todas)",'Cuadro-de-mando'!$H$4=$C3548),OR('Cuadro-de-mando'!$K$4="(Todas)",'Cuadro-de-mando'!$K$4=$E3548),OR('Cuadro-de-mando'!$N$4="(Todos)",'Cuadro-de-mando'!$N$4=$F3548)),1,0))</f>
        <v>1</v>
      </c>
    </row>
    <row r="3549" spans="1:10" x14ac:dyDescent="0.25">
      <c r="A3549" t="str">
        <f>IF(Tienda_2!$A1149="","","Tienda 2")</f>
        <v>Tienda 2</v>
      </c>
      <c r="B3549" t="str">
        <f>IF($A3549="","",Tienda_2!B1149)</f>
        <v>Muebles</v>
      </c>
      <c r="C3549" t="str">
        <f>IF($A3549="","",Tienda_2!G1149)</f>
        <v>Bogotá</v>
      </c>
      <c r="D3549" t="str">
        <f>IF($A3549="","",Tienda_2!F1149)</f>
        <v>Ángel Rodriguez</v>
      </c>
      <c r="E3549" t="str">
        <f>IF($A3549="","",Tienda_2!I1149)</f>
        <v>Nequi</v>
      </c>
      <c r="F3549">
        <f>IF($A3549="","",VALUE(RIGHT(Tienda_2!E1149,4)))</f>
        <v>2021</v>
      </c>
      <c r="G3549">
        <f>IF($A3549="","",Tienda_2!C1149)</f>
        <v>263700</v>
      </c>
      <c r="H3549">
        <f>IF($A3549="","",Tienda_2!D1149)</f>
        <v>16400</v>
      </c>
      <c r="I3549">
        <f>IF($A3549="","",Tienda_2!H1149)</f>
        <v>1</v>
      </c>
      <c r="J3549">
        <f>IF($A3549="",0,IF(AND(OR('Cuadro-de-mando'!$B$4="(Todas)",'Cuadro-de-mando'!$B$4=$A3549),OR('Cuadro-de-mando'!$E$4="(Todas)",'Cuadro-de-mando'!$E$4=$B3549),OR('Cuadro-de-mando'!$H$4="(Todas)",'Cuadro-de-mando'!$H$4=$C3549),OR('Cuadro-de-mando'!$K$4="(Todas)",'Cuadro-de-mando'!$K$4=$E3549),OR('Cuadro-de-mando'!$N$4="(Todos)",'Cuadro-de-mando'!$N$4=$F3549)),1,0))</f>
        <v>1</v>
      </c>
    </row>
    <row r="3550" spans="1:10" x14ac:dyDescent="0.25">
      <c r="A3550" t="str">
        <f>IF(Tienda_2!$A1150="","","Tienda 2")</f>
        <v>Tienda 2</v>
      </c>
      <c r="B3550" t="str">
        <f>IF($A3550="","",Tienda_2!B1150)</f>
        <v>Deportes y diversión</v>
      </c>
      <c r="C3550" t="str">
        <f>IF($A3550="","",Tienda_2!G1150)</f>
        <v>Bogotá</v>
      </c>
      <c r="D3550" t="str">
        <f>IF($A3550="","",Tienda_2!F1150)</f>
        <v>Camila Rivera</v>
      </c>
      <c r="E3550" t="str">
        <f>IF($A3550="","",Tienda_2!I1150)</f>
        <v>Tarjeta de crédito</v>
      </c>
      <c r="F3550">
        <f>IF($A3550="","",VALUE(RIGHT(Tienda_2!E1150,4)))</f>
        <v>2022</v>
      </c>
      <c r="G3550">
        <f>IF($A3550="","",Tienda_2!C1150)</f>
        <v>83000</v>
      </c>
      <c r="H3550">
        <f>IF($A3550="","",Tienda_2!D1150)</f>
        <v>4800</v>
      </c>
      <c r="I3550">
        <f>IF($A3550="","",Tienda_2!H1150)</f>
        <v>5</v>
      </c>
      <c r="J3550">
        <f>IF($A3550="",0,IF(AND(OR('Cuadro-de-mando'!$B$4="(Todas)",'Cuadro-de-mando'!$B$4=$A3550),OR('Cuadro-de-mando'!$E$4="(Todas)",'Cuadro-de-mando'!$E$4=$B3550),OR('Cuadro-de-mando'!$H$4="(Todas)",'Cuadro-de-mando'!$H$4=$C3550),OR('Cuadro-de-mando'!$K$4="(Todas)",'Cuadro-de-mando'!$K$4=$E3550),OR('Cuadro-de-mando'!$N$4="(Todos)",'Cuadro-de-mando'!$N$4=$F3550)),1,0))</f>
        <v>1</v>
      </c>
    </row>
    <row r="3551" spans="1:10" x14ac:dyDescent="0.25">
      <c r="A3551" t="str">
        <f>IF(Tienda_2!$A1151="","","Tienda 2")</f>
        <v>Tienda 2</v>
      </c>
      <c r="B3551" t="str">
        <f>IF($A3551="","",Tienda_2!B1151)</f>
        <v>Electrodomésticos</v>
      </c>
      <c r="C3551" t="str">
        <f>IF($A3551="","",Tienda_2!G1151)</f>
        <v>Cúcuta</v>
      </c>
      <c r="D3551" t="str">
        <f>IF($A3551="","",Tienda_2!F1151)</f>
        <v>Santiago Silva</v>
      </c>
      <c r="E3551" t="str">
        <f>IF($A3551="","",Tienda_2!I1151)</f>
        <v>Tarjeta de crédito</v>
      </c>
      <c r="F3551">
        <f>IF($A3551="","",VALUE(RIGHT(Tienda_2!E1151,4)))</f>
        <v>2021</v>
      </c>
      <c r="G3551">
        <f>IF($A3551="","",Tienda_2!C1151)</f>
        <v>966700</v>
      </c>
      <c r="H3551">
        <f>IF($A3551="","",Tienda_2!D1151)</f>
        <v>51700</v>
      </c>
      <c r="I3551">
        <f>IF($A3551="","",Tienda_2!H1151)</f>
        <v>4</v>
      </c>
      <c r="J3551">
        <f>IF($A3551="",0,IF(AND(OR('Cuadro-de-mando'!$B$4="(Todas)",'Cuadro-de-mando'!$B$4=$A3551),OR('Cuadro-de-mando'!$E$4="(Todas)",'Cuadro-de-mando'!$E$4=$B3551),OR('Cuadro-de-mando'!$H$4="(Todas)",'Cuadro-de-mando'!$H$4=$C3551),OR('Cuadro-de-mando'!$K$4="(Todas)",'Cuadro-de-mando'!$K$4=$E3551),OR('Cuadro-de-mando'!$N$4="(Todos)",'Cuadro-de-mando'!$N$4=$F3551)),1,0))</f>
        <v>1</v>
      </c>
    </row>
    <row r="3552" spans="1:10" x14ac:dyDescent="0.25">
      <c r="A3552" t="str">
        <f>IF(Tienda_2!$A1152="","","Tienda 2")</f>
        <v>Tienda 2</v>
      </c>
      <c r="B3552" t="str">
        <f>IF($A3552="","",Tienda_2!B1152)</f>
        <v>Muebles</v>
      </c>
      <c r="C3552" t="str">
        <f>IF($A3552="","",Tienda_2!G1152)</f>
        <v>Bogotá</v>
      </c>
      <c r="D3552" t="str">
        <f>IF($A3552="","",Tienda_2!F1152)</f>
        <v>Juliana Costa</v>
      </c>
      <c r="E3552" t="str">
        <f>IF($A3552="","",Tienda_2!I1152)</f>
        <v>Tarjeta de crédito</v>
      </c>
      <c r="F3552">
        <f>IF($A3552="","",VALUE(RIGHT(Tienda_2!E1152,4)))</f>
        <v>2022</v>
      </c>
      <c r="G3552">
        <f>IF($A3552="","",Tienda_2!C1152)</f>
        <v>695700</v>
      </c>
      <c r="H3552">
        <f>IF($A3552="","",Tienda_2!D1152)</f>
        <v>35200</v>
      </c>
      <c r="I3552">
        <f>IF($A3552="","",Tienda_2!H1152)</f>
        <v>5</v>
      </c>
      <c r="J3552">
        <f>IF($A3552="",0,IF(AND(OR('Cuadro-de-mando'!$B$4="(Todas)",'Cuadro-de-mando'!$B$4=$A3552),OR('Cuadro-de-mando'!$E$4="(Todas)",'Cuadro-de-mando'!$E$4=$B3552),OR('Cuadro-de-mando'!$H$4="(Todas)",'Cuadro-de-mando'!$H$4=$C3552),OR('Cuadro-de-mando'!$K$4="(Todas)",'Cuadro-de-mando'!$K$4=$E3552),OR('Cuadro-de-mando'!$N$4="(Todos)",'Cuadro-de-mando'!$N$4=$F3552)),1,0))</f>
        <v>1</v>
      </c>
    </row>
    <row r="3553" spans="1:10" x14ac:dyDescent="0.25">
      <c r="A3553" t="str">
        <f>IF(Tienda_2!$A1153="","","Tienda 2")</f>
        <v>Tienda 2</v>
      </c>
      <c r="B3553" t="str">
        <f>IF($A3553="","",Tienda_2!B1153)</f>
        <v>Electrónicos</v>
      </c>
      <c r="C3553" t="str">
        <f>IF($A3553="","",Tienda_2!G1153)</f>
        <v>Cúcuta</v>
      </c>
      <c r="D3553" t="str">
        <f>IF($A3553="","",Tienda_2!F1153)</f>
        <v>Camila Rivera</v>
      </c>
      <c r="E3553" t="str">
        <f>IF($A3553="","",Tienda_2!I1153)</f>
        <v>Tarjeta de crédito</v>
      </c>
      <c r="F3553">
        <f>IF($A3553="","",VALUE(RIGHT(Tienda_2!E1153,4)))</f>
        <v>2022</v>
      </c>
      <c r="G3553">
        <f>IF($A3553="","",Tienda_2!C1153)</f>
        <v>2735000</v>
      </c>
      <c r="H3553">
        <f>IF($A3553="","",Tienda_2!D1153)</f>
        <v>145800</v>
      </c>
      <c r="I3553">
        <f>IF($A3553="","",Tienda_2!H1153)</f>
        <v>5</v>
      </c>
      <c r="J3553">
        <f>IF($A3553="",0,IF(AND(OR('Cuadro-de-mando'!$B$4="(Todas)",'Cuadro-de-mando'!$B$4=$A3553),OR('Cuadro-de-mando'!$E$4="(Todas)",'Cuadro-de-mando'!$E$4=$B3553),OR('Cuadro-de-mando'!$H$4="(Todas)",'Cuadro-de-mando'!$H$4=$C3553),OR('Cuadro-de-mando'!$K$4="(Todas)",'Cuadro-de-mando'!$K$4=$E3553),OR('Cuadro-de-mando'!$N$4="(Todos)",'Cuadro-de-mando'!$N$4=$F3553)),1,0))</f>
        <v>1</v>
      </c>
    </row>
    <row r="3554" spans="1:10" x14ac:dyDescent="0.25">
      <c r="A3554" t="str">
        <f>IF(Tienda_2!$A1154="","","Tienda 2")</f>
        <v>Tienda 2</v>
      </c>
      <c r="B3554" t="str">
        <f>IF($A3554="","",Tienda_2!B1154)</f>
        <v>Muebles</v>
      </c>
      <c r="C3554" t="str">
        <f>IF($A3554="","",Tienda_2!G1154)</f>
        <v>Bogotá</v>
      </c>
      <c r="D3554" t="str">
        <f>IF($A3554="","",Tienda_2!F1154)</f>
        <v>Santiago Silva</v>
      </c>
      <c r="E3554" t="str">
        <f>IF($A3554="","",Tienda_2!I1154)</f>
        <v>Tarjeta de crédito</v>
      </c>
      <c r="F3554">
        <f>IF($A3554="","",VALUE(RIGHT(Tienda_2!E1154,4)))</f>
        <v>2022</v>
      </c>
      <c r="G3554">
        <f>IF($A3554="","",Tienda_2!C1154)</f>
        <v>218200</v>
      </c>
      <c r="H3554">
        <f>IF($A3554="","",Tienda_2!D1154)</f>
        <v>9800</v>
      </c>
      <c r="I3554">
        <f>IF($A3554="","",Tienda_2!H1154)</f>
        <v>4</v>
      </c>
      <c r="J3554">
        <f>IF($A3554="",0,IF(AND(OR('Cuadro-de-mando'!$B$4="(Todas)",'Cuadro-de-mando'!$B$4=$A3554),OR('Cuadro-de-mando'!$E$4="(Todas)",'Cuadro-de-mando'!$E$4=$B3554),OR('Cuadro-de-mando'!$H$4="(Todas)",'Cuadro-de-mando'!$H$4=$C3554),OR('Cuadro-de-mando'!$K$4="(Todas)",'Cuadro-de-mando'!$K$4=$E3554),OR('Cuadro-de-mando'!$N$4="(Todos)",'Cuadro-de-mando'!$N$4=$F3554)),1,0))</f>
        <v>1</v>
      </c>
    </row>
    <row r="3555" spans="1:10" x14ac:dyDescent="0.25">
      <c r="A3555" t="str">
        <f>IF(Tienda_2!$A1155="","","Tienda 2")</f>
        <v>Tienda 2</v>
      </c>
      <c r="B3555" t="str">
        <f>IF($A3555="","",Tienda_2!B1155)</f>
        <v>Electrodomésticos</v>
      </c>
      <c r="C3555" t="str">
        <f>IF($A3555="","",Tienda_2!G1155)</f>
        <v>Medellín</v>
      </c>
      <c r="D3555" t="str">
        <f>IF($A3555="","",Tienda_2!F1155)</f>
        <v>Juan Fernandez</v>
      </c>
      <c r="E3555" t="str">
        <f>IF($A3555="","",Tienda_2!I1155)</f>
        <v>Tarjeta de crédito</v>
      </c>
      <c r="F3555">
        <f>IF($A3555="","",VALUE(RIGHT(Tienda_2!E1155,4)))</f>
        <v>2021</v>
      </c>
      <c r="G3555">
        <f>IF($A3555="","",Tienda_2!C1155)</f>
        <v>1189900</v>
      </c>
      <c r="H3555">
        <f>IF($A3555="","",Tienda_2!D1155)</f>
        <v>61500</v>
      </c>
      <c r="I3555">
        <f>IF($A3555="","",Tienda_2!H1155)</f>
        <v>3</v>
      </c>
      <c r="J3555">
        <f>IF($A3555="",0,IF(AND(OR('Cuadro-de-mando'!$B$4="(Todas)",'Cuadro-de-mando'!$B$4=$A3555),OR('Cuadro-de-mando'!$E$4="(Todas)",'Cuadro-de-mando'!$E$4=$B3555),OR('Cuadro-de-mando'!$H$4="(Todas)",'Cuadro-de-mando'!$H$4=$C3555),OR('Cuadro-de-mando'!$K$4="(Todas)",'Cuadro-de-mando'!$K$4=$E3555),OR('Cuadro-de-mando'!$N$4="(Todos)",'Cuadro-de-mando'!$N$4=$F3555)),1,0))</f>
        <v>1</v>
      </c>
    </row>
    <row r="3556" spans="1:10" x14ac:dyDescent="0.25">
      <c r="A3556" t="str">
        <f>IF(Tienda_2!$A1156="","","Tienda 2")</f>
        <v>Tienda 2</v>
      </c>
      <c r="B3556" t="str">
        <f>IF($A3556="","",Tienda_2!B1156)</f>
        <v>Muebles</v>
      </c>
      <c r="C3556" t="str">
        <f>IF($A3556="","",Tienda_2!G1156)</f>
        <v>Bogotá</v>
      </c>
      <c r="D3556" t="str">
        <f>IF($A3556="","",Tienda_2!F1156)</f>
        <v>Beatriz Morales</v>
      </c>
      <c r="E3556" t="str">
        <f>IF($A3556="","",Tienda_2!I1156)</f>
        <v>Tarjeta de crédito</v>
      </c>
      <c r="F3556">
        <f>IF($A3556="","",VALUE(RIGHT(Tienda_2!E1156,4)))</f>
        <v>2022</v>
      </c>
      <c r="G3556">
        <f>IF($A3556="","",Tienda_2!C1156)</f>
        <v>516900</v>
      </c>
      <c r="H3556">
        <f>IF($A3556="","",Tienda_2!D1156)</f>
        <v>27900</v>
      </c>
      <c r="I3556">
        <f>IF($A3556="","",Tienda_2!H1156)</f>
        <v>1</v>
      </c>
      <c r="J3556">
        <f>IF($A3556="",0,IF(AND(OR('Cuadro-de-mando'!$B$4="(Todas)",'Cuadro-de-mando'!$B$4=$A3556),OR('Cuadro-de-mando'!$E$4="(Todas)",'Cuadro-de-mando'!$E$4=$B3556),OR('Cuadro-de-mando'!$H$4="(Todas)",'Cuadro-de-mando'!$H$4=$C3556),OR('Cuadro-de-mando'!$K$4="(Todas)",'Cuadro-de-mando'!$K$4=$E3556),OR('Cuadro-de-mando'!$N$4="(Todos)",'Cuadro-de-mando'!$N$4=$F3556)),1,0))</f>
        <v>1</v>
      </c>
    </row>
    <row r="3557" spans="1:10" x14ac:dyDescent="0.25">
      <c r="A3557" t="str">
        <f>IF(Tienda_2!$A1157="","","Tienda 2")</f>
        <v>Tienda 2</v>
      </c>
      <c r="B3557" t="str">
        <f>IF($A3557="","",Tienda_2!B1157)</f>
        <v>Muebles</v>
      </c>
      <c r="C3557" t="str">
        <f>IF($A3557="","",Tienda_2!G1157)</f>
        <v>Medellín</v>
      </c>
      <c r="D3557" t="str">
        <f>IF($A3557="","",Tienda_2!F1157)</f>
        <v>Camila Rivera</v>
      </c>
      <c r="E3557" t="str">
        <f>IF($A3557="","",Tienda_2!I1157)</f>
        <v>Nequi</v>
      </c>
      <c r="F3557">
        <f>IF($A3557="","",VALUE(RIGHT(Tienda_2!E1157,4)))</f>
        <v>2021</v>
      </c>
      <c r="G3557">
        <f>IF($A3557="","",Tienda_2!C1157)</f>
        <v>518900</v>
      </c>
      <c r="H3557">
        <f>IF($A3557="","",Tienda_2!D1157)</f>
        <v>28100</v>
      </c>
      <c r="I3557">
        <f>IF($A3557="","",Tienda_2!H1157)</f>
        <v>3</v>
      </c>
      <c r="J3557">
        <f>IF($A3557="",0,IF(AND(OR('Cuadro-de-mando'!$B$4="(Todas)",'Cuadro-de-mando'!$B$4=$A3557),OR('Cuadro-de-mando'!$E$4="(Todas)",'Cuadro-de-mando'!$E$4=$B3557),OR('Cuadro-de-mando'!$H$4="(Todas)",'Cuadro-de-mando'!$H$4=$C3557),OR('Cuadro-de-mando'!$K$4="(Todas)",'Cuadro-de-mando'!$K$4=$E3557),OR('Cuadro-de-mando'!$N$4="(Todos)",'Cuadro-de-mando'!$N$4=$F3557)),1,0))</f>
        <v>1</v>
      </c>
    </row>
    <row r="3558" spans="1:10" x14ac:dyDescent="0.25">
      <c r="A3558" t="str">
        <f>IF(Tienda_2!$A1158="","","Tienda 2")</f>
        <v>Tienda 2</v>
      </c>
      <c r="B3558" t="str">
        <f>IF($A3558="","",Tienda_2!B1158)</f>
        <v>Libros</v>
      </c>
      <c r="C3558" t="str">
        <f>IF($A3558="","",Tienda_2!G1158)</f>
        <v>Soacha</v>
      </c>
      <c r="D3558" t="str">
        <f>IF($A3558="","",Tienda_2!F1158)</f>
        <v>Blanca Ramirez</v>
      </c>
      <c r="E3558" t="str">
        <f>IF($A3558="","",Tienda_2!I1158)</f>
        <v>Tarjeta de crédito</v>
      </c>
      <c r="F3558">
        <f>IF($A3558="","",VALUE(RIGHT(Tienda_2!E1158,4)))</f>
        <v>2022</v>
      </c>
      <c r="G3558">
        <f>IF($A3558="","",Tienda_2!C1158)</f>
        <v>56300</v>
      </c>
      <c r="H3558">
        <f>IF($A3558="","",Tienda_2!D1158)</f>
        <v>1200</v>
      </c>
      <c r="I3558">
        <f>IF($A3558="","",Tienda_2!H1158)</f>
        <v>2</v>
      </c>
      <c r="J3558">
        <f>IF($A3558="",0,IF(AND(OR('Cuadro-de-mando'!$B$4="(Todas)",'Cuadro-de-mando'!$B$4=$A3558),OR('Cuadro-de-mando'!$E$4="(Todas)",'Cuadro-de-mando'!$E$4=$B3558),OR('Cuadro-de-mando'!$H$4="(Todas)",'Cuadro-de-mando'!$H$4=$C3558),OR('Cuadro-de-mando'!$K$4="(Todas)",'Cuadro-de-mando'!$K$4=$E3558),OR('Cuadro-de-mando'!$N$4="(Todos)",'Cuadro-de-mando'!$N$4=$F3558)),1,0))</f>
        <v>1</v>
      </c>
    </row>
    <row r="3559" spans="1:10" x14ac:dyDescent="0.25">
      <c r="A3559" t="str">
        <f>IF(Tienda_2!$A1159="","","Tienda 2")</f>
        <v>Tienda 2</v>
      </c>
      <c r="B3559" t="str">
        <f>IF($A3559="","",Tienda_2!B1159)</f>
        <v>Muebles</v>
      </c>
      <c r="C3559" t="str">
        <f>IF($A3559="","",Tienda_2!G1159)</f>
        <v>Bogotá</v>
      </c>
      <c r="D3559" t="str">
        <f>IF($A3559="","",Tienda_2!F1159)</f>
        <v>Maria Alfonso</v>
      </c>
      <c r="E3559" t="str">
        <f>IF($A3559="","",Tienda_2!I1159)</f>
        <v>Tarjeta de débito</v>
      </c>
      <c r="F3559">
        <f>IF($A3559="","",VALUE(RIGHT(Tienda_2!E1159,4)))</f>
        <v>2022</v>
      </c>
      <c r="G3559">
        <f>IF($A3559="","",Tienda_2!C1159)</f>
        <v>441100</v>
      </c>
      <c r="H3559">
        <f>IF($A3559="","",Tienda_2!D1159)</f>
        <v>21700</v>
      </c>
      <c r="I3559">
        <f>IF($A3559="","",Tienda_2!H1159)</f>
        <v>5</v>
      </c>
      <c r="J3559">
        <f>IF($A3559="",0,IF(AND(OR('Cuadro-de-mando'!$B$4="(Todas)",'Cuadro-de-mando'!$B$4=$A3559),OR('Cuadro-de-mando'!$E$4="(Todas)",'Cuadro-de-mando'!$E$4=$B3559),OR('Cuadro-de-mando'!$H$4="(Todas)",'Cuadro-de-mando'!$H$4=$C3559),OR('Cuadro-de-mando'!$K$4="(Todas)",'Cuadro-de-mando'!$K$4=$E3559),OR('Cuadro-de-mando'!$N$4="(Todos)",'Cuadro-de-mando'!$N$4=$F3559)),1,0))</f>
        <v>1</v>
      </c>
    </row>
    <row r="3560" spans="1:10" x14ac:dyDescent="0.25">
      <c r="A3560" t="str">
        <f>IF(Tienda_2!$A1160="","","Tienda 2")</f>
        <v>Tienda 2</v>
      </c>
      <c r="B3560" t="str">
        <f>IF($A3560="","",Tienda_2!B1160)</f>
        <v>Electrónicos</v>
      </c>
      <c r="C3560" t="str">
        <f>IF($A3560="","",Tienda_2!G1160)</f>
        <v>Bogotá</v>
      </c>
      <c r="D3560" t="str">
        <f>IF($A3560="","",Tienda_2!F1160)</f>
        <v>Blanca Ramirez</v>
      </c>
      <c r="E3560" t="str">
        <f>IF($A3560="","",Tienda_2!I1160)</f>
        <v>Tarjeta de crédito</v>
      </c>
      <c r="F3560">
        <f>IF($A3560="","",VALUE(RIGHT(Tienda_2!E1160,4)))</f>
        <v>2022</v>
      </c>
      <c r="G3560">
        <f>IF($A3560="","",Tienda_2!C1160)</f>
        <v>283700</v>
      </c>
      <c r="H3560">
        <f>IF($A3560="","",Tienda_2!D1160)</f>
        <v>19900</v>
      </c>
      <c r="I3560">
        <f>IF($A3560="","",Tienda_2!H1160)</f>
        <v>4</v>
      </c>
      <c r="J3560">
        <f>IF($A3560="",0,IF(AND(OR('Cuadro-de-mando'!$B$4="(Todas)",'Cuadro-de-mando'!$B$4=$A3560),OR('Cuadro-de-mando'!$E$4="(Todas)",'Cuadro-de-mando'!$E$4=$B3560),OR('Cuadro-de-mando'!$H$4="(Todas)",'Cuadro-de-mando'!$H$4=$C3560),OR('Cuadro-de-mando'!$K$4="(Todas)",'Cuadro-de-mando'!$K$4=$E3560),OR('Cuadro-de-mando'!$N$4="(Todos)",'Cuadro-de-mando'!$N$4=$F3560)),1,0))</f>
        <v>1</v>
      </c>
    </row>
    <row r="3561" spans="1:10" x14ac:dyDescent="0.25">
      <c r="A3561" t="str">
        <f>IF(Tienda_2!$A1161="","","Tienda 2")</f>
        <v>Tienda 2</v>
      </c>
      <c r="B3561" t="str">
        <f>IF($A3561="","",Tienda_2!B1161)</f>
        <v>Libros</v>
      </c>
      <c r="C3561" t="str">
        <f>IF($A3561="","",Tienda_2!G1161)</f>
        <v>Cúcuta</v>
      </c>
      <c r="D3561" t="str">
        <f>IF($A3561="","",Tienda_2!F1161)</f>
        <v>Camila Rivera</v>
      </c>
      <c r="E3561" t="str">
        <f>IF($A3561="","",Tienda_2!I1161)</f>
        <v>Tarjeta de crédito</v>
      </c>
      <c r="F3561">
        <f>IF($A3561="","",VALUE(RIGHT(Tienda_2!E1161,4)))</f>
        <v>2021</v>
      </c>
      <c r="G3561">
        <f>IF($A3561="","",Tienda_2!C1161)</f>
        <v>61100</v>
      </c>
      <c r="H3561">
        <f>IF($A3561="","",Tienda_2!D1161)</f>
        <v>1400</v>
      </c>
      <c r="I3561">
        <f>IF($A3561="","",Tienda_2!H1161)</f>
        <v>5</v>
      </c>
      <c r="J3561">
        <f>IF($A3561="",0,IF(AND(OR('Cuadro-de-mando'!$B$4="(Todas)",'Cuadro-de-mando'!$B$4=$A3561),OR('Cuadro-de-mando'!$E$4="(Todas)",'Cuadro-de-mando'!$E$4=$B3561),OR('Cuadro-de-mando'!$H$4="(Todas)",'Cuadro-de-mando'!$H$4=$C3561),OR('Cuadro-de-mando'!$K$4="(Todas)",'Cuadro-de-mando'!$K$4=$E3561),OR('Cuadro-de-mando'!$N$4="(Todos)",'Cuadro-de-mando'!$N$4=$F3561)),1,0))</f>
        <v>1</v>
      </c>
    </row>
    <row r="3562" spans="1:10" x14ac:dyDescent="0.25">
      <c r="A3562" t="str">
        <f>IF(Tienda_2!$A1162="","","Tienda 2")</f>
        <v>Tienda 2</v>
      </c>
      <c r="B3562" t="str">
        <f>IF($A3562="","",Tienda_2!B1162)</f>
        <v>Artículos para el hogar</v>
      </c>
      <c r="C3562" t="str">
        <f>IF($A3562="","",Tienda_2!G1162)</f>
        <v>Santa Marta</v>
      </c>
      <c r="D3562" t="str">
        <f>IF($A3562="","",Tienda_2!F1162)</f>
        <v>Blanca Ramirez</v>
      </c>
      <c r="E3562" t="str">
        <f>IF($A3562="","",Tienda_2!I1162)</f>
        <v>Tarjeta de crédito</v>
      </c>
      <c r="F3562">
        <f>IF($A3562="","",VALUE(RIGHT(Tienda_2!E1162,4)))</f>
        <v>2020</v>
      </c>
      <c r="G3562">
        <f>IF($A3562="","",Tienda_2!C1162)</f>
        <v>191700</v>
      </c>
      <c r="H3562">
        <f>IF($A3562="","",Tienda_2!D1162)</f>
        <v>10400</v>
      </c>
      <c r="I3562">
        <f>IF($A3562="","",Tienda_2!H1162)</f>
        <v>1</v>
      </c>
      <c r="J3562">
        <f>IF($A3562="",0,IF(AND(OR('Cuadro-de-mando'!$B$4="(Todas)",'Cuadro-de-mando'!$B$4=$A3562),OR('Cuadro-de-mando'!$E$4="(Todas)",'Cuadro-de-mando'!$E$4=$B3562),OR('Cuadro-de-mando'!$H$4="(Todas)",'Cuadro-de-mando'!$H$4=$C3562),OR('Cuadro-de-mando'!$K$4="(Todas)",'Cuadro-de-mando'!$K$4=$E3562),OR('Cuadro-de-mando'!$N$4="(Todos)",'Cuadro-de-mando'!$N$4=$F3562)),1,0))</f>
        <v>1</v>
      </c>
    </row>
    <row r="3563" spans="1:10" x14ac:dyDescent="0.25">
      <c r="A3563" t="str">
        <f>IF(Tienda_2!$A1163="","","Tienda 2")</f>
        <v>Tienda 2</v>
      </c>
      <c r="B3563" t="str">
        <f>IF($A3563="","",Tienda_2!B1163)</f>
        <v>Instrumentos musicales</v>
      </c>
      <c r="C3563" t="str">
        <f>IF($A3563="","",Tienda_2!G1163)</f>
        <v>Pereira</v>
      </c>
      <c r="D3563" t="str">
        <f>IF($A3563="","",Tienda_2!F1163)</f>
        <v>Mariana Herrera</v>
      </c>
      <c r="E3563" t="str">
        <f>IF($A3563="","",Tienda_2!I1163)</f>
        <v>Tarjeta de crédito</v>
      </c>
      <c r="F3563">
        <f>IF($A3563="","",VALUE(RIGHT(Tienda_2!E1163,4)))</f>
        <v>2020</v>
      </c>
      <c r="G3563">
        <f>IF($A3563="","",Tienda_2!C1163)</f>
        <v>300400</v>
      </c>
      <c r="H3563">
        <f>IF($A3563="","",Tienda_2!D1163)</f>
        <v>14200</v>
      </c>
      <c r="I3563">
        <f>IF($A3563="","",Tienda_2!H1163)</f>
        <v>5</v>
      </c>
      <c r="J3563">
        <f>IF($A3563="",0,IF(AND(OR('Cuadro-de-mando'!$B$4="(Todas)",'Cuadro-de-mando'!$B$4=$A3563),OR('Cuadro-de-mando'!$E$4="(Todas)",'Cuadro-de-mando'!$E$4=$B3563),OR('Cuadro-de-mando'!$H$4="(Todas)",'Cuadro-de-mando'!$H$4=$C3563),OR('Cuadro-de-mando'!$K$4="(Todas)",'Cuadro-de-mando'!$K$4=$E3563),OR('Cuadro-de-mando'!$N$4="(Todos)",'Cuadro-de-mando'!$N$4=$F3563)),1,0))</f>
        <v>1</v>
      </c>
    </row>
    <row r="3564" spans="1:10" x14ac:dyDescent="0.25">
      <c r="A3564" t="str">
        <f>IF(Tienda_2!$A1164="","","Tienda 2")</f>
        <v>Tienda 2</v>
      </c>
      <c r="B3564" t="str">
        <f>IF($A3564="","",Tienda_2!B1164)</f>
        <v>Juguetes</v>
      </c>
      <c r="C3564" t="str">
        <f>IF($A3564="","",Tienda_2!G1164)</f>
        <v>Santa Marta</v>
      </c>
      <c r="D3564" t="str">
        <f>IF($A3564="","",Tienda_2!F1164)</f>
        <v>Camila Rivera</v>
      </c>
      <c r="E3564" t="str">
        <f>IF($A3564="","",Tienda_2!I1164)</f>
        <v>Tarjeta de crédito</v>
      </c>
      <c r="F3564">
        <f>IF($A3564="","",VALUE(RIGHT(Tienda_2!E1164,4)))</f>
        <v>2022</v>
      </c>
      <c r="G3564">
        <f>IF($A3564="","",Tienda_2!C1164)</f>
        <v>68600</v>
      </c>
      <c r="H3564">
        <f>IF($A3564="","",Tienda_2!D1164)</f>
        <v>1800</v>
      </c>
      <c r="I3564">
        <f>IF($A3564="","",Tienda_2!H1164)</f>
        <v>5</v>
      </c>
      <c r="J3564">
        <f>IF($A3564="",0,IF(AND(OR('Cuadro-de-mando'!$B$4="(Todas)",'Cuadro-de-mando'!$B$4=$A3564),OR('Cuadro-de-mando'!$E$4="(Todas)",'Cuadro-de-mando'!$E$4=$B3564),OR('Cuadro-de-mando'!$H$4="(Todas)",'Cuadro-de-mando'!$H$4=$C3564),OR('Cuadro-de-mando'!$K$4="(Todas)",'Cuadro-de-mando'!$K$4=$E3564),OR('Cuadro-de-mando'!$N$4="(Todos)",'Cuadro-de-mando'!$N$4=$F3564)),1,0))</f>
        <v>1</v>
      </c>
    </row>
    <row r="3565" spans="1:10" x14ac:dyDescent="0.25">
      <c r="A3565" t="str">
        <f>IF(Tienda_2!$A1165="","","Tienda 2")</f>
        <v>Tienda 2</v>
      </c>
      <c r="B3565" t="str">
        <f>IF($A3565="","",Tienda_2!B1165)</f>
        <v>Electrodomésticos</v>
      </c>
      <c r="C3565" t="str">
        <f>IF($A3565="","",Tienda_2!G1165)</f>
        <v>Pereira</v>
      </c>
      <c r="D3565" t="str">
        <f>IF($A3565="","",Tienda_2!F1165)</f>
        <v>Lucas Olivera</v>
      </c>
      <c r="E3565" t="str">
        <f>IF($A3565="","",Tienda_2!I1165)</f>
        <v>Tarjeta de crédito</v>
      </c>
      <c r="F3565">
        <f>IF($A3565="","",VALUE(RIGHT(Tienda_2!E1165,4)))</f>
        <v>2020</v>
      </c>
      <c r="G3565">
        <f>IF($A3565="","",Tienda_2!C1165)</f>
        <v>820700</v>
      </c>
      <c r="H3565">
        <f>IF($A3565="","",Tienda_2!D1165)</f>
        <v>44400</v>
      </c>
      <c r="I3565">
        <f>IF($A3565="","",Tienda_2!H1165)</f>
        <v>1</v>
      </c>
      <c r="J3565">
        <f>IF($A3565="",0,IF(AND(OR('Cuadro-de-mando'!$B$4="(Todas)",'Cuadro-de-mando'!$B$4=$A3565),OR('Cuadro-de-mando'!$E$4="(Todas)",'Cuadro-de-mando'!$E$4=$B3565),OR('Cuadro-de-mando'!$H$4="(Todas)",'Cuadro-de-mando'!$H$4=$C3565),OR('Cuadro-de-mando'!$K$4="(Todas)",'Cuadro-de-mando'!$K$4=$E3565),OR('Cuadro-de-mando'!$N$4="(Todos)",'Cuadro-de-mando'!$N$4=$F3565)),1,0))</f>
        <v>1</v>
      </c>
    </row>
    <row r="3566" spans="1:10" x14ac:dyDescent="0.25">
      <c r="A3566" t="str">
        <f>IF(Tienda_2!$A1166="","","Tienda 2")</f>
        <v>Tienda 2</v>
      </c>
      <c r="B3566" t="str">
        <f>IF($A3566="","",Tienda_2!B1166)</f>
        <v>Muebles</v>
      </c>
      <c r="C3566" t="str">
        <f>IF($A3566="","",Tienda_2!G1166)</f>
        <v>Medellín</v>
      </c>
      <c r="D3566" t="str">
        <f>IF($A3566="","",Tienda_2!F1166)</f>
        <v>Felipe Santos</v>
      </c>
      <c r="E3566" t="str">
        <f>IF($A3566="","",Tienda_2!I1166)</f>
        <v>Tarjeta de crédito</v>
      </c>
      <c r="F3566">
        <f>IF($A3566="","",VALUE(RIGHT(Tienda_2!E1166,4)))</f>
        <v>2020</v>
      </c>
      <c r="G3566">
        <f>IF($A3566="","",Tienda_2!C1166)</f>
        <v>478700</v>
      </c>
      <c r="H3566">
        <f>IF($A3566="","",Tienda_2!D1166)</f>
        <v>26200</v>
      </c>
      <c r="I3566">
        <f>IF($A3566="","",Tienda_2!H1166)</f>
        <v>5</v>
      </c>
      <c r="J3566">
        <f>IF($A3566="",0,IF(AND(OR('Cuadro-de-mando'!$B$4="(Todas)",'Cuadro-de-mando'!$B$4=$A3566),OR('Cuadro-de-mando'!$E$4="(Todas)",'Cuadro-de-mando'!$E$4=$B3566),OR('Cuadro-de-mando'!$H$4="(Todas)",'Cuadro-de-mando'!$H$4=$C3566),OR('Cuadro-de-mando'!$K$4="(Todas)",'Cuadro-de-mando'!$K$4=$E3566),OR('Cuadro-de-mando'!$N$4="(Todos)",'Cuadro-de-mando'!$N$4=$F3566)),1,0))</f>
        <v>1</v>
      </c>
    </row>
    <row r="3567" spans="1:10" x14ac:dyDescent="0.25">
      <c r="A3567" t="str">
        <f>IF(Tienda_2!$A1167="","","Tienda 2")</f>
        <v>Tienda 2</v>
      </c>
      <c r="B3567" t="str">
        <f>IF($A3567="","",Tienda_2!B1167)</f>
        <v>Muebles</v>
      </c>
      <c r="C3567" t="str">
        <f>IF($A3567="","",Tienda_2!G1167)</f>
        <v>Cali</v>
      </c>
      <c r="D3567" t="str">
        <f>IF($A3567="","",Tienda_2!F1167)</f>
        <v>Pedro Gomez</v>
      </c>
      <c r="E3567" t="str">
        <f>IF($A3567="","",Tienda_2!I1167)</f>
        <v>Nequi</v>
      </c>
      <c r="F3567">
        <f>IF($A3567="","",VALUE(RIGHT(Tienda_2!E1167,4)))</f>
        <v>2020</v>
      </c>
      <c r="G3567">
        <f>IF($A3567="","",Tienda_2!C1167)</f>
        <v>451200</v>
      </c>
      <c r="H3567">
        <f>IF($A3567="","",Tienda_2!D1167)</f>
        <v>22200</v>
      </c>
      <c r="I3567">
        <f>IF($A3567="","",Tienda_2!H1167)</f>
        <v>5</v>
      </c>
      <c r="J3567">
        <f>IF($A3567="",0,IF(AND(OR('Cuadro-de-mando'!$B$4="(Todas)",'Cuadro-de-mando'!$B$4=$A3567),OR('Cuadro-de-mando'!$E$4="(Todas)",'Cuadro-de-mando'!$E$4=$B3567),OR('Cuadro-de-mando'!$H$4="(Todas)",'Cuadro-de-mando'!$H$4=$C3567),OR('Cuadro-de-mando'!$K$4="(Todas)",'Cuadro-de-mando'!$K$4=$E3567),OR('Cuadro-de-mando'!$N$4="(Todos)",'Cuadro-de-mando'!$N$4=$F3567)),1,0))</f>
        <v>1</v>
      </c>
    </row>
    <row r="3568" spans="1:10" x14ac:dyDescent="0.25">
      <c r="A3568" t="str">
        <f>IF(Tienda_2!$A1168="","","Tienda 2")</f>
        <v>Tienda 2</v>
      </c>
      <c r="B3568" t="str">
        <f>IF($A3568="","",Tienda_2!B1168)</f>
        <v>Instrumentos musicales</v>
      </c>
      <c r="C3568" t="str">
        <f>IF($A3568="","",Tienda_2!G1168)</f>
        <v>Bogotá</v>
      </c>
      <c r="D3568" t="str">
        <f>IF($A3568="","",Tienda_2!F1168)</f>
        <v>Ángel Rodriguez</v>
      </c>
      <c r="E3568" t="str">
        <f>IF($A3568="","",Tienda_2!I1168)</f>
        <v>Tarjeta de crédito</v>
      </c>
      <c r="F3568">
        <f>IF($A3568="","",VALUE(RIGHT(Tienda_2!E1168,4)))</f>
        <v>2020</v>
      </c>
      <c r="G3568">
        <f>IF($A3568="","",Tienda_2!C1168)</f>
        <v>795000</v>
      </c>
      <c r="H3568">
        <f>IF($A3568="","",Tienda_2!D1168)</f>
        <v>40500</v>
      </c>
      <c r="I3568">
        <f>IF($A3568="","",Tienda_2!H1168)</f>
        <v>5</v>
      </c>
      <c r="J3568">
        <f>IF($A3568="",0,IF(AND(OR('Cuadro-de-mando'!$B$4="(Todas)",'Cuadro-de-mando'!$B$4=$A3568),OR('Cuadro-de-mando'!$E$4="(Todas)",'Cuadro-de-mando'!$E$4=$B3568),OR('Cuadro-de-mando'!$H$4="(Todas)",'Cuadro-de-mando'!$H$4=$C3568),OR('Cuadro-de-mando'!$K$4="(Todas)",'Cuadro-de-mando'!$K$4=$E3568),OR('Cuadro-de-mando'!$N$4="(Todos)",'Cuadro-de-mando'!$N$4=$F3568)),1,0))</f>
        <v>1</v>
      </c>
    </row>
    <row r="3569" spans="1:10" x14ac:dyDescent="0.25">
      <c r="A3569" t="str">
        <f>IF(Tienda_2!$A1169="","","Tienda 2")</f>
        <v>Tienda 2</v>
      </c>
      <c r="B3569" t="str">
        <f>IF($A3569="","",Tienda_2!B1169)</f>
        <v>Juguetes</v>
      </c>
      <c r="C3569" t="str">
        <f>IF($A3569="","",Tienda_2!G1169)</f>
        <v>Bogotá</v>
      </c>
      <c r="D3569" t="str">
        <f>IF($A3569="","",Tienda_2!F1169)</f>
        <v>Juliana Costa</v>
      </c>
      <c r="E3569" t="str">
        <f>IF($A3569="","",Tienda_2!I1169)</f>
        <v>Nequi</v>
      </c>
      <c r="F3569">
        <f>IF($A3569="","",VALUE(RIGHT(Tienda_2!E1169,4)))</f>
        <v>2021</v>
      </c>
      <c r="G3569">
        <f>IF($A3569="","",Tienda_2!C1169)</f>
        <v>33100</v>
      </c>
      <c r="H3569">
        <f>IF($A3569="","",Tienda_2!D1169)</f>
        <v>2300</v>
      </c>
      <c r="I3569">
        <f>IF($A3569="","",Tienda_2!H1169)</f>
        <v>5</v>
      </c>
      <c r="J3569">
        <f>IF($A3569="",0,IF(AND(OR('Cuadro-de-mando'!$B$4="(Todas)",'Cuadro-de-mando'!$B$4=$A3569),OR('Cuadro-de-mando'!$E$4="(Todas)",'Cuadro-de-mando'!$E$4=$B3569),OR('Cuadro-de-mando'!$H$4="(Todas)",'Cuadro-de-mando'!$H$4=$C3569),OR('Cuadro-de-mando'!$K$4="(Todas)",'Cuadro-de-mando'!$K$4=$E3569),OR('Cuadro-de-mando'!$N$4="(Todos)",'Cuadro-de-mando'!$N$4=$F3569)),1,0))</f>
        <v>1</v>
      </c>
    </row>
    <row r="3570" spans="1:10" x14ac:dyDescent="0.25">
      <c r="A3570" t="str">
        <f>IF(Tienda_2!$A1170="","","Tienda 2")</f>
        <v>Tienda 2</v>
      </c>
      <c r="B3570" t="str">
        <f>IF($A3570="","",Tienda_2!B1170)</f>
        <v>Muebles</v>
      </c>
      <c r="C3570" t="str">
        <f>IF($A3570="","",Tienda_2!G1170)</f>
        <v>Medellín</v>
      </c>
      <c r="D3570" t="str">
        <f>IF($A3570="","",Tienda_2!F1170)</f>
        <v>Pedro Gomez</v>
      </c>
      <c r="E3570" t="str">
        <f>IF($A3570="","",Tienda_2!I1170)</f>
        <v>Tarjeta de crédito</v>
      </c>
      <c r="F3570">
        <f>IF($A3570="","",VALUE(RIGHT(Tienda_2!E1170,4)))</f>
        <v>2022</v>
      </c>
      <c r="G3570">
        <f>IF($A3570="","",Tienda_2!C1170)</f>
        <v>484400</v>
      </c>
      <c r="H3570">
        <f>IF($A3570="","",Tienda_2!D1170)</f>
        <v>26500</v>
      </c>
      <c r="I3570">
        <f>IF($A3570="","",Tienda_2!H1170)</f>
        <v>4</v>
      </c>
      <c r="J3570">
        <f>IF($A3570="",0,IF(AND(OR('Cuadro-de-mando'!$B$4="(Todas)",'Cuadro-de-mando'!$B$4=$A3570),OR('Cuadro-de-mando'!$E$4="(Todas)",'Cuadro-de-mando'!$E$4=$B3570),OR('Cuadro-de-mando'!$H$4="(Todas)",'Cuadro-de-mando'!$H$4=$C3570),OR('Cuadro-de-mando'!$K$4="(Todas)",'Cuadro-de-mando'!$K$4=$E3570),OR('Cuadro-de-mando'!$N$4="(Todos)",'Cuadro-de-mando'!$N$4=$F3570)),1,0))</f>
        <v>1</v>
      </c>
    </row>
    <row r="3571" spans="1:10" x14ac:dyDescent="0.25">
      <c r="A3571" t="str">
        <f>IF(Tienda_2!$A1171="","","Tienda 2")</f>
        <v>Tienda 2</v>
      </c>
      <c r="B3571" t="str">
        <f>IF($A3571="","",Tienda_2!B1171)</f>
        <v>Muebles</v>
      </c>
      <c r="C3571" t="str">
        <f>IF($A3571="","",Tienda_2!G1171)</f>
        <v>Bogotá</v>
      </c>
      <c r="D3571" t="str">
        <f>IF($A3571="","",Tienda_2!F1171)</f>
        <v>Felipe Santos</v>
      </c>
      <c r="E3571" t="str">
        <f>IF($A3571="","",Tienda_2!I1171)</f>
        <v>Nequi</v>
      </c>
      <c r="F3571">
        <f>IF($A3571="","",VALUE(RIGHT(Tienda_2!E1171,4)))</f>
        <v>2020</v>
      </c>
      <c r="G3571">
        <f>IF($A3571="","",Tienda_2!C1171)</f>
        <v>404600</v>
      </c>
      <c r="H3571">
        <f>IF($A3571="","",Tienda_2!D1171)</f>
        <v>21900</v>
      </c>
      <c r="I3571">
        <f>IF($A3571="","",Tienda_2!H1171)</f>
        <v>5</v>
      </c>
      <c r="J3571">
        <f>IF($A3571="",0,IF(AND(OR('Cuadro-de-mando'!$B$4="(Todas)",'Cuadro-de-mando'!$B$4=$A3571),OR('Cuadro-de-mando'!$E$4="(Todas)",'Cuadro-de-mando'!$E$4=$B3571),OR('Cuadro-de-mando'!$H$4="(Todas)",'Cuadro-de-mando'!$H$4=$C3571),OR('Cuadro-de-mando'!$K$4="(Todas)",'Cuadro-de-mando'!$K$4=$E3571),OR('Cuadro-de-mando'!$N$4="(Todos)",'Cuadro-de-mando'!$N$4=$F3571)),1,0))</f>
        <v>1</v>
      </c>
    </row>
    <row r="3572" spans="1:10" x14ac:dyDescent="0.25">
      <c r="A3572" t="str">
        <f>IF(Tienda_2!$A1172="","","Tienda 2")</f>
        <v>Tienda 2</v>
      </c>
      <c r="B3572" t="str">
        <f>IF($A3572="","",Tienda_2!B1172)</f>
        <v>Deportes y diversión</v>
      </c>
      <c r="C3572" t="str">
        <f>IF($A3572="","",Tienda_2!G1172)</f>
        <v>Bucaramanga</v>
      </c>
      <c r="D3572" t="str">
        <f>IF($A3572="","",Tienda_2!F1172)</f>
        <v>Lucas Olivera</v>
      </c>
      <c r="E3572" t="str">
        <f>IF($A3572="","",Tienda_2!I1172)</f>
        <v>Tarjeta de crédito</v>
      </c>
      <c r="F3572">
        <f>IF($A3572="","",VALUE(RIGHT(Tienda_2!E1172,4)))</f>
        <v>2020</v>
      </c>
      <c r="G3572">
        <f>IF($A3572="","",Tienda_2!C1172)</f>
        <v>59900</v>
      </c>
      <c r="H3572">
        <f>IF($A3572="","",Tienda_2!D1172)</f>
        <v>3600</v>
      </c>
      <c r="I3572">
        <f>IF($A3572="","",Tienda_2!H1172)</f>
        <v>1</v>
      </c>
      <c r="J3572">
        <f>IF($A3572="",0,IF(AND(OR('Cuadro-de-mando'!$B$4="(Todas)",'Cuadro-de-mando'!$B$4=$A3572),OR('Cuadro-de-mando'!$E$4="(Todas)",'Cuadro-de-mando'!$E$4=$B3572),OR('Cuadro-de-mando'!$H$4="(Todas)",'Cuadro-de-mando'!$H$4=$C3572),OR('Cuadro-de-mando'!$K$4="(Todas)",'Cuadro-de-mando'!$K$4=$E3572),OR('Cuadro-de-mando'!$N$4="(Todos)",'Cuadro-de-mando'!$N$4=$F3572)),1,0))</f>
        <v>1</v>
      </c>
    </row>
    <row r="3573" spans="1:10" x14ac:dyDescent="0.25">
      <c r="A3573" t="str">
        <f>IF(Tienda_2!$A1173="","","Tienda 2")</f>
        <v>Tienda 2</v>
      </c>
      <c r="B3573" t="str">
        <f>IF($A3573="","",Tienda_2!B1173)</f>
        <v>Juguetes</v>
      </c>
      <c r="C3573" t="str">
        <f>IF($A3573="","",Tienda_2!G1173)</f>
        <v>Cúcuta</v>
      </c>
      <c r="D3573" t="str">
        <f>IF($A3573="","",Tienda_2!F1173)</f>
        <v>Ángel Rodriguez</v>
      </c>
      <c r="E3573" t="str">
        <f>IF($A3573="","",Tienda_2!I1173)</f>
        <v>Tarjeta de crédito</v>
      </c>
      <c r="F3573">
        <f>IF($A3573="","",VALUE(RIGHT(Tienda_2!E1173,4)))</f>
        <v>2020</v>
      </c>
      <c r="G3573">
        <f>IF($A3573="","",Tienda_2!C1173)</f>
        <v>77200</v>
      </c>
      <c r="H3573">
        <f>IF($A3573="","",Tienda_2!D1173)</f>
        <v>4300</v>
      </c>
      <c r="I3573">
        <f>IF($A3573="","",Tienda_2!H1173)</f>
        <v>1</v>
      </c>
      <c r="J3573">
        <f>IF($A3573="",0,IF(AND(OR('Cuadro-de-mando'!$B$4="(Todas)",'Cuadro-de-mando'!$B$4=$A3573),OR('Cuadro-de-mando'!$E$4="(Todas)",'Cuadro-de-mando'!$E$4=$B3573),OR('Cuadro-de-mando'!$H$4="(Todas)",'Cuadro-de-mando'!$H$4=$C3573),OR('Cuadro-de-mando'!$K$4="(Todas)",'Cuadro-de-mando'!$K$4=$E3573),OR('Cuadro-de-mando'!$N$4="(Todos)",'Cuadro-de-mando'!$N$4=$F3573)),1,0))</f>
        <v>1</v>
      </c>
    </row>
    <row r="3574" spans="1:10" x14ac:dyDescent="0.25">
      <c r="A3574" t="str">
        <f>IF(Tienda_2!$A1174="","","Tienda 2")</f>
        <v>Tienda 2</v>
      </c>
      <c r="B3574" t="str">
        <f>IF($A3574="","",Tienda_2!B1174)</f>
        <v>Juguetes</v>
      </c>
      <c r="C3574" t="str">
        <f>IF($A3574="","",Tienda_2!G1174)</f>
        <v>Bogotá</v>
      </c>
      <c r="D3574" t="str">
        <f>IF($A3574="","",Tienda_2!F1174)</f>
        <v>Juan Fernandez</v>
      </c>
      <c r="E3574" t="str">
        <f>IF($A3574="","",Tienda_2!I1174)</f>
        <v>Nequi</v>
      </c>
      <c r="F3574">
        <f>IF($A3574="","",VALUE(RIGHT(Tienda_2!E1174,4)))</f>
        <v>2022</v>
      </c>
      <c r="G3574">
        <f>IF($A3574="","",Tienda_2!C1174)</f>
        <v>22100</v>
      </c>
      <c r="H3574">
        <f>IF($A3574="","",Tienda_2!D1174)</f>
        <v>0</v>
      </c>
      <c r="I3574">
        <f>IF($A3574="","",Tienda_2!H1174)</f>
        <v>5</v>
      </c>
      <c r="J3574">
        <f>IF($A3574="",0,IF(AND(OR('Cuadro-de-mando'!$B$4="(Todas)",'Cuadro-de-mando'!$B$4=$A3574),OR('Cuadro-de-mando'!$E$4="(Todas)",'Cuadro-de-mando'!$E$4=$B3574),OR('Cuadro-de-mando'!$H$4="(Todas)",'Cuadro-de-mando'!$H$4=$C3574),OR('Cuadro-de-mando'!$K$4="(Todas)",'Cuadro-de-mando'!$K$4=$E3574),OR('Cuadro-de-mando'!$N$4="(Todos)",'Cuadro-de-mando'!$N$4=$F3574)),1,0))</f>
        <v>1</v>
      </c>
    </row>
    <row r="3575" spans="1:10" x14ac:dyDescent="0.25">
      <c r="A3575" t="str">
        <f>IF(Tienda_2!$A1175="","","Tienda 2")</f>
        <v>Tienda 2</v>
      </c>
      <c r="B3575" t="str">
        <f>IF($A3575="","",Tienda_2!B1175)</f>
        <v>Juguetes</v>
      </c>
      <c r="C3575" t="str">
        <f>IF($A3575="","",Tienda_2!G1175)</f>
        <v>Pereira</v>
      </c>
      <c r="D3575" t="str">
        <f>IF($A3575="","",Tienda_2!F1175)</f>
        <v>Rafael Acosta</v>
      </c>
      <c r="E3575" t="str">
        <f>IF($A3575="","",Tienda_2!I1175)</f>
        <v>Tarjeta de crédito</v>
      </c>
      <c r="F3575">
        <f>IF($A3575="","",VALUE(RIGHT(Tienda_2!E1175,4)))</f>
        <v>2022</v>
      </c>
      <c r="G3575">
        <f>IF($A3575="","",Tienda_2!C1175)</f>
        <v>249800</v>
      </c>
      <c r="H3575">
        <f>IF($A3575="","",Tienda_2!D1175)</f>
        <v>14000</v>
      </c>
      <c r="I3575">
        <f>IF($A3575="","",Tienda_2!H1175)</f>
        <v>3</v>
      </c>
      <c r="J3575">
        <f>IF($A3575="",0,IF(AND(OR('Cuadro-de-mando'!$B$4="(Todas)",'Cuadro-de-mando'!$B$4=$A3575),OR('Cuadro-de-mando'!$E$4="(Todas)",'Cuadro-de-mando'!$E$4=$B3575),OR('Cuadro-de-mando'!$H$4="(Todas)",'Cuadro-de-mando'!$H$4=$C3575),OR('Cuadro-de-mando'!$K$4="(Todas)",'Cuadro-de-mando'!$K$4=$E3575),OR('Cuadro-de-mando'!$N$4="(Todos)",'Cuadro-de-mando'!$N$4=$F3575)),1,0))</f>
        <v>1</v>
      </c>
    </row>
    <row r="3576" spans="1:10" x14ac:dyDescent="0.25">
      <c r="A3576" t="str">
        <f>IF(Tienda_2!$A1176="","","Tienda 2")</f>
        <v>Tienda 2</v>
      </c>
      <c r="B3576" t="str">
        <f>IF($A3576="","",Tienda_2!B1176)</f>
        <v>Juguetes</v>
      </c>
      <c r="C3576" t="str">
        <f>IF($A3576="","",Tienda_2!G1176)</f>
        <v>Bogotá</v>
      </c>
      <c r="D3576" t="str">
        <f>IF($A3576="","",Tienda_2!F1176)</f>
        <v>Lucas Olivera</v>
      </c>
      <c r="E3576" t="str">
        <f>IF($A3576="","",Tienda_2!I1176)</f>
        <v>Tarjeta de crédito</v>
      </c>
      <c r="F3576">
        <f>IF($A3576="","",VALUE(RIGHT(Tienda_2!E1176,4)))</f>
        <v>2020</v>
      </c>
      <c r="G3576">
        <f>IF($A3576="","",Tienda_2!C1176)</f>
        <v>15400</v>
      </c>
      <c r="H3576">
        <f>IF($A3576="","",Tienda_2!D1176)</f>
        <v>1000</v>
      </c>
      <c r="I3576">
        <f>IF($A3576="","",Tienda_2!H1176)</f>
        <v>1</v>
      </c>
      <c r="J3576">
        <f>IF($A3576="",0,IF(AND(OR('Cuadro-de-mando'!$B$4="(Todas)",'Cuadro-de-mando'!$B$4=$A3576),OR('Cuadro-de-mando'!$E$4="(Todas)",'Cuadro-de-mando'!$E$4=$B3576),OR('Cuadro-de-mando'!$H$4="(Todas)",'Cuadro-de-mando'!$H$4=$C3576),OR('Cuadro-de-mando'!$K$4="(Todas)",'Cuadro-de-mando'!$K$4=$E3576),OR('Cuadro-de-mando'!$N$4="(Todos)",'Cuadro-de-mando'!$N$4=$F3576)),1,0))</f>
        <v>1</v>
      </c>
    </row>
    <row r="3577" spans="1:10" x14ac:dyDescent="0.25">
      <c r="A3577" t="str">
        <f>IF(Tienda_2!$A1177="","","Tienda 2")</f>
        <v>Tienda 2</v>
      </c>
      <c r="B3577" t="str">
        <f>IF($A3577="","",Tienda_2!B1177)</f>
        <v>Electrodomésticos</v>
      </c>
      <c r="C3577" t="str">
        <f>IF($A3577="","",Tienda_2!G1177)</f>
        <v>Medellín</v>
      </c>
      <c r="D3577" t="str">
        <f>IF($A3577="","",Tienda_2!F1177)</f>
        <v>Mariana Herrera</v>
      </c>
      <c r="E3577" t="str">
        <f>IF($A3577="","",Tienda_2!I1177)</f>
        <v>Nequi</v>
      </c>
      <c r="F3577">
        <f>IF($A3577="","",VALUE(RIGHT(Tienda_2!E1177,4)))</f>
        <v>2022</v>
      </c>
      <c r="G3577">
        <f>IF($A3577="","",Tienda_2!C1177)</f>
        <v>1229500</v>
      </c>
      <c r="H3577">
        <f>IF($A3577="","",Tienda_2!D1177)</f>
        <v>63700</v>
      </c>
      <c r="I3577">
        <f>IF($A3577="","",Tienda_2!H1177)</f>
        <v>4</v>
      </c>
      <c r="J3577">
        <f>IF($A3577="",0,IF(AND(OR('Cuadro-de-mando'!$B$4="(Todas)",'Cuadro-de-mando'!$B$4=$A3577),OR('Cuadro-de-mando'!$E$4="(Todas)",'Cuadro-de-mando'!$E$4=$B3577),OR('Cuadro-de-mando'!$H$4="(Todas)",'Cuadro-de-mando'!$H$4=$C3577),OR('Cuadro-de-mando'!$K$4="(Todas)",'Cuadro-de-mando'!$K$4=$E3577),OR('Cuadro-de-mando'!$N$4="(Todos)",'Cuadro-de-mando'!$N$4=$F3577)),1,0))</f>
        <v>1</v>
      </c>
    </row>
    <row r="3578" spans="1:10" x14ac:dyDescent="0.25">
      <c r="A3578" t="str">
        <f>IF(Tienda_2!$A1178="","","Tienda 2")</f>
        <v>Tienda 2</v>
      </c>
      <c r="B3578" t="str">
        <f>IF($A3578="","",Tienda_2!B1178)</f>
        <v>Muebles</v>
      </c>
      <c r="C3578" t="str">
        <f>IF($A3578="","",Tienda_2!G1178)</f>
        <v>Manizales</v>
      </c>
      <c r="D3578" t="str">
        <f>IF($A3578="","",Tienda_2!F1178)</f>
        <v>Pedro Gomez</v>
      </c>
      <c r="E3578" t="str">
        <f>IF($A3578="","",Tienda_2!I1178)</f>
        <v>Tarjeta de crédito</v>
      </c>
      <c r="F3578">
        <f>IF($A3578="","",VALUE(RIGHT(Tienda_2!E1178,4)))</f>
        <v>2022</v>
      </c>
      <c r="G3578">
        <f>IF($A3578="","",Tienda_2!C1178)</f>
        <v>199500</v>
      </c>
      <c r="H3578">
        <f>IF($A3578="","",Tienda_2!D1178)</f>
        <v>10800</v>
      </c>
      <c r="I3578">
        <f>IF($A3578="","",Tienda_2!H1178)</f>
        <v>1</v>
      </c>
      <c r="J3578">
        <f>IF($A3578="",0,IF(AND(OR('Cuadro-de-mando'!$B$4="(Todas)",'Cuadro-de-mando'!$B$4=$A3578),OR('Cuadro-de-mando'!$E$4="(Todas)",'Cuadro-de-mando'!$E$4=$B3578),OR('Cuadro-de-mando'!$H$4="(Todas)",'Cuadro-de-mando'!$H$4=$C3578),OR('Cuadro-de-mando'!$K$4="(Todas)",'Cuadro-de-mando'!$K$4=$E3578),OR('Cuadro-de-mando'!$N$4="(Todos)",'Cuadro-de-mando'!$N$4=$F3578)),1,0))</f>
        <v>1</v>
      </c>
    </row>
    <row r="3579" spans="1:10" x14ac:dyDescent="0.25">
      <c r="A3579" t="str">
        <f>IF(Tienda_2!$A1179="","","Tienda 2")</f>
        <v>Tienda 2</v>
      </c>
      <c r="B3579" t="str">
        <f>IF($A3579="","",Tienda_2!B1179)</f>
        <v>Juguetes</v>
      </c>
      <c r="C3579" t="str">
        <f>IF($A3579="","",Tienda_2!G1179)</f>
        <v>Bogotá</v>
      </c>
      <c r="D3579" t="str">
        <f>IF($A3579="","",Tienda_2!F1179)</f>
        <v>Santiago Silva</v>
      </c>
      <c r="E3579" t="str">
        <f>IF($A3579="","",Tienda_2!I1179)</f>
        <v>Nequi</v>
      </c>
      <c r="F3579">
        <f>IF($A3579="","",VALUE(RIGHT(Tienda_2!E1179,4)))</f>
        <v>2021</v>
      </c>
      <c r="G3579">
        <f>IF($A3579="","",Tienda_2!C1179)</f>
        <v>31100</v>
      </c>
      <c r="H3579">
        <f>IF($A3579="","",Tienda_2!D1179)</f>
        <v>1900</v>
      </c>
      <c r="I3579">
        <f>IF($A3579="","",Tienda_2!H1179)</f>
        <v>5</v>
      </c>
      <c r="J3579">
        <f>IF($A3579="",0,IF(AND(OR('Cuadro-de-mando'!$B$4="(Todas)",'Cuadro-de-mando'!$B$4=$A3579),OR('Cuadro-de-mando'!$E$4="(Todas)",'Cuadro-de-mando'!$E$4=$B3579),OR('Cuadro-de-mando'!$H$4="(Todas)",'Cuadro-de-mando'!$H$4=$C3579),OR('Cuadro-de-mando'!$K$4="(Todas)",'Cuadro-de-mando'!$K$4=$E3579),OR('Cuadro-de-mando'!$N$4="(Todos)",'Cuadro-de-mando'!$N$4=$F3579)),1,0))</f>
        <v>1</v>
      </c>
    </row>
    <row r="3580" spans="1:10" x14ac:dyDescent="0.25">
      <c r="A3580" t="str">
        <f>IF(Tienda_2!$A1180="","","Tienda 2")</f>
        <v>Tienda 2</v>
      </c>
      <c r="B3580" t="str">
        <f>IF($A3580="","",Tienda_2!B1180)</f>
        <v>Deportes y diversión</v>
      </c>
      <c r="C3580" t="str">
        <f>IF($A3580="","",Tienda_2!G1180)</f>
        <v>Bogotá</v>
      </c>
      <c r="D3580" t="str">
        <f>IF($A3580="","",Tienda_2!F1180)</f>
        <v>Santiago Silva</v>
      </c>
      <c r="E3580" t="str">
        <f>IF($A3580="","",Tienda_2!I1180)</f>
        <v>Cupón</v>
      </c>
      <c r="F3580">
        <f>IF($A3580="","",VALUE(RIGHT(Tienda_2!E1180,4)))</f>
        <v>2020</v>
      </c>
      <c r="G3580">
        <f>IF($A3580="","",Tienda_2!C1180)</f>
        <v>25700</v>
      </c>
      <c r="H3580">
        <f>IF($A3580="","",Tienda_2!D1180)</f>
        <v>1600</v>
      </c>
      <c r="I3580">
        <f>IF($A3580="","",Tienda_2!H1180)</f>
        <v>5</v>
      </c>
      <c r="J3580">
        <f>IF($A3580="",0,IF(AND(OR('Cuadro-de-mando'!$B$4="(Todas)",'Cuadro-de-mando'!$B$4=$A3580),OR('Cuadro-de-mando'!$E$4="(Todas)",'Cuadro-de-mando'!$E$4=$B3580),OR('Cuadro-de-mando'!$H$4="(Todas)",'Cuadro-de-mando'!$H$4=$C3580),OR('Cuadro-de-mando'!$K$4="(Todas)",'Cuadro-de-mando'!$K$4=$E3580),OR('Cuadro-de-mando'!$N$4="(Todos)",'Cuadro-de-mando'!$N$4=$F3580)),1,0))</f>
        <v>1</v>
      </c>
    </row>
    <row r="3581" spans="1:10" x14ac:dyDescent="0.25">
      <c r="A3581" t="str">
        <f>IF(Tienda_2!$A1181="","","Tienda 2")</f>
        <v>Tienda 2</v>
      </c>
      <c r="B3581" t="str">
        <f>IF($A3581="","",Tienda_2!B1181)</f>
        <v>Juguetes</v>
      </c>
      <c r="C3581" t="str">
        <f>IF($A3581="","",Tienda_2!G1181)</f>
        <v>Cartagena</v>
      </c>
      <c r="D3581" t="str">
        <f>IF($A3581="","",Tienda_2!F1181)</f>
        <v>Beatriz Morales</v>
      </c>
      <c r="E3581" t="str">
        <f>IF($A3581="","",Tienda_2!I1181)</f>
        <v>Tarjeta de crédito</v>
      </c>
      <c r="F3581">
        <f>IF($A3581="","",VALUE(RIGHT(Tienda_2!E1181,4)))</f>
        <v>2020</v>
      </c>
      <c r="G3581">
        <f>IF($A3581="","",Tienda_2!C1181)</f>
        <v>81200</v>
      </c>
      <c r="H3581">
        <f>IF($A3581="","",Tienda_2!D1181)</f>
        <v>4500</v>
      </c>
      <c r="I3581">
        <f>IF($A3581="","",Tienda_2!H1181)</f>
        <v>5</v>
      </c>
      <c r="J3581">
        <f>IF($A3581="",0,IF(AND(OR('Cuadro-de-mando'!$B$4="(Todas)",'Cuadro-de-mando'!$B$4=$A3581),OR('Cuadro-de-mando'!$E$4="(Todas)",'Cuadro-de-mando'!$E$4=$B3581),OR('Cuadro-de-mando'!$H$4="(Todas)",'Cuadro-de-mando'!$H$4=$C3581),OR('Cuadro-de-mando'!$K$4="(Todas)",'Cuadro-de-mando'!$K$4=$E3581),OR('Cuadro-de-mando'!$N$4="(Todos)",'Cuadro-de-mando'!$N$4=$F3581)),1,0))</f>
        <v>1</v>
      </c>
    </row>
    <row r="3582" spans="1:10" x14ac:dyDescent="0.25">
      <c r="A3582" t="str">
        <f>IF(Tienda_2!$A1182="","","Tienda 2")</f>
        <v>Tienda 2</v>
      </c>
      <c r="B3582" t="str">
        <f>IF($A3582="","",Tienda_2!B1182)</f>
        <v>Deportes y diversión</v>
      </c>
      <c r="C3582" t="str">
        <f>IF($A3582="","",Tienda_2!G1182)</f>
        <v>Cúcuta</v>
      </c>
      <c r="D3582" t="str">
        <f>IF($A3582="","",Tienda_2!F1182)</f>
        <v>Mariana Herrera</v>
      </c>
      <c r="E3582" t="str">
        <f>IF($A3582="","",Tienda_2!I1182)</f>
        <v>Cupón</v>
      </c>
      <c r="F3582">
        <f>IF($A3582="","",VALUE(RIGHT(Tienda_2!E1182,4)))</f>
        <v>2021</v>
      </c>
      <c r="G3582">
        <f>IF($A3582="","",Tienda_2!C1182)</f>
        <v>19800</v>
      </c>
      <c r="H3582">
        <f>IF($A3582="","",Tienda_2!D1182)</f>
        <v>0</v>
      </c>
      <c r="I3582">
        <f>IF($A3582="","",Tienda_2!H1182)</f>
        <v>2</v>
      </c>
      <c r="J3582">
        <f>IF($A3582="",0,IF(AND(OR('Cuadro-de-mando'!$B$4="(Todas)",'Cuadro-de-mando'!$B$4=$A3582),OR('Cuadro-de-mando'!$E$4="(Todas)",'Cuadro-de-mando'!$E$4=$B3582),OR('Cuadro-de-mando'!$H$4="(Todas)",'Cuadro-de-mando'!$H$4=$C3582),OR('Cuadro-de-mando'!$K$4="(Todas)",'Cuadro-de-mando'!$K$4=$E3582),OR('Cuadro-de-mando'!$N$4="(Todos)",'Cuadro-de-mando'!$N$4=$F3582)),1,0))</f>
        <v>1</v>
      </c>
    </row>
    <row r="3583" spans="1:10" x14ac:dyDescent="0.25">
      <c r="A3583" t="str">
        <f>IF(Tienda_2!$A1183="","","Tienda 2")</f>
        <v>Tienda 2</v>
      </c>
      <c r="B3583" t="str">
        <f>IF($A3583="","",Tienda_2!B1183)</f>
        <v>Juguetes</v>
      </c>
      <c r="C3583" t="str">
        <f>IF($A3583="","",Tienda_2!G1183)</f>
        <v>Medellín</v>
      </c>
      <c r="D3583" t="str">
        <f>IF($A3583="","",Tienda_2!F1183)</f>
        <v>Blanca Ramirez</v>
      </c>
      <c r="E3583" t="str">
        <f>IF($A3583="","",Tienda_2!I1183)</f>
        <v>Tarjeta de crédito</v>
      </c>
      <c r="F3583">
        <f>IF($A3583="","",VALUE(RIGHT(Tienda_2!E1183,4)))</f>
        <v>2020</v>
      </c>
      <c r="G3583">
        <f>IF($A3583="","",Tienda_2!C1183)</f>
        <v>33900</v>
      </c>
      <c r="H3583">
        <f>IF($A3583="","",Tienda_2!D1183)</f>
        <v>0</v>
      </c>
      <c r="I3583">
        <f>IF($A3583="","",Tienda_2!H1183)</f>
        <v>5</v>
      </c>
      <c r="J3583">
        <f>IF($A3583="",0,IF(AND(OR('Cuadro-de-mando'!$B$4="(Todas)",'Cuadro-de-mando'!$B$4=$A3583),OR('Cuadro-de-mando'!$E$4="(Todas)",'Cuadro-de-mando'!$E$4=$B3583),OR('Cuadro-de-mando'!$H$4="(Todas)",'Cuadro-de-mando'!$H$4=$C3583),OR('Cuadro-de-mando'!$K$4="(Todas)",'Cuadro-de-mando'!$K$4=$E3583),OR('Cuadro-de-mando'!$N$4="(Todos)",'Cuadro-de-mando'!$N$4=$F3583)),1,0))</f>
        <v>1</v>
      </c>
    </row>
    <row r="3584" spans="1:10" x14ac:dyDescent="0.25">
      <c r="A3584" t="str">
        <f>IF(Tienda_2!$A1184="","","Tienda 2")</f>
        <v>Tienda 2</v>
      </c>
      <c r="B3584" t="str">
        <f>IF($A3584="","",Tienda_2!B1184)</f>
        <v>Electrodomésticos</v>
      </c>
      <c r="C3584" t="str">
        <f>IF($A3584="","",Tienda_2!G1184)</f>
        <v>Medellín</v>
      </c>
      <c r="D3584" t="str">
        <f>IF($A3584="","",Tienda_2!F1184)</f>
        <v>Maria Alfonso</v>
      </c>
      <c r="E3584" t="str">
        <f>IF($A3584="","",Tienda_2!I1184)</f>
        <v>Tarjeta de crédito</v>
      </c>
      <c r="F3584">
        <f>IF($A3584="","",VALUE(RIGHT(Tienda_2!E1184,4)))</f>
        <v>2021</v>
      </c>
      <c r="G3584">
        <f>IF($A3584="","",Tienda_2!C1184)</f>
        <v>1299000</v>
      </c>
      <c r="H3584">
        <f>IF($A3584="","",Tienda_2!D1184)</f>
        <v>69400</v>
      </c>
      <c r="I3584">
        <f>IF($A3584="","",Tienda_2!H1184)</f>
        <v>5</v>
      </c>
      <c r="J3584">
        <f>IF($A3584="",0,IF(AND(OR('Cuadro-de-mando'!$B$4="(Todas)",'Cuadro-de-mando'!$B$4=$A3584),OR('Cuadro-de-mando'!$E$4="(Todas)",'Cuadro-de-mando'!$E$4=$B3584),OR('Cuadro-de-mando'!$H$4="(Todas)",'Cuadro-de-mando'!$H$4=$C3584),OR('Cuadro-de-mando'!$K$4="(Todas)",'Cuadro-de-mando'!$K$4=$E3584),OR('Cuadro-de-mando'!$N$4="(Todos)",'Cuadro-de-mando'!$N$4=$F3584)),1,0))</f>
        <v>1</v>
      </c>
    </row>
    <row r="3585" spans="1:10" x14ac:dyDescent="0.25">
      <c r="A3585" t="str">
        <f>IF(Tienda_2!$A1185="","","Tienda 2")</f>
        <v>Tienda 2</v>
      </c>
      <c r="B3585" t="str">
        <f>IF($A3585="","",Tienda_2!B1185)</f>
        <v>Electrodomésticos</v>
      </c>
      <c r="C3585" t="str">
        <f>IF($A3585="","",Tienda_2!G1185)</f>
        <v>Cúcuta</v>
      </c>
      <c r="D3585" t="str">
        <f>IF($A3585="","",Tienda_2!F1185)</f>
        <v>Lucas Olivera</v>
      </c>
      <c r="E3585" t="str">
        <f>IF($A3585="","",Tienda_2!I1185)</f>
        <v>Tarjeta de crédito</v>
      </c>
      <c r="F3585">
        <f>IF($A3585="","",VALUE(RIGHT(Tienda_2!E1185,4)))</f>
        <v>2022</v>
      </c>
      <c r="G3585">
        <f>IF($A3585="","",Tienda_2!C1185)</f>
        <v>872100</v>
      </c>
      <c r="H3585">
        <f>IF($A3585="","",Tienda_2!D1185)</f>
        <v>47500</v>
      </c>
      <c r="I3585">
        <f>IF($A3585="","",Tienda_2!H1185)</f>
        <v>5</v>
      </c>
      <c r="J3585">
        <f>IF($A3585="",0,IF(AND(OR('Cuadro-de-mando'!$B$4="(Todas)",'Cuadro-de-mando'!$B$4=$A3585),OR('Cuadro-de-mando'!$E$4="(Todas)",'Cuadro-de-mando'!$E$4=$B3585),OR('Cuadro-de-mando'!$H$4="(Todas)",'Cuadro-de-mando'!$H$4=$C3585),OR('Cuadro-de-mando'!$K$4="(Todas)",'Cuadro-de-mando'!$K$4=$E3585),OR('Cuadro-de-mando'!$N$4="(Todos)",'Cuadro-de-mando'!$N$4=$F3585)),1,0))</f>
        <v>1</v>
      </c>
    </row>
    <row r="3586" spans="1:10" x14ac:dyDescent="0.25">
      <c r="A3586" t="str">
        <f>IF(Tienda_2!$A1186="","","Tienda 2")</f>
        <v>Tienda 2</v>
      </c>
      <c r="B3586" t="str">
        <f>IF($A3586="","",Tienda_2!B1186)</f>
        <v>Electrodomésticos</v>
      </c>
      <c r="C3586" t="str">
        <f>IF($A3586="","",Tienda_2!G1186)</f>
        <v>Bogotá</v>
      </c>
      <c r="D3586" t="str">
        <f>IF($A3586="","",Tienda_2!F1186)</f>
        <v>Blanca Ramirez</v>
      </c>
      <c r="E3586" t="str">
        <f>IF($A3586="","",Tienda_2!I1186)</f>
        <v>Tarjeta de crédito</v>
      </c>
      <c r="F3586">
        <f>IF($A3586="","",VALUE(RIGHT(Tienda_2!E1186,4)))</f>
        <v>2021</v>
      </c>
      <c r="G3586">
        <f>IF($A3586="","",Tienda_2!C1186)</f>
        <v>1432900</v>
      </c>
      <c r="H3586">
        <f>IF($A3586="","",Tienda_2!D1186)</f>
        <v>74500</v>
      </c>
      <c r="I3586">
        <f>IF($A3586="","",Tienda_2!H1186)</f>
        <v>5</v>
      </c>
      <c r="J3586">
        <f>IF($A3586="",0,IF(AND(OR('Cuadro-de-mando'!$B$4="(Todas)",'Cuadro-de-mando'!$B$4=$A3586),OR('Cuadro-de-mando'!$E$4="(Todas)",'Cuadro-de-mando'!$E$4=$B3586),OR('Cuadro-de-mando'!$H$4="(Todas)",'Cuadro-de-mando'!$H$4=$C3586),OR('Cuadro-de-mando'!$K$4="(Todas)",'Cuadro-de-mando'!$K$4=$E3586),OR('Cuadro-de-mando'!$N$4="(Todos)",'Cuadro-de-mando'!$N$4=$F3586)),1,0))</f>
        <v>1</v>
      </c>
    </row>
    <row r="3587" spans="1:10" x14ac:dyDescent="0.25">
      <c r="A3587" t="str">
        <f>IF(Tienda_2!$A1187="","","Tienda 2")</f>
        <v>Tienda 2</v>
      </c>
      <c r="B3587" t="str">
        <f>IF($A3587="","",Tienda_2!B1187)</f>
        <v>Deportes y diversión</v>
      </c>
      <c r="C3587" t="str">
        <f>IF($A3587="","",Tienda_2!G1187)</f>
        <v>Pereira</v>
      </c>
      <c r="D3587" t="str">
        <f>IF($A3587="","",Tienda_2!F1187)</f>
        <v>Maria Alfonso</v>
      </c>
      <c r="E3587" t="str">
        <f>IF($A3587="","",Tienda_2!I1187)</f>
        <v>Tarjeta de crédito</v>
      </c>
      <c r="F3587">
        <f>IF($A3587="","",VALUE(RIGHT(Tienda_2!E1187,4)))</f>
        <v>2022</v>
      </c>
      <c r="G3587">
        <f>IF($A3587="","",Tienda_2!C1187)</f>
        <v>16400</v>
      </c>
      <c r="H3587">
        <f>IF($A3587="","",Tienda_2!D1187)</f>
        <v>0</v>
      </c>
      <c r="I3587">
        <f>IF($A3587="","",Tienda_2!H1187)</f>
        <v>5</v>
      </c>
      <c r="J3587">
        <f>IF($A3587="",0,IF(AND(OR('Cuadro-de-mando'!$B$4="(Todas)",'Cuadro-de-mando'!$B$4=$A3587),OR('Cuadro-de-mando'!$E$4="(Todas)",'Cuadro-de-mando'!$E$4=$B3587),OR('Cuadro-de-mando'!$H$4="(Todas)",'Cuadro-de-mando'!$H$4=$C3587),OR('Cuadro-de-mando'!$K$4="(Todas)",'Cuadro-de-mando'!$K$4=$E3587),OR('Cuadro-de-mando'!$N$4="(Todos)",'Cuadro-de-mando'!$N$4=$F3587)),1,0))</f>
        <v>1</v>
      </c>
    </row>
    <row r="3588" spans="1:10" x14ac:dyDescent="0.25">
      <c r="A3588" t="str">
        <f>IF(Tienda_2!$A1188="","","Tienda 2")</f>
        <v>Tienda 2</v>
      </c>
      <c r="B3588" t="str">
        <f>IF($A3588="","",Tienda_2!B1188)</f>
        <v>Muebles</v>
      </c>
      <c r="C3588" t="str">
        <f>IF($A3588="","",Tienda_2!G1188)</f>
        <v>Bogotá</v>
      </c>
      <c r="D3588" t="str">
        <f>IF($A3588="","",Tienda_2!F1188)</f>
        <v>Rafael Acosta</v>
      </c>
      <c r="E3588" t="str">
        <f>IF($A3588="","",Tienda_2!I1188)</f>
        <v>Cupón</v>
      </c>
      <c r="F3588">
        <f>IF($A3588="","",VALUE(RIGHT(Tienda_2!E1188,4)))</f>
        <v>2022</v>
      </c>
      <c r="G3588">
        <f>IF($A3588="","",Tienda_2!C1188)</f>
        <v>157600</v>
      </c>
      <c r="H3588">
        <f>IF($A3588="","",Tienda_2!D1188)</f>
        <v>15200</v>
      </c>
      <c r="I3588">
        <f>IF($A3588="","",Tienda_2!H1188)</f>
        <v>2</v>
      </c>
      <c r="J3588">
        <f>IF($A3588="",0,IF(AND(OR('Cuadro-de-mando'!$B$4="(Todas)",'Cuadro-de-mando'!$B$4=$A3588),OR('Cuadro-de-mando'!$E$4="(Todas)",'Cuadro-de-mando'!$E$4=$B3588),OR('Cuadro-de-mando'!$H$4="(Todas)",'Cuadro-de-mando'!$H$4=$C3588),OR('Cuadro-de-mando'!$K$4="(Todas)",'Cuadro-de-mando'!$K$4=$E3588),OR('Cuadro-de-mando'!$N$4="(Todos)",'Cuadro-de-mando'!$N$4=$F3588)),1,0))</f>
        <v>1</v>
      </c>
    </row>
    <row r="3589" spans="1:10" x14ac:dyDescent="0.25">
      <c r="A3589" t="str">
        <f>IF(Tienda_2!$A1189="","","Tienda 2")</f>
        <v>Tienda 2</v>
      </c>
      <c r="B3589" t="str">
        <f>IF($A3589="","",Tienda_2!B1189)</f>
        <v>Deportes y diversión</v>
      </c>
      <c r="C3589" t="str">
        <f>IF($A3589="","",Tienda_2!G1189)</f>
        <v>Medellín</v>
      </c>
      <c r="D3589" t="str">
        <f>IF($A3589="","",Tienda_2!F1189)</f>
        <v>Pedro Gomez</v>
      </c>
      <c r="E3589" t="str">
        <f>IF($A3589="","",Tienda_2!I1189)</f>
        <v>Nequi</v>
      </c>
      <c r="F3589">
        <f>IF($A3589="","",VALUE(RIGHT(Tienda_2!E1189,4)))</f>
        <v>2022</v>
      </c>
      <c r="G3589">
        <f>IF($A3589="","",Tienda_2!C1189)</f>
        <v>370000</v>
      </c>
      <c r="H3589">
        <f>IF($A3589="","",Tienda_2!D1189)</f>
        <v>17900</v>
      </c>
      <c r="I3589">
        <f>IF($A3589="","",Tienda_2!H1189)</f>
        <v>5</v>
      </c>
      <c r="J3589">
        <f>IF($A3589="",0,IF(AND(OR('Cuadro-de-mando'!$B$4="(Todas)",'Cuadro-de-mando'!$B$4=$A3589),OR('Cuadro-de-mando'!$E$4="(Todas)",'Cuadro-de-mando'!$E$4=$B3589),OR('Cuadro-de-mando'!$H$4="(Todas)",'Cuadro-de-mando'!$H$4=$C3589),OR('Cuadro-de-mando'!$K$4="(Todas)",'Cuadro-de-mando'!$K$4=$E3589),OR('Cuadro-de-mando'!$N$4="(Todos)",'Cuadro-de-mando'!$N$4=$F3589)),1,0))</f>
        <v>1</v>
      </c>
    </row>
    <row r="3590" spans="1:10" x14ac:dyDescent="0.25">
      <c r="A3590" t="str">
        <f>IF(Tienda_2!$A1190="","","Tienda 2")</f>
        <v>Tienda 2</v>
      </c>
      <c r="B3590" t="str">
        <f>IF($A3590="","",Tienda_2!B1190)</f>
        <v>Instrumentos musicales</v>
      </c>
      <c r="C3590" t="str">
        <f>IF($A3590="","",Tienda_2!G1190)</f>
        <v>Medellín</v>
      </c>
      <c r="D3590" t="str">
        <f>IF($A3590="","",Tienda_2!F1190)</f>
        <v>Pedro Gomez</v>
      </c>
      <c r="E3590" t="str">
        <f>IF($A3590="","",Tienda_2!I1190)</f>
        <v>Tarjeta de crédito</v>
      </c>
      <c r="F3590">
        <f>IF($A3590="","",VALUE(RIGHT(Tienda_2!E1190,4)))</f>
        <v>2021</v>
      </c>
      <c r="G3590">
        <f>IF($A3590="","",Tienda_2!C1190)</f>
        <v>195200</v>
      </c>
      <c r="H3590">
        <f>IF($A3590="","",Tienda_2!D1190)</f>
        <v>10800</v>
      </c>
      <c r="I3590">
        <f>IF($A3590="","",Tienda_2!H1190)</f>
        <v>5</v>
      </c>
      <c r="J3590">
        <f>IF($A3590="",0,IF(AND(OR('Cuadro-de-mando'!$B$4="(Todas)",'Cuadro-de-mando'!$B$4=$A3590),OR('Cuadro-de-mando'!$E$4="(Todas)",'Cuadro-de-mando'!$E$4=$B3590),OR('Cuadro-de-mando'!$H$4="(Todas)",'Cuadro-de-mando'!$H$4=$C3590),OR('Cuadro-de-mando'!$K$4="(Todas)",'Cuadro-de-mando'!$K$4=$E3590),OR('Cuadro-de-mando'!$N$4="(Todos)",'Cuadro-de-mando'!$N$4=$F3590)),1,0))</f>
        <v>1</v>
      </c>
    </row>
    <row r="3591" spans="1:10" x14ac:dyDescent="0.25">
      <c r="A3591" t="str">
        <f>IF(Tienda_2!$A1191="","","Tienda 2")</f>
        <v>Tienda 2</v>
      </c>
      <c r="B3591" t="str">
        <f>IF($A3591="","",Tienda_2!B1191)</f>
        <v>Juguetes</v>
      </c>
      <c r="C3591" t="str">
        <f>IF($A3591="","",Tienda_2!G1191)</f>
        <v>Cali</v>
      </c>
      <c r="D3591" t="str">
        <f>IF($A3591="","",Tienda_2!F1191)</f>
        <v>Felipe Santos</v>
      </c>
      <c r="E3591" t="str">
        <f>IF($A3591="","",Tienda_2!I1191)</f>
        <v>Tarjeta de crédito</v>
      </c>
      <c r="F3591">
        <f>IF($A3591="","",VALUE(RIGHT(Tienda_2!E1191,4)))</f>
        <v>2022</v>
      </c>
      <c r="G3591">
        <f>IF($A3591="","",Tienda_2!C1191)</f>
        <v>57300</v>
      </c>
      <c r="H3591">
        <f>IF($A3591="","",Tienda_2!D1191)</f>
        <v>3700</v>
      </c>
      <c r="I3591">
        <f>IF($A3591="","",Tienda_2!H1191)</f>
        <v>5</v>
      </c>
      <c r="J3591">
        <f>IF($A3591="",0,IF(AND(OR('Cuadro-de-mando'!$B$4="(Todas)",'Cuadro-de-mando'!$B$4=$A3591),OR('Cuadro-de-mando'!$E$4="(Todas)",'Cuadro-de-mando'!$E$4=$B3591),OR('Cuadro-de-mando'!$H$4="(Todas)",'Cuadro-de-mando'!$H$4=$C3591),OR('Cuadro-de-mando'!$K$4="(Todas)",'Cuadro-de-mando'!$K$4=$E3591),OR('Cuadro-de-mando'!$N$4="(Todos)",'Cuadro-de-mando'!$N$4=$F3591)),1,0))</f>
        <v>1</v>
      </c>
    </row>
    <row r="3592" spans="1:10" x14ac:dyDescent="0.25">
      <c r="A3592" t="str">
        <f>IF(Tienda_2!$A1192="","","Tienda 2")</f>
        <v>Tienda 2</v>
      </c>
      <c r="B3592" t="str">
        <f>IF($A3592="","",Tienda_2!B1192)</f>
        <v>Electrónicos</v>
      </c>
      <c r="C3592" t="str">
        <f>IF($A3592="","",Tienda_2!G1192)</f>
        <v>Bogotá</v>
      </c>
      <c r="D3592" t="str">
        <f>IF($A3592="","",Tienda_2!F1192)</f>
        <v>Felipe Santos</v>
      </c>
      <c r="E3592" t="str">
        <f>IF($A3592="","",Tienda_2!I1192)</f>
        <v>Tarjeta de crédito</v>
      </c>
      <c r="F3592">
        <f>IF($A3592="","",VALUE(RIGHT(Tienda_2!E1192,4)))</f>
        <v>2020</v>
      </c>
      <c r="G3592">
        <f>IF($A3592="","",Tienda_2!C1192)</f>
        <v>183400</v>
      </c>
      <c r="H3592">
        <f>IF($A3592="","",Tienda_2!D1192)</f>
        <v>8000</v>
      </c>
      <c r="I3592">
        <f>IF($A3592="","",Tienda_2!H1192)</f>
        <v>5</v>
      </c>
      <c r="J3592">
        <f>IF($A3592="",0,IF(AND(OR('Cuadro-de-mando'!$B$4="(Todas)",'Cuadro-de-mando'!$B$4=$A3592),OR('Cuadro-de-mando'!$E$4="(Todas)",'Cuadro-de-mando'!$E$4=$B3592),OR('Cuadro-de-mando'!$H$4="(Todas)",'Cuadro-de-mando'!$H$4=$C3592),OR('Cuadro-de-mando'!$K$4="(Todas)",'Cuadro-de-mando'!$K$4=$E3592),OR('Cuadro-de-mando'!$N$4="(Todos)",'Cuadro-de-mando'!$N$4=$F3592)),1,0))</f>
        <v>1</v>
      </c>
    </row>
    <row r="3593" spans="1:10" x14ac:dyDescent="0.25">
      <c r="A3593" t="str">
        <f>IF(Tienda_2!$A1193="","","Tienda 2")</f>
        <v>Tienda 2</v>
      </c>
      <c r="B3593" t="str">
        <f>IF($A3593="","",Tienda_2!B1193)</f>
        <v>Muebles</v>
      </c>
      <c r="C3593" t="str">
        <f>IF($A3593="","",Tienda_2!G1193)</f>
        <v>Bogotá</v>
      </c>
      <c r="D3593" t="str">
        <f>IF($A3593="","",Tienda_2!F1193)</f>
        <v>Maria Alfonso</v>
      </c>
      <c r="E3593" t="str">
        <f>IF($A3593="","",Tienda_2!I1193)</f>
        <v>Tarjeta de crédito</v>
      </c>
      <c r="F3593">
        <f>IF($A3593="","",VALUE(RIGHT(Tienda_2!E1193,4)))</f>
        <v>2021</v>
      </c>
      <c r="G3593">
        <f>IF($A3593="","",Tienda_2!C1193)</f>
        <v>164300</v>
      </c>
      <c r="H3593">
        <f>IF($A3593="","",Tienda_2!D1193)</f>
        <v>9100</v>
      </c>
      <c r="I3593">
        <f>IF($A3593="","",Tienda_2!H1193)</f>
        <v>5</v>
      </c>
      <c r="J3593">
        <f>IF($A3593="",0,IF(AND(OR('Cuadro-de-mando'!$B$4="(Todas)",'Cuadro-de-mando'!$B$4=$A3593),OR('Cuadro-de-mando'!$E$4="(Todas)",'Cuadro-de-mando'!$E$4=$B3593),OR('Cuadro-de-mando'!$H$4="(Todas)",'Cuadro-de-mando'!$H$4=$C3593),OR('Cuadro-de-mando'!$K$4="(Todas)",'Cuadro-de-mando'!$K$4=$E3593),OR('Cuadro-de-mando'!$N$4="(Todos)",'Cuadro-de-mando'!$N$4=$F3593)),1,0))</f>
        <v>1</v>
      </c>
    </row>
    <row r="3594" spans="1:10" x14ac:dyDescent="0.25">
      <c r="A3594" t="str">
        <f>IF(Tienda_2!$A1194="","","Tienda 2")</f>
        <v>Tienda 2</v>
      </c>
      <c r="B3594" t="str">
        <f>IF($A3594="","",Tienda_2!B1194)</f>
        <v>Deportes y diversión</v>
      </c>
      <c r="C3594" t="str">
        <f>IF($A3594="","",Tienda_2!G1194)</f>
        <v>Bogotá</v>
      </c>
      <c r="D3594" t="str">
        <f>IF($A3594="","",Tienda_2!F1194)</f>
        <v>Lucas Olivera</v>
      </c>
      <c r="E3594" t="str">
        <f>IF($A3594="","",Tienda_2!I1194)</f>
        <v>Tarjeta de crédito</v>
      </c>
      <c r="F3594">
        <f>IF($A3594="","",VALUE(RIGHT(Tienda_2!E1194,4)))</f>
        <v>2020</v>
      </c>
      <c r="G3594">
        <f>IF($A3594="","",Tienda_2!C1194)</f>
        <v>72700</v>
      </c>
      <c r="H3594">
        <f>IF($A3594="","",Tienda_2!D1194)</f>
        <v>2100</v>
      </c>
      <c r="I3594">
        <f>IF($A3594="","",Tienda_2!H1194)</f>
        <v>4</v>
      </c>
      <c r="J3594">
        <f>IF($A3594="",0,IF(AND(OR('Cuadro-de-mando'!$B$4="(Todas)",'Cuadro-de-mando'!$B$4=$A3594),OR('Cuadro-de-mando'!$E$4="(Todas)",'Cuadro-de-mando'!$E$4=$B3594),OR('Cuadro-de-mando'!$H$4="(Todas)",'Cuadro-de-mando'!$H$4=$C3594),OR('Cuadro-de-mando'!$K$4="(Todas)",'Cuadro-de-mando'!$K$4=$E3594),OR('Cuadro-de-mando'!$N$4="(Todos)",'Cuadro-de-mando'!$N$4=$F3594)),1,0))</f>
        <v>1</v>
      </c>
    </row>
    <row r="3595" spans="1:10" x14ac:dyDescent="0.25">
      <c r="A3595" t="str">
        <f>IF(Tienda_2!$A1195="","","Tienda 2")</f>
        <v>Tienda 2</v>
      </c>
      <c r="B3595" t="str">
        <f>IF($A3595="","",Tienda_2!B1195)</f>
        <v>Electrodomésticos</v>
      </c>
      <c r="C3595" t="str">
        <f>IF($A3595="","",Tienda_2!G1195)</f>
        <v>Bogotá</v>
      </c>
      <c r="D3595" t="str">
        <f>IF($A3595="","",Tienda_2!F1195)</f>
        <v>Rafael Acosta</v>
      </c>
      <c r="E3595" t="str">
        <f>IF($A3595="","",Tienda_2!I1195)</f>
        <v>Tarjeta de crédito</v>
      </c>
      <c r="F3595">
        <f>IF($A3595="","",VALUE(RIGHT(Tienda_2!E1195,4)))</f>
        <v>2022</v>
      </c>
      <c r="G3595">
        <f>IF($A3595="","",Tienda_2!C1195)</f>
        <v>1715900</v>
      </c>
      <c r="H3595">
        <f>IF($A3595="","",Tienda_2!D1195)</f>
        <v>89600</v>
      </c>
      <c r="I3595">
        <f>IF($A3595="","",Tienda_2!H1195)</f>
        <v>5</v>
      </c>
      <c r="J3595">
        <f>IF($A3595="",0,IF(AND(OR('Cuadro-de-mando'!$B$4="(Todas)",'Cuadro-de-mando'!$B$4=$A3595),OR('Cuadro-de-mando'!$E$4="(Todas)",'Cuadro-de-mando'!$E$4=$B3595),OR('Cuadro-de-mando'!$H$4="(Todas)",'Cuadro-de-mando'!$H$4=$C3595),OR('Cuadro-de-mando'!$K$4="(Todas)",'Cuadro-de-mando'!$K$4=$E3595),OR('Cuadro-de-mando'!$N$4="(Todos)",'Cuadro-de-mando'!$N$4=$F3595)),1,0))</f>
        <v>1</v>
      </c>
    </row>
    <row r="3596" spans="1:10" x14ac:dyDescent="0.25">
      <c r="A3596" t="str">
        <f>IF(Tienda_2!$A1196="","","Tienda 2")</f>
        <v>Tienda 2</v>
      </c>
      <c r="B3596" t="str">
        <f>IF($A3596="","",Tienda_2!B1196)</f>
        <v>Instrumentos musicales</v>
      </c>
      <c r="C3596" t="str">
        <f>IF($A3596="","",Tienda_2!G1196)</f>
        <v>Bogotá</v>
      </c>
      <c r="D3596" t="str">
        <f>IF($A3596="","",Tienda_2!F1196)</f>
        <v>Rafael Acosta</v>
      </c>
      <c r="E3596" t="str">
        <f>IF($A3596="","",Tienda_2!I1196)</f>
        <v>Tarjeta de crédito</v>
      </c>
      <c r="F3596">
        <f>IF($A3596="","",VALUE(RIGHT(Tienda_2!E1196,4)))</f>
        <v>2023</v>
      </c>
      <c r="G3596">
        <f>IF($A3596="","",Tienda_2!C1196)</f>
        <v>1104800</v>
      </c>
      <c r="H3596">
        <f>IF($A3596="","",Tienda_2!D1196)</f>
        <v>57000</v>
      </c>
      <c r="I3596">
        <f>IF($A3596="","",Tienda_2!H1196)</f>
        <v>1</v>
      </c>
      <c r="J3596">
        <f>IF($A3596="",0,IF(AND(OR('Cuadro-de-mando'!$B$4="(Todas)",'Cuadro-de-mando'!$B$4=$A3596),OR('Cuadro-de-mando'!$E$4="(Todas)",'Cuadro-de-mando'!$E$4=$B3596),OR('Cuadro-de-mando'!$H$4="(Todas)",'Cuadro-de-mando'!$H$4=$C3596),OR('Cuadro-de-mando'!$K$4="(Todas)",'Cuadro-de-mando'!$K$4=$E3596),OR('Cuadro-de-mando'!$N$4="(Todos)",'Cuadro-de-mando'!$N$4=$F3596)),1,0))</f>
        <v>1</v>
      </c>
    </row>
    <row r="3597" spans="1:10" x14ac:dyDescent="0.25">
      <c r="A3597" t="str">
        <f>IF(Tienda_2!$A1197="","","Tienda 2")</f>
        <v>Tienda 2</v>
      </c>
      <c r="B3597" t="str">
        <f>IF($A3597="","",Tienda_2!B1197)</f>
        <v>Instrumentos musicales</v>
      </c>
      <c r="C3597" t="str">
        <f>IF($A3597="","",Tienda_2!G1197)</f>
        <v>Bogotá</v>
      </c>
      <c r="D3597" t="str">
        <f>IF($A3597="","",Tienda_2!F1197)</f>
        <v>Izabela de León</v>
      </c>
      <c r="E3597" t="str">
        <f>IF($A3597="","",Tienda_2!I1197)</f>
        <v>Tarjeta de crédito</v>
      </c>
      <c r="F3597">
        <f>IF($A3597="","",VALUE(RIGHT(Tienda_2!E1197,4)))</f>
        <v>2022</v>
      </c>
      <c r="G3597">
        <f>IF($A3597="","",Tienda_2!C1197)</f>
        <v>731900</v>
      </c>
      <c r="H3597">
        <f>IF($A3597="","",Tienda_2!D1197)</f>
        <v>37200</v>
      </c>
      <c r="I3597">
        <f>IF($A3597="","",Tienda_2!H1197)</f>
        <v>5</v>
      </c>
      <c r="J3597">
        <f>IF($A3597="",0,IF(AND(OR('Cuadro-de-mando'!$B$4="(Todas)",'Cuadro-de-mando'!$B$4=$A3597),OR('Cuadro-de-mando'!$E$4="(Todas)",'Cuadro-de-mando'!$E$4=$B3597),OR('Cuadro-de-mando'!$H$4="(Todas)",'Cuadro-de-mando'!$H$4=$C3597),OR('Cuadro-de-mando'!$K$4="(Todas)",'Cuadro-de-mando'!$K$4=$E3597),OR('Cuadro-de-mando'!$N$4="(Todos)",'Cuadro-de-mando'!$N$4=$F3597)),1,0))</f>
        <v>1</v>
      </c>
    </row>
    <row r="3598" spans="1:10" x14ac:dyDescent="0.25">
      <c r="A3598" t="str">
        <f>IF(Tienda_2!$A1198="","","Tienda 2")</f>
        <v>Tienda 2</v>
      </c>
      <c r="B3598" t="str">
        <f>IF($A3598="","",Tienda_2!B1198)</f>
        <v>Deportes y diversión</v>
      </c>
      <c r="C3598" t="str">
        <f>IF($A3598="","",Tienda_2!G1198)</f>
        <v>Bogotá</v>
      </c>
      <c r="D3598" t="str">
        <f>IF($A3598="","",Tienda_2!F1198)</f>
        <v>Pedro Gomez</v>
      </c>
      <c r="E3598" t="str">
        <f>IF($A3598="","",Tienda_2!I1198)</f>
        <v>Tarjeta de crédito</v>
      </c>
      <c r="F3598">
        <f>IF($A3598="","",VALUE(RIGHT(Tienda_2!E1198,4)))</f>
        <v>2023</v>
      </c>
      <c r="G3598">
        <f>IF($A3598="","",Tienda_2!C1198)</f>
        <v>37800</v>
      </c>
      <c r="H3598">
        <f>IF($A3598="","",Tienda_2!D1198)</f>
        <v>7900</v>
      </c>
      <c r="I3598">
        <f>IF($A3598="","",Tienda_2!H1198)</f>
        <v>5</v>
      </c>
      <c r="J3598">
        <f>IF($A3598="",0,IF(AND(OR('Cuadro-de-mando'!$B$4="(Todas)",'Cuadro-de-mando'!$B$4=$A3598),OR('Cuadro-de-mando'!$E$4="(Todas)",'Cuadro-de-mando'!$E$4=$B3598),OR('Cuadro-de-mando'!$H$4="(Todas)",'Cuadro-de-mando'!$H$4=$C3598),OR('Cuadro-de-mando'!$K$4="(Todas)",'Cuadro-de-mando'!$K$4=$E3598),OR('Cuadro-de-mando'!$N$4="(Todos)",'Cuadro-de-mando'!$N$4=$F3598)),1,0))</f>
        <v>1</v>
      </c>
    </row>
    <row r="3599" spans="1:10" x14ac:dyDescent="0.25">
      <c r="A3599" t="str">
        <f>IF(Tienda_2!$A1199="","","Tienda 2")</f>
        <v>Tienda 2</v>
      </c>
      <c r="B3599" t="str">
        <f>IF($A3599="","",Tienda_2!B1199)</f>
        <v>Muebles</v>
      </c>
      <c r="C3599" t="str">
        <f>IF($A3599="","",Tienda_2!G1199)</f>
        <v>Bogotá</v>
      </c>
      <c r="D3599" t="str">
        <f>IF($A3599="","",Tienda_2!F1199)</f>
        <v>Beatriz Morales</v>
      </c>
      <c r="E3599" t="str">
        <f>IF($A3599="","",Tienda_2!I1199)</f>
        <v>Tarjeta de crédito</v>
      </c>
      <c r="F3599">
        <f>IF($A3599="","",VALUE(RIGHT(Tienda_2!E1199,4)))</f>
        <v>2020</v>
      </c>
      <c r="G3599">
        <f>IF($A3599="","",Tienda_2!C1199)</f>
        <v>602200</v>
      </c>
      <c r="H3599">
        <f>IF($A3599="","",Tienda_2!D1199)</f>
        <v>32300</v>
      </c>
      <c r="I3599">
        <f>IF($A3599="","",Tienda_2!H1199)</f>
        <v>4</v>
      </c>
      <c r="J3599">
        <f>IF($A3599="",0,IF(AND(OR('Cuadro-de-mando'!$B$4="(Todas)",'Cuadro-de-mando'!$B$4=$A3599),OR('Cuadro-de-mando'!$E$4="(Todas)",'Cuadro-de-mando'!$E$4=$B3599),OR('Cuadro-de-mando'!$H$4="(Todas)",'Cuadro-de-mando'!$H$4=$C3599),OR('Cuadro-de-mando'!$K$4="(Todas)",'Cuadro-de-mando'!$K$4=$E3599),OR('Cuadro-de-mando'!$N$4="(Todos)",'Cuadro-de-mando'!$N$4=$F3599)),1,0))</f>
        <v>1</v>
      </c>
    </row>
    <row r="3600" spans="1:10" x14ac:dyDescent="0.25">
      <c r="A3600" t="str">
        <f>IF(Tienda_2!$A1200="","","Tienda 2")</f>
        <v>Tienda 2</v>
      </c>
      <c r="B3600" t="str">
        <f>IF($A3600="","",Tienda_2!B1200)</f>
        <v>Instrumentos musicales</v>
      </c>
      <c r="C3600" t="str">
        <f>IF($A3600="","",Tienda_2!G1200)</f>
        <v>Medellín</v>
      </c>
      <c r="D3600" t="str">
        <f>IF($A3600="","",Tienda_2!F1200)</f>
        <v>Felipe Santos</v>
      </c>
      <c r="E3600" t="str">
        <f>IF($A3600="","",Tienda_2!I1200)</f>
        <v>Tarjeta de crédito</v>
      </c>
      <c r="F3600">
        <f>IF($A3600="","",VALUE(RIGHT(Tienda_2!E1200,4)))</f>
        <v>2020</v>
      </c>
      <c r="G3600">
        <f>IF($A3600="","",Tienda_2!C1200)</f>
        <v>790300</v>
      </c>
      <c r="H3600">
        <f>IF($A3600="","",Tienda_2!D1200)</f>
        <v>43100</v>
      </c>
      <c r="I3600">
        <f>IF($A3600="","",Tienda_2!H1200)</f>
        <v>5</v>
      </c>
      <c r="J3600">
        <f>IF($A3600="",0,IF(AND(OR('Cuadro-de-mando'!$B$4="(Todas)",'Cuadro-de-mando'!$B$4=$A3600),OR('Cuadro-de-mando'!$E$4="(Todas)",'Cuadro-de-mando'!$E$4=$B3600),OR('Cuadro-de-mando'!$H$4="(Todas)",'Cuadro-de-mando'!$H$4=$C3600),OR('Cuadro-de-mando'!$K$4="(Todas)",'Cuadro-de-mando'!$K$4=$E3600),OR('Cuadro-de-mando'!$N$4="(Todos)",'Cuadro-de-mando'!$N$4=$F3600)),1,0))</f>
        <v>1</v>
      </c>
    </row>
    <row r="3601" spans="1:10" x14ac:dyDescent="0.25">
      <c r="A3601" t="str">
        <f>IF(Tienda_2!$A1201="","","Tienda 2")</f>
        <v>Tienda 2</v>
      </c>
      <c r="B3601" t="str">
        <f>IF($A3601="","",Tienda_2!B1201)</f>
        <v>Muebles</v>
      </c>
      <c r="C3601" t="str">
        <f>IF($A3601="","",Tienda_2!G1201)</f>
        <v>Medellín</v>
      </c>
      <c r="D3601" t="str">
        <f>IF($A3601="","",Tienda_2!F1201)</f>
        <v>Camila Rivera</v>
      </c>
      <c r="E3601" t="str">
        <f>IF($A3601="","",Tienda_2!I1201)</f>
        <v>Tarjeta de crédito</v>
      </c>
      <c r="F3601">
        <f>IF($A3601="","",VALUE(RIGHT(Tienda_2!E1201,4)))</f>
        <v>2022</v>
      </c>
      <c r="G3601">
        <f>IF($A3601="","",Tienda_2!C1201)</f>
        <v>349600</v>
      </c>
      <c r="H3601">
        <f>IF($A3601="","",Tienda_2!D1201)</f>
        <v>23900</v>
      </c>
      <c r="I3601">
        <f>IF($A3601="","",Tienda_2!H1201)</f>
        <v>4</v>
      </c>
      <c r="J3601">
        <f>IF($A3601="",0,IF(AND(OR('Cuadro-de-mando'!$B$4="(Todas)",'Cuadro-de-mando'!$B$4=$A3601),OR('Cuadro-de-mando'!$E$4="(Todas)",'Cuadro-de-mando'!$E$4=$B3601),OR('Cuadro-de-mando'!$H$4="(Todas)",'Cuadro-de-mando'!$H$4=$C3601),OR('Cuadro-de-mando'!$K$4="(Todas)",'Cuadro-de-mando'!$K$4=$E3601),OR('Cuadro-de-mando'!$N$4="(Todos)",'Cuadro-de-mando'!$N$4=$F3601)),1,0))</f>
        <v>1</v>
      </c>
    </row>
    <row r="3602" spans="1:10" x14ac:dyDescent="0.25">
      <c r="A3602" t="str">
        <f>IF(Tienda_2!$A1202="","","Tienda 2")</f>
        <v>Tienda 2</v>
      </c>
      <c r="B3602" t="str">
        <f>IF($A3602="","",Tienda_2!B1202)</f>
        <v>Libros</v>
      </c>
      <c r="C3602" t="str">
        <f>IF($A3602="","",Tienda_2!G1202)</f>
        <v>Bogotá</v>
      </c>
      <c r="D3602" t="str">
        <f>IF($A3602="","",Tienda_2!F1202)</f>
        <v>Camila Rivera</v>
      </c>
      <c r="E3602" t="str">
        <f>IF($A3602="","",Tienda_2!I1202)</f>
        <v>Tarjeta de crédito</v>
      </c>
      <c r="F3602">
        <f>IF($A3602="","",VALUE(RIGHT(Tienda_2!E1202,4)))</f>
        <v>2021</v>
      </c>
      <c r="G3602">
        <f>IF($A3602="","",Tienda_2!C1202)</f>
        <v>43500</v>
      </c>
      <c r="H3602">
        <f>IF($A3602="","",Tienda_2!D1202)</f>
        <v>2800</v>
      </c>
      <c r="I3602">
        <f>IF($A3602="","",Tienda_2!H1202)</f>
        <v>3</v>
      </c>
      <c r="J3602">
        <f>IF($A3602="",0,IF(AND(OR('Cuadro-de-mando'!$B$4="(Todas)",'Cuadro-de-mando'!$B$4=$A3602),OR('Cuadro-de-mando'!$E$4="(Todas)",'Cuadro-de-mando'!$E$4=$B3602),OR('Cuadro-de-mando'!$H$4="(Todas)",'Cuadro-de-mando'!$H$4=$C3602),OR('Cuadro-de-mando'!$K$4="(Todas)",'Cuadro-de-mando'!$K$4=$E3602),OR('Cuadro-de-mando'!$N$4="(Todos)",'Cuadro-de-mando'!$N$4=$F3602)),1,0))</f>
        <v>1</v>
      </c>
    </row>
    <row r="3603" spans="1:10" x14ac:dyDescent="0.25">
      <c r="A3603" t="str">
        <f>IF(Tienda_2!$A1203="","","Tienda 2")</f>
        <v>Tienda 2</v>
      </c>
      <c r="B3603" t="str">
        <f>IF($A3603="","",Tienda_2!B1203)</f>
        <v>Instrumentos musicales</v>
      </c>
      <c r="C3603" t="str">
        <f>IF($A3603="","",Tienda_2!G1203)</f>
        <v>Cali</v>
      </c>
      <c r="D3603" t="str">
        <f>IF($A3603="","",Tienda_2!F1203)</f>
        <v>Mariana Herrera</v>
      </c>
      <c r="E3603" t="str">
        <f>IF($A3603="","",Tienda_2!I1203)</f>
        <v>Nequi</v>
      </c>
      <c r="F3603">
        <f>IF($A3603="","",VALUE(RIGHT(Tienda_2!E1203,4)))</f>
        <v>2021</v>
      </c>
      <c r="G3603">
        <f>IF($A3603="","",Tienda_2!C1203)</f>
        <v>198700</v>
      </c>
      <c r="H3603">
        <f>IF($A3603="","",Tienda_2!D1203)</f>
        <v>15900</v>
      </c>
      <c r="I3603">
        <f>IF($A3603="","",Tienda_2!H1203)</f>
        <v>5</v>
      </c>
      <c r="J3603">
        <f>IF($A3603="",0,IF(AND(OR('Cuadro-de-mando'!$B$4="(Todas)",'Cuadro-de-mando'!$B$4=$A3603),OR('Cuadro-de-mando'!$E$4="(Todas)",'Cuadro-de-mando'!$E$4=$B3603),OR('Cuadro-de-mando'!$H$4="(Todas)",'Cuadro-de-mando'!$H$4=$C3603),OR('Cuadro-de-mando'!$K$4="(Todas)",'Cuadro-de-mando'!$K$4=$E3603),OR('Cuadro-de-mando'!$N$4="(Todos)",'Cuadro-de-mando'!$N$4=$F3603)),1,0))</f>
        <v>1</v>
      </c>
    </row>
    <row r="3604" spans="1:10" x14ac:dyDescent="0.25">
      <c r="A3604" t="str">
        <f>IF(Tienda_2!$A1204="","","Tienda 2")</f>
        <v>Tienda 2</v>
      </c>
      <c r="B3604" t="str">
        <f>IF($A3604="","",Tienda_2!B1204)</f>
        <v>Deportes y diversión</v>
      </c>
      <c r="C3604" t="str">
        <f>IF($A3604="","",Tienda_2!G1204)</f>
        <v>Medellín</v>
      </c>
      <c r="D3604" t="str">
        <f>IF($A3604="","",Tienda_2!F1204)</f>
        <v>Beatriz Morales</v>
      </c>
      <c r="E3604" t="str">
        <f>IF($A3604="","",Tienda_2!I1204)</f>
        <v>Nequi</v>
      </c>
      <c r="F3604">
        <f>IF($A3604="","",VALUE(RIGHT(Tienda_2!E1204,4)))</f>
        <v>2021</v>
      </c>
      <c r="G3604">
        <f>IF($A3604="","",Tienda_2!C1204)</f>
        <v>661200</v>
      </c>
      <c r="H3604">
        <f>IF($A3604="","",Tienda_2!D1204)</f>
        <v>33400</v>
      </c>
      <c r="I3604">
        <f>IF($A3604="","",Tienda_2!H1204)</f>
        <v>5</v>
      </c>
      <c r="J3604">
        <f>IF($A3604="",0,IF(AND(OR('Cuadro-de-mando'!$B$4="(Todas)",'Cuadro-de-mando'!$B$4=$A3604),OR('Cuadro-de-mando'!$E$4="(Todas)",'Cuadro-de-mando'!$E$4=$B3604),OR('Cuadro-de-mando'!$H$4="(Todas)",'Cuadro-de-mando'!$H$4=$C3604),OR('Cuadro-de-mando'!$K$4="(Todas)",'Cuadro-de-mando'!$K$4=$E3604),OR('Cuadro-de-mando'!$N$4="(Todos)",'Cuadro-de-mando'!$N$4=$F3604)),1,0))</f>
        <v>1</v>
      </c>
    </row>
    <row r="3605" spans="1:10" x14ac:dyDescent="0.25">
      <c r="A3605" t="str">
        <f>IF(Tienda_2!$A1205="","","Tienda 2")</f>
        <v>Tienda 2</v>
      </c>
      <c r="B3605" t="str">
        <f>IF($A3605="","",Tienda_2!B1205)</f>
        <v>Muebles</v>
      </c>
      <c r="C3605" t="str">
        <f>IF($A3605="","",Tienda_2!G1205)</f>
        <v>Medellín</v>
      </c>
      <c r="D3605" t="str">
        <f>IF($A3605="","",Tienda_2!F1205)</f>
        <v>Felipe Santos</v>
      </c>
      <c r="E3605" t="str">
        <f>IF($A3605="","",Tienda_2!I1205)</f>
        <v>Tarjeta de débito</v>
      </c>
      <c r="F3605">
        <f>IF($A3605="","",VALUE(RIGHT(Tienda_2!E1205,4)))</f>
        <v>2020</v>
      </c>
      <c r="G3605">
        <f>IF($A3605="","",Tienda_2!C1205)</f>
        <v>679400</v>
      </c>
      <c r="H3605">
        <f>IF($A3605="","",Tienda_2!D1205)</f>
        <v>40900</v>
      </c>
      <c r="I3605">
        <f>IF($A3605="","",Tienda_2!H1205)</f>
        <v>5</v>
      </c>
      <c r="J3605">
        <f>IF($A3605="",0,IF(AND(OR('Cuadro-de-mando'!$B$4="(Todas)",'Cuadro-de-mando'!$B$4=$A3605),OR('Cuadro-de-mando'!$E$4="(Todas)",'Cuadro-de-mando'!$E$4=$B3605),OR('Cuadro-de-mando'!$H$4="(Todas)",'Cuadro-de-mando'!$H$4=$C3605),OR('Cuadro-de-mando'!$K$4="(Todas)",'Cuadro-de-mando'!$K$4=$E3605),OR('Cuadro-de-mando'!$N$4="(Todos)",'Cuadro-de-mando'!$N$4=$F3605)),1,0))</f>
        <v>1</v>
      </c>
    </row>
    <row r="3606" spans="1:10" x14ac:dyDescent="0.25">
      <c r="A3606" t="str">
        <f>IF(Tienda_2!$A1206="","","Tienda 2")</f>
        <v>Tienda 2</v>
      </c>
      <c r="B3606" t="str">
        <f>IF($A3606="","",Tienda_2!B1206)</f>
        <v>Electrónicos</v>
      </c>
      <c r="C3606" t="str">
        <f>IF($A3606="","",Tienda_2!G1206)</f>
        <v>Bogotá</v>
      </c>
      <c r="D3606" t="str">
        <f>IF($A3606="","",Tienda_2!F1206)</f>
        <v>Lucas Olivera</v>
      </c>
      <c r="E3606" t="str">
        <f>IF($A3606="","",Tienda_2!I1206)</f>
        <v>Tarjeta de crédito</v>
      </c>
      <c r="F3606">
        <f>IF($A3606="","",VALUE(RIGHT(Tienda_2!E1206,4)))</f>
        <v>2023</v>
      </c>
      <c r="G3606">
        <f>IF($A3606="","",Tienda_2!C1206)</f>
        <v>230900</v>
      </c>
      <c r="H3606">
        <f>IF($A3606="","",Tienda_2!D1206)</f>
        <v>12500</v>
      </c>
      <c r="I3606">
        <f>IF($A3606="","",Tienda_2!H1206)</f>
        <v>3</v>
      </c>
      <c r="J3606">
        <f>IF($A3606="",0,IF(AND(OR('Cuadro-de-mando'!$B$4="(Todas)",'Cuadro-de-mando'!$B$4=$A3606),OR('Cuadro-de-mando'!$E$4="(Todas)",'Cuadro-de-mando'!$E$4=$B3606),OR('Cuadro-de-mando'!$H$4="(Todas)",'Cuadro-de-mando'!$H$4=$C3606),OR('Cuadro-de-mando'!$K$4="(Todas)",'Cuadro-de-mando'!$K$4=$E3606),OR('Cuadro-de-mando'!$N$4="(Todos)",'Cuadro-de-mando'!$N$4=$F3606)),1,0))</f>
        <v>1</v>
      </c>
    </row>
    <row r="3607" spans="1:10" x14ac:dyDescent="0.25">
      <c r="A3607" t="str">
        <f>IF(Tienda_2!$A1207="","","Tienda 2")</f>
        <v>Tienda 2</v>
      </c>
      <c r="B3607" t="str">
        <f>IF($A3607="","",Tienda_2!B1207)</f>
        <v>Muebles</v>
      </c>
      <c r="C3607" t="str">
        <f>IF($A3607="","",Tienda_2!G1207)</f>
        <v>Bogotá</v>
      </c>
      <c r="D3607" t="str">
        <f>IF($A3607="","",Tienda_2!F1207)</f>
        <v>Izabela de León</v>
      </c>
      <c r="E3607" t="str">
        <f>IF($A3607="","",Tienda_2!I1207)</f>
        <v>Cupón</v>
      </c>
      <c r="F3607">
        <f>IF($A3607="","",VALUE(RIGHT(Tienda_2!E1207,4)))</f>
        <v>2021</v>
      </c>
      <c r="G3607">
        <f>IF($A3607="","",Tienda_2!C1207)</f>
        <v>235000</v>
      </c>
      <c r="H3607">
        <f>IF($A3607="","",Tienda_2!D1207)</f>
        <v>12700</v>
      </c>
      <c r="I3607">
        <f>IF($A3607="","",Tienda_2!H1207)</f>
        <v>5</v>
      </c>
      <c r="J3607">
        <f>IF($A3607="",0,IF(AND(OR('Cuadro-de-mando'!$B$4="(Todas)",'Cuadro-de-mando'!$B$4=$A3607),OR('Cuadro-de-mando'!$E$4="(Todas)",'Cuadro-de-mando'!$E$4=$B3607),OR('Cuadro-de-mando'!$H$4="(Todas)",'Cuadro-de-mando'!$H$4=$C3607),OR('Cuadro-de-mando'!$K$4="(Todas)",'Cuadro-de-mando'!$K$4=$E3607),OR('Cuadro-de-mando'!$N$4="(Todos)",'Cuadro-de-mando'!$N$4=$F3607)),1,0))</f>
        <v>1</v>
      </c>
    </row>
    <row r="3608" spans="1:10" x14ac:dyDescent="0.25">
      <c r="A3608" t="str">
        <f>IF(Tienda_2!$A1208="","","Tienda 2")</f>
        <v>Tienda 2</v>
      </c>
      <c r="B3608" t="str">
        <f>IF($A3608="","",Tienda_2!B1208)</f>
        <v>Electrónicos</v>
      </c>
      <c r="C3608" t="str">
        <f>IF($A3608="","",Tienda_2!G1208)</f>
        <v>Bogotá</v>
      </c>
      <c r="D3608" t="str">
        <f>IF($A3608="","",Tienda_2!F1208)</f>
        <v>Beatriz Morales</v>
      </c>
      <c r="E3608" t="str">
        <f>IF($A3608="","",Tienda_2!I1208)</f>
        <v>Tarjeta de crédito</v>
      </c>
      <c r="F3608">
        <f>IF($A3608="","",VALUE(RIGHT(Tienda_2!E1208,4)))</f>
        <v>2020</v>
      </c>
      <c r="G3608">
        <f>IF($A3608="","",Tienda_2!C1208)</f>
        <v>1070600</v>
      </c>
      <c r="H3608">
        <f>IF($A3608="","",Tienda_2!D1208)</f>
        <v>61700</v>
      </c>
      <c r="I3608">
        <f>IF($A3608="","",Tienda_2!H1208)</f>
        <v>3</v>
      </c>
      <c r="J3608">
        <f>IF($A3608="",0,IF(AND(OR('Cuadro-de-mando'!$B$4="(Todas)",'Cuadro-de-mando'!$B$4=$A3608),OR('Cuadro-de-mando'!$E$4="(Todas)",'Cuadro-de-mando'!$E$4=$B3608),OR('Cuadro-de-mando'!$H$4="(Todas)",'Cuadro-de-mando'!$H$4=$C3608),OR('Cuadro-de-mando'!$K$4="(Todas)",'Cuadro-de-mando'!$K$4=$E3608),OR('Cuadro-de-mando'!$N$4="(Todos)",'Cuadro-de-mando'!$N$4=$F3608)),1,0))</f>
        <v>1</v>
      </c>
    </row>
    <row r="3609" spans="1:10" x14ac:dyDescent="0.25">
      <c r="A3609" t="str">
        <f>IF(Tienda_2!$A1209="","","Tienda 2")</f>
        <v>Tienda 2</v>
      </c>
      <c r="B3609" t="str">
        <f>IF($A3609="","",Tienda_2!B1209)</f>
        <v>Instrumentos musicales</v>
      </c>
      <c r="C3609" t="str">
        <f>IF($A3609="","",Tienda_2!G1209)</f>
        <v>Medellín</v>
      </c>
      <c r="D3609" t="str">
        <f>IF($A3609="","",Tienda_2!F1209)</f>
        <v>Rafael Acosta</v>
      </c>
      <c r="E3609" t="str">
        <f>IF($A3609="","",Tienda_2!I1209)</f>
        <v>Tarjeta de crédito</v>
      </c>
      <c r="F3609">
        <f>IF($A3609="","",VALUE(RIGHT(Tienda_2!E1209,4)))</f>
        <v>2022</v>
      </c>
      <c r="G3609">
        <f>IF($A3609="","",Tienda_2!C1209)</f>
        <v>417700</v>
      </c>
      <c r="H3609">
        <f>IF($A3609="","",Tienda_2!D1209)</f>
        <v>22600</v>
      </c>
      <c r="I3609">
        <f>IF($A3609="","",Tienda_2!H1209)</f>
        <v>5</v>
      </c>
      <c r="J3609">
        <f>IF($A3609="",0,IF(AND(OR('Cuadro-de-mando'!$B$4="(Todas)",'Cuadro-de-mando'!$B$4=$A3609),OR('Cuadro-de-mando'!$E$4="(Todas)",'Cuadro-de-mando'!$E$4=$B3609),OR('Cuadro-de-mando'!$H$4="(Todas)",'Cuadro-de-mando'!$H$4=$C3609),OR('Cuadro-de-mando'!$K$4="(Todas)",'Cuadro-de-mando'!$K$4=$E3609),OR('Cuadro-de-mando'!$N$4="(Todos)",'Cuadro-de-mando'!$N$4=$F3609)),1,0))</f>
        <v>1</v>
      </c>
    </row>
    <row r="3610" spans="1:10" x14ac:dyDescent="0.25">
      <c r="A3610" t="str">
        <f>IF(Tienda_2!$A1210="","","Tienda 2")</f>
        <v>Tienda 2</v>
      </c>
      <c r="B3610" t="str">
        <f>IF($A3610="","",Tienda_2!B1210)</f>
        <v>Libros</v>
      </c>
      <c r="C3610" t="str">
        <f>IF($A3610="","",Tienda_2!G1210)</f>
        <v>Medellín</v>
      </c>
      <c r="D3610" t="str">
        <f>IF($A3610="","",Tienda_2!F1210)</f>
        <v>Beatriz Morales</v>
      </c>
      <c r="E3610" t="str">
        <f>IF($A3610="","",Tienda_2!I1210)</f>
        <v>Tarjeta de crédito</v>
      </c>
      <c r="F3610">
        <f>IF($A3610="","",VALUE(RIGHT(Tienda_2!E1210,4)))</f>
        <v>2023</v>
      </c>
      <c r="G3610">
        <f>IF($A3610="","",Tienda_2!C1210)</f>
        <v>66900</v>
      </c>
      <c r="H3610">
        <f>IF($A3610="","",Tienda_2!D1210)</f>
        <v>4300</v>
      </c>
      <c r="I3610">
        <f>IF($A3610="","",Tienda_2!H1210)</f>
        <v>2</v>
      </c>
      <c r="J3610">
        <f>IF($A3610="",0,IF(AND(OR('Cuadro-de-mando'!$B$4="(Todas)",'Cuadro-de-mando'!$B$4=$A3610),OR('Cuadro-de-mando'!$E$4="(Todas)",'Cuadro-de-mando'!$E$4=$B3610),OR('Cuadro-de-mando'!$H$4="(Todas)",'Cuadro-de-mando'!$H$4=$C3610),OR('Cuadro-de-mando'!$K$4="(Todas)",'Cuadro-de-mando'!$K$4=$E3610),OR('Cuadro-de-mando'!$N$4="(Todos)",'Cuadro-de-mando'!$N$4=$F3610)),1,0))</f>
        <v>1</v>
      </c>
    </row>
    <row r="3611" spans="1:10" x14ac:dyDescent="0.25">
      <c r="A3611" t="str">
        <f>IF(Tienda_2!$A1211="","","Tienda 2")</f>
        <v>Tienda 2</v>
      </c>
      <c r="B3611" t="str">
        <f>IF($A3611="","",Tienda_2!B1211)</f>
        <v>Electrónicos</v>
      </c>
      <c r="C3611" t="str">
        <f>IF($A3611="","",Tienda_2!G1211)</f>
        <v>Bogotá</v>
      </c>
      <c r="D3611" t="str">
        <f>IF($A3611="","",Tienda_2!F1211)</f>
        <v>Izabela de León</v>
      </c>
      <c r="E3611" t="str">
        <f>IF($A3611="","",Tienda_2!I1211)</f>
        <v>Tarjeta de crédito</v>
      </c>
      <c r="F3611">
        <f>IF($A3611="","",VALUE(RIGHT(Tienda_2!E1211,4)))</f>
        <v>2021</v>
      </c>
      <c r="G3611">
        <f>IF($A3611="","",Tienda_2!C1211)</f>
        <v>1322800</v>
      </c>
      <c r="H3611">
        <f>IF($A3611="","",Tienda_2!D1211)</f>
        <v>70800</v>
      </c>
      <c r="I3611">
        <f>IF($A3611="","",Tienda_2!H1211)</f>
        <v>5</v>
      </c>
      <c r="J3611">
        <f>IF($A3611="",0,IF(AND(OR('Cuadro-de-mando'!$B$4="(Todas)",'Cuadro-de-mando'!$B$4=$A3611),OR('Cuadro-de-mando'!$E$4="(Todas)",'Cuadro-de-mando'!$E$4=$B3611),OR('Cuadro-de-mando'!$H$4="(Todas)",'Cuadro-de-mando'!$H$4=$C3611),OR('Cuadro-de-mando'!$K$4="(Todas)",'Cuadro-de-mando'!$K$4=$E3611),OR('Cuadro-de-mando'!$N$4="(Todos)",'Cuadro-de-mando'!$N$4=$F3611)),1,0))</f>
        <v>1</v>
      </c>
    </row>
    <row r="3612" spans="1:10" x14ac:dyDescent="0.25">
      <c r="A3612" t="str">
        <f>IF(Tienda_2!$A1212="","","Tienda 2")</f>
        <v>Tienda 2</v>
      </c>
      <c r="B3612" t="str">
        <f>IF($A3612="","",Tienda_2!B1212)</f>
        <v>Electrodomésticos</v>
      </c>
      <c r="C3612" t="str">
        <f>IF($A3612="","",Tienda_2!G1212)</f>
        <v>Bogotá</v>
      </c>
      <c r="D3612" t="str">
        <f>IF($A3612="","",Tienda_2!F1212)</f>
        <v>Felipe Santos</v>
      </c>
      <c r="E3612" t="str">
        <f>IF($A3612="","",Tienda_2!I1212)</f>
        <v>Tarjeta de crédito</v>
      </c>
      <c r="F3612">
        <f>IF($A3612="","",VALUE(RIGHT(Tienda_2!E1212,4)))</f>
        <v>2021</v>
      </c>
      <c r="G3612">
        <f>IF($A3612="","",Tienda_2!C1212)</f>
        <v>986400</v>
      </c>
      <c r="H3612">
        <f>IF($A3612="","",Tienda_2!D1212)</f>
        <v>50700</v>
      </c>
      <c r="I3612">
        <f>IF($A3612="","",Tienda_2!H1212)</f>
        <v>5</v>
      </c>
      <c r="J3612">
        <f>IF($A3612="",0,IF(AND(OR('Cuadro-de-mando'!$B$4="(Todas)",'Cuadro-de-mando'!$B$4=$A3612),OR('Cuadro-de-mando'!$E$4="(Todas)",'Cuadro-de-mando'!$E$4=$B3612),OR('Cuadro-de-mando'!$H$4="(Todas)",'Cuadro-de-mando'!$H$4=$C3612),OR('Cuadro-de-mando'!$K$4="(Todas)",'Cuadro-de-mando'!$K$4=$E3612),OR('Cuadro-de-mando'!$N$4="(Todos)",'Cuadro-de-mando'!$N$4=$F3612)),1,0))</f>
        <v>1</v>
      </c>
    </row>
    <row r="3613" spans="1:10" x14ac:dyDescent="0.25">
      <c r="A3613" t="str">
        <f>IF(Tienda_2!$A1213="","","Tienda 2")</f>
        <v>Tienda 2</v>
      </c>
      <c r="B3613" t="str">
        <f>IF($A3613="","",Tienda_2!B1213)</f>
        <v>Electrónicos</v>
      </c>
      <c r="C3613" t="str">
        <f>IF($A3613="","",Tienda_2!G1213)</f>
        <v>Cali</v>
      </c>
      <c r="D3613" t="str">
        <f>IF($A3613="","",Tienda_2!F1213)</f>
        <v>Beatriz Morales</v>
      </c>
      <c r="E3613" t="str">
        <f>IF($A3613="","",Tienda_2!I1213)</f>
        <v>Tarjeta de crédito</v>
      </c>
      <c r="F3613">
        <f>IF($A3613="","",VALUE(RIGHT(Tienda_2!E1213,4)))</f>
        <v>2021</v>
      </c>
      <c r="G3613">
        <f>IF($A3613="","",Tienda_2!C1213)</f>
        <v>118600</v>
      </c>
      <c r="H3613">
        <f>IF($A3613="","",Tienda_2!D1213)</f>
        <v>4500</v>
      </c>
      <c r="I3613">
        <f>IF($A3613="","",Tienda_2!H1213)</f>
        <v>1</v>
      </c>
      <c r="J3613">
        <f>IF($A3613="",0,IF(AND(OR('Cuadro-de-mando'!$B$4="(Todas)",'Cuadro-de-mando'!$B$4=$A3613),OR('Cuadro-de-mando'!$E$4="(Todas)",'Cuadro-de-mando'!$E$4=$B3613),OR('Cuadro-de-mando'!$H$4="(Todas)",'Cuadro-de-mando'!$H$4=$C3613),OR('Cuadro-de-mando'!$K$4="(Todas)",'Cuadro-de-mando'!$K$4=$E3613),OR('Cuadro-de-mando'!$N$4="(Todos)",'Cuadro-de-mando'!$N$4=$F3613)),1,0))</f>
        <v>1</v>
      </c>
    </row>
    <row r="3614" spans="1:10" x14ac:dyDescent="0.25">
      <c r="A3614" t="str">
        <f>IF(Tienda_2!$A1214="","","Tienda 2")</f>
        <v>Tienda 2</v>
      </c>
      <c r="B3614" t="str">
        <f>IF($A3614="","",Tienda_2!B1214)</f>
        <v>Instrumentos musicales</v>
      </c>
      <c r="C3614" t="str">
        <f>IF($A3614="","",Tienda_2!G1214)</f>
        <v>Bogotá</v>
      </c>
      <c r="D3614" t="str">
        <f>IF($A3614="","",Tienda_2!F1214)</f>
        <v>Juliana Costa</v>
      </c>
      <c r="E3614" t="str">
        <f>IF($A3614="","",Tienda_2!I1214)</f>
        <v>Tarjeta de crédito</v>
      </c>
      <c r="F3614">
        <f>IF($A3614="","",VALUE(RIGHT(Tienda_2!E1214,4)))</f>
        <v>2021</v>
      </c>
      <c r="G3614">
        <f>IF($A3614="","",Tienda_2!C1214)</f>
        <v>56800</v>
      </c>
      <c r="H3614">
        <f>IF($A3614="","",Tienda_2!D1214)</f>
        <v>3200</v>
      </c>
      <c r="I3614">
        <f>IF($A3614="","",Tienda_2!H1214)</f>
        <v>1</v>
      </c>
      <c r="J3614">
        <f>IF($A3614="",0,IF(AND(OR('Cuadro-de-mando'!$B$4="(Todas)",'Cuadro-de-mando'!$B$4=$A3614),OR('Cuadro-de-mando'!$E$4="(Todas)",'Cuadro-de-mando'!$E$4=$B3614),OR('Cuadro-de-mando'!$H$4="(Todas)",'Cuadro-de-mando'!$H$4=$C3614),OR('Cuadro-de-mando'!$K$4="(Todas)",'Cuadro-de-mando'!$K$4=$E3614),OR('Cuadro-de-mando'!$N$4="(Todos)",'Cuadro-de-mando'!$N$4=$F3614)),1,0))</f>
        <v>1</v>
      </c>
    </row>
    <row r="3615" spans="1:10" x14ac:dyDescent="0.25">
      <c r="A3615" t="str">
        <f>IF(Tienda_2!$A1215="","","Tienda 2")</f>
        <v>Tienda 2</v>
      </c>
      <c r="B3615" t="str">
        <f>IF($A3615="","",Tienda_2!B1215)</f>
        <v>Instrumentos musicales</v>
      </c>
      <c r="C3615" t="str">
        <f>IF($A3615="","",Tienda_2!G1215)</f>
        <v>Bogotá</v>
      </c>
      <c r="D3615" t="str">
        <f>IF($A3615="","",Tienda_2!F1215)</f>
        <v>Felipe Santos</v>
      </c>
      <c r="E3615" t="str">
        <f>IF($A3615="","",Tienda_2!I1215)</f>
        <v>Tarjeta de crédito</v>
      </c>
      <c r="F3615">
        <f>IF($A3615="","",VALUE(RIGHT(Tienda_2!E1215,4)))</f>
        <v>2022</v>
      </c>
      <c r="G3615">
        <f>IF($A3615="","",Tienda_2!C1215)</f>
        <v>813400</v>
      </c>
      <c r="H3615">
        <f>IF($A3615="","",Tienda_2!D1215)</f>
        <v>41500</v>
      </c>
      <c r="I3615">
        <f>IF($A3615="","",Tienda_2!H1215)</f>
        <v>5</v>
      </c>
      <c r="J3615">
        <f>IF($A3615="",0,IF(AND(OR('Cuadro-de-mando'!$B$4="(Todas)",'Cuadro-de-mando'!$B$4=$A3615),OR('Cuadro-de-mando'!$E$4="(Todas)",'Cuadro-de-mando'!$E$4=$B3615),OR('Cuadro-de-mando'!$H$4="(Todas)",'Cuadro-de-mando'!$H$4=$C3615),OR('Cuadro-de-mando'!$K$4="(Todas)",'Cuadro-de-mando'!$K$4=$E3615),OR('Cuadro-de-mando'!$N$4="(Todos)",'Cuadro-de-mando'!$N$4=$F3615)),1,0))</f>
        <v>1</v>
      </c>
    </row>
    <row r="3616" spans="1:10" x14ac:dyDescent="0.25">
      <c r="A3616" t="str">
        <f>IF(Tienda_2!$A1216="","","Tienda 2")</f>
        <v>Tienda 2</v>
      </c>
      <c r="B3616" t="str">
        <f>IF($A3616="","",Tienda_2!B1216)</f>
        <v>Instrumentos musicales</v>
      </c>
      <c r="C3616" t="str">
        <f>IF($A3616="","",Tienda_2!G1216)</f>
        <v>Bogotá</v>
      </c>
      <c r="D3616" t="str">
        <f>IF($A3616="","",Tienda_2!F1216)</f>
        <v>Juliana Costa</v>
      </c>
      <c r="E3616" t="str">
        <f>IF($A3616="","",Tienda_2!I1216)</f>
        <v>Tarjeta de crédito</v>
      </c>
      <c r="F3616">
        <f>IF($A3616="","",VALUE(RIGHT(Tienda_2!E1216,4)))</f>
        <v>2023</v>
      </c>
      <c r="G3616">
        <f>IF($A3616="","",Tienda_2!C1216)</f>
        <v>586300</v>
      </c>
      <c r="H3616">
        <f>IF($A3616="","",Tienda_2!D1216)</f>
        <v>31900</v>
      </c>
      <c r="I3616">
        <f>IF($A3616="","",Tienda_2!H1216)</f>
        <v>1</v>
      </c>
      <c r="J3616">
        <f>IF($A3616="",0,IF(AND(OR('Cuadro-de-mando'!$B$4="(Todas)",'Cuadro-de-mando'!$B$4=$A3616),OR('Cuadro-de-mando'!$E$4="(Todas)",'Cuadro-de-mando'!$E$4=$B3616),OR('Cuadro-de-mando'!$H$4="(Todas)",'Cuadro-de-mando'!$H$4=$C3616),OR('Cuadro-de-mando'!$K$4="(Todas)",'Cuadro-de-mando'!$K$4=$E3616),OR('Cuadro-de-mando'!$N$4="(Todos)",'Cuadro-de-mando'!$N$4=$F3616)),1,0))</f>
        <v>1</v>
      </c>
    </row>
    <row r="3617" spans="1:10" x14ac:dyDescent="0.25">
      <c r="A3617" t="str">
        <f>IF(Tienda_2!$A1217="","","Tienda 2")</f>
        <v>Tienda 2</v>
      </c>
      <c r="B3617" t="str">
        <f>IF($A3617="","",Tienda_2!B1217)</f>
        <v>Deportes y diversión</v>
      </c>
      <c r="C3617" t="str">
        <f>IF($A3617="","",Tienda_2!G1217)</f>
        <v>Cali</v>
      </c>
      <c r="D3617" t="str">
        <f>IF($A3617="","",Tienda_2!F1217)</f>
        <v>Izabela de León</v>
      </c>
      <c r="E3617" t="str">
        <f>IF($A3617="","",Tienda_2!I1217)</f>
        <v>Tarjeta de crédito</v>
      </c>
      <c r="F3617">
        <f>IF($A3617="","",VALUE(RIGHT(Tienda_2!E1217,4)))</f>
        <v>2021</v>
      </c>
      <c r="G3617">
        <f>IF($A3617="","",Tienda_2!C1217)</f>
        <v>39900</v>
      </c>
      <c r="H3617">
        <f>IF($A3617="","",Tienda_2!D1217)</f>
        <v>0</v>
      </c>
      <c r="I3617">
        <f>IF($A3617="","",Tienda_2!H1217)</f>
        <v>4</v>
      </c>
      <c r="J3617">
        <f>IF($A3617="",0,IF(AND(OR('Cuadro-de-mando'!$B$4="(Todas)",'Cuadro-de-mando'!$B$4=$A3617),OR('Cuadro-de-mando'!$E$4="(Todas)",'Cuadro-de-mando'!$E$4=$B3617),OR('Cuadro-de-mando'!$H$4="(Todas)",'Cuadro-de-mando'!$H$4=$C3617),OR('Cuadro-de-mando'!$K$4="(Todas)",'Cuadro-de-mando'!$K$4=$E3617),OR('Cuadro-de-mando'!$N$4="(Todos)",'Cuadro-de-mando'!$N$4=$F3617)),1,0))</f>
        <v>1</v>
      </c>
    </row>
    <row r="3618" spans="1:10" x14ac:dyDescent="0.25">
      <c r="A3618" t="str">
        <f>IF(Tienda_2!$A1218="","","Tienda 2")</f>
        <v>Tienda 2</v>
      </c>
      <c r="B3618" t="str">
        <f>IF($A3618="","",Tienda_2!B1218)</f>
        <v>Libros</v>
      </c>
      <c r="C3618" t="str">
        <f>IF($A3618="","",Tienda_2!G1218)</f>
        <v>Bogotá</v>
      </c>
      <c r="D3618" t="str">
        <f>IF($A3618="","",Tienda_2!F1218)</f>
        <v>Santiago Silva</v>
      </c>
      <c r="E3618" t="str">
        <f>IF($A3618="","",Tienda_2!I1218)</f>
        <v>Tarjeta de crédito</v>
      </c>
      <c r="F3618">
        <f>IF($A3618="","",VALUE(RIGHT(Tienda_2!E1218,4)))</f>
        <v>2020</v>
      </c>
      <c r="G3618">
        <f>IF($A3618="","",Tienda_2!C1218)</f>
        <v>44200</v>
      </c>
      <c r="H3618">
        <f>IF($A3618="","",Tienda_2!D1218)</f>
        <v>0</v>
      </c>
      <c r="I3618">
        <f>IF($A3618="","",Tienda_2!H1218)</f>
        <v>5</v>
      </c>
      <c r="J3618">
        <f>IF($A3618="",0,IF(AND(OR('Cuadro-de-mando'!$B$4="(Todas)",'Cuadro-de-mando'!$B$4=$A3618),OR('Cuadro-de-mando'!$E$4="(Todas)",'Cuadro-de-mando'!$E$4=$B3618),OR('Cuadro-de-mando'!$H$4="(Todas)",'Cuadro-de-mando'!$H$4=$C3618),OR('Cuadro-de-mando'!$K$4="(Todas)",'Cuadro-de-mando'!$K$4=$E3618),OR('Cuadro-de-mando'!$N$4="(Todos)",'Cuadro-de-mando'!$N$4=$F3618)),1,0))</f>
        <v>1</v>
      </c>
    </row>
    <row r="3619" spans="1:10" x14ac:dyDescent="0.25">
      <c r="A3619" t="str">
        <f>IF(Tienda_2!$A1219="","","Tienda 2")</f>
        <v>Tienda 2</v>
      </c>
      <c r="B3619" t="str">
        <f>IF($A3619="","",Tienda_2!B1219)</f>
        <v>Libros</v>
      </c>
      <c r="C3619" t="str">
        <f>IF($A3619="","",Tienda_2!G1219)</f>
        <v>Cartagena</v>
      </c>
      <c r="D3619" t="str">
        <f>IF($A3619="","",Tienda_2!F1219)</f>
        <v>Ángel Rodriguez</v>
      </c>
      <c r="E3619" t="str">
        <f>IF($A3619="","",Tienda_2!I1219)</f>
        <v>Tarjeta de crédito</v>
      </c>
      <c r="F3619">
        <f>IF($A3619="","",VALUE(RIGHT(Tienda_2!E1219,4)))</f>
        <v>2021</v>
      </c>
      <c r="G3619">
        <f>IF($A3619="","",Tienda_2!C1219)</f>
        <v>79200</v>
      </c>
      <c r="H3619">
        <f>IF($A3619="","",Tienda_2!D1219)</f>
        <v>4400</v>
      </c>
      <c r="I3619">
        <f>IF($A3619="","",Tienda_2!H1219)</f>
        <v>5</v>
      </c>
      <c r="J3619">
        <f>IF($A3619="",0,IF(AND(OR('Cuadro-de-mando'!$B$4="(Todas)",'Cuadro-de-mando'!$B$4=$A3619),OR('Cuadro-de-mando'!$E$4="(Todas)",'Cuadro-de-mando'!$E$4=$B3619),OR('Cuadro-de-mando'!$H$4="(Todas)",'Cuadro-de-mando'!$H$4=$C3619),OR('Cuadro-de-mando'!$K$4="(Todas)",'Cuadro-de-mando'!$K$4=$E3619),OR('Cuadro-de-mando'!$N$4="(Todos)",'Cuadro-de-mando'!$N$4=$F3619)),1,0))</f>
        <v>1</v>
      </c>
    </row>
    <row r="3620" spans="1:10" x14ac:dyDescent="0.25">
      <c r="A3620" t="str">
        <f>IF(Tienda_2!$A1220="","","Tienda 2")</f>
        <v>Tienda 2</v>
      </c>
      <c r="B3620" t="str">
        <f>IF($A3620="","",Tienda_2!B1220)</f>
        <v>Muebles</v>
      </c>
      <c r="C3620" t="str">
        <f>IF($A3620="","",Tienda_2!G1220)</f>
        <v>Bogotá</v>
      </c>
      <c r="D3620" t="str">
        <f>IF($A3620="","",Tienda_2!F1220)</f>
        <v>Camila Rivera</v>
      </c>
      <c r="E3620" t="str">
        <f>IF($A3620="","",Tienda_2!I1220)</f>
        <v>Nequi</v>
      </c>
      <c r="F3620">
        <f>IF($A3620="","",VALUE(RIGHT(Tienda_2!E1220,4)))</f>
        <v>2022</v>
      </c>
      <c r="G3620">
        <f>IF($A3620="","",Tienda_2!C1220)</f>
        <v>221900</v>
      </c>
      <c r="H3620">
        <f>IF($A3620="","",Tienda_2!D1220)</f>
        <v>12500</v>
      </c>
      <c r="I3620">
        <f>IF($A3620="","",Tienda_2!H1220)</f>
        <v>3</v>
      </c>
      <c r="J3620">
        <f>IF($A3620="",0,IF(AND(OR('Cuadro-de-mando'!$B$4="(Todas)",'Cuadro-de-mando'!$B$4=$A3620),OR('Cuadro-de-mando'!$E$4="(Todas)",'Cuadro-de-mando'!$E$4=$B3620),OR('Cuadro-de-mando'!$H$4="(Todas)",'Cuadro-de-mando'!$H$4=$C3620),OR('Cuadro-de-mando'!$K$4="(Todas)",'Cuadro-de-mando'!$K$4=$E3620),OR('Cuadro-de-mando'!$N$4="(Todos)",'Cuadro-de-mando'!$N$4=$F3620)),1,0))</f>
        <v>1</v>
      </c>
    </row>
    <row r="3621" spans="1:10" x14ac:dyDescent="0.25">
      <c r="A3621" t="str">
        <f>IF(Tienda_2!$A1221="","","Tienda 2")</f>
        <v>Tienda 2</v>
      </c>
      <c r="B3621" t="str">
        <f>IF($A3621="","",Tienda_2!B1221)</f>
        <v>Artículos para el hogar</v>
      </c>
      <c r="C3621" t="str">
        <f>IF($A3621="","",Tienda_2!G1221)</f>
        <v>Cartagena</v>
      </c>
      <c r="D3621" t="str">
        <f>IF($A3621="","",Tienda_2!F1221)</f>
        <v>Lucas Olivera</v>
      </c>
      <c r="E3621" t="str">
        <f>IF($A3621="","",Tienda_2!I1221)</f>
        <v>Tarjeta de crédito</v>
      </c>
      <c r="F3621">
        <f>IF($A3621="","",VALUE(RIGHT(Tienda_2!E1221,4)))</f>
        <v>2021</v>
      </c>
      <c r="G3621">
        <f>IF($A3621="","",Tienda_2!C1221)</f>
        <v>68800</v>
      </c>
      <c r="H3621">
        <f>IF($A3621="","",Tienda_2!D1221)</f>
        <v>3900</v>
      </c>
      <c r="I3621">
        <f>IF($A3621="","",Tienda_2!H1221)</f>
        <v>4</v>
      </c>
      <c r="J3621">
        <f>IF($A3621="",0,IF(AND(OR('Cuadro-de-mando'!$B$4="(Todas)",'Cuadro-de-mando'!$B$4=$A3621),OR('Cuadro-de-mando'!$E$4="(Todas)",'Cuadro-de-mando'!$E$4=$B3621),OR('Cuadro-de-mando'!$H$4="(Todas)",'Cuadro-de-mando'!$H$4=$C3621),OR('Cuadro-de-mando'!$K$4="(Todas)",'Cuadro-de-mando'!$K$4=$E3621),OR('Cuadro-de-mando'!$N$4="(Todos)",'Cuadro-de-mando'!$N$4=$F3621)),1,0))</f>
        <v>1</v>
      </c>
    </row>
    <row r="3622" spans="1:10" x14ac:dyDescent="0.25">
      <c r="A3622" t="str">
        <f>IF(Tienda_2!$A1222="","","Tienda 2")</f>
        <v>Tienda 2</v>
      </c>
      <c r="B3622" t="str">
        <f>IF($A3622="","",Tienda_2!B1222)</f>
        <v>Muebles</v>
      </c>
      <c r="C3622" t="str">
        <f>IF($A3622="","",Tienda_2!G1222)</f>
        <v>Cartagena</v>
      </c>
      <c r="D3622" t="str">
        <f>IF($A3622="","",Tienda_2!F1222)</f>
        <v>Juliana Costa</v>
      </c>
      <c r="E3622" t="str">
        <f>IF($A3622="","",Tienda_2!I1222)</f>
        <v>Tarjeta de crédito</v>
      </c>
      <c r="F3622">
        <f>IF($A3622="","",VALUE(RIGHT(Tienda_2!E1222,4)))</f>
        <v>2022</v>
      </c>
      <c r="G3622">
        <f>IF($A3622="","",Tienda_2!C1222)</f>
        <v>395800</v>
      </c>
      <c r="H3622">
        <f>IF($A3622="","",Tienda_2!D1222)</f>
        <v>19300</v>
      </c>
      <c r="I3622">
        <f>IF($A3622="","",Tienda_2!H1222)</f>
        <v>5</v>
      </c>
      <c r="J3622">
        <f>IF($A3622="",0,IF(AND(OR('Cuadro-de-mando'!$B$4="(Todas)",'Cuadro-de-mando'!$B$4=$A3622),OR('Cuadro-de-mando'!$E$4="(Todas)",'Cuadro-de-mando'!$E$4=$B3622),OR('Cuadro-de-mando'!$H$4="(Todas)",'Cuadro-de-mando'!$H$4=$C3622),OR('Cuadro-de-mando'!$K$4="(Todas)",'Cuadro-de-mando'!$K$4=$E3622),OR('Cuadro-de-mando'!$N$4="(Todos)",'Cuadro-de-mando'!$N$4=$F3622)),1,0))</f>
        <v>1</v>
      </c>
    </row>
    <row r="3623" spans="1:10" x14ac:dyDescent="0.25">
      <c r="A3623" t="str">
        <f>IF(Tienda_2!$A1223="","","Tienda 2")</f>
        <v>Tienda 2</v>
      </c>
      <c r="B3623" t="str">
        <f>IF($A3623="","",Tienda_2!B1223)</f>
        <v>Juguetes</v>
      </c>
      <c r="C3623" t="str">
        <f>IF($A3623="","",Tienda_2!G1223)</f>
        <v>Santa Marta</v>
      </c>
      <c r="D3623" t="str">
        <f>IF($A3623="","",Tienda_2!F1223)</f>
        <v>Juliana Costa</v>
      </c>
      <c r="E3623" t="str">
        <f>IF($A3623="","",Tienda_2!I1223)</f>
        <v>Tarjeta de crédito</v>
      </c>
      <c r="F3623">
        <f>IF($A3623="","",VALUE(RIGHT(Tienda_2!E1223,4)))</f>
        <v>2021</v>
      </c>
      <c r="G3623">
        <f>IF($A3623="","",Tienda_2!C1223)</f>
        <v>41300</v>
      </c>
      <c r="H3623">
        <f>IF($A3623="","",Tienda_2!D1223)</f>
        <v>0</v>
      </c>
      <c r="I3623">
        <f>IF($A3623="","",Tienda_2!H1223)</f>
        <v>5</v>
      </c>
      <c r="J3623">
        <f>IF($A3623="",0,IF(AND(OR('Cuadro-de-mando'!$B$4="(Todas)",'Cuadro-de-mando'!$B$4=$A3623),OR('Cuadro-de-mando'!$E$4="(Todas)",'Cuadro-de-mando'!$E$4=$B3623),OR('Cuadro-de-mando'!$H$4="(Todas)",'Cuadro-de-mando'!$H$4=$C3623),OR('Cuadro-de-mando'!$K$4="(Todas)",'Cuadro-de-mando'!$K$4=$E3623),OR('Cuadro-de-mando'!$N$4="(Todos)",'Cuadro-de-mando'!$N$4=$F3623)),1,0))</f>
        <v>1</v>
      </c>
    </row>
    <row r="3624" spans="1:10" x14ac:dyDescent="0.25">
      <c r="A3624" t="str">
        <f>IF(Tienda_2!$A1224="","","Tienda 2")</f>
        <v>Tienda 2</v>
      </c>
      <c r="B3624" t="str">
        <f>IF($A3624="","",Tienda_2!B1224)</f>
        <v>Deportes y diversión</v>
      </c>
      <c r="C3624" t="str">
        <f>IF($A3624="","",Tienda_2!G1224)</f>
        <v>Pereira</v>
      </c>
      <c r="D3624" t="str">
        <f>IF($A3624="","",Tienda_2!F1224)</f>
        <v>Maria Alfonso</v>
      </c>
      <c r="E3624" t="str">
        <f>IF($A3624="","",Tienda_2!I1224)</f>
        <v>Cupón</v>
      </c>
      <c r="F3624">
        <f>IF($A3624="","",VALUE(RIGHT(Tienda_2!E1224,4)))</f>
        <v>2020</v>
      </c>
      <c r="G3624">
        <f>IF($A3624="","",Tienda_2!C1224)</f>
        <v>53700</v>
      </c>
      <c r="H3624">
        <f>IF($A3624="","",Tienda_2!D1224)</f>
        <v>1000</v>
      </c>
      <c r="I3624">
        <f>IF($A3624="","",Tienda_2!H1224)</f>
        <v>5</v>
      </c>
      <c r="J3624">
        <f>IF($A3624="",0,IF(AND(OR('Cuadro-de-mando'!$B$4="(Todas)",'Cuadro-de-mando'!$B$4=$A3624),OR('Cuadro-de-mando'!$E$4="(Todas)",'Cuadro-de-mando'!$E$4=$B3624),OR('Cuadro-de-mando'!$H$4="(Todas)",'Cuadro-de-mando'!$H$4=$C3624),OR('Cuadro-de-mando'!$K$4="(Todas)",'Cuadro-de-mando'!$K$4=$E3624),OR('Cuadro-de-mando'!$N$4="(Todos)",'Cuadro-de-mando'!$N$4=$F3624)),1,0))</f>
        <v>1</v>
      </c>
    </row>
    <row r="3625" spans="1:10" x14ac:dyDescent="0.25">
      <c r="A3625" t="str">
        <f>IF(Tienda_2!$A1225="","","Tienda 2")</f>
        <v>Tienda 2</v>
      </c>
      <c r="B3625" t="str">
        <f>IF($A3625="","",Tienda_2!B1225)</f>
        <v>Electrónicos</v>
      </c>
      <c r="C3625" t="str">
        <f>IF($A3625="","",Tienda_2!G1225)</f>
        <v>Leticia</v>
      </c>
      <c r="D3625" t="str">
        <f>IF($A3625="","",Tienda_2!F1225)</f>
        <v>Santiago Silva</v>
      </c>
      <c r="E3625" t="str">
        <f>IF($A3625="","",Tienda_2!I1225)</f>
        <v>Tarjeta de crédito</v>
      </c>
      <c r="F3625">
        <f>IF($A3625="","",VALUE(RIGHT(Tienda_2!E1225,4)))</f>
        <v>2022</v>
      </c>
      <c r="G3625">
        <f>IF($A3625="","",Tienda_2!C1225)</f>
        <v>68500</v>
      </c>
      <c r="H3625">
        <f>IF($A3625="","",Tienda_2!D1225)</f>
        <v>4300</v>
      </c>
      <c r="I3625">
        <f>IF($A3625="","",Tienda_2!H1225)</f>
        <v>3</v>
      </c>
      <c r="J3625">
        <f>IF($A3625="",0,IF(AND(OR('Cuadro-de-mando'!$B$4="(Todas)",'Cuadro-de-mando'!$B$4=$A3625),OR('Cuadro-de-mando'!$E$4="(Todas)",'Cuadro-de-mando'!$E$4=$B3625),OR('Cuadro-de-mando'!$H$4="(Todas)",'Cuadro-de-mando'!$H$4=$C3625),OR('Cuadro-de-mando'!$K$4="(Todas)",'Cuadro-de-mando'!$K$4=$E3625),OR('Cuadro-de-mando'!$N$4="(Todos)",'Cuadro-de-mando'!$N$4=$F3625)),1,0))</f>
        <v>1</v>
      </c>
    </row>
    <row r="3626" spans="1:10" x14ac:dyDescent="0.25">
      <c r="A3626" t="str">
        <f>IF(Tienda_2!$A1226="","","Tienda 2")</f>
        <v>Tienda 2</v>
      </c>
      <c r="B3626" t="str">
        <f>IF($A3626="","",Tienda_2!B1226)</f>
        <v>Juguetes</v>
      </c>
      <c r="C3626" t="str">
        <f>IF($A3626="","",Tienda_2!G1226)</f>
        <v>Bogotá</v>
      </c>
      <c r="D3626" t="str">
        <f>IF($A3626="","",Tienda_2!F1226)</f>
        <v>Lucas Olivera</v>
      </c>
      <c r="E3626" t="str">
        <f>IF($A3626="","",Tienda_2!I1226)</f>
        <v>Tarjeta de crédito</v>
      </c>
      <c r="F3626">
        <f>IF($A3626="","",VALUE(RIGHT(Tienda_2!E1226,4)))</f>
        <v>2022</v>
      </c>
      <c r="G3626">
        <f>IF($A3626="","",Tienda_2!C1226)</f>
        <v>16100</v>
      </c>
      <c r="H3626">
        <f>IF($A3626="","",Tienda_2!D1226)</f>
        <v>1100</v>
      </c>
      <c r="I3626">
        <f>IF($A3626="","",Tienda_2!H1226)</f>
        <v>5</v>
      </c>
      <c r="J3626">
        <f>IF($A3626="",0,IF(AND(OR('Cuadro-de-mando'!$B$4="(Todas)",'Cuadro-de-mando'!$B$4=$A3626),OR('Cuadro-de-mando'!$E$4="(Todas)",'Cuadro-de-mando'!$E$4=$B3626),OR('Cuadro-de-mando'!$H$4="(Todas)",'Cuadro-de-mando'!$H$4=$C3626),OR('Cuadro-de-mando'!$K$4="(Todas)",'Cuadro-de-mando'!$K$4=$E3626),OR('Cuadro-de-mando'!$N$4="(Todos)",'Cuadro-de-mando'!$N$4=$F3626)),1,0))</f>
        <v>1</v>
      </c>
    </row>
    <row r="3627" spans="1:10" x14ac:dyDescent="0.25">
      <c r="A3627" t="str">
        <f>IF(Tienda_2!$A1227="","","Tienda 2")</f>
        <v>Tienda 2</v>
      </c>
      <c r="B3627" t="str">
        <f>IF($A3627="","",Tienda_2!B1227)</f>
        <v>Electrónicos</v>
      </c>
      <c r="C3627" t="str">
        <f>IF($A3627="","",Tienda_2!G1227)</f>
        <v>Cali</v>
      </c>
      <c r="D3627" t="str">
        <f>IF($A3627="","",Tienda_2!F1227)</f>
        <v>Beatriz Morales</v>
      </c>
      <c r="E3627" t="str">
        <f>IF($A3627="","",Tienda_2!I1227)</f>
        <v>Tarjeta de crédito</v>
      </c>
      <c r="F3627">
        <f>IF($A3627="","",VALUE(RIGHT(Tienda_2!E1227,4)))</f>
        <v>2021</v>
      </c>
      <c r="G3627">
        <f>IF($A3627="","",Tienda_2!C1227)</f>
        <v>71900</v>
      </c>
      <c r="H3627">
        <f>IF($A3627="","",Tienda_2!D1227)</f>
        <v>2000</v>
      </c>
      <c r="I3627">
        <f>IF($A3627="","",Tienda_2!H1227)</f>
        <v>1</v>
      </c>
      <c r="J3627">
        <f>IF($A3627="",0,IF(AND(OR('Cuadro-de-mando'!$B$4="(Todas)",'Cuadro-de-mando'!$B$4=$A3627),OR('Cuadro-de-mando'!$E$4="(Todas)",'Cuadro-de-mando'!$E$4=$B3627),OR('Cuadro-de-mando'!$H$4="(Todas)",'Cuadro-de-mando'!$H$4=$C3627),OR('Cuadro-de-mando'!$K$4="(Todas)",'Cuadro-de-mando'!$K$4=$E3627),OR('Cuadro-de-mando'!$N$4="(Todos)",'Cuadro-de-mando'!$N$4=$F3627)),1,0))</f>
        <v>1</v>
      </c>
    </row>
    <row r="3628" spans="1:10" x14ac:dyDescent="0.25">
      <c r="A3628" t="str">
        <f>IF(Tienda_2!$A1228="","","Tienda 2")</f>
        <v>Tienda 2</v>
      </c>
      <c r="B3628" t="str">
        <f>IF($A3628="","",Tienda_2!B1228)</f>
        <v>Electrodomésticos</v>
      </c>
      <c r="C3628" t="str">
        <f>IF($A3628="","",Tienda_2!G1228)</f>
        <v>Bogotá</v>
      </c>
      <c r="D3628" t="str">
        <f>IF($A3628="","",Tienda_2!F1228)</f>
        <v>Rafael Acosta</v>
      </c>
      <c r="E3628" t="str">
        <f>IF($A3628="","",Tienda_2!I1228)</f>
        <v>Tarjeta de crédito</v>
      </c>
      <c r="F3628">
        <f>IF($A3628="","",VALUE(RIGHT(Tienda_2!E1228,4)))</f>
        <v>2021</v>
      </c>
      <c r="G3628">
        <f>IF($A3628="","",Tienda_2!C1228)</f>
        <v>1027800</v>
      </c>
      <c r="H3628">
        <f>IF($A3628="","",Tienda_2!D1228)</f>
        <v>60600</v>
      </c>
      <c r="I3628">
        <f>IF($A3628="","",Tienda_2!H1228)</f>
        <v>4</v>
      </c>
      <c r="J3628">
        <f>IF($A3628="",0,IF(AND(OR('Cuadro-de-mando'!$B$4="(Todas)",'Cuadro-de-mando'!$B$4=$A3628),OR('Cuadro-de-mando'!$E$4="(Todas)",'Cuadro-de-mando'!$E$4=$B3628),OR('Cuadro-de-mando'!$H$4="(Todas)",'Cuadro-de-mando'!$H$4=$C3628),OR('Cuadro-de-mando'!$K$4="(Todas)",'Cuadro-de-mando'!$K$4=$E3628),OR('Cuadro-de-mando'!$N$4="(Todos)",'Cuadro-de-mando'!$N$4=$F3628)),1,0))</f>
        <v>1</v>
      </c>
    </row>
    <row r="3629" spans="1:10" x14ac:dyDescent="0.25">
      <c r="A3629" t="str">
        <f>IF(Tienda_2!$A1229="","","Tienda 2")</f>
        <v>Tienda 2</v>
      </c>
      <c r="B3629" t="str">
        <f>IF($A3629="","",Tienda_2!B1229)</f>
        <v>Electrónicos</v>
      </c>
      <c r="C3629" t="str">
        <f>IF($A3629="","",Tienda_2!G1229)</f>
        <v>Medellín</v>
      </c>
      <c r="D3629" t="str">
        <f>IF($A3629="","",Tienda_2!F1229)</f>
        <v>Beatriz Morales</v>
      </c>
      <c r="E3629" t="str">
        <f>IF($A3629="","",Tienda_2!I1229)</f>
        <v>Tarjeta de crédito</v>
      </c>
      <c r="F3629">
        <f>IF($A3629="","",VALUE(RIGHT(Tienda_2!E1229,4)))</f>
        <v>2021</v>
      </c>
      <c r="G3629">
        <f>IF($A3629="","",Tienda_2!C1229)</f>
        <v>122600</v>
      </c>
      <c r="H3629">
        <f>IF($A3629="","",Tienda_2!D1229)</f>
        <v>4700</v>
      </c>
      <c r="I3629">
        <f>IF($A3629="","",Tienda_2!H1229)</f>
        <v>5</v>
      </c>
      <c r="J3629">
        <f>IF($A3629="",0,IF(AND(OR('Cuadro-de-mando'!$B$4="(Todas)",'Cuadro-de-mando'!$B$4=$A3629),OR('Cuadro-de-mando'!$E$4="(Todas)",'Cuadro-de-mando'!$E$4=$B3629),OR('Cuadro-de-mando'!$H$4="(Todas)",'Cuadro-de-mando'!$H$4=$C3629),OR('Cuadro-de-mando'!$K$4="(Todas)",'Cuadro-de-mando'!$K$4=$E3629),OR('Cuadro-de-mando'!$N$4="(Todos)",'Cuadro-de-mando'!$N$4=$F3629)),1,0))</f>
        <v>1</v>
      </c>
    </row>
    <row r="3630" spans="1:10" x14ac:dyDescent="0.25">
      <c r="A3630" t="str">
        <f>IF(Tienda_2!$A1230="","","Tienda 2")</f>
        <v>Tienda 2</v>
      </c>
      <c r="B3630" t="str">
        <f>IF($A3630="","",Tienda_2!B1230)</f>
        <v>Electrónicos</v>
      </c>
      <c r="C3630" t="str">
        <f>IF($A3630="","",Tienda_2!G1230)</f>
        <v>Cúcuta</v>
      </c>
      <c r="D3630" t="str">
        <f>IF($A3630="","",Tienda_2!F1230)</f>
        <v>Blanca Ramirez</v>
      </c>
      <c r="E3630" t="str">
        <f>IF($A3630="","",Tienda_2!I1230)</f>
        <v>Tarjeta de crédito</v>
      </c>
      <c r="F3630">
        <f>IF($A3630="","",VALUE(RIGHT(Tienda_2!E1230,4)))</f>
        <v>2022</v>
      </c>
      <c r="G3630">
        <f>IF($A3630="","",Tienda_2!C1230)</f>
        <v>96600</v>
      </c>
      <c r="H3630">
        <f>IF($A3630="","",Tienda_2!D1230)</f>
        <v>3300</v>
      </c>
      <c r="I3630">
        <f>IF($A3630="","",Tienda_2!H1230)</f>
        <v>2</v>
      </c>
      <c r="J3630">
        <f>IF($A3630="",0,IF(AND(OR('Cuadro-de-mando'!$B$4="(Todas)",'Cuadro-de-mando'!$B$4=$A3630),OR('Cuadro-de-mando'!$E$4="(Todas)",'Cuadro-de-mando'!$E$4=$B3630),OR('Cuadro-de-mando'!$H$4="(Todas)",'Cuadro-de-mando'!$H$4=$C3630),OR('Cuadro-de-mando'!$K$4="(Todas)",'Cuadro-de-mando'!$K$4=$E3630),OR('Cuadro-de-mando'!$N$4="(Todos)",'Cuadro-de-mando'!$N$4=$F3630)),1,0))</f>
        <v>1</v>
      </c>
    </row>
    <row r="3631" spans="1:10" x14ac:dyDescent="0.25">
      <c r="A3631" t="str">
        <f>IF(Tienda_2!$A1231="","","Tienda 2")</f>
        <v>Tienda 2</v>
      </c>
      <c r="B3631" t="str">
        <f>IF($A3631="","",Tienda_2!B1231)</f>
        <v>Artículos para el hogar</v>
      </c>
      <c r="C3631" t="str">
        <f>IF($A3631="","",Tienda_2!G1231)</f>
        <v>Leticia</v>
      </c>
      <c r="D3631" t="str">
        <f>IF($A3631="","",Tienda_2!F1231)</f>
        <v>Izabela de León</v>
      </c>
      <c r="E3631" t="str">
        <f>IF($A3631="","",Tienda_2!I1231)</f>
        <v>Tarjeta de crédito</v>
      </c>
      <c r="F3631">
        <f>IF($A3631="","",VALUE(RIGHT(Tienda_2!E1231,4)))</f>
        <v>2020</v>
      </c>
      <c r="G3631">
        <f>IF($A3631="","",Tienda_2!C1231)</f>
        <v>42400</v>
      </c>
      <c r="H3631">
        <f>IF($A3631="","",Tienda_2!D1231)</f>
        <v>0</v>
      </c>
      <c r="I3631">
        <f>IF($A3631="","",Tienda_2!H1231)</f>
        <v>1</v>
      </c>
      <c r="J3631">
        <f>IF($A3631="",0,IF(AND(OR('Cuadro-de-mando'!$B$4="(Todas)",'Cuadro-de-mando'!$B$4=$A3631),OR('Cuadro-de-mando'!$E$4="(Todas)",'Cuadro-de-mando'!$E$4=$B3631),OR('Cuadro-de-mando'!$H$4="(Todas)",'Cuadro-de-mando'!$H$4=$C3631),OR('Cuadro-de-mando'!$K$4="(Todas)",'Cuadro-de-mando'!$K$4=$E3631),OR('Cuadro-de-mando'!$N$4="(Todos)",'Cuadro-de-mando'!$N$4=$F3631)),1,0))</f>
        <v>1</v>
      </c>
    </row>
    <row r="3632" spans="1:10" x14ac:dyDescent="0.25">
      <c r="A3632" t="str">
        <f>IF(Tienda_2!$A1232="","","Tienda 2")</f>
        <v>Tienda 2</v>
      </c>
      <c r="B3632" t="str">
        <f>IF($A3632="","",Tienda_2!B1232)</f>
        <v>Artículos para el hogar</v>
      </c>
      <c r="C3632" t="str">
        <f>IF($A3632="","",Tienda_2!G1232)</f>
        <v>Pereira</v>
      </c>
      <c r="D3632" t="str">
        <f>IF($A3632="","",Tienda_2!F1232)</f>
        <v>Izabela de León</v>
      </c>
      <c r="E3632" t="str">
        <f>IF($A3632="","",Tienda_2!I1232)</f>
        <v>Tarjeta de crédito</v>
      </c>
      <c r="F3632">
        <f>IF($A3632="","",VALUE(RIGHT(Tienda_2!E1232,4)))</f>
        <v>2021</v>
      </c>
      <c r="G3632">
        <f>IF($A3632="","",Tienda_2!C1232)</f>
        <v>92900</v>
      </c>
      <c r="H3632">
        <f>IF($A3632="","",Tienda_2!D1232)</f>
        <v>9700</v>
      </c>
      <c r="I3632">
        <f>IF($A3632="","",Tienda_2!H1232)</f>
        <v>5</v>
      </c>
      <c r="J3632">
        <f>IF($A3632="",0,IF(AND(OR('Cuadro-de-mando'!$B$4="(Todas)",'Cuadro-de-mando'!$B$4=$A3632),OR('Cuadro-de-mando'!$E$4="(Todas)",'Cuadro-de-mando'!$E$4=$B3632),OR('Cuadro-de-mando'!$H$4="(Todas)",'Cuadro-de-mando'!$H$4=$C3632),OR('Cuadro-de-mando'!$K$4="(Todas)",'Cuadro-de-mando'!$K$4=$E3632),OR('Cuadro-de-mando'!$N$4="(Todos)",'Cuadro-de-mando'!$N$4=$F3632)),1,0))</f>
        <v>1</v>
      </c>
    </row>
    <row r="3633" spans="1:10" x14ac:dyDescent="0.25">
      <c r="A3633" t="str">
        <f>IF(Tienda_2!$A1233="","","Tienda 2")</f>
        <v>Tienda 2</v>
      </c>
      <c r="B3633" t="str">
        <f>IF($A3633="","",Tienda_2!B1233)</f>
        <v>Libros</v>
      </c>
      <c r="C3633" t="str">
        <f>IF($A3633="","",Tienda_2!G1233)</f>
        <v>Medellín</v>
      </c>
      <c r="D3633" t="str">
        <f>IF($A3633="","",Tienda_2!F1233)</f>
        <v>Maria Alfonso</v>
      </c>
      <c r="E3633" t="str">
        <f>IF($A3633="","",Tienda_2!I1233)</f>
        <v>Tarjeta de crédito</v>
      </c>
      <c r="F3633">
        <f>IF($A3633="","",VALUE(RIGHT(Tienda_2!E1233,4)))</f>
        <v>2020</v>
      </c>
      <c r="G3633">
        <f>IF($A3633="","",Tienda_2!C1233)</f>
        <v>55000</v>
      </c>
      <c r="H3633">
        <f>IF($A3633="","",Tienda_2!D1233)</f>
        <v>3400</v>
      </c>
      <c r="I3633">
        <f>IF($A3633="","",Tienda_2!H1233)</f>
        <v>1</v>
      </c>
      <c r="J3633">
        <f>IF($A3633="",0,IF(AND(OR('Cuadro-de-mando'!$B$4="(Todas)",'Cuadro-de-mando'!$B$4=$A3633),OR('Cuadro-de-mando'!$E$4="(Todas)",'Cuadro-de-mando'!$E$4=$B3633),OR('Cuadro-de-mando'!$H$4="(Todas)",'Cuadro-de-mando'!$H$4=$C3633),OR('Cuadro-de-mando'!$K$4="(Todas)",'Cuadro-de-mando'!$K$4=$E3633),OR('Cuadro-de-mando'!$N$4="(Todos)",'Cuadro-de-mando'!$N$4=$F3633)),1,0))</f>
        <v>1</v>
      </c>
    </row>
    <row r="3634" spans="1:10" x14ac:dyDescent="0.25">
      <c r="A3634" t="str">
        <f>IF(Tienda_2!$A1234="","","Tienda 2")</f>
        <v>Tienda 2</v>
      </c>
      <c r="B3634" t="str">
        <f>IF($A3634="","",Tienda_2!B1234)</f>
        <v>Electrónicos</v>
      </c>
      <c r="C3634" t="str">
        <f>IF($A3634="","",Tienda_2!G1234)</f>
        <v>Medellín</v>
      </c>
      <c r="D3634" t="str">
        <f>IF($A3634="","",Tienda_2!F1234)</f>
        <v>Blanca Ramirez</v>
      </c>
      <c r="E3634" t="str">
        <f>IF($A3634="","",Tienda_2!I1234)</f>
        <v>Nequi</v>
      </c>
      <c r="F3634">
        <f>IF($A3634="","",VALUE(RIGHT(Tienda_2!E1234,4)))</f>
        <v>2020</v>
      </c>
      <c r="G3634">
        <f>IF($A3634="","",Tienda_2!C1234)</f>
        <v>160800</v>
      </c>
      <c r="H3634">
        <f>IF($A3634="","",Tienda_2!D1234)</f>
        <v>9000</v>
      </c>
      <c r="I3634">
        <f>IF($A3634="","",Tienda_2!H1234)</f>
        <v>1</v>
      </c>
      <c r="J3634">
        <f>IF($A3634="",0,IF(AND(OR('Cuadro-de-mando'!$B$4="(Todas)",'Cuadro-de-mando'!$B$4=$A3634),OR('Cuadro-de-mando'!$E$4="(Todas)",'Cuadro-de-mando'!$E$4=$B3634),OR('Cuadro-de-mando'!$H$4="(Todas)",'Cuadro-de-mando'!$H$4=$C3634),OR('Cuadro-de-mando'!$K$4="(Todas)",'Cuadro-de-mando'!$K$4=$E3634),OR('Cuadro-de-mando'!$N$4="(Todos)",'Cuadro-de-mando'!$N$4=$F3634)),1,0))</f>
        <v>1</v>
      </c>
    </row>
    <row r="3635" spans="1:10" x14ac:dyDescent="0.25">
      <c r="A3635" t="str">
        <f>IF(Tienda_2!$A1235="","","Tienda 2")</f>
        <v>Tienda 2</v>
      </c>
      <c r="B3635" t="str">
        <f>IF($A3635="","",Tienda_2!B1235)</f>
        <v>Electrodomésticos</v>
      </c>
      <c r="C3635" t="str">
        <f>IF($A3635="","",Tienda_2!G1235)</f>
        <v>Barranquilla</v>
      </c>
      <c r="D3635" t="str">
        <f>IF($A3635="","",Tienda_2!F1235)</f>
        <v>Camila Rivera</v>
      </c>
      <c r="E3635" t="str">
        <f>IF($A3635="","",Tienda_2!I1235)</f>
        <v>Tarjeta de crédito</v>
      </c>
      <c r="F3635">
        <f>IF($A3635="","",VALUE(RIGHT(Tienda_2!E1235,4)))</f>
        <v>2020</v>
      </c>
      <c r="G3635">
        <f>IF($A3635="","",Tienda_2!C1235)</f>
        <v>306900</v>
      </c>
      <c r="H3635">
        <f>IF($A3635="","",Tienda_2!D1235)</f>
        <v>23700</v>
      </c>
      <c r="I3635">
        <f>IF($A3635="","",Tienda_2!H1235)</f>
        <v>3</v>
      </c>
      <c r="J3635">
        <f>IF($A3635="",0,IF(AND(OR('Cuadro-de-mando'!$B$4="(Todas)",'Cuadro-de-mando'!$B$4=$A3635),OR('Cuadro-de-mando'!$E$4="(Todas)",'Cuadro-de-mando'!$E$4=$B3635),OR('Cuadro-de-mando'!$H$4="(Todas)",'Cuadro-de-mando'!$H$4=$C3635),OR('Cuadro-de-mando'!$K$4="(Todas)",'Cuadro-de-mando'!$K$4=$E3635),OR('Cuadro-de-mando'!$N$4="(Todos)",'Cuadro-de-mando'!$N$4=$F3635)),1,0))</f>
        <v>1</v>
      </c>
    </row>
    <row r="3636" spans="1:10" x14ac:dyDescent="0.25">
      <c r="A3636" t="str">
        <f>IF(Tienda_2!$A1236="","","Tienda 2")</f>
        <v>Tienda 2</v>
      </c>
      <c r="B3636" t="str">
        <f>IF($A3636="","",Tienda_2!B1236)</f>
        <v>Deportes y diversión</v>
      </c>
      <c r="C3636" t="str">
        <f>IF($A3636="","",Tienda_2!G1236)</f>
        <v>Cartagena</v>
      </c>
      <c r="D3636" t="str">
        <f>IF($A3636="","",Tienda_2!F1236)</f>
        <v>Juan Fernandez</v>
      </c>
      <c r="E3636" t="str">
        <f>IF($A3636="","",Tienda_2!I1236)</f>
        <v>Tarjeta de crédito</v>
      </c>
      <c r="F3636">
        <f>IF($A3636="","",VALUE(RIGHT(Tienda_2!E1236,4)))</f>
        <v>2020</v>
      </c>
      <c r="G3636">
        <f>IF($A3636="","",Tienda_2!C1236)</f>
        <v>39600</v>
      </c>
      <c r="H3636">
        <f>IF($A3636="","",Tienda_2!D1236)</f>
        <v>0</v>
      </c>
      <c r="I3636">
        <f>IF($A3636="","",Tienda_2!H1236)</f>
        <v>5</v>
      </c>
      <c r="J3636">
        <f>IF($A3636="",0,IF(AND(OR('Cuadro-de-mando'!$B$4="(Todas)",'Cuadro-de-mando'!$B$4=$A3636),OR('Cuadro-de-mando'!$E$4="(Todas)",'Cuadro-de-mando'!$E$4=$B3636),OR('Cuadro-de-mando'!$H$4="(Todas)",'Cuadro-de-mando'!$H$4=$C3636),OR('Cuadro-de-mando'!$K$4="(Todas)",'Cuadro-de-mando'!$K$4=$E3636),OR('Cuadro-de-mando'!$N$4="(Todos)",'Cuadro-de-mando'!$N$4=$F3636)),1,0))</f>
        <v>1</v>
      </c>
    </row>
    <row r="3637" spans="1:10" x14ac:dyDescent="0.25">
      <c r="A3637" t="str">
        <f>IF(Tienda_2!$A1237="","","Tienda 2")</f>
        <v>Tienda 2</v>
      </c>
      <c r="B3637" t="str">
        <f>IF($A3637="","",Tienda_2!B1237)</f>
        <v>Deportes y diversión</v>
      </c>
      <c r="C3637" t="str">
        <f>IF($A3637="","",Tienda_2!G1237)</f>
        <v>Barranquilla</v>
      </c>
      <c r="D3637" t="str">
        <f>IF($A3637="","",Tienda_2!F1237)</f>
        <v>Felipe Santos</v>
      </c>
      <c r="E3637" t="str">
        <f>IF($A3637="","",Tienda_2!I1237)</f>
        <v>Nequi</v>
      </c>
      <c r="F3637">
        <f>IF($A3637="","",VALUE(RIGHT(Tienda_2!E1237,4)))</f>
        <v>2022</v>
      </c>
      <c r="G3637">
        <f>IF($A3637="","",Tienda_2!C1237)</f>
        <v>99400</v>
      </c>
      <c r="H3637">
        <f>IF($A3637="","",Tienda_2!D1237)</f>
        <v>3500</v>
      </c>
      <c r="I3637">
        <f>IF($A3637="","",Tienda_2!H1237)</f>
        <v>5</v>
      </c>
      <c r="J3637">
        <f>IF($A3637="",0,IF(AND(OR('Cuadro-de-mando'!$B$4="(Todas)",'Cuadro-de-mando'!$B$4=$A3637),OR('Cuadro-de-mando'!$E$4="(Todas)",'Cuadro-de-mando'!$E$4=$B3637),OR('Cuadro-de-mando'!$H$4="(Todas)",'Cuadro-de-mando'!$H$4=$C3637),OR('Cuadro-de-mando'!$K$4="(Todas)",'Cuadro-de-mando'!$K$4=$E3637),OR('Cuadro-de-mando'!$N$4="(Todos)",'Cuadro-de-mando'!$N$4=$F3637)),1,0))</f>
        <v>1</v>
      </c>
    </row>
    <row r="3638" spans="1:10" x14ac:dyDescent="0.25">
      <c r="A3638" t="str">
        <f>IF(Tienda_2!$A1238="","","Tienda 2")</f>
        <v>Tienda 2</v>
      </c>
      <c r="B3638" t="str">
        <f>IF($A3638="","",Tienda_2!B1238)</f>
        <v>Deportes y diversión</v>
      </c>
      <c r="C3638" t="str">
        <f>IF($A3638="","",Tienda_2!G1238)</f>
        <v>Bogotá</v>
      </c>
      <c r="D3638" t="str">
        <f>IF($A3638="","",Tienda_2!F1238)</f>
        <v>Izabela de León</v>
      </c>
      <c r="E3638" t="str">
        <f>IF($A3638="","",Tienda_2!I1238)</f>
        <v>Tarjeta de crédito</v>
      </c>
      <c r="F3638">
        <f>IF($A3638="","",VALUE(RIGHT(Tienda_2!E1238,4)))</f>
        <v>2020</v>
      </c>
      <c r="G3638">
        <f>IF($A3638="","",Tienda_2!C1238)</f>
        <v>34600</v>
      </c>
      <c r="H3638">
        <f>IF($A3638="","",Tienda_2!D1238)</f>
        <v>7700</v>
      </c>
      <c r="I3638">
        <f>IF($A3638="","",Tienda_2!H1238)</f>
        <v>5</v>
      </c>
      <c r="J3638">
        <f>IF($A3638="",0,IF(AND(OR('Cuadro-de-mando'!$B$4="(Todas)",'Cuadro-de-mando'!$B$4=$A3638),OR('Cuadro-de-mando'!$E$4="(Todas)",'Cuadro-de-mando'!$E$4=$B3638),OR('Cuadro-de-mando'!$H$4="(Todas)",'Cuadro-de-mando'!$H$4=$C3638),OR('Cuadro-de-mando'!$K$4="(Todas)",'Cuadro-de-mando'!$K$4=$E3638),OR('Cuadro-de-mando'!$N$4="(Todos)",'Cuadro-de-mando'!$N$4=$F3638)),1,0))</f>
        <v>1</v>
      </c>
    </row>
    <row r="3639" spans="1:10" x14ac:dyDescent="0.25">
      <c r="A3639" t="str">
        <f>IF(Tienda_2!$A1239="","","Tienda 2")</f>
        <v>Tienda 2</v>
      </c>
      <c r="B3639" t="str">
        <f>IF($A3639="","",Tienda_2!B1239)</f>
        <v>Electrónicos</v>
      </c>
      <c r="C3639" t="str">
        <f>IF($A3639="","",Tienda_2!G1239)</f>
        <v>Medellín</v>
      </c>
      <c r="D3639" t="str">
        <f>IF($A3639="","",Tienda_2!F1239)</f>
        <v>Rafael Acosta</v>
      </c>
      <c r="E3639" t="str">
        <f>IF($A3639="","",Tienda_2!I1239)</f>
        <v>Cupón</v>
      </c>
      <c r="F3639">
        <f>IF($A3639="","",VALUE(RIGHT(Tienda_2!E1239,4)))</f>
        <v>2023</v>
      </c>
      <c r="G3639">
        <f>IF($A3639="","",Tienda_2!C1239)</f>
        <v>1524100</v>
      </c>
      <c r="H3639">
        <f>IF($A3639="","",Tienda_2!D1239)</f>
        <v>79300</v>
      </c>
      <c r="I3639">
        <f>IF($A3639="","",Tienda_2!H1239)</f>
        <v>5</v>
      </c>
      <c r="J3639">
        <f>IF($A3639="",0,IF(AND(OR('Cuadro-de-mando'!$B$4="(Todas)",'Cuadro-de-mando'!$B$4=$A3639),OR('Cuadro-de-mando'!$E$4="(Todas)",'Cuadro-de-mando'!$E$4=$B3639),OR('Cuadro-de-mando'!$H$4="(Todas)",'Cuadro-de-mando'!$H$4=$C3639),OR('Cuadro-de-mando'!$K$4="(Todas)",'Cuadro-de-mando'!$K$4=$E3639),OR('Cuadro-de-mando'!$N$4="(Todos)",'Cuadro-de-mando'!$N$4=$F3639)),1,0))</f>
        <v>1</v>
      </c>
    </row>
    <row r="3640" spans="1:10" x14ac:dyDescent="0.25">
      <c r="A3640" t="str">
        <f>IF(Tienda_2!$A1240="","","Tienda 2")</f>
        <v>Tienda 2</v>
      </c>
      <c r="B3640" t="str">
        <f>IF($A3640="","",Tienda_2!B1240)</f>
        <v>Electrónicos</v>
      </c>
      <c r="C3640" t="str">
        <f>IF($A3640="","",Tienda_2!G1240)</f>
        <v>Bogotá</v>
      </c>
      <c r="D3640" t="str">
        <f>IF($A3640="","",Tienda_2!F1240)</f>
        <v>Izabela de León</v>
      </c>
      <c r="E3640" t="str">
        <f>IF($A3640="","",Tienda_2!I1240)</f>
        <v>Tarjeta de crédito</v>
      </c>
      <c r="F3640">
        <f>IF($A3640="","",VALUE(RIGHT(Tienda_2!E1240,4)))</f>
        <v>2022</v>
      </c>
      <c r="G3640">
        <f>IF($A3640="","",Tienda_2!C1240)</f>
        <v>1803000</v>
      </c>
      <c r="H3640">
        <f>IF($A3640="","",Tienda_2!D1240)</f>
        <v>94200</v>
      </c>
      <c r="I3640">
        <f>IF($A3640="","",Tienda_2!H1240)</f>
        <v>5</v>
      </c>
      <c r="J3640">
        <f>IF($A3640="",0,IF(AND(OR('Cuadro-de-mando'!$B$4="(Todas)",'Cuadro-de-mando'!$B$4=$A3640),OR('Cuadro-de-mando'!$E$4="(Todas)",'Cuadro-de-mando'!$E$4=$B3640),OR('Cuadro-de-mando'!$H$4="(Todas)",'Cuadro-de-mando'!$H$4=$C3640),OR('Cuadro-de-mando'!$K$4="(Todas)",'Cuadro-de-mando'!$K$4=$E3640),OR('Cuadro-de-mando'!$N$4="(Todos)",'Cuadro-de-mando'!$N$4=$F3640)),1,0))</f>
        <v>1</v>
      </c>
    </row>
    <row r="3641" spans="1:10" x14ac:dyDescent="0.25">
      <c r="A3641" t="str">
        <f>IF(Tienda_2!$A1241="","","Tienda 2")</f>
        <v>Tienda 2</v>
      </c>
      <c r="B3641" t="str">
        <f>IF($A3641="","",Tienda_2!B1241)</f>
        <v>Juguetes</v>
      </c>
      <c r="C3641" t="str">
        <f>IF($A3641="","",Tienda_2!G1241)</f>
        <v>Riohacha</v>
      </c>
      <c r="D3641" t="str">
        <f>IF($A3641="","",Tienda_2!F1241)</f>
        <v>Santiago Silva</v>
      </c>
      <c r="E3641" t="str">
        <f>IF($A3641="","",Tienda_2!I1241)</f>
        <v>Tarjeta de crédito</v>
      </c>
      <c r="F3641">
        <f>IF($A3641="","",VALUE(RIGHT(Tienda_2!E1241,4)))</f>
        <v>2020</v>
      </c>
      <c r="G3641">
        <f>IF($A3641="","",Tienda_2!C1241)</f>
        <v>37400</v>
      </c>
      <c r="H3641">
        <f>IF($A3641="","",Tienda_2!D1241)</f>
        <v>0</v>
      </c>
      <c r="I3641">
        <f>IF($A3641="","",Tienda_2!H1241)</f>
        <v>5</v>
      </c>
      <c r="J3641">
        <f>IF($A3641="",0,IF(AND(OR('Cuadro-de-mando'!$B$4="(Todas)",'Cuadro-de-mando'!$B$4=$A3641),OR('Cuadro-de-mando'!$E$4="(Todas)",'Cuadro-de-mando'!$E$4=$B3641),OR('Cuadro-de-mando'!$H$4="(Todas)",'Cuadro-de-mando'!$H$4=$C3641),OR('Cuadro-de-mando'!$K$4="(Todas)",'Cuadro-de-mando'!$K$4=$E3641),OR('Cuadro-de-mando'!$N$4="(Todos)",'Cuadro-de-mando'!$N$4=$F3641)),1,0))</f>
        <v>1</v>
      </c>
    </row>
    <row r="3642" spans="1:10" x14ac:dyDescent="0.25">
      <c r="A3642" t="str">
        <f>IF(Tienda_2!$A1242="","","Tienda 2")</f>
        <v>Tienda 2</v>
      </c>
      <c r="B3642" t="str">
        <f>IF($A3642="","",Tienda_2!B1242)</f>
        <v>Electrónicos</v>
      </c>
      <c r="C3642" t="str">
        <f>IF($A3642="","",Tienda_2!G1242)</f>
        <v>Medellín</v>
      </c>
      <c r="D3642" t="str">
        <f>IF($A3642="","",Tienda_2!F1242)</f>
        <v>Santiago Silva</v>
      </c>
      <c r="E3642" t="str">
        <f>IF($A3642="","",Tienda_2!I1242)</f>
        <v>Tarjeta de crédito</v>
      </c>
      <c r="F3642">
        <f>IF($A3642="","",VALUE(RIGHT(Tienda_2!E1242,4)))</f>
        <v>2022</v>
      </c>
      <c r="G3642">
        <f>IF($A3642="","",Tienda_2!C1242)</f>
        <v>2013100</v>
      </c>
      <c r="H3642">
        <f>IF($A3642="","",Tienda_2!D1242)</f>
        <v>107600</v>
      </c>
      <c r="I3642">
        <f>IF($A3642="","",Tienda_2!H1242)</f>
        <v>4</v>
      </c>
      <c r="J3642">
        <f>IF($A3642="",0,IF(AND(OR('Cuadro-de-mando'!$B$4="(Todas)",'Cuadro-de-mando'!$B$4=$A3642),OR('Cuadro-de-mando'!$E$4="(Todas)",'Cuadro-de-mando'!$E$4=$B3642),OR('Cuadro-de-mando'!$H$4="(Todas)",'Cuadro-de-mando'!$H$4=$C3642),OR('Cuadro-de-mando'!$K$4="(Todas)",'Cuadro-de-mando'!$K$4=$E3642),OR('Cuadro-de-mando'!$N$4="(Todos)",'Cuadro-de-mando'!$N$4=$F3642)),1,0))</f>
        <v>1</v>
      </c>
    </row>
    <row r="3643" spans="1:10" x14ac:dyDescent="0.25">
      <c r="A3643" t="str">
        <f>IF(Tienda_2!$A1243="","","Tienda 2")</f>
        <v>Tienda 2</v>
      </c>
      <c r="B3643" t="str">
        <f>IF($A3643="","",Tienda_2!B1243)</f>
        <v>Artículos para el hogar</v>
      </c>
      <c r="C3643" t="str">
        <f>IF($A3643="","",Tienda_2!G1243)</f>
        <v>Bogotá</v>
      </c>
      <c r="D3643" t="str">
        <f>IF($A3643="","",Tienda_2!F1243)</f>
        <v>Maria Alfonso</v>
      </c>
      <c r="E3643" t="str">
        <f>IF($A3643="","",Tienda_2!I1243)</f>
        <v>Nequi</v>
      </c>
      <c r="F3643">
        <f>IF($A3643="","",VALUE(RIGHT(Tienda_2!E1243,4)))</f>
        <v>2021</v>
      </c>
      <c r="G3643">
        <f>IF($A3643="","",Tienda_2!C1243)</f>
        <v>133800</v>
      </c>
      <c r="H3643">
        <f>IF($A3643="","",Tienda_2!D1243)</f>
        <v>7800</v>
      </c>
      <c r="I3643">
        <f>IF($A3643="","",Tienda_2!H1243)</f>
        <v>3</v>
      </c>
      <c r="J3643">
        <f>IF($A3643="",0,IF(AND(OR('Cuadro-de-mando'!$B$4="(Todas)",'Cuadro-de-mando'!$B$4=$A3643),OR('Cuadro-de-mando'!$E$4="(Todas)",'Cuadro-de-mando'!$E$4=$B3643),OR('Cuadro-de-mando'!$H$4="(Todas)",'Cuadro-de-mando'!$H$4=$C3643),OR('Cuadro-de-mando'!$K$4="(Todas)",'Cuadro-de-mando'!$K$4=$E3643),OR('Cuadro-de-mando'!$N$4="(Todos)",'Cuadro-de-mando'!$N$4=$F3643)),1,0))</f>
        <v>1</v>
      </c>
    </row>
    <row r="3644" spans="1:10" x14ac:dyDescent="0.25">
      <c r="A3644" t="str">
        <f>IF(Tienda_2!$A1244="","","Tienda 2")</f>
        <v>Tienda 2</v>
      </c>
      <c r="B3644" t="str">
        <f>IF($A3644="","",Tienda_2!B1244)</f>
        <v>Muebles</v>
      </c>
      <c r="C3644" t="str">
        <f>IF($A3644="","",Tienda_2!G1244)</f>
        <v>Medellín</v>
      </c>
      <c r="D3644" t="str">
        <f>IF($A3644="","",Tienda_2!F1244)</f>
        <v>Ángel Rodriguez</v>
      </c>
      <c r="E3644" t="str">
        <f>IF($A3644="","",Tienda_2!I1244)</f>
        <v>Tarjeta de crédito</v>
      </c>
      <c r="F3644">
        <f>IF($A3644="","",VALUE(RIGHT(Tienda_2!E1244,4)))</f>
        <v>2020</v>
      </c>
      <c r="G3644">
        <f>IF($A3644="","",Tienda_2!C1244)</f>
        <v>328300</v>
      </c>
      <c r="H3644">
        <f>IF($A3644="","",Tienda_2!D1244)</f>
        <v>18500</v>
      </c>
      <c r="I3644">
        <f>IF($A3644="","",Tienda_2!H1244)</f>
        <v>5</v>
      </c>
      <c r="J3644">
        <f>IF($A3644="",0,IF(AND(OR('Cuadro-de-mando'!$B$4="(Todas)",'Cuadro-de-mando'!$B$4=$A3644),OR('Cuadro-de-mando'!$E$4="(Todas)",'Cuadro-de-mando'!$E$4=$B3644),OR('Cuadro-de-mando'!$H$4="(Todas)",'Cuadro-de-mando'!$H$4=$C3644),OR('Cuadro-de-mando'!$K$4="(Todas)",'Cuadro-de-mando'!$K$4=$E3644),OR('Cuadro-de-mando'!$N$4="(Todos)",'Cuadro-de-mando'!$N$4=$F3644)),1,0))</f>
        <v>1</v>
      </c>
    </row>
    <row r="3645" spans="1:10" x14ac:dyDescent="0.25">
      <c r="A3645" t="str">
        <f>IF(Tienda_2!$A1245="","","Tienda 2")</f>
        <v>Tienda 2</v>
      </c>
      <c r="B3645" t="str">
        <f>IF($A3645="","",Tienda_2!B1245)</f>
        <v>Juguetes</v>
      </c>
      <c r="C3645" t="str">
        <f>IF($A3645="","",Tienda_2!G1245)</f>
        <v>Bogotá</v>
      </c>
      <c r="D3645" t="str">
        <f>IF($A3645="","",Tienda_2!F1245)</f>
        <v>Lucas Olivera</v>
      </c>
      <c r="E3645" t="str">
        <f>IF($A3645="","",Tienda_2!I1245)</f>
        <v>Cupón</v>
      </c>
      <c r="F3645">
        <f>IF($A3645="","",VALUE(RIGHT(Tienda_2!E1245,4)))</f>
        <v>2021</v>
      </c>
      <c r="G3645">
        <f>IF($A3645="","",Tienda_2!C1245)</f>
        <v>32300</v>
      </c>
      <c r="H3645">
        <f>IF($A3645="","",Tienda_2!D1245)</f>
        <v>1900</v>
      </c>
      <c r="I3645">
        <f>IF($A3645="","",Tienda_2!H1245)</f>
        <v>3</v>
      </c>
      <c r="J3645">
        <f>IF($A3645="",0,IF(AND(OR('Cuadro-de-mando'!$B$4="(Todas)",'Cuadro-de-mando'!$B$4=$A3645),OR('Cuadro-de-mando'!$E$4="(Todas)",'Cuadro-de-mando'!$E$4=$B3645),OR('Cuadro-de-mando'!$H$4="(Todas)",'Cuadro-de-mando'!$H$4=$C3645),OR('Cuadro-de-mando'!$K$4="(Todas)",'Cuadro-de-mando'!$K$4=$E3645),OR('Cuadro-de-mando'!$N$4="(Todos)",'Cuadro-de-mando'!$N$4=$F3645)),1,0))</f>
        <v>1</v>
      </c>
    </row>
    <row r="3646" spans="1:10" x14ac:dyDescent="0.25">
      <c r="A3646" t="str">
        <f>IF(Tienda_2!$A1246="","","Tienda 2")</f>
        <v>Tienda 2</v>
      </c>
      <c r="B3646" t="str">
        <f>IF($A3646="","",Tienda_2!B1246)</f>
        <v>Libros</v>
      </c>
      <c r="C3646" t="str">
        <f>IF($A3646="","",Tienda_2!G1246)</f>
        <v>Cali</v>
      </c>
      <c r="D3646" t="str">
        <f>IF($A3646="","",Tienda_2!F1246)</f>
        <v>Ángel Rodriguez</v>
      </c>
      <c r="E3646" t="str">
        <f>IF($A3646="","",Tienda_2!I1246)</f>
        <v>Tarjeta de crédito</v>
      </c>
      <c r="F3646">
        <f>IF($A3646="","",VALUE(RIGHT(Tienda_2!E1246,4)))</f>
        <v>2020</v>
      </c>
      <c r="G3646">
        <f>IF($A3646="","",Tienda_2!C1246)</f>
        <v>32900</v>
      </c>
      <c r="H3646">
        <f>IF($A3646="","",Tienda_2!D1246)</f>
        <v>2400</v>
      </c>
      <c r="I3646">
        <f>IF($A3646="","",Tienda_2!H1246)</f>
        <v>5</v>
      </c>
      <c r="J3646">
        <f>IF($A3646="",0,IF(AND(OR('Cuadro-de-mando'!$B$4="(Todas)",'Cuadro-de-mando'!$B$4=$A3646),OR('Cuadro-de-mando'!$E$4="(Todas)",'Cuadro-de-mando'!$E$4=$B3646),OR('Cuadro-de-mando'!$H$4="(Todas)",'Cuadro-de-mando'!$H$4=$C3646),OR('Cuadro-de-mando'!$K$4="(Todas)",'Cuadro-de-mando'!$K$4=$E3646),OR('Cuadro-de-mando'!$N$4="(Todos)",'Cuadro-de-mando'!$N$4=$F3646)),1,0))</f>
        <v>1</v>
      </c>
    </row>
    <row r="3647" spans="1:10" x14ac:dyDescent="0.25">
      <c r="A3647" t="str">
        <f>IF(Tienda_2!$A1247="","","Tienda 2")</f>
        <v>Tienda 2</v>
      </c>
      <c r="B3647" t="str">
        <f>IF($A3647="","",Tienda_2!B1247)</f>
        <v>Libros</v>
      </c>
      <c r="C3647" t="str">
        <f>IF($A3647="","",Tienda_2!G1247)</f>
        <v>Bogotá</v>
      </c>
      <c r="D3647" t="str">
        <f>IF($A3647="","",Tienda_2!F1247)</f>
        <v>Pedro Gomez</v>
      </c>
      <c r="E3647" t="str">
        <f>IF($A3647="","",Tienda_2!I1247)</f>
        <v>Nequi</v>
      </c>
      <c r="F3647">
        <f>IF($A3647="","",VALUE(RIGHT(Tienda_2!E1247,4)))</f>
        <v>2020</v>
      </c>
      <c r="G3647">
        <f>IF($A3647="","",Tienda_2!C1247)</f>
        <v>47600</v>
      </c>
      <c r="H3647">
        <f>IF($A3647="","",Tienda_2!D1247)</f>
        <v>2700</v>
      </c>
      <c r="I3647">
        <f>IF($A3647="","",Tienda_2!H1247)</f>
        <v>5</v>
      </c>
      <c r="J3647">
        <f>IF($A3647="",0,IF(AND(OR('Cuadro-de-mando'!$B$4="(Todas)",'Cuadro-de-mando'!$B$4=$A3647),OR('Cuadro-de-mando'!$E$4="(Todas)",'Cuadro-de-mando'!$E$4=$B3647),OR('Cuadro-de-mando'!$H$4="(Todas)",'Cuadro-de-mando'!$H$4=$C3647),OR('Cuadro-de-mando'!$K$4="(Todas)",'Cuadro-de-mando'!$K$4=$E3647),OR('Cuadro-de-mando'!$N$4="(Todos)",'Cuadro-de-mando'!$N$4=$F3647)),1,0))</f>
        <v>1</v>
      </c>
    </row>
    <row r="3648" spans="1:10" x14ac:dyDescent="0.25">
      <c r="A3648" t="str">
        <f>IF(Tienda_2!$A1248="","","Tienda 2")</f>
        <v>Tienda 2</v>
      </c>
      <c r="B3648" t="str">
        <f>IF($A3648="","",Tienda_2!B1248)</f>
        <v>Electrónicos</v>
      </c>
      <c r="C3648" t="str">
        <f>IF($A3648="","",Tienda_2!G1248)</f>
        <v>Bogotá</v>
      </c>
      <c r="D3648" t="str">
        <f>IF($A3648="","",Tienda_2!F1248)</f>
        <v>Pedro Gomez</v>
      </c>
      <c r="E3648" t="str">
        <f>IF($A3648="","",Tienda_2!I1248)</f>
        <v>Nequi</v>
      </c>
      <c r="F3648">
        <f>IF($A3648="","",VALUE(RIGHT(Tienda_2!E1248,4)))</f>
        <v>2022</v>
      </c>
      <c r="G3648">
        <f>IF($A3648="","",Tienda_2!C1248)</f>
        <v>2535000</v>
      </c>
      <c r="H3648">
        <f>IF($A3648="","",Tienda_2!D1248)</f>
        <v>135200</v>
      </c>
      <c r="I3648">
        <f>IF($A3648="","",Tienda_2!H1248)</f>
        <v>5</v>
      </c>
      <c r="J3648">
        <f>IF($A3648="",0,IF(AND(OR('Cuadro-de-mando'!$B$4="(Todas)",'Cuadro-de-mando'!$B$4=$A3648),OR('Cuadro-de-mando'!$E$4="(Todas)",'Cuadro-de-mando'!$E$4=$B3648),OR('Cuadro-de-mando'!$H$4="(Todas)",'Cuadro-de-mando'!$H$4=$C3648),OR('Cuadro-de-mando'!$K$4="(Todas)",'Cuadro-de-mando'!$K$4=$E3648),OR('Cuadro-de-mando'!$N$4="(Todos)",'Cuadro-de-mando'!$N$4=$F3648)),1,0))</f>
        <v>1</v>
      </c>
    </row>
    <row r="3649" spans="1:10" x14ac:dyDescent="0.25">
      <c r="A3649" t="str">
        <f>IF(Tienda_2!$A1249="","","Tienda 2")</f>
        <v>Tienda 2</v>
      </c>
      <c r="B3649" t="str">
        <f>IF($A3649="","",Tienda_2!B1249)</f>
        <v>Deportes y diversión</v>
      </c>
      <c r="C3649" t="str">
        <f>IF($A3649="","",Tienda_2!G1249)</f>
        <v>Bogotá</v>
      </c>
      <c r="D3649" t="str">
        <f>IF($A3649="","",Tienda_2!F1249)</f>
        <v>Santiago Silva</v>
      </c>
      <c r="E3649" t="str">
        <f>IF($A3649="","",Tienda_2!I1249)</f>
        <v>Tarjeta de crédito</v>
      </c>
      <c r="F3649">
        <f>IF($A3649="","",VALUE(RIGHT(Tienda_2!E1249,4)))</f>
        <v>2020</v>
      </c>
      <c r="G3649">
        <f>IF($A3649="","",Tienda_2!C1249)</f>
        <v>55200</v>
      </c>
      <c r="H3649">
        <f>IF($A3649="","",Tienda_2!D1249)</f>
        <v>1100</v>
      </c>
      <c r="I3649">
        <f>IF($A3649="","",Tienda_2!H1249)</f>
        <v>4</v>
      </c>
      <c r="J3649">
        <f>IF($A3649="",0,IF(AND(OR('Cuadro-de-mando'!$B$4="(Todas)",'Cuadro-de-mando'!$B$4=$A3649),OR('Cuadro-de-mando'!$E$4="(Todas)",'Cuadro-de-mando'!$E$4=$B3649),OR('Cuadro-de-mando'!$H$4="(Todas)",'Cuadro-de-mando'!$H$4=$C3649),OR('Cuadro-de-mando'!$K$4="(Todas)",'Cuadro-de-mando'!$K$4=$E3649),OR('Cuadro-de-mando'!$N$4="(Todos)",'Cuadro-de-mando'!$N$4=$F3649)),1,0))</f>
        <v>1</v>
      </c>
    </row>
    <row r="3650" spans="1:10" x14ac:dyDescent="0.25">
      <c r="A3650" t="str">
        <f>IF(Tienda_2!$A1250="","","Tienda 2")</f>
        <v>Tienda 2</v>
      </c>
      <c r="B3650" t="str">
        <f>IF($A3650="","",Tienda_2!B1250)</f>
        <v>Electrónicos</v>
      </c>
      <c r="C3650" t="str">
        <f>IF($A3650="","",Tienda_2!G1250)</f>
        <v>Bogotá</v>
      </c>
      <c r="D3650" t="str">
        <f>IF($A3650="","",Tienda_2!F1250)</f>
        <v>Blanca Ramirez</v>
      </c>
      <c r="E3650" t="str">
        <f>IF($A3650="","",Tienda_2!I1250)</f>
        <v>Tarjeta de crédito</v>
      </c>
      <c r="F3650">
        <f>IF($A3650="","",VALUE(RIGHT(Tienda_2!E1250,4)))</f>
        <v>2022</v>
      </c>
      <c r="G3650">
        <f>IF($A3650="","",Tienda_2!C1250)</f>
        <v>200300</v>
      </c>
      <c r="H3650">
        <f>IF($A3650="","",Tienda_2!D1250)</f>
        <v>11300</v>
      </c>
      <c r="I3650">
        <f>IF($A3650="","",Tienda_2!H1250)</f>
        <v>5</v>
      </c>
      <c r="J3650">
        <f>IF($A3650="",0,IF(AND(OR('Cuadro-de-mando'!$B$4="(Todas)",'Cuadro-de-mando'!$B$4=$A3650),OR('Cuadro-de-mando'!$E$4="(Todas)",'Cuadro-de-mando'!$E$4=$B3650),OR('Cuadro-de-mando'!$H$4="(Todas)",'Cuadro-de-mando'!$H$4=$C3650),OR('Cuadro-de-mando'!$K$4="(Todas)",'Cuadro-de-mando'!$K$4=$E3650),OR('Cuadro-de-mando'!$N$4="(Todos)",'Cuadro-de-mando'!$N$4=$F3650)),1,0))</f>
        <v>1</v>
      </c>
    </row>
    <row r="3651" spans="1:10" x14ac:dyDescent="0.25">
      <c r="A3651" t="str">
        <f>IF(Tienda_2!$A1251="","","Tienda 2")</f>
        <v>Tienda 2</v>
      </c>
      <c r="B3651" t="str">
        <f>IF($A3651="","",Tienda_2!B1251)</f>
        <v>Deportes y diversión</v>
      </c>
      <c r="C3651" t="str">
        <f>IF($A3651="","",Tienda_2!G1251)</f>
        <v>Bogotá</v>
      </c>
      <c r="D3651" t="str">
        <f>IF($A3651="","",Tienda_2!F1251)</f>
        <v>Izabela de León</v>
      </c>
      <c r="E3651" t="str">
        <f>IF($A3651="","",Tienda_2!I1251)</f>
        <v>Tarjeta de crédito</v>
      </c>
      <c r="F3651">
        <f>IF($A3651="","",VALUE(RIGHT(Tienda_2!E1251,4)))</f>
        <v>2022</v>
      </c>
      <c r="G3651">
        <f>IF($A3651="","",Tienda_2!C1251)</f>
        <v>311400</v>
      </c>
      <c r="H3651">
        <f>IF($A3651="","",Tienda_2!D1251)</f>
        <v>16800</v>
      </c>
      <c r="I3651">
        <f>IF($A3651="","",Tienda_2!H1251)</f>
        <v>5</v>
      </c>
      <c r="J3651">
        <f>IF($A3651="",0,IF(AND(OR('Cuadro-de-mando'!$B$4="(Todas)",'Cuadro-de-mando'!$B$4=$A3651),OR('Cuadro-de-mando'!$E$4="(Todas)",'Cuadro-de-mando'!$E$4=$B3651),OR('Cuadro-de-mando'!$H$4="(Todas)",'Cuadro-de-mando'!$H$4=$C3651),OR('Cuadro-de-mando'!$K$4="(Todas)",'Cuadro-de-mando'!$K$4=$E3651),OR('Cuadro-de-mando'!$N$4="(Todos)",'Cuadro-de-mando'!$N$4=$F3651)),1,0))</f>
        <v>1</v>
      </c>
    </row>
    <row r="3652" spans="1:10" x14ac:dyDescent="0.25">
      <c r="A3652" t="str">
        <f>IF(Tienda_2!$A1252="","","Tienda 2")</f>
        <v>Tienda 2</v>
      </c>
      <c r="B3652" t="str">
        <f>IF($A3652="","",Tienda_2!B1252)</f>
        <v>Electrodomésticos</v>
      </c>
      <c r="C3652" t="str">
        <f>IF($A3652="","",Tienda_2!G1252)</f>
        <v>Medellín</v>
      </c>
      <c r="D3652" t="str">
        <f>IF($A3652="","",Tienda_2!F1252)</f>
        <v>Juliana Costa</v>
      </c>
      <c r="E3652" t="str">
        <f>IF($A3652="","",Tienda_2!I1252)</f>
        <v>Tarjeta de crédito</v>
      </c>
      <c r="F3652">
        <f>IF($A3652="","",VALUE(RIGHT(Tienda_2!E1252,4)))</f>
        <v>2022</v>
      </c>
      <c r="G3652">
        <f>IF($A3652="","",Tienda_2!C1252)</f>
        <v>1164200</v>
      </c>
      <c r="H3652">
        <f>IF($A3652="","",Tienda_2!D1252)</f>
        <v>62200</v>
      </c>
      <c r="I3652">
        <f>IF($A3652="","",Tienda_2!H1252)</f>
        <v>4</v>
      </c>
      <c r="J3652">
        <f>IF($A3652="",0,IF(AND(OR('Cuadro-de-mando'!$B$4="(Todas)",'Cuadro-de-mando'!$B$4=$A3652),OR('Cuadro-de-mando'!$E$4="(Todas)",'Cuadro-de-mando'!$E$4=$B3652),OR('Cuadro-de-mando'!$H$4="(Todas)",'Cuadro-de-mando'!$H$4=$C3652),OR('Cuadro-de-mando'!$K$4="(Todas)",'Cuadro-de-mando'!$K$4=$E3652),OR('Cuadro-de-mando'!$N$4="(Todos)",'Cuadro-de-mando'!$N$4=$F3652)),1,0))</f>
        <v>1</v>
      </c>
    </row>
    <row r="3653" spans="1:10" x14ac:dyDescent="0.25">
      <c r="A3653" t="str">
        <f>IF(Tienda_2!$A1253="","","Tienda 2")</f>
        <v>Tienda 2</v>
      </c>
      <c r="B3653" t="str">
        <f>IF($A3653="","",Tienda_2!B1253)</f>
        <v>Electrodomésticos</v>
      </c>
      <c r="C3653" t="str">
        <f>IF($A3653="","",Tienda_2!G1253)</f>
        <v>Bogotá</v>
      </c>
      <c r="D3653" t="str">
        <f>IF($A3653="","",Tienda_2!F1253)</f>
        <v>Juliana Costa</v>
      </c>
      <c r="E3653" t="str">
        <f>IF($A3653="","",Tienda_2!I1253)</f>
        <v>Tarjeta de crédito</v>
      </c>
      <c r="F3653">
        <f>IF($A3653="","",VALUE(RIGHT(Tienda_2!E1253,4)))</f>
        <v>2020</v>
      </c>
      <c r="G3653">
        <f>IF($A3653="","",Tienda_2!C1253)</f>
        <v>2185600</v>
      </c>
      <c r="H3653">
        <f>IF($A3653="","",Tienda_2!D1253)</f>
        <v>114600</v>
      </c>
      <c r="I3653">
        <f>IF($A3653="","",Tienda_2!H1253)</f>
        <v>5</v>
      </c>
      <c r="J3653">
        <f>IF($A3653="",0,IF(AND(OR('Cuadro-de-mando'!$B$4="(Todas)",'Cuadro-de-mando'!$B$4=$A3653),OR('Cuadro-de-mando'!$E$4="(Todas)",'Cuadro-de-mando'!$E$4=$B3653),OR('Cuadro-de-mando'!$H$4="(Todas)",'Cuadro-de-mando'!$H$4=$C3653),OR('Cuadro-de-mando'!$K$4="(Todas)",'Cuadro-de-mando'!$K$4=$E3653),OR('Cuadro-de-mando'!$N$4="(Todos)",'Cuadro-de-mando'!$N$4=$F3653)),1,0))</f>
        <v>1</v>
      </c>
    </row>
    <row r="3654" spans="1:10" x14ac:dyDescent="0.25">
      <c r="A3654" t="str">
        <f>IF(Tienda_2!$A1254="","","Tienda 2")</f>
        <v>Tienda 2</v>
      </c>
      <c r="B3654" t="str">
        <f>IF($A3654="","",Tienda_2!B1254)</f>
        <v>Juguetes</v>
      </c>
      <c r="C3654" t="str">
        <f>IF($A3654="","",Tienda_2!G1254)</f>
        <v>Medellín</v>
      </c>
      <c r="D3654" t="str">
        <f>IF($A3654="","",Tienda_2!F1254)</f>
        <v>Mariana Herrera</v>
      </c>
      <c r="E3654" t="str">
        <f>IF($A3654="","",Tienda_2!I1254)</f>
        <v>Tarjeta de crédito</v>
      </c>
      <c r="F3654">
        <f>IF($A3654="","",VALUE(RIGHT(Tienda_2!E1254,4)))</f>
        <v>2020</v>
      </c>
      <c r="G3654">
        <f>IF($A3654="","",Tienda_2!C1254)</f>
        <v>41600</v>
      </c>
      <c r="H3654">
        <f>IF($A3654="","",Tienda_2!D1254)</f>
        <v>0</v>
      </c>
      <c r="I3654">
        <f>IF($A3654="","",Tienda_2!H1254)</f>
        <v>5</v>
      </c>
      <c r="J3654">
        <f>IF($A3654="",0,IF(AND(OR('Cuadro-de-mando'!$B$4="(Todas)",'Cuadro-de-mando'!$B$4=$A3654),OR('Cuadro-de-mando'!$E$4="(Todas)",'Cuadro-de-mando'!$E$4=$B3654),OR('Cuadro-de-mando'!$H$4="(Todas)",'Cuadro-de-mando'!$H$4=$C3654),OR('Cuadro-de-mando'!$K$4="(Todas)",'Cuadro-de-mando'!$K$4=$E3654),OR('Cuadro-de-mando'!$N$4="(Todos)",'Cuadro-de-mando'!$N$4=$F3654)),1,0))</f>
        <v>1</v>
      </c>
    </row>
    <row r="3655" spans="1:10" x14ac:dyDescent="0.25">
      <c r="A3655" t="str">
        <f>IF(Tienda_2!$A1255="","","Tienda 2")</f>
        <v>Tienda 2</v>
      </c>
      <c r="B3655" t="str">
        <f>IF($A3655="","",Tienda_2!B1255)</f>
        <v>Deportes y diversión</v>
      </c>
      <c r="C3655" t="str">
        <f>IF($A3655="","",Tienda_2!G1255)</f>
        <v>Cúcuta</v>
      </c>
      <c r="D3655" t="str">
        <f>IF($A3655="","",Tienda_2!F1255)</f>
        <v>Juan Fernandez</v>
      </c>
      <c r="E3655" t="str">
        <f>IF($A3655="","",Tienda_2!I1255)</f>
        <v>Tarjeta de crédito</v>
      </c>
      <c r="F3655">
        <f>IF($A3655="","",VALUE(RIGHT(Tienda_2!E1255,4)))</f>
        <v>2022</v>
      </c>
      <c r="G3655">
        <f>IF($A3655="","",Tienda_2!C1255)</f>
        <v>44700</v>
      </c>
      <c r="H3655">
        <f>IF($A3655="","",Tienda_2!D1255)</f>
        <v>2900</v>
      </c>
      <c r="I3655">
        <f>IF($A3655="","",Tienda_2!H1255)</f>
        <v>3</v>
      </c>
      <c r="J3655">
        <f>IF($A3655="",0,IF(AND(OR('Cuadro-de-mando'!$B$4="(Todas)",'Cuadro-de-mando'!$B$4=$A3655),OR('Cuadro-de-mando'!$E$4="(Todas)",'Cuadro-de-mando'!$E$4=$B3655),OR('Cuadro-de-mando'!$H$4="(Todas)",'Cuadro-de-mando'!$H$4=$C3655),OR('Cuadro-de-mando'!$K$4="(Todas)",'Cuadro-de-mando'!$K$4=$E3655),OR('Cuadro-de-mando'!$N$4="(Todos)",'Cuadro-de-mando'!$N$4=$F3655)),1,0))</f>
        <v>1</v>
      </c>
    </row>
    <row r="3656" spans="1:10" x14ac:dyDescent="0.25">
      <c r="A3656" t="str">
        <f>IF(Tienda_2!$A1256="","","Tienda 2")</f>
        <v>Tienda 2</v>
      </c>
      <c r="B3656" t="str">
        <f>IF($A3656="","",Tienda_2!B1256)</f>
        <v>Electrónicos</v>
      </c>
      <c r="C3656" t="str">
        <f>IF($A3656="","",Tienda_2!G1256)</f>
        <v>Medellín</v>
      </c>
      <c r="D3656" t="str">
        <f>IF($A3656="","",Tienda_2!F1256)</f>
        <v>Maria Alfonso</v>
      </c>
      <c r="E3656" t="str">
        <f>IF($A3656="","",Tienda_2!I1256)</f>
        <v>Tarjeta de crédito</v>
      </c>
      <c r="F3656">
        <f>IF($A3656="","",VALUE(RIGHT(Tienda_2!E1256,4)))</f>
        <v>2023</v>
      </c>
      <c r="G3656">
        <f>IF($A3656="","",Tienda_2!C1256)</f>
        <v>250300</v>
      </c>
      <c r="H3656">
        <f>IF($A3656="","",Tienda_2!D1256)</f>
        <v>11500</v>
      </c>
      <c r="I3656">
        <f>IF($A3656="","",Tienda_2!H1256)</f>
        <v>3</v>
      </c>
      <c r="J3656">
        <f>IF($A3656="",0,IF(AND(OR('Cuadro-de-mando'!$B$4="(Todas)",'Cuadro-de-mando'!$B$4=$A3656),OR('Cuadro-de-mando'!$E$4="(Todas)",'Cuadro-de-mando'!$E$4=$B3656),OR('Cuadro-de-mando'!$H$4="(Todas)",'Cuadro-de-mando'!$H$4=$C3656),OR('Cuadro-de-mando'!$K$4="(Todas)",'Cuadro-de-mando'!$K$4=$E3656),OR('Cuadro-de-mando'!$N$4="(Todos)",'Cuadro-de-mando'!$N$4=$F3656)),1,0))</f>
        <v>1</v>
      </c>
    </row>
    <row r="3657" spans="1:10" x14ac:dyDescent="0.25">
      <c r="A3657" t="str">
        <f>IF(Tienda_2!$A1257="","","Tienda 2")</f>
        <v>Tienda 2</v>
      </c>
      <c r="B3657" t="str">
        <f>IF($A3657="","",Tienda_2!B1257)</f>
        <v>Electrodomésticos</v>
      </c>
      <c r="C3657" t="str">
        <f>IF($A3657="","",Tienda_2!G1257)</f>
        <v>Cali</v>
      </c>
      <c r="D3657" t="str">
        <f>IF($A3657="","",Tienda_2!F1257)</f>
        <v>Pedro Gomez</v>
      </c>
      <c r="E3657" t="str">
        <f>IF($A3657="","",Tienda_2!I1257)</f>
        <v>Tarjeta de crédito</v>
      </c>
      <c r="F3657">
        <f>IF($A3657="","",VALUE(RIGHT(Tienda_2!E1257,4)))</f>
        <v>2021</v>
      </c>
      <c r="G3657">
        <f>IF($A3657="","",Tienda_2!C1257)</f>
        <v>1486100</v>
      </c>
      <c r="H3657">
        <f>IF($A3657="","",Tienda_2!D1257)</f>
        <v>83900</v>
      </c>
      <c r="I3657">
        <f>IF($A3657="","",Tienda_2!H1257)</f>
        <v>5</v>
      </c>
      <c r="J3657">
        <f>IF($A3657="",0,IF(AND(OR('Cuadro-de-mando'!$B$4="(Todas)",'Cuadro-de-mando'!$B$4=$A3657),OR('Cuadro-de-mando'!$E$4="(Todas)",'Cuadro-de-mando'!$E$4=$B3657),OR('Cuadro-de-mando'!$H$4="(Todas)",'Cuadro-de-mando'!$H$4=$C3657),OR('Cuadro-de-mando'!$K$4="(Todas)",'Cuadro-de-mando'!$K$4=$E3657),OR('Cuadro-de-mando'!$N$4="(Todos)",'Cuadro-de-mando'!$N$4=$F3657)),1,0))</f>
        <v>1</v>
      </c>
    </row>
    <row r="3658" spans="1:10" x14ac:dyDescent="0.25">
      <c r="A3658" t="str">
        <f>IF(Tienda_2!$A1258="","","Tienda 2")</f>
        <v>Tienda 2</v>
      </c>
      <c r="B3658" t="str">
        <f>IF($A3658="","",Tienda_2!B1258)</f>
        <v>Deportes y diversión</v>
      </c>
      <c r="C3658" t="str">
        <f>IF($A3658="","",Tienda_2!G1258)</f>
        <v>Medellín</v>
      </c>
      <c r="D3658" t="str">
        <f>IF($A3658="","",Tienda_2!F1258)</f>
        <v>Santiago Silva</v>
      </c>
      <c r="E3658" t="str">
        <f>IF($A3658="","",Tienda_2!I1258)</f>
        <v>Nequi</v>
      </c>
      <c r="F3658">
        <f>IF($A3658="","",VALUE(RIGHT(Tienda_2!E1258,4)))</f>
        <v>2020</v>
      </c>
      <c r="G3658">
        <f>IF($A3658="","",Tienda_2!C1258)</f>
        <v>24100</v>
      </c>
      <c r="H3658">
        <f>IF($A3658="","",Tienda_2!D1258)</f>
        <v>1500</v>
      </c>
      <c r="I3658">
        <f>IF($A3658="","",Tienda_2!H1258)</f>
        <v>5</v>
      </c>
      <c r="J3658">
        <f>IF($A3658="",0,IF(AND(OR('Cuadro-de-mando'!$B$4="(Todas)",'Cuadro-de-mando'!$B$4=$A3658),OR('Cuadro-de-mando'!$E$4="(Todas)",'Cuadro-de-mando'!$E$4=$B3658),OR('Cuadro-de-mando'!$H$4="(Todas)",'Cuadro-de-mando'!$H$4=$C3658),OR('Cuadro-de-mando'!$K$4="(Todas)",'Cuadro-de-mando'!$K$4=$E3658),OR('Cuadro-de-mando'!$N$4="(Todos)",'Cuadro-de-mando'!$N$4=$F3658)),1,0))</f>
        <v>1</v>
      </c>
    </row>
    <row r="3659" spans="1:10" x14ac:dyDescent="0.25">
      <c r="A3659" t="str">
        <f>IF(Tienda_2!$A1259="","","Tienda 2")</f>
        <v>Tienda 2</v>
      </c>
      <c r="B3659" t="str">
        <f>IF($A3659="","",Tienda_2!B1259)</f>
        <v>Instrumentos musicales</v>
      </c>
      <c r="C3659" t="str">
        <f>IF($A3659="","",Tienda_2!G1259)</f>
        <v>Santa Marta</v>
      </c>
      <c r="D3659" t="str">
        <f>IF($A3659="","",Tienda_2!F1259)</f>
        <v>Juliana Costa</v>
      </c>
      <c r="E3659" t="str">
        <f>IF($A3659="","",Tienda_2!I1259)</f>
        <v>Cupón</v>
      </c>
      <c r="F3659">
        <f>IF($A3659="","",VALUE(RIGHT(Tienda_2!E1259,4)))</f>
        <v>2022</v>
      </c>
      <c r="G3659">
        <f>IF($A3659="","",Tienda_2!C1259)</f>
        <v>677200</v>
      </c>
      <c r="H3659">
        <f>IF($A3659="","",Tienda_2!D1259)</f>
        <v>39400</v>
      </c>
      <c r="I3659">
        <f>IF($A3659="","",Tienda_2!H1259)</f>
        <v>5</v>
      </c>
      <c r="J3659">
        <f>IF($A3659="",0,IF(AND(OR('Cuadro-de-mando'!$B$4="(Todas)",'Cuadro-de-mando'!$B$4=$A3659),OR('Cuadro-de-mando'!$E$4="(Todas)",'Cuadro-de-mando'!$E$4=$B3659),OR('Cuadro-de-mando'!$H$4="(Todas)",'Cuadro-de-mando'!$H$4=$C3659),OR('Cuadro-de-mando'!$K$4="(Todas)",'Cuadro-de-mando'!$K$4=$E3659),OR('Cuadro-de-mando'!$N$4="(Todos)",'Cuadro-de-mando'!$N$4=$F3659)),1,0))</f>
        <v>1</v>
      </c>
    </row>
    <row r="3660" spans="1:10" x14ac:dyDescent="0.25">
      <c r="A3660" t="str">
        <f>IF(Tienda_2!$A1260="","","Tienda 2")</f>
        <v>Tienda 2</v>
      </c>
      <c r="B3660" t="str">
        <f>IF($A3660="","",Tienda_2!B1260)</f>
        <v>Instrumentos musicales</v>
      </c>
      <c r="C3660" t="str">
        <f>IF($A3660="","",Tienda_2!G1260)</f>
        <v>Cúcuta</v>
      </c>
      <c r="D3660" t="str">
        <f>IF($A3660="","",Tienda_2!F1260)</f>
        <v>Izabela de León</v>
      </c>
      <c r="E3660" t="str">
        <f>IF($A3660="","",Tienda_2!I1260)</f>
        <v>Tarjeta de crédito</v>
      </c>
      <c r="F3660">
        <f>IF($A3660="","",VALUE(RIGHT(Tienda_2!E1260,4)))</f>
        <v>2021</v>
      </c>
      <c r="G3660">
        <f>IF($A3660="","",Tienda_2!C1260)</f>
        <v>95400</v>
      </c>
      <c r="H3660">
        <f>IF($A3660="","",Tienda_2!D1260)</f>
        <v>3300</v>
      </c>
      <c r="I3660">
        <f>IF($A3660="","",Tienda_2!H1260)</f>
        <v>5</v>
      </c>
      <c r="J3660">
        <f>IF($A3660="",0,IF(AND(OR('Cuadro-de-mando'!$B$4="(Todas)",'Cuadro-de-mando'!$B$4=$A3660),OR('Cuadro-de-mando'!$E$4="(Todas)",'Cuadro-de-mando'!$E$4=$B3660),OR('Cuadro-de-mando'!$H$4="(Todas)",'Cuadro-de-mando'!$H$4=$C3660),OR('Cuadro-de-mando'!$K$4="(Todas)",'Cuadro-de-mando'!$K$4=$E3660),OR('Cuadro-de-mando'!$N$4="(Todos)",'Cuadro-de-mando'!$N$4=$F3660)),1,0))</f>
        <v>1</v>
      </c>
    </row>
    <row r="3661" spans="1:10" x14ac:dyDescent="0.25">
      <c r="A3661" t="str">
        <f>IF(Tienda_2!$A1261="","","Tienda 2")</f>
        <v>Tienda 2</v>
      </c>
      <c r="B3661" t="str">
        <f>IF($A3661="","",Tienda_2!B1261)</f>
        <v>Muebles</v>
      </c>
      <c r="C3661" t="str">
        <f>IF($A3661="","",Tienda_2!G1261)</f>
        <v>Medellín</v>
      </c>
      <c r="D3661" t="str">
        <f>IF($A3661="","",Tienda_2!F1261)</f>
        <v>Juan Fernandez</v>
      </c>
      <c r="E3661" t="str">
        <f>IF($A3661="","",Tienda_2!I1261)</f>
        <v>Tarjeta de crédito</v>
      </c>
      <c r="F3661">
        <f>IF($A3661="","",VALUE(RIGHT(Tienda_2!E1261,4)))</f>
        <v>2022</v>
      </c>
      <c r="G3661">
        <f>IF($A3661="","",Tienda_2!C1261)</f>
        <v>357700</v>
      </c>
      <c r="H3661">
        <f>IF($A3661="","",Tienda_2!D1261)</f>
        <v>17200</v>
      </c>
      <c r="I3661">
        <f>IF($A3661="","",Tienda_2!H1261)</f>
        <v>4</v>
      </c>
      <c r="J3661">
        <f>IF($A3661="",0,IF(AND(OR('Cuadro-de-mando'!$B$4="(Todas)",'Cuadro-de-mando'!$B$4=$A3661),OR('Cuadro-de-mando'!$E$4="(Todas)",'Cuadro-de-mando'!$E$4=$B3661),OR('Cuadro-de-mando'!$H$4="(Todas)",'Cuadro-de-mando'!$H$4=$C3661),OR('Cuadro-de-mando'!$K$4="(Todas)",'Cuadro-de-mando'!$K$4=$E3661),OR('Cuadro-de-mando'!$N$4="(Todos)",'Cuadro-de-mando'!$N$4=$F3661)),1,0))</f>
        <v>1</v>
      </c>
    </row>
    <row r="3662" spans="1:10" x14ac:dyDescent="0.25">
      <c r="A3662" t="str">
        <f>IF(Tienda_2!$A1262="","","Tienda 2")</f>
        <v>Tienda 2</v>
      </c>
      <c r="B3662" t="str">
        <f>IF($A3662="","",Tienda_2!B1262)</f>
        <v>Juguetes</v>
      </c>
      <c r="C3662" t="str">
        <f>IF($A3662="","",Tienda_2!G1262)</f>
        <v>Bogotá</v>
      </c>
      <c r="D3662" t="str">
        <f>IF($A3662="","",Tienda_2!F1262)</f>
        <v>Blanca Ramirez</v>
      </c>
      <c r="E3662" t="str">
        <f>IF($A3662="","",Tienda_2!I1262)</f>
        <v>Tarjeta de crédito</v>
      </c>
      <c r="F3662">
        <f>IF($A3662="","",VALUE(RIGHT(Tienda_2!E1262,4)))</f>
        <v>2022</v>
      </c>
      <c r="G3662">
        <f>IF($A3662="","",Tienda_2!C1262)</f>
        <v>19600</v>
      </c>
      <c r="H3662">
        <f>IF($A3662="","",Tienda_2!D1262)</f>
        <v>1400</v>
      </c>
      <c r="I3662">
        <f>IF($A3662="","",Tienda_2!H1262)</f>
        <v>4</v>
      </c>
      <c r="J3662">
        <f>IF($A3662="",0,IF(AND(OR('Cuadro-de-mando'!$B$4="(Todas)",'Cuadro-de-mando'!$B$4=$A3662),OR('Cuadro-de-mando'!$E$4="(Todas)",'Cuadro-de-mando'!$E$4=$B3662),OR('Cuadro-de-mando'!$H$4="(Todas)",'Cuadro-de-mando'!$H$4=$C3662),OR('Cuadro-de-mando'!$K$4="(Todas)",'Cuadro-de-mando'!$K$4=$E3662),OR('Cuadro-de-mando'!$N$4="(Todos)",'Cuadro-de-mando'!$N$4=$F3662)),1,0))</f>
        <v>1</v>
      </c>
    </row>
    <row r="3663" spans="1:10" x14ac:dyDescent="0.25">
      <c r="A3663" t="str">
        <f>IF(Tienda_2!$A1263="","","Tienda 2")</f>
        <v>Tienda 2</v>
      </c>
      <c r="B3663" t="str">
        <f>IF($A3663="","",Tienda_2!B1263)</f>
        <v>Electrodomésticos</v>
      </c>
      <c r="C3663" t="str">
        <f>IF($A3663="","",Tienda_2!G1263)</f>
        <v>Bogotá</v>
      </c>
      <c r="D3663" t="str">
        <f>IF($A3663="","",Tienda_2!F1263)</f>
        <v>Ángel Rodriguez</v>
      </c>
      <c r="E3663" t="str">
        <f>IF($A3663="","",Tienda_2!I1263)</f>
        <v>Tarjeta de crédito</v>
      </c>
      <c r="F3663">
        <f>IF($A3663="","",VALUE(RIGHT(Tienda_2!E1263,4)))</f>
        <v>2022</v>
      </c>
      <c r="G3663">
        <f>IF($A3663="","",Tienda_2!C1263)</f>
        <v>989600</v>
      </c>
      <c r="H3663">
        <f>IF($A3663="","",Tienda_2!D1263)</f>
        <v>53100</v>
      </c>
      <c r="I3663">
        <f>IF($A3663="","",Tienda_2!H1263)</f>
        <v>5</v>
      </c>
      <c r="J3663">
        <f>IF($A3663="",0,IF(AND(OR('Cuadro-de-mando'!$B$4="(Todas)",'Cuadro-de-mando'!$B$4=$A3663),OR('Cuadro-de-mando'!$E$4="(Todas)",'Cuadro-de-mando'!$E$4=$B3663),OR('Cuadro-de-mando'!$H$4="(Todas)",'Cuadro-de-mando'!$H$4=$C3663),OR('Cuadro-de-mando'!$K$4="(Todas)",'Cuadro-de-mando'!$K$4=$E3663),OR('Cuadro-de-mando'!$N$4="(Todos)",'Cuadro-de-mando'!$N$4=$F3663)),1,0))</f>
        <v>1</v>
      </c>
    </row>
    <row r="3664" spans="1:10" x14ac:dyDescent="0.25">
      <c r="A3664" t="str">
        <f>IF(Tienda_2!$A1264="","","Tienda 2")</f>
        <v>Tienda 2</v>
      </c>
      <c r="B3664" t="str">
        <f>IF($A3664="","",Tienda_2!B1264)</f>
        <v>Electrodomésticos</v>
      </c>
      <c r="C3664" t="str">
        <f>IF($A3664="","",Tienda_2!G1264)</f>
        <v>Bogotá</v>
      </c>
      <c r="D3664" t="str">
        <f>IF($A3664="","",Tienda_2!F1264)</f>
        <v>Beatriz Morales</v>
      </c>
      <c r="E3664" t="str">
        <f>IF($A3664="","",Tienda_2!I1264)</f>
        <v>Tarjeta de crédito</v>
      </c>
      <c r="F3664">
        <f>IF($A3664="","",VALUE(RIGHT(Tienda_2!E1264,4)))</f>
        <v>2022</v>
      </c>
      <c r="G3664">
        <f>IF($A3664="","",Tienda_2!C1264)</f>
        <v>1596100</v>
      </c>
      <c r="H3664">
        <f>IF($A3664="","",Tienda_2!D1264)</f>
        <v>87400</v>
      </c>
      <c r="I3664">
        <f>IF($A3664="","",Tienda_2!H1264)</f>
        <v>4</v>
      </c>
      <c r="J3664">
        <f>IF($A3664="",0,IF(AND(OR('Cuadro-de-mando'!$B$4="(Todas)",'Cuadro-de-mando'!$B$4=$A3664),OR('Cuadro-de-mando'!$E$4="(Todas)",'Cuadro-de-mando'!$E$4=$B3664),OR('Cuadro-de-mando'!$H$4="(Todas)",'Cuadro-de-mando'!$H$4=$C3664),OR('Cuadro-de-mando'!$K$4="(Todas)",'Cuadro-de-mando'!$K$4=$E3664),OR('Cuadro-de-mando'!$N$4="(Todos)",'Cuadro-de-mando'!$N$4=$F3664)),1,0))</f>
        <v>1</v>
      </c>
    </row>
    <row r="3665" spans="1:10" x14ac:dyDescent="0.25">
      <c r="A3665" t="str">
        <f>IF(Tienda_2!$A1265="","","Tienda 2")</f>
        <v>Tienda 2</v>
      </c>
      <c r="B3665" t="str">
        <f>IF($A3665="","",Tienda_2!B1265)</f>
        <v>Electrónicos</v>
      </c>
      <c r="C3665" t="str">
        <f>IF($A3665="","",Tienda_2!G1265)</f>
        <v>Medellín</v>
      </c>
      <c r="D3665" t="str">
        <f>IF($A3665="","",Tienda_2!F1265)</f>
        <v>Juan Fernandez</v>
      </c>
      <c r="E3665" t="str">
        <f>IF($A3665="","",Tienda_2!I1265)</f>
        <v>Tarjeta de crédito</v>
      </c>
      <c r="F3665">
        <f>IF($A3665="","",VALUE(RIGHT(Tienda_2!E1265,4)))</f>
        <v>2020</v>
      </c>
      <c r="G3665">
        <f>IF($A3665="","",Tienda_2!C1265)</f>
        <v>135700</v>
      </c>
      <c r="H3665">
        <f>IF($A3665="","",Tienda_2!D1265)</f>
        <v>5400</v>
      </c>
      <c r="I3665">
        <f>IF($A3665="","",Tienda_2!H1265)</f>
        <v>4</v>
      </c>
      <c r="J3665">
        <f>IF($A3665="",0,IF(AND(OR('Cuadro-de-mando'!$B$4="(Todas)",'Cuadro-de-mando'!$B$4=$A3665),OR('Cuadro-de-mando'!$E$4="(Todas)",'Cuadro-de-mando'!$E$4=$B3665),OR('Cuadro-de-mando'!$H$4="(Todas)",'Cuadro-de-mando'!$H$4=$C3665),OR('Cuadro-de-mando'!$K$4="(Todas)",'Cuadro-de-mando'!$K$4=$E3665),OR('Cuadro-de-mando'!$N$4="(Todos)",'Cuadro-de-mando'!$N$4=$F3665)),1,0))</f>
        <v>1</v>
      </c>
    </row>
    <row r="3666" spans="1:10" x14ac:dyDescent="0.25">
      <c r="A3666" t="str">
        <f>IF(Tienda_2!$A1266="","","Tienda 2")</f>
        <v>Tienda 2</v>
      </c>
      <c r="B3666" t="str">
        <f>IF($A3666="","",Tienda_2!B1266)</f>
        <v>Muebles</v>
      </c>
      <c r="C3666" t="str">
        <f>IF($A3666="","",Tienda_2!G1266)</f>
        <v>Bogotá</v>
      </c>
      <c r="D3666" t="str">
        <f>IF($A3666="","",Tienda_2!F1266)</f>
        <v>Ángel Rodriguez</v>
      </c>
      <c r="E3666" t="str">
        <f>IF($A3666="","",Tienda_2!I1266)</f>
        <v>Tarjeta de crédito</v>
      </c>
      <c r="F3666">
        <f>IF($A3666="","",VALUE(RIGHT(Tienda_2!E1266,4)))</f>
        <v>2022</v>
      </c>
      <c r="G3666">
        <f>IF($A3666="","",Tienda_2!C1266)</f>
        <v>257500</v>
      </c>
      <c r="H3666">
        <f>IF($A3666="","",Tienda_2!D1266)</f>
        <v>14200</v>
      </c>
      <c r="I3666">
        <f>IF($A3666="","",Tienda_2!H1266)</f>
        <v>5</v>
      </c>
      <c r="J3666">
        <f>IF($A3666="",0,IF(AND(OR('Cuadro-de-mando'!$B$4="(Todas)",'Cuadro-de-mando'!$B$4=$A3666),OR('Cuadro-de-mando'!$E$4="(Todas)",'Cuadro-de-mando'!$E$4=$B3666),OR('Cuadro-de-mando'!$H$4="(Todas)",'Cuadro-de-mando'!$H$4=$C3666),OR('Cuadro-de-mando'!$K$4="(Todas)",'Cuadro-de-mando'!$K$4=$E3666),OR('Cuadro-de-mando'!$N$4="(Todos)",'Cuadro-de-mando'!$N$4=$F3666)),1,0))</f>
        <v>1</v>
      </c>
    </row>
    <row r="3667" spans="1:10" x14ac:dyDescent="0.25">
      <c r="A3667" t="str">
        <f>IF(Tienda_2!$A1267="","","Tienda 2")</f>
        <v>Tienda 2</v>
      </c>
      <c r="B3667" t="str">
        <f>IF($A3667="","",Tienda_2!B1267)</f>
        <v>Electrodomésticos</v>
      </c>
      <c r="C3667" t="str">
        <f>IF($A3667="","",Tienda_2!G1267)</f>
        <v>Medellín</v>
      </c>
      <c r="D3667" t="str">
        <f>IF($A3667="","",Tienda_2!F1267)</f>
        <v>Beatriz Morales</v>
      </c>
      <c r="E3667" t="str">
        <f>IF($A3667="","",Tienda_2!I1267)</f>
        <v>Tarjeta de crédito</v>
      </c>
      <c r="F3667">
        <f>IF($A3667="","",VALUE(RIGHT(Tienda_2!E1267,4)))</f>
        <v>2021</v>
      </c>
      <c r="G3667">
        <f>IF($A3667="","",Tienda_2!C1267)</f>
        <v>737300</v>
      </c>
      <c r="H3667">
        <f>IF($A3667="","",Tienda_2!D1267)</f>
        <v>39500</v>
      </c>
      <c r="I3667">
        <f>IF($A3667="","",Tienda_2!H1267)</f>
        <v>3</v>
      </c>
      <c r="J3667">
        <f>IF($A3667="",0,IF(AND(OR('Cuadro-de-mando'!$B$4="(Todas)",'Cuadro-de-mando'!$B$4=$A3667),OR('Cuadro-de-mando'!$E$4="(Todas)",'Cuadro-de-mando'!$E$4=$B3667),OR('Cuadro-de-mando'!$H$4="(Todas)",'Cuadro-de-mando'!$H$4=$C3667),OR('Cuadro-de-mando'!$K$4="(Todas)",'Cuadro-de-mando'!$K$4=$E3667),OR('Cuadro-de-mando'!$N$4="(Todos)",'Cuadro-de-mando'!$N$4=$F3667)),1,0))</f>
        <v>1</v>
      </c>
    </row>
    <row r="3668" spans="1:10" x14ac:dyDescent="0.25">
      <c r="A3668" t="str">
        <f>IF(Tienda_2!$A1268="","","Tienda 2")</f>
        <v>Tienda 2</v>
      </c>
      <c r="B3668" t="str">
        <f>IF($A3668="","",Tienda_2!B1268)</f>
        <v>Muebles</v>
      </c>
      <c r="C3668" t="str">
        <f>IF($A3668="","",Tienda_2!G1268)</f>
        <v>Bogotá</v>
      </c>
      <c r="D3668" t="str">
        <f>IF($A3668="","",Tienda_2!F1268)</f>
        <v>Blanca Ramirez</v>
      </c>
      <c r="E3668" t="str">
        <f>IF($A3668="","",Tienda_2!I1268)</f>
        <v>Cupón</v>
      </c>
      <c r="F3668">
        <f>IF($A3668="","",VALUE(RIGHT(Tienda_2!E1268,4)))</f>
        <v>2021</v>
      </c>
      <c r="G3668">
        <f>IF($A3668="","",Tienda_2!C1268)</f>
        <v>283100</v>
      </c>
      <c r="H3668">
        <f>IF($A3668="","",Tienda_2!D1268)</f>
        <v>15500</v>
      </c>
      <c r="I3668">
        <f>IF($A3668="","",Tienda_2!H1268)</f>
        <v>5</v>
      </c>
      <c r="J3668">
        <f>IF($A3668="",0,IF(AND(OR('Cuadro-de-mando'!$B$4="(Todas)",'Cuadro-de-mando'!$B$4=$A3668),OR('Cuadro-de-mando'!$E$4="(Todas)",'Cuadro-de-mando'!$E$4=$B3668),OR('Cuadro-de-mando'!$H$4="(Todas)",'Cuadro-de-mando'!$H$4=$C3668),OR('Cuadro-de-mando'!$K$4="(Todas)",'Cuadro-de-mando'!$K$4=$E3668),OR('Cuadro-de-mando'!$N$4="(Todos)",'Cuadro-de-mando'!$N$4=$F3668)),1,0))</f>
        <v>1</v>
      </c>
    </row>
    <row r="3669" spans="1:10" x14ac:dyDescent="0.25">
      <c r="A3669" t="str">
        <f>IF(Tienda_2!$A1269="","","Tienda 2")</f>
        <v>Tienda 2</v>
      </c>
      <c r="B3669" t="str">
        <f>IF($A3669="","",Tienda_2!B1269)</f>
        <v>Deportes y diversión</v>
      </c>
      <c r="C3669" t="str">
        <f>IF($A3669="","",Tienda_2!G1269)</f>
        <v>Medellín</v>
      </c>
      <c r="D3669" t="str">
        <f>IF($A3669="","",Tienda_2!F1269)</f>
        <v>Blanca Ramirez</v>
      </c>
      <c r="E3669" t="str">
        <f>IF($A3669="","",Tienda_2!I1269)</f>
        <v>Cupón</v>
      </c>
      <c r="F3669">
        <f>IF($A3669="","",VALUE(RIGHT(Tienda_2!E1269,4)))</f>
        <v>2021</v>
      </c>
      <c r="G3669">
        <f>IF($A3669="","",Tienda_2!C1269)</f>
        <v>98000</v>
      </c>
      <c r="H3669">
        <f>IF($A3669="","",Tienda_2!D1269)</f>
        <v>3400</v>
      </c>
      <c r="I3669">
        <f>IF($A3669="","",Tienda_2!H1269)</f>
        <v>5</v>
      </c>
      <c r="J3669">
        <f>IF($A3669="",0,IF(AND(OR('Cuadro-de-mando'!$B$4="(Todas)",'Cuadro-de-mando'!$B$4=$A3669),OR('Cuadro-de-mando'!$E$4="(Todas)",'Cuadro-de-mando'!$E$4=$B3669),OR('Cuadro-de-mando'!$H$4="(Todas)",'Cuadro-de-mando'!$H$4=$C3669),OR('Cuadro-de-mando'!$K$4="(Todas)",'Cuadro-de-mando'!$K$4=$E3669),OR('Cuadro-de-mando'!$N$4="(Todos)",'Cuadro-de-mando'!$N$4=$F3669)),1,0))</f>
        <v>1</v>
      </c>
    </row>
    <row r="3670" spans="1:10" x14ac:dyDescent="0.25">
      <c r="A3670" t="str">
        <f>IF(Tienda_2!$A1270="","","Tienda 2")</f>
        <v>Tienda 2</v>
      </c>
      <c r="B3670" t="str">
        <f>IF($A3670="","",Tienda_2!B1270)</f>
        <v>Juguetes</v>
      </c>
      <c r="C3670" t="str">
        <f>IF($A3670="","",Tienda_2!G1270)</f>
        <v>Barranquilla</v>
      </c>
      <c r="D3670" t="str">
        <f>IF($A3670="","",Tienda_2!F1270)</f>
        <v>Blanca Ramirez</v>
      </c>
      <c r="E3670" t="str">
        <f>IF($A3670="","",Tienda_2!I1270)</f>
        <v>Tarjeta de crédito</v>
      </c>
      <c r="F3670">
        <f>IF($A3670="","",VALUE(RIGHT(Tienda_2!E1270,4)))</f>
        <v>2022</v>
      </c>
      <c r="G3670">
        <f>IF($A3670="","",Tienda_2!C1270)</f>
        <v>46400</v>
      </c>
      <c r="H3670">
        <f>IF($A3670="","",Tienda_2!D1270)</f>
        <v>0</v>
      </c>
      <c r="I3670">
        <f>IF($A3670="","",Tienda_2!H1270)</f>
        <v>5</v>
      </c>
      <c r="J3670">
        <f>IF($A3670="",0,IF(AND(OR('Cuadro-de-mando'!$B$4="(Todas)",'Cuadro-de-mando'!$B$4=$A3670),OR('Cuadro-de-mando'!$E$4="(Todas)",'Cuadro-de-mando'!$E$4=$B3670),OR('Cuadro-de-mando'!$H$4="(Todas)",'Cuadro-de-mando'!$H$4=$C3670),OR('Cuadro-de-mando'!$K$4="(Todas)",'Cuadro-de-mando'!$K$4=$E3670),OR('Cuadro-de-mando'!$N$4="(Todos)",'Cuadro-de-mando'!$N$4=$F3670)),1,0))</f>
        <v>1</v>
      </c>
    </row>
    <row r="3671" spans="1:10" x14ac:dyDescent="0.25">
      <c r="A3671" t="str">
        <f>IF(Tienda_2!$A1271="","","Tienda 2")</f>
        <v>Tienda 2</v>
      </c>
      <c r="B3671" t="str">
        <f>IF($A3671="","",Tienda_2!B1271)</f>
        <v>Instrumentos musicales</v>
      </c>
      <c r="C3671" t="str">
        <f>IF($A3671="","",Tienda_2!G1271)</f>
        <v>Medellín</v>
      </c>
      <c r="D3671" t="str">
        <f>IF($A3671="","",Tienda_2!F1271)</f>
        <v>Beatriz Morales</v>
      </c>
      <c r="E3671" t="str">
        <f>IF($A3671="","",Tienda_2!I1271)</f>
        <v>Tarjeta de crédito</v>
      </c>
      <c r="F3671">
        <f>IF($A3671="","",VALUE(RIGHT(Tienda_2!E1271,4)))</f>
        <v>2021</v>
      </c>
      <c r="G3671">
        <f>IF($A3671="","",Tienda_2!C1271)</f>
        <v>71800</v>
      </c>
      <c r="H3671">
        <f>IF($A3671="","",Tienda_2!D1271)</f>
        <v>4500</v>
      </c>
      <c r="I3671">
        <f>IF($A3671="","",Tienda_2!H1271)</f>
        <v>4</v>
      </c>
      <c r="J3671">
        <f>IF($A3671="",0,IF(AND(OR('Cuadro-de-mando'!$B$4="(Todas)",'Cuadro-de-mando'!$B$4=$A3671),OR('Cuadro-de-mando'!$E$4="(Todas)",'Cuadro-de-mando'!$E$4=$B3671),OR('Cuadro-de-mando'!$H$4="(Todas)",'Cuadro-de-mando'!$H$4=$C3671),OR('Cuadro-de-mando'!$K$4="(Todas)",'Cuadro-de-mando'!$K$4=$E3671),OR('Cuadro-de-mando'!$N$4="(Todos)",'Cuadro-de-mando'!$N$4=$F3671)),1,0))</f>
        <v>1</v>
      </c>
    </row>
    <row r="3672" spans="1:10" x14ac:dyDescent="0.25">
      <c r="A3672" t="str">
        <f>IF(Tienda_2!$A1272="","","Tienda 2")</f>
        <v>Tienda 2</v>
      </c>
      <c r="B3672" t="str">
        <f>IF($A3672="","",Tienda_2!B1272)</f>
        <v>Instrumentos musicales</v>
      </c>
      <c r="C3672" t="str">
        <f>IF($A3672="","",Tienda_2!G1272)</f>
        <v>Medellín</v>
      </c>
      <c r="D3672" t="str">
        <f>IF($A3672="","",Tienda_2!F1272)</f>
        <v>Felipe Santos</v>
      </c>
      <c r="E3672" t="str">
        <f>IF($A3672="","",Tienda_2!I1272)</f>
        <v>Nequi</v>
      </c>
      <c r="F3672">
        <f>IF($A3672="","",VALUE(RIGHT(Tienda_2!E1272,4)))</f>
        <v>2021</v>
      </c>
      <c r="G3672">
        <f>IF($A3672="","",Tienda_2!C1272)</f>
        <v>90800</v>
      </c>
      <c r="H3672">
        <f>IF($A3672="","",Tienda_2!D1272)</f>
        <v>3000</v>
      </c>
      <c r="I3672">
        <f>IF($A3672="","",Tienda_2!H1272)</f>
        <v>5</v>
      </c>
      <c r="J3672">
        <f>IF($A3672="",0,IF(AND(OR('Cuadro-de-mando'!$B$4="(Todas)",'Cuadro-de-mando'!$B$4=$A3672),OR('Cuadro-de-mando'!$E$4="(Todas)",'Cuadro-de-mando'!$E$4=$B3672),OR('Cuadro-de-mando'!$H$4="(Todas)",'Cuadro-de-mando'!$H$4=$C3672),OR('Cuadro-de-mando'!$K$4="(Todas)",'Cuadro-de-mando'!$K$4=$E3672),OR('Cuadro-de-mando'!$N$4="(Todos)",'Cuadro-de-mando'!$N$4=$F3672)),1,0))</f>
        <v>1</v>
      </c>
    </row>
    <row r="3673" spans="1:10" x14ac:dyDescent="0.25">
      <c r="A3673" t="str">
        <f>IF(Tienda_2!$A1273="","","Tienda 2")</f>
        <v>Tienda 2</v>
      </c>
      <c r="B3673" t="str">
        <f>IF($A3673="","",Tienda_2!B1273)</f>
        <v>Muebles</v>
      </c>
      <c r="C3673" t="str">
        <f>IF($A3673="","",Tienda_2!G1273)</f>
        <v>Bogotá</v>
      </c>
      <c r="D3673" t="str">
        <f>IF($A3673="","",Tienda_2!F1273)</f>
        <v>Pedro Gomez</v>
      </c>
      <c r="E3673" t="str">
        <f>IF($A3673="","",Tienda_2!I1273)</f>
        <v>Tarjeta de crédito</v>
      </c>
      <c r="F3673">
        <f>IF($A3673="","",VALUE(RIGHT(Tienda_2!E1273,4)))</f>
        <v>2020</v>
      </c>
      <c r="G3673">
        <f>IF($A3673="","",Tienda_2!C1273)</f>
        <v>215100</v>
      </c>
      <c r="H3673">
        <f>IF($A3673="","",Tienda_2!D1273)</f>
        <v>11700</v>
      </c>
      <c r="I3673">
        <f>IF($A3673="","",Tienda_2!H1273)</f>
        <v>5</v>
      </c>
      <c r="J3673">
        <f>IF($A3673="",0,IF(AND(OR('Cuadro-de-mando'!$B$4="(Todas)",'Cuadro-de-mando'!$B$4=$A3673),OR('Cuadro-de-mando'!$E$4="(Todas)",'Cuadro-de-mando'!$E$4=$B3673),OR('Cuadro-de-mando'!$H$4="(Todas)",'Cuadro-de-mando'!$H$4=$C3673),OR('Cuadro-de-mando'!$K$4="(Todas)",'Cuadro-de-mando'!$K$4=$E3673),OR('Cuadro-de-mando'!$N$4="(Todos)",'Cuadro-de-mando'!$N$4=$F3673)),1,0))</f>
        <v>1</v>
      </c>
    </row>
    <row r="3674" spans="1:10" x14ac:dyDescent="0.25">
      <c r="A3674" t="str">
        <f>IF(Tienda_2!$A1274="","","Tienda 2")</f>
        <v>Tienda 2</v>
      </c>
      <c r="B3674" t="str">
        <f>IF($A3674="","",Tienda_2!B1274)</f>
        <v>Deportes y diversión</v>
      </c>
      <c r="C3674" t="str">
        <f>IF($A3674="","",Tienda_2!G1274)</f>
        <v>Bogotá</v>
      </c>
      <c r="D3674" t="str">
        <f>IF($A3674="","",Tienda_2!F1274)</f>
        <v>Blanca Ramirez</v>
      </c>
      <c r="E3674" t="str">
        <f>IF($A3674="","",Tienda_2!I1274)</f>
        <v>Nequi</v>
      </c>
      <c r="F3674">
        <f>IF($A3674="","",VALUE(RIGHT(Tienda_2!E1274,4)))</f>
        <v>2020</v>
      </c>
      <c r="G3674">
        <f>IF($A3674="","",Tienda_2!C1274)</f>
        <v>409100</v>
      </c>
      <c r="H3674">
        <f>IF($A3674="","",Tienda_2!D1274)</f>
        <v>20000</v>
      </c>
      <c r="I3674">
        <f>IF($A3674="","",Tienda_2!H1274)</f>
        <v>5</v>
      </c>
      <c r="J3674">
        <f>IF($A3674="",0,IF(AND(OR('Cuadro-de-mando'!$B$4="(Todas)",'Cuadro-de-mando'!$B$4=$A3674),OR('Cuadro-de-mando'!$E$4="(Todas)",'Cuadro-de-mando'!$E$4=$B3674),OR('Cuadro-de-mando'!$H$4="(Todas)",'Cuadro-de-mando'!$H$4=$C3674),OR('Cuadro-de-mando'!$K$4="(Todas)",'Cuadro-de-mando'!$K$4=$E3674),OR('Cuadro-de-mando'!$N$4="(Todos)",'Cuadro-de-mando'!$N$4=$F3674)),1,0))</f>
        <v>1</v>
      </c>
    </row>
    <row r="3675" spans="1:10" x14ac:dyDescent="0.25">
      <c r="A3675" t="str">
        <f>IF(Tienda_2!$A1275="","","Tienda 2")</f>
        <v>Tienda 2</v>
      </c>
      <c r="B3675" t="str">
        <f>IF($A3675="","",Tienda_2!B1275)</f>
        <v>Juguetes</v>
      </c>
      <c r="C3675" t="str">
        <f>IF($A3675="","",Tienda_2!G1275)</f>
        <v>Riohacha</v>
      </c>
      <c r="D3675" t="str">
        <f>IF($A3675="","",Tienda_2!F1275)</f>
        <v>Maria Alfonso</v>
      </c>
      <c r="E3675" t="str">
        <f>IF($A3675="","",Tienda_2!I1275)</f>
        <v>Tarjeta de crédito</v>
      </c>
      <c r="F3675">
        <f>IF($A3675="","",VALUE(RIGHT(Tienda_2!E1275,4)))</f>
        <v>2020</v>
      </c>
      <c r="G3675">
        <f>IF($A3675="","",Tienda_2!C1275)</f>
        <v>38300</v>
      </c>
      <c r="H3675">
        <f>IF($A3675="","",Tienda_2!D1275)</f>
        <v>2300</v>
      </c>
      <c r="I3675">
        <f>IF($A3675="","",Tienda_2!H1275)</f>
        <v>5</v>
      </c>
      <c r="J3675">
        <f>IF($A3675="",0,IF(AND(OR('Cuadro-de-mando'!$B$4="(Todas)",'Cuadro-de-mando'!$B$4=$A3675),OR('Cuadro-de-mando'!$E$4="(Todas)",'Cuadro-de-mando'!$E$4=$B3675),OR('Cuadro-de-mando'!$H$4="(Todas)",'Cuadro-de-mando'!$H$4=$C3675),OR('Cuadro-de-mando'!$K$4="(Todas)",'Cuadro-de-mando'!$K$4=$E3675),OR('Cuadro-de-mando'!$N$4="(Todos)",'Cuadro-de-mando'!$N$4=$F3675)),1,0))</f>
        <v>1</v>
      </c>
    </row>
    <row r="3676" spans="1:10" x14ac:dyDescent="0.25">
      <c r="A3676" t="str">
        <f>IF(Tienda_2!$A1276="","","Tienda 2")</f>
        <v>Tienda 2</v>
      </c>
      <c r="B3676" t="str">
        <f>IF($A3676="","",Tienda_2!B1276)</f>
        <v>Electrónicos</v>
      </c>
      <c r="C3676" t="str">
        <f>IF($A3676="","",Tienda_2!G1276)</f>
        <v>Medellín</v>
      </c>
      <c r="D3676" t="str">
        <f>IF($A3676="","",Tienda_2!F1276)</f>
        <v>Izabela de León</v>
      </c>
      <c r="E3676" t="str">
        <f>IF($A3676="","",Tienda_2!I1276)</f>
        <v>Tarjeta de crédito</v>
      </c>
      <c r="F3676">
        <f>IF($A3676="","",VALUE(RIGHT(Tienda_2!E1276,4)))</f>
        <v>2021</v>
      </c>
      <c r="G3676">
        <f>IF($A3676="","",Tienda_2!C1276)</f>
        <v>2003900</v>
      </c>
      <c r="H3676">
        <f>IF($A3676="","",Tienda_2!D1276)</f>
        <v>107400</v>
      </c>
      <c r="I3676">
        <f>IF($A3676="","",Tienda_2!H1276)</f>
        <v>2</v>
      </c>
      <c r="J3676">
        <f>IF($A3676="",0,IF(AND(OR('Cuadro-de-mando'!$B$4="(Todas)",'Cuadro-de-mando'!$B$4=$A3676),OR('Cuadro-de-mando'!$E$4="(Todas)",'Cuadro-de-mando'!$E$4=$B3676),OR('Cuadro-de-mando'!$H$4="(Todas)",'Cuadro-de-mando'!$H$4=$C3676),OR('Cuadro-de-mando'!$K$4="(Todas)",'Cuadro-de-mando'!$K$4=$E3676),OR('Cuadro-de-mando'!$N$4="(Todos)",'Cuadro-de-mando'!$N$4=$F3676)),1,0))</f>
        <v>1</v>
      </c>
    </row>
    <row r="3677" spans="1:10" x14ac:dyDescent="0.25">
      <c r="A3677" t="str">
        <f>IF(Tienda_2!$A1277="","","Tienda 2")</f>
        <v>Tienda 2</v>
      </c>
      <c r="B3677" t="str">
        <f>IF($A3677="","",Tienda_2!B1277)</f>
        <v>Juguetes</v>
      </c>
      <c r="C3677" t="str">
        <f>IF($A3677="","",Tienda_2!G1277)</f>
        <v>Bogotá</v>
      </c>
      <c r="D3677" t="str">
        <f>IF($A3677="","",Tienda_2!F1277)</f>
        <v>Camila Rivera</v>
      </c>
      <c r="E3677" t="str">
        <f>IF($A3677="","",Tienda_2!I1277)</f>
        <v>Tarjeta de crédito</v>
      </c>
      <c r="F3677">
        <f>IF($A3677="","",VALUE(RIGHT(Tienda_2!E1277,4)))</f>
        <v>2021</v>
      </c>
      <c r="G3677">
        <f>IF($A3677="","",Tienda_2!C1277)</f>
        <v>85100</v>
      </c>
      <c r="H3677">
        <f>IF($A3677="","",Tienda_2!D1277)</f>
        <v>2700</v>
      </c>
      <c r="I3677">
        <f>IF($A3677="","",Tienda_2!H1277)</f>
        <v>3</v>
      </c>
      <c r="J3677">
        <f>IF($A3677="",0,IF(AND(OR('Cuadro-de-mando'!$B$4="(Todas)",'Cuadro-de-mando'!$B$4=$A3677),OR('Cuadro-de-mando'!$E$4="(Todas)",'Cuadro-de-mando'!$E$4=$B3677),OR('Cuadro-de-mando'!$H$4="(Todas)",'Cuadro-de-mando'!$H$4=$C3677),OR('Cuadro-de-mando'!$K$4="(Todas)",'Cuadro-de-mando'!$K$4=$E3677),OR('Cuadro-de-mando'!$N$4="(Todos)",'Cuadro-de-mando'!$N$4=$F3677)),1,0))</f>
        <v>1</v>
      </c>
    </row>
    <row r="3678" spans="1:10" x14ac:dyDescent="0.25">
      <c r="A3678" t="str">
        <f>IF(Tienda_2!$A1278="","","Tienda 2")</f>
        <v>Tienda 2</v>
      </c>
      <c r="B3678" t="str">
        <f>IF($A3678="","",Tienda_2!B1278)</f>
        <v>Deportes y diversión</v>
      </c>
      <c r="C3678" t="str">
        <f>IF($A3678="","",Tienda_2!G1278)</f>
        <v>Bogotá</v>
      </c>
      <c r="D3678" t="str">
        <f>IF($A3678="","",Tienda_2!F1278)</f>
        <v>Ángel Rodriguez</v>
      </c>
      <c r="E3678" t="str">
        <f>IF($A3678="","",Tienda_2!I1278)</f>
        <v>Tarjeta de crédito</v>
      </c>
      <c r="F3678">
        <f>IF($A3678="","",VALUE(RIGHT(Tienda_2!E1278,4)))</f>
        <v>2021</v>
      </c>
      <c r="G3678">
        <f>IF($A3678="","",Tienda_2!C1278)</f>
        <v>48600</v>
      </c>
      <c r="H3678">
        <f>IF($A3678="","",Tienda_2!D1278)</f>
        <v>3300</v>
      </c>
      <c r="I3678">
        <f>IF($A3678="","",Tienda_2!H1278)</f>
        <v>3</v>
      </c>
      <c r="J3678">
        <f>IF($A3678="",0,IF(AND(OR('Cuadro-de-mando'!$B$4="(Todas)",'Cuadro-de-mando'!$B$4=$A3678),OR('Cuadro-de-mando'!$E$4="(Todas)",'Cuadro-de-mando'!$E$4=$B3678),OR('Cuadro-de-mando'!$H$4="(Todas)",'Cuadro-de-mando'!$H$4=$C3678),OR('Cuadro-de-mando'!$K$4="(Todas)",'Cuadro-de-mando'!$K$4=$E3678),OR('Cuadro-de-mando'!$N$4="(Todos)",'Cuadro-de-mando'!$N$4=$F3678)),1,0))</f>
        <v>1</v>
      </c>
    </row>
    <row r="3679" spans="1:10" x14ac:dyDescent="0.25">
      <c r="A3679" t="str">
        <f>IF(Tienda_2!$A1279="","","Tienda 2")</f>
        <v>Tienda 2</v>
      </c>
      <c r="B3679" t="str">
        <f>IF($A3679="","",Tienda_2!B1279)</f>
        <v>Electrónicos</v>
      </c>
      <c r="C3679" t="str">
        <f>IF($A3679="","",Tienda_2!G1279)</f>
        <v>Medellín</v>
      </c>
      <c r="D3679" t="str">
        <f>IF($A3679="","",Tienda_2!F1279)</f>
        <v>Lucas Olivera</v>
      </c>
      <c r="E3679" t="str">
        <f>IF($A3679="","",Tienda_2!I1279)</f>
        <v>Nequi</v>
      </c>
      <c r="F3679">
        <f>IF($A3679="","",VALUE(RIGHT(Tienda_2!E1279,4)))</f>
        <v>2021</v>
      </c>
      <c r="G3679">
        <f>IF($A3679="","",Tienda_2!C1279)</f>
        <v>1819400</v>
      </c>
      <c r="H3679">
        <f>IF($A3679="","",Tienda_2!D1279)</f>
        <v>95100</v>
      </c>
      <c r="I3679">
        <f>IF($A3679="","",Tienda_2!H1279)</f>
        <v>4</v>
      </c>
      <c r="J3679">
        <f>IF($A3679="",0,IF(AND(OR('Cuadro-de-mando'!$B$4="(Todas)",'Cuadro-de-mando'!$B$4=$A3679),OR('Cuadro-de-mando'!$E$4="(Todas)",'Cuadro-de-mando'!$E$4=$B3679),OR('Cuadro-de-mando'!$H$4="(Todas)",'Cuadro-de-mando'!$H$4=$C3679),OR('Cuadro-de-mando'!$K$4="(Todas)",'Cuadro-de-mando'!$K$4=$E3679),OR('Cuadro-de-mando'!$N$4="(Todos)",'Cuadro-de-mando'!$N$4=$F3679)),1,0))</f>
        <v>1</v>
      </c>
    </row>
    <row r="3680" spans="1:10" x14ac:dyDescent="0.25">
      <c r="A3680" t="str">
        <f>IF(Tienda_2!$A1280="","","Tienda 2")</f>
        <v>Tienda 2</v>
      </c>
      <c r="B3680" t="str">
        <f>IF($A3680="","",Tienda_2!B1280)</f>
        <v>Juguetes</v>
      </c>
      <c r="C3680" t="str">
        <f>IF($A3680="","",Tienda_2!G1280)</f>
        <v>Bogotá</v>
      </c>
      <c r="D3680" t="str">
        <f>IF($A3680="","",Tienda_2!F1280)</f>
        <v>Camila Rivera</v>
      </c>
      <c r="E3680" t="str">
        <f>IF($A3680="","",Tienda_2!I1280)</f>
        <v>Cupón</v>
      </c>
      <c r="F3680">
        <f>IF($A3680="","",VALUE(RIGHT(Tienda_2!E1280,4)))</f>
        <v>2021</v>
      </c>
      <c r="G3680">
        <f>IF($A3680="","",Tienda_2!C1280)</f>
        <v>58800</v>
      </c>
      <c r="H3680">
        <f>IF($A3680="","",Tienda_2!D1280)</f>
        <v>7800</v>
      </c>
      <c r="I3680">
        <f>IF($A3680="","",Tienda_2!H1280)</f>
        <v>4</v>
      </c>
      <c r="J3680">
        <f>IF($A3680="",0,IF(AND(OR('Cuadro-de-mando'!$B$4="(Todas)",'Cuadro-de-mando'!$B$4=$A3680),OR('Cuadro-de-mando'!$E$4="(Todas)",'Cuadro-de-mando'!$E$4=$B3680),OR('Cuadro-de-mando'!$H$4="(Todas)",'Cuadro-de-mando'!$H$4=$C3680),OR('Cuadro-de-mando'!$K$4="(Todas)",'Cuadro-de-mando'!$K$4=$E3680),OR('Cuadro-de-mando'!$N$4="(Todos)",'Cuadro-de-mando'!$N$4=$F3680)),1,0))</f>
        <v>1</v>
      </c>
    </row>
    <row r="3681" spans="1:10" x14ac:dyDescent="0.25">
      <c r="A3681" t="str">
        <f>IF(Tienda_2!$A1281="","","Tienda 2")</f>
        <v>Tienda 2</v>
      </c>
      <c r="B3681" t="str">
        <f>IF($A3681="","",Tienda_2!B1281)</f>
        <v>Juguetes</v>
      </c>
      <c r="C3681" t="str">
        <f>IF($A3681="","",Tienda_2!G1281)</f>
        <v>Bogotá</v>
      </c>
      <c r="D3681" t="str">
        <f>IF($A3681="","",Tienda_2!F1281)</f>
        <v>Juliana Costa</v>
      </c>
      <c r="E3681" t="str">
        <f>IF($A3681="","",Tienda_2!I1281)</f>
        <v>Nequi</v>
      </c>
      <c r="F3681">
        <f>IF($A3681="","",VALUE(RIGHT(Tienda_2!E1281,4)))</f>
        <v>2022</v>
      </c>
      <c r="G3681">
        <f>IF($A3681="","",Tienda_2!C1281)</f>
        <v>43900</v>
      </c>
      <c r="H3681">
        <f>IF($A3681="","",Tienda_2!D1281)</f>
        <v>0</v>
      </c>
      <c r="I3681">
        <f>IF($A3681="","",Tienda_2!H1281)</f>
        <v>2</v>
      </c>
      <c r="J3681">
        <f>IF($A3681="",0,IF(AND(OR('Cuadro-de-mando'!$B$4="(Todas)",'Cuadro-de-mando'!$B$4=$A3681),OR('Cuadro-de-mando'!$E$4="(Todas)",'Cuadro-de-mando'!$E$4=$B3681),OR('Cuadro-de-mando'!$H$4="(Todas)",'Cuadro-de-mando'!$H$4=$C3681),OR('Cuadro-de-mando'!$K$4="(Todas)",'Cuadro-de-mando'!$K$4=$E3681),OR('Cuadro-de-mando'!$N$4="(Todos)",'Cuadro-de-mando'!$N$4=$F3681)),1,0))</f>
        <v>1</v>
      </c>
    </row>
    <row r="3682" spans="1:10" x14ac:dyDescent="0.25">
      <c r="A3682" t="str">
        <f>IF(Tienda_2!$A1282="","","Tienda 2")</f>
        <v>Tienda 2</v>
      </c>
      <c r="B3682" t="str">
        <f>IF($A3682="","",Tienda_2!B1282)</f>
        <v>Deportes y diversión</v>
      </c>
      <c r="C3682" t="str">
        <f>IF($A3682="","",Tienda_2!G1282)</f>
        <v>Bogotá</v>
      </c>
      <c r="D3682" t="str">
        <f>IF($A3682="","",Tienda_2!F1282)</f>
        <v>Izabela de León</v>
      </c>
      <c r="E3682" t="str">
        <f>IF($A3682="","",Tienda_2!I1282)</f>
        <v>Nequi</v>
      </c>
      <c r="F3682">
        <f>IF($A3682="","",VALUE(RIGHT(Tienda_2!E1282,4)))</f>
        <v>2022</v>
      </c>
      <c r="G3682">
        <f>IF($A3682="","",Tienda_2!C1282)</f>
        <v>58100</v>
      </c>
      <c r="H3682">
        <f>IF($A3682="","",Tienda_2!D1282)</f>
        <v>10500</v>
      </c>
      <c r="I3682">
        <f>IF($A3682="","",Tienda_2!H1282)</f>
        <v>5</v>
      </c>
      <c r="J3682">
        <f>IF($A3682="",0,IF(AND(OR('Cuadro-de-mando'!$B$4="(Todas)",'Cuadro-de-mando'!$B$4=$A3682),OR('Cuadro-de-mando'!$E$4="(Todas)",'Cuadro-de-mando'!$E$4=$B3682),OR('Cuadro-de-mando'!$H$4="(Todas)",'Cuadro-de-mando'!$H$4=$C3682),OR('Cuadro-de-mando'!$K$4="(Todas)",'Cuadro-de-mando'!$K$4=$E3682),OR('Cuadro-de-mando'!$N$4="(Todos)",'Cuadro-de-mando'!$N$4=$F3682)),1,0))</f>
        <v>1</v>
      </c>
    </row>
    <row r="3683" spans="1:10" x14ac:dyDescent="0.25">
      <c r="A3683" t="str">
        <f>IF(Tienda_2!$A1283="","","Tienda 2")</f>
        <v>Tienda 2</v>
      </c>
      <c r="B3683" t="str">
        <f>IF($A3683="","",Tienda_2!B1283)</f>
        <v>Deportes y diversión</v>
      </c>
      <c r="C3683" t="str">
        <f>IF($A3683="","",Tienda_2!G1283)</f>
        <v>Medellín</v>
      </c>
      <c r="D3683" t="str">
        <f>IF($A3683="","",Tienda_2!F1283)</f>
        <v>Lucas Olivera</v>
      </c>
      <c r="E3683" t="str">
        <f>IF($A3683="","",Tienda_2!I1283)</f>
        <v>Tarjeta de crédito</v>
      </c>
      <c r="F3683">
        <f>IF($A3683="","",VALUE(RIGHT(Tienda_2!E1283,4)))</f>
        <v>2023</v>
      </c>
      <c r="G3683">
        <f>IF($A3683="","",Tienda_2!C1283)</f>
        <v>48800</v>
      </c>
      <c r="H3683">
        <f>IF($A3683="","",Tienda_2!D1283)</f>
        <v>2800</v>
      </c>
      <c r="I3683">
        <f>IF($A3683="","",Tienda_2!H1283)</f>
        <v>4</v>
      </c>
      <c r="J3683">
        <f>IF($A3683="",0,IF(AND(OR('Cuadro-de-mando'!$B$4="(Todas)",'Cuadro-de-mando'!$B$4=$A3683),OR('Cuadro-de-mando'!$E$4="(Todas)",'Cuadro-de-mando'!$E$4=$B3683),OR('Cuadro-de-mando'!$H$4="(Todas)",'Cuadro-de-mando'!$H$4=$C3683),OR('Cuadro-de-mando'!$K$4="(Todas)",'Cuadro-de-mando'!$K$4=$E3683),OR('Cuadro-de-mando'!$N$4="(Todos)",'Cuadro-de-mando'!$N$4=$F3683)),1,0))</f>
        <v>1</v>
      </c>
    </row>
    <row r="3684" spans="1:10" x14ac:dyDescent="0.25">
      <c r="A3684" t="str">
        <f>IF(Tienda_2!$A1284="","","Tienda 2")</f>
        <v>Tienda 2</v>
      </c>
      <c r="B3684" t="str">
        <f>IF($A3684="","",Tienda_2!B1284)</f>
        <v>Libros</v>
      </c>
      <c r="C3684" t="str">
        <f>IF($A3684="","",Tienda_2!G1284)</f>
        <v>Medellín</v>
      </c>
      <c r="D3684" t="str">
        <f>IF($A3684="","",Tienda_2!F1284)</f>
        <v>Beatriz Morales</v>
      </c>
      <c r="E3684" t="str">
        <f>IF($A3684="","",Tienda_2!I1284)</f>
        <v>Tarjeta de crédito</v>
      </c>
      <c r="F3684">
        <f>IF($A3684="","",VALUE(RIGHT(Tienda_2!E1284,4)))</f>
        <v>2021</v>
      </c>
      <c r="G3684">
        <f>IF($A3684="","",Tienda_2!C1284)</f>
        <v>69200</v>
      </c>
      <c r="H3684">
        <f>IF($A3684="","",Tienda_2!D1284)</f>
        <v>4300</v>
      </c>
      <c r="I3684">
        <f>IF($A3684="","",Tienda_2!H1284)</f>
        <v>4</v>
      </c>
      <c r="J3684">
        <f>IF($A3684="",0,IF(AND(OR('Cuadro-de-mando'!$B$4="(Todas)",'Cuadro-de-mando'!$B$4=$A3684),OR('Cuadro-de-mando'!$E$4="(Todas)",'Cuadro-de-mando'!$E$4=$B3684),OR('Cuadro-de-mando'!$H$4="(Todas)",'Cuadro-de-mando'!$H$4=$C3684),OR('Cuadro-de-mando'!$K$4="(Todas)",'Cuadro-de-mando'!$K$4=$E3684),OR('Cuadro-de-mando'!$N$4="(Todos)",'Cuadro-de-mando'!$N$4=$F3684)),1,0))</f>
        <v>1</v>
      </c>
    </row>
    <row r="3685" spans="1:10" x14ac:dyDescent="0.25">
      <c r="A3685" t="str">
        <f>IF(Tienda_2!$A1285="","","Tienda 2")</f>
        <v>Tienda 2</v>
      </c>
      <c r="B3685" t="str">
        <f>IF($A3685="","",Tienda_2!B1285)</f>
        <v>Electrónicos</v>
      </c>
      <c r="C3685" t="str">
        <f>IF($A3685="","",Tienda_2!G1285)</f>
        <v>Medellín</v>
      </c>
      <c r="D3685" t="str">
        <f>IF($A3685="","",Tienda_2!F1285)</f>
        <v>Mariana Herrera</v>
      </c>
      <c r="E3685" t="str">
        <f>IF($A3685="","",Tienda_2!I1285)</f>
        <v>Tarjeta de crédito</v>
      </c>
      <c r="F3685">
        <f>IF($A3685="","",VALUE(RIGHT(Tienda_2!E1285,4)))</f>
        <v>2022</v>
      </c>
      <c r="G3685">
        <f>IF($A3685="","",Tienda_2!C1285)</f>
        <v>1495300</v>
      </c>
      <c r="H3685">
        <f>IF($A3685="","",Tienda_2!D1285)</f>
        <v>79800</v>
      </c>
      <c r="I3685">
        <f>IF($A3685="","",Tienda_2!H1285)</f>
        <v>5</v>
      </c>
      <c r="J3685">
        <f>IF($A3685="",0,IF(AND(OR('Cuadro-de-mando'!$B$4="(Todas)",'Cuadro-de-mando'!$B$4=$A3685),OR('Cuadro-de-mando'!$E$4="(Todas)",'Cuadro-de-mando'!$E$4=$B3685),OR('Cuadro-de-mando'!$H$4="(Todas)",'Cuadro-de-mando'!$H$4=$C3685),OR('Cuadro-de-mando'!$K$4="(Todas)",'Cuadro-de-mando'!$K$4=$E3685),OR('Cuadro-de-mando'!$N$4="(Todos)",'Cuadro-de-mando'!$N$4=$F3685)),1,0))</f>
        <v>1</v>
      </c>
    </row>
    <row r="3686" spans="1:10" x14ac:dyDescent="0.25">
      <c r="A3686" t="str">
        <f>IF(Tienda_2!$A1286="","","Tienda 2")</f>
        <v>Tienda 2</v>
      </c>
      <c r="B3686" t="str">
        <f>IF($A3686="","",Tienda_2!B1286)</f>
        <v>Muebles</v>
      </c>
      <c r="C3686" t="str">
        <f>IF($A3686="","",Tienda_2!G1286)</f>
        <v>Bogotá</v>
      </c>
      <c r="D3686" t="str">
        <f>IF($A3686="","",Tienda_2!F1286)</f>
        <v>Ángel Rodriguez</v>
      </c>
      <c r="E3686" t="str">
        <f>IF($A3686="","",Tienda_2!I1286)</f>
        <v>Cupón</v>
      </c>
      <c r="F3686">
        <f>IF($A3686="","",VALUE(RIGHT(Tienda_2!E1286,4)))</f>
        <v>2020</v>
      </c>
      <c r="G3686">
        <f>IF($A3686="","",Tienda_2!C1286)</f>
        <v>212000</v>
      </c>
      <c r="H3686">
        <f>IF($A3686="","",Tienda_2!D1286)</f>
        <v>9500</v>
      </c>
      <c r="I3686">
        <f>IF($A3686="","",Tienda_2!H1286)</f>
        <v>4</v>
      </c>
      <c r="J3686">
        <f>IF($A3686="",0,IF(AND(OR('Cuadro-de-mando'!$B$4="(Todas)",'Cuadro-de-mando'!$B$4=$A3686),OR('Cuadro-de-mando'!$E$4="(Todas)",'Cuadro-de-mando'!$E$4=$B3686),OR('Cuadro-de-mando'!$H$4="(Todas)",'Cuadro-de-mando'!$H$4=$C3686),OR('Cuadro-de-mando'!$K$4="(Todas)",'Cuadro-de-mando'!$K$4=$E3686),OR('Cuadro-de-mando'!$N$4="(Todos)",'Cuadro-de-mando'!$N$4=$F3686)),1,0))</f>
        <v>1</v>
      </c>
    </row>
    <row r="3687" spans="1:10" x14ac:dyDescent="0.25">
      <c r="A3687" t="str">
        <f>IF(Tienda_2!$A1287="","","Tienda 2")</f>
        <v>Tienda 2</v>
      </c>
      <c r="B3687" t="str">
        <f>IF($A3687="","",Tienda_2!B1287)</f>
        <v>Muebles</v>
      </c>
      <c r="C3687" t="str">
        <f>IF($A3687="","",Tienda_2!G1287)</f>
        <v>Cali</v>
      </c>
      <c r="D3687" t="str">
        <f>IF($A3687="","",Tienda_2!F1287)</f>
        <v>Pedro Gomez</v>
      </c>
      <c r="E3687" t="str">
        <f>IF($A3687="","",Tienda_2!I1287)</f>
        <v>Nequi</v>
      </c>
      <c r="F3687">
        <f>IF($A3687="","",VALUE(RIGHT(Tienda_2!E1287,4)))</f>
        <v>2021</v>
      </c>
      <c r="G3687">
        <f>IF($A3687="","",Tienda_2!C1287)</f>
        <v>458600</v>
      </c>
      <c r="H3687">
        <f>IF($A3687="","",Tienda_2!D1287)</f>
        <v>24800</v>
      </c>
      <c r="I3687">
        <f>IF($A3687="","",Tienda_2!H1287)</f>
        <v>5</v>
      </c>
      <c r="J3687">
        <f>IF($A3687="",0,IF(AND(OR('Cuadro-de-mando'!$B$4="(Todas)",'Cuadro-de-mando'!$B$4=$A3687),OR('Cuadro-de-mando'!$E$4="(Todas)",'Cuadro-de-mando'!$E$4=$B3687),OR('Cuadro-de-mando'!$H$4="(Todas)",'Cuadro-de-mando'!$H$4=$C3687),OR('Cuadro-de-mando'!$K$4="(Todas)",'Cuadro-de-mando'!$K$4=$E3687),OR('Cuadro-de-mando'!$N$4="(Todos)",'Cuadro-de-mando'!$N$4=$F3687)),1,0))</f>
        <v>1</v>
      </c>
    </row>
    <row r="3688" spans="1:10" x14ac:dyDescent="0.25">
      <c r="A3688" t="str">
        <f>IF(Tienda_2!$A1288="","","Tienda 2")</f>
        <v>Tienda 2</v>
      </c>
      <c r="B3688" t="str">
        <f>IF($A3688="","",Tienda_2!B1288)</f>
        <v>Juguetes</v>
      </c>
      <c r="C3688" t="str">
        <f>IF($A3688="","",Tienda_2!G1288)</f>
        <v>Cartagena</v>
      </c>
      <c r="D3688" t="str">
        <f>IF($A3688="","",Tienda_2!F1288)</f>
        <v>Camila Rivera</v>
      </c>
      <c r="E3688" t="str">
        <f>IF($A3688="","",Tienda_2!I1288)</f>
        <v>Tarjeta de crédito</v>
      </c>
      <c r="F3688">
        <f>IF($A3688="","",VALUE(RIGHT(Tienda_2!E1288,4)))</f>
        <v>2021</v>
      </c>
      <c r="G3688">
        <f>IF($A3688="","",Tienda_2!C1288)</f>
        <v>199500</v>
      </c>
      <c r="H3688">
        <f>IF($A3688="","",Tienda_2!D1288)</f>
        <v>11300</v>
      </c>
      <c r="I3688">
        <f>IF($A3688="","",Tienda_2!H1288)</f>
        <v>5</v>
      </c>
      <c r="J3688">
        <f>IF($A3688="",0,IF(AND(OR('Cuadro-de-mando'!$B$4="(Todas)",'Cuadro-de-mando'!$B$4=$A3688),OR('Cuadro-de-mando'!$E$4="(Todas)",'Cuadro-de-mando'!$E$4=$B3688),OR('Cuadro-de-mando'!$H$4="(Todas)",'Cuadro-de-mando'!$H$4=$C3688),OR('Cuadro-de-mando'!$K$4="(Todas)",'Cuadro-de-mando'!$K$4=$E3688),OR('Cuadro-de-mando'!$N$4="(Todos)",'Cuadro-de-mando'!$N$4=$F3688)),1,0))</f>
        <v>1</v>
      </c>
    </row>
    <row r="3689" spans="1:10" x14ac:dyDescent="0.25">
      <c r="A3689" t="str">
        <f>IF(Tienda_2!$A1289="","","Tienda 2")</f>
        <v>Tienda 2</v>
      </c>
      <c r="B3689" t="str">
        <f>IF($A3689="","",Tienda_2!B1289)</f>
        <v>Electrónicos</v>
      </c>
      <c r="C3689" t="str">
        <f>IF($A3689="","",Tienda_2!G1289)</f>
        <v>Bucaramanga</v>
      </c>
      <c r="D3689" t="str">
        <f>IF($A3689="","",Tienda_2!F1289)</f>
        <v>Juan Fernandez</v>
      </c>
      <c r="E3689" t="str">
        <f>IF($A3689="","",Tienda_2!I1289)</f>
        <v>Tarjeta de crédito</v>
      </c>
      <c r="F3689">
        <f>IF($A3689="","",VALUE(RIGHT(Tienda_2!E1289,4)))</f>
        <v>2021</v>
      </c>
      <c r="G3689">
        <f>IF($A3689="","",Tienda_2!C1289)</f>
        <v>2136800</v>
      </c>
      <c r="H3689">
        <f>IF($A3689="","",Tienda_2!D1289)</f>
        <v>114400</v>
      </c>
      <c r="I3689">
        <f>IF($A3689="","",Tienda_2!H1289)</f>
        <v>4</v>
      </c>
      <c r="J3689">
        <f>IF($A3689="",0,IF(AND(OR('Cuadro-de-mando'!$B$4="(Todas)",'Cuadro-de-mando'!$B$4=$A3689),OR('Cuadro-de-mando'!$E$4="(Todas)",'Cuadro-de-mando'!$E$4=$B3689),OR('Cuadro-de-mando'!$H$4="(Todas)",'Cuadro-de-mando'!$H$4=$C3689),OR('Cuadro-de-mando'!$K$4="(Todas)",'Cuadro-de-mando'!$K$4=$E3689),OR('Cuadro-de-mando'!$N$4="(Todos)",'Cuadro-de-mando'!$N$4=$F3689)),1,0))</f>
        <v>1</v>
      </c>
    </row>
    <row r="3690" spans="1:10" x14ac:dyDescent="0.25">
      <c r="A3690" t="str">
        <f>IF(Tienda_2!$A1290="","","Tienda 2")</f>
        <v>Tienda 2</v>
      </c>
      <c r="B3690" t="str">
        <f>IF($A3690="","",Tienda_2!B1290)</f>
        <v>Juguetes</v>
      </c>
      <c r="C3690" t="str">
        <f>IF($A3690="","",Tienda_2!G1290)</f>
        <v>Bogotá</v>
      </c>
      <c r="D3690" t="str">
        <f>IF($A3690="","",Tienda_2!F1290)</f>
        <v>Lucas Olivera</v>
      </c>
      <c r="E3690" t="str">
        <f>IF($A3690="","",Tienda_2!I1290)</f>
        <v>Tarjeta de crédito</v>
      </c>
      <c r="F3690">
        <f>IF($A3690="","",VALUE(RIGHT(Tienda_2!E1290,4)))</f>
        <v>2023</v>
      </c>
      <c r="G3690">
        <f>IF($A3690="","",Tienda_2!C1290)</f>
        <v>254500</v>
      </c>
      <c r="H3690">
        <f>IF($A3690="","",Tienda_2!D1290)</f>
        <v>14200</v>
      </c>
      <c r="I3690">
        <f>IF($A3690="","",Tienda_2!H1290)</f>
        <v>5</v>
      </c>
      <c r="J3690">
        <f>IF($A3690="",0,IF(AND(OR('Cuadro-de-mando'!$B$4="(Todas)",'Cuadro-de-mando'!$B$4=$A3690),OR('Cuadro-de-mando'!$E$4="(Todas)",'Cuadro-de-mando'!$E$4=$B3690),OR('Cuadro-de-mando'!$H$4="(Todas)",'Cuadro-de-mando'!$H$4=$C3690),OR('Cuadro-de-mando'!$K$4="(Todas)",'Cuadro-de-mando'!$K$4=$E3690),OR('Cuadro-de-mando'!$N$4="(Todos)",'Cuadro-de-mando'!$N$4=$F3690)),1,0))</f>
        <v>1</v>
      </c>
    </row>
    <row r="3691" spans="1:10" x14ac:dyDescent="0.25">
      <c r="A3691" t="str">
        <f>IF(Tienda_2!$A1291="","","Tienda 2")</f>
        <v>Tienda 2</v>
      </c>
      <c r="B3691" t="str">
        <f>IF($A3691="","",Tienda_2!B1291)</f>
        <v>Juguetes</v>
      </c>
      <c r="C3691" t="str">
        <f>IF($A3691="","",Tienda_2!G1291)</f>
        <v>Barranquilla</v>
      </c>
      <c r="D3691" t="str">
        <f>IF($A3691="","",Tienda_2!F1291)</f>
        <v>Maria Alfonso</v>
      </c>
      <c r="E3691" t="str">
        <f>IF($A3691="","",Tienda_2!I1291)</f>
        <v>Tarjeta de crédito</v>
      </c>
      <c r="F3691">
        <f>IF($A3691="","",VALUE(RIGHT(Tienda_2!E1291,4)))</f>
        <v>2023</v>
      </c>
      <c r="G3691">
        <f>IF($A3691="","",Tienda_2!C1291)</f>
        <v>25600</v>
      </c>
      <c r="H3691">
        <f>IF($A3691="","",Tienda_2!D1291)</f>
        <v>1800</v>
      </c>
      <c r="I3691">
        <f>IF($A3691="","",Tienda_2!H1291)</f>
        <v>4</v>
      </c>
      <c r="J3691">
        <f>IF($A3691="",0,IF(AND(OR('Cuadro-de-mando'!$B$4="(Todas)",'Cuadro-de-mando'!$B$4=$A3691),OR('Cuadro-de-mando'!$E$4="(Todas)",'Cuadro-de-mando'!$E$4=$B3691),OR('Cuadro-de-mando'!$H$4="(Todas)",'Cuadro-de-mando'!$H$4=$C3691),OR('Cuadro-de-mando'!$K$4="(Todas)",'Cuadro-de-mando'!$K$4=$E3691),OR('Cuadro-de-mando'!$N$4="(Todos)",'Cuadro-de-mando'!$N$4=$F3691)),1,0))</f>
        <v>1</v>
      </c>
    </row>
    <row r="3692" spans="1:10" x14ac:dyDescent="0.25">
      <c r="A3692" t="str">
        <f>IF(Tienda_2!$A1292="","","Tienda 2")</f>
        <v>Tienda 2</v>
      </c>
      <c r="B3692" t="str">
        <f>IF($A3692="","",Tienda_2!B1292)</f>
        <v>Electrodomésticos</v>
      </c>
      <c r="C3692" t="str">
        <f>IF($A3692="","",Tienda_2!G1292)</f>
        <v>Medellín</v>
      </c>
      <c r="D3692" t="str">
        <f>IF($A3692="","",Tienda_2!F1292)</f>
        <v>Beatriz Morales</v>
      </c>
      <c r="E3692" t="str">
        <f>IF($A3692="","",Tienda_2!I1292)</f>
        <v>Tarjeta de crédito</v>
      </c>
      <c r="F3692">
        <f>IF($A3692="","",VALUE(RIGHT(Tienda_2!E1292,4)))</f>
        <v>2020</v>
      </c>
      <c r="G3692">
        <f>IF($A3692="","",Tienda_2!C1292)</f>
        <v>1037400</v>
      </c>
      <c r="H3692">
        <f>IF($A3692="","",Tienda_2!D1292)</f>
        <v>53400</v>
      </c>
      <c r="I3692">
        <f>IF($A3692="","",Tienda_2!H1292)</f>
        <v>5</v>
      </c>
      <c r="J3692">
        <f>IF($A3692="",0,IF(AND(OR('Cuadro-de-mando'!$B$4="(Todas)",'Cuadro-de-mando'!$B$4=$A3692),OR('Cuadro-de-mando'!$E$4="(Todas)",'Cuadro-de-mando'!$E$4=$B3692),OR('Cuadro-de-mando'!$H$4="(Todas)",'Cuadro-de-mando'!$H$4=$C3692),OR('Cuadro-de-mando'!$K$4="(Todas)",'Cuadro-de-mando'!$K$4=$E3692),OR('Cuadro-de-mando'!$N$4="(Todos)",'Cuadro-de-mando'!$N$4=$F3692)),1,0))</f>
        <v>1</v>
      </c>
    </row>
    <row r="3693" spans="1:10" x14ac:dyDescent="0.25">
      <c r="A3693" t="str">
        <f>IF(Tienda_2!$A1293="","","Tienda 2")</f>
        <v>Tienda 2</v>
      </c>
      <c r="B3693" t="str">
        <f>IF($A3693="","",Tienda_2!B1293)</f>
        <v>Muebles</v>
      </c>
      <c r="C3693" t="str">
        <f>IF($A3693="","",Tienda_2!G1293)</f>
        <v>Cali</v>
      </c>
      <c r="D3693" t="str">
        <f>IF($A3693="","",Tienda_2!F1293)</f>
        <v>Izabela de León</v>
      </c>
      <c r="E3693" t="str">
        <f>IF($A3693="","",Tienda_2!I1293)</f>
        <v>Tarjeta de crédito</v>
      </c>
      <c r="F3693">
        <f>IF($A3693="","",VALUE(RIGHT(Tienda_2!E1293,4)))</f>
        <v>2020</v>
      </c>
      <c r="G3693">
        <f>IF($A3693="","",Tienda_2!C1293)</f>
        <v>453400</v>
      </c>
      <c r="H3693">
        <f>IF($A3693="","",Tienda_2!D1293)</f>
        <v>22300</v>
      </c>
      <c r="I3693">
        <f>IF($A3693="","",Tienda_2!H1293)</f>
        <v>5</v>
      </c>
      <c r="J3693">
        <f>IF($A3693="",0,IF(AND(OR('Cuadro-de-mando'!$B$4="(Todas)",'Cuadro-de-mando'!$B$4=$A3693),OR('Cuadro-de-mando'!$E$4="(Todas)",'Cuadro-de-mando'!$E$4=$B3693),OR('Cuadro-de-mando'!$H$4="(Todas)",'Cuadro-de-mando'!$H$4=$C3693),OR('Cuadro-de-mando'!$K$4="(Todas)",'Cuadro-de-mando'!$K$4=$E3693),OR('Cuadro-de-mando'!$N$4="(Todos)",'Cuadro-de-mando'!$N$4=$F3693)),1,0))</f>
        <v>1</v>
      </c>
    </row>
    <row r="3694" spans="1:10" x14ac:dyDescent="0.25">
      <c r="A3694" t="str">
        <f>IF(Tienda_2!$A1294="","","Tienda 2")</f>
        <v>Tienda 2</v>
      </c>
      <c r="B3694" t="str">
        <f>IF($A3694="","",Tienda_2!B1294)</f>
        <v>Artículos para el hogar</v>
      </c>
      <c r="C3694" t="str">
        <f>IF($A3694="","",Tienda_2!G1294)</f>
        <v>Medellín</v>
      </c>
      <c r="D3694" t="str">
        <f>IF($A3694="","",Tienda_2!F1294)</f>
        <v>Ángel Rodriguez</v>
      </c>
      <c r="E3694" t="str">
        <f>IF($A3694="","",Tienda_2!I1294)</f>
        <v>Tarjeta de crédito</v>
      </c>
      <c r="F3694">
        <f>IF($A3694="","",VALUE(RIGHT(Tienda_2!E1294,4)))</f>
        <v>2022</v>
      </c>
      <c r="G3694">
        <f>IF($A3694="","",Tienda_2!C1294)</f>
        <v>123500</v>
      </c>
      <c r="H3694">
        <f>IF($A3694="","",Tienda_2!D1294)</f>
        <v>4800</v>
      </c>
      <c r="I3694">
        <f>IF($A3694="","",Tienda_2!H1294)</f>
        <v>5</v>
      </c>
      <c r="J3694">
        <f>IF($A3694="",0,IF(AND(OR('Cuadro-de-mando'!$B$4="(Todas)",'Cuadro-de-mando'!$B$4=$A3694),OR('Cuadro-de-mando'!$E$4="(Todas)",'Cuadro-de-mando'!$E$4=$B3694),OR('Cuadro-de-mando'!$H$4="(Todas)",'Cuadro-de-mando'!$H$4=$C3694),OR('Cuadro-de-mando'!$K$4="(Todas)",'Cuadro-de-mando'!$K$4=$E3694),OR('Cuadro-de-mando'!$N$4="(Todos)",'Cuadro-de-mando'!$N$4=$F3694)),1,0))</f>
        <v>1</v>
      </c>
    </row>
    <row r="3695" spans="1:10" x14ac:dyDescent="0.25">
      <c r="A3695" t="str">
        <f>IF(Tienda_2!$A1295="","","Tienda 2")</f>
        <v>Tienda 2</v>
      </c>
      <c r="B3695" t="str">
        <f>IF($A3695="","",Tienda_2!B1295)</f>
        <v>Electrónicos</v>
      </c>
      <c r="C3695" t="str">
        <f>IF($A3695="","",Tienda_2!G1295)</f>
        <v>Bogotá</v>
      </c>
      <c r="D3695" t="str">
        <f>IF($A3695="","",Tienda_2!F1295)</f>
        <v>Izabela de León</v>
      </c>
      <c r="E3695" t="str">
        <f>IF($A3695="","",Tienda_2!I1295)</f>
        <v>Tarjeta de crédito</v>
      </c>
      <c r="F3695">
        <f>IF($A3695="","",VALUE(RIGHT(Tienda_2!E1295,4)))</f>
        <v>2020</v>
      </c>
      <c r="G3695">
        <f>IF($A3695="","",Tienda_2!C1295)</f>
        <v>141000</v>
      </c>
      <c r="H3695">
        <f>IF($A3695="","",Tienda_2!D1295)</f>
        <v>7900</v>
      </c>
      <c r="I3695">
        <f>IF($A3695="","",Tienda_2!H1295)</f>
        <v>5</v>
      </c>
      <c r="J3695">
        <f>IF($A3695="",0,IF(AND(OR('Cuadro-de-mando'!$B$4="(Todas)",'Cuadro-de-mando'!$B$4=$A3695),OR('Cuadro-de-mando'!$E$4="(Todas)",'Cuadro-de-mando'!$E$4=$B3695),OR('Cuadro-de-mando'!$H$4="(Todas)",'Cuadro-de-mando'!$H$4=$C3695),OR('Cuadro-de-mando'!$K$4="(Todas)",'Cuadro-de-mando'!$K$4=$E3695),OR('Cuadro-de-mando'!$N$4="(Todos)",'Cuadro-de-mando'!$N$4=$F3695)),1,0))</f>
        <v>1</v>
      </c>
    </row>
    <row r="3696" spans="1:10" x14ac:dyDescent="0.25">
      <c r="A3696" t="str">
        <f>IF(Tienda_2!$A1296="","","Tienda 2")</f>
        <v>Tienda 2</v>
      </c>
      <c r="B3696" t="str">
        <f>IF($A3696="","",Tienda_2!B1296)</f>
        <v>Deportes y diversión</v>
      </c>
      <c r="C3696" t="str">
        <f>IF($A3696="","",Tienda_2!G1296)</f>
        <v>Bogotá</v>
      </c>
      <c r="D3696" t="str">
        <f>IF($A3696="","",Tienda_2!F1296)</f>
        <v>Felipe Santos</v>
      </c>
      <c r="E3696" t="str">
        <f>IF($A3696="","",Tienda_2!I1296)</f>
        <v>Tarjeta de crédito</v>
      </c>
      <c r="F3696">
        <f>IF($A3696="","",VALUE(RIGHT(Tienda_2!E1296,4)))</f>
        <v>2022</v>
      </c>
      <c r="G3696">
        <f>IF($A3696="","",Tienda_2!C1296)</f>
        <v>25400</v>
      </c>
      <c r="H3696">
        <f>IF($A3696="","",Tienda_2!D1296)</f>
        <v>1700</v>
      </c>
      <c r="I3696">
        <f>IF($A3696="","",Tienda_2!H1296)</f>
        <v>5</v>
      </c>
      <c r="J3696">
        <f>IF($A3696="",0,IF(AND(OR('Cuadro-de-mando'!$B$4="(Todas)",'Cuadro-de-mando'!$B$4=$A3696),OR('Cuadro-de-mando'!$E$4="(Todas)",'Cuadro-de-mando'!$E$4=$B3696),OR('Cuadro-de-mando'!$H$4="(Todas)",'Cuadro-de-mando'!$H$4=$C3696),OR('Cuadro-de-mando'!$K$4="(Todas)",'Cuadro-de-mando'!$K$4=$E3696),OR('Cuadro-de-mando'!$N$4="(Todos)",'Cuadro-de-mando'!$N$4=$F3696)),1,0))</f>
        <v>1</v>
      </c>
    </row>
    <row r="3697" spans="1:10" x14ac:dyDescent="0.25">
      <c r="A3697" t="str">
        <f>IF(Tienda_2!$A1297="","","Tienda 2")</f>
        <v>Tienda 2</v>
      </c>
      <c r="B3697" t="str">
        <f>IF($A3697="","",Tienda_2!B1297)</f>
        <v>Electrónicos</v>
      </c>
      <c r="C3697" t="str">
        <f>IF($A3697="","",Tienda_2!G1297)</f>
        <v>Medellín</v>
      </c>
      <c r="D3697" t="str">
        <f>IF($A3697="","",Tienda_2!F1297)</f>
        <v>Rafael Acosta</v>
      </c>
      <c r="E3697" t="str">
        <f>IF($A3697="","",Tienda_2!I1297)</f>
        <v>Tarjeta de crédito</v>
      </c>
      <c r="F3697">
        <f>IF($A3697="","",VALUE(RIGHT(Tienda_2!E1297,4)))</f>
        <v>2021</v>
      </c>
      <c r="G3697">
        <f>IF($A3697="","",Tienda_2!C1297)</f>
        <v>2254100</v>
      </c>
      <c r="H3697">
        <f>IF($A3697="","",Tienda_2!D1297)</f>
        <v>120200</v>
      </c>
      <c r="I3697">
        <f>IF($A3697="","",Tienda_2!H1297)</f>
        <v>5</v>
      </c>
      <c r="J3697">
        <f>IF($A3697="",0,IF(AND(OR('Cuadro-de-mando'!$B$4="(Todas)",'Cuadro-de-mando'!$B$4=$A3697),OR('Cuadro-de-mando'!$E$4="(Todas)",'Cuadro-de-mando'!$E$4=$B3697),OR('Cuadro-de-mando'!$H$4="(Todas)",'Cuadro-de-mando'!$H$4=$C3697),OR('Cuadro-de-mando'!$K$4="(Todas)",'Cuadro-de-mando'!$K$4=$E3697),OR('Cuadro-de-mando'!$N$4="(Todos)",'Cuadro-de-mando'!$N$4=$F3697)),1,0))</f>
        <v>1</v>
      </c>
    </row>
    <row r="3698" spans="1:10" x14ac:dyDescent="0.25">
      <c r="A3698" t="str">
        <f>IF(Tienda_2!$A1298="","","Tienda 2")</f>
        <v>Tienda 2</v>
      </c>
      <c r="B3698" t="str">
        <f>IF($A3698="","",Tienda_2!B1298)</f>
        <v>Muebles</v>
      </c>
      <c r="C3698" t="str">
        <f>IF($A3698="","",Tienda_2!G1298)</f>
        <v>Medellín</v>
      </c>
      <c r="D3698" t="str">
        <f>IF($A3698="","",Tienda_2!F1298)</f>
        <v>Ángel Rodriguez</v>
      </c>
      <c r="E3698" t="str">
        <f>IF($A3698="","",Tienda_2!I1298)</f>
        <v>Tarjeta de crédito</v>
      </c>
      <c r="F3698">
        <f>IF($A3698="","",VALUE(RIGHT(Tienda_2!E1298,4)))</f>
        <v>2020</v>
      </c>
      <c r="G3698">
        <f>IF($A3698="","",Tienda_2!C1298)</f>
        <v>522300</v>
      </c>
      <c r="H3698">
        <f>IF($A3698="","",Tienda_2!D1298)</f>
        <v>30200</v>
      </c>
      <c r="I3698">
        <f>IF($A3698="","",Tienda_2!H1298)</f>
        <v>5</v>
      </c>
      <c r="J3698">
        <f>IF($A3698="",0,IF(AND(OR('Cuadro-de-mando'!$B$4="(Todas)",'Cuadro-de-mando'!$B$4=$A3698),OR('Cuadro-de-mando'!$E$4="(Todas)",'Cuadro-de-mando'!$E$4=$B3698),OR('Cuadro-de-mando'!$H$4="(Todas)",'Cuadro-de-mando'!$H$4=$C3698),OR('Cuadro-de-mando'!$K$4="(Todas)",'Cuadro-de-mando'!$K$4=$E3698),OR('Cuadro-de-mando'!$N$4="(Todos)",'Cuadro-de-mando'!$N$4=$F3698)),1,0))</f>
        <v>1</v>
      </c>
    </row>
    <row r="3699" spans="1:10" x14ac:dyDescent="0.25">
      <c r="A3699" t="str">
        <f>IF(Tienda_2!$A1299="","","Tienda 2")</f>
        <v>Tienda 2</v>
      </c>
      <c r="B3699" t="str">
        <f>IF($A3699="","",Tienda_2!B1299)</f>
        <v>Electrónicos</v>
      </c>
      <c r="C3699" t="str">
        <f>IF($A3699="","",Tienda_2!G1299)</f>
        <v>Bogotá</v>
      </c>
      <c r="D3699" t="str">
        <f>IF($A3699="","",Tienda_2!F1299)</f>
        <v>Izabela de León</v>
      </c>
      <c r="E3699" t="str">
        <f>IF($A3699="","",Tienda_2!I1299)</f>
        <v>Cupón</v>
      </c>
      <c r="F3699">
        <f>IF($A3699="","",VALUE(RIGHT(Tienda_2!E1299,4)))</f>
        <v>2021</v>
      </c>
      <c r="G3699">
        <f>IF($A3699="","",Tienda_2!C1299)</f>
        <v>265100</v>
      </c>
      <c r="H3699">
        <f>IF($A3699="","",Tienda_2!D1299)</f>
        <v>14500</v>
      </c>
      <c r="I3699">
        <f>IF($A3699="","",Tienda_2!H1299)</f>
        <v>5</v>
      </c>
      <c r="J3699">
        <f>IF($A3699="",0,IF(AND(OR('Cuadro-de-mando'!$B$4="(Todas)",'Cuadro-de-mando'!$B$4=$A3699),OR('Cuadro-de-mando'!$E$4="(Todas)",'Cuadro-de-mando'!$E$4=$B3699),OR('Cuadro-de-mando'!$H$4="(Todas)",'Cuadro-de-mando'!$H$4=$C3699),OR('Cuadro-de-mando'!$K$4="(Todas)",'Cuadro-de-mando'!$K$4=$E3699),OR('Cuadro-de-mando'!$N$4="(Todos)",'Cuadro-de-mando'!$N$4=$F3699)),1,0))</f>
        <v>1</v>
      </c>
    </row>
    <row r="3700" spans="1:10" x14ac:dyDescent="0.25">
      <c r="A3700" t="str">
        <f>IF(Tienda_2!$A1300="","","Tienda 2")</f>
        <v>Tienda 2</v>
      </c>
      <c r="B3700" t="str">
        <f>IF($A3700="","",Tienda_2!B1300)</f>
        <v>Electrónicos</v>
      </c>
      <c r="C3700" t="str">
        <f>IF($A3700="","",Tienda_2!G1300)</f>
        <v>Bogotá</v>
      </c>
      <c r="D3700" t="str">
        <f>IF($A3700="","",Tienda_2!F1300)</f>
        <v>Felipe Santos</v>
      </c>
      <c r="E3700" t="str">
        <f>IF($A3700="","",Tienda_2!I1300)</f>
        <v>Tarjeta de crédito</v>
      </c>
      <c r="F3700">
        <f>IF($A3700="","",VALUE(RIGHT(Tienda_2!E1300,4)))</f>
        <v>2023</v>
      </c>
      <c r="G3700">
        <f>IF($A3700="","",Tienda_2!C1300)</f>
        <v>223300</v>
      </c>
      <c r="H3700">
        <f>IF($A3700="","",Tienda_2!D1300)</f>
        <v>10100</v>
      </c>
      <c r="I3700">
        <f>IF($A3700="","",Tienda_2!H1300)</f>
        <v>5</v>
      </c>
      <c r="J3700">
        <f>IF($A3700="",0,IF(AND(OR('Cuadro-de-mando'!$B$4="(Todas)",'Cuadro-de-mando'!$B$4=$A3700),OR('Cuadro-de-mando'!$E$4="(Todas)",'Cuadro-de-mando'!$E$4=$B3700),OR('Cuadro-de-mando'!$H$4="(Todas)",'Cuadro-de-mando'!$H$4=$C3700),OR('Cuadro-de-mando'!$K$4="(Todas)",'Cuadro-de-mando'!$K$4=$E3700),OR('Cuadro-de-mando'!$N$4="(Todos)",'Cuadro-de-mando'!$N$4=$F3700)),1,0))</f>
        <v>1</v>
      </c>
    </row>
    <row r="3701" spans="1:10" x14ac:dyDescent="0.25">
      <c r="A3701" t="str">
        <f>IF(Tienda_2!$A1301="","","Tienda 2")</f>
        <v>Tienda 2</v>
      </c>
      <c r="B3701" t="str">
        <f>IF($A3701="","",Tienda_2!B1301)</f>
        <v>Juguetes</v>
      </c>
      <c r="C3701" t="str">
        <f>IF($A3701="","",Tienda_2!G1301)</f>
        <v>Pereira</v>
      </c>
      <c r="D3701" t="str">
        <f>IF($A3701="","",Tienda_2!F1301)</f>
        <v>Mariana Herrera</v>
      </c>
      <c r="E3701" t="str">
        <f>IF($A3701="","",Tienda_2!I1301)</f>
        <v>Tarjeta de crédito</v>
      </c>
      <c r="F3701">
        <f>IF($A3701="","",VALUE(RIGHT(Tienda_2!E1301,4)))</f>
        <v>2022</v>
      </c>
      <c r="G3701">
        <f>IF($A3701="","",Tienda_2!C1301)</f>
        <v>20900</v>
      </c>
      <c r="H3701">
        <f>IF($A3701="","",Tienda_2!D1301)</f>
        <v>1300</v>
      </c>
      <c r="I3701">
        <f>IF($A3701="","",Tienda_2!H1301)</f>
        <v>5</v>
      </c>
      <c r="J3701">
        <f>IF($A3701="",0,IF(AND(OR('Cuadro-de-mando'!$B$4="(Todas)",'Cuadro-de-mando'!$B$4=$A3701),OR('Cuadro-de-mando'!$E$4="(Todas)",'Cuadro-de-mando'!$E$4=$B3701),OR('Cuadro-de-mando'!$H$4="(Todas)",'Cuadro-de-mando'!$H$4=$C3701),OR('Cuadro-de-mando'!$K$4="(Todas)",'Cuadro-de-mando'!$K$4=$E3701),OR('Cuadro-de-mando'!$N$4="(Todos)",'Cuadro-de-mando'!$N$4=$F3701)),1,0))</f>
        <v>1</v>
      </c>
    </row>
    <row r="3702" spans="1:10" x14ac:dyDescent="0.25">
      <c r="A3702" t="str">
        <f>IF(Tienda_2!$A1302="","","Tienda 2")</f>
        <v>Tienda 2</v>
      </c>
      <c r="B3702" t="str">
        <f>IF($A3702="","",Tienda_2!B1302)</f>
        <v>Deportes y diversión</v>
      </c>
      <c r="C3702" t="str">
        <f>IF($A3702="","",Tienda_2!G1302)</f>
        <v>Santa Marta</v>
      </c>
      <c r="D3702" t="str">
        <f>IF($A3702="","",Tienda_2!F1302)</f>
        <v>Juan Fernandez</v>
      </c>
      <c r="E3702" t="str">
        <f>IF($A3702="","",Tienda_2!I1302)</f>
        <v>Tarjeta de crédito</v>
      </c>
      <c r="F3702">
        <f>IF($A3702="","",VALUE(RIGHT(Tienda_2!E1302,4)))</f>
        <v>2022</v>
      </c>
      <c r="G3702">
        <f>IF($A3702="","",Tienda_2!C1302)</f>
        <v>8100</v>
      </c>
      <c r="H3702">
        <f>IF($A3702="","",Tienda_2!D1302)</f>
        <v>0</v>
      </c>
      <c r="I3702">
        <f>IF($A3702="","",Tienda_2!H1302)</f>
        <v>5</v>
      </c>
      <c r="J3702">
        <f>IF($A3702="",0,IF(AND(OR('Cuadro-de-mando'!$B$4="(Todas)",'Cuadro-de-mando'!$B$4=$A3702),OR('Cuadro-de-mando'!$E$4="(Todas)",'Cuadro-de-mando'!$E$4=$B3702),OR('Cuadro-de-mando'!$H$4="(Todas)",'Cuadro-de-mando'!$H$4=$C3702),OR('Cuadro-de-mando'!$K$4="(Todas)",'Cuadro-de-mando'!$K$4=$E3702),OR('Cuadro-de-mando'!$N$4="(Todos)",'Cuadro-de-mando'!$N$4=$F3702)),1,0))</f>
        <v>1</v>
      </c>
    </row>
    <row r="3703" spans="1:10" x14ac:dyDescent="0.25">
      <c r="A3703" t="str">
        <f>IF(Tienda_2!$A1303="","","Tienda 2")</f>
        <v>Tienda 2</v>
      </c>
      <c r="B3703" t="str">
        <f>IF($A3703="","",Tienda_2!B1303)</f>
        <v>Juguetes</v>
      </c>
      <c r="C3703" t="str">
        <f>IF($A3703="","",Tienda_2!G1303)</f>
        <v>Medellín</v>
      </c>
      <c r="D3703" t="str">
        <f>IF($A3703="","",Tienda_2!F1303)</f>
        <v>Ángel Rodriguez</v>
      </c>
      <c r="E3703" t="str">
        <f>IF($A3703="","",Tienda_2!I1303)</f>
        <v>Nequi</v>
      </c>
      <c r="F3703">
        <f>IF($A3703="","",VALUE(RIGHT(Tienda_2!E1303,4)))</f>
        <v>2021</v>
      </c>
      <c r="G3703">
        <f>IF($A3703="","",Tienda_2!C1303)</f>
        <v>57300</v>
      </c>
      <c r="H3703">
        <f>IF($A3703="","",Tienda_2!D1303)</f>
        <v>1200</v>
      </c>
      <c r="I3703">
        <f>IF($A3703="","",Tienda_2!H1303)</f>
        <v>4</v>
      </c>
      <c r="J3703">
        <f>IF($A3703="",0,IF(AND(OR('Cuadro-de-mando'!$B$4="(Todas)",'Cuadro-de-mando'!$B$4=$A3703),OR('Cuadro-de-mando'!$E$4="(Todas)",'Cuadro-de-mando'!$E$4=$B3703),OR('Cuadro-de-mando'!$H$4="(Todas)",'Cuadro-de-mando'!$H$4=$C3703),OR('Cuadro-de-mando'!$K$4="(Todas)",'Cuadro-de-mando'!$K$4=$E3703),OR('Cuadro-de-mando'!$N$4="(Todos)",'Cuadro-de-mando'!$N$4=$F3703)),1,0))</f>
        <v>1</v>
      </c>
    </row>
    <row r="3704" spans="1:10" x14ac:dyDescent="0.25">
      <c r="A3704" t="str">
        <f>IF(Tienda_2!$A1304="","","Tienda 2")</f>
        <v>Tienda 2</v>
      </c>
      <c r="B3704" t="str">
        <f>IF($A3704="","",Tienda_2!B1304)</f>
        <v>Electrónicos</v>
      </c>
      <c r="C3704" t="str">
        <f>IF($A3704="","",Tienda_2!G1304)</f>
        <v>Bogotá</v>
      </c>
      <c r="D3704" t="str">
        <f>IF($A3704="","",Tienda_2!F1304)</f>
        <v>Camila Rivera</v>
      </c>
      <c r="E3704" t="str">
        <f>IF($A3704="","",Tienda_2!I1304)</f>
        <v>Tarjeta de crédito</v>
      </c>
      <c r="F3704">
        <f>IF($A3704="","",VALUE(RIGHT(Tienda_2!E1304,4)))</f>
        <v>2020</v>
      </c>
      <c r="G3704">
        <f>IF($A3704="","",Tienda_2!C1304)</f>
        <v>299600</v>
      </c>
      <c r="H3704">
        <f>IF($A3704="","",Tienda_2!D1304)</f>
        <v>16600</v>
      </c>
      <c r="I3704">
        <f>IF($A3704="","",Tienda_2!H1304)</f>
        <v>5</v>
      </c>
      <c r="J3704">
        <f>IF($A3704="",0,IF(AND(OR('Cuadro-de-mando'!$B$4="(Todas)",'Cuadro-de-mando'!$B$4=$A3704),OR('Cuadro-de-mando'!$E$4="(Todas)",'Cuadro-de-mando'!$E$4=$B3704),OR('Cuadro-de-mando'!$H$4="(Todas)",'Cuadro-de-mando'!$H$4=$C3704),OR('Cuadro-de-mando'!$K$4="(Todas)",'Cuadro-de-mando'!$K$4=$E3704),OR('Cuadro-de-mando'!$N$4="(Todos)",'Cuadro-de-mando'!$N$4=$F3704)),1,0))</f>
        <v>1</v>
      </c>
    </row>
    <row r="3705" spans="1:10" x14ac:dyDescent="0.25">
      <c r="A3705" t="str">
        <f>IF(Tienda_2!$A1305="","","Tienda 2")</f>
        <v>Tienda 2</v>
      </c>
      <c r="B3705" t="str">
        <f>IF($A3705="","",Tienda_2!B1305)</f>
        <v>Electrónicos</v>
      </c>
      <c r="C3705" t="str">
        <f>IF($A3705="","",Tienda_2!G1305)</f>
        <v>Medellín</v>
      </c>
      <c r="D3705" t="str">
        <f>IF($A3705="","",Tienda_2!F1305)</f>
        <v>Juliana Costa</v>
      </c>
      <c r="E3705" t="str">
        <f>IF($A3705="","",Tienda_2!I1305)</f>
        <v>Nequi</v>
      </c>
      <c r="F3705">
        <f>IF($A3705="","",VALUE(RIGHT(Tienda_2!E1305,4)))</f>
        <v>2022</v>
      </c>
      <c r="G3705">
        <f>IF($A3705="","",Tienda_2!C1305)</f>
        <v>1211900</v>
      </c>
      <c r="H3705">
        <f>IF($A3705="","",Tienda_2!D1305)</f>
        <v>64900</v>
      </c>
      <c r="I3705">
        <f>IF($A3705="","",Tienda_2!H1305)</f>
        <v>4</v>
      </c>
      <c r="J3705">
        <f>IF($A3705="",0,IF(AND(OR('Cuadro-de-mando'!$B$4="(Todas)",'Cuadro-de-mando'!$B$4=$A3705),OR('Cuadro-de-mando'!$E$4="(Todas)",'Cuadro-de-mando'!$E$4=$B3705),OR('Cuadro-de-mando'!$H$4="(Todas)",'Cuadro-de-mando'!$H$4=$C3705),OR('Cuadro-de-mando'!$K$4="(Todas)",'Cuadro-de-mando'!$K$4=$E3705),OR('Cuadro-de-mando'!$N$4="(Todos)",'Cuadro-de-mando'!$N$4=$F3705)),1,0))</f>
        <v>1</v>
      </c>
    </row>
    <row r="3706" spans="1:10" x14ac:dyDescent="0.25">
      <c r="A3706" t="str">
        <f>IF(Tienda_2!$A1306="","","Tienda 2")</f>
        <v>Tienda 2</v>
      </c>
      <c r="B3706" t="str">
        <f>IF($A3706="","",Tienda_2!B1306)</f>
        <v>Electrónicos</v>
      </c>
      <c r="C3706" t="str">
        <f>IF($A3706="","",Tienda_2!G1306)</f>
        <v>Cali</v>
      </c>
      <c r="D3706" t="str">
        <f>IF($A3706="","",Tienda_2!F1306)</f>
        <v>Mariana Herrera</v>
      </c>
      <c r="E3706" t="str">
        <f>IF($A3706="","",Tienda_2!I1306)</f>
        <v>Nequi</v>
      </c>
      <c r="F3706">
        <f>IF($A3706="","",VALUE(RIGHT(Tienda_2!E1306,4)))</f>
        <v>2022</v>
      </c>
      <c r="G3706">
        <f>IF($A3706="","",Tienda_2!C1306)</f>
        <v>2162700</v>
      </c>
      <c r="H3706">
        <f>IF($A3706="","",Tienda_2!D1306)</f>
        <v>113300</v>
      </c>
      <c r="I3706">
        <f>IF($A3706="","",Tienda_2!H1306)</f>
        <v>4</v>
      </c>
      <c r="J3706">
        <f>IF($A3706="",0,IF(AND(OR('Cuadro-de-mando'!$B$4="(Todas)",'Cuadro-de-mando'!$B$4=$A3706),OR('Cuadro-de-mando'!$E$4="(Todas)",'Cuadro-de-mando'!$E$4=$B3706),OR('Cuadro-de-mando'!$H$4="(Todas)",'Cuadro-de-mando'!$H$4=$C3706),OR('Cuadro-de-mando'!$K$4="(Todas)",'Cuadro-de-mando'!$K$4=$E3706),OR('Cuadro-de-mando'!$N$4="(Todos)",'Cuadro-de-mando'!$N$4=$F3706)),1,0))</f>
        <v>1</v>
      </c>
    </row>
    <row r="3707" spans="1:10" x14ac:dyDescent="0.25">
      <c r="A3707" t="str">
        <f>IF(Tienda_2!$A1307="","","Tienda 2")</f>
        <v>Tienda 2</v>
      </c>
      <c r="B3707" t="str">
        <f>IF($A3707="","",Tienda_2!B1307)</f>
        <v>Juguetes</v>
      </c>
      <c r="C3707" t="str">
        <f>IF($A3707="","",Tienda_2!G1307)</f>
        <v>Pereira</v>
      </c>
      <c r="D3707" t="str">
        <f>IF($A3707="","",Tienda_2!F1307)</f>
        <v>Izabela de León</v>
      </c>
      <c r="E3707" t="str">
        <f>IF($A3707="","",Tienda_2!I1307)</f>
        <v>Tarjeta de crédito</v>
      </c>
      <c r="F3707">
        <f>IF($A3707="","",VALUE(RIGHT(Tienda_2!E1307,4)))</f>
        <v>2022</v>
      </c>
      <c r="G3707">
        <f>IF($A3707="","",Tienda_2!C1307)</f>
        <v>52800</v>
      </c>
      <c r="H3707">
        <f>IF($A3707="","",Tienda_2!D1307)</f>
        <v>1000</v>
      </c>
      <c r="I3707">
        <f>IF($A3707="","",Tienda_2!H1307)</f>
        <v>1</v>
      </c>
      <c r="J3707">
        <f>IF($A3707="",0,IF(AND(OR('Cuadro-de-mando'!$B$4="(Todas)",'Cuadro-de-mando'!$B$4=$A3707),OR('Cuadro-de-mando'!$E$4="(Todas)",'Cuadro-de-mando'!$E$4=$B3707),OR('Cuadro-de-mando'!$H$4="(Todas)",'Cuadro-de-mando'!$H$4=$C3707),OR('Cuadro-de-mando'!$K$4="(Todas)",'Cuadro-de-mando'!$K$4=$E3707),OR('Cuadro-de-mando'!$N$4="(Todos)",'Cuadro-de-mando'!$N$4=$F3707)),1,0))</f>
        <v>1</v>
      </c>
    </row>
    <row r="3708" spans="1:10" x14ac:dyDescent="0.25">
      <c r="A3708" t="str">
        <f>IF(Tienda_2!$A1308="","","Tienda 2")</f>
        <v>Tienda 2</v>
      </c>
      <c r="B3708" t="str">
        <f>IF($A3708="","",Tienda_2!B1308)</f>
        <v>Juguetes</v>
      </c>
      <c r="C3708" t="str">
        <f>IF($A3708="","",Tienda_2!G1308)</f>
        <v>Bogotá</v>
      </c>
      <c r="D3708" t="str">
        <f>IF($A3708="","",Tienda_2!F1308)</f>
        <v>Lucas Olivera</v>
      </c>
      <c r="E3708" t="str">
        <f>IF($A3708="","",Tienda_2!I1308)</f>
        <v>Tarjeta de crédito</v>
      </c>
      <c r="F3708">
        <f>IF($A3708="","",VALUE(RIGHT(Tienda_2!E1308,4)))</f>
        <v>2022</v>
      </c>
      <c r="G3708">
        <f>IF($A3708="","",Tienda_2!C1308)</f>
        <v>67900</v>
      </c>
      <c r="H3708">
        <f>IF($A3708="","",Tienda_2!D1308)</f>
        <v>1800</v>
      </c>
      <c r="I3708">
        <f>IF($A3708="","",Tienda_2!H1308)</f>
        <v>4</v>
      </c>
      <c r="J3708">
        <f>IF($A3708="",0,IF(AND(OR('Cuadro-de-mando'!$B$4="(Todas)",'Cuadro-de-mando'!$B$4=$A3708),OR('Cuadro-de-mando'!$E$4="(Todas)",'Cuadro-de-mando'!$E$4=$B3708),OR('Cuadro-de-mando'!$H$4="(Todas)",'Cuadro-de-mando'!$H$4=$C3708),OR('Cuadro-de-mando'!$K$4="(Todas)",'Cuadro-de-mando'!$K$4=$E3708),OR('Cuadro-de-mando'!$N$4="(Todos)",'Cuadro-de-mando'!$N$4=$F3708)),1,0))</f>
        <v>1</v>
      </c>
    </row>
    <row r="3709" spans="1:10" x14ac:dyDescent="0.25">
      <c r="A3709" t="str">
        <f>IF(Tienda_2!$A1309="","","Tienda 2")</f>
        <v>Tienda 2</v>
      </c>
      <c r="B3709" t="str">
        <f>IF($A3709="","",Tienda_2!B1309)</f>
        <v>Electrodomésticos</v>
      </c>
      <c r="C3709" t="str">
        <f>IF($A3709="","",Tienda_2!G1309)</f>
        <v>Bogotá</v>
      </c>
      <c r="D3709" t="str">
        <f>IF($A3709="","",Tienda_2!F1309)</f>
        <v>Pedro Gomez</v>
      </c>
      <c r="E3709" t="str">
        <f>IF($A3709="","",Tienda_2!I1309)</f>
        <v>Tarjeta de crédito</v>
      </c>
      <c r="F3709">
        <f>IF($A3709="","",VALUE(RIGHT(Tienda_2!E1309,4)))</f>
        <v>2020</v>
      </c>
      <c r="G3709">
        <f>IF($A3709="","",Tienda_2!C1309)</f>
        <v>668200</v>
      </c>
      <c r="H3709">
        <f>IF($A3709="","",Tienda_2!D1309)</f>
        <v>36000</v>
      </c>
      <c r="I3709">
        <f>IF($A3709="","",Tienda_2!H1309)</f>
        <v>5</v>
      </c>
      <c r="J3709">
        <f>IF($A3709="",0,IF(AND(OR('Cuadro-de-mando'!$B$4="(Todas)",'Cuadro-de-mando'!$B$4=$A3709),OR('Cuadro-de-mando'!$E$4="(Todas)",'Cuadro-de-mando'!$E$4=$B3709),OR('Cuadro-de-mando'!$H$4="(Todas)",'Cuadro-de-mando'!$H$4=$C3709),OR('Cuadro-de-mando'!$K$4="(Todas)",'Cuadro-de-mando'!$K$4=$E3709),OR('Cuadro-de-mando'!$N$4="(Todos)",'Cuadro-de-mando'!$N$4=$F3709)),1,0))</f>
        <v>1</v>
      </c>
    </row>
    <row r="3710" spans="1:10" x14ac:dyDescent="0.25">
      <c r="A3710" t="str">
        <f>IF(Tienda_2!$A1310="","","Tienda 2")</f>
        <v>Tienda 2</v>
      </c>
      <c r="B3710" t="str">
        <f>IF($A3710="","",Tienda_2!B1310)</f>
        <v>Instrumentos musicales</v>
      </c>
      <c r="C3710" t="str">
        <f>IF($A3710="","",Tienda_2!G1310)</f>
        <v>Bogotá</v>
      </c>
      <c r="D3710" t="str">
        <f>IF($A3710="","",Tienda_2!F1310)</f>
        <v>Ángel Rodriguez</v>
      </c>
      <c r="E3710" t="str">
        <f>IF($A3710="","",Tienda_2!I1310)</f>
        <v>Tarjeta de crédito</v>
      </c>
      <c r="F3710">
        <f>IF($A3710="","",VALUE(RIGHT(Tienda_2!E1310,4)))</f>
        <v>2021</v>
      </c>
      <c r="G3710">
        <f>IF($A3710="","",Tienda_2!C1310)</f>
        <v>775500</v>
      </c>
      <c r="H3710">
        <f>IF($A3710="","",Tienda_2!D1310)</f>
        <v>39500</v>
      </c>
      <c r="I3710">
        <f>IF($A3710="","",Tienda_2!H1310)</f>
        <v>5</v>
      </c>
      <c r="J3710">
        <f>IF($A3710="",0,IF(AND(OR('Cuadro-de-mando'!$B$4="(Todas)",'Cuadro-de-mando'!$B$4=$A3710),OR('Cuadro-de-mando'!$E$4="(Todas)",'Cuadro-de-mando'!$E$4=$B3710),OR('Cuadro-de-mando'!$H$4="(Todas)",'Cuadro-de-mando'!$H$4=$C3710),OR('Cuadro-de-mando'!$K$4="(Todas)",'Cuadro-de-mando'!$K$4=$E3710),OR('Cuadro-de-mando'!$N$4="(Todos)",'Cuadro-de-mando'!$N$4=$F3710)),1,0))</f>
        <v>1</v>
      </c>
    </row>
    <row r="3711" spans="1:10" x14ac:dyDescent="0.25">
      <c r="A3711" t="str">
        <f>IF(Tienda_2!$A1311="","","Tienda 2")</f>
        <v>Tienda 2</v>
      </c>
      <c r="B3711" t="str">
        <f>IF($A3711="","",Tienda_2!B1311)</f>
        <v>Artículos para el hogar</v>
      </c>
      <c r="C3711" t="str">
        <f>IF($A3711="","",Tienda_2!G1311)</f>
        <v>Bogotá</v>
      </c>
      <c r="D3711" t="str">
        <f>IF($A3711="","",Tienda_2!F1311)</f>
        <v>Camila Rivera</v>
      </c>
      <c r="E3711" t="str">
        <f>IF($A3711="","",Tienda_2!I1311)</f>
        <v>Tarjeta de crédito</v>
      </c>
      <c r="F3711">
        <f>IF($A3711="","",VALUE(RIGHT(Tienda_2!E1311,4)))</f>
        <v>2021</v>
      </c>
      <c r="G3711">
        <f>IF($A3711="","",Tienda_2!C1311)</f>
        <v>88700</v>
      </c>
      <c r="H3711">
        <f>IF($A3711="","",Tienda_2!D1311)</f>
        <v>4900</v>
      </c>
      <c r="I3711">
        <f>IF($A3711="","",Tienda_2!H1311)</f>
        <v>5</v>
      </c>
      <c r="J3711">
        <f>IF($A3711="",0,IF(AND(OR('Cuadro-de-mando'!$B$4="(Todas)",'Cuadro-de-mando'!$B$4=$A3711),OR('Cuadro-de-mando'!$E$4="(Todas)",'Cuadro-de-mando'!$E$4=$B3711),OR('Cuadro-de-mando'!$H$4="(Todas)",'Cuadro-de-mando'!$H$4=$C3711),OR('Cuadro-de-mando'!$K$4="(Todas)",'Cuadro-de-mando'!$K$4=$E3711),OR('Cuadro-de-mando'!$N$4="(Todos)",'Cuadro-de-mando'!$N$4=$F3711)),1,0))</f>
        <v>1</v>
      </c>
    </row>
    <row r="3712" spans="1:10" x14ac:dyDescent="0.25">
      <c r="A3712" t="str">
        <f>IF(Tienda_2!$A1312="","","Tienda 2")</f>
        <v>Tienda 2</v>
      </c>
      <c r="B3712" t="str">
        <f>IF($A3712="","",Tienda_2!B1312)</f>
        <v>Electrónicos</v>
      </c>
      <c r="C3712" t="str">
        <f>IF($A3712="","",Tienda_2!G1312)</f>
        <v>Medellín</v>
      </c>
      <c r="D3712" t="str">
        <f>IF($A3712="","",Tienda_2!F1312)</f>
        <v>Ángel Rodriguez</v>
      </c>
      <c r="E3712" t="str">
        <f>IF($A3712="","",Tienda_2!I1312)</f>
        <v>Tarjeta de crédito</v>
      </c>
      <c r="F3712">
        <f>IF($A3712="","",VALUE(RIGHT(Tienda_2!E1312,4)))</f>
        <v>2020</v>
      </c>
      <c r="G3712">
        <f>IF($A3712="","",Tienda_2!C1312)</f>
        <v>1874700</v>
      </c>
      <c r="H3712">
        <f>IF($A3712="","",Tienda_2!D1312)</f>
        <v>100200</v>
      </c>
      <c r="I3712">
        <f>IF($A3712="","",Tienda_2!H1312)</f>
        <v>5</v>
      </c>
      <c r="J3712">
        <f>IF($A3712="",0,IF(AND(OR('Cuadro-de-mando'!$B$4="(Todas)",'Cuadro-de-mando'!$B$4=$A3712),OR('Cuadro-de-mando'!$E$4="(Todas)",'Cuadro-de-mando'!$E$4=$B3712),OR('Cuadro-de-mando'!$H$4="(Todas)",'Cuadro-de-mando'!$H$4=$C3712),OR('Cuadro-de-mando'!$K$4="(Todas)",'Cuadro-de-mando'!$K$4=$E3712),OR('Cuadro-de-mando'!$N$4="(Todos)",'Cuadro-de-mando'!$N$4=$F3712)),1,0))</f>
        <v>1</v>
      </c>
    </row>
    <row r="3713" spans="1:10" x14ac:dyDescent="0.25">
      <c r="A3713" t="str">
        <f>IF(Tienda_2!$A1313="","","Tienda 2")</f>
        <v>Tienda 2</v>
      </c>
      <c r="B3713" t="str">
        <f>IF($A3713="","",Tienda_2!B1313)</f>
        <v>Libros</v>
      </c>
      <c r="C3713" t="str">
        <f>IF($A3713="","",Tienda_2!G1313)</f>
        <v>Medellín</v>
      </c>
      <c r="D3713" t="str">
        <f>IF($A3713="","",Tienda_2!F1313)</f>
        <v>Pedro Gomez</v>
      </c>
      <c r="E3713" t="str">
        <f>IF($A3713="","",Tienda_2!I1313)</f>
        <v>Tarjeta de crédito</v>
      </c>
      <c r="F3713">
        <f>IF($A3713="","",VALUE(RIGHT(Tienda_2!E1313,4)))</f>
        <v>2021</v>
      </c>
      <c r="G3713">
        <f>IF($A3713="","",Tienda_2!C1313)</f>
        <v>32500</v>
      </c>
      <c r="H3713">
        <f>IF($A3713="","",Tienda_2!D1313)</f>
        <v>0</v>
      </c>
      <c r="I3713">
        <f>IF($A3713="","",Tienda_2!H1313)</f>
        <v>1</v>
      </c>
      <c r="J3713">
        <f>IF($A3713="",0,IF(AND(OR('Cuadro-de-mando'!$B$4="(Todas)",'Cuadro-de-mando'!$B$4=$A3713),OR('Cuadro-de-mando'!$E$4="(Todas)",'Cuadro-de-mando'!$E$4=$B3713),OR('Cuadro-de-mando'!$H$4="(Todas)",'Cuadro-de-mando'!$H$4=$C3713),OR('Cuadro-de-mando'!$K$4="(Todas)",'Cuadro-de-mando'!$K$4=$E3713),OR('Cuadro-de-mando'!$N$4="(Todos)",'Cuadro-de-mando'!$N$4=$F3713)),1,0))</f>
        <v>1</v>
      </c>
    </row>
    <row r="3714" spans="1:10" x14ac:dyDescent="0.25">
      <c r="A3714" t="str">
        <f>IF(Tienda_2!$A1314="","","Tienda 2")</f>
        <v>Tienda 2</v>
      </c>
      <c r="B3714" t="str">
        <f>IF($A3714="","",Tienda_2!B1314)</f>
        <v>Deportes y diversión</v>
      </c>
      <c r="C3714" t="str">
        <f>IF($A3714="","",Tienda_2!G1314)</f>
        <v>Bogotá</v>
      </c>
      <c r="D3714" t="str">
        <f>IF($A3714="","",Tienda_2!F1314)</f>
        <v>Beatriz Morales</v>
      </c>
      <c r="E3714" t="str">
        <f>IF($A3714="","",Tienda_2!I1314)</f>
        <v>Tarjeta de crédito</v>
      </c>
      <c r="F3714">
        <f>IF($A3714="","",VALUE(RIGHT(Tienda_2!E1314,4)))</f>
        <v>2020</v>
      </c>
      <c r="G3714">
        <f>IF($A3714="","",Tienda_2!C1314)</f>
        <v>30100</v>
      </c>
      <c r="H3714">
        <f>IF($A3714="","",Tienda_2!D1314)</f>
        <v>8400</v>
      </c>
      <c r="I3714">
        <f>IF($A3714="","",Tienda_2!H1314)</f>
        <v>5</v>
      </c>
      <c r="J3714">
        <f>IF($A3714="",0,IF(AND(OR('Cuadro-de-mando'!$B$4="(Todas)",'Cuadro-de-mando'!$B$4=$A3714),OR('Cuadro-de-mando'!$E$4="(Todas)",'Cuadro-de-mando'!$E$4=$B3714),OR('Cuadro-de-mando'!$H$4="(Todas)",'Cuadro-de-mando'!$H$4=$C3714),OR('Cuadro-de-mando'!$K$4="(Todas)",'Cuadro-de-mando'!$K$4=$E3714),OR('Cuadro-de-mando'!$N$4="(Todos)",'Cuadro-de-mando'!$N$4=$F3714)),1,0))</f>
        <v>1</v>
      </c>
    </row>
    <row r="3715" spans="1:10" x14ac:dyDescent="0.25">
      <c r="A3715" t="str">
        <f>IF(Tienda_2!$A1315="","","Tienda 2")</f>
        <v>Tienda 2</v>
      </c>
      <c r="B3715" t="str">
        <f>IF($A3715="","",Tienda_2!B1315)</f>
        <v>Deportes y diversión</v>
      </c>
      <c r="C3715" t="str">
        <f>IF($A3715="","",Tienda_2!G1315)</f>
        <v>Medellín</v>
      </c>
      <c r="D3715" t="str">
        <f>IF($A3715="","",Tienda_2!F1315)</f>
        <v>Santiago Silva</v>
      </c>
      <c r="E3715" t="str">
        <f>IF($A3715="","",Tienda_2!I1315)</f>
        <v>Tarjeta de crédito</v>
      </c>
      <c r="F3715">
        <f>IF($A3715="","",VALUE(RIGHT(Tienda_2!E1315,4)))</f>
        <v>2023</v>
      </c>
      <c r="G3715">
        <f>IF($A3715="","",Tienda_2!C1315)</f>
        <v>52200</v>
      </c>
      <c r="H3715">
        <f>IF($A3715="","",Tienda_2!D1315)</f>
        <v>3000</v>
      </c>
      <c r="I3715">
        <f>IF($A3715="","",Tienda_2!H1315)</f>
        <v>5</v>
      </c>
      <c r="J3715">
        <f>IF($A3715="",0,IF(AND(OR('Cuadro-de-mando'!$B$4="(Todas)",'Cuadro-de-mando'!$B$4=$A3715),OR('Cuadro-de-mando'!$E$4="(Todas)",'Cuadro-de-mando'!$E$4=$B3715),OR('Cuadro-de-mando'!$H$4="(Todas)",'Cuadro-de-mando'!$H$4=$C3715),OR('Cuadro-de-mando'!$K$4="(Todas)",'Cuadro-de-mando'!$K$4=$E3715),OR('Cuadro-de-mando'!$N$4="(Todos)",'Cuadro-de-mando'!$N$4=$F3715)),1,0))</f>
        <v>1</v>
      </c>
    </row>
    <row r="3716" spans="1:10" x14ac:dyDescent="0.25">
      <c r="A3716" t="str">
        <f>IF(Tienda_2!$A1316="","","Tienda 2")</f>
        <v>Tienda 2</v>
      </c>
      <c r="B3716" t="str">
        <f>IF($A3716="","",Tienda_2!B1316)</f>
        <v>Juguetes</v>
      </c>
      <c r="C3716" t="str">
        <f>IF($A3716="","",Tienda_2!G1316)</f>
        <v>Bogotá</v>
      </c>
      <c r="D3716" t="str">
        <f>IF($A3716="","",Tienda_2!F1316)</f>
        <v>Lucas Olivera</v>
      </c>
      <c r="E3716" t="str">
        <f>IF($A3716="","",Tienda_2!I1316)</f>
        <v>Nequi</v>
      </c>
      <c r="F3716">
        <f>IF($A3716="","",VALUE(RIGHT(Tienda_2!E1316,4)))</f>
        <v>2022</v>
      </c>
      <c r="G3716">
        <f>IF($A3716="","",Tienda_2!C1316)</f>
        <v>56500</v>
      </c>
      <c r="H3716">
        <f>IF($A3716="","",Tienda_2!D1316)</f>
        <v>3400</v>
      </c>
      <c r="I3716">
        <f>IF($A3716="","",Tienda_2!H1316)</f>
        <v>5</v>
      </c>
      <c r="J3716">
        <f>IF($A3716="",0,IF(AND(OR('Cuadro-de-mando'!$B$4="(Todas)",'Cuadro-de-mando'!$B$4=$A3716),OR('Cuadro-de-mando'!$E$4="(Todas)",'Cuadro-de-mando'!$E$4=$B3716),OR('Cuadro-de-mando'!$H$4="(Todas)",'Cuadro-de-mando'!$H$4=$C3716),OR('Cuadro-de-mando'!$K$4="(Todas)",'Cuadro-de-mando'!$K$4=$E3716),OR('Cuadro-de-mando'!$N$4="(Todos)",'Cuadro-de-mando'!$N$4=$F3716)),1,0))</f>
        <v>1</v>
      </c>
    </row>
    <row r="3717" spans="1:10" x14ac:dyDescent="0.25">
      <c r="A3717" t="str">
        <f>IF(Tienda_2!$A1317="","","Tienda 2")</f>
        <v>Tienda 2</v>
      </c>
      <c r="B3717" t="str">
        <f>IF($A3717="","",Tienda_2!B1317)</f>
        <v>Electrónicos</v>
      </c>
      <c r="C3717" t="str">
        <f>IF($A3717="","",Tienda_2!G1317)</f>
        <v>Medellín</v>
      </c>
      <c r="D3717" t="str">
        <f>IF($A3717="","",Tienda_2!F1317)</f>
        <v>Rafael Acosta</v>
      </c>
      <c r="E3717" t="str">
        <f>IF($A3717="","",Tienda_2!I1317)</f>
        <v>Nequi</v>
      </c>
      <c r="F3717">
        <f>IF($A3717="","",VALUE(RIGHT(Tienda_2!E1317,4)))</f>
        <v>2021</v>
      </c>
      <c r="G3717">
        <f>IF($A3717="","",Tienda_2!C1317)</f>
        <v>159400</v>
      </c>
      <c r="H3717">
        <f>IF($A3717="","",Tienda_2!D1317)</f>
        <v>9200</v>
      </c>
      <c r="I3717">
        <f>IF($A3717="","",Tienda_2!H1317)</f>
        <v>5</v>
      </c>
      <c r="J3717">
        <f>IF($A3717="",0,IF(AND(OR('Cuadro-de-mando'!$B$4="(Todas)",'Cuadro-de-mando'!$B$4=$A3717),OR('Cuadro-de-mando'!$E$4="(Todas)",'Cuadro-de-mando'!$E$4=$B3717),OR('Cuadro-de-mando'!$H$4="(Todas)",'Cuadro-de-mando'!$H$4=$C3717),OR('Cuadro-de-mando'!$K$4="(Todas)",'Cuadro-de-mando'!$K$4=$E3717),OR('Cuadro-de-mando'!$N$4="(Todos)",'Cuadro-de-mando'!$N$4=$F3717)),1,0))</f>
        <v>1</v>
      </c>
    </row>
    <row r="3718" spans="1:10" x14ac:dyDescent="0.25">
      <c r="A3718" t="str">
        <f>IF(Tienda_2!$A1318="","","Tienda 2")</f>
        <v>Tienda 2</v>
      </c>
      <c r="B3718" t="str">
        <f>IF($A3718="","",Tienda_2!B1318)</f>
        <v>Electrónicos</v>
      </c>
      <c r="C3718" t="str">
        <f>IF($A3718="","",Tienda_2!G1318)</f>
        <v>Cali</v>
      </c>
      <c r="D3718" t="str">
        <f>IF($A3718="","",Tienda_2!F1318)</f>
        <v>Juan Fernandez</v>
      </c>
      <c r="E3718" t="str">
        <f>IF($A3718="","",Tienda_2!I1318)</f>
        <v>Tarjeta de crédito</v>
      </c>
      <c r="F3718">
        <f>IF($A3718="","",VALUE(RIGHT(Tienda_2!E1318,4)))</f>
        <v>2023</v>
      </c>
      <c r="G3718">
        <f>IF($A3718="","",Tienda_2!C1318)</f>
        <v>2179500</v>
      </c>
      <c r="H3718">
        <f>IF($A3718="","",Tienda_2!D1318)</f>
        <v>114200</v>
      </c>
      <c r="I3718">
        <f>IF($A3718="","",Tienda_2!H1318)</f>
        <v>5</v>
      </c>
      <c r="J3718">
        <f>IF($A3718="",0,IF(AND(OR('Cuadro-de-mando'!$B$4="(Todas)",'Cuadro-de-mando'!$B$4=$A3718),OR('Cuadro-de-mando'!$E$4="(Todas)",'Cuadro-de-mando'!$E$4=$B3718),OR('Cuadro-de-mando'!$H$4="(Todas)",'Cuadro-de-mando'!$H$4=$C3718),OR('Cuadro-de-mando'!$K$4="(Todas)",'Cuadro-de-mando'!$K$4=$E3718),OR('Cuadro-de-mando'!$N$4="(Todos)",'Cuadro-de-mando'!$N$4=$F3718)),1,0))</f>
        <v>1</v>
      </c>
    </row>
    <row r="3719" spans="1:10" x14ac:dyDescent="0.25">
      <c r="A3719" t="str">
        <f>IF(Tienda_2!$A1319="","","Tienda 2")</f>
        <v>Tienda 2</v>
      </c>
      <c r="B3719" t="str">
        <f>IF($A3719="","",Tienda_2!B1319)</f>
        <v>Electrónicos</v>
      </c>
      <c r="C3719" t="str">
        <f>IF($A3719="","",Tienda_2!G1319)</f>
        <v>Neiva</v>
      </c>
      <c r="D3719" t="str">
        <f>IF($A3719="","",Tienda_2!F1319)</f>
        <v>Maria Alfonso</v>
      </c>
      <c r="E3719" t="str">
        <f>IF($A3719="","",Tienda_2!I1319)</f>
        <v>Tarjeta de crédito</v>
      </c>
      <c r="F3719">
        <f>IF($A3719="","",VALUE(RIGHT(Tienda_2!E1319,4)))</f>
        <v>2022</v>
      </c>
      <c r="G3719">
        <f>IF($A3719="","",Tienda_2!C1319)</f>
        <v>1227700</v>
      </c>
      <c r="H3719">
        <f>IF($A3719="","",Tienda_2!D1319)</f>
        <v>65900</v>
      </c>
      <c r="I3719">
        <f>IF($A3719="","",Tienda_2!H1319)</f>
        <v>1</v>
      </c>
      <c r="J3719">
        <f>IF($A3719="",0,IF(AND(OR('Cuadro-de-mando'!$B$4="(Todas)",'Cuadro-de-mando'!$B$4=$A3719),OR('Cuadro-de-mando'!$E$4="(Todas)",'Cuadro-de-mando'!$E$4=$B3719),OR('Cuadro-de-mando'!$H$4="(Todas)",'Cuadro-de-mando'!$H$4=$C3719),OR('Cuadro-de-mando'!$K$4="(Todas)",'Cuadro-de-mando'!$K$4=$E3719),OR('Cuadro-de-mando'!$N$4="(Todos)",'Cuadro-de-mando'!$N$4=$F3719)),1,0))</f>
        <v>1</v>
      </c>
    </row>
    <row r="3720" spans="1:10" x14ac:dyDescent="0.25">
      <c r="A3720" t="str">
        <f>IF(Tienda_2!$A1320="","","Tienda 2")</f>
        <v>Tienda 2</v>
      </c>
      <c r="B3720" t="str">
        <f>IF($A3720="","",Tienda_2!B1320)</f>
        <v>Libros</v>
      </c>
      <c r="C3720" t="str">
        <f>IF($A3720="","",Tienda_2!G1320)</f>
        <v>Bogotá</v>
      </c>
      <c r="D3720" t="str">
        <f>IF($A3720="","",Tienda_2!F1320)</f>
        <v>Maria Alfonso</v>
      </c>
      <c r="E3720" t="str">
        <f>IF($A3720="","",Tienda_2!I1320)</f>
        <v>Tarjeta de crédito</v>
      </c>
      <c r="F3720">
        <f>IF($A3720="","",VALUE(RIGHT(Tienda_2!E1320,4)))</f>
        <v>2022</v>
      </c>
      <c r="G3720">
        <f>IF($A3720="","",Tienda_2!C1320)</f>
        <v>48500</v>
      </c>
      <c r="H3720">
        <f>IF($A3720="","",Tienda_2!D1320)</f>
        <v>2800</v>
      </c>
      <c r="I3720">
        <f>IF($A3720="","",Tienda_2!H1320)</f>
        <v>5</v>
      </c>
      <c r="J3720">
        <f>IF($A3720="",0,IF(AND(OR('Cuadro-de-mando'!$B$4="(Todas)",'Cuadro-de-mando'!$B$4=$A3720),OR('Cuadro-de-mando'!$E$4="(Todas)",'Cuadro-de-mando'!$E$4=$B3720),OR('Cuadro-de-mando'!$H$4="(Todas)",'Cuadro-de-mando'!$H$4=$C3720),OR('Cuadro-de-mando'!$K$4="(Todas)",'Cuadro-de-mando'!$K$4=$E3720),OR('Cuadro-de-mando'!$N$4="(Todos)",'Cuadro-de-mando'!$N$4=$F3720)),1,0))</f>
        <v>1</v>
      </c>
    </row>
    <row r="3721" spans="1:10" x14ac:dyDescent="0.25">
      <c r="A3721" t="str">
        <f>IF(Tienda_2!$A1321="","","Tienda 2")</f>
        <v>Tienda 2</v>
      </c>
      <c r="B3721" t="str">
        <f>IF($A3721="","",Tienda_2!B1321)</f>
        <v>Electrónicos</v>
      </c>
      <c r="C3721" t="str">
        <f>IF($A3721="","",Tienda_2!G1321)</f>
        <v>Pereira</v>
      </c>
      <c r="D3721" t="str">
        <f>IF($A3721="","",Tienda_2!F1321)</f>
        <v>Izabela de León</v>
      </c>
      <c r="E3721" t="str">
        <f>IF($A3721="","",Tienda_2!I1321)</f>
        <v>Tarjeta de crédito</v>
      </c>
      <c r="F3721">
        <f>IF($A3721="","",VALUE(RIGHT(Tienda_2!E1321,4)))</f>
        <v>2023</v>
      </c>
      <c r="G3721">
        <f>IF($A3721="","",Tienda_2!C1321)</f>
        <v>123300</v>
      </c>
      <c r="H3721">
        <f>IF($A3721="","",Tienda_2!D1321)</f>
        <v>4800</v>
      </c>
      <c r="I3721">
        <f>IF($A3721="","",Tienda_2!H1321)</f>
        <v>1</v>
      </c>
      <c r="J3721">
        <f>IF($A3721="",0,IF(AND(OR('Cuadro-de-mando'!$B$4="(Todas)",'Cuadro-de-mando'!$B$4=$A3721),OR('Cuadro-de-mando'!$E$4="(Todas)",'Cuadro-de-mando'!$E$4=$B3721),OR('Cuadro-de-mando'!$H$4="(Todas)",'Cuadro-de-mando'!$H$4=$C3721),OR('Cuadro-de-mando'!$K$4="(Todas)",'Cuadro-de-mando'!$K$4=$E3721),OR('Cuadro-de-mando'!$N$4="(Todos)",'Cuadro-de-mando'!$N$4=$F3721)),1,0))</f>
        <v>1</v>
      </c>
    </row>
    <row r="3722" spans="1:10" x14ac:dyDescent="0.25">
      <c r="A3722" t="str">
        <f>IF(Tienda_2!$A1322="","","Tienda 2")</f>
        <v>Tienda 2</v>
      </c>
      <c r="B3722" t="str">
        <f>IF($A3722="","",Tienda_2!B1322)</f>
        <v>Deportes y diversión</v>
      </c>
      <c r="C3722" t="str">
        <f>IF($A3722="","",Tienda_2!G1322)</f>
        <v>Bogotá</v>
      </c>
      <c r="D3722" t="str">
        <f>IF($A3722="","",Tienda_2!F1322)</f>
        <v>Mariana Herrera</v>
      </c>
      <c r="E3722" t="str">
        <f>IF($A3722="","",Tienda_2!I1322)</f>
        <v>Nequi</v>
      </c>
      <c r="F3722">
        <f>IF($A3722="","",VALUE(RIGHT(Tienda_2!E1322,4)))</f>
        <v>2021</v>
      </c>
      <c r="G3722">
        <f>IF($A3722="","",Tienda_2!C1322)</f>
        <v>94900</v>
      </c>
      <c r="H3722">
        <f>IF($A3722="","",Tienda_2!D1322)</f>
        <v>5300</v>
      </c>
      <c r="I3722">
        <f>IF($A3722="","",Tienda_2!H1322)</f>
        <v>5</v>
      </c>
      <c r="J3722">
        <f>IF($A3722="",0,IF(AND(OR('Cuadro-de-mando'!$B$4="(Todas)",'Cuadro-de-mando'!$B$4=$A3722),OR('Cuadro-de-mando'!$E$4="(Todas)",'Cuadro-de-mando'!$E$4=$B3722),OR('Cuadro-de-mando'!$H$4="(Todas)",'Cuadro-de-mando'!$H$4=$C3722),OR('Cuadro-de-mando'!$K$4="(Todas)",'Cuadro-de-mando'!$K$4=$E3722),OR('Cuadro-de-mando'!$N$4="(Todos)",'Cuadro-de-mando'!$N$4=$F3722)),1,0))</f>
        <v>1</v>
      </c>
    </row>
    <row r="3723" spans="1:10" x14ac:dyDescent="0.25">
      <c r="A3723" t="str">
        <f>IF(Tienda_2!$A1323="","","Tienda 2")</f>
        <v>Tienda 2</v>
      </c>
      <c r="B3723" t="str">
        <f>IF($A3723="","",Tienda_2!B1323)</f>
        <v>Instrumentos musicales</v>
      </c>
      <c r="C3723" t="str">
        <f>IF($A3723="","",Tienda_2!G1323)</f>
        <v>Medellín</v>
      </c>
      <c r="D3723" t="str">
        <f>IF($A3723="","",Tienda_2!F1323)</f>
        <v>Izabela de León</v>
      </c>
      <c r="E3723" t="str">
        <f>IF($A3723="","",Tienda_2!I1323)</f>
        <v>Nequi</v>
      </c>
      <c r="F3723">
        <f>IF($A3723="","",VALUE(RIGHT(Tienda_2!E1323,4)))</f>
        <v>2021</v>
      </c>
      <c r="G3723">
        <f>IF($A3723="","",Tienda_2!C1323)</f>
        <v>37100</v>
      </c>
      <c r="H3723">
        <f>IF($A3723="","",Tienda_2!D1323)</f>
        <v>0</v>
      </c>
      <c r="I3723">
        <f>IF($A3723="","",Tienda_2!H1323)</f>
        <v>5</v>
      </c>
      <c r="J3723">
        <f>IF($A3723="",0,IF(AND(OR('Cuadro-de-mando'!$B$4="(Todas)",'Cuadro-de-mando'!$B$4=$A3723),OR('Cuadro-de-mando'!$E$4="(Todas)",'Cuadro-de-mando'!$E$4=$B3723),OR('Cuadro-de-mando'!$H$4="(Todas)",'Cuadro-de-mando'!$H$4=$C3723),OR('Cuadro-de-mando'!$K$4="(Todas)",'Cuadro-de-mando'!$K$4=$E3723),OR('Cuadro-de-mando'!$N$4="(Todos)",'Cuadro-de-mando'!$N$4=$F3723)),1,0))</f>
        <v>1</v>
      </c>
    </row>
    <row r="3724" spans="1:10" x14ac:dyDescent="0.25">
      <c r="A3724" t="str">
        <f>IF(Tienda_2!$A1324="","","Tienda 2")</f>
        <v>Tienda 2</v>
      </c>
      <c r="B3724" t="str">
        <f>IF($A3724="","",Tienda_2!B1324)</f>
        <v>Libros</v>
      </c>
      <c r="C3724" t="str">
        <f>IF($A3724="","",Tienda_2!G1324)</f>
        <v>Cali</v>
      </c>
      <c r="D3724" t="str">
        <f>IF($A3724="","",Tienda_2!F1324)</f>
        <v>Izabela de León</v>
      </c>
      <c r="E3724" t="str">
        <f>IF($A3724="","",Tienda_2!I1324)</f>
        <v>Nequi</v>
      </c>
      <c r="F3724">
        <f>IF($A3724="","",VALUE(RIGHT(Tienda_2!E1324,4)))</f>
        <v>2020</v>
      </c>
      <c r="G3724">
        <f>IF($A3724="","",Tienda_2!C1324)</f>
        <v>37700</v>
      </c>
      <c r="H3724">
        <f>IF($A3724="","",Tienda_2!D1324)</f>
        <v>2200</v>
      </c>
      <c r="I3724">
        <f>IF($A3724="","",Tienda_2!H1324)</f>
        <v>5</v>
      </c>
      <c r="J3724">
        <f>IF($A3724="",0,IF(AND(OR('Cuadro-de-mando'!$B$4="(Todas)",'Cuadro-de-mando'!$B$4=$A3724),OR('Cuadro-de-mando'!$E$4="(Todas)",'Cuadro-de-mando'!$E$4=$B3724),OR('Cuadro-de-mando'!$H$4="(Todas)",'Cuadro-de-mando'!$H$4=$C3724),OR('Cuadro-de-mando'!$K$4="(Todas)",'Cuadro-de-mando'!$K$4=$E3724),OR('Cuadro-de-mando'!$N$4="(Todos)",'Cuadro-de-mando'!$N$4=$F3724)),1,0))</f>
        <v>1</v>
      </c>
    </row>
    <row r="3725" spans="1:10" x14ac:dyDescent="0.25">
      <c r="A3725" t="str">
        <f>IF(Tienda_2!$A1325="","","Tienda 2")</f>
        <v>Tienda 2</v>
      </c>
      <c r="B3725" t="str">
        <f>IF($A3725="","",Tienda_2!B1325)</f>
        <v>Electrónicos</v>
      </c>
      <c r="C3725" t="str">
        <f>IF($A3725="","",Tienda_2!G1325)</f>
        <v>Bogotá</v>
      </c>
      <c r="D3725" t="str">
        <f>IF($A3725="","",Tienda_2!F1325)</f>
        <v>Izabela de León</v>
      </c>
      <c r="E3725" t="str">
        <f>IF($A3725="","",Tienda_2!I1325)</f>
        <v>Tarjeta de crédito</v>
      </c>
      <c r="F3725">
        <f>IF($A3725="","",VALUE(RIGHT(Tienda_2!E1325,4)))</f>
        <v>2022</v>
      </c>
      <c r="G3725">
        <f>IF($A3725="","",Tienda_2!C1325)</f>
        <v>226500</v>
      </c>
      <c r="H3725">
        <f>IF($A3725="","",Tienda_2!D1325)</f>
        <v>13100</v>
      </c>
      <c r="I3725">
        <f>IF($A3725="","",Tienda_2!H1325)</f>
        <v>5</v>
      </c>
      <c r="J3725">
        <f>IF($A3725="",0,IF(AND(OR('Cuadro-de-mando'!$B$4="(Todas)",'Cuadro-de-mando'!$B$4=$A3725),OR('Cuadro-de-mando'!$E$4="(Todas)",'Cuadro-de-mando'!$E$4=$B3725),OR('Cuadro-de-mando'!$H$4="(Todas)",'Cuadro-de-mando'!$H$4=$C3725),OR('Cuadro-de-mando'!$K$4="(Todas)",'Cuadro-de-mando'!$K$4=$E3725),OR('Cuadro-de-mando'!$N$4="(Todos)",'Cuadro-de-mando'!$N$4=$F3725)),1,0))</f>
        <v>1</v>
      </c>
    </row>
    <row r="3726" spans="1:10" x14ac:dyDescent="0.25">
      <c r="A3726" t="str">
        <f>IF(Tienda_2!$A1326="","","Tienda 2")</f>
        <v>Tienda 2</v>
      </c>
      <c r="B3726" t="str">
        <f>IF($A3726="","",Tienda_2!B1326)</f>
        <v>Muebles</v>
      </c>
      <c r="C3726" t="str">
        <f>IF($A3726="","",Tienda_2!G1326)</f>
        <v>Medellín</v>
      </c>
      <c r="D3726" t="str">
        <f>IF($A3726="","",Tienda_2!F1326)</f>
        <v>Felipe Santos</v>
      </c>
      <c r="E3726" t="str">
        <f>IF($A3726="","",Tienda_2!I1326)</f>
        <v>Tarjeta de crédito</v>
      </c>
      <c r="F3726">
        <f>IF($A3726="","",VALUE(RIGHT(Tienda_2!E1326,4)))</f>
        <v>2020</v>
      </c>
      <c r="G3726">
        <f>IF($A3726="","",Tienda_2!C1326)</f>
        <v>626000</v>
      </c>
      <c r="H3726">
        <f>IF($A3726="","",Tienda_2!D1326)</f>
        <v>31500</v>
      </c>
      <c r="I3726">
        <f>IF($A3726="","",Tienda_2!H1326)</f>
        <v>1</v>
      </c>
      <c r="J3726">
        <f>IF($A3726="",0,IF(AND(OR('Cuadro-de-mando'!$B$4="(Todas)",'Cuadro-de-mando'!$B$4=$A3726),OR('Cuadro-de-mando'!$E$4="(Todas)",'Cuadro-de-mando'!$E$4=$B3726),OR('Cuadro-de-mando'!$H$4="(Todas)",'Cuadro-de-mando'!$H$4=$C3726),OR('Cuadro-de-mando'!$K$4="(Todas)",'Cuadro-de-mando'!$K$4=$E3726),OR('Cuadro-de-mando'!$N$4="(Todos)",'Cuadro-de-mando'!$N$4=$F3726)),1,0))</f>
        <v>1</v>
      </c>
    </row>
    <row r="3727" spans="1:10" x14ac:dyDescent="0.25">
      <c r="A3727" t="str">
        <f>IF(Tienda_2!$A1327="","","Tienda 2")</f>
        <v>Tienda 2</v>
      </c>
      <c r="B3727" t="str">
        <f>IF($A3727="","",Tienda_2!B1327)</f>
        <v>Artículos para el hogar</v>
      </c>
      <c r="C3727" t="str">
        <f>IF($A3727="","",Tienda_2!G1327)</f>
        <v>Bogotá</v>
      </c>
      <c r="D3727" t="str">
        <f>IF($A3727="","",Tienda_2!F1327)</f>
        <v>Rafael Acosta</v>
      </c>
      <c r="E3727" t="str">
        <f>IF($A3727="","",Tienda_2!I1327)</f>
        <v>Tarjeta de crédito</v>
      </c>
      <c r="F3727">
        <f>IF($A3727="","",VALUE(RIGHT(Tienda_2!E1327,4)))</f>
        <v>2022</v>
      </c>
      <c r="G3727">
        <f>IF($A3727="","",Tienda_2!C1327)</f>
        <v>198600</v>
      </c>
      <c r="H3727">
        <f>IF($A3727="","",Tienda_2!D1327)</f>
        <v>8800</v>
      </c>
      <c r="I3727">
        <f>IF($A3727="","",Tienda_2!H1327)</f>
        <v>5</v>
      </c>
      <c r="J3727">
        <f>IF($A3727="",0,IF(AND(OR('Cuadro-de-mando'!$B$4="(Todas)",'Cuadro-de-mando'!$B$4=$A3727),OR('Cuadro-de-mando'!$E$4="(Todas)",'Cuadro-de-mando'!$E$4=$B3727),OR('Cuadro-de-mando'!$H$4="(Todas)",'Cuadro-de-mando'!$H$4=$C3727),OR('Cuadro-de-mando'!$K$4="(Todas)",'Cuadro-de-mando'!$K$4=$E3727),OR('Cuadro-de-mando'!$N$4="(Todos)",'Cuadro-de-mando'!$N$4=$F3727)),1,0))</f>
        <v>1</v>
      </c>
    </row>
    <row r="3728" spans="1:10" x14ac:dyDescent="0.25">
      <c r="A3728" t="str">
        <f>IF(Tienda_2!$A1328="","","Tienda 2")</f>
        <v>Tienda 2</v>
      </c>
      <c r="B3728" t="str">
        <f>IF($A3728="","",Tienda_2!B1328)</f>
        <v>Deportes y diversión</v>
      </c>
      <c r="C3728" t="str">
        <f>IF($A3728="","",Tienda_2!G1328)</f>
        <v>Cali</v>
      </c>
      <c r="D3728" t="str">
        <f>IF($A3728="","",Tienda_2!F1328)</f>
        <v>Lucas Olivera</v>
      </c>
      <c r="E3728" t="str">
        <f>IF($A3728="","",Tienda_2!I1328)</f>
        <v>Tarjeta de crédito</v>
      </c>
      <c r="F3728">
        <f>IF($A3728="","",VALUE(RIGHT(Tienda_2!E1328,4)))</f>
        <v>2022</v>
      </c>
      <c r="G3728">
        <f>IF($A3728="","",Tienda_2!C1328)</f>
        <v>29500</v>
      </c>
      <c r="H3728">
        <f>IF($A3728="","",Tienda_2!D1328)</f>
        <v>0</v>
      </c>
      <c r="I3728">
        <f>IF($A3728="","",Tienda_2!H1328)</f>
        <v>5</v>
      </c>
      <c r="J3728">
        <f>IF($A3728="",0,IF(AND(OR('Cuadro-de-mando'!$B$4="(Todas)",'Cuadro-de-mando'!$B$4=$A3728),OR('Cuadro-de-mando'!$E$4="(Todas)",'Cuadro-de-mando'!$E$4=$B3728),OR('Cuadro-de-mando'!$H$4="(Todas)",'Cuadro-de-mando'!$H$4=$C3728),OR('Cuadro-de-mando'!$K$4="(Todas)",'Cuadro-de-mando'!$K$4=$E3728),OR('Cuadro-de-mando'!$N$4="(Todos)",'Cuadro-de-mando'!$N$4=$F3728)),1,0))</f>
        <v>1</v>
      </c>
    </row>
    <row r="3729" spans="1:10" x14ac:dyDescent="0.25">
      <c r="A3729" t="str">
        <f>IF(Tienda_2!$A1329="","","Tienda 2")</f>
        <v>Tienda 2</v>
      </c>
      <c r="B3729" t="str">
        <f>IF($A3729="","",Tienda_2!B1329)</f>
        <v>Deportes y diversión</v>
      </c>
      <c r="C3729" t="str">
        <f>IF($A3729="","",Tienda_2!G1329)</f>
        <v>Leticia</v>
      </c>
      <c r="D3729" t="str">
        <f>IF($A3729="","",Tienda_2!F1329)</f>
        <v>Blanca Ramirez</v>
      </c>
      <c r="E3729" t="str">
        <f>IF($A3729="","",Tienda_2!I1329)</f>
        <v>Tarjeta de crédito</v>
      </c>
      <c r="F3729">
        <f>IF($A3729="","",VALUE(RIGHT(Tienda_2!E1329,4)))</f>
        <v>2021</v>
      </c>
      <c r="G3729">
        <f>IF($A3729="","",Tienda_2!C1329)</f>
        <v>711600</v>
      </c>
      <c r="H3729">
        <f>IF($A3729="","",Tienda_2!D1329)</f>
        <v>36100</v>
      </c>
      <c r="I3729">
        <f>IF($A3729="","",Tienda_2!H1329)</f>
        <v>4</v>
      </c>
      <c r="J3729">
        <f>IF($A3729="",0,IF(AND(OR('Cuadro-de-mando'!$B$4="(Todas)",'Cuadro-de-mando'!$B$4=$A3729),OR('Cuadro-de-mando'!$E$4="(Todas)",'Cuadro-de-mando'!$E$4=$B3729),OR('Cuadro-de-mando'!$H$4="(Todas)",'Cuadro-de-mando'!$H$4=$C3729),OR('Cuadro-de-mando'!$K$4="(Todas)",'Cuadro-de-mando'!$K$4=$E3729),OR('Cuadro-de-mando'!$N$4="(Todos)",'Cuadro-de-mando'!$N$4=$F3729)),1,0))</f>
        <v>1</v>
      </c>
    </row>
    <row r="3730" spans="1:10" x14ac:dyDescent="0.25">
      <c r="A3730" t="str">
        <f>IF(Tienda_2!$A1330="","","Tienda 2")</f>
        <v>Tienda 2</v>
      </c>
      <c r="B3730" t="str">
        <f>IF($A3730="","",Tienda_2!B1330)</f>
        <v>Electrónicos</v>
      </c>
      <c r="C3730" t="str">
        <f>IF($A3730="","",Tienda_2!G1330)</f>
        <v>Bogotá</v>
      </c>
      <c r="D3730" t="str">
        <f>IF($A3730="","",Tienda_2!F1330)</f>
        <v>Mariana Herrera</v>
      </c>
      <c r="E3730" t="str">
        <f>IF($A3730="","",Tienda_2!I1330)</f>
        <v>Tarjeta de crédito</v>
      </c>
      <c r="F3730">
        <f>IF($A3730="","",VALUE(RIGHT(Tienda_2!E1330,4)))</f>
        <v>2022</v>
      </c>
      <c r="G3730">
        <f>IF($A3730="","",Tienda_2!C1330)</f>
        <v>166200</v>
      </c>
      <c r="H3730">
        <f>IF($A3730="","",Tienda_2!D1330)</f>
        <v>7000</v>
      </c>
      <c r="I3730">
        <f>IF($A3730="","",Tienda_2!H1330)</f>
        <v>4</v>
      </c>
      <c r="J3730">
        <f>IF($A3730="",0,IF(AND(OR('Cuadro-de-mando'!$B$4="(Todas)",'Cuadro-de-mando'!$B$4=$A3730),OR('Cuadro-de-mando'!$E$4="(Todas)",'Cuadro-de-mando'!$E$4=$B3730),OR('Cuadro-de-mando'!$H$4="(Todas)",'Cuadro-de-mando'!$H$4=$C3730),OR('Cuadro-de-mando'!$K$4="(Todas)",'Cuadro-de-mando'!$K$4=$E3730),OR('Cuadro-de-mando'!$N$4="(Todos)",'Cuadro-de-mando'!$N$4=$F3730)),1,0))</f>
        <v>1</v>
      </c>
    </row>
    <row r="3731" spans="1:10" x14ac:dyDescent="0.25">
      <c r="A3731" t="str">
        <f>IF(Tienda_2!$A1331="","","Tienda 2")</f>
        <v>Tienda 2</v>
      </c>
      <c r="B3731" t="str">
        <f>IF($A3731="","",Tienda_2!B1331)</f>
        <v>Muebles</v>
      </c>
      <c r="C3731" t="str">
        <f>IF($A3731="","",Tienda_2!G1331)</f>
        <v>Bogotá</v>
      </c>
      <c r="D3731" t="str">
        <f>IF($A3731="","",Tienda_2!F1331)</f>
        <v>Pedro Gomez</v>
      </c>
      <c r="E3731" t="str">
        <f>IF($A3731="","",Tienda_2!I1331)</f>
        <v>Tarjeta de crédito</v>
      </c>
      <c r="F3731">
        <f>IF($A3731="","",VALUE(RIGHT(Tienda_2!E1331,4)))</f>
        <v>2022</v>
      </c>
      <c r="G3731">
        <f>IF($A3731="","",Tienda_2!C1331)</f>
        <v>234800</v>
      </c>
      <c r="H3731">
        <f>IF($A3731="","",Tienda_2!D1331)</f>
        <v>12900</v>
      </c>
      <c r="I3731">
        <f>IF($A3731="","",Tienda_2!H1331)</f>
        <v>5</v>
      </c>
      <c r="J3731">
        <f>IF($A3731="",0,IF(AND(OR('Cuadro-de-mando'!$B$4="(Todas)",'Cuadro-de-mando'!$B$4=$A3731),OR('Cuadro-de-mando'!$E$4="(Todas)",'Cuadro-de-mando'!$E$4=$B3731),OR('Cuadro-de-mando'!$H$4="(Todas)",'Cuadro-de-mando'!$H$4=$C3731),OR('Cuadro-de-mando'!$K$4="(Todas)",'Cuadro-de-mando'!$K$4=$E3731),OR('Cuadro-de-mando'!$N$4="(Todos)",'Cuadro-de-mando'!$N$4=$F3731)),1,0))</f>
        <v>1</v>
      </c>
    </row>
    <row r="3732" spans="1:10" x14ac:dyDescent="0.25">
      <c r="A3732" t="str">
        <f>IF(Tienda_2!$A1332="","","Tienda 2")</f>
        <v>Tienda 2</v>
      </c>
      <c r="B3732" t="str">
        <f>IF($A3732="","",Tienda_2!B1332)</f>
        <v>Instrumentos musicales</v>
      </c>
      <c r="C3732" t="str">
        <f>IF($A3732="","",Tienda_2!G1332)</f>
        <v>Bogotá</v>
      </c>
      <c r="D3732" t="str">
        <f>IF($A3732="","",Tienda_2!F1332)</f>
        <v>Blanca Ramirez</v>
      </c>
      <c r="E3732" t="str">
        <f>IF($A3732="","",Tienda_2!I1332)</f>
        <v>Nequi</v>
      </c>
      <c r="F3732">
        <f>IF($A3732="","",VALUE(RIGHT(Tienda_2!E1332,4)))</f>
        <v>2020</v>
      </c>
      <c r="G3732">
        <f>IF($A3732="","",Tienda_2!C1332)</f>
        <v>342300</v>
      </c>
      <c r="H3732">
        <f>IF($A3732="","",Tienda_2!D1332)</f>
        <v>18900</v>
      </c>
      <c r="I3732">
        <f>IF($A3732="","",Tienda_2!H1332)</f>
        <v>5</v>
      </c>
      <c r="J3732">
        <f>IF($A3732="",0,IF(AND(OR('Cuadro-de-mando'!$B$4="(Todas)",'Cuadro-de-mando'!$B$4=$A3732),OR('Cuadro-de-mando'!$E$4="(Todas)",'Cuadro-de-mando'!$E$4=$B3732),OR('Cuadro-de-mando'!$H$4="(Todas)",'Cuadro-de-mando'!$H$4=$C3732),OR('Cuadro-de-mando'!$K$4="(Todas)",'Cuadro-de-mando'!$K$4=$E3732),OR('Cuadro-de-mando'!$N$4="(Todos)",'Cuadro-de-mando'!$N$4=$F3732)),1,0))</f>
        <v>1</v>
      </c>
    </row>
    <row r="3733" spans="1:10" x14ac:dyDescent="0.25">
      <c r="A3733" t="str">
        <f>IF(Tienda_2!$A1333="","","Tienda 2")</f>
        <v>Tienda 2</v>
      </c>
      <c r="B3733" t="str">
        <f>IF($A3733="","",Tienda_2!B1333)</f>
        <v>Muebles</v>
      </c>
      <c r="C3733" t="str">
        <f>IF($A3733="","",Tienda_2!G1333)</f>
        <v>Bogotá</v>
      </c>
      <c r="D3733" t="str">
        <f>IF($A3733="","",Tienda_2!F1333)</f>
        <v>Juliana Costa</v>
      </c>
      <c r="E3733" t="str">
        <f>IF($A3733="","",Tienda_2!I1333)</f>
        <v>Tarjeta de crédito</v>
      </c>
      <c r="F3733">
        <f>IF($A3733="","",VALUE(RIGHT(Tienda_2!E1333,4)))</f>
        <v>2021</v>
      </c>
      <c r="G3733">
        <f>IF($A3733="","",Tienda_2!C1333)</f>
        <v>312500</v>
      </c>
      <c r="H3733">
        <f>IF($A3733="","",Tienda_2!D1333)</f>
        <v>16900</v>
      </c>
      <c r="I3733">
        <f>IF($A3733="","",Tienda_2!H1333)</f>
        <v>4</v>
      </c>
      <c r="J3733">
        <f>IF($A3733="",0,IF(AND(OR('Cuadro-de-mando'!$B$4="(Todas)",'Cuadro-de-mando'!$B$4=$A3733),OR('Cuadro-de-mando'!$E$4="(Todas)",'Cuadro-de-mando'!$E$4=$B3733),OR('Cuadro-de-mando'!$H$4="(Todas)",'Cuadro-de-mando'!$H$4=$C3733),OR('Cuadro-de-mando'!$K$4="(Todas)",'Cuadro-de-mando'!$K$4=$E3733),OR('Cuadro-de-mando'!$N$4="(Todos)",'Cuadro-de-mando'!$N$4=$F3733)),1,0))</f>
        <v>1</v>
      </c>
    </row>
    <row r="3734" spans="1:10" x14ac:dyDescent="0.25">
      <c r="A3734" t="str">
        <f>IF(Tienda_2!$A1334="","","Tienda 2")</f>
        <v>Tienda 2</v>
      </c>
      <c r="B3734" t="str">
        <f>IF($A3734="","",Tienda_2!B1334)</f>
        <v>Deportes y diversión</v>
      </c>
      <c r="C3734" t="str">
        <f>IF($A3734="","",Tienda_2!G1334)</f>
        <v>Bucaramanga</v>
      </c>
      <c r="D3734" t="str">
        <f>IF($A3734="","",Tienda_2!F1334)</f>
        <v>Juan Fernandez</v>
      </c>
      <c r="E3734" t="str">
        <f>IF($A3734="","",Tienda_2!I1334)</f>
        <v>Tarjeta de crédito</v>
      </c>
      <c r="F3734">
        <f>IF($A3734="","",VALUE(RIGHT(Tienda_2!E1334,4)))</f>
        <v>2022</v>
      </c>
      <c r="G3734">
        <f>IF($A3734="","",Tienda_2!C1334)</f>
        <v>53000</v>
      </c>
      <c r="H3734">
        <f>IF($A3734="","",Tienda_2!D1334)</f>
        <v>7500</v>
      </c>
      <c r="I3734">
        <f>IF($A3734="","",Tienda_2!H1334)</f>
        <v>5</v>
      </c>
      <c r="J3734">
        <f>IF($A3734="",0,IF(AND(OR('Cuadro-de-mando'!$B$4="(Todas)",'Cuadro-de-mando'!$B$4=$A3734),OR('Cuadro-de-mando'!$E$4="(Todas)",'Cuadro-de-mando'!$E$4=$B3734),OR('Cuadro-de-mando'!$H$4="(Todas)",'Cuadro-de-mando'!$H$4=$C3734),OR('Cuadro-de-mando'!$K$4="(Todas)",'Cuadro-de-mando'!$K$4=$E3734),OR('Cuadro-de-mando'!$N$4="(Todos)",'Cuadro-de-mando'!$N$4=$F3734)),1,0))</f>
        <v>1</v>
      </c>
    </row>
    <row r="3735" spans="1:10" x14ac:dyDescent="0.25">
      <c r="A3735" t="str">
        <f>IF(Tienda_2!$A1335="","","Tienda 2")</f>
        <v>Tienda 2</v>
      </c>
      <c r="B3735" t="str">
        <f>IF($A3735="","",Tienda_2!B1335)</f>
        <v>Juguetes</v>
      </c>
      <c r="C3735" t="str">
        <f>IF($A3735="","",Tienda_2!G1335)</f>
        <v>Pereira</v>
      </c>
      <c r="D3735" t="str">
        <f>IF($A3735="","",Tienda_2!F1335)</f>
        <v>Beatriz Morales</v>
      </c>
      <c r="E3735" t="str">
        <f>IF($A3735="","",Tienda_2!I1335)</f>
        <v>Tarjeta de crédito</v>
      </c>
      <c r="F3735">
        <f>IF($A3735="","",VALUE(RIGHT(Tienda_2!E1335,4)))</f>
        <v>2020</v>
      </c>
      <c r="G3735">
        <f>IF($A3735="","",Tienda_2!C1335)</f>
        <v>79900</v>
      </c>
      <c r="H3735">
        <f>IF($A3735="","",Tienda_2!D1335)</f>
        <v>8900</v>
      </c>
      <c r="I3735">
        <f>IF($A3735="","",Tienda_2!H1335)</f>
        <v>5</v>
      </c>
      <c r="J3735">
        <f>IF($A3735="",0,IF(AND(OR('Cuadro-de-mando'!$B$4="(Todas)",'Cuadro-de-mando'!$B$4=$A3735),OR('Cuadro-de-mando'!$E$4="(Todas)",'Cuadro-de-mando'!$E$4=$B3735),OR('Cuadro-de-mando'!$H$4="(Todas)",'Cuadro-de-mando'!$H$4=$C3735),OR('Cuadro-de-mando'!$K$4="(Todas)",'Cuadro-de-mando'!$K$4=$E3735),OR('Cuadro-de-mando'!$N$4="(Todos)",'Cuadro-de-mando'!$N$4=$F3735)),1,0))</f>
        <v>1</v>
      </c>
    </row>
    <row r="3736" spans="1:10" x14ac:dyDescent="0.25">
      <c r="A3736" t="str">
        <f>IF(Tienda_2!$A1336="","","Tienda 2")</f>
        <v>Tienda 2</v>
      </c>
      <c r="B3736" t="str">
        <f>IF($A3736="","",Tienda_2!B1336)</f>
        <v>Muebles</v>
      </c>
      <c r="C3736" t="str">
        <f>IF($A3736="","",Tienda_2!G1336)</f>
        <v>Bogotá</v>
      </c>
      <c r="D3736" t="str">
        <f>IF($A3736="","",Tienda_2!F1336)</f>
        <v>Lucas Olivera</v>
      </c>
      <c r="E3736" t="str">
        <f>IF($A3736="","",Tienda_2!I1336)</f>
        <v>Tarjeta de crédito</v>
      </c>
      <c r="F3736">
        <f>IF($A3736="","",VALUE(RIGHT(Tienda_2!E1336,4)))</f>
        <v>2022</v>
      </c>
      <c r="G3736">
        <f>IF($A3736="","",Tienda_2!C1336)</f>
        <v>303500</v>
      </c>
      <c r="H3736">
        <f>IF($A3736="","",Tienda_2!D1336)</f>
        <v>18500</v>
      </c>
      <c r="I3736">
        <f>IF($A3736="","",Tienda_2!H1336)</f>
        <v>2</v>
      </c>
      <c r="J3736">
        <f>IF($A3736="",0,IF(AND(OR('Cuadro-de-mando'!$B$4="(Todas)",'Cuadro-de-mando'!$B$4=$A3736),OR('Cuadro-de-mando'!$E$4="(Todas)",'Cuadro-de-mando'!$E$4=$B3736),OR('Cuadro-de-mando'!$H$4="(Todas)",'Cuadro-de-mando'!$H$4=$C3736),OR('Cuadro-de-mando'!$K$4="(Todas)",'Cuadro-de-mando'!$K$4=$E3736),OR('Cuadro-de-mando'!$N$4="(Todos)",'Cuadro-de-mando'!$N$4=$F3736)),1,0))</f>
        <v>1</v>
      </c>
    </row>
    <row r="3737" spans="1:10" x14ac:dyDescent="0.25">
      <c r="A3737" t="str">
        <f>IF(Tienda_2!$A1337="","","Tienda 2")</f>
        <v>Tienda 2</v>
      </c>
      <c r="B3737" t="str">
        <f>IF($A3737="","",Tienda_2!B1337)</f>
        <v>Electrónicos</v>
      </c>
      <c r="C3737" t="str">
        <f>IF($A3737="","",Tienda_2!G1337)</f>
        <v>Bogotá</v>
      </c>
      <c r="D3737" t="str">
        <f>IF($A3737="","",Tienda_2!F1337)</f>
        <v>Rafael Acosta</v>
      </c>
      <c r="E3737" t="str">
        <f>IF($A3737="","",Tienda_2!I1337)</f>
        <v>Tarjeta de crédito</v>
      </c>
      <c r="F3737">
        <f>IF($A3737="","",VALUE(RIGHT(Tienda_2!E1337,4)))</f>
        <v>2022</v>
      </c>
      <c r="G3737">
        <f>IF($A3737="","",Tienda_2!C1337)</f>
        <v>335100</v>
      </c>
      <c r="H3737">
        <f>IF($A3737="","",Tienda_2!D1337)</f>
        <v>18200</v>
      </c>
      <c r="I3737">
        <f>IF($A3737="","",Tienda_2!H1337)</f>
        <v>5</v>
      </c>
      <c r="J3737">
        <f>IF($A3737="",0,IF(AND(OR('Cuadro-de-mando'!$B$4="(Todas)",'Cuadro-de-mando'!$B$4=$A3737),OR('Cuadro-de-mando'!$E$4="(Todas)",'Cuadro-de-mando'!$E$4=$B3737),OR('Cuadro-de-mando'!$H$4="(Todas)",'Cuadro-de-mando'!$H$4=$C3737),OR('Cuadro-de-mando'!$K$4="(Todas)",'Cuadro-de-mando'!$K$4=$E3737),OR('Cuadro-de-mando'!$N$4="(Todos)",'Cuadro-de-mando'!$N$4=$F3737)),1,0))</f>
        <v>1</v>
      </c>
    </row>
    <row r="3738" spans="1:10" x14ac:dyDescent="0.25">
      <c r="A3738" t="str">
        <f>IF(Tienda_2!$A1338="","","Tienda 2")</f>
        <v>Tienda 2</v>
      </c>
      <c r="B3738" t="str">
        <f>IF($A3738="","",Tienda_2!B1338)</f>
        <v>Instrumentos musicales</v>
      </c>
      <c r="C3738" t="str">
        <f>IF($A3738="","",Tienda_2!G1338)</f>
        <v>Medellín</v>
      </c>
      <c r="D3738" t="str">
        <f>IF($A3738="","",Tienda_2!F1338)</f>
        <v>Juliana Costa</v>
      </c>
      <c r="E3738" t="str">
        <f>IF($A3738="","",Tienda_2!I1338)</f>
        <v>Tarjeta de crédito</v>
      </c>
      <c r="F3738">
        <f>IF($A3738="","",VALUE(RIGHT(Tienda_2!E1338,4)))</f>
        <v>2022</v>
      </c>
      <c r="G3738">
        <f>IF($A3738="","",Tienda_2!C1338)</f>
        <v>1028900</v>
      </c>
      <c r="H3738">
        <f>IF($A3738="","",Tienda_2!D1338)</f>
        <v>55200</v>
      </c>
      <c r="I3738">
        <f>IF($A3738="","",Tienda_2!H1338)</f>
        <v>2</v>
      </c>
      <c r="J3738">
        <f>IF($A3738="",0,IF(AND(OR('Cuadro-de-mando'!$B$4="(Todas)",'Cuadro-de-mando'!$B$4=$A3738),OR('Cuadro-de-mando'!$E$4="(Todas)",'Cuadro-de-mando'!$E$4=$B3738),OR('Cuadro-de-mando'!$H$4="(Todas)",'Cuadro-de-mando'!$H$4=$C3738),OR('Cuadro-de-mando'!$K$4="(Todas)",'Cuadro-de-mando'!$K$4=$E3738),OR('Cuadro-de-mando'!$N$4="(Todos)",'Cuadro-de-mando'!$N$4=$F3738)),1,0))</f>
        <v>1</v>
      </c>
    </row>
    <row r="3739" spans="1:10" x14ac:dyDescent="0.25">
      <c r="A3739" t="str">
        <f>IF(Tienda_2!$A1339="","","Tienda 2")</f>
        <v>Tienda 2</v>
      </c>
      <c r="B3739" t="str">
        <f>IF($A3739="","",Tienda_2!B1339)</f>
        <v>Deportes y diversión</v>
      </c>
      <c r="C3739" t="str">
        <f>IF($A3739="","",Tienda_2!G1339)</f>
        <v>Cali</v>
      </c>
      <c r="D3739" t="str">
        <f>IF($A3739="","",Tienda_2!F1339)</f>
        <v>Lucas Olivera</v>
      </c>
      <c r="E3739" t="str">
        <f>IF($A3739="","",Tienda_2!I1339)</f>
        <v>Tarjeta de débito</v>
      </c>
      <c r="F3739">
        <f>IF($A3739="","",VALUE(RIGHT(Tienda_2!E1339,4)))</f>
        <v>2020</v>
      </c>
      <c r="G3739">
        <f>IF($A3739="","",Tienda_2!C1339)</f>
        <v>10900</v>
      </c>
      <c r="H3739">
        <f>IF($A3739="","",Tienda_2!D1339)</f>
        <v>3900</v>
      </c>
      <c r="I3739">
        <f>IF($A3739="","",Tienda_2!H1339)</f>
        <v>5</v>
      </c>
      <c r="J3739">
        <f>IF($A3739="",0,IF(AND(OR('Cuadro-de-mando'!$B$4="(Todas)",'Cuadro-de-mando'!$B$4=$A3739),OR('Cuadro-de-mando'!$E$4="(Todas)",'Cuadro-de-mando'!$E$4=$B3739),OR('Cuadro-de-mando'!$H$4="(Todas)",'Cuadro-de-mando'!$H$4=$C3739),OR('Cuadro-de-mando'!$K$4="(Todas)",'Cuadro-de-mando'!$K$4=$E3739),OR('Cuadro-de-mando'!$N$4="(Todos)",'Cuadro-de-mando'!$N$4=$F3739)),1,0))</f>
        <v>1</v>
      </c>
    </row>
    <row r="3740" spans="1:10" x14ac:dyDescent="0.25">
      <c r="A3740" t="str">
        <f>IF(Tienda_2!$A1340="","","Tienda 2")</f>
        <v>Tienda 2</v>
      </c>
      <c r="B3740" t="str">
        <f>IF($A3740="","",Tienda_2!B1340)</f>
        <v>Juguetes</v>
      </c>
      <c r="C3740" t="str">
        <f>IF($A3740="","",Tienda_2!G1340)</f>
        <v>Cartagena</v>
      </c>
      <c r="D3740" t="str">
        <f>IF($A3740="","",Tienda_2!F1340)</f>
        <v>Blanca Ramirez</v>
      </c>
      <c r="E3740" t="str">
        <f>IF($A3740="","",Tienda_2!I1340)</f>
        <v>Tarjeta de crédito</v>
      </c>
      <c r="F3740">
        <f>IF($A3740="","",VALUE(RIGHT(Tienda_2!E1340,4)))</f>
        <v>2020</v>
      </c>
      <c r="G3740">
        <f>IF($A3740="","",Tienda_2!C1340)</f>
        <v>65100</v>
      </c>
      <c r="H3740">
        <f>IF($A3740="","",Tienda_2!D1340)</f>
        <v>1700</v>
      </c>
      <c r="I3740">
        <f>IF($A3740="","",Tienda_2!H1340)</f>
        <v>5</v>
      </c>
      <c r="J3740">
        <f>IF($A3740="",0,IF(AND(OR('Cuadro-de-mando'!$B$4="(Todas)",'Cuadro-de-mando'!$B$4=$A3740),OR('Cuadro-de-mando'!$E$4="(Todas)",'Cuadro-de-mando'!$E$4=$B3740),OR('Cuadro-de-mando'!$H$4="(Todas)",'Cuadro-de-mando'!$H$4=$C3740),OR('Cuadro-de-mando'!$K$4="(Todas)",'Cuadro-de-mando'!$K$4=$E3740),OR('Cuadro-de-mando'!$N$4="(Todos)",'Cuadro-de-mando'!$N$4=$F3740)),1,0))</f>
        <v>1</v>
      </c>
    </row>
    <row r="3741" spans="1:10" x14ac:dyDescent="0.25">
      <c r="A3741" t="str">
        <f>IF(Tienda_2!$A1341="","","Tienda 2")</f>
        <v>Tienda 2</v>
      </c>
      <c r="B3741" t="str">
        <f>IF($A3741="","",Tienda_2!B1341)</f>
        <v>Muebles</v>
      </c>
      <c r="C3741" t="str">
        <f>IF($A3741="","",Tienda_2!G1341)</f>
        <v>Cali</v>
      </c>
      <c r="D3741" t="str">
        <f>IF($A3741="","",Tienda_2!F1341)</f>
        <v>Mariana Herrera</v>
      </c>
      <c r="E3741" t="str">
        <f>IF($A3741="","",Tienda_2!I1341)</f>
        <v>Nequi</v>
      </c>
      <c r="F3741">
        <f>IF($A3741="","",VALUE(RIGHT(Tienda_2!E1341,4)))</f>
        <v>2021</v>
      </c>
      <c r="G3741">
        <f>IF($A3741="","",Tienda_2!C1341)</f>
        <v>430900</v>
      </c>
      <c r="H3741">
        <f>IF($A3741="","",Tienda_2!D1341)</f>
        <v>25300</v>
      </c>
      <c r="I3741">
        <f>IF($A3741="","",Tienda_2!H1341)</f>
        <v>5</v>
      </c>
      <c r="J3741">
        <f>IF($A3741="",0,IF(AND(OR('Cuadro-de-mando'!$B$4="(Todas)",'Cuadro-de-mando'!$B$4=$A3741),OR('Cuadro-de-mando'!$E$4="(Todas)",'Cuadro-de-mando'!$E$4=$B3741),OR('Cuadro-de-mando'!$H$4="(Todas)",'Cuadro-de-mando'!$H$4=$C3741),OR('Cuadro-de-mando'!$K$4="(Todas)",'Cuadro-de-mando'!$K$4=$E3741),OR('Cuadro-de-mando'!$N$4="(Todos)",'Cuadro-de-mando'!$N$4=$F3741)),1,0))</f>
        <v>1</v>
      </c>
    </row>
    <row r="3742" spans="1:10" x14ac:dyDescent="0.25">
      <c r="A3742" t="str">
        <f>IF(Tienda_2!$A1342="","","Tienda 2")</f>
        <v>Tienda 2</v>
      </c>
      <c r="B3742" t="str">
        <f>IF($A3742="","",Tienda_2!B1342)</f>
        <v>Libros</v>
      </c>
      <c r="C3742" t="str">
        <f>IF($A3742="","",Tienda_2!G1342)</f>
        <v>Leticia</v>
      </c>
      <c r="D3742" t="str">
        <f>IF($A3742="","",Tienda_2!F1342)</f>
        <v>Juliana Costa</v>
      </c>
      <c r="E3742" t="str">
        <f>IF($A3742="","",Tienda_2!I1342)</f>
        <v>Tarjeta de crédito</v>
      </c>
      <c r="F3742">
        <f>IF($A3742="","",VALUE(RIGHT(Tienda_2!E1342,4)))</f>
        <v>2021</v>
      </c>
      <c r="G3742">
        <f>IF($A3742="","",Tienda_2!C1342)</f>
        <v>55500</v>
      </c>
      <c r="H3742">
        <f>IF($A3742="","",Tienda_2!D1342)</f>
        <v>5300</v>
      </c>
      <c r="I3742">
        <f>IF($A3742="","",Tienda_2!H1342)</f>
        <v>4</v>
      </c>
      <c r="J3742">
        <f>IF($A3742="",0,IF(AND(OR('Cuadro-de-mando'!$B$4="(Todas)",'Cuadro-de-mando'!$B$4=$A3742),OR('Cuadro-de-mando'!$E$4="(Todas)",'Cuadro-de-mando'!$E$4=$B3742),OR('Cuadro-de-mando'!$H$4="(Todas)",'Cuadro-de-mando'!$H$4=$C3742),OR('Cuadro-de-mando'!$K$4="(Todas)",'Cuadro-de-mando'!$K$4=$E3742),OR('Cuadro-de-mando'!$N$4="(Todos)",'Cuadro-de-mando'!$N$4=$F3742)),1,0))</f>
        <v>1</v>
      </c>
    </row>
    <row r="3743" spans="1:10" x14ac:dyDescent="0.25">
      <c r="A3743" t="str">
        <f>IF(Tienda_2!$A1343="","","Tienda 2")</f>
        <v>Tienda 2</v>
      </c>
      <c r="B3743" t="str">
        <f>IF($A3743="","",Tienda_2!B1343)</f>
        <v>Electrónicos</v>
      </c>
      <c r="C3743" t="str">
        <f>IF($A3743="","",Tienda_2!G1343)</f>
        <v>Cartagena</v>
      </c>
      <c r="D3743" t="str">
        <f>IF($A3743="","",Tienda_2!F1343)</f>
        <v>Mariana Herrera</v>
      </c>
      <c r="E3743" t="str">
        <f>IF($A3743="","",Tienda_2!I1343)</f>
        <v>Tarjeta de crédito</v>
      </c>
      <c r="F3743">
        <f>IF($A3743="","",VALUE(RIGHT(Tienda_2!E1343,4)))</f>
        <v>2021</v>
      </c>
      <c r="G3743">
        <f>IF($A3743="","",Tienda_2!C1343)</f>
        <v>138200</v>
      </c>
      <c r="H3743">
        <f>IF($A3743="","",Tienda_2!D1343)</f>
        <v>5500</v>
      </c>
      <c r="I3743">
        <f>IF($A3743="","",Tienda_2!H1343)</f>
        <v>1</v>
      </c>
      <c r="J3743">
        <f>IF($A3743="",0,IF(AND(OR('Cuadro-de-mando'!$B$4="(Todas)",'Cuadro-de-mando'!$B$4=$A3743),OR('Cuadro-de-mando'!$E$4="(Todas)",'Cuadro-de-mando'!$E$4=$B3743),OR('Cuadro-de-mando'!$H$4="(Todas)",'Cuadro-de-mando'!$H$4=$C3743),OR('Cuadro-de-mando'!$K$4="(Todas)",'Cuadro-de-mando'!$K$4=$E3743),OR('Cuadro-de-mando'!$N$4="(Todos)",'Cuadro-de-mando'!$N$4=$F3743)),1,0))</f>
        <v>1</v>
      </c>
    </row>
    <row r="3744" spans="1:10" x14ac:dyDescent="0.25">
      <c r="A3744" t="str">
        <f>IF(Tienda_2!$A1344="","","Tienda 2")</f>
        <v>Tienda 2</v>
      </c>
      <c r="B3744" t="str">
        <f>IF($A3744="","",Tienda_2!B1344)</f>
        <v>Muebles</v>
      </c>
      <c r="C3744" t="str">
        <f>IF($A3744="","",Tienda_2!G1344)</f>
        <v>Medellín</v>
      </c>
      <c r="D3744" t="str">
        <f>IF($A3744="","",Tienda_2!F1344)</f>
        <v>Maria Alfonso</v>
      </c>
      <c r="E3744" t="str">
        <f>IF($A3744="","",Tienda_2!I1344)</f>
        <v>Nequi</v>
      </c>
      <c r="F3744">
        <f>IF($A3744="","",VALUE(RIGHT(Tienda_2!E1344,4)))</f>
        <v>2022</v>
      </c>
      <c r="G3744">
        <f>IF($A3744="","",Tienda_2!C1344)</f>
        <v>471700</v>
      </c>
      <c r="H3744">
        <f>IF($A3744="","",Tienda_2!D1344)</f>
        <v>23300</v>
      </c>
      <c r="I3744">
        <f>IF($A3744="","",Tienda_2!H1344)</f>
        <v>4</v>
      </c>
      <c r="J3744">
        <f>IF($A3744="",0,IF(AND(OR('Cuadro-de-mando'!$B$4="(Todas)",'Cuadro-de-mando'!$B$4=$A3744),OR('Cuadro-de-mando'!$E$4="(Todas)",'Cuadro-de-mando'!$E$4=$B3744),OR('Cuadro-de-mando'!$H$4="(Todas)",'Cuadro-de-mando'!$H$4=$C3744),OR('Cuadro-de-mando'!$K$4="(Todas)",'Cuadro-de-mando'!$K$4=$E3744),OR('Cuadro-de-mando'!$N$4="(Todos)",'Cuadro-de-mando'!$N$4=$F3744)),1,0))</f>
        <v>1</v>
      </c>
    </row>
    <row r="3745" spans="1:10" x14ac:dyDescent="0.25">
      <c r="A3745" t="str">
        <f>IF(Tienda_2!$A1345="","","Tienda 2")</f>
        <v>Tienda 2</v>
      </c>
      <c r="B3745" t="str">
        <f>IF($A3745="","",Tienda_2!B1345)</f>
        <v>Electrodomésticos</v>
      </c>
      <c r="C3745" t="str">
        <f>IF($A3745="","",Tienda_2!G1345)</f>
        <v>Medellín</v>
      </c>
      <c r="D3745" t="str">
        <f>IF($A3745="","",Tienda_2!F1345)</f>
        <v>Rafael Acosta</v>
      </c>
      <c r="E3745" t="str">
        <f>IF($A3745="","",Tienda_2!I1345)</f>
        <v>Tarjeta de crédito</v>
      </c>
      <c r="F3745">
        <f>IF($A3745="","",VALUE(RIGHT(Tienda_2!E1345,4)))</f>
        <v>2022</v>
      </c>
      <c r="G3745">
        <f>IF($A3745="","",Tienda_2!C1345)</f>
        <v>1365700</v>
      </c>
      <c r="H3745">
        <f>IF($A3745="","",Tienda_2!D1345)</f>
        <v>72900</v>
      </c>
      <c r="I3745">
        <f>IF($A3745="","",Tienda_2!H1345)</f>
        <v>3</v>
      </c>
      <c r="J3745">
        <f>IF($A3745="",0,IF(AND(OR('Cuadro-de-mando'!$B$4="(Todas)",'Cuadro-de-mando'!$B$4=$A3745),OR('Cuadro-de-mando'!$E$4="(Todas)",'Cuadro-de-mando'!$E$4=$B3745),OR('Cuadro-de-mando'!$H$4="(Todas)",'Cuadro-de-mando'!$H$4=$C3745),OR('Cuadro-de-mando'!$K$4="(Todas)",'Cuadro-de-mando'!$K$4=$E3745),OR('Cuadro-de-mando'!$N$4="(Todos)",'Cuadro-de-mando'!$N$4=$F3745)),1,0))</f>
        <v>1</v>
      </c>
    </row>
    <row r="3746" spans="1:10" x14ac:dyDescent="0.25">
      <c r="A3746" t="str">
        <f>IF(Tienda_2!$A1346="","","Tienda 2")</f>
        <v>Tienda 2</v>
      </c>
      <c r="B3746" t="str">
        <f>IF($A3746="","",Tienda_2!B1346)</f>
        <v>Deportes y diversión</v>
      </c>
      <c r="C3746" t="str">
        <f>IF($A3746="","",Tienda_2!G1346)</f>
        <v>Bogotá</v>
      </c>
      <c r="D3746" t="str">
        <f>IF($A3746="","",Tienda_2!F1346)</f>
        <v>Rafael Acosta</v>
      </c>
      <c r="E3746" t="str">
        <f>IF($A3746="","",Tienda_2!I1346)</f>
        <v>Tarjeta de crédito</v>
      </c>
      <c r="F3746">
        <f>IF($A3746="","",VALUE(RIGHT(Tienda_2!E1346,4)))</f>
        <v>2022</v>
      </c>
      <c r="G3746">
        <f>IF($A3746="","",Tienda_2!C1346)</f>
        <v>50400</v>
      </c>
      <c r="H3746">
        <f>IF($A3746="","",Tienda_2!D1346)</f>
        <v>3100</v>
      </c>
      <c r="I3746">
        <f>IF($A3746="","",Tienda_2!H1346)</f>
        <v>5</v>
      </c>
      <c r="J3746">
        <f>IF($A3746="",0,IF(AND(OR('Cuadro-de-mando'!$B$4="(Todas)",'Cuadro-de-mando'!$B$4=$A3746),OR('Cuadro-de-mando'!$E$4="(Todas)",'Cuadro-de-mando'!$E$4=$B3746),OR('Cuadro-de-mando'!$H$4="(Todas)",'Cuadro-de-mando'!$H$4=$C3746),OR('Cuadro-de-mando'!$K$4="(Todas)",'Cuadro-de-mando'!$K$4=$E3746),OR('Cuadro-de-mando'!$N$4="(Todos)",'Cuadro-de-mando'!$N$4=$F3746)),1,0))</f>
        <v>1</v>
      </c>
    </row>
    <row r="3747" spans="1:10" x14ac:dyDescent="0.25">
      <c r="A3747" t="str">
        <f>IF(Tienda_2!$A1347="","","Tienda 2")</f>
        <v>Tienda 2</v>
      </c>
      <c r="B3747" t="str">
        <f>IF($A3747="","",Tienda_2!B1347)</f>
        <v>Electrodomésticos</v>
      </c>
      <c r="C3747" t="str">
        <f>IF($A3747="","",Tienda_2!G1347)</f>
        <v>Cali</v>
      </c>
      <c r="D3747" t="str">
        <f>IF($A3747="","",Tienda_2!F1347)</f>
        <v>Mariana Herrera</v>
      </c>
      <c r="E3747" t="str">
        <f>IF($A3747="","",Tienda_2!I1347)</f>
        <v>Nequi</v>
      </c>
      <c r="F3747">
        <f>IF($A3747="","",VALUE(RIGHT(Tienda_2!E1347,4)))</f>
        <v>2020</v>
      </c>
      <c r="G3747">
        <f>IF($A3747="","",Tienda_2!C1347)</f>
        <v>1207100</v>
      </c>
      <c r="H3747">
        <f>IF($A3747="","",Tienda_2!D1347)</f>
        <v>64500</v>
      </c>
      <c r="I3747">
        <f>IF($A3747="","",Tienda_2!H1347)</f>
        <v>5</v>
      </c>
      <c r="J3747">
        <f>IF($A3747="",0,IF(AND(OR('Cuadro-de-mando'!$B$4="(Todas)",'Cuadro-de-mando'!$B$4=$A3747),OR('Cuadro-de-mando'!$E$4="(Todas)",'Cuadro-de-mando'!$E$4=$B3747),OR('Cuadro-de-mando'!$H$4="(Todas)",'Cuadro-de-mando'!$H$4=$C3747),OR('Cuadro-de-mando'!$K$4="(Todas)",'Cuadro-de-mando'!$K$4=$E3747),OR('Cuadro-de-mando'!$N$4="(Todos)",'Cuadro-de-mando'!$N$4=$F3747)),1,0))</f>
        <v>1</v>
      </c>
    </row>
    <row r="3748" spans="1:10" x14ac:dyDescent="0.25">
      <c r="A3748" t="str">
        <f>IF(Tienda_2!$A1348="","","Tienda 2")</f>
        <v>Tienda 2</v>
      </c>
      <c r="B3748" t="str">
        <f>IF($A3748="","",Tienda_2!B1348)</f>
        <v>Electrodomésticos</v>
      </c>
      <c r="C3748" t="str">
        <f>IF($A3748="","",Tienda_2!G1348)</f>
        <v>Bogotá</v>
      </c>
      <c r="D3748" t="str">
        <f>IF($A3748="","",Tienda_2!F1348)</f>
        <v>Lucas Olivera</v>
      </c>
      <c r="E3748" t="str">
        <f>IF($A3748="","",Tienda_2!I1348)</f>
        <v>Tarjeta de crédito</v>
      </c>
      <c r="F3748">
        <f>IF($A3748="","",VALUE(RIGHT(Tienda_2!E1348,4)))</f>
        <v>2020</v>
      </c>
      <c r="G3748">
        <f>IF($A3748="","",Tienda_2!C1348)</f>
        <v>1135500</v>
      </c>
      <c r="H3748">
        <f>IF($A3748="","",Tienda_2!D1348)</f>
        <v>63800</v>
      </c>
      <c r="I3748">
        <f>IF($A3748="","",Tienda_2!H1348)</f>
        <v>5</v>
      </c>
      <c r="J3748">
        <f>IF($A3748="",0,IF(AND(OR('Cuadro-de-mando'!$B$4="(Todas)",'Cuadro-de-mando'!$B$4=$A3748),OR('Cuadro-de-mando'!$E$4="(Todas)",'Cuadro-de-mando'!$E$4=$B3748),OR('Cuadro-de-mando'!$H$4="(Todas)",'Cuadro-de-mando'!$H$4=$C3748),OR('Cuadro-de-mando'!$K$4="(Todas)",'Cuadro-de-mando'!$K$4=$E3748),OR('Cuadro-de-mando'!$N$4="(Todos)",'Cuadro-de-mando'!$N$4=$F3748)),1,0))</f>
        <v>1</v>
      </c>
    </row>
    <row r="3749" spans="1:10" x14ac:dyDescent="0.25">
      <c r="A3749" t="str">
        <f>IF(Tienda_2!$A1349="","","Tienda 2")</f>
        <v>Tienda 2</v>
      </c>
      <c r="B3749" t="str">
        <f>IF($A3749="","",Tienda_2!B1349)</f>
        <v>Muebles</v>
      </c>
      <c r="C3749" t="str">
        <f>IF($A3749="","",Tienda_2!G1349)</f>
        <v>Medellín</v>
      </c>
      <c r="D3749" t="str">
        <f>IF($A3749="","",Tienda_2!F1349)</f>
        <v>Rafael Acosta</v>
      </c>
      <c r="E3749" t="str">
        <f>IF($A3749="","",Tienda_2!I1349)</f>
        <v>Nequi</v>
      </c>
      <c r="F3749">
        <f>IF($A3749="","",VALUE(RIGHT(Tienda_2!E1349,4)))</f>
        <v>2023</v>
      </c>
      <c r="G3749">
        <f>IF($A3749="","",Tienda_2!C1349)</f>
        <v>496500</v>
      </c>
      <c r="H3749">
        <f>IF($A3749="","",Tienda_2!D1349)</f>
        <v>27500</v>
      </c>
      <c r="I3749">
        <f>IF($A3749="","",Tienda_2!H1349)</f>
        <v>2</v>
      </c>
      <c r="J3749">
        <f>IF($A3749="",0,IF(AND(OR('Cuadro-de-mando'!$B$4="(Todas)",'Cuadro-de-mando'!$B$4=$A3749),OR('Cuadro-de-mando'!$E$4="(Todas)",'Cuadro-de-mando'!$E$4=$B3749),OR('Cuadro-de-mando'!$H$4="(Todas)",'Cuadro-de-mando'!$H$4=$C3749),OR('Cuadro-de-mando'!$K$4="(Todas)",'Cuadro-de-mando'!$K$4=$E3749),OR('Cuadro-de-mando'!$N$4="(Todos)",'Cuadro-de-mando'!$N$4=$F3749)),1,0))</f>
        <v>1</v>
      </c>
    </row>
    <row r="3750" spans="1:10" x14ac:dyDescent="0.25">
      <c r="A3750" t="str">
        <f>IF(Tienda_2!$A1350="","","Tienda 2")</f>
        <v>Tienda 2</v>
      </c>
      <c r="B3750" t="str">
        <f>IF($A3750="","",Tienda_2!B1350)</f>
        <v>Juguetes</v>
      </c>
      <c r="C3750" t="str">
        <f>IF($A3750="","",Tienda_2!G1350)</f>
        <v>Bogotá</v>
      </c>
      <c r="D3750" t="str">
        <f>IF($A3750="","",Tienda_2!F1350)</f>
        <v>Izabela de León</v>
      </c>
      <c r="E3750" t="str">
        <f>IF($A3750="","",Tienda_2!I1350)</f>
        <v>Cupón</v>
      </c>
      <c r="F3750">
        <f>IF($A3750="","",VALUE(RIGHT(Tienda_2!E1350,4)))</f>
        <v>2021</v>
      </c>
      <c r="G3750">
        <f>IF($A3750="","",Tienda_2!C1350)</f>
        <v>82500</v>
      </c>
      <c r="H3750">
        <f>IF($A3750="","",Tienda_2!D1350)</f>
        <v>2600</v>
      </c>
      <c r="I3750">
        <f>IF($A3750="","",Tienda_2!H1350)</f>
        <v>5</v>
      </c>
      <c r="J3750">
        <f>IF($A3750="",0,IF(AND(OR('Cuadro-de-mando'!$B$4="(Todas)",'Cuadro-de-mando'!$B$4=$A3750),OR('Cuadro-de-mando'!$E$4="(Todas)",'Cuadro-de-mando'!$E$4=$B3750),OR('Cuadro-de-mando'!$H$4="(Todas)",'Cuadro-de-mando'!$H$4=$C3750),OR('Cuadro-de-mando'!$K$4="(Todas)",'Cuadro-de-mando'!$K$4=$E3750),OR('Cuadro-de-mando'!$N$4="(Todos)",'Cuadro-de-mando'!$N$4=$F3750)),1,0))</f>
        <v>1</v>
      </c>
    </row>
    <row r="3751" spans="1:10" x14ac:dyDescent="0.25">
      <c r="A3751" t="str">
        <f>IF(Tienda_2!$A1351="","","Tienda 2")</f>
        <v>Tienda 2</v>
      </c>
      <c r="B3751" t="str">
        <f>IF($A3751="","",Tienda_2!B1351)</f>
        <v>Electrodomésticos</v>
      </c>
      <c r="C3751" t="str">
        <f>IF($A3751="","",Tienda_2!G1351)</f>
        <v>Bucaramanga</v>
      </c>
      <c r="D3751" t="str">
        <f>IF($A3751="","",Tienda_2!F1351)</f>
        <v>Mariana Herrera</v>
      </c>
      <c r="E3751" t="str">
        <f>IF($A3751="","",Tienda_2!I1351)</f>
        <v>Tarjeta de crédito</v>
      </c>
      <c r="F3751">
        <f>IF($A3751="","",VALUE(RIGHT(Tienda_2!E1351,4)))</f>
        <v>2021</v>
      </c>
      <c r="G3751">
        <f>IF($A3751="","",Tienda_2!C1351)</f>
        <v>1737400</v>
      </c>
      <c r="H3751">
        <f>IF($A3751="","",Tienda_2!D1351)</f>
        <v>90700</v>
      </c>
      <c r="I3751">
        <f>IF($A3751="","",Tienda_2!H1351)</f>
        <v>4</v>
      </c>
      <c r="J3751">
        <f>IF($A3751="",0,IF(AND(OR('Cuadro-de-mando'!$B$4="(Todas)",'Cuadro-de-mando'!$B$4=$A3751),OR('Cuadro-de-mando'!$E$4="(Todas)",'Cuadro-de-mando'!$E$4=$B3751),OR('Cuadro-de-mando'!$H$4="(Todas)",'Cuadro-de-mando'!$H$4=$C3751),OR('Cuadro-de-mando'!$K$4="(Todas)",'Cuadro-de-mando'!$K$4=$E3751),OR('Cuadro-de-mando'!$N$4="(Todos)",'Cuadro-de-mando'!$N$4=$F3751)),1,0))</f>
        <v>1</v>
      </c>
    </row>
    <row r="3752" spans="1:10" x14ac:dyDescent="0.25">
      <c r="A3752" t="str">
        <f>IF(Tienda_2!$A1352="","","Tienda 2")</f>
        <v>Tienda 2</v>
      </c>
      <c r="B3752" t="str">
        <f>IF($A3752="","",Tienda_2!B1352)</f>
        <v>Muebles</v>
      </c>
      <c r="C3752" t="str">
        <f>IF($A3752="","",Tienda_2!G1352)</f>
        <v>Bogotá</v>
      </c>
      <c r="D3752" t="str">
        <f>IF($A3752="","",Tienda_2!F1352)</f>
        <v>Lucas Olivera</v>
      </c>
      <c r="E3752" t="str">
        <f>IF($A3752="","",Tienda_2!I1352)</f>
        <v>Tarjeta de crédito</v>
      </c>
      <c r="F3752">
        <f>IF($A3752="","",VALUE(RIGHT(Tienda_2!E1352,4)))</f>
        <v>2021</v>
      </c>
      <c r="G3752">
        <f>IF($A3752="","",Tienda_2!C1352)</f>
        <v>117200</v>
      </c>
      <c r="H3752">
        <f>IF($A3752="","",Tienda_2!D1352)</f>
        <v>4400</v>
      </c>
      <c r="I3752">
        <f>IF($A3752="","",Tienda_2!H1352)</f>
        <v>5</v>
      </c>
      <c r="J3752">
        <f>IF($A3752="",0,IF(AND(OR('Cuadro-de-mando'!$B$4="(Todas)",'Cuadro-de-mando'!$B$4=$A3752),OR('Cuadro-de-mando'!$E$4="(Todas)",'Cuadro-de-mando'!$E$4=$B3752),OR('Cuadro-de-mando'!$H$4="(Todas)",'Cuadro-de-mando'!$H$4=$C3752),OR('Cuadro-de-mando'!$K$4="(Todas)",'Cuadro-de-mando'!$K$4=$E3752),OR('Cuadro-de-mando'!$N$4="(Todos)",'Cuadro-de-mando'!$N$4=$F3752)),1,0))</f>
        <v>1</v>
      </c>
    </row>
    <row r="3753" spans="1:10" x14ac:dyDescent="0.25">
      <c r="A3753" t="str">
        <f>IF(Tienda_2!$A1353="","","Tienda 2")</f>
        <v>Tienda 2</v>
      </c>
      <c r="B3753" t="str">
        <f>IF($A3753="","",Tienda_2!B1353)</f>
        <v>Electrónicos</v>
      </c>
      <c r="C3753" t="str">
        <f>IF($A3753="","",Tienda_2!G1353)</f>
        <v>Bogotá</v>
      </c>
      <c r="D3753" t="str">
        <f>IF($A3753="","",Tienda_2!F1353)</f>
        <v>Juan Fernandez</v>
      </c>
      <c r="E3753" t="str">
        <f>IF($A3753="","",Tienda_2!I1353)</f>
        <v>Nequi</v>
      </c>
      <c r="F3753">
        <f>IF($A3753="","",VALUE(RIGHT(Tienda_2!E1353,4)))</f>
        <v>2022</v>
      </c>
      <c r="G3753">
        <f>IF($A3753="","",Tienda_2!C1353)</f>
        <v>1386900</v>
      </c>
      <c r="H3753">
        <f>IF($A3753="","",Tienda_2!D1353)</f>
        <v>74400</v>
      </c>
      <c r="I3753">
        <f>IF($A3753="","",Tienda_2!H1353)</f>
        <v>5</v>
      </c>
      <c r="J3753">
        <f>IF($A3753="",0,IF(AND(OR('Cuadro-de-mando'!$B$4="(Todas)",'Cuadro-de-mando'!$B$4=$A3753),OR('Cuadro-de-mando'!$E$4="(Todas)",'Cuadro-de-mando'!$E$4=$B3753),OR('Cuadro-de-mando'!$H$4="(Todas)",'Cuadro-de-mando'!$H$4=$C3753),OR('Cuadro-de-mando'!$K$4="(Todas)",'Cuadro-de-mando'!$K$4=$E3753),OR('Cuadro-de-mando'!$N$4="(Todos)",'Cuadro-de-mando'!$N$4=$F3753)),1,0))</f>
        <v>1</v>
      </c>
    </row>
    <row r="3754" spans="1:10" x14ac:dyDescent="0.25">
      <c r="A3754" t="str">
        <f>IF(Tienda_2!$A1354="","","Tienda 2")</f>
        <v>Tienda 2</v>
      </c>
      <c r="B3754" t="str">
        <f>IF($A3754="","",Tienda_2!B1354)</f>
        <v>Electrónicos</v>
      </c>
      <c r="C3754" t="str">
        <f>IF($A3754="","",Tienda_2!G1354)</f>
        <v>Medellín</v>
      </c>
      <c r="D3754" t="str">
        <f>IF($A3754="","",Tienda_2!F1354)</f>
        <v>Beatriz Morales</v>
      </c>
      <c r="E3754" t="str">
        <f>IF($A3754="","",Tienda_2!I1354)</f>
        <v>Tarjeta de crédito</v>
      </c>
      <c r="F3754">
        <f>IF($A3754="","",VALUE(RIGHT(Tienda_2!E1354,4)))</f>
        <v>2021</v>
      </c>
      <c r="G3754">
        <f>IF($A3754="","",Tienda_2!C1354)</f>
        <v>149700</v>
      </c>
      <c r="H3754">
        <f>IF($A3754="","",Tienda_2!D1354)</f>
        <v>8200</v>
      </c>
      <c r="I3754">
        <f>IF($A3754="","",Tienda_2!H1354)</f>
        <v>5</v>
      </c>
      <c r="J3754">
        <f>IF($A3754="",0,IF(AND(OR('Cuadro-de-mando'!$B$4="(Todas)",'Cuadro-de-mando'!$B$4=$A3754),OR('Cuadro-de-mando'!$E$4="(Todas)",'Cuadro-de-mando'!$E$4=$B3754),OR('Cuadro-de-mando'!$H$4="(Todas)",'Cuadro-de-mando'!$H$4=$C3754),OR('Cuadro-de-mando'!$K$4="(Todas)",'Cuadro-de-mando'!$K$4=$E3754),OR('Cuadro-de-mando'!$N$4="(Todos)",'Cuadro-de-mando'!$N$4=$F3754)),1,0))</f>
        <v>1</v>
      </c>
    </row>
    <row r="3755" spans="1:10" x14ac:dyDescent="0.25">
      <c r="A3755" t="str">
        <f>IF(Tienda_2!$A1355="","","Tienda 2")</f>
        <v>Tienda 2</v>
      </c>
      <c r="B3755" t="str">
        <f>IF($A3755="","",Tienda_2!B1355)</f>
        <v>Juguetes</v>
      </c>
      <c r="C3755" t="str">
        <f>IF($A3755="","",Tienda_2!G1355)</f>
        <v>Medellín</v>
      </c>
      <c r="D3755" t="str">
        <f>IF($A3755="","",Tienda_2!F1355)</f>
        <v>Lucas Olivera</v>
      </c>
      <c r="E3755" t="str">
        <f>IF($A3755="","",Tienda_2!I1355)</f>
        <v>Tarjeta de crédito</v>
      </c>
      <c r="F3755">
        <f>IF($A3755="","",VALUE(RIGHT(Tienda_2!E1355,4)))</f>
        <v>2020</v>
      </c>
      <c r="G3755">
        <f>IF($A3755="","",Tienda_2!C1355)</f>
        <v>18800</v>
      </c>
      <c r="H3755">
        <f>IF($A3755="","",Tienda_2!D1355)</f>
        <v>6900</v>
      </c>
      <c r="I3755">
        <f>IF($A3755="","",Tienda_2!H1355)</f>
        <v>5</v>
      </c>
      <c r="J3755">
        <f>IF($A3755="",0,IF(AND(OR('Cuadro-de-mando'!$B$4="(Todas)",'Cuadro-de-mando'!$B$4=$A3755),OR('Cuadro-de-mando'!$E$4="(Todas)",'Cuadro-de-mando'!$E$4=$B3755),OR('Cuadro-de-mando'!$H$4="(Todas)",'Cuadro-de-mando'!$H$4=$C3755),OR('Cuadro-de-mando'!$K$4="(Todas)",'Cuadro-de-mando'!$K$4=$E3755),OR('Cuadro-de-mando'!$N$4="(Todos)",'Cuadro-de-mando'!$N$4=$F3755)),1,0))</f>
        <v>1</v>
      </c>
    </row>
    <row r="3756" spans="1:10" x14ac:dyDescent="0.25">
      <c r="A3756" t="str">
        <f>IF(Tienda_2!$A1356="","","Tienda 2")</f>
        <v>Tienda 2</v>
      </c>
      <c r="B3756" t="str">
        <f>IF($A3756="","",Tienda_2!B1356)</f>
        <v>Juguetes</v>
      </c>
      <c r="C3756" t="str">
        <f>IF($A3756="","",Tienda_2!G1356)</f>
        <v>Bucaramanga</v>
      </c>
      <c r="D3756" t="str">
        <f>IF($A3756="","",Tienda_2!F1356)</f>
        <v>Juliana Costa</v>
      </c>
      <c r="E3756" t="str">
        <f>IF($A3756="","",Tienda_2!I1356)</f>
        <v>Nequi</v>
      </c>
      <c r="F3756">
        <f>IF($A3756="","",VALUE(RIGHT(Tienda_2!E1356,4)))</f>
        <v>2022</v>
      </c>
      <c r="G3756">
        <f>IF($A3756="","",Tienda_2!C1356)</f>
        <v>24900</v>
      </c>
      <c r="H3756">
        <f>IF($A3756="","",Tienda_2!D1356)</f>
        <v>1700</v>
      </c>
      <c r="I3756">
        <f>IF($A3756="","",Tienda_2!H1356)</f>
        <v>4</v>
      </c>
      <c r="J3756">
        <f>IF($A3756="",0,IF(AND(OR('Cuadro-de-mando'!$B$4="(Todas)",'Cuadro-de-mando'!$B$4=$A3756),OR('Cuadro-de-mando'!$E$4="(Todas)",'Cuadro-de-mando'!$E$4=$B3756),OR('Cuadro-de-mando'!$H$4="(Todas)",'Cuadro-de-mando'!$H$4=$C3756),OR('Cuadro-de-mando'!$K$4="(Todas)",'Cuadro-de-mando'!$K$4=$E3756),OR('Cuadro-de-mando'!$N$4="(Todos)",'Cuadro-de-mando'!$N$4=$F3756)),1,0))</f>
        <v>1</v>
      </c>
    </row>
    <row r="3757" spans="1:10" x14ac:dyDescent="0.25">
      <c r="A3757" t="str">
        <f>IF(Tienda_2!$A1357="","","Tienda 2")</f>
        <v>Tienda 2</v>
      </c>
      <c r="B3757" t="str">
        <f>IF($A3757="","",Tienda_2!B1357)</f>
        <v>Juguetes</v>
      </c>
      <c r="C3757" t="str">
        <f>IF($A3757="","",Tienda_2!G1357)</f>
        <v>Bogotá</v>
      </c>
      <c r="D3757" t="str">
        <f>IF($A3757="","",Tienda_2!F1357)</f>
        <v>Felipe Santos</v>
      </c>
      <c r="E3757" t="str">
        <f>IF($A3757="","",Tienda_2!I1357)</f>
        <v>Tarjeta de crédito</v>
      </c>
      <c r="F3757">
        <f>IF($A3757="","",VALUE(RIGHT(Tienda_2!E1357,4)))</f>
        <v>2022</v>
      </c>
      <c r="G3757">
        <f>IF($A3757="","",Tienda_2!C1357)</f>
        <v>13600</v>
      </c>
      <c r="H3757">
        <f>IF($A3757="","",Tienda_2!D1357)</f>
        <v>0</v>
      </c>
      <c r="I3757">
        <f>IF($A3757="","",Tienda_2!H1357)</f>
        <v>3</v>
      </c>
      <c r="J3757">
        <f>IF($A3757="",0,IF(AND(OR('Cuadro-de-mando'!$B$4="(Todas)",'Cuadro-de-mando'!$B$4=$A3757),OR('Cuadro-de-mando'!$E$4="(Todas)",'Cuadro-de-mando'!$E$4=$B3757),OR('Cuadro-de-mando'!$H$4="(Todas)",'Cuadro-de-mando'!$H$4=$C3757),OR('Cuadro-de-mando'!$K$4="(Todas)",'Cuadro-de-mando'!$K$4=$E3757),OR('Cuadro-de-mando'!$N$4="(Todos)",'Cuadro-de-mando'!$N$4=$F3757)),1,0))</f>
        <v>1</v>
      </c>
    </row>
    <row r="3758" spans="1:10" x14ac:dyDescent="0.25">
      <c r="A3758" t="str">
        <f>IF(Tienda_2!$A1358="","","Tienda 2")</f>
        <v>Tienda 2</v>
      </c>
      <c r="B3758" t="str">
        <f>IF($A3758="","",Tienda_2!B1358)</f>
        <v>Libros</v>
      </c>
      <c r="C3758" t="str">
        <f>IF($A3758="","",Tienda_2!G1358)</f>
        <v>Pereira</v>
      </c>
      <c r="D3758" t="str">
        <f>IF($A3758="","",Tienda_2!F1358)</f>
        <v>Maria Alfonso</v>
      </c>
      <c r="E3758" t="str">
        <f>IF($A3758="","",Tienda_2!I1358)</f>
        <v>Cupón</v>
      </c>
      <c r="F3758">
        <f>IF($A3758="","",VALUE(RIGHT(Tienda_2!E1358,4)))</f>
        <v>2021</v>
      </c>
      <c r="G3758">
        <f>IF($A3758="","",Tienda_2!C1358)</f>
        <v>34100</v>
      </c>
      <c r="H3758">
        <f>IF($A3758="","",Tienda_2!D1358)</f>
        <v>0</v>
      </c>
      <c r="I3758">
        <f>IF($A3758="","",Tienda_2!H1358)</f>
        <v>5</v>
      </c>
      <c r="J3758">
        <f>IF($A3758="",0,IF(AND(OR('Cuadro-de-mando'!$B$4="(Todas)",'Cuadro-de-mando'!$B$4=$A3758),OR('Cuadro-de-mando'!$E$4="(Todas)",'Cuadro-de-mando'!$E$4=$B3758),OR('Cuadro-de-mando'!$H$4="(Todas)",'Cuadro-de-mando'!$H$4=$C3758),OR('Cuadro-de-mando'!$K$4="(Todas)",'Cuadro-de-mando'!$K$4=$E3758),OR('Cuadro-de-mando'!$N$4="(Todos)",'Cuadro-de-mando'!$N$4=$F3758)),1,0))</f>
        <v>1</v>
      </c>
    </row>
    <row r="3759" spans="1:10" x14ac:dyDescent="0.25">
      <c r="A3759" t="str">
        <f>IF(Tienda_2!$A1359="","","Tienda 2")</f>
        <v>Tienda 2</v>
      </c>
      <c r="B3759" t="str">
        <f>IF($A3759="","",Tienda_2!B1359)</f>
        <v>Instrumentos musicales</v>
      </c>
      <c r="C3759" t="str">
        <f>IF($A3759="","",Tienda_2!G1359)</f>
        <v>Medellín</v>
      </c>
      <c r="D3759" t="str">
        <f>IF($A3759="","",Tienda_2!F1359)</f>
        <v>Ángel Rodriguez</v>
      </c>
      <c r="E3759" t="str">
        <f>IF($A3759="","",Tienda_2!I1359)</f>
        <v>Nequi</v>
      </c>
      <c r="F3759">
        <f>IF($A3759="","",VALUE(RIGHT(Tienda_2!E1359,4)))</f>
        <v>2020</v>
      </c>
      <c r="G3759">
        <f>IF($A3759="","",Tienda_2!C1359)</f>
        <v>300900</v>
      </c>
      <c r="H3759">
        <f>IF($A3759="","",Tienda_2!D1359)</f>
        <v>16200</v>
      </c>
      <c r="I3759">
        <f>IF($A3759="","",Tienda_2!H1359)</f>
        <v>1</v>
      </c>
      <c r="J3759">
        <f>IF($A3759="",0,IF(AND(OR('Cuadro-de-mando'!$B$4="(Todas)",'Cuadro-de-mando'!$B$4=$A3759),OR('Cuadro-de-mando'!$E$4="(Todas)",'Cuadro-de-mando'!$E$4=$B3759),OR('Cuadro-de-mando'!$H$4="(Todas)",'Cuadro-de-mando'!$H$4=$C3759),OR('Cuadro-de-mando'!$K$4="(Todas)",'Cuadro-de-mando'!$K$4=$E3759),OR('Cuadro-de-mando'!$N$4="(Todos)",'Cuadro-de-mando'!$N$4=$F3759)),1,0))</f>
        <v>1</v>
      </c>
    </row>
    <row r="3760" spans="1:10" x14ac:dyDescent="0.25">
      <c r="A3760" t="str">
        <f>IF(Tienda_2!$A1360="","","Tienda 2")</f>
        <v>Tienda 2</v>
      </c>
      <c r="B3760" t="str">
        <f>IF($A3760="","",Tienda_2!B1360)</f>
        <v>Libros</v>
      </c>
      <c r="C3760" t="str">
        <f>IF($A3760="","",Tienda_2!G1360)</f>
        <v>Cali</v>
      </c>
      <c r="D3760" t="str">
        <f>IF($A3760="","",Tienda_2!F1360)</f>
        <v>Pedro Gomez</v>
      </c>
      <c r="E3760" t="str">
        <f>IF($A3760="","",Tienda_2!I1360)</f>
        <v>Nequi</v>
      </c>
      <c r="F3760">
        <f>IF($A3760="","",VALUE(RIGHT(Tienda_2!E1360,4)))</f>
        <v>2021</v>
      </c>
      <c r="G3760">
        <f>IF($A3760="","",Tienda_2!C1360)</f>
        <v>81300</v>
      </c>
      <c r="H3760">
        <f>IF($A3760="","",Tienda_2!D1360)</f>
        <v>4500</v>
      </c>
      <c r="I3760">
        <f>IF($A3760="","",Tienda_2!H1360)</f>
        <v>4</v>
      </c>
      <c r="J3760">
        <f>IF($A3760="",0,IF(AND(OR('Cuadro-de-mando'!$B$4="(Todas)",'Cuadro-de-mando'!$B$4=$A3760),OR('Cuadro-de-mando'!$E$4="(Todas)",'Cuadro-de-mando'!$E$4=$B3760),OR('Cuadro-de-mando'!$H$4="(Todas)",'Cuadro-de-mando'!$H$4=$C3760),OR('Cuadro-de-mando'!$K$4="(Todas)",'Cuadro-de-mando'!$K$4=$E3760),OR('Cuadro-de-mando'!$N$4="(Todos)",'Cuadro-de-mando'!$N$4=$F3760)),1,0))</f>
        <v>1</v>
      </c>
    </row>
    <row r="3761" spans="1:10" x14ac:dyDescent="0.25">
      <c r="A3761" t="str">
        <f>IF(Tienda_2!$A1361="","","Tienda 2")</f>
        <v>Tienda 2</v>
      </c>
      <c r="B3761" t="str">
        <f>IF($A3761="","",Tienda_2!B1361)</f>
        <v>Artículos para el hogar</v>
      </c>
      <c r="C3761" t="str">
        <f>IF($A3761="","",Tienda_2!G1361)</f>
        <v>Bogotá</v>
      </c>
      <c r="D3761" t="str">
        <f>IF($A3761="","",Tienda_2!F1361)</f>
        <v>Juliana Costa</v>
      </c>
      <c r="E3761" t="str">
        <f>IF($A3761="","",Tienda_2!I1361)</f>
        <v>Tarjeta de crédito</v>
      </c>
      <c r="F3761">
        <f>IF($A3761="","",VALUE(RIGHT(Tienda_2!E1361,4)))</f>
        <v>2022</v>
      </c>
      <c r="G3761">
        <f>IF($A3761="","",Tienda_2!C1361)</f>
        <v>111000</v>
      </c>
      <c r="H3761">
        <f>IF($A3761="","",Tienda_2!D1361)</f>
        <v>4100</v>
      </c>
      <c r="I3761">
        <f>IF($A3761="","",Tienda_2!H1361)</f>
        <v>5</v>
      </c>
      <c r="J3761">
        <f>IF($A3761="",0,IF(AND(OR('Cuadro-de-mando'!$B$4="(Todas)",'Cuadro-de-mando'!$B$4=$A3761),OR('Cuadro-de-mando'!$E$4="(Todas)",'Cuadro-de-mando'!$E$4=$B3761),OR('Cuadro-de-mando'!$H$4="(Todas)",'Cuadro-de-mando'!$H$4=$C3761),OR('Cuadro-de-mando'!$K$4="(Todas)",'Cuadro-de-mando'!$K$4=$E3761),OR('Cuadro-de-mando'!$N$4="(Todos)",'Cuadro-de-mando'!$N$4=$F3761)),1,0))</f>
        <v>1</v>
      </c>
    </row>
    <row r="3762" spans="1:10" x14ac:dyDescent="0.25">
      <c r="A3762" t="str">
        <f>IF(Tienda_2!$A1362="","","Tienda 2")</f>
        <v>Tienda 2</v>
      </c>
      <c r="B3762" t="str">
        <f>IF($A3762="","",Tienda_2!B1362)</f>
        <v>Libros</v>
      </c>
      <c r="C3762" t="str">
        <f>IF($A3762="","",Tienda_2!G1362)</f>
        <v>Bogotá</v>
      </c>
      <c r="D3762" t="str">
        <f>IF($A3762="","",Tienda_2!F1362)</f>
        <v>Camila Rivera</v>
      </c>
      <c r="E3762" t="str">
        <f>IF($A3762="","",Tienda_2!I1362)</f>
        <v>Tarjeta de crédito</v>
      </c>
      <c r="F3762">
        <f>IF($A3762="","",VALUE(RIGHT(Tienda_2!E1362,4)))</f>
        <v>2022</v>
      </c>
      <c r="G3762">
        <f>IF($A3762="","",Tienda_2!C1362)</f>
        <v>65700</v>
      </c>
      <c r="H3762">
        <f>IF($A3762="","",Tienda_2!D1362)</f>
        <v>5900</v>
      </c>
      <c r="I3762">
        <f>IF($A3762="","",Tienda_2!H1362)</f>
        <v>5</v>
      </c>
      <c r="J3762">
        <f>IF($A3762="",0,IF(AND(OR('Cuadro-de-mando'!$B$4="(Todas)",'Cuadro-de-mando'!$B$4=$A3762),OR('Cuadro-de-mando'!$E$4="(Todas)",'Cuadro-de-mando'!$E$4=$B3762),OR('Cuadro-de-mando'!$H$4="(Todas)",'Cuadro-de-mando'!$H$4=$C3762),OR('Cuadro-de-mando'!$K$4="(Todas)",'Cuadro-de-mando'!$K$4=$E3762),OR('Cuadro-de-mando'!$N$4="(Todos)",'Cuadro-de-mando'!$N$4=$F3762)),1,0))</f>
        <v>1</v>
      </c>
    </row>
    <row r="3763" spans="1:10" x14ac:dyDescent="0.25">
      <c r="A3763" t="str">
        <f>IF(Tienda_2!$A1363="","","Tienda 2")</f>
        <v>Tienda 2</v>
      </c>
      <c r="B3763" t="str">
        <f>IF($A3763="","",Tienda_2!B1363)</f>
        <v>Libros</v>
      </c>
      <c r="C3763" t="str">
        <f>IF($A3763="","",Tienda_2!G1363)</f>
        <v>Bogotá</v>
      </c>
      <c r="D3763" t="str">
        <f>IF($A3763="","",Tienda_2!F1363)</f>
        <v>Juliana Costa</v>
      </c>
      <c r="E3763" t="str">
        <f>IF($A3763="","",Tienda_2!I1363)</f>
        <v>Tarjeta de crédito</v>
      </c>
      <c r="F3763">
        <f>IF($A3763="","",VALUE(RIGHT(Tienda_2!E1363,4)))</f>
        <v>2020</v>
      </c>
      <c r="G3763">
        <f>IF($A3763="","",Tienda_2!C1363)</f>
        <v>37900</v>
      </c>
      <c r="H3763">
        <f>IF($A3763="","",Tienda_2!D1363)</f>
        <v>8800</v>
      </c>
      <c r="I3763">
        <f>IF($A3763="","",Tienda_2!H1363)</f>
        <v>4</v>
      </c>
      <c r="J3763">
        <f>IF($A3763="",0,IF(AND(OR('Cuadro-de-mando'!$B$4="(Todas)",'Cuadro-de-mando'!$B$4=$A3763),OR('Cuadro-de-mando'!$E$4="(Todas)",'Cuadro-de-mando'!$E$4=$B3763),OR('Cuadro-de-mando'!$H$4="(Todas)",'Cuadro-de-mando'!$H$4=$C3763),OR('Cuadro-de-mando'!$K$4="(Todas)",'Cuadro-de-mando'!$K$4=$E3763),OR('Cuadro-de-mando'!$N$4="(Todos)",'Cuadro-de-mando'!$N$4=$F3763)),1,0))</f>
        <v>1</v>
      </c>
    </row>
    <row r="3764" spans="1:10" x14ac:dyDescent="0.25">
      <c r="A3764" t="str">
        <f>IF(Tienda_2!$A1364="","","Tienda 2")</f>
        <v>Tienda 2</v>
      </c>
      <c r="B3764" t="str">
        <f>IF($A3764="","",Tienda_2!B1364)</f>
        <v>Deportes y diversión</v>
      </c>
      <c r="C3764" t="str">
        <f>IF($A3764="","",Tienda_2!G1364)</f>
        <v>Cali</v>
      </c>
      <c r="D3764" t="str">
        <f>IF($A3764="","",Tienda_2!F1364)</f>
        <v>Beatriz Morales</v>
      </c>
      <c r="E3764" t="str">
        <f>IF($A3764="","",Tienda_2!I1364)</f>
        <v>Tarjeta de crédito</v>
      </c>
      <c r="F3764">
        <f>IF($A3764="","",VALUE(RIGHT(Tienda_2!E1364,4)))</f>
        <v>2022</v>
      </c>
      <c r="G3764">
        <f>IF($A3764="","",Tienda_2!C1364)</f>
        <v>53800</v>
      </c>
      <c r="H3764">
        <f>IF($A3764="","",Tienda_2!D1364)</f>
        <v>3300</v>
      </c>
      <c r="I3764">
        <f>IF($A3764="","",Tienda_2!H1364)</f>
        <v>1</v>
      </c>
      <c r="J3764">
        <f>IF($A3764="",0,IF(AND(OR('Cuadro-de-mando'!$B$4="(Todas)",'Cuadro-de-mando'!$B$4=$A3764),OR('Cuadro-de-mando'!$E$4="(Todas)",'Cuadro-de-mando'!$E$4=$B3764),OR('Cuadro-de-mando'!$H$4="(Todas)",'Cuadro-de-mando'!$H$4=$C3764),OR('Cuadro-de-mando'!$K$4="(Todas)",'Cuadro-de-mando'!$K$4=$E3764),OR('Cuadro-de-mando'!$N$4="(Todos)",'Cuadro-de-mando'!$N$4=$F3764)),1,0))</f>
        <v>1</v>
      </c>
    </row>
    <row r="3765" spans="1:10" x14ac:dyDescent="0.25">
      <c r="A3765" t="str">
        <f>IF(Tienda_2!$A1365="","","Tienda 2")</f>
        <v>Tienda 2</v>
      </c>
      <c r="B3765" t="str">
        <f>IF($A3765="","",Tienda_2!B1365)</f>
        <v>Artículos para el hogar</v>
      </c>
      <c r="C3765" t="str">
        <f>IF($A3765="","",Tienda_2!G1365)</f>
        <v>Bogotá</v>
      </c>
      <c r="D3765" t="str">
        <f>IF($A3765="","",Tienda_2!F1365)</f>
        <v>Izabela de León</v>
      </c>
      <c r="E3765" t="str">
        <f>IF($A3765="","",Tienda_2!I1365)</f>
        <v>Nequi</v>
      </c>
      <c r="F3765">
        <f>IF($A3765="","",VALUE(RIGHT(Tienda_2!E1365,4)))</f>
        <v>2020</v>
      </c>
      <c r="G3765">
        <f>IF($A3765="","",Tienda_2!C1365)</f>
        <v>32400</v>
      </c>
      <c r="H3765">
        <f>IF($A3765="","",Tienda_2!D1365)</f>
        <v>2100</v>
      </c>
      <c r="I3765">
        <f>IF($A3765="","",Tienda_2!H1365)</f>
        <v>5</v>
      </c>
      <c r="J3765">
        <f>IF($A3765="",0,IF(AND(OR('Cuadro-de-mando'!$B$4="(Todas)",'Cuadro-de-mando'!$B$4=$A3765),OR('Cuadro-de-mando'!$E$4="(Todas)",'Cuadro-de-mando'!$E$4=$B3765),OR('Cuadro-de-mando'!$H$4="(Todas)",'Cuadro-de-mando'!$H$4=$C3765),OR('Cuadro-de-mando'!$K$4="(Todas)",'Cuadro-de-mando'!$K$4=$E3765),OR('Cuadro-de-mando'!$N$4="(Todos)",'Cuadro-de-mando'!$N$4=$F3765)),1,0))</f>
        <v>1</v>
      </c>
    </row>
    <row r="3766" spans="1:10" x14ac:dyDescent="0.25">
      <c r="A3766" t="str">
        <f>IF(Tienda_2!$A1366="","","Tienda 2")</f>
        <v>Tienda 2</v>
      </c>
      <c r="B3766" t="str">
        <f>IF($A3766="","",Tienda_2!B1366)</f>
        <v>Electrodomésticos</v>
      </c>
      <c r="C3766" t="str">
        <f>IF($A3766="","",Tienda_2!G1366)</f>
        <v>Medellín</v>
      </c>
      <c r="D3766" t="str">
        <f>IF($A3766="","",Tienda_2!F1366)</f>
        <v>Beatriz Morales</v>
      </c>
      <c r="E3766" t="str">
        <f>IF($A3766="","",Tienda_2!I1366)</f>
        <v>Tarjeta de crédito</v>
      </c>
      <c r="F3766">
        <f>IF($A3766="","",VALUE(RIGHT(Tienda_2!E1366,4)))</f>
        <v>2020</v>
      </c>
      <c r="G3766">
        <f>IF($A3766="","",Tienda_2!C1366)</f>
        <v>2320100</v>
      </c>
      <c r="H3766">
        <f>IF($A3766="","",Tienda_2!D1366)</f>
        <v>126900</v>
      </c>
      <c r="I3766">
        <f>IF($A3766="","",Tienda_2!H1366)</f>
        <v>5</v>
      </c>
      <c r="J3766">
        <f>IF($A3766="",0,IF(AND(OR('Cuadro-de-mando'!$B$4="(Todas)",'Cuadro-de-mando'!$B$4=$A3766),OR('Cuadro-de-mando'!$E$4="(Todas)",'Cuadro-de-mando'!$E$4=$B3766),OR('Cuadro-de-mando'!$H$4="(Todas)",'Cuadro-de-mando'!$H$4=$C3766),OR('Cuadro-de-mando'!$K$4="(Todas)",'Cuadro-de-mando'!$K$4=$E3766),OR('Cuadro-de-mando'!$N$4="(Todos)",'Cuadro-de-mando'!$N$4=$F3766)),1,0))</f>
        <v>1</v>
      </c>
    </row>
    <row r="3767" spans="1:10" x14ac:dyDescent="0.25">
      <c r="A3767" t="str">
        <f>IF(Tienda_2!$A1367="","","Tienda 2")</f>
        <v>Tienda 2</v>
      </c>
      <c r="B3767" t="str">
        <f>IF($A3767="","",Tienda_2!B1367)</f>
        <v>Muebles</v>
      </c>
      <c r="C3767" t="str">
        <f>IF($A3767="","",Tienda_2!G1367)</f>
        <v>Barranquilla</v>
      </c>
      <c r="D3767" t="str">
        <f>IF($A3767="","",Tienda_2!F1367)</f>
        <v>Mariana Herrera</v>
      </c>
      <c r="E3767" t="str">
        <f>IF($A3767="","",Tienda_2!I1367)</f>
        <v>Tarjeta de crédito</v>
      </c>
      <c r="F3767">
        <f>IF($A3767="","",VALUE(RIGHT(Tienda_2!E1367,4)))</f>
        <v>2021</v>
      </c>
      <c r="G3767">
        <f>IF($A3767="","",Tienda_2!C1367)</f>
        <v>678200</v>
      </c>
      <c r="H3767">
        <f>IF($A3767="","",Tienda_2!D1367)</f>
        <v>37200</v>
      </c>
      <c r="I3767">
        <f>IF($A3767="","",Tienda_2!H1367)</f>
        <v>2</v>
      </c>
      <c r="J3767">
        <f>IF($A3767="",0,IF(AND(OR('Cuadro-de-mando'!$B$4="(Todas)",'Cuadro-de-mando'!$B$4=$A3767),OR('Cuadro-de-mando'!$E$4="(Todas)",'Cuadro-de-mando'!$E$4=$B3767),OR('Cuadro-de-mando'!$H$4="(Todas)",'Cuadro-de-mando'!$H$4=$C3767),OR('Cuadro-de-mando'!$K$4="(Todas)",'Cuadro-de-mando'!$K$4=$E3767),OR('Cuadro-de-mando'!$N$4="(Todos)",'Cuadro-de-mando'!$N$4=$F3767)),1,0))</f>
        <v>1</v>
      </c>
    </row>
    <row r="3768" spans="1:10" x14ac:dyDescent="0.25">
      <c r="A3768" t="str">
        <f>IF(Tienda_2!$A1368="","","Tienda 2")</f>
        <v>Tienda 2</v>
      </c>
      <c r="B3768" t="str">
        <f>IF($A3768="","",Tienda_2!B1368)</f>
        <v>Juguetes</v>
      </c>
      <c r="C3768" t="str">
        <f>IF($A3768="","",Tienda_2!G1368)</f>
        <v>Medellín</v>
      </c>
      <c r="D3768" t="str">
        <f>IF($A3768="","",Tienda_2!F1368)</f>
        <v>Beatriz Morales</v>
      </c>
      <c r="E3768" t="str">
        <f>IF($A3768="","",Tienda_2!I1368)</f>
        <v>Cupón</v>
      </c>
      <c r="F3768">
        <f>IF($A3768="","",VALUE(RIGHT(Tienda_2!E1368,4)))</f>
        <v>2020</v>
      </c>
      <c r="G3768">
        <f>IF($A3768="","",Tienda_2!C1368)</f>
        <v>33200</v>
      </c>
      <c r="H3768">
        <f>IF($A3768="","",Tienda_2!D1368)</f>
        <v>0</v>
      </c>
      <c r="I3768">
        <f>IF($A3768="","",Tienda_2!H1368)</f>
        <v>5</v>
      </c>
      <c r="J3768">
        <f>IF($A3768="",0,IF(AND(OR('Cuadro-de-mando'!$B$4="(Todas)",'Cuadro-de-mando'!$B$4=$A3768),OR('Cuadro-de-mando'!$E$4="(Todas)",'Cuadro-de-mando'!$E$4=$B3768),OR('Cuadro-de-mando'!$H$4="(Todas)",'Cuadro-de-mando'!$H$4=$C3768),OR('Cuadro-de-mando'!$K$4="(Todas)",'Cuadro-de-mando'!$K$4=$E3768),OR('Cuadro-de-mando'!$N$4="(Todos)",'Cuadro-de-mando'!$N$4=$F3768)),1,0))</f>
        <v>1</v>
      </c>
    </row>
    <row r="3769" spans="1:10" x14ac:dyDescent="0.25">
      <c r="A3769" t="str">
        <f>IF(Tienda_2!$A1369="","","Tienda 2")</f>
        <v>Tienda 2</v>
      </c>
      <c r="B3769" t="str">
        <f>IF($A3769="","",Tienda_2!B1369)</f>
        <v>Juguetes</v>
      </c>
      <c r="C3769" t="str">
        <f>IF($A3769="","",Tienda_2!G1369)</f>
        <v>Barranquilla</v>
      </c>
      <c r="D3769" t="str">
        <f>IF($A3769="","",Tienda_2!F1369)</f>
        <v>Blanca Ramirez</v>
      </c>
      <c r="E3769" t="str">
        <f>IF($A3769="","",Tienda_2!I1369)</f>
        <v>Tarjeta de crédito</v>
      </c>
      <c r="F3769">
        <f>IF($A3769="","",VALUE(RIGHT(Tienda_2!E1369,4)))</f>
        <v>2020</v>
      </c>
      <c r="G3769">
        <f>IF($A3769="","",Tienda_2!C1369)</f>
        <v>75900</v>
      </c>
      <c r="H3769">
        <f>IF($A3769="","",Tienda_2!D1369)</f>
        <v>2200</v>
      </c>
      <c r="I3769">
        <f>IF($A3769="","",Tienda_2!H1369)</f>
        <v>4</v>
      </c>
      <c r="J3769">
        <f>IF($A3769="",0,IF(AND(OR('Cuadro-de-mando'!$B$4="(Todas)",'Cuadro-de-mando'!$B$4=$A3769),OR('Cuadro-de-mando'!$E$4="(Todas)",'Cuadro-de-mando'!$E$4=$B3769),OR('Cuadro-de-mando'!$H$4="(Todas)",'Cuadro-de-mando'!$H$4=$C3769),OR('Cuadro-de-mando'!$K$4="(Todas)",'Cuadro-de-mando'!$K$4=$E3769),OR('Cuadro-de-mando'!$N$4="(Todos)",'Cuadro-de-mando'!$N$4=$F3769)),1,0))</f>
        <v>1</v>
      </c>
    </row>
    <row r="3770" spans="1:10" x14ac:dyDescent="0.25">
      <c r="A3770" t="str">
        <f>IF(Tienda_2!$A1370="","","Tienda 2")</f>
        <v>Tienda 2</v>
      </c>
      <c r="B3770" t="str">
        <f>IF($A3770="","",Tienda_2!B1370)</f>
        <v>Electrodomésticos</v>
      </c>
      <c r="C3770" t="str">
        <f>IF($A3770="","",Tienda_2!G1370)</f>
        <v>Cali</v>
      </c>
      <c r="D3770" t="str">
        <f>IF($A3770="","",Tienda_2!F1370)</f>
        <v>Felipe Santos</v>
      </c>
      <c r="E3770" t="str">
        <f>IF($A3770="","",Tienda_2!I1370)</f>
        <v>Nequi</v>
      </c>
      <c r="F3770">
        <f>IF($A3770="","",VALUE(RIGHT(Tienda_2!E1370,4)))</f>
        <v>2022</v>
      </c>
      <c r="G3770">
        <f>IF($A3770="","",Tienda_2!C1370)</f>
        <v>1292500</v>
      </c>
      <c r="H3770">
        <f>IF($A3770="","",Tienda_2!D1370)</f>
        <v>69200</v>
      </c>
      <c r="I3770">
        <f>IF($A3770="","",Tienda_2!H1370)</f>
        <v>5</v>
      </c>
      <c r="J3770">
        <f>IF($A3770="",0,IF(AND(OR('Cuadro-de-mando'!$B$4="(Todas)",'Cuadro-de-mando'!$B$4=$A3770),OR('Cuadro-de-mando'!$E$4="(Todas)",'Cuadro-de-mando'!$E$4=$B3770),OR('Cuadro-de-mando'!$H$4="(Todas)",'Cuadro-de-mando'!$H$4=$C3770),OR('Cuadro-de-mando'!$K$4="(Todas)",'Cuadro-de-mando'!$K$4=$E3770),OR('Cuadro-de-mando'!$N$4="(Todos)",'Cuadro-de-mando'!$N$4=$F3770)),1,0))</f>
        <v>1</v>
      </c>
    </row>
    <row r="3771" spans="1:10" x14ac:dyDescent="0.25">
      <c r="A3771" t="str">
        <f>IF(Tienda_2!$A1371="","","Tienda 2")</f>
        <v>Tienda 2</v>
      </c>
      <c r="B3771" t="str">
        <f>IF($A3771="","",Tienda_2!B1371)</f>
        <v>Electrónicos</v>
      </c>
      <c r="C3771" t="str">
        <f>IF($A3771="","",Tienda_2!G1371)</f>
        <v>Bogotá</v>
      </c>
      <c r="D3771" t="str">
        <f>IF($A3771="","",Tienda_2!F1371)</f>
        <v>Izabela de León</v>
      </c>
      <c r="E3771" t="str">
        <f>IF($A3771="","",Tienda_2!I1371)</f>
        <v>Nequi</v>
      </c>
      <c r="F3771">
        <f>IF($A3771="","",VALUE(RIGHT(Tienda_2!E1371,4)))</f>
        <v>2022</v>
      </c>
      <c r="G3771">
        <f>IF($A3771="","",Tienda_2!C1371)</f>
        <v>194800</v>
      </c>
      <c r="H3771">
        <f>IF($A3771="","",Tienda_2!D1371)</f>
        <v>8600</v>
      </c>
      <c r="I3771">
        <f>IF($A3771="","",Tienda_2!H1371)</f>
        <v>5</v>
      </c>
      <c r="J3771">
        <f>IF($A3771="",0,IF(AND(OR('Cuadro-de-mando'!$B$4="(Todas)",'Cuadro-de-mando'!$B$4=$A3771),OR('Cuadro-de-mando'!$E$4="(Todas)",'Cuadro-de-mando'!$E$4=$B3771),OR('Cuadro-de-mando'!$H$4="(Todas)",'Cuadro-de-mando'!$H$4=$C3771),OR('Cuadro-de-mando'!$K$4="(Todas)",'Cuadro-de-mando'!$K$4=$E3771),OR('Cuadro-de-mando'!$N$4="(Todos)",'Cuadro-de-mando'!$N$4=$F3771)),1,0))</f>
        <v>1</v>
      </c>
    </row>
    <row r="3772" spans="1:10" x14ac:dyDescent="0.25">
      <c r="A3772" t="str">
        <f>IF(Tienda_2!$A1372="","","Tienda 2")</f>
        <v>Tienda 2</v>
      </c>
      <c r="B3772" t="str">
        <f>IF($A3772="","",Tienda_2!B1372)</f>
        <v>Artículos para el hogar</v>
      </c>
      <c r="C3772" t="str">
        <f>IF($A3772="","",Tienda_2!G1372)</f>
        <v>Bogotá</v>
      </c>
      <c r="D3772" t="str">
        <f>IF($A3772="","",Tienda_2!F1372)</f>
        <v>Pedro Gomez</v>
      </c>
      <c r="E3772" t="str">
        <f>IF($A3772="","",Tienda_2!I1372)</f>
        <v>Tarjeta de crédito</v>
      </c>
      <c r="F3772">
        <f>IF($A3772="","",VALUE(RIGHT(Tienda_2!E1372,4)))</f>
        <v>2021</v>
      </c>
      <c r="G3772">
        <f>IF($A3772="","",Tienda_2!C1372)</f>
        <v>94800</v>
      </c>
      <c r="H3772">
        <f>IF($A3772="","",Tienda_2!D1372)</f>
        <v>5300</v>
      </c>
      <c r="I3772">
        <f>IF($A3772="","",Tienda_2!H1372)</f>
        <v>4</v>
      </c>
      <c r="J3772">
        <f>IF($A3772="",0,IF(AND(OR('Cuadro-de-mando'!$B$4="(Todas)",'Cuadro-de-mando'!$B$4=$A3772),OR('Cuadro-de-mando'!$E$4="(Todas)",'Cuadro-de-mando'!$E$4=$B3772),OR('Cuadro-de-mando'!$H$4="(Todas)",'Cuadro-de-mando'!$H$4=$C3772),OR('Cuadro-de-mando'!$K$4="(Todas)",'Cuadro-de-mando'!$K$4=$E3772),OR('Cuadro-de-mando'!$N$4="(Todos)",'Cuadro-de-mando'!$N$4=$F3772)),1,0))</f>
        <v>1</v>
      </c>
    </row>
    <row r="3773" spans="1:10" x14ac:dyDescent="0.25">
      <c r="A3773" t="str">
        <f>IF(Tienda_2!$A1373="","","Tienda 2")</f>
        <v>Tienda 2</v>
      </c>
      <c r="B3773" t="str">
        <f>IF($A3773="","",Tienda_2!B1373)</f>
        <v>Instrumentos musicales</v>
      </c>
      <c r="C3773" t="str">
        <f>IF($A3773="","",Tienda_2!G1373)</f>
        <v>Cali</v>
      </c>
      <c r="D3773" t="str">
        <f>IF($A3773="","",Tienda_2!F1373)</f>
        <v>Pedro Gomez</v>
      </c>
      <c r="E3773" t="str">
        <f>IF($A3773="","",Tienda_2!I1373)</f>
        <v>Tarjeta de crédito</v>
      </c>
      <c r="F3773">
        <f>IF($A3773="","",VALUE(RIGHT(Tienda_2!E1373,4)))</f>
        <v>2020</v>
      </c>
      <c r="G3773">
        <f>IF($A3773="","",Tienda_2!C1373)</f>
        <v>875100</v>
      </c>
      <c r="H3773">
        <f>IF($A3773="","",Tienda_2!D1373)</f>
        <v>49000</v>
      </c>
      <c r="I3773">
        <f>IF($A3773="","",Tienda_2!H1373)</f>
        <v>4</v>
      </c>
      <c r="J3773">
        <f>IF($A3773="",0,IF(AND(OR('Cuadro-de-mando'!$B$4="(Todas)",'Cuadro-de-mando'!$B$4=$A3773),OR('Cuadro-de-mando'!$E$4="(Todas)",'Cuadro-de-mando'!$E$4=$B3773),OR('Cuadro-de-mando'!$H$4="(Todas)",'Cuadro-de-mando'!$H$4=$C3773),OR('Cuadro-de-mando'!$K$4="(Todas)",'Cuadro-de-mando'!$K$4=$E3773),OR('Cuadro-de-mando'!$N$4="(Todos)",'Cuadro-de-mando'!$N$4=$F3773)),1,0))</f>
        <v>1</v>
      </c>
    </row>
    <row r="3774" spans="1:10" x14ac:dyDescent="0.25">
      <c r="A3774" t="str">
        <f>IF(Tienda_2!$A1374="","","Tienda 2")</f>
        <v>Tienda 2</v>
      </c>
      <c r="B3774" t="str">
        <f>IF($A3774="","",Tienda_2!B1374)</f>
        <v>Electrónicos</v>
      </c>
      <c r="C3774" t="str">
        <f>IF($A3774="","",Tienda_2!G1374)</f>
        <v>Bogotá</v>
      </c>
      <c r="D3774" t="str">
        <f>IF($A3774="","",Tienda_2!F1374)</f>
        <v>Pedro Gomez</v>
      </c>
      <c r="E3774" t="str">
        <f>IF($A3774="","",Tienda_2!I1374)</f>
        <v>Tarjeta de crédito</v>
      </c>
      <c r="F3774">
        <f>IF($A3774="","",VALUE(RIGHT(Tienda_2!E1374,4)))</f>
        <v>2020</v>
      </c>
      <c r="G3774">
        <f>IF($A3774="","",Tienda_2!C1374)</f>
        <v>228700</v>
      </c>
      <c r="H3774">
        <f>IF($A3774="","",Tienda_2!D1374)</f>
        <v>12600</v>
      </c>
      <c r="I3774">
        <f>IF($A3774="","",Tienda_2!H1374)</f>
        <v>5</v>
      </c>
      <c r="J3774">
        <f>IF($A3774="",0,IF(AND(OR('Cuadro-de-mando'!$B$4="(Todas)",'Cuadro-de-mando'!$B$4=$A3774),OR('Cuadro-de-mando'!$E$4="(Todas)",'Cuadro-de-mando'!$E$4=$B3774),OR('Cuadro-de-mando'!$H$4="(Todas)",'Cuadro-de-mando'!$H$4=$C3774),OR('Cuadro-de-mando'!$K$4="(Todas)",'Cuadro-de-mando'!$K$4=$E3774),OR('Cuadro-de-mando'!$N$4="(Todos)",'Cuadro-de-mando'!$N$4=$F3774)),1,0))</f>
        <v>1</v>
      </c>
    </row>
    <row r="3775" spans="1:10" x14ac:dyDescent="0.25">
      <c r="A3775" t="str">
        <f>IF(Tienda_2!$A1375="","","Tienda 2")</f>
        <v>Tienda 2</v>
      </c>
      <c r="B3775" t="str">
        <f>IF($A3775="","",Tienda_2!B1375)</f>
        <v>Juguetes</v>
      </c>
      <c r="C3775" t="str">
        <f>IF($A3775="","",Tienda_2!G1375)</f>
        <v>Medellín</v>
      </c>
      <c r="D3775" t="str">
        <f>IF($A3775="","",Tienda_2!F1375)</f>
        <v>Mariana Herrera</v>
      </c>
      <c r="E3775" t="str">
        <f>IF($A3775="","",Tienda_2!I1375)</f>
        <v>Tarjeta de crédito</v>
      </c>
      <c r="F3775">
        <f>IF($A3775="","",VALUE(RIGHT(Tienda_2!E1375,4)))</f>
        <v>2022</v>
      </c>
      <c r="G3775">
        <f>IF($A3775="","",Tienda_2!C1375)</f>
        <v>15000</v>
      </c>
      <c r="H3775">
        <f>IF($A3775="","",Tienda_2!D1375)</f>
        <v>1200</v>
      </c>
      <c r="I3775">
        <f>IF($A3775="","",Tienda_2!H1375)</f>
        <v>3</v>
      </c>
      <c r="J3775">
        <f>IF($A3775="",0,IF(AND(OR('Cuadro-de-mando'!$B$4="(Todas)",'Cuadro-de-mando'!$B$4=$A3775),OR('Cuadro-de-mando'!$E$4="(Todas)",'Cuadro-de-mando'!$E$4=$B3775),OR('Cuadro-de-mando'!$H$4="(Todas)",'Cuadro-de-mando'!$H$4=$C3775),OR('Cuadro-de-mando'!$K$4="(Todas)",'Cuadro-de-mando'!$K$4=$E3775),OR('Cuadro-de-mando'!$N$4="(Todos)",'Cuadro-de-mando'!$N$4=$F3775)),1,0))</f>
        <v>1</v>
      </c>
    </row>
    <row r="3776" spans="1:10" x14ac:dyDescent="0.25">
      <c r="A3776" t="str">
        <f>IF(Tienda_2!$A1376="","","Tienda 2")</f>
        <v>Tienda 2</v>
      </c>
      <c r="B3776" t="str">
        <f>IF($A3776="","",Tienda_2!B1376)</f>
        <v>Electrónicos</v>
      </c>
      <c r="C3776" t="str">
        <f>IF($A3776="","",Tienda_2!G1376)</f>
        <v>Bogotá</v>
      </c>
      <c r="D3776" t="str">
        <f>IF($A3776="","",Tienda_2!F1376)</f>
        <v>Beatriz Morales</v>
      </c>
      <c r="E3776" t="str">
        <f>IF($A3776="","",Tienda_2!I1376)</f>
        <v>Tarjeta de crédito</v>
      </c>
      <c r="F3776">
        <f>IF($A3776="","",VALUE(RIGHT(Tienda_2!E1376,4)))</f>
        <v>2021</v>
      </c>
      <c r="G3776">
        <f>IF($A3776="","",Tienda_2!C1376)</f>
        <v>1600600</v>
      </c>
      <c r="H3776">
        <f>IF($A3776="","",Tienda_2!D1376)</f>
        <v>85600</v>
      </c>
      <c r="I3776">
        <f>IF($A3776="","",Tienda_2!H1376)</f>
        <v>5</v>
      </c>
      <c r="J3776">
        <f>IF($A3776="",0,IF(AND(OR('Cuadro-de-mando'!$B$4="(Todas)",'Cuadro-de-mando'!$B$4=$A3776),OR('Cuadro-de-mando'!$E$4="(Todas)",'Cuadro-de-mando'!$E$4=$B3776),OR('Cuadro-de-mando'!$H$4="(Todas)",'Cuadro-de-mando'!$H$4=$C3776),OR('Cuadro-de-mando'!$K$4="(Todas)",'Cuadro-de-mando'!$K$4=$E3776),OR('Cuadro-de-mando'!$N$4="(Todos)",'Cuadro-de-mando'!$N$4=$F3776)),1,0))</f>
        <v>1</v>
      </c>
    </row>
    <row r="3777" spans="1:10" x14ac:dyDescent="0.25">
      <c r="A3777" t="str">
        <f>IF(Tienda_2!$A1377="","","Tienda 2")</f>
        <v>Tienda 2</v>
      </c>
      <c r="B3777" t="str">
        <f>IF($A3777="","",Tienda_2!B1377)</f>
        <v>Juguetes</v>
      </c>
      <c r="C3777" t="str">
        <f>IF($A3777="","",Tienda_2!G1377)</f>
        <v>Medellín</v>
      </c>
      <c r="D3777" t="str">
        <f>IF($A3777="","",Tienda_2!F1377)</f>
        <v>Rafael Acosta</v>
      </c>
      <c r="E3777" t="str">
        <f>IF($A3777="","",Tienda_2!I1377)</f>
        <v>Tarjeta de crédito</v>
      </c>
      <c r="F3777">
        <f>IF($A3777="","",VALUE(RIGHT(Tienda_2!E1377,4)))</f>
        <v>2021</v>
      </c>
      <c r="G3777">
        <f>IF($A3777="","",Tienda_2!C1377)</f>
        <v>35400</v>
      </c>
      <c r="H3777">
        <f>IF($A3777="","",Tienda_2!D1377)</f>
        <v>0</v>
      </c>
      <c r="I3777">
        <f>IF($A3777="","",Tienda_2!H1377)</f>
        <v>1</v>
      </c>
      <c r="J3777">
        <f>IF($A3777="",0,IF(AND(OR('Cuadro-de-mando'!$B$4="(Todas)",'Cuadro-de-mando'!$B$4=$A3777),OR('Cuadro-de-mando'!$E$4="(Todas)",'Cuadro-de-mando'!$E$4=$B3777),OR('Cuadro-de-mando'!$H$4="(Todas)",'Cuadro-de-mando'!$H$4=$C3777),OR('Cuadro-de-mando'!$K$4="(Todas)",'Cuadro-de-mando'!$K$4=$E3777),OR('Cuadro-de-mando'!$N$4="(Todos)",'Cuadro-de-mando'!$N$4=$F3777)),1,0))</f>
        <v>1</v>
      </c>
    </row>
    <row r="3778" spans="1:10" x14ac:dyDescent="0.25">
      <c r="A3778" t="str">
        <f>IF(Tienda_2!$A1378="","","Tienda 2")</f>
        <v>Tienda 2</v>
      </c>
      <c r="B3778" t="str">
        <f>IF($A3778="","",Tienda_2!B1378)</f>
        <v>Electrónicos</v>
      </c>
      <c r="C3778" t="str">
        <f>IF($A3778="","",Tienda_2!G1378)</f>
        <v>Bogotá</v>
      </c>
      <c r="D3778" t="str">
        <f>IF($A3778="","",Tienda_2!F1378)</f>
        <v>Lucas Olivera</v>
      </c>
      <c r="E3778" t="str">
        <f>IF($A3778="","",Tienda_2!I1378)</f>
        <v>Nequi</v>
      </c>
      <c r="F3778">
        <f>IF($A3778="","",VALUE(RIGHT(Tienda_2!E1378,4)))</f>
        <v>2022</v>
      </c>
      <c r="G3778">
        <f>IF($A3778="","",Tienda_2!C1378)</f>
        <v>1174500</v>
      </c>
      <c r="H3778">
        <f>IF($A3778="","",Tienda_2!D1378)</f>
        <v>60700</v>
      </c>
      <c r="I3778">
        <f>IF($A3778="","",Tienda_2!H1378)</f>
        <v>5</v>
      </c>
      <c r="J3778">
        <f>IF($A3778="",0,IF(AND(OR('Cuadro-de-mando'!$B$4="(Todas)",'Cuadro-de-mando'!$B$4=$A3778),OR('Cuadro-de-mando'!$E$4="(Todas)",'Cuadro-de-mando'!$E$4=$B3778),OR('Cuadro-de-mando'!$H$4="(Todas)",'Cuadro-de-mando'!$H$4=$C3778),OR('Cuadro-de-mando'!$K$4="(Todas)",'Cuadro-de-mando'!$K$4=$E3778),OR('Cuadro-de-mando'!$N$4="(Todos)",'Cuadro-de-mando'!$N$4=$F3778)),1,0))</f>
        <v>1</v>
      </c>
    </row>
    <row r="3779" spans="1:10" x14ac:dyDescent="0.25">
      <c r="A3779" t="str">
        <f>IF(Tienda_2!$A1379="","","Tienda 2")</f>
        <v>Tienda 2</v>
      </c>
      <c r="B3779" t="str">
        <f>IF($A3779="","",Tienda_2!B1379)</f>
        <v>Deportes y diversión</v>
      </c>
      <c r="C3779" t="str">
        <f>IF($A3779="","",Tienda_2!G1379)</f>
        <v>Bogotá</v>
      </c>
      <c r="D3779" t="str">
        <f>IF($A3779="","",Tienda_2!F1379)</f>
        <v>Maria Alfonso</v>
      </c>
      <c r="E3779" t="str">
        <f>IF($A3779="","",Tienda_2!I1379)</f>
        <v>Tarjeta de crédito</v>
      </c>
      <c r="F3779">
        <f>IF($A3779="","",VALUE(RIGHT(Tienda_2!E1379,4)))</f>
        <v>2020</v>
      </c>
      <c r="G3779">
        <f>IF($A3779="","",Tienda_2!C1379)</f>
        <v>37800</v>
      </c>
      <c r="H3779">
        <f>IF($A3779="","",Tienda_2!D1379)</f>
        <v>2700</v>
      </c>
      <c r="I3779">
        <f>IF($A3779="","",Tienda_2!H1379)</f>
        <v>1</v>
      </c>
      <c r="J3779">
        <f>IF($A3779="",0,IF(AND(OR('Cuadro-de-mando'!$B$4="(Todas)",'Cuadro-de-mando'!$B$4=$A3779),OR('Cuadro-de-mando'!$E$4="(Todas)",'Cuadro-de-mando'!$E$4=$B3779),OR('Cuadro-de-mando'!$H$4="(Todas)",'Cuadro-de-mando'!$H$4=$C3779),OR('Cuadro-de-mando'!$K$4="(Todas)",'Cuadro-de-mando'!$K$4=$E3779),OR('Cuadro-de-mando'!$N$4="(Todos)",'Cuadro-de-mando'!$N$4=$F3779)),1,0))</f>
        <v>1</v>
      </c>
    </row>
    <row r="3780" spans="1:10" x14ac:dyDescent="0.25">
      <c r="A3780" t="str">
        <f>IF(Tienda_2!$A1380="","","Tienda 2")</f>
        <v>Tienda 2</v>
      </c>
      <c r="B3780" t="str">
        <f>IF($A3780="","",Tienda_2!B1380)</f>
        <v>Muebles</v>
      </c>
      <c r="C3780" t="str">
        <f>IF($A3780="","",Tienda_2!G1380)</f>
        <v>Bogotá</v>
      </c>
      <c r="D3780" t="str">
        <f>IF($A3780="","",Tienda_2!F1380)</f>
        <v>Felipe Santos</v>
      </c>
      <c r="E3780" t="str">
        <f>IF($A3780="","",Tienda_2!I1380)</f>
        <v>Nequi</v>
      </c>
      <c r="F3780">
        <f>IF($A3780="","",VALUE(RIGHT(Tienda_2!E1380,4)))</f>
        <v>2020</v>
      </c>
      <c r="G3780">
        <f>IF($A3780="","",Tienda_2!C1380)</f>
        <v>287900</v>
      </c>
      <c r="H3780">
        <f>IF($A3780="","",Tienda_2!D1380)</f>
        <v>13500</v>
      </c>
      <c r="I3780">
        <f>IF($A3780="","",Tienda_2!H1380)</f>
        <v>5</v>
      </c>
      <c r="J3780">
        <f>IF($A3780="",0,IF(AND(OR('Cuadro-de-mando'!$B$4="(Todas)",'Cuadro-de-mando'!$B$4=$A3780),OR('Cuadro-de-mando'!$E$4="(Todas)",'Cuadro-de-mando'!$E$4=$B3780),OR('Cuadro-de-mando'!$H$4="(Todas)",'Cuadro-de-mando'!$H$4=$C3780),OR('Cuadro-de-mando'!$K$4="(Todas)",'Cuadro-de-mando'!$K$4=$E3780),OR('Cuadro-de-mando'!$N$4="(Todos)",'Cuadro-de-mando'!$N$4=$F3780)),1,0))</f>
        <v>1</v>
      </c>
    </row>
    <row r="3781" spans="1:10" x14ac:dyDescent="0.25">
      <c r="A3781" t="str">
        <f>IF(Tienda_2!$A1381="","","Tienda 2")</f>
        <v>Tienda 2</v>
      </c>
      <c r="B3781" t="str">
        <f>IF($A3781="","",Tienda_2!B1381)</f>
        <v>Electrónicos</v>
      </c>
      <c r="C3781" t="str">
        <f>IF($A3781="","",Tienda_2!G1381)</f>
        <v>Bogotá</v>
      </c>
      <c r="D3781" t="str">
        <f>IF($A3781="","",Tienda_2!F1381)</f>
        <v>Santiago Silva</v>
      </c>
      <c r="E3781" t="str">
        <f>IF($A3781="","",Tienda_2!I1381)</f>
        <v>Tarjeta de crédito</v>
      </c>
      <c r="F3781">
        <f>IF($A3781="","",VALUE(RIGHT(Tienda_2!E1381,4)))</f>
        <v>2023</v>
      </c>
      <c r="G3781">
        <f>IF($A3781="","",Tienda_2!C1381)</f>
        <v>1085400</v>
      </c>
      <c r="H3781">
        <f>IF($A3781="","",Tienda_2!D1381)</f>
        <v>58000</v>
      </c>
      <c r="I3781">
        <f>IF($A3781="","",Tienda_2!H1381)</f>
        <v>4</v>
      </c>
      <c r="J3781">
        <f>IF($A3781="",0,IF(AND(OR('Cuadro-de-mando'!$B$4="(Todas)",'Cuadro-de-mando'!$B$4=$A3781),OR('Cuadro-de-mando'!$E$4="(Todas)",'Cuadro-de-mando'!$E$4=$B3781),OR('Cuadro-de-mando'!$H$4="(Todas)",'Cuadro-de-mando'!$H$4=$C3781),OR('Cuadro-de-mando'!$K$4="(Todas)",'Cuadro-de-mando'!$K$4=$E3781),OR('Cuadro-de-mando'!$N$4="(Todos)",'Cuadro-de-mando'!$N$4=$F3781)),1,0))</f>
        <v>1</v>
      </c>
    </row>
    <row r="3782" spans="1:10" x14ac:dyDescent="0.25">
      <c r="A3782" t="str">
        <f>IF(Tienda_2!$A1382="","","Tienda 2")</f>
        <v>Tienda 2</v>
      </c>
      <c r="B3782" t="str">
        <f>IF($A3782="","",Tienda_2!B1382)</f>
        <v>Electrónicos</v>
      </c>
      <c r="C3782" t="str">
        <f>IF($A3782="","",Tienda_2!G1382)</f>
        <v>Bogotá</v>
      </c>
      <c r="D3782" t="str">
        <f>IF($A3782="","",Tienda_2!F1382)</f>
        <v>Lucas Olivera</v>
      </c>
      <c r="E3782" t="str">
        <f>IF($A3782="","",Tienda_2!I1382)</f>
        <v>Tarjeta de crédito</v>
      </c>
      <c r="F3782">
        <f>IF($A3782="","",VALUE(RIGHT(Tienda_2!E1382,4)))</f>
        <v>2022</v>
      </c>
      <c r="G3782">
        <f>IF($A3782="","",Tienda_2!C1382)</f>
        <v>776400</v>
      </c>
      <c r="H3782">
        <f>IF($A3782="","",Tienda_2!D1382)</f>
        <v>39500</v>
      </c>
      <c r="I3782">
        <f>IF($A3782="","",Tienda_2!H1382)</f>
        <v>5</v>
      </c>
      <c r="J3782">
        <f>IF($A3782="",0,IF(AND(OR('Cuadro-de-mando'!$B$4="(Todas)",'Cuadro-de-mando'!$B$4=$A3782),OR('Cuadro-de-mando'!$E$4="(Todas)",'Cuadro-de-mando'!$E$4=$B3782),OR('Cuadro-de-mando'!$H$4="(Todas)",'Cuadro-de-mando'!$H$4=$C3782),OR('Cuadro-de-mando'!$K$4="(Todas)",'Cuadro-de-mando'!$K$4=$E3782),OR('Cuadro-de-mando'!$N$4="(Todos)",'Cuadro-de-mando'!$N$4=$F3782)),1,0))</f>
        <v>1</v>
      </c>
    </row>
    <row r="3783" spans="1:10" x14ac:dyDescent="0.25">
      <c r="A3783" t="str">
        <f>IF(Tienda_2!$A1383="","","Tienda 2")</f>
        <v>Tienda 2</v>
      </c>
      <c r="B3783" t="str">
        <f>IF($A3783="","",Tienda_2!B1383)</f>
        <v>Instrumentos musicales</v>
      </c>
      <c r="C3783" t="str">
        <f>IF($A3783="","",Tienda_2!G1383)</f>
        <v>Bogotá</v>
      </c>
      <c r="D3783" t="str">
        <f>IF($A3783="","",Tienda_2!F1383)</f>
        <v>Ángel Rodriguez</v>
      </c>
      <c r="E3783" t="str">
        <f>IF($A3783="","",Tienda_2!I1383)</f>
        <v>Tarjeta de crédito</v>
      </c>
      <c r="F3783">
        <f>IF($A3783="","",VALUE(RIGHT(Tienda_2!E1383,4)))</f>
        <v>2021</v>
      </c>
      <c r="G3783">
        <f>IF($A3783="","",Tienda_2!C1383)</f>
        <v>812600</v>
      </c>
      <c r="H3783">
        <f>IF($A3783="","",Tienda_2!D1383)</f>
        <v>44000</v>
      </c>
      <c r="I3783">
        <f>IF($A3783="","",Tienda_2!H1383)</f>
        <v>3</v>
      </c>
      <c r="J3783">
        <f>IF($A3783="",0,IF(AND(OR('Cuadro-de-mando'!$B$4="(Todas)",'Cuadro-de-mando'!$B$4=$A3783),OR('Cuadro-de-mando'!$E$4="(Todas)",'Cuadro-de-mando'!$E$4=$B3783),OR('Cuadro-de-mando'!$H$4="(Todas)",'Cuadro-de-mando'!$H$4=$C3783),OR('Cuadro-de-mando'!$K$4="(Todas)",'Cuadro-de-mando'!$K$4=$E3783),OR('Cuadro-de-mando'!$N$4="(Todos)",'Cuadro-de-mando'!$N$4=$F3783)),1,0))</f>
        <v>1</v>
      </c>
    </row>
    <row r="3784" spans="1:10" x14ac:dyDescent="0.25">
      <c r="A3784" t="str">
        <f>IF(Tienda_2!$A1384="","","Tienda 2")</f>
        <v>Tienda 2</v>
      </c>
      <c r="B3784" t="str">
        <f>IF($A3784="","",Tienda_2!B1384)</f>
        <v>Muebles</v>
      </c>
      <c r="C3784" t="str">
        <f>IF($A3784="","",Tienda_2!G1384)</f>
        <v>Santa Marta</v>
      </c>
      <c r="D3784" t="str">
        <f>IF($A3784="","",Tienda_2!F1384)</f>
        <v>Ángel Rodriguez</v>
      </c>
      <c r="E3784" t="str">
        <f>IF($A3784="","",Tienda_2!I1384)</f>
        <v>Nequi</v>
      </c>
      <c r="F3784">
        <f>IF($A3784="","",VALUE(RIGHT(Tienda_2!E1384,4)))</f>
        <v>2020</v>
      </c>
      <c r="G3784">
        <f>IF($A3784="","",Tienda_2!C1384)</f>
        <v>645000</v>
      </c>
      <c r="H3784">
        <f>IF($A3784="","",Tienda_2!D1384)</f>
        <v>34900</v>
      </c>
      <c r="I3784">
        <f>IF($A3784="","",Tienda_2!H1384)</f>
        <v>5</v>
      </c>
      <c r="J3784">
        <f>IF($A3784="",0,IF(AND(OR('Cuadro-de-mando'!$B$4="(Todas)",'Cuadro-de-mando'!$B$4=$A3784),OR('Cuadro-de-mando'!$E$4="(Todas)",'Cuadro-de-mando'!$E$4=$B3784),OR('Cuadro-de-mando'!$H$4="(Todas)",'Cuadro-de-mando'!$H$4=$C3784),OR('Cuadro-de-mando'!$K$4="(Todas)",'Cuadro-de-mando'!$K$4=$E3784),OR('Cuadro-de-mando'!$N$4="(Todos)",'Cuadro-de-mando'!$N$4=$F3784)),1,0))</f>
        <v>1</v>
      </c>
    </row>
    <row r="3785" spans="1:10" x14ac:dyDescent="0.25">
      <c r="A3785" t="str">
        <f>IF(Tienda_2!$A1385="","","Tienda 2")</f>
        <v>Tienda 2</v>
      </c>
      <c r="B3785" t="str">
        <f>IF($A3785="","",Tienda_2!B1385)</f>
        <v>Muebles</v>
      </c>
      <c r="C3785" t="str">
        <f>IF($A3785="","",Tienda_2!G1385)</f>
        <v>Bogotá</v>
      </c>
      <c r="D3785" t="str">
        <f>IF($A3785="","",Tienda_2!F1385)</f>
        <v>Santiago Silva</v>
      </c>
      <c r="E3785" t="str">
        <f>IF($A3785="","",Tienda_2!I1385)</f>
        <v>Nequi</v>
      </c>
      <c r="F3785">
        <f>IF($A3785="","",VALUE(RIGHT(Tienda_2!E1385,4)))</f>
        <v>2020</v>
      </c>
      <c r="G3785">
        <f>IF($A3785="","",Tienda_2!C1385)</f>
        <v>320600</v>
      </c>
      <c r="H3785">
        <f>IF($A3785="","",Tienda_2!D1385)</f>
        <v>21900</v>
      </c>
      <c r="I3785">
        <f>IF($A3785="","",Tienda_2!H1385)</f>
        <v>5</v>
      </c>
      <c r="J3785">
        <f>IF($A3785="",0,IF(AND(OR('Cuadro-de-mando'!$B$4="(Todas)",'Cuadro-de-mando'!$B$4=$A3785),OR('Cuadro-de-mando'!$E$4="(Todas)",'Cuadro-de-mando'!$E$4=$B3785),OR('Cuadro-de-mando'!$H$4="(Todas)",'Cuadro-de-mando'!$H$4=$C3785),OR('Cuadro-de-mando'!$K$4="(Todas)",'Cuadro-de-mando'!$K$4=$E3785),OR('Cuadro-de-mando'!$N$4="(Todos)",'Cuadro-de-mando'!$N$4=$F3785)),1,0))</f>
        <v>1</v>
      </c>
    </row>
    <row r="3786" spans="1:10" x14ac:dyDescent="0.25">
      <c r="A3786" t="str">
        <f>IF(Tienda_2!$A1386="","","Tienda 2")</f>
        <v>Tienda 2</v>
      </c>
      <c r="B3786" t="str">
        <f>IF($A3786="","",Tienda_2!B1386)</f>
        <v>Juguetes</v>
      </c>
      <c r="C3786" t="str">
        <f>IF($A3786="","",Tienda_2!G1386)</f>
        <v>Bogotá</v>
      </c>
      <c r="D3786" t="str">
        <f>IF($A3786="","",Tienda_2!F1386)</f>
        <v>Maria Alfonso</v>
      </c>
      <c r="E3786" t="str">
        <f>IF($A3786="","",Tienda_2!I1386)</f>
        <v>Tarjeta de crédito</v>
      </c>
      <c r="F3786">
        <f>IF($A3786="","",VALUE(RIGHT(Tienda_2!E1386,4)))</f>
        <v>2023</v>
      </c>
      <c r="G3786">
        <f>IF($A3786="","",Tienda_2!C1386)</f>
        <v>11900</v>
      </c>
      <c r="H3786">
        <f>IF($A3786="","",Tienda_2!D1386)</f>
        <v>1200</v>
      </c>
      <c r="I3786">
        <f>IF($A3786="","",Tienda_2!H1386)</f>
        <v>5</v>
      </c>
      <c r="J3786">
        <f>IF($A3786="",0,IF(AND(OR('Cuadro-de-mando'!$B$4="(Todas)",'Cuadro-de-mando'!$B$4=$A3786),OR('Cuadro-de-mando'!$E$4="(Todas)",'Cuadro-de-mando'!$E$4=$B3786),OR('Cuadro-de-mando'!$H$4="(Todas)",'Cuadro-de-mando'!$H$4=$C3786),OR('Cuadro-de-mando'!$K$4="(Todas)",'Cuadro-de-mando'!$K$4=$E3786),OR('Cuadro-de-mando'!$N$4="(Todos)",'Cuadro-de-mando'!$N$4=$F3786)),1,0))</f>
        <v>1</v>
      </c>
    </row>
    <row r="3787" spans="1:10" x14ac:dyDescent="0.25">
      <c r="A3787" t="str">
        <f>IF(Tienda_2!$A1387="","","Tienda 2")</f>
        <v>Tienda 2</v>
      </c>
      <c r="B3787" t="str">
        <f>IF($A3787="","",Tienda_2!B1387)</f>
        <v>Deportes y diversión</v>
      </c>
      <c r="C3787" t="str">
        <f>IF($A3787="","",Tienda_2!G1387)</f>
        <v>Bogotá</v>
      </c>
      <c r="D3787" t="str">
        <f>IF($A3787="","",Tienda_2!F1387)</f>
        <v>Juliana Costa</v>
      </c>
      <c r="E3787" t="str">
        <f>IF($A3787="","",Tienda_2!I1387)</f>
        <v>Nequi</v>
      </c>
      <c r="F3787">
        <f>IF($A3787="","",VALUE(RIGHT(Tienda_2!E1387,4)))</f>
        <v>2020</v>
      </c>
      <c r="G3787">
        <f>IF($A3787="","",Tienda_2!C1387)</f>
        <v>49800</v>
      </c>
      <c r="H3787">
        <f>IF($A3787="","",Tienda_2!D1387)</f>
        <v>800</v>
      </c>
      <c r="I3787">
        <f>IF($A3787="","",Tienda_2!H1387)</f>
        <v>5</v>
      </c>
      <c r="J3787">
        <f>IF($A3787="",0,IF(AND(OR('Cuadro-de-mando'!$B$4="(Todas)",'Cuadro-de-mando'!$B$4=$A3787),OR('Cuadro-de-mando'!$E$4="(Todas)",'Cuadro-de-mando'!$E$4=$B3787),OR('Cuadro-de-mando'!$H$4="(Todas)",'Cuadro-de-mando'!$H$4=$C3787),OR('Cuadro-de-mando'!$K$4="(Todas)",'Cuadro-de-mando'!$K$4=$E3787),OR('Cuadro-de-mando'!$N$4="(Todos)",'Cuadro-de-mando'!$N$4=$F3787)),1,0))</f>
        <v>1</v>
      </c>
    </row>
    <row r="3788" spans="1:10" x14ac:dyDescent="0.25">
      <c r="A3788" t="str">
        <f>IF(Tienda_2!$A1388="","","Tienda 2")</f>
        <v>Tienda 2</v>
      </c>
      <c r="B3788" t="str">
        <f>IF($A3788="","",Tienda_2!B1388)</f>
        <v>Artículos para el hogar</v>
      </c>
      <c r="C3788" t="str">
        <f>IF($A3788="","",Tienda_2!G1388)</f>
        <v>Cali</v>
      </c>
      <c r="D3788" t="str">
        <f>IF($A3788="","",Tienda_2!F1388)</f>
        <v>Blanca Ramirez</v>
      </c>
      <c r="E3788" t="str">
        <f>IF($A3788="","",Tienda_2!I1388)</f>
        <v>Tarjeta de crédito</v>
      </c>
      <c r="F3788">
        <f>IF($A3788="","",VALUE(RIGHT(Tienda_2!E1388,4)))</f>
        <v>2020</v>
      </c>
      <c r="G3788">
        <f>IF($A3788="","",Tienda_2!C1388)</f>
        <v>42300</v>
      </c>
      <c r="H3788">
        <f>IF($A3788="","",Tienda_2!D1388)</f>
        <v>2700</v>
      </c>
      <c r="I3788">
        <f>IF($A3788="","",Tienda_2!H1388)</f>
        <v>5</v>
      </c>
      <c r="J3788">
        <f>IF($A3788="",0,IF(AND(OR('Cuadro-de-mando'!$B$4="(Todas)",'Cuadro-de-mando'!$B$4=$A3788),OR('Cuadro-de-mando'!$E$4="(Todas)",'Cuadro-de-mando'!$E$4=$B3788),OR('Cuadro-de-mando'!$H$4="(Todas)",'Cuadro-de-mando'!$H$4=$C3788),OR('Cuadro-de-mando'!$K$4="(Todas)",'Cuadro-de-mando'!$K$4=$E3788),OR('Cuadro-de-mando'!$N$4="(Todos)",'Cuadro-de-mando'!$N$4=$F3788)),1,0))</f>
        <v>1</v>
      </c>
    </row>
    <row r="3789" spans="1:10" x14ac:dyDescent="0.25">
      <c r="A3789" t="str">
        <f>IF(Tienda_2!$A1389="","","Tienda 2")</f>
        <v>Tienda 2</v>
      </c>
      <c r="B3789" t="str">
        <f>IF($A3789="","",Tienda_2!B1389)</f>
        <v>Electrodomésticos</v>
      </c>
      <c r="C3789" t="str">
        <f>IF($A3789="","",Tienda_2!G1389)</f>
        <v>Medellín</v>
      </c>
      <c r="D3789" t="str">
        <f>IF($A3789="","",Tienda_2!F1389)</f>
        <v>Ángel Rodriguez</v>
      </c>
      <c r="E3789" t="str">
        <f>IF($A3789="","",Tienda_2!I1389)</f>
        <v>Tarjeta de crédito</v>
      </c>
      <c r="F3789">
        <f>IF($A3789="","",VALUE(RIGHT(Tienda_2!E1389,4)))</f>
        <v>2021</v>
      </c>
      <c r="G3789">
        <f>IF($A3789="","",Tienda_2!C1389)</f>
        <v>1324200</v>
      </c>
      <c r="H3789">
        <f>IF($A3789="","",Tienda_2!D1389)</f>
        <v>68700</v>
      </c>
      <c r="I3789">
        <f>IF($A3789="","",Tienda_2!H1389)</f>
        <v>3</v>
      </c>
      <c r="J3789">
        <f>IF($A3789="",0,IF(AND(OR('Cuadro-de-mando'!$B$4="(Todas)",'Cuadro-de-mando'!$B$4=$A3789),OR('Cuadro-de-mando'!$E$4="(Todas)",'Cuadro-de-mando'!$E$4=$B3789),OR('Cuadro-de-mando'!$H$4="(Todas)",'Cuadro-de-mando'!$H$4=$C3789),OR('Cuadro-de-mando'!$K$4="(Todas)",'Cuadro-de-mando'!$K$4=$E3789),OR('Cuadro-de-mando'!$N$4="(Todos)",'Cuadro-de-mando'!$N$4=$F3789)),1,0))</f>
        <v>1</v>
      </c>
    </row>
    <row r="3790" spans="1:10" x14ac:dyDescent="0.25">
      <c r="A3790" t="str">
        <f>IF(Tienda_2!$A1390="","","Tienda 2")</f>
        <v>Tienda 2</v>
      </c>
      <c r="B3790" t="str">
        <f>IF($A3790="","",Tienda_2!B1390)</f>
        <v>Electrónicos</v>
      </c>
      <c r="C3790" t="str">
        <f>IF($A3790="","",Tienda_2!G1390)</f>
        <v>Medellín</v>
      </c>
      <c r="D3790" t="str">
        <f>IF($A3790="","",Tienda_2!F1390)</f>
        <v>Mariana Herrera</v>
      </c>
      <c r="E3790" t="str">
        <f>IF($A3790="","",Tienda_2!I1390)</f>
        <v>Nequi</v>
      </c>
      <c r="F3790">
        <f>IF($A3790="","",VALUE(RIGHT(Tienda_2!E1390,4)))</f>
        <v>2021</v>
      </c>
      <c r="G3790">
        <f>IF($A3790="","",Tienda_2!C1390)</f>
        <v>1928200</v>
      </c>
      <c r="H3790">
        <f>IF($A3790="","",Tienda_2!D1390)</f>
        <v>100900</v>
      </c>
      <c r="I3790">
        <f>IF($A3790="","",Tienda_2!H1390)</f>
        <v>4</v>
      </c>
      <c r="J3790">
        <f>IF($A3790="",0,IF(AND(OR('Cuadro-de-mando'!$B$4="(Todas)",'Cuadro-de-mando'!$B$4=$A3790),OR('Cuadro-de-mando'!$E$4="(Todas)",'Cuadro-de-mando'!$E$4=$B3790),OR('Cuadro-de-mando'!$H$4="(Todas)",'Cuadro-de-mando'!$H$4=$C3790),OR('Cuadro-de-mando'!$K$4="(Todas)",'Cuadro-de-mando'!$K$4=$E3790),OR('Cuadro-de-mando'!$N$4="(Todos)",'Cuadro-de-mando'!$N$4=$F3790)),1,0))</f>
        <v>1</v>
      </c>
    </row>
    <row r="3791" spans="1:10" x14ac:dyDescent="0.25">
      <c r="A3791" t="str">
        <f>IF(Tienda_2!$A1391="","","Tienda 2")</f>
        <v>Tienda 2</v>
      </c>
      <c r="B3791" t="str">
        <f>IF($A3791="","",Tienda_2!B1391)</f>
        <v>Muebles</v>
      </c>
      <c r="C3791" t="str">
        <f>IF($A3791="","",Tienda_2!G1391)</f>
        <v>Medellín</v>
      </c>
      <c r="D3791" t="str">
        <f>IF($A3791="","",Tienda_2!F1391)</f>
        <v>Ángel Rodriguez</v>
      </c>
      <c r="E3791" t="str">
        <f>IF($A3791="","",Tienda_2!I1391)</f>
        <v>Tarjeta de crédito</v>
      </c>
      <c r="F3791">
        <f>IF($A3791="","",VALUE(RIGHT(Tienda_2!E1391,4)))</f>
        <v>2021</v>
      </c>
      <c r="G3791">
        <f>IF($A3791="","",Tienda_2!C1391)</f>
        <v>690700</v>
      </c>
      <c r="H3791">
        <f>IF($A3791="","",Tienda_2!D1391)</f>
        <v>37200</v>
      </c>
      <c r="I3791">
        <f>IF($A3791="","",Tienda_2!H1391)</f>
        <v>5</v>
      </c>
      <c r="J3791">
        <f>IF($A3791="",0,IF(AND(OR('Cuadro-de-mando'!$B$4="(Todas)",'Cuadro-de-mando'!$B$4=$A3791),OR('Cuadro-de-mando'!$E$4="(Todas)",'Cuadro-de-mando'!$E$4=$B3791),OR('Cuadro-de-mando'!$H$4="(Todas)",'Cuadro-de-mando'!$H$4=$C3791),OR('Cuadro-de-mando'!$K$4="(Todas)",'Cuadro-de-mando'!$K$4=$E3791),OR('Cuadro-de-mando'!$N$4="(Todos)",'Cuadro-de-mando'!$N$4=$F3791)),1,0))</f>
        <v>1</v>
      </c>
    </row>
    <row r="3792" spans="1:10" x14ac:dyDescent="0.25">
      <c r="A3792" t="str">
        <f>IF(Tienda_2!$A1392="","","Tienda 2")</f>
        <v>Tienda 2</v>
      </c>
      <c r="B3792" t="str">
        <f>IF($A3792="","",Tienda_2!B1392)</f>
        <v>Libros</v>
      </c>
      <c r="C3792" t="str">
        <f>IF($A3792="","",Tienda_2!G1392)</f>
        <v>Medellín</v>
      </c>
      <c r="D3792" t="str">
        <f>IF($A3792="","",Tienda_2!F1392)</f>
        <v>Juan Fernandez</v>
      </c>
      <c r="E3792" t="str">
        <f>IF($A3792="","",Tienda_2!I1392)</f>
        <v>Tarjeta de débito</v>
      </c>
      <c r="F3792">
        <f>IF($A3792="","",VALUE(RIGHT(Tienda_2!E1392,4)))</f>
        <v>2022</v>
      </c>
      <c r="G3792">
        <f>IF($A3792="","",Tienda_2!C1392)</f>
        <v>56500</v>
      </c>
      <c r="H3792">
        <f>IF($A3792="","",Tienda_2!D1392)</f>
        <v>1200</v>
      </c>
      <c r="I3792">
        <f>IF($A3792="","",Tienda_2!H1392)</f>
        <v>5</v>
      </c>
      <c r="J3792">
        <f>IF($A3792="",0,IF(AND(OR('Cuadro-de-mando'!$B$4="(Todas)",'Cuadro-de-mando'!$B$4=$A3792),OR('Cuadro-de-mando'!$E$4="(Todas)",'Cuadro-de-mando'!$E$4=$B3792),OR('Cuadro-de-mando'!$H$4="(Todas)",'Cuadro-de-mando'!$H$4=$C3792),OR('Cuadro-de-mando'!$K$4="(Todas)",'Cuadro-de-mando'!$K$4=$E3792),OR('Cuadro-de-mando'!$N$4="(Todos)",'Cuadro-de-mando'!$N$4=$F3792)),1,0))</f>
        <v>1</v>
      </c>
    </row>
    <row r="3793" spans="1:10" x14ac:dyDescent="0.25">
      <c r="A3793" t="str">
        <f>IF(Tienda_2!$A1393="","","Tienda 2")</f>
        <v>Tienda 2</v>
      </c>
      <c r="B3793" t="str">
        <f>IF($A3793="","",Tienda_2!B1393)</f>
        <v>Instrumentos musicales</v>
      </c>
      <c r="C3793" t="str">
        <f>IF($A3793="","",Tienda_2!G1393)</f>
        <v>Medellín</v>
      </c>
      <c r="D3793" t="str">
        <f>IF($A3793="","",Tienda_2!F1393)</f>
        <v>Felipe Santos</v>
      </c>
      <c r="E3793" t="str">
        <f>IF($A3793="","",Tienda_2!I1393)</f>
        <v>Tarjeta de crédito</v>
      </c>
      <c r="F3793">
        <f>IF($A3793="","",VALUE(RIGHT(Tienda_2!E1393,4)))</f>
        <v>2020</v>
      </c>
      <c r="G3793">
        <f>IF($A3793="","",Tienda_2!C1393)</f>
        <v>421200</v>
      </c>
      <c r="H3793">
        <f>IF($A3793="","",Tienda_2!D1393)</f>
        <v>20600</v>
      </c>
      <c r="I3793">
        <f>IF($A3793="","",Tienda_2!H1393)</f>
        <v>5</v>
      </c>
      <c r="J3793">
        <f>IF($A3793="",0,IF(AND(OR('Cuadro-de-mando'!$B$4="(Todas)",'Cuadro-de-mando'!$B$4=$A3793),OR('Cuadro-de-mando'!$E$4="(Todas)",'Cuadro-de-mando'!$E$4=$B3793),OR('Cuadro-de-mando'!$H$4="(Todas)",'Cuadro-de-mando'!$H$4=$C3793),OR('Cuadro-de-mando'!$K$4="(Todas)",'Cuadro-de-mando'!$K$4=$E3793),OR('Cuadro-de-mando'!$N$4="(Todos)",'Cuadro-de-mando'!$N$4=$F3793)),1,0))</f>
        <v>1</v>
      </c>
    </row>
    <row r="3794" spans="1:10" x14ac:dyDescent="0.25">
      <c r="A3794" t="str">
        <f>IF(Tienda_2!$A1394="","","Tienda 2")</f>
        <v>Tienda 2</v>
      </c>
      <c r="B3794" t="str">
        <f>IF($A3794="","",Tienda_2!B1394)</f>
        <v>Libros</v>
      </c>
      <c r="C3794" t="str">
        <f>IF($A3794="","",Tienda_2!G1394)</f>
        <v>Barranquilla</v>
      </c>
      <c r="D3794" t="str">
        <f>IF($A3794="","",Tienda_2!F1394)</f>
        <v>Santiago Silva</v>
      </c>
      <c r="E3794" t="str">
        <f>IF($A3794="","",Tienda_2!I1394)</f>
        <v>Nequi</v>
      </c>
      <c r="F3794">
        <f>IF($A3794="","",VALUE(RIGHT(Tienda_2!E1394,4)))</f>
        <v>2022</v>
      </c>
      <c r="G3794">
        <f>IF($A3794="","",Tienda_2!C1394)</f>
        <v>52400</v>
      </c>
      <c r="H3794">
        <f>IF($A3794="","",Tienda_2!D1394)</f>
        <v>3000</v>
      </c>
      <c r="I3794">
        <f>IF($A3794="","",Tienda_2!H1394)</f>
        <v>5</v>
      </c>
      <c r="J3794">
        <f>IF($A3794="",0,IF(AND(OR('Cuadro-de-mando'!$B$4="(Todas)",'Cuadro-de-mando'!$B$4=$A3794),OR('Cuadro-de-mando'!$E$4="(Todas)",'Cuadro-de-mando'!$E$4=$B3794),OR('Cuadro-de-mando'!$H$4="(Todas)",'Cuadro-de-mando'!$H$4=$C3794),OR('Cuadro-de-mando'!$K$4="(Todas)",'Cuadro-de-mando'!$K$4=$E3794),OR('Cuadro-de-mando'!$N$4="(Todos)",'Cuadro-de-mando'!$N$4=$F3794)),1,0))</f>
        <v>1</v>
      </c>
    </row>
    <row r="3795" spans="1:10" x14ac:dyDescent="0.25">
      <c r="A3795" t="str">
        <f>IF(Tienda_2!$A1395="","","Tienda 2")</f>
        <v>Tienda 2</v>
      </c>
      <c r="B3795" t="str">
        <f>IF($A3795="","",Tienda_2!B1395)</f>
        <v>Juguetes</v>
      </c>
      <c r="C3795" t="str">
        <f>IF($A3795="","",Tienda_2!G1395)</f>
        <v>Bogotá</v>
      </c>
      <c r="D3795" t="str">
        <f>IF($A3795="","",Tienda_2!F1395)</f>
        <v>Juliana Costa</v>
      </c>
      <c r="E3795" t="str">
        <f>IF($A3795="","",Tienda_2!I1395)</f>
        <v>Tarjeta de crédito</v>
      </c>
      <c r="F3795">
        <f>IF($A3795="","",VALUE(RIGHT(Tienda_2!E1395,4)))</f>
        <v>2022</v>
      </c>
      <c r="G3795">
        <f>IF($A3795="","",Tienda_2!C1395)</f>
        <v>56800</v>
      </c>
      <c r="H3795">
        <f>IF($A3795="","",Tienda_2!D1395)</f>
        <v>1200</v>
      </c>
      <c r="I3795">
        <f>IF($A3795="","",Tienda_2!H1395)</f>
        <v>3</v>
      </c>
      <c r="J3795">
        <f>IF($A3795="",0,IF(AND(OR('Cuadro-de-mando'!$B$4="(Todas)",'Cuadro-de-mando'!$B$4=$A3795),OR('Cuadro-de-mando'!$E$4="(Todas)",'Cuadro-de-mando'!$E$4=$B3795),OR('Cuadro-de-mando'!$H$4="(Todas)",'Cuadro-de-mando'!$H$4=$C3795),OR('Cuadro-de-mando'!$K$4="(Todas)",'Cuadro-de-mando'!$K$4=$E3795),OR('Cuadro-de-mando'!$N$4="(Todos)",'Cuadro-de-mando'!$N$4=$F3795)),1,0))</f>
        <v>1</v>
      </c>
    </row>
    <row r="3796" spans="1:10" x14ac:dyDescent="0.25">
      <c r="A3796" t="str">
        <f>IF(Tienda_2!$A1396="","","Tienda 2")</f>
        <v>Tienda 2</v>
      </c>
      <c r="B3796" t="str">
        <f>IF($A3796="","",Tienda_2!B1396)</f>
        <v>Electrónicos</v>
      </c>
      <c r="C3796" t="str">
        <f>IF($A3796="","",Tienda_2!G1396)</f>
        <v>Cali</v>
      </c>
      <c r="D3796" t="str">
        <f>IF($A3796="","",Tienda_2!F1396)</f>
        <v>Izabela de León</v>
      </c>
      <c r="E3796" t="str">
        <f>IF($A3796="","",Tienda_2!I1396)</f>
        <v>Nequi</v>
      </c>
      <c r="F3796">
        <f>IF($A3796="","",VALUE(RIGHT(Tienda_2!E1396,4)))</f>
        <v>2020</v>
      </c>
      <c r="G3796">
        <f>IF($A3796="","",Tienda_2!C1396)</f>
        <v>358700</v>
      </c>
      <c r="H3796">
        <f>IF($A3796="","",Tienda_2!D1396)</f>
        <v>17300</v>
      </c>
      <c r="I3796">
        <f>IF($A3796="","",Tienda_2!H1396)</f>
        <v>5</v>
      </c>
      <c r="J3796">
        <f>IF($A3796="",0,IF(AND(OR('Cuadro-de-mando'!$B$4="(Todas)",'Cuadro-de-mando'!$B$4=$A3796),OR('Cuadro-de-mando'!$E$4="(Todas)",'Cuadro-de-mando'!$E$4=$B3796),OR('Cuadro-de-mando'!$H$4="(Todas)",'Cuadro-de-mando'!$H$4=$C3796),OR('Cuadro-de-mando'!$K$4="(Todas)",'Cuadro-de-mando'!$K$4=$E3796),OR('Cuadro-de-mando'!$N$4="(Todos)",'Cuadro-de-mando'!$N$4=$F3796)),1,0))</f>
        <v>1</v>
      </c>
    </row>
    <row r="3797" spans="1:10" x14ac:dyDescent="0.25">
      <c r="A3797" t="str">
        <f>IF(Tienda_2!$A1397="","","Tienda 2")</f>
        <v>Tienda 2</v>
      </c>
      <c r="B3797" t="str">
        <f>IF($A3797="","",Tienda_2!B1397)</f>
        <v>Instrumentos musicales</v>
      </c>
      <c r="C3797" t="str">
        <f>IF($A3797="","",Tienda_2!G1397)</f>
        <v>Bogotá</v>
      </c>
      <c r="D3797" t="str">
        <f>IF($A3797="","",Tienda_2!F1397)</f>
        <v>Pedro Gomez</v>
      </c>
      <c r="E3797" t="str">
        <f>IF($A3797="","",Tienda_2!I1397)</f>
        <v>Tarjeta de crédito</v>
      </c>
      <c r="F3797">
        <f>IF($A3797="","",VALUE(RIGHT(Tienda_2!E1397,4)))</f>
        <v>2020</v>
      </c>
      <c r="G3797">
        <f>IF($A3797="","",Tienda_2!C1397)</f>
        <v>927100</v>
      </c>
      <c r="H3797">
        <f>IF($A3797="","",Tienda_2!D1397)</f>
        <v>49800</v>
      </c>
      <c r="I3797">
        <f>IF($A3797="","",Tienda_2!H1397)</f>
        <v>1</v>
      </c>
      <c r="J3797">
        <f>IF($A3797="",0,IF(AND(OR('Cuadro-de-mando'!$B$4="(Todas)",'Cuadro-de-mando'!$B$4=$A3797),OR('Cuadro-de-mando'!$E$4="(Todas)",'Cuadro-de-mando'!$E$4=$B3797),OR('Cuadro-de-mando'!$H$4="(Todas)",'Cuadro-de-mando'!$H$4=$C3797),OR('Cuadro-de-mando'!$K$4="(Todas)",'Cuadro-de-mando'!$K$4=$E3797),OR('Cuadro-de-mando'!$N$4="(Todos)",'Cuadro-de-mando'!$N$4=$F3797)),1,0))</f>
        <v>1</v>
      </c>
    </row>
    <row r="3798" spans="1:10" x14ac:dyDescent="0.25">
      <c r="A3798" t="str">
        <f>IF(Tienda_2!$A1398="","","Tienda 2")</f>
        <v>Tienda 2</v>
      </c>
      <c r="B3798" t="str">
        <f>IF($A3798="","",Tienda_2!B1398)</f>
        <v>Juguetes</v>
      </c>
      <c r="C3798" t="str">
        <f>IF($A3798="","",Tienda_2!G1398)</f>
        <v>Medellín</v>
      </c>
      <c r="D3798" t="str">
        <f>IF($A3798="","",Tienda_2!F1398)</f>
        <v>Blanca Ramirez</v>
      </c>
      <c r="E3798" t="str">
        <f>IF($A3798="","",Tienda_2!I1398)</f>
        <v>Tarjeta de crédito</v>
      </c>
      <c r="F3798">
        <f>IF($A3798="","",VALUE(RIGHT(Tienda_2!E1398,4)))</f>
        <v>2021</v>
      </c>
      <c r="G3798">
        <f>IF($A3798="","",Tienda_2!C1398)</f>
        <v>40400</v>
      </c>
      <c r="H3798">
        <f>IF($A3798="","",Tienda_2!D1398)</f>
        <v>0</v>
      </c>
      <c r="I3798">
        <f>IF($A3798="","",Tienda_2!H1398)</f>
        <v>3</v>
      </c>
      <c r="J3798">
        <f>IF($A3798="",0,IF(AND(OR('Cuadro-de-mando'!$B$4="(Todas)",'Cuadro-de-mando'!$B$4=$A3798),OR('Cuadro-de-mando'!$E$4="(Todas)",'Cuadro-de-mando'!$E$4=$B3798),OR('Cuadro-de-mando'!$H$4="(Todas)",'Cuadro-de-mando'!$H$4=$C3798),OR('Cuadro-de-mando'!$K$4="(Todas)",'Cuadro-de-mando'!$K$4=$E3798),OR('Cuadro-de-mando'!$N$4="(Todos)",'Cuadro-de-mando'!$N$4=$F3798)),1,0))</f>
        <v>1</v>
      </c>
    </row>
    <row r="3799" spans="1:10" x14ac:dyDescent="0.25">
      <c r="A3799" t="str">
        <f>IF(Tienda_2!$A1399="","","Tienda 2")</f>
        <v>Tienda 2</v>
      </c>
      <c r="B3799" t="str">
        <f>IF($A3799="","",Tienda_2!B1399)</f>
        <v>Deportes y diversión</v>
      </c>
      <c r="C3799" t="str">
        <f>IF($A3799="","",Tienda_2!G1399)</f>
        <v>Cúcuta</v>
      </c>
      <c r="D3799" t="str">
        <f>IF($A3799="","",Tienda_2!F1399)</f>
        <v>Felipe Santos</v>
      </c>
      <c r="E3799" t="str">
        <f>IF($A3799="","",Tienda_2!I1399)</f>
        <v>Tarjeta de crédito</v>
      </c>
      <c r="F3799">
        <f>IF($A3799="","",VALUE(RIGHT(Tienda_2!E1399,4)))</f>
        <v>2021</v>
      </c>
      <c r="G3799">
        <f>IF($A3799="","",Tienda_2!C1399)</f>
        <v>66400</v>
      </c>
      <c r="H3799">
        <f>IF($A3799="","",Tienda_2!D1399)</f>
        <v>5900</v>
      </c>
      <c r="I3799">
        <f>IF($A3799="","",Tienda_2!H1399)</f>
        <v>3</v>
      </c>
      <c r="J3799">
        <f>IF($A3799="",0,IF(AND(OR('Cuadro-de-mando'!$B$4="(Todas)",'Cuadro-de-mando'!$B$4=$A3799),OR('Cuadro-de-mando'!$E$4="(Todas)",'Cuadro-de-mando'!$E$4=$B3799),OR('Cuadro-de-mando'!$H$4="(Todas)",'Cuadro-de-mando'!$H$4=$C3799),OR('Cuadro-de-mando'!$K$4="(Todas)",'Cuadro-de-mando'!$K$4=$E3799),OR('Cuadro-de-mando'!$N$4="(Todos)",'Cuadro-de-mando'!$N$4=$F3799)),1,0))</f>
        <v>1</v>
      </c>
    </row>
    <row r="3800" spans="1:10" x14ac:dyDescent="0.25">
      <c r="A3800" t="str">
        <f>IF(Tienda_2!$A1400="","","Tienda 2")</f>
        <v>Tienda 2</v>
      </c>
      <c r="B3800" t="str">
        <f>IF($A3800="","",Tienda_2!B1400)</f>
        <v>Instrumentos musicales</v>
      </c>
      <c r="C3800" t="str">
        <f>IF($A3800="","",Tienda_2!G1400)</f>
        <v>Bucaramanga</v>
      </c>
      <c r="D3800" t="str">
        <f>IF($A3800="","",Tienda_2!F1400)</f>
        <v>Mariana Herrera</v>
      </c>
      <c r="E3800" t="str">
        <f>IF($A3800="","",Tienda_2!I1400)</f>
        <v>Tarjeta de crédito</v>
      </c>
      <c r="F3800">
        <f>IF($A3800="","",VALUE(RIGHT(Tienda_2!E1400,4)))</f>
        <v>2022</v>
      </c>
      <c r="G3800">
        <f>IF($A3800="","",Tienda_2!C1400)</f>
        <v>743900</v>
      </c>
      <c r="H3800">
        <f>IF($A3800="","",Tienda_2!D1400)</f>
        <v>37800</v>
      </c>
      <c r="I3800">
        <f>IF($A3800="","",Tienda_2!H1400)</f>
        <v>4</v>
      </c>
      <c r="J3800">
        <f>IF($A3800="",0,IF(AND(OR('Cuadro-de-mando'!$B$4="(Todas)",'Cuadro-de-mando'!$B$4=$A3800),OR('Cuadro-de-mando'!$E$4="(Todas)",'Cuadro-de-mando'!$E$4=$B3800),OR('Cuadro-de-mando'!$H$4="(Todas)",'Cuadro-de-mando'!$H$4=$C3800),OR('Cuadro-de-mando'!$K$4="(Todas)",'Cuadro-de-mando'!$K$4=$E3800),OR('Cuadro-de-mando'!$N$4="(Todos)",'Cuadro-de-mando'!$N$4=$F3800)),1,0))</f>
        <v>1</v>
      </c>
    </row>
    <row r="3801" spans="1:10" x14ac:dyDescent="0.25">
      <c r="A3801" t="str">
        <f>IF(Tienda_2!$A1401="","","Tienda 2")</f>
        <v>Tienda 2</v>
      </c>
      <c r="B3801" t="str">
        <f>IF($A3801="","",Tienda_2!B1401)</f>
        <v>Muebles</v>
      </c>
      <c r="C3801" t="str">
        <f>IF($A3801="","",Tienda_2!G1401)</f>
        <v>Medellín</v>
      </c>
      <c r="D3801" t="str">
        <f>IF($A3801="","",Tienda_2!F1401)</f>
        <v>Camila Rivera</v>
      </c>
      <c r="E3801" t="str">
        <f>IF($A3801="","",Tienda_2!I1401)</f>
        <v>Tarjeta de crédito</v>
      </c>
      <c r="F3801">
        <f>IF($A3801="","",VALUE(RIGHT(Tienda_2!E1401,4)))</f>
        <v>2022</v>
      </c>
      <c r="G3801">
        <f>IF($A3801="","",Tienda_2!C1401)</f>
        <v>435300</v>
      </c>
      <c r="H3801">
        <f>IF($A3801="","",Tienda_2!D1401)</f>
        <v>21400</v>
      </c>
      <c r="I3801">
        <f>IF($A3801="","",Tienda_2!H1401)</f>
        <v>5</v>
      </c>
      <c r="J3801">
        <f>IF($A3801="",0,IF(AND(OR('Cuadro-de-mando'!$B$4="(Todas)",'Cuadro-de-mando'!$B$4=$A3801),OR('Cuadro-de-mando'!$E$4="(Todas)",'Cuadro-de-mando'!$E$4=$B3801),OR('Cuadro-de-mando'!$H$4="(Todas)",'Cuadro-de-mando'!$H$4=$C3801),OR('Cuadro-de-mando'!$K$4="(Todas)",'Cuadro-de-mando'!$K$4=$E3801),OR('Cuadro-de-mando'!$N$4="(Todos)",'Cuadro-de-mando'!$N$4=$F3801)),1,0))</f>
        <v>1</v>
      </c>
    </row>
    <row r="3802" spans="1:10" x14ac:dyDescent="0.25">
      <c r="A3802" t="str">
        <f>IF(Tienda_2!$A1402="","","Tienda 2")</f>
        <v>Tienda 2</v>
      </c>
      <c r="B3802" t="str">
        <f>IF($A3802="","",Tienda_2!B1402)</f>
        <v>Juguetes</v>
      </c>
      <c r="C3802" t="str">
        <f>IF($A3802="","",Tienda_2!G1402)</f>
        <v>Cartagena</v>
      </c>
      <c r="D3802" t="str">
        <f>IF($A3802="","",Tienda_2!F1402)</f>
        <v>Lucas Olivera</v>
      </c>
      <c r="E3802" t="str">
        <f>IF($A3802="","",Tienda_2!I1402)</f>
        <v>Tarjeta de crédito</v>
      </c>
      <c r="F3802">
        <f>IF($A3802="","",VALUE(RIGHT(Tienda_2!E1402,4)))</f>
        <v>2022</v>
      </c>
      <c r="G3802">
        <f>IF($A3802="","",Tienda_2!C1402)</f>
        <v>9800</v>
      </c>
      <c r="H3802">
        <f>IF($A3802="","",Tienda_2!D1402)</f>
        <v>1000</v>
      </c>
      <c r="I3802">
        <f>IF($A3802="","",Tienda_2!H1402)</f>
        <v>3</v>
      </c>
      <c r="J3802">
        <f>IF($A3802="",0,IF(AND(OR('Cuadro-de-mando'!$B$4="(Todas)",'Cuadro-de-mando'!$B$4=$A3802),OR('Cuadro-de-mando'!$E$4="(Todas)",'Cuadro-de-mando'!$E$4=$B3802),OR('Cuadro-de-mando'!$H$4="(Todas)",'Cuadro-de-mando'!$H$4=$C3802),OR('Cuadro-de-mando'!$K$4="(Todas)",'Cuadro-de-mando'!$K$4=$E3802),OR('Cuadro-de-mando'!$N$4="(Todos)",'Cuadro-de-mando'!$N$4=$F3802)),1,0))</f>
        <v>1</v>
      </c>
    </row>
    <row r="3803" spans="1:10" x14ac:dyDescent="0.25">
      <c r="A3803" t="str">
        <f>IF(Tienda_2!$A1403="","","Tienda 2")</f>
        <v>Tienda 2</v>
      </c>
      <c r="B3803" t="str">
        <f>IF($A3803="","",Tienda_2!B1403)</f>
        <v>Electrodomésticos</v>
      </c>
      <c r="C3803" t="str">
        <f>IF($A3803="","",Tienda_2!G1403)</f>
        <v>Bogotá</v>
      </c>
      <c r="D3803" t="str">
        <f>IF($A3803="","",Tienda_2!F1403)</f>
        <v>Ángel Rodriguez</v>
      </c>
      <c r="E3803" t="str">
        <f>IF($A3803="","",Tienda_2!I1403)</f>
        <v>Nequi</v>
      </c>
      <c r="F3803">
        <f>IF($A3803="","",VALUE(RIGHT(Tienda_2!E1403,4)))</f>
        <v>2020</v>
      </c>
      <c r="G3803">
        <f>IF($A3803="","",Tienda_2!C1403)</f>
        <v>978100</v>
      </c>
      <c r="H3803">
        <f>IF($A3803="","",Tienda_2!D1403)</f>
        <v>52500</v>
      </c>
      <c r="I3803">
        <f>IF($A3803="","",Tienda_2!H1403)</f>
        <v>5</v>
      </c>
      <c r="J3803">
        <f>IF($A3803="",0,IF(AND(OR('Cuadro-de-mando'!$B$4="(Todas)",'Cuadro-de-mando'!$B$4=$A3803),OR('Cuadro-de-mando'!$E$4="(Todas)",'Cuadro-de-mando'!$E$4=$B3803),OR('Cuadro-de-mando'!$H$4="(Todas)",'Cuadro-de-mando'!$H$4=$C3803),OR('Cuadro-de-mando'!$K$4="(Todas)",'Cuadro-de-mando'!$K$4=$E3803),OR('Cuadro-de-mando'!$N$4="(Todos)",'Cuadro-de-mando'!$N$4=$F3803)),1,0))</f>
        <v>1</v>
      </c>
    </row>
    <row r="3804" spans="1:10" x14ac:dyDescent="0.25">
      <c r="A3804" t="str">
        <f>IF(Tienda_2!$A1404="","","Tienda 2")</f>
        <v>Tienda 2</v>
      </c>
      <c r="B3804" t="str">
        <f>IF($A3804="","",Tienda_2!B1404)</f>
        <v>Muebles</v>
      </c>
      <c r="C3804" t="str">
        <f>IF($A3804="","",Tienda_2!G1404)</f>
        <v>Bogotá</v>
      </c>
      <c r="D3804" t="str">
        <f>IF($A3804="","",Tienda_2!F1404)</f>
        <v>Juliana Costa</v>
      </c>
      <c r="E3804" t="str">
        <f>IF($A3804="","",Tienda_2!I1404)</f>
        <v>Tarjeta de crédito</v>
      </c>
      <c r="F3804">
        <f>IF($A3804="","",VALUE(RIGHT(Tienda_2!E1404,4)))</f>
        <v>2021</v>
      </c>
      <c r="G3804">
        <f>IF($A3804="","",Tienda_2!C1404)</f>
        <v>361100</v>
      </c>
      <c r="H3804">
        <f>IF($A3804="","",Tienda_2!D1404)</f>
        <v>19700</v>
      </c>
      <c r="I3804">
        <f>IF($A3804="","",Tienda_2!H1404)</f>
        <v>5</v>
      </c>
      <c r="J3804">
        <f>IF($A3804="",0,IF(AND(OR('Cuadro-de-mando'!$B$4="(Todas)",'Cuadro-de-mando'!$B$4=$A3804),OR('Cuadro-de-mando'!$E$4="(Todas)",'Cuadro-de-mando'!$E$4=$B3804),OR('Cuadro-de-mando'!$H$4="(Todas)",'Cuadro-de-mando'!$H$4=$C3804),OR('Cuadro-de-mando'!$K$4="(Todas)",'Cuadro-de-mando'!$K$4=$E3804),OR('Cuadro-de-mando'!$N$4="(Todos)",'Cuadro-de-mando'!$N$4=$F3804)),1,0))</f>
        <v>1</v>
      </c>
    </row>
    <row r="3805" spans="1:10" x14ac:dyDescent="0.25">
      <c r="A3805" t="str">
        <f>IF(Tienda_2!$A1405="","","Tienda 2")</f>
        <v>Tienda 2</v>
      </c>
      <c r="B3805" t="str">
        <f>IF($A3805="","",Tienda_2!B1405)</f>
        <v>Instrumentos musicales</v>
      </c>
      <c r="C3805" t="str">
        <f>IF($A3805="","",Tienda_2!G1405)</f>
        <v>Bogotá</v>
      </c>
      <c r="D3805" t="str">
        <f>IF($A3805="","",Tienda_2!F1405)</f>
        <v>Blanca Ramirez</v>
      </c>
      <c r="E3805" t="str">
        <f>IF($A3805="","",Tienda_2!I1405)</f>
        <v>Nequi</v>
      </c>
      <c r="F3805">
        <f>IF($A3805="","",VALUE(RIGHT(Tienda_2!E1405,4)))</f>
        <v>2022</v>
      </c>
      <c r="G3805">
        <f>IF($A3805="","",Tienda_2!C1405)</f>
        <v>63800</v>
      </c>
      <c r="H3805">
        <f>IF($A3805="","",Tienda_2!D1405)</f>
        <v>3600</v>
      </c>
      <c r="I3805">
        <f>IF($A3805="","",Tienda_2!H1405)</f>
        <v>5</v>
      </c>
      <c r="J3805">
        <f>IF($A3805="",0,IF(AND(OR('Cuadro-de-mando'!$B$4="(Todas)",'Cuadro-de-mando'!$B$4=$A3805),OR('Cuadro-de-mando'!$E$4="(Todas)",'Cuadro-de-mando'!$E$4=$B3805),OR('Cuadro-de-mando'!$H$4="(Todas)",'Cuadro-de-mando'!$H$4=$C3805),OR('Cuadro-de-mando'!$K$4="(Todas)",'Cuadro-de-mando'!$K$4=$E3805),OR('Cuadro-de-mando'!$N$4="(Todos)",'Cuadro-de-mando'!$N$4=$F3805)),1,0))</f>
        <v>1</v>
      </c>
    </row>
    <row r="3806" spans="1:10" x14ac:dyDescent="0.25">
      <c r="A3806" t="str">
        <f>IF(Tienda_2!$A1406="","","Tienda 2")</f>
        <v>Tienda 2</v>
      </c>
      <c r="B3806" t="str">
        <f>IF($A3806="","",Tienda_2!B1406)</f>
        <v>Juguetes</v>
      </c>
      <c r="C3806" t="str">
        <f>IF($A3806="","",Tienda_2!G1406)</f>
        <v>Medellín</v>
      </c>
      <c r="D3806" t="str">
        <f>IF($A3806="","",Tienda_2!F1406)</f>
        <v>Maria Alfonso</v>
      </c>
      <c r="E3806" t="str">
        <f>IF($A3806="","",Tienda_2!I1406)</f>
        <v>Tarjeta de crédito</v>
      </c>
      <c r="F3806">
        <f>IF($A3806="","",VALUE(RIGHT(Tienda_2!E1406,4)))</f>
        <v>2022</v>
      </c>
      <c r="G3806">
        <f>IF($A3806="","",Tienda_2!C1406)</f>
        <v>59000</v>
      </c>
      <c r="H3806">
        <f>IF($A3806="","",Tienda_2!D1406)</f>
        <v>3800</v>
      </c>
      <c r="I3806">
        <f>IF($A3806="","",Tienda_2!H1406)</f>
        <v>5</v>
      </c>
      <c r="J3806">
        <f>IF($A3806="",0,IF(AND(OR('Cuadro-de-mando'!$B$4="(Todas)",'Cuadro-de-mando'!$B$4=$A3806),OR('Cuadro-de-mando'!$E$4="(Todas)",'Cuadro-de-mando'!$E$4=$B3806),OR('Cuadro-de-mando'!$H$4="(Todas)",'Cuadro-de-mando'!$H$4=$C3806),OR('Cuadro-de-mando'!$K$4="(Todas)",'Cuadro-de-mando'!$K$4=$E3806),OR('Cuadro-de-mando'!$N$4="(Todos)",'Cuadro-de-mando'!$N$4=$F3806)),1,0))</f>
        <v>1</v>
      </c>
    </row>
    <row r="3807" spans="1:10" x14ac:dyDescent="0.25">
      <c r="A3807" t="str">
        <f>IF(Tienda_2!$A1407="","","Tienda 2")</f>
        <v>Tienda 2</v>
      </c>
      <c r="B3807" t="str">
        <f>IF($A3807="","",Tienda_2!B1407)</f>
        <v>Artículos para el hogar</v>
      </c>
      <c r="C3807" t="str">
        <f>IF($A3807="","",Tienda_2!G1407)</f>
        <v>Bogotá</v>
      </c>
      <c r="D3807" t="str">
        <f>IF($A3807="","",Tienda_2!F1407)</f>
        <v>Ángel Rodriguez</v>
      </c>
      <c r="E3807" t="str">
        <f>IF($A3807="","",Tienda_2!I1407)</f>
        <v>Tarjeta de crédito</v>
      </c>
      <c r="F3807">
        <f>IF($A3807="","",VALUE(RIGHT(Tienda_2!E1407,4)))</f>
        <v>2023</v>
      </c>
      <c r="G3807">
        <f>IF($A3807="","",Tienda_2!C1407)</f>
        <v>33200</v>
      </c>
      <c r="H3807">
        <f>IF($A3807="","",Tienda_2!D1407)</f>
        <v>2200</v>
      </c>
      <c r="I3807">
        <f>IF($A3807="","",Tienda_2!H1407)</f>
        <v>5</v>
      </c>
      <c r="J3807">
        <f>IF($A3807="",0,IF(AND(OR('Cuadro-de-mando'!$B$4="(Todas)",'Cuadro-de-mando'!$B$4=$A3807),OR('Cuadro-de-mando'!$E$4="(Todas)",'Cuadro-de-mando'!$E$4=$B3807),OR('Cuadro-de-mando'!$H$4="(Todas)",'Cuadro-de-mando'!$H$4=$C3807),OR('Cuadro-de-mando'!$K$4="(Todas)",'Cuadro-de-mando'!$K$4=$E3807),OR('Cuadro-de-mando'!$N$4="(Todos)",'Cuadro-de-mando'!$N$4=$F3807)),1,0))</f>
        <v>1</v>
      </c>
    </row>
    <row r="3808" spans="1:10" x14ac:dyDescent="0.25">
      <c r="A3808" t="str">
        <f>IF(Tienda_2!$A1408="","","Tienda 2")</f>
        <v>Tienda 2</v>
      </c>
      <c r="B3808" t="str">
        <f>IF($A3808="","",Tienda_2!B1408)</f>
        <v>Muebles</v>
      </c>
      <c r="C3808" t="str">
        <f>IF($A3808="","",Tienda_2!G1408)</f>
        <v>Medellín</v>
      </c>
      <c r="D3808" t="str">
        <f>IF($A3808="","",Tienda_2!F1408)</f>
        <v>Felipe Santos</v>
      </c>
      <c r="E3808" t="str">
        <f>IF($A3808="","",Tienda_2!I1408)</f>
        <v>Nequi</v>
      </c>
      <c r="F3808">
        <f>IF($A3808="","",VALUE(RIGHT(Tienda_2!E1408,4)))</f>
        <v>2020</v>
      </c>
      <c r="G3808">
        <f>IF($A3808="","",Tienda_2!C1408)</f>
        <v>515300</v>
      </c>
      <c r="H3808">
        <f>IF($A3808="","",Tienda_2!D1408)</f>
        <v>25600</v>
      </c>
      <c r="I3808">
        <f>IF($A3808="","",Tienda_2!H1408)</f>
        <v>5</v>
      </c>
      <c r="J3808">
        <f>IF($A3808="",0,IF(AND(OR('Cuadro-de-mando'!$B$4="(Todas)",'Cuadro-de-mando'!$B$4=$A3808),OR('Cuadro-de-mando'!$E$4="(Todas)",'Cuadro-de-mando'!$E$4=$B3808),OR('Cuadro-de-mando'!$H$4="(Todas)",'Cuadro-de-mando'!$H$4=$C3808),OR('Cuadro-de-mando'!$K$4="(Todas)",'Cuadro-de-mando'!$K$4=$E3808),OR('Cuadro-de-mando'!$N$4="(Todos)",'Cuadro-de-mando'!$N$4=$F3808)),1,0))</f>
        <v>1</v>
      </c>
    </row>
    <row r="3809" spans="1:10" x14ac:dyDescent="0.25">
      <c r="A3809" t="str">
        <f>IF(Tienda_2!$A1409="","","Tienda 2")</f>
        <v>Tienda 2</v>
      </c>
      <c r="B3809" t="str">
        <f>IF($A3809="","",Tienda_2!B1409)</f>
        <v>Deportes y diversión</v>
      </c>
      <c r="C3809" t="str">
        <f>IF($A3809="","",Tienda_2!G1409)</f>
        <v>Bogotá</v>
      </c>
      <c r="D3809" t="str">
        <f>IF($A3809="","",Tienda_2!F1409)</f>
        <v>Felipe Santos</v>
      </c>
      <c r="E3809" t="str">
        <f>IF($A3809="","",Tienda_2!I1409)</f>
        <v>Tarjeta de crédito</v>
      </c>
      <c r="F3809">
        <f>IF($A3809="","",VALUE(RIGHT(Tienda_2!E1409,4)))</f>
        <v>2020</v>
      </c>
      <c r="G3809">
        <f>IF($A3809="","",Tienda_2!C1409)</f>
        <v>17000</v>
      </c>
      <c r="H3809">
        <f>IF($A3809="","",Tienda_2!D1409)</f>
        <v>0</v>
      </c>
      <c r="I3809">
        <f>IF($A3809="","",Tienda_2!H1409)</f>
        <v>5</v>
      </c>
      <c r="J3809">
        <f>IF($A3809="",0,IF(AND(OR('Cuadro-de-mando'!$B$4="(Todas)",'Cuadro-de-mando'!$B$4=$A3809),OR('Cuadro-de-mando'!$E$4="(Todas)",'Cuadro-de-mando'!$E$4=$B3809),OR('Cuadro-de-mando'!$H$4="(Todas)",'Cuadro-de-mando'!$H$4=$C3809),OR('Cuadro-de-mando'!$K$4="(Todas)",'Cuadro-de-mando'!$K$4=$E3809),OR('Cuadro-de-mando'!$N$4="(Todos)",'Cuadro-de-mando'!$N$4=$F3809)),1,0))</f>
        <v>1</v>
      </c>
    </row>
    <row r="3810" spans="1:10" x14ac:dyDescent="0.25">
      <c r="A3810" t="str">
        <f>IF(Tienda_2!$A1410="","","Tienda 2")</f>
        <v>Tienda 2</v>
      </c>
      <c r="B3810" t="str">
        <f>IF($A3810="","",Tienda_2!B1410)</f>
        <v>Muebles</v>
      </c>
      <c r="C3810" t="str">
        <f>IF($A3810="","",Tienda_2!G1410)</f>
        <v>Medellín</v>
      </c>
      <c r="D3810" t="str">
        <f>IF($A3810="","",Tienda_2!F1410)</f>
        <v>Ángel Rodriguez</v>
      </c>
      <c r="E3810" t="str">
        <f>IF($A3810="","",Tienda_2!I1410)</f>
        <v>Nequi</v>
      </c>
      <c r="F3810">
        <f>IF($A3810="","",VALUE(RIGHT(Tienda_2!E1410,4)))</f>
        <v>2021</v>
      </c>
      <c r="G3810">
        <f>IF($A3810="","",Tienda_2!C1410)</f>
        <v>188400</v>
      </c>
      <c r="H3810">
        <f>IF($A3810="","",Tienda_2!D1410)</f>
        <v>11300</v>
      </c>
      <c r="I3810">
        <f>IF($A3810="","",Tienda_2!H1410)</f>
        <v>1</v>
      </c>
      <c r="J3810">
        <f>IF($A3810="",0,IF(AND(OR('Cuadro-de-mando'!$B$4="(Todas)",'Cuadro-de-mando'!$B$4=$A3810),OR('Cuadro-de-mando'!$E$4="(Todas)",'Cuadro-de-mando'!$E$4=$B3810),OR('Cuadro-de-mando'!$H$4="(Todas)",'Cuadro-de-mando'!$H$4=$C3810),OR('Cuadro-de-mando'!$K$4="(Todas)",'Cuadro-de-mando'!$K$4=$E3810),OR('Cuadro-de-mando'!$N$4="(Todos)",'Cuadro-de-mando'!$N$4=$F3810)),1,0))</f>
        <v>1</v>
      </c>
    </row>
    <row r="3811" spans="1:10" x14ac:dyDescent="0.25">
      <c r="A3811" t="str">
        <f>IF(Tienda_2!$A1411="","","Tienda 2")</f>
        <v>Tienda 2</v>
      </c>
      <c r="B3811" t="str">
        <f>IF($A3811="","",Tienda_2!B1411)</f>
        <v>Electrodomésticos</v>
      </c>
      <c r="C3811" t="str">
        <f>IF($A3811="","",Tienda_2!G1411)</f>
        <v>Medellín</v>
      </c>
      <c r="D3811" t="str">
        <f>IF($A3811="","",Tienda_2!F1411)</f>
        <v>Santiago Silva</v>
      </c>
      <c r="E3811" t="str">
        <f>IF($A3811="","",Tienda_2!I1411)</f>
        <v>Nequi</v>
      </c>
      <c r="F3811">
        <f>IF($A3811="","",VALUE(RIGHT(Tienda_2!E1411,4)))</f>
        <v>2021</v>
      </c>
      <c r="G3811">
        <f>IF($A3811="","",Tienda_2!C1411)</f>
        <v>700500</v>
      </c>
      <c r="H3811">
        <f>IF($A3811="","",Tienda_2!D1411)</f>
        <v>38500</v>
      </c>
      <c r="I3811">
        <f>IF($A3811="","",Tienda_2!H1411)</f>
        <v>5</v>
      </c>
      <c r="J3811">
        <f>IF($A3811="",0,IF(AND(OR('Cuadro-de-mando'!$B$4="(Todas)",'Cuadro-de-mando'!$B$4=$A3811),OR('Cuadro-de-mando'!$E$4="(Todas)",'Cuadro-de-mando'!$E$4=$B3811),OR('Cuadro-de-mando'!$H$4="(Todas)",'Cuadro-de-mando'!$H$4=$C3811),OR('Cuadro-de-mando'!$K$4="(Todas)",'Cuadro-de-mando'!$K$4=$E3811),OR('Cuadro-de-mando'!$N$4="(Todos)",'Cuadro-de-mando'!$N$4=$F3811)),1,0))</f>
        <v>1</v>
      </c>
    </row>
    <row r="3812" spans="1:10" x14ac:dyDescent="0.25">
      <c r="A3812" t="str">
        <f>IF(Tienda_2!$A1412="","","Tienda 2")</f>
        <v>Tienda 2</v>
      </c>
      <c r="B3812" t="str">
        <f>IF($A3812="","",Tienda_2!B1412)</f>
        <v>Deportes y diversión</v>
      </c>
      <c r="C3812" t="str">
        <f>IF($A3812="","",Tienda_2!G1412)</f>
        <v>Cali</v>
      </c>
      <c r="D3812" t="str">
        <f>IF($A3812="","",Tienda_2!F1412)</f>
        <v>Pedro Gomez</v>
      </c>
      <c r="E3812" t="str">
        <f>IF($A3812="","",Tienda_2!I1412)</f>
        <v>Nequi</v>
      </c>
      <c r="F3812">
        <f>IF($A3812="","",VALUE(RIGHT(Tienda_2!E1412,4)))</f>
        <v>2020</v>
      </c>
      <c r="G3812">
        <f>IF($A3812="","",Tienda_2!C1412)</f>
        <v>65700</v>
      </c>
      <c r="H3812">
        <f>IF($A3812="","",Tienda_2!D1412)</f>
        <v>1700</v>
      </c>
      <c r="I3812">
        <f>IF($A3812="","",Tienda_2!H1412)</f>
        <v>2</v>
      </c>
      <c r="J3812">
        <f>IF($A3812="",0,IF(AND(OR('Cuadro-de-mando'!$B$4="(Todas)",'Cuadro-de-mando'!$B$4=$A3812),OR('Cuadro-de-mando'!$E$4="(Todas)",'Cuadro-de-mando'!$E$4=$B3812),OR('Cuadro-de-mando'!$H$4="(Todas)",'Cuadro-de-mando'!$H$4=$C3812),OR('Cuadro-de-mando'!$K$4="(Todas)",'Cuadro-de-mando'!$K$4=$E3812),OR('Cuadro-de-mando'!$N$4="(Todos)",'Cuadro-de-mando'!$N$4=$F3812)),1,0))</f>
        <v>1</v>
      </c>
    </row>
    <row r="3813" spans="1:10" x14ac:dyDescent="0.25">
      <c r="A3813" t="str">
        <f>IF(Tienda_2!$A1413="","","Tienda 2")</f>
        <v>Tienda 2</v>
      </c>
      <c r="B3813" t="str">
        <f>IF($A3813="","",Tienda_2!B1413)</f>
        <v>Muebles</v>
      </c>
      <c r="C3813" t="str">
        <f>IF($A3813="","",Tienda_2!G1413)</f>
        <v>Medellín</v>
      </c>
      <c r="D3813" t="str">
        <f>IF($A3813="","",Tienda_2!F1413)</f>
        <v>Camila Rivera</v>
      </c>
      <c r="E3813" t="str">
        <f>IF($A3813="","",Tienda_2!I1413)</f>
        <v>Nequi</v>
      </c>
      <c r="F3813">
        <f>IF($A3813="","",VALUE(RIGHT(Tienda_2!E1413,4)))</f>
        <v>2021</v>
      </c>
      <c r="G3813">
        <f>IF($A3813="","",Tienda_2!C1413)</f>
        <v>199600</v>
      </c>
      <c r="H3813">
        <f>IF($A3813="","",Tienda_2!D1413)</f>
        <v>11300</v>
      </c>
      <c r="I3813">
        <f>IF($A3813="","",Tienda_2!H1413)</f>
        <v>5</v>
      </c>
      <c r="J3813">
        <f>IF($A3813="",0,IF(AND(OR('Cuadro-de-mando'!$B$4="(Todas)",'Cuadro-de-mando'!$B$4=$A3813),OR('Cuadro-de-mando'!$E$4="(Todas)",'Cuadro-de-mando'!$E$4=$B3813),OR('Cuadro-de-mando'!$H$4="(Todas)",'Cuadro-de-mando'!$H$4=$C3813),OR('Cuadro-de-mando'!$K$4="(Todas)",'Cuadro-de-mando'!$K$4=$E3813),OR('Cuadro-de-mando'!$N$4="(Todos)",'Cuadro-de-mando'!$N$4=$F3813)),1,0))</f>
        <v>1</v>
      </c>
    </row>
    <row r="3814" spans="1:10" x14ac:dyDescent="0.25">
      <c r="A3814" t="str">
        <f>IF(Tienda_2!$A1414="","","Tienda 2")</f>
        <v>Tienda 2</v>
      </c>
      <c r="B3814" t="str">
        <f>IF($A3814="","",Tienda_2!B1414)</f>
        <v>Electrodomésticos</v>
      </c>
      <c r="C3814" t="str">
        <f>IF($A3814="","",Tienda_2!G1414)</f>
        <v>Bogotá</v>
      </c>
      <c r="D3814" t="str">
        <f>IF($A3814="","",Tienda_2!F1414)</f>
        <v>Lucas Olivera</v>
      </c>
      <c r="E3814" t="str">
        <f>IF($A3814="","",Tienda_2!I1414)</f>
        <v>Tarjeta de débito</v>
      </c>
      <c r="F3814">
        <f>IF($A3814="","",VALUE(RIGHT(Tienda_2!E1414,4)))</f>
        <v>2020</v>
      </c>
      <c r="G3814">
        <f>IF($A3814="","",Tienda_2!C1414)</f>
        <v>1159200</v>
      </c>
      <c r="H3814">
        <f>IF($A3814="","",Tienda_2!D1414)</f>
        <v>61900</v>
      </c>
      <c r="I3814">
        <f>IF($A3814="","",Tienda_2!H1414)</f>
        <v>5</v>
      </c>
      <c r="J3814">
        <f>IF($A3814="",0,IF(AND(OR('Cuadro-de-mando'!$B$4="(Todas)",'Cuadro-de-mando'!$B$4=$A3814),OR('Cuadro-de-mando'!$E$4="(Todas)",'Cuadro-de-mando'!$E$4=$B3814),OR('Cuadro-de-mando'!$H$4="(Todas)",'Cuadro-de-mando'!$H$4=$C3814),OR('Cuadro-de-mando'!$K$4="(Todas)",'Cuadro-de-mando'!$K$4=$E3814),OR('Cuadro-de-mando'!$N$4="(Todos)",'Cuadro-de-mando'!$N$4=$F3814)),1,0))</f>
        <v>1</v>
      </c>
    </row>
    <row r="3815" spans="1:10" x14ac:dyDescent="0.25">
      <c r="A3815" t="str">
        <f>IF(Tienda_2!$A1415="","","Tienda 2")</f>
        <v>Tienda 2</v>
      </c>
      <c r="B3815" t="str">
        <f>IF($A3815="","",Tienda_2!B1415)</f>
        <v>Electrónicos</v>
      </c>
      <c r="C3815" t="str">
        <f>IF($A3815="","",Tienda_2!G1415)</f>
        <v>Medellín</v>
      </c>
      <c r="D3815" t="str">
        <f>IF($A3815="","",Tienda_2!F1415)</f>
        <v>Santiago Silva</v>
      </c>
      <c r="E3815" t="str">
        <f>IF($A3815="","",Tienda_2!I1415)</f>
        <v>Tarjeta de crédito</v>
      </c>
      <c r="F3815">
        <f>IF($A3815="","",VALUE(RIGHT(Tienda_2!E1415,4)))</f>
        <v>2022</v>
      </c>
      <c r="G3815">
        <f>IF($A3815="","",Tienda_2!C1415)</f>
        <v>125100</v>
      </c>
      <c r="H3815">
        <f>IF($A3815="","",Tienda_2!D1415)</f>
        <v>6900</v>
      </c>
      <c r="I3815">
        <f>IF($A3815="","",Tienda_2!H1415)</f>
        <v>3</v>
      </c>
      <c r="J3815">
        <f>IF($A3815="",0,IF(AND(OR('Cuadro-de-mando'!$B$4="(Todas)",'Cuadro-de-mando'!$B$4=$A3815),OR('Cuadro-de-mando'!$E$4="(Todas)",'Cuadro-de-mando'!$E$4=$B3815),OR('Cuadro-de-mando'!$H$4="(Todas)",'Cuadro-de-mando'!$H$4=$C3815),OR('Cuadro-de-mando'!$K$4="(Todas)",'Cuadro-de-mando'!$K$4=$E3815),OR('Cuadro-de-mando'!$N$4="(Todos)",'Cuadro-de-mando'!$N$4=$F3815)),1,0))</f>
        <v>1</v>
      </c>
    </row>
    <row r="3816" spans="1:10" x14ac:dyDescent="0.25">
      <c r="A3816" t="str">
        <f>IF(Tienda_2!$A1416="","","Tienda 2")</f>
        <v>Tienda 2</v>
      </c>
      <c r="B3816" t="str">
        <f>IF($A3816="","",Tienda_2!B1416)</f>
        <v>Muebles</v>
      </c>
      <c r="C3816" t="str">
        <f>IF($A3816="","",Tienda_2!G1416)</f>
        <v>Cúcuta</v>
      </c>
      <c r="D3816" t="str">
        <f>IF($A3816="","",Tienda_2!F1416)</f>
        <v>Ángel Rodriguez</v>
      </c>
      <c r="E3816" t="str">
        <f>IF($A3816="","",Tienda_2!I1416)</f>
        <v>Tarjeta de crédito</v>
      </c>
      <c r="F3816">
        <f>IF($A3816="","",VALUE(RIGHT(Tienda_2!E1416,4)))</f>
        <v>2020</v>
      </c>
      <c r="G3816">
        <f>IF($A3816="","",Tienda_2!C1416)</f>
        <v>219600</v>
      </c>
      <c r="H3816">
        <f>IF($A3816="","",Tienda_2!D1416)</f>
        <v>16400</v>
      </c>
      <c r="I3816">
        <f>IF($A3816="","",Tienda_2!H1416)</f>
        <v>3</v>
      </c>
      <c r="J3816">
        <f>IF($A3816="",0,IF(AND(OR('Cuadro-de-mando'!$B$4="(Todas)",'Cuadro-de-mando'!$B$4=$A3816),OR('Cuadro-de-mando'!$E$4="(Todas)",'Cuadro-de-mando'!$E$4=$B3816),OR('Cuadro-de-mando'!$H$4="(Todas)",'Cuadro-de-mando'!$H$4=$C3816),OR('Cuadro-de-mando'!$K$4="(Todas)",'Cuadro-de-mando'!$K$4=$E3816),OR('Cuadro-de-mando'!$N$4="(Todos)",'Cuadro-de-mando'!$N$4=$F3816)),1,0))</f>
        <v>1</v>
      </c>
    </row>
    <row r="3817" spans="1:10" x14ac:dyDescent="0.25">
      <c r="A3817" t="str">
        <f>IF(Tienda_2!$A1417="","","Tienda 2")</f>
        <v>Tienda 2</v>
      </c>
      <c r="B3817" t="str">
        <f>IF($A3817="","",Tienda_2!B1417)</f>
        <v>Electrónicos</v>
      </c>
      <c r="C3817" t="str">
        <f>IF($A3817="","",Tienda_2!G1417)</f>
        <v>Pereira</v>
      </c>
      <c r="D3817" t="str">
        <f>IF($A3817="","",Tienda_2!F1417)</f>
        <v>Maria Alfonso</v>
      </c>
      <c r="E3817" t="str">
        <f>IF($A3817="","",Tienda_2!I1417)</f>
        <v>Tarjeta de crédito</v>
      </c>
      <c r="F3817">
        <f>IF($A3817="","",VALUE(RIGHT(Tienda_2!E1417,4)))</f>
        <v>2022</v>
      </c>
      <c r="G3817">
        <f>IF($A3817="","",Tienda_2!C1417)</f>
        <v>287100</v>
      </c>
      <c r="H3817">
        <f>IF($A3817="","",Tienda_2!D1417)</f>
        <v>13500</v>
      </c>
      <c r="I3817">
        <f>IF($A3817="","",Tienda_2!H1417)</f>
        <v>4</v>
      </c>
      <c r="J3817">
        <f>IF($A3817="",0,IF(AND(OR('Cuadro-de-mando'!$B$4="(Todas)",'Cuadro-de-mando'!$B$4=$A3817),OR('Cuadro-de-mando'!$E$4="(Todas)",'Cuadro-de-mando'!$E$4=$B3817),OR('Cuadro-de-mando'!$H$4="(Todas)",'Cuadro-de-mando'!$H$4=$C3817),OR('Cuadro-de-mando'!$K$4="(Todas)",'Cuadro-de-mando'!$K$4=$E3817),OR('Cuadro-de-mando'!$N$4="(Todos)",'Cuadro-de-mando'!$N$4=$F3817)),1,0))</f>
        <v>1</v>
      </c>
    </row>
    <row r="3818" spans="1:10" x14ac:dyDescent="0.25">
      <c r="A3818" t="str">
        <f>IF(Tienda_2!$A1418="","","Tienda 2")</f>
        <v>Tienda 2</v>
      </c>
      <c r="B3818" t="str">
        <f>IF($A3818="","",Tienda_2!B1418)</f>
        <v>Libros</v>
      </c>
      <c r="C3818" t="str">
        <f>IF($A3818="","",Tienda_2!G1418)</f>
        <v>Cali</v>
      </c>
      <c r="D3818" t="str">
        <f>IF($A3818="","",Tienda_2!F1418)</f>
        <v>Camila Rivera</v>
      </c>
      <c r="E3818" t="str">
        <f>IF($A3818="","",Tienda_2!I1418)</f>
        <v>Tarjeta de crédito</v>
      </c>
      <c r="F3818">
        <f>IF($A3818="","",VALUE(RIGHT(Tienda_2!E1418,4)))</f>
        <v>2022</v>
      </c>
      <c r="G3818">
        <f>IF($A3818="","",Tienda_2!C1418)</f>
        <v>59100</v>
      </c>
      <c r="H3818">
        <f>IF($A3818="","",Tienda_2!D1418)</f>
        <v>3700</v>
      </c>
      <c r="I3818">
        <f>IF($A3818="","",Tienda_2!H1418)</f>
        <v>5</v>
      </c>
      <c r="J3818">
        <f>IF($A3818="",0,IF(AND(OR('Cuadro-de-mando'!$B$4="(Todas)",'Cuadro-de-mando'!$B$4=$A3818),OR('Cuadro-de-mando'!$E$4="(Todas)",'Cuadro-de-mando'!$E$4=$B3818),OR('Cuadro-de-mando'!$H$4="(Todas)",'Cuadro-de-mando'!$H$4=$C3818),OR('Cuadro-de-mando'!$K$4="(Todas)",'Cuadro-de-mando'!$K$4=$E3818),OR('Cuadro-de-mando'!$N$4="(Todos)",'Cuadro-de-mando'!$N$4=$F3818)),1,0))</f>
        <v>1</v>
      </c>
    </row>
    <row r="3819" spans="1:10" x14ac:dyDescent="0.25">
      <c r="A3819" t="str">
        <f>IF(Tienda_2!$A1419="","","Tienda 2")</f>
        <v>Tienda 2</v>
      </c>
      <c r="B3819" t="str">
        <f>IF($A3819="","",Tienda_2!B1419)</f>
        <v>Juguetes</v>
      </c>
      <c r="C3819" t="str">
        <f>IF($A3819="","",Tienda_2!G1419)</f>
        <v>Pereira</v>
      </c>
      <c r="D3819" t="str">
        <f>IF($A3819="","",Tienda_2!F1419)</f>
        <v>Blanca Ramirez</v>
      </c>
      <c r="E3819" t="str">
        <f>IF($A3819="","",Tienda_2!I1419)</f>
        <v>Tarjeta de crédito</v>
      </c>
      <c r="F3819">
        <f>IF($A3819="","",VALUE(RIGHT(Tienda_2!E1419,4)))</f>
        <v>2020</v>
      </c>
      <c r="G3819">
        <f>IF($A3819="","",Tienda_2!C1419)</f>
        <v>24800</v>
      </c>
      <c r="H3819">
        <f>IF($A3819="","",Tienda_2!D1419)</f>
        <v>1700</v>
      </c>
      <c r="I3819">
        <f>IF($A3819="","",Tienda_2!H1419)</f>
        <v>5</v>
      </c>
      <c r="J3819">
        <f>IF($A3819="",0,IF(AND(OR('Cuadro-de-mando'!$B$4="(Todas)",'Cuadro-de-mando'!$B$4=$A3819),OR('Cuadro-de-mando'!$E$4="(Todas)",'Cuadro-de-mando'!$E$4=$B3819),OR('Cuadro-de-mando'!$H$4="(Todas)",'Cuadro-de-mando'!$H$4=$C3819),OR('Cuadro-de-mando'!$K$4="(Todas)",'Cuadro-de-mando'!$K$4=$E3819),OR('Cuadro-de-mando'!$N$4="(Todos)",'Cuadro-de-mando'!$N$4=$F3819)),1,0))</f>
        <v>1</v>
      </c>
    </row>
    <row r="3820" spans="1:10" x14ac:dyDescent="0.25">
      <c r="A3820" t="str">
        <f>IF(Tienda_2!$A1420="","","Tienda 2")</f>
        <v>Tienda 2</v>
      </c>
      <c r="B3820" t="str">
        <f>IF($A3820="","",Tienda_2!B1420)</f>
        <v>Muebles</v>
      </c>
      <c r="C3820" t="str">
        <f>IF($A3820="","",Tienda_2!G1420)</f>
        <v>Medellín</v>
      </c>
      <c r="D3820" t="str">
        <f>IF($A3820="","",Tienda_2!F1420)</f>
        <v>Beatriz Morales</v>
      </c>
      <c r="E3820" t="str">
        <f>IF($A3820="","",Tienda_2!I1420)</f>
        <v>Tarjeta de crédito</v>
      </c>
      <c r="F3820">
        <f>IF($A3820="","",VALUE(RIGHT(Tienda_2!E1420,4)))</f>
        <v>2021</v>
      </c>
      <c r="G3820">
        <f>IF($A3820="","",Tienda_2!C1420)</f>
        <v>283600</v>
      </c>
      <c r="H3820">
        <f>IF($A3820="","",Tienda_2!D1420)</f>
        <v>15300</v>
      </c>
      <c r="I3820">
        <f>IF($A3820="","",Tienda_2!H1420)</f>
        <v>4</v>
      </c>
      <c r="J3820">
        <f>IF($A3820="",0,IF(AND(OR('Cuadro-de-mando'!$B$4="(Todas)",'Cuadro-de-mando'!$B$4=$A3820),OR('Cuadro-de-mando'!$E$4="(Todas)",'Cuadro-de-mando'!$E$4=$B3820),OR('Cuadro-de-mando'!$H$4="(Todas)",'Cuadro-de-mando'!$H$4=$C3820),OR('Cuadro-de-mando'!$K$4="(Todas)",'Cuadro-de-mando'!$K$4=$E3820),OR('Cuadro-de-mando'!$N$4="(Todos)",'Cuadro-de-mando'!$N$4=$F3820)),1,0))</f>
        <v>1</v>
      </c>
    </row>
    <row r="3821" spans="1:10" x14ac:dyDescent="0.25">
      <c r="A3821" t="str">
        <f>IF(Tienda_2!$A1421="","","Tienda 2")</f>
        <v>Tienda 2</v>
      </c>
      <c r="B3821" t="str">
        <f>IF($A3821="","",Tienda_2!B1421)</f>
        <v>Electrodomésticos</v>
      </c>
      <c r="C3821" t="str">
        <f>IF($A3821="","",Tienda_2!G1421)</f>
        <v>Bogotá</v>
      </c>
      <c r="D3821" t="str">
        <f>IF($A3821="","",Tienda_2!F1421)</f>
        <v>Beatriz Morales</v>
      </c>
      <c r="E3821" t="str">
        <f>IF($A3821="","",Tienda_2!I1421)</f>
        <v>Tarjeta de crédito</v>
      </c>
      <c r="F3821">
        <f>IF($A3821="","",VALUE(RIGHT(Tienda_2!E1421,4)))</f>
        <v>2020</v>
      </c>
      <c r="G3821">
        <f>IF($A3821="","",Tienda_2!C1421)</f>
        <v>1083800</v>
      </c>
      <c r="H3821">
        <f>IF($A3821="","",Tienda_2!D1421)</f>
        <v>58100</v>
      </c>
      <c r="I3821">
        <f>IF($A3821="","",Tienda_2!H1421)</f>
        <v>5</v>
      </c>
      <c r="J3821">
        <f>IF($A3821="",0,IF(AND(OR('Cuadro-de-mando'!$B$4="(Todas)",'Cuadro-de-mando'!$B$4=$A3821),OR('Cuadro-de-mando'!$E$4="(Todas)",'Cuadro-de-mando'!$E$4=$B3821),OR('Cuadro-de-mando'!$H$4="(Todas)",'Cuadro-de-mando'!$H$4=$C3821),OR('Cuadro-de-mando'!$K$4="(Todas)",'Cuadro-de-mando'!$K$4=$E3821),OR('Cuadro-de-mando'!$N$4="(Todos)",'Cuadro-de-mando'!$N$4=$F3821)),1,0))</f>
        <v>1</v>
      </c>
    </row>
    <row r="3822" spans="1:10" x14ac:dyDescent="0.25">
      <c r="A3822" t="str">
        <f>IF(Tienda_2!$A1422="","","Tienda 2")</f>
        <v>Tienda 2</v>
      </c>
      <c r="B3822" t="str">
        <f>IF($A3822="","",Tienda_2!B1422)</f>
        <v>Electrodomésticos</v>
      </c>
      <c r="C3822" t="str">
        <f>IF($A3822="","",Tienda_2!G1422)</f>
        <v>Bogotá</v>
      </c>
      <c r="D3822" t="str">
        <f>IF($A3822="","",Tienda_2!F1422)</f>
        <v>Juliana Costa</v>
      </c>
      <c r="E3822" t="str">
        <f>IF($A3822="","",Tienda_2!I1422)</f>
        <v>Cupón</v>
      </c>
      <c r="F3822">
        <f>IF($A3822="","",VALUE(RIGHT(Tienda_2!E1422,4)))</f>
        <v>2023</v>
      </c>
      <c r="G3822">
        <f>IF($A3822="","",Tienda_2!C1422)</f>
        <v>1510100</v>
      </c>
      <c r="H3822">
        <f>IF($A3822="","",Tienda_2!D1422)</f>
        <v>78600</v>
      </c>
      <c r="I3822">
        <f>IF($A3822="","",Tienda_2!H1422)</f>
        <v>4</v>
      </c>
      <c r="J3822">
        <f>IF($A3822="",0,IF(AND(OR('Cuadro-de-mando'!$B$4="(Todas)",'Cuadro-de-mando'!$B$4=$A3822),OR('Cuadro-de-mando'!$E$4="(Todas)",'Cuadro-de-mando'!$E$4=$B3822),OR('Cuadro-de-mando'!$H$4="(Todas)",'Cuadro-de-mando'!$H$4=$C3822),OR('Cuadro-de-mando'!$K$4="(Todas)",'Cuadro-de-mando'!$K$4=$E3822),OR('Cuadro-de-mando'!$N$4="(Todos)",'Cuadro-de-mando'!$N$4=$F3822)),1,0))</f>
        <v>1</v>
      </c>
    </row>
    <row r="3823" spans="1:10" x14ac:dyDescent="0.25">
      <c r="A3823" t="str">
        <f>IF(Tienda_2!$A1423="","","Tienda 2")</f>
        <v>Tienda 2</v>
      </c>
      <c r="B3823" t="str">
        <f>IF($A3823="","",Tienda_2!B1423)</f>
        <v>Artículos para el hogar</v>
      </c>
      <c r="C3823" t="str">
        <f>IF($A3823="","",Tienda_2!G1423)</f>
        <v>Bogotá</v>
      </c>
      <c r="D3823" t="str">
        <f>IF($A3823="","",Tienda_2!F1423)</f>
        <v>Beatriz Morales</v>
      </c>
      <c r="E3823" t="str">
        <f>IF($A3823="","",Tienda_2!I1423)</f>
        <v>Tarjeta de crédito</v>
      </c>
      <c r="F3823">
        <f>IF($A3823="","",VALUE(RIGHT(Tienda_2!E1423,4)))</f>
        <v>2020</v>
      </c>
      <c r="G3823">
        <f>IF($A3823="","",Tienda_2!C1423)</f>
        <v>94000</v>
      </c>
      <c r="H3823">
        <f>IF($A3823="","",Tienda_2!D1423)</f>
        <v>3200</v>
      </c>
      <c r="I3823">
        <f>IF($A3823="","",Tienda_2!H1423)</f>
        <v>4</v>
      </c>
      <c r="J3823">
        <f>IF($A3823="",0,IF(AND(OR('Cuadro-de-mando'!$B$4="(Todas)",'Cuadro-de-mando'!$B$4=$A3823),OR('Cuadro-de-mando'!$E$4="(Todas)",'Cuadro-de-mando'!$E$4=$B3823),OR('Cuadro-de-mando'!$H$4="(Todas)",'Cuadro-de-mando'!$H$4=$C3823),OR('Cuadro-de-mando'!$K$4="(Todas)",'Cuadro-de-mando'!$K$4=$E3823),OR('Cuadro-de-mando'!$N$4="(Todos)",'Cuadro-de-mando'!$N$4=$F3823)),1,0))</f>
        <v>1</v>
      </c>
    </row>
    <row r="3824" spans="1:10" x14ac:dyDescent="0.25">
      <c r="A3824" t="str">
        <f>IF(Tienda_2!$A1424="","","Tienda 2")</f>
        <v>Tienda 2</v>
      </c>
      <c r="B3824" t="str">
        <f>IF($A3824="","",Tienda_2!B1424)</f>
        <v>Electrodomésticos</v>
      </c>
      <c r="C3824" t="str">
        <f>IF($A3824="","",Tienda_2!G1424)</f>
        <v>Pereira</v>
      </c>
      <c r="D3824" t="str">
        <f>IF($A3824="","",Tienda_2!F1424)</f>
        <v>Santiago Silva</v>
      </c>
      <c r="E3824" t="str">
        <f>IF($A3824="","",Tienda_2!I1424)</f>
        <v>Tarjeta de crédito</v>
      </c>
      <c r="F3824">
        <f>IF($A3824="","",VALUE(RIGHT(Tienda_2!E1424,4)))</f>
        <v>2023</v>
      </c>
      <c r="G3824">
        <f>IF($A3824="","",Tienda_2!C1424)</f>
        <v>456100</v>
      </c>
      <c r="H3824">
        <f>IF($A3824="","",Tienda_2!D1424)</f>
        <v>24500</v>
      </c>
      <c r="I3824">
        <f>IF($A3824="","",Tienda_2!H1424)</f>
        <v>5</v>
      </c>
      <c r="J3824">
        <f>IF($A3824="",0,IF(AND(OR('Cuadro-de-mando'!$B$4="(Todas)",'Cuadro-de-mando'!$B$4=$A3824),OR('Cuadro-de-mando'!$E$4="(Todas)",'Cuadro-de-mando'!$E$4=$B3824),OR('Cuadro-de-mando'!$H$4="(Todas)",'Cuadro-de-mando'!$H$4=$C3824),OR('Cuadro-de-mando'!$K$4="(Todas)",'Cuadro-de-mando'!$K$4=$E3824),OR('Cuadro-de-mando'!$N$4="(Todos)",'Cuadro-de-mando'!$N$4=$F3824)),1,0))</f>
        <v>1</v>
      </c>
    </row>
    <row r="3825" spans="1:10" x14ac:dyDescent="0.25">
      <c r="A3825" t="str">
        <f>IF(Tienda_2!$A1425="","","Tienda 2")</f>
        <v>Tienda 2</v>
      </c>
      <c r="B3825" t="str">
        <f>IF($A3825="","",Tienda_2!B1425)</f>
        <v>Juguetes</v>
      </c>
      <c r="C3825" t="str">
        <f>IF($A3825="","",Tienda_2!G1425)</f>
        <v>Bogotá</v>
      </c>
      <c r="D3825" t="str">
        <f>IF($A3825="","",Tienda_2!F1425)</f>
        <v>Blanca Ramirez</v>
      </c>
      <c r="E3825" t="str">
        <f>IF($A3825="","",Tienda_2!I1425)</f>
        <v>Tarjeta de crédito</v>
      </c>
      <c r="F3825">
        <f>IF($A3825="","",VALUE(RIGHT(Tienda_2!E1425,4)))</f>
        <v>2020</v>
      </c>
      <c r="G3825">
        <f>IF($A3825="","",Tienda_2!C1425)</f>
        <v>11700</v>
      </c>
      <c r="H3825">
        <f>IF($A3825="","",Tienda_2!D1425)</f>
        <v>800</v>
      </c>
      <c r="I3825">
        <f>IF($A3825="","",Tienda_2!H1425)</f>
        <v>1</v>
      </c>
      <c r="J3825">
        <f>IF($A3825="",0,IF(AND(OR('Cuadro-de-mando'!$B$4="(Todas)",'Cuadro-de-mando'!$B$4=$A3825),OR('Cuadro-de-mando'!$E$4="(Todas)",'Cuadro-de-mando'!$E$4=$B3825),OR('Cuadro-de-mando'!$H$4="(Todas)",'Cuadro-de-mando'!$H$4=$C3825),OR('Cuadro-de-mando'!$K$4="(Todas)",'Cuadro-de-mando'!$K$4=$E3825),OR('Cuadro-de-mando'!$N$4="(Todos)",'Cuadro-de-mando'!$N$4=$F3825)),1,0))</f>
        <v>1</v>
      </c>
    </row>
    <row r="3826" spans="1:10" x14ac:dyDescent="0.25">
      <c r="A3826" t="str">
        <f>IF(Tienda_2!$A1426="","","Tienda 2")</f>
        <v>Tienda 2</v>
      </c>
      <c r="B3826" t="str">
        <f>IF($A3826="","",Tienda_2!B1426)</f>
        <v>Juguetes</v>
      </c>
      <c r="C3826" t="str">
        <f>IF($A3826="","",Tienda_2!G1426)</f>
        <v>Cali</v>
      </c>
      <c r="D3826" t="str">
        <f>IF($A3826="","",Tienda_2!F1426)</f>
        <v>Ángel Rodriguez</v>
      </c>
      <c r="E3826" t="str">
        <f>IF($A3826="","",Tienda_2!I1426)</f>
        <v>Tarjeta de crédito</v>
      </c>
      <c r="F3826">
        <f>IF($A3826="","",VALUE(RIGHT(Tienda_2!E1426,4)))</f>
        <v>2020</v>
      </c>
      <c r="G3826">
        <f>IF($A3826="","",Tienda_2!C1426)</f>
        <v>19000</v>
      </c>
      <c r="H3826">
        <f>IF($A3826="","",Tienda_2!D1426)</f>
        <v>1700</v>
      </c>
      <c r="I3826">
        <f>IF($A3826="","",Tienda_2!H1426)</f>
        <v>4</v>
      </c>
      <c r="J3826">
        <f>IF($A3826="",0,IF(AND(OR('Cuadro-de-mando'!$B$4="(Todas)",'Cuadro-de-mando'!$B$4=$A3826),OR('Cuadro-de-mando'!$E$4="(Todas)",'Cuadro-de-mando'!$E$4=$B3826),OR('Cuadro-de-mando'!$H$4="(Todas)",'Cuadro-de-mando'!$H$4=$C3826),OR('Cuadro-de-mando'!$K$4="(Todas)",'Cuadro-de-mando'!$K$4=$E3826),OR('Cuadro-de-mando'!$N$4="(Todos)",'Cuadro-de-mando'!$N$4=$F3826)),1,0))</f>
        <v>1</v>
      </c>
    </row>
    <row r="3827" spans="1:10" x14ac:dyDescent="0.25">
      <c r="A3827" t="str">
        <f>IF(Tienda_2!$A1427="","","Tienda 2")</f>
        <v>Tienda 2</v>
      </c>
      <c r="B3827" t="str">
        <f>IF($A3827="","",Tienda_2!B1427)</f>
        <v>Artículos para el hogar</v>
      </c>
      <c r="C3827" t="str">
        <f>IF($A3827="","",Tienda_2!G1427)</f>
        <v>Barranquilla</v>
      </c>
      <c r="D3827" t="str">
        <f>IF($A3827="","",Tienda_2!F1427)</f>
        <v>Blanca Ramirez</v>
      </c>
      <c r="E3827" t="str">
        <f>IF($A3827="","",Tienda_2!I1427)</f>
        <v>Tarjeta de crédito</v>
      </c>
      <c r="F3827">
        <f>IF($A3827="","",VALUE(RIGHT(Tienda_2!E1427,4)))</f>
        <v>2021</v>
      </c>
      <c r="G3827">
        <f>IF($A3827="","",Tienda_2!C1427)</f>
        <v>30400</v>
      </c>
      <c r="H3827">
        <f>IF($A3827="","",Tienda_2!D1427)</f>
        <v>0</v>
      </c>
      <c r="I3827">
        <f>IF($A3827="","",Tienda_2!H1427)</f>
        <v>5</v>
      </c>
      <c r="J3827">
        <f>IF($A3827="",0,IF(AND(OR('Cuadro-de-mando'!$B$4="(Todas)",'Cuadro-de-mando'!$B$4=$A3827),OR('Cuadro-de-mando'!$E$4="(Todas)",'Cuadro-de-mando'!$E$4=$B3827),OR('Cuadro-de-mando'!$H$4="(Todas)",'Cuadro-de-mando'!$H$4=$C3827),OR('Cuadro-de-mando'!$K$4="(Todas)",'Cuadro-de-mando'!$K$4=$E3827),OR('Cuadro-de-mando'!$N$4="(Todos)",'Cuadro-de-mando'!$N$4=$F3827)),1,0))</f>
        <v>1</v>
      </c>
    </row>
    <row r="3828" spans="1:10" x14ac:dyDescent="0.25">
      <c r="A3828" t="str">
        <f>IF(Tienda_2!$A1428="","","Tienda 2")</f>
        <v>Tienda 2</v>
      </c>
      <c r="B3828" t="str">
        <f>IF($A3828="","",Tienda_2!B1428)</f>
        <v>Deportes y diversión</v>
      </c>
      <c r="C3828" t="str">
        <f>IF($A3828="","",Tienda_2!G1428)</f>
        <v>Santa Marta</v>
      </c>
      <c r="D3828" t="str">
        <f>IF($A3828="","",Tienda_2!F1428)</f>
        <v>Felipe Santos</v>
      </c>
      <c r="E3828" t="str">
        <f>IF($A3828="","",Tienda_2!I1428)</f>
        <v>Tarjeta de crédito</v>
      </c>
      <c r="F3828">
        <f>IF($A3828="","",VALUE(RIGHT(Tienda_2!E1428,4)))</f>
        <v>2022</v>
      </c>
      <c r="G3828">
        <f>IF($A3828="","",Tienda_2!C1428)</f>
        <v>54000</v>
      </c>
      <c r="H3828">
        <f>IF($A3828="","",Tienda_2!D1428)</f>
        <v>3900</v>
      </c>
      <c r="I3828">
        <f>IF($A3828="","",Tienda_2!H1428)</f>
        <v>5</v>
      </c>
      <c r="J3828">
        <f>IF($A3828="",0,IF(AND(OR('Cuadro-de-mando'!$B$4="(Todas)",'Cuadro-de-mando'!$B$4=$A3828),OR('Cuadro-de-mando'!$E$4="(Todas)",'Cuadro-de-mando'!$E$4=$B3828),OR('Cuadro-de-mando'!$H$4="(Todas)",'Cuadro-de-mando'!$H$4=$C3828),OR('Cuadro-de-mando'!$K$4="(Todas)",'Cuadro-de-mando'!$K$4=$E3828),OR('Cuadro-de-mando'!$N$4="(Todos)",'Cuadro-de-mando'!$N$4=$F3828)),1,0))</f>
        <v>1</v>
      </c>
    </row>
    <row r="3829" spans="1:10" x14ac:dyDescent="0.25">
      <c r="A3829" t="str">
        <f>IF(Tienda_2!$A1429="","","Tienda 2")</f>
        <v>Tienda 2</v>
      </c>
      <c r="B3829" t="str">
        <f>IF($A3829="","",Tienda_2!B1429)</f>
        <v>Electrónicos</v>
      </c>
      <c r="C3829" t="str">
        <f>IF($A3829="","",Tienda_2!G1429)</f>
        <v>Bogotá</v>
      </c>
      <c r="D3829" t="str">
        <f>IF($A3829="","",Tienda_2!F1429)</f>
        <v>Izabela de León</v>
      </c>
      <c r="E3829" t="str">
        <f>IF($A3829="","",Tienda_2!I1429)</f>
        <v>Tarjeta de crédito</v>
      </c>
      <c r="F3829">
        <f>IF($A3829="","",VALUE(RIGHT(Tienda_2!E1429,4)))</f>
        <v>2020</v>
      </c>
      <c r="G3829">
        <f>IF($A3829="","",Tienda_2!C1429)</f>
        <v>117000</v>
      </c>
      <c r="H3829">
        <f>IF($A3829="","",Tienda_2!D1429)</f>
        <v>4400</v>
      </c>
      <c r="I3829">
        <f>IF($A3829="","",Tienda_2!H1429)</f>
        <v>5</v>
      </c>
      <c r="J3829">
        <f>IF($A3829="",0,IF(AND(OR('Cuadro-de-mando'!$B$4="(Todas)",'Cuadro-de-mando'!$B$4=$A3829),OR('Cuadro-de-mando'!$E$4="(Todas)",'Cuadro-de-mando'!$E$4=$B3829),OR('Cuadro-de-mando'!$H$4="(Todas)",'Cuadro-de-mando'!$H$4=$C3829),OR('Cuadro-de-mando'!$K$4="(Todas)",'Cuadro-de-mando'!$K$4=$E3829),OR('Cuadro-de-mando'!$N$4="(Todos)",'Cuadro-de-mando'!$N$4=$F3829)),1,0))</f>
        <v>1</v>
      </c>
    </row>
    <row r="3830" spans="1:10" x14ac:dyDescent="0.25">
      <c r="A3830" t="str">
        <f>IF(Tienda_2!$A1430="","","Tienda 2")</f>
        <v>Tienda 2</v>
      </c>
      <c r="B3830" t="str">
        <f>IF($A3830="","",Tienda_2!B1430)</f>
        <v>Muebles</v>
      </c>
      <c r="C3830" t="str">
        <f>IF($A3830="","",Tienda_2!G1430)</f>
        <v>Riohacha</v>
      </c>
      <c r="D3830" t="str">
        <f>IF($A3830="","",Tienda_2!F1430)</f>
        <v>Lucas Olivera</v>
      </c>
      <c r="E3830" t="str">
        <f>IF($A3830="","",Tienda_2!I1430)</f>
        <v>Cupón</v>
      </c>
      <c r="F3830">
        <f>IF($A3830="","",VALUE(RIGHT(Tienda_2!E1430,4)))</f>
        <v>2022</v>
      </c>
      <c r="G3830">
        <f>IF($A3830="","",Tienda_2!C1430)</f>
        <v>479300</v>
      </c>
      <c r="H3830">
        <f>IF($A3830="","",Tienda_2!D1430)</f>
        <v>23700</v>
      </c>
      <c r="I3830">
        <f>IF($A3830="","",Tienda_2!H1430)</f>
        <v>5</v>
      </c>
      <c r="J3830">
        <f>IF($A3830="",0,IF(AND(OR('Cuadro-de-mando'!$B$4="(Todas)",'Cuadro-de-mando'!$B$4=$A3830),OR('Cuadro-de-mando'!$E$4="(Todas)",'Cuadro-de-mando'!$E$4=$B3830),OR('Cuadro-de-mando'!$H$4="(Todas)",'Cuadro-de-mando'!$H$4=$C3830),OR('Cuadro-de-mando'!$K$4="(Todas)",'Cuadro-de-mando'!$K$4=$E3830),OR('Cuadro-de-mando'!$N$4="(Todos)",'Cuadro-de-mando'!$N$4=$F3830)),1,0))</f>
        <v>1</v>
      </c>
    </row>
    <row r="3831" spans="1:10" x14ac:dyDescent="0.25">
      <c r="A3831" t="str">
        <f>IF(Tienda_2!$A1431="","","Tienda 2")</f>
        <v>Tienda 2</v>
      </c>
      <c r="B3831" t="str">
        <f>IF($A3831="","",Tienda_2!B1431)</f>
        <v>Juguetes</v>
      </c>
      <c r="C3831" t="str">
        <f>IF($A3831="","",Tienda_2!G1431)</f>
        <v>Cartagena</v>
      </c>
      <c r="D3831" t="str">
        <f>IF($A3831="","",Tienda_2!F1431)</f>
        <v>Santiago Silva</v>
      </c>
      <c r="E3831" t="str">
        <f>IF($A3831="","",Tienda_2!I1431)</f>
        <v>Tarjeta de crédito</v>
      </c>
      <c r="F3831">
        <f>IF($A3831="","",VALUE(RIGHT(Tienda_2!E1431,4)))</f>
        <v>2022</v>
      </c>
      <c r="G3831">
        <f>IF($A3831="","",Tienda_2!C1431)</f>
        <v>54400</v>
      </c>
      <c r="H3831">
        <f>IF($A3831="","",Tienda_2!D1431)</f>
        <v>3100</v>
      </c>
      <c r="I3831">
        <f>IF($A3831="","",Tienda_2!H1431)</f>
        <v>5</v>
      </c>
      <c r="J3831">
        <f>IF($A3831="",0,IF(AND(OR('Cuadro-de-mando'!$B$4="(Todas)",'Cuadro-de-mando'!$B$4=$A3831),OR('Cuadro-de-mando'!$E$4="(Todas)",'Cuadro-de-mando'!$E$4=$B3831),OR('Cuadro-de-mando'!$H$4="(Todas)",'Cuadro-de-mando'!$H$4=$C3831),OR('Cuadro-de-mando'!$K$4="(Todas)",'Cuadro-de-mando'!$K$4=$E3831),OR('Cuadro-de-mando'!$N$4="(Todos)",'Cuadro-de-mando'!$N$4=$F3831)),1,0))</f>
        <v>1</v>
      </c>
    </row>
    <row r="3832" spans="1:10" x14ac:dyDescent="0.25">
      <c r="A3832" t="str">
        <f>IF(Tienda_2!$A1432="","","Tienda 2")</f>
        <v>Tienda 2</v>
      </c>
      <c r="B3832" t="str">
        <f>IF($A3832="","",Tienda_2!B1432)</f>
        <v>Muebles</v>
      </c>
      <c r="C3832" t="str">
        <f>IF($A3832="","",Tienda_2!G1432)</f>
        <v>Bogotá</v>
      </c>
      <c r="D3832" t="str">
        <f>IF($A3832="","",Tienda_2!F1432)</f>
        <v>Rafael Acosta</v>
      </c>
      <c r="E3832" t="str">
        <f>IF($A3832="","",Tienda_2!I1432)</f>
        <v>Tarjeta de crédito</v>
      </c>
      <c r="F3832">
        <f>IF($A3832="","",VALUE(RIGHT(Tienda_2!E1432,4)))</f>
        <v>2021</v>
      </c>
      <c r="G3832">
        <f>IF($A3832="","",Tienda_2!C1432)</f>
        <v>532500</v>
      </c>
      <c r="H3832">
        <f>IF($A3832="","",Tienda_2!D1432)</f>
        <v>26500</v>
      </c>
      <c r="I3832">
        <f>IF($A3832="","",Tienda_2!H1432)</f>
        <v>3</v>
      </c>
      <c r="J3832">
        <f>IF($A3832="",0,IF(AND(OR('Cuadro-de-mando'!$B$4="(Todas)",'Cuadro-de-mando'!$B$4=$A3832),OR('Cuadro-de-mando'!$E$4="(Todas)",'Cuadro-de-mando'!$E$4=$B3832),OR('Cuadro-de-mando'!$H$4="(Todas)",'Cuadro-de-mando'!$H$4=$C3832),OR('Cuadro-de-mando'!$K$4="(Todas)",'Cuadro-de-mando'!$K$4=$E3832),OR('Cuadro-de-mando'!$N$4="(Todos)",'Cuadro-de-mando'!$N$4=$F3832)),1,0))</f>
        <v>1</v>
      </c>
    </row>
    <row r="3833" spans="1:10" x14ac:dyDescent="0.25">
      <c r="A3833" t="str">
        <f>IF(Tienda_2!$A1433="","","Tienda 2")</f>
        <v>Tienda 2</v>
      </c>
      <c r="B3833" t="str">
        <f>IF($A3833="","",Tienda_2!B1433)</f>
        <v>Electrónicos</v>
      </c>
      <c r="C3833" t="str">
        <f>IF($A3833="","",Tienda_2!G1433)</f>
        <v>Medellín</v>
      </c>
      <c r="D3833" t="str">
        <f>IF($A3833="","",Tienda_2!F1433)</f>
        <v>Maria Alfonso</v>
      </c>
      <c r="E3833" t="str">
        <f>IF($A3833="","",Tienda_2!I1433)</f>
        <v>Tarjeta de débito</v>
      </c>
      <c r="F3833">
        <f>IF($A3833="","",VALUE(RIGHT(Tienda_2!E1433,4)))</f>
        <v>2022</v>
      </c>
      <c r="G3833">
        <f>IF($A3833="","",Tienda_2!C1433)</f>
        <v>108500</v>
      </c>
      <c r="H3833">
        <f>IF($A3833="","",Tienda_2!D1433)</f>
        <v>4000</v>
      </c>
      <c r="I3833">
        <f>IF($A3833="","",Tienda_2!H1433)</f>
        <v>4</v>
      </c>
      <c r="J3833">
        <f>IF($A3833="",0,IF(AND(OR('Cuadro-de-mando'!$B$4="(Todas)",'Cuadro-de-mando'!$B$4=$A3833),OR('Cuadro-de-mando'!$E$4="(Todas)",'Cuadro-de-mando'!$E$4=$B3833),OR('Cuadro-de-mando'!$H$4="(Todas)",'Cuadro-de-mando'!$H$4=$C3833),OR('Cuadro-de-mando'!$K$4="(Todas)",'Cuadro-de-mando'!$K$4=$E3833),OR('Cuadro-de-mando'!$N$4="(Todos)",'Cuadro-de-mando'!$N$4=$F3833)),1,0))</f>
        <v>1</v>
      </c>
    </row>
    <row r="3834" spans="1:10" x14ac:dyDescent="0.25">
      <c r="A3834" t="str">
        <f>IF(Tienda_2!$A1434="","","Tienda 2")</f>
        <v>Tienda 2</v>
      </c>
      <c r="B3834" t="str">
        <f>IF($A3834="","",Tienda_2!B1434)</f>
        <v>Electrodomésticos</v>
      </c>
      <c r="C3834" t="str">
        <f>IF($A3834="","",Tienda_2!G1434)</f>
        <v>Cali</v>
      </c>
      <c r="D3834" t="str">
        <f>IF($A3834="","",Tienda_2!F1434)</f>
        <v>Camila Rivera</v>
      </c>
      <c r="E3834" t="str">
        <f>IF($A3834="","",Tienda_2!I1434)</f>
        <v>Nequi</v>
      </c>
      <c r="F3834">
        <f>IF($A3834="","",VALUE(RIGHT(Tienda_2!E1434,4)))</f>
        <v>2023</v>
      </c>
      <c r="G3834">
        <f>IF($A3834="","",Tienda_2!C1434)</f>
        <v>634100</v>
      </c>
      <c r="H3834">
        <f>IF($A3834="","",Tienda_2!D1434)</f>
        <v>32000</v>
      </c>
      <c r="I3834">
        <f>IF($A3834="","",Tienda_2!H1434)</f>
        <v>5</v>
      </c>
      <c r="J3834">
        <f>IF($A3834="",0,IF(AND(OR('Cuadro-de-mando'!$B$4="(Todas)",'Cuadro-de-mando'!$B$4=$A3834),OR('Cuadro-de-mando'!$E$4="(Todas)",'Cuadro-de-mando'!$E$4=$B3834),OR('Cuadro-de-mando'!$H$4="(Todas)",'Cuadro-de-mando'!$H$4=$C3834),OR('Cuadro-de-mando'!$K$4="(Todas)",'Cuadro-de-mando'!$K$4=$E3834),OR('Cuadro-de-mando'!$N$4="(Todos)",'Cuadro-de-mando'!$N$4=$F3834)),1,0))</f>
        <v>1</v>
      </c>
    </row>
    <row r="3835" spans="1:10" x14ac:dyDescent="0.25">
      <c r="A3835" t="str">
        <f>IF(Tienda_2!$A1435="","","Tienda 2")</f>
        <v>Tienda 2</v>
      </c>
      <c r="B3835" t="str">
        <f>IF($A3835="","",Tienda_2!B1435)</f>
        <v>Juguetes</v>
      </c>
      <c r="C3835" t="str">
        <f>IF($A3835="","",Tienda_2!G1435)</f>
        <v>Bogotá</v>
      </c>
      <c r="D3835" t="str">
        <f>IF($A3835="","",Tienda_2!F1435)</f>
        <v>Lucas Olivera</v>
      </c>
      <c r="E3835" t="str">
        <f>IF($A3835="","",Tienda_2!I1435)</f>
        <v>Tarjeta de crédito</v>
      </c>
      <c r="F3835">
        <f>IF($A3835="","",VALUE(RIGHT(Tienda_2!E1435,4)))</f>
        <v>2020</v>
      </c>
      <c r="G3835">
        <f>IF($A3835="","",Tienda_2!C1435)</f>
        <v>15400</v>
      </c>
      <c r="H3835">
        <f>IF($A3835="","",Tienda_2!D1435)</f>
        <v>1000</v>
      </c>
      <c r="I3835">
        <f>IF($A3835="","",Tienda_2!H1435)</f>
        <v>5</v>
      </c>
      <c r="J3835">
        <f>IF($A3835="",0,IF(AND(OR('Cuadro-de-mando'!$B$4="(Todas)",'Cuadro-de-mando'!$B$4=$A3835),OR('Cuadro-de-mando'!$E$4="(Todas)",'Cuadro-de-mando'!$E$4=$B3835),OR('Cuadro-de-mando'!$H$4="(Todas)",'Cuadro-de-mando'!$H$4=$C3835),OR('Cuadro-de-mando'!$K$4="(Todas)",'Cuadro-de-mando'!$K$4=$E3835),OR('Cuadro-de-mando'!$N$4="(Todos)",'Cuadro-de-mando'!$N$4=$F3835)),1,0))</f>
        <v>1</v>
      </c>
    </row>
    <row r="3836" spans="1:10" x14ac:dyDescent="0.25">
      <c r="A3836" t="str">
        <f>IF(Tienda_2!$A1436="","","Tienda 2")</f>
        <v>Tienda 2</v>
      </c>
      <c r="B3836" t="str">
        <f>IF($A3836="","",Tienda_2!B1436)</f>
        <v>Deportes y diversión</v>
      </c>
      <c r="C3836" t="str">
        <f>IF($A3836="","",Tienda_2!G1436)</f>
        <v>Pereira</v>
      </c>
      <c r="D3836" t="str">
        <f>IF($A3836="","",Tienda_2!F1436)</f>
        <v>Beatriz Morales</v>
      </c>
      <c r="E3836" t="str">
        <f>IF($A3836="","",Tienda_2!I1436)</f>
        <v>Tarjeta de crédito</v>
      </c>
      <c r="F3836">
        <f>IF($A3836="","",VALUE(RIGHT(Tienda_2!E1436,4)))</f>
        <v>2020</v>
      </c>
      <c r="G3836">
        <f>IF($A3836="","",Tienda_2!C1436)</f>
        <v>440700</v>
      </c>
      <c r="H3836">
        <f>IF($A3836="","",Tienda_2!D1436)</f>
        <v>28100</v>
      </c>
      <c r="I3836">
        <f>IF($A3836="","",Tienda_2!H1436)</f>
        <v>4</v>
      </c>
      <c r="J3836">
        <f>IF($A3836="",0,IF(AND(OR('Cuadro-de-mando'!$B$4="(Todas)",'Cuadro-de-mando'!$B$4=$A3836),OR('Cuadro-de-mando'!$E$4="(Todas)",'Cuadro-de-mando'!$E$4=$B3836),OR('Cuadro-de-mando'!$H$4="(Todas)",'Cuadro-de-mando'!$H$4=$C3836),OR('Cuadro-de-mando'!$K$4="(Todas)",'Cuadro-de-mando'!$K$4=$E3836),OR('Cuadro-de-mando'!$N$4="(Todos)",'Cuadro-de-mando'!$N$4=$F3836)),1,0))</f>
        <v>1</v>
      </c>
    </row>
    <row r="3837" spans="1:10" x14ac:dyDescent="0.25">
      <c r="A3837" t="str">
        <f>IF(Tienda_2!$A1437="","","Tienda 2")</f>
        <v>Tienda 2</v>
      </c>
      <c r="B3837" t="str">
        <f>IF($A3837="","",Tienda_2!B1437)</f>
        <v>Deportes y diversión</v>
      </c>
      <c r="C3837" t="str">
        <f>IF($A3837="","",Tienda_2!G1437)</f>
        <v>Bogotá</v>
      </c>
      <c r="D3837" t="str">
        <f>IF($A3837="","",Tienda_2!F1437)</f>
        <v>Beatriz Morales</v>
      </c>
      <c r="E3837" t="str">
        <f>IF($A3837="","",Tienda_2!I1437)</f>
        <v>Tarjeta de crédito</v>
      </c>
      <c r="F3837">
        <f>IF($A3837="","",VALUE(RIGHT(Tienda_2!E1437,4)))</f>
        <v>2021</v>
      </c>
      <c r="G3837">
        <f>IF($A3837="","",Tienda_2!C1437)</f>
        <v>90500</v>
      </c>
      <c r="H3837">
        <f>IF($A3837="","",Tienda_2!D1437)</f>
        <v>5000</v>
      </c>
      <c r="I3837">
        <f>IF($A3837="","",Tienda_2!H1437)</f>
        <v>5</v>
      </c>
      <c r="J3837">
        <f>IF($A3837="",0,IF(AND(OR('Cuadro-de-mando'!$B$4="(Todas)",'Cuadro-de-mando'!$B$4=$A3837),OR('Cuadro-de-mando'!$E$4="(Todas)",'Cuadro-de-mando'!$E$4=$B3837),OR('Cuadro-de-mando'!$H$4="(Todas)",'Cuadro-de-mando'!$H$4=$C3837),OR('Cuadro-de-mando'!$K$4="(Todas)",'Cuadro-de-mando'!$K$4=$E3837),OR('Cuadro-de-mando'!$N$4="(Todos)",'Cuadro-de-mando'!$N$4=$F3837)),1,0))</f>
        <v>1</v>
      </c>
    </row>
    <row r="3838" spans="1:10" x14ac:dyDescent="0.25">
      <c r="A3838" t="str">
        <f>IF(Tienda_2!$A1438="","","Tienda 2")</f>
        <v>Tienda 2</v>
      </c>
      <c r="B3838" t="str">
        <f>IF($A3838="","",Tienda_2!B1438)</f>
        <v>Artículos para el hogar</v>
      </c>
      <c r="C3838" t="str">
        <f>IF($A3838="","",Tienda_2!G1438)</f>
        <v>Medellín</v>
      </c>
      <c r="D3838" t="str">
        <f>IF($A3838="","",Tienda_2!F1438)</f>
        <v>Ángel Rodriguez</v>
      </c>
      <c r="E3838" t="str">
        <f>IF($A3838="","",Tienda_2!I1438)</f>
        <v>Cupón</v>
      </c>
      <c r="F3838">
        <f>IF($A3838="","",VALUE(RIGHT(Tienda_2!E1438,4)))</f>
        <v>2020</v>
      </c>
      <c r="G3838">
        <f>IF($A3838="","",Tienda_2!C1438)</f>
        <v>36100</v>
      </c>
      <c r="H3838">
        <f>IF($A3838="","",Tienda_2!D1438)</f>
        <v>0</v>
      </c>
      <c r="I3838">
        <f>IF($A3838="","",Tienda_2!H1438)</f>
        <v>5</v>
      </c>
      <c r="J3838">
        <f>IF($A3838="",0,IF(AND(OR('Cuadro-de-mando'!$B$4="(Todas)",'Cuadro-de-mando'!$B$4=$A3838),OR('Cuadro-de-mando'!$E$4="(Todas)",'Cuadro-de-mando'!$E$4=$B3838),OR('Cuadro-de-mando'!$H$4="(Todas)",'Cuadro-de-mando'!$H$4=$C3838),OR('Cuadro-de-mando'!$K$4="(Todas)",'Cuadro-de-mando'!$K$4=$E3838),OR('Cuadro-de-mando'!$N$4="(Todos)",'Cuadro-de-mando'!$N$4=$F3838)),1,0))</f>
        <v>1</v>
      </c>
    </row>
    <row r="3839" spans="1:10" x14ac:dyDescent="0.25">
      <c r="A3839" t="str">
        <f>IF(Tienda_2!$A1439="","","Tienda 2")</f>
        <v>Tienda 2</v>
      </c>
      <c r="B3839" t="str">
        <f>IF($A3839="","",Tienda_2!B1439)</f>
        <v>Libros</v>
      </c>
      <c r="C3839" t="str">
        <f>IF($A3839="","",Tienda_2!G1439)</f>
        <v>Medellín</v>
      </c>
      <c r="D3839" t="str">
        <f>IF($A3839="","",Tienda_2!F1439)</f>
        <v>Juliana Costa</v>
      </c>
      <c r="E3839" t="str">
        <f>IF($A3839="","",Tienda_2!I1439)</f>
        <v>Nequi</v>
      </c>
      <c r="F3839">
        <f>IF($A3839="","",VALUE(RIGHT(Tienda_2!E1439,4)))</f>
        <v>2022</v>
      </c>
      <c r="G3839">
        <f>IF($A3839="","",Tienda_2!C1439)</f>
        <v>44200</v>
      </c>
      <c r="H3839">
        <f>IF($A3839="","",Tienda_2!D1439)</f>
        <v>2600</v>
      </c>
      <c r="I3839">
        <f>IF($A3839="","",Tienda_2!H1439)</f>
        <v>4</v>
      </c>
      <c r="J3839">
        <f>IF($A3839="",0,IF(AND(OR('Cuadro-de-mando'!$B$4="(Todas)",'Cuadro-de-mando'!$B$4=$A3839),OR('Cuadro-de-mando'!$E$4="(Todas)",'Cuadro-de-mando'!$E$4=$B3839),OR('Cuadro-de-mando'!$H$4="(Todas)",'Cuadro-de-mando'!$H$4=$C3839),OR('Cuadro-de-mando'!$K$4="(Todas)",'Cuadro-de-mando'!$K$4=$E3839),OR('Cuadro-de-mando'!$N$4="(Todos)",'Cuadro-de-mando'!$N$4=$F3839)),1,0))</f>
        <v>1</v>
      </c>
    </row>
    <row r="3840" spans="1:10" x14ac:dyDescent="0.25">
      <c r="A3840" t="str">
        <f>IF(Tienda_2!$A1440="","","Tienda 2")</f>
        <v>Tienda 2</v>
      </c>
      <c r="B3840" t="str">
        <f>IF($A3840="","",Tienda_2!B1440)</f>
        <v>Deportes y diversión</v>
      </c>
      <c r="C3840" t="str">
        <f>IF($A3840="","",Tienda_2!G1440)</f>
        <v>Pasto</v>
      </c>
      <c r="D3840" t="str">
        <f>IF($A3840="","",Tienda_2!F1440)</f>
        <v>Juan Fernandez</v>
      </c>
      <c r="E3840" t="str">
        <f>IF($A3840="","",Tienda_2!I1440)</f>
        <v>Tarjeta de crédito</v>
      </c>
      <c r="F3840">
        <f>IF($A3840="","",VALUE(RIGHT(Tienda_2!E1440,4)))</f>
        <v>2021</v>
      </c>
      <c r="G3840">
        <f>IF($A3840="","",Tienda_2!C1440)</f>
        <v>8600</v>
      </c>
      <c r="H3840">
        <f>IF($A3840="","",Tienda_2!D1440)</f>
        <v>0</v>
      </c>
      <c r="I3840">
        <f>IF($A3840="","",Tienda_2!H1440)</f>
        <v>3</v>
      </c>
      <c r="J3840">
        <f>IF($A3840="",0,IF(AND(OR('Cuadro-de-mando'!$B$4="(Todas)",'Cuadro-de-mando'!$B$4=$A3840),OR('Cuadro-de-mando'!$E$4="(Todas)",'Cuadro-de-mando'!$E$4=$B3840),OR('Cuadro-de-mando'!$H$4="(Todas)",'Cuadro-de-mando'!$H$4=$C3840),OR('Cuadro-de-mando'!$K$4="(Todas)",'Cuadro-de-mando'!$K$4=$E3840),OR('Cuadro-de-mando'!$N$4="(Todos)",'Cuadro-de-mando'!$N$4=$F3840)),1,0))</f>
        <v>1</v>
      </c>
    </row>
    <row r="3841" spans="1:10" x14ac:dyDescent="0.25">
      <c r="A3841" t="str">
        <f>IF(Tienda_2!$A1441="","","Tienda 2")</f>
        <v>Tienda 2</v>
      </c>
      <c r="B3841" t="str">
        <f>IF($A3841="","",Tienda_2!B1441)</f>
        <v>Juguetes</v>
      </c>
      <c r="C3841" t="str">
        <f>IF($A3841="","",Tienda_2!G1441)</f>
        <v>Medellín</v>
      </c>
      <c r="D3841" t="str">
        <f>IF($A3841="","",Tienda_2!F1441)</f>
        <v>Izabela de León</v>
      </c>
      <c r="E3841" t="str">
        <f>IF($A3841="","",Tienda_2!I1441)</f>
        <v>Tarjeta de crédito</v>
      </c>
      <c r="F3841">
        <f>IF($A3841="","",VALUE(RIGHT(Tienda_2!E1441,4)))</f>
        <v>2021</v>
      </c>
      <c r="G3841">
        <f>IF($A3841="","",Tienda_2!C1441)</f>
        <v>14400</v>
      </c>
      <c r="H3841">
        <f>IF($A3841="","",Tienda_2!D1441)</f>
        <v>1400</v>
      </c>
      <c r="I3841">
        <f>IF($A3841="","",Tienda_2!H1441)</f>
        <v>5</v>
      </c>
      <c r="J3841">
        <f>IF($A3841="",0,IF(AND(OR('Cuadro-de-mando'!$B$4="(Todas)",'Cuadro-de-mando'!$B$4=$A3841),OR('Cuadro-de-mando'!$E$4="(Todas)",'Cuadro-de-mando'!$E$4=$B3841),OR('Cuadro-de-mando'!$H$4="(Todas)",'Cuadro-de-mando'!$H$4=$C3841),OR('Cuadro-de-mando'!$K$4="(Todas)",'Cuadro-de-mando'!$K$4=$E3841),OR('Cuadro-de-mando'!$N$4="(Todos)",'Cuadro-de-mando'!$N$4=$F3841)),1,0))</f>
        <v>1</v>
      </c>
    </row>
    <row r="3842" spans="1:10" x14ac:dyDescent="0.25">
      <c r="A3842" t="str">
        <f>IF(Tienda_2!$A1442="","","Tienda 2")</f>
        <v>Tienda 2</v>
      </c>
      <c r="B3842" t="str">
        <f>IF($A3842="","",Tienda_2!B1442)</f>
        <v>Artículos para el hogar</v>
      </c>
      <c r="C3842" t="str">
        <f>IF($A3842="","",Tienda_2!G1442)</f>
        <v>Bogotá</v>
      </c>
      <c r="D3842" t="str">
        <f>IF($A3842="","",Tienda_2!F1442)</f>
        <v>Maria Alfonso</v>
      </c>
      <c r="E3842" t="str">
        <f>IF($A3842="","",Tienda_2!I1442)</f>
        <v>Tarjeta de crédito</v>
      </c>
      <c r="F3842">
        <f>IF($A3842="","",VALUE(RIGHT(Tienda_2!E1442,4)))</f>
        <v>2021</v>
      </c>
      <c r="G3842">
        <f>IF($A3842="","",Tienda_2!C1442)</f>
        <v>72300</v>
      </c>
      <c r="H3842">
        <f>IF($A3842="","",Tienda_2!D1442)</f>
        <v>2000</v>
      </c>
      <c r="I3842">
        <f>IF($A3842="","",Tienda_2!H1442)</f>
        <v>5</v>
      </c>
      <c r="J3842">
        <f>IF($A3842="",0,IF(AND(OR('Cuadro-de-mando'!$B$4="(Todas)",'Cuadro-de-mando'!$B$4=$A3842),OR('Cuadro-de-mando'!$E$4="(Todas)",'Cuadro-de-mando'!$E$4=$B3842),OR('Cuadro-de-mando'!$H$4="(Todas)",'Cuadro-de-mando'!$H$4=$C3842),OR('Cuadro-de-mando'!$K$4="(Todas)",'Cuadro-de-mando'!$K$4=$E3842),OR('Cuadro-de-mando'!$N$4="(Todos)",'Cuadro-de-mando'!$N$4=$F3842)),1,0))</f>
        <v>1</v>
      </c>
    </row>
    <row r="3843" spans="1:10" x14ac:dyDescent="0.25">
      <c r="A3843" t="str">
        <f>IF(Tienda_2!$A1443="","","Tienda 2")</f>
        <v>Tienda 2</v>
      </c>
      <c r="B3843" t="str">
        <f>IF($A3843="","",Tienda_2!B1443)</f>
        <v>Libros</v>
      </c>
      <c r="C3843" t="str">
        <f>IF($A3843="","",Tienda_2!G1443)</f>
        <v>Medellín</v>
      </c>
      <c r="D3843" t="str">
        <f>IF($A3843="","",Tienda_2!F1443)</f>
        <v>Santiago Silva</v>
      </c>
      <c r="E3843" t="str">
        <f>IF($A3843="","",Tienda_2!I1443)</f>
        <v>Tarjeta de crédito</v>
      </c>
      <c r="F3843">
        <f>IF($A3843="","",VALUE(RIGHT(Tienda_2!E1443,4)))</f>
        <v>2022</v>
      </c>
      <c r="G3843">
        <f>IF($A3843="","",Tienda_2!C1443)</f>
        <v>46900</v>
      </c>
      <c r="H3843">
        <f>IF($A3843="","",Tienda_2!D1443)</f>
        <v>0</v>
      </c>
      <c r="I3843">
        <f>IF($A3843="","",Tienda_2!H1443)</f>
        <v>1</v>
      </c>
      <c r="J3843">
        <f>IF($A3843="",0,IF(AND(OR('Cuadro-de-mando'!$B$4="(Todas)",'Cuadro-de-mando'!$B$4=$A3843),OR('Cuadro-de-mando'!$E$4="(Todas)",'Cuadro-de-mando'!$E$4=$B3843),OR('Cuadro-de-mando'!$H$4="(Todas)",'Cuadro-de-mando'!$H$4=$C3843),OR('Cuadro-de-mando'!$K$4="(Todas)",'Cuadro-de-mando'!$K$4=$E3843),OR('Cuadro-de-mando'!$N$4="(Todos)",'Cuadro-de-mando'!$N$4=$F3843)),1,0))</f>
        <v>1</v>
      </c>
    </row>
    <row r="3844" spans="1:10" x14ac:dyDescent="0.25">
      <c r="A3844" t="str">
        <f>IF(Tienda_2!$A1444="","","Tienda 2")</f>
        <v>Tienda 2</v>
      </c>
      <c r="B3844" t="str">
        <f>IF($A3844="","",Tienda_2!B1444)</f>
        <v>Muebles</v>
      </c>
      <c r="C3844" t="str">
        <f>IF($A3844="","",Tienda_2!G1444)</f>
        <v>Villavicencio</v>
      </c>
      <c r="D3844" t="str">
        <f>IF($A3844="","",Tienda_2!F1444)</f>
        <v>Maria Alfonso</v>
      </c>
      <c r="E3844" t="str">
        <f>IF($A3844="","",Tienda_2!I1444)</f>
        <v>Tarjeta de crédito</v>
      </c>
      <c r="F3844">
        <f>IF($A3844="","",VALUE(RIGHT(Tienda_2!E1444,4)))</f>
        <v>2021</v>
      </c>
      <c r="G3844">
        <f>IF($A3844="","",Tienda_2!C1444)</f>
        <v>483700</v>
      </c>
      <c r="H3844">
        <f>IF($A3844="","",Tienda_2!D1444)</f>
        <v>23900</v>
      </c>
      <c r="I3844">
        <f>IF($A3844="","",Tienda_2!H1444)</f>
        <v>3</v>
      </c>
      <c r="J3844">
        <f>IF($A3844="",0,IF(AND(OR('Cuadro-de-mando'!$B$4="(Todas)",'Cuadro-de-mando'!$B$4=$A3844),OR('Cuadro-de-mando'!$E$4="(Todas)",'Cuadro-de-mando'!$E$4=$B3844),OR('Cuadro-de-mando'!$H$4="(Todas)",'Cuadro-de-mando'!$H$4=$C3844),OR('Cuadro-de-mando'!$K$4="(Todas)",'Cuadro-de-mando'!$K$4=$E3844),OR('Cuadro-de-mando'!$N$4="(Todos)",'Cuadro-de-mando'!$N$4=$F3844)),1,0))</f>
        <v>1</v>
      </c>
    </row>
    <row r="3845" spans="1:10" x14ac:dyDescent="0.25">
      <c r="A3845" t="str">
        <f>IF(Tienda_2!$A1445="","","Tienda 2")</f>
        <v>Tienda 2</v>
      </c>
      <c r="B3845" t="str">
        <f>IF($A3845="","",Tienda_2!B1445)</f>
        <v>Electrónicos</v>
      </c>
      <c r="C3845" t="str">
        <f>IF($A3845="","",Tienda_2!G1445)</f>
        <v>Bogotá</v>
      </c>
      <c r="D3845" t="str">
        <f>IF($A3845="","",Tienda_2!F1445)</f>
        <v>Santiago Silva</v>
      </c>
      <c r="E3845" t="str">
        <f>IF($A3845="","",Tienda_2!I1445)</f>
        <v>Cupón</v>
      </c>
      <c r="F3845">
        <f>IF($A3845="","",VALUE(RIGHT(Tienda_2!E1445,4)))</f>
        <v>2020</v>
      </c>
      <c r="G3845">
        <f>IF($A3845="","",Tienda_2!C1445)</f>
        <v>2292600</v>
      </c>
      <c r="H3845">
        <f>IF($A3845="","",Tienda_2!D1445)</f>
        <v>122700</v>
      </c>
      <c r="I3845">
        <f>IF($A3845="","",Tienda_2!H1445)</f>
        <v>3</v>
      </c>
      <c r="J3845">
        <f>IF($A3845="",0,IF(AND(OR('Cuadro-de-mando'!$B$4="(Todas)",'Cuadro-de-mando'!$B$4=$A3845),OR('Cuadro-de-mando'!$E$4="(Todas)",'Cuadro-de-mando'!$E$4=$B3845),OR('Cuadro-de-mando'!$H$4="(Todas)",'Cuadro-de-mando'!$H$4=$C3845),OR('Cuadro-de-mando'!$K$4="(Todas)",'Cuadro-de-mando'!$K$4=$E3845),OR('Cuadro-de-mando'!$N$4="(Todos)",'Cuadro-de-mando'!$N$4=$F3845)),1,0))</f>
        <v>1</v>
      </c>
    </row>
    <row r="3846" spans="1:10" x14ac:dyDescent="0.25">
      <c r="A3846" t="str">
        <f>IF(Tienda_2!$A1446="","","Tienda 2")</f>
        <v>Tienda 2</v>
      </c>
      <c r="B3846" t="str">
        <f>IF($A3846="","",Tienda_2!B1446)</f>
        <v>Muebles</v>
      </c>
      <c r="C3846" t="str">
        <f>IF($A3846="","",Tienda_2!G1446)</f>
        <v>Bogotá</v>
      </c>
      <c r="D3846" t="str">
        <f>IF($A3846="","",Tienda_2!F1446)</f>
        <v>Rafael Acosta</v>
      </c>
      <c r="E3846" t="str">
        <f>IF($A3846="","",Tienda_2!I1446)</f>
        <v>Tarjeta de crédito</v>
      </c>
      <c r="F3846">
        <f>IF($A3846="","",VALUE(RIGHT(Tienda_2!E1446,4)))</f>
        <v>2023</v>
      </c>
      <c r="G3846">
        <f>IF($A3846="","",Tienda_2!C1446)</f>
        <v>666100</v>
      </c>
      <c r="H3846">
        <f>IF($A3846="","",Tienda_2!D1446)</f>
        <v>38800</v>
      </c>
      <c r="I3846">
        <f>IF($A3846="","",Tienda_2!H1446)</f>
        <v>4</v>
      </c>
      <c r="J3846">
        <f>IF($A3846="",0,IF(AND(OR('Cuadro-de-mando'!$B$4="(Todas)",'Cuadro-de-mando'!$B$4=$A3846),OR('Cuadro-de-mando'!$E$4="(Todas)",'Cuadro-de-mando'!$E$4=$B3846),OR('Cuadro-de-mando'!$H$4="(Todas)",'Cuadro-de-mando'!$H$4=$C3846),OR('Cuadro-de-mando'!$K$4="(Todas)",'Cuadro-de-mando'!$K$4=$E3846),OR('Cuadro-de-mando'!$N$4="(Todos)",'Cuadro-de-mando'!$N$4=$F3846)),1,0))</f>
        <v>1</v>
      </c>
    </row>
    <row r="3847" spans="1:10" x14ac:dyDescent="0.25">
      <c r="A3847" t="str">
        <f>IF(Tienda_2!$A1447="","","Tienda 2")</f>
        <v>Tienda 2</v>
      </c>
      <c r="B3847" t="str">
        <f>IF($A3847="","",Tienda_2!B1447)</f>
        <v>Deportes y diversión</v>
      </c>
      <c r="C3847" t="str">
        <f>IF($A3847="","",Tienda_2!G1447)</f>
        <v>Cartagena</v>
      </c>
      <c r="D3847" t="str">
        <f>IF($A3847="","",Tienda_2!F1447)</f>
        <v>Pedro Gomez</v>
      </c>
      <c r="E3847" t="str">
        <f>IF($A3847="","",Tienda_2!I1447)</f>
        <v>Tarjeta de crédito</v>
      </c>
      <c r="F3847">
        <f>IF($A3847="","",VALUE(RIGHT(Tienda_2!E1447,4)))</f>
        <v>2021</v>
      </c>
      <c r="G3847">
        <f>IF($A3847="","",Tienda_2!C1447)</f>
        <v>605400</v>
      </c>
      <c r="H3847">
        <f>IF($A3847="","",Tienda_2!D1447)</f>
        <v>30400</v>
      </c>
      <c r="I3847">
        <f>IF($A3847="","",Tienda_2!H1447)</f>
        <v>5</v>
      </c>
      <c r="J3847">
        <f>IF($A3847="",0,IF(AND(OR('Cuadro-de-mando'!$B$4="(Todas)",'Cuadro-de-mando'!$B$4=$A3847),OR('Cuadro-de-mando'!$E$4="(Todas)",'Cuadro-de-mando'!$E$4=$B3847),OR('Cuadro-de-mando'!$H$4="(Todas)",'Cuadro-de-mando'!$H$4=$C3847),OR('Cuadro-de-mando'!$K$4="(Todas)",'Cuadro-de-mando'!$K$4=$E3847),OR('Cuadro-de-mando'!$N$4="(Todos)",'Cuadro-de-mando'!$N$4=$F3847)),1,0))</f>
        <v>1</v>
      </c>
    </row>
    <row r="3848" spans="1:10" x14ac:dyDescent="0.25">
      <c r="A3848" t="str">
        <f>IF(Tienda_2!$A1448="","","Tienda 2")</f>
        <v>Tienda 2</v>
      </c>
      <c r="B3848" t="str">
        <f>IF($A3848="","",Tienda_2!B1448)</f>
        <v>Electrónicos</v>
      </c>
      <c r="C3848" t="str">
        <f>IF($A3848="","",Tienda_2!G1448)</f>
        <v>Medellín</v>
      </c>
      <c r="D3848" t="str">
        <f>IF($A3848="","",Tienda_2!F1448)</f>
        <v>Felipe Santos</v>
      </c>
      <c r="E3848" t="str">
        <f>IF($A3848="","",Tienda_2!I1448)</f>
        <v>Nequi</v>
      </c>
      <c r="F3848">
        <f>IF($A3848="","",VALUE(RIGHT(Tienda_2!E1448,4)))</f>
        <v>2020</v>
      </c>
      <c r="G3848">
        <f>IF($A3848="","",Tienda_2!C1448)</f>
        <v>1417700</v>
      </c>
      <c r="H3848">
        <f>IF($A3848="","",Tienda_2!D1448)</f>
        <v>75700</v>
      </c>
      <c r="I3848">
        <f>IF($A3848="","",Tienda_2!H1448)</f>
        <v>1</v>
      </c>
      <c r="J3848">
        <f>IF($A3848="",0,IF(AND(OR('Cuadro-de-mando'!$B$4="(Todas)",'Cuadro-de-mando'!$B$4=$A3848),OR('Cuadro-de-mando'!$E$4="(Todas)",'Cuadro-de-mando'!$E$4=$B3848),OR('Cuadro-de-mando'!$H$4="(Todas)",'Cuadro-de-mando'!$H$4=$C3848),OR('Cuadro-de-mando'!$K$4="(Todas)",'Cuadro-de-mando'!$K$4=$E3848),OR('Cuadro-de-mando'!$N$4="(Todos)",'Cuadro-de-mando'!$N$4=$F3848)),1,0))</f>
        <v>1</v>
      </c>
    </row>
    <row r="3849" spans="1:10" x14ac:dyDescent="0.25">
      <c r="A3849" t="str">
        <f>IF(Tienda_2!$A1449="","","Tienda 2")</f>
        <v>Tienda 2</v>
      </c>
      <c r="B3849" t="str">
        <f>IF($A3849="","",Tienda_2!B1449)</f>
        <v>Muebles</v>
      </c>
      <c r="C3849" t="str">
        <f>IF($A3849="","",Tienda_2!G1449)</f>
        <v>Bogotá</v>
      </c>
      <c r="D3849" t="str">
        <f>IF($A3849="","",Tienda_2!F1449)</f>
        <v>Lucas Olivera</v>
      </c>
      <c r="E3849" t="str">
        <f>IF($A3849="","",Tienda_2!I1449)</f>
        <v>Tarjeta de crédito</v>
      </c>
      <c r="F3849">
        <f>IF($A3849="","",VALUE(RIGHT(Tienda_2!E1449,4)))</f>
        <v>2022</v>
      </c>
      <c r="G3849">
        <f>IF($A3849="","",Tienda_2!C1449)</f>
        <v>388100</v>
      </c>
      <c r="H3849">
        <f>IF($A3849="","",Tienda_2!D1449)</f>
        <v>18900</v>
      </c>
      <c r="I3849">
        <f>IF($A3849="","",Tienda_2!H1449)</f>
        <v>4</v>
      </c>
      <c r="J3849">
        <f>IF($A3849="",0,IF(AND(OR('Cuadro-de-mando'!$B$4="(Todas)",'Cuadro-de-mando'!$B$4=$A3849),OR('Cuadro-de-mando'!$E$4="(Todas)",'Cuadro-de-mando'!$E$4=$B3849),OR('Cuadro-de-mando'!$H$4="(Todas)",'Cuadro-de-mando'!$H$4=$C3849),OR('Cuadro-de-mando'!$K$4="(Todas)",'Cuadro-de-mando'!$K$4=$E3849),OR('Cuadro-de-mando'!$N$4="(Todos)",'Cuadro-de-mando'!$N$4=$F3849)),1,0))</f>
        <v>1</v>
      </c>
    </row>
    <row r="3850" spans="1:10" x14ac:dyDescent="0.25">
      <c r="A3850" t="str">
        <f>IF(Tienda_2!$A1450="","","Tienda 2")</f>
        <v>Tienda 2</v>
      </c>
      <c r="B3850" t="str">
        <f>IF($A3850="","",Tienda_2!B1450)</f>
        <v>Deportes y diversión</v>
      </c>
      <c r="C3850" t="str">
        <f>IF($A3850="","",Tienda_2!G1450)</f>
        <v>Bogotá</v>
      </c>
      <c r="D3850" t="str">
        <f>IF($A3850="","",Tienda_2!F1450)</f>
        <v>Juliana Costa</v>
      </c>
      <c r="E3850" t="str">
        <f>IF($A3850="","",Tienda_2!I1450)</f>
        <v>Tarjeta de crédito</v>
      </c>
      <c r="F3850">
        <f>IF($A3850="","",VALUE(RIGHT(Tienda_2!E1450,4)))</f>
        <v>2021</v>
      </c>
      <c r="G3850">
        <f>IF($A3850="","",Tienda_2!C1450)</f>
        <v>54500</v>
      </c>
      <c r="H3850">
        <f>IF($A3850="","",Tienda_2!D1450)</f>
        <v>4000</v>
      </c>
      <c r="I3850">
        <f>IF($A3850="","",Tienda_2!H1450)</f>
        <v>1</v>
      </c>
      <c r="J3850">
        <f>IF($A3850="",0,IF(AND(OR('Cuadro-de-mando'!$B$4="(Todas)",'Cuadro-de-mando'!$B$4=$A3850),OR('Cuadro-de-mando'!$E$4="(Todas)",'Cuadro-de-mando'!$E$4=$B3850),OR('Cuadro-de-mando'!$H$4="(Todas)",'Cuadro-de-mando'!$H$4=$C3850),OR('Cuadro-de-mando'!$K$4="(Todas)",'Cuadro-de-mando'!$K$4=$E3850),OR('Cuadro-de-mando'!$N$4="(Todos)",'Cuadro-de-mando'!$N$4=$F3850)),1,0))</f>
        <v>1</v>
      </c>
    </row>
    <row r="3851" spans="1:10" x14ac:dyDescent="0.25">
      <c r="A3851" t="str">
        <f>IF(Tienda_2!$A1451="","","Tienda 2")</f>
        <v>Tienda 2</v>
      </c>
      <c r="B3851" t="str">
        <f>IF($A3851="","",Tienda_2!B1451)</f>
        <v>Libros</v>
      </c>
      <c r="C3851" t="str">
        <f>IF($A3851="","",Tienda_2!G1451)</f>
        <v>Santa Marta</v>
      </c>
      <c r="D3851" t="str">
        <f>IF($A3851="","",Tienda_2!F1451)</f>
        <v>Izabela de León</v>
      </c>
      <c r="E3851" t="str">
        <f>IF($A3851="","",Tienda_2!I1451)</f>
        <v>Nequi</v>
      </c>
      <c r="F3851">
        <f>IF($A3851="","",VALUE(RIGHT(Tienda_2!E1451,4)))</f>
        <v>2020</v>
      </c>
      <c r="G3851">
        <f>IF($A3851="","",Tienda_2!C1451)</f>
        <v>48200</v>
      </c>
      <c r="H3851">
        <f>IF($A3851="","",Tienda_2!D1451)</f>
        <v>3200</v>
      </c>
      <c r="I3851">
        <f>IF($A3851="","",Tienda_2!H1451)</f>
        <v>1</v>
      </c>
      <c r="J3851">
        <f>IF($A3851="",0,IF(AND(OR('Cuadro-de-mando'!$B$4="(Todas)",'Cuadro-de-mando'!$B$4=$A3851),OR('Cuadro-de-mando'!$E$4="(Todas)",'Cuadro-de-mando'!$E$4=$B3851),OR('Cuadro-de-mando'!$H$4="(Todas)",'Cuadro-de-mando'!$H$4=$C3851),OR('Cuadro-de-mando'!$K$4="(Todas)",'Cuadro-de-mando'!$K$4=$E3851),OR('Cuadro-de-mando'!$N$4="(Todos)",'Cuadro-de-mando'!$N$4=$F3851)),1,0))</f>
        <v>1</v>
      </c>
    </row>
    <row r="3852" spans="1:10" x14ac:dyDescent="0.25">
      <c r="A3852" t="str">
        <f>IF(Tienda_2!$A1452="","","Tienda 2")</f>
        <v>Tienda 2</v>
      </c>
      <c r="B3852" t="str">
        <f>IF($A3852="","",Tienda_2!B1452)</f>
        <v>Artículos para el hogar</v>
      </c>
      <c r="C3852" t="str">
        <f>IF($A3852="","",Tienda_2!G1452)</f>
        <v>Bogotá</v>
      </c>
      <c r="D3852" t="str">
        <f>IF($A3852="","",Tienda_2!F1452)</f>
        <v>Lucas Olivera</v>
      </c>
      <c r="E3852" t="str">
        <f>IF($A3852="","",Tienda_2!I1452)</f>
        <v>Tarjeta de crédito</v>
      </c>
      <c r="F3852">
        <f>IF($A3852="","",VALUE(RIGHT(Tienda_2!E1452,4)))</f>
        <v>2021</v>
      </c>
      <c r="G3852">
        <f>IF($A3852="","",Tienda_2!C1452)</f>
        <v>128800</v>
      </c>
      <c r="H3852">
        <f>IF($A3852="","",Tienda_2!D1452)</f>
        <v>5000</v>
      </c>
      <c r="I3852">
        <f>IF($A3852="","",Tienda_2!H1452)</f>
        <v>5</v>
      </c>
      <c r="J3852">
        <f>IF($A3852="",0,IF(AND(OR('Cuadro-de-mando'!$B$4="(Todas)",'Cuadro-de-mando'!$B$4=$A3852),OR('Cuadro-de-mando'!$E$4="(Todas)",'Cuadro-de-mando'!$E$4=$B3852),OR('Cuadro-de-mando'!$H$4="(Todas)",'Cuadro-de-mando'!$H$4=$C3852),OR('Cuadro-de-mando'!$K$4="(Todas)",'Cuadro-de-mando'!$K$4=$E3852),OR('Cuadro-de-mando'!$N$4="(Todos)",'Cuadro-de-mando'!$N$4=$F3852)),1,0))</f>
        <v>1</v>
      </c>
    </row>
    <row r="3853" spans="1:10" x14ac:dyDescent="0.25">
      <c r="A3853" t="str">
        <f>IF(Tienda_2!$A1453="","","Tienda 2")</f>
        <v>Tienda 2</v>
      </c>
      <c r="B3853" t="str">
        <f>IF($A3853="","",Tienda_2!B1453)</f>
        <v>Libros</v>
      </c>
      <c r="C3853" t="str">
        <f>IF($A3853="","",Tienda_2!G1453)</f>
        <v>Cali</v>
      </c>
      <c r="D3853" t="str">
        <f>IF($A3853="","",Tienda_2!F1453)</f>
        <v>Beatriz Morales</v>
      </c>
      <c r="E3853" t="str">
        <f>IF($A3853="","",Tienda_2!I1453)</f>
        <v>Tarjeta de crédito</v>
      </c>
      <c r="F3853">
        <f>IF($A3853="","",VALUE(RIGHT(Tienda_2!E1453,4)))</f>
        <v>2020</v>
      </c>
      <c r="G3853">
        <f>IF($A3853="","",Tienda_2!C1453)</f>
        <v>41000</v>
      </c>
      <c r="H3853">
        <f>IF($A3853="","",Tienda_2!D1453)</f>
        <v>2700</v>
      </c>
      <c r="I3853">
        <f>IF($A3853="","",Tienda_2!H1453)</f>
        <v>4</v>
      </c>
      <c r="J3853">
        <f>IF($A3853="",0,IF(AND(OR('Cuadro-de-mando'!$B$4="(Todas)",'Cuadro-de-mando'!$B$4=$A3853),OR('Cuadro-de-mando'!$E$4="(Todas)",'Cuadro-de-mando'!$E$4=$B3853),OR('Cuadro-de-mando'!$H$4="(Todas)",'Cuadro-de-mando'!$H$4=$C3853),OR('Cuadro-de-mando'!$K$4="(Todas)",'Cuadro-de-mando'!$K$4=$E3853),OR('Cuadro-de-mando'!$N$4="(Todos)",'Cuadro-de-mando'!$N$4=$F3853)),1,0))</f>
        <v>1</v>
      </c>
    </row>
    <row r="3854" spans="1:10" x14ac:dyDescent="0.25">
      <c r="A3854" t="str">
        <f>IF(Tienda_2!$A1454="","","Tienda 2")</f>
        <v>Tienda 2</v>
      </c>
      <c r="B3854" t="str">
        <f>IF($A3854="","",Tienda_2!B1454)</f>
        <v>Instrumentos musicales</v>
      </c>
      <c r="C3854" t="str">
        <f>IF($A3854="","",Tienda_2!G1454)</f>
        <v>Bogotá</v>
      </c>
      <c r="D3854" t="str">
        <f>IF($A3854="","",Tienda_2!F1454)</f>
        <v>Pedro Gomez</v>
      </c>
      <c r="E3854" t="str">
        <f>IF($A3854="","",Tienda_2!I1454)</f>
        <v>Tarjeta de crédito</v>
      </c>
      <c r="F3854">
        <f>IF($A3854="","",VALUE(RIGHT(Tienda_2!E1454,4)))</f>
        <v>2022</v>
      </c>
      <c r="G3854">
        <f>IF($A3854="","",Tienda_2!C1454)</f>
        <v>1104000</v>
      </c>
      <c r="H3854">
        <f>IF($A3854="","",Tienda_2!D1454)</f>
        <v>57000</v>
      </c>
      <c r="I3854">
        <f>IF($A3854="","",Tienda_2!H1454)</f>
        <v>5</v>
      </c>
      <c r="J3854">
        <f>IF($A3854="",0,IF(AND(OR('Cuadro-de-mando'!$B$4="(Todas)",'Cuadro-de-mando'!$B$4=$A3854),OR('Cuadro-de-mando'!$E$4="(Todas)",'Cuadro-de-mando'!$E$4=$B3854),OR('Cuadro-de-mando'!$H$4="(Todas)",'Cuadro-de-mando'!$H$4=$C3854),OR('Cuadro-de-mando'!$K$4="(Todas)",'Cuadro-de-mando'!$K$4=$E3854),OR('Cuadro-de-mando'!$N$4="(Todos)",'Cuadro-de-mando'!$N$4=$F3854)),1,0))</f>
        <v>1</v>
      </c>
    </row>
    <row r="3855" spans="1:10" x14ac:dyDescent="0.25">
      <c r="A3855" t="str">
        <f>IF(Tienda_2!$A1455="","","Tienda 2")</f>
        <v>Tienda 2</v>
      </c>
      <c r="B3855" t="str">
        <f>IF($A3855="","",Tienda_2!B1455)</f>
        <v>Electrodomésticos</v>
      </c>
      <c r="C3855" t="str">
        <f>IF($A3855="","",Tienda_2!G1455)</f>
        <v>Bogotá</v>
      </c>
      <c r="D3855" t="str">
        <f>IF($A3855="","",Tienda_2!F1455)</f>
        <v>Juan Fernandez</v>
      </c>
      <c r="E3855" t="str">
        <f>IF($A3855="","",Tienda_2!I1455)</f>
        <v>Nequi</v>
      </c>
      <c r="F3855">
        <f>IF($A3855="","",VALUE(RIGHT(Tienda_2!E1455,4)))</f>
        <v>2021</v>
      </c>
      <c r="G3855">
        <f>IF($A3855="","",Tienda_2!C1455)</f>
        <v>780200</v>
      </c>
      <c r="H3855">
        <f>IF($A3855="","",Tienda_2!D1455)</f>
        <v>41900</v>
      </c>
      <c r="I3855">
        <f>IF($A3855="","",Tienda_2!H1455)</f>
        <v>5</v>
      </c>
      <c r="J3855">
        <f>IF($A3855="",0,IF(AND(OR('Cuadro-de-mando'!$B$4="(Todas)",'Cuadro-de-mando'!$B$4=$A3855),OR('Cuadro-de-mando'!$E$4="(Todas)",'Cuadro-de-mando'!$E$4=$B3855),OR('Cuadro-de-mando'!$H$4="(Todas)",'Cuadro-de-mando'!$H$4=$C3855),OR('Cuadro-de-mando'!$K$4="(Todas)",'Cuadro-de-mando'!$K$4=$E3855),OR('Cuadro-de-mando'!$N$4="(Todos)",'Cuadro-de-mando'!$N$4=$F3855)),1,0))</f>
        <v>1</v>
      </c>
    </row>
    <row r="3856" spans="1:10" x14ac:dyDescent="0.25">
      <c r="A3856" t="str">
        <f>IF(Tienda_2!$A1456="","","Tienda 2")</f>
        <v>Tienda 2</v>
      </c>
      <c r="B3856" t="str">
        <f>IF($A3856="","",Tienda_2!B1456)</f>
        <v>Electrodomésticos</v>
      </c>
      <c r="C3856" t="str">
        <f>IF($A3856="","",Tienda_2!G1456)</f>
        <v>Medellín</v>
      </c>
      <c r="D3856" t="str">
        <f>IF($A3856="","",Tienda_2!F1456)</f>
        <v>Mariana Herrera</v>
      </c>
      <c r="E3856" t="str">
        <f>IF($A3856="","",Tienda_2!I1456)</f>
        <v>Tarjeta de crédito</v>
      </c>
      <c r="F3856">
        <f>IF($A3856="","",VALUE(RIGHT(Tienda_2!E1456,4)))</f>
        <v>2022</v>
      </c>
      <c r="G3856">
        <f>IF($A3856="","",Tienda_2!C1456)</f>
        <v>1341800</v>
      </c>
      <c r="H3856">
        <f>IF($A3856="","",Tienda_2!D1456)</f>
        <v>69600</v>
      </c>
      <c r="I3856">
        <f>IF($A3856="","",Tienda_2!H1456)</f>
        <v>5</v>
      </c>
      <c r="J3856">
        <f>IF($A3856="",0,IF(AND(OR('Cuadro-de-mando'!$B$4="(Todas)",'Cuadro-de-mando'!$B$4=$A3856),OR('Cuadro-de-mando'!$E$4="(Todas)",'Cuadro-de-mando'!$E$4=$B3856),OR('Cuadro-de-mando'!$H$4="(Todas)",'Cuadro-de-mando'!$H$4=$C3856),OR('Cuadro-de-mando'!$K$4="(Todas)",'Cuadro-de-mando'!$K$4=$E3856),OR('Cuadro-de-mando'!$N$4="(Todos)",'Cuadro-de-mando'!$N$4=$F3856)),1,0))</f>
        <v>1</v>
      </c>
    </row>
    <row r="3857" spans="1:10" x14ac:dyDescent="0.25">
      <c r="A3857" t="str">
        <f>IF(Tienda_2!$A1457="","","Tienda 2")</f>
        <v>Tienda 2</v>
      </c>
      <c r="B3857" t="str">
        <f>IF($A3857="","",Tienda_2!B1457)</f>
        <v>Instrumentos musicales</v>
      </c>
      <c r="C3857" t="str">
        <f>IF($A3857="","",Tienda_2!G1457)</f>
        <v>Pereira</v>
      </c>
      <c r="D3857" t="str">
        <f>IF($A3857="","",Tienda_2!F1457)</f>
        <v>Juan Fernandez</v>
      </c>
      <c r="E3857" t="str">
        <f>IF($A3857="","",Tienda_2!I1457)</f>
        <v>Tarjeta de crédito</v>
      </c>
      <c r="F3857">
        <f>IF($A3857="","",VALUE(RIGHT(Tienda_2!E1457,4)))</f>
        <v>2022</v>
      </c>
      <c r="G3857">
        <f>IF($A3857="","",Tienda_2!C1457)</f>
        <v>855200</v>
      </c>
      <c r="H3857">
        <f>IF($A3857="","",Tienda_2!D1457)</f>
        <v>52700</v>
      </c>
      <c r="I3857">
        <f>IF($A3857="","",Tienda_2!H1457)</f>
        <v>4</v>
      </c>
      <c r="J3857">
        <f>IF($A3857="",0,IF(AND(OR('Cuadro-de-mando'!$B$4="(Todas)",'Cuadro-de-mando'!$B$4=$A3857),OR('Cuadro-de-mando'!$E$4="(Todas)",'Cuadro-de-mando'!$E$4=$B3857),OR('Cuadro-de-mando'!$H$4="(Todas)",'Cuadro-de-mando'!$H$4=$C3857),OR('Cuadro-de-mando'!$K$4="(Todas)",'Cuadro-de-mando'!$K$4=$E3857),OR('Cuadro-de-mando'!$N$4="(Todos)",'Cuadro-de-mando'!$N$4=$F3857)),1,0))</f>
        <v>1</v>
      </c>
    </row>
    <row r="3858" spans="1:10" x14ac:dyDescent="0.25">
      <c r="A3858" t="str">
        <f>IF(Tienda_2!$A1458="","","Tienda 2")</f>
        <v>Tienda 2</v>
      </c>
      <c r="B3858" t="str">
        <f>IF($A3858="","",Tienda_2!B1458)</f>
        <v>Deportes y diversión</v>
      </c>
      <c r="C3858" t="str">
        <f>IF($A3858="","",Tienda_2!G1458)</f>
        <v>Bogotá</v>
      </c>
      <c r="D3858" t="str">
        <f>IF($A3858="","",Tienda_2!F1458)</f>
        <v>Mariana Herrera</v>
      </c>
      <c r="E3858" t="str">
        <f>IF($A3858="","",Tienda_2!I1458)</f>
        <v>Nequi</v>
      </c>
      <c r="F3858">
        <f>IF($A3858="","",VALUE(RIGHT(Tienda_2!E1458,4)))</f>
        <v>2021</v>
      </c>
      <c r="G3858">
        <f>IF($A3858="","",Tienda_2!C1458)</f>
        <v>53600</v>
      </c>
      <c r="H3858">
        <f>IF($A3858="","",Tienda_2!D1458)</f>
        <v>1000</v>
      </c>
      <c r="I3858">
        <f>IF($A3858="","",Tienda_2!H1458)</f>
        <v>4</v>
      </c>
      <c r="J3858">
        <f>IF($A3858="",0,IF(AND(OR('Cuadro-de-mando'!$B$4="(Todas)",'Cuadro-de-mando'!$B$4=$A3858),OR('Cuadro-de-mando'!$E$4="(Todas)",'Cuadro-de-mando'!$E$4=$B3858),OR('Cuadro-de-mando'!$H$4="(Todas)",'Cuadro-de-mando'!$H$4=$C3858),OR('Cuadro-de-mando'!$K$4="(Todas)",'Cuadro-de-mando'!$K$4=$E3858),OR('Cuadro-de-mando'!$N$4="(Todos)",'Cuadro-de-mando'!$N$4=$F3858)),1,0))</f>
        <v>1</v>
      </c>
    </row>
    <row r="3859" spans="1:10" x14ac:dyDescent="0.25">
      <c r="A3859" t="str">
        <f>IF(Tienda_2!$A1459="","","Tienda 2")</f>
        <v>Tienda 2</v>
      </c>
      <c r="B3859" t="str">
        <f>IF($A3859="","",Tienda_2!B1459)</f>
        <v>Deportes y diversión</v>
      </c>
      <c r="C3859" t="str">
        <f>IF($A3859="","",Tienda_2!G1459)</f>
        <v>Medellín</v>
      </c>
      <c r="D3859" t="str">
        <f>IF($A3859="","",Tienda_2!F1459)</f>
        <v>Mariana Herrera</v>
      </c>
      <c r="E3859" t="str">
        <f>IF($A3859="","",Tienda_2!I1459)</f>
        <v>Tarjeta de crédito</v>
      </c>
      <c r="F3859">
        <f>IF($A3859="","",VALUE(RIGHT(Tienda_2!E1459,4)))</f>
        <v>2020</v>
      </c>
      <c r="G3859">
        <f>IF($A3859="","",Tienda_2!C1459)</f>
        <v>44300</v>
      </c>
      <c r="H3859">
        <f>IF($A3859="","",Tienda_2!D1459)</f>
        <v>7000</v>
      </c>
      <c r="I3859">
        <f>IF($A3859="","",Tienda_2!H1459)</f>
        <v>5</v>
      </c>
      <c r="J3859">
        <f>IF($A3859="",0,IF(AND(OR('Cuadro-de-mando'!$B$4="(Todas)",'Cuadro-de-mando'!$B$4=$A3859),OR('Cuadro-de-mando'!$E$4="(Todas)",'Cuadro-de-mando'!$E$4=$B3859),OR('Cuadro-de-mando'!$H$4="(Todas)",'Cuadro-de-mando'!$H$4=$C3859),OR('Cuadro-de-mando'!$K$4="(Todas)",'Cuadro-de-mando'!$K$4=$E3859),OR('Cuadro-de-mando'!$N$4="(Todos)",'Cuadro-de-mando'!$N$4=$F3859)),1,0))</f>
        <v>1</v>
      </c>
    </row>
    <row r="3860" spans="1:10" x14ac:dyDescent="0.25">
      <c r="A3860" t="str">
        <f>IF(Tienda_2!$A1460="","","Tienda 2")</f>
        <v>Tienda 2</v>
      </c>
      <c r="B3860" t="str">
        <f>IF($A3860="","",Tienda_2!B1460)</f>
        <v>Artículos para el hogar</v>
      </c>
      <c r="C3860" t="str">
        <f>IF($A3860="","",Tienda_2!G1460)</f>
        <v>Pereira</v>
      </c>
      <c r="D3860" t="str">
        <f>IF($A3860="","",Tienda_2!F1460)</f>
        <v>Pedro Gomez</v>
      </c>
      <c r="E3860" t="str">
        <f>IF($A3860="","",Tienda_2!I1460)</f>
        <v>Tarjeta de crédito</v>
      </c>
      <c r="F3860">
        <f>IF($A3860="","",VALUE(RIGHT(Tienda_2!E1460,4)))</f>
        <v>2020</v>
      </c>
      <c r="G3860">
        <f>IF($A3860="","",Tienda_2!C1460)</f>
        <v>35000</v>
      </c>
      <c r="H3860">
        <f>IF($A3860="","",Tienda_2!D1460)</f>
        <v>2400</v>
      </c>
      <c r="I3860">
        <f>IF($A3860="","",Tienda_2!H1460)</f>
        <v>2</v>
      </c>
      <c r="J3860">
        <f>IF($A3860="",0,IF(AND(OR('Cuadro-de-mando'!$B$4="(Todas)",'Cuadro-de-mando'!$B$4=$A3860),OR('Cuadro-de-mando'!$E$4="(Todas)",'Cuadro-de-mando'!$E$4=$B3860),OR('Cuadro-de-mando'!$H$4="(Todas)",'Cuadro-de-mando'!$H$4=$C3860),OR('Cuadro-de-mando'!$K$4="(Todas)",'Cuadro-de-mando'!$K$4=$E3860),OR('Cuadro-de-mando'!$N$4="(Todos)",'Cuadro-de-mando'!$N$4=$F3860)),1,0))</f>
        <v>1</v>
      </c>
    </row>
    <row r="3861" spans="1:10" x14ac:dyDescent="0.25">
      <c r="A3861" t="str">
        <f>IF(Tienda_2!$A1461="","","Tienda 2")</f>
        <v>Tienda 2</v>
      </c>
      <c r="B3861" t="str">
        <f>IF($A3861="","",Tienda_2!B1461)</f>
        <v>Electrodomésticos</v>
      </c>
      <c r="C3861" t="str">
        <f>IF($A3861="","",Tienda_2!G1461)</f>
        <v>Bogotá</v>
      </c>
      <c r="D3861" t="str">
        <f>IF($A3861="","",Tienda_2!F1461)</f>
        <v>Maria Alfonso</v>
      </c>
      <c r="E3861" t="str">
        <f>IF($A3861="","",Tienda_2!I1461)</f>
        <v>Tarjeta de crédito</v>
      </c>
      <c r="F3861">
        <f>IF($A3861="","",VALUE(RIGHT(Tienda_2!E1461,4)))</f>
        <v>2021</v>
      </c>
      <c r="G3861">
        <f>IF($A3861="","",Tienda_2!C1461)</f>
        <v>1177000</v>
      </c>
      <c r="H3861">
        <f>IF($A3861="","",Tienda_2!D1461)</f>
        <v>60900</v>
      </c>
      <c r="I3861">
        <f>IF($A3861="","",Tienda_2!H1461)</f>
        <v>5</v>
      </c>
      <c r="J3861">
        <f>IF($A3861="",0,IF(AND(OR('Cuadro-de-mando'!$B$4="(Todas)",'Cuadro-de-mando'!$B$4=$A3861),OR('Cuadro-de-mando'!$E$4="(Todas)",'Cuadro-de-mando'!$E$4=$B3861),OR('Cuadro-de-mando'!$H$4="(Todas)",'Cuadro-de-mando'!$H$4=$C3861),OR('Cuadro-de-mando'!$K$4="(Todas)",'Cuadro-de-mando'!$K$4=$E3861),OR('Cuadro-de-mando'!$N$4="(Todos)",'Cuadro-de-mando'!$N$4=$F3861)),1,0))</f>
        <v>1</v>
      </c>
    </row>
    <row r="3862" spans="1:10" x14ac:dyDescent="0.25">
      <c r="A3862" t="str">
        <f>IF(Tienda_2!$A1462="","","Tienda 2")</f>
        <v>Tienda 2</v>
      </c>
      <c r="B3862" t="str">
        <f>IF($A3862="","",Tienda_2!B1462)</f>
        <v>Juguetes</v>
      </c>
      <c r="C3862" t="str">
        <f>IF($A3862="","",Tienda_2!G1462)</f>
        <v>Medellín</v>
      </c>
      <c r="D3862" t="str">
        <f>IF($A3862="","",Tienda_2!F1462)</f>
        <v>Pedro Gomez</v>
      </c>
      <c r="E3862" t="str">
        <f>IF($A3862="","",Tienda_2!I1462)</f>
        <v>Tarjeta de crédito</v>
      </c>
      <c r="F3862">
        <f>IF($A3862="","",VALUE(RIGHT(Tienda_2!E1462,4)))</f>
        <v>2022</v>
      </c>
      <c r="G3862">
        <f>IF($A3862="","",Tienda_2!C1462)</f>
        <v>42300</v>
      </c>
      <c r="H3862">
        <f>IF($A3862="","",Tienda_2!D1462)</f>
        <v>4600</v>
      </c>
      <c r="I3862">
        <f>IF($A3862="","",Tienda_2!H1462)</f>
        <v>4</v>
      </c>
      <c r="J3862">
        <f>IF($A3862="",0,IF(AND(OR('Cuadro-de-mando'!$B$4="(Todas)",'Cuadro-de-mando'!$B$4=$A3862),OR('Cuadro-de-mando'!$E$4="(Todas)",'Cuadro-de-mando'!$E$4=$B3862),OR('Cuadro-de-mando'!$H$4="(Todas)",'Cuadro-de-mando'!$H$4=$C3862),OR('Cuadro-de-mando'!$K$4="(Todas)",'Cuadro-de-mando'!$K$4=$E3862),OR('Cuadro-de-mando'!$N$4="(Todos)",'Cuadro-de-mando'!$N$4=$F3862)),1,0))</f>
        <v>1</v>
      </c>
    </row>
    <row r="3863" spans="1:10" x14ac:dyDescent="0.25">
      <c r="A3863" t="str">
        <f>IF(Tienda_2!$A1463="","","Tienda 2")</f>
        <v>Tienda 2</v>
      </c>
      <c r="B3863" t="str">
        <f>IF($A3863="","",Tienda_2!B1463)</f>
        <v>Muebles</v>
      </c>
      <c r="C3863" t="str">
        <f>IF($A3863="","",Tienda_2!G1463)</f>
        <v>Bogotá</v>
      </c>
      <c r="D3863" t="str">
        <f>IF($A3863="","",Tienda_2!F1463)</f>
        <v>Blanca Ramirez</v>
      </c>
      <c r="E3863" t="str">
        <f>IF($A3863="","",Tienda_2!I1463)</f>
        <v>Cupón</v>
      </c>
      <c r="F3863">
        <f>IF($A3863="","",VALUE(RIGHT(Tienda_2!E1463,4)))</f>
        <v>2022</v>
      </c>
      <c r="G3863">
        <f>IF($A3863="","",Tienda_2!C1463)</f>
        <v>642900</v>
      </c>
      <c r="H3863">
        <f>IF($A3863="","",Tienda_2!D1463)</f>
        <v>34400</v>
      </c>
      <c r="I3863">
        <f>IF($A3863="","",Tienda_2!H1463)</f>
        <v>5</v>
      </c>
      <c r="J3863">
        <f>IF($A3863="",0,IF(AND(OR('Cuadro-de-mando'!$B$4="(Todas)",'Cuadro-de-mando'!$B$4=$A3863),OR('Cuadro-de-mando'!$E$4="(Todas)",'Cuadro-de-mando'!$E$4=$B3863),OR('Cuadro-de-mando'!$H$4="(Todas)",'Cuadro-de-mando'!$H$4=$C3863),OR('Cuadro-de-mando'!$K$4="(Todas)",'Cuadro-de-mando'!$K$4=$E3863),OR('Cuadro-de-mando'!$N$4="(Todos)",'Cuadro-de-mando'!$N$4=$F3863)),1,0))</f>
        <v>1</v>
      </c>
    </row>
    <row r="3864" spans="1:10" x14ac:dyDescent="0.25">
      <c r="A3864" t="str">
        <f>IF(Tienda_2!$A1464="","","Tienda 2")</f>
        <v>Tienda 2</v>
      </c>
      <c r="B3864" t="str">
        <f>IF($A3864="","",Tienda_2!B1464)</f>
        <v>Deportes y diversión</v>
      </c>
      <c r="C3864" t="str">
        <f>IF($A3864="","",Tienda_2!G1464)</f>
        <v>Cartagena</v>
      </c>
      <c r="D3864" t="str">
        <f>IF($A3864="","",Tienda_2!F1464)</f>
        <v>Juliana Costa</v>
      </c>
      <c r="E3864" t="str">
        <f>IF($A3864="","",Tienda_2!I1464)</f>
        <v>Nequi</v>
      </c>
      <c r="F3864">
        <f>IF($A3864="","",VALUE(RIGHT(Tienda_2!E1464,4)))</f>
        <v>2022</v>
      </c>
      <c r="G3864">
        <f>IF($A3864="","",Tienda_2!C1464)</f>
        <v>56400</v>
      </c>
      <c r="H3864">
        <f>IF($A3864="","",Tienda_2!D1464)</f>
        <v>1200</v>
      </c>
      <c r="I3864">
        <f>IF($A3864="","",Tienda_2!H1464)</f>
        <v>5</v>
      </c>
      <c r="J3864">
        <f>IF($A3864="",0,IF(AND(OR('Cuadro-de-mando'!$B$4="(Todas)",'Cuadro-de-mando'!$B$4=$A3864),OR('Cuadro-de-mando'!$E$4="(Todas)",'Cuadro-de-mando'!$E$4=$B3864),OR('Cuadro-de-mando'!$H$4="(Todas)",'Cuadro-de-mando'!$H$4=$C3864),OR('Cuadro-de-mando'!$K$4="(Todas)",'Cuadro-de-mando'!$K$4=$E3864),OR('Cuadro-de-mando'!$N$4="(Todos)",'Cuadro-de-mando'!$N$4=$F3864)),1,0))</f>
        <v>1</v>
      </c>
    </row>
    <row r="3865" spans="1:10" x14ac:dyDescent="0.25">
      <c r="A3865" t="str">
        <f>IF(Tienda_2!$A1465="","","Tienda 2")</f>
        <v>Tienda 2</v>
      </c>
      <c r="B3865" t="str">
        <f>IF($A3865="","",Tienda_2!B1465)</f>
        <v>Electrodomésticos</v>
      </c>
      <c r="C3865" t="str">
        <f>IF($A3865="","",Tienda_2!G1465)</f>
        <v>Bogotá</v>
      </c>
      <c r="D3865" t="str">
        <f>IF($A3865="","",Tienda_2!F1465)</f>
        <v>Felipe Santos</v>
      </c>
      <c r="E3865" t="str">
        <f>IF($A3865="","",Tienda_2!I1465)</f>
        <v>Tarjeta de crédito</v>
      </c>
      <c r="F3865">
        <f>IF($A3865="","",VALUE(RIGHT(Tienda_2!E1465,4)))</f>
        <v>2022</v>
      </c>
      <c r="G3865">
        <f>IF($A3865="","",Tienda_2!C1465)</f>
        <v>1526900</v>
      </c>
      <c r="H3865">
        <f>IF($A3865="","",Tienda_2!D1465)</f>
        <v>82500</v>
      </c>
      <c r="I3865">
        <f>IF($A3865="","",Tienda_2!H1465)</f>
        <v>4</v>
      </c>
      <c r="J3865">
        <f>IF($A3865="",0,IF(AND(OR('Cuadro-de-mando'!$B$4="(Todas)",'Cuadro-de-mando'!$B$4=$A3865),OR('Cuadro-de-mando'!$E$4="(Todas)",'Cuadro-de-mando'!$E$4=$B3865),OR('Cuadro-de-mando'!$H$4="(Todas)",'Cuadro-de-mando'!$H$4=$C3865),OR('Cuadro-de-mando'!$K$4="(Todas)",'Cuadro-de-mando'!$K$4=$E3865),OR('Cuadro-de-mando'!$N$4="(Todos)",'Cuadro-de-mando'!$N$4=$F3865)),1,0))</f>
        <v>1</v>
      </c>
    </row>
    <row r="3866" spans="1:10" x14ac:dyDescent="0.25">
      <c r="A3866" t="str">
        <f>IF(Tienda_2!$A1466="","","Tienda 2")</f>
        <v>Tienda 2</v>
      </c>
      <c r="B3866" t="str">
        <f>IF($A3866="","",Tienda_2!B1466)</f>
        <v>Juguetes</v>
      </c>
      <c r="C3866" t="str">
        <f>IF($A3866="","",Tienda_2!G1466)</f>
        <v>Riohacha</v>
      </c>
      <c r="D3866" t="str">
        <f>IF($A3866="","",Tienda_2!F1466)</f>
        <v>Beatriz Morales</v>
      </c>
      <c r="E3866" t="str">
        <f>IF($A3866="","",Tienda_2!I1466)</f>
        <v>Nequi</v>
      </c>
      <c r="F3866">
        <f>IF($A3866="","",VALUE(RIGHT(Tienda_2!E1466,4)))</f>
        <v>2021</v>
      </c>
      <c r="G3866">
        <f>IF($A3866="","",Tienda_2!C1466)</f>
        <v>31200</v>
      </c>
      <c r="H3866">
        <f>IF($A3866="","",Tienda_2!D1466)</f>
        <v>0</v>
      </c>
      <c r="I3866">
        <f>IF($A3866="","",Tienda_2!H1466)</f>
        <v>4</v>
      </c>
      <c r="J3866">
        <f>IF($A3866="",0,IF(AND(OR('Cuadro-de-mando'!$B$4="(Todas)",'Cuadro-de-mando'!$B$4=$A3866),OR('Cuadro-de-mando'!$E$4="(Todas)",'Cuadro-de-mando'!$E$4=$B3866),OR('Cuadro-de-mando'!$H$4="(Todas)",'Cuadro-de-mando'!$H$4=$C3866),OR('Cuadro-de-mando'!$K$4="(Todas)",'Cuadro-de-mando'!$K$4=$E3866),OR('Cuadro-de-mando'!$N$4="(Todos)",'Cuadro-de-mando'!$N$4=$F3866)),1,0))</f>
        <v>1</v>
      </c>
    </row>
    <row r="3867" spans="1:10" x14ac:dyDescent="0.25">
      <c r="A3867" t="str">
        <f>IF(Tienda_2!$A1467="","","Tienda 2")</f>
        <v>Tienda 2</v>
      </c>
      <c r="B3867" t="str">
        <f>IF($A3867="","",Tienda_2!B1467)</f>
        <v>Electrónicos</v>
      </c>
      <c r="C3867" t="str">
        <f>IF($A3867="","",Tienda_2!G1467)</f>
        <v>Bogotá</v>
      </c>
      <c r="D3867" t="str">
        <f>IF($A3867="","",Tienda_2!F1467)</f>
        <v>Izabela de León</v>
      </c>
      <c r="E3867" t="str">
        <f>IF($A3867="","",Tienda_2!I1467)</f>
        <v>Tarjeta de crédito</v>
      </c>
      <c r="F3867">
        <f>IF($A3867="","",VALUE(RIGHT(Tienda_2!E1467,4)))</f>
        <v>2021</v>
      </c>
      <c r="G3867">
        <f>IF($A3867="","",Tienda_2!C1467)</f>
        <v>2416700</v>
      </c>
      <c r="H3867">
        <f>IF($A3867="","",Tienda_2!D1467)</f>
        <v>129400</v>
      </c>
      <c r="I3867">
        <f>IF($A3867="","",Tienda_2!H1467)</f>
        <v>3</v>
      </c>
      <c r="J3867">
        <f>IF($A3867="",0,IF(AND(OR('Cuadro-de-mando'!$B$4="(Todas)",'Cuadro-de-mando'!$B$4=$A3867),OR('Cuadro-de-mando'!$E$4="(Todas)",'Cuadro-de-mando'!$E$4=$B3867),OR('Cuadro-de-mando'!$H$4="(Todas)",'Cuadro-de-mando'!$H$4=$C3867),OR('Cuadro-de-mando'!$K$4="(Todas)",'Cuadro-de-mando'!$K$4=$E3867),OR('Cuadro-de-mando'!$N$4="(Todos)",'Cuadro-de-mando'!$N$4=$F3867)),1,0))</f>
        <v>1</v>
      </c>
    </row>
    <row r="3868" spans="1:10" x14ac:dyDescent="0.25">
      <c r="A3868" t="str">
        <f>IF(Tienda_2!$A1468="","","Tienda 2")</f>
        <v>Tienda 2</v>
      </c>
      <c r="B3868" t="str">
        <f>IF($A3868="","",Tienda_2!B1468)</f>
        <v>Muebles</v>
      </c>
      <c r="C3868" t="str">
        <f>IF($A3868="","",Tienda_2!G1468)</f>
        <v>Bogotá</v>
      </c>
      <c r="D3868" t="str">
        <f>IF($A3868="","",Tienda_2!F1468)</f>
        <v>Izabela de León</v>
      </c>
      <c r="E3868" t="str">
        <f>IF($A3868="","",Tienda_2!I1468)</f>
        <v>Tarjeta de crédito</v>
      </c>
      <c r="F3868">
        <f>IF($A3868="","",VALUE(RIGHT(Tienda_2!E1468,4)))</f>
        <v>2020</v>
      </c>
      <c r="G3868">
        <f>IF($A3868="","",Tienda_2!C1468)</f>
        <v>243800</v>
      </c>
      <c r="H3868">
        <f>IF($A3868="","",Tienda_2!D1468)</f>
        <v>11200</v>
      </c>
      <c r="I3868">
        <f>IF($A3868="","",Tienda_2!H1468)</f>
        <v>1</v>
      </c>
      <c r="J3868">
        <f>IF($A3868="",0,IF(AND(OR('Cuadro-de-mando'!$B$4="(Todas)",'Cuadro-de-mando'!$B$4=$A3868),OR('Cuadro-de-mando'!$E$4="(Todas)",'Cuadro-de-mando'!$E$4=$B3868),OR('Cuadro-de-mando'!$H$4="(Todas)",'Cuadro-de-mando'!$H$4=$C3868),OR('Cuadro-de-mando'!$K$4="(Todas)",'Cuadro-de-mando'!$K$4=$E3868),OR('Cuadro-de-mando'!$N$4="(Todos)",'Cuadro-de-mando'!$N$4=$F3868)),1,0))</f>
        <v>1</v>
      </c>
    </row>
    <row r="3869" spans="1:10" x14ac:dyDescent="0.25">
      <c r="A3869" t="str">
        <f>IF(Tienda_2!$A1469="","","Tienda 2")</f>
        <v>Tienda 2</v>
      </c>
      <c r="B3869" t="str">
        <f>IF($A3869="","",Tienda_2!B1469)</f>
        <v>Instrumentos musicales</v>
      </c>
      <c r="C3869" t="str">
        <f>IF($A3869="","",Tienda_2!G1469)</f>
        <v>Bogotá</v>
      </c>
      <c r="D3869" t="str">
        <f>IF($A3869="","",Tienda_2!F1469)</f>
        <v>Izabela de León</v>
      </c>
      <c r="E3869" t="str">
        <f>IF($A3869="","",Tienda_2!I1469)</f>
        <v>Tarjeta de crédito</v>
      </c>
      <c r="F3869">
        <f>IF($A3869="","",VALUE(RIGHT(Tienda_2!E1469,4)))</f>
        <v>2022</v>
      </c>
      <c r="G3869">
        <f>IF($A3869="","",Tienda_2!C1469)</f>
        <v>43300</v>
      </c>
      <c r="H3869">
        <f>IF($A3869="","",Tienda_2!D1469)</f>
        <v>0</v>
      </c>
      <c r="I3869">
        <f>IF($A3869="","",Tienda_2!H1469)</f>
        <v>5</v>
      </c>
      <c r="J3869">
        <f>IF($A3869="",0,IF(AND(OR('Cuadro-de-mando'!$B$4="(Todas)",'Cuadro-de-mando'!$B$4=$A3869),OR('Cuadro-de-mando'!$E$4="(Todas)",'Cuadro-de-mando'!$E$4=$B3869),OR('Cuadro-de-mando'!$H$4="(Todas)",'Cuadro-de-mando'!$H$4=$C3869),OR('Cuadro-de-mando'!$K$4="(Todas)",'Cuadro-de-mando'!$K$4=$E3869),OR('Cuadro-de-mando'!$N$4="(Todos)",'Cuadro-de-mando'!$N$4=$F3869)),1,0))</f>
        <v>1</v>
      </c>
    </row>
    <row r="3870" spans="1:10" x14ac:dyDescent="0.25">
      <c r="A3870" t="str">
        <f>IF(Tienda_2!$A1470="","","Tienda 2")</f>
        <v>Tienda 2</v>
      </c>
      <c r="B3870" t="str">
        <f>IF($A3870="","",Tienda_2!B1470)</f>
        <v>Electrónicos</v>
      </c>
      <c r="C3870" t="str">
        <f>IF($A3870="","",Tienda_2!G1470)</f>
        <v>Pereira</v>
      </c>
      <c r="D3870" t="str">
        <f>IF($A3870="","",Tienda_2!F1470)</f>
        <v>Blanca Ramirez</v>
      </c>
      <c r="E3870" t="str">
        <f>IF($A3870="","",Tienda_2!I1470)</f>
        <v>Tarjeta de crédito</v>
      </c>
      <c r="F3870">
        <f>IF($A3870="","",VALUE(RIGHT(Tienda_2!E1470,4)))</f>
        <v>2022</v>
      </c>
      <c r="G3870">
        <f>IF($A3870="","",Tienda_2!C1470)</f>
        <v>83300</v>
      </c>
      <c r="H3870">
        <f>IF($A3870="","",Tienda_2!D1470)</f>
        <v>2600</v>
      </c>
      <c r="I3870">
        <f>IF($A3870="","",Tienda_2!H1470)</f>
        <v>5</v>
      </c>
      <c r="J3870">
        <f>IF($A3870="",0,IF(AND(OR('Cuadro-de-mando'!$B$4="(Todas)",'Cuadro-de-mando'!$B$4=$A3870),OR('Cuadro-de-mando'!$E$4="(Todas)",'Cuadro-de-mando'!$E$4=$B3870),OR('Cuadro-de-mando'!$H$4="(Todas)",'Cuadro-de-mando'!$H$4=$C3870),OR('Cuadro-de-mando'!$K$4="(Todas)",'Cuadro-de-mando'!$K$4=$E3870),OR('Cuadro-de-mando'!$N$4="(Todos)",'Cuadro-de-mando'!$N$4=$F3870)),1,0))</f>
        <v>1</v>
      </c>
    </row>
    <row r="3871" spans="1:10" x14ac:dyDescent="0.25">
      <c r="A3871" t="str">
        <f>IF(Tienda_2!$A1471="","","Tienda 2")</f>
        <v>Tienda 2</v>
      </c>
      <c r="B3871" t="str">
        <f>IF($A3871="","",Tienda_2!B1471)</f>
        <v>Deportes y diversión</v>
      </c>
      <c r="C3871" t="str">
        <f>IF($A3871="","",Tienda_2!G1471)</f>
        <v>Cúcuta</v>
      </c>
      <c r="D3871" t="str">
        <f>IF($A3871="","",Tienda_2!F1471)</f>
        <v>Ángel Rodriguez</v>
      </c>
      <c r="E3871" t="str">
        <f>IF($A3871="","",Tienda_2!I1471)</f>
        <v>Nequi</v>
      </c>
      <c r="F3871">
        <f>IF($A3871="","",VALUE(RIGHT(Tienda_2!E1471,4)))</f>
        <v>2023</v>
      </c>
      <c r="G3871">
        <f>IF($A3871="","",Tienda_2!C1471)</f>
        <v>67700</v>
      </c>
      <c r="H3871">
        <f>IF($A3871="","",Tienda_2!D1471)</f>
        <v>11000</v>
      </c>
      <c r="I3871">
        <f>IF($A3871="","",Tienda_2!H1471)</f>
        <v>1</v>
      </c>
      <c r="J3871">
        <f>IF($A3871="",0,IF(AND(OR('Cuadro-de-mando'!$B$4="(Todas)",'Cuadro-de-mando'!$B$4=$A3871),OR('Cuadro-de-mando'!$E$4="(Todas)",'Cuadro-de-mando'!$E$4=$B3871),OR('Cuadro-de-mando'!$H$4="(Todas)",'Cuadro-de-mando'!$H$4=$C3871),OR('Cuadro-de-mando'!$K$4="(Todas)",'Cuadro-de-mando'!$K$4=$E3871),OR('Cuadro-de-mando'!$N$4="(Todos)",'Cuadro-de-mando'!$N$4=$F3871)),1,0))</f>
        <v>1</v>
      </c>
    </row>
    <row r="3872" spans="1:10" x14ac:dyDescent="0.25">
      <c r="A3872" t="str">
        <f>IF(Tienda_2!$A1472="","","Tienda 2")</f>
        <v>Tienda 2</v>
      </c>
      <c r="B3872" t="str">
        <f>IF($A3872="","",Tienda_2!B1472)</f>
        <v>Electrodomésticos</v>
      </c>
      <c r="C3872" t="str">
        <f>IF($A3872="","",Tienda_2!G1472)</f>
        <v>Medellín</v>
      </c>
      <c r="D3872" t="str">
        <f>IF($A3872="","",Tienda_2!F1472)</f>
        <v>Lucas Olivera</v>
      </c>
      <c r="E3872" t="str">
        <f>IF($A3872="","",Tienda_2!I1472)</f>
        <v>Tarjeta de crédito</v>
      </c>
      <c r="F3872">
        <f>IF($A3872="","",VALUE(RIGHT(Tienda_2!E1472,4)))</f>
        <v>2021</v>
      </c>
      <c r="G3872">
        <f>IF($A3872="","",Tienda_2!C1472)</f>
        <v>1283300</v>
      </c>
      <c r="H3872">
        <f>IF($A3872="","",Tienda_2!D1472)</f>
        <v>66500</v>
      </c>
      <c r="I3872">
        <f>IF($A3872="","",Tienda_2!H1472)</f>
        <v>1</v>
      </c>
      <c r="J3872">
        <f>IF($A3872="",0,IF(AND(OR('Cuadro-de-mando'!$B$4="(Todas)",'Cuadro-de-mando'!$B$4=$A3872),OR('Cuadro-de-mando'!$E$4="(Todas)",'Cuadro-de-mando'!$E$4=$B3872),OR('Cuadro-de-mando'!$H$4="(Todas)",'Cuadro-de-mando'!$H$4=$C3872),OR('Cuadro-de-mando'!$K$4="(Todas)",'Cuadro-de-mando'!$K$4=$E3872),OR('Cuadro-de-mando'!$N$4="(Todos)",'Cuadro-de-mando'!$N$4=$F3872)),1,0))</f>
        <v>1</v>
      </c>
    </row>
    <row r="3873" spans="1:10" x14ac:dyDescent="0.25">
      <c r="A3873" t="str">
        <f>IF(Tienda_2!$A1473="","","Tienda 2")</f>
        <v>Tienda 2</v>
      </c>
      <c r="B3873" t="str">
        <f>IF($A3873="","",Tienda_2!B1473)</f>
        <v>Muebles</v>
      </c>
      <c r="C3873" t="str">
        <f>IF($A3873="","",Tienda_2!G1473)</f>
        <v>Cali</v>
      </c>
      <c r="D3873" t="str">
        <f>IF($A3873="","",Tienda_2!F1473)</f>
        <v>Mariana Herrera</v>
      </c>
      <c r="E3873" t="str">
        <f>IF($A3873="","",Tienda_2!I1473)</f>
        <v>Tarjeta de crédito</v>
      </c>
      <c r="F3873">
        <f>IF($A3873="","",VALUE(RIGHT(Tienda_2!E1473,4)))</f>
        <v>2023</v>
      </c>
      <c r="G3873">
        <f>IF($A3873="","",Tienda_2!C1473)</f>
        <v>518000</v>
      </c>
      <c r="H3873">
        <f>IF($A3873="","",Tienda_2!D1473)</f>
        <v>25800</v>
      </c>
      <c r="I3873">
        <f>IF($A3873="","",Tienda_2!H1473)</f>
        <v>3</v>
      </c>
      <c r="J3873">
        <f>IF($A3873="",0,IF(AND(OR('Cuadro-de-mando'!$B$4="(Todas)",'Cuadro-de-mando'!$B$4=$A3873),OR('Cuadro-de-mando'!$E$4="(Todas)",'Cuadro-de-mando'!$E$4=$B3873),OR('Cuadro-de-mando'!$H$4="(Todas)",'Cuadro-de-mando'!$H$4=$C3873),OR('Cuadro-de-mando'!$K$4="(Todas)",'Cuadro-de-mando'!$K$4=$E3873),OR('Cuadro-de-mando'!$N$4="(Todos)",'Cuadro-de-mando'!$N$4=$F3873)),1,0))</f>
        <v>1</v>
      </c>
    </row>
    <row r="3874" spans="1:10" x14ac:dyDescent="0.25">
      <c r="A3874" t="str">
        <f>IF(Tienda_2!$A1474="","","Tienda 2")</f>
        <v>Tienda 2</v>
      </c>
      <c r="B3874" t="str">
        <f>IF($A3874="","",Tienda_2!B1474)</f>
        <v>Juguetes</v>
      </c>
      <c r="C3874" t="str">
        <f>IF($A3874="","",Tienda_2!G1474)</f>
        <v>Bucaramanga</v>
      </c>
      <c r="D3874" t="str">
        <f>IF($A3874="","",Tienda_2!F1474)</f>
        <v>Lucas Olivera</v>
      </c>
      <c r="E3874" t="str">
        <f>IF($A3874="","",Tienda_2!I1474)</f>
        <v>Tarjeta de crédito</v>
      </c>
      <c r="F3874">
        <f>IF($A3874="","",VALUE(RIGHT(Tienda_2!E1474,4)))</f>
        <v>2021</v>
      </c>
      <c r="G3874">
        <f>IF($A3874="","",Tienda_2!C1474)</f>
        <v>61900</v>
      </c>
      <c r="H3874">
        <f>IF($A3874="","",Tienda_2!D1474)</f>
        <v>11200</v>
      </c>
      <c r="I3874">
        <f>IF($A3874="","",Tienda_2!H1474)</f>
        <v>4</v>
      </c>
      <c r="J3874">
        <f>IF($A3874="",0,IF(AND(OR('Cuadro-de-mando'!$B$4="(Todas)",'Cuadro-de-mando'!$B$4=$A3874),OR('Cuadro-de-mando'!$E$4="(Todas)",'Cuadro-de-mando'!$E$4=$B3874),OR('Cuadro-de-mando'!$H$4="(Todas)",'Cuadro-de-mando'!$H$4=$C3874),OR('Cuadro-de-mando'!$K$4="(Todas)",'Cuadro-de-mando'!$K$4=$E3874),OR('Cuadro-de-mando'!$N$4="(Todos)",'Cuadro-de-mando'!$N$4=$F3874)),1,0))</f>
        <v>1</v>
      </c>
    </row>
    <row r="3875" spans="1:10" x14ac:dyDescent="0.25">
      <c r="A3875" t="str">
        <f>IF(Tienda_2!$A1475="","","Tienda 2")</f>
        <v>Tienda 2</v>
      </c>
      <c r="B3875" t="str">
        <f>IF($A3875="","",Tienda_2!B1475)</f>
        <v>Muebles</v>
      </c>
      <c r="C3875" t="str">
        <f>IF($A3875="","",Tienda_2!G1475)</f>
        <v>Barranquilla</v>
      </c>
      <c r="D3875" t="str">
        <f>IF($A3875="","",Tienda_2!F1475)</f>
        <v>Mariana Herrera</v>
      </c>
      <c r="E3875" t="str">
        <f>IF($A3875="","",Tienda_2!I1475)</f>
        <v>Tarjeta de crédito</v>
      </c>
      <c r="F3875">
        <f>IF($A3875="","",VALUE(RIGHT(Tienda_2!E1475,4)))</f>
        <v>2021</v>
      </c>
      <c r="G3875">
        <f>IF($A3875="","",Tienda_2!C1475)</f>
        <v>685100</v>
      </c>
      <c r="H3875">
        <f>IF($A3875="","",Tienda_2!D1475)</f>
        <v>34700</v>
      </c>
      <c r="I3875">
        <f>IF($A3875="","",Tienda_2!H1475)</f>
        <v>5</v>
      </c>
      <c r="J3875">
        <f>IF($A3875="",0,IF(AND(OR('Cuadro-de-mando'!$B$4="(Todas)",'Cuadro-de-mando'!$B$4=$A3875),OR('Cuadro-de-mando'!$E$4="(Todas)",'Cuadro-de-mando'!$E$4=$B3875),OR('Cuadro-de-mando'!$H$4="(Todas)",'Cuadro-de-mando'!$H$4=$C3875),OR('Cuadro-de-mando'!$K$4="(Todas)",'Cuadro-de-mando'!$K$4=$E3875),OR('Cuadro-de-mando'!$N$4="(Todos)",'Cuadro-de-mando'!$N$4=$F3875)),1,0))</f>
        <v>1</v>
      </c>
    </row>
    <row r="3876" spans="1:10" x14ac:dyDescent="0.25">
      <c r="A3876" t="str">
        <f>IF(Tienda_2!$A1476="","","Tienda 2")</f>
        <v>Tienda 2</v>
      </c>
      <c r="B3876" t="str">
        <f>IF($A3876="","",Tienda_2!B1476)</f>
        <v>Libros</v>
      </c>
      <c r="C3876" t="str">
        <f>IF($A3876="","",Tienda_2!G1476)</f>
        <v>Bogotá</v>
      </c>
      <c r="D3876" t="str">
        <f>IF($A3876="","",Tienda_2!F1476)</f>
        <v>Pedro Gomez</v>
      </c>
      <c r="E3876" t="str">
        <f>IF($A3876="","",Tienda_2!I1476)</f>
        <v>Nequi</v>
      </c>
      <c r="F3876">
        <f>IF($A3876="","",VALUE(RIGHT(Tienda_2!E1476,4)))</f>
        <v>2020</v>
      </c>
      <c r="G3876">
        <f>IF($A3876="","",Tienda_2!C1476)</f>
        <v>58200</v>
      </c>
      <c r="H3876">
        <f>IF($A3876="","",Tienda_2!D1476)</f>
        <v>3500</v>
      </c>
      <c r="I3876">
        <f>IF($A3876="","",Tienda_2!H1476)</f>
        <v>4</v>
      </c>
      <c r="J3876">
        <f>IF($A3876="",0,IF(AND(OR('Cuadro-de-mando'!$B$4="(Todas)",'Cuadro-de-mando'!$B$4=$A3876),OR('Cuadro-de-mando'!$E$4="(Todas)",'Cuadro-de-mando'!$E$4=$B3876),OR('Cuadro-de-mando'!$H$4="(Todas)",'Cuadro-de-mando'!$H$4=$C3876),OR('Cuadro-de-mando'!$K$4="(Todas)",'Cuadro-de-mando'!$K$4=$E3876),OR('Cuadro-de-mando'!$N$4="(Todos)",'Cuadro-de-mando'!$N$4=$F3876)),1,0))</f>
        <v>1</v>
      </c>
    </row>
    <row r="3877" spans="1:10" x14ac:dyDescent="0.25">
      <c r="A3877" t="str">
        <f>IF(Tienda_2!$A1477="","","Tienda 2")</f>
        <v>Tienda 2</v>
      </c>
      <c r="B3877" t="str">
        <f>IF($A3877="","",Tienda_2!B1477)</f>
        <v>Juguetes</v>
      </c>
      <c r="C3877" t="str">
        <f>IF($A3877="","",Tienda_2!G1477)</f>
        <v>Bogotá</v>
      </c>
      <c r="D3877" t="str">
        <f>IF($A3877="","",Tienda_2!F1477)</f>
        <v>Mariana Herrera</v>
      </c>
      <c r="E3877" t="str">
        <f>IF($A3877="","",Tienda_2!I1477)</f>
        <v>Tarjeta de crédito</v>
      </c>
      <c r="F3877">
        <f>IF($A3877="","",VALUE(RIGHT(Tienda_2!E1477,4)))</f>
        <v>2021</v>
      </c>
      <c r="G3877">
        <f>IF($A3877="","",Tienda_2!C1477)</f>
        <v>40400</v>
      </c>
      <c r="H3877">
        <f>IF($A3877="","",Tienda_2!D1477)</f>
        <v>2700</v>
      </c>
      <c r="I3877">
        <f>IF($A3877="","",Tienda_2!H1477)</f>
        <v>4</v>
      </c>
      <c r="J3877">
        <f>IF($A3877="",0,IF(AND(OR('Cuadro-de-mando'!$B$4="(Todas)",'Cuadro-de-mando'!$B$4=$A3877),OR('Cuadro-de-mando'!$E$4="(Todas)",'Cuadro-de-mando'!$E$4=$B3877),OR('Cuadro-de-mando'!$H$4="(Todas)",'Cuadro-de-mando'!$H$4=$C3877),OR('Cuadro-de-mando'!$K$4="(Todas)",'Cuadro-de-mando'!$K$4=$E3877),OR('Cuadro-de-mando'!$N$4="(Todos)",'Cuadro-de-mando'!$N$4=$F3877)),1,0))</f>
        <v>1</v>
      </c>
    </row>
    <row r="3878" spans="1:10" x14ac:dyDescent="0.25">
      <c r="A3878" t="str">
        <f>IF(Tienda_2!$A1478="","","Tienda 2")</f>
        <v>Tienda 2</v>
      </c>
      <c r="B3878" t="str">
        <f>IF($A3878="","",Tienda_2!B1478)</f>
        <v>Electrodomésticos</v>
      </c>
      <c r="C3878" t="str">
        <f>IF($A3878="","",Tienda_2!G1478)</f>
        <v>Medellín</v>
      </c>
      <c r="D3878" t="str">
        <f>IF($A3878="","",Tienda_2!F1478)</f>
        <v>Rafael Acosta</v>
      </c>
      <c r="E3878" t="str">
        <f>IF($A3878="","",Tienda_2!I1478)</f>
        <v>Tarjeta de crédito</v>
      </c>
      <c r="F3878">
        <f>IF($A3878="","",VALUE(RIGHT(Tienda_2!E1478,4)))</f>
        <v>2021</v>
      </c>
      <c r="G3878">
        <f>IF($A3878="","",Tienda_2!C1478)</f>
        <v>2404300</v>
      </c>
      <c r="H3878">
        <f>IF($A3878="","",Tienda_2!D1478)</f>
        <v>128400</v>
      </c>
      <c r="I3878">
        <f>IF($A3878="","",Tienda_2!H1478)</f>
        <v>5</v>
      </c>
      <c r="J3878">
        <f>IF($A3878="",0,IF(AND(OR('Cuadro-de-mando'!$B$4="(Todas)",'Cuadro-de-mando'!$B$4=$A3878),OR('Cuadro-de-mando'!$E$4="(Todas)",'Cuadro-de-mando'!$E$4=$B3878),OR('Cuadro-de-mando'!$H$4="(Todas)",'Cuadro-de-mando'!$H$4=$C3878),OR('Cuadro-de-mando'!$K$4="(Todas)",'Cuadro-de-mando'!$K$4=$E3878),OR('Cuadro-de-mando'!$N$4="(Todos)",'Cuadro-de-mando'!$N$4=$F3878)),1,0))</f>
        <v>1</v>
      </c>
    </row>
    <row r="3879" spans="1:10" x14ac:dyDescent="0.25">
      <c r="A3879" t="str">
        <f>IF(Tienda_2!$A1479="","","Tienda 2")</f>
        <v>Tienda 2</v>
      </c>
      <c r="B3879" t="str">
        <f>IF($A3879="","",Tienda_2!B1479)</f>
        <v>Juguetes</v>
      </c>
      <c r="C3879" t="str">
        <f>IF($A3879="","",Tienda_2!G1479)</f>
        <v>Bogotá</v>
      </c>
      <c r="D3879" t="str">
        <f>IF($A3879="","",Tienda_2!F1479)</f>
        <v>Rafael Acosta</v>
      </c>
      <c r="E3879" t="str">
        <f>IF($A3879="","",Tienda_2!I1479)</f>
        <v>Tarjeta de crédito</v>
      </c>
      <c r="F3879">
        <f>IF($A3879="","",VALUE(RIGHT(Tienda_2!E1479,4)))</f>
        <v>2021</v>
      </c>
      <c r="G3879">
        <f>IF($A3879="","",Tienda_2!C1479)</f>
        <v>29800</v>
      </c>
      <c r="H3879">
        <f>IF($A3879="","",Tienda_2!D1479)</f>
        <v>0</v>
      </c>
      <c r="I3879">
        <f>IF($A3879="","",Tienda_2!H1479)</f>
        <v>5</v>
      </c>
      <c r="J3879">
        <f>IF($A3879="",0,IF(AND(OR('Cuadro-de-mando'!$B$4="(Todas)",'Cuadro-de-mando'!$B$4=$A3879),OR('Cuadro-de-mando'!$E$4="(Todas)",'Cuadro-de-mando'!$E$4=$B3879),OR('Cuadro-de-mando'!$H$4="(Todas)",'Cuadro-de-mando'!$H$4=$C3879),OR('Cuadro-de-mando'!$K$4="(Todas)",'Cuadro-de-mando'!$K$4=$E3879),OR('Cuadro-de-mando'!$N$4="(Todos)",'Cuadro-de-mando'!$N$4=$F3879)),1,0))</f>
        <v>1</v>
      </c>
    </row>
    <row r="3880" spans="1:10" x14ac:dyDescent="0.25">
      <c r="A3880" t="str">
        <f>IF(Tienda_2!$A1480="","","Tienda 2")</f>
        <v>Tienda 2</v>
      </c>
      <c r="B3880" t="str">
        <f>IF($A3880="","",Tienda_2!B1480)</f>
        <v>Juguetes</v>
      </c>
      <c r="C3880" t="str">
        <f>IF($A3880="","",Tienda_2!G1480)</f>
        <v>Bogotá</v>
      </c>
      <c r="D3880" t="str">
        <f>IF($A3880="","",Tienda_2!F1480)</f>
        <v>Felipe Santos</v>
      </c>
      <c r="E3880" t="str">
        <f>IF($A3880="","",Tienda_2!I1480)</f>
        <v>Nequi</v>
      </c>
      <c r="F3880">
        <f>IF($A3880="","",VALUE(RIGHT(Tienda_2!E1480,4)))</f>
        <v>2021</v>
      </c>
      <c r="G3880">
        <f>IF($A3880="","",Tienda_2!C1480)</f>
        <v>31800</v>
      </c>
      <c r="H3880">
        <f>IF($A3880="","",Tienda_2!D1480)</f>
        <v>0</v>
      </c>
      <c r="I3880">
        <f>IF($A3880="","",Tienda_2!H1480)</f>
        <v>4</v>
      </c>
      <c r="J3880">
        <f>IF($A3880="",0,IF(AND(OR('Cuadro-de-mando'!$B$4="(Todas)",'Cuadro-de-mando'!$B$4=$A3880),OR('Cuadro-de-mando'!$E$4="(Todas)",'Cuadro-de-mando'!$E$4=$B3880),OR('Cuadro-de-mando'!$H$4="(Todas)",'Cuadro-de-mando'!$H$4=$C3880),OR('Cuadro-de-mando'!$K$4="(Todas)",'Cuadro-de-mando'!$K$4=$E3880),OR('Cuadro-de-mando'!$N$4="(Todos)",'Cuadro-de-mando'!$N$4=$F3880)),1,0))</f>
        <v>1</v>
      </c>
    </row>
    <row r="3881" spans="1:10" x14ac:dyDescent="0.25">
      <c r="A3881" t="str">
        <f>IF(Tienda_2!$A1481="","","Tienda 2")</f>
        <v>Tienda 2</v>
      </c>
      <c r="B3881" t="str">
        <f>IF($A3881="","",Tienda_2!B1481)</f>
        <v>Electrodomésticos</v>
      </c>
      <c r="C3881" t="str">
        <f>IF($A3881="","",Tienda_2!G1481)</f>
        <v>Riohacha</v>
      </c>
      <c r="D3881" t="str">
        <f>IF($A3881="","",Tienda_2!F1481)</f>
        <v>Pedro Gomez</v>
      </c>
      <c r="E3881" t="str">
        <f>IF($A3881="","",Tienda_2!I1481)</f>
        <v>Tarjeta de crédito</v>
      </c>
      <c r="F3881">
        <f>IF($A3881="","",VALUE(RIGHT(Tienda_2!E1481,4)))</f>
        <v>2020</v>
      </c>
      <c r="G3881">
        <f>IF($A3881="","",Tienda_2!C1481)</f>
        <v>1215600</v>
      </c>
      <c r="H3881">
        <f>IF($A3881="","",Tienda_2!D1481)</f>
        <v>65100</v>
      </c>
      <c r="I3881">
        <f>IF($A3881="","",Tienda_2!H1481)</f>
        <v>5</v>
      </c>
      <c r="J3881">
        <f>IF($A3881="",0,IF(AND(OR('Cuadro-de-mando'!$B$4="(Todas)",'Cuadro-de-mando'!$B$4=$A3881),OR('Cuadro-de-mando'!$E$4="(Todas)",'Cuadro-de-mando'!$E$4=$B3881),OR('Cuadro-de-mando'!$H$4="(Todas)",'Cuadro-de-mando'!$H$4=$C3881),OR('Cuadro-de-mando'!$K$4="(Todas)",'Cuadro-de-mando'!$K$4=$E3881),OR('Cuadro-de-mando'!$N$4="(Todos)",'Cuadro-de-mando'!$N$4=$F3881)),1,0))</f>
        <v>1</v>
      </c>
    </row>
    <row r="3882" spans="1:10" x14ac:dyDescent="0.25">
      <c r="A3882" t="str">
        <f>IF(Tienda_2!$A1482="","","Tienda 2")</f>
        <v>Tienda 2</v>
      </c>
      <c r="B3882" t="str">
        <f>IF($A3882="","",Tienda_2!B1482)</f>
        <v>Electrodomésticos</v>
      </c>
      <c r="C3882" t="str">
        <f>IF($A3882="","",Tienda_2!G1482)</f>
        <v>Villavicencio</v>
      </c>
      <c r="D3882" t="str">
        <f>IF($A3882="","",Tienda_2!F1482)</f>
        <v>Juan Fernandez</v>
      </c>
      <c r="E3882" t="str">
        <f>IF($A3882="","",Tienda_2!I1482)</f>
        <v>Nequi</v>
      </c>
      <c r="F3882">
        <f>IF($A3882="","",VALUE(RIGHT(Tienda_2!E1482,4)))</f>
        <v>2022</v>
      </c>
      <c r="G3882">
        <f>IF($A3882="","",Tienda_2!C1482)</f>
        <v>1591500</v>
      </c>
      <c r="H3882">
        <f>IF($A3882="","",Tienda_2!D1482)</f>
        <v>82900</v>
      </c>
      <c r="I3882">
        <f>IF($A3882="","",Tienda_2!H1482)</f>
        <v>5</v>
      </c>
      <c r="J3882">
        <f>IF($A3882="",0,IF(AND(OR('Cuadro-de-mando'!$B$4="(Todas)",'Cuadro-de-mando'!$B$4=$A3882),OR('Cuadro-de-mando'!$E$4="(Todas)",'Cuadro-de-mando'!$E$4=$B3882),OR('Cuadro-de-mando'!$H$4="(Todas)",'Cuadro-de-mando'!$H$4=$C3882),OR('Cuadro-de-mando'!$K$4="(Todas)",'Cuadro-de-mando'!$K$4=$E3882),OR('Cuadro-de-mando'!$N$4="(Todos)",'Cuadro-de-mando'!$N$4=$F3882)),1,0))</f>
        <v>1</v>
      </c>
    </row>
    <row r="3883" spans="1:10" x14ac:dyDescent="0.25">
      <c r="A3883" t="str">
        <f>IF(Tienda_2!$A1483="","","Tienda 2")</f>
        <v>Tienda 2</v>
      </c>
      <c r="B3883" t="str">
        <f>IF($A3883="","",Tienda_2!B1483)</f>
        <v>Juguetes</v>
      </c>
      <c r="C3883" t="str">
        <f>IF($A3883="","",Tienda_2!G1483)</f>
        <v>Bogotá</v>
      </c>
      <c r="D3883" t="str">
        <f>IF($A3883="","",Tienda_2!F1483)</f>
        <v>Pedro Gomez</v>
      </c>
      <c r="E3883" t="str">
        <f>IF($A3883="","",Tienda_2!I1483)</f>
        <v>Tarjeta de crédito</v>
      </c>
      <c r="F3883">
        <f>IF($A3883="","",VALUE(RIGHT(Tienda_2!E1483,4)))</f>
        <v>2021</v>
      </c>
      <c r="G3883">
        <f>IF($A3883="","",Tienda_2!C1483)</f>
        <v>31500</v>
      </c>
      <c r="H3883">
        <f>IF($A3883="","",Tienda_2!D1483)</f>
        <v>2300</v>
      </c>
      <c r="I3883">
        <f>IF($A3883="","",Tienda_2!H1483)</f>
        <v>5</v>
      </c>
      <c r="J3883">
        <f>IF($A3883="",0,IF(AND(OR('Cuadro-de-mando'!$B$4="(Todas)",'Cuadro-de-mando'!$B$4=$A3883),OR('Cuadro-de-mando'!$E$4="(Todas)",'Cuadro-de-mando'!$E$4=$B3883),OR('Cuadro-de-mando'!$H$4="(Todas)",'Cuadro-de-mando'!$H$4=$C3883),OR('Cuadro-de-mando'!$K$4="(Todas)",'Cuadro-de-mando'!$K$4=$E3883),OR('Cuadro-de-mando'!$N$4="(Todos)",'Cuadro-de-mando'!$N$4=$F3883)),1,0))</f>
        <v>1</v>
      </c>
    </row>
    <row r="3884" spans="1:10" x14ac:dyDescent="0.25">
      <c r="A3884" t="str">
        <f>IF(Tienda_2!$A1484="","","Tienda 2")</f>
        <v>Tienda 2</v>
      </c>
      <c r="B3884" t="str">
        <f>IF($A3884="","",Tienda_2!B1484)</f>
        <v>Juguetes</v>
      </c>
      <c r="C3884" t="str">
        <f>IF($A3884="","",Tienda_2!G1484)</f>
        <v>Bogotá</v>
      </c>
      <c r="D3884" t="str">
        <f>IF($A3884="","",Tienda_2!F1484)</f>
        <v>Maria Alfonso</v>
      </c>
      <c r="E3884" t="str">
        <f>IF($A3884="","",Tienda_2!I1484)</f>
        <v>Tarjeta de crédito</v>
      </c>
      <c r="F3884">
        <f>IF($A3884="","",VALUE(RIGHT(Tienda_2!E1484,4)))</f>
        <v>2020</v>
      </c>
      <c r="G3884">
        <f>IF($A3884="","",Tienda_2!C1484)</f>
        <v>24400</v>
      </c>
      <c r="H3884">
        <f>IF($A3884="","",Tienda_2!D1484)</f>
        <v>0</v>
      </c>
      <c r="I3884">
        <f>IF($A3884="","",Tienda_2!H1484)</f>
        <v>4</v>
      </c>
      <c r="J3884">
        <f>IF($A3884="",0,IF(AND(OR('Cuadro-de-mando'!$B$4="(Todas)",'Cuadro-de-mando'!$B$4=$A3884),OR('Cuadro-de-mando'!$E$4="(Todas)",'Cuadro-de-mando'!$E$4=$B3884),OR('Cuadro-de-mando'!$H$4="(Todas)",'Cuadro-de-mando'!$H$4=$C3884),OR('Cuadro-de-mando'!$K$4="(Todas)",'Cuadro-de-mando'!$K$4=$E3884),OR('Cuadro-de-mando'!$N$4="(Todos)",'Cuadro-de-mando'!$N$4=$F3884)),1,0))</f>
        <v>1</v>
      </c>
    </row>
    <row r="3885" spans="1:10" x14ac:dyDescent="0.25">
      <c r="A3885" t="str">
        <f>IF(Tienda_2!$A1485="","","Tienda 2")</f>
        <v>Tienda 2</v>
      </c>
      <c r="B3885" t="str">
        <f>IF($A3885="","",Tienda_2!B1485)</f>
        <v>Juguetes</v>
      </c>
      <c r="C3885" t="str">
        <f>IF($A3885="","",Tienda_2!G1485)</f>
        <v>Pereira</v>
      </c>
      <c r="D3885" t="str">
        <f>IF($A3885="","",Tienda_2!F1485)</f>
        <v>Pedro Gomez</v>
      </c>
      <c r="E3885" t="str">
        <f>IF($A3885="","",Tienda_2!I1485)</f>
        <v>Nequi</v>
      </c>
      <c r="F3885">
        <f>IF($A3885="","",VALUE(RIGHT(Tienda_2!E1485,4)))</f>
        <v>2020</v>
      </c>
      <c r="G3885">
        <f>IF($A3885="","",Tienda_2!C1485)</f>
        <v>19200</v>
      </c>
      <c r="H3885">
        <f>IF($A3885="","",Tienda_2!D1485)</f>
        <v>1200</v>
      </c>
      <c r="I3885">
        <f>IF($A3885="","",Tienda_2!H1485)</f>
        <v>5</v>
      </c>
      <c r="J3885">
        <f>IF($A3885="",0,IF(AND(OR('Cuadro-de-mando'!$B$4="(Todas)",'Cuadro-de-mando'!$B$4=$A3885),OR('Cuadro-de-mando'!$E$4="(Todas)",'Cuadro-de-mando'!$E$4=$B3885),OR('Cuadro-de-mando'!$H$4="(Todas)",'Cuadro-de-mando'!$H$4=$C3885),OR('Cuadro-de-mando'!$K$4="(Todas)",'Cuadro-de-mando'!$K$4=$E3885),OR('Cuadro-de-mando'!$N$4="(Todos)",'Cuadro-de-mando'!$N$4=$F3885)),1,0))</f>
        <v>1</v>
      </c>
    </row>
    <row r="3886" spans="1:10" x14ac:dyDescent="0.25">
      <c r="A3886" t="str">
        <f>IF(Tienda_2!$A1486="","","Tienda 2")</f>
        <v>Tienda 2</v>
      </c>
      <c r="B3886" t="str">
        <f>IF($A3886="","",Tienda_2!B1486)</f>
        <v>Electrónicos</v>
      </c>
      <c r="C3886" t="str">
        <f>IF($A3886="","",Tienda_2!G1486)</f>
        <v>Bogotá</v>
      </c>
      <c r="D3886" t="str">
        <f>IF($A3886="","",Tienda_2!F1486)</f>
        <v>Maria Alfonso</v>
      </c>
      <c r="E3886" t="str">
        <f>IF($A3886="","",Tienda_2!I1486)</f>
        <v>Tarjeta de crédito</v>
      </c>
      <c r="F3886">
        <f>IF($A3886="","",VALUE(RIGHT(Tienda_2!E1486,4)))</f>
        <v>2021</v>
      </c>
      <c r="G3886">
        <f>IF($A3886="","",Tienda_2!C1486)</f>
        <v>138900</v>
      </c>
      <c r="H3886">
        <f>IF($A3886="","",Tienda_2!D1486)</f>
        <v>5600</v>
      </c>
      <c r="I3886">
        <f>IF($A3886="","",Tienda_2!H1486)</f>
        <v>4</v>
      </c>
      <c r="J3886">
        <f>IF($A3886="",0,IF(AND(OR('Cuadro-de-mando'!$B$4="(Todas)",'Cuadro-de-mando'!$B$4=$A3886),OR('Cuadro-de-mando'!$E$4="(Todas)",'Cuadro-de-mando'!$E$4=$B3886),OR('Cuadro-de-mando'!$H$4="(Todas)",'Cuadro-de-mando'!$H$4=$C3886),OR('Cuadro-de-mando'!$K$4="(Todas)",'Cuadro-de-mando'!$K$4=$E3886),OR('Cuadro-de-mando'!$N$4="(Todos)",'Cuadro-de-mando'!$N$4=$F3886)),1,0))</f>
        <v>1</v>
      </c>
    </row>
    <row r="3887" spans="1:10" x14ac:dyDescent="0.25">
      <c r="A3887" t="str">
        <f>IF(Tienda_2!$A1487="","","Tienda 2")</f>
        <v>Tienda 2</v>
      </c>
      <c r="B3887" t="str">
        <f>IF($A3887="","",Tienda_2!B1487)</f>
        <v>Muebles</v>
      </c>
      <c r="C3887" t="str">
        <f>IF($A3887="","",Tienda_2!G1487)</f>
        <v>Pereira</v>
      </c>
      <c r="D3887" t="str">
        <f>IF($A3887="","",Tienda_2!F1487)</f>
        <v>Juan Fernandez</v>
      </c>
      <c r="E3887" t="str">
        <f>IF($A3887="","",Tienda_2!I1487)</f>
        <v>Tarjeta de crédito</v>
      </c>
      <c r="F3887">
        <f>IF($A3887="","",VALUE(RIGHT(Tienda_2!E1487,4)))</f>
        <v>2020</v>
      </c>
      <c r="G3887">
        <f>IF($A3887="","",Tienda_2!C1487)</f>
        <v>611500</v>
      </c>
      <c r="H3887">
        <f>IF($A3887="","",Tienda_2!D1487)</f>
        <v>33000</v>
      </c>
      <c r="I3887">
        <f>IF($A3887="","",Tienda_2!H1487)</f>
        <v>4</v>
      </c>
      <c r="J3887">
        <f>IF($A3887="",0,IF(AND(OR('Cuadro-de-mando'!$B$4="(Todas)",'Cuadro-de-mando'!$B$4=$A3887),OR('Cuadro-de-mando'!$E$4="(Todas)",'Cuadro-de-mando'!$E$4=$B3887),OR('Cuadro-de-mando'!$H$4="(Todas)",'Cuadro-de-mando'!$H$4=$C3887),OR('Cuadro-de-mando'!$K$4="(Todas)",'Cuadro-de-mando'!$K$4=$E3887),OR('Cuadro-de-mando'!$N$4="(Todos)",'Cuadro-de-mando'!$N$4=$F3887)),1,0))</f>
        <v>1</v>
      </c>
    </row>
    <row r="3888" spans="1:10" x14ac:dyDescent="0.25">
      <c r="A3888" t="str">
        <f>IF(Tienda_2!$A1488="","","Tienda 2")</f>
        <v>Tienda 2</v>
      </c>
      <c r="B3888" t="str">
        <f>IF($A3888="","",Tienda_2!B1488)</f>
        <v>Instrumentos musicales</v>
      </c>
      <c r="C3888" t="str">
        <f>IF($A3888="","",Tienda_2!G1488)</f>
        <v>Medellín</v>
      </c>
      <c r="D3888" t="str">
        <f>IF($A3888="","",Tienda_2!F1488)</f>
        <v>Rafael Acosta</v>
      </c>
      <c r="E3888" t="str">
        <f>IF($A3888="","",Tienda_2!I1488)</f>
        <v>Tarjeta de crédito</v>
      </c>
      <c r="F3888">
        <f>IF($A3888="","",VALUE(RIGHT(Tienda_2!E1488,4)))</f>
        <v>2021</v>
      </c>
      <c r="G3888">
        <f>IF($A3888="","",Tienda_2!C1488)</f>
        <v>32700</v>
      </c>
      <c r="H3888">
        <f>IF($A3888="","",Tienda_2!D1488)</f>
        <v>2000</v>
      </c>
      <c r="I3888">
        <f>IF($A3888="","",Tienda_2!H1488)</f>
        <v>5</v>
      </c>
      <c r="J3888">
        <f>IF($A3888="",0,IF(AND(OR('Cuadro-de-mando'!$B$4="(Todas)",'Cuadro-de-mando'!$B$4=$A3888),OR('Cuadro-de-mando'!$E$4="(Todas)",'Cuadro-de-mando'!$E$4=$B3888),OR('Cuadro-de-mando'!$H$4="(Todas)",'Cuadro-de-mando'!$H$4=$C3888),OR('Cuadro-de-mando'!$K$4="(Todas)",'Cuadro-de-mando'!$K$4=$E3888),OR('Cuadro-de-mando'!$N$4="(Todos)",'Cuadro-de-mando'!$N$4=$F3888)),1,0))</f>
        <v>1</v>
      </c>
    </row>
    <row r="3889" spans="1:10" x14ac:dyDescent="0.25">
      <c r="A3889" t="str">
        <f>IF(Tienda_2!$A1489="","","Tienda 2")</f>
        <v>Tienda 2</v>
      </c>
      <c r="B3889" t="str">
        <f>IF($A3889="","",Tienda_2!B1489)</f>
        <v>Deportes y diversión</v>
      </c>
      <c r="C3889" t="str">
        <f>IF($A3889="","",Tienda_2!G1489)</f>
        <v>Cali</v>
      </c>
      <c r="D3889" t="str">
        <f>IF($A3889="","",Tienda_2!F1489)</f>
        <v>Lucas Olivera</v>
      </c>
      <c r="E3889" t="str">
        <f>IF($A3889="","",Tienda_2!I1489)</f>
        <v>Tarjeta de crédito</v>
      </c>
      <c r="F3889">
        <f>IF($A3889="","",VALUE(RIGHT(Tienda_2!E1489,4)))</f>
        <v>2021</v>
      </c>
      <c r="G3889">
        <f>IF($A3889="","",Tienda_2!C1489)</f>
        <v>43900</v>
      </c>
      <c r="H3889">
        <f>IF($A3889="","",Tienda_2!D1489)</f>
        <v>0</v>
      </c>
      <c r="I3889">
        <f>IF($A3889="","",Tienda_2!H1489)</f>
        <v>5</v>
      </c>
      <c r="J3889">
        <f>IF($A3889="",0,IF(AND(OR('Cuadro-de-mando'!$B$4="(Todas)",'Cuadro-de-mando'!$B$4=$A3889),OR('Cuadro-de-mando'!$E$4="(Todas)",'Cuadro-de-mando'!$E$4=$B3889),OR('Cuadro-de-mando'!$H$4="(Todas)",'Cuadro-de-mando'!$H$4=$C3889),OR('Cuadro-de-mando'!$K$4="(Todas)",'Cuadro-de-mando'!$K$4=$E3889),OR('Cuadro-de-mando'!$N$4="(Todos)",'Cuadro-de-mando'!$N$4=$F3889)),1,0))</f>
        <v>1</v>
      </c>
    </row>
    <row r="3890" spans="1:10" x14ac:dyDescent="0.25">
      <c r="A3890" t="str">
        <f>IF(Tienda_2!$A1490="","","Tienda 2")</f>
        <v>Tienda 2</v>
      </c>
      <c r="B3890" t="str">
        <f>IF($A3890="","",Tienda_2!B1490)</f>
        <v>Muebles</v>
      </c>
      <c r="C3890" t="str">
        <f>IF($A3890="","",Tienda_2!G1490)</f>
        <v>Bogotá</v>
      </c>
      <c r="D3890" t="str">
        <f>IF($A3890="","",Tienda_2!F1490)</f>
        <v>Mariana Herrera</v>
      </c>
      <c r="E3890" t="str">
        <f>IF($A3890="","",Tienda_2!I1490)</f>
        <v>Tarjeta de crédito</v>
      </c>
      <c r="F3890">
        <f>IF($A3890="","",VALUE(RIGHT(Tienda_2!E1490,4)))</f>
        <v>2021</v>
      </c>
      <c r="G3890">
        <f>IF($A3890="","",Tienda_2!C1490)</f>
        <v>138800</v>
      </c>
      <c r="H3890">
        <f>IF($A3890="","",Tienda_2!D1490)</f>
        <v>7600</v>
      </c>
      <c r="I3890">
        <f>IF($A3890="","",Tienda_2!H1490)</f>
        <v>1</v>
      </c>
      <c r="J3890">
        <f>IF($A3890="",0,IF(AND(OR('Cuadro-de-mando'!$B$4="(Todas)",'Cuadro-de-mando'!$B$4=$A3890),OR('Cuadro-de-mando'!$E$4="(Todas)",'Cuadro-de-mando'!$E$4=$B3890),OR('Cuadro-de-mando'!$H$4="(Todas)",'Cuadro-de-mando'!$H$4=$C3890),OR('Cuadro-de-mando'!$K$4="(Todas)",'Cuadro-de-mando'!$K$4=$E3890),OR('Cuadro-de-mando'!$N$4="(Todos)",'Cuadro-de-mando'!$N$4=$F3890)),1,0))</f>
        <v>1</v>
      </c>
    </row>
    <row r="3891" spans="1:10" x14ac:dyDescent="0.25">
      <c r="A3891" t="str">
        <f>IF(Tienda_2!$A1491="","","Tienda 2")</f>
        <v>Tienda 2</v>
      </c>
      <c r="B3891" t="str">
        <f>IF($A3891="","",Tienda_2!B1491)</f>
        <v>Muebles</v>
      </c>
      <c r="C3891" t="str">
        <f>IF($A3891="","",Tienda_2!G1491)</f>
        <v>Barranquilla</v>
      </c>
      <c r="D3891" t="str">
        <f>IF($A3891="","",Tienda_2!F1491)</f>
        <v>Juan Fernandez</v>
      </c>
      <c r="E3891" t="str">
        <f>IF($A3891="","",Tienda_2!I1491)</f>
        <v>Tarjeta de crédito</v>
      </c>
      <c r="F3891">
        <f>IF($A3891="","",VALUE(RIGHT(Tienda_2!E1491,4)))</f>
        <v>2022</v>
      </c>
      <c r="G3891">
        <f>IF($A3891="","",Tienda_2!C1491)</f>
        <v>222700</v>
      </c>
      <c r="H3891">
        <f>IF($A3891="","",Tienda_2!D1491)</f>
        <v>10000</v>
      </c>
      <c r="I3891">
        <f>IF($A3891="","",Tienda_2!H1491)</f>
        <v>3</v>
      </c>
      <c r="J3891">
        <f>IF($A3891="",0,IF(AND(OR('Cuadro-de-mando'!$B$4="(Todas)",'Cuadro-de-mando'!$B$4=$A3891),OR('Cuadro-de-mando'!$E$4="(Todas)",'Cuadro-de-mando'!$E$4=$B3891),OR('Cuadro-de-mando'!$H$4="(Todas)",'Cuadro-de-mando'!$H$4=$C3891),OR('Cuadro-de-mando'!$K$4="(Todas)",'Cuadro-de-mando'!$K$4=$E3891),OR('Cuadro-de-mando'!$N$4="(Todos)",'Cuadro-de-mando'!$N$4=$F3891)),1,0))</f>
        <v>1</v>
      </c>
    </row>
    <row r="3892" spans="1:10" x14ac:dyDescent="0.25">
      <c r="A3892" t="str">
        <f>IF(Tienda_2!$A1492="","","Tienda 2")</f>
        <v>Tienda 2</v>
      </c>
      <c r="B3892" t="str">
        <f>IF($A3892="","",Tienda_2!B1492)</f>
        <v>Muebles</v>
      </c>
      <c r="C3892" t="str">
        <f>IF($A3892="","",Tienda_2!G1492)</f>
        <v>Bucaramanga</v>
      </c>
      <c r="D3892" t="str">
        <f>IF($A3892="","",Tienda_2!F1492)</f>
        <v>Santiago Silva</v>
      </c>
      <c r="E3892" t="str">
        <f>IF($A3892="","",Tienda_2!I1492)</f>
        <v>Tarjeta de crédito</v>
      </c>
      <c r="F3892">
        <f>IF($A3892="","",VALUE(RIGHT(Tienda_2!E1492,4)))</f>
        <v>2021</v>
      </c>
      <c r="G3892">
        <f>IF($A3892="","",Tienda_2!C1492)</f>
        <v>463900</v>
      </c>
      <c r="H3892">
        <f>IF($A3892="","",Tienda_2!D1492)</f>
        <v>22900</v>
      </c>
      <c r="I3892">
        <f>IF($A3892="","",Tienda_2!H1492)</f>
        <v>5</v>
      </c>
      <c r="J3892">
        <f>IF($A3892="",0,IF(AND(OR('Cuadro-de-mando'!$B$4="(Todas)",'Cuadro-de-mando'!$B$4=$A3892),OR('Cuadro-de-mando'!$E$4="(Todas)",'Cuadro-de-mando'!$E$4=$B3892),OR('Cuadro-de-mando'!$H$4="(Todas)",'Cuadro-de-mando'!$H$4=$C3892),OR('Cuadro-de-mando'!$K$4="(Todas)",'Cuadro-de-mando'!$K$4=$E3892),OR('Cuadro-de-mando'!$N$4="(Todos)",'Cuadro-de-mando'!$N$4=$F3892)),1,0))</f>
        <v>1</v>
      </c>
    </row>
    <row r="3893" spans="1:10" x14ac:dyDescent="0.25">
      <c r="A3893" t="str">
        <f>IF(Tienda_2!$A1493="","","Tienda 2")</f>
        <v>Tienda 2</v>
      </c>
      <c r="B3893" t="str">
        <f>IF($A3893="","",Tienda_2!B1493)</f>
        <v>Muebles</v>
      </c>
      <c r="C3893" t="str">
        <f>IF($A3893="","",Tienda_2!G1493)</f>
        <v>Medellín</v>
      </c>
      <c r="D3893" t="str">
        <f>IF($A3893="","",Tienda_2!F1493)</f>
        <v>Rafael Acosta</v>
      </c>
      <c r="E3893" t="str">
        <f>IF($A3893="","",Tienda_2!I1493)</f>
        <v>Tarjeta de crédito</v>
      </c>
      <c r="F3893">
        <f>IF($A3893="","",VALUE(RIGHT(Tienda_2!E1493,4)))</f>
        <v>2022</v>
      </c>
      <c r="G3893">
        <f>IF($A3893="","",Tienda_2!C1493)</f>
        <v>319900</v>
      </c>
      <c r="H3893">
        <f>IF($A3893="","",Tienda_2!D1493)</f>
        <v>21700</v>
      </c>
      <c r="I3893">
        <f>IF($A3893="","",Tienda_2!H1493)</f>
        <v>5</v>
      </c>
      <c r="J3893">
        <f>IF($A3893="",0,IF(AND(OR('Cuadro-de-mando'!$B$4="(Todas)",'Cuadro-de-mando'!$B$4=$A3893),OR('Cuadro-de-mando'!$E$4="(Todas)",'Cuadro-de-mando'!$E$4=$B3893),OR('Cuadro-de-mando'!$H$4="(Todas)",'Cuadro-de-mando'!$H$4=$C3893),OR('Cuadro-de-mando'!$K$4="(Todas)",'Cuadro-de-mando'!$K$4=$E3893),OR('Cuadro-de-mando'!$N$4="(Todos)",'Cuadro-de-mando'!$N$4=$F3893)),1,0))</f>
        <v>1</v>
      </c>
    </row>
    <row r="3894" spans="1:10" x14ac:dyDescent="0.25">
      <c r="A3894" t="str">
        <f>IF(Tienda_2!$A1494="","","Tienda 2")</f>
        <v>Tienda 2</v>
      </c>
      <c r="B3894" t="str">
        <f>IF($A3894="","",Tienda_2!B1494)</f>
        <v>Electrónicos</v>
      </c>
      <c r="C3894" t="str">
        <f>IF($A3894="","",Tienda_2!G1494)</f>
        <v>Bogotá</v>
      </c>
      <c r="D3894" t="str">
        <f>IF($A3894="","",Tienda_2!F1494)</f>
        <v>Felipe Santos</v>
      </c>
      <c r="E3894" t="str">
        <f>IF($A3894="","",Tienda_2!I1494)</f>
        <v>Tarjeta de crédito</v>
      </c>
      <c r="F3894">
        <f>IF($A3894="","",VALUE(RIGHT(Tienda_2!E1494,4)))</f>
        <v>2020</v>
      </c>
      <c r="G3894">
        <f>IF($A3894="","",Tienda_2!C1494)</f>
        <v>1566700</v>
      </c>
      <c r="H3894">
        <f>IF($A3894="","",Tienda_2!D1494)</f>
        <v>81600</v>
      </c>
      <c r="I3894">
        <f>IF($A3894="","",Tienda_2!H1494)</f>
        <v>1</v>
      </c>
      <c r="J3894">
        <f>IF($A3894="",0,IF(AND(OR('Cuadro-de-mando'!$B$4="(Todas)",'Cuadro-de-mando'!$B$4=$A3894),OR('Cuadro-de-mando'!$E$4="(Todas)",'Cuadro-de-mando'!$E$4=$B3894),OR('Cuadro-de-mando'!$H$4="(Todas)",'Cuadro-de-mando'!$H$4=$C3894),OR('Cuadro-de-mando'!$K$4="(Todas)",'Cuadro-de-mando'!$K$4=$E3894),OR('Cuadro-de-mando'!$N$4="(Todos)",'Cuadro-de-mando'!$N$4=$F3894)),1,0))</f>
        <v>1</v>
      </c>
    </row>
    <row r="3895" spans="1:10" x14ac:dyDescent="0.25">
      <c r="A3895" t="str">
        <f>IF(Tienda_2!$A1495="","","Tienda 2")</f>
        <v>Tienda 2</v>
      </c>
      <c r="B3895" t="str">
        <f>IF($A3895="","",Tienda_2!B1495)</f>
        <v>Electrodomésticos</v>
      </c>
      <c r="C3895" t="str">
        <f>IF($A3895="","",Tienda_2!G1495)</f>
        <v>Bogotá</v>
      </c>
      <c r="D3895" t="str">
        <f>IF($A3895="","",Tienda_2!F1495)</f>
        <v>Beatriz Morales</v>
      </c>
      <c r="E3895" t="str">
        <f>IF($A3895="","",Tienda_2!I1495)</f>
        <v>Tarjeta de crédito</v>
      </c>
      <c r="F3895">
        <f>IF($A3895="","",VALUE(RIGHT(Tienda_2!E1495,4)))</f>
        <v>2021</v>
      </c>
      <c r="G3895">
        <f>IF($A3895="","",Tienda_2!C1495)</f>
        <v>813500</v>
      </c>
      <c r="H3895">
        <f>IF($A3895="","",Tienda_2!D1495)</f>
        <v>41500</v>
      </c>
      <c r="I3895">
        <f>IF($A3895="","",Tienda_2!H1495)</f>
        <v>5</v>
      </c>
      <c r="J3895">
        <f>IF($A3895="",0,IF(AND(OR('Cuadro-de-mando'!$B$4="(Todas)",'Cuadro-de-mando'!$B$4=$A3895),OR('Cuadro-de-mando'!$E$4="(Todas)",'Cuadro-de-mando'!$E$4=$B3895),OR('Cuadro-de-mando'!$H$4="(Todas)",'Cuadro-de-mando'!$H$4=$C3895),OR('Cuadro-de-mando'!$K$4="(Todas)",'Cuadro-de-mando'!$K$4=$E3895),OR('Cuadro-de-mando'!$N$4="(Todos)",'Cuadro-de-mando'!$N$4=$F3895)),1,0))</f>
        <v>1</v>
      </c>
    </row>
    <row r="3896" spans="1:10" x14ac:dyDescent="0.25">
      <c r="A3896" t="str">
        <f>IF(Tienda_2!$A1496="","","Tienda 2")</f>
        <v>Tienda 2</v>
      </c>
      <c r="B3896" t="str">
        <f>IF($A3896="","",Tienda_2!B1496)</f>
        <v>Electrónicos</v>
      </c>
      <c r="C3896" t="str">
        <f>IF($A3896="","",Tienda_2!G1496)</f>
        <v>Medellín</v>
      </c>
      <c r="D3896" t="str">
        <f>IF($A3896="","",Tienda_2!F1496)</f>
        <v>Juan Fernandez</v>
      </c>
      <c r="E3896" t="str">
        <f>IF($A3896="","",Tienda_2!I1496)</f>
        <v>Cupón</v>
      </c>
      <c r="F3896">
        <f>IF($A3896="","",VALUE(RIGHT(Tienda_2!E1496,4)))</f>
        <v>2022</v>
      </c>
      <c r="G3896">
        <f>IF($A3896="","",Tienda_2!C1496)</f>
        <v>1683700</v>
      </c>
      <c r="H3896">
        <f>IF($A3896="","",Tienda_2!D1496)</f>
        <v>89900</v>
      </c>
      <c r="I3896">
        <f>IF($A3896="","",Tienda_2!H1496)</f>
        <v>5</v>
      </c>
      <c r="J3896">
        <f>IF($A3896="",0,IF(AND(OR('Cuadro-de-mando'!$B$4="(Todas)",'Cuadro-de-mando'!$B$4=$A3896),OR('Cuadro-de-mando'!$E$4="(Todas)",'Cuadro-de-mando'!$E$4=$B3896),OR('Cuadro-de-mando'!$H$4="(Todas)",'Cuadro-de-mando'!$H$4=$C3896),OR('Cuadro-de-mando'!$K$4="(Todas)",'Cuadro-de-mando'!$K$4=$E3896),OR('Cuadro-de-mando'!$N$4="(Todos)",'Cuadro-de-mando'!$N$4=$F3896)),1,0))</f>
        <v>1</v>
      </c>
    </row>
    <row r="3897" spans="1:10" x14ac:dyDescent="0.25">
      <c r="A3897" t="str">
        <f>IF(Tienda_2!$A1497="","","Tienda 2")</f>
        <v>Tienda 2</v>
      </c>
      <c r="B3897" t="str">
        <f>IF($A3897="","",Tienda_2!B1497)</f>
        <v>Instrumentos musicales</v>
      </c>
      <c r="C3897" t="str">
        <f>IF($A3897="","",Tienda_2!G1497)</f>
        <v>Bogotá</v>
      </c>
      <c r="D3897" t="str">
        <f>IF($A3897="","",Tienda_2!F1497)</f>
        <v>Beatriz Morales</v>
      </c>
      <c r="E3897" t="str">
        <f>IF($A3897="","",Tienda_2!I1497)</f>
        <v>Tarjeta de crédito</v>
      </c>
      <c r="F3897">
        <f>IF($A3897="","",VALUE(RIGHT(Tienda_2!E1497,4)))</f>
        <v>2021</v>
      </c>
      <c r="G3897">
        <f>IF($A3897="","",Tienda_2!C1497)</f>
        <v>560800</v>
      </c>
      <c r="H3897">
        <f>IF($A3897="","",Tienda_2!D1497)</f>
        <v>28100</v>
      </c>
      <c r="I3897">
        <f>IF($A3897="","",Tienda_2!H1497)</f>
        <v>2</v>
      </c>
      <c r="J3897">
        <f>IF($A3897="",0,IF(AND(OR('Cuadro-de-mando'!$B$4="(Todas)",'Cuadro-de-mando'!$B$4=$A3897),OR('Cuadro-de-mando'!$E$4="(Todas)",'Cuadro-de-mando'!$E$4=$B3897),OR('Cuadro-de-mando'!$H$4="(Todas)",'Cuadro-de-mando'!$H$4=$C3897),OR('Cuadro-de-mando'!$K$4="(Todas)",'Cuadro-de-mando'!$K$4=$E3897),OR('Cuadro-de-mando'!$N$4="(Todos)",'Cuadro-de-mando'!$N$4=$F3897)),1,0))</f>
        <v>1</v>
      </c>
    </row>
    <row r="3898" spans="1:10" x14ac:dyDescent="0.25">
      <c r="A3898" t="str">
        <f>IF(Tienda_2!$A1498="","","Tienda 2")</f>
        <v>Tienda 2</v>
      </c>
      <c r="B3898" t="str">
        <f>IF($A3898="","",Tienda_2!B1498)</f>
        <v>Electrodomésticos</v>
      </c>
      <c r="C3898" t="str">
        <f>IF($A3898="","",Tienda_2!G1498)</f>
        <v>Cali</v>
      </c>
      <c r="D3898" t="str">
        <f>IF($A3898="","",Tienda_2!F1498)</f>
        <v>Maria Alfonso</v>
      </c>
      <c r="E3898" t="str">
        <f>IF($A3898="","",Tienda_2!I1498)</f>
        <v>Tarjeta de crédito</v>
      </c>
      <c r="F3898">
        <f>IF($A3898="","",VALUE(RIGHT(Tienda_2!E1498,4)))</f>
        <v>2021</v>
      </c>
      <c r="G3898">
        <f>IF($A3898="","",Tienda_2!C1498)</f>
        <v>1392300</v>
      </c>
      <c r="H3898">
        <f>IF($A3898="","",Tienda_2!D1498)</f>
        <v>72300</v>
      </c>
      <c r="I3898">
        <f>IF($A3898="","",Tienda_2!H1498)</f>
        <v>3</v>
      </c>
      <c r="J3898">
        <f>IF($A3898="",0,IF(AND(OR('Cuadro-de-mando'!$B$4="(Todas)",'Cuadro-de-mando'!$B$4=$A3898),OR('Cuadro-de-mando'!$E$4="(Todas)",'Cuadro-de-mando'!$E$4=$B3898),OR('Cuadro-de-mando'!$H$4="(Todas)",'Cuadro-de-mando'!$H$4=$C3898),OR('Cuadro-de-mando'!$K$4="(Todas)",'Cuadro-de-mando'!$K$4=$E3898),OR('Cuadro-de-mando'!$N$4="(Todos)",'Cuadro-de-mando'!$N$4=$F3898)),1,0))</f>
        <v>1</v>
      </c>
    </row>
    <row r="3899" spans="1:10" x14ac:dyDescent="0.25">
      <c r="A3899" t="str">
        <f>IF(Tienda_2!$A1499="","","Tienda 2")</f>
        <v>Tienda 2</v>
      </c>
      <c r="B3899" t="str">
        <f>IF($A3899="","",Tienda_2!B1499)</f>
        <v>Instrumentos musicales</v>
      </c>
      <c r="C3899" t="str">
        <f>IF($A3899="","",Tienda_2!G1499)</f>
        <v>Bogotá</v>
      </c>
      <c r="D3899" t="str">
        <f>IF($A3899="","",Tienda_2!F1499)</f>
        <v>Rafael Acosta</v>
      </c>
      <c r="E3899" t="str">
        <f>IF($A3899="","",Tienda_2!I1499)</f>
        <v>Tarjeta de crédito</v>
      </c>
      <c r="F3899">
        <f>IF($A3899="","",VALUE(RIGHT(Tienda_2!E1499,4)))</f>
        <v>2023</v>
      </c>
      <c r="G3899">
        <f>IF($A3899="","",Tienda_2!C1499)</f>
        <v>775900</v>
      </c>
      <c r="H3899">
        <f>IF($A3899="","",Tienda_2!D1499)</f>
        <v>41500</v>
      </c>
      <c r="I3899">
        <f>IF($A3899="","",Tienda_2!H1499)</f>
        <v>5</v>
      </c>
      <c r="J3899">
        <f>IF($A3899="",0,IF(AND(OR('Cuadro-de-mando'!$B$4="(Todas)",'Cuadro-de-mando'!$B$4=$A3899),OR('Cuadro-de-mando'!$E$4="(Todas)",'Cuadro-de-mando'!$E$4=$B3899),OR('Cuadro-de-mando'!$H$4="(Todas)",'Cuadro-de-mando'!$H$4=$C3899),OR('Cuadro-de-mando'!$K$4="(Todas)",'Cuadro-de-mando'!$K$4=$E3899),OR('Cuadro-de-mando'!$N$4="(Todos)",'Cuadro-de-mando'!$N$4=$F3899)),1,0))</f>
        <v>1</v>
      </c>
    </row>
    <row r="3900" spans="1:10" x14ac:dyDescent="0.25">
      <c r="A3900" t="str">
        <f>IF(Tienda_2!$A1500="","","Tienda 2")</f>
        <v>Tienda 2</v>
      </c>
      <c r="B3900" t="str">
        <f>IF($A3900="","",Tienda_2!B1500)</f>
        <v>Deportes y diversión</v>
      </c>
      <c r="C3900" t="str">
        <f>IF($A3900="","",Tienda_2!G1500)</f>
        <v>Cali</v>
      </c>
      <c r="D3900" t="str">
        <f>IF($A3900="","",Tienda_2!F1500)</f>
        <v>Izabela de León</v>
      </c>
      <c r="E3900" t="str">
        <f>IF($A3900="","",Tienda_2!I1500)</f>
        <v>Nequi</v>
      </c>
      <c r="F3900">
        <f>IF($A3900="","",VALUE(RIGHT(Tienda_2!E1500,4)))</f>
        <v>2020</v>
      </c>
      <c r="G3900">
        <f>IF($A3900="","",Tienda_2!C1500)</f>
        <v>52200</v>
      </c>
      <c r="H3900">
        <f>IF($A3900="","",Tienda_2!D1500)</f>
        <v>3200</v>
      </c>
      <c r="I3900">
        <f>IF($A3900="","",Tienda_2!H1500)</f>
        <v>5</v>
      </c>
      <c r="J3900">
        <f>IF($A3900="",0,IF(AND(OR('Cuadro-de-mando'!$B$4="(Todas)",'Cuadro-de-mando'!$B$4=$A3900),OR('Cuadro-de-mando'!$E$4="(Todas)",'Cuadro-de-mando'!$E$4=$B3900),OR('Cuadro-de-mando'!$H$4="(Todas)",'Cuadro-de-mando'!$H$4=$C3900),OR('Cuadro-de-mando'!$K$4="(Todas)",'Cuadro-de-mando'!$K$4=$E3900),OR('Cuadro-de-mando'!$N$4="(Todos)",'Cuadro-de-mando'!$N$4=$F3900)),1,0))</f>
        <v>1</v>
      </c>
    </row>
    <row r="3901" spans="1:10" x14ac:dyDescent="0.25">
      <c r="A3901" t="str">
        <f>IF(Tienda_2!$A1501="","","Tienda 2")</f>
        <v>Tienda 2</v>
      </c>
      <c r="B3901" t="str">
        <f>IF($A3901="","",Tienda_2!B1501)</f>
        <v>Deportes y diversión</v>
      </c>
      <c r="C3901" t="str">
        <f>IF($A3901="","",Tienda_2!G1501)</f>
        <v>Medellín</v>
      </c>
      <c r="D3901" t="str">
        <f>IF($A3901="","",Tienda_2!F1501)</f>
        <v>Rafael Acosta</v>
      </c>
      <c r="E3901" t="str">
        <f>IF($A3901="","",Tienda_2!I1501)</f>
        <v>Nequi</v>
      </c>
      <c r="F3901">
        <f>IF($A3901="","",VALUE(RIGHT(Tienda_2!E1501,4)))</f>
        <v>2021</v>
      </c>
      <c r="G3901">
        <f>IF($A3901="","",Tienda_2!C1501)</f>
        <v>46200</v>
      </c>
      <c r="H3901">
        <f>IF($A3901="","",Tienda_2!D1501)</f>
        <v>2900</v>
      </c>
      <c r="I3901">
        <f>IF($A3901="","",Tienda_2!H1501)</f>
        <v>1</v>
      </c>
      <c r="J3901">
        <f>IF($A3901="",0,IF(AND(OR('Cuadro-de-mando'!$B$4="(Todas)",'Cuadro-de-mando'!$B$4=$A3901),OR('Cuadro-de-mando'!$E$4="(Todas)",'Cuadro-de-mando'!$E$4=$B3901),OR('Cuadro-de-mando'!$H$4="(Todas)",'Cuadro-de-mando'!$H$4=$C3901),OR('Cuadro-de-mando'!$K$4="(Todas)",'Cuadro-de-mando'!$K$4=$E3901),OR('Cuadro-de-mando'!$N$4="(Todos)",'Cuadro-de-mando'!$N$4=$F3901)),1,0))</f>
        <v>1</v>
      </c>
    </row>
    <row r="3902" spans="1:10" x14ac:dyDescent="0.25">
      <c r="A3902" t="str">
        <f>IF(Tienda_2!$A1502="","","Tienda 2")</f>
        <v>Tienda 2</v>
      </c>
      <c r="B3902" t="str">
        <f>IF($A3902="","",Tienda_2!B1502)</f>
        <v>Artículos para el hogar</v>
      </c>
      <c r="C3902" t="str">
        <f>IF($A3902="","",Tienda_2!G1502)</f>
        <v>Medellín</v>
      </c>
      <c r="D3902" t="str">
        <f>IF($A3902="","",Tienda_2!F1502)</f>
        <v>Blanca Ramirez</v>
      </c>
      <c r="E3902" t="str">
        <f>IF($A3902="","",Tienda_2!I1502)</f>
        <v>Tarjeta de crédito</v>
      </c>
      <c r="F3902">
        <f>IF($A3902="","",VALUE(RIGHT(Tienda_2!E1502,4)))</f>
        <v>2020</v>
      </c>
      <c r="G3902">
        <f>IF($A3902="","",Tienda_2!C1502)</f>
        <v>23400</v>
      </c>
      <c r="H3902">
        <f>IF($A3902="","",Tienda_2!D1502)</f>
        <v>1600</v>
      </c>
      <c r="I3902">
        <f>IF($A3902="","",Tienda_2!H1502)</f>
        <v>2</v>
      </c>
      <c r="J3902">
        <f>IF($A3902="",0,IF(AND(OR('Cuadro-de-mando'!$B$4="(Todas)",'Cuadro-de-mando'!$B$4=$A3902),OR('Cuadro-de-mando'!$E$4="(Todas)",'Cuadro-de-mando'!$E$4=$B3902),OR('Cuadro-de-mando'!$H$4="(Todas)",'Cuadro-de-mando'!$H$4=$C3902),OR('Cuadro-de-mando'!$K$4="(Todas)",'Cuadro-de-mando'!$K$4=$E3902),OR('Cuadro-de-mando'!$N$4="(Todos)",'Cuadro-de-mando'!$N$4=$F3902)),1,0))</f>
        <v>1</v>
      </c>
    </row>
    <row r="3903" spans="1:10" x14ac:dyDescent="0.25">
      <c r="A3903" t="str">
        <f>IF(Tienda_2!$A1503="","","Tienda 2")</f>
        <v>Tienda 2</v>
      </c>
      <c r="B3903" t="str">
        <f>IF($A3903="","",Tienda_2!B1503)</f>
        <v>Deportes y diversión</v>
      </c>
      <c r="C3903" t="str">
        <f>IF($A3903="","",Tienda_2!G1503)</f>
        <v>Manizales</v>
      </c>
      <c r="D3903" t="str">
        <f>IF($A3903="","",Tienda_2!F1503)</f>
        <v>Camila Rivera</v>
      </c>
      <c r="E3903" t="str">
        <f>IF($A3903="","",Tienda_2!I1503)</f>
        <v>Tarjeta de crédito</v>
      </c>
      <c r="F3903">
        <f>IF($A3903="","",VALUE(RIGHT(Tienda_2!E1503,4)))</f>
        <v>2020</v>
      </c>
      <c r="G3903">
        <f>IF($A3903="","",Tienda_2!C1503)</f>
        <v>23300</v>
      </c>
      <c r="H3903">
        <f>IF($A3903="","",Tienda_2!D1503)</f>
        <v>1900</v>
      </c>
      <c r="I3903">
        <f>IF($A3903="","",Tienda_2!H1503)</f>
        <v>5</v>
      </c>
      <c r="J3903">
        <f>IF($A3903="",0,IF(AND(OR('Cuadro-de-mando'!$B$4="(Todas)",'Cuadro-de-mando'!$B$4=$A3903),OR('Cuadro-de-mando'!$E$4="(Todas)",'Cuadro-de-mando'!$E$4=$B3903),OR('Cuadro-de-mando'!$H$4="(Todas)",'Cuadro-de-mando'!$H$4=$C3903),OR('Cuadro-de-mando'!$K$4="(Todas)",'Cuadro-de-mando'!$K$4=$E3903),OR('Cuadro-de-mando'!$N$4="(Todos)",'Cuadro-de-mando'!$N$4=$F3903)),1,0))</f>
        <v>1</v>
      </c>
    </row>
    <row r="3904" spans="1:10" x14ac:dyDescent="0.25">
      <c r="A3904" t="str">
        <f>IF(Tienda_2!$A1504="","","Tienda 2")</f>
        <v>Tienda 2</v>
      </c>
      <c r="B3904" t="str">
        <f>IF($A3904="","",Tienda_2!B1504)</f>
        <v>Instrumentos musicales</v>
      </c>
      <c r="C3904" t="str">
        <f>IF($A3904="","",Tienda_2!G1504)</f>
        <v>Medellín</v>
      </c>
      <c r="D3904" t="str">
        <f>IF($A3904="","",Tienda_2!F1504)</f>
        <v>Maria Alfonso</v>
      </c>
      <c r="E3904" t="str">
        <f>IF($A3904="","",Tienda_2!I1504)</f>
        <v>Nequi</v>
      </c>
      <c r="F3904">
        <f>IF($A3904="","",VALUE(RIGHT(Tienda_2!E1504,4)))</f>
        <v>2021</v>
      </c>
      <c r="G3904">
        <f>IF($A3904="","",Tienda_2!C1504)</f>
        <v>802800</v>
      </c>
      <c r="H3904">
        <f>IF($A3904="","",Tienda_2!D1504)</f>
        <v>43000</v>
      </c>
      <c r="I3904">
        <f>IF($A3904="","",Tienda_2!H1504)</f>
        <v>5</v>
      </c>
      <c r="J3904">
        <f>IF($A3904="",0,IF(AND(OR('Cuadro-de-mando'!$B$4="(Todas)",'Cuadro-de-mando'!$B$4=$A3904),OR('Cuadro-de-mando'!$E$4="(Todas)",'Cuadro-de-mando'!$E$4=$B3904),OR('Cuadro-de-mando'!$H$4="(Todas)",'Cuadro-de-mando'!$H$4=$C3904),OR('Cuadro-de-mando'!$K$4="(Todas)",'Cuadro-de-mando'!$K$4=$E3904),OR('Cuadro-de-mando'!$N$4="(Todos)",'Cuadro-de-mando'!$N$4=$F3904)),1,0))</f>
        <v>1</v>
      </c>
    </row>
    <row r="3905" spans="1:10" x14ac:dyDescent="0.25">
      <c r="A3905" t="str">
        <f>IF(Tienda_2!$A1505="","","Tienda 2")</f>
        <v>Tienda 2</v>
      </c>
      <c r="B3905" t="str">
        <f>IF($A3905="","",Tienda_2!B1505)</f>
        <v>Artículos para el hogar</v>
      </c>
      <c r="C3905" t="str">
        <f>IF($A3905="","",Tienda_2!G1505)</f>
        <v>Medellín</v>
      </c>
      <c r="D3905" t="str">
        <f>IF($A3905="","",Tienda_2!F1505)</f>
        <v>Pedro Gomez</v>
      </c>
      <c r="E3905" t="str">
        <f>IF($A3905="","",Tienda_2!I1505)</f>
        <v>Tarjeta de crédito</v>
      </c>
      <c r="F3905">
        <f>IF($A3905="","",VALUE(RIGHT(Tienda_2!E1505,4)))</f>
        <v>2020</v>
      </c>
      <c r="G3905">
        <f>IF($A3905="","",Tienda_2!C1505)</f>
        <v>117600</v>
      </c>
      <c r="H3905">
        <f>IF($A3905="","",Tienda_2!D1505)</f>
        <v>11000</v>
      </c>
      <c r="I3905">
        <f>IF($A3905="","",Tienda_2!H1505)</f>
        <v>5</v>
      </c>
      <c r="J3905">
        <f>IF($A3905="",0,IF(AND(OR('Cuadro-de-mando'!$B$4="(Todas)",'Cuadro-de-mando'!$B$4=$A3905),OR('Cuadro-de-mando'!$E$4="(Todas)",'Cuadro-de-mando'!$E$4=$B3905),OR('Cuadro-de-mando'!$H$4="(Todas)",'Cuadro-de-mando'!$H$4=$C3905),OR('Cuadro-de-mando'!$K$4="(Todas)",'Cuadro-de-mando'!$K$4=$E3905),OR('Cuadro-de-mando'!$N$4="(Todos)",'Cuadro-de-mando'!$N$4=$F3905)),1,0))</f>
        <v>1</v>
      </c>
    </row>
    <row r="3906" spans="1:10" x14ac:dyDescent="0.25">
      <c r="A3906" t="str">
        <f>IF(Tienda_2!$A1506="","","Tienda 2")</f>
        <v>Tienda 2</v>
      </c>
      <c r="B3906" t="str">
        <f>IF($A3906="","",Tienda_2!B1506)</f>
        <v>Electrodomésticos</v>
      </c>
      <c r="C3906" t="str">
        <f>IF($A3906="","",Tienda_2!G1506)</f>
        <v>Cali</v>
      </c>
      <c r="D3906" t="str">
        <f>IF($A3906="","",Tienda_2!F1506)</f>
        <v>Santiago Silva</v>
      </c>
      <c r="E3906" t="str">
        <f>IF($A3906="","",Tienda_2!I1506)</f>
        <v>Nequi</v>
      </c>
      <c r="F3906">
        <f>IF($A3906="","",VALUE(RIGHT(Tienda_2!E1506,4)))</f>
        <v>2020</v>
      </c>
      <c r="G3906">
        <f>IF($A3906="","",Tienda_2!C1506)</f>
        <v>1089100</v>
      </c>
      <c r="H3906">
        <f>IF($A3906="","",Tienda_2!D1506)</f>
        <v>58500</v>
      </c>
      <c r="I3906">
        <f>IF($A3906="","",Tienda_2!H1506)</f>
        <v>4</v>
      </c>
      <c r="J3906">
        <f>IF($A3906="",0,IF(AND(OR('Cuadro-de-mando'!$B$4="(Todas)",'Cuadro-de-mando'!$B$4=$A3906),OR('Cuadro-de-mando'!$E$4="(Todas)",'Cuadro-de-mando'!$E$4=$B3906),OR('Cuadro-de-mando'!$H$4="(Todas)",'Cuadro-de-mando'!$H$4=$C3906),OR('Cuadro-de-mando'!$K$4="(Todas)",'Cuadro-de-mando'!$K$4=$E3906),OR('Cuadro-de-mando'!$N$4="(Todos)",'Cuadro-de-mando'!$N$4=$F3906)),1,0))</f>
        <v>1</v>
      </c>
    </row>
    <row r="3907" spans="1:10" x14ac:dyDescent="0.25">
      <c r="A3907" t="str">
        <f>IF(Tienda_2!$A1507="","","Tienda 2")</f>
        <v>Tienda 2</v>
      </c>
      <c r="B3907" t="str">
        <f>IF($A3907="","",Tienda_2!B1507)</f>
        <v>Instrumentos musicales</v>
      </c>
      <c r="C3907" t="str">
        <f>IF($A3907="","",Tienda_2!G1507)</f>
        <v>Bogotá</v>
      </c>
      <c r="D3907" t="str">
        <f>IF($A3907="","",Tienda_2!F1507)</f>
        <v>Beatriz Morales</v>
      </c>
      <c r="E3907" t="str">
        <f>IF($A3907="","",Tienda_2!I1507)</f>
        <v>Tarjeta de crédito</v>
      </c>
      <c r="F3907">
        <f>IF($A3907="","",VALUE(RIGHT(Tienda_2!E1507,4)))</f>
        <v>2023</v>
      </c>
      <c r="G3907">
        <f>IF($A3907="","",Tienda_2!C1507)</f>
        <v>762000</v>
      </c>
      <c r="H3907">
        <f>IF($A3907="","",Tienda_2!D1507)</f>
        <v>38800</v>
      </c>
      <c r="I3907">
        <f>IF($A3907="","",Tienda_2!H1507)</f>
        <v>4</v>
      </c>
      <c r="J3907">
        <f>IF($A3907="",0,IF(AND(OR('Cuadro-de-mando'!$B$4="(Todas)",'Cuadro-de-mando'!$B$4=$A3907),OR('Cuadro-de-mando'!$E$4="(Todas)",'Cuadro-de-mando'!$E$4=$B3907),OR('Cuadro-de-mando'!$H$4="(Todas)",'Cuadro-de-mando'!$H$4=$C3907),OR('Cuadro-de-mando'!$K$4="(Todas)",'Cuadro-de-mando'!$K$4=$E3907),OR('Cuadro-de-mando'!$N$4="(Todos)",'Cuadro-de-mando'!$N$4=$F3907)),1,0))</f>
        <v>1</v>
      </c>
    </row>
    <row r="3908" spans="1:10" x14ac:dyDescent="0.25">
      <c r="A3908" t="str">
        <f>IF(Tienda_2!$A1508="","","Tienda 2")</f>
        <v>Tienda 2</v>
      </c>
      <c r="B3908" t="str">
        <f>IF($A3908="","",Tienda_2!B1508)</f>
        <v>Muebles</v>
      </c>
      <c r="C3908" t="str">
        <f>IF($A3908="","",Tienda_2!G1508)</f>
        <v>Medellín</v>
      </c>
      <c r="D3908" t="str">
        <f>IF($A3908="","",Tienda_2!F1508)</f>
        <v>Izabela de León</v>
      </c>
      <c r="E3908" t="str">
        <f>IF($A3908="","",Tienda_2!I1508)</f>
        <v>Nequi</v>
      </c>
      <c r="F3908">
        <f>IF($A3908="","",VALUE(RIGHT(Tienda_2!E1508,4)))</f>
        <v>2022</v>
      </c>
      <c r="G3908">
        <f>IF($A3908="","",Tienda_2!C1508)</f>
        <v>235700</v>
      </c>
      <c r="H3908">
        <f>IF($A3908="","",Tienda_2!D1508)</f>
        <v>14900</v>
      </c>
      <c r="I3908">
        <f>IF($A3908="","",Tienda_2!H1508)</f>
        <v>1</v>
      </c>
      <c r="J3908">
        <f>IF($A3908="",0,IF(AND(OR('Cuadro-de-mando'!$B$4="(Todas)",'Cuadro-de-mando'!$B$4=$A3908),OR('Cuadro-de-mando'!$E$4="(Todas)",'Cuadro-de-mando'!$E$4=$B3908),OR('Cuadro-de-mando'!$H$4="(Todas)",'Cuadro-de-mando'!$H$4=$C3908),OR('Cuadro-de-mando'!$K$4="(Todas)",'Cuadro-de-mando'!$K$4=$E3908),OR('Cuadro-de-mando'!$N$4="(Todos)",'Cuadro-de-mando'!$N$4=$F3908)),1,0))</f>
        <v>1</v>
      </c>
    </row>
    <row r="3909" spans="1:10" x14ac:dyDescent="0.25">
      <c r="A3909" t="str">
        <f>IF(Tienda_2!$A1509="","","Tienda 2")</f>
        <v>Tienda 2</v>
      </c>
      <c r="B3909" t="str">
        <f>IF($A3909="","",Tienda_2!B1509)</f>
        <v>Libros</v>
      </c>
      <c r="C3909" t="str">
        <f>IF($A3909="","",Tienda_2!G1509)</f>
        <v>Bogotá</v>
      </c>
      <c r="D3909" t="str">
        <f>IF($A3909="","",Tienda_2!F1509)</f>
        <v>Lucas Olivera</v>
      </c>
      <c r="E3909" t="str">
        <f>IF($A3909="","",Tienda_2!I1509)</f>
        <v>Tarjeta de crédito</v>
      </c>
      <c r="F3909">
        <f>IF($A3909="","",VALUE(RIGHT(Tienda_2!E1509,4)))</f>
        <v>2020</v>
      </c>
      <c r="G3909">
        <f>IF($A3909="","",Tienda_2!C1509)</f>
        <v>80600</v>
      </c>
      <c r="H3909">
        <f>IF($A3909="","",Tienda_2!D1509)</f>
        <v>2500</v>
      </c>
      <c r="I3909">
        <f>IF($A3909="","",Tienda_2!H1509)</f>
        <v>5</v>
      </c>
      <c r="J3909">
        <f>IF($A3909="",0,IF(AND(OR('Cuadro-de-mando'!$B$4="(Todas)",'Cuadro-de-mando'!$B$4=$A3909),OR('Cuadro-de-mando'!$E$4="(Todas)",'Cuadro-de-mando'!$E$4=$B3909),OR('Cuadro-de-mando'!$H$4="(Todas)",'Cuadro-de-mando'!$H$4=$C3909),OR('Cuadro-de-mando'!$K$4="(Todas)",'Cuadro-de-mando'!$K$4=$E3909),OR('Cuadro-de-mando'!$N$4="(Todos)",'Cuadro-de-mando'!$N$4=$F3909)),1,0))</f>
        <v>1</v>
      </c>
    </row>
    <row r="3910" spans="1:10" x14ac:dyDescent="0.25">
      <c r="A3910" t="str">
        <f>IF(Tienda_2!$A1510="","","Tienda 2")</f>
        <v>Tienda 2</v>
      </c>
      <c r="B3910" t="str">
        <f>IF($A3910="","",Tienda_2!B1510)</f>
        <v>Electrónicos</v>
      </c>
      <c r="C3910" t="str">
        <f>IF($A3910="","",Tienda_2!G1510)</f>
        <v>Pasto</v>
      </c>
      <c r="D3910" t="str">
        <f>IF($A3910="","",Tienda_2!F1510)</f>
        <v>Ángel Rodriguez</v>
      </c>
      <c r="E3910" t="str">
        <f>IF($A3910="","",Tienda_2!I1510)</f>
        <v>Tarjeta de crédito</v>
      </c>
      <c r="F3910">
        <f>IF($A3910="","",VALUE(RIGHT(Tienda_2!E1510,4)))</f>
        <v>2022</v>
      </c>
      <c r="G3910">
        <f>IF($A3910="","",Tienda_2!C1510)</f>
        <v>277100</v>
      </c>
      <c r="H3910">
        <f>IF($A3910="","",Tienda_2!D1510)</f>
        <v>15000</v>
      </c>
      <c r="I3910">
        <f>IF($A3910="","",Tienda_2!H1510)</f>
        <v>5</v>
      </c>
      <c r="J3910">
        <f>IF($A3910="",0,IF(AND(OR('Cuadro-de-mando'!$B$4="(Todas)",'Cuadro-de-mando'!$B$4=$A3910),OR('Cuadro-de-mando'!$E$4="(Todas)",'Cuadro-de-mando'!$E$4=$B3910),OR('Cuadro-de-mando'!$H$4="(Todas)",'Cuadro-de-mando'!$H$4=$C3910),OR('Cuadro-de-mando'!$K$4="(Todas)",'Cuadro-de-mando'!$K$4=$E3910),OR('Cuadro-de-mando'!$N$4="(Todos)",'Cuadro-de-mando'!$N$4=$F3910)),1,0))</f>
        <v>1</v>
      </c>
    </row>
    <row r="3911" spans="1:10" x14ac:dyDescent="0.25">
      <c r="A3911" t="str">
        <f>IF(Tienda_2!$A1511="","","Tienda 2")</f>
        <v>Tienda 2</v>
      </c>
      <c r="B3911" t="str">
        <f>IF($A3911="","",Tienda_2!B1511)</f>
        <v>Juguetes</v>
      </c>
      <c r="C3911" t="str">
        <f>IF($A3911="","",Tienda_2!G1511)</f>
        <v>Cartagena</v>
      </c>
      <c r="D3911" t="str">
        <f>IF($A3911="","",Tienda_2!F1511)</f>
        <v>Santiago Silva</v>
      </c>
      <c r="E3911" t="str">
        <f>IF($A3911="","",Tienda_2!I1511)</f>
        <v>Tarjeta de crédito</v>
      </c>
      <c r="F3911">
        <f>IF($A3911="","",VALUE(RIGHT(Tienda_2!E1511,4)))</f>
        <v>2022</v>
      </c>
      <c r="G3911">
        <f>IF($A3911="","",Tienda_2!C1511)</f>
        <v>119500</v>
      </c>
      <c r="H3911">
        <f>IF($A3911="","",Tienda_2!D1511)</f>
        <v>6800</v>
      </c>
      <c r="I3911">
        <f>IF($A3911="","",Tienda_2!H1511)</f>
        <v>5</v>
      </c>
      <c r="J3911">
        <f>IF($A3911="",0,IF(AND(OR('Cuadro-de-mando'!$B$4="(Todas)",'Cuadro-de-mando'!$B$4=$A3911),OR('Cuadro-de-mando'!$E$4="(Todas)",'Cuadro-de-mando'!$E$4=$B3911),OR('Cuadro-de-mando'!$H$4="(Todas)",'Cuadro-de-mando'!$H$4=$C3911),OR('Cuadro-de-mando'!$K$4="(Todas)",'Cuadro-de-mando'!$K$4=$E3911),OR('Cuadro-de-mando'!$N$4="(Todos)",'Cuadro-de-mando'!$N$4=$F3911)),1,0))</f>
        <v>1</v>
      </c>
    </row>
    <row r="3912" spans="1:10" x14ac:dyDescent="0.25">
      <c r="A3912" t="str">
        <f>IF(Tienda_2!$A1512="","","Tienda 2")</f>
        <v>Tienda 2</v>
      </c>
      <c r="B3912" t="str">
        <f>IF($A3912="","",Tienda_2!B1512)</f>
        <v>Juguetes</v>
      </c>
      <c r="C3912" t="str">
        <f>IF($A3912="","",Tienda_2!G1512)</f>
        <v>Cúcuta</v>
      </c>
      <c r="D3912" t="str">
        <f>IF($A3912="","",Tienda_2!F1512)</f>
        <v>Beatriz Morales</v>
      </c>
      <c r="E3912" t="str">
        <f>IF($A3912="","",Tienda_2!I1512)</f>
        <v>Tarjeta de crédito</v>
      </c>
      <c r="F3912">
        <f>IF($A3912="","",VALUE(RIGHT(Tienda_2!E1512,4)))</f>
        <v>2020</v>
      </c>
      <c r="G3912">
        <f>IF($A3912="","",Tienda_2!C1512)</f>
        <v>19500</v>
      </c>
      <c r="H3912">
        <f>IF($A3912="","",Tienda_2!D1512)</f>
        <v>1600</v>
      </c>
      <c r="I3912">
        <f>IF($A3912="","",Tienda_2!H1512)</f>
        <v>4</v>
      </c>
      <c r="J3912">
        <f>IF($A3912="",0,IF(AND(OR('Cuadro-de-mando'!$B$4="(Todas)",'Cuadro-de-mando'!$B$4=$A3912),OR('Cuadro-de-mando'!$E$4="(Todas)",'Cuadro-de-mando'!$E$4=$B3912),OR('Cuadro-de-mando'!$H$4="(Todas)",'Cuadro-de-mando'!$H$4=$C3912),OR('Cuadro-de-mando'!$K$4="(Todas)",'Cuadro-de-mando'!$K$4=$E3912),OR('Cuadro-de-mando'!$N$4="(Todos)",'Cuadro-de-mando'!$N$4=$F3912)),1,0))</f>
        <v>1</v>
      </c>
    </row>
    <row r="3913" spans="1:10" x14ac:dyDescent="0.25">
      <c r="A3913" t="str">
        <f>IF(Tienda_2!$A1513="","","Tienda 2")</f>
        <v>Tienda 2</v>
      </c>
      <c r="B3913" t="str">
        <f>IF($A3913="","",Tienda_2!B1513)</f>
        <v>Deportes y diversión</v>
      </c>
      <c r="C3913" t="str">
        <f>IF($A3913="","",Tienda_2!G1513)</f>
        <v>Bogotá</v>
      </c>
      <c r="D3913" t="str">
        <f>IF($A3913="","",Tienda_2!F1513)</f>
        <v>Camila Rivera</v>
      </c>
      <c r="E3913" t="str">
        <f>IF($A3913="","",Tienda_2!I1513)</f>
        <v>Tarjeta de crédito</v>
      </c>
      <c r="F3913">
        <f>IF($A3913="","",VALUE(RIGHT(Tienda_2!E1513,4)))</f>
        <v>2020</v>
      </c>
      <c r="G3913">
        <f>IF($A3913="","",Tienda_2!C1513)</f>
        <v>550000</v>
      </c>
      <c r="H3913">
        <f>IF($A3913="","",Tienda_2!D1513)</f>
        <v>27500</v>
      </c>
      <c r="I3913">
        <f>IF($A3913="","",Tienda_2!H1513)</f>
        <v>5</v>
      </c>
      <c r="J3913">
        <f>IF($A3913="",0,IF(AND(OR('Cuadro-de-mando'!$B$4="(Todas)",'Cuadro-de-mando'!$B$4=$A3913),OR('Cuadro-de-mando'!$E$4="(Todas)",'Cuadro-de-mando'!$E$4=$B3913),OR('Cuadro-de-mando'!$H$4="(Todas)",'Cuadro-de-mando'!$H$4=$C3913),OR('Cuadro-de-mando'!$K$4="(Todas)",'Cuadro-de-mando'!$K$4=$E3913),OR('Cuadro-de-mando'!$N$4="(Todos)",'Cuadro-de-mando'!$N$4=$F3913)),1,0))</f>
        <v>1</v>
      </c>
    </row>
    <row r="3914" spans="1:10" x14ac:dyDescent="0.25">
      <c r="A3914" t="str">
        <f>IF(Tienda_2!$A1514="","","Tienda 2")</f>
        <v>Tienda 2</v>
      </c>
      <c r="B3914" t="str">
        <f>IF($A3914="","",Tienda_2!B1514)</f>
        <v>Muebles</v>
      </c>
      <c r="C3914" t="str">
        <f>IF($A3914="","",Tienda_2!G1514)</f>
        <v>Medellín</v>
      </c>
      <c r="D3914" t="str">
        <f>IF($A3914="","",Tienda_2!F1514)</f>
        <v>Beatriz Morales</v>
      </c>
      <c r="E3914" t="str">
        <f>IF($A3914="","",Tienda_2!I1514)</f>
        <v>Nequi</v>
      </c>
      <c r="F3914">
        <f>IF($A3914="","",VALUE(RIGHT(Tienda_2!E1514,4)))</f>
        <v>2020</v>
      </c>
      <c r="G3914">
        <f>IF($A3914="","",Tienda_2!C1514)</f>
        <v>275200</v>
      </c>
      <c r="H3914">
        <f>IF($A3914="","",Tienda_2!D1514)</f>
        <v>12800</v>
      </c>
      <c r="I3914">
        <f>IF($A3914="","",Tienda_2!H1514)</f>
        <v>1</v>
      </c>
      <c r="J3914">
        <f>IF($A3914="",0,IF(AND(OR('Cuadro-de-mando'!$B$4="(Todas)",'Cuadro-de-mando'!$B$4=$A3914),OR('Cuadro-de-mando'!$E$4="(Todas)",'Cuadro-de-mando'!$E$4=$B3914),OR('Cuadro-de-mando'!$H$4="(Todas)",'Cuadro-de-mando'!$H$4=$C3914),OR('Cuadro-de-mando'!$K$4="(Todas)",'Cuadro-de-mando'!$K$4=$E3914),OR('Cuadro-de-mando'!$N$4="(Todos)",'Cuadro-de-mando'!$N$4=$F3914)),1,0))</f>
        <v>1</v>
      </c>
    </row>
    <row r="3915" spans="1:10" x14ac:dyDescent="0.25">
      <c r="A3915" t="str">
        <f>IF(Tienda_2!$A1515="","","Tienda 2")</f>
        <v>Tienda 2</v>
      </c>
      <c r="B3915" t="str">
        <f>IF($A3915="","",Tienda_2!B1515)</f>
        <v>Juguetes</v>
      </c>
      <c r="C3915" t="str">
        <f>IF($A3915="","",Tienda_2!G1515)</f>
        <v>Bucaramanga</v>
      </c>
      <c r="D3915" t="str">
        <f>IF($A3915="","",Tienda_2!F1515)</f>
        <v>Rafael Acosta</v>
      </c>
      <c r="E3915" t="str">
        <f>IF($A3915="","",Tienda_2!I1515)</f>
        <v>Tarjeta de crédito</v>
      </c>
      <c r="F3915">
        <f>IF($A3915="","",VALUE(RIGHT(Tienda_2!E1515,4)))</f>
        <v>2023</v>
      </c>
      <c r="G3915">
        <f>IF($A3915="","",Tienda_2!C1515)</f>
        <v>66300</v>
      </c>
      <c r="H3915">
        <f>IF($A3915="","",Tienda_2!D1515)</f>
        <v>3700</v>
      </c>
      <c r="I3915">
        <f>IF($A3915="","",Tienda_2!H1515)</f>
        <v>4</v>
      </c>
      <c r="J3915">
        <f>IF($A3915="",0,IF(AND(OR('Cuadro-de-mando'!$B$4="(Todas)",'Cuadro-de-mando'!$B$4=$A3915),OR('Cuadro-de-mando'!$E$4="(Todas)",'Cuadro-de-mando'!$E$4=$B3915),OR('Cuadro-de-mando'!$H$4="(Todas)",'Cuadro-de-mando'!$H$4=$C3915),OR('Cuadro-de-mando'!$K$4="(Todas)",'Cuadro-de-mando'!$K$4=$E3915),OR('Cuadro-de-mando'!$N$4="(Todos)",'Cuadro-de-mando'!$N$4=$F3915)),1,0))</f>
        <v>1</v>
      </c>
    </row>
    <row r="3916" spans="1:10" x14ac:dyDescent="0.25">
      <c r="A3916" t="str">
        <f>IF(Tienda_2!$A1516="","","Tienda 2")</f>
        <v>Tienda 2</v>
      </c>
      <c r="B3916" t="str">
        <f>IF($A3916="","",Tienda_2!B1516)</f>
        <v>Instrumentos musicales</v>
      </c>
      <c r="C3916" t="str">
        <f>IF($A3916="","",Tienda_2!G1516)</f>
        <v>Bogotá</v>
      </c>
      <c r="D3916" t="str">
        <f>IF($A3916="","",Tienda_2!F1516)</f>
        <v>Santiago Silva</v>
      </c>
      <c r="E3916" t="str">
        <f>IF($A3916="","",Tienda_2!I1516)</f>
        <v>Nequi</v>
      </c>
      <c r="F3916">
        <f>IF($A3916="","",VALUE(RIGHT(Tienda_2!E1516,4)))</f>
        <v>2022</v>
      </c>
      <c r="G3916">
        <f>IF($A3916="","",Tienda_2!C1516)</f>
        <v>508500</v>
      </c>
      <c r="H3916">
        <f>IF($A3916="","",Tienda_2!D1516)</f>
        <v>25300</v>
      </c>
      <c r="I3916">
        <f>IF($A3916="","",Tienda_2!H1516)</f>
        <v>5</v>
      </c>
      <c r="J3916">
        <f>IF($A3916="",0,IF(AND(OR('Cuadro-de-mando'!$B$4="(Todas)",'Cuadro-de-mando'!$B$4=$A3916),OR('Cuadro-de-mando'!$E$4="(Todas)",'Cuadro-de-mando'!$E$4=$B3916),OR('Cuadro-de-mando'!$H$4="(Todas)",'Cuadro-de-mando'!$H$4=$C3916),OR('Cuadro-de-mando'!$K$4="(Todas)",'Cuadro-de-mando'!$K$4=$E3916),OR('Cuadro-de-mando'!$N$4="(Todos)",'Cuadro-de-mando'!$N$4=$F3916)),1,0))</f>
        <v>1</v>
      </c>
    </row>
    <row r="3917" spans="1:10" x14ac:dyDescent="0.25">
      <c r="A3917" t="str">
        <f>IF(Tienda_2!$A1517="","","Tienda 2")</f>
        <v>Tienda 2</v>
      </c>
      <c r="B3917" t="str">
        <f>IF($A3917="","",Tienda_2!B1517)</f>
        <v>Libros</v>
      </c>
      <c r="C3917" t="str">
        <f>IF($A3917="","",Tienda_2!G1517)</f>
        <v>Riohacha</v>
      </c>
      <c r="D3917" t="str">
        <f>IF($A3917="","",Tienda_2!F1517)</f>
        <v>Rafael Acosta</v>
      </c>
      <c r="E3917" t="str">
        <f>IF($A3917="","",Tienda_2!I1517)</f>
        <v>Tarjeta de crédito</v>
      </c>
      <c r="F3917">
        <f>IF($A3917="","",VALUE(RIGHT(Tienda_2!E1517,4)))</f>
        <v>2020</v>
      </c>
      <c r="G3917">
        <f>IF($A3917="","",Tienda_2!C1517)</f>
        <v>69800</v>
      </c>
      <c r="H3917">
        <f>IF($A3917="","",Tienda_2!D1517)</f>
        <v>10500</v>
      </c>
      <c r="I3917">
        <f>IF($A3917="","",Tienda_2!H1517)</f>
        <v>5</v>
      </c>
      <c r="J3917">
        <f>IF($A3917="",0,IF(AND(OR('Cuadro-de-mando'!$B$4="(Todas)",'Cuadro-de-mando'!$B$4=$A3917),OR('Cuadro-de-mando'!$E$4="(Todas)",'Cuadro-de-mando'!$E$4=$B3917),OR('Cuadro-de-mando'!$H$4="(Todas)",'Cuadro-de-mando'!$H$4=$C3917),OR('Cuadro-de-mando'!$K$4="(Todas)",'Cuadro-de-mando'!$K$4=$E3917),OR('Cuadro-de-mando'!$N$4="(Todos)",'Cuadro-de-mando'!$N$4=$F3917)),1,0))</f>
        <v>1</v>
      </c>
    </row>
    <row r="3918" spans="1:10" x14ac:dyDescent="0.25">
      <c r="A3918" t="str">
        <f>IF(Tienda_2!$A1518="","","Tienda 2")</f>
        <v>Tienda 2</v>
      </c>
      <c r="B3918" t="str">
        <f>IF($A3918="","",Tienda_2!B1518)</f>
        <v>Electrónicos</v>
      </c>
      <c r="C3918" t="str">
        <f>IF($A3918="","",Tienda_2!G1518)</f>
        <v>Medellín</v>
      </c>
      <c r="D3918" t="str">
        <f>IF($A3918="","",Tienda_2!F1518)</f>
        <v>Felipe Santos</v>
      </c>
      <c r="E3918" t="str">
        <f>IF($A3918="","",Tienda_2!I1518)</f>
        <v>Nequi</v>
      </c>
      <c r="F3918">
        <f>IF($A3918="","",VALUE(RIGHT(Tienda_2!E1518,4)))</f>
        <v>2022</v>
      </c>
      <c r="G3918">
        <f>IF($A3918="","",Tienda_2!C1518)</f>
        <v>810400</v>
      </c>
      <c r="H3918">
        <f>IF($A3918="","",Tienda_2!D1518)</f>
        <v>43600</v>
      </c>
      <c r="I3918">
        <f>IF($A3918="","",Tienda_2!H1518)</f>
        <v>5</v>
      </c>
      <c r="J3918">
        <f>IF($A3918="",0,IF(AND(OR('Cuadro-de-mando'!$B$4="(Todas)",'Cuadro-de-mando'!$B$4=$A3918),OR('Cuadro-de-mando'!$E$4="(Todas)",'Cuadro-de-mando'!$E$4=$B3918),OR('Cuadro-de-mando'!$H$4="(Todas)",'Cuadro-de-mando'!$H$4=$C3918),OR('Cuadro-de-mando'!$K$4="(Todas)",'Cuadro-de-mando'!$K$4=$E3918),OR('Cuadro-de-mando'!$N$4="(Todos)",'Cuadro-de-mando'!$N$4=$F3918)),1,0))</f>
        <v>1</v>
      </c>
    </row>
    <row r="3919" spans="1:10" x14ac:dyDescent="0.25">
      <c r="A3919" t="str">
        <f>IF(Tienda_2!$A1519="","","Tienda 2")</f>
        <v>Tienda 2</v>
      </c>
      <c r="B3919" t="str">
        <f>IF($A3919="","",Tienda_2!B1519)</f>
        <v>Electrónicos</v>
      </c>
      <c r="C3919" t="str">
        <f>IF($A3919="","",Tienda_2!G1519)</f>
        <v>Bogotá</v>
      </c>
      <c r="D3919" t="str">
        <f>IF($A3919="","",Tienda_2!F1519)</f>
        <v>Santiago Silva</v>
      </c>
      <c r="E3919" t="str">
        <f>IF($A3919="","",Tienda_2!I1519)</f>
        <v>Tarjeta de crédito</v>
      </c>
      <c r="F3919">
        <f>IF($A3919="","",VALUE(RIGHT(Tienda_2!E1519,4)))</f>
        <v>2023</v>
      </c>
      <c r="G3919">
        <f>IF($A3919="","",Tienda_2!C1519)</f>
        <v>195500</v>
      </c>
      <c r="H3919">
        <f>IF($A3919="","",Tienda_2!D1519)</f>
        <v>10900</v>
      </c>
      <c r="I3919">
        <f>IF($A3919="","",Tienda_2!H1519)</f>
        <v>3</v>
      </c>
      <c r="J3919">
        <f>IF($A3919="",0,IF(AND(OR('Cuadro-de-mando'!$B$4="(Todas)",'Cuadro-de-mando'!$B$4=$A3919),OR('Cuadro-de-mando'!$E$4="(Todas)",'Cuadro-de-mando'!$E$4=$B3919),OR('Cuadro-de-mando'!$H$4="(Todas)",'Cuadro-de-mando'!$H$4=$C3919),OR('Cuadro-de-mando'!$K$4="(Todas)",'Cuadro-de-mando'!$K$4=$E3919),OR('Cuadro-de-mando'!$N$4="(Todos)",'Cuadro-de-mando'!$N$4=$F3919)),1,0))</f>
        <v>1</v>
      </c>
    </row>
    <row r="3920" spans="1:10" x14ac:dyDescent="0.25">
      <c r="A3920" t="str">
        <f>IF(Tienda_2!$A1520="","","Tienda 2")</f>
        <v>Tienda 2</v>
      </c>
      <c r="B3920" t="str">
        <f>IF($A3920="","",Tienda_2!B1520)</f>
        <v>Deportes y diversión</v>
      </c>
      <c r="C3920" t="str">
        <f>IF($A3920="","",Tienda_2!G1520)</f>
        <v>Medellín</v>
      </c>
      <c r="D3920" t="str">
        <f>IF($A3920="","",Tienda_2!F1520)</f>
        <v>Lucas Olivera</v>
      </c>
      <c r="E3920" t="str">
        <f>IF($A3920="","",Tienda_2!I1520)</f>
        <v>Tarjeta de crédito</v>
      </c>
      <c r="F3920">
        <f>IF($A3920="","",VALUE(RIGHT(Tienda_2!E1520,4)))</f>
        <v>2020</v>
      </c>
      <c r="G3920">
        <f>IF($A3920="","",Tienda_2!C1520)</f>
        <v>44700</v>
      </c>
      <c r="H3920">
        <f>IF($A3920="","",Tienda_2!D1520)</f>
        <v>2800</v>
      </c>
      <c r="I3920">
        <f>IF($A3920="","",Tienda_2!H1520)</f>
        <v>1</v>
      </c>
      <c r="J3920">
        <f>IF($A3920="",0,IF(AND(OR('Cuadro-de-mando'!$B$4="(Todas)",'Cuadro-de-mando'!$B$4=$A3920),OR('Cuadro-de-mando'!$E$4="(Todas)",'Cuadro-de-mando'!$E$4=$B3920),OR('Cuadro-de-mando'!$H$4="(Todas)",'Cuadro-de-mando'!$H$4=$C3920),OR('Cuadro-de-mando'!$K$4="(Todas)",'Cuadro-de-mando'!$K$4=$E3920),OR('Cuadro-de-mando'!$N$4="(Todos)",'Cuadro-de-mando'!$N$4=$F3920)),1,0))</f>
        <v>1</v>
      </c>
    </row>
    <row r="3921" spans="1:10" x14ac:dyDescent="0.25">
      <c r="A3921" t="str">
        <f>IF(Tienda_2!$A1521="","","Tienda 2")</f>
        <v>Tienda 2</v>
      </c>
      <c r="B3921" t="str">
        <f>IF($A3921="","",Tienda_2!B1521)</f>
        <v>Electrodomésticos</v>
      </c>
      <c r="C3921" t="str">
        <f>IF($A3921="","",Tienda_2!G1521)</f>
        <v>Bogotá</v>
      </c>
      <c r="D3921" t="str">
        <f>IF($A3921="","",Tienda_2!F1521)</f>
        <v>Ángel Rodriguez</v>
      </c>
      <c r="E3921" t="str">
        <f>IF($A3921="","",Tienda_2!I1521)</f>
        <v>Nequi</v>
      </c>
      <c r="F3921">
        <f>IF($A3921="","",VALUE(RIGHT(Tienda_2!E1521,4)))</f>
        <v>2020</v>
      </c>
      <c r="G3921">
        <f>IF($A3921="","",Tienda_2!C1521)</f>
        <v>847100</v>
      </c>
      <c r="H3921">
        <f>IF($A3921="","",Tienda_2!D1521)</f>
        <v>43300</v>
      </c>
      <c r="I3921">
        <f>IF($A3921="","",Tienda_2!H1521)</f>
        <v>5</v>
      </c>
      <c r="J3921">
        <f>IF($A3921="",0,IF(AND(OR('Cuadro-de-mando'!$B$4="(Todas)",'Cuadro-de-mando'!$B$4=$A3921),OR('Cuadro-de-mando'!$E$4="(Todas)",'Cuadro-de-mando'!$E$4=$B3921),OR('Cuadro-de-mando'!$H$4="(Todas)",'Cuadro-de-mando'!$H$4=$C3921),OR('Cuadro-de-mando'!$K$4="(Todas)",'Cuadro-de-mando'!$K$4=$E3921),OR('Cuadro-de-mando'!$N$4="(Todos)",'Cuadro-de-mando'!$N$4=$F3921)),1,0))</f>
        <v>1</v>
      </c>
    </row>
    <row r="3922" spans="1:10" x14ac:dyDescent="0.25">
      <c r="A3922" t="str">
        <f>IF(Tienda_2!$A1522="","","Tienda 2")</f>
        <v>Tienda 2</v>
      </c>
      <c r="B3922" t="str">
        <f>IF($A3922="","",Tienda_2!B1522)</f>
        <v>Deportes y diversión</v>
      </c>
      <c r="C3922" t="str">
        <f>IF($A3922="","",Tienda_2!G1522)</f>
        <v>Bogotá</v>
      </c>
      <c r="D3922" t="str">
        <f>IF($A3922="","",Tienda_2!F1522)</f>
        <v>Rafael Acosta</v>
      </c>
      <c r="E3922" t="str">
        <f>IF($A3922="","",Tienda_2!I1522)</f>
        <v>Tarjeta de crédito</v>
      </c>
      <c r="F3922">
        <f>IF($A3922="","",VALUE(RIGHT(Tienda_2!E1522,4)))</f>
        <v>2021</v>
      </c>
      <c r="G3922">
        <f>IF($A3922="","",Tienda_2!C1522)</f>
        <v>40000</v>
      </c>
      <c r="H3922">
        <f>IF($A3922="","",Tienda_2!D1522)</f>
        <v>0</v>
      </c>
      <c r="I3922">
        <f>IF($A3922="","",Tienda_2!H1522)</f>
        <v>5</v>
      </c>
      <c r="J3922">
        <f>IF($A3922="",0,IF(AND(OR('Cuadro-de-mando'!$B$4="(Todas)",'Cuadro-de-mando'!$B$4=$A3922),OR('Cuadro-de-mando'!$E$4="(Todas)",'Cuadro-de-mando'!$E$4=$B3922),OR('Cuadro-de-mando'!$H$4="(Todas)",'Cuadro-de-mando'!$H$4=$C3922),OR('Cuadro-de-mando'!$K$4="(Todas)",'Cuadro-de-mando'!$K$4=$E3922),OR('Cuadro-de-mando'!$N$4="(Todos)",'Cuadro-de-mando'!$N$4=$F3922)),1,0))</f>
        <v>1</v>
      </c>
    </row>
    <row r="3923" spans="1:10" x14ac:dyDescent="0.25">
      <c r="A3923" t="str">
        <f>IF(Tienda_2!$A1523="","","Tienda 2")</f>
        <v>Tienda 2</v>
      </c>
      <c r="B3923" t="str">
        <f>IF($A3923="","",Tienda_2!B1523)</f>
        <v>Electrodomésticos</v>
      </c>
      <c r="C3923" t="str">
        <f>IF($A3923="","",Tienda_2!G1523)</f>
        <v>Pasto</v>
      </c>
      <c r="D3923" t="str">
        <f>IF($A3923="","",Tienda_2!F1523)</f>
        <v>Juliana Costa</v>
      </c>
      <c r="E3923" t="str">
        <f>IF($A3923="","",Tienda_2!I1523)</f>
        <v>Cupón</v>
      </c>
      <c r="F3923">
        <f>IF($A3923="","",VALUE(RIGHT(Tienda_2!E1523,4)))</f>
        <v>2022</v>
      </c>
      <c r="G3923">
        <f>IF($A3923="","",Tienda_2!C1523)</f>
        <v>1162600</v>
      </c>
      <c r="H3923">
        <f>IF($A3923="","",Tienda_2!D1523)</f>
        <v>62100</v>
      </c>
      <c r="I3923">
        <f>IF($A3923="","",Tienda_2!H1523)</f>
        <v>4</v>
      </c>
      <c r="J3923">
        <f>IF($A3923="",0,IF(AND(OR('Cuadro-de-mando'!$B$4="(Todas)",'Cuadro-de-mando'!$B$4=$A3923),OR('Cuadro-de-mando'!$E$4="(Todas)",'Cuadro-de-mando'!$E$4=$B3923),OR('Cuadro-de-mando'!$H$4="(Todas)",'Cuadro-de-mando'!$H$4=$C3923),OR('Cuadro-de-mando'!$K$4="(Todas)",'Cuadro-de-mando'!$K$4=$E3923),OR('Cuadro-de-mando'!$N$4="(Todos)",'Cuadro-de-mando'!$N$4=$F3923)),1,0))</f>
        <v>1</v>
      </c>
    </row>
    <row r="3924" spans="1:10" x14ac:dyDescent="0.25">
      <c r="A3924" t="str">
        <f>IF(Tienda_2!$A1524="","","Tienda 2")</f>
        <v>Tienda 2</v>
      </c>
      <c r="B3924" t="str">
        <f>IF($A3924="","",Tienda_2!B1524)</f>
        <v>Deportes y diversión</v>
      </c>
      <c r="C3924" t="str">
        <f>IF($A3924="","",Tienda_2!G1524)</f>
        <v>Bogotá</v>
      </c>
      <c r="D3924" t="str">
        <f>IF($A3924="","",Tienda_2!F1524)</f>
        <v>Santiago Silva</v>
      </c>
      <c r="E3924" t="str">
        <f>IF($A3924="","",Tienda_2!I1524)</f>
        <v>Tarjeta de crédito</v>
      </c>
      <c r="F3924">
        <f>IF($A3924="","",VALUE(RIGHT(Tienda_2!E1524,4)))</f>
        <v>2022</v>
      </c>
      <c r="G3924">
        <f>IF($A3924="","",Tienda_2!C1524)</f>
        <v>644100</v>
      </c>
      <c r="H3924">
        <f>IF($A3924="","",Tienda_2!D1524)</f>
        <v>32500</v>
      </c>
      <c r="I3924">
        <f>IF($A3924="","",Tienda_2!H1524)</f>
        <v>5</v>
      </c>
      <c r="J3924">
        <f>IF($A3924="",0,IF(AND(OR('Cuadro-de-mando'!$B$4="(Todas)",'Cuadro-de-mando'!$B$4=$A3924),OR('Cuadro-de-mando'!$E$4="(Todas)",'Cuadro-de-mando'!$E$4=$B3924),OR('Cuadro-de-mando'!$H$4="(Todas)",'Cuadro-de-mando'!$H$4=$C3924),OR('Cuadro-de-mando'!$K$4="(Todas)",'Cuadro-de-mando'!$K$4=$E3924),OR('Cuadro-de-mando'!$N$4="(Todos)",'Cuadro-de-mando'!$N$4=$F3924)),1,0))</f>
        <v>1</v>
      </c>
    </row>
    <row r="3925" spans="1:10" x14ac:dyDescent="0.25">
      <c r="A3925" t="str">
        <f>IF(Tienda_2!$A1525="","","Tienda 2")</f>
        <v>Tienda 2</v>
      </c>
      <c r="B3925" t="str">
        <f>IF($A3925="","",Tienda_2!B1525)</f>
        <v>Instrumentos musicales</v>
      </c>
      <c r="C3925" t="str">
        <f>IF($A3925="","",Tienda_2!G1525)</f>
        <v>Medellín</v>
      </c>
      <c r="D3925" t="str">
        <f>IF($A3925="","",Tienda_2!F1525)</f>
        <v>Ángel Rodriguez</v>
      </c>
      <c r="E3925" t="str">
        <f>IF($A3925="","",Tienda_2!I1525)</f>
        <v>Tarjeta de crédito</v>
      </c>
      <c r="F3925">
        <f>IF($A3925="","",VALUE(RIGHT(Tienda_2!E1525,4)))</f>
        <v>2022</v>
      </c>
      <c r="G3925">
        <f>IF($A3925="","",Tienda_2!C1525)</f>
        <v>60600</v>
      </c>
      <c r="H3925">
        <f>IF($A3925="","",Tienda_2!D1525)</f>
        <v>1400</v>
      </c>
      <c r="I3925">
        <f>IF($A3925="","",Tienda_2!H1525)</f>
        <v>3</v>
      </c>
      <c r="J3925">
        <f>IF($A3925="",0,IF(AND(OR('Cuadro-de-mando'!$B$4="(Todas)",'Cuadro-de-mando'!$B$4=$A3925),OR('Cuadro-de-mando'!$E$4="(Todas)",'Cuadro-de-mando'!$E$4=$B3925),OR('Cuadro-de-mando'!$H$4="(Todas)",'Cuadro-de-mando'!$H$4=$C3925),OR('Cuadro-de-mando'!$K$4="(Todas)",'Cuadro-de-mando'!$K$4=$E3925),OR('Cuadro-de-mando'!$N$4="(Todos)",'Cuadro-de-mando'!$N$4=$F3925)),1,0))</f>
        <v>1</v>
      </c>
    </row>
    <row r="3926" spans="1:10" x14ac:dyDescent="0.25">
      <c r="A3926" t="str">
        <f>IF(Tienda_2!$A1526="","","Tienda 2")</f>
        <v>Tienda 2</v>
      </c>
      <c r="B3926" t="str">
        <f>IF($A3926="","",Tienda_2!B1526)</f>
        <v>Juguetes</v>
      </c>
      <c r="C3926" t="str">
        <f>IF($A3926="","",Tienda_2!G1526)</f>
        <v>Cali</v>
      </c>
      <c r="D3926" t="str">
        <f>IF($A3926="","",Tienda_2!F1526)</f>
        <v>Pedro Gomez</v>
      </c>
      <c r="E3926" t="str">
        <f>IF($A3926="","",Tienda_2!I1526)</f>
        <v>Tarjeta de crédito</v>
      </c>
      <c r="F3926">
        <f>IF($A3926="","",VALUE(RIGHT(Tienda_2!E1526,4)))</f>
        <v>2022</v>
      </c>
      <c r="G3926">
        <f>IF($A3926="","",Tienda_2!C1526)</f>
        <v>32800</v>
      </c>
      <c r="H3926">
        <f>IF($A3926="","",Tienda_2!D1526)</f>
        <v>4100</v>
      </c>
      <c r="I3926">
        <f>IF($A3926="","",Tienda_2!H1526)</f>
        <v>5</v>
      </c>
      <c r="J3926">
        <f>IF($A3926="",0,IF(AND(OR('Cuadro-de-mando'!$B$4="(Todas)",'Cuadro-de-mando'!$B$4=$A3926),OR('Cuadro-de-mando'!$E$4="(Todas)",'Cuadro-de-mando'!$E$4=$B3926),OR('Cuadro-de-mando'!$H$4="(Todas)",'Cuadro-de-mando'!$H$4=$C3926),OR('Cuadro-de-mando'!$K$4="(Todas)",'Cuadro-de-mando'!$K$4=$E3926),OR('Cuadro-de-mando'!$N$4="(Todos)",'Cuadro-de-mando'!$N$4=$F3926)),1,0))</f>
        <v>1</v>
      </c>
    </row>
    <row r="3927" spans="1:10" x14ac:dyDescent="0.25">
      <c r="A3927" t="str">
        <f>IF(Tienda_2!$A1527="","","Tienda 2")</f>
        <v>Tienda 2</v>
      </c>
      <c r="B3927" t="str">
        <f>IF($A3927="","",Tienda_2!B1527)</f>
        <v>Electrónicos</v>
      </c>
      <c r="C3927" t="str">
        <f>IF($A3927="","",Tienda_2!G1527)</f>
        <v>Bogotá</v>
      </c>
      <c r="D3927" t="str">
        <f>IF($A3927="","",Tienda_2!F1527)</f>
        <v>Ángel Rodriguez</v>
      </c>
      <c r="E3927" t="str">
        <f>IF($A3927="","",Tienda_2!I1527)</f>
        <v>Tarjeta de crédito</v>
      </c>
      <c r="F3927">
        <f>IF($A3927="","",VALUE(RIGHT(Tienda_2!E1527,4)))</f>
        <v>2021</v>
      </c>
      <c r="G3927">
        <f>IF($A3927="","",Tienda_2!C1527)</f>
        <v>51200</v>
      </c>
      <c r="H3927">
        <f>IF($A3927="","",Tienda_2!D1527)</f>
        <v>900</v>
      </c>
      <c r="I3927">
        <f>IF($A3927="","",Tienda_2!H1527)</f>
        <v>5</v>
      </c>
      <c r="J3927">
        <f>IF($A3927="",0,IF(AND(OR('Cuadro-de-mando'!$B$4="(Todas)",'Cuadro-de-mando'!$B$4=$A3927),OR('Cuadro-de-mando'!$E$4="(Todas)",'Cuadro-de-mando'!$E$4=$B3927),OR('Cuadro-de-mando'!$H$4="(Todas)",'Cuadro-de-mando'!$H$4=$C3927),OR('Cuadro-de-mando'!$K$4="(Todas)",'Cuadro-de-mando'!$K$4=$E3927),OR('Cuadro-de-mando'!$N$4="(Todos)",'Cuadro-de-mando'!$N$4=$F3927)),1,0))</f>
        <v>1</v>
      </c>
    </row>
    <row r="3928" spans="1:10" x14ac:dyDescent="0.25">
      <c r="A3928" t="str">
        <f>IF(Tienda_2!$A1528="","","Tienda 2")</f>
        <v>Tienda 2</v>
      </c>
      <c r="B3928" t="str">
        <f>IF($A3928="","",Tienda_2!B1528)</f>
        <v>Juguetes</v>
      </c>
      <c r="C3928" t="str">
        <f>IF($A3928="","",Tienda_2!G1528)</f>
        <v>Bogotá</v>
      </c>
      <c r="D3928" t="str">
        <f>IF($A3928="","",Tienda_2!F1528)</f>
        <v>Rafael Acosta</v>
      </c>
      <c r="E3928" t="str">
        <f>IF($A3928="","",Tienda_2!I1528)</f>
        <v>Tarjeta de crédito</v>
      </c>
      <c r="F3928">
        <f>IF($A3928="","",VALUE(RIGHT(Tienda_2!E1528,4)))</f>
        <v>2021</v>
      </c>
      <c r="G3928">
        <f>IF($A3928="","",Tienda_2!C1528)</f>
        <v>11100</v>
      </c>
      <c r="H3928">
        <f>IF($A3928="","",Tienda_2!D1528)</f>
        <v>0</v>
      </c>
      <c r="I3928">
        <f>IF($A3928="","",Tienda_2!H1528)</f>
        <v>5</v>
      </c>
      <c r="J3928">
        <f>IF($A3928="",0,IF(AND(OR('Cuadro-de-mando'!$B$4="(Todas)",'Cuadro-de-mando'!$B$4=$A3928),OR('Cuadro-de-mando'!$E$4="(Todas)",'Cuadro-de-mando'!$E$4=$B3928),OR('Cuadro-de-mando'!$H$4="(Todas)",'Cuadro-de-mando'!$H$4=$C3928),OR('Cuadro-de-mando'!$K$4="(Todas)",'Cuadro-de-mando'!$K$4=$E3928),OR('Cuadro-de-mando'!$N$4="(Todos)",'Cuadro-de-mando'!$N$4=$F3928)),1,0))</f>
        <v>1</v>
      </c>
    </row>
    <row r="3929" spans="1:10" x14ac:dyDescent="0.25">
      <c r="A3929" t="str">
        <f>IF(Tienda_2!$A1529="","","Tienda 2")</f>
        <v>Tienda 2</v>
      </c>
      <c r="B3929" t="str">
        <f>IF($A3929="","",Tienda_2!B1529)</f>
        <v>Electrodomésticos</v>
      </c>
      <c r="C3929" t="str">
        <f>IF($A3929="","",Tienda_2!G1529)</f>
        <v>Bogotá</v>
      </c>
      <c r="D3929" t="str">
        <f>IF($A3929="","",Tienda_2!F1529)</f>
        <v>Camila Rivera</v>
      </c>
      <c r="E3929" t="str">
        <f>IF($A3929="","",Tienda_2!I1529)</f>
        <v>Tarjeta de crédito</v>
      </c>
      <c r="F3929">
        <f>IF($A3929="","",VALUE(RIGHT(Tienda_2!E1529,4)))</f>
        <v>2020</v>
      </c>
      <c r="G3929">
        <f>IF($A3929="","",Tienda_2!C1529)</f>
        <v>1353100</v>
      </c>
      <c r="H3929">
        <f>IF($A3929="","",Tienda_2!D1529)</f>
        <v>70200</v>
      </c>
      <c r="I3929">
        <f>IF($A3929="","",Tienda_2!H1529)</f>
        <v>5</v>
      </c>
      <c r="J3929">
        <f>IF($A3929="",0,IF(AND(OR('Cuadro-de-mando'!$B$4="(Todas)",'Cuadro-de-mando'!$B$4=$A3929),OR('Cuadro-de-mando'!$E$4="(Todas)",'Cuadro-de-mando'!$E$4=$B3929),OR('Cuadro-de-mando'!$H$4="(Todas)",'Cuadro-de-mando'!$H$4=$C3929),OR('Cuadro-de-mando'!$K$4="(Todas)",'Cuadro-de-mando'!$K$4=$E3929),OR('Cuadro-de-mando'!$N$4="(Todos)",'Cuadro-de-mando'!$N$4=$F3929)),1,0))</f>
        <v>1</v>
      </c>
    </row>
    <row r="3930" spans="1:10" x14ac:dyDescent="0.25">
      <c r="A3930" t="str">
        <f>IF(Tienda_2!$A1530="","","Tienda 2")</f>
        <v>Tienda 2</v>
      </c>
      <c r="B3930" t="str">
        <f>IF($A3930="","",Tienda_2!B1530)</f>
        <v>Libros</v>
      </c>
      <c r="C3930" t="str">
        <f>IF($A3930="","",Tienda_2!G1530)</f>
        <v>Medellín</v>
      </c>
      <c r="D3930" t="str">
        <f>IF($A3930="","",Tienda_2!F1530)</f>
        <v>Camila Rivera</v>
      </c>
      <c r="E3930" t="str">
        <f>IF($A3930="","",Tienda_2!I1530)</f>
        <v>Tarjeta de crédito</v>
      </c>
      <c r="F3930">
        <f>IF($A3930="","",VALUE(RIGHT(Tienda_2!E1530,4)))</f>
        <v>2022</v>
      </c>
      <c r="G3930">
        <f>IF($A3930="","",Tienda_2!C1530)</f>
        <v>42400</v>
      </c>
      <c r="H3930">
        <f>IF($A3930="","",Tienda_2!D1530)</f>
        <v>3000</v>
      </c>
      <c r="I3930">
        <f>IF($A3930="","",Tienda_2!H1530)</f>
        <v>4</v>
      </c>
      <c r="J3930">
        <f>IF($A3930="",0,IF(AND(OR('Cuadro-de-mando'!$B$4="(Todas)",'Cuadro-de-mando'!$B$4=$A3930),OR('Cuadro-de-mando'!$E$4="(Todas)",'Cuadro-de-mando'!$E$4=$B3930),OR('Cuadro-de-mando'!$H$4="(Todas)",'Cuadro-de-mando'!$H$4=$C3930),OR('Cuadro-de-mando'!$K$4="(Todas)",'Cuadro-de-mando'!$K$4=$E3930),OR('Cuadro-de-mando'!$N$4="(Todos)",'Cuadro-de-mando'!$N$4=$F3930)),1,0))</f>
        <v>1</v>
      </c>
    </row>
    <row r="3931" spans="1:10" x14ac:dyDescent="0.25">
      <c r="A3931" t="str">
        <f>IF(Tienda_2!$A1531="","","Tienda 2")</f>
        <v>Tienda 2</v>
      </c>
      <c r="B3931" t="str">
        <f>IF($A3931="","",Tienda_2!B1531)</f>
        <v>Muebles</v>
      </c>
      <c r="C3931" t="str">
        <f>IF($A3931="","",Tienda_2!G1531)</f>
        <v>Cali</v>
      </c>
      <c r="D3931" t="str">
        <f>IF($A3931="","",Tienda_2!F1531)</f>
        <v>Izabela de León</v>
      </c>
      <c r="E3931" t="str">
        <f>IF($A3931="","",Tienda_2!I1531)</f>
        <v>Tarjeta de crédito</v>
      </c>
      <c r="F3931">
        <f>IF($A3931="","",VALUE(RIGHT(Tienda_2!E1531,4)))</f>
        <v>2021</v>
      </c>
      <c r="G3931">
        <f>IF($A3931="","",Tienda_2!C1531)</f>
        <v>459100</v>
      </c>
      <c r="H3931">
        <f>IF($A3931="","",Tienda_2!D1531)</f>
        <v>22600</v>
      </c>
      <c r="I3931">
        <f>IF($A3931="","",Tienda_2!H1531)</f>
        <v>2</v>
      </c>
      <c r="J3931">
        <f>IF($A3931="",0,IF(AND(OR('Cuadro-de-mando'!$B$4="(Todas)",'Cuadro-de-mando'!$B$4=$A3931),OR('Cuadro-de-mando'!$E$4="(Todas)",'Cuadro-de-mando'!$E$4=$B3931),OR('Cuadro-de-mando'!$H$4="(Todas)",'Cuadro-de-mando'!$H$4=$C3931),OR('Cuadro-de-mando'!$K$4="(Todas)",'Cuadro-de-mando'!$K$4=$E3931),OR('Cuadro-de-mando'!$N$4="(Todos)",'Cuadro-de-mando'!$N$4=$F3931)),1,0))</f>
        <v>1</v>
      </c>
    </row>
    <row r="3932" spans="1:10" x14ac:dyDescent="0.25">
      <c r="A3932" t="str">
        <f>IF(Tienda_2!$A1532="","","Tienda 2")</f>
        <v>Tienda 2</v>
      </c>
      <c r="B3932" t="str">
        <f>IF($A3932="","",Tienda_2!B1532)</f>
        <v>Electrodomésticos</v>
      </c>
      <c r="C3932" t="str">
        <f>IF($A3932="","",Tienda_2!G1532)</f>
        <v>Barranquilla</v>
      </c>
      <c r="D3932" t="str">
        <f>IF($A3932="","",Tienda_2!F1532)</f>
        <v>Juliana Costa</v>
      </c>
      <c r="E3932" t="str">
        <f>IF($A3932="","",Tienda_2!I1532)</f>
        <v>Cupón</v>
      </c>
      <c r="F3932">
        <f>IF($A3932="","",VALUE(RIGHT(Tienda_2!E1532,4)))</f>
        <v>2021</v>
      </c>
      <c r="G3932">
        <f>IF($A3932="","",Tienda_2!C1532)</f>
        <v>797900</v>
      </c>
      <c r="H3932">
        <f>IF($A3932="","",Tienda_2!D1532)</f>
        <v>42900</v>
      </c>
      <c r="I3932">
        <f>IF($A3932="","",Tienda_2!H1532)</f>
        <v>5</v>
      </c>
      <c r="J3932">
        <f>IF($A3932="",0,IF(AND(OR('Cuadro-de-mando'!$B$4="(Todas)",'Cuadro-de-mando'!$B$4=$A3932),OR('Cuadro-de-mando'!$E$4="(Todas)",'Cuadro-de-mando'!$E$4=$B3932),OR('Cuadro-de-mando'!$H$4="(Todas)",'Cuadro-de-mando'!$H$4=$C3932),OR('Cuadro-de-mando'!$K$4="(Todas)",'Cuadro-de-mando'!$K$4=$E3932),OR('Cuadro-de-mando'!$N$4="(Todos)",'Cuadro-de-mando'!$N$4=$F3932)),1,0))</f>
        <v>1</v>
      </c>
    </row>
    <row r="3933" spans="1:10" x14ac:dyDescent="0.25">
      <c r="A3933" t="str">
        <f>IF(Tienda_2!$A1533="","","Tienda 2")</f>
        <v>Tienda 2</v>
      </c>
      <c r="B3933" t="str">
        <f>IF($A3933="","",Tienda_2!B1533)</f>
        <v>Libros</v>
      </c>
      <c r="C3933" t="str">
        <f>IF($A3933="","",Tienda_2!G1533)</f>
        <v>Medellín</v>
      </c>
      <c r="D3933" t="str">
        <f>IF($A3933="","",Tienda_2!F1533)</f>
        <v>Camila Rivera</v>
      </c>
      <c r="E3933" t="str">
        <f>IF($A3933="","",Tienda_2!I1533)</f>
        <v>Tarjeta de crédito</v>
      </c>
      <c r="F3933">
        <f>IF($A3933="","",VALUE(RIGHT(Tienda_2!E1533,4)))</f>
        <v>2022</v>
      </c>
      <c r="G3933">
        <f>IF($A3933="","",Tienda_2!C1533)</f>
        <v>47500</v>
      </c>
      <c r="H3933">
        <f>IF($A3933="","",Tienda_2!D1533)</f>
        <v>0</v>
      </c>
      <c r="I3933">
        <f>IF($A3933="","",Tienda_2!H1533)</f>
        <v>5</v>
      </c>
      <c r="J3933">
        <f>IF($A3933="",0,IF(AND(OR('Cuadro-de-mando'!$B$4="(Todas)",'Cuadro-de-mando'!$B$4=$A3933),OR('Cuadro-de-mando'!$E$4="(Todas)",'Cuadro-de-mando'!$E$4=$B3933),OR('Cuadro-de-mando'!$H$4="(Todas)",'Cuadro-de-mando'!$H$4=$C3933),OR('Cuadro-de-mando'!$K$4="(Todas)",'Cuadro-de-mando'!$K$4=$E3933),OR('Cuadro-de-mando'!$N$4="(Todos)",'Cuadro-de-mando'!$N$4=$F3933)),1,0))</f>
        <v>1</v>
      </c>
    </row>
    <row r="3934" spans="1:10" x14ac:dyDescent="0.25">
      <c r="A3934" t="str">
        <f>IF(Tienda_2!$A1534="","","Tienda 2")</f>
        <v>Tienda 2</v>
      </c>
      <c r="B3934" t="str">
        <f>IF($A3934="","",Tienda_2!B1534)</f>
        <v>Deportes y diversión</v>
      </c>
      <c r="C3934" t="str">
        <f>IF($A3934="","",Tienda_2!G1534)</f>
        <v>Bogotá</v>
      </c>
      <c r="D3934" t="str">
        <f>IF($A3934="","",Tienda_2!F1534)</f>
        <v>Izabela de León</v>
      </c>
      <c r="E3934" t="str">
        <f>IF($A3934="","",Tienda_2!I1534)</f>
        <v>Nequi</v>
      </c>
      <c r="F3934">
        <f>IF($A3934="","",VALUE(RIGHT(Tienda_2!E1534,4)))</f>
        <v>2023</v>
      </c>
      <c r="G3934">
        <f>IF($A3934="","",Tienda_2!C1534)</f>
        <v>48100</v>
      </c>
      <c r="H3934">
        <f>IF($A3934="","",Tienda_2!D1534)</f>
        <v>3300</v>
      </c>
      <c r="I3934">
        <f>IF($A3934="","",Tienda_2!H1534)</f>
        <v>5</v>
      </c>
      <c r="J3934">
        <f>IF($A3934="",0,IF(AND(OR('Cuadro-de-mando'!$B$4="(Todas)",'Cuadro-de-mando'!$B$4=$A3934),OR('Cuadro-de-mando'!$E$4="(Todas)",'Cuadro-de-mando'!$E$4=$B3934),OR('Cuadro-de-mando'!$H$4="(Todas)",'Cuadro-de-mando'!$H$4=$C3934),OR('Cuadro-de-mando'!$K$4="(Todas)",'Cuadro-de-mando'!$K$4=$E3934),OR('Cuadro-de-mando'!$N$4="(Todos)",'Cuadro-de-mando'!$N$4=$F3934)),1,0))</f>
        <v>1</v>
      </c>
    </row>
    <row r="3935" spans="1:10" x14ac:dyDescent="0.25">
      <c r="A3935" t="str">
        <f>IF(Tienda_2!$A1535="","","Tienda 2")</f>
        <v>Tienda 2</v>
      </c>
      <c r="B3935" t="str">
        <f>IF($A3935="","",Tienda_2!B1535)</f>
        <v>Electrónicos</v>
      </c>
      <c r="C3935" t="str">
        <f>IF($A3935="","",Tienda_2!G1535)</f>
        <v>Barranquilla</v>
      </c>
      <c r="D3935" t="str">
        <f>IF($A3935="","",Tienda_2!F1535)</f>
        <v>Santiago Silva</v>
      </c>
      <c r="E3935" t="str">
        <f>IF($A3935="","",Tienda_2!I1535)</f>
        <v>Tarjeta de crédito</v>
      </c>
      <c r="F3935">
        <f>IF($A3935="","",VALUE(RIGHT(Tienda_2!E1535,4)))</f>
        <v>2020</v>
      </c>
      <c r="G3935">
        <f>IF($A3935="","",Tienda_2!C1535)</f>
        <v>134000</v>
      </c>
      <c r="H3935">
        <f>IF($A3935="","",Tienda_2!D1535)</f>
        <v>5300</v>
      </c>
      <c r="I3935">
        <f>IF($A3935="","",Tienda_2!H1535)</f>
        <v>1</v>
      </c>
      <c r="J3935">
        <f>IF($A3935="",0,IF(AND(OR('Cuadro-de-mando'!$B$4="(Todas)",'Cuadro-de-mando'!$B$4=$A3935),OR('Cuadro-de-mando'!$E$4="(Todas)",'Cuadro-de-mando'!$E$4=$B3935),OR('Cuadro-de-mando'!$H$4="(Todas)",'Cuadro-de-mando'!$H$4=$C3935),OR('Cuadro-de-mando'!$K$4="(Todas)",'Cuadro-de-mando'!$K$4=$E3935),OR('Cuadro-de-mando'!$N$4="(Todos)",'Cuadro-de-mando'!$N$4=$F3935)),1,0))</f>
        <v>1</v>
      </c>
    </row>
    <row r="3936" spans="1:10" x14ac:dyDescent="0.25">
      <c r="A3936" t="str">
        <f>IF(Tienda_2!$A1536="","","Tienda 2")</f>
        <v>Tienda 2</v>
      </c>
      <c r="B3936" t="str">
        <f>IF($A3936="","",Tienda_2!B1536)</f>
        <v>Instrumentos musicales</v>
      </c>
      <c r="C3936" t="str">
        <f>IF($A3936="","",Tienda_2!G1536)</f>
        <v>Medellín</v>
      </c>
      <c r="D3936" t="str">
        <f>IF($A3936="","",Tienda_2!F1536)</f>
        <v>Juliana Costa</v>
      </c>
      <c r="E3936" t="str">
        <f>IF($A3936="","",Tienda_2!I1536)</f>
        <v>Nequi</v>
      </c>
      <c r="F3936">
        <f>IF($A3936="","",VALUE(RIGHT(Tienda_2!E1536,4)))</f>
        <v>2023</v>
      </c>
      <c r="G3936">
        <f>IF($A3936="","",Tienda_2!C1536)</f>
        <v>913800</v>
      </c>
      <c r="H3936">
        <f>IF($A3936="","",Tienda_2!D1536)</f>
        <v>55500</v>
      </c>
      <c r="I3936">
        <f>IF($A3936="","",Tienda_2!H1536)</f>
        <v>5</v>
      </c>
      <c r="J3936">
        <f>IF($A3936="",0,IF(AND(OR('Cuadro-de-mando'!$B$4="(Todas)",'Cuadro-de-mando'!$B$4=$A3936),OR('Cuadro-de-mando'!$E$4="(Todas)",'Cuadro-de-mando'!$E$4=$B3936),OR('Cuadro-de-mando'!$H$4="(Todas)",'Cuadro-de-mando'!$H$4=$C3936),OR('Cuadro-de-mando'!$K$4="(Todas)",'Cuadro-de-mando'!$K$4=$E3936),OR('Cuadro-de-mando'!$N$4="(Todos)",'Cuadro-de-mando'!$N$4=$F3936)),1,0))</f>
        <v>1</v>
      </c>
    </row>
    <row r="3937" spans="1:10" x14ac:dyDescent="0.25">
      <c r="A3937" t="str">
        <f>IF(Tienda_2!$A1537="","","Tienda 2")</f>
        <v>Tienda 2</v>
      </c>
      <c r="B3937" t="str">
        <f>IF($A3937="","",Tienda_2!B1537)</f>
        <v>Electrodomésticos</v>
      </c>
      <c r="C3937" t="str">
        <f>IF($A3937="","",Tienda_2!G1537)</f>
        <v>Bogotá</v>
      </c>
      <c r="D3937" t="str">
        <f>IF($A3937="","",Tienda_2!F1537)</f>
        <v>Felipe Santos</v>
      </c>
      <c r="E3937" t="str">
        <f>IF($A3937="","",Tienda_2!I1537)</f>
        <v>Tarjeta de crédito</v>
      </c>
      <c r="F3937">
        <f>IF($A3937="","",VALUE(RIGHT(Tienda_2!E1537,4)))</f>
        <v>2020</v>
      </c>
      <c r="G3937">
        <f>IF($A3937="","",Tienda_2!C1537)</f>
        <v>608200</v>
      </c>
      <c r="H3937">
        <f>IF($A3937="","",Tienda_2!D1537)</f>
        <v>30600</v>
      </c>
      <c r="I3937">
        <f>IF($A3937="","",Tienda_2!H1537)</f>
        <v>5</v>
      </c>
      <c r="J3937">
        <f>IF($A3937="",0,IF(AND(OR('Cuadro-de-mando'!$B$4="(Todas)",'Cuadro-de-mando'!$B$4=$A3937),OR('Cuadro-de-mando'!$E$4="(Todas)",'Cuadro-de-mando'!$E$4=$B3937),OR('Cuadro-de-mando'!$H$4="(Todas)",'Cuadro-de-mando'!$H$4=$C3937),OR('Cuadro-de-mando'!$K$4="(Todas)",'Cuadro-de-mando'!$K$4=$E3937),OR('Cuadro-de-mando'!$N$4="(Todos)",'Cuadro-de-mando'!$N$4=$F3937)),1,0))</f>
        <v>1</v>
      </c>
    </row>
    <row r="3938" spans="1:10" x14ac:dyDescent="0.25">
      <c r="A3938" t="str">
        <f>IF(Tienda_2!$A1538="","","Tienda 2")</f>
        <v>Tienda 2</v>
      </c>
      <c r="B3938" t="str">
        <f>IF($A3938="","",Tienda_2!B1538)</f>
        <v>Juguetes</v>
      </c>
      <c r="C3938" t="str">
        <f>IF($A3938="","",Tienda_2!G1538)</f>
        <v>Pereira</v>
      </c>
      <c r="D3938" t="str">
        <f>IF($A3938="","",Tienda_2!F1538)</f>
        <v>Juan Fernandez</v>
      </c>
      <c r="E3938" t="str">
        <f>IF($A3938="","",Tienda_2!I1538)</f>
        <v>Nequi</v>
      </c>
      <c r="F3938">
        <f>IF($A3938="","",VALUE(RIGHT(Tienda_2!E1538,4)))</f>
        <v>2020</v>
      </c>
      <c r="G3938">
        <f>IF($A3938="","",Tienda_2!C1538)</f>
        <v>21700</v>
      </c>
      <c r="H3938">
        <f>IF($A3938="","",Tienda_2!D1538)</f>
        <v>1400</v>
      </c>
      <c r="I3938">
        <f>IF($A3938="","",Tienda_2!H1538)</f>
        <v>3</v>
      </c>
      <c r="J3938">
        <f>IF($A3938="",0,IF(AND(OR('Cuadro-de-mando'!$B$4="(Todas)",'Cuadro-de-mando'!$B$4=$A3938),OR('Cuadro-de-mando'!$E$4="(Todas)",'Cuadro-de-mando'!$E$4=$B3938),OR('Cuadro-de-mando'!$H$4="(Todas)",'Cuadro-de-mando'!$H$4=$C3938),OR('Cuadro-de-mando'!$K$4="(Todas)",'Cuadro-de-mando'!$K$4=$E3938),OR('Cuadro-de-mando'!$N$4="(Todos)",'Cuadro-de-mando'!$N$4=$F3938)),1,0))</f>
        <v>1</v>
      </c>
    </row>
    <row r="3939" spans="1:10" x14ac:dyDescent="0.25">
      <c r="A3939" t="str">
        <f>IF(Tienda_2!$A1539="","","Tienda 2")</f>
        <v>Tienda 2</v>
      </c>
      <c r="B3939" t="str">
        <f>IF($A3939="","",Tienda_2!B1539)</f>
        <v>Muebles</v>
      </c>
      <c r="C3939" t="str">
        <f>IF($A3939="","",Tienda_2!G1539)</f>
        <v>Bogotá</v>
      </c>
      <c r="D3939" t="str">
        <f>IF($A3939="","",Tienda_2!F1539)</f>
        <v>Felipe Santos</v>
      </c>
      <c r="E3939" t="str">
        <f>IF($A3939="","",Tienda_2!I1539)</f>
        <v>Nequi</v>
      </c>
      <c r="F3939">
        <f>IF($A3939="","",VALUE(RIGHT(Tienda_2!E1539,4)))</f>
        <v>2022</v>
      </c>
      <c r="G3939">
        <f>IF($A3939="","",Tienda_2!C1539)</f>
        <v>480600</v>
      </c>
      <c r="H3939">
        <f>IF($A3939="","",Tienda_2!D1539)</f>
        <v>23800</v>
      </c>
      <c r="I3939">
        <f>IF($A3939="","",Tienda_2!H1539)</f>
        <v>5</v>
      </c>
      <c r="J3939">
        <f>IF($A3939="",0,IF(AND(OR('Cuadro-de-mando'!$B$4="(Todas)",'Cuadro-de-mando'!$B$4=$A3939),OR('Cuadro-de-mando'!$E$4="(Todas)",'Cuadro-de-mando'!$E$4=$B3939),OR('Cuadro-de-mando'!$H$4="(Todas)",'Cuadro-de-mando'!$H$4=$C3939),OR('Cuadro-de-mando'!$K$4="(Todas)",'Cuadro-de-mando'!$K$4=$E3939),OR('Cuadro-de-mando'!$N$4="(Todos)",'Cuadro-de-mando'!$N$4=$F3939)),1,0))</f>
        <v>1</v>
      </c>
    </row>
    <row r="3940" spans="1:10" x14ac:dyDescent="0.25">
      <c r="A3940" t="str">
        <f>IF(Tienda_2!$A1540="","","Tienda 2")</f>
        <v>Tienda 2</v>
      </c>
      <c r="B3940" t="str">
        <f>IF($A3940="","",Tienda_2!B1540)</f>
        <v>Instrumentos musicales</v>
      </c>
      <c r="C3940" t="str">
        <f>IF($A3940="","",Tienda_2!G1540)</f>
        <v>Cali</v>
      </c>
      <c r="D3940" t="str">
        <f>IF($A3940="","",Tienda_2!F1540)</f>
        <v>Juan Fernandez</v>
      </c>
      <c r="E3940" t="str">
        <f>IF($A3940="","",Tienda_2!I1540)</f>
        <v>Tarjeta de crédito</v>
      </c>
      <c r="F3940">
        <f>IF($A3940="","",VALUE(RIGHT(Tienda_2!E1540,4)))</f>
        <v>2021</v>
      </c>
      <c r="G3940">
        <f>IF($A3940="","",Tienda_2!C1540)</f>
        <v>353500</v>
      </c>
      <c r="H3940">
        <f>IF($A3940="","",Tienda_2!D1540)</f>
        <v>19000</v>
      </c>
      <c r="I3940">
        <f>IF($A3940="","",Tienda_2!H1540)</f>
        <v>2</v>
      </c>
      <c r="J3940">
        <f>IF($A3940="",0,IF(AND(OR('Cuadro-de-mando'!$B$4="(Todas)",'Cuadro-de-mando'!$B$4=$A3940),OR('Cuadro-de-mando'!$E$4="(Todas)",'Cuadro-de-mando'!$E$4=$B3940),OR('Cuadro-de-mando'!$H$4="(Todas)",'Cuadro-de-mando'!$H$4=$C3940),OR('Cuadro-de-mando'!$K$4="(Todas)",'Cuadro-de-mando'!$K$4=$E3940),OR('Cuadro-de-mando'!$N$4="(Todos)",'Cuadro-de-mando'!$N$4=$F3940)),1,0))</f>
        <v>1</v>
      </c>
    </row>
    <row r="3941" spans="1:10" x14ac:dyDescent="0.25">
      <c r="A3941" t="str">
        <f>IF(Tienda_2!$A1541="","","Tienda 2")</f>
        <v>Tienda 2</v>
      </c>
      <c r="B3941" t="str">
        <f>IF($A3941="","",Tienda_2!B1541)</f>
        <v>Electrónicos</v>
      </c>
      <c r="C3941" t="str">
        <f>IF($A3941="","",Tienda_2!G1541)</f>
        <v>Cúcuta</v>
      </c>
      <c r="D3941" t="str">
        <f>IF($A3941="","",Tienda_2!F1541)</f>
        <v>Beatriz Morales</v>
      </c>
      <c r="E3941" t="str">
        <f>IF($A3941="","",Tienda_2!I1541)</f>
        <v>Tarjeta de crédito</v>
      </c>
      <c r="F3941">
        <f>IF($A3941="","",VALUE(RIGHT(Tienda_2!E1541,4)))</f>
        <v>2020</v>
      </c>
      <c r="G3941">
        <f>IF($A3941="","",Tienda_2!C1541)</f>
        <v>2399500</v>
      </c>
      <c r="H3941">
        <f>IF($A3941="","",Tienda_2!D1541)</f>
        <v>126000</v>
      </c>
      <c r="I3941">
        <f>IF($A3941="","",Tienda_2!H1541)</f>
        <v>5</v>
      </c>
      <c r="J3941">
        <f>IF($A3941="",0,IF(AND(OR('Cuadro-de-mando'!$B$4="(Todas)",'Cuadro-de-mando'!$B$4=$A3941),OR('Cuadro-de-mando'!$E$4="(Todas)",'Cuadro-de-mando'!$E$4=$B3941),OR('Cuadro-de-mando'!$H$4="(Todas)",'Cuadro-de-mando'!$H$4=$C3941),OR('Cuadro-de-mando'!$K$4="(Todas)",'Cuadro-de-mando'!$K$4=$E3941),OR('Cuadro-de-mando'!$N$4="(Todos)",'Cuadro-de-mando'!$N$4=$F3941)),1,0))</f>
        <v>1</v>
      </c>
    </row>
    <row r="3942" spans="1:10" x14ac:dyDescent="0.25">
      <c r="A3942" t="str">
        <f>IF(Tienda_2!$A1542="","","Tienda 2")</f>
        <v>Tienda 2</v>
      </c>
      <c r="B3942" t="str">
        <f>IF($A3942="","",Tienda_2!B1542)</f>
        <v>Muebles</v>
      </c>
      <c r="C3942" t="str">
        <f>IF($A3942="","",Tienda_2!G1542)</f>
        <v>Bogotá</v>
      </c>
      <c r="D3942" t="str">
        <f>IF($A3942="","",Tienda_2!F1542)</f>
        <v>Juliana Costa</v>
      </c>
      <c r="E3942" t="str">
        <f>IF($A3942="","",Tienda_2!I1542)</f>
        <v>Tarjeta de crédito</v>
      </c>
      <c r="F3942">
        <f>IF($A3942="","",VALUE(RIGHT(Tienda_2!E1542,4)))</f>
        <v>2021</v>
      </c>
      <c r="G3942">
        <f>IF($A3942="","",Tienda_2!C1542)</f>
        <v>465400</v>
      </c>
      <c r="H3942">
        <f>IF($A3942="","",Tienda_2!D1542)</f>
        <v>23000</v>
      </c>
      <c r="I3942">
        <f>IF($A3942="","",Tienda_2!H1542)</f>
        <v>5</v>
      </c>
      <c r="J3942">
        <f>IF($A3942="",0,IF(AND(OR('Cuadro-de-mando'!$B$4="(Todas)",'Cuadro-de-mando'!$B$4=$A3942),OR('Cuadro-de-mando'!$E$4="(Todas)",'Cuadro-de-mando'!$E$4=$B3942),OR('Cuadro-de-mando'!$H$4="(Todas)",'Cuadro-de-mando'!$H$4=$C3942),OR('Cuadro-de-mando'!$K$4="(Todas)",'Cuadro-de-mando'!$K$4=$E3942),OR('Cuadro-de-mando'!$N$4="(Todos)",'Cuadro-de-mando'!$N$4=$F3942)),1,0))</f>
        <v>1</v>
      </c>
    </row>
    <row r="3943" spans="1:10" x14ac:dyDescent="0.25">
      <c r="A3943" t="str">
        <f>IF(Tienda_2!$A1543="","","Tienda 2")</f>
        <v>Tienda 2</v>
      </c>
      <c r="B3943" t="str">
        <f>IF($A3943="","",Tienda_2!B1543)</f>
        <v>Deportes y diversión</v>
      </c>
      <c r="C3943" t="str">
        <f>IF($A3943="","",Tienda_2!G1543)</f>
        <v>Bogotá</v>
      </c>
      <c r="D3943" t="str">
        <f>IF($A3943="","",Tienda_2!F1543)</f>
        <v>Juliana Costa</v>
      </c>
      <c r="E3943" t="str">
        <f>IF($A3943="","",Tienda_2!I1543)</f>
        <v>Nequi</v>
      </c>
      <c r="F3943">
        <f>IF($A3943="","",VALUE(RIGHT(Tienda_2!E1543,4)))</f>
        <v>2020</v>
      </c>
      <c r="G3943">
        <f>IF($A3943="","",Tienda_2!C1543)</f>
        <v>561400</v>
      </c>
      <c r="H3943">
        <f>IF($A3943="","",Tienda_2!D1543)</f>
        <v>30300</v>
      </c>
      <c r="I3943">
        <f>IF($A3943="","",Tienda_2!H1543)</f>
        <v>5</v>
      </c>
      <c r="J3943">
        <f>IF($A3943="",0,IF(AND(OR('Cuadro-de-mando'!$B$4="(Todas)",'Cuadro-de-mando'!$B$4=$A3943),OR('Cuadro-de-mando'!$E$4="(Todas)",'Cuadro-de-mando'!$E$4=$B3943),OR('Cuadro-de-mando'!$H$4="(Todas)",'Cuadro-de-mando'!$H$4=$C3943),OR('Cuadro-de-mando'!$K$4="(Todas)",'Cuadro-de-mando'!$K$4=$E3943),OR('Cuadro-de-mando'!$N$4="(Todos)",'Cuadro-de-mando'!$N$4=$F3943)),1,0))</f>
        <v>1</v>
      </c>
    </row>
    <row r="3944" spans="1:10" x14ac:dyDescent="0.25">
      <c r="A3944" t="str">
        <f>IF(Tienda_2!$A1544="","","Tienda 2")</f>
        <v>Tienda 2</v>
      </c>
      <c r="B3944" t="str">
        <f>IF($A3944="","",Tienda_2!B1544)</f>
        <v>Juguetes</v>
      </c>
      <c r="C3944" t="str">
        <f>IF($A3944="","",Tienda_2!G1544)</f>
        <v>Bogotá</v>
      </c>
      <c r="D3944" t="str">
        <f>IF($A3944="","",Tienda_2!F1544)</f>
        <v>Juan Fernandez</v>
      </c>
      <c r="E3944" t="str">
        <f>IF($A3944="","",Tienda_2!I1544)</f>
        <v>Tarjeta de crédito</v>
      </c>
      <c r="F3944">
        <f>IF($A3944="","",VALUE(RIGHT(Tienda_2!E1544,4)))</f>
        <v>2022</v>
      </c>
      <c r="G3944">
        <f>IF($A3944="","",Tienda_2!C1544)</f>
        <v>20300</v>
      </c>
      <c r="H3944">
        <f>IF($A3944="","",Tienda_2!D1544)</f>
        <v>4400</v>
      </c>
      <c r="I3944">
        <f>IF($A3944="","",Tienda_2!H1544)</f>
        <v>4</v>
      </c>
      <c r="J3944">
        <f>IF($A3944="",0,IF(AND(OR('Cuadro-de-mando'!$B$4="(Todas)",'Cuadro-de-mando'!$B$4=$A3944),OR('Cuadro-de-mando'!$E$4="(Todas)",'Cuadro-de-mando'!$E$4=$B3944),OR('Cuadro-de-mando'!$H$4="(Todas)",'Cuadro-de-mando'!$H$4=$C3944),OR('Cuadro-de-mando'!$K$4="(Todas)",'Cuadro-de-mando'!$K$4=$E3944),OR('Cuadro-de-mando'!$N$4="(Todos)",'Cuadro-de-mando'!$N$4=$F3944)),1,0))</f>
        <v>1</v>
      </c>
    </row>
    <row r="3945" spans="1:10" x14ac:dyDescent="0.25">
      <c r="A3945" t="str">
        <f>IF(Tienda_2!$A1545="","","Tienda 2")</f>
        <v>Tienda 2</v>
      </c>
      <c r="B3945" t="str">
        <f>IF($A3945="","",Tienda_2!B1545)</f>
        <v>Artículos para el hogar</v>
      </c>
      <c r="C3945" t="str">
        <f>IF($A3945="","",Tienda_2!G1545)</f>
        <v>Bogotá</v>
      </c>
      <c r="D3945" t="str">
        <f>IF($A3945="","",Tienda_2!F1545)</f>
        <v>Camila Rivera</v>
      </c>
      <c r="E3945" t="str">
        <f>IF($A3945="","",Tienda_2!I1545)</f>
        <v>Tarjeta de crédito</v>
      </c>
      <c r="F3945">
        <f>IF($A3945="","",VALUE(RIGHT(Tienda_2!E1545,4)))</f>
        <v>2021</v>
      </c>
      <c r="G3945">
        <f>IF($A3945="","",Tienda_2!C1545)</f>
        <v>74600</v>
      </c>
      <c r="H3945">
        <f>IF($A3945="","",Tienda_2!D1545)</f>
        <v>4400</v>
      </c>
      <c r="I3945">
        <f>IF($A3945="","",Tienda_2!H1545)</f>
        <v>3</v>
      </c>
      <c r="J3945">
        <f>IF($A3945="",0,IF(AND(OR('Cuadro-de-mando'!$B$4="(Todas)",'Cuadro-de-mando'!$B$4=$A3945),OR('Cuadro-de-mando'!$E$4="(Todas)",'Cuadro-de-mando'!$E$4=$B3945),OR('Cuadro-de-mando'!$H$4="(Todas)",'Cuadro-de-mando'!$H$4=$C3945),OR('Cuadro-de-mando'!$K$4="(Todas)",'Cuadro-de-mando'!$K$4=$E3945),OR('Cuadro-de-mando'!$N$4="(Todos)",'Cuadro-de-mando'!$N$4=$F3945)),1,0))</f>
        <v>1</v>
      </c>
    </row>
    <row r="3946" spans="1:10" x14ac:dyDescent="0.25">
      <c r="A3946" t="str">
        <f>IF(Tienda_2!$A1546="","","Tienda 2")</f>
        <v>Tienda 2</v>
      </c>
      <c r="B3946" t="str">
        <f>IF($A3946="","",Tienda_2!B1546)</f>
        <v>Electrónicos</v>
      </c>
      <c r="C3946" t="str">
        <f>IF($A3946="","",Tienda_2!G1546)</f>
        <v>Medellín</v>
      </c>
      <c r="D3946" t="str">
        <f>IF($A3946="","",Tienda_2!F1546)</f>
        <v>Blanca Ramirez</v>
      </c>
      <c r="E3946" t="str">
        <f>IF($A3946="","",Tienda_2!I1546)</f>
        <v>Cupón</v>
      </c>
      <c r="F3946">
        <f>IF($A3946="","",VALUE(RIGHT(Tienda_2!E1546,4)))</f>
        <v>2021</v>
      </c>
      <c r="G3946">
        <f>IF($A3946="","",Tienda_2!C1546)</f>
        <v>2259600</v>
      </c>
      <c r="H3946">
        <f>IF($A3946="","",Tienda_2!D1546)</f>
        <v>118500</v>
      </c>
      <c r="I3946">
        <f>IF($A3946="","",Tienda_2!H1546)</f>
        <v>5</v>
      </c>
      <c r="J3946">
        <f>IF($A3946="",0,IF(AND(OR('Cuadro-de-mando'!$B$4="(Todas)",'Cuadro-de-mando'!$B$4=$A3946),OR('Cuadro-de-mando'!$E$4="(Todas)",'Cuadro-de-mando'!$E$4=$B3946),OR('Cuadro-de-mando'!$H$4="(Todas)",'Cuadro-de-mando'!$H$4=$C3946),OR('Cuadro-de-mando'!$K$4="(Todas)",'Cuadro-de-mando'!$K$4=$E3946),OR('Cuadro-de-mando'!$N$4="(Todos)",'Cuadro-de-mando'!$N$4=$F3946)),1,0))</f>
        <v>1</v>
      </c>
    </row>
    <row r="3947" spans="1:10" x14ac:dyDescent="0.25">
      <c r="A3947" t="str">
        <f>IF(Tienda_2!$A1547="","","Tienda 2")</f>
        <v>Tienda 2</v>
      </c>
      <c r="B3947" t="str">
        <f>IF($A3947="","",Tienda_2!B1547)</f>
        <v>Muebles</v>
      </c>
      <c r="C3947" t="str">
        <f>IF($A3947="","",Tienda_2!G1547)</f>
        <v>Cali</v>
      </c>
      <c r="D3947" t="str">
        <f>IF($A3947="","",Tienda_2!F1547)</f>
        <v>Lucas Olivera</v>
      </c>
      <c r="E3947" t="str">
        <f>IF($A3947="","",Tienda_2!I1547)</f>
        <v>Nequi</v>
      </c>
      <c r="F3947">
        <f>IF($A3947="","",VALUE(RIGHT(Tienda_2!E1547,4)))</f>
        <v>2020</v>
      </c>
      <c r="G3947">
        <f>IF($A3947="","",Tienda_2!C1547)</f>
        <v>321200</v>
      </c>
      <c r="H3947">
        <f>IF($A3947="","",Tienda_2!D1547)</f>
        <v>17300</v>
      </c>
      <c r="I3947">
        <f>IF($A3947="","",Tienda_2!H1547)</f>
        <v>5</v>
      </c>
      <c r="J3947">
        <f>IF($A3947="",0,IF(AND(OR('Cuadro-de-mando'!$B$4="(Todas)",'Cuadro-de-mando'!$B$4=$A3947),OR('Cuadro-de-mando'!$E$4="(Todas)",'Cuadro-de-mando'!$E$4=$B3947),OR('Cuadro-de-mando'!$H$4="(Todas)",'Cuadro-de-mando'!$H$4=$C3947),OR('Cuadro-de-mando'!$K$4="(Todas)",'Cuadro-de-mando'!$K$4=$E3947),OR('Cuadro-de-mando'!$N$4="(Todos)",'Cuadro-de-mando'!$N$4=$F3947)),1,0))</f>
        <v>1</v>
      </c>
    </row>
    <row r="3948" spans="1:10" x14ac:dyDescent="0.25">
      <c r="A3948" t="str">
        <f>IF(Tienda_2!$A1548="","","Tienda 2")</f>
        <v>Tienda 2</v>
      </c>
      <c r="B3948" t="str">
        <f>IF($A3948="","",Tienda_2!B1548)</f>
        <v>Electrónicos</v>
      </c>
      <c r="C3948" t="str">
        <f>IF($A3948="","",Tienda_2!G1548)</f>
        <v>Bogotá</v>
      </c>
      <c r="D3948" t="str">
        <f>IF($A3948="","",Tienda_2!F1548)</f>
        <v>Ángel Rodriguez</v>
      </c>
      <c r="E3948" t="str">
        <f>IF($A3948="","",Tienda_2!I1548)</f>
        <v>Tarjeta de crédito</v>
      </c>
      <c r="F3948">
        <f>IF($A3948="","",VALUE(RIGHT(Tienda_2!E1548,4)))</f>
        <v>2023</v>
      </c>
      <c r="G3948">
        <f>IF($A3948="","",Tienda_2!C1548)</f>
        <v>325000</v>
      </c>
      <c r="H3948">
        <f>IF($A3948="","",Tienda_2!D1548)</f>
        <v>15500</v>
      </c>
      <c r="I3948">
        <f>IF($A3948="","",Tienda_2!H1548)</f>
        <v>5</v>
      </c>
      <c r="J3948">
        <f>IF($A3948="",0,IF(AND(OR('Cuadro-de-mando'!$B$4="(Todas)",'Cuadro-de-mando'!$B$4=$A3948),OR('Cuadro-de-mando'!$E$4="(Todas)",'Cuadro-de-mando'!$E$4=$B3948),OR('Cuadro-de-mando'!$H$4="(Todas)",'Cuadro-de-mando'!$H$4=$C3948),OR('Cuadro-de-mando'!$K$4="(Todas)",'Cuadro-de-mando'!$K$4=$E3948),OR('Cuadro-de-mando'!$N$4="(Todos)",'Cuadro-de-mando'!$N$4=$F3948)),1,0))</f>
        <v>1</v>
      </c>
    </row>
    <row r="3949" spans="1:10" x14ac:dyDescent="0.25">
      <c r="A3949" t="str">
        <f>IF(Tienda_2!$A1549="","","Tienda 2")</f>
        <v>Tienda 2</v>
      </c>
      <c r="B3949" t="str">
        <f>IF($A3949="","",Tienda_2!B1549)</f>
        <v>Electrodomésticos</v>
      </c>
      <c r="C3949" t="str">
        <f>IF($A3949="","",Tienda_2!G1549)</f>
        <v>Bogotá</v>
      </c>
      <c r="D3949" t="str">
        <f>IF($A3949="","",Tienda_2!F1549)</f>
        <v>Beatriz Morales</v>
      </c>
      <c r="E3949" t="str">
        <f>IF($A3949="","",Tienda_2!I1549)</f>
        <v>Tarjeta de crédito</v>
      </c>
      <c r="F3949">
        <f>IF($A3949="","",VALUE(RIGHT(Tienda_2!E1549,4)))</f>
        <v>2021</v>
      </c>
      <c r="G3949">
        <f>IF($A3949="","",Tienda_2!C1549)</f>
        <v>2043700</v>
      </c>
      <c r="H3949">
        <f>IF($A3949="","",Tienda_2!D1549)</f>
        <v>107000</v>
      </c>
      <c r="I3949">
        <f>IF($A3949="","",Tienda_2!H1549)</f>
        <v>4</v>
      </c>
      <c r="J3949">
        <f>IF($A3949="",0,IF(AND(OR('Cuadro-de-mando'!$B$4="(Todas)",'Cuadro-de-mando'!$B$4=$A3949),OR('Cuadro-de-mando'!$E$4="(Todas)",'Cuadro-de-mando'!$E$4=$B3949),OR('Cuadro-de-mando'!$H$4="(Todas)",'Cuadro-de-mando'!$H$4=$C3949),OR('Cuadro-de-mando'!$K$4="(Todas)",'Cuadro-de-mando'!$K$4=$E3949),OR('Cuadro-de-mando'!$N$4="(Todos)",'Cuadro-de-mando'!$N$4=$F3949)),1,0))</f>
        <v>1</v>
      </c>
    </row>
    <row r="3950" spans="1:10" x14ac:dyDescent="0.25">
      <c r="A3950" t="str">
        <f>IF(Tienda_2!$A1550="","","Tienda 2")</f>
        <v>Tienda 2</v>
      </c>
      <c r="B3950" t="str">
        <f>IF($A3950="","",Tienda_2!B1550)</f>
        <v>Deportes y diversión</v>
      </c>
      <c r="C3950" t="str">
        <f>IF($A3950="","",Tienda_2!G1550)</f>
        <v>Bogotá</v>
      </c>
      <c r="D3950" t="str">
        <f>IF($A3950="","",Tienda_2!F1550)</f>
        <v>Ángel Rodriguez</v>
      </c>
      <c r="E3950" t="str">
        <f>IF($A3950="","",Tienda_2!I1550)</f>
        <v>Tarjeta de crédito</v>
      </c>
      <c r="F3950">
        <f>IF($A3950="","",VALUE(RIGHT(Tienda_2!E1550,4)))</f>
        <v>2023</v>
      </c>
      <c r="G3950">
        <f>IF($A3950="","",Tienda_2!C1550)</f>
        <v>31900</v>
      </c>
      <c r="H3950">
        <f>IF($A3950="","",Tienda_2!D1550)</f>
        <v>0</v>
      </c>
      <c r="I3950">
        <f>IF($A3950="","",Tienda_2!H1550)</f>
        <v>5</v>
      </c>
      <c r="J3950">
        <f>IF($A3950="",0,IF(AND(OR('Cuadro-de-mando'!$B$4="(Todas)",'Cuadro-de-mando'!$B$4=$A3950),OR('Cuadro-de-mando'!$E$4="(Todas)",'Cuadro-de-mando'!$E$4=$B3950),OR('Cuadro-de-mando'!$H$4="(Todas)",'Cuadro-de-mando'!$H$4=$C3950),OR('Cuadro-de-mando'!$K$4="(Todas)",'Cuadro-de-mando'!$K$4=$E3950),OR('Cuadro-de-mando'!$N$4="(Todos)",'Cuadro-de-mando'!$N$4=$F3950)),1,0))</f>
        <v>1</v>
      </c>
    </row>
    <row r="3951" spans="1:10" x14ac:dyDescent="0.25">
      <c r="A3951" t="str">
        <f>IF(Tienda_2!$A1551="","","Tienda 2")</f>
        <v>Tienda 2</v>
      </c>
      <c r="B3951" t="str">
        <f>IF($A3951="","",Tienda_2!B1551)</f>
        <v>Instrumentos musicales</v>
      </c>
      <c r="C3951" t="str">
        <f>IF($A3951="","",Tienda_2!G1551)</f>
        <v>Medellín</v>
      </c>
      <c r="D3951" t="str">
        <f>IF($A3951="","",Tienda_2!F1551)</f>
        <v>Santiago Silva</v>
      </c>
      <c r="E3951" t="str">
        <f>IF($A3951="","",Tienda_2!I1551)</f>
        <v>Cupón</v>
      </c>
      <c r="F3951">
        <f>IF($A3951="","",VALUE(RIGHT(Tienda_2!E1551,4)))</f>
        <v>2022</v>
      </c>
      <c r="G3951">
        <f>IF($A3951="","",Tienda_2!C1551)</f>
        <v>46000</v>
      </c>
      <c r="H3951">
        <f>IF($A3951="","",Tienda_2!D1551)</f>
        <v>5800</v>
      </c>
      <c r="I3951">
        <f>IF($A3951="","",Tienda_2!H1551)</f>
        <v>5</v>
      </c>
      <c r="J3951">
        <f>IF($A3951="",0,IF(AND(OR('Cuadro-de-mando'!$B$4="(Todas)",'Cuadro-de-mando'!$B$4=$A3951),OR('Cuadro-de-mando'!$E$4="(Todas)",'Cuadro-de-mando'!$E$4=$B3951),OR('Cuadro-de-mando'!$H$4="(Todas)",'Cuadro-de-mando'!$H$4=$C3951),OR('Cuadro-de-mando'!$K$4="(Todas)",'Cuadro-de-mando'!$K$4=$E3951),OR('Cuadro-de-mando'!$N$4="(Todos)",'Cuadro-de-mando'!$N$4=$F3951)),1,0))</f>
        <v>1</v>
      </c>
    </row>
    <row r="3952" spans="1:10" x14ac:dyDescent="0.25">
      <c r="A3952" t="str">
        <f>IF(Tienda_2!$A1552="","","Tienda 2")</f>
        <v>Tienda 2</v>
      </c>
      <c r="B3952" t="str">
        <f>IF($A3952="","",Tienda_2!B1552)</f>
        <v>Electrónicos</v>
      </c>
      <c r="C3952" t="str">
        <f>IF($A3952="","",Tienda_2!G1552)</f>
        <v>Bogotá</v>
      </c>
      <c r="D3952" t="str">
        <f>IF($A3952="","",Tienda_2!F1552)</f>
        <v>Beatriz Morales</v>
      </c>
      <c r="E3952" t="str">
        <f>IF($A3952="","",Tienda_2!I1552)</f>
        <v>Nequi</v>
      </c>
      <c r="F3952">
        <f>IF($A3952="","",VALUE(RIGHT(Tienda_2!E1552,4)))</f>
        <v>2022</v>
      </c>
      <c r="G3952">
        <f>IF($A3952="","",Tienda_2!C1552)</f>
        <v>1759000</v>
      </c>
      <c r="H3952">
        <f>IF($A3952="","",Tienda_2!D1552)</f>
        <v>91800</v>
      </c>
      <c r="I3952">
        <f>IF($A3952="","",Tienda_2!H1552)</f>
        <v>5</v>
      </c>
      <c r="J3952">
        <f>IF($A3952="",0,IF(AND(OR('Cuadro-de-mando'!$B$4="(Todas)",'Cuadro-de-mando'!$B$4=$A3952),OR('Cuadro-de-mando'!$E$4="(Todas)",'Cuadro-de-mando'!$E$4=$B3952),OR('Cuadro-de-mando'!$H$4="(Todas)",'Cuadro-de-mando'!$H$4=$C3952),OR('Cuadro-de-mando'!$K$4="(Todas)",'Cuadro-de-mando'!$K$4=$E3952),OR('Cuadro-de-mando'!$N$4="(Todos)",'Cuadro-de-mando'!$N$4=$F3952)),1,0))</f>
        <v>1</v>
      </c>
    </row>
    <row r="3953" spans="1:10" x14ac:dyDescent="0.25">
      <c r="A3953" t="str">
        <f>IF(Tienda_2!$A1553="","","Tienda 2")</f>
        <v>Tienda 2</v>
      </c>
      <c r="B3953" t="str">
        <f>IF($A3953="","",Tienda_2!B1553)</f>
        <v>Electrodomésticos</v>
      </c>
      <c r="C3953" t="str">
        <f>IF($A3953="","",Tienda_2!G1553)</f>
        <v>Medellín</v>
      </c>
      <c r="D3953" t="str">
        <f>IF($A3953="","",Tienda_2!F1553)</f>
        <v>Blanca Ramirez</v>
      </c>
      <c r="E3953" t="str">
        <f>IF($A3953="","",Tienda_2!I1553)</f>
        <v>Tarjeta de crédito</v>
      </c>
      <c r="F3953">
        <f>IF($A3953="","",VALUE(RIGHT(Tienda_2!E1553,4)))</f>
        <v>2022</v>
      </c>
      <c r="G3953">
        <f>IF($A3953="","",Tienda_2!C1553)</f>
        <v>353800</v>
      </c>
      <c r="H3953">
        <f>IF($A3953="","",Tienda_2!D1553)</f>
        <v>19200</v>
      </c>
      <c r="I3953">
        <f>IF($A3953="","",Tienda_2!H1553)</f>
        <v>2</v>
      </c>
      <c r="J3953">
        <f>IF($A3953="",0,IF(AND(OR('Cuadro-de-mando'!$B$4="(Todas)",'Cuadro-de-mando'!$B$4=$A3953),OR('Cuadro-de-mando'!$E$4="(Todas)",'Cuadro-de-mando'!$E$4=$B3953),OR('Cuadro-de-mando'!$H$4="(Todas)",'Cuadro-de-mando'!$H$4=$C3953),OR('Cuadro-de-mando'!$K$4="(Todas)",'Cuadro-de-mando'!$K$4=$E3953),OR('Cuadro-de-mando'!$N$4="(Todos)",'Cuadro-de-mando'!$N$4=$F3953)),1,0))</f>
        <v>1</v>
      </c>
    </row>
    <row r="3954" spans="1:10" x14ac:dyDescent="0.25">
      <c r="A3954" t="str">
        <f>IF(Tienda_2!$A1554="","","Tienda 2")</f>
        <v>Tienda 2</v>
      </c>
      <c r="B3954" t="str">
        <f>IF($A3954="","",Tienda_2!B1554)</f>
        <v>Artículos para el hogar</v>
      </c>
      <c r="C3954" t="str">
        <f>IF($A3954="","",Tienda_2!G1554)</f>
        <v>Cúcuta</v>
      </c>
      <c r="D3954" t="str">
        <f>IF($A3954="","",Tienda_2!F1554)</f>
        <v>Juliana Costa</v>
      </c>
      <c r="E3954" t="str">
        <f>IF($A3954="","",Tienda_2!I1554)</f>
        <v>Tarjeta de crédito</v>
      </c>
      <c r="F3954">
        <f>IF($A3954="","",VALUE(RIGHT(Tienda_2!E1554,4)))</f>
        <v>2022</v>
      </c>
      <c r="G3954">
        <f>IF($A3954="","",Tienda_2!C1554)</f>
        <v>187000</v>
      </c>
      <c r="H3954">
        <f>IF($A3954="","",Tienda_2!D1554)</f>
        <v>10200</v>
      </c>
      <c r="I3954">
        <f>IF($A3954="","",Tienda_2!H1554)</f>
        <v>5</v>
      </c>
      <c r="J3954">
        <f>IF($A3954="",0,IF(AND(OR('Cuadro-de-mando'!$B$4="(Todas)",'Cuadro-de-mando'!$B$4=$A3954),OR('Cuadro-de-mando'!$E$4="(Todas)",'Cuadro-de-mando'!$E$4=$B3954),OR('Cuadro-de-mando'!$H$4="(Todas)",'Cuadro-de-mando'!$H$4=$C3954),OR('Cuadro-de-mando'!$K$4="(Todas)",'Cuadro-de-mando'!$K$4=$E3954),OR('Cuadro-de-mando'!$N$4="(Todos)",'Cuadro-de-mando'!$N$4=$F3954)),1,0))</f>
        <v>1</v>
      </c>
    </row>
    <row r="3955" spans="1:10" x14ac:dyDescent="0.25">
      <c r="A3955" t="str">
        <f>IF(Tienda_2!$A1555="","","Tienda 2")</f>
        <v>Tienda 2</v>
      </c>
      <c r="B3955" t="str">
        <f>IF($A3955="","",Tienda_2!B1555)</f>
        <v>Deportes y diversión</v>
      </c>
      <c r="C3955" t="str">
        <f>IF($A3955="","",Tienda_2!G1555)</f>
        <v>Bogotá</v>
      </c>
      <c r="D3955" t="str">
        <f>IF($A3955="","",Tienda_2!F1555)</f>
        <v>Camila Rivera</v>
      </c>
      <c r="E3955" t="str">
        <f>IF($A3955="","",Tienda_2!I1555)</f>
        <v>Tarjeta de crédito</v>
      </c>
      <c r="F3955">
        <f>IF($A3955="","",VALUE(RIGHT(Tienda_2!E1555,4)))</f>
        <v>2021</v>
      </c>
      <c r="G3955">
        <f>IF($A3955="","",Tienda_2!C1555)</f>
        <v>45900</v>
      </c>
      <c r="H3955">
        <f>IF($A3955="","",Tienda_2!D1555)</f>
        <v>8100</v>
      </c>
      <c r="I3955">
        <f>IF($A3955="","",Tienda_2!H1555)</f>
        <v>5</v>
      </c>
      <c r="J3955">
        <f>IF($A3955="",0,IF(AND(OR('Cuadro-de-mando'!$B$4="(Todas)",'Cuadro-de-mando'!$B$4=$A3955),OR('Cuadro-de-mando'!$E$4="(Todas)",'Cuadro-de-mando'!$E$4=$B3955),OR('Cuadro-de-mando'!$H$4="(Todas)",'Cuadro-de-mando'!$H$4=$C3955),OR('Cuadro-de-mando'!$K$4="(Todas)",'Cuadro-de-mando'!$K$4=$E3955),OR('Cuadro-de-mando'!$N$4="(Todos)",'Cuadro-de-mando'!$N$4=$F3955)),1,0))</f>
        <v>1</v>
      </c>
    </row>
    <row r="3956" spans="1:10" x14ac:dyDescent="0.25">
      <c r="A3956" t="str">
        <f>IF(Tienda_2!$A1556="","","Tienda 2")</f>
        <v>Tienda 2</v>
      </c>
      <c r="B3956" t="str">
        <f>IF($A3956="","",Tienda_2!B1556)</f>
        <v>Electrodomésticos</v>
      </c>
      <c r="C3956" t="str">
        <f>IF($A3956="","",Tienda_2!G1556)</f>
        <v>Pereira</v>
      </c>
      <c r="D3956" t="str">
        <f>IF($A3956="","",Tienda_2!F1556)</f>
        <v>Beatriz Morales</v>
      </c>
      <c r="E3956" t="str">
        <f>IF($A3956="","",Tienda_2!I1556)</f>
        <v>Tarjeta de crédito</v>
      </c>
      <c r="F3956">
        <f>IF($A3956="","",VALUE(RIGHT(Tienda_2!E1556,4)))</f>
        <v>2021</v>
      </c>
      <c r="G3956">
        <f>IF($A3956="","",Tienda_2!C1556)</f>
        <v>377300</v>
      </c>
      <c r="H3956">
        <f>IF($A3956="","",Tienda_2!D1556)</f>
        <v>20600</v>
      </c>
      <c r="I3956">
        <f>IF($A3956="","",Tienda_2!H1556)</f>
        <v>5</v>
      </c>
      <c r="J3956">
        <f>IF($A3956="",0,IF(AND(OR('Cuadro-de-mando'!$B$4="(Todas)",'Cuadro-de-mando'!$B$4=$A3956),OR('Cuadro-de-mando'!$E$4="(Todas)",'Cuadro-de-mando'!$E$4=$B3956),OR('Cuadro-de-mando'!$H$4="(Todas)",'Cuadro-de-mando'!$H$4=$C3956),OR('Cuadro-de-mando'!$K$4="(Todas)",'Cuadro-de-mando'!$K$4=$E3956),OR('Cuadro-de-mando'!$N$4="(Todos)",'Cuadro-de-mando'!$N$4=$F3956)),1,0))</f>
        <v>1</v>
      </c>
    </row>
    <row r="3957" spans="1:10" x14ac:dyDescent="0.25">
      <c r="A3957" t="str">
        <f>IF(Tienda_2!$A1557="","","Tienda 2")</f>
        <v>Tienda 2</v>
      </c>
      <c r="B3957" t="str">
        <f>IF($A3957="","",Tienda_2!B1557)</f>
        <v>Deportes y diversión</v>
      </c>
      <c r="C3957" t="str">
        <f>IF($A3957="","",Tienda_2!G1557)</f>
        <v>Bogotá</v>
      </c>
      <c r="D3957" t="str">
        <f>IF($A3957="","",Tienda_2!F1557)</f>
        <v>Camila Rivera</v>
      </c>
      <c r="E3957" t="str">
        <f>IF($A3957="","",Tienda_2!I1557)</f>
        <v>Tarjeta de crédito</v>
      </c>
      <c r="F3957">
        <f>IF($A3957="","",VALUE(RIGHT(Tienda_2!E1557,4)))</f>
        <v>2020</v>
      </c>
      <c r="G3957">
        <f>IF($A3957="","",Tienda_2!C1557)</f>
        <v>609400</v>
      </c>
      <c r="H3957">
        <f>IF($A3957="","",Tienda_2!D1557)</f>
        <v>30600</v>
      </c>
      <c r="I3957">
        <f>IF($A3957="","",Tienda_2!H1557)</f>
        <v>1</v>
      </c>
      <c r="J3957">
        <f>IF($A3957="",0,IF(AND(OR('Cuadro-de-mando'!$B$4="(Todas)",'Cuadro-de-mando'!$B$4=$A3957),OR('Cuadro-de-mando'!$E$4="(Todas)",'Cuadro-de-mando'!$E$4=$B3957),OR('Cuadro-de-mando'!$H$4="(Todas)",'Cuadro-de-mando'!$H$4=$C3957),OR('Cuadro-de-mando'!$K$4="(Todas)",'Cuadro-de-mando'!$K$4=$E3957),OR('Cuadro-de-mando'!$N$4="(Todos)",'Cuadro-de-mando'!$N$4=$F3957)),1,0))</f>
        <v>1</v>
      </c>
    </row>
    <row r="3958" spans="1:10" x14ac:dyDescent="0.25">
      <c r="A3958" t="str">
        <f>IF(Tienda_2!$A1558="","","Tienda 2")</f>
        <v>Tienda 2</v>
      </c>
      <c r="B3958" t="str">
        <f>IF($A3958="","",Tienda_2!B1558)</f>
        <v>Artículos para el hogar</v>
      </c>
      <c r="C3958" t="str">
        <f>IF($A3958="","",Tienda_2!G1558)</f>
        <v>Bogotá</v>
      </c>
      <c r="D3958" t="str">
        <f>IF($A3958="","",Tienda_2!F1558)</f>
        <v>Santiago Silva</v>
      </c>
      <c r="E3958" t="str">
        <f>IF($A3958="","",Tienda_2!I1558)</f>
        <v>Tarjeta de crédito</v>
      </c>
      <c r="F3958">
        <f>IF($A3958="","",VALUE(RIGHT(Tienda_2!E1558,4)))</f>
        <v>2020</v>
      </c>
      <c r="G3958">
        <f>IF($A3958="","",Tienda_2!C1558)</f>
        <v>49700</v>
      </c>
      <c r="H3958">
        <f>IF($A3958="","",Tienda_2!D1558)</f>
        <v>3000</v>
      </c>
      <c r="I3958">
        <f>IF($A3958="","",Tienda_2!H1558)</f>
        <v>5</v>
      </c>
      <c r="J3958">
        <f>IF($A3958="",0,IF(AND(OR('Cuadro-de-mando'!$B$4="(Todas)",'Cuadro-de-mando'!$B$4=$A3958),OR('Cuadro-de-mando'!$E$4="(Todas)",'Cuadro-de-mando'!$E$4=$B3958),OR('Cuadro-de-mando'!$H$4="(Todas)",'Cuadro-de-mando'!$H$4=$C3958),OR('Cuadro-de-mando'!$K$4="(Todas)",'Cuadro-de-mando'!$K$4=$E3958),OR('Cuadro-de-mando'!$N$4="(Todos)",'Cuadro-de-mando'!$N$4=$F3958)),1,0))</f>
        <v>1</v>
      </c>
    </row>
    <row r="3959" spans="1:10" x14ac:dyDescent="0.25">
      <c r="A3959" t="str">
        <f>IF(Tienda_2!$A1559="","","Tienda 2")</f>
        <v>Tienda 2</v>
      </c>
      <c r="B3959" t="str">
        <f>IF($A3959="","",Tienda_2!B1559)</f>
        <v>Libros</v>
      </c>
      <c r="C3959" t="str">
        <f>IF($A3959="","",Tienda_2!G1559)</f>
        <v>Medellín</v>
      </c>
      <c r="D3959" t="str">
        <f>IF($A3959="","",Tienda_2!F1559)</f>
        <v>Ángel Rodriguez</v>
      </c>
      <c r="E3959" t="str">
        <f>IF($A3959="","",Tienda_2!I1559)</f>
        <v>Tarjeta de crédito</v>
      </c>
      <c r="F3959">
        <f>IF($A3959="","",VALUE(RIGHT(Tienda_2!E1559,4)))</f>
        <v>2020</v>
      </c>
      <c r="G3959">
        <f>IF($A3959="","",Tienda_2!C1559)</f>
        <v>53900</v>
      </c>
      <c r="H3959">
        <f>IF($A3959="","",Tienda_2!D1559)</f>
        <v>7700</v>
      </c>
      <c r="I3959">
        <f>IF($A3959="","",Tienda_2!H1559)</f>
        <v>5</v>
      </c>
      <c r="J3959">
        <f>IF($A3959="",0,IF(AND(OR('Cuadro-de-mando'!$B$4="(Todas)",'Cuadro-de-mando'!$B$4=$A3959),OR('Cuadro-de-mando'!$E$4="(Todas)",'Cuadro-de-mando'!$E$4=$B3959),OR('Cuadro-de-mando'!$H$4="(Todas)",'Cuadro-de-mando'!$H$4=$C3959),OR('Cuadro-de-mando'!$K$4="(Todas)",'Cuadro-de-mando'!$K$4=$E3959),OR('Cuadro-de-mando'!$N$4="(Todos)",'Cuadro-de-mando'!$N$4=$F3959)),1,0))</f>
        <v>1</v>
      </c>
    </row>
    <row r="3960" spans="1:10" x14ac:dyDescent="0.25">
      <c r="A3960" t="str">
        <f>IF(Tienda_2!$A1560="","","Tienda 2")</f>
        <v>Tienda 2</v>
      </c>
      <c r="B3960" t="str">
        <f>IF($A3960="","",Tienda_2!B1560)</f>
        <v>Electrónicos</v>
      </c>
      <c r="C3960" t="str">
        <f>IF($A3960="","",Tienda_2!G1560)</f>
        <v>Pereira</v>
      </c>
      <c r="D3960" t="str">
        <f>IF($A3960="","",Tienda_2!F1560)</f>
        <v>Beatriz Morales</v>
      </c>
      <c r="E3960" t="str">
        <f>IF($A3960="","",Tienda_2!I1560)</f>
        <v>Tarjeta de crédito</v>
      </c>
      <c r="F3960">
        <f>IF($A3960="","",VALUE(RIGHT(Tienda_2!E1560,4)))</f>
        <v>2021</v>
      </c>
      <c r="G3960">
        <f>IF($A3960="","",Tienda_2!C1560)</f>
        <v>2201900</v>
      </c>
      <c r="H3960">
        <f>IF($A3960="","",Tienda_2!D1560)</f>
        <v>115400</v>
      </c>
      <c r="I3960">
        <f>IF($A3960="","",Tienda_2!H1560)</f>
        <v>4</v>
      </c>
      <c r="J3960">
        <f>IF($A3960="",0,IF(AND(OR('Cuadro-de-mando'!$B$4="(Todas)",'Cuadro-de-mando'!$B$4=$A3960),OR('Cuadro-de-mando'!$E$4="(Todas)",'Cuadro-de-mando'!$E$4=$B3960),OR('Cuadro-de-mando'!$H$4="(Todas)",'Cuadro-de-mando'!$H$4=$C3960),OR('Cuadro-de-mando'!$K$4="(Todas)",'Cuadro-de-mando'!$K$4=$E3960),OR('Cuadro-de-mando'!$N$4="(Todos)",'Cuadro-de-mando'!$N$4=$F3960)),1,0))</f>
        <v>1</v>
      </c>
    </row>
    <row r="3961" spans="1:10" x14ac:dyDescent="0.25">
      <c r="A3961" t="str">
        <f>IF(Tienda_2!$A1561="","","Tienda 2")</f>
        <v>Tienda 2</v>
      </c>
      <c r="B3961" t="str">
        <f>IF($A3961="","",Tienda_2!B1561)</f>
        <v>Instrumentos musicales</v>
      </c>
      <c r="C3961" t="str">
        <f>IF($A3961="","",Tienda_2!G1561)</f>
        <v>Bogotá</v>
      </c>
      <c r="D3961" t="str">
        <f>IF($A3961="","",Tienda_2!F1561)</f>
        <v>Ángel Rodriguez</v>
      </c>
      <c r="E3961" t="str">
        <f>IF($A3961="","",Tienda_2!I1561)</f>
        <v>Tarjeta de crédito</v>
      </c>
      <c r="F3961">
        <f>IF($A3961="","",VALUE(RIGHT(Tienda_2!E1561,4)))</f>
        <v>2022</v>
      </c>
      <c r="G3961">
        <f>IF($A3961="","",Tienda_2!C1561)</f>
        <v>868700</v>
      </c>
      <c r="H3961">
        <f>IF($A3961="","",Tienda_2!D1561)</f>
        <v>46700</v>
      </c>
      <c r="I3961">
        <f>IF($A3961="","",Tienda_2!H1561)</f>
        <v>4</v>
      </c>
      <c r="J3961">
        <f>IF($A3961="",0,IF(AND(OR('Cuadro-de-mando'!$B$4="(Todas)",'Cuadro-de-mando'!$B$4=$A3961),OR('Cuadro-de-mando'!$E$4="(Todas)",'Cuadro-de-mando'!$E$4=$B3961),OR('Cuadro-de-mando'!$H$4="(Todas)",'Cuadro-de-mando'!$H$4=$C3961),OR('Cuadro-de-mando'!$K$4="(Todas)",'Cuadro-de-mando'!$K$4=$E3961),OR('Cuadro-de-mando'!$N$4="(Todos)",'Cuadro-de-mando'!$N$4=$F3961)),1,0))</f>
        <v>1</v>
      </c>
    </row>
    <row r="3962" spans="1:10" x14ac:dyDescent="0.25">
      <c r="A3962" t="str">
        <f>IF(Tienda_2!$A1562="","","Tienda 2")</f>
        <v>Tienda 2</v>
      </c>
      <c r="B3962" t="str">
        <f>IF($A3962="","",Tienda_2!B1562)</f>
        <v>Juguetes</v>
      </c>
      <c r="C3962" t="str">
        <f>IF($A3962="","",Tienda_2!G1562)</f>
        <v>Cali</v>
      </c>
      <c r="D3962" t="str">
        <f>IF($A3962="","",Tienda_2!F1562)</f>
        <v>Ángel Rodriguez</v>
      </c>
      <c r="E3962" t="str">
        <f>IF($A3962="","",Tienda_2!I1562)</f>
        <v>Tarjeta de crédito</v>
      </c>
      <c r="F3962">
        <f>IF($A3962="","",VALUE(RIGHT(Tienda_2!E1562,4)))</f>
        <v>2021</v>
      </c>
      <c r="G3962">
        <f>IF($A3962="","",Tienda_2!C1562)</f>
        <v>13000</v>
      </c>
      <c r="H3962">
        <f>IF($A3962="","",Tienda_2!D1562)</f>
        <v>0</v>
      </c>
      <c r="I3962">
        <f>IF($A3962="","",Tienda_2!H1562)</f>
        <v>3</v>
      </c>
      <c r="J3962">
        <f>IF($A3962="",0,IF(AND(OR('Cuadro-de-mando'!$B$4="(Todas)",'Cuadro-de-mando'!$B$4=$A3962),OR('Cuadro-de-mando'!$E$4="(Todas)",'Cuadro-de-mando'!$E$4=$B3962),OR('Cuadro-de-mando'!$H$4="(Todas)",'Cuadro-de-mando'!$H$4=$C3962),OR('Cuadro-de-mando'!$K$4="(Todas)",'Cuadro-de-mando'!$K$4=$E3962),OR('Cuadro-de-mando'!$N$4="(Todos)",'Cuadro-de-mando'!$N$4=$F3962)),1,0))</f>
        <v>1</v>
      </c>
    </row>
    <row r="3963" spans="1:10" x14ac:dyDescent="0.25">
      <c r="A3963" t="str">
        <f>IF(Tienda_2!$A1563="","","Tienda 2")</f>
        <v>Tienda 2</v>
      </c>
      <c r="B3963" t="str">
        <f>IF($A3963="","",Tienda_2!B1563)</f>
        <v>Juguetes</v>
      </c>
      <c r="C3963" t="str">
        <f>IF($A3963="","",Tienda_2!G1563)</f>
        <v>Bogotá</v>
      </c>
      <c r="D3963" t="str">
        <f>IF($A3963="","",Tienda_2!F1563)</f>
        <v>Maria Alfonso</v>
      </c>
      <c r="E3963" t="str">
        <f>IF($A3963="","",Tienda_2!I1563)</f>
        <v>Tarjeta de crédito</v>
      </c>
      <c r="F3963">
        <f>IF($A3963="","",VALUE(RIGHT(Tienda_2!E1563,4)))</f>
        <v>2023</v>
      </c>
      <c r="G3963">
        <f>IF($A3963="","",Tienda_2!C1563)</f>
        <v>60200</v>
      </c>
      <c r="H3963">
        <f>IF($A3963="","",Tienda_2!D1563)</f>
        <v>1400</v>
      </c>
      <c r="I3963">
        <f>IF($A3963="","",Tienda_2!H1563)</f>
        <v>3</v>
      </c>
      <c r="J3963">
        <f>IF($A3963="",0,IF(AND(OR('Cuadro-de-mando'!$B$4="(Todas)",'Cuadro-de-mando'!$B$4=$A3963),OR('Cuadro-de-mando'!$E$4="(Todas)",'Cuadro-de-mando'!$E$4=$B3963),OR('Cuadro-de-mando'!$H$4="(Todas)",'Cuadro-de-mando'!$H$4=$C3963),OR('Cuadro-de-mando'!$K$4="(Todas)",'Cuadro-de-mando'!$K$4=$E3963),OR('Cuadro-de-mando'!$N$4="(Todos)",'Cuadro-de-mando'!$N$4=$F3963)),1,0))</f>
        <v>1</v>
      </c>
    </row>
    <row r="3964" spans="1:10" x14ac:dyDescent="0.25">
      <c r="A3964" t="str">
        <f>IF(Tienda_2!$A1564="","","Tienda 2")</f>
        <v>Tienda 2</v>
      </c>
      <c r="B3964" t="str">
        <f>IF($A3964="","",Tienda_2!B1564)</f>
        <v>Electrónicos</v>
      </c>
      <c r="C3964" t="str">
        <f>IF($A3964="","",Tienda_2!G1564)</f>
        <v>Bogotá</v>
      </c>
      <c r="D3964" t="str">
        <f>IF($A3964="","",Tienda_2!F1564)</f>
        <v>Izabela de León</v>
      </c>
      <c r="E3964" t="str">
        <f>IF($A3964="","",Tienda_2!I1564)</f>
        <v>Tarjeta de crédito</v>
      </c>
      <c r="F3964">
        <f>IF($A3964="","",VALUE(RIGHT(Tienda_2!E1564,4)))</f>
        <v>2021</v>
      </c>
      <c r="G3964">
        <f>IF($A3964="","",Tienda_2!C1564)</f>
        <v>1622100</v>
      </c>
      <c r="H3964">
        <f>IF($A3964="","",Tienda_2!D1564)</f>
        <v>86800</v>
      </c>
      <c r="I3964">
        <f>IF($A3964="","",Tienda_2!H1564)</f>
        <v>2</v>
      </c>
      <c r="J3964">
        <f>IF($A3964="",0,IF(AND(OR('Cuadro-de-mando'!$B$4="(Todas)",'Cuadro-de-mando'!$B$4=$A3964),OR('Cuadro-de-mando'!$E$4="(Todas)",'Cuadro-de-mando'!$E$4=$B3964),OR('Cuadro-de-mando'!$H$4="(Todas)",'Cuadro-de-mando'!$H$4=$C3964),OR('Cuadro-de-mando'!$K$4="(Todas)",'Cuadro-de-mando'!$K$4=$E3964),OR('Cuadro-de-mando'!$N$4="(Todos)",'Cuadro-de-mando'!$N$4=$F3964)),1,0))</f>
        <v>1</v>
      </c>
    </row>
    <row r="3965" spans="1:10" x14ac:dyDescent="0.25">
      <c r="A3965" t="str">
        <f>IF(Tienda_2!$A1565="","","Tienda 2")</f>
        <v>Tienda 2</v>
      </c>
      <c r="B3965" t="str">
        <f>IF($A3965="","",Tienda_2!B1565)</f>
        <v>Muebles</v>
      </c>
      <c r="C3965" t="str">
        <f>IF($A3965="","",Tienda_2!G1565)</f>
        <v>Bogotá</v>
      </c>
      <c r="D3965" t="str">
        <f>IF($A3965="","",Tienda_2!F1565)</f>
        <v>Lucas Olivera</v>
      </c>
      <c r="E3965" t="str">
        <f>IF($A3965="","",Tienda_2!I1565)</f>
        <v>Tarjeta de crédito</v>
      </c>
      <c r="F3965">
        <f>IF($A3965="","",VALUE(RIGHT(Tienda_2!E1565,4)))</f>
        <v>2021</v>
      </c>
      <c r="G3965">
        <f>IF($A3965="","",Tienda_2!C1565)</f>
        <v>245000</v>
      </c>
      <c r="H3965">
        <f>IF($A3965="","",Tienda_2!D1565)</f>
        <v>15400</v>
      </c>
      <c r="I3965">
        <f>IF($A3965="","",Tienda_2!H1565)</f>
        <v>1</v>
      </c>
      <c r="J3965">
        <f>IF($A3965="",0,IF(AND(OR('Cuadro-de-mando'!$B$4="(Todas)",'Cuadro-de-mando'!$B$4=$A3965),OR('Cuadro-de-mando'!$E$4="(Todas)",'Cuadro-de-mando'!$E$4=$B3965),OR('Cuadro-de-mando'!$H$4="(Todas)",'Cuadro-de-mando'!$H$4=$C3965),OR('Cuadro-de-mando'!$K$4="(Todas)",'Cuadro-de-mando'!$K$4=$E3965),OR('Cuadro-de-mando'!$N$4="(Todos)",'Cuadro-de-mando'!$N$4=$F3965)),1,0))</f>
        <v>1</v>
      </c>
    </row>
    <row r="3966" spans="1:10" x14ac:dyDescent="0.25">
      <c r="A3966" t="str">
        <f>IF(Tienda_2!$A1566="","","Tienda 2")</f>
        <v>Tienda 2</v>
      </c>
      <c r="B3966" t="str">
        <f>IF($A3966="","",Tienda_2!B1566)</f>
        <v>Electrodomésticos</v>
      </c>
      <c r="C3966" t="str">
        <f>IF($A3966="","",Tienda_2!G1566)</f>
        <v>Bogotá</v>
      </c>
      <c r="D3966" t="str">
        <f>IF($A3966="","",Tienda_2!F1566)</f>
        <v>Izabela de León</v>
      </c>
      <c r="E3966" t="str">
        <f>IF($A3966="","",Tienda_2!I1566)</f>
        <v>Tarjeta de crédito</v>
      </c>
      <c r="F3966">
        <f>IF($A3966="","",VALUE(RIGHT(Tienda_2!E1566,4)))</f>
        <v>2022</v>
      </c>
      <c r="G3966">
        <f>IF($A3966="","",Tienda_2!C1566)</f>
        <v>821200</v>
      </c>
      <c r="H3966">
        <f>IF($A3966="","",Tienda_2!D1566)</f>
        <v>44400</v>
      </c>
      <c r="I3966">
        <f>IF($A3966="","",Tienda_2!H1566)</f>
        <v>5</v>
      </c>
      <c r="J3966">
        <f>IF($A3966="",0,IF(AND(OR('Cuadro-de-mando'!$B$4="(Todas)",'Cuadro-de-mando'!$B$4=$A3966),OR('Cuadro-de-mando'!$E$4="(Todas)",'Cuadro-de-mando'!$E$4=$B3966),OR('Cuadro-de-mando'!$H$4="(Todas)",'Cuadro-de-mando'!$H$4=$C3966),OR('Cuadro-de-mando'!$K$4="(Todas)",'Cuadro-de-mando'!$K$4=$E3966),OR('Cuadro-de-mando'!$N$4="(Todos)",'Cuadro-de-mando'!$N$4=$F3966)),1,0))</f>
        <v>1</v>
      </c>
    </row>
    <row r="3967" spans="1:10" x14ac:dyDescent="0.25">
      <c r="A3967" t="str">
        <f>IF(Tienda_2!$A1567="","","Tienda 2")</f>
        <v>Tienda 2</v>
      </c>
      <c r="B3967" t="str">
        <f>IF($A3967="","",Tienda_2!B1567)</f>
        <v>Instrumentos musicales</v>
      </c>
      <c r="C3967" t="str">
        <f>IF($A3967="","",Tienda_2!G1567)</f>
        <v>Bogotá</v>
      </c>
      <c r="D3967" t="str">
        <f>IF($A3967="","",Tienda_2!F1567)</f>
        <v>Blanca Ramirez</v>
      </c>
      <c r="E3967" t="str">
        <f>IF($A3967="","",Tienda_2!I1567)</f>
        <v>Nequi</v>
      </c>
      <c r="F3967">
        <f>IF($A3967="","",VALUE(RIGHT(Tienda_2!E1567,4)))</f>
        <v>2021</v>
      </c>
      <c r="G3967">
        <f>IF($A3967="","",Tienda_2!C1567)</f>
        <v>232900</v>
      </c>
      <c r="H3967">
        <f>IF($A3967="","",Tienda_2!D1567)</f>
        <v>18100</v>
      </c>
      <c r="I3967">
        <f>IF($A3967="","",Tienda_2!H1567)</f>
        <v>2</v>
      </c>
      <c r="J3967">
        <f>IF($A3967="",0,IF(AND(OR('Cuadro-de-mando'!$B$4="(Todas)",'Cuadro-de-mando'!$B$4=$A3967),OR('Cuadro-de-mando'!$E$4="(Todas)",'Cuadro-de-mando'!$E$4=$B3967),OR('Cuadro-de-mando'!$H$4="(Todas)",'Cuadro-de-mando'!$H$4=$C3967),OR('Cuadro-de-mando'!$K$4="(Todas)",'Cuadro-de-mando'!$K$4=$E3967),OR('Cuadro-de-mando'!$N$4="(Todos)",'Cuadro-de-mando'!$N$4=$F3967)),1,0))</f>
        <v>1</v>
      </c>
    </row>
    <row r="3968" spans="1:10" x14ac:dyDescent="0.25">
      <c r="A3968" t="str">
        <f>IF(Tienda_2!$A1568="","","Tienda 2")</f>
        <v>Tienda 2</v>
      </c>
      <c r="B3968" t="str">
        <f>IF($A3968="","",Tienda_2!B1568)</f>
        <v>Electrodomésticos</v>
      </c>
      <c r="C3968" t="str">
        <f>IF($A3968="","",Tienda_2!G1568)</f>
        <v>Cali</v>
      </c>
      <c r="D3968" t="str">
        <f>IF($A3968="","",Tienda_2!F1568)</f>
        <v>Camila Rivera</v>
      </c>
      <c r="E3968" t="str">
        <f>IF($A3968="","",Tienda_2!I1568)</f>
        <v>Tarjeta de crédito</v>
      </c>
      <c r="F3968">
        <f>IF($A3968="","",VALUE(RIGHT(Tienda_2!E1568,4)))</f>
        <v>2021</v>
      </c>
      <c r="G3968">
        <f>IF($A3968="","",Tienda_2!C1568)</f>
        <v>833300</v>
      </c>
      <c r="H3968">
        <f>IF($A3968="","",Tienda_2!D1568)</f>
        <v>44600</v>
      </c>
      <c r="I3968">
        <f>IF($A3968="","",Tienda_2!H1568)</f>
        <v>5</v>
      </c>
      <c r="J3968">
        <f>IF($A3968="",0,IF(AND(OR('Cuadro-de-mando'!$B$4="(Todas)",'Cuadro-de-mando'!$B$4=$A3968),OR('Cuadro-de-mando'!$E$4="(Todas)",'Cuadro-de-mando'!$E$4=$B3968),OR('Cuadro-de-mando'!$H$4="(Todas)",'Cuadro-de-mando'!$H$4=$C3968),OR('Cuadro-de-mando'!$K$4="(Todas)",'Cuadro-de-mando'!$K$4=$E3968),OR('Cuadro-de-mando'!$N$4="(Todos)",'Cuadro-de-mando'!$N$4=$F3968)),1,0))</f>
        <v>1</v>
      </c>
    </row>
    <row r="3969" spans="1:10" x14ac:dyDescent="0.25">
      <c r="A3969" t="str">
        <f>IF(Tienda_2!$A1569="","","Tienda 2")</f>
        <v>Tienda 2</v>
      </c>
      <c r="B3969" t="str">
        <f>IF($A3969="","",Tienda_2!B1569)</f>
        <v>Instrumentos musicales</v>
      </c>
      <c r="C3969" t="str">
        <f>IF($A3969="","",Tienda_2!G1569)</f>
        <v>Bogotá</v>
      </c>
      <c r="D3969" t="str">
        <f>IF($A3969="","",Tienda_2!F1569)</f>
        <v>Izabela de León</v>
      </c>
      <c r="E3969" t="str">
        <f>IF($A3969="","",Tienda_2!I1569)</f>
        <v>Tarjeta de crédito</v>
      </c>
      <c r="F3969">
        <f>IF($A3969="","",VALUE(RIGHT(Tienda_2!E1569,4)))</f>
        <v>2022</v>
      </c>
      <c r="G3969">
        <f>IF($A3969="","",Tienda_2!C1569)</f>
        <v>832800</v>
      </c>
      <c r="H3969">
        <f>IF($A3969="","",Tienda_2!D1569)</f>
        <v>42500</v>
      </c>
      <c r="I3969">
        <f>IF($A3969="","",Tienda_2!H1569)</f>
        <v>4</v>
      </c>
      <c r="J3969">
        <f>IF($A3969="",0,IF(AND(OR('Cuadro-de-mando'!$B$4="(Todas)",'Cuadro-de-mando'!$B$4=$A3969),OR('Cuadro-de-mando'!$E$4="(Todas)",'Cuadro-de-mando'!$E$4=$B3969),OR('Cuadro-de-mando'!$H$4="(Todas)",'Cuadro-de-mando'!$H$4=$C3969),OR('Cuadro-de-mando'!$K$4="(Todas)",'Cuadro-de-mando'!$K$4=$E3969),OR('Cuadro-de-mando'!$N$4="(Todos)",'Cuadro-de-mando'!$N$4=$F3969)),1,0))</f>
        <v>1</v>
      </c>
    </row>
    <row r="3970" spans="1:10" x14ac:dyDescent="0.25">
      <c r="A3970" t="str">
        <f>IF(Tienda_2!$A1570="","","Tienda 2")</f>
        <v>Tienda 2</v>
      </c>
      <c r="B3970" t="str">
        <f>IF($A3970="","",Tienda_2!B1570)</f>
        <v>Electrodomésticos</v>
      </c>
      <c r="C3970" t="str">
        <f>IF($A3970="","",Tienda_2!G1570)</f>
        <v>Bogotá</v>
      </c>
      <c r="D3970" t="str">
        <f>IF($A3970="","",Tienda_2!F1570)</f>
        <v>Camila Rivera</v>
      </c>
      <c r="E3970" t="str">
        <f>IF($A3970="","",Tienda_2!I1570)</f>
        <v>Tarjeta de crédito</v>
      </c>
      <c r="F3970">
        <f>IF($A3970="","",VALUE(RIGHT(Tienda_2!E1570,4)))</f>
        <v>2021</v>
      </c>
      <c r="G3970">
        <f>IF($A3970="","",Tienda_2!C1570)</f>
        <v>456900</v>
      </c>
      <c r="H3970">
        <f>IF($A3970="","",Tienda_2!D1570)</f>
        <v>22500</v>
      </c>
      <c r="I3970">
        <f>IF($A3970="","",Tienda_2!H1570)</f>
        <v>4</v>
      </c>
      <c r="J3970">
        <f>IF($A3970="",0,IF(AND(OR('Cuadro-de-mando'!$B$4="(Todas)",'Cuadro-de-mando'!$B$4=$A3970),OR('Cuadro-de-mando'!$E$4="(Todas)",'Cuadro-de-mando'!$E$4=$B3970),OR('Cuadro-de-mando'!$H$4="(Todas)",'Cuadro-de-mando'!$H$4=$C3970),OR('Cuadro-de-mando'!$K$4="(Todas)",'Cuadro-de-mando'!$K$4=$E3970),OR('Cuadro-de-mando'!$N$4="(Todos)",'Cuadro-de-mando'!$N$4=$F3970)),1,0))</f>
        <v>1</v>
      </c>
    </row>
    <row r="3971" spans="1:10" x14ac:dyDescent="0.25">
      <c r="A3971" t="str">
        <f>IF(Tienda_2!$A1571="","","Tienda 2")</f>
        <v>Tienda 2</v>
      </c>
      <c r="B3971" t="str">
        <f>IF($A3971="","",Tienda_2!B1571)</f>
        <v>Deportes y diversión</v>
      </c>
      <c r="C3971" t="str">
        <f>IF($A3971="","",Tienda_2!G1571)</f>
        <v>Medellín</v>
      </c>
      <c r="D3971" t="str">
        <f>IF($A3971="","",Tienda_2!F1571)</f>
        <v>Pedro Gomez</v>
      </c>
      <c r="E3971" t="str">
        <f>IF($A3971="","",Tienda_2!I1571)</f>
        <v>Tarjeta de crédito</v>
      </c>
      <c r="F3971">
        <f>IF($A3971="","",VALUE(RIGHT(Tienda_2!E1571,4)))</f>
        <v>2020</v>
      </c>
      <c r="G3971">
        <f>IF($A3971="","",Tienda_2!C1571)</f>
        <v>487200</v>
      </c>
      <c r="H3971">
        <f>IF($A3971="","",Tienda_2!D1571)</f>
        <v>26200</v>
      </c>
      <c r="I3971">
        <f>IF($A3971="","",Tienda_2!H1571)</f>
        <v>5</v>
      </c>
      <c r="J3971">
        <f>IF($A3971="",0,IF(AND(OR('Cuadro-de-mando'!$B$4="(Todas)",'Cuadro-de-mando'!$B$4=$A3971),OR('Cuadro-de-mando'!$E$4="(Todas)",'Cuadro-de-mando'!$E$4=$B3971),OR('Cuadro-de-mando'!$H$4="(Todas)",'Cuadro-de-mando'!$H$4=$C3971),OR('Cuadro-de-mando'!$K$4="(Todas)",'Cuadro-de-mando'!$K$4=$E3971),OR('Cuadro-de-mando'!$N$4="(Todos)",'Cuadro-de-mando'!$N$4=$F3971)),1,0))</f>
        <v>1</v>
      </c>
    </row>
    <row r="3972" spans="1:10" x14ac:dyDescent="0.25">
      <c r="A3972" t="str">
        <f>IF(Tienda_2!$A1572="","","Tienda 2")</f>
        <v>Tienda 2</v>
      </c>
      <c r="B3972" t="str">
        <f>IF($A3972="","",Tienda_2!B1572)</f>
        <v>Instrumentos musicales</v>
      </c>
      <c r="C3972" t="str">
        <f>IF($A3972="","",Tienda_2!G1572)</f>
        <v>Riohacha</v>
      </c>
      <c r="D3972" t="str">
        <f>IF($A3972="","",Tienda_2!F1572)</f>
        <v>Camila Rivera</v>
      </c>
      <c r="E3972" t="str">
        <f>IF($A3972="","",Tienda_2!I1572)</f>
        <v>Nequi</v>
      </c>
      <c r="F3972">
        <f>IF($A3972="","",VALUE(RIGHT(Tienda_2!E1572,4)))</f>
        <v>2021</v>
      </c>
      <c r="G3972">
        <f>IF($A3972="","",Tienda_2!C1572)</f>
        <v>833600</v>
      </c>
      <c r="H3972">
        <f>IF($A3972="","",Tienda_2!D1572)</f>
        <v>44600</v>
      </c>
      <c r="I3972">
        <f>IF($A3972="","",Tienda_2!H1572)</f>
        <v>2</v>
      </c>
      <c r="J3972">
        <f>IF($A3972="",0,IF(AND(OR('Cuadro-de-mando'!$B$4="(Todas)",'Cuadro-de-mando'!$B$4=$A3972),OR('Cuadro-de-mando'!$E$4="(Todas)",'Cuadro-de-mando'!$E$4=$B3972),OR('Cuadro-de-mando'!$H$4="(Todas)",'Cuadro-de-mando'!$H$4=$C3972),OR('Cuadro-de-mando'!$K$4="(Todas)",'Cuadro-de-mando'!$K$4=$E3972),OR('Cuadro-de-mando'!$N$4="(Todos)",'Cuadro-de-mando'!$N$4=$F3972)),1,0))</f>
        <v>1</v>
      </c>
    </row>
    <row r="3973" spans="1:10" x14ac:dyDescent="0.25">
      <c r="A3973" t="str">
        <f>IF(Tienda_2!$A1573="","","Tienda 2")</f>
        <v>Tienda 2</v>
      </c>
      <c r="B3973" t="str">
        <f>IF($A3973="","",Tienda_2!B1573)</f>
        <v>Deportes y diversión</v>
      </c>
      <c r="C3973" t="str">
        <f>IF($A3973="","",Tienda_2!G1573)</f>
        <v>Medellín</v>
      </c>
      <c r="D3973" t="str">
        <f>IF($A3973="","",Tienda_2!F1573)</f>
        <v>Felipe Santos</v>
      </c>
      <c r="E3973" t="str">
        <f>IF($A3973="","",Tienda_2!I1573)</f>
        <v>Cupón</v>
      </c>
      <c r="F3973">
        <f>IF($A3973="","",VALUE(RIGHT(Tienda_2!E1573,4)))</f>
        <v>2022</v>
      </c>
      <c r="G3973">
        <f>IF($A3973="","",Tienda_2!C1573)</f>
        <v>496000</v>
      </c>
      <c r="H3973">
        <f>IF($A3973="","",Tienda_2!D1573)</f>
        <v>24600</v>
      </c>
      <c r="I3973">
        <f>IF($A3973="","",Tienda_2!H1573)</f>
        <v>5</v>
      </c>
      <c r="J3973">
        <f>IF($A3973="",0,IF(AND(OR('Cuadro-de-mando'!$B$4="(Todas)",'Cuadro-de-mando'!$B$4=$A3973),OR('Cuadro-de-mando'!$E$4="(Todas)",'Cuadro-de-mando'!$E$4=$B3973),OR('Cuadro-de-mando'!$H$4="(Todas)",'Cuadro-de-mando'!$H$4=$C3973),OR('Cuadro-de-mando'!$K$4="(Todas)",'Cuadro-de-mando'!$K$4=$E3973),OR('Cuadro-de-mando'!$N$4="(Todos)",'Cuadro-de-mando'!$N$4=$F3973)),1,0))</f>
        <v>1</v>
      </c>
    </row>
    <row r="3974" spans="1:10" x14ac:dyDescent="0.25">
      <c r="A3974" t="str">
        <f>IF(Tienda_2!$A1574="","","Tienda 2")</f>
        <v>Tienda 2</v>
      </c>
      <c r="B3974" t="str">
        <f>IF($A3974="","",Tienda_2!B1574)</f>
        <v>Muebles</v>
      </c>
      <c r="C3974" t="str">
        <f>IF($A3974="","",Tienda_2!G1574)</f>
        <v>Barranquilla</v>
      </c>
      <c r="D3974" t="str">
        <f>IF($A3974="","",Tienda_2!F1574)</f>
        <v>Juan Fernandez</v>
      </c>
      <c r="E3974" t="str">
        <f>IF($A3974="","",Tienda_2!I1574)</f>
        <v>Tarjeta de crédito</v>
      </c>
      <c r="F3974">
        <f>IF($A3974="","",VALUE(RIGHT(Tienda_2!E1574,4)))</f>
        <v>2022</v>
      </c>
      <c r="G3974">
        <f>IF($A3974="","",Tienda_2!C1574)</f>
        <v>452300</v>
      </c>
      <c r="H3974">
        <f>IF($A3974="","",Tienda_2!D1574)</f>
        <v>25100</v>
      </c>
      <c r="I3974">
        <f>IF($A3974="","",Tienda_2!H1574)</f>
        <v>5</v>
      </c>
      <c r="J3974">
        <f>IF($A3974="",0,IF(AND(OR('Cuadro-de-mando'!$B$4="(Todas)",'Cuadro-de-mando'!$B$4=$A3974),OR('Cuadro-de-mando'!$E$4="(Todas)",'Cuadro-de-mando'!$E$4=$B3974),OR('Cuadro-de-mando'!$H$4="(Todas)",'Cuadro-de-mando'!$H$4=$C3974),OR('Cuadro-de-mando'!$K$4="(Todas)",'Cuadro-de-mando'!$K$4=$E3974),OR('Cuadro-de-mando'!$N$4="(Todos)",'Cuadro-de-mando'!$N$4=$F3974)),1,0))</f>
        <v>1</v>
      </c>
    </row>
    <row r="3975" spans="1:10" x14ac:dyDescent="0.25">
      <c r="A3975" t="str">
        <f>IF(Tienda_2!$A1575="","","Tienda 2")</f>
        <v>Tienda 2</v>
      </c>
      <c r="B3975" t="str">
        <f>IF($A3975="","",Tienda_2!B1575)</f>
        <v>Instrumentos musicales</v>
      </c>
      <c r="C3975" t="str">
        <f>IF($A3975="","",Tienda_2!G1575)</f>
        <v>Cali</v>
      </c>
      <c r="D3975" t="str">
        <f>IF($A3975="","",Tienda_2!F1575)</f>
        <v>Mariana Herrera</v>
      </c>
      <c r="E3975" t="str">
        <f>IF($A3975="","",Tienda_2!I1575)</f>
        <v>Tarjeta de crédito</v>
      </c>
      <c r="F3975">
        <f>IF($A3975="","",VALUE(RIGHT(Tienda_2!E1575,4)))</f>
        <v>2021</v>
      </c>
      <c r="G3975">
        <f>IF($A3975="","",Tienda_2!C1575)</f>
        <v>94200</v>
      </c>
      <c r="H3975">
        <f>IF($A3975="","",Tienda_2!D1575)</f>
        <v>5400</v>
      </c>
      <c r="I3975">
        <f>IF($A3975="","",Tienda_2!H1575)</f>
        <v>5</v>
      </c>
      <c r="J3975">
        <f>IF($A3975="",0,IF(AND(OR('Cuadro-de-mando'!$B$4="(Todas)",'Cuadro-de-mando'!$B$4=$A3975),OR('Cuadro-de-mando'!$E$4="(Todas)",'Cuadro-de-mando'!$E$4=$B3975),OR('Cuadro-de-mando'!$H$4="(Todas)",'Cuadro-de-mando'!$H$4=$C3975),OR('Cuadro-de-mando'!$K$4="(Todas)",'Cuadro-de-mando'!$K$4=$E3975),OR('Cuadro-de-mando'!$N$4="(Todos)",'Cuadro-de-mando'!$N$4=$F3975)),1,0))</f>
        <v>1</v>
      </c>
    </row>
    <row r="3976" spans="1:10" x14ac:dyDescent="0.25">
      <c r="A3976" t="str">
        <f>IF(Tienda_2!$A1576="","","Tienda 2")</f>
        <v>Tienda 2</v>
      </c>
      <c r="B3976" t="str">
        <f>IF($A3976="","",Tienda_2!B1576)</f>
        <v>Instrumentos musicales</v>
      </c>
      <c r="C3976" t="str">
        <f>IF($A3976="","",Tienda_2!G1576)</f>
        <v>Pereira</v>
      </c>
      <c r="D3976" t="str">
        <f>IF($A3976="","",Tienda_2!F1576)</f>
        <v>Ángel Rodriguez</v>
      </c>
      <c r="E3976" t="str">
        <f>IF($A3976="","",Tienda_2!I1576)</f>
        <v>Tarjeta de crédito</v>
      </c>
      <c r="F3976">
        <f>IF($A3976="","",VALUE(RIGHT(Tienda_2!E1576,4)))</f>
        <v>2022</v>
      </c>
      <c r="G3976">
        <f>IF($A3976="","",Tienda_2!C1576)</f>
        <v>89400</v>
      </c>
      <c r="H3976">
        <f>IF($A3976="","",Tienda_2!D1576)</f>
        <v>2900</v>
      </c>
      <c r="I3976">
        <f>IF($A3976="","",Tienda_2!H1576)</f>
        <v>4</v>
      </c>
      <c r="J3976">
        <f>IF($A3976="",0,IF(AND(OR('Cuadro-de-mando'!$B$4="(Todas)",'Cuadro-de-mando'!$B$4=$A3976),OR('Cuadro-de-mando'!$E$4="(Todas)",'Cuadro-de-mando'!$E$4=$B3976),OR('Cuadro-de-mando'!$H$4="(Todas)",'Cuadro-de-mando'!$H$4=$C3976),OR('Cuadro-de-mando'!$K$4="(Todas)",'Cuadro-de-mando'!$K$4=$E3976),OR('Cuadro-de-mando'!$N$4="(Todos)",'Cuadro-de-mando'!$N$4=$F3976)),1,0))</f>
        <v>1</v>
      </c>
    </row>
    <row r="3977" spans="1:10" x14ac:dyDescent="0.25">
      <c r="A3977" t="str">
        <f>IF(Tienda_2!$A1577="","","Tienda 2")</f>
        <v>Tienda 2</v>
      </c>
      <c r="B3977" t="str">
        <f>IF($A3977="","",Tienda_2!B1577)</f>
        <v>Deportes y diversión</v>
      </c>
      <c r="C3977" t="str">
        <f>IF($A3977="","",Tienda_2!G1577)</f>
        <v>Bogotá</v>
      </c>
      <c r="D3977" t="str">
        <f>IF($A3977="","",Tienda_2!F1577)</f>
        <v>Maria Alfonso</v>
      </c>
      <c r="E3977" t="str">
        <f>IF($A3977="","",Tienda_2!I1577)</f>
        <v>Nequi</v>
      </c>
      <c r="F3977">
        <f>IF($A3977="","",VALUE(RIGHT(Tienda_2!E1577,4)))</f>
        <v>2021</v>
      </c>
      <c r="G3977">
        <f>IF($A3977="","",Tienda_2!C1577)</f>
        <v>514200</v>
      </c>
      <c r="H3977">
        <f>IF($A3977="","",Tienda_2!D1577)</f>
        <v>25600</v>
      </c>
      <c r="I3977">
        <f>IF($A3977="","",Tienda_2!H1577)</f>
        <v>5</v>
      </c>
      <c r="J3977">
        <f>IF($A3977="",0,IF(AND(OR('Cuadro-de-mando'!$B$4="(Todas)",'Cuadro-de-mando'!$B$4=$A3977),OR('Cuadro-de-mando'!$E$4="(Todas)",'Cuadro-de-mando'!$E$4=$B3977),OR('Cuadro-de-mando'!$H$4="(Todas)",'Cuadro-de-mando'!$H$4=$C3977),OR('Cuadro-de-mando'!$K$4="(Todas)",'Cuadro-de-mando'!$K$4=$E3977),OR('Cuadro-de-mando'!$N$4="(Todos)",'Cuadro-de-mando'!$N$4=$F3977)),1,0))</f>
        <v>1</v>
      </c>
    </row>
    <row r="3978" spans="1:10" x14ac:dyDescent="0.25">
      <c r="A3978" t="str">
        <f>IF(Tienda_2!$A1578="","","Tienda 2")</f>
        <v>Tienda 2</v>
      </c>
      <c r="B3978" t="str">
        <f>IF($A3978="","",Tienda_2!B1578)</f>
        <v>Libros</v>
      </c>
      <c r="C3978" t="str">
        <f>IF($A3978="","",Tienda_2!G1578)</f>
        <v>Pasto</v>
      </c>
      <c r="D3978" t="str">
        <f>IF($A3978="","",Tienda_2!F1578)</f>
        <v>Maria Alfonso</v>
      </c>
      <c r="E3978" t="str">
        <f>IF($A3978="","",Tienda_2!I1578)</f>
        <v>Tarjeta de crédito</v>
      </c>
      <c r="F3978">
        <f>IF($A3978="","",VALUE(RIGHT(Tienda_2!E1578,4)))</f>
        <v>2021</v>
      </c>
      <c r="G3978">
        <f>IF($A3978="","",Tienda_2!C1578)</f>
        <v>36000</v>
      </c>
      <c r="H3978">
        <f>IF($A3978="","",Tienda_2!D1578)</f>
        <v>2100</v>
      </c>
      <c r="I3978">
        <f>IF($A3978="","",Tienda_2!H1578)</f>
        <v>5</v>
      </c>
      <c r="J3978">
        <f>IF($A3978="",0,IF(AND(OR('Cuadro-de-mando'!$B$4="(Todas)",'Cuadro-de-mando'!$B$4=$A3978),OR('Cuadro-de-mando'!$E$4="(Todas)",'Cuadro-de-mando'!$E$4=$B3978),OR('Cuadro-de-mando'!$H$4="(Todas)",'Cuadro-de-mando'!$H$4=$C3978),OR('Cuadro-de-mando'!$K$4="(Todas)",'Cuadro-de-mando'!$K$4=$E3978),OR('Cuadro-de-mando'!$N$4="(Todos)",'Cuadro-de-mando'!$N$4=$F3978)),1,0))</f>
        <v>1</v>
      </c>
    </row>
    <row r="3979" spans="1:10" x14ac:dyDescent="0.25">
      <c r="A3979" t="str">
        <f>IF(Tienda_2!$A1579="","","Tienda 2")</f>
        <v>Tienda 2</v>
      </c>
      <c r="B3979" t="str">
        <f>IF($A3979="","",Tienda_2!B1579)</f>
        <v>Artículos para el hogar</v>
      </c>
      <c r="C3979" t="str">
        <f>IF($A3979="","",Tienda_2!G1579)</f>
        <v>Bogotá</v>
      </c>
      <c r="D3979" t="str">
        <f>IF($A3979="","",Tienda_2!F1579)</f>
        <v>Camila Rivera</v>
      </c>
      <c r="E3979" t="str">
        <f>IF($A3979="","",Tienda_2!I1579)</f>
        <v>Tarjeta de crédito</v>
      </c>
      <c r="F3979">
        <f>IF($A3979="","",VALUE(RIGHT(Tienda_2!E1579,4)))</f>
        <v>2022</v>
      </c>
      <c r="G3979">
        <f>IF($A3979="","",Tienda_2!C1579)</f>
        <v>68600</v>
      </c>
      <c r="H3979">
        <f>IF($A3979="","",Tienda_2!D1579)</f>
        <v>9300</v>
      </c>
      <c r="I3979">
        <f>IF($A3979="","",Tienda_2!H1579)</f>
        <v>4</v>
      </c>
      <c r="J3979">
        <f>IF($A3979="",0,IF(AND(OR('Cuadro-de-mando'!$B$4="(Todas)",'Cuadro-de-mando'!$B$4=$A3979),OR('Cuadro-de-mando'!$E$4="(Todas)",'Cuadro-de-mando'!$E$4=$B3979),OR('Cuadro-de-mando'!$H$4="(Todas)",'Cuadro-de-mando'!$H$4=$C3979),OR('Cuadro-de-mando'!$K$4="(Todas)",'Cuadro-de-mando'!$K$4=$E3979),OR('Cuadro-de-mando'!$N$4="(Todos)",'Cuadro-de-mando'!$N$4=$F3979)),1,0))</f>
        <v>1</v>
      </c>
    </row>
    <row r="3980" spans="1:10" x14ac:dyDescent="0.25">
      <c r="A3980" t="str">
        <f>IF(Tienda_2!$A1580="","","Tienda 2")</f>
        <v>Tienda 2</v>
      </c>
      <c r="B3980" t="str">
        <f>IF($A3980="","",Tienda_2!B1580)</f>
        <v>Electrónicos</v>
      </c>
      <c r="C3980" t="str">
        <f>IF($A3980="","",Tienda_2!G1580)</f>
        <v>Medellín</v>
      </c>
      <c r="D3980" t="str">
        <f>IF($A3980="","",Tienda_2!F1580)</f>
        <v>Mariana Herrera</v>
      </c>
      <c r="E3980" t="str">
        <f>IF($A3980="","",Tienda_2!I1580)</f>
        <v>Tarjeta de crédito</v>
      </c>
      <c r="F3980">
        <f>IF($A3980="","",VALUE(RIGHT(Tienda_2!E1580,4)))</f>
        <v>2021</v>
      </c>
      <c r="G3980">
        <f>IF($A3980="","",Tienda_2!C1580)</f>
        <v>1101600</v>
      </c>
      <c r="H3980">
        <f>IF($A3980="","",Tienda_2!D1580)</f>
        <v>56800</v>
      </c>
      <c r="I3980">
        <f>IF($A3980="","",Tienda_2!H1580)</f>
        <v>5</v>
      </c>
      <c r="J3980">
        <f>IF($A3980="",0,IF(AND(OR('Cuadro-de-mando'!$B$4="(Todas)",'Cuadro-de-mando'!$B$4=$A3980),OR('Cuadro-de-mando'!$E$4="(Todas)",'Cuadro-de-mando'!$E$4=$B3980),OR('Cuadro-de-mando'!$H$4="(Todas)",'Cuadro-de-mando'!$H$4=$C3980),OR('Cuadro-de-mando'!$K$4="(Todas)",'Cuadro-de-mando'!$K$4=$E3980),OR('Cuadro-de-mando'!$N$4="(Todos)",'Cuadro-de-mando'!$N$4=$F3980)),1,0))</f>
        <v>1</v>
      </c>
    </row>
    <row r="3981" spans="1:10" x14ac:dyDescent="0.25">
      <c r="A3981" t="str">
        <f>IF(Tienda_2!$A1581="","","Tienda 2")</f>
        <v>Tienda 2</v>
      </c>
      <c r="B3981" t="str">
        <f>IF($A3981="","",Tienda_2!B1581)</f>
        <v>Electrodomésticos</v>
      </c>
      <c r="C3981" t="str">
        <f>IF($A3981="","",Tienda_2!G1581)</f>
        <v>Bogotá</v>
      </c>
      <c r="D3981" t="str">
        <f>IF($A3981="","",Tienda_2!F1581)</f>
        <v>Pedro Gomez</v>
      </c>
      <c r="E3981" t="str">
        <f>IF($A3981="","",Tienda_2!I1581)</f>
        <v>Tarjeta de crédito</v>
      </c>
      <c r="F3981">
        <f>IF($A3981="","",VALUE(RIGHT(Tienda_2!E1581,4)))</f>
        <v>2022</v>
      </c>
      <c r="G3981">
        <f>IF($A3981="","",Tienda_2!C1581)</f>
        <v>423300</v>
      </c>
      <c r="H3981">
        <f>IF($A3981="","",Tienda_2!D1581)</f>
        <v>22900</v>
      </c>
      <c r="I3981">
        <f>IF($A3981="","",Tienda_2!H1581)</f>
        <v>5</v>
      </c>
      <c r="J3981">
        <f>IF($A3981="",0,IF(AND(OR('Cuadro-de-mando'!$B$4="(Todas)",'Cuadro-de-mando'!$B$4=$A3981),OR('Cuadro-de-mando'!$E$4="(Todas)",'Cuadro-de-mando'!$E$4=$B3981),OR('Cuadro-de-mando'!$H$4="(Todas)",'Cuadro-de-mando'!$H$4=$C3981),OR('Cuadro-de-mando'!$K$4="(Todas)",'Cuadro-de-mando'!$K$4=$E3981),OR('Cuadro-de-mando'!$N$4="(Todos)",'Cuadro-de-mando'!$N$4=$F3981)),1,0))</f>
        <v>1</v>
      </c>
    </row>
    <row r="3982" spans="1:10" x14ac:dyDescent="0.25">
      <c r="A3982" t="str">
        <f>IF(Tienda_2!$A1582="","","Tienda 2")</f>
        <v>Tienda 2</v>
      </c>
      <c r="B3982" t="str">
        <f>IF($A3982="","",Tienda_2!B1582)</f>
        <v>Electrodomésticos</v>
      </c>
      <c r="C3982" t="str">
        <f>IF($A3982="","",Tienda_2!G1582)</f>
        <v>Bogotá</v>
      </c>
      <c r="D3982" t="str">
        <f>IF($A3982="","",Tienda_2!F1582)</f>
        <v>Beatriz Morales</v>
      </c>
      <c r="E3982" t="str">
        <f>IF($A3982="","",Tienda_2!I1582)</f>
        <v>Tarjeta de crédito</v>
      </c>
      <c r="F3982">
        <f>IF($A3982="","",VALUE(RIGHT(Tienda_2!E1582,4)))</f>
        <v>2021</v>
      </c>
      <c r="G3982">
        <f>IF($A3982="","",Tienda_2!C1582)</f>
        <v>362500</v>
      </c>
      <c r="H3982">
        <f>IF($A3982="","",Tienda_2!D1582)</f>
        <v>24200</v>
      </c>
      <c r="I3982">
        <f>IF($A3982="","",Tienda_2!H1582)</f>
        <v>5</v>
      </c>
      <c r="J3982">
        <f>IF($A3982="",0,IF(AND(OR('Cuadro-de-mando'!$B$4="(Todas)",'Cuadro-de-mando'!$B$4=$A3982),OR('Cuadro-de-mando'!$E$4="(Todas)",'Cuadro-de-mando'!$E$4=$B3982),OR('Cuadro-de-mando'!$H$4="(Todas)",'Cuadro-de-mando'!$H$4=$C3982),OR('Cuadro-de-mando'!$K$4="(Todas)",'Cuadro-de-mando'!$K$4=$E3982),OR('Cuadro-de-mando'!$N$4="(Todos)",'Cuadro-de-mando'!$N$4=$F3982)),1,0))</f>
        <v>1</v>
      </c>
    </row>
    <row r="3983" spans="1:10" x14ac:dyDescent="0.25">
      <c r="A3983" t="str">
        <f>IF(Tienda_2!$A1583="","","Tienda 2")</f>
        <v>Tienda 2</v>
      </c>
      <c r="B3983" t="str">
        <f>IF($A3983="","",Tienda_2!B1583)</f>
        <v>Electrodomésticos</v>
      </c>
      <c r="C3983" t="str">
        <f>IF($A3983="","",Tienda_2!G1583)</f>
        <v>Bogotá</v>
      </c>
      <c r="D3983" t="str">
        <f>IF($A3983="","",Tienda_2!F1583)</f>
        <v>Felipe Santos</v>
      </c>
      <c r="E3983" t="str">
        <f>IF($A3983="","",Tienda_2!I1583)</f>
        <v>Tarjeta de crédito</v>
      </c>
      <c r="F3983">
        <f>IF($A3983="","",VALUE(RIGHT(Tienda_2!E1583,4)))</f>
        <v>2021</v>
      </c>
      <c r="G3983">
        <f>IF($A3983="","",Tienda_2!C1583)</f>
        <v>349700</v>
      </c>
      <c r="H3983">
        <f>IF($A3983="","",Tienda_2!D1583)</f>
        <v>16800</v>
      </c>
      <c r="I3983">
        <f>IF($A3983="","",Tienda_2!H1583)</f>
        <v>1</v>
      </c>
      <c r="J3983">
        <f>IF($A3983="",0,IF(AND(OR('Cuadro-de-mando'!$B$4="(Todas)",'Cuadro-de-mando'!$B$4=$A3983),OR('Cuadro-de-mando'!$E$4="(Todas)",'Cuadro-de-mando'!$E$4=$B3983),OR('Cuadro-de-mando'!$H$4="(Todas)",'Cuadro-de-mando'!$H$4=$C3983),OR('Cuadro-de-mando'!$K$4="(Todas)",'Cuadro-de-mando'!$K$4=$E3983),OR('Cuadro-de-mando'!$N$4="(Todos)",'Cuadro-de-mando'!$N$4=$F3983)),1,0))</f>
        <v>1</v>
      </c>
    </row>
    <row r="3984" spans="1:10" x14ac:dyDescent="0.25">
      <c r="A3984" t="str">
        <f>IF(Tienda_2!$A1584="","","Tienda 2")</f>
        <v>Tienda 2</v>
      </c>
      <c r="B3984" t="str">
        <f>IF($A3984="","",Tienda_2!B1584)</f>
        <v>Muebles</v>
      </c>
      <c r="C3984" t="str">
        <f>IF($A3984="","",Tienda_2!G1584)</f>
        <v>Bogotá</v>
      </c>
      <c r="D3984" t="str">
        <f>IF($A3984="","",Tienda_2!F1584)</f>
        <v>Maria Alfonso</v>
      </c>
      <c r="E3984" t="str">
        <f>IF($A3984="","",Tienda_2!I1584)</f>
        <v>Tarjeta de crédito</v>
      </c>
      <c r="F3984">
        <f>IF($A3984="","",VALUE(RIGHT(Tienda_2!E1584,4)))</f>
        <v>2022</v>
      </c>
      <c r="G3984">
        <f>IF($A3984="","",Tienda_2!C1584)</f>
        <v>416600</v>
      </c>
      <c r="H3984">
        <f>IF($A3984="","",Tienda_2!D1584)</f>
        <v>20400</v>
      </c>
      <c r="I3984">
        <f>IF($A3984="","",Tienda_2!H1584)</f>
        <v>4</v>
      </c>
      <c r="J3984">
        <f>IF($A3984="",0,IF(AND(OR('Cuadro-de-mando'!$B$4="(Todas)",'Cuadro-de-mando'!$B$4=$A3984),OR('Cuadro-de-mando'!$E$4="(Todas)",'Cuadro-de-mando'!$E$4=$B3984),OR('Cuadro-de-mando'!$H$4="(Todas)",'Cuadro-de-mando'!$H$4=$C3984),OR('Cuadro-de-mando'!$K$4="(Todas)",'Cuadro-de-mando'!$K$4=$E3984),OR('Cuadro-de-mando'!$N$4="(Todos)",'Cuadro-de-mando'!$N$4=$F3984)),1,0))</f>
        <v>1</v>
      </c>
    </row>
    <row r="3985" spans="1:10" x14ac:dyDescent="0.25">
      <c r="A3985" t="str">
        <f>IF(Tienda_2!$A1585="","","Tienda 2")</f>
        <v>Tienda 2</v>
      </c>
      <c r="B3985" t="str">
        <f>IF($A3985="","",Tienda_2!B1585)</f>
        <v>Electrónicos</v>
      </c>
      <c r="C3985" t="str">
        <f>IF($A3985="","",Tienda_2!G1585)</f>
        <v>Pereira</v>
      </c>
      <c r="D3985" t="str">
        <f>IF($A3985="","",Tienda_2!F1585)</f>
        <v>Pedro Gomez</v>
      </c>
      <c r="E3985" t="str">
        <f>IF($A3985="","",Tienda_2!I1585)</f>
        <v>Tarjeta de crédito</v>
      </c>
      <c r="F3985">
        <f>IF($A3985="","",VALUE(RIGHT(Tienda_2!E1585,4)))</f>
        <v>2022</v>
      </c>
      <c r="G3985">
        <f>IF($A3985="","",Tienda_2!C1585)</f>
        <v>104600</v>
      </c>
      <c r="H3985">
        <f>IF($A3985="","",Tienda_2!D1585)</f>
        <v>3800</v>
      </c>
      <c r="I3985">
        <f>IF($A3985="","",Tienda_2!H1585)</f>
        <v>4</v>
      </c>
      <c r="J3985">
        <f>IF($A3985="",0,IF(AND(OR('Cuadro-de-mando'!$B$4="(Todas)",'Cuadro-de-mando'!$B$4=$A3985),OR('Cuadro-de-mando'!$E$4="(Todas)",'Cuadro-de-mando'!$E$4=$B3985),OR('Cuadro-de-mando'!$H$4="(Todas)",'Cuadro-de-mando'!$H$4=$C3985),OR('Cuadro-de-mando'!$K$4="(Todas)",'Cuadro-de-mando'!$K$4=$E3985),OR('Cuadro-de-mando'!$N$4="(Todos)",'Cuadro-de-mando'!$N$4=$F3985)),1,0))</f>
        <v>1</v>
      </c>
    </row>
    <row r="3986" spans="1:10" x14ac:dyDescent="0.25">
      <c r="A3986" t="str">
        <f>IF(Tienda_2!$A1586="","","Tienda 2")</f>
        <v>Tienda 2</v>
      </c>
      <c r="B3986" t="str">
        <f>IF($A3986="","",Tienda_2!B1586)</f>
        <v>Muebles</v>
      </c>
      <c r="C3986" t="str">
        <f>IF($A3986="","",Tienda_2!G1586)</f>
        <v>Medellín</v>
      </c>
      <c r="D3986" t="str">
        <f>IF($A3986="","",Tienda_2!F1586)</f>
        <v>Lucas Olivera</v>
      </c>
      <c r="E3986" t="str">
        <f>IF($A3986="","",Tienda_2!I1586)</f>
        <v>Tarjeta de crédito</v>
      </c>
      <c r="F3986">
        <f>IF($A3986="","",VALUE(RIGHT(Tienda_2!E1586,4)))</f>
        <v>2020</v>
      </c>
      <c r="G3986">
        <f>IF($A3986="","",Tienda_2!C1586)</f>
        <v>558600</v>
      </c>
      <c r="H3986">
        <f>IF($A3986="","",Tienda_2!D1586)</f>
        <v>27900</v>
      </c>
      <c r="I3986">
        <f>IF($A3986="","",Tienda_2!H1586)</f>
        <v>4</v>
      </c>
      <c r="J3986">
        <f>IF($A3986="",0,IF(AND(OR('Cuadro-de-mando'!$B$4="(Todas)",'Cuadro-de-mando'!$B$4=$A3986),OR('Cuadro-de-mando'!$E$4="(Todas)",'Cuadro-de-mando'!$E$4=$B3986),OR('Cuadro-de-mando'!$H$4="(Todas)",'Cuadro-de-mando'!$H$4=$C3986),OR('Cuadro-de-mando'!$K$4="(Todas)",'Cuadro-de-mando'!$K$4=$E3986),OR('Cuadro-de-mando'!$N$4="(Todos)",'Cuadro-de-mando'!$N$4=$F3986)),1,0))</f>
        <v>1</v>
      </c>
    </row>
    <row r="3987" spans="1:10" x14ac:dyDescent="0.25">
      <c r="A3987" t="str">
        <f>IF(Tienda_2!$A1587="","","Tienda 2")</f>
        <v>Tienda 2</v>
      </c>
      <c r="B3987" t="str">
        <f>IF($A3987="","",Tienda_2!B1587)</f>
        <v>Deportes y diversión</v>
      </c>
      <c r="C3987" t="str">
        <f>IF($A3987="","",Tienda_2!G1587)</f>
        <v>Bogotá</v>
      </c>
      <c r="D3987" t="str">
        <f>IF($A3987="","",Tienda_2!F1587)</f>
        <v>Blanca Ramirez</v>
      </c>
      <c r="E3987" t="str">
        <f>IF($A3987="","",Tienda_2!I1587)</f>
        <v>Tarjeta de crédito</v>
      </c>
      <c r="F3987">
        <f>IF($A3987="","",VALUE(RIGHT(Tienda_2!E1587,4)))</f>
        <v>2021</v>
      </c>
      <c r="G3987">
        <f>IF($A3987="","",Tienda_2!C1587)</f>
        <v>42300</v>
      </c>
      <c r="H3987">
        <f>IF($A3987="","",Tienda_2!D1587)</f>
        <v>0</v>
      </c>
      <c r="I3987">
        <f>IF($A3987="","",Tienda_2!H1587)</f>
        <v>5</v>
      </c>
      <c r="J3987">
        <f>IF($A3987="",0,IF(AND(OR('Cuadro-de-mando'!$B$4="(Todas)",'Cuadro-de-mando'!$B$4=$A3987),OR('Cuadro-de-mando'!$E$4="(Todas)",'Cuadro-de-mando'!$E$4=$B3987),OR('Cuadro-de-mando'!$H$4="(Todas)",'Cuadro-de-mando'!$H$4=$C3987),OR('Cuadro-de-mando'!$K$4="(Todas)",'Cuadro-de-mando'!$K$4=$E3987),OR('Cuadro-de-mando'!$N$4="(Todos)",'Cuadro-de-mando'!$N$4=$F3987)),1,0))</f>
        <v>1</v>
      </c>
    </row>
    <row r="3988" spans="1:10" x14ac:dyDescent="0.25">
      <c r="A3988" t="str">
        <f>IF(Tienda_2!$A1588="","","Tienda 2")</f>
        <v>Tienda 2</v>
      </c>
      <c r="B3988" t="str">
        <f>IF($A3988="","",Tienda_2!B1588)</f>
        <v>Electrónicos</v>
      </c>
      <c r="C3988" t="str">
        <f>IF($A3988="","",Tienda_2!G1588)</f>
        <v>Medellín</v>
      </c>
      <c r="D3988" t="str">
        <f>IF($A3988="","",Tienda_2!F1588)</f>
        <v>Izabela de León</v>
      </c>
      <c r="E3988" t="str">
        <f>IF($A3988="","",Tienda_2!I1588)</f>
        <v>Tarjeta de crédito</v>
      </c>
      <c r="F3988">
        <f>IF($A3988="","",VALUE(RIGHT(Tienda_2!E1588,4)))</f>
        <v>2022</v>
      </c>
      <c r="G3988">
        <f>IF($A3988="","",Tienda_2!C1588)</f>
        <v>2907500</v>
      </c>
      <c r="H3988">
        <f>IF($A3988="","",Tienda_2!D1588)</f>
        <v>155200</v>
      </c>
      <c r="I3988">
        <f>IF($A3988="","",Tienda_2!H1588)</f>
        <v>5</v>
      </c>
      <c r="J3988">
        <f>IF($A3988="",0,IF(AND(OR('Cuadro-de-mando'!$B$4="(Todas)",'Cuadro-de-mando'!$B$4=$A3988),OR('Cuadro-de-mando'!$E$4="(Todas)",'Cuadro-de-mando'!$E$4=$B3988),OR('Cuadro-de-mando'!$H$4="(Todas)",'Cuadro-de-mando'!$H$4=$C3988),OR('Cuadro-de-mando'!$K$4="(Todas)",'Cuadro-de-mando'!$K$4=$E3988),OR('Cuadro-de-mando'!$N$4="(Todos)",'Cuadro-de-mando'!$N$4=$F3988)),1,0))</f>
        <v>1</v>
      </c>
    </row>
    <row r="3989" spans="1:10" x14ac:dyDescent="0.25">
      <c r="A3989" t="str">
        <f>IF(Tienda_2!$A1589="","","Tienda 2")</f>
        <v>Tienda 2</v>
      </c>
      <c r="B3989" t="str">
        <f>IF($A3989="","",Tienda_2!B1589)</f>
        <v>Libros</v>
      </c>
      <c r="C3989" t="str">
        <f>IF($A3989="","",Tienda_2!G1589)</f>
        <v>Pereira</v>
      </c>
      <c r="D3989" t="str">
        <f>IF($A3989="","",Tienda_2!F1589)</f>
        <v>Beatriz Morales</v>
      </c>
      <c r="E3989" t="str">
        <f>IF($A3989="","",Tienda_2!I1589)</f>
        <v>Tarjeta de crédito</v>
      </c>
      <c r="F3989">
        <f>IF($A3989="","",VALUE(RIGHT(Tienda_2!E1589,4)))</f>
        <v>2020</v>
      </c>
      <c r="G3989">
        <f>IF($A3989="","",Tienda_2!C1589)</f>
        <v>39700</v>
      </c>
      <c r="H3989">
        <f>IF($A3989="","",Tienda_2!D1589)</f>
        <v>5500</v>
      </c>
      <c r="I3989">
        <f>IF($A3989="","",Tienda_2!H1589)</f>
        <v>5</v>
      </c>
      <c r="J3989">
        <f>IF($A3989="",0,IF(AND(OR('Cuadro-de-mando'!$B$4="(Todas)",'Cuadro-de-mando'!$B$4=$A3989),OR('Cuadro-de-mando'!$E$4="(Todas)",'Cuadro-de-mando'!$E$4=$B3989),OR('Cuadro-de-mando'!$H$4="(Todas)",'Cuadro-de-mando'!$H$4=$C3989),OR('Cuadro-de-mando'!$K$4="(Todas)",'Cuadro-de-mando'!$K$4=$E3989),OR('Cuadro-de-mando'!$N$4="(Todos)",'Cuadro-de-mando'!$N$4=$F3989)),1,0))</f>
        <v>1</v>
      </c>
    </row>
    <row r="3990" spans="1:10" x14ac:dyDescent="0.25">
      <c r="A3990" t="str">
        <f>IF(Tienda_2!$A1590="","","Tienda 2")</f>
        <v>Tienda 2</v>
      </c>
      <c r="B3990" t="str">
        <f>IF($A3990="","",Tienda_2!B1590)</f>
        <v>Libros</v>
      </c>
      <c r="C3990" t="str">
        <f>IF($A3990="","",Tienda_2!G1590)</f>
        <v>Bogotá</v>
      </c>
      <c r="D3990" t="str">
        <f>IF($A3990="","",Tienda_2!F1590)</f>
        <v>Mariana Herrera</v>
      </c>
      <c r="E3990" t="str">
        <f>IF($A3990="","",Tienda_2!I1590)</f>
        <v>Tarjeta de crédito</v>
      </c>
      <c r="F3990">
        <f>IF($A3990="","",VALUE(RIGHT(Tienda_2!E1590,4)))</f>
        <v>2022</v>
      </c>
      <c r="G3990">
        <f>IF($A3990="","",Tienda_2!C1590)</f>
        <v>43100</v>
      </c>
      <c r="H3990">
        <f>IF($A3990="","",Tienda_2!D1590)</f>
        <v>3000</v>
      </c>
      <c r="I3990">
        <f>IF($A3990="","",Tienda_2!H1590)</f>
        <v>5</v>
      </c>
      <c r="J3990">
        <f>IF($A3990="",0,IF(AND(OR('Cuadro-de-mando'!$B$4="(Todas)",'Cuadro-de-mando'!$B$4=$A3990),OR('Cuadro-de-mando'!$E$4="(Todas)",'Cuadro-de-mando'!$E$4=$B3990),OR('Cuadro-de-mando'!$H$4="(Todas)",'Cuadro-de-mando'!$H$4=$C3990),OR('Cuadro-de-mando'!$K$4="(Todas)",'Cuadro-de-mando'!$K$4=$E3990),OR('Cuadro-de-mando'!$N$4="(Todos)",'Cuadro-de-mando'!$N$4=$F3990)),1,0))</f>
        <v>1</v>
      </c>
    </row>
    <row r="3991" spans="1:10" x14ac:dyDescent="0.25">
      <c r="A3991" t="str">
        <f>IF(Tienda_2!$A1591="","","Tienda 2")</f>
        <v>Tienda 2</v>
      </c>
      <c r="B3991" t="str">
        <f>IF($A3991="","",Tienda_2!B1591)</f>
        <v>Instrumentos musicales</v>
      </c>
      <c r="C3991" t="str">
        <f>IF($A3991="","",Tienda_2!G1591)</f>
        <v>Bogotá</v>
      </c>
      <c r="D3991" t="str">
        <f>IF($A3991="","",Tienda_2!F1591)</f>
        <v>Lucas Olivera</v>
      </c>
      <c r="E3991" t="str">
        <f>IF($A3991="","",Tienda_2!I1591)</f>
        <v>Tarjeta de crédito</v>
      </c>
      <c r="F3991">
        <f>IF($A3991="","",VALUE(RIGHT(Tienda_2!E1591,4)))</f>
        <v>2022</v>
      </c>
      <c r="G3991">
        <f>IF($A3991="","",Tienda_2!C1591)</f>
        <v>438400</v>
      </c>
      <c r="H3991">
        <f>IF($A3991="","",Tienda_2!D1591)</f>
        <v>21500</v>
      </c>
      <c r="I3991">
        <f>IF($A3991="","",Tienda_2!H1591)</f>
        <v>5</v>
      </c>
      <c r="J3991">
        <f>IF($A3991="",0,IF(AND(OR('Cuadro-de-mando'!$B$4="(Todas)",'Cuadro-de-mando'!$B$4=$A3991),OR('Cuadro-de-mando'!$E$4="(Todas)",'Cuadro-de-mando'!$E$4=$B3991),OR('Cuadro-de-mando'!$H$4="(Todas)",'Cuadro-de-mando'!$H$4=$C3991),OR('Cuadro-de-mando'!$K$4="(Todas)",'Cuadro-de-mando'!$K$4=$E3991),OR('Cuadro-de-mando'!$N$4="(Todos)",'Cuadro-de-mando'!$N$4=$F3991)),1,0))</f>
        <v>1</v>
      </c>
    </row>
    <row r="3992" spans="1:10" x14ac:dyDescent="0.25">
      <c r="A3992" t="str">
        <f>IF(Tienda_2!$A1592="","","Tienda 2")</f>
        <v>Tienda 2</v>
      </c>
      <c r="B3992" t="str">
        <f>IF($A3992="","",Tienda_2!B1592)</f>
        <v>Juguetes</v>
      </c>
      <c r="C3992" t="str">
        <f>IF($A3992="","",Tienda_2!G1592)</f>
        <v>Medellín</v>
      </c>
      <c r="D3992" t="str">
        <f>IF($A3992="","",Tienda_2!F1592)</f>
        <v>Ángel Rodriguez</v>
      </c>
      <c r="E3992" t="str">
        <f>IF($A3992="","",Tienda_2!I1592)</f>
        <v>Tarjeta de crédito</v>
      </c>
      <c r="F3992">
        <f>IF($A3992="","",VALUE(RIGHT(Tienda_2!E1592,4)))</f>
        <v>2022</v>
      </c>
      <c r="G3992">
        <f>IF($A3992="","",Tienda_2!C1592)</f>
        <v>17500</v>
      </c>
      <c r="H3992">
        <f>IF($A3992="","",Tienda_2!D1592)</f>
        <v>0</v>
      </c>
      <c r="I3992">
        <f>IF($A3992="","",Tienda_2!H1592)</f>
        <v>3</v>
      </c>
      <c r="J3992">
        <f>IF($A3992="",0,IF(AND(OR('Cuadro-de-mando'!$B$4="(Todas)",'Cuadro-de-mando'!$B$4=$A3992),OR('Cuadro-de-mando'!$E$4="(Todas)",'Cuadro-de-mando'!$E$4=$B3992),OR('Cuadro-de-mando'!$H$4="(Todas)",'Cuadro-de-mando'!$H$4=$C3992),OR('Cuadro-de-mando'!$K$4="(Todas)",'Cuadro-de-mando'!$K$4=$E3992),OR('Cuadro-de-mando'!$N$4="(Todos)",'Cuadro-de-mando'!$N$4=$F3992)),1,0))</f>
        <v>1</v>
      </c>
    </row>
    <row r="3993" spans="1:10" x14ac:dyDescent="0.25">
      <c r="A3993" t="str">
        <f>IF(Tienda_2!$A1593="","","Tienda 2")</f>
        <v>Tienda 2</v>
      </c>
      <c r="B3993" t="str">
        <f>IF($A3993="","",Tienda_2!B1593)</f>
        <v>Muebles</v>
      </c>
      <c r="C3993" t="str">
        <f>IF($A3993="","",Tienda_2!G1593)</f>
        <v>Bogotá</v>
      </c>
      <c r="D3993" t="str">
        <f>IF($A3993="","",Tienda_2!F1593)</f>
        <v>Mariana Herrera</v>
      </c>
      <c r="E3993" t="str">
        <f>IF($A3993="","",Tienda_2!I1593)</f>
        <v>Nequi</v>
      </c>
      <c r="F3993">
        <f>IF($A3993="","",VALUE(RIGHT(Tienda_2!E1593,4)))</f>
        <v>2020</v>
      </c>
      <c r="G3993">
        <f>IF($A3993="","",Tienda_2!C1593)</f>
        <v>507800</v>
      </c>
      <c r="H3993">
        <f>IF($A3993="","",Tienda_2!D1593)</f>
        <v>25200</v>
      </c>
      <c r="I3993">
        <f>IF($A3993="","",Tienda_2!H1593)</f>
        <v>5</v>
      </c>
      <c r="J3993">
        <f>IF($A3993="",0,IF(AND(OR('Cuadro-de-mando'!$B$4="(Todas)",'Cuadro-de-mando'!$B$4=$A3993),OR('Cuadro-de-mando'!$E$4="(Todas)",'Cuadro-de-mando'!$E$4=$B3993),OR('Cuadro-de-mando'!$H$4="(Todas)",'Cuadro-de-mando'!$H$4=$C3993),OR('Cuadro-de-mando'!$K$4="(Todas)",'Cuadro-de-mando'!$K$4=$E3993),OR('Cuadro-de-mando'!$N$4="(Todos)",'Cuadro-de-mando'!$N$4=$F3993)),1,0))</f>
        <v>1</v>
      </c>
    </row>
    <row r="3994" spans="1:10" x14ac:dyDescent="0.25">
      <c r="A3994" t="str">
        <f>IF(Tienda_2!$A1594="","","Tienda 2")</f>
        <v>Tienda 2</v>
      </c>
      <c r="B3994" t="str">
        <f>IF($A3994="","",Tienda_2!B1594)</f>
        <v>Muebles</v>
      </c>
      <c r="C3994" t="str">
        <f>IF($A3994="","",Tienda_2!G1594)</f>
        <v>Medellín</v>
      </c>
      <c r="D3994" t="str">
        <f>IF($A3994="","",Tienda_2!F1594)</f>
        <v>Rafael Acosta</v>
      </c>
      <c r="E3994" t="str">
        <f>IF($A3994="","",Tienda_2!I1594)</f>
        <v>Tarjeta de crédito</v>
      </c>
      <c r="F3994">
        <f>IF($A3994="","",VALUE(RIGHT(Tienda_2!E1594,4)))</f>
        <v>2021</v>
      </c>
      <c r="G3994">
        <f>IF($A3994="","",Tienda_2!C1594)</f>
        <v>264400</v>
      </c>
      <c r="H3994">
        <f>IF($A3994="","",Tienda_2!D1594)</f>
        <v>12300</v>
      </c>
      <c r="I3994">
        <f>IF($A3994="","",Tienda_2!H1594)</f>
        <v>1</v>
      </c>
      <c r="J3994">
        <f>IF($A3994="",0,IF(AND(OR('Cuadro-de-mando'!$B$4="(Todas)",'Cuadro-de-mando'!$B$4=$A3994),OR('Cuadro-de-mando'!$E$4="(Todas)",'Cuadro-de-mando'!$E$4=$B3994),OR('Cuadro-de-mando'!$H$4="(Todas)",'Cuadro-de-mando'!$H$4=$C3994),OR('Cuadro-de-mando'!$K$4="(Todas)",'Cuadro-de-mando'!$K$4=$E3994),OR('Cuadro-de-mando'!$N$4="(Todos)",'Cuadro-de-mando'!$N$4=$F3994)),1,0))</f>
        <v>1</v>
      </c>
    </row>
    <row r="3995" spans="1:10" x14ac:dyDescent="0.25">
      <c r="A3995" t="str">
        <f>IF(Tienda_2!$A1595="","","Tienda 2")</f>
        <v>Tienda 2</v>
      </c>
      <c r="B3995" t="str">
        <f>IF($A3995="","",Tienda_2!B1595)</f>
        <v>Electrónicos</v>
      </c>
      <c r="C3995" t="str">
        <f>IF($A3995="","",Tienda_2!G1595)</f>
        <v>Bogotá</v>
      </c>
      <c r="D3995" t="str">
        <f>IF($A3995="","",Tienda_2!F1595)</f>
        <v>Beatriz Morales</v>
      </c>
      <c r="E3995" t="str">
        <f>IF($A3995="","",Tienda_2!I1595)</f>
        <v>Tarjeta de crédito</v>
      </c>
      <c r="F3995">
        <f>IF($A3995="","",VALUE(RIGHT(Tienda_2!E1595,4)))</f>
        <v>2021</v>
      </c>
      <c r="G3995">
        <f>IF($A3995="","",Tienda_2!C1595)</f>
        <v>1665500</v>
      </c>
      <c r="H3995">
        <f>IF($A3995="","",Tienda_2!D1595)</f>
        <v>86900</v>
      </c>
      <c r="I3995">
        <f>IF($A3995="","",Tienda_2!H1595)</f>
        <v>1</v>
      </c>
      <c r="J3995">
        <f>IF($A3995="",0,IF(AND(OR('Cuadro-de-mando'!$B$4="(Todas)",'Cuadro-de-mando'!$B$4=$A3995),OR('Cuadro-de-mando'!$E$4="(Todas)",'Cuadro-de-mando'!$E$4=$B3995),OR('Cuadro-de-mando'!$H$4="(Todas)",'Cuadro-de-mando'!$H$4=$C3995),OR('Cuadro-de-mando'!$K$4="(Todas)",'Cuadro-de-mando'!$K$4=$E3995),OR('Cuadro-de-mando'!$N$4="(Todos)",'Cuadro-de-mando'!$N$4=$F3995)),1,0))</f>
        <v>1</v>
      </c>
    </row>
    <row r="3996" spans="1:10" x14ac:dyDescent="0.25">
      <c r="A3996" t="str">
        <f>IF(Tienda_2!$A1596="","","Tienda 2")</f>
        <v>Tienda 2</v>
      </c>
      <c r="B3996" t="str">
        <f>IF($A3996="","",Tienda_2!B1596)</f>
        <v>Electrodomésticos</v>
      </c>
      <c r="C3996" t="str">
        <f>IF($A3996="","",Tienda_2!G1596)</f>
        <v>Bogotá</v>
      </c>
      <c r="D3996" t="str">
        <f>IF($A3996="","",Tienda_2!F1596)</f>
        <v>Juan Fernandez</v>
      </c>
      <c r="E3996" t="str">
        <f>IF($A3996="","",Tienda_2!I1596)</f>
        <v>Tarjeta de crédito</v>
      </c>
      <c r="F3996">
        <f>IF($A3996="","",VALUE(RIGHT(Tienda_2!E1596,4)))</f>
        <v>2020</v>
      </c>
      <c r="G3996">
        <f>IF($A3996="","",Tienda_2!C1596)</f>
        <v>397700</v>
      </c>
      <c r="H3996">
        <f>IF($A3996="","",Tienda_2!D1596)</f>
        <v>19400</v>
      </c>
      <c r="I3996">
        <f>IF($A3996="","",Tienda_2!H1596)</f>
        <v>5</v>
      </c>
      <c r="J3996">
        <f>IF($A3996="",0,IF(AND(OR('Cuadro-de-mando'!$B$4="(Todas)",'Cuadro-de-mando'!$B$4=$A3996),OR('Cuadro-de-mando'!$E$4="(Todas)",'Cuadro-de-mando'!$E$4=$B3996),OR('Cuadro-de-mando'!$H$4="(Todas)",'Cuadro-de-mando'!$H$4=$C3996),OR('Cuadro-de-mando'!$K$4="(Todas)",'Cuadro-de-mando'!$K$4=$E3996),OR('Cuadro-de-mando'!$N$4="(Todos)",'Cuadro-de-mando'!$N$4=$F3996)),1,0))</f>
        <v>1</v>
      </c>
    </row>
    <row r="3997" spans="1:10" x14ac:dyDescent="0.25">
      <c r="A3997" t="str">
        <f>IF(Tienda_2!$A1597="","","Tienda 2")</f>
        <v>Tienda 2</v>
      </c>
      <c r="B3997" t="str">
        <f>IF($A3997="","",Tienda_2!B1597)</f>
        <v>Electrónicos</v>
      </c>
      <c r="C3997" t="str">
        <f>IF($A3997="","",Tienda_2!G1597)</f>
        <v>Cali</v>
      </c>
      <c r="D3997" t="str">
        <f>IF($A3997="","",Tienda_2!F1597)</f>
        <v>Lucas Olivera</v>
      </c>
      <c r="E3997" t="str">
        <f>IF($A3997="","",Tienda_2!I1597)</f>
        <v>Tarjeta de crédito</v>
      </c>
      <c r="F3997">
        <f>IF($A3997="","",VALUE(RIGHT(Tienda_2!E1597,4)))</f>
        <v>2020</v>
      </c>
      <c r="G3997">
        <f>IF($A3997="","",Tienda_2!C1597)</f>
        <v>1232700</v>
      </c>
      <c r="H3997">
        <f>IF($A3997="","",Tienda_2!D1597)</f>
        <v>63800</v>
      </c>
      <c r="I3997">
        <f>IF($A3997="","",Tienda_2!H1597)</f>
        <v>5</v>
      </c>
      <c r="J3997">
        <f>IF($A3997="",0,IF(AND(OR('Cuadro-de-mando'!$B$4="(Todas)",'Cuadro-de-mando'!$B$4=$A3997),OR('Cuadro-de-mando'!$E$4="(Todas)",'Cuadro-de-mando'!$E$4=$B3997),OR('Cuadro-de-mando'!$H$4="(Todas)",'Cuadro-de-mando'!$H$4=$C3997),OR('Cuadro-de-mando'!$K$4="(Todas)",'Cuadro-de-mando'!$K$4=$E3997),OR('Cuadro-de-mando'!$N$4="(Todos)",'Cuadro-de-mando'!$N$4=$F3997)),1,0))</f>
        <v>1</v>
      </c>
    </row>
    <row r="3998" spans="1:10" x14ac:dyDescent="0.25">
      <c r="A3998" t="str">
        <f>IF(Tienda_2!$A1598="","","Tienda 2")</f>
        <v>Tienda 2</v>
      </c>
      <c r="B3998" t="str">
        <f>IF($A3998="","",Tienda_2!B1598)</f>
        <v>Libros</v>
      </c>
      <c r="C3998" t="str">
        <f>IF($A3998="","",Tienda_2!G1598)</f>
        <v>Bogotá</v>
      </c>
      <c r="D3998" t="str">
        <f>IF($A3998="","",Tienda_2!F1598)</f>
        <v>Felipe Santos</v>
      </c>
      <c r="E3998" t="str">
        <f>IF($A3998="","",Tienda_2!I1598)</f>
        <v>Tarjeta de crédito</v>
      </c>
      <c r="F3998">
        <f>IF($A3998="","",VALUE(RIGHT(Tienda_2!E1598,4)))</f>
        <v>2021</v>
      </c>
      <c r="G3998">
        <f>IF($A3998="","",Tienda_2!C1598)</f>
        <v>45600</v>
      </c>
      <c r="H3998">
        <f>IF($A3998="","",Tienda_2!D1598)</f>
        <v>0</v>
      </c>
      <c r="I3998">
        <f>IF($A3998="","",Tienda_2!H1598)</f>
        <v>5</v>
      </c>
      <c r="J3998">
        <f>IF($A3998="",0,IF(AND(OR('Cuadro-de-mando'!$B$4="(Todas)",'Cuadro-de-mando'!$B$4=$A3998),OR('Cuadro-de-mando'!$E$4="(Todas)",'Cuadro-de-mando'!$E$4=$B3998),OR('Cuadro-de-mando'!$H$4="(Todas)",'Cuadro-de-mando'!$H$4=$C3998),OR('Cuadro-de-mando'!$K$4="(Todas)",'Cuadro-de-mando'!$K$4=$E3998),OR('Cuadro-de-mando'!$N$4="(Todos)",'Cuadro-de-mando'!$N$4=$F3998)),1,0))</f>
        <v>1</v>
      </c>
    </row>
    <row r="3999" spans="1:10" x14ac:dyDescent="0.25">
      <c r="A3999" t="str">
        <f>IF(Tienda_2!$A1599="","","Tienda 2")</f>
        <v>Tienda 2</v>
      </c>
      <c r="B3999" t="str">
        <f>IF($A3999="","",Tienda_2!B1599)</f>
        <v>Muebles</v>
      </c>
      <c r="C3999" t="str">
        <f>IF($A3999="","",Tienda_2!G1599)</f>
        <v>Bogotá</v>
      </c>
      <c r="D3999" t="str">
        <f>IF($A3999="","",Tienda_2!F1599)</f>
        <v>Ángel Rodriguez</v>
      </c>
      <c r="E3999" t="str">
        <f>IF($A3999="","",Tienda_2!I1599)</f>
        <v>Tarjeta de crédito</v>
      </c>
      <c r="F3999">
        <f>IF($A3999="","",VALUE(RIGHT(Tienda_2!E1599,4)))</f>
        <v>2022</v>
      </c>
      <c r="G3999">
        <f>IF($A3999="","",Tienda_2!C1599)</f>
        <v>200900</v>
      </c>
      <c r="H3999">
        <f>IF($A3999="","",Tienda_2!D1599)</f>
        <v>8900</v>
      </c>
      <c r="I3999">
        <f>IF($A3999="","",Tienda_2!H1599)</f>
        <v>2</v>
      </c>
      <c r="J3999">
        <f>IF($A3999="",0,IF(AND(OR('Cuadro-de-mando'!$B$4="(Todas)",'Cuadro-de-mando'!$B$4=$A3999),OR('Cuadro-de-mando'!$E$4="(Todas)",'Cuadro-de-mando'!$E$4=$B3999),OR('Cuadro-de-mando'!$H$4="(Todas)",'Cuadro-de-mando'!$H$4=$C3999),OR('Cuadro-de-mando'!$K$4="(Todas)",'Cuadro-de-mando'!$K$4=$E3999),OR('Cuadro-de-mando'!$N$4="(Todos)",'Cuadro-de-mando'!$N$4=$F3999)),1,0))</f>
        <v>1</v>
      </c>
    </row>
    <row r="4000" spans="1:10" x14ac:dyDescent="0.25">
      <c r="A4000" t="str">
        <f>IF(Tienda_2!$A1600="","","Tienda 2")</f>
        <v>Tienda 2</v>
      </c>
      <c r="B4000" t="str">
        <f>IF($A4000="","",Tienda_2!B1600)</f>
        <v>Muebles</v>
      </c>
      <c r="C4000" t="str">
        <f>IF($A4000="","",Tienda_2!G1600)</f>
        <v>Bogotá</v>
      </c>
      <c r="D4000" t="str">
        <f>IF($A4000="","",Tienda_2!F1600)</f>
        <v>Ángel Rodriguez</v>
      </c>
      <c r="E4000" t="str">
        <f>IF($A4000="","",Tienda_2!I1600)</f>
        <v>Nequi</v>
      </c>
      <c r="F4000">
        <f>IF($A4000="","",VALUE(RIGHT(Tienda_2!E1600,4)))</f>
        <v>2022</v>
      </c>
      <c r="G4000">
        <f>IF($A4000="","",Tienda_2!C1600)</f>
        <v>263300</v>
      </c>
      <c r="H4000">
        <f>IF($A4000="","",Tienda_2!D1600)</f>
        <v>12200</v>
      </c>
      <c r="I4000">
        <f>IF($A4000="","",Tienda_2!H1600)</f>
        <v>5</v>
      </c>
      <c r="J4000">
        <f>IF($A4000="",0,IF(AND(OR('Cuadro-de-mando'!$B$4="(Todas)",'Cuadro-de-mando'!$B$4=$A4000),OR('Cuadro-de-mando'!$E$4="(Todas)",'Cuadro-de-mando'!$E$4=$B4000),OR('Cuadro-de-mando'!$H$4="(Todas)",'Cuadro-de-mando'!$H$4=$C4000),OR('Cuadro-de-mando'!$K$4="(Todas)",'Cuadro-de-mando'!$K$4=$E4000),OR('Cuadro-de-mando'!$N$4="(Todos)",'Cuadro-de-mando'!$N$4=$F4000)),1,0))</f>
        <v>1</v>
      </c>
    </row>
    <row r="4001" spans="1:10" x14ac:dyDescent="0.25">
      <c r="A4001" t="str">
        <f>IF(Tienda_2!$A1601="","","Tienda 2")</f>
        <v>Tienda 2</v>
      </c>
      <c r="B4001" t="str">
        <f>IF($A4001="","",Tienda_2!B1601)</f>
        <v>Electrónicos</v>
      </c>
      <c r="C4001" t="str">
        <f>IF($A4001="","",Tienda_2!G1601)</f>
        <v>Medellín</v>
      </c>
      <c r="D4001" t="str">
        <f>IF($A4001="","",Tienda_2!F1601)</f>
        <v>Juliana Costa</v>
      </c>
      <c r="E4001" t="str">
        <f>IF($A4001="","",Tienda_2!I1601)</f>
        <v>Cupón</v>
      </c>
      <c r="F4001">
        <f>IF($A4001="","",VALUE(RIGHT(Tienda_2!E1601,4)))</f>
        <v>2021</v>
      </c>
      <c r="G4001">
        <f>IF($A4001="","",Tienda_2!C1601)</f>
        <v>1435400</v>
      </c>
      <c r="H4001">
        <f>IF($A4001="","",Tienda_2!D1601)</f>
        <v>76800</v>
      </c>
      <c r="I4001">
        <f>IF($A4001="","",Tienda_2!H1601)</f>
        <v>5</v>
      </c>
      <c r="J4001">
        <f>IF($A4001="",0,IF(AND(OR('Cuadro-de-mando'!$B$4="(Todas)",'Cuadro-de-mando'!$B$4=$A4001),OR('Cuadro-de-mando'!$E$4="(Todas)",'Cuadro-de-mando'!$E$4=$B4001),OR('Cuadro-de-mando'!$H$4="(Todas)",'Cuadro-de-mando'!$H$4=$C4001),OR('Cuadro-de-mando'!$K$4="(Todas)",'Cuadro-de-mando'!$K$4=$E4001),OR('Cuadro-de-mando'!$N$4="(Todos)",'Cuadro-de-mando'!$N$4=$F4001)),1,0))</f>
        <v>1</v>
      </c>
    </row>
    <row r="4002" spans="1:10" x14ac:dyDescent="0.25">
      <c r="A4002" t="str">
        <f>IF(Tienda_2!$A1602="","","Tienda 2")</f>
        <v>Tienda 2</v>
      </c>
      <c r="B4002" t="str">
        <f>IF($A4002="","",Tienda_2!B1602)</f>
        <v>Electrónicos</v>
      </c>
      <c r="C4002" t="str">
        <f>IF($A4002="","",Tienda_2!G1602)</f>
        <v>Medellín</v>
      </c>
      <c r="D4002" t="str">
        <f>IF($A4002="","",Tienda_2!F1602)</f>
        <v>Felipe Santos</v>
      </c>
      <c r="E4002" t="str">
        <f>IF($A4002="","",Tienda_2!I1602)</f>
        <v>Tarjeta de crédito</v>
      </c>
      <c r="F4002">
        <f>IF($A4002="","",VALUE(RIGHT(Tienda_2!E1602,4)))</f>
        <v>2021</v>
      </c>
      <c r="G4002">
        <f>IF($A4002="","",Tienda_2!C1602)</f>
        <v>958700</v>
      </c>
      <c r="H4002">
        <f>IF($A4002="","",Tienda_2!D1602)</f>
        <v>49200</v>
      </c>
      <c r="I4002">
        <f>IF($A4002="","",Tienda_2!H1602)</f>
        <v>5</v>
      </c>
      <c r="J4002">
        <f>IF($A4002="",0,IF(AND(OR('Cuadro-de-mando'!$B$4="(Todas)",'Cuadro-de-mando'!$B$4=$A4002),OR('Cuadro-de-mando'!$E$4="(Todas)",'Cuadro-de-mando'!$E$4=$B4002),OR('Cuadro-de-mando'!$H$4="(Todas)",'Cuadro-de-mando'!$H$4=$C4002),OR('Cuadro-de-mando'!$K$4="(Todas)",'Cuadro-de-mando'!$K$4=$E4002),OR('Cuadro-de-mando'!$N$4="(Todos)",'Cuadro-de-mando'!$N$4=$F4002)),1,0))</f>
        <v>1</v>
      </c>
    </row>
    <row r="4003" spans="1:10" x14ac:dyDescent="0.25">
      <c r="A4003" t="str">
        <f>IF(Tienda_2!$A1603="","","Tienda 2")</f>
        <v>Tienda 2</v>
      </c>
      <c r="B4003" t="str">
        <f>IF($A4003="","",Tienda_2!B1603)</f>
        <v>Electrónicos</v>
      </c>
      <c r="C4003" t="str">
        <f>IF($A4003="","",Tienda_2!G1603)</f>
        <v>Cúcuta</v>
      </c>
      <c r="D4003" t="str">
        <f>IF($A4003="","",Tienda_2!F1603)</f>
        <v>Beatriz Morales</v>
      </c>
      <c r="E4003" t="str">
        <f>IF($A4003="","",Tienda_2!I1603)</f>
        <v>Tarjeta de crédito</v>
      </c>
      <c r="F4003">
        <f>IF($A4003="","",VALUE(RIGHT(Tienda_2!E1603,4)))</f>
        <v>2022</v>
      </c>
      <c r="G4003">
        <f>IF($A4003="","",Tienda_2!C1603)</f>
        <v>1865000</v>
      </c>
      <c r="H4003">
        <f>IF($A4003="","",Tienda_2!D1603)</f>
        <v>104100</v>
      </c>
      <c r="I4003">
        <f>IF($A4003="","",Tienda_2!H1603)</f>
        <v>5</v>
      </c>
      <c r="J4003">
        <f>IF($A4003="",0,IF(AND(OR('Cuadro-de-mando'!$B$4="(Todas)",'Cuadro-de-mando'!$B$4=$A4003),OR('Cuadro-de-mando'!$E$4="(Todas)",'Cuadro-de-mando'!$E$4=$B4003),OR('Cuadro-de-mando'!$H$4="(Todas)",'Cuadro-de-mando'!$H$4=$C4003),OR('Cuadro-de-mando'!$K$4="(Todas)",'Cuadro-de-mando'!$K$4=$E4003),OR('Cuadro-de-mando'!$N$4="(Todos)",'Cuadro-de-mando'!$N$4=$F4003)),1,0))</f>
        <v>1</v>
      </c>
    </row>
    <row r="4004" spans="1:10" x14ac:dyDescent="0.25">
      <c r="A4004" t="str">
        <f>IF(Tienda_2!$A1604="","","Tienda 2")</f>
        <v>Tienda 2</v>
      </c>
      <c r="B4004" t="str">
        <f>IF($A4004="","",Tienda_2!B1604)</f>
        <v>Instrumentos musicales</v>
      </c>
      <c r="C4004" t="str">
        <f>IF($A4004="","",Tienda_2!G1604)</f>
        <v>Medellín</v>
      </c>
      <c r="D4004" t="str">
        <f>IF($A4004="","",Tienda_2!F1604)</f>
        <v>Rafael Acosta</v>
      </c>
      <c r="E4004" t="str">
        <f>IF($A4004="","",Tienda_2!I1604)</f>
        <v>Nequi</v>
      </c>
      <c r="F4004">
        <f>IF($A4004="","",VALUE(RIGHT(Tienda_2!E1604,4)))</f>
        <v>2022</v>
      </c>
      <c r="G4004">
        <f>IF($A4004="","",Tienda_2!C1604)</f>
        <v>930700</v>
      </c>
      <c r="H4004">
        <f>IF($A4004="","",Tienda_2!D1604)</f>
        <v>47700</v>
      </c>
      <c r="I4004">
        <f>IF($A4004="","",Tienda_2!H1604)</f>
        <v>5</v>
      </c>
      <c r="J4004">
        <f>IF($A4004="",0,IF(AND(OR('Cuadro-de-mando'!$B$4="(Todas)",'Cuadro-de-mando'!$B$4=$A4004),OR('Cuadro-de-mando'!$E$4="(Todas)",'Cuadro-de-mando'!$E$4=$B4004),OR('Cuadro-de-mando'!$H$4="(Todas)",'Cuadro-de-mando'!$H$4=$C4004),OR('Cuadro-de-mando'!$K$4="(Todas)",'Cuadro-de-mando'!$K$4=$E4004),OR('Cuadro-de-mando'!$N$4="(Todos)",'Cuadro-de-mando'!$N$4=$F4004)),1,0))</f>
        <v>1</v>
      </c>
    </row>
    <row r="4005" spans="1:10" x14ac:dyDescent="0.25">
      <c r="A4005" t="str">
        <f>IF(Tienda_2!$A1605="","","Tienda 2")</f>
        <v>Tienda 2</v>
      </c>
      <c r="B4005" t="str">
        <f>IF($A4005="","",Tienda_2!B1605)</f>
        <v>Juguetes</v>
      </c>
      <c r="C4005" t="str">
        <f>IF($A4005="","",Tienda_2!G1605)</f>
        <v>Medellín</v>
      </c>
      <c r="D4005" t="str">
        <f>IF($A4005="","",Tienda_2!F1605)</f>
        <v>Ángel Rodriguez</v>
      </c>
      <c r="E4005" t="str">
        <f>IF($A4005="","",Tienda_2!I1605)</f>
        <v>Nequi</v>
      </c>
      <c r="F4005">
        <f>IF($A4005="","",VALUE(RIGHT(Tienda_2!E1605,4)))</f>
        <v>2021</v>
      </c>
      <c r="G4005">
        <f>IF($A4005="","",Tienda_2!C1605)</f>
        <v>20600</v>
      </c>
      <c r="H4005">
        <f>IF($A4005="","",Tienda_2!D1605)</f>
        <v>0</v>
      </c>
      <c r="I4005">
        <f>IF($A4005="","",Tienda_2!H1605)</f>
        <v>5</v>
      </c>
      <c r="J4005">
        <f>IF($A4005="",0,IF(AND(OR('Cuadro-de-mando'!$B$4="(Todas)",'Cuadro-de-mando'!$B$4=$A4005),OR('Cuadro-de-mando'!$E$4="(Todas)",'Cuadro-de-mando'!$E$4=$B4005),OR('Cuadro-de-mando'!$H$4="(Todas)",'Cuadro-de-mando'!$H$4=$C4005),OR('Cuadro-de-mando'!$K$4="(Todas)",'Cuadro-de-mando'!$K$4=$E4005),OR('Cuadro-de-mando'!$N$4="(Todos)",'Cuadro-de-mando'!$N$4=$F4005)),1,0))</f>
        <v>1</v>
      </c>
    </row>
    <row r="4006" spans="1:10" x14ac:dyDescent="0.25">
      <c r="A4006" t="str">
        <f>IF(Tienda_2!$A1606="","","Tienda 2")</f>
        <v>Tienda 2</v>
      </c>
      <c r="B4006" t="str">
        <f>IF($A4006="","",Tienda_2!B1606)</f>
        <v>Libros</v>
      </c>
      <c r="C4006" t="str">
        <f>IF($A4006="","",Tienda_2!G1606)</f>
        <v>Bogotá</v>
      </c>
      <c r="D4006" t="str">
        <f>IF($A4006="","",Tienda_2!F1606)</f>
        <v>Camila Rivera</v>
      </c>
      <c r="E4006" t="str">
        <f>IF($A4006="","",Tienda_2!I1606)</f>
        <v>Nequi</v>
      </c>
      <c r="F4006">
        <f>IF($A4006="","",VALUE(RIGHT(Tienda_2!E1606,4)))</f>
        <v>2023</v>
      </c>
      <c r="G4006">
        <f>IF($A4006="","",Tienda_2!C1606)</f>
        <v>60900</v>
      </c>
      <c r="H4006">
        <f>IF($A4006="","",Tienda_2!D1606)</f>
        <v>1400</v>
      </c>
      <c r="I4006">
        <f>IF($A4006="","",Tienda_2!H1606)</f>
        <v>1</v>
      </c>
      <c r="J4006">
        <f>IF($A4006="",0,IF(AND(OR('Cuadro-de-mando'!$B$4="(Todas)",'Cuadro-de-mando'!$B$4=$A4006),OR('Cuadro-de-mando'!$E$4="(Todas)",'Cuadro-de-mando'!$E$4=$B4006),OR('Cuadro-de-mando'!$H$4="(Todas)",'Cuadro-de-mando'!$H$4=$C4006),OR('Cuadro-de-mando'!$K$4="(Todas)",'Cuadro-de-mando'!$K$4=$E4006),OR('Cuadro-de-mando'!$N$4="(Todos)",'Cuadro-de-mando'!$N$4=$F4006)),1,0))</f>
        <v>1</v>
      </c>
    </row>
    <row r="4007" spans="1:10" x14ac:dyDescent="0.25">
      <c r="A4007" t="str">
        <f>IF(Tienda_2!$A1607="","","Tienda 2")</f>
        <v>Tienda 2</v>
      </c>
      <c r="B4007" t="str">
        <f>IF($A4007="","",Tienda_2!B1607)</f>
        <v>Electrónicos</v>
      </c>
      <c r="C4007" t="str">
        <f>IF($A4007="","",Tienda_2!G1607)</f>
        <v>Medellín</v>
      </c>
      <c r="D4007" t="str">
        <f>IF($A4007="","",Tienda_2!F1607)</f>
        <v>Rafael Acosta</v>
      </c>
      <c r="E4007" t="str">
        <f>IF($A4007="","",Tienda_2!I1607)</f>
        <v>Tarjeta de crédito</v>
      </c>
      <c r="F4007">
        <f>IF($A4007="","",VALUE(RIGHT(Tienda_2!E1607,4)))</f>
        <v>2021</v>
      </c>
      <c r="G4007">
        <f>IF($A4007="","",Tienda_2!C1607)</f>
        <v>803300</v>
      </c>
      <c r="H4007">
        <f>IF($A4007="","",Tienda_2!D1607)</f>
        <v>43500</v>
      </c>
      <c r="I4007">
        <f>IF($A4007="","",Tienda_2!H1607)</f>
        <v>4</v>
      </c>
      <c r="J4007">
        <f>IF($A4007="",0,IF(AND(OR('Cuadro-de-mando'!$B$4="(Todas)",'Cuadro-de-mando'!$B$4=$A4007),OR('Cuadro-de-mando'!$E$4="(Todas)",'Cuadro-de-mando'!$E$4=$B4007),OR('Cuadro-de-mando'!$H$4="(Todas)",'Cuadro-de-mando'!$H$4=$C4007),OR('Cuadro-de-mando'!$K$4="(Todas)",'Cuadro-de-mando'!$K$4=$E4007),OR('Cuadro-de-mando'!$N$4="(Todos)",'Cuadro-de-mando'!$N$4=$F4007)),1,0))</f>
        <v>1</v>
      </c>
    </row>
    <row r="4008" spans="1:10" x14ac:dyDescent="0.25">
      <c r="A4008" t="str">
        <f>IF(Tienda_2!$A1608="","","Tienda 2")</f>
        <v>Tienda 2</v>
      </c>
      <c r="B4008" t="str">
        <f>IF($A4008="","",Tienda_2!B1608)</f>
        <v>Muebles</v>
      </c>
      <c r="C4008" t="str">
        <f>IF($A4008="","",Tienda_2!G1608)</f>
        <v>Leticia</v>
      </c>
      <c r="D4008" t="str">
        <f>IF($A4008="","",Tienda_2!F1608)</f>
        <v>Santiago Silva</v>
      </c>
      <c r="E4008" t="str">
        <f>IF($A4008="","",Tienda_2!I1608)</f>
        <v>Tarjeta de crédito</v>
      </c>
      <c r="F4008">
        <f>IF($A4008="","",VALUE(RIGHT(Tienda_2!E1608,4)))</f>
        <v>2020</v>
      </c>
      <c r="G4008">
        <f>IF($A4008="","",Tienda_2!C1608)</f>
        <v>324800</v>
      </c>
      <c r="H4008">
        <f>IF($A4008="","",Tienda_2!D1608)</f>
        <v>17700</v>
      </c>
      <c r="I4008">
        <f>IF($A4008="","",Tienda_2!H1608)</f>
        <v>1</v>
      </c>
      <c r="J4008">
        <f>IF($A4008="",0,IF(AND(OR('Cuadro-de-mando'!$B$4="(Todas)",'Cuadro-de-mando'!$B$4=$A4008),OR('Cuadro-de-mando'!$E$4="(Todas)",'Cuadro-de-mando'!$E$4=$B4008),OR('Cuadro-de-mando'!$H$4="(Todas)",'Cuadro-de-mando'!$H$4=$C4008),OR('Cuadro-de-mando'!$K$4="(Todas)",'Cuadro-de-mando'!$K$4=$E4008),OR('Cuadro-de-mando'!$N$4="(Todos)",'Cuadro-de-mando'!$N$4=$F4008)),1,0))</f>
        <v>1</v>
      </c>
    </row>
    <row r="4009" spans="1:10" x14ac:dyDescent="0.25">
      <c r="A4009" t="str">
        <f>IF(Tienda_2!$A1609="","","Tienda 2")</f>
        <v>Tienda 2</v>
      </c>
      <c r="B4009" t="str">
        <f>IF($A4009="","",Tienda_2!B1609)</f>
        <v>Muebles</v>
      </c>
      <c r="C4009" t="str">
        <f>IF($A4009="","",Tienda_2!G1609)</f>
        <v>Medellín</v>
      </c>
      <c r="D4009" t="str">
        <f>IF($A4009="","",Tienda_2!F1609)</f>
        <v>Camila Rivera</v>
      </c>
      <c r="E4009" t="str">
        <f>IF($A4009="","",Tienda_2!I1609)</f>
        <v>Tarjeta de crédito</v>
      </c>
      <c r="F4009">
        <f>IF($A4009="","",VALUE(RIGHT(Tienda_2!E1609,4)))</f>
        <v>2020</v>
      </c>
      <c r="G4009">
        <f>IF($A4009="","",Tienda_2!C1609)</f>
        <v>316200</v>
      </c>
      <c r="H4009">
        <f>IF($A4009="","",Tienda_2!D1609)</f>
        <v>15000</v>
      </c>
      <c r="I4009">
        <f>IF($A4009="","",Tienda_2!H1609)</f>
        <v>2</v>
      </c>
      <c r="J4009">
        <f>IF($A4009="",0,IF(AND(OR('Cuadro-de-mando'!$B$4="(Todas)",'Cuadro-de-mando'!$B$4=$A4009),OR('Cuadro-de-mando'!$E$4="(Todas)",'Cuadro-de-mando'!$E$4=$B4009),OR('Cuadro-de-mando'!$H$4="(Todas)",'Cuadro-de-mando'!$H$4=$C4009),OR('Cuadro-de-mando'!$K$4="(Todas)",'Cuadro-de-mando'!$K$4=$E4009),OR('Cuadro-de-mando'!$N$4="(Todos)",'Cuadro-de-mando'!$N$4=$F4009)),1,0))</f>
        <v>1</v>
      </c>
    </row>
    <row r="4010" spans="1:10" x14ac:dyDescent="0.25">
      <c r="A4010" t="str">
        <f>IF(Tienda_2!$A1610="","","Tienda 2")</f>
        <v>Tienda 2</v>
      </c>
      <c r="B4010" t="str">
        <f>IF($A4010="","",Tienda_2!B1610)</f>
        <v>Electrónicos</v>
      </c>
      <c r="C4010" t="str">
        <f>IF($A4010="","",Tienda_2!G1610)</f>
        <v>Medellín</v>
      </c>
      <c r="D4010" t="str">
        <f>IF($A4010="","",Tienda_2!F1610)</f>
        <v>Ángel Rodriguez</v>
      </c>
      <c r="E4010" t="str">
        <f>IF($A4010="","",Tienda_2!I1610)</f>
        <v>Nequi</v>
      </c>
      <c r="F4010">
        <f>IF($A4010="","",VALUE(RIGHT(Tienda_2!E1610,4)))</f>
        <v>2021</v>
      </c>
      <c r="G4010">
        <f>IF($A4010="","",Tienda_2!C1610)</f>
        <v>183500</v>
      </c>
      <c r="H4010">
        <f>IF($A4010="","",Tienda_2!D1610)</f>
        <v>10000</v>
      </c>
      <c r="I4010">
        <f>IF($A4010="","",Tienda_2!H1610)</f>
        <v>5</v>
      </c>
      <c r="J4010">
        <f>IF($A4010="",0,IF(AND(OR('Cuadro-de-mando'!$B$4="(Todas)",'Cuadro-de-mando'!$B$4=$A4010),OR('Cuadro-de-mando'!$E$4="(Todas)",'Cuadro-de-mando'!$E$4=$B4010),OR('Cuadro-de-mando'!$H$4="(Todas)",'Cuadro-de-mando'!$H$4=$C4010),OR('Cuadro-de-mando'!$K$4="(Todas)",'Cuadro-de-mando'!$K$4=$E4010),OR('Cuadro-de-mando'!$N$4="(Todos)",'Cuadro-de-mando'!$N$4=$F4010)),1,0))</f>
        <v>1</v>
      </c>
    </row>
    <row r="4011" spans="1:10" x14ac:dyDescent="0.25">
      <c r="A4011" t="str">
        <f>IF(Tienda_2!$A1611="","","Tienda 2")</f>
        <v>Tienda 2</v>
      </c>
      <c r="B4011" t="str">
        <f>IF($A4011="","",Tienda_2!B1611)</f>
        <v>Electrodomésticos</v>
      </c>
      <c r="C4011" t="str">
        <f>IF($A4011="","",Tienda_2!G1611)</f>
        <v>Medellín</v>
      </c>
      <c r="D4011" t="str">
        <f>IF($A4011="","",Tienda_2!F1611)</f>
        <v>Rafael Acosta</v>
      </c>
      <c r="E4011" t="str">
        <f>IF($A4011="","",Tienda_2!I1611)</f>
        <v>Tarjeta de crédito</v>
      </c>
      <c r="F4011">
        <f>IF($A4011="","",VALUE(RIGHT(Tienda_2!E1611,4)))</f>
        <v>2020</v>
      </c>
      <c r="G4011">
        <f>IF($A4011="","",Tienda_2!C1611)</f>
        <v>757700</v>
      </c>
      <c r="H4011">
        <f>IF($A4011="","",Tienda_2!D1611)</f>
        <v>38500</v>
      </c>
      <c r="I4011">
        <f>IF($A4011="","",Tienda_2!H1611)</f>
        <v>5</v>
      </c>
      <c r="J4011">
        <f>IF($A4011="",0,IF(AND(OR('Cuadro-de-mando'!$B$4="(Todas)",'Cuadro-de-mando'!$B$4=$A4011),OR('Cuadro-de-mando'!$E$4="(Todas)",'Cuadro-de-mando'!$E$4=$B4011),OR('Cuadro-de-mando'!$H$4="(Todas)",'Cuadro-de-mando'!$H$4=$C4011),OR('Cuadro-de-mando'!$K$4="(Todas)",'Cuadro-de-mando'!$K$4=$E4011),OR('Cuadro-de-mando'!$N$4="(Todos)",'Cuadro-de-mando'!$N$4=$F4011)),1,0))</f>
        <v>1</v>
      </c>
    </row>
    <row r="4012" spans="1:10" x14ac:dyDescent="0.25">
      <c r="A4012" t="str">
        <f>IF(Tienda_2!$A1612="","","Tienda 2")</f>
        <v>Tienda 2</v>
      </c>
      <c r="B4012" t="str">
        <f>IF($A4012="","",Tienda_2!B1612)</f>
        <v>Electrodomésticos</v>
      </c>
      <c r="C4012" t="str">
        <f>IF($A4012="","",Tienda_2!G1612)</f>
        <v>Bogotá</v>
      </c>
      <c r="D4012" t="str">
        <f>IF($A4012="","",Tienda_2!F1612)</f>
        <v>Izabela de León</v>
      </c>
      <c r="E4012" t="str">
        <f>IF($A4012="","",Tienda_2!I1612)</f>
        <v>Tarjeta de crédito</v>
      </c>
      <c r="F4012">
        <f>IF($A4012="","",VALUE(RIGHT(Tienda_2!E1612,4)))</f>
        <v>2021</v>
      </c>
      <c r="G4012">
        <f>IF($A4012="","",Tienda_2!C1612)</f>
        <v>1201100</v>
      </c>
      <c r="H4012">
        <f>IF($A4012="","",Tienda_2!D1612)</f>
        <v>64200</v>
      </c>
      <c r="I4012">
        <f>IF($A4012="","",Tienda_2!H1612)</f>
        <v>5</v>
      </c>
      <c r="J4012">
        <f>IF($A4012="",0,IF(AND(OR('Cuadro-de-mando'!$B$4="(Todas)",'Cuadro-de-mando'!$B$4=$A4012),OR('Cuadro-de-mando'!$E$4="(Todas)",'Cuadro-de-mando'!$E$4=$B4012),OR('Cuadro-de-mando'!$H$4="(Todas)",'Cuadro-de-mando'!$H$4=$C4012),OR('Cuadro-de-mando'!$K$4="(Todas)",'Cuadro-de-mando'!$K$4=$E4012),OR('Cuadro-de-mando'!$N$4="(Todos)",'Cuadro-de-mando'!$N$4=$F4012)),1,0))</f>
        <v>1</v>
      </c>
    </row>
    <row r="4013" spans="1:10" x14ac:dyDescent="0.25">
      <c r="A4013" t="str">
        <f>IF(Tienda_2!$A1613="","","Tienda 2")</f>
        <v>Tienda 2</v>
      </c>
      <c r="B4013" t="str">
        <f>IF($A4013="","",Tienda_2!B1613)</f>
        <v>Electrodomésticos</v>
      </c>
      <c r="C4013" t="str">
        <f>IF($A4013="","",Tienda_2!G1613)</f>
        <v>Cali</v>
      </c>
      <c r="D4013" t="str">
        <f>IF($A4013="","",Tienda_2!F1613)</f>
        <v>Juliana Costa</v>
      </c>
      <c r="E4013" t="str">
        <f>IF($A4013="","",Tienda_2!I1613)</f>
        <v>Tarjeta de crédito</v>
      </c>
      <c r="F4013">
        <f>IF($A4013="","",VALUE(RIGHT(Tienda_2!E1613,4)))</f>
        <v>2020</v>
      </c>
      <c r="G4013">
        <f>IF($A4013="","",Tienda_2!C1613)</f>
        <v>1882000</v>
      </c>
      <c r="H4013">
        <f>IF($A4013="","",Tienda_2!D1613)</f>
        <v>100900</v>
      </c>
      <c r="I4013">
        <f>IF($A4013="","",Tienda_2!H1613)</f>
        <v>5</v>
      </c>
      <c r="J4013">
        <f>IF($A4013="",0,IF(AND(OR('Cuadro-de-mando'!$B$4="(Todas)",'Cuadro-de-mando'!$B$4=$A4013),OR('Cuadro-de-mando'!$E$4="(Todas)",'Cuadro-de-mando'!$E$4=$B4013),OR('Cuadro-de-mando'!$H$4="(Todas)",'Cuadro-de-mando'!$H$4=$C4013),OR('Cuadro-de-mando'!$K$4="(Todas)",'Cuadro-de-mando'!$K$4=$E4013),OR('Cuadro-de-mando'!$N$4="(Todos)",'Cuadro-de-mando'!$N$4=$F4013)),1,0))</f>
        <v>1</v>
      </c>
    </row>
    <row r="4014" spans="1:10" x14ac:dyDescent="0.25">
      <c r="A4014" t="str">
        <f>IF(Tienda_2!$A1614="","","Tienda 2")</f>
        <v>Tienda 2</v>
      </c>
      <c r="B4014" t="str">
        <f>IF($A4014="","",Tienda_2!B1614)</f>
        <v>Juguetes</v>
      </c>
      <c r="C4014" t="str">
        <f>IF($A4014="","",Tienda_2!G1614)</f>
        <v>Medellín</v>
      </c>
      <c r="D4014" t="str">
        <f>IF($A4014="","",Tienda_2!F1614)</f>
        <v>Lucas Olivera</v>
      </c>
      <c r="E4014" t="str">
        <f>IF($A4014="","",Tienda_2!I1614)</f>
        <v>Tarjeta de crédito</v>
      </c>
      <c r="F4014">
        <f>IF($A4014="","",VALUE(RIGHT(Tienda_2!E1614,4)))</f>
        <v>2021</v>
      </c>
      <c r="G4014">
        <f>IF($A4014="","",Tienda_2!C1614)</f>
        <v>40900</v>
      </c>
      <c r="H4014">
        <f>IF($A4014="","",Tienda_2!D1614)</f>
        <v>5500</v>
      </c>
      <c r="I4014">
        <f>IF($A4014="","",Tienda_2!H1614)</f>
        <v>4</v>
      </c>
      <c r="J4014">
        <f>IF($A4014="",0,IF(AND(OR('Cuadro-de-mando'!$B$4="(Todas)",'Cuadro-de-mando'!$B$4=$A4014),OR('Cuadro-de-mando'!$E$4="(Todas)",'Cuadro-de-mando'!$E$4=$B4014),OR('Cuadro-de-mando'!$H$4="(Todas)",'Cuadro-de-mando'!$H$4=$C4014),OR('Cuadro-de-mando'!$K$4="(Todas)",'Cuadro-de-mando'!$K$4=$E4014),OR('Cuadro-de-mando'!$N$4="(Todos)",'Cuadro-de-mando'!$N$4=$F4014)),1,0))</f>
        <v>1</v>
      </c>
    </row>
    <row r="4015" spans="1:10" x14ac:dyDescent="0.25">
      <c r="A4015" t="str">
        <f>IF(Tienda_2!$A1615="","","Tienda 2")</f>
        <v>Tienda 2</v>
      </c>
      <c r="B4015" t="str">
        <f>IF($A4015="","",Tienda_2!B1615)</f>
        <v>Libros</v>
      </c>
      <c r="C4015" t="str">
        <f>IF($A4015="","",Tienda_2!G1615)</f>
        <v>Medellín</v>
      </c>
      <c r="D4015" t="str">
        <f>IF($A4015="","",Tienda_2!F1615)</f>
        <v>Beatriz Morales</v>
      </c>
      <c r="E4015" t="str">
        <f>IF($A4015="","",Tienda_2!I1615)</f>
        <v>Tarjeta de crédito</v>
      </c>
      <c r="F4015">
        <f>IF($A4015="","",VALUE(RIGHT(Tienda_2!E1615,4)))</f>
        <v>2021</v>
      </c>
      <c r="G4015">
        <f>IF($A4015="","",Tienda_2!C1615)</f>
        <v>33400</v>
      </c>
      <c r="H4015">
        <f>IF($A4015="","",Tienda_2!D1615)</f>
        <v>0</v>
      </c>
      <c r="I4015">
        <f>IF($A4015="","",Tienda_2!H1615)</f>
        <v>3</v>
      </c>
      <c r="J4015">
        <f>IF($A4015="",0,IF(AND(OR('Cuadro-de-mando'!$B$4="(Todas)",'Cuadro-de-mando'!$B$4=$A4015),OR('Cuadro-de-mando'!$E$4="(Todas)",'Cuadro-de-mando'!$E$4=$B4015),OR('Cuadro-de-mando'!$H$4="(Todas)",'Cuadro-de-mando'!$H$4=$C4015),OR('Cuadro-de-mando'!$K$4="(Todas)",'Cuadro-de-mando'!$K$4=$E4015),OR('Cuadro-de-mando'!$N$4="(Todos)",'Cuadro-de-mando'!$N$4=$F4015)),1,0))</f>
        <v>1</v>
      </c>
    </row>
    <row r="4016" spans="1:10" x14ac:dyDescent="0.25">
      <c r="A4016" t="str">
        <f>IF(Tienda_2!$A1616="","","Tienda 2")</f>
        <v>Tienda 2</v>
      </c>
      <c r="B4016" t="str">
        <f>IF($A4016="","",Tienda_2!B1616)</f>
        <v>Electrodomésticos</v>
      </c>
      <c r="C4016" t="str">
        <f>IF($A4016="","",Tienda_2!G1616)</f>
        <v>Medellín</v>
      </c>
      <c r="D4016" t="str">
        <f>IF($A4016="","",Tienda_2!F1616)</f>
        <v>Mariana Herrera</v>
      </c>
      <c r="E4016" t="str">
        <f>IF($A4016="","",Tienda_2!I1616)</f>
        <v>Tarjeta de crédito</v>
      </c>
      <c r="F4016">
        <f>IF($A4016="","",VALUE(RIGHT(Tienda_2!E1616,4)))</f>
        <v>2022</v>
      </c>
      <c r="G4016">
        <f>IF($A4016="","",Tienda_2!C1616)</f>
        <v>2006200</v>
      </c>
      <c r="H4016">
        <f>IF($A4016="","",Tienda_2!D1616)</f>
        <v>110200</v>
      </c>
      <c r="I4016">
        <f>IF($A4016="","",Tienda_2!H1616)</f>
        <v>4</v>
      </c>
      <c r="J4016">
        <f>IF($A4016="",0,IF(AND(OR('Cuadro-de-mando'!$B$4="(Todas)",'Cuadro-de-mando'!$B$4=$A4016),OR('Cuadro-de-mando'!$E$4="(Todas)",'Cuadro-de-mando'!$E$4=$B4016),OR('Cuadro-de-mando'!$H$4="(Todas)",'Cuadro-de-mando'!$H$4=$C4016),OR('Cuadro-de-mando'!$K$4="(Todas)",'Cuadro-de-mando'!$K$4=$E4016),OR('Cuadro-de-mando'!$N$4="(Todos)",'Cuadro-de-mando'!$N$4=$F4016)),1,0))</f>
        <v>1</v>
      </c>
    </row>
    <row r="4017" spans="1:10" x14ac:dyDescent="0.25">
      <c r="A4017" t="str">
        <f>IF(Tienda_2!$A1617="","","Tienda 2")</f>
        <v>Tienda 2</v>
      </c>
      <c r="B4017" t="str">
        <f>IF($A4017="","",Tienda_2!B1617)</f>
        <v>Artículos para el hogar</v>
      </c>
      <c r="C4017" t="str">
        <f>IF($A4017="","",Tienda_2!G1617)</f>
        <v>Medellín</v>
      </c>
      <c r="D4017" t="str">
        <f>IF($A4017="","",Tienda_2!F1617)</f>
        <v>Juliana Costa</v>
      </c>
      <c r="E4017" t="str">
        <f>IF($A4017="","",Tienda_2!I1617)</f>
        <v>Tarjeta de crédito</v>
      </c>
      <c r="F4017">
        <f>IF($A4017="","",VALUE(RIGHT(Tienda_2!E1617,4)))</f>
        <v>2021</v>
      </c>
      <c r="G4017">
        <f>IF($A4017="","",Tienda_2!C1617)</f>
        <v>37800</v>
      </c>
      <c r="H4017">
        <f>IF($A4017="","",Tienda_2!D1617)</f>
        <v>6800</v>
      </c>
      <c r="I4017">
        <f>IF($A4017="","",Tienda_2!H1617)</f>
        <v>1</v>
      </c>
      <c r="J4017">
        <f>IF($A4017="",0,IF(AND(OR('Cuadro-de-mando'!$B$4="(Todas)",'Cuadro-de-mando'!$B$4=$A4017),OR('Cuadro-de-mando'!$E$4="(Todas)",'Cuadro-de-mando'!$E$4=$B4017),OR('Cuadro-de-mando'!$H$4="(Todas)",'Cuadro-de-mando'!$H$4=$C4017),OR('Cuadro-de-mando'!$K$4="(Todas)",'Cuadro-de-mando'!$K$4=$E4017),OR('Cuadro-de-mando'!$N$4="(Todos)",'Cuadro-de-mando'!$N$4=$F4017)),1,0))</f>
        <v>1</v>
      </c>
    </row>
    <row r="4018" spans="1:10" x14ac:dyDescent="0.25">
      <c r="A4018" t="str">
        <f>IF(Tienda_2!$A1618="","","Tienda 2")</f>
        <v>Tienda 2</v>
      </c>
      <c r="B4018" t="str">
        <f>IF($A4018="","",Tienda_2!B1618)</f>
        <v>Electrodomésticos</v>
      </c>
      <c r="C4018" t="str">
        <f>IF($A4018="","",Tienda_2!G1618)</f>
        <v>Bogotá</v>
      </c>
      <c r="D4018" t="str">
        <f>IF($A4018="","",Tienda_2!F1618)</f>
        <v>Juan Fernandez</v>
      </c>
      <c r="E4018" t="str">
        <f>IF($A4018="","",Tienda_2!I1618)</f>
        <v>Tarjeta de crédito</v>
      </c>
      <c r="F4018">
        <f>IF($A4018="","",VALUE(RIGHT(Tienda_2!E1618,4)))</f>
        <v>2022</v>
      </c>
      <c r="G4018">
        <f>IF($A4018="","",Tienda_2!C1618)</f>
        <v>1410500</v>
      </c>
      <c r="H4018">
        <f>IF($A4018="","",Tienda_2!D1618)</f>
        <v>75800</v>
      </c>
      <c r="I4018">
        <f>IF($A4018="","",Tienda_2!H1618)</f>
        <v>5</v>
      </c>
      <c r="J4018">
        <f>IF($A4018="",0,IF(AND(OR('Cuadro-de-mando'!$B$4="(Todas)",'Cuadro-de-mando'!$B$4=$A4018),OR('Cuadro-de-mando'!$E$4="(Todas)",'Cuadro-de-mando'!$E$4=$B4018),OR('Cuadro-de-mando'!$H$4="(Todas)",'Cuadro-de-mando'!$H$4=$C4018),OR('Cuadro-de-mando'!$K$4="(Todas)",'Cuadro-de-mando'!$K$4=$E4018),OR('Cuadro-de-mando'!$N$4="(Todos)",'Cuadro-de-mando'!$N$4=$F4018)),1,0))</f>
        <v>1</v>
      </c>
    </row>
    <row r="4019" spans="1:10" x14ac:dyDescent="0.25">
      <c r="A4019" t="str">
        <f>IF(Tienda_2!$A1619="","","Tienda 2")</f>
        <v>Tienda 2</v>
      </c>
      <c r="B4019" t="str">
        <f>IF($A4019="","",Tienda_2!B1619)</f>
        <v>Muebles</v>
      </c>
      <c r="C4019" t="str">
        <f>IF($A4019="","",Tienda_2!G1619)</f>
        <v>Medellín</v>
      </c>
      <c r="D4019" t="str">
        <f>IF($A4019="","",Tienda_2!F1619)</f>
        <v>Mariana Herrera</v>
      </c>
      <c r="E4019" t="str">
        <f>IF($A4019="","",Tienda_2!I1619)</f>
        <v>Tarjeta de crédito</v>
      </c>
      <c r="F4019">
        <f>IF($A4019="","",VALUE(RIGHT(Tienda_2!E1619,4)))</f>
        <v>2022</v>
      </c>
      <c r="G4019">
        <f>IF($A4019="","",Tienda_2!C1619)</f>
        <v>220100</v>
      </c>
      <c r="H4019">
        <f>IF($A4019="","",Tienda_2!D1619)</f>
        <v>17400</v>
      </c>
      <c r="I4019">
        <f>IF($A4019="","",Tienda_2!H1619)</f>
        <v>5</v>
      </c>
      <c r="J4019">
        <f>IF($A4019="",0,IF(AND(OR('Cuadro-de-mando'!$B$4="(Todas)",'Cuadro-de-mando'!$B$4=$A4019),OR('Cuadro-de-mando'!$E$4="(Todas)",'Cuadro-de-mando'!$E$4=$B4019),OR('Cuadro-de-mando'!$H$4="(Todas)",'Cuadro-de-mando'!$H$4=$C4019),OR('Cuadro-de-mando'!$K$4="(Todas)",'Cuadro-de-mando'!$K$4=$E4019),OR('Cuadro-de-mando'!$N$4="(Todos)",'Cuadro-de-mando'!$N$4=$F4019)),1,0))</f>
        <v>1</v>
      </c>
    </row>
    <row r="4020" spans="1:10" x14ac:dyDescent="0.25">
      <c r="A4020" t="str">
        <f>IF(Tienda_2!$A1620="","","Tienda 2")</f>
        <v>Tienda 2</v>
      </c>
      <c r="B4020" t="str">
        <f>IF($A4020="","",Tienda_2!B1620)</f>
        <v>Libros</v>
      </c>
      <c r="C4020" t="str">
        <f>IF($A4020="","",Tienda_2!G1620)</f>
        <v>Cúcuta</v>
      </c>
      <c r="D4020" t="str">
        <f>IF($A4020="","",Tienda_2!F1620)</f>
        <v>Beatriz Morales</v>
      </c>
      <c r="E4020" t="str">
        <f>IF($A4020="","",Tienda_2!I1620)</f>
        <v>Cupón</v>
      </c>
      <c r="F4020">
        <f>IF($A4020="","",VALUE(RIGHT(Tienda_2!E1620,4)))</f>
        <v>2020</v>
      </c>
      <c r="G4020">
        <f>IF($A4020="","",Tienda_2!C1620)</f>
        <v>69000</v>
      </c>
      <c r="H4020">
        <f>IF($A4020="","",Tienda_2!D1620)</f>
        <v>4700</v>
      </c>
      <c r="I4020">
        <f>IF($A4020="","",Tienda_2!H1620)</f>
        <v>4</v>
      </c>
      <c r="J4020">
        <f>IF($A4020="",0,IF(AND(OR('Cuadro-de-mando'!$B$4="(Todas)",'Cuadro-de-mando'!$B$4=$A4020),OR('Cuadro-de-mando'!$E$4="(Todas)",'Cuadro-de-mando'!$E$4=$B4020),OR('Cuadro-de-mando'!$H$4="(Todas)",'Cuadro-de-mando'!$H$4=$C4020),OR('Cuadro-de-mando'!$K$4="(Todas)",'Cuadro-de-mando'!$K$4=$E4020),OR('Cuadro-de-mando'!$N$4="(Todos)",'Cuadro-de-mando'!$N$4=$F4020)),1,0))</f>
        <v>1</v>
      </c>
    </row>
    <row r="4021" spans="1:10" x14ac:dyDescent="0.25">
      <c r="A4021" t="str">
        <f>IF(Tienda_2!$A1621="","","Tienda 2")</f>
        <v>Tienda 2</v>
      </c>
      <c r="B4021" t="str">
        <f>IF($A4021="","",Tienda_2!B1621)</f>
        <v>Juguetes</v>
      </c>
      <c r="C4021" t="str">
        <f>IF($A4021="","",Tienda_2!G1621)</f>
        <v>Cartagena</v>
      </c>
      <c r="D4021" t="str">
        <f>IF($A4021="","",Tienda_2!F1621)</f>
        <v>Camila Rivera</v>
      </c>
      <c r="E4021" t="str">
        <f>IF($A4021="","",Tienda_2!I1621)</f>
        <v>Tarjeta de crédito</v>
      </c>
      <c r="F4021">
        <f>IF($A4021="","",VALUE(RIGHT(Tienda_2!E1621,4)))</f>
        <v>2021</v>
      </c>
      <c r="G4021">
        <f>IF($A4021="","",Tienda_2!C1621)</f>
        <v>33200</v>
      </c>
      <c r="H4021">
        <f>IF($A4021="","",Tienda_2!D1621)</f>
        <v>0</v>
      </c>
      <c r="I4021">
        <f>IF($A4021="","",Tienda_2!H1621)</f>
        <v>4</v>
      </c>
      <c r="J4021">
        <f>IF($A4021="",0,IF(AND(OR('Cuadro-de-mando'!$B$4="(Todas)",'Cuadro-de-mando'!$B$4=$A4021),OR('Cuadro-de-mando'!$E$4="(Todas)",'Cuadro-de-mando'!$E$4=$B4021),OR('Cuadro-de-mando'!$H$4="(Todas)",'Cuadro-de-mando'!$H$4=$C4021),OR('Cuadro-de-mando'!$K$4="(Todas)",'Cuadro-de-mando'!$K$4=$E4021),OR('Cuadro-de-mando'!$N$4="(Todos)",'Cuadro-de-mando'!$N$4=$F4021)),1,0))</f>
        <v>1</v>
      </c>
    </row>
    <row r="4022" spans="1:10" x14ac:dyDescent="0.25">
      <c r="A4022" t="str">
        <f>IF(Tienda_2!$A1622="","","Tienda 2")</f>
        <v>Tienda 2</v>
      </c>
      <c r="B4022" t="str">
        <f>IF($A4022="","",Tienda_2!B1622)</f>
        <v>Deportes y diversión</v>
      </c>
      <c r="C4022" t="str">
        <f>IF($A4022="","",Tienda_2!G1622)</f>
        <v>Cali</v>
      </c>
      <c r="D4022" t="str">
        <f>IF($A4022="","",Tienda_2!F1622)</f>
        <v>Juliana Costa</v>
      </c>
      <c r="E4022" t="str">
        <f>IF($A4022="","",Tienda_2!I1622)</f>
        <v>Tarjeta de crédito</v>
      </c>
      <c r="F4022">
        <f>IF($A4022="","",VALUE(RIGHT(Tienda_2!E1622,4)))</f>
        <v>2020</v>
      </c>
      <c r="G4022">
        <f>IF($A4022="","",Tienda_2!C1622)</f>
        <v>25600</v>
      </c>
      <c r="H4022">
        <f>IF($A4022="","",Tienda_2!D1622)</f>
        <v>0</v>
      </c>
      <c r="I4022">
        <f>IF($A4022="","",Tienda_2!H1622)</f>
        <v>5</v>
      </c>
      <c r="J4022">
        <f>IF($A4022="",0,IF(AND(OR('Cuadro-de-mando'!$B$4="(Todas)",'Cuadro-de-mando'!$B$4=$A4022),OR('Cuadro-de-mando'!$E$4="(Todas)",'Cuadro-de-mando'!$E$4=$B4022),OR('Cuadro-de-mando'!$H$4="(Todas)",'Cuadro-de-mando'!$H$4=$C4022),OR('Cuadro-de-mando'!$K$4="(Todas)",'Cuadro-de-mando'!$K$4=$E4022),OR('Cuadro-de-mando'!$N$4="(Todos)",'Cuadro-de-mando'!$N$4=$F4022)),1,0))</f>
        <v>1</v>
      </c>
    </row>
    <row r="4023" spans="1:10" x14ac:dyDescent="0.25">
      <c r="A4023" t="str">
        <f>IF(Tienda_2!$A1623="","","Tienda 2")</f>
        <v>Tienda 2</v>
      </c>
      <c r="B4023" t="str">
        <f>IF($A4023="","",Tienda_2!B1623)</f>
        <v>Juguetes</v>
      </c>
      <c r="C4023" t="str">
        <f>IF($A4023="","",Tienda_2!G1623)</f>
        <v>Bogotá</v>
      </c>
      <c r="D4023" t="str">
        <f>IF($A4023="","",Tienda_2!F1623)</f>
        <v>Mariana Herrera</v>
      </c>
      <c r="E4023" t="str">
        <f>IF($A4023="","",Tienda_2!I1623)</f>
        <v>Tarjeta de crédito</v>
      </c>
      <c r="F4023">
        <f>IF($A4023="","",VALUE(RIGHT(Tienda_2!E1623,4)))</f>
        <v>2020</v>
      </c>
      <c r="G4023">
        <f>IF($A4023="","",Tienda_2!C1623)</f>
        <v>24200</v>
      </c>
      <c r="H4023">
        <f>IF($A4023="","",Tienda_2!D1623)</f>
        <v>6000</v>
      </c>
      <c r="I4023">
        <f>IF($A4023="","",Tienda_2!H1623)</f>
        <v>5</v>
      </c>
      <c r="J4023">
        <f>IF($A4023="",0,IF(AND(OR('Cuadro-de-mando'!$B$4="(Todas)",'Cuadro-de-mando'!$B$4=$A4023),OR('Cuadro-de-mando'!$E$4="(Todas)",'Cuadro-de-mando'!$E$4=$B4023),OR('Cuadro-de-mando'!$H$4="(Todas)",'Cuadro-de-mando'!$H$4=$C4023),OR('Cuadro-de-mando'!$K$4="(Todas)",'Cuadro-de-mando'!$K$4=$E4023),OR('Cuadro-de-mando'!$N$4="(Todos)",'Cuadro-de-mando'!$N$4=$F4023)),1,0))</f>
        <v>1</v>
      </c>
    </row>
    <row r="4024" spans="1:10" x14ac:dyDescent="0.25">
      <c r="A4024" t="str">
        <f>IF(Tienda_2!$A1624="","","Tienda 2")</f>
        <v>Tienda 2</v>
      </c>
      <c r="B4024" t="str">
        <f>IF($A4024="","",Tienda_2!B1624)</f>
        <v>Juguetes</v>
      </c>
      <c r="C4024" t="str">
        <f>IF($A4024="","",Tienda_2!G1624)</f>
        <v>Medellín</v>
      </c>
      <c r="D4024" t="str">
        <f>IF($A4024="","",Tienda_2!F1624)</f>
        <v>Felipe Santos</v>
      </c>
      <c r="E4024" t="str">
        <f>IF($A4024="","",Tienda_2!I1624)</f>
        <v>Tarjeta de crédito</v>
      </c>
      <c r="F4024">
        <f>IF($A4024="","",VALUE(RIGHT(Tienda_2!E1624,4)))</f>
        <v>2021</v>
      </c>
      <c r="G4024">
        <f>IF($A4024="","",Tienda_2!C1624)</f>
        <v>32300</v>
      </c>
      <c r="H4024">
        <f>IF($A4024="","",Tienda_2!D1624)</f>
        <v>1900</v>
      </c>
      <c r="I4024">
        <f>IF($A4024="","",Tienda_2!H1624)</f>
        <v>1</v>
      </c>
      <c r="J4024">
        <f>IF($A4024="",0,IF(AND(OR('Cuadro-de-mando'!$B$4="(Todas)",'Cuadro-de-mando'!$B$4=$A4024),OR('Cuadro-de-mando'!$E$4="(Todas)",'Cuadro-de-mando'!$E$4=$B4024),OR('Cuadro-de-mando'!$H$4="(Todas)",'Cuadro-de-mando'!$H$4=$C4024),OR('Cuadro-de-mando'!$K$4="(Todas)",'Cuadro-de-mando'!$K$4=$E4024),OR('Cuadro-de-mando'!$N$4="(Todos)",'Cuadro-de-mando'!$N$4=$F4024)),1,0))</f>
        <v>1</v>
      </c>
    </row>
    <row r="4025" spans="1:10" x14ac:dyDescent="0.25">
      <c r="A4025" t="str">
        <f>IF(Tienda_2!$A1625="","","Tienda 2")</f>
        <v>Tienda 2</v>
      </c>
      <c r="B4025" t="str">
        <f>IF($A4025="","",Tienda_2!B1625)</f>
        <v>Deportes y diversión</v>
      </c>
      <c r="C4025" t="str">
        <f>IF($A4025="","",Tienda_2!G1625)</f>
        <v>Medellín</v>
      </c>
      <c r="D4025" t="str">
        <f>IF($A4025="","",Tienda_2!F1625)</f>
        <v>Beatriz Morales</v>
      </c>
      <c r="E4025" t="str">
        <f>IF($A4025="","",Tienda_2!I1625)</f>
        <v>Tarjeta de crédito</v>
      </c>
      <c r="F4025">
        <f>IF($A4025="","",VALUE(RIGHT(Tienda_2!E1625,4)))</f>
        <v>2021</v>
      </c>
      <c r="G4025">
        <f>IF($A4025="","",Tienda_2!C1625)</f>
        <v>38900</v>
      </c>
      <c r="H4025">
        <f>IF($A4025="","",Tienda_2!D1625)</f>
        <v>0</v>
      </c>
      <c r="I4025">
        <f>IF($A4025="","",Tienda_2!H1625)</f>
        <v>2</v>
      </c>
      <c r="J4025">
        <f>IF($A4025="",0,IF(AND(OR('Cuadro-de-mando'!$B$4="(Todas)",'Cuadro-de-mando'!$B$4=$A4025),OR('Cuadro-de-mando'!$E$4="(Todas)",'Cuadro-de-mando'!$E$4=$B4025),OR('Cuadro-de-mando'!$H$4="(Todas)",'Cuadro-de-mando'!$H$4=$C4025),OR('Cuadro-de-mando'!$K$4="(Todas)",'Cuadro-de-mando'!$K$4=$E4025),OR('Cuadro-de-mando'!$N$4="(Todos)",'Cuadro-de-mando'!$N$4=$F4025)),1,0))</f>
        <v>1</v>
      </c>
    </row>
    <row r="4026" spans="1:10" x14ac:dyDescent="0.25">
      <c r="A4026" t="str">
        <f>IF(Tienda_2!$A1626="","","Tienda 2")</f>
        <v>Tienda 2</v>
      </c>
      <c r="B4026" t="str">
        <f>IF($A4026="","",Tienda_2!B1626)</f>
        <v>Muebles</v>
      </c>
      <c r="C4026" t="str">
        <f>IF($A4026="","",Tienda_2!G1626)</f>
        <v>Bogotá</v>
      </c>
      <c r="D4026" t="str">
        <f>IF($A4026="","",Tienda_2!F1626)</f>
        <v>Lucas Olivera</v>
      </c>
      <c r="E4026" t="str">
        <f>IF($A4026="","",Tienda_2!I1626)</f>
        <v>Tarjeta de crédito</v>
      </c>
      <c r="F4026">
        <f>IF($A4026="","",VALUE(RIGHT(Tienda_2!E1626,4)))</f>
        <v>2021</v>
      </c>
      <c r="G4026">
        <f>IF($A4026="","",Tienda_2!C1626)</f>
        <v>456000</v>
      </c>
      <c r="H4026">
        <f>IF($A4026="","",Tienda_2!D1626)</f>
        <v>24700</v>
      </c>
      <c r="I4026">
        <f>IF($A4026="","",Tienda_2!H1626)</f>
        <v>5</v>
      </c>
      <c r="J4026">
        <f>IF($A4026="",0,IF(AND(OR('Cuadro-de-mando'!$B$4="(Todas)",'Cuadro-de-mando'!$B$4=$A4026),OR('Cuadro-de-mando'!$E$4="(Todas)",'Cuadro-de-mando'!$E$4=$B4026),OR('Cuadro-de-mando'!$H$4="(Todas)",'Cuadro-de-mando'!$H$4=$C4026),OR('Cuadro-de-mando'!$K$4="(Todas)",'Cuadro-de-mando'!$K$4=$E4026),OR('Cuadro-de-mando'!$N$4="(Todos)",'Cuadro-de-mando'!$N$4=$F4026)),1,0))</f>
        <v>1</v>
      </c>
    </row>
    <row r="4027" spans="1:10" x14ac:dyDescent="0.25">
      <c r="A4027" t="str">
        <f>IF(Tienda_2!$A1627="","","Tienda 2")</f>
        <v>Tienda 2</v>
      </c>
      <c r="B4027" t="str">
        <f>IF($A4027="","",Tienda_2!B1627)</f>
        <v>Deportes y diversión</v>
      </c>
      <c r="C4027" t="str">
        <f>IF($A4027="","",Tienda_2!G1627)</f>
        <v>Bogotá</v>
      </c>
      <c r="D4027" t="str">
        <f>IF($A4027="","",Tienda_2!F1627)</f>
        <v>Lucas Olivera</v>
      </c>
      <c r="E4027" t="str">
        <f>IF($A4027="","",Tienda_2!I1627)</f>
        <v>Tarjeta de crédito</v>
      </c>
      <c r="F4027">
        <f>IF($A4027="","",VALUE(RIGHT(Tienda_2!E1627,4)))</f>
        <v>2021</v>
      </c>
      <c r="G4027">
        <f>IF($A4027="","",Tienda_2!C1627)</f>
        <v>47500</v>
      </c>
      <c r="H4027">
        <f>IF($A4027="","",Tienda_2!D1627)</f>
        <v>0</v>
      </c>
      <c r="I4027">
        <f>IF($A4027="","",Tienda_2!H1627)</f>
        <v>5</v>
      </c>
      <c r="J4027">
        <f>IF($A4027="",0,IF(AND(OR('Cuadro-de-mando'!$B$4="(Todas)",'Cuadro-de-mando'!$B$4=$A4027),OR('Cuadro-de-mando'!$E$4="(Todas)",'Cuadro-de-mando'!$E$4=$B4027),OR('Cuadro-de-mando'!$H$4="(Todas)",'Cuadro-de-mando'!$H$4=$C4027),OR('Cuadro-de-mando'!$K$4="(Todas)",'Cuadro-de-mando'!$K$4=$E4027),OR('Cuadro-de-mando'!$N$4="(Todos)",'Cuadro-de-mando'!$N$4=$F4027)),1,0))</f>
        <v>1</v>
      </c>
    </row>
    <row r="4028" spans="1:10" x14ac:dyDescent="0.25">
      <c r="A4028" t="str">
        <f>IF(Tienda_2!$A1628="","","Tienda 2")</f>
        <v>Tienda 2</v>
      </c>
      <c r="B4028" t="str">
        <f>IF($A4028="","",Tienda_2!B1628)</f>
        <v>Libros</v>
      </c>
      <c r="C4028" t="str">
        <f>IF($A4028="","",Tienda_2!G1628)</f>
        <v>Bogotá</v>
      </c>
      <c r="D4028" t="str">
        <f>IF($A4028="","",Tienda_2!F1628)</f>
        <v>Lucas Olivera</v>
      </c>
      <c r="E4028" t="str">
        <f>IF($A4028="","",Tienda_2!I1628)</f>
        <v>Nequi</v>
      </c>
      <c r="F4028">
        <f>IF($A4028="","",VALUE(RIGHT(Tienda_2!E1628,4)))</f>
        <v>2020</v>
      </c>
      <c r="G4028">
        <f>IF($A4028="","",Tienda_2!C1628)</f>
        <v>73500</v>
      </c>
      <c r="H4028">
        <f>IF($A4028="","",Tienda_2!D1628)</f>
        <v>2100</v>
      </c>
      <c r="I4028">
        <f>IF($A4028="","",Tienda_2!H1628)</f>
        <v>5</v>
      </c>
      <c r="J4028">
        <f>IF($A4028="",0,IF(AND(OR('Cuadro-de-mando'!$B$4="(Todas)",'Cuadro-de-mando'!$B$4=$A4028),OR('Cuadro-de-mando'!$E$4="(Todas)",'Cuadro-de-mando'!$E$4=$B4028),OR('Cuadro-de-mando'!$H$4="(Todas)",'Cuadro-de-mando'!$H$4=$C4028),OR('Cuadro-de-mando'!$K$4="(Todas)",'Cuadro-de-mando'!$K$4=$E4028),OR('Cuadro-de-mando'!$N$4="(Todos)",'Cuadro-de-mando'!$N$4=$F4028)),1,0))</f>
        <v>1</v>
      </c>
    </row>
    <row r="4029" spans="1:10" x14ac:dyDescent="0.25">
      <c r="A4029" t="str">
        <f>IF(Tienda_2!$A1629="","","Tienda 2")</f>
        <v>Tienda 2</v>
      </c>
      <c r="B4029" t="str">
        <f>IF($A4029="","",Tienda_2!B1629)</f>
        <v>Electrodomésticos</v>
      </c>
      <c r="C4029" t="str">
        <f>IF($A4029="","",Tienda_2!G1629)</f>
        <v>Medellín</v>
      </c>
      <c r="D4029" t="str">
        <f>IF($A4029="","",Tienda_2!F1629)</f>
        <v>Juan Fernandez</v>
      </c>
      <c r="E4029" t="str">
        <f>IF($A4029="","",Tienda_2!I1629)</f>
        <v>Tarjeta de crédito</v>
      </c>
      <c r="F4029">
        <f>IF($A4029="","",VALUE(RIGHT(Tienda_2!E1629,4)))</f>
        <v>2020</v>
      </c>
      <c r="G4029">
        <f>IF($A4029="","",Tienda_2!C1629)</f>
        <v>877300</v>
      </c>
      <c r="H4029">
        <f>IF($A4029="","",Tienda_2!D1629)</f>
        <v>46900</v>
      </c>
      <c r="I4029">
        <f>IF($A4029="","",Tienda_2!H1629)</f>
        <v>5</v>
      </c>
      <c r="J4029">
        <f>IF($A4029="",0,IF(AND(OR('Cuadro-de-mando'!$B$4="(Todas)",'Cuadro-de-mando'!$B$4=$A4029),OR('Cuadro-de-mando'!$E$4="(Todas)",'Cuadro-de-mando'!$E$4=$B4029),OR('Cuadro-de-mando'!$H$4="(Todas)",'Cuadro-de-mando'!$H$4=$C4029),OR('Cuadro-de-mando'!$K$4="(Todas)",'Cuadro-de-mando'!$K$4=$E4029),OR('Cuadro-de-mando'!$N$4="(Todos)",'Cuadro-de-mando'!$N$4=$F4029)),1,0))</f>
        <v>1</v>
      </c>
    </row>
    <row r="4030" spans="1:10" x14ac:dyDescent="0.25">
      <c r="A4030" t="str">
        <f>IF(Tienda_2!$A1630="","","Tienda 2")</f>
        <v>Tienda 2</v>
      </c>
      <c r="B4030" t="str">
        <f>IF($A4030="","",Tienda_2!B1630)</f>
        <v>Juguetes</v>
      </c>
      <c r="C4030" t="str">
        <f>IF($A4030="","",Tienda_2!G1630)</f>
        <v>Medellín</v>
      </c>
      <c r="D4030" t="str">
        <f>IF($A4030="","",Tienda_2!F1630)</f>
        <v>Rafael Acosta</v>
      </c>
      <c r="E4030" t="str">
        <f>IF($A4030="","",Tienda_2!I1630)</f>
        <v>Nequi</v>
      </c>
      <c r="F4030">
        <f>IF($A4030="","",VALUE(RIGHT(Tienda_2!E1630,4)))</f>
        <v>2021</v>
      </c>
      <c r="G4030">
        <f>IF($A4030="","",Tienda_2!C1630)</f>
        <v>17300</v>
      </c>
      <c r="H4030">
        <f>IF($A4030="","",Tienda_2!D1630)</f>
        <v>0</v>
      </c>
      <c r="I4030">
        <f>IF($A4030="","",Tienda_2!H1630)</f>
        <v>5</v>
      </c>
      <c r="J4030">
        <f>IF($A4030="",0,IF(AND(OR('Cuadro-de-mando'!$B$4="(Todas)",'Cuadro-de-mando'!$B$4=$A4030),OR('Cuadro-de-mando'!$E$4="(Todas)",'Cuadro-de-mando'!$E$4=$B4030),OR('Cuadro-de-mando'!$H$4="(Todas)",'Cuadro-de-mando'!$H$4=$C4030),OR('Cuadro-de-mando'!$K$4="(Todas)",'Cuadro-de-mando'!$K$4=$E4030),OR('Cuadro-de-mando'!$N$4="(Todos)",'Cuadro-de-mando'!$N$4=$F4030)),1,0))</f>
        <v>1</v>
      </c>
    </row>
    <row r="4031" spans="1:10" x14ac:dyDescent="0.25">
      <c r="A4031" t="str">
        <f>IF(Tienda_2!$A1631="","","Tienda 2")</f>
        <v>Tienda 2</v>
      </c>
      <c r="B4031" t="str">
        <f>IF($A4031="","",Tienda_2!B1631)</f>
        <v>Artículos para el hogar</v>
      </c>
      <c r="C4031" t="str">
        <f>IF($A4031="","",Tienda_2!G1631)</f>
        <v>Pasto</v>
      </c>
      <c r="D4031" t="str">
        <f>IF($A4031="","",Tienda_2!F1631)</f>
        <v>Maria Alfonso</v>
      </c>
      <c r="E4031" t="str">
        <f>IF($A4031="","",Tienda_2!I1631)</f>
        <v>Nequi</v>
      </c>
      <c r="F4031">
        <f>IF($A4031="","",VALUE(RIGHT(Tienda_2!E1631,4)))</f>
        <v>2021</v>
      </c>
      <c r="G4031">
        <f>IF($A4031="","",Tienda_2!C1631)</f>
        <v>54700</v>
      </c>
      <c r="H4031">
        <f>IF($A4031="","",Tienda_2!D1631)</f>
        <v>3100</v>
      </c>
      <c r="I4031">
        <f>IF($A4031="","",Tienda_2!H1631)</f>
        <v>5</v>
      </c>
      <c r="J4031">
        <f>IF($A4031="",0,IF(AND(OR('Cuadro-de-mando'!$B$4="(Todas)",'Cuadro-de-mando'!$B$4=$A4031),OR('Cuadro-de-mando'!$E$4="(Todas)",'Cuadro-de-mando'!$E$4=$B4031),OR('Cuadro-de-mando'!$H$4="(Todas)",'Cuadro-de-mando'!$H$4=$C4031),OR('Cuadro-de-mando'!$K$4="(Todas)",'Cuadro-de-mando'!$K$4=$E4031),OR('Cuadro-de-mando'!$N$4="(Todos)",'Cuadro-de-mando'!$N$4=$F4031)),1,0))</f>
        <v>1</v>
      </c>
    </row>
    <row r="4032" spans="1:10" x14ac:dyDescent="0.25">
      <c r="A4032" t="str">
        <f>IF(Tienda_2!$A1632="","","Tienda 2")</f>
        <v>Tienda 2</v>
      </c>
      <c r="B4032" t="str">
        <f>IF($A4032="","",Tienda_2!B1632)</f>
        <v>Instrumentos musicales</v>
      </c>
      <c r="C4032" t="str">
        <f>IF($A4032="","",Tienda_2!G1632)</f>
        <v>Bogotá</v>
      </c>
      <c r="D4032" t="str">
        <f>IF($A4032="","",Tienda_2!F1632)</f>
        <v>Maria Alfonso</v>
      </c>
      <c r="E4032" t="str">
        <f>IF($A4032="","",Tienda_2!I1632)</f>
        <v>Nequi</v>
      </c>
      <c r="F4032">
        <f>IF($A4032="","",VALUE(RIGHT(Tienda_2!E1632,4)))</f>
        <v>2022</v>
      </c>
      <c r="G4032">
        <f>IF($A4032="","",Tienda_2!C1632)</f>
        <v>404900</v>
      </c>
      <c r="H4032">
        <f>IF($A4032="","",Tienda_2!D1632)</f>
        <v>19700</v>
      </c>
      <c r="I4032">
        <f>IF($A4032="","",Tienda_2!H1632)</f>
        <v>4</v>
      </c>
      <c r="J4032">
        <f>IF($A4032="",0,IF(AND(OR('Cuadro-de-mando'!$B$4="(Todas)",'Cuadro-de-mando'!$B$4=$A4032),OR('Cuadro-de-mando'!$E$4="(Todas)",'Cuadro-de-mando'!$E$4=$B4032),OR('Cuadro-de-mando'!$H$4="(Todas)",'Cuadro-de-mando'!$H$4=$C4032),OR('Cuadro-de-mando'!$K$4="(Todas)",'Cuadro-de-mando'!$K$4=$E4032),OR('Cuadro-de-mando'!$N$4="(Todos)",'Cuadro-de-mando'!$N$4=$F4032)),1,0))</f>
        <v>1</v>
      </c>
    </row>
    <row r="4033" spans="1:10" x14ac:dyDescent="0.25">
      <c r="A4033" t="str">
        <f>IF(Tienda_2!$A1633="","","Tienda 2")</f>
        <v>Tienda 2</v>
      </c>
      <c r="B4033" t="str">
        <f>IF($A4033="","",Tienda_2!B1633)</f>
        <v>Deportes y diversión</v>
      </c>
      <c r="C4033" t="str">
        <f>IF($A4033="","",Tienda_2!G1633)</f>
        <v>Bogotá</v>
      </c>
      <c r="D4033" t="str">
        <f>IF($A4033="","",Tienda_2!F1633)</f>
        <v>Mariana Herrera</v>
      </c>
      <c r="E4033" t="str">
        <f>IF($A4033="","",Tienda_2!I1633)</f>
        <v>Tarjeta de crédito</v>
      </c>
      <c r="F4033">
        <f>IF($A4033="","",VALUE(RIGHT(Tienda_2!E1633,4)))</f>
        <v>2021</v>
      </c>
      <c r="G4033">
        <f>IF($A4033="","",Tienda_2!C1633)</f>
        <v>58000</v>
      </c>
      <c r="H4033">
        <f>IF($A4033="","",Tienda_2!D1633)</f>
        <v>1300</v>
      </c>
      <c r="I4033">
        <f>IF($A4033="","",Tienda_2!H1633)</f>
        <v>5</v>
      </c>
      <c r="J4033">
        <f>IF($A4033="",0,IF(AND(OR('Cuadro-de-mando'!$B$4="(Todas)",'Cuadro-de-mando'!$B$4=$A4033),OR('Cuadro-de-mando'!$E$4="(Todas)",'Cuadro-de-mando'!$E$4=$B4033),OR('Cuadro-de-mando'!$H$4="(Todas)",'Cuadro-de-mando'!$H$4=$C4033),OR('Cuadro-de-mando'!$K$4="(Todas)",'Cuadro-de-mando'!$K$4=$E4033),OR('Cuadro-de-mando'!$N$4="(Todos)",'Cuadro-de-mando'!$N$4=$F4033)),1,0))</f>
        <v>1</v>
      </c>
    </row>
    <row r="4034" spans="1:10" x14ac:dyDescent="0.25">
      <c r="A4034" t="str">
        <f>IF(Tienda_2!$A1634="","","Tienda 2")</f>
        <v>Tienda 2</v>
      </c>
      <c r="B4034" t="str">
        <f>IF($A4034="","",Tienda_2!B1634)</f>
        <v>Electrónicos</v>
      </c>
      <c r="C4034" t="str">
        <f>IF($A4034="","",Tienda_2!G1634)</f>
        <v>Pereira</v>
      </c>
      <c r="D4034" t="str">
        <f>IF($A4034="","",Tienda_2!F1634)</f>
        <v>Juliana Costa</v>
      </c>
      <c r="E4034" t="str">
        <f>IF($A4034="","",Tienda_2!I1634)</f>
        <v>Tarjeta de crédito</v>
      </c>
      <c r="F4034">
        <f>IF($A4034="","",VALUE(RIGHT(Tienda_2!E1634,4)))</f>
        <v>2020</v>
      </c>
      <c r="G4034">
        <f>IF($A4034="","",Tienda_2!C1634)</f>
        <v>130500</v>
      </c>
      <c r="H4034">
        <f>IF($A4034="","",Tienda_2!D1634)</f>
        <v>5100</v>
      </c>
      <c r="I4034">
        <f>IF($A4034="","",Tienda_2!H1634)</f>
        <v>1</v>
      </c>
      <c r="J4034">
        <f>IF($A4034="",0,IF(AND(OR('Cuadro-de-mando'!$B$4="(Todas)",'Cuadro-de-mando'!$B$4=$A4034),OR('Cuadro-de-mando'!$E$4="(Todas)",'Cuadro-de-mando'!$E$4=$B4034),OR('Cuadro-de-mando'!$H$4="(Todas)",'Cuadro-de-mando'!$H$4=$C4034),OR('Cuadro-de-mando'!$K$4="(Todas)",'Cuadro-de-mando'!$K$4=$E4034),OR('Cuadro-de-mando'!$N$4="(Todos)",'Cuadro-de-mando'!$N$4=$F4034)),1,0))</f>
        <v>1</v>
      </c>
    </row>
    <row r="4035" spans="1:10" x14ac:dyDescent="0.25">
      <c r="A4035" t="str">
        <f>IF(Tienda_2!$A1635="","","Tienda 2")</f>
        <v>Tienda 2</v>
      </c>
      <c r="B4035" t="str">
        <f>IF($A4035="","",Tienda_2!B1635)</f>
        <v>Deportes y diversión</v>
      </c>
      <c r="C4035" t="str">
        <f>IF($A4035="","",Tienda_2!G1635)</f>
        <v>Cali</v>
      </c>
      <c r="D4035" t="str">
        <f>IF($A4035="","",Tienda_2!F1635)</f>
        <v>Mariana Herrera</v>
      </c>
      <c r="E4035" t="str">
        <f>IF($A4035="","",Tienda_2!I1635)</f>
        <v>Tarjeta de crédito</v>
      </c>
      <c r="F4035">
        <f>IF($A4035="","",VALUE(RIGHT(Tienda_2!E1635,4)))</f>
        <v>2023</v>
      </c>
      <c r="G4035">
        <f>IF($A4035="","",Tienda_2!C1635)</f>
        <v>16400</v>
      </c>
      <c r="H4035">
        <f>IF($A4035="","",Tienda_2!D1635)</f>
        <v>0</v>
      </c>
      <c r="I4035">
        <f>IF($A4035="","",Tienda_2!H1635)</f>
        <v>5</v>
      </c>
      <c r="J4035">
        <f>IF($A4035="",0,IF(AND(OR('Cuadro-de-mando'!$B$4="(Todas)",'Cuadro-de-mando'!$B$4=$A4035),OR('Cuadro-de-mando'!$E$4="(Todas)",'Cuadro-de-mando'!$E$4=$B4035),OR('Cuadro-de-mando'!$H$4="(Todas)",'Cuadro-de-mando'!$H$4=$C4035),OR('Cuadro-de-mando'!$K$4="(Todas)",'Cuadro-de-mando'!$K$4=$E4035),OR('Cuadro-de-mando'!$N$4="(Todos)",'Cuadro-de-mando'!$N$4=$F4035)),1,0))</f>
        <v>1</v>
      </c>
    </row>
    <row r="4036" spans="1:10" x14ac:dyDescent="0.25">
      <c r="A4036" t="str">
        <f>IF(Tienda_2!$A1636="","","Tienda 2")</f>
        <v>Tienda 2</v>
      </c>
      <c r="B4036" t="str">
        <f>IF($A4036="","",Tienda_2!B1636)</f>
        <v>Electrodomésticos</v>
      </c>
      <c r="C4036" t="str">
        <f>IF($A4036="","",Tienda_2!G1636)</f>
        <v>Bogotá</v>
      </c>
      <c r="D4036" t="str">
        <f>IF($A4036="","",Tienda_2!F1636)</f>
        <v>Mariana Herrera</v>
      </c>
      <c r="E4036" t="str">
        <f>IF($A4036="","",Tienda_2!I1636)</f>
        <v>Tarjeta de crédito</v>
      </c>
      <c r="F4036">
        <f>IF($A4036="","",VALUE(RIGHT(Tienda_2!E1636,4)))</f>
        <v>2021</v>
      </c>
      <c r="G4036">
        <f>IF($A4036="","",Tienda_2!C1636)</f>
        <v>1308200</v>
      </c>
      <c r="H4036">
        <f>IF($A4036="","",Tienda_2!D1636)</f>
        <v>67800</v>
      </c>
      <c r="I4036">
        <f>IF($A4036="","",Tienda_2!H1636)</f>
        <v>1</v>
      </c>
      <c r="J4036">
        <f>IF($A4036="",0,IF(AND(OR('Cuadro-de-mando'!$B$4="(Todas)",'Cuadro-de-mando'!$B$4=$A4036),OR('Cuadro-de-mando'!$E$4="(Todas)",'Cuadro-de-mando'!$E$4=$B4036),OR('Cuadro-de-mando'!$H$4="(Todas)",'Cuadro-de-mando'!$H$4=$C4036),OR('Cuadro-de-mando'!$K$4="(Todas)",'Cuadro-de-mando'!$K$4=$E4036),OR('Cuadro-de-mando'!$N$4="(Todos)",'Cuadro-de-mando'!$N$4=$F4036)),1,0))</f>
        <v>1</v>
      </c>
    </row>
    <row r="4037" spans="1:10" x14ac:dyDescent="0.25">
      <c r="A4037" t="str">
        <f>IF(Tienda_2!$A1637="","","Tienda 2")</f>
        <v>Tienda 2</v>
      </c>
      <c r="B4037" t="str">
        <f>IF($A4037="","",Tienda_2!B1637)</f>
        <v>Libros</v>
      </c>
      <c r="C4037" t="str">
        <f>IF($A4037="","",Tienda_2!G1637)</f>
        <v>Bogotá</v>
      </c>
      <c r="D4037" t="str">
        <f>IF($A4037="","",Tienda_2!F1637)</f>
        <v>Lucas Olivera</v>
      </c>
      <c r="E4037" t="str">
        <f>IF($A4037="","",Tienda_2!I1637)</f>
        <v>Nequi</v>
      </c>
      <c r="F4037">
        <f>IF($A4037="","",VALUE(RIGHT(Tienda_2!E1637,4)))</f>
        <v>2021</v>
      </c>
      <c r="G4037">
        <f>IF($A4037="","",Tienda_2!C1637)</f>
        <v>40900</v>
      </c>
      <c r="H4037">
        <f>IF($A4037="","",Tienda_2!D1637)</f>
        <v>2600</v>
      </c>
      <c r="I4037">
        <f>IF($A4037="","",Tienda_2!H1637)</f>
        <v>4</v>
      </c>
      <c r="J4037">
        <f>IF($A4037="",0,IF(AND(OR('Cuadro-de-mando'!$B$4="(Todas)",'Cuadro-de-mando'!$B$4=$A4037),OR('Cuadro-de-mando'!$E$4="(Todas)",'Cuadro-de-mando'!$E$4=$B4037),OR('Cuadro-de-mando'!$H$4="(Todas)",'Cuadro-de-mando'!$H$4=$C4037),OR('Cuadro-de-mando'!$K$4="(Todas)",'Cuadro-de-mando'!$K$4=$E4037),OR('Cuadro-de-mando'!$N$4="(Todos)",'Cuadro-de-mando'!$N$4=$F4037)),1,0))</f>
        <v>1</v>
      </c>
    </row>
    <row r="4038" spans="1:10" x14ac:dyDescent="0.25">
      <c r="A4038" t="str">
        <f>IF(Tienda_2!$A1638="","","Tienda 2")</f>
        <v>Tienda 2</v>
      </c>
      <c r="B4038" t="str">
        <f>IF($A4038="","",Tienda_2!B1638)</f>
        <v>Muebles</v>
      </c>
      <c r="C4038" t="str">
        <f>IF($A4038="","",Tienda_2!G1638)</f>
        <v>Bogotá</v>
      </c>
      <c r="D4038" t="str">
        <f>IF($A4038="","",Tienda_2!F1638)</f>
        <v>Ángel Rodriguez</v>
      </c>
      <c r="E4038" t="str">
        <f>IF($A4038="","",Tienda_2!I1638)</f>
        <v>Nequi</v>
      </c>
      <c r="F4038">
        <f>IF($A4038="","",VALUE(RIGHT(Tienda_2!E1638,4)))</f>
        <v>2020</v>
      </c>
      <c r="G4038">
        <f>IF($A4038="","",Tienda_2!C1638)</f>
        <v>193200</v>
      </c>
      <c r="H4038">
        <f>IF($A4038="","",Tienda_2!D1638)</f>
        <v>15000</v>
      </c>
      <c r="I4038">
        <f>IF($A4038="","",Tienda_2!H1638)</f>
        <v>5</v>
      </c>
      <c r="J4038">
        <f>IF($A4038="",0,IF(AND(OR('Cuadro-de-mando'!$B$4="(Todas)",'Cuadro-de-mando'!$B$4=$A4038),OR('Cuadro-de-mando'!$E$4="(Todas)",'Cuadro-de-mando'!$E$4=$B4038),OR('Cuadro-de-mando'!$H$4="(Todas)",'Cuadro-de-mando'!$H$4=$C4038),OR('Cuadro-de-mando'!$K$4="(Todas)",'Cuadro-de-mando'!$K$4=$E4038),OR('Cuadro-de-mando'!$N$4="(Todos)",'Cuadro-de-mando'!$N$4=$F4038)),1,0))</f>
        <v>1</v>
      </c>
    </row>
    <row r="4039" spans="1:10" x14ac:dyDescent="0.25">
      <c r="A4039" t="str">
        <f>IF(Tienda_2!$A1639="","","Tienda 2")</f>
        <v>Tienda 2</v>
      </c>
      <c r="B4039" t="str">
        <f>IF($A4039="","",Tienda_2!B1639)</f>
        <v>Artículos para el hogar</v>
      </c>
      <c r="C4039" t="str">
        <f>IF($A4039="","",Tienda_2!G1639)</f>
        <v>Medellín</v>
      </c>
      <c r="D4039" t="str">
        <f>IF($A4039="","",Tienda_2!F1639)</f>
        <v>Camila Rivera</v>
      </c>
      <c r="E4039" t="str">
        <f>IF($A4039="","",Tienda_2!I1639)</f>
        <v>Tarjeta de crédito</v>
      </c>
      <c r="F4039">
        <f>IF($A4039="","",VALUE(RIGHT(Tienda_2!E1639,4)))</f>
        <v>2020</v>
      </c>
      <c r="G4039">
        <f>IF($A4039="","",Tienda_2!C1639)</f>
        <v>30300</v>
      </c>
      <c r="H4039">
        <f>IF($A4039="","",Tienda_2!D1639)</f>
        <v>2000</v>
      </c>
      <c r="I4039">
        <f>IF($A4039="","",Tienda_2!H1639)</f>
        <v>1</v>
      </c>
      <c r="J4039">
        <f>IF($A4039="",0,IF(AND(OR('Cuadro-de-mando'!$B$4="(Todas)",'Cuadro-de-mando'!$B$4=$A4039),OR('Cuadro-de-mando'!$E$4="(Todas)",'Cuadro-de-mando'!$E$4=$B4039),OR('Cuadro-de-mando'!$H$4="(Todas)",'Cuadro-de-mando'!$H$4=$C4039),OR('Cuadro-de-mando'!$K$4="(Todas)",'Cuadro-de-mando'!$K$4=$E4039),OR('Cuadro-de-mando'!$N$4="(Todos)",'Cuadro-de-mando'!$N$4=$F4039)),1,0))</f>
        <v>1</v>
      </c>
    </row>
    <row r="4040" spans="1:10" x14ac:dyDescent="0.25">
      <c r="A4040" t="str">
        <f>IF(Tienda_2!$A1640="","","Tienda 2")</f>
        <v>Tienda 2</v>
      </c>
      <c r="B4040" t="str">
        <f>IF($A4040="","",Tienda_2!B1640)</f>
        <v>Electrodomésticos</v>
      </c>
      <c r="C4040" t="str">
        <f>IF($A4040="","",Tienda_2!G1640)</f>
        <v>Bogotá</v>
      </c>
      <c r="D4040" t="str">
        <f>IF($A4040="","",Tienda_2!F1640)</f>
        <v>Felipe Santos</v>
      </c>
      <c r="E4040" t="str">
        <f>IF($A4040="","",Tienda_2!I1640)</f>
        <v>Tarjeta de crédito</v>
      </c>
      <c r="F4040">
        <f>IF($A4040="","",VALUE(RIGHT(Tienda_2!E1640,4)))</f>
        <v>2022</v>
      </c>
      <c r="G4040">
        <f>IF($A4040="","",Tienda_2!C1640)</f>
        <v>684300</v>
      </c>
      <c r="H4040">
        <f>IF($A4040="","",Tienda_2!D1640)</f>
        <v>36700</v>
      </c>
      <c r="I4040">
        <f>IF($A4040="","",Tienda_2!H1640)</f>
        <v>4</v>
      </c>
      <c r="J4040">
        <f>IF($A4040="",0,IF(AND(OR('Cuadro-de-mando'!$B$4="(Todas)",'Cuadro-de-mando'!$B$4=$A4040),OR('Cuadro-de-mando'!$E$4="(Todas)",'Cuadro-de-mando'!$E$4=$B4040),OR('Cuadro-de-mando'!$H$4="(Todas)",'Cuadro-de-mando'!$H$4=$C4040),OR('Cuadro-de-mando'!$K$4="(Todas)",'Cuadro-de-mando'!$K$4=$E4040),OR('Cuadro-de-mando'!$N$4="(Todos)",'Cuadro-de-mando'!$N$4=$F4040)),1,0))</f>
        <v>1</v>
      </c>
    </row>
    <row r="4041" spans="1:10" x14ac:dyDescent="0.25">
      <c r="A4041" t="str">
        <f>IF(Tienda_2!$A1641="","","Tienda 2")</f>
        <v>Tienda 2</v>
      </c>
      <c r="B4041" t="str">
        <f>IF($A4041="","",Tienda_2!B1641)</f>
        <v>Electrodomésticos</v>
      </c>
      <c r="C4041" t="str">
        <f>IF($A4041="","",Tienda_2!G1641)</f>
        <v>Bogotá</v>
      </c>
      <c r="D4041" t="str">
        <f>IF($A4041="","",Tienda_2!F1641)</f>
        <v>Felipe Santos</v>
      </c>
      <c r="E4041" t="str">
        <f>IF($A4041="","",Tienda_2!I1641)</f>
        <v>Tarjeta de crédito</v>
      </c>
      <c r="F4041">
        <f>IF($A4041="","",VALUE(RIGHT(Tienda_2!E1641,4)))</f>
        <v>2021</v>
      </c>
      <c r="G4041">
        <f>IF($A4041="","",Tienda_2!C1641)</f>
        <v>570300</v>
      </c>
      <c r="H4041">
        <f>IF($A4041="","",Tienda_2!D1641)</f>
        <v>30600</v>
      </c>
      <c r="I4041">
        <f>IF($A4041="","",Tienda_2!H1641)</f>
        <v>4</v>
      </c>
      <c r="J4041">
        <f>IF($A4041="",0,IF(AND(OR('Cuadro-de-mando'!$B$4="(Todas)",'Cuadro-de-mando'!$B$4=$A4041),OR('Cuadro-de-mando'!$E$4="(Todas)",'Cuadro-de-mando'!$E$4=$B4041),OR('Cuadro-de-mando'!$H$4="(Todas)",'Cuadro-de-mando'!$H$4=$C4041),OR('Cuadro-de-mando'!$K$4="(Todas)",'Cuadro-de-mando'!$K$4=$E4041),OR('Cuadro-de-mando'!$N$4="(Todos)",'Cuadro-de-mando'!$N$4=$F4041)),1,0))</f>
        <v>1</v>
      </c>
    </row>
    <row r="4042" spans="1:10" x14ac:dyDescent="0.25">
      <c r="A4042" t="str">
        <f>IF(Tienda_2!$A1642="","","Tienda 2")</f>
        <v>Tienda 2</v>
      </c>
      <c r="B4042" t="str">
        <f>IF($A4042="","",Tienda_2!B1642)</f>
        <v>Deportes y diversión</v>
      </c>
      <c r="C4042" t="str">
        <f>IF($A4042="","",Tienda_2!G1642)</f>
        <v>Bogotá</v>
      </c>
      <c r="D4042" t="str">
        <f>IF($A4042="","",Tienda_2!F1642)</f>
        <v>Maria Alfonso</v>
      </c>
      <c r="E4042" t="str">
        <f>IF($A4042="","",Tienda_2!I1642)</f>
        <v>Tarjeta de crédito</v>
      </c>
      <c r="F4042">
        <f>IF($A4042="","",VALUE(RIGHT(Tienda_2!E1642,4)))</f>
        <v>2022</v>
      </c>
      <c r="G4042">
        <f>IF($A4042="","",Tienda_2!C1642)</f>
        <v>57400</v>
      </c>
      <c r="H4042">
        <f>IF($A4042="","",Tienda_2!D1642)</f>
        <v>3600</v>
      </c>
      <c r="I4042">
        <f>IF($A4042="","",Tienda_2!H1642)</f>
        <v>4</v>
      </c>
      <c r="J4042">
        <f>IF($A4042="",0,IF(AND(OR('Cuadro-de-mando'!$B$4="(Todas)",'Cuadro-de-mando'!$B$4=$A4042),OR('Cuadro-de-mando'!$E$4="(Todas)",'Cuadro-de-mando'!$E$4=$B4042),OR('Cuadro-de-mando'!$H$4="(Todas)",'Cuadro-de-mando'!$H$4=$C4042),OR('Cuadro-de-mando'!$K$4="(Todas)",'Cuadro-de-mando'!$K$4=$E4042),OR('Cuadro-de-mando'!$N$4="(Todos)",'Cuadro-de-mando'!$N$4=$F4042)),1,0))</f>
        <v>1</v>
      </c>
    </row>
    <row r="4043" spans="1:10" x14ac:dyDescent="0.25">
      <c r="A4043" t="str">
        <f>IF(Tienda_2!$A1643="","","Tienda 2")</f>
        <v>Tienda 2</v>
      </c>
      <c r="B4043" t="str">
        <f>IF($A4043="","",Tienda_2!B1643)</f>
        <v>Juguetes</v>
      </c>
      <c r="C4043" t="str">
        <f>IF($A4043="","",Tienda_2!G1643)</f>
        <v>Medellín</v>
      </c>
      <c r="D4043" t="str">
        <f>IF($A4043="","",Tienda_2!F1643)</f>
        <v>Camila Rivera</v>
      </c>
      <c r="E4043" t="str">
        <f>IF($A4043="","",Tienda_2!I1643)</f>
        <v>Tarjeta de crédito</v>
      </c>
      <c r="F4043">
        <f>IF($A4043="","",VALUE(RIGHT(Tienda_2!E1643,4)))</f>
        <v>2020</v>
      </c>
      <c r="G4043">
        <f>IF($A4043="","",Tienda_2!C1643)</f>
        <v>21100</v>
      </c>
      <c r="H4043">
        <f>IF($A4043="","",Tienda_2!D1643)</f>
        <v>1500</v>
      </c>
      <c r="I4043">
        <f>IF($A4043="","",Tienda_2!H1643)</f>
        <v>5</v>
      </c>
      <c r="J4043">
        <f>IF($A4043="",0,IF(AND(OR('Cuadro-de-mando'!$B$4="(Todas)",'Cuadro-de-mando'!$B$4=$A4043),OR('Cuadro-de-mando'!$E$4="(Todas)",'Cuadro-de-mando'!$E$4=$B4043),OR('Cuadro-de-mando'!$H$4="(Todas)",'Cuadro-de-mando'!$H$4=$C4043),OR('Cuadro-de-mando'!$K$4="(Todas)",'Cuadro-de-mando'!$K$4=$E4043),OR('Cuadro-de-mando'!$N$4="(Todos)",'Cuadro-de-mando'!$N$4=$F4043)),1,0))</f>
        <v>1</v>
      </c>
    </row>
    <row r="4044" spans="1:10" x14ac:dyDescent="0.25">
      <c r="A4044" t="str">
        <f>IF(Tienda_2!$A1644="","","Tienda 2")</f>
        <v>Tienda 2</v>
      </c>
      <c r="B4044" t="str">
        <f>IF($A4044="","",Tienda_2!B1644)</f>
        <v>Deportes y diversión</v>
      </c>
      <c r="C4044" t="str">
        <f>IF($A4044="","",Tienda_2!G1644)</f>
        <v>Cali</v>
      </c>
      <c r="D4044" t="str">
        <f>IF($A4044="","",Tienda_2!F1644)</f>
        <v>Izabela de León</v>
      </c>
      <c r="E4044" t="str">
        <f>IF($A4044="","",Tienda_2!I1644)</f>
        <v>Nequi</v>
      </c>
      <c r="F4044">
        <f>IF($A4044="","",VALUE(RIGHT(Tienda_2!E1644,4)))</f>
        <v>2022</v>
      </c>
      <c r="G4044">
        <f>IF($A4044="","",Tienda_2!C1644)</f>
        <v>363100</v>
      </c>
      <c r="H4044">
        <f>IF($A4044="","",Tienda_2!D1644)</f>
        <v>17500</v>
      </c>
      <c r="I4044">
        <f>IF($A4044="","",Tienda_2!H1644)</f>
        <v>5</v>
      </c>
      <c r="J4044">
        <f>IF($A4044="",0,IF(AND(OR('Cuadro-de-mando'!$B$4="(Todas)",'Cuadro-de-mando'!$B$4=$A4044),OR('Cuadro-de-mando'!$E$4="(Todas)",'Cuadro-de-mando'!$E$4=$B4044),OR('Cuadro-de-mando'!$H$4="(Todas)",'Cuadro-de-mando'!$H$4=$C4044),OR('Cuadro-de-mando'!$K$4="(Todas)",'Cuadro-de-mando'!$K$4=$E4044),OR('Cuadro-de-mando'!$N$4="(Todos)",'Cuadro-de-mando'!$N$4=$F4044)),1,0))</f>
        <v>1</v>
      </c>
    </row>
    <row r="4045" spans="1:10" x14ac:dyDescent="0.25">
      <c r="A4045" t="str">
        <f>IF(Tienda_2!$A1645="","","Tienda 2")</f>
        <v>Tienda 2</v>
      </c>
      <c r="B4045" t="str">
        <f>IF($A4045="","",Tienda_2!B1645)</f>
        <v>Deportes y diversión</v>
      </c>
      <c r="C4045" t="str">
        <f>IF($A4045="","",Tienda_2!G1645)</f>
        <v>Pereira</v>
      </c>
      <c r="D4045" t="str">
        <f>IF($A4045="","",Tienda_2!F1645)</f>
        <v>Santiago Silva</v>
      </c>
      <c r="E4045" t="str">
        <f>IF($A4045="","",Tienda_2!I1645)</f>
        <v>Tarjeta de crédito</v>
      </c>
      <c r="F4045">
        <f>IF($A4045="","",VALUE(RIGHT(Tienda_2!E1645,4)))</f>
        <v>2020</v>
      </c>
      <c r="G4045">
        <f>IF($A4045="","",Tienda_2!C1645)</f>
        <v>32800</v>
      </c>
      <c r="H4045">
        <f>IF($A4045="","",Tienda_2!D1645)</f>
        <v>0</v>
      </c>
      <c r="I4045">
        <f>IF($A4045="","",Tienda_2!H1645)</f>
        <v>5</v>
      </c>
      <c r="J4045">
        <f>IF($A4045="",0,IF(AND(OR('Cuadro-de-mando'!$B$4="(Todas)",'Cuadro-de-mando'!$B$4=$A4045),OR('Cuadro-de-mando'!$E$4="(Todas)",'Cuadro-de-mando'!$E$4=$B4045),OR('Cuadro-de-mando'!$H$4="(Todas)",'Cuadro-de-mando'!$H$4=$C4045),OR('Cuadro-de-mando'!$K$4="(Todas)",'Cuadro-de-mando'!$K$4=$E4045),OR('Cuadro-de-mando'!$N$4="(Todos)",'Cuadro-de-mando'!$N$4=$F4045)),1,0))</f>
        <v>1</v>
      </c>
    </row>
    <row r="4046" spans="1:10" x14ac:dyDescent="0.25">
      <c r="A4046" t="str">
        <f>IF(Tienda_2!$A1646="","","Tienda 2")</f>
        <v>Tienda 2</v>
      </c>
      <c r="B4046" t="str">
        <f>IF($A4046="","",Tienda_2!B1646)</f>
        <v>Muebles</v>
      </c>
      <c r="C4046" t="str">
        <f>IF($A4046="","",Tienda_2!G1646)</f>
        <v>Medellín</v>
      </c>
      <c r="D4046" t="str">
        <f>IF($A4046="","",Tienda_2!F1646)</f>
        <v>Mariana Herrera</v>
      </c>
      <c r="E4046" t="str">
        <f>IF($A4046="","",Tienda_2!I1646)</f>
        <v>Tarjeta de crédito</v>
      </c>
      <c r="F4046">
        <f>IF($A4046="","",VALUE(RIGHT(Tienda_2!E1646,4)))</f>
        <v>2021</v>
      </c>
      <c r="G4046">
        <f>IF($A4046="","",Tienda_2!C1646)</f>
        <v>204600</v>
      </c>
      <c r="H4046">
        <f>IF($A4046="","",Tienda_2!D1646)</f>
        <v>9100</v>
      </c>
      <c r="I4046">
        <f>IF($A4046="","",Tienda_2!H1646)</f>
        <v>5</v>
      </c>
      <c r="J4046">
        <f>IF($A4046="",0,IF(AND(OR('Cuadro-de-mando'!$B$4="(Todas)",'Cuadro-de-mando'!$B$4=$A4046),OR('Cuadro-de-mando'!$E$4="(Todas)",'Cuadro-de-mando'!$E$4=$B4046),OR('Cuadro-de-mando'!$H$4="(Todas)",'Cuadro-de-mando'!$H$4=$C4046),OR('Cuadro-de-mando'!$K$4="(Todas)",'Cuadro-de-mando'!$K$4=$E4046),OR('Cuadro-de-mando'!$N$4="(Todos)",'Cuadro-de-mando'!$N$4=$F4046)),1,0))</f>
        <v>1</v>
      </c>
    </row>
    <row r="4047" spans="1:10" x14ac:dyDescent="0.25">
      <c r="A4047" t="str">
        <f>IF(Tienda_2!$A1647="","","Tienda 2")</f>
        <v>Tienda 2</v>
      </c>
      <c r="B4047" t="str">
        <f>IF($A4047="","",Tienda_2!B1647)</f>
        <v>Electrodomésticos</v>
      </c>
      <c r="C4047" t="str">
        <f>IF($A4047="","",Tienda_2!G1647)</f>
        <v>Bogotá</v>
      </c>
      <c r="D4047" t="str">
        <f>IF($A4047="","",Tienda_2!F1647)</f>
        <v>Mariana Herrera</v>
      </c>
      <c r="E4047" t="str">
        <f>IF($A4047="","",Tienda_2!I1647)</f>
        <v>Cupón</v>
      </c>
      <c r="F4047">
        <f>IF($A4047="","",VALUE(RIGHT(Tienda_2!E1647,4)))</f>
        <v>2021</v>
      </c>
      <c r="G4047">
        <f>IF($A4047="","",Tienda_2!C1647)</f>
        <v>1489100</v>
      </c>
      <c r="H4047">
        <f>IF($A4047="","",Tienda_2!D1647)</f>
        <v>77500</v>
      </c>
      <c r="I4047">
        <f>IF($A4047="","",Tienda_2!H1647)</f>
        <v>5</v>
      </c>
      <c r="J4047">
        <f>IF($A4047="",0,IF(AND(OR('Cuadro-de-mando'!$B$4="(Todas)",'Cuadro-de-mando'!$B$4=$A4047),OR('Cuadro-de-mando'!$E$4="(Todas)",'Cuadro-de-mando'!$E$4=$B4047),OR('Cuadro-de-mando'!$H$4="(Todas)",'Cuadro-de-mando'!$H$4=$C4047),OR('Cuadro-de-mando'!$K$4="(Todas)",'Cuadro-de-mando'!$K$4=$E4047),OR('Cuadro-de-mando'!$N$4="(Todos)",'Cuadro-de-mando'!$N$4=$F4047)),1,0))</f>
        <v>1</v>
      </c>
    </row>
    <row r="4048" spans="1:10" x14ac:dyDescent="0.25">
      <c r="A4048" t="str">
        <f>IF(Tienda_2!$A1648="","","Tienda 2")</f>
        <v>Tienda 2</v>
      </c>
      <c r="B4048" t="str">
        <f>IF($A4048="","",Tienda_2!B1648)</f>
        <v>Electrónicos</v>
      </c>
      <c r="C4048" t="str">
        <f>IF($A4048="","",Tienda_2!G1648)</f>
        <v>Medellín</v>
      </c>
      <c r="D4048" t="str">
        <f>IF($A4048="","",Tienda_2!F1648)</f>
        <v>Juliana Costa</v>
      </c>
      <c r="E4048" t="str">
        <f>IF($A4048="","",Tienda_2!I1648)</f>
        <v>Tarjeta de crédito</v>
      </c>
      <c r="F4048">
        <f>IF($A4048="","",VALUE(RIGHT(Tienda_2!E1648,4)))</f>
        <v>2021</v>
      </c>
      <c r="G4048">
        <f>IF($A4048="","",Tienda_2!C1648)</f>
        <v>2623400</v>
      </c>
      <c r="H4048">
        <f>IF($A4048="","",Tienda_2!D1648)</f>
        <v>140100</v>
      </c>
      <c r="I4048">
        <f>IF($A4048="","",Tienda_2!H1648)</f>
        <v>1</v>
      </c>
      <c r="J4048">
        <f>IF($A4048="",0,IF(AND(OR('Cuadro-de-mando'!$B$4="(Todas)",'Cuadro-de-mando'!$B$4=$A4048),OR('Cuadro-de-mando'!$E$4="(Todas)",'Cuadro-de-mando'!$E$4=$B4048),OR('Cuadro-de-mando'!$H$4="(Todas)",'Cuadro-de-mando'!$H$4=$C4048),OR('Cuadro-de-mando'!$K$4="(Todas)",'Cuadro-de-mando'!$K$4=$E4048),OR('Cuadro-de-mando'!$N$4="(Todos)",'Cuadro-de-mando'!$N$4=$F4048)),1,0))</f>
        <v>1</v>
      </c>
    </row>
    <row r="4049" spans="1:10" x14ac:dyDescent="0.25">
      <c r="A4049" t="str">
        <f>IF(Tienda_2!$A1649="","","Tienda 2")</f>
        <v>Tienda 2</v>
      </c>
      <c r="B4049" t="str">
        <f>IF($A4049="","",Tienda_2!B1649)</f>
        <v>Muebles</v>
      </c>
      <c r="C4049" t="str">
        <f>IF($A4049="","",Tienda_2!G1649)</f>
        <v>Cali</v>
      </c>
      <c r="D4049" t="str">
        <f>IF($A4049="","",Tienda_2!F1649)</f>
        <v>Beatriz Morales</v>
      </c>
      <c r="E4049" t="str">
        <f>IF($A4049="","",Tienda_2!I1649)</f>
        <v>Nequi</v>
      </c>
      <c r="F4049">
        <f>IF($A4049="","",VALUE(RIGHT(Tienda_2!E1649,4)))</f>
        <v>2022</v>
      </c>
      <c r="G4049">
        <f>IF($A4049="","",Tienda_2!C1649)</f>
        <v>195600</v>
      </c>
      <c r="H4049">
        <f>IF($A4049="","",Tienda_2!D1649)</f>
        <v>8600</v>
      </c>
      <c r="I4049">
        <f>IF($A4049="","",Tienda_2!H1649)</f>
        <v>5</v>
      </c>
      <c r="J4049">
        <f>IF($A4049="",0,IF(AND(OR('Cuadro-de-mando'!$B$4="(Todas)",'Cuadro-de-mando'!$B$4=$A4049),OR('Cuadro-de-mando'!$E$4="(Todas)",'Cuadro-de-mando'!$E$4=$B4049),OR('Cuadro-de-mando'!$H$4="(Todas)",'Cuadro-de-mando'!$H$4=$C4049),OR('Cuadro-de-mando'!$K$4="(Todas)",'Cuadro-de-mando'!$K$4=$E4049),OR('Cuadro-de-mando'!$N$4="(Todos)",'Cuadro-de-mando'!$N$4=$F4049)),1,0))</f>
        <v>1</v>
      </c>
    </row>
    <row r="4050" spans="1:10" x14ac:dyDescent="0.25">
      <c r="A4050" t="str">
        <f>IF(Tienda_2!$A1650="","","Tienda 2")</f>
        <v>Tienda 2</v>
      </c>
      <c r="B4050" t="str">
        <f>IF($A4050="","",Tienda_2!B1650)</f>
        <v>Artículos para el hogar</v>
      </c>
      <c r="C4050" t="str">
        <f>IF($A4050="","",Tienda_2!G1650)</f>
        <v>Cartagena</v>
      </c>
      <c r="D4050" t="str">
        <f>IF($A4050="","",Tienda_2!F1650)</f>
        <v>Santiago Silva</v>
      </c>
      <c r="E4050" t="str">
        <f>IF($A4050="","",Tienda_2!I1650)</f>
        <v>Tarjeta de crédito</v>
      </c>
      <c r="F4050">
        <f>IF($A4050="","",VALUE(RIGHT(Tienda_2!E1650,4)))</f>
        <v>2021</v>
      </c>
      <c r="G4050">
        <f>IF($A4050="","",Tienda_2!C1650)</f>
        <v>53800</v>
      </c>
      <c r="H4050">
        <f>IF($A4050="","",Tienda_2!D1650)</f>
        <v>1100</v>
      </c>
      <c r="I4050">
        <f>IF($A4050="","",Tienda_2!H1650)</f>
        <v>5</v>
      </c>
      <c r="J4050">
        <f>IF($A4050="",0,IF(AND(OR('Cuadro-de-mando'!$B$4="(Todas)",'Cuadro-de-mando'!$B$4=$A4050),OR('Cuadro-de-mando'!$E$4="(Todas)",'Cuadro-de-mando'!$E$4=$B4050),OR('Cuadro-de-mando'!$H$4="(Todas)",'Cuadro-de-mando'!$H$4=$C4050),OR('Cuadro-de-mando'!$K$4="(Todas)",'Cuadro-de-mando'!$K$4=$E4050),OR('Cuadro-de-mando'!$N$4="(Todos)",'Cuadro-de-mando'!$N$4=$F4050)),1,0))</f>
        <v>1</v>
      </c>
    </row>
    <row r="4051" spans="1:10" x14ac:dyDescent="0.25">
      <c r="A4051" t="str">
        <f>IF(Tienda_2!$A1651="","","Tienda 2")</f>
        <v>Tienda 2</v>
      </c>
      <c r="B4051" t="str">
        <f>IF($A4051="","",Tienda_2!B1651)</f>
        <v>Deportes y diversión</v>
      </c>
      <c r="C4051" t="str">
        <f>IF($A4051="","",Tienda_2!G1651)</f>
        <v>Bogotá</v>
      </c>
      <c r="D4051" t="str">
        <f>IF($A4051="","",Tienda_2!F1651)</f>
        <v>Mariana Herrera</v>
      </c>
      <c r="E4051" t="str">
        <f>IF($A4051="","",Tienda_2!I1651)</f>
        <v>Tarjeta de crédito</v>
      </c>
      <c r="F4051">
        <f>IF($A4051="","",VALUE(RIGHT(Tienda_2!E1651,4)))</f>
        <v>2020</v>
      </c>
      <c r="G4051">
        <f>IF($A4051="","",Tienda_2!C1651)</f>
        <v>736900</v>
      </c>
      <c r="H4051">
        <f>IF($A4051="","",Tienda_2!D1651)</f>
        <v>41600</v>
      </c>
      <c r="I4051">
        <f>IF($A4051="","",Tienda_2!H1651)</f>
        <v>5</v>
      </c>
      <c r="J4051">
        <f>IF($A4051="",0,IF(AND(OR('Cuadro-de-mando'!$B$4="(Todas)",'Cuadro-de-mando'!$B$4=$A4051),OR('Cuadro-de-mando'!$E$4="(Todas)",'Cuadro-de-mando'!$E$4=$B4051),OR('Cuadro-de-mando'!$H$4="(Todas)",'Cuadro-de-mando'!$H$4=$C4051),OR('Cuadro-de-mando'!$K$4="(Todas)",'Cuadro-de-mando'!$K$4=$E4051),OR('Cuadro-de-mando'!$N$4="(Todos)",'Cuadro-de-mando'!$N$4=$F4051)),1,0))</f>
        <v>1</v>
      </c>
    </row>
    <row r="4052" spans="1:10" x14ac:dyDescent="0.25">
      <c r="A4052" t="str">
        <f>IF(Tienda_2!$A1652="","","Tienda 2")</f>
        <v>Tienda 2</v>
      </c>
      <c r="B4052" t="str">
        <f>IF($A4052="","",Tienda_2!B1652)</f>
        <v>Electrónicos</v>
      </c>
      <c r="C4052" t="str">
        <f>IF($A4052="","",Tienda_2!G1652)</f>
        <v>Leticia</v>
      </c>
      <c r="D4052" t="str">
        <f>IF($A4052="","",Tienda_2!F1652)</f>
        <v>Lucas Olivera</v>
      </c>
      <c r="E4052" t="str">
        <f>IF($A4052="","",Tienda_2!I1652)</f>
        <v>Tarjeta de crédito</v>
      </c>
      <c r="F4052">
        <f>IF($A4052="","",VALUE(RIGHT(Tienda_2!E1652,4)))</f>
        <v>2022</v>
      </c>
      <c r="G4052">
        <f>IF($A4052="","",Tienda_2!C1652)</f>
        <v>98200</v>
      </c>
      <c r="H4052">
        <f>IF($A4052="","",Tienda_2!D1652)</f>
        <v>3400</v>
      </c>
      <c r="I4052">
        <f>IF($A4052="","",Tienda_2!H1652)</f>
        <v>5</v>
      </c>
      <c r="J4052">
        <f>IF($A4052="",0,IF(AND(OR('Cuadro-de-mando'!$B$4="(Todas)",'Cuadro-de-mando'!$B$4=$A4052),OR('Cuadro-de-mando'!$E$4="(Todas)",'Cuadro-de-mando'!$E$4=$B4052),OR('Cuadro-de-mando'!$H$4="(Todas)",'Cuadro-de-mando'!$H$4=$C4052),OR('Cuadro-de-mando'!$K$4="(Todas)",'Cuadro-de-mando'!$K$4=$E4052),OR('Cuadro-de-mando'!$N$4="(Todos)",'Cuadro-de-mando'!$N$4=$F4052)),1,0))</f>
        <v>1</v>
      </c>
    </row>
    <row r="4053" spans="1:10" x14ac:dyDescent="0.25">
      <c r="A4053" t="str">
        <f>IF(Tienda_2!$A1653="","","Tienda 2")</f>
        <v>Tienda 2</v>
      </c>
      <c r="B4053" t="str">
        <f>IF($A4053="","",Tienda_2!B1653)</f>
        <v>Juguetes</v>
      </c>
      <c r="C4053" t="str">
        <f>IF($A4053="","",Tienda_2!G1653)</f>
        <v>Riohacha</v>
      </c>
      <c r="D4053" t="str">
        <f>IF($A4053="","",Tienda_2!F1653)</f>
        <v>Mariana Herrera</v>
      </c>
      <c r="E4053" t="str">
        <f>IF($A4053="","",Tienda_2!I1653)</f>
        <v>Nequi</v>
      </c>
      <c r="F4053">
        <f>IF($A4053="","",VALUE(RIGHT(Tienda_2!E1653,4)))</f>
        <v>2022</v>
      </c>
      <c r="G4053">
        <f>IF($A4053="","",Tienda_2!C1653)</f>
        <v>20000</v>
      </c>
      <c r="H4053">
        <f>IF($A4053="","",Tienda_2!D1653)</f>
        <v>0</v>
      </c>
      <c r="I4053">
        <f>IF($A4053="","",Tienda_2!H1653)</f>
        <v>5</v>
      </c>
      <c r="J4053">
        <f>IF($A4053="",0,IF(AND(OR('Cuadro-de-mando'!$B$4="(Todas)",'Cuadro-de-mando'!$B$4=$A4053),OR('Cuadro-de-mando'!$E$4="(Todas)",'Cuadro-de-mando'!$E$4=$B4053),OR('Cuadro-de-mando'!$H$4="(Todas)",'Cuadro-de-mando'!$H$4=$C4053),OR('Cuadro-de-mando'!$K$4="(Todas)",'Cuadro-de-mando'!$K$4=$E4053),OR('Cuadro-de-mando'!$N$4="(Todos)",'Cuadro-de-mando'!$N$4=$F4053)),1,0))</f>
        <v>1</v>
      </c>
    </row>
    <row r="4054" spans="1:10" x14ac:dyDescent="0.25">
      <c r="A4054" t="str">
        <f>IF(Tienda_2!$A1654="","","Tienda 2")</f>
        <v>Tienda 2</v>
      </c>
      <c r="B4054" t="str">
        <f>IF($A4054="","",Tienda_2!B1654)</f>
        <v>Libros</v>
      </c>
      <c r="C4054" t="str">
        <f>IF($A4054="","",Tienda_2!G1654)</f>
        <v>Medellín</v>
      </c>
      <c r="D4054" t="str">
        <f>IF($A4054="","",Tienda_2!F1654)</f>
        <v>Camila Rivera</v>
      </c>
      <c r="E4054" t="str">
        <f>IF($A4054="","",Tienda_2!I1654)</f>
        <v>Tarjeta de crédito</v>
      </c>
      <c r="F4054">
        <f>IF($A4054="","",VALUE(RIGHT(Tienda_2!E1654,4)))</f>
        <v>2022</v>
      </c>
      <c r="G4054">
        <f>IF($A4054="","",Tienda_2!C1654)</f>
        <v>58300</v>
      </c>
      <c r="H4054">
        <f>IF($A4054="","",Tienda_2!D1654)</f>
        <v>1300</v>
      </c>
      <c r="I4054">
        <f>IF($A4054="","",Tienda_2!H1654)</f>
        <v>5</v>
      </c>
      <c r="J4054">
        <f>IF($A4054="",0,IF(AND(OR('Cuadro-de-mando'!$B$4="(Todas)",'Cuadro-de-mando'!$B$4=$A4054),OR('Cuadro-de-mando'!$E$4="(Todas)",'Cuadro-de-mando'!$E$4=$B4054),OR('Cuadro-de-mando'!$H$4="(Todas)",'Cuadro-de-mando'!$H$4=$C4054),OR('Cuadro-de-mando'!$K$4="(Todas)",'Cuadro-de-mando'!$K$4=$E4054),OR('Cuadro-de-mando'!$N$4="(Todos)",'Cuadro-de-mando'!$N$4=$F4054)),1,0))</f>
        <v>1</v>
      </c>
    </row>
    <row r="4055" spans="1:10" x14ac:dyDescent="0.25">
      <c r="A4055" t="str">
        <f>IF(Tienda_2!$A1655="","","Tienda 2")</f>
        <v>Tienda 2</v>
      </c>
      <c r="B4055" t="str">
        <f>IF($A4055="","",Tienda_2!B1655)</f>
        <v>Electrónicos</v>
      </c>
      <c r="C4055" t="str">
        <f>IF($A4055="","",Tienda_2!G1655)</f>
        <v>Bogotá</v>
      </c>
      <c r="D4055" t="str">
        <f>IF($A4055="","",Tienda_2!F1655)</f>
        <v>Camila Rivera</v>
      </c>
      <c r="E4055" t="str">
        <f>IF($A4055="","",Tienda_2!I1655)</f>
        <v>Nequi</v>
      </c>
      <c r="F4055">
        <f>IF($A4055="","",VALUE(RIGHT(Tienda_2!E1655,4)))</f>
        <v>2021</v>
      </c>
      <c r="G4055">
        <f>IF($A4055="","",Tienda_2!C1655)</f>
        <v>99600</v>
      </c>
      <c r="H4055">
        <f>IF($A4055="","",Tienda_2!D1655)</f>
        <v>3500</v>
      </c>
      <c r="I4055">
        <f>IF($A4055="","",Tienda_2!H1655)</f>
        <v>5</v>
      </c>
      <c r="J4055">
        <f>IF($A4055="",0,IF(AND(OR('Cuadro-de-mando'!$B$4="(Todas)",'Cuadro-de-mando'!$B$4=$A4055),OR('Cuadro-de-mando'!$E$4="(Todas)",'Cuadro-de-mando'!$E$4=$B4055),OR('Cuadro-de-mando'!$H$4="(Todas)",'Cuadro-de-mando'!$H$4=$C4055),OR('Cuadro-de-mando'!$K$4="(Todas)",'Cuadro-de-mando'!$K$4=$E4055),OR('Cuadro-de-mando'!$N$4="(Todos)",'Cuadro-de-mando'!$N$4=$F4055)),1,0))</f>
        <v>1</v>
      </c>
    </row>
    <row r="4056" spans="1:10" x14ac:dyDescent="0.25">
      <c r="A4056" t="str">
        <f>IF(Tienda_2!$A1656="","","Tienda 2")</f>
        <v>Tienda 2</v>
      </c>
      <c r="B4056" t="str">
        <f>IF($A4056="","",Tienda_2!B1656)</f>
        <v>Instrumentos musicales</v>
      </c>
      <c r="C4056" t="str">
        <f>IF($A4056="","",Tienda_2!G1656)</f>
        <v>Bogotá</v>
      </c>
      <c r="D4056" t="str">
        <f>IF($A4056="","",Tienda_2!F1656)</f>
        <v>Pedro Gomez</v>
      </c>
      <c r="E4056" t="str">
        <f>IF($A4056="","",Tienda_2!I1656)</f>
        <v>Tarjeta de crédito</v>
      </c>
      <c r="F4056">
        <f>IF($A4056="","",VALUE(RIGHT(Tienda_2!E1656,4)))</f>
        <v>2020</v>
      </c>
      <c r="G4056">
        <f>IF($A4056="","",Tienda_2!C1656)</f>
        <v>49200</v>
      </c>
      <c r="H4056">
        <f>IF($A4056="","",Tienda_2!D1656)</f>
        <v>3300</v>
      </c>
      <c r="I4056">
        <f>IF($A4056="","",Tienda_2!H1656)</f>
        <v>4</v>
      </c>
      <c r="J4056">
        <f>IF($A4056="",0,IF(AND(OR('Cuadro-de-mando'!$B$4="(Todas)",'Cuadro-de-mando'!$B$4=$A4056),OR('Cuadro-de-mando'!$E$4="(Todas)",'Cuadro-de-mando'!$E$4=$B4056),OR('Cuadro-de-mando'!$H$4="(Todas)",'Cuadro-de-mando'!$H$4=$C4056),OR('Cuadro-de-mando'!$K$4="(Todas)",'Cuadro-de-mando'!$K$4=$E4056),OR('Cuadro-de-mando'!$N$4="(Todos)",'Cuadro-de-mando'!$N$4=$F4056)),1,0))</f>
        <v>1</v>
      </c>
    </row>
    <row r="4057" spans="1:10" x14ac:dyDescent="0.25">
      <c r="A4057" t="str">
        <f>IF(Tienda_2!$A1657="","","Tienda 2")</f>
        <v>Tienda 2</v>
      </c>
      <c r="B4057" t="str">
        <f>IF($A4057="","",Tienda_2!B1657)</f>
        <v>Electrónicos</v>
      </c>
      <c r="C4057" t="str">
        <f>IF($A4057="","",Tienda_2!G1657)</f>
        <v>Medellín</v>
      </c>
      <c r="D4057" t="str">
        <f>IF($A4057="","",Tienda_2!F1657)</f>
        <v>Pedro Gomez</v>
      </c>
      <c r="E4057" t="str">
        <f>IF($A4057="","",Tienda_2!I1657)</f>
        <v>Tarjeta de crédito</v>
      </c>
      <c r="F4057">
        <f>IF($A4057="","",VALUE(RIGHT(Tienda_2!E1657,4)))</f>
        <v>2021</v>
      </c>
      <c r="G4057">
        <f>IF($A4057="","",Tienda_2!C1657)</f>
        <v>2633500</v>
      </c>
      <c r="H4057">
        <f>IF($A4057="","",Tienda_2!D1657)</f>
        <v>138400</v>
      </c>
      <c r="I4057">
        <f>IF($A4057="","",Tienda_2!H1657)</f>
        <v>5</v>
      </c>
      <c r="J4057">
        <f>IF($A4057="",0,IF(AND(OR('Cuadro-de-mando'!$B$4="(Todas)",'Cuadro-de-mando'!$B$4=$A4057),OR('Cuadro-de-mando'!$E$4="(Todas)",'Cuadro-de-mando'!$E$4=$B4057),OR('Cuadro-de-mando'!$H$4="(Todas)",'Cuadro-de-mando'!$H$4=$C4057),OR('Cuadro-de-mando'!$K$4="(Todas)",'Cuadro-de-mando'!$K$4=$E4057),OR('Cuadro-de-mando'!$N$4="(Todos)",'Cuadro-de-mando'!$N$4=$F4057)),1,0))</f>
        <v>1</v>
      </c>
    </row>
    <row r="4058" spans="1:10" x14ac:dyDescent="0.25">
      <c r="A4058" t="str">
        <f>IF(Tienda_2!$A1658="","","Tienda 2")</f>
        <v>Tienda 2</v>
      </c>
      <c r="B4058" t="str">
        <f>IF($A4058="","",Tienda_2!B1658)</f>
        <v>Electrodomésticos</v>
      </c>
      <c r="C4058" t="str">
        <f>IF($A4058="","",Tienda_2!G1658)</f>
        <v>Medellín</v>
      </c>
      <c r="D4058" t="str">
        <f>IF($A4058="","",Tienda_2!F1658)</f>
        <v>Felipe Santos</v>
      </c>
      <c r="E4058" t="str">
        <f>IF($A4058="","",Tienda_2!I1658)</f>
        <v>Tarjeta de crédito</v>
      </c>
      <c r="F4058">
        <f>IF($A4058="","",VALUE(RIGHT(Tienda_2!E1658,4)))</f>
        <v>2022</v>
      </c>
      <c r="G4058">
        <f>IF($A4058="","",Tienda_2!C1658)</f>
        <v>508000</v>
      </c>
      <c r="H4058">
        <f>IF($A4058="","",Tienda_2!D1658)</f>
        <v>27300</v>
      </c>
      <c r="I4058">
        <f>IF($A4058="","",Tienda_2!H1658)</f>
        <v>1</v>
      </c>
      <c r="J4058">
        <f>IF($A4058="",0,IF(AND(OR('Cuadro-de-mando'!$B$4="(Todas)",'Cuadro-de-mando'!$B$4=$A4058),OR('Cuadro-de-mando'!$E$4="(Todas)",'Cuadro-de-mando'!$E$4=$B4058),OR('Cuadro-de-mando'!$H$4="(Todas)",'Cuadro-de-mando'!$H$4=$C4058),OR('Cuadro-de-mando'!$K$4="(Todas)",'Cuadro-de-mando'!$K$4=$E4058),OR('Cuadro-de-mando'!$N$4="(Todos)",'Cuadro-de-mando'!$N$4=$F4058)),1,0))</f>
        <v>1</v>
      </c>
    </row>
    <row r="4059" spans="1:10" x14ac:dyDescent="0.25">
      <c r="A4059" t="str">
        <f>IF(Tienda_2!$A1659="","","Tienda 2")</f>
        <v>Tienda 2</v>
      </c>
      <c r="B4059" t="str">
        <f>IF($A4059="","",Tienda_2!B1659)</f>
        <v>Electrodomésticos</v>
      </c>
      <c r="C4059" t="str">
        <f>IF($A4059="","",Tienda_2!G1659)</f>
        <v>Cali</v>
      </c>
      <c r="D4059" t="str">
        <f>IF($A4059="","",Tienda_2!F1659)</f>
        <v>Mariana Herrera</v>
      </c>
      <c r="E4059" t="str">
        <f>IF($A4059="","",Tienda_2!I1659)</f>
        <v>Tarjeta de crédito</v>
      </c>
      <c r="F4059">
        <f>IF($A4059="","",VALUE(RIGHT(Tienda_2!E1659,4)))</f>
        <v>2020</v>
      </c>
      <c r="G4059">
        <f>IF($A4059="","",Tienda_2!C1659)</f>
        <v>800100</v>
      </c>
      <c r="H4059">
        <f>IF($A4059="","",Tienda_2!D1659)</f>
        <v>40800</v>
      </c>
      <c r="I4059">
        <f>IF($A4059="","",Tienda_2!H1659)</f>
        <v>4</v>
      </c>
      <c r="J4059">
        <f>IF($A4059="",0,IF(AND(OR('Cuadro-de-mando'!$B$4="(Todas)",'Cuadro-de-mando'!$B$4=$A4059),OR('Cuadro-de-mando'!$E$4="(Todas)",'Cuadro-de-mando'!$E$4=$B4059),OR('Cuadro-de-mando'!$H$4="(Todas)",'Cuadro-de-mando'!$H$4=$C4059),OR('Cuadro-de-mando'!$K$4="(Todas)",'Cuadro-de-mando'!$K$4=$E4059),OR('Cuadro-de-mando'!$N$4="(Todos)",'Cuadro-de-mando'!$N$4=$F4059)),1,0))</f>
        <v>1</v>
      </c>
    </row>
    <row r="4060" spans="1:10" x14ac:dyDescent="0.25">
      <c r="A4060" t="str">
        <f>IF(Tienda_2!$A1660="","","Tienda 2")</f>
        <v>Tienda 2</v>
      </c>
      <c r="B4060" t="str">
        <f>IF($A4060="","",Tienda_2!B1660)</f>
        <v>Electrodomésticos</v>
      </c>
      <c r="C4060" t="str">
        <f>IF($A4060="","",Tienda_2!G1660)</f>
        <v>Cali</v>
      </c>
      <c r="D4060" t="str">
        <f>IF($A4060="","",Tienda_2!F1660)</f>
        <v>Juan Fernandez</v>
      </c>
      <c r="E4060" t="str">
        <f>IF($A4060="","",Tienda_2!I1660)</f>
        <v>Nequi</v>
      </c>
      <c r="F4060">
        <f>IF($A4060="","",VALUE(RIGHT(Tienda_2!E1660,4)))</f>
        <v>2022</v>
      </c>
      <c r="G4060">
        <f>IF($A4060="","",Tienda_2!C1660)</f>
        <v>898500</v>
      </c>
      <c r="H4060">
        <f>IF($A4060="","",Tienda_2!D1660)</f>
        <v>48100</v>
      </c>
      <c r="I4060">
        <f>IF($A4060="","",Tienda_2!H1660)</f>
        <v>5</v>
      </c>
      <c r="J4060">
        <f>IF($A4060="",0,IF(AND(OR('Cuadro-de-mando'!$B$4="(Todas)",'Cuadro-de-mando'!$B$4=$A4060),OR('Cuadro-de-mando'!$E$4="(Todas)",'Cuadro-de-mando'!$E$4=$B4060),OR('Cuadro-de-mando'!$H$4="(Todas)",'Cuadro-de-mando'!$H$4=$C4060),OR('Cuadro-de-mando'!$K$4="(Todas)",'Cuadro-de-mando'!$K$4=$E4060),OR('Cuadro-de-mando'!$N$4="(Todos)",'Cuadro-de-mando'!$N$4=$F4060)),1,0))</f>
        <v>1</v>
      </c>
    </row>
    <row r="4061" spans="1:10" x14ac:dyDescent="0.25">
      <c r="A4061" t="str">
        <f>IF(Tienda_2!$A1661="","","Tienda 2")</f>
        <v>Tienda 2</v>
      </c>
      <c r="B4061" t="str">
        <f>IF($A4061="","",Tienda_2!B1661)</f>
        <v>Electrónicos</v>
      </c>
      <c r="C4061" t="str">
        <f>IF($A4061="","",Tienda_2!G1661)</f>
        <v>Cúcuta</v>
      </c>
      <c r="D4061" t="str">
        <f>IF($A4061="","",Tienda_2!F1661)</f>
        <v>Juan Fernandez</v>
      </c>
      <c r="E4061" t="str">
        <f>IF($A4061="","",Tienda_2!I1661)</f>
        <v>Tarjeta de crédito</v>
      </c>
      <c r="F4061">
        <f>IF($A4061="","",VALUE(RIGHT(Tienda_2!E1661,4)))</f>
        <v>2021</v>
      </c>
      <c r="G4061">
        <f>IF($A4061="","",Tienda_2!C1661)</f>
        <v>52400</v>
      </c>
      <c r="H4061">
        <f>IF($A4061="","",Tienda_2!D1661)</f>
        <v>1000</v>
      </c>
      <c r="I4061">
        <f>IF($A4061="","",Tienda_2!H1661)</f>
        <v>4</v>
      </c>
      <c r="J4061">
        <f>IF($A4061="",0,IF(AND(OR('Cuadro-de-mando'!$B$4="(Todas)",'Cuadro-de-mando'!$B$4=$A4061),OR('Cuadro-de-mando'!$E$4="(Todas)",'Cuadro-de-mando'!$E$4=$B4061),OR('Cuadro-de-mando'!$H$4="(Todas)",'Cuadro-de-mando'!$H$4=$C4061),OR('Cuadro-de-mando'!$K$4="(Todas)",'Cuadro-de-mando'!$K$4=$E4061),OR('Cuadro-de-mando'!$N$4="(Todos)",'Cuadro-de-mando'!$N$4=$F4061)),1,0))</f>
        <v>1</v>
      </c>
    </row>
    <row r="4062" spans="1:10" x14ac:dyDescent="0.25">
      <c r="A4062" t="str">
        <f>IF(Tienda_2!$A1662="","","Tienda 2")</f>
        <v>Tienda 2</v>
      </c>
      <c r="B4062" t="str">
        <f>IF($A4062="","",Tienda_2!B1662)</f>
        <v>Deportes y diversión</v>
      </c>
      <c r="C4062" t="str">
        <f>IF($A4062="","",Tienda_2!G1662)</f>
        <v>Medellín</v>
      </c>
      <c r="D4062" t="str">
        <f>IF($A4062="","",Tienda_2!F1662)</f>
        <v>Ángel Rodriguez</v>
      </c>
      <c r="E4062" t="str">
        <f>IF($A4062="","",Tienda_2!I1662)</f>
        <v>Tarjeta de crédito</v>
      </c>
      <c r="F4062">
        <f>IF($A4062="","",VALUE(RIGHT(Tienda_2!E1662,4)))</f>
        <v>2021</v>
      </c>
      <c r="G4062">
        <f>IF($A4062="","",Tienda_2!C1662)</f>
        <v>38800</v>
      </c>
      <c r="H4062">
        <f>IF($A4062="","",Tienda_2!D1662)</f>
        <v>0</v>
      </c>
      <c r="I4062">
        <f>IF($A4062="","",Tienda_2!H1662)</f>
        <v>3</v>
      </c>
      <c r="J4062">
        <f>IF($A4062="",0,IF(AND(OR('Cuadro-de-mando'!$B$4="(Todas)",'Cuadro-de-mando'!$B$4=$A4062),OR('Cuadro-de-mando'!$E$4="(Todas)",'Cuadro-de-mando'!$E$4=$B4062),OR('Cuadro-de-mando'!$H$4="(Todas)",'Cuadro-de-mando'!$H$4=$C4062),OR('Cuadro-de-mando'!$K$4="(Todas)",'Cuadro-de-mando'!$K$4=$E4062),OR('Cuadro-de-mando'!$N$4="(Todos)",'Cuadro-de-mando'!$N$4=$F4062)),1,0))</f>
        <v>1</v>
      </c>
    </row>
    <row r="4063" spans="1:10" x14ac:dyDescent="0.25">
      <c r="A4063" t="str">
        <f>IF(Tienda_2!$A1663="","","Tienda 2")</f>
        <v>Tienda 2</v>
      </c>
      <c r="B4063" t="str">
        <f>IF($A4063="","",Tienda_2!B1663)</f>
        <v>Juguetes</v>
      </c>
      <c r="C4063" t="str">
        <f>IF($A4063="","",Tienda_2!G1663)</f>
        <v>Medellín</v>
      </c>
      <c r="D4063" t="str">
        <f>IF($A4063="","",Tienda_2!F1663)</f>
        <v>Camila Rivera</v>
      </c>
      <c r="E4063" t="str">
        <f>IF($A4063="","",Tienda_2!I1663)</f>
        <v>Tarjeta de crédito</v>
      </c>
      <c r="F4063">
        <f>IF($A4063="","",VALUE(RIGHT(Tienda_2!E1663,4)))</f>
        <v>2020</v>
      </c>
      <c r="G4063">
        <f>IF($A4063="","",Tienda_2!C1663)</f>
        <v>17100</v>
      </c>
      <c r="H4063">
        <f>IF($A4063="","",Tienda_2!D1663)</f>
        <v>1100</v>
      </c>
      <c r="I4063">
        <f>IF($A4063="","",Tienda_2!H1663)</f>
        <v>5</v>
      </c>
      <c r="J4063">
        <f>IF($A4063="",0,IF(AND(OR('Cuadro-de-mando'!$B$4="(Todas)",'Cuadro-de-mando'!$B$4=$A4063),OR('Cuadro-de-mando'!$E$4="(Todas)",'Cuadro-de-mando'!$E$4=$B4063),OR('Cuadro-de-mando'!$H$4="(Todas)",'Cuadro-de-mando'!$H$4=$C4063),OR('Cuadro-de-mando'!$K$4="(Todas)",'Cuadro-de-mando'!$K$4=$E4063),OR('Cuadro-de-mando'!$N$4="(Todos)",'Cuadro-de-mando'!$N$4=$F4063)),1,0))</f>
        <v>1</v>
      </c>
    </row>
    <row r="4064" spans="1:10" x14ac:dyDescent="0.25">
      <c r="A4064" t="str">
        <f>IF(Tienda_2!$A1664="","","Tienda 2")</f>
        <v>Tienda 2</v>
      </c>
      <c r="B4064" t="str">
        <f>IF($A4064="","",Tienda_2!B1664)</f>
        <v>Electrónicos</v>
      </c>
      <c r="C4064" t="str">
        <f>IF($A4064="","",Tienda_2!G1664)</f>
        <v>Bogotá</v>
      </c>
      <c r="D4064" t="str">
        <f>IF($A4064="","",Tienda_2!F1664)</f>
        <v>Juan Fernandez</v>
      </c>
      <c r="E4064" t="str">
        <f>IF($A4064="","",Tienda_2!I1664)</f>
        <v>Tarjeta de débito</v>
      </c>
      <c r="F4064">
        <f>IF($A4064="","",VALUE(RIGHT(Tienda_2!E1664,4)))</f>
        <v>2020</v>
      </c>
      <c r="G4064">
        <f>IF($A4064="","",Tienda_2!C1664)</f>
        <v>230600</v>
      </c>
      <c r="H4064">
        <f>IF($A4064="","",Tienda_2!D1664)</f>
        <v>10500</v>
      </c>
      <c r="I4064">
        <f>IF($A4064="","",Tienda_2!H1664)</f>
        <v>5</v>
      </c>
      <c r="J4064">
        <f>IF($A4064="",0,IF(AND(OR('Cuadro-de-mando'!$B$4="(Todas)",'Cuadro-de-mando'!$B$4=$A4064),OR('Cuadro-de-mando'!$E$4="(Todas)",'Cuadro-de-mando'!$E$4=$B4064),OR('Cuadro-de-mando'!$H$4="(Todas)",'Cuadro-de-mando'!$H$4=$C4064),OR('Cuadro-de-mando'!$K$4="(Todas)",'Cuadro-de-mando'!$K$4=$E4064),OR('Cuadro-de-mando'!$N$4="(Todos)",'Cuadro-de-mando'!$N$4=$F4064)),1,0))</f>
        <v>1</v>
      </c>
    </row>
    <row r="4065" spans="1:10" x14ac:dyDescent="0.25">
      <c r="A4065" t="str">
        <f>IF(Tienda_2!$A1665="","","Tienda 2")</f>
        <v>Tienda 2</v>
      </c>
      <c r="B4065" t="str">
        <f>IF($A4065="","",Tienda_2!B1665)</f>
        <v>Deportes y diversión</v>
      </c>
      <c r="C4065" t="str">
        <f>IF($A4065="","",Tienda_2!G1665)</f>
        <v>Bogotá</v>
      </c>
      <c r="D4065" t="str">
        <f>IF($A4065="","",Tienda_2!F1665)</f>
        <v>Maria Alfonso</v>
      </c>
      <c r="E4065" t="str">
        <f>IF($A4065="","",Tienda_2!I1665)</f>
        <v>Tarjeta de crédito</v>
      </c>
      <c r="F4065">
        <f>IF($A4065="","",VALUE(RIGHT(Tienda_2!E1665,4)))</f>
        <v>2021</v>
      </c>
      <c r="G4065">
        <f>IF($A4065="","",Tienda_2!C1665)</f>
        <v>18200</v>
      </c>
      <c r="H4065">
        <f>IF($A4065="","",Tienda_2!D1665)</f>
        <v>1500</v>
      </c>
      <c r="I4065">
        <f>IF($A4065="","",Tienda_2!H1665)</f>
        <v>5</v>
      </c>
      <c r="J4065">
        <f>IF($A4065="",0,IF(AND(OR('Cuadro-de-mando'!$B$4="(Todas)",'Cuadro-de-mando'!$B$4=$A4065),OR('Cuadro-de-mando'!$E$4="(Todas)",'Cuadro-de-mando'!$E$4=$B4065),OR('Cuadro-de-mando'!$H$4="(Todas)",'Cuadro-de-mando'!$H$4=$C4065),OR('Cuadro-de-mando'!$K$4="(Todas)",'Cuadro-de-mando'!$K$4=$E4065),OR('Cuadro-de-mando'!$N$4="(Todos)",'Cuadro-de-mando'!$N$4=$F4065)),1,0))</f>
        <v>1</v>
      </c>
    </row>
    <row r="4066" spans="1:10" x14ac:dyDescent="0.25">
      <c r="A4066" t="str">
        <f>IF(Tienda_2!$A1666="","","Tienda 2")</f>
        <v>Tienda 2</v>
      </c>
      <c r="B4066" t="str">
        <f>IF($A4066="","",Tienda_2!B1666)</f>
        <v>Juguetes</v>
      </c>
      <c r="C4066" t="str">
        <f>IF($A4066="","",Tienda_2!G1666)</f>
        <v>Medellín</v>
      </c>
      <c r="D4066" t="str">
        <f>IF($A4066="","",Tienda_2!F1666)</f>
        <v>Juliana Costa</v>
      </c>
      <c r="E4066" t="str">
        <f>IF($A4066="","",Tienda_2!I1666)</f>
        <v>Tarjeta de crédito</v>
      </c>
      <c r="F4066">
        <f>IF($A4066="","",VALUE(RIGHT(Tienda_2!E1666,4)))</f>
        <v>2021</v>
      </c>
      <c r="G4066">
        <f>IF($A4066="","",Tienda_2!C1666)</f>
        <v>14800</v>
      </c>
      <c r="H4066">
        <f>IF($A4066="","",Tienda_2!D1666)</f>
        <v>1200</v>
      </c>
      <c r="I4066">
        <f>IF($A4066="","",Tienda_2!H1666)</f>
        <v>5</v>
      </c>
      <c r="J4066">
        <f>IF($A4066="",0,IF(AND(OR('Cuadro-de-mando'!$B$4="(Todas)",'Cuadro-de-mando'!$B$4=$A4066),OR('Cuadro-de-mando'!$E$4="(Todas)",'Cuadro-de-mando'!$E$4=$B4066),OR('Cuadro-de-mando'!$H$4="(Todas)",'Cuadro-de-mando'!$H$4=$C4066),OR('Cuadro-de-mando'!$K$4="(Todas)",'Cuadro-de-mando'!$K$4=$E4066),OR('Cuadro-de-mando'!$N$4="(Todos)",'Cuadro-de-mando'!$N$4=$F4066)),1,0))</f>
        <v>1</v>
      </c>
    </row>
    <row r="4067" spans="1:10" x14ac:dyDescent="0.25">
      <c r="A4067" t="str">
        <f>IF(Tienda_2!$A1667="","","Tienda 2")</f>
        <v>Tienda 2</v>
      </c>
      <c r="B4067" t="str">
        <f>IF($A4067="","",Tienda_2!B1667)</f>
        <v>Instrumentos musicales</v>
      </c>
      <c r="C4067" t="str">
        <f>IF($A4067="","",Tienda_2!G1667)</f>
        <v>Bogotá</v>
      </c>
      <c r="D4067" t="str">
        <f>IF($A4067="","",Tienda_2!F1667)</f>
        <v>Rafael Acosta</v>
      </c>
      <c r="E4067" t="str">
        <f>IF($A4067="","",Tienda_2!I1667)</f>
        <v>Nequi</v>
      </c>
      <c r="F4067">
        <f>IF($A4067="","",VALUE(RIGHT(Tienda_2!E1667,4)))</f>
        <v>2020</v>
      </c>
      <c r="G4067">
        <f>IF($A4067="","",Tienda_2!C1667)</f>
        <v>1075300</v>
      </c>
      <c r="H4067">
        <f>IF($A4067="","",Tienda_2!D1667)</f>
        <v>57700</v>
      </c>
      <c r="I4067">
        <f>IF($A4067="","",Tienda_2!H1667)</f>
        <v>4</v>
      </c>
      <c r="J4067">
        <f>IF($A4067="",0,IF(AND(OR('Cuadro-de-mando'!$B$4="(Todas)",'Cuadro-de-mando'!$B$4=$A4067),OR('Cuadro-de-mando'!$E$4="(Todas)",'Cuadro-de-mando'!$E$4=$B4067),OR('Cuadro-de-mando'!$H$4="(Todas)",'Cuadro-de-mando'!$H$4=$C4067),OR('Cuadro-de-mando'!$K$4="(Todas)",'Cuadro-de-mando'!$K$4=$E4067),OR('Cuadro-de-mando'!$N$4="(Todos)",'Cuadro-de-mando'!$N$4=$F4067)),1,0))</f>
        <v>1</v>
      </c>
    </row>
    <row r="4068" spans="1:10" x14ac:dyDescent="0.25">
      <c r="A4068" t="str">
        <f>IF(Tienda_2!$A1668="","","Tienda 2")</f>
        <v>Tienda 2</v>
      </c>
      <c r="B4068" t="str">
        <f>IF($A4068="","",Tienda_2!B1668)</f>
        <v>Electrónicos</v>
      </c>
      <c r="C4068" t="str">
        <f>IF($A4068="","",Tienda_2!G1668)</f>
        <v>Medellín</v>
      </c>
      <c r="D4068" t="str">
        <f>IF($A4068="","",Tienda_2!F1668)</f>
        <v>Mariana Herrera</v>
      </c>
      <c r="E4068" t="str">
        <f>IF($A4068="","",Tienda_2!I1668)</f>
        <v>Tarjeta de crédito</v>
      </c>
      <c r="F4068">
        <f>IF($A4068="","",VALUE(RIGHT(Tienda_2!E1668,4)))</f>
        <v>2021</v>
      </c>
      <c r="G4068">
        <f>IF($A4068="","",Tienda_2!C1668)</f>
        <v>93600</v>
      </c>
      <c r="H4068">
        <f>IF($A4068="","",Tienda_2!D1668)</f>
        <v>5200</v>
      </c>
      <c r="I4068">
        <f>IF($A4068="","",Tienda_2!H1668)</f>
        <v>3</v>
      </c>
      <c r="J4068">
        <f>IF($A4068="",0,IF(AND(OR('Cuadro-de-mando'!$B$4="(Todas)",'Cuadro-de-mando'!$B$4=$A4068),OR('Cuadro-de-mando'!$E$4="(Todas)",'Cuadro-de-mando'!$E$4=$B4068),OR('Cuadro-de-mando'!$H$4="(Todas)",'Cuadro-de-mando'!$H$4=$C4068),OR('Cuadro-de-mando'!$K$4="(Todas)",'Cuadro-de-mando'!$K$4=$E4068),OR('Cuadro-de-mando'!$N$4="(Todos)",'Cuadro-de-mando'!$N$4=$F4068)),1,0))</f>
        <v>1</v>
      </c>
    </row>
    <row r="4069" spans="1:10" x14ac:dyDescent="0.25">
      <c r="A4069" t="str">
        <f>IF(Tienda_2!$A1669="","","Tienda 2")</f>
        <v>Tienda 2</v>
      </c>
      <c r="B4069" t="str">
        <f>IF($A4069="","",Tienda_2!B1669)</f>
        <v>Electrónicos</v>
      </c>
      <c r="C4069" t="str">
        <f>IF($A4069="","",Tienda_2!G1669)</f>
        <v>Cúcuta</v>
      </c>
      <c r="D4069" t="str">
        <f>IF($A4069="","",Tienda_2!F1669)</f>
        <v>Juliana Costa</v>
      </c>
      <c r="E4069" t="str">
        <f>IF($A4069="","",Tienda_2!I1669)</f>
        <v>Tarjeta de crédito</v>
      </c>
      <c r="F4069">
        <f>IF($A4069="","",VALUE(RIGHT(Tienda_2!E1669,4)))</f>
        <v>2020</v>
      </c>
      <c r="G4069">
        <f>IF($A4069="","",Tienda_2!C1669)</f>
        <v>1776700</v>
      </c>
      <c r="H4069">
        <f>IF($A4069="","",Tienda_2!D1669)</f>
        <v>95100</v>
      </c>
      <c r="I4069">
        <f>IF($A4069="","",Tienda_2!H1669)</f>
        <v>3</v>
      </c>
      <c r="J4069">
        <f>IF($A4069="",0,IF(AND(OR('Cuadro-de-mando'!$B$4="(Todas)",'Cuadro-de-mando'!$B$4=$A4069),OR('Cuadro-de-mando'!$E$4="(Todas)",'Cuadro-de-mando'!$E$4=$B4069),OR('Cuadro-de-mando'!$H$4="(Todas)",'Cuadro-de-mando'!$H$4=$C4069),OR('Cuadro-de-mando'!$K$4="(Todas)",'Cuadro-de-mando'!$K$4=$E4069),OR('Cuadro-de-mando'!$N$4="(Todos)",'Cuadro-de-mando'!$N$4=$F4069)),1,0))</f>
        <v>1</v>
      </c>
    </row>
    <row r="4070" spans="1:10" x14ac:dyDescent="0.25">
      <c r="A4070" t="str">
        <f>IF(Tienda_2!$A1670="","","Tienda 2")</f>
        <v>Tienda 2</v>
      </c>
      <c r="B4070" t="str">
        <f>IF($A4070="","",Tienda_2!B1670)</f>
        <v>Artículos para el hogar</v>
      </c>
      <c r="C4070" t="str">
        <f>IF($A4070="","",Tienda_2!G1670)</f>
        <v>Manizales</v>
      </c>
      <c r="D4070" t="str">
        <f>IF($A4070="","",Tienda_2!F1670)</f>
        <v>Felipe Santos</v>
      </c>
      <c r="E4070" t="str">
        <f>IF($A4070="","",Tienda_2!I1670)</f>
        <v>Nequi</v>
      </c>
      <c r="F4070">
        <f>IF($A4070="","",VALUE(RIGHT(Tienda_2!E1670,4)))</f>
        <v>2022</v>
      </c>
      <c r="G4070">
        <f>IF($A4070="","",Tienda_2!C1670)</f>
        <v>58500</v>
      </c>
      <c r="H4070">
        <f>IF($A4070="","",Tienda_2!D1670)</f>
        <v>1300</v>
      </c>
      <c r="I4070">
        <f>IF($A4070="","",Tienda_2!H1670)</f>
        <v>1</v>
      </c>
      <c r="J4070">
        <f>IF($A4070="",0,IF(AND(OR('Cuadro-de-mando'!$B$4="(Todas)",'Cuadro-de-mando'!$B$4=$A4070),OR('Cuadro-de-mando'!$E$4="(Todas)",'Cuadro-de-mando'!$E$4=$B4070),OR('Cuadro-de-mando'!$H$4="(Todas)",'Cuadro-de-mando'!$H$4=$C4070),OR('Cuadro-de-mando'!$K$4="(Todas)",'Cuadro-de-mando'!$K$4=$E4070),OR('Cuadro-de-mando'!$N$4="(Todos)",'Cuadro-de-mando'!$N$4=$F4070)),1,0))</f>
        <v>1</v>
      </c>
    </row>
    <row r="4071" spans="1:10" x14ac:dyDescent="0.25">
      <c r="A4071" t="str">
        <f>IF(Tienda_2!$A1671="","","Tienda 2")</f>
        <v>Tienda 2</v>
      </c>
      <c r="B4071" t="str">
        <f>IF($A4071="","",Tienda_2!B1671)</f>
        <v>Muebles</v>
      </c>
      <c r="C4071" t="str">
        <f>IF($A4071="","",Tienda_2!G1671)</f>
        <v>Medellín</v>
      </c>
      <c r="D4071" t="str">
        <f>IF($A4071="","",Tienda_2!F1671)</f>
        <v>Rafael Acosta</v>
      </c>
      <c r="E4071" t="str">
        <f>IF($A4071="","",Tienda_2!I1671)</f>
        <v>Tarjeta de crédito</v>
      </c>
      <c r="F4071">
        <f>IF($A4071="","",VALUE(RIGHT(Tienda_2!E1671,4)))</f>
        <v>2021</v>
      </c>
      <c r="G4071">
        <f>IF($A4071="","",Tienda_2!C1671)</f>
        <v>492100</v>
      </c>
      <c r="H4071">
        <f>IF($A4071="","",Tienda_2!D1671)</f>
        <v>26400</v>
      </c>
      <c r="I4071">
        <f>IF($A4071="","",Tienda_2!H1671)</f>
        <v>1</v>
      </c>
      <c r="J4071">
        <f>IF($A4071="",0,IF(AND(OR('Cuadro-de-mando'!$B$4="(Todas)",'Cuadro-de-mando'!$B$4=$A4071),OR('Cuadro-de-mando'!$E$4="(Todas)",'Cuadro-de-mando'!$E$4=$B4071),OR('Cuadro-de-mando'!$H$4="(Todas)",'Cuadro-de-mando'!$H$4=$C4071),OR('Cuadro-de-mando'!$K$4="(Todas)",'Cuadro-de-mando'!$K$4=$E4071),OR('Cuadro-de-mando'!$N$4="(Todos)",'Cuadro-de-mando'!$N$4=$F4071)),1,0))</f>
        <v>1</v>
      </c>
    </row>
    <row r="4072" spans="1:10" x14ac:dyDescent="0.25">
      <c r="A4072" t="str">
        <f>IF(Tienda_2!$A1672="","","Tienda 2")</f>
        <v>Tienda 2</v>
      </c>
      <c r="B4072" t="str">
        <f>IF($A4072="","",Tienda_2!B1672)</f>
        <v>Electrónicos</v>
      </c>
      <c r="C4072" t="str">
        <f>IF($A4072="","",Tienda_2!G1672)</f>
        <v>Bogotá</v>
      </c>
      <c r="D4072" t="str">
        <f>IF($A4072="","",Tienda_2!F1672)</f>
        <v>Maria Alfonso</v>
      </c>
      <c r="E4072" t="str">
        <f>IF($A4072="","",Tienda_2!I1672)</f>
        <v>Tarjeta de crédito</v>
      </c>
      <c r="F4072">
        <f>IF($A4072="","",VALUE(RIGHT(Tienda_2!E1672,4)))</f>
        <v>2022</v>
      </c>
      <c r="G4072">
        <f>IF($A4072="","",Tienda_2!C1672)</f>
        <v>783400</v>
      </c>
      <c r="H4072">
        <f>IF($A4072="","",Tienda_2!D1672)</f>
        <v>44100</v>
      </c>
      <c r="I4072">
        <f>IF($A4072="","",Tienda_2!H1672)</f>
        <v>5</v>
      </c>
      <c r="J4072">
        <f>IF($A4072="",0,IF(AND(OR('Cuadro-de-mando'!$B$4="(Todas)",'Cuadro-de-mando'!$B$4=$A4072),OR('Cuadro-de-mando'!$E$4="(Todas)",'Cuadro-de-mando'!$E$4=$B4072),OR('Cuadro-de-mando'!$H$4="(Todas)",'Cuadro-de-mando'!$H$4=$C4072),OR('Cuadro-de-mando'!$K$4="(Todas)",'Cuadro-de-mando'!$K$4=$E4072),OR('Cuadro-de-mando'!$N$4="(Todos)",'Cuadro-de-mando'!$N$4=$F4072)),1,0))</f>
        <v>1</v>
      </c>
    </row>
    <row r="4073" spans="1:10" x14ac:dyDescent="0.25">
      <c r="A4073" t="str">
        <f>IF(Tienda_2!$A1673="","","Tienda 2")</f>
        <v>Tienda 2</v>
      </c>
      <c r="B4073" t="str">
        <f>IF($A4073="","",Tienda_2!B1673)</f>
        <v>Juguetes</v>
      </c>
      <c r="C4073" t="str">
        <f>IF($A4073="","",Tienda_2!G1673)</f>
        <v>Bogotá</v>
      </c>
      <c r="D4073" t="str">
        <f>IF($A4073="","",Tienda_2!F1673)</f>
        <v>Beatriz Morales</v>
      </c>
      <c r="E4073" t="str">
        <f>IF($A4073="","",Tienda_2!I1673)</f>
        <v>Tarjeta de crédito</v>
      </c>
      <c r="F4073">
        <f>IF($A4073="","",VALUE(RIGHT(Tienda_2!E1673,4)))</f>
        <v>2022</v>
      </c>
      <c r="G4073">
        <f>IF($A4073="","",Tienda_2!C1673)</f>
        <v>75900</v>
      </c>
      <c r="H4073">
        <f>IF($A4073="","",Tienda_2!D1673)</f>
        <v>6400</v>
      </c>
      <c r="I4073">
        <f>IF($A4073="","",Tienda_2!H1673)</f>
        <v>4</v>
      </c>
      <c r="J4073">
        <f>IF($A4073="",0,IF(AND(OR('Cuadro-de-mando'!$B$4="(Todas)",'Cuadro-de-mando'!$B$4=$A4073),OR('Cuadro-de-mando'!$E$4="(Todas)",'Cuadro-de-mando'!$E$4=$B4073),OR('Cuadro-de-mando'!$H$4="(Todas)",'Cuadro-de-mando'!$H$4=$C4073),OR('Cuadro-de-mando'!$K$4="(Todas)",'Cuadro-de-mando'!$K$4=$E4073),OR('Cuadro-de-mando'!$N$4="(Todos)",'Cuadro-de-mando'!$N$4=$F4073)),1,0))</f>
        <v>1</v>
      </c>
    </row>
    <row r="4074" spans="1:10" x14ac:dyDescent="0.25">
      <c r="A4074" t="str">
        <f>IF(Tienda_2!$A1674="","","Tienda 2")</f>
        <v>Tienda 2</v>
      </c>
      <c r="B4074" t="str">
        <f>IF($A4074="","",Tienda_2!B1674)</f>
        <v>Muebles</v>
      </c>
      <c r="C4074" t="str">
        <f>IF($A4074="","",Tienda_2!G1674)</f>
        <v>Medellín</v>
      </c>
      <c r="D4074" t="str">
        <f>IF($A4074="","",Tienda_2!F1674)</f>
        <v>Lucas Olivera</v>
      </c>
      <c r="E4074" t="str">
        <f>IF($A4074="","",Tienda_2!I1674)</f>
        <v>Tarjeta de crédito</v>
      </c>
      <c r="F4074">
        <f>IF($A4074="","",VALUE(RIGHT(Tienda_2!E1674,4)))</f>
        <v>2020</v>
      </c>
      <c r="G4074">
        <f>IF($A4074="","",Tienda_2!C1674)</f>
        <v>339000</v>
      </c>
      <c r="H4074">
        <f>IF($A4074="","",Tienda_2!D1674)</f>
        <v>20400</v>
      </c>
      <c r="I4074">
        <f>IF($A4074="","",Tienda_2!H1674)</f>
        <v>1</v>
      </c>
      <c r="J4074">
        <f>IF($A4074="",0,IF(AND(OR('Cuadro-de-mando'!$B$4="(Todas)",'Cuadro-de-mando'!$B$4=$A4074),OR('Cuadro-de-mando'!$E$4="(Todas)",'Cuadro-de-mando'!$E$4=$B4074),OR('Cuadro-de-mando'!$H$4="(Todas)",'Cuadro-de-mando'!$H$4=$C4074),OR('Cuadro-de-mando'!$K$4="(Todas)",'Cuadro-de-mando'!$K$4=$E4074),OR('Cuadro-de-mando'!$N$4="(Todos)",'Cuadro-de-mando'!$N$4=$F4074)),1,0))</f>
        <v>1</v>
      </c>
    </row>
    <row r="4075" spans="1:10" x14ac:dyDescent="0.25">
      <c r="A4075" t="str">
        <f>IF(Tienda_2!$A1675="","","Tienda 2")</f>
        <v>Tienda 2</v>
      </c>
      <c r="B4075" t="str">
        <f>IF($A4075="","",Tienda_2!B1675)</f>
        <v>Libros</v>
      </c>
      <c r="C4075" t="str">
        <f>IF($A4075="","",Tienda_2!G1675)</f>
        <v>Bogotá</v>
      </c>
      <c r="D4075" t="str">
        <f>IF($A4075="","",Tienda_2!F1675)</f>
        <v>Pedro Gomez</v>
      </c>
      <c r="E4075" t="str">
        <f>IF($A4075="","",Tienda_2!I1675)</f>
        <v>Cupón</v>
      </c>
      <c r="F4075">
        <f>IF($A4075="","",VALUE(RIGHT(Tienda_2!E1675,4)))</f>
        <v>2021</v>
      </c>
      <c r="G4075">
        <f>IF($A4075="","",Tienda_2!C1675)</f>
        <v>48500</v>
      </c>
      <c r="H4075">
        <f>IF($A4075="","",Tienda_2!D1675)</f>
        <v>2800</v>
      </c>
      <c r="I4075">
        <f>IF($A4075="","",Tienda_2!H1675)</f>
        <v>1</v>
      </c>
      <c r="J4075">
        <f>IF($A4075="",0,IF(AND(OR('Cuadro-de-mando'!$B$4="(Todas)",'Cuadro-de-mando'!$B$4=$A4075),OR('Cuadro-de-mando'!$E$4="(Todas)",'Cuadro-de-mando'!$E$4=$B4075),OR('Cuadro-de-mando'!$H$4="(Todas)",'Cuadro-de-mando'!$H$4=$C4075),OR('Cuadro-de-mando'!$K$4="(Todas)",'Cuadro-de-mando'!$K$4=$E4075),OR('Cuadro-de-mando'!$N$4="(Todos)",'Cuadro-de-mando'!$N$4=$F4075)),1,0))</f>
        <v>1</v>
      </c>
    </row>
    <row r="4076" spans="1:10" x14ac:dyDescent="0.25">
      <c r="A4076" t="str">
        <f>IF(Tienda_2!$A1676="","","Tienda 2")</f>
        <v>Tienda 2</v>
      </c>
      <c r="B4076" t="str">
        <f>IF($A4076="","",Tienda_2!B1676)</f>
        <v>Muebles</v>
      </c>
      <c r="C4076" t="str">
        <f>IF($A4076="","",Tienda_2!G1676)</f>
        <v>Bogotá</v>
      </c>
      <c r="D4076" t="str">
        <f>IF($A4076="","",Tienda_2!F1676)</f>
        <v>Maria Alfonso</v>
      </c>
      <c r="E4076" t="str">
        <f>IF($A4076="","",Tienda_2!I1676)</f>
        <v>Tarjeta de crédito</v>
      </c>
      <c r="F4076">
        <f>IF($A4076="","",VALUE(RIGHT(Tienda_2!E1676,4)))</f>
        <v>2021</v>
      </c>
      <c r="G4076">
        <f>IF($A4076="","",Tienda_2!C1676)</f>
        <v>651800</v>
      </c>
      <c r="H4076">
        <f>IF($A4076="","",Tienda_2!D1676)</f>
        <v>35100</v>
      </c>
      <c r="I4076">
        <f>IF($A4076="","",Tienda_2!H1676)</f>
        <v>5</v>
      </c>
      <c r="J4076">
        <f>IF($A4076="",0,IF(AND(OR('Cuadro-de-mando'!$B$4="(Todas)",'Cuadro-de-mando'!$B$4=$A4076),OR('Cuadro-de-mando'!$E$4="(Todas)",'Cuadro-de-mando'!$E$4=$B4076),OR('Cuadro-de-mando'!$H$4="(Todas)",'Cuadro-de-mando'!$H$4=$C4076),OR('Cuadro-de-mando'!$K$4="(Todas)",'Cuadro-de-mando'!$K$4=$E4076),OR('Cuadro-de-mando'!$N$4="(Todos)",'Cuadro-de-mando'!$N$4=$F4076)),1,0))</f>
        <v>1</v>
      </c>
    </row>
    <row r="4077" spans="1:10" x14ac:dyDescent="0.25">
      <c r="A4077" t="str">
        <f>IF(Tienda_2!$A1677="","","Tienda 2")</f>
        <v>Tienda 2</v>
      </c>
      <c r="B4077" t="str">
        <f>IF($A4077="","",Tienda_2!B1677)</f>
        <v>Electrónicos</v>
      </c>
      <c r="C4077" t="str">
        <f>IF($A4077="","",Tienda_2!G1677)</f>
        <v>Cúcuta</v>
      </c>
      <c r="D4077" t="str">
        <f>IF($A4077="","",Tienda_2!F1677)</f>
        <v>Rafael Acosta</v>
      </c>
      <c r="E4077" t="str">
        <f>IF($A4077="","",Tienda_2!I1677)</f>
        <v>Tarjeta de crédito</v>
      </c>
      <c r="F4077">
        <f>IF($A4077="","",VALUE(RIGHT(Tienda_2!E1677,4)))</f>
        <v>2022</v>
      </c>
      <c r="G4077">
        <f>IF($A4077="","",Tienda_2!C1677)</f>
        <v>177700</v>
      </c>
      <c r="H4077">
        <f>IF($A4077="","",Tienda_2!D1677)</f>
        <v>7600</v>
      </c>
      <c r="I4077">
        <f>IF($A4077="","",Tienda_2!H1677)</f>
        <v>5</v>
      </c>
      <c r="J4077">
        <f>IF($A4077="",0,IF(AND(OR('Cuadro-de-mando'!$B$4="(Todas)",'Cuadro-de-mando'!$B$4=$A4077),OR('Cuadro-de-mando'!$E$4="(Todas)",'Cuadro-de-mando'!$E$4=$B4077),OR('Cuadro-de-mando'!$H$4="(Todas)",'Cuadro-de-mando'!$H$4=$C4077),OR('Cuadro-de-mando'!$K$4="(Todas)",'Cuadro-de-mando'!$K$4=$E4077),OR('Cuadro-de-mando'!$N$4="(Todos)",'Cuadro-de-mando'!$N$4=$F4077)),1,0))</f>
        <v>1</v>
      </c>
    </row>
    <row r="4078" spans="1:10" x14ac:dyDescent="0.25">
      <c r="A4078" t="str">
        <f>IF(Tienda_2!$A1678="","","Tienda 2")</f>
        <v>Tienda 2</v>
      </c>
      <c r="B4078" t="str">
        <f>IF($A4078="","",Tienda_2!B1678)</f>
        <v>Libros</v>
      </c>
      <c r="C4078" t="str">
        <f>IF($A4078="","",Tienda_2!G1678)</f>
        <v>Riohacha</v>
      </c>
      <c r="D4078" t="str">
        <f>IF($A4078="","",Tienda_2!F1678)</f>
        <v>Beatriz Morales</v>
      </c>
      <c r="E4078" t="str">
        <f>IF($A4078="","",Tienda_2!I1678)</f>
        <v>Tarjeta de crédito</v>
      </c>
      <c r="F4078">
        <f>IF($A4078="","",VALUE(RIGHT(Tienda_2!E1678,4)))</f>
        <v>2021</v>
      </c>
      <c r="G4078">
        <f>IF($A4078="","",Tienda_2!C1678)</f>
        <v>39500</v>
      </c>
      <c r="H4078">
        <f>IF($A4078="","",Tienda_2!D1678)</f>
        <v>0</v>
      </c>
      <c r="I4078">
        <f>IF($A4078="","",Tienda_2!H1678)</f>
        <v>4</v>
      </c>
      <c r="J4078">
        <f>IF($A4078="",0,IF(AND(OR('Cuadro-de-mando'!$B$4="(Todas)",'Cuadro-de-mando'!$B$4=$A4078),OR('Cuadro-de-mando'!$E$4="(Todas)",'Cuadro-de-mando'!$E$4=$B4078),OR('Cuadro-de-mando'!$H$4="(Todas)",'Cuadro-de-mando'!$H$4=$C4078),OR('Cuadro-de-mando'!$K$4="(Todas)",'Cuadro-de-mando'!$K$4=$E4078),OR('Cuadro-de-mando'!$N$4="(Todos)",'Cuadro-de-mando'!$N$4=$F4078)),1,0))</f>
        <v>1</v>
      </c>
    </row>
    <row r="4079" spans="1:10" x14ac:dyDescent="0.25">
      <c r="A4079" t="str">
        <f>IF(Tienda_2!$A1679="","","Tienda 2")</f>
        <v>Tienda 2</v>
      </c>
      <c r="B4079" t="str">
        <f>IF($A4079="","",Tienda_2!B1679)</f>
        <v>Muebles</v>
      </c>
      <c r="C4079" t="str">
        <f>IF($A4079="","",Tienda_2!G1679)</f>
        <v>Cali</v>
      </c>
      <c r="D4079" t="str">
        <f>IF($A4079="","",Tienda_2!F1679)</f>
        <v>Pedro Gomez</v>
      </c>
      <c r="E4079" t="str">
        <f>IF($A4079="","",Tienda_2!I1679)</f>
        <v>Tarjeta de crédito</v>
      </c>
      <c r="F4079">
        <f>IF($A4079="","",VALUE(RIGHT(Tienda_2!E1679,4)))</f>
        <v>2021</v>
      </c>
      <c r="G4079">
        <f>IF($A4079="","",Tienda_2!C1679)</f>
        <v>330500</v>
      </c>
      <c r="H4079">
        <f>IF($A4079="","",Tienda_2!D1679)</f>
        <v>18600</v>
      </c>
      <c r="I4079">
        <f>IF($A4079="","",Tienda_2!H1679)</f>
        <v>5</v>
      </c>
      <c r="J4079">
        <f>IF($A4079="",0,IF(AND(OR('Cuadro-de-mando'!$B$4="(Todas)",'Cuadro-de-mando'!$B$4=$A4079),OR('Cuadro-de-mando'!$E$4="(Todas)",'Cuadro-de-mando'!$E$4=$B4079),OR('Cuadro-de-mando'!$H$4="(Todas)",'Cuadro-de-mando'!$H$4=$C4079),OR('Cuadro-de-mando'!$K$4="(Todas)",'Cuadro-de-mando'!$K$4=$E4079),OR('Cuadro-de-mando'!$N$4="(Todos)",'Cuadro-de-mando'!$N$4=$F4079)),1,0))</f>
        <v>1</v>
      </c>
    </row>
    <row r="4080" spans="1:10" x14ac:dyDescent="0.25">
      <c r="A4080" t="str">
        <f>IF(Tienda_2!$A1680="","","Tienda 2")</f>
        <v>Tienda 2</v>
      </c>
      <c r="B4080" t="str">
        <f>IF($A4080="","",Tienda_2!B1680)</f>
        <v>Electrodomésticos</v>
      </c>
      <c r="C4080" t="str">
        <f>IF($A4080="","",Tienda_2!G1680)</f>
        <v>Bogotá</v>
      </c>
      <c r="D4080" t="str">
        <f>IF($A4080="","",Tienda_2!F1680)</f>
        <v>Felipe Santos</v>
      </c>
      <c r="E4080" t="str">
        <f>IF($A4080="","",Tienda_2!I1680)</f>
        <v>Tarjeta de crédito</v>
      </c>
      <c r="F4080">
        <f>IF($A4080="","",VALUE(RIGHT(Tienda_2!E1680,4)))</f>
        <v>2022</v>
      </c>
      <c r="G4080">
        <f>IF($A4080="","",Tienda_2!C1680)</f>
        <v>1344800</v>
      </c>
      <c r="H4080">
        <f>IF($A4080="","",Tienda_2!D1680)</f>
        <v>74000</v>
      </c>
      <c r="I4080">
        <f>IF($A4080="","",Tienda_2!H1680)</f>
        <v>5</v>
      </c>
      <c r="J4080">
        <f>IF($A4080="",0,IF(AND(OR('Cuadro-de-mando'!$B$4="(Todas)",'Cuadro-de-mando'!$B$4=$A4080),OR('Cuadro-de-mando'!$E$4="(Todas)",'Cuadro-de-mando'!$E$4=$B4080),OR('Cuadro-de-mando'!$H$4="(Todas)",'Cuadro-de-mando'!$H$4=$C4080),OR('Cuadro-de-mando'!$K$4="(Todas)",'Cuadro-de-mando'!$K$4=$E4080),OR('Cuadro-de-mando'!$N$4="(Todos)",'Cuadro-de-mando'!$N$4=$F4080)),1,0))</f>
        <v>1</v>
      </c>
    </row>
    <row r="4081" spans="1:10" x14ac:dyDescent="0.25">
      <c r="A4081" t="str">
        <f>IF(Tienda_2!$A1681="","","Tienda 2")</f>
        <v>Tienda 2</v>
      </c>
      <c r="B4081" t="str">
        <f>IF($A4081="","",Tienda_2!B1681)</f>
        <v>Muebles</v>
      </c>
      <c r="C4081" t="str">
        <f>IF($A4081="","",Tienda_2!G1681)</f>
        <v>Bogotá</v>
      </c>
      <c r="D4081" t="str">
        <f>IF($A4081="","",Tienda_2!F1681)</f>
        <v>Camila Rivera</v>
      </c>
      <c r="E4081" t="str">
        <f>IF($A4081="","",Tienda_2!I1681)</f>
        <v>Tarjeta de crédito</v>
      </c>
      <c r="F4081">
        <f>IF($A4081="","",VALUE(RIGHT(Tienda_2!E1681,4)))</f>
        <v>2021</v>
      </c>
      <c r="G4081">
        <f>IF($A4081="","",Tienda_2!C1681)</f>
        <v>251400</v>
      </c>
      <c r="H4081">
        <f>IF($A4081="","",Tienda_2!D1681)</f>
        <v>11600</v>
      </c>
      <c r="I4081">
        <f>IF($A4081="","",Tienda_2!H1681)</f>
        <v>4</v>
      </c>
      <c r="J4081">
        <f>IF($A4081="",0,IF(AND(OR('Cuadro-de-mando'!$B$4="(Todas)",'Cuadro-de-mando'!$B$4=$A4081),OR('Cuadro-de-mando'!$E$4="(Todas)",'Cuadro-de-mando'!$E$4=$B4081),OR('Cuadro-de-mando'!$H$4="(Todas)",'Cuadro-de-mando'!$H$4=$C4081),OR('Cuadro-de-mando'!$K$4="(Todas)",'Cuadro-de-mando'!$K$4=$E4081),OR('Cuadro-de-mando'!$N$4="(Todos)",'Cuadro-de-mando'!$N$4=$F4081)),1,0))</f>
        <v>1</v>
      </c>
    </row>
    <row r="4082" spans="1:10" x14ac:dyDescent="0.25">
      <c r="A4082" t="str">
        <f>IF(Tienda_2!$A1682="","","Tienda 2")</f>
        <v>Tienda 2</v>
      </c>
      <c r="B4082" t="str">
        <f>IF($A4082="","",Tienda_2!B1682)</f>
        <v>Electrodomésticos</v>
      </c>
      <c r="C4082" t="str">
        <f>IF($A4082="","",Tienda_2!G1682)</f>
        <v>Cali</v>
      </c>
      <c r="D4082" t="str">
        <f>IF($A4082="","",Tienda_2!F1682)</f>
        <v>Felipe Santos</v>
      </c>
      <c r="E4082" t="str">
        <f>IF($A4082="","",Tienda_2!I1682)</f>
        <v>Tarjeta de crédito</v>
      </c>
      <c r="F4082">
        <f>IF($A4082="","",VALUE(RIGHT(Tienda_2!E1682,4)))</f>
        <v>2021</v>
      </c>
      <c r="G4082">
        <f>IF($A4082="","",Tienda_2!C1682)</f>
        <v>1379000</v>
      </c>
      <c r="H4082">
        <f>IF($A4082="","",Tienda_2!D1682)</f>
        <v>71600</v>
      </c>
      <c r="I4082">
        <f>IF($A4082="","",Tienda_2!H1682)</f>
        <v>5</v>
      </c>
      <c r="J4082">
        <f>IF($A4082="",0,IF(AND(OR('Cuadro-de-mando'!$B$4="(Todas)",'Cuadro-de-mando'!$B$4=$A4082),OR('Cuadro-de-mando'!$E$4="(Todas)",'Cuadro-de-mando'!$E$4=$B4082),OR('Cuadro-de-mando'!$H$4="(Todas)",'Cuadro-de-mando'!$H$4=$C4082),OR('Cuadro-de-mando'!$K$4="(Todas)",'Cuadro-de-mando'!$K$4=$E4082),OR('Cuadro-de-mando'!$N$4="(Todos)",'Cuadro-de-mando'!$N$4=$F4082)),1,0))</f>
        <v>1</v>
      </c>
    </row>
    <row r="4083" spans="1:10" x14ac:dyDescent="0.25">
      <c r="A4083" t="str">
        <f>IF(Tienda_2!$A1683="","","Tienda 2")</f>
        <v>Tienda 2</v>
      </c>
      <c r="B4083" t="str">
        <f>IF($A4083="","",Tienda_2!B1683)</f>
        <v>Instrumentos musicales</v>
      </c>
      <c r="C4083" t="str">
        <f>IF($A4083="","",Tienda_2!G1683)</f>
        <v>Bogotá</v>
      </c>
      <c r="D4083" t="str">
        <f>IF($A4083="","",Tienda_2!F1683)</f>
        <v>Juan Fernandez</v>
      </c>
      <c r="E4083" t="str">
        <f>IF($A4083="","",Tienda_2!I1683)</f>
        <v>Nequi</v>
      </c>
      <c r="F4083">
        <f>IF($A4083="","",VALUE(RIGHT(Tienda_2!E1683,4)))</f>
        <v>2022</v>
      </c>
      <c r="G4083">
        <f>IF($A4083="","",Tienda_2!C1683)</f>
        <v>73700</v>
      </c>
      <c r="H4083">
        <f>IF($A4083="","",Tienda_2!D1683)</f>
        <v>4300</v>
      </c>
      <c r="I4083">
        <f>IF($A4083="","",Tienda_2!H1683)</f>
        <v>4</v>
      </c>
      <c r="J4083">
        <f>IF($A4083="",0,IF(AND(OR('Cuadro-de-mando'!$B$4="(Todas)",'Cuadro-de-mando'!$B$4=$A4083),OR('Cuadro-de-mando'!$E$4="(Todas)",'Cuadro-de-mando'!$E$4=$B4083),OR('Cuadro-de-mando'!$H$4="(Todas)",'Cuadro-de-mando'!$H$4=$C4083),OR('Cuadro-de-mando'!$K$4="(Todas)",'Cuadro-de-mando'!$K$4=$E4083),OR('Cuadro-de-mando'!$N$4="(Todos)",'Cuadro-de-mando'!$N$4=$F4083)),1,0))</f>
        <v>1</v>
      </c>
    </row>
    <row r="4084" spans="1:10" x14ac:dyDescent="0.25">
      <c r="A4084" t="str">
        <f>IF(Tienda_2!$A1684="","","Tienda 2")</f>
        <v>Tienda 2</v>
      </c>
      <c r="B4084" t="str">
        <f>IF($A4084="","",Tienda_2!B1684)</f>
        <v>Artículos para el hogar</v>
      </c>
      <c r="C4084" t="str">
        <f>IF($A4084="","",Tienda_2!G1684)</f>
        <v>Cúcuta</v>
      </c>
      <c r="D4084" t="str">
        <f>IF($A4084="","",Tienda_2!F1684)</f>
        <v>Santiago Silva</v>
      </c>
      <c r="E4084" t="str">
        <f>IF($A4084="","",Tienda_2!I1684)</f>
        <v>Cupón</v>
      </c>
      <c r="F4084">
        <f>IF($A4084="","",VALUE(RIGHT(Tienda_2!E1684,4)))</f>
        <v>2023</v>
      </c>
      <c r="G4084">
        <f>IF($A4084="","",Tienda_2!C1684)</f>
        <v>40000</v>
      </c>
      <c r="H4084">
        <f>IF($A4084="","",Tienda_2!D1684)</f>
        <v>2500</v>
      </c>
      <c r="I4084">
        <f>IF($A4084="","",Tienda_2!H1684)</f>
        <v>4</v>
      </c>
      <c r="J4084">
        <f>IF($A4084="",0,IF(AND(OR('Cuadro-de-mando'!$B$4="(Todas)",'Cuadro-de-mando'!$B$4=$A4084),OR('Cuadro-de-mando'!$E$4="(Todas)",'Cuadro-de-mando'!$E$4=$B4084),OR('Cuadro-de-mando'!$H$4="(Todas)",'Cuadro-de-mando'!$H$4=$C4084),OR('Cuadro-de-mando'!$K$4="(Todas)",'Cuadro-de-mando'!$K$4=$E4084),OR('Cuadro-de-mando'!$N$4="(Todos)",'Cuadro-de-mando'!$N$4=$F4084)),1,0))</f>
        <v>1</v>
      </c>
    </row>
    <row r="4085" spans="1:10" x14ac:dyDescent="0.25">
      <c r="A4085" t="str">
        <f>IF(Tienda_2!$A1685="","","Tienda 2")</f>
        <v>Tienda 2</v>
      </c>
      <c r="B4085" t="str">
        <f>IF($A4085="","",Tienda_2!B1685)</f>
        <v>Muebles</v>
      </c>
      <c r="C4085" t="str">
        <f>IF($A4085="","",Tienda_2!G1685)</f>
        <v>Pereira</v>
      </c>
      <c r="D4085" t="str">
        <f>IF($A4085="","",Tienda_2!F1685)</f>
        <v>Blanca Ramirez</v>
      </c>
      <c r="E4085" t="str">
        <f>IF($A4085="","",Tienda_2!I1685)</f>
        <v>Tarjeta de crédito</v>
      </c>
      <c r="F4085">
        <f>IF($A4085="","",VALUE(RIGHT(Tienda_2!E1685,4)))</f>
        <v>2023</v>
      </c>
      <c r="G4085">
        <f>IF($A4085="","",Tienda_2!C1685)</f>
        <v>331600</v>
      </c>
      <c r="H4085">
        <f>IF($A4085="","",Tienda_2!D1685)</f>
        <v>15800</v>
      </c>
      <c r="I4085">
        <f>IF($A4085="","",Tienda_2!H1685)</f>
        <v>5</v>
      </c>
      <c r="J4085">
        <f>IF($A4085="",0,IF(AND(OR('Cuadro-de-mando'!$B$4="(Todas)",'Cuadro-de-mando'!$B$4=$A4085),OR('Cuadro-de-mando'!$E$4="(Todas)",'Cuadro-de-mando'!$E$4=$B4085),OR('Cuadro-de-mando'!$H$4="(Todas)",'Cuadro-de-mando'!$H$4=$C4085),OR('Cuadro-de-mando'!$K$4="(Todas)",'Cuadro-de-mando'!$K$4=$E4085),OR('Cuadro-de-mando'!$N$4="(Todos)",'Cuadro-de-mando'!$N$4=$F4085)),1,0))</f>
        <v>1</v>
      </c>
    </row>
    <row r="4086" spans="1:10" x14ac:dyDescent="0.25">
      <c r="A4086" t="str">
        <f>IF(Tienda_2!$A1686="","","Tienda 2")</f>
        <v>Tienda 2</v>
      </c>
      <c r="B4086" t="str">
        <f>IF($A4086="","",Tienda_2!B1686)</f>
        <v>Instrumentos musicales</v>
      </c>
      <c r="C4086" t="str">
        <f>IF($A4086="","",Tienda_2!G1686)</f>
        <v>Bogotá</v>
      </c>
      <c r="D4086" t="str">
        <f>IF($A4086="","",Tienda_2!F1686)</f>
        <v>Juliana Costa</v>
      </c>
      <c r="E4086" t="str">
        <f>IF($A4086="","",Tienda_2!I1686)</f>
        <v>Tarjeta de crédito</v>
      </c>
      <c r="F4086">
        <f>IF($A4086="","",VALUE(RIGHT(Tienda_2!E1686,4)))</f>
        <v>2021</v>
      </c>
      <c r="G4086">
        <f>IF($A4086="","",Tienda_2!C1686)</f>
        <v>707500</v>
      </c>
      <c r="H4086">
        <f>IF($A4086="","",Tienda_2!D1686)</f>
        <v>35900</v>
      </c>
      <c r="I4086">
        <f>IF($A4086="","",Tienda_2!H1686)</f>
        <v>3</v>
      </c>
      <c r="J4086">
        <f>IF($A4086="",0,IF(AND(OR('Cuadro-de-mando'!$B$4="(Todas)",'Cuadro-de-mando'!$B$4=$A4086),OR('Cuadro-de-mando'!$E$4="(Todas)",'Cuadro-de-mando'!$E$4=$B4086),OR('Cuadro-de-mando'!$H$4="(Todas)",'Cuadro-de-mando'!$H$4=$C4086),OR('Cuadro-de-mando'!$K$4="(Todas)",'Cuadro-de-mando'!$K$4=$E4086),OR('Cuadro-de-mando'!$N$4="(Todos)",'Cuadro-de-mando'!$N$4=$F4086)),1,0))</f>
        <v>1</v>
      </c>
    </row>
    <row r="4087" spans="1:10" x14ac:dyDescent="0.25">
      <c r="A4087" t="str">
        <f>IF(Tienda_2!$A1687="","","Tienda 2")</f>
        <v>Tienda 2</v>
      </c>
      <c r="B4087" t="str">
        <f>IF($A4087="","",Tienda_2!B1687)</f>
        <v>Libros</v>
      </c>
      <c r="C4087" t="str">
        <f>IF($A4087="","",Tienda_2!G1687)</f>
        <v>Cali</v>
      </c>
      <c r="D4087" t="str">
        <f>IF($A4087="","",Tienda_2!F1687)</f>
        <v>Blanca Ramirez</v>
      </c>
      <c r="E4087" t="str">
        <f>IF($A4087="","",Tienda_2!I1687)</f>
        <v>Tarjeta de crédito</v>
      </c>
      <c r="F4087">
        <f>IF($A4087="","",VALUE(RIGHT(Tienda_2!E1687,4)))</f>
        <v>2021</v>
      </c>
      <c r="G4087">
        <f>IF($A4087="","",Tienda_2!C1687)</f>
        <v>49500</v>
      </c>
      <c r="H4087">
        <f>IF($A4087="","",Tienda_2!D1687)</f>
        <v>8300</v>
      </c>
      <c r="I4087">
        <f>IF($A4087="","",Tienda_2!H1687)</f>
        <v>5</v>
      </c>
      <c r="J4087">
        <f>IF($A4087="",0,IF(AND(OR('Cuadro-de-mando'!$B$4="(Todas)",'Cuadro-de-mando'!$B$4=$A4087),OR('Cuadro-de-mando'!$E$4="(Todas)",'Cuadro-de-mando'!$E$4=$B4087),OR('Cuadro-de-mando'!$H$4="(Todas)",'Cuadro-de-mando'!$H$4=$C4087),OR('Cuadro-de-mando'!$K$4="(Todas)",'Cuadro-de-mando'!$K$4=$E4087),OR('Cuadro-de-mando'!$N$4="(Todos)",'Cuadro-de-mando'!$N$4=$F4087)),1,0))</f>
        <v>1</v>
      </c>
    </row>
    <row r="4088" spans="1:10" x14ac:dyDescent="0.25">
      <c r="A4088" t="str">
        <f>IF(Tienda_2!$A1688="","","Tienda 2")</f>
        <v>Tienda 2</v>
      </c>
      <c r="B4088" t="str">
        <f>IF($A4088="","",Tienda_2!B1688)</f>
        <v>Libros</v>
      </c>
      <c r="C4088" t="str">
        <f>IF($A4088="","",Tienda_2!G1688)</f>
        <v>Riohacha</v>
      </c>
      <c r="D4088" t="str">
        <f>IF($A4088="","",Tienda_2!F1688)</f>
        <v>Felipe Santos</v>
      </c>
      <c r="E4088" t="str">
        <f>IF($A4088="","",Tienda_2!I1688)</f>
        <v>Tarjeta de crédito</v>
      </c>
      <c r="F4088">
        <f>IF($A4088="","",VALUE(RIGHT(Tienda_2!E1688,4)))</f>
        <v>2021</v>
      </c>
      <c r="G4088">
        <f>IF($A4088="","",Tienda_2!C1688)</f>
        <v>45400</v>
      </c>
      <c r="H4088">
        <f>IF($A4088="","",Tienda_2!D1688)</f>
        <v>2600</v>
      </c>
      <c r="I4088">
        <f>IF($A4088="","",Tienda_2!H1688)</f>
        <v>4</v>
      </c>
      <c r="J4088">
        <f>IF($A4088="",0,IF(AND(OR('Cuadro-de-mando'!$B$4="(Todas)",'Cuadro-de-mando'!$B$4=$A4088),OR('Cuadro-de-mando'!$E$4="(Todas)",'Cuadro-de-mando'!$E$4=$B4088),OR('Cuadro-de-mando'!$H$4="(Todas)",'Cuadro-de-mando'!$H$4=$C4088),OR('Cuadro-de-mando'!$K$4="(Todas)",'Cuadro-de-mando'!$K$4=$E4088),OR('Cuadro-de-mando'!$N$4="(Todos)",'Cuadro-de-mando'!$N$4=$F4088)),1,0))</f>
        <v>1</v>
      </c>
    </row>
    <row r="4089" spans="1:10" x14ac:dyDescent="0.25">
      <c r="A4089" t="str">
        <f>IF(Tienda_2!$A1689="","","Tienda 2")</f>
        <v>Tienda 2</v>
      </c>
      <c r="B4089" t="str">
        <f>IF($A4089="","",Tienda_2!B1689)</f>
        <v>Muebles</v>
      </c>
      <c r="C4089" t="str">
        <f>IF($A4089="","",Tienda_2!G1689)</f>
        <v>Medellín</v>
      </c>
      <c r="D4089" t="str">
        <f>IF($A4089="","",Tienda_2!F1689)</f>
        <v>Maria Alfonso</v>
      </c>
      <c r="E4089" t="str">
        <f>IF($A4089="","",Tienda_2!I1689)</f>
        <v>Tarjeta de débito</v>
      </c>
      <c r="F4089">
        <f>IF($A4089="","",VALUE(RIGHT(Tienda_2!E1689,4)))</f>
        <v>2023</v>
      </c>
      <c r="G4089">
        <f>IF($A4089="","",Tienda_2!C1689)</f>
        <v>280600</v>
      </c>
      <c r="H4089">
        <f>IF($A4089="","",Tienda_2!D1689)</f>
        <v>13100</v>
      </c>
      <c r="I4089">
        <f>IF($A4089="","",Tienda_2!H1689)</f>
        <v>4</v>
      </c>
      <c r="J4089">
        <f>IF($A4089="",0,IF(AND(OR('Cuadro-de-mando'!$B$4="(Todas)",'Cuadro-de-mando'!$B$4=$A4089),OR('Cuadro-de-mando'!$E$4="(Todas)",'Cuadro-de-mando'!$E$4=$B4089),OR('Cuadro-de-mando'!$H$4="(Todas)",'Cuadro-de-mando'!$H$4=$C4089),OR('Cuadro-de-mando'!$K$4="(Todas)",'Cuadro-de-mando'!$K$4=$E4089),OR('Cuadro-de-mando'!$N$4="(Todos)",'Cuadro-de-mando'!$N$4=$F4089)),1,0))</f>
        <v>1</v>
      </c>
    </row>
    <row r="4090" spans="1:10" x14ac:dyDescent="0.25">
      <c r="A4090" t="str">
        <f>IF(Tienda_2!$A1690="","","Tienda 2")</f>
        <v>Tienda 2</v>
      </c>
      <c r="B4090" t="str">
        <f>IF($A4090="","",Tienda_2!B1690)</f>
        <v>Electrodomésticos</v>
      </c>
      <c r="C4090" t="str">
        <f>IF($A4090="","",Tienda_2!G1690)</f>
        <v>Manizales</v>
      </c>
      <c r="D4090" t="str">
        <f>IF($A4090="","",Tienda_2!F1690)</f>
        <v>Lucas Olivera</v>
      </c>
      <c r="E4090" t="str">
        <f>IF($A4090="","",Tienda_2!I1690)</f>
        <v>Nequi</v>
      </c>
      <c r="F4090">
        <f>IF($A4090="","",VALUE(RIGHT(Tienda_2!E1690,4)))</f>
        <v>2020</v>
      </c>
      <c r="G4090">
        <f>IF($A4090="","",Tienda_2!C1690)</f>
        <v>647800</v>
      </c>
      <c r="H4090">
        <f>IF($A4090="","",Tienda_2!D1690)</f>
        <v>32700</v>
      </c>
      <c r="I4090">
        <f>IF($A4090="","",Tienda_2!H1690)</f>
        <v>4</v>
      </c>
      <c r="J4090">
        <f>IF($A4090="",0,IF(AND(OR('Cuadro-de-mando'!$B$4="(Todas)",'Cuadro-de-mando'!$B$4=$A4090),OR('Cuadro-de-mando'!$E$4="(Todas)",'Cuadro-de-mando'!$E$4=$B4090),OR('Cuadro-de-mando'!$H$4="(Todas)",'Cuadro-de-mando'!$H$4=$C4090),OR('Cuadro-de-mando'!$K$4="(Todas)",'Cuadro-de-mando'!$K$4=$E4090),OR('Cuadro-de-mando'!$N$4="(Todos)",'Cuadro-de-mando'!$N$4=$F4090)),1,0))</f>
        <v>1</v>
      </c>
    </row>
    <row r="4091" spans="1:10" x14ac:dyDescent="0.25">
      <c r="A4091" t="str">
        <f>IF(Tienda_2!$A1691="","","Tienda 2")</f>
        <v>Tienda 2</v>
      </c>
      <c r="B4091" t="str">
        <f>IF($A4091="","",Tienda_2!B1691)</f>
        <v>Juguetes</v>
      </c>
      <c r="C4091" t="str">
        <f>IF($A4091="","",Tienda_2!G1691)</f>
        <v>Medellín</v>
      </c>
      <c r="D4091" t="str">
        <f>IF($A4091="","",Tienda_2!F1691)</f>
        <v>Maria Alfonso</v>
      </c>
      <c r="E4091" t="str">
        <f>IF($A4091="","",Tienda_2!I1691)</f>
        <v>Nequi</v>
      </c>
      <c r="F4091">
        <f>IF($A4091="","",VALUE(RIGHT(Tienda_2!E1691,4)))</f>
        <v>2020</v>
      </c>
      <c r="G4091">
        <f>IF($A4091="","",Tienda_2!C1691)</f>
        <v>233300</v>
      </c>
      <c r="H4091">
        <f>IF($A4091="","",Tienda_2!D1691)</f>
        <v>12600</v>
      </c>
      <c r="I4091">
        <f>IF($A4091="","",Tienda_2!H1691)</f>
        <v>4</v>
      </c>
      <c r="J4091">
        <f>IF($A4091="",0,IF(AND(OR('Cuadro-de-mando'!$B$4="(Todas)",'Cuadro-de-mando'!$B$4=$A4091),OR('Cuadro-de-mando'!$E$4="(Todas)",'Cuadro-de-mando'!$E$4=$B4091),OR('Cuadro-de-mando'!$H$4="(Todas)",'Cuadro-de-mando'!$H$4=$C4091),OR('Cuadro-de-mando'!$K$4="(Todas)",'Cuadro-de-mando'!$K$4=$E4091),OR('Cuadro-de-mando'!$N$4="(Todos)",'Cuadro-de-mando'!$N$4=$F4091)),1,0))</f>
        <v>1</v>
      </c>
    </row>
    <row r="4092" spans="1:10" x14ac:dyDescent="0.25">
      <c r="A4092" t="str">
        <f>IF(Tienda_2!$A1692="","","Tienda 2")</f>
        <v>Tienda 2</v>
      </c>
      <c r="B4092" t="str">
        <f>IF($A4092="","",Tienda_2!B1692)</f>
        <v>Deportes y diversión</v>
      </c>
      <c r="C4092" t="str">
        <f>IF($A4092="","",Tienda_2!G1692)</f>
        <v>Medellín</v>
      </c>
      <c r="D4092" t="str">
        <f>IF($A4092="","",Tienda_2!F1692)</f>
        <v>Izabela de León</v>
      </c>
      <c r="E4092" t="str">
        <f>IF($A4092="","",Tienda_2!I1692)</f>
        <v>Tarjeta de crédito</v>
      </c>
      <c r="F4092">
        <f>IF($A4092="","",VALUE(RIGHT(Tienda_2!E1692,4)))</f>
        <v>2021</v>
      </c>
      <c r="G4092">
        <f>IF($A4092="","",Tienda_2!C1692)</f>
        <v>84700</v>
      </c>
      <c r="H4092">
        <f>IF($A4092="","",Tienda_2!D1692)</f>
        <v>2700</v>
      </c>
      <c r="I4092">
        <f>IF($A4092="","",Tienda_2!H1692)</f>
        <v>4</v>
      </c>
      <c r="J4092">
        <f>IF($A4092="",0,IF(AND(OR('Cuadro-de-mando'!$B$4="(Todas)",'Cuadro-de-mando'!$B$4=$A4092),OR('Cuadro-de-mando'!$E$4="(Todas)",'Cuadro-de-mando'!$E$4=$B4092),OR('Cuadro-de-mando'!$H$4="(Todas)",'Cuadro-de-mando'!$H$4=$C4092),OR('Cuadro-de-mando'!$K$4="(Todas)",'Cuadro-de-mando'!$K$4=$E4092),OR('Cuadro-de-mando'!$N$4="(Todos)",'Cuadro-de-mando'!$N$4=$F4092)),1,0))</f>
        <v>1</v>
      </c>
    </row>
    <row r="4093" spans="1:10" x14ac:dyDescent="0.25">
      <c r="A4093" t="str">
        <f>IF(Tienda_2!$A1693="","","Tienda 2")</f>
        <v>Tienda 2</v>
      </c>
      <c r="B4093" t="str">
        <f>IF($A4093="","",Tienda_2!B1693)</f>
        <v>Artículos para el hogar</v>
      </c>
      <c r="C4093" t="str">
        <f>IF($A4093="","",Tienda_2!G1693)</f>
        <v>Medellín</v>
      </c>
      <c r="D4093" t="str">
        <f>IF($A4093="","",Tienda_2!F1693)</f>
        <v>Rafael Acosta</v>
      </c>
      <c r="E4093" t="str">
        <f>IF($A4093="","",Tienda_2!I1693)</f>
        <v>Tarjeta de crédito</v>
      </c>
      <c r="F4093">
        <f>IF($A4093="","",VALUE(RIGHT(Tienda_2!E1693,4)))</f>
        <v>2022</v>
      </c>
      <c r="G4093">
        <f>IF($A4093="","",Tienda_2!C1693)</f>
        <v>189700</v>
      </c>
      <c r="H4093">
        <f>IF($A4093="","",Tienda_2!D1693)</f>
        <v>10300</v>
      </c>
      <c r="I4093">
        <f>IF($A4093="","",Tienda_2!H1693)</f>
        <v>4</v>
      </c>
      <c r="J4093">
        <f>IF($A4093="",0,IF(AND(OR('Cuadro-de-mando'!$B$4="(Todas)",'Cuadro-de-mando'!$B$4=$A4093),OR('Cuadro-de-mando'!$E$4="(Todas)",'Cuadro-de-mando'!$E$4=$B4093),OR('Cuadro-de-mando'!$H$4="(Todas)",'Cuadro-de-mando'!$H$4=$C4093),OR('Cuadro-de-mando'!$K$4="(Todas)",'Cuadro-de-mando'!$K$4=$E4093),OR('Cuadro-de-mando'!$N$4="(Todos)",'Cuadro-de-mando'!$N$4=$F4093)),1,0))</f>
        <v>1</v>
      </c>
    </row>
    <row r="4094" spans="1:10" x14ac:dyDescent="0.25">
      <c r="A4094" t="str">
        <f>IF(Tienda_2!$A1694="","","Tienda 2")</f>
        <v>Tienda 2</v>
      </c>
      <c r="B4094" t="str">
        <f>IF($A4094="","",Tienda_2!B1694)</f>
        <v>Juguetes</v>
      </c>
      <c r="C4094" t="str">
        <f>IF($A4094="","",Tienda_2!G1694)</f>
        <v>Pereira</v>
      </c>
      <c r="D4094" t="str">
        <f>IF($A4094="","",Tienda_2!F1694)</f>
        <v>Rafael Acosta</v>
      </c>
      <c r="E4094" t="str">
        <f>IF($A4094="","",Tienda_2!I1694)</f>
        <v>Tarjeta de crédito</v>
      </c>
      <c r="F4094">
        <f>IF($A4094="","",VALUE(RIGHT(Tienda_2!E1694,4)))</f>
        <v>2020</v>
      </c>
      <c r="G4094">
        <f>IF($A4094="","",Tienda_2!C1694)</f>
        <v>19200</v>
      </c>
      <c r="H4094">
        <f>IF($A4094="","",Tienda_2!D1694)</f>
        <v>0</v>
      </c>
      <c r="I4094">
        <f>IF($A4094="","",Tienda_2!H1694)</f>
        <v>5</v>
      </c>
      <c r="J4094">
        <f>IF($A4094="",0,IF(AND(OR('Cuadro-de-mando'!$B$4="(Todas)",'Cuadro-de-mando'!$B$4=$A4094),OR('Cuadro-de-mando'!$E$4="(Todas)",'Cuadro-de-mando'!$E$4=$B4094),OR('Cuadro-de-mando'!$H$4="(Todas)",'Cuadro-de-mando'!$H$4=$C4094),OR('Cuadro-de-mando'!$K$4="(Todas)",'Cuadro-de-mando'!$K$4=$E4094),OR('Cuadro-de-mando'!$N$4="(Todos)",'Cuadro-de-mando'!$N$4=$F4094)),1,0))</f>
        <v>1</v>
      </c>
    </row>
    <row r="4095" spans="1:10" x14ac:dyDescent="0.25">
      <c r="A4095" t="str">
        <f>IF(Tienda_2!$A1695="","","Tienda 2")</f>
        <v>Tienda 2</v>
      </c>
      <c r="B4095" t="str">
        <f>IF($A4095="","",Tienda_2!B1695)</f>
        <v>Juguetes</v>
      </c>
      <c r="C4095" t="str">
        <f>IF($A4095="","",Tienda_2!G1695)</f>
        <v>Bogotá</v>
      </c>
      <c r="D4095" t="str">
        <f>IF($A4095="","",Tienda_2!F1695)</f>
        <v>Juliana Costa</v>
      </c>
      <c r="E4095" t="str">
        <f>IF($A4095="","",Tienda_2!I1695)</f>
        <v>Nequi</v>
      </c>
      <c r="F4095">
        <f>IF($A4095="","",VALUE(RIGHT(Tienda_2!E1695,4)))</f>
        <v>2023</v>
      </c>
      <c r="G4095">
        <f>IF($A4095="","",Tienda_2!C1695)</f>
        <v>30100</v>
      </c>
      <c r="H4095">
        <f>IF($A4095="","",Tienda_2!D1695)</f>
        <v>10300</v>
      </c>
      <c r="I4095">
        <f>IF($A4095="","",Tienda_2!H1695)</f>
        <v>5</v>
      </c>
      <c r="J4095">
        <f>IF($A4095="",0,IF(AND(OR('Cuadro-de-mando'!$B$4="(Todas)",'Cuadro-de-mando'!$B$4=$A4095),OR('Cuadro-de-mando'!$E$4="(Todas)",'Cuadro-de-mando'!$E$4=$B4095),OR('Cuadro-de-mando'!$H$4="(Todas)",'Cuadro-de-mando'!$H$4=$C4095),OR('Cuadro-de-mando'!$K$4="(Todas)",'Cuadro-de-mando'!$K$4=$E4095),OR('Cuadro-de-mando'!$N$4="(Todos)",'Cuadro-de-mando'!$N$4=$F4095)),1,0))</f>
        <v>1</v>
      </c>
    </row>
    <row r="4096" spans="1:10" x14ac:dyDescent="0.25">
      <c r="A4096" t="str">
        <f>IF(Tienda_2!$A1696="","","Tienda 2")</f>
        <v>Tienda 2</v>
      </c>
      <c r="B4096" t="str">
        <f>IF($A4096="","",Tienda_2!B1696)</f>
        <v>Deportes y diversión</v>
      </c>
      <c r="C4096" t="str">
        <f>IF($A4096="","",Tienda_2!G1696)</f>
        <v>Pasto</v>
      </c>
      <c r="D4096" t="str">
        <f>IF($A4096="","",Tienda_2!F1696)</f>
        <v>Camila Rivera</v>
      </c>
      <c r="E4096" t="str">
        <f>IF($A4096="","",Tienda_2!I1696)</f>
        <v>Tarjeta de crédito</v>
      </c>
      <c r="F4096">
        <f>IF($A4096="","",VALUE(RIGHT(Tienda_2!E1696,4)))</f>
        <v>2021</v>
      </c>
      <c r="G4096">
        <f>IF($A4096="","",Tienda_2!C1696)</f>
        <v>19200</v>
      </c>
      <c r="H4096">
        <f>IF($A4096="","",Tienda_2!D1696)</f>
        <v>0</v>
      </c>
      <c r="I4096">
        <f>IF($A4096="","",Tienda_2!H1696)</f>
        <v>5</v>
      </c>
      <c r="J4096">
        <f>IF($A4096="",0,IF(AND(OR('Cuadro-de-mando'!$B$4="(Todas)",'Cuadro-de-mando'!$B$4=$A4096),OR('Cuadro-de-mando'!$E$4="(Todas)",'Cuadro-de-mando'!$E$4=$B4096),OR('Cuadro-de-mando'!$H$4="(Todas)",'Cuadro-de-mando'!$H$4=$C4096),OR('Cuadro-de-mando'!$K$4="(Todas)",'Cuadro-de-mando'!$K$4=$E4096),OR('Cuadro-de-mando'!$N$4="(Todos)",'Cuadro-de-mando'!$N$4=$F4096)),1,0))</f>
        <v>1</v>
      </c>
    </row>
    <row r="4097" spans="1:10" x14ac:dyDescent="0.25">
      <c r="A4097" t="str">
        <f>IF(Tienda_2!$A1697="","","Tienda 2")</f>
        <v>Tienda 2</v>
      </c>
      <c r="B4097" t="str">
        <f>IF($A4097="","",Tienda_2!B1697)</f>
        <v>Muebles</v>
      </c>
      <c r="C4097" t="str">
        <f>IF($A4097="","",Tienda_2!G1697)</f>
        <v>Barranquilla</v>
      </c>
      <c r="D4097" t="str">
        <f>IF($A4097="","",Tienda_2!F1697)</f>
        <v>Pedro Gomez</v>
      </c>
      <c r="E4097" t="str">
        <f>IF($A4097="","",Tienda_2!I1697)</f>
        <v>Nequi</v>
      </c>
      <c r="F4097">
        <f>IF($A4097="","",VALUE(RIGHT(Tienda_2!E1697,4)))</f>
        <v>2020</v>
      </c>
      <c r="G4097">
        <f>IF($A4097="","",Tienda_2!C1697)</f>
        <v>614600</v>
      </c>
      <c r="H4097">
        <f>IF($A4097="","",Tienda_2!D1697)</f>
        <v>30900</v>
      </c>
      <c r="I4097">
        <f>IF($A4097="","",Tienda_2!H1697)</f>
        <v>5</v>
      </c>
      <c r="J4097">
        <f>IF($A4097="",0,IF(AND(OR('Cuadro-de-mando'!$B$4="(Todas)",'Cuadro-de-mando'!$B$4=$A4097),OR('Cuadro-de-mando'!$E$4="(Todas)",'Cuadro-de-mando'!$E$4=$B4097),OR('Cuadro-de-mando'!$H$4="(Todas)",'Cuadro-de-mando'!$H$4=$C4097),OR('Cuadro-de-mando'!$K$4="(Todas)",'Cuadro-de-mando'!$K$4=$E4097),OR('Cuadro-de-mando'!$N$4="(Todos)",'Cuadro-de-mando'!$N$4=$F4097)),1,0))</f>
        <v>1</v>
      </c>
    </row>
    <row r="4098" spans="1:10" x14ac:dyDescent="0.25">
      <c r="A4098" t="str">
        <f>IF(Tienda_2!$A1698="","","Tienda 2")</f>
        <v>Tienda 2</v>
      </c>
      <c r="B4098" t="str">
        <f>IF($A4098="","",Tienda_2!B1698)</f>
        <v>Electrónicos</v>
      </c>
      <c r="C4098" t="str">
        <f>IF($A4098="","",Tienda_2!G1698)</f>
        <v>Medellín</v>
      </c>
      <c r="D4098" t="str">
        <f>IF($A4098="","",Tienda_2!F1698)</f>
        <v>Juan Fernandez</v>
      </c>
      <c r="E4098" t="str">
        <f>IF($A4098="","",Tienda_2!I1698)</f>
        <v>Tarjeta de crédito</v>
      </c>
      <c r="F4098">
        <f>IF($A4098="","",VALUE(RIGHT(Tienda_2!E1698,4)))</f>
        <v>2021</v>
      </c>
      <c r="G4098">
        <f>IF($A4098="","",Tienda_2!C1698)</f>
        <v>1115000</v>
      </c>
      <c r="H4098">
        <f>IF($A4098="","",Tienda_2!D1698)</f>
        <v>57600</v>
      </c>
      <c r="I4098">
        <f>IF($A4098="","",Tienda_2!H1698)</f>
        <v>5</v>
      </c>
      <c r="J4098">
        <f>IF($A4098="",0,IF(AND(OR('Cuadro-de-mando'!$B$4="(Todas)",'Cuadro-de-mando'!$B$4=$A4098),OR('Cuadro-de-mando'!$E$4="(Todas)",'Cuadro-de-mando'!$E$4=$B4098),OR('Cuadro-de-mando'!$H$4="(Todas)",'Cuadro-de-mando'!$H$4=$C4098),OR('Cuadro-de-mando'!$K$4="(Todas)",'Cuadro-de-mando'!$K$4=$E4098),OR('Cuadro-de-mando'!$N$4="(Todos)",'Cuadro-de-mando'!$N$4=$F4098)),1,0))</f>
        <v>1</v>
      </c>
    </row>
    <row r="4099" spans="1:10" x14ac:dyDescent="0.25">
      <c r="A4099" t="str">
        <f>IF(Tienda_2!$A1699="","","Tienda 2")</f>
        <v>Tienda 2</v>
      </c>
      <c r="B4099" t="str">
        <f>IF($A4099="","",Tienda_2!B1699)</f>
        <v>Libros</v>
      </c>
      <c r="C4099" t="str">
        <f>IF($A4099="","",Tienda_2!G1699)</f>
        <v>Medellín</v>
      </c>
      <c r="D4099" t="str">
        <f>IF($A4099="","",Tienda_2!F1699)</f>
        <v>Mariana Herrera</v>
      </c>
      <c r="E4099" t="str">
        <f>IF($A4099="","",Tienda_2!I1699)</f>
        <v>Tarjeta de crédito</v>
      </c>
      <c r="F4099">
        <f>IF($A4099="","",VALUE(RIGHT(Tienda_2!E1699,4)))</f>
        <v>2023</v>
      </c>
      <c r="G4099">
        <f>IF($A4099="","",Tienda_2!C1699)</f>
        <v>30500</v>
      </c>
      <c r="H4099">
        <f>IF($A4099="","",Tienda_2!D1699)</f>
        <v>2000</v>
      </c>
      <c r="I4099">
        <f>IF($A4099="","",Tienda_2!H1699)</f>
        <v>3</v>
      </c>
      <c r="J4099">
        <f>IF($A4099="",0,IF(AND(OR('Cuadro-de-mando'!$B$4="(Todas)",'Cuadro-de-mando'!$B$4=$A4099),OR('Cuadro-de-mando'!$E$4="(Todas)",'Cuadro-de-mando'!$E$4=$B4099),OR('Cuadro-de-mando'!$H$4="(Todas)",'Cuadro-de-mando'!$H$4=$C4099),OR('Cuadro-de-mando'!$K$4="(Todas)",'Cuadro-de-mando'!$K$4=$E4099),OR('Cuadro-de-mando'!$N$4="(Todos)",'Cuadro-de-mando'!$N$4=$F4099)),1,0))</f>
        <v>1</v>
      </c>
    </row>
    <row r="4100" spans="1:10" x14ac:dyDescent="0.25">
      <c r="A4100" t="str">
        <f>IF(Tienda_2!$A1700="","","Tienda 2")</f>
        <v>Tienda 2</v>
      </c>
      <c r="B4100" t="str">
        <f>IF($A4100="","",Tienda_2!B1700)</f>
        <v>Juguetes</v>
      </c>
      <c r="C4100" t="str">
        <f>IF($A4100="","",Tienda_2!G1700)</f>
        <v>Barranquilla</v>
      </c>
      <c r="D4100" t="str">
        <f>IF($A4100="","",Tienda_2!F1700)</f>
        <v>Juliana Costa</v>
      </c>
      <c r="E4100" t="str">
        <f>IF($A4100="","",Tienda_2!I1700)</f>
        <v>Tarjeta de crédito</v>
      </c>
      <c r="F4100">
        <f>IF($A4100="","",VALUE(RIGHT(Tienda_2!E1700,4)))</f>
        <v>2022</v>
      </c>
      <c r="G4100">
        <f>IF($A4100="","",Tienda_2!C1700)</f>
        <v>16000</v>
      </c>
      <c r="H4100">
        <f>IF($A4100="","",Tienda_2!D1700)</f>
        <v>1400</v>
      </c>
      <c r="I4100">
        <f>IF($A4100="","",Tienda_2!H1700)</f>
        <v>4</v>
      </c>
      <c r="J4100">
        <f>IF($A4100="",0,IF(AND(OR('Cuadro-de-mando'!$B$4="(Todas)",'Cuadro-de-mando'!$B$4=$A4100),OR('Cuadro-de-mando'!$E$4="(Todas)",'Cuadro-de-mando'!$E$4=$B4100),OR('Cuadro-de-mando'!$H$4="(Todas)",'Cuadro-de-mando'!$H$4=$C4100),OR('Cuadro-de-mando'!$K$4="(Todas)",'Cuadro-de-mando'!$K$4=$E4100),OR('Cuadro-de-mando'!$N$4="(Todos)",'Cuadro-de-mando'!$N$4=$F4100)),1,0))</f>
        <v>1</v>
      </c>
    </row>
    <row r="4101" spans="1:10" x14ac:dyDescent="0.25">
      <c r="A4101" t="str">
        <f>IF(Tienda_2!$A1701="","","Tienda 2")</f>
        <v>Tienda 2</v>
      </c>
      <c r="B4101" t="str">
        <f>IF($A4101="","",Tienda_2!B1701)</f>
        <v>Deportes y diversión</v>
      </c>
      <c r="C4101" t="str">
        <f>IF($A4101="","",Tienda_2!G1701)</f>
        <v>Bucaramanga</v>
      </c>
      <c r="D4101" t="str">
        <f>IF($A4101="","",Tienda_2!F1701)</f>
        <v>Izabela de León</v>
      </c>
      <c r="E4101" t="str">
        <f>IF($A4101="","",Tienda_2!I1701)</f>
        <v>Cupón</v>
      </c>
      <c r="F4101">
        <f>IF($A4101="","",VALUE(RIGHT(Tienda_2!E1701,4)))</f>
        <v>2020</v>
      </c>
      <c r="G4101">
        <f>IF($A4101="","",Tienda_2!C1701)</f>
        <v>48600</v>
      </c>
      <c r="H4101">
        <f>IF($A4101="","",Tienda_2!D1701)</f>
        <v>3000</v>
      </c>
      <c r="I4101">
        <f>IF($A4101="","",Tienda_2!H1701)</f>
        <v>1</v>
      </c>
      <c r="J4101">
        <f>IF($A4101="",0,IF(AND(OR('Cuadro-de-mando'!$B$4="(Todas)",'Cuadro-de-mando'!$B$4=$A4101),OR('Cuadro-de-mando'!$E$4="(Todas)",'Cuadro-de-mando'!$E$4=$B4101),OR('Cuadro-de-mando'!$H$4="(Todas)",'Cuadro-de-mando'!$H$4=$C4101),OR('Cuadro-de-mando'!$K$4="(Todas)",'Cuadro-de-mando'!$K$4=$E4101),OR('Cuadro-de-mando'!$N$4="(Todos)",'Cuadro-de-mando'!$N$4=$F4101)),1,0))</f>
        <v>1</v>
      </c>
    </row>
    <row r="4102" spans="1:10" x14ac:dyDescent="0.25">
      <c r="A4102" t="str">
        <f>IF(Tienda_2!$A1702="","","Tienda 2")</f>
        <v>Tienda 2</v>
      </c>
      <c r="B4102" t="str">
        <f>IF($A4102="","",Tienda_2!B1702)</f>
        <v>Muebles</v>
      </c>
      <c r="C4102" t="str">
        <f>IF($A4102="","",Tienda_2!G1702)</f>
        <v>Bogotá</v>
      </c>
      <c r="D4102" t="str">
        <f>IF($A4102="","",Tienda_2!F1702)</f>
        <v>Beatriz Morales</v>
      </c>
      <c r="E4102" t="str">
        <f>IF($A4102="","",Tienda_2!I1702)</f>
        <v>Nequi</v>
      </c>
      <c r="F4102">
        <f>IF($A4102="","",VALUE(RIGHT(Tienda_2!E1702,4)))</f>
        <v>2021</v>
      </c>
      <c r="G4102">
        <f>IF($A4102="","",Tienda_2!C1702)</f>
        <v>637100</v>
      </c>
      <c r="H4102">
        <f>IF($A4102="","",Tienda_2!D1702)</f>
        <v>36300</v>
      </c>
      <c r="I4102">
        <f>IF($A4102="","",Tienda_2!H1702)</f>
        <v>4</v>
      </c>
      <c r="J4102">
        <f>IF($A4102="",0,IF(AND(OR('Cuadro-de-mando'!$B$4="(Todas)",'Cuadro-de-mando'!$B$4=$A4102),OR('Cuadro-de-mando'!$E$4="(Todas)",'Cuadro-de-mando'!$E$4=$B4102),OR('Cuadro-de-mando'!$H$4="(Todas)",'Cuadro-de-mando'!$H$4=$C4102),OR('Cuadro-de-mando'!$K$4="(Todas)",'Cuadro-de-mando'!$K$4=$E4102),OR('Cuadro-de-mando'!$N$4="(Todos)",'Cuadro-de-mando'!$N$4=$F4102)),1,0))</f>
        <v>1</v>
      </c>
    </row>
    <row r="4103" spans="1:10" x14ac:dyDescent="0.25">
      <c r="A4103" t="str">
        <f>IF(Tienda_2!$A1703="","","Tienda 2")</f>
        <v>Tienda 2</v>
      </c>
      <c r="B4103" t="str">
        <f>IF($A4103="","",Tienda_2!B1703)</f>
        <v>Juguetes</v>
      </c>
      <c r="C4103" t="str">
        <f>IF($A4103="","",Tienda_2!G1703)</f>
        <v>Riohacha</v>
      </c>
      <c r="D4103" t="str">
        <f>IF($A4103="","",Tienda_2!F1703)</f>
        <v>Juan Fernandez</v>
      </c>
      <c r="E4103" t="str">
        <f>IF($A4103="","",Tienda_2!I1703)</f>
        <v>Tarjeta de crédito</v>
      </c>
      <c r="F4103">
        <f>IF($A4103="","",VALUE(RIGHT(Tienda_2!E1703,4)))</f>
        <v>2022</v>
      </c>
      <c r="G4103">
        <f>IF($A4103="","",Tienda_2!C1703)</f>
        <v>56100</v>
      </c>
      <c r="H4103">
        <f>IF($A4103="","",Tienda_2!D1703)</f>
        <v>7800</v>
      </c>
      <c r="I4103">
        <f>IF($A4103="","",Tienda_2!H1703)</f>
        <v>2</v>
      </c>
      <c r="J4103">
        <f>IF($A4103="",0,IF(AND(OR('Cuadro-de-mando'!$B$4="(Todas)",'Cuadro-de-mando'!$B$4=$A4103),OR('Cuadro-de-mando'!$E$4="(Todas)",'Cuadro-de-mando'!$E$4=$B4103),OR('Cuadro-de-mando'!$H$4="(Todas)",'Cuadro-de-mando'!$H$4=$C4103),OR('Cuadro-de-mando'!$K$4="(Todas)",'Cuadro-de-mando'!$K$4=$E4103),OR('Cuadro-de-mando'!$N$4="(Todos)",'Cuadro-de-mando'!$N$4=$F4103)),1,0))</f>
        <v>1</v>
      </c>
    </row>
    <row r="4104" spans="1:10" x14ac:dyDescent="0.25">
      <c r="A4104" t="str">
        <f>IF(Tienda_2!$A1704="","","Tienda 2")</f>
        <v>Tienda 2</v>
      </c>
      <c r="B4104" t="str">
        <f>IF($A4104="","",Tienda_2!B1704)</f>
        <v>Electrónicos</v>
      </c>
      <c r="C4104" t="str">
        <f>IF($A4104="","",Tienda_2!G1704)</f>
        <v>Bogotá</v>
      </c>
      <c r="D4104" t="str">
        <f>IF($A4104="","",Tienda_2!F1704)</f>
        <v>Camila Rivera</v>
      </c>
      <c r="E4104" t="str">
        <f>IF($A4104="","",Tienda_2!I1704)</f>
        <v>Tarjeta de crédito</v>
      </c>
      <c r="F4104">
        <f>IF($A4104="","",VALUE(RIGHT(Tienda_2!E1704,4)))</f>
        <v>2021</v>
      </c>
      <c r="G4104">
        <f>IF($A4104="","",Tienda_2!C1704)</f>
        <v>39600</v>
      </c>
      <c r="H4104">
        <f>IF($A4104="","",Tienda_2!D1704)</f>
        <v>0</v>
      </c>
      <c r="I4104">
        <f>IF($A4104="","",Tienda_2!H1704)</f>
        <v>5</v>
      </c>
      <c r="J4104">
        <f>IF($A4104="",0,IF(AND(OR('Cuadro-de-mando'!$B$4="(Todas)",'Cuadro-de-mando'!$B$4=$A4104),OR('Cuadro-de-mando'!$E$4="(Todas)",'Cuadro-de-mando'!$E$4=$B4104),OR('Cuadro-de-mando'!$H$4="(Todas)",'Cuadro-de-mando'!$H$4=$C4104),OR('Cuadro-de-mando'!$K$4="(Todas)",'Cuadro-de-mando'!$K$4=$E4104),OR('Cuadro-de-mando'!$N$4="(Todos)",'Cuadro-de-mando'!$N$4=$F4104)),1,0))</f>
        <v>1</v>
      </c>
    </row>
    <row r="4105" spans="1:10" x14ac:dyDescent="0.25">
      <c r="A4105" t="str">
        <f>IF(Tienda_2!$A1705="","","Tienda 2")</f>
        <v>Tienda 2</v>
      </c>
      <c r="B4105" t="str">
        <f>IF($A4105="","",Tienda_2!B1705)</f>
        <v>Electrónicos</v>
      </c>
      <c r="C4105" t="str">
        <f>IF($A4105="","",Tienda_2!G1705)</f>
        <v>Medellín</v>
      </c>
      <c r="D4105" t="str">
        <f>IF($A4105="","",Tienda_2!F1705)</f>
        <v>Santiago Silva</v>
      </c>
      <c r="E4105" t="str">
        <f>IF($A4105="","",Tienda_2!I1705)</f>
        <v>Tarjeta de crédito</v>
      </c>
      <c r="F4105">
        <f>IF($A4105="","",VALUE(RIGHT(Tienda_2!E1705,4)))</f>
        <v>2021</v>
      </c>
      <c r="G4105">
        <f>IF($A4105="","",Tienda_2!C1705)</f>
        <v>1552200</v>
      </c>
      <c r="H4105">
        <f>IF($A4105="","",Tienda_2!D1705)</f>
        <v>80800</v>
      </c>
      <c r="I4105">
        <f>IF($A4105="","",Tienda_2!H1705)</f>
        <v>4</v>
      </c>
      <c r="J4105">
        <f>IF($A4105="",0,IF(AND(OR('Cuadro-de-mando'!$B$4="(Todas)",'Cuadro-de-mando'!$B$4=$A4105),OR('Cuadro-de-mando'!$E$4="(Todas)",'Cuadro-de-mando'!$E$4=$B4105),OR('Cuadro-de-mando'!$H$4="(Todas)",'Cuadro-de-mando'!$H$4=$C4105),OR('Cuadro-de-mando'!$K$4="(Todas)",'Cuadro-de-mando'!$K$4=$E4105),OR('Cuadro-de-mando'!$N$4="(Todos)",'Cuadro-de-mando'!$N$4=$F4105)),1,0))</f>
        <v>1</v>
      </c>
    </row>
    <row r="4106" spans="1:10" x14ac:dyDescent="0.25">
      <c r="A4106" t="str">
        <f>IF(Tienda_2!$A1706="","","Tienda 2")</f>
        <v>Tienda 2</v>
      </c>
      <c r="B4106" t="str">
        <f>IF($A4106="","",Tienda_2!B1706)</f>
        <v>Artículos para el hogar</v>
      </c>
      <c r="C4106" t="str">
        <f>IF($A4106="","",Tienda_2!G1706)</f>
        <v>Bogotá</v>
      </c>
      <c r="D4106" t="str">
        <f>IF($A4106="","",Tienda_2!F1706)</f>
        <v>Maria Alfonso</v>
      </c>
      <c r="E4106" t="str">
        <f>IF($A4106="","",Tienda_2!I1706)</f>
        <v>Tarjeta de crédito</v>
      </c>
      <c r="F4106">
        <f>IF($A4106="","",VALUE(RIGHT(Tienda_2!E1706,4)))</f>
        <v>2020</v>
      </c>
      <c r="G4106">
        <f>IF($A4106="","",Tienda_2!C1706)</f>
        <v>135000</v>
      </c>
      <c r="H4106">
        <f>IF($A4106="","",Tienda_2!D1706)</f>
        <v>14600</v>
      </c>
      <c r="I4106">
        <f>IF($A4106="","",Tienda_2!H1706)</f>
        <v>5</v>
      </c>
      <c r="J4106">
        <f>IF($A4106="",0,IF(AND(OR('Cuadro-de-mando'!$B$4="(Todas)",'Cuadro-de-mando'!$B$4=$A4106),OR('Cuadro-de-mando'!$E$4="(Todas)",'Cuadro-de-mando'!$E$4=$B4106),OR('Cuadro-de-mando'!$H$4="(Todas)",'Cuadro-de-mando'!$H$4=$C4106),OR('Cuadro-de-mando'!$K$4="(Todas)",'Cuadro-de-mando'!$K$4=$E4106),OR('Cuadro-de-mando'!$N$4="(Todos)",'Cuadro-de-mando'!$N$4=$F4106)),1,0))</f>
        <v>1</v>
      </c>
    </row>
    <row r="4107" spans="1:10" x14ac:dyDescent="0.25">
      <c r="A4107" t="str">
        <f>IF(Tienda_2!$A1707="","","Tienda 2")</f>
        <v>Tienda 2</v>
      </c>
      <c r="B4107" t="str">
        <f>IF($A4107="","",Tienda_2!B1707)</f>
        <v>Muebles</v>
      </c>
      <c r="C4107" t="str">
        <f>IF($A4107="","",Tienda_2!G1707)</f>
        <v>Bogotá</v>
      </c>
      <c r="D4107" t="str">
        <f>IF($A4107="","",Tienda_2!F1707)</f>
        <v>Rafael Acosta</v>
      </c>
      <c r="E4107" t="str">
        <f>IF($A4107="","",Tienda_2!I1707)</f>
        <v>Tarjeta de crédito</v>
      </c>
      <c r="F4107">
        <f>IF($A4107="","",VALUE(RIGHT(Tienda_2!E1707,4)))</f>
        <v>2022</v>
      </c>
      <c r="G4107">
        <f>IF($A4107="","",Tienda_2!C1707)</f>
        <v>711600</v>
      </c>
      <c r="H4107">
        <f>IF($A4107="","",Tienda_2!D1707)</f>
        <v>38600</v>
      </c>
      <c r="I4107">
        <f>IF($A4107="","",Tienda_2!H1707)</f>
        <v>5</v>
      </c>
      <c r="J4107">
        <f>IF($A4107="",0,IF(AND(OR('Cuadro-de-mando'!$B$4="(Todas)",'Cuadro-de-mando'!$B$4=$A4107),OR('Cuadro-de-mando'!$E$4="(Todas)",'Cuadro-de-mando'!$E$4=$B4107),OR('Cuadro-de-mando'!$H$4="(Todas)",'Cuadro-de-mando'!$H$4=$C4107),OR('Cuadro-de-mando'!$K$4="(Todas)",'Cuadro-de-mando'!$K$4=$E4107),OR('Cuadro-de-mando'!$N$4="(Todos)",'Cuadro-de-mando'!$N$4=$F4107)),1,0))</f>
        <v>1</v>
      </c>
    </row>
    <row r="4108" spans="1:10" x14ac:dyDescent="0.25">
      <c r="A4108" t="str">
        <f>IF(Tienda_2!$A1708="","","Tienda 2")</f>
        <v>Tienda 2</v>
      </c>
      <c r="B4108" t="str">
        <f>IF($A4108="","",Tienda_2!B1708)</f>
        <v>Deportes y diversión</v>
      </c>
      <c r="C4108" t="str">
        <f>IF($A4108="","",Tienda_2!G1708)</f>
        <v>Bogotá</v>
      </c>
      <c r="D4108" t="str">
        <f>IF($A4108="","",Tienda_2!F1708)</f>
        <v>Izabela de León</v>
      </c>
      <c r="E4108" t="str">
        <f>IF($A4108="","",Tienda_2!I1708)</f>
        <v>Nequi</v>
      </c>
      <c r="F4108">
        <f>IF($A4108="","",VALUE(RIGHT(Tienda_2!E1708,4)))</f>
        <v>2021</v>
      </c>
      <c r="G4108">
        <f>IF($A4108="","",Tienda_2!C1708)</f>
        <v>34700</v>
      </c>
      <c r="H4108">
        <f>IF($A4108="","",Tienda_2!D1708)</f>
        <v>0</v>
      </c>
      <c r="I4108">
        <f>IF($A4108="","",Tienda_2!H1708)</f>
        <v>2</v>
      </c>
      <c r="J4108">
        <f>IF($A4108="",0,IF(AND(OR('Cuadro-de-mando'!$B$4="(Todas)",'Cuadro-de-mando'!$B$4=$A4108),OR('Cuadro-de-mando'!$E$4="(Todas)",'Cuadro-de-mando'!$E$4=$B4108),OR('Cuadro-de-mando'!$H$4="(Todas)",'Cuadro-de-mando'!$H$4=$C4108),OR('Cuadro-de-mando'!$K$4="(Todas)",'Cuadro-de-mando'!$K$4=$E4108),OR('Cuadro-de-mando'!$N$4="(Todos)",'Cuadro-de-mando'!$N$4=$F4108)),1,0))</f>
        <v>1</v>
      </c>
    </row>
    <row r="4109" spans="1:10" x14ac:dyDescent="0.25">
      <c r="A4109" t="str">
        <f>IF(Tienda_2!$A1709="","","Tienda 2")</f>
        <v>Tienda 2</v>
      </c>
      <c r="B4109" t="str">
        <f>IF($A4109="","",Tienda_2!B1709)</f>
        <v>Muebles</v>
      </c>
      <c r="C4109" t="str">
        <f>IF($A4109="","",Tienda_2!G1709)</f>
        <v>Cali</v>
      </c>
      <c r="D4109" t="str">
        <f>IF($A4109="","",Tienda_2!F1709)</f>
        <v>Santiago Silva</v>
      </c>
      <c r="E4109" t="str">
        <f>IF($A4109="","",Tienda_2!I1709)</f>
        <v>Tarjeta de crédito</v>
      </c>
      <c r="F4109">
        <f>IF($A4109="","",VALUE(RIGHT(Tienda_2!E1709,4)))</f>
        <v>2020</v>
      </c>
      <c r="G4109">
        <f>IF($A4109="","",Tienda_2!C1709)</f>
        <v>227400</v>
      </c>
      <c r="H4109">
        <f>IF($A4109="","",Tienda_2!D1709)</f>
        <v>10300</v>
      </c>
      <c r="I4109">
        <f>IF($A4109="","",Tienda_2!H1709)</f>
        <v>5</v>
      </c>
      <c r="J4109">
        <f>IF($A4109="",0,IF(AND(OR('Cuadro-de-mando'!$B$4="(Todas)",'Cuadro-de-mando'!$B$4=$A4109),OR('Cuadro-de-mando'!$E$4="(Todas)",'Cuadro-de-mando'!$E$4=$B4109),OR('Cuadro-de-mando'!$H$4="(Todas)",'Cuadro-de-mando'!$H$4=$C4109),OR('Cuadro-de-mando'!$K$4="(Todas)",'Cuadro-de-mando'!$K$4=$E4109),OR('Cuadro-de-mando'!$N$4="(Todos)",'Cuadro-de-mando'!$N$4=$F4109)),1,0))</f>
        <v>1</v>
      </c>
    </row>
    <row r="4110" spans="1:10" x14ac:dyDescent="0.25">
      <c r="A4110" t="str">
        <f>IF(Tienda_2!$A1710="","","Tienda 2")</f>
        <v>Tienda 2</v>
      </c>
      <c r="B4110" t="str">
        <f>IF($A4110="","",Tienda_2!B1710)</f>
        <v>Artículos para el hogar</v>
      </c>
      <c r="C4110" t="str">
        <f>IF($A4110="","",Tienda_2!G1710)</f>
        <v>Bogotá</v>
      </c>
      <c r="D4110" t="str">
        <f>IF($A4110="","",Tienda_2!F1710)</f>
        <v>Izabela de León</v>
      </c>
      <c r="E4110" t="str">
        <f>IF($A4110="","",Tienda_2!I1710)</f>
        <v>Tarjeta de crédito</v>
      </c>
      <c r="F4110">
        <f>IF($A4110="","",VALUE(RIGHT(Tienda_2!E1710,4)))</f>
        <v>2022</v>
      </c>
      <c r="G4110">
        <f>IF($A4110="","",Tienda_2!C1710)</f>
        <v>37000</v>
      </c>
      <c r="H4110">
        <f>IF($A4110="","",Tienda_2!D1710)</f>
        <v>4300</v>
      </c>
      <c r="I4110">
        <f>IF($A4110="","",Tienda_2!H1710)</f>
        <v>5</v>
      </c>
      <c r="J4110">
        <f>IF($A4110="",0,IF(AND(OR('Cuadro-de-mando'!$B$4="(Todas)",'Cuadro-de-mando'!$B$4=$A4110),OR('Cuadro-de-mando'!$E$4="(Todas)",'Cuadro-de-mando'!$E$4=$B4110),OR('Cuadro-de-mando'!$H$4="(Todas)",'Cuadro-de-mando'!$H$4=$C4110),OR('Cuadro-de-mando'!$K$4="(Todas)",'Cuadro-de-mando'!$K$4=$E4110),OR('Cuadro-de-mando'!$N$4="(Todos)",'Cuadro-de-mando'!$N$4=$F4110)),1,0))</f>
        <v>1</v>
      </c>
    </row>
    <row r="4111" spans="1:10" x14ac:dyDescent="0.25">
      <c r="A4111" t="str">
        <f>IF(Tienda_2!$A1711="","","Tienda 2")</f>
        <v>Tienda 2</v>
      </c>
      <c r="B4111" t="str">
        <f>IF($A4111="","",Tienda_2!B1711)</f>
        <v>Electrodomésticos</v>
      </c>
      <c r="C4111" t="str">
        <f>IF($A4111="","",Tienda_2!G1711)</f>
        <v>Leticia</v>
      </c>
      <c r="D4111" t="str">
        <f>IF($A4111="","",Tienda_2!F1711)</f>
        <v>Pedro Gomez</v>
      </c>
      <c r="E4111" t="str">
        <f>IF($A4111="","",Tienda_2!I1711)</f>
        <v>Nequi</v>
      </c>
      <c r="F4111">
        <f>IF($A4111="","",VALUE(RIGHT(Tienda_2!E1711,4)))</f>
        <v>2020</v>
      </c>
      <c r="G4111">
        <f>IF($A4111="","",Tienda_2!C1711)</f>
        <v>2132700</v>
      </c>
      <c r="H4111">
        <f>IF($A4111="","",Tienda_2!D1711)</f>
        <v>111700</v>
      </c>
      <c r="I4111">
        <f>IF($A4111="","",Tienda_2!H1711)</f>
        <v>1</v>
      </c>
      <c r="J4111">
        <f>IF($A4111="",0,IF(AND(OR('Cuadro-de-mando'!$B$4="(Todas)",'Cuadro-de-mando'!$B$4=$A4111),OR('Cuadro-de-mando'!$E$4="(Todas)",'Cuadro-de-mando'!$E$4=$B4111),OR('Cuadro-de-mando'!$H$4="(Todas)",'Cuadro-de-mando'!$H$4=$C4111),OR('Cuadro-de-mando'!$K$4="(Todas)",'Cuadro-de-mando'!$K$4=$E4111),OR('Cuadro-de-mando'!$N$4="(Todos)",'Cuadro-de-mando'!$N$4=$F4111)),1,0))</f>
        <v>1</v>
      </c>
    </row>
    <row r="4112" spans="1:10" x14ac:dyDescent="0.25">
      <c r="A4112" t="str">
        <f>IF(Tienda_2!$A1712="","","Tienda 2")</f>
        <v>Tienda 2</v>
      </c>
      <c r="B4112" t="str">
        <f>IF($A4112="","",Tienda_2!B1712)</f>
        <v>Juguetes</v>
      </c>
      <c r="C4112" t="str">
        <f>IF($A4112="","",Tienda_2!G1712)</f>
        <v>Medellín</v>
      </c>
      <c r="D4112" t="str">
        <f>IF($A4112="","",Tienda_2!F1712)</f>
        <v>Camila Rivera</v>
      </c>
      <c r="E4112" t="str">
        <f>IF($A4112="","",Tienda_2!I1712)</f>
        <v>Nequi</v>
      </c>
      <c r="F4112">
        <f>IF($A4112="","",VALUE(RIGHT(Tienda_2!E1712,4)))</f>
        <v>2023</v>
      </c>
      <c r="G4112">
        <f>IF($A4112="","",Tienda_2!C1712)</f>
        <v>130900</v>
      </c>
      <c r="H4112">
        <f>IF($A4112="","",Tienda_2!D1712)</f>
        <v>5200</v>
      </c>
      <c r="I4112">
        <f>IF($A4112="","",Tienda_2!H1712)</f>
        <v>5</v>
      </c>
      <c r="J4112">
        <f>IF($A4112="",0,IF(AND(OR('Cuadro-de-mando'!$B$4="(Todas)",'Cuadro-de-mando'!$B$4=$A4112),OR('Cuadro-de-mando'!$E$4="(Todas)",'Cuadro-de-mando'!$E$4=$B4112),OR('Cuadro-de-mando'!$H$4="(Todas)",'Cuadro-de-mando'!$H$4=$C4112),OR('Cuadro-de-mando'!$K$4="(Todas)",'Cuadro-de-mando'!$K$4=$E4112),OR('Cuadro-de-mando'!$N$4="(Todos)",'Cuadro-de-mando'!$N$4=$F4112)),1,0))</f>
        <v>1</v>
      </c>
    </row>
    <row r="4113" spans="1:10" x14ac:dyDescent="0.25">
      <c r="A4113" t="str">
        <f>IF(Tienda_2!$A1713="","","Tienda 2")</f>
        <v>Tienda 2</v>
      </c>
      <c r="B4113" t="str">
        <f>IF($A4113="","",Tienda_2!B1713)</f>
        <v>Deportes y diversión</v>
      </c>
      <c r="C4113" t="str">
        <f>IF($A4113="","",Tienda_2!G1713)</f>
        <v>Bogotá</v>
      </c>
      <c r="D4113" t="str">
        <f>IF($A4113="","",Tienda_2!F1713)</f>
        <v>Juan Fernandez</v>
      </c>
      <c r="E4113" t="str">
        <f>IF($A4113="","",Tienda_2!I1713)</f>
        <v>Cupón</v>
      </c>
      <c r="F4113">
        <f>IF($A4113="","",VALUE(RIGHT(Tienda_2!E1713,4)))</f>
        <v>2020</v>
      </c>
      <c r="G4113">
        <f>IF($A4113="","",Tienda_2!C1713)</f>
        <v>94400</v>
      </c>
      <c r="H4113">
        <f>IF($A4113="","",Tienda_2!D1713)</f>
        <v>5200</v>
      </c>
      <c r="I4113">
        <f>IF($A4113="","",Tienda_2!H1713)</f>
        <v>5</v>
      </c>
      <c r="J4113">
        <f>IF($A4113="",0,IF(AND(OR('Cuadro-de-mando'!$B$4="(Todas)",'Cuadro-de-mando'!$B$4=$A4113),OR('Cuadro-de-mando'!$E$4="(Todas)",'Cuadro-de-mando'!$E$4=$B4113),OR('Cuadro-de-mando'!$H$4="(Todas)",'Cuadro-de-mando'!$H$4=$C4113),OR('Cuadro-de-mando'!$K$4="(Todas)",'Cuadro-de-mando'!$K$4=$E4113),OR('Cuadro-de-mando'!$N$4="(Todos)",'Cuadro-de-mando'!$N$4=$F4113)),1,0))</f>
        <v>1</v>
      </c>
    </row>
    <row r="4114" spans="1:10" x14ac:dyDescent="0.25">
      <c r="A4114" t="str">
        <f>IF(Tienda_2!$A1714="","","Tienda 2")</f>
        <v>Tienda 2</v>
      </c>
      <c r="B4114" t="str">
        <f>IF($A4114="","",Tienda_2!B1714)</f>
        <v>Electrónicos</v>
      </c>
      <c r="C4114" t="str">
        <f>IF($A4114="","",Tienda_2!G1714)</f>
        <v>Medellín</v>
      </c>
      <c r="D4114" t="str">
        <f>IF($A4114="","",Tienda_2!F1714)</f>
        <v>Ángel Rodriguez</v>
      </c>
      <c r="E4114" t="str">
        <f>IF($A4114="","",Tienda_2!I1714)</f>
        <v>Tarjeta de crédito</v>
      </c>
      <c r="F4114">
        <f>IF($A4114="","",VALUE(RIGHT(Tienda_2!E1714,4)))</f>
        <v>2023</v>
      </c>
      <c r="G4114">
        <f>IF($A4114="","",Tienda_2!C1714)</f>
        <v>137500</v>
      </c>
      <c r="H4114">
        <f>IF($A4114="","",Tienda_2!D1714)</f>
        <v>8000</v>
      </c>
      <c r="I4114">
        <f>IF($A4114="","",Tienda_2!H1714)</f>
        <v>1</v>
      </c>
      <c r="J4114">
        <f>IF($A4114="",0,IF(AND(OR('Cuadro-de-mando'!$B$4="(Todas)",'Cuadro-de-mando'!$B$4=$A4114),OR('Cuadro-de-mando'!$E$4="(Todas)",'Cuadro-de-mando'!$E$4=$B4114),OR('Cuadro-de-mando'!$H$4="(Todas)",'Cuadro-de-mando'!$H$4=$C4114),OR('Cuadro-de-mando'!$K$4="(Todas)",'Cuadro-de-mando'!$K$4=$E4114),OR('Cuadro-de-mando'!$N$4="(Todos)",'Cuadro-de-mando'!$N$4=$F4114)),1,0))</f>
        <v>1</v>
      </c>
    </row>
    <row r="4115" spans="1:10" x14ac:dyDescent="0.25">
      <c r="A4115" t="str">
        <f>IF(Tienda_2!$A1715="","","Tienda 2")</f>
        <v>Tienda 2</v>
      </c>
      <c r="B4115" t="str">
        <f>IF($A4115="","",Tienda_2!B1715)</f>
        <v>Muebles</v>
      </c>
      <c r="C4115" t="str">
        <f>IF($A4115="","",Tienda_2!G1715)</f>
        <v>Cartagena</v>
      </c>
      <c r="D4115" t="str">
        <f>IF($A4115="","",Tienda_2!F1715)</f>
        <v>Felipe Santos</v>
      </c>
      <c r="E4115" t="str">
        <f>IF($A4115="","",Tienda_2!I1715)</f>
        <v>Tarjeta de crédito</v>
      </c>
      <c r="F4115">
        <f>IF($A4115="","",VALUE(RIGHT(Tienda_2!E1715,4)))</f>
        <v>2022</v>
      </c>
      <c r="G4115">
        <f>IF($A4115="","",Tienda_2!C1715)</f>
        <v>160600</v>
      </c>
      <c r="H4115">
        <f>IF($A4115="","",Tienda_2!D1715)</f>
        <v>6700</v>
      </c>
      <c r="I4115">
        <f>IF($A4115="","",Tienda_2!H1715)</f>
        <v>5</v>
      </c>
      <c r="J4115">
        <f>IF($A4115="",0,IF(AND(OR('Cuadro-de-mando'!$B$4="(Todas)",'Cuadro-de-mando'!$B$4=$A4115),OR('Cuadro-de-mando'!$E$4="(Todas)",'Cuadro-de-mando'!$E$4=$B4115),OR('Cuadro-de-mando'!$H$4="(Todas)",'Cuadro-de-mando'!$H$4=$C4115),OR('Cuadro-de-mando'!$K$4="(Todas)",'Cuadro-de-mando'!$K$4=$E4115),OR('Cuadro-de-mando'!$N$4="(Todos)",'Cuadro-de-mando'!$N$4=$F4115)),1,0))</f>
        <v>1</v>
      </c>
    </row>
    <row r="4116" spans="1:10" x14ac:dyDescent="0.25">
      <c r="A4116" t="str">
        <f>IF(Tienda_2!$A1716="","","Tienda 2")</f>
        <v>Tienda 2</v>
      </c>
      <c r="B4116" t="str">
        <f>IF($A4116="","",Tienda_2!B1716)</f>
        <v>Electrodomésticos</v>
      </c>
      <c r="C4116" t="str">
        <f>IF($A4116="","",Tienda_2!G1716)</f>
        <v>Pereira</v>
      </c>
      <c r="D4116" t="str">
        <f>IF($A4116="","",Tienda_2!F1716)</f>
        <v>Beatriz Morales</v>
      </c>
      <c r="E4116" t="str">
        <f>IF($A4116="","",Tienda_2!I1716)</f>
        <v>Nequi</v>
      </c>
      <c r="F4116">
        <f>IF($A4116="","",VALUE(RIGHT(Tienda_2!E1716,4)))</f>
        <v>2022</v>
      </c>
      <c r="G4116">
        <f>IF($A4116="","",Tienda_2!C1716)</f>
        <v>313100</v>
      </c>
      <c r="H4116">
        <f>IF($A4116="","",Tienda_2!D1716)</f>
        <v>17300</v>
      </c>
      <c r="I4116">
        <f>IF($A4116="","",Tienda_2!H1716)</f>
        <v>3</v>
      </c>
      <c r="J4116">
        <f>IF($A4116="",0,IF(AND(OR('Cuadro-de-mando'!$B$4="(Todas)",'Cuadro-de-mando'!$B$4=$A4116),OR('Cuadro-de-mando'!$E$4="(Todas)",'Cuadro-de-mando'!$E$4=$B4116),OR('Cuadro-de-mando'!$H$4="(Todas)",'Cuadro-de-mando'!$H$4=$C4116),OR('Cuadro-de-mando'!$K$4="(Todas)",'Cuadro-de-mando'!$K$4=$E4116),OR('Cuadro-de-mando'!$N$4="(Todos)",'Cuadro-de-mando'!$N$4=$F4116)),1,0))</f>
        <v>1</v>
      </c>
    </row>
    <row r="4117" spans="1:10" x14ac:dyDescent="0.25">
      <c r="A4117" t="str">
        <f>IF(Tienda_2!$A1717="","","Tienda 2")</f>
        <v>Tienda 2</v>
      </c>
      <c r="B4117" t="str">
        <f>IF($A4117="","",Tienda_2!B1717)</f>
        <v>Muebles</v>
      </c>
      <c r="C4117" t="str">
        <f>IF($A4117="","",Tienda_2!G1717)</f>
        <v>Cartagena</v>
      </c>
      <c r="D4117" t="str">
        <f>IF($A4117="","",Tienda_2!F1717)</f>
        <v>Juan Fernandez</v>
      </c>
      <c r="E4117" t="str">
        <f>IF($A4117="","",Tienda_2!I1717)</f>
        <v>Tarjeta de crédito</v>
      </c>
      <c r="F4117">
        <f>IF($A4117="","",VALUE(RIGHT(Tienda_2!E1717,4)))</f>
        <v>2022</v>
      </c>
      <c r="G4117">
        <f>IF($A4117="","",Tienda_2!C1717)</f>
        <v>324700</v>
      </c>
      <c r="H4117">
        <f>IF($A4117="","",Tienda_2!D1717)</f>
        <v>15500</v>
      </c>
      <c r="I4117">
        <f>IF($A4117="","",Tienda_2!H1717)</f>
        <v>4</v>
      </c>
      <c r="J4117">
        <f>IF($A4117="",0,IF(AND(OR('Cuadro-de-mando'!$B$4="(Todas)",'Cuadro-de-mando'!$B$4=$A4117),OR('Cuadro-de-mando'!$E$4="(Todas)",'Cuadro-de-mando'!$E$4=$B4117),OR('Cuadro-de-mando'!$H$4="(Todas)",'Cuadro-de-mando'!$H$4=$C4117),OR('Cuadro-de-mando'!$K$4="(Todas)",'Cuadro-de-mando'!$K$4=$E4117),OR('Cuadro-de-mando'!$N$4="(Todos)",'Cuadro-de-mando'!$N$4=$F4117)),1,0))</f>
        <v>1</v>
      </c>
    </row>
    <row r="4118" spans="1:10" x14ac:dyDescent="0.25">
      <c r="A4118" t="str">
        <f>IF(Tienda_2!$A1718="","","Tienda 2")</f>
        <v>Tienda 2</v>
      </c>
      <c r="B4118" t="str">
        <f>IF($A4118="","",Tienda_2!B1718)</f>
        <v>Muebles</v>
      </c>
      <c r="C4118" t="str">
        <f>IF($A4118="","",Tienda_2!G1718)</f>
        <v>Bogotá</v>
      </c>
      <c r="D4118" t="str">
        <f>IF($A4118="","",Tienda_2!F1718)</f>
        <v>Lucas Olivera</v>
      </c>
      <c r="E4118" t="str">
        <f>IF($A4118="","",Tienda_2!I1718)</f>
        <v>Tarjeta de crédito</v>
      </c>
      <c r="F4118">
        <f>IF($A4118="","",VALUE(RIGHT(Tienda_2!E1718,4)))</f>
        <v>2020</v>
      </c>
      <c r="G4118">
        <f>IF($A4118="","",Tienda_2!C1718)</f>
        <v>160800</v>
      </c>
      <c r="H4118">
        <f>IF($A4118="","",Tienda_2!D1718)</f>
        <v>13300</v>
      </c>
      <c r="I4118">
        <f>IF($A4118="","",Tienda_2!H1718)</f>
        <v>5</v>
      </c>
      <c r="J4118">
        <f>IF($A4118="",0,IF(AND(OR('Cuadro-de-mando'!$B$4="(Todas)",'Cuadro-de-mando'!$B$4=$A4118),OR('Cuadro-de-mando'!$E$4="(Todas)",'Cuadro-de-mando'!$E$4=$B4118),OR('Cuadro-de-mando'!$H$4="(Todas)",'Cuadro-de-mando'!$H$4=$C4118),OR('Cuadro-de-mando'!$K$4="(Todas)",'Cuadro-de-mando'!$K$4=$E4118),OR('Cuadro-de-mando'!$N$4="(Todos)",'Cuadro-de-mando'!$N$4=$F4118)),1,0))</f>
        <v>1</v>
      </c>
    </row>
    <row r="4119" spans="1:10" x14ac:dyDescent="0.25">
      <c r="A4119" t="str">
        <f>IF(Tienda_2!$A1719="","","Tienda 2")</f>
        <v>Tienda 2</v>
      </c>
      <c r="B4119" t="str">
        <f>IF($A4119="","",Tienda_2!B1719)</f>
        <v>Muebles</v>
      </c>
      <c r="C4119" t="str">
        <f>IF($A4119="","",Tienda_2!G1719)</f>
        <v>Bogotá</v>
      </c>
      <c r="D4119" t="str">
        <f>IF($A4119="","",Tienda_2!F1719)</f>
        <v>Lucas Olivera</v>
      </c>
      <c r="E4119" t="str">
        <f>IF($A4119="","",Tienda_2!I1719)</f>
        <v>Tarjeta de crédito</v>
      </c>
      <c r="F4119">
        <f>IF($A4119="","",VALUE(RIGHT(Tienda_2!E1719,4)))</f>
        <v>2022</v>
      </c>
      <c r="G4119">
        <f>IF($A4119="","",Tienda_2!C1719)</f>
        <v>503000</v>
      </c>
      <c r="H4119">
        <f>IF($A4119="","",Tienda_2!D1719)</f>
        <v>27000</v>
      </c>
      <c r="I4119">
        <f>IF($A4119="","",Tienda_2!H1719)</f>
        <v>5</v>
      </c>
      <c r="J4119">
        <f>IF($A4119="",0,IF(AND(OR('Cuadro-de-mando'!$B$4="(Todas)",'Cuadro-de-mando'!$B$4=$A4119),OR('Cuadro-de-mando'!$E$4="(Todas)",'Cuadro-de-mando'!$E$4=$B4119),OR('Cuadro-de-mando'!$H$4="(Todas)",'Cuadro-de-mando'!$H$4=$C4119),OR('Cuadro-de-mando'!$K$4="(Todas)",'Cuadro-de-mando'!$K$4=$E4119),OR('Cuadro-de-mando'!$N$4="(Todos)",'Cuadro-de-mando'!$N$4=$F4119)),1,0))</f>
        <v>1</v>
      </c>
    </row>
    <row r="4120" spans="1:10" x14ac:dyDescent="0.25">
      <c r="A4120" t="str">
        <f>IF(Tienda_2!$A1720="","","Tienda 2")</f>
        <v>Tienda 2</v>
      </c>
      <c r="B4120" t="str">
        <f>IF($A4120="","",Tienda_2!B1720)</f>
        <v>Muebles</v>
      </c>
      <c r="C4120" t="str">
        <f>IF($A4120="","",Tienda_2!G1720)</f>
        <v>Cali</v>
      </c>
      <c r="D4120" t="str">
        <f>IF($A4120="","",Tienda_2!F1720)</f>
        <v>Camila Rivera</v>
      </c>
      <c r="E4120" t="str">
        <f>IF($A4120="","",Tienda_2!I1720)</f>
        <v>Nequi</v>
      </c>
      <c r="F4120">
        <f>IF($A4120="","",VALUE(RIGHT(Tienda_2!E1720,4)))</f>
        <v>2022</v>
      </c>
      <c r="G4120">
        <f>IF($A4120="","",Tienda_2!C1720)</f>
        <v>368600</v>
      </c>
      <c r="H4120">
        <f>IF($A4120="","",Tienda_2!D1720)</f>
        <v>24300</v>
      </c>
      <c r="I4120">
        <f>IF($A4120="","",Tienda_2!H1720)</f>
        <v>4</v>
      </c>
      <c r="J4120">
        <f>IF($A4120="",0,IF(AND(OR('Cuadro-de-mando'!$B$4="(Todas)",'Cuadro-de-mando'!$B$4=$A4120),OR('Cuadro-de-mando'!$E$4="(Todas)",'Cuadro-de-mando'!$E$4=$B4120),OR('Cuadro-de-mando'!$H$4="(Todas)",'Cuadro-de-mando'!$H$4=$C4120),OR('Cuadro-de-mando'!$K$4="(Todas)",'Cuadro-de-mando'!$K$4=$E4120),OR('Cuadro-de-mando'!$N$4="(Todos)",'Cuadro-de-mando'!$N$4=$F4120)),1,0))</f>
        <v>1</v>
      </c>
    </row>
    <row r="4121" spans="1:10" x14ac:dyDescent="0.25">
      <c r="A4121" t="str">
        <f>IF(Tienda_2!$A1721="","","Tienda 2")</f>
        <v>Tienda 2</v>
      </c>
      <c r="B4121" t="str">
        <f>IF($A4121="","",Tienda_2!B1721)</f>
        <v>Libros</v>
      </c>
      <c r="C4121" t="str">
        <f>IF($A4121="","",Tienda_2!G1721)</f>
        <v>Bogotá</v>
      </c>
      <c r="D4121" t="str">
        <f>IF($A4121="","",Tienda_2!F1721)</f>
        <v>Izabela de León</v>
      </c>
      <c r="E4121" t="str">
        <f>IF($A4121="","",Tienda_2!I1721)</f>
        <v>Nequi</v>
      </c>
      <c r="F4121">
        <f>IF($A4121="","",VALUE(RIGHT(Tienda_2!E1721,4)))</f>
        <v>2023</v>
      </c>
      <c r="G4121">
        <f>IF($A4121="","",Tienda_2!C1721)</f>
        <v>74000</v>
      </c>
      <c r="H4121">
        <f>IF($A4121="","",Tienda_2!D1721)</f>
        <v>2100</v>
      </c>
      <c r="I4121">
        <f>IF($A4121="","",Tienda_2!H1721)</f>
        <v>5</v>
      </c>
      <c r="J4121">
        <f>IF($A4121="",0,IF(AND(OR('Cuadro-de-mando'!$B$4="(Todas)",'Cuadro-de-mando'!$B$4=$A4121),OR('Cuadro-de-mando'!$E$4="(Todas)",'Cuadro-de-mando'!$E$4=$B4121),OR('Cuadro-de-mando'!$H$4="(Todas)",'Cuadro-de-mando'!$H$4=$C4121),OR('Cuadro-de-mando'!$K$4="(Todas)",'Cuadro-de-mando'!$K$4=$E4121),OR('Cuadro-de-mando'!$N$4="(Todos)",'Cuadro-de-mando'!$N$4=$F4121)),1,0))</f>
        <v>1</v>
      </c>
    </row>
    <row r="4122" spans="1:10" x14ac:dyDescent="0.25">
      <c r="A4122" t="str">
        <f>IF(Tienda_2!$A1722="","","Tienda 2")</f>
        <v>Tienda 2</v>
      </c>
      <c r="B4122" t="str">
        <f>IF($A4122="","",Tienda_2!B1722)</f>
        <v>Electrónicos</v>
      </c>
      <c r="C4122" t="str">
        <f>IF($A4122="","",Tienda_2!G1722)</f>
        <v>Pereira</v>
      </c>
      <c r="D4122" t="str">
        <f>IF($A4122="","",Tienda_2!F1722)</f>
        <v>Lucas Olivera</v>
      </c>
      <c r="E4122" t="str">
        <f>IF($A4122="","",Tienda_2!I1722)</f>
        <v>Tarjeta de crédito</v>
      </c>
      <c r="F4122">
        <f>IF($A4122="","",VALUE(RIGHT(Tienda_2!E1722,4)))</f>
        <v>2020</v>
      </c>
      <c r="G4122">
        <f>IF($A4122="","",Tienda_2!C1722)</f>
        <v>1269700</v>
      </c>
      <c r="H4122">
        <f>IF($A4122="","",Tienda_2!D1722)</f>
        <v>68300</v>
      </c>
      <c r="I4122">
        <f>IF($A4122="","",Tienda_2!H1722)</f>
        <v>1</v>
      </c>
      <c r="J4122">
        <f>IF($A4122="",0,IF(AND(OR('Cuadro-de-mando'!$B$4="(Todas)",'Cuadro-de-mando'!$B$4=$A4122),OR('Cuadro-de-mando'!$E$4="(Todas)",'Cuadro-de-mando'!$E$4=$B4122),OR('Cuadro-de-mando'!$H$4="(Todas)",'Cuadro-de-mando'!$H$4=$C4122),OR('Cuadro-de-mando'!$K$4="(Todas)",'Cuadro-de-mando'!$K$4=$E4122),OR('Cuadro-de-mando'!$N$4="(Todos)",'Cuadro-de-mando'!$N$4=$F4122)),1,0))</f>
        <v>1</v>
      </c>
    </row>
    <row r="4123" spans="1:10" x14ac:dyDescent="0.25">
      <c r="A4123" t="str">
        <f>IF(Tienda_2!$A1723="","","Tienda 2")</f>
        <v>Tienda 2</v>
      </c>
      <c r="B4123" t="str">
        <f>IF($A4123="","",Tienda_2!B1723)</f>
        <v>Electrónicos</v>
      </c>
      <c r="C4123" t="str">
        <f>IF($A4123="","",Tienda_2!G1723)</f>
        <v>Medellín</v>
      </c>
      <c r="D4123" t="str">
        <f>IF($A4123="","",Tienda_2!F1723)</f>
        <v>Rafael Acosta</v>
      </c>
      <c r="E4123" t="str">
        <f>IF($A4123="","",Tienda_2!I1723)</f>
        <v>Tarjeta de crédito</v>
      </c>
      <c r="F4123">
        <f>IF($A4123="","",VALUE(RIGHT(Tienda_2!E1723,4)))</f>
        <v>2021</v>
      </c>
      <c r="G4123">
        <f>IF($A4123="","",Tienda_2!C1723)</f>
        <v>754000</v>
      </c>
      <c r="H4123">
        <f>IF($A4123="","",Tienda_2!D1723)</f>
        <v>38300</v>
      </c>
      <c r="I4123">
        <f>IF($A4123="","",Tienda_2!H1723)</f>
        <v>4</v>
      </c>
      <c r="J4123">
        <f>IF($A4123="",0,IF(AND(OR('Cuadro-de-mando'!$B$4="(Todas)",'Cuadro-de-mando'!$B$4=$A4123),OR('Cuadro-de-mando'!$E$4="(Todas)",'Cuadro-de-mando'!$E$4=$B4123),OR('Cuadro-de-mando'!$H$4="(Todas)",'Cuadro-de-mando'!$H$4=$C4123),OR('Cuadro-de-mando'!$K$4="(Todas)",'Cuadro-de-mando'!$K$4=$E4123),OR('Cuadro-de-mando'!$N$4="(Todos)",'Cuadro-de-mando'!$N$4=$F4123)),1,0))</f>
        <v>1</v>
      </c>
    </row>
    <row r="4124" spans="1:10" x14ac:dyDescent="0.25">
      <c r="A4124" t="str">
        <f>IF(Tienda_2!$A1724="","","Tienda 2")</f>
        <v>Tienda 2</v>
      </c>
      <c r="B4124" t="str">
        <f>IF($A4124="","",Tienda_2!B1724)</f>
        <v>Electrodomésticos</v>
      </c>
      <c r="C4124" t="str">
        <f>IF($A4124="","",Tienda_2!G1724)</f>
        <v>Bogotá</v>
      </c>
      <c r="D4124" t="str">
        <f>IF($A4124="","",Tienda_2!F1724)</f>
        <v>Pedro Gomez</v>
      </c>
      <c r="E4124" t="str">
        <f>IF($A4124="","",Tienda_2!I1724)</f>
        <v>Tarjeta de crédito</v>
      </c>
      <c r="F4124">
        <f>IF($A4124="","",VALUE(RIGHT(Tienda_2!E1724,4)))</f>
        <v>2022</v>
      </c>
      <c r="G4124">
        <f>IF($A4124="","",Tienda_2!C1724)</f>
        <v>800300</v>
      </c>
      <c r="H4124">
        <f>IF($A4124="","",Tienda_2!D1724)</f>
        <v>51300</v>
      </c>
      <c r="I4124">
        <f>IF($A4124="","",Tienda_2!H1724)</f>
        <v>1</v>
      </c>
      <c r="J4124">
        <f>IF($A4124="",0,IF(AND(OR('Cuadro-de-mando'!$B$4="(Todas)",'Cuadro-de-mando'!$B$4=$A4124),OR('Cuadro-de-mando'!$E$4="(Todas)",'Cuadro-de-mando'!$E$4=$B4124),OR('Cuadro-de-mando'!$H$4="(Todas)",'Cuadro-de-mando'!$H$4=$C4124),OR('Cuadro-de-mando'!$K$4="(Todas)",'Cuadro-de-mando'!$K$4=$E4124),OR('Cuadro-de-mando'!$N$4="(Todos)",'Cuadro-de-mando'!$N$4=$F4124)),1,0))</f>
        <v>1</v>
      </c>
    </row>
    <row r="4125" spans="1:10" x14ac:dyDescent="0.25">
      <c r="A4125" t="str">
        <f>IF(Tienda_2!$A1725="","","Tienda 2")</f>
        <v>Tienda 2</v>
      </c>
      <c r="B4125" t="str">
        <f>IF($A4125="","",Tienda_2!B1725)</f>
        <v>Deportes y diversión</v>
      </c>
      <c r="C4125" t="str">
        <f>IF($A4125="","",Tienda_2!G1725)</f>
        <v>Cali</v>
      </c>
      <c r="D4125" t="str">
        <f>IF($A4125="","",Tienda_2!F1725)</f>
        <v>Blanca Ramirez</v>
      </c>
      <c r="E4125" t="str">
        <f>IF($A4125="","",Tienda_2!I1725)</f>
        <v>Tarjeta de crédito</v>
      </c>
      <c r="F4125">
        <f>IF($A4125="","",VALUE(RIGHT(Tienda_2!E1725,4)))</f>
        <v>2021</v>
      </c>
      <c r="G4125">
        <f>IF($A4125="","",Tienda_2!C1725)</f>
        <v>105400</v>
      </c>
      <c r="H4125">
        <f>IF($A4125="","",Tienda_2!D1725)</f>
        <v>3800</v>
      </c>
      <c r="I4125">
        <f>IF($A4125="","",Tienda_2!H1725)</f>
        <v>4</v>
      </c>
      <c r="J4125">
        <f>IF($A4125="",0,IF(AND(OR('Cuadro-de-mando'!$B$4="(Todas)",'Cuadro-de-mando'!$B$4=$A4125),OR('Cuadro-de-mando'!$E$4="(Todas)",'Cuadro-de-mando'!$E$4=$B4125),OR('Cuadro-de-mando'!$H$4="(Todas)",'Cuadro-de-mando'!$H$4=$C4125),OR('Cuadro-de-mando'!$K$4="(Todas)",'Cuadro-de-mando'!$K$4=$E4125),OR('Cuadro-de-mando'!$N$4="(Todos)",'Cuadro-de-mando'!$N$4=$F4125)),1,0))</f>
        <v>1</v>
      </c>
    </row>
    <row r="4126" spans="1:10" x14ac:dyDescent="0.25">
      <c r="A4126" t="str">
        <f>IF(Tienda_2!$A1726="","","Tienda 2")</f>
        <v>Tienda 2</v>
      </c>
      <c r="B4126" t="str">
        <f>IF($A4126="","",Tienda_2!B1726)</f>
        <v>Instrumentos musicales</v>
      </c>
      <c r="C4126" t="str">
        <f>IF($A4126="","",Tienda_2!G1726)</f>
        <v>Bogotá</v>
      </c>
      <c r="D4126" t="str">
        <f>IF($A4126="","",Tienda_2!F1726)</f>
        <v>Juan Fernandez</v>
      </c>
      <c r="E4126" t="str">
        <f>IF($A4126="","",Tienda_2!I1726)</f>
        <v>Tarjeta de crédito</v>
      </c>
      <c r="F4126">
        <f>IF($A4126="","",VALUE(RIGHT(Tienda_2!E1726,4)))</f>
        <v>2023</v>
      </c>
      <c r="G4126">
        <f>IF($A4126="","",Tienda_2!C1726)</f>
        <v>435500</v>
      </c>
      <c r="H4126">
        <f>IF($A4126="","",Tienda_2!D1726)</f>
        <v>23600</v>
      </c>
      <c r="I4126">
        <f>IF($A4126="","",Tienda_2!H1726)</f>
        <v>5</v>
      </c>
      <c r="J4126">
        <f>IF($A4126="",0,IF(AND(OR('Cuadro-de-mando'!$B$4="(Todas)",'Cuadro-de-mando'!$B$4=$A4126),OR('Cuadro-de-mando'!$E$4="(Todas)",'Cuadro-de-mando'!$E$4=$B4126),OR('Cuadro-de-mando'!$H$4="(Todas)",'Cuadro-de-mando'!$H$4=$C4126),OR('Cuadro-de-mando'!$K$4="(Todas)",'Cuadro-de-mando'!$K$4=$E4126),OR('Cuadro-de-mando'!$N$4="(Todos)",'Cuadro-de-mando'!$N$4=$F4126)),1,0))</f>
        <v>1</v>
      </c>
    </row>
    <row r="4127" spans="1:10" x14ac:dyDescent="0.25">
      <c r="A4127" t="str">
        <f>IF(Tienda_2!$A1727="","","Tienda 2")</f>
        <v>Tienda 2</v>
      </c>
      <c r="B4127" t="str">
        <f>IF($A4127="","",Tienda_2!B1727)</f>
        <v>Libros</v>
      </c>
      <c r="C4127" t="str">
        <f>IF($A4127="","",Tienda_2!G1727)</f>
        <v>Cartagena</v>
      </c>
      <c r="D4127" t="str">
        <f>IF($A4127="","",Tienda_2!F1727)</f>
        <v>Rafael Acosta</v>
      </c>
      <c r="E4127" t="str">
        <f>IF($A4127="","",Tienda_2!I1727)</f>
        <v>Nequi</v>
      </c>
      <c r="F4127">
        <f>IF($A4127="","",VALUE(RIGHT(Tienda_2!E1727,4)))</f>
        <v>2020</v>
      </c>
      <c r="G4127">
        <f>IF($A4127="","",Tienda_2!C1727)</f>
        <v>43600</v>
      </c>
      <c r="H4127">
        <f>IF($A4127="","",Tienda_2!D1727)</f>
        <v>0</v>
      </c>
      <c r="I4127">
        <f>IF($A4127="","",Tienda_2!H1727)</f>
        <v>5</v>
      </c>
      <c r="J4127">
        <f>IF($A4127="",0,IF(AND(OR('Cuadro-de-mando'!$B$4="(Todas)",'Cuadro-de-mando'!$B$4=$A4127),OR('Cuadro-de-mando'!$E$4="(Todas)",'Cuadro-de-mando'!$E$4=$B4127),OR('Cuadro-de-mando'!$H$4="(Todas)",'Cuadro-de-mando'!$H$4=$C4127),OR('Cuadro-de-mando'!$K$4="(Todas)",'Cuadro-de-mando'!$K$4=$E4127),OR('Cuadro-de-mando'!$N$4="(Todos)",'Cuadro-de-mando'!$N$4=$F4127)),1,0))</f>
        <v>1</v>
      </c>
    </row>
    <row r="4128" spans="1:10" x14ac:dyDescent="0.25">
      <c r="A4128" t="str">
        <f>IF(Tienda_2!$A1728="","","Tienda 2")</f>
        <v>Tienda 2</v>
      </c>
      <c r="B4128" t="str">
        <f>IF($A4128="","",Tienda_2!B1728)</f>
        <v>Muebles</v>
      </c>
      <c r="C4128" t="str">
        <f>IF($A4128="","",Tienda_2!G1728)</f>
        <v>Cali</v>
      </c>
      <c r="D4128" t="str">
        <f>IF($A4128="","",Tienda_2!F1728)</f>
        <v>Rafael Acosta</v>
      </c>
      <c r="E4128" t="str">
        <f>IF($A4128="","",Tienda_2!I1728)</f>
        <v>Tarjeta de crédito</v>
      </c>
      <c r="F4128">
        <f>IF($A4128="","",VALUE(RIGHT(Tienda_2!E1728,4)))</f>
        <v>2023</v>
      </c>
      <c r="G4128">
        <f>IF($A4128="","",Tienda_2!C1728)</f>
        <v>228100</v>
      </c>
      <c r="H4128">
        <f>IF($A4128="","",Tienda_2!D1728)</f>
        <v>12400</v>
      </c>
      <c r="I4128">
        <f>IF($A4128="","",Tienda_2!H1728)</f>
        <v>5</v>
      </c>
      <c r="J4128">
        <f>IF($A4128="",0,IF(AND(OR('Cuadro-de-mando'!$B$4="(Todas)",'Cuadro-de-mando'!$B$4=$A4128),OR('Cuadro-de-mando'!$E$4="(Todas)",'Cuadro-de-mando'!$E$4=$B4128),OR('Cuadro-de-mando'!$H$4="(Todas)",'Cuadro-de-mando'!$H$4=$C4128),OR('Cuadro-de-mando'!$K$4="(Todas)",'Cuadro-de-mando'!$K$4=$E4128),OR('Cuadro-de-mando'!$N$4="(Todos)",'Cuadro-de-mando'!$N$4=$F4128)),1,0))</f>
        <v>1</v>
      </c>
    </row>
    <row r="4129" spans="1:10" x14ac:dyDescent="0.25">
      <c r="A4129" t="str">
        <f>IF(Tienda_2!$A1729="","","Tienda 2")</f>
        <v>Tienda 2</v>
      </c>
      <c r="B4129" t="str">
        <f>IF($A4129="","",Tienda_2!B1729)</f>
        <v>Libros</v>
      </c>
      <c r="C4129" t="str">
        <f>IF($A4129="","",Tienda_2!G1729)</f>
        <v>Bogotá</v>
      </c>
      <c r="D4129" t="str">
        <f>IF($A4129="","",Tienda_2!F1729)</f>
        <v>Izabela de León</v>
      </c>
      <c r="E4129" t="str">
        <f>IF($A4129="","",Tienda_2!I1729)</f>
        <v>Tarjeta de crédito</v>
      </c>
      <c r="F4129">
        <f>IF($A4129="","",VALUE(RIGHT(Tienda_2!E1729,4)))</f>
        <v>2020</v>
      </c>
      <c r="G4129">
        <f>IF($A4129="","",Tienda_2!C1729)</f>
        <v>50400</v>
      </c>
      <c r="H4129">
        <f>IF($A4129="","",Tienda_2!D1729)</f>
        <v>900</v>
      </c>
      <c r="I4129">
        <f>IF($A4129="","",Tienda_2!H1729)</f>
        <v>1</v>
      </c>
      <c r="J4129">
        <f>IF($A4129="",0,IF(AND(OR('Cuadro-de-mando'!$B$4="(Todas)",'Cuadro-de-mando'!$B$4=$A4129),OR('Cuadro-de-mando'!$E$4="(Todas)",'Cuadro-de-mando'!$E$4=$B4129),OR('Cuadro-de-mando'!$H$4="(Todas)",'Cuadro-de-mando'!$H$4=$C4129),OR('Cuadro-de-mando'!$K$4="(Todas)",'Cuadro-de-mando'!$K$4=$E4129),OR('Cuadro-de-mando'!$N$4="(Todos)",'Cuadro-de-mando'!$N$4=$F4129)),1,0))</f>
        <v>1</v>
      </c>
    </row>
    <row r="4130" spans="1:10" x14ac:dyDescent="0.25">
      <c r="A4130" t="str">
        <f>IF(Tienda_2!$A1730="","","Tienda 2")</f>
        <v>Tienda 2</v>
      </c>
      <c r="B4130" t="str">
        <f>IF($A4130="","",Tienda_2!B1730)</f>
        <v>Deportes y diversión</v>
      </c>
      <c r="C4130" t="str">
        <f>IF($A4130="","",Tienda_2!G1730)</f>
        <v>Bogotá</v>
      </c>
      <c r="D4130" t="str">
        <f>IF($A4130="","",Tienda_2!F1730)</f>
        <v>Pedro Gomez</v>
      </c>
      <c r="E4130" t="str">
        <f>IF($A4130="","",Tienda_2!I1730)</f>
        <v>Tarjeta de débito</v>
      </c>
      <c r="F4130">
        <f>IF($A4130="","",VALUE(RIGHT(Tienda_2!E1730,4)))</f>
        <v>2021</v>
      </c>
      <c r="G4130">
        <f>IF($A4130="","",Tienda_2!C1730)</f>
        <v>17200</v>
      </c>
      <c r="H4130">
        <f>IF($A4130="","",Tienda_2!D1730)</f>
        <v>0</v>
      </c>
      <c r="I4130">
        <f>IF($A4130="","",Tienda_2!H1730)</f>
        <v>4</v>
      </c>
      <c r="J4130">
        <f>IF($A4130="",0,IF(AND(OR('Cuadro-de-mando'!$B$4="(Todas)",'Cuadro-de-mando'!$B$4=$A4130),OR('Cuadro-de-mando'!$E$4="(Todas)",'Cuadro-de-mando'!$E$4=$B4130),OR('Cuadro-de-mando'!$H$4="(Todas)",'Cuadro-de-mando'!$H$4=$C4130),OR('Cuadro-de-mando'!$K$4="(Todas)",'Cuadro-de-mando'!$K$4=$E4130),OR('Cuadro-de-mando'!$N$4="(Todos)",'Cuadro-de-mando'!$N$4=$F4130)),1,0))</f>
        <v>1</v>
      </c>
    </row>
    <row r="4131" spans="1:10" x14ac:dyDescent="0.25">
      <c r="A4131" t="str">
        <f>IF(Tienda_2!$A1731="","","Tienda 2")</f>
        <v>Tienda 2</v>
      </c>
      <c r="B4131" t="str">
        <f>IF($A4131="","",Tienda_2!B1731)</f>
        <v>Muebles</v>
      </c>
      <c r="C4131" t="str">
        <f>IF($A4131="","",Tienda_2!G1731)</f>
        <v>Pereira</v>
      </c>
      <c r="D4131" t="str">
        <f>IF($A4131="","",Tienda_2!F1731)</f>
        <v>Juan Fernandez</v>
      </c>
      <c r="E4131" t="str">
        <f>IF($A4131="","",Tienda_2!I1731)</f>
        <v>Tarjeta de crédito</v>
      </c>
      <c r="F4131">
        <f>IF($A4131="","",VALUE(RIGHT(Tienda_2!E1731,4)))</f>
        <v>2021</v>
      </c>
      <c r="G4131">
        <f>IF($A4131="","",Tienda_2!C1731)</f>
        <v>203500</v>
      </c>
      <c r="H4131">
        <f>IF($A4131="","",Tienda_2!D1731)</f>
        <v>9000</v>
      </c>
      <c r="I4131">
        <f>IF($A4131="","",Tienda_2!H1731)</f>
        <v>5</v>
      </c>
      <c r="J4131">
        <f>IF($A4131="",0,IF(AND(OR('Cuadro-de-mando'!$B$4="(Todas)",'Cuadro-de-mando'!$B$4=$A4131),OR('Cuadro-de-mando'!$E$4="(Todas)",'Cuadro-de-mando'!$E$4=$B4131),OR('Cuadro-de-mando'!$H$4="(Todas)",'Cuadro-de-mando'!$H$4=$C4131),OR('Cuadro-de-mando'!$K$4="(Todas)",'Cuadro-de-mando'!$K$4=$E4131),OR('Cuadro-de-mando'!$N$4="(Todos)",'Cuadro-de-mando'!$N$4=$F4131)),1,0))</f>
        <v>1</v>
      </c>
    </row>
    <row r="4132" spans="1:10" x14ac:dyDescent="0.25">
      <c r="A4132" t="str">
        <f>IF(Tienda_2!$A1732="","","Tienda 2")</f>
        <v>Tienda 2</v>
      </c>
      <c r="B4132" t="str">
        <f>IF($A4132="","",Tienda_2!B1732)</f>
        <v>Muebles</v>
      </c>
      <c r="C4132" t="str">
        <f>IF($A4132="","",Tienda_2!G1732)</f>
        <v>Medellín</v>
      </c>
      <c r="D4132" t="str">
        <f>IF($A4132="","",Tienda_2!F1732)</f>
        <v>Rafael Acosta</v>
      </c>
      <c r="E4132" t="str">
        <f>IF($A4132="","",Tienda_2!I1732)</f>
        <v>Tarjeta de crédito</v>
      </c>
      <c r="F4132">
        <f>IF($A4132="","",VALUE(RIGHT(Tienda_2!E1732,4)))</f>
        <v>2022</v>
      </c>
      <c r="G4132">
        <f>IF($A4132="","",Tienda_2!C1732)</f>
        <v>250600</v>
      </c>
      <c r="H4132">
        <f>IF($A4132="","",Tienda_2!D1732)</f>
        <v>13700</v>
      </c>
      <c r="I4132">
        <f>IF($A4132="","",Tienda_2!H1732)</f>
        <v>5</v>
      </c>
      <c r="J4132">
        <f>IF($A4132="",0,IF(AND(OR('Cuadro-de-mando'!$B$4="(Todas)",'Cuadro-de-mando'!$B$4=$A4132),OR('Cuadro-de-mando'!$E$4="(Todas)",'Cuadro-de-mando'!$E$4=$B4132),OR('Cuadro-de-mando'!$H$4="(Todas)",'Cuadro-de-mando'!$H$4=$C4132),OR('Cuadro-de-mando'!$K$4="(Todas)",'Cuadro-de-mando'!$K$4=$E4132),OR('Cuadro-de-mando'!$N$4="(Todos)",'Cuadro-de-mando'!$N$4=$F4132)),1,0))</f>
        <v>1</v>
      </c>
    </row>
    <row r="4133" spans="1:10" x14ac:dyDescent="0.25">
      <c r="A4133" t="str">
        <f>IF(Tienda_2!$A1733="","","Tienda 2")</f>
        <v>Tienda 2</v>
      </c>
      <c r="B4133" t="str">
        <f>IF($A4133="","",Tienda_2!B1733)</f>
        <v>Electrónicos</v>
      </c>
      <c r="C4133" t="str">
        <f>IF($A4133="","",Tienda_2!G1733)</f>
        <v>Bogotá</v>
      </c>
      <c r="D4133" t="str">
        <f>IF($A4133="","",Tienda_2!F1733)</f>
        <v>Juan Fernandez</v>
      </c>
      <c r="E4133" t="str">
        <f>IF($A4133="","",Tienda_2!I1733)</f>
        <v>Tarjeta de crédito</v>
      </c>
      <c r="F4133">
        <f>IF($A4133="","",VALUE(RIGHT(Tienda_2!E1733,4)))</f>
        <v>2020</v>
      </c>
      <c r="G4133">
        <f>IF($A4133="","",Tienda_2!C1733)</f>
        <v>104200</v>
      </c>
      <c r="H4133">
        <f>IF($A4133="","",Tienda_2!D1733)</f>
        <v>3700</v>
      </c>
      <c r="I4133">
        <f>IF($A4133="","",Tienda_2!H1733)</f>
        <v>5</v>
      </c>
      <c r="J4133">
        <f>IF($A4133="",0,IF(AND(OR('Cuadro-de-mando'!$B$4="(Todas)",'Cuadro-de-mando'!$B$4=$A4133),OR('Cuadro-de-mando'!$E$4="(Todas)",'Cuadro-de-mando'!$E$4=$B4133),OR('Cuadro-de-mando'!$H$4="(Todas)",'Cuadro-de-mando'!$H$4=$C4133),OR('Cuadro-de-mando'!$K$4="(Todas)",'Cuadro-de-mando'!$K$4=$E4133),OR('Cuadro-de-mando'!$N$4="(Todos)",'Cuadro-de-mando'!$N$4=$F4133)),1,0))</f>
        <v>1</v>
      </c>
    </row>
    <row r="4134" spans="1:10" x14ac:dyDescent="0.25">
      <c r="A4134" t="str">
        <f>IF(Tienda_2!$A1734="","","Tienda 2")</f>
        <v>Tienda 2</v>
      </c>
      <c r="B4134" t="str">
        <f>IF($A4134="","",Tienda_2!B1734)</f>
        <v>Muebles</v>
      </c>
      <c r="C4134" t="str">
        <f>IF($A4134="","",Tienda_2!G1734)</f>
        <v>Bogotá</v>
      </c>
      <c r="D4134" t="str">
        <f>IF($A4134="","",Tienda_2!F1734)</f>
        <v>Ángel Rodriguez</v>
      </c>
      <c r="E4134" t="str">
        <f>IF($A4134="","",Tienda_2!I1734)</f>
        <v>Nequi</v>
      </c>
      <c r="F4134">
        <f>IF($A4134="","",VALUE(RIGHT(Tienda_2!E1734,4)))</f>
        <v>2021</v>
      </c>
      <c r="G4134">
        <f>IF($A4134="","",Tienda_2!C1734)</f>
        <v>160700</v>
      </c>
      <c r="H4134">
        <f>IF($A4134="","",Tienda_2!D1734)</f>
        <v>9000</v>
      </c>
      <c r="I4134">
        <f>IF($A4134="","",Tienda_2!H1734)</f>
        <v>4</v>
      </c>
      <c r="J4134">
        <f>IF($A4134="",0,IF(AND(OR('Cuadro-de-mando'!$B$4="(Todas)",'Cuadro-de-mando'!$B$4=$A4134),OR('Cuadro-de-mando'!$E$4="(Todas)",'Cuadro-de-mando'!$E$4=$B4134),OR('Cuadro-de-mando'!$H$4="(Todas)",'Cuadro-de-mando'!$H$4=$C4134),OR('Cuadro-de-mando'!$K$4="(Todas)",'Cuadro-de-mando'!$K$4=$E4134),OR('Cuadro-de-mando'!$N$4="(Todos)",'Cuadro-de-mando'!$N$4=$F4134)),1,0))</f>
        <v>1</v>
      </c>
    </row>
    <row r="4135" spans="1:10" x14ac:dyDescent="0.25">
      <c r="A4135" t="str">
        <f>IF(Tienda_2!$A1735="","","Tienda 2")</f>
        <v>Tienda 2</v>
      </c>
      <c r="B4135" t="str">
        <f>IF($A4135="","",Tienda_2!B1735)</f>
        <v>Electrónicos</v>
      </c>
      <c r="C4135" t="str">
        <f>IF($A4135="","",Tienda_2!G1735)</f>
        <v>Bogotá</v>
      </c>
      <c r="D4135" t="str">
        <f>IF($A4135="","",Tienda_2!F1735)</f>
        <v>Felipe Santos</v>
      </c>
      <c r="E4135" t="str">
        <f>IF($A4135="","",Tienda_2!I1735)</f>
        <v>Tarjeta de crédito</v>
      </c>
      <c r="F4135">
        <f>IF($A4135="","",VALUE(RIGHT(Tienda_2!E1735,4)))</f>
        <v>2020</v>
      </c>
      <c r="G4135">
        <f>IF($A4135="","",Tienda_2!C1735)</f>
        <v>1458700</v>
      </c>
      <c r="H4135">
        <f>IF($A4135="","",Tienda_2!D1735)</f>
        <v>78100</v>
      </c>
      <c r="I4135">
        <f>IF($A4135="","",Tienda_2!H1735)</f>
        <v>5</v>
      </c>
      <c r="J4135">
        <f>IF($A4135="",0,IF(AND(OR('Cuadro-de-mando'!$B$4="(Todas)",'Cuadro-de-mando'!$B$4=$A4135),OR('Cuadro-de-mando'!$E$4="(Todas)",'Cuadro-de-mando'!$E$4=$B4135),OR('Cuadro-de-mando'!$H$4="(Todas)",'Cuadro-de-mando'!$H$4=$C4135),OR('Cuadro-de-mando'!$K$4="(Todas)",'Cuadro-de-mando'!$K$4=$E4135),OR('Cuadro-de-mando'!$N$4="(Todos)",'Cuadro-de-mando'!$N$4=$F4135)),1,0))</f>
        <v>1</v>
      </c>
    </row>
    <row r="4136" spans="1:10" x14ac:dyDescent="0.25">
      <c r="A4136" t="str">
        <f>IF(Tienda_2!$A1736="","","Tienda 2")</f>
        <v>Tienda 2</v>
      </c>
      <c r="B4136" t="str">
        <f>IF($A4136="","",Tienda_2!B1736)</f>
        <v>Muebles</v>
      </c>
      <c r="C4136" t="str">
        <f>IF($A4136="","",Tienda_2!G1736)</f>
        <v>Bogotá</v>
      </c>
      <c r="D4136" t="str">
        <f>IF($A4136="","",Tienda_2!F1736)</f>
        <v>Mariana Herrera</v>
      </c>
      <c r="E4136" t="str">
        <f>IF($A4136="","",Tienda_2!I1736)</f>
        <v>Tarjeta de crédito</v>
      </c>
      <c r="F4136">
        <f>IF($A4136="","",VALUE(RIGHT(Tienda_2!E1736,4)))</f>
        <v>2021</v>
      </c>
      <c r="G4136">
        <f>IF($A4136="","",Tienda_2!C1736)</f>
        <v>473500</v>
      </c>
      <c r="H4136">
        <f>IF($A4136="","",Tienda_2!D1736)</f>
        <v>25900</v>
      </c>
      <c r="I4136">
        <f>IF($A4136="","",Tienda_2!H1736)</f>
        <v>5</v>
      </c>
      <c r="J4136">
        <f>IF($A4136="",0,IF(AND(OR('Cuadro-de-mando'!$B$4="(Todas)",'Cuadro-de-mando'!$B$4=$A4136),OR('Cuadro-de-mando'!$E$4="(Todas)",'Cuadro-de-mando'!$E$4=$B4136),OR('Cuadro-de-mando'!$H$4="(Todas)",'Cuadro-de-mando'!$H$4=$C4136),OR('Cuadro-de-mando'!$K$4="(Todas)",'Cuadro-de-mando'!$K$4=$E4136),OR('Cuadro-de-mando'!$N$4="(Todos)",'Cuadro-de-mando'!$N$4=$F4136)),1,0))</f>
        <v>1</v>
      </c>
    </row>
    <row r="4137" spans="1:10" x14ac:dyDescent="0.25">
      <c r="A4137" t="str">
        <f>IF(Tienda_2!$A1737="","","Tienda 2")</f>
        <v>Tienda 2</v>
      </c>
      <c r="B4137" t="str">
        <f>IF($A4137="","",Tienda_2!B1737)</f>
        <v>Electrónicos</v>
      </c>
      <c r="C4137" t="str">
        <f>IF($A4137="","",Tienda_2!G1737)</f>
        <v>Medellín</v>
      </c>
      <c r="D4137" t="str">
        <f>IF($A4137="","",Tienda_2!F1737)</f>
        <v>Santiago Silva</v>
      </c>
      <c r="E4137" t="str">
        <f>IF($A4137="","",Tienda_2!I1737)</f>
        <v>Tarjeta de crédito</v>
      </c>
      <c r="F4137">
        <f>IF($A4137="","",VALUE(RIGHT(Tienda_2!E1737,4)))</f>
        <v>2020</v>
      </c>
      <c r="G4137">
        <f>IF($A4137="","",Tienda_2!C1737)</f>
        <v>162400</v>
      </c>
      <c r="H4137">
        <f>IF($A4137="","",Tienda_2!D1737)</f>
        <v>13300</v>
      </c>
      <c r="I4137">
        <f>IF($A4137="","",Tienda_2!H1737)</f>
        <v>4</v>
      </c>
      <c r="J4137">
        <f>IF($A4137="",0,IF(AND(OR('Cuadro-de-mando'!$B$4="(Todas)",'Cuadro-de-mando'!$B$4=$A4137),OR('Cuadro-de-mando'!$E$4="(Todas)",'Cuadro-de-mando'!$E$4=$B4137),OR('Cuadro-de-mando'!$H$4="(Todas)",'Cuadro-de-mando'!$H$4=$C4137),OR('Cuadro-de-mando'!$K$4="(Todas)",'Cuadro-de-mando'!$K$4=$E4137),OR('Cuadro-de-mando'!$N$4="(Todos)",'Cuadro-de-mando'!$N$4=$F4137)),1,0))</f>
        <v>1</v>
      </c>
    </row>
    <row r="4138" spans="1:10" x14ac:dyDescent="0.25">
      <c r="A4138" t="str">
        <f>IF(Tienda_2!$A1738="","","Tienda 2")</f>
        <v>Tienda 2</v>
      </c>
      <c r="B4138" t="str">
        <f>IF($A4138="","",Tienda_2!B1738)</f>
        <v>Artículos para el hogar</v>
      </c>
      <c r="C4138" t="str">
        <f>IF($A4138="","",Tienda_2!G1738)</f>
        <v>Bogotá</v>
      </c>
      <c r="D4138" t="str">
        <f>IF($A4138="","",Tienda_2!F1738)</f>
        <v>Santiago Silva</v>
      </c>
      <c r="E4138" t="str">
        <f>IF($A4138="","",Tienda_2!I1738)</f>
        <v>Cupón</v>
      </c>
      <c r="F4138">
        <f>IF($A4138="","",VALUE(RIGHT(Tienda_2!E1738,4)))</f>
        <v>2020</v>
      </c>
      <c r="G4138">
        <f>IF($A4138="","",Tienda_2!C1738)</f>
        <v>195600</v>
      </c>
      <c r="H4138">
        <f>IF($A4138="","",Tienda_2!D1738)</f>
        <v>8600</v>
      </c>
      <c r="I4138">
        <f>IF($A4138="","",Tienda_2!H1738)</f>
        <v>4</v>
      </c>
      <c r="J4138">
        <f>IF($A4138="",0,IF(AND(OR('Cuadro-de-mando'!$B$4="(Todas)",'Cuadro-de-mando'!$B$4=$A4138),OR('Cuadro-de-mando'!$E$4="(Todas)",'Cuadro-de-mando'!$E$4=$B4138),OR('Cuadro-de-mando'!$H$4="(Todas)",'Cuadro-de-mando'!$H$4=$C4138),OR('Cuadro-de-mando'!$K$4="(Todas)",'Cuadro-de-mando'!$K$4=$E4138),OR('Cuadro-de-mando'!$N$4="(Todos)",'Cuadro-de-mando'!$N$4=$F4138)),1,0))</f>
        <v>1</v>
      </c>
    </row>
    <row r="4139" spans="1:10" x14ac:dyDescent="0.25">
      <c r="A4139" t="str">
        <f>IF(Tienda_2!$A1739="","","Tienda 2")</f>
        <v>Tienda 2</v>
      </c>
      <c r="B4139" t="str">
        <f>IF($A4139="","",Tienda_2!B1739)</f>
        <v>Muebles</v>
      </c>
      <c r="C4139" t="str">
        <f>IF($A4139="","",Tienda_2!G1739)</f>
        <v>Bogotá</v>
      </c>
      <c r="D4139" t="str">
        <f>IF($A4139="","",Tienda_2!F1739)</f>
        <v>Lucas Olivera</v>
      </c>
      <c r="E4139" t="str">
        <f>IF($A4139="","",Tienda_2!I1739)</f>
        <v>Nequi</v>
      </c>
      <c r="F4139">
        <f>IF($A4139="","",VALUE(RIGHT(Tienda_2!E1739,4)))</f>
        <v>2021</v>
      </c>
      <c r="G4139">
        <f>IF($A4139="","",Tienda_2!C1739)</f>
        <v>446000</v>
      </c>
      <c r="H4139">
        <f>IF($A4139="","",Tienda_2!D1739)</f>
        <v>28500</v>
      </c>
      <c r="I4139">
        <f>IF($A4139="","",Tienda_2!H1739)</f>
        <v>3</v>
      </c>
      <c r="J4139">
        <f>IF($A4139="",0,IF(AND(OR('Cuadro-de-mando'!$B$4="(Todas)",'Cuadro-de-mando'!$B$4=$A4139),OR('Cuadro-de-mando'!$E$4="(Todas)",'Cuadro-de-mando'!$E$4=$B4139),OR('Cuadro-de-mando'!$H$4="(Todas)",'Cuadro-de-mando'!$H$4=$C4139),OR('Cuadro-de-mando'!$K$4="(Todas)",'Cuadro-de-mando'!$K$4=$E4139),OR('Cuadro-de-mando'!$N$4="(Todos)",'Cuadro-de-mando'!$N$4=$F4139)),1,0))</f>
        <v>1</v>
      </c>
    </row>
    <row r="4140" spans="1:10" x14ac:dyDescent="0.25">
      <c r="A4140" t="str">
        <f>IF(Tienda_2!$A1740="","","Tienda 2")</f>
        <v>Tienda 2</v>
      </c>
      <c r="B4140" t="str">
        <f>IF($A4140="","",Tienda_2!B1740)</f>
        <v>Muebles</v>
      </c>
      <c r="C4140" t="str">
        <f>IF($A4140="","",Tienda_2!G1740)</f>
        <v>Bogotá</v>
      </c>
      <c r="D4140" t="str">
        <f>IF($A4140="","",Tienda_2!F1740)</f>
        <v>Camila Rivera</v>
      </c>
      <c r="E4140" t="str">
        <f>IF($A4140="","",Tienda_2!I1740)</f>
        <v>Tarjeta de crédito</v>
      </c>
      <c r="F4140">
        <f>IF($A4140="","",VALUE(RIGHT(Tienda_2!E1740,4)))</f>
        <v>2022</v>
      </c>
      <c r="G4140">
        <f>IF($A4140="","",Tienda_2!C1740)</f>
        <v>489100</v>
      </c>
      <c r="H4140">
        <f>IF($A4140="","",Tienda_2!D1740)</f>
        <v>24200</v>
      </c>
      <c r="I4140">
        <f>IF($A4140="","",Tienda_2!H1740)</f>
        <v>4</v>
      </c>
      <c r="J4140">
        <f>IF($A4140="",0,IF(AND(OR('Cuadro-de-mando'!$B$4="(Todas)",'Cuadro-de-mando'!$B$4=$A4140),OR('Cuadro-de-mando'!$E$4="(Todas)",'Cuadro-de-mando'!$E$4=$B4140),OR('Cuadro-de-mando'!$H$4="(Todas)",'Cuadro-de-mando'!$H$4=$C4140),OR('Cuadro-de-mando'!$K$4="(Todas)",'Cuadro-de-mando'!$K$4=$E4140),OR('Cuadro-de-mando'!$N$4="(Todos)",'Cuadro-de-mando'!$N$4=$F4140)),1,0))</f>
        <v>1</v>
      </c>
    </row>
    <row r="4141" spans="1:10" x14ac:dyDescent="0.25">
      <c r="A4141" t="str">
        <f>IF(Tienda_2!$A1741="","","Tienda 2")</f>
        <v>Tienda 2</v>
      </c>
      <c r="B4141" t="str">
        <f>IF($A4141="","",Tienda_2!B1741)</f>
        <v>Juguetes</v>
      </c>
      <c r="C4141" t="str">
        <f>IF($A4141="","",Tienda_2!G1741)</f>
        <v>Bogotá</v>
      </c>
      <c r="D4141" t="str">
        <f>IF($A4141="","",Tienda_2!F1741)</f>
        <v>Rafael Acosta</v>
      </c>
      <c r="E4141" t="str">
        <f>IF($A4141="","",Tienda_2!I1741)</f>
        <v>Tarjeta de crédito</v>
      </c>
      <c r="F4141">
        <f>IF($A4141="","",VALUE(RIGHT(Tienda_2!E1741,4)))</f>
        <v>2020</v>
      </c>
      <c r="G4141">
        <f>IF($A4141="","",Tienda_2!C1741)</f>
        <v>27300</v>
      </c>
      <c r="H4141">
        <f>IF($A4141="","",Tienda_2!D1741)</f>
        <v>1900</v>
      </c>
      <c r="I4141">
        <f>IF($A4141="","",Tienda_2!H1741)</f>
        <v>5</v>
      </c>
      <c r="J4141">
        <f>IF($A4141="",0,IF(AND(OR('Cuadro-de-mando'!$B$4="(Todas)",'Cuadro-de-mando'!$B$4=$A4141),OR('Cuadro-de-mando'!$E$4="(Todas)",'Cuadro-de-mando'!$E$4=$B4141),OR('Cuadro-de-mando'!$H$4="(Todas)",'Cuadro-de-mando'!$H$4=$C4141),OR('Cuadro-de-mando'!$K$4="(Todas)",'Cuadro-de-mando'!$K$4=$E4141),OR('Cuadro-de-mando'!$N$4="(Todos)",'Cuadro-de-mando'!$N$4=$F4141)),1,0))</f>
        <v>1</v>
      </c>
    </row>
    <row r="4142" spans="1:10" x14ac:dyDescent="0.25">
      <c r="A4142" t="str">
        <f>IF(Tienda_2!$A1742="","","Tienda 2")</f>
        <v>Tienda 2</v>
      </c>
      <c r="B4142" t="str">
        <f>IF($A4142="","",Tienda_2!B1742)</f>
        <v>Muebles</v>
      </c>
      <c r="C4142" t="str">
        <f>IF($A4142="","",Tienda_2!G1742)</f>
        <v>Bogotá</v>
      </c>
      <c r="D4142" t="str">
        <f>IF($A4142="","",Tienda_2!F1742)</f>
        <v>Rafael Acosta</v>
      </c>
      <c r="E4142" t="str">
        <f>IF($A4142="","",Tienda_2!I1742)</f>
        <v>Tarjeta de crédito</v>
      </c>
      <c r="F4142">
        <f>IF($A4142="","",VALUE(RIGHT(Tienda_2!E1742,4)))</f>
        <v>2021</v>
      </c>
      <c r="G4142">
        <f>IF($A4142="","",Tienda_2!C1742)</f>
        <v>187000</v>
      </c>
      <c r="H4142">
        <f>IF($A4142="","",Tienda_2!D1742)</f>
        <v>16800</v>
      </c>
      <c r="I4142">
        <f>IF($A4142="","",Tienda_2!H1742)</f>
        <v>5</v>
      </c>
      <c r="J4142">
        <f>IF($A4142="",0,IF(AND(OR('Cuadro-de-mando'!$B$4="(Todas)",'Cuadro-de-mando'!$B$4=$A4142),OR('Cuadro-de-mando'!$E$4="(Todas)",'Cuadro-de-mando'!$E$4=$B4142),OR('Cuadro-de-mando'!$H$4="(Todas)",'Cuadro-de-mando'!$H$4=$C4142),OR('Cuadro-de-mando'!$K$4="(Todas)",'Cuadro-de-mando'!$K$4=$E4142),OR('Cuadro-de-mando'!$N$4="(Todos)",'Cuadro-de-mando'!$N$4=$F4142)),1,0))</f>
        <v>1</v>
      </c>
    </row>
    <row r="4143" spans="1:10" x14ac:dyDescent="0.25">
      <c r="A4143" t="str">
        <f>IF(Tienda_2!$A1743="","","Tienda 2")</f>
        <v>Tienda 2</v>
      </c>
      <c r="B4143" t="str">
        <f>IF($A4143="","",Tienda_2!B1743)</f>
        <v>Libros</v>
      </c>
      <c r="C4143" t="str">
        <f>IF($A4143="","",Tienda_2!G1743)</f>
        <v>Medellín</v>
      </c>
      <c r="D4143" t="str">
        <f>IF($A4143="","",Tienda_2!F1743)</f>
        <v>Blanca Ramirez</v>
      </c>
      <c r="E4143" t="str">
        <f>IF($A4143="","",Tienda_2!I1743)</f>
        <v>Tarjeta de crédito</v>
      </c>
      <c r="F4143">
        <f>IF($A4143="","",VALUE(RIGHT(Tienda_2!E1743,4)))</f>
        <v>2021</v>
      </c>
      <c r="G4143">
        <f>IF($A4143="","",Tienda_2!C1743)</f>
        <v>33700</v>
      </c>
      <c r="H4143">
        <f>IF($A4143="","",Tienda_2!D1743)</f>
        <v>2800</v>
      </c>
      <c r="I4143">
        <f>IF($A4143="","",Tienda_2!H1743)</f>
        <v>3</v>
      </c>
      <c r="J4143">
        <f>IF($A4143="",0,IF(AND(OR('Cuadro-de-mando'!$B$4="(Todas)",'Cuadro-de-mando'!$B$4=$A4143),OR('Cuadro-de-mando'!$E$4="(Todas)",'Cuadro-de-mando'!$E$4=$B4143),OR('Cuadro-de-mando'!$H$4="(Todas)",'Cuadro-de-mando'!$H$4=$C4143),OR('Cuadro-de-mando'!$K$4="(Todas)",'Cuadro-de-mando'!$K$4=$E4143),OR('Cuadro-de-mando'!$N$4="(Todos)",'Cuadro-de-mando'!$N$4=$F4143)),1,0))</f>
        <v>1</v>
      </c>
    </row>
    <row r="4144" spans="1:10" x14ac:dyDescent="0.25">
      <c r="A4144" t="str">
        <f>IF(Tienda_2!$A1744="","","Tienda 2")</f>
        <v>Tienda 2</v>
      </c>
      <c r="B4144" t="str">
        <f>IF($A4144="","",Tienda_2!B1744)</f>
        <v>Electrodomésticos</v>
      </c>
      <c r="C4144" t="str">
        <f>IF($A4144="","",Tienda_2!G1744)</f>
        <v>Medellín</v>
      </c>
      <c r="D4144" t="str">
        <f>IF($A4144="","",Tienda_2!F1744)</f>
        <v>Maria Alfonso</v>
      </c>
      <c r="E4144" t="str">
        <f>IF($A4144="","",Tienda_2!I1744)</f>
        <v>Tarjeta de crédito</v>
      </c>
      <c r="F4144">
        <f>IF($A4144="","",VALUE(RIGHT(Tienda_2!E1744,4)))</f>
        <v>2023</v>
      </c>
      <c r="G4144">
        <f>IF($A4144="","",Tienda_2!C1744)</f>
        <v>1394000</v>
      </c>
      <c r="H4144">
        <f>IF($A4144="","",Tienda_2!D1744)</f>
        <v>74600</v>
      </c>
      <c r="I4144">
        <f>IF($A4144="","",Tienda_2!H1744)</f>
        <v>3</v>
      </c>
      <c r="J4144">
        <f>IF($A4144="",0,IF(AND(OR('Cuadro-de-mando'!$B$4="(Todas)",'Cuadro-de-mando'!$B$4=$A4144),OR('Cuadro-de-mando'!$E$4="(Todas)",'Cuadro-de-mando'!$E$4=$B4144),OR('Cuadro-de-mando'!$H$4="(Todas)",'Cuadro-de-mando'!$H$4=$C4144),OR('Cuadro-de-mando'!$K$4="(Todas)",'Cuadro-de-mando'!$K$4=$E4144),OR('Cuadro-de-mando'!$N$4="(Todos)",'Cuadro-de-mando'!$N$4=$F4144)),1,0))</f>
        <v>1</v>
      </c>
    </row>
    <row r="4145" spans="1:10" x14ac:dyDescent="0.25">
      <c r="A4145" t="str">
        <f>IF(Tienda_2!$A1745="","","Tienda 2")</f>
        <v>Tienda 2</v>
      </c>
      <c r="B4145" t="str">
        <f>IF($A4145="","",Tienda_2!B1745)</f>
        <v>Electrónicos</v>
      </c>
      <c r="C4145" t="str">
        <f>IF($A4145="","",Tienda_2!G1745)</f>
        <v>Medellín</v>
      </c>
      <c r="D4145" t="str">
        <f>IF($A4145="","",Tienda_2!F1745)</f>
        <v>Pedro Gomez</v>
      </c>
      <c r="E4145" t="str">
        <f>IF($A4145="","",Tienda_2!I1745)</f>
        <v>Nequi</v>
      </c>
      <c r="F4145">
        <f>IF($A4145="","",VALUE(RIGHT(Tienda_2!E1745,4)))</f>
        <v>2022</v>
      </c>
      <c r="G4145">
        <f>IF($A4145="","",Tienda_2!C1745)</f>
        <v>372700</v>
      </c>
      <c r="H4145">
        <f>IF($A4145="","",Tienda_2!D1745)</f>
        <v>20100</v>
      </c>
      <c r="I4145">
        <f>IF($A4145="","",Tienda_2!H1745)</f>
        <v>5</v>
      </c>
      <c r="J4145">
        <f>IF($A4145="",0,IF(AND(OR('Cuadro-de-mando'!$B$4="(Todas)",'Cuadro-de-mando'!$B$4=$A4145),OR('Cuadro-de-mando'!$E$4="(Todas)",'Cuadro-de-mando'!$E$4=$B4145),OR('Cuadro-de-mando'!$H$4="(Todas)",'Cuadro-de-mando'!$H$4=$C4145),OR('Cuadro-de-mando'!$K$4="(Todas)",'Cuadro-de-mando'!$K$4=$E4145),OR('Cuadro-de-mando'!$N$4="(Todos)",'Cuadro-de-mando'!$N$4=$F4145)),1,0))</f>
        <v>1</v>
      </c>
    </row>
    <row r="4146" spans="1:10" x14ac:dyDescent="0.25">
      <c r="A4146" t="str">
        <f>IF(Tienda_2!$A1746="","","Tienda 2")</f>
        <v>Tienda 2</v>
      </c>
      <c r="B4146" t="str">
        <f>IF($A4146="","",Tienda_2!B1746)</f>
        <v>Electrodomésticos</v>
      </c>
      <c r="C4146" t="str">
        <f>IF($A4146="","",Tienda_2!G1746)</f>
        <v>Bogotá</v>
      </c>
      <c r="D4146" t="str">
        <f>IF($A4146="","",Tienda_2!F1746)</f>
        <v>Mariana Herrera</v>
      </c>
      <c r="E4146" t="str">
        <f>IF($A4146="","",Tienda_2!I1746)</f>
        <v>Tarjeta de crédito</v>
      </c>
      <c r="F4146">
        <f>IF($A4146="","",VALUE(RIGHT(Tienda_2!E1746,4)))</f>
        <v>2021</v>
      </c>
      <c r="G4146">
        <f>IF($A4146="","",Tienda_2!C1746)</f>
        <v>485000</v>
      </c>
      <c r="H4146">
        <f>IF($A4146="","",Tienda_2!D1746)</f>
        <v>26000</v>
      </c>
      <c r="I4146">
        <f>IF($A4146="","",Tienda_2!H1746)</f>
        <v>5</v>
      </c>
      <c r="J4146">
        <f>IF($A4146="",0,IF(AND(OR('Cuadro-de-mando'!$B$4="(Todas)",'Cuadro-de-mando'!$B$4=$A4146),OR('Cuadro-de-mando'!$E$4="(Todas)",'Cuadro-de-mando'!$E$4=$B4146),OR('Cuadro-de-mando'!$H$4="(Todas)",'Cuadro-de-mando'!$H$4=$C4146),OR('Cuadro-de-mando'!$K$4="(Todas)",'Cuadro-de-mando'!$K$4=$E4146),OR('Cuadro-de-mando'!$N$4="(Todos)",'Cuadro-de-mando'!$N$4=$F4146)),1,0))</f>
        <v>1</v>
      </c>
    </row>
    <row r="4147" spans="1:10" x14ac:dyDescent="0.25">
      <c r="A4147" t="str">
        <f>IF(Tienda_2!$A1747="","","Tienda 2")</f>
        <v>Tienda 2</v>
      </c>
      <c r="B4147" t="str">
        <f>IF($A4147="","",Tienda_2!B1747)</f>
        <v>Muebles</v>
      </c>
      <c r="C4147" t="str">
        <f>IF($A4147="","",Tienda_2!G1747)</f>
        <v>Pereira</v>
      </c>
      <c r="D4147" t="str">
        <f>IF($A4147="","",Tienda_2!F1747)</f>
        <v>Camila Rivera</v>
      </c>
      <c r="E4147" t="str">
        <f>IF($A4147="","",Tienda_2!I1747)</f>
        <v>Tarjeta de crédito</v>
      </c>
      <c r="F4147">
        <f>IF($A4147="","",VALUE(RIGHT(Tienda_2!E1747,4)))</f>
        <v>2021</v>
      </c>
      <c r="G4147">
        <f>IF($A4147="","",Tienda_2!C1747)</f>
        <v>291500</v>
      </c>
      <c r="H4147">
        <f>IF($A4147="","",Tienda_2!D1747)</f>
        <v>13700</v>
      </c>
      <c r="I4147">
        <f>IF($A4147="","",Tienda_2!H1747)</f>
        <v>5</v>
      </c>
      <c r="J4147">
        <f>IF($A4147="",0,IF(AND(OR('Cuadro-de-mando'!$B$4="(Todas)",'Cuadro-de-mando'!$B$4=$A4147),OR('Cuadro-de-mando'!$E$4="(Todas)",'Cuadro-de-mando'!$E$4=$B4147),OR('Cuadro-de-mando'!$H$4="(Todas)",'Cuadro-de-mando'!$H$4=$C4147),OR('Cuadro-de-mando'!$K$4="(Todas)",'Cuadro-de-mando'!$K$4=$E4147),OR('Cuadro-de-mando'!$N$4="(Todos)",'Cuadro-de-mando'!$N$4=$F4147)),1,0))</f>
        <v>1</v>
      </c>
    </row>
    <row r="4148" spans="1:10" x14ac:dyDescent="0.25">
      <c r="A4148" t="str">
        <f>IF(Tienda_2!$A1748="","","Tienda 2")</f>
        <v>Tienda 2</v>
      </c>
      <c r="B4148" t="str">
        <f>IF($A4148="","",Tienda_2!B1748)</f>
        <v>Muebles</v>
      </c>
      <c r="C4148" t="str">
        <f>IF($A4148="","",Tienda_2!G1748)</f>
        <v>Barranquilla</v>
      </c>
      <c r="D4148" t="str">
        <f>IF($A4148="","",Tienda_2!F1748)</f>
        <v>Izabela de León</v>
      </c>
      <c r="E4148" t="str">
        <f>IF($A4148="","",Tienda_2!I1748)</f>
        <v>Nequi</v>
      </c>
      <c r="F4148">
        <f>IF($A4148="","",VALUE(RIGHT(Tienda_2!E1748,4)))</f>
        <v>2023</v>
      </c>
      <c r="G4148">
        <f>IF($A4148="","",Tienda_2!C1748)</f>
        <v>240600</v>
      </c>
      <c r="H4148">
        <f>IF($A4148="","",Tienda_2!D1748)</f>
        <v>13000</v>
      </c>
      <c r="I4148">
        <f>IF($A4148="","",Tienda_2!H1748)</f>
        <v>5</v>
      </c>
      <c r="J4148">
        <f>IF($A4148="",0,IF(AND(OR('Cuadro-de-mando'!$B$4="(Todas)",'Cuadro-de-mando'!$B$4=$A4148),OR('Cuadro-de-mando'!$E$4="(Todas)",'Cuadro-de-mando'!$E$4=$B4148),OR('Cuadro-de-mando'!$H$4="(Todas)",'Cuadro-de-mando'!$H$4=$C4148),OR('Cuadro-de-mando'!$K$4="(Todas)",'Cuadro-de-mando'!$K$4=$E4148),OR('Cuadro-de-mando'!$N$4="(Todos)",'Cuadro-de-mando'!$N$4=$F4148)),1,0))</f>
        <v>1</v>
      </c>
    </row>
    <row r="4149" spans="1:10" x14ac:dyDescent="0.25">
      <c r="A4149" t="str">
        <f>IF(Tienda_2!$A1749="","","Tienda 2")</f>
        <v>Tienda 2</v>
      </c>
      <c r="B4149" t="str">
        <f>IF($A4149="","",Tienda_2!B1749)</f>
        <v>Muebles</v>
      </c>
      <c r="C4149" t="str">
        <f>IF($A4149="","",Tienda_2!G1749)</f>
        <v>Cúcuta</v>
      </c>
      <c r="D4149" t="str">
        <f>IF($A4149="","",Tienda_2!F1749)</f>
        <v>Santiago Silva</v>
      </c>
      <c r="E4149" t="str">
        <f>IF($A4149="","",Tienda_2!I1749)</f>
        <v>Tarjeta de crédito</v>
      </c>
      <c r="F4149">
        <f>IF($A4149="","",VALUE(RIGHT(Tienda_2!E1749,4)))</f>
        <v>2020</v>
      </c>
      <c r="G4149">
        <f>IF($A4149="","",Tienda_2!C1749)</f>
        <v>290400</v>
      </c>
      <c r="H4149">
        <f>IF($A4149="","",Tienda_2!D1749)</f>
        <v>13700</v>
      </c>
      <c r="I4149">
        <f>IF($A4149="","",Tienda_2!H1749)</f>
        <v>4</v>
      </c>
      <c r="J4149">
        <f>IF($A4149="",0,IF(AND(OR('Cuadro-de-mando'!$B$4="(Todas)",'Cuadro-de-mando'!$B$4=$A4149),OR('Cuadro-de-mando'!$E$4="(Todas)",'Cuadro-de-mando'!$E$4=$B4149),OR('Cuadro-de-mando'!$H$4="(Todas)",'Cuadro-de-mando'!$H$4=$C4149),OR('Cuadro-de-mando'!$K$4="(Todas)",'Cuadro-de-mando'!$K$4=$E4149),OR('Cuadro-de-mando'!$N$4="(Todos)",'Cuadro-de-mando'!$N$4=$F4149)),1,0))</f>
        <v>1</v>
      </c>
    </row>
    <row r="4150" spans="1:10" x14ac:dyDescent="0.25">
      <c r="A4150" t="str">
        <f>IF(Tienda_2!$A1750="","","Tienda 2")</f>
        <v>Tienda 2</v>
      </c>
      <c r="B4150" t="str">
        <f>IF($A4150="","",Tienda_2!B1750)</f>
        <v>Instrumentos musicales</v>
      </c>
      <c r="C4150" t="str">
        <f>IF($A4150="","",Tienda_2!G1750)</f>
        <v>Santa Marta</v>
      </c>
      <c r="D4150" t="str">
        <f>IF($A4150="","",Tienda_2!F1750)</f>
        <v>Mariana Herrera</v>
      </c>
      <c r="E4150" t="str">
        <f>IF($A4150="","",Tienda_2!I1750)</f>
        <v>Tarjeta de crédito</v>
      </c>
      <c r="F4150">
        <f>IF($A4150="","",VALUE(RIGHT(Tienda_2!E1750,4)))</f>
        <v>2021</v>
      </c>
      <c r="G4150">
        <f>IF($A4150="","",Tienda_2!C1750)</f>
        <v>234100</v>
      </c>
      <c r="H4150">
        <f>IF($A4150="","",Tienda_2!D1750)</f>
        <v>10700</v>
      </c>
      <c r="I4150">
        <f>IF($A4150="","",Tienda_2!H1750)</f>
        <v>5</v>
      </c>
      <c r="J4150">
        <f>IF($A4150="",0,IF(AND(OR('Cuadro-de-mando'!$B$4="(Todas)",'Cuadro-de-mando'!$B$4=$A4150),OR('Cuadro-de-mando'!$E$4="(Todas)",'Cuadro-de-mando'!$E$4=$B4150),OR('Cuadro-de-mando'!$H$4="(Todas)",'Cuadro-de-mando'!$H$4=$C4150),OR('Cuadro-de-mando'!$K$4="(Todas)",'Cuadro-de-mando'!$K$4=$E4150),OR('Cuadro-de-mando'!$N$4="(Todos)",'Cuadro-de-mando'!$N$4=$F4150)),1,0))</f>
        <v>1</v>
      </c>
    </row>
    <row r="4151" spans="1:10" x14ac:dyDescent="0.25">
      <c r="A4151" t="str">
        <f>IF(Tienda_2!$A1751="","","Tienda 2")</f>
        <v>Tienda 2</v>
      </c>
      <c r="B4151" t="str">
        <f>IF($A4151="","",Tienda_2!B1751)</f>
        <v>Electrónicos</v>
      </c>
      <c r="C4151" t="str">
        <f>IF($A4151="","",Tienda_2!G1751)</f>
        <v>Santa Marta</v>
      </c>
      <c r="D4151" t="str">
        <f>IF($A4151="","",Tienda_2!F1751)</f>
        <v>Beatriz Morales</v>
      </c>
      <c r="E4151" t="str">
        <f>IF($A4151="","",Tienda_2!I1751)</f>
        <v>Tarjeta de crédito</v>
      </c>
      <c r="F4151">
        <f>IF($A4151="","",VALUE(RIGHT(Tienda_2!E1751,4)))</f>
        <v>2022</v>
      </c>
      <c r="G4151">
        <f>IF($A4151="","",Tienda_2!C1751)</f>
        <v>1726200</v>
      </c>
      <c r="H4151">
        <f>IF($A4151="","",Tienda_2!D1751)</f>
        <v>96700</v>
      </c>
      <c r="I4151">
        <f>IF($A4151="","",Tienda_2!H1751)</f>
        <v>1</v>
      </c>
      <c r="J4151">
        <f>IF($A4151="",0,IF(AND(OR('Cuadro-de-mando'!$B$4="(Todas)",'Cuadro-de-mando'!$B$4=$A4151),OR('Cuadro-de-mando'!$E$4="(Todas)",'Cuadro-de-mando'!$E$4=$B4151),OR('Cuadro-de-mando'!$H$4="(Todas)",'Cuadro-de-mando'!$H$4=$C4151),OR('Cuadro-de-mando'!$K$4="(Todas)",'Cuadro-de-mando'!$K$4=$E4151),OR('Cuadro-de-mando'!$N$4="(Todos)",'Cuadro-de-mando'!$N$4=$F4151)),1,0))</f>
        <v>1</v>
      </c>
    </row>
    <row r="4152" spans="1:10" x14ac:dyDescent="0.25">
      <c r="A4152" t="str">
        <f>IF(Tienda_2!$A1752="","","Tienda 2")</f>
        <v>Tienda 2</v>
      </c>
      <c r="B4152" t="str">
        <f>IF($A4152="","",Tienda_2!B1752)</f>
        <v>Electrodomésticos</v>
      </c>
      <c r="C4152" t="str">
        <f>IF($A4152="","",Tienda_2!G1752)</f>
        <v>Pereira</v>
      </c>
      <c r="D4152" t="str">
        <f>IF($A4152="","",Tienda_2!F1752)</f>
        <v>Juliana Costa</v>
      </c>
      <c r="E4152" t="str">
        <f>IF($A4152="","",Tienda_2!I1752)</f>
        <v>Tarjeta de crédito</v>
      </c>
      <c r="F4152">
        <f>IF($A4152="","",VALUE(RIGHT(Tienda_2!E1752,4)))</f>
        <v>2020</v>
      </c>
      <c r="G4152">
        <f>IF($A4152="","",Tienda_2!C1752)</f>
        <v>806300</v>
      </c>
      <c r="H4152">
        <f>IF($A4152="","",Tienda_2!D1752)</f>
        <v>45300</v>
      </c>
      <c r="I4152">
        <f>IF($A4152="","",Tienda_2!H1752)</f>
        <v>5</v>
      </c>
      <c r="J4152">
        <f>IF($A4152="",0,IF(AND(OR('Cuadro-de-mando'!$B$4="(Todas)",'Cuadro-de-mando'!$B$4=$A4152),OR('Cuadro-de-mando'!$E$4="(Todas)",'Cuadro-de-mando'!$E$4=$B4152),OR('Cuadro-de-mando'!$H$4="(Todas)",'Cuadro-de-mando'!$H$4=$C4152),OR('Cuadro-de-mando'!$K$4="(Todas)",'Cuadro-de-mando'!$K$4=$E4152),OR('Cuadro-de-mando'!$N$4="(Todos)",'Cuadro-de-mando'!$N$4=$F4152)),1,0))</f>
        <v>1</v>
      </c>
    </row>
    <row r="4153" spans="1:10" x14ac:dyDescent="0.25">
      <c r="A4153" t="str">
        <f>IF(Tienda_2!$A1753="","","Tienda 2")</f>
        <v>Tienda 2</v>
      </c>
      <c r="B4153" t="str">
        <f>IF($A4153="","",Tienda_2!B1753)</f>
        <v>Muebles</v>
      </c>
      <c r="C4153" t="str">
        <f>IF($A4153="","",Tienda_2!G1753)</f>
        <v>Bogotá</v>
      </c>
      <c r="D4153" t="str">
        <f>IF($A4153="","",Tienda_2!F1753)</f>
        <v>Izabela de León</v>
      </c>
      <c r="E4153" t="str">
        <f>IF($A4153="","",Tienda_2!I1753)</f>
        <v>Tarjeta de crédito</v>
      </c>
      <c r="F4153">
        <f>IF($A4153="","",VALUE(RIGHT(Tienda_2!E1753,4)))</f>
        <v>2021</v>
      </c>
      <c r="G4153">
        <f>IF($A4153="","",Tienda_2!C1753)</f>
        <v>395600</v>
      </c>
      <c r="H4153">
        <f>IF($A4153="","",Tienda_2!D1753)</f>
        <v>21300</v>
      </c>
      <c r="I4153">
        <f>IF($A4153="","",Tienda_2!H1753)</f>
        <v>5</v>
      </c>
      <c r="J4153">
        <f>IF($A4153="",0,IF(AND(OR('Cuadro-de-mando'!$B$4="(Todas)",'Cuadro-de-mando'!$B$4=$A4153),OR('Cuadro-de-mando'!$E$4="(Todas)",'Cuadro-de-mando'!$E$4=$B4153),OR('Cuadro-de-mando'!$H$4="(Todas)",'Cuadro-de-mando'!$H$4=$C4153),OR('Cuadro-de-mando'!$K$4="(Todas)",'Cuadro-de-mando'!$K$4=$E4153),OR('Cuadro-de-mando'!$N$4="(Todos)",'Cuadro-de-mando'!$N$4=$F4153)),1,0))</f>
        <v>1</v>
      </c>
    </row>
    <row r="4154" spans="1:10" x14ac:dyDescent="0.25">
      <c r="A4154" t="str">
        <f>IF(Tienda_2!$A1754="","","Tienda 2")</f>
        <v>Tienda 2</v>
      </c>
      <c r="B4154" t="str">
        <f>IF($A4154="","",Tienda_2!B1754)</f>
        <v>Deportes y diversión</v>
      </c>
      <c r="C4154" t="str">
        <f>IF($A4154="","",Tienda_2!G1754)</f>
        <v>Bogotá</v>
      </c>
      <c r="D4154" t="str">
        <f>IF($A4154="","",Tienda_2!F1754)</f>
        <v>Felipe Santos</v>
      </c>
      <c r="E4154" t="str">
        <f>IF($A4154="","",Tienda_2!I1754)</f>
        <v>Tarjeta de crédito</v>
      </c>
      <c r="F4154">
        <f>IF($A4154="","",VALUE(RIGHT(Tienda_2!E1754,4)))</f>
        <v>2021</v>
      </c>
      <c r="G4154">
        <f>IF($A4154="","",Tienda_2!C1754)</f>
        <v>639500</v>
      </c>
      <c r="H4154">
        <f>IF($A4154="","",Tienda_2!D1754)</f>
        <v>32200</v>
      </c>
      <c r="I4154">
        <f>IF($A4154="","",Tienda_2!H1754)</f>
        <v>5</v>
      </c>
      <c r="J4154">
        <f>IF($A4154="",0,IF(AND(OR('Cuadro-de-mando'!$B$4="(Todas)",'Cuadro-de-mando'!$B$4=$A4154),OR('Cuadro-de-mando'!$E$4="(Todas)",'Cuadro-de-mando'!$E$4=$B4154),OR('Cuadro-de-mando'!$H$4="(Todas)",'Cuadro-de-mando'!$H$4=$C4154),OR('Cuadro-de-mando'!$K$4="(Todas)",'Cuadro-de-mando'!$K$4=$E4154),OR('Cuadro-de-mando'!$N$4="(Todos)",'Cuadro-de-mando'!$N$4=$F4154)),1,0))</f>
        <v>1</v>
      </c>
    </row>
    <row r="4155" spans="1:10" x14ac:dyDescent="0.25">
      <c r="A4155" t="str">
        <f>IF(Tienda_2!$A1755="","","Tienda 2")</f>
        <v>Tienda 2</v>
      </c>
      <c r="B4155" t="str">
        <f>IF($A4155="","",Tienda_2!B1755)</f>
        <v>Electrodomésticos</v>
      </c>
      <c r="C4155" t="str">
        <f>IF($A4155="","",Tienda_2!G1755)</f>
        <v>Bogotá</v>
      </c>
      <c r="D4155" t="str">
        <f>IF($A4155="","",Tienda_2!F1755)</f>
        <v>Blanca Ramirez</v>
      </c>
      <c r="E4155" t="str">
        <f>IF($A4155="","",Tienda_2!I1755)</f>
        <v>Tarjeta de crédito</v>
      </c>
      <c r="F4155">
        <f>IF($A4155="","",VALUE(RIGHT(Tienda_2!E1755,4)))</f>
        <v>2020</v>
      </c>
      <c r="G4155">
        <f>IF($A4155="","",Tienda_2!C1755)</f>
        <v>759100</v>
      </c>
      <c r="H4155">
        <f>IF($A4155="","",Tienda_2!D1755)</f>
        <v>41700</v>
      </c>
      <c r="I4155">
        <f>IF($A4155="","",Tienda_2!H1755)</f>
        <v>1</v>
      </c>
      <c r="J4155">
        <f>IF($A4155="",0,IF(AND(OR('Cuadro-de-mando'!$B$4="(Todas)",'Cuadro-de-mando'!$B$4=$A4155),OR('Cuadro-de-mando'!$E$4="(Todas)",'Cuadro-de-mando'!$E$4=$B4155),OR('Cuadro-de-mando'!$H$4="(Todas)",'Cuadro-de-mando'!$H$4=$C4155),OR('Cuadro-de-mando'!$K$4="(Todas)",'Cuadro-de-mando'!$K$4=$E4155),OR('Cuadro-de-mando'!$N$4="(Todos)",'Cuadro-de-mando'!$N$4=$F4155)),1,0))</f>
        <v>1</v>
      </c>
    </row>
    <row r="4156" spans="1:10" x14ac:dyDescent="0.25">
      <c r="A4156" t="str">
        <f>IF(Tienda_2!$A1756="","","Tienda 2")</f>
        <v>Tienda 2</v>
      </c>
      <c r="B4156" t="str">
        <f>IF($A4156="","",Tienda_2!B1756)</f>
        <v>Juguetes</v>
      </c>
      <c r="C4156" t="str">
        <f>IF($A4156="","",Tienda_2!G1756)</f>
        <v>Bogotá</v>
      </c>
      <c r="D4156" t="str">
        <f>IF($A4156="","",Tienda_2!F1756)</f>
        <v>Camila Rivera</v>
      </c>
      <c r="E4156" t="str">
        <f>IF($A4156="","",Tienda_2!I1756)</f>
        <v>Tarjeta de crédito</v>
      </c>
      <c r="F4156">
        <f>IF($A4156="","",VALUE(RIGHT(Tienda_2!E1756,4)))</f>
        <v>2020</v>
      </c>
      <c r="G4156">
        <f>IF($A4156="","",Tienda_2!C1756)</f>
        <v>57000</v>
      </c>
      <c r="H4156">
        <f>IF($A4156="","",Tienda_2!D1756)</f>
        <v>3200</v>
      </c>
      <c r="I4156">
        <f>IF($A4156="","",Tienda_2!H1756)</f>
        <v>5</v>
      </c>
      <c r="J4156">
        <f>IF($A4156="",0,IF(AND(OR('Cuadro-de-mando'!$B$4="(Todas)",'Cuadro-de-mando'!$B$4=$A4156),OR('Cuadro-de-mando'!$E$4="(Todas)",'Cuadro-de-mando'!$E$4=$B4156),OR('Cuadro-de-mando'!$H$4="(Todas)",'Cuadro-de-mando'!$H$4=$C4156),OR('Cuadro-de-mando'!$K$4="(Todas)",'Cuadro-de-mando'!$K$4=$E4156),OR('Cuadro-de-mando'!$N$4="(Todos)",'Cuadro-de-mando'!$N$4=$F4156)),1,0))</f>
        <v>1</v>
      </c>
    </row>
    <row r="4157" spans="1:10" x14ac:dyDescent="0.25">
      <c r="A4157" t="str">
        <f>IF(Tienda_2!$A1757="","","Tienda 2")</f>
        <v>Tienda 2</v>
      </c>
      <c r="B4157" t="str">
        <f>IF($A4157="","",Tienda_2!B1757)</f>
        <v>Electrodomésticos</v>
      </c>
      <c r="C4157" t="str">
        <f>IF($A4157="","",Tienda_2!G1757)</f>
        <v>Cali</v>
      </c>
      <c r="D4157" t="str">
        <f>IF($A4157="","",Tienda_2!F1757)</f>
        <v>Felipe Santos</v>
      </c>
      <c r="E4157" t="str">
        <f>IF($A4157="","",Tienda_2!I1757)</f>
        <v>Nequi</v>
      </c>
      <c r="F4157">
        <f>IF($A4157="","",VALUE(RIGHT(Tienda_2!E1757,4)))</f>
        <v>2021</v>
      </c>
      <c r="G4157">
        <f>IF($A4157="","",Tienda_2!C1757)</f>
        <v>1439000</v>
      </c>
      <c r="H4157">
        <f>IF($A4157="","",Tienda_2!D1757)</f>
        <v>74800</v>
      </c>
      <c r="I4157">
        <f>IF($A4157="","",Tienda_2!H1757)</f>
        <v>5</v>
      </c>
      <c r="J4157">
        <f>IF($A4157="",0,IF(AND(OR('Cuadro-de-mando'!$B$4="(Todas)",'Cuadro-de-mando'!$B$4=$A4157),OR('Cuadro-de-mando'!$E$4="(Todas)",'Cuadro-de-mando'!$E$4=$B4157),OR('Cuadro-de-mando'!$H$4="(Todas)",'Cuadro-de-mando'!$H$4=$C4157),OR('Cuadro-de-mando'!$K$4="(Todas)",'Cuadro-de-mando'!$K$4=$E4157),OR('Cuadro-de-mando'!$N$4="(Todos)",'Cuadro-de-mando'!$N$4=$F4157)),1,0))</f>
        <v>1</v>
      </c>
    </row>
    <row r="4158" spans="1:10" x14ac:dyDescent="0.25">
      <c r="A4158" t="str">
        <f>IF(Tienda_2!$A1758="","","Tienda 2")</f>
        <v>Tienda 2</v>
      </c>
      <c r="B4158" t="str">
        <f>IF($A4158="","",Tienda_2!B1758)</f>
        <v>Electrónicos</v>
      </c>
      <c r="C4158" t="str">
        <f>IF($A4158="","",Tienda_2!G1758)</f>
        <v>Cartagena</v>
      </c>
      <c r="D4158" t="str">
        <f>IF($A4158="","",Tienda_2!F1758)</f>
        <v>Blanca Ramirez</v>
      </c>
      <c r="E4158" t="str">
        <f>IF($A4158="","",Tienda_2!I1758)</f>
        <v>Tarjeta de crédito</v>
      </c>
      <c r="F4158">
        <f>IF($A4158="","",VALUE(RIGHT(Tienda_2!E1758,4)))</f>
        <v>2020</v>
      </c>
      <c r="G4158">
        <f>IF($A4158="","",Tienda_2!C1758)</f>
        <v>135500</v>
      </c>
      <c r="H4158">
        <f>IF($A4158="","",Tienda_2!D1758)</f>
        <v>7900</v>
      </c>
      <c r="I4158">
        <f>IF($A4158="","",Tienda_2!H1758)</f>
        <v>1</v>
      </c>
      <c r="J4158">
        <f>IF($A4158="",0,IF(AND(OR('Cuadro-de-mando'!$B$4="(Todas)",'Cuadro-de-mando'!$B$4=$A4158),OR('Cuadro-de-mando'!$E$4="(Todas)",'Cuadro-de-mando'!$E$4=$B4158),OR('Cuadro-de-mando'!$H$4="(Todas)",'Cuadro-de-mando'!$H$4=$C4158),OR('Cuadro-de-mando'!$K$4="(Todas)",'Cuadro-de-mando'!$K$4=$E4158),OR('Cuadro-de-mando'!$N$4="(Todos)",'Cuadro-de-mando'!$N$4=$F4158)),1,0))</f>
        <v>1</v>
      </c>
    </row>
    <row r="4159" spans="1:10" x14ac:dyDescent="0.25">
      <c r="A4159" t="str">
        <f>IF(Tienda_2!$A1759="","","Tienda 2")</f>
        <v>Tienda 2</v>
      </c>
      <c r="B4159" t="str">
        <f>IF($A4159="","",Tienda_2!B1759)</f>
        <v>Artículos para el hogar</v>
      </c>
      <c r="C4159" t="str">
        <f>IF($A4159="","",Tienda_2!G1759)</f>
        <v>Medellín</v>
      </c>
      <c r="D4159" t="str">
        <f>IF($A4159="","",Tienda_2!F1759)</f>
        <v>Izabela de León</v>
      </c>
      <c r="E4159" t="str">
        <f>IF($A4159="","",Tienda_2!I1759)</f>
        <v>Tarjeta de crédito</v>
      </c>
      <c r="F4159">
        <f>IF($A4159="","",VALUE(RIGHT(Tienda_2!E1759,4)))</f>
        <v>2022</v>
      </c>
      <c r="G4159">
        <f>IF($A4159="","",Tienda_2!C1759)</f>
        <v>39300</v>
      </c>
      <c r="H4159">
        <f>IF($A4159="","",Tienda_2!D1759)</f>
        <v>6800</v>
      </c>
      <c r="I4159">
        <f>IF($A4159="","",Tienda_2!H1759)</f>
        <v>5</v>
      </c>
      <c r="J4159">
        <f>IF($A4159="",0,IF(AND(OR('Cuadro-de-mando'!$B$4="(Todas)",'Cuadro-de-mando'!$B$4=$A4159),OR('Cuadro-de-mando'!$E$4="(Todas)",'Cuadro-de-mando'!$E$4=$B4159),OR('Cuadro-de-mando'!$H$4="(Todas)",'Cuadro-de-mando'!$H$4=$C4159),OR('Cuadro-de-mando'!$K$4="(Todas)",'Cuadro-de-mando'!$K$4=$E4159),OR('Cuadro-de-mando'!$N$4="(Todos)",'Cuadro-de-mando'!$N$4=$F4159)),1,0))</f>
        <v>1</v>
      </c>
    </row>
    <row r="4160" spans="1:10" x14ac:dyDescent="0.25">
      <c r="A4160" t="str">
        <f>IF(Tienda_2!$A1760="","","Tienda 2")</f>
        <v>Tienda 2</v>
      </c>
      <c r="B4160" t="str">
        <f>IF($A4160="","",Tienda_2!B1760)</f>
        <v>Muebles</v>
      </c>
      <c r="C4160" t="str">
        <f>IF($A4160="","",Tienda_2!G1760)</f>
        <v>Bogotá</v>
      </c>
      <c r="D4160" t="str">
        <f>IF($A4160="","",Tienda_2!F1760)</f>
        <v>Beatriz Morales</v>
      </c>
      <c r="E4160" t="str">
        <f>IF($A4160="","",Tienda_2!I1760)</f>
        <v>Nequi</v>
      </c>
      <c r="F4160">
        <f>IF($A4160="","",VALUE(RIGHT(Tienda_2!E1760,4)))</f>
        <v>2023</v>
      </c>
      <c r="G4160">
        <f>IF($A4160="","",Tienda_2!C1760)</f>
        <v>208300</v>
      </c>
      <c r="H4160">
        <f>IF($A4160="","",Tienda_2!D1760)</f>
        <v>11500</v>
      </c>
      <c r="I4160">
        <f>IF($A4160="","",Tienda_2!H1760)</f>
        <v>5</v>
      </c>
      <c r="J4160">
        <f>IF($A4160="",0,IF(AND(OR('Cuadro-de-mando'!$B$4="(Todas)",'Cuadro-de-mando'!$B$4=$A4160),OR('Cuadro-de-mando'!$E$4="(Todas)",'Cuadro-de-mando'!$E$4=$B4160),OR('Cuadro-de-mando'!$H$4="(Todas)",'Cuadro-de-mando'!$H$4=$C4160),OR('Cuadro-de-mando'!$K$4="(Todas)",'Cuadro-de-mando'!$K$4=$E4160),OR('Cuadro-de-mando'!$N$4="(Todos)",'Cuadro-de-mando'!$N$4=$F4160)),1,0))</f>
        <v>1</v>
      </c>
    </row>
    <row r="4161" spans="1:10" x14ac:dyDescent="0.25">
      <c r="A4161" t="str">
        <f>IF(Tienda_2!$A1761="","","Tienda 2")</f>
        <v>Tienda 2</v>
      </c>
      <c r="B4161" t="str">
        <f>IF($A4161="","",Tienda_2!B1761)</f>
        <v>Electrodomésticos</v>
      </c>
      <c r="C4161" t="str">
        <f>IF($A4161="","",Tienda_2!G1761)</f>
        <v>Medellín</v>
      </c>
      <c r="D4161" t="str">
        <f>IF($A4161="","",Tienda_2!F1761)</f>
        <v>Santiago Silva</v>
      </c>
      <c r="E4161" t="str">
        <f>IF($A4161="","",Tienda_2!I1761)</f>
        <v>Tarjeta de crédito</v>
      </c>
      <c r="F4161">
        <f>IF($A4161="","",VALUE(RIGHT(Tienda_2!E1761,4)))</f>
        <v>2020</v>
      </c>
      <c r="G4161">
        <f>IF($A4161="","",Tienda_2!C1761)</f>
        <v>1563900</v>
      </c>
      <c r="H4161">
        <f>IF($A4161="","",Tienda_2!D1761)</f>
        <v>83500</v>
      </c>
      <c r="I4161">
        <f>IF($A4161="","",Tienda_2!H1761)</f>
        <v>5</v>
      </c>
      <c r="J4161">
        <f>IF($A4161="",0,IF(AND(OR('Cuadro-de-mando'!$B$4="(Todas)",'Cuadro-de-mando'!$B$4=$A4161),OR('Cuadro-de-mando'!$E$4="(Todas)",'Cuadro-de-mando'!$E$4=$B4161),OR('Cuadro-de-mando'!$H$4="(Todas)",'Cuadro-de-mando'!$H$4=$C4161),OR('Cuadro-de-mando'!$K$4="(Todas)",'Cuadro-de-mando'!$K$4=$E4161),OR('Cuadro-de-mando'!$N$4="(Todos)",'Cuadro-de-mando'!$N$4=$F4161)),1,0))</f>
        <v>1</v>
      </c>
    </row>
    <row r="4162" spans="1:10" x14ac:dyDescent="0.25">
      <c r="A4162" t="str">
        <f>IF(Tienda_2!$A1762="","","Tienda 2")</f>
        <v>Tienda 2</v>
      </c>
      <c r="B4162" t="str">
        <f>IF($A4162="","",Tienda_2!B1762)</f>
        <v>Libros</v>
      </c>
      <c r="C4162" t="str">
        <f>IF($A4162="","",Tienda_2!G1762)</f>
        <v>Bogotá</v>
      </c>
      <c r="D4162" t="str">
        <f>IF($A4162="","",Tienda_2!F1762)</f>
        <v>Lucas Olivera</v>
      </c>
      <c r="E4162" t="str">
        <f>IF($A4162="","",Tienda_2!I1762)</f>
        <v>Cupón</v>
      </c>
      <c r="F4162">
        <f>IF($A4162="","",VALUE(RIGHT(Tienda_2!E1762,4)))</f>
        <v>2021</v>
      </c>
      <c r="G4162">
        <f>IF($A4162="","",Tienda_2!C1762)</f>
        <v>56500</v>
      </c>
      <c r="H4162">
        <f>IF($A4162="","",Tienda_2!D1762)</f>
        <v>3200</v>
      </c>
      <c r="I4162">
        <f>IF($A4162="","",Tienda_2!H1762)</f>
        <v>4</v>
      </c>
      <c r="J4162">
        <f>IF($A4162="",0,IF(AND(OR('Cuadro-de-mando'!$B$4="(Todas)",'Cuadro-de-mando'!$B$4=$A4162),OR('Cuadro-de-mando'!$E$4="(Todas)",'Cuadro-de-mando'!$E$4=$B4162),OR('Cuadro-de-mando'!$H$4="(Todas)",'Cuadro-de-mando'!$H$4=$C4162),OR('Cuadro-de-mando'!$K$4="(Todas)",'Cuadro-de-mando'!$K$4=$E4162),OR('Cuadro-de-mando'!$N$4="(Todos)",'Cuadro-de-mando'!$N$4=$F4162)),1,0))</f>
        <v>1</v>
      </c>
    </row>
    <row r="4163" spans="1:10" x14ac:dyDescent="0.25">
      <c r="A4163" t="str">
        <f>IF(Tienda_2!$A1763="","","Tienda 2")</f>
        <v>Tienda 2</v>
      </c>
      <c r="B4163" t="str">
        <f>IF($A4163="","",Tienda_2!B1763)</f>
        <v>Electrónicos</v>
      </c>
      <c r="C4163" t="str">
        <f>IF($A4163="","",Tienda_2!G1763)</f>
        <v>Cali</v>
      </c>
      <c r="D4163" t="str">
        <f>IF($A4163="","",Tienda_2!F1763)</f>
        <v>Mariana Herrera</v>
      </c>
      <c r="E4163" t="str">
        <f>IF($A4163="","",Tienda_2!I1763)</f>
        <v>Tarjeta de crédito</v>
      </c>
      <c r="F4163">
        <f>IF($A4163="","",VALUE(RIGHT(Tienda_2!E1763,4)))</f>
        <v>2020</v>
      </c>
      <c r="G4163">
        <f>IF($A4163="","",Tienda_2!C1763)</f>
        <v>2482600</v>
      </c>
      <c r="H4163">
        <f>IF($A4163="","",Tienda_2!D1763)</f>
        <v>130400</v>
      </c>
      <c r="I4163">
        <f>IF($A4163="","",Tienda_2!H1763)</f>
        <v>4</v>
      </c>
      <c r="J4163">
        <f>IF($A4163="",0,IF(AND(OR('Cuadro-de-mando'!$B$4="(Todas)",'Cuadro-de-mando'!$B$4=$A4163),OR('Cuadro-de-mando'!$E$4="(Todas)",'Cuadro-de-mando'!$E$4=$B4163),OR('Cuadro-de-mando'!$H$4="(Todas)",'Cuadro-de-mando'!$H$4=$C4163),OR('Cuadro-de-mando'!$K$4="(Todas)",'Cuadro-de-mando'!$K$4=$E4163),OR('Cuadro-de-mando'!$N$4="(Todos)",'Cuadro-de-mando'!$N$4=$F4163)),1,0))</f>
        <v>1</v>
      </c>
    </row>
    <row r="4164" spans="1:10" x14ac:dyDescent="0.25">
      <c r="A4164" t="str">
        <f>IF(Tienda_2!$A1764="","","Tienda 2")</f>
        <v>Tienda 2</v>
      </c>
      <c r="B4164" t="str">
        <f>IF($A4164="","",Tienda_2!B1764)</f>
        <v>Electrónicos</v>
      </c>
      <c r="C4164" t="str">
        <f>IF($A4164="","",Tienda_2!G1764)</f>
        <v>Bogotá</v>
      </c>
      <c r="D4164" t="str">
        <f>IF($A4164="","",Tienda_2!F1764)</f>
        <v>Camila Rivera</v>
      </c>
      <c r="E4164" t="str">
        <f>IF($A4164="","",Tienda_2!I1764)</f>
        <v>Tarjeta de crédito</v>
      </c>
      <c r="F4164">
        <f>IF($A4164="","",VALUE(RIGHT(Tienda_2!E1764,4)))</f>
        <v>2021</v>
      </c>
      <c r="G4164">
        <f>IF($A4164="","",Tienda_2!C1764)</f>
        <v>73900</v>
      </c>
      <c r="H4164">
        <f>IF($A4164="","",Tienda_2!D1764)</f>
        <v>5000</v>
      </c>
      <c r="I4164">
        <f>IF($A4164="","",Tienda_2!H1764)</f>
        <v>2</v>
      </c>
      <c r="J4164">
        <f>IF($A4164="",0,IF(AND(OR('Cuadro-de-mando'!$B$4="(Todas)",'Cuadro-de-mando'!$B$4=$A4164),OR('Cuadro-de-mando'!$E$4="(Todas)",'Cuadro-de-mando'!$E$4=$B4164),OR('Cuadro-de-mando'!$H$4="(Todas)",'Cuadro-de-mando'!$H$4=$C4164),OR('Cuadro-de-mando'!$K$4="(Todas)",'Cuadro-de-mando'!$K$4=$E4164),OR('Cuadro-de-mando'!$N$4="(Todos)",'Cuadro-de-mando'!$N$4=$F4164)),1,0))</f>
        <v>1</v>
      </c>
    </row>
    <row r="4165" spans="1:10" x14ac:dyDescent="0.25">
      <c r="A4165" t="str">
        <f>IF(Tienda_2!$A1765="","","Tienda 2")</f>
        <v>Tienda 2</v>
      </c>
      <c r="B4165" t="str">
        <f>IF($A4165="","",Tienda_2!B1765)</f>
        <v>Muebles</v>
      </c>
      <c r="C4165" t="str">
        <f>IF($A4165="","",Tienda_2!G1765)</f>
        <v>Santa Marta</v>
      </c>
      <c r="D4165" t="str">
        <f>IF($A4165="","",Tienda_2!F1765)</f>
        <v>Camila Rivera</v>
      </c>
      <c r="E4165" t="str">
        <f>IF($A4165="","",Tienda_2!I1765)</f>
        <v>Cupón</v>
      </c>
      <c r="F4165">
        <f>IF($A4165="","",VALUE(RIGHT(Tienda_2!E1765,4)))</f>
        <v>2020</v>
      </c>
      <c r="G4165">
        <f>IF($A4165="","",Tienda_2!C1765)</f>
        <v>238200</v>
      </c>
      <c r="H4165">
        <f>IF($A4165="","",Tienda_2!D1765)</f>
        <v>13100</v>
      </c>
      <c r="I4165">
        <f>IF($A4165="","",Tienda_2!H1765)</f>
        <v>5</v>
      </c>
      <c r="J4165">
        <f>IF($A4165="",0,IF(AND(OR('Cuadro-de-mando'!$B$4="(Todas)",'Cuadro-de-mando'!$B$4=$A4165),OR('Cuadro-de-mando'!$E$4="(Todas)",'Cuadro-de-mando'!$E$4=$B4165),OR('Cuadro-de-mando'!$H$4="(Todas)",'Cuadro-de-mando'!$H$4=$C4165),OR('Cuadro-de-mando'!$K$4="(Todas)",'Cuadro-de-mando'!$K$4=$E4165),OR('Cuadro-de-mando'!$N$4="(Todos)",'Cuadro-de-mando'!$N$4=$F4165)),1,0))</f>
        <v>1</v>
      </c>
    </row>
    <row r="4166" spans="1:10" x14ac:dyDescent="0.25">
      <c r="A4166" t="str">
        <f>IF(Tienda_2!$A1766="","","Tienda 2")</f>
        <v>Tienda 2</v>
      </c>
      <c r="B4166" t="str">
        <f>IF($A4166="","",Tienda_2!B1766)</f>
        <v>Deportes y diversión</v>
      </c>
      <c r="C4166" t="str">
        <f>IF($A4166="","",Tienda_2!G1766)</f>
        <v>Bogotá</v>
      </c>
      <c r="D4166" t="str">
        <f>IF($A4166="","",Tienda_2!F1766)</f>
        <v>Felipe Santos</v>
      </c>
      <c r="E4166" t="str">
        <f>IF($A4166="","",Tienda_2!I1766)</f>
        <v>Tarjeta de crédito</v>
      </c>
      <c r="F4166">
        <f>IF($A4166="","",VALUE(RIGHT(Tienda_2!E1766,4)))</f>
        <v>2023</v>
      </c>
      <c r="G4166">
        <f>IF($A4166="","",Tienda_2!C1766)</f>
        <v>23500</v>
      </c>
      <c r="H4166">
        <f>IF($A4166="","",Tienda_2!D1766)</f>
        <v>2500</v>
      </c>
      <c r="I4166">
        <f>IF($A4166="","",Tienda_2!H1766)</f>
        <v>5</v>
      </c>
      <c r="J4166">
        <f>IF($A4166="",0,IF(AND(OR('Cuadro-de-mando'!$B$4="(Todas)",'Cuadro-de-mando'!$B$4=$A4166),OR('Cuadro-de-mando'!$E$4="(Todas)",'Cuadro-de-mando'!$E$4=$B4166),OR('Cuadro-de-mando'!$H$4="(Todas)",'Cuadro-de-mando'!$H$4=$C4166),OR('Cuadro-de-mando'!$K$4="(Todas)",'Cuadro-de-mando'!$K$4=$E4166),OR('Cuadro-de-mando'!$N$4="(Todos)",'Cuadro-de-mando'!$N$4=$F4166)),1,0))</f>
        <v>1</v>
      </c>
    </row>
    <row r="4167" spans="1:10" x14ac:dyDescent="0.25">
      <c r="A4167" t="str">
        <f>IF(Tienda_2!$A1767="","","Tienda 2")</f>
        <v>Tienda 2</v>
      </c>
      <c r="B4167" t="str">
        <f>IF($A4167="","",Tienda_2!B1767)</f>
        <v>Artículos para el hogar</v>
      </c>
      <c r="C4167" t="str">
        <f>IF($A4167="","",Tienda_2!G1767)</f>
        <v>Cartagena</v>
      </c>
      <c r="D4167" t="str">
        <f>IF($A4167="","",Tienda_2!F1767)</f>
        <v>Mariana Herrera</v>
      </c>
      <c r="E4167" t="str">
        <f>IF($A4167="","",Tienda_2!I1767)</f>
        <v>Tarjeta de crédito</v>
      </c>
      <c r="F4167">
        <f>IF($A4167="","",VALUE(RIGHT(Tienda_2!E1767,4)))</f>
        <v>2022</v>
      </c>
      <c r="G4167">
        <f>IF($A4167="","",Tienda_2!C1767)</f>
        <v>159300</v>
      </c>
      <c r="H4167">
        <f>IF($A4167="","",Tienda_2!D1767)</f>
        <v>8900</v>
      </c>
      <c r="I4167">
        <f>IF($A4167="","",Tienda_2!H1767)</f>
        <v>5</v>
      </c>
      <c r="J4167">
        <f>IF($A4167="",0,IF(AND(OR('Cuadro-de-mando'!$B$4="(Todas)",'Cuadro-de-mando'!$B$4=$A4167),OR('Cuadro-de-mando'!$E$4="(Todas)",'Cuadro-de-mando'!$E$4=$B4167),OR('Cuadro-de-mando'!$H$4="(Todas)",'Cuadro-de-mando'!$H$4=$C4167),OR('Cuadro-de-mando'!$K$4="(Todas)",'Cuadro-de-mando'!$K$4=$E4167),OR('Cuadro-de-mando'!$N$4="(Todos)",'Cuadro-de-mando'!$N$4=$F4167)),1,0))</f>
        <v>1</v>
      </c>
    </row>
    <row r="4168" spans="1:10" x14ac:dyDescent="0.25">
      <c r="A4168" t="str">
        <f>IF(Tienda_2!$A1768="","","Tienda 2")</f>
        <v>Tienda 2</v>
      </c>
      <c r="B4168" t="str">
        <f>IF($A4168="","",Tienda_2!B1768)</f>
        <v>Electrodomésticos</v>
      </c>
      <c r="C4168" t="str">
        <f>IF($A4168="","",Tienda_2!G1768)</f>
        <v>Bogotá</v>
      </c>
      <c r="D4168" t="str">
        <f>IF($A4168="","",Tienda_2!F1768)</f>
        <v>Ángel Rodriguez</v>
      </c>
      <c r="E4168" t="str">
        <f>IF($A4168="","",Tienda_2!I1768)</f>
        <v>Tarjeta de crédito</v>
      </c>
      <c r="F4168">
        <f>IF($A4168="","",VALUE(RIGHT(Tienda_2!E1768,4)))</f>
        <v>2021</v>
      </c>
      <c r="G4168">
        <f>IF($A4168="","",Tienda_2!C1768)</f>
        <v>608600</v>
      </c>
      <c r="H4168">
        <f>IF($A4168="","",Tienda_2!D1768)</f>
        <v>30600</v>
      </c>
      <c r="I4168">
        <f>IF($A4168="","",Tienda_2!H1768)</f>
        <v>5</v>
      </c>
      <c r="J4168">
        <f>IF($A4168="",0,IF(AND(OR('Cuadro-de-mando'!$B$4="(Todas)",'Cuadro-de-mando'!$B$4=$A4168),OR('Cuadro-de-mando'!$E$4="(Todas)",'Cuadro-de-mando'!$E$4=$B4168),OR('Cuadro-de-mando'!$H$4="(Todas)",'Cuadro-de-mando'!$H$4=$C4168),OR('Cuadro-de-mando'!$K$4="(Todas)",'Cuadro-de-mando'!$K$4=$E4168),OR('Cuadro-de-mando'!$N$4="(Todos)",'Cuadro-de-mando'!$N$4=$F4168)),1,0))</f>
        <v>1</v>
      </c>
    </row>
    <row r="4169" spans="1:10" x14ac:dyDescent="0.25">
      <c r="A4169" t="str">
        <f>IF(Tienda_2!$A1769="","","Tienda 2")</f>
        <v>Tienda 2</v>
      </c>
      <c r="B4169" t="str">
        <f>IF($A4169="","",Tienda_2!B1769)</f>
        <v>Muebles</v>
      </c>
      <c r="C4169" t="str">
        <f>IF($A4169="","",Tienda_2!G1769)</f>
        <v>Riohacha</v>
      </c>
      <c r="D4169" t="str">
        <f>IF($A4169="","",Tienda_2!F1769)</f>
        <v>Juliana Costa</v>
      </c>
      <c r="E4169" t="str">
        <f>IF($A4169="","",Tienda_2!I1769)</f>
        <v>Cupón</v>
      </c>
      <c r="F4169">
        <f>IF($A4169="","",VALUE(RIGHT(Tienda_2!E1769,4)))</f>
        <v>2021</v>
      </c>
      <c r="G4169">
        <f>IF($A4169="","",Tienda_2!C1769)</f>
        <v>236300</v>
      </c>
      <c r="H4169">
        <f>IF($A4169="","",Tienda_2!D1769)</f>
        <v>12800</v>
      </c>
      <c r="I4169">
        <f>IF($A4169="","",Tienda_2!H1769)</f>
        <v>5</v>
      </c>
      <c r="J4169">
        <f>IF($A4169="",0,IF(AND(OR('Cuadro-de-mando'!$B$4="(Todas)",'Cuadro-de-mando'!$B$4=$A4169),OR('Cuadro-de-mando'!$E$4="(Todas)",'Cuadro-de-mando'!$E$4=$B4169),OR('Cuadro-de-mando'!$H$4="(Todas)",'Cuadro-de-mando'!$H$4=$C4169),OR('Cuadro-de-mando'!$K$4="(Todas)",'Cuadro-de-mando'!$K$4=$E4169),OR('Cuadro-de-mando'!$N$4="(Todos)",'Cuadro-de-mando'!$N$4=$F4169)),1,0))</f>
        <v>1</v>
      </c>
    </row>
    <row r="4170" spans="1:10" x14ac:dyDescent="0.25">
      <c r="A4170" t="str">
        <f>IF(Tienda_2!$A1770="","","Tienda 2")</f>
        <v>Tienda 2</v>
      </c>
      <c r="B4170" t="str">
        <f>IF($A4170="","",Tienda_2!B1770)</f>
        <v>Deportes y diversión</v>
      </c>
      <c r="C4170" t="str">
        <f>IF($A4170="","",Tienda_2!G1770)</f>
        <v>Cali</v>
      </c>
      <c r="D4170" t="str">
        <f>IF($A4170="","",Tienda_2!F1770)</f>
        <v>Juliana Costa</v>
      </c>
      <c r="E4170" t="str">
        <f>IF($A4170="","",Tienda_2!I1770)</f>
        <v>Tarjeta de crédito</v>
      </c>
      <c r="F4170">
        <f>IF($A4170="","",VALUE(RIGHT(Tienda_2!E1770,4)))</f>
        <v>2020</v>
      </c>
      <c r="G4170">
        <f>IF($A4170="","",Tienda_2!C1770)</f>
        <v>547900</v>
      </c>
      <c r="H4170">
        <f>IF($A4170="","",Tienda_2!D1770)</f>
        <v>27400</v>
      </c>
      <c r="I4170">
        <f>IF($A4170="","",Tienda_2!H1770)</f>
        <v>3</v>
      </c>
      <c r="J4170">
        <f>IF($A4170="",0,IF(AND(OR('Cuadro-de-mando'!$B$4="(Todas)",'Cuadro-de-mando'!$B$4=$A4170),OR('Cuadro-de-mando'!$E$4="(Todas)",'Cuadro-de-mando'!$E$4=$B4170),OR('Cuadro-de-mando'!$H$4="(Todas)",'Cuadro-de-mando'!$H$4=$C4170),OR('Cuadro-de-mando'!$K$4="(Todas)",'Cuadro-de-mando'!$K$4=$E4170),OR('Cuadro-de-mando'!$N$4="(Todos)",'Cuadro-de-mando'!$N$4=$F4170)),1,0))</f>
        <v>1</v>
      </c>
    </row>
    <row r="4171" spans="1:10" x14ac:dyDescent="0.25">
      <c r="A4171" t="str">
        <f>IF(Tienda_2!$A1771="","","Tienda 2")</f>
        <v>Tienda 2</v>
      </c>
      <c r="B4171" t="str">
        <f>IF($A4171="","",Tienda_2!B1771)</f>
        <v>Electrónicos</v>
      </c>
      <c r="C4171" t="str">
        <f>IF($A4171="","",Tienda_2!G1771)</f>
        <v>Medellín</v>
      </c>
      <c r="D4171" t="str">
        <f>IF($A4171="","",Tienda_2!F1771)</f>
        <v>Lucas Olivera</v>
      </c>
      <c r="E4171" t="str">
        <f>IF($A4171="","",Tienda_2!I1771)</f>
        <v>Tarjeta de crédito</v>
      </c>
      <c r="F4171">
        <f>IF($A4171="","",VALUE(RIGHT(Tienda_2!E1771,4)))</f>
        <v>2021</v>
      </c>
      <c r="G4171">
        <f>IF($A4171="","",Tienda_2!C1771)</f>
        <v>348900</v>
      </c>
      <c r="H4171">
        <f>IF($A4171="","",Tienda_2!D1771)</f>
        <v>16800</v>
      </c>
      <c r="I4171">
        <f>IF($A4171="","",Tienda_2!H1771)</f>
        <v>5</v>
      </c>
      <c r="J4171">
        <f>IF($A4171="",0,IF(AND(OR('Cuadro-de-mando'!$B$4="(Todas)",'Cuadro-de-mando'!$B$4=$A4171),OR('Cuadro-de-mando'!$E$4="(Todas)",'Cuadro-de-mando'!$E$4=$B4171),OR('Cuadro-de-mando'!$H$4="(Todas)",'Cuadro-de-mando'!$H$4=$C4171),OR('Cuadro-de-mando'!$K$4="(Todas)",'Cuadro-de-mando'!$K$4=$E4171),OR('Cuadro-de-mando'!$N$4="(Todos)",'Cuadro-de-mando'!$N$4=$F4171)),1,0))</f>
        <v>1</v>
      </c>
    </row>
    <row r="4172" spans="1:10" x14ac:dyDescent="0.25">
      <c r="A4172" t="str">
        <f>IF(Tienda_2!$A1772="","","Tienda 2")</f>
        <v>Tienda 2</v>
      </c>
      <c r="B4172" t="str">
        <f>IF($A4172="","",Tienda_2!B1772)</f>
        <v>Libros</v>
      </c>
      <c r="C4172" t="str">
        <f>IF($A4172="","",Tienda_2!G1772)</f>
        <v>Bogotá</v>
      </c>
      <c r="D4172" t="str">
        <f>IF($A4172="","",Tienda_2!F1772)</f>
        <v>Blanca Ramirez</v>
      </c>
      <c r="E4172" t="str">
        <f>IF($A4172="","",Tienda_2!I1772)</f>
        <v>Tarjeta de crédito</v>
      </c>
      <c r="F4172">
        <f>IF($A4172="","",VALUE(RIGHT(Tienda_2!E1772,4)))</f>
        <v>2022</v>
      </c>
      <c r="G4172">
        <f>IF($A4172="","",Tienda_2!C1772)</f>
        <v>37500</v>
      </c>
      <c r="H4172">
        <f>IF($A4172="","",Tienda_2!D1772)</f>
        <v>2200</v>
      </c>
      <c r="I4172">
        <f>IF($A4172="","",Tienda_2!H1772)</f>
        <v>5</v>
      </c>
      <c r="J4172">
        <f>IF($A4172="",0,IF(AND(OR('Cuadro-de-mando'!$B$4="(Todas)",'Cuadro-de-mando'!$B$4=$A4172),OR('Cuadro-de-mando'!$E$4="(Todas)",'Cuadro-de-mando'!$E$4=$B4172),OR('Cuadro-de-mando'!$H$4="(Todas)",'Cuadro-de-mando'!$H$4=$C4172),OR('Cuadro-de-mando'!$K$4="(Todas)",'Cuadro-de-mando'!$K$4=$E4172),OR('Cuadro-de-mando'!$N$4="(Todos)",'Cuadro-de-mando'!$N$4=$F4172)),1,0))</f>
        <v>1</v>
      </c>
    </row>
    <row r="4173" spans="1:10" x14ac:dyDescent="0.25">
      <c r="A4173" t="str">
        <f>IF(Tienda_2!$A1773="","","Tienda 2")</f>
        <v>Tienda 2</v>
      </c>
      <c r="B4173" t="str">
        <f>IF($A4173="","",Tienda_2!B1773)</f>
        <v>Artículos para el hogar</v>
      </c>
      <c r="C4173" t="str">
        <f>IF($A4173="","",Tienda_2!G1773)</f>
        <v>Medellín</v>
      </c>
      <c r="D4173" t="str">
        <f>IF($A4173="","",Tienda_2!F1773)</f>
        <v>Lucas Olivera</v>
      </c>
      <c r="E4173" t="str">
        <f>IF($A4173="","",Tienda_2!I1773)</f>
        <v>Tarjeta de crédito</v>
      </c>
      <c r="F4173">
        <f>IF($A4173="","",VALUE(RIGHT(Tienda_2!E1773,4)))</f>
        <v>2022</v>
      </c>
      <c r="G4173">
        <f>IF($A4173="","",Tienda_2!C1773)</f>
        <v>33200</v>
      </c>
      <c r="H4173">
        <f>IF($A4173="","",Tienda_2!D1773)</f>
        <v>2300</v>
      </c>
      <c r="I4173">
        <f>IF($A4173="","",Tienda_2!H1773)</f>
        <v>3</v>
      </c>
      <c r="J4173">
        <f>IF($A4173="",0,IF(AND(OR('Cuadro-de-mando'!$B$4="(Todas)",'Cuadro-de-mando'!$B$4=$A4173),OR('Cuadro-de-mando'!$E$4="(Todas)",'Cuadro-de-mando'!$E$4=$B4173),OR('Cuadro-de-mando'!$H$4="(Todas)",'Cuadro-de-mando'!$H$4=$C4173),OR('Cuadro-de-mando'!$K$4="(Todas)",'Cuadro-de-mando'!$K$4=$E4173),OR('Cuadro-de-mando'!$N$4="(Todos)",'Cuadro-de-mando'!$N$4=$F4173)),1,0))</f>
        <v>1</v>
      </c>
    </row>
    <row r="4174" spans="1:10" x14ac:dyDescent="0.25">
      <c r="A4174" t="str">
        <f>IF(Tienda_2!$A1774="","","Tienda 2")</f>
        <v>Tienda 2</v>
      </c>
      <c r="B4174" t="str">
        <f>IF($A4174="","",Tienda_2!B1774)</f>
        <v>Muebles</v>
      </c>
      <c r="C4174" t="str">
        <f>IF($A4174="","",Tienda_2!G1774)</f>
        <v>Medellín</v>
      </c>
      <c r="D4174" t="str">
        <f>IF($A4174="","",Tienda_2!F1774)</f>
        <v>Juan Fernandez</v>
      </c>
      <c r="E4174" t="str">
        <f>IF($A4174="","",Tienda_2!I1774)</f>
        <v>Tarjeta de crédito</v>
      </c>
      <c r="F4174">
        <f>IF($A4174="","",VALUE(RIGHT(Tienda_2!E1774,4)))</f>
        <v>2022</v>
      </c>
      <c r="G4174">
        <f>IF($A4174="","",Tienda_2!C1774)</f>
        <v>190600</v>
      </c>
      <c r="H4174">
        <f>IF($A4174="","",Tienda_2!D1774)</f>
        <v>10400</v>
      </c>
      <c r="I4174">
        <f>IF($A4174="","",Tienda_2!H1774)</f>
        <v>1</v>
      </c>
      <c r="J4174">
        <f>IF($A4174="",0,IF(AND(OR('Cuadro-de-mando'!$B$4="(Todas)",'Cuadro-de-mando'!$B$4=$A4174),OR('Cuadro-de-mando'!$E$4="(Todas)",'Cuadro-de-mando'!$E$4=$B4174),OR('Cuadro-de-mando'!$H$4="(Todas)",'Cuadro-de-mando'!$H$4=$C4174),OR('Cuadro-de-mando'!$K$4="(Todas)",'Cuadro-de-mando'!$K$4=$E4174),OR('Cuadro-de-mando'!$N$4="(Todos)",'Cuadro-de-mando'!$N$4=$F4174)),1,0))</f>
        <v>1</v>
      </c>
    </row>
    <row r="4175" spans="1:10" x14ac:dyDescent="0.25">
      <c r="A4175" t="str">
        <f>IF(Tienda_2!$A1775="","","Tienda 2")</f>
        <v>Tienda 2</v>
      </c>
      <c r="B4175" t="str">
        <f>IF($A4175="","",Tienda_2!B1775)</f>
        <v>Muebles</v>
      </c>
      <c r="C4175" t="str">
        <f>IF($A4175="","",Tienda_2!G1775)</f>
        <v>Bogotá</v>
      </c>
      <c r="D4175" t="str">
        <f>IF($A4175="","",Tienda_2!F1775)</f>
        <v>Juliana Costa</v>
      </c>
      <c r="E4175" t="str">
        <f>IF($A4175="","",Tienda_2!I1775)</f>
        <v>Tarjeta de crédito</v>
      </c>
      <c r="F4175">
        <f>IF($A4175="","",VALUE(RIGHT(Tienda_2!E1775,4)))</f>
        <v>2023</v>
      </c>
      <c r="G4175">
        <f>IF($A4175="","",Tienda_2!C1775)</f>
        <v>959400</v>
      </c>
      <c r="H4175">
        <f>IF($A4175="","",Tienda_2!D1775)</f>
        <v>51500</v>
      </c>
      <c r="I4175">
        <f>IF($A4175="","",Tienda_2!H1775)</f>
        <v>5</v>
      </c>
      <c r="J4175">
        <f>IF($A4175="",0,IF(AND(OR('Cuadro-de-mando'!$B$4="(Todas)",'Cuadro-de-mando'!$B$4=$A4175),OR('Cuadro-de-mando'!$E$4="(Todas)",'Cuadro-de-mando'!$E$4=$B4175),OR('Cuadro-de-mando'!$H$4="(Todas)",'Cuadro-de-mando'!$H$4=$C4175),OR('Cuadro-de-mando'!$K$4="(Todas)",'Cuadro-de-mando'!$K$4=$E4175),OR('Cuadro-de-mando'!$N$4="(Todos)",'Cuadro-de-mando'!$N$4=$F4175)),1,0))</f>
        <v>1</v>
      </c>
    </row>
    <row r="4176" spans="1:10" x14ac:dyDescent="0.25">
      <c r="A4176" t="str">
        <f>IF(Tienda_2!$A1776="","","Tienda 2")</f>
        <v>Tienda 2</v>
      </c>
      <c r="B4176" t="str">
        <f>IF($A4176="","",Tienda_2!B1776)</f>
        <v>Deportes y diversión</v>
      </c>
      <c r="C4176" t="str">
        <f>IF($A4176="","",Tienda_2!G1776)</f>
        <v>Cali</v>
      </c>
      <c r="D4176" t="str">
        <f>IF($A4176="","",Tienda_2!F1776)</f>
        <v>Beatriz Morales</v>
      </c>
      <c r="E4176" t="str">
        <f>IF($A4176="","",Tienda_2!I1776)</f>
        <v>Tarjeta de crédito</v>
      </c>
      <c r="F4176">
        <f>IF($A4176="","",VALUE(RIGHT(Tienda_2!E1776,4)))</f>
        <v>2020</v>
      </c>
      <c r="G4176">
        <f>IF($A4176="","",Tienda_2!C1776)</f>
        <v>61000</v>
      </c>
      <c r="H4176">
        <f>IF($A4176="","",Tienda_2!D1776)</f>
        <v>5600</v>
      </c>
      <c r="I4176">
        <f>IF($A4176="","",Tienda_2!H1776)</f>
        <v>5</v>
      </c>
      <c r="J4176">
        <f>IF($A4176="",0,IF(AND(OR('Cuadro-de-mando'!$B$4="(Todas)",'Cuadro-de-mando'!$B$4=$A4176),OR('Cuadro-de-mando'!$E$4="(Todas)",'Cuadro-de-mando'!$E$4=$B4176),OR('Cuadro-de-mando'!$H$4="(Todas)",'Cuadro-de-mando'!$H$4=$C4176),OR('Cuadro-de-mando'!$K$4="(Todas)",'Cuadro-de-mando'!$K$4=$E4176),OR('Cuadro-de-mando'!$N$4="(Todos)",'Cuadro-de-mando'!$N$4=$F4176)),1,0))</f>
        <v>1</v>
      </c>
    </row>
    <row r="4177" spans="1:10" x14ac:dyDescent="0.25">
      <c r="A4177" t="str">
        <f>IF(Tienda_2!$A1777="","","Tienda 2")</f>
        <v>Tienda 2</v>
      </c>
      <c r="B4177" t="str">
        <f>IF($A4177="","",Tienda_2!B1777)</f>
        <v>Electrónicos</v>
      </c>
      <c r="C4177" t="str">
        <f>IF($A4177="","",Tienda_2!G1777)</f>
        <v>Pereira</v>
      </c>
      <c r="D4177" t="str">
        <f>IF($A4177="","",Tienda_2!F1777)</f>
        <v>Izabela de León</v>
      </c>
      <c r="E4177" t="str">
        <f>IF($A4177="","",Tienda_2!I1777)</f>
        <v>Tarjeta de crédito</v>
      </c>
      <c r="F4177">
        <f>IF($A4177="","",VALUE(RIGHT(Tienda_2!E1777,4)))</f>
        <v>2020</v>
      </c>
      <c r="G4177">
        <f>IF($A4177="","",Tienda_2!C1777)</f>
        <v>322900</v>
      </c>
      <c r="H4177">
        <f>IF($A4177="","",Tienda_2!D1777)</f>
        <v>23000</v>
      </c>
      <c r="I4177">
        <f>IF($A4177="","",Tienda_2!H1777)</f>
        <v>3</v>
      </c>
      <c r="J4177">
        <f>IF($A4177="",0,IF(AND(OR('Cuadro-de-mando'!$B$4="(Todas)",'Cuadro-de-mando'!$B$4=$A4177),OR('Cuadro-de-mando'!$E$4="(Todas)",'Cuadro-de-mando'!$E$4=$B4177),OR('Cuadro-de-mando'!$H$4="(Todas)",'Cuadro-de-mando'!$H$4=$C4177),OR('Cuadro-de-mando'!$K$4="(Todas)",'Cuadro-de-mando'!$K$4=$E4177),OR('Cuadro-de-mando'!$N$4="(Todos)",'Cuadro-de-mando'!$N$4=$F4177)),1,0))</f>
        <v>1</v>
      </c>
    </row>
    <row r="4178" spans="1:10" x14ac:dyDescent="0.25">
      <c r="A4178" t="str">
        <f>IF(Tienda_2!$A1778="","","Tienda 2")</f>
        <v>Tienda 2</v>
      </c>
      <c r="B4178" t="str">
        <f>IF($A4178="","",Tienda_2!B1778)</f>
        <v>Electrónicos</v>
      </c>
      <c r="C4178" t="str">
        <f>IF($A4178="","",Tienda_2!G1778)</f>
        <v>Bogotá</v>
      </c>
      <c r="D4178" t="str">
        <f>IF($A4178="","",Tienda_2!F1778)</f>
        <v>Beatriz Morales</v>
      </c>
      <c r="E4178" t="str">
        <f>IF($A4178="","",Tienda_2!I1778)</f>
        <v>Tarjeta de crédito</v>
      </c>
      <c r="F4178">
        <f>IF($A4178="","",VALUE(RIGHT(Tienda_2!E1778,4)))</f>
        <v>2023</v>
      </c>
      <c r="G4178">
        <f>IF($A4178="","",Tienda_2!C1778)</f>
        <v>986600</v>
      </c>
      <c r="H4178">
        <f>IF($A4178="","",Tienda_2!D1778)</f>
        <v>50700</v>
      </c>
      <c r="I4178">
        <f>IF($A4178="","",Tienda_2!H1778)</f>
        <v>4</v>
      </c>
      <c r="J4178">
        <f>IF($A4178="",0,IF(AND(OR('Cuadro-de-mando'!$B$4="(Todas)",'Cuadro-de-mando'!$B$4=$A4178),OR('Cuadro-de-mando'!$E$4="(Todas)",'Cuadro-de-mando'!$E$4=$B4178),OR('Cuadro-de-mando'!$H$4="(Todas)",'Cuadro-de-mando'!$H$4=$C4178),OR('Cuadro-de-mando'!$K$4="(Todas)",'Cuadro-de-mando'!$K$4=$E4178),OR('Cuadro-de-mando'!$N$4="(Todos)",'Cuadro-de-mando'!$N$4=$F4178)),1,0))</f>
        <v>1</v>
      </c>
    </row>
    <row r="4179" spans="1:10" x14ac:dyDescent="0.25">
      <c r="A4179" t="str">
        <f>IF(Tienda_2!$A1779="","","Tienda 2")</f>
        <v>Tienda 2</v>
      </c>
      <c r="B4179" t="str">
        <f>IF($A4179="","",Tienda_2!B1779)</f>
        <v>Electrodomésticos</v>
      </c>
      <c r="C4179" t="str">
        <f>IF($A4179="","",Tienda_2!G1779)</f>
        <v>Bogotá</v>
      </c>
      <c r="D4179" t="str">
        <f>IF($A4179="","",Tienda_2!F1779)</f>
        <v>Felipe Santos</v>
      </c>
      <c r="E4179" t="str">
        <f>IF($A4179="","",Tienda_2!I1779)</f>
        <v>Tarjeta de crédito</v>
      </c>
      <c r="F4179">
        <f>IF($A4179="","",VALUE(RIGHT(Tienda_2!E1779,4)))</f>
        <v>2021</v>
      </c>
      <c r="G4179">
        <f>IF($A4179="","",Tienda_2!C1779)</f>
        <v>2033300</v>
      </c>
      <c r="H4179">
        <f>IF($A4179="","",Tienda_2!D1779)</f>
        <v>108500</v>
      </c>
      <c r="I4179">
        <f>IF($A4179="","",Tienda_2!H1779)</f>
        <v>2</v>
      </c>
      <c r="J4179">
        <f>IF($A4179="",0,IF(AND(OR('Cuadro-de-mando'!$B$4="(Todas)",'Cuadro-de-mando'!$B$4=$A4179),OR('Cuadro-de-mando'!$E$4="(Todas)",'Cuadro-de-mando'!$E$4=$B4179),OR('Cuadro-de-mando'!$H$4="(Todas)",'Cuadro-de-mando'!$H$4=$C4179),OR('Cuadro-de-mando'!$K$4="(Todas)",'Cuadro-de-mando'!$K$4=$E4179),OR('Cuadro-de-mando'!$N$4="(Todos)",'Cuadro-de-mando'!$N$4=$F4179)),1,0))</f>
        <v>1</v>
      </c>
    </row>
    <row r="4180" spans="1:10" x14ac:dyDescent="0.25">
      <c r="A4180" t="str">
        <f>IF(Tienda_2!$A1780="","","Tienda 2")</f>
        <v>Tienda 2</v>
      </c>
      <c r="B4180" t="str">
        <f>IF($A4180="","",Tienda_2!B1780)</f>
        <v>Instrumentos musicales</v>
      </c>
      <c r="C4180" t="str">
        <f>IF($A4180="","",Tienda_2!G1780)</f>
        <v>Bogotá</v>
      </c>
      <c r="D4180" t="str">
        <f>IF($A4180="","",Tienda_2!F1780)</f>
        <v>Ángel Rodriguez</v>
      </c>
      <c r="E4180" t="str">
        <f>IF($A4180="","",Tienda_2!I1780)</f>
        <v>Tarjeta de crédito</v>
      </c>
      <c r="F4180">
        <f>IF($A4180="","",VALUE(RIGHT(Tienda_2!E1780,4)))</f>
        <v>2020</v>
      </c>
      <c r="G4180">
        <f>IF($A4180="","",Tienda_2!C1780)</f>
        <v>997500</v>
      </c>
      <c r="H4180">
        <f>IF($A4180="","",Tienda_2!D1780)</f>
        <v>53300</v>
      </c>
      <c r="I4180">
        <f>IF($A4180="","",Tienda_2!H1780)</f>
        <v>1</v>
      </c>
      <c r="J4180">
        <f>IF($A4180="",0,IF(AND(OR('Cuadro-de-mando'!$B$4="(Todas)",'Cuadro-de-mando'!$B$4=$A4180),OR('Cuadro-de-mando'!$E$4="(Todas)",'Cuadro-de-mando'!$E$4=$B4180),OR('Cuadro-de-mando'!$H$4="(Todas)",'Cuadro-de-mando'!$H$4=$C4180),OR('Cuadro-de-mando'!$K$4="(Todas)",'Cuadro-de-mando'!$K$4=$E4180),OR('Cuadro-de-mando'!$N$4="(Todos)",'Cuadro-de-mando'!$N$4=$F4180)),1,0))</f>
        <v>1</v>
      </c>
    </row>
    <row r="4181" spans="1:10" x14ac:dyDescent="0.25">
      <c r="A4181" t="str">
        <f>IF(Tienda_2!$A1781="","","Tienda 2")</f>
        <v>Tienda 2</v>
      </c>
      <c r="B4181" t="str">
        <f>IF($A4181="","",Tienda_2!B1781)</f>
        <v>Electrónicos</v>
      </c>
      <c r="C4181" t="str">
        <f>IF($A4181="","",Tienda_2!G1781)</f>
        <v>Bogotá</v>
      </c>
      <c r="D4181" t="str">
        <f>IF($A4181="","",Tienda_2!F1781)</f>
        <v>Pedro Gomez</v>
      </c>
      <c r="E4181" t="str">
        <f>IF($A4181="","",Tienda_2!I1781)</f>
        <v>Tarjeta de crédito</v>
      </c>
      <c r="F4181">
        <f>IF($A4181="","",VALUE(RIGHT(Tienda_2!E1781,4)))</f>
        <v>2020</v>
      </c>
      <c r="G4181">
        <f>IF($A4181="","",Tienda_2!C1781)</f>
        <v>2706500</v>
      </c>
      <c r="H4181">
        <f>IF($A4181="","",Tienda_2!D1781)</f>
        <v>142300</v>
      </c>
      <c r="I4181">
        <f>IF($A4181="","",Tienda_2!H1781)</f>
        <v>5</v>
      </c>
      <c r="J4181">
        <f>IF($A4181="",0,IF(AND(OR('Cuadro-de-mando'!$B$4="(Todas)",'Cuadro-de-mando'!$B$4=$A4181),OR('Cuadro-de-mando'!$E$4="(Todas)",'Cuadro-de-mando'!$E$4=$B4181),OR('Cuadro-de-mando'!$H$4="(Todas)",'Cuadro-de-mando'!$H$4=$C4181),OR('Cuadro-de-mando'!$K$4="(Todas)",'Cuadro-de-mando'!$K$4=$E4181),OR('Cuadro-de-mando'!$N$4="(Todos)",'Cuadro-de-mando'!$N$4=$F4181)),1,0))</f>
        <v>1</v>
      </c>
    </row>
    <row r="4182" spans="1:10" x14ac:dyDescent="0.25">
      <c r="A4182" t="str">
        <f>IF(Tienda_2!$A1782="","","Tienda 2")</f>
        <v>Tienda 2</v>
      </c>
      <c r="B4182" t="str">
        <f>IF($A4182="","",Tienda_2!B1782)</f>
        <v>Artículos para el hogar</v>
      </c>
      <c r="C4182" t="str">
        <f>IF($A4182="","",Tienda_2!G1782)</f>
        <v>Medellín</v>
      </c>
      <c r="D4182" t="str">
        <f>IF($A4182="","",Tienda_2!F1782)</f>
        <v>Juliana Costa</v>
      </c>
      <c r="E4182" t="str">
        <f>IF($A4182="","",Tienda_2!I1782)</f>
        <v>Nequi</v>
      </c>
      <c r="F4182">
        <f>IF($A4182="","",VALUE(RIGHT(Tienda_2!E1782,4)))</f>
        <v>2023</v>
      </c>
      <c r="G4182">
        <f>IF($A4182="","",Tienda_2!C1782)</f>
        <v>219300</v>
      </c>
      <c r="H4182">
        <f>IF($A4182="","",Tienda_2!D1782)</f>
        <v>9900</v>
      </c>
      <c r="I4182">
        <f>IF($A4182="","",Tienda_2!H1782)</f>
        <v>4</v>
      </c>
      <c r="J4182">
        <f>IF($A4182="",0,IF(AND(OR('Cuadro-de-mando'!$B$4="(Todas)",'Cuadro-de-mando'!$B$4=$A4182),OR('Cuadro-de-mando'!$E$4="(Todas)",'Cuadro-de-mando'!$E$4=$B4182),OR('Cuadro-de-mando'!$H$4="(Todas)",'Cuadro-de-mando'!$H$4=$C4182),OR('Cuadro-de-mando'!$K$4="(Todas)",'Cuadro-de-mando'!$K$4=$E4182),OR('Cuadro-de-mando'!$N$4="(Todos)",'Cuadro-de-mando'!$N$4=$F4182)),1,0))</f>
        <v>1</v>
      </c>
    </row>
    <row r="4183" spans="1:10" x14ac:dyDescent="0.25">
      <c r="A4183" t="str">
        <f>IF(Tienda_2!$A1783="","","Tienda 2")</f>
        <v>Tienda 2</v>
      </c>
      <c r="B4183" t="str">
        <f>IF($A4183="","",Tienda_2!B1783)</f>
        <v>Artículos para el hogar</v>
      </c>
      <c r="C4183" t="str">
        <f>IF($A4183="","",Tienda_2!G1783)</f>
        <v>Medellín</v>
      </c>
      <c r="D4183" t="str">
        <f>IF($A4183="","",Tienda_2!F1783)</f>
        <v>Lucas Olivera</v>
      </c>
      <c r="E4183" t="str">
        <f>IF($A4183="","",Tienda_2!I1783)</f>
        <v>Tarjeta de crédito</v>
      </c>
      <c r="F4183">
        <f>IF($A4183="","",VALUE(RIGHT(Tienda_2!E1783,4)))</f>
        <v>2021</v>
      </c>
      <c r="G4183">
        <f>IF($A4183="","",Tienda_2!C1783)</f>
        <v>35500</v>
      </c>
      <c r="H4183">
        <f>IF($A4183="","",Tienda_2!D1783)</f>
        <v>0</v>
      </c>
      <c r="I4183">
        <f>IF($A4183="","",Tienda_2!H1783)</f>
        <v>3</v>
      </c>
      <c r="J4183">
        <f>IF($A4183="",0,IF(AND(OR('Cuadro-de-mando'!$B$4="(Todas)",'Cuadro-de-mando'!$B$4=$A4183),OR('Cuadro-de-mando'!$E$4="(Todas)",'Cuadro-de-mando'!$E$4=$B4183),OR('Cuadro-de-mando'!$H$4="(Todas)",'Cuadro-de-mando'!$H$4=$C4183),OR('Cuadro-de-mando'!$K$4="(Todas)",'Cuadro-de-mando'!$K$4=$E4183),OR('Cuadro-de-mando'!$N$4="(Todos)",'Cuadro-de-mando'!$N$4=$F4183)),1,0))</f>
        <v>1</v>
      </c>
    </row>
    <row r="4184" spans="1:10" x14ac:dyDescent="0.25">
      <c r="A4184" t="str">
        <f>IF(Tienda_2!$A1784="","","Tienda 2")</f>
        <v>Tienda 2</v>
      </c>
      <c r="B4184" t="str">
        <f>IF($A4184="","",Tienda_2!B1784)</f>
        <v>Muebles</v>
      </c>
      <c r="C4184" t="str">
        <f>IF($A4184="","",Tienda_2!G1784)</f>
        <v>Bogotá</v>
      </c>
      <c r="D4184" t="str">
        <f>IF($A4184="","",Tienda_2!F1784)</f>
        <v>Blanca Ramirez</v>
      </c>
      <c r="E4184" t="str">
        <f>IF($A4184="","",Tienda_2!I1784)</f>
        <v>Tarjeta de crédito</v>
      </c>
      <c r="F4184">
        <f>IF($A4184="","",VALUE(RIGHT(Tienda_2!E1784,4)))</f>
        <v>2022</v>
      </c>
      <c r="G4184">
        <f>IF($A4184="","",Tienda_2!C1784)</f>
        <v>695000</v>
      </c>
      <c r="H4184">
        <f>IF($A4184="","",Tienda_2!D1784)</f>
        <v>35200</v>
      </c>
      <c r="I4184">
        <f>IF($A4184="","",Tienda_2!H1784)</f>
        <v>4</v>
      </c>
      <c r="J4184">
        <f>IF($A4184="",0,IF(AND(OR('Cuadro-de-mando'!$B$4="(Todas)",'Cuadro-de-mando'!$B$4=$A4184),OR('Cuadro-de-mando'!$E$4="(Todas)",'Cuadro-de-mando'!$E$4=$B4184),OR('Cuadro-de-mando'!$H$4="(Todas)",'Cuadro-de-mando'!$H$4=$C4184),OR('Cuadro-de-mando'!$K$4="(Todas)",'Cuadro-de-mando'!$K$4=$E4184),OR('Cuadro-de-mando'!$N$4="(Todos)",'Cuadro-de-mando'!$N$4=$F4184)),1,0))</f>
        <v>1</v>
      </c>
    </row>
    <row r="4185" spans="1:10" x14ac:dyDescent="0.25">
      <c r="A4185" t="str">
        <f>IF(Tienda_2!$A1785="","","Tienda 2")</f>
        <v>Tienda 2</v>
      </c>
      <c r="B4185" t="str">
        <f>IF($A4185="","",Tienda_2!B1785)</f>
        <v>Electrodomésticos</v>
      </c>
      <c r="C4185" t="str">
        <f>IF($A4185="","",Tienda_2!G1785)</f>
        <v>Bogotá</v>
      </c>
      <c r="D4185" t="str">
        <f>IF($A4185="","",Tienda_2!F1785)</f>
        <v>Pedro Gomez</v>
      </c>
      <c r="E4185" t="str">
        <f>IF($A4185="","",Tienda_2!I1785)</f>
        <v>Tarjeta de crédito</v>
      </c>
      <c r="F4185">
        <f>IF($A4185="","",VALUE(RIGHT(Tienda_2!E1785,4)))</f>
        <v>2021</v>
      </c>
      <c r="G4185">
        <f>IF($A4185="","",Tienda_2!C1785)</f>
        <v>301800</v>
      </c>
      <c r="H4185">
        <f>IF($A4185="","",Tienda_2!D1785)</f>
        <v>14300</v>
      </c>
      <c r="I4185">
        <f>IF($A4185="","",Tienda_2!H1785)</f>
        <v>5</v>
      </c>
      <c r="J4185">
        <f>IF($A4185="",0,IF(AND(OR('Cuadro-de-mando'!$B$4="(Todas)",'Cuadro-de-mando'!$B$4=$A4185),OR('Cuadro-de-mando'!$E$4="(Todas)",'Cuadro-de-mando'!$E$4=$B4185),OR('Cuadro-de-mando'!$H$4="(Todas)",'Cuadro-de-mando'!$H$4=$C4185),OR('Cuadro-de-mando'!$K$4="(Todas)",'Cuadro-de-mando'!$K$4=$E4185),OR('Cuadro-de-mando'!$N$4="(Todos)",'Cuadro-de-mando'!$N$4=$F4185)),1,0))</f>
        <v>1</v>
      </c>
    </row>
    <row r="4186" spans="1:10" x14ac:dyDescent="0.25">
      <c r="A4186" t="str">
        <f>IF(Tienda_2!$A1786="","","Tienda 2")</f>
        <v>Tienda 2</v>
      </c>
      <c r="B4186" t="str">
        <f>IF($A4186="","",Tienda_2!B1786)</f>
        <v>Electrónicos</v>
      </c>
      <c r="C4186" t="str">
        <f>IF($A4186="","",Tienda_2!G1786)</f>
        <v>Bogotá</v>
      </c>
      <c r="D4186" t="str">
        <f>IF($A4186="","",Tienda_2!F1786)</f>
        <v>Felipe Santos</v>
      </c>
      <c r="E4186" t="str">
        <f>IF($A4186="","",Tienda_2!I1786)</f>
        <v>Tarjeta de débito</v>
      </c>
      <c r="F4186">
        <f>IF($A4186="","",VALUE(RIGHT(Tienda_2!E1786,4)))</f>
        <v>2021</v>
      </c>
      <c r="G4186">
        <f>IF($A4186="","",Tienda_2!C1786)</f>
        <v>78100</v>
      </c>
      <c r="H4186">
        <f>IF($A4186="","",Tienda_2!D1786)</f>
        <v>2300</v>
      </c>
      <c r="I4186">
        <f>IF($A4186="","",Tienda_2!H1786)</f>
        <v>3</v>
      </c>
      <c r="J4186">
        <f>IF($A4186="",0,IF(AND(OR('Cuadro-de-mando'!$B$4="(Todas)",'Cuadro-de-mando'!$B$4=$A4186),OR('Cuadro-de-mando'!$E$4="(Todas)",'Cuadro-de-mando'!$E$4=$B4186),OR('Cuadro-de-mando'!$H$4="(Todas)",'Cuadro-de-mando'!$H$4=$C4186),OR('Cuadro-de-mando'!$K$4="(Todas)",'Cuadro-de-mando'!$K$4=$E4186),OR('Cuadro-de-mando'!$N$4="(Todos)",'Cuadro-de-mando'!$N$4=$F4186)),1,0))</f>
        <v>1</v>
      </c>
    </row>
    <row r="4187" spans="1:10" x14ac:dyDescent="0.25">
      <c r="A4187" t="str">
        <f>IF(Tienda_2!$A1787="","","Tienda 2")</f>
        <v>Tienda 2</v>
      </c>
      <c r="B4187" t="str">
        <f>IF($A4187="","",Tienda_2!B1787)</f>
        <v>Artículos para el hogar</v>
      </c>
      <c r="C4187" t="str">
        <f>IF($A4187="","",Tienda_2!G1787)</f>
        <v>Medellín</v>
      </c>
      <c r="D4187" t="str">
        <f>IF($A4187="","",Tienda_2!F1787)</f>
        <v>Ángel Rodriguez</v>
      </c>
      <c r="E4187" t="str">
        <f>IF($A4187="","",Tienda_2!I1787)</f>
        <v>Tarjeta de crédito</v>
      </c>
      <c r="F4187">
        <f>IF($A4187="","",VALUE(RIGHT(Tienda_2!E1787,4)))</f>
        <v>2020</v>
      </c>
      <c r="G4187">
        <f>IF($A4187="","",Tienda_2!C1787)</f>
        <v>69800</v>
      </c>
      <c r="H4187">
        <f>IF($A4187="","",Tienda_2!D1787)</f>
        <v>3900</v>
      </c>
      <c r="I4187">
        <f>IF($A4187="","",Tienda_2!H1787)</f>
        <v>1</v>
      </c>
      <c r="J4187">
        <f>IF($A4187="",0,IF(AND(OR('Cuadro-de-mando'!$B$4="(Todas)",'Cuadro-de-mando'!$B$4=$A4187),OR('Cuadro-de-mando'!$E$4="(Todas)",'Cuadro-de-mando'!$E$4=$B4187),OR('Cuadro-de-mando'!$H$4="(Todas)",'Cuadro-de-mando'!$H$4=$C4187),OR('Cuadro-de-mando'!$K$4="(Todas)",'Cuadro-de-mando'!$K$4=$E4187),OR('Cuadro-de-mando'!$N$4="(Todos)",'Cuadro-de-mando'!$N$4=$F4187)),1,0))</f>
        <v>1</v>
      </c>
    </row>
    <row r="4188" spans="1:10" x14ac:dyDescent="0.25">
      <c r="A4188" t="str">
        <f>IF(Tienda_2!$A1788="","","Tienda 2")</f>
        <v>Tienda 2</v>
      </c>
      <c r="B4188" t="str">
        <f>IF($A4188="","",Tienda_2!B1788)</f>
        <v>Juguetes</v>
      </c>
      <c r="C4188" t="str">
        <f>IF($A4188="","",Tienda_2!G1788)</f>
        <v>Pereira</v>
      </c>
      <c r="D4188" t="str">
        <f>IF($A4188="","",Tienda_2!F1788)</f>
        <v>Ángel Rodriguez</v>
      </c>
      <c r="E4188" t="str">
        <f>IF($A4188="","",Tienda_2!I1788)</f>
        <v>Tarjeta de crédito</v>
      </c>
      <c r="F4188">
        <f>IF($A4188="","",VALUE(RIGHT(Tienda_2!E1788,4)))</f>
        <v>2021</v>
      </c>
      <c r="G4188">
        <f>IF($A4188="","",Tienda_2!C1788)</f>
        <v>86800</v>
      </c>
      <c r="H4188">
        <f>IF($A4188="","",Tienda_2!D1788)</f>
        <v>2800</v>
      </c>
      <c r="I4188">
        <f>IF($A4188="","",Tienda_2!H1788)</f>
        <v>5</v>
      </c>
      <c r="J4188">
        <f>IF($A4188="",0,IF(AND(OR('Cuadro-de-mando'!$B$4="(Todas)",'Cuadro-de-mando'!$B$4=$A4188),OR('Cuadro-de-mando'!$E$4="(Todas)",'Cuadro-de-mando'!$E$4=$B4188),OR('Cuadro-de-mando'!$H$4="(Todas)",'Cuadro-de-mando'!$H$4=$C4188),OR('Cuadro-de-mando'!$K$4="(Todas)",'Cuadro-de-mando'!$K$4=$E4188),OR('Cuadro-de-mando'!$N$4="(Todos)",'Cuadro-de-mando'!$N$4=$F4188)),1,0))</f>
        <v>1</v>
      </c>
    </row>
    <row r="4189" spans="1:10" x14ac:dyDescent="0.25">
      <c r="A4189" t="str">
        <f>IF(Tienda_2!$A1789="","","Tienda 2")</f>
        <v>Tienda 2</v>
      </c>
      <c r="B4189" t="str">
        <f>IF($A4189="","",Tienda_2!B1789)</f>
        <v>Instrumentos musicales</v>
      </c>
      <c r="C4189" t="str">
        <f>IF($A4189="","",Tienda_2!G1789)</f>
        <v>Bogotá</v>
      </c>
      <c r="D4189" t="str">
        <f>IF($A4189="","",Tienda_2!F1789)</f>
        <v>Felipe Santos</v>
      </c>
      <c r="E4189" t="str">
        <f>IF($A4189="","",Tienda_2!I1789)</f>
        <v>Tarjeta de crédito</v>
      </c>
      <c r="F4189">
        <f>IF($A4189="","",VALUE(RIGHT(Tienda_2!E1789,4)))</f>
        <v>2023</v>
      </c>
      <c r="G4189">
        <f>IF($A4189="","",Tienda_2!C1789)</f>
        <v>63000</v>
      </c>
      <c r="H4189">
        <f>IF($A4189="","",Tienda_2!D1789)</f>
        <v>1500</v>
      </c>
      <c r="I4189">
        <f>IF($A4189="","",Tienda_2!H1789)</f>
        <v>4</v>
      </c>
      <c r="J4189">
        <f>IF($A4189="",0,IF(AND(OR('Cuadro-de-mando'!$B$4="(Todas)",'Cuadro-de-mando'!$B$4=$A4189),OR('Cuadro-de-mando'!$E$4="(Todas)",'Cuadro-de-mando'!$E$4=$B4189),OR('Cuadro-de-mando'!$H$4="(Todas)",'Cuadro-de-mando'!$H$4=$C4189),OR('Cuadro-de-mando'!$K$4="(Todas)",'Cuadro-de-mando'!$K$4=$E4189),OR('Cuadro-de-mando'!$N$4="(Todos)",'Cuadro-de-mando'!$N$4=$F4189)),1,0))</f>
        <v>1</v>
      </c>
    </row>
    <row r="4190" spans="1:10" x14ac:dyDescent="0.25">
      <c r="A4190" t="str">
        <f>IF(Tienda_2!$A1790="","","Tienda 2")</f>
        <v>Tienda 2</v>
      </c>
      <c r="B4190" t="str">
        <f>IF($A4190="","",Tienda_2!B1790)</f>
        <v>Juguetes</v>
      </c>
      <c r="C4190" t="str">
        <f>IF($A4190="","",Tienda_2!G1790)</f>
        <v>Bogotá</v>
      </c>
      <c r="D4190" t="str">
        <f>IF($A4190="","",Tienda_2!F1790)</f>
        <v>Juan Fernandez</v>
      </c>
      <c r="E4190" t="str">
        <f>IF($A4190="","",Tienda_2!I1790)</f>
        <v>Tarjeta de crédito</v>
      </c>
      <c r="F4190">
        <f>IF($A4190="","",VALUE(RIGHT(Tienda_2!E1790,4)))</f>
        <v>2021</v>
      </c>
      <c r="G4190">
        <f>IF($A4190="","",Tienda_2!C1790)</f>
        <v>32500</v>
      </c>
      <c r="H4190">
        <f>IF($A4190="","",Tienda_2!D1790)</f>
        <v>0</v>
      </c>
      <c r="I4190">
        <f>IF($A4190="","",Tienda_2!H1790)</f>
        <v>5</v>
      </c>
      <c r="J4190">
        <f>IF($A4190="",0,IF(AND(OR('Cuadro-de-mando'!$B$4="(Todas)",'Cuadro-de-mando'!$B$4=$A4190),OR('Cuadro-de-mando'!$E$4="(Todas)",'Cuadro-de-mando'!$E$4=$B4190),OR('Cuadro-de-mando'!$H$4="(Todas)",'Cuadro-de-mando'!$H$4=$C4190),OR('Cuadro-de-mando'!$K$4="(Todas)",'Cuadro-de-mando'!$K$4=$E4190),OR('Cuadro-de-mando'!$N$4="(Todos)",'Cuadro-de-mando'!$N$4=$F4190)),1,0))</f>
        <v>1</v>
      </c>
    </row>
    <row r="4191" spans="1:10" x14ac:dyDescent="0.25">
      <c r="A4191" t="str">
        <f>IF(Tienda_2!$A1791="","","Tienda 2")</f>
        <v>Tienda 2</v>
      </c>
      <c r="B4191" t="str">
        <f>IF($A4191="","",Tienda_2!B1791)</f>
        <v>Muebles</v>
      </c>
      <c r="C4191" t="str">
        <f>IF($A4191="","",Tienda_2!G1791)</f>
        <v>Pereira</v>
      </c>
      <c r="D4191" t="str">
        <f>IF($A4191="","",Tienda_2!F1791)</f>
        <v>Blanca Ramirez</v>
      </c>
      <c r="E4191" t="str">
        <f>IF($A4191="","",Tienda_2!I1791)</f>
        <v>Cupón</v>
      </c>
      <c r="F4191">
        <f>IF($A4191="","",VALUE(RIGHT(Tienda_2!E1791,4)))</f>
        <v>2022</v>
      </c>
      <c r="G4191">
        <f>IF($A4191="","",Tienda_2!C1791)</f>
        <v>686700</v>
      </c>
      <c r="H4191">
        <f>IF($A4191="","",Tienda_2!D1791)</f>
        <v>38900</v>
      </c>
      <c r="I4191">
        <f>IF($A4191="","",Tienda_2!H1791)</f>
        <v>5</v>
      </c>
      <c r="J4191">
        <f>IF($A4191="",0,IF(AND(OR('Cuadro-de-mando'!$B$4="(Todas)",'Cuadro-de-mando'!$B$4=$A4191),OR('Cuadro-de-mando'!$E$4="(Todas)",'Cuadro-de-mando'!$E$4=$B4191),OR('Cuadro-de-mando'!$H$4="(Todas)",'Cuadro-de-mando'!$H$4=$C4191),OR('Cuadro-de-mando'!$K$4="(Todas)",'Cuadro-de-mando'!$K$4=$E4191),OR('Cuadro-de-mando'!$N$4="(Todos)",'Cuadro-de-mando'!$N$4=$F4191)),1,0))</f>
        <v>1</v>
      </c>
    </row>
    <row r="4192" spans="1:10" x14ac:dyDescent="0.25">
      <c r="A4192" t="str">
        <f>IF(Tienda_2!$A1792="","","Tienda 2")</f>
        <v>Tienda 2</v>
      </c>
      <c r="B4192" t="str">
        <f>IF($A4192="","",Tienda_2!B1792)</f>
        <v>Deportes y diversión</v>
      </c>
      <c r="C4192" t="str">
        <f>IF($A4192="","",Tienda_2!G1792)</f>
        <v>Medellín</v>
      </c>
      <c r="D4192" t="str">
        <f>IF($A4192="","",Tienda_2!F1792)</f>
        <v>Pedro Gomez</v>
      </c>
      <c r="E4192" t="str">
        <f>IF($A4192="","",Tienda_2!I1792)</f>
        <v>Tarjeta de crédito</v>
      </c>
      <c r="F4192">
        <f>IF($A4192="","",VALUE(RIGHT(Tienda_2!E1792,4)))</f>
        <v>2021</v>
      </c>
      <c r="G4192">
        <f>IF($A4192="","",Tienda_2!C1792)</f>
        <v>97500</v>
      </c>
      <c r="H4192">
        <f>IF($A4192="","",Tienda_2!D1792)</f>
        <v>5900</v>
      </c>
      <c r="I4192">
        <f>IF($A4192="","",Tienda_2!H1792)</f>
        <v>4</v>
      </c>
      <c r="J4192">
        <f>IF($A4192="",0,IF(AND(OR('Cuadro-de-mando'!$B$4="(Todas)",'Cuadro-de-mando'!$B$4=$A4192),OR('Cuadro-de-mando'!$E$4="(Todas)",'Cuadro-de-mando'!$E$4=$B4192),OR('Cuadro-de-mando'!$H$4="(Todas)",'Cuadro-de-mando'!$H$4=$C4192),OR('Cuadro-de-mando'!$K$4="(Todas)",'Cuadro-de-mando'!$K$4=$E4192),OR('Cuadro-de-mando'!$N$4="(Todos)",'Cuadro-de-mando'!$N$4=$F4192)),1,0))</f>
        <v>1</v>
      </c>
    </row>
    <row r="4193" spans="1:10" x14ac:dyDescent="0.25">
      <c r="A4193" t="str">
        <f>IF(Tienda_2!$A1793="","","Tienda 2")</f>
        <v>Tienda 2</v>
      </c>
      <c r="B4193" t="str">
        <f>IF($A4193="","",Tienda_2!B1793)</f>
        <v>Deportes y diversión</v>
      </c>
      <c r="C4193" t="str">
        <f>IF($A4193="","",Tienda_2!G1793)</f>
        <v>Pereira</v>
      </c>
      <c r="D4193" t="str">
        <f>IF($A4193="","",Tienda_2!F1793)</f>
        <v>Santiago Silva</v>
      </c>
      <c r="E4193" t="str">
        <f>IF($A4193="","",Tienda_2!I1793)</f>
        <v>Tarjeta de crédito</v>
      </c>
      <c r="F4193">
        <f>IF($A4193="","",VALUE(RIGHT(Tienda_2!E1793,4)))</f>
        <v>2021</v>
      </c>
      <c r="G4193">
        <f>IF($A4193="","",Tienda_2!C1793)</f>
        <v>490000</v>
      </c>
      <c r="H4193">
        <f>IF($A4193="","",Tienda_2!D1793)</f>
        <v>24300</v>
      </c>
      <c r="I4193">
        <f>IF($A4193="","",Tienda_2!H1793)</f>
        <v>4</v>
      </c>
      <c r="J4193">
        <f>IF($A4193="",0,IF(AND(OR('Cuadro-de-mando'!$B$4="(Todas)",'Cuadro-de-mando'!$B$4=$A4193),OR('Cuadro-de-mando'!$E$4="(Todas)",'Cuadro-de-mando'!$E$4=$B4193),OR('Cuadro-de-mando'!$H$4="(Todas)",'Cuadro-de-mando'!$H$4=$C4193),OR('Cuadro-de-mando'!$K$4="(Todas)",'Cuadro-de-mando'!$K$4=$E4193),OR('Cuadro-de-mando'!$N$4="(Todos)",'Cuadro-de-mando'!$N$4=$F4193)),1,0))</f>
        <v>1</v>
      </c>
    </row>
    <row r="4194" spans="1:10" x14ac:dyDescent="0.25">
      <c r="A4194" t="str">
        <f>IF(Tienda_2!$A1794="","","Tienda 2")</f>
        <v>Tienda 2</v>
      </c>
      <c r="B4194" t="str">
        <f>IF($A4194="","",Tienda_2!B1794)</f>
        <v>Electrónicos</v>
      </c>
      <c r="C4194" t="str">
        <f>IF($A4194="","",Tienda_2!G1794)</f>
        <v>Bogotá</v>
      </c>
      <c r="D4194" t="str">
        <f>IF($A4194="","",Tienda_2!F1794)</f>
        <v>Juliana Costa</v>
      </c>
      <c r="E4194" t="str">
        <f>IF($A4194="","",Tienda_2!I1794)</f>
        <v>Cupón</v>
      </c>
      <c r="F4194">
        <f>IF($A4194="","",VALUE(RIGHT(Tienda_2!E1794,4)))</f>
        <v>2020</v>
      </c>
      <c r="G4194">
        <f>IF($A4194="","",Tienda_2!C1794)</f>
        <v>2402900</v>
      </c>
      <c r="H4194">
        <f>IF($A4194="","",Tienda_2!D1794)</f>
        <v>126100</v>
      </c>
      <c r="I4194">
        <f>IF($A4194="","",Tienda_2!H1794)</f>
        <v>2</v>
      </c>
      <c r="J4194">
        <f>IF($A4194="",0,IF(AND(OR('Cuadro-de-mando'!$B$4="(Todas)",'Cuadro-de-mando'!$B$4=$A4194),OR('Cuadro-de-mando'!$E$4="(Todas)",'Cuadro-de-mando'!$E$4=$B4194),OR('Cuadro-de-mando'!$H$4="(Todas)",'Cuadro-de-mando'!$H$4=$C4194),OR('Cuadro-de-mando'!$K$4="(Todas)",'Cuadro-de-mando'!$K$4=$E4194),OR('Cuadro-de-mando'!$N$4="(Todos)",'Cuadro-de-mando'!$N$4=$F4194)),1,0))</f>
        <v>1</v>
      </c>
    </row>
    <row r="4195" spans="1:10" x14ac:dyDescent="0.25">
      <c r="A4195" t="str">
        <f>IF(Tienda_2!$A1795="","","Tienda 2")</f>
        <v>Tienda 2</v>
      </c>
      <c r="B4195" t="str">
        <f>IF($A4195="","",Tienda_2!B1795)</f>
        <v>Muebles</v>
      </c>
      <c r="C4195" t="str">
        <f>IF($A4195="","",Tienda_2!G1795)</f>
        <v>Bogotá</v>
      </c>
      <c r="D4195" t="str">
        <f>IF($A4195="","",Tienda_2!F1795)</f>
        <v>Izabela de León</v>
      </c>
      <c r="E4195" t="str">
        <f>IF($A4195="","",Tienda_2!I1795)</f>
        <v>Tarjeta de crédito</v>
      </c>
      <c r="F4195">
        <f>IF($A4195="","",VALUE(RIGHT(Tienda_2!E1795,4)))</f>
        <v>2022</v>
      </c>
      <c r="G4195">
        <f>IF($A4195="","",Tienda_2!C1795)</f>
        <v>342400</v>
      </c>
      <c r="H4195">
        <f>IF($A4195="","",Tienda_2!D1795)</f>
        <v>18400</v>
      </c>
      <c r="I4195">
        <f>IF($A4195="","",Tienda_2!H1795)</f>
        <v>4</v>
      </c>
      <c r="J4195">
        <f>IF($A4195="",0,IF(AND(OR('Cuadro-de-mando'!$B$4="(Todas)",'Cuadro-de-mando'!$B$4=$A4195),OR('Cuadro-de-mando'!$E$4="(Todas)",'Cuadro-de-mando'!$E$4=$B4195),OR('Cuadro-de-mando'!$H$4="(Todas)",'Cuadro-de-mando'!$H$4=$C4195),OR('Cuadro-de-mando'!$K$4="(Todas)",'Cuadro-de-mando'!$K$4=$E4195),OR('Cuadro-de-mando'!$N$4="(Todos)",'Cuadro-de-mando'!$N$4=$F4195)),1,0))</f>
        <v>1</v>
      </c>
    </row>
    <row r="4196" spans="1:10" x14ac:dyDescent="0.25">
      <c r="A4196" t="str">
        <f>IF(Tienda_2!$A1796="","","Tienda 2")</f>
        <v>Tienda 2</v>
      </c>
      <c r="B4196" t="str">
        <f>IF($A4196="","",Tienda_2!B1796)</f>
        <v>Electrodomésticos</v>
      </c>
      <c r="C4196" t="str">
        <f>IF($A4196="","",Tienda_2!G1796)</f>
        <v>Bogotá</v>
      </c>
      <c r="D4196" t="str">
        <f>IF($A4196="","",Tienda_2!F1796)</f>
        <v>Juan Fernandez</v>
      </c>
      <c r="E4196" t="str">
        <f>IF($A4196="","",Tienda_2!I1796)</f>
        <v>Cupón</v>
      </c>
      <c r="F4196">
        <f>IF($A4196="","",VALUE(RIGHT(Tienda_2!E1796,4)))</f>
        <v>2022</v>
      </c>
      <c r="G4196">
        <f>IF($A4196="","",Tienda_2!C1796)</f>
        <v>1555700</v>
      </c>
      <c r="H4196">
        <f>IF($A4196="","",Tienda_2!D1796)</f>
        <v>87600</v>
      </c>
      <c r="I4196">
        <f>IF($A4196="","",Tienda_2!H1796)</f>
        <v>1</v>
      </c>
      <c r="J4196">
        <f>IF($A4196="",0,IF(AND(OR('Cuadro-de-mando'!$B$4="(Todas)",'Cuadro-de-mando'!$B$4=$A4196),OR('Cuadro-de-mando'!$E$4="(Todas)",'Cuadro-de-mando'!$E$4=$B4196),OR('Cuadro-de-mando'!$H$4="(Todas)",'Cuadro-de-mando'!$H$4=$C4196),OR('Cuadro-de-mando'!$K$4="(Todas)",'Cuadro-de-mando'!$K$4=$E4196),OR('Cuadro-de-mando'!$N$4="(Todos)",'Cuadro-de-mando'!$N$4=$F4196)),1,0))</f>
        <v>1</v>
      </c>
    </row>
    <row r="4197" spans="1:10" x14ac:dyDescent="0.25">
      <c r="A4197" t="str">
        <f>IF(Tienda_2!$A1797="","","Tienda 2")</f>
        <v>Tienda 2</v>
      </c>
      <c r="B4197" t="str">
        <f>IF($A4197="","",Tienda_2!B1797)</f>
        <v>Electrodomésticos</v>
      </c>
      <c r="C4197" t="str">
        <f>IF($A4197="","",Tienda_2!G1797)</f>
        <v>Pereira</v>
      </c>
      <c r="D4197" t="str">
        <f>IF($A4197="","",Tienda_2!F1797)</f>
        <v>Rafael Acosta</v>
      </c>
      <c r="E4197" t="str">
        <f>IF($A4197="","",Tienda_2!I1797)</f>
        <v>Tarjeta de crédito</v>
      </c>
      <c r="F4197">
        <f>IF($A4197="","",VALUE(RIGHT(Tienda_2!E1797,4)))</f>
        <v>2022</v>
      </c>
      <c r="G4197">
        <f>IF($A4197="","",Tienda_2!C1797)</f>
        <v>886300</v>
      </c>
      <c r="H4197">
        <f>IF($A4197="","",Tienda_2!D1797)</f>
        <v>47600</v>
      </c>
      <c r="I4197">
        <f>IF($A4197="","",Tienda_2!H1797)</f>
        <v>5</v>
      </c>
      <c r="J4197">
        <f>IF($A4197="",0,IF(AND(OR('Cuadro-de-mando'!$B$4="(Todas)",'Cuadro-de-mando'!$B$4=$A4197),OR('Cuadro-de-mando'!$E$4="(Todas)",'Cuadro-de-mando'!$E$4=$B4197),OR('Cuadro-de-mando'!$H$4="(Todas)",'Cuadro-de-mando'!$H$4=$C4197),OR('Cuadro-de-mando'!$K$4="(Todas)",'Cuadro-de-mando'!$K$4=$E4197),OR('Cuadro-de-mando'!$N$4="(Todos)",'Cuadro-de-mando'!$N$4=$F4197)),1,0))</f>
        <v>1</v>
      </c>
    </row>
    <row r="4198" spans="1:10" x14ac:dyDescent="0.25">
      <c r="A4198" t="str">
        <f>IF(Tienda_2!$A1798="","","Tienda 2")</f>
        <v>Tienda 2</v>
      </c>
      <c r="B4198" t="str">
        <f>IF($A4198="","",Tienda_2!B1798)</f>
        <v>Electrónicos</v>
      </c>
      <c r="C4198" t="str">
        <f>IF($A4198="","",Tienda_2!G1798)</f>
        <v>Bogotá</v>
      </c>
      <c r="D4198" t="str">
        <f>IF($A4198="","",Tienda_2!F1798)</f>
        <v>Camila Rivera</v>
      </c>
      <c r="E4198" t="str">
        <f>IF($A4198="","",Tienda_2!I1798)</f>
        <v>Tarjeta de crédito</v>
      </c>
      <c r="F4198">
        <f>IF($A4198="","",VALUE(RIGHT(Tienda_2!E1798,4)))</f>
        <v>2021</v>
      </c>
      <c r="G4198">
        <f>IF($A4198="","",Tienda_2!C1798)</f>
        <v>1047100</v>
      </c>
      <c r="H4198">
        <f>IF($A4198="","",Tienda_2!D1798)</f>
        <v>56400</v>
      </c>
      <c r="I4198">
        <f>IF($A4198="","",Tienda_2!H1798)</f>
        <v>5</v>
      </c>
      <c r="J4198">
        <f>IF($A4198="",0,IF(AND(OR('Cuadro-de-mando'!$B$4="(Todas)",'Cuadro-de-mando'!$B$4=$A4198),OR('Cuadro-de-mando'!$E$4="(Todas)",'Cuadro-de-mando'!$E$4=$B4198),OR('Cuadro-de-mando'!$H$4="(Todas)",'Cuadro-de-mando'!$H$4=$C4198),OR('Cuadro-de-mando'!$K$4="(Todas)",'Cuadro-de-mando'!$K$4=$E4198),OR('Cuadro-de-mando'!$N$4="(Todos)",'Cuadro-de-mando'!$N$4=$F4198)),1,0))</f>
        <v>1</v>
      </c>
    </row>
    <row r="4199" spans="1:10" x14ac:dyDescent="0.25">
      <c r="A4199" t="str">
        <f>IF(Tienda_2!$A1799="","","Tienda 2")</f>
        <v>Tienda 2</v>
      </c>
      <c r="B4199" t="str">
        <f>IF($A4199="","",Tienda_2!B1799)</f>
        <v>Electrónicos</v>
      </c>
      <c r="C4199" t="str">
        <f>IF($A4199="","",Tienda_2!G1799)</f>
        <v>Medellín</v>
      </c>
      <c r="D4199" t="str">
        <f>IF($A4199="","",Tienda_2!F1799)</f>
        <v>Maria Alfonso</v>
      </c>
      <c r="E4199" t="str">
        <f>IF($A4199="","",Tienda_2!I1799)</f>
        <v>Tarjeta de crédito</v>
      </c>
      <c r="F4199">
        <f>IF($A4199="","",VALUE(RIGHT(Tienda_2!E1799,4)))</f>
        <v>2022</v>
      </c>
      <c r="G4199">
        <f>IF($A4199="","",Tienda_2!C1799)</f>
        <v>1332000</v>
      </c>
      <c r="H4199">
        <f>IF($A4199="","",Tienda_2!D1799)</f>
        <v>69100</v>
      </c>
      <c r="I4199">
        <f>IF($A4199="","",Tienda_2!H1799)</f>
        <v>5</v>
      </c>
      <c r="J4199">
        <f>IF($A4199="",0,IF(AND(OR('Cuadro-de-mando'!$B$4="(Todas)",'Cuadro-de-mando'!$B$4=$A4199),OR('Cuadro-de-mando'!$E$4="(Todas)",'Cuadro-de-mando'!$E$4=$B4199),OR('Cuadro-de-mando'!$H$4="(Todas)",'Cuadro-de-mando'!$H$4=$C4199),OR('Cuadro-de-mando'!$K$4="(Todas)",'Cuadro-de-mando'!$K$4=$E4199),OR('Cuadro-de-mando'!$N$4="(Todos)",'Cuadro-de-mando'!$N$4=$F4199)),1,0))</f>
        <v>1</v>
      </c>
    </row>
    <row r="4200" spans="1:10" x14ac:dyDescent="0.25">
      <c r="A4200" t="str">
        <f>IF(Tienda_2!$A1800="","","Tienda 2")</f>
        <v>Tienda 2</v>
      </c>
      <c r="B4200" t="str">
        <f>IF($A4200="","",Tienda_2!B1800)</f>
        <v>Muebles</v>
      </c>
      <c r="C4200" t="str">
        <f>IF($A4200="","",Tienda_2!G1800)</f>
        <v>Bogotá</v>
      </c>
      <c r="D4200" t="str">
        <f>IF($A4200="","",Tienda_2!F1800)</f>
        <v>Juliana Costa</v>
      </c>
      <c r="E4200" t="str">
        <f>IF($A4200="","",Tienda_2!I1800)</f>
        <v>Tarjeta de crédito</v>
      </c>
      <c r="F4200">
        <f>IF($A4200="","",VALUE(RIGHT(Tienda_2!E1800,4)))</f>
        <v>2022</v>
      </c>
      <c r="G4200">
        <f>IF($A4200="","",Tienda_2!C1800)</f>
        <v>276400</v>
      </c>
      <c r="H4200">
        <f>IF($A4200="","",Tienda_2!D1800)</f>
        <v>12900</v>
      </c>
      <c r="I4200">
        <f>IF($A4200="","",Tienda_2!H1800)</f>
        <v>5</v>
      </c>
      <c r="J4200">
        <f>IF($A4200="",0,IF(AND(OR('Cuadro-de-mando'!$B$4="(Todas)",'Cuadro-de-mando'!$B$4=$A4200),OR('Cuadro-de-mando'!$E$4="(Todas)",'Cuadro-de-mando'!$E$4=$B4200),OR('Cuadro-de-mando'!$H$4="(Todas)",'Cuadro-de-mando'!$H$4=$C4200),OR('Cuadro-de-mando'!$K$4="(Todas)",'Cuadro-de-mando'!$K$4=$E4200),OR('Cuadro-de-mando'!$N$4="(Todos)",'Cuadro-de-mando'!$N$4=$F4200)),1,0))</f>
        <v>1</v>
      </c>
    </row>
    <row r="4201" spans="1:10" x14ac:dyDescent="0.25">
      <c r="A4201" t="str">
        <f>IF(Tienda_2!$A1801="","","Tienda 2")</f>
        <v>Tienda 2</v>
      </c>
      <c r="B4201" t="str">
        <f>IF($A4201="","",Tienda_2!B1801)</f>
        <v>Electrónicos</v>
      </c>
      <c r="C4201" t="str">
        <f>IF($A4201="","",Tienda_2!G1801)</f>
        <v>Medellín</v>
      </c>
      <c r="D4201" t="str">
        <f>IF($A4201="","",Tienda_2!F1801)</f>
        <v>Santiago Silva</v>
      </c>
      <c r="E4201" t="str">
        <f>IF($A4201="","",Tienda_2!I1801)</f>
        <v>Nequi</v>
      </c>
      <c r="F4201">
        <f>IF($A4201="","",VALUE(RIGHT(Tienda_2!E1801,4)))</f>
        <v>2021</v>
      </c>
      <c r="G4201">
        <f>IF($A4201="","",Tienda_2!C1801)</f>
        <v>1774800</v>
      </c>
      <c r="H4201">
        <f>IF($A4201="","",Tienda_2!D1801)</f>
        <v>92700</v>
      </c>
      <c r="I4201">
        <f>IF($A4201="","",Tienda_2!H1801)</f>
        <v>3</v>
      </c>
      <c r="J4201">
        <f>IF($A4201="",0,IF(AND(OR('Cuadro-de-mando'!$B$4="(Todas)",'Cuadro-de-mando'!$B$4=$A4201),OR('Cuadro-de-mando'!$E$4="(Todas)",'Cuadro-de-mando'!$E$4=$B4201),OR('Cuadro-de-mando'!$H$4="(Todas)",'Cuadro-de-mando'!$H$4=$C4201),OR('Cuadro-de-mando'!$K$4="(Todas)",'Cuadro-de-mando'!$K$4=$E4201),OR('Cuadro-de-mando'!$N$4="(Todos)",'Cuadro-de-mando'!$N$4=$F4201)),1,0))</f>
        <v>1</v>
      </c>
    </row>
    <row r="4202" spans="1:10" x14ac:dyDescent="0.25">
      <c r="A4202" t="str">
        <f>IF(Tienda_2!$A1802="","","Tienda 2")</f>
        <v>Tienda 2</v>
      </c>
      <c r="B4202" t="str">
        <f>IF($A4202="","",Tienda_2!B1802)</f>
        <v>Muebles</v>
      </c>
      <c r="C4202" t="str">
        <f>IF($A4202="","",Tienda_2!G1802)</f>
        <v>Bogotá</v>
      </c>
      <c r="D4202" t="str">
        <f>IF($A4202="","",Tienda_2!F1802)</f>
        <v>Izabela de León</v>
      </c>
      <c r="E4202" t="str">
        <f>IF($A4202="","",Tienda_2!I1802)</f>
        <v>Tarjeta de crédito</v>
      </c>
      <c r="F4202">
        <f>IF($A4202="","",VALUE(RIGHT(Tienda_2!E1802,4)))</f>
        <v>2022</v>
      </c>
      <c r="G4202">
        <f>IF($A4202="","",Tienda_2!C1802)</f>
        <v>661300</v>
      </c>
      <c r="H4202">
        <f>IF($A4202="","",Tienda_2!D1802)</f>
        <v>35900</v>
      </c>
      <c r="I4202">
        <f>IF($A4202="","",Tienda_2!H1802)</f>
        <v>5</v>
      </c>
      <c r="J4202">
        <f>IF($A4202="",0,IF(AND(OR('Cuadro-de-mando'!$B$4="(Todas)",'Cuadro-de-mando'!$B$4=$A4202),OR('Cuadro-de-mando'!$E$4="(Todas)",'Cuadro-de-mando'!$E$4=$B4202),OR('Cuadro-de-mando'!$H$4="(Todas)",'Cuadro-de-mando'!$H$4=$C4202),OR('Cuadro-de-mando'!$K$4="(Todas)",'Cuadro-de-mando'!$K$4=$E4202),OR('Cuadro-de-mando'!$N$4="(Todos)",'Cuadro-de-mando'!$N$4=$F4202)),1,0))</f>
        <v>1</v>
      </c>
    </row>
    <row r="4203" spans="1:10" x14ac:dyDescent="0.25">
      <c r="A4203" t="str">
        <f>IF(Tienda_2!$A1803="","","Tienda 2")</f>
        <v>Tienda 2</v>
      </c>
      <c r="B4203" t="str">
        <f>IF($A4203="","",Tienda_2!B1803)</f>
        <v>Muebles</v>
      </c>
      <c r="C4203" t="str">
        <f>IF($A4203="","",Tienda_2!G1803)</f>
        <v>Pereira</v>
      </c>
      <c r="D4203" t="str">
        <f>IF($A4203="","",Tienda_2!F1803)</f>
        <v>Pedro Gomez</v>
      </c>
      <c r="E4203" t="str">
        <f>IF($A4203="","",Tienda_2!I1803)</f>
        <v>Nequi</v>
      </c>
      <c r="F4203">
        <f>IF($A4203="","",VALUE(RIGHT(Tienda_2!E1803,4)))</f>
        <v>2020</v>
      </c>
      <c r="G4203">
        <f>IF($A4203="","",Tienda_2!C1803)</f>
        <v>473200</v>
      </c>
      <c r="H4203">
        <f>IF($A4203="","",Tienda_2!D1803)</f>
        <v>23400</v>
      </c>
      <c r="I4203">
        <f>IF($A4203="","",Tienda_2!H1803)</f>
        <v>3</v>
      </c>
      <c r="J4203">
        <f>IF($A4203="",0,IF(AND(OR('Cuadro-de-mando'!$B$4="(Todas)",'Cuadro-de-mando'!$B$4=$A4203),OR('Cuadro-de-mando'!$E$4="(Todas)",'Cuadro-de-mando'!$E$4=$B4203),OR('Cuadro-de-mando'!$H$4="(Todas)",'Cuadro-de-mando'!$H$4=$C4203),OR('Cuadro-de-mando'!$K$4="(Todas)",'Cuadro-de-mando'!$K$4=$E4203),OR('Cuadro-de-mando'!$N$4="(Todos)",'Cuadro-de-mando'!$N$4=$F4203)),1,0))</f>
        <v>1</v>
      </c>
    </row>
    <row r="4204" spans="1:10" x14ac:dyDescent="0.25">
      <c r="A4204" t="str">
        <f>IF(Tienda_2!$A1804="","","Tienda 2")</f>
        <v>Tienda 2</v>
      </c>
      <c r="B4204" t="str">
        <f>IF($A4204="","",Tienda_2!B1804)</f>
        <v>Libros</v>
      </c>
      <c r="C4204" t="str">
        <f>IF($A4204="","",Tienda_2!G1804)</f>
        <v>Medellín</v>
      </c>
      <c r="D4204" t="str">
        <f>IF($A4204="","",Tienda_2!F1804)</f>
        <v>Juliana Costa</v>
      </c>
      <c r="E4204" t="str">
        <f>IF($A4204="","",Tienda_2!I1804)</f>
        <v>Tarjeta de crédito</v>
      </c>
      <c r="F4204">
        <f>IF($A4204="","",VALUE(RIGHT(Tienda_2!E1804,4)))</f>
        <v>2022</v>
      </c>
      <c r="G4204">
        <f>IF($A4204="","",Tienda_2!C1804)</f>
        <v>69800</v>
      </c>
      <c r="H4204">
        <f>IF($A4204="","",Tienda_2!D1804)</f>
        <v>4100</v>
      </c>
      <c r="I4204">
        <f>IF($A4204="","",Tienda_2!H1804)</f>
        <v>4</v>
      </c>
      <c r="J4204">
        <f>IF($A4204="",0,IF(AND(OR('Cuadro-de-mando'!$B$4="(Todas)",'Cuadro-de-mando'!$B$4=$A4204),OR('Cuadro-de-mando'!$E$4="(Todas)",'Cuadro-de-mando'!$E$4=$B4204),OR('Cuadro-de-mando'!$H$4="(Todas)",'Cuadro-de-mando'!$H$4=$C4204),OR('Cuadro-de-mando'!$K$4="(Todas)",'Cuadro-de-mando'!$K$4=$E4204),OR('Cuadro-de-mando'!$N$4="(Todos)",'Cuadro-de-mando'!$N$4=$F4204)),1,0))</f>
        <v>1</v>
      </c>
    </row>
    <row r="4205" spans="1:10" x14ac:dyDescent="0.25">
      <c r="A4205" t="str">
        <f>IF(Tienda_2!$A1805="","","Tienda 2")</f>
        <v>Tienda 2</v>
      </c>
      <c r="B4205" t="str">
        <f>IF($A4205="","",Tienda_2!B1805)</f>
        <v>Instrumentos musicales</v>
      </c>
      <c r="C4205" t="str">
        <f>IF($A4205="","",Tienda_2!G1805)</f>
        <v>Bogotá</v>
      </c>
      <c r="D4205" t="str">
        <f>IF($A4205="","",Tienda_2!F1805)</f>
        <v>Mariana Herrera</v>
      </c>
      <c r="E4205" t="str">
        <f>IF($A4205="","",Tienda_2!I1805)</f>
        <v>Tarjeta de crédito</v>
      </c>
      <c r="F4205">
        <f>IF($A4205="","",VALUE(RIGHT(Tienda_2!E1805,4)))</f>
        <v>2020</v>
      </c>
      <c r="G4205">
        <f>IF($A4205="","",Tienda_2!C1805)</f>
        <v>89100</v>
      </c>
      <c r="H4205">
        <f>IF($A4205="","",Tienda_2!D1805)</f>
        <v>5000</v>
      </c>
      <c r="I4205">
        <f>IF($A4205="","",Tienda_2!H1805)</f>
        <v>1</v>
      </c>
      <c r="J4205">
        <f>IF($A4205="",0,IF(AND(OR('Cuadro-de-mando'!$B$4="(Todas)",'Cuadro-de-mando'!$B$4=$A4205),OR('Cuadro-de-mando'!$E$4="(Todas)",'Cuadro-de-mando'!$E$4=$B4205),OR('Cuadro-de-mando'!$H$4="(Todas)",'Cuadro-de-mando'!$H$4=$C4205),OR('Cuadro-de-mando'!$K$4="(Todas)",'Cuadro-de-mando'!$K$4=$E4205),OR('Cuadro-de-mando'!$N$4="(Todos)",'Cuadro-de-mando'!$N$4=$F4205)),1,0))</f>
        <v>1</v>
      </c>
    </row>
    <row r="4206" spans="1:10" x14ac:dyDescent="0.25">
      <c r="A4206" t="str">
        <f>IF(Tienda_2!$A1806="","","Tienda 2")</f>
        <v>Tienda 2</v>
      </c>
      <c r="B4206" t="str">
        <f>IF($A4206="","",Tienda_2!B1806)</f>
        <v>Muebles</v>
      </c>
      <c r="C4206" t="str">
        <f>IF($A4206="","",Tienda_2!G1806)</f>
        <v>Bogotá</v>
      </c>
      <c r="D4206" t="str">
        <f>IF($A4206="","",Tienda_2!F1806)</f>
        <v>Blanca Ramirez</v>
      </c>
      <c r="E4206" t="str">
        <f>IF($A4206="","",Tienda_2!I1806)</f>
        <v>Tarjeta de crédito</v>
      </c>
      <c r="F4206">
        <f>IF($A4206="","",VALUE(RIGHT(Tienda_2!E1806,4)))</f>
        <v>2022</v>
      </c>
      <c r="G4206">
        <f>IF($A4206="","",Tienda_2!C1806)</f>
        <v>312600</v>
      </c>
      <c r="H4206">
        <f>IF($A4206="","",Tienda_2!D1806)</f>
        <v>17000</v>
      </c>
      <c r="I4206">
        <f>IF($A4206="","",Tienda_2!H1806)</f>
        <v>3</v>
      </c>
      <c r="J4206">
        <f>IF($A4206="",0,IF(AND(OR('Cuadro-de-mando'!$B$4="(Todas)",'Cuadro-de-mando'!$B$4=$A4206),OR('Cuadro-de-mando'!$E$4="(Todas)",'Cuadro-de-mando'!$E$4=$B4206),OR('Cuadro-de-mando'!$H$4="(Todas)",'Cuadro-de-mando'!$H$4=$C4206),OR('Cuadro-de-mando'!$K$4="(Todas)",'Cuadro-de-mando'!$K$4=$E4206),OR('Cuadro-de-mando'!$N$4="(Todos)",'Cuadro-de-mando'!$N$4=$F4206)),1,0))</f>
        <v>1</v>
      </c>
    </row>
    <row r="4207" spans="1:10" x14ac:dyDescent="0.25">
      <c r="A4207" t="str">
        <f>IF(Tienda_2!$A1807="","","Tienda 2")</f>
        <v>Tienda 2</v>
      </c>
      <c r="B4207" t="str">
        <f>IF($A4207="","",Tienda_2!B1807)</f>
        <v>Electrónicos</v>
      </c>
      <c r="C4207" t="str">
        <f>IF($A4207="","",Tienda_2!G1807)</f>
        <v>Medellín</v>
      </c>
      <c r="D4207" t="str">
        <f>IF($A4207="","",Tienda_2!F1807)</f>
        <v>Blanca Ramirez</v>
      </c>
      <c r="E4207" t="str">
        <f>IF($A4207="","",Tienda_2!I1807)</f>
        <v>Nequi</v>
      </c>
      <c r="F4207">
        <f>IF($A4207="","",VALUE(RIGHT(Tienda_2!E1807,4)))</f>
        <v>2022</v>
      </c>
      <c r="G4207">
        <f>IF($A4207="","",Tienda_2!C1807)</f>
        <v>1336500</v>
      </c>
      <c r="H4207">
        <f>IF($A4207="","",Tienda_2!D1807)</f>
        <v>69400</v>
      </c>
      <c r="I4207">
        <f>IF($A4207="","",Tienda_2!H1807)</f>
        <v>3</v>
      </c>
      <c r="J4207">
        <f>IF($A4207="",0,IF(AND(OR('Cuadro-de-mando'!$B$4="(Todas)",'Cuadro-de-mando'!$B$4=$A4207),OR('Cuadro-de-mando'!$E$4="(Todas)",'Cuadro-de-mando'!$E$4=$B4207),OR('Cuadro-de-mando'!$H$4="(Todas)",'Cuadro-de-mando'!$H$4=$C4207),OR('Cuadro-de-mando'!$K$4="(Todas)",'Cuadro-de-mando'!$K$4=$E4207),OR('Cuadro-de-mando'!$N$4="(Todos)",'Cuadro-de-mando'!$N$4=$F4207)),1,0))</f>
        <v>1</v>
      </c>
    </row>
    <row r="4208" spans="1:10" x14ac:dyDescent="0.25">
      <c r="A4208" t="str">
        <f>IF(Tienda_2!$A1808="","","Tienda 2")</f>
        <v>Tienda 2</v>
      </c>
      <c r="B4208" t="str">
        <f>IF($A4208="","",Tienda_2!B1808)</f>
        <v>Muebles</v>
      </c>
      <c r="C4208" t="str">
        <f>IF($A4208="","",Tienda_2!G1808)</f>
        <v>Bogotá</v>
      </c>
      <c r="D4208" t="str">
        <f>IF($A4208="","",Tienda_2!F1808)</f>
        <v>Izabela de León</v>
      </c>
      <c r="E4208" t="str">
        <f>IF($A4208="","",Tienda_2!I1808)</f>
        <v>Tarjeta de crédito</v>
      </c>
      <c r="F4208">
        <f>IF($A4208="","",VALUE(RIGHT(Tienda_2!E1808,4)))</f>
        <v>2022</v>
      </c>
      <c r="G4208">
        <f>IF($A4208="","",Tienda_2!C1808)</f>
        <v>442200</v>
      </c>
      <c r="H4208">
        <f>IF($A4208="","",Tienda_2!D1808)</f>
        <v>21700</v>
      </c>
      <c r="I4208">
        <f>IF($A4208="","",Tienda_2!H1808)</f>
        <v>5</v>
      </c>
      <c r="J4208">
        <f>IF($A4208="",0,IF(AND(OR('Cuadro-de-mando'!$B$4="(Todas)",'Cuadro-de-mando'!$B$4=$A4208),OR('Cuadro-de-mando'!$E$4="(Todas)",'Cuadro-de-mando'!$E$4=$B4208),OR('Cuadro-de-mando'!$H$4="(Todas)",'Cuadro-de-mando'!$H$4=$C4208),OR('Cuadro-de-mando'!$K$4="(Todas)",'Cuadro-de-mando'!$K$4=$E4208),OR('Cuadro-de-mando'!$N$4="(Todos)",'Cuadro-de-mando'!$N$4=$F4208)),1,0))</f>
        <v>1</v>
      </c>
    </row>
    <row r="4209" spans="1:10" x14ac:dyDescent="0.25">
      <c r="A4209" t="str">
        <f>IF(Tienda_2!$A1809="","","Tienda 2")</f>
        <v>Tienda 2</v>
      </c>
      <c r="B4209" t="str">
        <f>IF($A4209="","",Tienda_2!B1809)</f>
        <v>Artículos para el hogar</v>
      </c>
      <c r="C4209" t="str">
        <f>IF($A4209="","",Tienda_2!G1809)</f>
        <v>Cali</v>
      </c>
      <c r="D4209" t="str">
        <f>IF($A4209="","",Tienda_2!F1809)</f>
        <v>Izabela de León</v>
      </c>
      <c r="E4209" t="str">
        <f>IF($A4209="","",Tienda_2!I1809)</f>
        <v>Tarjeta de crédito</v>
      </c>
      <c r="F4209">
        <f>IF($A4209="","",VALUE(RIGHT(Tienda_2!E1809,4)))</f>
        <v>2020</v>
      </c>
      <c r="G4209">
        <f>IF($A4209="","",Tienda_2!C1809)</f>
        <v>211600</v>
      </c>
      <c r="H4209">
        <f>IF($A4209="","",Tienda_2!D1809)</f>
        <v>11500</v>
      </c>
      <c r="I4209">
        <f>IF($A4209="","",Tienda_2!H1809)</f>
        <v>5</v>
      </c>
      <c r="J4209">
        <f>IF($A4209="",0,IF(AND(OR('Cuadro-de-mando'!$B$4="(Todas)",'Cuadro-de-mando'!$B$4=$A4209),OR('Cuadro-de-mando'!$E$4="(Todas)",'Cuadro-de-mando'!$E$4=$B4209),OR('Cuadro-de-mando'!$H$4="(Todas)",'Cuadro-de-mando'!$H$4=$C4209),OR('Cuadro-de-mando'!$K$4="(Todas)",'Cuadro-de-mando'!$K$4=$E4209),OR('Cuadro-de-mando'!$N$4="(Todos)",'Cuadro-de-mando'!$N$4=$F4209)),1,0))</f>
        <v>1</v>
      </c>
    </row>
    <row r="4210" spans="1:10" x14ac:dyDescent="0.25">
      <c r="A4210" t="str">
        <f>IF(Tienda_2!$A1810="","","Tienda 2")</f>
        <v>Tienda 2</v>
      </c>
      <c r="B4210" t="str">
        <f>IF($A4210="","",Tienda_2!B1810)</f>
        <v>Deportes y diversión</v>
      </c>
      <c r="C4210" t="str">
        <f>IF($A4210="","",Tienda_2!G1810)</f>
        <v>Bogotá</v>
      </c>
      <c r="D4210" t="str">
        <f>IF($A4210="","",Tienda_2!F1810)</f>
        <v>Lucas Olivera</v>
      </c>
      <c r="E4210" t="str">
        <f>IF($A4210="","",Tienda_2!I1810)</f>
        <v>Nequi</v>
      </c>
      <c r="F4210">
        <f>IF($A4210="","",VALUE(RIGHT(Tienda_2!E1810,4)))</f>
        <v>2023</v>
      </c>
      <c r="G4210">
        <f>IF($A4210="","",Tienda_2!C1810)</f>
        <v>24300</v>
      </c>
      <c r="H4210">
        <f>IF($A4210="","",Tienda_2!D1810)</f>
        <v>0</v>
      </c>
      <c r="I4210">
        <f>IF($A4210="","",Tienda_2!H1810)</f>
        <v>5</v>
      </c>
      <c r="J4210">
        <f>IF($A4210="",0,IF(AND(OR('Cuadro-de-mando'!$B$4="(Todas)",'Cuadro-de-mando'!$B$4=$A4210),OR('Cuadro-de-mando'!$E$4="(Todas)",'Cuadro-de-mando'!$E$4=$B4210),OR('Cuadro-de-mando'!$H$4="(Todas)",'Cuadro-de-mando'!$H$4=$C4210),OR('Cuadro-de-mando'!$K$4="(Todas)",'Cuadro-de-mando'!$K$4=$E4210),OR('Cuadro-de-mando'!$N$4="(Todos)",'Cuadro-de-mando'!$N$4=$F4210)),1,0))</f>
        <v>1</v>
      </c>
    </row>
    <row r="4211" spans="1:10" x14ac:dyDescent="0.25">
      <c r="A4211" t="str">
        <f>IF(Tienda_2!$A1811="","","Tienda 2")</f>
        <v>Tienda 2</v>
      </c>
      <c r="B4211" t="str">
        <f>IF($A4211="","",Tienda_2!B1811)</f>
        <v>Electrónicos</v>
      </c>
      <c r="C4211" t="str">
        <f>IF($A4211="","",Tienda_2!G1811)</f>
        <v>Pereira</v>
      </c>
      <c r="D4211" t="str">
        <f>IF($A4211="","",Tienda_2!F1811)</f>
        <v>Felipe Santos</v>
      </c>
      <c r="E4211" t="str">
        <f>IF($A4211="","",Tienda_2!I1811)</f>
        <v>Cupón</v>
      </c>
      <c r="F4211">
        <f>IF($A4211="","",VALUE(RIGHT(Tienda_2!E1811,4)))</f>
        <v>2022</v>
      </c>
      <c r="G4211">
        <f>IF($A4211="","",Tienda_2!C1811)</f>
        <v>194600</v>
      </c>
      <c r="H4211">
        <f>IF($A4211="","",Tienda_2!D1811)</f>
        <v>8600</v>
      </c>
      <c r="I4211">
        <f>IF($A4211="","",Tienda_2!H1811)</f>
        <v>5</v>
      </c>
      <c r="J4211">
        <f>IF($A4211="",0,IF(AND(OR('Cuadro-de-mando'!$B$4="(Todas)",'Cuadro-de-mando'!$B$4=$A4211),OR('Cuadro-de-mando'!$E$4="(Todas)",'Cuadro-de-mando'!$E$4=$B4211),OR('Cuadro-de-mando'!$H$4="(Todas)",'Cuadro-de-mando'!$H$4=$C4211),OR('Cuadro-de-mando'!$K$4="(Todas)",'Cuadro-de-mando'!$K$4=$E4211),OR('Cuadro-de-mando'!$N$4="(Todos)",'Cuadro-de-mando'!$N$4=$F4211)),1,0))</f>
        <v>1</v>
      </c>
    </row>
    <row r="4212" spans="1:10" x14ac:dyDescent="0.25">
      <c r="A4212" t="str">
        <f>IF(Tienda_2!$A1812="","","Tienda 2")</f>
        <v>Tienda 2</v>
      </c>
      <c r="B4212" t="str">
        <f>IF($A4212="","",Tienda_2!B1812)</f>
        <v>Artículos para el hogar</v>
      </c>
      <c r="C4212" t="str">
        <f>IF($A4212="","",Tienda_2!G1812)</f>
        <v>Bogotá</v>
      </c>
      <c r="D4212" t="str">
        <f>IF($A4212="","",Tienda_2!F1812)</f>
        <v>Lucas Olivera</v>
      </c>
      <c r="E4212" t="str">
        <f>IF($A4212="","",Tienda_2!I1812)</f>
        <v>Tarjeta de crédito</v>
      </c>
      <c r="F4212">
        <f>IF($A4212="","",VALUE(RIGHT(Tienda_2!E1812,4)))</f>
        <v>2021</v>
      </c>
      <c r="G4212">
        <f>IF($A4212="","",Tienda_2!C1812)</f>
        <v>90700</v>
      </c>
      <c r="H4212">
        <f>IF($A4212="","",Tienda_2!D1812)</f>
        <v>5200</v>
      </c>
      <c r="I4212">
        <f>IF($A4212="","",Tienda_2!H1812)</f>
        <v>4</v>
      </c>
      <c r="J4212">
        <f>IF($A4212="",0,IF(AND(OR('Cuadro-de-mando'!$B$4="(Todas)",'Cuadro-de-mando'!$B$4=$A4212),OR('Cuadro-de-mando'!$E$4="(Todas)",'Cuadro-de-mando'!$E$4=$B4212),OR('Cuadro-de-mando'!$H$4="(Todas)",'Cuadro-de-mando'!$H$4=$C4212),OR('Cuadro-de-mando'!$K$4="(Todas)",'Cuadro-de-mando'!$K$4=$E4212),OR('Cuadro-de-mando'!$N$4="(Todos)",'Cuadro-de-mando'!$N$4=$F4212)),1,0))</f>
        <v>1</v>
      </c>
    </row>
    <row r="4213" spans="1:10" x14ac:dyDescent="0.25">
      <c r="A4213" t="str">
        <f>IF(Tienda_2!$A1813="","","Tienda 2")</f>
        <v>Tienda 2</v>
      </c>
      <c r="B4213" t="str">
        <f>IF($A4213="","",Tienda_2!B1813)</f>
        <v>Electrónicos</v>
      </c>
      <c r="C4213" t="str">
        <f>IF($A4213="","",Tienda_2!G1813)</f>
        <v>Pereira</v>
      </c>
      <c r="D4213" t="str">
        <f>IF($A4213="","",Tienda_2!F1813)</f>
        <v>Maria Alfonso</v>
      </c>
      <c r="E4213" t="str">
        <f>IF($A4213="","",Tienda_2!I1813)</f>
        <v>Nequi</v>
      </c>
      <c r="F4213">
        <f>IF($A4213="","",VALUE(RIGHT(Tienda_2!E1813,4)))</f>
        <v>2020</v>
      </c>
      <c r="G4213">
        <f>IF($A4213="","",Tienda_2!C1813)</f>
        <v>224600</v>
      </c>
      <c r="H4213">
        <f>IF($A4213="","",Tienda_2!D1813)</f>
        <v>10100</v>
      </c>
      <c r="I4213">
        <f>IF($A4213="","",Tienda_2!H1813)</f>
        <v>5</v>
      </c>
      <c r="J4213">
        <f>IF($A4213="",0,IF(AND(OR('Cuadro-de-mando'!$B$4="(Todas)",'Cuadro-de-mando'!$B$4=$A4213),OR('Cuadro-de-mando'!$E$4="(Todas)",'Cuadro-de-mando'!$E$4=$B4213),OR('Cuadro-de-mando'!$H$4="(Todas)",'Cuadro-de-mando'!$H$4=$C4213),OR('Cuadro-de-mando'!$K$4="(Todas)",'Cuadro-de-mando'!$K$4=$E4213),OR('Cuadro-de-mando'!$N$4="(Todos)",'Cuadro-de-mando'!$N$4=$F4213)),1,0))</f>
        <v>1</v>
      </c>
    </row>
    <row r="4214" spans="1:10" x14ac:dyDescent="0.25">
      <c r="A4214" t="str">
        <f>IF(Tienda_2!$A1814="","","Tienda 2")</f>
        <v>Tienda 2</v>
      </c>
      <c r="B4214" t="str">
        <f>IF($A4214="","",Tienda_2!B1814)</f>
        <v>Deportes y diversión</v>
      </c>
      <c r="C4214" t="str">
        <f>IF($A4214="","",Tienda_2!G1814)</f>
        <v>Bogotá</v>
      </c>
      <c r="D4214" t="str">
        <f>IF($A4214="","",Tienda_2!F1814)</f>
        <v>Ángel Rodriguez</v>
      </c>
      <c r="E4214" t="str">
        <f>IF($A4214="","",Tienda_2!I1814)</f>
        <v>Tarjeta de crédito</v>
      </c>
      <c r="F4214">
        <f>IF($A4214="","",VALUE(RIGHT(Tienda_2!E1814,4)))</f>
        <v>2020</v>
      </c>
      <c r="G4214">
        <f>IF($A4214="","",Tienda_2!C1814)</f>
        <v>61700</v>
      </c>
      <c r="H4214">
        <f>IF($A4214="","",Tienda_2!D1814)</f>
        <v>1500</v>
      </c>
      <c r="I4214">
        <f>IF($A4214="","",Tienda_2!H1814)</f>
        <v>5</v>
      </c>
      <c r="J4214">
        <f>IF($A4214="",0,IF(AND(OR('Cuadro-de-mando'!$B$4="(Todas)",'Cuadro-de-mando'!$B$4=$A4214),OR('Cuadro-de-mando'!$E$4="(Todas)",'Cuadro-de-mando'!$E$4=$B4214),OR('Cuadro-de-mando'!$H$4="(Todas)",'Cuadro-de-mando'!$H$4=$C4214),OR('Cuadro-de-mando'!$K$4="(Todas)",'Cuadro-de-mando'!$K$4=$E4214),OR('Cuadro-de-mando'!$N$4="(Todos)",'Cuadro-de-mando'!$N$4=$F4214)),1,0))</f>
        <v>1</v>
      </c>
    </row>
    <row r="4215" spans="1:10" x14ac:dyDescent="0.25">
      <c r="A4215" t="str">
        <f>IF(Tienda_2!$A1815="","","Tienda 2")</f>
        <v>Tienda 2</v>
      </c>
      <c r="B4215" t="str">
        <f>IF($A4215="","",Tienda_2!B1815)</f>
        <v>Deportes y diversión</v>
      </c>
      <c r="C4215" t="str">
        <f>IF($A4215="","",Tienda_2!G1815)</f>
        <v>Bogotá</v>
      </c>
      <c r="D4215" t="str">
        <f>IF($A4215="","",Tienda_2!F1815)</f>
        <v>Juan Fernandez</v>
      </c>
      <c r="E4215" t="str">
        <f>IF($A4215="","",Tienda_2!I1815)</f>
        <v>Nequi</v>
      </c>
      <c r="F4215">
        <f>IF($A4215="","",VALUE(RIGHT(Tienda_2!E1815,4)))</f>
        <v>2022</v>
      </c>
      <c r="G4215">
        <f>IF($A4215="","",Tienda_2!C1815)</f>
        <v>42700</v>
      </c>
      <c r="H4215">
        <f>IF($A4215="","",Tienda_2!D1815)</f>
        <v>0</v>
      </c>
      <c r="I4215">
        <f>IF($A4215="","",Tienda_2!H1815)</f>
        <v>3</v>
      </c>
      <c r="J4215">
        <f>IF($A4215="",0,IF(AND(OR('Cuadro-de-mando'!$B$4="(Todas)",'Cuadro-de-mando'!$B$4=$A4215),OR('Cuadro-de-mando'!$E$4="(Todas)",'Cuadro-de-mando'!$E$4=$B4215),OR('Cuadro-de-mando'!$H$4="(Todas)",'Cuadro-de-mando'!$H$4=$C4215),OR('Cuadro-de-mando'!$K$4="(Todas)",'Cuadro-de-mando'!$K$4=$E4215),OR('Cuadro-de-mando'!$N$4="(Todos)",'Cuadro-de-mando'!$N$4=$F4215)),1,0))</f>
        <v>1</v>
      </c>
    </row>
    <row r="4216" spans="1:10" x14ac:dyDescent="0.25">
      <c r="A4216" t="str">
        <f>IF(Tienda_2!$A1816="","","Tienda 2")</f>
        <v>Tienda 2</v>
      </c>
      <c r="B4216" t="str">
        <f>IF($A4216="","",Tienda_2!B1816)</f>
        <v>Electrónicos</v>
      </c>
      <c r="C4216" t="str">
        <f>IF($A4216="","",Tienda_2!G1816)</f>
        <v>Medellín</v>
      </c>
      <c r="D4216" t="str">
        <f>IF($A4216="","",Tienda_2!F1816)</f>
        <v>Izabela de León</v>
      </c>
      <c r="E4216" t="str">
        <f>IF($A4216="","",Tienda_2!I1816)</f>
        <v>Nequi</v>
      </c>
      <c r="F4216">
        <f>IF($A4216="","",VALUE(RIGHT(Tienda_2!E1816,4)))</f>
        <v>2022</v>
      </c>
      <c r="G4216">
        <f>IF($A4216="","",Tienda_2!C1816)</f>
        <v>1342100</v>
      </c>
      <c r="H4216">
        <f>IF($A4216="","",Tienda_2!D1816)</f>
        <v>71700</v>
      </c>
      <c r="I4216">
        <f>IF($A4216="","",Tienda_2!H1816)</f>
        <v>5</v>
      </c>
      <c r="J4216">
        <f>IF($A4216="",0,IF(AND(OR('Cuadro-de-mando'!$B$4="(Todas)",'Cuadro-de-mando'!$B$4=$A4216),OR('Cuadro-de-mando'!$E$4="(Todas)",'Cuadro-de-mando'!$E$4=$B4216),OR('Cuadro-de-mando'!$H$4="(Todas)",'Cuadro-de-mando'!$H$4=$C4216),OR('Cuadro-de-mando'!$K$4="(Todas)",'Cuadro-de-mando'!$K$4=$E4216),OR('Cuadro-de-mando'!$N$4="(Todos)",'Cuadro-de-mando'!$N$4=$F4216)),1,0))</f>
        <v>1</v>
      </c>
    </row>
    <row r="4217" spans="1:10" x14ac:dyDescent="0.25">
      <c r="A4217" t="str">
        <f>IF(Tienda_2!$A1817="","","Tienda 2")</f>
        <v>Tienda 2</v>
      </c>
      <c r="B4217" t="str">
        <f>IF($A4217="","",Tienda_2!B1817)</f>
        <v>Muebles</v>
      </c>
      <c r="C4217" t="str">
        <f>IF($A4217="","",Tienda_2!G1817)</f>
        <v>Bogotá</v>
      </c>
      <c r="D4217" t="str">
        <f>IF($A4217="","",Tienda_2!F1817)</f>
        <v>Santiago Silva</v>
      </c>
      <c r="E4217" t="str">
        <f>IF($A4217="","",Tienda_2!I1817)</f>
        <v>Tarjeta de crédito</v>
      </c>
      <c r="F4217">
        <f>IF($A4217="","",VALUE(RIGHT(Tienda_2!E1817,4)))</f>
        <v>2020</v>
      </c>
      <c r="G4217">
        <f>IF($A4217="","",Tienda_2!C1817)</f>
        <v>513000</v>
      </c>
      <c r="H4217">
        <f>IF($A4217="","",Tienda_2!D1817)</f>
        <v>28000</v>
      </c>
      <c r="I4217">
        <f>IF($A4217="","",Tienda_2!H1817)</f>
        <v>5</v>
      </c>
      <c r="J4217">
        <f>IF($A4217="",0,IF(AND(OR('Cuadro-de-mando'!$B$4="(Todas)",'Cuadro-de-mando'!$B$4=$A4217),OR('Cuadro-de-mando'!$E$4="(Todas)",'Cuadro-de-mando'!$E$4=$B4217),OR('Cuadro-de-mando'!$H$4="(Todas)",'Cuadro-de-mando'!$H$4=$C4217),OR('Cuadro-de-mando'!$K$4="(Todas)",'Cuadro-de-mando'!$K$4=$E4217),OR('Cuadro-de-mando'!$N$4="(Todos)",'Cuadro-de-mando'!$N$4=$F4217)),1,0))</f>
        <v>1</v>
      </c>
    </row>
    <row r="4218" spans="1:10" x14ac:dyDescent="0.25">
      <c r="A4218" t="str">
        <f>IF(Tienda_2!$A1818="","","Tienda 2")</f>
        <v>Tienda 2</v>
      </c>
      <c r="B4218" t="str">
        <f>IF($A4218="","",Tienda_2!B1818)</f>
        <v>Electrónicos</v>
      </c>
      <c r="C4218" t="str">
        <f>IF($A4218="","",Tienda_2!G1818)</f>
        <v>Cali</v>
      </c>
      <c r="D4218" t="str">
        <f>IF($A4218="","",Tienda_2!F1818)</f>
        <v>Santiago Silva</v>
      </c>
      <c r="E4218" t="str">
        <f>IF($A4218="","",Tienda_2!I1818)</f>
        <v>Tarjeta de crédito</v>
      </c>
      <c r="F4218">
        <f>IF($A4218="","",VALUE(RIGHT(Tienda_2!E1818,4)))</f>
        <v>2022</v>
      </c>
      <c r="G4218">
        <f>IF($A4218="","",Tienda_2!C1818)</f>
        <v>1623700</v>
      </c>
      <c r="H4218">
        <f>IF($A4218="","",Tienda_2!D1818)</f>
        <v>87500</v>
      </c>
      <c r="I4218">
        <f>IF($A4218="","",Tienda_2!H1818)</f>
        <v>5</v>
      </c>
      <c r="J4218">
        <f>IF($A4218="",0,IF(AND(OR('Cuadro-de-mando'!$B$4="(Todas)",'Cuadro-de-mando'!$B$4=$A4218),OR('Cuadro-de-mando'!$E$4="(Todas)",'Cuadro-de-mando'!$E$4=$B4218),OR('Cuadro-de-mando'!$H$4="(Todas)",'Cuadro-de-mando'!$H$4=$C4218),OR('Cuadro-de-mando'!$K$4="(Todas)",'Cuadro-de-mando'!$K$4=$E4218),OR('Cuadro-de-mando'!$N$4="(Todos)",'Cuadro-de-mando'!$N$4=$F4218)),1,0))</f>
        <v>1</v>
      </c>
    </row>
    <row r="4219" spans="1:10" x14ac:dyDescent="0.25">
      <c r="A4219" t="str">
        <f>IF(Tienda_2!$A1819="","","Tienda 2")</f>
        <v>Tienda 2</v>
      </c>
      <c r="B4219" t="str">
        <f>IF($A4219="","",Tienda_2!B1819)</f>
        <v>Muebles</v>
      </c>
      <c r="C4219" t="str">
        <f>IF($A4219="","",Tienda_2!G1819)</f>
        <v>Pereira</v>
      </c>
      <c r="D4219" t="str">
        <f>IF($A4219="","",Tienda_2!F1819)</f>
        <v>Mariana Herrera</v>
      </c>
      <c r="E4219" t="str">
        <f>IF($A4219="","",Tienda_2!I1819)</f>
        <v>Tarjeta de crédito</v>
      </c>
      <c r="F4219">
        <f>IF($A4219="","",VALUE(RIGHT(Tienda_2!E1819,4)))</f>
        <v>2020</v>
      </c>
      <c r="G4219">
        <f>IF($A4219="","",Tienda_2!C1819)</f>
        <v>336000</v>
      </c>
      <c r="H4219">
        <f>IF($A4219="","",Tienda_2!D1819)</f>
        <v>18600</v>
      </c>
      <c r="I4219">
        <f>IF($A4219="","",Tienda_2!H1819)</f>
        <v>4</v>
      </c>
      <c r="J4219">
        <f>IF($A4219="",0,IF(AND(OR('Cuadro-de-mando'!$B$4="(Todas)",'Cuadro-de-mando'!$B$4=$A4219),OR('Cuadro-de-mando'!$E$4="(Todas)",'Cuadro-de-mando'!$E$4=$B4219),OR('Cuadro-de-mando'!$H$4="(Todas)",'Cuadro-de-mando'!$H$4=$C4219),OR('Cuadro-de-mando'!$K$4="(Todas)",'Cuadro-de-mando'!$K$4=$E4219),OR('Cuadro-de-mando'!$N$4="(Todos)",'Cuadro-de-mando'!$N$4=$F4219)),1,0))</f>
        <v>1</v>
      </c>
    </row>
    <row r="4220" spans="1:10" x14ac:dyDescent="0.25">
      <c r="A4220" t="str">
        <f>IF(Tienda_2!$A1820="","","Tienda 2")</f>
        <v>Tienda 2</v>
      </c>
      <c r="B4220" t="str">
        <f>IF($A4220="","",Tienda_2!B1820)</f>
        <v>Libros</v>
      </c>
      <c r="C4220" t="str">
        <f>IF($A4220="","",Tienda_2!G1820)</f>
        <v>Medellín</v>
      </c>
      <c r="D4220" t="str">
        <f>IF($A4220="","",Tienda_2!F1820)</f>
        <v>Ángel Rodriguez</v>
      </c>
      <c r="E4220" t="str">
        <f>IF($A4220="","",Tienda_2!I1820)</f>
        <v>Tarjeta de crédito</v>
      </c>
      <c r="F4220">
        <f>IF($A4220="","",VALUE(RIGHT(Tienda_2!E1820,4)))</f>
        <v>2023</v>
      </c>
      <c r="G4220">
        <f>IF($A4220="","",Tienda_2!C1820)</f>
        <v>65300</v>
      </c>
      <c r="H4220">
        <f>IF($A4220="","",Tienda_2!D1820)</f>
        <v>1700</v>
      </c>
      <c r="I4220">
        <f>IF($A4220="","",Tienda_2!H1820)</f>
        <v>4</v>
      </c>
      <c r="J4220">
        <f>IF($A4220="",0,IF(AND(OR('Cuadro-de-mando'!$B$4="(Todas)",'Cuadro-de-mando'!$B$4=$A4220),OR('Cuadro-de-mando'!$E$4="(Todas)",'Cuadro-de-mando'!$E$4=$B4220),OR('Cuadro-de-mando'!$H$4="(Todas)",'Cuadro-de-mando'!$H$4=$C4220),OR('Cuadro-de-mando'!$K$4="(Todas)",'Cuadro-de-mando'!$K$4=$E4220),OR('Cuadro-de-mando'!$N$4="(Todos)",'Cuadro-de-mando'!$N$4=$F4220)),1,0))</f>
        <v>1</v>
      </c>
    </row>
    <row r="4221" spans="1:10" x14ac:dyDescent="0.25">
      <c r="A4221" t="str">
        <f>IF(Tienda_2!$A1821="","","Tienda 2")</f>
        <v>Tienda 2</v>
      </c>
      <c r="B4221" t="str">
        <f>IF($A4221="","",Tienda_2!B1821)</f>
        <v>Artículos para el hogar</v>
      </c>
      <c r="C4221" t="str">
        <f>IF($A4221="","",Tienda_2!G1821)</f>
        <v>Barranquilla</v>
      </c>
      <c r="D4221" t="str">
        <f>IF($A4221="","",Tienda_2!F1821)</f>
        <v>Juliana Costa</v>
      </c>
      <c r="E4221" t="str">
        <f>IF($A4221="","",Tienda_2!I1821)</f>
        <v>Tarjeta de crédito</v>
      </c>
      <c r="F4221">
        <f>IF($A4221="","",VALUE(RIGHT(Tienda_2!E1821,4)))</f>
        <v>2022</v>
      </c>
      <c r="G4221">
        <f>IF($A4221="","",Tienda_2!C1821)</f>
        <v>38900</v>
      </c>
      <c r="H4221">
        <f>IF($A4221="","",Tienda_2!D1821)</f>
        <v>0</v>
      </c>
      <c r="I4221">
        <f>IF($A4221="","",Tienda_2!H1821)</f>
        <v>5</v>
      </c>
      <c r="J4221">
        <f>IF($A4221="",0,IF(AND(OR('Cuadro-de-mando'!$B$4="(Todas)",'Cuadro-de-mando'!$B$4=$A4221),OR('Cuadro-de-mando'!$E$4="(Todas)",'Cuadro-de-mando'!$E$4=$B4221),OR('Cuadro-de-mando'!$H$4="(Todas)",'Cuadro-de-mando'!$H$4=$C4221),OR('Cuadro-de-mando'!$K$4="(Todas)",'Cuadro-de-mando'!$K$4=$E4221),OR('Cuadro-de-mando'!$N$4="(Todos)",'Cuadro-de-mando'!$N$4=$F4221)),1,0))</f>
        <v>1</v>
      </c>
    </row>
    <row r="4222" spans="1:10" x14ac:dyDescent="0.25">
      <c r="A4222" t="str">
        <f>IF(Tienda_2!$A1822="","","Tienda 2")</f>
        <v>Tienda 2</v>
      </c>
      <c r="B4222" t="str">
        <f>IF($A4222="","",Tienda_2!B1822)</f>
        <v>Juguetes</v>
      </c>
      <c r="C4222" t="str">
        <f>IF($A4222="","",Tienda_2!G1822)</f>
        <v>Bogotá</v>
      </c>
      <c r="D4222" t="str">
        <f>IF($A4222="","",Tienda_2!F1822)</f>
        <v>Felipe Santos</v>
      </c>
      <c r="E4222" t="str">
        <f>IF($A4222="","",Tienda_2!I1822)</f>
        <v>Nequi</v>
      </c>
      <c r="F4222">
        <f>IF($A4222="","",VALUE(RIGHT(Tienda_2!E1822,4)))</f>
        <v>2021</v>
      </c>
      <c r="G4222">
        <f>IF($A4222="","",Tienda_2!C1822)</f>
        <v>17200</v>
      </c>
      <c r="H4222">
        <f>IF($A4222="","",Tienda_2!D1822)</f>
        <v>0</v>
      </c>
      <c r="I4222">
        <f>IF($A4222="","",Tienda_2!H1822)</f>
        <v>5</v>
      </c>
      <c r="J4222">
        <f>IF($A4222="",0,IF(AND(OR('Cuadro-de-mando'!$B$4="(Todas)",'Cuadro-de-mando'!$B$4=$A4222),OR('Cuadro-de-mando'!$E$4="(Todas)",'Cuadro-de-mando'!$E$4=$B4222),OR('Cuadro-de-mando'!$H$4="(Todas)",'Cuadro-de-mando'!$H$4=$C4222),OR('Cuadro-de-mando'!$K$4="(Todas)",'Cuadro-de-mando'!$K$4=$E4222),OR('Cuadro-de-mando'!$N$4="(Todos)",'Cuadro-de-mando'!$N$4=$F4222)),1,0))</f>
        <v>1</v>
      </c>
    </row>
    <row r="4223" spans="1:10" x14ac:dyDescent="0.25">
      <c r="A4223" t="str">
        <f>IF(Tienda_2!$A1823="","","Tienda 2")</f>
        <v>Tienda 2</v>
      </c>
      <c r="B4223" t="str">
        <f>IF($A4223="","",Tienda_2!B1823)</f>
        <v>Libros</v>
      </c>
      <c r="C4223" t="str">
        <f>IF($A4223="","",Tienda_2!G1823)</f>
        <v>Bogotá</v>
      </c>
      <c r="D4223" t="str">
        <f>IF($A4223="","",Tienda_2!F1823)</f>
        <v>Blanca Ramirez</v>
      </c>
      <c r="E4223" t="str">
        <f>IF($A4223="","",Tienda_2!I1823)</f>
        <v>Tarjeta de crédito</v>
      </c>
      <c r="F4223">
        <f>IF($A4223="","",VALUE(RIGHT(Tienda_2!E1823,4)))</f>
        <v>2020</v>
      </c>
      <c r="G4223">
        <f>IF($A4223="","",Tienda_2!C1823)</f>
        <v>41000</v>
      </c>
      <c r="H4223">
        <f>IF($A4223="","",Tienda_2!D1823)</f>
        <v>2900</v>
      </c>
      <c r="I4223">
        <f>IF($A4223="","",Tienda_2!H1823)</f>
        <v>1</v>
      </c>
      <c r="J4223">
        <f>IF($A4223="",0,IF(AND(OR('Cuadro-de-mando'!$B$4="(Todas)",'Cuadro-de-mando'!$B$4=$A4223),OR('Cuadro-de-mando'!$E$4="(Todas)",'Cuadro-de-mando'!$E$4=$B4223),OR('Cuadro-de-mando'!$H$4="(Todas)",'Cuadro-de-mando'!$H$4=$C4223),OR('Cuadro-de-mando'!$K$4="(Todas)",'Cuadro-de-mando'!$K$4=$E4223),OR('Cuadro-de-mando'!$N$4="(Todos)",'Cuadro-de-mando'!$N$4=$F4223)),1,0))</f>
        <v>1</v>
      </c>
    </row>
    <row r="4224" spans="1:10" x14ac:dyDescent="0.25">
      <c r="A4224" t="str">
        <f>IF(Tienda_2!$A1824="","","Tienda 2")</f>
        <v>Tienda 2</v>
      </c>
      <c r="B4224" t="str">
        <f>IF($A4224="","",Tienda_2!B1824)</f>
        <v>Electrónicos</v>
      </c>
      <c r="C4224" t="str">
        <f>IF($A4224="","",Tienda_2!G1824)</f>
        <v>Armenia</v>
      </c>
      <c r="D4224" t="str">
        <f>IF($A4224="","",Tienda_2!F1824)</f>
        <v>Izabela de León</v>
      </c>
      <c r="E4224" t="str">
        <f>IF($A4224="","",Tienda_2!I1824)</f>
        <v>Nequi</v>
      </c>
      <c r="F4224">
        <f>IF($A4224="","",VALUE(RIGHT(Tienda_2!E1824,4)))</f>
        <v>2021</v>
      </c>
      <c r="G4224">
        <f>IF($A4224="","",Tienda_2!C1824)</f>
        <v>1550300</v>
      </c>
      <c r="H4224">
        <f>IF($A4224="","",Tienda_2!D1824)</f>
        <v>82800</v>
      </c>
      <c r="I4224">
        <f>IF($A4224="","",Tienda_2!H1824)</f>
        <v>1</v>
      </c>
      <c r="J4224">
        <f>IF($A4224="",0,IF(AND(OR('Cuadro-de-mando'!$B$4="(Todas)",'Cuadro-de-mando'!$B$4=$A4224),OR('Cuadro-de-mando'!$E$4="(Todas)",'Cuadro-de-mando'!$E$4=$B4224),OR('Cuadro-de-mando'!$H$4="(Todas)",'Cuadro-de-mando'!$H$4=$C4224),OR('Cuadro-de-mando'!$K$4="(Todas)",'Cuadro-de-mando'!$K$4=$E4224),OR('Cuadro-de-mando'!$N$4="(Todos)",'Cuadro-de-mando'!$N$4=$F4224)),1,0))</f>
        <v>1</v>
      </c>
    </row>
    <row r="4225" spans="1:10" x14ac:dyDescent="0.25">
      <c r="A4225" t="str">
        <f>IF(Tienda_2!$A1825="","","Tienda 2")</f>
        <v>Tienda 2</v>
      </c>
      <c r="B4225" t="str">
        <f>IF($A4225="","",Tienda_2!B1825)</f>
        <v>Muebles</v>
      </c>
      <c r="C4225" t="str">
        <f>IF($A4225="","",Tienda_2!G1825)</f>
        <v>Medellín</v>
      </c>
      <c r="D4225" t="str">
        <f>IF($A4225="","",Tienda_2!F1825)</f>
        <v>Izabela de León</v>
      </c>
      <c r="E4225" t="str">
        <f>IF($A4225="","",Tienda_2!I1825)</f>
        <v>Tarjeta de crédito</v>
      </c>
      <c r="F4225">
        <f>IF($A4225="","",VALUE(RIGHT(Tienda_2!E1825,4)))</f>
        <v>2022</v>
      </c>
      <c r="G4225">
        <f>IF($A4225="","",Tienda_2!C1825)</f>
        <v>525900</v>
      </c>
      <c r="H4225">
        <f>IF($A4225="","",Tienda_2!D1825)</f>
        <v>26200</v>
      </c>
      <c r="I4225">
        <f>IF($A4225="","",Tienda_2!H1825)</f>
        <v>5</v>
      </c>
      <c r="J4225">
        <f>IF($A4225="",0,IF(AND(OR('Cuadro-de-mando'!$B$4="(Todas)",'Cuadro-de-mando'!$B$4=$A4225),OR('Cuadro-de-mando'!$E$4="(Todas)",'Cuadro-de-mando'!$E$4=$B4225),OR('Cuadro-de-mando'!$H$4="(Todas)",'Cuadro-de-mando'!$H$4=$C4225),OR('Cuadro-de-mando'!$K$4="(Todas)",'Cuadro-de-mando'!$K$4=$E4225),OR('Cuadro-de-mando'!$N$4="(Todos)",'Cuadro-de-mando'!$N$4=$F4225)),1,0))</f>
        <v>1</v>
      </c>
    </row>
    <row r="4226" spans="1:10" x14ac:dyDescent="0.25">
      <c r="A4226" t="str">
        <f>IF(Tienda_2!$A1826="","","Tienda 2")</f>
        <v>Tienda 2</v>
      </c>
      <c r="B4226" t="str">
        <f>IF($A4226="","",Tienda_2!B1826)</f>
        <v>Electrodomésticos</v>
      </c>
      <c r="C4226" t="str">
        <f>IF($A4226="","",Tienda_2!G1826)</f>
        <v>Bogotá</v>
      </c>
      <c r="D4226" t="str">
        <f>IF($A4226="","",Tienda_2!F1826)</f>
        <v>Lucas Olivera</v>
      </c>
      <c r="E4226" t="str">
        <f>IF($A4226="","",Tienda_2!I1826)</f>
        <v>Nequi</v>
      </c>
      <c r="F4226">
        <f>IF($A4226="","",VALUE(RIGHT(Tienda_2!E1826,4)))</f>
        <v>2020</v>
      </c>
      <c r="G4226">
        <f>IF($A4226="","",Tienda_2!C1826)</f>
        <v>646000</v>
      </c>
      <c r="H4226">
        <f>IF($A4226="","",Tienda_2!D1826)</f>
        <v>34600</v>
      </c>
      <c r="I4226">
        <f>IF($A4226="","",Tienda_2!H1826)</f>
        <v>5</v>
      </c>
      <c r="J4226">
        <f>IF($A4226="",0,IF(AND(OR('Cuadro-de-mando'!$B$4="(Todas)",'Cuadro-de-mando'!$B$4=$A4226),OR('Cuadro-de-mando'!$E$4="(Todas)",'Cuadro-de-mando'!$E$4=$B4226),OR('Cuadro-de-mando'!$H$4="(Todas)",'Cuadro-de-mando'!$H$4=$C4226),OR('Cuadro-de-mando'!$K$4="(Todas)",'Cuadro-de-mando'!$K$4=$E4226),OR('Cuadro-de-mando'!$N$4="(Todos)",'Cuadro-de-mando'!$N$4=$F4226)),1,0))</f>
        <v>1</v>
      </c>
    </row>
    <row r="4227" spans="1:10" x14ac:dyDescent="0.25">
      <c r="A4227" t="str">
        <f>IF(Tienda_2!$A1827="","","Tienda 2")</f>
        <v>Tienda 2</v>
      </c>
      <c r="B4227" t="str">
        <f>IF($A4227="","",Tienda_2!B1827)</f>
        <v>Electrónicos</v>
      </c>
      <c r="C4227" t="str">
        <f>IF($A4227="","",Tienda_2!G1827)</f>
        <v>Bogotá</v>
      </c>
      <c r="D4227" t="str">
        <f>IF($A4227="","",Tienda_2!F1827)</f>
        <v>Rafael Acosta</v>
      </c>
      <c r="E4227" t="str">
        <f>IF($A4227="","",Tienda_2!I1827)</f>
        <v>Nequi</v>
      </c>
      <c r="F4227">
        <f>IF($A4227="","",VALUE(RIGHT(Tienda_2!E1827,4)))</f>
        <v>2020</v>
      </c>
      <c r="G4227">
        <f>IF($A4227="","",Tienda_2!C1827)</f>
        <v>1706200</v>
      </c>
      <c r="H4227">
        <f>IF($A4227="","",Tienda_2!D1827)</f>
        <v>89000</v>
      </c>
      <c r="I4227">
        <f>IF($A4227="","",Tienda_2!H1827)</f>
        <v>5</v>
      </c>
      <c r="J4227">
        <f>IF($A4227="",0,IF(AND(OR('Cuadro-de-mando'!$B$4="(Todas)",'Cuadro-de-mando'!$B$4=$A4227),OR('Cuadro-de-mando'!$E$4="(Todas)",'Cuadro-de-mando'!$E$4=$B4227),OR('Cuadro-de-mando'!$H$4="(Todas)",'Cuadro-de-mando'!$H$4=$C4227),OR('Cuadro-de-mando'!$K$4="(Todas)",'Cuadro-de-mando'!$K$4=$E4227),OR('Cuadro-de-mando'!$N$4="(Todos)",'Cuadro-de-mando'!$N$4=$F4227)),1,0))</f>
        <v>1</v>
      </c>
    </row>
    <row r="4228" spans="1:10" x14ac:dyDescent="0.25">
      <c r="A4228" t="str">
        <f>IF(Tienda_2!$A1828="","","Tienda 2")</f>
        <v>Tienda 2</v>
      </c>
      <c r="B4228" t="str">
        <f>IF($A4228="","",Tienda_2!B1828)</f>
        <v>Instrumentos musicales</v>
      </c>
      <c r="C4228" t="str">
        <f>IF($A4228="","",Tienda_2!G1828)</f>
        <v>Riohacha</v>
      </c>
      <c r="D4228" t="str">
        <f>IF($A4228="","",Tienda_2!F1828)</f>
        <v>Pedro Gomez</v>
      </c>
      <c r="E4228" t="str">
        <f>IF($A4228="","",Tienda_2!I1828)</f>
        <v>Nequi</v>
      </c>
      <c r="F4228">
        <f>IF($A4228="","",VALUE(RIGHT(Tienda_2!E1828,4)))</f>
        <v>2022</v>
      </c>
      <c r="G4228">
        <f>IF($A4228="","",Tienda_2!C1828)</f>
        <v>1020100</v>
      </c>
      <c r="H4228">
        <f>IF($A4228="","",Tienda_2!D1828)</f>
        <v>54700</v>
      </c>
      <c r="I4228">
        <f>IF($A4228="","",Tienda_2!H1828)</f>
        <v>5</v>
      </c>
      <c r="J4228">
        <f>IF($A4228="",0,IF(AND(OR('Cuadro-de-mando'!$B$4="(Todas)",'Cuadro-de-mando'!$B$4=$A4228),OR('Cuadro-de-mando'!$E$4="(Todas)",'Cuadro-de-mando'!$E$4=$B4228),OR('Cuadro-de-mando'!$H$4="(Todas)",'Cuadro-de-mando'!$H$4=$C4228),OR('Cuadro-de-mando'!$K$4="(Todas)",'Cuadro-de-mando'!$K$4=$E4228),OR('Cuadro-de-mando'!$N$4="(Todos)",'Cuadro-de-mando'!$N$4=$F4228)),1,0))</f>
        <v>1</v>
      </c>
    </row>
    <row r="4229" spans="1:10" x14ac:dyDescent="0.25">
      <c r="A4229" t="str">
        <f>IF(Tienda_2!$A1829="","","Tienda 2")</f>
        <v>Tienda 2</v>
      </c>
      <c r="B4229" t="str">
        <f>IF($A4229="","",Tienda_2!B1829)</f>
        <v>Artículos para el hogar</v>
      </c>
      <c r="C4229" t="str">
        <f>IF($A4229="","",Tienda_2!G1829)</f>
        <v>Medellín</v>
      </c>
      <c r="D4229" t="str">
        <f>IF($A4229="","",Tienda_2!F1829)</f>
        <v>Camila Rivera</v>
      </c>
      <c r="E4229" t="str">
        <f>IF($A4229="","",Tienda_2!I1829)</f>
        <v>Nequi</v>
      </c>
      <c r="F4229">
        <f>IF($A4229="","",VALUE(RIGHT(Tienda_2!E1829,4)))</f>
        <v>2021</v>
      </c>
      <c r="G4229">
        <f>IF($A4229="","",Tienda_2!C1829)</f>
        <v>23800</v>
      </c>
      <c r="H4229">
        <f>IF($A4229="","",Tienda_2!D1829)</f>
        <v>1500</v>
      </c>
      <c r="I4229">
        <f>IF($A4229="","",Tienda_2!H1829)</f>
        <v>5</v>
      </c>
      <c r="J4229">
        <f>IF($A4229="",0,IF(AND(OR('Cuadro-de-mando'!$B$4="(Todas)",'Cuadro-de-mando'!$B$4=$A4229),OR('Cuadro-de-mando'!$E$4="(Todas)",'Cuadro-de-mando'!$E$4=$B4229),OR('Cuadro-de-mando'!$H$4="(Todas)",'Cuadro-de-mando'!$H$4=$C4229),OR('Cuadro-de-mando'!$K$4="(Todas)",'Cuadro-de-mando'!$K$4=$E4229),OR('Cuadro-de-mando'!$N$4="(Todos)",'Cuadro-de-mando'!$N$4=$F4229)),1,0))</f>
        <v>1</v>
      </c>
    </row>
    <row r="4230" spans="1:10" x14ac:dyDescent="0.25">
      <c r="A4230" t="str">
        <f>IF(Tienda_2!$A1830="","","Tienda 2")</f>
        <v>Tienda 2</v>
      </c>
      <c r="B4230" t="str">
        <f>IF($A4230="","",Tienda_2!B1830)</f>
        <v>Muebles</v>
      </c>
      <c r="C4230" t="str">
        <f>IF($A4230="","",Tienda_2!G1830)</f>
        <v>Bogotá</v>
      </c>
      <c r="D4230" t="str">
        <f>IF($A4230="","",Tienda_2!F1830)</f>
        <v>Izabela de León</v>
      </c>
      <c r="E4230" t="str">
        <f>IF($A4230="","",Tienda_2!I1830)</f>
        <v>Cupón</v>
      </c>
      <c r="F4230">
        <f>IF($A4230="","",VALUE(RIGHT(Tienda_2!E1830,4)))</f>
        <v>2021</v>
      </c>
      <c r="G4230">
        <f>IF($A4230="","",Tienda_2!C1830)</f>
        <v>496100</v>
      </c>
      <c r="H4230">
        <f>IF($A4230="","",Tienda_2!D1830)</f>
        <v>24600</v>
      </c>
      <c r="I4230">
        <f>IF($A4230="","",Tienda_2!H1830)</f>
        <v>5</v>
      </c>
      <c r="J4230">
        <f>IF($A4230="",0,IF(AND(OR('Cuadro-de-mando'!$B$4="(Todas)",'Cuadro-de-mando'!$B$4=$A4230),OR('Cuadro-de-mando'!$E$4="(Todas)",'Cuadro-de-mando'!$E$4=$B4230),OR('Cuadro-de-mando'!$H$4="(Todas)",'Cuadro-de-mando'!$H$4=$C4230),OR('Cuadro-de-mando'!$K$4="(Todas)",'Cuadro-de-mando'!$K$4=$E4230),OR('Cuadro-de-mando'!$N$4="(Todos)",'Cuadro-de-mando'!$N$4=$F4230)),1,0))</f>
        <v>1</v>
      </c>
    </row>
    <row r="4231" spans="1:10" x14ac:dyDescent="0.25">
      <c r="A4231" t="str">
        <f>IF(Tienda_2!$A1831="","","Tienda 2")</f>
        <v>Tienda 2</v>
      </c>
      <c r="B4231" t="str">
        <f>IF($A4231="","",Tienda_2!B1831)</f>
        <v>Electrónicos</v>
      </c>
      <c r="C4231" t="str">
        <f>IF($A4231="","",Tienda_2!G1831)</f>
        <v>Bogotá</v>
      </c>
      <c r="D4231" t="str">
        <f>IF($A4231="","",Tienda_2!F1831)</f>
        <v>Camila Rivera</v>
      </c>
      <c r="E4231" t="str">
        <f>IF($A4231="","",Tienda_2!I1831)</f>
        <v>Tarjeta de crédito</v>
      </c>
      <c r="F4231">
        <f>IF($A4231="","",VALUE(RIGHT(Tienda_2!E1831,4)))</f>
        <v>2021</v>
      </c>
      <c r="G4231">
        <f>IF($A4231="","",Tienda_2!C1831)</f>
        <v>136300</v>
      </c>
      <c r="H4231">
        <f>IF($A4231="","",Tienda_2!D1831)</f>
        <v>5400</v>
      </c>
      <c r="I4231">
        <f>IF($A4231="","",Tienda_2!H1831)</f>
        <v>2</v>
      </c>
      <c r="J4231">
        <f>IF($A4231="",0,IF(AND(OR('Cuadro-de-mando'!$B$4="(Todas)",'Cuadro-de-mando'!$B$4=$A4231),OR('Cuadro-de-mando'!$E$4="(Todas)",'Cuadro-de-mando'!$E$4=$B4231),OR('Cuadro-de-mando'!$H$4="(Todas)",'Cuadro-de-mando'!$H$4=$C4231),OR('Cuadro-de-mando'!$K$4="(Todas)",'Cuadro-de-mando'!$K$4=$E4231),OR('Cuadro-de-mando'!$N$4="(Todos)",'Cuadro-de-mando'!$N$4=$F4231)),1,0))</f>
        <v>1</v>
      </c>
    </row>
    <row r="4232" spans="1:10" x14ac:dyDescent="0.25">
      <c r="A4232" t="str">
        <f>IF(Tienda_2!$A1832="","","Tienda 2")</f>
        <v>Tienda 2</v>
      </c>
      <c r="B4232" t="str">
        <f>IF($A4232="","",Tienda_2!B1832)</f>
        <v>Juguetes</v>
      </c>
      <c r="C4232" t="str">
        <f>IF($A4232="","",Tienda_2!G1832)</f>
        <v>Bogotá</v>
      </c>
      <c r="D4232" t="str">
        <f>IF($A4232="","",Tienda_2!F1832)</f>
        <v>Juan Fernandez</v>
      </c>
      <c r="E4232" t="str">
        <f>IF($A4232="","",Tienda_2!I1832)</f>
        <v>Tarjeta de crédito</v>
      </c>
      <c r="F4232">
        <f>IF($A4232="","",VALUE(RIGHT(Tienda_2!E1832,4)))</f>
        <v>2020</v>
      </c>
      <c r="G4232">
        <f>IF($A4232="","",Tienda_2!C1832)</f>
        <v>148000</v>
      </c>
      <c r="H4232">
        <f>IF($A4232="","",Tienda_2!D1832)</f>
        <v>6100</v>
      </c>
      <c r="I4232">
        <f>IF($A4232="","",Tienda_2!H1832)</f>
        <v>4</v>
      </c>
      <c r="J4232">
        <f>IF($A4232="",0,IF(AND(OR('Cuadro-de-mando'!$B$4="(Todas)",'Cuadro-de-mando'!$B$4=$A4232),OR('Cuadro-de-mando'!$E$4="(Todas)",'Cuadro-de-mando'!$E$4=$B4232),OR('Cuadro-de-mando'!$H$4="(Todas)",'Cuadro-de-mando'!$H$4=$C4232),OR('Cuadro-de-mando'!$K$4="(Todas)",'Cuadro-de-mando'!$K$4=$E4232),OR('Cuadro-de-mando'!$N$4="(Todos)",'Cuadro-de-mando'!$N$4=$F4232)),1,0))</f>
        <v>1</v>
      </c>
    </row>
    <row r="4233" spans="1:10" x14ac:dyDescent="0.25">
      <c r="A4233" t="str">
        <f>IF(Tienda_2!$A1833="","","Tienda 2")</f>
        <v>Tienda 2</v>
      </c>
      <c r="B4233" t="str">
        <f>IF($A4233="","",Tienda_2!B1833)</f>
        <v>Muebles</v>
      </c>
      <c r="C4233" t="str">
        <f>IF($A4233="","",Tienda_2!G1833)</f>
        <v>Bogotá</v>
      </c>
      <c r="D4233" t="str">
        <f>IF($A4233="","",Tienda_2!F1833)</f>
        <v>Rafael Acosta</v>
      </c>
      <c r="E4233" t="str">
        <f>IF($A4233="","",Tienda_2!I1833)</f>
        <v>Tarjeta de crédito</v>
      </c>
      <c r="F4233">
        <f>IF($A4233="","",VALUE(RIGHT(Tienda_2!E1833,4)))</f>
        <v>2021</v>
      </c>
      <c r="G4233">
        <f>IF($A4233="","",Tienda_2!C1833)</f>
        <v>339100</v>
      </c>
      <c r="H4233">
        <f>IF($A4233="","",Tienda_2!D1833)</f>
        <v>16200</v>
      </c>
      <c r="I4233">
        <f>IF($A4233="","",Tienda_2!H1833)</f>
        <v>4</v>
      </c>
      <c r="J4233">
        <f>IF($A4233="",0,IF(AND(OR('Cuadro-de-mando'!$B$4="(Todas)",'Cuadro-de-mando'!$B$4=$A4233),OR('Cuadro-de-mando'!$E$4="(Todas)",'Cuadro-de-mando'!$E$4=$B4233),OR('Cuadro-de-mando'!$H$4="(Todas)",'Cuadro-de-mando'!$H$4=$C4233),OR('Cuadro-de-mando'!$K$4="(Todas)",'Cuadro-de-mando'!$K$4=$E4233),OR('Cuadro-de-mando'!$N$4="(Todos)",'Cuadro-de-mando'!$N$4=$F4233)),1,0))</f>
        <v>1</v>
      </c>
    </row>
    <row r="4234" spans="1:10" x14ac:dyDescent="0.25">
      <c r="A4234" t="str">
        <f>IF(Tienda_2!$A1834="","","Tienda 2")</f>
        <v>Tienda 2</v>
      </c>
      <c r="B4234" t="str">
        <f>IF($A4234="","",Tienda_2!B1834)</f>
        <v>Artículos para el hogar</v>
      </c>
      <c r="C4234" t="str">
        <f>IF($A4234="","",Tienda_2!G1834)</f>
        <v>Medellín</v>
      </c>
      <c r="D4234" t="str">
        <f>IF($A4234="","",Tienda_2!F1834)</f>
        <v>Felipe Santos</v>
      </c>
      <c r="E4234" t="str">
        <f>IF($A4234="","",Tienda_2!I1834)</f>
        <v>Tarjeta de crédito</v>
      </c>
      <c r="F4234">
        <f>IF($A4234="","",VALUE(RIGHT(Tienda_2!E1834,4)))</f>
        <v>2020</v>
      </c>
      <c r="G4234">
        <f>IF($A4234="","",Tienda_2!C1834)</f>
        <v>97300</v>
      </c>
      <c r="H4234">
        <f>IF($A4234="","",Tienda_2!D1834)</f>
        <v>5400</v>
      </c>
      <c r="I4234">
        <f>IF($A4234="","",Tienda_2!H1834)</f>
        <v>3</v>
      </c>
      <c r="J4234">
        <f>IF($A4234="",0,IF(AND(OR('Cuadro-de-mando'!$B$4="(Todas)",'Cuadro-de-mando'!$B$4=$A4234),OR('Cuadro-de-mando'!$E$4="(Todas)",'Cuadro-de-mando'!$E$4=$B4234),OR('Cuadro-de-mando'!$H$4="(Todas)",'Cuadro-de-mando'!$H$4=$C4234),OR('Cuadro-de-mando'!$K$4="(Todas)",'Cuadro-de-mando'!$K$4=$E4234),OR('Cuadro-de-mando'!$N$4="(Todos)",'Cuadro-de-mando'!$N$4=$F4234)),1,0))</f>
        <v>1</v>
      </c>
    </row>
    <row r="4235" spans="1:10" x14ac:dyDescent="0.25">
      <c r="A4235" t="str">
        <f>IF(Tienda_2!$A1835="","","Tienda 2")</f>
        <v>Tienda 2</v>
      </c>
      <c r="B4235" t="str">
        <f>IF($A4235="","",Tienda_2!B1835)</f>
        <v>Electrodomésticos</v>
      </c>
      <c r="C4235" t="str">
        <f>IF($A4235="","",Tienda_2!G1835)</f>
        <v>Bogotá</v>
      </c>
      <c r="D4235" t="str">
        <f>IF($A4235="","",Tienda_2!F1835)</f>
        <v>Izabela de León</v>
      </c>
      <c r="E4235" t="str">
        <f>IF($A4235="","",Tienda_2!I1835)</f>
        <v>Tarjeta de crédito</v>
      </c>
      <c r="F4235">
        <f>IF($A4235="","",VALUE(RIGHT(Tienda_2!E1835,4)))</f>
        <v>2021</v>
      </c>
      <c r="G4235">
        <f>IF($A4235="","",Tienda_2!C1835)</f>
        <v>1159500</v>
      </c>
      <c r="H4235">
        <f>IF($A4235="","",Tienda_2!D1835)</f>
        <v>62000</v>
      </c>
      <c r="I4235">
        <f>IF($A4235="","",Tienda_2!H1835)</f>
        <v>5</v>
      </c>
      <c r="J4235">
        <f>IF($A4235="",0,IF(AND(OR('Cuadro-de-mando'!$B$4="(Todas)",'Cuadro-de-mando'!$B$4=$A4235),OR('Cuadro-de-mando'!$E$4="(Todas)",'Cuadro-de-mando'!$E$4=$B4235),OR('Cuadro-de-mando'!$H$4="(Todas)",'Cuadro-de-mando'!$H$4=$C4235),OR('Cuadro-de-mando'!$K$4="(Todas)",'Cuadro-de-mando'!$K$4=$E4235),OR('Cuadro-de-mando'!$N$4="(Todos)",'Cuadro-de-mando'!$N$4=$F4235)),1,0))</f>
        <v>1</v>
      </c>
    </row>
    <row r="4236" spans="1:10" x14ac:dyDescent="0.25">
      <c r="A4236" t="str">
        <f>IF(Tienda_2!$A1836="","","Tienda 2")</f>
        <v>Tienda 2</v>
      </c>
      <c r="B4236" t="str">
        <f>IF($A4236="","",Tienda_2!B1836)</f>
        <v>Muebles</v>
      </c>
      <c r="C4236" t="str">
        <f>IF($A4236="","",Tienda_2!G1836)</f>
        <v>Bogotá</v>
      </c>
      <c r="D4236" t="str">
        <f>IF($A4236="","",Tienda_2!F1836)</f>
        <v>Mariana Herrera</v>
      </c>
      <c r="E4236" t="str">
        <f>IF($A4236="","",Tienda_2!I1836)</f>
        <v>Tarjeta de crédito</v>
      </c>
      <c r="F4236">
        <f>IF($A4236="","",VALUE(RIGHT(Tienda_2!E1836,4)))</f>
        <v>2020</v>
      </c>
      <c r="G4236">
        <f>IF($A4236="","",Tienda_2!C1836)</f>
        <v>237300</v>
      </c>
      <c r="H4236">
        <f>IF($A4236="","",Tienda_2!D1836)</f>
        <v>10800</v>
      </c>
      <c r="I4236">
        <f>IF($A4236="","",Tienda_2!H1836)</f>
        <v>5</v>
      </c>
      <c r="J4236">
        <f>IF($A4236="",0,IF(AND(OR('Cuadro-de-mando'!$B$4="(Todas)",'Cuadro-de-mando'!$B$4=$A4236),OR('Cuadro-de-mando'!$E$4="(Todas)",'Cuadro-de-mando'!$E$4=$B4236),OR('Cuadro-de-mando'!$H$4="(Todas)",'Cuadro-de-mando'!$H$4=$C4236),OR('Cuadro-de-mando'!$K$4="(Todas)",'Cuadro-de-mando'!$K$4=$E4236),OR('Cuadro-de-mando'!$N$4="(Todos)",'Cuadro-de-mando'!$N$4=$F4236)),1,0))</f>
        <v>1</v>
      </c>
    </row>
    <row r="4237" spans="1:10" x14ac:dyDescent="0.25">
      <c r="A4237" t="str">
        <f>IF(Tienda_2!$A1837="","","Tienda 2")</f>
        <v>Tienda 2</v>
      </c>
      <c r="B4237" t="str">
        <f>IF($A4237="","",Tienda_2!B1837)</f>
        <v>Juguetes</v>
      </c>
      <c r="C4237" t="str">
        <f>IF($A4237="","",Tienda_2!G1837)</f>
        <v>Medellín</v>
      </c>
      <c r="D4237" t="str">
        <f>IF($A4237="","",Tienda_2!F1837)</f>
        <v>Ángel Rodriguez</v>
      </c>
      <c r="E4237" t="str">
        <f>IF($A4237="","",Tienda_2!I1837)</f>
        <v>Cupón</v>
      </c>
      <c r="F4237">
        <f>IF($A4237="","",VALUE(RIGHT(Tienda_2!E1837,4)))</f>
        <v>2020</v>
      </c>
      <c r="G4237">
        <f>IF($A4237="","",Tienda_2!C1837)</f>
        <v>37200</v>
      </c>
      <c r="H4237">
        <f>IF($A4237="","",Tienda_2!D1837)</f>
        <v>0</v>
      </c>
      <c r="I4237">
        <f>IF($A4237="","",Tienda_2!H1837)</f>
        <v>5</v>
      </c>
      <c r="J4237">
        <f>IF($A4237="",0,IF(AND(OR('Cuadro-de-mando'!$B$4="(Todas)",'Cuadro-de-mando'!$B$4=$A4237),OR('Cuadro-de-mando'!$E$4="(Todas)",'Cuadro-de-mando'!$E$4=$B4237),OR('Cuadro-de-mando'!$H$4="(Todas)",'Cuadro-de-mando'!$H$4=$C4237),OR('Cuadro-de-mando'!$K$4="(Todas)",'Cuadro-de-mando'!$K$4=$E4237),OR('Cuadro-de-mando'!$N$4="(Todos)",'Cuadro-de-mando'!$N$4=$F4237)),1,0))</f>
        <v>1</v>
      </c>
    </row>
    <row r="4238" spans="1:10" x14ac:dyDescent="0.25">
      <c r="A4238" t="str">
        <f>IF(Tienda_2!$A1838="","","Tienda 2")</f>
        <v>Tienda 2</v>
      </c>
      <c r="B4238" t="str">
        <f>IF($A4238="","",Tienda_2!B1838)</f>
        <v>Muebles</v>
      </c>
      <c r="C4238" t="str">
        <f>IF($A4238="","",Tienda_2!G1838)</f>
        <v>Bogotá</v>
      </c>
      <c r="D4238" t="str">
        <f>IF($A4238="","",Tienda_2!F1838)</f>
        <v>Beatriz Morales</v>
      </c>
      <c r="E4238" t="str">
        <f>IF($A4238="","",Tienda_2!I1838)</f>
        <v>Tarjeta de crédito</v>
      </c>
      <c r="F4238">
        <f>IF($A4238="","",VALUE(RIGHT(Tienda_2!E1838,4)))</f>
        <v>2020</v>
      </c>
      <c r="G4238">
        <f>IF($A4238="","",Tienda_2!C1838)</f>
        <v>339300</v>
      </c>
      <c r="H4238">
        <f>IF($A4238="","",Tienda_2!D1838)</f>
        <v>16300</v>
      </c>
      <c r="I4238">
        <f>IF($A4238="","",Tienda_2!H1838)</f>
        <v>5</v>
      </c>
      <c r="J4238">
        <f>IF($A4238="",0,IF(AND(OR('Cuadro-de-mando'!$B$4="(Todas)",'Cuadro-de-mando'!$B$4=$A4238),OR('Cuadro-de-mando'!$E$4="(Todas)",'Cuadro-de-mando'!$E$4=$B4238),OR('Cuadro-de-mando'!$H$4="(Todas)",'Cuadro-de-mando'!$H$4=$C4238),OR('Cuadro-de-mando'!$K$4="(Todas)",'Cuadro-de-mando'!$K$4=$E4238),OR('Cuadro-de-mando'!$N$4="(Todos)",'Cuadro-de-mando'!$N$4=$F4238)),1,0))</f>
        <v>1</v>
      </c>
    </row>
    <row r="4239" spans="1:10" x14ac:dyDescent="0.25">
      <c r="A4239" t="str">
        <f>IF(Tienda_2!$A1839="","","Tienda 2")</f>
        <v>Tienda 2</v>
      </c>
      <c r="B4239" t="str">
        <f>IF($A4239="","",Tienda_2!B1839)</f>
        <v>Artículos para el hogar</v>
      </c>
      <c r="C4239" t="str">
        <f>IF($A4239="","",Tienda_2!G1839)</f>
        <v>Bogotá</v>
      </c>
      <c r="D4239" t="str">
        <f>IF($A4239="","",Tienda_2!F1839)</f>
        <v>Felipe Santos</v>
      </c>
      <c r="E4239" t="str">
        <f>IF($A4239="","",Tienda_2!I1839)</f>
        <v>Tarjeta de crédito</v>
      </c>
      <c r="F4239">
        <f>IF($A4239="","",VALUE(RIGHT(Tienda_2!E1839,4)))</f>
        <v>2020</v>
      </c>
      <c r="G4239">
        <f>IF($A4239="","",Tienda_2!C1839)</f>
        <v>194300</v>
      </c>
      <c r="H4239">
        <f>IF($A4239="","",Tienda_2!D1839)</f>
        <v>8500</v>
      </c>
      <c r="I4239">
        <f>IF($A4239="","",Tienda_2!H1839)</f>
        <v>5</v>
      </c>
      <c r="J4239">
        <f>IF($A4239="",0,IF(AND(OR('Cuadro-de-mando'!$B$4="(Todas)",'Cuadro-de-mando'!$B$4=$A4239),OR('Cuadro-de-mando'!$E$4="(Todas)",'Cuadro-de-mando'!$E$4=$B4239),OR('Cuadro-de-mando'!$H$4="(Todas)",'Cuadro-de-mando'!$H$4=$C4239),OR('Cuadro-de-mando'!$K$4="(Todas)",'Cuadro-de-mando'!$K$4=$E4239),OR('Cuadro-de-mando'!$N$4="(Todos)",'Cuadro-de-mando'!$N$4=$F4239)),1,0))</f>
        <v>1</v>
      </c>
    </row>
    <row r="4240" spans="1:10" x14ac:dyDescent="0.25">
      <c r="A4240" t="str">
        <f>IF(Tienda_2!$A1840="","","Tienda 2")</f>
        <v>Tienda 2</v>
      </c>
      <c r="B4240" t="str">
        <f>IF($A4240="","",Tienda_2!B1840)</f>
        <v>Electrónicos</v>
      </c>
      <c r="C4240" t="str">
        <f>IF($A4240="","",Tienda_2!G1840)</f>
        <v>Cúcuta</v>
      </c>
      <c r="D4240" t="str">
        <f>IF($A4240="","",Tienda_2!F1840)</f>
        <v>Beatriz Morales</v>
      </c>
      <c r="E4240" t="str">
        <f>IF($A4240="","",Tienda_2!I1840)</f>
        <v>Tarjeta de crédito</v>
      </c>
      <c r="F4240">
        <f>IF($A4240="","",VALUE(RIGHT(Tienda_2!E1840,4)))</f>
        <v>2020</v>
      </c>
      <c r="G4240">
        <f>IF($A4240="","",Tienda_2!C1840)</f>
        <v>1255200</v>
      </c>
      <c r="H4240">
        <f>IF($A4240="","",Tienda_2!D1840)</f>
        <v>65000</v>
      </c>
      <c r="I4240">
        <f>IF($A4240="","",Tienda_2!H1840)</f>
        <v>5</v>
      </c>
      <c r="J4240">
        <f>IF($A4240="",0,IF(AND(OR('Cuadro-de-mando'!$B$4="(Todas)",'Cuadro-de-mando'!$B$4=$A4240),OR('Cuadro-de-mando'!$E$4="(Todas)",'Cuadro-de-mando'!$E$4=$B4240),OR('Cuadro-de-mando'!$H$4="(Todas)",'Cuadro-de-mando'!$H$4=$C4240),OR('Cuadro-de-mando'!$K$4="(Todas)",'Cuadro-de-mando'!$K$4=$E4240),OR('Cuadro-de-mando'!$N$4="(Todos)",'Cuadro-de-mando'!$N$4=$F4240)),1,0))</f>
        <v>1</v>
      </c>
    </row>
    <row r="4241" spans="1:10" x14ac:dyDescent="0.25">
      <c r="A4241" t="str">
        <f>IF(Tienda_2!$A1841="","","Tienda 2")</f>
        <v>Tienda 2</v>
      </c>
      <c r="B4241" t="str">
        <f>IF($A4241="","",Tienda_2!B1841)</f>
        <v>Muebles</v>
      </c>
      <c r="C4241" t="str">
        <f>IF($A4241="","",Tienda_2!G1841)</f>
        <v>Neiva</v>
      </c>
      <c r="D4241" t="str">
        <f>IF($A4241="","",Tienda_2!F1841)</f>
        <v>Beatriz Morales</v>
      </c>
      <c r="E4241" t="str">
        <f>IF($A4241="","",Tienda_2!I1841)</f>
        <v>Tarjeta de crédito</v>
      </c>
      <c r="F4241">
        <f>IF($A4241="","",VALUE(RIGHT(Tienda_2!E1841,4)))</f>
        <v>2020</v>
      </c>
      <c r="G4241">
        <f>IF($A4241="","",Tienda_2!C1841)</f>
        <v>271900</v>
      </c>
      <c r="H4241">
        <f>IF($A4241="","",Tienda_2!D1841)</f>
        <v>16800</v>
      </c>
      <c r="I4241">
        <f>IF($A4241="","",Tienda_2!H1841)</f>
        <v>5</v>
      </c>
      <c r="J4241">
        <f>IF($A4241="",0,IF(AND(OR('Cuadro-de-mando'!$B$4="(Todas)",'Cuadro-de-mando'!$B$4=$A4241),OR('Cuadro-de-mando'!$E$4="(Todas)",'Cuadro-de-mando'!$E$4=$B4241),OR('Cuadro-de-mando'!$H$4="(Todas)",'Cuadro-de-mando'!$H$4=$C4241),OR('Cuadro-de-mando'!$K$4="(Todas)",'Cuadro-de-mando'!$K$4=$E4241),OR('Cuadro-de-mando'!$N$4="(Todos)",'Cuadro-de-mando'!$N$4=$F4241)),1,0))</f>
        <v>1</v>
      </c>
    </row>
    <row r="4242" spans="1:10" x14ac:dyDescent="0.25">
      <c r="A4242" t="str">
        <f>IF(Tienda_2!$A1842="","","Tienda 2")</f>
        <v>Tienda 2</v>
      </c>
      <c r="B4242" t="str">
        <f>IF($A4242="","",Tienda_2!B1842)</f>
        <v>Libros</v>
      </c>
      <c r="C4242" t="str">
        <f>IF($A4242="","",Tienda_2!G1842)</f>
        <v>Bogotá</v>
      </c>
      <c r="D4242" t="str">
        <f>IF($A4242="","",Tienda_2!F1842)</f>
        <v>Camila Rivera</v>
      </c>
      <c r="E4242" t="str">
        <f>IF($A4242="","",Tienda_2!I1842)</f>
        <v>Tarjeta de crédito</v>
      </c>
      <c r="F4242">
        <f>IF($A4242="","",VALUE(RIGHT(Tienda_2!E1842,4)))</f>
        <v>2021</v>
      </c>
      <c r="G4242">
        <f>IF($A4242="","",Tienda_2!C1842)</f>
        <v>62600</v>
      </c>
      <c r="H4242">
        <f>IF($A4242="","",Tienda_2!D1842)</f>
        <v>3500</v>
      </c>
      <c r="I4242">
        <f>IF($A4242="","",Tienda_2!H1842)</f>
        <v>5</v>
      </c>
      <c r="J4242">
        <f>IF($A4242="",0,IF(AND(OR('Cuadro-de-mando'!$B$4="(Todas)",'Cuadro-de-mando'!$B$4=$A4242),OR('Cuadro-de-mando'!$E$4="(Todas)",'Cuadro-de-mando'!$E$4=$B4242),OR('Cuadro-de-mando'!$H$4="(Todas)",'Cuadro-de-mando'!$H$4=$C4242),OR('Cuadro-de-mando'!$K$4="(Todas)",'Cuadro-de-mando'!$K$4=$E4242),OR('Cuadro-de-mando'!$N$4="(Todos)",'Cuadro-de-mando'!$N$4=$F4242)),1,0))</f>
        <v>1</v>
      </c>
    </row>
    <row r="4243" spans="1:10" x14ac:dyDescent="0.25">
      <c r="A4243" t="str">
        <f>IF(Tienda_2!$A1843="","","Tienda 2")</f>
        <v>Tienda 2</v>
      </c>
      <c r="B4243" t="str">
        <f>IF($A4243="","",Tienda_2!B1843)</f>
        <v>Deportes y diversión</v>
      </c>
      <c r="C4243" t="str">
        <f>IF($A4243="","",Tienda_2!G1843)</f>
        <v>Bogotá</v>
      </c>
      <c r="D4243" t="str">
        <f>IF($A4243="","",Tienda_2!F1843)</f>
        <v>Ángel Rodriguez</v>
      </c>
      <c r="E4243" t="str">
        <f>IF($A4243="","",Tienda_2!I1843)</f>
        <v>Tarjeta de crédito</v>
      </c>
      <c r="F4243">
        <f>IF($A4243="","",VALUE(RIGHT(Tienda_2!E1843,4)))</f>
        <v>2020</v>
      </c>
      <c r="G4243">
        <f>IF($A4243="","",Tienda_2!C1843)</f>
        <v>23500</v>
      </c>
      <c r="H4243">
        <f>IF($A4243="","",Tienda_2!D1843)</f>
        <v>1500</v>
      </c>
      <c r="I4243">
        <f>IF($A4243="","",Tienda_2!H1843)</f>
        <v>5</v>
      </c>
      <c r="J4243">
        <f>IF($A4243="",0,IF(AND(OR('Cuadro-de-mando'!$B$4="(Todas)",'Cuadro-de-mando'!$B$4=$A4243),OR('Cuadro-de-mando'!$E$4="(Todas)",'Cuadro-de-mando'!$E$4=$B4243),OR('Cuadro-de-mando'!$H$4="(Todas)",'Cuadro-de-mando'!$H$4=$C4243),OR('Cuadro-de-mando'!$K$4="(Todas)",'Cuadro-de-mando'!$K$4=$E4243),OR('Cuadro-de-mando'!$N$4="(Todos)",'Cuadro-de-mando'!$N$4=$F4243)),1,0))</f>
        <v>1</v>
      </c>
    </row>
    <row r="4244" spans="1:10" x14ac:dyDescent="0.25">
      <c r="A4244" t="str">
        <f>IF(Tienda_2!$A1844="","","Tienda 2")</f>
        <v>Tienda 2</v>
      </c>
      <c r="B4244" t="str">
        <f>IF($A4244="","",Tienda_2!B1844)</f>
        <v>Libros</v>
      </c>
      <c r="C4244" t="str">
        <f>IF($A4244="","",Tienda_2!G1844)</f>
        <v>Cali</v>
      </c>
      <c r="D4244" t="str">
        <f>IF($A4244="","",Tienda_2!F1844)</f>
        <v>Beatriz Morales</v>
      </c>
      <c r="E4244" t="str">
        <f>IF($A4244="","",Tienda_2!I1844)</f>
        <v>Tarjeta de crédito</v>
      </c>
      <c r="F4244">
        <f>IF($A4244="","",VALUE(RIGHT(Tienda_2!E1844,4)))</f>
        <v>2021</v>
      </c>
      <c r="G4244">
        <f>IF($A4244="","",Tienda_2!C1844)</f>
        <v>54600</v>
      </c>
      <c r="H4244">
        <f>IF($A4244="","",Tienda_2!D1844)</f>
        <v>1100</v>
      </c>
      <c r="I4244">
        <f>IF($A4244="","",Tienda_2!H1844)</f>
        <v>4</v>
      </c>
      <c r="J4244">
        <f>IF($A4244="",0,IF(AND(OR('Cuadro-de-mando'!$B$4="(Todas)",'Cuadro-de-mando'!$B$4=$A4244),OR('Cuadro-de-mando'!$E$4="(Todas)",'Cuadro-de-mando'!$E$4=$B4244),OR('Cuadro-de-mando'!$H$4="(Todas)",'Cuadro-de-mando'!$H$4=$C4244),OR('Cuadro-de-mando'!$K$4="(Todas)",'Cuadro-de-mando'!$K$4=$E4244),OR('Cuadro-de-mando'!$N$4="(Todos)",'Cuadro-de-mando'!$N$4=$F4244)),1,0))</f>
        <v>1</v>
      </c>
    </row>
    <row r="4245" spans="1:10" x14ac:dyDescent="0.25">
      <c r="A4245" t="str">
        <f>IF(Tienda_2!$A1845="","","Tienda 2")</f>
        <v>Tienda 2</v>
      </c>
      <c r="B4245" t="str">
        <f>IF($A4245="","",Tienda_2!B1845)</f>
        <v>Juguetes</v>
      </c>
      <c r="C4245" t="str">
        <f>IF($A4245="","",Tienda_2!G1845)</f>
        <v>Bogotá</v>
      </c>
      <c r="D4245" t="str">
        <f>IF($A4245="","",Tienda_2!F1845)</f>
        <v>Pedro Gomez</v>
      </c>
      <c r="E4245" t="str">
        <f>IF($A4245="","",Tienda_2!I1845)</f>
        <v>Tarjeta de crédito</v>
      </c>
      <c r="F4245">
        <f>IF($A4245="","",VALUE(RIGHT(Tienda_2!E1845,4)))</f>
        <v>2022</v>
      </c>
      <c r="G4245">
        <f>IF($A4245="","",Tienda_2!C1845)</f>
        <v>66400</v>
      </c>
      <c r="H4245">
        <f>IF($A4245="","",Tienda_2!D1845)</f>
        <v>4100</v>
      </c>
      <c r="I4245">
        <f>IF($A4245="","",Tienda_2!H1845)</f>
        <v>5</v>
      </c>
      <c r="J4245">
        <f>IF($A4245="",0,IF(AND(OR('Cuadro-de-mando'!$B$4="(Todas)",'Cuadro-de-mando'!$B$4=$A4245),OR('Cuadro-de-mando'!$E$4="(Todas)",'Cuadro-de-mando'!$E$4=$B4245),OR('Cuadro-de-mando'!$H$4="(Todas)",'Cuadro-de-mando'!$H$4=$C4245),OR('Cuadro-de-mando'!$K$4="(Todas)",'Cuadro-de-mando'!$K$4=$E4245),OR('Cuadro-de-mando'!$N$4="(Todos)",'Cuadro-de-mando'!$N$4=$F4245)),1,0))</f>
        <v>1</v>
      </c>
    </row>
    <row r="4246" spans="1:10" x14ac:dyDescent="0.25">
      <c r="A4246" t="str">
        <f>IF(Tienda_2!$A1846="","","Tienda 2")</f>
        <v>Tienda 2</v>
      </c>
      <c r="B4246" t="str">
        <f>IF($A4246="","",Tienda_2!B1846)</f>
        <v>Muebles</v>
      </c>
      <c r="C4246" t="str">
        <f>IF($A4246="","",Tienda_2!G1846)</f>
        <v>Bogotá</v>
      </c>
      <c r="D4246" t="str">
        <f>IF($A4246="","",Tienda_2!F1846)</f>
        <v>Santiago Silva</v>
      </c>
      <c r="E4246" t="str">
        <f>IF($A4246="","",Tienda_2!I1846)</f>
        <v>Tarjeta de crédito</v>
      </c>
      <c r="F4246">
        <f>IF($A4246="","",VALUE(RIGHT(Tienda_2!E1846,4)))</f>
        <v>2020</v>
      </c>
      <c r="G4246">
        <f>IF($A4246="","",Tienda_2!C1846)</f>
        <v>258300</v>
      </c>
      <c r="H4246">
        <f>IF($A4246="","",Tienda_2!D1846)</f>
        <v>14000</v>
      </c>
      <c r="I4246">
        <f>IF($A4246="","",Tienda_2!H1846)</f>
        <v>5</v>
      </c>
      <c r="J4246">
        <f>IF($A4246="",0,IF(AND(OR('Cuadro-de-mando'!$B$4="(Todas)",'Cuadro-de-mando'!$B$4=$A4246),OR('Cuadro-de-mando'!$E$4="(Todas)",'Cuadro-de-mando'!$E$4=$B4246),OR('Cuadro-de-mando'!$H$4="(Todas)",'Cuadro-de-mando'!$H$4=$C4246),OR('Cuadro-de-mando'!$K$4="(Todas)",'Cuadro-de-mando'!$K$4=$E4246),OR('Cuadro-de-mando'!$N$4="(Todos)",'Cuadro-de-mando'!$N$4=$F4246)),1,0))</f>
        <v>1</v>
      </c>
    </row>
    <row r="4247" spans="1:10" x14ac:dyDescent="0.25">
      <c r="A4247" t="str">
        <f>IF(Tienda_2!$A1847="","","Tienda 2")</f>
        <v>Tienda 2</v>
      </c>
      <c r="B4247" t="str">
        <f>IF($A4247="","",Tienda_2!B1847)</f>
        <v>Electrónicos</v>
      </c>
      <c r="C4247" t="str">
        <f>IF($A4247="","",Tienda_2!G1847)</f>
        <v>Bogotá</v>
      </c>
      <c r="D4247" t="str">
        <f>IF($A4247="","",Tienda_2!F1847)</f>
        <v>Felipe Santos</v>
      </c>
      <c r="E4247" t="str">
        <f>IF($A4247="","",Tienda_2!I1847)</f>
        <v>Cupón</v>
      </c>
      <c r="F4247">
        <f>IF($A4247="","",VALUE(RIGHT(Tienda_2!E1847,4)))</f>
        <v>2022</v>
      </c>
      <c r="G4247">
        <f>IF($A4247="","",Tienda_2!C1847)</f>
        <v>2571100</v>
      </c>
      <c r="H4247">
        <f>IF($A4247="","",Tienda_2!D1847)</f>
        <v>137600</v>
      </c>
      <c r="I4247">
        <f>IF($A4247="","",Tienda_2!H1847)</f>
        <v>5</v>
      </c>
      <c r="J4247">
        <f>IF($A4247="",0,IF(AND(OR('Cuadro-de-mando'!$B$4="(Todas)",'Cuadro-de-mando'!$B$4=$A4247),OR('Cuadro-de-mando'!$E$4="(Todas)",'Cuadro-de-mando'!$E$4=$B4247),OR('Cuadro-de-mando'!$H$4="(Todas)",'Cuadro-de-mando'!$H$4=$C4247),OR('Cuadro-de-mando'!$K$4="(Todas)",'Cuadro-de-mando'!$K$4=$E4247),OR('Cuadro-de-mando'!$N$4="(Todos)",'Cuadro-de-mando'!$N$4=$F4247)),1,0))</f>
        <v>1</v>
      </c>
    </row>
    <row r="4248" spans="1:10" x14ac:dyDescent="0.25">
      <c r="A4248" t="str">
        <f>IF(Tienda_2!$A1848="","","Tienda 2")</f>
        <v>Tienda 2</v>
      </c>
      <c r="B4248" t="str">
        <f>IF($A4248="","",Tienda_2!B1848)</f>
        <v>Instrumentos musicales</v>
      </c>
      <c r="C4248" t="str">
        <f>IF($A4248="","",Tienda_2!G1848)</f>
        <v>Medellín</v>
      </c>
      <c r="D4248" t="str">
        <f>IF($A4248="","",Tienda_2!F1848)</f>
        <v>Maria Alfonso</v>
      </c>
      <c r="E4248" t="str">
        <f>IF($A4248="","",Tienda_2!I1848)</f>
        <v>Tarjeta de crédito</v>
      </c>
      <c r="F4248">
        <f>IF($A4248="","",VALUE(RIGHT(Tienda_2!E1848,4)))</f>
        <v>2022</v>
      </c>
      <c r="G4248">
        <f>IF($A4248="","",Tienda_2!C1848)</f>
        <v>241400</v>
      </c>
      <c r="H4248">
        <f>IF($A4248="","",Tienda_2!D1848)</f>
        <v>11000</v>
      </c>
      <c r="I4248">
        <f>IF($A4248="","",Tienda_2!H1848)</f>
        <v>2</v>
      </c>
      <c r="J4248">
        <f>IF($A4248="",0,IF(AND(OR('Cuadro-de-mando'!$B$4="(Todas)",'Cuadro-de-mando'!$B$4=$A4248),OR('Cuadro-de-mando'!$E$4="(Todas)",'Cuadro-de-mando'!$E$4=$B4248),OR('Cuadro-de-mando'!$H$4="(Todas)",'Cuadro-de-mando'!$H$4=$C4248),OR('Cuadro-de-mando'!$K$4="(Todas)",'Cuadro-de-mando'!$K$4=$E4248),OR('Cuadro-de-mando'!$N$4="(Todos)",'Cuadro-de-mando'!$N$4=$F4248)),1,0))</f>
        <v>1</v>
      </c>
    </row>
    <row r="4249" spans="1:10" x14ac:dyDescent="0.25">
      <c r="A4249" t="str">
        <f>IF(Tienda_2!$A1849="","","Tienda 2")</f>
        <v>Tienda 2</v>
      </c>
      <c r="B4249" t="str">
        <f>IF($A4249="","",Tienda_2!B1849)</f>
        <v>Artículos para el hogar</v>
      </c>
      <c r="C4249" t="str">
        <f>IF($A4249="","",Tienda_2!G1849)</f>
        <v>Medellín</v>
      </c>
      <c r="D4249" t="str">
        <f>IF($A4249="","",Tienda_2!F1849)</f>
        <v>Juan Fernandez</v>
      </c>
      <c r="E4249" t="str">
        <f>IF($A4249="","",Tienda_2!I1849)</f>
        <v>Nequi</v>
      </c>
      <c r="F4249">
        <f>IF($A4249="","",VALUE(RIGHT(Tienda_2!E1849,4)))</f>
        <v>2020</v>
      </c>
      <c r="G4249">
        <f>IF($A4249="","",Tienda_2!C1849)</f>
        <v>41400</v>
      </c>
      <c r="H4249">
        <f>IF($A4249="","",Tienda_2!D1849)</f>
        <v>2600</v>
      </c>
      <c r="I4249">
        <f>IF($A4249="","",Tienda_2!H1849)</f>
        <v>4</v>
      </c>
      <c r="J4249">
        <f>IF($A4249="",0,IF(AND(OR('Cuadro-de-mando'!$B$4="(Todas)",'Cuadro-de-mando'!$B$4=$A4249),OR('Cuadro-de-mando'!$E$4="(Todas)",'Cuadro-de-mando'!$E$4=$B4249),OR('Cuadro-de-mando'!$H$4="(Todas)",'Cuadro-de-mando'!$H$4=$C4249),OR('Cuadro-de-mando'!$K$4="(Todas)",'Cuadro-de-mando'!$K$4=$E4249),OR('Cuadro-de-mando'!$N$4="(Todos)",'Cuadro-de-mando'!$N$4=$F4249)),1,0))</f>
        <v>1</v>
      </c>
    </row>
    <row r="4250" spans="1:10" x14ac:dyDescent="0.25">
      <c r="A4250" t="str">
        <f>IF(Tienda_2!$A1850="","","Tienda 2")</f>
        <v>Tienda 2</v>
      </c>
      <c r="B4250" t="str">
        <f>IF($A4250="","",Tienda_2!B1850)</f>
        <v>Deportes y diversión</v>
      </c>
      <c r="C4250" t="str">
        <f>IF($A4250="","",Tienda_2!G1850)</f>
        <v>Bogotá</v>
      </c>
      <c r="D4250" t="str">
        <f>IF($A4250="","",Tienda_2!F1850)</f>
        <v>Felipe Santos</v>
      </c>
      <c r="E4250" t="str">
        <f>IF($A4250="","",Tienda_2!I1850)</f>
        <v>Tarjeta de crédito</v>
      </c>
      <c r="F4250">
        <f>IF($A4250="","",VALUE(RIGHT(Tienda_2!E1850,4)))</f>
        <v>2023</v>
      </c>
      <c r="G4250">
        <f>IF($A4250="","",Tienda_2!C1850)</f>
        <v>12800</v>
      </c>
      <c r="H4250">
        <f>IF($A4250="","",Tienda_2!D1850)</f>
        <v>0</v>
      </c>
      <c r="I4250">
        <f>IF($A4250="","",Tienda_2!H1850)</f>
        <v>5</v>
      </c>
      <c r="J4250">
        <f>IF($A4250="",0,IF(AND(OR('Cuadro-de-mando'!$B$4="(Todas)",'Cuadro-de-mando'!$B$4=$A4250),OR('Cuadro-de-mando'!$E$4="(Todas)",'Cuadro-de-mando'!$E$4=$B4250),OR('Cuadro-de-mando'!$H$4="(Todas)",'Cuadro-de-mando'!$H$4=$C4250),OR('Cuadro-de-mando'!$K$4="(Todas)",'Cuadro-de-mando'!$K$4=$E4250),OR('Cuadro-de-mando'!$N$4="(Todos)",'Cuadro-de-mando'!$N$4=$F4250)),1,0))</f>
        <v>1</v>
      </c>
    </row>
    <row r="4251" spans="1:10" x14ac:dyDescent="0.25">
      <c r="A4251" t="str">
        <f>IF(Tienda_2!$A1851="","","Tienda 2")</f>
        <v>Tienda 2</v>
      </c>
      <c r="B4251" t="str">
        <f>IF($A4251="","",Tienda_2!B1851)</f>
        <v>Juguetes</v>
      </c>
      <c r="C4251" t="str">
        <f>IF($A4251="","",Tienda_2!G1851)</f>
        <v>Medellín</v>
      </c>
      <c r="D4251" t="str">
        <f>IF($A4251="","",Tienda_2!F1851)</f>
        <v>Pedro Gomez</v>
      </c>
      <c r="E4251" t="str">
        <f>IF($A4251="","",Tienda_2!I1851)</f>
        <v>Tarjeta de crédito</v>
      </c>
      <c r="F4251">
        <f>IF($A4251="","",VALUE(RIGHT(Tienda_2!E1851,4)))</f>
        <v>2023</v>
      </c>
      <c r="G4251">
        <f>IF($A4251="","",Tienda_2!C1851)</f>
        <v>25500</v>
      </c>
      <c r="H4251">
        <f>IF($A4251="","",Tienda_2!D1851)</f>
        <v>3700</v>
      </c>
      <c r="I4251">
        <f>IF($A4251="","",Tienda_2!H1851)</f>
        <v>5</v>
      </c>
      <c r="J4251">
        <f>IF($A4251="",0,IF(AND(OR('Cuadro-de-mando'!$B$4="(Todas)",'Cuadro-de-mando'!$B$4=$A4251),OR('Cuadro-de-mando'!$E$4="(Todas)",'Cuadro-de-mando'!$E$4=$B4251),OR('Cuadro-de-mando'!$H$4="(Todas)",'Cuadro-de-mando'!$H$4=$C4251),OR('Cuadro-de-mando'!$K$4="(Todas)",'Cuadro-de-mando'!$K$4=$E4251),OR('Cuadro-de-mando'!$N$4="(Todos)",'Cuadro-de-mando'!$N$4=$F4251)),1,0))</f>
        <v>1</v>
      </c>
    </row>
    <row r="4252" spans="1:10" x14ac:dyDescent="0.25">
      <c r="A4252" t="str">
        <f>IF(Tienda_2!$A1852="","","Tienda 2")</f>
        <v>Tienda 2</v>
      </c>
      <c r="B4252" t="str">
        <f>IF($A4252="","",Tienda_2!B1852)</f>
        <v>Juguetes</v>
      </c>
      <c r="C4252" t="str">
        <f>IF($A4252="","",Tienda_2!G1852)</f>
        <v>Medellín</v>
      </c>
      <c r="D4252" t="str">
        <f>IF($A4252="","",Tienda_2!F1852)</f>
        <v>Ángel Rodriguez</v>
      </c>
      <c r="E4252" t="str">
        <f>IF($A4252="","",Tienda_2!I1852)</f>
        <v>Tarjeta de crédito</v>
      </c>
      <c r="F4252">
        <f>IF($A4252="","",VALUE(RIGHT(Tienda_2!E1852,4)))</f>
        <v>2021</v>
      </c>
      <c r="G4252">
        <f>IF($A4252="","",Tienda_2!C1852)</f>
        <v>18000</v>
      </c>
      <c r="H4252">
        <f>IF($A4252="","",Tienda_2!D1852)</f>
        <v>1200</v>
      </c>
      <c r="I4252">
        <f>IF($A4252="","",Tienda_2!H1852)</f>
        <v>5</v>
      </c>
      <c r="J4252">
        <f>IF($A4252="",0,IF(AND(OR('Cuadro-de-mando'!$B$4="(Todas)",'Cuadro-de-mando'!$B$4=$A4252),OR('Cuadro-de-mando'!$E$4="(Todas)",'Cuadro-de-mando'!$E$4=$B4252),OR('Cuadro-de-mando'!$H$4="(Todas)",'Cuadro-de-mando'!$H$4=$C4252),OR('Cuadro-de-mando'!$K$4="(Todas)",'Cuadro-de-mando'!$K$4=$E4252),OR('Cuadro-de-mando'!$N$4="(Todos)",'Cuadro-de-mando'!$N$4=$F4252)),1,0))</f>
        <v>1</v>
      </c>
    </row>
    <row r="4253" spans="1:10" x14ac:dyDescent="0.25">
      <c r="A4253" t="str">
        <f>IF(Tienda_2!$A1853="","","Tienda 2")</f>
        <v>Tienda 2</v>
      </c>
      <c r="B4253" t="str">
        <f>IF($A4253="","",Tienda_2!B1853)</f>
        <v>Muebles</v>
      </c>
      <c r="C4253" t="str">
        <f>IF($A4253="","",Tienda_2!G1853)</f>
        <v>Pereira</v>
      </c>
      <c r="D4253" t="str">
        <f>IF($A4253="","",Tienda_2!F1853)</f>
        <v>Lucas Olivera</v>
      </c>
      <c r="E4253" t="str">
        <f>IF($A4253="","",Tienda_2!I1853)</f>
        <v>Tarjeta de crédito</v>
      </c>
      <c r="F4253">
        <f>IF($A4253="","",VALUE(RIGHT(Tienda_2!E1853,4)))</f>
        <v>2022</v>
      </c>
      <c r="G4253">
        <f>IF($A4253="","",Tienda_2!C1853)</f>
        <v>323800</v>
      </c>
      <c r="H4253">
        <f>IF($A4253="","",Tienda_2!D1853)</f>
        <v>17500</v>
      </c>
      <c r="I4253">
        <f>IF($A4253="","",Tienda_2!H1853)</f>
        <v>5</v>
      </c>
      <c r="J4253">
        <f>IF($A4253="",0,IF(AND(OR('Cuadro-de-mando'!$B$4="(Todas)",'Cuadro-de-mando'!$B$4=$A4253),OR('Cuadro-de-mando'!$E$4="(Todas)",'Cuadro-de-mando'!$E$4=$B4253),OR('Cuadro-de-mando'!$H$4="(Todas)",'Cuadro-de-mando'!$H$4=$C4253),OR('Cuadro-de-mando'!$K$4="(Todas)",'Cuadro-de-mando'!$K$4=$E4253),OR('Cuadro-de-mando'!$N$4="(Todos)",'Cuadro-de-mando'!$N$4=$F4253)),1,0))</f>
        <v>1</v>
      </c>
    </row>
    <row r="4254" spans="1:10" x14ac:dyDescent="0.25">
      <c r="A4254" t="str">
        <f>IF(Tienda_2!$A1854="","","Tienda 2")</f>
        <v>Tienda 2</v>
      </c>
      <c r="B4254" t="str">
        <f>IF($A4254="","",Tienda_2!B1854)</f>
        <v>Electrodomésticos</v>
      </c>
      <c r="C4254" t="str">
        <f>IF($A4254="","",Tienda_2!G1854)</f>
        <v>Medellín</v>
      </c>
      <c r="D4254" t="str">
        <f>IF($A4254="","",Tienda_2!F1854)</f>
        <v>Felipe Santos</v>
      </c>
      <c r="E4254" t="str">
        <f>IF($A4254="","",Tienda_2!I1854)</f>
        <v>Tarjeta de crédito</v>
      </c>
      <c r="F4254">
        <f>IF($A4254="","",VALUE(RIGHT(Tienda_2!E1854,4)))</f>
        <v>2021</v>
      </c>
      <c r="G4254">
        <f>IF($A4254="","",Tienda_2!C1854)</f>
        <v>2123200</v>
      </c>
      <c r="H4254">
        <f>IF($A4254="","",Tienda_2!D1854)</f>
        <v>113500</v>
      </c>
      <c r="I4254">
        <f>IF($A4254="","",Tienda_2!H1854)</f>
        <v>2</v>
      </c>
      <c r="J4254">
        <f>IF($A4254="",0,IF(AND(OR('Cuadro-de-mando'!$B$4="(Todas)",'Cuadro-de-mando'!$B$4=$A4254),OR('Cuadro-de-mando'!$E$4="(Todas)",'Cuadro-de-mando'!$E$4=$B4254),OR('Cuadro-de-mando'!$H$4="(Todas)",'Cuadro-de-mando'!$H$4=$C4254),OR('Cuadro-de-mando'!$K$4="(Todas)",'Cuadro-de-mando'!$K$4=$E4254),OR('Cuadro-de-mando'!$N$4="(Todos)",'Cuadro-de-mando'!$N$4=$F4254)),1,0))</f>
        <v>1</v>
      </c>
    </row>
    <row r="4255" spans="1:10" x14ac:dyDescent="0.25">
      <c r="A4255" t="str">
        <f>IF(Tienda_2!$A1855="","","Tienda 2")</f>
        <v>Tienda 2</v>
      </c>
      <c r="B4255" t="str">
        <f>IF($A4255="","",Tienda_2!B1855)</f>
        <v>Juguetes</v>
      </c>
      <c r="C4255" t="str">
        <f>IF($A4255="","",Tienda_2!G1855)</f>
        <v>Cúcuta</v>
      </c>
      <c r="D4255" t="str">
        <f>IF($A4255="","",Tienda_2!F1855)</f>
        <v>Pedro Gomez</v>
      </c>
      <c r="E4255" t="str">
        <f>IF($A4255="","",Tienda_2!I1855)</f>
        <v>Tarjeta de crédito</v>
      </c>
      <c r="F4255">
        <f>IF($A4255="","",VALUE(RIGHT(Tienda_2!E1855,4)))</f>
        <v>2020</v>
      </c>
      <c r="G4255">
        <f>IF($A4255="","",Tienda_2!C1855)</f>
        <v>54200</v>
      </c>
      <c r="H4255">
        <f>IF($A4255="","",Tienda_2!D1855)</f>
        <v>3100</v>
      </c>
      <c r="I4255">
        <f>IF($A4255="","",Tienda_2!H1855)</f>
        <v>5</v>
      </c>
      <c r="J4255">
        <f>IF($A4255="",0,IF(AND(OR('Cuadro-de-mando'!$B$4="(Todas)",'Cuadro-de-mando'!$B$4=$A4255),OR('Cuadro-de-mando'!$E$4="(Todas)",'Cuadro-de-mando'!$E$4=$B4255),OR('Cuadro-de-mando'!$H$4="(Todas)",'Cuadro-de-mando'!$H$4=$C4255),OR('Cuadro-de-mando'!$K$4="(Todas)",'Cuadro-de-mando'!$K$4=$E4255),OR('Cuadro-de-mando'!$N$4="(Todos)",'Cuadro-de-mando'!$N$4=$F4255)),1,0))</f>
        <v>1</v>
      </c>
    </row>
    <row r="4256" spans="1:10" x14ac:dyDescent="0.25">
      <c r="A4256" t="str">
        <f>IF(Tienda_2!$A1856="","","Tienda 2")</f>
        <v>Tienda 2</v>
      </c>
      <c r="B4256" t="str">
        <f>IF($A4256="","",Tienda_2!B1856)</f>
        <v>Artículos para el hogar</v>
      </c>
      <c r="C4256" t="str">
        <f>IF($A4256="","",Tienda_2!G1856)</f>
        <v>Medellín</v>
      </c>
      <c r="D4256" t="str">
        <f>IF($A4256="","",Tienda_2!F1856)</f>
        <v>Maria Alfonso</v>
      </c>
      <c r="E4256" t="str">
        <f>IF($A4256="","",Tienda_2!I1856)</f>
        <v>Tarjeta de crédito</v>
      </c>
      <c r="F4256">
        <f>IF($A4256="","",VALUE(RIGHT(Tienda_2!E1856,4)))</f>
        <v>2022</v>
      </c>
      <c r="G4256">
        <f>IF($A4256="","",Tienda_2!C1856)</f>
        <v>55400</v>
      </c>
      <c r="H4256">
        <f>IF($A4256="","",Tienda_2!D1856)</f>
        <v>3300</v>
      </c>
      <c r="I4256">
        <f>IF($A4256="","",Tienda_2!H1856)</f>
        <v>1</v>
      </c>
      <c r="J4256">
        <f>IF($A4256="",0,IF(AND(OR('Cuadro-de-mando'!$B$4="(Todas)",'Cuadro-de-mando'!$B$4=$A4256),OR('Cuadro-de-mando'!$E$4="(Todas)",'Cuadro-de-mando'!$E$4=$B4256),OR('Cuadro-de-mando'!$H$4="(Todas)",'Cuadro-de-mando'!$H$4=$C4256),OR('Cuadro-de-mando'!$K$4="(Todas)",'Cuadro-de-mando'!$K$4=$E4256),OR('Cuadro-de-mando'!$N$4="(Todos)",'Cuadro-de-mando'!$N$4=$F4256)),1,0))</f>
        <v>1</v>
      </c>
    </row>
    <row r="4257" spans="1:10" x14ac:dyDescent="0.25">
      <c r="A4257" t="str">
        <f>IF(Tienda_2!$A1857="","","Tienda 2")</f>
        <v>Tienda 2</v>
      </c>
      <c r="B4257" t="str">
        <f>IF($A4257="","",Tienda_2!B1857)</f>
        <v>Muebles</v>
      </c>
      <c r="C4257" t="str">
        <f>IF($A4257="","",Tienda_2!G1857)</f>
        <v>Barranquilla</v>
      </c>
      <c r="D4257" t="str">
        <f>IF($A4257="","",Tienda_2!F1857)</f>
        <v>Santiago Silva</v>
      </c>
      <c r="E4257" t="str">
        <f>IF($A4257="","",Tienda_2!I1857)</f>
        <v>Cupón</v>
      </c>
      <c r="F4257">
        <f>IF($A4257="","",VALUE(RIGHT(Tienda_2!E1857,4)))</f>
        <v>2022</v>
      </c>
      <c r="G4257">
        <f>IF($A4257="","",Tienda_2!C1857)</f>
        <v>272000</v>
      </c>
      <c r="H4257">
        <f>IF($A4257="","",Tienda_2!D1857)</f>
        <v>14900</v>
      </c>
      <c r="I4257">
        <f>IF($A4257="","",Tienda_2!H1857)</f>
        <v>4</v>
      </c>
      <c r="J4257">
        <f>IF($A4257="",0,IF(AND(OR('Cuadro-de-mando'!$B$4="(Todas)",'Cuadro-de-mando'!$B$4=$A4257),OR('Cuadro-de-mando'!$E$4="(Todas)",'Cuadro-de-mando'!$E$4=$B4257),OR('Cuadro-de-mando'!$H$4="(Todas)",'Cuadro-de-mando'!$H$4=$C4257),OR('Cuadro-de-mando'!$K$4="(Todas)",'Cuadro-de-mando'!$K$4=$E4257),OR('Cuadro-de-mando'!$N$4="(Todos)",'Cuadro-de-mando'!$N$4=$F4257)),1,0))</f>
        <v>1</v>
      </c>
    </row>
    <row r="4258" spans="1:10" x14ac:dyDescent="0.25">
      <c r="A4258" t="str">
        <f>IF(Tienda_2!$A1858="","","Tienda 2")</f>
        <v>Tienda 2</v>
      </c>
      <c r="B4258" t="str">
        <f>IF($A4258="","",Tienda_2!B1858)</f>
        <v>Electrodomésticos</v>
      </c>
      <c r="C4258" t="str">
        <f>IF($A4258="","",Tienda_2!G1858)</f>
        <v>Cali</v>
      </c>
      <c r="D4258" t="str">
        <f>IF($A4258="","",Tienda_2!F1858)</f>
        <v>Blanca Ramirez</v>
      </c>
      <c r="E4258" t="str">
        <f>IF($A4258="","",Tienda_2!I1858)</f>
        <v>Tarjeta de crédito</v>
      </c>
      <c r="F4258">
        <f>IF($A4258="","",VALUE(RIGHT(Tienda_2!E1858,4)))</f>
        <v>2020</v>
      </c>
      <c r="G4258">
        <f>IF($A4258="","",Tienda_2!C1858)</f>
        <v>600000</v>
      </c>
      <c r="H4258">
        <f>IF($A4258="","",Tienda_2!D1858)</f>
        <v>32300</v>
      </c>
      <c r="I4258">
        <f>IF($A4258="","",Tienda_2!H1858)</f>
        <v>5</v>
      </c>
      <c r="J4258">
        <f>IF($A4258="",0,IF(AND(OR('Cuadro-de-mando'!$B$4="(Todas)",'Cuadro-de-mando'!$B$4=$A4258),OR('Cuadro-de-mando'!$E$4="(Todas)",'Cuadro-de-mando'!$E$4=$B4258),OR('Cuadro-de-mando'!$H$4="(Todas)",'Cuadro-de-mando'!$H$4=$C4258),OR('Cuadro-de-mando'!$K$4="(Todas)",'Cuadro-de-mando'!$K$4=$E4258),OR('Cuadro-de-mando'!$N$4="(Todos)",'Cuadro-de-mando'!$N$4=$F4258)),1,0))</f>
        <v>1</v>
      </c>
    </row>
    <row r="4259" spans="1:10" x14ac:dyDescent="0.25">
      <c r="A4259" t="str">
        <f>IF(Tienda_2!$A1859="","","Tienda 2")</f>
        <v>Tienda 2</v>
      </c>
      <c r="B4259" t="str">
        <f>IF($A4259="","",Tienda_2!B1859)</f>
        <v>Electrónicos</v>
      </c>
      <c r="C4259" t="str">
        <f>IF($A4259="","",Tienda_2!G1859)</f>
        <v>Bogotá</v>
      </c>
      <c r="D4259" t="str">
        <f>IF($A4259="","",Tienda_2!F1859)</f>
        <v>Juliana Costa</v>
      </c>
      <c r="E4259" t="str">
        <f>IF($A4259="","",Tienda_2!I1859)</f>
        <v>Tarjeta de crédito</v>
      </c>
      <c r="F4259">
        <f>IF($A4259="","",VALUE(RIGHT(Tienda_2!E1859,4)))</f>
        <v>2020</v>
      </c>
      <c r="G4259">
        <f>IF($A4259="","",Tienda_2!C1859)</f>
        <v>85800</v>
      </c>
      <c r="H4259">
        <f>IF($A4259="","",Tienda_2!D1859)</f>
        <v>2800</v>
      </c>
      <c r="I4259">
        <f>IF($A4259="","",Tienda_2!H1859)</f>
        <v>2</v>
      </c>
      <c r="J4259">
        <f>IF($A4259="",0,IF(AND(OR('Cuadro-de-mando'!$B$4="(Todas)",'Cuadro-de-mando'!$B$4=$A4259),OR('Cuadro-de-mando'!$E$4="(Todas)",'Cuadro-de-mando'!$E$4=$B4259),OR('Cuadro-de-mando'!$H$4="(Todas)",'Cuadro-de-mando'!$H$4=$C4259),OR('Cuadro-de-mando'!$K$4="(Todas)",'Cuadro-de-mando'!$K$4=$E4259),OR('Cuadro-de-mando'!$N$4="(Todos)",'Cuadro-de-mando'!$N$4=$F4259)),1,0))</f>
        <v>1</v>
      </c>
    </row>
    <row r="4260" spans="1:10" x14ac:dyDescent="0.25">
      <c r="A4260" t="str">
        <f>IF(Tienda_2!$A1860="","","Tienda 2")</f>
        <v>Tienda 2</v>
      </c>
      <c r="B4260" t="str">
        <f>IF($A4260="","",Tienda_2!B1860)</f>
        <v>Juguetes</v>
      </c>
      <c r="C4260" t="str">
        <f>IF($A4260="","",Tienda_2!G1860)</f>
        <v>Medellín</v>
      </c>
      <c r="D4260" t="str">
        <f>IF($A4260="","",Tienda_2!F1860)</f>
        <v>Izabela de León</v>
      </c>
      <c r="E4260" t="str">
        <f>IF($A4260="","",Tienda_2!I1860)</f>
        <v>Nequi</v>
      </c>
      <c r="F4260">
        <f>IF($A4260="","",VALUE(RIGHT(Tienda_2!E1860,4)))</f>
        <v>2020</v>
      </c>
      <c r="G4260">
        <f>IF($A4260="","",Tienda_2!C1860)</f>
        <v>57400</v>
      </c>
      <c r="H4260">
        <f>IF($A4260="","",Tienda_2!D1860)</f>
        <v>3300</v>
      </c>
      <c r="I4260">
        <f>IF($A4260="","",Tienda_2!H1860)</f>
        <v>4</v>
      </c>
      <c r="J4260">
        <f>IF($A4260="",0,IF(AND(OR('Cuadro-de-mando'!$B$4="(Todas)",'Cuadro-de-mando'!$B$4=$A4260),OR('Cuadro-de-mando'!$E$4="(Todas)",'Cuadro-de-mando'!$E$4=$B4260),OR('Cuadro-de-mando'!$H$4="(Todas)",'Cuadro-de-mando'!$H$4=$C4260),OR('Cuadro-de-mando'!$K$4="(Todas)",'Cuadro-de-mando'!$K$4=$E4260),OR('Cuadro-de-mando'!$N$4="(Todos)",'Cuadro-de-mando'!$N$4=$F4260)),1,0))</f>
        <v>1</v>
      </c>
    </row>
    <row r="4261" spans="1:10" x14ac:dyDescent="0.25">
      <c r="A4261" t="str">
        <f>IF(Tienda_2!$A1861="","","Tienda 2")</f>
        <v>Tienda 2</v>
      </c>
      <c r="B4261" t="str">
        <f>IF($A4261="","",Tienda_2!B1861)</f>
        <v>Artículos para el hogar</v>
      </c>
      <c r="C4261" t="str">
        <f>IF($A4261="","",Tienda_2!G1861)</f>
        <v>Pereira</v>
      </c>
      <c r="D4261" t="str">
        <f>IF($A4261="","",Tienda_2!F1861)</f>
        <v>Juan Fernandez</v>
      </c>
      <c r="E4261" t="str">
        <f>IF($A4261="","",Tienda_2!I1861)</f>
        <v>Tarjeta de crédito</v>
      </c>
      <c r="F4261">
        <f>IF($A4261="","",VALUE(RIGHT(Tienda_2!E1861,4)))</f>
        <v>2023</v>
      </c>
      <c r="G4261">
        <f>IF($A4261="","",Tienda_2!C1861)</f>
        <v>32400</v>
      </c>
      <c r="H4261">
        <f>IF($A4261="","",Tienda_2!D1861)</f>
        <v>1900</v>
      </c>
      <c r="I4261">
        <f>IF($A4261="","",Tienda_2!H1861)</f>
        <v>4</v>
      </c>
      <c r="J4261">
        <f>IF($A4261="",0,IF(AND(OR('Cuadro-de-mando'!$B$4="(Todas)",'Cuadro-de-mando'!$B$4=$A4261),OR('Cuadro-de-mando'!$E$4="(Todas)",'Cuadro-de-mando'!$E$4=$B4261),OR('Cuadro-de-mando'!$H$4="(Todas)",'Cuadro-de-mando'!$H$4=$C4261),OR('Cuadro-de-mando'!$K$4="(Todas)",'Cuadro-de-mando'!$K$4=$E4261),OR('Cuadro-de-mando'!$N$4="(Todos)",'Cuadro-de-mando'!$N$4=$F4261)),1,0))</f>
        <v>1</v>
      </c>
    </row>
    <row r="4262" spans="1:10" x14ac:dyDescent="0.25">
      <c r="A4262" t="str">
        <f>IF(Tienda_2!$A1862="","","Tienda 2")</f>
        <v>Tienda 2</v>
      </c>
      <c r="B4262" t="str">
        <f>IF($A4262="","",Tienda_2!B1862)</f>
        <v>Muebles</v>
      </c>
      <c r="C4262" t="str">
        <f>IF($A4262="","",Tienda_2!G1862)</f>
        <v>Bogotá</v>
      </c>
      <c r="D4262" t="str">
        <f>IF($A4262="","",Tienda_2!F1862)</f>
        <v>Juliana Costa</v>
      </c>
      <c r="E4262" t="str">
        <f>IF($A4262="","",Tienda_2!I1862)</f>
        <v>Tarjeta de crédito</v>
      </c>
      <c r="F4262">
        <f>IF($A4262="","",VALUE(RIGHT(Tienda_2!E1862,4)))</f>
        <v>2020</v>
      </c>
      <c r="G4262">
        <f>IF($A4262="","",Tienda_2!C1862)</f>
        <v>502800</v>
      </c>
      <c r="H4262">
        <f>IF($A4262="","",Tienda_2!D1862)</f>
        <v>29100</v>
      </c>
      <c r="I4262">
        <f>IF($A4262="","",Tienda_2!H1862)</f>
        <v>5</v>
      </c>
      <c r="J4262">
        <f>IF($A4262="",0,IF(AND(OR('Cuadro-de-mando'!$B$4="(Todas)",'Cuadro-de-mando'!$B$4=$A4262),OR('Cuadro-de-mando'!$E$4="(Todas)",'Cuadro-de-mando'!$E$4=$B4262),OR('Cuadro-de-mando'!$H$4="(Todas)",'Cuadro-de-mando'!$H$4=$C4262),OR('Cuadro-de-mando'!$K$4="(Todas)",'Cuadro-de-mando'!$K$4=$E4262),OR('Cuadro-de-mando'!$N$4="(Todos)",'Cuadro-de-mando'!$N$4=$F4262)),1,0))</f>
        <v>1</v>
      </c>
    </row>
    <row r="4263" spans="1:10" x14ac:dyDescent="0.25">
      <c r="A4263" t="str">
        <f>IF(Tienda_2!$A1863="","","Tienda 2")</f>
        <v>Tienda 2</v>
      </c>
      <c r="B4263" t="str">
        <f>IF($A4263="","",Tienda_2!B1863)</f>
        <v>Libros</v>
      </c>
      <c r="C4263" t="str">
        <f>IF($A4263="","",Tienda_2!G1863)</f>
        <v>Cúcuta</v>
      </c>
      <c r="D4263" t="str">
        <f>IF($A4263="","",Tienda_2!F1863)</f>
        <v>Ángel Rodriguez</v>
      </c>
      <c r="E4263" t="str">
        <f>IF($A4263="","",Tienda_2!I1863)</f>
        <v>Tarjeta de crédito</v>
      </c>
      <c r="F4263">
        <f>IF($A4263="","",VALUE(RIGHT(Tienda_2!E1863,4)))</f>
        <v>2022</v>
      </c>
      <c r="G4263">
        <f>IF($A4263="","",Tienda_2!C1863)</f>
        <v>38000</v>
      </c>
      <c r="H4263">
        <f>IF($A4263="","",Tienda_2!D1863)</f>
        <v>2200</v>
      </c>
      <c r="I4263">
        <f>IF($A4263="","",Tienda_2!H1863)</f>
        <v>1</v>
      </c>
      <c r="J4263">
        <f>IF($A4263="",0,IF(AND(OR('Cuadro-de-mando'!$B$4="(Todas)",'Cuadro-de-mando'!$B$4=$A4263),OR('Cuadro-de-mando'!$E$4="(Todas)",'Cuadro-de-mando'!$E$4=$B4263),OR('Cuadro-de-mando'!$H$4="(Todas)",'Cuadro-de-mando'!$H$4=$C4263),OR('Cuadro-de-mando'!$K$4="(Todas)",'Cuadro-de-mando'!$K$4=$E4263),OR('Cuadro-de-mando'!$N$4="(Todos)",'Cuadro-de-mando'!$N$4=$F4263)),1,0))</f>
        <v>1</v>
      </c>
    </row>
    <row r="4264" spans="1:10" x14ac:dyDescent="0.25">
      <c r="A4264" t="str">
        <f>IF(Tienda_2!$A1864="","","Tienda 2")</f>
        <v>Tienda 2</v>
      </c>
      <c r="B4264" t="str">
        <f>IF($A4264="","",Tienda_2!B1864)</f>
        <v>Muebles</v>
      </c>
      <c r="C4264" t="str">
        <f>IF($A4264="","",Tienda_2!G1864)</f>
        <v>Medellín</v>
      </c>
      <c r="D4264" t="str">
        <f>IF($A4264="","",Tienda_2!F1864)</f>
        <v>Blanca Ramirez</v>
      </c>
      <c r="E4264" t="str">
        <f>IF($A4264="","",Tienda_2!I1864)</f>
        <v>Tarjeta de crédito</v>
      </c>
      <c r="F4264">
        <f>IF($A4264="","",VALUE(RIGHT(Tienda_2!E1864,4)))</f>
        <v>2022</v>
      </c>
      <c r="G4264">
        <f>IF($A4264="","",Tienda_2!C1864)</f>
        <v>675500</v>
      </c>
      <c r="H4264">
        <f>IF($A4264="","",Tienda_2!D1864)</f>
        <v>34200</v>
      </c>
      <c r="I4264">
        <f>IF($A4264="","",Tienda_2!H1864)</f>
        <v>5</v>
      </c>
      <c r="J4264">
        <f>IF($A4264="",0,IF(AND(OR('Cuadro-de-mando'!$B$4="(Todas)",'Cuadro-de-mando'!$B$4=$A4264),OR('Cuadro-de-mando'!$E$4="(Todas)",'Cuadro-de-mando'!$E$4=$B4264),OR('Cuadro-de-mando'!$H$4="(Todas)",'Cuadro-de-mando'!$H$4=$C4264),OR('Cuadro-de-mando'!$K$4="(Todas)",'Cuadro-de-mando'!$K$4=$E4264),OR('Cuadro-de-mando'!$N$4="(Todos)",'Cuadro-de-mando'!$N$4=$F4264)),1,0))</f>
        <v>1</v>
      </c>
    </row>
    <row r="4265" spans="1:10" x14ac:dyDescent="0.25">
      <c r="A4265" t="str">
        <f>IF(Tienda_2!$A1865="","","Tienda 2")</f>
        <v>Tienda 2</v>
      </c>
      <c r="B4265" t="str">
        <f>IF($A4265="","",Tienda_2!B1865)</f>
        <v>Deportes y diversión</v>
      </c>
      <c r="C4265" t="str">
        <f>IF($A4265="","",Tienda_2!G1865)</f>
        <v>Riohacha</v>
      </c>
      <c r="D4265" t="str">
        <f>IF($A4265="","",Tienda_2!F1865)</f>
        <v>Maria Alfonso</v>
      </c>
      <c r="E4265" t="str">
        <f>IF($A4265="","",Tienda_2!I1865)</f>
        <v>Tarjeta de crédito</v>
      </c>
      <c r="F4265">
        <f>IF($A4265="","",VALUE(RIGHT(Tienda_2!E1865,4)))</f>
        <v>2021</v>
      </c>
      <c r="G4265">
        <f>IF($A4265="","",Tienda_2!C1865)</f>
        <v>51600</v>
      </c>
      <c r="H4265">
        <f>IF($A4265="","",Tienda_2!D1865)</f>
        <v>3500</v>
      </c>
      <c r="I4265">
        <f>IF($A4265="","",Tienda_2!H1865)</f>
        <v>5</v>
      </c>
      <c r="J4265">
        <f>IF($A4265="",0,IF(AND(OR('Cuadro-de-mando'!$B$4="(Todas)",'Cuadro-de-mando'!$B$4=$A4265),OR('Cuadro-de-mando'!$E$4="(Todas)",'Cuadro-de-mando'!$E$4=$B4265),OR('Cuadro-de-mando'!$H$4="(Todas)",'Cuadro-de-mando'!$H$4=$C4265),OR('Cuadro-de-mando'!$K$4="(Todas)",'Cuadro-de-mando'!$K$4=$E4265),OR('Cuadro-de-mando'!$N$4="(Todos)",'Cuadro-de-mando'!$N$4=$F4265)),1,0))</f>
        <v>1</v>
      </c>
    </row>
    <row r="4266" spans="1:10" x14ac:dyDescent="0.25">
      <c r="A4266" t="str">
        <f>IF(Tienda_2!$A1866="","","Tienda 2")</f>
        <v>Tienda 2</v>
      </c>
      <c r="B4266" t="str">
        <f>IF($A4266="","",Tienda_2!B1866)</f>
        <v>Juguetes</v>
      </c>
      <c r="C4266" t="str">
        <f>IF($A4266="","",Tienda_2!G1866)</f>
        <v>Bogotá</v>
      </c>
      <c r="D4266" t="str">
        <f>IF($A4266="","",Tienda_2!F1866)</f>
        <v>Lucas Olivera</v>
      </c>
      <c r="E4266" t="str">
        <f>IF($A4266="","",Tienda_2!I1866)</f>
        <v>Nequi</v>
      </c>
      <c r="F4266">
        <f>IF($A4266="","",VALUE(RIGHT(Tienda_2!E1866,4)))</f>
        <v>2022</v>
      </c>
      <c r="G4266">
        <f>IF($A4266="","",Tienda_2!C1866)</f>
        <v>147300</v>
      </c>
      <c r="H4266">
        <f>IF($A4266="","",Tienda_2!D1866)</f>
        <v>6000</v>
      </c>
      <c r="I4266">
        <f>IF($A4266="","",Tienda_2!H1866)</f>
        <v>5</v>
      </c>
      <c r="J4266">
        <f>IF($A4266="",0,IF(AND(OR('Cuadro-de-mando'!$B$4="(Todas)",'Cuadro-de-mando'!$B$4=$A4266),OR('Cuadro-de-mando'!$E$4="(Todas)",'Cuadro-de-mando'!$E$4=$B4266),OR('Cuadro-de-mando'!$H$4="(Todas)",'Cuadro-de-mando'!$H$4=$C4266),OR('Cuadro-de-mando'!$K$4="(Todas)",'Cuadro-de-mando'!$K$4=$E4266),OR('Cuadro-de-mando'!$N$4="(Todos)",'Cuadro-de-mando'!$N$4=$F4266)),1,0))</f>
        <v>1</v>
      </c>
    </row>
    <row r="4267" spans="1:10" x14ac:dyDescent="0.25">
      <c r="A4267" t="str">
        <f>IF(Tienda_2!$A1867="","","Tienda 2")</f>
        <v>Tienda 2</v>
      </c>
      <c r="B4267" t="str">
        <f>IF($A4267="","",Tienda_2!B1867)</f>
        <v>Instrumentos musicales</v>
      </c>
      <c r="C4267" t="str">
        <f>IF($A4267="","",Tienda_2!G1867)</f>
        <v>Bogotá</v>
      </c>
      <c r="D4267" t="str">
        <f>IF($A4267="","",Tienda_2!F1867)</f>
        <v>Juan Fernandez</v>
      </c>
      <c r="E4267" t="str">
        <f>IF($A4267="","",Tienda_2!I1867)</f>
        <v>Tarjeta de crédito</v>
      </c>
      <c r="F4267">
        <f>IF($A4267="","",VALUE(RIGHT(Tienda_2!E1867,4)))</f>
        <v>2021</v>
      </c>
      <c r="G4267">
        <f>IF($A4267="","",Tienda_2!C1867)</f>
        <v>88100</v>
      </c>
      <c r="H4267">
        <f>IF($A4267="","",Tienda_2!D1867)</f>
        <v>4900</v>
      </c>
      <c r="I4267">
        <f>IF($A4267="","",Tienda_2!H1867)</f>
        <v>5</v>
      </c>
      <c r="J4267">
        <f>IF($A4267="",0,IF(AND(OR('Cuadro-de-mando'!$B$4="(Todas)",'Cuadro-de-mando'!$B$4=$A4267),OR('Cuadro-de-mando'!$E$4="(Todas)",'Cuadro-de-mando'!$E$4=$B4267),OR('Cuadro-de-mando'!$H$4="(Todas)",'Cuadro-de-mando'!$H$4=$C4267),OR('Cuadro-de-mando'!$K$4="(Todas)",'Cuadro-de-mando'!$K$4=$E4267),OR('Cuadro-de-mando'!$N$4="(Todos)",'Cuadro-de-mando'!$N$4=$F4267)),1,0))</f>
        <v>1</v>
      </c>
    </row>
    <row r="4268" spans="1:10" x14ac:dyDescent="0.25">
      <c r="A4268" t="str">
        <f>IF(Tienda_2!$A1868="","","Tienda 2")</f>
        <v>Tienda 2</v>
      </c>
      <c r="B4268" t="str">
        <f>IF($A4268="","",Tienda_2!B1868)</f>
        <v>Muebles</v>
      </c>
      <c r="C4268" t="str">
        <f>IF($A4268="","",Tienda_2!G1868)</f>
        <v>Bogotá</v>
      </c>
      <c r="D4268" t="str">
        <f>IF($A4268="","",Tienda_2!F1868)</f>
        <v>Juliana Costa</v>
      </c>
      <c r="E4268" t="str">
        <f>IF($A4268="","",Tienda_2!I1868)</f>
        <v>Tarjeta de crédito</v>
      </c>
      <c r="F4268">
        <f>IF($A4268="","",VALUE(RIGHT(Tienda_2!E1868,4)))</f>
        <v>2020</v>
      </c>
      <c r="G4268">
        <f>IF($A4268="","",Tienda_2!C1868)</f>
        <v>341000</v>
      </c>
      <c r="H4268">
        <f>IF($A4268="","",Tienda_2!D1868)</f>
        <v>18400</v>
      </c>
      <c r="I4268">
        <f>IF($A4268="","",Tienda_2!H1868)</f>
        <v>4</v>
      </c>
      <c r="J4268">
        <f>IF($A4268="",0,IF(AND(OR('Cuadro-de-mando'!$B$4="(Todas)",'Cuadro-de-mando'!$B$4=$A4268),OR('Cuadro-de-mando'!$E$4="(Todas)",'Cuadro-de-mando'!$E$4=$B4268),OR('Cuadro-de-mando'!$H$4="(Todas)",'Cuadro-de-mando'!$H$4=$C4268),OR('Cuadro-de-mando'!$K$4="(Todas)",'Cuadro-de-mando'!$K$4=$E4268),OR('Cuadro-de-mando'!$N$4="(Todos)",'Cuadro-de-mando'!$N$4=$F4268)),1,0))</f>
        <v>1</v>
      </c>
    </row>
    <row r="4269" spans="1:10" x14ac:dyDescent="0.25">
      <c r="A4269" t="str">
        <f>IF(Tienda_2!$A1869="","","Tienda 2")</f>
        <v>Tienda 2</v>
      </c>
      <c r="B4269" t="str">
        <f>IF($A4269="","",Tienda_2!B1869)</f>
        <v>Libros</v>
      </c>
      <c r="C4269" t="str">
        <f>IF($A4269="","",Tienda_2!G1869)</f>
        <v>Medellín</v>
      </c>
      <c r="D4269" t="str">
        <f>IF($A4269="","",Tienda_2!F1869)</f>
        <v>Felipe Santos</v>
      </c>
      <c r="E4269" t="str">
        <f>IF($A4269="","",Tienda_2!I1869)</f>
        <v>Tarjeta de crédito</v>
      </c>
      <c r="F4269">
        <f>IF($A4269="","",VALUE(RIGHT(Tienda_2!E1869,4)))</f>
        <v>2020</v>
      </c>
      <c r="G4269">
        <f>IF($A4269="","",Tienda_2!C1869)</f>
        <v>74400</v>
      </c>
      <c r="H4269">
        <f>IF($A4269="","",Tienda_2!D1869)</f>
        <v>2100</v>
      </c>
      <c r="I4269">
        <f>IF($A4269="","",Tienda_2!H1869)</f>
        <v>5</v>
      </c>
      <c r="J4269">
        <f>IF($A4269="",0,IF(AND(OR('Cuadro-de-mando'!$B$4="(Todas)",'Cuadro-de-mando'!$B$4=$A4269),OR('Cuadro-de-mando'!$E$4="(Todas)",'Cuadro-de-mando'!$E$4=$B4269),OR('Cuadro-de-mando'!$H$4="(Todas)",'Cuadro-de-mando'!$H$4=$C4269),OR('Cuadro-de-mando'!$K$4="(Todas)",'Cuadro-de-mando'!$K$4=$E4269),OR('Cuadro-de-mando'!$N$4="(Todos)",'Cuadro-de-mando'!$N$4=$F4269)),1,0))</f>
        <v>1</v>
      </c>
    </row>
    <row r="4270" spans="1:10" x14ac:dyDescent="0.25">
      <c r="A4270" t="str">
        <f>IF(Tienda_2!$A1870="","","Tienda 2")</f>
        <v>Tienda 2</v>
      </c>
      <c r="B4270" t="str">
        <f>IF($A4270="","",Tienda_2!B1870)</f>
        <v>Muebles</v>
      </c>
      <c r="C4270" t="str">
        <f>IF($A4270="","",Tienda_2!G1870)</f>
        <v>Villavicencio</v>
      </c>
      <c r="D4270" t="str">
        <f>IF($A4270="","",Tienda_2!F1870)</f>
        <v>Juan Fernandez</v>
      </c>
      <c r="E4270" t="str">
        <f>IF($A4270="","",Tienda_2!I1870)</f>
        <v>Cupón</v>
      </c>
      <c r="F4270">
        <f>IF($A4270="","",VALUE(RIGHT(Tienda_2!E1870,4)))</f>
        <v>2020</v>
      </c>
      <c r="G4270">
        <f>IF($A4270="","",Tienda_2!C1870)</f>
        <v>308300</v>
      </c>
      <c r="H4270">
        <f>IF($A4270="","",Tienda_2!D1870)</f>
        <v>22100</v>
      </c>
      <c r="I4270">
        <f>IF($A4270="","",Tienda_2!H1870)</f>
        <v>4</v>
      </c>
      <c r="J4270">
        <f>IF($A4270="",0,IF(AND(OR('Cuadro-de-mando'!$B$4="(Todas)",'Cuadro-de-mando'!$B$4=$A4270),OR('Cuadro-de-mando'!$E$4="(Todas)",'Cuadro-de-mando'!$E$4=$B4270),OR('Cuadro-de-mando'!$H$4="(Todas)",'Cuadro-de-mando'!$H$4=$C4270),OR('Cuadro-de-mando'!$K$4="(Todas)",'Cuadro-de-mando'!$K$4=$E4270),OR('Cuadro-de-mando'!$N$4="(Todos)",'Cuadro-de-mando'!$N$4=$F4270)),1,0))</f>
        <v>1</v>
      </c>
    </row>
    <row r="4271" spans="1:10" x14ac:dyDescent="0.25">
      <c r="A4271" t="str">
        <f>IF(Tienda_2!$A1871="","","Tienda 2")</f>
        <v>Tienda 2</v>
      </c>
      <c r="B4271" t="str">
        <f>IF($A4271="","",Tienda_2!B1871)</f>
        <v>Electrodomésticos</v>
      </c>
      <c r="C4271" t="str">
        <f>IF($A4271="","",Tienda_2!G1871)</f>
        <v>Barranquilla</v>
      </c>
      <c r="D4271" t="str">
        <f>IF($A4271="","",Tienda_2!F1871)</f>
        <v>Ángel Rodriguez</v>
      </c>
      <c r="E4271" t="str">
        <f>IF($A4271="","",Tienda_2!I1871)</f>
        <v>Tarjeta de crédito</v>
      </c>
      <c r="F4271">
        <f>IF($A4271="","",VALUE(RIGHT(Tienda_2!E1871,4)))</f>
        <v>2021</v>
      </c>
      <c r="G4271">
        <f>IF($A4271="","",Tienda_2!C1871)</f>
        <v>666800</v>
      </c>
      <c r="H4271">
        <f>IF($A4271="","",Tienda_2!D1871)</f>
        <v>33700</v>
      </c>
      <c r="I4271">
        <f>IF($A4271="","",Tienda_2!H1871)</f>
        <v>4</v>
      </c>
      <c r="J4271">
        <f>IF($A4271="",0,IF(AND(OR('Cuadro-de-mando'!$B$4="(Todas)",'Cuadro-de-mando'!$B$4=$A4271),OR('Cuadro-de-mando'!$E$4="(Todas)",'Cuadro-de-mando'!$E$4=$B4271),OR('Cuadro-de-mando'!$H$4="(Todas)",'Cuadro-de-mando'!$H$4=$C4271),OR('Cuadro-de-mando'!$K$4="(Todas)",'Cuadro-de-mando'!$K$4=$E4271),OR('Cuadro-de-mando'!$N$4="(Todos)",'Cuadro-de-mando'!$N$4=$F4271)),1,0))</f>
        <v>1</v>
      </c>
    </row>
    <row r="4272" spans="1:10" x14ac:dyDescent="0.25">
      <c r="A4272" t="str">
        <f>IF(Tienda_2!$A1872="","","Tienda 2")</f>
        <v>Tienda 2</v>
      </c>
      <c r="B4272" t="str">
        <f>IF($A4272="","",Tienda_2!B1872)</f>
        <v>Libros</v>
      </c>
      <c r="C4272" t="str">
        <f>IF($A4272="","",Tienda_2!G1872)</f>
        <v>Bogotá</v>
      </c>
      <c r="D4272" t="str">
        <f>IF($A4272="","",Tienda_2!F1872)</f>
        <v>Blanca Ramirez</v>
      </c>
      <c r="E4272" t="str">
        <f>IF($A4272="","",Tienda_2!I1872)</f>
        <v>Tarjeta de crédito</v>
      </c>
      <c r="F4272">
        <f>IF($A4272="","",VALUE(RIGHT(Tienda_2!E1872,4)))</f>
        <v>2021</v>
      </c>
      <c r="G4272">
        <f>IF($A4272="","",Tienda_2!C1872)</f>
        <v>54600</v>
      </c>
      <c r="H4272">
        <f>IF($A4272="","",Tienda_2!D1872)</f>
        <v>1100</v>
      </c>
      <c r="I4272">
        <f>IF($A4272="","",Tienda_2!H1872)</f>
        <v>3</v>
      </c>
      <c r="J4272">
        <f>IF($A4272="",0,IF(AND(OR('Cuadro-de-mando'!$B$4="(Todas)",'Cuadro-de-mando'!$B$4=$A4272),OR('Cuadro-de-mando'!$E$4="(Todas)",'Cuadro-de-mando'!$E$4=$B4272),OR('Cuadro-de-mando'!$H$4="(Todas)",'Cuadro-de-mando'!$H$4=$C4272),OR('Cuadro-de-mando'!$K$4="(Todas)",'Cuadro-de-mando'!$K$4=$E4272),OR('Cuadro-de-mando'!$N$4="(Todos)",'Cuadro-de-mando'!$N$4=$F4272)),1,0))</f>
        <v>1</v>
      </c>
    </row>
    <row r="4273" spans="1:10" x14ac:dyDescent="0.25">
      <c r="A4273" t="str">
        <f>IF(Tienda_2!$A1873="","","Tienda 2")</f>
        <v>Tienda 2</v>
      </c>
      <c r="B4273" t="str">
        <f>IF($A4273="","",Tienda_2!B1873)</f>
        <v>Artículos para el hogar</v>
      </c>
      <c r="C4273" t="str">
        <f>IF($A4273="","",Tienda_2!G1873)</f>
        <v>Bogotá</v>
      </c>
      <c r="D4273" t="str">
        <f>IF($A4273="","",Tienda_2!F1873)</f>
        <v>Juliana Costa</v>
      </c>
      <c r="E4273" t="str">
        <f>IF($A4273="","",Tienda_2!I1873)</f>
        <v>Tarjeta de crédito</v>
      </c>
      <c r="F4273">
        <f>IF($A4273="","",VALUE(RIGHT(Tienda_2!E1873,4)))</f>
        <v>2021</v>
      </c>
      <c r="G4273">
        <f>IF($A4273="","",Tienda_2!C1873)</f>
        <v>89300</v>
      </c>
      <c r="H4273">
        <f>IF($A4273="","",Tienda_2!D1873)</f>
        <v>5000</v>
      </c>
      <c r="I4273">
        <f>IF($A4273="","",Tienda_2!H1873)</f>
        <v>5</v>
      </c>
      <c r="J4273">
        <f>IF($A4273="",0,IF(AND(OR('Cuadro-de-mando'!$B$4="(Todas)",'Cuadro-de-mando'!$B$4=$A4273),OR('Cuadro-de-mando'!$E$4="(Todas)",'Cuadro-de-mando'!$E$4=$B4273),OR('Cuadro-de-mando'!$H$4="(Todas)",'Cuadro-de-mando'!$H$4=$C4273),OR('Cuadro-de-mando'!$K$4="(Todas)",'Cuadro-de-mando'!$K$4=$E4273),OR('Cuadro-de-mando'!$N$4="(Todos)",'Cuadro-de-mando'!$N$4=$F4273)),1,0))</f>
        <v>1</v>
      </c>
    </row>
    <row r="4274" spans="1:10" x14ac:dyDescent="0.25">
      <c r="A4274" t="str">
        <f>IF(Tienda_2!$A1874="","","Tienda 2")</f>
        <v>Tienda 2</v>
      </c>
      <c r="B4274" t="str">
        <f>IF($A4274="","",Tienda_2!B1874)</f>
        <v>Electrónicos</v>
      </c>
      <c r="C4274" t="str">
        <f>IF($A4274="","",Tienda_2!G1874)</f>
        <v>Leticia</v>
      </c>
      <c r="D4274" t="str">
        <f>IF($A4274="","",Tienda_2!F1874)</f>
        <v>Rafael Acosta</v>
      </c>
      <c r="E4274" t="str">
        <f>IF($A4274="","",Tienda_2!I1874)</f>
        <v>Nequi</v>
      </c>
      <c r="F4274">
        <f>IF($A4274="","",VALUE(RIGHT(Tienda_2!E1874,4)))</f>
        <v>2021</v>
      </c>
      <c r="G4274">
        <f>IF($A4274="","",Tienda_2!C1874)</f>
        <v>1605400</v>
      </c>
      <c r="H4274">
        <f>IF($A4274="","",Tienda_2!D1874)</f>
        <v>83700</v>
      </c>
      <c r="I4274">
        <f>IF($A4274="","",Tienda_2!H1874)</f>
        <v>5</v>
      </c>
      <c r="J4274">
        <f>IF($A4274="",0,IF(AND(OR('Cuadro-de-mando'!$B$4="(Todas)",'Cuadro-de-mando'!$B$4=$A4274),OR('Cuadro-de-mando'!$E$4="(Todas)",'Cuadro-de-mando'!$E$4=$B4274),OR('Cuadro-de-mando'!$H$4="(Todas)",'Cuadro-de-mando'!$H$4=$C4274),OR('Cuadro-de-mando'!$K$4="(Todas)",'Cuadro-de-mando'!$K$4=$E4274),OR('Cuadro-de-mando'!$N$4="(Todos)",'Cuadro-de-mando'!$N$4=$F4274)),1,0))</f>
        <v>1</v>
      </c>
    </row>
    <row r="4275" spans="1:10" x14ac:dyDescent="0.25">
      <c r="A4275" t="str">
        <f>IF(Tienda_2!$A1875="","","Tienda 2")</f>
        <v>Tienda 2</v>
      </c>
      <c r="B4275" t="str">
        <f>IF($A4275="","",Tienda_2!B1875)</f>
        <v>Electrodomésticos</v>
      </c>
      <c r="C4275" t="str">
        <f>IF($A4275="","",Tienda_2!G1875)</f>
        <v>Medellín</v>
      </c>
      <c r="D4275" t="str">
        <f>IF($A4275="","",Tienda_2!F1875)</f>
        <v>Pedro Gomez</v>
      </c>
      <c r="E4275" t="str">
        <f>IF($A4275="","",Tienda_2!I1875)</f>
        <v>Tarjeta de crédito</v>
      </c>
      <c r="F4275">
        <f>IF($A4275="","",VALUE(RIGHT(Tienda_2!E1875,4)))</f>
        <v>2020</v>
      </c>
      <c r="G4275">
        <f>IF($A4275="","",Tienda_2!C1875)</f>
        <v>531000</v>
      </c>
      <c r="H4275">
        <f>IF($A4275="","",Tienda_2!D1875)</f>
        <v>26500</v>
      </c>
      <c r="I4275">
        <f>IF($A4275="","",Tienda_2!H1875)</f>
        <v>5</v>
      </c>
      <c r="J4275">
        <f>IF($A4275="",0,IF(AND(OR('Cuadro-de-mando'!$B$4="(Todas)",'Cuadro-de-mando'!$B$4=$A4275),OR('Cuadro-de-mando'!$E$4="(Todas)",'Cuadro-de-mando'!$E$4=$B4275),OR('Cuadro-de-mando'!$H$4="(Todas)",'Cuadro-de-mando'!$H$4=$C4275),OR('Cuadro-de-mando'!$K$4="(Todas)",'Cuadro-de-mando'!$K$4=$E4275),OR('Cuadro-de-mando'!$N$4="(Todos)",'Cuadro-de-mando'!$N$4=$F4275)),1,0))</f>
        <v>1</v>
      </c>
    </row>
    <row r="4276" spans="1:10" x14ac:dyDescent="0.25">
      <c r="A4276" t="str">
        <f>IF(Tienda_2!$A1876="","","Tienda 2")</f>
        <v>Tienda 2</v>
      </c>
      <c r="B4276" t="str">
        <f>IF($A4276="","",Tienda_2!B1876)</f>
        <v>Artículos para el hogar</v>
      </c>
      <c r="C4276" t="str">
        <f>IF($A4276="","",Tienda_2!G1876)</f>
        <v>Bogotá</v>
      </c>
      <c r="D4276" t="str">
        <f>IF($A4276="","",Tienda_2!F1876)</f>
        <v>Maria Alfonso</v>
      </c>
      <c r="E4276" t="str">
        <f>IF($A4276="","",Tienda_2!I1876)</f>
        <v>Tarjeta de crédito</v>
      </c>
      <c r="F4276">
        <f>IF($A4276="","",VALUE(RIGHT(Tienda_2!E1876,4)))</f>
        <v>2020</v>
      </c>
      <c r="G4276">
        <f>IF($A4276="","",Tienda_2!C1876)</f>
        <v>66600</v>
      </c>
      <c r="H4276">
        <f>IF($A4276="","",Tienda_2!D1876)</f>
        <v>3900</v>
      </c>
      <c r="I4276">
        <f>IF($A4276="","",Tienda_2!H1876)</f>
        <v>5</v>
      </c>
      <c r="J4276">
        <f>IF($A4276="",0,IF(AND(OR('Cuadro-de-mando'!$B$4="(Todas)",'Cuadro-de-mando'!$B$4=$A4276),OR('Cuadro-de-mando'!$E$4="(Todas)",'Cuadro-de-mando'!$E$4=$B4276),OR('Cuadro-de-mando'!$H$4="(Todas)",'Cuadro-de-mando'!$H$4=$C4276),OR('Cuadro-de-mando'!$K$4="(Todas)",'Cuadro-de-mando'!$K$4=$E4276),OR('Cuadro-de-mando'!$N$4="(Todos)",'Cuadro-de-mando'!$N$4=$F4276)),1,0))</f>
        <v>1</v>
      </c>
    </row>
    <row r="4277" spans="1:10" x14ac:dyDescent="0.25">
      <c r="A4277" t="str">
        <f>IF(Tienda_2!$A1877="","","Tienda 2")</f>
        <v>Tienda 2</v>
      </c>
      <c r="B4277" t="str">
        <f>IF($A4277="","",Tienda_2!B1877)</f>
        <v>Electrónicos</v>
      </c>
      <c r="C4277" t="str">
        <f>IF($A4277="","",Tienda_2!G1877)</f>
        <v>Cartagena</v>
      </c>
      <c r="D4277" t="str">
        <f>IF($A4277="","",Tienda_2!F1877)</f>
        <v>Maria Alfonso</v>
      </c>
      <c r="E4277" t="str">
        <f>IF($A4277="","",Tienda_2!I1877)</f>
        <v>Tarjeta de crédito</v>
      </c>
      <c r="F4277">
        <f>IF($A4277="","",VALUE(RIGHT(Tienda_2!E1877,4)))</f>
        <v>2021</v>
      </c>
      <c r="G4277">
        <f>IF($A4277="","",Tienda_2!C1877)</f>
        <v>2799900</v>
      </c>
      <c r="H4277">
        <f>IF($A4277="","",Tienda_2!D1877)</f>
        <v>149500</v>
      </c>
      <c r="I4277">
        <f>IF($A4277="","",Tienda_2!H1877)</f>
        <v>3</v>
      </c>
      <c r="J4277">
        <f>IF($A4277="",0,IF(AND(OR('Cuadro-de-mando'!$B$4="(Todas)",'Cuadro-de-mando'!$B$4=$A4277),OR('Cuadro-de-mando'!$E$4="(Todas)",'Cuadro-de-mando'!$E$4=$B4277),OR('Cuadro-de-mando'!$H$4="(Todas)",'Cuadro-de-mando'!$H$4=$C4277),OR('Cuadro-de-mando'!$K$4="(Todas)",'Cuadro-de-mando'!$K$4=$E4277),OR('Cuadro-de-mando'!$N$4="(Todos)",'Cuadro-de-mando'!$N$4=$F4277)),1,0))</f>
        <v>1</v>
      </c>
    </row>
    <row r="4278" spans="1:10" x14ac:dyDescent="0.25">
      <c r="A4278" t="str">
        <f>IF(Tienda_2!$A1878="","","Tienda 2")</f>
        <v>Tienda 2</v>
      </c>
      <c r="B4278" t="str">
        <f>IF($A4278="","",Tienda_2!B1878)</f>
        <v>Muebles</v>
      </c>
      <c r="C4278" t="str">
        <f>IF($A4278="","",Tienda_2!G1878)</f>
        <v>Medellín</v>
      </c>
      <c r="D4278" t="str">
        <f>IF($A4278="","",Tienda_2!F1878)</f>
        <v>Beatriz Morales</v>
      </c>
      <c r="E4278" t="str">
        <f>IF($A4278="","",Tienda_2!I1878)</f>
        <v>Tarjeta de crédito</v>
      </c>
      <c r="F4278">
        <f>IF($A4278="","",VALUE(RIGHT(Tienda_2!E1878,4)))</f>
        <v>2022</v>
      </c>
      <c r="G4278">
        <f>IF($A4278="","",Tienda_2!C1878)</f>
        <v>211600</v>
      </c>
      <c r="H4278">
        <f>IF($A4278="","",Tienda_2!D1878)</f>
        <v>11500</v>
      </c>
      <c r="I4278">
        <f>IF($A4278="","",Tienda_2!H1878)</f>
        <v>5</v>
      </c>
      <c r="J4278">
        <f>IF($A4278="",0,IF(AND(OR('Cuadro-de-mando'!$B$4="(Todas)",'Cuadro-de-mando'!$B$4=$A4278),OR('Cuadro-de-mando'!$E$4="(Todas)",'Cuadro-de-mando'!$E$4=$B4278),OR('Cuadro-de-mando'!$H$4="(Todas)",'Cuadro-de-mando'!$H$4=$C4278),OR('Cuadro-de-mando'!$K$4="(Todas)",'Cuadro-de-mando'!$K$4=$E4278),OR('Cuadro-de-mando'!$N$4="(Todos)",'Cuadro-de-mando'!$N$4=$F4278)),1,0))</f>
        <v>1</v>
      </c>
    </row>
    <row r="4279" spans="1:10" x14ac:dyDescent="0.25">
      <c r="A4279" t="str">
        <f>IF(Tienda_2!$A1879="","","Tienda 2")</f>
        <v>Tienda 2</v>
      </c>
      <c r="B4279" t="str">
        <f>IF($A4279="","",Tienda_2!B1879)</f>
        <v>Juguetes</v>
      </c>
      <c r="C4279" t="str">
        <f>IF($A4279="","",Tienda_2!G1879)</f>
        <v>Medellín</v>
      </c>
      <c r="D4279" t="str">
        <f>IF($A4279="","",Tienda_2!F1879)</f>
        <v>Maria Alfonso</v>
      </c>
      <c r="E4279" t="str">
        <f>IF($A4279="","",Tienda_2!I1879)</f>
        <v>Nequi</v>
      </c>
      <c r="F4279">
        <f>IF($A4279="","",VALUE(RIGHT(Tienda_2!E1879,4)))</f>
        <v>2021</v>
      </c>
      <c r="G4279">
        <f>IF($A4279="","",Tienda_2!C1879)</f>
        <v>20500</v>
      </c>
      <c r="H4279">
        <f>IF($A4279="","",Tienda_2!D1879)</f>
        <v>0</v>
      </c>
      <c r="I4279">
        <f>IF($A4279="","",Tienda_2!H1879)</f>
        <v>3</v>
      </c>
      <c r="J4279">
        <f>IF($A4279="",0,IF(AND(OR('Cuadro-de-mando'!$B$4="(Todas)",'Cuadro-de-mando'!$B$4=$A4279),OR('Cuadro-de-mando'!$E$4="(Todas)",'Cuadro-de-mando'!$E$4=$B4279),OR('Cuadro-de-mando'!$H$4="(Todas)",'Cuadro-de-mando'!$H$4=$C4279),OR('Cuadro-de-mando'!$K$4="(Todas)",'Cuadro-de-mando'!$K$4=$E4279),OR('Cuadro-de-mando'!$N$4="(Todos)",'Cuadro-de-mando'!$N$4=$F4279)),1,0))</f>
        <v>1</v>
      </c>
    </row>
    <row r="4280" spans="1:10" x14ac:dyDescent="0.25">
      <c r="A4280" t="str">
        <f>IF(Tienda_2!$A1880="","","Tienda 2")</f>
        <v>Tienda 2</v>
      </c>
      <c r="B4280" t="str">
        <f>IF($A4280="","",Tienda_2!B1880)</f>
        <v>Muebles</v>
      </c>
      <c r="C4280" t="str">
        <f>IF($A4280="","",Tienda_2!G1880)</f>
        <v>Bogotá</v>
      </c>
      <c r="D4280" t="str">
        <f>IF($A4280="","",Tienda_2!F1880)</f>
        <v>Juliana Costa</v>
      </c>
      <c r="E4280" t="str">
        <f>IF($A4280="","",Tienda_2!I1880)</f>
        <v>Cupón</v>
      </c>
      <c r="F4280">
        <f>IF($A4280="","",VALUE(RIGHT(Tienda_2!E1880,4)))</f>
        <v>2022</v>
      </c>
      <c r="G4280">
        <f>IF($A4280="","",Tienda_2!C1880)</f>
        <v>228400</v>
      </c>
      <c r="H4280">
        <f>IF($A4280="","",Tienda_2!D1880)</f>
        <v>10400</v>
      </c>
      <c r="I4280">
        <f>IF($A4280="","",Tienda_2!H1880)</f>
        <v>1</v>
      </c>
      <c r="J4280">
        <f>IF($A4280="",0,IF(AND(OR('Cuadro-de-mando'!$B$4="(Todas)",'Cuadro-de-mando'!$B$4=$A4280),OR('Cuadro-de-mando'!$E$4="(Todas)",'Cuadro-de-mando'!$E$4=$B4280),OR('Cuadro-de-mando'!$H$4="(Todas)",'Cuadro-de-mando'!$H$4=$C4280),OR('Cuadro-de-mando'!$K$4="(Todas)",'Cuadro-de-mando'!$K$4=$E4280),OR('Cuadro-de-mando'!$N$4="(Todos)",'Cuadro-de-mando'!$N$4=$F4280)),1,0))</f>
        <v>1</v>
      </c>
    </row>
    <row r="4281" spans="1:10" x14ac:dyDescent="0.25">
      <c r="A4281" t="str">
        <f>IF(Tienda_2!$A1881="","","Tienda 2")</f>
        <v>Tienda 2</v>
      </c>
      <c r="B4281" t="str">
        <f>IF($A4281="","",Tienda_2!B1881)</f>
        <v>Instrumentos musicales</v>
      </c>
      <c r="C4281" t="str">
        <f>IF($A4281="","",Tienda_2!G1881)</f>
        <v>Medellín</v>
      </c>
      <c r="D4281" t="str">
        <f>IF($A4281="","",Tienda_2!F1881)</f>
        <v>Juliana Costa</v>
      </c>
      <c r="E4281" t="str">
        <f>IF($A4281="","",Tienda_2!I1881)</f>
        <v>Tarjeta de crédito</v>
      </c>
      <c r="F4281">
        <f>IF($A4281="","",VALUE(RIGHT(Tienda_2!E1881,4)))</f>
        <v>2021</v>
      </c>
      <c r="G4281">
        <f>IF($A4281="","",Tienda_2!C1881)</f>
        <v>91000</v>
      </c>
      <c r="H4281">
        <f>IF($A4281="","",Tienda_2!D1881)</f>
        <v>5200</v>
      </c>
      <c r="I4281">
        <f>IF($A4281="","",Tienda_2!H1881)</f>
        <v>5</v>
      </c>
      <c r="J4281">
        <f>IF($A4281="",0,IF(AND(OR('Cuadro-de-mando'!$B$4="(Todas)",'Cuadro-de-mando'!$B$4=$A4281),OR('Cuadro-de-mando'!$E$4="(Todas)",'Cuadro-de-mando'!$E$4=$B4281),OR('Cuadro-de-mando'!$H$4="(Todas)",'Cuadro-de-mando'!$H$4=$C4281),OR('Cuadro-de-mando'!$K$4="(Todas)",'Cuadro-de-mando'!$K$4=$E4281),OR('Cuadro-de-mando'!$N$4="(Todos)",'Cuadro-de-mando'!$N$4=$F4281)),1,0))</f>
        <v>1</v>
      </c>
    </row>
    <row r="4282" spans="1:10" x14ac:dyDescent="0.25">
      <c r="A4282" t="str">
        <f>IF(Tienda_2!$A1882="","","Tienda 2")</f>
        <v>Tienda 2</v>
      </c>
      <c r="B4282" t="str">
        <f>IF($A4282="","",Tienda_2!B1882)</f>
        <v>Electrodomésticos</v>
      </c>
      <c r="C4282" t="str">
        <f>IF($A4282="","",Tienda_2!G1882)</f>
        <v>Soacha</v>
      </c>
      <c r="D4282" t="str">
        <f>IF($A4282="","",Tienda_2!F1882)</f>
        <v>Lucas Olivera</v>
      </c>
      <c r="E4282" t="str">
        <f>IF($A4282="","",Tienda_2!I1882)</f>
        <v>Tarjeta de crédito</v>
      </c>
      <c r="F4282">
        <f>IF($A4282="","",VALUE(RIGHT(Tienda_2!E1882,4)))</f>
        <v>2021</v>
      </c>
      <c r="G4282">
        <f>IF($A4282="","",Tienda_2!C1882)</f>
        <v>355900</v>
      </c>
      <c r="H4282">
        <f>IF($A4282="","",Tienda_2!D1882)</f>
        <v>20200</v>
      </c>
      <c r="I4282">
        <f>IF($A4282="","",Tienda_2!H1882)</f>
        <v>5</v>
      </c>
      <c r="J4282">
        <f>IF($A4282="",0,IF(AND(OR('Cuadro-de-mando'!$B$4="(Todas)",'Cuadro-de-mando'!$B$4=$A4282),OR('Cuadro-de-mando'!$E$4="(Todas)",'Cuadro-de-mando'!$E$4=$B4282),OR('Cuadro-de-mando'!$H$4="(Todas)",'Cuadro-de-mando'!$H$4=$C4282),OR('Cuadro-de-mando'!$K$4="(Todas)",'Cuadro-de-mando'!$K$4=$E4282),OR('Cuadro-de-mando'!$N$4="(Todos)",'Cuadro-de-mando'!$N$4=$F4282)),1,0))</f>
        <v>1</v>
      </c>
    </row>
    <row r="4283" spans="1:10" x14ac:dyDescent="0.25">
      <c r="A4283" t="str">
        <f>IF(Tienda_2!$A1883="","","Tienda 2")</f>
        <v>Tienda 2</v>
      </c>
      <c r="B4283" t="str">
        <f>IF($A4283="","",Tienda_2!B1883)</f>
        <v>Libros</v>
      </c>
      <c r="C4283" t="str">
        <f>IF($A4283="","",Tienda_2!G1883)</f>
        <v>Medellín</v>
      </c>
      <c r="D4283" t="str">
        <f>IF($A4283="","",Tienda_2!F1883)</f>
        <v>Santiago Silva</v>
      </c>
      <c r="E4283" t="str">
        <f>IF($A4283="","",Tienda_2!I1883)</f>
        <v>Tarjeta de crédito</v>
      </c>
      <c r="F4283">
        <f>IF($A4283="","",VALUE(RIGHT(Tienda_2!E1883,4)))</f>
        <v>2020</v>
      </c>
      <c r="G4283">
        <f>IF($A4283="","",Tienda_2!C1883)</f>
        <v>61100</v>
      </c>
      <c r="H4283">
        <f>IF($A4283="","",Tienda_2!D1883)</f>
        <v>3800</v>
      </c>
      <c r="I4283">
        <f>IF($A4283="","",Tienda_2!H1883)</f>
        <v>4</v>
      </c>
      <c r="J4283">
        <f>IF($A4283="",0,IF(AND(OR('Cuadro-de-mando'!$B$4="(Todas)",'Cuadro-de-mando'!$B$4=$A4283),OR('Cuadro-de-mando'!$E$4="(Todas)",'Cuadro-de-mando'!$E$4=$B4283),OR('Cuadro-de-mando'!$H$4="(Todas)",'Cuadro-de-mando'!$H$4=$C4283),OR('Cuadro-de-mando'!$K$4="(Todas)",'Cuadro-de-mando'!$K$4=$E4283),OR('Cuadro-de-mando'!$N$4="(Todos)",'Cuadro-de-mando'!$N$4=$F4283)),1,0))</f>
        <v>1</v>
      </c>
    </row>
    <row r="4284" spans="1:10" x14ac:dyDescent="0.25">
      <c r="A4284" t="str">
        <f>IF(Tienda_2!$A1884="","","Tienda 2")</f>
        <v>Tienda 2</v>
      </c>
      <c r="B4284" t="str">
        <f>IF($A4284="","",Tienda_2!B1884)</f>
        <v>Electrodomésticos</v>
      </c>
      <c r="C4284" t="str">
        <f>IF($A4284="","",Tienda_2!G1884)</f>
        <v>Barranquilla</v>
      </c>
      <c r="D4284" t="str">
        <f>IF($A4284="","",Tienda_2!F1884)</f>
        <v>Pedro Gomez</v>
      </c>
      <c r="E4284" t="str">
        <f>IF($A4284="","",Tienda_2!I1884)</f>
        <v>Tarjeta de crédito</v>
      </c>
      <c r="F4284">
        <f>IF($A4284="","",VALUE(RIGHT(Tienda_2!E1884,4)))</f>
        <v>2022</v>
      </c>
      <c r="G4284">
        <f>IF($A4284="","",Tienda_2!C1884)</f>
        <v>799200</v>
      </c>
      <c r="H4284">
        <f>IF($A4284="","",Tienda_2!D1884)</f>
        <v>40700</v>
      </c>
      <c r="I4284">
        <f>IF($A4284="","",Tienda_2!H1884)</f>
        <v>3</v>
      </c>
      <c r="J4284">
        <f>IF($A4284="",0,IF(AND(OR('Cuadro-de-mando'!$B$4="(Todas)",'Cuadro-de-mando'!$B$4=$A4284),OR('Cuadro-de-mando'!$E$4="(Todas)",'Cuadro-de-mando'!$E$4=$B4284),OR('Cuadro-de-mando'!$H$4="(Todas)",'Cuadro-de-mando'!$H$4=$C4284),OR('Cuadro-de-mando'!$K$4="(Todas)",'Cuadro-de-mando'!$K$4=$E4284),OR('Cuadro-de-mando'!$N$4="(Todos)",'Cuadro-de-mando'!$N$4=$F4284)),1,0))</f>
        <v>1</v>
      </c>
    </row>
    <row r="4285" spans="1:10" x14ac:dyDescent="0.25">
      <c r="A4285" t="str">
        <f>IF(Tienda_2!$A1885="","","Tienda 2")</f>
        <v>Tienda 2</v>
      </c>
      <c r="B4285" t="str">
        <f>IF($A4285="","",Tienda_2!B1885)</f>
        <v>Electrodomésticos</v>
      </c>
      <c r="C4285" t="str">
        <f>IF($A4285="","",Tienda_2!G1885)</f>
        <v>Riohacha</v>
      </c>
      <c r="D4285" t="str">
        <f>IF($A4285="","",Tienda_2!F1885)</f>
        <v>Ángel Rodriguez</v>
      </c>
      <c r="E4285" t="str">
        <f>IF($A4285="","",Tienda_2!I1885)</f>
        <v>Tarjeta de crédito</v>
      </c>
      <c r="F4285">
        <f>IF($A4285="","",VALUE(RIGHT(Tienda_2!E1885,4)))</f>
        <v>2023</v>
      </c>
      <c r="G4285">
        <f>IF($A4285="","",Tienda_2!C1885)</f>
        <v>762100</v>
      </c>
      <c r="H4285">
        <f>IF($A4285="","",Tienda_2!D1885)</f>
        <v>38800</v>
      </c>
      <c r="I4285">
        <f>IF($A4285="","",Tienda_2!H1885)</f>
        <v>4</v>
      </c>
      <c r="J4285">
        <f>IF($A4285="",0,IF(AND(OR('Cuadro-de-mando'!$B$4="(Todas)",'Cuadro-de-mando'!$B$4=$A4285),OR('Cuadro-de-mando'!$E$4="(Todas)",'Cuadro-de-mando'!$E$4=$B4285),OR('Cuadro-de-mando'!$H$4="(Todas)",'Cuadro-de-mando'!$H$4=$C4285),OR('Cuadro-de-mando'!$K$4="(Todas)",'Cuadro-de-mando'!$K$4=$E4285),OR('Cuadro-de-mando'!$N$4="(Todos)",'Cuadro-de-mando'!$N$4=$F4285)),1,0))</f>
        <v>1</v>
      </c>
    </row>
    <row r="4286" spans="1:10" x14ac:dyDescent="0.25">
      <c r="A4286" t="str">
        <f>IF(Tienda_2!$A1886="","","Tienda 2")</f>
        <v>Tienda 2</v>
      </c>
      <c r="B4286" t="str">
        <f>IF($A4286="","",Tienda_2!B1886)</f>
        <v>Instrumentos musicales</v>
      </c>
      <c r="C4286" t="str">
        <f>IF($A4286="","",Tienda_2!G1886)</f>
        <v>Bogotá</v>
      </c>
      <c r="D4286" t="str">
        <f>IF($A4286="","",Tienda_2!F1886)</f>
        <v>Izabela de León</v>
      </c>
      <c r="E4286" t="str">
        <f>IF($A4286="","",Tienda_2!I1886)</f>
        <v>Tarjeta de crédito</v>
      </c>
      <c r="F4286">
        <f>IF($A4286="","",VALUE(RIGHT(Tienda_2!E1886,4)))</f>
        <v>2022</v>
      </c>
      <c r="G4286">
        <f>IF($A4286="","",Tienda_2!C1886)</f>
        <v>835100</v>
      </c>
      <c r="H4286">
        <f>IF($A4286="","",Tienda_2!D1886)</f>
        <v>42700</v>
      </c>
      <c r="I4286">
        <f>IF($A4286="","",Tienda_2!H1886)</f>
        <v>3</v>
      </c>
      <c r="J4286">
        <f>IF($A4286="",0,IF(AND(OR('Cuadro-de-mando'!$B$4="(Todas)",'Cuadro-de-mando'!$B$4=$A4286),OR('Cuadro-de-mando'!$E$4="(Todas)",'Cuadro-de-mando'!$E$4=$B4286),OR('Cuadro-de-mando'!$H$4="(Todas)",'Cuadro-de-mando'!$H$4=$C4286),OR('Cuadro-de-mando'!$K$4="(Todas)",'Cuadro-de-mando'!$K$4=$E4286),OR('Cuadro-de-mando'!$N$4="(Todos)",'Cuadro-de-mando'!$N$4=$F4286)),1,0))</f>
        <v>1</v>
      </c>
    </row>
    <row r="4287" spans="1:10" x14ac:dyDescent="0.25">
      <c r="A4287" t="str">
        <f>IF(Tienda_2!$A1887="","","Tienda 2")</f>
        <v>Tienda 2</v>
      </c>
      <c r="B4287" t="str">
        <f>IF($A4287="","",Tienda_2!B1887)</f>
        <v>Juguetes</v>
      </c>
      <c r="C4287" t="str">
        <f>IF($A4287="","",Tienda_2!G1887)</f>
        <v>Santa Marta</v>
      </c>
      <c r="D4287" t="str">
        <f>IF($A4287="","",Tienda_2!F1887)</f>
        <v>Maria Alfonso</v>
      </c>
      <c r="E4287" t="str">
        <f>IF($A4287="","",Tienda_2!I1887)</f>
        <v>Tarjeta de crédito</v>
      </c>
      <c r="F4287">
        <f>IF($A4287="","",VALUE(RIGHT(Tienda_2!E1887,4)))</f>
        <v>2021</v>
      </c>
      <c r="G4287">
        <f>IF($A4287="","",Tienda_2!C1887)</f>
        <v>10200</v>
      </c>
      <c r="H4287">
        <f>IF($A4287="","",Tienda_2!D1887)</f>
        <v>0</v>
      </c>
      <c r="I4287">
        <f>IF($A4287="","",Tienda_2!H1887)</f>
        <v>1</v>
      </c>
      <c r="J4287">
        <f>IF($A4287="",0,IF(AND(OR('Cuadro-de-mando'!$B$4="(Todas)",'Cuadro-de-mando'!$B$4=$A4287),OR('Cuadro-de-mando'!$E$4="(Todas)",'Cuadro-de-mando'!$E$4=$B4287),OR('Cuadro-de-mando'!$H$4="(Todas)",'Cuadro-de-mando'!$H$4=$C4287),OR('Cuadro-de-mando'!$K$4="(Todas)",'Cuadro-de-mando'!$K$4=$E4287),OR('Cuadro-de-mando'!$N$4="(Todos)",'Cuadro-de-mando'!$N$4=$F4287)),1,0))</f>
        <v>1</v>
      </c>
    </row>
    <row r="4288" spans="1:10" x14ac:dyDescent="0.25">
      <c r="A4288" t="str">
        <f>IF(Tienda_2!$A1888="","","Tienda 2")</f>
        <v>Tienda 2</v>
      </c>
      <c r="B4288" t="str">
        <f>IF($A4288="","",Tienda_2!B1888)</f>
        <v>Juguetes</v>
      </c>
      <c r="C4288" t="str">
        <f>IF($A4288="","",Tienda_2!G1888)</f>
        <v>Bogotá</v>
      </c>
      <c r="D4288" t="str">
        <f>IF($A4288="","",Tienda_2!F1888)</f>
        <v>Mariana Herrera</v>
      </c>
      <c r="E4288" t="str">
        <f>IF($A4288="","",Tienda_2!I1888)</f>
        <v>Tarjeta de crédito</v>
      </c>
      <c r="F4288">
        <f>IF($A4288="","",VALUE(RIGHT(Tienda_2!E1888,4)))</f>
        <v>2020</v>
      </c>
      <c r="G4288">
        <f>IF($A4288="","",Tienda_2!C1888)</f>
        <v>15100</v>
      </c>
      <c r="H4288">
        <f>IF($A4288="","",Tienda_2!D1888)</f>
        <v>0</v>
      </c>
      <c r="I4288">
        <f>IF($A4288="","",Tienda_2!H1888)</f>
        <v>5</v>
      </c>
      <c r="J4288">
        <f>IF($A4288="",0,IF(AND(OR('Cuadro-de-mando'!$B$4="(Todas)",'Cuadro-de-mando'!$B$4=$A4288),OR('Cuadro-de-mando'!$E$4="(Todas)",'Cuadro-de-mando'!$E$4=$B4288),OR('Cuadro-de-mando'!$H$4="(Todas)",'Cuadro-de-mando'!$H$4=$C4288),OR('Cuadro-de-mando'!$K$4="(Todas)",'Cuadro-de-mando'!$K$4=$E4288),OR('Cuadro-de-mando'!$N$4="(Todos)",'Cuadro-de-mando'!$N$4=$F4288)),1,0))</f>
        <v>1</v>
      </c>
    </row>
    <row r="4289" spans="1:10" x14ac:dyDescent="0.25">
      <c r="A4289" t="str">
        <f>IF(Tienda_2!$A1889="","","Tienda 2")</f>
        <v>Tienda 2</v>
      </c>
      <c r="B4289" t="str">
        <f>IF($A4289="","",Tienda_2!B1889)</f>
        <v>Electrónicos</v>
      </c>
      <c r="C4289" t="str">
        <f>IF($A4289="","",Tienda_2!G1889)</f>
        <v>Medellín</v>
      </c>
      <c r="D4289" t="str">
        <f>IF($A4289="","",Tienda_2!F1889)</f>
        <v>Izabela de León</v>
      </c>
      <c r="E4289" t="str">
        <f>IF($A4289="","",Tienda_2!I1889)</f>
        <v>Nequi</v>
      </c>
      <c r="F4289">
        <f>IF($A4289="","",VALUE(RIGHT(Tienda_2!E1889,4)))</f>
        <v>2020</v>
      </c>
      <c r="G4289">
        <f>IF($A4289="","",Tienda_2!C1889)</f>
        <v>124700</v>
      </c>
      <c r="H4289">
        <f>IF($A4289="","",Tienda_2!D1889)</f>
        <v>4800</v>
      </c>
      <c r="I4289">
        <f>IF($A4289="","",Tienda_2!H1889)</f>
        <v>4</v>
      </c>
      <c r="J4289">
        <f>IF($A4289="",0,IF(AND(OR('Cuadro-de-mando'!$B$4="(Todas)",'Cuadro-de-mando'!$B$4=$A4289),OR('Cuadro-de-mando'!$E$4="(Todas)",'Cuadro-de-mando'!$E$4=$B4289),OR('Cuadro-de-mando'!$H$4="(Todas)",'Cuadro-de-mando'!$H$4=$C4289),OR('Cuadro-de-mando'!$K$4="(Todas)",'Cuadro-de-mando'!$K$4=$E4289),OR('Cuadro-de-mando'!$N$4="(Todos)",'Cuadro-de-mando'!$N$4=$F4289)),1,0))</f>
        <v>1</v>
      </c>
    </row>
    <row r="4290" spans="1:10" x14ac:dyDescent="0.25">
      <c r="A4290" t="str">
        <f>IF(Tienda_2!$A1890="","","Tienda 2")</f>
        <v>Tienda 2</v>
      </c>
      <c r="B4290" t="str">
        <f>IF($A4290="","",Tienda_2!B1890)</f>
        <v>Electrónicos</v>
      </c>
      <c r="C4290" t="str">
        <f>IF($A4290="","",Tienda_2!G1890)</f>
        <v>Bogotá</v>
      </c>
      <c r="D4290" t="str">
        <f>IF($A4290="","",Tienda_2!F1890)</f>
        <v>Mariana Herrera</v>
      </c>
      <c r="E4290" t="str">
        <f>IF($A4290="","",Tienda_2!I1890)</f>
        <v>Nequi</v>
      </c>
      <c r="F4290">
        <f>IF($A4290="","",VALUE(RIGHT(Tienda_2!E1890,4)))</f>
        <v>2021</v>
      </c>
      <c r="G4290">
        <f>IF($A4290="","",Tienda_2!C1890)</f>
        <v>152900</v>
      </c>
      <c r="H4290">
        <f>IF($A4290="","",Tienda_2!D1890)</f>
        <v>8400</v>
      </c>
      <c r="I4290">
        <f>IF($A4290="","",Tienda_2!H1890)</f>
        <v>5</v>
      </c>
      <c r="J4290">
        <f>IF($A4290="",0,IF(AND(OR('Cuadro-de-mando'!$B$4="(Todas)",'Cuadro-de-mando'!$B$4=$A4290),OR('Cuadro-de-mando'!$E$4="(Todas)",'Cuadro-de-mando'!$E$4=$B4290),OR('Cuadro-de-mando'!$H$4="(Todas)",'Cuadro-de-mando'!$H$4=$C4290),OR('Cuadro-de-mando'!$K$4="(Todas)",'Cuadro-de-mando'!$K$4=$E4290),OR('Cuadro-de-mando'!$N$4="(Todos)",'Cuadro-de-mando'!$N$4=$F4290)),1,0))</f>
        <v>1</v>
      </c>
    </row>
    <row r="4291" spans="1:10" x14ac:dyDescent="0.25">
      <c r="A4291" t="str">
        <f>IF(Tienda_2!$A1891="","","Tienda 2")</f>
        <v>Tienda 2</v>
      </c>
      <c r="B4291" t="str">
        <f>IF($A4291="","",Tienda_2!B1891)</f>
        <v>Libros</v>
      </c>
      <c r="C4291" t="str">
        <f>IF($A4291="","",Tienda_2!G1891)</f>
        <v>Bogotá</v>
      </c>
      <c r="D4291" t="str">
        <f>IF($A4291="","",Tienda_2!F1891)</f>
        <v>Juliana Costa</v>
      </c>
      <c r="E4291" t="str">
        <f>IF($A4291="","",Tienda_2!I1891)</f>
        <v>Cupón</v>
      </c>
      <c r="F4291">
        <f>IF($A4291="","",VALUE(RIGHT(Tienda_2!E1891,4)))</f>
        <v>2022</v>
      </c>
      <c r="G4291">
        <f>IF($A4291="","",Tienda_2!C1891)</f>
        <v>44700</v>
      </c>
      <c r="H4291">
        <f>IF($A4291="","",Tienda_2!D1891)</f>
        <v>2600</v>
      </c>
      <c r="I4291">
        <f>IF($A4291="","",Tienda_2!H1891)</f>
        <v>2</v>
      </c>
      <c r="J4291">
        <f>IF($A4291="",0,IF(AND(OR('Cuadro-de-mando'!$B$4="(Todas)",'Cuadro-de-mando'!$B$4=$A4291),OR('Cuadro-de-mando'!$E$4="(Todas)",'Cuadro-de-mando'!$E$4=$B4291),OR('Cuadro-de-mando'!$H$4="(Todas)",'Cuadro-de-mando'!$H$4=$C4291),OR('Cuadro-de-mando'!$K$4="(Todas)",'Cuadro-de-mando'!$K$4=$E4291),OR('Cuadro-de-mando'!$N$4="(Todos)",'Cuadro-de-mando'!$N$4=$F4291)),1,0))</f>
        <v>1</v>
      </c>
    </row>
    <row r="4292" spans="1:10" x14ac:dyDescent="0.25">
      <c r="A4292" t="str">
        <f>IF(Tienda_2!$A1892="","","Tienda 2")</f>
        <v>Tienda 2</v>
      </c>
      <c r="B4292" t="str">
        <f>IF($A4292="","",Tienda_2!B1892)</f>
        <v>Artículos para el hogar</v>
      </c>
      <c r="C4292" t="str">
        <f>IF($A4292="","",Tienda_2!G1892)</f>
        <v>Medellín</v>
      </c>
      <c r="D4292" t="str">
        <f>IF($A4292="","",Tienda_2!F1892)</f>
        <v>Mariana Herrera</v>
      </c>
      <c r="E4292" t="str">
        <f>IF($A4292="","",Tienda_2!I1892)</f>
        <v>Tarjeta de crédito</v>
      </c>
      <c r="F4292">
        <f>IF($A4292="","",VALUE(RIGHT(Tienda_2!E1892,4)))</f>
        <v>2022</v>
      </c>
      <c r="G4292">
        <f>IF($A4292="","",Tienda_2!C1892)</f>
        <v>32900</v>
      </c>
      <c r="H4292">
        <f>IF($A4292="","",Tienda_2!D1892)</f>
        <v>2500</v>
      </c>
      <c r="I4292">
        <f>IF($A4292="","",Tienda_2!H1892)</f>
        <v>4</v>
      </c>
      <c r="J4292">
        <f>IF($A4292="",0,IF(AND(OR('Cuadro-de-mando'!$B$4="(Todas)",'Cuadro-de-mando'!$B$4=$A4292),OR('Cuadro-de-mando'!$E$4="(Todas)",'Cuadro-de-mando'!$E$4=$B4292),OR('Cuadro-de-mando'!$H$4="(Todas)",'Cuadro-de-mando'!$H$4=$C4292),OR('Cuadro-de-mando'!$K$4="(Todas)",'Cuadro-de-mando'!$K$4=$E4292),OR('Cuadro-de-mando'!$N$4="(Todos)",'Cuadro-de-mando'!$N$4=$F4292)),1,0))</f>
        <v>1</v>
      </c>
    </row>
    <row r="4293" spans="1:10" x14ac:dyDescent="0.25">
      <c r="A4293" t="str">
        <f>IF(Tienda_2!$A1893="","","Tienda 2")</f>
        <v>Tienda 2</v>
      </c>
      <c r="B4293" t="str">
        <f>IF($A4293="","",Tienda_2!B1893)</f>
        <v>Electrodomésticos</v>
      </c>
      <c r="C4293" t="str">
        <f>IF($A4293="","",Tienda_2!G1893)</f>
        <v>Bogotá</v>
      </c>
      <c r="D4293" t="str">
        <f>IF($A4293="","",Tienda_2!F1893)</f>
        <v>Santiago Silva</v>
      </c>
      <c r="E4293" t="str">
        <f>IF($A4293="","",Tienda_2!I1893)</f>
        <v>Tarjeta de crédito</v>
      </c>
      <c r="F4293">
        <f>IF($A4293="","",VALUE(RIGHT(Tienda_2!E1893,4)))</f>
        <v>2020</v>
      </c>
      <c r="G4293">
        <f>IF($A4293="","",Tienda_2!C1893)</f>
        <v>1425200</v>
      </c>
      <c r="H4293">
        <f>IF($A4293="","",Tienda_2!D1893)</f>
        <v>74100</v>
      </c>
      <c r="I4293">
        <f>IF($A4293="","",Tienda_2!H1893)</f>
        <v>5</v>
      </c>
      <c r="J4293">
        <f>IF($A4293="",0,IF(AND(OR('Cuadro-de-mando'!$B$4="(Todas)",'Cuadro-de-mando'!$B$4=$A4293),OR('Cuadro-de-mando'!$E$4="(Todas)",'Cuadro-de-mando'!$E$4=$B4293),OR('Cuadro-de-mando'!$H$4="(Todas)",'Cuadro-de-mando'!$H$4=$C4293),OR('Cuadro-de-mando'!$K$4="(Todas)",'Cuadro-de-mando'!$K$4=$E4293),OR('Cuadro-de-mando'!$N$4="(Todos)",'Cuadro-de-mando'!$N$4=$F4293)),1,0))</f>
        <v>1</v>
      </c>
    </row>
    <row r="4294" spans="1:10" x14ac:dyDescent="0.25">
      <c r="A4294" t="str">
        <f>IF(Tienda_2!$A1894="","","Tienda 2")</f>
        <v>Tienda 2</v>
      </c>
      <c r="B4294" t="str">
        <f>IF($A4294="","",Tienda_2!B1894)</f>
        <v>Electrónicos</v>
      </c>
      <c r="C4294" t="str">
        <f>IF($A4294="","",Tienda_2!G1894)</f>
        <v>Bogotá</v>
      </c>
      <c r="D4294" t="str">
        <f>IF($A4294="","",Tienda_2!F1894)</f>
        <v>Pedro Gomez</v>
      </c>
      <c r="E4294" t="str">
        <f>IF($A4294="","",Tienda_2!I1894)</f>
        <v>Nequi</v>
      </c>
      <c r="F4294">
        <f>IF($A4294="","",VALUE(RIGHT(Tienda_2!E1894,4)))</f>
        <v>2020</v>
      </c>
      <c r="G4294">
        <f>IF($A4294="","",Tienda_2!C1894)</f>
        <v>1215800</v>
      </c>
      <c r="H4294">
        <f>IF($A4294="","",Tienda_2!D1894)</f>
        <v>65100</v>
      </c>
      <c r="I4294">
        <f>IF($A4294="","",Tienda_2!H1894)</f>
        <v>5</v>
      </c>
      <c r="J4294">
        <f>IF($A4294="",0,IF(AND(OR('Cuadro-de-mando'!$B$4="(Todas)",'Cuadro-de-mando'!$B$4=$A4294),OR('Cuadro-de-mando'!$E$4="(Todas)",'Cuadro-de-mando'!$E$4=$B4294),OR('Cuadro-de-mando'!$H$4="(Todas)",'Cuadro-de-mando'!$H$4=$C4294),OR('Cuadro-de-mando'!$K$4="(Todas)",'Cuadro-de-mando'!$K$4=$E4294),OR('Cuadro-de-mando'!$N$4="(Todos)",'Cuadro-de-mando'!$N$4=$F4294)),1,0))</f>
        <v>1</v>
      </c>
    </row>
    <row r="4295" spans="1:10" x14ac:dyDescent="0.25">
      <c r="A4295" t="str">
        <f>IF(Tienda_2!$A1895="","","Tienda 2")</f>
        <v>Tienda 2</v>
      </c>
      <c r="B4295" t="str">
        <f>IF($A4295="","",Tienda_2!B1895)</f>
        <v>Electrodomésticos</v>
      </c>
      <c r="C4295" t="str">
        <f>IF($A4295="","",Tienda_2!G1895)</f>
        <v>Medellín</v>
      </c>
      <c r="D4295" t="str">
        <f>IF($A4295="","",Tienda_2!F1895)</f>
        <v>Blanca Ramirez</v>
      </c>
      <c r="E4295" t="str">
        <f>IF($A4295="","",Tienda_2!I1895)</f>
        <v>Tarjeta de crédito</v>
      </c>
      <c r="F4295">
        <f>IF($A4295="","",VALUE(RIGHT(Tienda_2!E1895,4)))</f>
        <v>2020</v>
      </c>
      <c r="G4295">
        <f>IF($A4295="","",Tienda_2!C1895)</f>
        <v>1212700</v>
      </c>
      <c r="H4295">
        <f>IF($A4295="","",Tienda_2!D1895)</f>
        <v>65000</v>
      </c>
      <c r="I4295">
        <f>IF($A4295="","",Tienda_2!H1895)</f>
        <v>3</v>
      </c>
      <c r="J4295">
        <f>IF($A4295="",0,IF(AND(OR('Cuadro-de-mando'!$B$4="(Todas)",'Cuadro-de-mando'!$B$4=$A4295),OR('Cuadro-de-mando'!$E$4="(Todas)",'Cuadro-de-mando'!$E$4=$B4295),OR('Cuadro-de-mando'!$H$4="(Todas)",'Cuadro-de-mando'!$H$4=$C4295),OR('Cuadro-de-mando'!$K$4="(Todas)",'Cuadro-de-mando'!$K$4=$E4295),OR('Cuadro-de-mando'!$N$4="(Todos)",'Cuadro-de-mando'!$N$4=$F4295)),1,0))</f>
        <v>1</v>
      </c>
    </row>
    <row r="4296" spans="1:10" x14ac:dyDescent="0.25">
      <c r="A4296" t="str">
        <f>IF(Tienda_2!$A1896="","","Tienda 2")</f>
        <v>Tienda 2</v>
      </c>
      <c r="B4296" t="str">
        <f>IF($A4296="","",Tienda_2!B1896)</f>
        <v>Muebles</v>
      </c>
      <c r="C4296" t="str">
        <f>IF($A4296="","",Tienda_2!G1896)</f>
        <v>Cúcuta</v>
      </c>
      <c r="D4296" t="str">
        <f>IF($A4296="","",Tienda_2!F1896)</f>
        <v>Felipe Santos</v>
      </c>
      <c r="E4296" t="str">
        <f>IF($A4296="","",Tienda_2!I1896)</f>
        <v>Tarjeta de crédito</v>
      </c>
      <c r="F4296">
        <f>IF($A4296="","",VALUE(RIGHT(Tienda_2!E1896,4)))</f>
        <v>2020</v>
      </c>
      <c r="G4296">
        <f>IF($A4296="","",Tienda_2!C1896)</f>
        <v>689000</v>
      </c>
      <c r="H4296">
        <f>IF($A4296="","",Tienda_2!D1896)</f>
        <v>34900</v>
      </c>
      <c r="I4296">
        <f>IF($A4296="","",Tienda_2!H1896)</f>
        <v>1</v>
      </c>
      <c r="J4296">
        <f>IF($A4296="",0,IF(AND(OR('Cuadro-de-mando'!$B$4="(Todas)",'Cuadro-de-mando'!$B$4=$A4296),OR('Cuadro-de-mando'!$E$4="(Todas)",'Cuadro-de-mando'!$E$4=$B4296),OR('Cuadro-de-mando'!$H$4="(Todas)",'Cuadro-de-mando'!$H$4=$C4296),OR('Cuadro-de-mando'!$K$4="(Todas)",'Cuadro-de-mando'!$K$4=$E4296),OR('Cuadro-de-mando'!$N$4="(Todos)",'Cuadro-de-mando'!$N$4=$F4296)),1,0))</f>
        <v>1</v>
      </c>
    </row>
    <row r="4297" spans="1:10" x14ac:dyDescent="0.25">
      <c r="A4297" t="str">
        <f>IF(Tienda_2!$A1897="","","Tienda 2")</f>
        <v>Tienda 2</v>
      </c>
      <c r="B4297" t="str">
        <f>IF($A4297="","",Tienda_2!B1897)</f>
        <v>Muebles</v>
      </c>
      <c r="C4297" t="str">
        <f>IF($A4297="","",Tienda_2!G1897)</f>
        <v>Cartagena</v>
      </c>
      <c r="D4297" t="str">
        <f>IF($A4297="","",Tienda_2!F1897)</f>
        <v>Rafael Acosta</v>
      </c>
      <c r="E4297" t="str">
        <f>IF($A4297="","",Tienda_2!I1897)</f>
        <v>Nequi</v>
      </c>
      <c r="F4297">
        <f>IF($A4297="","",VALUE(RIGHT(Tienda_2!E1897,4)))</f>
        <v>2020</v>
      </c>
      <c r="G4297">
        <f>IF($A4297="","",Tienda_2!C1897)</f>
        <v>467400</v>
      </c>
      <c r="H4297">
        <f>IF($A4297="","",Tienda_2!D1897)</f>
        <v>23100</v>
      </c>
      <c r="I4297">
        <f>IF($A4297="","",Tienda_2!H1897)</f>
        <v>3</v>
      </c>
      <c r="J4297">
        <f>IF($A4297="",0,IF(AND(OR('Cuadro-de-mando'!$B$4="(Todas)",'Cuadro-de-mando'!$B$4=$A4297),OR('Cuadro-de-mando'!$E$4="(Todas)",'Cuadro-de-mando'!$E$4=$B4297),OR('Cuadro-de-mando'!$H$4="(Todas)",'Cuadro-de-mando'!$H$4=$C4297),OR('Cuadro-de-mando'!$K$4="(Todas)",'Cuadro-de-mando'!$K$4=$E4297),OR('Cuadro-de-mando'!$N$4="(Todos)",'Cuadro-de-mando'!$N$4=$F4297)),1,0))</f>
        <v>1</v>
      </c>
    </row>
    <row r="4298" spans="1:10" x14ac:dyDescent="0.25">
      <c r="A4298" t="str">
        <f>IF(Tienda_2!$A1898="","","Tienda 2")</f>
        <v>Tienda 2</v>
      </c>
      <c r="B4298" t="str">
        <f>IF($A4298="","",Tienda_2!B1898)</f>
        <v>Juguetes</v>
      </c>
      <c r="C4298" t="str">
        <f>IF($A4298="","",Tienda_2!G1898)</f>
        <v>Medellín</v>
      </c>
      <c r="D4298" t="str">
        <f>IF($A4298="","",Tienda_2!F1898)</f>
        <v>Santiago Silva</v>
      </c>
      <c r="E4298" t="str">
        <f>IF($A4298="","",Tienda_2!I1898)</f>
        <v>Tarjeta de crédito</v>
      </c>
      <c r="F4298">
        <f>IF($A4298="","",VALUE(RIGHT(Tienda_2!E1898,4)))</f>
        <v>2020</v>
      </c>
      <c r="G4298">
        <f>IF($A4298="","",Tienda_2!C1898)</f>
        <v>41700</v>
      </c>
      <c r="H4298">
        <f>IF($A4298="","",Tienda_2!D1898)</f>
        <v>2400</v>
      </c>
      <c r="I4298">
        <f>IF($A4298="","",Tienda_2!H1898)</f>
        <v>5</v>
      </c>
      <c r="J4298">
        <f>IF($A4298="",0,IF(AND(OR('Cuadro-de-mando'!$B$4="(Todas)",'Cuadro-de-mando'!$B$4=$A4298),OR('Cuadro-de-mando'!$E$4="(Todas)",'Cuadro-de-mando'!$E$4=$B4298),OR('Cuadro-de-mando'!$H$4="(Todas)",'Cuadro-de-mando'!$H$4=$C4298),OR('Cuadro-de-mando'!$K$4="(Todas)",'Cuadro-de-mando'!$K$4=$E4298),OR('Cuadro-de-mando'!$N$4="(Todos)",'Cuadro-de-mando'!$N$4=$F4298)),1,0))</f>
        <v>1</v>
      </c>
    </row>
    <row r="4299" spans="1:10" x14ac:dyDescent="0.25">
      <c r="A4299" t="str">
        <f>IF(Tienda_2!$A1899="","","Tienda 2")</f>
        <v>Tienda 2</v>
      </c>
      <c r="B4299" t="str">
        <f>IF($A4299="","",Tienda_2!B1899)</f>
        <v>Electrónicos</v>
      </c>
      <c r="C4299" t="str">
        <f>IF($A4299="","",Tienda_2!G1899)</f>
        <v>Cali</v>
      </c>
      <c r="D4299" t="str">
        <f>IF($A4299="","",Tienda_2!F1899)</f>
        <v>Lucas Olivera</v>
      </c>
      <c r="E4299" t="str">
        <f>IF($A4299="","",Tienda_2!I1899)</f>
        <v>Tarjeta de crédito</v>
      </c>
      <c r="F4299">
        <f>IF($A4299="","",VALUE(RIGHT(Tienda_2!E1899,4)))</f>
        <v>2023</v>
      </c>
      <c r="G4299">
        <f>IF($A4299="","",Tienda_2!C1899)</f>
        <v>1810600</v>
      </c>
      <c r="H4299">
        <f>IF($A4299="","",Tienda_2!D1899)</f>
        <v>94600</v>
      </c>
      <c r="I4299">
        <f>IF($A4299="","",Tienda_2!H1899)</f>
        <v>5</v>
      </c>
      <c r="J4299">
        <f>IF($A4299="",0,IF(AND(OR('Cuadro-de-mando'!$B$4="(Todas)",'Cuadro-de-mando'!$B$4=$A4299),OR('Cuadro-de-mando'!$E$4="(Todas)",'Cuadro-de-mando'!$E$4=$B4299),OR('Cuadro-de-mando'!$H$4="(Todas)",'Cuadro-de-mando'!$H$4=$C4299),OR('Cuadro-de-mando'!$K$4="(Todas)",'Cuadro-de-mando'!$K$4=$E4299),OR('Cuadro-de-mando'!$N$4="(Todos)",'Cuadro-de-mando'!$N$4=$F4299)),1,0))</f>
        <v>1</v>
      </c>
    </row>
    <row r="4300" spans="1:10" x14ac:dyDescent="0.25">
      <c r="A4300" t="str">
        <f>IF(Tienda_2!$A1900="","","Tienda 2")</f>
        <v>Tienda 2</v>
      </c>
      <c r="B4300" t="str">
        <f>IF($A4300="","",Tienda_2!B1900)</f>
        <v>Libros</v>
      </c>
      <c r="C4300" t="str">
        <f>IF($A4300="","",Tienda_2!G1900)</f>
        <v>Cartagena</v>
      </c>
      <c r="D4300" t="str">
        <f>IF($A4300="","",Tienda_2!F1900)</f>
        <v>Juan Fernandez</v>
      </c>
      <c r="E4300" t="str">
        <f>IF($A4300="","",Tienda_2!I1900)</f>
        <v>Tarjeta de crédito</v>
      </c>
      <c r="F4300">
        <f>IF($A4300="","",VALUE(RIGHT(Tienda_2!E1900,4)))</f>
        <v>2021</v>
      </c>
      <c r="G4300">
        <f>IF($A4300="","",Tienda_2!C1900)</f>
        <v>71900</v>
      </c>
      <c r="H4300">
        <f>IF($A4300="","",Tienda_2!D1900)</f>
        <v>4200</v>
      </c>
      <c r="I4300">
        <f>IF($A4300="","",Tienda_2!H1900)</f>
        <v>5</v>
      </c>
      <c r="J4300">
        <f>IF($A4300="",0,IF(AND(OR('Cuadro-de-mando'!$B$4="(Todas)",'Cuadro-de-mando'!$B$4=$A4300),OR('Cuadro-de-mando'!$E$4="(Todas)",'Cuadro-de-mando'!$E$4=$B4300),OR('Cuadro-de-mando'!$H$4="(Todas)",'Cuadro-de-mando'!$H$4=$C4300),OR('Cuadro-de-mando'!$K$4="(Todas)",'Cuadro-de-mando'!$K$4=$E4300),OR('Cuadro-de-mando'!$N$4="(Todos)",'Cuadro-de-mando'!$N$4=$F4300)),1,0))</f>
        <v>1</v>
      </c>
    </row>
    <row r="4301" spans="1:10" x14ac:dyDescent="0.25">
      <c r="A4301" t="str">
        <f>IF(Tienda_2!$A1901="","","Tienda 2")</f>
        <v>Tienda 2</v>
      </c>
      <c r="B4301" t="str">
        <f>IF($A4301="","",Tienda_2!B1901)</f>
        <v>Artículos para el hogar</v>
      </c>
      <c r="C4301" t="str">
        <f>IF($A4301="","",Tienda_2!G1901)</f>
        <v>Pereira</v>
      </c>
      <c r="D4301" t="str">
        <f>IF($A4301="","",Tienda_2!F1901)</f>
        <v>Camila Rivera</v>
      </c>
      <c r="E4301" t="str">
        <f>IF($A4301="","",Tienda_2!I1901)</f>
        <v>Tarjeta de crédito</v>
      </c>
      <c r="F4301">
        <f>IF($A4301="","",VALUE(RIGHT(Tienda_2!E1901,4)))</f>
        <v>2023</v>
      </c>
      <c r="G4301">
        <f>IF($A4301="","",Tienda_2!C1901)</f>
        <v>29400</v>
      </c>
      <c r="H4301">
        <f>IF($A4301="","",Tienda_2!D1901)</f>
        <v>0</v>
      </c>
      <c r="I4301">
        <f>IF($A4301="","",Tienda_2!H1901)</f>
        <v>5</v>
      </c>
      <c r="J4301">
        <f>IF($A4301="",0,IF(AND(OR('Cuadro-de-mando'!$B$4="(Todas)",'Cuadro-de-mando'!$B$4=$A4301),OR('Cuadro-de-mando'!$E$4="(Todas)",'Cuadro-de-mando'!$E$4=$B4301),OR('Cuadro-de-mando'!$H$4="(Todas)",'Cuadro-de-mando'!$H$4=$C4301),OR('Cuadro-de-mando'!$K$4="(Todas)",'Cuadro-de-mando'!$K$4=$E4301),OR('Cuadro-de-mando'!$N$4="(Todos)",'Cuadro-de-mando'!$N$4=$F4301)),1,0))</f>
        <v>1</v>
      </c>
    </row>
    <row r="4302" spans="1:10" x14ac:dyDescent="0.25">
      <c r="A4302" t="str">
        <f>IF(Tienda_2!$A1902="","","Tienda 2")</f>
        <v>Tienda 2</v>
      </c>
      <c r="B4302" t="str">
        <f>IF($A4302="","",Tienda_2!B1902)</f>
        <v>Artículos para el hogar</v>
      </c>
      <c r="C4302" t="str">
        <f>IF($A4302="","",Tienda_2!G1902)</f>
        <v>Bogotá</v>
      </c>
      <c r="D4302" t="str">
        <f>IF($A4302="","",Tienda_2!F1902)</f>
        <v>Izabela de León</v>
      </c>
      <c r="E4302" t="str">
        <f>IF($A4302="","",Tienda_2!I1902)</f>
        <v>Tarjeta de crédito</v>
      </c>
      <c r="F4302">
        <f>IF($A4302="","",VALUE(RIGHT(Tienda_2!E1902,4)))</f>
        <v>2021</v>
      </c>
      <c r="G4302">
        <f>IF($A4302="","",Tienda_2!C1902)</f>
        <v>92900</v>
      </c>
      <c r="H4302">
        <f>IF($A4302="","",Tienda_2!D1902)</f>
        <v>3100</v>
      </c>
      <c r="I4302">
        <f>IF($A4302="","",Tienda_2!H1902)</f>
        <v>5</v>
      </c>
      <c r="J4302">
        <f>IF($A4302="",0,IF(AND(OR('Cuadro-de-mando'!$B$4="(Todas)",'Cuadro-de-mando'!$B$4=$A4302),OR('Cuadro-de-mando'!$E$4="(Todas)",'Cuadro-de-mando'!$E$4=$B4302),OR('Cuadro-de-mando'!$H$4="(Todas)",'Cuadro-de-mando'!$H$4=$C4302),OR('Cuadro-de-mando'!$K$4="(Todas)",'Cuadro-de-mando'!$K$4=$E4302),OR('Cuadro-de-mando'!$N$4="(Todos)",'Cuadro-de-mando'!$N$4=$F4302)),1,0))</f>
        <v>1</v>
      </c>
    </row>
    <row r="4303" spans="1:10" x14ac:dyDescent="0.25">
      <c r="A4303" t="str">
        <f>IF(Tienda_2!$A1903="","","Tienda 2")</f>
        <v>Tienda 2</v>
      </c>
      <c r="B4303" t="str">
        <f>IF($A4303="","",Tienda_2!B1903)</f>
        <v>Electrodomésticos</v>
      </c>
      <c r="C4303" t="str">
        <f>IF($A4303="","",Tienda_2!G1903)</f>
        <v>Bucaramanga</v>
      </c>
      <c r="D4303" t="str">
        <f>IF($A4303="","",Tienda_2!F1903)</f>
        <v>Izabela de León</v>
      </c>
      <c r="E4303" t="str">
        <f>IF($A4303="","",Tienda_2!I1903)</f>
        <v>Tarjeta de crédito</v>
      </c>
      <c r="F4303">
        <f>IF($A4303="","",VALUE(RIGHT(Tienda_2!E1903,4)))</f>
        <v>2021</v>
      </c>
      <c r="G4303">
        <f>IF($A4303="","",Tienda_2!C1903)</f>
        <v>1248700</v>
      </c>
      <c r="H4303">
        <f>IF($A4303="","",Tienda_2!D1903)</f>
        <v>64700</v>
      </c>
      <c r="I4303">
        <f>IF($A4303="","",Tienda_2!H1903)</f>
        <v>5</v>
      </c>
      <c r="J4303">
        <f>IF($A4303="",0,IF(AND(OR('Cuadro-de-mando'!$B$4="(Todas)",'Cuadro-de-mando'!$B$4=$A4303),OR('Cuadro-de-mando'!$E$4="(Todas)",'Cuadro-de-mando'!$E$4=$B4303),OR('Cuadro-de-mando'!$H$4="(Todas)",'Cuadro-de-mando'!$H$4=$C4303),OR('Cuadro-de-mando'!$K$4="(Todas)",'Cuadro-de-mando'!$K$4=$E4303),OR('Cuadro-de-mando'!$N$4="(Todos)",'Cuadro-de-mando'!$N$4=$F4303)),1,0))</f>
        <v>1</v>
      </c>
    </row>
    <row r="4304" spans="1:10" x14ac:dyDescent="0.25">
      <c r="A4304" t="str">
        <f>IF(Tienda_2!$A1904="","","Tienda 2")</f>
        <v>Tienda 2</v>
      </c>
      <c r="B4304" t="str">
        <f>IF($A4304="","",Tienda_2!B1904)</f>
        <v>Deportes y diversión</v>
      </c>
      <c r="C4304" t="str">
        <f>IF($A4304="","",Tienda_2!G1904)</f>
        <v>Bogotá</v>
      </c>
      <c r="D4304" t="str">
        <f>IF($A4304="","",Tienda_2!F1904)</f>
        <v>Mariana Herrera</v>
      </c>
      <c r="E4304" t="str">
        <f>IF($A4304="","",Tienda_2!I1904)</f>
        <v>Tarjeta de crédito</v>
      </c>
      <c r="F4304">
        <f>IF($A4304="","",VALUE(RIGHT(Tienda_2!E1904,4)))</f>
        <v>2020</v>
      </c>
      <c r="G4304">
        <f>IF($A4304="","",Tienda_2!C1904)</f>
        <v>29600</v>
      </c>
      <c r="H4304">
        <f>IF($A4304="","",Tienda_2!D1904)</f>
        <v>2000</v>
      </c>
      <c r="I4304">
        <f>IF($A4304="","",Tienda_2!H1904)</f>
        <v>5</v>
      </c>
      <c r="J4304">
        <f>IF($A4304="",0,IF(AND(OR('Cuadro-de-mando'!$B$4="(Todas)",'Cuadro-de-mando'!$B$4=$A4304),OR('Cuadro-de-mando'!$E$4="(Todas)",'Cuadro-de-mando'!$E$4=$B4304),OR('Cuadro-de-mando'!$H$4="(Todas)",'Cuadro-de-mando'!$H$4=$C4304),OR('Cuadro-de-mando'!$K$4="(Todas)",'Cuadro-de-mando'!$K$4=$E4304),OR('Cuadro-de-mando'!$N$4="(Todos)",'Cuadro-de-mando'!$N$4=$F4304)),1,0))</f>
        <v>1</v>
      </c>
    </row>
    <row r="4305" spans="1:10" x14ac:dyDescent="0.25">
      <c r="A4305" t="str">
        <f>IF(Tienda_2!$A1905="","","Tienda 2")</f>
        <v>Tienda 2</v>
      </c>
      <c r="B4305" t="str">
        <f>IF($A4305="","",Tienda_2!B1905)</f>
        <v>Electrodomésticos</v>
      </c>
      <c r="C4305" t="str">
        <f>IF($A4305="","",Tienda_2!G1905)</f>
        <v>Bogotá</v>
      </c>
      <c r="D4305" t="str">
        <f>IF($A4305="","",Tienda_2!F1905)</f>
        <v>Juan Fernandez</v>
      </c>
      <c r="E4305" t="str">
        <f>IF($A4305="","",Tienda_2!I1905)</f>
        <v>Tarjeta de crédito</v>
      </c>
      <c r="F4305">
        <f>IF($A4305="","",VALUE(RIGHT(Tienda_2!E1905,4)))</f>
        <v>2022</v>
      </c>
      <c r="G4305">
        <f>IF($A4305="","",Tienda_2!C1905)</f>
        <v>608100</v>
      </c>
      <c r="H4305">
        <f>IF($A4305="","",Tienda_2!D1905)</f>
        <v>30600</v>
      </c>
      <c r="I4305">
        <f>IF($A4305="","",Tienda_2!H1905)</f>
        <v>2</v>
      </c>
      <c r="J4305">
        <f>IF($A4305="",0,IF(AND(OR('Cuadro-de-mando'!$B$4="(Todas)",'Cuadro-de-mando'!$B$4=$A4305),OR('Cuadro-de-mando'!$E$4="(Todas)",'Cuadro-de-mando'!$E$4=$B4305),OR('Cuadro-de-mando'!$H$4="(Todas)",'Cuadro-de-mando'!$H$4=$C4305),OR('Cuadro-de-mando'!$K$4="(Todas)",'Cuadro-de-mando'!$K$4=$E4305),OR('Cuadro-de-mando'!$N$4="(Todos)",'Cuadro-de-mando'!$N$4=$F4305)),1,0))</f>
        <v>1</v>
      </c>
    </row>
    <row r="4306" spans="1:10" x14ac:dyDescent="0.25">
      <c r="A4306" t="str">
        <f>IF(Tienda_2!$A1906="","","Tienda 2")</f>
        <v>Tienda 2</v>
      </c>
      <c r="B4306" t="str">
        <f>IF($A4306="","",Tienda_2!B1906)</f>
        <v>Electrodomésticos</v>
      </c>
      <c r="C4306" t="str">
        <f>IF($A4306="","",Tienda_2!G1906)</f>
        <v>Bogotá</v>
      </c>
      <c r="D4306" t="str">
        <f>IF($A4306="","",Tienda_2!F1906)</f>
        <v>Mariana Herrera</v>
      </c>
      <c r="E4306" t="str">
        <f>IF($A4306="","",Tienda_2!I1906)</f>
        <v>Nequi</v>
      </c>
      <c r="F4306">
        <f>IF($A4306="","",VALUE(RIGHT(Tienda_2!E1906,4)))</f>
        <v>2023</v>
      </c>
      <c r="G4306">
        <f>IF($A4306="","",Tienda_2!C1906)</f>
        <v>692000</v>
      </c>
      <c r="H4306">
        <f>IF($A4306="","",Tienda_2!D1906)</f>
        <v>35000</v>
      </c>
      <c r="I4306">
        <f>IF($A4306="","",Tienda_2!H1906)</f>
        <v>5</v>
      </c>
      <c r="J4306">
        <f>IF($A4306="",0,IF(AND(OR('Cuadro-de-mando'!$B$4="(Todas)",'Cuadro-de-mando'!$B$4=$A4306),OR('Cuadro-de-mando'!$E$4="(Todas)",'Cuadro-de-mando'!$E$4=$B4306),OR('Cuadro-de-mando'!$H$4="(Todas)",'Cuadro-de-mando'!$H$4=$C4306),OR('Cuadro-de-mando'!$K$4="(Todas)",'Cuadro-de-mando'!$K$4=$E4306),OR('Cuadro-de-mando'!$N$4="(Todos)",'Cuadro-de-mando'!$N$4=$F4306)),1,0))</f>
        <v>1</v>
      </c>
    </row>
    <row r="4307" spans="1:10" x14ac:dyDescent="0.25">
      <c r="A4307" t="str">
        <f>IF(Tienda_2!$A1907="","","Tienda 2")</f>
        <v>Tienda 2</v>
      </c>
      <c r="B4307" t="str">
        <f>IF($A4307="","",Tienda_2!B1907)</f>
        <v>Deportes y diversión</v>
      </c>
      <c r="C4307" t="str">
        <f>IF($A4307="","",Tienda_2!G1907)</f>
        <v>Bucaramanga</v>
      </c>
      <c r="D4307" t="str">
        <f>IF($A4307="","",Tienda_2!F1907)</f>
        <v>Juliana Costa</v>
      </c>
      <c r="E4307" t="str">
        <f>IF($A4307="","",Tienda_2!I1907)</f>
        <v>Tarjeta de crédito</v>
      </c>
      <c r="F4307">
        <f>IF($A4307="","",VALUE(RIGHT(Tienda_2!E1907,4)))</f>
        <v>2022</v>
      </c>
      <c r="G4307">
        <f>IF($A4307="","",Tienda_2!C1907)</f>
        <v>8900</v>
      </c>
      <c r="H4307">
        <f>IF($A4307="","",Tienda_2!D1907)</f>
        <v>5300</v>
      </c>
      <c r="I4307">
        <f>IF($A4307="","",Tienda_2!H1907)</f>
        <v>3</v>
      </c>
      <c r="J4307">
        <f>IF($A4307="",0,IF(AND(OR('Cuadro-de-mando'!$B$4="(Todas)",'Cuadro-de-mando'!$B$4=$A4307),OR('Cuadro-de-mando'!$E$4="(Todas)",'Cuadro-de-mando'!$E$4=$B4307),OR('Cuadro-de-mando'!$H$4="(Todas)",'Cuadro-de-mando'!$H$4=$C4307),OR('Cuadro-de-mando'!$K$4="(Todas)",'Cuadro-de-mando'!$K$4=$E4307),OR('Cuadro-de-mando'!$N$4="(Todos)",'Cuadro-de-mando'!$N$4=$F4307)),1,0))</f>
        <v>1</v>
      </c>
    </row>
    <row r="4308" spans="1:10" x14ac:dyDescent="0.25">
      <c r="A4308" t="str">
        <f>IF(Tienda_2!$A1908="","","Tienda 2")</f>
        <v>Tienda 2</v>
      </c>
      <c r="B4308" t="str">
        <f>IF($A4308="","",Tienda_2!B1908)</f>
        <v>Artículos para el hogar</v>
      </c>
      <c r="C4308" t="str">
        <f>IF($A4308="","",Tienda_2!G1908)</f>
        <v>Medellín</v>
      </c>
      <c r="D4308" t="str">
        <f>IF($A4308="","",Tienda_2!F1908)</f>
        <v>Felipe Santos</v>
      </c>
      <c r="E4308" t="str">
        <f>IF($A4308="","",Tienda_2!I1908)</f>
        <v>Tarjeta de crédito</v>
      </c>
      <c r="F4308">
        <f>IF($A4308="","",VALUE(RIGHT(Tienda_2!E1908,4)))</f>
        <v>2020</v>
      </c>
      <c r="G4308">
        <f>IF($A4308="","",Tienda_2!C1908)</f>
        <v>97400</v>
      </c>
      <c r="H4308">
        <f>IF($A4308="","",Tienda_2!D1908)</f>
        <v>12600</v>
      </c>
      <c r="I4308">
        <f>IF($A4308="","",Tienda_2!H1908)</f>
        <v>1</v>
      </c>
      <c r="J4308">
        <f>IF($A4308="",0,IF(AND(OR('Cuadro-de-mando'!$B$4="(Todas)",'Cuadro-de-mando'!$B$4=$A4308),OR('Cuadro-de-mando'!$E$4="(Todas)",'Cuadro-de-mando'!$E$4=$B4308),OR('Cuadro-de-mando'!$H$4="(Todas)",'Cuadro-de-mando'!$H$4=$C4308),OR('Cuadro-de-mando'!$K$4="(Todas)",'Cuadro-de-mando'!$K$4=$E4308),OR('Cuadro-de-mando'!$N$4="(Todos)",'Cuadro-de-mando'!$N$4=$F4308)),1,0))</f>
        <v>1</v>
      </c>
    </row>
    <row r="4309" spans="1:10" x14ac:dyDescent="0.25">
      <c r="A4309" t="str">
        <f>IF(Tienda_2!$A1909="","","Tienda 2")</f>
        <v>Tienda 2</v>
      </c>
      <c r="B4309" t="str">
        <f>IF($A4309="","",Tienda_2!B1909)</f>
        <v>Muebles</v>
      </c>
      <c r="C4309" t="str">
        <f>IF($A4309="","",Tienda_2!G1909)</f>
        <v>Bogotá</v>
      </c>
      <c r="D4309" t="str">
        <f>IF($A4309="","",Tienda_2!F1909)</f>
        <v>Mariana Herrera</v>
      </c>
      <c r="E4309" t="str">
        <f>IF($A4309="","",Tienda_2!I1909)</f>
        <v>Tarjeta de crédito</v>
      </c>
      <c r="F4309">
        <f>IF($A4309="","",VALUE(RIGHT(Tienda_2!E1909,4)))</f>
        <v>2022</v>
      </c>
      <c r="G4309">
        <f>IF($A4309="","",Tienda_2!C1909)</f>
        <v>668700</v>
      </c>
      <c r="H4309">
        <f>IF($A4309="","",Tienda_2!D1909)</f>
        <v>33800</v>
      </c>
      <c r="I4309">
        <f>IF($A4309="","",Tienda_2!H1909)</f>
        <v>5</v>
      </c>
      <c r="J4309">
        <f>IF($A4309="",0,IF(AND(OR('Cuadro-de-mando'!$B$4="(Todas)",'Cuadro-de-mando'!$B$4=$A4309),OR('Cuadro-de-mando'!$E$4="(Todas)",'Cuadro-de-mando'!$E$4=$B4309),OR('Cuadro-de-mando'!$H$4="(Todas)",'Cuadro-de-mando'!$H$4=$C4309),OR('Cuadro-de-mando'!$K$4="(Todas)",'Cuadro-de-mando'!$K$4=$E4309),OR('Cuadro-de-mando'!$N$4="(Todos)",'Cuadro-de-mando'!$N$4=$F4309)),1,0))</f>
        <v>1</v>
      </c>
    </row>
    <row r="4310" spans="1:10" x14ac:dyDescent="0.25">
      <c r="A4310" t="str">
        <f>IF(Tienda_2!$A1910="","","Tienda 2")</f>
        <v>Tienda 2</v>
      </c>
      <c r="B4310" t="str">
        <f>IF($A4310="","",Tienda_2!B1910)</f>
        <v>Deportes y diversión</v>
      </c>
      <c r="C4310" t="str">
        <f>IF($A4310="","",Tienda_2!G1910)</f>
        <v>Manizales</v>
      </c>
      <c r="D4310" t="str">
        <f>IF($A4310="","",Tienda_2!F1910)</f>
        <v>Juan Fernandez</v>
      </c>
      <c r="E4310" t="str">
        <f>IF($A4310="","",Tienda_2!I1910)</f>
        <v>Tarjeta de crédito</v>
      </c>
      <c r="F4310">
        <f>IF($A4310="","",VALUE(RIGHT(Tienda_2!E1910,4)))</f>
        <v>2021</v>
      </c>
      <c r="G4310">
        <f>IF($A4310="","",Tienda_2!C1910)</f>
        <v>38400</v>
      </c>
      <c r="H4310">
        <f>IF($A4310="","",Tienda_2!D1910)</f>
        <v>0</v>
      </c>
      <c r="I4310">
        <f>IF($A4310="","",Tienda_2!H1910)</f>
        <v>5</v>
      </c>
      <c r="J4310">
        <f>IF($A4310="",0,IF(AND(OR('Cuadro-de-mando'!$B$4="(Todas)",'Cuadro-de-mando'!$B$4=$A4310),OR('Cuadro-de-mando'!$E$4="(Todas)",'Cuadro-de-mando'!$E$4=$B4310),OR('Cuadro-de-mando'!$H$4="(Todas)",'Cuadro-de-mando'!$H$4=$C4310),OR('Cuadro-de-mando'!$K$4="(Todas)",'Cuadro-de-mando'!$K$4=$E4310),OR('Cuadro-de-mando'!$N$4="(Todos)",'Cuadro-de-mando'!$N$4=$F4310)),1,0))</f>
        <v>1</v>
      </c>
    </row>
    <row r="4311" spans="1:10" x14ac:dyDescent="0.25">
      <c r="A4311" t="str">
        <f>IF(Tienda_2!$A1911="","","Tienda 2")</f>
        <v>Tienda 2</v>
      </c>
      <c r="B4311" t="str">
        <f>IF($A4311="","",Tienda_2!B1911)</f>
        <v>Deportes y diversión</v>
      </c>
      <c r="C4311" t="str">
        <f>IF($A4311="","",Tienda_2!G1911)</f>
        <v>Bogotá</v>
      </c>
      <c r="D4311" t="str">
        <f>IF($A4311="","",Tienda_2!F1911)</f>
        <v>Camila Rivera</v>
      </c>
      <c r="E4311" t="str">
        <f>IF($A4311="","",Tienda_2!I1911)</f>
        <v>Tarjeta de débito</v>
      </c>
      <c r="F4311">
        <f>IF($A4311="","",VALUE(RIGHT(Tienda_2!E1911,4)))</f>
        <v>2021</v>
      </c>
      <c r="G4311">
        <f>IF($A4311="","",Tienda_2!C1911)</f>
        <v>94200</v>
      </c>
      <c r="H4311">
        <f>IF($A4311="","",Tienda_2!D1911)</f>
        <v>5700</v>
      </c>
      <c r="I4311">
        <f>IF($A4311="","",Tienda_2!H1911)</f>
        <v>1</v>
      </c>
      <c r="J4311">
        <f>IF($A4311="",0,IF(AND(OR('Cuadro-de-mando'!$B$4="(Todas)",'Cuadro-de-mando'!$B$4=$A4311),OR('Cuadro-de-mando'!$E$4="(Todas)",'Cuadro-de-mando'!$E$4=$B4311),OR('Cuadro-de-mando'!$H$4="(Todas)",'Cuadro-de-mando'!$H$4=$C4311),OR('Cuadro-de-mando'!$K$4="(Todas)",'Cuadro-de-mando'!$K$4=$E4311),OR('Cuadro-de-mando'!$N$4="(Todos)",'Cuadro-de-mando'!$N$4=$F4311)),1,0))</f>
        <v>1</v>
      </c>
    </row>
    <row r="4312" spans="1:10" x14ac:dyDescent="0.25">
      <c r="A4312" t="str">
        <f>IF(Tienda_2!$A1912="","","Tienda 2")</f>
        <v>Tienda 2</v>
      </c>
      <c r="B4312" t="str">
        <f>IF($A4312="","",Tienda_2!B1912)</f>
        <v>Electrónicos</v>
      </c>
      <c r="C4312" t="str">
        <f>IF($A4312="","",Tienda_2!G1912)</f>
        <v>Riohacha</v>
      </c>
      <c r="D4312" t="str">
        <f>IF($A4312="","",Tienda_2!F1912)</f>
        <v>Pedro Gomez</v>
      </c>
      <c r="E4312" t="str">
        <f>IF($A4312="","",Tienda_2!I1912)</f>
        <v>Cupón</v>
      </c>
      <c r="F4312">
        <f>IF($A4312="","",VALUE(RIGHT(Tienda_2!E1912,4)))</f>
        <v>2020</v>
      </c>
      <c r="G4312">
        <f>IF($A4312="","",Tienda_2!C1912)</f>
        <v>100600</v>
      </c>
      <c r="H4312">
        <f>IF($A4312="","",Tienda_2!D1912)</f>
        <v>5800</v>
      </c>
      <c r="I4312">
        <f>IF($A4312="","",Tienda_2!H1912)</f>
        <v>5</v>
      </c>
      <c r="J4312">
        <f>IF($A4312="",0,IF(AND(OR('Cuadro-de-mando'!$B$4="(Todas)",'Cuadro-de-mando'!$B$4=$A4312),OR('Cuadro-de-mando'!$E$4="(Todas)",'Cuadro-de-mando'!$E$4=$B4312),OR('Cuadro-de-mando'!$H$4="(Todas)",'Cuadro-de-mando'!$H$4=$C4312),OR('Cuadro-de-mando'!$K$4="(Todas)",'Cuadro-de-mando'!$K$4=$E4312),OR('Cuadro-de-mando'!$N$4="(Todos)",'Cuadro-de-mando'!$N$4=$F4312)),1,0))</f>
        <v>1</v>
      </c>
    </row>
    <row r="4313" spans="1:10" x14ac:dyDescent="0.25">
      <c r="A4313" t="str">
        <f>IF(Tienda_2!$A1913="","","Tienda 2")</f>
        <v>Tienda 2</v>
      </c>
      <c r="B4313" t="str">
        <f>IF($A4313="","",Tienda_2!B1913)</f>
        <v>Artículos para el hogar</v>
      </c>
      <c r="C4313" t="str">
        <f>IF($A4313="","",Tienda_2!G1913)</f>
        <v>Pereira</v>
      </c>
      <c r="D4313" t="str">
        <f>IF($A4313="","",Tienda_2!F1913)</f>
        <v>Juliana Costa</v>
      </c>
      <c r="E4313" t="str">
        <f>IF($A4313="","",Tienda_2!I1913)</f>
        <v>Tarjeta de crédito</v>
      </c>
      <c r="F4313">
        <f>IF($A4313="","",VALUE(RIGHT(Tienda_2!E1913,4)))</f>
        <v>2021</v>
      </c>
      <c r="G4313">
        <f>IF($A4313="","",Tienda_2!C1913)</f>
        <v>87000</v>
      </c>
      <c r="H4313">
        <f>IF($A4313="","",Tienda_2!D1913)</f>
        <v>4800</v>
      </c>
      <c r="I4313">
        <f>IF($A4313="","",Tienda_2!H1913)</f>
        <v>4</v>
      </c>
      <c r="J4313">
        <f>IF($A4313="",0,IF(AND(OR('Cuadro-de-mando'!$B$4="(Todas)",'Cuadro-de-mando'!$B$4=$A4313),OR('Cuadro-de-mando'!$E$4="(Todas)",'Cuadro-de-mando'!$E$4=$B4313),OR('Cuadro-de-mando'!$H$4="(Todas)",'Cuadro-de-mando'!$H$4=$C4313),OR('Cuadro-de-mando'!$K$4="(Todas)",'Cuadro-de-mando'!$K$4=$E4313),OR('Cuadro-de-mando'!$N$4="(Todos)",'Cuadro-de-mando'!$N$4=$F4313)),1,0))</f>
        <v>1</v>
      </c>
    </row>
    <row r="4314" spans="1:10" x14ac:dyDescent="0.25">
      <c r="A4314" t="str">
        <f>IF(Tienda_2!$A1914="","","Tienda 2")</f>
        <v>Tienda 2</v>
      </c>
      <c r="B4314" t="str">
        <f>IF($A4314="","",Tienda_2!B1914)</f>
        <v>Deportes y diversión</v>
      </c>
      <c r="C4314" t="str">
        <f>IF($A4314="","",Tienda_2!G1914)</f>
        <v>Bogotá</v>
      </c>
      <c r="D4314" t="str">
        <f>IF($A4314="","",Tienda_2!F1914)</f>
        <v>Maria Alfonso</v>
      </c>
      <c r="E4314" t="str">
        <f>IF($A4314="","",Tienda_2!I1914)</f>
        <v>Nequi</v>
      </c>
      <c r="F4314">
        <f>IF($A4314="","",VALUE(RIGHT(Tienda_2!E1914,4)))</f>
        <v>2022</v>
      </c>
      <c r="G4314">
        <f>IF($A4314="","",Tienda_2!C1914)</f>
        <v>19600</v>
      </c>
      <c r="H4314">
        <f>IF($A4314="","",Tienda_2!D1914)</f>
        <v>1800</v>
      </c>
      <c r="I4314">
        <f>IF($A4314="","",Tienda_2!H1914)</f>
        <v>1</v>
      </c>
      <c r="J4314">
        <f>IF($A4314="",0,IF(AND(OR('Cuadro-de-mando'!$B$4="(Todas)",'Cuadro-de-mando'!$B$4=$A4314),OR('Cuadro-de-mando'!$E$4="(Todas)",'Cuadro-de-mando'!$E$4=$B4314),OR('Cuadro-de-mando'!$H$4="(Todas)",'Cuadro-de-mando'!$H$4=$C4314),OR('Cuadro-de-mando'!$K$4="(Todas)",'Cuadro-de-mando'!$K$4=$E4314),OR('Cuadro-de-mando'!$N$4="(Todos)",'Cuadro-de-mando'!$N$4=$F4314)),1,0))</f>
        <v>1</v>
      </c>
    </row>
    <row r="4315" spans="1:10" x14ac:dyDescent="0.25">
      <c r="A4315" t="str">
        <f>IF(Tienda_2!$A1915="","","Tienda 2")</f>
        <v>Tienda 2</v>
      </c>
      <c r="B4315" t="str">
        <f>IF($A4315="","",Tienda_2!B1915)</f>
        <v>Electrónicos</v>
      </c>
      <c r="C4315" t="str">
        <f>IF($A4315="","",Tienda_2!G1915)</f>
        <v>Bogotá</v>
      </c>
      <c r="D4315" t="str">
        <f>IF($A4315="","",Tienda_2!F1915)</f>
        <v>Santiago Silva</v>
      </c>
      <c r="E4315" t="str">
        <f>IF($A4315="","",Tienda_2!I1915)</f>
        <v>Tarjeta de crédito</v>
      </c>
      <c r="F4315">
        <f>IF($A4315="","",VALUE(RIGHT(Tienda_2!E1915,4)))</f>
        <v>2022</v>
      </c>
      <c r="G4315">
        <f>IF($A4315="","",Tienda_2!C1915)</f>
        <v>298500</v>
      </c>
      <c r="H4315">
        <f>IF($A4315="","",Tienda_2!D1915)</f>
        <v>16100</v>
      </c>
      <c r="I4315">
        <f>IF($A4315="","",Tienda_2!H1915)</f>
        <v>4</v>
      </c>
      <c r="J4315">
        <f>IF($A4315="",0,IF(AND(OR('Cuadro-de-mando'!$B$4="(Todas)",'Cuadro-de-mando'!$B$4=$A4315),OR('Cuadro-de-mando'!$E$4="(Todas)",'Cuadro-de-mando'!$E$4=$B4315),OR('Cuadro-de-mando'!$H$4="(Todas)",'Cuadro-de-mando'!$H$4=$C4315),OR('Cuadro-de-mando'!$K$4="(Todas)",'Cuadro-de-mando'!$K$4=$E4315),OR('Cuadro-de-mando'!$N$4="(Todos)",'Cuadro-de-mando'!$N$4=$F4315)),1,0))</f>
        <v>1</v>
      </c>
    </row>
    <row r="4316" spans="1:10" x14ac:dyDescent="0.25">
      <c r="A4316" t="str">
        <f>IF(Tienda_2!$A1916="","","Tienda 2")</f>
        <v>Tienda 2</v>
      </c>
      <c r="B4316" t="str">
        <f>IF($A4316="","",Tienda_2!B1916)</f>
        <v>Artículos para el hogar</v>
      </c>
      <c r="C4316" t="str">
        <f>IF($A4316="","",Tienda_2!G1916)</f>
        <v>Medellín</v>
      </c>
      <c r="D4316" t="str">
        <f>IF($A4316="","",Tienda_2!F1916)</f>
        <v>Pedro Gomez</v>
      </c>
      <c r="E4316" t="str">
        <f>IF($A4316="","",Tienda_2!I1916)</f>
        <v>Tarjeta de crédito</v>
      </c>
      <c r="F4316">
        <f>IF($A4316="","",VALUE(RIGHT(Tienda_2!E1916,4)))</f>
        <v>2022</v>
      </c>
      <c r="G4316">
        <f>IF($A4316="","",Tienda_2!C1916)</f>
        <v>85800</v>
      </c>
      <c r="H4316">
        <f>IF($A4316="","",Tienda_2!D1916)</f>
        <v>4800</v>
      </c>
      <c r="I4316">
        <f>IF($A4316="","",Tienda_2!H1916)</f>
        <v>5</v>
      </c>
      <c r="J4316">
        <f>IF($A4316="",0,IF(AND(OR('Cuadro-de-mando'!$B$4="(Todas)",'Cuadro-de-mando'!$B$4=$A4316),OR('Cuadro-de-mando'!$E$4="(Todas)",'Cuadro-de-mando'!$E$4=$B4316),OR('Cuadro-de-mando'!$H$4="(Todas)",'Cuadro-de-mando'!$H$4=$C4316),OR('Cuadro-de-mando'!$K$4="(Todas)",'Cuadro-de-mando'!$K$4=$E4316),OR('Cuadro-de-mando'!$N$4="(Todos)",'Cuadro-de-mando'!$N$4=$F4316)),1,0))</f>
        <v>1</v>
      </c>
    </row>
    <row r="4317" spans="1:10" x14ac:dyDescent="0.25">
      <c r="A4317" t="str">
        <f>IF(Tienda_2!$A1917="","","Tienda 2")</f>
        <v>Tienda 2</v>
      </c>
      <c r="B4317" t="str">
        <f>IF($A4317="","",Tienda_2!B1917)</f>
        <v>Juguetes</v>
      </c>
      <c r="C4317" t="str">
        <f>IF($A4317="","",Tienda_2!G1917)</f>
        <v>Bogotá</v>
      </c>
      <c r="D4317" t="str">
        <f>IF($A4317="","",Tienda_2!F1917)</f>
        <v>Juliana Costa</v>
      </c>
      <c r="E4317" t="str">
        <f>IF($A4317="","",Tienda_2!I1917)</f>
        <v>Tarjeta de crédito</v>
      </c>
      <c r="F4317">
        <f>IF($A4317="","",VALUE(RIGHT(Tienda_2!E1917,4)))</f>
        <v>2021</v>
      </c>
      <c r="G4317">
        <f>IF($A4317="","",Tienda_2!C1917)</f>
        <v>170900</v>
      </c>
      <c r="H4317">
        <f>IF($A4317="","",Tienda_2!D1917)</f>
        <v>7300</v>
      </c>
      <c r="I4317">
        <f>IF($A4317="","",Tienda_2!H1917)</f>
        <v>1</v>
      </c>
      <c r="J4317">
        <f>IF($A4317="",0,IF(AND(OR('Cuadro-de-mando'!$B$4="(Todas)",'Cuadro-de-mando'!$B$4=$A4317),OR('Cuadro-de-mando'!$E$4="(Todas)",'Cuadro-de-mando'!$E$4=$B4317),OR('Cuadro-de-mando'!$H$4="(Todas)",'Cuadro-de-mando'!$H$4=$C4317),OR('Cuadro-de-mando'!$K$4="(Todas)",'Cuadro-de-mando'!$K$4=$E4317),OR('Cuadro-de-mando'!$N$4="(Todos)",'Cuadro-de-mando'!$N$4=$F4317)),1,0))</f>
        <v>1</v>
      </c>
    </row>
    <row r="4318" spans="1:10" x14ac:dyDescent="0.25">
      <c r="A4318" t="str">
        <f>IF(Tienda_2!$A1918="","","Tienda 2")</f>
        <v>Tienda 2</v>
      </c>
      <c r="B4318" t="str">
        <f>IF($A4318="","",Tienda_2!B1918)</f>
        <v>Juguetes</v>
      </c>
      <c r="C4318" t="str">
        <f>IF($A4318="","",Tienda_2!G1918)</f>
        <v>Cali</v>
      </c>
      <c r="D4318" t="str">
        <f>IF($A4318="","",Tienda_2!F1918)</f>
        <v>Maria Alfonso</v>
      </c>
      <c r="E4318" t="str">
        <f>IF($A4318="","",Tienda_2!I1918)</f>
        <v>Nequi</v>
      </c>
      <c r="F4318">
        <f>IF($A4318="","",VALUE(RIGHT(Tienda_2!E1918,4)))</f>
        <v>2021</v>
      </c>
      <c r="G4318">
        <f>IF($A4318="","",Tienda_2!C1918)</f>
        <v>57000</v>
      </c>
      <c r="H4318">
        <f>IF($A4318="","",Tienda_2!D1918)</f>
        <v>3400</v>
      </c>
      <c r="I4318">
        <f>IF($A4318="","",Tienda_2!H1918)</f>
        <v>5</v>
      </c>
      <c r="J4318">
        <f>IF($A4318="",0,IF(AND(OR('Cuadro-de-mando'!$B$4="(Todas)",'Cuadro-de-mando'!$B$4=$A4318),OR('Cuadro-de-mando'!$E$4="(Todas)",'Cuadro-de-mando'!$E$4=$B4318),OR('Cuadro-de-mando'!$H$4="(Todas)",'Cuadro-de-mando'!$H$4=$C4318),OR('Cuadro-de-mando'!$K$4="(Todas)",'Cuadro-de-mando'!$K$4=$E4318),OR('Cuadro-de-mando'!$N$4="(Todos)",'Cuadro-de-mando'!$N$4=$F4318)),1,0))</f>
        <v>1</v>
      </c>
    </row>
    <row r="4319" spans="1:10" x14ac:dyDescent="0.25">
      <c r="A4319" t="str">
        <f>IF(Tienda_2!$A1919="","","Tienda 2")</f>
        <v>Tienda 2</v>
      </c>
      <c r="B4319" t="str">
        <f>IF($A4319="","",Tienda_2!B1919)</f>
        <v>Juguetes</v>
      </c>
      <c r="C4319" t="str">
        <f>IF($A4319="","",Tienda_2!G1919)</f>
        <v>Bogotá</v>
      </c>
      <c r="D4319" t="str">
        <f>IF($A4319="","",Tienda_2!F1919)</f>
        <v>Blanca Ramirez</v>
      </c>
      <c r="E4319" t="str">
        <f>IF($A4319="","",Tienda_2!I1919)</f>
        <v>Tarjeta de crédito</v>
      </c>
      <c r="F4319">
        <f>IF($A4319="","",VALUE(RIGHT(Tienda_2!E1919,4)))</f>
        <v>2021</v>
      </c>
      <c r="G4319">
        <f>IF($A4319="","",Tienda_2!C1919)</f>
        <v>40300</v>
      </c>
      <c r="H4319">
        <f>IF($A4319="","",Tienda_2!D1919)</f>
        <v>0</v>
      </c>
      <c r="I4319">
        <f>IF($A4319="","",Tienda_2!H1919)</f>
        <v>5</v>
      </c>
      <c r="J4319">
        <f>IF($A4319="",0,IF(AND(OR('Cuadro-de-mando'!$B$4="(Todas)",'Cuadro-de-mando'!$B$4=$A4319),OR('Cuadro-de-mando'!$E$4="(Todas)",'Cuadro-de-mando'!$E$4=$B4319),OR('Cuadro-de-mando'!$H$4="(Todas)",'Cuadro-de-mando'!$H$4=$C4319),OR('Cuadro-de-mando'!$K$4="(Todas)",'Cuadro-de-mando'!$K$4=$E4319),OR('Cuadro-de-mando'!$N$4="(Todos)",'Cuadro-de-mando'!$N$4=$F4319)),1,0))</f>
        <v>1</v>
      </c>
    </row>
    <row r="4320" spans="1:10" x14ac:dyDescent="0.25">
      <c r="A4320" t="str">
        <f>IF(Tienda_2!$A1920="","","Tienda 2")</f>
        <v>Tienda 2</v>
      </c>
      <c r="B4320" t="str">
        <f>IF($A4320="","",Tienda_2!B1920)</f>
        <v>Libros</v>
      </c>
      <c r="C4320" t="str">
        <f>IF($A4320="","",Tienda_2!G1920)</f>
        <v>Barranquilla</v>
      </c>
      <c r="D4320" t="str">
        <f>IF($A4320="","",Tienda_2!F1920)</f>
        <v>Blanca Ramirez</v>
      </c>
      <c r="E4320" t="str">
        <f>IF($A4320="","",Tienda_2!I1920)</f>
        <v>Tarjeta de débito</v>
      </c>
      <c r="F4320">
        <f>IF($A4320="","",VALUE(RIGHT(Tienda_2!E1920,4)))</f>
        <v>2022</v>
      </c>
      <c r="G4320">
        <f>IF($A4320="","",Tienda_2!C1920)</f>
        <v>49000</v>
      </c>
      <c r="H4320">
        <f>IF($A4320="","",Tienda_2!D1920)</f>
        <v>800</v>
      </c>
      <c r="I4320">
        <f>IF($A4320="","",Tienda_2!H1920)</f>
        <v>4</v>
      </c>
      <c r="J4320">
        <f>IF($A4320="",0,IF(AND(OR('Cuadro-de-mando'!$B$4="(Todas)",'Cuadro-de-mando'!$B$4=$A4320),OR('Cuadro-de-mando'!$E$4="(Todas)",'Cuadro-de-mando'!$E$4=$B4320),OR('Cuadro-de-mando'!$H$4="(Todas)",'Cuadro-de-mando'!$H$4=$C4320),OR('Cuadro-de-mando'!$K$4="(Todas)",'Cuadro-de-mando'!$K$4=$E4320),OR('Cuadro-de-mando'!$N$4="(Todos)",'Cuadro-de-mando'!$N$4=$F4320)),1,0))</f>
        <v>1</v>
      </c>
    </row>
    <row r="4321" spans="1:10" x14ac:dyDescent="0.25">
      <c r="A4321" t="str">
        <f>IF(Tienda_2!$A1921="","","Tienda 2")</f>
        <v>Tienda 2</v>
      </c>
      <c r="B4321" t="str">
        <f>IF($A4321="","",Tienda_2!B1921)</f>
        <v>Juguetes</v>
      </c>
      <c r="C4321" t="str">
        <f>IF($A4321="","",Tienda_2!G1921)</f>
        <v>Cartagena</v>
      </c>
      <c r="D4321" t="str">
        <f>IF($A4321="","",Tienda_2!F1921)</f>
        <v>Felipe Santos</v>
      </c>
      <c r="E4321" t="str">
        <f>IF($A4321="","",Tienda_2!I1921)</f>
        <v>Tarjeta de crédito</v>
      </c>
      <c r="F4321">
        <f>IF($A4321="","",VALUE(RIGHT(Tienda_2!E1921,4)))</f>
        <v>2021</v>
      </c>
      <c r="G4321">
        <f>IF($A4321="","",Tienda_2!C1921)</f>
        <v>203500</v>
      </c>
      <c r="H4321">
        <f>IF($A4321="","",Tienda_2!D1921)</f>
        <v>13200</v>
      </c>
      <c r="I4321">
        <f>IF($A4321="","",Tienda_2!H1921)</f>
        <v>4</v>
      </c>
      <c r="J4321">
        <f>IF($A4321="",0,IF(AND(OR('Cuadro-de-mando'!$B$4="(Todas)",'Cuadro-de-mando'!$B$4=$A4321),OR('Cuadro-de-mando'!$E$4="(Todas)",'Cuadro-de-mando'!$E$4=$B4321),OR('Cuadro-de-mando'!$H$4="(Todas)",'Cuadro-de-mando'!$H$4=$C4321),OR('Cuadro-de-mando'!$K$4="(Todas)",'Cuadro-de-mando'!$K$4=$E4321),OR('Cuadro-de-mando'!$N$4="(Todos)",'Cuadro-de-mando'!$N$4=$F4321)),1,0))</f>
        <v>1</v>
      </c>
    </row>
    <row r="4322" spans="1:10" x14ac:dyDescent="0.25">
      <c r="A4322" t="str">
        <f>IF(Tienda_2!$A1922="","","Tienda 2")</f>
        <v>Tienda 2</v>
      </c>
      <c r="B4322" t="str">
        <f>IF($A4322="","",Tienda_2!B1922)</f>
        <v>Electrónicos</v>
      </c>
      <c r="C4322" t="str">
        <f>IF($A4322="","",Tienda_2!G1922)</f>
        <v>Pereira</v>
      </c>
      <c r="D4322" t="str">
        <f>IF($A4322="","",Tienda_2!F1922)</f>
        <v>Felipe Santos</v>
      </c>
      <c r="E4322" t="str">
        <f>IF($A4322="","",Tienda_2!I1922)</f>
        <v>Cupón</v>
      </c>
      <c r="F4322">
        <f>IF($A4322="","",VALUE(RIGHT(Tienda_2!E1922,4)))</f>
        <v>2021</v>
      </c>
      <c r="G4322">
        <f>IF($A4322="","",Tienda_2!C1922)</f>
        <v>115900</v>
      </c>
      <c r="H4322">
        <f>IF($A4322="","",Tienda_2!D1922)</f>
        <v>6800</v>
      </c>
      <c r="I4322">
        <f>IF($A4322="","",Tienda_2!H1922)</f>
        <v>5</v>
      </c>
      <c r="J4322">
        <f>IF($A4322="",0,IF(AND(OR('Cuadro-de-mando'!$B$4="(Todas)",'Cuadro-de-mando'!$B$4=$A4322),OR('Cuadro-de-mando'!$E$4="(Todas)",'Cuadro-de-mando'!$E$4=$B4322),OR('Cuadro-de-mando'!$H$4="(Todas)",'Cuadro-de-mando'!$H$4=$C4322),OR('Cuadro-de-mando'!$K$4="(Todas)",'Cuadro-de-mando'!$K$4=$E4322),OR('Cuadro-de-mando'!$N$4="(Todos)",'Cuadro-de-mando'!$N$4=$F4322)),1,0))</f>
        <v>1</v>
      </c>
    </row>
    <row r="4323" spans="1:10" x14ac:dyDescent="0.25">
      <c r="A4323" t="str">
        <f>IF(Tienda_2!$A1923="","","Tienda 2")</f>
        <v>Tienda 2</v>
      </c>
      <c r="B4323" t="str">
        <f>IF($A4323="","",Tienda_2!B1923)</f>
        <v>Instrumentos musicales</v>
      </c>
      <c r="C4323" t="str">
        <f>IF($A4323="","",Tienda_2!G1923)</f>
        <v>Bogotá</v>
      </c>
      <c r="D4323" t="str">
        <f>IF($A4323="","",Tienda_2!F1923)</f>
        <v>Lucas Olivera</v>
      </c>
      <c r="E4323" t="str">
        <f>IF($A4323="","",Tienda_2!I1923)</f>
        <v>Tarjeta de crédito</v>
      </c>
      <c r="F4323">
        <f>IF($A4323="","",VALUE(RIGHT(Tienda_2!E1923,4)))</f>
        <v>2020</v>
      </c>
      <c r="G4323">
        <f>IF($A4323="","",Tienda_2!C1923)</f>
        <v>614400</v>
      </c>
      <c r="H4323">
        <f>IF($A4323="","",Tienda_2!D1923)</f>
        <v>30900</v>
      </c>
      <c r="I4323">
        <f>IF($A4323="","",Tienda_2!H1923)</f>
        <v>5</v>
      </c>
      <c r="J4323">
        <f>IF($A4323="",0,IF(AND(OR('Cuadro-de-mando'!$B$4="(Todas)",'Cuadro-de-mando'!$B$4=$A4323),OR('Cuadro-de-mando'!$E$4="(Todas)",'Cuadro-de-mando'!$E$4=$B4323),OR('Cuadro-de-mando'!$H$4="(Todas)",'Cuadro-de-mando'!$H$4=$C4323),OR('Cuadro-de-mando'!$K$4="(Todas)",'Cuadro-de-mando'!$K$4=$E4323),OR('Cuadro-de-mando'!$N$4="(Todos)",'Cuadro-de-mando'!$N$4=$F4323)),1,0))</f>
        <v>1</v>
      </c>
    </row>
    <row r="4324" spans="1:10" x14ac:dyDescent="0.25">
      <c r="A4324" t="str">
        <f>IF(Tienda_2!$A1924="","","Tienda 2")</f>
        <v>Tienda 2</v>
      </c>
      <c r="B4324" t="str">
        <f>IF($A4324="","",Tienda_2!B1924)</f>
        <v>Instrumentos musicales</v>
      </c>
      <c r="C4324" t="str">
        <f>IF($A4324="","",Tienda_2!G1924)</f>
        <v>Leticia</v>
      </c>
      <c r="D4324" t="str">
        <f>IF($A4324="","",Tienda_2!F1924)</f>
        <v>Pedro Gomez</v>
      </c>
      <c r="E4324" t="str">
        <f>IF($A4324="","",Tienda_2!I1924)</f>
        <v>Tarjeta de crédito</v>
      </c>
      <c r="F4324">
        <f>IF($A4324="","",VALUE(RIGHT(Tienda_2!E1924,4)))</f>
        <v>2020</v>
      </c>
      <c r="G4324">
        <f>IF($A4324="","",Tienda_2!C1924)</f>
        <v>281500</v>
      </c>
      <c r="H4324">
        <f>IF($A4324="","",Tienda_2!D1924)</f>
        <v>15700</v>
      </c>
      <c r="I4324">
        <f>IF($A4324="","",Tienda_2!H1924)</f>
        <v>4</v>
      </c>
      <c r="J4324">
        <f>IF($A4324="",0,IF(AND(OR('Cuadro-de-mando'!$B$4="(Todas)",'Cuadro-de-mando'!$B$4=$A4324),OR('Cuadro-de-mando'!$E$4="(Todas)",'Cuadro-de-mando'!$E$4=$B4324),OR('Cuadro-de-mando'!$H$4="(Todas)",'Cuadro-de-mando'!$H$4=$C4324),OR('Cuadro-de-mando'!$K$4="(Todas)",'Cuadro-de-mando'!$K$4=$E4324),OR('Cuadro-de-mando'!$N$4="(Todos)",'Cuadro-de-mando'!$N$4=$F4324)),1,0))</f>
        <v>1</v>
      </c>
    </row>
    <row r="4325" spans="1:10" x14ac:dyDescent="0.25">
      <c r="A4325" t="str">
        <f>IF(Tienda_2!$A1925="","","Tienda 2")</f>
        <v>Tienda 2</v>
      </c>
      <c r="B4325" t="str">
        <f>IF($A4325="","",Tienda_2!B1925)</f>
        <v>Deportes y diversión</v>
      </c>
      <c r="C4325" t="str">
        <f>IF($A4325="","",Tienda_2!G1925)</f>
        <v>Medellín</v>
      </c>
      <c r="D4325" t="str">
        <f>IF($A4325="","",Tienda_2!F1925)</f>
        <v>Ángel Rodriguez</v>
      </c>
      <c r="E4325" t="str">
        <f>IF($A4325="","",Tienda_2!I1925)</f>
        <v>Tarjeta de crédito</v>
      </c>
      <c r="F4325">
        <f>IF($A4325="","",VALUE(RIGHT(Tienda_2!E1925,4)))</f>
        <v>2020</v>
      </c>
      <c r="G4325">
        <f>IF($A4325="","",Tienda_2!C1925)</f>
        <v>46300</v>
      </c>
      <c r="H4325">
        <f>IF($A4325="","",Tienda_2!D1925)</f>
        <v>7100</v>
      </c>
      <c r="I4325">
        <f>IF($A4325="","",Tienda_2!H1925)</f>
        <v>3</v>
      </c>
      <c r="J4325">
        <f>IF($A4325="",0,IF(AND(OR('Cuadro-de-mando'!$B$4="(Todas)",'Cuadro-de-mando'!$B$4=$A4325),OR('Cuadro-de-mando'!$E$4="(Todas)",'Cuadro-de-mando'!$E$4=$B4325),OR('Cuadro-de-mando'!$H$4="(Todas)",'Cuadro-de-mando'!$H$4=$C4325),OR('Cuadro-de-mando'!$K$4="(Todas)",'Cuadro-de-mando'!$K$4=$E4325),OR('Cuadro-de-mando'!$N$4="(Todos)",'Cuadro-de-mando'!$N$4=$F4325)),1,0))</f>
        <v>1</v>
      </c>
    </row>
    <row r="4326" spans="1:10" x14ac:dyDescent="0.25">
      <c r="A4326" t="str">
        <f>IF(Tienda_2!$A1926="","","Tienda 2")</f>
        <v>Tienda 2</v>
      </c>
      <c r="B4326" t="str">
        <f>IF($A4326="","",Tienda_2!B1926)</f>
        <v>Artículos para el hogar</v>
      </c>
      <c r="C4326" t="str">
        <f>IF($A4326="","",Tienda_2!G1926)</f>
        <v>Medellín</v>
      </c>
      <c r="D4326" t="str">
        <f>IF($A4326="","",Tienda_2!F1926)</f>
        <v>Santiago Silva</v>
      </c>
      <c r="E4326" t="str">
        <f>IF($A4326="","",Tienda_2!I1926)</f>
        <v>Tarjeta de crédito</v>
      </c>
      <c r="F4326">
        <f>IF($A4326="","",VALUE(RIGHT(Tienda_2!E1926,4)))</f>
        <v>2020</v>
      </c>
      <c r="G4326">
        <f>IF($A4326="","",Tienda_2!C1926)</f>
        <v>33900</v>
      </c>
      <c r="H4326">
        <f>IF($A4326="","",Tienda_2!D1926)</f>
        <v>2200</v>
      </c>
      <c r="I4326">
        <f>IF($A4326="","",Tienda_2!H1926)</f>
        <v>4</v>
      </c>
      <c r="J4326">
        <f>IF($A4326="",0,IF(AND(OR('Cuadro-de-mando'!$B$4="(Todas)",'Cuadro-de-mando'!$B$4=$A4326),OR('Cuadro-de-mando'!$E$4="(Todas)",'Cuadro-de-mando'!$E$4=$B4326),OR('Cuadro-de-mando'!$H$4="(Todas)",'Cuadro-de-mando'!$H$4=$C4326),OR('Cuadro-de-mando'!$K$4="(Todas)",'Cuadro-de-mando'!$K$4=$E4326),OR('Cuadro-de-mando'!$N$4="(Todos)",'Cuadro-de-mando'!$N$4=$F4326)),1,0))</f>
        <v>1</v>
      </c>
    </row>
    <row r="4327" spans="1:10" x14ac:dyDescent="0.25">
      <c r="A4327" t="str">
        <f>IF(Tienda_2!$A1927="","","Tienda 2")</f>
        <v>Tienda 2</v>
      </c>
      <c r="B4327" t="str">
        <f>IF($A4327="","",Tienda_2!B1927)</f>
        <v>Electrónicos</v>
      </c>
      <c r="C4327" t="str">
        <f>IF($A4327="","",Tienda_2!G1927)</f>
        <v>Medellín</v>
      </c>
      <c r="D4327" t="str">
        <f>IF($A4327="","",Tienda_2!F1927)</f>
        <v>Ángel Rodriguez</v>
      </c>
      <c r="E4327" t="str">
        <f>IF($A4327="","",Tienda_2!I1927)</f>
        <v>Tarjeta de crédito</v>
      </c>
      <c r="F4327">
        <f>IF($A4327="","",VALUE(RIGHT(Tienda_2!E1927,4)))</f>
        <v>2021</v>
      </c>
      <c r="G4327">
        <f>IF($A4327="","",Tienda_2!C1927)</f>
        <v>1422300</v>
      </c>
      <c r="H4327">
        <f>IF($A4327="","",Tienda_2!D1927)</f>
        <v>76400</v>
      </c>
      <c r="I4327">
        <f>IF($A4327="","",Tienda_2!H1927)</f>
        <v>4</v>
      </c>
      <c r="J4327">
        <f>IF($A4327="",0,IF(AND(OR('Cuadro-de-mando'!$B$4="(Todas)",'Cuadro-de-mando'!$B$4=$A4327),OR('Cuadro-de-mando'!$E$4="(Todas)",'Cuadro-de-mando'!$E$4=$B4327),OR('Cuadro-de-mando'!$H$4="(Todas)",'Cuadro-de-mando'!$H$4=$C4327),OR('Cuadro-de-mando'!$K$4="(Todas)",'Cuadro-de-mando'!$K$4=$E4327),OR('Cuadro-de-mando'!$N$4="(Todos)",'Cuadro-de-mando'!$N$4=$F4327)),1,0))</f>
        <v>1</v>
      </c>
    </row>
    <row r="4328" spans="1:10" x14ac:dyDescent="0.25">
      <c r="A4328" t="str">
        <f>IF(Tienda_2!$A1928="","","Tienda 2")</f>
        <v>Tienda 2</v>
      </c>
      <c r="B4328" t="str">
        <f>IF($A4328="","",Tienda_2!B1928)</f>
        <v>Muebles</v>
      </c>
      <c r="C4328" t="str">
        <f>IF($A4328="","",Tienda_2!G1928)</f>
        <v>Medellín</v>
      </c>
      <c r="D4328" t="str">
        <f>IF($A4328="","",Tienda_2!F1928)</f>
        <v>Lucas Olivera</v>
      </c>
      <c r="E4328" t="str">
        <f>IF($A4328="","",Tienda_2!I1928)</f>
        <v>Tarjeta de crédito</v>
      </c>
      <c r="F4328">
        <f>IF($A4328="","",VALUE(RIGHT(Tienda_2!E1928,4)))</f>
        <v>2022</v>
      </c>
      <c r="G4328">
        <f>IF($A4328="","",Tienda_2!C1928)</f>
        <v>183400</v>
      </c>
      <c r="H4328">
        <f>IF($A4328="","",Tienda_2!D1928)</f>
        <v>10200</v>
      </c>
      <c r="I4328">
        <f>IF($A4328="","",Tienda_2!H1928)</f>
        <v>4</v>
      </c>
      <c r="J4328">
        <f>IF($A4328="",0,IF(AND(OR('Cuadro-de-mando'!$B$4="(Todas)",'Cuadro-de-mando'!$B$4=$A4328),OR('Cuadro-de-mando'!$E$4="(Todas)",'Cuadro-de-mando'!$E$4=$B4328),OR('Cuadro-de-mando'!$H$4="(Todas)",'Cuadro-de-mando'!$H$4=$C4328),OR('Cuadro-de-mando'!$K$4="(Todas)",'Cuadro-de-mando'!$K$4=$E4328),OR('Cuadro-de-mando'!$N$4="(Todos)",'Cuadro-de-mando'!$N$4=$F4328)),1,0))</f>
        <v>1</v>
      </c>
    </row>
    <row r="4329" spans="1:10" x14ac:dyDescent="0.25">
      <c r="A4329" t="str">
        <f>IF(Tienda_2!$A1929="","","Tienda 2")</f>
        <v>Tienda 2</v>
      </c>
      <c r="B4329" t="str">
        <f>IF($A4329="","",Tienda_2!B1929)</f>
        <v>Libros</v>
      </c>
      <c r="C4329" t="str">
        <f>IF($A4329="","",Tienda_2!G1929)</f>
        <v>Bogotá</v>
      </c>
      <c r="D4329" t="str">
        <f>IF($A4329="","",Tienda_2!F1929)</f>
        <v>Pedro Gomez</v>
      </c>
      <c r="E4329" t="str">
        <f>IF($A4329="","",Tienda_2!I1929)</f>
        <v>Tarjeta de crédito</v>
      </c>
      <c r="F4329">
        <f>IF($A4329="","",VALUE(RIGHT(Tienda_2!E1929,4)))</f>
        <v>2021</v>
      </c>
      <c r="G4329">
        <f>IF($A4329="","",Tienda_2!C1929)</f>
        <v>65600</v>
      </c>
      <c r="H4329">
        <f>IF($A4329="","",Tienda_2!D1929)</f>
        <v>1700</v>
      </c>
      <c r="I4329">
        <f>IF($A4329="","",Tienda_2!H1929)</f>
        <v>5</v>
      </c>
      <c r="J4329">
        <f>IF($A4329="",0,IF(AND(OR('Cuadro-de-mando'!$B$4="(Todas)",'Cuadro-de-mando'!$B$4=$A4329),OR('Cuadro-de-mando'!$E$4="(Todas)",'Cuadro-de-mando'!$E$4=$B4329),OR('Cuadro-de-mando'!$H$4="(Todas)",'Cuadro-de-mando'!$H$4=$C4329),OR('Cuadro-de-mando'!$K$4="(Todas)",'Cuadro-de-mando'!$K$4=$E4329),OR('Cuadro-de-mando'!$N$4="(Todos)",'Cuadro-de-mando'!$N$4=$F4329)),1,0))</f>
        <v>1</v>
      </c>
    </row>
    <row r="4330" spans="1:10" x14ac:dyDescent="0.25">
      <c r="A4330" t="str">
        <f>IF(Tienda_2!$A1930="","","Tienda 2")</f>
        <v>Tienda 2</v>
      </c>
      <c r="B4330" t="str">
        <f>IF($A4330="","",Tienda_2!B1930)</f>
        <v>Electrónicos</v>
      </c>
      <c r="C4330" t="str">
        <f>IF($A4330="","",Tienda_2!G1930)</f>
        <v>Bogotá</v>
      </c>
      <c r="D4330" t="str">
        <f>IF($A4330="","",Tienda_2!F1930)</f>
        <v>Rafael Acosta</v>
      </c>
      <c r="E4330" t="str">
        <f>IF($A4330="","",Tienda_2!I1930)</f>
        <v>Tarjeta de crédito</v>
      </c>
      <c r="F4330">
        <f>IF($A4330="","",VALUE(RIGHT(Tienda_2!E1930,4)))</f>
        <v>2020</v>
      </c>
      <c r="G4330">
        <f>IF($A4330="","",Tienda_2!C1930)</f>
        <v>157800</v>
      </c>
      <c r="H4330">
        <f>IF($A4330="","",Tienda_2!D1930)</f>
        <v>9100</v>
      </c>
      <c r="I4330">
        <f>IF($A4330="","",Tienda_2!H1930)</f>
        <v>5</v>
      </c>
      <c r="J4330">
        <f>IF($A4330="",0,IF(AND(OR('Cuadro-de-mando'!$B$4="(Todas)",'Cuadro-de-mando'!$B$4=$A4330),OR('Cuadro-de-mando'!$E$4="(Todas)",'Cuadro-de-mando'!$E$4=$B4330),OR('Cuadro-de-mando'!$H$4="(Todas)",'Cuadro-de-mando'!$H$4=$C4330),OR('Cuadro-de-mando'!$K$4="(Todas)",'Cuadro-de-mando'!$K$4=$E4330),OR('Cuadro-de-mando'!$N$4="(Todos)",'Cuadro-de-mando'!$N$4=$F4330)),1,0))</f>
        <v>1</v>
      </c>
    </row>
    <row r="4331" spans="1:10" x14ac:dyDescent="0.25">
      <c r="A4331" t="str">
        <f>IF(Tienda_2!$A1931="","","Tienda 2")</f>
        <v>Tienda 2</v>
      </c>
      <c r="B4331" t="str">
        <f>IF($A4331="","",Tienda_2!B1931)</f>
        <v>Deportes y diversión</v>
      </c>
      <c r="C4331" t="str">
        <f>IF($A4331="","",Tienda_2!G1931)</f>
        <v>Pereira</v>
      </c>
      <c r="D4331" t="str">
        <f>IF($A4331="","",Tienda_2!F1931)</f>
        <v>Ángel Rodriguez</v>
      </c>
      <c r="E4331" t="str">
        <f>IF($A4331="","",Tienda_2!I1931)</f>
        <v>Tarjeta de crédito</v>
      </c>
      <c r="F4331">
        <f>IF($A4331="","",VALUE(RIGHT(Tienda_2!E1931,4)))</f>
        <v>2021</v>
      </c>
      <c r="G4331">
        <f>IF($A4331="","",Tienda_2!C1931)</f>
        <v>66100</v>
      </c>
      <c r="H4331">
        <f>IF($A4331="","",Tienda_2!D1931)</f>
        <v>1700</v>
      </c>
      <c r="I4331">
        <f>IF($A4331="","",Tienda_2!H1931)</f>
        <v>5</v>
      </c>
      <c r="J4331">
        <f>IF($A4331="",0,IF(AND(OR('Cuadro-de-mando'!$B$4="(Todas)",'Cuadro-de-mando'!$B$4=$A4331),OR('Cuadro-de-mando'!$E$4="(Todas)",'Cuadro-de-mando'!$E$4=$B4331),OR('Cuadro-de-mando'!$H$4="(Todas)",'Cuadro-de-mando'!$H$4=$C4331),OR('Cuadro-de-mando'!$K$4="(Todas)",'Cuadro-de-mando'!$K$4=$E4331),OR('Cuadro-de-mando'!$N$4="(Todos)",'Cuadro-de-mando'!$N$4=$F4331)),1,0))</f>
        <v>1</v>
      </c>
    </row>
    <row r="4332" spans="1:10" x14ac:dyDescent="0.25">
      <c r="A4332" t="str">
        <f>IF(Tienda_2!$A1932="","","Tienda 2")</f>
        <v>Tienda 2</v>
      </c>
      <c r="B4332" t="str">
        <f>IF($A4332="","",Tienda_2!B1932)</f>
        <v>Electrónicos</v>
      </c>
      <c r="C4332" t="str">
        <f>IF($A4332="","",Tienda_2!G1932)</f>
        <v>Cartagena</v>
      </c>
      <c r="D4332" t="str">
        <f>IF($A4332="","",Tienda_2!F1932)</f>
        <v>Lucas Olivera</v>
      </c>
      <c r="E4332" t="str">
        <f>IF($A4332="","",Tienda_2!I1932)</f>
        <v>Tarjeta de crédito</v>
      </c>
      <c r="F4332">
        <f>IF($A4332="","",VALUE(RIGHT(Tienda_2!E1932,4)))</f>
        <v>2022</v>
      </c>
      <c r="G4332">
        <f>IF($A4332="","",Tienda_2!C1932)</f>
        <v>2091000</v>
      </c>
      <c r="H4332">
        <f>IF($A4332="","",Tienda_2!D1932)</f>
        <v>111700</v>
      </c>
      <c r="I4332">
        <f>IF($A4332="","",Tienda_2!H1932)</f>
        <v>4</v>
      </c>
      <c r="J4332">
        <f>IF($A4332="",0,IF(AND(OR('Cuadro-de-mando'!$B$4="(Todas)",'Cuadro-de-mando'!$B$4=$A4332),OR('Cuadro-de-mando'!$E$4="(Todas)",'Cuadro-de-mando'!$E$4=$B4332),OR('Cuadro-de-mando'!$H$4="(Todas)",'Cuadro-de-mando'!$H$4=$C4332),OR('Cuadro-de-mando'!$K$4="(Todas)",'Cuadro-de-mando'!$K$4=$E4332),OR('Cuadro-de-mando'!$N$4="(Todos)",'Cuadro-de-mando'!$N$4=$F4332)),1,0))</f>
        <v>1</v>
      </c>
    </row>
    <row r="4333" spans="1:10" x14ac:dyDescent="0.25">
      <c r="A4333" t="str">
        <f>IF(Tienda_2!$A1933="","","Tienda 2")</f>
        <v>Tienda 2</v>
      </c>
      <c r="B4333" t="str">
        <f>IF($A4333="","",Tienda_2!B1933)</f>
        <v>Muebles</v>
      </c>
      <c r="C4333" t="str">
        <f>IF($A4333="","",Tienda_2!G1933)</f>
        <v>Bogotá</v>
      </c>
      <c r="D4333" t="str">
        <f>IF($A4333="","",Tienda_2!F1933)</f>
        <v>Camila Rivera</v>
      </c>
      <c r="E4333" t="str">
        <f>IF($A4333="","",Tienda_2!I1933)</f>
        <v>Tarjeta de crédito</v>
      </c>
      <c r="F4333">
        <f>IF($A4333="","",VALUE(RIGHT(Tienda_2!E1933,4)))</f>
        <v>2021</v>
      </c>
      <c r="G4333">
        <f>IF($A4333="","",Tienda_2!C1933)</f>
        <v>328400</v>
      </c>
      <c r="H4333">
        <f>IF($A4333="","",Tienda_2!D1933)</f>
        <v>24700</v>
      </c>
      <c r="I4333">
        <f>IF($A4333="","",Tienda_2!H1933)</f>
        <v>5</v>
      </c>
      <c r="J4333">
        <f>IF($A4333="",0,IF(AND(OR('Cuadro-de-mando'!$B$4="(Todas)",'Cuadro-de-mando'!$B$4=$A4333),OR('Cuadro-de-mando'!$E$4="(Todas)",'Cuadro-de-mando'!$E$4=$B4333),OR('Cuadro-de-mando'!$H$4="(Todas)",'Cuadro-de-mando'!$H$4=$C4333),OR('Cuadro-de-mando'!$K$4="(Todas)",'Cuadro-de-mando'!$K$4=$E4333),OR('Cuadro-de-mando'!$N$4="(Todos)",'Cuadro-de-mando'!$N$4=$F4333)),1,0))</f>
        <v>1</v>
      </c>
    </row>
    <row r="4334" spans="1:10" x14ac:dyDescent="0.25">
      <c r="A4334" t="str">
        <f>IF(Tienda_2!$A1934="","","Tienda 2")</f>
        <v>Tienda 2</v>
      </c>
      <c r="B4334" t="str">
        <f>IF($A4334="","",Tienda_2!B1934)</f>
        <v>Electrodomésticos</v>
      </c>
      <c r="C4334" t="str">
        <f>IF($A4334="","",Tienda_2!G1934)</f>
        <v>Bogotá</v>
      </c>
      <c r="D4334" t="str">
        <f>IF($A4334="","",Tienda_2!F1934)</f>
        <v>Santiago Silva</v>
      </c>
      <c r="E4334" t="str">
        <f>IF($A4334="","",Tienda_2!I1934)</f>
        <v>Nequi</v>
      </c>
      <c r="F4334">
        <f>IF($A4334="","",VALUE(RIGHT(Tienda_2!E1934,4)))</f>
        <v>2020</v>
      </c>
      <c r="G4334">
        <f>IF($A4334="","",Tienda_2!C1934)</f>
        <v>860900</v>
      </c>
      <c r="H4334">
        <f>IF($A4334="","",Tienda_2!D1934)</f>
        <v>51700</v>
      </c>
      <c r="I4334">
        <f>IF($A4334="","",Tienda_2!H1934)</f>
        <v>5</v>
      </c>
      <c r="J4334">
        <f>IF($A4334="",0,IF(AND(OR('Cuadro-de-mando'!$B$4="(Todas)",'Cuadro-de-mando'!$B$4=$A4334),OR('Cuadro-de-mando'!$E$4="(Todas)",'Cuadro-de-mando'!$E$4=$B4334),OR('Cuadro-de-mando'!$H$4="(Todas)",'Cuadro-de-mando'!$H$4=$C4334),OR('Cuadro-de-mando'!$K$4="(Todas)",'Cuadro-de-mando'!$K$4=$E4334),OR('Cuadro-de-mando'!$N$4="(Todos)",'Cuadro-de-mando'!$N$4=$F4334)),1,0))</f>
        <v>1</v>
      </c>
    </row>
    <row r="4335" spans="1:10" x14ac:dyDescent="0.25">
      <c r="A4335" t="str">
        <f>IF(Tienda_2!$A1935="","","Tienda 2")</f>
        <v>Tienda 2</v>
      </c>
      <c r="B4335" t="str">
        <f>IF($A4335="","",Tienda_2!B1935)</f>
        <v>Instrumentos musicales</v>
      </c>
      <c r="C4335" t="str">
        <f>IF($A4335="","",Tienda_2!G1935)</f>
        <v>Pereira</v>
      </c>
      <c r="D4335" t="str">
        <f>IF($A4335="","",Tienda_2!F1935)</f>
        <v>Pedro Gomez</v>
      </c>
      <c r="E4335" t="str">
        <f>IF($A4335="","",Tienda_2!I1935)</f>
        <v>Tarjeta de crédito</v>
      </c>
      <c r="F4335">
        <f>IF($A4335="","",VALUE(RIGHT(Tienda_2!E1935,4)))</f>
        <v>2020</v>
      </c>
      <c r="G4335">
        <f>IF($A4335="","",Tienda_2!C1935)</f>
        <v>574600</v>
      </c>
      <c r="H4335">
        <f>IF($A4335="","",Tienda_2!D1935)</f>
        <v>28800</v>
      </c>
      <c r="I4335">
        <f>IF($A4335="","",Tienda_2!H1935)</f>
        <v>5</v>
      </c>
      <c r="J4335">
        <f>IF($A4335="",0,IF(AND(OR('Cuadro-de-mando'!$B$4="(Todas)",'Cuadro-de-mando'!$B$4=$A4335),OR('Cuadro-de-mando'!$E$4="(Todas)",'Cuadro-de-mando'!$E$4=$B4335),OR('Cuadro-de-mando'!$H$4="(Todas)",'Cuadro-de-mando'!$H$4=$C4335),OR('Cuadro-de-mando'!$K$4="(Todas)",'Cuadro-de-mando'!$K$4=$E4335),OR('Cuadro-de-mando'!$N$4="(Todos)",'Cuadro-de-mando'!$N$4=$F4335)),1,0))</f>
        <v>1</v>
      </c>
    </row>
    <row r="4336" spans="1:10" x14ac:dyDescent="0.25">
      <c r="A4336" t="str">
        <f>IF(Tienda_2!$A1936="","","Tienda 2")</f>
        <v>Tienda 2</v>
      </c>
      <c r="B4336" t="str">
        <f>IF($A4336="","",Tienda_2!B1936)</f>
        <v>Electrónicos</v>
      </c>
      <c r="C4336" t="str">
        <f>IF($A4336="","",Tienda_2!G1936)</f>
        <v>Medellín</v>
      </c>
      <c r="D4336" t="str">
        <f>IF($A4336="","",Tienda_2!F1936)</f>
        <v>Santiago Silva</v>
      </c>
      <c r="E4336" t="str">
        <f>IF($A4336="","",Tienda_2!I1936)</f>
        <v>Tarjeta de crédito</v>
      </c>
      <c r="F4336">
        <f>IF($A4336="","",VALUE(RIGHT(Tienda_2!E1936,4)))</f>
        <v>2020</v>
      </c>
      <c r="G4336">
        <f>IF($A4336="","",Tienda_2!C1936)</f>
        <v>208400</v>
      </c>
      <c r="H4336">
        <f>IF($A4336="","",Tienda_2!D1936)</f>
        <v>11500</v>
      </c>
      <c r="I4336">
        <f>IF($A4336="","",Tienda_2!H1936)</f>
        <v>1</v>
      </c>
      <c r="J4336">
        <f>IF($A4336="",0,IF(AND(OR('Cuadro-de-mando'!$B$4="(Todas)",'Cuadro-de-mando'!$B$4=$A4336),OR('Cuadro-de-mando'!$E$4="(Todas)",'Cuadro-de-mando'!$E$4=$B4336),OR('Cuadro-de-mando'!$H$4="(Todas)",'Cuadro-de-mando'!$H$4=$C4336),OR('Cuadro-de-mando'!$K$4="(Todas)",'Cuadro-de-mando'!$K$4=$E4336),OR('Cuadro-de-mando'!$N$4="(Todos)",'Cuadro-de-mando'!$N$4=$F4336)),1,0))</f>
        <v>1</v>
      </c>
    </row>
    <row r="4337" spans="1:10" x14ac:dyDescent="0.25">
      <c r="A4337" t="str">
        <f>IF(Tienda_2!$A1937="","","Tienda 2")</f>
        <v>Tienda 2</v>
      </c>
      <c r="B4337" t="str">
        <f>IF($A4337="","",Tienda_2!B1937)</f>
        <v>Electrónicos</v>
      </c>
      <c r="C4337" t="str">
        <f>IF($A4337="","",Tienda_2!G1937)</f>
        <v>Medellín</v>
      </c>
      <c r="D4337" t="str">
        <f>IF($A4337="","",Tienda_2!F1937)</f>
        <v>Beatriz Morales</v>
      </c>
      <c r="E4337" t="str">
        <f>IF($A4337="","",Tienda_2!I1937)</f>
        <v>Tarjeta de crédito</v>
      </c>
      <c r="F4337">
        <f>IF($A4337="","",VALUE(RIGHT(Tienda_2!E1937,4)))</f>
        <v>2022</v>
      </c>
      <c r="G4337">
        <f>IF($A4337="","",Tienda_2!C1937)</f>
        <v>1647600</v>
      </c>
      <c r="H4337">
        <f>IF($A4337="","",Tienda_2!D1937)</f>
        <v>85900</v>
      </c>
      <c r="I4337">
        <f>IF($A4337="","",Tienda_2!H1937)</f>
        <v>4</v>
      </c>
      <c r="J4337">
        <f>IF($A4337="",0,IF(AND(OR('Cuadro-de-mando'!$B$4="(Todas)",'Cuadro-de-mando'!$B$4=$A4337),OR('Cuadro-de-mando'!$E$4="(Todas)",'Cuadro-de-mando'!$E$4=$B4337),OR('Cuadro-de-mando'!$H$4="(Todas)",'Cuadro-de-mando'!$H$4=$C4337),OR('Cuadro-de-mando'!$K$4="(Todas)",'Cuadro-de-mando'!$K$4=$E4337),OR('Cuadro-de-mando'!$N$4="(Todos)",'Cuadro-de-mando'!$N$4=$F4337)),1,0))</f>
        <v>1</v>
      </c>
    </row>
    <row r="4338" spans="1:10" x14ac:dyDescent="0.25">
      <c r="A4338" t="str">
        <f>IF(Tienda_2!$A1938="","","Tienda 2")</f>
        <v>Tienda 2</v>
      </c>
      <c r="B4338" t="str">
        <f>IF($A4338="","",Tienda_2!B1938)</f>
        <v>Artículos para el hogar</v>
      </c>
      <c r="C4338" t="str">
        <f>IF($A4338="","",Tienda_2!G1938)</f>
        <v>Bogotá</v>
      </c>
      <c r="D4338" t="str">
        <f>IF($A4338="","",Tienda_2!F1938)</f>
        <v>Mariana Herrera</v>
      </c>
      <c r="E4338" t="str">
        <f>IF($A4338="","",Tienda_2!I1938)</f>
        <v>Tarjeta de crédito</v>
      </c>
      <c r="F4338">
        <f>IF($A4338="","",VALUE(RIGHT(Tienda_2!E1938,4)))</f>
        <v>2020</v>
      </c>
      <c r="G4338">
        <f>IF($A4338="","",Tienda_2!C1938)</f>
        <v>19800</v>
      </c>
      <c r="H4338">
        <f>IF($A4338="","",Tienda_2!D1938)</f>
        <v>6900</v>
      </c>
      <c r="I4338">
        <f>IF($A4338="","",Tienda_2!H1938)</f>
        <v>5</v>
      </c>
      <c r="J4338">
        <f>IF($A4338="",0,IF(AND(OR('Cuadro-de-mando'!$B$4="(Todas)",'Cuadro-de-mando'!$B$4=$A4338),OR('Cuadro-de-mando'!$E$4="(Todas)",'Cuadro-de-mando'!$E$4=$B4338),OR('Cuadro-de-mando'!$H$4="(Todas)",'Cuadro-de-mando'!$H$4=$C4338),OR('Cuadro-de-mando'!$K$4="(Todas)",'Cuadro-de-mando'!$K$4=$E4338),OR('Cuadro-de-mando'!$N$4="(Todos)",'Cuadro-de-mando'!$N$4=$F4338)),1,0))</f>
        <v>1</v>
      </c>
    </row>
    <row r="4339" spans="1:10" x14ac:dyDescent="0.25">
      <c r="A4339" t="str">
        <f>IF(Tienda_2!$A1939="","","Tienda 2")</f>
        <v>Tienda 2</v>
      </c>
      <c r="B4339" t="str">
        <f>IF($A4339="","",Tienda_2!B1939)</f>
        <v>Muebles</v>
      </c>
      <c r="C4339" t="str">
        <f>IF($A4339="","",Tienda_2!G1939)</f>
        <v>Medellín</v>
      </c>
      <c r="D4339" t="str">
        <f>IF($A4339="","",Tienda_2!F1939)</f>
        <v>Izabela de León</v>
      </c>
      <c r="E4339" t="str">
        <f>IF($A4339="","",Tienda_2!I1939)</f>
        <v>Tarjeta de crédito</v>
      </c>
      <c r="F4339">
        <f>IF($A4339="","",VALUE(RIGHT(Tienda_2!E1939,4)))</f>
        <v>2022</v>
      </c>
      <c r="G4339">
        <f>IF($A4339="","",Tienda_2!C1939)</f>
        <v>323100</v>
      </c>
      <c r="H4339">
        <f>IF($A4339="","",Tienda_2!D1939)</f>
        <v>22900</v>
      </c>
      <c r="I4339">
        <f>IF($A4339="","",Tienda_2!H1939)</f>
        <v>5</v>
      </c>
      <c r="J4339">
        <f>IF($A4339="",0,IF(AND(OR('Cuadro-de-mando'!$B$4="(Todas)",'Cuadro-de-mando'!$B$4=$A4339),OR('Cuadro-de-mando'!$E$4="(Todas)",'Cuadro-de-mando'!$E$4=$B4339),OR('Cuadro-de-mando'!$H$4="(Todas)",'Cuadro-de-mando'!$H$4=$C4339),OR('Cuadro-de-mando'!$K$4="(Todas)",'Cuadro-de-mando'!$K$4=$E4339),OR('Cuadro-de-mando'!$N$4="(Todos)",'Cuadro-de-mando'!$N$4=$F4339)),1,0))</f>
        <v>1</v>
      </c>
    </row>
    <row r="4340" spans="1:10" x14ac:dyDescent="0.25">
      <c r="A4340" t="str">
        <f>IF(Tienda_2!$A1940="","","Tienda 2")</f>
        <v>Tienda 2</v>
      </c>
      <c r="B4340" t="str">
        <f>IF($A4340="","",Tienda_2!B1940)</f>
        <v>Electrónicos</v>
      </c>
      <c r="C4340" t="str">
        <f>IF($A4340="","",Tienda_2!G1940)</f>
        <v>Santa Marta</v>
      </c>
      <c r="D4340" t="str">
        <f>IF($A4340="","",Tienda_2!F1940)</f>
        <v>Santiago Silva</v>
      </c>
      <c r="E4340" t="str">
        <f>IF($A4340="","",Tienda_2!I1940)</f>
        <v>Tarjeta de crédito</v>
      </c>
      <c r="F4340">
        <f>IF($A4340="","",VALUE(RIGHT(Tienda_2!E1940,4)))</f>
        <v>2021</v>
      </c>
      <c r="G4340">
        <f>IF($A4340="","",Tienda_2!C1940)</f>
        <v>129400</v>
      </c>
      <c r="H4340">
        <f>IF($A4340="","",Tienda_2!D1940)</f>
        <v>5100</v>
      </c>
      <c r="I4340">
        <f>IF($A4340="","",Tienda_2!H1940)</f>
        <v>5</v>
      </c>
      <c r="J4340">
        <f>IF($A4340="",0,IF(AND(OR('Cuadro-de-mando'!$B$4="(Todas)",'Cuadro-de-mando'!$B$4=$A4340),OR('Cuadro-de-mando'!$E$4="(Todas)",'Cuadro-de-mando'!$E$4=$B4340),OR('Cuadro-de-mando'!$H$4="(Todas)",'Cuadro-de-mando'!$H$4=$C4340),OR('Cuadro-de-mando'!$K$4="(Todas)",'Cuadro-de-mando'!$K$4=$E4340),OR('Cuadro-de-mando'!$N$4="(Todos)",'Cuadro-de-mando'!$N$4=$F4340)),1,0))</f>
        <v>1</v>
      </c>
    </row>
    <row r="4341" spans="1:10" x14ac:dyDescent="0.25">
      <c r="A4341" t="str">
        <f>IF(Tienda_2!$A1941="","","Tienda 2")</f>
        <v>Tienda 2</v>
      </c>
      <c r="B4341" t="str">
        <f>IF($A4341="","",Tienda_2!B1941)</f>
        <v>Electrodomésticos</v>
      </c>
      <c r="C4341" t="str">
        <f>IF($A4341="","",Tienda_2!G1941)</f>
        <v>Medellín</v>
      </c>
      <c r="D4341" t="str">
        <f>IF($A4341="","",Tienda_2!F1941)</f>
        <v>Maria Alfonso</v>
      </c>
      <c r="E4341" t="str">
        <f>IF($A4341="","",Tienda_2!I1941)</f>
        <v>Tarjeta de crédito</v>
      </c>
      <c r="F4341">
        <f>IF($A4341="","",VALUE(RIGHT(Tienda_2!E1941,4)))</f>
        <v>2021</v>
      </c>
      <c r="G4341">
        <f>IF($A4341="","",Tienda_2!C1941)</f>
        <v>2461400</v>
      </c>
      <c r="H4341">
        <f>IF($A4341="","",Tienda_2!D1941)</f>
        <v>129200</v>
      </c>
      <c r="I4341">
        <f>IF($A4341="","",Tienda_2!H1941)</f>
        <v>4</v>
      </c>
      <c r="J4341">
        <f>IF($A4341="",0,IF(AND(OR('Cuadro-de-mando'!$B$4="(Todas)",'Cuadro-de-mando'!$B$4=$A4341),OR('Cuadro-de-mando'!$E$4="(Todas)",'Cuadro-de-mando'!$E$4=$B4341),OR('Cuadro-de-mando'!$H$4="(Todas)",'Cuadro-de-mando'!$H$4=$C4341),OR('Cuadro-de-mando'!$K$4="(Todas)",'Cuadro-de-mando'!$K$4=$E4341),OR('Cuadro-de-mando'!$N$4="(Todos)",'Cuadro-de-mando'!$N$4=$F4341)),1,0))</f>
        <v>1</v>
      </c>
    </row>
    <row r="4342" spans="1:10" x14ac:dyDescent="0.25">
      <c r="A4342" t="str">
        <f>IF(Tienda_2!$A1942="","","Tienda 2")</f>
        <v>Tienda 2</v>
      </c>
      <c r="B4342" t="str">
        <f>IF($A4342="","",Tienda_2!B1942)</f>
        <v>Instrumentos musicales</v>
      </c>
      <c r="C4342" t="str">
        <f>IF($A4342="","",Tienda_2!G1942)</f>
        <v>Medellín</v>
      </c>
      <c r="D4342" t="str">
        <f>IF($A4342="","",Tienda_2!F1942)</f>
        <v>Camila Rivera</v>
      </c>
      <c r="E4342" t="str">
        <f>IF($A4342="","",Tienda_2!I1942)</f>
        <v>Tarjeta de crédito</v>
      </c>
      <c r="F4342">
        <f>IF($A4342="","",VALUE(RIGHT(Tienda_2!E1942,4)))</f>
        <v>2020</v>
      </c>
      <c r="G4342">
        <f>IF($A4342="","",Tienda_2!C1942)</f>
        <v>69100</v>
      </c>
      <c r="H4342">
        <f>IF($A4342="","",Tienda_2!D1942)</f>
        <v>4700</v>
      </c>
      <c r="I4342">
        <f>IF($A4342="","",Tienda_2!H1942)</f>
        <v>5</v>
      </c>
      <c r="J4342">
        <f>IF($A4342="",0,IF(AND(OR('Cuadro-de-mando'!$B$4="(Todas)",'Cuadro-de-mando'!$B$4=$A4342),OR('Cuadro-de-mando'!$E$4="(Todas)",'Cuadro-de-mando'!$E$4=$B4342),OR('Cuadro-de-mando'!$H$4="(Todas)",'Cuadro-de-mando'!$H$4=$C4342),OR('Cuadro-de-mando'!$K$4="(Todas)",'Cuadro-de-mando'!$K$4=$E4342),OR('Cuadro-de-mando'!$N$4="(Todos)",'Cuadro-de-mando'!$N$4=$F4342)),1,0))</f>
        <v>1</v>
      </c>
    </row>
    <row r="4343" spans="1:10" x14ac:dyDescent="0.25">
      <c r="A4343" t="str">
        <f>IF(Tienda_2!$A1943="","","Tienda 2")</f>
        <v>Tienda 2</v>
      </c>
      <c r="B4343" t="str">
        <f>IF($A4343="","",Tienda_2!B1943)</f>
        <v>Muebles</v>
      </c>
      <c r="C4343" t="str">
        <f>IF($A4343="","",Tienda_2!G1943)</f>
        <v>Medellín</v>
      </c>
      <c r="D4343" t="str">
        <f>IF($A4343="","",Tienda_2!F1943)</f>
        <v>Juan Fernandez</v>
      </c>
      <c r="E4343" t="str">
        <f>IF($A4343="","",Tienda_2!I1943)</f>
        <v>Tarjeta de crédito</v>
      </c>
      <c r="F4343">
        <f>IF($A4343="","",VALUE(RIGHT(Tienda_2!E1943,4)))</f>
        <v>2022</v>
      </c>
      <c r="G4343">
        <f>IF($A4343="","",Tienda_2!C1943)</f>
        <v>923700</v>
      </c>
      <c r="H4343">
        <f>IF($A4343="","",Tienda_2!D1943)</f>
        <v>49600</v>
      </c>
      <c r="I4343">
        <f>IF($A4343="","",Tienda_2!H1943)</f>
        <v>5</v>
      </c>
      <c r="J4343">
        <f>IF($A4343="",0,IF(AND(OR('Cuadro-de-mando'!$B$4="(Todas)",'Cuadro-de-mando'!$B$4=$A4343),OR('Cuadro-de-mando'!$E$4="(Todas)",'Cuadro-de-mando'!$E$4=$B4343),OR('Cuadro-de-mando'!$H$4="(Todas)",'Cuadro-de-mando'!$H$4=$C4343),OR('Cuadro-de-mando'!$K$4="(Todas)",'Cuadro-de-mando'!$K$4=$E4343),OR('Cuadro-de-mando'!$N$4="(Todos)",'Cuadro-de-mando'!$N$4=$F4343)),1,0))</f>
        <v>1</v>
      </c>
    </row>
    <row r="4344" spans="1:10" x14ac:dyDescent="0.25">
      <c r="A4344" t="str">
        <f>IF(Tienda_2!$A1944="","","Tienda 2")</f>
        <v>Tienda 2</v>
      </c>
      <c r="B4344" t="str">
        <f>IF($A4344="","",Tienda_2!B1944)</f>
        <v>Muebles</v>
      </c>
      <c r="C4344" t="str">
        <f>IF($A4344="","",Tienda_2!G1944)</f>
        <v>Cali</v>
      </c>
      <c r="D4344" t="str">
        <f>IF($A4344="","",Tienda_2!F1944)</f>
        <v>Ángel Rodriguez</v>
      </c>
      <c r="E4344" t="str">
        <f>IF($A4344="","",Tienda_2!I1944)</f>
        <v>Tarjeta de crédito</v>
      </c>
      <c r="F4344">
        <f>IF($A4344="","",VALUE(RIGHT(Tienda_2!E1944,4)))</f>
        <v>2023</v>
      </c>
      <c r="G4344">
        <f>IF($A4344="","",Tienda_2!C1944)</f>
        <v>271400</v>
      </c>
      <c r="H4344">
        <f>IF($A4344="","",Tienda_2!D1944)</f>
        <v>12600</v>
      </c>
      <c r="I4344">
        <f>IF($A4344="","",Tienda_2!H1944)</f>
        <v>5</v>
      </c>
      <c r="J4344">
        <f>IF($A4344="",0,IF(AND(OR('Cuadro-de-mando'!$B$4="(Todas)",'Cuadro-de-mando'!$B$4=$A4344),OR('Cuadro-de-mando'!$E$4="(Todas)",'Cuadro-de-mando'!$E$4=$B4344),OR('Cuadro-de-mando'!$H$4="(Todas)",'Cuadro-de-mando'!$H$4=$C4344),OR('Cuadro-de-mando'!$K$4="(Todas)",'Cuadro-de-mando'!$K$4=$E4344),OR('Cuadro-de-mando'!$N$4="(Todos)",'Cuadro-de-mando'!$N$4=$F4344)),1,0))</f>
        <v>1</v>
      </c>
    </row>
    <row r="4345" spans="1:10" x14ac:dyDescent="0.25">
      <c r="A4345" t="str">
        <f>IF(Tienda_2!$A1945="","","Tienda 2")</f>
        <v>Tienda 2</v>
      </c>
      <c r="B4345" t="str">
        <f>IF($A4345="","",Tienda_2!B1945)</f>
        <v>Muebles</v>
      </c>
      <c r="C4345" t="str">
        <f>IF($A4345="","",Tienda_2!G1945)</f>
        <v>Cali</v>
      </c>
      <c r="D4345" t="str">
        <f>IF($A4345="","",Tienda_2!F1945)</f>
        <v>Pedro Gomez</v>
      </c>
      <c r="E4345" t="str">
        <f>IF($A4345="","",Tienda_2!I1945)</f>
        <v>Tarjeta de crédito</v>
      </c>
      <c r="F4345">
        <f>IF($A4345="","",VALUE(RIGHT(Tienda_2!E1945,4)))</f>
        <v>2021</v>
      </c>
      <c r="G4345">
        <f>IF($A4345="","",Tienda_2!C1945)</f>
        <v>282400</v>
      </c>
      <c r="H4345">
        <f>IF($A4345="","",Tienda_2!D1945)</f>
        <v>13200</v>
      </c>
      <c r="I4345">
        <f>IF($A4345="","",Tienda_2!H1945)</f>
        <v>4</v>
      </c>
      <c r="J4345">
        <f>IF($A4345="",0,IF(AND(OR('Cuadro-de-mando'!$B$4="(Todas)",'Cuadro-de-mando'!$B$4=$A4345),OR('Cuadro-de-mando'!$E$4="(Todas)",'Cuadro-de-mando'!$E$4=$B4345),OR('Cuadro-de-mando'!$H$4="(Todas)",'Cuadro-de-mando'!$H$4=$C4345),OR('Cuadro-de-mando'!$K$4="(Todas)",'Cuadro-de-mando'!$K$4=$E4345),OR('Cuadro-de-mando'!$N$4="(Todos)",'Cuadro-de-mando'!$N$4=$F4345)),1,0))</f>
        <v>1</v>
      </c>
    </row>
    <row r="4346" spans="1:10" x14ac:dyDescent="0.25">
      <c r="A4346" t="str">
        <f>IF(Tienda_2!$A1946="","","Tienda 2")</f>
        <v>Tienda 2</v>
      </c>
      <c r="B4346" t="str">
        <f>IF($A4346="","",Tienda_2!B1946)</f>
        <v>Libros</v>
      </c>
      <c r="C4346" t="str">
        <f>IF($A4346="","",Tienda_2!G1946)</f>
        <v>Bogotá</v>
      </c>
      <c r="D4346" t="str">
        <f>IF($A4346="","",Tienda_2!F1946)</f>
        <v>Rafael Acosta</v>
      </c>
      <c r="E4346" t="str">
        <f>IF($A4346="","",Tienda_2!I1946)</f>
        <v>Tarjeta de crédito</v>
      </c>
      <c r="F4346">
        <f>IF($A4346="","",VALUE(RIGHT(Tienda_2!E1946,4)))</f>
        <v>2023</v>
      </c>
      <c r="G4346">
        <f>IF($A4346="","",Tienda_2!C1946)</f>
        <v>58700</v>
      </c>
      <c r="H4346">
        <f>IF($A4346="","",Tienda_2!D1946)</f>
        <v>3500</v>
      </c>
      <c r="I4346">
        <f>IF($A4346="","",Tienda_2!H1946)</f>
        <v>1</v>
      </c>
      <c r="J4346">
        <f>IF($A4346="",0,IF(AND(OR('Cuadro-de-mando'!$B$4="(Todas)",'Cuadro-de-mando'!$B$4=$A4346),OR('Cuadro-de-mando'!$E$4="(Todas)",'Cuadro-de-mando'!$E$4=$B4346),OR('Cuadro-de-mando'!$H$4="(Todas)",'Cuadro-de-mando'!$H$4=$C4346),OR('Cuadro-de-mando'!$K$4="(Todas)",'Cuadro-de-mando'!$K$4=$E4346),OR('Cuadro-de-mando'!$N$4="(Todos)",'Cuadro-de-mando'!$N$4=$F4346)),1,0))</f>
        <v>1</v>
      </c>
    </row>
    <row r="4347" spans="1:10" x14ac:dyDescent="0.25">
      <c r="A4347" t="str">
        <f>IF(Tienda_2!$A1947="","","Tienda 2")</f>
        <v>Tienda 2</v>
      </c>
      <c r="B4347" t="str">
        <f>IF($A4347="","",Tienda_2!B1947)</f>
        <v>Libros</v>
      </c>
      <c r="C4347" t="str">
        <f>IF($A4347="","",Tienda_2!G1947)</f>
        <v>Bogotá</v>
      </c>
      <c r="D4347" t="str">
        <f>IF($A4347="","",Tienda_2!F1947)</f>
        <v>Santiago Silva</v>
      </c>
      <c r="E4347" t="str">
        <f>IF($A4347="","",Tienda_2!I1947)</f>
        <v>Tarjeta de crédito</v>
      </c>
      <c r="F4347">
        <f>IF($A4347="","",VALUE(RIGHT(Tienda_2!E1947,4)))</f>
        <v>2020</v>
      </c>
      <c r="G4347">
        <f>IF($A4347="","",Tienda_2!C1947)</f>
        <v>38200</v>
      </c>
      <c r="H4347">
        <f>IF($A4347="","",Tienda_2!D1947)</f>
        <v>0</v>
      </c>
      <c r="I4347">
        <f>IF($A4347="","",Tienda_2!H1947)</f>
        <v>5</v>
      </c>
      <c r="J4347">
        <f>IF($A4347="",0,IF(AND(OR('Cuadro-de-mando'!$B$4="(Todas)",'Cuadro-de-mando'!$B$4=$A4347),OR('Cuadro-de-mando'!$E$4="(Todas)",'Cuadro-de-mando'!$E$4=$B4347),OR('Cuadro-de-mando'!$H$4="(Todas)",'Cuadro-de-mando'!$H$4=$C4347),OR('Cuadro-de-mando'!$K$4="(Todas)",'Cuadro-de-mando'!$K$4=$E4347),OR('Cuadro-de-mando'!$N$4="(Todos)",'Cuadro-de-mando'!$N$4=$F4347)),1,0))</f>
        <v>1</v>
      </c>
    </row>
    <row r="4348" spans="1:10" x14ac:dyDescent="0.25">
      <c r="A4348" t="str">
        <f>IF(Tienda_2!$A1948="","","Tienda 2")</f>
        <v>Tienda 2</v>
      </c>
      <c r="B4348" t="str">
        <f>IF($A4348="","",Tienda_2!B1948)</f>
        <v>Artículos para el hogar</v>
      </c>
      <c r="C4348" t="str">
        <f>IF($A4348="","",Tienda_2!G1948)</f>
        <v>Pereira</v>
      </c>
      <c r="D4348" t="str">
        <f>IF($A4348="","",Tienda_2!F1948)</f>
        <v>Pedro Gomez</v>
      </c>
      <c r="E4348" t="str">
        <f>IF($A4348="","",Tienda_2!I1948)</f>
        <v>Tarjeta de crédito</v>
      </c>
      <c r="F4348">
        <f>IF($A4348="","",VALUE(RIGHT(Tienda_2!E1948,4)))</f>
        <v>2020</v>
      </c>
      <c r="G4348">
        <f>IF($A4348="","",Tienda_2!C1948)</f>
        <v>35800</v>
      </c>
      <c r="H4348">
        <f>IF($A4348="","",Tienda_2!D1948)</f>
        <v>2600</v>
      </c>
      <c r="I4348">
        <f>IF($A4348="","",Tienda_2!H1948)</f>
        <v>5</v>
      </c>
      <c r="J4348">
        <f>IF($A4348="",0,IF(AND(OR('Cuadro-de-mando'!$B$4="(Todas)",'Cuadro-de-mando'!$B$4=$A4348),OR('Cuadro-de-mando'!$E$4="(Todas)",'Cuadro-de-mando'!$E$4=$B4348),OR('Cuadro-de-mando'!$H$4="(Todas)",'Cuadro-de-mando'!$H$4=$C4348),OR('Cuadro-de-mando'!$K$4="(Todas)",'Cuadro-de-mando'!$K$4=$E4348),OR('Cuadro-de-mando'!$N$4="(Todos)",'Cuadro-de-mando'!$N$4=$F4348)),1,0))</f>
        <v>1</v>
      </c>
    </row>
    <row r="4349" spans="1:10" x14ac:dyDescent="0.25">
      <c r="A4349" t="str">
        <f>IF(Tienda_2!$A1949="","","Tienda 2")</f>
        <v>Tienda 2</v>
      </c>
      <c r="B4349" t="str">
        <f>IF($A4349="","",Tienda_2!B1949)</f>
        <v>Artículos para el hogar</v>
      </c>
      <c r="C4349" t="str">
        <f>IF($A4349="","",Tienda_2!G1949)</f>
        <v>Pereira</v>
      </c>
      <c r="D4349" t="str">
        <f>IF($A4349="","",Tienda_2!F1949)</f>
        <v>Blanca Ramirez</v>
      </c>
      <c r="E4349" t="str">
        <f>IF($A4349="","",Tienda_2!I1949)</f>
        <v>Tarjeta de crédito</v>
      </c>
      <c r="F4349">
        <f>IF($A4349="","",VALUE(RIGHT(Tienda_2!E1949,4)))</f>
        <v>2022</v>
      </c>
      <c r="G4349">
        <f>IF($A4349="","",Tienda_2!C1949)</f>
        <v>73300</v>
      </c>
      <c r="H4349">
        <f>IF($A4349="","",Tienda_2!D1949)</f>
        <v>2100</v>
      </c>
      <c r="I4349">
        <f>IF($A4349="","",Tienda_2!H1949)</f>
        <v>4</v>
      </c>
      <c r="J4349">
        <f>IF($A4349="",0,IF(AND(OR('Cuadro-de-mando'!$B$4="(Todas)",'Cuadro-de-mando'!$B$4=$A4349),OR('Cuadro-de-mando'!$E$4="(Todas)",'Cuadro-de-mando'!$E$4=$B4349),OR('Cuadro-de-mando'!$H$4="(Todas)",'Cuadro-de-mando'!$H$4=$C4349),OR('Cuadro-de-mando'!$K$4="(Todas)",'Cuadro-de-mando'!$K$4=$E4349),OR('Cuadro-de-mando'!$N$4="(Todos)",'Cuadro-de-mando'!$N$4=$F4349)),1,0))</f>
        <v>1</v>
      </c>
    </row>
    <row r="4350" spans="1:10" x14ac:dyDescent="0.25">
      <c r="A4350" t="str">
        <f>IF(Tienda_2!$A1950="","","Tienda 2")</f>
        <v>Tienda 2</v>
      </c>
      <c r="B4350" t="str">
        <f>IF($A4350="","",Tienda_2!B1950)</f>
        <v>Deportes y diversión</v>
      </c>
      <c r="C4350" t="str">
        <f>IF($A4350="","",Tienda_2!G1950)</f>
        <v>Medellín</v>
      </c>
      <c r="D4350" t="str">
        <f>IF($A4350="","",Tienda_2!F1950)</f>
        <v>Izabela de León</v>
      </c>
      <c r="E4350" t="str">
        <f>IF($A4350="","",Tienda_2!I1950)</f>
        <v>Tarjeta de crédito</v>
      </c>
      <c r="F4350">
        <f>IF($A4350="","",VALUE(RIGHT(Tienda_2!E1950,4)))</f>
        <v>2020</v>
      </c>
      <c r="G4350">
        <f>IF($A4350="","",Tienda_2!C1950)</f>
        <v>53200</v>
      </c>
      <c r="H4350">
        <f>IF($A4350="","",Tienda_2!D1950)</f>
        <v>5200</v>
      </c>
      <c r="I4350">
        <f>IF($A4350="","",Tienda_2!H1950)</f>
        <v>1</v>
      </c>
      <c r="J4350">
        <f>IF($A4350="",0,IF(AND(OR('Cuadro-de-mando'!$B$4="(Todas)",'Cuadro-de-mando'!$B$4=$A4350),OR('Cuadro-de-mando'!$E$4="(Todas)",'Cuadro-de-mando'!$E$4=$B4350),OR('Cuadro-de-mando'!$H$4="(Todas)",'Cuadro-de-mando'!$H$4=$C4350),OR('Cuadro-de-mando'!$K$4="(Todas)",'Cuadro-de-mando'!$K$4=$E4350),OR('Cuadro-de-mando'!$N$4="(Todos)",'Cuadro-de-mando'!$N$4=$F4350)),1,0))</f>
        <v>1</v>
      </c>
    </row>
    <row r="4351" spans="1:10" x14ac:dyDescent="0.25">
      <c r="A4351" t="str">
        <f>IF(Tienda_2!$A1951="","","Tienda 2")</f>
        <v>Tienda 2</v>
      </c>
      <c r="B4351" t="str">
        <f>IF($A4351="","",Tienda_2!B1951)</f>
        <v>Instrumentos musicales</v>
      </c>
      <c r="C4351" t="str">
        <f>IF($A4351="","",Tienda_2!G1951)</f>
        <v>Medellín</v>
      </c>
      <c r="D4351" t="str">
        <f>IF($A4351="","",Tienda_2!F1951)</f>
        <v>Beatriz Morales</v>
      </c>
      <c r="E4351" t="str">
        <f>IF($A4351="","",Tienda_2!I1951)</f>
        <v>Tarjeta de débito</v>
      </c>
      <c r="F4351">
        <f>IF($A4351="","",VALUE(RIGHT(Tienda_2!E1951,4)))</f>
        <v>2021</v>
      </c>
      <c r="G4351">
        <f>IF($A4351="","",Tienda_2!C1951)</f>
        <v>767400</v>
      </c>
      <c r="H4351">
        <f>IF($A4351="","",Tienda_2!D1951)</f>
        <v>41500</v>
      </c>
      <c r="I4351">
        <f>IF($A4351="","",Tienda_2!H1951)</f>
        <v>5</v>
      </c>
      <c r="J4351">
        <f>IF($A4351="",0,IF(AND(OR('Cuadro-de-mando'!$B$4="(Todas)",'Cuadro-de-mando'!$B$4=$A4351),OR('Cuadro-de-mando'!$E$4="(Todas)",'Cuadro-de-mando'!$E$4=$B4351),OR('Cuadro-de-mando'!$H$4="(Todas)",'Cuadro-de-mando'!$H$4=$C4351),OR('Cuadro-de-mando'!$K$4="(Todas)",'Cuadro-de-mando'!$K$4=$E4351),OR('Cuadro-de-mando'!$N$4="(Todos)",'Cuadro-de-mando'!$N$4=$F4351)),1,0))</f>
        <v>1</v>
      </c>
    </row>
    <row r="4352" spans="1:10" x14ac:dyDescent="0.25">
      <c r="A4352" t="str">
        <f>IF(Tienda_2!$A1952="","","Tienda 2")</f>
        <v>Tienda 2</v>
      </c>
      <c r="B4352" t="str">
        <f>IF($A4352="","",Tienda_2!B1952)</f>
        <v>Instrumentos musicales</v>
      </c>
      <c r="C4352" t="str">
        <f>IF($A4352="","",Tienda_2!G1952)</f>
        <v>Valledupar</v>
      </c>
      <c r="D4352" t="str">
        <f>IF($A4352="","",Tienda_2!F1952)</f>
        <v>Rafael Acosta</v>
      </c>
      <c r="E4352" t="str">
        <f>IF($A4352="","",Tienda_2!I1952)</f>
        <v>Nequi</v>
      </c>
      <c r="F4352">
        <f>IF($A4352="","",VALUE(RIGHT(Tienda_2!E1952,4)))</f>
        <v>2021</v>
      </c>
      <c r="G4352">
        <f>IF($A4352="","",Tienda_2!C1952)</f>
        <v>784100</v>
      </c>
      <c r="H4352">
        <f>IF($A4352="","",Tienda_2!D1952)</f>
        <v>42000</v>
      </c>
      <c r="I4352">
        <f>IF($A4352="","",Tienda_2!H1952)</f>
        <v>5</v>
      </c>
      <c r="J4352">
        <f>IF($A4352="",0,IF(AND(OR('Cuadro-de-mando'!$B$4="(Todas)",'Cuadro-de-mando'!$B$4=$A4352),OR('Cuadro-de-mando'!$E$4="(Todas)",'Cuadro-de-mando'!$E$4=$B4352),OR('Cuadro-de-mando'!$H$4="(Todas)",'Cuadro-de-mando'!$H$4=$C4352),OR('Cuadro-de-mando'!$K$4="(Todas)",'Cuadro-de-mando'!$K$4=$E4352),OR('Cuadro-de-mando'!$N$4="(Todos)",'Cuadro-de-mando'!$N$4=$F4352)),1,0))</f>
        <v>1</v>
      </c>
    </row>
    <row r="4353" spans="1:10" x14ac:dyDescent="0.25">
      <c r="A4353" t="str">
        <f>IF(Tienda_2!$A1953="","","Tienda 2")</f>
        <v>Tienda 2</v>
      </c>
      <c r="B4353" t="str">
        <f>IF($A4353="","",Tienda_2!B1953)</f>
        <v>Deportes y diversión</v>
      </c>
      <c r="C4353" t="str">
        <f>IF($A4353="","",Tienda_2!G1953)</f>
        <v>Leticia</v>
      </c>
      <c r="D4353" t="str">
        <f>IF($A4353="","",Tienda_2!F1953)</f>
        <v>Juliana Costa</v>
      </c>
      <c r="E4353" t="str">
        <f>IF($A4353="","",Tienda_2!I1953)</f>
        <v>Tarjeta de crédito</v>
      </c>
      <c r="F4353">
        <f>IF($A4353="","",VALUE(RIGHT(Tienda_2!E1953,4)))</f>
        <v>2022</v>
      </c>
      <c r="G4353">
        <f>IF($A4353="","",Tienda_2!C1953)</f>
        <v>72500</v>
      </c>
      <c r="H4353">
        <f>IF($A4353="","",Tienda_2!D1953)</f>
        <v>2100</v>
      </c>
      <c r="I4353">
        <f>IF($A4353="","",Tienda_2!H1953)</f>
        <v>5</v>
      </c>
      <c r="J4353">
        <f>IF($A4353="",0,IF(AND(OR('Cuadro-de-mando'!$B$4="(Todas)",'Cuadro-de-mando'!$B$4=$A4353),OR('Cuadro-de-mando'!$E$4="(Todas)",'Cuadro-de-mando'!$E$4=$B4353),OR('Cuadro-de-mando'!$H$4="(Todas)",'Cuadro-de-mando'!$H$4=$C4353),OR('Cuadro-de-mando'!$K$4="(Todas)",'Cuadro-de-mando'!$K$4=$E4353),OR('Cuadro-de-mando'!$N$4="(Todos)",'Cuadro-de-mando'!$N$4=$F4353)),1,0))</f>
        <v>1</v>
      </c>
    </row>
    <row r="4354" spans="1:10" x14ac:dyDescent="0.25">
      <c r="A4354" t="str">
        <f>IF(Tienda_2!$A1954="","","Tienda 2")</f>
        <v>Tienda 2</v>
      </c>
      <c r="B4354" t="str">
        <f>IF($A4354="","",Tienda_2!B1954)</f>
        <v>Muebles</v>
      </c>
      <c r="C4354" t="str">
        <f>IF($A4354="","",Tienda_2!G1954)</f>
        <v>Medellín</v>
      </c>
      <c r="D4354" t="str">
        <f>IF($A4354="","",Tienda_2!F1954)</f>
        <v>Blanca Ramirez</v>
      </c>
      <c r="E4354" t="str">
        <f>IF($A4354="","",Tienda_2!I1954)</f>
        <v>Tarjeta de crédito</v>
      </c>
      <c r="F4354">
        <f>IF($A4354="","",VALUE(RIGHT(Tienda_2!E1954,4)))</f>
        <v>2021</v>
      </c>
      <c r="G4354">
        <f>IF($A4354="","",Tienda_2!C1954)</f>
        <v>682500</v>
      </c>
      <c r="H4354">
        <f>IF($A4354="","",Tienda_2!D1954)</f>
        <v>34500</v>
      </c>
      <c r="I4354">
        <f>IF($A4354="","",Tienda_2!H1954)</f>
        <v>1</v>
      </c>
      <c r="J4354">
        <f>IF($A4354="",0,IF(AND(OR('Cuadro-de-mando'!$B$4="(Todas)",'Cuadro-de-mando'!$B$4=$A4354),OR('Cuadro-de-mando'!$E$4="(Todas)",'Cuadro-de-mando'!$E$4=$B4354),OR('Cuadro-de-mando'!$H$4="(Todas)",'Cuadro-de-mando'!$H$4=$C4354),OR('Cuadro-de-mando'!$K$4="(Todas)",'Cuadro-de-mando'!$K$4=$E4354),OR('Cuadro-de-mando'!$N$4="(Todos)",'Cuadro-de-mando'!$N$4=$F4354)),1,0))</f>
        <v>1</v>
      </c>
    </row>
    <row r="4355" spans="1:10" x14ac:dyDescent="0.25">
      <c r="A4355" t="str">
        <f>IF(Tienda_2!$A1955="","","Tienda 2")</f>
        <v>Tienda 2</v>
      </c>
      <c r="B4355" t="str">
        <f>IF($A4355="","",Tienda_2!B1955)</f>
        <v>Juguetes</v>
      </c>
      <c r="C4355" t="str">
        <f>IF($A4355="","",Tienda_2!G1955)</f>
        <v>Bogotá</v>
      </c>
      <c r="D4355" t="str">
        <f>IF($A4355="","",Tienda_2!F1955)</f>
        <v>Juan Fernandez</v>
      </c>
      <c r="E4355" t="str">
        <f>IF($A4355="","",Tienda_2!I1955)</f>
        <v>Tarjeta de crédito</v>
      </c>
      <c r="F4355">
        <f>IF($A4355="","",VALUE(RIGHT(Tienda_2!E1955,4)))</f>
        <v>2022</v>
      </c>
      <c r="G4355">
        <f>IF($A4355="","",Tienda_2!C1955)</f>
        <v>22200</v>
      </c>
      <c r="H4355">
        <f>IF($A4355="","",Tienda_2!D1955)</f>
        <v>0</v>
      </c>
      <c r="I4355">
        <f>IF($A4355="","",Tienda_2!H1955)</f>
        <v>4</v>
      </c>
      <c r="J4355">
        <f>IF($A4355="",0,IF(AND(OR('Cuadro-de-mando'!$B$4="(Todas)",'Cuadro-de-mando'!$B$4=$A4355),OR('Cuadro-de-mando'!$E$4="(Todas)",'Cuadro-de-mando'!$E$4=$B4355),OR('Cuadro-de-mando'!$H$4="(Todas)",'Cuadro-de-mando'!$H$4=$C4355),OR('Cuadro-de-mando'!$K$4="(Todas)",'Cuadro-de-mando'!$K$4=$E4355),OR('Cuadro-de-mando'!$N$4="(Todos)",'Cuadro-de-mando'!$N$4=$F4355)),1,0))</f>
        <v>1</v>
      </c>
    </row>
    <row r="4356" spans="1:10" x14ac:dyDescent="0.25">
      <c r="A4356" t="str">
        <f>IF(Tienda_2!$A1956="","","Tienda 2")</f>
        <v>Tienda 2</v>
      </c>
      <c r="B4356" t="str">
        <f>IF($A4356="","",Tienda_2!B1956)</f>
        <v>Deportes y diversión</v>
      </c>
      <c r="C4356" t="str">
        <f>IF($A4356="","",Tienda_2!G1956)</f>
        <v>Bogotá</v>
      </c>
      <c r="D4356" t="str">
        <f>IF($A4356="","",Tienda_2!F1956)</f>
        <v>Blanca Ramirez</v>
      </c>
      <c r="E4356" t="str">
        <f>IF($A4356="","",Tienda_2!I1956)</f>
        <v>Nequi</v>
      </c>
      <c r="F4356">
        <f>IF($A4356="","",VALUE(RIGHT(Tienda_2!E1956,4)))</f>
        <v>2022</v>
      </c>
      <c r="G4356">
        <f>IF($A4356="","",Tienda_2!C1956)</f>
        <v>57500</v>
      </c>
      <c r="H4356">
        <f>IF($A4356="","",Tienda_2!D1956)</f>
        <v>1200</v>
      </c>
      <c r="I4356">
        <f>IF($A4356="","",Tienda_2!H1956)</f>
        <v>2</v>
      </c>
      <c r="J4356">
        <f>IF($A4356="",0,IF(AND(OR('Cuadro-de-mando'!$B$4="(Todas)",'Cuadro-de-mando'!$B$4=$A4356),OR('Cuadro-de-mando'!$E$4="(Todas)",'Cuadro-de-mando'!$E$4=$B4356),OR('Cuadro-de-mando'!$H$4="(Todas)",'Cuadro-de-mando'!$H$4=$C4356),OR('Cuadro-de-mando'!$K$4="(Todas)",'Cuadro-de-mando'!$K$4=$E4356),OR('Cuadro-de-mando'!$N$4="(Todos)",'Cuadro-de-mando'!$N$4=$F4356)),1,0))</f>
        <v>1</v>
      </c>
    </row>
    <row r="4357" spans="1:10" x14ac:dyDescent="0.25">
      <c r="A4357" t="str">
        <f>IF(Tienda_2!$A1957="","","Tienda 2")</f>
        <v>Tienda 2</v>
      </c>
      <c r="B4357" t="str">
        <f>IF($A4357="","",Tienda_2!B1957)</f>
        <v>Instrumentos musicales</v>
      </c>
      <c r="C4357" t="str">
        <f>IF($A4357="","",Tienda_2!G1957)</f>
        <v>Medellín</v>
      </c>
      <c r="D4357" t="str">
        <f>IF($A4357="","",Tienda_2!F1957)</f>
        <v>Blanca Ramirez</v>
      </c>
      <c r="E4357" t="str">
        <f>IF($A4357="","",Tienda_2!I1957)</f>
        <v>Tarjeta de crédito</v>
      </c>
      <c r="F4357">
        <f>IF($A4357="","",VALUE(RIGHT(Tienda_2!E1957,4)))</f>
        <v>2023</v>
      </c>
      <c r="G4357">
        <f>IF($A4357="","",Tienda_2!C1957)</f>
        <v>77600</v>
      </c>
      <c r="H4357">
        <f>IF($A4357="","",Tienda_2!D1957)</f>
        <v>4300</v>
      </c>
      <c r="I4357">
        <f>IF($A4357="","",Tienda_2!H1957)</f>
        <v>3</v>
      </c>
      <c r="J4357">
        <f>IF($A4357="",0,IF(AND(OR('Cuadro-de-mando'!$B$4="(Todas)",'Cuadro-de-mando'!$B$4=$A4357),OR('Cuadro-de-mando'!$E$4="(Todas)",'Cuadro-de-mando'!$E$4=$B4357),OR('Cuadro-de-mando'!$H$4="(Todas)",'Cuadro-de-mando'!$H$4=$C4357),OR('Cuadro-de-mando'!$K$4="(Todas)",'Cuadro-de-mando'!$K$4=$E4357),OR('Cuadro-de-mando'!$N$4="(Todos)",'Cuadro-de-mando'!$N$4=$F4357)),1,0))</f>
        <v>1</v>
      </c>
    </row>
    <row r="4358" spans="1:10" x14ac:dyDescent="0.25">
      <c r="A4358" t="str">
        <f>IF(Tienda_2!$A1958="","","Tienda 2")</f>
        <v>Tienda 2</v>
      </c>
      <c r="B4358" t="str">
        <f>IF($A4358="","",Tienda_2!B1958)</f>
        <v>Muebles</v>
      </c>
      <c r="C4358" t="str">
        <f>IF($A4358="","",Tienda_2!G1958)</f>
        <v>Medellín</v>
      </c>
      <c r="D4358" t="str">
        <f>IF($A4358="","",Tienda_2!F1958)</f>
        <v>Lucas Olivera</v>
      </c>
      <c r="E4358" t="str">
        <f>IF($A4358="","",Tienda_2!I1958)</f>
        <v>Tarjeta de crédito</v>
      </c>
      <c r="F4358">
        <f>IF($A4358="","",VALUE(RIGHT(Tienda_2!E1958,4)))</f>
        <v>2021</v>
      </c>
      <c r="G4358">
        <f>IF($A4358="","",Tienda_2!C1958)</f>
        <v>623400</v>
      </c>
      <c r="H4358">
        <f>IF($A4358="","",Tienda_2!D1958)</f>
        <v>33900</v>
      </c>
      <c r="I4358">
        <f>IF($A4358="","",Tienda_2!H1958)</f>
        <v>2</v>
      </c>
      <c r="J4358">
        <f>IF($A4358="",0,IF(AND(OR('Cuadro-de-mando'!$B$4="(Todas)",'Cuadro-de-mando'!$B$4=$A4358),OR('Cuadro-de-mando'!$E$4="(Todas)",'Cuadro-de-mando'!$E$4=$B4358),OR('Cuadro-de-mando'!$H$4="(Todas)",'Cuadro-de-mando'!$H$4=$C4358),OR('Cuadro-de-mando'!$K$4="(Todas)",'Cuadro-de-mando'!$K$4=$E4358),OR('Cuadro-de-mando'!$N$4="(Todos)",'Cuadro-de-mando'!$N$4=$F4358)),1,0))</f>
        <v>1</v>
      </c>
    </row>
    <row r="4359" spans="1:10" x14ac:dyDescent="0.25">
      <c r="A4359" t="str">
        <f>IF(Tienda_2!$A1959="","","Tienda 2")</f>
        <v>Tienda 2</v>
      </c>
      <c r="B4359" t="str">
        <f>IF($A4359="","",Tienda_2!B1959)</f>
        <v>Deportes y diversión</v>
      </c>
      <c r="C4359" t="str">
        <f>IF($A4359="","",Tienda_2!G1959)</f>
        <v>Bogotá</v>
      </c>
      <c r="D4359" t="str">
        <f>IF($A4359="","",Tienda_2!F1959)</f>
        <v>Izabela de León</v>
      </c>
      <c r="E4359" t="str">
        <f>IF($A4359="","",Tienda_2!I1959)</f>
        <v>Nequi</v>
      </c>
      <c r="F4359">
        <f>IF($A4359="","",VALUE(RIGHT(Tienda_2!E1959,4)))</f>
        <v>2022</v>
      </c>
      <c r="G4359">
        <f>IF($A4359="","",Tienda_2!C1959)</f>
        <v>24700</v>
      </c>
      <c r="H4359">
        <f>IF($A4359="","",Tienda_2!D1959)</f>
        <v>1700</v>
      </c>
      <c r="I4359">
        <f>IF($A4359="","",Tienda_2!H1959)</f>
        <v>5</v>
      </c>
      <c r="J4359">
        <f>IF($A4359="",0,IF(AND(OR('Cuadro-de-mando'!$B$4="(Todas)",'Cuadro-de-mando'!$B$4=$A4359),OR('Cuadro-de-mando'!$E$4="(Todas)",'Cuadro-de-mando'!$E$4=$B4359),OR('Cuadro-de-mando'!$H$4="(Todas)",'Cuadro-de-mando'!$H$4=$C4359),OR('Cuadro-de-mando'!$K$4="(Todas)",'Cuadro-de-mando'!$K$4=$E4359),OR('Cuadro-de-mando'!$N$4="(Todos)",'Cuadro-de-mando'!$N$4=$F4359)),1,0))</f>
        <v>1</v>
      </c>
    </row>
    <row r="4360" spans="1:10" x14ac:dyDescent="0.25">
      <c r="A4360" t="str">
        <f>IF(Tienda_2!$A1960="","","Tienda 2")</f>
        <v>Tienda 2</v>
      </c>
      <c r="B4360" t="str">
        <f>IF($A4360="","",Tienda_2!B1960)</f>
        <v>Libros</v>
      </c>
      <c r="C4360" t="str">
        <f>IF($A4360="","",Tienda_2!G1960)</f>
        <v>Santa Marta</v>
      </c>
      <c r="D4360" t="str">
        <f>IF($A4360="","",Tienda_2!F1960)</f>
        <v>Felipe Santos</v>
      </c>
      <c r="E4360" t="str">
        <f>IF($A4360="","",Tienda_2!I1960)</f>
        <v>Tarjeta de crédito</v>
      </c>
      <c r="F4360">
        <f>IF($A4360="","",VALUE(RIGHT(Tienda_2!E1960,4)))</f>
        <v>2022</v>
      </c>
      <c r="G4360">
        <f>IF($A4360="","",Tienda_2!C1960)</f>
        <v>59900</v>
      </c>
      <c r="H4360">
        <f>IF($A4360="","",Tienda_2!D1960)</f>
        <v>1400</v>
      </c>
      <c r="I4360">
        <f>IF($A4360="","",Tienda_2!H1960)</f>
        <v>5</v>
      </c>
      <c r="J4360">
        <f>IF($A4360="",0,IF(AND(OR('Cuadro-de-mando'!$B$4="(Todas)",'Cuadro-de-mando'!$B$4=$A4360),OR('Cuadro-de-mando'!$E$4="(Todas)",'Cuadro-de-mando'!$E$4=$B4360),OR('Cuadro-de-mando'!$H$4="(Todas)",'Cuadro-de-mando'!$H$4=$C4360),OR('Cuadro-de-mando'!$K$4="(Todas)",'Cuadro-de-mando'!$K$4=$E4360),OR('Cuadro-de-mando'!$N$4="(Todos)",'Cuadro-de-mando'!$N$4=$F4360)),1,0))</f>
        <v>1</v>
      </c>
    </row>
    <row r="4361" spans="1:10" x14ac:dyDescent="0.25">
      <c r="A4361" t="str">
        <f>IF(Tienda_2!$A1961="","","Tienda 2")</f>
        <v>Tienda 2</v>
      </c>
      <c r="B4361" t="str">
        <f>IF($A4361="","",Tienda_2!B1961)</f>
        <v>Electrónicos</v>
      </c>
      <c r="C4361" t="str">
        <f>IF($A4361="","",Tienda_2!G1961)</f>
        <v>Bogotá</v>
      </c>
      <c r="D4361" t="str">
        <f>IF($A4361="","",Tienda_2!F1961)</f>
        <v>Santiago Silva</v>
      </c>
      <c r="E4361" t="str">
        <f>IF($A4361="","",Tienda_2!I1961)</f>
        <v>Tarjeta de crédito</v>
      </c>
      <c r="F4361">
        <f>IF($A4361="","",VALUE(RIGHT(Tienda_2!E1961,4)))</f>
        <v>2023</v>
      </c>
      <c r="G4361">
        <f>IF($A4361="","",Tienda_2!C1961)</f>
        <v>1639800</v>
      </c>
      <c r="H4361">
        <f>IF($A4361="","",Tienda_2!D1961)</f>
        <v>85500</v>
      </c>
      <c r="I4361">
        <f>IF($A4361="","",Tienda_2!H1961)</f>
        <v>5</v>
      </c>
      <c r="J4361">
        <f>IF($A4361="",0,IF(AND(OR('Cuadro-de-mando'!$B$4="(Todas)",'Cuadro-de-mando'!$B$4=$A4361),OR('Cuadro-de-mando'!$E$4="(Todas)",'Cuadro-de-mando'!$E$4=$B4361),OR('Cuadro-de-mando'!$H$4="(Todas)",'Cuadro-de-mando'!$H$4=$C4361),OR('Cuadro-de-mando'!$K$4="(Todas)",'Cuadro-de-mando'!$K$4=$E4361),OR('Cuadro-de-mando'!$N$4="(Todos)",'Cuadro-de-mando'!$N$4=$F4361)),1,0))</f>
        <v>1</v>
      </c>
    </row>
    <row r="4362" spans="1:10" x14ac:dyDescent="0.25">
      <c r="A4362" t="str">
        <f>IF(Tienda_2!$A1962="","","Tienda 2")</f>
        <v>Tienda 2</v>
      </c>
      <c r="B4362" t="str">
        <f>IF($A4362="","",Tienda_2!B1962)</f>
        <v>Electrónicos</v>
      </c>
      <c r="C4362" t="str">
        <f>IF($A4362="","",Tienda_2!G1962)</f>
        <v>Medellín</v>
      </c>
      <c r="D4362" t="str">
        <f>IF($A4362="","",Tienda_2!F1962)</f>
        <v>Mariana Herrera</v>
      </c>
      <c r="E4362" t="str">
        <f>IF($A4362="","",Tienda_2!I1962)</f>
        <v>Tarjeta de crédito</v>
      </c>
      <c r="F4362">
        <f>IF($A4362="","",VALUE(RIGHT(Tienda_2!E1962,4)))</f>
        <v>2020</v>
      </c>
      <c r="G4362">
        <f>IF($A4362="","",Tienda_2!C1962)</f>
        <v>1492500</v>
      </c>
      <c r="H4362">
        <f>IF($A4362="","",Tienda_2!D1962)</f>
        <v>80100</v>
      </c>
      <c r="I4362">
        <f>IF($A4362="","",Tienda_2!H1962)</f>
        <v>5</v>
      </c>
      <c r="J4362">
        <f>IF($A4362="",0,IF(AND(OR('Cuadro-de-mando'!$B$4="(Todas)",'Cuadro-de-mando'!$B$4=$A4362),OR('Cuadro-de-mando'!$E$4="(Todas)",'Cuadro-de-mando'!$E$4=$B4362),OR('Cuadro-de-mando'!$H$4="(Todas)",'Cuadro-de-mando'!$H$4=$C4362),OR('Cuadro-de-mando'!$K$4="(Todas)",'Cuadro-de-mando'!$K$4=$E4362),OR('Cuadro-de-mando'!$N$4="(Todos)",'Cuadro-de-mando'!$N$4=$F4362)),1,0))</f>
        <v>1</v>
      </c>
    </row>
    <row r="4363" spans="1:10" x14ac:dyDescent="0.25">
      <c r="A4363" t="str">
        <f>IF(Tienda_2!$A1963="","","Tienda 2")</f>
        <v>Tienda 2</v>
      </c>
      <c r="B4363" t="str">
        <f>IF($A4363="","",Tienda_2!B1963)</f>
        <v>Electrodomésticos</v>
      </c>
      <c r="C4363" t="str">
        <f>IF($A4363="","",Tienda_2!G1963)</f>
        <v>Bogotá</v>
      </c>
      <c r="D4363" t="str">
        <f>IF($A4363="","",Tienda_2!F1963)</f>
        <v>Izabela de León</v>
      </c>
      <c r="E4363" t="str">
        <f>IF($A4363="","",Tienda_2!I1963)</f>
        <v>Tarjeta de crédito</v>
      </c>
      <c r="F4363">
        <f>IF($A4363="","",VALUE(RIGHT(Tienda_2!E1963,4)))</f>
        <v>2020</v>
      </c>
      <c r="G4363">
        <f>IF($A4363="","",Tienda_2!C1963)</f>
        <v>1333100</v>
      </c>
      <c r="H4363">
        <f>IF($A4363="","",Tienda_2!D1963)</f>
        <v>79700</v>
      </c>
      <c r="I4363">
        <f>IF($A4363="","",Tienda_2!H1963)</f>
        <v>3</v>
      </c>
      <c r="J4363">
        <f>IF($A4363="",0,IF(AND(OR('Cuadro-de-mando'!$B$4="(Todas)",'Cuadro-de-mando'!$B$4=$A4363),OR('Cuadro-de-mando'!$E$4="(Todas)",'Cuadro-de-mando'!$E$4=$B4363),OR('Cuadro-de-mando'!$H$4="(Todas)",'Cuadro-de-mando'!$H$4=$C4363),OR('Cuadro-de-mando'!$K$4="(Todas)",'Cuadro-de-mando'!$K$4=$E4363),OR('Cuadro-de-mando'!$N$4="(Todos)",'Cuadro-de-mando'!$N$4=$F4363)),1,0))</f>
        <v>1</v>
      </c>
    </row>
    <row r="4364" spans="1:10" x14ac:dyDescent="0.25">
      <c r="A4364" t="str">
        <f>IF(Tienda_2!$A1964="","","Tienda 2")</f>
        <v>Tienda 2</v>
      </c>
      <c r="B4364" t="str">
        <f>IF($A4364="","",Tienda_2!B1964)</f>
        <v>Deportes y diversión</v>
      </c>
      <c r="C4364" t="str">
        <f>IF($A4364="","",Tienda_2!G1964)</f>
        <v>Bogotá</v>
      </c>
      <c r="D4364" t="str">
        <f>IF($A4364="","",Tienda_2!F1964)</f>
        <v>Juliana Costa</v>
      </c>
      <c r="E4364" t="str">
        <f>IF($A4364="","",Tienda_2!I1964)</f>
        <v>Tarjeta de crédito</v>
      </c>
      <c r="F4364">
        <f>IF($A4364="","",VALUE(RIGHT(Tienda_2!E1964,4)))</f>
        <v>2022</v>
      </c>
      <c r="G4364">
        <f>IF($A4364="","",Tienda_2!C1964)</f>
        <v>24900</v>
      </c>
      <c r="H4364">
        <f>IF($A4364="","",Tienda_2!D1964)</f>
        <v>6000</v>
      </c>
      <c r="I4364">
        <f>IF($A4364="","",Tienda_2!H1964)</f>
        <v>5</v>
      </c>
      <c r="J4364">
        <f>IF($A4364="",0,IF(AND(OR('Cuadro-de-mando'!$B$4="(Todas)",'Cuadro-de-mando'!$B$4=$A4364),OR('Cuadro-de-mando'!$E$4="(Todas)",'Cuadro-de-mando'!$E$4=$B4364),OR('Cuadro-de-mando'!$H$4="(Todas)",'Cuadro-de-mando'!$H$4=$C4364),OR('Cuadro-de-mando'!$K$4="(Todas)",'Cuadro-de-mando'!$K$4=$E4364),OR('Cuadro-de-mando'!$N$4="(Todos)",'Cuadro-de-mando'!$N$4=$F4364)),1,0))</f>
        <v>1</v>
      </c>
    </row>
    <row r="4365" spans="1:10" x14ac:dyDescent="0.25">
      <c r="A4365" t="str">
        <f>IF(Tienda_2!$A1965="","","Tienda 2")</f>
        <v>Tienda 2</v>
      </c>
      <c r="B4365" t="str">
        <f>IF($A4365="","",Tienda_2!B1965)</f>
        <v>Electrónicos</v>
      </c>
      <c r="C4365" t="str">
        <f>IF($A4365="","",Tienda_2!G1965)</f>
        <v>Medellín</v>
      </c>
      <c r="D4365" t="str">
        <f>IF($A4365="","",Tienda_2!F1965)</f>
        <v>Pedro Gomez</v>
      </c>
      <c r="E4365" t="str">
        <f>IF($A4365="","",Tienda_2!I1965)</f>
        <v>Tarjeta de crédito</v>
      </c>
      <c r="F4365">
        <f>IF($A4365="","",VALUE(RIGHT(Tienda_2!E1965,4)))</f>
        <v>2020</v>
      </c>
      <c r="G4365">
        <f>IF($A4365="","",Tienda_2!C1965)</f>
        <v>2953400</v>
      </c>
      <c r="H4365">
        <f>IF($A4365="","",Tienda_2!D1965)</f>
        <v>155400</v>
      </c>
      <c r="I4365">
        <f>IF($A4365="","",Tienda_2!H1965)</f>
        <v>4</v>
      </c>
      <c r="J4365">
        <f>IF($A4365="",0,IF(AND(OR('Cuadro-de-mando'!$B$4="(Todas)",'Cuadro-de-mando'!$B$4=$A4365),OR('Cuadro-de-mando'!$E$4="(Todas)",'Cuadro-de-mando'!$E$4=$B4365),OR('Cuadro-de-mando'!$H$4="(Todas)",'Cuadro-de-mando'!$H$4=$C4365),OR('Cuadro-de-mando'!$K$4="(Todas)",'Cuadro-de-mando'!$K$4=$E4365),OR('Cuadro-de-mando'!$N$4="(Todos)",'Cuadro-de-mando'!$N$4=$F4365)),1,0))</f>
        <v>1</v>
      </c>
    </row>
    <row r="4366" spans="1:10" x14ac:dyDescent="0.25">
      <c r="A4366" t="str">
        <f>IF(Tienda_2!$A1966="","","Tienda 2")</f>
        <v>Tienda 2</v>
      </c>
      <c r="B4366" t="str">
        <f>IF($A4366="","",Tienda_2!B1966)</f>
        <v>Muebles</v>
      </c>
      <c r="C4366" t="str">
        <f>IF($A4366="","",Tienda_2!G1966)</f>
        <v>Bogotá</v>
      </c>
      <c r="D4366" t="str">
        <f>IF($A4366="","",Tienda_2!F1966)</f>
        <v>Felipe Santos</v>
      </c>
      <c r="E4366" t="str">
        <f>IF($A4366="","",Tienda_2!I1966)</f>
        <v>Tarjeta de crédito</v>
      </c>
      <c r="F4366">
        <f>IF($A4366="","",VALUE(RIGHT(Tienda_2!E1966,4)))</f>
        <v>2021</v>
      </c>
      <c r="G4366">
        <f>IF($A4366="","",Tienda_2!C1966)</f>
        <v>402600</v>
      </c>
      <c r="H4366">
        <f>IF($A4366="","",Tienda_2!D1966)</f>
        <v>21700</v>
      </c>
      <c r="I4366">
        <f>IF($A4366="","",Tienda_2!H1966)</f>
        <v>5</v>
      </c>
      <c r="J4366">
        <f>IF($A4366="",0,IF(AND(OR('Cuadro-de-mando'!$B$4="(Todas)",'Cuadro-de-mando'!$B$4=$A4366),OR('Cuadro-de-mando'!$E$4="(Todas)",'Cuadro-de-mando'!$E$4=$B4366),OR('Cuadro-de-mando'!$H$4="(Todas)",'Cuadro-de-mando'!$H$4=$C4366),OR('Cuadro-de-mando'!$K$4="(Todas)",'Cuadro-de-mando'!$K$4=$E4366),OR('Cuadro-de-mando'!$N$4="(Todos)",'Cuadro-de-mando'!$N$4=$F4366)),1,0))</f>
        <v>1</v>
      </c>
    </row>
    <row r="4367" spans="1:10" x14ac:dyDescent="0.25">
      <c r="A4367" t="str">
        <f>IF(Tienda_2!$A1967="","","Tienda 2")</f>
        <v>Tienda 2</v>
      </c>
      <c r="B4367" t="str">
        <f>IF($A4367="","",Tienda_2!B1967)</f>
        <v>Muebles</v>
      </c>
      <c r="C4367" t="str">
        <f>IF($A4367="","",Tienda_2!G1967)</f>
        <v>Bucaramanga</v>
      </c>
      <c r="D4367" t="str">
        <f>IF($A4367="","",Tienda_2!F1967)</f>
        <v>Pedro Gomez</v>
      </c>
      <c r="E4367" t="str">
        <f>IF($A4367="","",Tienda_2!I1967)</f>
        <v>Nequi</v>
      </c>
      <c r="F4367">
        <f>IF($A4367="","",VALUE(RIGHT(Tienda_2!E1967,4)))</f>
        <v>2021</v>
      </c>
      <c r="G4367">
        <f>IF($A4367="","",Tienda_2!C1967)</f>
        <v>286200</v>
      </c>
      <c r="H4367">
        <f>IF($A4367="","",Tienda_2!D1967)</f>
        <v>15500</v>
      </c>
      <c r="I4367">
        <f>IF($A4367="","",Tienda_2!H1967)</f>
        <v>5</v>
      </c>
      <c r="J4367">
        <f>IF($A4367="",0,IF(AND(OR('Cuadro-de-mando'!$B$4="(Todas)",'Cuadro-de-mando'!$B$4=$A4367),OR('Cuadro-de-mando'!$E$4="(Todas)",'Cuadro-de-mando'!$E$4=$B4367),OR('Cuadro-de-mando'!$H$4="(Todas)",'Cuadro-de-mando'!$H$4=$C4367),OR('Cuadro-de-mando'!$K$4="(Todas)",'Cuadro-de-mando'!$K$4=$E4367),OR('Cuadro-de-mando'!$N$4="(Todos)",'Cuadro-de-mando'!$N$4=$F4367)),1,0))</f>
        <v>1</v>
      </c>
    </row>
    <row r="4368" spans="1:10" x14ac:dyDescent="0.25">
      <c r="A4368" t="str">
        <f>IF(Tienda_2!$A1968="","","Tienda 2")</f>
        <v>Tienda 2</v>
      </c>
      <c r="B4368" t="str">
        <f>IF($A4368="","",Tienda_2!B1968)</f>
        <v>Instrumentos musicales</v>
      </c>
      <c r="C4368" t="str">
        <f>IF($A4368="","",Tienda_2!G1968)</f>
        <v>Medellín</v>
      </c>
      <c r="D4368" t="str">
        <f>IF($A4368="","",Tienda_2!F1968)</f>
        <v>Mariana Herrera</v>
      </c>
      <c r="E4368" t="str">
        <f>IF($A4368="","",Tienda_2!I1968)</f>
        <v>Tarjeta de crédito</v>
      </c>
      <c r="F4368">
        <f>IF($A4368="","",VALUE(RIGHT(Tienda_2!E1968,4)))</f>
        <v>2021</v>
      </c>
      <c r="G4368">
        <f>IF($A4368="","",Tienda_2!C1968)</f>
        <v>294600</v>
      </c>
      <c r="H4368">
        <f>IF($A4368="","",Tienda_2!D1968)</f>
        <v>21400</v>
      </c>
      <c r="I4368">
        <f>IF($A4368="","",Tienda_2!H1968)</f>
        <v>1</v>
      </c>
      <c r="J4368">
        <f>IF($A4368="",0,IF(AND(OR('Cuadro-de-mando'!$B$4="(Todas)",'Cuadro-de-mando'!$B$4=$A4368),OR('Cuadro-de-mando'!$E$4="(Todas)",'Cuadro-de-mando'!$E$4=$B4368),OR('Cuadro-de-mando'!$H$4="(Todas)",'Cuadro-de-mando'!$H$4=$C4368),OR('Cuadro-de-mando'!$K$4="(Todas)",'Cuadro-de-mando'!$K$4=$E4368),OR('Cuadro-de-mando'!$N$4="(Todos)",'Cuadro-de-mando'!$N$4=$F4368)),1,0))</f>
        <v>1</v>
      </c>
    </row>
    <row r="4369" spans="1:10" x14ac:dyDescent="0.25">
      <c r="A4369" t="str">
        <f>IF(Tienda_2!$A1969="","","Tienda 2")</f>
        <v>Tienda 2</v>
      </c>
      <c r="B4369" t="str">
        <f>IF($A4369="","",Tienda_2!B1969)</f>
        <v>Libros</v>
      </c>
      <c r="C4369" t="str">
        <f>IF($A4369="","",Tienda_2!G1969)</f>
        <v>Medellín</v>
      </c>
      <c r="D4369" t="str">
        <f>IF($A4369="","",Tienda_2!F1969)</f>
        <v>Felipe Santos</v>
      </c>
      <c r="E4369" t="str">
        <f>IF($A4369="","",Tienda_2!I1969)</f>
        <v>Tarjeta de crédito</v>
      </c>
      <c r="F4369">
        <f>IF($A4369="","",VALUE(RIGHT(Tienda_2!E1969,4)))</f>
        <v>2022</v>
      </c>
      <c r="G4369">
        <f>IF($A4369="","",Tienda_2!C1969)</f>
        <v>56800</v>
      </c>
      <c r="H4369">
        <f>IF($A4369="","",Tienda_2!D1969)</f>
        <v>1200</v>
      </c>
      <c r="I4369">
        <f>IF($A4369="","",Tienda_2!H1969)</f>
        <v>5</v>
      </c>
      <c r="J4369">
        <f>IF($A4369="",0,IF(AND(OR('Cuadro-de-mando'!$B$4="(Todas)",'Cuadro-de-mando'!$B$4=$A4369),OR('Cuadro-de-mando'!$E$4="(Todas)",'Cuadro-de-mando'!$E$4=$B4369),OR('Cuadro-de-mando'!$H$4="(Todas)",'Cuadro-de-mando'!$H$4=$C4369),OR('Cuadro-de-mando'!$K$4="(Todas)",'Cuadro-de-mando'!$K$4=$E4369),OR('Cuadro-de-mando'!$N$4="(Todos)",'Cuadro-de-mando'!$N$4=$F4369)),1,0))</f>
        <v>1</v>
      </c>
    </row>
    <row r="4370" spans="1:10" x14ac:dyDescent="0.25">
      <c r="A4370" t="str">
        <f>IF(Tienda_2!$A1970="","","Tienda 2")</f>
        <v>Tienda 2</v>
      </c>
      <c r="B4370" t="str">
        <f>IF($A4370="","",Tienda_2!B1970)</f>
        <v>Juguetes</v>
      </c>
      <c r="C4370" t="str">
        <f>IF($A4370="","",Tienda_2!G1970)</f>
        <v>Medellín</v>
      </c>
      <c r="D4370" t="str">
        <f>IF($A4370="","",Tienda_2!F1970)</f>
        <v>Rafael Acosta</v>
      </c>
      <c r="E4370" t="str">
        <f>IF($A4370="","",Tienda_2!I1970)</f>
        <v>Tarjeta de crédito</v>
      </c>
      <c r="F4370">
        <f>IF($A4370="","",VALUE(RIGHT(Tienda_2!E1970,4)))</f>
        <v>2021</v>
      </c>
      <c r="G4370">
        <f>IF($A4370="","",Tienda_2!C1970)</f>
        <v>31200</v>
      </c>
      <c r="H4370">
        <f>IF($A4370="","",Tienda_2!D1970)</f>
        <v>0</v>
      </c>
      <c r="I4370">
        <f>IF($A4370="","",Tienda_2!H1970)</f>
        <v>5</v>
      </c>
      <c r="J4370">
        <f>IF($A4370="",0,IF(AND(OR('Cuadro-de-mando'!$B$4="(Todas)",'Cuadro-de-mando'!$B$4=$A4370),OR('Cuadro-de-mando'!$E$4="(Todas)",'Cuadro-de-mando'!$E$4=$B4370),OR('Cuadro-de-mando'!$H$4="(Todas)",'Cuadro-de-mando'!$H$4=$C4370),OR('Cuadro-de-mando'!$K$4="(Todas)",'Cuadro-de-mando'!$K$4=$E4370),OR('Cuadro-de-mando'!$N$4="(Todos)",'Cuadro-de-mando'!$N$4=$F4370)),1,0))</f>
        <v>1</v>
      </c>
    </row>
    <row r="4371" spans="1:10" x14ac:dyDescent="0.25">
      <c r="A4371" t="str">
        <f>IF(Tienda_2!$A1971="","","Tienda 2")</f>
        <v>Tienda 2</v>
      </c>
      <c r="B4371" t="str">
        <f>IF($A4371="","",Tienda_2!B1971)</f>
        <v>Electrodomésticos</v>
      </c>
      <c r="C4371" t="str">
        <f>IF($A4371="","",Tienda_2!G1971)</f>
        <v>Bogotá</v>
      </c>
      <c r="D4371" t="str">
        <f>IF($A4371="","",Tienda_2!F1971)</f>
        <v>Lucas Olivera</v>
      </c>
      <c r="E4371" t="str">
        <f>IF($A4371="","",Tienda_2!I1971)</f>
        <v>Tarjeta de crédito</v>
      </c>
      <c r="F4371">
        <f>IF($A4371="","",VALUE(RIGHT(Tienda_2!E1971,4)))</f>
        <v>2023</v>
      </c>
      <c r="G4371">
        <f>IF($A4371="","",Tienda_2!C1971)</f>
        <v>1615300</v>
      </c>
      <c r="H4371">
        <f>IF($A4371="","",Tienda_2!D1971)</f>
        <v>84200</v>
      </c>
      <c r="I4371">
        <f>IF($A4371="","",Tienda_2!H1971)</f>
        <v>5</v>
      </c>
      <c r="J4371">
        <f>IF($A4371="",0,IF(AND(OR('Cuadro-de-mando'!$B$4="(Todas)",'Cuadro-de-mando'!$B$4=$A4371),OR('Cuadro-de-mando'!$E$4="(Todas)",'Cuadro-de-mando'!$E$4=$B4371),OR('Cuadro-de-mando'!$H$4="(Todas)",'Cuadro-de-mando'!$H$4=$C4371),OR('Cuadro-de-mando'!$K$4="(Todas)",'Cuadro-de-mando'!$K$4=$E4371),OR('Cuadro-de-mando'!$N$4="(Todos)",'Cuadro-de-mando'!$N$4=$F4371)),1,0))</f>
        <v>1</v>
      </c>
    </row>
    <row r="4372" spans="1:10" x14ac:dyDescent="0.25">
      <c r="A4372" t="str">
        <f>IF(Tienda_2!$A1972="","","Tienda 2")</f>
        <v>Tienda 2</v>
      </c>
      <c r="B4372" t="str">
        <f>IF($A4372="","",Tienda_2!B1972)</f>
        <v>Electrodomésticos</v>
      </c>
      <c r="C4372" t="str">
        <f>IF($A4372="","",Tienda_2!G1972)</f>
        <v>Bogotá</v>
      </c>
      <c r="D4372" t="str">
        <f>IF($A4372="","",Tienda_2!F1972)</f>
        <v>Santiago Silva</v>
      </c>
      <c r="E4372" t="str">
        <f>IF($A4372="","",Tienda_2!I1972)</f>
        <v>Tarjeta de crédito</v>
      </c>
      <c r="F4372">
        <f>IF($A4372="","",VALUE(RIGHT(Tienda_2!E1972,4)))</f>
        <v>2022</v>
      </c>
      <c r="G4372">
        <f>IF($A4372="","",Tienda_2!C1972)</f>
        <v>1142200</v>
      </c>
      <c r="H4372">
        <f>IF($A4372="","",Tienda_2!D1972)</f>
        <v>61000</v>
      </c>
      <c r="I4372">
        <f>IF($A4372="","",Tienda_2!H1972)</f>
        <v>5</v>
      </c>
      <c r="J4372">
        <f>IF($A4372="",0,IF(AND(OR('Cuadro-de-mando'!$B$4="(Todas)",'Cuadro-de-mando'!$B$4=$A4372),OR('Cuadro-de-mando'!$E$4="(Todas)",'Cuadro-de-mando'!$E$4=$B4372),OR('Cuadro-de-mando'!$H$4="(Todas)",'Cuadro-de-mando'!$H$4=$C4372),OR('Cuadro-de-mando'!$K$4="(Todas)",'Cuadro-de-mando'!$K$4=$E4372),OR('Cuadro-de-mando'!$N$4="(Todos)",'Cuadro-de-mando'!$N$4=$F4372)),1,0))</f>
        <v>1</v>
      </c>
    </row>
    <row r="4373" spans="1:10" x14ac:dyDescent="0.25">
      <c r="A4373" t="str">
        <f>IF(Tienda_2!$A1973="","","Tienda 2")</f>
        <v>Tienda 2</v>
      </c>
      <c r="B4373" t="str">
        <f>IF($A4373="","",Tienda_2!B1973)</f>
        <v>Muebles</v>
      </c>
      <c r="C4373" t="str">
        <f>IF($A4373="","",Tienda_2!G1973)</f>
        <v>Bogotá</v>
      </c>
      <c r="D4373" t="str">
        <f>IF($A4373="","",Tienda_2!F1973)</f>
        <v>Felipe Santos</v>
      </c>
      <c r="E4373" t="str">
        <f>IF($A4373="","",Tienda_2!I1973)</f>
        <v>Tarjeta de crédito</v>
      </c>
      <c r="F4373">
        <f>IF($A4373="","",VALUE(RIGHT(Tienda_2!E1973,4)))</f>
        <v>2021</v>
      </c>
      <c r="G4373">
        <f>IF($A4373="","",Tienda_2!C1973)</f>
        <v>323400</v>
      </c>
      <c r="H4373">
        <f>IF($A4373="","",Tienda_2!D1973)</f>
        <v>17600</v>
      </c>
      <c r="I4373">
        <f>IF($A4373="","",Tienda_2!H1973)</f>
        <v>4</v>
      </c>
      <c r="J4373">
        <f>IF($A4373="",0,IF(AND(OR('Cuadro-de-mando'!$B$4="(Todas)",'Cuadro-de-mando'!$B$4=$A4373),OR('Cuadro-de-mando'!$E$4="(Todas)",'Cuadro-de-mando'!$E$4=$B4373),OR('Cuadro-de-mando'!$H$4="(Todas)",'Cuadro-de-mando'!$H$4=$C4373),OR('Cuadro-de-mando'!$K$4="(Todas)",'Cuadro-de-mando'!$K$4=$E4373),OR('Cuadro-de-mando'!$N$4="(Todos)",'Cuadro-de-mando'!$N$4=$F4373)),1,0))</f>
        <v>1</v>
      </c>
    </row>
    <row r="4374" spans="1:10" x14ac:dyDescent="0.25">
      <c r="A4374" t="str">
        <f>IF(Tienda_2!$A1974="","","Tienda 2")</f>
        <v>Tienda 2</v>
      </c>
      <c r="B4374" t="str">
        <f>IF($A4374="","",Tienda_2!B1974)</f>
        <v>Deportes y diversión</v>
      </c>
      <c r="C4374" t="str">
        <f>IF($A4374="","",Tienda_2!G1974)</f>
        <v>Cali</v>
      </c>
      <c r="D4374" t="str">
        <f>IF($A4374="","",Tienda_2!F1974)</f>
        <v>Mariana Herrera</v>
      </c>
      <c r="E4374" t="str">
        <f>IF($A4374="","",Tienda_2!I1974)</f>
        <v>Nequi</v>
      </c>
      <c r="F4374">
        <f>IF($A4374="","",VALUE(RIGHT(Tienda_2!E1974,4)))</f>
        <v>2022</v>
      </c>
      <c r="G4374">
        <f>IF($A4374="","",Tienda_2!C1974)</f>
        <v>49900</v>
      </c>
      <c r="H4374">
        <f>IF($A4374="","",Tienda_2!D1974)</f>
        <v>3700</v>
      </c>
      <c r="I4374">
        <f>IF($A4374="","",Tienda_2!H1974)</f>
        <v>4</v>
      </c>
      <c r="J4374">
        <f>IF($A4374="",0,IF(AND(OR('Cuadro-de-mando'!$B$4="(Todas)",'Cuadro-de-mando'!$B$4=$A4374),OR('Cuadro-de-mando'!$E$4="(Todas)",'Cuadro-de-mando'!$E$4=$B4374),OR('Cuadro-de-mando'!$H$4="(Todas)",'Cuadro-de-mando'!$H$4=$C4374),OR('Cuadro-de-mando'!$K$4="(Todas)",'Cuadro-de-mando'!$K$4=$E4374),OR('Cuadro-de-mando'!$N$4="(Todos)",'Cuadro-de-mando'!$N$4=$F4374)),1,0))</f>
        <v>1</v>
      </c>
    </row>
    <row r="4375" spans="1:10" x14ac:dyDescent="0.25">
      <c r="A4375" t="str">
        <f>IF(Tienda_2!$A1975="","","Tienda 2")</f>
        <v>Tienda 2</v>
      </c>
      <c r="B4375" t="str">
        <f>IF($A4375="","",Tienda_2!B1975)</f>
        <v>Electrónicos</v>
      </c>
      <c r="C4375" t="str">
        <f>IF($A4375="","",Tienda_2!G1975)</f>
        <v>Cúcuta</v>
      </c>
      <c r="D4375" t="str">
        <f>IF($A4375="","",Tienda_2!F1975)</f>
        <v>Blanca Ramirez</v>
      </c>
      <c r="E4375" t="str">
        <f>IF($A4375="","",Tienda_2!I1975)</f>
        <v>Tarjeta de crédito</v>
      </c>
      <c r="F4375">
        <f>IF($A4375="","",VALUE(RIGHT(Tienda_2!E1975,4)))</f>
        <v>2021</v>
      </c>
      <c r="G4375">
        <f>IF($A4375="","",Tienda_2!C1975)</f>
        <v>140900</v>
      </c>
      <c r="H4375">
        <f>IF($A4375="","",Tienda_2!D1975)</f>
        <v>9900</v>
      </c>
      <c r="I4375">
        <f>IF($A4375="","",Tienda_2!H1975)</f>
        <v>4</v>
      </c>
      <c r="J4375">
        <f>IF($A4375="",0,IF(AND(OR('Cuadro-de-mando'!$B$4="(Todas)",'Cuadro-de-mando'!$B$4=$A4375),OR('Cuadro-de-mando'!$E$4="(Todas)",'Cuadro-de-mando'!$E$4=$B4375),OR('Cuadro-de-mando'!$H$4="(Todas)",'Cuadro-de-mando'!$H$4=$C4375),OR('Cuadro-de-mando'!$K$4="(Todas)",'Cuadro-de-mando'!$K$4=$E4375),OR('Cuadro-de-mando'!$N$4="(Todos)",'Cuadro-de-mando'!$N$4=$F4375)),1,0))</f>
        <v>1</v>
      </c>
    </row>
    <row r="4376" spans="1:10" x14ac:dyDescent="0.25">
      <c r="A4376" t="str">
        <f>IF(Tienda_2!$A1976="","","Tienda 2")</f>
        <v>Tienda 2</v>
      </c>
      <c r="B4376" t="str">
        <f>IF($A4376="","",Tienda_2!B1976)</f>
        <v>Libros</v>
      </c>
      <c r="C4376" t="str">
        <f>IF($A4376="","",Tienda_2!G1976)</f>
        <v>Bogotá</v>
      </c>
      <c r="D4376" t="str">
        <f>IF($A4376="","",Tienda_2!F1976)</f>
        <v>Juliana Costa</v>
      </c>
      <c r="E4376" t="str">
        <f>IF($A4376="","",Tienda_2!I1976)</f>
        <v>Tarjeta de crédito</v>
      </c>
      <c r="F4376">
        <f>IF($A4376="","",VALUE(RIGHT(Tienda_2!E1976,4)))</f>
        <v>2022</v>
      </c>
      <c r="G4376">
        <f>IF($A4376="","",Tienda_2!C1976)</f>
        <v>40900</v>
      </c>
      <c r="H4376">
        <f>IF($A4376="","",Tienda_2!D1976)</f>
        <v>2400</v>
      </c>
      <c r="I4376">
        <f>IF($A4376="","",Tienda_2!H1976)</f>
        <v>3</v>
      </c>
      <c r="J4376">
        <f>IF($A4376="",0,IF(AND(OR('Cuadro-de-mando'!$B$4="(Todas)",'Cuadro-de-mando'!$B$4=$A4376),OR('Cuadro-de-mando'!$E$4="(Todas)",'Cuadro-de-mando'!$E$4=$B4376),OR('Cuadro-de-mando'!$H$4="(Todas)",'Cuadro-de-mando'!$H$4=$C4376),OR('Cuadro-de-mando'!$K$4="(Todas)",'Cuadro-de-mando'!$K$4=$E4376),OR('Cuadro-de-mando'!$N$4="(Todos)",'Cuadro-de-mando'!$N$4=$F4376)),1,0))</f>
        <v>1</v>
      </c>
    </row>
    <row r="4377" spans="1:10" x14ac:dyDescent="0.25">
      <c r="A4377" t="str">
        <f>IF(Tienda_2!$A1977="","","Tienda 2")</f>
        <v>Tienda 2</v>
      </c>
      <c r="B4377" t="str">
        <f>IF($A4377="","",Tienda_2!B1977)</f>
        <v>Juguetes</v>
      </c>
      <c r="C4377" t="str">
        <f>IF($A4377="","",Tienda_2!G1977)</f>
        <v>Santa Marta</v>
      </c>
      <c r="D4377" t="str">
        <f>IF($A4377="","",Tienda_2!F1977)</f>
        <v>Rafael Acosta</v>
      </c>
      <c r="E4377" t="str">
        <f>IF($A4377="","",Tienda_2!I1977)</f>
        <v>Nequi</v>
      </c>
      <c r="F4377">
        <f>IF($A4377="","",VALUE(RIGHT(Tienda_2!E1977,4)))</f>
        <v>2021</v>
      </c>
      <c r="G4377">
        <f>IF($A4377="","",Tienda_2!C1977)</f>
        <v>8900</v>
      </c>
      <c r="H4377">
        <f>IF($A4377="","",Tienda_2!D1977)</f>
        <v>5300</v>
      </c>
      <c r="I4377">
        <f>IF($A4377="","",Tienda_2!H1977)</f>
        <v>1</v>
      </c>
      <c r="J4377">
        <f>IF($A4377="",0,IF(AND(OR('Cuadro-de-mando'!$B$4="(Todas)",'Cuadro-de-mando'!$B$4=$A4377),OR('Cuadro-de-mando'!$E$4="(Todas)",'Cuadro-de-mando'!$E$4=$B4377),OR('Cuadro-de-mando'!$H$4="(Todas)",'Cuadro-de-mando'!$H$4=$C4377),OR('Cuadro-de-mando'!$K$4="(Todas)",'Cuadro-de-mando'!$K$4=$E4377),OR('Cuadro-de-mando'!$N$4="(Todos)",'Cuadro-de-mando'!$N$4=$F4377)),1,0))</f>
        <v>1</v>
      </c>
    </row>
    <row r="4378" spans="1:10" x14ac:dyDescent="0.25">
      <c r="A4378" t="str">
        <f>IF(Tienda_2!$A1978="","","Tienda 2")</f>
        <v>Tienda 2</v>
      </c>
      <c r="B4378" t="str">
        <f>IF($A4378="","",Tienda_2!B1978)</f>
        <v>Juguetes</v>
      </c>
      <c r="C4378" t="str">
        <f>IF($A4378="","",Tienda_2!G1978)</f>
        <v>Cali</v>
      </c>
      <c r="D4378" t="str">
        <f>IF($A4378="","",Tienda_2!F1978)</f>
        <v>Blanca Ramirez</v>
      </c>
      <c r="E4378" t="str">
        <f>IF($A4378="","",Tienda_2!I1978)</f>
        <v>Tarjeta de crédito</v>
      </c>
      <c r="F4378">
        <f>IF($A4378="","",VALUE(RIGHT(Tienda_2!E1978,4)))</f>
        <v>2022</v>
      </c>
      <c r="G4378">
        <f>IF($A4378="","",Tienda_2!C1978)</f>
        <v>29800</v>
      </c>
      <c r="H4378">
        <f>IF($A4378="","",Tienda_2!D1978)</f>
        <v>0</v>
      </c>
      <c r="I4378">
        <f>IF($A4378="","",Tienda_2!H1978)</f>
        <v>5</v>
      </c>
      <c r="J4378">
        <f>IF($A4378="",0,IF(AND(OR('Cuadro-de-mando'!$B$4="(Todas)",'Cuadro-de-mando'!$B$4=$A4378),OR('Cuadro-de-mando'!$E$4="(Todas)",'Cuadro-de-mando'!$E$4=$B4378),OR('Cuadro-de-mando'!$H$4="(Todas)",'Cuadro-de-mando'!$H$4=$C4378),OR('Cuadro-de-mando'!$K$4="(Todas)",'Cuadro-de-mando'!$K$4=$E4378),OR('Cuadro-de-mando'!$N$4="(Todos)",'Cuadro-de-mando'!$N$4=$F4378)),1,0))</f>
        <v>1</v>
      </c>
    </row>
    <row r="4379" spans="1:10" x14ac:dyDescent="0.25">
      <c r="A4379" t="str">
        <f>IF(Tienda_2!$A1979="","","Tienda 2")</f>
        <v>Tienda 2</v>
      </c>
      <c r="B4379" t="str">
        <f>IF($A4379="","",Tienda_2!B1979)</f>
        <v>Electrodomésticos</v>
      </c>
      <c r="C4379" t="str">
        <f>IF($A4379="","",Tienda_2!G1979)</f>
        <v>Cali</v>
      </c>
      <c r="D4379" t="str">
        <f>IF($A4379="","",Tienda_2!F1979)</f>
        <v>Felipe Santos</v>
      </c>
      <c r="E4379" t="str">
        <f>IF($A4379="","",Tienda_2!I1979)</f>
        <v>Tarjeta de crédito</v>
      </c>
      <c r="F4379">
        <f>IF($A4379="","",VALUE(RIGHT(Tienda_2!E1979,4)))</f>
        <v>2022</v>
      </c>
      <c r="G4379">
        <f>IF($A4379="","",Tienda_2!C1979)</f>
        <v>609900</v>
      </c>
      <c r="H4379">
        <f>IF($A4379="","",Tienda_2!D1979)</f>
        <v>41200</v>
      </c>
      <c r="I4379">
        <f>IF($A4379="","",Tienda_2!H1979)</f>
        <v>5</v>
      </c>
      <c r="J4379">
        <f>IF($A4379="",0,IF(AND(OR('Cuadro-de-mando'!$B$4="(Todas)",'Cuadro-de-mando'!$B$4=$A4379),OR('Cuadro-de-mando'!$E$4="(Todas)",'Cuadro-de-mando'!$E$4=$B4379),OR('Cuadro-de-mando'!$H$4="(Todas)",'Cuadro-de-mando'!$H$4=$C4379),OR('Cuadro-de-mando'!$K$4="(Todas)",'Cuadro-de-mando'!$K$4=$E4379),OR('Cuadro-de-mando'!$N$4="(Todos)",'Cuadro-de-mando'!$N$4=$F4379)),1,0))</f>
        <v>1</v>
      </c>
    </row>
    <row r="4380" spans="1:10" x14ac:dyDescent="0.25">
      <c r="A4380" t="str">
        <f>IF(Tienda_2!$A1980="","","Tienda 2")</f>
        <v>Tienda 2</v>
      </c>
      <c r="B4380" t="str">
        <f>IF($A4380="","",Tienda_2!B1980)</f>
        <v>Instrumentos musicales</v>
      </c>
      <c r="C4380" t="str">
        <f>IF($A4380="","",Tienda_2!G1980)</f>
        <v>Bogotá</v>
      </c>
      <c r="D4380" t="str">
        <f>IF($A4380="","",Tienda_2!F1980)</f>
        <v>Ángel Rodriguez</v>
      </c>
      <c r="E4380" t="str">
        <f>IF($A4380="","",Tienda_2!I1980)</f>
        <v>Tarjeta de crédito</v>
      </c>
      <c r="F4380">
        <f>IF($A4380="","",VALUE(RIGHT(Tienda_2!E1980,4)))</f>
        <v>2022</v>
      </c>
      <c r="G4380">
        <f>IF($A4380="","",Tienda_2!C1980)</f>
        <v>984500</v>
      </c>
      <c r="H4380">
        <f>IF($A4380="","",Tienda_2!D1980)</f>
        <v>53100</v>
      </c>
      <c r="I4380">
        <f>IF($A4380="","",Tienda_2!H1980)</f>
        <v>4</v>
      </c>
      <c r="J4380">
        <f>IF($A4380="",0,IF(AND(OR('Cuadro-de-mando'!$B$4="(Todas)",'Cuadro-de-mando'!$B$4=$A4380),OR('Cuadro-de-mando'!$E$4="(Todas)",'Cuadro-de-mando'!$E$4=$B4380),OR('Cuadro-de-mando'!$H$4="(Todas)",'Cuadro-de-mando'!$H$4=$C4380),OR('Cuadro-de-mando'!$K$4="(Todas)",'Cuadro-de-mando'!$K$4=$E4380),OR('Cuadro-de-mando'!$N$4="(Todos)",'Cuadro-de-mando'!$N$4=$F4380)),1,0))</f>
        <v>1</v>
      </c>
    </row>
    <row r="4381" spans="1:10" x14ac:dyDescent="0.25">
      <c r="A4381" t="str">
        <f>IF(Tienda_2!$A1981="","","Tienda 2")</f>
        <v>Tienda 2</v>
      </c>
      <c r="B4381" t="str">
        <f>IF($A4381="","",Tienda_2!B1981)</f>
        <v>Muebles</v>
      </c>
      <c r="C4381" t="str">
        <f>IF($A4381="","",Tienda_2!G1981)</f>
        <v>Medellín</v>
      </c>
      <c r="D4381" t="str">
        <f>IF($A4381="","",Tienda_2!F1981)</f>
        <v>Izabela de León</v>
      </c>
      <c r="E4381" t="str">
        <f>IF($A4381="","",Tienda_2!I1981)</f>
        <v>Tarjeta de crédito</v>
      </c>
      <c r="F4381">
        <f>IF($A4381="","",VALUE(RIGHT(Tienda_2!E1981,4)))</f>
        <v>2021</v>
      </c>
      <c r="G4381">
        <f>IF($A4381="","",Tienda_2!C1981)</f>
        <v>650100</v>
      </c>
      <c r="H4381">
        <f>IF($A4381="","",Tienda_2!D1981)</f>
        <v>32800</v>
      </c>
      <c r="I4381">
        <f>IF($A4381="","",Tienda_2!H1981)</f>
        <v>5</v>
      </c>
      <c r="J4381">
        <f>IF($A4381="",0,IF(AND(OR('Cuadro-de-mando'!$B$4="(Todas)",'Cuadro-de-mando'!$B$4=$A4381),OR('Cuadro-de-mando'!$E$4="(Todas)",'Cuadro-de-mando'!$E$4=$B4381),OR('Cuadro-de-mando'!$H$4="(Todas)",'Cuadro-de-mando'!$H$4=$C4381),OR('Cuadro-de-mando'!$K$4="(Todas)",'Cuadro-de-mando'!$K$4=$E4381),OR('Cuadro-de-mando'!$N$4="(Todos)",'Cuadro-de-mando'!$N$4=$F4381)),1,0))</f>
        <v>1</v>
      </c>
    </row>
    <row r="4382" spans="1:10" x14ac:dyDescent="0.25">
      <c r="A4382" t="str">
        <f>IF(Tienda_2!$A1982="","","Tienda 2")</f>
        <v>Tienda 2</v>
      </c>
      <c r="B4382" t="str">
        <f>IF($A4382="","",Tienda_2!B1982)</f>
        <v>Juguetes</v>
      </c>
      <c r="C4382" t="str">
        <f>IF($A4382="","",Tienda_2!G1982)</f>
        <v>Bogotá</v>
      </c>
      <c r="D4382" t="str">
        <f>IF($A4382="","",Tienda_2!F1982)</f>
        <v>Izabela de León</v>
      </c>
      <c r="E4382" t="str">
        <f>IF($A4382="","",Tienda_2!I1982)</f>
        <v>Cupón</v>
      </c>
      <c r="F4382">
        <f>IF($A4382="","",VALUE(RIGHT(Tienda_2!E1982,4)))</f>
        <v>2022</v>
      </c>
      <c r="G4382">
        <f>IF($A4382="","",Tienda_2!C1982)</f>
        <v>83800</v>
      </c>
      <c r="H4382">
        <f>IF($A4382="","",Tienda_2!D1982)</f>
        <v>2700</v>
      </c>
      <c r="I4382">
        <f>IF($A4382="","",Tienda_2!H1982)</f>
        <v>5</v>
      </c>
      <c r="J4382">
        <f>IF($A4382="",0,IF(AND(OR('Cuadro-de-mando'!$B$4="(Todas)",'Cuadro-de-mando'!$B$4=$A4382),OR('Cuadro-de-mando'!$E$4="(Todas)",'Cuadro-de-mando'!$E$4=$B4382),OR('Cuadro-de-mando'!$H$4="(Todas)",'Cuadro-de-mando'!$H$4=$C4382),OR('Cuadro-de-mando'!$K$4="(Todas)",'Cuadro-de-mando'!$K$4=$E4382),OR('Cuadro-de-mando'!$N$4="(Todos)",'Cuadro-de-mando'!$N$4=$F4382)),1,0))</f>
        <v>1</v>
      </c>
    </row>
    <row r="4383" spans="1:10" x14ac:dyDescent="0.25">
      <c r="A4383" t="str">
        <f>IF(Tienda_2!$A1983="","","Tienda 2")</f>
        <v>Tienda 2</v>
      </c>
      <c r="B4383" t="str">
        <f>IF($A4383="","",Tienda_2!B1983)</f>
        <v>Muebles</v>
      </c>
      <c r="C4383" t="str">
        <f>IF($A4383="","",Tienda_2!G1983)</f>
        <v>Medellín</v>
      </c>
      <c r="D4383" t="str">
        <f>IF($A4383="","",Tienda_2!F1983)</f>
        <v>Izabela de León</v>
      </c>
      <c r="E4383" t="str">
        <f>IF($A4383="","",Tienda_2!I1983)</f>
        <v>Tarjeta de crédito</v>
      </c>
      <c r="F4383">
        <f>IF($A4383="","",VALUE(RIGHT(Tienda_2!E1983,4)))</f>
        <v>2020</v>
      </c>
      <c r="G4383">
        <f>IF($A4383="","",Tienda_2!C1983)</f>
        <v>961500</v>
      </c>
      <c r="H4383">
        <f>IF($A4383="","",Tienda_2!D1983)</f>
        <v>53600</v>
      </c>
      <c r="I4383">
        <f>IF($A4383="","",Tienda_2!H1983)</f>
        <v>4</v>
      </c>
      <c r="J4383">
        <f>IF($A4383="",0,IF(AND(OR('Cuadro-de-mando'!$B$4="(Todas)",'Cuadro-de-mando'!$B$4=$A4383),OR('Cuadro-de-mando'!$E$4="(Todas)",'Cuadro-de-mando'!$E$4=$B4383),OR('Cuadro-de-mando'!$H$4="(Todas)",'Cuadro-de-mando'!$H$4=$C4383),OR('Cuadro-de-mando'!$K$4="(Todas)",'Cuadro-de-mando'!$K$4=$E4383),OR('Cuadro-de-mando'!$N$4="(Todos)",'Cuadro-de-mando'!$N$4=$F4383)),1,0))</f>
        <v>1</v>
      </c>
    </row>
    <row r="4384" spans="1:10" x14ac:dyDescent="0.25">
      <c r="A4384" t="str">
        <f>IF(Tienda_2!$A1984="","","Tienda 2")</f>
        <v>Tienda 2</v>
      </c>
      <c r="B4384" t="str">
        <f>IF($A4384="","",Tienda_2!B1984)</f>
        <v>Deportes y diversión</v>
      </c>
      <c r="C4384" t="str">
        <f>IF($A4384="","",Tienda_2!G1984)</f>
        <v>Cali</v>
      </c>
      <c r="D4384" t="str">
        <f>IF($A4384="","",Tienda_2!F1984)</f>
        <v>Mariana Herrera</v>
      </c>
      <c r="E4384" t="str">
        <f>IF($A4384="","",Tienda_2!I1984)</f>
        <v>Cupón</v>
      </c>
      <c r="F4384">
        <f>IF($A4384="","",VALUE(RIGHT(Tienda_2!E1984,4)))</f>
        <v>2021</v>
      </c>
      <c r="G4384">
        <f>IF($A4384="","",Tienda_2!C1984)</f>
        <v>13900</v>
      </c>
      <c r="H4384">
        <f>IF($A4384="","",Tienda_2!D1984)</f>
        <v>1300</v>
      </c>
      <c r="I4384">
        <f>IF($A4384="","",Tienda_2!H1984)</f>
        <v>4</v>
      </c>
      <c r="J4384">
        <f>IF($A4384="",0,IF(AND(OR('Cuadro-de-mando'!$B$4="(Todas)",'Cuadro-de-mando'!$B$4=$A4384),OR('Cuadro-de-mando'!$E$4="(Todas)",'Cuadro-de-mando'!$E$4=$B4384),OR('Cuadro-de-mando'!$H$4="(Todas)",'Cuadro-de-mando'!$H$4=$C4384),OR('Cuadro-de-mando'!$K$4="(Todas)",'Cuadro-de-mando'!$K$4=$E4384),OR('Cuadro-de-mando'!$N$4="(Todos)",'Cuadro-de-mando'!$N$4=$F4384)),1,0))</f>
        <v>1</v>
      </c>
    </row>
    <row r="4385" spans="1:10" x14ac:dyDescent="0.25">
      <c r="A4385" t="str">
        <f>IF(Tienda_2!$A1985="","","Tienda 2")</f>
        <v>Tienda 2</v>
      </c>
      <c r="B4385" t="str">
        <f>IF($A4385="","",Tienda_2!B1985)</f>
        <v>Electrónicos</v>
      </c>
      <c r="C4385" t="str">
        <f>IF($A4385="","",Tienda_2!G1985)</f>
        <v>Cali</v>
      </c>
      <c r="D4385" t="str">
        <f>IF($A4385="","",Tienda_2!F1985)</f>
        <v>Santiago Silva</v>
      </c>
      <c r="E4385" t="str">
        <f>IF($A4385="","",Tienda_2!I1985)</f>
        <v>Nequi</v>
      </c>
      <c r="F4385">
        <f>IF($A4385="","",VALUE(RIGHT(Tienda_2!E1985,4)))</f>
        <v>2023</v>
      </c>
      <c r="G4385">
        <f>IF($A4385="","",Tienda_2!C1985)</f>
        <v>978200</v>
      </c>
      <c r="H4385">
        <f>IF($A4385="","",Tienda_2!D1985)</f>
        <v>50300</v>
      </c>
      <c r="I4385">
        <f>IF($A4385="","",Tienda_2!H1985)</f>
        <v>3</v>
      </c>
      <c r="J4385">
        <f>IF($A4385="",0,IF(AND(OR('Cuadro-de-mando'!$B$4="(Todas)",'Cuadro-de-mando'!$B$4=$A4385),OR('Cuadro-de-mando'!$E$4="(Todas)",'Cuadro-de-mando'!$E$4=$B4385),OR('Cuadro-de-mando'!$H$4="(Todas)",'Cuadro-de-mando'!$H$4=$C4385),OR('Cuadro-de-mando'!$K$4="(Todas)",'Cuadro-de-mando'!$K$4=$E4385),OR('Cuadro-de-mando'!$N$4="(Todos)",'Cuadro-de-mando'!$N$4=$F4385)),1,0))</f>
        <v>1</v>
      </c>
    </row>
    <row r="4386" spans="1:10" x14ac:dyDescent="0.25">
      <c r="A4386" t="str">
        <f>IF(Tienda_2!$A1986="","","Tienda 2")</f>
        <v>Tienda 2</v>
      </c>
      <c r="B4386" t="str">
        <f>IF($A4386="","",Tienda_2!B1986)</f>
        <v>Deportes y diversión</v>
      </c>
      <c r="C4386" t="str">
        <f>IF($A4386="","",Tienda_2!G1986)</f>
        <v>Barranquilla</v>
      </c>
      <c r="D4386" t="str">
        <f>IF($A4386="","",Tienda_2!F1986)</f>
        <v>Beatriz Morales</v>
      </c>
      <c r="E4386" t="str">
        <f>IF($A4386="","",Tienda_2!I1986)</f>
        <v>Tarjeta de crédito</v>
      </c>
      <c r="F4386">
        <f>IF($A4386="","",VALUE(RIGHT(Tienda_2!E1986,4)))</f>
        <v>2021</v>
      </c>
      <c r="G4386">
        <f>IF($A4386="","",Tienda_2!C1986)</f>
        <v>579400</v>
      </c>
      <c r="H4386">
        <f>IF($A4386="","",Tienda_2!D1986)</f>
        <v>31200</v>
      </c>
      <c r="I4386">
        <f>IF($A4386="","",Tienda_2!H1986)</f>
        <v>5</v>
      </c>
      <c r="J4386">
        <f>IF($A4386="",0,IF(AND(OR('Cuadro-de-mando'!$B$4="(Todas)",'Cuadro-de-mando'!$B$4=$A4386),OR('Cuadro-de-mando'!$E$4="(Todas)",'Cuadro-de-mando'!$E$4=$B4386),OR('Cuadro-de-mando'!$H$4="(Todas)",'Cuadro-de-mando'!$H$4=$C4386),OR('Cuadro-de-mando'!$K$4="(Todas)",'Cuadro-de-mando'!$K$4=$E4386),OR('Cuadro-de-mando'!$N$4="(Todos)",'Cuadro-de-mando'!$N$4=$F4386)),1,0))</f>
        <v>1</v>
      </c>
    </row>
    <row r="4387" spans="1:10" x14ac:dyDescent="0.25">
      <c r="A4387" t="str">
        <f>IF(Tienda_2!$A1987="","","Tienda 2")</f>
        <v>Tienda 2</v>
      </c>
      <c r="B4387" t="str">
        <f>IF($A4387="","",Tienda_2!B1987)</f>
        <v>Juguetes</v>
      </c>
      <c r="C4387" t="str">
        <f>IF($A4387="","",Tienda_2!G1987)</f>
        <v>Cartagena</v>
      </c>
      <c r="D4387" t="str">
        <f>IF($A4387="","",Tienda_2!F1987)</f>
        <v>Pedro Gomez</v>
      </c>
      <c r="E4387" t="str">
        <f>IF($A4387="","",Tienda_2!I1987)</f>
        <v>Nequi</v>
      </c>
      <c r="F4387">
        <f>IF($A4387="","",VALUE(RIGHT(Tienda_2!E1987,4)))</f>
        <v>2022</v>
      </c>
      <c r="G4387">
        <f>IF($A4387="","",Tienda_2!C1987)</f>
        <v>27800</v>
      </c>
      <c r="H4387">
        <f>IF($A4387="","",Tienda_2!D1987)</f>
        <v>1900</v>
      </c>
      <c r="I4387">
        <f>IF($A4387="","",Tienda_2!H1987)</f>
        <v>5</v>
      </c>
      <c r="J4387">
        <f>IF($A4387="",0,IF(AND(OR('Cuadro-de-mando'!$B$4="(Todas)",'Cuadro-de-mando'!$B$4=$A4387),OR('Cuadro-de-mando'!$E$4="(Todas)",'Cuadro-de-mando'!$E$4=$B4387),OR('Cuadro-de-mando'!$H$4="(Todas)",'Cuadro-de-mando'!$H$4=$C4387),OR('Cuadro-de-mando'!$K$4="(Todas)",'Cuadro-de-mando'!$K$4=$E4387),OR('Cuadro-de-mando'!$N$4="(Todos)",'Cuadro-de-mando'!$N$4=$F4387)),1,0))</f>
        <v>1</v>
      </c>
    </row>
    <row r="4388" spans="1:10" x14ac:dyDescent="0.25">
      <c r="A4388" t="str">
        <f>IF(Tienda_2!$A1988="","","Tienda 2")</f>
        <v>Tienda 2</v>
      </c>
      <c r="B4388" t="str">
        <f>IF($A4388="","",Tienda_2!B1988)</f>
        <v>Juguetes</v>
      </c>
      <c r="C4388" t="str">
        <f>IF($A4388="","",Tienda_2!G1988)</f>
        <v>Pereira</v>
      </c>
      <c r="D4388" t="str">
        <f>IF($A4388="","",Tienda_2!F1988)</f>
        <v>Juliana Costa</v>
      </c>
      <c r="E4388" t="str">
        <f>IF($A4388="","",Tienda_2!I1988)</f>
        <v>Tarjeta de crédito</v>
      </c>
      <c r="F4388">
        <f>IF($A4388="","",VALUE(RIGHT(Tienda_2!E1988,4)))</f>
        <v>2021</v>
      </c>
      <c r="G4388">
        <f>IF($A4388="","",Tienda_2!C1988)</f>
        <v>40300</v>
      </c>
      <c r="H4388">
        <f>IF($A4388="","",Tienda_2!D1988)</f>
        <v>0</v>
      </c>
      <c r="I4388">
        <f>IF($A4388="","",Tienda_2!H1988)</f>
        <v>1</v>
      </c>
      <c r="J4388">
        <f>IF($A4388="",0,IF(AND(OR('Cuadro-de-mando'!$B$4="(Todas)",'Cuadro-de-mando'!$B$4=$A4388),OR('Cuadro-de-mando'!$E$4="(Todas)",'Cuadro-de-mando'!$E$4=$B4388),OR('Cuadro-de-mando'!$H$4="(Todas)",'Cuadro-de-mando'!$H$4=$C4388),OR('Cuadro-de-mando'!$K$4="(Todas)",'Cuadro-de-mando'!$K$4=$E4388),OR('Cuadro-de-mando'!$N$4="(Todos)",'Cuadro-de-mando'!$N$4=$F4388)),1,0))</f>
        <v>1</v>
      </c>
    </row>
    <row r="4389" spans="1:10" x14ac:dyDescent="0.25">
      <c r="A4389" t="str">
        <f>IF(Tienda_2!$A1989="","","Tienda 2")</f>
        <v>Tienda 2</v>
      </c>
      <c r="B4389" t="str">
        <f>IF($A4389="","",Tienda_2!B1989)</f>
        <v>Deportes y diversión</v>
      </c>
      <c r="C4389" t="str">
        <f>IF($A4389="","",Tienda_2!G1989)</f>
        <v>Bogotá</v>
      </c>
      <c r="D4389" t="str">
        <f>IF($A4389="","",Tienda_2!F1989)</f>
        <v>Camila Rivera</v>
      </c>
      <c r="E4389" t="str">
        <f>IF($A4389="","",Tienda_2!I1989)</f>
        <v>Nequi</v>
      </c>
      <c r="F4389">
        <f>IF($A4389="","",VALUE(RIGHT(Tienda_2!E1989,4)))</f>
        <v>2023</v>
      </c>
      <c r="G4389">
        <f>IF($A4389="","",Tienda_2!C1989)</f>
        <v>717200</v>
      </c>
      <c r="H4389">
        <f>IF($A4389="","",Tienda_2!D1989)</f>
        <v>36400</v>
      </c>
      <c r="I4389">
        <f>IF($A4389="","",Tienda_2!H1989)</f>
        <v>5</v>
      </c>
      <c r="J4389">
        <f>IF($A4389="",0,IF(AND(OR('Cuadro-de-mando'!$B$4="(Todas)",'Cuadro-de-mando'!$B$4=$A4389),OR('Cuadro-de-mando'!$E$4="(Todas)",'Cuadro-de-mando'!$E$4=$B4389),OR('Cuadro-de-mando'!$H$4="(Todas)",'Cuadro-de-mando'!$H$4=$C4389),OR('Cuadro-de-mando'!$K$4="(Todas)",'Cuadro-de-mando'!$K$4=$E4389),OR('Cuadro-de-mando'!$N$4="(Todos)",'Cuadro-de-mando'!$N$4=$F4389)),1,0))</f>
        <v>1</v>
      </c>
    </row>
    <row r="4390" spans="1:10" x14ac:dyDescent="0.25">
      <c r="A4390" t="str">
        <f>IF(Tienda_2!$A1990="","","Tienda 2")</f>
        <v>Tienda 2</v>
      </c>
      <c r="B4390" t="str">
        <f>IF($A4390="","",Tienda_2!B1990)</f>
        <v>Juguetes</v>
      </c>
      <c r="C4390" t="str">
        <f>IF($A4390="","",Tienda_2!G1990)</f>
        <v>Medellín</v>
      </c>
      <c r="D4390" t="str">
        <f>IF($A4390="","",Tienda_2!F1990)</f>
        <v>Blanca Ramirez</v>
      </c>
      <c r="E4390" t="str">
        <f>IF($A4390="","",Tienda_2!I1990)</f>
        <v>Tarjeta de crédito</v>
      </c>
      <c r="F4390">
        <f>IF($A4390="","",VALUE(RIGHT(Tienda_2!E1990,4)))</f>
        <v>2022</v>
      </c>
      <c r="G4390">
        <f>IF($A4390="","",Tienda_2!C1990)</f>
        <v>14800</v>
      </c>
      <c r="H4390">
        <f>IF($A4390="","",Tienda_2!D1990)</f>
        <v>0</v>
      </c>
      <c r="I4390">
        <f>IF($A4390="","",Tienda_2!H1990)</f>
        <v>5</v>
      </c>
      <c r="J4390">
        <f>IF($A4390="",0,IF(AND(OR('Cuadro-de-mando'!$B$4="(Todas)",'Cuadro-de-mando'!$B$4=$A4390),OR('Cuadro-de-mando'!$E$4="(Todas)",'Cuadro-de-mando'!$E$4=$B4390),OR('Cuadro-de-mando'!$H$4="(Todas)",'Cuadro-de-mando'!$H$4=$C4390),OR('Cuadro-de-mando'!$K$4="(Todas)",'Cuadro-de-mando'!$K$4=$E4390),OR('Cuadro-de-mando'!$N$4="(Todos)",'Cuadro-de-mando'!$N$4=$F4390)),1,0))</f>
        <v>1</v>
      </c>
    </row>
    <row r="4391" spans="1:10" x14ac:dyDescent="0.25">
      <c r="A4391" t="str">
        <f>IF(Tienda_2!$A1991="","","Tienda 2")</f>
        <v>Tienda 2</v>
      </c>
      <c r="B4391" t="str">
        <f>IF($A4391="","",Tienda_2!B1991)</f>
        <v>Instrumentos musicales</v>
      </c>
      <c r="C4391" t="str">
        <f>IF($A4391="","",Tienda_2!G1991)</f>
        <v>Cúcuta</v>
      </c>
      <c r="D4391" t="str">
        <f>IF($A4391="","",Tienda_2!F1991)</f>
        <v>Blanca Ramirez</v>
      </c>
      <c r="E4391" t="str">
        <f>IF($A4391="","",Tienda_2!I1991)</f>
        <v>Tarjeta de crédito</v>
      </c>
      <c r="F4391">
        <f>IF($A4391="","",VALUE(RIGHT(Tienda_2!E1991,4)))</f>
        <v>2020</v>
      </c>
      <c r="G4391">
        <f>IF($A4391="","",Tienda_2!C1991)</f>
        <v>1000900</v>
      </c>
      <c r="H4391">
        <f>IF($A4391="","",Tienda_2!D1991)</f>
        <v>54000</v>
      </c>
      <c r="I4391">
        <f>IF($A4391="","",Tienda_2!H1991)</f>
        <v>5</v>
      </c>
      <c r="J4391">
        <f>IF($A4391="",0,IF(AND(OR('Cuadro-de-mando'!$B$4="(Todas)",'Cuadro-de-mando'!$B$4=$A4391),OR('Cuadro-de-mando'!$E$4="(Todas)",'Cuadro-de-mando'!$E$4=$B4391),OR('Cuadro-de-mando'!$H$4="(Todas)",'Cuadro-de-mando'!$H$4=$C4391),OR('Cuadro-de-mando'!$K$4="(Todas)",'Cuadro-de-mando'!$K$4=$E4391),OR('Cuadro-de-mando'!$N$4="(Todos)",'Cuadro-de-mando'!$N$4=$F4391)),1,0))</f>
        <v>1</v>
      </c>
    </row>
    <row r="4392" spans="1:10" x14ac:dyDescent="0.25">
      <c r="A4392" t="str">
        <f>IF(Tienda_2!$A1992="","","Tienda 2")</f>
        <v>Tienda 2</v>
      </c>
      <c r="B4392" t="str">
        <f>IF($A4392="","",Tienda_2!B1992)</f>
        <v>Electrónicos</v>
      </c>
      <c r="C4392" t="str">
        <f>IF($A4392="","",Tienda_2!G1992)</f>
        <v>Medellín</v>
      </c>
      <c r="D4392" t="str">
        <f>IF($A4392="","",Tienda_2!F1992)</f>
        <v>Juan Fernandez</v>
      </c>
      <c r="E4392" t="str">
        <f>IF($A4392="","",Tienda_2!I1992)</f>
        <v>Tarjeta de crédito</v>
      </c>
      <c r="F4392">
        <f>IF($A4392="","",VALUE(RIGHT(Tienda_2!E1992,4)))</f>
        <v>2020</v>
      </c>
      <c r="G4392">
        <f>IF($A4392="","",Tienda_2!C1992)</f>
        <v>1277000</v>
      </c>
      <c r="H4392">
        <f>IF($A4392="","",Tienda_2!D1992)</f>
        <v>71400</v>
      </c>
      <c r="I4392">
        <f>IF($A4392="","",Tienda_2!H1992)</f>
        <v>1</v>
      </c>
      <c r="J4392">
        <f>IF($A4392="",0,IF(AND(OR('Cuadro-de-mando'!$B$4="(Todas)",'Cuadro-de-mando'!$B$4=$A4392),OR('Cuadro-de-mando'!$E$4="(Todas)",'Cuadro-de-mando'!$E$4=$B4392),OR('Cuadro-de-mando'!$H$4="(Todas)",'Cuadro-de-mando'!$H$4=$C4392),OR('Cuadro-de-mando'!$K$4="(Todas)",'Cuadro-de-mando'!$K$4=$E4392),OR('Cuadro-de-mando'!$N$4="(Todos)",'Cuadro-de-mando'!$N$4=$F4392)),1,0))</f>
        <v>1</v>
      </c>
    </row>
    <row r="4393" spans="1:10" x14ac:dyDescent="0.25">
      <c r="A4393" t="str">
        <f>IF(Tienda_2!$A1993="","","Tienda 2")</f>
        <v>Tienda 2</v>
      </c>
      <c r="B4393" t="str">
        <f>IF($A4393="","",Tienda_2!B1993)</f>
        <v>Muebles</v>
      </c>
      <c r="C4393" t="str">
        <f>IF($A4393="","",Tienda_2!G1993)</f>
        <v>Barranquilla</v>
      </c>
      <c r="D4393" t="str">
        <f>IF($A4393="","",Tienda_2!F1993)</f>
        <v>Felipe Santos</v>
      </c>
      <c r="E4393" t="str">
        <f>IF($A4393="","",Tienda_2!I1993)</f>
        <v>Tarjeta de crédito</v>
      </c>
      <c r="F4393">
        <f>IF($A4393="","",VALUE(RIGHT(Tienda_2!E1993,4)))</f>
        <v>2022</v>
      </c>
      <c r="G4393">
        <f>IF($A4393="","",Tienda_2!C1993)</f>
        <v>465000</v>
      </c>
      <c r="H4393">
        <f>IF($A4393="","",Tienda_2!D1993)</f>
        <v>22900</v>
      </c>
      <c r="I4393">
        <f>IF($A4393="","",Tienda_2!H1993)</f>
        <v>3</v>
      </c>
      <c r="J4393">
        <f>IF($A4393="",0,IF(AND(OR('Cuadro-de-mando'!$B$4="(Todas)",'Cuadro-de-mando'!$B$4=$A4393),OR('Cuadro-de-mando'!$E$4="(Todas)",'Cuadro-de-mando'!$E$4=$B4393),OR('Cuadro-de-mando'!$H$4="(Todas)",'Cuadro-de-mando'!$H$4=$C4393),OR('Cuadro-de-mando'!$K$4="(Todas)",'Cuadro-de-mando'!$K$4=$E4393),OR('Cuadro-de-mando'!$N$4="(Todos)",'Cuadro-de-mando'!$N$4=$F4393)),1,0))</f>
        <v>1</v>
      </c>
    </row>
    <row r="4394" spans="1:10" x14ac:dyDescent="0.25">
      <c r="A4394" t="str">
        <f>IF(Tienda_2!$A1994="","","Tienda 2")</f>
        <v>Tienda 2</v>
      </c>
      <c r="B4394" t="str">
        <f>IF($A4394="","",Tienda_2!B1994)</f>
        <v>Deportes y diversión</v>
      </c>
      <c r="C4394" t="str">
        <f>IF($A4394="","",Tienda_2!G1994)</f>
        <v>Bogotá</v>
      </c>
      <c r="D4394" t="str">
        <f>IF($A4394="","",Tienda_2!F1994)</f>
        <v>Mariana Herrera</v>
      </c>
      <c r="E4394" t="str">
        <f>IF($A4394="","",Tienda_2!I1994)</f>
        <v>Cupón</v>
      </c>
      <c r="F4394">
        <f>IF($A4394="","",VALUE(RIGHT(Tienda_2!E1994,4)))</f>
        <v>2022</v>
      </c>
      <c r="G4394">
        <f>IF($A4394="","",Tienda_2!C1994)</f>
        <v>672300</v>
      </c>
      <c r="H4394">
        <f>IF($A4394="","",Tienda_2!D1994)</f>
        <v>41600</v>
      </c>
      <c r="I4394">
        <f>IF($A4394="","",Tienda_2!H1994)</f>
        <v>5</v>
      </c>
      <c r="J4394">
        <f>IF($A4394="",0,IF(AND(OR('Cuadro-de-mando'!$B$4="(Todas)",'Cuadro-de-mando'!$B$4=$A4394),OR('Cuadro-de-mando'!$E$4="(Todas)",'Cuadro-de-mando'!$E$4=$B4394),OR('Cuadro-de-mando'!$H$4="(Todas)",'Cuadro-de-mando'!$H$4=$C4394),OR('Cuadro-de-mando'!$K$4="(Todas)",'Cuadro-de-mando'!$K$4=$E4394),OR('Cuadro-de-mando'!$N$4="(Todos)",'Cuadro-de-mando'!$N$4=$F4394)),1,0))</f>
        <v>1</v>
      </c>
    </row>
    <row r="4395" spans="1:10" x14ac:dyDescent="0.25">
      <c r="A4395" t="str">
        <f>IF(Tienda_2!$A1995="","","Tienda 2")</f>
        <v>Tienda 2</v>
      </c>
      <c r="B4395" t="str">
        <f>IF($A4395="","",Tienda_2!B1995)</f>
        <v>Muebles</v>
      </c>
      <c r="C4395" t="str">
        <f>IF($A4395="","",Tienda_2!G1995)</f>
        <v>Barranquilla</v>
      </c>
      <c r="D4395" t="str">
        <f>IF($A4395="","",Tienda_2!F1995)</f>
        <v>Juliana Costa</v>
      </c>
      <c r="E4395" t="str">
        <f>IF($A4395="","",Tienda_2!I1995)</f>
        <v>Tarjeta de crédito</v>
      </c>
      <c r="F4395">
        <f>IF($A4395="","",VALUE(RIGHT(Tienda_2!E1995,4)))</f>
        <v>2020</v>
      </c>
      <c r="G4395">
        <f>IF($A4395="","",Tienda_2!C1995)</f>
        <v>314800</v>
      </c>
      <c r="H4395">
        <f>IF($A4395="","",Tienda_2!D1995)</f>
        <v>14900</v>
      </c>
      <c r="I4395">
        <f>IF($A4395="","",Tienda_2!H1995)</f>
        <v>1</v>
      </c>
      <c r="J4395">
        <f>IF($A4395="",0,IF(AND(OR('Cuadro-de-mando'!$B$4="(Todas)",'Cuadro-de-mando'!$B$4=$A4395),OR('Cuadro-de-mando'!$E$4="(Todas)",'Cuadro-de-mando'!$E$4=$B4395),OR('Cuadro-de-mando'!$H$4="(Todas)",'Cuadro-de-mando'!$H$4=$C4395),OR('Cuadro-de-mando'!$K$4="(Todas)",'Cuadro-de-mando'!$K$4=$E4395),OR('Cuadro-de-mando'!$N$4="(Todos)",'Cuadro-de-mando'!$N$4=$F4395)),1,0))</f>
        <v>1</v>
      </c>
    </row>
    <row r="4396" spans="1:10" x14ac:dyDescent="0.25">
      <c r="A4396" t="str">
        <f>IF(Tienda_2!$A1996="","","Tienda 2")</f>
        <v>Tienda 2</v>
      </c>
      <c r="B4396" t="str">
        <f>IF($A4396="","",Tienda_2!B1996)</f>
        <v>Deportes y diversión</v>
      </c>
      <c r="C4396" t="str">
        <f>IF($A4396="","",Tienda_2!G1996)</f>
        <v>Cali</v>
      </c>
      <c r="D4396" t="str">
        <f>IF($A4396="","",Tienda_2!F1996)</f>
        <v>Rafael Acosta</v>
      </c>
      <c r="E4396" t="str">
        <f>IF($A4396="","",Tienda_2!I1996)</f>
        <v>Tarjeta de crédito</v>
      </c>
      <c r="F4396">
        <f>IF($A4396="","",VALUE(RIGHT(Tienda_2!E1996,4)))</f>
        <v>2022</v>
      </c>
      <c r="G4396">
        <f>IF($A4396="","",Tienda_2!C1996)</f>
        <v>20600</v>
      </c>
      <c r="H4396">
        <f>IF($A4396="","",Tienda_2!D1996)</f>
        <v>1500</v>
      </c>
      <c r="I4396">
        <f>IF($A4396="","",Tienda_2!H1996)</f>
        <v>5</v>
      </c>
      <c r="J4396">
        <f>IF($A4396="",0,IF(AND(OR('Cuadro-de-mando'!$B$4="(Todas)",'Cuadro-de-mando'!$B$4=$A4396),OR('Cuadro-de-mando'!$E$4="(Todas)",'Cuadro-de-mando'!$E$4=$B4396),OR('Cuadro-de-mando'!$H$4="(Todas)",'Cuadro-de-mando'!$H$4=$C4396),OR('Cuadro-de-mando'!$K$4="(Todas)",'Cuadro-de-mando'!$K$4=$E4396),OR('Cuadro-de-mando'!$N$4="(Todos)",'Cuadro-de-mando'!$N$4=$F4396)),1,0))</f>
        <v>1</v>
      </c>
    </row>
    <row r="4397" spans="1:10" x14ac:dyDescent="0.25">
      <c r="A4397" t="str">
        <f>IF(Tienda_2!$A1997="","","Tienda 2")</f>
        <v>Tienda 2</v>
      </c>
      <c r="B4397" t="str">
        <f>IF($A4397="","",Tienda_2!B1997)</f>
        <v>Instrumentos musicales</v>
      </c>
      <c r="C4397" t="str">
        <f>IF($A4397="","",Tienda_2!G1997)</f>
        <v>Cali</v>
      </c>
      <c r="D4397" t="str">
        <f>IF($A4397="","",Tienda_2!F1997)</f>
        <v>Juan Fernandez</v>
      </c>
      <c r="E4397" t="str">
        <f>IF($A4397="","",Tienda_2!I1997)</f>
        <v>Tarjeta de crédito</v>
      </c>
      <c r="F4397">
        <f>IF($A4397="","",VALUE(RIGHT(Tienda_2!E1997,4)))</f>
        <v>2022</v>
      </c>
      <c r="G4397">
        <f>IF($A4397="","",Tienda_2!C1997)</f>
        <v>70400</v>
      </c>
      <c r="H4397">
        <f>IF($A4397="","",Tienda_2!D1997)</f>
        <v>1900</v>
      </c>
      <c r="I4397">
        <f>IF($A4397="","",Tienda_2!H1997)</f>
        <v>5</v>
      </c>
      <c r="J4397">
        <f>IF($A4397="",0,IF(AND(OR('Cuadro-de-mando'!$B$4="(Todas)",'Cuadro-de-mando'!$B$4=$A4397),OR('Cuadro-de-mando'!$E$4="(Todas)",'Cuadro-de-mando'!$E$4=$B4397),OR('Cuadro-de-mando'!$H$4="(Todas)",'Cuadro-de-mando'!$H$4=$C4397),OR('Cuadro-de-mando'!$K$4="(Todas)",'Cuadro-de-mando'!$K$4=$E4397),OR('Cuadro-de-mando'!$N$4="(Todos)",'Cuadro-de-mando'!$N$4=$F4397)),1,0))</f>
        <v>1</v>
      </c>
    </row>
    <row r="4398" spans="1:10" x14ac:dyDescent="0.25">
      <c r="A4398" t="str">
        <f>IF(Tienda_2!$A1998="","","Tienda 2")</f>
        <v>Tienda 2</v>
      </c>
      <c r="B4398" t="str">
        <f>IF($A4398="","",Tienda_2!B1998)</f>
        <v>Electrónicos</v>
      </c>
      <c r="C4398" t="str">
        <f>IF($A4398="","",Tienda_2!G1998)</f>
        <v>Medellín</v>
      </c>
      <c r="D4398" t="str">
        <f>IF($A4398="","",Tienda_2!F1998)</f>
        <v>Rafael Acosta</v>
      </c>
      <c r="E4398" t="str">
        <f>IF($A4398="","",Tienda_2!I1998)</f>
        <v>Nequi</v>
      </c>
      <c r="F4398">
        <f>IF($A4398="","",VALUE(RIGHT(Tienda_2!E1998,4)))</f>
        <v>2020</v>
      </c>
      <c r="G4398">
        <f>IF($A4398="","",Tienda_2!C1998)</f>
        <v>1660700</v>
      </c>
      <c r="H4398">
        <f>IF($A4398="","",Tienda_2!D1998)</f>
        <v>86600</v>
      </c>
      <c r="I4398">
        <f>IF($A4398="","",Tienda_2!H1998)</f>
        <v>5</v>
      </c>
      <c r="J4398">
        <f>IF($A4398="",0,IF(AND(OR('Cuadro-de-mando'!$B$4="(Todas)",'Cuadro-de-mando'!$B$4=$A4398),OR('Cuadro-de-mando'!$E$4="(Todas)",'Cuadro-de-mando'!$E$4=$B4398),OR('Cuadro-de-mando'!$H$4="(Todas)",'Cuadro-de-mando'!$H$4=$C4398),OR('Cuadro-de-mando'!$K$4="(Todas)",'Cuadro-de-mando'!$K$4=$E4398),OR('Cuadro-de-mando'!$N$4="(Todos)",'Cuadro-de-mando'!$N$4=$F4398)),1,0))</f>
        <v>1</v>
      </c>
    </row>
    <row r="4399" spans="1:10" x14ac:dyDescent="0.25">
      <c r="A4399" t="str">
        <f>IF(Tienda_2!$A1999="","","Tienda 2")</f>
        <v>Tienda 2</v>
      </c>
      <c r="B4399" t="str">
        <f>IF($A4399="","",Tienda_2!B1999)</f>
        <v>Electrodomésticos</v>
      </c>
      <c r="C4399" t="str">
        <f>IF($A4399="","",Tienda_2!G1999)</f>
        <v>Bogotá</v>
      </c>
      <c r="D4399" t="str">
        <f>IF($A4399="","",Tienda_2!F1999)</f>
        <v>Juliana Costa</v>
      </c>
      <c r="E4399" t="str">
        <f>IF($A4399="","",Tienda_2!I1999)</f>
        <v>Nequi</v>
      </c>
      <c r="F4399">
        <f>IF($A4399="","",VALUE(RIGHT(Tienda_2!E1999,4)))</f>
        <v>2020</v>
      </c>
      <c r="G4399">
        <f>IF($A4399="","",Tienda_2!C1999)</f>
        <v>756300</v>
      </c>
      <c r="H4399">
        <f>IF($A4399="","",Tienda_2!D1999)</f>
        <v>38500</v>
      </c>
      <c r="I4399">
        <f>IF($A4399="","",Tienda_2!H1999)</f>
        <v>3</v>
      </c>
      <c r="J4399">
        <f>IF($A4399="",0,IF(AND(OR('Cuadro-de-mando'!$B$4="(Todas)",'Cuadro-de-mando'!$B$4=$A4399),OR('Cuadro-de-mando'!$E$4="(Todas)",'Cuadro-de-mando'!$E$4=$B4399),OR('Cuadro-de-mando'!$H$4="(Todas)",'Cuadro-de-mando'!$H$4=$C4399),OR('Cuadro-de-mando'!$K$4="(Todas)",'Cuadro-de-mando'!$K$4=$E4399),OR('Cuadro-de-mando'!$N$4="(Todos)",'Cuadro-de-mando'!$N$4=$F4399)),1,0))</f>
        <v>1</v>
      </c>
    </row>
    <row r="4400" spans="1:10" x14ac:dyDescent="0.25">
      <c r="A4400" t="str">
        <f>IF(Tienda_2!$A2000="","","Tienda 2")</f>
        <v>Tienda 2</v>
      </c>
      <c r="B4400" t="str">
        <f>IF($A4400="","",Tienda_2!B2000)</f>
        <v>Deportes y diversión</v>
      </c>
      <c r="C4400" t="str">
        <f>IF($A4400="","",Tienda_2!G2000)</f>
        <v>Cali</v>
      </c>
      <c r="D4400" t="str">
        <f>IF($A4400="","",Tienda_2!F2000)</f>
        <v>Felipe Santos</v>
      </c>
      <c r="E4400" t="str">
        <f>IF($A4400="","",Tienda_2!I2000)</f>
        <v>Nequi</v>
      </c>
      <c r="F4400">
        <f>IF($A4400="","",VALUE(RIGHT(Tienda_2!E2000,4)))</f>
        <v>2022</v>
      </c>
      <c r="G4400">
        <f>IF($A4400="","",Tienda_2!C2000)</f>
        <v>50000</v>
      </c>
      <c r="H4400">
        <f>IF($A4400="","",Tienda_2!D2000)</f>
        <v>800</v>
      </c>
      <c r="I4400">
        <f>IF($A4400="","",Tienda_2!H2000)</f>
        <v>4</v>
      </c>
      <c r="J4400">
        <f>IF($A4400="",0,IF(AND(OR('Cuadro-de-mando'!$B$4="(Todas)",'Cuadro-de-mando'!$B$4=$A4400),OR('Cuadro-de-mando'!$E$4="(Todas)",'Cuadro-de-mando'!$E$4=$B4400),OR('Cuadro-de-mando'!$H$4="(Todas)",'Cuadro-de-mando'!$H$4=$C4400),OR('Cuadro-de-mando'!$K$4="(Todas)",'Cuadro-de-mando'!$K$4=$E4400),OR('Cuadro-de-mando'!$N$4="(Todos)",'Cuadro-de-mando'!$N$4=$F4400)),1,0))</f>
        <v>1</v>
      </c>
    </row>
    <row r="4401" spans="1:10" x14ac:dyDescent="0.25">
      <c r="A4401" t="str">
        <f>IF(Tienda_2!$A2001="","","Tienda 2")</f>
        <v>Tienda 2</v>
      </c>
      <c r="B4401" t="str">
        <f>IF($A4401="","",Tienda_2!B2001)</f>
        <v>Electrónicos</v>
      </c>
      <c r="C4401" t="str">
        <f>IF($A4401="","",Tienda_2!G2001)</f>
        <v>Medellín</v>
      </c>
      <c r="D4401" t="str">
        <f>IF($A4401="","",Tienda_2!F2001)</f>
        <v>Juan Fernandez</v>
      </c>
      <c r="E4401" t="str">
        <f>IF($A4401="","",Tienda_2!I2001)</f>
        <v>Tarjeta de crédito</v>
      </c>
      <c r="F4401">
        <f>IF($A4401="","",VALUE(RIGHT(Tienda_2!E2001,4)))</f>
        <v>2020</v>
      </c>
      <c r="G4401">
        <f>IF($A4401="","",Tienda_2!C2001)</f>
        <v>294600</v>
      </c>
      <c r="H4401">
        <f>IF($A4401="","",Tienda_2!D2001)</f>
        <v>15900</v>
      </c>
      <c r="I4401">
        <f>IF($A4401="","",Tienda_2!H2001)</f>
        <v>4</v>
      </c>
      <c r="J4401">
        <f>IF($A4401="",0,IF(AND(OR('Cuadro-de-mando'!$B$4="(Todas)",'Cuadro-de-mando'!$B$4=$A4401),OR('Cuadro-de-mando'!$E$4="(Todas)",'Cuadro-de-mando'!$E$4=$B4401),OR('Cuadro-de-mando'!$H$4="(Todas)",'Cuadro-de-mando'!$H$4=$C4401),OR('Cuadro-de-mando'!$K$4="(Todas)",'Cuadro-de-mando'!$K$4=$E4401),OR('Cuadro-de-mando'!$N$4="(Todos)",'Cuadro-de-mando'!$N$4=$F4401)),1,0))</f>
        <v>1</v>
      </c>
    </row>
    <row r="4402" spans="1:10" x14ac:dyDescent="0.25">
      <c r="A4402" t="str">
        <f>IF(Tienda_2!$A2002="","","Tienda 2")</f>
        <v>Tienda 2</v>
      </c>
      <c r="B4402" t="str">
        <f>IF($A4402="","",Tienda_2!B2002)</f>
        <v>Artículos para el hogar</v>
      </c>
      <c r="C4402" t="str">
        <f>IF($A4402="","",Tienda_2!G2002)</f>
        <v>Medellín</v>
      </c>
      <c r="D4402" t="str">
        <f>IF($A4402="","",Tienda_2!F2002)</f>
        <v>Pedro Gomez</v>
      </c>
      <c r="E4402" t="str">
        <f>IF($A4402="","",Tienda_2!I2002)</f>
        <v>Tarjeta de crédito</v>
      </c>
      <c r="F4402">
        <f>IF($A4402="","",VALUE(RIGHT(Tienda_2!E2002,4)))</f>
        <v>2021</v>
      </c>
      <c r="G4402">
        <f>IF($A4402="","",Tienda_2!C2002)</f>
        <v>84000</v>
      </c>
      <c r="H4402">
        <f>IF($A4402="","",Tienda_2!D2002)</f>
        <v>2700</v>
      </c>
      <c r="I4402">
        <f>IF($A4402="","",Tienda_2!H2002)</f>
        <v>5</v>
      </c>
      <c r="J4402">
        <f>IF($A4402="",0,IF(AND(OR('Cuadro-de-mando'!$B$4="(Todas)",'Cuadro-de-mando'!$B$4=$A4402),OR('Cuadro-de-mando'!$E$4="(Todas)",'Cuadro-de-mando'!$E$4=$B4402),OR('Cuadro-de-mando'!$H$4="(Todas)",'Cuadro-de-mando'!$H$4=$C4402),OR('Cuadro-de-mando'!$K$4="(Todas)",'Cuadro-de-mando'!$K$4=$E4402),OR('Cuadro-de-mando'!$N$4="(Todos)",'Cuadro-de-mando'!$N$4=$F4402)),1,0))</f>
        <v>1</v>
      </c>
    </row>
    <row r="4403" spans="1:10" x14ac:dyDescent="0.25">
      <c r="A4403" t="str">
        <f>IF(Tienda_2!$A2003="","","Tienda 2")</f>
        <v>Tienda 2</v>
      </c>
      <c r="B4403" t="str">
        <f>IF($A4403="","",Tienda_2!B2003)</f>
        <v>Electrodomésticos</v>
      </c>
      <c r="C4403" t="str">
        <f>IF($A4403="","",Tienda_2!G2003)</f>
        <v>Medellín</v>
      </c>
      <c r="D4403" t="str">
        <f>IF($A4403="","",Tienda_2!F2003)</f>
        <v>Santiago Silva</v>
      </c>
      <c r="E4403" t="str">
        <f>IF($A4403="","",Tienda_2!I2003)</f>
        <v>Tarjeta de crédito</v>
      </c>
      <c r="F4403">
        <f>IF($A4403="","",VALUE(RIGHT(Tienda_2!E2003,4)))</f>
        <v>2020</v>
      </c>
      <c r="G4403">
        <f>IF($A4403="","",Tienda_2!C2003)</f>
        <v>1265900</v>
      </c>
      <c r="H4403">
        <f>IF($A4403="","",Tienda_2!D2003)</f>
        <v>65600</v>
      </c>
      <c r="I4403">
        <f>IF($A4403="","",Tienda_2!H2003)</f>
        <v>5</v>
      </c>
      <c r="J4403">
        <f>IF($A4403="",0,IF(AND(OR('Cuadro-de-mando'!$B$4="(Todas)",'Cuadro-de-mando'!$B$4=$A4403),OR('Cuadro-de-mando'!$E$4="(Todas)",'Cuadro-de-mando'!$E$4=$B4403),OR('Cuadro-de-mando'!$H$4="(Todas)",'Cuadro-de-mando'!$H$4=$C4403),OR('Cuadro-de-mando'!$K$4="(Todas)",'Cuadro-de-mando'!$K$4=$E4403),OR('Cuadro-de-mando'!$N$4="(Todos)",'Cuadro-de-mando'!$N$4=$F4403)),1,0))</f>
        <v>1</v>
      </c>
    </row>
    <row r="4404" spans="1:10" x14ac:dyDescent="0.25">
      <c r="A4404" t="str">
        <f>IF(Tienda_2!$A2004="","","Tienda 2")</f>
        <v>Tienda 2</v>
      </c>
      <c r="B4404" t="str">
        <f>IF($A4404="","",Tienda_2!B2004)</f>
        <v>Artículos para el hogar</v>
      </c>
      <c r="C4404" t="str">
        <f>IF($A4404="","",Tienda_2!G2004)</f>
        <v>Bogotá</v>
      </c>
      <c r="D4404" t="str">
        <f>IF($A4404="","",Tienda_2!F2004)</f>
        <v>Juliana Costa</v>
      </c>
      <c r="E4404" t="str">
        <f>IF($A4404="","",Tienda_2!I2004)</f>
        <v>Tarjeta de crédito</v>
      </c>
      <c r="F4404">
        <f>IF($A4404="","",VALUE(RIGHT(Tienda_2!E2004,4)))</f>
        <v>2021</v>
      </c>
      <c r="G4404">
        <f>IF($A4404="","",Tienda_2!C2004)</f>
        <v>31100</v>
      </c>
      <c r="H4404">
        <f>IF($A4404="","",Tienda_2!D2004)</f>
        <v>0</v>
      </c>
      <c r="I4404">
        <f>IF($A4404="","",Tienda_2!H2004)</f>
        <v>1</v>
      </c>
      <c r="J4404">
        <f>IF($A4404="",0,IF(AND(OR('Cuadro-de-mando'!$B$4="(Todas)",'Cuadro-de-mando'!$B$4=$A4404),OR('Cuadro-de-mando'!$E$4="(Todas)",'Cuadro-de-mando'!$E$4=$B4404),OR('Cuadro-de-mando'!$H$4="(Todas)",'Cuadro-de-mando'!$H$4=$C4404),OR('Cuadro-de-mando'!$K$4="(Todas)",'Cuadro-de-mando'!$K$4=$E4404),OR('Cuadro-de-mando'!$N$4="(Todos)",'Cuadro-de-mando'!$N$4=$F4404)),1,0))</f>
        <v>1</v>
      </c>
    </row>
    <row r="4405" spans="1:10" x14ac:dyDescent="0.25">
      <c r="A4405" t="str">
        <f>IF(Tienda_2!$A2005="","","Tienda 2")</f>
        <v>Tienda 2</v>
      </c>
      <c r="B4405" t="str">
        <f>IF($A4405="","",Tienda_2!B2005)</f>
        <v>Artículos para el hogar</v>
      </c>
      <c r="C4405" t="str">
        <f>IF($A4405="","",Tienda_2!G2005)</f>
        <v>Bogotá</v>
      </c>
      <c r="D4405" t="str">
        <f>IF($A4405="","",Tienda_2!F2005)</f>
        <v>Juan Fernandez</v>
      </c>
      <c r="E4405" t="str">
        <f>IF($A4405="","",Tienda_2!I2005)</f>
        <v>Tarjeta de crédito</v>
      </c>
      <c r="F4405">
        <f>IF($A4405="","",VALUE(RIGHT(Tienda_2!E2005,4)))</f>
        <v>2023</v>
      </c>
      <c r="G4405">
        <f>IF($A4405="","",Tienda_2!C2005)</f>
        <v>58400</v>
      </c>
      <c r="H4405">
        <f>IF($A4405="","",Tienda_2!D2005)</f>
        <v>3500</v>
      </c>
      <c r="I4405">
        <f>IF($A4405="","",Tienda_2!H2005)</f>
        <v>1</v>
      </c>
      <c r="J4405">
        <f>IF($A4405="",0,IF(AND(OR('Cuadro-de-mando'!$B$4="(Todas)",'Cuadro-de-mando'!$B$4=$A4405),OR('Cuadro-de-mando'!$E$4="(Todas)",'Cuadro-de-mando'!$E$4=$B4405),OR('Cuadro-de-mando'!$H$4="(Todas)",'Cuadro-de-mando'!$H$4=$C4405),OR('Cuadro-de-mando'!$K$4="(Todas)",'Cuadro-de-mando'!$K$4=$E4405),OR('Cuadro-de-mando'!$N$4="(Todos)",'Cuadro-de-mando'!$N$4=$F4405)),1,0))</f>
        <v>1</v>
      </c>
    </row>
    <row r="4406" spans="1:10" x14ac:dyDescent="0.25">
      <c r="A4406" t="str">
        <f>IF(Tienda_2!$A2006="","","Tienda 2")</f>
        <v>Tienda 2</v>
      </c>
      <c r="B4406" t="str">
        <f>IF($A4406="","",Tienda_2!B2006)</f>
        <v>Artículos para el hogar</v>
      </c>
      <c r="C4406" t="str">
        <f>IF($A4406="","",Tienda_2!G2006)</f>
        <v>Bogotá</v>
      </c>
      <c r="D4406" t="str">
        <f>IF($A4406="","",Tienda_2!F2006)</f>
        <v>Lucas Olivera</v>
      </c>
      <c r="E4406" t="str">
        <f>IF($A4406="","",Tienda_2!I2006)</f>
        <v>Tarjeta de crédito</v>
      </c>
      <c r="F4406">
        <f>IF($A4406="","",VALUE(RIGHT(Tienda_2!E2006,4)))</f>
        <v>2022</v>
      </c>
      <c r="G4406">
        <f>IF($A4406="","",Tienda_2!C2006)</f>
        <v>88500</v>
      </c>
      <c r="H4406">
        <f>IF($A4406="","",Tienda_2!D2006)</f>
        <v>2900</v>
      </c>
      <c r="I4406">
        <f>IF($A4406="","",Tienda_2!H2006)</f>
        <v>4</v>
      </c>
      <c r="J4406">
        <f>IF($A4406="",0,IF(AND(OR('Cuadro-de-mando'!$B$4="(Todas)",'Cuadro-de-mando'!$B$4=$A4406),OR('Cuadro-de-mando'!$E$4="(Todas)",'Cuadro-de-mando'!$E$4=$B4406),OR('Cuadro-de-mando'!$H$4="(Todas)",'Cuadro-de-mando'!$H$4=$C4406),OR('Cuadro-de-mando'!$K$4="(Todas)",'Cuadro-de-mando'!$K$4=$E4406),OR('Cuadro-de-mando'!$N$4="(Todos)",'Cuadro-de-mando'!$N$4=$F4406)),1,0))</f>
        <v>1</v>
      </c>
    </row>
    <row r="4407" spans="1:10" x14ac:dyDescent="0.25">
      <c r="A4407" t="str">
        <f>IF(Tienda_2!$A2007="","","Tienda 2")</f>
        <v>Tienda 2</v>
      </c>
      <c r="B4407" t="str">
        <f>IF($A4407="","",Tienda_2!B2007)</f>
        <v>Electrodomésticos</v>
      </c>
      <c r="C4407" t="str">
        <f>IF($A4407="","",Tienda_2!G2007)</f>
        <v>Medellín</v>
      </c>
      <c r="D4407" t="str">
        <f>IF($A4407="","",Tienda_2!F2007)</f>
        <v>Ángel Rodriguez</v>
      </c>
      <c r="E4407" t="str">
        <f>IF($A4407="","",Tienda_2!I2007)</f>
        <v>Nequi</v>
      </c>
      <c r="F4407">
        <f>IF($A4407="","",VALUE(RIGHT(Tienda_2!E2007,4)))</f>
        <v>2020</v>
      </c>
      <c r="G4407">
        <f>IF($A4407="","",Tienda_2!C2007)</f>
        <v>1392800</v>
      </c>
      <c r="H4407">
        <f>IF($A4407="","",Tienda_2!D2007)</f>
        <v>74400</v>
      </c>
      <c r="I4407">
        <f>IF($A4407="","",Tienda_2!H2007)</f>
        <v>5</v>
      </c>
      <c r="J4407">
        <f>IF($A4407="",0,IF(AND(OR('Cuadro-de-mando'!$B$4="(Todas)",'Cuadro-de-mando'!$B$4=$A4407),OR('Cuadro-de-mando'!$E$4="(Todas)",'Cuadro-de-mando'!$E$4=$B4407),OR('Cuadro-de-mando'!$H$4="(Todas)",'Cuadro-de-mando'!$H$4=$C4407),OR('Cuadro-de-mando'!$K$4="(Todas)",'Cuadro-de-mando'!$K$4=$E4407),OR('Cuadro-de-mando'!$N$4="(Todos)",'Cuadro-de-mando'!$N$4=$F4407)),1,0))</f>
        <v>1</v>
      </c>
    </row>
    <row r="4408" spans="1:10" x14ac:dyDescent="0.25">
      <c r="A4408" t="str">
        <f>IF(Tienda_2!$A2008="","","Tienda 2")</f>
        <v>Tienda 2</v>
      </c>
      <c r="B4408" t="str">
        <f>IF($A4408="","",Tienda_2!B2008)</f>
        <v>Electrónicos</v>
      </c>
      <c r="C4408" t="str">
        <f>IF($A4408="","",Tienda_2!G2008)</f>
        <v>Cali</v>
      </c>
      <c r="D4408" t="str">
        <f>IF($A4408="","",Tienda_2!F2008)</f>
        <v>Pedro Gomez</v>
      </c>
      <c r="E4408" t="str">
        <f>IF($A4408="","",Tienda_2!I2008)</f>
        <v>Tarjeta de crédito</v>
      </c>
      <c r="F4408">
        <f>IF($A4408="","",VALUE(RIGHT(Tienda_2!E2008,4)))</f>
        <v>2021</v>
      </c>
      <c r="G4408">
        <f>IF($A4408="","",Tienda_2!C2008)</f>
        <v>75400</v>
      </c>
      <c r="H4408">
        <f>IF($A4408="","",Tienda_2!D2008)</f>
        <v>2200</v>
      </c>
      <c r="I4408">
        <f>IF($A4408="","",Tienda_2!H2008)</f>
        <v>4</v>
      </c>
      <c r="J4408">
        <f>IF($A4408="",0,IF(AND(OR('Cuadro-de-mando'!$B$4="(Todas)",'Cuadro-de-mando'!$B$4=$A4408),OR('Cuadro-de-mando'!$E$4="(Todas)",'Cuadro-de-mando'!$E$4=$B4408),OR('Cuadro-de-mando'!$H$4="(Todas)",'Cuadro-de-mando'!$H$4=$C4408),OR('Cuadro-de-mando'!$K$4="(Todas)",'Cuadro-de-mando'!$K$4=$E4408),OR('Cuadro-de-mando'!$N$4="(Todos)",'Cuadro-de-mando'!$N$4=$F4408)),1,0))</f>
        <v>1</v>
      </c>
    </row>
    <row r="4409" spans="1:10" x14ac:dyDescent="0.25">
      <c r="A4409" t="str">
        <f>IF(Tienda_2!$A2009="","","Tienda 2")</f>
        <v>Tienda 2</v>
      </c>
      <c r="B4409" t="str">
        <f>IF($A4409="","",Tienda_2!B2009)</f>
        <v>Electrodomésticos</v>
      </c>
      <c r="C4409" t="str">
        <f>IF($A4409="","",Tienda_2!G2009)</f>
        <v>Cartagena</v>
      </c>
      <c r="D4409" t="str">
        <f>IF($A4409="","",Tienda_2!F2009)</f>
        <v>Izabela de León</v>
      </c>
      <c r="E4409" t="str">
        <f>IF($A4409="","",Tienda_2!I2009)</f>
        <v>Tarjeta de crédito</v>
      </c>
      <c r="F4409">
        <f>IF($A4409="","",VALUE(RIGHT(Tienda_2!E2009,4)))</f>
        <v>2021</v>
      </c>
      <c r="G4409">
        <f>IF($A4409="","",Tienda_2!C2009)</f>
        <v>797800</v>
      </c>
      <c r="H4409">
        <f>IF($A4409="","",Tienda_2!D2009)</f>
        <v>42700</v>
      </c>
      <c r="I4409">
        <f>IF($A4409="","",Tienda_2!H2009)</f>
        <v>5</v>
      </c>
      <c r="J4409">
        <f>IF($A4409="",0,IF(AND(OR('Cuadro-de-mando'!$B$4="(Todas)",'Cuadro-de-mando'!$B$4=$A4409),OR('Cuadro-de-mando'!$E$4="(Todas)",'Cuadro-de-mando'!$E$4=$B4409),OR('Cuadro-de-mando'!$H$4="(Todas)",'Cuadro-de-mando'!$H$4=$C4409),OR('Cuadro-de-mando'!$K$4="(Todas)",'Cuadro-de-mando'!$K$4=$E4409),OR('Cuadro-de-mando'!$N$4="(Todos)",'Cuadro-de-mando'!$N$4=$F4409)),1,0))</f>
        <v>1</v>
      </c>
    </row>
    <row r="4410" spans="1:10" x14ac:dyDescent="0.25">
      <c r="A4410" t="str">
        <f>IF(Tienda_2!$A2010="","","Tienda 2")</f>
        <v>Tienda 2</v>
      </c>
      <c r="B4410" t="str">
        <f>IF($A4410="","",Tienda_2!B2010)</f>
        <v>Deportes y diversión</v>
      </c>
      <c r="C4410" t="str">
        <f>IF($A4410="","",Tienda_2!G2010)</f>
        <v>Medellín</v>
      </c>
      <c r="D4410" t="str">
        <f>IF($A4410="","",Tienda_2!F2010)</f>
        <v>Beatriz Morales</v>
      </c>
      <c r="E4410" t="str">
        <f>IF($A4410="","",Tienda_2!I2010)</f>
        <v>Tarjeta de crédito</v>
      </c>
      <c r="F4410">
        <f>IF($A4410="","",VALUE(RIGHT(Tienda_2!E2010,4)))</f>
        <v>2022</v>
      </c>
      <c r="G4410">
        <f>IF($A4410="","",Tienda_2!C2010)</f>
        <v>28600</v>
      </c>
      <c r="H4410">
        <f>IF($A4410="","",Tienda_2!D2010)</f>
        <v>0</v>
      </c>
      <c r="I4410">
        <f>IF($A4410="","",Tienda_2!H2010)</f>
        <v>1</v>
      </c>
      <c r="J4410">
        <f>IF($A4410="",0,IF(AND(OR('Cuadro-de-mando'!$B$4="(Todas)",'Cuadro-de-mando'!$B$4=$A4410),OR('Cuadro-de-mando'!$E$4="(Todas)",'Cuadro-de-mando'!$E$4=$B4410),OR('Cuadro-de-mando'!$H$4="(Todas)",'Cuadro-de-mando'!$H$4=$C4410),OR('Cuadro-de-mando'!$K$4="(Todas)",'Cuadro-de-mando'!$K$4=$E4410),OR('Cuadro-de-mando'!$N$4="(Todos)",'Cuadro-de-mando'!$N$4=$F4410)),1,0))</f>
        <v>1</v>
      </c>
    </row>
    <row r="4411" spans="1:10" x14ac:dyDescent="0.25">
      <c r="A4411" t="str">
        <f>IF(Tienda_2!$A2011="","","Tienda 2")</f>
        <v>Tienda 2</v>
      </c>
      <c r="B4411" t="str">
        <f>IF($A4411="","",Tienda_2!B2011)</f>
        <v>Artículos para el hogar</v>
      </c>
      <c r="C4411" t="str">
        <f>IF($A4411="","",Tienda_2!G2011)</f>
        <v>Bogotá</v>
      </c>
      <c r="D4411" t="str">
        <f>IF($A4411="","",Tienda_2!F2011)</f>
        <v>Blanca Ramirez</v>
      </c>
      <c r="E4411" t="str">
        <f>IF($A4411="","",Tienda_2!I2011)</f>
        <v>Nequi</v>
      </c>
      <c r="F4411">
        <f>IF($A4411="","",VALUE(RIGHT(Tienda_2!E2011,4)))</f>
        <v>2021</v>
      </c>
      <c r="G4411">
        <f>IF($A4411="","",Tienda_2!C2011)</f>
        <v>31300</v>
      </c>
      <c r="H4411">
        <f>IF($A4411="","",Tienda_2!D2011)</f>
        <v>0</v>
      </c>
      <c r="I4411">
        <f>IF($A4411="","",Tienda_2!H2011)</f>
        <v>3</v>
      </c>
      <c r="J4411">
        <f>IF($A4411="",0,IF(AND(OR('Cuadro-de-mando'!$B$4="(Todas)",'Cuadro-de-mando'!$B$4=$A4411),OR('Cuadro-de-mando'!$E$4="(Todas)",'Cuadro-de-mando'!$E$4=$B4411),OR('Cuadro-de-mando'!$H$4="(Todas)",'Cuadro-de-mando'!$H$4=$C4411),OR('Cuadro-de-mando'!$K$4="(Todas)",'Cuadro-de-mando'!$K$4=$E4411),OR('Cuadro-de-mando'!$N$4="(Todos)",'Cuadro-de-mando'!$N$4=$F4411)),1,0))</f>
        <v>1</v>
      </c>
    </row>
    <row r="4412" spans="1:10" x14ac:dyDescent="0.25">
      <c r="A4412" t="str">
        <f>IF(Tienda_2!$A2012="","","Tienda 2")</f>
        <v>Tienda 2</v>
      </c>
      <c r="B4412" t="str">
        <f>IF($A4412="","",Tienda_2!B2012)</f>
        <v>Instrumentos musicales</v>
      </c>
      <c r="C4412" t="str">
        <f>IF($A4412="","",Tienda_2!G2012)</f>
        <v>Bucaramanga</v>
      </c>
      <c r="D4412" t="str">
        <f>IF($A4412="","",Tienda_2!F2012)</f>
        <v>Juliana Costa</v>
      </c>
      <c r="E4412" t="str">
        <f>IF($A4412="","",Tienda_2!I2012)</f>
        <v>Nequi</v>
      </c>
      <c r="F4412">
        <f>IF($A4412="","",VALUE(RIGHT(Tienda_2!E2012,4)))</f>
        <v>2020</v>
      </c>
      <c r="G4412">
        <f>IF($A4412="","",Tienda_2!C2012)</f>
        <v>76200</v>
      </c>
      <c r="H4412">
        <f>IF($A4412="","",Tienda_2!D2012)</f>
        <v>4300</v>
      </c>
      <c r="I4412">
        <f>IF($A4412="","",Tienda_2!H2012)</f>
        <v>5</v>
      </c>
      <c r="J4412">
        <f>IF($A4412="",0,IF(AND(OR('Cuadro-de-mando'!$B$4="(Todas)",'Cuadro-de-mando'!$B$4=$A4412),OR('Cuadro-de-mando'!$E$4="(Todas)",'Cuadro-de-mando'!$E$4=$B4412),OR('Cuadro-de-mando'!$H$4="(Todas)",'Cuadro-de-mando'!$H$4=$C4412),OR('Cuadro-de-mando'!$K$4="(Todas)",'Cuadro-de-mando'!$K$4=$E4412),OR('Cuadro-de-mando'!$N$4="(Todos)",'Cuadro-de-mando'!$N$4=$F4412)),1,0))</f>
        <v>1</v>
      </c>
    </row>
    <row r="4413" spans="1:10" x14ac:dyDescent="0.25">
      <c r="A4413" t="str">
        <f>IF(Tienda_2!$A2013="","","Tienda 2")</f>
        <v>Tienda 2</v>
      </c>
      <c r="B4413" t="str">
        <f>IF($A4413="","",Tienda_2!B2013)</f>
        <v>Artículos para el hogar</v>
      </c>
      <c r="C4413" t="str">
        <f>IF($A4413="","",Tienda_2!G2013)</f>
        <v>Bogotá</v>
      </c>
      <c r="D4413" t="str">
        <f>IF($A4413="","",Tienda_2!F2013)</f>
        <v>Izabela de León</v>
      </c>
      <c r="E4413" t="str">
        <f>IF($A4413="","",Tienda_2!I2013)</f>
        <v>Tarjeta de crédito</v>
      </c>
      <c r="F4413">
        <f>IF($A4413="","",VALUE(RIGHT(Tienda_2!E2013,4)))</f>
        <v>2021</v>
      </c>
      <c r="G4413">
        <f>IF($A4413="","",Tienda_2!C2013)</f>
        <v>40800</v>
      </c>
      <c r="H4413">
        <f>IF($A4413="","",Tienda_2!D2013)</f>
        <v>0</v>
      </c>
      <c r="I4413">
        <f>IF($A4413="","",Tienda_2!H2013)</f>
        <v>3</v>
      </c>
      <c r="J4413">
        <f>IF($A4413="",0,IF(AND(OR('Cuadro-de-mando'!$B$4="(Todas)",'Cuadro-de-mando'!$B$4=$A4413),OR('Cuadro-de-mando'!$E$4="(Todas)",'Cuadro-de-mando'!$E$4=$B4413),OR('Cuadro-de-mando'!$H$4="(Todas)",'Cuadro-de-mando'!$H$4=$C4413),OR('Cuadro-de-mando'!$K$4="(Todas)",'Cuadro-de-mando'!$K$4=$E4413),OR('Cuadro-de-mando'!$N$4="(Todos)",'Cuadro-de-mando'!$N$4=$F4413)),1,0))</f>
        <v>1</v>
      </c>
    </row>
    <row r="4414" spans="1:10" x14ac:dyDescent="0.25">
      <c r="A4414" t="str">
        <f>IF(Tienda_2!$A2014="","","Tienda 2")</f>
        <v>Tienda 2</v>
      </c>
      <c r="B4414" t="str">
        <f>IF($A4414="","",Tienda_2!B2014)</f>
        <v>Electrodomésticos</v>
      </c>
      <c r="C4414" t="str">
        <f>IF($A4414="","",Tienda_2!G2014)</f>
        <v>Bogotá</v>
      </c>
      <c r="D4414" t="str">
        <f>IF($A4414="","",Tienda_2!F2014)</f>
        <v>Mariana Herrera</v>
      </c>
      <c r="E4414" t="str">
        <f>IF($A4414="","",Tienda_2!I2014)</f>
        <v>Tarjeta de crédito</v>
      </c>
      <c r="F4414">
        <f>IF($A4414="","",VALUE(RIGHT(Tienda_2!E2014,4)))</f>
        <v>2022</v>
      </c>
      <c r="G4414">
        <f>IF($A4414="","",Tienda_2!C2014)</f>
        <v>1744200</v>
      </c>
      <c r="H4414">
        <f>IF($A4414="","",Tienda_2!D2014)</f>
        <v>93300</v>
      </c>
      <c r="I4414">
        <f>IF($A4414="","",Tienda_2!H2014)</f>
        <v>5</v>
      </c>
      <c r="J4414">
        <f>IF($A4414="",0,IF(AND(OR('Cuadro-de-mando'!$B$4="(Todas)",'Cuadro-de-mando'!$B$4=$A4414),OR('Cuadro-de-mando'!$E$4="(Todas)",'Cuadro-de-mando'!$E$4=$B4414),OR('Cuadro-de-mando'!$H$4="(Todas)",'Cuadro-de-mando'!$H$4=$C4414),OR('Cuadro-de-mando'!$K$4="(Todas)",'Cuadro-de-mando'!$K$4=$E4414),OR('Cuadro-de-mando'!$N$4="(Todos)",'Cuadro-de-mando'!$N$4=$F4414)),1,0))</f>
        <v>1</v>
      </c>
    </row>
    <row r="4415" spans="1:10" x14ac:dyDescent="0.25">
      <c r="A4415" t="str">
        <f>IF(Tienda_2!$A2015="","","Tienda 2")</f>
        <v>Tienda 2</v>
      </c>
      <c r="B4415" t="str">
        <f>IF($A4415="","",Tienda_2!B2015)</f>
        <v>Instrumentos musicales</v>
      </c>
      <c r="C4415" t="str">
        <f>IF($A4415="","",Tienda_2!G2015)</f>
        <v>Bogotá</v>
      </c>
      <c r="D4415" t="str">
        <f>IF($A4415="","",Tienda_2!F2015)</f>
        <v>Beatriz Morales</v>
      </c>
      <c r="E4415" t="str">
        <f>IF($A4415="","",Tienda_2!I2015)</f>
        <v>Cupón</v>
      </c>
      <c r="F4415">
        <f>IF($A4415="","",VALUE(RIGHT(Tienda_2!E2015,4)))</f>
        <v>2020</v>
      </c>
      <c r="G4415">
        <f>IF($A4415="","",Tienda_2!C2015)</f>
        <v>57600</v>
      </c>
      <c r="H4415">
        <f>IF($A4415="","",Tienda_2!D2015)</f>
        <v>3300</v>
      </c>
      <c r="I4415">
        <f>IF($A4415="","",Tienda_2!H2015)</f>
        <v>5</v>
      </c>
      <c r="J4415">
        <f>IF($A4415="",0,IF(AND(OR('Cuadro-de-mando'!$B$4="(Todas)",'Cuadro-de-mando'!$B$4=$A4415),OR('Cuadro-de-mando'!$E$4="(Todas)",'Cuadro-de-mando'!$E$4=$B4415),OR('Cuadro-de-mando'!$H$4="(Todas)",'Cuadro-de-mando'!$H$4=$C4415),OR('Cuadro-de-mando'!$K$4="(Todas)",'Cuadro-de-mando'!$K$4=$E4415),OR('Cuadro-de-mando'!$N$4="(Todos)",'Cuadro-de-mando'!$N$4=$F4415)),1,0))</f>
        <v>1</v>
      </c>
    </row>
    <row r="4416" spans="1:10" x14ac:dyDescent="0.25">
      <c r="A4416" t="str">
        <f>IF(Tienda_2!$A2016="","","Tienda 2")</f>
        <v>Tienda 2</v>
      </c>
      <c r="B4416" t="str">
        <f>IF($A4416="","",Tienda_2!B2016)</f>
        <v>Instrumentos musicales</v>
      </c>
      <c r="C4416" t="str">
        <f>IF($A4416="","",Tienda_2!G2016)</f>
        <v>Bogotá</v>
      </c>
      <c r="D4416" t="str">
        <f>IF($A4416="","",Tienda_2!F2016)</f>
        <v>Beatriz Morales</v>
      </c>
      <c r="E4416" t="str">
        <f>IF($A4416="","",Tienda_2!I2016)</f>
        <v>Tarjeta de crédito</v>
      </c>
      <c r="F4416">
        <f>IF($A4416="","",VALUE(RIGHT(Tienda_2!E2016,4)))</f>
        <v>2022</v>
      </c>
      <c r="G4416">
        <f>IF($A4416="","",Tienda_2!C2016)</f>
        <v>205200</v>
      </c>
      <c r="H4416">
        <f>IF($A4416="","",Tienda_2!D2016)</f>
        <v>11100</v>
      </c>
      <c r="I4416">
        <f>IF($A4416="","",Tienda_2!H2016)</f>
        <v>1</v>
      </c>
      <c r="J4416">
        <f>IF($A4416="",0,IF(AND(OR('Cuadro-de-mando'!$B$4="(Todas)",'Cuadro-de-mando'!$B$4=$A4416),OR('Cuadro-de-mando'!$E$4="(Todas)",'Cuadro-de-mando'!$E$4=$B4416),OR('Cuadro-de-mando'!$H$4="(Todas)",'Cuadro-de-mando'!$H$4=$C4416),OR('Cuadro-de-mando'!$K$4="(Todas)",'Cuadro-de-mando'!$K$4=$E4416),OR('Cuadro-de-mando'!$N$4="(Todos)",'Cuadro-de-mando'!$N$4=$F4416)),1,0))</f>
        <v>1</v>
      </c>
    </row>
    <row r="4417" spans="1:10" x14ac:dyDescent="0.25">
      <c r="A4417" t="str">
        <f>IF(Tienda_2!$A2017="","","Tienda 2")</f>
        <v>Tienda 2</v>
      </c>
      <c r="B4417" t="str">
        <f>IF($A4417="","",Tienda_2!B2017)</f>
        <v>Electrodomésticos</v>
      </c>
      <c r="C4417" t="str">
        <f>IF($A4417="","",Tienda_2!G2017)</f>
        <v>Cali</v>
      </c>
      <c r="D4417" t="str">
        <f>IF($A4417="","",Tienda_2!F2017)</f>
        <v>Pedro Gomez</v>
      </c>
      <c r="E4417" t="str">
        <f>IF($A4417="","",Tienda_2!I2017)</f>
        <v>Tarjeta de crédito</v>
      </c>
      <c r="F4417">
        <f>IF($A4417="","",VALUE(RIGHT(Tienda_2!E2017,4)))</f>
        <v>2021</v>
      </c>
      <c r="G4417">
        <f>IF($A4417="","",Tienda_2!C2017)</f>
        <v>941000</v>
      </c>
      <c r="H4417">
        <f>IF($A4417="","",Tienda_2!D2017)</f>
        <v>50300</v>
      </c>
      <c r="I4417">
        <f>IF($A4417="","",Tienda_2!H2017)</f>
        <v>5</v>
      </c>
      <c r="J4417">
        <f>IF($A4417="",0,IF(AND(OR('Cuadro-de-mando'!$B$4="(Todas)",'Cuadro-de-mando'!$B$4=$A4417),OR('Cuadro-de-mando'!$E$4="(Todas)",'Cuadro-de-mando'!$E$4=$B4417),OR('Cuadro-de-mando'!$H$4="(Todas)",'Cuadro-de-mando'!$H$4=$C4417),OR('Cuadro-de-mando'!$K$4="(Todas)",'Cuadro-de-mando'!$K$4=$E4417),OR('Cuadro-de-mando'!$N$4="(Todos)",'Cuadro-de-mando'!$N$4=$F4417)),1,0))</f>
        <v>1</v>
      </c>
    </row>
    <row r="4418" spans="1:10" x14ac:dyDescent="0.25">
      <c r="A4418" t="str">
        <f>IF(Tienda_2!$A2018="","","Tienda 2")</f>
        <v>Tienda 2</v>
      </c>
      <c r="B4418" t="str">
        <f>IF($A4418="","",Tienda_2!B2018)</f>
        <v>Juguetes</v>
      </c>
      <c r="C4418" t="str">
        <f>IF($A4418="","",Tienda_2!G2018)</f>
        <v>Pereira</v>
      </c>
      <c r="D4418" t="str">
        <f>IF($A4418="","",Tienda_2!F2018)</f>
        <v>Camila Rivera</v>
      </c>
      <c r="E4418" t="str">
        <f>IF($A4418="","",Tienda_2!I2018)</f>
        <v>Tarjeta de crédito</v>
      </c>
      <c r="F4418">
        <f>IF($A4418="","",VALUE(RIGHT(Tienda_2!E2018,4)))</f>
        <v>2021</v>
      </c>
      <c r="G4418">
        <f>IF($A4418="","",Tienda_2!C2018)</f>
        <v>30500</v>
      </c>
      <c r="H4418">
        <f>IF($A4418="","",Tienda_2!D2018)</f>
        <v>2300</v>
      </c>
      <c r="I4418">
        <f>IF($A4418="","",Tienda_2!H2018)</f>
        <v>1</v>
      </c>
      <c r="J4418">
        <f>IF($A4418="",0,IF(AND(OR('Cuadro-de-mando'!$B$4="(Todas)",'Cuadro-de-mando'!$B$4=$A4418),OR('Cuadro-de-mando'!$E$4="(Todas)",'Cuadro-de-mando'!$E$4=$B4418),OR('Cuadro-de-mando'!$H$4="(Todas)",'Cuadro-de-mando'!$H$4=$C4418),OR('Cuadro-de-mando'!$K$4="(Todas)",'Cuadro-de-mando'!$K$4=$E4418),OR('Cuadro-de-mando'!$N$4="(Todos)",'Cuadro-de-mando'!$N$4=$F4418)),1,0))</f>
        <v>1</v>
      </c>
    </row>
    <row r="4419" spans="1:10" x14ac:dyDescent="0.25">
      <c r="A4419" t="str">
        <f>IF(Tienda_2!$A2019="","","Tienda 2")</f>
        <v>Tienda 2</v>
      </c>
      <c r="B4419" t="str">
        <f>IF($A4419="","",Tienda_2!B2019)</f>
        <v>Electrónicos</v>
      </c>
      <c r="C4419" t="str">
        <f>IF($A4419="","",Tienda_2!G2019)</f>
        <v>Cali</v>
      </c>
      <c r="D4419" t="str">
        <f>IF($A4419="","",Tienda_2!F2019)</f>
        <v>Izabela de León</v>
      </c>
      <c r="E4419" t="str">
        <f>IF($A4419="","",Tienda_2!I2019)</f>
        <v>Tarjeta de crédito</v>
      </c>
      <c r="F4419">
        <f>IF($A4419="","",VALUE(RIGHT(Tienda_2!E2019,4)))</f>
        <v>2022</v>
      </c>
      <c r="G4419">
        <f>IF($A4419="","",Tienda_2!C2019)</f>
        <v>1199800</v>
      </c>
      <c r="H4419">
        <f>IF($A4419="","",Tienda_2!D2019)</f>
        <v>62100</v>
      </c>
      <c r="I4419">
        <f>IF($A4419="","",Tienda_2!H2019)</f>
        <v>5</v>
      </c>
      <c r="J4419">
        <f>IF($A4419="",0,IF(AND(OR('Cuadro-de-mando'!$B$4="(Todas)",'Cuadro-de-mando'!$B$4=$A4419),OR('Cuadro-de-mando'!$E$4="(Todas)",'Cuadro-de-mando'!$E$4=$B4419),OR('Cuadro-de-mando'!$H$4="(Todas)",'Cuadro-de-mando'!$H$4=$C4419),OR('Cuadro-de-mando'!$K$4="(Todas)",'Cuadro-de-mando'!$K$4=$E4419),OR('Cuadro-de-mando'!$N$4="(Todos)",'Cuadro-de-mando'!$N$4=$F4419)),1,0))</f>
        <v>1</v>
      </c>
    </row>
    <row r="4420" spans="1:10" x14ac:dyDescent="0.25">
      <c r="A4420" t="str">
        <f>IF(Tienda_2!$A2020="","","Tienda 2")</f>
        <v>Tienda 2</v>
      </c>
      <c r="B4420" t="str">
        <f>IF($A4420="","",Tienda_2!B2020)</f>
        <v>Instrumentos musicales</v>
      </c>
      <c r="C4420" t="str">
        <f>IF($A4420="","",Tienda_2!G2020)</f>
        <v>Bogotá</v>
      </c>
      <c r="D4420" t="str">
        <f>IF($A4420="","",Tienda_2!F2020)</f>
        <v>Pedro Gomez</v>
      </c>
      <c r="E4420" t="str">
        <f>IF($A4420="","",Tienda_2!I2020)</f>
        <v>Tarjeta de crédito</v>
      </c>
      <c r="F4420">
        <f>IF($A4420="","",VALUE(RIGHT(Tienda_2!E2020,4)))</f>
        <v>2020</v>
      </c>
      <c r="G4420">
        <f>IF($A4420="","",Tienda_2!C2020)</f>
        <v>551200</v>
      </c>
      <c r="H4420">
        <f>IF($A4420="","",Tienda_2!D2020)</f>
        <v>27500</v>
      </c>
      <c r="I4420">
        <f>IF($A4420="","",Tienda_2!H2020)</f>
        <v>3</v>
      </c>
      <c r="J4420">
        <f>IF($A4420="",0,IF(AND(OR('Cuadro-de-mando'!$B$4="(Todas)",'Cuadro-de-mando'!$B$4=$A4420),OR('Cuadro-de-mando'!$E$4="(Todas)",'Cuadro-de-mando'!$E$4=$B4420),OR('Cuadro-de-mando'!$H$4="(Todas)",'Cuadro-de-mando'!$H$4=$C4420),OR('Cuadro-de-mando'!$K$4="(Todas)",'Cuadro-de-mando'!$K$4=$E4420),OR('Cuadro-de-mando'!$N$4="(Todos)",'Cuadro-de-mando'!$N$4=$F4420)),1,0))</f>
        <v>1</v>
      </c>
    </row>
    <row r="4421" spans="1:10" x14ac:dyDescent="0.25">
      <c r="A4421" t="str">
        <f>IF(Tienda_2!$A2021="","","Tienda 2")</f>
        <v>Tienda 2</v>
      </c>
      <c r="B4421" t="str">
        <f>IF($A4421="","",Tienda_2!B2021)</f>
        <v>Artículos para el hogar</v>
      </c>
      <c r="C4421" t="str">
        <f>IF($A4421="","",Tienda_2!G2021)</f>
        <v>Bogotá</v>
      </c>
      <c r="D4421" t="str">
        <f>IF($A4421="","",Tienda_2!F2021)</f>
        <v>Camila Rivera</v>
      </c>
      <c r="E4421" t="str">
        <f>IF($A4421="","",Tienda_2!I2021)</f>
        <v>Tarjeta de crédito</v>
      </c>
      <c r="F4421">
        <f>IF($A4421="","",VALUE(RIGHT(Tienda_2!E2021,4)))</f>
        <v>2021</v>
      </c>
      <c r="G4421">
        <f>IF($A4421="","",Tienda_2!C2021)</f>
        <v>194000</v>
      </c>
      <c r="H4421">
        <f>IF($A4421="","",Tienda_2!D2021)</f>
        <v>8500</v>
      </c>
      <c r="I4421">
        <f>IF($A4421="","",Tienda_2!H2021)</f>
        <v>5</v>
      </c>
      <c r="J4421">
        <f>IF($A4421="",0,IF(AND(OR('Cuadro-de-mando'!$B$4="(Todas)",'Cuadro-de-mando'!$B$4=$A4421),OR('Cuadro-de-mando'!$E$4="(Todas)",'Cuadro-de-mando'!$E$4=$B4421),OR('Cuadro-de-mando'!$H$4="(Todas)",'Cuadro-de-mando'!$H$4=$C4421),OR('Cuadro-de-mando'!$K$4="(Todas)",'Cuadro-de-mando'!$K$4=$E4421),OR('Cuadro-de-mando'!$N$4="(Todos)",'Cuadro-de-mando'!$N$4=$F4421)),1,0))</f>
        <v>1</v>
      </c>
    </row>
    <row r="4422" spans="1:10" x14ac:dyDescent="0.25">
      <c r="A4422" t="str">
        <f>IF(Tienda_2!$A2022="","","Tienda 2")</f>
        <v>Tienda 2</v>
      </c>
      <c r="B4422" t="str">
        <f>IF($A4422="","",Tienda_2!B2022)</f>
        <v>Muebles</v>
      </c>
      <c r="C4422" t="str">
        <f>IF($A4422="","",Tienda_2!G2022)</f>
        <v>Bogotá</v>
      </c>
      <c r="D4422" t="str">
        <f>IF($A4422="","",Tienda_2!F2022)</f>
        <v>Juliana Costa</v>
      </c>
      <c r="E4422" t="str">
        <f>IF($A4422="","",Tienda_2!I2022)</f>
        <v>Tarjeta de crédito</v>
      </c>
      <c r="F4422">
        <f>IF($A4422="","",VALUE(RIGHT(Tienda_2!E2022,4)))</f>
        <v>2021</v>
      </c>
      <c r="G4422">
        <f>IF($A4422="","",Tienda_2!C2022)</f>
        <v>254500</v>
      </c>
      <c r="H4422">
        <f>IF($A4422="","",Tienda_2!D2022)</f>
        <v>13900</v>
      </c>
      <c r="I4422">
        <f>IF($A4422="","",Tienda_2!H2022)</f>
        <v>5</v>
      </c>
      <c r="J4422">
        <f>IF($A4422="",0,IF(AND(OR('Cuadro-de-mando'!$B$4="(Todas)",'Cuadro-de-mando'!$B$4=$A4422),OR('Cuadro-de-mando'!$E$4="(Todas)",'Cuadro-de-mando'!$E$4=$B4422),OR('Cuadro-de-mando'!$H$4="(Todas)",'Cuadro-de-mando'!$H$4=$C4422),OR('Cuadro-de-mando'!$K$4="(Todas)",'Cuadro-de-mando'!$K$4=$E4422),OR('Cuadro-de-mando'!$N$4="(Todos)",'Cuadro-de-mando'!$N$4=$F4422)),1,0))</f>
        <v>1</v>
      </c>
    </row>
    <row r="4423" spans="1:10" x14ac:dyDescent="0.25">
      <c r="A4423" t="str">
        <f>IF(Tienda_2!$A2023="","","Tienda 2")</f>
        <v>Tienda 2</v>
      </c>
      <c r="B4423" t="str">
        <f>IF($A4423="","",Tienda_2!B2023)</f>
        <v>Instrumentos musicales</v>
      </c>
      <c r="C4423" t="str">
        <f>IF($A4423="","",Tienda_2!G2023)</f>
        <v>Cúcuta</v>
      </c>
      <c r="D4423" t="str">
        <f>IF($A4423="","",Tienda_2!F2023)</f>
        <v>Rafael Acosta</v>
      </c>
      <c r="E4423" t="str">
        <f>IF($A4423="","",Tienda_2!I2023)</f>
        <v>Nequi</v>
      </c>
      <c r="F4423">
        <f>IF($A4423="","",VALUE(RIGHT(Tienda_2!E2023,4)))</f>
        <v>2021</v>
      </c>
      <c r="G4423">
        <f>IF($A4423="","",Tienda_2!C2023)</f>
        <v>367600</v>
      </c>
      <c r="H4423">
        <f>IF($A4423="","",Tienda_2!D2023)</f>
        <v>17800</v>
      </c>
      <c r="I4423">
        <f>IF($A4423="","",Tienda_2!H2023)</f>
        <v>2</v>
      </c>
      <c r="J4423">
        <f>IF($A4423="",0,IF(AND(OR('Cuadro-de-mando'!$B$4="(Todas)",'Cuadro-de-mando'!$B$4=$A4423),OR('Cuadro-de-mando'!$E$4="(Todas)",'Cuadro-de-mando'!$E$4=$B4423),OR('Cuadro-de-mando'!$H$4="(Todas)",'Cuadro-de-mando'!$H$4=$C4423),OR('Cuadro-de-mando'!$K$4="(Todas)",'Cuadro-de-mando'!$K$4=$E4423),OR('Cuadro-de-mando'!$N$4="(Todos)",'Cuadro-de-mando'!$N$4=$F4423)),1,0))</f>
        <v>1</v>
      </c>
    </row>
    <row r="4424" spans="1:10" x14ac:dyDescent="0.25">
      <c r="A4424" t="str">
        <f>IF(Tienda_2!$A2024="","","Tienda 2")</f>
        <v>Tienda 2</v>
      </c>
      <c r="B4424" t="str">
        <f>IF($A4424="","",Tienda_2!B2024)</f>
        <v>Deportes y diversión</v>
      </c>
      <c r="C4424" t="str">
        <f>IF($A4424="","",Tienda_2!G2024)</f>
        <v>Villavicencio</v>
      </c>
      <c r="D4424" t="str">
        <f>IF($A4424="","",Tienda_2!F2024)</f>
        <v>Rafael Acosta</v>
      </c>
      <c r="E4424" t="str">
        <f>IF($A4424="","",Tienda_2!I2024)</f>
        <v>Tarjeta de crédito</v>
      </c>
      <c r="F4424">
        <f>IF($A4424="","",VALUE(RIGHT(Tienda_2!E2024,4)))</f>
        <v>2022</v>
      </c>
      <c r="G4424">
        <f>IF($A4424="","",Tienda_2!C2024)</f>
        <v>253500</v>
      </c>
      <c r="H4424">
        <f>IF($A4424="","",Tienda_2!D2024)</f>
        <v>18200</v>
      </c>
      <c r="I4424">
        <f>IF($A4424="","",Tienda_2!H2024)</f>
        <v>5</v>
      </c>
      <c r="J4424">
        <f>IF($A4424="",0,IF(AND(OR('Cuadro-de-mando'!$B$4="(Todas)",'Cuadro-de-mando'!$B$4=$A4424),OR('Cuadro-de-mando'!$E$4="(Todas)",'Cuadro-de-mando'!$E$4=$B4424),OR('Cuadro-de-mando'!$H$4="(Todas)",'Cuadro-de-mando'!$H$4=$C4424),OR('Cuadro-de-mando'!$K$4="(Todas)",'Cuadro-de-mando'!$K$4=$E4424),OR('Cuadro-de-mando'!$N$4="(Todos)",'Cuadro-de-mando'!$N$4=$F4424)),1,0))</f>
        <v>1</v>
      </c>
    </row>
    <row r="4425" spans="1:10" x14ac:dyDescent="0.25">
      <c r="A4425" t="str">
        <f>IF(Tienda_2!$A2025="","","Tienda 2")</f>
        <v>Tienda 2</v>
      </c>
      <c r="B4425" t="str">
        <f>IF($A4425="","",Tienda_2!B2025)</f>
        <v>Muebles</v>
      </c>
      <c r="C4425" t="str">
        <f>IF($A4425="","",Tienda_2!G2025)</f>
        <v>Bogotá</v>
      </c>
      <c r="D4425" t="str">
        <f>IF($A4425="","",Tienda_2!F2025)</f>
        <v>Izabela de León</v>
      </c>
      <c r="E4425" t="str">
        <f>IF($A4425="","",Tienda_2!I2025)</f>
        <v>Tarjeta de crédito</v>
      </c>
      <c r="F4425">
        <f>IF($A4425="","",VALUE(RIGHT(Tienda_2!E2025,4)))</f>
        <v>2022</v>
      </c>
      <c r="G4425">
        <f>IF($A4425="","",Tienda_2!C2025)</f>
        <v>573800</v>
      </c>
      <c r="H4425">
        <f>IF($A4425="","",Tienda_2!D2025)</f>
        <v>28700</v>
      </c>
      <c r="I4425">
        <f>IF($A4425="","",Tienda_2!H2025)</f>
        <v>5</v>
      </c>
      <c r="J4425">
        <f>IF($A4425="",0,IF(AND(OR('Cuadro-de-mando'!$B$4="(Todas)",'Cuadro-de-mando'!$B$4=$A4425),OR('Cuadro-de-mando'!$E$4="(Todas)",'Cuadro-de-mando'!$E$4=$B4425),OR('Cuadro-de-mando'!$H$4="(Todas)",'Cuadro-de-mando'!$H$4=$C4425),OR('Cuadro-de-mando'!$K$4="(Todas)",'Cuadro-de-mando'!$K$4=$E4425),OR('Cuadro-de-mando'!$N$4="(Todos)",'Cuadro-de-mando'!$N$4=$F4425)),1,0))</f>
        <v>1</v>
      </c>
    </row>
    <row r="4426" spans="1:10" x14ac:dyDescent="0.25">
      <c r="A4426" t="str">
        <f>IF(Tienda_2!$A2026="","","Tienda 2")</f>
        <v>Tienda 2</v>
      </c>
      <c r="B4426" t="str">
        <f>IF($A4426="","",Tienda_2!B2026)</f>
        <v>Electrodomésticos</v>
      </c>
      <c r="C4426" t="str">
        <f>IF($A4426="","",Tienda_2!G2026)</f>
        <v>Bogotá</v>
      </c>
      <c r="D4426" t="str">
        <f>IF($A4426="","",Tienda_2!F2026)</f>
        <v>Beatriz Morales</v>
      </c>
      <c r="E4426" t="str">
        <f>IF($A4426="","",Tienda_2!I2026)</f>
        <v>Tarjeta de crédito</v>
      </c>
      <c r="F4426">
        <f>IF($A4426="","",VALUE(RIGHT(Tienda_2!E2026,4)))</f>
        <v>2021</v>
      </c>
      <c r="G4426">
        <f>IF($A4426="","",Tienda_2!C2026)</f>
        <v>851800</v>
      </c>
      <c r="H4426">
        <f>IF($A4426="","",Tienda_2!D2026)</f>
        <v>43500</v>
      </c>
      <c r="I4426">
        <f>IF($A4426="","",Tienda_2!H2026)</f>
        <v>5</v>
      </c>
      <c r="J4426">
        <f>IF($A4426="",0,IF(AND(OR('Cuadro-de-mando'!$B$4="(Todas)",'Cuadro-de-mando'!$B$4=$A4426),OR('Cuadro-de-mando'!$E$4="(Todas)",'Cuadro-de-mando'!$E$4=$B4426),OR('Cuadro-de-mando'!$H$4="(Todas)",'Cuadro-de-mando'!$H$4=$C4426),OR('Cuadro-de-mando'!$K$4="(Todas)",'Cuadro-de-mando'!$K$4=$E4426),OR('Cuadro-de-mando'!$N$4="(Todos)",'Cuadro-de-mando'!$N$4=$F4426)),1,0))</f>
        <v>1</v>
      </c>
    </row>
    <row r="4427" spans="1:10" x14ac:dyDescent="0.25">
      <c r="A4427" t="str">
        <f>IF(Tienda_2!$A2027="","","Tienda 2")</f>
        <v>Tienda 2</v>
      </c>
      <c r="B4427" t="str">
        <f>IF($A4427="","",Tienda_2!B2027)</f>
        <v>Electrodomésticos</v>
      </c>
      <c r="C4427" t="str">
        <f>IF($A4427="","",Tienda_2!G2027)</f>
        <v>Bogotá</v>
      </c>
      <c r="D4427" t="str">
        <f>IF($A4427="","",Tienda_2!F2027)</f>
        <v>Beatriz Morales</v>
      </c>
      <c r="E4427" t="str">
        <f>IF($A4427="","",Tienda_2!I2027)</f>
        <v>Tarjeta de crédito</v>
      </c>
      <c r="F4427">
        <f>IF($A4427="","",VALUE(RIGHT(Tienda_2!E2027,4)))</f>
        <v>2020</v>
      </c>
      <c r="G4427">
        <f>IF($A4427="","",Tienda_2!C2027)</f>
        <v>2477900</v>
      </c>
      <c r="H4427">
        <f>IF($A4427="","",Tienda_2!D2027)</f>
        <v>130100</v>
      </c>
      <c r="I4427">
        <f>IF($A4427="","",Tienda_2!H2027)</f>
        <v>5</v>
      </c>
      <c r="J4427">
        <f>IF($A4427="",0,IF(AND(OR('Cuadro-de-mando'!$B$4="(Todas)",'Cuadro-de-mando'!$B$4=$A4427),OR('Cuadro-de-mando'!$E$4="(Todas)",'Cuadro-de-mando'!$E$4=$B4427),OR('Cuadro-de-mando'!$H$4="(Todas)",'Cuadro-de-mando'!$H$4=$C4427),OR('Cuadro-de-mando'!$K$4="(Todas)",'Cuadro-de-mando'!$K$4=$E4427),OR('Cuadro-de-mando'!$N$4="(Todos)",'Cuadro-de-mando'!$N$4=$F4427)),1,0))</f>
        <v>1</v>
      </c>
    </row>
    <row r="4428" spans="1:10" x14ac:dyDescent="0.25">
      <c r="A4428" t="str">
        <f>IF(Tienda_2!$A2028="","","Tienda 2")</f>
        <v>Tienda 2</v>
      </c>
      <c r="B4428" t="str">
        <f>IF($A4428="","",Tienda_2!B2028)</f>
        <v>Instrumentos musicales</v>
      </c>
      <c r="C4428" t="str">
        <f>IF($A4428="","",Tienda_2!G2028)</f>
        <v>Bogotá</v>
      </c>
      <c r="D4428" t="str">
        <f>IF($A4428="","",Tienda_2!F2028)</f>
        <v>Blanca Ramirez</v>
      </c>
      <c r="E4428" t="str">
        <f>IF($A4428="","",Tienda_2!I2028)</f>
        <v>Tarjeta de crédito</v>
      </c>
      <c r="F4428">
        <f>IF($A4428="","",VALUE(RIGHT(Tienda_2!E2028,4)))</f>
        <v>2022</v>
      </c>
      <c r="G4428">
        <f>IF($A4428="","",Tienda_2!C2028)</f>
        <v>434800</v>
      </c>
      <c r="H4428">
        <f>IF($A4428="","",Tienda_2!D2028)</f>
        <v>21300</v>
      </c>
      <c r="I4428">
        <f>IF($A4428="","",Tienda_2!H2028)</f>
        <v>4</v>
      </c>
      <c r="J4428">
        <f>IF($A4428="",0,IF(AND(OR('Cuadro-de-mando'!$B$4="(Todas)",'Cuadro-de-mando'!$B$4=$A4428),OR('Cuadro-de-mando'!$E$4="(Todas)",'Cuadro-de-mando'!$E$4=$B4428),OR('Cuadro-de-mando'!$H$4="(Todas)",'Cuadro-de-mando'!$H$4=$C4428),OR('Cuadro-de-mando'!$K$4="(Todas)",'Cuadro-de-mando'!$K$4=$E4428),OR('Cuadro-de-mando'!$N$4="(Todos)",'Cuadro-de-mando'!$N$4=$F4428)),1,0))</f>
        <v>1</v>
      </c>
    </row>
    <row r="4429" spans="1:10" x14ac:dyDescent="0.25">
      <c r="A4429" t="str">
        <f>IF(Tienda_2!$A2029="","","Tienda 2")</f>
        <v>Tienda 2</v>
      </c>
      <c r="B4429" t="str">
        <f>IF($A4429="","",Tienda_2!B2029)</f>
        <v>Muebles</v>
      </c>
      <c r="C4429" t="str">
        <f>IF($A4429="","",Tienda_2!G2029)</f>
        <v>Bogotá</v>
      </c>
      <c r="D4429" t="str">
        <f>IF($A4429="","",Tienda_2!F2029)</f>
        <v>Juan Fernandez</v>
      </c>
      <c r="E4429" t="str">
        <f>IF($A4429="","",Tienda_2!I2029)</f>
        <v>Tarjeta de crédito</v>
      </c>
      <c r="F4429">
        <f>IF($A4429="","",VALUE(RIGHT(Tienda_2!E2029,4)))</f>
        <v>2021</v>
      </c>
      <c r="G4429">
        <f>IF($A4429="","",Tienda_2!C2029)</f>
        <v>365500</v>
      </c>
      <c r="H4429">
        <f>IF($A4429="","",Tienda_2!D2029)</f>
        <v>17600</v>
      </c>
      <c r="I4429">
        <f>IF($A4429="","",Tienda_2!H2029)</f>
        <v>5</v>
      </c>
      <c r="J4429">
        <f>IF($A4429="",0,IF(AND(OR('Cuadro-de-mando'!$B$4="(Todas)",'Cuadro-de-mando'!$B$4=$A4429),OR('Cuadro-de-mando'!$E$4="(Todas)",'Cuadro-de-mando'!$E$4=$B4429),OR('Cuadro-de-mando'!$H$4="(Todas)",'Cuadro-de-mando'!$H$4=$C4429),OR('Cuadro-de-mando'!$K$4="(Todas)",'Cuadro-de-mando'!$K$4=$E4429),OR('Cuadro-de-mando'!$N$4="(Todos)",'Cuadro-de-mando'!$N$4=$F4429)),1,0))</f>
        <v>1</v>
      </c>
    </row>
    <row r="4430" spans="1:10" x14ac:dyDescent="0.25">
      <c r="A4430" t="str">
        <f>IF(Tienda_2!$A2030="","","Tienda 2")</f>
        <v>Tienda 2</v>
      </c>
      <c r="B4430" t="str">
        <f>IF($A4430="","",Tienda_2!B2030)</f>
        <v>Electrodomésticos</v>
      </c>
      <c r="C4430" t="str">
        <f>IF($A4430="","",Tienda_2!G2030)</f>
        <v>Medellín</v>
      </c>
      <c r="D4430" t="str">
        <f>IF($A4430="","",Tienda_2!F2030)</f>
        <v>Lucas Olivera</v>
      </c>
      <c r="E4430" t="str">
        <f>IF($A4430="","",Tienda_2!I2030)</f>
        <v>Tarjeta de crédito</v>
      </c>
      <c r="F4430">
        <f>IF($A4430="","",VALUE(RIGHT(Tienda_2!E2030,4)))</f>
        <v>2022</v>
      </c>
      <c r="G4430">
        <f>IF($A4430="","",Tienda_2!C2030)</f>
        <v>712500</v>
      </c>
      <c r="H4430">
        <f>IF($A4430="","",Tienda_2!D2030)</f>
        <v>40300</v>
      </c>
      <c r="I4430">
        <f>IF($A4430="","",Tienda_2!H2030)</f>
        <v>5</v>
      </c>
      <c r="J4430">
        <f>IF($A4430="",0,IF(AND(OR('Cuadro-de-mando'!$B$4="(Todas)",'Cuadro-de-mando'!$B$4=$A4430),OR('Cuadro-de-mando'!$E$4="(Todas)",'Cuadro-de-mando'!$E$4=$B4430),OR('Cuadro-de-mando'!$H$4="(Todas)",'Cuadro-de-mando'!$H$4=$C4430),OR('Cuadro-de-mando'!$K$4="(Todas)",'Cuadro-de-mando'!$K$4=$E4430),OR('Cuadro-de-mando'!$N$4="(Todos)",'Cuadro-de-mando'!$N$4=$F4430)),1,0))</f>
        <v>1</v>
      </c>
    </row>
    <row r="4431" spans="1:10" x14ac:dyDescent="0.25">
      <c r="A4431" t="str">
        <f>IF(Tienda_2!$A2031="","","Tienda 2")</f>
        <v>Tienda 2</v>
      </c>
      <c r="B4431" t="str">
        <f>IF($A4431="","",Tienda_2!B2031)</f>
        <v>Deportes y diversión</v>
      </c>
      <c r="C4431" t="str">
        <f>IF($A4431="","",Tienda_2!G2031)</f>
        <v>Bogotá</v>
      </c>
      <c r="D4431" t="str">
        <f>IF($A4431="","",Tienda_2!F2031)</f>
        <v>Lucas Olivera</v>
      </c>
      <c r="E4431" t="str">
        <f>IF($A4431="","",Tienda_2!I2031)</f>
        <v>Tarjeta de crédito</v>
      </c>
      <c r="F4431">
        <f>IF($A4431="","",VALUE(RIGHT(Tienda_2!E2031,4)))</f>
        <v>2020</v>
      </c>
      <c r="G4431">
        <f>IF($A4431="","",Tienda_2!C2031)</f>
        <v>102900</v>
      </c>
      <c r="H4431">
        <f>IF($A4431="","",Tienda_2!D2031)</f>
        <v>3700</v>
      </c>
      <c r="I4431">
        <f>IF($A4431="","",Tienda_2!H2031)</f>
        <v>5</v>
      </c>
      <c r="J4431">
        <f>IF($A4431="",0,IF(AND(OR('Cuadro-de-mando'!$B$4="(Todas)",'Cuadro-de-mando'!$B$4=$A4431),OR('Cuadro-de-mando'!$E$4="(Todas)",'Cuadro-de-mando'!$E$4=$B4431),OR('Cuadro-de-mando'!$H$4="(Todas)",'Cuadro-de-mando'!$H$4=$C4431),OR('Cuadro-de-mando'!$K$4="(Todas)",'Cuadro-de-mando'!$K$4=$E4431),OR('Cuadro-de-mando'!$N$4="(Todos)",'Cuadro-de-mando'!$N$4=$F4431)),1,0))</f>
        <v>1</v>
      </c>
    </row>
    <row r="4432" spans="1:10" x14ac:dyDescent="0.25">
      <c r="A4432" t="str">
        <f>IF(Tienda_2!$A2032="","","Tienda 2")</f>
        <v>Tienda 2</v>
      </c>
      <c r="B4432" t="str">
        <f>IF($A4432="","",Tienda_2!B2032)</f>
        <v>Deportes y diversión</v>
      </c>
      <c r="C4432" t="str">
        <f>IF($A4432="","",Tienda_2!G2032)</f>
        <v>Bogotá</v>
      </c>
      <c r="D4432" t="str">
        <f>IF($A4432="","",Tienda_2!F2032)</f>
        <v>Santiago Silva</v>
      </c>
      <c r="E4432" t="str">
        <f>IF($A4432="","",Tienda_2!I2032)</f>
        <v>Tarjeta de débito</v>
      </c>
      <c r="F4432">
        <f>IF($A4432="","",VALUE(RIGHT(Tienda_2!E2032,4)))</f>
        <v>2020</v>
      </c>
      <c r="G4432">
        <f>IF($A4432="","",Tienda_2!C2032)</f>
        <v>53800</v>
      </c>
      <c r="H4432">
        <f>IF($A4432="","",Tienda_2!D2032)</f>
        <v>3300</v>
      </c>
      <c r="I4432">
        <f>IF($A4432="","",Tienda_2!H2032)</f>
        <v>1</v>
      </c>
      <c r="J4432">
        <f>IF($A4432="",0,IF(AND(OR('Cuadro-de-mando'!$B$4="(Todas)",'Cuadro-de-mando'!$B$4=$A4432),OR('Cuadro-de-mando'!$E$4="(Todas)",'Cuadro-de-mando'!$E$4=$B4432),OR('Cuadro-de-mando'!$H$4="(Todas)",'Cuadro-de-mando'!$H$4=$C4432),OR('Cuadro-de-mando'!$K$4="(Todas)",'Cuadro-de-mando'!$K$4=$E4432),OR('Cuadro-de-mando'!$N$4="(Todos)",'Cuadro-de-mando'!$N$4=$F4432)),1,0))</f>
        <v>1</v>
      </c>
    </row>
    <row r="4433" spans="1:10" x14ac:dyDescent="0.25">
      <c r="A4433" t="str">
        <f>IF(Tienda_2!$A2033="","","Tienda 2")</f>
        <v>Tienda 2</v>
      </c>
      <c r="B4433" t="str">
        <f>IF($A4433="","",Tienda_2!B2033)</f>
        <v>Muebles</v>
      </c>
      <c r="C4433" t="str">
        <f>IF($A4433="","",Tienda_2!G2033)</f>
        <v>Cali</v>
      </c>
      <c r="D4433" t="str">
        <f>IF($A4433="","",Tienda_2!F2033)</f>
        <v>Izabela de León</v>
      </c>
      <c r="E4433" t="str">
        <f>IF($A4433="","",Tienda_2!I2033)</f>
        <v>Tarjeta de crédito</v>
      </c>
      <c r="F4433">
        <f>IF($A4433="","",VALUE(RIGHT(Tienda_2!E2033,4)))</f>
        <v>2022</v>
      </c>
      <c r="G4433">
        <f>IF($A4433="","",Tienda_2!C2033)</f>
        <v>280200</v>
      </c>
      <c r="H4433">
        <f>IF($A4433="","",Tienda_2!D2033)</f>
        <v>13100</v>
      </c>
      <c r="I4433">
        <f>IF($A4433="","",Tienda_2!H2033)</f>
        <v>4</v>
      </c>
      <c r="J4433">
        <f>IF($A4433="",0,IF(AND(OR('Cuadro-de-mando'!$B$4="(Todas)",'Cuadro-de-mando'!$B$4=$A4433),OR('Cuadro-de-mando'!$E$4="(Todas)",'Cuadro-de-mando'!$E$4=$B4433),OR('Cuadro-de-mando'!$H$4="(Todas)",'Cuadro-de-mando'!$H$4=$C4433),OR('Cuadro-de-mando'!$K$4="(Todas)",'Cuadro-de-mando'!$K$4=$E4433),OR('Cuadro-de-mando'!$N$4="(Todos)",'Cuadro-de-mando'!$N$4=$F4433)),1,0))</f>
        <v>1</v>
      </c>
    </row>
    <row r="4434" spans="1:10" x14ac:dyDescent="0.25">
      <c r="A4434" t="str">
        <f>IF(Tienda_2!$A2034="","","Tienda 2")</f>
        <v>Tienda 2</v>
      </c>
      <c r="B4434" t="str">
        <f>IF($A4434="","",Tienda_2!B2034)</f>
        <v>Juguetes</v>
      </c>
      <c r="C4434" t="str">
        <f>IF($A4434="","",Tienda_2!G2034)</f>
        <v>Bogotá</v>
      </c>
      <c r="D4434" t="str">
        <f>IF($A4434="","",Tienda_2!F2034)</f>
        <v>Ángel Rodriguez</v>
      </c>
      <c r="E4434" t="str">
        <f>IF($A4434="","",Tienda_2!I2034)</f>
        <v>Tarjeta de crédito</v>
      </c>
      <c r="F4434">
        <f>IF($A4434="","",VALUE(RIGHT(Tienda_2!E2034,4)))</f>
        <v>2020</v>
      </c>
      <c r="G4434">
        <f>IF($A4434="","",Tienda_2!C2034)</f>
        <v>21900</v>
      </c>
      <c r="H4434">
        <f>IF($A4434="","",Tienda_2!D2034)</f>
        <v>0</v>
      </c>
      <c r="I4434">
        <f>IF($A4434="","",Tienda_2!H2034)</f>
        <v>4</v>
      </c>
      <c r="J4434">
        <f>IF($A4434="",0,IF(AND(OR('Cuadro-de-mando'!$B$4="(Todas)",'Cuadro-de-mando'!$B$4=$A4434),OR('Cuadro-de-mando'!$E$4="(Todas)",'Cuadro-de-mando'!$E$4=$B4434),OR('Cuadro-de-mando'!$H$4="(Todas)",'Cuadro-de-mando'!$H$4=$C4434),OR('Cuadro-de-mando'!$K$4="(Todas)",'Cuadro-de-mando'!$K$4=$E4434),OR('Cuadro-de-mando'!$N$4="(Todos)",'Cuadro-de-mando'!$N$4=$F4434)),1,0))</f>
        <v>1</v>
      </c>
    </row>
    <row r="4435" spans="1:10" x14ac:dyDescent="0.25">
      <c r="A4435" t="str">
        <f>IF(Tienda_2!$A2035="","","Tienda 2")</f>
        <v>Tienda 2</v>
      </c>
      <c r="B4435" t="str">
        <f>IF($A4435="","",Tienda_2!B2035)</f>
        <v>Artículos para el hogar</v>
      </c>
      <c r="C4435" t="str">
        <f>IF($A4435="","",Tienda_2!G2035)</f>
        <v>Pereira</v>
      </c>
      <c r="D4435" t="str">
        <f>IF($A4435="","",Tienda_2!F2035)</f>
        <v>Pedro Gomez</v>
      </c>
      <c r="E4435" t="str">
        <f>IF($A4435="","",Tienda_2!I2035)</f>
        <v>Nequi</v>
      </c>
      <c r="F4435">
        <f>IF($A4435="","",VALUE(RIGHT(Tienda_2!E2035,4)))</f>
        <v>2020</v>
      </c>
      <c r="G4435">
        <f>IF($A4435="","",Tienda_2!C2035)</f>
        <v>39000</v>
      </c>
      <c r="H4435">
        <f>IF($A4435="","",Tienda_2!D2035)</f>
        <v>2300</v>
      </c>
      <c r="I4435">
        <f>IF($A4435="","",Tienda_2!H2035)</f>
        <v>4</v>
      </c>
      <c r="J4435">
        <f>IF($A4435="",0,IF(AND(OR('Cuadro-de-mando'!$B$4="(Todas)",'Cuadro-de-mando'!$B$4=$A4435),OR('Cuadro-de-mando'!$E$4="(Todas)",'Cuadro-de-mando'!$E$4=$B4435),OR('Cuadro-de-mando'!$H$4="(Todas)",'Cuadro-de-mando'!$H$4=$C4435),OR('Cuadro-de-mando'!$K$4="(Todas)",'Cuadro-de-mando'!$K$4=$E4435),OR('Cuadro-de-mando'!$N$4="(Todos)",'Cuadro-de-mando'!$N$4=$F4435)),1,0))</f>
        <v>1</v>
      </c>
    </row>
    <row r="4436" spans="1:10" x14ac:dyDescent="0.25">
      <c r="A4436" t="str">
        <f>IF(Tienda_2!$A2036="","","Tienda 2")</f>
        <v>Tienda 2</v>
      </c>
      <c r="B4436" t="str">
        <f>IF($A4436="","",Tienda_2!B2036)</f>
        <v>Instrumentos musicales</v>
      </c>
      <c r="C4436" t="str">
        <f>IF($A4436="","",Tienda_2!G2036)</f>
        <v>Bogotá</v>
      </c>
      <c r="D4436" t="str">
        <f>IF($A4436="","",Tienda_2!F2036)</f>
        <v>Camila Rivera</v>
      </c>
      <c r="E4436" t="str">
        <f>IF($A4436="","",Tienda_2!I2036)</f>
        <v>Tarjeta de crédito</v>
      </c>
      <c r="F4436">
        <f>IF($A4436="","",VALUE(RIGHT(Tienda_2!E2036,4)))</f>
        <v>2022</v>
      </c>
      <c r="G4436">
        <f>IF($A4436="","",Tienda_2!C2036)</f>
        <v>431600</v>
      </c>
      <c r="H4436">
        <f>IF($A4436="","",Tienda_2!D2036)</f>
        <v>21200</v>
      </c>
      <c r="I4436">
        <f>IF($A4436="","",Tienda_2!H2036)</f>
        <v>5</v>
      </c>
      <c r="J4436">
        <f>IF($A4436="",0,IF(AND(OR('Cuadro-de-mando'!$B$4="(Todas)",'Cuadro-de-mando'!$B$4=$A4436),OR('Cuadro-de-mando'!$E$4="(Todas)",'Cuadro-de-mando'!$E$4=$B4436),OR('Cuadro-de-mando'!$H$4="(Todas)",'Cuadro-de-mando'!$H$4=$C4436),OR('Cuadro-de-mando'!$K$4="(Todas)",'Cuadro-de-mando'!$K$4=$E4436),OR('Cuadro-de-mando'!$N$4="(Todos)",'Cuadro-de-mando'!$N$4=$F4436)),1,0))</f>
        <v>1</v>
      </c>
    </row>
    <row r="4437" spans="1:10" x14ac:dyDescent="0.25">
      <c r="A4437" t="str">
        <f>IF(Tienda_2!$A2037="","","Tienda 2")</f>
        <v>Tienda 2</v>
      </c>
      <c r="B4437" t="str">
        <f>IF($A4437="","",Tienda_2!B2037)</f>
        <v>Libros</v>
      </c>
      <c r="C4437" t="str">
        <f>IF($A4437="","",Tienda_2!G2037)</f>
        <v>Bogotá</v>
      </c>
      <c r="D4437" t="str">
        <f>IF($A4437="","",Tienda_2!F2037)</f>
        <v>Ángel Rodriguez</v>
      </c>
      <c r="E4437" t="str">
        <f>IF($A4437="","",Tienda_2!I2037)</f>
        <v>Tarjeta de crédito</v>
      </c>
      <c r="F4437">
        <f>IF($A4437="","",VALUE(RIGHT(Tienda_2!E2037,4)))</f>
        <v>2022</v>
      </c>
      <c r="G4437">
        <f>IF($A4437="","",Tienda_2!C2037)</f>
        <v>49200</v>
      </c>
      <c r="H4437">
        <f>IF($A4437="","",Tienda_2!D2037)</f>
        <v>3000</v>
      </c>
      <c r="I4437">
        <f>IF($A4437="","",Tienda_2!H2037)</f>
        <v>4</v>
      </c>
      <c r="J4437">
        <f>IF($A4437="",0,IF(AND(OR('Cuadro-de-mando'!$B$4="(Todas)",'Cuadro-de-mando'!$B$4=$A4437),OR('Cuadro-de-mando'!$E$4="(Todas)",'Cuadro-de-mando'!$E$4=$B4437),OR('Cuadro-de-mando'!$H$4="(Todas)",'Cuadro-de-mando'!$H$4=$C4437),OR('Cuadro-de-mando'!$K$4="(Todas)",'Cuadro-de-mando'!$K$4=$E4437),OR('Cuadro-de-mando'!$N$4="(Todos)",'Cuadro-de-mando'!$N$4=$F4437)),1,0))</f>
        <v>1</v>
      </c>
    </row>
    <row r="4438" spans="1:10" x14ac:dyDescent="0.25">
      <c r="A4438" t="str">
        <f>IF(Tienda_2!$A2038="","","Tienda 2")</f>
        <v>Tienda 2</v>
      </c>
      <c r="B4438" t="str">
        <f>IF($A4438="","",Tienda_2!B2038)</f>
        <v>Electrodomésticos</v>
      </c>
      <c r="C4438" t="str">
        <f>IF($A4438="","",Tienda_2!G2038)</f>
        <v>Bogotá</v>
      </c>
      <c r="D4438" t="str">
        <f>IF($A4438="","",Tienda_2!F2038)</f>
        <v>Ángel Rodriguez</v>
      </c>
      <c r="E4438" t="str">
        <f>IF($A4438="","",Tienda_2!I2038)</f>
        <v>Tarjeta de crédito</v>
      </c>
      <c r="F4438">
        <f>IF($A4438="","",VALUE(RIGHT(Tienda_2!E2038,4)))</f>
        <v>2021</v>
      </c>
      <c r="G4438">
        <f>IF($A4438="","",Tienda_2!C2038)</f>
        <v>2096900</v>
      </c>
      <c r="H4438">
        <f>IF($A4438="","",Tienda_2!D2038)</f>
        <v>111900</v>
      </c>
      <c r="I4438">
        <f>IF($A4438="","",Tienda_2!H2038)</f>
        <v>5</v>
      </c>
      <c r="J4438">
        <f>IF($A4438="",0,IF(AND(OR('Cuadro-de-mando'!$B$4="(Todas)",'Cuadro-de-mando'!$B$4=$A4438),OR('Cuadro-de-mando'!$E$4="(Todas)",'Cuadro-de-mando'!$E$4=$B4438),OR('Cuadro-de-mando'!$H$4="(Todas)",'Cuadro-de-mando'!$H$4=$C4438),OR('Cuadro-de-mando'!$K$4="(Todas)",'Cuadro-de-mando'!$K$4=$E4438),OR('Cuadro-de-mando'!$N$4="(Todos)",'Cuadro-de-mando'!$N$4=$F4438)),1,0))</f>
        <v>1</v>
      </c>
    </row>
    <row r="4439" spans="1:10" x14ac:dyDescent="0.25">
      <c r="A4439" t="str">
        <f>IF(Tienda_2!$A2039="","","Tienda 2")</f>
        <v>Tienda 2</v>
      </c>
      <c r="B4439" t="str">
        <f>IF($A4439="","",Tienda_2!B2039)</f>
        <v>Artículos para el hogar</v>
      </c>
      <c r="C4439" t="str">
        <f>IF($A4439="","",Tienda_2!G2039)</f>
        <v>Bogotá</v>
      </c>
      <c r="D4439" t="str">
        <f>IF($A4439="","",Tienda_2!F2039)</f>
        <v>Santiago Silva</v>
      </c>
      <c r="E4439" t="str">
        <f>IF($A4439="","",Tienda_2!I2039)</f>
        <v>Tarjeta de crédito</v>
      </c>
      <c r="F4439">
        <f>IF($A4439="","",VALUE(RIGHT(Tienda_2!E2039,4)))</f>
        <v>2023</v>
      </c>
      <c r="G4439">
        <f>IF($A4439="","",Tienda_2!C2039)</f>
        <v>83200</v>
      </c>
      <c r="H4439">
        <f>IF($A4439="","",Tienda_2!D2039)</f>
        <v>2600</v>
      </c>
      <c r="I4439">
        <f>IF($A4439="","",Tienda_2!H2039)</f>
        <v>4</v>
      </c>
      <c r="J4439">
        <f>IF($A4439="",0,IF(AND(OR('Cuadro-de-mando'!$B$4="(Todas)",'Cuadro-de-mando'!$B$4=$A4439),OR('Cuadro-de-mando'!$E$4="(Todas)",'Cuadro-de-mando'!$E$4=$B4439),OR('Cuadro-de-mando'!$H$4="(Todas)",'Cuadro-de-mando'!$H$4=$C4439),OR('Cuadro-de-mando'!$K$4="(Todas)",'Cuadro-de-mando'!$K$4=$E4439),OR('Cuadro-de-mando'!$N$4="(Todos)",'Cuadro-de-mando'!$N$4=$F4439)),1,0))</f>
        <v>1</v>
      </c>
    </row>
    <row r="4440" spans="1:10" x14ac:dyDescent="0.25">
      <c r="A4440" t="str">
        <f>IF(Tienda_2!$A2040="","","Tienda 2")</f>
        <v>Tienda 2</v>
      </c>
      <c r="B4440" t="str">
        <f>IF($A4440="","",Tienda_2!B2040)</f>
        <v>Electrodomésticos</v>
      </c>
      <c r="C4440" t="str">
        <f>IF($A4440="","",Tienda_2!G2040)</f>
        <v>Bogotá</v>
      </c>
      <c r="D4440" t="str">
        <f>IF($A4440="","",Tienda_2!F2040)</f>
        <v>Ángel Rodriguez</v>
      </c>
      <c r="E4440" t="str">
        <f>IF($A4440="","",Tienda_2!I2040)</f>
        <v>Tarjeta de crédito</v>
      </c>
      <c r="F4440">
        <f>IF($A4440="","",VALUE(RIGHT(Tienda_2!E2040,4)))</f>
        <v>2022</v>
      </c>
      <c r="G4440">
        <f>IF($A4440="","",Tienda_2!C2040)</f>
        <v>1394100</v>
      </c>
      <c r="H4440">
        <f>IF($A4440="","",Tienda_2!D2040)</f>
        <v>72400</v>
      </c>
      <c r="I4440">
        <f>IF($A4440="","",Tienda_2!H2040)</f>
        <v>3</v>
      </c>
      <c r="J4440">
        <f>IF($A4440="",0,IF(AND(OR('Cuadro-de-mando'!$B$4="(Todas)",'Cuadro-de-mando'!$B$4=$A4440),OR('Cuadro-de-mando'!$E$4="(Todas)",'Cuadro-de-mando'!$E$4=$B4440),OR('Cuadro-de-mando'!$H$4="(Todas)",'Cuadro-de-mando'!$H$4=$C4440),OR('Cuadro-de-mando'!$K$4="(Todas)",'Cuadro-de-mando'!$K$4=$E4440),OR('Cuadro-de-mando'!$N$4="(Todos)",'Cuadro-de-mando'!$N$4=$F4440)),1,0))</f>
        <v>1</v>
      </c>
    </row>
    <row r="4441" spans="1:10" x14ac:dyDescent="0.25">
      <c r="A4441" t="str">
        <f>IF(Tienda_2!$A2041="","","Tienda 2")</f>
        <v>Tienda 2</v>
      </c>
      <c r="B4441" t="str">
        <f>IF($A4441="","",Tienda_2!B2041)</f>
        <v>Artículos para el hogar</v>
      </c>
      <c r="C4441" t="str">
        <f>IF($A4441="","",Tienda_2!G2041)</f>
        <v>Barranquilla</v>
      </c>
      <c r="D4441" t="str">
        <f>IF($A4441="","",Tienda_2!F2041)</f>
        <v>Lucas Olivera</v>
      </c>
      <c r="E4441" t="str">
        <f>IF($A4441="","",Tienda_2!I2041)</f>
        <v>Cupón</v>
      </c>
      <c r="F4441">
        <f>IF($A4441="","",VALUE(RIGHT(Tienda_2!E2041,4)))</f>
        <v>2020</v>
      </c>
      <c r="G4441">
        <f>IF($A4441="","",Tienda_2!C2041)</f>
        <v>54500</v>
      </c>
      <c r="H4441">
        <f>IF($A4441="","",Tienda_2!D2041)</f>
        <v>3100</v>
      </c>
      <c r="I4441">
        <f>IF($A4441="","",Tienda_2!H2041)</f>
        <v>4</v>
      </c>
      <c r="J4441">
        <f>IF($A4441="",0,IF(AND(OR('Cuadro-de-mando'!$B$4="(Todas)",'Cuadro-de-mando'!$B$4=$A4441),OR('Cuadro-de-mando'!$E$4="(Todas)",'Cuadro-de-mando'!$E$4=$B4441),OR('Cuadro-de-mando'!$H$4="(Todas)",'Cuadro-de-mando'!$H$4=$C4441),OR('Cuadro-de-mando'!$K$4="(Todas)",'Cuadro-de-mando'!$K$4=$E4441),OR('Cuadro-de-mando'!$N$4="(Todos)",'Cuadro-de-mando'!$N$4=$F4441)),1,0))</f>
        <v>1</v>
      </c>
    </row>
    <row r="4442" spans="1:10" x14ac:dyDescent="0.25">
      <c r="A4442" t="str">
        <f>IF(Tienda_2!$A2042="","","Tienda 2")</f>
        <v>Tienda 2</v>
      </c>
      <c r="B4442" t="str">
        <f>IF($A4442="","",Tienda_2!B2042)</f>
        <v>Muebles</v>
      </c>
      <c r="C4442" t="str">
        <f>IF($A4442="","",Tienda_2!G2042)</f>
        <v>Bogotá</v>
      </c>
      <c r="D4442" t="str">
        <f>IF($A4442="","",Tienda_2!F2042)</f>
        <v>Juliana Costa</v>
      </c>
      <c r="E4442" t="str">
        <f>IF($A4442="","",Tienda_2!I2042)</f>
        <v>Tarjeta de crédito</v>
      </c>
      <c r="F4442">
        <f>IF($A4442="","",VALUE(RIGHT(Tienda_2!E2042,4)))</f>
        <v>2020</v>
      </c>
      <c r="G4442">
        <f>IF($A4442="","",Tienda_2!C2042)</f>
        <v>358800</v>
      </c>
      <c r="H4442">
        <f>IF($A4442="","",Tienda_2!D2042)</f>
        <v>17300</v>
      </c>
      <c r="I4442">
        <f>IF($A4442="","",Tienda_2!H2042)</f>
        <v>3</v>
      </c>
      <c r="J4442">
        <f>IF($A4442="",0,IF(AND(OR('Cuadro-de-mando'!$B$4="(Todas)",'Cuadro-de-mando'!$B$4=$A4442),OR('Cuadro-de-mando'!$E$4="(Todas)",'Cuadro-de-mando'!$E$4=$B4442),OR('Cuadro-de-mando'!$H$4="(Todas)",'Cuadro-de-mando'!$H$4=$C4442),OR('Cuadro-de-mando'!$K$4="(Todas)",'Cuadro-de-mando'!$K$4=$E4442),OR('Cuadro-de-mando'!$N$4="(Todos)",'Cuadro-de-mando'!$N$4=$F4442)),1,0))</f>
        <v>1</v>
      </c>
    </row>
    <row r="4443" spans="1:10" x14ac:dyDescent="0.25">
      <c r="A4443" t="str">
        <f>IF(Tienda_2!$A2043="","","Tienda 2")</f>
        <v>Tienda 2</v>
      </c>
      <c r="B4443" t="str">
        <f>IF($A4443="","",Tienda_2!B2043)</f>
        <v>Juguetes</v>
      </c>
      <c r="C4443" t="str">
        <f>IF($A4443="","",Tienda_2!G2043)</f>
        <v>Medellín</v>
      </c>
      <c r="D4443" t="str">
        <f>IF($A4443="","",Tienda_2!F2043)</f>
        <v>Santiago Silva</v>
      </c>
      <c r="E4443" t="str">
        <f>IF($A4443="","",Tienda_2!I2043)</f>
        <v>Tarjeta de crédito</v>
      </c>
      <c r="F4443">
        <f>IF($A4443="","",VALUE(RIGHT(Tienda_2!E2043,4)))</f>
        <v>2021</v>
      </c>
      <c r="G4443">
        <f>IF($A4443="","",Tienda_2!C2043)</f>
        <v>84300</v>
      </c>
      <c r="H4443">
        <f>IF($A4443="","",Tienda_2!D2043)</f>
        <v>4700</v>
      </c>
      <c r="I4443">
        <f>IF($A4443="","",Tienda_2!H2043)</f>
        <v>1</v>
      </c>
      <c r="J4443">
        <f>IF($A4443="",0,IF(AND(OR('Cuadro-de-mando'!$B$4="(Todas)",'Cuadro-de-mando'!$B$4=$A4443),OR('Cuadro-de-mando'!$E$4="(Todas)",'Cuadro-de-mando'!$E$4=$B4443),OR('Cuadro-de-mando'!$H$4="(Todas)",'Cuadro-de-mando'!$H$4=$C4443),OR('Cuadro-de-mando'!$K$4="(Todas)",'Cuadro-de-mando'!$K$4=$E4443),OR('Cuadro-de-mando'!$N$4="(Todos)",'Cuadro-de-mando'!$N$4=$F4443)),1,0))</f>
        <v>1</v>
      </c>
    </row>
    <row r="4444" spans="1:10" x14ac:dyDescent="0.25">
      <c r="A4444" t="str">
        <f>IF(Tienda_2!$A2044="","","Tienda 2")</f>
        <v>Tienda 2</v>
      </c>
      <c r="B4444" t="str">
        <f>IF($A4444="","",Tienda_2!B2044)</f>
        <v>Deportes y diversión</v>
      </c>
      <c r="C4444" t="str">
        <f>IF($A4444="","",Tienda_2!G2044)</f>
        <v>Cartagena</v>
      </c>
      <c r="D4444" t="str">
        <f>IF($A4444="","",Tienda_2!F2044)</f>
        <v>Felipe Santos</v>
      </c>
      <c r="E4444" t="str">
        <f>IF($A4444="","",Tienda_2!I2044)</f>
        <v>Tarjeta de crédito</v>
      </c>
      <c r="F4444">
        <f>IF($A4444="","",VALUE(RIGHT(Tienda_2!E2044,4)))</f>
        <v>2023</v>
      </c>
      <c r="G4444">
        <f>IF($A4444="","",Tienda_2!C2044)</f>
        <v>429300</v>
      </c>
      <c r="H4444">
        <f>IF($A4444="","",Tienda_2!D2044)</f>
        <v>23300</v>
      </c>
      <c r="I4444">
        <f>IF($A4444="","",Tienda_2!H2044)</f>
        <v>1</v>
      </c>
      <c r="J4444">
        <f>IF($A4444="",0,IF(AND(OR('Cuadro-de-mando'!$B$4="(Todas)",'Cuadro-de-mando'!$B$4=$A4444),OR('Cuadro-de-mando'!$E$4="(Todas)",'Cuadro-de-mando'!$E$4=$B4444),OR('Cuadro-de-mando'!$H$4="(Todas)",'Cuadro-de-mando'!$H$4=$C4444),OR('Cuadro-de-mando'!$K$4="(Todas)",'Cuadro-de-mando'!$K$4=$E4444),OR('Cuadro-de-mando'!$N$4="(Todos)",'Cuadro-de-mando'!$N$4=$F4444)),1,0))</f>
        <v>1</v>
      </c>
    </row>
    <row r="4445" spans="1:10" x14ac:dyDescent="0.25">
      <c r="A4445" t="str">
        <f>IF(Tienda_2!$A2045="","","Tienda 2")</f>
        <v>Tienda 2</v>
      </c>
      <c r="B4445" t="str">
        <f>IF($A4445="","",Tienda_2!B2045)</f>
        <v>Juguetes</v>
      </c>
      <c r="C4445" t="str">
        <f>IF($A4445="","",Tienda_2!G2045)</f>
        <v>Cartagena</v>
      </c>
      <c r="D4445" t="str">
        <f>IF($A4445="","",Tienda_2!F2045)</f>
        <v>Mariana Herrera</v>
      </c>
      <c r="E4445" t="str">
        <f>IF($A4445="","",Tienda_2!I2045)</f>
        <v>Tarjeta de crédito</v>
      </c>
      <c r="F4445">
        <f>IF($A4445="","",VALUE(RIGHT(Tienda_2!E2045,4)))</f>
        <v>2020</v>
      </c>
      <c r="G4445">
        <f>IF($A4445="","",Tienda_2!C2045)</f>
        <v>15700</v>
      </c>
      <c r="H4445">
        <f>IF($A4445="","",Tienda_2!D2045)</f>
        <v>0</v>
      </c>
      <c r="I4445">
        <f>IF($A4445="","",Tienda_2!H2045)</f>
        <v>4</v>
      </c>
      <c r="J4445">
        <f>IF($A4445="",0,IF(AND(OR('Cuadro-de-mando'!$B$4="(Todas)",'Cuadro-de-mando'!$B$4=$A4445),OR('Cuadro-de-mando'!$E$4="(Todas)",'Cuadro-de-mando'!$E$4=$B4445),OR('Cuadro-de-mando'!$H$4="(Todas)",'Cuadro-de-mando'!$H$4=$C4445),OR('Cuadro-de-mando'!$K$4="(Todas)",'Cuadro-de-mando'!$K$4=$E4445),OR('Cuadro-de-mando'!$N$4="(Todos)",'Cuadro-de-mando'!$N$4=$F4445)),1,0))</f>
        <v>1</v>
      </c>
    </row>
    <row r="4446" spans="1:10" x14ac:dyDescent="0.25">
      <c r="A4446" t="str">
        <f>IF(Tienda_2!$A2046="","","Tienda 2")</f>
        <v>Tienda 2</v>
      </c>
      <c r="B4446" t="str">
        <f>IF($A4446="","",Tienda_2!B2046)</f>
        <v>Juguetes</v>
      </c>
      <c r="C4446" t="str">
        <f>IF($A4446="","",Tienda_2!G2046)</f>
        <v>Cartagena</v>
      </c>
      <c r="D4446" t="str">
        <f>IF($A4446="","",Tienda_2!F2046)</f>
        <v>Blanca Ramirez</v>
      </c>
      <c r="E4446" t="str">
        <f>IF($A4446="","",Tienda_2!I2046)</f>
        <v>Tarjeta de crédito</v>
      </c>
      <c r="F4446">
        <f>IF($A4446="","",VALUE(RIGHT(Tienda_2!E2046,4)))</f>
        <v>2022</v>
      </c>
      <c r="G4446">
        <f>IF($A4446="","",Tienda_2!C2046)</f>
        <v>54300</v>
      </c>
      <c r="H4446">
        <f>IF($A4446="","",Tienda_2!D2046)</f>
        <v>3300</v>
      </c>
      <c r="I4446">
        <f>IF($A4446="","",Tienda_2!H2046)</f>
        <v>5</v>
      </c>
      <c r="J4446">
        <f>IF($A4446="",0,IF(AND(OR('Cuadro-de-mando'!$B$4="(Todas)",'Cuadro-de-mando'!$B$4=$A4446),OR('Cuadro-de-mando'!$E$4="(Todas)",'Cuadro-de-mando'!$E$4=$B4446),OR('Cuadro-de-mando'!$H$4="(Todas)",'Cuadro-de-mando'!$H$4=$C4446),OR('Cuadro-de-mando'!$K$4="(Todas)",'Cuadro-de-mando'!$K$4=$E4446),OR('Cuadro-de-mando'!$N$4="(Todos)",'Cuadro-de-mando'!$N$4=$F4446)),1,0))</f>
        <v>1</v>
      </c>
    </row>
    <row r="4447" spans="1:10" x14ac:dyDescent="0.25">
      <c r="A4447" t="str">
        <f>IF(Tienda_2!$A2047="","","Tienda 2")</f>
        <v>Tienda 2</v>
      </c>
      <c r="B4447" t="str">
        <f>IF($A4447="","",Tienda_2!B2047)</f>
        <v>Juguetes</v>
      </c>
      <c r="C4447" t="str">
        <f>IF($A4447="","",Tienda_2!G2047)</f>
        <v>Bogotá</v>
      </c>
      <c r="D4447" t="str">
        <f>IF($A4447="","",Tienda_2!F2047)</f>
        <v>Juliana Costa</v>
      </c>
      <c r="E4447" t="str">
        <f>IF($A4447="","",Tienda_2!I2047)</f>
        <v>Cupón</v>
      </c>
      <c r="F4447">
        <f>IF($A4447="","",VALUE(RIGHT(Tienda_2!E2047,4)))</f>
        <v>2022</v>
      </c>
      <c r="G4447">
        <f>IF($A4447="","",Tienda_2!C2047)</f>
        <v>36900</v>
      </c>
      <c r="H4447">
        <f>IF($A4447="","",Tienda_2!D2047)</f>
        <v>2400</v>
      </c>
      <c r="I4447">
        <f>IF($A4447="","",Tienda_2!H2047)</f>
        <v>5</v>
      </c>
      <c r="J4447">
        <f>IF($A4447="",0,IF(AND(OR('Cuadro-de-mando'!$B$4="(Todas)",'Cuadro-de-mando'!$B$4=$A4447),OR('Cuadro-de-mando'!$E$4="(Todas)",'Cuadro-de-mando'!$E$4=$B4447),OR('Cuadro-de-mando'!$H$4="(Todas)",'Cuadro-de-mando'!$H$4=$C4447),OR('Cuadro-de-mando'!$K$4="(Todas)",'Cuadro-de-mando'!$K$4=$E4447),OR('Cuadro-de-mando'!$N$4="(Todos)",'Cuadro-de-mando'!$N$4=$F4447)),1,0))</f>
        <v>1</v>
      </c>
    </row>
    <row r="4448" spans="1:10" x14ac:dyDescent="0.25">
      <c r="A4448" t="str">
        <f>IF(Tienda_2!$A2048="","","Tienda 2")</f>
        <v>Tienda 2</v>
      </c>
      <c r="B4448" t="str">
        <f>IF($A4448="","",Tienda_2!B2048)</f>
        <v>Juguetes</v>
      </c>
      <c r="C4448" t="str">
        <f>IF($A4448="","",Tienda_2!G2048)</f>
        <v>Leticia</v>
      </c>
      <c r="D4448" t="str">
        <f>IF($A4448="","",Tienda_2!F2048)</f>
        <v>Lucas Olivera</v>
      </c>
      <c r="E4448" t="str">
        <f>IF($A4448="","",Tienda_2!I2048)</f>
        <v>Tarjeta de crédito</v>
      </c>
      <c r="F4448">
        <f>IF($A4448="","",VALUE(RIGHT(Tienda_2!E2048,4)))</f>
        <v>2022</v>
      </c>
      <c r="G4448">
        <f>IF($A4448="","",Tienda_2!C2048)</f>
        <v>76900</v>
      </c>
      <c r="H4448">
        <f>IF($A4448="","",Tienda_2!D2048)</f>
        <v>12800</v>
      </c>
      <c r="I4448">
        <f>IF($A4448="","",Tienda_2!H2048)</f>
        <v>5</v>
      </c>
      <c r="J4448">
        <f>IF($A4448="",0,IF(AND(OR('Cuadro-de-mando'!$B$4="(Todas)",'Cuadro-de-mando'!$B$4=$A4448),OR('Cuadro-de-mando'!$E$4="(Todas)",'Cuadro-de-mando'!$E$4=$B4448),OR('Cuadro-de-mando'!$H$4="(Todas)",'Cuadro-de-mando'!$H$4=$C4448),OR('Cuadro-de-mando'!$K$4="(Todas)",'Cuadro-de-mando'!$K$4=$E4448),OR('Cuadro-de-mando'!$N$4="(Todos)",'Cuadro-de-mando'!$N$4=$F4448)),1,0))</f>
        <v>1</v>
      </c>
    </row>
    <row r="4449" spans="1:10" x14ac:dyDescent="0.25">
      <c r="A4449" t="str">
        <f>IF(Tienda_2!$A2049="","","Tienda 2")</f>
        <v>Tienda 2</v>
      </c>
      <c r="B4449" t="str">
        <f>IF($A4449="","",Tienda_2!B2049)</f>
        <v>Muebles</v>
      </c>
      <c r="C4449" t="str">
        <f>IF($A4449="","",Tienda_2!G2049)</f>
        <v>Medellín</v>
      </c>
      <c r="D4449" t="str">
        <f>IF($A4449="","",Tienda_2!F2049)</f>
        <v>Pedro Gomez</v>
      </c>
      <c r="E4449" t="str">
        <f>IF($A4449="","",Tienda_2!I2049)</f>
        <v>Tarjeta de crédito</v>
      </c>
      <c r="F4449">
        <f>IF($A4449="","",VALUE(RIGHT(Tienda_2!E2049,4)))</f>
        <v>2020</v>
      </c>
      <c r="G4449">
        <f>IF($A4449="","",Tienda_2!C2049)</f>
        <v>271000</v>
      </c>
      <c r="H4449">
        <f>IF($A4449="","",Tienda_2!D2049)</f>
        <v>12600</v>
      </c>
      <c r="I4449">
        <f>IF($A4449="","",Tienda_2!H2049)</f>
        <v>5</v>
      </c>
      <c r="J4449">
        <f>IF($A4449="",0,IF(AND(OR('Cuadro-de-mando'!$B$4="(Todas)",'Cuadro-de-mando'!$B$4=$A4449),OR('Cuadro-de-mando'!$E$4="(Todas)",'Cuadro-de-mando'!$E$4=$B4449),OR('Cuadro-de-mando'!$H$4="(Todas)",'Cuadro-de-mando'!$H$4=$C4449),OR('Cuadro-de-mando'!$K$4="(Todas)",'Cuadro-de-mando'!$K$4=$E4449),OR('Cuadro-de-mando'!$N$4="(Todos)",'Cuadro-de-mando'!$N$4=$F4449)),1,0))</f>
        <v>1</v>
      </c>
    </row>
    <row r="4450" spans="1:10" x14ac:dyDescent="0.25">
      <c r="A4450" t="str">
        <f>IF(Tienda_2!$A2050="","","Tienda 2")</f>
        <v>Tienda 2</v>
      </c>
      <c r="B4450" t="str">
        <f>IF($A4450="","",Tienda_2!B2050)</f>
        <v>Juguetes</v>
      </c>
      <c r="C4450" t="str">
        <f>IF($A4450="","",Tienda_2!G2050)</f>
        <v>Cali</v>
      </c>
      <c r="D4450" t="str">
        <f>IF($A4450="","",Tienda_2!F2050)</f>
        <v>Ángel Rodriguez</v>
      </c>
      <c r="E4450" t="str">
        <f>IF($A4450="","",Tienda_2!I2050)</f>
        <v>Tarjeta de crédito</v>
      </c>
      <c r="F4450">
        <f>IF($A4450="","",VALUE(RIGHT(Tienda_2!E2050,4)))</f>
        <v>2020</v>
      </c>
      <c r="G4450">
        <f>IF($A4450="","",Tienda_2!C2050)</f>
        <v>20400</v>
      </c>
      <c r="H4450">
        <f>IF($A4450="","",Tienda_2!D2050)</f>
        <v>1500</v>
      </c>
      <c r="I4450">
        <f>IF($A4450="","",Tienda_2!H2050)</f>
        <v>5</v>
      </c>
      <c r="J4450">
        <f>IF($A4450="",0,IF(AND(OR('Cuadro-de-mando'!$B$4="(Todas)",'Cuadro-de-mando'!$B$4=$A4450),OR('Cuadro-de-mando'!$E$4="(Todas)",'Cuadro-de-mando'!$E$4=$B4450),OR('Cuadro-de-mando'!$H$4="(Todas)",'Cuadro-de-mando'!$H$4=$C4450),OR('Cuadro-de-mando'!$K$4="(Todas)",'Cuadro-de-mando'!$K$4=$E4450),OR('Cuadro-de-mando'!$N$4="(Todos)",'Cuadro-de-mando'!$N$4=$F4450)),1,0))</f>
        <v>1</v>
      </c>
    </row>
    <row r="4451" spans="1:10" x14ac:dyDescent="0.25">
      <c r="A4451" t="str">
        <f>IF(Tienda_2!$A2051="","","Tienda 2")</f>
        <v>Tienda 2</v>
      </c>
      <c r="B4451" t="str">
        <f>IF($A4451="","",Tienda_2!B2051)</f>
        <v>Deportes y diversión</v>
      </c>
      <c r="C4451" t="str">
        <f>IF($A4451="","",Tienda_2!G2051)</f>
        <v>Bogotá</v>
      </c>
      <c r="D4451" t="str">
        <f>IF($A4451="","",Tienda_2!F2051)</f>
        <v>Juan Fernandez</v>
      </c>
      <c r="E4451" t="str">
        <f>IF($A4451="","",Tienda_2!I2051)</f>
        <v>Tarjeta de crédito</v>
      </c>
      <c r="F4451">
        <f>IF($A4451="","",VALUE(RIGHT(Tienda_2!E2051,4)))</f>
        <v>2022</v>
      </c>
      <c r="G4451">
        <f>IF($A4451="","",Tienda_2!C2051)</f>
        <v>54400</v>
      </c>
      <c r="H4451">
        <f>IF($A4451="","",Tienda_2!D2051)</f>
        <v>3400</v>
      </c>
      <c r="I4451">
        <f>IF($A4451="","",Tienda_2!H2051)</f>
        <v>5</v>
      </c>
      <c r="J4451">
        <f>IF($A4451="",0,IF(AND(OR('Cuadro-de-mando'!$B$4="(Todas)",'Cuadro-de-mando'!$B$4=$A4451),OR('Cuadro-de-mando'!$E$4="(Todas)",'Cuadro-de-mando'!$E$4=$B4451),OR('Cuadro-de-mando'!$H$4="(Todas)",'Cuadro-de-mando'!$H$4=$C4451),OR('Cuadro-de-mando'!$K$4="(Todas)",'Cuadro-de-mando'!$K$4=$E4451),OR('Cuadro-de-mando'!$N$4="(Todos)",'Cuadro-de-mando'!$N$4=$F4451)),1,0))</f>
        <v>1</v>
      </c>
    </row>
    <row r="4452" spans="1:10" x14ac:dyDescent="0.25">
      <c r="A4452" t="str">
        <f>IF(Tienda_2!$A2052="","","Tienda 2")</f>
        <v>Tienda 2</v>
      </c>
      <c r="B4452" t="str">
        <f>IF($A4452="","",Tienda_2!B2052)</f>
        <v>Juguetes</v>
      </c>
      <c r="C4452" t="str">
        <f>IF($A4452="","",Tienda_2!G2052)</f>
        <v>Bogotá</v>
      </c>
      <c r="D4452" t="str">
        <f>IF($A4452="","",Tienda_2!F2052)</f>
        <v>Juliana Costa</v>
      </c>
      <c r="E4452" t="str">
        <f>IF($A4452="","",Tienda_2!I2052)</f>
        <v>Tarjeta de crédito</v>
      </c>
      <c r="F4452">
        <f>IF($A4452="","",VALUE(RIGHT(Tienda_2!E2052,4)))</f>
        <v>2021</v>
      </c>
      <c r="G4452">
        <f>IF($A4452="","",Tienda_2!C2052)</f>
        <v>194400</v>
      </c>
      <c r="H4452">
        <f>IF($A4452="","",Tienda_2!D2052)</f>
        <v>10600</v>
      </c>
      <c r="I4452">
        <f>IF($A4452="","",Tienda_2!H2052)</f>
        <v>3</v>
      </c>
      <c r="J4452">
        <f>IF($A4452="",0,IF(AND(OR('Cuadro-de-mando'!$B$4="(Todas)",'Cuadro-de-mando'!$B$4=$A4452),OR('Cuadro-de-mando'!$E$4="(Todas)",'Cuadro-de-mando'!$E$4=$B4452),OR('Cuadro-de-mando'!$H$4="(Todas)",'Cuadro-de-mando'!$H$4=$C4452),OR('Cuadro-de-mando'!$K$4="(Todas)",'Cuadro-de-mando'!$K$4=$E4452),OR('Cuadro-de-mando'!$N$4="(Todos)",'Cuadro-de-mando'!$N$4=$F4452)),1,0))</f>
        <v>1</v>
      </c>
    </row>
    <row r="4453" spans="1:10" x14ac:dyDescent="0.25">
      <c r="A4453" t="str">
        <f>IF(Tienda_2!$A2053="","","Tienda 2")</f>
        <v>Tienda 2</v>
      </c>
      <c r="B4453" t="str">
        <f>IF($A4453="","",Tienda_2!B2053)</f>
        <v>Artículos para el hogar</v>
      </c>
      <c r="C4453" t="str">
        <f>IF($A4453="","",Tienda_2!G2053)</f>
        <v>Pasto</v>
      </c>
      <c r="D4453" t="str">
        <f>IF($A4453="","",Tienda_2!F2053)</f>
        <v>Izabela de León</v>
      </c>
      <c r="E4453" t="str">
        <f>IF($A4453="","",Tienda_2!I2053)</f>
        <v>Tarjeta de crédito</v>
      </c>
      <c r="F4453">
        <f>IF($A4453="","",VALUE(RIGHT(Tienda_2!E2053,4)))</f>
        <v>2022</v>
      </c>
      <c r="G4453">
        <f>IF($A4453="","",Tienda_2!C2053)</f>
        <v>23200</v>
      </c>
      <c r="H4453">
        <f>IF($A4453="","",Tienda_2!D2053)</f>
        <v>5900</v>
      </c>
      <c r="I4453">
        <f>IF($A4453="","",Tienda_2!H2053)</f>
        <v>5</v>
      </c>
      <c r="J4453">
        <f>IF($A4453="",0,IF(AND(OR('Cuadro-de-mando'!$B$4="(Todas)",'Cuadro-de-mando'!$B$4=$A4453),OR('Cuadro-de-mando'!$E$4="(Todas)",'Cuadro-de-mando'!$E$4=$B4453),OR('Cuadro-de-mando'!$H$4="(Todas)",'Cuadro-de-mando'!$H$4=$C4453),OR('Cuadro-de-mando'!$K$4="(Todas)",'Cuadro-de-mando'!$K$4=$E4453),OR('Cuadro-de-mando'!$N$4="(Todos)",'Cuadro-de-mando'!$N$4=$F4453)),1,0))</f>
        <v>1</v>
      </c>
    </row>
    <row r="4454" spans="1:10" x14ac:dyDescent="0.25">
      <c r="A4454" t="str">
        <f>IF(Tienda_2!$A2054="","","Tienda 2")</f>
        <v>Tienda 2</v>
      </c>
      <c r="B4454" t="str">
        <f>IF($A4454="","",Tienda_2!B2054)</f>
        <v>Deportes y diversión</v>
      </c>
      <c r="C4454" t="str">
        <f>IF($A4454="","",Tienda_2!G2054)</f>
        <v>Medellín</v>
      </c>
      <c r="D4454" t="str">
        <f>IF($A4454="","",Tienda_2!F2054)</f>
        <v>Juliana Costa</v>
      </c>
      <c r="E4454" t="str">
        <f>IF($A4454="","",Tienda_2!I2054)</f>
        <v>Tarjeta de crédito</v>
      </c>
      <c r="F4454">
        <f>IF($A4454="","",VALUE(RIGHT(Tienda_2!E2054,4)))</f>
        <v>2020</v>
      </c>
      <c r="G4454">
        <f>IF($A4454="","",Tienda_2!C2054)</f>
        <v>66600</v>
      </c>
      <c r="H4454">
        <f>IF($A4454="","",Tienda_2!D2054)</f>
        <v>3900</v>
      </c>
      <c r="I4454">
        <f>IF($A4454="","",Tienda_2!H2054)</f>
        <v>5</v>
      </c>
      <c r="J4454">
        <f>IF($A4454="",0,IF(AND(OR('Cuadro-de-mando'!$B$4="(Todas)",'Cuadro-de-mando'!$B$4=$A4454),OR('Cuadro-de-mando'!$E$4="(Todas)",'Cuadro-de-mando'!$E$4=$B4454),OR('Cuadro-de-mando'!$H$4="(Todas)",'Cuadro-de-mando'!$H$4=$C4454),OR('Cuadro-de-mando'!$K$4="(Todas)",'Cuadro-de-mando'!$K$4=$E4454),OR('Cuadro-de-mando'!$N$4="(Todos)",'Cuadro-de-mando'!$N$4=$F4454)),1,0))</f>
        <v>1</v>
      </c>
    </row>
    <row r="4455" spans="1:10" x14ac:dyDescent="0.25">
      <c r="A4455" t="str">
        <f>IF(Tienda_2!$A2055="","","Tienda 2")</f>
        <v>Tienda 2</v>
      </c>
      <c r="B4455" t="str">
        <f>IF($A4455="","",Tienda_2!B2055)</f>
        <v>Electrónicos</v>
      </c>
      <c r="C4455" t="str">
        <f>IF($A4455="","",Tienda_2!G2055)</f>
        <v>Medellín</v>
      </c>
      <c r="D4455" t="str">
        <f>IF($A4455="","",Tienda_2!F2055)</f>
        <v>Juan Fernandez</v>
      </c>
      <c r="E4455" t="str">
        <f>IF($A4455="","",Tienda_2!I2055)</f>
        <v>Tarjeta de crédito</v>
      </c>
      <c r="F4455">
        <f>IF($A4455="","",VALUE(RIGHT(Tienda_2!E2055,4)))</f>
        <v>2022</v>
      </c>
      <c r="G4455">
        <f>IF($A4455="","",Tienda_2!C2055)</f>
        <v>291200</v>
      </c>
      <c r="H4455">
        <f>IF($A4455="","",Tienda_2!D2055)</f>
        <v>13700</v>
      </c>
      <c r="I4455">
        <f>IF($A4455="","",Tienda_2!H2055)</f>
        <v>5</v>
      </c>
      <c r="J4455">
        <f>IF($A4455="",0,IF(AND(OR('Cuadro-de-mando'!$B$4="(Todas)",'Cuadro-de-mando'!$B$4=$A4455),OR('Cuadro-de-mando'!$E$4="(Todas)",'Cuadro-de-mando'!$E$4=$B4455),OR('Cuadro-de-mando'!$H$4="(Todas)",'Cuadro-de-mando'!$H$4=$C4455),OR('Cuadro-de-mando'!$K$4="(Todas)",'Cuadro-de-mando'!$K$4=$E4455),OR('Cuadro-de-mando'!$N$4="(Todos)",'Cuadro-de-mando'!$N$4=$F4455)),1,0))</f>
        <v>1</v>
      </c>
    </row>
    <row r="4456" spans="1:10" x14ac:dyDescent="0.25">
      <c r="A4456" t="str">
        <f>IF(Tienda_2!$A2056="","","Tienda 2")</f>
        <v>Tienda 2</v>
      </c>
      <c r="B4456" t="str">
        <f>IF($A4456="","",Tienda_2!B2056)</f>
        <v>Instrumentos musicales</v>
      </c>
      <c r="C4456" t="str">
        <f>IF($A4456="","",Tienda_2!G2056)</f>
        <v>Bogotá</v>
      </c>
      <c r="D4456" t="str">
        <f>IF($A4456="","",Tienda_2!F2056)</f>
        <v>Felipe Santos</v>
      </c>
      <c r="E4456" t="str">
        <f>IF($A4456="","",Tienda_2!I2056)</f>
        <v>Cupón</v>
      </c>
      <c r="F4456">
        <f>IF($A4456="","",VALUE(RIGHT(Tienda_2!E2056,4)))</f>
        <v>2021</v>
      </c>
      <c r="G4456">
        <f>IF($A4456="","",Tienda_2!C2056)</f>
        <v>406200</v>
      </c>
      <c r="H4456">
        <f>IF($A4456="","",Tienda_2!D2056)</f>
        <v>22000</v>
      </c>
      <c r="I4456">
        <f>IF($A4456="","",Tienda_2!H2056)</f>
        <v>5</v>
      </c>
      <c r="J4456">
        <f>IF($A4456="",0,IF(AND(OR('Cuadro-de-mando'!$B$4="(Todas)",'Cuadro-de-mando'!$B$4=$A4456),OR('Cuadro-de-mando'!$E$4="(Todas)",'Cuadro-de-mando'!$E$4=$B4456),OR('Cuadro-de-mando'!$H$4="(Todas)",'Cuadro-de-mando'!$H$4=$C4456),OR('Cuadro-de-mando'!$K$4="(Todas)",'Cuadro-de-mando'!$K$4=$E4456),OR('Cuadro-de-mando'!$N$4="(Todos)",'Cuadro-de-mando'!$N$4=$F4456)),1,0))</f>
        <v>1</v>
      </c>
    </row>
    <row r="4457" spans="1:10" x14ac:dyDescent="0.25">
      <c r="A4457" t="str">
        <f>IF(Tienda_2!$A2057="","","Tienda 2")</f>
        <v>Tienda 2</v>
      </c>
      <c r="B4457" t="str">
        <f>IF($A4457="","",Tienda_2!B2057)</f>
        <v>Electrónicos</v>
      </c>
      <c r="C4457" t="str">
        <f>IF($A4457="","",Tienda_2!G2057)</f>
        <v>Cali</v>
      </c>
      <c r="D4457" t="str">
        <f>IF($A4457="","",Tienda_2!F2057)</f>
        <v>Beatriz Morales</v>
      </c>
      <c r="E4457" t="str">
        <f>IF($A4457="","",Tienda_2!I2057)</f>
        <v>Tarjeta de crédito</v>
      </c>
      <c r="F4457">
        <f>IF($A4457="","",VALUE(RIGHT(Tienda_2!E2057,4)))</f>
        <v>2021</v>
      </c>
      <c r="G4457">
        <f>IF($A4457="","",Tienda_2!C2057)</f>
        <v>1059800</v>
      </c>
      <c r="H4457">
        <f>IF($A4457="","",Tienda_2!D2057)</f>
        <v>56600</v>
      </c>
      <c r="I4457">
        <f>IF($A4457="","",Tienda_2!H2057)</f>
        <v>5</v>
      </c>
      <c r="J4457">
        <f>IF($A4457="",0,IF(AND(OR('Cuadro-de-mando'!$B$4="(Todas)",'Cuadro-de-mando'!$B$4=$A4457),OR('Cuadro-de-mando'!$E$4="(Todas)",'Cuadro-de-mando'!$E$4=$B4457),OR('Cuadro-de-mando'!$H$4="(Todas)",'Cuadro-de-mando'!$H$4=$C4457),OR('Cuadro-de-mando'!$K$4="(Todas)",'Cuadro-de-mando'!$K$4=$E4457),OR('Cuadro-de-mando'!$N$4="(Todos)",'Cuadro-de-mando'!$N$4=$F4457)),1,0))</f>
        <v>1</v>
      </c>
    </row>
    <row r="4458" spans="1:10" x14ac:dyDescent="0.25">
      <c r="A4458" t="str">
        <f>IF(Tienda_2!$A2058="","","Tienda 2")</f>
        <v>Tienda 2</v>
      </c>
      <c r="B4458" t="str">
        <f>IF($A4458="","",Tienda_2!B2058)</f>
        <v>Electrónicos</v>
      </c>
      <c r="C4458" t="str">
        <f>IF($A4458="","",Tienda_2!G2058)</f>
        <v>Bogotá</v>
      </c>
      <c r="D4458" t="str">
        <f>IF($A4458="","",Tienda_2!F2058)</f>
        <v>Pedro Gomez</v>
      </c>
      <c r="E4458" t="str">
        <f>IF($A4458="","",Tienda_2!I2058)</f>
        <v>Tarjeta de débito</v>
      </c>
      <c r="F4458">
        <f>IF($A4458="","",VALUE(RIGHT(Tienda_2!E2058,4)))</f>
        <v>2021</v>
      </c>
      <c r="G4458">
        <f>IF($A4458="","",Tienda_2!C2058)</f>
        <v>1196100</v>
      </c>
      <c r="H4458">
        <f>IF($A4458="","",Tienda_2!D2058)</f>
        <v>61900</v>
      </c>
      <c r="I4458">
        <f>IF($A4458="","",Tienda_2!H2058)</f>
        <v>4</v>
      </c>
      <c r="J4458">
        <f>IF($A4458="",0,IF(AND(OR('Cuadro-de-mando'!$B$4="(Todas)",'Cuadro-de-mando'!$B$4=$A4458),OR('Cuadro-de-mando'!$E$4="(Todas)",'Cuadro-de-mando'!$E$4=$B4458),OR('Cuadro-de-mando'!$H$4="(Todas)",'Cuadro-de-mando'!$H$4=$C4458),OR('Cuadro-de-mando'!$K$4="(Todas)",'Cuadro-de-mando'!$K$4=$E4458),OR('Cuadro-de-mando'!$N$4="(Todos)",'Cuadro-de-mando'!$N$4=$F4458)),1,0))</f>
        <v>1</v>
      </c>
    </row>
    <row r="4459" spans="1:10" x14ac:dyDescent="0.25">
      <c r="A4459" t="str">
        <f>IF(Tienda_2!$A2059="","","Tienda 2")</f>
        <v>Tienda 2</v>
      </c>
      <c r="B4459" t="str">
        <f>IF($A4459="","",Tienda_2!B2059)</f>
        <v>Instrumentos musicales</v>
      </c>
      <c r="C4459" t="str">
        <f>IF($A4459="","",Tienda_2!G2059)</f>
        <v>Pereira</v>
      </c>
      <c r="D4459" t="str">
        <f>IF($A4459="","",Tienda_2!F2059)</f>
        <v>Beatriz Morales</v>
      </c>
      <c r="E4459" t="str">
        <f>IF($A4459="","",Tienda_2!I2059)</f>
        <v>Tarjeta de crédito</v>
      </c>
      <c r="F4459">
        <f>IF($A4459="","",VALUE(RIGHT(Tienda_2!E2059,4)))</f>
        <v>2023</v>
      </c>
      <c r="G4459">
        <f>IF($A4459="","",Tienda_2!C2059)</f>
        <v>84900</v>
      </c>
      <c r="H4459">
        <f>IF($A4459="","",Tienda_2!D2059)</f>
        <v>4700</v>
      </c>
      <c r="I4459">
        <f>IF($A4459="","",Tienda_2!H2059)</f>
        <v>5</v>
      </c>
      <c r="J4459">
        <f>IF($A4459="",0,IF(AND(OR('Cuadro-de-mando'!$B$4="(Todas)",'Cuadro-de-mando'!$B$4=$A4459),OR('Cuadro-de-mando'!$E$4="(Todas)",'Cuadro-de-mando'!$E$4=$B4459),OR('Cuadro-de-mando'!$H$4="(Todas)",'Cuadro-de-mando'!$H$4=$C4459),OR('Cuadro-de-mando'!$K$4="(Todas)",'Cuadro-de-mando'!$K$4=$E4459),OR('Cuadro-de-mando'!$N$4="(Todos)",'Cuadro-de-mando'!$N$4=$F4459)),1,0))</f>
        <v>1</v>
      </c>
    </row>
    <row r="4460" spans="1:10" x14ac:dyDescent="0.25">
      <c r="A4460" t="str">
        <f>IF(Tienda_2!$A2060="","","Tienda 2")</f>
        <v>Tienda 2</v>
      </c>
      <c r="B4460" t="str">
        <f>IF($A4460="","",Tienda_2!B2060)</f>
        <v>Electrónicos</v>
      </c>
      <c r="C4460" t="str">
        <f>IF($A4460="","",Tienda_2!G2060)</f>
        <v>Bogotá</v>
      </c>
      <c r="D4460" t="str">
        <f>IF($A4460="","",Tienda_2!F2060)</f>
        <v>Izabela de León</v>
      </c>
      <c r="E4460" t="str">
        <f>IF($A4460="","",Tienda_2!I2060)</f>
        <v>Cupón</v>
      </c>
      <c r="F4460">
        <f>IF($A4460="","",VALUE(RIGHT(Tienda_2!E2060,4)))</f>
        <v>2022</v>
      </c>
      <c r="G4460">
        <f>IF($A4460="","",Tienda_2!C2060)</f>
        <v>2550000</v>
      </c>
      <c r="H4460">
        <f>IF($A4460="","",Tienda_2!D2060)</f>
        <v>140500</v>
      </c>
      <c r="I4460">
        <f>IF($A4460="","",Tienda_2!H2060)</f>
        <v>5</v>
      </c>
      <c r="J4460">
        <f>IF($A4460="",0,IF(AND(OR('Cuadro-de-mando'!$B$4="(Todas)",'Cuadro-de-mando'!$B$4=$A4460),OR('Cuadro-de-mando'!$E$4="(Todas)",'Cuadro-de-mando'!$E$4=$B4460),OR('Cuadro-de-mando'!$H$4="(Todas)",'Cuadro-de-mando'!$H$4=$C4460),OR('Cuadro-de-mando'!$K$4="(Todas)",'Cuadro-de-mando'!$K$4=$E4460),OR('Cuadro-de-mando'!$N$4="(Todos)",'Cuadro-de-mando'!$N$4=$F4460)),1,0))</f>
        <v>1</v>
      </c>
    </row>
    <row r="4461" spans="1:10" x14ac:dyDescent="0.25">
      <c r="A4461" t="str">
        <f>IF(Tienda_2!$A2061="","","Tienda 2")</f>
        <v>Tienda 2</v>
      </c>
      <c r="B4461" t="str">
        <f>IF($A4461="","",Tienda_2!B2061)</f>
        <v>Electrónicos</v>
      </c>
      <c r="C4461" t="str">
        <f>IF($A4461="","",Tienda_2!G2061)</f>
        <v>Riohacha</v>
      </c>
      <c r="D4461" t="str">
        <f>IF($A4461="","",Tienda_2!F2061)</f>
        <v>Camila Rivera</v>
      </c>
      <c r="E4461" t="str">
        <f>IF($A4461="","",Tienda_2!I2061)</f>
        <v>Tarjeta de crédito</v>
      </c>
      <c r="F4461">
        <f>IF($A4461="","",VALUE(RIGHT(Tienda_2!E2061,4)))</f>
        <v>2021</v>
      </c>
      <c r="G4461">
        <f>IF($A4461="","",Tienda_2!C2061)</f>
        <v>1415500</v>
      </c>
      <c r="H4461">
        <f>IF($A4461="","",Tienda_2!D2061)</f>
        <v>75600</v>
      </c>
      <c r="I4461">
        <f>IF($A4461="","",Tienda_2!H2061)</f>
        <v>1</v>
      </c>
      <c r="J4461">
        <f>IF($A4461="",0,IF(AND(OR('Cuadro-de-mando'!$B$4="(Todas)",'Cuadro-de-mando'!$B$4=$A4461),OR('Cuadro-de-mando'!$E$4="(Todas)",'Cuadro-de-mando'!$E$4=$B4461),OR('Cuadro-de-mando'!$H$4="(Todas)",'Cuadro-de-mando'!$H$4=$C4461),OR('Cuadro-de-mando'!$K$4="(Todas)",'Cuadro-de-mando'!$K$4=$E4461),OR('Cuadro-de-mando'!$N$4="(Todos)",'Cuadro-de-mando'!$N$4=$F4461)),1,0))</f>
        <v>1</v>
      </c>
    </row>
    <row r="4462" spans="1:10" x14ac:dyDescent="0.25">
      <c r="A4462" t="str">
        <f>IF(Tienda_2!$A2062="","","Tienda 2")</f>
        <v>Tienda 2</v>
      </c>
      <c r="B4462" t="str">
        <f>IF($A4462="","",Tienda_2!B2062)</f>
        <v>Deportes y diversión</v>
      </c>
      <c r="C4462" t="str">
        <f>IF($A4462="","",Tienda_2!G2062)</f>
        <v>Bogotá</v>
      </c>
      <c r="D4462" t="str">
        <f>IF($A4462="","",Tienda_2!F2062)</f>
        <v>Juan Fernandez</v>
      </c>
      <c r="E4462" t="str">
        <f>IF($A4462="","",Tienda_2!I2062)</f>
        <v>Tarjeta de crédito</v>
      </c>
      <c r="F4462">
        <f>IF($A4462="","",VALUE(RIGHT(Tienda_2!E2062,4)))</f>
        <v>2020</v>
      </c>
      <c r="G4462">
        <f>IF($A4462="","",Tienda_2!C2062)</f>
        <v>39100</v>
      </c>
      <c r="H4462">
        <f>IF($A4462="","",Tienda_2!D2062)</f>
        <v>0</v>
      </c>
      <c r="I4462">
        <f>IF($A4462="","",Tienda_2!H2062)</f>
        <v>5</v>
      </c>
      <c r="J4462">
        <f>IF($A4462="",0,IF(AND(OR('Cuadro-de-mando'!$B$4="(Todas)",'Cuadro-de-mando'!$B$4=$A4462),OR('Cuadro-de-mando'!$E$4="(Todas)",'Cuadro-de-mando'!$E$4=$B4462),OR('Cuadro-de-mando'!$H$4="(Todas)",'Cuadro-de-mando'!$H$4=$C4462),OR('Cuadro-de-mando'!$K$4="(Todas)",'Cuadro-de-mando'!$K$4=$E4462),OR('Cuadro-de-mando'!$N$4="(Todos)",'Cuadro-de-mando'!$N$4=$F4462)),1,0))</f>
        <v>1</v>
      </c>
    </row>
    <row r="4463" spans="1:10" x14ac:dyDescent="0.25">
      <c r="A4463" t="str">
        <f>IF(Tienda_2!$A2063="","","Tienda 2")</f>
        <v>Tienda 2</v>
      </c>
      <c r="B4463" t="str">
        <f>IF($A4463="","",Tienda_2!B2063)</f>
        <v>Libros</v>
      </c>
      <c r="C4463" t="str">
        <f>IF($A4463="","",Tienda_2!G2063)</f>
        <v>Bogotá</v>
      </c>
      <c r="D4463" t="str">
        <f>IF($A4463="","",Tienda_2!F2063)</f>
        <v>Rafael Acosta</v>
      </c>
      <c r="E4463" t="str">
        <f>IF($A4463="","",Tienda_2!I2063)</f>
        <v>Tarjeta de crédito</v>
      </c>
      <c r="F4463">
        <f>IF($A4463="","",VALUE(RIGHT(Tienda_2!E2063,4)))</f>
        <v>2022</v>
      </c>
      <c r="G4463">
        <f>IF($A4463="","",Tienda_2!C2063)</f>
        <v>66200</v>
      </c>
      <c r="H4463">
        <f>IF($A4463="","",Tienda_2!D2063)</f>
        <v>3700</v>
      </c>
      <c r="I4463">
        <f>IF($A4463="","",Tienda_2!H2063)</f>
        <v>5</v>
      </c>
      <c r="J4463">
        <f>IF($A4463="",0,IF(AND(OR('Cuadro-de-mando'!$B$4="(Todas)",'Cuadro-de-mando'!$B$4=$A4463),OR('Cuadro-de-mando'!$E$4="(Todas)",'Cuadro-de-mando'!$E$4=$B4463),OR('Cuadro-de-mando'!$H$4="(Todas)",'Cuadro-de-mando'!$H$4=$C4463),OR('Cuadro-de-mando'!$K$4="(Todas)",'Cuadro-de-mando'!$K$4=$E4463),OR('Cuadro-de-mando'!$N$4="(Todos)",'Cuadro-de-mando'!$N$4=$F4463)),1,0))</f>
        <v>1</v>
      </c>
    </row>
    <row r="4464" spans="1:10" x14ac:dyDescent="0.25">
      <c r="A4464" t="str">
        <f>IF(Tienda_2!$A2064="","","Tienda 2")</f>
        <v>Tienda 2</v>
      </c>
      <c r="B4464" t="str">
        <f>IF($A4464="","",Tienda_2!B2064)</f>
        <v>Muebles</v>
      </c>
      <c r="C4464" t="str">
        <f>IF($A4464="","",Tienda_2!G2064)</f>
        <v>Santa Marta</v>
      </c>
      <c r="D4464" t="str">
        <f>IF($A4464="","",Tienda_2!F2064)</f>
        <v>Camila Rivera</v>
      </c>
      <c r="E4464" t="str">
        <f>IF($A4464="","",Tienda_2!I2064)</f>
        <v>Nequi</v>
      </c>
      <c r="F4464">
        <f>IF($A4464="","",VALUE(RIGHT(Tienda_2!E2064,4)))</f>
        <v>2022</v>
      </c>
      <c r="G4464">
        <f>IF($A4464="","",Tienda_2!C2064)</f>
        <v>192000</v>
      </c>
      <c r="H4464">
        <f>IF($A4464="","",Tienda_2!D2064)</f>
        <v>8400</v>
      </c>
      <c r="I4464">
        <f>IF($A4464="","",Tienda_2!H2064)</f>
        <v>4</v>
      </c>
      <c r="J4464">
        <f>IF($A4464="",0,IF(AND(OR('Cuadro-de-mando'!$B$4="(Todas)",'Cuadro-de-mando'!$B$4=$A4464),OR('Cuadro-de-mando'!$E$4="(Todas)",'Cuadro-de-mando'!$E$4=$B4464),OR('Cuadro-de-mando'!$H$4="(Todas)",'Cuadro-de-mando'!$H$4=$C4464),OR('Cuadro-de-mando'!$K$4="(Todas)",'Cuadro-de-mando'!$K$4=$E4464),OR('Cuadro-de-mando'!$N$4="(Todos)",'Cuadro-de-mando'!$N$4=$F4464)),1,0))</f>
        <v>1</v>
      </c>
    </row>
    <row r="4465" spans="1:10" x14ac:dyDescent="0.25">
      <c r="A4465" t="str">
        <f>IF(Tienda_2!$A2065="","","Tienda 2")</f>
        <v>Tienda 2</v>
      </c>
      <c r="B4465" t="str">
        <f>IF($A4465="","",Tienda_2!B2065)</f>
        <v>Instrumentos musicales</v>
      </c>
      <c r="C4465" t="str">
        <f>IF($A4465="","",Tienda_2!G2065)</f>
        <v>Medellín</v>
      </c>
      <c r="D4465" t="str">
        <f>IF($A4465="","",Tienda_2!F2065)</f>
        <v>Camila Rivera</v>
      </c>
      <c r="E4465" t="str">
        <f>IF($A4465="","",Tienda_2!I2065)</f>
        <v>Tarjeta de crédito</v>
      </c>
      <c r="F4465">
        <f>IF($A4465="","",VALUE(RIGHT(Tienda_2!E2065,4)))</f>
        <v>2021</v>
      </c>
      <c r="G4465">
        <f>IF($A4465="","",Tienda_2!C2065)</f>
        <v>497800</v>
      </c>
      <c r="H4465">
        <f>IF($A4465="","",Tienda_2!D2065)</f>
        <v>26700</v>
      </c>
      <c r="I4465">
        <f>IF($A4465="","",Tienda_2!H2065)</f>
        <v>4</v>
      </c>
      <c r="J4465">
        <f>IF($A4465="",0,IF(AND(OR('Cuadro-de-mando'!$B$4="(Todas)",'Cuadro-de-mando'!$B$4=$A4465),OR('Cuadro-de-mando'!$E$4="(Todas)",'Cuadro-de-mando'!$E$4=$B4465),OR('Cuadro-de-mando'!$H$4="(Todas)",'Cuadro-de-mando'!$H$4=$C4465),OR('Cuadro-de-mando'!$K$4="(Todas)",'Cuadro-de-mando'!$K$4=$E4465),OR('Cuadro-de-mando'!$N$4="(Todos)",'Cuadro-de-mando'!$N$4=$F4465)),1,0))</f>
        <v>1</v>
      </c>
    </row>
    <row r="4466" spans="1:10" x14ac:dyDescent="0.25">
      <c r="A4466" t="str">
        <f>IF(Tienda_2!$A2066="","","Tienda 2")</f>
        <v>Tienda 2</v>
      </c>
      <c r="B4466" t="str">
        <f>IF($A4466="","",Tienda_2!B2066)</f>
        <v>Muebles</v>
      </c>
      <c r="C4466" t="str">
        <f>IF($A4466="","",Tienda_2!G2066)</f>
        <v>Bogotá</v>
      </c>
      <c r="D4466" t="str">
        <f>IF($A4466="","",Tienda_2!F2066)</f>
        <v>Camila Rivera</v>
      </c>
      <c r="E4466" t="str">
        <f>IF($A4466="","",Tienda_2!I2066)</f>
        <v>Nequi</v>
      </c>
      <c r="F4466">
        <f>IF($A4466="","",VALUE(RIGHT(Tienda_2!E2066,4)))</f>
        <v>2021</v>
      </c>
      <c r="G4466">
        <f>IF($A4466="","",Tienda_2!C2066)</f>
        <v>624700</v>
      </c>
      <c r="H4466">
        <f>IF($A4466="","",Tienda_2!D2066)</f>
        <v>35600</v>
      </c>
      <c r="I4466">
        <f>IF($A4466="","",Tienda_2!H2066)</f>
        <v>3</v>
      </c>
      <c r="J4466">
        <f>IF($A4466="",0,IF(AND(OR('Cuadro-de-mando'!$B$4="(Todas)",'Cuadro-de-mando'!$B$4=$A4466),OR('Cuadro-de-mando'!$E$4="(Todas)",'Cuadro-de-mando'!$E$4=$B4466),OR('Cuadro-de-mando'!$H$4="(Todas)",'Cuadro-de-mando'!$H$4=$C4466),OR('Cuadro-de-mando'!$K$4="(Todas)",'Cuadro-de-mando'!$K$4=$E4466),OR('Cuadro-de-mando'!$N$4="(Todos)",'Cuadro-de-mando'!$N$4=$F4466)),1,0))</f>
        <v>1</v>
      </c>
    </row>
    <row r="4467" spans="1:10" x14ac:dyDescent="0.25">
      <c r="A4467" t="str">
        <f>IF(Tienda_2!$A2067="","","Tienda 2")</f>
        <v>Tienda 2</v>
      </c>
      <c r="B4467" t="str">
        <f>IF($A4467="","",Tienda_2!B2067)</f>
        <v>Muebles</v>
      </c>
      <c r="C4467" t="str">
        <f>IF($A4467="","",Tienda_2!G2067)</f>
        <v>Bogotá</v>
      </c>
      <c r="D4467" t="str">
        <f>IF($A4467="","",Tienda_2!F2067)</f>
        <v>Pedro Gomez</v>
      </c>
      <c r="E4467" t="str">
        <f>IF($A4467="","",Tienda_2!I2067)</f>
        <v>Tarjeta de crédito</v>
      </c>
      <c r="F4467">
        <f>IF($A4467="","",VALUE(RIGHT(Tienda_2!E2067,4)))</f>
        <v>2022</v>
      </c>
      <c r="G4467">
        <f>IF($A4467="","",Tienda_2!C2067)</f>
        <v>671800</v>
      </c>
      <c r="H4467">
        <f>IF($A4467="","",Tienda_2!D2067)</f>
        <v>34000</v>
      </c>
      <c r="I4467">
        <f>IF($A4467="","",Tienda_2!H2067)</f>
        <v>5</v>
      </c>
      <c r="J4467">
        <f>IF($A4467="",0,IF(AND(OR('Cuadro-de-mando'!$B$4="(Todas)",'Cuadro-de-mando'!$B$4=$A4467),OR('Cuadro-de-mando'!$E$4="(Todas)",'Cuadro-de-mando'!$E$4=$B4467),OR('Cuadro-de-mando'!$H$4="(Todas)",'Cuadro-de-mando'!$H$4=$C4467),OR('Cuadro-de-mando'!$K$4="(Todas)",'Cuadro-de-mando'!$K$4=$E4467),OR('Cuadro-de-mando'!$N$4="(Todos)",'Cuadro-de-mando'!$N$4=$F4467)),1,0))</f>
        <v>1</v>
      </c>
    </row>
    <row r="4468" spans="1:10" x14ac:dyDescent="0.25">
      <c r="A4468" t="str">
        <f>IF(Tienda_2!$A2068="","","Tienda 2")</f>
        <v>Tienda 2</v>
      </c>
      <c r="B4468" t="str">
        <f>IF($A4468="","",Tienda_2!B2068)</f>
        <v>Deportes y diversión</v>
      </c>
      <c r="C4468" t="str">
        <f>IF($A4468="","",Tienda_2!G2068)</f>
        <v>Cali</v>
      </c>
      <c r="D4468" t="str">
        <f>IF($A4468="","",Tienda_2!F2068)</f>
        <v>Camila Rivera</v>
      </c>
      <c r="E4468" t="str">
        <f>IF($A4468="","",Tienda_2!I2068)</f>
        <v>Nequi</v>
      </c>
      <c r="F4468">
        <f>IF($A4468="","",VALUE(RIGHT(Tienda_2!E2068,4)))</f>
        <v>2021</v>
      </c>
      <c r="G4468">
        <f>IF($A4468="","",Tienda_2!C2068)</f>
        <v>106000</v>
      </c>
      <c r="H4468">
        <f>IF($A4468="","",Tienda_2!D2068)</f>
        <v>3800</v>
      </c>
      <c r="I4468">
        <f>IF($A4468="","",Tienda_2!H2068)</f>
        <v>4</v>
      </c>
      <c r="J4468">
        <f>IF($A4468="",0,IF(AND(OR('Cuadro-de-mando'!$B$4="(Todas)",'Cuadro-de-mando'!$B$4=$A4468),OR('Cuadro-de-mando'!$E$4="(Todas)",'Cuadro-de-mando'!$E$4=$B4468),OR('Cuadro-de-mando'!$H$4="(Todas)",'Cuadro-de-mando'!$H$4=$C4468),OR('Cuadro-de-mando'!$K$4="(Todas)",'Cuadro-de-mando'!$K$4=$E4468),OR('Cuadro-de-mando'!$N$4="(Todos)",'Cuadro-de-mando'!$N$4=$F4468)),1,0))</f>
        <v>1</v>
      </c>
    </row>
    <row r="4469" spans="1:10" x14ac:dyDescent="0.25">
      <c r="A4469" t="str">
        <f>IF(Tienda_2!$A2069="","","Tienda 2")</f>
        <v>Tienda 2</v>
      </c>
      <c r="B4469" t="str">
        <f>IF($A4469="","",Tienda_2!B2069)</f>
        <v>Juguetes</v>
      </c>
      <c r="C4469" t="str">
        <f>IF($A4469="","",Tienda_2!G2069)</f>
        <v>Bogotá</v>
      </c>
      <c r="D4469" t="str">
        <f>IF($A4469="","",Tienda_2!F2069)</f>
        <v>Camila Rivera</v>
      </c>
      <c r="E4469" t="str">
        <f>IF($A4469="","",Tienda_2!I2069)</f>
        <v>Tarjeta de crédito</v>
      </c>
      <c r="F4469">
        <f>IF($A4469="","",VALUE(RIGHT(Tienda_2!E2069,4)))</f>
        <v>2021</v>
      </c>
      <c r="G4469">
        <f>IF($A4469="","",Tienda_2!C2069)</f>
        <v>113400</v>
      </c>
      <c r="H4469">
        <f>IF($A4469="","",Tienda_2!D2069)</f>
        <v>6400</v>
      </c>
      <c r="I4469">
        <f>IF($A4469="","",Tienda_2!H2069)</f>
        <v>5</v>
      </c>
      <c r="J4469">
        <f>IF($A4469="",0,IF(AND(OR('Cuadro-de-mando'!$B$4="(Todas)",'Cuadro-de-mando'!$B$4=$A4469),OR('Cuadro-de-mando'!$E$4="(Todas)",'Cuadro-de-mando'!$E$4=$B4469),OR('Cuadro-de-mando'!$H$4="(Todas)",'Cuadro-de-mando'!$H$4=$C4469),OR('Cuadro-de-mando'!$K$4="(Todas)",'Cuadro-de-mando'!$K$4=$E4469),OR('Cuadro-de-mando'!$N$4="(Todos)",'Cuadro-de-mando'!$N$4=$F4469)),1,0))</f>
        <v>1</v>
      </c>
    </row>
    <row r="4470" spans="1:10" x14ac:dyDescent="0.25">
      <c r="A4470" t="str">
        <f>IF(Tienda_2!$A2070="","","Tienda 2")</f>
        <v>Tienda 2</v>
      </c>
      <c r="B4470" t="str">
        <f>IF($A4470="","",Tienda_2!B2070)</f>
        <v>Juguetes</v>
      </c>
      <c r="C4470" t="str">
        <f>IF($A4470="","",Tienda_2!G2070)</f>
        <v>Medellín</v>
      </c>
      <c r="D4470" t="str">
        <f>IF($A4470="","",Tienda_2!F2070)</f>
        <v>Mariana Herrera</v>
      </c>
      <c r="E4470" t="str">
        <f>IF($A4470="","",Tienda_2!I2070)</f>
        <v>Tarjeta de crédito</v>
      </c>
      <c r="F4470">
        <f>IF($A4470="","",VALUE(RIGHT(Tienda_2!E2070,4)))</f>
        <v>2022</v>
      </c>
      <c r="G4470">
        <f>IF($A4470="","",Tienda_2!C2070)</f>
        <v>17100</v>
      </c>
      <c r="H4470">
        <f>IF($A4470="","",Tienda_2!D2070)</f>
        <v>1400</v>
      </c>
      <c r="I4470">
        <f>IF($A4470="","",Tienda_2!H2070)</f>
        <v>5</v>
      </c>
      <c r="J4470">
        <f>IF($A4470="",0,IF(AND(OR('Cuadro-de-mando'!$B$4="(Todas)",'Cuadro-de-mando'!$B$4=$A4470),OR('Cuadro-de-mando'!$E$4="(Todas)",'Cuadro-de-mando'!$E$4=$B4470),OR('Cuadro-de-mando'!$H$4="(Todas)",'Cuadro-de-mando'!$H$4=$C4470),OR('Cuadro-de-mando'!$K$4="(Todas)",'Cuadro-de-mando'!$K$4=$E4470),OR('Cuadro-de-mando'!$N$4="(Todos)",'Cuadro-de-mando'!$N$4=$F4470)),1,0))</f>
        <v>1</v>
      </c>
    </row>
    <row r="4471" spans="1:10" x14ac:dyDescent="0.25">
      <c r="A4471" t="str">
        <f>IF(Tienda_2!$A2071="","","Tienda 2")</f>
        <v>Tienda 2</v>
      </c>
      <c r="B4471" t="str">
        <f>IF($A4471="","",Tienda_2!B2071)</f>
        <v>Artículos para el hogar</v>
      </c>
      <c r="C4471" t="str">
        <f>IF($A4471="","",Tienda_2!G2071)</f>
        <v>Pereira</v>
      </c>
      <c r="D4471" t="str">
        <f>IF($A4471="","",Tienda_2!F2071)</f>
        <v>Pedro Gomez</v>
      </c>
      <c r="E4471" t="str">
        <f>IF($A4471="","",Tienda_2!I2071)</f>
        <v>Tarjeta de crédito</v>
      </c>
      <c r="F4471">
        <f>IF($A4471="","",VALUE(RIGHT(Tienda_2!E2071,4)))</f>
        <v>2022</v>
      </c>
      <c r="G4471">
        <f>IF($A4471="","",Tienda_2!C2071)</f>
        <v>76300</v>
      </c>
      <c r="H4471">
        <f>IF($A4471="","",Tienda_2!D2071)</f>
        <v>6400</v>
      </c>
      <c r="I4471">
        <f>IF($A4471="","",Tienda_2!H2071)</f>
        <v>5</v>
      </c>
      <c r="J4471">
        <f>IF($A4471="",0,IF(AND(OR('Cuadro-de-mando'!$B$4="(Todas)",'Cuadro-de-mando'!$B$4=$A4471),OR('Cuadro-de-mando'!$E$4="(Todas)",'Cuadro-de-mando'!$E$4=$B4471),OR('Cuadro-de-mando'!$H$4="(Todas)",'Cuadro-de-mando'!$H$4=$C4471),OR('Cuadro-de-mando'!$K$4="(Todas)",'Cuadro-de-mando'!$K$4=$E4471),OR('Cuadro-de-mando'!$N$4="(Todos)",'Cuadro-de-mando'!$N$4=$F4471)),1,0))</f>
        <v>1</v>
      </c>
    </row>
    <row r="4472" spans="1:10" x14ac:dyDescent="0.25">
      <c r="A4472" t="str">
        <f>IF(Tienda_2!$A2072="","","Tienda 2")</f>
        <v>Tienda 2</v>
      </c>
      <c r="B4472" t="str">
        <f>IF($A4472="","",Tienda_2!B2072)</f>
        <v>Instrumentos musicales</v>
      </c>
      <c r="C4472" t="str">
        <f>IF($A4472="","",Tienda_2!G2072)</f>
        <v>Medellín</v>
      </c>
      <c r="D4472" t="str">
        <f>IF($A4472="","",Tienda_2!F2072)</f>
        <v>Pedro Gomez</v>
      </c>
      <c r="E4472" t="str">
        <f>IF($A4472="","",Tienda_2!I2072)</f>
        <v>Nequi</v>
      </c>
      <c r="F4472">
        <f>IF($A4472="","",VALUE(RIGHT(Tienda_2!E2072,4)))</f>
        <v>2021</v>
      </c>
      <c r="G4472">
        <f>IF($A4472="","",Tienda_2!C2072)</f>
        <v>866800</v>
      </c>
      <c r="H4472">
        <f>IF($A4472="","",Tienda_2!D2072)</f>
        <v>46400</v>
      </c>
      <c r="I4472">
        <f>IF($A4472="","",Tienda_2!H2072)</f>
        <v>5</v>
      </c>
      <c r="J4472">
        <f>IF($A4472="",0,IF(AND(OR('Cuadro-de-mando'!$B$4="(Todas)",'Cuadro-de-mando'!$B$4=$A4472),OR('Cuadro-de-mando'!$E$4="(Todas)",'Cuadro-de-mando'!$E$4=$B4472),OR('Cuadro-de-mando'!$H$4="(Todas)",'Cuadro-de-mando'!$H$4=$C4472),OR('Cuadro-de-mando'!$K$4="(Todas)",'Cuadro-de-mando'!$K$4=$E4472),OR('Cuadro-de-mando'!$N$4="(Todos)",'Cuadro-de-mando'!$N$4=$F4472)),1,0))</f>
        <v>1</v>
      </c>
    </row>
    <row r="4473" spans="1:10" x14ac:dyDescent="0.25">
      <c r="A4473" t="str">
        <f>IF(Tienda_2!$A2073="","","Tienda 2")</f>
        <v>Tienda 2</v>
      </c>
      <c r="B4473" t="str">
        <f>IF($A4473="","",Tienda_2!B2073)</f>
        <v>Libros</v>
      </c>
      <c r="C4473" t="str">
        <f>IF($A4473="","",Tienda_2!G2073)</f>
        <v>Cali</v>
      </c>
      <c r="D4473" t="str">
        <f>IF($A4473="","",Tienda_2!F2073)</f>
        <v>Rafael Acosta</v>
      </c>
      <c r="E4473" t="str">
        <f>IF($A4473="","",Tienda_2!I2073)</f>
        <v>Nequi</v>
      </c>
      <c r="F4473">
        <f>IF($A4473="","",VALUE(RIGHT(Tienda_2!E2073,4)))</f>
        <v>2020</v>
      </c>
      <c r="G4473">
        <f>IF($A4473="","",Tienda_2!C2073)</f>
        <v>77600</v>
      </c>
      <c r="H4473">
        <f>IF($A4473="","",Tienda_2!D2073)</f>
        <v>2300</v>
      </c>
      <c r="I4473">
        <f>IF($A4473="","",Tienda_2!H2073)</f>
        <v>1</v>
      </c>
      <c r="J4473">
        <f>IF($A4473="",0,IF(AND(OR('Cuadro-de-mando'!$B$4="(Todas)",'Cuadro-de-mando'!$B$4=$A4473),OR('Cuadro-de-mando'!$E$4="(Todas)",'Cuadro-de-mando'!$E$4=$B4473),OR('Cuadro-de-mando'!$H$4="(Todas)",'Cuadro-de-mando'!$H$4=$C4473),OR('Cuadro-de-mando'!$K$4="(Todas)",'Cuadro-de-mando'!$K$4=$E4473),OR('Cuadro-de-mando'!$N$4="(Todos)",'Cuadro-de-mando'!$N$4=$F4473)),1,0))</f>
        <v>1</v>
      </c>
    </row>
    <row r="4474" spans="1:10" x14ac:dyDescent="0.25">
      <c r="A4474" t="str">
        <f>IF(Tienda_2!$A2074="","","Tienda 2")</f>
        <v>Tienda 2</v>
      </c>
      <c r="B4474" t="str">
        <f>IF($A4474="","",Tienda_2!B2074)</f>
        <v>Juguetes</v>
      </c>
      <c r="C4474" t="str">
        <f>IF($A4474="","",Tienda_2!G2074)</f>
        <v>Medellín</v>
      </c>
      <c r="D4474" t="str">
        <f>IF($A4474="","",Tienda_2!F2074)</f>
        <v>Lucas Olivera</v>
      </c>
      <c r="E4474" t="str">
        <f>IF($A4474="","",Tienda_2!I2074)</f>
        <v>Tarjeta de crédito</v>
      </c>
      <c r="F4474">
        <f>IF($A4474="","",VALUE(RIGHT(Tienda_2!E2074,4)))</f>
        <v>2022</v>
      </c>
      <c r="G4474">
        <f>IF($A4474="","",Tienda_2!C2074)</f>
        <v>161400</v>
      </c>
      <c r="H4474">
        <f>IF($A4474="","",Tienda_2!D2074)</f>
        <v>8800</v>
      </c>
      <c r="I4474">
        <f>IF($A4474="","",Tienda_2!H2074)</f>
        <v>5</v>
      </c>
      <c r="J4474">
        <f>IF($A4474="",0,IF(AND(OR('Cuadro-de-mando'!$B$4="(Todas)",'Cuadro-de-mando'!$B$4=$A4474),OR('Cuadro-de-mando'!$E$4="(Todas)",'Cuadro-de-mando'!$E$4=$B4474),OR('Cuadro-de-mando'!$H$4="(Todas)",'Cuadro-de-mando'!$H$4=$C4474),OR('Cuadro-de-mando'!$K$4="(Todas)",'Cuadro-de-mando'!$K$4=$E4474),OR('Cuadro-de-mando'!$N$4="(Todos)",'Cuadro-de-mando'!$N$4=$F4474)),1,0))</f>
        <v>1</v>
      </c>
    </row>
    <row r="4475" spans="1:10" x14ac:dyDescent="0.25">
      <c r="A4475" t="str">
        <f>IF(Tienda_2!$A2075="","","Tienda 2")</f>
        <v>Tienda 2</v>
      </c>
      <c r="B4475" t="str">
        <f>IF($A4475="","",Tienda_2!B2075)</f>
        <v>Juguetes</v>
      </c>
      <c r="C4475" t="str">
        <f>IF($A4475="","",Tienda_2!G2075)</f>
        <v>Bogotá</v>
      </c>
      <c r="D4475" t="str">
        <f>IF($A4475="","",Tienda_2!F2075)</f>
        <v>Izabela de León</v>
      </c>
      <c r="E4475" t="str">
        <f>IF($A4475="","",Tienda_2!I2075)</f>
        <v>Tarjeta de crédito</v>
      </c>
      <c r="F4475">
        <f>IF($A4475="","",VALUE(RIGHT(Tienda_2!E2075,4)))</f>
        <v>2021</v>
      </c>
      <c r="G4475">
        <f>IF($A4475="","",Tienda_2!C2075)</f>
        <v>194300</v>
      </c>
      <c r="H4475">
        <f>IF($A4475="","",Tienda_2!D2075)</f>
        <v>8500</v>
      </c>
      <c r="I4475">
        <f>IF($A4475="","",Tienda_2!H2075)</f>
        <v>1</v>
      </c>
      <c r="J4475">
        <f>IF($A4475="",0,IF(AND(OR('Cuadro-de-mando'!$B$4="(Todas)",'Cuadro-de-mando'!$B$4=$A4475),OR('Cuadro-de-mando'!$E$4="(Todas)",'Cuadro-de-mando'!$E$4=$B4475),OR('Cuadro-de-mando'!$H$4="(Todas)",'Cuadro-de-mando'!$H$4=$C4475),OR('Cuadro-de-mando'!$K$4="(Todas)",'Cuadro-de-mando'!$K$4=$E4475),OR('Cuadro-de-mando'!$N$4="(Todos)",'Cuadro-de-mando'!$N$4=$F4475)),1,0))</f>
        <v>1</v>
      </c>
    </row>
    <row r="4476" spans="1:10" x14ac:dyDescent="0.25">
      <c r="A4476" t="str">
        <f>IF(Tienda_2!$A2076="","","Tienda 2")</f>
        <v>Tienda 2</v>
      </c>
      <c r="B4476" t="str">
        <f>IF($A4476="","",Tienda_2!B2076)</f>
        <v>Electrónicos</v>
      </c>
      <c r="C4476" t="str">
        <f>IF($A4476="","",Tienda_2!G2076)</f>
        <v>Bogotá</v>
      </c>
      <c r="D4476" t="str">
        <f>IF($A4476="","",Tienda_2!F2076)</f>
        <v>Maria Alfonso</v>
      </c>
      <c r="E4476" t="str">
        <f>IF($A4476="","",Tienda_2!I2076)</f>
        <v>Tarjeta de crédito</v>
      </c>
      <c r="F4476">
        <f>IF($A4476="","",VALUE(RIGHT(Tienda_2!E2076,4)))</f>
        <v>2023</v>
      </c>
      <c r="G4476">
        <f>IF($A4476="","",Tienda_2!C2076)</f>
        <v>825900</v>
      </c>
      <c r="H4476">
        <f>IF($A4476="","",Tienda_2!D2076)</f>
        <v>44700</v>
      </c>
      <c r="I4476">
        <f>IF($A4476="","",Tienda_2!H2076)</f>
        <v>4</v>
      </c>
      <c r="J4476">
        <f>IF($A4476="",0,IF(AND(OR('Cuadro-de-mando'!$B$4="(Todas)",'Cuadro-de-mando'!$B$4=$A4476),OR('Cuadro-de-mando'!$E$4="(Todas)",'Cuadro-de-mando'!$E$4=$B4476),OR('Cuadro-de-mando'!$H$4="(Todas)",'Cuadro-de-mando'!$H$4=$C4476),OR('Cuadro-de-mando'!$K$4="(Todas)",'Cuadro-de-mando'!$K$4=$E4476),OR('Cuadro-de-mando'!$N$4="(Todos)",'Cuadro-de-mando'!$N$4=$F4476)),1,0))</f>
        <v>1</v>
      </c>
    </row>
    <row r="4477" spans="1:10" x14ac:dyDescent="0.25">
      <c r="A4477" t="str">
        <f>IF(Tienda_2!$A2077="","","Tienda 2")</f>
        <v>Tienda 2</v>
      </c>
      <c r="B4477" t="str">
        <f>IF($A4477="","",Tienda_2!B2077)</f>
        <v>Instrumentos musicales</v>
      </c>
      <c r="C4477" t="str">
        <f>IF($A4477="","",Tienda_2!G2077)</f>
        <v>Barranquilla</v>
      </c>
      <c r="D4477" t="str">
        <f>IF($A4477="","",Tienda_2!F2077)</f>
        <v>Pedro Gomez</v>
      </c>
      <c r="E4477" t="str">
        <f>IF($A4477="","",Tienda_2!I2077)</f>
        <v>Cupón</v>
      </c>
      <c r="F4477">
        <f>IF($A4477="","",VALUE(RIGHT(Tienda_2!E2077,4)))</f>
        <v>2021</v>
      </c>
      <c r="G4477">
        <f>IF($A4477="","",Tienda_2!C2077)</f>
        <v>43700</v>
      </c>
      <c r="H4477">
        <f>IF($A4477="","",Tienda_2!D2077)</f>
        <v>2700</v>
      </c>
      <c r="I4477">
        <f>IF($A4477="","",Tienda_2!H2077)</f>
        <v>4</v>
      </c>
      <c r="J4477">
        <f>IF($A4477="",0,IF(AND(OR('Cuadro-de-mando'!$B$4="(Todas)",'Cuadro-de-mando'!$B$4=$A4477),OR('Cuadro-de-mando'!$E$4="(Todas)",'Cuadro-de-mando'!$E$4=$B4477),OR('Cuadro-de-mando'!$H$4="(Todas)",'Cuadro-de-mando'!$H$4=$C4477),OR('Cuadro-de-mando'!$K$4="(Todas)",'Cuadro-de-mando'!$K$4=$E4477),OR('Cuadro-de-mando'!$N$4="(Todos)",'Cuadro-de-mando'!$N$4=$F4477)),1,0))</f>
        <v>1</v>
      </c>
    </row>
    <row r="4478" spans="1:10" x14ac:dyDescent="0.25">
      <c r="A4478" t="str">
        <f>IF(Tienda_2!$A2078="","","Tienda 2")</f>
        <v>Tienda 2</v>
      </c>
      <c r="B4478" t="str">
        <f>IF($A4478="","",Tienda_2!B2078)</f>
        <v>Juguetes</v>
      </c>
      <c r="C4478" t="str">
        <f>IF($A4478="","",Tienda_2!G2078)</f>
        <v>Bogotá</v>
      </c>
      <c r="D4478" t="str">
        <f>IF($A4478="","",Tienda_2!F2078)</f>
        <v>Rafael Acosta</v>
      </c>
      <c r="E4478" t="str">
        <f>IF($A4478="","",Tienda_2!I2078)</f>
        <v>Tarjeta de crédito</v>
      </c>
      <c r="F4478">
        <f>IF($A4478="","",VALUE(RIGHT(Tienda_2!E2078,4)))</f>
        <v>2022</v>
      </c>
      <c r="G4478">
        <f>IF($A4478="","",Tienda_2!C2078)</f>
        <v>18200</v>
      </c>
      <c r="H4478">
        <f>IF($A4478="","",Tienda_2!D2078)</f>
        <v>0</v>
      </c>
      <c r="I4478">
        <f>IF($A4478="","",Tienda_2!H2078)</f>
        <v>1</v>
      </c>
      <c r="J4478">
        <f>IF($A4478="",0,IF(AND(OR('Cuadro-de-mando'!$B$4="(Todas)",'Cuadro-de-mando'!$B$4=$A4478),OR('Cuadro-de-mando'!$E$4="(Todas)",'Cuadro-de-mando'!$E$4=$B4478),OR('Cuadro-de-mando'!$H$4="(Todas)",'Cuadro-de-mando'!$H$4=$C4478),OR('Cuadro-de-mando'!$K$4="(Todas)",'Cuadro-de-mando'!$K$4=$E4478),OR('Cuadro-de-mando'!$N$4="(Todos)",'Cuadro-de-mando'!$N$4=$F4478)),1,0))</f>
        <v>1</v>
      </c>
    </row>
    <row r="4479" spans="1:10" x14ac:dyDescent="0.25">
      <c r="A4479" t="str">
        <f>IF(Tienda_2!$A2079="","","Tienda 2")</f>
        <v>Tienda 2</v>
      </c>
      <c r="B4479" t="str">
        <f>IF($A4479="","",Tienda_2!B2079)</f>
        <v>Muebles</v>
      </c>
      <c r="C4479" t="str">
        <f>IF($A4479="","",Tienda_2!G2079)</f>
        <v>Medellín</v>
      </c>
      <c r="D4479" t="str">
        <f>IF($A4479="","",Tienda_2!F2079)</f>
        <v>Maria Alfonso</v>
      </c>
      <c r="E4479" t="str">
        <f>IF($A4479="","",Tienda_2!I2079)</f>
        <v>Tarjeta de crédito</v>
      </c>
      <c r="F4479">
        <f>IF($A4479="","",VALUE(RIGHT(Tienda_2!E2079,4)))</f>
        <v>2020</v>
      </c>
      <c r="G4479">
        <f>IF($A4479="","",Tienda_2!C2079)</f>
        <v>417600</v>
      </c>
      <c r="H4479">
        <f>IF($A4479="","",Tienda_2!D2079)</f>
        <v>22400</v>
      </c>
      <c r="I4479">
        <f>IF($A4479="","",Tienda_2!H2079)</f>
        <v>2</v>
      </c>
      <c r="J4479">
        <f>IF($A4479="",0,IF(AND(OR('Cuadro-de-mando'!$B$4="(Todas)",'Cuadro-de-mando'!$B$4=$A4479),OR('Cuadro-de-mando'!$E$4="(Todas)",'Cuadro-de-mando'!$E$4=$B4479),OR('Cuadro-de-mando'!$H$4="(Todas)",'Cuadro-de-mando'!$H$4=$C4479),OR('Cuadro-de-mando'!$K$4="(Todas)",'Cuadro-de-mando'!$K$4=$E4479),OR('Cuadro-de-mando'!$N$4="(Todos)",'Cuadro-de-mando'!$N$4=$F4479)),1,0))</f>
        <v>1</v>
      </c>
    </row>
    <row r="4480" spans="1:10" x14ac:dyDescent="0.25">
      <c r="A4480" t="str">
        <f>IF(Tienda_2!$A2080="","","Tienda 2")</f>
        <v>Tienda 2</v>
      </c>
      <c r="B4480" t="str">
        <f>IF($A4480="","",Tienda_2!B2080)</f>
        <v>Electrónicos</v>
      </c>
      <c r="C4480" t="str">
        <f>IF($A4480="","",Tienda_2!G2080)</f>
        <v>Medellín</v>
      </c>
      <c r="D4480" t="str">
        <f>IF($A4480="","",Tienda_2!F2080)</f>
        <v>Lucas Olivera</v>
      </c>
      <c r="E4480" t="str">
        <f>IF($A4480="","",Tienda_2!I2080)</f>
        <v>Nequi</v>
      </c>
      <c r="F4480">
        <f>IF($A4480="","",VALUE(RIGHT(Tienda_2!E2080,4)))</f>
        <v>2022</v>
      </c>
      <c r="G4480">
        <f>IF($A4480="","",Tienda_2!C2080)</f>
        <v>201900</v>
      </c>
      <c r="H4480">
        <f>IF($A4480="","",Tienda_2!D2080)</f>
        <v>8900</v>
      </c>
      <c r="I4480">
        <f>IF($A4480="","",Tienda_2!H2080)</f>
        <v>5</v>
      </c>
      <c r="J4480">
        <f>IF($A4480="",0,IF(AND(OR('Cuadro-de-mando'!$B$4="(Todas)",'Cuadro-de-mando'!$B$4=$A4480),OR('Cuadro-de-mando'!$E$4="(Todas)",'Cuadro-de-mando'!$E$4=$B4480),OR('Cuadro-de-mando'!$H$4="(Todas)",'Cuadro-de-mando'!$H$4=$C4480),OR('Cuadro-de-mando'!$K$4="(Todas)",'Cuadro-de-mando'!$K$4=$E4480),OR('Cuadro-de-mando'!$N$4="(Todos)",'Cuadro-de-mando'!$N$4=$F4480)),1,0))</f>
        <v>1</v>
      </c>
    </row>
    <row r="4481" spans="1:10" x14ac:dyDescent="0.25">
      <c r="A4481" t="str">
        <f>IF(Tienda_2!$A2081="","","Tienda 2")</f>
        <v>Tienda 2</v>
      </c>
      <c r="B4481" t="str">
        <f>IF($A4481="","",Tienda_2!B2081)</f>
        <v>Electrónicos</v>
      </c>
      <c r="C4481" t="str">
        <f>IF($A4481="","",Tienda_2!G2081)</f>
        <v>Cali</v>
      </c>
      <c r="D4481" t="str">
        <f>IF($A4481="","",Tienda_2!F2081)</f>
        <v>Juan Fernandez</v>
      </c>
      <c r="E4481" t="str">
        <f>IF($A4481="","",Tienda_2!I2081)</f>
        <v>Tarjeta de crédito</v>
      </c>
      <c r="F4481">
        <f>IF($A4481="","",VALUE(RIGHT(Tienda_2!E2081,4)))</f>
        <v>2023</v>
      </c>
      <c r="G4481">
        <f>IF($A4481="","",Tienda_2!C2081)</f>
        <v>349900</v>
      </c>
      <c r="H4481">
        <f>IF($A4481="","",Tienda_2!D2081)</f>
        <v>16800</v>
      </c>
      <c r="I4481">
        <f>IF($A4481="","",Tienda_2!H2081)</f>
        <v>5</v>
      </c>
      <c r="J4481">
        <f>IF($A4481="",0,IF(AND(OR('Cuadro-de-mando'!$B$4="(Todas)",'Cuadro-de-mando'!$B$4=$A4481),OR('Cuadro-de-mando'!$E$4="(Todas)",'Cuadro-de-mando'!$E$4=$B4481),OR('Cuadro-de-mando'!$H$4="(Todas)",'Cuadro-de-mando'!$H$4=$C4481),OR('Cuadro-de-mando'!$K$4="(Todas)",'Cuadro-de-mando'!$K$4=$E4481),OR('Cuadro-de-mando'!$N$4="(Todos)",'Cuadro-de-mando'!$N$4=$F4481)),1,0))</f>
        <v>1</v>
      </c>
    </row>
    <row r="4482" spans="1:10" x14ac:dyDescent="0.25">
      <c r="A4482" t="str">
        <f>IF(Tienda_2!$A2082="","","Tienda 2")</f>
        <v>Tienda 2</v>
      </c>
      <c r="B4482" t="str">
        <f>IF($A4482="","",Tienda_2!B2082)</f>
        <v>Artículos para el hogar</v>
      </c>
      <c r="C4482" t="str">
        <f>IF($A4482="","",Tienda_2!G2082)</f>
        <v>Medellín</v>
      </c>
      <c r="D4482" t="str">
        <f>IF($A4482="","",Tienda_2!F2082)</f>
        <v>Lucas Olivera</v>
      </c>
      <c r="E4482" t="str">
        <f>IF($A4482="","",Tienda_2!I2082)</f>
        <v>Tarjeta de crédito</v>
      </c>
      <c r="F4482">
        <f>IF($A4482="","",VALUE(RIGHT(Tienda_2!E2082,4)))</f>
        <v>2020</v>
      </c>
      <c r="G4482">
        <f>IF($A4482="","",Tienda_2!C2082)</f>
        <v>172100</v>
      </c>
      <c r="H4482">
        <f>IF($A4482="","",Tienda_2!D2082)</f>
        <v>7400</v>
      </c>
      <c r="I4482">
        <f>IF($A4482="","",Tienda_2!H2082)</f>
        <v>5</v>
      </c>
      <c r="J4482">
        <f>IF($A4482="",0,IF(AND(OR('Cuadro-de-mando'!$B$4="(Todas)",'Cuadro-de-mando'!$B$4=$A4482),OR('Cuadro-de-mando'!$E$4="(Todas)",'Cuadro-de-mando'!$E$4=$B4482),OR('Cuadro-de-mando'!$H$4="(Todas)",'Cuadro-de-mando'!$H$4=$C4482),OR('Cuadro-de-mando'!$K$4="(Todas)",'Cuadro-de-mando'!$K$4=$E4482),OR('Cuadro-de-mando'!$N$4="(Todos)",'Cuadro-de-mando'!$N$4=$F4482)),1,0))</f>
        <v>1</v>
      </c>
    </row>
    <row r="4483" spans="1:10" x14ac:dyDescent="0.25">
      <c r="A4483" t="str">
        <f>IF(Tienda_2!$A2083="","","Tienda 2")</f>
        <v>Tienda 2</v>
      </c>
      <c r="B4483" t="str">
        <f>IF($A4483="","",Tienda_2!B2083)</f>
        <v>Deportes y diversión</v>
      </c>
      <c r="C4483" t="str">
        <f>IF($A4483="","",Tienda_2!G2083)</f>
        <v>Medellín</v>
      </c>
      <c r="D4483" t="str">
        <f>IF($A4483="","",Tienda_2!F2083)</f>
        <v>Maria Alfonso</v>
      </c>
      <c r="E4483" t="str">
        <f>IF($A4483="","",Tienda_2!I2083)</f>
        <v>Tarjeta de crédito</v>
      </c>
      <c r="F4483">
        <f>IF($A4483="","",VALUE(RIGHT(Tienda_2!E2083,4)))</f>
        <v>2022</v>
      </c>
      <c r="G4483">
        <f>IF($A4483="","",Tienda_2!C2083)</f>
        <v>39400</v>
      </c>
      <c r="H4483">
        <f>IF($A4483="","",Tienda_2!D2083)</f>
        <v>0</v>
      </c>
      <c r="I4483">
        <f>IF($A4483="","",Tienda_2!H2083)</f>
        <v>5</v>
      </c>
      <c r="J4483">
        <f>IF($A4483="",0,IF(AND(OR('Cuadro-de-mando'!$B$4="(Todas)",'Cuadro-de-mando'!$B$4=$A4483),OR('Cuadro-de-mando'!$E$4="(Todas)",'Cuadro-de-mando'!$E$4=$B4483),OR('Cuadro-de-mando'!$H$4="(Todas)",'Cuadro-de-mando'!$H$4=$C4483),OR('Cuadro-de-mando'!$K$4="(Todas)",'Cuadro-de-mando'!$K$4=$E4483),OR('Cuadro-de-mando'!$N$4="(Todos)",'Cuadro-de-mando'!$N$4=$F4483)),1,0))</f>
        <v>1</v>
      </c>
    </row>
    <row r="4484" spans="1:10" x14ac:dyDescent="0.25">
      <c r="A4484" t="str">
        <f>IF(Tienda_2!$A2084="","","Tienda 2")</f>
        <v>Tienda 2</v>
      </c>
      <c r="B4484" t="str">
        <f>IF($A4484="","",Tienda_2!B2084)</f>
        <v>Juguetes</v>
      </c>
      <c r="C4484" t="str">
        <f>IF($A4484="","",Tienda_2!G2084)</f>
        <v>Riohacha</v>
      </c>
      <c r="D4484" t="str">
        <f>IF($A4484="","",Tienda_2!F2084)</f>
        <v>Santiago Silva</v>
      </c>
      <c r="E4484" t="str">
        <f>IF($A4484="","",Tienda_2!I2084)</f>
        <v>Tarjeta de crédito</v>
      </c>
      <c r="F4484">
        <f>IF($A4484="","",VALUE(RIGHT(Tienda_2!E2084,4)))</f>
        <v>2022</v>
      </c>
      <c r="G4484">
        <f>IF($A4484="","",Tienda_2!C2084)</f>
        <v>15700</v>
      </c>
      <c r="H4484">
        <f>IF($A4484="","",Tienda_2!D2084)</f>
        <v>1200</v>
      </c>
      <c r="I4484">
        <f>IF($A4484="","",Tienda_2!H2084)</f>
        <v>4</v>
      </c>
      <c r="J4484">
        <f>IF($A4484="",0,IF(AND(OR('Cuadro-de-mando'!$B$4="(Todas)",'Cuadro-de-mando'!$B$4=$A4484),OR('Cuadro-de-mando'!$E$4="(Todas)",'Cuadro-de-mando'!$E$4=$B4484),OR('Cuadro-de-mando'!$H$4="(Todas)",'Cuadro-de-mando'!$H$4=$C4484),OR('Cuadro-de-mando'!$K$4="(Todas)",'Cuadro-de-mando'!$K$4=$E4484),OR('Cuadro-de-mando'!$N$4="(Todos)",'Cuadro-de-mando'!$N$4=$F4484)),1,0))</f>
        <v>1</v>
      </c>
    </row>
    <row r="4485" spans="1:10" x14ac:dyDescent="0.25">
      <c r="A4485" t="str">
        <f>IF(Tienda_2!$A2085="","","Tienda 2")</f>
        <v>Tienda 2</v>
      </c>
      <c r="B4485" t="str">
        <f>IF($A4485="","",Tienda_2!B2085)</f>
        <v>Electrónicos</v>
      </c>
      <c r="C4485" t="str">
        <f>IF($A4485="","",Tienda_2!G2085)</f>
        <v>Bogotá</v>
      </c>
      <c r="D4485" t="str">
        <f>IF($A4485="","",Tienda_2!F2085)</f>
        <v>Lucas Olivera</v>
      </c>
      <c r="E4485" t="str">
        <f>IF($A4485="","",Tienda_2!I2085)</f>
        <v>Nequi</v>
      </c>
      <c r="F4485">
        <f>IF($A4485="","",VALUE(RIGHT(Tienda_2!E2085,4)))</f>
        <v>2020</v>
      </c>
      <c r="G4485">
        <f>IF($A4485="","",Tienda_2!C2085)</f>
        <v>1456300</v>
      </c>
      <c r="H4485">
        <f>IF($A4485="","",Tienda_2!D2085)</f>
        <v>78600</v>
      </c>
      <c r="I4485">
        <f>IF($A4485="","",Tienda_2!H2085)</f>
        <v>4</v>
      </c>
      <c r="J4485">
        <f>IF($A4485="",0,IF(AND(OR('Cuadro-de-mando'!$B$4="(Todas)",'Cuadro-de-mando'!$B$4=$A4485),OR('Cuadro-de-mando'!$E$4="(Todas)",'Cuadro-de-mando'!$E$4=$B4485),OR('Cuadro-de-mando'!$H$4="(Todas)",'Cuadro-de-mando'!$H$4=$C4485),OR('Cuadro-de-mando'!$K$4="(Todas)",'Cuadro-de-mando'!$K$4=$E4485),OR('Cuadro-de-mando'!$N$4="(Todos)",'Cuadro-de-mando'!$N$4=$F4485)),1,0))</f>
        <v>1</v>
      </c>
    </row>
    <row r="4486" spans="1:10" x14ac:dyDescent="0.25">
      <c r="A4486" t="str">
        <f>IF(Tienda_2!$A2086="","","Tienda 2")</f>
        <v>Tienda 2</v>
      </c>
      <c r="B4486" t="str">
        <f>IF($A4486="","",Tienda_2!B2086)</f>
        <v>Artículos para el hogar</v>
      </c>
      <c r="C4486" t="str">
        <f>IF($A4486="","",Tienda_2!G2086)</f>
        <v>Bogotá</v>
      </c>
      <c r="D4486" t="str">
        <f>IF($A4486="","",Tienda_2!F2086)</f>
        <v>Blanca Ramirez</v>
      </c>
      <c r="E4486" t="str">
        <f>IF($A4486="","",Tienda_2!I2086)</f>
        <v>Nequi</v>
      </c>
      <c r="F4486">
        <f>IF($A4486="","",VALUE(RIGHT(Tienda_2!E2086,4)))</f>
        <v>2020</v>
      </c>
      <c r="G4486">
        <f>IF($A4486="","",Tienda_2!C2086)</f>
        <v>38300</v>
      </c>
      <c r="H4486">
        <f>IF($A4486="","",Tienda_2!D2086)</f>
        <v>7900</v>
      </c>
      <c r="I4486">
        <f>IF($A4486="","",Tienda_2!H2086)</f>
        <v>1</v>
      </c>
      <c r="J4486">
        <f>IF($A4486="",0,IF(AND(OR('Cuadro-de-mando'!$B$4="(Todas)",'Cuadro-de-mando'!$B$4=$A4486),OR('Cuadro-de-mando'!$E$4="(Todas)",'Cuadro-de-mando'!$E$4=$B4486),OR('Cuadro-de-mando'!$H$4="(Todas)",'Cuadro-de-mando'!$H$4=$C4486),OR('Cuadro-de-mando'!$K$4="(Todas)",'Cuadro-de-mando'!$K$4=$E4486),OR('Cuadro-de-mando'!$N$4="(Todos)",'Cuadro-de-mando'!$N$4=$F4486)),1,0))</f>
        <v>1</v>
      </c>
    </row>
    <row r="4487" spans="1:10" x14ac:dyDescent="0.25">
      <c r="A4487" t="str">
        <f>IF(Tienda_2!$A2087="","","Tienda 2")</f>
        <v>Tienda 2</v>
      </c>
      <c r="B4487" t="str">
        <f>IF($A4487="","",Tienda_2!B2087)</f>
        <v>Juguetes</v>
      </c>
      <c r="C4487" t="str">
        <f>IF($A4487="","",Tienda_2!G2087)</f>
        <v>Medellín</v>
      </c>
      <c r="D4487" t="str">
        <f>IF($A4487="","",Tienda_2!F2087)</f>
        <v>Beatriz Morales</v>
      </c>
      <c r="E4487" t="str">
        <f>IF($A4487="","",Tienda_2!I2087)</f>
        <v>Tarjeta de crédito</v>
      </c>
      <c r="F4487">
        <f>IF($A4487="","",VALUE(RIGHT(Tienda_2!E2087,4)))</f>
        <v>2022</v>
      </c>
      <c r="G4487">
        <f>IF($A4487="","",Tienda_2!C2087)</f>
        <v>231400</v>
      </c>
      <c r="H4487">
        <f>IF($A4487="","",Tienda_2!D2087)</f>
        <v>10500</v>
      </c>
      <c r="I4487">
        <f>IF($A4487="","",Tienda_2!H2087)</f>
        <v>5</v>
      </c>
      <c r="J4487">
        <f>IF($A4487="",0,IF(AND(OR('Cuadro-de-mando'!$B$4="(Todas)",'Cuadro-de-mando'!$B$4=$A4487),OR('Cuadro-de-mando'!$E$4="(Todas)",'Cuadro-de-mando'!$E$4=$B4487),OR('Cuadro-de-mando'!$H$4="(Todas)",'Cuadro-de-mando'!$H$4=$C4487),OR('Cuadro-de-mando'!$K$4="(Todas)",'Cuadro-de-mando'!$K$4=$E4487),OR('Cuadro-de-mando'!$N$4="(Todos)",'Cuadro-de-mando'!$N$4=$F4487)),1,0))</f>
        <v>1</v>
      </c>
    </row>
    <row r="4488" spans="1:10" x14ac:dyDescent="0.25">
      <c r="A4488" t="str">
        <f>IF(Tienda_2!$A2088="","","Tienda 2")</f>
        <v>Tienda 2</v>
      </c>
      <c r="B4488" t="str">
        <f>IF($A4488="","",Tienda_2!B2088)</f>
        <v>Electrodomésticos</v>
      </c>
      <c r="C4488" t="str">
        <f>IF($A4488="","",Tienda_2!G2088)</f>
        <v>Medellín</v>
      </c>
      <c r="D4488" t="str">
        <f>IF($A4488="","",Tienda_2!F2088)</f>
        <v>Beatriz Morales</v>
      </c>
      <c r="E4488" t="str">
        <f>IF($A4488="","",Tienda_2!I2088)</f>
        <v>Tarjeta de crédito</v>
      </c>
      <c r="F4488">
        <f>IF($A4488="","",VALUE(RIGHT(Tienda_2!E2088,4)))</f>
        <v>2021</v>
      </c>
      <c r="G4488">
        <f>IF($A4488="","",Tienda_2!C2088)</f>
        <v>2371900</v>
      </c>
      <c r="H4488">
        <f>IF($A4488="","",Tienda_2!D2088)</f>
        <v>126700</v>
      </c>
      <c r="I4488">
        <f>IF($A4488="","",Tienda_2!H2088)</f>
        <v>5</v>
      </c>
      <c r="J4488">
        <f>IF($A4488="",0,IF(AND(OR('Cuadro-de-mando'!$B$4="(Todas)",'Cuadro-de-mando'!$B$4=$A4488),OR('Cuadro-de-mando'!$E$4="(Todas)",'Cuadro-de-mando'!$E$4=$B4488),OR('Cuadro-de-mando'!$H$4="(Todas)",'Cuadro-de-mando'!$H$4=$C4488),OR('Cuadro-de-mando'!$K$4="(Todas)",'Cuadro-de-mando'!$K$4=$E4488),OR('Cuadro-de-mando'!$N$4="(Todos)",'Cuadro-de-mando'!$N$4=$F4488)),1,0))</f>
        <v>1</v>
      </c>
    </row>
    <row r="4489" spans="1:10" x14ac:dyDescent="0.25">
      <c r="A4489" t="str">
        <f>IF(Tienda_2!$A2089="","","Tienda 2")</f>
        <v>Tienda 2</v>
      </c>
      <c r="B4489" t="str">
        <f>IF($A4489="","",Tienda_2!B2089)</f>
        <v>Instrumentos musicales</v>
      </c>
      <c r="C4489" t="str">
        <f>IF($A4489="","",Tienda_2!G2089)</f>
        <v>Bucaramanga</v>
      </c>
      <c r="D4489" t="str">
        <f>IF($A4489="","",Tienda_2!F2089)</f>
        <v>Lucas Olivera</v>
      </c>
      <c r="E4489" t="str">
        <f>IF($A4489="","",Tienda_2!I2089)</f>
        <v>Tarjeta de crédito</v>
      </c>
      <c r="F4489">
        <f>IF($A4489="","",VALUE(RIGHT(Tienda_2!E2089,4)))</f>
        <v>2022</v>
      </c>
      <c r="G4489">
        <f>IF($A4489="","",Tienda_2!C2089)</f>
        <v>694000</v>
      </c>
      <c r="H4489">
        <f>IF($A4489="","",Tienda_2!D2089)</f>
        <v>35100</v>
      </c>
      <c r="I4489">
        <f>IF($A4489="","",Tienda_2!H2089)</f>
        <v>5</v>
      </c>
      <c r="J4489">
        <f>IF($A4489="",0,IF(AND(OR('Cuadro-de-mando'!$B$4="(Todas)",'Cuadro-de-mando'!$B$4=$A4489),OR('Cuadro-de-mando'!$E$4="(Todas)",'Cuadro-de-mando'!$E$4=$B4489),OR('Cuadro-de-mando'!$H$4="(Todas)",'Cuadro-de-mando'!$H$4=$C4489),OR('Cuadro-de-mando'!$K$4="(Todas)",'Cuadro-de-mando'!$K$4=$E4489),OR('Cuadro-de-mando'!$N$4="(Todos)",'Cuadro-de-mando'!$N$4=$F4489)),1,0))</f>
        <v>1</v>
      </c>
    </row>
    <row r="4490" spans="1:10" x14ac:dyDescent="0.25">
      <c r="A4490" t="str">
        <f>IF(Tienda_2!$A2090="","","Tienda 2")</f>
        <v>Tienda 2</v>
      </c>
      <c r="B4490" t="str">
        <f>IF($A4490="","",Tienda_2!B2090)</f>
        <v>Electrónicos</v>
      </c>
      <c r="C4490" t="str">
        <f>IF($A4490="","",Tienda_2!G2090)</f>
        <v>Bogotá</v>
      </c>
      <c r="D4490" t="str">
        <f>IF($A4490="","",Tienda_2!F2090)</f>
        <v>Pedro Gomez</v>
      </c>
      <c r="E4490" t="str">
        <f>IF($A4490="","",Tienda_2!I2090)</f>
        <v>Tarjeta de crédito</v>
      </c>
      <c r="F4490">
        <f>IF($A4490="","",VALUE(RIGHT(Tienda_2!E2090,4)))</f>
        <v>2022</v>
      </c>
      <c r="G4490">
        <f>IF($A4490="","",Tienda_2!C2090)</f>
        <v>245500</v>
      </c>
      <c r="H4490">
        <f>IF($A4490="","",Tienda_2!D2090)</f>
        <v>13300</v>
      </c>
      <c r="I4490">
        <f>IF($A4490="","",Tienda_2!H2090)</f>
        <v>1</v>
      </c>
      <c r="J4490">
        <f>IF($A4490="",0,IF(AND(OR('Cuadro-de-mando'!$B$4="(Todas)",'Cuadro-de-mando'!$B$4=$A4490),OR('Cuadro-de-mando'!$E$4="(Todas)",'Cuadro-de-mando'!$E$4=$B4490),OR('Cuadro-de-mando'!$H$4="(Todas)",'Cuadro-de-mando'!$H$4=$C4490),OR('Cuadro-de-mando'!$K$4="(Todas)",'Cuadro-de-mando'!$K$4=$E4490),OR('Cuadro-de-mando'!$N$4="(Todos)",'Cuadro-de-mando'!$N$4=$F4490)),1,0))</f>
        <v>1</v>
      </c>
    </row>
    <row r="4491" spans="1:10" x14ac:dyDescent="0.25">
      <c r="A4491" t="str">
        <f>IF(Tienda_2!$A2091="","","Tienda 2")</f>
        <v>Tienda 2</v>
      </c>
      <c r="B4491" t="str">
        <f>IF($A4491="","",Tienda_2!B2091)</f>
        <v>Instrumentos musicales</v>
      </c>
      <c r="C4491" t="str">
        <f>IF($A4491="","",Tienda_2!G2091)</f>
        <v>Bogotá</v>
      </c>
      <c r="D4491" t="str">
        <f>IF($A4491="","",Tienda_2!F2091)</f>
        <v>Felipe Santos</v>
      </c>
      <c r="E4491" t="str">
        <f>IF($A4491="","",Tienda_2!I2091)</f>
        <v>Tarjeta de crédito</v>
      </c>
      <c r="F4491">
        <f>IF($A4491="","",VALUE(RIGHT(Tienda_2!E2091,4)))</f>
        <v>2021</v>
      </c>
      <c r="G4491">
        <f>IF($A4491="","",Tienda_2!C2091)</f>
        <v>62400</v>
      </c>
      <c r="H4491">
        <f>IF($A4491="","",Tienda_2!D2091)</f>
        <v>1500</v>
      </c>
      <c r="I4491">
        <f>IF($A4491="","",Tienda_2!H2091)</f>
        <v>5</v>
      </c>
      <c r="J4491">
        <f>IF($A4491="",0,IF(AND(OR('Cuadro-de-mando'!$B$4="(Todas)",'Cuadro-de-mando'!$B$4=$A4491),OR('Cuadro-de-mando'!$E$4="(Todas)",'Cuadro-de-mando'!$E$4=$B4491),OR('Cuadro-de-mando'!$H$4="(Todas)",'Cuadro-de-mando'!$H$4=$C4491),OR('Cuadro-de-mando'!$K$4="(Todas)",'Cuadro-de-mando'!$K$4=$E4491),OR('Cuadro-de-mando'!$N$4="(Todos)",'Cuadro-de-mando'!$N$4=$F4491)),1,0))</f>
        <v>1</v>
      </c>
    </row>
    <row r="4492" spans="1:10" x14ac:dyDescent="0.25">
      <c r="A4492" t="str">
        <f>IF(Tienda_2!$A2092="","","Tienda 2")</f>
        <v>Tienda 2</v>
      </c>
      <c r="B4492" t="str">
        <f>IF($A4492="","",Tienda_2!B2092)</f>
        <v>Libros</v>
      </c>
      <c r="C4492" t="str">
        <f>IF($A4492="","",Tienda_2!G2092)</f>
        <v>Bogotá</v>
      </c>
      <c r="D4492" t="str">
        <f>IF($A4492="","",Tienda_2!F2092)</f>
        <v>Santiago Silva</v>
      </c>
      <c r="E4492" t="str">
        <f>IF($A4492="","",Tienda_2!I2092)</f>
        <v>Nequi</v>
      </c>
      <c r="F4492">
        <f>IF($A4492="","",VALUE(RIGHT(Tienda_2!E2092,4)))</f>
        <v>2020</v>
      </c>
      <c r="G4492">
        <f>IF($A4492="","",Tienda_2!C2092)</f>
        <v>31600</v>
      </c>
      <c r="H4492">
        <f>IF($A4492="","",Tienda_2!D2092)</f>
        <v>4100</v>
      </c>
      <c r="I4492">
        <f>IF($A4492="","",Tienda_2!H2092)</f>
        <v>3</v>
      </c>
      <c r="J4492">
        <f>IF($A4492="",0,IF(AND(OR('Cuadro-de-mando'!$B$4="(Todas)",'Cuadro-de-mando'!$B$4=$A4492),OR('Cuadro-de-mando'!$E$4="(Todas)",'Cuadro-de-mando'!$E$4=$B4492),OR('Cuadro-de-mando'!$H$4="(Todas)",'Cuadro-de-mando'!$H$4=$C4492),OR('Cuadro-de-mando'!$K$4="(Todas)",'Cuadro-de-mando'!$K$4=$E4492),OR('Cuadro-de-mando'!$N$4="(Todos)",'Cuadro-de-mando'!$N$4=$F4492)),1,0))</f>
        <v>1</v>
      </c>
    </row>
    <row r="4493" spans="1:10" x14ac:dyDescent="0.25">
      <c r="A4493" t="str">
        <f>IF(Tienda_2!$A2093="","","Tienda 2")</f>
        <v>Tienda 2</v>
      </c>
      <c r="B4493" t="str">
        <f>IF($A4493="","",Tienda_2!B2093)</f>
        <v>Electrodomésticos</v>
      </c>
      <c r="C4493" t="str">
        <f>IF($A4493="","",Tienda_2!G2093)</f>
        <v>Cali</v>
      </c>
      <c r="D4493" t="str">
        <f>IF($A4493="","",Tienda_2!F2093)</f>
        <v>Pedro Gomez</v>
      </c>
      <c r="E4493" t="str">
        <f>IF($A4493="","",Tienda_2!I2093)</f>
        <v>Nequi</v>
      </c>
      <c r="F4493">
        <f>IF($A4493="","",VALUE(RIGHT(Tienda_2!E2093,4)))</f>
        <v>2020</v>
      </c>
      <c r="G4493">
        <f>IF($A4493="","",Tienda_2!C2093)</f>
        <v>1293700</v>
      </c>
      <c r="H4493">
        <f>IF($A4493="","",Tienda_2!D2093)</f>
        <v>69900</v>
      </c>
      <c r="I4493">
        <f>IF($A4493="","",Tienda_2!H2093)</f>
        <v>5</v>
      </c>
      <c r="J4493">
        <f>IF($A4493="",0,IF(AND(OR('Cuadro-de-mando'!$B$4="(Todas)",'Cuadro-de-mando'!$B$4=$A4493),OR('Cuadro-de-mando'!$E$4="(Todas)",'Cuadro-de-mando'!$E$4=$B4493),OR('Cuadro-de-mando'!$H$4="(Todas)",'Cuadro-de-mando'!$H$4=$C4493),OR('Cuadro-de-mando'!$K$4="(Todas)",'Cuadro-de-mando'!$K$4=$E4493),OR('Cuadro-de-mando'!$N$4="(Todos)",'Cuadro-de-mando'!$N$4=$F4493)),1,0))</f>
        <v>1</v>
      </c>
    </row>
    <row r="4494" spans="1:10" x14ac:dyDescent="0.25">
      <c r="A4494" t="str">
        <f>IF(Tienda_2!$A2094="","","Tienda 2")</f>
        <v>Tienda 2</v>
      </c>
      <c r="B4494" t="str">
        <f>IF($A4494="","",Tienda_2!B2094)</f>
        <v>Electrónicos</v>
      </c>
      <c r="C4494" t="str">
        <f>IF($A4494="","",Tienda_2!G2094)</f>
        <v>Manizales</v>
      </c>
      <c r="D4494" t="str">
        <f>IF($A4494="","",Tienda_2!F2094)</f>
        <v>Santiago Silva</v>
      </c>
      <c r="E4494" t="str">
        <f>IF($A4494="","",Tienda_2!I2094)</f>
        <v>Nequi</v>
      </c>
      <c r="F4494">
        <f>IF($A4494="","",VALUE(RIGHT(Tienda_2!E2094,4)))</f>
        <v>2021</v>
      </c>
      <c r="G4494">
        <f>IF($A4494="","",Tienda_2!C2094)</f>
        <v>146900</v>
      </c>
      <c r="H4494">
        <f>IF($A4494="","",Tienda_2!D2094)</f>
        <v>8000</v>
      </c>
      <c r="I4494">
        <f>IF($A4494="","",Tienda_2!H2094)</f>
        <v>5</v>
      </c>
      <c r="J4494">
        <f>IF($A4494="",0,IF(AND(OR('Cuadro-de-mando'!$B$4="(Todas)",'Cuadro-de-mando'!$B$4=$A4494),OR('Cuadro-de-mando'!$E$4="(Todas)",'Cuadro-de-mando'!$E$4=$B4494),OR('Cuadro-de-mando'!$H$4="(Todas)",'Cuadro-de-mando'!$H$4=$C4494),OR('Cuadro-de-mando'!$K$4="(Todas)",'Cuadro-de-mando'!$K$4=$E4494),OR('Cuadro-de-mando'!$N$4="(Todos)",'Cuadro-de-mando'!$N$4=$F4494)),1,0))</f>
        <v>1</v>
      </c>
    </row>
    <row r="4495" spans="1:10" x14ac:dyDescent="0.25">
      <c r="A4495" t="str">
        <f>IF(Tienda_2!$A2095="","","Tienda 2")</f>
        <v>Tienda 2</v>
      </c>
      <c r="B4495" t="str">
        <f>IF($A4495="","",Tienda_2!B2095)</f>
        <v>Electrodomésticos</v>
      </c>
      <c r="C4495" t="str">
        <f>IF($A4495="","",Tienda_2!G2095)</f>
        <v>Bogotá</v>
      </c>
      <c r="D4495" t="str">
        <f>IF($A4495="","",Tienda_2!F2095)</f>
        <v>Pedro Gomez</v>
      </c>
      <c r="E4495" t="str">
        <f>IF($A4495="","",Tienda_2!I2095)</f>
        <v>Nequi</v>
      </c>
      <c r="F4495">
        <f>IF($A4495="","",VALUE(RIGHT(Tienda_2!E2095,4)))</f>
        <v>2021</v>
      </c>
      <c r="G4495">
        <f>IF($A4495="","",Tienda_2!C2095)</f>
        <v>1529000</v>
      </c>
      <c r="H4495">
        <f>IF($A4495="","",Tienda_2!D2095)</f>
        <v>79600</v>
      </c>
      <c r="I4495">
        <f>IF($A4495="","",Tienda_2!H2095)</f>
        <v>5</v>
      </c>
      <c r="J4495">
        <f>IF($A4495="",0,IF(AND(OR('Cuadro-de-mando'!$B$4="(Todas)",'Cuadro-de-mando'!$B$4=$A4495),OR('Cuadro-de-mando'!$E$4="(Todas)",'Cuadro-de-mando'!$E$4=$B4495),OR('Cuadro-de-mando'!$H$4="(Todas)",'Cuadro-de-mando'!$H$4=$C4495),OR('Cuadro-de-mando'!$K$4="(Todas)",'Cuadro-de-mando'!$K$4=$E4495),OR('Cuadro-de-mando'!$N$4="(Todos)",'Cuadro-de-mando'!$N$4=$F4495)),1,0))</f>
        <v>1</v>
      </c>
    </row>
    <row r="4496" spans="1:10" x14ac:dyDescent="0.25">
      <c r="A4496" t="str">
        <f>IF(Tienda_2!$A2096="","","Tienda 2")</f>
        <v>Tienda 2</v>
      </c>
      <c r="B4496" t="str">
        <f>IF($A4496="","",Tienda_2!B2096)</f>
        <v>Electrónicos</v>
      </c>
      <c r="C4496" t="str">
        <f>IF($A4496="","",Tienda_2!G2096)</f>
        <v>Bogotá</v>
      </c>
      <c r="D4496" t="str">
        <f>IF($A4496="","",Tienda_2!F2096)</f>
        <v>Santiago Silva</v>
      </c>
      <c r="E4496" t="str">
        <f>IF($A4496="","",Tienda_2!I2096)</f>
        <v>Nequi</v>
      </c>
      <c r="F4496">
        <f>IF($A4496="","",VALUE(RIGHT(Tienda_2!E2096,4)))</f>
        <v>2020</v>
      </c>
      <c r="G4496">
        <f>IF($A4496="","",Tienda_2!C2096)</f>
        <v>48900</v>
      </c>
      <c r="H4496">
        <f>IF($A4496="","",Tienda_2!D2096)</f>
        <v>3700</v>
      </c>
      <c r="I4496">
        <f>IF($A4496="","",Tienda_2!H2096)</f>
        <v>4</v>
      </c>
      <c r="J4496">
        <f>IF($A4496="",0,IF(AND(OR('Cuadro-de-mando'!$B$4="(Todas)",'Cuadro-de-mando'!$B$4=$A4496),OR('Cuadro-de-mando'!$E$4="(Todas)",'Cuadro-de-mando'!$E$4=$B4496),OR('Cuadro-de-mando'!$H$4="(Todas)",'Cuadro-de-mando'!$H$4=$C4496),OR('Cuadro-de-mando'!$K$4="(Todas)",'Cuadro-de-mando'!$K$4=$E4496),OR('Cuadro-de-mando'!$N$4="(Todos)",'Cuadro-de-mando'!$N$4=$F4496)),1,0))</f>
        <v>1</v>
      </c>
    </row>
    <row r="4497" spans="1:10" x14ac:dyDescent="0.25">
      <c r="A4497" t="str">
        <f>IF(Tienda_2!$A2097="","","Tienda 2")</f>
        <v>Tienda 2</v>
      </c>
      <c r="B4497" t="str">
        <f>IF($A4497="","",Tienda_2!B2097)</f>
        <v>Muebles</v>
      </c>
      <c r="C4497" t="str">
        <f>IF($A4497="","",Tienda_2!G2097)</f>
        <v>Bogotá</v>
      </c>
      <c r="D4497" t="str">
        <f>IF($A4497="","",Tienda_2!F2097)</f>
        <v>Blanca Ramirez</v>
      </c>
      <c r="E4497" t="str">
        <f>IF($A4497="","",Tienda_2!I2097)</f>
        <v>Tarjeta de crédito</v>
      </c>
      <c r="F4497">
        <f>IF($A4497="","",VALUE(RIGHT(Tienda_2!E2097,4)))</f>
        <v>2020</v>
      </c>
      <c r="G4497">
        <f>IF($A4497="","",Tienda_2!C2097)</f>
        <v>123400</v>
      </c>
      <c r="H4497">
        <f>IF($A4497="","",Tienda_2!D2097)</f>
        <v>7000</v>
      </c>
      <c r="I4497">
        <f>IF($A4497="","",Tienda_2!H2097)</f>
        <v>4</v>
      </c>
      <c r="J4497">
        <f>IF($A4497="",0,IF(AND(OR('Cuadro-de-mando'!$B$4="(Todas)",'Cuadro-de-mando'!$B$4=$A4497),OR('Cuadro-de-mando'!$E$4="(Todas)",'Cuadro-de-mando'!$E$4=$B4497),OR('Cuadro-de-mando'!$H$4="(Todas)",'Cuadro-de-mando'!$H$4=$C4497),OR('Cuadro-de-mando'!$K$4="(Todas)",'Cuadro-de-mando'!$K$4=$E4497),OR('Cuadro-de-mando'!$N$4="(Todos)",'Cuadro-de-mando'!$N$4=$F4497)),1,0))</f>
        <v>1</v>
      </c>
    </row>
    <row r="4498" spans="1:10" x14ac:dyDescent="0.25">
      <c r="A4498" t="str">
        <f>IF(Tienda_2!$A2098="","","Tienda 2")</f>
        <v>Tienda 2</v>
      </c>
      <c r="B4498" t="str">
        <f>IF($A4498="","",Tienda_2!B2098)</f>
        <v>Electrónicos</v>
      </c>
      <c r="C4498" t="str">
        <f>IF($A4498="","",Tienda_2!G2098)</f>
        <v>Medellín</v>
      </c>
      <c r="D4498" t="str">
        <f>IF($A4498="","",Tienda_2!F2098)</f>
        <v>Maria Alfonso</v>
      </c>
      <c r="E4498" t="str">
        <f>IF($A4498="","",Tienda_2!I2098)</f>
        <v>Tarjeta de crédito</v>
      </c>
      <c r="F4498">
        <f>IF($A4498="","",VALUE(RIGHT(Tienda_2!E2098,4)))</f>
        <v>2021</v>
      </c>
      <c r="G4498">
        <f>IF($A4498="","",Tienda_2!C2098)</f>
        <v>349100</v>
      </c>
      <c r="H4498">
        <f>IF($A4498="","",Tienda_2!D2098)</f>
        <v>19000</v>
      </c>
      <c r="I4498">
        <f>IF($A4498="","",Tienda_2!H2098)</f>
        <v>4</v>
      </c>
      <c r="J4498">
        <f>IF($A4498="",0,IF(AND(OR('Cuadro-de-mando'!$B$4="(Todas)",'Cuadro-de-mando'!$B$4=$A4498),OR('Cuadro-de-mando'!$E$4="(Todas)",'Cuadro-de-mando'!$E$4=$B4498),OR('Cuadro-de-mando'!$H$4="(Todas)",'Cuadro-de-mando'!$H$4=$C4498),OR('Cuadro-de-mando'!$K$4="(Todas)",'Cuadro-de-mando'!$K$4=$E4498),OR('Cuadro-de-mando'!$N$4="(Todos)",'Cuadro-de-mando'!$N$4=$F4498)),1,0))</f>
        <v>1</v>
      </c>
    </row>
    <row r="4499" spans="1:10" x14ac:dyDescent="0.25">
      <c r="A4499" t="str">
        <f>IF(Tienda_2!$A2099="","","Tienda 2")</f>
        <v>Tienda 2</v>
      </c>
      <c r="B4499" t="str">
        <f>IF($A4499="","",Tienda_2!B2099)</f>
        <v>Electrodomésticos</v>
      </c>
      <c r="C4499" t="str">
        <f>IF($A4499="","",Tienda_2!G2099)</f>
        <v>Cartagena</v>
      </c>
      <c r="D4499" t="str">
        <f>IF($A4499="","",Tienda_2!F2099)</f>
        <v>Santiago Silva</v>
      </c>
      <c r="E4499" t="str">
        <f>IF($A4499="","",Tienda_2!I2099)</f>
        <v>Nequi</v>
      </c>
      <c r="F4499">
        <f>IF($A4499="","",VALUE(RIGHT(Tienda_2!E2099,4)))</f>
        <v>2020</v>
      </c>
      <c r="G4499">
        <f>IF($A4499="","",Tienda_2!C2099)</f>
        <v>494200</v>
      </c>
      <c r="H4499">
        <f>IF($A4499="","",Tienda_2!D2099)</f>
        <v>24500</v>
      </c>
      <c r="I4499">
        <f>IF($A4499="","",Tienda_2!H2099)</f>
        <v>4</v>
      </c>
      <c r="J4499">
        <f>IF($A4499="",0,IF(AND(OR('Cuadro-de-mando'!$B$4="(Todas)",'Cuadro-de-mando'!$B$4=$A4499),OR('Cuadro-de-mando'!$E$4="(Todas)",'Cuadro-de-mando'!$E$4=$B4499),OR('Cuadro-de-mando'!$H$4="(Todas)",'Cuadro-de-mando'!$H$4=$C4499),OR('Cuadro-de-mando'!$K$4="(Todas)",'Cuadro-de-mando'!$K$4=$E4499),OR('Cuadro-de-mando'!$N$4="(Todos)",'Cuadro-de-mando'!$N$4=$F4499)),1,0))</f>
        <v>1</v>
      </c>
    </row>
    <row r="4500" spans="1:10" x14ac:dyDescent="0.25">
      <c r="A4500" t="str">
        <f>IF(Tienda_2!$A2100="","","Tienda 2")</f>
        <v>Tienda 2</v>
      </c>
      <c r="B4500" t="str">
        <f>IF($A4500="","",Tienda_2!B2100)</f>
        <v>Artículos para el hogar</v>
      </c>
      <c r="C4500" t="str">
        <f>IF($A4500="","",Tienda_2!G2100)</f>
        <v>Medellín</v>
      </c>
      <c r="D4500" t="str">
        <f>IF($A4500="","",Tienda_2!F2100)</f>
        <v>Felipe Santos</v>
      </c>
      <c r="E4500" t="str">
        <f>IF($A4500="","",Tienda_2!I2100)</f>
        <v>Tarjeta de crédito</v>
      </c>
      <c r="F4500">
        <f>IF($A4500="","",VALUE(RIGHT(Tienda_2!E2100,4)))</f>
        <v>2022</v>
      </c>
      <c r="G4500">
        <f>IF($A4500="","",Tienda_2!C2100)</f>
        <v>216600</v>
      </c>
      <c r="H4500">
        <f>IF($A4500="","",Tienda_2!D2100)</f>
        <v>12000</v>
      </c>
      <c r="I4500">
        <f>IF($A4500="","",Tienda_2!H2100)</f>
        <v>5</v>
      </c>
      <c r="J4500">
        <f>IF($A4500="",0,IF(AND(OR('Cuadro-de-mando'!$B$4="(Todas)",'Cuadro-de-mando'!$B$4=$A4500),OR('Cuadro-de-mando'!$E$4="(Todas)",'Cuadro-de-mando'!$E$4=$B4500),OR('Cuadro-de-mando'!$H$4="(Todas)",'Cuadro-de-mando'!$H$4=$C4500),OR('Cuadro-de-mando'!$K$4="(Todas)",'Cuadro-de-mando'!$K$4=$E4500),OR('Cuadro-de-mando'!$N$4="(Todos)",'Cuadro-de-mando'!$N$4=$F4500)),1,0))</f>
        <v>1</v>
      </c>
    </row>
    <row r="4501" spans="1:10" x14ac:dyDescent="0.25">
      <c r="A4501" t="str">
        <f>IF(Tienda_2!$A2101="","","Tienda 2")</f>
        <v>Tienda 2</v>
      </c>
      <c r="B4501" t="str">
        <f>IF($A4501="","",Tienda_2!B2101)</f>
        <v>Instrumentos musicales</v>
      </c>
      <c r="C4501" t="str">
        <f>IF($A4501="","",Tienda_2!G2101)</f>
        <v>Bogotá</v>
      </c>
      <c r="D4501" t="str">
        <f>IF($A4501="","",Tienda_2!F2101)</f>
        <v>Mariana Herrera</v>
      </c>
      <c r="E4501" t="str">
        <f>IF($A4501="","",Tienda_2!I2101)</f>
        <v>Cupón</v>
      </c>
      <c r="F4501">
        <f>IF($A4501="","",VALUE(RIGHT(Tienda_2!E2101,4)))</f>
        <v>2021</v>
      </c>
      <c r="G4501">
        <f>IF($A4501="","",Tienda_2!C2101)</f>
        <v>1081400</v>
      </c>
      <c r="H4501">
        <f>IF($A4501="","",Tienda_2!D2101)</f>
        <v>60000</v>
      </c>
      <c r="I4501">
        <f>IF($A4501="","",Tienda_2!H2101)</f>
        <v>5</v>
      </c>
      <c r="J4501">
        <f>IF($A4501="",0,IF(AND(OR('Cuadro-de-mando'!$B$4="(Todas)",'Cuadro-de-mando'!$B$4=$A4501),OR('Cuadro-de-mando'!$E$4="(Todas)",'Cuadro-de-mando'!$E$4=$B4501),OR('Cuadro-de-mando'!$H$4="(Todas)",'Cuadro-de-mando'!$H$4=$C4501),OR('Cuadro-de-mando'!$K$4="(Todas)",'Cuadro-de-mando'!$K$4=$E4501),OR('Cuadro-de-mando'!$N$4="(Todos)",'Cuadro-de-mando'!$N$4=$F4501)),1,0))</f>
        <v>1</v>
      </c>
    </row>
    <row r="4502" spans="1:10" x14ac:dyDescent="0.25">
      <c r="A4502" t="str">
        <f>IF(Tienda_2!$A2102="","","Tienda 2")</f>
        <v>Tienda 2</v>
      </c>
      <c r="B4502" t="str">
        <f>IF($A4502="","",Tienda_2!B2102)</f>
        <v>Libros</v>
      </c>
      <c r="C4502" t="str">
        <f>IF($A4502="","",Tienda_2!G2102)</f>
        <v>Cali</v>
      </c>
      <c r="D4502" t="str">
        <f>IF($A4502="","",Tienda_2!F2102)</f>
        <v>Ángel Rodriguez</v>
      </c>
      <c r="E4502" t="str">
        <f>IF($A4502="","",Tienda_2!I2102)</f>
        <v>Cupón</v>
      </c>
      <c r="F4502">
        <f>IF($A4502="","",VALUE(RIGHT(Tienda_2!E2102,4)))</f>
        <v>2022</v>
      </c>
      <c r="G4502">
        <f>IF($A4502="","",Tienda_2!C2102)</f>
        <v>48200</v>
      </c>
      <c r="H4502">
        <f>IF($A4502="","",Tienda_2!D2102)</f>
        <v>800</v>
      </c>
      <c r="I4502">
        <f>IF($A4502="","",Tienda_2!H2102)</f>
        <v>5</v>
      </c>
      <c r="J4502">
        <f>IF($A4502="",0,IF(AND(OR('Cuadro-de-mando'!$B$4="(Todas)",'Cuadro-de-mando'!$B$4=$A4502),OR('Cuadro-de-mando'!$E$4="(Todas)",'Cuadro-de-mando'!$E$4=$B4502),OR('Cuadro-de-mando'!$H$4="(Todas)",'Cuadro-de-mando'!$H$4=$C4502),OR('Cuadro-de-mando'!$K$4="(Todas)",'Cuadro-de-mando'!$K$4=$E4502),OR('Cuadro-de-mando'!$N$4="(Todos)",'Cuadro-de-mando'!$N$4=$F4502)),1,0))</f>
        <v>1</v>
      </c>
    </row>
    <row r="4503" spans="1:10" x14ac:dyDescent="0.25">
      <c r="A4503" t="str">
        <f>IF(Tienda_2!$A2103="","","Tienda 2")</f>
        <v>Tienda 2</v>
      </c>
      <c r="B4503" t="str">
        <f>IF($A4503="","",Tienda_2!B2103)</f>
        <v>Electrodomésticos</v>
      </c>
      <c r="C4503" t="str">
        <f>IF($A4503="","",Tienda_2!G2103)</f>
        <v>Cali</v>
      </c>
      <c r="D4503" t="str">
        <f>IF($A4503="","",Tienda_2!F2103)</f>
        <v>Maria Alfonso</v>
      </c>
      <c r="E4503" t="str">
        <f>IF($A4503="","",Tienda_2!I2103)</f>
        <v>Nequi</v>
      </c>
      <c r="F4503">
        <f>IF($A4503="","",VALUE(RIGHT(Tienda_2!E2103,4)))</f>
        <v>2020</v>
      </c>
      <c r="G4503">
        <f>IF($A4503="","",Tienda_2!C2103)</f>
        <v>1221100</v>
      </c>
      <c r="H4503">
        <f>IF($A4503="","",Tienda_2!D2103)</f>
        <v>63200</v>
      </c>
      <c r="I4503">
        <f>IF($A4503="","",Tienda_2!H2103)</f>
        <v>5</v>
      </c>
      <c r="J4503">
        <f>IF($A4503="",0,IF(AND(OR('Cuadro-de-mando'!$B$4="(Todas)",'Cuadro-de-mando'!$B$4=$A4503),OR('Cuadro-de-mando'!$E$4="(Todas)",'Cuadro-de-mando'!$E$4=$B4503),OR('Cuadro-de-mando'!$H$4="(Todas)",'Cuadro-de-mando'!$H$4=$C4503),OR('Cuadro-de-mando'!$K$4="(Todas)",'Cuadro-de-mando'!$K$4=$E4503),OR('Cuadro-de-mando'!$N$4="(Todos)",'Cuadro-de-mando'!$N$4=$F4503)),1,0))</f>
        <v>1</v>
      </c>
    </row>
    <row r="4504" spans="1:10" x14ac:dyDescent="0.25">
      <c r="A4504" t="str">
        <f>IF(Tienda_2!$A2104="","","Tienda 2")</f>
        <v>Tienda 2</v>
      </c>
      <c r="B4504" t="str">
        <f>IF($A4504="","",Tienda_2!B2104)</f>
        <v>Artículos para el hogar</v>
      </c>
      <c r="C4504" t="str">
        <f>IF($A4504="","",Tienda_2!G2104)</f>
        <v>Medellín</v>
      </c>
      <c r="D4504" t="str">
        <f>IF($A4504="","",Tienda_2!F2104)</f>
        <v>Maria Alfonso</v>
      </c>
      <c r="E4504" t="str">
        <f>IF($A4504="","",Tienda_2!I2104)</f>
        <v>Tarjeta de crédito</v>
      </c>
      <c r="F4504">
        <f>IF($A4504="","",VALUE(RIGHT(Tienda_2!E2104,4)))</f>
        <v>2022</v>
      </c>
      <c r="G4504">
        <f>IF($A4504="","",Tienda_2!C2104)</f>
        <v>25900</v>
      </c>
      <c r="H4504">
        <f>IF($A4504="","",Tienda_2!D2104)</f>
        <v>1600</v>
      </c>
      <c r="I4504">
        <f>IF($A4504="","",Tienda_2!H2104)</f>
        <v>1</v>
      </c>
      <c r="J4504">
        <f>IF($A4504="",0,IF(AND(OR('Cuadro-de-mando'!$B$4="(Todas)",'Cuadro-de-mando'!$B$4=$A4504),OR('Cuadro-de-mando'!$E$4="(Todas)",'Cuadro-de-mando'!$E$4=$B4504),OR('Cuadro-de-mando'!$H$4="(Todas)",'Cuadro-de-mando'!$H$4=$C4504),OR('Cuadro-de-mando'!$K$4="(Todas)",'Cuadro-de-mando'!$K$4=$E4504),OR('Cuadro-de-mando'!$N$4="(Todos)",'Cuadro-de-mando'!$N$4=$F4504)),1,0))</f>
        <v>1</v>
      </c>
    </row>
    <row r="4505" spans="1:10" x14ac:dyDescent="0.25">
      <c r="A4505" t="str">
        <f>IF(Tienda_2!$A2105="","","Tienda 2")</f>
        <v>Tienda 2</v>
      </c>
      <c r="B4505" t="str">
        <f>IF($A4505="","",Tienda_2!B2105)</f>
        <v>Instrumentos musicales</v>
      </c>
      <c r="C4505" t="str">
        <f>IF($A4505="","",Tienda_2!G2105)</f>
        <v>Bogotá</v>
      </c>
      <c r="D4505" t="str">
        <f>IF($A4505="","",Tienda_2!F2105)</f>
        <v>Izabela de León</v>
      </c>
      <c r="E4505" t="str">
        <f>IF($A4505="","",Tienda_2!I2105)</f>
        <v>Tarjeta de crédito</v>
      </c>
      <c r="F4505">
        <f>IF($A4505="","",VALUE(RIGHT(Tienda_2!E2105,4)))</f>
        <v>2023</v>
      </c>
      <c r="G4505">
        <f>IF($A4505="","",Tienda_2!C2105)</f>
        <v>428600</v>
      </c>
      <c r="H4505">
        <f>IF($A4505="","",Tienda_2!D2105)</f>
        <v>21000</v>
      </c>
      <c r="I4505">
        <f>IF($A4505="","",Tienda_2!H2105)</f>
        <v>4</v>
      </c>
      <c r="J4505">
        <f>IF($A4505="",0,IF(AND(OR('Cuadro-de-mando'!$B$4="(Todas)",'Cuadro-de-mando'!$B$4=$A4505),OR('Cuadro-de-mando'!$E$4="(Todas)",'Cuadro-de-mando'!$E$4=$B4505),OR('Cuadro-de-mando'!$H$4="(Todas)",'Cuadro-de-mando'!$H$4=$C4505),OR('Cuadro-de-mando'!$K$4="(Todas)",'Cuadro-de-mando'!$K$4=$E4505),OR('Cuadro-de-mando'!$N$4="(Todos)",'Cuadro-de-mando'!$N$4=$F4505)),1,0))</f>
        <v>1</v>
      </c>
    </row>
    <row r="4506" spans="1:10" x14ac:dyDescent="0.25">
      <c r="A4506" t="str">
        <f>IF(Tienda_2!$A2106="","","Tienda 2")</f>
        <v>Tienda 2</v>
      </c>
      <c r="B4506" t="str">
        <f>IF($A4506="","",Tienda_2!B2106)</f>
        <v>Juguetes</v>
      </c>
      <c r="C4506" t="str">
        <f>IF($A4506="","",Tienda_2!G2106)</f>
        <v>Medellín</v>
      </c>
      <c r="D4506" t="str">
        <f>IF($A4506="","",Tienda_2!F2106)</f>
        <v>Beatriz Morales</v>
      </c>
      <c r="E4506" t="str">
        <f>IF($A4506="","",Tienda_2!I2106)</f>
        <v>Tarjeta de crédito</v>
      </c>
      <c r="F4506">
        <f>IF($A4506="","",VALUE(RIGHT(Tienda_2!E2106,4)))</f>
        <v>2020</v>
      </c>
      <c r="G4506">
        <f>IF($A4506="","",Tienda_2!C2106)</f>
        <v>18300</v>
      </c>
      <c r="H4506">
        <f>IF($A4506="","",Tienda_2!D2106)</f>
        <v>6800</v>
      </c>
      <c r="I4506">
        <f>IF($A4506="","",Tienda_2!H2106)</f>
        <v>2</v>
      </c>
      <c r="J4506">
        <f>IF($A4506="",0,IF(AND(OR('Cuadro-de-mando'!$B$4="(Todas)",'Cuadro-de-mando'!$B$4=$A4506),OR('Cuadro-de-mando'!$E$4="(Todas)",'Cuadro-de-mando'!$E$4=$B4506),OR('Cuadro-de-mando'!$H$4="(Todas)",'Cuadro-de-mando'!$H$4=$C4506),OR('Cuadro-de-mando'!$K$4="(Todas)",'Cuadro-de-mando'!$K$4=$E4506),OR('Cuadro-de-mando'!$N$4="(Todos)",'Cuadro-de-mando'!$N$4=$F4506)),1,0))</f>
        <v>1</v>
      </c>
    </row>
    <row r="4507" spans="1:10" x14ac:dyDescent="0.25">
      <c r="A4507" t="str">
        <f>IF(Tienda_2!$A2107="","","Tienda 2")</f>
        <v>Tienda 2</v>
      </c>
      <c r="B4507" t="str">
        <f>IF($A4507="","",Tienda_2!B2107)</f>
        <v>Electrodomésticos</v>
      </c>
      <c r="C4507" t="str">
        <f>IF($A4507="","",Tienda_2!G2107)</f>
        <v>Bogotá</v>
      </c>
      <c r="D4507" t="str">
        <f>IF($A4507="","",Tienda_2!F2107)</f>
        <v>Camila Rivera</v>
      </c>
      <c r="E4507" t="str">
        <f>IF($A4507="","",Tienda_2!I2107)</f>
        <v>Cupón</v>
      </c>
      <c r="F4507">
        <f>IF($A4507="","",VALUE(RIGHT(Tienda_2!E2107,4)))</f>
        <v>2021</v>
      </c>
      <c r="G4507">
        <f>IF($A4507="","",Tienda_2!C2107)</f>
        <v>520600</v>
      </c>
      <c r="H4507">
        <f>IF($A4507="","",Tienda_2!D2107)</f>
        <v>25900</v>
      </c>
      <c r="I4507">
        <f>IF($A4507="","",Tienda_2!H2107)</f>
        <v>3</v>
      </c>
      <c r="J4507">
        <f>IF($A4507="",0,IF(AND(OR('Cuadro-de-mando'!$B$4="(Todas)",'Cuadro-de-mando'!$B$4=$A4507),OR('Cuadro-de-mando'!$E$4="(Todas)",'Cuadro-de-mando'!$E$4=$B4507),OR('Cuadro-de-mando'!$H$4="(Todas)",'Cuadro-de-mando'!$H$4=$C4507),OR('Cuadro-de-mando'!$K$4="(Todas)",'Cuadro-de-mando'!$K$4=$E4507),OR('Cuadro-de-mando'!$N$4="(Todos)",'Cuadro-de-mando'!$N$4=$F4507)),1,0))</f>
        <v>1</v>
      </c>
    </row>
    <row r="4508" spans="1:10" x14ac:dyDescent="0.25">
      <c r="A4508" t="str">
        <f>IF(Tienda_2!$A2108="","","Tienda 2")</f>
        <v>Tienda 2</v>
      </c>
      <c r="B4508" t="str">
        <f>IF($A4508="","",Tienda_2!B2108)</f>
        <v>Muebles</v>
      </c>
      <c r="C4508" t="str">
        <f>IF($A4508="","",Tienda_2!G2108)</f>
        <v>Medellín</v>
      </c>
      <c r="D4508" t="str">
        <f>IF($A4508="","",Tienda_2!F2108)</f>
        <v>Pedro Gomez</v>
      </c>
      <c r="E4508" t="str">
        <f>IF($A4508="","",Tienda_2!I2108)</f>
        <v>Tarjeta de crédito</v>
      </c>
      <c r="F4508">
        <f>IF($A4508="","",VALUE(RIGHT(Tienda_2!E2108,4)))</f>
        <v>2020</v>
      </c>
      <c r="G4508">
        <f>IF($A4508="","",Tienda_2!C2108)</f>
        <v>633900</v>
      </c>
      <c r="H4508">
        <f>IF($A4508="","",Tienda_2!D2108)</f>
        <v>34300</v>
      </c>
      <c r="I4508">
        <f>IF($A4508="","",Tienda_2!H2108)</f>
        <v>1</v>
      </c>
      <c r="J4508">
        <f>IF($A4508="",0,IF(AND(OR('Cuadro-de-mando'!$B$4="(Todas)",'Cuadro-de-mando'!$B$4=$A4508),OR('Cuadro-de-mando'!$E$4="(Todas)",'Cuadro-de-mando'!$E$4=$B4508),OR('Cuadro-de-mando'!$H$4="(Todas)",'Cuadro-de-mando'!$H$4=$C4508),OR('Cuadro-de-mando'!$K$4="(Todas)",'Cuadro-de-mando'!$K$4=$E4508),OR('Cuadro-de-mando'!$N$4="(Todos)",'Cuadro-de-mando'!$N$4=$F4508)),1,0))</f>
        <v>1</v>
      </c>
    </row>
    <row r="4509" spans="1:10" x14ac:dyDescent="0.25">
      <c r="A4509" t="str">
        <f>IF(Tienda_2!$A2109="","","Tienda 2")</f>
        <v>Tienda 2</v>
      </c>
      <c r="B4509" t="str">
        <f>IF($A4509="","",Tienda_2!B2109)</f>
        <v>Electrodomésticos</v>
      </c>
      <c r="C4509" t="str">
        <f>IF($A4509="","",Tienda_2!G2109)</f>
        <v>Santa Marta</v>
      </c>
      <c r="D4509" t="str">
        <f>IF($A4509="","",Tienda_2!F2109)</f>
        <v>Juan Fernandez</v>
      </c>
      <c r="E4509" t="str">
        <f>IF($A4509="","",Tienda_2!I2109)</f>
        <v>Tarjeta de crédito</v>
      </c>
      <c r="F4509">
        <f>IF($A4509="","",VALUE(RIGHT(Tienda_2!E2109,4)))</f>
        <v>2020</v>
      </c>
      <c r="G4509">
        <f>IF($A4509="","",Tienda_2!C2109)</f>
        <v>1202900</v>
      </c>
      <c r="H4509">
        <f>IF($A4509="","",Tienda_2!D2109)</f>
        <v>64700</v>
      </c>
      <c r="I4509">
        <f>IF($A4509="","",Tienda_2!H2109)</f>
        <v>5</v>
      </c>
      <c r="J4509">
        <f>IF($A4509="",0,IF(AND(OR('Cuadro-de-mando'!$B$4="(Todas)",'Cuadro-de-mando'!$B$4=$A4509),OR('Cuadro-de-mando'!$E$4="(Todas)",'Cuadro-de-mando'!$E$4=$B4509),OR('Cuadro-de-mando'!$H$4="(Todas)",'Cuadro-de-mando'!$H$4=$C4509),OR('Cuadro-de-mando'!$K$4="(Todas)",'Cuadro-de-mando'!$K$4=$E4509),OR('Cuadro-de-mando'!$N$4="(Todos)",'Cuadro-de-mando'!$N$4=$F4509)),1,0))</f>
        <v>1</v>
      </c>
    </row>
    <row r="4510" spans="1:10" x14ac:dyDescent="0.25">
      <c r="A4510" t="str">
        <f>IF(Tienda_2!$A2110="","","Tienda 2")</f>
        <v>Tienda 2</v>
      </c>
      <c r="B4510" t="str">
        <f>IF($A4510="","",Tienda_2!B2110)</f>
        <v>Libros</v>
      </c>
      <c r="C4510" t="str">
        <f>IF($A4510="","",Tienda_2!G2110)</f>
        <v>Medellín</v>
      </c>
      <c r="D4510" t="str">
        <f>IF($A4510="","",Tienda_2!F2110)</f>
        <v>Rafael Acosta</v>
      </c>
      <c r="E4510" t="str">
        <f>IF($A4510="","",Tienda_2!I2110)</f>
        <v>Tarjeta de crédito</v>
      </c>
      <c r="F4510">
        <f>IF($A4510="","",VALUE(RIGHT(Tienda_2!E2110,4)))</f>
        <v>2022</v>
      </c>
      <c r="G4510">
        <f>IF($A4510="","",Tienda_2!C2110)</f>
        <v>46400</v>
      </c>
      <c r="H4510">
        <f>IF($A4510="","",Tienda_2!D2110)</f>
        <v>3000</v>
      </c>
      <c r="I4510">
        <f>IF($A4510="","",Tienda_2!H2110)</f>
        <v>5</v>
      </c>
      <c r="J4510">
        <f>IF($A4510="",0,IF(AND(OR('Cuadro-de-mando'!$B$4="(Todas)",'Cuadro-de-mando'!$B$4=$A4510),OR('Cuadro-de-mando'!$E$4="(Todas)",'Cuadro-de-mando'!$E$4=$B4510),OR('Cuadro-de-mando'!$H$4="(Todas)",'Cuadro-de-mando'!$H$4=$C4510),OR('Cuadro-de-mando'!$K$4="(Todas)",'Cuadro-de-mando'!$K$4=$E4510),OR('Cuadro-de-mando'!$N$4="(Todos)",'Cuadro-de-mando'!$N$4=$F4510)),1,0))</f>
        <v>1</v>
      </c>
    </row>
    <row r="4511" spans="1:10" x14ac:dyDescent="0.25">
      <c r="A4511" t="str">
        <f>IF(Tienda_2!$A2111="","","Tienda 2")</f>
        <v>Tienda 2</v>
      </c>
      <c r="B4511" t="str">
        <f>IF($A4511="","",Tienda_2!B2111)</f>
        <v>Libros</v>
      </c>
      <c r="C4511" t="str">
        <f>IF($A4511="","",Tienda_2!G2111)</f>
        <v>Medellín</v>
      </c>
      <c r="D4511" t="str">
        <f>IF($A4511="","",Tienda_2!F2111)</f>
        <v>Camila Rivera</v>
      </c>
      <c r="E4511" t="str">
        <f>IF($A4511="","",Tienda_2!I2111)</f>
        <v>Tarjeta de crédito</v>
      </c>
      <c r="F4511">
        <f>IF($A4511="","",VALUE(RIGHT(Tienda_2!E2111,4)))</f>
        <v>2022</v>
      </c>
      <c r="G4511">
        <f>IF($A4511="","",Tienda_2!C2111)</f>
        <v>65000</v>
      </c>
      <c r="H4511">
        <f>IF($A4511="","",Tienda_2!D2111)</f>
        <v>3900</v>
      </c>
      <c r="I4511">
        <f>IF($A4511="","",Tienda_2!H2111)</f>
        <v>5</v>
      </c>
      <c r="J4511">
        <f>IF($A4511="",0,IF(AND(OR('Cuadro-de-mando'!$B$4="(Todas)",'Cuadro-de-mando'!$B$4=$A4511),OR('Cuadro-de-mando'!$E$4="(Todas)",'Cuadro-de-mando'!$E$4=$B4511),OR('Cuadro-de-mando'!$H$4="(Todas)",'Cuadro-de-mando'!$H$4=$C4511),OR('Cuadro-de-mando'!$K$4="(Todas)",'Cuadro-de-mando'!$K$4=$E4511),OR('Cuadro-de-mando'!$N$4="(Todos)",'Cuadro-de-mando'!$N$4=$F4511)),1,0))</f>
        <v>1</v>
      </c>
    </row>
    <row r="4512" spans="1:10" x14ac:dyDescent="0.25">
      <c r="A4512" t="str">
        <f>IF(Tienda_2!$A2112="","","Tienda 2")</f>
        <v>Tienda 2</v>
      </c>
      <c r="B4512" t="str">
        <f>IF($A4512="","",Tienda_2!B2112)</f>
        <v>Deportes y diversión</v>
      </c>
      <c r="C4512" t="str">
        <f>IF($A4512="","",Tienda_2!G2112)</f>
        <v>Medellín</v>
      </c>
      <c r="D4512" t="str">
        <f>IF($A4512="","",Tienda_2!F2112)</f>
        <v>Lucas Olivera</v>
      </c>
      <c r="E4512" t="str">
        <f>IF($A4512="","",Tienda_2!I2112)</f>
        <v>Nequi</v>
      </c>
      <c r="F4512">
        <f>IF($A4512="","",VALUE(RIGHT(Tienda_2!E2112,4)))</f>
        <v>2020</v>
      </c>
      <c r="G4512">
        <f>IF($A4512="","",Tienda_2!C2112)</f>
        <v>70500</v>
      </c>
      <c r="H4512">
        <f>IF($A4512="","",Tienda_2!D2112)</f>
        <v>1900</v>
      </c>
      <c r="I4512">
        <f>IF($A4512="","",Tienda_2!H2112)</f>
        <v>3</v>
      </c>
      <c r="J4512">
        <f>IF($A4512="",0,IF(AND(OR('Cuadro-de-mando'!$B$4="(Todas)",'Cuadro-de-mando'!$B$4=$A4512),OR('Cuadro-de-mando'!$E$4="(Todas)",'Cuadro-de-mando'!$E$4=$B4512),OR('Cuadro-de-mando'!$H$4="(Todas)",'Cuadro-de-mando'!$H$4=$C4512),OR('Cuadro-de-mando'!$K$4="(Todas)",'Cuadro-de-mando'!$K$4=$E4512),OR('Cuadro-de-mando'!$N$4="(Todos)",'Cuadro-de-mando'!$N$4=$F4512)),1,0))</f>
        <v>1</v>
      </c>
    </row>
    <row r="4513" spans="1:10" x14ac:dyDescent="0.25">
      <c r="A4513" t="str">
        <f>IF(Tienda_2!$A2113="","","Tienda 2")</f>
        <v>Tienda 2</v>
      </c>
      <c r="B4513" t="str">
        <f>IF($A4513="","",Tienda_2!B2113)</f>
        <v>Artículos para el hogar</v>
      </c>
      <c r="C4513" t="str">
        <f>IF($A4513="","",Tienda_2!G2113)</f>
        <v>Medellín</v>
      </c>
      <c r="D4513" t="str">
        <f>IF($A4513="","",Tienda_2!F2113)</f>
        <v>Ángel Rodriguez</v>
      </c>
      <c r="E4513" t="str">
        <f>IF($A4513="","",Tienda_2!I2113)</f>
        <v>Tarjeta de crédito</v>
      </c>
      <c r="F4513">
        <f>IF($A4513="","",VALUE(RIGHT(Tienda_2!E2113,4)))</f>
        <v>2021</v>
      </c>
      <c r="G4513">
        <f>IF($A4513="","",Tienda_2!C2113)</f>
        <v>41500</v>
      </c>
      <c r="H4513">
        <f>IF($A4513="","",Tienda_2!D2113)</f>
        <v>6900</v>
      </c>
      <c r="I4513">
        <f>IF($A4513="","",Tienda_2!H2113)</f>
        <v>5</v>
      </c>
      <c r="J4513">
        <f>IF($A4513="",0,IF(AND(OR('Cuadro-de-mando'!$B$4="(Todas)",'Cuadro-de-mando'!$B$4=$A4513),OR('Cuadro-de-mando'!$E$4="(Todas)",'Cuadro-de-mando'!$E$4=$B4513),OR('Cuadro-de-mando'!$H$4="(Todas)",'Cuadro-de-mando'!$H$4=$C4513),OR('Cuadro-de-mando'!$K$4="(Todas)",'Cuadro-de-mando'!$K$4=$E4513),OR('Cuadro-de-mando'!$N$4="(Todos)",'Cuadro-de-mando'!$N$4=$F4513)),1,0))</f>
        <v>1</v>
      </c>
    </row>
    <row r="4514" spans="1:10" x14ac:dyDescent="0.25">
      <c r="A4514" t="str">
        <f>IF(Tienda_2!$A2114="","","Tienda 2")</f>
        <v>Tienda 2</v>
      </c>
      <c r="B4514" t="str">
        <f>IF($A4514="","",Tienda_2!B2114)</f>
        <v>Juguetes</v>
      </c>
      <c r="C4514" t="str">
        <f>IF($A4514="","",Tienda_2!G2114)</f>
        <v>Cali</v>
      </c>
      <c r="D4514" t="str">
        <f>IF($A4514="","",Tienda_2!F2114)</f>
        <v>Beatriz Morales</v>
      </c>
      <c r="E4514" t="str">
        <f>IF($A4514="","",Tienda_2!I2114)</f>
        <v>Tarjeta de crédito</v>
      </c>
      <c r="F4514">
        <f>IF($A4514="","",VALUE(RIGHT(Tienda_2!E2114,4)))</f>
        <v>2022</v>
      </c>
      <c r="G4514">
        <f>IF($A4514="","",Tienda_2!C2114)</f>
        <v>22200</v>
      </c>
      <c r="H4514">
        <f>IF($A4514="","",Tienda_2!D2114)</f>
        <v>0</v>
      </c>
      <c r="I4514">
        <f>IF($A4514="","",Tienda_2!H2114)</f>
        <v>1</v>
      </c>
      <c r="J4514">
        <f>IF($A4514="",0,IF(AND(OR('Cuadro-de-mando'!$B$4="(Todas)",'Cuadro-de-mando'!$B$4=$A4514),OR('Cuadro-de-mando'!$E$4="(Todas)",'Cuadro-de-mando'!$E$4=$B4514),OR('Cuadro-de-mando'!$H$4="(Todas)",'Cuadro-de-mando'!$H$4=$C4514),OR('Cuadro-de-mando'!$K$4="(Todas)",'Cuadro-de-mando'!$K$4=$E4514),OR('Cuadro-de-mando'!$N$4="(Todos)",'Cuadro-de-mando'!$N$4=$F4514)),1,0))</f>
        <v>1</v>
      </c>
    </row>
    <row r="4515" spans="1:10" x14ac:dyDescent="0.25">
      <c r="A4515" t="str">
        <f>IF(Tienda_2!$A2115="","","Tienda 2")</f>
        <v>Tienda 2</v>
      </c>
      <c r="B4515" t="str">
        <f>IF($A4515="","",Tienda_2!B2115)</f>
        <v>Instrumentos musicales</v>
      </c>
      <c r="C4515" t="str">
        <f>IF($A4515="","",Tienda_2!G2115)</f>
        <v>Medellín</v>
      </c>
      <c r="D4515" t="str">
        <f>IF($A4515="","",Tienda_2!F2115)</f>
        <v>Beatriz Morales</v>
      </c>
      <c r="E4515" t="str">
        <f>IF($A4515="","",Tienda_2!I2115)</f>
        <v>Tarjeta de crédito</v>
      </c>
      <c r="F4515">
        <f>IF($A4515="","",VALUE(RIGHT(Tienda_2!E2115,4)))</f>
        <v>2022</v>
      </c>
      <c r="G4515">
        <f>IF($A4515="","",Tienda_2!C2115)</f>
        <v>714200</v>
      </c>
      <c r="H4515">
        <f>IF($A4515="","",Tienda_2!D2115)</f>
        <v>38700</v>
      </c>
      <c r="I4515">
        <f>IF($A4515="","",Tienda_2!H2115)</f>
        <v>5</v>
      </c>
      <c r="J4515">
        <f>IF($A4515="",0,IF(AND(OR('Cuadro-de-mando'!$B$4="(Todas)",'Cuadro-de-mando'!$B$4=$A4515),OR('Cuadro-de-mando'!$E$4="(Todas)",'Cuadro-de-mando'!$E$4=$B4515),OR('Cuadro-de-mando'!$H$4="(Todas)",'Cuadro-de-mando'!$H$4=$C4515),OR('Cuadro-de-mando'!$K$4="(Todas)",'Cuadro-de-mando'!$K$4=$E4515),OR('Cuadro-de-mando'!$N$4="(Todos)",'Cuadro-de-mando'!$N$4=$F4515)),1,0))</f>
        <v>1</v>
      </c>
    </row>
    <row r="4516" spans="1:10" x14ac:dyDescent="0.25">
      <c r="A4516" t="str">
        <f>IF(Tienda_2!$A2116="","","Tienda 2")</f>
        <v>Tienda 2</v>
      </c>
      <c r="B4516" t="str">
        <f>IF($A4516="","",Tienda_2!B2116)</f>
        <v>Muebles</v>
      </c>
      <c r="C4516" t="str">
        <f>IF($A4516="","",Tienda_2!G2116)</f>
        <v>Cali</v>
      </c>
      <c r="D4516" t="str">
        <f>IF($A4516="","",Tienda_2!F2116)</f>
        <v>Lucas Olivera</v>
      </c>
      <c r="E4516" t="str">
        <f>IF($A4516="","",Tienda_2!I2116)</f>
        <v>Tarjeta de crédito</v>
      </c>
      <c r="F4516">
        <f>IF($A4516="","",VALUE(RIGHT(Tienda_2!E2116,4)))</f>
        <v>2021</v>
      </c>
      <c r="G4516">
        <f>IF($A4516="","",Tienda_2!C2116)</f>
        <v>255800</v>
      </c>
      <c r="H4516">
        <f>IF($A4516="","",Tienda_2!D2116)</f>
        <v>11800</v>
      </c>
      <c r="I4516">
        <f>IF($A4516="","",Tienda_2!H2116)</f>
        <v>2</v>
      </c>
      <c r="J4516">
        <f>IF($A4516="",0,IF(AND(OR('Cuadro-de-mando'!$B$4="(Todas)",'Cuadro-de-mando'!$B$4=$A4516),OR('Cuadro-de-mando'!$E$4="(Todas)",'Cuadro-de-mando'!$E$4=$B4516),OR('Cuadro-de-mando'!$H$4="(Todas)",'Cuadro-de-mando'!$H$4=$C4516),OR('Cuadro-de-mando'!$K$4="(Todas)",'Cuadro-de-mando'!$K$4=$E4516),OR('Cuadro-de-mando'!$N$4="(Todos)",'Cuadro-de-mando'!$N$4=$F4516)),1,0))</f>
        <v>1</v>
      </c>
    </row>
    <row r="4517" spans="1:10" x14ac:dyDescent="0.25">
      <c r="A4517" t="str">
        <f>IF(Tienda_2!$A2117="","","Tienda 2")</f>
        <v>Tienda 2</v>
      </c>
      <c r="B4517" t="str">
        <f>IF($A4517="","",Tienda_2!B2117)</f>
        <v>Instrumentos musicales</v>
      </c>
      <c r="C4517" t="str">
        <f>IF($A4517="","",Tienda_2!G2117)</f>
        <v>Bogotá</v>
      </c>
      <c r="D4517" t="str">
        <f>IF($A4517="","",Tienda_2!F2117)</f>
        <v>Mariana Herrera</v>
      </c>
      <c r="E4517" t="str">
        <f>IF($A4517="","",Tienda_2!I2117)</f>
        <v>Tarjeta de crédito</v>
      </c>
      <c r="F4517">
        <f>IF($A4517="","",VALUE(RIGHT(Tienda_2!E2117,4)))</f>
        <v>2021</v>
      </c>
      <c r="G4517">
        <f>IF($A4517="","",Tienda_2!C2117)</f>
        <v>725200</v>
      </c>
      <c r="H4517">
        <f>IF($A4517="","",Tienda_2!D2117)</f>
        <v>36800</v>
      </c>
      <c r="I4517">
        <f>IF($A4517="","",Tienda_2!H2117)</f>
        <v>4</v>
      </c>
      <c r="J4517">
        <f>IF($A4517="",0,IF(AND(OR('Cuadro-de-mando'!$B$4="(Todas)",'Cuadro-de-mando'!$B$4=$A4517),OR('Cuadro-de-mando'!$E$4="(Todas)",'Cuadro-de-mando'!$E$4=$B4517),OR('Cuadro-de-mando'!$H$4="(Todas)",'Cuadro-de-mando'!$H$4=$C4517),OR('Cuadro-de-mando'!$K$4="(Todas)",'Cuadro-de-mando'!$K$4=$E4517),OR('Cuadro-de-mando'!$N$4="(Todos)",'Cuadro-de-mando'!$N$4=$F4517)),1,0))</f>
        <v>1</v>
      </c>
    </row>
    <row r="4518" spans="1:10" x14ac:dyDescent="0.25">
      <c r="A4518" t="str">
        <f>IF(Tienda_2!$A2118="","","Tienda 2")</f>
        <v>Tienda 2</v>
      </c>
      <c r="B4518" t="str">
        <f>IF($A4518="","",Tienda_2!B2118)</f>
        <v>Electrodomésticos</v>
      </c>
      <c r="C4518" t="str">
        <f>IF($A4518="","",Tienda_2!G2118)</f>
        <v>Cali</v>
      </c>
      <c r="D4518" t="str">
        <f>IF($A4518="","",Tienda_2!F2118)</f>
        <v>Maria Alfonso</v>
      </c>
      <c r="E4518" t="str">
        <f>IF($A4518="","",Tienda_2!I2118)</f>
        <v>Tarjeta de crédito</v>
      </c>
      <c r="F4518">
        <f>IF($A4518="","",VALUE(RIGHT(Tienda_2!E2118,4)))</f>
        <v>2020</v>
      </c>
      <c r="G4518">
        <f>IF($A4518="","",Tienda_2!C2118)</f>
        <v>1970900</v>
      </c>
      <c r="H4518">
        <f>IF($A4518="","",Tienda_2!D2118)</f>
        <v>103100</v>
      </c>
      <c r="I4518">
        <f>IF($A4518="","",Tienda_2!H2118)</f>
        <v>5</v>
      </c>
      <c r="J4518">
        <f>IF($A4518="",0,IF(AND(OR('Cuadro-de-mando'!$B$4="(Todas)",'Cuadro-de-mando'!$B$4=$A4518),OR('Cuadro-de-mando'!$E$4="(Todas)",'Cuadro-de-mando'!$E$4=$B4518),OR('Cuadro-de-mando'!$H$4="(Todas)",'Cuadro-de-mando'!$H$4=$C4518),OR('Cuadro-de-mando'!$K$4="(Todas)",'Cuadro-de-mando'!$K$4=$E4518),OR('Cuadro-de-mando'!$N$4="(Todos)",'Cuadro-de-mando'!$N$4=$F4518)),1,0))</f>
        <v>1</v>
      </c>
    </row>
    <row r="4519" spans="1:10" x14ac:dyDescent="0.25">
      <c r="A4519" t="str">
        <f>IF(Tienda_2!$A2119="","","Tienda 2")</f>
        <v>Tienda 2</v>
      </c>
      <c r="B4519" t="str">
        <f>IF($A4519="","",Tienda_2!B2119)</f>
        <v>Deportes y diversión</v>
      </c>
      <c r="C4519" t="str">
        <f>IF($A4519="","",Tienda_2!G2119)</f>
        <v>Leticia</v>
      </c>
      <c r="D4519" t="str">
        <f>IF($A4519="","",Tienda_2!F2119)</f>
        <v>Maria Alfonso</v>
      </c>
      <c r="E4519" t="str">
        <f>IF($A4519="","",Tienda_2!I2119)</f>
        <v>Nequi</v>
      </c>
      <c r="F4519">
        <f>IF($A4519="","",VALUE(RIGHT(Tienda_2!E2119,4)))</f>
        <v>2020</v>
      </c>
      <c r="G4519">
        <f>IF($A4519="","",Tienda_2!C2119)</f>
        <v>48700</v>
      </c>
      <c r="H4519">
        <f>IF($A4519="","",Tienda_2!D2119)</f>
        <v>800</v>
      </c>
      <c r="I4519">
        <f>IF($A4519="","",Tienda_2!H2119)</f>
        <v>5</v>
      </c>
      <c r="J4519">
        <f>IF($A4519="",0,IF(AND(OR('Cuadro-de-mando'!$B$4="(Todas)",'Cuadro-de-mando'!$B$4=$A4519),OR('Cuadro-de-mando'!$E$4="(Todas)",'Cuadro-de-mando'!$E$4=$B4519),OR('Cuadro-de-mando'!$H$4="(Todas)",'Cuadro-de-mando'!$H$4=$C4519),OR('Cuadro-de-mando'!$K$4="(Todas)",'Cuadro-de-mando'!$K$4=$E4519),OR('Cuadro-de-mando'!$N$4="(Todos)",'Cuadro-de-mando'!$N$4=$F4519)),1,0))</f>
        <v>1</v>
      </c>
    </row>
    <row r="4520" spans="1:10" x14ac:dyDescent="0.25">
      <c r="A4520" t="str">
        <f>IF(Tienda_2!$A2120="","","Tienda 2")</f>
        <v>Tienda 2</v>
      </c>
      <c r="B4520" t="str">
        <f>IF($A4520="","",Tienda_2!B2120)</f>
        <v>Muebles</v>
      </c>
      <c r="C4520" t="str">
        <f>IF($A4520="","",Tienda_2!G2120)</f>
        <v>Bucaramanga</v>
      </c>
      <c r="D4520" t="str">
        <f>IF($A4520="","",Tienda_2!F2120)</f>
        <v>Izabela de León</v>
      </c>
      <c r="E4520" t="str">
        <f>IF($A4520="","",Tienda_2!I2120)</f>
        <v>Nequi</v>
      </c>
      <c r="F4520">
        <f>IF($A4520="","",VALUE(RIGHT(Tienda_2!E2120,4)))</f>
        <v>2020</v>
      </c>
      <c r="G4520">
        <f>IF($A4520="","",Tienda_2!C2120)</f>
        <v>587900</v>
      </c>
      <c r="H4520">
        <f>IF($A4520="","",Tienda_2!D2120)</f>
        <v>33700</v>
      </c>
      <c r="I4520">
        <f>IF($A4520="","",Tienda_2!H2120)</f>
        <v>1</v>
      </c>
      <c r="J4520">
        <f>IF($A4520="",0,IF(AND(OR('Cuadro-de-mando'!$B$4="(Todas)",'Cuadro-de-mando'!$B$4=$A4520),OR('Cuadro-de-mando'!$E$4="(Todas)",'Cuadro-de-mando'!$E$4=$B4520),OR('Cuadro-de-mando'!$H$4="(Todas)",'Cuadro-de-mando'!$H$4=$C4520),OR('Cuadro-de-mando'!$K$4="(Todas)",'Cuadro-de-mando'!$K$4=$E4520),OR('Cuadro-de-mando'!$N$4="(Todos)",'Cuadro-de-mando'!$N$4=$F4520)),1,0))</f>
        <v>1</v>
      </c>
    </row>
    <row r="4521" spans="1:10" x14ac:dyDescent="0.25">
      <c r="A4521" t="str">
        <f>IF(Tienda_2!$A2121="","","Tienda 2")</f>
        <v>Tienda 2</v>
      </c>
      <c r="B4521" t="str">
        <f>IF($A4521="","",Tienda_2!B2121)</f>
        <v>Artículos para el hogar</v>
      </c>
      <c r="C4521" t="str">
        <f>IF($A4521="","",Tienda_2!G2121)</f>
        <v>Pereira</v>
      </c>
      <c r="D4521" t="str">
        <f>IF($A4521="","",Tienda_2!F2121)</f>
        <v>Camila Rivera</v>
      </c>
      <c r="E4521" t="str">
        <f>IF($A4521="","",Tienda_2!I2121)</f>
        <v>Tarjeta de crédito</v>
      </c>
      <c r="F4521">
        <f>IF($A4521="","",VALUE(RIGHT(Tienda_2!E2121,4)))</f>
        <v>2022</v>
      </c>
      <c r="G4521">
        <f>IF($A4521="","",Tienda_2!C2121)</f>
        <v>36100</v>
      </c>
      <c r="H4521">
        <f>IF($A4521="","",Tienda_2!D2121)</f>
        <v>2300</v>
      </c>
      <c r="I4521">
        <f>IF($A4521="","",Tienda_2!H2121)</f>
        <v>5</v>
      </c>
      <c r="J4521">
        <f>IF($A4521="",0,IF(AND(OR('Cuadro-de-mando'!$B$4="(Todas)",'Cuadro-de-mando'!$B$4=$A4521),OR('Cuadro-de-mando'!$E$4="(Todas)",'Cuadro-de-mando'!$E$4=$B4521),OR('Cuadro-de-mando'!$H$4="(Todas)",'Cuadro-de-mando'!$H$4=$C4521),OR('Cuadro-de-mando'!$K$4="(Todas)",'Cuadro-de-mando'!$K$4=$E4521),OR('Cuadro-de-mando'!$N$4="(Todos)",'Cuadro-de-mando'!$N$4=$F4521)),1,0))</f>
        <v>1</v>
      </c>
    </row>
    <row r="4522" spans="1:10" x14ac:dyDescent="0.25">
      <c r="A4522" t="str">
        <f>IF(Tienda_2!$A2122="","","Tienda 2")</f>
        <v>Tienda 2</v>
      </c>
      <c r="B4522" t="str">
        <f>IF($A4522="","",Tienda_2!B2122)</f>
        <v>Electrónicos</v>
      </c>
      <c r="C4522" t="str">
        <f>IF($A4522="","",Tienda_2!G2122)</f>
        <v>Medellín</v>
      </c>
      <c r="D4522" t="str">
        <f>IF($A4522="","",Tienda_2!F2122)</f>
        <v>Lucas Olivera</v>
      </c>
      <c r="E4522" t="str">
        <f>IF($A4522="","",Tienda_2!I2122)</f>
        <v>Tarjeta de débito</v>
      </c>
      <c r="F4522">
        <f>IF($A4522="","",VALUE(RIGHT(Tienda_2!E2122,4)))</f>
        <v>2021</v>
      </c>
      <c r="G4522">
        <f>IF($A4522="","",Tienda_2!C2122)</f>
        <v>1988600</v>
      </c>
      <c r="H4522">
        <f>IF($A4522="","",Tienda_2!D2122)</f>
        <v>104100</v>
      </c>
      <c r="I4522">
        <f>IF($A4522="","",Tienda_2!H2122)</f>
        <v>1</v>
      </c>
      <c r="J4522">
        <f>IF($A4522="",0,IF(AND(OR('Cuadro-de-mando'!$B$4="(Todas)",'Cuadro-de-mando'!$B$4=$A4522),OR('Cuadro-de-mando'!$E$4="(Todas)",'Cuadro-de-mando'!$E$4=$B4522),OR('Cuadro-de-mando'!$H$4="(Todas)",'Cuadro-de-mando'!$H$4=$C4522),OR('Cuadro-de-mando'!$K$4="(Todas)",'Cuadro-de-mando'!$K$4=$E4522),OR('Cuadro-de-mando'!$N$4="(Todos)",'Cuadro-de-mando'!$N$4=$F4522)),1,0))</f>
        <v>1</v>
      </c>
    </row>
    <row r="4523" spans="1:10" x14ac:dyDescent="0.25">
      <c r="A4523" t="str">
        <f>IF(Tienda_2!$A2123="","","Tienda 2")</f>
        <v>Tienda 2</v>
      </c>
      <c r="B4523" t="str">
        <f>IF($A4523="","",Tienda_2!B2123)</f>
        <v>Electrónicos</v>
      </c>
      <c r="C4523" t="str">
        <f>IF($A4523="","",Tienda_2!G2123)</f>
        <v>Inírida</v>
      </c>
      <c r="D4523" t="str">
        <f>IF($A4523="","",Tienda_2!F2123)</f>
        <v>Juliana Costa</v>
      </c>
      <c r="E4523" t="str">
        <f>IF($A4523="","",Tienda_2!I2123)</f>
        <v>Tarjeta de crédito</v>
      </c>
      <c r="F4523">
        <f>IF($A4523="","",VALUE(RIGHT(Tienda_2!E2123,4)))</f>
        <v>2021</v>
      </c>
      <c r="G4523">
        <f>IF($A4523="","",Tienda_2!C2123)</f>
        <v>82500</v>
      </c>
      <c r="H4523">
        <f>IF($A4523="","",Tienda_2!D2123)</f>
        <v>2600</v>
      </c>
      <c r="I4523">
        <f>IF($A4523="","",Tienda_2!H2123)</f>
        <v>2</v>
      </c>
      <c r="J4523">
        <f>IF($A4523="",0,IF(AND(OR('Cuadro-de-mando'!$B$4="(Todas)",'Cuadro-de-mando'!$B$4=$A4523),OR('Cuadro-de-mando'!$E$4="(Todas)",'Cuadro-de-mando'!$E$4=$B4523),OR('Cuadro-de-mando'!$H$4="(Todas)",'Cuadro-de-mando'!$H$4=$C4523),OR('Cuadro-de-mando'!$K$4="(Todas)",'Cuadro-de-mando'!$K$4=$E4523),OR('Cuadro-de-mando'!$N$4="(Todos)",'Cuadro-de-mando'!$N$4=$F4523)),1,0))</f>
        <v>1</v>
      </c>
    </row>
    <row r="4524" spans="1:10" x14ac:dyDescent="0.25">
      <c r="A4524" t="str">
        <f>IF(Tienda_2!$A2124="","","Tienda 2")</f>
        <v>Tienda 2</v>
      </c>
      <c r="B4524" t="str">
        <f>IF($A4524="","",Tienda_2!B2124)</f>
        <v>Electrodomésticos</v>
      </c>
      <c r="C4524" t="str">
        <f>IF($A4524="","",Tienda_2!G2124)</f>
        <v>Cali</v>
      </c>
      <c r="D4524" t="str">
        <f>IF($A4524="","",Tienda_2!F2124)</f>
        <v>Camila Rivera</v>
      </c>
      <c r="E4524" t="str">
        <f>IF($A4524="","",Tienda_2!I2124)</f>
        <v>Tarjeta de crédito</v>
      </c>
      <c r="F4524">
        <f>IF($A4524="","",VALUE(RIGHT(Tienda_2!E2124,4)))</f>
        <v>2022</v>
      </c>
      <c r="G4524">
        <f>IF($A4524="","",Tienda_2!C2124)</f>
        <v>1247200</v>
      </c>
      <c r="H4524">
        <f>IF($A4524="","",Tienda_2!D2124)</f>
        <v>64600</v>
      </c>
      <c r="I4524">
        <f>IF($A4524="","",Tienda_2!H2124)</f>
        <v>5</v>
      </c>
      <c r="J4524">
        <f>IF($A4524="",0,IF(AND(OR('Cuadro-de-mando'!$B$4="(Todas)",'Cuadro-de-mando'!$B$4=$A4524),OR('Cuadro-de-mando'!$E$4="(Todas)",'Cuadro-de-mando'!$E$4=$B4524),OR('Cuadro-de-mando'!$H$4="(Todas)",'Cuadro-de-mando'!$H$4=$C4524),OR('Cuadro-de-mando'!$K$4="(Todas)",'Cuadro-de-mando'!$K$4=$E4524),OR('Cuadro-de-mando'!$N$4="(Todos)",'Cuadro-de-mando'!$N$4=$F4524)),1,0))</f>
        <v>1</v>
      </c>
    </row>
    <row r="4525" spans="1:10" x14ac:dyDescent="0.25">
      <c r="A4525" t="str">
        <f>IF(Tienda_2!$A2125="","","Tienda 2")</f>
        <v>Tienda 2</v>
      </c>
      <c r="B4525" t="str">
        <f>IF($A4525="","",Tienda_2!B2125)</f>
        <v>Electrodomésticos</v>
      </c>
      <c r="C4525" t="str">
        <f>IF($A4525="","",Tienda_2!G2125)</f>
        <v>Medellín</v>
      </c>
      <c r="D4525" t="str">
        <f>IF($A4525="","",Tienda_2!F2125)</f>
        <v>Ángel Rodriguez</v>
      </c>
      <c r="E4525" t="str">
        <f>IF($A4525="","",Tienda_2!I2125)</f>
        <v>Nequi</v>
      </c>
      <c r="F4525">
        <f>IF($A4525="","",VALUE(RIGHT(Tienda_2!E2125,4)))</f>
        <v>2020</v>
      </c>
      <c r="G4525">
        <f>IF($A4525="","",Tienda_2!C2125)</f>
        <v>1061500</v>
      </c>
      <c r="H4525">
        <f>IF($A4525="","",Tienda_2!D2125)</f>
        <v>62600</v>
      </c>
      <c r="I4525">
        <f>IF($A4525="","",Tienda_2!H2125)</f>
        <v>5</v>
      </c>
      <c r="J4525">
        <f>IF($A4525="",0,IF(AND(OR('Cuadro-de-mando'!$B$4="(Todas)",'Cuadro-de-mando'!$B$4=$A4525),OR('Cuadro-de-mando'!$E$4="(Todas)",'Cuadro-de-mando'!$E$4=$B4525),OR('Cuadro-de-mando'!$H$4="(Todas)",'Cuadro-de-mando'!$H$4=$C4525),OR('Cuadro-de-mando'!$K$4="(Todas)",'Cuadro-de-mando'!$K$4=$E4525),OR('Cuadro-de-mando'!$N$4="(Todos)",'Cuadro-de-mando'!$N$4=$F4525)),1,0))</f>
        <v>1</v>
      </c>
    </row>
    <row r="4526" spans="1:10" x14ac:dyDescent="0.25">
      <c r="A4526" t="str">
        <f>IF(Tienda_2!$A2126="","","Tienda 2")</f>
        <v>Tienda 2</v>
      </c>
      <c r="B4526" t="str">
        <f>IF($A4526="","",Tienda_2!B2126)</f>
        <v>Muebles</v>
      </c>
      <c r="C4526" t="str">
        <f>IF($A4526="","",Tienda_2!G2126)</f>
        <v>Bogotá</v>
      </c>
      <c r="D4526" t="str">
        <f>IF($A4526="","",Tienda_2!F2126)</f>
        <v>Felipe Santos</v>
      </c>
      <c r="E4526" t="str">
        <f>IF($A4526="","",Tienda_2!I2126)</f>
        <v>Tarjeta de crédito</v>
      </c>
      <c r="F4526">
        <f>IF($A4526="","",VALUE(RIGHT(Tienda_2!E2126,4)))</f>
        <v>2020</v>
      </c>
      <c r="G4526">
        <f>IF($A4526="","",Tienda_2!C2126)</f>
        <v>230500</v>
      </c>
      <c r="H4526">
        <f>IF($A4526="","",Tienda_2!D2126)</f>
        <v>10500</v>
      </c>
      <c r="I4526">
        <f>IF($A4526="","",Tienda_2!H2126)</f>
        <v>5</v>
      </c>
      <c r="J4526">
        <f>IF($A4526="",0,IF(AND(OR('Cuadro-de-mando'!$B$4="(Todas)",'Cuadro-de-mando'!$B$4=$A4526),OR('Cuadro-de-mando'!$E$4="(Todas)",'Cuadro-de-mando'!$E$4=$B4526),OR('Cuadro-de-mando'!$H$4="(Todas)",'Cuadro-de-mando'!$H$4=$C4526),OR('Cuadro-de-mando'!$K$4="(Todas)",'Cuadro-de-mando'!$K$4=$E4526),OR('Cuadro-de-mando'!$N$4="(Todos)",'Cuadro-de-mando'!$N$4=$F4526)),1,0))</f>
        <v>1</v>
      </c>
    </row>
    <row r="4527" spans="1:10" x14ac:dyDescent="0.25">
      <c r="A4527" t="str">
        <f>IF(Tienda_2!$A2127="","","Tienda 2")</f>
        <v>Tienda 2</v>
      </c>
      <c r="B4527" t="str">
        <f>IF($A4527="","",Tienda_2!B2127)</f>
        <v>Deportes y diversión</v>
      </c>
      <c r="C4527" t="str">
        <f>IF($A4527="","",Tienda_2!G2127)</f>
        <v>Bogotá</v>
      </c>
      <c r="D4527" t="str">
        <f>IF($A4527="","",Tienda_2!F2127)</f>
        <v>Izabela de León</v>
      </c>
      <c r="E4527" t="str">
        <f>IF($A4527="","",Tienda_2!I2127)</f>
        <v>Tarjeta de crédito</v>
      </c>
      <c r="F4527">
        <f>IF($A4527="","",VALUE(RIGHT(Tienda_2!E2127,4)))</f>
        <v>2022</v>
      </c>
      <c r="G4527">
        <f>IF($A4527="","",Tienda_2!C2127)</f>
        <v>54100</v>
      </c>
      <c r="H4527">
        <f>IF($A4527="","",Tienda_2!D2127)</f>
        <v>3500</v>
      </c>
      <c r="I4527">
        <f>IF($A4527="","",Tienda_2!H2127)</f>
        <v>1</v>
      </c>
      <c r="J4527">
        <f>IF($A4527="",0,IF(AND(OR('Cuadro-de-mando'!$B$4="(Todas)",'Cuadro-de-mando'!$B$4=$A4527),OR('Cuadro-de-mando'!$E$4="(Todas)",'Cuadro-de-mando'!$E$4=$B4527),OR('Cuadro-de-mando'!$H$4="(Todas)",'Cuadro-de-mando'!$H$4=$C4527),OR('Cuadro-de-mando'!$K$4="(Todas)",'Cuadro-de-mando'!$K$4=$E4527),OR('Cuadro-de-mando'!$N$4="(Todos)",'Cuadro-de-mando'!$N$4=$F4527)),1,0))</f>
        <v>1</v>
      </c>
    </row>
    <row r="4528" spans="1:10" x14ac:dyDescent="0.25">
      <c r="A4528" t="str">
        <f>IF(Tienda_2!$A2128="","","Tienda 2")</f>
        <v>Tienda 2</v>
      </c>
      <c r="B4528" t="str">
        <f>IF($A4528="","",Tienda_2!B2128)</f>
        <v>Muebles</v>
      </c>
      <c r="C4528" t="str">
        <f>IF($A4528="","",Tienda_2!G2128)</f>
        <v>Pasto</v>
      </c>
      <c r="D4528" t="str">
        <f>IF($A4528="","",Tienda_2!F2128)</f>
        <v>Izabela de León</v>
      </c>
      <c r="E4528" t="str">
        <f>IF($A4528="","",Tienda_2!I2128)</f>
        <v>Nequi</v>
      </c>
      <c r="F4528">
        <f>IF($A4528="","",VALUE(RIGHT(Tienda_2!E2128,4)))</f>
        <v>2020</v>
      </c>
      <c r="G4528">
        <f>IF($A4528="","",Tienda_2!C2128)</f>
        <v>517300</v>
      </c>
      <c r="H4528">
        <f>IF($A4528="","",Tienda_2!D2128)</f>
        <v>25700</v>
      </c>
      <c r="I4528">
        <f>IF($A4528="","",Tienda_2!H2128)</f>
        <v>1</v>
      </c>
      <c r="J4528">
        <f>IF($A4528="",0,IF(AND(OR('Cuadro-de-mando'!$B$4="(Todas)",'Cuadro-de-mando'!$B$4=$A4528),OR('Cuadro-de-mando'!$E$4="(Todas)",'Cuadro-de-mando'!$E$4=$B4528),OR('Cuadro-de-mando'!$H$4="(Todas)",'Cuadro-de-mando'!$H$4=$C4528),OR('Cuadro-de-mando'!$K$4="(Todas)",'Cuadro-de-mando'!$K$4=$E4528),OR('Cuadro-de-mando'!$N$4="(Todos)",'Cuadro-de-mando'!$N$4=$F4528)),1,0))</f>
        <v>1</v>
      </c>
    </row>
    <row r="4529" spans="1:10" x14ac:dyDescent="0.25">
      <c r="A4529" t="str">
        <f>IF(Tienda_2!$A2129="","","Tienda 2")</f>
        <v>Tienda 2</v>
      </c>
      <c r="B4529" t="str">
        <f>IF($A4529="","",Tienda_2!B2129)</f>
        <v>Electrónicos</v>
      </c>
      <c r="C4529" t="str">
        <f>IF($A4529="","",Tienda_2!G2129)</f>
        <v>Bogotá</v>
      </c>
      <c r="D4529" t="str">
        <f>IF($A4529="","",Tienda_2!F2129)</f>
        <v>Felipe Santos</v>
      </c>
      <c r="E4529" t="str">
        <f>IF($A4529="","",Tienda_2!I2129)</f>
        <v>Tarjeta de crédito</v>
      </c>
      <c r="F4529">
        <f>IF($A4529="","",VALUE(RIGHT(Tienda_2!E2129,4)))</f>
        <v>2022</v>
      </c>
      <c r="G4529">
        <f>IF($A4529="","",Tienda_2!C2129)</f>
        <v>2925400</v>
      </c>
      <c r="H4529">
        <f>IF($A4529="","",Tienda_2!D2129)</f>
        <v>154000</v>
      </c>
      <c r="I4529">
        <f>IF($A4529="","",Tienda_2!H2129)</f>
        <v>5</v>
      </c>
      <c r="J4529">
        <f>IF($A4529="",0,IF(AND(OR('Cuadro-de-mando'!$B$4="(Todas)",'Cuadro-de-mando'!$B$4=$A4529),OR('Cuadro-de-mando'!$E$4="(Todas)",'Cuadro-de-mando'!$E$4=$B4529),OR('Cuadro-de-mando'!$H$4="(Todas)",'Cuadro-de-mando'!$H$4=$C4529),OR('Cuadro-de-mando'!$K$4="(Todas)",'Cuadro-de-mando'!$K$4=$E4529),OR('Cuadro-de-mando'!$N$4="(Todos)",'Cuadro-de-mando'!$N$4=$F4529)),1,0))</f>
        <v>1</v>
      </c>
    </row>
    <row r="4530" spans="1:10" x14ac:dyDescent="0.25">
      <c r="A4530" t="str">
        <f>IF(Tienda_2!$A2130="","","Tienda 2")</f>
        <v>Tienda 2</v>
      </c>
      <c r="B4530" t="str">
        <f>IF($A4530="","",Tienda_2!B2130)</f>
        <v>Juguetes</v>
      </c>
      <c r="C4530" t="str">
        <f>IF($A4530="","",Tienda_2!G2130)</f>
        <v>Bogotá</v>
      </c>
      <c r="D4530" t="str">
        <f>IF($A4530="","",Tienda_2!F2130)</f>
        <v>Camila Rivera</v>
      </c>
      <c r="E4530" t="str">
        <f>IF($A4530="","",Tienda_2!I2130)</f>
        <v>Tarjeta de crédito</v>
      </c>
      <c r="F4530">
        <f>IF($A4530="","",VALUE(RIGHT(Tienda_2!E2130,4)))</f>
        <v>2020</v>
      </c>
      <c r="G4530">
        <f>IF($A4530="","",Tienda_2!C2130)</f>
        <v>37800</v>
      </c>
      <c r="H4530">
        <f>IF($A4530="","",Tienda_2!D2130)</f>
        <v>7300</v>
      </c>
      <c r="I4530">
        <f>IF($A4530="","",Tienda_2!H2130)</f>
        <v>5</v>
      </c>
      <c r="J4530">
        <f>IF($A4530="",0,IF(AND(OR('Cuadro-de-mando'!$B$4="(Todas)",'Cuadro-de-mando'!$B$4=$A4530),OR('Cuadro-de-mando'!$E$4="(Todas)",'Cuadro-de-mando'!$E$4=$B4530),OR('Cuadro-de-mando'!$H$4="(Todas)",'Cuadro-de-mando'!$H$4=$C4530),OR('Cuadro-de-mando'!$K$4="(Todas)",'Cuadro-de-mando'!$K$4=$E4530),OR('Cuadro-de-mando'!$N$4="(Todos)",'Cuadro-de-mando'!$N$4=$F4530)),1,0))</f>
        <v>1</v>
      </c>
    </row>
    <row r="4531" spans="1:10" x14ac:dyDescent="0.25">
      <c r="A4531" t="str">
        <f>IF(Tienda_2!$A2131="","","Tienda 2")</f>
        <v>Tienda 2</v>
      </c>
      <c r="B4531" t="str">
        <f>IF($A4531="","",Tienda_2!B2131)</f>
        <v>Deportes y diversión</v>
      </c>
      <c r="C4531" t="str">
        <f>IF($A4531="","",Tienda_2!G2131)</f>
        <v>Bogotá</v>
      </c>
      <c r="D4531" t="str">
        <f>IF($A4531="","",Tienda_2!F2131)</f>
        <v>Felipe Santos</v>
      </c>
      <c r="E4531" t="str">
        <f>IF($A4531="","",Tienda_2!I2131)</f>
        <v>Tarjeta de crédito</v>
      </c>
      <c r="F4531">
        <f>IF($A4531="","",VALUE(RIGHT(Tienda_2!E2131,4)))</f>
        <v>2022</v>
      </c>
      <c r="G4531">
        <f>IF($A4531="","",Tienda_2!C2131)</f>
        <v>292300</v>
      </c>
      <c r="H4531">
        <f>IF($A4531="","",Tienda_2!D2131)</f>
        <v>16000</v>
      </c>
      <c r="I4531">
        <f>IF($A4531="","",Tienda_2!H2131)</f>
        <v>4</v>
      </c>
      <c r="J4531">
        <f>IF($A4531="",0,IF(AND(OR('Cuadro-de-mando'!$B$4="(Todas)",'Cuadro-de-mando'!$B$4=$A4531),OR('Cuadro-de-mando'!$E$4="(Todas)",'Cuadro-de-mando'!$E$4=$B4531),OR('Cuadro-de-mando'!$H$4="(Todas)",'Cuadro-de-mando'!$H$4=$C4531),OR('Cuadro-de-mando'!$K$4="(Todas)",'Cuadro-de-mando'!$K$4=$E4531),OR('Cuadro-de-mando'!$N$4="(Todos)",'Cuadro-de-mando'!$N$4=$F4531)),1,0))</f>
        <v>1</v>
      </c>
    </row>
    <row r="4532" spans="1:10" x14ac:dyDescent="0.25">
      <c r="A4532" t="str">
        <f>IF(Tienda_2!$A2132="","","Tienda 2")</f>
        <v>Tienda 2</v>
      </c>
      <c r="B4532" t="str">
        <f>IF($A4532="","",Tienda_2!B2132)</f>
        <v>Deportes y diversión</v>
      </c>
      <c r="C4532" t="str">
        <f>IF($A4532="","",Tienda_2!G2132)</f>
        <v>Bogotá</v>
      </c>
      <c r="D4532" t="str">
        <f>IF($A4532="","",Tienda_2!F2132)</f>
        <v>Juan Fernandez</v>
      </c>
      <c r="E4532" t="str">
        <f>IF($A4532="","",Tienda_2!I2132)</f>
        <v>Tarjeta de crédito</v>
      </c>
      <c r="F4532">
        <f>IF($A4532="","",VALUE(RIGHT(Tienda_2!E2132,4)))</f>
        <v>2020</v>
      </c>
      <c r="G4532">
        <f>IF($A4532="","",Tienda_2!C2132)</f>
        <v>103700</v>
      </c>
      <c r="H4532">
        <f>IF($A4532="","",Tienda_2!D2132)</f>
        <v>3700</v>
      </c>
      <c r="I4532">
        <f>IF($A4532="","",Tienda_2!H2132)</f>
        <v>5</v>
      </c>
      <c r="J4532">
        <f>IF($A4532="",0,IF(AND(OR('Cuadro-de-mando'!$B$4="(Todas)",'Cuadro-de-mando'!$B$4=$A4532),OR('Cuadro-de-mando'!$E$4="(Todas)",'Cuadro-de-mando'!$E$4=$B4532),OR('Cuadro-de-mando'!$H$4="(Todas)",'Cuadro-de-mando'!$H$4=$C4532),OR('Cuadro-de-mando'!$K$4="(Todas)",'Cuadro-de-mando'!$K$4=$E4532),OR('Cuadro-de-mando'!$N$4="(Todos)",'Cuadro-de-mando'!$N$4=$F4532)),1,0))</f>
        <v>1</v>
      </c>
    </row>
    <row r="4533" spans="1:10" x14ac:dyDescent="0.25">
      <c r="A4533" t="str">
        <f>IF(Tienda_2!$A2133="","","Tienda 2")</f>
        <v>Tienda 2</v>
      </c>
      <c r="B4533" t="str">
        <f>IF($A4533="","",Tienda_2!B2133)</f>
        <v>Muebles</v>
      </c>
      <c r="C4533" t="str">
        <f>IF($A4533="","",Tienda_2!G2133)</f>
        <v>Bogotá</v>
      </c>
      <c r="D4533" t="str">
        <f>IF($A4533="","",Tienda_2!F2133)</f>
        <v>Lucas Olivera</v>
      </c>
      <c r="E4533" t="str">
        <f>IF($A4533="","",Tienda_2!I2133)</f>
        <v>Nequi</v>
      </c>
      <c r="F4533">
        <f>IF($A4533="","",VALUE(RIGHT(Tienda_2!E2133,4)))</f>
        <v>2022</v>
      </c>
      <c r="G4533">
        <f>IF($A4533="","",Tienda_2!C2133)</f>
        <v>304400</v>
      </c>
      <c r="H4533">
        <f>IF($A4533="","",Tienda_2!D2133)</f>
        <v>14400</v>
      </c>
      <c r="I4533">
        <f>IF($A4533="","",Tienda_2!H2133)</f>
        <v>5</v>
      </c>
      <c r="J4533">
        <f>IF($A4533="",0,IF(AND(OR('Cuadro-de-mando'!$B$4="(Todas)",'Cuadro-de-mando'!$B$4=$A4533),OR('Cuadro-de-mando'!$E$4="(Todas)",'Cuadro-de-mando'!$E$4=$B4533),OR('Cuadro-de-mando'!$H$4="(Todas)",'Cuadro-de-mando'!$H$4=$C4533),OR('Cuadro-de-mando'!$K$4="(Todas)",'Cuadro-de-mando'!$K$4=$E4533),OR('Cuadro-de-mando'!$N$4="(Todos)",'Cuadro-de-mando'!$N$4=$F4533)),1,0))</f>
        <v>1</v>
      </c>
    </row>
    <row r="4534" spans="1:10" x14ac:dyDescent="0.25">
      <c r="A4534" t="str">
        <f>IF(Tienda_2!$A2134="","","Tienda 2")</f>
        <v>Tienda 2</v>
      </c>
      <c r="B4534" t="str">
        <f>IF($A4534="","",Tienda_2!B2134)</f>
        <v>Muebles</v>
      </c>
      <c r="C4534" t="str">
        <f>IF($A4534="","",Tienda_2!G2134)</f>
        <v>Santa Marta</v>
      </c>
      <c r="D4534" t="str">
        <f>IF($A4534="","",Tienda_2!F2134)</f>
        <v>Blanca Ramirez</v>
      </c>
      <c r="E4534" t="str">
        <f>IF($A4534="","",Tienda_2!I2134)</f>
        <v>Tarjeta de crédito</v>
      </c>
      <c r="F4534">
        <f>IF($A4534="","",VALUE(RIGHT(Tienda_2!E2134,4)))</f>
        <v>2022</v>
      </c>
      <c r="G4534">
        <f>IF($A4534="","",Tienda_2!C2134)</f>
        <v>225900</v>
      </c>
      <c r="H4534">
        <f>IF($A4534="","",Tienda_2!D2134)</f>
        <v>10200</v>
      </c>
      <c r="I4534">
        <f>IF($A4534="","",Tienda_2!H2134)</f>
        <v>5</v>
      </c>
      <c r="J4534">
        <f>IF($A4534="",0,IF(AND(OR('Cuadro-de-mando'!$B$4="(Todas)",'Cuadro-de-mando'!$B$4=$A4534),OR('Cuadro-de-mando'!$E$4="(Todas)",'Cuadro-de-mando'!$E$4=$B4534),OR('Cuadro-de-mando'!$H$4="(Todas)",'Cuadro-de-mando'!$H$4=$C4534),OR('Cuadro-de-mando'!$K$4="(Todas)",'Cuadro-de-mando'!$K$4=$E4534),OR('Cuadro-de-mando'!$N$4="(Todos)",'Cuadro-de-mando'!$N$4=$F4534)),1,0))</f>
        <v>1</v>
      </c>
    </row>
    <row r="4535" spans="1:10" x14ac:dyDescent="0.25">
      <c r="A4535" t="str">
        <f>IF(Tienda_2!$A2135="","","Tienda 2")</f>
        <v>Tienda 2</v>
      </c>
      <c r="B4535" t="str">
        <f>IF($A4535="","",Tienda_2!B2135)</f>
        <v>Libros</v>
      </c>
      <c r="C4535" t="str">
        <f>IF($A4535="","",Tienda_2!G2135)</f>
        <v>Medellín</v>
      </c>
      <c r="D4535" t="str">
        <f>IF($A4535="","",Tienda_2!F2135)</f>
        <v>Rafael Acosta</v>
      </c>
      <c r="E4535" t="str">
        <f>IF($A4535="","",Tienda_2!I2135)</f>
        <v>Tarjeta de crédito</v>
      </c>
      <c r="F4535">
        <f>IF($A4535="","",VALUE(RIGHT(Tienda_2!E2135,4)))</f>
        <v>2022</v>
      </c>
      <c r="G4535">
        <f>IF($A4535="","",Tienda_2!C2135)</f>
        <v>50900</v>
      </c>
      <c r="H4535">
        <f>IF($A4535="","",Tienda_2!D2135)</f>
        <v>2900</v>
      </c>
      <c r="I4535">
        <f>IF($A4535="","",Tienda_2!H2135)</f>
        <v>4</v>
      </c>
      <c r="J4535">
        <f>IF($A4535="",0,IF(AND(OR('Cuadro-de-mando'!$B$4="(Todas)",'Cuadro-de-mando'!$B$4=$A4535),OR('Cuadro-de-mando'!$E$4="(Todas)",'Cuadro-de-mando'!$E$4=$B4535),OR('Cuadro-de-mando'!$H$4="(Todas)",'Cuadro-de-mando'!$H$4=$C4535),OR('Cuadro-de-mando'!$K$4="(Todas)",'Cuadro-de-mando'!$K$4=$E4535),OR('Cuadro-de-mando'!$N$4="(Todos)",'Cuadro-de-mando'!$N$4=$F4535)),1,0))</f>
        <v>1</v>
      </c>
    </row>
    <row r="4536" spans="1:10" x14ac:dyDescent="0.25">
      <c r="A4536" t="str">
        <f>IF(Tienda_2!$A2136="","","Tienda 2")</f>
        <v>Tienda 2</v>
      </c>
      <c r="B4536" t="str">
        <f>IF($A4536="","",Tienda_2!B2136)</f>
        <v>Electrónicos</v>
      </c>
      <c r="C4536" t="str">
        <f>IF($A4536="","",Tienda_2!G2136)</f>
        <v>Bogotá</v>
      </c>
      <c r="D4536" t="str">
        <f>IF($A4536="","",Tienda_2!F2136)</f>
        <v>Rafael Acosta</v>
      </c>
      <c r="E4536" t="str">
        <f>IF($A4536="","",Tienda_2!I2136)</f>
        <v>Tarjeta de crédito</v>
      </c>
      <c r="F4536">
        <f>IF($A4536="","",VALUE(RIGHT(Tienda_2!E2136,4)))</f>
        <v>2020</v>
      </c>
      <c r="G4536">
        <f>IF($A4536="","",Tienda_2!C2136)</f>
        <v>187700</v>
      </c>
      <c r="H4536">
        <f>IF($A4536="","",Tienda_2!D2136)</f>
        <v>12400</v>
      </c>
      <c r="I4536">
        <f>IF($A4536="","",Tienda_2!H2136)</f>
        <v>4</v>
      </c>
      <c r="J4536">
        <f>IF($A4536="",0,IF(AND(OR('Cuadro-de-mando'!$B$4="(Todas)",'Cuadro-de-mando'!$B$4=$A4536),OR('Cuadro-de-mando'!$E$4="(Todas)",'Cuadro-de-mando'!$E$4=$B4536),OR('Cuadro-de-mando'!$H$4="(Todas)",'Cuadro-de-mando'!$H$4=$C4536),OR('Cuadro-de-mando'!$K$4="(Todas)",'Cuadro-de-mando'!$K$4=$E4536),OR('Cuadro-de-mando'!$N$4="(Todos)",'Cuadro-de-mando'!$N$4=$F4536)),1,0))</f>
        <v>1</v>
      </c>
    </row>
    <row r="4537" spans="1:10" x14ac:dyDescent="0.25">
      <c r="A4537" t="str">
        <f>IF(Tienda_2!$A2137="","","Tienda 2")</f>
        <v>Tienda 2</v>
      </c>
      <c r="B4537" t="str">
        <f>IF($A4537="","",Tienda_2!B2137)</f>
        <v>Juguetes</v>
      </c>
      <c r="C4537" t="str">
        <f>IF($A4537="","",Tienda_2!G2137)</f>
        <v>Bogotá</v>
      </c>
      <c r="D4537" t="str">
        <f>IF($A4537="","",Tienda_2!F2137)</f>
        <v>Juan Fernandez</v>
      </c>
      <c r="E4537" t="str">
        <f>IF($A4537="","",Tienda_2!I2137)</f>
        <v>Tarjeta de crédito</v>
      </c>
      <c r="F4537">
        <f>IF($A4537="","",VALUE(RIGHT(Tienda_2!E2137,4)))</f>
        <v>2021</v>
      </c>
      <c r="G4537">
        <f>IF($A4537="","",Tienda_2!C2137)</f>
        <v>30800</v>
      </c>
      <c r="H4537">
        <f>IF($A4537="","",Tienda_2!D2137)</f>
        <v>0</v>
      </c>
      <c r="I4537">
        <f>IF($A4537="","",Tienda_2!H2137)</f>
        <v>5</v>
      </c>
      <c r="J4537">
        <f>IF($A4537="",0,IF(AND(OR('Cuadro-de-mando'!$B$4="(Todas)",'Cuadro-de-mando'!$B$4=$A4537),OR('Cuadro-de-mando'!$E$4="(Todas)",'Cuadro-de-mando'!$E$4=$B4537),OR('Cuadro-de-mando'!$H$4="(Todas)",'Cuadro-de-mando'!$H$4=$C4537),OR('Cuadro-de-mando'!$K$4="(Todas)",'Cuadro-de-mando'!$K$4=$E4537),OR('Cuadro-de-mando'!$N$4="(Todos)",'Cuadro-de-mando'!$N$4=$F4537)),1,0))</f>
        <v>1</v>
      </c>
    </row>
    <row r="4538" spans="1:10" x14ac:dyDescent="0.25">
      <c r="A4538" t="str">
        <f>IF(Tienda_2!$A2138="","","Tienda 2")</f>
        <v>Tienda 2</v>
      </c>
      <c r="B4538" t="str">
        <f>IF($A4538="","",Tienda_2!B2138)</f>
        <v>Libros</v>
      </c>
      <c r="C4538" t="str">
        <f>IF($A4538="","",Tienda_2!G2138)</f>
        <v>Cartagena</v>
      </c>
      <c r="D4538" t="str">
        <f>IF($A4538="","",Tienda_2!F2138)</f>
        <v>Rafael Acosta</v>
      </c>
      <c r="E4538" t="str">
        <f>IF($A4538="","",Tienda_2!I2138)</f>
        <v>Tarjeta de crédito</v>
      </c>
      <c r="F4538">
        <f>IF($A4538="","",VALUE(RIGHT(Tienda_2!E2138,4)))</f>
        <v>2020</v>
      </c>
      <c r="G4538">
        <f>IF($A4538="","",Tienda_2!C2138)</f>
        <v>53000</v>
      </c>
      <c r="H4538">
        <f>IF($A4538="","",Tienda_2!D2138)</f>
        <v>7600</v>
      </c>
      <c r="I4538">
        <f>IF($A4538="","",Tienda_2!H2138)</f>
        <v>5</v>
      </c>
      <c r="J4538">
        <f>IF($A4538="",0,IF(AND(OR('Cuadro-de-mando'!$B$4="(Todas)",'Cuadro-de-mando'!$B$4=$A4538),OR('Cuadro-de-mando'!$E$4="(Todas)",'Cuadro-de-mando'!$E$4=$B4538),OR('Cuadro-de-mando'!$H$4="(Todas)",'Cuadro-de-mando'!$H$4=$C4538),OR('Cuadro-de-mando'!$K$4="(Todas)",'Cuadro-de-mando'!$K$4=$E4538),OR('Cuadro-de-mando'!$N$4="(Todos)",'Cuadro-de-mando'!$N$4=$F4538)),1,0))</f>
        <v>1</v>
      </c>
    </row>
    <row r="4539" spans="1:10" x14ac:dyDescent="0.25">
      <c r="A4539" t="str">
        <f>IF(Tienda_2!$A2139="","","Tienda 2")</f>
        <v>Tienda 2</v>
      </c>
      <c r="B4539" t="str">
        <f>IF($A4539="","",Tienda_2!B2139)</f>
        <v>Electrodomésticos</v>
      </c>
      <c r="C4539" t="str">
        <f>IF($A4539="","",Tienda_2!G2139)</f>
        <v>Bogotá</v>
      </c>
      <c r="D4539" t="str">
        <f>IF($A4539="","",Tienda_2!F2139)</f>
        <v>Felipe Santos</v>
      </c>
      <c r="E4539" t="str">
        <f>IF($A4539="","",Tienda_2!I2139)</f>
        <v>Tarjeta de crédito</v>
      </c>
      <c r="F4539">
        <f>IF($A4539="","",VALUE(RIGHT(Tienda_2!E2139,4)))</f>
        <v>2023</v>
      </c>
      <c r="G4539">
        <f>IF($A4539="","",Tienda_2!C2139)</f>
        <v>1055000</v>
      </c>
      <c r="H4539">
        <f>IF($A4539="","",Tienda_2!D2139)</f>
        <v>54400</v>
      </c>
      <c r="I4539">
        <f>IF($A4539="","",Tienda_2!H2139)</f>
        <v>5</v>
      </c>
      <c r="J4539">
        <f>IF($A4539="",0,IF(AND(OR('Cuadro-de-mando'!$B$4="(Todas)",'Cuadro-de-mando'!$B$4=$A4539),OR('Cuadro-de-mando'!$E$4="(Todas)",'Cuadro-de-mando'!$E$4=$B4539),OR('Cuadro-de-mando'!$H$4="(Todas)",'Cuadro-de-mando'!$H$4=$C4539),OR('Cuadro-de-mando'!$K$4="(Todas)",'Cuadro-de-mando'!$K$4=$E4539),OR('Cuadro-de-mando'!$N$4="(Todos)",'Cuadro-de-mando'!$N$4=$F4539)),1,0))</f>
        <v>1</v>
      </c>
    </row>
    <row r="4540" spans="1:10" x14ac:dyDescent="0.25">
      <c r="A4540" t="str">
        <f>IF(Tienda_2!$A2140="","","Tienda 2")</f>
        <v>Tienda 2</v>
      </c>
      <c r="B4540" t="str">
        <f>IF($A4540="","",Tienda_2!B2140)</f>
        <v>Electrodomésticos</v>
      </c>
      <c r="C4540" t="str">
        <f>IF($A4540="","",Tienda_2!G2140)</f>
        <v>Bogotá</v>
      </c>
      <c r="D4540" t="str">
        <f>IF($A4540="","",Tienda_2!F2140)</f>
        <v>Maria Alfonso</v>
      </c>
      <c r="E4540" t="str">
        <f>IF($A4540="","",Tienda_2!I2140)</f>
        <v>Tarjeta de crédito</v>
      </c>
      <c r="F4540">
        <f>IF($A4540="","",VALUE(RIGHT(Tienda_2!E2140,4)))</f>
        <v>2020</v>
      </c>
      <c r="G4540">
        <f>IF($A4540="","",Tienda_2!C2140)</f>
        <v>1350000</v>
      </c>
      <c r="H4540">
        <f>IF($A4540="","",Tienda_2!D2140)</f>
        <v>72500</v>
      </c>
      <c r="I4540">
        <f>IF($A4540="","",Tienda_2!H2140)</f>
        <v>1</v>
      </c>
      <c r="J4540">
        <f>IF($A4540="",0,IF(AND(OR('Cuadro-de-mando'!$B$4="(Todas)",'Cuadro-de-mando'!$B$4=$A4540),OR('Cuadro-de-mando'!$E$4="(Todas)",'Cuadro-de-mando'!$E$4=$B4540),OR('Cuadro-de-mando'!$H$4="(Todas)",'Cuadro-de-mando'!$H$4=$C4540),OR('Cuadro-de-mando'!$K$4="(Todas)",'Cuadro-de-mando'!$K$4=$E4540),OR('Cuadro-de-mando'!$N$4="(Todos)",'Cuadro-de-mando'!$N$4=$F4540)),1,0))</f>
        <v>1</v>
      </c>
    </row>
    <row r="4541" spans="1:10" x14ac:dyDescent="0.25">
      <c r="A4541" t="str">
        <f>IF(Tienda_2!$A2141="","","Tienda 2")</f>
        <v>Tienda 2</v>
      </c>
      <c r="B4541" t="str">
        <f>IF($A4541="","",Tienda_2!B2141)</f>
        <v>Electrodomésticos</v>
      </c>
      <c r="C4541" t="str">
        <f>IF($A4541="","",Tienda_2!G2141)</f>
        <v>Bogotá</v>
      </c>
      <c r="D4541" t="str">
        <f>IF($A4541="","",Tienda_2!F2141)</f>
        <v>Ángel Rodriguez</v>
      </c>
      <c r="E4541" t="str">
        <f>IF($A4541="","",Tienda_2!I2141)</f>
        <v>Tarjeta de crédito</v>
      </c>
      <c r="F4541">
        <f>IF($A4541="","",VALUE(RIGHT(Tienda_2!E2141,4)))</f>
        <v>2023</v>
      </c>
      <c r="G4541">
        <f>IF($A4541="","",Tienda_2!C2141)</f>
        <v>1281800</v>
      </c>
      <c r="H4541">
        <f>IF($A4541="","",Tienda_2!D2141)</f>
        <v>73000</v>
      </c>
      <c r="I4541">
        <f>IF($A4541="","",Tienda_2!H2141)</f>
        <v>4</v>
      </c>
      <c r="J4541">
        <f>IF($A4541="",0,IF(AND(OR('Cuadro-de-mando'!$B$4="(Todas)",'Cuadro-de-mando'!$B$4=$A4541),OR('Cuadro-de-mando'!$E$4="(Todas)",'Cuadro-de-mando'!$E$4=$B4541),OR('Cuadro-de-mando'!$H$4="(Todas)",'Cuadro-de-mando'!$H$4=$C4541),OR('Cuadro-de-mando'!$K$4="(Todas)",'Cuadro-de-mando'!$K$4=$E4541),OR('Cuadro-de-mando'!$N$4="(Todos)",'Cuadro-de-mando'!$N$4=$F4541)),1,0))</f>
        <v>1</v>
      </c>
    </row>
    <row r="4542" spans="1:10" x14ac:dyDescent="0.25">
      <c r="A4542" t="str">
        <f>IF(Tienda_2!$A2142="","","Tienda 2")</f>
        <v>Tienda 2</v>
      </c>
      <c r="B4542" t="str">
        <f>IF($A4542="","",Tienda_2!B2142)</f>
        <v>Electrodomésticos</v>
      </c>
      <c r="C4542" t="str">
        <f>IF($A4542="","",Tienda_2!G2142)</f>
        <v>Cartagena</v>
      </c>
      <c r="D4542" t="str">
        <f>IF($A4542="","",Tienda_2!F2142)</f>
        <v>Juliana Costa</v>
      </c>
      <c r="E4542" t="str">
        <f>IF($A4542="","",Tienda_2!I2142)</f>
        <v>Nequi</v>
      </c>
      <c r="F4542">
        <f>IF($A4542="","",VALUE(RIGHT(Tienda_2!E2142,4)))</f>
        <v>2022</v>
      </c>
      <c r="G4542">
        <f>IF($A4542="","",Tienda_2!C2142)</f>
        <v>673800</v>
      </c>
      <c r="H4542">
        <f>IF($A4542="","",Tienda_2!D2142)</f>
        <v>34100</v>
      </c>
      <c r="I4542">
        <f>IF($A4542="","",Tienda_2!H2142)</f>
        <v>5</v>
      </c>
      <c r="J4542">
        <f>IF($A4542="",0,IF(AND(OR('Cuadro-de-mando'!$B$4="(Todas)",'Cuadro-de-mando'!$B$4=$A4542),OR('Cuadro-de-mando'!$E$4="(Todas)",'Cuadro-de-mando'!$E$4=$B4542),OR('Cuadro-de-mando'!$H$4="(Todas)",'Cuadro-de-mando'!$H$4=$C4542),OR('Cuadro-de-mando'!$K$4="(Todas)",'Cuadro-de-mando'!$K$4=$E4542),OR('Cuadro-de-mando'!$N$4="(Todos)",'Cuadro-de-mando'!$N$4=$F4542)),1,0))</f>
        <v>1</v>
      </c>
    </row>
    <row r="4543" spans="1:10" x14ac:dyDescent="0.25">
      <c r="A4543" t="str">
        <f>IF(Tienda_2!$A2143="","","Tienda 2")</f>
        <v>Tienda 2</v>
      </c>
      <c r="B4543" t="str">
        <f>IF($A4543="","",Tienda_2!B2143)</f>
        <v>Juguetes</v>
      </c>
      <c r="C4543" t="str">
        <f>IF($A4543="","",Tienda_2!G2143)</f>
        <v>Cali</v>
      </c>
      <c r="D4543" t="str">
        <f>IF($A4543="","",Tienda_2!F2143)</f>
        <v>Rafael Acosta</v>
      </c>
      <c r="E4543" t="str">
        <f>IF($A4543="","",Tienda_2!I2143)</f>
        <v>Tarjeta de crédito</v>
      </c>
      <c r="F4543">
        <f>IF($A4543="","",VALUE(RIGHT(Tienda_2!E2143,4)))</f>
        <v>2023</v>
      </c>
      <c r="G4543">
        <f>IF($A4543="","",Tienda_2!C2143)</f>
        <v>26800</v>
      </c>
      <c r="H4543">
        <f>IF($A4543="","",Tienda_2!D2143)</f>
        <v>2500</v>
      </c>
      <c r="I4543">
        <f>IF($A4543="","",Tienda_2!H2143)</f>
        <v>1</v>
      </c>
      <c r="J4543">
        <f>IF($A4543="",0,IF(AND(OR('Cuadro-de-mando'!$B$4="(Todas)",'Cuadro-de-mando'!$B$4=$A4543),OR('Cuadro-de-mando'!$E$4="(Todas)",'Cuadro-de-mando'!$E$4=$B4543),OR('Cuadro-de-mando'!$H$4="(Todas)",'Cuadro-de-mando'!$H$4=$C4543),OR('Cuadro-de-mando'!$K$4="(Todas)",'Cuadro-de-mando'!$K$4=$E4543),OR('Cuadro-de-mando'!$N$4="(Todos)",'Cuadro-de-mando'!$N$4=$F4543)),1,0))</f>
        <v>1</v>
      </c>
    </row>
    <row r="4544" spans="1:10" x14ac:dyDescent="0.25">
      <c r="A4544" t="str">
        <f>IF(Tienda_2!$A2144="","","Tienda 2")</f>
        <v>Tienda 2</v>
      </c>
      <c r="B4544" t="str">
        <f>IF($A4544="","",Tienda_2!B2144)</f>
        <v>Deportes y diversión</v>
      </c>
      <c r="C4544" t="str">
        <f>IF($A4544="","",Tienda_2!G2144)</f>
        <v>Barranquilla</v>
      </c>
      <c r="D4544" t="str">
        <f>IF($A4544="","",Tienda_2!F2144)</f>
        <v>Juan Fernandez</v>
      </c>
      <c r="E4544" t="str">
        <f>IF($A4544="","",Tienda_2!I2144)</f>
        <v>Tarjeta de crédito</v>
      </c>
      <c r="F4544">
        <f>IF($A4544="","",VALUE(RIGHT(Tienda_2!E2144,4)))</f>
        <v>2021</v>
      </c>
      <c r="G4544">
        <f>IF($A4544="","",Tienda_2!C2144)</f>
        <v>104700</v>
      </c>
      <c r="H4544">
        <f>IF($A4544="","",Tienda_2!D2144)</f>
        <v>12800</v>
      </c>
      <c r="I4544">
        <f>IF($A4544="","",Tienda_2!H2144)</f>
        <v>2</v>
      </c>
      <c r="J4544">
        <f>IF($A4544="",0,IF(AND(OR('Cuadro-de-mando'!$B$4="(Todas)",'Cuadro-de-mando'!$B$4=$A4544),OR('Cuadro-de-mando'!$E$4="(Todas)",'Cuadro-de-mando'!$E$4=$B4544),OR('Cuadro-de-mando'!$H$4="(Todas)",'Cuadro-de-mando'!$H$4=$C4544),OR('Cuadro-de-mando'!$K$4="(Todas)",'Cuadro-de-mando'!$K$4=$E4544),OR('Cuadro-de-mando'!$N$4="(Todos)",'Cuadro-de-mando'!$N$4=$F4544)),1,0))</f>
        <v>1</v>
      </c>
    </row>
    <row r="4545" spans="1:10" x14ac:dyDescent="0.25">
      <c r="A4545" t="str">
        <f>IF(Tienda_2!$A2145="","","Tienda 2")</f>
        <v>Tienda 2</v>
      </c>
      <c r="B4545" t="str">
        <f>IF($A4545="","",Tienda_2!B2145)</f>
        <v>Electrónicos</v>
      </c>
      <c r="C4545" t="str">
        <f>IF($A4545="","",Tienda_2!G2145)</f>
        <v>Leticia</v>
      </c>
      <c r="D4545" t="str">
        <f>IF($A4545="","",Tienda_2!F2145)</f>
        <v>Izabela de León</v>
      </c>
      <c r="E4545" t="str">
        <f>IF($A4545="","",Tienda_2!I2145)</f>
        <v>Cupón</v>
      </c>
      <c r="F4545">
        <f>IF($A4545="","",VALUE(RIGHT(Tienda_2!E2145,4)))</f>
        <v>2023</v>
      </c>
      <c r="G4545">
        <f>IF($A4545="","",Tienda_2!C2145)</f>
        <v>1661700</v>
      </c>
      <c r="H4545">
        <f>IF($A4545="","",Tienda_2!D2145)</f>
        <v>88900</v>
      </c>
      <c r="I4545">
        <f>IF($A4545="","",Tienda_2!H2145)</f>
        <v>3</v>
      </c>
      <c r="J4545">
        <f>IF($A4545="",0,IF(AND(OR('Cuadro-de-mando'!$B$4="(Todas)",'Cuadro-de-mando'!$B$4=$A4545),OR('Cuadro-de-mando'!$E$4="(Todas)",'Cuadro-de-mando'!$E$4=$B4545),OR('Cuadro-de-mando'!$H$4="(Todas)",'Cuadro-de-mando'!$H$4=$C4545),OR('Cuadro-de-mando'!$K$4="(Todas)",'Cuadro-de-mando'!$K$4=$E4545),OR('Cuadro-de-mando'!$N$4="(Todos)",'Cuadro-de-mando'!$N$4=$F4545)),1,0))</f>
        <v>1</v>
      </c>
    </row>
    <row r="4546" spans="1:10" x14ac:dyDescent="0.25">
      <c r="A4546" t="str">
        <f>IF(Tienda_2!$A2146="","","Tienda 2")</f>
        <v>Tienda 2</v>
      </c>
      <c r="B4546" t="str">
        <f>IF($A4546="","",Tienda_2!B2146)</f>
        <v>Deportes y diversión</v>
      </c>
      <c r="C4546" t="str">
        <f>IF($A4546="","",Tienda_2!G2146)</f>
        <v>Medellín</v>
      </c>
      <c r="D4546" t="str">
        <f>IF($A4546="","",Tienda_2!F2146)</f>
        <v>Rafael Acosta</v>
      </c>
      <c r="E4546" t="str">
        <f>IF($A4546="","",Tienda_2!I2146)</f>
        <v>Cupón</v>
      </c>
      <c r="F4546">
        <f>IF($A4546="","",VALUE(RIGHT(Tienda_2!E2146,4)))</f>
        <v>2022</v>
      </c>
      <c r="G4546">
        <f>IF($A4546="","",Tienda_2!C2146)</f>
        <v>102600</v>
      </c>
      <c r="H4546">
        <f>IF($A4546="","",Tienda_2!D2146)</f>
        <v>3700</v>
      </c>
      <c r="I4546">
        <f>IF($A4546="","",Tienda_2!H2146)</f>
        <v>5</v>
      </c>
      <c r="J4546">
        <f>IF($A4546="",0,IF(AND(OR('Cuadro-de-mando'!$B$4="(Todas)",'Cuadro-de-mando'!$B$4=$A4546),OR('Cuadro-de-mando'!$E$4="(Todas)",'Cuadro-de-mando'!$E$4=$B4546),OR('Cuadro-de-mando'!$H$4="(Todas)",'Cuadro-de-mando'!$H$4=$C4546),OR('Cuadro-de-mando'!$K$4="(Todas)",'Cuadro-de-mando'!$K$4=$E4546),OR('Cuadro-de-mando'!$N$4="(Todos)",'Cuadro-de-mando'!$N$4=$F4546)),1,0))</f>
        <v>1</v>
      </c>
    </row>
    <row r="4547" spans="1:10" x14ac:dyDescent="0.25">
      <c r="A4547" t="str">
        <f>IF(Tienda_2!$A2147="","","Tienda 2")</f>
        <v>Tienda 2</v>
      </c>
      <c r="B4547" t="str">
        <f>IF($A4547="","",Tienda_2!B2147)</f>
        <v>Juguetes</v>
      </c>
      <c r="C4547" t="str">
        <f>IF($A4547="","",Tienda_2!G2147)</f>
        <v>Bogotá</v>
      </c>
      <c r="D4547" t="str">
        <f>IF($A4547="","",Tienda_2!F2147)</f>
        <v>Pedro Gomez</v>
      </c>
      <c r="E4547" t="str">
        <f>IF($A4547="","",Tienda_2!I2147)</f>
        <v>Nequi</v>
      </c>
      <c r="F4547">
        <f>IF($A4547="","",VALUE(RIGHT(Tienda_2!E2147,4)))</f>
        <v>2023</v>
      </c>
      <c r="G4547">
        <f>IF($A4547="","",Tienda_2!C2147)</f>
        <v>38000</v>
      </c>
      <c r="H4547">
        <f>IF($A4547="","",Tienda_2!D2147)</f>
        <v>0</v>
      </c>
      <c r="I4547">
        <f>IF($A4547="","",Tienda_2!H2147)</f>
        <v>5</v>
      </c>
      <c r="J4547">
        <f>IF($A4547="",0,IF(AND(OR('Cuadro-de-mando'!$B$4="(Todas)",'Cuadro-de-mando'!$B$4=$A4547),OR('Cuadro-de-mando'!$E$4="(Todas)",'Cuadro-de-mando'!$E$4=$B4547),OR('Cuadro-de-mando'!$H$4="(Todas)",'Cuadro-de-mando'!$H$4=$C4547),OR('Cuadro-de-mando'!$K$4="(Todas)",'Cuadro-de-mando'!$K$4=$E4547),OR('Cuadro-de-mando'!$N$4="(Todos)",'Cuadro-de-mando'!$N$4=$F4547)),1,0))</f>
        <v>1</v>
      </c>
    </row>
    <row r="4548" spans="1:10" x14ac:dyDescent="0.25">
      <c r="A4548" t="str">
        <f>IF(Tienda_2!$A2148="","","Tienda 2")</f>
        <v>Tienda 2</v>
      </c>
      <c r="B4548" t="str">
        <f>IF($A4548="","",Tienda_2!B2148)</f>
        <v>Deportes y diversión</v>
      </c>
      <c r="C4548" t="str">
        <f>IF($A4548="","",Tienda_2!G2148)</f>
        <v>Bogotá</v>
      </c>
      <c r="D4548" t="str">
        <f>IF($A4548="","",Tienda_2!F2148)</f>
        <v>Santiago Silva</v>
      </c>
      <c r="E4548" t="str">
        <f>IF($A4548="","",Tienda_2!I2148)</f>
        <v>Tarjeta de crédito</v>
      </c>
      <c r="F4548">
        <f>IF($A4548="","",VALUE(RIGHT(Tienda_2!E2148,4)))</f>
        <v>2022</v>
      </c>
      <c r="G4548">
        <f>IF($A4548="","",Tienda_2!C2148)</f>
        <v>67100</v>
      </c>
      <c r="H4548">
        <f>IF($A4548="","",Tienda_2!D2148)</f>
        <v>3800</v>
      </c>
      <c r="I4548">
        <f>IF($A4548="","",Tienda_2!H2148)</f>
        <v>4</v>
      </c>
      <c r="J4548">
        <f>IF($A4548="",0,IF(AND(OR('Cuadro-de-mando'!$B$4="(Todas)",'Cuadro-de-mando'!$B$4=$A4548),OR('Cuadro-de-mando'!$E$4="(Todas)",'Cuadro-de-mando'!$E$4=$B4548),OR('Cuadro-de-mando'!$H$4="(Todas)",'Cuadro-de-mando'!$H$4=$C4548),OR('Cuadro-de-mando'!$K$4="(Todas)",'Cuadro-de-mando'!$K$4=$E4548),OR('Cuadro-de-mando'!$N$4="(Todos)",'Cuadro-de-mando'!$N$4=$F4548)),1,0))</f>
        <v>1</v>
      </c>
    </row>
    <row r="4549" spans="1:10" x14ac:dyDescent="0.25">
      <c r="A4549" t="str">
        <f>IF(Tienda_2!$A2149="","","Tienda 2")</f>
        <v>Tienda 2</v>
      </c>
      <c r="B4549" t="str">
        <f>IF($A4549="","",Tienda_2!B2149)</f>
        <v>Deportes y diversión</v>
      </c>
      <c r="C4549" t="str">
        <f>IF($A4549="","",Tienda_2!G2149)</f>
        <v>Bogotá</v>
      </c>
      <c r="D4549" t="str">
        <f>IF($A4549="","",Tienda_2!F2149)</f>
        <v>Lucas Olivera</v>
      </c>
      <c r="E4549" t="str">
        <f>IF($A4549="","",Tienda_2!I2149)</f>
        <v>Tarjeta de crédito</v>
      </c>
      <c r="F4549">
        <f>IF($A4549="","",VALUE(RIGHT(Tienda_2!E2149,4)))</f>
        <v>2022</v>
      </c>
      <c r="G4549">
        <f>IF($A4549="","",Tienda_2!C2149)</f>
        <v>40800</v>
      </c>
      <c r="H4549">
        <f>IF($A4549="","",Tienda_2!D2149)</f>
        <v>2400</v>
      </c>
      <c r="I4549">
        <f>IF($A4549="","",Tienda_2!H2149)</f>
        <v>5</v>
      </c>
      <c r="J4549">
        <f>IF($A4549="",0,IF(AND(OR('Cuadro-de-mando'!$B$4="(Todas)",'Cuadro-de-mando'!$B$4=$A4549),OR('Cuadro-de-mando'!$E$4="(Todas)",'Cuadro-de-mando'!$E$4=$B4549),OR('Cuadro-de-mando'!$H$4="(Todas)",'Cuadro-de-mando'!$H$4=$C4549),OR('Cuadro-de-mando'!$K$4="(Todas)",'Cuadro-de-mando'!$K$4=$E4549),OR('Cuadro-de-mando'!$N$4="(Todos)",'Cuadro-de-mando'!$N$4=$F4549)),1,0))</f>
        <v>1</v>
      </c>
    </row>
    <row r="4550" spans="1:10" x14ac:dyDescent="0.25">
      <c r="A4550" t="str">
        <f>IF(Tienda_2!$A2150="","","Tienda 2")</f>
        <v>Tienda 2</v>
      </c>
      <c r="B4550" t="str">
        <f>IF($A4550="","",Tienda_2!B2150)</f>
        <v>Juguetes</v>
      </c>
      <c r="C4550" t="str">
        <f>IF($A4550="","",Tienda_2!G2150)</f>
        <v>Medellín</v>
      </c>
      <c r="D4550" t="str">
        <f>IF($A4550="","",Tienda_2!F2150)</f>
        <v>Beatriz Morales</v>
      </c>
      <c r="E4550" t="str">
        <f>IF($A4550="","",Tienda_2!I2150)</f>
        <v>Tarjeta de crédito</v>
      </c>
      <c r="F4550">
        <f>IF($A4550="","",VALUE(RIGHT(Tienda_2!E2150,4)))</f>
        <v>2022</v>
      </c>
      <c r="G4550">
        <f>IF($A4550="","",Tienda_2!C2150)</f>
        <v>25500</v>
      </c>
      <c r="H4550">
        <f>IF($A4550="","",Tienda_2!D2150)</f>
        <v>2400</v>
      </c>
      <c r="I4550">
        <f>IF($A4550="","",Tienda_2!H2150)</f>
        <v>5</v>
      </c>
      <c r="J4550">
        <f>IF($A4550="",0,IF(AND(OR('Cuadro-de-mando'!$B$4="(Todas)",'Cuadro-de-mando'!$B$4=$A4550),OR('Cuadro-de-mando'!$E$4="(Todas)",'Cuadro-de-mando'!$E$4=$B4550),OR('Cuadro-de-mando'!$H$4="(Todas)",'Cuadro-de-mando'!$H$4=$C4550),OR('Cuadro-de-mando'!$K$4="(Todas)",'Cuadro-de-mando'!$K$4=$E4550),OR('Cuadro-de-mando'!$N$4="(Todos)",'Cuadro-de-mando'!$N$4=$F4550)),1,0))</f>
        <v>1</v>
      </c>
    </row>
    <row r="4551" spans="1:10" x14ac:dyDescent="0.25">
      <c r="A4551" t="str">
        <f>IF(Tienda_2!$A2151="","","Tienda 2")</f>
        <v>Tienda 2</v>
      </c>
      <c r="B4551" t="str">
        <f>IF($A4551="","",Tienda_2!B2151)</f>
        <v>Electrónicos</v>
      </c>
      <c r="C4551" t="str">
        <f>IF($A4551="","",Tienda_2!G2151)</f>
        <v>Medellín</v>
      </c>
      <c r="D4551" t="str">
        <f>IF($A4551="","",Tienda_2!F2151)</f>
        <v>Beatriz Morales</v>
      </c>
      <c r="E4551" t="str">
        <f>IF($A4551="","",Tienda_2!I2151)</f>
        <v>Tarjeta de crédito</v>
      </c>
      <c r="F4551">
        <f>IF($A4551="","",VALUE(RIGHT(Tienda_2!E2151,4)))</f>
        <v>2021</v>
      </c>
      <c r="G4551">
        <f>IF($A4551="","",Tienda_2!C2151)</f>
        <v>1615000</v>
      </c>
      <c r="H4551">
        <f>IF($A4551="","",Tienda_2!D2151)</f>
        <v>86400</v>
      </c>
      <c r="I4551">
        <f>IF($A4551="","",Tienda_2!H2151)</f>
        <v>5</v>
      </c>
      <c r="J4551">
        <f>IF($A4551="",0,IF(AND(OR('Cuadro-de-mando'!$B$4="(Todas)",'Cuadro-de-mando'!$B$4=$A4551),OR('Cuadro-de-mando'!$E$4="(Todas)",'Cuadro-de-mando'!$E$4=$B4551),OR('Cuadro-de-mando'!$H$4="(Todas)",'Cuadro-de-mando'!$H$4=$C4551),OR('Cuadro-de-mando'!$K$4="(Todas)",'Cuadro-de-mando'!$K$4=$E4551),OR('Cuadro-de-mando'!$N$4="(Todos)",'Cuadro-de-mando'!$N$4=$F4551)),1,0))</f>
        <v>1</v>
      </c>
    </row>
    <row r="4552" spans="1:10" x14ac:dyDescent="0.25">
      <c r="A4552" t="str">
        <f>IF(Tienda_2!$A2152="","","Tienda 2")</f>
        <v>Tienda 2</v>
      </c>
      <c r="B4552" t="str">
        <f>IF($A4552="","",Tienda_2!B2152)</f>
        <v>Deportes y diversión</v>
      </c>
      <c r="C4552" t="str">
        <f>IF($A4552="","",Tienda_2!G2152)</f>
        <v>Bogotá</v>
      </c>
      <c r="D4552" t="str">
        <f>IF($A4552="","",Tienda_2!F2152)</f>
        <v>Ángel Rodriguez</v>
      </c>
      <c r="E4552" t="str">
        <f>IF($A4552="","",Tienda_2!I2152)</f>
        <v>Tarjeta de débito</v>
      </c>
      <c r="F4552">
        <f>IF($A4552="","",VALUE(RIGHT(Tienda_2!E2152,4)))</f>
        <v>2022</v>
      </c>
      <c r="G4552">
        <f>IF($A4552="","",Tienda_2!C2152)</f>
        <v>22800</v>
      </c>
      <c r="H4552">
        <f>IF($A4552="","",Tienda_2!D2152)</f>
        <v>0</v>
      </c>
      <c r="I4552">
        <f>IF($A4552="","",Tienda_2!H2152)</f>
        <v>5</v>
      </c>
      <c r="J4552">
        <f>IF($A4552="",0,IF(AND(OR('Cuadro-de-mando'!$B$4="(Todas)",'Cuadro-de-mando'!$B$4=$A4552),OR('Cuadro-de-mando'!$E$4="(Todas)",'Cuadro-de-mando'!$E$4=$B4552),OR('Cuadro-de-mando'!$H$4="(Todas)",'Cuadro-de-mando'!$H$4=$C4552),OR('Cuadro-de-mando'!$K$4="(Todas)",'Cuadro-de-mando'!$K$4=$E4552),OR('Cuadro-de-mando'!$N$4="(Todos)",'Cuadro-de-mando'!$N$4=$F4552)),1,0))</f>
        <v>1</v>
      </c>
    </row>
    <row r="4553" spans="1:10" x14ac:dyDescent="0.25">
      <c r="A4553" t="str">
        <f>IF(Tienda_2!$A2153="","","Tienda 2")</f>
        <v>Tienda 2</v>
      </c>
      <c r="B4553" t="str">
        <f>IF($A4553="","",Tienda_2!B2153)</f>
        <v>Muebles</v>
      </c>
      <c r="C4553" t="str">
        <f>IF($A4553="","",Tienda_2!G2153)</f>
        <v>Barranquilla</v>
      </c>
      <c r="D4553" t="str">
        <f>IF($A4553="","",Tienda_2!F2153)</f>
        <v>Juan Fernandez</v>
      </c>
      <c r="E4553" t="str">
        <f>IF($A4553="","",Tienda_2!I2153)</f>
        <v>Tarjeta de crédito</v>
      </c>
      <c r="F4553">
        <f>IF($A4553="","",VALUE(RIGHT(Tienda_2!E2153,4)))</f>
        <v>2022</v>
      </c>
      <c r="G4553">
        <f>IF($A4553="","",Tienda_2!C2153)</f>
        <v>240700</v>
      </c>
      <c r="H4553">
        <f>IF($A4553="","",Tienda_2!D2153)</f>
        <v>13900</v>
      </c>
      <c r="I4553">
        <f>IF($A4553="","",Tienda_2!H2153)</f>
        <v>5</v>
      </c>
      <c r="J4553">
        <f>IF($A4553="",0,IF(AND(OR('Cuadro-de-mando'!$B$4="(Todas)",'Cuadro-de-mando'!$B$4=$A4553),OR('Cuadro-de-mando'!$E$4="(Todas)",'Cuadro-de-mando'!$E$4=$B4553),OR('Cuadro-de-mando'!$H$4="(Todas)",'Cuadro-de-mando'!$H$4=$C4553),OR('Cuadro-de-mando'!$K$4="(Todas)",'Cuadro-de-mando'!$K$4=$E4553),OR('Cuadro-de-mando'!$N$4="(Todos)",'Cuadro-de-mando'!$N$4=$F4553)),1,0))</f>
        <v>1</v>
      </c>
    </row>
    <row r="4554" spans="1:10" x14ac:dyDescent="0.25">
      <c r="A4554" t="str">
        <f>IF(Tienda_2!$A2154="","","Tienda 2")</f>
        <v>Tienda 2</v>
      </c>
      <c r="B4554" t="str">
        <f>IF($A4554="","",Tienda_2!B2154)</f>
        <v>Muebles</v>
      </c>
      <c r="C4554" t="str">
        <f>IF($A4554="","",Tienda_2!G2154)</f>
        <v>Bogotá</v>
      </c>
      <c r="D4554" t="str">
        <f>IF($A4554="","",Tienda_2!F2154)</f>
        <v>Juan Fernandez</v>
      </c>
      <c r="E4554" t="str">
        <f>IF($A4554="","",Tienda_2!I2154)</f>
        <v>Tarjeta de crédito</v>
      </c>
      <c r="F4554">
        <f>IF($A4554="","",VALUE(RIGHT(Tienda_2!E2154,4)))</f>
        <v>2021</v>
      </c>
      <c r="G4554">
        <f>IF($A4554="","",Tienda_2!C2154)</f>
        <v>466400</v>
      </c>
      <c r="H4554">
        <f>IF($A4554="","",Tienda_2!D2154)</f>
        <v>23000</v>
      </c>
      <c r="I4554">
        <f>IF($A4554="","",Tienda_2!H2154)</f>
        <v>5</v>
      </c>
      <c r="J4554">
        <f>IF($A4554="",0,IF(AND(OR('Cuadro-de-mando'!$B$4="(Todas)",'Cuadro-de-mando'!$B$4=$A4554),OR('Cuadro-de-mando'!$E$4="(Todas)",'Cuadro-de-mando'!$E$4=$B4554),OR('Cuadro-de-mando'!$H$4="(Todas)",'Cuadro-de-mando'!$H$4=$C4554),OR('Cuadro-de-mando'!$K$4="(Todas)",'Cuadro-de-mando'!$K$4=$E4554),OR('Cuadro-de-mando'!$N$4="(Todos)",'Cuadro-de-mando'!$N$4=$F4554)),1,0))</f>
        <v>1</v>
      </c>
    </row>
    <row r="4555" spans="1:10" x14ac:dyDescent="0.25">
      <c r="A4555" t="str">
        <f>IF(Tienda_2!$A2155="","","Tienda 2")</f>
        <v>Tienda 2</v>
      </c>
      <c r="B4555" t="str">
        <f>IF($A4555="","",Tienda_2!B2155)</f>
        <v>Juguetes</v>
      </c>
      <c r="C4555" t="str">
        <f>IF($A4555="","",Tienda_2!G2155)</f>
        <v>Bogotá</v>
      </c>
      <c r="D4555" t="str">
        <f>IF($A4555="","",Tienda_2!F2155)</f>
        <v>Felipe Santos</v>
      </c>
      <c r="E4555" t="str">
        <f>IF($A4555="","",Tienda_2!I2155)</f>
        <v>Tarjeta de crédito</v>
      </c>
      <c r="F4555">
        <f>IF($A4555="","",VALUE(RIGHT(Tienda_2!E2155,4)))</f>
        <v>2020</v>
      </c>
      <c r="G4555">
        <f>IF($A4555="","",Tienda_2!C2155)</f>
        <v>34400</v>
      </c>
      <c r="H4555">
        <f>IF($A4555="","",Tienda_2!D2155)</f>
        <v>0</v>
      </c>
      <c r="I4555">
        <f>IF($A4555="","",Tienda_2!H2155)</f>
        <v>4</v>
      </c>
      <c r="J4555">
        <f>IF($A4555="",0,IF(AND(OR('Cuadro-de-mando'!$B$4="(Todas)",'Cuadro-de-mando'!$B$4=$A4555),OR('Cuadro-de-mando'!$E$4="(Todas)",'Cuadro-de-mando'!$E$4=$B4555),OR('Cuadro-de-mando'!$H$4="(Todas)",'Cuadro-de-mando'!$H$4=$C4555),OR('Cuadro-de-mando'!$K$4="(Todas)",'Cuadro-de-mando'!$K$4=$E4555),OR('Cuadro-de-mando'!$N$4="(Todos)",'Cuadro-de-mando'!$N$4=$F4555)),1,0))</f>
        <v>1</v>
      </c>
    </row>
    <row r="4556" spans="1:10" x14ac:dyDescent="0.25">
      <c r="A4556" t="str">
        <f>IF(Tienda_2!$A2156="","","Tienda 2")</f>
        <v>Tienda 2</v>
      </c>
      <c r="B4556" t="str">
        <f>IF($A4556="","",Tienda_2!B2156)</f>
        <v>Electrónicos</v>
      </c>
      <c r="C4556" t="str">
        <f>IF($A4556="","",Tienda_2!G2156)</f>
        <v>Bogotá</v>
      </c>
      <c r="D4556" t="str">
        <f>IF($A4556="","",Tienda_2!F2156)</f>
        <v>Rafael Acosta</v>
      </c>
      <c r="E4556" t="str">
        <f>IF($A4556="","",Tienda_2!I2156)</f>
        <v>Tarjeta de crédito</v>
      </c>
      <c r="F4556">
        <f>IF($A4556="","",VALUE(RIGHT(Tienda_2!E2156,4)))</f>
        <v>2020</v>
      </c>
      <c r="G4556">
        <f>IF($A4556="","",Tienda_2!C2156)</f>
        <v>744000</v>
      </c>
      <c r="H4556">
        <f>IF($A4556="","",Tienda_2!D2156)</f>
        <v>40000</v>
      </c>
      <c r="I4556">
        <f>IF($A4556="","",Tienda_2!H2156)</f>
        <v>4</v>
      </c>
      <c r="J4556">
        <f>IF($A4556="",0,IF(AND(OR('Cuadro-de-mando'!$B$4="(Todas)",'Cuadro-de-mando'!$B$4=$A4556),OR('Cuadro-de-mando'!$E$4="(Todas)",'Cuadro-de-mando'!$E$4=$B4556),OR('Cuadro-de-mando'!$H$4="(Todas)",'Cuadro-de-mando'!$H$4=$C4556),OR('Cuadro-de-mando'!$K$4="(Todas)",'Cuadro-de-mando'!$K$4=$E4556),OR('Cuadro-de-mando'!$N$4="(Todos)",'Cuadro-de-mando'!$N$4=$F4556)),1,0))</f>
        <v>1</v>
      </c>
    </row>
    <row r="4557" spans="1:10" x14ac:dyDescent="0.25">
      <c r="A4557" t="str">
        <f>IF(Tienda_2!$A2157="","","Tienda 2")</f>
        <v>Tienda 2</v>
      </c>
      <c r="B4557" t="str">
        <f>IF($A4557="","",Tienda_2!B2157)</f>
        <v>Electrónicos</v>
      </c>
      <c r="C4557" t="str">
        <f>IF($A4557="","",Tienda_2!G2157)</f>
        <v>Medellín</v>
      </c>
      <c r="D4557" t="str">
        <f>IF($A4557="","",Tienda_2!F2157)</f>
        <v>Felipe Santos</v>
      </c>
      <c r="E4557" t="str">
        <f>IF($A4557="","",Tienda_2!I2157)</f>
        <v>Tarjeta de crédito</v>
      </c>
      <c r="F4557">
        <f>IF($A4557="","",VALUE(RIGHT(Tienda_2!E2157,4)))</f>
        <v>2022</v>
      </c>
      <c r="G4557">
        <f>IF($A4557="","",Tienda_2!C2157)</f>
        <v>1623200</v>
      </c>
      <c r="H4557">
        <f>IF($A4557="","",Tienda_2!D2157)</f>
        <v>87100</v>
      </c>
      <c r="I4557">
        <f>IF($A4557="","",Tienda_2!H2157)</f>
        <v>5</v>
      </c>
      <c r="J4557">
        <f>IF($A4557="",0,IF(AND(OR('Cuadro-de-mando'!$B$4="(Todas)",'Cuadro-de-mando'!$B$4=$A4557),OR('Cuadro-de-mando'!$E$4="(Todas)",'Cuadro-de-mando'!$E$4=$B4557),OR('Cuadro-de-mando'!$H$4="(Todas)",'Cuadro-de-mando'!$H$4=$C4557),OR('Cuadro-de-mando'!$K$4="(Todas)",'Cuadro-de-mando'!$K$4=$E4557),OR('Cuadro-de-mando'!$N$4="(Todos)",'Cuadro-de-mando'!$N$4=$F4557)),1,0))</f>
        <v>1</v>
      </c>
    </row>
    <row r="4558" spans="1:10" x14ac:dyDescent="0.25">
      <c r="A4558" t="str">
        <f>IF(Tienda_2!$A2158="","","Tienda 2")</f>
        <v>Tienda 2</v>
      </c>
      <c r="B4558" t="str">
        <f>IF($A4558="","",Tienda_2!B2158)</f>
        <v>Artículos para el hogar</v>
      </c>
      <c r="C4558" t="str">
        <f>IF($A4558="","",Tienda_2!G2158)</f>
        <v>Cartagena</v>
      </c>
      <c r="D4558" t="str">
        <f>IF($A4558="","",Tienda_2!F2158)</f>
        <v>Mariana Herrera</v>
      </c>
      <c r="E4558" t="str">
        <f>IF($A4558="","",Tienda_2!I2158)</f>
        <v>Tarjeta de crédito</v>
      </c>
      <c r="F4558">
        <f>IF($A4558="","",VALUE(RIGHT(Tienda_2!E2158,4)))</f>
        <v>2020</v>
      </c>
      <c r="G4558">
        <f>IF($A4558="","",Tienda_2!C2158)</f>
        <v>37100</v>
      </c>
      <c r="H4558">
        <f>IF($A4558="","",Tienda_2!D2158)</f>
        <v>5300</v>
      </c>
      <c r="I4558">
        <f>IF($A4558="","",Tienda_2!H2158)</f>
        <v>5</v>
      </c>
      <c r="J4558">
        <f>IF($A4558="",0,IF(AND(OR('Cuadro-de-mando'!$B$4="(Todas)",'Cuadro-de-mando'!$B$4=$A4558),OR('Cuadro-de-mando'!$E$4="(Todas)",'Cuadro-de-mando'!$E$4=$B4558),OR('Cuadro-de-mando'!$H$4="(Todas)",'Cuadro-de-mando'!$H$4=$C4558),OR('Cuadro-de-mando'!$K$4="(Todas)",'Cuadro-de-mando'!$K$4=$E4558),OR('Cuadro-de-mando'!$N$4="(Todos)",'Cuadro-de-mando'!$N$4=$F4558)),1,0))</f>
        <v>1</v>
      </c>
    </row>
    <row r="4559" spans="1:10" x14ac:dyDescent="0.25">
      <c r="A4559" t="str">
        <f>IF(Tienda_2!$A2159="","","Tienda 2")</f>
        <v>Tienda 2</v>
      </c>
      <c r="B4559" t="str">
        <f>IF($A4559="","",Tienda_2!B2159)</f>
        <v>Instrumentos musicales</v>
      </c>
      <c r="C4559" t="str">
        <f>IF($A4559="","",Tienda_2!G2159)</f>
        <v>Medellín</v>
      </c>
      <c r="D4559" t="str">
        <f>IF($A4559="","",Tienda_2!F2159)</f>
        <v>Izabela de León</v>
      </c>
      <c r="E4559" t="str">
        <f>IF($A4559="","",Tienda_2!I2159)</f>
        <v>Tarjeta de crédito</v>
      </c>
      <c r="F4559">
        <f>IF($A4559="","",VALUE(RIGHT(Tienda_2!E2159,4)))</f>
        <v>2022</v>
      </c>
      <c r="G4559">
        <f>IF($A4559="","",Tienda_2!C2159)</f>
        <v>86800</v>
      </c>
      <c r="H4559">
        <f>IF($A4559="","",Tienda_2!D2159)</f>
        <v>4800</v>
      </c>
      <c r="I4559">
        <f>IF($A4559="","",Tienda_2!H2159)</f>
        <v>5</v>
      </c>
      <c r="J4559">
        <f>IF($A4559="",0,IF(AND(OR('Cuadro-de-mando'!$B$4="(Todas)",'Cuadro-de-mando'!$B$4=$A4559),OR('Cuadro-de-mando'!$E$4="(Todas)",'Cuadro-de-mando'!$E$4=$B4559),OR('Cuadro-de-mando'!$H$4="(Todas)",'Cuadro-de-mando'!$H$4=$C4559),OR('Cuadro-de-mando'!$K$4="(Todas)",'Cuadro-de-mando'!$K$4=$E4559),OR('Cuadro-de-mando'!$N$4="(Todos)",'Cuadro-de-mando'!$N$4=$F4559)),1,0))</f>
        <v>1</v>
      </c>
    </row>
    <row r="4560" spans="1:10" x14ac:dyDescent="0.25">
      <c r="A4560" t="str">
        <f>IF(Tienda_2!$A2160="","","Tienda 2")</f>
        <v>Tienda 2</v>
      </c>
      <c r="B4560" t="str">
        <f>IF($A4560="","",Tienda_2!B2160)</f>
        <v>Libros</v>
      </c>
      <c r="C4560" t="str">
        <f>IF($A4560="","",Tienda_2!G2160)</f>
        <v>Santa Marta</v>
      </c>
      <c r="D4560" t="str">
        <f>IF($A4560="","",Tienda_2!F2160)</f>
        <v>Santiago Silva</v>
      </c>
      <c r="E4560" t="str">
        <f>IF($A4560="","",Tienda_2!I2160)</f>
        <v>Tarjeta de débito</v>
      </c>
      <c r="F4560">
        <f>IF($A4560="","",VALUE(RIGHT(Tienda_2!E2160,4)))</f>
        <v>2020</v>
      </c>
      <c r="G4560">
        <f>IF($A4560="","",Tienda_2!C2160)</f>
        <v>57100</v>
      </c>
      <c r="H4560">
        <f>IF($A4560="","",Tienda_2!D2160)</f>
        <v>1200</v>
      </c>
      <c r="I4560">
        <f>IF($A4560="","",Tienda_2!H2160)</f>
        <v>5</v>
      </c>
      <c r="J4560">
        <f>IF($A4560="",0,IF(AND(OR('Cuadro-de-mando'!$B$4="(Todas)",'Cuadro-de-mando'!$B$4=$A4560),OR('Cuadro-de-mando'!$E$4="(Todas)",'Cuadro-de-mando'!$E$4=$B4560),OR('Cuadro-de-mando'!$H$4="(Todas)",'Cuadro-de-mando'!$H$4=$C4560),OR('Cuadro-de-mando'!$K$4="(Todas)",'Cuadro-de-mando'!$K$4=$E4560),OR('Cuadro-de-mando'!$N$4="(Todos)",'Cuadro-de-mando'!$N$4=$F4560)),1,0))</f>
        <v>1</v>
      </c>
    </row>
    <row r="4561" spans="1:10" x14ac:dyDescent="0.25">
      <c r="A4561" t="str">
        <f>IF(Tienda_2!$A2161="","","Tienda 2")</f>
        <v>Tienda 2</v>
      </c>
      <c r="B4561" t="str">
        <f>IF($A4561="","",Tienda_2!B2161)</f>
        <v>Deportes y diversión</v>
      </c>
      <c r="C4561" t="str">
        <f>IF($A4561="","",Tienda_2!G2161)</f>
        <v>Bogotá</v>
      </c>
      <c r="D4561" t="str">
        <f>IF($A4561="","",Tienda_2!F2161)</f>
        <v>Mariana Herrera</v>
      </c>
      <c r="E4561" t="str">
        <f>IF($A4561="","",Tienda_2!I2161)</f>
        <v>Tarjeta de crédito</v>
      </c>
      <c r="F4561">
        <f>IF($A4561="","",VALUE(RIGHT(Tienda_2!E2161,4)))</f>
        <v>2020</v>
      </c>
      <c r="G4561">
        <f>IF($A4561="","",Tienda_2!C2161)</f>
        <v>58100</v>
      </c>
      <c r="H4561">
        <f>IF($A4561="","",Tienda_2!D2161)</f>
        <v>3300</v>
      </c>
      <c r="I4561">
        <f>IF($A4561="","",Tienda_2!H2161)</f>
        <v>5</v>
      </c>
      <c r="J4561">
        <f>IF($A4561="",0,IF(AND(OR('Cuadro-de-mando'!$B$4="(Todas)",'Cuadro-de-mando'!$B$4=$A4561),OR('Cuadro-de-mando'!$E$4="(Todas)",'Cuadro-de-mando'!$E$4=$B4561),OR('Cuadro-de-mando'!$H$4="(Todas)",'Cuadro-de-mando'!$H$4=$C4561),OR('Cuadro-de-mando'!$K$4="(Todas)",'Cuadro-de-mando'!$K$4=$E4561),OR('Cuadro-de-mando'!$N$4="(Todos)",'Cuadro-de-mando'!$N$4=$F4561)),1,0))</f>
        <v>1</v>
      </c>
    </row>
    <row r="4562" spans="1:10" x14ac:dyDescent="0.25">
      <c r="A4562" t="str">
        <f>IF(Tienda_2!$A2162="","","Tienda 2")</f>
        <v>Tienda 2</v>
      </c>
      <c r="B4562" t="str">
        <f>IF($A4562="","",Tienda_2!B2162)</f>
        <v>Muebles</v>
      </c>
      <c r="C4562" t="str">
        <f>IF($A4562="","",Tienda_2!G2162)</f>
        <v>Bucaramanga</v>
      </c>
      <c r="D4562" t="str">
        <f>IF($A4562="","",Tienda_2!F2162)</f>
        <v>Juliana Costa</v>
      </c>
      <c r="E4562" t="str">
        <f>IF($A4562="","",Tienda_2!I2162)</f>
        <v>Nequi</v>
      </c>
      <c r="F4562">
        <f>IF($A4562="","",VALUE(RIGHT(Tienda_2!E2162,4)))</f>
        <v>2020</v>
      </c>
      <c r="G4562">
        <f>IF($A4562="","",Tienda_2!C2162)</f>
        <v>654400</v>
      </c>
      <c r="H4562">
        <f>IF($A4562="","",Tienda_2!D2162)</f>
        <v>35200</v>
      </c>
      <c r="I4562">
        <f>IF($A4562="","",Tienda_2!H2162)</f>
        <v>3</v>
      </c>
      <c r="J4562">
        <f>IF($A4562="",0,IF(AND(OR('Cuadro-de-mando'!$B$4="(Todas)",'Cuadro-de-mando'!$B$4=$A4562),OR('Cuadro-de-mando'!$E$4="(Todas)",'Cuadro-de-mando'!$E$4=$B4562),OR('Cuadro-de-mando'!$H$4="(Todas)",'Cuadro-de-mando'!$H$4=$C4562),OR('Cuadro-de-mando'!$K$4="(Todas)",'Cuadro-de-mando'!$K$4=$E4562),OR('Cuadro-de-mando'!$N$4="(Todos)",'Cuadro-de-mando'!$N$4=$F4562)),1,0))</f>
        <v>1</v>
      </c>
    </row>
    <row r="4563" spans="1:10" x14ac:dyDescent="0.25">
      <c r="A4563" t="str">
        <f>IF(Tienda_2!$A2163="","","Tienda 2")</f>
        <v>Tienda 2</v>
      </c>
      <c r="B4563" t="str">
        <f>IF($A4563="","",Tienda_2!B2163)</f>
        <v>Artículos para el hogar</v>
      </c>
      <c r="C4563" t="str">
        <f>IF($A4563="","",Tienda_2!G2163)</f>
        <v>Bogotá</v>
      </c>
      <c r="D4563" t="str">
        <f>IF($A4563="","",Tienda_2!F2163)</f>
        <v>Camila Rivera</v>
      </c>
      <c r="E4563" t="str">
        <f>IF($A4563="","",Tienda_2!I2163)</f>
        <v>Nequi</v>
      </c>
      <c r="F4563">
        <f>IF($A4563="","",VALUE(RIGHT(Tienda_2!E2163,4)))</f>
        <v>2020</v>
      </c>
      <c r="G4563">
        <f>IF($A4563="","",Tienda_2!C2163)</f>
        <v>41000</v>
      </c>
      <c r="H4563">
        <f>IF($A4563="","",Tienda_2!D2163)</f>
        <v>7000</v>
      </c>
      <c r="I4563">
        <f>IF($A4563="","",Tienda_2!H2163)</f>
        <v>4</v>
      </c>
      <c r="J4563">
        <f>IF($A4563="",0,IF(AND(OR('Cuadro-de-mando'!$B$4="(Todas)",'Cuadro-de-mando'!$B$4=$A4563),OR('Cuadro-de-mando'!$E$4="(Todas)",'Cuadro-de-mando'!$E$4=$B4563),OR('Cuadro-de-mando'!$H$4="(Todas)",'Cuadro-de-mando'!$H$4=$C4563),OR('Cuadro-de-mando'!$K$4="(Todas)",'Cuadro-de-mando'!$K$4=$E4563),OR('Cuadro-de-mando'!$N$4="(Todos)",'Cuadro-de-mando'!$N$4=$F4563)),1,0))</f>
        <v>1</v>
      </c>
    </row>
    <row r="4564" spans="1:10" x14ac:dyDescent="0.25">
      <c r="A4564" t="str">
        <f>IF(Tienda_2!$A2164="","","Tienda 2")</f>
        <v>Tienda 2</v>
      </c>
      <c r="B4564" t="str">
        <f>IF($A4564="","",Tienda_2!B2164)</f>
        <v>Juguetes</v>
      </c>
      <c r="C4564" t="str">
        <f>IF($A4564="","",Tienda_2!G2164)</f>
        <v>Medellín</v>
      </c>
      <c r="D4564" t="str">
        <f>IF($A4564="","",Tienda_2!F2164)</f>
        <v>Juan Fernandez</v>
      </c>
      <c r="E4564" t="str">
        <f>IF($A4564="","",Tienda_2!I2164)</f>
        <v>Tarjeta de crédito</v>
      </c>
      <c r="F4564">
        <f>IF($A4564="","",VALUE(RIGHT(Tienda_2!E2164,4)))</f>
        <v>2022</v>
      </c>
      <c r="G4564">
        <f>IF($A4564="","",Tienda_2!C2164)</f>
        <v>10000</v>
      </c>
      <c r="H4564">
        <f>IF($A4564="","",Tienda_2!D2164)</f>
        <v>2900</v>
      </c>
      <c r="I4564">
        <f>IF($A4564="","",Tienda_2!H2164)</f>
        <v>3</v>
      </c>
      <c r="J4564">
        <f>IF($A4564="",0,IF(AND(OR('Cuadro-de-mando'!$B$4="(Todas)",'Cuadro-de-mando'!$B$4=$A4564),OR('Cuadro-de-mando'!$E$4="(Todas)",'Cuadro-de-mando'!$E$4=$B4564),OR('Cuadro-de-mando'!$H$4="(Todas)",'Cuadro-de-mando'!$H$4=$C4564),OR('Cuadro-de-mando'!$K$4="(Todas)",'Cuadro-de-mando'!$K$4=$E4564),OR('Cuadro-de-mando'!$N$4="(Todos)",'Cuadro-de-mando'!$N$4=$F4564)),1,0))</f>
        <v>1</v>
      </c>
    </row>
    <row r="4565" spans="1:10" x14ac:dyDescent="0.25">
      <c r="A4565" t="str">
        <f>IF(Tienda_2!$A2165="","","Tienda 2")</f>
        <v>Tienda 2</v>
      </c>
      <c r="B4565" t="str">
        <f>IF($A4565="","",Tienda_2!B2165)</f>
        <v>Juguetes</v>
      </c>
      <c r="C4565" t="str">
        <f>IF($A4565="","",Tienda_2!G2165)</f>
        <v>Cali</v>
      </c>
      <c r="D4565" t="str">
        <f>IF($A4565="","",Tienda_2!F2165)</f>
        <v>Beatriz Morales</v>
      </c>
      <c r="E4565" t="str">
        <f>IF($A4565="","",Tienda_2!I2165)</f>
        <v>Tarjeta de crédito</v>
      </c>
      <c r="F4565">
        <f>IF($A4565="","",VALUE(RIGHT(Tienda_2!E2165,4)))</f>
        <v>2020</v>
      </c>
      <c r="G4565">
        <f>IF($A4565="","",Tienda_2!C2165)</f>
        <v>8600</v>
      </c>
      <c r="H4565">
        <f>IF($A4565="","",Tienda_2!D2165)</f>
        <v>1100</v>
      </c>
      <c r="I4565">
        <f>IF($A4565="","",Tienda_2!H2165)</f>
        <v>1</v>
      </c>
      <c r="J4565">
        <f>IF($A4565="",0,IF(AND(OR('Cuadro-de-mando'!$B$4="(Todas)",'Cuadro-de-mando'!$B$4=$A4565),OR('Cuadro-de-mando'!$E$4="(Todas)",'Cuadro-de-mando'!$E$4=$B4565),OR('Cuadro-de-mando'!$H$4="(Todas)",'Cuadro-de-mando'!$H$4=$C4565),OR('Cuadro-de-mando'!$K$4="(Todas)",'Cuadro-de-mando'!$K$4=$E4565),OR('Cuadro-de-mando'!$N$4="(Todos)",'Cuadro-de-mando'!$N$4=$F4565)),1,0))</f>
        <v>1</v>
      </c>
    </row>
    <row r="4566" spans="1:10" x14ac:dyDescent="0.25">
      <c r="A4566" t="str">
        <f>IF(Tienda_2!$A2166="","","Tienda 2")</f>
        <v>Tienda 2</v>
      </c>
      <c r="B4566" t="str">
        <f>IF($A4566="","",Tienda_2!B2166)</f>
        <v>Instrumentos musicales</v>
      </c>
      <c r="C4566" t="str">
        <f>IF($A4566="","",Tienda_2!G2166)</f>
        <v>Medellín</v>
      </c>
      <c r="D4566" t="str">
        <f>IF($A4566="","",Tienda_2!F2166)</f>
        <v>Maria Alfonso</v>
      </c>
      <c r="E4566" t="str">
        <f>IF($A4566="","",Tienda_2!I2166)</f>
        <v>Nequi</v>
      </c>
      <c r="F4566">
        <f>IF($A4566="","",VALUE(RIGHT(Tienda_2!E2166,4)))</f>
        <v>2021</v>
      </c>
      <c r="G4566">
        <f>IF($A4566="","",Tienda_2!C2166)</f>
        <v>228700</v>
      </c>
      <c r="H4566">
        <f>IF($A4566="","",Tienda_2!D2166)</f>
        <v>10400</v>
      </c>
      <c r="I4566">
        <f>IF($A4566="","",Tienda_2!H2166)</f>
        <v>4</v>
      </c>
      <c r="J4566">
        <f>IF($A4566="",0,IF(AND(OR('Cuadro-de-mando'!$B$4="(Todas)",'Cuadro-de-mando'!$B$4=$A4566),OR('Cuadro-de-mando'!$E$4="(Todas)",'Cuadro-de-mando'!$E$4=$B4566),OR('Cuadro-de-mando'!$H$4="(Todas)",'Cuadro-de-mando'!$H$4=$C4566),OR('Cuadro-de-mando'!$K$4="(Todas)",'Cuadro-de-mando'!$K$4=$E4566),OR('Cuadro-de-mando'!$N$4="(Todos)",'Cuadro-de-mando'!$N$4=$F4566)),1,0))</f>
        <v>1</v>
      </c>
    </row>
    <row r="4567" spans="1:10" x14ac:dyDescent="0.25">
      <c r="A4567" t="str">
        <f>IF(Tienda_2!$A2167="","","Tienda 2")</f>
        <v>Tienda 2</v>
      </c>
      <c r="B4567" t="str">
        <f>IF($A4567="","",Tienda_2!B2167)</f>
        <v>Electrónicos</v>
      </c>
      <c r="C4567" t="str">
        <f>IF($A4567="","",Tienda_2!G2167)</f>
        <v>Inírida</v>
      </c>
      <c r="D4567" t="str">
        <f>IF($A4567="","",Tienda_2!F2167)</f>
        <v>Rafael Acosta</v>
      </c>
      <c r="E4567" t="str">
        <f>IF($A4567="","",Tienda_2!I2167)</f>
        <v>Tarjeta de crédito</v>
      </c>
      <c r="F4567">
        <f>IF($A4567="","",VALUE(RIGHT(Tienda_2!E2167,4)))</f>
        <v>2022</v>
      </c>
      <c r="G4567">
        <f>IF($A4567="","",Tienda_2!C2167)</f>
        <v>2422100</v>
      </c>
      <c r="H4567">
        <f>IF($A4567="","",Tienda_2!D2167)</f>
        <v>127200</v>
      </c>
      <c r="I4567">
        <f>IF($A4567="","",Tienda_2!H2167)</f>
        <v>3</v>
      </c>
      <c r="J4567">
        <f>IF($A4567="",0,IF(AND(OR('Cuadro-de-mando'!$B$4="(Todas)",'Cuadro-de-mando'!$B$4=$A4567),OR('Cuadro-de-mando'!$E$4="(Todas)",'Cuadro-de-mando'!$E$4=$B4567),OR('Cuadro-de-mando'!$H$4="(Todas)",'Cuadro-de-mando'!$H$4=$C4567),OR('Cuadro-de-mando'!$K$4="(Todas)",'Cuadro-de-mando'!$K$4=$E4567),OR('Cuadro-de-mando'!$N$4="(Todos)",'Cuadro-de-mando'!$N$4=$F4567)),1,0))</f>
        <v>1</v>
      </c>
    </row>
    <row r="4568" spans="1:10" x14ac:dyDescent="0.25">
      <c r="A4568" t="str">
        <f>IF(Tienda_2!$A2168="","","Tienda 2")</f>
        <v>Tienda 2</v>
      </c>
      <c r="B4568" t="str">
        <f>IF($A4568="","",Tienda_2!B2168)</f>
        <v>Muebles</v>
      </c>
      <c r="C4568" t="str">
        <f>IF($A4568="","",Tienda_2!G2168)</f>
        <v>Pereira</v>
      </c>
      <c r="D4568" t="str">
        <f>IF($A4568="","",Tienda_2!F2168)</f>
        <v>Ángel Rodriguez</v>
      </c>
      <c r="E4568" t="str">
        <f>IF($A4568="","",Tienda_2!I2168)</f>
        <v>Tarjeta de crédito</v>
      </c>
      <c r="F4568">
        <f>IF($A4568="","",VALUE(RIGHT(Tienda_2!E2168,4)))</f>
        <v>2021</v>
      </c>
      <c r="G4568">
        <f>IF($A4568="","",Tienda_2!C2168)</f>
        <v>470200</v>
      </c>
      <c r="H4568">
        <f>IF($A4568="","",Tienda_2!D2168)</f>
        <v>25400</v>
      </c>
      <c r="I4568">
        <f>IF($A4568="","",Tienda_2!H2168)</f>
        <v>3</v>
      </c>
      <c r="J4568">
        <f>IF($A4568="",0,IF(AND(OR('Cuadro-de-mando'!$B$4="(Todas)",'Cuadro-de-mando'!$B$4=$A4568),OR('Cuadro-de-mando'!$E$4="(Todas)",'Cuadro-de-mando'!$E$4=$B4568),OR('Cuadro-de-mando'!$H$4="(Todas)",'Cuadro-de-mando'!$H$4=$C4568),OR('Cuadro-de-mando'!$K$4="(Todas)",'Cuadro-de-mando'!$K$4=$E4568),OR('Cuadro-de-mando'!$N$4="(Todos)",'Cuadro-de-mando'!$N$4=$F4568)),1,0))</f>
        <v>1</v>
      </c>
    </row>
    <row r="4569" spans="1:10" x14ac:dyDescent="0.25">
      <c r="A4569" t="str">
        <f>IF(Tienda_2!$A2169="","","Tienda 2")</f>
        <v>Tienda 2</v>
      </c>
      <c r="B4569" t="str">
        <f>IF($A4569="","",Tienda_2!B2169)</f>
        <v>Electrónicos</v>
      </c>
      <c r="C4569" t="str">
        <f>IF($A4569="","",Tienda_2!G2169)</f>
        <v>Bogotá</v>
      </c>
      <c r="D4569" t="str">
        <f>IF($A4569="","",Tienda_2!F2169)</f>
        <v>Lucas Olivera</v>
      </c>
      <c r="E4569" t="str">
        <f>IF($A4569="","",Tienda_2!I2169)</f>
        <v>Tarjeta de crédito</v>
      </c>
      <c r="F4569">
        <f>IF($A4569="","",VALUE(RIGHT(Tienda_2!E2169,4)))</f>
        <v>2022</v>
      </c>
      <c r="G4569">
        <f>IF($A4569="","",Tienda_2!C2169)</f>
        <v>2073000</v>
      </c>
      <c r="H4569">
        <f>IF($A4569="","",Tienda_2!D2169)</f>
        <v>108600</v>
      </c>
      <c r="I4569">
        <f>IF($A4569="","",Tienda_2!H2169)</f>
        <v>2</v>
      </c>
      <c r="J4569">
        <f>IF($A4569="",0,IF(AND(OR('Cuadro-de-mando'!$B$4="(Todas)",'Cuadro-de-mando'!$B$4=$A4569),OR('Cuadro-de-mando'!$E$4="(Todas)",'Cuadro-de-mando'!$E$4=$B4569),OR('Cuadro-de-mando'!$H$4="(Todas)",'Cuadro-de-mando'!$H$4=$C4569),OR('Cuadro-de-mando'!$K$4="(Todas)",'Cuadro-de-mando'!$K$4=$E4569),OR('Cuadro-de-mando'!$N$4="(Todos)",'Cuadro-de-mando'!$N$4=$F4569)),1,0))</f>
        <v>1</v>
      </c>
    </row>
    <row r="4570" spans="1:10" x14ac:dyDescent="0.25">
      <c r="A4570" t="str">
        <f>IF(Tienda_2!$A2170="","","Tienda 2")</f>
        <v>Tienda 2</v>
      </c>
      <c r="B4570" t="str">
        <f>IF($A4570="","",Tienda_2!B2170)</f>
        <v>Electrónicos</v>
      </c>
      <c r="C4570" t="str">
        <f>IF($A4570="","",Tienda_2!G2170)</f>
        <v>Manizales</v>
      </c>
      <c r="D4570" t="str">
        <f>IF($A4570="","",Tienda_2!F2170)</f>
        <v>Juliana Costa</v>
      </c>
      <c r="E4570" t="str">
        <f>IF($A4570="","",Tienda_2!I2170)</f>
        <v>Tarjeta de crédito</v>
      </c>
      <c r="F4570">
        <f>IF($A4570="","",VALUE(RIGHT(Tienda_2!E2170,4)))</f>
        <v>2022</v>
      </c>
      <c r="G4570">
        <f>IF($A4570="","",Tienda_2!C2170)</f>
        <v>864300</v>
      </c>
      <c r="H4570">
        <f>IF($A4570="","",Tienda_2!D2170)</f>
        <v>46700</v>
      </c>
      <c r="I4570">
        <f>IF($A4570="","",Tienda_2!H2170)</f>
        <v>1</v>
      </c>
      <c r="J4570">
        <f>IF($A4570="",0,IF(AND(OR('Cuadro-de-mando'!$B$4="(Todas)",'Cuadro-de-mando'!$B$4=$A4570),OR('Cuadro-de-mando'!$E$4="(Todas)",'Cuadro-de-mando'!$E$4=$B4570),OR('Cuadro-de-mando'!$H$4="(Todas)",'Cuadro-de-mando'!$H$4=$C4570),OR('Cuadro-de-mando'!$K$4="(Todas)",'Cuadro-de-mando'!$K$4=$E4570),OR('Cuadro-de-mando'!$N$4="(Todos)",'Cuadro-de-mando'!$N$4=$F4570)),1,0))</f>
        <v>1</v>
      </c>
    </row>
    <row r="4571" spans="1:10" x14ac:dyDescent="0.25">
      <c r="A4571" t="str">
        <f>IF(Tienda_2!$A2171="","","Tienda 2")</f>
        <v>Tienda 2</v>
      </c>
      <c r="B4571" t="str">
        <f>IF($A4571="","",Tienda_2!B2171)</f>
        <v>Electrónicos</v>
      </c>
      <c r="C4571" t="str">
        <f>IF($A4571="","",Tienda_2!G2171)</f>
        <v>Medellín</v>
      </c>
      <c r="D4571" t="str">
        <f>IF($A4571="","",Tienda_2!F2171)</f>
        <v>Felipe Santos</v>
      </c>
      <c r="E4571" t="str">
        <f>IF($A4571="","",Tienda_2!I2171)</f>
        <v>Tarjeta de crédito</v>
      </c>
      <c r="F4571">
        <f>IF($A4571="","",VALUE(RIGHT(Tienda_2!E2171,4)))</f>
        <v>2021</v>
      </c>
      <c r="G4571">
        <f>IF($A4571="","",Tienda_2!C2171)</f>
        <v>73600</v>
      </c>
      <c r="H4571">
        <f>IF($A4571="","",Tienda_2!D2171)</f>
        <v>2100</v>
      </c>
      <c r="I4571">
        <f>IF($A4571="","",Tienda_2!H2171)</f>
        <v>5</v>
      </c>
      <c r="J4571">
        <f>IF($A4571="",0,IF(AND(OR('Cuadro-de-mando'!$B$4="(Todas)",'Cuadro-de-mando'!$B$4=$A4571),OR('Cuadro-de-mando'!$E$4="(Todas)",'Cuadro-de-mando'!$E$4=$B4571),OR('Cuadro-de-mando'!$H$4="(Todas)",'Cuadro-de-mando'!$H$4=$C4571),OR('Cuadro-de-mando'!$K$4="(Todas)",'Cuadro-de-mando'!$K$4=$E4571),OR('Cuadro-de-mando'!$N$4="(Todos)",'Cuadro-de-mando'!$N$4=$F4571)),1,0))</f>
        <v>1</v>
      </c>
    </row>
    <row r="4572" spans="1:10" x14ac:dyDescent="0.25">
      <c r="A4572" t="str">
        <f>IF(Tienda_2!$A2172="","","Tienda 2")</f>
        <v>Tienda 2</v>
      </c>
      <c r="B4572" t="str">
        <f>IF($A4572="","",Tienda_2!B2172)</f>
        <v>Instrumentos musicales</v>
      </c>
      <c r="C4572" t="str">
        <f>IF($A4572="","",Tienda_2!G2172)</f>
        <v>Bogotá</v>
      </c>
      <c r="D4572" t="str">
        <f>IF($A4572="","",Tienda_2!F2172)</f>
        <v>Blanca Ramirez</v>
      </c>
      <c r="E4572" t="str">
        <f>IF($A4572="","",Tienda_2!I2172)</f>
        <v>Tarjeta de crédito</v>
      </c>
      <c r="F4572">
        <f>IF($A4572="","",VALUE(RIGHT(Tienda_2!E2172,4)))</f>
        <v>2022</v>
      </c>
      <c r="G4572">
        <f>IF($A4572="","",Tienda_2!C2172)</f>
        <v>678000</v>
      </c>
      <c r="H4572">
        <f>IF($A4572="","",Tienda_2!D2172)</f>
        <v>42900</v>
      </c>
      <c r="I4572">
        <f>IF($A4572="","",Tienda_2!H2172)</f>
        <v>5</v>
      </c>
      <c r="J4572">
        <f>IF($A4572="",0,IF(AND(OR('Cuadro-de-mando'!$B$4="(Todas)",'Cuadro-de-mando'!$B$4=$A4572),OR('Cuadro-de-mando'!$E$4="(Todas)",'Cuadro-de-mando'!$E$4=$B4572),OR('Cuadro-de-mando'!$H$4="(Todas)",'Cuadro-de-mando'!$H$4=$C4572),OR('Cuadro-de-mando'!$K$4="(Todas)",'Cuadro-de-mando'!$K$4=$E4572),OR('Cuadro-de-mando'!$N$4="(Todos)",'Cuadro-de-mando'!$N$4=$F4572)),1,0))</f>
        <v>1</v>
      </c>
    </row>
    <row r="4573" spans="1:10" x14ac:dyDescent="0.25">
      <c r="A4573" t="str">
        <f>IF(Tienda_2!$A2173="","","Tienda 2")</f>
        <v>Tienda 2</v>
      </c>
      <c r="B4573" t="str">
        <f>IF($A4573="","",Tienda_2!B2173)</f>
        <v>Muebles</v>
      </c>
      <c r="C4573" t="str">
        <f>IF($A4573="","",Tienda_2!G2173)</f>
        <v>Bogotá</v>
      </c>
      <c r="D4573" t="str">
        <f>IF($A4573="","",Tienda_2!F2173)</f>
        <v>Camila Rivera</v>
      </c>
      <c r="E4573" t="str">
        <f>IF($A4573="","",Tienda_2!I2173)</f>
        <v>Tarjeta de crédito</v>
      </c>
      <c r="F4573">
        <f>IF($A4573="","",VALUE(RIGHT(Tienda_2!E2173,4)))</f>
        <v>2022</v>
      </c>
      <c r="G4573">
        <f>IF($A4573="","",Tienda_2!C2173)</f>
        <v>570400</v>
      </c>
      <c r="H4573">
        <f>IF($A4573="","",Tienda_2!D2173)</f>
        <v>35200</v>
      </c>
      <c r="I4573">
        <f>IF($A4573="","",Tienda_2!H2173)</f>
        <v>5</v>
      </c>
      <c r="J4573">
        <f>IF($A4573="",0,IF(AND(OR('Cuadro-de-mando'!$B$4="(Todas)",'Cuadro-de-mando'!$B$4=$A4573),OR('Cuadro-de-mando'!$E$4="(Todas)",'Cuadro-de-mando'!$E$4=$B4573),OR('Cuadro-de-mando'!$H$4="(Todas)",'Cuadro-de-mando'!$H$4=$C4573),OR('Cuadro-de-mando'!$K$4="(Todas)",'Cuadro-de-mando'!$K$4=$E4573),OR('Cuadro-de-mando'!$N$4="(Todos)",'Cuadro-de-mando'!$N$4=$F4573)),1,0))</f>
        <v>1</v>
      </c>
    </row>
    <row r="4574" spans="1:10" x14ac:dyDescent="0.25">
      <c r="A4574" t="str">
        <f>IF(Tienda_2!$A2174="","","Tienda 2")</f>
        <v>Tienda 2</v>
      </c>
      <c r="B4574" t="str">
        <f>IF($A4574="","",Tienda_2!B2174)</f>
        <v>Electrodomésticos</v>
      </c>
      <c r="C4574" t="str">
        <f>IF($A4574="","",Tienda_2!G2174)</f>
        <v>Cartagena</v>
      </c>
      <c r="D4574" t="str">
        <f>IF($A4574="","",Tienda_2!F2174)</f>
        <v>Camila Rivera</v>
      </c>
      <c r="E4574" t="str">
        <f>IF($A4574="","",Tienda_2!I2174)</f>
        <v>Cupón</v>
      </c>
      <c r="F4574">
        <f>IF($A4574="","",VALUE(RIGHT(Tienda_2!E2174,4)))</f>
        <v>2022</v>
      </c>
      <c r="G4574">
        <f>IF($A4574="","",Tienda_2!C2174)</f>
        <v>328000</v>
      </c>
      <c r="H4574">
        <f>IF($A4574="","",Tienda_2!D2174)</f>
        <v>17700</v>
      </c>
      <c r="I4574">
        <f>IF($A4574="","",Tienda_2!H2174)</f>
        <v>1</v>
      </c>
      <c r="J4574">
        <f>IF($A4574="",0,IF(AND(OR('Cuadro-de-mando'!$B$4="(Todas)",'Cuadro-de-mando'!$B$4=$A4574),OR('Cuadro-de-mando'!$E$4="(Todas)",'Cuadro-de-mando'!$E$4=$B4574),OR('Cuadro-de-mando'!$H$4="(Todas)",'Cuadro-de-mando'!$H$4=$C4574),OR('Cuadro-de-mando'!$K$4="(Todas)",'Cuadro-de-mando'!$K$4=$E4574),OR('Cuadro-de-mando'!$N$4="(Todos)",'Cuadro-de-mando'!$N$4=$F4574)),1,0))</f>
        <v>1</v>
      </c>
    </row>
    <row r="4575" spans="1:10" x14ac:dyDescent="0.25">
      <c r="A4575" t="str">
        <f>IF(Tienda_2!$A2175="","","Tienda 2")</f>
        <v>Tienda 2</v>
      </c>
      <c r="B4575" t="str">
        <f>IF($A4575="","",Tienda_2!B2175)</f>
        <v>Artículos para el hogar</v>
      </c>
      <c r="C4575" t="str">
        <f>IF($A4575="","",Tienda_2!G2175)</f>
        <v>Bogotá</v>
      </c>
      <c r="D4575" t="str">
        <f>IF($A4575="","",Tienda_2!F2175)</f>
        <v>Juan Fernandez</v>
      </c>
      <c r="E4575" t="str">
        <f>IF($A4575="","",Tienda_2!I2175)</f>
        <v>Nequi</v>
      </c>
      <c r="F4575">
        <f>IF($A4575="","",VALUE(RIGHT(Tienda_2!E2175,4)))</f>
        <v>2020</v>
      </c>
      <c r="G4575">
        <f>IF($A4575="","",Tienda_2!C2175)</f>
        <v>88100</v>
      </c>
      <c r="H4575">
        <f>IF($A4575="","",Tienda_2!D2175)</f>
        <v>7100</v>
      </c>
      <c r="I4575">
        <f>IF($A4575="","",Tienda_2!H2175)</f>
        <v>5</v>
      </c>
      <c r="J4575">
        <f>IF($A4575="",0,IF(AND(OR('Cuadro-de-mando'!$B$4="(Todas)",'Cuadro-de-mando'!$B$4=$A4575),OR('Cuadro-de-mando'!$E$4="(Todas)",'Cuadro-de-mando'!$E$4=$B4575),OR('Cuadro-de-mando'!$H$4="(Todas)",'Cuadro-de-mando'!$H$4=$C4575),OR('Cuadro-de-mando'!$K$4="(Todas)",'Cuadro-de-mando'!$K$4=$E4575),OR('Cuadro-de-mando'!$N$4="(Todos)",'Cuadro-de-mando'!$N$4=$F4575)),1,0))</f>
        <v>1</v>
      </c>
    </row>
    <row r="4576" spans="1:10" x14ac:dyDescent="0.25">
      <c r="A4576" t="str">
        <f>IF(Tienda_2!$A2176="","","Tienda 2")</f>
        <v>Tienda 2</v>
      </c>
      <c r="B4576" t="str">
        <f>IF($A4576="","",Tienda_2!B2176)</f>
        <v>Electrodomésticos</v>
      </c>
      <c r="C4576" t="str">
        <f>IF($A4576="","",Tienda_2!G2176)</f>
        <v>Cali</v>
      </c>
      <c r="D4576" t="str">
        <f>IF($A4576="","",Tienda_2!F2176)</f>
        <v>Ángel Rodriguez</v>
      </c>
      <c r="E4576" t="str">
        <f>IF($A4576="","",Tienda_2!I2176)</f>
        <v>Nequi</v>
      </c>
      <c r="F4576">
        <f>IF($A4576="","",VALUE(RIGHT(Tienda_2!E2176,4)))</f>
        <v>2022</v>
      </c>
      <c r="G4576">
        <f>IF($A4576="","",Tienda_2!C2176)</f>
        <v>893800</v>
      </c>
      <c r="H4576">
        <f>IF($A4576="","",Tienda_2!D2176)</f>
        <v>45800</v>
      </c>
      <c r="I4576">
        <f>IF($A4576="","",Tienda_2!H2176)</f>
        <v>3</v>
      </c>
      <c r="J4576">
        <f>IF($A4576="",0,IF(AND(OR('Cuadro-de-mando'!$B$4="(Todas)",'Cuadro-de-mando'!$B$4=$A4576),OR('Cuadro-de-mando'!$E$4="(Todas)",'Cuadro-de-mando'!$E$4=$B4576),OR('Cuadro-de-mando'!$H$4="(Todas)",'Cuadro-de-mando'!$H$4=$C4576),OR('Cuadro-de-mando'!$K$4="(Todas)",'Cuadro-de-mando'!$K$4=$E4576),OR('Cuadro-de-mando'!$N$4="(Todos)",'Cuadro-de-mando'!$N$4=$F4576)),1,0))</f>
        <v>1</v>
      </c>
    </row>
    <row r="4577" spans="1:10" x14ac:dyDescent="0.25">
      <c r="A4577" t="str">
        <f>IF(Tienda_2!$A2177="","","Tienda 2")</f>
        <v>Tienda 2</v>
      </c>
      <c r="B4577" t="str">
        <f>IF($A4577="","",Tienda_2!B2177)</f>
        <v>Muebles</v>
      </c>
      <c r="C4577" t="str">
        <f>IF($A4577="","",Tienda_2!G2177)</f>
        <v>Manizales</v>
      </c>
      <c r="D4577" t="str">
        <f>IF($A4577="","",Tienda_2!F2177)</f>
        <v>Mariana Herrera</v>
      </c>
      <c r="E4577" t="str">
        <f>IF($A4577="","",Tienda_2!I2177)</f>
        <v>Tarjeta de crédito</v>
      </c>
      <c r="F4577">
        <f>IF($A4577="","",VALUE(RIGHT(Tienda_2!E2177,4)))</f>
        <v>2022</v>
      </c>
      <c r="G4577">
        <f>IF($A4577="","",Tienda_2!C2177)</f>
        <v>292800</v>
      </c>
      <c r="H4577">
        <f>IF($A4577="","",Tienda_2!D2177)</f>
        <v>13800</v>
      </c>
      <c r="I4577">
        <f>IF($A4577="","",Tienda_2!H2177)</f>
        <v>5</v>
      </c>
      <c r="J4577">
        <f>IF($A4577="",0,IF(AND(OR('Cuadro-de-mando'!$B$4="(Todas)",'Cuadro-de-mando'!$B$4=$A4577),OR('Cuadro-de-mando'!$E$4="(Todas)",'Cuadro-de-mando'!$E$4=$B4577),OR('Cuadro-de-mando'!$H$4="(Todas)",'Cuadro-de-mando'!$H$4=$C4577),OR('Cuadro-de-mando'!$K$4="(Todas)",'Cuadro-de-mando'!$K$4=$E4577),OR('Cuadro-de-mando'!$N$4="(Todos)",'Cuadro-de-mando'!$N$4=$F4577)),1,0))</f>
        <v>1</v>
      </c>
    </row>
    <row r="4578" spans="1:10" x14ac:dyDescent="0.25">
      <c r="A4578" t="str">
        <f>IF(Tienda_2!$A2178="","","Tienda 2")</f>
        <v>Tienda 2</v>
      </c>
      <c r="B4578" t="str">
        <f>IF($A4578="","",Tienda_2!B2178)</f>
        <v>Electrodomésticos</v>
      </c>
      <c r="C4578" t="str">
        <f>IF($A4578="","",Tienda_2!G2178)</f>
        <v>Cali</v>
      </c>
      <c r="D4578" t="str">
        <f>IF($A4578="","",Tienda_2!F2178)</f>
        <v>Juan Fernandez</v>
      </c>
      <c r="E4578" t="str">
        <f>IF($A4578="","",Tienda_2!I2178)</f>
        <v>Tarjeta de crédito</v>
      </c>
      <c r="F4578">
        <f>IF($A4578="","",VALUE(RIGHT(Tienda_2!E2178,4)))</f>
        <v>2023</v>
      </c>
      <c r="G4578">
        <f>IF($A4578="","",Tienda_2!C2178)</f>
        <v>1277200</v>
      </c>
      <c r="H4578">
        <f>IF($A4578="","",Tienda_2!D2178)</f>
        <v>66200</v>
      </c>
      <c r="I4578">
        <f>IF($A4578="","",Tienda_2!H2178)</f>
        <v>2</v>
      </c>
      <c r="J4578">
        <f>IF($A4578="",0,IF(AND(OR('Cuadro-de-mando'!$B$4="(Todas)",'Cuadro-de-mando'!$B$4=$A4578),OR('Cuadro-de-mando'!$E$4="(Todas)",'Cuadro-de-mando'!$E$4=$B4578),OR('Cuadro-de-mando'!$H$4="(Todas)",'Cuadro-de-mando'!$H$4=$C4578),OR('Cuadro-de-mando'!$K$4="(Todas)",'Cuadro-de-mando'!$K$4=$E4578),OR('Cuadro-de-mando'!$N$4="(Todos)",'Cuadro-de-mando'!$N$4=$F4578)),1,0))</f>
        <v>1</v>
      </c>
    </row>
    <row r="4579" spans="1:10" x14ac:dyDescent="0.25">
      <c r="A4579" t="str">
        <f>IF(Tienda_2!$A2179="","","Tienda 2")</f>
        <v>Tienda 2</v>
      </c>
      <c r="B4579" t="str">
        <f>IF($A4579="","",Tienda_2!B2179)</f>
        <v>Deportes y diversión</v>
      </c>
      <c r="C4579" t="str">
        <f>IF($A4579="","",Tienda_2!G2179)</f>
        <v>Medellín</v>
      </c>
      <c r="D4579" t="str">
        <f>IF($A4579="","",Tienda_2!F2179)</f>
        <v>Juan Fernandez</v>
      </c>
      <c r="E4579" t="str">
        <f>IF($A4579="","",Tienda_2!I2179)</f>
        <v>Tarjeta de crédito</v>
      </c>
      <c r="F4579">
        <f>IF($A4579="","",VALUE(RIGHT(Tienda_2!E2179,4)))</f>
        <v>2020</v>
      </c>
      <c r="G4579">
        <f>IF($A4579="","",Tienda_2!C2179)</f>
        <v>56700</v>
      </c>
      <c r="H4579">
        <f>IF($A4579="","",Tienda_2!D2179)</f>
        <v>1200</v>
      </c>
      <c r="I4579">
        <f>IF($A4579="","",Tienda_2!H2179)</f>
        <v>5</v>
      </c>
      <c r="J4579">
        <f>IF($A4579="",0,IF(AND(OR('Cuadro-de-mando'!$B$4="(Todas)",'Cuadro-de-mando'!$B$4=$A4579),OR('Cuadro-de-mando'!$E$4="(Todas)",'Cuadro-de-mando'!$E$4=$B4579),OR('Cuadro-de-mando'!$H$4="(Todas)",'Cuadro-de-mando'!$H$4=$C4579),OR('Cuadro-de-mando'!$K$4="(Todas)",'Cuadro-de-mando'!$K$4=$E4579),OR('Cuadro-de-mando'!$N$4="(Todos)",'Cuadro-de-mando'!$N$4=$F4579)),1,0))</f>
        <v>1</v>
      </c>
    </row>
    <row r="4580" spans="1:10" x14ac:dyDescent="0.25">
      <c r="A4580" t="str">
        <f>IF(Tienda_2!$A2180="","","Tienda 2")</f>
        <v>Tienda 2</v>
      </c>
      <c r="B4580" t="str">
        <f>IF($A4580="","",Tienda_2!B2180)</f>
        <v>Electrónicos</v>
      </c>
      <c r="C4580" t="str">
        <f>IF($A4580="","",Tienda_2!G2180)</f>
        <v>Bogotá</v>
      </c>
      <c r="D4580" t="str">
        <f>IF($A4580="","",Tienda_2!F2180)</f>
        <v>Pedro Gomez</v>
      </c>
      <c r="E4580" t="str">
        <f>IF($A4580="","",Tienda_2!I2180)</f>
        <v>Tarjeta de crédito</v>
      </c>
      <c r="F4580">
        <f>IF($A4580="","",VALUE(RIGHT(Tienda_2!E2180,4)))</f>
        <v>2020</v>
      </c>
      <c r="G4580">
        <f>IF($A4580="","",Tienda_2!C2180)</f>
        <v>2819300</v>
      </c>
      <c r="H4580">
        <f>IF($A4580="","",Tienda_2!D2180)</f>
        <v>148300</v>
      </c>
      <c r="I4580">
        <f>IF($A4580="","",Tienda_2!H2180)</f>
        <v>5</v>
      </c>
      <c r="J4580">
        <f>IF($A4580="",0,IF(AND(OR('Cuadro-de-mando'!$B$4="(Todas)",'Cuadro-de-mando'!$B$4=$A4580),OR('Cuadro-de-mando'!$E$4="(Todas)",'Cuadro-de-mando'!$E$4=$B4580),OR('Cuadro-de-mando'!$H$4="(Todas)",'Cuadro-de-mando'!$H$4=$C4580),OR('Cuadro-de-mando'!$K$4="(Todas)",'Cuadro-de-mando'!$K$4=$E4580),OR('Cuadro-de-mando'!$N$4="(Todos)",'Cuadro-de-mando'!$N$4=$F4580)),1,0))</f>
        <v>1</v>
      </c>
    </row>
    <row r="4581" spans="1:10" x14ac:dyDescent="0.25">
      <c r="A4581" t="str">
        <f>IF(Tienda_2!$A2181="","","Tienda 2")</f>
        <v>Tienda 2</v>
      </c>
      <c r="B4581" t="str">
        <f>IF($A4581="","",Tienda_2!B2181)</f>
        <v>Muebles</v>
      </c>
      <c r="C4581" t="str">
        <f>IF($A4581="","",Tienda_2!G2181)</f>
        <v>Barranquilla</v>
      </c>
      <c r="D4581" t="str">
        <f>IF($A4581="","",Tienda_2!F2181)</f>
        <v>Santiago Silva</v>
      </c>
      <c r="E4581" t="str">
        <f>IF($A4581="","",Tienda_2!I2181)</f>
        <v>Tarjeta de crédito</v>
      </c>
      <c r="F4581">
        <f>IF($A4581="","",VALUE(RIGHT(Tienda_2!E2181,4)))</f>
        <v>2020</v>
      </c>
      <c r="G4581">
        <f>IF($A4581="","",Tienda_2!C2181)</f>
        <v>500900</v>
      </c>
      <c r="H4581">
        <f>IF($A4581="","",Tienda_2!D2181)</f>
        <v>24900</v>
      </c>
      <c r="I4581">
        <f>IF($A4581="","",Tienda_2!H2181)</f>
        <v>4</v>
      </c>
      <c r="J4581">
        <f>IF($A4581="",0,IF(AND(OR('Cuadro-de-mando'!$B$4="(Todas)",'Cuadro-de-mando'!$B$4=$A4581),OR('Cuadro-de-mando'!$E$4="(Todas)",'Cuadro-de-mando'!$E$4=$B4581),OR('Cuadro-de-mando'!$H$4="(Todas)",'Cuadro-de-mando'!$H$4=$C4581),OR('Cuadro-de-mando'!$K$4="(Todas)",'Cuadro-de-mando'!$K$4=$E4581),OR('Cuadro-de-mando'!$N$4="(Todos)",'Cuadro-de-mando'!$N$4=$F4581)),1,0))</f>
        <v>1</v>
      </c>
    </row>
    <row r="4582" spans="1:10" x14ac:dyDescent="0.25">
      <c r="A4582" t="str">
        <f>IF(Tienda_2!$A2182="","","Tienda 2")</f>
        <v>Tienda 2</v>
      </c>
      <c r="B4582" t="str">
        <f>IF($A4582="","",Tienda_2!B2182)</f>
        <v>Electrónicos</v>
      </c>
      <c r="C4582" t="str">
        <f>IF($A4582="","",Tienda_2!G2182)</f>
        <v>Bogotá</v>
      </c>
      <c r="D4582" t="str">
        <f>IF($A4582="","",Tienda_2!F2182)</f>
        <v>Juan Fernandez</v>
      </c>
      <c r="E4582" t="str">
        <f>IF($A4582="","",Tienda_2!I2182)</f>
        <v>Tarjeta de crédito</v>
      </c>
      <c r="F4582">
        <f>IF($A4582="","",VALUE(RIGHT(Tienda_2!E2182,4)))</f>
        <v>2021</v>
      </c>
      <c r="G4582">
        <f>IF($A4582="","",Tienda_2!C2182)</f>
        <v>50000</v>
      </c>
      <c r="H4582">
        <f>IF($A4582="","",Tienda_2!D2182)</f>
        <v>3200</v>
      </c>
      <c r="I4582">
        <f>IF($A4582="","",Tienda_2!H2182)</f>
        <v>5</v>
      </c>
      <c r="J4582">
        <f>IF($A4582="",0,IF(AND(OR('Cuadro-de-mando'!$B$4="(Todas)",'Cuadro-de-mando'!$B$4=$A4582),OR('Cuadro-de-mando'!$E$4="(Todas)",'Cuadro-de-mando'!$E$4=$B4582),OR('Cuadro-de-mando'!$H$4="(Todas)",'Cuadro-de-mando'!$H$4=$C4582),OR('Cuadro-de-mando'!$K$4="(Todas)",'Cuadro-de-mando'!$K$4=$E4582),OR('Cuadro-de-mando'!$N$4="(Todos)",'Cuadro-de-mando'!$N$4=$F4582)),1,0))</f>
        <v>1</v>
      </c>
    </row>
    <row r="4583" spans="1:10" x14ac:dyDescent="0.25">
      <c r="A4583" t="str">
        <f>IF(Tienda_2!$A2183="","","Tienda 2")</f>
        <v>Tienda 2</v>
      </c>
      <c r="B4583" t="str">
        <f>IF($A4583="","",Tienda_2!B2183)</f>
        <v>Muebles</v>
      </c>
      <c r="C4583" t="str">
        <f>IF($A4583="","",Tienda_2!G2183)</f>
        <v>Bogotá</v>
      </c>
      <c r="D4583" t="str">
        <f>IF($A4583="","",Tienda_2!F2183)</f>
        <v>Ángel Rodriguez</v>
      </c>
      <c r="E4583" t="str">
        <f>IF($A4583="","",Tienda_2!I2183)</f>
        <v>Nequi</v>
      </c>
      <c r="F4583">
        <f>IF($A4583="","",VALUE(RIGHT(Tienda_2!E2183,4)))</f>
        <v>2022</v>
      </c>
      <c r="G4583">
        <f>IF($A4583="","",Tienda_2!C2183)</f>
        <v>333900</v>
      </c>
      <c r="H4583">
        <f>IF($A4583="","",Tienda_2!D2183)</f>
        <v>18000</v>
      </c>
      <c r="I4583">
        <f>IF($A4583="","",Tienda_2!H2183)</f>
        <v>3</v>
      </c>
      <c r="J4583">
        <f>IF($A4583="",0,IF(AND(OR('Cuadro-de-mando'!$B$4="(Todas)",'Cuadro-de-mando'!$B$4=$A4583),OR('Cuadro-de-mando'!$E$4="(Todas)",'Cuadro-de-mando'!$E$4=$B4583),OR('Cuadro-de-mando'!$H$4="(Todas)",'Cuadro-de-mando'!$H$4=$C4583),OR('Cuadro-de-mando'!$K$4="(Todas)",'Cuadro-de-mando'!$K$4=$E4583),OR('Cuadro-de-mando'!$N$4="(Todos)",'Cuadro-de-mando'!$N$4=$F4583)),1,0))</f>
        <v>1</v>
      </c>
    </row>
    <row r="4584" spans="1:10" x14ac:dyDescent="0.25">
      <c r="A4584" t="str">
        <f>IF(Tienda_2!$A2184="","","Tienda 2")</f>
        <v>Tienda 2</v>
      </c>
      <c r="B4584" t="str">
        <f>IF($A4584="","",Tienda_2!B2184)</f>
        <v>Juguetes</v>
      </c>
      <c r="C4584" t="str">
        <f>IF($A4584="","",Tienda_2!G2184)</f>
        <v>Valledupar</v>
      </c>
      <c r="D4584" t="str">
        <f>IF($A4584="","",Tienda_2!F2184)</f>
        <v>Blanca Ramirez</v>
      </c>
      <c r="E4584" t="str">
        <f>IF($A4584="","",Tienda_2!I2184)</f>
        <v>Tarjeta de crédito</v>
      </c>
      <c r="F4584">
        <f>IF($A4584="","",VALUE(RIGHT(Tienda_2!E2184,4)))</f>
        <v>2020</v>
      </c>
      <c r="G4584">
        <f>IF($A4584="","",Tienda_2!C2184)</f>
        <v>17800</v>
      </c>
      <c r="H4584">
        <f>IF($A4584="","",Tienda_2!D2184)</f>
        <v>0</v>
      </c>
      <c r="I4584">
        <f>IF($A4584="","",Tienda_2!H2184)</f>
        <v>4</v>
      </c>
      <c r="J4584">
        <f>IF($A4584="",0,IF(AND(OR('Cuadro-de-mando'!$B$4="(Todas)",'Cuadro-de-mando'!$B$4=$A4584),OR('Cuadro-de-mando'!$E$4="(Todas)",'Cuadro-de-mando'!$E$4=$B4584),OR('Cuadro-de-mando'!$H$4="(Todas)",'Cuadro-de-mando'!$H$4=$C4584),OR('Cuadro-de-mando'!$K$4="(Todas)",'Cuadro-de-mando'!$K$4=$E4584),OR('Cuadro-de-mando'!$N$4="(Todos)",'Cuadro-de-mando'!$N$4=$F4584)),1,0))</f>
        <v>1</v>
      </c>
    </row>
    <row r="4585" spans="1:10" x14ac:dyDescent="0.25">
      <c r="A4585" t="str">
        <f>IF(Tienda_2!$A2185="","","Tienda 2")</f>
        <v>Tienda 2</v>
      </c>
      <c r="B4585" t="str">
        <f>IF($A4585="","",Tienda_2!B2185)</f>
        <v>Muebles</v>
      </c>
      <c r="C4585" t="str">
        <f>IF($A4585="","",Tienda_2!G2185)</f>
        <v>Medellín</v>
      </c>
      <c r="D4585" t="str">
        <f>IF($A4585="","",Tienda_2!F2185)</f>
        <v>Maria Alfonso</v>
      </c>
      <c r="E4585" t="str">
        <f>IF($A4585="","",Tienda_2!I2185)</f>
        <v>Tarjeta de crédito</v>
      </c>
      <c r="F4585">
        <f>IF($A4585="","",VALUE(RIGHT(Tienda_2!E2185,4)))</f>
        <v>2021</v>
      </c>
      <c r="G4585">
        <f>IF($A4585="","",Tienda_2!C2185)</f>
        <v>686800</v>
      </c>
      <c r="H4585">
        <f>IF($A4585="","",Tienda_2!D2185)</f>
        <v>37600</v>
      </c>
      <c r="I4585">
        <f>IF($A4585="","",Tienda_2!H2185)</f>
        <v>5</v>
      </c>
      <c r="J4585">
        <f>IF($A4585="",0,IF(AND(OR('Cuadro-de-mando'!$B$4="(Todas)",'Cuadro-de-mando'!$B$4=$A4585),OR('Cuadro-de-mando'!$E$4="(Todas)",'Cuadro-de-mando'!$E$4=$B4585),OR('Cuadro-de-mando'!$H$4="(Todas)",'Cuadro-de-mando'!$H$4=$C4585),OR('Cuadro-de-mando'!$K$4="(Todas)",'Cuadro-de-mando'!$K$4=$E4585),OR('Cuadro-de-mando'!$N$4="(Todos)",'Cuadro-de-mando'!$N$4=$F4585)),1,0))</f>
        <v>1</v>
      </c>
    </row>
    <row r="4586" spans="1:10" x14ac:dyDescent="0.25">
      <c r="A4586" t="str">
        <f>IF(Tienda_2!$A2186="","","Tienda 2")</f>
        <v>Tienda 2</v>
      </c>
      <c r="B4586" t="str">
        <f>IF($A4586="","",Tienda_2!B2186)</f>
        <v>Libros</v>
      </c>
      <c r="C4586" t="str">
        <f>IF($A4586="","",Tienda_2!G2186)</f>
        <v>Santa Marta</v>
      </c>
      <c r="D4586" t="str">
        <f>IF($A4586="","",Tienda_2!F2186)</f>
        <v>Lucas Olivera</v>
      </c>
      <c r="E4586" t="str">
        <f>IF($A4586="","",Tienda_2!I2186)</f>
        <v>Tarjeta de crédito</v>
      </c>
      <c r="F4586">
        <f>IF($A4586="","",VALUE(RIGHT(Tienda_2!E2186,4)))</f>
        <v>2021</v>
      </c>
      <c r="G4586">
        <f>IF($A4586="","",Tienda_2!C2186)</f>
        <v>46400</v>
      </c>
      <c r="H4586">
        <f>IF($A4586="","",Tienda_2!D2186)</f>
        <v>2900</v>
      </c>
      <c r="I4586">
        <f>IF($A4586="","",Tienda_2!H2186)</f>
        <v>3</v>
      </c>
      <c r="J4586">
        <f>IF($A4586="",0,IF(AND(OR('Cuadro-de-mando'!$B$4="(Todas)",'Cuadro-de-mando'!$B$4=$A4586),OR('Cuadro-de-mando'!$E$4="(Todas)",'Cuadro-de-mando'!$E$4=$B4586),OR('Cuadro-de-mando'!$H$4="(Todas)",'Cuadro-de-mando'!$H$4=$C4586),OR('Cuadro-de-mando'!$K$4="(Todas)",'Cuadro-de-mando'!$K$4=$E4586),OR('Cuadro-de-mando'!$N$4="(Todos)",'Cuadro-de-mando'!$N$4=$F4586)),1,0))</f>
        <v>1</v>
      </c>
    </row>
    <row r="4587" spans="1:10" x14ac:dyDescent="0.25">
      <c r="A4587" t="str">
        <f>IF(Tienda_2!$A2187="","","Tienda 2")</f>
        <v>Tienda 2</v>
      </c>
      <c r="B4587" t="str">
        <f>IF($A4587="","",Tienda_2!B2187)</f>
        <v>Electrodomésticos</v>
      </c>
      <c r="C4587" t="str">
        <f>IF($A4587="","",Tienda_2!G2187)</f>
        <v>Bogotá</v>
      </c>
      <c r="D4587" t="str">
        <f>IF($A4587="","",Tienda_2!F2187)</f>
        <v>Lucas Olivera</v>
      </c>
      <c r="E4587" t="str">
        <f>IF($A4587="","",Tienda_2!I2187)</f>
        <v>Cupón</v>
      </c>
      <c r="F4587">
        <f>IF($A4587="","",VALUE(RIGHT(Tienda_2!E2187,4)))</f>
        <v>2023</v>
      </c>
      <c r="G4587">
        <f>IF($A4587="","",Tienda_2!C2187)</f>
        <v>805700</v>
      </c>
      <c r="H4587">
        <f>IF($A4587="","",Tienda_2!D2187)</f>
        <v>41100</v>
      </c>
      <c r="I4587">
        <f>IF($A4587="","",Tienda_2!H2187)</f>
        <v>3</v>
      </c>
      <c r="J4587">
        <f>IF($A4587="",0,IF(AND(OR('Cuadro-de-mando'!$B$4="(Todas)",'Cuadro-de-mando'!$B$4=$A4587),OR('Cuadro-de-mando'!$E$4="(Todas)",'Cuadro-de-mando'!$E$4=$B4587),OR('Cuadro-de-mando'!$H$4="(Todas)",'Cuadro-de-mando'!$H$4=$C4587),OR('Cuadro-de-mando'!$K$4="(Todas)",'Cuadro-de-mando'!$K$4=$E4587),OR('Cuadro-de-mando'!$N$4="(Todos)",'Cuadro-de-mando'!$N$4=$F4587)),1,0))</f>
        <v>1</v>
      </c>
    </row>
    <row r="4588" spans="1:10" x14ac:dyDescent="0.25">
      <c r="A4588" t="str">
        <f>IF(Tienda_2!$A2188="","","Tienda 2")</f>
        <v>Tienda 2</v>
      </c>
      <c r="B4588" t="str">
        <f>IF($A4588="","",Tienda_2!B2188)</f>
        <v>Libros</v>
      </c>
      <c r="C4588" t="str">
        <f>IF($A4588="","",Tienda_2!G2188)</f>
        <v>Pasto</v>
      </c>
      <c r="D4588" t="str">
        <f>IF($A4588="","",Tienda_2!F2188)</f>
        <v>Ángel Rodriguez</v>
      </c>
      <c r="E4588" t="str">
        <f>IF($A4588="","",Tienda_2!I2188)</f>
        <v>Tarjeta de crédito</v>
      </c>
      <c r="F4588">
        <f>IF($A4588="","",VALUE(RIGHT(Tienda_2!E2188,4)))</f>
        <v>2020</v>
      </c>
      <c r="G4588">
        <f>IF($A4588="","",Tienda_2!C2188)</f>
        <v>78200</v>
      </c>
      <c r="H4588">
        <f>IF($A4588="","",Tienda_2!D2188)</f>
        <v>4700</v>
      </c>
      <c r="I4588">
        <f>IF($A4588="","",Tienda_2!H2188)</f>
        <v>4</v>
      </c>
      <c r="J4588">
        <f>IF($A4588="",0,IF(AND(OR('Cuadro-de-mando'!$B$4="(Todas)",'Cuadro-de-mando'!$B$4=$A4588),OR('Cuadro-de-mando'!$E$4="(Todas)",'Cuadro-de-mando'!$E$4=$B4588),OR('Cuadro-de-mando'!$H$4="(Todas)",'Cuadro-de-mando'!$H$4=$C4588),OR('Cuadro-de-mando'!$K$4="(Todas)",'Cuadro-de-mando'!$K$4=$E4588),OR('Cuadro-de-mando'!$N$4="(Todos)",'Cuadro-de-mando'!$N$4=$F4588)),1,0))</f>
        <v>1</v>
      </c>
    </row>
    <row r="4589" spans="1:10" x14ac:dyDescent="0.25">
      <c r="A4589" t="str">
        <f>IF(Tienda_2!$A2189="","","Tienda 2")</f>
        <v>Tienda 2</v>
      </c>
      <c r="B4589" t="str">
        <f>IF($A4589="","",Tienda_2!B2189)</f>
        <v>Juguetes</v>
      </c>
      <c r="C4589" t="str">
        <f>IF($A4589="","",Tienda_2!G2189)</f>
        <v>Bogotá</v>
      </c>
      <c r="D4589" t="str">
        <f>IF($A4589="","",Tienda_2!F2189)</f>
        <v>Rafael Acosta</v>
      </c>
      <c r="E4589" t="str">
        <f>IF($A4589="","",Tienda_2!I2189)</f>
        <v>Tarjeta de crédito</v>
      </c>
      <c r="F4589">
        <f>IF($A4589="","",VALUE(RIGHT(Tienda_2!E2189,4)))</f>
        <v>2020</v>
      </c>
      <c r="G4589">
        <f>IF($A4589="","",Tienda_2!C2189)</f>
        <v>60800</v>
      </c>
      <c r="H4589">
        <f>IF($A4589="","",Tienda_2!D2189)</f>
        <v>3400</v>
      </c>
      <c r="I4589">
        <f>IF($A4589="","",Tienda_2!H2189)</f>
        <v>5</v>
      </c>
      <c r="J4589">
        <f>IF($A4589="",0,IF(AND(OR('Cuadro-de-mando'!$B$4="(Todas)",'Cuadro-de-mando'!$B$4=$A4589),OR('Cuadro-de-mando'!$E$4="(Todas)",'Cuadro-de-mando'!$E$4=$B4589),OR('Cuadro-de-mando'!$H$4="(Todas)",'Cuadro-de-mando'!$H$4=$C4589),OR('Cuadro-de-mando'!$K$4="(Todas)",'Cuadro-de-mando'!$K$4=$E4589),OR('Cuadro-de-mando'!$N$4="(Todos)",'Cuadro-de-mando'!$N$4=$F4589)),1,0))</f>
        <v>1</v>
      </c>
    </row>
    <row r="4590" spans="1:10" x14ac:dyDescent="0.25">
      <c r="A4590" t="str">
        <f>IF(Tienda_2!$A2190="","","Tienda 2")</f>
        <v>Tienda 2</v>
      </c>
      <c r="B4590" t="str">
        <f>IF($A4590="","",Tienda_2!B2190)</f>
        <v>Muebles</v>
      </c>
      <c r="C4590" t="str">
        <f>IF($A4590="","",Tienda_2!G2190)</f>
        <v>Barranquilla</v>
      </c>
      <c r="D4590" t="str">
        <f>IF($A4590="","",Tienda_2!F2190)</f>
        <v>Beatriz Morales</v>
      </c>
      <c r="E4590" t="str">
        <f>IF($A4590="","",Tienda_2!I2190)</f>
        <v>Tarjeta de crédito</v>
      </c>
      <c r="F4590">
        <f>IF($A4590="","",VALUE(RIGHT(Tienda_2!E2190,4)))</f>
        <v>2021</v>
      </c>
      <c r="G4590">
        <f>IF($A4590="","",Tienda_2!C2190)</f>
        <v>431200</v>
      </c>
      <c r="H4590">
        <f>IF($A4590="","",Tienda_2!D2190)</f>
        <v>28800</v>
      </c>
      <c r="I4590">
        <f>IF($A4590="","",Tienda_2!H2190)</f>
        <v>3</v>
      </c>
      <c r="J4590">
        <f>IF($A4590="",0,IF(AND(OR('Cuadro-de-mando'!$B$4="(Todas)",'Cuadro-de-mando'!$B$4=$A4590),OR('Cuadro-de-mando'!$E$4="(Todas)",'Cuadro-de-mando'!$E$4=$B4590),OR('Cuadro-de-mando'!$H$4="(Todas)",'Cuadro-de-mando'!$H$4=$C4590),OR('Cuadro-de-mando'!$K$4="(Todas)",'Cuadro-de-mando'!$K$4=$E4590),OR('Cuadro-de-mando'!$N$4="(Todos)",'Cuadro-de-mando'!$N$4=$F4590)),1,0))</f>
        <v>1</v>
      </c>
    </row>
    <row r="4591" spans="1:10" x14ac:dyDescent="0.25">
      <c r="A4591" t="str">
        <f>IF(Tienda_2!$A2191="","","Tienda 2")</f>
        <v>Tienda 2</v>
      </c>
      <c r="B4591" t="str">
        <f>IF($A4591="","",Tienda_2!B2191)</f>
        <v>Muebles</v>
      </c>
      <c r="C4591" t="str">
        <f>IF($A4591="","",Tienda_2!G2191)</f>
        <v>Bogotá</v>
      </c>
      <c r="D4591" t="str">
        <f>IF($A4591="","",Tienda_2!F2191)</f>
        <v>Juliana Costa</v>
      </c>
      <c r="E4591" t="str">
        <f>IF($A4591="","",Tienda_2!I2191)</f>
        <v>Tarjeta de crédito</v>
      </c>
      <c r="F4591">
        <f>IF($A4591="","",VALUE(RIGHT(Tienda_2!E2191,4)))</f>
        <v>2020</v>
      </c>
      <c r="G4591">
        <f>IF($A4591="","",Tienda_2!C2191)</f>
        <v>247000</v>
      </c>
      <c r="H4591">
        <f>IF($A4591="","",Tienda_2!D2191)</f>
        <v>13700</v>
      </c>
      <c r="I4591">
        <f>IF($A4591="","",Tienda_2!H2191)</f>
        <v>5</v>
      </c>
      <c r="J4591">
        <f>IF($A4591="",0,IF(AND(OR('Cuadro-de-mando'!$B$4="(Todas)",'Cuadro-de-mando'!$B$4=$A4591),OR('Cuadro-de-mando'!$E$4="(Todas)",'Cuadro-de-mando'!$E$4=$B4591),OR('Cuadro-de-mando'!$H$4="(Todas)",'Cuadro-de-mando'!$H$4=$C4591),OR('Cuadro-de-mando'!$K$4="(Todas)",'Cuadro-de-mando'!$K$4=$E4591),OR('Cuadro-de-mando'!$N$4="(Todos)",'Cuadro-de-mando'!$N$4=$F4591)),1,0))</f>
        <v>1</v>
      </c>
    </row>
    <row r="4592" spans="1:10" x14ac:dyDescent="0.25">
      <c r="A4592" t="str">
        <f>IF(Tienda_2!$A2192="","","Tienda 2")</f>
        <v>Tienda 2</v>
      </c>
      <c r="B4592" t="str">
        <f>IF($A4592="","",Tienda_2!B2192)</f>
        <v>Artículos para el hogar</v>
      </c>
      <c r="C4592" t="str">
        <f>IF($A4592="","",Tienda_2!G2192)</f>
        <v>Bucaramanga</v>
      </c>
      <c r="D4592" t="str">
        <f>IF($A4592="","",Tienda_2!F2192)</f>
        <v>Blanca Ramirez</v>
      </c>
      <c r="E4592" t="str">
        <f>IF($A4592="","",Tienda_2!I2192)</f>
        <v>Nequi</v>
      </c>
      <c r="F4592">
        <f>IF($A4592="","",VALUE(RIGHT(Tienda_2!E2192,4)))</f>
        <v>2022</v>
      </c>
      <c r="G4592">
        <f>IF($A4592="","",Tienda_2!C2192)</f>
        <v>73300</v>
      </c>
      <c r="H4592">
        <f>IF($A4592="","",Tienda_2!D2192)</f>
        <v>2100</v>
      </c>
      <c r="I4592">
        <f>IF($A4592="","",Tienda_2!H2192)</f>
        <v>5</v>
      </c>
      <c r="J4592">
        <f>IF($A4592="",0,IF(AND(OR('Cuadro-de-mando'!$B$4="(Todas)",'Cuadro-de-mando'!$B$4=$A4592),OR('Cuadro-de-mando'!$E$4="(Todas)",'Cuadro-de-mando'!$E$4=$B4592),OR('Cuadro-de-mando'!$H$4="(Todas)",'Cuadro-de-mando'!$H$4=$C4592),OR('Cuadro-de-mando'!$K$4="(Todas)",'Cuadro-de-mando'!$K$4=$E4592),OR('Cuadro-de-mando'!$N$4="(Todos)",'Cuadro-de-mando'!$N$4=$F4592)),1,0))</f>
        <v>1</v>
      </c>
    </row>
    <row r="4593" spans="1:10" x14ac:dyDescent="0.25">
      <c r="A4593" t="str">
        <f>IF(Tienda_2!$A2193="","","Tienda 2")</f>
        <v>Tienda 2</v>
      </c>
      <c r="B4593" t="str">
        <f>IF($A4593="","",Tienda_2!B2193)</f>
        <v>Electrodomésticos</v>
      </c>
      <c r="C4593" t="str">
        <f>IF($A4593="","",Tienda_2!G2193)</f>
        <v>Bogotá</v>
      </c>
      <c r="D4593" t="str">
        <f>IF($A4593="","",Tienda_2!F2193)</f>
        <v>Lucas Olivera</v>
      </c>
      <c r="E4593" t="str">
        <f>IF($A4593="","",Tienda_2!I2193)</f>
        <v>Tarjeta de crédito</v>
      </c>
      <c r="F4593">
        <f>IF($A4593="","",VALUE(RIGHT(Tienda_2!E2193,4)))</f>
        <v>2021</v>
      </c>
      <c r="G4593">
        <f>IF($A4593="","",Tienda_2!C2193)</f>
        <v>1375600</v>
      </c>
      <c r="H4593">
        <f>IF($A4593="","",Tienda_2!D2193)</f>
        <v>73900</v>
      </c>
      <c r="I4593">
        <f>IF($A4593="","",Tienda_2!H2193)</f>
        <v>1</v>
      </c>
      <c r="J4593">
        <f>IF($A4593="",0,IF(AND(OR('Cuadro-de-mando'!$B$4="(Todas)",'Cuadro-de-mando'!$B$4=$A4593),OR('Cuadro-de-mando'!$E$4="(Todas)",'Cuadro-de-mando'!$E$4=$B4593),OR('Cuadro-de-mando'!$H$4="(Todas)",'Cuadro-de-mando'!$H$4=$C4593),OR('Cuadro-de-mando'!$K$4="(Todas)",'Cuadro-de-mando'!$K$4=$E4593),OR('Cuadro-de-mando'!$N$4="(Todos)",'Cuadro-de-mando'!$N$4=$F4593)),1,0))</f>
        <v>1</v>
      </c>
    </row>
    <row r="4594" spans="1:10" x14ac:dyDescent="0.25">
      <c r="A4594" t="str">
        <f>IF(Tienda_2!$A2194="","","Tienda 2")</f>
        <v>Tienda 2</v>
      </c>
      <c r="B4594" t="str">
        <f>IF($A4594="","",Tienda_2!B2194)</f>
        <v>Electrónicos</v>
      </c>
      <c r="C4594" t="str">
        <f>IF($A4594="","",Tienda_2!G2194)</f>
        <v>Bogotá</v>
      </c>
      <c r="D4594" t="str">
        <f>IF($A4594="","",Tienda_2!F2194)</f>
        <v>Beatriz Morales</v>
      </c>
      <c r="E4594" t="str">
        <f>IF($A4594="","",Tienda_2!I2194)</f>
        <v>Tarjeta de crédito</v>
      </c>
      <c r="F4594">
        <f>IF($A4594="","",VALUE(RIGHT(Tienda_2!E2194,4)))</f>
        <v>2020</v>
      </c>
      <c r="G4594">
        <f>IF($A4594="","",Tienda_2!C2194)</f>
        <v>2163600</v>
      </c>
      <c r="H4594">
        <f>IF($A4594="","",Tienda_2!D2194)</f>
        <v>115400</v>
      </c>
      <c r="I4594">
        <f>IF($A4594="","",Tienda_2!H2194)</f>
        <v>1</v>
      </c>
      <c r="J4594">
        <f>IF($A4594="",0,IF(AND(OR('Cuadro-de-mando'!$B$4="(Todas)",'Cuadro-de-mando'!$B$4=$A4594),OR('Cuadro-de-mando'!$E$4="(Todas)",'Cuadro-de-mando'!$E$4=$B4594),OR('Cuadro-de-mando'!$H$4="(Todas)",'Cuadro-de-mando'!$H$4=$C4594),OR('Cuadro-de-mando'!$K$4="(Todas)",'Cuadro-de-mando'!$K$4=$E4594),OR('Cuadro-de-mando'!$N$4="(Todos)",'Cuadro-de-mando'!$N$4=$F4594)),1,0))</f>
        <v>1</v>
      </c>
    </row>
    <row r="4595" spans="1:10" x14ac:dyDescent="0.25">
      <c r="A4595" t="str">
        <f>IF(Tienda_2!$A2195="","","Tienda 2")</f>
        <v>Tienda 2</v>
      </c>
      <c r="B4595" t="str">
        <f>IF($A4595="","",Tienda_2!B2195)</f>
        <v>Juguetes</v>
      </c>
      <c r="C4595" t="str">
        <f>IF($A4595="","",Tienda_2!G2195)</f>
        <v>Bogotá</v>
      </c>
      <c r="D4595" t="str">
        <f>IF($A4595="","",Tienda_2!F2195)</f>
        <v>Juan Fernandez</v>
      </c>
      <c r="E4595" t="str">
        <f>IF($A4595="","",Tienda_2!I2195)</f>
        <v>Nequi</v>
      </c>
      <c r="F4595">
        <f>IF($A4595="","",VALUE(RIGHT(Tienda_2!E2195,4)))</f>
        <v>2022</v>
      </c>
      <c r="G4595">
        <f>IF($A4595="","",Tienda_2!C2195)</f>
        <v>120500</v>
      </c>
      <c r="H4595">
        <f>IF($A4595="","",Tienda_2!D2195)</f>
        <v>6600</v>
      </c>
      <c r="I4595">
        <f>IF($A4595="","",Tienda_2!H2195)</f>
        <v>3</v>
      </c>
      <c r="J4595">
        <f>IF($A4595="",0,IF(AND(OR('Cuadro-de-mando'!$B$4="(Todas)",'Cuadro-de-mando'!$B$4=$A4595),OR('Cuadro-de-mando'!$E$4="(Todas)",'Cuadro-de-mando'!$E$4=$B4595),OR('Cuadro-de-mando'!$H$4="(Todas)",'Cuadro-de-mando'!$H$4=$C4595),OR('Cuadro-de-mando'!$K$4="(Todas)",'Cuadro-de-mando'!$K$4=$E4595),OR('Cuadro-de-mando'!$N$4="(Todos)",'Cuadro-de-mando'!$N$4=$F4595)),1,0))</f>
        <v>1</v>
      </c>
    </row>
    <row r="4596" spans="1:10" x14ac:dyDescent="0.25">
      <c r="A4596" t="str">
        <f>IF(Tienda_2!$A2196="","","Tienda 2")</f>
        <v>Tienda 2</v>
      </c>
      <c r="B4596" t="str">
        <f>IF($A4596="","",Tienda_2!B2196)</f>
        <v>Juguetes</v>
      </c>
      <c r="C4596" t="str">
        <f>IF($A4596="","",Tienda_2!G2196)</f>
        <v>Pasto</v>
      </c>
      <c r="D4596" t="str">
        <f>IF($A4596="","",Tienda_2!F2196)</f>
        <v>Beatriz Morales</v>
      </c>
      <c r="E4596" t="str">
        <f>IF($A4596="","",Tienda_2!I2196)</f>
        <v>Tarjeta de crédito</v>
      </c>
      <c r="F4596">
        <f>IF($A4596="","",VALUE(RIGHT(Tienda_2!E2196,4)))</f>
        <v>2021</v>
      </c>
      <c r="G4596">
        <f>IF($A4596="","",Tienda_2!C2196)</f>
        <v>38700</v>
      </c>
      <c r="H4596">
        <f>IF($A4596="","",Tienda_2!D2196)</f>
        <v>2700</v>
      </c>
      <c r="I4596">
        <f>IF($A4596="","",Tienda_2!H2196)</f>
        <v>4</v>
      </c>
      <c r="J4596">
        <f>IF($A4596="",0,IF(AND(OR('Cuadro-de-mando'!$B$4="(Todas)",'Cuadro-de-mando'!$B$4=$A4596),OR('Cuadro-de-mando'!$E$4="(Todas)",'Cuadro-de-mando'!$E$4=$B4596),OR('Cuadro-de-mando'!$H$4="(Todas)",'Cuadro-de-mando'!$H$4=$C4596),OR('Cuadro-de-mando'!$K$4="(Todas)",'Cuadro-de-mando'!$K$4=$E4596),OR('Cuadro-de-mando'!$N$4="(Todos)",'Cuadro-de-mando'!$N$4=$F4596)),1,0))</f>
        <v>1</v>
      </c>
    </row>
    <row r="4597" spans="1:10" x14ac:dyDescent="0.25">
      <c r="A4597" t="str">
        <f>IF(Tienda_2!$A2197="","","Tienda 2")</f>
        <v>Tienda 2</v>
      </c>
      <c r="B4597" t="str">
        <f>IF($A4597="","",Tienda_2!B2197)</f>
        <v>Electrónicos</v>
      </c>
      <c r="C4597" t="str">
        <f>IF($A4597="","",Tienda_2!G2197)</f>
        <v>Bogotá</v>
      </c>
      <c r="D4597" t="str">
        <f>IF($A4597="","",Tienda_2!F2197)</f>
        <v>Maria Alfonso</v>
      </c>
      <c r="E4597" t="str">
        <f>IF($A4597="","",Tienda_2!I2197)</f>
        <v>Tarjeta de crédito</v>
      </c>
      <c r="F4597">
        <f>IF($A4597="","",VALUE(RIGHT(Tienda_2!E2197,4)))</f>
        <v>2022</v>
      </c>
      <c r="G4597">
        <f>IF($A4597="","",Tienda_2!C2197)</f>
        <v>1396600</v>
      </c>
      <c r="H4597">
        <f>IF($A4597="","",Tienda_2!D2197)</f>
        <v>74600</v>
      </c>
      <c r="I4597">
        <f>IF($A4597="","",Tienda_2!H2197)</f>
        <v>4</v>
      </c>
      <c r="J4597">
        <f>IF($A4597="",0,IF(AND(OR('Cuadro-de-mando'!$B$4="(Todas)",'Cuadro-de-mando'!$B$4=$A4597),OR('Cuadro-de-mando'!$E$4="(Todas)",'Cuadro-de-mando'!$E$4=$B4597),OR('Cuadro-de-mando'!$H$4="(Todas)",'Cuadro-de-mando'!$H$4=$C4597),OR('Cuadro-de-mando'!$K$4="(Todas)",'Cuadro-de-mando'!$K$4=$E4597),OR('Cuadro-de-mando'!$N$4="(Todos)",'Cuadro-de-mando'!$N$4=$F4597)),1,0))</f>
        <v>1</v>
      </c>
    </row>
    <row r="4598" spans="1:10" x14ac:dyDescent="0.25">
      <c r="A4598" t="str">
        <f>IF(Tienda_2!$A2198="","","Tienda 2")</f>
        <v>Tienda 2</v>
      </c>
      <c r="B4598" t="str">
        <f>IF($A4598="","",Tienda_2!B2198)</f>
        <v>Electrodomésticos</v>
      </c>
      <c r="C4598" t="str">
        <f>IF($A4598="","",Tienda_2!G2198)</f>
        <v>Pereira</v>
      </c>
      <c r="D4598" t="str">
        <f>IF($A4598="","",Tienda_2!F2198)</f>
        <v>Beatriz Morales</v>
      </c>
      <c r="E4598" t="str">
        <f>IF($A4598="","",Tienda_2!I2198)</f>
        <v>Nequi</v>
      </c>
      <c r="F4598">
        <f>IF($A4598="","",VALUE(RIGHT(Tienda_2!E2198,4)))</f>
        <v>2021</v>
      </c>
      <c r="G4598">
        <f>IF($A4598="","",Tienda_2!C2198)</f>
        <v>478700</v>
      </c>
      <c r="H4598">
        <f>IF($A4598="","",Tienda_2!D2198)</f>
        <v>23700</v>
      </c>
      <c r="I4598">
        <f>IF($A4598="","",Tienda_2!H2198)</f>
        <v>1</v>
      </c>
      <c r="J4598">
        <f>IF($A4598="",0,IF(AND(OR('Cuadro-de-mando'!$B$4="(Todas)",'Cuadro-de-mando'!$B$4=$A4598),OR('Cuadro-de-mando'!$E$4="(Todas)",'Cuadro-de-mando'!$E$4=$B4598),OR('Cuadro-de-mando'!$H$4="(Todas)",'Cuadro-de-mando'!$H$4=$C4598),OR('Cuadro-de-mando'!$K$4="(Todas)",'Cuadro-de-mando'!$K$4=$E4598),OR('Cuadro-de-mando'!$N$4="(Todos)",'Cuadro-de-mando'!$N$4=$F4598)),1,0))</f>
        <v>1</v>
      </c>
    </row>
    <row r="4599" spans="1:10" x14ac:dyDescent="0.25">
      <c r="A4599" t="str">
        <f>IF(Tienda_2!$A2199="","","Tienda 2")</f>
        <v>Tienda 2</v>
      </c>
      <c r="B4599" t="str">
        <f>IF($A4599="","",Tienda_2!B2199)</f>
        <v>Instrumentos musicales</v>
      </c>
      <c r="C4599" t="str">
        <f>IF($A4599="","",Tienda_2!G2199)</f>
        <v>Bogotá</v>
      </c>
      <c r="D4599" t="str">
        <f>IF($A4599="","",Tienda_2!F2199)</f>
        <v>Beatriz Morales</v>
      </c>
      <c r="E4599" t="str">
        <f>IF($A4599="","",Tienda_2!I2199)</f>
        <v>Tarjeta de crédito</v>
      </c>
      <c r="F4599">
        <f>IF($A4599="","",VALUE(RIGHT(Tienda_2!E2199,4)))</f>
        <v>2021</v>
      </c>
      <c r="G4599">
        <f>IF($A4599="","",Tienda_2!C2199)</f>
        <v>659400</v>
      </c>
      <c r="H4599">
        <f>IF($A4599="","",Tienda_2!D2199)</f>
        <v>35300</v>
      </c>
      <c r="I4599">
        <f>IF($A4599="","",Tienda_2!H2199)</f>
        <v>5</v>
      </c>
      <c r="J4599">
        <f>IF($A4599="",0,IF(AND(OR('Cuadro-de-mando'!$B$4="(Todas)",'Cuadro-de-mando'!$B$4=$A4599),OR('Cuadro-de-mando'!$E$4="(Todas)",'Cuadro-de-mando'!$E$4=$B4599),OR('Cuadro-de-mando'!$H$4="(Todas)",'Cuadro-de-mando'!$H$4=$C4599),OR('Cuadro-de-mando'!$K$4="(Todas)",'Cuadro-de-mando'!$K$4=$E4599),OR('Cuadro-de-mando'!$N$4="(Todos)",'Cuadro-de-mando'!$N$4=$F4599)),1,0))</f>
        <v>1</v>
      </c>
    </row>
    <row r="4600" spans="1:10" x14ac:dyDescent="0.25">
      <c r="A4600" t="str">
        <f>IF(Tienda_2!$A2200="","","Tienda 2")</f>
        <v>Tienda 2</v>
      </c>
      <c r="B4600" t="str">
        <f>IF($A4600="","",Tienda_2!B2200)</f>
        <v>Electrónicos</v>
      </c>
      <c r="C4600" t="str">
        <f>IF($A4600="","",Tienda_2!G2200)</f>
        <v>Pereira</v>
      </c>
      <c r="D4600" t="str">
        <f>IF($A4600="","",Tienda_2!F2200)</f>
        <v>Beatriz Morales</v>
      </c>
      <c r="E4600" t="str">
        <f>IF($A4600="","",Tienda_2!I2200)</f>
        <v>Tarjeta de crédito</v>
      </c>
      <c r="F4600">
        <f>IF($A4600="","",VALUE(RIGHT(Tienda_2!E2200,4)))</f>
        <v>2022</v>
      </c>
      <c r="G4600">
        <f>IF($A4600="","",Tienda_2!C2200)</f>
        <v>170600</v>
      </c>
      <c r="H4600">
        <f>IF($A4600="","",Tienda_2!D2200)</f>
        <v>7300</v>
      </c>
      <c r="I4600">
        <f>IF($A4600="","",Tienda_2!H2200)</f>
        <v>4</v>
      </c>
      <c r="J4600">
        <f>IF($A4600="",0,IF(AND(OR('Cuadro-de-mando'!$B$4="(Todas)",'Cuadro-de-mando'!$B$4=$A4600),OR('Cuadro-de-mando'!$E$4="(Todas)",'Cuadro-de-mando'!$E$4=$B4600),OR('Cuadro-de-mando'!$H$4="(Todas)",'Cuadro-de-mando'!$H$4=$C4600),OR('Cuadro-de-mando'!$K$4="(Todas)",'Cuadro-de-mando'!$K$4=$E4600),OR('Cuadro-de-mando'!$N$4="(Todos)",'Cuadro-de-mando'!$N$4=$F4600)),1,0))</f>
        <v>1</v>
      </c>
    </row>
    <row r="4601" spans="1:10" x14ac:dyDescent="0.25">
      <c r="A4601" t="str">
        <f>IF(Tienda_2!$A2201="","","Tienda 2")</f>
        <v>Tienda 2</v>
      </c>
      <c r="B4601" t="str">
        <f>IF($A4601="","",Tienda_2!B2201)</f>
        <v>Juguetes</v>
      </c>
      <c r="C4601" t="str">
        <f>IF($A4601="","",Tienda_2!G2201)</f>
        <v>Medellín</v>
      </c>
      <c r="D4601" t="str">
        <f>IF($A4601="","",Tienda_2!F2201)</f>
        <v>Mariana Herrera</v>
      </c>
      <c r="E4601" t="str">
        <f>IF($A4601="","",Tienda_2!I2201)</f>
        <v>Tarjeta de crédito</v>
      </c>
      <c r="F4601">
        <f>IF($A4601="","",VALUE(RIGHT(Tienda_2!E2201,4)))</f>
        <v>2021</v>
      </c>
      <c r="G4601">
        <f>IF($A4601="","",Tienda_2!C2201)</f>
        <v>131900</v>
      </c>
      <c r="H4601">
        <f>IF($A4601="","",Tienda_2!D2201)</f>
        <v>7200</v>
      </c>
      <c r="I4601">
        <f>IF($A4601="","",Tienda_2!H2201)</f>
        <v>5</v>
      </c>
      <c r="J4601">
        <f>IF($A4601="",0,IF(AND(OR('Cuadro-de-mando'!$B$4="(Todas)",'Cuadro-de-mando'!$B$4=$A4601),OR('Cuadro-de-mando'!$E$4="(Todas)",'Cuadro-de-mando'!$E$4=$B4601),OR('Cuadro-de-mando'!$H$4="(Todas)",'Cuadro-de-mando'!$H$4=$C4601),OR('Cuadro-de-mando'!$K$4="(Todas)",'Cuadro-de-mando'!$K$4=$E4601),OR('Cuadro-de-mando'!$N$4="(Todos)",'Cuadro-de-mando'!$N$4=$F4601)),1,0))</f>
        <v>1</v>
      </c>
    </row>
    <row r="4602" spans="1:10" x14ac:dyDescent="0.25">
      <c r="A4602" t="str">
        <f>IF(Tienda_2!$A2202="","","Tienda 2")</f>
        <v>Tienda 2</v>
      </c>
      <c r="B4602" t="str">
        <f>IF($A4602="","",Tienda_2!B2202)</f>
        <v>Electrónicos</v>
      </c>
      <c r="C4602" t="str">
        <f>IF($A4602="","",Tienda_2!G2202)</f>
        <v>Bogotá</v>
      </c>
      <c r="D4602" t="str">
        <f>IF($A4602="","",Tienda_2!F2202)</f>
        <v>Izabela de León</v>
      </c>
      <c r="E4602" t="str">
        <f>IF($A4602="","",Tienda_2!I2202)</f>
        <v>Tarjeta de crédito</v>
      </c>
      <c r="F4602">
        <f>IF($A4602="","",VALUE(RIGHT(Tienda_2!E2202,4)))</f>
        <v>2021</v>
      </c>
      <c r="G4602">
        <f>IF($A4602="","",Tienda_2!C2202)</f>
        <v>126800</v>
      </c>
      <c r="H4602">
        <f>IF($A4602="","",Tienda_2!D2202)</f>
        <v>4900</v>
      </c>
      <c r="I4602">
        <f>IF($A4602="","",Tienda_2!H2202)</f>
        <v>5</v>
      </c>
      <c r="J4602">
        <f>IF($A4602="",0,IF(AND(OR('Cuadro-de-mando'!$B$4="(Todas)",'Cuadro-de-mando'!$B$4=$A4602),OR('Cuadro-de-mando'!$E$4="(Todas)",'Cuadro-de-mando'!$E$4=$B4602),OR('Cuadro-de-mando'!$H$4="(Todas)",'Cuadro-de-mando'!$H$4=$C4602),OR('Cuadro-de-mando'!$K$4="(Todas)",'Cuadro-de-mando'!$K$4=$E4602),OR('Cuadro-de-mando'!$N$4="(Todos)",'Cuadro-de-mando'!$N$4=$F4602)),1,0))</f>
        <v>1</v>
      </c>
    </row>
    <row r="4603" spans="1:10" x14ac:dyDescent="0.25">
      <c r="A4603" t="str">
        <f>IF(Tienda_2!$A2203="","","Tienda 2")</f>
        <v>Tienda 2</v>
      </c>
      <c r="B4603" t="str">
        <f>IF($A4603="","",Tienda_2!B2203)</f>
        <v>Electrónicos</v>
      </c>
      <c r="C4603" t="str">
        <f>IF($A4603="","",Tienda_2!G2203)</f>
        <v>Bogotá</v>
      </c>
      <c r="D4603" t="str">
        <f>IF($A4603="","",Tienda_2!F2203)</f>
        <v>Blanca Ramirez</v>
      </c>
      <c r="E4603" t="str">
        <f>IF($A4603="","",Tienda_2!I2203)</f>
        <v>Tarjeta de crédito</v>
      </c>
      <c r="F4603">
        <f>IF($A4603="","",VALUE(RIGHT(Tienda_2!E2203,4)))</f>
        <v>2020</v>
      </c>
      <c r="G4603">
        <f>IF($A4603="","",Tienda_2!C2203)</f>
        <v>1137200</v>
      </c>
      <c r="H4603">
        <f>IF($A4603="","",Tienda_2!D2203)</f>
        <v>58700</v>
      </c>
      <c r="I4603">
        <f>IF($A4603="","",Tienda_2!H2203)</f>
        <v>5</v>
      </c>
      <c r="J4603">
        <f>IF($A4603="",0,IF(AND(OR('Cuadro-de-mando'!$B$4="(Todas)",'Cuadro-de-mando'!$B$4=$A4603),OR('Cuadro-de-mando'!$E$4="(Todas)",'Cuadro-de-mando'!$E$4=$B4603),OR('Cuadro-de-mando'!$H$4="(Todas)",'Cuadro-de-mando'!$H$4=$C4603),OR('Cuadro-de-mando'!$K$4="(Todas)",'Cuadro-de-mando'!$K$4=$E4603),OR('Cuadro-de-mando'!$N$4="(Todos)",'Cuadro-de-mando'!$N$4=$F4603)),1,0))</f>
        <v>1</v>
      </c>
    </row>
    <row r="4604" spans="1:10" x14ac:dyDescent="0.25">
      <c r="A4604" t="str">
        <f>IF(Tienda_2!$A2204="","","Tienda 2")</f>
        <v>Tienda 2</v>
      </c>
      <c r="B4604" t="str">
        <f>IF($A4604="","",Tienda_2!B2204)</f>
        <v>Muebles</v>
      </c>
      <c r="C4604" t="str">
        <f>IF($A4604="","",Tienda_2!G2204)</f>
        <v>Pereira</v>
      </c>
      <c r="D4604" t="str">
        <f>IF($A4604="","",Tienda_2!F2204)</f>
        <v>Blanca Ramirez</v>
      </c>
      <c r="E4604" t="str">
        <f>IF($A4604="","",Tienda_2!I2204)</f>
        <v>Tarjeta de crédito</v>
      </c>
      <c r="F4604">
        <f>IF($A4604="","",VALUE(RIGHT(Tienda_2!E2204,4)))</f>
        <v>2020</v>
      </c>
      <c r="G4604">
        <f>IF($A4604="","",Tienda_2!C2204)</f>
        <v>153100</v>
      </c>
      <c r="H4604">
        <f>IF($A4604="","",Tienda_2!D2204)</f>
        <v>6300</v>
      </c>
      <c r="I4604">
        <f>IF($A4604="","",Tienda_2!H2204)</f>
        <v>5</v>
      </c>
      <c r="J4604">
        <f>IF($A4604="",0,IF(AND(OR('Cuadro-de-mando'!$B$4="(Todas)",'Cuadro-de-mando'!$B$4=$A4604),OR('Cuadro-de-mando'!$E$4="(Todas)",'Cuadro-de-mando'!$E$4=$B4604),OR('Cuadro-de-mando'!$H$4="(Todas)",'Cuadro-de-mando'!$H$4=$C4604),OR('Cuadro-de-mando'!$K$4="(Todas)",'Cuadro-de-mando'!$K$4=$E4604),OR('Cuadro-de-mando'!$N$4="(Todos)",'Cuadro-de-mando'!$N$4=$F4604)),1,0))</f>
        <v>1</v>
      </c>
    </row>
    <row r="4605" spans="1:10" x14ac:dyDescent="0.25">
      <c r="A4605" t="str">
        <f>IF(Tienda_2!$A2205="","","Tienda 2")</f>
        <v>Tienda 2</v>
      </c>
      <c r="B4605" t="str">
        <f>IF($A4605="","",Tienda_2!B2205)</f>
        <v>Libros</v>
      </c>
      <c r="C4605" t="str">
        <f>IF($A4605="","",Tienda_2!G2205)</f>
        <v>Bogotá</v>
      </c>
      <c r="D4605" t="str">
        <f>IF($A4605="","",Tienda_2!F2205)</f>
        <v>Lucas Olivera</v>
      </c>
      <c r="E4605" t="str">
        <f>IF($A4605="","",Tienda_2!I2205)</f>
        <v>Tarjeta de crédito</v>
      </c>
      <c r="F4605">
        <f>IF($A4605="","",VALUE(RIGHT(Tienda_2!E2205,4)))</f>
        <v>2020</v>
      </c>
      <c r="G4605">
        <f>IF($A4605="","",Tienda_2!C2205)</f>
        <v>53800</v>
      </c>
      <c r="H4605">
        <f>IF($A4605="","",Tienda_2!D2205)</f>
        <v>3500</v>
      </c>
      <c r="I4605">
        <f>IF($A4605="","",Tienda_2!H2205)</f>
        <v>5</v>
      </c>
      <c r="J4605">
        <f>IF($A4605="",0,IF(AND(OR('Cuadro-de-mando'!$B$4="(Todas)",'Cuadro-de-mando'!$B$4=$A4605),OR('Cuadro-de-mando'!$E$4="(Todas)",'Cuadro-de-mando'!$E$4=$B4605),OR('Cuadro-de-mando'!$H$4="(Todas)",'Cuadro-de-mando'!$H$4=$C4605),OR('Cuadro-de-mando'!$K$4="(Todas)",'Cuadro-de-mando'!$K$4=$E4605),OR('Cuadro-de-mando'!$N$4="(Todos)",'Cuadro-de-mando'!$N$4=$F4605)),1,0))</f>
        <v>1</v>
      </c>
    </row>
    <row r="4606" spans="1:10" x14ac:dyDescent="0.25">
      <c r="A4606" t="str">
        <f>IF(Tienda_2!$A2206="","","Tienda 2")</f>
        <v>Tienda 2</v>
      </c>
      <c r="B4606" t="str">
        <f>IF($A4606="","",Tienda_2!B2206)</f>
        <v>Electrodomésticos</v>
      </c>
      <c r="C4606" t="str">
        <f>IF($A4606="","",Tienda_2!G2206)</f>
        <v>Bogotá</v>
      </c>
      <c r="D4606" t="str">
        <f>IF($A4606="","",Tienda_2!F2206)</f>
        <v>Izabela de León</v>
      </c>
      <c r="E4606" t="str">
        <f>IF($A4606="","",Tienda_2!I2206)</f>
        <v>Tarjeta de crédito</v>
      </c>
      <c r="F4606">
        <f>IF($A4606="","",VALUE(RIGHT(Tienda_2!E2206,4)))</f>
        <v>2022</v>
      </c>
      <c r="G4606">
        <f>IF($A4606="","",Tienda_2!C2206)</f>
        <v>916200</v>
      </c>
      <c r="H4606">
        <f>IF($A4606="","",Tienda_2!D2206)</f>
        <v>47000</v>
      </c>
      <c r="I4606">
        <f>IF($A4606="","",Tienda_2!H2206)</f>
        <v>4</v>
      </c>
      <c r="J4606">
        <f>IF($A4606="",0,IF(AND(OR('Cuadro-de-mando'!$B$4="(Todas)",'Cuadro-de-mando'!$B$4=$A4606),OR('Cuadro-de-mando'!$E$4="(Todas)",'Cuadro-de-mando'!$E$4=$B4606),OR('Cuadro-de-mando'!$H$4="(Todas)",'Cuadro-de-mando'!$H$4=$C4606),OR('Cuadro-de-mando'!$K$4="(Todas)",'Cuadro-de-mando'!$K$4=$E4606),OR('Cuadro-de-mando'!$N$4="(Todos)",'Cuadro-de-mando'!$N$4=$F4606)),1,0))</f>
        <v>1</v>
      </c>
    </row>
    <row r="4607" spans="1:10" x14ac:dyDescent="0.25">
      <c r="A4607" t="str">
        <f>IF(Tienda_2!$A2207="","","Tienda 2")</f>
        <v>Tienda 2</v>
      </c>
      <c r="B4607" t="str">
        <f>IF($A4607="","",Tienda_2!B2207)</f>
        <v>Juguetes</v>
      </c>
      <c r="C4607" t="str">
        <f>IF($A4607="","",Tienda_2!G2207)</f>
        <v>Cali</v>
      </c>
      <c r="D4607" t="str">
        <f>IF($A4607="","",Tienda_2!F2207)</f>
        <v>Lucas Olivera</v>
      </c>
      <c r="E4607" t="str">
        <f>IF($A4607="","",Tienda_2!I2207)</f>
        <v>Nequi</v>
      </c>
      <c r="F4607">
        <f>IF($A4607="","",VALUE(RIGHT(Tienda_2!E2207,4)))</f>
        <v>2022</v>
      </c>
      <c r="G4607">
        <f>IF($A4607="","",Tienda_2!C2207)</f>
        <v>55200</v>
      </c>
      <c r="H4607">
        <f>IF($A4607="","",Tienda_2!D2207)</f>
        <v>1100</v>
      </c>
      <c r="I4607">
        <f>IF($A4607="","",Tienda_2!H2207)</f>
        <v>4</v>
      </c>
      <c r="J4607">
        <f>IF($A4607="",0,IF(AND(OR('Cuadro-de-mando'!$B$4="(Todas)",'Cuadro-de-mando'!$B$4=$A4607),OR('Cuadro-de-mando'!$E$4="(Todas)",'Cuadro-de-mando'!$E$4=$B4607),OR('Cuadro-de-mando'!$H$4="(Todas)",'Cuadro-de-mando'!$H$4=$C4607),OR('Cuadro-de-mando'!$K$4="(Todas)",'Cuadro-de-mando'!$K$4=$E4607),OR('Cuadro-de-mando'!$N$4="(Todos)",'Cuadro-de-mando'!$N$4=$F4607)),1,0))</f>
        <v>1</v>
      </c>
    </row>
    <row r="4608" spans="1:10" x14ac:dyDescent="0.25">
      <c r="A4608" t="str">
        <f>IF(Tienda_2!$A2208="","","Tienda 2")</f>
        <v>Tienda 2</v>
      </c>
      <c r="B4608" t="str">
        <f>IF($A4608="","",Tienda_2!B2208)</f>
        <v>Electrónicos</v>
      </c>
      <c r="C4608" t="str">
        <f>IF($A4608="","",Tienda_2!G2208)</f>
        <v>Bogotá</v>
      </c>
      <c r="D4608" t="str">
        <f>IF($A4608="","",Tienda_2!F2208)</f>
        <v>Mariana Herrera</v>
      </c>
      <c r="E4608" t="str">
        <f>IF($A4608="","",Tienda_2!I2208)</f>
        <v>Tarjeta de crédito</v>
      </c>
      <c r="F4608">
        <f>IF($A4608="","",VALUE(RIGHT(Tienda_2!E2208,4)))</f>
        <v>2021</v>
      </c>
      <c r="G4608">
        <f>IF($A4608="","",Tienda_2!C2208)</f>
        <v>2043200</v>
      </c>
      <c r="H4608">
        <f>IF($A4608="","",Tienda_2!D2208)</f>
        <v>109500</v>
      </c>
      <c r="I4608">
        <f>IF($A4608="","",Tienda_2!H2208)</f>
        <v>4</v>
      </c>
      <c r="J4608">
        <f>IF($A4608="",0,IF(AND(OR('Cuadro-de-mando'!$B$4="(Todas)",'Cuadro-de-mando'!$B$4=$A4608),OR('Cuadro-de-mando'!$E$4="(Todas)",'Cuadro-de-mando'!$E$4=$B4608),OR('Cuadro-de-mando'!$H$4="(Todas)",'Cuadro-de-mando'!$H$4=$C4608),OR('Cuadro-de-mando'!$K$4="(Todas)",'Cuadro-de-mando'!$K$4=$E4608),OR('Cuadro-de-mando'!$N$4="(Todos)",'Cuadro-de-mando'!$N$4=$F4608)),1,0))</f>
        <v>1</v>
      </c>
    </row>
    <row r="4609" spans="1:10" x14ac:dyDescent="0.25">
      <c r="A4609" t="str">
        <f>IF(Tienda_2!$A2209="","","Tienda 2")</f>
        <v>Tienda 2</v>
      </c>
      <c r="B4609" t="str">
        <f>IF($A4609="","",Tienda_2!B2209)</f>
        <v>Juguetes</v>
      </c>
      <c r="C4609" t="str">
        <f>IF($A4609="","",Tienda_2!G2209)</f>
        <v>Bogotá</v>
      </c>
      <c r="D4609" t="str">
        <f>IF($A4609="","",Tienda_2!F2209)</f>
        <v>Mariana Herrera</v>
      </c>
      <c r="E4609" t="str">
        <f>IF($A4609="","",Tienda_2!I2209)</f>
        <v>Tarjeta de crédito</v>
      </c>
      <c r="F4609">
        <f>IF($A4609="","",VALUE(RIGHT(Tienda_2!E2209,4)))</f>
        <v>2022</v>
      </c>
      <c r="G4609">
        <f>IF($A4609="","",Tienda_2!C2209)</f>
        <v>25300</v>
      </c>
      <c r="H4609">
        <f>IF($A4609="","",Tienda_2!D2209)</f>
        <v>0</v>
      </c>
      <c r="I4609">
        <f>IF($A4609="","",Tienda_2!H2209)</f>
        <v>5</v>
      </c>
      <c r="J4609">
        <f>IF($A4609="",0,IF(AND(OR('Cuadro-de-mando'!$B$4="(Todas)",'Cuadro-de-mando'!$B$4=$A4609),OR('Cuadro-de-mando'!$E$4="(Todas)",'Cuadro-de-mando'!$E$4=$B4609),OR('Cuadro-de-mando'!$H$4="(Todas)",'Cuadro-de-mando'!$H$4=$C4609),OR('Cuadro-de-mando'!$K$4="(Todas)",'Cuadro-de-mando'!$K$4=$E4609),OR('Cuadro-de-mando'!$N$4="(Todos)",'Cuadro-de-mando'!$N$4=$F4609)),1,0))</f>
        <v>1</v>
      </c>
    </row>
    <row r="4610" spans="1:10" x14ac:dyDescent="0.25">
      <c r="A4610" t="str">
        <f>IF(Tienda_2!$A2210="","","Tienda 2")</f>
        <v>Tienda 2</v>
      </c>
      <c r="B4610" t="str">
        <f>IF($A4610="","",Tienda_2!B2210)</f>
        <v>Juguetes</v>
      </c>
      <c r="C4610" t="str">
        <f>IF($A4610="","",Tienda_2!G2210)</f>
        <v>Barranquilla</v>
      </c>
      <c r="D4610" t="str">
        <f>IF($A4610="","",Tienda_2!F2210)</f>
        <v>Izabela de León</v>
      </c>
      <c r="E4610" t="str">
        <f>IF($A4610="","",Tienda_2!I2210)</f>
        <v>Tarjeta de crédito</v>
      </c>
      <c r="F4610">
        <f>IF($A4610="","",VALUE(RIGHT(Tienda_2!E2210,4)))</f>
        <v>2021</v>
      </c>
      <c r="G4610">
        <f>IF($A4610="","",Tienda_2!C2210)</f>
        <v>18900</v>
      </c>
      <c r="H4610">
        <f>IF($A4610="","",Tienda_2!D2210)</f>
        <v>0</v>
      </c>
      <c r="I4610">
        <f>IF($A4610="","",Tienda_2!H2210)</f>
        <v>5</v>
      </c>
      <c r="J4610">
        <f>IF($A4610="",0,IF(AND(OR('Cuadro-de-mando'!$B$4="(Todas)",'Cuadro-de-mando'!$B$4=$A4610),OR('Cuadro-de-mando'!$E$4="(Todas)",'Cuadro-de-mando'!$E$4=$B4610),OR('Cuadro-de-mando'!$H$4="(Todas)",'Cuadro-de-mando'!$H$4=$C4610),OR('Cuadro-de-mando'!$K$4="(Todas)",'Cuadro-de-mando'!$K$4=$E4610),OR('Cuadro-de-mando'!$N$4="(Todos)",'Cuadro-de-mando'!$N$4=$F4610)),1,0))</f>
        <v>1</v>
      </c>
    </row>
    <row r="4611" spans="1:10" x14ac:dyDescent="0.25">
      <c r="A4611" t="str">
        <f>IF(Tienda_2!$A2211="","","Tienda 2")</f>
        <v>Tienda 2</v>
      </c>
      <c r="B4611" t="str">
        <f>IF($A4611="","",Tienda_2!B2211)</f>
        <v>Electrónicos</v>
      </c>
      <c r="C4611" t="str">
        <f>IF($A4611="","",Tienda_2!G2211)</f>
        <v>Bogotá</v>
      </c>
      <c r="D4611" t="str">
        <f>IF($A4611="","",Tienda_2!F2211)</f>
        <v>Lucas Olivera</v>
      </c>
      <c r="E4611" t="str">
        <f>IF($A4611="","",Tienda_2!I2211)</f>
        <v>Tarjeta de crédito</v>
      </c>
      <c r="F4611">
        <f>IF($A4611="","",VALUE(RIGHT(Tienda_2!E2211,4)))</f>
        <v>2021</v>
      </c>
      <c r="G4611">
        <f>IF($A4611="","",Tienda_2!C2211)</f>
        <v>139900</v>
      </c>
      <c r="H4611">
        <f>IF($A4611="","",Tienda_2!D2211)</f>
        <v>13300</v>
      </c>
      <c r="I4611">
        <f>IF($A4611="","",Tienda_2!H2211)</f>
        <v>5</v>
      </c>
      <c r="J4611">
        <f>IF($A4611="",0,IF(AND(OR('Cuadro-de-mando'!$B$4="(Todas)",'Cuadro-de-mando'!$B$4=$A4611),OR('Cuadro-de-mando'!$E$4="(Todas)",'Cuadro-de-mando'!$E$4=$B4611),OR('Cuadro-de-mando'!$H$4="(Todas)",'Cuadro-de-mando'!$H$4=$C4611),OR('Cuadro-de-mando'!$K$4="(Todas)",'Cuadro-de-mando'!$K$4=$E4611),OR('Cuadro-de-mando'!$N$4="(Todos)",'Cuadro-de-mando'!$N$4=$F4611)),1,0))</f>
        <v>1</v>
      </c>
    </row>
    <row r="4612" spans="1:10" x14ac:dyDescent="0.25">
      <c r="A4612" t="str">
        <f>IF(Tienda_2!$A2212="","","Tienda 2")</f>
        <v>Tienda 2</v>
      </c>
      <c r="B4612" t="str">
        <f>IF($A4612="","",Tienda_2!B2212)</f>
        <v>Electrodomésticos</v>
      </c>
      <c r="C4612" t="str">
        <f>IF($A4612="","",Tienda_2!G2212)</f>
        <v>Pereira</v>
      </c>
      <c r="D4612" t="str">
        <f>IF($A4612="","",Tienda_2!F2212)</f>
        <v>Mariana Herrera</v>
      </c>
      <c r="E4612" t="str">
        <f>IF($A4612="","",Tienda_2!I2212)</f>
        <v>Nequi</v>
      </c>
      <c r="F4612">
        <f>IF($A4612="","",VALUE(RIGHT(Tienda_2!E2212,4)))</f>
        <v>2020</v>
      </c>
      <c r="G4612">
        <f>IF($A4612="","",Tienda_2!C2212)</f>
        <v>802200</v>
      </c>
      <c r="H4612">
        <f>IF($A4612="","",Tienda_2!D2212)</f>
        <v>43100</v>
      </c>
      <c r="I4612">
        <f>IF($A4612="","",Tienda_2!H2212)</f>
        <v>4</v>
      </c>
      <c r="J4612">
        <f>IF($A4612="",0,IF(AND(OR('Cuadro-de-mando'!$B$4="(Todas)",'Cuadro-de-mando'!$B$4=$A4612),OR('Cuadro-de-mando'!$E$4="(Todas)",'Cuadro-de-mando'!$E$4=$B4612),OR('Cuadro-de-mando'!$H$4="(Todas)",'Cuadro-de-mando'!$H$4=$C4612),OR('Cuadro-de-mando'!$K$4="(Todas)",'Cuadro-de-mando'!$K$4=$E4612),OR('Cuadro-de-mando'!$N$4="(Todos)",'Cuadro-de-mando'!$N$4=$F4612)),1,0))</f>
        <v>1</v>
      </c>
    </row>
    <row r="4613" spans="1:10" x14ac:dyDescent="0.25">
      <c r="A4613" t="str">
        <f>IF(Tienda_2!$A2213="","","Tienda 2")</f>
        <v>Tienda 2</v>
      </c>
      <c r="B4613" t="str">
        <f>IF($A4613="","",Tienda_2!B2213)</f>
        <v>Libros</v>
      </c>
      <c r="C4613" t="str">
        <f>IF($A4613="","",Tienda_2!G2213)</f>
        <v>Medellín</v>
      </c>
      <c r="D4613" t="str">
        <f>IF($A4613="","",Tienda_2!F2213)</f>
        <v>Beatriz Morales</v>
      </c>
      <c r="E4613" t="str">
        <f>IF($A4613="","",Tienda_2!I2213)</f>
        <v>Nequi</v>
      </c>
      <c r="F4613">
        <f>IF($A4613="","",VALUE(RIGHT(Tienda_2!E2213,4)))</f>
        <v>2021</v>
      </c>
      <c r="G4613">
        <f>IF($A4613="","",Tienda_2!C2213)</f>
        <v>45900</v>
      </c>
      <c r="H4613">
        <f>IF($A4613="","",Tienda_2!D2213)</f>
        <v>2800</v>
      </c>
      <c r="I4613">
        <f>IF($A4613="","",Tienda_2!H2213)</f>
        <v>5</v>
      </c>
      <c r="J4613">
        <f>IF($A4613="",0,IF(AND(OR('Cuadro-de-mando'!$B$4="(Todas)",'Cuadro-de-mando'!$B$4=$A4613),OR('Cuadro-de-mando'!$E$4="(Todas)",'Cuadro-de-mando'!$E$4=$B4613),OR('Cuadro-de-mando'!$H$4="(Todas)",'Cuadro-de-mando'!$H$4=$C4613),OR('Cuadro-de-mando'!$K$4="(Todas)",'Cuadro-de-mando'!$K$4=$E4613),OR('Cuadro-de-mando'!$N$4="(Todos)",'Cuadro-de-mando'!$N$4=$F4613)),1,0))</f>
        <v>1</v>
      </c>
    </row>
    <row r="4614" spans="1:10" x14ac:dyDescent="0.25">
      <c r="A4614" t="str">
        <f>IF(Tienda_2!$A2214="","","Tienda 2")</f>
        <v>Tienda 2</v>
      </c>
      <c r="B4614" t="str">
        <f>IF($A4614="","",Tienda_2!B2214)</f>
        <v>Electrónicos</v>
      </c>
      <c r="C4614" t="str">
        <f>IF($A4614="","",Tienda_2!G2214)</f>
        <v>Cali</v>
      </c>
      <c r="D4614" t="str">
        <f>IF($A4614="","",Tienda_2!F2214)</f>
        <v>Ángel Rodriguez</v>
      </c>
      <c r="E4614" t="str">
        <f>IF($A4614="","",Tienda_2!I2214)</f>
        <v>Tarjeta de crédito</v>
      </c>
      <c r="F4614">
        <f>IF($A4614="","",VALUE(RIGHT(Tienda_2!E2214,4)))</f>
        <v>2020</v>
      </c>
      <c r="G4614">
        <f>IF($A4614="","",Tienda_2!C2214)</f>
        <v>1692900</v>
      </c>
      <c r="H4614">
        <f>IF($A4614="","",Tienda_2!D2214)</f>
        <v>90400</v>
      </c>
      <c r="I4614">
        <f>IF($A4614="","",Tienda_2!H2214)</f>
        <v>5</v>
      </c>
      <c r="J4614">
        <f>IF($A4614="",0,IF(AND(OR('Cuadro-de-mando'!$B$4="(Todas)",'Cuadro-de-mando'!$B$4=$A4614),OR('Cuadro-de-mando'!$E$4="(Todas)",'Cuadro-de-mando'!$E$4=$B4614),OR('Cuadro-de-mando'!$H$4="(Todas)",'Cuadro-de-mando'!$H$4=$C4614),OR('Cuadro-de-mando'!$K$4="(Todas)",'Cuadro-de-mando'!$K$4=$E4614),OR('Cuadro-de-mando'!$N$4="(Todos)",'Cuadro-de-mando'!$N$4=$F4614)),1,0))</f>
        <v>1</v>
      </c>
    </row>
    <row r="4615" spans="1:10" x14ac:dyDescent="0.25">
      <c r="A4615" t="str">
        <f>IF(Tienda_2!$A2215="","","Tienda 2")</f>
        <v>Tienda 2</v>
      </c>
      <c r="B4615" t="str">
        <f>IF($A4615="","",Tienda_2!B2215)</f>
        <v>Muebles</v>
      </c>
      <c r="C4615" t="str">
        <f>IF($A4615="","",Tienda_2!G2215)</f>
        <v>Cartagena</v>
      </c>
      <c r="D4615" t="str">
        <f>IF($A4615="","",Tienda_2!F2215)</f>
        <v>Mariana Herrera</v>
      </c>
      <c r="E4615" t="str">
        <f>IF($A4615="","",Tienda_2!I2215)</f>
        <v>Tarjeta de crédito</v>
      </c>
      <c r="F4615">
        <f>IF($A4615="","",VALUE(RIGHT(Tienda_2!E2215,4)))</f>
        <v>2020</v>
      </c>
      <c r="G4615">
        <f>IF($A4615="","",Tienda_2!C2215)</f>
        <v>336800</v>
      </c>
      <c r="H4615">
        <f>IF($A4615="","",Tienda_2!D2215)</f>
        <v>24800</v>
      </c>
      <c r="I4615">
        <f>IF($A4615="","",Tienda_2!H2215)</f>
        <v>5</v>
      </c>
      <c r="J4615">
        <f>IF($A4615="",0,IF(AND(OR('Cuadro-de-mando'!$B$4="(Todas)",'Cuadro-de-mando'!$B$4=$A4615),OR('Cuadro-de-mando'!$E$4="(Todas)",'Cuadro-de-mando'!$E$4=$B4615),OR('Cuadro-de-mando'!$H$4="(Todas)",'Cuadro-de-mando'!$H$4=$C4615),OR('Cuadro-de-mando'!$K$4="(Todas)",'Cuadro-de-mando'!$K$4=$E4615),OR('Cuadro-de-mando'!$N$4="(Todos)",'Cuadro-de-mando'!$N$4=$F4615)),1,0))</f>
        <v>1</v>
      </c>
    </row>
    <row r="4616" spans="1:10" x14ac:dyDescent="0.25">
      <c r="A4616" t="str">
        <f>IF(Tienda_2!$A2216="","","Tienda 2")</f>
        <v>Tienda 2</v>
      </c>
      <c r="B4616" t="str">
        <f>IF($A4616="","",Tienda_2!B2216)</f>
        <v>Electrónicos</v>
      </c>
      <c r="C4616" t="str">
        <f>IF($A4616="","",Tienda_2!G2216)</f>
        <v>Cali</v>
      </c>
      <c r="D4616" t="str">
        <f>IF($A4616="","",Tienda_2!F2216)</f>
        <v>Maria Alfonso</v>
      </c>
      <c r="E4616" t="str">
        <f>IF($A4616="","",Tienda_2!I2216)</f>
        <v>Cupón</v>
      </c>
      <c r="F4616">
        <f>IF($A4616="","",VALUE(RIGHT(Tienda_2!E2216,4)))</f>
        <v>2023</v>
      </c>
      <c r="G4616">
        <f>IF($A4616="","",Tienda_2!C2216)</f>
        <v>1202800</v>
      </c>
      <c r="H4616">
        <f>IF($A4616="","",Tienda_2!D2216)</f>
        <v>62200</v>
      </c>
      <c r="I4616">
        <f>IF($A4616="","",Tienda_2!H2216)</f>
        <v>4</v>
      </c>
      <c r="J4616">
        <f>IF($A4616="",0,IF(AND(OR('Cuadro-de-mando'!$B$4="(Todas)",'Cuadro-de-mando'!$B$4=$A4616),OR('Cuadro-de-mando'!$E$4="(Todas)",'Cuadro-de-mando'!$E$4=$B4616),OR('Cuadro-de-mando'!$H$4="(Todas)",'Cuadro-de-mando'!$H$4=$C4616),OR('Cuadro-de-mando'!$K$4="(Todas)",'Cuadro-de-mando'!$K$4=$E4616),OR('Cuadro-de-mando'!$N$4="(Todos)",'Cuadro-de-mando'!$N$4=$F4616)),1,0))</f>
        <v>1</v>
      </c>
    </row>
    <row r="4617" spans="1:10" x14ac:dyDescent="0.25">
      <c r="A4617" t="str">
        <f>IF(Tienda_2!$A2217="","","Tienda 2")</f>
        <v>Tienda 2</v>
      </c>
      <c r="B4617" t="str">
        <f>IF($A4617="","",Tienda_2!B2217)</f>
        <v>Deportes y diversión</v>
      </c>
      <c r="C4617" t="str">
        <f>IF($A4617="","",Tienda_2!G2217)</f>
        <v>Medellín</v>
      </c>
      <c r="D4617" t="str">
        <f>IF($A4617="","",Tienda_2!F2217)</f>
        <v>Felipe Santos</v>
      </c>
      <c r="E4617" t="str">
        <f>IF($A4617="","",Tienda_2!I2217)</f>
        <v>Tarjeta de crédito</v>
      </c>
      <c r="F4617">
        <f>IF($A4617="","",VALUE(RIGHT(Tienda_2!E2217,4)))</f>
        <v>2021</v>
      </c>
      <c r="G4617">
        <f>IF($A4617="","",Tienda_2!C2217)</f>
        <v>89600</v>
      </c>
      <c r="H4617">
        <f>IF($A4617="","",Tienda_2!D2217)</f>
        <v>3000</v>
      </c>
      <c r="I4617">
        <f>IF($A4617="","",Tienda_2!H2217)</f>
        <v>2</v>
      </c>
      <c r="J4617">
        <f>IF($A4617="",0,IF(AND(OR('Cuadro-de-mando'!$B$4="(Todas)",'Cuadro-de-mando'!$B$4=$A4617),OR('Cuadro-de-mando'!$E$4="(Todas)",'Cuadro-de-mando'!$E$4=$B4617),OR('Cuadro-de-mando'!$H$4="(Todas)",'Cuadro-de-mando'!$H$4=$C4617),OR('Cuadro-de-mando'!$K$4="(Todas)",'Cuadro-de-mando'!$K$4=$E4617),OR('Cuadro-de-mando'!$N$4="(Todos)",'Cuadro-de-mando'!$N$4=$F4617)),1,0))</f>
        <v>1</v>
      </c>
    </row>
    <row r="4618" spans="1:10" x14ac:dyDescent="0.25">
      <c r="A4618" t="str">
        <f>IF(Tienda_2!$A2218="","","Tienda 2")</f>
        <v>Tienda 2</v>
      </c>
      <c r="B4618" t="str">
        <f>IF($A4618="","",Tienda_2!B2218)</f>
        <v>Instrumentos musicales</v>
      </c>
      <c r="C4618" t="str">
        <f>IF($A4618="","",Tienda_2!G2218)</f>
        <v>Bogotá</v>
      </c>
      <c r="D4618" t="str">
        <f>IF($A4618="","",Tienda_2!F2218)</f>
        <v>Lucas Olivera</v>
      </c>
      <c r="E4618" t="str">
        <f>IF($A4618="","",Tienda_2!I2218)</f>
        <v>Tarjeta de crédito</v>
      </c>
      <c r="F4618">
        <f>IF($A4618="","",VALUE(RIGHT(Tienda_2!E2218,4)))</f>
        <v>2022</v>
      </c>
      <c r="G4618">
        <f>IF($A4618="","",Tienda_2!C2218)</f>
        <v>451400</v>
      </c>
      <c r="H4618">
        <f>IF($A4618="","",Tienda_2!D2218)</f>
        <v>24400</v>
      </c>
      <c r="I4618">
        <f>IF($A4618="","",Tienda_2!H2218)</f>
        <v>5</v>
      </c>
      <c r="J4618">
        <f>IF($A4618="",0,IF(AND(OR('Cuadro-de-mando'!$B$4="(Todas)",'Cuadro-de-mando'!$B$4=$A4618),OR('Cuadro-de-mando'!$E$4="(Todas)",'Cuadro-de-mando'!$E$4=$B4618),OR('Cuadro-de-mando'!$H$4="(Todas)",'Cuadro-de-mando'!$H$4=$C4618),OR('Cuadro-de-mando'!$K$4="(Todas)",'Cuadro-de-mando'!$K$4=$E4618),OR('Cuadro-de-mando'!$N$4="(Todos)",'Cuadro-de-mando'!$N$4=$F4618)),1,0))</f>
        <v>1</v>
      </c>
    </row>
    <row r="4619" spans="1:10" x14ac:dyDescent="0.25">
      <c r="A4619" t="str">
        <f>IF(Tienda_2!$A2219="","","Tienda 2")</f>
        <v>Tienda 2</v>
      </c>
      <c r="B4619" t="str">
        <f>IF($A4619="","",Tienda_2!B2219)</f>
        <v>Libros</v>
      </c>
      <c r="C4619" t="str">
        <f>IF($A4619="","",Tienda_2!G2219)</f>
        <v>Medellín</v>
      </c>
      <c r="D4619" t="str">
        <f>IF($A4619="","",Tienda_2!F2219)</f>
        <v>Juan Fernandez</v>
      </c>
      <c r="E4619" t="str">
        <f>IF($A4619="","",Tienda_2!I2219)</f>
        <v>Nequi</v>
      </c>
      <c r="F4619">
        <f>IF($A4619="","",VALUE(RIGHT(Tienda_2!E2219,4)))</f>
        <v>2021</v>
      </c>
      <c r="G4619">
        <f>IF($A4619="","",Tienda_2!C2219)</f>
        <v>77900</v>
      </c>
      <c r="H4619">
        <f>IF($A4619="","",Tienda_2!D2219)</f>
        <v>2300</v>
      </c>
      <c r="I4619">
        <f>IF($A4619="","",Tienda_2!H2219)</f>
        <v>1</v>
      </c>
      <c r="J4619">
        <f>IF($A4619="",0,IF(AND(OR('Cuadro-de-mando'!$B$4="(Todas)",'Cuadro-de-mando'!$B$4=$A4619),OR('Cuadro-de-mando'!$E$4="(Todas)",'Cuadro-de-mando'!$E$4=$B4619),OR('Cuadro-de-mando'!$H$4="(Todas)",'Cuadro-de-mando'!$H$4=$C4619),OR('Cuadro-de-mando'!$K$4="(Todas)",'Cuadro-de-mando'!$K$4=$E4619),OR('Cuadro-de-mando'!$N$4="(Todos)",'Cuadro-de-mando'!$N$4=$F4619)),1,0))</f>
        <v>1</v>
      </c>
    </row>
    <row r="4620" spans="1:10" x14ac:dyDescent="0.25">
      <c r="A4620" t="str">
        <f>IF(Tienda_2!$A2220="","","Tienda 2")</f>
        <v>Tienda 2</v>
      </c>
      <c r="B4620" t="str">
        <f>IF($A4620="","",Tienda_2!B2220)</f>
        <v>Juguetes</v>
      </c>
      <c r="C4620" t="str">
        <f>IF($A4620="","",Tienda_2!G2220)</f>
        <v>Bogotá</v>
      </c>
      <c r="D4620" t="str">
        <f>IF($A4620="","",Tienda_2!F2220)</f>
        <v>Felipe Santos</v>
      </c>
      <c r="E4620" t="str">
        <f>IF($A4620="","",Tienda_2!I2220)</f>
        <v>Tarjeta de crédito</v>
      </c>
      <c r="F4620">
        <f>IF($A4620="","",VALUE(RIGHT(Tienda_2!E2220,4)))</f>
        <v>2022</v>
      </c>
      <c r="G4620">
        <f>IF($A4620="","",Tienda_2!C2220)</f>
        <v>26900</v>
      </c>
      <c r="H4620">
        <f>IF($A4620="","",Tienda_2!D2220)</f>
        <v>0</v>
      </c>
      <c r="I4620">
        <f>IF($A4620="","",Tienda_2!H2220)</f>
        <v>3</v>
      </c>
      <c r="J4620">
        <f>IF($A4620="",0,IF(AND(OR('Cuadro-de-mando'!$B$4="(Todas)",'Cuadro-de-mando'!$B$4=$A4620),OR('Cuadro-de-mando'!$E$4="(Todas)",'Cuadro-de-mando'!$E$4=$B4620),OR('Cuadro-de-mando'!$H$4="(Todas)",'Cuadro-de-mando'!$H$4=$C4620),OR('Cuadro-de-mando'!$K$4="(Todas)",'Cuadro-de-mando'!$K$4=$E4620),OR('Cuadro-de-mando'!$N$4="(Todos)",'Cuadro-de-mando'!$N$4=$F4620)),1,0))</f>
        <v>1</v>
      </c>
    </row>
    <row r="4621" spans="1:10" x14ac:dyDescent="0.25">
      <c r="A4621" t="str">
        <f>IF(Tienda_2!$A2221="","","Tienda 2")</f>
        <v>Tienda 2</v>
      </c>
      <c r="B4621" t="str">
        <f>IF($A4621="","",Tienda_2!B2221)</f>
        <v>Libros</v>
      </c>
      <c r="C4621" t="str">
        <f>IF($A4621="","",Tienda_2!G2221)</f>
        <v>Bucaramanga</v>
      </c>
      <c r="D4621" t="str">
        <f>IF($A4621="","",Tienda_2!F2221)</f>
        <v>Mariana Herrera</v>
      </c>
      <c r="E4621" t="str">
        <f>IF($A4621="","",Tienda_2!I2221)</f>
        <v>Tarjeta de crédito</v>
      </c>
      <c r="F4621">
        <f>IF($A4621="","",VALUE(RIGHT(Tienda_2!E2221,4)))</f>
        <v>2020</v>
      </c>
      <c r="G4621">
        <f>IF($A4621="","",Tienda_2!C2221)</f>
        <v>59200</v>
      </c>
      <c r="H4621">
        <f>IF($A4621="","",Tienda_2!D2221)</f>
        <v>1300</v>
      </c>
      <c r="I4621">
        <f>IF($A4621="","",Tienda_2!H2221)</f>
        <v>4</v>
      </c>
      <c r="J4621">
        <f>IF($A4621="",0,IF(AND(OR('Cuadro-de-mando'!$B$4="(Todas)",'Cuadro-de-mando'!$B$4=$A4621),OR('Cuadro-de-mando'!$E$4="(Todas)",'Cuadro-de-mando'!$E$4=$B4621),OR('Cuadro-de-mando'!$H$4="(Todas)",'Cuadro-de-mando'!$H$4=$C4621),OR('Cuadro-de-mando'!$K$4="(Todas)",'Cuadro-de-mando'!$K$4=$E4621),OR('Cuadro-de-mando'!$N$4="(Todos)",'Cuadro-de-mando'!$N$4=$F4621)),1,0))</f>
        <v>1</v>
      </c>
    </row>
    <row r="4622" spans="1:10" x14ac:dyDescent="0.25">
      <c r="A4622" t="str">
        <f>IF(Tienda_2!$A2222="","","Tienda 2")</f>
        <v>Tienda 2</v>
      </c>
      <c r="B4622" t="str">
        <f>IF($A4622="","",Tienda_2!B2222)</f>
        <v>Muebles</v>
      </c>
      <c r="C4622" t="str">
        <f>IF($A4622="","",Tienda_2!G2222)</f>
        <v>Bogotá</v>
      </c>
      <c r="D4622" t="str">
        <f>IF($A4622="","",Tienda_2!F2222)</f>
        <v>Juan Fernandez</v>
      </c>
      <c r="E4622" t="str">
        <f>IF($A4622="","",Tienda_2!I2222)</f>
        <v>Tarjeta de crédito</v>
      </c>
      <c r="F4622">
        <f>IF($A4622="","",VALUE(RIGHT(Tienda_2!E2222,4)))</f>
        <v>2021</v>
      </c>
      <c r="G4622">
        <f>IF($A4622="","",Tienda_2!C2222)</f>
        <v>504400</v>
      </c>
      <c r="H4622">
        <f>IF($A4622="","",Tienda_2!D2222)</f>
        <v>27300</v>
      </c>
      <c r="I4622">
        <f>IF($A4622="","",Tienda_2!H2222)</f>
        <v>3</v>
      </c>
      <c r="J4622">
        <f>IF($A4622="",0,IF(AND(OR('Cuadro-de-mando'!$B$4="(Todas)",'Cuadro-de-mando'!$B$4=$A4622),OR('Cuadro-de-mando'!$E$4="(Todas)",'Cuadro-de-mando'!$E$4=$B4622),OR('Cuadro-de-mando'!$H$4="(Todas)",'Cuadro-de-mando'!$H$4=$C4622),OR('Cuadro-de-mando'!$K$4="(Todas)",'Cuadro-de-mando'!$K$4=$E4622),OR('Cuadro-de-mando'!$N$4="(Todos)",'Cuadro-de-mando'!$N$4=$F4622)),1,0))</f>
        <v>1</v>
      </c>
    </row>
    <row r="4623" spans="1:10" x14ac:dyDescent="0.25">
      <c r="A4623" t="str">
        <f>IF(Tienda_2!$A2223="","","Tienda 2")</f>
        <v>Tienda 2</v>
      </c>
      <c r="B4623" t="str">
        <f>IF($A4623="","",Tienda_2!B2223)</f>
        <v>Electrodomésticos</v>
      </c>
      <c r="C4623" t="str">
        <f>IF($A4623="","",Tienda_2!G2223)</f>
        <v>Medellín</v>
      </c>
      <c r="D4623" t="str">
        <f>IF($A4623="","",Tienda_2!F2223)</f>
        <v>Juliana Costa</v>
      </c>
      <c r="E4623" t="str">
        <f>IF($A4623="","",Tienda_2!I2223)</f>
        <v>Tarjeta de crédito</v>
      </c>
      <c r="F4623">
        <f>IF($A4623="","",VALUE(RIGHT(Tienda_2!E2223,4)))</f>
        <v>2022</v>
      </c>
      <c r="G4623">
        <f>IF($A4623="","",Tienda_2!C2223)</f>
        <v>1743100</v>
      </c>
      <c r="H4623">
        <f>IF($A4623="","",Tienda_2!D2223)</f>
        <v>93500</v>
      </c>
      <c r="I4623">
        <f>IF($A4623="","",Tienda_2!H2223)</f>
        <v>5</v>
      </c>
      <c r="J4623">
        <f>IF($A4623="",0,IF(AND(OR('Cuadro-de-mando'!$B$4="(Todas)",'Cuadro-de-mando'!$B$4=$A4623),OR('Cuadro-de-mando'!$E$4="(Todas)",'Cuadro-de-mando'!$E$4=$B4623),OR('Cuadro-de-mando'!$H$4="(Todas)",'Cuadro-de-mando'!$H$4=$C4623),OR('Cuadro-de-mando'!$K$4="(Todas)",'Cuadro-de-mando'!$K$4=$E4623),OR('Cuadro-de-mando'!$N$4="(Todos)",'Cuadro-de-mando'!$N$4=$F4623)),1,0))</f>
        <v>1</v>
      </c>
    </row>
    <row r="4624" spans="1:10" x14ac:dyDescent="0.25">
      <c r="A4624" t="str">
        <f>IF(Tienda_2!$A2224="","","Tienda 2")</f>
        <v>Tienda 2</v>
      </c>
      <c r="B4624" t="str">
        <f>IF($A4624="","",Tienda_2!B2224)</f>
        <v>Artículos para el hogar</v>
      </c>
      <c r="C4624" t="str">
        <f>IF($A4624="","",Tienda_2!G2224)</f>
        <v>Medellín</v>
      </c>
      <c r="D4624" t="str">
        <f>IF($A4624="","",Tienda_2!F2224)</f>
        <v>Blanca Ramirez</v>
      </c>
      <c r="E4624" t="str">
        <f>IF($A4624="","",Tienda_2!I2224)</f>
        <v>Tarjeta de crédito</v>
      </c>
      <c r="F4624">
        <f>IF($A4624="","",VALUE(RIGHT(Tienda_2!E2224,4)))</f>
        <v>2023</v>
      </c>
      <c r="G4624">
        <f>IF($A4624="","",Tienda_2!C2224)</f>
        <v>96300</v>
      </c>
      <c r="H4624">
        <f>IF($A4624="","",Tienda_2!D2224)</f>
        <v>5300</v>
      </c>
      <c r="I4624">
        <f>IF($A4624="","",Tienda_2!H2224)</f>
        <v>3</v>
      </c>
      <c r="J4624">
        <f>IF($A4624="",0,IF(AND(OR('Cuadro-de-mando'!$B$4="(Todas)",'Cuadro-de-mando'!$B$4=$A4624),OR('Cuadro-de-mando'!$E$4="(Todas)",'Cuadro-de-mando'!$E$4=$B4624),OR('Cuadro-de-mando'!$H$4="(Todas)",'Cuadro-de-mando'!$H$4=$C4624),OR('Cuadro-de-mando'!$K$4="(Todas)",'Cuadro-de-mando'!$K$4=$E4624),OR('Cuadro-de-mando'!$N$4="(Todos)",'Cuadro-de-mando'!$N$4=$F4624)),1,0))</f>
        <v>1</v>
      </c>
    </row>
    <row r="4625" spans="1:10" x14ac:dyDescent="0.25">
      <c r="A4625" t="str">
        <f>IF(Tienda_2!$A2225="","","Tienda 2")</f>
        <v>Tienda 2</v>
      </c>
      <c r="B4625" t="str">
        <f>IF($A4625="","",Tienda_2!B2225)</f>
        <v>Muebles</v>
      </c>
      <c r="C4625" t="str">
        <f>IF($A4625="","",Tienda_2!G2225)</f>
        <v>Pasto</v>
      </c>
      <c r="D4625" t="str">
        <f>IF($A4625="","",Tienda_2!F2225)</f>
        <v>Izabela de León</v>
      </c>
      <c r="E4625" t="str">
        <f>IF($A4625="","",Tienda_2!I2225)</f>
        <v>Tarjeta de crédito</v>
      </c>
      <c r="F4625">
        <f>IF($A4625="","",VALUE(RIGHT(Tienda_2!E2225,4)))</f>
        <v>2022</v>
      </c>
      <c r="G4625">
        <f>IF($A4625="","",Tienda_2!C2225)</f>
        <v>203100</v>
      </c>
      <c r="H4625">
        <f>IF($A4625="","",Tienda_2!D2225)</f>
        <v>9000</v>
      </c>
      <c r="I4625">
        <f>IF($A4625="","",Tienda_2!H2225)</f>
        <v>5</v>
      </c>
      <c r="J4625">
        <f>IF($A4625="",0,IF(AND(OR('Cuadro-de-mando'!$B$4="(Todas)",'Cuadro-de-mando'!$B$4=$A4625),OR('Cuadro-de-mando'!$E$4="(Todas)",'Cuadro-de-mando'!$E$4=$B4625),OR('Cuadro-de-mando'!$H$4="(Todas)",'Cuadro-de-mando'!$H$4=$C4625),OR('Cuadro-de-mando'!$K$4="(Todas)",'Cuadro-de-mando'!$K$4=$E4625),OR('Cuadro-de-mando'!$N$4="(Todos)",'Cuadro-de-mando'!$N$4=$F4625)),1,0))</f>
        <v>1</v>
      </c>
    </row>
    <row r="4626" spans="1:10" x14ac:dyDescent="0.25">
      <c r="A4626" t="str">
        <f>IF(Tienda_2!$A2226="","","Tienda 2")</f>
        <v>Tienda 2</v>
      </c>
      <c r="B4626" t="str">
        <f>IF($A4626="","",Tienda_2!B2226)</f>
        <v>Libros</v>
      </c>
      <c r="C4626" t="str">
        <f>IF($A4626="","",Tienda_2!G2226)</f>
        <v>Bogotá</v>
      </c>
      <c r="D4626" t="str">
        <f>IF($A4626="","",Tienda_2!F2226)</f>
        <v>Beatriz Morales</v>
      </c>
      <c r="E4626" t="str">
        <f>IF($A4626="","",Tienda_2!I2226)</f>
        <v>Tarjeta de crédito</v>
      </c>
      <c r="F4626">
        <f>IF($A4626="","",VALUE(RIGHT(Tienda_2!E2226,4)))</f>
        <v>2020</v>
      </c>
      <c r="G4626">
        <f>IF($A4626="","",Tienda_2!C2226)</f>
        <v>42400</v>
      </c>
      <c r="H4626">
        <f>IF($A4626="","",Tienda_2!D2226)</f>
        <v>2800</v>
      </c>
      <c r="I4626">
        <f>IF($A4626="","",Tienda_2!H2226)</f>
        <v>5</v>
      </c>
      <c r="J4626">
        <f>IF($A4626="",0,IF(AND(OR('Cuadro-de-mando'!$B$4="(Todas)",'Cuadro-de-mando'!$B$4=$A4626),OR('Cuadro-de-mando'!$E$4="(Todas)",'Cuadro-de-mando'!$E$4=$B4626),OR('Cuadro-de-mando'!$H$4="(Todas)",'Cuadro-de-mando'!$H$4=$C4626),OR('Cuadro-de-mando'!$K$4="(Todas)",'Cuadro-de-mando'!$K$4=$E4626),OR('Cuadro-de-mando'!$N$4="(Todos)",'Cuadro-de-mando'!$N$4=$F4626)),1,0))</f>
        <v>1</v>
      </c>
    </row>
    <row r="4627" spans="1:10" x14ac:dyDescent="0.25">
      <c r="A4627" t="str">
        <f>IF(Tienda_2!$A2227="","","Tienda 2")</f>
        <v>Tienda 2</v>
      </c>
      <c r="B4627" t="str">
        <f>IF($A4627="","",Tienda_2!B2227)</f>
        <v>Electrónicos</v>
      </c>
      <c r="C4627" t="str">
        <f>IF($A4627="","",Tienda_2!G2227)</f>
        <v>Bogotá</v>
      </c>
      <c r="D4627" t="str">
        <f>IF($A4627="","",Tienda_2!F2227)</f>
        <v>Pedro Gomez</v>
      </c>
      <c r="E4627" t="str">
        <f>IF($A4627="","",Tienda_2!I2227)</f>
        <v>Nequi</v>
      </c>
      <c r="F4627">
        <f>IF($A4627="","",VALUE(RIGHT(Tienda_2!E2227,4)))</f>
        <v>2021</v>
      </c>
      <c r="G4627">
        <f>IF($A4627="","",Tienda_2!C2227)</f>
        <v>1590100</v>
      </c>
      <c r="H4627">
        <f>IF($A4627="","",Tienda_2!D2227)</f>
        <v>85100</v>
      </c>
      <c r="I4627">
        <f>IF($A4627="","",Tienda_2!H2227)</f>
        <v>4</v>
      </c>
      <c r="J4627">
        <f>IF($A4627="",0,IF(AND(OR('Cuadro-de-mando'!$B$4="(Todas)",'Cuadro-de-mando'!$B$4=$A4627),OR('Cuadro-de-mando'!$E$4="(Todas)",'Cuadro-de-mando'!$E$4=$B4627),OR('Cuadro-de-mando'!$H$4="(Todas)",'Cuadro-de-mando'!$H$4=$C4627),OR('Cuadro-de-mando'!$K$4="(Todas)",'Cuadro-de-mando'!$K$4=$E4627),OR('Cuadro-de-mando'!$N$4="(Todos)",'Cuadro-de-mando'!$N$4=$F4627)),1,0))</f>
        <v>1</v>
      </c>
    </row>
    <row r="4628" spans="1:10" x14ac:dyDescent="0.25">
      <c r="A4628" t="str">
        <f>IF(Tienda_2!$A2228="","","Tienda 2")</f>
        <v>Tienda 2</v>
      </c>
      <c r="B4628" t="str">
        <f>IF($A4628="","",Tienda_2!B2228)</f>
        <v>Libros</v>
      </c>
      <c r="C4628" t="str">
        <f>IF($A4628="","",Tienda_2!G2228)</f>
        <v>Cali</v>
      </c>
      <c r="D4628" t="str">
        <f>IF($A4628="","",Tienda_2!F2228)</f>
        <v>Lucas Olivera</v>
      </c>
      <c r="E4628" t="str">
        <f>IF($A4628="","",Tienda_2!I2228)</f>
        <v>Tarjeta de crédito</v>
      </c>
      <c r="F4628">
        <f>IF($A4628="","",VALUE(RIGHT(Tienda_2!E2228,4)))</f>
        <v>2021</v>
      </c>
      <c r="G4628">
        <f>IF($A4628="","",Tienda_2!C2228)</f>
        <v>42200</v>
      </c>
      <c r="H4628">
        <f>IF($A4628="","",Tienda_2!D2228)</f>
        <v>4600</v>
      </c>
      <c r="I4628">
        <f>IF($A4628="","",Tienda_2!H2228)</f>
        <v>1</v>
      </c>
      <c r="J4628">
        <f>IF($A4628="",0,IF(AND(OR('Cuadro-de-mando'!$B$4="(Todas)",'Cuadro-de-mando'!$B$4=$A4628),OR('Cuadro-de-mando'!$E$4="(Todas)",'Cuadro-de-mando'!$E$4=$B4628),OR('Cuadro-de-mando'!$H$4="(Todas)",'Cuadro-de-mando'!$H$4=$C4628),OR('Cuadro-de-mando'!$K$4="(Todas)",'Cuadro-de-mando'!$K$4=$E4628),OR('Cuadro-de-mando'!$N$4="(Todos)",'Cuadro-de-mando'!$N$4=$F4628)),1,0))</f>
        <v>1</v>
      </c>
    </row>
    <row r="4629" spans="1:10" x14ac:dyDescent="0.25">
      <c r="A4629" t="str">
        <f>IF(Tienda_2!$A2229="","","Tienda 2")</f>
        <v>Tienda 2</v>
      </c>
      <c r="B4629" t="str">
        <f>IF($A4629="","",Tienda_2!B2229)</f>
        <v>Juguetes</v>
      </c>
      <c r="C4629" t="str">
        <f>IF($A4629="","",Tienda_2!G2229)</f>
        <v>Bogotá</v>
      </c>
      <c r="D4629" t="str">
        <f>IF($A4629="","",Tienda_2!F2229)</f>
        <v>Beatriz Morales</v>
      </c>
      <c r="E4629" t="str">
        <f>IF($A4629="","",Tienda_2!I2229)</f>
        <v>Tarjeta de crédito</v>
      </c>
      <c r="F4629">
        <f>IF($A4629="","",VALUE(RIGHT(Tienda_2!E2229,4)))</f>
        <v>2022</v>
      </c>
      <c r="G4629">
        <f>IF($A4629="","",Tienda_2!C2229)</f>
        <v>35800</v>
      </c>
      <c r="H4629">
        <f>IF($A4629="","",Tienda_2!D2229)</f>
        <v>2300</v>
      </c>
      <c r="I4629">
        <f>IF($A4629="","",Tienda_2!H2229)</f>
        <v>5</v>
      </c>
      <c r="J4629">
        <f>IF($A4629="",0,IF(AND(OR('Cuadro-de-mando'!$B$4="(Todas)",'Cuadro-de-mando'!$B$4=$A4629),OR('Cuadro-de-mando'!$E$4="(Todas)",'Cuadro-de-mando'!$E$4=$B4629),OR('Cuadro-de-mando'!$H$4="(Todas)",'Cuadro-de-mando'!$H$4=$C4629),OR('Cuadro-de-mando'!$K$4="(Todas)",'Cuadro-de-mando'!$K$4=$E4629),OR('Cuadro-de-mando'!$N$4="(Todos)",'Cuadro-de-mando'!$N$4=$F4629)),1,0))</f>
        <v>1</v>
      </c>
    </row>
    <row r="4630" spans="1:10" x14ac:dyDescent="0.25">
      <c r="A4630" t="str">
        <f>IF(Tienda_2!$A2230="","","Tienda 2")</f>
        <v>Tienda 2</v>
      </c>
      <c r="B4630" t="str">
        <f>IF($A4630="","",Tienda_2!B2230)</f>
        <v>Artículos para el hogar</v>
      </c>
      <c r="C4630" t="str">
        <f>IF($A4630="","",Tienda_2!G2230)</f>
        <v>Leticia</v>
      </c>
      <c r="D4630" t="str">
        <f>IF($A4630="","",Tienda_2!F2230)</f>
        <v>Maria Alfonso</v>
      </c>
      <c r="E4630" t="str">
        <f>IF($A4630="","",Tienda_2!I2230)</f>
        <v>Nequi</v>
      </c>
      <c r="F4630">
        <f>IF($A4630="","",VALUE(RIGHT(Tienda_2!E2230,4)))</f>
        <v>2021</v>
      </c>
      <c r="G4630">
        <f>IF($A4630="","",Tienda_2!C2230)</f>
        <v>60700</v>
      </c>
      <c r="H4630">
        <f>IF($A4630="","",Tienda_2!D2230)</f>
        <v>8900</v>
      </c>
      <c r="I4630">
        <f>IF($A4630="","",Tienda_2!H2230)</f>
        <v>4</v>
      </c>
      <c r="J4630">
        <f>IF($A4630="",0,IF(AND(OR('Cuadro-de-mando'!$B$4="(Todas)",'Cuadro-de-mando'!$B$4=$A4630),OR('Cuadro-de-mando'!$E$4="(Todas)",'Cuadro-de-mando'!$E$4=$B4630),OR('Cuadro-de-mando'!$H$4="(Todas)",'Cuadro-de-mando'!$H$4=$C4630),OR('Cuadro-de-mando'!$K$4="(Todas)",'Cuadro-de-mando'!$K$4=$E4630),OR('Cuadro-de-mando'!$N$4="(Todos)",'Cuadro-de-mando'!$N$4=$F4630)),1,0))</f>
        <v>1</v>
      </c>
    </row>
    <row r="4631" spans="1:10" x14ac:dyDescent="0.25">
      <c r="A4631" t="str">
        <f>IF(Tienda_2!$A2231="","","Tienda 2")</f>
        <v>Tienda 2</v>
      </c>
      <c r="B4631" t="str">
        <f>IF($A4631="","",Tienda_2!B2231)</f>
        <v>Deportes y diversión</v>
      </c>
      <c r="C4631" t="str">
        <f>IF($A4631="","",Tienda_2!G2231)</f>
        <v>Bogotá</v>
      </c>
      <c r="D4631" t="str">
        <f>IF($A4631="","",Tienda_2!F2231)</f>
        <v>Felipe Santos</v>
      </c>
      <c r="E4631" t="str">
        <f>IF($A4631="","",Tienda_2!I2231)</f>
        <v>Tarjeta de crédito</v>
      </c>
      <c r="F4631">
        <f>IF($A4631="","",VALUE(RIGHT(Tienda_2!E2231,4)))</f>
        <v>2022</v>
      </c>
      <c r="G4631">
        <f>IF($A4631="","",Tienda_2!C2231)</f>
        <v>8400</v>
      </c>
      <c r="H4631">
        <f>IF($A4631="","",Tienda_2!D2231)</f>
        <v>1500</v>
      </c>
      <c r="I4631">
        <f>IF($A4631="","",Tienda_2!H2231)</f>
        <v>4</v>
      </c>
      <c r="J4631">
        <f>IF($A4631="",0,IF(AND(OR('Cuadro-de-mando'!$B$4="(Todas)",'Cuadro-de-mando'!$B$4=$A4631),OR('Cuadro-de-mando'!$E$4="(Todas)",'Cuadro-de-mando'!$E$4=$B4631),OR('Cuadro-de-mando'!$H$4="(Todas)",'Cuadro-de-mando'!$H$4=$C4631),OR('Cuadro-de-mando'!$K$4="(Todas)",'Cuadro-de-mando'!$K$4=$E4631),OR('Cuadro-de-mando'!$N$4="(Todos)",'Cuadro-de-mando'!$N$4=$F4631)),1,0))</f>
        <v>1</v>
      </c>
    </row>
    <row r="4632" spans="1:10" x14ac:dyDescent="0.25">
      <c r="A4632" t="str">
        <f>IF(Tienda_2!$A2232="","","Tienda 2")</f>
        <v>Tienda 2</v>
      </c>
      <c r="B4632" t="str">
        <f>IF($A4632="","",Tienda_2!B2232)</f>
        <v>Muebles</v>
      </c>
      <c r="C4632" t="str">
        <f>IF($A4632="","",Tienda_2!G2232)</f>
        <v>Bogotá</v>
      </c>
      <c r="D4632" t="str">
        <f>IF($A4632="","",Tienda_2!F2232)</f>
        <v>Juliana Costa</v>
      </c>
      <c r="E4632" t="str">
        <f>IF($A4632="","",Tienda_2!I2232)</f>
        <v>Tarjeta de crédito</v>
      </c>
      <c r="F4632">
        <f>IF($A4632="","",VALUE(RIGHT(Tienda_2!E2232,4)))</f>
        <v>2020</v>
      </c>
      <c r="G4632">
        <f>IF($A4632="","",Tienda_2!C2232)</f>
        <v>265600</v>
      </c>
      <c r="H4632">
        <f>IF($A4632="","",Tienda_2!D2232)</f>
        <v>14800</v>
      </c>
      <c r="I4632">
        <f>IF($A4632="","",Tienda_2!H2232)</f>
        <v>5</v>
      </c>
      <c r="J4632">
        <f>IF($A4632="",0,IF(AND(OR('Cuadro-de-mando'!$B$4="(Todas)",'Cuadro-de-mando'!$B$4=$A4632),OR('Cuadro-de-mando'!$E$4="(Todas)",'Cuadro-de-mando'!$E$4=$B4632),OR('Cuadro-de-mando'!$H$4="(Todas)",'Cuadro-de-mando'!$H$4=$C4632),OR('Cuadro-de-mando'!$K$4="(Todas)",'Cuadro-de-mando'!$K$4=$E4632),OR('Cuadro-de-mando'!$N$4="(Todos)",'Cuadro-de-mando'!$N$4=$F4632)),1,0))</f>
        <v>1</v>
      </c>
    </row>
    <row r="4633" spans="1:10" x14ac:dyDescent="0.25">
      <c r="A4633" t="str">
        <f>IF(Tienda_2!$A2233="","","Tienda 2")</f>
        <v>Tienda 2</v>
      </c>
      <c r="B4633" t="str">
        <f>IF($A4633="","",Tienda_2!B2233)</f>
        <v>Artículos para el hogar</v>
      </c>
      <c r="C4633" t="str">
        <f>IF($A4633="","",Tienda_2!G2233)</f>
        <v>Bogotá</v>
      </c>
      <c r="D4633" t="str">
        <f>IF($A4633="","",Tienda_2!F2233)</f>
        <v>Santiago Silva</v>
      </c>
      <c r="E4633" t="str">
        <f>IF($A4633="","",Tienda_2!I2233)</f>
        <v>Tarjeta de crédito</v>
      </c>
      <c r="F4633">
        <f>IF($A4633="","",VALUE(RIGHT(Tienda_2!E2233,4)))</f>
        <v>2023</v>
      </c>
      <c r="G4633">
        <f>IF($A4633="","",Tienda_2!C2233)</f>
        <v>43000</v>
      </c>
      <c r="H4633">
        <f>IF($A4633="","",Tienda_2!D2233)</f>
        <v>2700</v>
      </c>
      <c r="I4633">
        <f>IF($A4633="","",Tienda_2!H2233)</f>
        <v>4</v>
      </c>
      <c r="J4633">
        <f>IF($A4633="",0,IF(AND(OR('Cuadro-de-mando'!$B$4="(Todas)",'Cuadro-de-mando'!$B$4=$A4633),OR('Cuadro-de-mando'!$E$4="(Todas)",'Cuadro-de-mando'!$E$4=$B4633),OR('Cuadro-de-mando'!$H$4="(Todas)",'Cuadro-de-mando'!$H$4=$C4633),OR('Cuadro-de-mando'!$K$4="(Todas)",'Cuadro-de-mando'!$K$4=$E4633),OR('Cuadro-de-mando'!$N$4="(Todos)",'Cuadro-de-mando'!$N$4=$F4633)),1,0))</f>
        <v>1</v>
      </c>
    </row>
    <row r="4634" spans="1:10" x14ac:dyDescent="0.25">
      <c r="A4634" t="str">
        <f>IF(Tienda_2!$A2234="","","Tienda 2")</f>
        <v>Tienda 2</v>
      </c>
      <c r="B4634" t="str">
        <f>IF($A4634="","",Tienda_2!B2234)</f>
        <v>Deportes y diversión</v>
      </c>
      <c r="C4634" t="str">
        <f>IF($A4634="","",Tienda_2!G2234)</f>
        <v>Medellín</v>
      </c>
      <c r="D4634" t="str">
        <f>IF($A4634="","",Tienda_2!F2234)</f>
        <v>Blanca Ramirez</v>
      </c>
      <c r="E4634" t="str">
        <f>IF($A4634="","",Tienda_2!I2234)</f>
        <v>Tarjeta de crédito</v>
      </c>
      <c r="F4634">
        <f>IF($A4634="","",VALUE(RIGHT(Tienda_2!E2234,4)))</f>
        <v>2021</v>
      </c>
      <c r="G4634">
        <f>IF($A4634="","",Tienda_2!C2234)</f>
        <v>55100</v>
      </c>
      <c r="H4634">
        <f>IF($A4634="","",Tienda_2!D2234)</f>
        <v>3400</v>
      </c>
      <c r="I4634">
        <f>IF($A4634="","",Tienda_2!H2234)</f>
        <v>2</v>
      </c>
      <c r="J4634">
        <f>IF($A4634="",0,IF(AND(OR('Cuadro-de-mando'!$B$4="(Todas)",'Cuadro-de-mando'!$B$4=$A4634),OR('Cuadro-de-mando'!$E$4="(Todas)",'Cuadro-de-mando'!$E$4=$B4634),OR('Cuadro-de-mando'!$H$4="(Todas)",'Cuadro-de-mando'!$H$4=$C4634),OR('Cuadro-de-mando'!$K$4="(Todas)",'Cuadro-de-mando'!$K$4=$E4634),OR('Cuadro-de-mando'!$N$4="(Todos)",'Cuadro-de-mando'!$N$4=$F4634)),1,0))</f>
        <v>1</v>
      </c>
    </row>
    <row r="4635" spans="1:10" x14ac:dyDescent="0.25">
      <c r="A4635" t="str">
        <f>IF(Tienda_2!$A2235="","","Tienda 2")</f>
        <v>Tienda 2</v>
      </c>
      <c r="B4635" t="str">
        <f>IF($A4635="","",Tienda_2!B2235)</f>
        <v>Deportes y diversión</v>
      </c>
      <c r="C4635" t="str">
        <f>IF($A4635="","",Tienda_2!G2235)</f>
        <v>Medellín</v>
      </c>
      <c r="D4635" t="str">
        <f>IF($A4635="","",Tienda_2!F2235)</f>
        <v>Izabela de León</v>
      </c>
      <c r="E4635" t="str">
        <f>IF($A4635="","",Tienda_2!I2235)</f>
        <v>Tarjeta de crédito</v>
      </c>
      <c r="F4635">
        <f>IF($A4635="","",VALUE(RIGHT(Tienda_2!E2235,4)))</f>
        <v>2021</v>
      </c>
      <c r="G4635">
        <f>IF($A4635="","",Tienda_2!C2235)</f>
        <v>12300</v>
      </c>
      <c r="H4635">
        <f>IF($A4635="","",Tienda_2!D2235)</f>
        <v>1100</v>
      </c>
      <c r="I4635">
        <f>IF($A4635="","",Tienda_2!H2235)</f>
        <v>4</v>
      </c>
      <c r="J4635">
        <f>IF($A4635="",0,IF(AND(OR('Cuadro-de-mando'!$B$4="(Todas)",'Cuadro-de-mando'!$B$4=$A4635),OR('Cuadro-de-mando'!$E$4="(Todas)",'Cuadro-de-mando'!$E$4=$B4635),OR('Cuadro-de-mando'!$H$4="(Todas)",'Cuadro-de-mando'!$H$4=$C4635),OR('Cuadro-de-mando'!$K$4="(Todas)",'Cuadro-de-mando'!$K$4=$E4635),OR('Cuadro-de-mando'!$N$4="(Todos)",'Cuadro-de-mando'!$N$4=$F4635)),1,0))</f>
        <v>1</v>
      </c>
    </row>
    <row r="4636" spans="1:10" x14ac:dyDescent="0.25">
      <c r="A4636" t="str">
        <f>IF(Tienda_2!$A2236="","","Tienda 2")</f>
        <v>Tienda 2</v>
      </c>
      <c r="B4636" t="str">
        <f>IF($A4636="","",Tienda_2!B2236)</f>
        <v>Deportes y diversión</v>
      </c>
      <c r="C4636" t="str">
        <f>IF($A4636="","",Tienda_2!G2236)</f>
        <v>Medellín</v>
      </c>
      <c r="D4636" t="str">
        <f>IF($A4636="","",Tienda_2!F2236)</f>
        <v>Ángel Rodriguez</v>
      </c>
      <c r="E4636" t="str">
        <f>IF($A4636="","",Tienda_2!I2236)</f>
        <v>Tarjeta de crédito</v>
      </c>
      <c r="F4636">
        <f>IF($A4636="","",VALUE(RIGHT(Tienda_2!E2236,4)))</f>
        <v>2022</v>
      </c>
      <c r="G4636">
        <f>IF($A4636="","",Tienda_2!C2236)</f>
        <v>66200</v>
      </c>
      <c r="H4636">
        <f>IF($A4636="","",Tienda_2!D2236)</f>
        <v>4200</v>
      </c>
      <c r="I4636">
        <f>IF($A4636="","",Tienda_2!H2236)</f>
        <v>5</v>
      </c>
      <c r="J4636">
        <f>IF($A4636="",0,IF(AND(OR('Cuadro-de-mando'!$B$4="(Todas)",'Cuadro-de-mando'!$B$4=$A4636),OR('Cuadro-de-mando'!$E$4="(Todas)",'Cuadro-de-mando'!$E$4=$B4636),OR('Cuadro-de-mando'!$H$4="(Todas)",'Cuadro-de-mando'!$H$4=$C4636),OR('Cuadro-de-mando'!$K$4="(Todas)",'Cuadro-de-mando'!$K$4=$E4636),OR('Cuadro-de-mando'!$N$4="(Todos)",'Cuadro-de-mando'!$N$4=$F4636)),1,0))</f>
        <v>1</v>
      </c>
    </row>
    <row r="4637" spans="1:10" x14ac:dyDescent="0.25">
      <c r="A4637" t="str">
        <f>IF(Tienda_2!$A2237="","","Tienda 2")</f>
        <v>Tienda 2</v>
      </c>
      <c r="B4637" t="str">
        <f>IF($A4637="","",Tienda_2!B2237)</f>
        <v>Electrodomésticos</v>
      </c>
      <c r="C4637" t="str">
        <f>IF($A4637="","",Tienda_2!G2237)</f>
        <v>Pereira</v>
      </c>
      <c r="D4637" t="str">
        <f>IF($A4637="","",Tienda_2!F2237)</f>
        <v>Lucas Olivera</v>
      </c>
      <c r="E4637" t="str">
        <f>IF($A4637="","",Tienda_2!I2237)</f>
        <v>Tarjeta de crédito</v>
      </c>
      <c r="F4637">
        <f>IF($A4637="","",VALUE(RIGHT(Tienda_2!E2237,4)))</f>
        <v>2022</v>
      </c>
      <c r="G4637">
        <f>IF($A4637="","",Tienda_2!C2237)</f>
        <v>771900</v>
      </c>
      <c r="H4637">
        <f>IF($A4637="","",Tienda_2!D2237)</f>
        <v>41500</v>
      </c>
      <c r="I4637">
        <f>IF($A4637="","",Tienda_2!H2237)</f>
        <v>1</v>
      </c>
      <c r="J4637">
        <f>IF($A4637="",0,IF(AND(OR('Cuadro-de-mando'!$B$4="(Todas)",'Cuadro-de-mando'!$B$4=$A4637),OR('Cuadro-de-mando'!$E$4="(Todas)",'Cuadro-de-mando'!$E$4=$B4637),OR('Cuadro-de-mando'!$H$4="(Todas)",'Cuadro-de-mando'!$H$4=$C4637),OR('Cuadro-de-mando'!$K$4="(Todas)",'Cuadro-de-mando'!$K$4=$E4637),OR('Cuadro-de-mando'!$N$4="(Todos)",'Cuadro-de-mando'!$N$4=$F4637)),1,0))</f>
        <v>1</v>
      </c>
    </row>
    <row r="4638" spans="1:10" x14ac:dyDescent="0.25">
      <c r="A4638" t="str">
        <f>IF(Tienda_2!$A2238="","","Tienda 2")</f>
        <v>Tienda 2</v>
      </c>
      <c r="B4638" t="str">
        <f>IF($A4638="","",Tienda_2!B2238)</f>
        <v>Juguetes</v>
      </c>
      <c r="C4638" t="str">
        <f>IF($A4638="","",Tienda_2!G2238)</f>
        <v>Cali</v>
      </c>
      <c r="D4638" t="str">
        <f>IF($A4638="","",Tienda_2!F2238)</f>
        <v>Izabela de León</v>
      </c>
      <c r="E4638" t="str">
        <f>IF($A4638="","",Tienda_2!I2238)</f>
        <v>Tarjeta de crédito</v>
      </c>
      <c r="F4638">
        <f>IF($A4638="","",VALUE(RIGHT(Tienda_2!E2238,4)))</f>
        <v>2020</v>
      </c>
      <c r="G4638">
        <f>IF($A4638="","",Tienda_2!C2238)</f>
        <v>54500</v>
      </c>
      <c r="H4638">
        <f>IF($A4638="","",Tienda_2!D2238)</f>
        <v>9700</v>
      </c>
      <c r="I4638">
        <f>IF($A4638="","",Tienda_2!H2238)</f>
        <v>5</v>
      </c>
      <c r="J4638">
        <f>IF($A4638="",0,IF(AND(OR('Cuadro-de-mando'!$B$4="(Todas)",'Cuadro-de-mando'!$B$4=$A4638),OR('Cuadro-de-mando'!$E$4="(Todas)",'Cuadro-de-mando'!$E$4=$B4638),OR('Cuadro-de-mando'!$H$4="(Todas)",'Cuadro-de-mando'!$H$4=$C4638),OR('Cuadro-de-mando'!$K$4="(Todas)",'Cuadro-de-mando'!$K$4=$E4638),OR('Cuadro-de-mando'!$N$4="(Todos)",'Cuadro-de-mando'!$N$4=$F4638)),1,0))</f>
        <v>1</v>
      </c>
    </row>
    <row r="4639" spans="1:10" x14ac:dyDescent="0.25">
      <c r="A4639" t="str">
        <f>IF(Tienda_2!$A2239="","","Tienda 2")</f>
        <v>Tienda 2</v>
      </c>
      <c r="B4639" t="str">
        <f>IF($A4639="","",Tienda_2!B2239)</f>
        <v>Electrodomésticos</v>
      </c>
      <c r="C4639" t="str">
        <f>IF($A4639="","",Tienda_2!G2239)</f>
        <v>Medellín</v>
      </c>
      <c r="D4639" t="str">
        <f>IF($A4639="","",Tienda_2!F2239)</f>
        <v>Ángel Rodriguez</v>
      </c>
      <c r="E4639" t="str">
        <f>IF($A4639="","",Tienda_2!I2239)</f>
        <v>Tarjeta de crédito</v>
      </c>
      <c r="F4639">
        <f>IF($A4639="","",VALUE(RIGHT(Tienda_2!E2239,4)))</f>
        <v>2023</v>
      </c>
      <c r="G4639">
        <f>IF($A4639="","",Tienda_2!C2239)</f>
        <v>1029000</v>
      </c>
      <c r="H4639">
        <f>IF($A4639="","",Tienda_2!D2239)</f>
        <v>53000</v>
      </c>
      <c r="I4639">
        <f>IF($A4639="","",Tienda_2!H2239)</f>
        <v>5</v>
      </c>
      <c r="J4639">
        <f>IF($A4639="",0,IF(AND(OR('Cuadro-de-mando'!$B$4="(Todas)",'Cuadro-de-mando'!$B$4=$A4639),OR('Cuadro-de-mando'!$E$4="(Todas)",'Cuadro-de-mando'!$E$4=$B4639),OR('Cuadro-de-mando'!$H$4="(Todas)",'Cuadro-de-mando'!$H$4=$C4639),OR('Cuadro-de-mando'!$K$4="(Todas)",'Cuadro-de-mando'!$K$4=$E4639),OR('Cuadro-de-mando'!$N$4="(Todos)",'Cuadro-de-mando'!$N$4=$F4639)),1,0))</f>
        <v>1</v>
      </c>
    </row>
    <row r="4640" spans="1:10" x14ac:dyDescent="0.25">
      <c r="A4640" t="str">
        <f>IF(Tienda_2!$A2240="","","Tienda 2")</f>
        <v>Tienda 2</v>
      </c>
      <c r="B4640" t="str">
        <f>IF($A4640="","",Tienda_2!B2240)</f>
        <v>Electrónicos</v>
      </c>
      <c r="C4640" t="str">
        <f>IF($A4640="","",Tienda_2!G2240)</f>
        <v>Medellín</v>
      </c>
      <c r="D4640" t="str">
        <f>IF($A4640="","",Tienda_2!F2240)</f>
        <v>Juan Fernandez</v>
      </c>
      <c r="E4640" t="str">
        <f>IF($A4640="","",Tienda_2!I2240)</f>
        <v>Cupón</v>
      </c>
      <c r="F4640">
        <f>IF($A4640="","",VALUE(RIGHT(Tienda_2!E2240,4)))</f>
        <v>2021</v>
      </c>
      <c r="G4640">
        <f>IF($A4640="","",Tienda_2!C2240)</f>
        <v>186900</v>
      </c>
      <c r="H4640">
        <f>IF($A4640="","",Tienda_2!D2240)</f>
        <v>8100</v>
      </c>
      <c r="I4640">
        <f>IF($A4640="","",Tienda_2!H2240)</f>
        <v>3</v>
      </c>
      <c r="J4640">
        <f>IF($A4640="",0,IF(AND(OR('Cuadro-de-mando'!$B$4="(Todas)",'Cuadro-de-mando'!$B$4=$A4640),OR('Cuadro-de-mando'!$E$4="(Todas)",'Cuadro-de-mando'!$E$4=$B4640),OR('Cuadro-de-mando'!$H$4="(Todas)",'Cuadro-de-mando'!$H$4=$C4640),OR('Cuadro-de-mando'!$K$4="(Todas)",'Cuadro-de-mando'!$K$4=$E4640),OR('Cuadro-de-mando'!$N$4="(Todos)",'Cuadro-de-mando'!$N$4=$F4640)),1,0))</f>
        <v>1</v>
      </c>
    </row>
    <row r="4641" spans="1:10" x14ac:dyDescent="0.25">
      <c r="A4641" t="str">
        <f>IF(Tienda_2!$A2241="","","Tienda 2")</f>
        <v>Tienda 2</v>
      </c>
      <c r="B4641" t="str">
        <f>IF($A4641="","",Tienda_2!B2241)</f>
        <v>Muebles</v>
      </c>
      <c r="C4641" t="str">
        <f>IF($A4641="","",Tienda_2!G2241)</f>
        <v>Medellín</v>
      </c>
      <c r="D4641" t="str">
        <f>IF($A4641="","",Tienda_2!F2241)</f>
        <v>Lucas Olivera</v>
      </c>
      <c r="E4641" t="str">
        <f>IF($A4641="","",Tienda_2!I2241)</f>
        <v>Tarjeta de crédito</v>
      </c>
      <c r="F4641">
        <f>IF($A4641="","",VALUE(RIGHT(Tienda_2!E2241,4)))</f>
        <v>2020</v>
      </c>
      <c r="G4641">
        <f>IF($A4641="","",Tienda_2!C2241)</f>
        <v>125600</v>
      </c>
      <c r="H4641">
        <f>IF($A4641="","",Tienda_2!D2241)</f>
        <v>7100</v>
      </c>
      <c r="I4641">
        <f>IF($A4641="","",Tienda_2!H2241)</f>
        <v>5</v>
      </c>
      <c r="J4641">
        <f>IF($A4641="",0,IF(AND(OR('Cuadro-de-mando'!$B$4="(Todas)",'Cuadro-de-mando'!$B$4=$A4641),OR('Cuadro-de-mando'!$E$4="(Todas)",'Cuadro-de-mando'!$E$4=$B4641),OR('Cuadro-de-mando'!$H$4="(Todas)",'Cuadro-de-mando'!$H$4=$C4641),OR('Cuadro-de-mando'!$K$4="(Todas)",'Cuadro-de-mando'!$K$4=$E4641),OR('Cuadro-de-mando'!$N$4="(Todos)",'Cuadro-de-mando'!$N$4=$F4641)),1,0))</f>
        <v>1</v>
      </c>
    </row>
    <row r="4642" spans="1:10" x14ac:dyDescent="0.25">
      <c r="A4642" t="str">
        <f>IF(Tienda_2!$A2242="","","Tienda 2")</f>
        <v>Tienda 2</v>
      </c>
      <c r="B4642" t="str">
        <f>IF($A4642="","",Tienda_2!B2242)</f>
        <v>Muebles</v>
      </c>
      <c r="C4642" t="str">
        <f>IF($A4642="","",Tienda_2!G2242)</f>
        <v>Bogotá</v>
      </c>
      <c r="D4642" t="str">
        <f>IF($A4642="","",Tienda_2!F2242)</f>
        <v>Blanca Ramirez</v>
      </c>
      <c r="E4642" t="str">
        <f>IF($A4642="","",Tienda_2!I2242)</f>
        <v>Tarjeta de crédito</v>
      </c>
      <c r="F4642">
        <f>IF($A4642="","",VALUE(RIGHT(Tienda_2!E2242,4)))</f>
        <v>2023</v>
      </c>
      <c r="G4642">
        <f>IF($A4642="","",Tienda_2!C2242)</f>
        <v>417900</v>
      </c>
      <c r="H4642">
        <f>IF($A4642="","",Tienda_2!D2242)</f>
        <v>20400</v>
      </c>
      <c r="I4642">
        <f>IF($A4642="","",Tienda_2!H2242)</f>
        <v>5</v>
      </c>
      <c r="J4642">
        <f>IF($A4642="",0,IF(AND(OR('Cuadro-de-mando'!$B$4="(Todas)",'Cuadro-de-mando'!$B$4=$A4642),OR('Cuadro-de-mando'!$E$4="(Todas)",'Cuadro-de-mando'!$E$4=$B4642),OR('Cuadro-de-mando'!$H$4="(Todas)",'Cuadro-de-mando'!$H$4=$C4642),OR('Cuadro-de-mando'!$K$4="(Todas)",'Cuadro-de-mando'!$K$4=$E4642),OR('Cuadro-de-mando'!$N$4="(Todos)",'Cuadro-de-mando'!$N$4=$F4642)),1,0))</f>
        <v>1</v>
      </c>
    </row>
    <row r="4643" spans="1:10" x14ac:dyDescent="0.25">
      <c r="A4643" t="str">
        <f>IF(Tienda_2!$A2243="","","Tienda 2")</f>
        <v>Tienda 2</v>
      </c>
      <c r="B4643" t="str">
        <f>IF($A4643="","",Tienda_2!B2243)</f>
        <v>Instrumentos musicales</v>
      </c>
      <c r="C4643" t="str">
        <f>IF($A4643="","",Tienda_2!G2243)</f>
        <v>Riohacha</v>
      </c>
      <c r="D4643" t="str">
        <f>IF($A4643="","",Tienda_2!F2243)</f>
        <v>Mariana Herrera</v>
      </c>
      <c r="E4643" t="str">
        <f>IF($A4643="","",Tienda_2!I2243)</f>
        <v>Tarjeta de crédito</v>
      </c>
      <c r="F4643">
        <f>IF($A4643="","",VALUE(RIGHT(Tienda_2!E2243,4)))</f>
        <v>2021</v>
      </c>
      <c r="G4643">
        <f>IF($A4643="","",Tienda_2!C2243)</f>
        <v>552300</v>
      </c>
      <c r="H4643">
        <f>IF($A4643="","",Tienda_2!D2243)</f>
        <v>27600</v>
      </c>
      <c r="I4643">
        <f>IF($A4643="","",Tienda_2!H2243)</f>
        <v>5</v>
      </c>
      <c r="J4643">
        <f>IF($A4643="",0,IF(AND(OR('Cuadro-de-mando'!$B$4="(Todas)",'Cuadro-de-mando'!$B$4=$A4643),OR('Cuadro-de-mando'!$E$4="(Todas)",'Cuadro-de-mando'!$E$4=$B4643),OR('Cuadro-de-mando'!$H$4="(Todas)",'Cuadro-de-mando'!$H$4=$C4643),OR('Cuadro-de-mando'!$K$4="(Todas)",'Cuadro-de-mando'!$K$4=$E4643),OR('Cuadro-de-mando'!$N$4="(Todos)",'Cuadro-de-mando'!$N$4=$F4643)),1,0))</f>
        <v>1</v>
      </c>
    </row>
    <row r="4644" spans="1:10" x14ac:dyDescent="0.25">
      <c r="A4644" t="str">
        <f>IF(Tienda_2!$A2244="","","Tienda 2")</f>
        <v>Tienda 2</v>
      </c>
      <c r="B4644" t="str">
        <f>IF($A4644="","",Tienda_2!B2244)</f>
        <v>Libros</v>
      </c>
      <c r="C4644" t="str">
        <f>IF($A4644="","",Tienda_2!G2244)</f>
        <v>Pereira</v>
      </c>
      <c r="D4644" t="str">
        <f>IF($A4644="","",Tienda_2!F2244)</f>
        <v>Santiago Silva</v>
      </c>
      <c r="E4644" t="str">
        <f>IF($A4644="","",Tienda_2!I2244)</f>
        <v>Tarjeta de crédito</v>
      </c>
      <c r="F4644">
        <f>IF($A4644="","",VALUE(RIGHT(Tienda_2!E2244,4)))</f>
        <v>2022</v>
      </c>
      <c r="G4644">
        <f>IF($A4644="","",Tienda_2!C2244)</f>
        <v>79700</v>
      </c>
      <c r="H4644">
        <f>IF($A4644="","",Tienda_2!D2244)</f>
        <v>4600</v>
      </c>
      <c r="I4644">
        <f>IF($A4644="","",Tienda_2!H2244)</f>
        <v>1</v>
      </c>
      <c r="J4644">
        <f>IF($A4644="",0,IF(AND(OR('Cuadro-de-mando'!$B$4="(Todas)",'Cuadro-de-mando'!$B$4=$A4644),OR('Cuadro-de-mando'!$E$4="(Todas)",'Cuadro-de-mando'!$E$4=$B4644),OR('Cuadro-de-mando'!$H$4="(Todas)",'Cuadro-de-mando'!$H$4=$C4644),OR('Cuadro-de-mando'!$K$4="(Todas)",'Cuadro-de-mando'!$K$4=$E4644),OR('Cuadro-de-mando'!$N$4="(Todos)",'Cuadro-de-mando'!$N$4=$F4644)),1,0))</f>
        <v>1</v>
      </c>
    </row>
    <row r="4645" spans="1:10" x14ac:dyDescent="0.25">
      <c r="A4645" t="str">
        <f>IF(Tienda_2!$A2245="","","Tienda 2")</f>
        <v>Tienda 2</v>
      </c>
      <c r="B4645" t="str">
        <f>IF($A4645="","",Tienda_2!B2245)</f>
        <v>Artículos para el hogar</v>
      </c>
      <c r="C4645" t="str">
        <f>IF($A4645="","",Tienda_2!G2245)</f>
        <v>Bogotá</v>
      </c>
      <c r="D4645" t="str">
        <f>IF($A4645="","",Tienda_2!F2245)</f>
        <v>Juan Fernandez</v>
      </c>
      <c r="E4645" t="str">
        <f>IF($A4645="","",Tienda_2!I2245)</f>
        <v>Nequi</v>
      </c>
      <c r="F4645">
        <f>IF($A4645="","",VALUE(RIGHT(Tienda_2!E2245,4)))</f>
        <v>2020</v>
      </c>
      <c r="G4645">
        <f>IF($A4645="","",Tienda_2!C2245)</f>
        <v>30100</v>
      </c>
      <c r="H4645">
        <f>IF($A4645="","",Tienda_2!D2245)</f>
        <v>4000</v>
      </c>
      <c r="I4645">
        <f>IF($A4645="","",Tienda_2!H2245)</f>
        <v>5</v>
      </c>
      <c r="J4645">
        <f>IF($A4645="",0,IF(AND(OR('Cuadro-de-mando'!$B$4="(Todas)",'Cuadro-de-mando'!$B$4=$A4645),OR('Cuadro-de-mando'!$E$4="(Todas)",'Cuadro-de-mando'!$E$4=$B4645),OR('Cuadro-de-mando'!$H$4="(Todas)",'Cuadro-de-mando'!$H$4=$C4645),OR('Cuadro-de-mando'!$K$4="(Todas)",'Cuadro-de-mando'!$K$4=$E4645),OR('Cuadro-de-mando'!$N$4="(Todos)",'Cuadro-de-mando'!$N$4=$F4645)),1,0))</f>
        <v>1</v>
      </c>
    </row>
    <row r="4646" spans="1:10" x14ac:dyDescent="0.25">
      <c r="A4646" t="str">
        <f>IF(Tienda_2!$A2246="","","Tienda 2")</f>
        <v>Tienda 2</v>
      </c>
      <c r="B4646" t="str">
        <f>IF($A4646="","",Tienda_2!B2246)</f>
        <v>Deportes y diversión</v>
      </c>
      <c r="C4646" t="str">
        <f>IF($A4646="","",Tienda_2!G2246)</f>
        <v>Medellín</v>
      </c>
      <c r="D4646" t="str">
        <f>IF($A4646="","",Tienda_2!F2246)</f>
        <v>Lucas Olivera</v>
      </c>
      <c r="E4646" t="str">
        <f>IF($A4646="","",Tienda_2!I2246)</f>
        <v>Tarjeta de crédito</v>
      </c>
      <c r="F4646">
        <f>IF($A4646="","",VALUE(RIGHT(Tienda_2!E2246,4)))</f>
        <v>2021</v>
      </c>
      <c r="G4646">
        <f>IF($A4646="","",Tienda_2!C2246)</f>
        <v>59400</v>
      </c>
      <c r="H4646">
        <f>IF($A4646="","",Tienda_2!D2246)</f>
        <v>1400</v>
      </c>
      <c r="I4646">
        <f>IF($A4646="","",Tienda_2!H2246)</f>
        <v>4</v>
      </c>
      <c r="J4646">
        <f>IF($A4646="",0,IF(AND(OR('Cuadro-de-mando'!$B$4="(Todas)",'Cuadro-de-mando'!$B$4=$A4646),OR('Cuadro-de-mando'!$E$4="(Todas)",'Cuadro-de-mando'!$E$4=$B4646),OR('Cuadro-de-mando'!$H$4="(Todas)",'Cuadro-de-mando'!$H$4=$C4646),OR('Cuadro-de-mando'!$K$4="(Todas)",'Cuadro-de-mando'!$K$4=$E4646),OR('Cuadro-de-mando'!$N$4="(Todos)",'Cuadro-de-mando'!$N$4=$F4646)),1,0))</f>
        <v>1</v>
      </c>
    </row>
    <row r="4647" spans="1:10" x14ac:dyDescent="0.25">
      <c r="A4647" t="str">
        <f>IF(Tienda_2!$A2247="","","Tienda 2")</f>
        <v>Tienda 2</v>
      </c>
      <c r="B4647" t="str">
        <f>IF($A4647="","",Tienda_2!B2247)</f>
        <v>Instrumentos musicales</v>
      </c>
      <c r="C4647" t="str">
        <f>IF($A4647="","",Tienda_2!G2247)</f>
        <v>Bogotá</v>
      </c>
      <c r="D4647" t="str">
        <f>IF($A4647="","",Tienda_2!F2247)</f>
        <v>Maria Alfonso</v>
      </c>
      <c r="E4647" t="str">
        <f>IF($A4647="","",Tienda_2!I2247)</f>
        <v>Nequi</v>
      </c>
      <c r="F4647">
        <f>IF($A4647="","",VALUE(RIGHT(Tienda_2!E2247,4)))</f>
        <v>2021</v>
      </c>
      <c r="G4647">
        <f>IF($A4647="","",Tienda_2!C2247)</f>
        <v>792700</v>
      </c>
      <c r="H4647">
        <f>IF($A4647="","",Tienda_2!D2247)</f>
        <v>48100</v>
      </c>
      <c r="I4647">
        <f>IF($A4647="","",Tienda_2!H2247)</f>
        <v>5</v>
      </c>
      <c r="J4647">
        <f>IF($A4647="",0,IF(AND(OR('Cuadro-de-mando'!$B$4="(Todas)",'Cuadro-de-mando'!$B$4=$A4647),OR('Cuadro-de-mando'!$E$4="(Todas)",'Cuadro-de-mando'!$E$4=$B4647),OR('Cuadro-de-mando'!$H$4="(Todas)",'Cuadro-de-mando'!$H$4=$C4647),OR('Cuadro-de-mando'!$K$4="(Todas)",'Cuadro-de-mando'!$K$4=$E4647),OR('Cuadro-de-mando'!$N$4="(Todos)",'Cuadro-de-mando'!$N$4=$F4647)),1,0))</f>
        <v>1</v>
      </c>
    </row>
    <row r="4648" spans="1:10" x14ac:dyDescent="0.25">
      <c r="A4648" t="str">
        <f>IF(Tienda_2!$A2248="","","Tienda 2")</f>
        <v>Tienda 2</v>
      </c>
      <c r="B4648" t="str">
        <f>IF($A4648="","",Tienda_2!B2248)</f>
        <v>Electrodomésticos</v>
      </c>
      <c r="C4648" t="str">
        <f>IF($A4648="","",Tienda_2!G2248)</f>
        <v>Pereira</v>
      </c>
      <c r="D4648" t="str">
        <f>IF($A4648="","",Tienda_2!F2248)</f>
        <v>Izabela de León</v>
      </c>
      <c r="E4648" t="str">
        <f>IF($A4648="","",Tienda_2!I2248)</f>
        <v>Tarjeta de crédito</v>
      </c>
      <c r="F4648">
        <f>IF($A4648="","",VALUE(RIGHT(Tienda_2!E2248,4)))</f>
        <v>2021</v>
      </c>
      <c r="G4648">
        <f>IF($A4648="","",Tienda_2!C2248)</f>
        <v>1305700</v>
      </c>
      <c r="H4648">
        <f>IF($A4648="","",Tienda_2!D2248)</f>
        <v>69700</v>
      </c>
      <c r="I4648">
        <f>IF($A4648="","",Tienda_2!H2248)</f>
        <v>1</v>
      </c>
      <c r="J4648">
        <f>IF($A4648="",0,IF(AND(OR('Cuadro-de-mando'!$B$4="(Todas)",'Cuadro-de-mando'!$B$4=$A4648),OR('Cuadro-de-mando'!$E$4="(Todas)",'Cuadro-de-mando'!$E$4=$B4648),OR('Cuadro-de-mando'!$H$4="(Todas)",'Cuadro-de-mando'!$H$4=$C4648),OR('Cuadro-de-mando'!$K$4="(Todas)",'Cuadro-de-mando'!$K$4=$E4648),OR('Cuadro-de-mando'!$N$4="(Todos)",'Cuadro-de-mando'!$N$4=$F4648)),1,0))</f>
        <v>1</v>
      </c>
    </row>
    <row r="4649" spans="1:10" x14ac:dyDescent="0.25">
      <c r="A4649" t="str">
        <f>IF(Tienda_2!$A2249="","","Tienda 2")</f>
        <v>Tienda 2</v>
      </c>
      <c r="B4649" t="str">
        <f>IF($A4649="","",Tienda_2!B2249)</f>
        <v>Electrodomésticos</v>
      </c>
      <c r="C4649" t="str">
        <f>IF($A4649="","",Tienda_2!G2249)</f>
        <v>Medellín</v>
      </c>
      <c r="D4649" t="str">
        <f>IF($A4649="","",Tienda_2!F2249)</f>
        <v>Izabela de León</v>
      </c>
      <c r="E4649" t="str">
        <f>IF($A4649="","",Tienda_2!I2249)</f>
        <v>Tarjeta de crédito</v>
      </c>
      <c r="F4649">
        <f>IF($A4649="","",VALUE(RIGHT(Tienda_2!E2249,4)))</f>
        <v>2023</v>
      </c>
      <c r="G4649">
        <f>IF($A4649="","",Tienda_2!C2249)</f>
        <v>389700</v>
      </c>
      <c r="H4649">
        <f>IF($A4649="","",Tienda_2!D2249)</f>
        <v>21000</v>
      </c>
      <c r="I4649">
        <f>IF($A4649="","",Tienda_2!H2249)</f>
        <v>5</v>
      </c>
      <c r="J4649">
        <f>IF($A4649="",0,IF(AND(OR('Cuadro-de-mando'!$B$4="(Todas)",'Cuadro-de-mando'!$B$4=$A4649),OR('Cuadro-de-mando'!$E$4="(Todas)",'Cuadro-de-mando'!$E$4=$B4649),OR('Cuadro-de-mando'!$H$4="(Todas)",'Cuadro-de-mando'!$H$4=$C4649),OR('Cuadro-de-mando'!$K$4="(Todas)",'Cuadro-de-mando'!$K$4=$E4649),OR('Cuadro-de-mando'!$N$4="(Todos)",'Cuadro-de-mando'!$N$4=$F4649)),1,0))</f>
        <v>1</v>
      </c>
    </row>
    <row r="4650" spans="1:10" x14ac:dyDescent="0.25">
      <c r="A4650" t="str">
        <f>IF(Tienda_2!$A2250="","","Tienda 2")</f>
        <v>Tienda 2</v>
      </c>
      <c r="B4650" t="str">
        <f>IF($A4650="","",Tienda_2!B2250)</f>
        <v>Deportes y diversión</v>
      </c>
      <c r="C4650" t="str">
        <f>IF($A4650="","",Tienda_2!G2250)</f>
        <v>Medellín</v>
      </c>
      <c r="D4650" t="str">
        <f>IF($A4650="","",Tienda_2!F2250)</f>
        <v>Izabela de León</v>
      </c>
      <c r="E4650" t="str">
        <f>IF($A4650="","",Tienda_2!I2250)</f>
        <v>Tarjeta de crédito</v>
      </c>
      <c r="F4650">
        <f>IF($A4650="","",VALUE(RIGHT(Tienda_2!E2250,4)))</f>
        <v>2021</v>
      </c>
      <c r="G4650">
        <f>IF($A4650="","",Tienda_2!C2250)</f>
        <v>55400</v>
      </c>
      <c r="H4650">
        <f>IF($A4650="","",Tienda_2!D2250)</f>
        <v>1100</v>
      </c>
      <c r="I4650">
        <f>IF($A4650="","",Tienda_2!H2250)</f>
        <v>1</v>
      </c>
      <c r="J4650">
        <f>IF($A4650="",0,IF(AND(OR('Cuadro-de-mando'!$B$4="(Todas)",'Cuadro-de-mando'!$B$4=$A4650),OR('Cuadro-de-mando'!$E$4="(Todas)",'Cuadro-de-mando'!$E$4=$B4650),OR('Cuadro-de-mando'!$H$4="(Todas)",'Cuadro-de-mando'!$H$4=$C4650),OR('Cuadro-de-mando'!$K$4="(Todas)",'Cuadro-de-mando'!$K$4=$E4650),OR('Cuadro-de-mando'!$N$4="(Todos)",'Cuadro-de-mando'!$N$4=$F4650)),1,0))</f>
        <v>1</v>
      </c>
    </row>
    <row r="4651" spans="1:10" x14ac:dyDescent="0.25">
      <c r="A4651" t="str">
        <f>IF(Tienda_2!$A2251="","","Tienda 2")</f>
        <v>Tienda 2</v>
      </c>
      <c r="B4651" t="str">
        <f>IF($A4651="","",Tienda_2!B2251)</f>
        <v>Electrónicos</v>
      </c>
      <c r="C4651" t="str">
        <f>IF($A4651="","",Tienda_2!G2251)</f>
        <v>Cali</v>
      </c>
      <c r="D4651" t="str">
        <f>IF($A4651="","",Tienda_2!F2251)</f>
        <v>Ángel Rodriguez</v>
      </c>
      <c r="E4651" t="str">
        <f>IF($A4651="","",Tienda_2!I2251)</f>
        <v>Tarjeta de crédito</v>
      </c>
      <c r="F4651">
        <f>IF($A4651="","",VALUE(RIGHT(Tienda_2!E2251,4)))</f>
        <v>2020</v>
      </c>
      <c r="G4651">
        <f>IF($A4651="","",Tienda_2!C2251)</f>
        <v>184400</v>
      </c>
      <c r="H4651">
        <f>IF($A4651="","",Tienda_2!D2251)</f>
        <v>10000</v>
      </c>
      <c r="I4651">
        <f>IF($A4651="","",Tienda_2!H2251)</f>
        <v>5</v>
      </c>
      <c r="J4651">
        <f>IF($A4651="",0,IF(AND(OR('Cuadro-de-mando'!$B$4="(Todas)",'Cuadro-de-mando'!$B$4=$A4651),OR('Cuadro-de-mando'!$E$4="(Todas)",'Cuadro-de-mando'!$E$4=$B4651),OR('Cuadro-de-mando'!$H$4="(Todas)",'Cuadro-de-mando'!$H$4=$C4651),OR('Cuadro-de-mando'!$K$4="(Todas)",'Cuadro-de-mando'!$K$4=$E4651),OR('Cuadro-de-mando'!$N$4="(Todos)",'Cuadro-de-mando'!$N$4=$F4651)),1,0))</f>
        <v>1</v>
      </c>
    </row>
    <row r="4652" spans="1:10" x14ac:dyDescent="0.25">
      <c r="A4652" t="str">
        <f>IF(Tienda_2!$A2252="","","Tienda 2")</f>
        <v>Tienda 2</v>
      </c>
      <c r="B4652" t="str">
        <f>IF($A4652="","",Tienda_2!B2252)</f>
        <v>Deportes y diversión</v>
      </c>
      <c r="C4652" t="str">
        <f>IF($A4652="","",Tienda_2!G2252)</f>
        <v>Bogotá</v>
      </c>
      <c r="D4652" t="str">
        <f>IF($A4652="","",Tienda_2!F2252)</f>
        <v>Blanca Ramirez</v>
      </c>
      <c r="E4652" t="str">
        <f>IF($A4652="","",Tienda_2!I2252)</f>
        <v>Tarjeta de crédito</v>
      </c>
      <c r="F4652">
        <f>IF($A4652="","",VALUE(RIGHT(Tienda_2!E2252,4)))</f>
        <v>2022</v>
      </c>
      <c r="G4652">
        <f>IF($A4652="","",Tienda_2!C2252)</f>
        <v>25800</v>
      </c>
      <c r="H4652">
        <f>IF($A4652="","",Tienda_2!D2252)</f>
        <v>1800</v>
      </c>
      <c r="I4652">
        <f>IF($A4652="","",Tienda_2!H2252)</f>
        <v>1</v>
      </c>
      <c r="J4652">
        <f>IF($A4652="",0,IF(AND(OR('Cuadro-de-mando'!$B$4="(Todas)",'Cuadro-de-mando'!$B$4=$A4652),OR('Cuadro-de-mando'!$E$4="(Todas)",'Cuadro-de-mando'!$E$4=$B4652),OR('Cuadro-de-mando'!$H$4="(Todas)",'Cuadro-de-mando'!$H$4=$C4652),OR('Cuadro-de-mando'!$K$4="(Todas)",'Cuadro-de-mando'!$K$4=$E4652),OR('Cuadro-de-mando'!$N$4="(Todos)",'Cuadro-de-mando'!$N$4=$F4652)),1,0))</f>
        <v>1</v>
      </c>
    </row>
    <row r="4653" spans="1:10" x14ac:dyDescent="0.25">
      <c r="A4653" t="str">
        <f>IF(Tienda_2!$A2253="","","Tienda 2")</f>
        <v>Tienda 2</v>
      </c>
      <c r="B4653" t="str">
        <f>IF($A4653="","",Tienda_2!B2253)</f>
        <v>Electrodomésticos</v>
      </c>
      <c r="C4653" t="str">
        <f>IF($A4653="","",Tienda_2!G2253)</f>
        <v>Cúcuta</v>
      </c>
      <c r="D4653" t="str">
        <f>IF($A4653="","",Tienda_2!F2253)</f>
        <v>Juliana Costa</v>
      </c>
      <c r="E4653" t="str">
        <f>IF($A4653="","",Tienda_2!I2253)</f>
        <v>Tarjeta de crédito</v>
      </c>
      <c r="F4653">
        <f>IF($A4653="","",VALUE(RIGHT(Tienda_2!E2253,4)))</f>
        <v>2020</v>
      </c>
      <c r="G4653">
        <f>IF($A4653="","",Tienda_2!C2253)</f>
        <v>449900</v>
      </c>
      <c r="H4653">
        <f>IF($A4653="","",Tienda_2!D2253)</f>
        <v>24600</v>
      </c>
      <c r="I4653">
        <f>IF($A4653="","",Tienda_2!H2253)</f>
        <v>5</v>
      </c>
      <c r="J4653">
        <f>IF($A4653="",0,IF(AND(OR('Cuadro-de-mando'!$B$4="(Todas)",'Cuadro-de-mando'!$B$4=$A4653),OR('Cuadro-de-mando'!$E$4="(Todas)",'Cuadro-de-mando'!$E$4=$B4653),OR('Cuadro-de-mando'!$H$4="(Todas)",'Cuadro-de-mando'!$H$4=$C4653),OR('Cuadro-de-mando'!$K$4="(Todas)",'Cuadro-de-mando'!$K$4=$E4653),OR('Cuadro-de-mando'!$N$4="(Todos)",'Cuadro-de-mando'!$N$4=$F4653)),1,0))</f>
        <v>1</v>
      </c>
    </row>
    <row r="4654" spans="1:10" x14ac:dyDescent="0.25">
      <c r="A4654" t="str">
        <f>IF(Tienda_2!$A2254="","","Tienda 2")</f>
        <v>Tienda 2</v>
      </c>
      <c r="B4654" t="str">
        <f>IF($A4654="","",Tienda_2!B2254)</f>
        <v>Instrumentos musicales</v>
      </c>
      <c r="C4654" t="str">
        <f>IF($A4654="","",Tienda_2!G2254)</f>
        <v>Bogotá</v>
      </c>
      <c r="D4654" t="str">
        <f>IF($A4654="","",Tienda_2!F2254)</f>
        <v>Beatriz Morales</v>
      </c>
      <c r="E4654" t="str">
        <f>IF($A4654="","",Tienda_2!I2254)</f>
        <v>Tarjeta de crédito</v>
      </c>
      <c r="F4654">
        <f>IF($A4654="","",VALUE(RIGHT(Tienda_2!E2254,4)))</f>
        <v>2020</v>
      </c>
      <c r="G4654">
        <f>IF($A4654="","",Tienda_2!C2254)</f>
        <v>73800</v>
      </c>
      <c r="H4654">
        <f>IF($A4654="","",Tienda_2!D2254)</f>
        <v>4600</v>
      </c>
      <c r="I4654">
        <f>IF($A4654="","",Tienda_2!H2254)</f>
        <v>4</v>
      </c>
      <c r="J4654">
        <f>IF($A4654="",0,IF(AND(OR('Cuadro-de-mando'!$B$4="(Todas)",'Cuadro-de-mando'!$B$4=$A4654),OR('Cuadro-de-mando'!$E$4="(Todas)",'Cuadro-de-mando'!$E$4=$B4654),OR('Cuadro-de-mando'!$H$4="(Todas)",'Cuadro-de-mando'!$H$4=$C4654),OR('Cuadro-de-mando'!$K$4="(Todas)",'Cuadro-de-mando'!$K$4=$E4654),OR('Cuadro-de-mando'!$N$4="(Todos)",'Cuadro-de-mando'!$N$4=$F4654)),1,0))</f>
        <v>1</v>
      </c>
    </row>
    <row r="4655" spans="1:10" x14ac:dyDescent="0.25">
      <c r="A4655" t="str">
        <f>IF(Tienda_2!$A2255="","","Tienda 2")</f>
        <v>Tienda 2</v>
      </c>
      <c r="B4655" t="str">
        <f>IF($A4655="","",Tienda_2!B2255)</f>
        <v>Electrónicos</v>
      </c>
      <c r="C4655" t="str">
        <f>IF($A4655="","",Tienda_2!G2255)</f>
        <v>Bogotá</v>
      </c>
      <c r="D4655" t="str">
        <f>IF($A4655="","",Tienda_2!F2255)</f>
        <v>Maria Alfonso</v>
      </c>
      <c r="E4655" t="str">
        <f>IF($A4655="","",Tienda_2!I2255)</f>
        <v>Nequi</v>
      </c>
      <c r="F4655">
        <f>IF($A4655="","",VALUE(RIGHT(Tienda_2!E2255,4)))</f>
        <v>2021</v>
      </c>
      <c r="G4655">
        <f>IF($A4655="","",Tienda_2!C2255)</f>
        <v>2496200</v>
      </c>
      <c r="H4655">
        <f>IF($A4655="","",Tienda_2!D2255)</f>
        <v>131100</v>
      </c>
      <c r="I4655">
        <f>IF($A4655="","",Tienda_2!H2255)</f>
        <v>5</v>
      </c>
      <c r="J4655">
        <f>IF($A4655="",0,IF(AND(OR('Cuadro-de-mando'!$B$4="(Todas)",'Cuadro-de-mando'!$B$4=$A4655),OR('Cuadro-de-mando'!$E$4="(Todas)",'Cuadro-de-mando'!$E$4=$B4655),OR('Cuadro-de-mando'!$H$4="(Todas)",'Cuadro-de-mando'!$H$4=$C4655),OR('Cuadro-de-mando'!$K$4="(Todas)",'Cuadro-de-mando'!$K$4=$E4655),OR('Cuadro-de-mando'!$N$4="(Todos)",'Cuadro-de-mando'!$N$4=$F4655)),1,0))</f>
        <v>1</v>
      </c>
    </row>
    <row r="4656" spans="1:10" x14ac:dyDescent="0.25">
      <c r="A4656" t="str">
        <f>IF(Tienda_2!$A2256="","","Tienda 2")</f>
        <v>Tienda 2</v>
      </c>
      <c r="B4656" t="str">
        <f>IF($A4656="","",Tienda_2!B2256)</f>
        <v>Deportes y diversión</v>
      </c>
      <c r="C4656" t="str">
        <f>IF($A4656="","",Tienda_2!G2256)</f>
        <v>Bogotá</v>
      </c>
      <c r="D4656" t="str">
        <f>IF($A4656="","",Tienda_2!F2256)</f>
        <v>Izabela de León</v>
      </c>
      <c r="E4656" t="str">
        <f>IF($A4656="","",Tienda_2!I2256)</f>
        <v>Tarjeta de crédito</v>
      </c>
      <c r="F4656">
        <f>IF($A4656="","",VALUE(RIGHT(Tienda_2!E2256,4)))</f>
        <v>2023</v>
      </c>
      <c r="G4656">
        <f>IF($A4656="","",Tienda_2!C2256)</f>
        <v>38700</v>
      </c>
      <c r="H4656">
        <f>IF($A4656="","",Tienda_2!D2256)</f>
        <v>0</v>
      </c>
      <c r="I4656">
        <f>IF($A4656="","",Tienda_2!H2256)</f>
        <v>5</v>
      </c>
      <c r="J4656">
        <f>IF($A4656="",0,IF(AND(OR('Cuadro-de-mando'!$B$4="(Todas)",'Cuadro-de-mando'!$B$4=$A4656),OR('Cuadro-de-mando'!$E$4="(Todas)",'Cuadro-de-mando'!$E$4=$B4656),OR('Cuadro-de-mando'!$H$4="(Todas)",'Cuadro-de-mando'!$H$4=$C4656),OR('Cuadro-de-mando'!$K$4="(Todas)",'Cuadro-de-mando'!$K$4=$E4656),OR('Cuadro-de-mando'!$N$4="(Todos)",'Cuadro-de-mando'!$N$4=$F4656)),1,0))</f>
        <v>1</v>
      </c>
    </row>
    <row r="4657" spans="1:10" x14ac:dyDescent="0.25">
      <c r="A4657" t="str">
        <f>IF(Tienda_2!$A2257="","","Tienda 2")</f>
        <v>Tienda 2</v>
      </c>
      <c r="B4657" t="str">
        <f>IF($A4657="","",Tienda_2!B2257)</f>
        <v>Muebles</v>
      </c>
      <c r="C4657" t="str">
        <f>IF($A4657="","",Tienda_2!G2257)</f>
        <v>Bogotá</v>
      </c>
      <c r="D4657" t="str">
        <f>IF($A4657="","",Tienda_2!F2257)</f>
        <v>Pedro Gomez</v>
      </c>
      <c r="E4657" t="str">
        <f>IF($A4657="","",Tienda_2!I2257)</f>
        <v>Nequi</v>
      </c>
      <c r="F4657">
        <f>IF($A4657="","",VALUE(RIGHT(Tienda_2!E2257,4)))</f>
        <v>2020</v>
      </c>
      <c r="G4657">
        <f>IF($A4657="","",Tienda_2!C2257)</f>
        <v>248400</v>
      </c>
      <c r="H4657">
        <f>IF($A4657="","",Tienda_2!D2257)</f>
        <v>13400</v>
      </c>
      <c r="I4657">
        <f>IF($A4657="","",Tienda_2!H2257)</f>
        <v>5</v>
      </c>
      <c r="J4657">
        <f>IF($A4657="",0,IF(AND(OR('Cuadro-de-mando'!$B$4="(Todas)",'Cuadro-de-mando'!$B$4=$A4657),OR('Cuadro-de-mando'!$E$4="(Todas)",'Cuadro-de-mando'!$E$4=$B4657),OR('Cuadro-de-mando'!$H$4="(Todas)",'Cuadro-de-mando'!$H$4=$C4657),OR('Cuadro-de-mando'!$K$4="(Todas)",'Cuadro-de-mando'!$K$4=$E4657),OR('Cuadro-de-mando'!$N$4="(Todos)",'Cuadro-de-mando'!$N$4=$F4657)),1,0))</f>
        <v>1</v>
      </c>
    </row>
    <row r="4658" spans="1:10" x14ac:dyDescent="0.25">
      <c r="A4658" t="str">
        <f>IF(Tienda_2!$A2258="","","Tienda 2")</f>
        <v>Tienda 2</v>
      </c>
      <c r="B4658" t="str">
        <f>IF($A4658="","",Tienda_2!B2258)</f>
        <v>Muebles</v>
      </c>
      <c r="C4658" t="str">
        <f>IF($A4658="","",Tienda_2!G2258)</f>
        <v>Medellín</v>
      </c>
      <c r="D4658" t="str">
        <f>IF($A4658="","",Tienda_2!F2258)</f>
        <v>Camila Rivera</v>
      </c>
      <c r="E4658" t="str">
        <f>IF($A4658="","",Tienda_2!I2258)</f>
        <v>Tarjeta de crédito</v>
      </c>
      <c r="F4658">
        <f>IF($A4658="","",VALUE(RIGHT(Tienda_2!E2258,4)))</f>
        <v>2020</v>
      </c>
      <c r="G4658">
        <f>IF($A4658="","",Tienda_2!C2258)</f>
        <v>256400</v>
      </c>
      <c r="H4658">
        <f>IF($A4658="","",Tienda_2!D2258)</f>
        <v>14300</v>
      </c>
      <c r="I4658">
        <f>IF($A4658="","",Tienda_2!H2258)</f>
        <v>4</v>
      </c>
      <c r="J4658">
        <f>IF($A4658="",0,IF(AND(OR('Cuadro-de-mando'!$B$4="(Todas)",'Cuadro-de-mando'!$B$4=$A4658),OR('Cuadro-de-mando'!$E$4="(Todas)",'Cuadro-de-mando'!$E$4=$B4658),OR('Cuadro-de-mando'!$H$4="(Todas)",'Cuadro-de-mando'!$H$4=$C4658),OR('Cuadro-de-mando'!$K$4="(Todas)",'Cuadro-de-mando'!$K$4=$E4658),OR('Cuadro-de-mando'!$N$4="(Todos)",'Cuadro-de-mando'!$N$4=$F4658)),1,0))</f>
        <v>1</v>
      </c>
    </row>
    <row r="4659" spans="1:10" x14ac:dyDescent="0.25">
      <c r="A4659" t="str">
        <f>IF(Tienda_2!$A2259="","","Tienda 2")</f>
        <v>Tienda 2</v>
      </c>
      <c r="B4659" t="str">
        <f>IF($A4659="","",Tienda_2!B2259)</f>
        <v>Juguetes</v>
      </c>
      <c r="C4659" t="str">
        <f>IF($A4659="","",Tienda_2!G2259)</f>
        <v>Bogotá</v>
      </c>
      <c r="D4659" t="str">
        <f>IF($A4659="","",Tienda_2!F2259)</f>
        <v>Maria Alfonso</v>
      </c>
      <c r="E4659" t="str">
        <f>IF($A4659="","",Tienda_2!I2259)</f>
        <v>Nequi</v>
      </c>
      <c r="F4659">
        <f>IF($A4659="","",VALUE(RIGHT(Tienda_2!E2259,4)))</f>
        <v>2021</v>
      </c>
      <c r="G4659">
        <f>IF($A4659="","",Tienda_2!C2259)</f>
        <v>38500</v>
      </c>
      <c r="H4659">
        <f>IF($A4659="","",Tienda_2!D2259)</f>
        <v>2800</v>
      </c>
      <c r="I4659">
        <f>IF($A4659="","",Tienda_2!H2259)</f>
        <v>5</v>
      </c>
      <c r="J4659">
        <f>IF($A4659="",0,IF(AND(OR('Cuadro-de-mando'!$B$4="(Todas)",'Cuadro-de-mando'!$B$4=$A4659),OR('Cuadro-de-mando'!$E$4="(Todas)",'Cuadro-de-mando'!$E$4=$B4659),OR('Cuadro-de-mando'!$H$4="(Todas)",'Cuadro-de-mando'!$H$4=$C4659),OR('Cuadro-de-mando'!$K$4="(Todas)",'Cuadro-de-mando'!$K$4=$E4659),OR('Cuadro-de-mando'!$N$4="(Todos)",'Cuadro-de-mando'!$N$4=$F4659)),1,0))</f>
        <v>1</v>
      </c>
    </row>
    <row r="4660" spans="1:10" x14ac:dyDescent="0.25">
      <c r="A4660" t="str">
        <f>IF(Tienda_2!$A2260="","","Tienda 2")</f>
        <v>Tienda 2</v>
      </c>
      <c r="B4660" t="str">
        <f>IF($A4660="","",Tienda_2!B2260)</f>
        <v>Electrónicos</v>
      </c>
      <c r="C4660" t="str">
        <f>IF($A4660="","",Tienda_2!G2260)</f>
        <v>Medellín</v>
      </c>
      <c r="D4660" t="str">
        <f>IF($A4660="","",Tienda_2!F2260)</f>
        <v>Ángel Rodriguez</v>
      </c>
      <c r="E4660" t="str">
        <f>IF($A4660="","",Tienda_2!I2260)</f>
        <v>Tarjeta de crédito</v>
      </c>
      <c r="F4660">
        <f>IF($A4660="","",VALUE(RIGHT(Tienda_2!E2260,4)))</f>
        <v>2021</v>
      </c>
      <c r="G4660">
        <f>IF($A4660="","",Tienda_2!C2260)</f>
        <v>2005300</v>
      </c>
      <c r="H4660">
        <f>IF($A4660="","",Tienda_2!D2260)</f>
        <v>105000</v>
      </c>
      <c r="I4660">
        <f>IF($A4660="","",Tienda_2!H2260)</f>
        <v>4</v>
      </c>
      <c r="J4660">
        <f>IF($A4660="",0,IF(AND(OR('Cuadro-de-mando'!$B$4="(Todas)",'Cuadro-de-mando'!$B$4=$A4660),OR('Cuadro-de-mando'!$E$4="(Todas)",'Cuadro-de-mando'!$E$4=$B4660),OR('Cuadro-de-mando'!$H$4="(Todas)",'Cuadro-de-mando'!$H$4=$C4660),OR('Cuadro-de-mando'!$K$4="(Todas)",'Cuadro-de-mando'!$K$4=$E4660),OR('Cuadro-de-mando'!$N$4="(Todos)",'Cuadro-de-mando'!$N$4=$F4660)),1,0))</f>
        <v>1</v>
      </c>
    </row>
    <row r="4661" spans="1:10" x14ac:dyDescent="0.25">
      <c r="A4661" t="str">
        <f>IF(Tienda_2!$A2261="","","Tienda 2")</f>
        <v>Tienda 2</v>
      </c>
      <c r="B4661" t="str">
        <f>IF($A4661="","",Tienda_2!B2261)</f>
        <v>Instrumentos musicales</v>
      </c>
      <c r="C4661" t="str">
        <f>IF($A4661="","",Tienda_2!G2261)</f>
        <v>Bogotá</v>
      </c>
      <c r="D4661" t="str">
        <f>IF($A4661="","",Tienda_2!F2261)</f>
        <v>Camila Rivera</v>
      </c>
      <c r="E4661" t="str">
        <f>IF($A4661="","",Tienda_2!I2261)</f>
        <v>Nequi</v>
      </c>
      <c r="F4661">
        <f>IF($A4661="","",VALUE(RIGHT(Tienda_2!E2261,4)))</f>
        <v>2021</v>
      </c>
      <c r="G4661">
        <f>IF($A4661="","",Tienda_2!C2261)</f>
        <v>504000</v>
      </c>
      <c r="H4661">
        <f>IF($A4661="","",Tienda_2!D2261)</f>
        <v>25000</v>
      </c>
      <c r="I4661">
        <f>IF($A4661="","",Tienda_2!H2261)</f>
        <v>4</v>
      </c>
      <c r="J4661">
        <f>IF($A4661="",0,IF(AND(OR('Cuadro-de-mando'!$B$4="(Todas)",'Cuadro-de-mando'!$B$4=$A4661),OR('Cuadro-de-mando'!$E$4="(Todas)",'Cuadro-de-mando'!$E$4=$B4661),OR('Cuadro-de-mando'!$H$4="(Todas)",'Cuadro-de-mando'!$H$4=$C4661),OR('Cuadro-de-mando'!$K$4="(Todas)",'Cuadro-de-mando'!$K$4=$E4661),OR('Cuadro-de-mando'!$N$4="(Todos)",'Cuadro-de-mando'!$N$4=$F4661)),1,0))</f>
        <v>1</v>
      </c>
    </row>
    <row r="4662" spans="1:10" x14ac:dyDescent="0.25">
      <c r="A4662" t="str">
        <f>IF(Tienda_2!$A2262="","","Tienda 2")</f>
        <v>Tienda 2</v>
      </c>
      <c r="B4662" t="str">
        <f>IF($A4662="","",Tienda_2!B2262)</f>
        <v>Juguetes</v>
      </c>
      <c r="C4662" t="str">
        <f>IF($A4662="","",Tienda_2!G2262)</f>
        <v>Cali</v>
      </c>
      <c r="D4662" t="str">
        <f>IF($A4662="","",Tienda_2!F2262)</f>
        <v>Juan Fernandez</v>
      </c>
      <c r="E4662" t="str">
        <f>IF($A4662="","",Tienda_2!I2262)</f>
        <v>Tarjeta de crédito</v>
      </c>
      <c r="F4662">
        <f>IF($A4662="","",VALUE(RIGHT(Tienda_2!E2262,4)))</f>
        <v>2021</v>
      </c>
      <c r="G4662">
        <f>IF($A4662="","",Tienda_2!C2262)</f>
        <v>22300</v>
      </c>
      <c r="H4662">
        <f>IF($A4662="","",Tienda_2!D2262)</f>
        <v>0</v>
      </c>
      <c r="I4662">
        <f>IF($A4662="","",Tienda_2!H2262)</f>
        <v>5</v>
      </c>
      <c r="J4662">
        <f>IF($A4662="",0,IF(AND(OR('Cuadro-de-mando'!$B$4="(Todas)",'Cuadro-de-mando'!$B$4=$A4662),OR('Cuadro-de-mando'!$E$4="(Todas)",'Cuadro-de-mando'!$E$4=$B4662),OR('Cuadro-de-mando'!$H$4="(Todas)",'Cuadro-de-mando'!$H$4=$C4662),OR('Cuadro-de-mando'!$K$4="(Todas)",'Cuadro-de-mando'!$K$4=$E4662),OR('Cuadro-de-mando'!$N$4="(Todos)",'Cuadro-de-mando'!$N$4=$F4662)),1,0))</f>
        <v>1</v>
      </c>
    </row>
    <row r="4663" spans="1:10" x14ac:dyDescent="0.25">
      <c r="A4663" t="str">
        <f>IF(Tienda_2!$A2263="","","Tienda 2")</f>
        <v>Tienda 2</v>
      </c>
      <c r="B4663" t="str">
        <f>IF($A4663="","",Tienda_2!B2263)</f>
        <v>Instrumentos musicales</v>
      </c>
      <c r="C4663" t="str">
        <f>IF($A4663="","",Tienda_2!G2263)</f>
        <v>Medellín</v>
      </c>
      <c r="D4663" t="str">
        <f>IF($A4663="","",Tienda_2!F2263)</f>
        <v>Felipe Santos</v>
      </c>
      <c r="E4663" t="str">
        <f>IF($A4663="","",Tienda_2!I2263)</f>
        <v>Nequi</v>
      </c>
      <c r="F4663">
        <f>IF($A4663="","",VALUE(RIGHT(Tienda_2!E2263,4)))</f>
        <v>2023</v>
      </c>
      <c r="G4663">
        <f>IF($A4663="","",Tienda_2!C2263)</f>
        <v>307800</v>
      </c>
      <c r="H4663">
        <f>IF($A4663="","",Tienda_2!D2263)</f>
        <v>16800</v>
      </c>
      <c r="I4663">
        <f>IF($A4663="","",Tienda_2!H2263)</f>
        <v>5</v>
      </c>
      <c r="J4663">
        <f>IF($A4663="",0,IF(AND(OR('Cuadro-de-mando'!$B$4="(Todas)",'Cuadro-de-mando'!$B$4=$A4663),OR('Cuadro-de-mando'!$E$4="(Todas)",'Cuadro-de-mando'!$E$4=$B4663),OR('Cuadro-de-mando'!$H$4="(Todas)",'Cuadro-de-mando'!$H$4=$C4663),OR('Cuadro-de-mando'!$K$4="(Todas)",'Cuadro-de-mando'!$K$4=$E4663),OR('Cuadro-de-mando'!$N$4="(Todos)",'Cuadro-de-mando'!$N$4=$F4663)),1,0))</f>
        <v>1</v>
      </c>
    </row>
    <row r="4664" spans="1:10" x14ac:dyDescent="0.25">
      <c r="A4664" t="str">
        <f>IF(Tienda_2!$A2264="","","Tienda 2")</f>
        <v>Tienda 2</v>
      </c>
      <c r="B4664" t="str">
        <f>IF($A4664="","",Tienda_2!B2264)</f>
        <v>Electrónicos</v>
      </c>
      <c r="C4664" t="str">
        <f>IF($A4664="","",Tienda_2!G2264)</f>
        <v>Bogotá</v>
      </c>
      <c r="D4664" t="str">
        <f>IF($A4664="","",Tienda_2!F2264)</f>
        <v>Felipe Santos</v>
      </c>
      <c r="E4664" t="str">
        <f>IF($A4664="","",Tienda_2!I2264)</f>
        <v>Nequi</v>
      </c>
      <c r="F4664">
        <f>IF($A4664="","",VALUE(RIGHT(Tienda_2!E2264,4)))</f>
        <v>2022</v>
      </c>
      <c r="G4664">
        <f>IF($A4664="","",Tienda_2!C2264)</f>
        <v>1794300</v>
      </c>
      <c r="H4664">
        <f>IF($A4664="","",Tienda_2!D2264)</f>
        <v>93700</v>
      </c>
      <c r="I4664">
        <f>IF($A4664="","",Tienda_2!H2264)</f>
        <v>4</v>
      </c>
      <c r="J4664">
        <f>IF($A4664="",0,IF(AND(OR('Cuadro-de-mando'!$B$4="(Todas)",'Cuadro-de-mando'!$B$4=$A4664),OR('Cuadro-de-mando'!$E$4="(Todas)",'Cuadro-de-mando'!$E$4=$B4664),OR('Cuadro-de-mando'!$H$4="(Todas)",'Cuadro-de-mando'!$H$4=$C4664),OR('Cuadro-de-mando'!$K$4="(Todas)",'Cuadro-de-mando'!$K$4=$E4664),OR('Cuadro-de-mando'!$N$4="(Todos)",'Cuadro-de-mando'!$N$4=$F4664)),1,0))</f>
        <v>1</v>
      </c>
    </row>
    <row r="4665" spans="1:10" x14ac:dyDescent="0.25">
      <c r="A4665" t="str">
        <f>IF(Tienda_2!$A2265="","","Tienda 2")</f>
        <v>Tienda 2</v>
      </c>
      <c r="B4665" t="str">
        <f>IF($A4665="","",Tienda_2!B2265)</f>
        <v>Instrumentos musicales</v>
      </c>
      <c r="C4665" t="str">
        <f>IF($A4665="","",Tienda_2!G2265)</f>
        <v>Medellín</v>
      </c>
      <c r="D4665" t="str">
        <f>IF($A4665="","",Tienda_2!F2265)</f>
        <v>Juan Fernandez</v>
      </c>
      <c r="E4665" t="str">
        <f>IF($A4665="","",Tienda_2!I2265)</f>
        <v>Cupón</v>
      </c>
      <c r="F4665">
        <f>IF($A4665="","",VALUE(RIGHT(Tienda_2!E2265,4)))</f>
        <v>2020</v>
      </c>
      <c r="G4665">
        <f>IF($A4665="","",Tienda_2!C2265)</f>
        <v>198300</v>
      </c>
      <c r="H4665">
        <f>IF($A4665="","",Tienda_2!D2265)</f>
        <v>11000</v>
      </c>
      <c r="I4665">
        <f>IF($A4665="","",Tienda_2!H2265)</f>
        <v>1</v>
      </c>
      <c r="J4665">
        <f>IF($A4665="",0,IF(AND(OR('Cuadro-de-mando'!$B$4="(Todas)",'Cuadro-de-mando'!$B$4=$A4665),OR('Cuadro-de-mando'!$E$4="(Todas)",'Cuadro-de-mando'!$E$4=$B4665),OR('Cuadro-de-mando'!$H$4="(Todas)",'Cuadro-de-mando'!$H$4=$C4665),OR('Cuadro-de-mando'!$K$4="(Todas)",'Cuadro-de-mando'!$K$4=$E4665),OR('Cuadro-de-mando'!$N$4="(Todos)",'Cuadro-de-mando'!$N$4=$F4665)),1,0))</f>
        <v>1</v>
      </c>
    </row>
    <row r="4666" spans="1:10" x14ac:dyDescent="0.25">
      <c r="A4666" t="str">
        <f>IF(Tienda_2!$A2266="","","Tienda 2")</f>
        <v>Tienda 2</v>
      </c>
      <c r="B4666" t="str">
        <f>IF($A4666="","",Tienda_2!B2266)</f>
        <v>Juguetes</v>
      </c>
      <c r="C4666" t="str">
        <f>IF($A4666="","",Tienda_2!G2266)</f>
        <v>Medellín</v>
      </c>
      <c r="D4666" t="str">
        <f>IF($A4666="","",Tienda_2!F2266)</f>
        <v>Camila Rivera</v>
      </c>
      <c r="E4666" t="str">
        <f>IF($A4666="","",Tienda_2!I2266)</f>
        <v>Nequi</v>
      </c>
      <c r="F4666">
        <f>IF($A4666="","",VALUE(RIGHT(Tienda_2!E2266,4)))</f>
        <v>2021</v>
      </c>
      <c r="G4666">
        <f>IF($A4666="","",Tienda_2!C2266)</f>
        <v>13800</v>
      </c>
      <c r="H4666">
        <f>IF($A4666="","",Tienda_2!D2266)</f>
        <v>1000</v>
      </c>
      <c r="I4666">
        <f>IF($A4666="","",Tienda_2!H2266)</f>
        <v>5</v>
      </c>
      <c r="J4666">
        <f>IF($A4666="",0,IF(AND(OR('Cuadro-de-mando'!$B$4="(Todas)",'Cuadro-de-mando'!$B$4=$A4666),OR('Cuadro-de-mando'!$E$4="(Todas)",'Cuadro-de-mando'!$E$4=$B4666),OR('Cuadro-de-mando'!$H$4="(Todas)",'Cuadro-de-mando'!$H$4=$C4666),OR('Cuadro-de-mando'!$K$4="(Todas)",'Cuadro-de-mando'!$K$4=$E4666),OR('Cuadro-de-mando'!$N$4="(Todos)",'Cuadro-de-mando'!$N$4=$F4666)),1,0))</f>
        <v>1</v>
      </c>
    </row>
    <row r="4667" spans="1:10" x14ac:dyDescent="0.25">
      <c r="A4667" t="str">
        <f>IF(Tienda_2!$A2267="","","Tienda 2")</f>
        <v>Tienda 2</v>
      </c>
      <c r="B4667" t="str">
        <f>IF($A4667="","",Tienda_2!B2267)</f>
        <v>Artículos para el hogar</v>
      </c>
      <c r="C4667" t="str">
        <f>IF($A4667="","",Tienda_2!G2267)</f>
        <v>Bogotá</v>
      </c>
      <c r="D4667" t="str">
        <f>IF($A4667="","",Tienda_2!F2267)</f>
        <v>Rafael Acosta</v>
      </c>
      <c r="E4667" t="str">
        <f>IF($A4667="","",Tienda_2!I2267)</f>
        <v>Tarjeta de crédito</v>
      </c>
      <c r="F4667">
        <f>IF($A4667="","",VALUE(RIGHT(Tienda_2!E2267,4)))</f>
        <v>2020</v>
      </c>
      <c r="G4667">
        <f>IF($A4667="","",Tienda_2!C2267)</f>
        <v>32200</v>
      </c>
      <c r="H4667">
        <f>IF($A4667="","",Tienda_2!D2267)</f>
        <v>2100</v>
      </c>
      <c r="I4667">
        <f>IF($A4667="","",Tienda_2!H2267)</f>
        <v>5</v>
      </c>
      <c r="J4667">
        <f>IF($A4667="",0,IF(AND(OR('Cuadro-de-mando'!$B$4="(Todas)",'Cuadro-de-mando'!$B$4=$A4667),OR('Cuadro-de-mando'!$E$4="(Todas)",'Cuadro-de-mando'!$E$4=$B4667),OR('Cuadro-de-mando'!$H$4="(Todas)",'Cuadro-de-mando'!$H$4=$C4667),OR('Cuadro-de-mando'!$K$4="(Todas)",'Cuadro-de-mando'!$K$4=$E4667),OR('Cuadro-de-mando'!$N$4="(Todos)",'Cuadro-de-mando'!$N$4=$F4667)),1,0))</f>
        <v>1</v>
      </c>
    </row>
    <row r="4668" spans="1:10" x14ac:dyDescent="0.25">
      <c r="A4668" t="str">
        <f>IF(Tienda_2!$A2268="","","Tienda 2")</f>
        <v>Tienda 2</v>
      </c>
      <c r="B4668" t="str">
        <f>IF($A4668="","",Tienda_2!B2268)</f>
        <v>Artículos para el hogar</v>
      </c>
      <c r="C4668" t="str">
        <f>IF($A4668="","",Tienda_2!G2268)</f>
        <v>Bogotá</v>
      </c>
      <c r="D4668" t="str">
        <f>IF($A4668="","",Tienda_2!F2268)</f>
        <v>Rafael Acosta</v>
      </c>
      <c r="E4668" t="str">
        <f>IF($A4668="","",Tienda_2!I2268)</f>
        <v>Tarjeta de crédito</v>
      </c>
      <c r="F4668">
        <f>IF($A4668="","",VALUE(RIGHT(Tienda_2!E2268,4)))</f>
        <v>2020</v>
      </c>
      <c r="G4668">
        <f>IF($A4668="","",Tienda_2!C2268)</f>
        <v>83200</v>
      </c>
      <c r="H4668">
        <f>IF($A4668="","",Tienda_2!D2268)</f>
        <v>2600</v>
      </c>
      <c r="I4668">
        <f>IF($A4668="","",Tienda_2!H2268)</f>
        <v>5</v>
      </c>
      <c r="J4668">
        <f>IF($A4668="",0,IF(AND(OR('Cuadro-de-mando'!$B$4="(Todas)",'Cuadro-de-mando'!$B$4=$A4668),OR('Cuadro-de-mando'!$E$4="(Todas)",'Cuadro-de-mando'!$E$4=$B4668),OR('Cuadro-de-mando'!$H$4="(Todas)",'Cuadro-de-mando'!$H$4=$C4668),OR('Cuadro-de-mando'!$K$4="(Todas)",'Cuadro-de-mando'!$K$4=$E4668),OR('Cuadro-de-mando'!$N$4="(Todos)",'Cuadro-de-mando'!$N$4=$F4668)),1,0))</f>
        <v>1</v>
      </c>
    </row>
    <row r="4669" spans="1:10" x14ac:dyDescent="0.25">
      <c r="A4669" t="str">
        <f>IF(Tienda_2!$A2269="","","Tienda 2")</f>
        <v>Tienda 2</v>
      </c>
      <c r="B4669" t="str">
        <f>IF($A4669="","",Tienda_2!B2269)</f>
        <v>Muebles</v>
      </c>
      <c r="C4669" t="str">
        <f>IF($A4669="","",Tienda_2!G2269)</f>
        <v>Bogotá</v>
      </c>
      <c r="D4669" t="str">
        <f>IF($A4669="","",Tienda_2!F2269)</f>
        <v>Juliana Costa</v>
      </c>
      <c r="E4669" t="str">
        <f>IF($A4669="","",Tienda_2!I2269)</f>
        <v>Nequi</v>
      </c>
      <c r="F4669">
        <f>IF($A4669="","",VALUE(RIGHT(Tienda_2!E2269,4)))</f>
        <v>2020</v>
      </c>
      <c r="G4669">
        <f>IF($A4669="","",Tienda_2!C2269)</f>
        <v>238800</v>
      </c>
      <c r="H4669">
        <f>IF($A4669="","",Tienda_2!D2269)</f>
        <v>18600</v>
      </c>
      <c r="I4669">
        <f>IF($A4669="","",Tienda_2!H2269)</f>
        <v>5</v>
      </c>
      <c r="J4669">
        <f>IF($A4669="",0,IF(AND(OR('Cuadro-de-mando'!$B$4="(Todas)",'Cuadro-de-mando'!$B$4=$A4669),OR('Cuadro-de-mando'!$E$4="(Todas)",'Cuadro-de-mando'!$E$4=$B4669),OR('Cuadro-de-mando'!$H$4="(Todas)",'Cuadro-de-mando'!$H$4=$C4669),OR('Cuadro-de-mando'!$K$4="(Todas)",'Cuadro-de-mando'!$K$4=$E4669),OR('Cuadro-de-mando'!$N$4="(Todos)",'Cuadro-de-mando'!$N$4=$F4669)),1,0))</f>
        <v>1</v>
      </c>
    </row>
    <row r="4670" spans="1:10" x14ac:dyDescent="0.25">
      <c r="A4670" t="str">
        <f>IF(Tienda_2!$A2270="","","Tienda 2")</f>
        <v>Tienda 2</v>
      </c>
      <c r="B4670" t="str">
        <f>IF($A4670="","",Tienda_2!B2270)</f>
        <v>Deportes y diversión</v>
      </c>
      <c r="C4670" t="str">
        <f>IF($A4670="","",Tienda_2!G2270)</f>
        <v>Medellín</v>
      </c>
      <c r="D4670" t="str">
        <f>IF($A4670="","",Tienda_2!F2270)</f>
        <v>Rafael Acosta</v>
      </c>
      <c r="E4670" t="str">
        <f>IF($A4670="","",Tienda_2!I2270)</f>
        <v>Tarjeta de crédito</v>
      </c>
      <c r="F4670">
        <f>IF($A4670="","",VALUE(RIGHT(Tienda_2!E2270,4)))</f>
        <v>2021</v>
      </c>
      <c r="G4670">
        <f>IF($A4670="","",Tienda_2!C2270)</f>
        <v>46000</v>
      </c>
      <c r="H4670">
        <f>IF($A4670="","",Tienda_2!D2270)</f>
        <v>3000</v>
      </c>
      <c r="I4670">
        <f>IF($A4670="","",Tienda_2!H2270)</f>
        <v>1</v>
      </c>
      <c r="J4670">
        <f>IF($A4670="",0,IF(AND(OR('Cuadro-de-mando'!$B$4="(Todas)",'Cuadro-de-mando'!$B$4=$A4670),OR('Cuadro-de-mando'!$E$4="(Todas)",'Cuadro-de-mando'!$E$4=$B4670),OR('Cuadro-de-mando'!$H$4="(Todas)",'Cuadro-de-mando'!$H$4=$C4670),OR('Cuadro-de-mando'!$K$4="(Todas)",'Cuadro-de-mando'!$K$4=$E4670),OR('Cuadro-de-mando'!$N$4="(Todos)",'Cuadro-de-mando'!$N$4=$F4670)),1,0))</f>
        <v>1</v>
      </c>
    </row>
    <row r="4671" spans="1:10" x14ac:dyDescent="0.25">
      <c r="A4671" t="str">
        <f>IF(Tienda_2!$A2271="","","Tienda 2")</f>
        <v>Tienda 2</v>
      </c>
      <c r="B4671" t="str">
        <f>IF($A4671="","",Tienda_2!B2271)</f>
        <v>Libros</v>
      </c>
      <c r="C4671" t="str">
        <f>IF($A4671="","",Tienda_2!G2271)</f>
        <v>Bogotá</v>
      </c>
      <c r="D4671" t="str">
        <f>IF($A4671="","",Tienda_2!F2271)</f>
        <v>Santiago Silva</v>
      </c>
      <c r="E4671" t="str">
        <f>IF($A4671="","",Tienda_2!I2271)</f>
        <v>Nequi</v>
      </c>
      <c r="F4671">
        <f>IF($A4671="","",VALUE(RIGHT(Tienda_2!E2271,4)))</f>
        <v>2021</v>
      </c>
      <c r="G4671">
        <f>IF($A4671="","",Tienda_2!C2271)</f>
        <v>26300</v>
      </c>
      <c r="H4671">
        <f>IF($A4671="","",Tienda_2!D2271)</f>
        <v>3800</v>
      </c>
      <c r="I4671">
        <f>IF($A4671="","",Tienda_2!H2271)</f>
        <v>5</v>
      </c>
      <c r="J4671">
        <f>IF($A4671="",0,IF(AND(OR('Cuadro-de-mando'!$B$4="(Todas)",'Cuadro-de-mando'!$B$4=$A4671),OR('Cuadro-de-mando'!$E$4="(Todas)",'Cuadro-de-mando'!$E$4=$B4671),OR('Cuadro-de-mando'!$H$4="(Todas)",'Cuadro-de-mando'!$H$4=$C4671),OR('Cuadro-de-mando'!$K$4="(Todas)",'Cuadro-de-mando'!$K$4=$E4671),OR('Cuadro-de-mando'!$N$4="(Todos)",'Cuadro-de-mando'!$N$4=$F4671)),1,0))</f>
        <v>1</v>
      </c>
    </row>
    <row r="4672" spans="1:10" x14ac:dyDescent="0.25">
      <c r="A4672" t="str">
        <f>IF(Tienda_2!$A2272="","","Tienda 2")</f>
        <v>Tienda 2</v>
      </c>
      <c r="B4672" t="str">
        <f>IF($A4672="","",Tienda_2!B2272)</f>
        <v>Artículos para el hogar</v>
      </c>
      <c r="C4672" t="str">
        <f>IF($A4672="","",Tienda_2!G2272)</f>
        <v>Bogotá</v>
      </c>
      <c r="D4672" t="str">
        <f>IF($A4672="","",Tienda_2!F2272)</f>
        <v>Blanca Ramirez</v>
      </c>
      <c r="E4672" t="str">
        <f>IF($A4672="","",Tienda_2!I2272)</f>
        <v>Tarjeta de crédito</v>
      </c>
      <c r="F4672">
        <f>IF($A4672="","",VALUE(RIGHT(Tienda_2!E2272,4)))</f>
        <v>2022</v>
      </c>
      <c r="G4672">
        <f>IF($A4672="","",Tienda_2!C2272)</f>
        <v>99000</v>
      </c>
      <c r="H4672">
        <f>IF($A4672="","",Tienda_2!D2272)</f>
        <v>3500</v>
      </c>
      <c r="I4672">
        <f>IF($A4672="","",Tienda_2!H2272)</f>
        <v>5</v>
      </c>
      <c r="J4672">
        <f>IF($A4672="",0,IF(AND(OR('Cuadro-de-mando'!$B$4="(Todas)",'Cuadro-de-mando'!$B$4=$A4672),OR('Cuadro-de-mando'!$E$4="(Todas)",'Cuadro-de-mando'!$E$4=$B4672),OR('Cuadro-de-mando'!$H$4="(Todas)",'Cuadro-de-mando'!$H$4=$C4672),OR('Cuadro-de-mando'!$K$4="(Todas)",'Cuadro-de-mando'!$K$4=$E4672),OR('Cuadro-de-mando'!$N$4="(Todos)",'Cuadro-de-mando'!$N$4=$F4672)),1,0))</f>
        <v>1</v>
      </c>
    </row>
    <row r="4673" spans="1:10" x14ac:dyDescent="0.25">
      <c r="A4673" t="str">
        <f>IF(Tienda_2!$A2273="","","Tienda 2")</f>
        <v>Tienda 2</v>
      </c>
      <c r="B4673" t="str">
        <f>IF($A4673="","",Tienda_2!B2273)</f>
        <v>Juguetes</v>
      </c>
      <c r="C4673" t="str">
        <f>IF($A4673="","",Tienda_2!G2273)</f>
        <v>Cali</v>
      </c>
      <c r="D4673" t="str">
        <f>IF($A4673="","",Tienda_2!F2273)</f>
        <v>Maria Alfonso</v>
      </c>
      <c r="E4673" t="str">
        <f>IF($A4673="","",Tienda_2!I2273)</f>
        <v>Nequi</v>
      </c>
      <c r="F4673">
        <f>IF($A4673="","",VALUE(RIGHT(Tienda_2!E2273,4)))</f>
        <v>2023</v>
      </c>
      <c r="G4673">
        <f>IF($A4673="","",Tienda_2!C2273)</f>
        <v>16000</v>
      </c>
      <c r="H4673">
        <f>IF($A4673="","",Tienda_2!D2273)</f>
        <v>1100</v>
      </c>
      <c r="I4673">
        <f>IF($A4673="","",Tienda_2!H2273)</f>
        <v>3</v>
      </c>
      <c r="J4673">
        <f>IF($A4673="",0,IF(AND(OR('Cuadro-de-mando'!$B$4="(Todas)",'Cuadro-de-mando'!$B$4=$A4673),OR('Cuadro-de-mando'!$E$4="(Todas)",'Cuadro-de-mando'!$E$4=$B4673),OR('Cuadro-de-mando'!$H$4="(Todas)",'Cuadro-de-mando'!$H$4=$C4673),OR('Cuadro-de-mando'!$K$4="(Todas)",'Cuadro-de-mando'!$K$4=$E4673),OR('Cuadro-de-mando'!$N$4="(Todos)",'Cuadro-de-mando'!$N$4=$F4673)),1,0))</f>
        <v>1</v>
      </c>
    </row>
    <row r="4674" spans="1:10" x14ac:dyDescent="0.25">
      <c r="A4674" t="str">
        <f>IF(Tienda_2!$A2274="","","Tienda 2")</f>
        <v>Tienda 2</v>
      </c>
      <c r="B4674" t="str">
        <f>IF($A4674="","",Tienda_2!B2274)</f>
        <v>Artículos para el hogar</v>
      </c>
      <c r="C4674" t="str">
        <f>IF($A4674="","",Tienda_2!G2274)</f>
        <v>Medellín</v>
      </c>
      <c r="D4674" t="str">
        <f>IF($A4674="","",Tienda_2!F2274)</f>
        <v>Maria Alfonso</v>
      </c>
      <c r="E4674" t="str">
        <f>IF($A4674="","",Tienda_2!I2274)</f>
        <v>Nequi</v>
      </c>
      <c r="F4674">
        <f>IF($A4674="","",VALUE(RIGHT(Tienda_2!E2274,4)))</f>
        <v>2020</v>
      </c>
      <c r="G4674">
        <f>IF($A4674="","",Tienda_2!C2274)</f>
        <v>35000</v>
      </c>
      <c r="H4674">
        <f>IF($A4674="","",Tienda_2!D2274)</f>
        <v>2100</v>
      </c>
      <c r="I4674">
        <f>IF($A4674="","",Tienda_2!H2274)</f>
        <v>5</v>
      </c>
      <c r="J4674">
        <f>IF($A4674="",0,IF(AND(OR('Cuadro-de-mando'!$B$4="(Todas)",'Cuadro-de-mando'!$B$4=$A4674),OR('Cuadro-de-mando'!$E$4="(Todas)",'Cuadro-de-mando'!$E$4=$B4674),OR('Cuadro-de-mando'!$H$4="(Todas)",'Cuadro-de-mando'!$H$4=$C4674),OR('Cuadro-de-mando'!$K$4="(Todas)",'Cuadro-de-mando'!$K$4=$E4674),OR('Cuadro-de-mando'!$N$4="(Todos)",'Cuadro-de-mando'!$N$4=$F4674)),1,0))</f>
        <v>1</v>
      </c>
    </row>
    <row r="4675" spans="1:10" x14ac:dyDescent="0.25">
      <c r="A4675" t="str">
        <f>IF(Tienda_2!$A2275="","","Tienda 2")</f>
        <v>Tienda 2</v>
      </c>
      <c r="B4675" t="str">
        <f>IF($A4675="","",Tienda_2!B2275)</f>
        <v>Instrumentos musicales</v>
      </c>
      <c r="C4675" t="str">
        <f>IF($A4675="","",Tienda_2!G2275)</f>
        <v>Pereira</v>
      </c>
      <c r="D4675" t="str">
        <f>IF($A4675="","",Tienda_2!F2275)</f>
        <v>Maria Alfonso</v>
      </c>
      <c r="E4675" t="str">
        <f>IF($A4675="","",Tienda_2!I2275)</f>
        <v>Tarjeta de crédito</v>
      </c>
      <c r="F4675">
        <f>IF($A4675="","",VALUE(RIGHT(Tienda_2!E2275,4)))</f>
        <v>2020</v>
      </c>
      <c r="G4675">
        <f>IF($A4675="","",Tienda_2!C2275)</f>
        <v>591400</v>
      </c>
      <c r="H4675">
        <f>IF($A4675="","",Tienda_2!D2275)</f>
        <v>37600</v>
      </c>
      <c r="I4675">
        <f>IF($A4675="","",Tienda_2!H2275)</f>
        <v>5</v>
      </c>
      <c r="J4675">
        <f>IF($A4675="",0,IF(AND(OR('Cuadro-de-mando'!$B$4="(Todas)",'Cuadro-de-mando'!$B$4=$A4675),OR('Cuadro-de-mando'!$E$4="(Todas)",'Cuadro-de-mando'!$E$4=$B4675),OR('Cuadro-de-mando'!$H$4="(Todas)",'Cuadro-de-mando'!$H$4=$C4675),OR('Cuadro-de-mando'!$K$4="(Todas)",'Cuadro-de-mando'!$K$4=$E4675),OR('Cuadro-de-mando'!$N$4="(Todos)",'Cuadro-de-mando'!$N$4=$F4675)),1,0))</f>
        <v>1</v>
      </c>
    </row>
    <row r="4676" spans="1:10" x14ac:dyDescent="0.25">
      <c r="A4676" t="str">
        <f>IF(Tienda_2!$A2276="","","Tienda 2")</f>
        <v>Tienda 2</v>
      </c>
      <c r="B4676" t="str">
        <f>IF($A4676="","",Tienda_2!B2276)</f>
        <v>Instrumentos musicales</v>
      </c>
      <c r="C4676" t="str">
        <f>IF($A4676="","",Tienda_2!G2276)</f>
        <v>Medellín</v>
      </c>
      <c r="D4676" t="str">
        <f>IF($A4676="","",Tienda_2!F2276)</f>
        <v>Pedro Gomez</v>
      </c>
      <c r="E4676" t="str">
        <f>IF($A4676="","",Tienda_2!I2276)</f>
        <v>Tarjeta de crédito</v>
      </c>
      <c r="F4676">
        <f>IF($A4676="","",VALUE(RIGHT(Tienda_2!E2276,4)))</f>
        <v>2020</v>
      </c>
      <c r="G4676">
        <f>IF($A4676="","",Tienda_2!C2276)</f>
        <v>483800</v>
      </c>
      <c r="H4676">
        <f>IF($A4676="","",Tienda_2!D2276)</f>
        <v>23900</v>
      </c>
      <c r="I4676">
        <f>IF($A4676="","",Tienda_2!H2276)</f>
        <v>5</v>
      </c>
      <c r="J4676">
        <f>IF($A4676="",0,IF(AND(OR('Cuadro-de-mando'!$B$4="(Todas)",'Cuadro-de-mando'!$B$4=$A4676),OR('Cuadro-de-mando'!$E$4="(Todas)",'Cuadro-de-mando'!$E$4=$B4676),OR('Cuadro-de-mando'!$H$4="(Todas)",'Cuadro-de-mando'!$H$4=$C4676),OR('Cuadro-de-mando'!$K$4="(Todas)",'Cuadro-de-mando'!$K$4=$E4676),OR('Cuadro-de-mando'!$N$4="(Todos)",'Cuadro-de-mando'!$N$4=$F4676)),1,0))</f>
        <v>1</v>
      </c>
    </row>
    <row r="4677" spans="1:10" x14ac:dyDescent="0.25">
      <c r="A4677" t="str">
        <f>IF(Tienda_2!$A2277="","","Tienda 2")</f>
        <v>Tienda 2</v>
      </c>
      <c r="B4677" t="str">
        <f>IF($A4677="","",Tienda_2!B2277)</f>
        <v>Electrónicos</v>
      </c>
      <c r="C4677" t="str">
        <f>IF($A4677="","",Tienda_2!G2277)</f>
        <v>Pereira</v>
      </c>
      <c r="D4677" t="str">
        <f>IF($A4677="","",Tienda_2!F2277)</f>
        <v>Mariana Herrera</v>
      </c>
      <c r="E4677" t="str">
        <f>IF($A4677="","",Tienda_2!I2277)</f>
        <v>Tarjeta de crédito</v>
      </c>
      <c r="F4677">
        <f>IF($A4677="","",VALUE(RIGHT(Tienda_2!E2277,4)))</f>
        <v>2023</v>
      </c>
      <c r="G4677">
        <f>IF($A4677="","",Tienda_2!C2277)</f>
        <v>713800</v>
      </c>
      <c r="H4677">
        <f>IF($A4677="","",Tienda_2!D2277)</f>
        <v>36200</v>
      </c>
      <c r="I4677">
        <f>IF($A4677="","",Tienda_2!H2277)</f>
        <v>5</v>
      </c>
      <c r="J4677">
        <f>IF($A4677="",0,IF(AND(OR('Cuadro-de-mando'!$B$4="(Todas)",'Cuadro-de-mando'!$B$4=$A4677),OR('Cuadro-de-mando'!$E$4="(Todas)",'Cuadro-de-mando'!$E$4=$B4677),OR('Cuadro-de-mando'!$H$4="(Todas)",'Cuadro-de-mando'!$H$4=$C4677),OR('Cuadro-de-mando'!$K$4="(Todas)",'Cuadro-de-mando'!$K$4=$E4677),OR('Cuadro-de-mando'!$N$4="(Todos)",'Cuadro-de-mando'!$N$4=$F4677)),1,0))</f>
        <v>1</v>
      </c>
    </row>
    <row r="4678" spans="1:10" x14ac:dyDescent="0.25">
      <c r="A4678" t="str">
        <f>IF(Tienda_2!$A2278="","","Tienda 2")</f>
        <v>Tienda 2</v>
      </c>
      <c r="B4678" t="str">
        <f>IF($A4678="","",Tienda_2!B2278)</f>
        <v>Artículos para el hogar</v>
      </c>
      <c r="C4678" t="str">
        <f>IF($A4678="","",Tienda_2!G2278)</f>
        <v>Cali</v>
      </c>
      <c r="D4678" t="str">
        <f>IF($A4678="","",Tienda_2!F2278)</f>
        <v>Blanca Ramirez</v>
      </c>
      <c r="E4678" t="str">
        <f>IF($A4678="","",Tienda_2!I2278)</f>
        <v>Nequi</v>
      </c>
      <c r="F4678">
        <f>IF($A4678="","",VALUE(RIGHT(Tienda_2!E2278,4)))</f>
        <v>2022</v>
      </c>
      <c r="G4678">
        <f>IF($A4678="","",Tienda_2!C2278)</f>
        <v>220100</v>
      </c>
      <c r="H4678">
        <f>IF($A4678="","",Tienda_2!D2278)</f>
        <v>12100</v>
      </c>
      <c r="I4678">
        <f>IF($A4678="","",Tienda_2!H2278)</f>
        <v>5</v>
      </c>
      <c r="J4678">
        <f>IF($A4678="",0,IF(AND(OR('Cuadro-de-mando'!$B$4="(Todas)",'Cuadro-de-mando'!$B$4=$A4678),OR('Cuadro-de-mando'!$E$4="(Todas)",'Cuadro-de-mando'!$E$4=$B4678),OR('Cuadro-de-mando'!$H$4="(Todas)",'Cuadro-de-mando'!$H$4=$C4678),OR('Cuadro-de-mando'!$K$4="(Todas)",'Cuadro-de-mando'!$K$4=$E4678),OR('Cuadro-de-mando'!$N$4="(Todos)",'Cuadro-de-mando'!$N$4=$F4678)),1,0))</f>
        <v>1</v>
      </c>
    </row>
    <row r="4679" spans="1:10" x14ac:dyDescent="0.25">
      <c r="A4679" t="str">
        <f>IF(Tienda_2!$A2279="","","Tienda 2")</f>
        <v>Tienda 2</v>
      </c>
      <c r="B4679" t="str">
        <f>IF($A4679="","",Tienda_2!B2279)</f>
        <v>Electrónicos</v>
      </c>
      <c r="C4679" t="str">
        <f>IF($A4679="","",Tienda_2!G2279)</f>
        <v>Bogotá</v>
      </c>
      <c r="D4679" t="str">
        <f>IF($A4679="","",Tienda_2!F2279)</f>
        <v>Mariana Herrera</v>
      </c>
      <c r="E4679" t="str">
        <f>IF($A4679="","",Tienda_2!I2279)</f>
        <v>Nequi</v>
      </c>
      <c r="F4679">
        <f>IF($A4679="","",VALUE(RIGHT(Tienda_2!E2279,4)))</f>
        <v>2021</v>
      </c>
      <c r="G4679">
        <f>IF($A4679="","",Tienda_2!C2279)</f>
        <v>91600</v>
      </c>
      <c r="H4679">
        <f>IF($A4679="","",Tienda_2!D2279)</f>
        <v>3100</v>
      </c>
      <c r="I4679">
        <f>IF($A4679="","",Tienda_2!H2279)</f>
        <v>5</v>
      </c>
      <c r="J4679">
        <f>IF($A4679="",0,IF(AND(OR('Cuadro-de-mando'!$B$4="(Todas)",'Cuadro-de-mando'!$B$4=$A4679),OR('Cuadro-de-mando'!$E$4="(Todas)",'Cuadro-de-mando'!$E$4=$B4679),OR('Cuadro-de-mando'!$H$4="(Todas)",'Cuadro-de-mando'!$H$4=$C4679),OR('Cuadro-de-mando'!$K$4="(Todas)",'Cuadro-de-mando'!$K$4=$E4679),OR('Cuadro-de-mando'!$N$4="(Todos)",'Cuadro-de-mando'!$N$4=$F4679)),1,0))</f>
        <v>1</v>
      </c>
    </row>
    <row r="4680" spans="1:10" x14ac:dyDescent="0.25">
      <c r="A4680" t="str">
        <f>IF(Tienda_2!$A2280="","","Tienda 2")</f>
        <v>Tienda 2</v>
      </c>
      <c r="B4680" t="str">
        <f>IF($A4680="","",Tienda_2!B2280)</f>
        <v>Muebles</v>
      </c>
      <c r="C4680" t="str">
        <f>IF($A4680="","",Tienda_2!G2280)</f>
        <v>Leticia</v>
      </c>
      <c r="D4680" t="str">
        <f>IF($A4680="","",Tienda_2!F2280)</f>
        <v>Blanca Ramirez</v>
      </c>
      <c r="E4680" t="str">
        <f>IF($A4680="","",Tienda_2!I2280)</f>
        <v>Tarjeta de crédito</v>
      </c>
      <c r="F4680">
        <f>IF($A4680="","",VALUE(RIGHT(Tienda_2!E2280,4)))</f>
        <v>2020</v>
      </c>
      <c r="G4680">
        <f>IF($A4680="","",Tienda_2!C2280)</f>
        <v>278000</v>
      </c>
      <c r="H4680">
        <f>IF($A4680="","",Tienda_2!D2280)</f>
        <v>15000</v>
      </c>
      <c r="I4680">
        <f>IF($A4680="","",Tienda_2!H2280)</f>
        <v>5</v>
      </c>
      <c r="J4680">
        <f>IF($A4680="",0,IF(AND(OR('Cuadro-de-mando'!$B$4="(Todas)",'Cuadro-de-mando'!$B$4=$A4680),OR('Cuadro-de-mando'!$E$4="(Todas)",'Cuadro-de-mando'!$E$4=$B4680),OR('Cuadro-de-mando'!$H$4="(Todas)",'Cuadro-de-mando'!$H$4=$C4680),OR('Cuadro-de-mando'!$K$4="(Todas)",'Cuadro-de-mando'!$K$4=$E4680),OR('Cuadro-de-mando'!$N$4="(Todos)",'Cuadro-de-mando'!$N$4=$F4680)),1,0))</f>
        <v>1</v>
      </c>
    </row>
    <row r="4681" spans="1:10" x14ac:dyDescent="0.25">
      <c r="A4681" t="str">
        <f>IF(Tienda_2!$A2281="","","Tienda 2")</f>
        <v>Tienda 2</v>
      </c>
      <c r="B4681" t="str">
        <f>IF($A4681="","",Tienda_2!B2281)</f>
        <v>Electrónicos</v>
      </c>
      <c r="C4681" t="str">
        <f>IF($A4681="","",Tienda_2!G2281)</f>
        <v>Leticia</v>
      </c>
      <c r="D4681" t="str">
        <f>IF($A4681="","",Tienda_2!F2281)</f>
        <v>Blanca Ramirez</v>
      </c>
      <c r="E4681" t="str">
        <f>IF($A4681="","",Tienda_2!I2281)</f>
        <v>Nequi</v>
      </c>
      <c r="F4681">
        <f>IF($A4681="","",VALUE(RIGHT(Tienda_2!E2281,4)))</f>
        <v>2022</v>
      </c>
      <c r="G4681">
        <f>IF($A4681="","",Tienda_2!C2281)</f>
        <v>1809300</v>
      </c>
      <c r="H4681">
        <f>IF($A4681="","",Tienda_2!D2281)</f>
        <v>94500</v>
      </c>
      <c r="I4681">
        <f>IF($A4681="","",Tienda_2!H2281)</f>
        <v>4</v>
      </c>
      <c r="J4681">
        <f>IF($A4681="",0,IF(AND(OR('Cuadro-de-mando'!$B$4="(Todas)",'Cuadro-de-mando'!$B$4=$A4681),OR('Cuadro-de-mando'!$E$4="(Todas)",'Cuadro-de-mando'!$E$4=$B4681),OR('Cuadro-de-mando'!$H$4="(Todas)",'Cuadro-de-mando'!$H$4=$C4681),OR('Cuadro-de-mando'!$K$4="(Todas)",'Cuadro-de-mando'!$K$4=$E4681),OR('Cuadro-de-mando'!$N$4="(Todos)",'Cuadro-de-mando'!$N$4=$F4681)),1,0))</f>
        <v>1</v>
      </c>
    </row>
    <row r="4682" spans="1:10" x14ac:dyDescent="0.25">
      <c r="A4682" t="str">
        <f>IF(Tienda_2!$A2282="","","Tienda 2")</f>
        <v>Tienda 2</v>
      </c>
      <c r="B4682" t="str">
        <f>IF($A4682="","",Tienda_2!B2282)</f>
        <v>Electrodomésticos</v>
      </c>
      <c r="C4682" t="str">
        <f>IF($A4682="","",Tienda_2!G2282)</f>
        <v>Bogotá</v>
      </c>
      <c r="D4682" t="str">
        <f>IF($A4682="","",Tienda_2!F2282)</f>
        <v>Pedro Gomez</v>
      </c>
      <c r="E4682" t="str">
        <f>IF($A4682="","",Tienda_2!I2282)</f>
        <v>Tarjeta de crédito</v>
      </c>
      <c r="F4682">
        <f>IF($A4682="","",VALUE(RIGHT(Tienda_2!E2282,4)))</f>
        <v>2021</v>
      </c>
      <c r="G4682">
        <f>IF($A4682="","",Tienda_2!C2282)</f>
        <v>693200</v>
      </c>
      <c r="H4682">
        <f>IF($A4682="","",Tienda_2!D2282)</f>
        <v>37100</v>
      </c>
      <c r="I4682">
        <f>IF($A4682="","",Tienda_2!H2282)</f>
        <v>5</v>
      </c>
      <c r="J4682">
        <f>IF($A4682="",0,IF(AND(OR('Cuadro-de-mando'!$B$4="(Todas)",'Cuadro-de-mando'!$B$4=$A4682),OR('Cuadro-de-mando'!$E$4="(Todas)",'Cuadro-de-mando'!$E$4=$B4682),OR('Cuadro-de-mando'!$H$4="(Todas)",'Cuadro-de-mando'!$H$4=$C4682),OR('Cuadro-de-mando'!$K$4="(Todas)",'Cuadro-de-mando'!$K$4=$E4682),OR('Cuadro-de-mando'!$N$4="(Todos)",'Cuadro-de-mando'!$N$4=$F4682)),1,0))</f>
        <v>1</v>
      </c>
    </row>
    <row r="4683" spans="1:10" x14ac:dyDescent="0.25">
      <c r="A4683" t="str">
        <f>IF(Tienda_2!$A2283="","","Tienda 2")</f>
        <v>Tienda 2</v>
      </c>
      <c r="B4683" t="str">
        <f>IF($A4683="","",Tienda_2!B2283)</f>
        <v>Deportes y diversión</v>
      </c>
      <c r="C4683" t="str">
        <f>IF($A4683="","",Tienda_2!G2283)</f>
        <v>Medellín</v>
      </c>
      <c r="D4683" t="str">
        <f>IF($A4683="","",Tienda_2!F2283)</f>
        <v>Juliana Costa</v>
      </c>
      <c r="E4683" t="str">
        <f>IF($A4683="","",Tienda_2!I2283)</f>
        <v>Tarjeta de crédito</v>
      </c>
      <c r="F4683">
        <f>IF($A4683="","",VALUE(RIGHT(Tienda_2!E2283,4)))</f>
        <v>2021</v>
      </c>
      <c r="G4683">
        <f>IF($A4683="","",Tienda_2!C2283)</f>
        <v>52400</v>
      </c>
      <c r="H4683">
        <f>IF($A4683="","",Tienda_2!D2283)</f>
        <v>1000</v>
      </c>
      <c r="I4683">
        <f>IF($A4683="","",Tienda_2!H2283)</f>
        <v>4</v>
      </c>
      <c r="J4683">
        <f>IF($A4683="",0,IF(AND(OR('Cuadro-de-mando'!$B$4="(Todas)",'Cuadro-de-mando'!$B$4=$A4683),OR('Cuadro-de-mando'!$E$4="(Todas)",'Cuadro-de-mando'!$E$4=$B4683),OR('Cuadro-de-mando'!$H$4="(Todas)",'Cuadro-de-mando'!$H$4=$C4683),OR('Cuadro-de-mando'!$K$4="(Todas)",'Cuadro-de-mando'!$K$4=$E4683),OR('Cuadro-de-mando'!$N$4="(Todos)",'Cuadro-de-mando'!$N$4=$F4683)),1,0))</f>
        <v>1</v>
      </c>
    </row>
    <row r="4684" spans="1:10" x14ac:dyDescent="0.25">
      <c r="A4684" t="str">
        <f>IF(Tienda_2!$A2284="","","Tienda 2")</f>
        <v>Tienda 2</v>
      </c>
      <c r="B4684" t="str">
        <f>IF($A4684="","",Tienda_2!B2284)</f>
        <v>Muebles</v>
      </c>
      <c r="C4684" t="str">
        <f>IF($A4684="","",Tienda_2!G2284)</f>
        <v>Bogotá</v>
      </c>
      <c r="D4684" t="str">
        <f>IF($A4684="","",Tienda_2!F2284)</f>
        <v>Rafael Acosta</v>
      </c>
      <c r="E4684" t="str">
        <f>IF($A4684="","",Tienda_2!I2284)</f>
        <v>Nequi</v>
      </c>
      <c r="F4684">
        <f>IF($A4684="","",VALUE(RIGHT(Tienda_2!E2284,4)))</f>
        <v>2023</v>
      </c>
      <c r="G4684">
        <f>IF($A4684="","",Tienda_2!C2284)</f>
        <v>483000</v>
      </c>
      <c r="H4684">
        <f>IF($A4684="","",Tienda_2!D2284)</f>
        <v>31000</v>
      </c>
      <c r="I4684">
        <f>IF($A4684="","",Tienda_2!H2284)</f>
        <v>5</v>
      </c>
      <c r="J4684">
        <f>IF($A4684="",0,IF(AND(OR('Cuadro-de-mando'!$B$4="(Todas)",'Cuadro-de-mando'!$B$4=$A4684),OR('Cuadro-de-mando'!$E$4="(Todas)",'Cuadro-de-mando'!$E$4=$B4684),OR('Cuadro-de-mando'!$H$4="(Todas)",'Cuadro-de-mando'!$H$4=$C4684),OR('Cuadro-de-mando'!$K$4="(Todas)",'Cuadro-de-mando'!$K$4=$E4684),OR('Cuadro-de-mando'!$N$4="(Todos)",'Cuadro-de-mando'!$N$4=$F4684)),1,0))</f>
        <v>1</v>
      </c>
    </row>
    <row r="4685" spans="1:10" x14ac:dyDescent="0.25">
      <c r="A4685" t="str">
        <f>IF(Tienda_2!$A2285="","","Tienda 2")</f>
        <v>Tienda 2</v>
      </c>
      <c r="B4685" t="str">
        <f>IF($A4685="","",Tienda_2!B2285)</f>
        <v>Electrodomésticos</v>
      </c>
      <c r="C4685" t="str">
        <f>IF($A4685="","",Tienda_2!G2285)</f>
        <v>Bogotá</v>
      </c>
      <c r="D4685" t="str">
        <f>IF($A4685="","",Tienda_2!F2285)</f>
        <v>Beatriz Morales</v>
      </c>
      <c r="E4685" t="str">
        <f>IF($A4685="","",Tienda_2!I2285)</f>
        <v>Tarjeta de crédito</v>
      </c>
      <c r="F4685">
        <f>IF($A4685="","",VALUE(RIGHT(Tienda_2!E2285,4)))</f>
        <v>2021</v>
      </c>
      <c r="G4685">
        <f>IF($A4685="","",Tienda_2!C2285)</f>
        <v>811100</v>
      </c>
      <c r="H4685">
        <f>IF($A4685="","",Tienda_2!D2285)</f>
        <v>43400</v>
      </c>
      <c r="I4685">
        <f>IF($A4685="","",Tienda_2!H2285)</f>
        <v>4</v>
      </c>
      <c r="J4685">
        <f>IF($A4685="",0,IF(AND(OR('Cuadro-de-mando'!$B$4="(Todas)",'Cuadro-de-mando'!$B$4=$A4685),OR('Cuadro-de-mando'!$E$4="(Todas)",'Cuadro-de-mando'!$E$4=$B4685),OR('Cuadro-de-mando'!$H$4="(Todas)",'Cuadro-de-mando'!$H$4=$C4685),OR('Cuadro-de-mando'!$K$4="(Todas)",'Cuadro-de-mando'!$K$4=$E4685),OR('Cuadro-de-mando'!$N$4="(Todos)",'Cuadro-de-mando'!$N$4=$F4685)),1,0))</f>
        <v>1</v>
      </c>
    </row>
    <row r="4686" spans="1:10" x14ac:dyDescent="0.25">
      <c r="A4686" t="str">
        <f>IF(Tienda_2!$A2286="","","Tienda 2")</f>
        <v>Tienda 2</v>
      </c>
      <c r="B4686" t="str">
        <f>IF($A4686="","",Tienda_2!B2286)</f>
        <v>Electrónicos</v>
      </c>
      <c r="C4686" t="str">
        <f>IF($A4686="","",Tienda_2!G2286)</f>
        <v>Pereira</v>
      </c>
      <c r="D4686" t="str">
        <f>IF($A4686="","",Tienda_2!F2286)</f>
        <v>Mariana Herrera</v>
      </c>
      <c r="E4686" t="str">
        <f>IF($A4686="","",Tienda_2!I2286)</f>
        <v>Tarjeta de crédito</v>
      </c>
      <c r="F4686">
        <f>IF($A4686="","",VALUE(RIGHT(Tienda_2!E2286,4)))</f>
        <v>2021</v>
      </c>
      <c r="G4686">
        <f>IF($A4686="","",Tienda_2!C2286)</f>
        <v>365400</v>
      </c>
      <c r="H4686">
        <f>IF($A4686="","",Tienda_2!D2286)</f>
        <v>19900</v>
      </c>
      <c r="I4686">
        <f>IF($A4686="","",Tienda_2!H2286)</f>
        <v>5</v>
      </c>
      <c r="J4686">
        <f>IF($A4686="",0,IF(AND(OR('Cuadro-de-mando'!$B$4="(Todas)",'Cuadro-de-mando'!$B$4=$A4686),OR('Cuadro-de-mando'!$E$4="(Todas)",'Cuadro-de-mando'!$E$4=$B4686),OR('Cuadro-de-mando'!$H$4="(Todas)",'Cuadro-de-mando'!$H$4=$C4686),OR('Cuadro-de-mando'!$K$4="(Todas)",'Cuadro-de-mando'!$K$4=$E4686),OR('Cuadro-de-mando'!$N$4="(Todos)",'Cuadro-de-mando'!$N$4=$F4686)),1,0))</f>
        <v>1</v>
      </c>
    </row>
    <row r="4687" spans="1:10" x14ac:dyDescent="0.25">
      <c r="A4687" t="str">
        <f>IF(Tienda_2!$A2287="","","Tienda 2")</f>
        <v>Tienda 2</v>
      </c>
      <c r="B4687" t="str">
        <f>IF($A4687="","",Tienda_2!B2287)</f>
        <v>Instrumentos musicales</v>
      </c>
      <c r="C4687" t="str">
        <f>IF($A4687="","",Tienda_2!G2287)</f>
        <v>Bogotá</v>
      </c>
      <c r="D4687" t="str">
        <f>IF($A4687="","",Tienda_2!F2287)</f>
        <v>Blanca Ramirez</v>
      </c>
      <c r="E4687" t="str">
        <f>IF($A4687="","",Tienda_2!I2287)</f>
        <v>Nequi</v>
      </c>
      <c r="F4687">
        <f>IF($A4687="","",VALUE(RIGHT(Tienda_2!E2287,4)))</f>
        <v>2021</v>
      </c>
      <c r="G4687">
        <f>IF($A4687="","",Tienda_2!C2287)</f>
        <v>750200</v>
      </c>
      <c r="H4687">
        <f>IF($A4687="","",Tienda_2!D2287)</f>
        <v>38100</v>
      </c>
      <c r="I4687">
        <f>IF($A4687="","",Tienda_2!H2287)</f>
        <v>4</v>
      </c>
      <c r="J4687">
        <f>IF($A4687="",0,IF(AND(OR('Cuadro-de-mando'!$B$4="(Todas)",'Cuadro-de-mando'!$B$4=$A4687),OR('Cuadro-de-mando'!$E$4="(Todas)",'Cuadro-de-mando'!$E$4=$B4687),OR('Cuadro-de-mando'!$H$4="(Todas)",'Cuadro-de-mando'!$H$4=$C4687),OR('Cuadro-de-mando'!$K$4="(Todas)",'Cuadro-de-mando'!$K$4=$E4687),OR('Cuadro-de-mando'!$N$4="(Todos)",'Cuadro-de-mando'!$N$4=$F4687)),1,0))</f>
        <v>1</v>
      </c>
    </row>
    <row r="4688" spans="1:10" x14ac:dyDescent="0.25">
      <c r="A4688" t="str">
        <f>IF(Tienda_2!$A2288="","","Tienda 2")</f>
        <v>Tienda 2</v>
      </c>
      <c r="B4688" t="str">
        <f>IF($A4688="","",Tienda_2!B2288)</f>
        <v>Muebles</v>
      </c>
      <c r="C4688" t="str">
        <f>IF($A4688="","",Tienda_2!G2288)</f>
        <v>Medellín</v>
      </c>
      <c r="D4688" t="str">
        <f>IF($A4688="","",Tienda_2!F2288)</f>
        <v>Blanca Ramirez</v>
      </c>
      <c r="E4688" t="str">
        <f>IF($A4688="","",Tienda_2!I2288)</f>
        <v>Tarjeta de crédito</v>
      </c>
      <c r="F4688">
        <f>IF($A4688="","",VALUE(RIGHT(Tienda_2!E2288,4)))</f>
        <v>2021</v>
      </c>
      <c r="G4688">
        <f>IF($A4688="","",Tienda_2!C2288)</f>
        <v>259600</v>
      </c>
      <c r="H4688">
        <f>IF($A4688="","",Tienda_2!D2288)</f>
        <v>14000</v>
      </c>
      <c r="I4688">
        <f>IF($A4688="","",Tienda_2!H2288)</f>
        <v>1</v>
      </c>
      <c r="J4688">
        <f>IF($A4688="",0,IF(AND(OR('Cuadro-de-mando'!$B$4="(Todas)",'Cuadro-de-mando'!$B$4=$A4688),OR('Cuadro-de-mando'!$E$4="(Todas)",'Cuadro-de-mando'!$E$4=$B4688),OR('Cuadro-de-mando'!$H$4="(Todas)",'Cuadro-de-mando'!$H$4=$C4688),OR('Cuadro-de-mando'!$K$4="(Todas)",'Cuadro-de-mando'!$K$4=$E4688),OR('Cuadro-de-mando'!$N$4="(Todos)",'Cuadro-de-mando'!$N$4=$F4688)),1,0))</f>
        <v>1</v>
      </c>
    </row>
    <row r="4689" spans="1:10" x14ac:dyDescent="0.25">
      <c r="A4689" t="str">
        <f>IF(Tienda_2!$A2289="","","Tienda 2")</f>
        <v>Tienda 2</v>
      </c>
      <c r="B4689" t="str">
        <f>IF($A4689="","",Tienda_2!B2289)</f>
        <v>Electrónicos</v>
      </c>
      <c r="C4689" t="str">
        <f>IF($A4689="","",Tienda_2!G2289)</f>
        <v>Cali</v>
      </c>
      <c r="D4689" t="str">
        <f>IF($A4689="","",Tienda_2!F2289)</f>
        <v>Maria Alfonso</v>
      </c>
      <c r="E4689" t="str">
        <f>IF($A4689="","",Tienda_2!I2289)</f>
        <v>Tarjeta de crédito</v>
      </c>
      <c r="F4689">
        <f>IF($A4689="","",VALUE(RIGHT(Tienda_2!E2289,4)))</f>
        <v>2023</v>
      </c>
      <c r="G4689">
        <f>IF($A4689="","",Tienda_2!C2289)</f>
        <v>1553500</v>
      </c>
      <c r="H4689">
        <f>IF($A4689="","",Tienda_2!D2289)</f>
        <v>83400</v>
      </c>
      <c r="I4689">
        <f>IF($A4689="","",Tienda_2!H2289)</f>
        <v>5</v>
      </c>
      <c r="J4689">
        <f>IF($A4689="",0,IF(AND(OR('Cuadro-de-mando'!$B$4="(Todas)",'Cuadro-de-mando'!$B$4=$A4689),OR('Cuadro-de-mando'!$E$4="(Todas)",'Cuadro-de-mando'!$E$4=$B4689),OR('Cuadro-de-mando'!$H$4="(Todas)",'Cuadro-de-mando'!$H$4=$C4689),OR('Cuadro-de-mando'!$K$4="(Todas)",'Cuadro-de-mando'!$K$4=$E4689),OR('Cuadro-de-mando'!$N$4="(Todos)",'Cuadro-de-mando'!$N$4=$F4689)),1,0))</f>
        <v>1</v>
      </c>
    </row>
    <row r="4690" spans="1:10" x14ac:dyDescent="0.25">
      <c r="A4690" t="str">
        <f>IF(Tienda_2!$A2290="","","Tienda 2")</f>
        <v>Tienda 2</v>
      </c>
      <c r="B4690" t="str">
        <f>IF($A4690="","",Tienda_2!B2290)</f>
        <v>Muebles</v>
      </c>
      <c r="C4690" t="str">
        <f>IF($A4690="","",Tienda_2!G2290)</f>
        <v>Bogotá</v>
      </c>
      <c r="D4690" t="str">
        <f>IF($A4690="","",Tienda_2!F2290)</f>
        <v>Juliana Costa</v>
      </c>
      <c r="E4690" t="str">
        <f>IF($A4690="","",Tienda_2!I2290)</f>
        <v>Nequi</v>
      </c>
      <c r="F4690">
        <f>IF($A4690="","",VALUE(RIGHT(Tienda_2!E2290,4)))</f>
        <v>2022</v>
      </c>
      <c r="G4690">
        <f>IF($A4690="","",Tienda_2!C2290)</f>
        <v>464400</v>
      </c>
      <c r="H4690">
        <f>IF($A4690="","",Tienda_2!D2290)</f>
        <v>22900</v>
      </c>
      <c r="I4690">
        <f>IF($A4690="","",Tienda_2!H2290)</f>
        <v>3</v>
      </c>
      <c r="J4690">
        <f>IF($A4690="",0,IF(AND(OR('Cuadro-de-mando'!$B$4="(Todas)",'Cuadro-de-mando'!$B$4=$A4690),OR('Cuadro-de-mando'!$E$4="(Todas)",'Cuadro-de-mando'!$E$4=$B4690),OR('Cuadro-de-mando'!$H$4="(Todas)",'Cuadro-de-mando'!$H$4=$C4690),OR('Cuadro-de-mando'!$K$4="(Todas)",'Cuadro-de-mando'!$K$4=$E4690),OR('Cuadro-de-mando'!$N$4="(Todos)",'Cuadro-de-mando'!$N$4=$F4690)),1,0))</f>
        <v>1</v>
      </c>
    </row>
    <row r="4691" spans="1:10" x14ac:dyDescent="0.25">
      <c r="A4691" t="str">
        <f>IF(Tienda_2!$A2291="","","Tienda 2")</f>
        <v>Tienda 2</v>
      </c>
      <c r="B4691" t="str">
        <f>IF($A4691="","",Tienda_2!B2291)</f>
        <v>Deportes y diversión</v>
      </c>
      <c r="C4691" t="str">
        <f>IF($A4691="","",Tienda_2!G2291)</f>
        <v>Medellín</v>
      </c>
      <c r="D4691" t="str">
        <f>IF($A4691="","",Tienda_2!F2291)</f>
        <v>Felipe Santos</v>
      </c>
      <c r="E4691" t="str">
        <f>IF($A4691="","",Tienda_2!I2291)</f>
        <v>Tarjeta de crédito</v>
      </c>
      <c r="F4691">
        <f>IF($A4691="","",VALUE(RIGHT(Tienda_2!E2291,4)))</f>
        <v>2020</v>
      </c>
      <c r="G4691">
        <f>IF($A4691="","",Tienda_2!C2291)</f>
        <v>92600</v>
      </c>
      <c r="H4691">
        <f>IF($A4691="","",Tienda_2!D2291)</f>
        <v>3100</v>
      </c>
      <c r="I4691">
        <f>IF($A4691="","",Tienda_2!H2291)</f>
        <v>4</v>
      </c>
      <c r="J4691">
        <f>IF($A4691="",0,IF(AND(OR('Cuadro-de-mando'!$B$4="(Todas)",'Cuadro-de-mando'!$B$4=$A4691),OR('Cuadro-de-mando'!$E$4="(Todas)",'Cuadro-de-mando'!$E$4=$B4691),OR('Cuadro-de-mando'!$H$4="(Todas)",'Cuadro-de-mando'!$H$4=$C4691),OR('Cuadro-de-mando'!$K$4="(Todas)",'Cuadro-de-mando'!$K$4=$E4691),OR('Cuadro-de-mando'!$N$4="(Todos)",'Cuadro-de-mando'!$N$4=$F4691)),1,0))</f>
        <v>1</v>
      </c>
    </row>
    <row r="4692" spans="1:10" x14ac:dyDescent="0.25">
      <c r="A4692" t="str">
        <f>IF(Tienda_2!$A2292="","","Tienda 2")</f>
        <v>Tienda 2</v>
      </c>
      <c r="B4692" t="str">
        <f>IF($A4692="","",Tienda_2!B2292)</f>
        <v>Electrónicos</v>
      </c>
      <c r="C4692" t="str">
        <f>IF($A4692="","",Tienda_2!G2292)</f>
        <v>Leticia</v>
      </c>
      <c r="D4692" t="str">
        <f>IF($A4692="","",Tienda_2!F2292)</f>
        <v>Blanca Ramirez</v>
      </c>
      <c r="E4692" t="str">
        <f>IF($A4692="","",Tienda_2!I2292)</f>
        <v>Tarjeta de crédito</v>
      </c>
      <c r="F4692">
        <f>IF($A4692="","",VALUE(RIGHT(Tienda_2!E2292,4)))</f>
        <v>2022</v>
      </c>
      <c r="G4692">
        <f>IF($A4692="","",Tienda_2!C2292)</f>
        <v>179400</v>
      </c>
      <c r="H4692">
        <f>IF($A4692="","",Tienda_2!D2292)</f>
        <v>7700</v>
      </c>
      <c r="I4692">
        <f>IF($A4692="","",Tienda_2!H2292)</f>
        <v>5</v>
      </c>
      <c r="J4692">
        <f>IF($A4692="",0,IF(AND(OR('Cuadro-de-mando'!$B$4="(Todas)",'Cuadro-de-mando'!$B$4=$A4692),OR('Cuadro-de-mando'!$E$4="(Todas)",'Cuadro-de-mando'!$E$4=$B4692),OR('Cuadro-de-mando'!$H$4="(Todas)",'Cuadro-de-mando'!$H$4=$C4692),OR('Cuadro-de-mando'!$K$4="(Todas)",'Cuadro-de-mando'!$K$4=$E4692),OR('Cuadro-de-mando'!$N$4="(Todos)",'Cuadro-de-mando'!$N$4=$F4692)),1,0))</f>
        <v>1</v>
      </c>
    </row>
    <row r="4693" spans="1:10" x14ac:dyDescent="0.25">
      <c r="A4693" t="str">
        <f>IF(Tienda_2!$A2293="","","Tienda 2")</f>
        <v>Tienda 2</v>
      </c>
      <c r="B4693" t="str">
        <f>IF($A4693="","",Tienda_2!B2293)</f>
        <v>Instrumentos musicales</v>
      </c>
      <c r="C4693" t="str">
        <f>IF($A4693="","",Tienda_2!G2293)</f>
        <v>Cali</v>
      </c>
      <c r="D4693" t="str">
        <f>IF($A4693="","",Tienda_2!F2293)</f>
        <v>Izabela de León</v>
      </c>
      <c r="E4693" t="str">
        <f>IF($A4693="","",Tienda_2!I2293)</f>
        <v>Tarjeta de crédito</v>
      </c>
      <c r="F4693">
        <f>IF($A4693="","",VALUE(RIGHT(Tienda_2!E2293,4)))</f>
        <v>2022</v>
      </c>
      <c r="G4693">
        <f>IF($A4693="","",Tienda_2!C2293)</f>
        <v>740400</v>
      </c>
      <c r="H4693">
        <f>IF($A4693="","",Tienda_2!D2293)</f>
        <v>39800</v>
      </c>
      <c r="I4693">
        <f>IF($A4693="","",Tienda_2!H2293)</f>
        <v>5</v>
      </c>
      <c r="J4693">
        <f>IF($A4693="",0,IF(AND(OR('Cuadro-de-mando'!$B$4="(Todas)",'Cuadro-de-mando'!$B$4=$A4693),OR('Cuadro-de-mando'!$E$4="(Todas)",'Cuadro-de-mando'!$E$4=$B4693),OR('Cuadro-de-mando'!$H$4="(Todas)",'Cuadro-de-mando'!$H$4=$C4693),OR('Cuadro-de-mando'!$K$4="(Todas)",'Cuadro-de-mando'!$K$4=$E4693),OR('Cuadro-de-mando'!$N$4="(Todos)",'Cuadro-de-mando'!$N$4=$F4693)),1,0))</f>
        <v>1</v>
      </c>
    </row>
    <row r="4694" spans="1:10" x14ac:dyDescent="0.25">
      <c r="A4694" t="str">
        <f>IF(Tienda_2!$A2294="","","Tienda 2")</f>
        <v>Tienda 2</v>
      </c>
      <c r="B4694" t="str">
        <f>IF($A4694="","",Tienda_2!B2294)</f>
        <v>Deportes y diversión</v>
      </c>
      <c r="C4694" t="str">
        <f>IF($A4694="","",Tienda_2!G2294)</f>
        <v>Pereira</v>
      </c>
      <c r="D4694" t="str">
        <f>IF($A4694="","",Tienda_2!F2294)</f>
        <v>Camila Rivera</v>
      </c>
      <c r="E4694" t="str">
        <f>IF($A4694="","",Tienda_2!I2294)</f>
        <v>Tarjeta de crédito</v>
      </c>
      <c r="F4694">
        <f>IF($A4694="","",VALUE(RIGHT(Tienda_2!E2294,4)))</f>
        <v>2021</v>
      </c>
      <c r="G4694">
        <f>IF($A4694="","",Tienda_2!C2294)</f>
        <v>17300</v>
      </c>
      <c r="H4694">
        <f>IF($A4694="","",Tienda_2!D2294)</f>
        <v>0</v>
      </c>
      <c r="I4694">
        <f>IF($A4694="","",Tienda_2!H2294)</f>
        <v>5</v>
      </c>
      <c r="J4694">
        <f>IF($A4694="",0,IF(AND(OR('Cuadro-de-mando'!$B$4="(Todas)",'Cuadro-de-mando'!$B$4=$A4694),OR('Cuadro-de-mando'!$E$4="(Todas)",'Cuadro-de-mando'!$E$4=$B4694),OR('Cuadro-de-mando'!$H$4="(Todas)",'Cuadro-de-mando'!$H$4=$C4694),OR('Cuadro-de-mando'!$K$4="(Todas)",'Cuadro-de-mando'!$K$4=$E4694),OR('Cuadro-de-mando'!$N$4="(Todos)",'Cuadro-de-mando'!$N$4=$F4694)),1,0))</f>
        <v>1</v>
      </c>
    </row>
    <row r="4695" spans="1:10" x14ac:dyDescent="0.25">
      <c r="A4695" t="str">
        <f>IF(Tienda_2!$A2295="","","Tienda 2")</f>
        <v>Tienda 2</v>
      </c>
      <c r="B4695" t="str">
        <f>IF($A4695="","",Tienda_2!B2295)</f>
        <v>Electrodomésticos</v>
      </c>
      <c r="C4695" t="str">
        <f>IF($A4695="","",Tienda_2!G2295)</f>
        <v>Medellín</v>
      </c>
      <c r="D4695" t="str">
        <f>IF($A4695="","",Tienda_2!F2295)</f>
        <v>Beatriz Morales</v>
      </c>
      <c r="E4695" t="str">
        <f>IF($A4695="","",Tienda_2!I2295)</f>
        <v>Tarjeta de crédito</v>
      </c>
      <c r="F4695">
        <f>IF($A4695="","",VALUE(RIGHT(Tienda_2!E2295,4)))</f>
        <v>2020</v>
      </c>
      <c r="G4695">
        <f>IF($A4695="","",Tienda_2!C2295)</f>
        <v>1566300</v>
      </c>
      <c r="H4695">
        <f>IF($A4695="","",Tienda_2!D2295)</f>
        <v>85800</v>
      </c>
      <c r="I4695">
        <f>IF($A4695="","",Tienda_2!H2295)</f>
        <v>5</v>
      </c>
      <c r="J4695">
        <f>IF($A4695="",0,IF(AND(OR('Cuadro-de-mando'!$B$4="(Todas)",'Cuadro-de-mando'!$B$4=$A4695),OR('Cuadro-de-mando'!$E$4="(Todas)",'Cuadro-de-mando'!$E$4=$B4695),OR('Cuadro-de-mando'!$H$4="(Todas)",'Cuadro-de-mando'!$H$4=$C4695),OR('Cuadro-de-mando'!$K$4="(Todas)",'Cuadro-de-mando'!$K$4=$E4695),OR('Cuadro-de-mando'!$N$4="(Todos)",'Cuadro-de-mando'!$N$4=$F4695)),1,0))</f>
        <v>1</v>
      </c>
    </row>
    <row r="4696" spans="1:10" x14ac:dyDescent="0.25">
      <c r="A4696" t="str">
        <f>IF(Tienda_2!$A2296="","","Tienda 2")</f>
        <v>Tienda 2</v>
      </c>
      <c r="B4696" t="str">
        <f>IF($A4696="","",Tienda_2!B2296)</f>
        <v>Juguetes</v>
      </c>
      <c r="C4696" t="str">
        <f>IF($A4696="","",Tienda_2!G2296)</f>
        <v>Bogotá</v>
      </c>
      <c r="D4696" t="str">
        <f>IF($A4696="","",Tienda_2!F2296)</f>
        <v>Mariana Herrera</v>
      </c>
      <c r="E4696" t="str">
        <f>IF($A4696="","",Tienda_2!I2296)</f>
        <v>Tarjeta de crédito</v>
      </c>
      <c r="F4696">
        <f>IF($A4696="","",VALUE(RIGHT(Tienda_2!E2296,4)))</f>
        <v>2020</v>
      </c>
      <c r="G4696">
        <f>IF($A4696="","",Tienda_2!C2296)</f>
        <v>82600</v>
      </c>
      <c r="H4696">
        <f>IF($A4696="","",Tienda_2!D2296)</f>
        <v>4900</v>
      </c>
      <c r="I4696">
        <f>IF($A4696="","",Tienda_2!H2296)</f>
        <v>4</v>
      </c>
      <c r="J4696">
        <f>IF($A4696="",0,IF(AND(OR('Cuadro-de-mando'!$B$4="(Todas)",'Cuadro-de-mando'!$B$4=$A4696),OR('Cuadro-de-mando'!$E$4="(Todas)",'Cuadro-de-mando'!$E$4=$B4696),OR('Cuadro-de-mando'!$H$4="(Todas)",'Cuadro-de-mando'!$H$4=$C4696),OR('Cuadro-de-mando'!$K$4="(Todas)",'Cuadro-de-mando'!$K$4=$E4696),OR('Cuadro-de-mando'!$N$4="(Todos)",'Cuadro-de-mando'!$N$4=$F4696)),1,0))</f>
        <v>1</v>
      </c>
    </row>
    <row r="4697" spans="1:10" x14ac:dyDescent="0.25">
      <c r="A4697" t="str">
        <f>IF(Tienda_2!$A2297="","","Tienda 2")</f>
        <v>Tienda 2</v>
      </c>
      <c r="B4697" t="str">
        <f>IF($A4697="","",Tienda_2!B2297)</f>
        <v>Juguetes</v>
      </c>
      <c r="C4697" t="str">
        <f>IF($A4697="","",Tienda_2!G2297)</f>
        <v>Bogotá</v>
      </c>
      <c r="D4697" t="str">
        <f>IF($A4697="","",Tienda_2!F2297)</f>
        <v>Santiago Silva</v>
      </c>
      <c r="E4697" t="str">
        <f>IF($A4697="","",Tienda_2!I2297)</f>
        <v>Tarjeta de crédito</v>
      </c>
      <c r="F4697">
        <f>IF($A4697="","",VALUE(RIGHT(Tienda_2!E2297,4)))</f>
        <v>2020</v>
      </c>
      <c r="G4697">
        <f>IF($A4697="","",Tienda_2!C2297)</f>
        <v>197800</v>
      </c>
      <c r="H4697">
        <f>IF($A4697="","",Tienda_2!D2297)</f>
        <v>8700</v>
      </c>
      <c r="I4697">
        <f>IF($A4697="","",Tienda_2!H2297)</f>
        <v>4</v>
      </c>
      <c r="J4697">
        <f>IF($A4697="",0,IF(AND(OR('Cuadro-de-mando'!$B$4="(Todas)",'Cuadro-de-mando'!$B$4=$A4697),OR('Cuadro-de-mando'!$E$4="(Todas)",'Cuadro-de-mando'!$E$4=$B4697),OR('Cuadro-de-mando'!$H$4="(Todas)",'Cuadro-de-mando'!$H$4=$C4697),OR('Cuadro-de-mando'!$K$4="(Todas)",'Cuadro-de-mando'!$K$4=$E4697),OR('Cuadro-de-mando'!$N$4="(Todos)",'Cuadro-de-mando'!$N$4=$F4697)),1,0))</f>
        <v>1</v>
      </c>
    </row>
    <row r="4698" spans="1:10" x14ac:dyDescent="0.25">
      <c r="A4698" t="str">
        <f>IF(Tienda_2!$A2298="","","Tienda 2")</f>
        <v>Tienda 2</v>
      </c>
      <c r="B4698" t="str">
        <f>IF($A4698="","",Tienda_2!B2298)</f>
        <v>Electrónicos</v>
      </c>
      <c r="C4698" t="str">
        <f>IF($A4698="","",Tienda_2!G2298)</f>
        <v>Medellín</v>
      </c>
      <c r="D4698" t="str">
        <f>IF($A4698="","",Tienda_2!F2298)</f>
        <v>Maria Alfonso</v>
      </c>
      <c r="E4698" t="str">
        <f>IF($A4698="","",Tienda_2!I2298)</f>
        <v>Nequi</v>
      </c>
      <c r="F4698">
        <f>IF($A4698="","",VALUE(RIGHT(Tienda_2!E2298,4)))</f>
        <v>2021</v>
      </c>
      <c r="G4698">
        <f>IF($A4698="","",Tienda_2!C2298)</f>
        <v>202300</v>
      </c>
      <c r="H4698">
        <f>IF($A4698="","",Tienda_2!D2298)</f>
        <v>9000</v>
      </c>
      <c r="I4698">
        <f>IF($A4698="","",Tienda_2!H2298)</f>
        <v>5</v>
      </c>
      <c r="J4698">
        <f>IF($A4698="",0,IF(AND(OR('Cuadro-de-mando'!$B$4="(Todas)",'Cuadro-de-mando'!$B$4=$A4698),OR('Cuadro-de-mando'!$E$4="(Todas)",'Cuadro-de-mando'!$E$4=$B4698),OR('Cuadro-de-mando'!$H$4="(Todas)",'Cuadro-de-mando'!$H$4=$C4698),OR('Cuadro-de-mando'!$K$4="(Todas)",'Cuadro-de-mando'!$K$4=$E4698),OR('Cuadro-de-mando'!$N$4="(Todos)",'Cuadro-de-mando'!$N$4=$F4698)),1,0))</f>
        <v>1</v>
      </c>
    </row>
    <row r="4699" spans="1:10" x14ac:dyDescent="0.25">
      <c r="A4699" t="str">
        <f>IF(Tienda_2!$A2299="","","Tienda 2")</f>
        <v>Tienda 2</v>
      </c>
      <c r="B4699" t="str">
        <f>IF($A4699="","",Tienda_2!B2299)</f>
        <v>Electrodomésticos</v>
      </c>
      <c r="C4699" t="str">
        <f>IF($A4699="","",Tienda_2!G2299)</f>
        <v>Bogotá</v>
      </c>
      <c r="D4699" t="str">
        <f>IF($A4699="","",Tienda_2!F2299)</f>
        <v>Santiago Silva</v>
      </c>
      <c r="E4699" t="str">
        <f>IF($A4699="","",Tienda_2!I2299)</f>
        <v>Tarjeta de crédito</v>
      </c>
      <c r="F4699">
        <f>IF($A4699="","",VALUE(RIGHT(Tienda_2!E2299,4)))</f>
        <v>2020</v>
      </c>
      <c r="G4699">
        <f>IF($A4699="","",Tienda_2!C2299)</f>
        <v>1355900</v>
      </c>
      <c r="H4699">
        <f>IF($A4699="","",Tienda_2!D2299)</f>
        <v>75600</v>
      </c>
      <c r="I4699">
        <f>IF($A4699="","",Tienda_2!H2299)</f>
        <v>5</v>
      </c>
      <c r="J4699">
        <f>IF($A4699="",0,IF(AND(OR('Cuadro-de-mando'!$B$4="(Todas)",'Cuadro-de-mando'!$B$4=$A4699),OR('Cuadro-de-mando'!$E$4="(Todas)",'Cuadro-de-mando'!$E$4=$B4699),OR('Cuadro-de-mando'!$H$4="(Todas)",'Cuadro-de-mando'!$H$4=$C4699),OR('Cuadro-de-mando'!$K$4="(Todas)",'Cuadro-de-mando'!$K$4=$E4699),OR('Cuadro-de-mando'!$N$4="(Todos)",'Cuadro-de-mando'!$N$4=$F4699)),1,0))</f>
        <v>1</v>
      </c>
    </row>
    <row r="4700" spans="1:10" x14ac:dyDescent="0.25">
      <c r="A4700" t="str">
        <f>IF(Tienda_2!$A2300="","","Tienda 2")</f>
        <v>Tienda 2</v>
      </c>
      <c r="B4700" t="str">
        <f>IF($A4700="","",Tienda_2!B2300)</f>
        <v>Deportes y diversión</v>
      </c>
      <c r="C4700" t="str">
        <f>IF($A4700="","",Tienda_2!G2300)</f>
        <v>Cali</v>
      </c>
      <c r="D4700" t="str">
        <f>IF($A4700="","",Tienda_2!F2300)</f>
        <v>Juan Fernandez</v>
      </c>
      <c r="E4700" t="str">
        <f>IF($A4700="","",Tienda_2!I2300)</f>
        <v>Tarjeta de crédito</v>
      </c>
      <c r="F4700">
        <f>IF($A4700="","",VALUE(RIGHT(Tienda_2!E2300,4)))</f>
        <v>2023</v>
      </c>
      <c r="G4700">
        <f>IF($A4700="","",Tienda_2!C2300)</f>
        <v>38500</v>
      </c>
      <c r="H4700">
        <f>IF($A4700="","",Tienda_2!D2300)</f>
        <v>2600</v>
      </c>
      <c r="I4700">
        <f>IF($A4700="","",Tienda_2!H2300)</f>
        <v>3</v>
      </c>
      <c r="J4700">
        <f>IF($A4700="",0,IF(AND(OR('Cuadro-de-mando'!$B$4="(Todas)",'Cuadro-de-mando'!$B$4=$A4700),OR('Cuadro-de-mando'!$E$4="(Todas)",'Cuadro-de-mando'!$E$4=$B4700),OR('Cuadro-de-mando'!$H$4="(Todas)",'Cuadro-de-mando'!$H$4=$C4700),OR('Cuadro-de-mando'!$K$4="(Todas)",'Cuadro-de-mando'!$K$4=$E4700),OR('Cuadro-de-mando'!$N$4="(Todos)",'Cuadro-de-mando'!$N$4=$F4700)),1,0))</f>
        <v>1</v>
      </c>
    </row>
    <row r="4701" spans="1:10" x14ac:dyDescent="0.25">
      <c r="A4701" t="str">
        <f>IF(Tienda_2!$A2301="","","Tienda 2")</f>
        <v>Tienda 2</v>
      </c>
      <c r="B4701" t="str">
        <f>IF($A4701="","",Tienda_2!B2301)</f>
        <v>Muebles</v>
      </c>
      <c r="C4701" t="str">
        <f>IF($A4701="","",Tienda_2!G2301)</f>
        <v>Bogotá</v>
      </c>
      <c r="D4701" t="str">
        <f>IF($A4701="","",Tienda_2!F2301)</f>
        <v>Ángel Rodriguez</v>
      </c>
      <c r="E4701" t="str">
        <f>IF($A4701="","",Tienda_2!I2301)</f>
        <v>Nequi</v>
      </c>
      <c r="F4701">
        <f>IF($A4701="","",VALUE(RIGHT(Tienda_2!E2301,4)))</f>
        <v>2021</v>
      </c>
      <c r="G4701">
        <f>IF($A4701="","",Tienda_2!C2301)</f>
        <v>474100</v>
      </c>
      <c r="H4701">
        <f>IF($A4701="","",Tienda_2!D2301)</f>
        <v>23400</v>
      </c>
      <c r="I4701">
        <f>IF($A4701="","",Tienda_2!H2301)</f>
        <v>5</v>
      </c>
      <c r="J4701">
        <f>IF($A4701="",0,IF(AND(OR('Cuadro-de-mando'!$B$4="(Todas)",'Cuadro-de-mando'!$B$4=$A4701),OR('Cuadro-de-mando'!$E$4="(Todas)",'Cuadro-de-mando'!$E$4=$B4701),OR('Cuadro-de-mando'!$H$4="(Todas)",'Cuadro-de-mando'!$H$4=$C4701),OR('Cuadro-de-mando'!$K$4="(Todas)",'Cuadro-de-mando'!$K$4=$E4701),OR('Cuadro-de-mando'!$N$4="(Todos)",'Cuadro-de-mando'!$N$4=$F4701)),1,0))</f>
        <v>1</v>
      </c>
    </row>
    <row r="4702" spans="1:10" x14ac:dyDescent="0.25">
      <c r="A4702" t="str">
        <f>IF(Tienda_2!$A2302="","","Tienda 2")</f>
        <v>Tienda 2</v>
      </c>
      <c r="B4702" t="str">
        <f>IF($A4702="","",Tienda_2!B2302)</f>
        <v>Electrodomésticos</v>
      </c>
      <c r="C4702" t="str">
        <f>IF($A4702="","",Tienda_2!G2302)</f>
        <v>Cali</v>
      </c>
      <c r="D4702" t="str">
        <f>IF($A4702="","",Tienda_2!F2302)</f>
        <v>Maria Alfonso</v>
      </c>
      <c r="E4702" t="str">
        <f>IF($A4702="","",Tienda_2!I2302)</f>
        <v>Nequi</v>
      </c>
      <c r="F4702">
        <f>IF($A4702="","",VALUE(RIGHT(Tienda_2!E2302,4)))</f>
        <v>2022</v>
      </c>
      <c r="G4702">
        <f>IF($A4702="","",Tienda_2!C2302)</f>
        <v>750100</v>
      </c>
      <c r="H4702">
        <f>IF($A4702="","",Tienda_2!D2302)</f>
        <v>38100</v>
      </c>
      <c r="I4702">
        <f>IF($A4702="","",Tienda_2!H2302)</f>
        <v>5</v>
      </c>
      <c r="J4702">
        <f>IF($A4702="",0,IF(AND(OR('Cuadro-de-mando'!$B$4="(Todas)",'Cuadro-de-mando'!$B$4=$A4702),OR('Cuadro-de-mando'!$E$4="(Todas)",'Cuadro-de-mando'!$E$4=$B4702),OR('Cuadro-de-mando'!$H$4="(Todas)",'Cuadro-de-mando'!$H$4=$C4702),OR('Cuadro-de-mando'!$K$4="(Todas)",'Cuadro-de-mando'!$K$4=$E4702),OR('Cuadro-de-mando'!$N$4="(Todos)",'Cuadro-de-mando'!$N$4=$F4702)),1,0))</f>
        <v>1</v>
      </c>
    </row>
    <row r="4703" spans="1:10" x14ac:dyDescent="0.25">
      <c r="A4703" t="str">
        <f>IF(Tienda_2!$A2303="","","Tienda 2")</f>
        <v>Tienda 2</v>
      </c>
      <c r="B4703" t="str">
        <f>IF($A4703="","",Tienda_2!B2303)</f>
        <v>Juguetes</v>
      </c>
      <c r="C4703" t="str">
        <f>IF($A4703="","",Tienda_2!G2303)</f>
        <v>Medellín</v>
      </c>
      <c r="D4703" t="str">
        <f>IF($A4703="","",Tienda_2!F2303)</f>
        <v>Mariana Herrera</v>
      </c>
      <c r="E4703" t="str">
        <f>IF($A4703="","",Tienda_2!I2303)</f>
        <v>Tarjeta de crédito</v>
      </c>
      <c r="F4703">
        <f>IF($A4703="","",VALUE(RIGHT(Tienda_2!E2303,4)))</f>
        <v>2022</v>
      </c>
      <c r="G4703">
        <f>IF($A4703="","",Tienda_2!C2303)</f>
        <v>54000</v>
      </c>
      <c r="H4703">
        <f>IF($A4703="","",Tienda_2!D2303)</f>
        <v>10100</v>
      </c>
      <c r="I4703">
        <f>IF($A4703="","",Tienda_2!H2303)</f>
        <v>1</v>
      </c>
      <c r="J4703">
        <f>IF($A4703="",0,IF(AND(OR('Cuadro-de-mando'!$B$4="(Todas)",'Cuadro-de-mando'!$B$4=$A4703),OR('Cuadro-de-mando'!$E$4="(Todas)",'Cuadro-de-mando'!$E$4=$B4703),OR('Cuadro-de-mando'!$H$4="(Todas)",'Cuadro-de-mando'!$H$4=$C4703),OR('Cuadro-de-mando'!$K$4="(Todas)",'Cuadro-de-mando'!$K$4=$E4703),OR('Cuadro-de-mando'!$N$4="(Todos)",'Cuadro-de-mando'!$N$4=$F4703)),1,0))</f>
        <v>1</v>
      </c>
    </row>
    <row r="4704" spans="1:10" x14ac:dyDescent="0.25">
      <c r="A4704" t="str">
        <f>IF(Tienda_2!$A2304="","","Tienda 2")</f>
        <v>Tienda 2</v>
      </c>
      <c r="B4704" t="str">
        <f>IF($A4704="","",Tienda_2!B2304)</f>
        <v>Electrodomésticos</v>
      </c>
      <c r="C4704" t="str">
        <f>IF($A4704="","",Tienda_2!G2304)</f>
        <v>Cali</v>
      </c>
      <c r="D4704" t="str">
        <f>IF($A4704="","",Tienda_2!F2304)</f>
        <v>Rafael Acosta</v>
      </c>
      <c r="E4704" t="str">
        <f>IF($A4704="","",Tienda_2!I2304)</f>
        <v>Cupón</v>
      </c>
      <c r="F4704">
        <f>IF($A4704="","",VALUE(RIGHT(Tienda_2!E2304,4)))</f>
        <v>2021</v>
      </c>
      <c r="G4704">
        <f>IF($A4704="","",Tienda_2!C2304)</f>
        <v>1150900</v>
      </c>
      <c r="H4704">
        <f>IF($A4704="","",Tienda_2!D2304)</f>
        <v>59500</v>
      </c>
      <c r="I4704">
        <f>IF($A4704="","",Tienda_2!H2304)</f>
        <v>4</v>
      </c>
      <c r="J4704">
        <f>IF($A4704="",0,IF(AND(OR('Cuadro-de-mando'!$B$4="(Todas)",'Cuadro-de-mando'!$B$4=$A4704),OR('Cuadro-de-mando'!$E$4="(Todas)",'Cuadro-de-mando'!$E$4=$B4704),OR('Cuadro-de-mando'!$H$4="(Todas)",'Cuadro-de-mando'!$H$4=$C4704),OR('Cuadro-de-mando'!$K$4="(Todas)",'Cuadro-de-mando'!$K$4=$E4704),OR('Cuadro-de-mando'!$N$4="(Todos)",'Cuadro-de-mando'!$N$4=$F4704)),1,0))</f>
        <v>1</v>
      </c>
    </row>
    <row r="4705" spans="1:10" x14ac:dyDescent="0.25">
      <c r="A4705" t="str">
        <f>IF(Tienda_2!$A2305="","","Tienda 2")</f>
        <v>Tienda 2</v>
      </c>
      <c r="B4705" t="str">
        <f>IF($A4705="","",Tienda_2!B2305)</f>
        <v>Electrodomésticos</v>
      </c>
      <c r="C4705" t="str">
        <f>IF($A4705="","",Tienda_2!G2305)</f>
        <v>Medellín</v>
      </c>
      <c r="D4705" t="str">
        <f>IF($A4705="","",Tienda_2!F2305)</f>
        <v>Juan Fernandez</v>
      </c>
      <c r="E4705" t="str">
        <f>IF($A4705="","",Tienda_2!I2305)</f>
        <v>Cupón</v>
      </c>
      <c r="F4705">
        <f>IF($A4705="","",VALUE(RIGHT(Tienda_2!E2305,4)))</f>
        <v>2021</v>
      </c>
      <c r="G4705">
        <f>IF($A4705="","",Tienda_2!C2305)</f>
        <v>1549700</v>
      </c>
      <c r="H4705">
        <f>IF($A4705="","",Tienda_2!D2305)</f>
        <v>80700</v>
      </c>
      <c r="I4705">
        <f>IF($A4705="","",Tienda_2!H2305)</f>
        <v>4</v>
      </c>
      <c r="J4705">
        <f>IF($A4705="",0,IF(AND(OR('Cuadro-de-mando'!$B$4="(Todas)",'Cuadro-de-mando'!$B$4=$A4705),OR('Cuadro-de-mando'!$E$4="(Todas)",'Cuadro-de-mando'!$E$4=$B4705),OR('Cuadro-de-mando'!$H$4="(Todas)",'Cuadro-de-mando'!$H$4=$C4705),OR('Cuadro-de-mando'!$K$4="(Todas)",'Cuadro-de-mando'!$K$4=$E4705),OR('Cuadro-de-mando'!$N$4="(Todos)",'Cuadro-de-mando'!$N$4=$F4705)),1,0))</f>
        <v>1</v>
      </c>
    </row>
    <row r="4706" spans="1:10" x14ac:dyDescent="0.25">
      <c r="A4706" t="str">
        <f>IF(Tienda_2!$A2306="","","Tienda 2")</f>
        <v>Tienda 2</v>
      </c>
      <c r="B4706" t="str">
        <f>IF($A4706="","",Tienda_2!B2306)</f>
        <v>Juguetes</v>
      </c>
      <c r="C4706" t="str">
        <f>IF($A4706="","",Tienda_2!G2306)</f>
        <v>Cali</v>
      </c>
      <c r="D4706" t="str">
        <f>IF($A4706="","",Tienda_2!F2306)</f>
        <v>Beatriz Morales</v>
      </c>
      <c r="E4706" t="str">
        <f>IF($A4706="","",Tienda_2!I2306)</f>
        <v>Tarjeta de crédito</v>
      </c>
      <c r="F4706">
        <f>IF($A4706="","",VALUE(RIGHT(Tienda_2!E2306,4)))</f>
        <v>2022</v>
      </c>
      <c r="G4706">
        <f>IF($A4706="","",Tienda_2!C2306)</f>
        <v>33400</v>
      </c>
      <c r="H4706">
        <f>IF($A4706="","",Tienda_2!D2306)</f>
        <v>0</v>
      </c>
      <c r="I4706">
        <f>IF($A4706="","",Tienda_2!H2306)</f>
        <v>5</v>
      </c>
      <c r="J4706">
        <f>IF($A4706="",0,IF(AND(OR('Cuadro-de-mando'!$B$4="(Todas)",'Cuadro-de-mando'!$B$4=$A4706),OR('Cuadro-de-mando'!$E$4="(Todas)",'Cuadro-de-mando'!$E$4=$B4706),OR('Cuadro-de-mando'!$H$4="(Todas)",'Cuadro-de-mando'!$H$4=$C4706),OR('Cuadro-de-mando'!$K$4="(Todas)",'Cuadro-de-mando'!$K$4=$E4706),OR('Cuadro-de-mando'!$N$4="(Todos)",'Cuadro-de-mando'!$N$4=$F4706)),1,0))</f>
        <v>1</v>
      </c>
    </row>
    <row r="4707" spans="1:10" x14ac:dyDescent="0.25">
      <c r="A4707" t="str">
        <f>IF(Tienda_2!$A2307="","","Tienda 2")</f>
        <v>Tienda 2</v>
      </c>
      <c r="B4707" t="str">
        <f>IF($A4707="","",Tienda_2!B2307)</f>
        <v>Libros</v>
      </c>
      <c r="C4707" t="str">
        <f>IF($A4707="","",Tienda_2!G2307)</f>
        <v>Bogotá</v>
      </c>
      <c r="D4707" t="str">
        <f>IF($A4707="","",Tienda_2!F2307)</f>
        <v>Mariana Herrera</v>
      </c>
      <c r="E4707" t="str">
        <f>IF($A4707="","",Tienda_2!I2307)</f>
        <v>Tarjeta de crédito</v>
      </c>
      <c r="F4707">
        <f>IF($A4707="","",VALUE(RIGHT(Tienda_2!E2307,4)))</f>
        <v>2021</v>
      </c>
      <c r="G4707">
        <f>IF($A4707="","",Tienda_2!C2307)</f>
        <v>65600</v>
      </c>
      <c r="H4707">
        <f>IF($A4707="","",Tienda_2!D2307)</f>
        <v>3900</v>
      </c>
      <c r="I4707">
        <f>IF($A4707="","",Tienda_2!H2307)</f>
        <v>5</v>
      </c>
      <c r="J4707">
        <f>IF($A4707="",0,IF(AND(OR('Cuadro-de-mando'!$B$4="(Todas)",'Cuadro-de-mando'!$B$4=$A4707),OR('Cuadro-de-mando'!$E$4="(Todas)",'Cuadro-de-mando'!$E$4=$B4707),OR('Cuadro-de-mando'!$H$4="(Todas)",'Cuadro-de-mando'!$H$4=$C4707),OR('Cuadro-de-mando'!$K$4="(Todas)",'Cuadro-de-mando'!$K$4=$E4707),OR('Cuadro-de-mando'!$N$4="(Todos)",'Cuadro-de-mando'!$N$4=$F4707)),1,0))</f>
        <v>1</v>
      </c>
    </row>
    <row r="4708" spans="1:10" x14ac:dyDescent="0.25">
      <c r="A4708" t="str">
        <f>IF(Tienda_2!$A2308="","","Tienda 2")</f>
        <v>Tienda 2</v>
      </c>
      <c r="B4708" t="str">
        <f>IF($A4708="","",Tienda_2!B2308)</f>
        <v>Juguetes</v>
      </c>
      <c r="C4708" t="str">
        <f>IF($A4708="","",Tienda_2!G2308)</f>
        <v>Riohacha</v>
      </c>
      <c r="D4708" t="str">
        <f>IF($A4708="","",Tienda_2!F2308)</f>
        <v>Blanca Ramirez</v>
      </c>
      <c r="E4708" t="str">
        <f>IF($A4708="","",Tienda_2!I2308)</f>
        <v>Tarjeta de crédito</v>
      </c>
      <c r="F4708">
        <f>IF($A4708="","",VALUE(RIGHT(Tienda_2!E2308,4)))</f>
        <v>2022</v>
      </c>
      <c r="G4708">
        <f>IF($A4708="","",Tienda_2!C2308)</f>
        <v>19400</v>
      </c>
      <c r="H4708">
        <f>IF($A4708="","",Tienda_2!D2308)</f>
        <v>0</v>
      </c>
      <c r="I4708">
        <f>IF($A4708="","",Tienda_2!H2308)</f>
        <v>1</v>
      </c>
      <c r="J4708">
        <f>IF($A4708="",0,IF(AND(OR('Cuadro-de-mando'!$B$4="(Todas)",'Cuadro-de-mando'!$B$4=$A4708),OR('Cuadro-de-mando'!$E$4="(Todas)",'Cuadro-de-mando'!$E$4=$B4708),OR('Cuadro-de-mando'!$H$4="(Todas)",'Cuadro-de-mando'!$H$4=$C4708),OR('Cuadro-de-mando'!$K$4="(Todas)",'Cuadro-de-mando'!$K$4=$E4708),OR('Cuadro-de-mando'!$N$4="(Todos)",'Cuadro-de-mando'!$N$4=$F4708)),1,0))</f>
        <v>1</v>
      </c>
    </row>
    <row r="4709" spans="1:10" x14ac:dyDescent="0.25">
      <c r="A4709" t="str">
        <f>IF(Tienda_2!$A2309="","","Tienda 2")</f>
        <v>Tienda 2</v>
      </c>
      <c r="B4709" t="str">
        <f>IF($A4709="","",Tienda_2!B2309)</f>
        <v>Electrónicos</v>
      </c>
      <c r="C4709" t="str">
        <f>IF($A4709="","",Tienda_2!G2309)</f>
        <v>Bogotá</v>
      </c>
      <c r="D4709" t="str">
        <f>IF($A4709="","",Tienda_2!F2309)</f>
        <v>Santiago Silva</v>
      </c>
      <c r="E4709" t="str">
        <f>IF($A4709="","",Tienda_2!I2309)</f>
        <v>Tarjeta de crédito</v>
      </c>
      <c r="F4709">
        <f>IF($A4709="","",VALUE(RIGHT(Tienda_2!E2309,4)))</f>
        <v>2021</v>
      </c>
      <c r="G4709">
        <f>IF($A4709="","",Tienda_2!C2309)</f>
        <v>1579600</v>
      </c>
      <c r="H4709">
        <f>IF($A4709="","",Tienda_2!D2309)</f>
        <v>88800</v>
      </c>
      <c r="I4709">
        <f>IF($A4709="","",Tienda_2!H2309)</f>
        <v>5</v>
      </c>
      <c r="J4709">
        <f>IF($A4709="",0,IF(AND(OR('Cuadro-de-mando'!$B$4="(Todas)",'Cuadro-de-mando'!$B$4=$A4709),OR('Cuadro-de-mando'!$E$4="(Todas)",'Cuadro-de-mando'!$E$4=$B4709),OR('Cuadro-de-mando'!$H$4="(Todas)",'Cuadro-de-mando'!$H$4=$C4709),OR('Cuadro-de-mando'!$K$4="(Todas)",'Cuadro-de-mando'!$K$4=$E4709),OR('Cuadro-de-mando'!$N$4="(Todos)",'Cuadro-de-mando'!$N$4=$F4709)),1,0))</f>
        <v>1</v>
      </c>
    </row>
    <row r="4710" spans="1:10" x14ac:dyDescent="0.25">
      <c r="A4710" t="str">
        <f>IF(Tienda_2!$A2310="","","Tienda 2")</f>
        <v>Tienda 2</v>
      </c>
      <c r="B4710" t="str">
        <f>IF($A4710="","",Tienda_2!B2310)</f>
        <v>Deportes y diversión</v>
      </c>
      <c r="C4710" t="str">
        <f>IF($A4710="","",Tienda_2!G2310)</f>
        <v>Bogotá</v>
      </c>
      <c r="D4710" t="str">
        <f>IF($A4710="","",Tienda_2!F2310)</f>
        <v>Ángel Rodriguez</v>
      </c>
      <c r="E4710" t="str">
        <f>IF($A4710="","",Tienda_2!I2310)</f>
        <v>Cupón</v>
      </c>
      <c r="F4710">
        <f>IF($A4710="","",VALUE(RIGHT(Tienda_2!E2310,4)))</f>
        <v>2021</v>
      </c>
      <c r="G4710">
        <f>IF($A4710="","",Tienda_2!C2310)</f>
        <v>22600</v>
      </c>
      <c r="H4710">
        <f>IF($A4710="","",Tienda_2!D2310)</f>
        <v>0</v>
      </c>
      <c r="I4710">
        <f>IF($A4710="","",Tienda_2!H2310)</f>
        <v>3</v>
      </c>
      <c r="J4710">
        <f>IF($A4710="",0,IF(AND(OR('Cuadro-de-mando'!$B$4="(Todas)",'Cuadro-de-mando'!$B$4=$A4710),OR('Cuadro-de-mando'!$E$4="(Todas)",'Cuadro-de-mando'!$E$4=$B4710),OR('Cuadro-de-mando'!$H$4="(Todas)",'Cuadro-de-mando'!$H$4=$C4710),OR('Cuadro-de-mando'!$K$4="(Todas)",'Cuadro-de-mando'!$K$4=$E4710),OR('Cuadro-de-mando'!$N$4="(Todos)",'Cuadro-de-mando'!$N$4=$F4710)),1,0))</f>
        <v>1</v>
      </c>
    </row>
    <row r="4711" spans="1:10" x14ac:dyDescent="0.25">
      <c r="A4711" t="str">
        <f>IF(Tienda_2!$A2311="","","Tienda 2")</f>
        <v>Tienda 2</v>
      </c>
      <c r="B4711" t="str">
        <f>IF($A4711="","",Tienda_2!B2311)</f>
        <v>Instrumentos musicales</v>
      </c>
      <c r="C4711" t="str">
        <f>IF($A4711="","",Tienda_2!G2311)</f>
        <v>Bogotá</v>
      </c>
      <c r="D4711" t="str">
        <f>IF($A4711="","",Tienda_2!F2311)</f>
        <v>Blanca Ramirez</v>
      </c>
      <c r="E4711" t="str">
        <f>IF($A4711="","",Tienda_2!I2311)</f>
        <v>Nequi</v>
      </c>
      <c r="F4711">
        <f>IF($A4711="","",VALUE(RIGHT(Tienda_2!E2311,4)))</f>
        <v>2020</v>
      </c>
      <c r="G4711">
        <f>IF($A4711="","",Tienda_2!C2311)</f>
        <v>677900</v>
      </c>
      <c r="H4711">
        <f>IF($A4711="","",Tienda_2!D2311)</f>
        <v>34300</v>
      </c>
      <c r="I4711">
        <f>IF($A4711="","",Tienda_2!H2311)</f>
        <v>3</v>
      </c>
      <c r="J4711">
        <f>IF($A4711="",0,IF(AND(OR('Cuadro-de-mando'!$B$4="(Todas)",'Cuadro-de-mando'!$B$4=$A4711),OR('Cuadro-de-mando'!$E$4="(Todas)",'Cuadro-de-mando'!$E$4=$B4711),OR('Cuadro-de-mando'!$H$4="(Todas)",'Cuadro-de-mando'!$H$4=$C4711),OR('Cuadro-de-mando'!$K$4="(Todas)",'Cuadro-de-mando'!$K$4=$E4711),OR('Cuadro-de-mando'!$N$4="(Todos)",'Cuadro-de-mando'!$N$4=$F4711)),1,0))</f>
        <v>1</v>
      </c>
    </row>
    <row r="4712" spans="1:10" x14ac:dyDescent="0.25">
      <c r="A4712" t="str">
        <f>IF(Tienda_2!$A2312="","","Tienda 2")</f>
        <v>Tienda 2</v>
      </c>
      <c r="B4712" t="str">
        <f>IF($A4712="","",Tienda_2!B2312)</f>
        <v>Instrumentos musicales</v>
      </c>
      <c r="C4712" t="str">
        <f>IF($A4712="","",Tienda_2!G2312)</f>
        <v>Bogotá</v>
      </c>
      <c r="D4712" t="str">
        <f>IF($A4712="","",Tienda_2!F2312)</f>
        <v>Maria Alfonso</v>
      </c>
      <c r="E4712" t="str">
        <f>IF($A4712="","",Tienda_2!I2312)</f>
        <v>Tarjeta de crédito</v>
      </c>
      <c r="F4712">
        <f>IF($A4712="","",VALUE(RIGHT(Tienda_2!E2312,4)))</f>
        <v>2021</v>
      </c>
      <c r="G4712">
        <f>IF($A4712="","",Tienda_2!C2312)</f>
        <v>52200</v>
      </c>
      <c r="H4712">
        <f>IF($A4712="","",Tienda_2!D2312)</f>
        <v>3000</v>
      </c>
      <c r="I4712">
        <f>IF($A4712="","",Tienda_2!H2312)</f>
        <v>5</v>
      </c>
      <c r="J4712">
        <f>IF($A4712="",0,IF(AND(OR('Cuadro-de-mando'!$B$4="(Todas)",'Cuadro-de-mando'!$B$4=$A4712),OR('Cuadro-de-mando'!$E$4="(Todas)",'Cuadro-de-mando'!$E$4=$B4712),OR('Cuadro-de-mando'!$H$4="(Todas)",'Cuadro-de-mando'!$H$4=$C4712),OR('Cuadro-de-mando'!$K$4="(Todas)",'Cuadro-de-mando'!$K$4=$E4712),OR('Cuadro-de-mando'!$N$4="(Todos)",'Cuadro-de-mando'!$N$4=$F4712)),1,0))</f>
        <v>1</v>
      </c>
    </row>
    <row r="4713" spans="1:10" x14ac:dyDescent="0.25">
      <c r="A4713" t="str">
        <f>IF(Tienda_2!$A2313="","","Tienda 2")</f>
        <v>Tienda 2</v>
      </c>
      <c r="B4713" t="str">
        <f>IF($A4713="","",Tienda_2!B2313)</f>
        <v>Electrodomésticos</v>
      </c>
      <c r="C4713" t="str">
        <f>IF($A4713="","",Tienda_2!G2313)</f>
        <v>Bogotá</v>
      </c>
      <c r="D4713" t="str">
        <f>IF($A4713="","",Tienda_2!F2313)</f>
        <v>Mariana Herrera</v>
      </c>
      <c r="E4713" t="str">
        <f>IF($A4713="","",Tienda_2!I2313)</f>
        <v>Tarjeta de crédito</v>
      </c>
      <c r="F4713">
        <f>IF($A4713="","",VALUE(RIGHT(Tienda_2!E2313,4)))</f>
        <v>2020</v>
      </c>
      <c r="G4713">
        <f>IF($A4713="","",Tienda_2!C2313)</f>
        <v>1286200</v>
      </c>
      <c r="H4713">
        <f>IF($A4713="","",Tienda_2!D2313)</f>
        <v>66700</v>
      </c>
      <c r="I4713">
        <f>IF($A4713="","",Tienda_2!H2313)</f>
        <v>5</v>
      </c>
      <c r="J4713">
        <f>IF($A4713="",0,IF(AND(OR('Cuadro-de-mando'!$B$4="(Todas)",'Cuadro-de-mando'!$B$4=$A4713),OR('Cuadro-de-mando'!$E$4="(Todas)",'Cuadro-de-mando'!$E$4=$B4713),OR('Cuadro-de-mando'!$H$4="(Todas)",'Cuadro-de-mando'!$H$4=$C4713),OR('Cuadro-de-mando'!$K$4="(Todas)",'Cuadro-de-mando'!$K$4=$E4713),OR('Cuadro-de-mando'!$N$4="(Todos)",'Cuadro-de-mando'!$N$4=$F4713)),1,0))</f>
        <v>1</v>
      </c>
    </row>
    <row r="4714" spans="1:10" x14ac:dyDescent="0.25">
      <c r="A4714" t="str">
        <f>IF(Tienda_2!$A2314="","","Tienda 2")</f>
        <v>Tienda 2</v>
      </c>
      <c r="B4714" t="str">
        <f>IF($A4714="","",Tienda_2!B2314)</f>
        <v>Muebles</v>
      </c>
      <c r="C4714" t="str">
        <f>IF($A4714="","",Tienda_2!G2314)</f>
        <v>Medellín</v>
      </c>
      <c r="D4714" t="str">
        <f>IF($A4714="","",Tienda_2!F2314)</f>
        <v>Mariana Herrera</v>
      </c>
      <c r="E4714" t="str">
        <f>IF($A4714="","",Tienda_2!I2314)</f>
        <v>Tarjeta de crédito</v>
      </c>
      <c r="F4714">
        <f>IF($A4714="","",VALUE(RIGHT(Tienda_2!E2314,4)))</f>
        <v>2020</v>
      </c>
      <c r="G4714">
        <f>IF($A4714="","",Tienda_2!C2314)</f>
        <v>279500</v>
      </c>
      <c r="H4714">
        <f>IF($A4714="","",Tienda_2!D2314)</f>
        <v>15300</v>
      </c>
      <c r="I4714">
        <f>IF($A4714="","",Tienda_2!H2314)</f>
        <v>1</v>
      </c>
      <c r="J4714">
        <f>IF($A4714="",0,IF(AND(OR('Cuadro-de-mando'!$B$4="(Todas)",'Cuadro-de-mando'!$B$4=$A4714),OR('Cuadro-de-mando'!$E$4="(Todas)",'Cuadro-de-mando'!$E$4=$B4714),OR('Cuadro-de-mando'!$H$4="(Todas)",'Cuadro-de-mando'!$H$4=$C4714),OR('Cuadro-de-mando'!$K$4="(Todas)",'Cuadro-de-mando'!$K$4=$E4714),OR('Cuadro-de-mando'!$N$4="(Todos)",'Cuadro-de-mando'!$N$4=$F4714)),1,0))</f>
        <v>1</v>
      </c>
    </row>
    <row r="4715" spans="1:10" x14ac:dyDescent="0.25">
      <c r="A4715" t="str">
        <f>IF(Tienda_2!$A2315="","","Tienda 2")</f>
        <v>Tienda 2</v>
      </c>
      <c r="B4715" t="str">
        <f>IF($A4715="","",Tienda_2!B2315)</f>
        <v>Electrodomésticos</v>
      </c>
      <c r="C4715" t="str">
        <f>IF($A4715="","",Tienda_2!G2315)</f>
        <v>Medellín</v>
      </c>
      <c r="D4715" t="str">
        <f>IF($A4715="","",Tienda_2!F2315)</f>
        <v>Ángel Rodriguez</v>
      </c>
      <c r="E4715" t="str">
        <f>IF($A4715="","",Tienda_2!I2315)</f>
        <v>Tarjeta de crédito</v>
      </c>
      <c r="F4715">
        <f>IF($A4715="","",VALUE(RIGHT(Tienda_2!E2315,4)))</f>
        <v>2021</v>
      </c>
      <c r="G4715">
        <f>IF($A4715="","",Tienda_2!C2315)</f>
        <v>2084600</v>
      </c>
      <c r="H4715">
        <f>IF($A4715="","",Tienda_2!D2315)</f>
        <v>111400</v>
      </c>
      <c r="I4715">
        <f>IF($A4715="","",Tienda_2!H2315)</f>
        <v>5</v>
      </c>
      <c r="J4715">
        <f>IF($A4715="",0,IF(AND(OR('Cuadro-de-mando'!$B$4="(Todas)",'Cuadro-de-mando'!$B$4=$A4715),OR('Cuadro-de-mando'!$E$4="(Todas)",'Cuadro-de-mando'!$E$4=$B4715),OR('Cuadro-de-mando'!$H$4="(Todas)",'Cuadro-de-mando'!$H$4=$C4715),OR('Cuadro-de-mando'!$K$4="(Todas)",'Cuadro-de-mando'!$K$4=$E4715),OR('Cuadro-de-mando'!$N$4="(Todos)",'Cuadro-de-mando'!$N$4=$F4715)),1,0))</f>
        <v>1</v>
      </c>
    </row>
    <row r="4716" spans="1:10" x14ac:dyDescent="0.25">
      <c r="A4716" t="str">
        <f>IF(Tienda_2!$A2316="","","Tienda 2")</f>
        <v>Tienda 2</v>
      </c>
      <c r="B4716" t="str">
        <f>IF($A4716="","",Tienda_2!B2316)</f>
        <v>Deportes y diversión</v>
      </c>
      <c r="C4716" t="str">
        <f>IF($A4716="","",Tienda_2!G2316)</f>
        <v>Barranquilla</v>
      </c>
      <c r="D4716" t="str">
        <f>IF($A4716="","",Tienda_2!F2316)</f>
        <v>Juliana Costa</v>
      </c>
      <c r="E4716" t="str">
        <f>IF($A4716="","",Tienda_2!I2316)</f>
        <v>Nequi</v>
      </c>
      <c r="F4716">
        <f>IF($A4716="","",VALUE(RIGHT(Tienda_2!E2316,4)))</f>
        <v>2020</v>
      </c>
      <c r="G4716">
        <f>IF($A4716="","",Tienda_2!C2316)</f>
        <v>534200</v>
      </c>
      <c r="H4716">
        <f>IF($A4716="","",Tienda_2!D2316)</f>
        <v>28800</v>
      </c>
      <c r="I4716">
        <f>IF($A4716="","",Tienda_2!H2316)</f>
        <v>5</v>
      </c>
      <c r="J4716">
        <f>IF($A4716="",0,IF(AND(OR('Cuadro-de-mando'!$B$4="(Todas)",'Cuadro-de-mando'!$B$4=$A4716),OR('Cuadro-de-mando'!$E$4="(Todas)",'Cuadro-de-mando'!$E$4=$B4716),OR('Cuadro-de-mando'!$H$4="(Todas)",'Cuadro-de-mando'!$H$4=$C4716),OR('Cuadro-de-mando'!$K$4="(Todas)",'Cuadro-de-mando'!$K$4=$E4716),OR('Cuadro-de-mando'!$N$4="(Todos)",'Cuadro-de-mando'!$N$4=$F4716)),1,0))</f>
        <v>1</v>
      </c>
    </row>
    <row r="4717" spans="1:10" x14ac:dyDescent="0.25">
      <c r="A4717" t="str">
        <f>IF(Tienda_2!$A2317="","","Tienda 2")</f>
        <v>Tienda 2</v>
      </c>
      <c r="B4717" t="str">
        <f>IF($A4717="","",Tienda_2!B2317)</f>
        <v>Muebles</v>
      </c>
      <c r="C4717" t="str">
        <f>IF($A4717="","",Tienda_2!G2317)</f>
        <v>Bogotá</v>
      </c>
      <c r="D4717" t="str">
        <f>IF($A4717="","",Tienda_2!F2317)</f>
        <v>Juan Fernandez</v>
      </c>
      <c r="E4717" t="str">
        <f>IF($A4717="","",Tienda_2!I2317)</f>
        <v>Tarjeta de crédito</v>
      </c>
      <c r="F4717">
        <f>IF($A4717="","",VALUE(RIGHT(Tienda_2!E2317,4)))</f>
        <v>2023</v>
      </c>
      <c r="G4717">
        <f>IF($A4717="","",Tienda_2!C2317)</f>
        <v>259000</v>
      </c>
      <c r="H4717">
        <f>IF($A4717="","",Tienda_2!D2317)</f>
        <v>12000</v>
      </c>
      <c r="I4717">
        <f>IF($A4717="","",Tienda_2!H2317)</f>
        <v>5</v>
      </c>
      <c r="J4717">
        <f>IF($A4717="",0,IF(AND(OR('Cuadro-de-mando'!$B$4="(Todas)",'Cuadro-de-mando'!$B$4=$A4717),OR('Cuadro-de-mando'!$E$4="(Todas)",'Cuadro-de-mando'!$E$4=$B4717),OR('Cuadro-de-mando'!$H$4="(Todas)",'Cuadro-de-mando'!$H$4=$C4717),OR('Cuadro-de-mando'!$K$4="(Todas)",'Cuadro-de-mando'!$K$4=$E4717),OR('Cuadro-de-mando'!$N$4="(Todos)",'Cuadro-de-mando'!$N$4=$F4717)),1,0))</f>
        <v>1</v>
      </c>
    </row>
    <row r="4718" spans="1:10" x14ac:dyDescent="0.25">
      <c r="A4718" t="str">
        <f>IF(Tienda_2!$A2318="","","Tienda 2")</f>
        <v>Tienda 2</v>
      </c>
      <c r="B4718" t="str">
        <f>IF($A4718="","",Tienda_2!B2318)</f>
        <v>Juguetes</v>
      </c>
      <c r="C4718" t="str">
        <f>IF($A4718="","",Tienda_2!G2318)</f>
        <v>Santa Marta</v>
      </c>
      <c r="D4718" t="str">
        <f>IF($A4718="","",Tienda_2!F2318)</f>
        <v>Felipe Santos</v>
      </c>
      <c r="E4718" t="str">
        <f>IF($A4718="","",Tienda_2!I2318)</f>
        <v>Tarjeta de crédito</v>
      </c>
      <c r="F4718">
        <f>IF($A4718="","",VALUE(RIGHT(Tienda_2!E2318,4)))</f>
        <v>2021</v>
      </c>
      <c r="G4718">
        <f>IF($A4718="","",Tienda_2!C2318)</f>
        <v>59500</v>
      </c>
      <c r="H4718">
        <f>IF($A4718="","",Tienda_2!D2318)</f>
        <v>3700</v>
      </c>
      <c r="I4718">
        <f>IF($A4718="","",Tienda_2!H2318)</f>
        <v>5</v>
      </c>
      <c r="J4718">
        <f>IF($A4718="",0,IF(AND(OR('Cuadro-de-mando'!$B$4="(Todas)",'Cuadro-de-mando'!$B$4=$A4718),OR('Cuadro-de-mando'!$E$4="(Todas)",'Cuadro-de-mando'!$E$4=$B4718),OR('Cuadro-de-mando'!$H$4="(Todas)",'Cuadro-de-mando'!$H$4=$C4718),OR('Cuadro-de-mando'!$K$4="(Todas)",'Cuadro-de-mando'!$K$4=$E4718),OR('Cuadro-de-mando'!$N$4="(Todos)",'Cuadro-de-mando'!$N$4=$F4718)),1,0))</f>
        <v>1</v>
      </c>
    </row>
    <row r="4719" spans="1:10" x14ac:dyDescent="0.25">
      <c r="A4719" t="str">
        <f>IF(Tienda_2!$A2319="","","Tienda 2")</f>
        <v>Tienda 2</v>
      </c>
      <c r="B4719" t="str">
        <f>IF($A4719="","",Tienda_2!B2319)</f>
        <v>Juguetes</v>
      </c>
      <c r="C4719" t="str">
        <f>IF($A4719="","",Tienda_2!G2319)</f>
        <v>Medellín</v>
      </c>
      <c r="D4719" t="str">
        <f>IF($A4719="","",Tienda_2!F2319)</f>
        <v>Camila Rivera</v>
      </c>
      <c r="E4719" t="str">
        <f>IF($A4719="","",Tienda_2!I2319)</f>
        <v>Tarjeta de crédito</v>
      </c>
      <c r="F4719">
        <f>IF($A4719="","",VALUE(RIGHT(Tienda_2!E2319,4)))</f>
        <v>2020</v>
      </c>
      <c r="G4719">
        <f>IF($A4719="","",Tienda_2!C2319)</f>
        <v>79600</v>
      </c>
      <c r="H4719">
        <f>IF($A4719="","",Tienda_2!D2319)</f>
        <v>4600</v>
      </c>
      <c r="I4719">
        <f>IF($A4719="","",Tienda_2!H2319)</f>
        <v>5</v>
      </c>
      <c r="J4719">
        <f>IF($A4719="",0,IF(AND(OR('Cuadro-de-mando'!$B$4="(Todas)",'Cuadro-de-mando'!$B$4=$A4719),OR('Cuadro-de-mando'!$E$4="(Todas)",'Cuadro-de-mando'!$E$4=$B4719),OR('Cuadro-de-mando'!$H$4="(Todas)",'Cuadro-de-mando'!$H$4=$C4719),OR('Cuadro-de-mando'!$K$4="(Todas)",'Cuadro-de-mando'!$K$4=$E4719),OR('Cuadro-de-mando'!$N$4="(Todos)",'Cuadro-de-mando'!$N$4=$F4719)),1,0))</f>
        <v>1</v>
      </c>
    </row>
    <row r="4720" spans="1:10" x14ac:dyDescent="0.25">
      <c r="A4720" t="str">
        <f>IF(Tienda_2!$A2320="","","Tienda 2")</f>
        <v>Tienda 2</v>
      </c>
      <c r="B4720" t="str">
        <f>IF($A4720="","",Tienda_2!B2320)</f>
        <v>Electrónicos</v>
      </c>
      <c r="C4720" t="str">
        <f>IF($A4720="","",Tienda_2!G2320)</f>
        <v>Medellín</v>
      </c>
      <c r="D4720" t="str">
        <f>IF($A4720="","",Tienda_2!F2320)</f>
        <v>Felipe Santos</v>
      </c>
      <c r="E4720" t="str">
        <f>IF($A4720="","",Tienda_2!I2320)</f>
        <v>Tarjeta de crédito</v>
      </c>
      <c r="F4720">
        <f>IF($A4720="","",VALUE(RIGHT(Tienda_2!E2320,4)))</f>
        <v>2022</v>
      </c>
      <c r="G4720">
        <f>IF($A4720="","",Tienda_2!C2320)</f>
        <v>1063700</v>
      </c>
      <c r="H4720">
        <f>IF($A4720="","",Tienda_2!D2320)</f>
        <v>54800</v>
      </c>
      <c r="I4720">
        <f>IF($A4720="","",Tienda_2!H2320)</f>
        <v>5</v>
      </c>
      <c r="J4720">
        <f>IF($A4720="",0,IF(AND(OR('Cuadro-de-mando'!$B$4="(Todas)",'Cuadro-de-mando'!$B$4=$A4720),OR('Cuadro-de-mando'!$E$4="(Todas)",'Cuadro-de-mando'!$E$4=$B4720),OR('Cuadro-de-mando'!$H$4="(Todas)",'Cuadro-de-mando'!$H$4=$C4720),OR('Cuadro-de-mando'!$K$4="(Todas)",'Cuadro-de-mando'!$K$4=$E4720),OR('Cuadro-de-mando'!$N$4="(Todos)",'Cuadro-de-mando'!$N$4=$F4720)),1,0))</f>
        <v>1</v>
      </c>
    </row>
    <row r="4721" spans="1:10" x14ac:dyDescent="0.25">
      <c r="A4721" t="str">
        <f>IF(Tienda_2!$A2321="","","Tienda 2")</f>
        <v>Tienda 2</v>
      </c>
      <c r="B4721" t="str">
        <f>IF($A4721="","",Tienda_2!B2321)</f>
        <v>Electrónicos</v>
      </c>
      <c r="C4721" t="str">
        <f>IF($A4721="","",Tienda_2!G2321)</f>
        <v>Bogotá</v>
      </c>
      <c r="D4721" t="str">
        <f>IF($A4721="","",Tienda_2!F2321)</f>
        <v>Ángel Rodriguez</v>
      </c>
      <c r="E4721" t="str">
        <f>IF($A4721="","",Tienda_2!I2321)</f>
        <v>Tarjeta de crédito</v>
      </c>
      <c r="F4721">
        <f>IF($A4721="","",VALUE(RIGHT(Tienda_2!E2321,4)))</f>
        <v>2021</v>
      </c>
      <c r="G4721">
        <f>IF($A4721="","",Tienda_2!C2321)</f>
        <v>1850700</v>
      </c>
      <c r="H4721">
        <f>IF($A4721="","",Tienda_2!D2321)</f>
        <v>98900</v>
      </c>
      <c r="I4721">
        <f>IF($A4721="","",Tienda_2!H2321)</f>
        <v>5</v>
      </c>
      <c r="J4721">
        <f>IF($A4721="",0,IF(AND(OR('Cuadro-de-mando'!$B$4="(Todas)",'Cuadro-de-mando'!$B$4=$A4721),OR('Cuadro-de-mando'!$E$4="(Todas)",'Cuadro-de-mando'!$E$4=$B4721),OR('Cuadro-de-mando'!$H$4="(Todas)",'Cuadro-de-mando'!$H$4=$C4721),OR('Cuadro-de-mando'!$K$4="(Todas)",'Cuadro-de-mando'!$K$4=$E4721),OR('Cuadro-de-mando'!$N$4="(Todos)",'Cuadro-de-mando'!$N$4=$F4721)),1,0))</f>
        <v>1</v>
      </c>
    </row>
    <row r="4722" spans="1:10" x14ac:dyDescent="0.25">
      <c r="A4722" t="str">
        <f>IF(Tienda_2!$A2322="","","Tienda 2")</f>
        <v>Tienda 2</v>
      </c>
      <c r="B4722" t="str">
        <f>IF($A4722="","",Tienda_2!B2322)</f>
        <v>Muebles</v>
      </c>
      <c r="C4722" t="str">
        <f>IF($A4722="","",Tienda_2!G2322)</f>
        <v>Pereira</v>
      </c>
      <c r="D4722" t="str">
        <f>IF($A4722="","",Tienda_2!F2322)</f>
        <v>Juan Fernandez</v>
      </c>
      <c r="E4722" t="str">
        <f>IF($A4722="","",Tienda_2!I2322)</f>
        <v>Tarjeta de crédito</v>
      </c>
      <c r="F4722">
        <f>IF($A4722="","",VALUE(RIGHT(Tienda_2!E2322,4)))</f>
        <v>2020</v>
      </c>
      <c r="G4722">
        <f>IF($A4722="","",Tienda_2!C2322)</f>
        <v>204400</v>
      </c>
      <c r="H4722">
        <f>IF($A4722="","",Tienda_2!D2322)</f>
        <v>11100</v>
      </c>
      <c r="I4722">
        <f>IF($A4722="","",Tienda_2!H2322)</f>
        <v>5</v>
      </c>
      <c r="J4722">
        <f>IF($A4722="",0,IF(AND(OR('Cuadro-de-mando'!$B$4="(Todas)",'Cuadro-de-mando'!$B$4=$A4722),OR('Cuadro-de-mando'!$E$4="(Todas)",'Cuadro-de-mando'!$E$4=$B4722),OR('Cuadro-de-mando'!$H$4="(Todas)",'Cuadro-de-mando'!$H$4=$C4722),OR('Cuadro-de-mando'!$K$4="(Todas)",'Cuadro-de-mando'!$K$4=$E4722),OR('Cuadro-de-mando'!$N$4="(Todos)",'Cuadro-de-mando'!$N$4=$F4722)),1,0))</f>
        <v>1</v>
      </c>
    </row>
    <row r="4723" spans="1:10" x14ac:dyDescent="0.25">
      <c r="A4723" t="str">
        <f>IF(Tienda_2!$A2323="","","Tienda 2")</f>
        <v>Tienda 2</v>
      </c>
      <c r="B4723" t="str">
        <f>IF($A4723="","",Tienda_2!B2323)</f>
        <v>Electrodomésticos</v>
      </c>
      <c r="C4723" t="str">
        <f>IF($A4723="","",Tienda_2!G2323)</f>
        <v>Cúcuta</v>
      </c>
      <c r="D4723" t="str">
        <f>IF($A4723="","",Tienda_2!F2323)</f>
        <v>Izabela de León</v>
      </c>
      <c r="E4723" t="str">
        <f>IF($A4723="","",Tienda_2!I2323)</f>
        <v>Tarjeta de crédito</v>
      </c>
      <c r="F4723">
        <f>IF($A4723="","",VALUE(RIGHT(Tienda_2!E2323,4)))</f>
        <v>2021</v>
      </c>
      <c r="G4723">
        <f>IF($A4723="","",Tienda_2!C2323)</f>
        <v>1242400</v>
      </c>
      <c r="H4723">
        <f>IF($A4723="","",Tienda_2!D2323)</f>
        <v>64300</v>
      </c>
      <c r="I4723">
        <f>IF($A4723="","",Tienda_2!H2323)</f>
        <v>5</v>
      </c>
      <c r="J4723">
        <f>IF($A4723="",0,IF(AND(OR('Cuadro-de-mando'!$B$4="(Todas)",'Cuadro-de-mando'!$B$4=$A4723),OR('Cuadro-de-mando'!$E$4="(Todas)",'Cuadro-de-mando'!$E$4=$B4723),OR('Cuadro-de-mando'!$H$4="(Todas)",'Cuadro-de-mando'!$H$4=$C4723),OR('Cuadro-de-mando'!$K$4="(Todas)",'Cuadro-de-mando'!$K$4=$E4723),OR('Cuadro-de-mando'!$N$4="(Todos)",'Cuadro-de-mando'!$N$4=$F4723)),1,0))</f>
        <v>1</v>
      </c>
    </row>
    <row r="4724" spans="1:10" x14ac:dyDescent="0.25">
      <c r="A4724" t="str">
        <f>IF(Tienda_2!$A2324="","","Tienda 2")</f>
        <v>Tienda 2</v>
      </c>
      <c r="B4724" t="str">
        <f>IF($A4724="","",Tienda_2!B2324)</f>
        <v>Electrónicos</v>
      </c>
      <c r="C4724" t="str">
        <f>IF($A4724="","",Tienda_2!G2324)</f>
        <v>Leticia</v>
      </c>
      <c r="D4724" t="str">
        <f>IF($A4724="","",Tienda_2!F2324)</f>
        <v>Rafael Acosta</v>
      </c>
      <c r="E4724" t="str">
        <f>IF($A4724="","",Tienda_2!I2324)</f>
        <v>Tarjeta de crédito</v>
      </c>
      <c r="F4724">
        <f>IF($A4724="","",VALUE(RIGHT(Tienda_2!E2324,4)))</f>
        <v>2023</v>
      </c>
      <c r="G4724">
        <f>IF($A4724="","",Tienda_2!C2324)</f>
        <v>101000</v>
      </c>
      <c r="H4724">
        <f>IF($A4724="","",Tienda_2!D2324)</f>
        <v>6400</v>
      </c>
      <c r="I4724">
        <f>IF($A4724="","",Tienda_2!H2324)</f>
        <v>1</v>
      </c>
      <c r="J4724">
        <f>IF($A4724="",0,IF(AND(OR('Cuadro-de-mando'!$B$4="(Todas)",'Cuadro-de-mando'!$B$4=$A4724),OR('Cuadro-de-mando'!$E$4="(Todas)",'Cuadro-de-mando'!$E$4=$B4724),OR('Cuadro-de-mando'!$H$4="(Todas)",'Cuadro-de-mando'!$H$4=$C4724),OR('Cuadro-de-mando'!$K$4="(Todas)",'Cuadro-de-mando'!$K$4=$E4724),OR('Cuadro-de-mando'!$N$4="(Todos)",'Cuadro-de-mando'!$N$4=$F4724)),1,0))</f>
        <v>1</v>
      </c>
    </row>
    <row r="4725" spans="1:10" x14ac:dyDescent="0.25">
      <c r="A4725" t="str">
        <f>IF(Tienda_2!$A2325="","","Tienda 2")</f>
        <v>Tienda 2</v>
      </c>
      <c r="B4725" t="str">
        <f>IF($A4725="","",Tienda_2!B2325)</f>
        <v>Artículos para el hogar</v>
      </c>
      <c r="C4725" t="str">
        <f>IF($A4725="","",Tienda_2!G2325)</f>
        <v>Bogotá</v>
      </c>
      <c r="D4725" t="str">
        <f>IF($A4725="","",Tienda_2!F2325)</f>
        <v>Juan Fernandez</v>
      </c>
      <c r="E4725" t="str">
        <f>IF($A4725="","",Tienda_2!I2325)</f>
        <v>Tarjeta de crédito</v>
      </c>
      <c r="F4725">
        <f>IF($A4725="","",VALUE(RIGHT(Tienda_2!E2325,4)))</f>
        <v>2021</v>
      </c>
      <c r="G4725">
        <f>IF($A4725="","",Tienda_2!C2325)</f>
        <v>75000</v>
      </c>
      <c r="H4725">
        <f>IF($A4725="","",Tienda_2!D2325)</f>
        <v>4500</v>
      </c>
      <c r="I4725">
        <f>IF($A4725="","",Tienda_2!H2325)</f>
        <v>5</v>
      </c>
      <c r="J4725">
        <f>IF($A4725="",0,IF(AND(OR('Cuadro-de-mando'!$B$4="(Todas)",'Cuadro-de-mando'!$B$4=$A4725),OR('Cuadro-de-mando'!$E$4="(Todas)",'Cuadro-de-mando'!$E$4=$B4725),OR('Cuadro-de-mando'!$H$4="(Todas)",'Cuadro-de-mando'!$H$4=$C4725),OR('Cuadro-de-mando'!$K$4="(Todas)",'Cuadro-de-mando'!$K$4=$E4725),OR('Cuadro-de-mando'!$N$4="(Todos)",'Cuadro-de-mando'!$N$4=$F4725)),1,0))</f>
        <v>1</v>
      </c>
    </row>
    <row r="4726" spans="1:10" x14ac:dyDescent="0.25">
      <c r="A4726" t="str">
        <f>IF(Tienda_2!$A2326="","","Tienda 2")</f>
        <v>Tienda 2</v>
      </c>
      <c r="B4726" t="str">
        <f>IF($A4726="","",Tienda_2!B2326)</f>
        <v>Juguetes</v>
      </c>
      <c r="C4726" t="str">
        <f>IF($A4726="","",Tienda_2!G2326)</f>
        <v>Medellín</v>
      </c>
      <c r="D4726" t="str">
        <f>IF($A4726="","",Tienda_2!F2326)</f>
        <v>Beatriz Morales</v>
      </c>
      <c r="E4726" t="str">
        <f>IF($A4726="","",Tienda_2!I2326)</f>
        <v>Tarjeta de crédito</v>
      </c>
      <c r="F4726">
        <f>IF($A4726="","",VALUE(RIGHT(Tienda_2!E2326,4)))</f>
        <v>2021</v>
      </c>
      <c r="G4726">
        <f>IF($A4726="","",Tienda_2!C2326)</f>
        <v>19700</v>
      </c>
      <c r="H4726">
        <f>IF($A4726="","",Tienda_2!D2326)</f>
        <v>1400</v>
      </c>
      <c r="I4726">
        <f>IF($A4726="","",Tienda_2!H2326)</f>
        <v>5</v>
      </c>
      <c r="J4726">
        <f>IF($A4726="",0,IF(AND(OR('Cuadro-de-mando'!$B$4="(Todas)",'Cuadro-de-mando'!$B$4=$A4726),OR('Cuadro-de-mando'!$E$4="(Todas)",'Cuadro-de-mando'!$E$4=$B4726),OR('Cuadro-de-mando'!$H$4="(Todas)",'Cuadro-de-mando'!$H$4=$C4726),OR('Cuadro-de-mando'!$K$4="(Todas)",'Cuadro-de-mando'!$K$4=$E4726),OR('Cuadro-de-mando'!$N$4="(Todos)",'Cuadro-de-mando'!$N$4=$F4726)),1,0))</f>
        <v>1</v>
      </c>
    </row>
    <row r="4727" spans="1:10" x14ac:dyDescent="0.25">
      <c r="A4727" t="str">
        <f>IF(Tienda_2!$A2327="","","Tienda 2")</f>
        <v>Tienda 2</v>
      </c>
      <c r="B4727" t="str">
        <f>IF($A4727="","",Tienda_2!B2327)</f>
        <v>Artículos para el hogar</v>
      </c>
      <c r="C4727" t="str">
        <f>IF($A4727="","",Tienda_2!G2327)</f>
        <v>Cali</v>
      </c>
      <c r="D4727" t="str">
        <f>IF($A4727="","",Tienda_2!F2327)</f>
        <v>Maria Alfonso</v>
      </c>
      <c r="E4727" t="str">
        <f>IF($A4727="","",Tienda_2!I2327)</f>
        <v>Nequi</v>
      </c>
      <c r="F4727">
        <f>IF($A4727="","",VALUE(RIGHT(Tienda_2!E2327,4)))</f>
        <v>2022</v>
      </c>
      <c r="G4727">
        <f>IF($A4727="","",Tienda_2!C2327)</f>
        <v>51400</v>
      </c>
      <c r="H4727">
        <f>IF($A4727="","",Tienda_2!D2327)</f>
        <v>3100</v>
      </c>
      <c r="I4727">
        <f>IF($A4727="","",Tienda_2!H2327)</f>
        <v>3</v>
      </c>
      <c r="J4727">
        <f>IF($A4727="",0,IF(AND(OR('Cuadro-de-mando'!$B$4="(Todas)",'Cuadro-de-mando'!$B$4=$A4727),OR('Cuadro-de-mando'!$E$4="(Todas)",'Cuadro-de-mando'!$E$4=$B4727),OR('Cuadro-de-mando'!$H$4="(Todas)",'Cuadro-de-mando'!$H$4=$C4727),OR('Cuadro-de-mando'!$K$4="(Todas)",'Cuadro-de-mando'!$K$4=$E4727),OR('Cuadro-de-mando'!$N$4="(Todos)",'Cuadro-de-mando'!$N$4=$F4727)),1,0))</f>
        <v>1</v>
      </c>
    </row>
    <row r="4728" spans="1:10" x14ac:dyDescent="0.25">
      <c r="A4728" t="str">
        <f>IF(Tienda_2!$A2328="","","Tienda 2")</f>
        <v>Tienda 2</v>
      </c>
      <c r="B4728" t="str">
        <f>IF($A4728="","",Tienda_2!B2328)</f>
        <v>Juguetes</v>
      </c>
      <c r="C4728" t="str">
        <f>IF($A4728="","",Tienda_2!G2328)</f>
        <v>Bogotá</v>
      </c>
      <c r="D4728" t="str">
        <f>IF($A4728="","",Tienda_2!F2328)</f>
        <v>Pedro Gomez</v>
      </c>
      <c r="E4728" t="str">
        <f>IF($A4728="","",Tienda_2!I2328)</f>
        <v>Nequi</v>
      </c>
      <c r="F4728">
        <f>IF($A4728="","",VALUE(RIGHT(Tienda_2!E2328,4)))</f>
        <v>2023</v>
      </c>
      <c r="G4728">
        <f>IF($A4728="","",Tienda_2!C2328)</f>
        <v>29900</v>
      </c>
      <c r="H4728">
        <f>IF($A4728="","",Tienda_2!D2328)</f>
        <v>2000</v>
      </c>
      <c r="I4728">
        <f>IF($A4728="","",Tienda_2!H2328)</f>
        <v>5</v>
      </c>
      <c r="J4728">
        <f>IF($A4728="",0,IF(AND(OR('Cuadro-de-mando'!$B$4="(Todas)",'Cuadro-de-mando'!$B$4=$A4728),OR('Cuadro-de-mando'!$E$4="(Todas)",'Cuadro-de-mando'!$E$4=$B4728),OR('Cuadro-de-mando'!$H$4="(Todas)",'Cuadro-de-mando'!$H$4=$C4728),OR('Cuadro-de-mando'!$K$4="(Todas)",'Cuadro-de-mando'!$K$4=$E4728),OR('Cuadro-de-mando'!$N$4="(Todos)",'Cuadro-de-mando'!$N$4=$F4728)),1,0))</f>
        <v>1</v>
      </c>
    </row>
    <row r="4729" spans="1:10" x14ac:dyDescent="0.25">
      <c r="A4729" t="str">
        <f>IF(Tienda_2!$A2329="","","Tienda 2")</f>
        <v>Tienda 2</v>
      </c>
      <c r="B4729" t="str">
        <f>IF($A4729="","",Tienda_2!B2329)</f>
        <v>Muebles</v>
      </c>
      <c r="C4729" t="str">
        <f>IF($A4729="","",Tienda_2!G2329)</f>
        <v>Medellín</v>
      </c>
      <c r="D4729" t="str">
        <f>IF($A4729="","",Tienda_2!F2329)</f>
        <v>Lucas Olivera</v>
      </c>
      <c r="E4729" t="str">
        <f>IF($A4729="","",Tienda_2!I2329)</f>
        <v>Tarjeta de crédito</v>
      </c>
      <c r="F4729">
        <f>IF($A4729="","",VALUE(RIGHT(Tienda_2!E2329,4)))</f>
        <v>2020</v>
      </c>
      <c r="G4729">
        <f>IF($A4729="","",Tienda_2!C2329)</f>
        <v>451200</v>
      </c>
      <c r="H4729">
        <f>IF($A4729="","",Tienda_2!D2329)</f>
        <v>22200</v>
      </c>
      <c r="I4729">
        <f>IF($A4729="","",Tienda_2!H2329)</f>
        <v>4</v>
      </c>
      <c r="J4729">
        <f>IF($A4729="",0,IF(AND(OR('Cuadro-de-mando'!$B$4="(Todas)",'Cuadro-de-mando'!$B$4=$A4729),OR('Cuadro-de-mando'!$E$4="(Todas)",'Cuadro-de-mando'!$E$4=$B4729),OR('Cuadro-de-mando'!$H$4="(Todas)",'Cuadro-de-mando'!$H$4=$C4729),OR('Cuadro-de-mando'!$K$4="(Todas)",'Cuadro-de-mando'!$K$4=$E4729),OR('Cuadro-de-mando'!$N$4="(Todos)",'Cuadro-de-mando'!$N$4=$F4729)),1,0))</f>
        <v>1</v>
      </c>
    </row>
    <row r="4730" spans="1:10" x14ac:dyDescent="0.25">
      <c r="A4730" t="str">
        <f>IF(Tienda_2!$A2330="","","Tienda 2")</f>
        <v>Tienda 2</v>
      </c>
      <c r="B4730" t="str">
        <f>IF($A4730="","",Tienda_2!B2330)</f>
        <v>Libros</v>
      </c>
      <c r="C4730" t="str">
        <f>IF($A4730="","",Tienda_2!G2330)</f>
        <v>Bogotá</v>
      </c>
      <c r="D4730" t="str">
        <f>IF($A4730="","",Tienda_2!F2330)</f>
        <v>Camila Rivera</v>
      </c>
      <c r="E4730" t="str">
        <f>IF($A4730="","",Tienda_2!I2330)</f>
        <v>Tarjeta de crédito</v>
      </c>
      <c r="F4730">
        <f>IF($A4730="","",VALUE(RIGHT(Tienda_2!E2330,4)))</f>
        <v>2022</v>
      </c>
      <c r="G4730">
        <f>IF($A4730="","",Tienda_2!C2330)</f>
        <v>48700</v>
      </c>
      <c r="H4730">
        <f>IF($A4730="","",Tienda_2!D2330)</f>
        <v>2800</v>
      </c>
      <c r="I4730">
        <f>IF($A4730="","",Tienda_2!H2330)</f>
        <v>1</v>
      </c>
      <c r="J4730">
        <f>IF($A4730="",0,IF(AND(OR('Cuadro-de-mando'!$B$4="(Todas)",'Cuadro-de-mando'!$B$4=$A4730),OR('Cuadro-de-mando'!$E$4="(Todas)",'Cuadro-de-mando'!$E$4=$B4730),OR('Cuadro-de-mando'!$H$4="(Todas)",'Cuadro-de-mando'!$H$4=$C4730),OR('Cuadro-de-mando'!$K$4="(Todas)",'Cuadro-de-mando'!$K$4=$E4730),OR('Cuadro-de-mando'!$N$4="(Todos)",'Cuadro-de-mando'!$N$4=$F4730)),1,0))</f>
        <v>1</v>
      </c>
    </row>
    <row r="4731" spans="1:10" x14ac:dyDescent="0.25">
      <c r="A4731" t="str">
        <f>IF(Tienda_2!$A2331="","","Tienda 2")</f>
        <v>Tienda 2</v>
      </c>
      <c r="B4731" t="str">
        <f>IF($A4731="","",Tienda_2!B2331)</f>
        <v>Instrumentos musicales</v>
      </c>
      <c r="C4731" t="str">
        <f>IF($A4731="","",Tienda_2!G2331)</f>
        <v>Medellín</v>
      </c>
      <c r="D4731" t="str">
        <f>IF($A4731="","",Tienda_2!F2331)</f>
        <v>Santiago Silva</v>
      </c>
      <c r="E4731" t="str">
        <f>IF($A4731="","",Tienda_2!I2331)</f>
        <v>Nequi</v>
      </c>
      <c r="F4731">
        <f>IF($A4731="","",VALUE(RIGHT(Tienda_2!E2331,4)))</f>
        <v>2022</v>
      </c>
      <c r="G4731">
        <f>IF($A4731="","",Tienda_2!C2331)</f>
        <v>766500</v>
      </c>
      <c r="H4731">
        <f>IF($A4731="","",Tienda_2!D2331)</f>
        <v>41200</v>
      </c>
      <c r="I4731">
        <f>IF($A4731="","",Tienda_2!H2331)</f>
        <v>2</v>
      </c>
      <c r="J4731">
        <f>IF($A4731="",0,IF(AND(OR('Cuadro-de-mando'!$B$4="(Todas)",'Cuadro-de-mando'!$B$4=$A4731),OR('Cuadro-de-mando'!$E$4="(Todas)",'Cuadro-de-mando'!$E$4=$B4731),OR('Cuadro-de-mando'!$H$4="(Todas)",'Cuadro-de-mando'!$H$4=$C4731),OR('Cuadro-de-mando'!$K$4="(Todas)",'Cuadro-de-mando'!$K$4=$E4731),OR('Cuadro-de-mando'!$N$4="(Todos)",'Cuadro-de-mando'!$N$4=$F4731)),1,0))</f>
        <v>1</v>
      </c>
    </row>
    <row r="4732" spans="1:10" x14ac:dyDescent="0.25">
      <c r="A4732" t="str">
        <f>IF(Tienda_2!$A2332="","","Tienda 2")</f>
        <v>Tienda 2</v>
      </c>
      <c r="B4732" t="str">
        <f>IF($A4732="","",Tienda_2!B2332)</f>
        <v>Electrodomésticos</v>
      </c>
      <c r="C4732" t="str">
        <f>IF($A4732="","",Tienda_2!G2332)</f>
        <v>Bogotá</v>
      </c>
      <c r="D4732" t="str">
        <f>IF($A4732="","",Tienda_2!F2332)</f>
        <v>Juan Fernandez</v>
      </c>
      <c r="E4732" t="str">
        <f>IF($A4732="","",Tienda_2!I2332)</f>
        <v>Nequi</v>
      </c>
      <c r="F4732">
        <f>IF($A4732="","",VALUE(RIGHT(Tienda_2!E2332,4)))</f>
        <v>2021</v>
      </c>
      <c r="G4732">
        <f>IF($A4732="","",Tienda_2!C2332)</f>
        <v>1255200</v>
      </c>
      <c r="H4732">
        <f>IF($A4732="","",Tienda_2!D2332)</f>
        <v>71600</v>
      </c>
      <c r="I4732">
        <f>IF($A4732="","",Tienda_2!H2332)</f>
        <v>1</v>
      </c>
      <c r="J4732">
        <f>IF($A4732="",0,IF(AND(OR('Cuadro-de-mando'!$B$4="(Todas)",'Cuadro-de-mando'!$B$4=$A4732),OR('Cuadro-de-mando'!$E$4="(Todas)",'Cuadro-de-mando'!$E$4=$B4732),OR('Cuadro-de-mando'!$H$4="(Todas)",'Cuadro-de-mando'!$H$4=$C4732),OR('Cuadro-de-mando'!$K$4="(Todas)",'Cuadro-de-mando'!$K$4=$E4732),OR('Cuadro-de-mando'!$N$4="(Todos)",'Cuadro-de-mando'!$N$4=$F4732)),1,0))</f>
        <v>1</v>
      </c>
    </row>
    <row r="4733" spans="1:10" x14ac:dyDescent="0.25">
      <c r="A4733" t="str">
        <f>IF(Tienda_2!$A2333="","","Tienda 2")</f>
        <v>Tienda 2</v>
      </c>
      <c r="B4733" t="str">
        <f>IF($A4733="","",Tienda_2!B2333)</f>
        <v>Instrumentos musicales</v>
      </c>
      <c r="C4733" t="str">
        <f>IF($A4733="","",Tienda_2!G2333)</f>
        <v>Pereira</v>
      </c>
      <c r="D4733" t="str">
        <f>IF($A4733="","",Tienda_2!F2333)</f>
        <v>Pedro Gomez</v>
      </c>
      <c r="E4733" t="str">
        <f>IF($A4733="","",Tienda_2!I2333)</f>
        <v>Tarjeta de crédito</v>
      </c>
      <c r="F4733">
        <f>IF($A4733="","",VALUE(RIGHT(Tienda_2!E2333,4)))</f>
        <v>2022</v>
      </c>
      <c r="G4733">
        <f>IF($A4733="","",Tienda_2!C2333)</f>
        <v>922700</v>
      </c>
      <c r="H4733">
        <f>IF($A4733="","",Tienda_2!D2333)</f>
        <v>51500</v>
      </c>
      <c r="I4733">
        <f>IF($A4733="","",Tienda_2!H2333)</f>
        <v>5</v>
      </c>
      <c r="J4733">
        <f>IF($A4733="",0,IF(AND(OR('Cuadro-de-mando'!$B$4="(Todas)",'Cuadro-de-mando'!$B$4=$A4733),OR('Cuadro-de-mando'!$E$4="(Todas)",'Cuadro-de-mando'!$E$4=$B4733),OR('Cuadro-de-mando'!$H$4="(Todas)",'Cuadro-de-mando'!$H$4=$C4733),OR('Cuadro-de-mando'!$K$4="(Todas)",'Cuadro-de-mando'!$K$4=$E4733),OR('Cuadro-de-mando'!$N$4="(Todos)",'Cuadro-de-mando'!$N$4=$F4733)),1,0))</f>
        <v>1</v>
      </c>
    </row>
    <row r="4734" spans="1:10" x14ac:dyDescent="0.25">
      <c r="A4734" t="str">
        <f>IF(Tienda_2!$A2334="","","Tienda 2")</f>
        <v>Tienda 2</v>
      </c>
      <c r="B4734" t="str">
        <f>IF($A4734="","",Tienda_2!B2334)</f>
        <v>Libros</v>
      </c>
      <c r="C4734" t="str">
        <f>IF($A4734="","",Tienda_2!G2334)</f>
        <v>Cali</v>
      </c>
      <c r="D4734" t="str">
        <f>IF($A4734="","",Tienda_2!F2334)</f>
        <v>Juliana Costa</v>
      </c>
      <c r="E4734" t="str">
        <f>IF($A4734="","",Tienda_2!I2334)</f>
        <v>Nequi</v>
      </c>
      <c r="F4734">
        <f>IF($A4734="","",VALUE(RIGHT(Tienda_2!E2334,4)))</f>
        <v>2020</v>
      </c>
      <c r="G4734">
        <f>IF($A4734="","",Tienda_2!C2334)</f>
        <v>62800</v>
      </c>
      <c r="H4734">
        <f>IF($A4734="","",Tienda_2!D2334)</f>
        <v>9200</v>
      </c>
      <c r="I4734">
        <f>IF($A4734="","",Tienda_2!H2334)</f>
        <v>5</v>
      </c>
      <c r="J4734">
        <f>IF($A4734="",0,IF(AND(OR('Cuadro-de-mando'!$B$4="(Todas)",'Cuadro-de-mando'!$B$4=$A4734),OR('Cuadro-de-mando'!$E$4="(Todas)",'Cuadro-de-mando'!$E$4=$B4734),OR('Cuadro-de-mando'!$H$4="(Todas)",'Cuadro-de-mando'!$H$4=$C4734),OR('Cuadro-de-mando'!$K$4="(Todas)",'Cuadro-de-mando'!$K$4=$E4734),OR('Cuadro-de-mando'!$N$4="(Todos)",'Cuadro-de-mando'!$N$4=$F4734)),1,0))</f>
        <v>1</v>
      </c>
    </row>
    <row r="4735" spans="1:10" x14ac:dyDescent="0.25">
      <c r="A4735" t="str">
        <f>IF(Tienda_2!$A2335="","","Tienda 2")</f>
        <v>Tienda 2</v>
      </c>
      <c r="B4735" t="str">
        <f>IF($A4735="","",Tienda_2!B2335)</f>
        <v>Juguetes</v>
      </c>
      <c r="C4735" t="str">
        <f>IF($A4735="","",Tienda_2!G2335)</f>
        <v>Bogotá</v>
      </c>
      <c r="D4735" t="str">
        <f>IF($A4735="","",Tienda_2!F2335)</f>
        <v>Blanca Ramirez</v>
      </c>
      <c r="E4735" t="str">
        <f>IF($A4735="","",Tienda_2!I2335)</f>
        <v>Tarjeta de crédito</v>
      </c>
      <c r="F4735">
        <f>IF($A4735="","",VALUE(RIGHT(Tienda_2!E2335,4)))</f>
        <v>2023</v>
      </c>
      <c r="G4735">
        <f>IF($A4735="","",Tienda_2!C2335)</f>
        <v>59400</v>
      </c>
      <c r="H4735">
        <f>IF($A4735="","",Tienda_2!D2335)</f>
        <v>1400</v>
      </c>
      <c r="I4735">
        <f>IF($A4735="","",Tienda_2!H2335)</f>
        <v>5</v>
      </c>
      <c r="J4735">
        <f>IF($A4735="",0,IF(AND(OR('Cuadro-de-mando'!$B$4="(Todas)",'Cuadro-de-mando'!$B$4=$A4735),OR('Cuadro-de-mando'!$E$4="(Todas)",'Cuadro-de-mando'!$E$4=$B4735),OR('Cuadro-de-mando'!$H$4="(Todas)",'Cuadro-de-mando'!$H$4=$C4735),OR('Cuadro-de-mando'!$K$4="(Todas)",'Cuadro-de-mando'!$K$4=$E4735),OR('Cuadro-de-mando'!$N$4="(Todos)",'Cuadro-de-mando'!$N$4=$F4735)),1,0))</f>
        <v>1</v>
      </c>
    </row>
    <row r="4736" spans="1:10" x14ac:dyDescent="0.25">
      <c r="A4736" t="str">
        <f>IF(Tienda_2!$A2336="","","Tienda 2")</f>
        <v>Tienda 2</v>
      </c>
      <c r="B4736" t="str">
        <f>IF($A4736="","",Tienda_2!B2336)</f>
        <v>Juguetes</v>
      </c>
      <c r="C4736" t="str">
        <f>IF($A4736="","",Tienda_2!G2336)</f>
        <v>Barranquilla</v>
      </c>
      <c r="D4736" t="str">
        <f>IF($A4736="","",Tienda_2!F2336)</f>
        <v>Ángel Rodriguez</v>
      </c>
      <c r="E4736" t="str">
        <f>IF($A4736="","",Tienda_2!I2336)</f>
        <v>Tarjeta de crédito</v>
      </c>
      <c r="F4736">
        <f>IF($A4736="","",VALUE(RIGHT(Tienda_2!E2336,4)))</f>
        <v>2021</v>
      </c>
      <c r="G4736">
        <f>IF($A4736="","",Tienda_2!C2336)</f>
        <v>48900</v>
      </c>
      <c r="H4736">
        <f>IF($A4736="","",Tienda_2!D2336)</f>
        <v>800</v>
      </c>
      <c r="I4736">
        <f>IF($A4736="","",Tienda_2!H2336)</f>
        <v>4</v>
      </c>
      <c r="J4736">
        <f>IF($A4736="",0,IF(AND(OR('Cuadro-de-mando'!$B$4="(Todas)",'Cuadro-de-mando'!$B$4=$A4736),OR('Cuadro-de-mando'!$E$4="(Todas)",'Cuadro-de-mando'!$E$4=$B4736),OR('Cuadro-de-mando'!$H$4="(Todas)",'Cuadro-de-mando'!$H$4=$C4736),OR('Cuadro-de-mando'!$K$4="(Todas)",'Cuadro-de-mando'!$K$4=$E4736),OR('Cuadro-de-mando'!$N$4="(Todos)",'Cuadro-de-mando'!$N$4=$F4736)),1,0))</f>
        <v>1</v>
      </c>
    </row>
    <row r="4737" spans="1:10" x14ac:dyDescent="0.25">
      <c r="A4737" t="str">
        <f>IF(Tienda_2!$A2337="","","Tienda 2")</f>
        <v>Tienda 2</v>
      </c>
      <c r="B4737" t="str">
        <f>IF($A4737="","",Tienda_2!B2337)</f>
        <v>Deportes y diversión</v>
      </c>
      <c r="C4737" t="str">
        <f>IF($A4737="","",Tienda_2!G2337)</f>
        <v>Bogotá</v>
      </c>
      <c r="D4737" t="str">
        <f>IF($A4737="","",Tienda_2!F2337)</f>
        <v>Mariana Herrera</v>
      </c>
      <c r="E4737" t="str">
        <f>IF($A4737="","",Tienda_2!I2337)</f>
        <v>Tarjeta de crédito</v>
      </c>
      <c r="F4737">
        <f>IF($A4737="","",VALUE(RIGHT(Tienda_2!E2337,4)))</f>
        <v>2023</v>
      </c>
      <c r="G4737">
        <f>IF($A4737="","",Tienda_2!C2337)</f>
        <v>108900</v>
      </c>
      <c r="H4737">
        <f>IF($A4737="","",Tienda_2!D2337)</f>
        <v>4000</v>
      </c>
      <c r="I4737">
        <f>IF($A4737="","",Tienda_2!H2337)</f>
        <v>5</v>
      </c>
      <c r="J4737">
        <f>IF($A4737="",0,IF(AND(OR('Cuadro-de-mando'!$B$4="(Todas)",'Cuadro-de-mando'!$B$4=$A4737),OR('Cuadro-de-mando'!$E$4="(Todas)",'Cuadro-de-mando'!$E$4=$B4737),OR('Cuadro-de-mando'!$H$4="(Todas)",'Cuadro-de-mando'!$H$4=$C4737),OR('Cuadro-de-mando'!$K$4="(Todas)",'Cuadro-de-mando'!$K$4=$E4737),OR('Cuadro-de-mando'!$N$4="(Todos)",'Cuadro-de-mando'!$N$4=$F4737)),1,0))</f>
        <v>1</v>
      </c>
    </row>
    <row r="4738" spans="1:10" x14ac:dyDescent="0.25">
      <c r="A4738" t="str">
        <f>IF(Tienda_2!$A2338="","","Tienda 2")</f>
        <v>Tienda 2</v>
      </c>
      <c r="B4738" t="str">
        <f>IF($A4738="","",Tienda_2!B2338)</f>
        <v>Juguetes</v>
      </c>
      <c r="C4738" t="str">
        <f>IF($A4738="","",Tienda_2!G2338)</f>
        <v>Bogotá</v>
      </c>
      <c r="D4738" t="str">
        <f>IF($A4738="","",Tienda_2!F2338)</f>
        <v>Ángel Rodriguez</v>
      </c>
      <c r="E4738" t="str">
        <f>IF($A4738="","",Tienda_2!I2338)</f>
        <v>Tarjeta de crédito</v>
      </c>
      <c r="F4738">
        <f>IF($A4738="","",VALUE(RIGHT(Tienda_2!E2338,4)))</f>
        <v>2021</v>
      </c>
      <c r="G4738">
        <f>IF($A4738="","",Tienda_2!C2338)</f>
        <v>45700</v>
      </c>
      <c r="H4738">
        <f>IF($A4738="","",Tienda_2!D2338)</f>
        <v>0</v>
      </c>
      <c r="I4738">
        <f>IF($A4738="","",Tienda_2!H2338)</f>
        <v>5</v>
      </c>
      <c r="J4738">
        <f>IF($A4738="",0,IF(AND(OR('Cuadro-de-mando'!$B$4="(Todas)",'Cuadro-de-mando'!$B$4=$A4738),OR('Cuadro-de-mando'!$E$4="(Todas)",'Cuadro-de-mando'!$E$4=$B4738),OR('Cuadro-de-mando'!$H$4="(Todas)",'Cuadro-de-mando'!$H$4=$C4738),OR('Cuadro-de-mando'!$K$4="(Todas)",'Cuadro-de-mando'!$K$4=$E4738),OR('Cuadro-de-mando'!$N$4="(Todos)",'Cuadro-de-mando'!$N$4=$F4738)),1,0))</f>
        <v>1</v>
      </c>
    </row>
    <row r="4739" spans="1:10" x14ac:dyDescent="0.25">
      <c r="A4739" t="str">
        <f>IF(Tienda_2!$A2339="","","Tienda 2")</f>
        <v>Tienda 2</v>
      </c>
      <c r="B4739" t="str">
        <f>IF($A4739="","",Tienda_2!B2339)</f>
        <v>Muebles</v>
      </c>
      <c r="C4739" t="str">
        <f>IF($A4739="","",Tienda_2!G2339)</f>
        <v>Pasto</v>
      </c>
      <c r="D4739" t="str">
        <f>IF($A4739="","",Tienda_2!F2339)</f>
        <v>Camila Rivera</v>
      </c>
      <c r="E4739" t="str">
        <f>IF($A4739="","",Tienda_2!I2339)</f>
        <v>Nequi</v>
      </c>
      <c r="F4739">
        <f>IF($A4739="","",VALUE(RIGHT(Tienda_2!E2339,4)))</f>
        <v>2021</v>
      </c>
      <c r="G4739">
        <f>IF($A4739="","",Tienda_2!C2339)</f>
        <v>286400</v>
      </c>
      <c r="H4739">
        <f>IF($A4739="","",Tienda_2!D2339)</f>
        <v>15600</v>
      </c>
      <c r="I4739">
        <f>IF($A4739="","",Tienda_2!H2339)</f>
        <v>5</v>
      </c>
      <c r="J4739">
        <f>IF($A4739="",0,IF(AND(OR('Cuadro-de-mando'!$B$4="(Todas)",'Cuadro-de-mando'!$B$4=$A4739),OR('Cuadro-de-mando'!$E$4="(Todas)",'Cuadro-de-mando'!$E$4=$B4739),OR('Cuadro-de-mando'!$H$4="(Todas)",'Cuadro-de-mando'!$H$4=$C4739),OR('Cuadro-de-mando'!$K$4="(Todas)",'Cuadro-de-mando'!$K$4=$E4739),OR('Cuadro-de-mando'!$N$4="(Todos)",'Cuadro-de-mando'!$N$4=$F4739)),1,0))</f>
        <v>1</v>
      </c>
    </row>
    <row r="4740" spans="1:10" x14ac:dyDescent="0.25">
      <c r="A4740" t="str">
        <f>IF(Tienda_2!$A2340="","","Tienda 2")</f>
        <v>Tienda 2</v>
      </c>
      <c r="B4740" t="str">
        <f>IF($A4740="","",Tienda_2!B2340)</f>
        <v>Muebles</v>
      </c>
      <c r="C4740" t="str">
        <f>IF($A4740="","",Tienda_2!G2340)</f>
        <v>Barranquilla</v>
      </c>
      <c r="D4740" t="str">
        <f>IF($A4740="","",Tienda_2!F2340)</f>
        <v>Felipe Santos</v>
      </c>
      <c r="E4740" t="str">
        <f>IF($A4740="","",Tienda_2!I2340)</f>
        <v>Tarjeta de crédito</v>
      </c>
      <c r="F4740">
        <f>IF($A4740="","",VALUE(RIGHT(Tienda_2!E2340,4)))</f>
        <v>2020</v>
      </c>
      <c r="G4740">
        <f>IF($A4740="","",Tienda_2!C2340)</f>
        <v>433300</v>
      </c>
      <c r="H4740">
        <f>IF($A4740="","",Tienda_2!D2340)</f>
        <v>21300</v>
      </c>
      <c r="I4740">
        <f>IF($A4740="","",Tienda_2!H2340)</f>
        <v>5</v>
      </c>
      <c r="J4740">
        <f>IF($A4740="",0,IF(AND(OR('Cuadro-de-mando'!$B$4="(Todas)",'Cuadro-de-mando'!$B$4=$A4740),OR('Cuadro-de-mando'!$E$4="(Todas)",'Cuadro-de-mando'!$E$4=$B4740),OR('Cuadro-de-mando'!$H$4="(Todas)",'Cuadro-de-mando'!$H$4=$C4740),OR('Cuadro-de-mando'!$K$4="(Todas)",'Cuadro-de-mando'!$K$4=$E4740),OR('Cuadro-de-mando'!$N$4="(Todos)",'Cuadro-de-mando'!$N$4=$F4740)),1,0))</f>
        <v>1</v>
      </c>
    </row>
    <row r="4741" spans="1:10" x14ac:dyDescent="0.25">
      <c r="A4741" t="str">
        <f>IF(Tienda_2!$A2341="","","Tienda 2")</f>
        <v>Tienda 2</v>
      </c>
      <c r="B4741" t="str">
        <f>IF($A4741="","",Tienda_2!B2341)</f>
        <v>Artículos para el hogar</v>
      </c>
      <c r="C4741" t="str">
        <f>IF($A4741="","",Tienda_2!G2341)</f>
        <v>Medellín</v>
      </c>
      <c r="D4741" t="str">
        <f>IF($A4741="","",Tienda_2!F2341)</f>
        <v>Ángel Rodriguez</v>
      </c>
      <c r="E4741" t="str">
        <f>IF($A4741="","",Tienda_2!I2341)</f>
        <v>Tarjeta de crédito</v>
      </c>
      <c r="F4741">
        <f>IF($A4741="","",VALUE(RIGHT(Tienda_2!E2341,4)))</f>
        <v>2022</v>
      </c>
      <c r="G4741">
        <f>IF($A4741="","",Tienda_2!C2341)</f>
        <v>39000</v>
      </c>
      <c r="H4741">
        <f>IF($A4741="","",Tienda_2!D2341)</f>
        <v>0</v>
      </c>
      <c r="I4741">
        <f>IF($A4741="","",Tienda_2!H2341)</f>
        <v>4</v>
      </c>
      <c r="J4741">
        <f>IF($A4741="",0,IF(AND(OR('Cuadro-de-mando'!$B$4="(Todas)",'Cuadro-de-mando'!$B$4=$A4741),OR('Cuadro-de-mando'!$E$4="(Todas)",'Cuadro-de-mando'!$E$4=$B4741),OR('Cuadro-de-mando'!$H$4="(Todas)",'Cuadro-de-mando'!$H$4=$C4741),OR('Cuadro-de-mando'!$K$4="(Todas)",'Cuadro-de-mando'!$K$4=$E4741),OR('Cuadro-de-mando'!$N$4="(Todos)",'Cuadro-de-mando'!$N$4=$F4741)),1,0))</f>
        <v>1</v>
      </c>
    </row>
    <row r="4742" spans="1:10" x14ac:dyDescent="0.25">
      <c r="A4742" t="str">
        <f>IF(Tienda_2!$A2342="","","Tienda 2")</f>
        <v>Tienda 2</v>
      </c>
      <c r="B4742" t="str">
        <f>IF($A4742="","",Tienda_2!B2342)</f>
        <v>Instrumentos musicales</v>
      </c>
      <c r="C4742" t="str">
        <f>IF($A4742="","",Tienda_2!G2342)</f>
        <v>Bogotá</v>
      </c>
      <c r="D4742" t="str">
        <f>IF($A4742="","",Tienda_2!F2342)</f>
        <v>Juliana Costa</v>
      </c>
      <c r="E4742" t="str">
        <f>IF($A4742="","",Tienda_2!I2342)</f>
        <v>Tarjeta de crédito</v>
      </c>
      <c r="F4742">
        <f>IF($A4742="","",VALUE(RIGHT(Tienda_2!E2342,4)))</f>
        <v>2022</v>
      </c>
      <c r="G4742">
        <f>IF($A4742="","",Tienda_2!C2342)</f>
        <v>197900</v>
      </c>
      <c r="H4742">
        <f>IF($A4742="","",Tienda_2!D2342)</f>
        <v>8700</v>
      </c>
      <c r="I4742">
        <f>IF($A4742="","",Tienda_2!H2342)</f>
        <v>4</v>
      </c>
      <c r="J4742">
        <f>IF($A4742="",0,IF(AND(OR('Cuadro-de-mando'!$B$4="(Todas)",'Cuadro-de-mando'!$B$4=$A4742),OR('Cuadro-de-mando'!$E$4="(Todas)",'Cuadro-de-mando'!$E$4=$B4742),OR('Cuadro-de-mando'!$H$4="(Todas)",'Cuadro-de-mando'!$H$4=$C4742),OR('Cuadro-de-mando'!$K$4="(Todas)",'Cuadro-de-mando'!$K$4=$E4742),OR('Cuadro-de-mando'!$N$4="(Todos)",'Cuadro-de-mando'!$N$4=$F4742)),1,0))</f>
        <v>1</v>
      </c>
    </row>
    <row r="4743" spans="1:10" x14ac:dyDescent="0.25">
      <c r="A4743" t="str">
        <f>IF(Tienda_2!$A2343="","","Tienda 2")</f>
        <v>Tienda 2</v>
      </c>
      <c r="B4743" t="str">
        <f>IF($A4743="","",Tienda_2!B2343)</f>
        <v>Electrónicos</v>
      </c>
      <c r="C4743" t="str">
        <f>IF($A4743="","",Tienda_2!G2343)</f>
        <v>Medellín</v>
      </c>
      <c r="D4743" t="str">
        <f>IF($A4743="","",Tienda_2!F2343)</f>
        <v>Rafael Acosta</v>
      </c>
      <c r="E4743" t="str">
        <f>IF($A4743="","",Tienda_2!I2343)</f>
        <v>Tarjeta de crédito</v>
      </c>
      <c r="F4743">
        <f>IF($A4743="","",VALUE(RIGHT(Tienda_2!E2343,4)))</f>
        <v>2020</v>
      </c>
      <c r="G4743">
        <f>IF($A4743="","",Tienda_2!C2343)</f>
        <v>169000</v>
      </c>
      <c r="H4743">
        <f>IF($A4743="","",Tienda_2!D2343)</f>
        <v>7200</v>
      </c>
      <c r="I4743">
        <f>IF($A4743="","",Tienda_2!H2343)</f>
        <v>5</v>
      </c>
      <c r="J4743">
        <f>IF($A4743="",0,IF(AND(OR('Cuadro-de-mando'!$B$4="(Todas)",'Cuadro-de-mando'!$B$4=$A4743),OR('Cuadro-de-mando'!$E$4="(Todas)",'Cuadro-de-mando'!$E$4=$B4743),OR('Cuadro-de-mando'!$H$4="(Todas)",'Cuadro-de-mando'!$H$4=$C4743),OR('Cuadro-de-mando'!$K$4="(Todas)",'Cuadro-de-mando'!$K$4=$E4743),OR('Cuadro-de-mando'!$N$4="(Todos)",'Cuadro-de-mando'!$N$4=$F4743)),1,0))</f>
        <v>1</v>
      </c>
    </row>
    <row r="4744" spans="1:10" x14ac:dyDescent="0.25">
      <c r="A4744" t="str">
        <f>IF(Tienda_2!$A2344="","","Tienda 2")</f>
        <v>Tienda 2</v>
      </c>
      <c r="B4744" t="str">
        <f>IF($A4744="","",Tienda_2!B2344)</f>
        <v>Electrodomésticos</v>
      </c>
      <c r="C4744" t="str">
        <f>IF($A4744="","",Tienda_2!G2344)</f>
        <v>Barranquilla</v>
      </c>
      <c r="D4744" t="str">
        <f>IF($A4744="","",Tienda_2!F2344)</f>
        <v>Juan Fernandez</v>
      </c>
      <c r="E4744" t="str">
        <f>IF($A4744="","",Tienda_2!I2344)</f>
        <v>Tarjeta de crédito</v>
      </c>
      <c r="F4744">
        <f>IF($A4744="","",VALUE(RIGHT(Tienda_2!E2344,4)))</f>
        <v>2023</v>
      </c>
      <c r="G4744">
        <f>IF($A4744="","",Tienda_2!C2344)</f>
        <v>592600</v>
      </c>
      <c r="H4744">
        <f>IF($A4744="","",Tienda_2!D2344)</f>
        <v>32200</v>
      </c>
      <c r="I4744">
        <f>IF($A4744="","",Tienda_2!H2344)</f>
        <v>1</v>
      </c>
      <c r="J4744">
        <f>IF($A4744="",0,IF(AND(OR('Cuadro-de-mando'!$B$4="(Todas)",'Cuadro-de-mando'!$B$4=$A4744),OR('Cuadro-de-mando'!$E$4="(Todas)",'Cuadro-de-mando'!$E$4=$B4744),OR('Cuadro-de-mando'!$H$4="(Todas)",'Cuadro-de-mando'!$H$4=$C4744),OR('Cuadro-de-mando'!$K$4="(Todas)",'Cuadro-de-mando'!$K$4=$E4744),OR('Cuadro-de-mando'!$N$4="(Todos)",'Cuadro-de-mando'!$N$4=$F4744)),1,0))</f>
        <v>1</v>
      </c>
    </row>
    <row r="4745" spans="1:10" x14ac:dyDescent="0.25">
      <c r="A4745" t="str">
        <f>IF(Tienda_2!$A2345="","","Tienda 2")</f>
        <v>Tienda 2</v>
      </c>
      <c r="B4745" t="str">
        <f>IF($A4745="","",Tienda_2!B2345)</f>
        <v>Electrodomésticos</v>
      </c>
      <c r="C4745" t="str">
        <f>IF($A4745="","",Tienda_2!G2345)</f>
        <v>Bogotá</v>
      </c>
      <c r="D4745" t="str">
        <f>IF($A4745="","",Tienda_2!F2345)</f>
        <v>Juan Fernandez</v>
      </c>
      <c r="E4745" t="str">
        <f>IF($A4745="","",Tienda_2!I2345)</f>
        <v>Tarjeta de crédito</v>
      </c>
      <c r="F4745">
        <f>IF($A4745="","",VALUE(RIGHT(Tienda_2!E2345,4)))</f>
        <v>2020</v>
      </c>
      <c r="G4745">
        <f>IF($A4745="","",Tienda_2!C2345)</f>
        <v>787700</v>
      </c>
      <c r="H4745">
        <f>IF($A4745="","",Tienda_2!D2345)</f>
        <v>40100</v>
      </c>
      <c r="I4745">
        <f>IF($A4745="","",Tienda_2!H2345)</f>
        <v>5</v>
      </c>
      <c r="J4745">
        <f>IF($A4745="",0,IF(AND(OR('Cuadro-de-mando'!$B$4="(Todas)",'Cuadro-de-mando'!$B$4=$A4745),OR('Cuadro-de-mando'!$E$4="(Todas)",'Cuadro-de-mando'!$E$4=$B4745),OR('Cuadro-de-mando'!$H$4="(Todas)",'Cuadro-de-mando'!$H$4=$C4745),OR('Cuadro-de-mando'!$K$4="(Todas)",'Cuadro-de-mando'!$K$4=$E4745),OR('Cuadro-de-mando'!$N$4="(Todos)",'Cuadro-de-mando'!$N$4=$F4745)),1,0))</f>
        <v>1</v>
      </c>
    </row>
    <row r="4746" spans="1:10" x14ac:dyDescent="0.25">
      <c r="A4746" t="str">
        <f>IF(Tienda_2!$A2346="","","Tienda 2")</f>
        <v>Tienda 2</v>
      </c>
      <c r="B4746" t="str">
        <f>IF($A4746="","",Tienda_2!B2346)</f>
        <v>Muebles</v>
      </c>
      <c r="C4746" t="str">
        <f>IF($A4746="","",Tienda_2!G2346)</f>
        <v>Medellín</v>
      </c>
      <c r="D4746" t="str">
        <f>IF($A4746="","",Tienda_2!F2346)</f>
        <v>Ángel Rodriguez</v>
      </c>
      <c r="E4746" t="str">
        <f>IF($A4746="","",Tienda_2!I2346)</f>
        <v>Tarjeta de crédito</v>
      </c>
      <c r="F4746">
        <f>IF($A4746="","",VALUE(RIGHT(Tienda_2!E2346,4)))</f>
        <v>2022</v>
      </c>
      <c r="G4746">
        <f>IF($A4746="","",Tienda_2!C2346)</f>
        <v>250500</v>
      </c>
      <c r="H4746">
        <f>IF($A4746="","",Tienda_2!D2346)</f>
        <v>19400</v>
      </c>
      <c r="I4746">
        <f>IF($A4746="","",Tienda_2!H2346)</f>
        <v>5</v>
      </c>
      <c r="J4746">
        <f>IF($A4746="",0,IF(AND(OR('Cuadro-de-mando'!$B$4="(Todas)",'Cuadro-de-mando'!$B$4=$A4746),OR('Cuadro-de-mando'!$E$4="(Todas)",'Cuadro-de-mando'!$E$4=$B4746),OR('Cuadro-de-mando'!$H$4="(Todas)",'Cuadro-de-mando'!$H$4=$C4746),OR('Cuadro-de-mando'!$K$4="(Todas)",'Cuadro-de-mando'!$K$4=$E4746),OR('Cuadro-de-mando'!$N$4="(Todos)",'Cuadro-de-mando'!$N$4=$F4746)),1,0))</f>
        <v>1</v>
      </c>
    </row>
    <row r="4747" spans="1:10" x14ac:dyDescent="0.25">
      <c r="A4747" t="str">
        <f>IF(Tienda_2!$A2347="","","Tienda 2")</f>
        <v>Tienda 2</v>
      </c>
      <c r="B4747" t="str">
        <f>IF($A4747="","",Tienda_2!B2347)</f>
        <v>Muebles</v>
      </c>
      <c r="C4747" t="str">
        <f>IF($A4747="","",Tienda_2!G2347)</f>
        <v>Cali</v>
      </c>
      <c r="D4747" t="str">
        <f>IF($A4747="","",Tienda_2!F2347)</f>
        <v>Ángel Rodriguez</v>
      </c>
      <c r="E4747" t="str">
        <f>IF($A4747="","",Tienda_2!I2347)</f>
        <v>Nequi</v>
      </c>
      <c r="F4747">
        <f>IF($A4747="","",VALUE(RIGHT(Tienda_2!E2347,4)))</f>
        <v>2020</v>
      </c>
      <c r="G4747">
        <f>IF($A4747="","",Tienda_2!C2347)</f>
        <v>268200</v>
      </c>
      <c r="H4747">
        <f>IF($A4747="","",Tienda_2!D2347)</f>
        <v>14900</v>
      </c>
      <c r="I4747">
        <f>IF($A4747="","",Tienda_2!H2347)</f>
        <v>4</v>
      </c>
      <c r="J4747">
        <f>IF($A4747="",0,IF(AND(OR('Cuadro-de-mando'!$B$4="(Todas)",'Cuadro-de-mando'!$B$4=$A4747),OR('Cuadro-de-mando'!$E$4="(Todas)",'Cuadro-de-mando'!$E$4=$B4747),OR('Cuadro-de-mando'!$H$4="(Todas)",'Cuadro-de-mando'!$H$4=$C4747),OR('Cuadro-de-mando'!$K$4="(Todas)",'Cuadro-de-mando'!$K$4=$E4747),OR('Cuadro-de-mando'!$N$4="(Todos)",'Cuadro-de-mando'!$N$4=$F4747)),1,0))</f>
        <v>1</v>
      </c>
    </row>
    <row r="4748" spans="1:10" x14ac:dyDescent="0.25">
      <c r="A4748" t="str">
        <f>IF(Tienda_2!$A2348="","","Tienda 2")</f>
        <v>Tienda 2</v>
      </c>
      <c r="B4748" t="str">
        <f>IF($A4748="","",Tienda_2!B2348)</f>
        <v>Instrumentos musicales</v>
      </c>
      <c r="C4748" t="str">
        <f>IF($A4748="","",Tienda_2!G2348)</f>
        <v>Santa Marta</v>
      </c>
      <c r="D4748" t="str">
        <f>IF($A4748="","",Tienda_2!F2348)</f>
        <v>Ángel Rodriguez</v>
      </c>
      <c r="E4748" t="str">
        <f>IF($A4748="","",Tienda_2!I2348)</f>
        <v>Tarjeta de crédito</v>
      </c>
      <c r="F4748">
        <f>IF($A4748="","",VALUE(RIGHT(Tienda_2!E2348,4)))</f>
        <v>2020</v>
      </c>
      <c r="G4748">
        <f>IF($A4748="","",Tienda_2!C2348)</f>
        <v>448900</v>
      </c>
      <c r="H4748">
        <f>IF($A4748="","",Tienda_2!D2348)</f>
        <v>25100</v>
      </c>
      <c r="I4748">
        <f>IF($A4748="","",Tienda_2!H2348)</f>
        <v>1</v>
      </c>
      <c r="J4748">
        <f>IF($A4748="",0,IF(AND(OR('Cuadro-de-mando'!$B$4="(Todas)",'Cuadro-de-mando'!$B$4=$A4748),OR('Cuadro-de-mando'!$E$4="(Todas)",'Cuadro-de-mando'!$E$4=$B4748),OR('Cuadro-de-mando'!$H$4="(Todas)",'Cuadro-de-mando'!$H$4=$C4748),OR('Cuadro-de-mando'!$K$4="(Todas)",'Cuadro-de-mando'!$K$4=$E4748),OR('Cuadro-de-mando'!$N$4="(Todos)",'Cuadro-de-mando'!$N$4=$F4748)),1,0))</f>
        <v>1</v>
      </c>
    </row>
    <row r="4749" spans="1:10" x14ac:dyDescent="0.25">
      <c r="A4749" t="str">
        <f>IF(Tienda_2!$A2349="","","Tienda 2")</f>
        <v>Tienda 2</v>
      </c>
      <c r="B4749" t="str">
        <f>IF($A4749="","",Tienda_2!B2349)</f>
        <v>Muebles</v>
      </c>
      <c r="C4749" t="str">
        <f>IF($A4749="","",Tienda_2!G2349)</f>
        <v>Bogotá</v>
      </c>
      <c r="D4749" t="str">
        <f>IF($A4749="","",Tienda_2!F2349)</f>
        <v>Izabela de León</v>
      </c>
      <c r="E4749" t="str">
        <f>IF($A4749="","",Tienda_2!I2349)</f>
        <v>Tarjeta de crédito</v>
      </c>
      <c r="F4749">
        <f>IF($A4749="","",VALUE(RIGHT(Tienda_2!E2349,4)))</f>
        <v>2023</v>
      </c>
      <c r="G4749">
        <f>IF($A4749="","",Tienda_2!C2349)</f>
        <v>488000</v>
      </c>
      <c r="H4749">
        <f>IF($A4749="","",Tienda_2!D2349)</f>
        <v>24200</v>
      </c>
      <c r="I4749">
        <f>IF($A4749="","",Tienda_2!H2349)</f>
        <v>4</v>
      </c>
      <c r="J4749">
        <f>IF($A4749="",0,IF(AND(OR('Cuadro-de-mando'!$B$4="(Todas)",'Cuadro-de-mando'!$B$4=$A4749),OR('Cuadro-de-mando'!$E$4="(Todas)",'Cuadro-de-mando'!$E$4=$B4749),OR('Cuadro-de-mando'!$H$4="(Todas)",'Cuadro-de-mando'!$H$4=$C4749),OR('Cuadro-de-mando'!$K$4="(Todas)",'Cuadro-de-mando'!$K$4=$E4749),OR('Cuadro-de-mando'!$N$4="(Todos)",'Cuadro-de-mando'!$N$4=$F4749)),1,0))</f>
        <v>1</v>
      </c>
    </row>
    <row r="4750" spans="1:10" x14ac:dyDescent="0.25">
      <c r="A4750" t="str">
        <f>IF(Tienda_2!$A2350="","","Tienda 2")</f>
        <v>Tienda 2</v>
      </c>
      <c r="B4750" t="str">
        <f>IF($A4750="","",Tienda_2!B2350)</f>
        <v>Electrodomésticos</v>
      </c>
      <c r="C4750" t="str">
        <f>IF($A4750="","",Tienda_2!G2350)</f>
        <v>Medellín</v>
      </c>
      <c r="D4750" t="str">
        <f>IF($A4750="","",Tienda_2!F2350)</f>
        <v>Juan Fernandez</v>
      </c>
      <c r="E4750" t="str">
        <f>IF($A4750="","",Tienda_2!I2350)</f>
        <v>Tarjeta de crédito</v>
      </c>
      <c r="F4750">
        <f>IF($A4750="","",VALUE(RIGHT(Tienda_2!E2350,4)))</f>
        <v>2020</v>
      </c>
      <c r="G4750">
        <f>IF($A4750="","",Tienda_2!C2350)</f>
        <v>311100</v>
      </c>
      <c r="H4750">
        <f>IF($A4750="","",Tienda_2!D2350)</f>
        <v>14800</v>
      </c>
      <c r="I4750">
        <f>IF($A4750="","",Tienda_2!H2350)</f>
        <v>2</v>
      </c>
      <c r="J4750">
        <f>IF($A4750="",0,IF(AND(OR('Cuadro-de-mando'!$B$4="(Todas)",'Cuadro-de-mando'!$B$4=$A4750),OR('Cuadro-de-mando'!$E$4="(Todas)",'Cuadro-de-mando'!$E$4=$B4750),OR('Cuadro-de-mando'!$H$4="(Todas)",'Cuadro-de-mando'!$H$4=$C4750),OR('Cuadro-de-mando'!$K$4="(Todas)",'Cuadro-de-mando'!$K$4=$E4750),OR('Cuadro-de-mando'!$N$4="(Todos)",'Cuadro-de-mando'!$N$4=$F4750)),1,0))</f>
        <v>1</v>
      </c>
    </row>
    <row r="4751" spans="1:10" x14ac:dyDescent="0.25">
      <c r="A4751" t="str">
        <f>IF(Tienda_2!$A2351="","","Tienda 2")</f>
        <v>Tienda 2</v>
      </c>
      <c r="B4751" t="str">
        <f>IF($A4751="","",Tienda_2!B2351)</f>
        <v>Deportes y diversión</v>
      </c>
      <c r="C4751" t="str">
        <f>IF($A4751="","",Tienda_2!G2351)</f>
        <v>Cúcuta</v>
      </c>
      <c r="D4751" t="str">
        <f>IF($A4751="","",Tienda_2!F2351)</f>
        <v>Pedro Gomez</v>
      </c>
      <c r="E4751" t="str">
        <f>IF($A4751="","",Tienda_2!I2351)</f>
        <v>Tarjeta de crédito</v>
      </c>
      <c r="F4751">
        <f>IF($A4751="","",VALUE(RIGHT(Tienda_2!E2351,4)))</f>
        <v>2020</v>
      </c>
      <c r="G4751">
        <f>IF($A4751="","",Tienda_2!C2351)</f>
        <v>52900</v>
      </c>
      <c r="H4751">
        <f>IF($A4751="","",Tienda_2!D2351)</f>
        <v>3900</v>
      </c>
      <c r="I4751">
        <f>IF($A4751="","",Tienda_2!H2351)</f>
        <v>4</v>
      </c>
      <c r="J4751">
        <f>IF($A4751="",0,IF(AND(OR('Cuadro-de-mando'!$B$4="(Todas)",'Cuadro-de-mando'!$B$4=$A4751),OR('Cuadro-de-mando'!$E$4="(Todas)",'Cuadro-de-mando'!$E$4=$B4751),OR('Cuadro-de-mando'!$H$4="(Todas)",'Cuadro-de-mando'!$H$4=$C4751),OR('Cuadro-de-mando'!$K$4="(Todas)",'Cuadro-de-mando'!$K$4=$E4751),OR('Cuadro-de-mando'!$N$4="(Todos)",'Cuadro-de-mando'!$N$4=$F4751)),1,0))</f>
        <v>1</v>
      </c>
    </row>
    <row r="4752" spans="1:10" x14ac:dyDescent="0.25">
      <c r="A4752" t="str">
        <f>IF(Tienda_2!$A2352="","","Tienda 2")</f>
        <v>Tienda 2</v>
      </c>
      <c r="B4752" t="str">
        <f>IF($A4752="","",Tienda_2!B2352)</f>
        <v>Deportes y diversión</v>
      </c>
      <c r="C4752" t="str">
        <f>IF($A4752="","",Tienda_2!G2352)</f>
        <v>Bogotá</v>
      </c>
      <c r="D4752" t="str">
        <f>IF($A4752="","",Tienda_2!F2352)</f>
        <v>Mariana Herrera</v>
      </c>
      <c r="E4752" t="str">
        <f>IF($A4752="","",Tienda_2!I2352)</f>
        <v>Tarjeta de crédito</v>
      </c>
      <c r="F4752">
        <f>IF($A4752="","",VALUE(RIGHT(Tienda_2!E2352,4)))</f>
        <v>2021</v>
      </c>
      <c r="G4752">
        <f>IF($A4752="","",Tienda_2!C2352)</f>
        <v>101500</v>
      </c>
      <c r="H4752">
        <f>IF($A4752="","",Tienda_2!D2352)</f>
        <v>3600</v>
      </c>
      <c r="I4752">
        <f>IF($A4752="","",Tienda_2!H2352)</f>
        <v>5</v>
      </c>
      <c r="J4752">
        <f>IF($A4752="",0,IF(AND(OR('Cuadro-de-mando'!$B$4="(Todas)",'Cuadro-de-mando'!$B$4=$A4752),OR('Cuadro-de-mando'!$E$4="(Todas)",'Cuadro-de-mando'!$E$4=$B4752),OR('Cuadro-de-mando'!$H$4="(Todas)",'Cuadro-de-mando'!$H$4=$C4752),OR('Cuadro-de-mando'!$K$4="(Todas)",'Cuadro-de-mando'!$K$4=$E4752),OR('Cuadro-de-mando'!$N$4="(Todos)",'Cuadro-de-mando'!$N$4=$F4752)),1,0))</f>
        <v>1</v>
      </c>
    </row>
    <row r="4753" spans="1:10" x14ac:dyDescent="0.25">
      <c r="A4753" t="str">
        <f>IF(Tienda_2!$A2353="","","Tienda 2")</f>
        <v>Tienda 2</v>
      </c>
      <c r="B4753" t="str">
        <f>IF($A4753="","",Tienda_2!B2353)</f>
        <v>Electrónicos</v>
      </c>
      <c r="C4753" t="str">
        <f>IF($A4753="","",Tienda_2!G2353)</f>
        <v>Bogotá</v>
      </c>
      <c r="D4753" t="str">
        <f>IF($A4753="","",Tienda_2!F2353)</f>
        <v>Ángel Rodriguez</v>
      </c>
      <c r="E4753" t="str">
        <f>IF($A4753="","",Tienda_2!I2353)</f>
        <v>Tarjeta de crédito</v>
      </c>
      <c r="F4753">
        <f>IF($A4753="","",VALUE(RIGHT(Tienda_2!E2353,4)))</f>
        <v>2023</v>
      </c>
      <c r="G4753">
        <f>IF($A4753="","",Tienda_2!C2353)</f>
        <v>1456200</v>
      </c>
      <c r="H4753">
        <f>IF($A4753="","",Tienda_2!D2353)</f>
        <v>84400</v>
      </c>
      <c r="I4753">
        <f>IF($A4753="","",Tienda_2!H2353)</f>
        <v>1</v>
      </c>
      <c r="J4753">
        <f>IF($A4753="",0,IF(AND(OR('Cuadro-de-mando'!$B$4="(Todas)",'Cuadro-de-mando'!$B$4=$A4753),OR('Cuadro-de-mando'!$E$4="(Todas)",'Cuadro-de-mando'!$E$4=$B4753),OR('Cuadro-de-mando'!$H$4="(Todas)",'Cuadro-de-mando'!$H$4=$C4753),OR('Cuadro-de-mando'!$K$4="(Todas)",'Cuadro-de-mando'!$K$4=$E4753),OR('Cuadro-de-mando'!$N$4="(Todos)",'Cuadro-de-mando'!$N$4=$F4753)),1,0))</f>
        <v>1</v>
      </c>
    </row>
    <row r="4754" spans="1:10" x14ac:dyDescent="0.25">
      <c r="A4754" t="str">
        <f>IF(Tienda_2!$A2354="","","Tienda 2")</f>
        <v>Tienda 2</v>
      </c>
      <c r="B4754" t="str">
        <f>IF($A4754="","",Tienda_2!B2354)</f>
        <v>Electrodomésticos</v>
      </c>
      <c r="C4754" t="str">
        <f>IF($A4754="","",Tienda_2!G2354)</f>
        <v>Bogotá</v>
      </c>
      <c r="D4754" t="str">
        <f>IF($A4754="","",Tienda_2!F2354)</f>
        <v>Blanca Ramirez</v>
      </c>
      <c r="E4754" t="str">
        <f>IF($A4754="","",Tienda_2!I2354)</f>
        <v>Tarjeta de crédito</v>
      </c>
      <c r="F4754">
        <f>IF($A4754="","",VALUE(RIGHT(Tienda_2!E2354,4)))</f>
        <v>2021</v>
      </c>
      <c r="G4754">
        <f>IF($A4754="","",Tienda_2!C2354)</f>
        <v>1397000</v>
      </c>
      <c r="H4754">
        <f>IF($A4754="","",Tienda_2!D2354)</f>
        <v>74800</v>
      </c>
      <c r="I4754">
        <f>IF($A4754="","",Tienda_2!H2354)</f>
        <v>5</v>
      </c>
      <c r="J4754">
        <f>IF($A4754="",0,IF(AND(OR('Cuadro-de-mando'!$B$4="(Todas)",'Cuadro-de-mando'!$B$4=$A4754),OR('Cuadro-de-mando'!$E$4="(Todas)",'Cuadro-de-mando'!$E$4=$B4754),OR('Cuadro-de-mando'!$H$4="(Todas)",'Cuadro-de-mando'!$H$4=$C4754),OR('Cuadro-de-mando'!$K$4="(Todas)",'Cuadro-de-mando'!$K$4=$E4754),OR('Cuadro-de-mando'!$N$4="(Todos)",'Cuadro-de-mando'!$N$4=$F4754)),1,0))</f>
        <v>1</v>
      </c>
    </row>
    <row r="4755" spans="1:10" x14ac:dyDescent="0.25">
      <c r="A4755" t="str">
        <f>IF(Tienda_2!$A2355="","","Tienda 2")</f>
        <v>Tienda 2</v>
      </c>
      <c r="B4755" t="str">
        <f>IF($A4755="","",Tienda_2!B2355)</f>
        <v>Deportes y diversión</v>
      </c>
      <c r="C4755" t="str">
        <f>IF($A4755="","",Tienda_2!G2355)</f>
        <v>Medellín</v>
      </c>
      <c r="D4755" t="str">
        <f>IF($A4755="","",Tienda_2!F2355)</f>
        <v>Felipe Santos</v>
      </c>
      <c r="E4755" t="str">
        <f>IF($A4755="","",Tienda_2!I2355)</f>
        <v>Tarjeta de crédito</v>
      </c>
      <c r="F4755">
        <f>IF($A4755="","",VALUE(RIGHT(Tienda_2!E2355,4)))</f>
        <v>2022</v>
      </c>
      <c r="G4755">
        <f>IF($A4755="","",Tienda_2!C2355)</f>
        <v>107900</v>
      </c>
      <c r="H4755">
        <f>IF($A4755="","",Tienda_2!D2355)</f>
        <v>3900</v>
      </c>
      <c r="I4755">
        <f>IF($A4755="","",Tienda_2!H2355)</f>
        <v>5</v>
      </c>
      <c r="J4755">
        <f>IF($A4755="",0,IF(AND(OR('Cuadro-de-mando'!$B$4="(Todas)",'Cuadro-de-mando'!$B$4=$A4755),OR('Cuadro-de-mando'!$E$4="(Todas)",'Cuadro-de-mando'!$E$4=$B4755),OR('Cuadro-de-mando'!$H$4="(Todas)",'Cuadro-de-mando'!$H$4=$C4755),OR('Cuadro-de-mando'!$K$4="(Todas)",'Cuadro-de-mando'!$K$4=$E4755),OR('Cuadro-de-mando'!$N$4="(Todos)",'Cuadro-de-mando'!$N$4=$F4755)),1,0))</f>
        <v>1</v>
      </c>
    </row>
    <row r="4756" spans="1:10" x14ac:dyDescent="0.25">
      <c r="A4756" t="str">
        <f>IF(Tienda_2!$A2356="","","Tienda 2")</f>
        <v>Tienda 2</v>
      </c>
      <c r="B4756" t="str">
        <f>IF($A4756="","",Tienda_2!B2356)</f>
        <v>Artículos para el hogar</v>
      </c>
      <c r="C4756" t="str">
        <f>IF($A4756="","",Tienda_2!G2356)</f>
        <v>Barranquilla</v>
      </c>
      <c r="D4756" t="str">
        <f>IF($A4756="","",Tienda_2!F2356)</f>
        <v>Ángel Rodriguez</v>
      </c>
      <c r="E4756" t="str">
        <f>IF($A4756="","",Tienda_2!I2356)</f>
        <v>Tarjeta de crédito</v>
      </c>
      <c r="F4756">
        <f>IF($A4756="","",VALUE(RIGHT(Tienda_2!E2356,4)))</f>
        <v>2022</v>
      </c>
      <c r="G4756">
        <f>IF($A4756="","",Tienda_2!C2356)</f>
        <v>140300</v>
      </c>
      <c r="H4756">
        <f>IF($A4756="","",Tienda_2!D2356)</f>
        <v>8100</v>
      </c>
      <c r="I4756">
        <f>IF($A4756="","",Tienda_2!H2356)</f>
        <v>5</v>
      </c>
      <c r="J4756">
        <f>IF($A4756="",0,IF(AND(OR('Cuadro-de-mando'!$B$4="(Todas)",'Cuadro-de-mando'!$B$4=$A4756),OR('Cuadro-de-mando'!$E$4="(Todas)",'Cuadro-de-mando'!$E$4=$B4756),OR('Cuadro-de-mando'!$H$4="(Todas)",'Cuadro-de-mando'!$H$4=$C4756),OR('Cuadro-de-mando'!$K$4="(Todas)",'Cuadro-de-mando'!$K$4=$E4756),OR('Cuadro-de-mando'!$N$4="(Todos)",'Cuadro-de-mando'!$N$4=$F4756)),1,0))</f>
        <v>1</v>
      </c>
    </row>
    <row r="4757" spans="1:10" x14ac:dyDescent="0.25">
      <c r="A4757" t="str">
        <f>IF(Tienda_2!$A2357="","","Tienda 2")</f>
        <v>Tienda 2</v>
      </c>
      <c r="B4757" t="str">
        <f>IF($A4757="","",Tienda_2!B2357)</f>
        <v>Electrodomésticos</v>
      </c>
      <c r="C4757" t="str">
        <f>IF($A4757="","",Tienda_2!G2357)</f>
        <v>Bogotá</v>
      </c>
      <c r="D4757" t="str">
        <f>IF($A4757="","",Tienda_2!F2357)</f>
        <v>Santiago Silva</v>
      </c>
      <c r="E4757" t="str">
        <f>IF($A4757="","",Tienda_2!I2357)</f>
        <v>Tarjeta de crédito</v>
      </c>
      <c r="F4757">
        <f>IF($A4757="","",VALUE(RIGHT(Tienda_2!E2357,4)))</f>
        <v>2020</v>
      </c>
      <c r="G4757">
        <f>IF($A4757="","",Tienda_2!C2357)</f>
        <v>1220100</v>
      </c>
      <c r="H4757">
        <f>IF($A4757="","",Tienda_2!D2357)</f>
        <v>65200</v>
      </c>
      <c r="I4757">
        <f>IF($A4757="","",Tienda_2!H2357)</f>
        <v>4</v>
      </c>
      <c r="J4757">
        <f>IF($A4757="",0,IF(AND(OR('Cuadro-de-mando'!$B$4="(Todas)",'Cuadro-de-mando'!$B$4=$A4757),OR('Cuadro-de-mando'!$E$4="(Todas)",'Cuadro-de-mando'!$E$4=$B4757),OR('Cuadro-de-mando'!$H$4="(Todas)",'Cuadro-de-mando'!$H$4=$C4757),OR('Cuadro-de-mando'!$K$4="(Todas)",'Cuadro-de-mando'!$K$4=$E4757),OR('Cuadro-de-mando'!$N$4="(Todos)",'Cuadro-de-mando'!$N$4=$F4757)),1,0))</f>
        <v>1</v>
      </c>
    </row>
    <row r="4758" spans="1:10" x14ac:dyDescent="0.25">
      <c r="A4758" t="str">
        <f>IF(Tienda_2!$A2358="","","Tienda 2")</f>
        <v>Tienda 2</v>
      </c>
      <c r="B4758" t="str">
        <f>IF($A4758="","",Tienda_2!B2358)</f>
        <v>Electrodomésticos</v>
      </c>
      <c r="C4758" t="str">
        <f>IF($A4758="","",Tienda_2!G2358)</f>
        <v>Bogotá</v>
      </c>
      <c r="D4758" t="str">
        <f>IF($A4758="","",Tienda_2!F2358)</f>
        <v>Blanca Ramirez</v>
      </c>
      <c r="E4758" t="str">
        <f>IF($A4758="","",Tienda_2!I2358)</f>
        <v>Nequi</v>
      </c>
      <c r="F4758">
        <f>IF($A4758="","",VALUE(RIGHT(Tienda_2!E2358,4)))</f>
        <v>2022</v>
      </c>
      <c r="G4758">
        <f>IF($A4758="","",Tienda_2!C2358)</f>
        <v>797900</v>
      </c>
      <c r="H4758">
        <f>IF($A4758="","",Tienda_2!D2358)</f>
        <v>42900</v>
      </c>
      <c r="I4758">
        <f>IF($A4758="","",Tienda_2!H2358)</f>
        <v>5</v>
      </c>
      <c r="J4758">
        <f>IF($A4758="",0,IF(AND(OR('Cuadro-de-mando'!$B$4="(Todas)",'Cuadro-de-mando'!$B$4=$A4758),OR('Cuadro-de-mando'!$E$4="(Todas)",'Cuadro-de-mando'!$E$4=$B4758),OR('Cuadro-de-mando'!$H$4="(Todas)",'Cuadro-de-mando'!$H$4=$C4758),OR('Cuadro-de-mando'!$K$4="(Todas)",'Cuadro-de-mando'!$K$4=$E4758),OR('Cuadro-de-mando'!$N$4="(Todos)",'Cuadro-de-mando'!$N$4=$F4758)),1,0))</f>
        <v>1</v>
      </c>
    </row>
    <row r="4759" spans="1:10" x14ac:dyDescent="0.25">
      <c r="A4759" t="str">
        <f>IF(Tienda_2!$A2359="","","Tienda 2")</f>
        <v>Tienda 2</v>
      </c>
      <c r="B4759" t="str">
        <f>IF($A4759="","",Tienda_2!B2359)</f>
        <v>Electrónicos</v>
      </c>
      <c r="C4759" t="str">
        <f>IF($A4759="","",Tienda_2!G2359)</f>
        <v>Medellín</v>
      </c>
      <c r="D4759" t="str">
        <f>IF($A4759="","",Tienda_2!F2359)</f>
        <v>Juan Fernandez</v>
      </c>
      <c r="E4759" t="str">
        <f>IF($A4759="","",Tienda_2!I2359)</f>
        <v>Tarjeta de crédito</v>
      </c>
      <c r="F4759">
        <f>IF($A4759="","",VALUE(RIGHT(Tienda_2!E2359,4)))</f>
        <v>2022</v>
      </c>
      <c r="G4759">
        <f>IF($A4759="","",Tienda_2!C2359)</f>
        <v>2224300</v>
      </c>
      <c r="H4759">
        <f>IF($A4759="","",Tienda_2!D2359)</f>
        <v>116600</v>
      </c>
      <c r="I4759">
        <f>IF($A4759="","",Tienda_2!H2359)</f>
        <v>5</v>
      </c>
      <c r="J4759">
        <f>IF($A4759="",0,IF(AND(OR('Cuadro-de-mando'!$B$4="(Todas)",'Cuadro-de-mando'!$B$4=$A4759),OR('Cuadro-de-mando'!$E$4="(Todas)",'Cuadro-de-mando'!$E$4=$B4759),OR('Cuadro-de-mando'!$H$4="(Todas)",'Cuadro-de-mando'!$H$4=$C4759),OR('Cuadro-de-mando'!$K$4="(Todas)",'Cuadro-de-mando'!$K$4=$E4759),OR('Cuadro-de-mando'!$N$4="(Todos)",'Cuadro-de-mando'!$N$4=$F4759)),1,0))</f>
        <v>1</v>
      </c>
    </row>
    <row r="4760" spans="1:10" x14ac:dyDescent="0.25">
      <c r="A4760" t="str">
        <f>IF(Tienda_2!$A2360="","","Tienda 2")</f>
        <v>Tienda 2</v>
      </c>
      <c r="B4760" t="str">
        <f>IF($A4760="","",Tienda_2!B2360)</f>
        <v>Deportes y diversión</v>
      </c>
      <c r="C4760" t="str">
        <f>IF($A4760="","",Tienda_2!G2360)</f>
        <v>Medellín</v>
      </c>
      <c r="D4760" t="str">
        <f>IF($A4760="","",Tienda_2!F2360)</f>
        <v>Maria Alfonso</v>
      </c>
      <c r="E4760" t="str">
        <f>IF($A4760="","",Tienda_2!I2360)</f>
        <v>Tarjeta de crédito</v>
      </c>
      <c r="F4760">
        <f>IF($A4760="","",VALUE(RIGHT(Tienda_2!E2360,4)))</f>
        <v>2022</v>
      </c>
      <c r="G4760">
        <f>IF($A4760="","",Tienda_2!C2360)</f>
        <v>551000</v>
      </c>
      <c r="H4760">
        <f>IF($A4760="","",Tienda_2!D2360)</f>
        <v>27500</v>
      </c>
      <c r="I4760">
        <f>IF($A4760="","",Tienda_2!H2360)</f>
        <v>4</v>
      </c>
      <c r="J4760">
        <f>IF($A4760="",0,IF(AND(OR('Cuadro-de-mando'!$B$4="(Todas)",'Cuadro-de-mando'!$B$4=$A4760),OR('Cuadro-de-mando'!$E$4="(Todas)",'Cuadro-de-mando'!$E$4=$B4760),OR('Cuadro-de-mando'!$H$4="(Todas)",'Cuadro-de-mando'!$H$4=$C4760),OR('Cuadro-de-mando'!$K$4="(Todas)",'Cuadro-de-mando'!$K$4=$E4760),OR('Cuadro-de-mando'!$N$4="(Todos)",'Cuadro-de-mando'!$N$4=$F4760)),1,0))</f>
        <v>1</v>
      </c>
    </row>
    <row r="4761" spans="1:10" x14ac:dyDescent="0.25">
      <c r="A4761" t="str">
        <f>IF(Tienda_2!$A2361="","","Tienda 2")</f>
        <v/>
      </c>
      <c r="B4761" t="str">
        <f>IF($A4761="","",Tienda_2!B2361)</f>
        <v/>
      </c>
      <c r="C4761" t="str">
        <f>IF($A4761="","",Tienda_2!G2361)</f>
        <v/>
      </c>
      <c r="D4761" t="str">
        <f>IF($A4761="","",Tienda_2!F2361)</f>
        <v/>
      </c>
      <c r="E4761" t="str">
        <f>IF($A4761="","",Tienda_2!I2361)</f>
        <v/>
      </c>
      <c r="F4761" t="str">
        <f>IF($A4761="","",VALUE(RIGHT(Tienda_2!E2361,4)))</f>
        <v/>
      </c>
      <c r="G4761" t="str">
        <f>IF($A4761="","",Tienda_2!C2361)</f>
        <v/>
      </c>
      <c r="H4761" t="str">
        <f>IF($A4761="","",Tienda_2!D2361)</f>
        <v/>
      </c>
      <c r="I4761" t="str">
        <f>IF($A4761="","",Tienda_2!H2361)</f>
        <v/>
      </c>
      <c r="J4761">
        <f>IF($A4761="",0,IF(AND(OR('Cuadro-de-mando'!$B$4="(Todas)",'Cuadro-de-mando'!$B$4=$A4761),OR('Cuadro-de-mando'!$E$4="(Todas)",'Cuadro-de-mando'!$E$4=$B4761),OR('Cuadro-de-mando'!$H$4="(Todas)",'Cuadro-de-mando'!$H$4=$C4761),OR('Cuadro-de-mando'!$K$4="(Todas)",'Cuadro-de-mando'!$K$4=$E4761),OR('Cuadro-de-mando'!$N$4="(Todos)",'Cuadro-de-mando'!$N$4=$F4761)),1,0))</f>
        <v>0</v>
      </c>
    </row>
    <row r="4762" spans="1:10" x14ac:dyDescent="0.25">
      <c r="A4762" t="str">
        <f>IF(Tienda_2!$A2362="","","Tienda 2")</f>
        <v/>
      </c>
      <c r="B4762" t="str">
        <f>IF($A4762="","",Tienda_2!B2362)</f>
        <v/>
      </c>
      <c r="C4762" t="str">
        <f>IF($A4762="","",Tienda_2!G2362)</f>
        <v/>
      </c>
      <c r="D4762" t="str">
        <f>IF($A4762="","",Tienda_2!F2362)</f>
        <v/>
      </c>
      <c r="E4762" t="str">
        <f>IF($A4762="","",Tienda_2!I2362)</f>
        <v/>
      </c>
      <c r="F4762" t="str">
        <f>IF($A4762="","",VALUE(RIGHT(Tienda_2!E2362,4)))</f>
        <v/>
      </c>
      <c r="G4762" t="str">
        <f>IF($A4762="","",Tienda_2!C2362)</f>
        <v/>
      </c>
      <c r="H4762" t="str">
        <f>IF($A4762="","",Tienda_2!D2362)</f>
        <v/>
      </c>
      <c r="I4762" t="str">
        <f>IF($A4762="","",Tienda_2!H2362)</f>
        <v/>
      </c>
      <c r="J4762">
        <f>IF($A4762="",0,IF(AND(OR('Cuadro-de-mando'!$B$4="(Todas)",'Cuadro-de-mando'!$B$4=$A4762),OR('Cuadro-de-mando'!$E$4="(Todas)",'Cuadro-de-mando'!$E$4=$B4762),OR('Cuadro-de-mando'!$H$4="(Todas)",'Cuadro-de-mando'!$H$4=$C4762),OR('Cuadro-de-mando'!$K$4="(Todas)",'Cuadro-de-mando'!$K$4=$E4762),OR('Cuadro-de-mando'!$N$4="(Todos)",'Cuadro-de-mando'!$N$4=$F4762)),1,0))</f>
        <v>0</v>
      </c>
    </row>
    <row r="4763" spans="1:10" x14ac:dyDescent="0.25">
      <c r="A4763" t="str">
        <f>IF(Tienda_2!$A2363="","","Tienda 2")</f>
        <v/>
      </c>
      <c r="B4763" t="str">
        <f>IF($A4763="","",Tienda_2!B2363)</f>
        <v/>
      </c>
      <c r="C4763" t="str">
        <f>IF($A4763="","",Tienda_2!G2363)</f>
        <v/>
      </c>
      <c r="D4763" t="str">
        <f>IF($A4763="","",Tienda_2!F2363)</f>
        <v/>
      </c>
      <c r="E4763" t="str">
        <f>IF($A4763="","",Tienda_2!I2363)</f>
        <v/>
      </c>
      <c r="F4763" t="str">
        <f>IF($A4763="","",VALUE(RIGHT(Tienda_2!E2363,4)))</f>
        <v/>
      </c>
      <c r="G4763" t="str">
        <f>IF($A4763="","",Tienda_2!C2363)</f>
        <v/>
      </c>
      <c r="H4763" t="str">
        <f>IF($A4763="","",Tienda_2!D2363)</f>
        <v/>
      </c>
      <c r="I4763" t="str">
        <f>IF($A4763="","",Tienda_2!H2363)</f>
        <v/>
      </c>
      <c r="J4763">
        <f>IF($A4763="",0,IF(AND(OR('Cuadro-de-mando'!$B$4="(Todas)",'Cuadro-de-mando'!$B$4=$A4763),OR('Cuadro-de-mando'!$E$4="(Todas)",'Cuadro-de-mando'!$E$4=$B4763),OR('Cuadro-de-mando'!$H$4="(Todas)",'Cuadro-de-mando'!$H$4=$C4763),OR('Cuadro-de-mando'!$K$4="(Todas)",'Cuadro-de-mando'!$K$4=$E4763),OR('Cuadro-de-mando'!$N$4="(Todos)",'Cuadro-de-mando'!$N$4=$F4763)),1,0))</f>
        <v>0</v>
      </c>
    </row>
    <row r="4764" spans="1:10" x14ac:dyDescent="0.25">
      <c r="A4764" t="str">
        <f>IF(Tienda_2!$A2364="","","Tienda 2")</f>
        <v/>
      </c>
      <c r="B4764" t="str">
        <f>IF($A4764="","",Tienda_2!B2364)</f>
        <v/>
      </c>
      <c r="C4764" t="str">
        <f>IF($A4764="","",Tienda_2!G2364)</f>
        <v/>
      </c>
      <c r="D4764" t="str">
        <f>IF($A4764="","",Tienda_2!F2364)</f>
        <v/>
      </c>
      <c r="E4764" t="str">
        <f>IF($A4764="","",Tienda_2!I2364)</f>
        <v/>
      </c>
      <c r="F4764" t="str">
        <f>IF($A4764="","",VALUE(RIGHT(Tienda_2!E2364,4)))</f>
        <v/>
      </c>
      <c r="G4764" t="str">
        <f>IF($A4764="","",Tienda_2!C2364)</f>
        <v/>
      </c>
      <c r="H4764" t="str">
        <f>IF($A4764="","",Tienda_2!D2364)</f>
        <v/>
      </c>
      <c r="I4764" t="str">
        <f>IF($A4764="","",Tienda_2!H2364)</f>
        <v/>
      </c>
      <c r="J4764">
        <f>IF($A4764="",0,IF(AND(OR('Cuadro-de-mando'!$B$4="(Todas)",'Cuadro-de-mando'!$B$4=$A4764),OR('Cuadro-de-mando'!$E$4="(Todas)",'Cuadro-de-mando'!$E$4=$B4764),OR('Cuadro-de-mando'!$H$4="(Todas)",'Cuadro-de-mando'!$H$4=$C4764),OR('Cuadro-de-mando'!$K$4="(Todas)",'Cuadro-de-mando'!$K$4=$E4764),OR('Cuadro-de-mando'!$N$4="(Todos)",'Cuadro-de-mando'!$N$4=$F4764)),1,0))</f>
        <v>0</v>
      </c>
    </row>
    <row r="4765" spans="1:10" x14ac:dyDescent="0.25">
      <c r="A4765" t="str">
        <f>IF(Tienda_2!$A2365="","","Tienda 2")</f>
        <v/>
      </c>
      <c r="B4765" t="str">
        <f>IF($A4765="","",Tienda_2!B2365)</f>
        <v/>
      </c>
      <c r="C4765" t="str">
        <f>IF($A4765="","",Tienda_2!G2365)</f>
        <v/>
      </c>
      <c r="D4765" t="str">
        <f>IF($A4765="","",Tienda_2!F2365)</f>
        <v/>
      </c>
      <c r="E4765" t="str">
        <f>IF($A4765="","",Tienda_2!I2365)</f>
        <v/>
      </c>
      <c r="F4765" t="str">
        <f>IF($A4765="","",VALUE(RIGHT(Tienda_2!E2365,4)))</f>
        <v/>
      </c>
      <c r="G4765" t="str">
        <f>IF($A4765="","",Tienda_2!C2365)</f>
        <v/>
      </c>
      <c r="H4765" t="str">
        <f>IF($A4765="","",Tienda_2!D2365)</f>
        <v/>
      </c>
      <c r="I4765" t="str">
        <f>IF($A4765="","",Tienda_2!H2365)</f>
        <v/>
      </c>
      <c r="J4765">
        <f>IF($A4765="",0,IF(AND(OR('Cuadro-de-mando'!$B$4="(Todas)",'Cuadro-de-mando'!$B$4=$A4765),OR('Cuadro-de-mando'!$E$4="(Todas)",'Cuadro-de-mando'!$E$4=$B4765),OR('Cuadro-de-mando'!$H$4="(Todas)",'Cuadro-de-mando'!$H$4=$C4765),OR('Cuadro-de-mando'!$K$4="(Todas)",'Cuadro-de-mando'!$K$4=$E4765),OR('Cuadro-de-mando'!$N$4="(Todos)",'Cuadro-de-mando'!$N$4=$F4765)),1,0))</f>
        <v>0</v>
      </c>
    </row>
    <row r="4766" spans="1:10" x14ac:dyDescent="0.25">
      <c r="A4766" t="str">
        <f>IF(Tienda_2!$A2366="","","Tienda 2")</f>
        <v/>
      </c>
      <c r="B4766" t="str">
        <f>IF($A4766="","",Tienda_2!B2366)</f>
        <v/>
      </c>
      <c r="C4766" t="str">
        <f>IF($A4766="","",Tienda_2!G2366)</f>
        <v/>
      </c>
      <c r="D4766" t="str">
        <f>IF($A4766="","",Tienda_2!F2366)</f>
        <v/>
      </c>
      <c r="E4766" t="str">
        <f>IF($A4766="","",Tienda_2!I2366)</f>
        <v/>
      </c>
      <c r="F4766" t="str">
        <f>IF($A4766="","",VALUE(RIGHT(Tienda_2!E2366,4)))</f>
        <v/>
      </c>
      <c r="G4766" t="str">
        <f>IF($A4766="","",Tienda_2!C2366)</f>
        <v/>
      </c>
      <c r="H4766" t="str">
        <f>IF($A4766="","",Tienda_2!D2366)</f>
        <v/>
      </c>
      <c r="I4766" t="str">
        <f>IF($A4766="","",Tienda_2!H2366)</f>
        <v/>
      </c>
      <c r="J4766">
        <f>IF($A4766="",0,IF(AND(OR('Cuadro-de-mando'!$B$4="(Todas)",'Cuadro-de-mando'!$B$4=$A4766),OR('Cuadro-de-mando'!$E$4="(Todas)",'Cuadro-de-mando'!$E$4=$B4766),OR('Cuadro-de-mando'!$H$4="(Todas)",'Cuadro-de-mando'!$H$4=$C4766),OR('Cuadro-de-mando'!$K$4="(Todas)",'Cuadro-de-mando'!$K$4=$E4766),OR('Cuadro-de-mando'!$N$4="(Todos)",'Cuadro-de-mando'!$N$4=$F4766)),1,0))</f>
        <v>0</v>
      </c>
    </row>
    <row r="4767" spans="1:10" x14ac:dyDescent="0.25">
      <c r="A4767" t="str">
        <f>IF(Tienda_2!$A2367="","","Tienda 2")</f>
        <v/>
      </c>
      <c r="B4767" t="str">
        <f>IF($A4767="","",Tienda_2!B2367)</f>
        <v/>
      </c>
      <c r="C4767" t="str">
        <f>IF($A4767="","",Tienda_2!G2367)</f>
        <v/>
      </c>
      <c r="D4767" t="str">
        <f>IF($A4767="","",Tienda_2!F2367)</f>
        <v/>
      </c>
      <c r="E4767" t="str">
        <f>IF($A4767="","",Tienda_2!I2367)</f>
        <v/>
      </c>
      <c r="F4767" t="str">
        <f>IF($A4767="","",VALUE(RIGHT(Tienda_2!E2367,4)))</f>
        <v/>
      </c>
      <c r="G4767" t="str">
        <f>IF($A4767="","",Tienda_2!C2367)</f>
        <v/>
      </c>
      <c r="H4767" t="str">
        <f>IF($A4767="","",Tienda_2!D2367)</f>
        <v/>
      </c>
      <c r="I4767" t="str">
        <f>IF($A4767="","",Tienda_2!H2367)</f>
        <v/>
      </c>
      <c r="J4767">
        <f>IF($A4767="",0,IF(AND(OR('Cuadro-de-mando'!$B$4="(Todas)",'Cuadro-de-mando'!$B$4=$A4767),OR('Cuadro-de-mando'!$E$4="(Todas)",'Cuadro-de-mando'!$E$4=$B4767),OR('Cuadro-de-mando'!$H$4="(Todas)",'Cuadro-de-mando'!$H$4=$C4767),OR('Cuadro-de-mando'!$K$4="(Todas)",'Cuadro-de-mando'!$K$4=$E4767),OR('Cuadro-de-mando'!$N$4="(Todos)",'Cuadro-de-mando'!$N$4=$F4767)),1,0))</f>
        <v>0</v>
      </c>
    </row>
    <row r="4768" spans="1:10" x14ac:dyDescent="0.25">
      <c r="A4768" t="str">
        <f>IF(Tienda_2!$A2368="","","Tienda 2")</f>
        <v/>
      </c>
      <c r="B4768" t="str">
        <f>IF($A4768="","",Tienda_2!B2368)</f>
        <v/>
      </c>
      <c r="C4768" t="str">
        <f>IF($A4768="","",Tienda_2!G2368)</f>
        <v/>
      </c>
      <c r="D4768" t="str">
        <f>IF($A4768="","",Tienda_2!F2368)</f>
        <v/>
      </c>
      <c r="E4768" t="str">
        <f>IF($A4768="","",Tienda_2!I2368)</f>
        <v/>
      </c>
      <c r="F4768" t="str">
        <f>IF($A4768="","",VALUE(RIGHT(Tienda_2!E2368,4)))</f>
        <v/>
      </c>
      <c r="G4768" t="str">
        <f>IF($A4768="","",Tienda_2!C2368)</f>
        <v/>
      </c>
      <c r="H4768" t="str">
        <f>IF($A4768="","",Tienda_2!D2368)</f>
        <v/>
      </c>
      <c r="I4768" t="str">
        <f>IF($A4768="","",Tienda_2!H2368)</f>
        <v/>
      </c>
      <c r="J4768">
        <f>IF($A4768="",0,IF(AND(OR('Cuadro-de-mando'!$B$4="(Todas)",'Cuadro-de-mando'!$B$4=$A4768),OR('Cuadro-de-mando'!$E$4="(Todas)",'Cuadro-de-mando'!$E$4=$B4768),OR('Cuadro-de-mando'!$H$4="(Todas)",'Cuadro-de-mando'!$H$4=$C4768),OR('Cuadro-de-mando'!$K$4="(Todas)",'Cuadro-de-mando'!$K$4=$E4768),OR('Cuadro-de-mando'!$N$4="(Todos)",'Cuadro-de-mando'!$N$4=$F4768)),1,0))</f>
        <v>0</v>
      </c>
    </row>
    <row r="4769" spans="1:10" x14ac:dyDescent="0.25">
      <c r="A4769" t="str">
        <f>IF(Tienda_2!$A2369="","","Tienda 2")</f>
        <v/>
      </c>
      <c r="B4769" t="str">
        <f>IF($A4769="","",Tienda_2!B2369)</f>
        <v/>
      </c>
      <c r="C4769" t="str">
        <f>IF($A4769="","",Tienda_2!G2369)</f>
        <v/>
      </c>
      <c r="D4769" t="str">
        <f>IF($A4769="","",Tienda_2!F2369)</f>
        <v/>
      </c>
      <c r="E4769" t="str">
        <f>IF($A4769="","",Tienda_2!I2369)</f>
        <v/>
      </c>
      <c r="F4769" t="str">
        <f>IF($A4769="","",VALUE(RIGHT(Tienda_2!E2369,4)))</f>
        <v/>
      </c>
      <c r="G4769" t="str">
        <f>IF($A4769="","",Tienda_2!C2369)</f>
        <v/>
      </c>
      <c r="H4769" t="str">
        <f>IF($A4769="","",Tienda_2!D2369)</f>
        <v/>
      </c>
      <c r="I4769" t="str">
        <f>IF($A4769="","",Tienda_2!H2369)</f>
        <v/>
      </c>
      <c r="J4769">
        <f>IF($A4769="",0,IF(AND(OR('Cuadro-de-mando'!$B$4="(Todas)",'Cuadro-de-mando'!$B$4=$A4769),OR('Cuadro-de-mando'!$E$4="(Todas)",'Cuadro-de-mando'!$E$4=$B4769),OR('Cuadro-de-mando'!$H$4="(Todas)",'Cuadro-de-mando'!$H$4=$C4769),OR('Cuadro-de-mando'!$K$4="(Todas)",'Cuadro-de-mando'!$K$4=$E4769),OR('Cuadro-de-mando'!$N$4="(Todos)",'Cuadro-de-mando'!$N$4=$F4769)),1,0))</f>
        <v>0</v>
      </c>
    </row>
    <row r="4770" spans="1:10" x14ac:dyDescent="0.25">
      <c r="A4770" t="str">
        <f>IF(Tienda_2!$A2370="","","Tienda 2")</f>
        <v/>
      </c>
      <c r="B4770" t="str">
        <f>IF($A4770="","",Tienda_2!B2370)</f>
        <v/>
      </c>
      <c r="C4770" t="str">
        <f>IF($A4770="","",Tienda_2!G2370)</f>
        <v/>
      </c>
      <c r="D4770" t="str">
        <f>IF($A4770="","",Tienda_2!F2370)</f>
        <v/>
      </c>
      <c r="E4770" t="str">
        <f>IF($A4770="","",Tienda_2!I2370)</f>
        <v/>
      </c>
      <c r="F4770" t="str">
        <f>IF($A4770="","",VALUE(RIGHT(Tienda_2!E2370,4)))</f>
        <v/>
      </c>
      <c r="G4770" t="str">
        <f>IF($A4770="","",Tienda_2!C2370)</f>
        <v/>
      </c>
      <c r="H4770" t="str">
        <f>IF($A4770="","",Tienda_2!D2370)</f>
        <v/>
      </c>
      <c r="I4770" t="str">
        <f>IF($A4770="","",Tienda_2!H2370)</f>
        <v/>
      </c>
      <c r="J4770">
        <f>IF($A4770="",0,IF(AND(OR('Cuadro-de-mando'!$B$4="(Todas)",'Cuadro-de-mando'!$B$4=$A4770),OR('Cuadro-de-mando'!$E$4="(Todas)",'Cuadro-de-mando'!$E$4=$B4770),OR('Cuadro-de-mando'!$H$4="(Todas)",'Cuadro-de-mando'!$H$4=$C4770),OR('Cuadro-de-mando'!$K$4="(Todas)",'Cuadro-de-mando'!$K$4=$E4770),OR('Cuadro-de-mando'!$N$4="(Todos)",'Cuadro-de-mando'!$N$4=$F4770)),1,0))</f>
        <v>0</v>
      </c>
    </row>
    <row r="4771" spans="1:10" x14ac:dyDescent="0.25">
      <c r="A4771" t="str">
        <f>IF(Tienda_2!$A2371="","","Tienda 2")</f>
        <v/>
      </c>
      <c r="B4771" t="str">
        <f>IF($A4771="","",Tienda_2!B2371)</f>
        <v/>
      </c>
      <c r="C4771" t="str">
        <f>IF($A4771="","",Tienda_2!G2371)</f>
        <v/>
      </c>
      <c r="D4771" t="str">
        <f>IF($A4771="","",Tienda_2!F2371)</f>
        <v/>
      </c>
      <c r="E4771" t="str">
        <f>IF($A4771="","",Tienda_2!I2371)</f>
        <v/>
      </c>
      <c r="F4771" t="str">
        <f>IF($A4771="","",VALUE(RIGHT(Tienda_2!E2371,4)))</f>
        <v/>
      </c>
      <c r="G4771" t="str">
        <f>IF($A4771="","",Tienda_2!C2371)</f>
        <v/>
      </c>
      <c r="H4771" t="str">
        <f>IF($A4771="","",Tienda_2!D2371)</f>
        <v/>
      </c>
      <c r="I4771" t="str">
        <f>IF($A4771="","",Tienda_2!H2371)</f>
        <v/>
      </c>
      <c r="J4771">
        <f>IF($A4771="",0,IF(AND(OR('Cuadro-de-mando'!$B$4="(Todas)",'Cuadro-de-mando'!$B$4=$A4771),OR('Cuadro-de-mando'!$E$4="(Todas)",'Cuadro-de-mando'!$E$4=$B4771),OR('Cuadro-de-mando'!$H$4="(Todas)",'Cuadro-de-mando'!$H$4=$C4771),OR('Cuadro-de-mando'!$K$4="(Todas)",'Cuadro-de-mando'!$K$4=$E4771),OR('Cuadro-de-mando'!$N$4="(Todos)",'Cuadro-de-mando'!$N$4=$F4771)),1,0))</f>
        <v>0</v>
      </c>
    </row>
    <row r="4772" spans="1:10" x14ac:dyDescent="0.25">
      <c r="A4772" t="str">
        <f>IF(Tienda_2!$A2372="","","Tienda 2")</f>
        <v/>
      </c>
      <c r="B4772" t="str">
        <f>IF($A4772="","",Tienda_2!B2372)</f>
        <v/>
      </c>
      <c r="C4772" t="str">
        <f>IF($A4772="","",Tienda_2!G2372)</f>
        <v/>
      </c>
      <c r="D4772" t="str">
        <f>IF($A4772="","",Tienda_2!F2372)</f>
        <v/>
      </c>
      <c r="E4772" t="str">
        <f>IF($A4772="","",Tienda_2!I2372)</f>
        <v/>
      </c>
      <c r="F4772" t="str">
        <f>IF($A4772="","",VALUE(RIGHT(Tienda_2!E2372,4)))</f>
        <v/>
      </c>
      <c r="G4772" t="str">
        <f>IF($A4772="","",Tienda_2!C2372)</f>
        <v/>
      </c>
      <c r="H4772" t="str">
        <f>IF($A4772="","",Tienda_2!D2372)</f>
        <v/>
      </c>
      <c r="I4772" t="str">
        <f>IF($A4772="","",Tienda_2!H2372)</f>
        <v/>
      </c>
      <c r="J4772">
        <f>IF($A4772="",0,IF(AND(OR('Cuadro-de-mando'!$B$4="(Todas)",'Cuadro-de-mando'!$B$4=$A4772),OR('Cuadro-de-mando'!$E$4="(Todas)",'Cuadro-de-mando'!$E$4=$B4772),OR('Cuadro-de-mando'!$H$4="(Todas)",'Cuadro-de-mando'!$H$4=$C4772),OR('Cuadro-de-mando'!$K$4="(Todas)",'Cuadro-de-mando'!$K$4=$E4772),OR('Cuadro-de-mando'!$N$4="(Todos)",'Cuadro-de-mando'!$N$4=$F4772)),1,0))</f>
        <v>0</v>
      </c>
    </row>
    <row r="4773" spans="1:10" x14ac:dyDescent="0.25">
      <c r="A4773" t="str">
        <f>IF(Tienda_2!$A2373="","","Tienda 2")</f>
        <v/>
      </c>
      <c r="B4773" t="str">
        <f>IF($A4773="","",Tienda_2!B2373)</f>
        <v/>
      </c>
      <c r="C4773" t="str">
        <f>IF($A4773="","",Tienda_2!G2373)</f>
        <v/>
      </c>
      <c r="D4773" t="str">
        <f>IF($A4773="","",Tienda_2!F2373)</f>
        <v/>
      </c>
      <c r="E4773" t="str">
        <f>IF($A4773="","",Tienda_2!I2373)</f>
        <v/>
      </c>
      <c r="F4773" t="str">
        <f>IF($A4773="","",VALUE(RIGHT(Tienda_2!E2373,4)))</f>
        <v/>
      </c>
      <c r="G4773" t="str">
        <f>IF($A4773="","",Tienda_2!C2373)</f>
        <v/>
      </c>
      <c r="H4773" t="str">
        <f>IF($A4773="","",Tienda_2!D2373)</f>
        <v/>
      </c>
      <c r="I4773" t="str">
        <f>IF($A4773="","",Tienda_2!H2373)</f>
        <v/>
      </c>
      <c r="J4773">
        <f>IF($A4773="",0,IF(AND(OR('Cuadro-de-mando'!$B$4="(Todas)",'Cuadro-de-mando'!$B$4=$A4773),OR('Cuadro-de-mando'!$E$4="(Todas)",'Cuadro-de-mando'!$E$4=$B4773),OR('Cuadro-de-mando'!$H$4="(Todas)",'Cuadro-de-mando'!$H$4=$C4773),OR('Cuadro-de-mando'!$K$4="(Todas)",'Cuadro-de-mando'!$K$4=$E4773),OR('Cuadro-de-mando'!$N$4="(Todos)",'Cuadro-de-mando'!$N$4=$F4773)),1,0))</f>
        <v>0</v>
      </c>
    </row>
    <row r="4774" spans="1:10" x14ac:dyDescent="0.25">
      <c r="A4774" t="str">
        <f>IF(Tienda_2!$A2374="","","Tienda 2")</f>
        <v/>
      </c>
      <c r="B4774" t="str">
        <f>IF($A4774="","",Tienda_2!B2374)</f>
        <v/>
      </c>
      <c r="C4774" t="str">
        <f>IF($A4774="","",Tienda_2!G2374)</f>
        <v/>
      </c>
      <c r="D4774" t="str">
        <f>IF($A4774="","",Tienda_2!F2374)</f>
        <v/>
      </c>
      <c r="E4774" t="str">
        <f>IF($A4774="","",Tienda_2!I2374)</f>
        <v/>
      </c>
      <c r="F4774" t="str">
        <f>IF($A4774="","",VALUE(RIGHT(Tienda_2!E2374,4)))</f>
        <v/>
      </c>
      <c r="G4774" t="str">
        <f>IF($A4774="","",Tienda_2!C2374)</f>
        <v/>
      </c>
      <c r="H4774" t="str">
        <f>IF($A4774="","",Tienda_2!D2374)</f>
        <v/>
      </c>
      <c r="I4774" t="str">
        <f>IF($A4774="","",Tienda_2!H2374)</f>
        <v/>
      </c>
      <c r="J4774">
        <f>IF($A4774="",0,IF(AND(OR('Cuadro-de-mando'!$B$4="(Todas)",'Cuadro-de-mando'!$B$4=$A4774),OR('Cuadro-de-mando'!$E$4="(Todas)",'Cuadro-de-mando'!$E$4=$B4774),OR('Cuadro-de-mando'!$H$4="(Todas)",'Cuadro-de-mando'!$H$4=$C4774),OR('Cuadro-de-mando'!$K$4="(Todas)",'Cuadro-de-mando'!$K$4=$E4774),OR('Cuadro-de-mando'!$N$4="(Todos)",'Cuadro-de-mando'!$N$4=$F4774)),1,0))</f>
        <v>0</v>
      </c>
    </row>
    <row r="4775" spans="1:10" x14ac:dyDescent="0.25">
      <c r="A4775" t="str">
        <f>IF(Tienda_2!$A2375="","","Tienda 2")</f>
        <v/>
      </c>
      <c r="B4775" t="str">
        <f>IF($A4775="","",Tienda_2!B2375)</f>
        <v/>
      </c>
      <c r="C4775" t="str">
        <f>IF($A4775="","",Tienda_2!G2375)</f>
        <v/>
      </c>
      <c r="D4775" t="str">
        <f>IF($A4775="","",Tienda_2!F2375)</f>
        <v/>
      </c>
      <c r="E4775" t="str">
        <f>IF($A4775="","",Tienda_2!I2375)</f>
        <v/>
      </c>
      <c r="F4775" t="str">
        <f>IF($A4775="","",VALUE(RIGHT(Tienda_2!E2375,4)))</f>
        <v/>
      </c>
      <c r="G4775" t="str">
        <f>IF($A4775="","",Tienda_2!C2375)</f>
        <v/>
      </c>
      <c r="H4775" t="str">
        <f>IF($A4775="","",Tienda_2!D2375)</f>
        <v/>
      </c>
      <c r="I4775" t="str">
        <f>IF($A4775="","",Tienda_2!H2375)</f>
        <v/>
      </c>
      <c r="J4775">
        <f>IF($A4775="",0,IF(AND(OR('Cuadro-de-mando'!$B$4="(Todas)",'Cuadro-de-mando'!$B$4=$A4775),OR('Cuadro-de-mando'!$E$4="(Todas)",'Cuadro-de-mando'!$E$4=$B4775),OR('Cuadro-de-mando'!$H$4="(Todas)",'Cuadro-de-mando'!$H$4=$C4775),OR('Cuadro-de-mando'!$K$4="(Todas)",'Cuadro-de-mando'!$K$4=$E4775),OR('Cuadro-de-mando'!$N$4="(Todos)",'Cuadro-de-mando'!$N$4=$F4775)),1,0))</f>
        <v>0</v>
      </c>
    </row>
    <row r="4776" spans="1:10" x14ac:dyDescent="0.25">
      <c r="A4776" t="str">
        <f>IF(Tienda_2!$A2376="","","Tienda 2")</f>
        <v/>
      </c>
      <c r="B4776" t="str">
        <f>IF($A4776="","",Tienda_2!B2376)</f>
        <v/>
      </c>
      <c r="C4776" t="str">
        <f>IF($A4776="","",Tienda_2!G2376)</f>
        <v/>
      </c>
      <c r="D4776" t="str">
        <f>IF($A4776="","",Tienda_2!F2376)</f>
        <v/>
      </c>
      <c r="E4776" t="str">
        <f>IF($A4776="","",Tienda_2!I2376)</f>
        <v/>
      </c>
      <c r="F4776" t="str">
        <f>IF($A4776="","",VALUE(RIGHT(Tienda_2!E2376,4)))</f>
        <v/>
      </c>
      <c r="G4776" t="str">
        <f>IF($A4776="","",Tienda_2!C2376)</f>
        <v/>
      </c>
      <c r="H4776" t="str">
        <f>IF($A4776="","",Tienda_2!D2376)</f>
        <v/>
      </c>
      <c r="I4776" t="str">
        <f>IF($A4776="","",Tienda_2!H2376)</f>
        <v/>
      </c>
      <c r="J4776">
        <f>IF($A4776="",0,IF(AND(OR('Cuadro-de-mando'!$B$4="(Todas)",'Cuadro-de-mando'!$B$4=$A4776),OR('Cuadro-de-mando'!$E$4="(Todas)",'Cuadro-de-mando'!$E$4=$B4776),OR('Cuadro-de-mando'!$H$4="(Todas)",'Cuadro-de-mando'!$H$4=$C4776),OR('Cuadro-de-mando'!$K$4="(Todas)",'Cuadro-de-mando'!$K$4=$E4776),OR('Cuadro-de-mando'!$N$4="(Todos)",'Cuadro-de-mando'!$N$4=$F4776)),1,0))</f>
        <v>0</v>
      </c>
    </row>
    <row r="4777" spans="1:10" x14ac:dyDescent="0.25">
      <c r="A4777" t="str">
        <f>IF(Tienda_2!$A2377="","","Tienda 2")</f>
        <v/>
      </c>
      <c r="B4777" t="str">
        <f>IF($A4777="","",Tienda_2!B2377)</f>
        <v/>
      </c>
      <c r="C4777" t="str">
        <f>IF($A4777="","",Tienda_2!G2377)</f>
        <v/>
      </c>
      <c r="D4777" t="str">
        <f>IF($A4777="","",Tienda_2!F2377)</f>
        <v/>
      </c>
      <c r="E4777" t="str">
        <f>IF($A4777="","",Tienda_2!I2377)</f>
        <v/>
      </c>
      <c r="F4777" t="str">
        <f>IF($A4777="","",VALUE(RIGHT(Tienda_2!E2377,4)))</f>
        <v/>
      </c>
      <c r="G4777" t="str">
        <f>IF($A4777="","",Tienda_2!C2377)</f>
        <v/>
      </c>
      <c r="H4777" t="str">
        <f>IF($A4777="","",Tienda_2!D2377)</f>
        <v/>
      </c>
      <c r="I4777" t="str">
        <f>IF($A4777="","",Tienda_2!H2377)</f>
        <v/>
      </c>
      <c r="J4777">
        <f>IF($A4777="",0,IF(AND(OR('Cuadro-de-mando'!$B$4="(Todas)",'Cuadro-de-mando'!$B$4=$A4777),OR('Cuadro-de-mando'!$E$4="(Todas)",'Cuadro-de-mando'!$E$4=$B4777),OR('Cuadro-de-mando'!$H$4="(Todas)",'Cuadro-de-mando'!$H$4=$C4777),OR('Cuadro-de-mando'!$K$4="(Todas)",'Cuadro-de-mando'!$K$4=$E4777),OR('Cuadro-de-mando'!$N$4="(Todos)",'Cuadro-de-mando'!$N$4=$F4777)),1,0))</f>
        <v>0</v>
      </c>
    </row>
    <row r="4778" spans="1:10" x14ac:dyDescent="0.25">
      <c r="A4778" t="str">
        <f>IF(Tienda_2!$A2378="","","Tienda 2")</f>
        <v/>
      </c>
      <c r="B4778" t="str">
        <f>IF($A4778="","",Tienda_2!B2378)</f>
        <v/>
      </c>
      <c r="C4778" t="str">
        <f>IF($A4778="","",Tienda_2!G2378)</f>
        <v/>
      </c>
      <c r="D4778" t="str">
        <f>IF($A4778="","",Tienda_2!F2378)</f>
        <v/>
      </c>
      <c r="E4778" t="str">
        <f>IF($A4778="","",Tienda_2!I2378)</f>
        <v/>
      </c>
      <c r="F4778" t="str">
        <f>IF($A4778="","",VALUE(RIGHT(Tienda_2!E2378,4)))</f>
        <v/>
      </c>
      <c r="G4778" t="str">
        <f>IF($A4778="","",Tienda_2!C2378)</f>
        <v/>
      </c>
      <c r="H4778" t="str">
        <f>IF($A4778="","",Tienda_2!D2378)</f>
        <v/>
      </c>
      <c r="I4778" t="str">
        <f>IF($A4778="","",Tienda_2!H2378)</f>
        <v/>
      </c>
      <c r="J4778">
        <f>IF($A4778="",0,IF(AND(OR('Cuadro-de-mando'!$B$4="(Todas)",'Cuadro-de-mando'!$B$4=$A4778),OR('Cuadro-de-mando'!$E$4="(Todas)",'Cuadro-de-mando'!$E$4=$B4778),OR('Cuadro-de-mando'!$H$4="(Todas)",'Cuadro-de-mando'!$H$4=$C4778),OR('Cuadro-de-mando'!$K$4="(Todas)",'Cuadro-de-mando'!$K$4=$E4778),OR('Cuadro-de-mando'!$N$4="(Todos)",'Cuadro-de-mando'!$N$4=$F4778)),1,0))</f>
        <v>0</v>
      </c>
    </row>
    <row r="4779" spans="1:10" x14ac:dyDescent="0.25">
      <c r="A4779" t="str">
        <f>IF(Tienda_2!$A2379="","","Tienda 2")</f>
        <v/>
      </c>
      <c r="B4779" t="str">
        <f>IF($A4779="","",Tienda_2!B2379)</f>
        <v/>
      </c>
      <c r="C4779" t="str">
        <f>IF($A4779="","",Tienda_2!G2379)</f>
        <v/>
      </c>
      <c r="D4779" t="str">
        <f>IF($A4779="","",Tienda_2!F2379)</f>
        <v/>
      </c>
      <c r="E4779" t="str">
        <f>IF($A4779="","",Tienda_2!I2379)</f>
        <v/>
      </c>
      <c r="F4779" t="str">
        <f>IF($A4779="","",VALUE(RIGHT(Tienda_2!E2379,4)))</f>
        <v/>
      </c>
      <c r="G4779" t="str">
        <f>IF($A4779="","",Tienda_2!C2379)</f>
        <v/>
      </c>
      <c r="H4779" t="str">
        <f>IF($A4779="","",Tienda_2!D2379)</f>
        <v/>
      </c>
      <c r="I4779" t="str">
        <f>IF($A4779="","",Tienda_2!H2379)</f>
        <v/>
      </c>
      <c r="J4779">
        <f>IF($A4779="",0,IF(AND(OR('Cuadro-de-mando'!$B$4="(Todas)",'Cuadro-de-mando'!$B$4=$A4779),OR('Cuadro-de-mando'!$E$4="(Todas)",'Cuadro-de-mando'!$E$4=$B4779),OR('Cuadro-de-mando'!$H$4="(Todas)",'Cuadro-de-mando'!$H$4=$C4779),OR('Cuadro-de-mando'!$K$4="(Todas)",'Cuadro-de-mando'!$K$4=$E4779),OR('Cuadro-de-mando'!$N$4="(Todos)",'Cuadro-de-mando'!$N$4=$F4779)),1,0))</f>
        <v>0</v>
      </c>
    </row>
    <row r="4780" spans="1:10" x14ac:dyDescent="0.25">
      <c r="A4780" t="str">
        <f>IF(Tienda_2!$A2380="","","Tienda 2")</f>
        <v/>
      </c>
      <c r="B4780" t="str">
        <f>IF($A4780="","",Tienda_2!B2380)</f>
        <v/>
      </c>
      <c r="C4780" t="str">
        <f>IF($A4780="","",Tienda_2!G2380)</f>
        <v/>
      </c>
      <c r="D4780" t="str">
        <f>IF($A4780="","",Tienda_2!F2380)</f>
        <v/>
      </c>
      <c r="E4780" t="str">
        <f>IF($A4780="","",Tienda_2!I2380)</f>
        <v/>
      </c>
      <c r="F4780" t="str">
        <f>IF($A4780="","",VALUE(RIGHT(Tienda_2!E2380,4)))</f>
        <v/>
      </c>
      <c r="G4780" t="str">
        <f>IF($A4780="","",Tienda_2!C2380)</f>
        <v/>
      </c>
      <c r="H4780" t="str">
        <f>IF($A4780="","",Tienda_2!D2380)</f>
        <v/>
      </c>
      <c r="I4780" t="str">
        <f>IF($A4780="","",Tienda_2!H2380)</f>
        <v/>
      </c>
      <c r="J4780">
        <f>IF($A4780="",0,IF(AND(OR('Cuadro-de-mando'!$B$4="(Todas)",'Cuadro-de-mando'!$B$4=$A4780),OR('Cuadro-de-mando'!$E$4="(Todas)",'Cuadro-de-mando'!$E$4=$B4780),OR('Cuadro-de-mando'!$H$4="(Todas)",'Cuadro-de-mando'!$H$4=$C4780),OR('Cuadro-de-mando'!$K$4="(Todas)",'Cuadro-de-mando'!$K$4=$E4780),OR('Cuadro-de-mando'!$N$4="(Todos)",'Cuadro-de-mando'!$N$4=$F4780)),1,0))</f>
        <v>0</v>
      </c>
    </row>
    <row r="4781" spans="1:10" x14ac:dyDescent="0.25">
      <c r="A4781" t="str">
        <f>IF(Tienda_2!$A2381="","","Tienda 2")</f>
        <v/>
      </c>
      <c r="B4781" t="str">
        <f>IF($A4781="","",Tienda_2!B2381)</f>
        <v/>
      </c>
      <c r="C4781" t="str">
        <f>IF($A4781="","",Tienda_2!G2381)</f>
        <v/>
      </c>
      <c r="D4781" t="str">
        <f>IF($A4781="","",Tienda_2!F2381)</f>
        <v/>
      </c>
      <c r="E4781" t="str">
        <f>IF($A4781="","",Tienda_2!I2381)</f>
        <v/>
      </c>
      <c r="F4781" t="str">
        <f>IF($A4781="","",VALUE(RIGHT(Tienda_2!E2381,4)))</f>
        <v/>
      </c>
      <c r="G4781" t="str">
        <f>IF($A4781="","",Tienda_2!C2381)</f>
        <v/>
      </c>
      <c r="H4781" t="str">
        <f>IF($A4781="","",Tienda_2!D2381)</f>
        <v/>
      </c>
      <c r="I4781" t="str">
        <f>IF($A4781="","",Tienda_2!H2381)</f>
        <v/>
      </c>
      <c r="J4781">
        <f>IF($A4781="",0,IF(AND(OR('Cuadro-de-mando'!$B$4="(Todas)",'Cuadro-de-mando'!$B$4=$A4781),OR('Cuadro-de-mando'!$E$4="(Todas)",'Cuadro-de-mando'!$E$4=$B4781),OR('Cuadro-de-mando'!$H$4="(Todas)",'Cuadro-de-mando'!$H$4=$C4781),OR('Cuadro-de-mando'!$K$4="(Todas)",'Cuadro-de-mando'!$K$4=$E4781),OR('Cuadro-de-mando'!$N$4="(Todos)",'Cuadro-de-mando'!$N$4=$F4781)),1,0))</f>
        <v>0</v>
      </c>
    </row>
    <row r="4782" spans="1:10" x14ac:dyDescent="0.25">
      <c r="A4782" t="str">
        <f>IF(Tienda_2!$A2382="","","Tienda 2")</f>
        <v/>
      </c>
      <c r="B4782" t="str">
        <f>IF($A4782="","",Tienda_2!B2382)</f>
        <v/>
      </c>
      <c r="C4782" t="str">
        <f>IF($A4782="","",Tienda_2!G2382)</f>
        <v/>
      </c>
      <c r="D4782" t="str">
        <f>IF($A4782="","",Tienda_2!F2382)</f>
        <v/>
      </c>
      <c r="E4782" t="str">
        <f>IF($A4782="","",Tienda_2!I2382)</f>
        <v/>
      </c>
      <c r="F4782" t="str">
        <f>IF($A4782="","",VALUE(RIGHT(Tienda_2!E2382,4)))</f>
        <v/>
      </c>
      <c r="G4782" t="str">
        <f>IF($A4782="","",Tienda_2!C2382)</f>
        <v/>
      </c>
      <c r="H4782" t="str">
        <f>IF($A4782="","",Tienda_2!D2382)</f>
        <v/>
      </c>
      <c r="I4782" t="str">
        <f>IF($A4782="","",Tienda_2!H2382)</f>
        <v/>
      </c>
      <c r="J4782">
        <f>IF($A4782="",0,IF(AND(OR('Cuadro-de-mando'!$B$4="(Todas)",'Cuadro-de-mando'!$B$4=$A4782),OR('Cuadro-de-mando'!$E$4="(Todas)",'Cuadro-de-mando'!$E$4=$B4782),OR('Cuadro-de-mando'!$H$4="(Todas)",'Cuadro-de-mando'!$H$4=$C4782),OR('Cuadro-de-mando'!$K$4="(Todas)",'Cuadro-de-mando'!$K$4=$E4782),OR('Cuadro-de-mando'!$N$4="(Todos)",'Cuadro-de-mando'!$N$4=$F4782)),1,0))</f>
        <v>0</v>
      </c>
    </row>
    <row r="4783" spans="1:10" x14ac:dyDescent="0.25">
      <c r="A4783" t="str">
        <f>IF(Tienda_2!$A2383="","","Tienda 2")</f>
        <v/>
      </c>
      <c r="B4783" t="str">
        <f>IF($A4783="","",Tienda_2!B2383)</f>
        <v/>
      </c>
      <c r="C4783" t="str">
        <f>IF($A4783="","",Tienda_2!G2383)</f>
        <v/>
      </c>
      <c r="D4783" t="str">
        <f>IF($A4783="","",Tienda_2!F2383)</f>
        <v/>
      </c>
      <c r="E4783" t="str">
        <f>IF($A4783="","",Tienda_2!I2383)</f>
        <v/>
      </c>
      <c r="F4783" t="str">
        <f>IF($A4783="","",VALUE(RIGHT(Tienda_2!E2383,4)))</f>
        <v/>
      </c>
      <c r="G4783" t="str">
        <f>IF($A4783="","",Tienda_2!C2383)</f>
        <v/>
      </c>
      <c r="H4783" t="str">
        <f>IF($A4783="","",Tienda_2!D2383)</f>
        <v/>
      </c>
      <c r="I4783" t="str">
        <f>IF($A4783="","",Tienda_2!H2383)</f>
        <v/>
      </c>
      <c r="J4783">
        <f>IF($A4783="",0,IF(AND(OR('Cuadro-de-mando'!$B$4="(Todas)",'Cuadro-de-mando'!$B$4=$A4783),OR('Cuadro-de-mando'!$E$4="(Todas)",'Cuadro-de-mando'!$E$4=$B4783),OR('Cuadro-de-mando'!$H$4="(Todas)",'Cuadro-de-mando'!$H$4=$C4783),OR('Cuadro-de-mando'!$K$4="(Todas)",'Cuadro-de-mando'!$K$4=$E4783),OR('Cuadro-de-mando'!$N$4="(Todos)",'Cuadro-de-mando'!$N$4=$F4783)),1,0))</f>
        <v>0</v>
      </c>
    </row>
    <row r="4784" spans="1:10" x14ac:dyDescent="0.25">
      <c r="A4784" t="str">
        <f>IF(Tienda_2!$A2384="","","Tienda 2")</f>
        <v/>
      </c>
      <c r="B4784" t="str">
        <f>IF($A4784="","",Tienda_2!B2384)</f>
        <v/>
      </c>
      <c r="C4784" t="str">
        <f>IF($A4784="","",Tienda_2!G2384)</f>
        <v/>
      </c>
      <c r="D4784" t="str">
        <f>IF($A4784="","",Tienda_2!F2384)</f>
        <v/>
      </c>
      <c r="E4784" t="str">
        <f>IF($A4784="","",Tienda_2!I2384)</f>
        <v/>
      </c>
      <c r="F4784" t="str">
        <f>IF($A4784="","",VALUE(RIGHT(Tienda_2!E2384,4)))</f>
        <v/>
      </c>
      <c r="G4784" t="str">
        <f>IF($A4784="","",Tienda_2!C2384)</f>
        <v/>
      </c>
      <c r="H4784" t="str">
        <f>IF($A4784="","",Tienda_2!D2384)</f>
        <v/>
      </c>
      <c r="I4784" t="str">
        <f>IF($A4784="","",Tienda_2!H2384)</f>
        <v/>
      </c>
      <c r="J4784">
        <f>IF($A4784="",0,IF(AND(OR('Cuadro-de-mando'!$B$4="(Todas)",'Cuadro-de-mando'!$B$4=$A4784),OR('Cuadro-de-mando'!$E$4="(Todas)",'Cuadro-de-mando'!$E$4=$B4784),OR('Cuadro-de-mando'!$H$4="(Todas)",'Cuadro-de-mando'!$H$4=$C4784),OR('Cuadro-de-mando'!$K$4="(Todas)",'Cuadro-de-mando'!$K$4=$E4784),OR('Cuadro-de-mando'!$N$4="(Todos)",'Cuadro-de-mando'!$N$4=$F4784)),1,0))</f>
        <v>0</v>
      </c>
    </row>
    <row r="4785" spans="1:10" x14ac:dyDescent="0.25">
      <c r="A4785" t="str">
        <f>IF(Tienda_2!$A2385="","","Tienda 2")</f>
        <v/>
      </c>
      <c r="B4785" t="str">
        <f>IF($A4785="","",Tienda_2!B2385)</f>
        <v/>
      </c>
      <c r="C4785" t="str">
        <f>IF($A4785="","",Tienda_2!G2385)</f>
        <v/>
      </c>
      <c r="D4785" t="str">
        <f>IF($A4785="","",Tienda_2!F2385)</f>
        <v/>
      </c>
      <c r="E4785" t="str">
        <f>IF($A4785="","",Tienda_2!I2385)</f>
        <v/>
      </c>
      <c r="F4785" t="str">
        <f>IF($A4785="","",VALUE(RIGHT(Tienda_2!E2385,4)))</f>
        <v/>
      </c>
      <c r="G4785" t="str">
        <f>IF($A4785="","",Tienda_2!C2385)</f>
        <v/>
      </c>
      <c r="H4785" t="str">
        <f>IF($A4785="","",Tienda_2!D2385)</f>
        <v/>
      </c>
      <c r="I4785" t="str">
        <f>IF($A4785="","",Tienda_2!H2385)</f>
        <v/>
      </c>
      <c r="J4785">
        <f>IF($A4785="",0,IF(AND(OR('Cuadro-de-mando'!$B$4="(Todas)",'Cuadro-de-mando'!$B$4=$A4785),OR('Cuadro-de-mando'!$E$4="(Todas)",'Cuadro-de-mando'!$E$4=$B4785),OR('Cuadro-de-mando'!$H$4="(Todas)",'Cuadro-de-mando'!$H$4=$C4785),OR('Cuadro-de-mando'!$K$4="(Todas)",'Cuadro-de-mando'!$K$4=$E4785),OR('Cuadro-de-mando'!$N$4="(Todos)",'Cuadro-de-mando'!$N$4=$F4785)),1,0))</f>
        <v>0</v>
      </c>
    </row>
    <row r="4786" spans="1:10" x14ac:dyDescent="0.25">
      <c r="A4786" t="str">
        <f>IF(Tienda_2!$A2386="","","Tienda 2")</f>
        <v/>
      </c>
      <c r="B4786" t="str">
        <f>IF($A4786="","",Tienda_2!B2386)</f>
        <v/>
      </c>
      <c r="C4786" t="str">
        <f>IF($A4786="","",Tienda_2!G2386)</f>
        <v/>
      </c>
      <c r="D4786" t="str">
        <f>IF($A4786="","",Tienda_2!F2386)</f>
        <v/>
      </c>
      <c r="E4786" t="str">
        <f>IF($A4786="","",Tienda_2!I2386)</f>
        <v/>
      </c>
      <c r="F4786" t="str">
        <f>IF($A4786="","",VALUE(RIGHT(Tienda_2!E2386,4)))</f>
        <v/>
      </c>
      <c r="G4786" t="str">
        <f>IF($A4786="","",Tienda_2!C2386)</f>
        <v/>
      </c>
      <c r="H4786" t="str">
        <f>IF($A4786="","",Tienda_2!D2386)</f>
        <v/>
      </c>
      <c r="I4786" t="str">
        <f>IF($A4786="","",Tienda_2!H2386)</f>
        <v/>
      </c>
      <c r="J4786">
        <f>IF($A4786="",0,IF(AND(OR('Cuadro-de-mando'!$B$4="(Todas)",'Cuadro-de-mando'!$B$4=$A4786),OR('Cuadro-de-mando'!$E$4="(Todas)",'Cuadro-de-mando'!$E$4=$B4786),OR('Cuadro-de-mando'!$H$4="(Todas)",'Cuadro-de-mando'!$H$4=$C4786),OR('Cuadro-de-mando'!$K$4="(Todas)",'Cuadro-de-mando'!$K$4=$E4786),OR('Cuadro-de-mando'!$N$4="(Todos)",'Cuadro-de-mando'!$N$4=$F4786)),1,0))</f>
        <v>0</v>
      </c>
    </row>
    <row r="4787" spans="1:10" x14ac:dyDescent="0.25">
      <c r="A4787" t="str">
        <f>IF(Tienda_2!$A2387="","","Tienda 2")</f>
        <v/>
      </c>
      <c r="B4787" t="str">
        <f>IF($A4787="","",Tienda_2!B2387)</f>
        <v/>
      </c>
      <c r="C4787" t="str">
        <f>IF($A4787="","",Tienda_2!G2387)</f>
        <v/>
      </c>
      <c r="D4787" t="str">
        <f>IF($A4787="","",Tienda_2!F2387)</f>
        <v/>
      </c>
      <c r="E4787" t="str">
        <f>IF($A4787="","",Tienda_2!I2387)</f>
        <v/>
      </c>
      <c r="F4787" t="str">
        <f>IF($A4787="","",VALUE(RIGHT(Tienda_2!E2387,4)))</f>
        <v/>
      </c>
      <c r="G4787" t="str">
        <f>IF($A4787="","",Tienda_2!C2387)</f>
        <v/>
      </c>
      <c r="H4787" t="str">
        <f>IF($A4787="","",Tienda_2!D2387)</f>
        <v/>
      </c>
      <c r="I4787" t="str">
        <f>IF($A4787="","",Tienda_2!H2387)</f>
        <v/>
      </c>
      <c r="J4787">
        <f>IF($A4787="",0,IF(AND(OR('Cuadro-de-mando'!$B$4="(Todas)",'Cuadro-de-mando'!$B$4=$A4787),OR('Cuadro-de-mando'!$E$4="(Todas)",'Cuadro-de-mando'!$E$4=$B4787),OR('Cuadro-de-mando'!$H$4="(Todas)",'Cuadro-de-mando'!$H$4=$C4787),OR('Cuadro-de-mando'!$K$4="(Todas)",'Cuadro-de-mando'!$K$4=$E4787),OR('Cuadro-de-mando'!$N$4="(Todos)",'Cuadro-de-mando'!$N$4=$F4787)),1,0))</f>
        <v>0</v>
      </c>
    </row>
    <row r="4788" spans="1:10" x14ac:dyDescent="0.25">
      <c r="A4788" t="str">
        <f>IF(Tienda_2!$A2388="","","Tienda 2")</f>
        <v/>
      </c>
      <c r="B4788" t="str">
        <f>IF($A4788="","",Tienda_2!B2388)</f>
        <v/>
      </c>
      <c r="C4788" t="str">
        <f>IF($A4788="","",Tienda_2!G2388)</f>
        <v/>
      </c>
      <c r="D4788" t="str">
        <f>IF($A4788="","",Tienda_2!F2388)</f>
        <v/>
      </c>
      <c r="E4788" t="str">
        <f>IF($A4788="","",Tienda_2!I2388)</f>
        <v/>
      </c>
      <c r="F4788" t="str">
        <f>IF($A4788="","",VALUE(RIGHT(Tienda_2!E2388,4)))</f>
        <v/>
      </c>
      <c r="G4788" t="str">
        <f>IF($A4788="","",Tienda_2!C2388)</f>
        <v/>
      </c>
      <c r="H4788" t="str">
        <f>IF($A4788="","",Tienda_2!D2388)</f>
        <v/>
      </c>
      <c r="I4788" t="str">
        <f>IF($A4788="","",Tienda_2!H2388)</f>
        <v/>
      </c>
      <c r="J4788">
        <f>IF($A4788="",0,IF(AND(OR('Cuadro-de-mando'!$B$4="(Todas)",'Cuadro-de-mando'!$B$4=$A4788),OR('Cuadro-de-mando'!$E$4="(Todas)",'Cuadro-de-mando'!$E$4=$B4788),OR('Cuadro-de-mando'!$H$4="(Todas)",'Cuadro-de-mando'!$H$4=$C4788),OR('Cuadro-de-mando'!$K$4="(Todas)",'Cuadro-de-mando'!$K$4=$E4788),OR('Cuadro-de-mando'!$N$4="(Todos)",'Cuadro-de-mando'!$N$4=$F4788)),1,0))</f>
        <v>0</v>
      </c>
    </row>
    <row r="4789" spans="1:10" x14ac:dyDescent="0.25">
      <c r="A4789" t="str">
        <f>IF(Tienda_2!$A2389="","","Tienda 2")</f>
        <v/>
      </c>
      <c r="B4789" t="str">
        <f>IF($A4789="","",Tienda_2!B2389)</f>
        <v/>
      </c>
      <c r="C4789" t="str">
        <f>IF($A4789="","",Tienda_2!G2389)</f>
        <v/>
      </c>
      <c r="D4789" t="str">
        <f>IF($A4789="","",Tienda_2!F2389)</f>
        <v/>
      </c>
      <c r="E4789" t="str">
        <f>IF($A4789="","",Tienda_2!I2389)</f>
        <v/>
      </c>
      <c r="F4789" t="str">
        <f>IF($A4789="","",VALUE(RIGHT(Tienda_2!E2389,4)))</f>
        <v/>
      </c>
      <c r="G4789" t="str">
        <f>IF($A4789="","",Tienda_2!C2389)</f>
        <v/>
      </c>
      <c r="H4789" t="str">
        <f>IF($A4789="","",Tienda_2!D2389)</f>
        <v/>
      </c>
      <c r="I4789" t="str">
        <f>IF($A4789="","",Tienda_2!H2389)</f>
        <v/>
      </c>
      <c r="J4789">
        <f>IF($A4789="",0,IF(AND(OR('Cuadro-de-mando'!$B$4="(Todas)",'Cuadro-de-mando'!$B$4=$A4789),OR('Cuadro-de-mando'!$E$4="(Todas)",'Cuadro-de-mando'!$E$4=$B4789),OR('Cuadro-de-mando'!$H$4="(Todas)",'Cuadro-de-mando'!$H$4=$C4789),OR('Cuadro-de-mando'!$K$4="(Todas)",'Cuadro-de-mando'!$K$4=$E4789),OR('Cuadro-de-mando'!$N$4="(Todos)",'Cuadro-de-mando'!$N$4=$F4789)),1,0))</f>
        <v>0</v>
      </c>
    </row>
    <row r="4790" spans="1:10" x14ac:dyDescent="0.25">
      <c r="A4790" t="str">
        <f>IF(Tienda_2!$A2390="","","Tienda 2")</f>
        <v/>
      </c>
      <c r="B4790" t="str">
        <f>IF($A4790="","",Tienda_2!B2390)</f>
        <v/>
      </c>
      <c r="C4790" t="str">
        <f>IF($A4790="","",Tienda_2!G2390)</f>
        <v/>
      </c>
      <c r="D4790" t="str">
        <f>IF($A4790="","",Tienda_2!F2390)</f>
        <v/>
      </c>
      <c r="E4790" t="str">
        <f>IF($A4790="","",Tienda_2!I2390)</f>
        <v/>
      </c>
      <c r="F4790" t="str">
        <f>IF($A4790="","",VALUE(RIGHT(Tienda_2!E2390,4)))</f>
        <v/>
      </c>
      <c r="G4790" t="str">
        <f>IF($A4790="","",Tienda_2!C2390)</f>
        <v/>
      </c>
      <c r="H4790" t="str">
        <f>IF($A4790="","",Tienda_2!D2390)</f>
        <v/>
      </c>
      <c r="I4790" t="str">
        <f>IF($A4790="","",Tienda_2!H2390)</f>
        <v/>
      </c>
      <c r="J4790">
        <f>IF($A4790="",0,IF(AND(OR('Cuadro-de-mando'!$B$4="(Todas)",'Cuadro-de-mando'!$B$4=$A4790),OR('Cuadro-de-mando'!$E$4="(Todas)",'Cuadro-de-mando'!$E$4=$B4790),OR('Cuadro-de-mando'!$H$4="(Todas)",'Cuadro-de-mando'!$H$4=$C4790),OR('Cuadro-de-mando'!$K$4="(Todas)",'Cuadro-de-mando'!$K$4=$E4790),OR('Cuadro-de-mando'!$N$4="(Todos)",'Cuadro-de-mando'!$N$4=$F4790)),1,0))</f>
        <v>0</v>
      </c>
    </row>
    <row r="4791" spans="1:10" x14ac:dyDescent="0.25">
      <c r="A4791" t="str">
        <f>IF(Tienda_2!$A2391="","","Tienda 2")</f>
        <v/>
      </c>
      <c r="B4791" t="str">
        <f>IF($A4791="","",Tienda_2!B2391)</f>
        <v/>
      </c>
      <c r="C4791" t="str">
        <f>IF($A4791="","",Tienda_2!G2391)</f>
        <v/>
      </c>
      <c r="D4791" t="str">
        <f>IF($A4791="","",Tienda_2!F2391)</f>
        <v/>
      </c>
      <c r="E4791" t="str">
        <f>IF($A4791="","",Tienda_2!I2391)</f>
        <v/>
      </c>
      <c r="F4791" t="str">
        <f>IF($A4791="","",VALUE(RIGHT(Tienda_2!E2391,4)))</f>
        <v/>
      </c>
      <c r="G4791" t="str">
        <f>IF($A4791="","",Tienda_2!C2391)</f>
        <v/>
      </c>
      <c r="H4791" t="str">
        <f>IF($A4791="","",Tienda_2!D2391)</f>
        <v/>
      </c>
      <c r="I4791" t="str">
        <f>IF($A4791="","",Tienda_2!H2391)</f>
        <v/>
      </c>
      <c r="J4791">
        <f>IF($A4791="",0,IF(AND(OR('Cuadro-de-mando'!$B$4="(Todas)",'Cuadro-de-mando'!$B$4=$A4791),OR('Cuadro-de-mando'!$E$4="(Todas)",'Cuadro-de-mando'!$E$4=$B4791),OR('Cuadro-de-mando'!$H$4="(Todas)",'Cuadro-de-mando'!$H$4=$C4791),OR('Cuadro-de-mando'!$K$4="(Todas)",'Cuadro-de-mando'!$K$4=$E4791),OR('Cuadro-de-mando'!$N$4="(Todos)",'Cuadro-de-mando'!$N$4=$F4791)),1,0))</f>
        <v>0</v>
      </c>
    </row>
    <row r="4792" spans="1:10" x14ac:dyDescent="0.25">
      <c r="A4792" t="str">
        <f>IF(Tienda_2!$A2392="","","Tienda 2")</f>
        <v/>
      </c>
      <c r="B4792" t="str">
        <f>IF($A4792="","",Tienda_2!B2392)</f>
        <v/>
      </c>
      <c r="C4792" t="str">
        <f>IF($A4792="","",Tienda_2!G2392)</f>
        <v/>
      </c>
      <c r="D4792" t="str">
        <f>IF($A4792="","",Tienda_2!F2392)</f>
        <v/>
      </c>
      <c r="E4792" t="str">
        <f>IF($A4792="","",Tienda_2!I2392)</f>
        <v/>
      </c>
      <c r="F4792" t="str">
        <f>IF($A4792="","",VALUE(RIGHT(Tienda_2!E2392,4)))</f>
        <v/>
      </c>
      <c r="G4792" t="str">
        <f>IF($A4792="","",Tienda_2!C2392)</f>
        <v/>
      </c>
      <c r="H4792" t="str">
        <f>IF($A4792="","",Tienda_2!D2392)</f>
        <v/>
      </c>
      <c r="I4792" t="str">
        <f>IF($A4792="","",Tienda_2!H2392)</f>
        <v/>
      </c>
      <c r="J4792">
        <f>IF($A4792="",0,IF(AND(OR('Cuadro-de-mando'!$B$4="(Todas)",'Cuadro-de-mando'!$B$4=$A4792),OR('Cuadro-de-mando'!$E$4="(Todas)",'Cuadro-de-mando'!$E$4=$B4792),OR('Cuadro-de-mando'!$H$4="(Todas)",'Cuadro-de-mando'!$H$4=$C4792),OR('Cuadro-de-mando'!$K$4="(Todas)",'Cuadro-de-mando'!$K$4=$E4792),OR('Cuadro-de-mando'!$N$4="(Todos)",'Cuadro-de-mando'!$N$4=$F4792)),1,0))</f>
        <v>0</v>
      </c>
    </row>
    <row r="4793" spans="1:10" x14ac:dyDescent="0.25">
      <c r="A4793" t="str">
        <f>IF(Tienda_2!$A2393="","","Tienda 2")</f>
        <v/>
      </c>
      <c r="B4793" t="str">
        <f>IF($A4793="","",Tienda_2!B2393)</f>
        <v/>
      </c>
      <c r="C4793" t="str">
        <f>IF($A4793="","",Tienda_2!G2393)</f>
        <v/>
      </c>
      <c r="D4793" t="str">
        <f>IF($A4793="","",Tienda_2!F2393)</f>
        <v/>
      </c>
      <c r="E4793" t="str">
        <f>IF($A4793="","",Tienda_2!I2393)</f>
        <v/>
      </c>
      <c r="F4793" t="str">
        <f>IF($A4793="","",VALUE(RIGHT(Tienda_2!E2393,4)))</f>
        <v/>
      </c>
      <c r="G4793" t="str">
        <f>IF($A4793="","",Tienda_2!C2393)</f>
        <v/>
      </c>
      <c r="H4793" t="str">
        <f>IF($A4793="","",Tienda_2!D2393)</f>
        <v/>
      </c>
      <c r="I4793" t="str">
        <f>IF($A4793="","",Tienda_2!H2393)</f>
        <v/>
      </c>
      <c r="J4793">
        <f>IF($A4793="",0,IF(AND(OR('Cuadro-de-mando'!$B$4="(Todas)",'Cuadro-de-mando'!$B$4=$A4793),OR('Cuadro-de-mando'!$E$4="(Todas)",'Cuadro-de-mando'!$E$4=$B4793),OR('Cuadro-de-mando'!$H$4="(Todas)",'Cuadro-de-mando'!$H$4=$C4793),OR('Cuadro-de-mando'!$K$4="(Todas)",'Cuadro-de-mando'!$K$4=$E4793),OR('Cuadro-de-mando'!$N$4="(Todos)",'Cuadro-de-mando'!$N$4=$F4793)),1,0))</f>
        <v>0</v>
      </c>
    </row>
    <row r="4794" spans="1:10" x14ac:dyDescent="0.25">
      <c r="A4794" t="str">
        <f>IF(Tienda_2!$A2394="","","Tienda 2")</f>
        <v/>
      </c>
      <c r="B4794" t="str">
        <f>IF($A4794="","",Tienda_2!B2394)</f>
        <v/>
      </c>
      <c r="C4794" t="str">
        <f>IF($A4794="","",Tienda_2!G2394)</f>
        <v/>
      </c>
      <c r="D4794" t="str">
        <f>IF($A4794="","",Tienda_2!F2394)</f>
        <v/>
      </c>
      <c r="E4794" t="str">
        <f>IF($A4794="","",Tienda_2!I2394)</f>
        <v/>
      </c>
      <c r="F4794" t="str">
        <f>IF($A4794="","",VALUE(RIGHT(Tienda_2!E2394,4)))</f>
        <v/>
      </c>
      <c r="G4794" t="str">
        <f>IF($A4794="","",Tienda_2!C2394)</f>
        <v/>
      </c>
      <c r="H4794" t="str">
        <f>IF($A4794="","",Tienda_2!D2394)</f>
        <v/>
      </c>
      <c r="I4794" t="str">
        <f>IF($A4794="","",Tienda_2!H2394)</f>
        <v/>
      </c>
      <c r="J4794">
        <f>IF($A4794="",0,IF(AND(OR('Cuadro-de-mando'!$B$4="(Todas)",'Cuadro-de-mando'!$B$4=$A4794),OR('Cuadro-de-mando'!$E$4="(Todas)",'Cuadro-de-mando'!$E$4=$B4794),OR('Cuadro-de-mando'!$H$4="(Todas)",'Cuadro-de-mando'!$H$4=$C4794),OR('Cuadro-de-mando'!$K$4="(Todas)",'Cuadro-de-mando'!$K$4=$E4794),OR('Cuadro-de-mando'!$N$4="(Todos)",'Cuadro-de-mando'!$N$4=$F4794)),1,0))</f>
        <v>0</v>
      </c>
    </row>
    <row r="4795" spans="1:10" x14ac:dyDescent="0.25">
      <c r="A4795" t="str">
        <f>IF(Tienda_2!$A2395="","","Tienda 2")</f>
        <v/>
      </c>
      <c r="B4795" t="str">
        <f>IF($A4795="","",Tienda_2!B2395)</f>
        <v/>
      </c>
      <c r="C4795" t="str">
        <f>IF($A4795="","",Tienda_2!G2395)</f>
        <v/>
      </c>
      <c r="D4795" t="str">
        <f>IF($A4795="","",Tienda_2!F2395)</f>
        <v/>
      </c>
      <c r="E4795" t="str">
        <f>IF($A4795="","",Tienda_2!I2395)</f>
        <v/>
      </c>
      <c r="F4795" t="str">
        <f>IF($A4795="","",VALUE(RIGHT(Tienda_2!E2395,4)))</f>
        <v/>
      </c>
      <c r="G4795" t="str">
        <f>IF($A4795="","",Tienda_2!C2395)</f>
        <v/>
      </c>
      <c r="H4795" t="str">
        <f>IF($A4795="","",Tienda_2!D2395)</f>
        <v/>
      </c>
      <c r="I4795" t="str">
        <f>IF($A4795="","",Tienda_2!H2395)</f>
        <v/>
      </c>
      <c r="J4795">
        <f>IF($A4795="",0,IF(AND(OR('Cuadro-de-mando'!$B$4="(Todas)",'Cuadro-de-mando'!$B$4=$A4795),OR('Cuadro-de-mando'!$E$4="(Todas)",'Cuadro-de-mando'!$E$4=$B4795),OR('Cuadro-de-mando'!$H$4="(Todas)",'Cuadro-de-mando'!$H$4=$C4795),OR('Cuadro-de-mando'!$K$4="(Todas)",'Cuadro-de-mando'!$K$4=$E4795),OR('Cuadro-de-mando'!$N$4="(Todos)",'Cuadro-de-mando'!$N$4=$F4795)),1,0))</f>
        <v>0</v>
      </c>
    </row>
    <row r="4796" spans="1:10" x14ac:dyDescent="0.25">
      <c r="A4796" t="str">
        <f>IF(Tienda_2!$A2396="","","Tienda 2")</f>
        <v/>
      </c>
      <c r="B4796" t="str">
        <f>IF($A4796="","",Tienda_2!B2396)</f>
        <v/>
      </c>
      <c r="C4796" t="str">
        <f>IF($A4796="","",Tienda_2!G2396)</f>
        <v/>
      </c>
      <c r="D4796" t="str">
        <f>IF($A4796="","",Tienda_2!F2396)</f>
        <v/>
      </c>
      <c r="E4796" t="str">
        <f>IF($A4796="","",Tienda_2!I2396)</f>
        <v/>
      </c>
      <c r="F4796" t="str">
        <f>IF($A4796="","",VALUE(RIGHT(Tienda_2!E2396,4)))</f>
        <v/>
      </c>
      <c r="G4796" t="str">
        <f>IF($A4796="","",Tienda_2!C2396)</f>
        <v/>
      </c>
      <c r="H4796" t="str">
        <f>IF($A4796="","",Tienda_2!D2396)</f>
        <v/>
      </c>
      <c r="I4796" t="str">
        <f>IF($A4796="","",Tienda_2!H2396)</f>
        <v/>
      </c>
      <c r="J4796">
        <f>IF($A4796="",0,IF(AND(OR('Cuadro-de-mando'!$B$4="(Todas)",'Cuadro-de-mando'!$B$4=$A4796),OR('Cuadro-de-mando'!$E$4="(Todas)",'Cuadro-de-mando'!$E$4=$B4796),OR('Cuadro-de-mando'!$H$4="(Todas)",'Cuadro-de-mando'!$H$4=$C4796),OR('Cuadro-de-mando'!$K$4="(Todas)",'Cuadro-de-mando'!$K$4=$E4796),OR('Cuadro-de-mando'!$N$4="(Todos)",'Cuadro-de-mando'!$N$4=$F4796)),1,0))</f>
        <v>0</v>
      </c>
    </row>
    <row r="4797" spans="1:10" x14ac:dyDescent="0.25">
      <c r="A4797" t="str">
        <f>IF(Tienda_2!$A2397="","","Tienda 2")</f>
        <v/>
      </c>
      <c r="B4797" t="str">
        <f>IF($A4797="","",Tienda_2!B2397)</f>
        <v/>
      </c>
      <c r="C4797" t="str">
        <f>IF($A4797="","",Tienda_2!G2397)</f>
        <v/>
      </c>
      <c r="D4797" t="str">
        <f>IF($A4797="","",Tienda_2!F2397)</f>
        <v/>
      </c>
      <c r="E4797" t="str">
        <f>IF($A4797="","",Tienda_2!I2397)</f>
        <v/>
      </c>
      <c r="F4797" t="str">
        <f>IF($A4797="","",VALUE(RIGHT(Tienda_2!E2397,4)))</f>
        <v/>
      </c>
      <c r="G4797" t="str">
        <f>IF($A4797="","",Tienda_2!C2397)</f>
        <v/>
      </c>
      <c r="H4797" t="str">
        <f>IF($A4797="","",Tienda_2!D2397)</f>
        <v/>
      </c>
      <c r="I4797" t="str">
        <f>IF($A4797="","",Tienda_2!H2397)</f>
        <v/>
      </c>
      <c r="J4797">
        <f>IF($A4797="",0,IF(AND(OR('Cuadro-de-mando'!$B$4="(Todas)",'Cuadro-de-mando'!$B$4=$A4797),OR('Cuadro-de-mando'!$E$4="(Todas)",'Cuadro-de-mando'!$E$4=$B4797),OR('Cuadro-de-mando'!$H$4="(Todas)",'Cuadro-de-mando'!$H$4=$C4797),OR('Cuadro-de-mando'!$K$4="(Todas)",'Cuadro-de-mando'!$K$4=$E4797),OR('Cuadro-de-mando'!$N$4="(Todos)",'Cuadro-de-mando'!$N$4=$F4797)),1,0))</f>
        <v>0</v>
      </c>
    </row>
    <row r="4798" spans="1:10" x14ac:dyDescent="0.25">
      <c r="A4798" t="str">
        <f>IF(Tienda_2!$A2398="","","Tienda 2")</f>
        <v/>
      </c>
      <c r="B4798" t="str">
        <f>IF($A4798="","",Tienda_2!B2398)</f>
        <v/>
      </c>
      <c r="C4798" t="str">
        <f>IF($A4798="","",Tienda_2!G2398)</f>
        <v/>
      </c>
      <c r="D4798" t="str">
        <f>IF($A4798="","",Tienda_2!F2398)</f>
        <v/>
      </c>
      <c r="E4798" t="str">
        <f>IF($A4798="","",Tienda_2!I2398)</f>
        <v/>
      </c>
      <c r="F4798" t="str">
        <f>IF($A4798="","",VALUE(RIGHT(Tienda_2!E2398,4)))</f>
        <v/>
      </c>
      <c r="G4798" t="str">
        <f>IF($A4798="","",Tienda_2!C2398)</f>
        <v/>
      </c>
      <c r="H4798" t="str">
        <f>IF($A4798="","",Tienda_2!D2398)</f>
        <v/>
      </c>
      <c r="I4798" t="str">
        <f>IF($A4798="","",Tienda_2!H2398)</f>
        <v/>
      </c>
      <c r="J4798">
        <f>IF($A4798="",0,IF(AND(OR('Cuadro-de-mando'!$B$4="(Todas)",'Cuadro-de-mando'!$B$4=$A4798),OR('Cuadro-de-mando'!$E$4="(Todas)",'Cuadro-de-mando'!$E$4=$B4798),OR('Cuadro-de-mando'!$H$4="(Todas)",'Cuadro-de-mando'!$H$4=$C4798),OR('Cuadro-de-mando'!$K$4="(Todas)",'Cuadro-de-mando'!$K$4=$E4798),OR('Cuadro-de-mando'!$N$4="(Todos)",'Cuadro-de-mando'!$N$4=$F4798)),1,0))</f>
        <v>0</v>
      </c>
    </row>
    <row r="4799" spans="1:10" x14ac:dyDescent="0.25">
      <c r="A4799" t="str">
        <f>IF(Tienda_2!$A2399="","","Tienda 2")</f>
        <v/>
      </c>
      <c r="B4799" t="str">
        <f>IF($A4799="","",Tienda_2!B2399)</f>
        <v/>
      </c>
      <c r="C4799" t="str">
        <f>IF($A4799="","",Tienda_2!G2399)</f>
        <v/>
      </c>
      <c r="D4799" t="str">
        <f>IF($A4799="","",Tienda_2!F2399)</f>
        <v/>
      </c>
      <c r="E4799" t="str">
        <f>IF($A4799="","",Tienda_2!I2399)</f>
        <v/>
      </c>
      <c r="F4799" t="str">
        <f>IF($A4799="","",VALUE(RIGHT(Tienda_2!E2399,4)))</f>
        <v/>
      </c>
      <c r="G4799" t="str">
        <f>IF($A4799="","",Tienda_2!C2399)</f>
        <v/>
      </c>
      <c r="H4799" t="str">
        <f>IF($A4799="","",Tienda_2!D2399)</f>
        <v/>
      </c>
      <c r="I4799" t="str">
        <f>IF($A4799="","",Tienda_2!H2399)</f>
        <v/>
      </c>
      <c r="J4799">
        <f>IF($A4799="",0,IF(AND(OR('Cuadro-de-mando'!$B$4="(Todas)",'Cuadro-de-mando'!$B$4=$A4799),OR('Cuadro-de-mando'!$E$4="(Todas)",'Cuadro-de-mando'!$E$4=$B4799),OR('Cuadro-de-mando'!$H$4="(Todas)",'Cuadro-de-mando'!$H$4=$C4799),OR('Cuadro-de-mando'!$K$4="(Todas)",'Cuadro-de-mando'!$K$4=$E4799),OR('Cuadro-de-mando'!$N$4="(Todos)",'Cuadro-de-mando'!$N$4=$F4799)),1,0))</f>
        <v>0</v>
      </c>
    </row>
    <row r="4800" spans="1:10" x14ac:dyDescent="0.25">
      <c r="A4800" t="str">
        <f>IF(Tienda_2!$A2400="","","Tienda 2")</f>
        <v/>
      </c>
      <c r="B4800" t="str">
        <f>IF($A4800="","",Tienda_2!B2400)</f>
        <v/>
      </c>
      <c r="C4800" t="str">
        <f>IF($A4800="","",Tienda_2!G2400)</f>
        <v/>
      </c>
      <c r="D4800" t="str">
        <f>IF($A4800="","",Tienda_2!F2400)</f>
        <v/>
      </c>
      <c r="E4800" t="str">
        <f>IF($A4800="","",Tienda_2!I2400)</f>
        <v/>
      </c>
      <c r="F4800" t="str">
        <f>IF($A4800="","",VALUE(RIGHT(Tienda_2!E2400,4)))</f>
        <v/>
      </c>
      <c r="G4800" t="str">
        <f>IF($A4800="","",Tienda_2!C2400)</f>
        <v/>
      </c>
      <c r="H4800" t="str">
        <f>IF($A4800="","",Tienda_2!D2400)</f>
        <v/>
      </c>
      <c r="I4800" t="str">
        <f>IF($A4800="","",Tienda_2!H2400)</f>
        <v/>
      </c>
      <c r="J4800">
        <f>IF($A4800="",0,IF(AND(OR('Cuadro-de-mando'!$B$4="(Todas)",'Cuadro-de-mando'!$B$4=$A4800),OR('Cuadro-de-mando'!$E$4="(Todas)",'Cuadro-de-mando'!$E$4=$B4800),OR('Cuadro-de-mando'!$H$4="(Todas)",'Cuadro-de-mando'!$H$4=$C4800),OR('Cuadro-de-mando'!$K$4="(Todas)",'Cuadro-de-mando'!$K$4=$E4800),OR('Cuadro-de-mando'!$N$4="(Todos)",'Cuadro-de-mando'!$N$4=$F4800)),1,0))</f>
        <v>0</v>
      </c>
    </row>
    <row r="4801" spans="1:10" x14ac:dyDescent="0.25">
      <c r="A4801" t="str">
        <f>IF(Tienda_2!$A2401="","","Tienda 2")</f>
        <v/>
      </c>
      <c r="B4801" t="str">
        <f>IF($A4801="","",Tienda_2!B2401)</f>
        <v/>
      </c>
      <c r="C4801" t="str">
        <f>IF($A4801="","",Tienda_2!G2401)</f>
        <v/>
      </c>
      <c r="D4801" t="str">
        <f>IF($A4801="","",Tienda_2!F2401)</f>
        <v/>
      </c>
      <c r="E4801" t="str">
        <f>IF($A4801="","",Tienda_2!I2401)</f>
        <v/>
      </c>
      <c r="F4801" t="str">
        <f>IF($A4801="","",VALUE(RIGHT(Tienda_2!E2401,4)))</f>
        <v/>
      </c>
      <c r="G4801" t="str">
        <f>IF($A4801="","",Tienda_2!C2401)</f>
        <v/>
      </c>
      <c r="H4801" t="str">
        <f>IF($A4801="","",Tienda_2!D2401)</f>
        <v/>
      </c>
      <c r="I4801" t="str">
        <f>IF($A4801="","",Tienda_2!H2401)</f>
        <v/>
      </c>
      <c r="J4801">
        <f>IF($A4801="",0,IF(AND(OR('Cuadro-de-mando'!$B$4="(Todas)",'Cuadro-de-mando'!$B$4=$A4801),OR('Cuadro-de-mando'!$E$4="(Todas)",'Cuadro-de-mando'!$E$4=$B4801),OR('Cuadro-de-mando'!$H$4="(Todas)",'Cuadro-de-mando'!$H$4=$C4801),OR('Cuadro-de-mando'!$K$4="(Todas)",'Cuadro-de-mando'!$K$4=$E4801),OR('Cuadro-de-mando'!$N$4="(Todos)",'Cuadro-de-mando'!$N$4=$F4801)),1,0))</f>
        <v>0</v>
      </c>
    </row>
    <row r="4802" spans="1:10" x14ac:dyDescent="0.25">
      <c r="A4802" t="str">
        <f>IF(Tienda_3!$A2="","","Tienda 3")</f>
        <v>Tienda 3</v>
      </c>
      <c r="B4802" t="str">
        <f>IF($A4802="","",Tienda_3!B2)</f>
        <v>Electrodomésticos</v>
      </c>
      <c r="C4802" t="str">
        <f>IF($A4802="","",Tienda_3!G2)</f>
        <v>Santa Marta</v>
      </c>
      <c r="D4802" t="str">
        <f>IF($A4802="","",Tienda_3!F2)</f>
        <v>Camila Rivera</v>
      </c>
      <c r="E4802" t="str">
        <f>IF($A4802="","",Tienda_3!I2)</f>
        <v>Tarjeta de crédito</v>
      </c>
      <c r="F4802">
        <f>IF($A4802="","",VALUE(RIGHT(Tienda_3!E2,4)))</f>
        <v>2021</v>
      </c>
      <c r="G4802">
        <f>IF($A4802="","",Tienda_3!C2)</f>
        <v>1285100</v>
      </c>
      <c r="H4802">
        <f>IF($A4802="","",Tienda_3!D2)</f>
        <v>66600</v>
      </c>
      <c r="I4802">
        <f>IF($A4802="","",Tienda_3!H2)</f>
        <v>4</v>
      </c>
      <c r="J4802">
        <f>IF($A4802="",0,IF(AND(OR('Cuadro-de-mando'!$B$4="(Todas)",'Cuadro-de-mando'!$B$4=$A4802),OR('Cuadro-de-mando'!$E$4="(Todas)",'Cuadro-de-mando'!$E$4=$B4802),OR('Cuadro-de-mando'!$H$4="(Todas)",'Cuadro-de-mando'!$H$4=$C4802),OR('Cuadro-de-mando'!$K$4="(Todas)",'Cuadro-de-mando'!$K$4=$E4802),OR('Cuadro-de-mando'!$N$4="(Todos)",'Cuadro-de-mando'!$N$4=$F4802)),1,0))</f>
        <v>1</v>
      </c>
    </row>
    <row r="4803" spans="1:10" x14ac:dyDescent="0.25">
      <c r="A4803" t="str">
        <f>IF(Tienda_3!$A3="","","Tienda 3")</f>
        <v>Tienda 3</v>
      </c>
      <c r="B4803" t="str">
        <f>IF($A4803="","",Tienda_3!B3)</f>
        <v>Muebles</v>
      </c>
      <c r="C4803" t="str">
        <f>IF($A4803="","",Tienda_3!G3)</f>
        <v>Cali</v>
      </c>
      <c r="D4803" t="str">
        <f>IF($A4803="","",Tienda_3!F3)</f>
        <v>Maria Alfonso</v>
      </c>
      <c r="E4803" t="str">
        <f>IF($A4803="","",Tienda_3!I3)</f>
        <v>Tarjeta de crédito</v>
      </c>
      <c r="F4803">
        <f>IF($A4803="","",VALUE(RIGHT(Tienda_3!E3,4)))</f>
        <v>2021</v>
      </c>
      <c r="G4803">
        <f>IF($A4803="","",Tienda_3!C3)</f>
        <v>290100</v>
      </c>
      <c r="H4803">
        <f>IF($A4803="","",Tienda_3!D3)</f>
        <v>13600</v>
      </c>
      <c r="I4803">
        <f>IF($A4803="","",Tienda_3!H3)</f>
        <v>3</v>
      </c>
      <c r="J4803">
        <f>IF($A4803="",0,IF(AND(OR('Cuadro-de-mando'!$B$4="(Todas)",'Cuadro-de-mando'!$B$4=$A4803),OR('Cuadro-de-mando'!$E$4="(Todas)",'Cuadro-de-mando'!$E$4=$B4803),OR('Cuadro-de-mando'!$H$4="(Todas)",'Cuadro-de-mando'!$H$4=$C4803),OR('Cuadro-de-mando'!$K$4="(Todas)",'Cuadro-de-mando'!$K$4=$E4803),OR('Cuadro-de-mando'!$N$4="(Todos)",'Cuadro-de-mando'!$N$4=$F4803)),1,0))</f>
        <v>1</v>
      </c>
    </row>
    <row r="4804" spans="1:10" x14ac:dyDescent="0.25">
      <c r="A4804" t="str">
        <f>IF(Tienda_3!$A4="","","Tienda 3")</f>
        <v>Tienda 3</v>
      </c>
      <c r="B4804" t="str">
        <f>IF($A4804="","",Tienda_3!B4)</f>
        <v>Instrumentos musicales</v>
      </c>
      <c r="C4804" t="str">
        <f>IF($A4804="","",Tienda_3!G4)</f>
        <v>Bogotá</v>
      </c>
      <c r="D4804" t="str">
        <f>IF($A4804="","",Tienda_3!F4)</f>
        <v>Lucas Olivera</v>
      </c>
      <c r="E4804" t="str">
        <f>IF($A4804="","",Tienda_3!I4)</f>
        <v>Tarjeta de crédito</v>
      </c>
      <c r="F4804">
        <f>IF($A4804="","",VALUE(RIGHT(Tienda_3!E4,4)))</f>
        <v>2023</v>
      </c>
      <c r="G4804">
        <f>IF($A4804="","",Tienda_3!C4)</f>
        <v>303500</v>
      </c>
      <c r="H4804">
        <f>IF($A4804="","",Tienda_3!D4)</f>
        <v>17400</v>
      </c>
      <c r="I4804">
        <f>IF($A4804="","",Tienda_3!H4)</f>
        <v>5</v>
      </c>
      <c r="J4804">
        <f>IF($A4804="",0,IF(AND(OR('Cuadro-de-mando'!$B$4="(Todas)",'Cuadro-de-mando'!$B$4=$A4804),OR('Cuadro-de-mando'!$E$4="(Todas)",'Cuadro-de-mando'!$E$4=$B4804),OR('Cuadro-de-mando'!$H$4="(Todas)",'Cuadro-de-mando'!$H$4=$C4804),OR('Cuadro-de-mando'!$K$4="(Todas)",'Cuadro-de-mando'!$K$4=$E4804),OR('Cuadro-de-mando'!$N$4="(Todos)",'Cuadro-de-mando'!$N$4=$F4804)),1,0))</f>
        <v>1</v>
      </c>
    </row>
    <row r="4805" spans="1:10" x14ac:dyDescent="0.25">
      <c r="A4805" t="str">
        <f>IF(Tienda_3!$A5="","","Tienda 3")</f>
        <v>Tienda 3</v>
      </c>
      <c r="B4805" t="str">
        <f>IF($A4805="","",Tienda_3!B5)</f>
        <v>Deportes y diversión</v>
      </c>
      <c r="C4805" t="str">
        <f>IF($A4805="","",Tienda_3!G5)</f>
        <v>Barranquilla</v>
      </c>
      <c r="D4805" t="str">
        <f>IF($A4805="","",Tienda_3!F5)</f>
        <v>Pedro Gomez</v>
      </c>
      <c r="E4805" t="str">
        <f>IF($A4805="","",Tienda_3!I5)</f>
        <v>Tarjeta de crédito</v>
      </c>
      <c r="F4805">
        <f>IF($A4805="","",VALUE(RIGHT(Tienda_3!E5,4)))</f>
        <v>2022</v>
      </c>
      <c r="G4805">
        <f>IF($A4805="","",Tienda_3!C5)</f>
        <v>58800</v>
      </c>
      <c r="H4805">
        <f>IF($A4805="","",Tienda_3!D5)</f>
        <v>3300</v>
      </c>
      <c r="I4805">
        <f>IF($A4805="","",Tienda_3!H5)</f>
        <v>4</v>
      </c>
      <c r="J4805">
        <f>IF($A4805="",0,IF(AND(OR('Cuadro-de-mando'!$B$4="(Todas)",'Cuadro-de-mando'!$B$4=$A4805),OR('Cuadro-de-mando'!$E$4="(Todas)",'Cuadro-de-mando'!$E$4=$B4805),OR('Cuadro-de-mando'!$H$4="(Todas)",'Cuadro-de-mando'!$H$4=$C4805),OR('Cuadro-de-mando'!$K$4="(Todas)",'Cuadro-de-mando'!$K$4=$E4805),OR('Cuadro-de-mando'!$N$4="(Todos)",'Cuadro-de-mando'!$N$4=$F4805)),1,0))</f>
        <v>1</v>
      </c>
    </row>
    <row r="4806" spans="1:10" x14ac:dyDescent="0.25">
      <c r="A4806" t="str">
        <f>IF(Tienda_3!$A6="","","Tienda 3")</f>
        <v>Tienda 3</v>
      </c>
      <c r="B4806" t="str">
        <f>IF($A4806="","",Tienda_3!B6)</f>
        <v>Muebles</v>
      </c>
      <c r="C4806" t="str">
        <f>IF($A4806="","",Tienda_3!G6)</f>
        <v>Bogotá</v>
      </c>
      <c r="D4806" t="str">
        <f>IF($A4806="","",Tienda_3!F6)</f>
        <v>Blanca Ramirez</v>
      </c>
      <c r="E4806" t="str">
        <f>IF($A4806="","",Tienda_3!I6)</f>
        <v>Tarjeta de crédito</v>
      </c>
      <c r="F4806">
        <f>IF($A4806="","",VALUE(RIGHT(Tienda_3!E6,4)))</f>
        <v>2022</v>
      </c>
      <c r="G4806">
        <f>IF($A4806="","",Tienda_3!C6)</f>
        <v>521100</v>
      </c>
      <c r="H4806">
        <f>IF($A4806="","",Tienda_3!D6)</f>
        <v>25900</v>
      </c>
      <c r="I4806">
        <f>IF($A4806="","",Tienda_3!H6)</f>
        <v>1</v>
      </c>
      <c r="J4806">
        <f>IF($A4806="",0,IF(AND(OR('Cuadro-de-mando'!$B$4="(Todas)",'Cuadro-de-mando'!$B$4=$A4806),OR('Cuadro-de-mando'!$E$4="(Todas)",'Cuadro-de-mando'!$E$4=$B4806),OR('Cuadro-de-mando'!$H$4="(Todas)",'Cuadro-de-mando'!$H$4=$C4806),OR('Cuadro-de-mando'!$K$4="(Todas)",'Cuadro-de-mando'!$K$4=$E4806),OR('Cuadro-de-mando'!$N$4="(Todos)",'Cuadro-de-mando'!$N$4=$F4806)),1,0))</f>
        <v>1</v>
      </c>
    </row>
    <row r="4807" spans="1:10" x14ac:dyDescent="0.25">
      <c r="A4807" t="str">
        <f>IF(Tienda_3!$A7="","","Tienda 3")</f>
        <v>Tienda 3</v>
      </c>
      <c r="B4807" t="str">
        <f>IF($A4807="","",Tienda_3!B7)</f>
        <v>Electrónicos</v>
      </c>
      <c r="C4807" t="str">
        <f>IF($A4807="","",Tienda_3!G7)</f>
        <v>Medellín</v>
      </c>
      <c r="D4807" t="str">
        <f>IF($A4807="","",Tienda_3!F7)</f>
        <v>Mariana Herrera</v>
      </c>
      <c r="E4807" t="str">
        <f>IF($A4807="","",Tienda_3!I7)</f>
        <v>Tarjeta de crédito</v>
      </c>
      <c r="F4807">
        <f>IF($A4807="","",VALUE(RIGHT(Tienda_3!E7,4)))</f>
        <v>2022</v>
      </c>
      <c r="G4807">
        <f>IF($A4807="","",Tienda_3!C7)</f>
        <v>230700</v>
      </c>
      <c r="H4807">
        <f>IF($A4807="","",Tienda_3!D7)</f>
        <v>10500</v>
      </c>
      <c r="I4807">
        <f>IF($A4807="","",Tienda_3!H7)</f>
        <v>5</v>
      </c>
      <c r="J4807">
        <f>IF($A4807="",0,IF(AND(OR('Cuadro-de-mando'!$B$4="(Todas)",'Cuadro-de-mando'!$B$4=$A4807),OR('Cuadro-de-mando'!$E$4="(Todas)",'Cuadro-de-mando'!$E$4=$B4807),OR('Cuadro-de-mando'!$H$4="(Todas)",'Cuadro-de-mando'!$H$4=$C4807),OR('Cuadro-de-mando'!$K$4="(Todas)",'Cuadro-de-mando'!$K$4=$E4807),OR('Cuadro-de-mando'!$N$4="(Todos)",'Cuadro-de-mando'!$N$4=$F4807)),1,0))</f>
        <v>1</v>
      </c>
    </row>
    <row r="4808" spans="1:10" x14ac:dyDescent="0.25">
      <c r="A4808" t="str">
        <f>IF(Tienda_3!$A8="","","Tienda 3")</f>
        <v>Tienda 3</v>
      </c>
      <c r="B4808" t="str">
        <f>IF($A4808="","",Tienda_3!B8)</f>
        <v>Juguetes</v>
      </c>
      <c r="C4808" t="str">
        <f>IF($A4808="","",Tienda_3!G8)</f>
        <v>Bogotá</v>
      </c>
      <c r="D4808" t="str">
        <f>IF($A4808="","",Tienda_3!F8)</f>
        <v>Ángel Rodriguez</v>
      </c>
      <c r="E4808" t="str">
        <f>IF($A4808="","",Tienda_3!I8)</f>
        <v>Nequi</v>
      </c>
      <c r="F4808">
        <f>IF($A4808="","",VALUE(RIGHT(Tienda_3!E8,4)))</f>
        <v>2020</v>
      </c>
      <c r="G4808">
        <f>IF($A4808="","",Tienda_3!C8)</f>
        <v>55700</v>
      </c>
      <c r="H4808">
        <f>IF($A4808="","",Tienda_3!D8)</f>
        <v>3200</v>
      </c>
      <c r="I4808">
        <f>IF($A4808="","",Tienda_3!H8)</f>
        <v>2</v>
      </c>
      <c r="J4808">
        <f>IF($A4808="",0,IF(AND(OR('Cuadro-de-mando'!$B$4="(Todas)",'Cuadro-de-mando'!$B$4=$A4808),OR('Cuadro-de-mando'!$E$4="(Todas)",'Cuadro-de-mando'!$E$4=$B4808),OR('Cuadro-de-mando'!$H$4="(Todas)",'Cuadro-de-mando'!$H$4=$C4808),OR('Cuadro-de-mando'!$K$4="(Todas)",'Cuadro-de-mando'!$K$4=$E4808),OR('Cuadro-de-mando'!$N$4="(Todos)",'Cuadro-de-mando'!$N$4=$F4808)),1,0))</f>
        <v>1</v>
      </c>
    </row>
    <row r="4809" spans="1:10" x14ac:dyDescent="0.25">
      <c r="A4809" t="str">
        <f>IF(Tienda_3!$A9="","","Tienda 3")</f>
        <v>Tienda 3</v>
      </c>
      <c r="B4809" t="str">
        <f>IF($A4809="","",Tienda_3!B9)</f>
        <v>Muebles</v>
      </c>
      <c r="C4809" t="str">
        <f>IF($A4809="","",Tienda_3!G9)</f>
        <v>Bogotá</v>
      </c>
      <c r="D4809" t="str">
        <f>IF($A4809="","",Tienda_3!F9)</f>
        <v>Santiago Silva</v>
      </c>
      <c r="E4809" t="str">
        <f>IF($A4809="","",Tienda_3!I9)</f>
        <v>Nequi</v>
      </c>
      <c r="F4809">
        <f>IF($A4809="","",VALUE(RIGHT(Tienda_3!E9,4)))</f>
        <v>2022</v>
      </c>
      <c r="G4809">
        <f>IF($A4809="","",Tienda_3!C9)</f>
        <v>464600</v>
      </c>
      <c r="H4809">
        <f>IF($A4809="","",Tienda_3!D9)</f>
        <v>25100</v>
      </c>
      <c r="I4809">
        <f>IF($A4809="","",Tienda_3!H9)</f>
        <v>5</v>
      </c>
      <c r="J4809">
        <f>IF($A4809="",0,IF(AND(OR('Cuadro-de-mando'!$B$4="(Todas)",'Cuadro-de-mando'!$B$4=$A4809),OR('Cuadro-de-mando'!$E$4="(Todas)",'Cuadro-de-mando'!$E$4=$B4809),OR('Cuadro-de-mando'!$H$4="(Todas)",'Cuadro-de-mando'!$H$4=$C4809),OR('Cuadro-de-mando'!$K$4="(Todas)",'Cuadro-de-mando'!$K$4=$E4809),OR('Cuadro-de-mando'!$N$4="(Todos)",'Cuadro-de-mando'!$N$4=$F4809)),1,0))</f>
        <v>1</v>
      </c>
    </row>
    <row r="4810" spans="1:10" x14ac:dyDescent="0.25">
      <c r="A4810" t="str">
        <f>IF(Tienda_3!$A10="","","Tienda 3")</f>
        <v>Tienda 3</v>
      </c>
      <c r="B4810" t="str">
        <f>IF($A4810="","",Tienda_3!B10)</f>
        <v>Instrumentos musicales</v>
      </c>
      <c r="C4810" t="str">
        <f>IF($A4810="","",Tienda_3!G10)</f>
        <v>Medellín</v>
      </c>
      <c r="D4810" t="str">
        <f>IF($A4810="","",Tienda_3!F10)</f>
        <v>Maria Alfonso</v>
      </c>
      <c r="E4810" t="str">
        <f>IF($A4810="","",Tienda_3!I10)</f>
        <v>Tarjeta de crédito</v>
      </c>
      <c r="F4810">
        <f>IF($A4810="","",VALUE(RIGHT(Tienda_3!E10,4)))</f>
        <v>2021</v>
      </c>
      <c r="G4810">
        <f>IF($A4810="","",Tienda_3!C10)</f>
        <v>43500</v>
      </c>
      <c r="H4810">
        <f>IF($A4810="","",Tienda_3!D10)</f>
        <v>2700</v>
      </c>
      <c r="I4810">
        <f>IF($A4810="","",Tienda_3!H10)</f>
        <v>5</v>
      </c>
      <c r="J4810">
        <f>IF($A4810="",0,IF(AND(OR('Cuadro-de-mando'!$B$4="(Todas)",'Cuadro-de-mando'!$B$4=$A4810),OR('Cuadro-de-mando'!$E$4="(Todas)",'Cuadro-de-mando'!$E$4=$B4810),OR('Cuadro-de-mando'!$H$4="(Todas)",'Cuadro-de-mando'!$H$4=$C4810),OR('Cuadro-de-mando'!$K$4="(Todas)",'Cuadro-de-mando'!$K$4=$E4810),OR('Cuadro-de-mando'!$N$4="(Todos)",'Cuadro-de-mando'!$N$4=$F4810)),1,0))</f>
        <v>1</v>
      </c>
    </row>
    <row r="4811" spans="1:10" x14ac:dyDescent="0.25">
      <c r="A4811" t="str">
        <f>IF(Tienda_3!$A11="","","Tienda 3")</f>
        <v>Tienda 3</v>
      </c>
      <c r="B4811" t="str">
        <f>IF($A4811="","",Tienda_3!B11)</f>
        <v>Artículos para el hogar</v>
      </c>
      <c r="C4811" t="str">
        <f>IF($A4811="","",Tienda_3!G11)</f>
        <v>Medellín</v>
      </c>
      <c r="D4811" t="str">
        <f>IF($A4811="","",Tienda_3!F11)</f>
        <v>Felipe Santos</v>
      </c>
      <c r="E4811" t="str">
        <f>IF($A4811="","",Tienda_3!I11)</f>
        <v>Nequi</v>
      </c>
      <c r="F4811">
        <f>IF($A4811="","",VALUE(RIGHT(Tienda_3!E11,4)))</f>
        <v>2022</v>
      </c>
      <c r="G4811">
        <f>IF($A4811="","",Tienda_3!C11)</f>
        <v>33500</v>
      </c>
      <c r="H4811">
        <f>IF($A4811="","",Tienda_3!D11)</f>
        <v>0</v>
      </c>
      <c r="I4811">
        <f>IF($A4811="","",Tienda_3!H11)</f>
        <v>5</v>
      </c>
      <c r="J4811">
        <f>IF($A4811="",0,IF(AND(OR('Cuadro-de-mando'!$B$4="(Todas)",'Cuadro-de-mando'!$B$4=$A4811),OR('Cuadro-de-mando'!$E$4="(Todas)",'Cuadro-de-mando'!$E$4=$B4811),OR('Cuadro-de-mando'!$H$4="(Todas)",'Cuadro-de-mando'!$H$4=$C4811),OR('Cuadro-de-mando'!$K$4="(Todas)",'Cuadro-de-mando'!$K$4=$E4811),OR('Cuadro-de-mando'!$N$4="(Todos)",'Cuadro-de-mando'!$N$4=$F4811)),1,0))</f>
        <v>1</v>
      </c>
    </row>
    <row r="4812" spans="1:10" x14ac:dyDescent="0.25">
      <c r="A4812" t="str">
        <f>IF(Tienda_3!$A12="","","Tienda 3")</f>
        <v>Tienda 3</v>
      </c>
      <c r="B4812" t="str">
        <f>IF($A4812="","",Tienda_3!B12)</f>
        <v>Juguetes</v>
      </c>
      <c r="C4812" t="str">
        <f>IF($A4812="","",Tienda_3!G12)</f>
        <v>Neiva</v>
      </c>
      <c r="D4812" t="str">
        <f>IF($A4812="","",Tienda_3!F12)</f>
        <v>Beatriz Morales</v>
      </c>
      <c r="E4812" t="str">
        <f>IF($A4812="","",Tienda_3!I12)</f>
        <v>Nequi</v>
      </c>
      <c r="F4812">
        <f>IF($A4812="","",VALUE(RIGHT(Tienda_3!E12,4)))</f>
        <v>2021</v>
      </c>
      <c r="G4812">
        <f>IF($A4812="","",Tienda_3!C12)</f>
        <v>45500</v>
      </c>
      <c r="H4812">
        <f>IF($A4812="","",Tienda_3!D12)</f>
        <v>0</v>
      </c>
      <c r="I4812">
        <f>IF($A4812="","",Tienda_3!H12)</f>
        <v>5</v>
      </c>
      <c r="J4812">
        <f>IF($A4812="",0,IF(AND(OR('Cuadro-de-mando'!$B$4="(Todas)",'Cuadro-de-mando'!$B$4=$A4812),OR('Cuadro-de-mando'!$E$4="(Todas)",'Cuadro-de-mando'!$E$4=$B4812),OR('Cuadro-de-mando'!$H$4="(Todas)",'Cuadro-de-mando'!$H$4=$C4812),OR('Cuadro-de-mando'!$K$4="(Todas)",'Cuadro-de-mando'!$K$4=$E4812),OR('Cuadro-de-mando'!$N$4="(Todos)",'Cuadro-de-mando'!$N$4=$F4812)),1,0))</f>
        <v>1</v>
      </c>
    </row>
    <row r="4813" spans="1:10" x14ac:dyDescent="0.25">
      <c r="A4813" t="str">
        <f>IF(Tienda_3!$A13="","","Tienda 3")</f>
        <v>Tienda 3</v>
      </c>
      <c r="B4813" t="str">
        <f>IF($A4813="","",Tienda_3!B13)</f>
        <v>Muebles</v>
      </c>
      <c r="C4813" t="str">
        <f>IF($A4813="","",Tienda_3!G13)</f>
        <v>Cúcuta</v>
      </c>
      <c r="D4813" t="str">
        <f>IF($A4813="","",Tienda_3!F13)</f>
        <v>Felipe Santos</v>
      </c>
      <c r="E4813" t="str">
        <f>IF($A4813="","",Tienda_3!I13)</f>
        <v>Tarjeta de crédito</v>
      </c>
      <c r="F4813">
        <f>IF($A4813="","",VALUE(RIGHT(Tienda_3!E13,4)))</f>
        <v>2022</v>
      </c>
      <c r="G4813">
        <f>IF($A4813="","",Tienda_3!C13)</f>
        <v>435200</v>
      </c>
      <c r="H4813">
        <f>IF($A4813="","",Tienda_3!D13)</f>
        <v>21400</v>
      </c>
      <c r="I4813">
        <f>IF($A4813="","",Tienda_3!H13)</f>
        <v>2</v>
      </c>
      <c r="J4813">
        <f>IF($A4813="",0,IF(AND(OR('Cuadro-de-mando'!$B$4="(Todas)",'Cuadro-de-mando'!$B$4=$A4813),OR('Cuadro-de-mando'!$E$4="(Todas)",'Cuadro-de-mando'!$E$4=$B4813),OR('Cuadro-de-mando'!$H$4="(Todas)",'Cuadro-de-mando'!$H$4=$C4813),OR('Cuadro-de-mando'!$K$4="(Todas)",'Cuadro-de-mando'!$K$4=$E4813),OR('Cuadro-de-mando'!$N$4="(Todos)",'Cuadro-de-mando'!$N$4=$F4813)),1,0))</f>
        <v>1</v>
      </c>
    </row>
    <row r="4814" spans="1:10" x14ac:dyDescent="0.25">
      <c r="A4814" t="str">
        <f>IF(Tienda_3!$A14="","","Tienda 3")</f>
        <v>Tienda 3</v>
      </c>
      <c r="B4814" t="str">
        <f>IF($A4814="","",Tienda_3!B14)</f>
        <v>Electrónicos</v>
      </c>
      <c r="C4814" t="str">
        <f>IF($A4814="","",Tienda_3!G14)</f>
        <v>Medellín</v>
      </c>
      <c r="D4814" t="str">
        <f>IF($A4814="","",Tienda_3!F14)</f>
        <v>Lucas Olivera</v>
      </c>
      <c r="E4814" t="str">
        <f>IF($A4814="","",Tienda_3!I14)</f>
        <v>Tarjeta de crédito</v>
      </c>
      <c r="F4814">
        <f>IF($A4814="","",VALUE(RIGHT(Tienda_3!E14,4)))</f>
        <v>2023</v>
      </c>
      <c r="G4814">
        <f>IF($A4814="","",Tienda_3!C14)</f>
        <v>232500</v>
      </c>
      <c r="H4814">
        <f>IF($A4814="","",Tienda_3!D14)</f>
        <v>13600</v>
      </c>
      <c r="I4814">
        <f>IF($A4814="","",Tienda_3!H14)</f>
        <v>5</v>
      </c>
      <c r="J4814">
        <f>IF($A4814="",0,IF(AND(OR('Cuadro-de-mando'!$B$4="(Todas)",'Cuadro-de-mando'!$B$4=$A4814),OR('Cuadro-de-mando'!$E$4="(Todas)",'Cuadro-de-mando'!$E$4=$B4814),OR('Cuadro-de-mando'!$H$4="(Todas)",'Cuadro-de-mando'!$H$4=$C4814),OR('Cuadro-de-mando'!$K$4="(Todas)",'Cuadro-de-mando'!$K$4=$E4814),OR('Cuadro-de-mando'!$N$4="(Todos)",'Cuadro-de-mando'!$N$4=$F4814)),1,0))</f>
        <v>1</v>
      </c>
    </row>
    <row r="4815" spans="1:10" x14ac:dyDescent="0.25">
      <c r="A4815" t="str">
        <f>IF(Tienda_3!$A15="","","Tienda 3")</f>
        <v>Tienda 3</v>
      </c>
      <c r="B4815" t="str">
        <f>IF($A4815="","",Tienda_3!B15)</f>
        <v>Electrónicos</v>
      </c>
      <c r="C4815" t="str">
        <f>IF($A4815="","",Tienda_3!G15)</f>
        <v>Cali</v>
      </c>
      <c r="D4815" t="str">
        <f>IF($A4815="","",Tienda_3!F15)</f>
        <v>Juan Fernandez</v>
      </c>
      <c r="E4815" t="str">
        <f>IF($A4815="","",Tienda_3!I15)</f>
        <v>Tarjeta de crédito</v>
      </c>
      <c r="F4815">
        <f>IF($A4815="","",VALUE(RIGHT(Tienda_3!E15,4)))</f>
        <v>2022</v>
      </c>
      <c r="G4815">
        <f>IF($A4815="","",Tienda_3!C15)</f>
        <v>68700</v>
      </c>
      <c r="H4815">
        <f>IF($A4815="","",Tienda_3!D15)</f>
        <v>4900</v>
      </c>
      <c r="I4815">
        <f>IF($A4815="","",Tienda_3!H15)</f>
        <v>4</v>
      </c>
      <c r="J4815">
        <f>IF($A4815="",0,IF(AND(OR('Cuadro-de-mando'!$B$4="(Todas)",'Cuadro-de-mando'!$B$4=$A4815),OR('Cuadro-de-mando'!$E$4="(Todas)",'Cuadro-de-mando'!$E$4=$B4815),OR('Cuadro-de-mando'!$H$4="(Todas)",'Cuadro-de-mando'!$H$4=$C4815),OR('Cuadro-de-mando'!$K$4="(Todas)",'Cuadro-de-mando'!$K$4=$E4815),OR('Cuadro-de-mando'!$N$4="(Todos)",'Cuadro-de-mando'!$N$4=$F4815)),1,0))</f>
        <v>1</v>
      </c>
    </row>
    <row r="4816" spans="1:10" x14ac:dyDescent="0.25">
      <c r="A4816" t="str">
        <f>IF(Tienda_3!$A16="","","Tienda 3")</f>
        <v>Tienda 3</v>
      </c>
      <c r="B4816" t="str">
        <f>IF($A4816="","",Tienda_3!B16)</f>
        <v>Artículos para el hogar</v>
      </c>
      <c r="C4816" t="str">
        <f>IF($A4816="","",Tienda_3!G16)</f>
        <v>Santa Marta</v>
      </c>
      <c r="D4816" t="str">
        <f>IF($A4816="","",Tienda_3!F16)</f>
        <v>Juan Fernandez</v>
      </c>
      <c r="E4816" t="str">
        <f>IF($A4816="","",Tienda_3!I16)</f>
        <v>Nequi</v>
      </c>
      <c r="F4816">
        <f>IF($A4816="","",VALUE(RIGHT(Tienda_3!E16,4)))</f>
        <v>2021</v>
      </c>
      <c r="G4816">
        <f>IF($A4816="","",Tienda_3!C16)</f>
        <v>39100</v>
      </c>
      <c r="H4816">
        <f>IF($A4816="","",Tienda_3!D16)</f>
        <v>2500</v>
      </c>
      <c r="I4816">
        <f>IF($A4816="","",Tienda_3!H16)</f>
        <v>5</v>
      </c>
      <c r="J4816">
        <f>IF($A4816="",0,IF(AND(OR('Cuadro-de-mando'!$B$4="(Todas)",'Cuadro-de-mando'!$B$4=$A4816),OR('Cuadro-de-mando'!$E$4="(Todas)",'Cuadro-de-mando'!$E$4=$B4816),OR('Cuadro-de-mando'!$H$4="(Todas)",'Cuadro-de-mando'!$H$4=$C4816),OR('Cuadro-de-mando'!$K$4="(Todas)",'Cuadro-de-mando'!$K$4=$E4816),OR('Cuadro-de-mando'!$N$4="(Todos)",'Cuadro-de-mando'!$N$4=$F4816)),1,0))</f>
        <v>1</v>
      </c>
    </row>
    <row r="4817" spans="1:10" x14ac:dyDescent="0.25">
      <c r="A4817" t="str">
        <f>IF(Tienda_3!$A17="","","Tienda 3")</f>
        <v>Tienda 3</v>
      </c>
      <c r="B4817" t="str">
        <f>IF($A4817="","",Tienda_3!B17)</f>
        <v>Electrónicos</v>
      </c>
      <c r="C4817" t="str">
        <f>IF($A4817="","",Tienda_3!G17)</f>
        <v>Bogotá</v>
      </c>
      <c r="D4817" t="str">
        <f>IF($A4817="","",Tienda_3!F17)</f>
        <v>Rafael Acosta</v>
      </c>
      <c r="E4817" t="str">
        <f>IF($A4817="","",Tienda_3!I17)</f>
        <v>Tarjeta de crédito</v>
      </c>
      <c r="F4817">
        <f>IF($A4817="","",VALUE(RIGHT(Tienda_3!E17,4)))</f>
        <v>2021</v>
      </c>
      <c r="G4817">
        <f>IF($A4817="","",Tienda_3!C17)</f>
        <v>1540300</v>
      </c>
      <c r="H4817">
        <f>IF($A4817="","",Tienda_3!D17)</f>
        <v>80200</v>
      </c>
      <c r="I4817">
        <f>IF($A4817="","",Tienda_3!H17)</f>
        <v>5</v>
      </c>
      <c r="J4817">
        <f>IF($A4817="",0,IF(AND(OR('Cuadro-de-mando'!$B$4="(Todas)",'Cuadro-de-mando'!$B$4=$A4817),OR('Cuadro-de-mando'!$E$4="(Todas)",'Cuadro-de-mando'!$E$4=$B4817),OR('Cuadro-de-mando'!$H$4="(Todas)",'Cuadro-de-mando'!$H$4=$C4817),OR('Cuadro-de-mando'!$K$4="(Todas)",'Cuadro-de-mando'!$K$4=$E4817),OR('Cuadro-de-mando'!$N$4="(Todos)",'Cuadro-de-mando'!$N$4=$F4817)),1,0))</f>
        <v>1</v>
      </c>
    </row>
    <row r="4818" spans="1:10" x14ac:dyDescent="0.25">
      <c r="A4818" t="str">
        <f>IF(Tienda_3!$A18="","","Tienda 3")</f>
        <v>Tienda 3</v>
      </c>
      <c r="B4818" t="str">
        <f>IF($A4818="","",Tienda_3!B18)</f>
        <v>Artículos para el hogar</v>
      </c>
      <c r="C4818" t="str">
        <f>IF($A4818="","",Tienda_3!G18)</f>
        <v>Bogotá</v>
      </c>
      <c r="D4818" t="str">
        <f>IF($A4818="","",Tienda_3!F18)</f>
        <v>Juan Fernandez</v>
      </c>
      <c r="E4818" t="str">
        <f>IF($A4818="","",Tienda_3!I18)</f>
        <v>Nequi</v>
      </c>
      <c r="F4818">
        <f>IF($A4818="","",VALUE(RIGHT(Tienda_3!E18,4)))</f>
        <v>2022</v>
      </c>
      <c r="G4818">
        <f>IF($A4818="","",Tienda_3!C18)</f>
        <v>83500</v>
      </c>
      <c r="H4818">
        <f>IF($A4818="","",Tienda_3!D18)</f>
        <v>2600</v>
      </c>
      <c r="I4818">
        <f>IF($A4818="","",Tienda_3!H18)</f>
        <v>5</v>
      </c>
      <c r="J4818">
        <f>IF($A4818="",0,IF(AND(OR('Cuadro-de-mando'!$B$4="(Todas)",'Cuadro-de-mando'!$B$4=$A4818),OR('Cuadro-de-mando'!$E$4="(Todas)",'Cuadro-de-mando'!$E$4=$B4818),OR('Cuadro-de-mando'!$H$4="(Todas)",'Cuadro-de-mando'!$H$4=$C4818),OR('Cuadro-de-mando'!$K$4="(Todas)",'Cuadro-de-mando'!$K$4=$E4818),OR('Cuadro-de-mando'!$N$4="(Todos)",'Cuadro-de-mando'!$N$4=$F4818)),1,0))</f>
        <v>1</v>
      </c>
    </row>
    <row r="4819" spans="1:10" x14ac:dyDescent="0.25">
      <c r="A4819" t="str">
        <f>IF(Tienda_3!$A19="","","Tienda 3")</f>
        <v>Tienda 3</v>
      </c>
      <c r="B4819" t="str">
        <f>IF($A4819="","",Tienda_3!B19)</f>
        <v>Artículos para el hogar</v>
      </c>
      <c r="C4819" t="str">
        <f>IF($A4819="","",Tienda_3!G19)</f>
        <v>Bogotá</v>
      </c>
      <c r="D4819" t="str">
        <f>IF($A4819="","",Tienda_3!F19)</f>
        <v>Ángel Rodriguez</v>
      </c>
      <c r="E4819" t="str">
        <f>IF($A4819="","",Tienda_3!I19)</f>
        <v>Tarjeta de crédito</v>
      </c>
      <c r="F4819">
        <f>IF($A4819="","",VALUE(RIGHT(Tienda_3!E19,4)))</f>
        <v>2022</v>
      </c>
      <c r="G4819">
        <f>IF($A4819="","",Tienda_3!C19)</f>
        <v>69300</v>
      </c>
      <c r="H4819">
        <f>IF($A4819="","",Tienda_3!D19)</f>
        <v>4100</v>
      </c>
      <c r="I4819">
        <f>IF($A4819="","",Tienda_3!H19)</f>
        <v>4</v>
      </c>
      <c r="J4819">
        <f>IF($A4819="",0,IF(AND(OR('Cuadro-de-mando'!$B$4="(Todas)",'Cuadro-de-mando'!$B$4=$A4819),OR('Cuadro-de-mando'!$E$4="(Todas)",'Cuadro-de-mando'!$E$4=$B4819),OR('Cuadro-de-mando'!$H$4="(Todas)",'Cuadro-de-mando'!$H$4=$C4819),OR('Cuadro-de-mando'!$K$4="(Todas)",'Cuadro-de-mando'!$K$4=$E4819),OR('Cuadro-de-mando'!$N$4="(Todos)",'Cuadro-de-mando'!$N$4=$F4819)),1,0))</f>
        <v>1</v>
      </c>
    </row>
    <row r="4820" spans="1:10" x14ac:dyDescent="0.25">
      <c r="A4820" t="str">
        <f>IF(Tienda_3!$A20="","","Tienda 3")</f>
        <v>Tienda 3</v>
      </c>
      <c r="B4820" t="str">
        <f>IF($A4820="","",Tienda_3!B20)</f>
        <v>Juguetes</v>
      </c>
      <c r="C4820" t="str">
        <f>IF($A4820="","",Tienda_3!G20)</f>
        <v>Bogotá</v>
      </c>
      <c r="D4820" t="str">
        <f>IF($A4820="","",Tienda_3!F20)</f>
        <v>Rafael Acosta</v>
      </c>
      <c r="E4820" t="str">
        <f>IF($A4820="","",Tienda_3!I20)</f>
        <v>Tarjeta de crédito</v>
      </c>
      <c r="F4820">
        <f>IF($A4820="","",VALUE(RIGHT(Tienda_3!E20,4)))</f>
        <v>2021</v>
      </c>
      <c r="G4820">
        <f>IF($A4820="","",Tienda_3!C20)</f>
        <v>38400</v>
      </c>
      <c r="H4820">
        <f>IF($A4820="","",Tienda_3!D20)</f>
        <v>2400</v>
      </c>
      <c r="I4820">
        <f>IF($A4820="","",Tienda_3!H20)</f>
        <v>5</v>
      </c>
      <c r="J4820">
        <f>IF($A4820="",0,IF(AND(OR('Cuadro-de-mando'!$B$4="(Todas)",'Cuadro-de-mando'!$B$4=$A4820),OR('Cuadro-de-mando'!$E$4="(Todas)",'Cuadro-de-mando'!$E$4=$B4820),OR('Cuadro-de-mando'!$H$4="(Todas)",'Cuadro-de-mando'!$H$4=$C4820),OR('Cuadro-de-mando'!$K$4="(Todas)",'Cuadro-de-mando'!$K$4=$E4820),OR('Cuadro-de-mando'!$N$4="(Todos)",'Cuadro-de-mando'!$N$4=$F4820)),1,0))</f>
        <v>1</v>
      </c>
    </row>
    <row r="4821" spans="1:10" x14ac:dyDescent="0.25">
      <c r="A4821" t="str">
        <f>IF(Tienda_3!$A21="","","Tienda 3")</f>
        <v>Tienda 3</v>
      </c>
      <c r="B4821" t="str">
        <f>IF($A4821="","",Tienda_3!B21)</f>
        <v>Muebles</v>
      </c>
      <c r="C4821" t="str">
        <f>IF($A4821="","",Tienda_3!G21)</f>
        <v>Bucaramanga</v>
      </c>
      <c r="D4821" t="str">
        <f>IF($A4821="","",Tienda_3!F21)</f>
        <v>Beatriz Morales</v>
      </c>
      <c r="E4821" t="str">
        <f>IF($A4821="","",Tienda_3!I21)</f>
        <v>Tarjeta de crédito</v>
      </c>
      <c r="F4821">
        <f>IF($A4821="","",VALUE(RIGHT(Tienda_3!E21,4)))</f>
        <v>2022</v>
      </c>
      <c r="G4821">
        <f>IF($A4821="","",Tienda_3!C21)</f>
        <v>251500</v>
      </c>
      <c r="H4821">
        <f>IF($A4821="","",Tienda_3!D21)</f>
        <v>11600</v>
      </c>
      <c r="I4821">
        <f>IF($A4821="","",Tienda_3!H21)</f>
        <v>4</v>
      </c>
      <c r="J4821">
        <f>IF($A4821="",0,IF(AND(OR('Cuadro-de-mando'!$B$4="(Todas)",'Cuadro-de-mando'!$B$4=$A4821),OR('Cuadro-de-mando'!$E$4="(Todas)",'Cuadro-de-mando'!$E$4=$B4821),OR('Cuadro-de-mando'!$H$4="(Todas)",'Cuadro-de-mando'!$H$4=$C4821),OR('Cuadro-de-mando'!$K$4="(Todas)",'Cuadro-de-mando'!$K$4=$E4821),OR('Cuadro-de-mando'!$N$4="(Todos)",'Cuadro-de-mando'!$N$4=$F4821)),1,0))</f>
        <v>1</v>
      </c>
    </row>
    <row r="4822" spans="1:10" x14ac:dyDescent="0.25">
      <c r="A4822" t="str">
        <f>IF(Tienda_3!$A22="","","Tienda 3")</f>
        <v>Tienda 3</v>
      </c>
      <c r="B4822" t="str">
        <f>IF($A4822="","",Tienda_3!B22)</f>
        <v>Electrodomésticos</v>
      </c>
      <c r="C4822" t="str">
        <f>IF($A4822="","",Tienda_3!G22)</f>
        <v>Cartagena</v>
      </c>
      <c r="D4822" t="str">
        <f>IF($A4822="","",Tienda_3!F22)</f>
        <v>Felipe Santos</v>
      </c>
      <c r="E4822" t="str">
        <f>IF($A4822="","",Tienda_3!I22)</f>
        <v>Tarjeta de crédito</v>
      </c>
      <c r="F4822">
        <f>IF($A4822="","",VALUE(RIGHT(Tienda_3!E22,4)))</f>
        <v>2022</v>
      </c>
      <c r="G4822">
        <f>IF($A4822="","",Tienda_3!C22)</f>
        <v>1502400</v>
      </c>
      <c r="H4822">
        <f>IF($A4822="","",Tienda_3!D22)</f>
        <v>80700</v>
      </c>
      <c r="I4822">
        <f>IF($A4822="","",Tienda_3!H22)</f>
        <v>1</v>
      </c>
      <c r="J4822">
        <f>IF($A4822="",0,IF(AND(OR('Cuadro-de-mando'!$B$4="(Todas)",'Cuadro-de-mando'!$B$4=$A4822),OR('Cuadro-de-mando'!$E$4="(Todas)",'Cuadro-de-mando'!$E$4=$B4822),OR('Cuadro-de-mando'!$H$4="(Todas)",'Cuadro-de-mando'!$H$4=$C4822),OR('Cuadro-de-mando'!$K$4="(Todas)",'Cuadro-de-mando'!$K$4=$E4822),OR('Cuadro-de-mando'!$N$4="(Todos)",'Cuadro-de-mando'!$N$4=$F4822)),1,0))</f>
        <v>1</v>
      </c>
    </row>
    <row r="4823" spans="1:10" x14ac:dyDescent="0.25">
      <c r="A4823" t="str">
        <f>IF(Tienda_3!$A23="","","Tienda 3")</f>
        <v>Tienda 3</v>
      </c>
      <c r="B4823" t="str">
        <f>IF($A4823="","",Tienda_3!B23)</f>
        <v>Artículos para el hogar</v>
      </c>
      <c r="C4823" t="str">
        <f>IF($A4823="","",Tienda_3!G23)</f>
        <v>Pereira</v>
      </c>
      <c r="D4823" t="str">
        <f>IF($A4823="","",Tienda_3!F23)</f>
        <v>Izabela de León</v>
      </c>
      <c r="E4823" t="str">
        <f>IF($A4823="","",Tienda_3!I23)</f>
        <v>Tarjeta de crédito</v>
      </c>
      <c r="F4823">
        <f>IF($A4823="","",VALUE(RIGHT(Tienda_3!E23,4)))</f>
        <v>2022</v>
      </c>
      <c r="G4823">
        <f>IF($A4823="","",Tienda_3!C23)</f>
        <v>128100</v>
      </c>
      <c r="H4823">
        <f>IF($A4823="","",Tienda_3!D23)</f>
        <v>7000</v>
      </c>
      <c r="I4823">
        <f>IF($A4823="","",Tienda_3!H23)</f>
        <v>5</v>
      </c>
      <c r="J4823">
        <f>IF($A4823="",0,IF(AND(OR('Cuadro-de-mando'!$B$4="(Todas)",'Cuadro-de-mando'!$B$4=$A4823),OR('Cuadro-de-mando'!$E$4="(Todas)",'Cuadro-de-mando'!$E$4=$B4823),OR('Cuadro-de-mando'!$H$4="(Todas)",'Cuadro-de-mando'!$H$4=$C4823),OR('Cuadro-de-mando'!$K$4="(Todas)",'Cuadro-de-mando'!$K$4=$E4823),OR('Cuadro-de-mando'!$N$4="(Todos)",'Cuadro-de-mando'!$N$4=$F4823)),1,0))</f>
        <v>1</v>
      </c>
    </row>
    <row r="4824" spans="1:10" x14ac:dyDescent="0.25">
      <c r="A4824" t="str">
        <f>IF(Tienda_3!$A24="","","Tienda 3")</f>
        <v>Tienda 3</v>
      </c>
      <c r="B4824" t="str">
        <f>IF($A4824="","",Tienda_3!B24)</f>
        <v>Juguetes</v>
      </c>
      <c r="C4824" t="str">
        <f>IF($A4824="","",Tienda_3!G24)</f>
        <v>Medellín</v>
      </c>
      <c r="D4824" t="str">
        <f>IF($A4824="","",Tienda_3!F24)</f>
        <v>Juliana Costa</v>
      </c>
      <c r="E4824" t="str">
        <f>IF($A4824="","",Tienda_3!I24)</f>
        <v>Tarjeta de crédito</v>
      </c>
      <c r="F4824">
        <f>IF($A4824="","",VALUE(RIGHT(Tienda_3!E24,4)))</f>
        <v>2020</v>
      </c>
      <c r="G4824">
        <f>IF($A4824="","",Tienda_3!C24)</f>
        <v>16700</v>
      </c>
      <c r="H4824">
        <f>IF($A4824="","",Tienda_3!D24)</f>
        <v>0</v>
      </c>
      <c r="I4824">
        <f>IF($A4824="","",Tienda_3!H24)</f>
        <v>4</v>
      </c>
      <c r="J4824">
        <f>IF($A4824="",0,IF(AND(OR('Cuadro-de-mando'!$B$4="(Todas)",'Cuadro-de-mando'!$B$4=$A4824),OR('Cuadro-de-mando'!$E$4="(Todas)",'Cuadro-de-mando'!$E$4=$B4824),OR('Cuadro-de-mando'!$H$4="(Todas)",'Cuadro-de-mando'!$H$4=$C4824),OR('Cuadro-de-mando'!$K$4="(Todas)",'Cuadro-de-mando'!$K$4=$E4824),OR('Cuadro-de-mando'!$N$4="(Todos)",'Cuadro-de-mando'!$N$4=$F4824)),1,0))</f>
        <v>1</v>
      </c>
    </row>
    <row r="4825" spans="1:10" x14ac:dyDescent="0.25">
      <c r="A4825" t="str">
        <f>IF(Tienda_3!$A25="","","Tienda 3")</f>
        <v>Tienda 3</v>
      </c>
      <c r="B4825" t="str">
        <f>IF($A4825="","",Tienda_3!B25)</f>
        <v>Libros</v>
      </c>
      <c r="C4825" t="str">
        <f>IF($A4825="","",Tienda_3!G25)</f>
        <v>Bogotá</v>
      </c>
      <c r="D4825" t="str">
        <f>IF($A4825="","",Tienda_3!F25)</f>
        <v>Beatriz Morales</v>
      </c>
      <c r="E4825" t="str">
        <f>IF($A4825="","",Tienda_3!I25)</f>
        <v>Tarjeta de crédito</v>
      </c>
      <c r="F4825">
        <f>IF($A4825="","",VALUE(RIGHT(Tienda_3!E25,4)))</f>
        <v>2022</v>
      </c>
      <c r="G4825">
        <f>IF($A4825="","",Tienda_3!C25)</f>
        <v>76600</v>
      </c>
      <c r="H4825">
        <f>IF($A4825="","",Tienda_3!D25)</f>
        <v>4700</v>
      </c>
      <c r="I4825">
        <f>IF($A4825="","",Tienda_3!H25)</f>
        <v>5</v>
      </c>
      <c r="J4825">
        <f>IF($A4825="",0,IF(AND(OR('Cuadro-de-mando'!$B$4="(Todas)",'Cuadro-de-mando'!$B$4=$A4825),OR('Cuadro-de-mando'!$E$4="(Todas)",'Cuadro-de-mando'!$E$4=$B4825),OR('Cuadro-de-mando'!$H$4="(Todas)",'Cuadro-de-mando'!$H$4=$C4825),OR('Cuadro-de-mando'!$K$4="(Todas)",'Cuadro-de-mando'!$K$4=$E4825),OR('Cuadro-de-mando'!$N$4="(Todos)",'Cuadro-de-mando'!$N$4=$F4825)),1,0))</f>
        <v>1</v>
      </c>
    </row>
    <row r="4826" spans="1:10" x14ac:dyDescent="0.25">
      <c r="A4826" t="str">
        <f>IF(Tienda_3!$A26="","","Tienda 3")</f>
        <v>Tienda 3</v>
      </c>
      <c r="B4826" t="str">
        <f>IF($A4826="","",Tienda_3!B26)</f>
        <v>Artículos para el hogar</v>
      </c>
      <c r="C4826" t="str">
        <f>IF($A4826="","",Tienda_3!G26)</f>
        <v>Medellín</v>
      </c>
      <c r="D4826" t="str">
        <f>IF($A4826="","",Tienda_3!F26)</f>
        <v>Izabela de León</v>
      </c>
      <c r="E4826" t="str">
        <f>IF($A4826="","",Tienda_3!I26)</f>
        <v>Tarjeta de crédito</v>
      </c>
      <c r="F4826">
        <f>IF($A4826="","",VALUE(RIGHT(Tienda_3!E26,4)))</f>
        <v>2020</v>
      </c>
      <c r="G4826">
        <f>IF($A4826="","",Tienda_3!C26)</f>
        <v>65600</v>
      </c>
      <c r="H4826">
        <f>IF($A4826="","",Tienda_3!D26)</f>
        <v>3700</v>
      </c>
      <c r="I4826">
        <f>IF($A4826="","",Tienda_3!H26)</f>
        <v>1</v>
      </c>
      <c r="J4826">
        <f>IF($A4826="",0,IF(AND(OR('Cuadro-de-mando'!$B$4="(Todas)",'Cuadro-de-mando'!$B$4=$A4826),OR('Cuadro-de-mando'!$E$4="(Todas)",'Cuadro-de-mando'!$E$4=$B4826),OR('Cuadro-de-mando'!$H$4="(Todas)",'Cuadro-de-mando'!$H$4=$C4826),OR('Cuadro-de-mando'!$K$4="(Todas)",'Cuadro-de-mando'!$K$4=$E4826),OR('Cuadro-de-mando'!$N$4="(Todos)",'Cuadro-de-mando'!$N$4=$F4826)),1,0))</f>
        <v>1</v>
      </c>
    </row>
    <row r="4827" spans="1:10" x14ac:dyDescent="0.25">
      <c r="A4827" t="str">
        <f>IF(Tienda_3!$A27="","","Tienda 3")</f>
        <v>Tienda 3</v>
      </c>
      <c r="B4827" t="str">
        <f>IF($A4827="","",Tienda_3!B27)</f>
        <v>Muebles</v>
      </c>
      <c r="C4827" t="str">
        <f>IF($A4827="","",Tienda_3!G27)</f>
        <v>Riohacha</v>
      </c>
      <c r="D4827" t="str">
        <f>IF($A4827="","",Tienda_3!F27)</f>
        <v>Lucas Olivera</v>
      </c>
      <c r="E4827" t="str">
        <f>IF($A4827="","",Tienda_3!I27)</f>
        <v>Tarjeta de crédito</v>
      </c>
      <c r="F4827">
        <f>IF($A4827="","",VALUE(RIGHT(Tienda_3!E27,4)))</f>
        <v>2021</v>
      </c>
      <c r="G4827">
        <f>IF($A4827="","",Tienda_3!C27)</f>
        <v>297100</v>
      </c>
      <c r="H4827">
        <f>IF($A4827="","",Tienda_3!D27)</f>
        <v>18200</v>
      </c>
      <c r="I4827">
        <f>IF($A4827="","",Tienda_3!H27)</f>
        <v>5</v>
      </c>
      <c r="J4827">
        <f>IF($A4827="",0,IF(AND(OR('Cuadro-de-mando'!$B$4="(Todas)",'Cuadro-de-mando'!$B$4=$A4827),OR('Cuadro-de-mando'!$E$4="(Todas)",'Cuadro-de-mando'!$E$4=$B4827),OR('Cuadro-de-mando'!$H$4="(Todas)",'Cuadro-de-mando'!$H$4=$C4827),OR('Cuadro-de-mando'!$K$4="(Todas)",'Cuadro-de-mando'!$K$4=$E4827),OR('Cuadro-de-mando'!$N$4="(Todos)",'Cuadro-de-mando'!$N$4=$F4827)),1,0))</f>
        <v>1</v>
      </c>
    </row>
    <row r="4828" spans="1:10" x14ac:dyDescent="0.25">
      <c r="A4828" t="str">
        <f>IF(Tienda_3!$A28="","","Tienda 3")</f>
        <v>Tienda 3</v>
      </c>
      <c r="B4828" t="str">
        <f>IF($A4828="","",Tienda_3!B28)</f>
        <v>Libros</v>
      </c>
      <c r="C4828" t="str">
        <f>IF($A4828="","",Tienda_3!G28)</f>
        <v>Barranquilla</v>
      </c>
      <c r="D4828" t="str">
        <f>IF($A4828="","",Tienda_3!F28)</f>
        <v>Pedro Gomez</v>
      </c>
      <c r="E4828" t="str">
        <f>IF($A4828="","",Tienda_3!I28)</f>
        <v>Tarjeta de crédito</v>
      </c>
      <c r="F4828">
        <f>IF($A4828="","",VALUE(RIGHT(Tienda_3!E28,4)))</f>
        <v>2021</v>
      </c>
      <c r="G4828">
        <f>IF($A4828="","",Tienda_3!C28)</f>
        <v>33900</v>
      </c>
      <c r="H4828">
        <f>IF($A4828="","",Tienda_3!D28)</f>
        <v>2200</v>
      </c>
      <c r="I4828">
        <f>IF($A4828="","",Tienda_3!H28)</f>
        <v>5</v>
      </c>
      <c r="J4828">
        <f>IF($A4828="",0,IF(AND(OR('Cuadro-de-mando'!$B$4="(Todas)",'Cuadro-de-mando'!$B$4=$A4828),OR('Cuadro-de-mando'!$E$4="(Todas)",'Cuadro-de-mando'!$E$4=$B4828),OR('Cuadro-de-mando'!$H$4="(Todas)",'Cuadro-de-mando'!$H$4=$C4828),OR('Cuadro-de-mando'!$K$4="(Todas)",'Cuadro-de-mando'!$K$4=$E4828),OR('Cuadro-de-mando'!$N$4="(Todos)",'Cuadro-de-mando'!$N$4=$F4828)),1,0))</f>
        <v>1</v>
      </c>
    </row>
    <row r="4829" spans="1:10" x14ac:dyDescent="0.25">
      <c r="A4829" t="str">
        <f>IF(Tienda_3!$A29="","","Tienda 3")</f>
        <v>Tienda 3</v>
      </c>
      <c r="B4829" t="str">
        <f>IF($A4829="","",Tienda_3!B29)</f>
        <v>Muebles</v>
      </c>
      <c r="C4829" t="str">
        <f>IF($A4829="","",Tienda_3!G29)</f>
        <v>Cartagena</v>
      </c>
      <c r="D4829" t="str">
        <f>IF($A4829="","",Tienda_3!F29)</f>
        <v>Lucas Olivera</v>
      </c>
      <c r="E4829" t="str">
        <f>IF($A4829="","",Tienda_3!I29)</f>
        <v>Tarjeta de crédito</v>
      </c>
      <c r="F4829">
        <f>IF($A4829="","",VALUE(RIGHT(Tienda_3!E29,4)))</f>
        <v>2023</v>
      </c>
      <c r="G4829">
        <f>IF($A4829="","",Tienda_3!C29)</f>
        <v>336000</v>
      </c>
      <c r="H4829">
        <f>IF($A4829="","",Tienda_3!D29)</f>
        <v>16100</v>
      </c>
      <c r="I4829">
        <f>IF($A4829="","",Tienda_3!H29)</f>
        <v>4</v>
      </c>
      <c r="J4829">
        <f>IF($A4829="",0,IF(AND(OR('Cuadro-de-mando'!$B$4="(Todas)",'Cuadro-de-mando'!$B$4=$A4829),OR('Cuadro-de-mando'!$E$4="(Todas)",'Cuadro-de-mando'!$E$4=$B4829),OR('Cuadro-de-mando'!$H$4="(Todas)",'Cuadro-de-mando'!$H$4=$C4829),OR('Cuadro-de-mando'!$K$4="(Todas)",'Cuadro-de-mando'!$K$4=$E4829),OR('Cuadro-de-mando'!$N$4="(Todos)",'Cuadro-de-mando'!$N$4=$F4829)),1,0))</f>
        <v>1</v>
      </c>
    </row>
    <row r="4830" spans="1:10" x14ac:dyDescent="0.25">
      <c r="A4830" t="str">
        <f>IF(Tienda_3!$A30="","","Tienda 3")</f>
        <v>Tienda 3</v>
      </c>
      <c r="B4830" t="str">
        <f>IF($A4830="","",Tienda_3!B30)</f>
        <v>Deportes y diversión</v>
      </c>
      <c r="C4830" t="str">
        <f>IF($A4830="","",Tienda_3!G30)</f>
        <v>Bogotá</v>
      </c>
      <c r="D4830" t="str">
        <f>IF($A4830="","",Tienda_3!F30)</f>
        <v>Beatriz Morales</v>
      </c>
      <c r="E4830" t="str">
        <f>IF($A4830="","",Tienda_3!I30)</f>
        <v>Tarjeta de crédito</v>
      </c>
      <c r="F4830">
        <f>IF($A4830="","",VALUE(RIGHT(Tienda_3!E30,4)))</f>
        <v>2020</v>
      </c>
      <c r="G4830">
        <f>IF($A4830="","",Tienda_3!C30)</f>
        <v>17100</v>
      </c>
      <c r="H4830">
        <f>IF($A4830="","",Tienda_3!D30)</f>
        <v>1100</v>
      </c>
      <c r="I4830">
        <f>IF($A4830="","",Tienda_3!H30)</f>
        <v>4</v>
      </c>
      <c r="J4830">
        <f>IF($A4830="",0,IF(AND(OR('Cuadro-de-mando'!$B$4="(Todas)",'Cuadro-de-mando'!$B$4=$A4830),OR('Cuadro-de-mando'!$E$4="(Todas)",'Cuadro-de-mando'!$E$4=$B4830),OR('Cuadro-de-mando'!$H$4="(Todas)",'Cuadro-de-mando'!$H$4=$C4830),OR('Cuadro-de-mando'!$K$4="(Todas)",'Cuadro-de-mando'!$K$4=$E4830),OR('Cuadro-de-mando'!$N$4="(Todos)",'Cuadro-de-mando'!$N$4=$F4830)),1,0))</f>
        <v>1</v>
      </c>
    </row>
    <row r="4831" spans="1:10" x14ac:dyDescent="0.25">
      <c r="A4831" t="str">
        <f>IF(Tienda_3!$A31="","","Tienda 3")</f>
        <v>Tienda 3</v>
      </c>
      <c r="B4831" t="str">
        <f>IF($A4831="","",Tienda_3!B31)</f>
        <v>Libros</v>
      </c>
      <c r="C4831" t="str">
        <f>IF($A4831="","",Tienda_3!G31)</f>
        <v>Bogotá</v>
      </c>
      <c r="D4831" t="str">
        <f>IF($A4831="","",Tienda_3!F31)</f>
        <v>Camila Rivera</v>
      </c>
      <c r="E4831" t="str">
        <f>IF($A4831="","",Tienda_3!I31)</f>
        <v>Tarjeta de crédito</v>
      </c>
      <c r="F4831">
        <f>IF($A4831="","",VALUE(RIGHT(Tienda_3!E31,4)))</f>
        <v>2022</v>
      </c>
      <c r="G4831">
        <f>IF($A4831="","",Tienda_3!C31)</f>
        <v>65000</v>
      </c>
      <c r="H4831">
        <f>IF($A4831="","",Tienda_3!D31)</f>
        <v>3900</v>
      </c>
      <c r="I4831">
        <f>IF($A4831="","",Tienda_3!H31)</f>
        <v>1</v>
      </c>
      <c r="J4831">
        <f>IF($A4831="",0,IF(AND(OR('Cuadro-de-mando'!$B$4="(Todas)",'Cuadro-de-mando'!$B$4=$A4831),OR('Cuadro-de-mando'!$E$4="(Todas)",'Cuadro-de-mando'!$E$4=$B4831),OR('Cuadro-de-mando'!$H$4="(Todas)",'Cuadro-de-mando'!$H$4=$C4831),OR('Cuadro-de-mando'!$K$4="(Todas)",'Cuadro-de-mando'!$K$4=$E4831),OR('Cuadro-de-mando'!$N$4="(Todos)",'Cuadro-de-mando'!$N$4=$F4831)),1,0))</f>
        <v>1</v>
      </c>
    </row>
    <row r="4832" spans="1:10" x14ac:dyDescent="0.25">
      <c r="A4832" t="str">
        <f>IF(Tienda_3!$A32="","","Tienda 3")</f>
        <v>Tienda 3</v>
      </c>
      <c r="B4832" t="str">
        <f>IF($A4832="","",Tienda_3!B32)</f>
        <v>Artículos para el hogar</v>
      </c>
      <c r="C4832" t="str">
        <f>IF($A4832="","",Tienda_3!G32)</f>
        <v>Bogotá</v>
      </c>
      <c r="D4832" t="str">
        <f>IF($A4832="","",Tienda_3!F32)</f>
        <v>Rafael Acosta</v>
      </c>
      <c r="E4832" t="str">
        <f>IF($A4832="","",Tienda_3!I32)</f>
        <v>Tarjeta de crédito</v>
      </c>
      <c r="F4832">
        <f>IF($A4832="","",VALUE(RIGHT(Tienda_3!E32,4)))</f>
        <v>2021</v>
      </c>
      <c r="G4832">
        <f>IF($A4832="","",Tienda_3!C32)</f>
        <v>118300</v>
      </c>
      <c r="H4832">
        <f>IF($A4832="","",Tienda_3!D32)</f>
        <v>6700</v>
      </c>
      <c r="I4832">
        <f>IF($A4832="","",Tienda_3!H32)</f>
        <v>5</v>
      </c>
      <c r="J4832">
        <f>IF($A4832="",0,IF(AND(OR('Cuadro-de-mando'!$B$4="(Todas)",'Cuadro-de-mando'!$B$4=$A4832),OR('Cuadro-de-mando'!$E$4="(Todas)",'Cuadro-de-mando'!$E$4=$B4832),OR('Cuadro-de-mando'!$H$4="(Todas)",'Cuadro-de-mando'!$H$4=$C4832),OR('Cuadro-de-mando'!$K$4="(Todas)",'Cuadro-de-mando'!$K$4=$E4832),OR('Cuadro-de-mando'!$N$4="(Todos)",'Cuadro-de-mando'!$N$4=$F4832)),1,0))</f>
        <v>1</v>
      </c>
    </row>
    <row r="4833" spans="1:10" x14ac:dyDescent="0.25">
      <c r="A4833" t="str">
        <f>IF(Tienda_3!$A33="","","Tienda 3")</f>
        <v>Tienda 3</v>
      </c>
      <c r="B4833" t="str">
        <f>IF($A4833="","",Tienda_3!B33)</f>
        <v>Deportes y diversión</v>
      </c>
      <c r="C4833" t="str">
        <f>IF($A4833="","",Tienda_3!G33)</f>
        <v>Medellín</v>
      </c>
      <c r="D4833" t="str">
        <f>IF($A4833="","",Tienda_3!F33)</f>
        <v>Felipe Santos</v>
      </c>
      <c r="E4833" t="str">
        <f>IF($A4833="","",Tienda_3!I33)</f>
        <v>Nequi</v>
      </c>
      <c r="F4833">
        <f>IF($A4833="","",VALUE(RIGHT(Tienda_3!E33,4)))</f>
        <v>2020</v>
      </c>
      <c r="G4833">
        <f>IF($A4833="","",Tienda_3!C33)</f>
        <v>61300</v>
      </c>
      <c r="H4833">
        <f>IF($A4833="","",Tienda_3!D33)</f>
        <v>3700</v>
      </c>
      <c r="I4833">
        <f>IF($A4833="","",Tienda_3!H33)</f>
        <v>5</v>
      </c>
      <c r="J4833">
        <f>IF($A4833="",0,IF(AND(OR('Cuadro-de-mando'!$B$4="(Todas)",'Cuadro-de-mando'!$B$4=$A4833),OR('Cuadro-de-mando'!$E$4="(Todas)",'Cuadro-de-mando'!$E$4=$B4833),OR('Cuadro-de-mando'!$H$4="(Todas)",'Cuadro-de-mando'!$H$4=$C4833),OR('Cuadro-de-mando'!$K$4="(Todas)",'Cuadro-de-mando'!$K$4=$E4833),OR('Cuadro-de-mando'!$N$4="(Todos)",'Cuadro-de-mando'!$N$4=$F4833)),1,0))</f>
        <v>1</v>
      </c>
    </row>
    <row r="4834" spans="1:10" x14ac:dyDescent="0.25">
      <c r="A4834" t="str">
        <f>IF(Tienda_3!$A34="","","Tienda 3")</f>
        <v>Tienda 3</v>
      </c>
      <c r="B4834" t="str">
        <f>IF($A4834="","",Tienda_3!B34)</f>
        <v>Electrodomésticos</v>
      </c>
      <c r="C4834" t="str">
        <f>IF($A4834="","",Tienda_3!G34)</f>
        <v>Medellín</v>
      </c>
      <c r="D4834" t="str">
        <f>IF($A4834="","",Tienda_3!F34)</f>
        <v>Juan Fernandez</v>
      </c>
      <c r="E4834" t="str">
        <f>IF($A4834="","",Tienda_3!I34)</f>
        <v>Tarjeta de crédito</v>
      </c>
      <c r="F4834">
        <f>IF($A4834="","",VALUE(RIGHT(Tienda_3!E34,4)))</f>
        <v>2022</v>
      </c>
      <c r="G4834">
        <f>IF($A4834="","",Tienda_3!C34)</f>
        <v>521700</v>
      </c>
      <c r="H4834">
        <f>IF($A4834="","",Tienda_3!D34)</f>
        <v>26000</v>
      </c>
      <c r="I4834">
        <f>IF($A4834="","",Tienda_3!H34)</f>
        <v>5</v>
      </c>
      <c r="J4834">
        <f>IF($A4834="",0,IF(AND(OR('Cuadro-de-mando'!$B$4="(Todas)",'Cuadro-de-mando'!$B$4=$A4834),OR('Cuadro-de-mando'!$E$4="(Todas)",'Cuadro-de-mando'!$E$4=$B4834),OR('Cuadro-de-mando'!$H$4="(Todas)",'Cuadro-de-mando'!$H$4=$C4834),OR('Cuadro-de-mando'!$K$4="(Todas)",'Cuadro-de-mando'!$K$4=$E4834),OR('Cuadro-de-mando'!$N$4="(Todos)",'Cuadro-de-mando'!$N$4=$F4834)),1,0))</f>
        <v>1</v>
      </c>
    </row>
    <row r="4835" spans="1:10" x14ac:dyDescent="0.25">
      <c r="A4835" t="str">
        <f>IF(Tienda_3!$A35="","","Tienda 3")</f>
        <v>Tienda 3</v>
      </c>
      <c r="B4835" t="str">
        <f>IF($A4835="","",Tienda_3!B35)</f>
        <v>Juguetes</v>
      </c>
      <c r="C4835" t="str">
        <f>IF($A4835="","",Tienda_3!G35)</f>
        <v>Bogotá</v>
      </c>
      <c r="D4835" t="str">
        <f>IF($A4835="","",Tienda_3!F35)</f>
        <v>Juan Fernandez</v>
      </c>
      <c r="E4835" t="str">
        <f>IF($A4835="","",Tienda_3!I35)</f>
        <v>Tarjeta de crédito</v>
      </c>
      <c r="F4835">
        <f>IF($A4835="","",VALUE(RIGHT(Tienda_3!E35,4)))</f>
        <v>2022</v>
      </c>
      <c r="G4835">
        <f>IF($A4835="","",Tienda_3!C35)</f>
        <v>67400</v>
      </c>
      <c r="H4835">
        <f>IF($A4835="","",Tienda_3!D35)</f>
        <v>4000</v>
      </c>
      <c r="I4835">
        <f>IF($A4835="","",Tienda_3!H35)</f>
        <v>5</v>
      </c>
      <c r="J4835">
        <f>IF($A4835="",0,IF(AND(OR('Cuadro-de-mando'!$B$4="(Todas)",'Cuadro-de-mando'!$B$4=$A4835),OR('Cuadro-de-mando'!$E$4="(Todas)",'Cuadro-de-mando'!$E$4=$B4835),OR('Cuadro-de-mando'!$H$4="(Todas)",'Cuadro-de-mando'!$H$4=$C4835),OR('Cuadro-de-mando'!$K$4="(Todas)",'Cuadro-de-mando'!$K$4=$E4835),OR('Cuadro-de-mando'!$N$4="(Todos)",'Cuadro-de-mando'!$N$4=$F4835)),1,0))</f>
        <v>1</v>
      </c>
    </row>
    <row r="4836" spans="1:10" x14ac:dyDescent="0.25">
      <c r="A4836" t="str">
        <f>IF(Tienda_3!$A36="","","Tienda 3")</f>
        <v>Tienda 3</v>
      </c>
      <c r="B4836" t="str">
        <f>IF($A4836="","",Tienda_3!B36)</f>
        <v>Juguetes</v>
      </c>
      <c r="C4836" t="str">
        <f>IF($A4836="","",Tienda_3!G36)</f>
        <v>Pereira</v>
      </c>
      <c r="D4836" t="str">
        <f>IF($A4836="","",Tienda_3!F36)</f>
        <v>Mariana Herrera</v>
      </c>
      <c r="E4836" t="str">
        <f>IF($A4836="","",Tienda_3!I36)</f>
        <v>Tarjeta de crédito</v>
      </c>
      <c r="F4836">
        <f>IF($A4836="","",VALUE(RIGHT(Tienda_3!E36,4)))</f>
        <v>2022</v>
      </c>
      <c r="G4836">
        <f>IF($A4836="","",Tienda_3!C36)</f>
        <v>80800</v>
      </c>
      <c r="H4836">
        <f>IF($A4836="","",Tienda_3!D36)</f>
        <v>5400</v>
      </c>
      <c r="I4836">
        <f>IF($A4836="","",Tienda_3!H36)</f>
        <v>5</v>
      </c>
      <c r="J4836">
        <f>IF($A4836="",0,IF(AND(OR('Cuadro-de-mando'!$B$4="(Todas)",'Cuadro-de-mando'!$B$4=$A4836),OR('Cuadro-de-mando'!$E$4="(Todas)",'Cuadro-de-mando'!$E$4=$B4836),OR('Cuadro-de-mando'!$H$4="(Todas)",'Cuadro-de-mando'!$H$4=$C4836),OR('Cuadro-de-mando'!$K$4="(Todas)",'Cuadro-de-mando'!$K$4=$E4836),OR('Cuadro-de-mando'!$N$4="(Todos)",'Cuadro-de-mando'!$N$4=$F4836)),1,0))</f>
        <v>1</v>
      </c>
    </row>
    <row r="4837" spans="1:10" x14ac:dyDescent="0.25">
      <c r="A4837" t="str">
        <f>IF(Tienda_3!$A37="","","Tienda 3")</f>
        <v>Tienda 3</v>
      </c>
      <c r="B4837" t="str">
        <f>IF($A4837="","",Tienda_3!B37)</f>
        <v>Electrodomésticos</v>
      </c>
      <c r="C4837" t="str">
        <f>IF($A4837="","",Tienda_3!G37)</f>
        <v>Bogotá</v>
      </c>
      <c r="D4837" t="str">
        <f>IF($A4837="","",Tienda_3!F37)</f>
        <v>Pedro Gomez</v>
      </c>
      <c r="E4837" t="str">
        <f>IF($A4837="","",Tienda_3!I37)</f>
        <v>Tarjeta de crédito</v>
      </c>
      <c r="F4837">
        <f>IF($A4837="","",VALUE(RIGHT(Tienda_3!E37,4)))</f>
        <v>2022</v>
      </c>
      <c r="G4837">
        <f>IF($A4837="","",Tienda_3!C37)</f>
        <v>449100</v>
      </c>
      <c r="H4837">
        <f>IF($A4837="","",Tienda_3!D37)</f>
        <v>24300</v>
      </c>
      <c r="I4837">
        <f>IF($A4837="","",Tienda_3!H37)</f>
        <v>4</v>
      </c>
      <c r="J4837">
        <f>IF($A4837="",0,IF(AND(OR('Cuadro-de-mando'!$B$4="(Todas)",'Cuadro-de-mando'!$B$4=$A4837),OR('Cuadro-de-mando'!$E$4="(Todas)",'Cuadro-de-mando'!$E$4=$B4837),OR('Cuadro-de-mando'!$H$4="(Todas)",'Cuadro-de-mando'!$H$4=$C4837),OR('Cuadro-de-mando'!$K$4="(Todas)",'Cuadro-de-mando'!$K$4=$E4837),OR('Cuadro-de-mando'!$N$4="(Todos)",'Cuadro-de-mando'!$N$4=$F4837)),1,0))</f>
        <v>1</v>
      </c>
    </row>
    <row r="4838" spans="1:10" x14ac:dyDescent="0.25">
      <c r="A4838" t="str">
        <f>IF(Tienda_3!$A38="","","Tienda 3")</f>
        <v>Tienda 3</v>
      </c>
      <c r="B4838" t="str">
        <f>IF($A4838="","",Tienda_3!B38)</f>
        <v>Deportes y diversión</v>
      </c>
      <c r="C4838" t="str">
        <f>IF($A4838="","",Tienda_3!G38)</f>
        <v>Bogotá</v>
      </c>
      <c r="D4838" t="str">
        <f>IF($A4838="","",Tienda_3!F38)</f>
        <v>Felipe Santos</v>
      </c>
      <c r="E4838" t="str">
        <f>IF($A4838="","",Tienda_3!I38)</f>
        <v>Tarjeta de crédito</v>
      </c>
      <c r="F4838">
        <f>IF($A4838="","",VALUE(RIGHT(Tienda_3!E38,4)))</f>
        <v>2021</v>
      </c>
      <c r="G4838">
        <f>IF($A4838="","",Tienda_3!C38)</f>
        <v>316900</v>
      </c>
      <c r="H4838">
        <f>IF($A4838="","",Tienda_3!D38)</f>
        <v>15100</v>
      </c>
      <c r="I4838">
        <f>IF($A4838="","",Tienda_3!H38)</f>
        <v>5</v>
      </c>
      <c r="J4838">
        <f>IF($A4838="",0,IF(AND(OR('Cuadro-de-mando'!$B$4="(Todas)",'Cuadro-de-mando'!$B$4=$A4838),OR('Cuadro-de-mando'!$E$4="(Todas)",'Cuadro-de-mando'!$E$4=$B4838),OR('Cuadro-de-mando'!$H$4="(Todas)",'Cuadro-de-mando'!$H$4=$C4838),OR('Cuadro-de-mando'!$K$4="(Todas)",'Cuadro-de-mando'!$K$4=$E4838),OR('Cuadro-de-mando'!$N$4="(Todos)",'Cuadro-de-mando'!$N$4=$F4838)),1,0))</f>
        <v>1</v>
      </c>
    </row>
    <row r="4839" spans="1:10" x14ac:dyDescent="0.25">
      <c r="A4839" t="str">
        <f>IF(Tienda_3!$A39="","","Tienda 3")</f>
        <v>Tienda 3</v>
      </c>
      <c r="B4839" t="str">
        <f>IF($A4839="","",Tienda_3!B39)</f>
        <v>Artículos para el hogar</v>
      </c>
      <c r="C4839" t="str">
        <f>IF($A4839="","",Tienda_3!G39)</f>
        <v>Bogotá</v>
      </c>
      <c r="D4839" t="str">
        <f>IF($A4839="","",Tienda_3!F39)</f>
        <v>Blanca Ramirez</v>
      </c>
      <c r="E4839" t="str">
        <f>IF($A4839="","",Tienda_3!I39)</f>
        <v>Tarjeta de crédito</v>
      </c>
      <c r="F4839">
        <f>IF($A4839="","",VALUE(RIGHT(Tienda_3!E39,4)))</f>
        <v>2022</v>
      </c>
      <c r="G4839">
        <f>IF($A4839="","",Tienda_3!C39)</f>
        <v>36500</v>
      </c>
      <c r="H4839">
        <f>IF($A4839="","",Tienda_3!D39)</f>
        <v>0</v>
      </c>
      <c r="I4839">
        <f>IF($A4839="","",Tienda_3!H39)</f>
        <v>5</v>
      </c>
      <c r="J4839">
        <f>IF($A4839="",0,IF(AND(OR('Cuadro-de-mando'!$B$4="(Todas)",'Cuadro-de-mando'!$B$4=$A4839),OR('Cuadro-de-mando'!$E$4="(Todas)",'Cuadro-de-mando'!$E$4=$B4839),OR('Cuadro-de-mando'!$H$4="(Todas)",'Cuadro-de-mando'!$H$4=$C4839),OR('Cuadro-de-mando'!$K$4="(Todas)",'Cuadro-de-mando'!$K$4=$E4839),OR('Cuadro-de-mando'!$N$4="(Todos)",'Cuadro-de-mando'!$N$4=$F4839)),1,0))</f>
        <v>1</v>
      </c>
    </row>
    <row r="4840" spans="1:10" x14ac:dyDescent="0.25">
      <c r="A4840" t="str">
        <f>IF(Tienda_3!$A40="","","Tienda 3")</f>
        <v>Tienda 3</v>
      </c>
      <c r="B4840" t="str">
        <f>IF($A4840="","",Tienda_3!B40)</f>
        <v>Artículos para el hogar</v>
      </c>
      <c r="C4840" t="str">
        <f>IF($A4840="","",Tienda_3!G40)</f>
        <v>Bogotá</v>
      </c>
      <c r="D4840" t="str">
        <f>IF($A4840="","",Tienda_3!F40)</f>
        <v>Pedro Gomez</v>
      </c>
      <c r="E4840" t="str">
        <f>IF($A4840="","",Tienda_3!I40)</f>
        <v>Cupón</v>
      </c>
      <c r="F4840">
        <f>IF($A4840="","",VALUE(RIGHT(Tienda_3!E40,4)))</f>
        <v>2021</v>
      </c>
      <c r="G4840">
        <f>IF($A4840="","",Tienda_3!C40)</f>
        <v>84000</v>
      </c>
      <c r="H4840">
        <f>IF($A4840="","",Tienda_3!D40)</f>
        <v>2700</v>
      </c>
      <c r="I4840">
        <f>IF($A4840="","",Tienda_3!H40)</f>
        <v>5</v>
      </c>
      <c r="J4840">
        <f>IF($A4840="",0,IF(AND(OR('Cuadro-de-mando'!$B$4="(Todas)",'Cuadro-de-mando'!$B$4=$A4840),OR('Cuadro-de-mando'!$E$4="(Todas)",'Cuadro-de-mando'!$E$4=$B4840),OR('Cuadro-de-mando'!$H$4="(Todas)",'Cuadro-de-mando'!$H$4=$C4840),OR('Cuadro-de-mando'!$K$4="(Todas)",'Cuadro-de-mando'!$K$4=$E4840),OR('Cuadro-de-mando'!$N$4="(Todos)",'Cuadro-de-mando'!$N$4=$F4840)),1,0))</f>
        <v>1</v>
      </c>
    </row>
    <row r="4841" spans="1:10" x14ac:dyDescent="0.25">
      <c r="A4841" t="str">
        <f>IF(Tienda_3!$A41="","","Tienda 3")</f>
        <v>Tienda 3</v>
      </c>
      <c r="B4841" t="str">
        <f>IF($A4841="","",Tienda_3!B41)</f>
        <v>Electrónicos</v>
      </c>
      <c r="C4841" t="str">
        <f>IF($A4841="","",Tienda_3!G41)</f>
        <v>Medellín</v>
      </c>
      <c r="D4841" t="str">
        <f>IF($A4841="","",Tienda_3!F41)</f>
        <v>Juan Fernandez</v>
      </c>
      <c r="E4841" t="str">
        <f>IF($A4841="","",Tienda_3!I41)</f>
        <v>Tarjeta de crédito</v>
      </c>
      <c r="F4841">
        <f>IF($A4841="","",VALUE(RIGHT(Tienda_3!E41,4)))</f>
        <v>2021</v>
      </c>
      <c r="G4841">
        <f>IF($A4841="","",Tienda_3!C41)</f>
        <v>130600</v>
      </c>
      <c r="H4841">
        <f>IF($A4841="","",Tienda_3!D41)</f>
        <v>11600</v>
      </c>
      <c r="I4841">
        <f>IF($A4841="","",Tienda_3!H41)</f>
        <v>3</v>
      </c>
      <c r="J4841">
        <f>IF($A4841="",0,IF(AND(OR('Cuadro-de-mando'!$B$4="(Todas)",'Cuadro-de-mando'!$B$4=$A4841),OR('Cuadro-de-mando'!$E$4="(Todas)",'Cuadro-de-mando'!$E$4=$B4841),OR('Cuadro-de-mando'!$H$4="(Todas)",'Cuadro-de-mando'!$H$4=$C4841),OR('Cuadro-de-mando'!$K$4="(Todas)",'Cuadro-de-mando'!$K$4=$E4841),OR('Cuadro-de-mando'!$N$4="(Todos)",'Cuadro-de-mando'!$N$4=$F4841)),1,0))</f>
        <v>1</v>
      </c>
    </row>
    <row r="4842" spans="1:10" x14ac:dyDescent="0.25">
      <c r="A4842" t="str">
        <f>IF(Tienda_3!$A42="","","Tienda 3")</f>
        <v>Tienda 3</v>
      </c>
      <c r="B4842" t="str">
        <f>IF($A4842="","",Tienda_3!B42)</f>
        <v>Libros</v>
      </c>
      <c r="C4842" t="str">
        <f>IF($A4842="","",Tienda_3!G42)</f>
        <v>Bogotá</v>
      </c>
      <c r="D4842" t="str">
        <f>IF($A4842="","",Tienda_3!F42)</f>
        <v>Mariana Herrera</v>
      </c>
      <c r="E4842" t="str">
        <f>IF($A4842="","",Tienda_3!I42)</f>
        <v>Tarjeta de crédito</v>
      </c>
      <c r="F4842">
        <f>IF($A4842="","",VALUE(RIGHT(Tienda_3!E42,4)))</f>
        <v>2022</v>
      </c>
      <c r="G4842">
        <f>IF($A4842="","",Tienda_3!C42)</f>
        <v>61200</v>
      </c>
      <c r="H4842">
        <f>IF($A4842="","",Tienda_3!D42)</f>
        <v>1400</v>
      </c>
      <c r="I4842">
        <f>IF($A4842="","",Tienda_3!H42)</f>
        <v>4</v>
      </c>
      <c r="J4842">
        <f>IF($A4842="",0,IF(AND(OR('Cuadro-de-mando'!$B$4="(Todas)",'Cuadro-de-mando'!$B$4=$A4842),OR('Cuadro-de-mando'!$E$4="(Todas)",'Cuadro-de-mando'!$E$4=$B4842),OR('Cuadro-de-mando'!$H$4="(Todas)",'Cuadro-de-mando'!$H$4=$C4842),OR('Cuadro-de-mando'!$K$4="(Todas)",'Cuadro-de-mando'!$K$4=$E4842),OR('Cuadro-de-mando'!$N$4="(Todos)",'Cuadro-de-mando'!$N$4=$F4842)),1,0))</f>
        <v>1</v>
      </c>
    </row>
    <row r="4843" spans="1:10" x14ac:dyDescent="0.25">
      <c r="A4843" t="str">
        <f>IF(Tienda_3!$A43="","","Tienda 3")</f>
        <v>Tienda 3</v>
      </c>
      <c r="B4843" t="str">
        <f>IF($A4843="","",Tienda_3!B43)</f>
        <v>Electrodomésticos</v>
      </c>
      <c r="C4843" t="str">
        <f>IF($A4843="","",Tienda_3!G43)</f>
        <v>Bogotá</v>
      </c>
      <c r="D4843" t="str">
        <f>IF($A4843="","",Tienda_3!F43)</f>
        <v>Ángel Rodriguez</v>
      </c>
      <c r="E4843" t="str">
        <f>IF($A4843="","",Tienda_3!I43)</f>
        <v>Tarjeta de crédito</v>
      </c>
      <c r="F4843">
        <f>IF($A4843="","",VALUE(RIGHT(Tienda_3!E43,4)))</f>
        <v>2022</v>
      </c>
      <c r="G4843">
        <f>IF($A4843="","",Tienda_3!C43)</f>
        <v>1330200</v>
      </c>
      <c r="H4843">
        <f>IF($A4843="","",Tienda_3!D43)</f>
        <v>69000</v>
      </c>
      <c r="I4843">
        <f>IF($A4843="","",Tienda_3!H43)</f>
        <v>4</v>
      </c>
      <c r="J4843">
        <f>IF($A4843="",0,IF(AND(OR('Cuadro-de-mando'!$B$4="(Todas)",'Cuadro-de-mando'!$B$4=$A4843),OR('Cuadro-de-mando'!$E$4="(Todas)",'Cuadro-de-mando'!$E$4=$B4843),OR('Cuadro-de-mando'!$H$4="(Todas)",'Cuadro-de-mando'!$H$4=$C4843),OR('Cuadro-de-mando'!$K$4="(Todas)",'Cuadro-de-mando'!$K$4=$E4843),OR('Cuadro-de-mando'!$N$4="(Todos)",'Cuadro-de-mando'!$N$4=$F4843)),1,0))</f>
        <v>1</v>
      </c>
    </row>
    <row r="4844" spans="1:10" x14ac:dyDescent="0.25">
      <c r="A4844" t="str">
        <f>IF(Tienda_3!$A44="","","Tienda 3")</f>
        <v>Tienda 3</v>
      </c>
      <c r="B4844" t="str">
        <f>IF($A4844="","",Tienda_3!B44)</f>
        <v>Electrónicos</v>
      </c>
      <c r="C4844" t="str">
        <f>IF($A4844="","",Tienda_3!G44)</f>
        <v>Cúcuta</v>
      </c>
      <c r="D4844" t="str">
        <f>IF($A4844="","",Tienda_3!F44)</f>
        <v>Felipe Santos</v>
      </c>
      <c r="E4844" t="str">
        <f>IF($A4844="","",Tienda_3!I44)</f>
        <v>Tarjeta de crédito</v>
      </c>
      <c r="F4844">
        <f>IF($A4844="","",VALUE(RIGHT(Tienda_3!E44,4)))</f>
        <v>2022</v>
      </c>
      <c r="G4844">
        <f>IF($A4844="","",Tienda_3!C44)</f>
        <v>1550800</v>
      </c>
      <c r="H4844">
        <f>IF($A4844="","",Tienda_3!D44)</f>
        <v>82800</v>
      </c>
      <c r="I4844">
        <f>IF($A4844="","",Tienda_3!H44)</f>
        <v>5</v>
      </c>
      <c r="J4844">
        <f>IF($A4844="",0,IF(AND(OR('Cuadro-de-mando'!$B$4="(Todas)",'Cuadro-de-mando'!$B$4=$A4844),OR('Cuadro-de-mando'!$E$4="(Todas)",'Cuadro-de-mando'!$E$4=$B4844),OR('Cuadro-de-mando'!$H$4="(Todas)",'Cuadro-de-mando'!$H$4=$C4844),OR('Cuadro-de-mando'!$K$4="(Todas)",'Cuadro-de-mando'!$K$4=$E4844),OR('Cuadro-de-mando'!$N$4="(Todos)",'Cuadro-de-mando'!$N$4=$F4844)),1,0))</f>
        <v>1</v>
      </c>
    </row>
    <row r="4845" spans="1:10" x14ac:dyDescent="0.25">
      <c r="A4845" t="str">
        <f>IF(Tienda_3!$A45="","","Tienda 3")</f>
        <v>Tienda 3</v>
      </c>
      <c r="B4845" t="str">
        <f>IF($A4845="","",Tienda_3!B45)</f>
        <v>Instrumentos musicales</v>
      </c>
      <c r="C4845" t="str">
        <f>IF($A4845="","",Tienda_3!G45)</f>
        <v>Bogotá</v>
      </c>
      <c r="D4845" t="str">
        <f>IF($A4845="","",Tienda_3!F45)</f>
        <v>Rafael Acosta</v>
      </c>
      <c r="E4845" t="str">
        <f>IF($A4845="","",Tienda_3!I45)</f>
        <v>Tarjeta de crédito</v>
      </c>
      <c r="F4845">
        <f>IF($A4845="","",VALUE(RIGHT(Tienda_3!E45,4)))</f>
        <v>2020</v>
      </c>
      <c r="G4845">
        <f>IF($A4845="","",Tienda_3!C45)</f>
        <v>65500</v>
      </c>
      <c r="H4845">
        <f>IF($A4845="","",Tienda_3!D45)</f>
        <v>1700</v>
      </c>
      <c r="I4845">
        <f>IF($A4845="","",Tienda_3!H45)</f>
        <v>5</v>
      </c>
      <c r="J4845">
        <f>IF($A4845="",0,IF(AND(OR('Cuadro-de-mando'!$B$4="(Todas)",'Cuadro-de-mando'!$B$4=$A4845),OR('Cuadro-de-mando'!$E$4="(Todas)",'Cuadro-de-mando'!$E$4=$B4845),OR('Cuadro-de-mando'!$H$4="(Todas)",'Cuadro-de-mando'!$H$4=$C4845),OR('Cuadro-de-mando'!$K$4="(Todas)",'Cuadro-de-mando'!$K$4=$E4845),OR('Cuadro-de-mando'!$N$4="(Todos)",'Cuadro-de-mando'!$N$4=$F4845)),1,0))</f>
        <v>1</v>
      </c>
    </row>
    <row r="4846" spans="1:10" x14ac:dyDescent="0.25">
      <c r="A4846" t="str">
        <f>IF(Tienda_3!$A46="","","Tienda 3")</f>
        <v>Tienda 3</v>
      </c>
      <c r="B4846" t="str">
        <f>IF($A4846="","",Tienda_3!B46)</f>
        <v>Deportes y diversión</v>
      </c>
      <c r="C4846" t="str">
        <f>IF($A4846="","",Tienda_3!G46)</f>
        <v>Bogotá</v>
      </c>
      <c r="D4846" t="str">
        <f>IF($A4846="","",Tienda_3!F46)</f>
        <v>Izabela de León</v>
      </c>
      <c r="E4846" t="str">
        <f>IF($A4846="","",Tienda_3!I46)</f>
        <v>Tarjeta de crédito</v>
      </c>
      <c r="F4846">
        <f>IF($A4846="","",VALUE(RIGHT(Tienda_3!E46,4)))</f>
        <v>2022</v>
      </c>
      <c r="G4846">
        <f>IF($A4846="","",Tienda_3!C46)</f>
        <v>111000</v>
      </c>
      <c r="H4846">
        <f>IF($A4846="","",Tienda_3!D46)</f>
        <v>6300</v>
      </c>
      <c r="I4846">
        <f>IF($A4846="","",Tienda_3!H46)</f>
        <v>3</v>
      </c>
      <c r="J4846">
        <f>IF($A4846="",0,IF(AND(OR('Cuadro-de-mando'!$B$4="(Todas)",'Cuadro-de-mando'!$B$4=$A4846),OR('Cuadro-de-mando'!$E$4="(Todas)",'Cuadro-de-mando'!$E$4=$B4846),OR('Cuadro-de-mando'!$H$4="(Todas)",'Cuadro-de-mando'!$H$4=$C4846),OR('Cuadro-de-mando'!$K$4="(Todas)",'Cuadro-de-mando'!$K$4=$E4846),OR('Cuadro-de-mando'!$N$4="(Todos)",'Cuadro-de-mando'!$N$4=$F4846)),1,0))</f>
        <v>1</v>
      </c>
    </row>
    <row r="4847" spans="1:10" x14ac:dyDescent="0.25">
      <c r="A4847" t="str">
        <f>IF(Tienda_3!$A47="","","Tienda 3")</f>
        <v>Tienda 3</v>
      </c>
      <c r="B4847" t="str">
        <f>IF($A4847="","",Tienda_3!B47)</f>
        <v>Juguetes</v>
      </c>
      <c r="C4847" t="str">
        <f>IF($A4847="","",Tienda_3!G47)</f>
        <v>Bogotá</v>
      </c>
      <c r="D4847" t="str">
        <f>IF($A4847="","",Tienda_3!F47)</f>
        <v>Ángel Rodriguez</v>
      </c>
      <c r="E4847" t="str">
        <f>IF($A4847="","",Tienda_3!I47)</f>
        <v>Tarjeta de crédito</v>
      </c>
      <c r="F4847">
        <f>IF($A4847="","",VALUE(RIGHT(Tienda_3!E47,4)))</f>
        <v>2021</v>
      </c>
      <c r="G4847">
        <f>IF($A4847="","",Tienda_3!C47)</f>
        <v>87200</v>
      </c>
      <c r="H4847">
        <f>IF($A4847="","",Tienda_3!D47)</f>
        <v>5000</v>
      </c>
      <c r="I4847">
        <f>IF($A4847="","",Tienda_3!H47)</f>
        <v>5</v>
      </c>
      <c r="J4847">
        <f>IF($A4847="",0,IF(AND(OR('Cuadro-de-mando'!$B$4="(Todas)",'Cuadro-de-mando'!$B$4=$A4847),OR('Cuadro-de-mando'!$E$4="(Todas)",'Cuadro-de-mando'!$E$4=$B4847),OR('Cuadro-de-mando'!$H$4="(Todas)",'Cuadro-de-mando'!$H$4=$C4847),OR('Cuadro-de-mando'!$K$4="(Todas)",'Cuadro-de-mando'!$K$4=$E4847),OR('Cuadro-de-mando'!$N$4="(Todos)",'Cuadro-de-mando'!$N$4=$F4847)),1,0))</f>
        <v>1</v>
      </c>
    </row>
    <row r="4848" spans="1:10" x14ac:dyDescent="0.25">
      <c r="A4848" t="str">
        <f>IF(Tienda_3!$A48="","","Tienda 3")</f>
        <v>Tienda 3</v>
      </c>
      <c r="B4848" t="str">
        <f>IF($A4848="","",Tienda_3!B48)</f>
        <v>Electrónicos</v>
      </c>
      <c r="C4848" t="str">
        <f>IF($A4848="","",Tienda_3!G48)</f>
        <v>Medellín</v>
      </c>
      <c r="D4848" t="str">
        <f>IF($A4848="","",Tienda_3!F48)</f>
        <v>Camila Rivera</v>
      </c>
      <c r="E4848" t="str">
        <f>IF($A4848="","",Tienda_3!I48)</f>
        <v>Tarjeta de crédito</v>
      </c>
      <c r="F4848">
        <f>IF($A4848="","",VALUE(RIGHT(Tienda_3!E48,4)))</f>
        <v>2021</v>
      </c>
      <c r="G4848">
        <f>IF($A4848="","",Tienda_3!C48)</f>
        <v>1092700</v>
      </c>
      <c r="H4848">
        <f>IF($A4848="","",Tienda_3!D48)</f>
        <v>58700</v>
      </c>
      <c r="I4848">
        <f>IF($A4848="","",Tienda_3!H48)</f>
        <v>1</v>
      </c>
      <c r="J4848">
        <f>IF($A4848="",0,IF(AND(OR('Cuadro-de-mando'!$B$4="(Todas)",'Cuadro-de-mando'!$B$4=$A4848),OR('Cuadro-de-mando'!$E$4="(Todas)",'Cuadro-de-mando'!$E$4=$B4848),OR('Cuadro-de-mando'!$H$4="(Todas)",'Cuadro-de-mando'!$H$4=$C4848),OR('Cuadro-de-mando'!$K$4="(Todas)",'Cuadro-de-mando'!$K$4=$E4848),OR('Cuadro-de-mando'!$N$4="(Todos)",'Cuadro-de-mando'!$N$4=$F4848)),1,0))</f>
        <v>1</v>
      </c>
    </row>
    <row r="4849" spans="1:10" x14ac:dyDescent="0.25">
      <c r="A4849" t="str">
        <f>IF(Tienda_3!$A49="","","Tienda 3")</f>
        <v>Tienda 3</v>
      </c>
      <c r="B4849" t="str">
        <f>IF($A4849="","",Tienda_3!B49)</f>
        <v>Muebles</v>
      </c>
      <c r="C4849" t="str">
        <f>IF($A4849="","",Tienda_3!G49)</f>
        <v>Barranquilla</v>
      </c>
      <c r="D4849" t="str">
        <f>IF($A4849="","",Tienda_3!F49)</f>
        <v>Beatriz Morales</v>
      </c>
      <c r="E4849" t="str">
        <f>IF($A4849="","",Tienda_3!I49)</f>
        <v>Tarjeta de crédito</v>
      </c>
      <c r="F4849">
        <f>IF($A4849="","",VALUE(RIGHT(Tienda_3!E49,4)))</f>
        <v>2020</v>
      </c>
      <c r="G4849">
        <f>IF($A4849="","",Tienda_3!C49)</f>
        <v>196600</v>
      </c>
      <c r="H4849">
        <f>IF($A4849="","",Tienda_3!D49)</f>
        <v>16300</v>
      </c>
      <c r="I4849">
        <f>IF($A4849="","",Tienda_3!H49)</f>
        <v>1</v>
      </c>
      <c r="J4849">
        <f>IF($A4849="",0,IF(AND(OR('Cuadro-de-mando'!$B$4="(Todas)",'Cuadro-de-mando'!$B$4=$A4849),OR('Cuadro-de-mando'!$E$4="(Todas)",'Cuadro-de-mando'!$E$4=$B4849),OR('Cuadro-de-mando'!$H$4="(Todas)",'Cuadro-de-mando'!$H$4=$C4849),OR('Cuadro-de-mando'!$K$4="(Todas)",'Cuadro-de-mando'!$K$4=$E4849),OR('Cuadro-de-mando'!$N$4="(Todos)",'Cuadro-de-mando'!$N$4=$F4849)),1,0))</f>
        <v>1</v>
      </c>
    </row>
    <row r="4850" spans="1:10" x14ac:dyDescent="0.25">
      <c r="A4850" t="str">
        <f>IF(Tienda_3!$A50="","","Tienda 3")</f>
        <v>Tienda 3</v>
      </c>
      <c r="B4850" t="str">
        <f>IF($A4850="","",Tienda_3!B50)</f>
        <v>Electrónicos</v>
      </c>
      <c r="C4850" t="str">
        <f>IF($A4850="","",Tienda_3!G50)</f>
        <v>Bogotá</v>
      </c>
      <c r="D4850" t="str">
        <f>IF($A4850="","",Tienda_3!F50)</f>
        <v>Santiago Silva</v>
      </c>
      <c r="E4850" t="str">
        <f>IF($A4850="","",Tienda_3!I50)</f>
        <v>Tarjeta de crédito</v>
      </c>
      <c r="F4850">
        <f>IF($A4850="","",VALUE(RIGHT(Tienda_3!E50,4)))</f>
        <v>2021</v>
      </c>
      <c r="G4850">
        <f>IF($A4850="","",Tienda_3!C50)</f>
        <v>1758100</v>
      </c>
      <c r="H4850">
        <f>IF($A4850="","",Tienda_3!D50)</f>
        <v>93800</v>
      </c>
      <c r="I4850">
        <f>IF($A4850="","",Tienda_3!H50)</f>
        <v>5</v>
      </c>
      <c r="J4850">
        <f>IF($A4850="",0,IF(AND(OR('Cuadro-de-mando'!$B$4="(Todas)",'Cuadro-de-mando'!$B$4=$A4850),OR('Cuadro-de-mando'!$E$4="(Todas)",'Cuadro-de-mando'!$E$4=$B4850),OR('Cuadro-de-mando'!$H$4="(Todas)",'Cuadro-de-mando'!$H$4=$C4850),OR('Cuadro-de-mando'!$K$4="(Todas)",'Cuadro-de-mando'!$K$4=$E4850),OR('Cuadro-de-mando'!$N$4="(Todos)",'Cuadro-de-mando'!$N$4=$F4850)),1,0))</f>
        <v>1</v>
      </c>
    </row>
    <row r="4851" spans="1:10" x14ac:dyDescent="0.25">
      <c r="A4851" t="str">
        <f>IF(Tienda_3!$A51="","","Tienda 3")</f>
        <v>Tienda 3</v>
      </c>
      <c r="B4851" t="str">
        <f>IF($A4851="","",Tienda_3!B51)</f>
        <v>Deportes y diversión</v>
      </c>
      <c r="C4851" t="str">
        <f>IF($A4851="","",Tienda_3!G51)</f>
        <v>Bogotá</v>
      </c>
      <c r="D4851" t="str">
        <f>IF($A4851="","",Tienda_3!F51)</f>
        <v>Izabela de León</v>
      </c>
      <c r="E4851" t="str">
        <f>IF($A4851="","",Tienda_3!I51)</f>
        <v>Tarjeta de crédito</v>
      </c>
      <c r="F4851">
        <f>IF($A4851="","",VALUE(RIGHT(Tienda_3!E51,4)))</f>
        <v>2021</v>
      </c>
      <c r="G4851">
        <f>IF($A4851="","",Tienda_3!C51)</f>
        <v>90400</v>
      </c>
      <c r="H4851">
        <f>IF($A4851="","",Tienda_3!D51)</f>
        <v>9600</v>
      </c>
      <c r="I4851">
        <f>IF($A4851="","",Tienda_3!H51)</f>
        <v>1</v>
      </c>
      <c r="J4851">
        <f>IF($A4851="",0,IF(AND(OR('Cuadro-de-mando'!$B$4="(Todas)",'Cuadro-de-mando'!$B$4=$A4851),OR('Cuadro-de-mando'!$E$4="(Todas)",'Cuadro-de-mando'!$E$4=$B4851),OR('Cuadro-de-mando'!$H$4="(Todas)",'Cuadro-de-mando'!$H$4=$C4851),OR('Cuadro-de-mando'!$K$4="(Todas)",'Cuadro-de-mando'!$K$4=$E4851),OR('Cuadro-de-mando'!$N$4="(Todos)",'Cuadro-de-mando'!$N$4=$F4851)),1,0))</f>
        <v>1</v>
      </c>
    </row>
    <row r="4852" spans="1:10" x14ac:dyDescent="0.25">
      <c r="A4852" t="str">
        <f>IF(Tienda_3!$A52="","","Tienda 3")</f>
        <v>Tienda 3</v>
      </c>
      <c r="B4852" t="str">
        <f>IF($A4852="","",Tienda_3!B52)</f>
        <v>Muebles</v>
      </c>
      <c r="C4852" t="str">
        <f>IF($A4852="","",Tienda_3!G52)</f>
        <v>Pereira</v>
      </c>
      <c r="D4852" t="str">
        <f>IF($A4852="","",Tienda_3!F52)</f>
        <v>Maria Alfonso</v>
      </c>
      <c r="E4852" t="str">
        <f>IF($A4852="","",Tienda_3!I52)</f>
        <v>Tarjeta de crédito</v>
      </c>
      <c r="F4852">
        <f>IF($A4852="","",VALUE(RIGHT(Tienda_3!E52,4)))</f>
        <v>2020</v>
      </c>
      <c r="G4852">
        <f>IF($A4852="","",Tienda_3!C52)</f>
        <v>260300</v>
      </c>
      <c r="H4852">
        <f>IF($A4852="","",Tienda_3!D52)</f>
        <v>14300</v>
      </c>
      <c r="I4852">
        <f>IF($A4852="","",Tienda_3!H52)</f>
        <v>5</v>
      </c>
      <c r="J4852">
        <f>IF($A4852="",0,IF(AND(OR('Cuadro-de-mando'!$B$4="(Todas)",'Cuadro-de-mando'!$B$4=$A4852),OR('Cuadro-de-mando'!$E$4="(Todas)",'Cuadro-de-mando'!$E$4=$B4852),OR('Cuadro-de-mando'!$H$4="(Todas)",'Cuadro-de-mando'!$H$4=$C4852),OR('Cuadro-de-mando'!$K$4="(Todas)",'Cuadro-de-mando'!$K$4=$E4852),OR('Cuadro-de-mando'!$N$4="(Todos)",'Cuadro-de-mando'!$N$4=$F4852)),1,0))</f>
        <v>1</v>
      </c>
    </row>
    <row r="4853" spans="1:10" x14ac:dyDescent="0.25">
      <c r="A4853" t="str">
        <f>IF(Tienda_3!$A53="","","Tienda 3")</f>
        <v>Tienda 3</v>
      </c>
      <c r="B4853" t="str">
        <f>IF($A4853="","",Tienda_3!B53)</f>
        <v>Electrodomésticos</v>
      </c>
      <c r="C4853" t="str">
        <f>IF($A4853="","",Tienda_3!G53)</f>
        <v>Bogotá</v>
      </c>
      <c r="D4853" t="str">
        <f>IF($A4853="","",Tienda_3!F53)</f>
        <v>Juliana Costa</v>
      </c>
      <c r="E4853" t="str">
        <f>IF($A4853="","",Tienda_3!I53)</f>
        <v>Nequi</v>
      </c>
      <c r="F4853">
        <f>IF($A4853="","",VALUE(RIGHT(Tienda_3!E53,4)))</f>
        <v>2020</v>
      </c>
      <c r="G4853">
        <f>IF($A4853="","",Tienda_3!C53)</f>
        <v>1024300</v>
      </c>
      <c r="H4853">
        <f>IF($A4853="","",Tienda_3!D53)</f>
        <v>54800</v>
      </c>
      <c r="I4853">
        <f>IF($A4853="","",Tienda_3!H53)</f>
        <v>4</v>
      </c>
      <c r="J4853">
        <f>IF($A4853="",0,IF(AND(OR('Cuadro-de-mando'!$B$4="(Todas)",'Cuadro-de-mando'!$B$4=$A4853),OR('Cuadro-de-mando'!$E$4="(Todas)",'Cuadro-de-mando'!$E$4=$B4853),OR('Cuadro-de-mando'!$H$4="(Todas)",'Cuadro-de-mando'!$H$4=$C4853),OR('Cuadro-de-mando'!$K$4="(Todas)",'Cuadro-de-mando'!$K$4=$E4853),OR('Cuadro-de-mando'!$N$4="(Todos)",'Cuadro-de-mando'!$N$4=$F4853)),1,0))</f>
        <v>1</v>
      </c>
    </row>
    <row r="4854" spans="1:10" x14ac:dyDescent="0.25">
      <c r="A4854" t="str">
        <f>IF(Tienda_3!$A54="","","Tienda 3")</f>
        <v>Tienda 3</v>
      </c>
      <c r="B4854" t="str">
        <f>IF($A4854="","",Tienda_3!B54)</f>
        <v>Muebles</v>
      </c>
      <c r="C4854" t="str">
        <f>IF($A4854="","",Tienda_3!G54)</f>
        <v>Cúcuta</v>
      </c>
      <c r="D4854" t="str">
        <f>IF($A4854="","",Tienda_3!F54)</f>
        <v>Blanca Ramirez</v>
      </c>
      <c r="E4854" t="str">
        <f>IF($A4854="","",Tienda_3!I54)</f>
        <v>Tarjeta de crédito</v>
      </c>
      <c r="F4854">
        <f>IF($A4854="","",VALUE(RIGHT(Tienda_3!E54,4)))</f>
        <v>2021</v>
      </c>
      <c r="G4854">
        <f>IF($A4854="","",Tienda_3!C54)</f>
        <v>669800</v>
      </c>
      <c r="H4854">
        <f>IF($A4854="","",Tienda_3!D54)</f>
        <v>36200</v>
      </c>
      <c r="I4854">
        <f>IF($A4854="","",Tienda_3!H54)</f>
        <v>2</v>
      </c>
      <c r="J4854">
        <f>IF($A4854="",0,IF(AND(OR('Cuadro-de-mando'!$B$4="(Todas)",'Cuadro-de-mando'!$B$4=$A4854),OR('Cuadro-de-mando'!$E$4="(Todas)",'Cuadro-de-mando'!$E$4=$B4854),OR('Cuadro-de-mando'!$H$4="(Todas)",'Cuadro-de-mando'!$H$4=$C4854),OR('Cuadro-de-mando'!$K$4="(Todas)",'Cuadro-de-mando'!$K$4=$E4854),OR('Cuadro-de-mando'!$N$4="(Todos)",'Cuadro-de-mando'!$N$4=$F4854)),1,0))</f>
        <v>1</v>
      </c>
    </row>
    <row r="4855" spans="1:10" x14ac:dyDescent="0.25">
      <c r="A4855" t="str">
        <f>IF(Tienda_3!$A55="","","Tienda 3")</f>
        <v>Tienda 3</v>
      </c>
      <c r="B4855" t="str">
        <f>IF($A4855="","",Tienda_3!B55)</f>
        <v>Juguetes</v>
      </c>
      <c r="C4855" t="str">
        <f>IF($A4855="","",Tienda_3!G55)</f>
        <v>Barranquilla</v>
      </c>
      <c r="D4855" t="str">
        <f>IF($A4855="","",Tienda_3!F55)</f>
        <v>Beatriz Morales</v>
      </c>
      <c r="E4855" t="str">
        <f>IF($A4855="","",Tienda_3!I55)</f>
        <v>Tarjeta de crédito</v>
      </c>
      <c r="F4855">
        <f>IF($A4855="","",VALUE(RIGHT(Tienda_3!E55,4)))</f>
        <v>2022</v>
      </c>
      <c r="G4855">
        <f>IF($A4855="","",Tienda_3!C55)</f>
        <v>23000</v>
      </c>
      <c r="H4855">
        <f>IF($A4855="","",Tienda_3!D55)</f>
        <v>1400</v>
      </c>
      <c r="I4855">
        <f>IF($A4855="","",Tienda_3!H55)</f>
        <v>5</v>
      </c>
      <c r="J4855">
        <f>IF($A4855="",0,IF(AND(OR('Cuadro-de-mando'!$B$4="(Todas)",'Cuadro-de-mando'!$B$4=$A4855),OR('Cuadro-de-mando'!$E$4="(Todas)",'Cuadro-de-mando'!$E$4=$B4855),OR('Cuadro-de-mando'!$H$4="(Todas)",'Cuadro-de-mando'!$H$4=$C4855),OR('Cuadro-de-mando'!$K$4="(Todas)",'Cuadro-de-mando'!$K$4=$E4855),OR('Cuadro-de-mando'!$N$4="(Todos)",'Cuadro-de-mando'!$N$4=$F4855)),1,0))</f>
        <v>1</v>
      </c>
    </row>
    <row r="4856" spans="1:10" x14ac:dyDescent="0.25">
      <c r="A4856" t="str">
        <f>IF(Tienda_3!$A56="","","Tienda 3")</f>
        <v>Tienda 3</v>
      </c>
      <c r="B4856" t="str">
        <f>IF($A4856="","",Tienda_3!B56)</f>
        <v>Electrónicos</v>
      </c>
      <c r="C4856" t="str">
        <f>IF($A4856="","",Tienda_3!G56)</f>
        <v>Bogotá</v>
      </c>
      <c r="D4856" t="str">
        <f>IF($A4856="","",Tienda_3!F56)</f>
        <v>Juan Fernandez</v>
      </c>
      <c r="E4856" t="str">
        <f>IF($A4856="","",Tienda_3!I56)</f>
        <v>Tarjeta de crédito</v>
      </c>
      <c r="F4856">
        <f>IF($A4856="","",VALUE(RIGHT(Tienda_3!E56,4)))</f>
        <v>2022</v>
      </c>
      <c r="G4856">
        <f>IF($A4856="","",Tienda_3!C56)</f>
        <v>54400</v>
      </c>
      <c r="H4856">
        <f>IF($A4856="","",Tienda_3!D56)</f>
        <v>1100</v>
      </c>
      <c r="I4856">
        <f>IF($A4856="","",Tienda_3!H56)</f>
        <v>4</v>
      </c>
      <c r="J4856">
        <f>IF($A4856="",0,IF(AND(OR('Cuadro-de-mando'!$B$4="(Todas)",'Cuadro-de-mando'!$B$4=$A4856),OR('Cuadro-de-mando'!$E$4="(Todas)",'Cuadro-de-mando'!$E$4=$B4856),OR('Cuadro-de-mando'!$H$4="(Todas)",'Cuadro-de-mando'!$H$4=$C4856),OR('Cuadro-de-mando'!$K$4="(Todas)",'Cuadro-de-mando'!$K$4=$E4856),OR('Cuadro-de-mando'!$N$4="(Todos)",'Cuadro-de-mando'!$N$4=$F4856)),1,0))</f>
        <v>1</v>
      </c>
    </row>
    <row r="4857" spans="1:10" x14ac:dyDescent="0.25">
      <c r="A4857" t="str">
        <f>IF(Tienda_3!$A57="","","Tienda 3")</f>
        <v>Tienda 3</v>
      </c>
      <c r="B4857" t="str">
        <f>IF($A4857="","",Tienda_3!B57)</f>
        <v>Juguetes</v>
      </c>
      <c r="C4857" t="str">
        <f>IF($A4857="","",Tienda_3!G57)</f>
        <v>Bogotá</v>
      </c>
      <c r="D4857" t="str">
        <f>IF($A4857="","",Tienda_3!F57)</f>
        <v>Maria Alfonso</v>
      </c>
      <c r="E4857" t="str">
        <f>IF($A4857="","",Tienda_3!I57)</f>
        <v>Nequi</v>
      </c>
      <c r="F4857">
        <f>IF($A4857="","",VALUE(RIGHT(Tienda_3!E57,4)))</f>
        <v>2020</v>
      </c>
      <c r="G4857">
        <f>IF($A4857="","",Tienda_3!C57)</f>
        <v>86300</v>
      </c>
      <c r="H4857">
        <f>IF($A4857="","",Tienda_3!D57)</f>
        <v>2800</v>
      </c>
      <c r="I4857">
        <f>IF($A4857="","",Tienda_3!H57)</f>
        <v>4</v>
      </c>
      <c r="J4857">
        <f>IF($A4857="",0,IF(AND(OR('Cuadro-de-mando'!$B$4="(Todas)",'Cuadro-de-mando'!$B$4=$A4857),OR('Cuadro-de-mando'!$E$4="(Todas)",'Cuadro-de-mando'!$E$4=$B4857),OR('Cuadro-de-mando'!$H$4="(Todas)",'Cuadro-de-mando'!$H$4=$C4857),OR('Cuadro-de-mando'!$K$4="(Todas)",'Cuadro-de-mando'!$K$4=$E4857),OR('Cuadro-de-mando'!$N$4="(Todos)",'Cuadro-de-mando'!$N$4=$F4857)),1,0))</f>
        <v>1</v>
      </c>
    </row>
    <row r="4858" spans="1:10" x14ac:dyDescent="0.25">
      <c r="A4858" t="str">
        <f>IF(Tienda_3!$A58="","","Tienda 3")</f>
        <v>Tienda 3</v>
      </c>
      <c r="B4858" t="str">
        <f>IF($A4858="","",Tienda_3!B58)</f>
        <v>Muebles</v>
      </c>
      <c r="C4858" t="str">
        <f>IF($A4858="","",Tienda_3!G58)</f>
        <v>Medellín</v>
      </c>
      <c r="D4858" t="str">
        <f>IF($A4858="","",Tienda_3!F58)</f>
        <v>Lucas Olivera</v>
      </c>
      <c r="E4858" t="str">
        <f>IF($A4858="","",Tienda_3!I58)</f>
        <v>Tarjeta de crédito</v>
      </c>
      <c r="F4858">
        <f>IF($A4858="","",VALUE(RIGHT(Tienda_3!E58,4)))</f>
        <v>2022</v>
      </c>
      <c r="G4858">
        <f>IF($A4858="","",Tienda_3!C58)</f>
        <v>511500</v>
      </c>
      <c r="H4858">
        <f>IF($A4858="","",Tienda_3!D58)</f>
        <v>27900</v>
      </c>
      <c r="I4858">
        <f>IF($A4858="","",Tienda_3!H58)</f>
        <v>5</v>
      </c>
      <c r="J4858">
        <f>IF($A4858="",0,IF(AND(OR('Cuadro-de-mando'!$B$4="(Todas)",'Cuadro-de-mando'!$B$4=$A4858),OR('Cuadro-de-mando'!$E$4="(Todas)",'Cuadro-de-mando'!$E$4=$B4858),OR('Cuadro-de-mando'!$H$4="(Todas)",'Cuadro-de-mando'!$H$4=$C4858),OR('Cuadro-de-mando'!$K$4="(Todas)",'Cuadro-de-mando'!$K$4=$E4858),OR('Cuadro-de-mando'!$N$4="(Todos)",'Cuadro-de-mando'!$N$4=$F4858)),1,0))</f>
        <v>1</v>
      </c>
    </row>
    <row r="4859" spans="1:10" x14ac:dyDescent="0.25">
      <c r="A4859" t="str">
        <f>IF(Tienda_3!$A59="","","Tienda 3")</f>
        <v>Tienda 3</v>
      </c>
      <c r="B4859" t="str">
        <f>IF($A4859="","",Tienda_3!B59)</f>
        <v>Electrónicos</v>
      </c>
      <c r="C4859" t="str">
        <f>IF($A4859="","",Tienda_3!G59)</f>
        <v>Bogotá</v>
      </c>
      <c r="D4859" t="str">
        <f>IF($A4859="","",Tienda_3!F59)</f>
        <v>Lucas Olivera</v>
      </c>
      <c r="E4859" t="str">
        <f>IF($A4859="","",Tienda_3!I59)</f>
        <v>Tarjeta de crédito</v>
      </c>
      <c r="F4859">
        <f>IF($A4859="","",VALUE(RIGHT(Tienda_3!E59,4)))</f>
        <v>2020</v>
      </c>
      <c r="G4859">
        <f>IF($A4859="","",Tienda_3!C59)</f>
        <v>1759200</v>
      </c>
      <c r="H4859">
        <f>IF($A4859="","",Tienda_3!D59)</f>
        <v>94100</v>
      </c>
      <c r="I4859">
        <f>IF($A4859="","",Tienda_3!H59)</f>
        <v>5</v>
      </c>
      <c r="J4859">
        <f>IF($A4859="",0,IF(AND(OR('Cuadro-de-mando'!$B$4="(Todas)",'Cuadro-de-mando'!$B$4=$A4859),OR('Cuadro-de-mando'!$E$4="(Todas)",'Cuadro-de-mando'!$E$4=$B4859),OR('Cuadro-de-mando'!$H$4="(Todas)",'Cuadro-de-mando'!$H$4=$C4859),OR('Cuadro-de-mando'!$K$4="(Todas)",'Cuadro-de-mando'!$K$4=$E4859),OR('Cuadro-de-mando'!$N$4="(Todos)",'Cuadro-de-mando'!$N$4=$F4859)),1,0))</f>
        <v>1</v>
      </c>
    </row>
    <row r="4860" spans="1:10" x14ac:dyDescent="0.25">
      <c r="A4860" t="str">
        <f>IF(Tienda_3!$A60="","","Tienda 3")</f>
        <v>Tienda 3</v>
      </c>
      <c r="B4860" t="str">
        <f>IF($A4860="","",Tienda_3!B60)</f>
        <v>Electrónicos</v>
      </c>
      <c r="C4860" t="str">
        <f>IF($A4860="","",Tienda_3!G60)</f>
        <v>Bogotá</v>
      </c>
      <c r="D4860" t="str">
        <f>IF($A4860="","",Tienda_3!F60)</f>
        <v>Juan Fernandez</v>
      </c>
      <c r="E4860" t="str">
        <f>IF($A4860="","",Tienda_3!I60)</f>
        <v>Tarjeta de crédito</v>
      </c>
      <c r="F4860">
        <f>IF($A4860="","",VALUE(RIGHT(Tienda_3!E60,4)))</f>
        <v>2022</v>
      </c>
      <c r="G4860">
        <f>IF($A4860="","",Tienda_3!C60)</f>
        <v>2873900</v>
      </c>
      <c r="H4860">
        <f>IF($A4860="","",Tienda_3!D60)</f>
        <v>151200</v>
      </c>
      <c r="I4860">
        <f>IF($A4860="","",Tienda_3!H60)</f>
        <v>5</v>
      </c>
      <c r="J4860">
        <f>IF($A4860="",0,IF(AND(OR('Cuadro-de-mando'!$B$4="(Todas)",'Cuadro-de-mando'!$B$4=$A4860),OR('Cuadro-de-mando'!$E$4="(Todas)",'Cuadro-de-mando'!$E$4=$B4860),OR('Cuadro-de-mando'!$H$4="(Todas)",'Cuadro-de-mando'!$H$4=$C4860),OR('Cuadro-de-mando'!$K$4="(Todas)",'Cuadro-de-mando'!$K$4=$E4860),OR('Cuadro-de-mando'!$N$4="(Todos)",'Cuadro-de-mando'!$N$4=$F4860)),1,0))</f>
        <v>1</v>
      </c>
    </row>
    <row r="4861" spans="1:10" x14ac:dyDescent="0.25">
      <c r="A4861" t="str">
        <f>IF(Tienda_3!$A61="","","Tienda 3")</f>
        <v>Tienda 3</v>
      </c>
      <c r="B4861" t="str">
        <f>IF($A4861="","",Tienda_3!B61)</f>
        <v>Muebles</v>
      </c>
      <c r="C4861" t="str">
        <f>IF($A4861="","",Tienda_3!G61)</f>
        <v>Bogotá</v>
      </c>
      <c r="D4861" t="str">
        <f>IF($A4861="","",Tienda_3!F61)</f>
        <v>Mariana Herrera</v>
      </c>
      <c r="E4861" t="str">
        <f>IF($A4861="","",Tienda_3!I61)</f>
        <v>Tarjeta de crédito</v>
      </c>
      <c r="F4861">
        <f>IF($A4861="","",VALUE(RIGHT(Tienda_3!E61,4)))</f>
        <v>2022</v>
      </c>
      <c r="G4861">
        <f>IF($A4861="","",Tienda_3!C61)</f>
        <v>450200</v>
      </c>
      <c r="H4861">
        <f>IF($A4861="","",Tienda_3!D61)</f>
        <v>22200</v>
      </c>
      <c r="I4861">
        <f>IF($A4861="","",Tienda_3!H61)</f>
        <v>5</v>
      </c>
      <c r="J4861">
        <f>IF($A4861="",0,IF(AND(OR('Cuadro-de-mando'!$B$4="(Todas)",'Cuadro-de-mando'!$B$4=$A4861),OR('Cuadro-de-mando'!$E$4="(Todas)",'Cuadro-de-mando'!$E$4=$B4861),OR('Cuadro-de-mando'!$H$4="(Todas)",'Cuadro-de-mando'!$H$4=$C4861),OR('Cuadro-de-mando'!$K$4="(Todas)",'Cuadro-de-mando'!$K$4=$E4861),OR('Cuadro-de-mando'!$N$4="(Todos)",'Cuadro-de-mando'!$N$4=$F4861)),1,0))</f>
        <v>1</v>
      </c>
    </row>
    <row r="4862" spans="1:10" x14ac:dyDescent="0.25">
      <c r="A4862" t="str">
        <f>IF(Tienda_3!$A62="","","Tienda 3")</f>
        <v>Tienda 3</v>
      </c>
      <c r="B4862" t="str">
        <f>IF($A4862="","",Tienda_3!B62)</f>
        <v>Electrónicos</v>
      </c>
      <c r="C4862" t="str">
        <f>IF($A4862="","",Tienda_3!G62)</f>
        <v>Bogotá</v>
      </c>
      <c r="D4862" t="str">
        <f>IF($A4862="","",Tienda_3!F62)</f>
        <v>Camila Rivera</v>
      </c>
      <c r="E4862" t="str">
        <f>IF($A4862="","",Tienda_3!I62)</f>
        <v>Cupón</v>
      </c>
      <c r="F4862">
        <f>IF($A4862="","",VALUE(RIGHT(Tienda_3!E62,4)))</f>
        <v>2022</v>
      </c>
      <c r="G4862">
        <f>IF($A4862="","",Tienda_3!C62)</f>
        <v>115800</v>
      </c>
      <c r="H4862">
        <f>IF($A4862="","",Tienda_3!D62)</f>
        <v>6400</v>
      </c>
      <c r="I4862">
        <f>IF($A4862="","",Tienda_3!H62)</f>
        <v>5</v>
      </c>
      <c r="J4862">
        <f>IF($A4862="",0,IF(AND(OR('Cuadro-de-mando'!$B$4="(Todas)",'Cuadro-de-mando'!$B$4=$A4862),OR('Cuadro-de-mando'!$E$4="(Todas)",'Cuadro-de-mando'!$E$4=$B4862),OR('Cuadro-de-mando'!$H$4="(Todas)",'Cuadro-de-mando'!$H$4=$C4862),OR('Cuadro-de-mando'!$K$4="(Todas)",'Cuadro-de-mando'!$K$4=$E4862),OR('Cuadro-de-mando'!$N$4="(Todos)",'Cuadro-de-mando'!$N$4=$F4862)),1,0))</f>
        <v>1</v>
      </c>
    </row>
    <row r="4863" spans="1:10" x14ac:dyDescent="0.25">
      <c r="A4863" t="str">
        <f>IF(Tienda_3!$A63="","","Tienda 3")</f>
        <v>Tienda 3</v>
      </c>
      <c r="B4863" t="str">
        <f>IF($A4863="","",Tienda_3!B63)</f>
        <v>Electrónicos</v>
      </c>
      <c r="C4863" t="str">
        <f>IF($A4863="","",Tienda_3!G63)</f>
        <v>Medellín</v>
      </c>
      <c r="D4863" t="str">
        <f>IF($A4863="","",Tienda_3!F63)</f>
        <v>Camila Rivera</v>
      </c>
      <c r="E4863" t="str">
        <f>IF($A4863="","",Tienda_3!I63)</f>
        <v>Tarjeta de crédito</v>
      </c>
      <c r="F4863">
        <f>IF($A4863="","",VALUE(RIGHT(Tienda_3!E63,4)))</f>
        <v>2020</v>
      </c>
      <c r="G4863">
        <f>IF($A4863="","",Tienda_3!C63)</f>
        <v>1165500</v>
      </c>
      <c r="H4863">
        <f>IF($A4863="","",Tienda_3!D63)</f>
        <v>60300</v>
      </c>
      <c r="I4863">
        <f>IF($A4863="","",Tienda_3!H63)</f>
        <v>5</v>
      </c>
      <c r="J4863">
        <f>IF($A4863="",0,IF(AND(OR('Cuadro-de-mando'!$B$4="(Todas)",'Cuadro-de-mando'!$B$4=$A4863),OR('Cuadro-de-mando'!$E$4="(Todas)",'Cuadro-de-mando'!$E$4=$B4863),OR('Cuadro-de-mando'!$H$4="(Todas)",'Cuadro-de-mando'!$H$4=$C4863),OR('Cuadro-de-mando'!$K$4="(Todas)",'Cuadro-de-mando'!$K$4=$E4863),OR('Cuadro-de-mando'!$N$4="(Todos)",'Cuadro-de-mando'!$N$4=$F4863)),1,0))</f>
        <v>1</v>
      </c>
    </row>
    <row r="4864" spans="1:10" x14ac:dyDescent="0.25">
      <c r="A4864" t="str">
        <f>IF(Tienda_3!$A64="","","Tienda 3")</f>
        <v>Tienda 3</v>
      </c>
      <c r="B4864" t="str">
        <f>IF($A4864="","",Tienda_3!B64)</f>
        <v>Muebles</v>
      </c>
      <c r="C4864" t="str">
        <f>IF($A4864="","",Tienda_3!G64)</f>
        <v>Cartagena</v>
      </c>
      <c r="D4864" t="str">
        <f>IF($A4864="","",Tienda_3!F64)</f>
        <v>Maria Alfonso</v>
      </c>
      <c r="E4864" t="str">
        <f>IF($A4864="","",Tienda_3!I64)</f>
        <v>Nequi</v>
      </c>
      <c r="F4864">
        <f>IF($A4864="","",VALUE(RIGHT(Tienda_3!E64,4)))</f>
        <v>2020</v>
      </c>
      <c r="G4864">
        <f>IF($A4864="","",Tienda_3!C64)</f>
        <v>479500</v>
      </c>
      <c r="H4864">
        <f>IF($A4864="","",Tienda_3!D64)</f>
        <v>25700</v>
      </c>
      <c r="I4864">
        <f>IF($A4864="","",Tienda_3!H64)</f>
        <v>1</v>
      </c>
      <c r="J4864">
        <f>IF($A4864="",0,IF(AND(OR('Cuadro-de-mando'!$B$4="(Todas)",'Cuadro-de-mando'!$B$4=$A4864),OR('Cuadro-de-mando'!$E$4="(Todas)",'Cuadro-de-mando'!$E$4=$B4864),OR('Cuadro-de-mando'!$H$4="(Todas)",'Cuadro-de-mando'!$H$4=$C4864),OR('Cuadro-de-mando'!$K$4="(Todas)",'Cuadro-de-mando'!$K$4=$E4864),OR('Cuadro-de-mando'!$N$4="(Todos)",'Cuadro-de-mando'!$N$4=$F4864)),1,0))</f>
        <v>1</v>
      </c>
    </row>
    <row r="4865" spans="1:10" x14ac:dyDescent="0.25">
      <c r="A4865" t="str">
        <f>IF(Tienda_3!$A65="","","Tienda 3")</f>
        <v>Tienda 3</v>
      </c>
      <c r="B4865" t="str">
        <f>IF($A4865="","",Tienda_3!B65)</f>
        <v>Muebles</v>
      </c>
      <c r="C4865" t="str">
        <f>IF($A4865="","",Tienda_3!G65)</f>
        <v>Cali</v>
      </c>
      <c r="D4865" t="str">
        <f>IF($A4865="","",Tienda_3!F65)</f>
        <v>Ángel Rodriguez</v>
      </c>
      <c r="E4865" t="str">
        <f>IF($A4865="","",Tienda_3!I65)</f>
        <v>Tarjeta de crédito</v>
      </c>
      <c r="F4865">
        <f>IF($A4865="","",VALUE(RIGHT(Tienda_3!E65,4)))</f>
        <v>2022</v>
      </c>
      <c r="G4865">
        <f>IF($A4865="","",Tienda_3!C65)</f>
        <v>907900</v>
      </c>
      <c r="H4865">
        <f>IF($A4865="","",Tienda_3!D65)</f>
        <v>53000</v>
      </c>
      <c r="I4865">
        <f>IF($A4865="","",Tienda_3!H65)</f>
        <v>1</v>
      </c>
      <c r="J4865">
        <f>IF($A4865="",0,IF(AND(OR('Cuadro-de-mando'!$B$4="(Todas)",'Cuadro-de-mando'!$B$4=$A4865),OR('Cuadro-de-mando'!$E$4="(Todas)",'Cuadro-de-mando'!$E$4=$B4865),OR('Cuadro-de-mando'!$H$4="(Todas)",'Cuadro-de-mando'!$H$4=$C4865),OR('Cuadro-de-mando'!$K$4="(Todas)",'Cuadro-de-mando'!$K$4=$E4865),OR('Cuadro-de-mando'!$N$4="(Todos)",'Cuadro-de-mando'!$N$4=$F4865)),1,0))</f>
        <v>1</v>
      </c>
    </row>
    <row r="4866" spans="1:10" x14ac:dyDescent="0.25">
      <c r="A4866" t="str">
        <f>IF(Tienda_3!$A66="","","Tienda 3")</f>
        <v>Tienda 3</v>
      </c>
      <c r="B4866" t="str">
        <f>IF($A4866="","",Tienda_3!B66)</f>
        <v>Electrónicos</v>
      </c>
      <c r="C4866" t="str">
        <f>IF($A4866="","",Tienda_3!G66)</f>
        <v>Bogotá</v>
      </c>
      <c r="D4866" t="str">
        <f>IF($A4866="","",Tienda_3!F66)</f>
        <v>Rafael Acosta</v>
      </c>
      <c r="E4866" t="str">
        <f>IF($A4866="","",Tienda_3!I66)</f>
        <v>Tarjeta de crédito</v>
      </c>
      <c r="F4866">
        <f>IF($A4866="","",VALUE(RIGHT(Tienda_3!E66,4)))</f>
        <v>2020</v>
      </c>
      <c r="G4866">
        <f>IF($A4866="","",Tienda_3!C66)</f>
        <v>180600</v>
      </c>
      <c r="H4866">
        <f>IF($A4866="","",Tienda_3!D66)</f>
        <v>7800</v>
      </c>
      <c r="I4866">
        <f>IF($A4866="","",Tienda_3!H66)</f>
        <v>3</v>
      </c>
      <c r="J4866">
        <f>IF($A4866="",0,IF(AND(OR('Cuadro-de-mando'!$B$4="(Todas)",'Cuadro-de-mando'!$B$4=$A4866),OR('Cuadro-de-mando'!$E$4="(Todas)",'Cuadro-de-mando'!$E$4=$B4866),OR('Cuadro-de-mando'!$H$4="(Todas)",'Cuadro-de-mando'!$H$4=$C4866),OR('Cuadro-de-mando'!$K$4="(Todas)",'Cuadro-de-mando'!$K$4=$E4866),OR('Cuadro-de-mando'!$N$4="(Todos)",'Cuadro-de-mando'!$N$4=$F4866)),1,0))</f>
        <v>1</v>
      </c>
    </row>
    <row r="4867" spans="1:10" x14ac:dyDescent="0.25">
      <c r="A4867" t="str">
        <f>IF(Tienda_3!$A67="","","Tienda 3")</f>
        <v>Tienda 3</v>
      </c>
      <c r="B4867" t="str">
        <f>IF($A4867="","",Tienda_3!B67)</f>
        <v>Instrumentos musicales</v>
      </c>
      <c r="C4867" t="str">
        <f>IF($A4867="","",Tienda_3!G67)</f>
        <v>Pereira</v>
      </c>
      <c r="D4867" t="str">
        <f>IF($A4867="","",Tienda_3!F67)</f>
        <v>Mariana Herrera</v>
      </c>
      <c r="E4867" t="str">
        <f>IF($A4867="","",Tienda_3!I67)</f>
        <v>Nequi</v>
      </c>
      <c r="F4867">
        <f>IF($A4867="","",VALUE(RIGHT(Tienda_3!E67,4)))</f>
        <v>2020</v>
      </c>
      <c r="G4867">
        <f>IF($A4867="","",Tienda_3!C67)</f>
        <v>39900</v>
      </c>
      <c r="H4867">
        <f>IF($A4867="","",Tienda_3!D67)</f>
        <v>2300</v>
      </c>
      <c r="I4867">
        <f>IF($A4867="","",Tienda_3!H67)</f>
        <v>5</v>
      </c>
      <c r="J4867">
        <f>IF($A4867="",0,IF(AND(OR('Cuadro-de-mando'!$B$4="(Todas)",'Cuadro-de-mando'!$B$4=$A4867),OR('Cuadro-de-mando'!$E$4="(Todas)",'Cuadro-de-mando'!$E$4=$B4867),OR('Cuadro-de-mando'!$H$4="(Todas)",'Cuadro-de-mando'!$H$4=$C4867),OR('Cuadro-de-mando'!$K$4="(Todas)",'Cuadro-de-mando'!$K$4=$E4867),OR('Cuadro-de-mando'!$N$4="(Todos)",'Cuadro-de-mando'!$N$4=$F4867)),1,0))</f>
        <v>1</v>
      </c>
    </row>
    <row r="4868" spans="1:10" x14ac:dyDescent="0.25">
      <c r="A4868" t="str">
        <f>IF(Tienda_3!$A68="","","Tienda 3")</f>
        <v>Tienda 3</v>
      </c>
      <c r="B4868" t="str">
        <f>IF($A4868="","",Tienda_3!B68)</f>
        <v>Libros</v>
      </c>
      <c r="C4868" t="str">
        <f>IF($A4868="","",Tienda_3!G68)</f>
        <v>Bogotá</v>
      </c>
      <c r="D4868" t="str">
        <f>IF($A4868="","",Tienda_3!F68)</f>
        <v>Juliana Costa</v>
      </c>
      <c r="E4868" t="str">
        <f>IF($A4868="","",Tienda_3!I68)</f>
        <v>Nequi</v>
      </c>
      <c r="F4868">
        <f>IF($A4868="","",VALUE(RIGHT(Tienda_3!E68,4)))</f>
        <v>2021</v>
      </c>
      <c r="G4868">
        <f>IF($A4868="","",Tienda_3!C68)</f>
        <v>47600</v>
      </c>
      <c r="H4868">
        <f>IF($A4868="","",Tienda_3!D68)</f>
        <v>4900</v>
      </c>
      <c r="I4868">
        <f>IF($A4868="","",Tienda_3!H68)</f>
        <v>4</v>
      </c>
      <c r="J4868">
        <f>IF($A4868="",0,IF(AND(OR('Cuadro-de-mando'!$B$4="(Todas)",'Cuadro-de-mando'!$B$4=$A4868),OR('Cuadro-de-mando'!$E$4="(Todas)",'Cuadro-de-mando'!$E$4=$B4868),OR('Cuadro-de-mando'!$H$4="(Todas)",'Cuadro-de-mando'!$H$4=$C4868),OR('Cuadro-de-mando'!$K$4="(Todas)",'Cuadro-de-mando'!$K$4=$E4868),OR('Cuadro-de-mando'!$N$4="(Todos)",'Cuadro-de-mando'!$N$4=$F4868)),1,0))</f>
        <v>1</v>
      </c>
    </row>
    <row r="4869" spans="1:10" x14ac:dyDescent="0.25">
      <c r="A4869" t="str">
        <f>IF(Tienda_3!$A69="","","Tienda 3")</f>
        <v>Tienda 3</v>
      </c>
      <c r="B4869" t="str">
        <f>IF($A4869="","",Tienda_3!B69)</f>
        <v>Muebles</v>
      </c>
      <c r="C4869" t="str">
        <f>IF($A4869="","",Tienda_3!G69)</f>
        <v>Bogotá</v>
      </c>
      <c r="D4869" t="str">
        <f>IF($A4869="","",Tienda_3!F69)</f>
        <v>Felipe Santos</v>
      </c>
      <c r="E4869" t="str">
        <f>IF($A4869="","",Tienda_3!I69)</f>
        <v>Tarjeta de crédito</v>
      </c>
      <c r="F4869">
        <f>IF($A4869="","",VALUE(RIGHT(Tienda_3!E69,4)))</f>
        <v>2022</v>
      </c>
      <c r="G4869">
        <f>IF($A4869="","",Tienda_3!C69)</f>
        <v>162400</v>
      </c>
      <c r="H4869">
        <f>IF($A4869="","",Tienda_3!D69)</f>
        <v>9300</v>
      </c>
      <c r="I4869">
        <f>IF($A4869="","",Tienda_3!H69)</f>
        <v>4</v>
      </c>
      <c r="J4869">
        <f>IF($A4869="",0,IF(AND(OR('Cuadro-de-mando'!$B$4="(Todas)",'Cuadro-de-mando'!$B$4=$A4869),OR('Cuadro-de-mando'!$E$4="(Todas)",'Cuadro-de-mando'!$E$4=$B4869),OR('Cuadro-de-mando'!$H$4="(Todas)",'Cuadro-de-mando'!$H$4=$C4869),OR('Cuadro-de-mando'!$K$4="(Todas)",'Cuadro-de-mando'!$K$4=$E4869),OR('Cuadro-de-mando'!$N$4="(Todos)",'Cuadro-de-mando'!$N$4=$F4869)),1,0))</f>
        <v>1</v>
      </c>
    </row>
    <row r="4870" spans="1:10" x14ac:dyDescent="0.25">
      <c r="A4870" t="str">
        <f>IF(Tienda_3!$A70="","","Tienda 3")</f>
        <v>Tienda 3</v>
      </c>
      <c r="B4870" t="str">
        <f>IF($A4870="","",Tienda_3!B70)</f>
        <v>Juguetes</v>
      </c>
      <c r="C4870" t="str">
        <f>IF($A4870="","",Tienda_3!G70)</f>
        <v>Cúcuta</v>
      </c>
      <c r="D4870" t="str">
        <f>IF($A4870="","",Tienda_3!F70)</f>
        <v>Rafael Acosta</v>
      </c>
      <c r="E4870" t="str">
        <f>IF($A4870="","",Tienda_3!I70)</f>
        <v>Tarjeta de crédito</v>
      </c>
      <c r="F4870">
        <f>IF($A4870="","",VALUE(RIGHT(Tienda_3!E70,4)))</f>
        <v>2022</v>
      </c>
      <c r="G4870">
        <f>IF($A4870="","",Tienda_3!C70)</f>
        <v>35500</v>
      </c>
      <c r="H4870">
        <f>IF($A4870="","",Tienda_3!D70)</f>
        <v>0</v>
      </c>
      <c r="I4870">
        <f>IF($A4870="","",Tienda_3!H70)</f>
        <v>5</v>
      </c>
      <c r="J4870">
        <f>IF($A4870="",0,IF(AND(OR('Cuadro-de-mando'!$B$4="(Todas)",'Cuadro-de-mando'!$B$4=$A4870),OR('Cuadro-de-mando'!$E$4="(Todas)",'Cuadro-de-mando'!$E$4=$B4870),OR('Cuadro-de-mando'!$H$4="(Todas)",'Cuadro-de-mando'!$H$4=$C4870),OR('Cuadro-de-mando'!$K$4="(Todas)",'Cuadro-de-mando'!$K$4=$E4870),OR('Cuadro-de-mando'!$N$4="(Todos)",'Cuadro-de-mando'!$N$4=$F4870)),1,0))</f>
        <v>1</v>
      </c>
    </row>
    <row r="4871" spans="1:10" x14ac:dyDescent="0.25">
      <c r="A4871" t="str">
        <f>IF(Tienda_3!$A71="","","Tienda 3")</f>
        <v>Tienda 3</v>
      </c>
      <c r="B4871" t="str">
        <f>IF($A4871="","",Tienda_3!B71)</f>
        <v>Electrodomésticos</v>
      </c>
      <c r="C4871" t="str">
        <f>IF($A4871="","",Tienda_3!G71)</f>
        <v>Pereira</v>
      </c>
      <c r="D4871" t="str">
        <f>IF($A4871="","",Tienda_3!F71)</f>
        <v>Blanca Ramirez</v>
      </c>
      <c r="E4871" t="str">
        <f>IF($A4871="","",Tienda_3!I71)</f>
        <v>Cupón</v>
      </c>
      <c r="F4871">
        <f>IF($A4871="","",VALUE(RIGHT(Tienda_3!E71,4)))</f>
        <v>2021</v>
      </c>
      <c r="G4871">
        <f>IF($A4871="","",Tienda_3!C71)</f>
        <v>2378400</v>
      </c>
      <c r="H4871">
        <f>IF($A4871="","",Tienda_3!D71)</f>
        <v>126900</v>
      </c>
      <c r="I4871">
        <f>IF($A4871="","",Tienda_3!H71)</f>
        <v>5</v>
      </c>
      <c r="J4871">
        <f>IF($A4871="",0,IF(AND(OR('Cuadro-de-mando'!$B$4="(Todas)",'Cuadro-de-mando'!$B$4=$A4871),OR('Cuadro-de-mando'!$E$4="(Todas)",'Cuadro-de-mando'!$E$4=$B4871),OR('Cuadro-de-mando'!$H$4="(Todas)",'Cuadro-de-mando'!$H$4=$C4871),OR('Cuadro-de-mando'!$K$4="(Todas)",'Cuadro-de-mando'!$K$4=$E4871),OR('Cuadro-de-mando'!$N$4="(Todos)",'Cuadro-de-mando'!$N$4=$F4871)),1,0))</f>
        <v>1</v>
      </c>
    </row>
    <row r="4872" spans="1:10" x14ac:dyDescent="0.25">
      <c r="A4872" t="str">
        <f>IF(Tienda_3!$A72="","","Tienda 3")</f>
        <v>Tienda 3</v>
      </c>
      <c r="B4872" t="str">
        <f>IF($A4872="","",Tienda_3!B72)</f>
        <v>Deportes y diversión</v>
      </c>
      <c r="C4872" t="str">
        <f>IF($A4872="","",Tienda_3!G72)</f>
        <v>Cali</v>
      </c>
      <c r="D4872" t="str">
        <f>IF($A4872="","",Tienda_3!F72)</f>
        <v>Blanca Ramirez</v>
      </c>
      <c r="E4872" t="str">
        <f>IF($A4872="","",Tienda_3!I72)</f>
        <v>Nequi</v>
      </c>
      <c r="F4872">
        <f>IF($A4872="","",VALUE(RIGHT(Tienda_3!E72,4)))</f>
        <v>2022</v>
      </c>
      <c r="G4872">
        <f>IF($A4872="","",Tienda_3!C72)</f>
        <v>36100</v>
      </c>
      <c r="H4872">
        <f>IF($A4872="","",Tienda_3!D72)</f>
        <v>2100</v>
      </c>
      <c r="I4872">
        <f>IF($A4872="","",Tienda_3!H72)</f>
        <v>5</v>
      </c>
      <c r="J4872">
        <f>IF($A4872="",0,IF(AND(OR('Cuadro-de-mando'!$B$4="(Todas)",'Cuadro-de-mando'!$B$4=$A4872),OR('Cuadro-de-mando'!$E$4="(Todas)",'Cuadro-de-mando'!$E$4=$B4872),OR('Cuadro-de-mando'!$H$4="(Todas)",'Cuadro-de-mando'!$H$4=$C4872),OR('Cuadro-de-mando'!$K$4="(Todas)",'Cuadro-de-mando'!$K$4=$E4872),OR('Cuadro-de-mando'!$N$4="(Todos)",'Cuadro-de-mando'!$N$4=$F4872)),1,0))</f>
        <v>1</v>
      </c>
    </row>
    <row r="4873" spans="1:10" x14ac:dyDescent="0.25">
      <c r="A4873" t="str">
        <f>IF(Tienda_3!$A73="","","Tienda 3")</f>
        <v>Tienda 3</v>
      </c>
      <c r="B4873" t="str">
        <f>IF($A4873="","",Tienda_3!B73)</f>
        <v>Muebles</v>
      </c>
      <c r="C4873" t="str">
        <f>IF($A4873="","",Tienda_3!G73)</f>
        <v>Medellín</v>
      </c>
      <c r="D4873" t="str">
        <f>IF($A4873="","",Tienda_3!F73)</f>
        <v>Blanca Ramirez</v>
      </c>
      <c r="E4873" t="str">
        <f>IF($A4873="","",Tienda_3!I73)</f>
        <v>Tarjeta de crédito</v>
      </c>
      <c r="F4873">
        <f>IF($A4873="","",VALUE(RIGHT(Tienda_3!E73,4)))</f>
        <v>2020</v>
      </c>
      <c r="G4873">
        <f>IF($A4873="","",Tienda_3!C73)</f>
        <v>172800</v>
      </c>
      <c r="H4873">
        <f>IF($A4873="","",Tienda_3!D73)</f>
        <v>7400</v>
      </c>
      <c r="I4873">
        <f>IF($A4873="","",Tienda_3!H73)</f>
        <v>5</v>
      </c>
      <c r="J4873">
        <f>IF($A4873="",0,IF(AND(OR('Cuadro-de-mando'!$B$4="(Todas)",'Cuadro-de-mando'!$B$4=$A4873),OR('Cuadro-de-mando'!$E$4="(Todas)",'Cuadro-de-mando'!$E$4=$B4873),OR('Cuadro-de-mando'!$H$4="(Todas)",'Cuadro-de-mando'!$H$4=$C4873),OR('Cuadro-de-mando'!$K$4="(Todas)",'Cuadro-de-mando'!$K$4=$E4873),OR('Cuadro-de-mando'!$N$4="(Todos)",'Cuadro-de-mando'!$N$4=$F4873)),1,0))</f>
        <v>1</v>
      </c>
    </row>
    <row r="4874" spans="1:10" x14ac:dyDescent="0.25">
      <c r="A4874" t="str">
        <f>IF(Tienda_3!$A74="","","Tienda 3")</f>
        <v>Tienda 3</v>
      </c>
      <c r="B4874" t="str">
        <f>IF($A4874="","",Tienda_3!B74)</f>
        <v>Electrónicos</v>
      </c>
      <c r="C4874" t="str">
        <f>IF($A4874="","",Tienda_3!G74)</f>
        <v>Bogotá</v>
      </c>
      <c r="D4874" t="str">
        <f>IF($A4874="","",Tienda_3!F74)</f>
        <v>Izabela de León</v>
      </c>
      <c r="E4874" t="str">
        <f>IF($A4874="","",Tienda_3!I74)</f>
        <v>Tarjeta de crédito</v>
      </c>
      <c r="F4874">
        <f>IF($A4874="","",VALUE(RIGHT(Tienda_3!E74,4)))</f>
        <v>2021</v>
      </c>
      <c r="G4874">
        <f>IF($A4874="","",Tienda_3!C74)</f>
        <v>218000</v>
      </c>
      <c r="H4874">
        <f>IF($A4874="","",Tienda_3!D74)</f>
        <v>12000</v>
      </c>
      <c r="I4874">
        <f>IF($A4874="","",Tienda_3!H74)</f>
        <v>1</v>
      </c>
      <c r="J4874">
        <f>IF($A4874="",0,IF(AND(OR('Cuadro-de-mando'!$B$4="(Todas)",'Cuadro-de-mando'!$B$4=$A4874),OR('Cuadro-de-mando'!$E$4="(Todas)",'Cuadro-de-mando'!$E$4=$B4874),OR('Cuadro-de-mando'!$H$4="(Todas)",'Cuadro-de-mando'!$H$4=$C4874),OR('Cuadro-de-mando'!$K$4="(Todas)",'Cuadro-de-mando'!$K$4=$E4874),OR('Cuadro-de-mando'!$N$4="(Todos)",'Cuadro-de-mando'!$N$4=$F4874)),1,0))</f>
        <v>1</v>
      </c>
    </row>
    <row r="4875" spans="1:10" x14ac:dyDescent="0.25">
      <c r="A4875" t="str">
        <f>IF(Tienda_3!$A75="","","Tienda 3")</f>
        <v>Tienda 3</v>
      </c>
      <c r="B4875" t="str">
        <f>IF($A4875="","",Tienda_3!B75)</f>
        <v>Juguetes</v>
      </c>
      <c r="C4875" t="str">
        <f>IF($A4875="","",Tienda_3!G75)</f>
        <v>Medellín</v>
      </c>
      <c r="D4875" t="str">
        <f>IF($A4875="","",Tienda_3!F75)</f>
        <v>Santiago Silva</v>
      </c>
      <c r="E4875" t="str">
        <f>IF($A4875="","",Tienda_3!I75)</f>
        <v>Tarjeta de crédito</v>
      </c>
      <c r="F4875">
        <f>IF($A4875="","",VALUE(RIGHT(Tienda_3!E75,4)))</f>
        <v>2022</v>
      </c>
      <c r="G4875">
        <f>IF($A4875="","",Tienda_3!C75)</f>
        <v>24500</v>
      </c>
      <c r="H4875">
        <f>IF($A4875="","",Tienda_3!D75)</f>
        <v>0</v>
      </c>
      <c r="I4875">
        <f>IF($A4875="","",Tienda_3!H75)</f>
        <v>5</v>
      </c>
      <c r="J4875">
        <f>IF($A4875="",0,IF(AND(OR('Cuadro-de-mando'!$B$4="(Todas)",'Cuadro-de-mando'!$B$4=$A4875),OR('Cuadro-de-mando'!$E$4="(Todas)",'Cuadro-de-mando'!$E$4=$B4875),OR('Cuadro-de-mando'!$H$4="(Todas)",'Cuadro-de-mando'!$H$4=$C4875),OR('Cuadro-de-mando'!$K$4="(Todas)",'Cuadro-de-mando'!$K$4=$E4875),OR('Cuadro-de-mando'!$N$4="(Todos)",'Cuadro-de-mando'!$N$4=$F4875)),1,0))</f>
        <v>1</v>
      </c>
    </row>
    <row r="4876" spans="1:10" x14ac:dyDescent="0.25">
      <c r="A4876" t="str">
        <f>IF(Tienda_3!$A76="","","Tienda 3")</f>
        <v>Tienda 3</v>
      </c>
      <c r="B4876" t="str">
        <f>IF($A4876="","",Tienda_3!B76)</f>
        <v>Deportes y diversión</v>
      </c>
      <c r="C4876" t="str">
        <f>IF($A4876="","",Tienda_3!G76)</f>
        <v>Bogotá</v>
      </c>
      <c r="D4876" t="str">
        <f>IF($A4876="","",Tienda_3!F76)</f>
        <v>Rafael Acosta</v>
      </c>
      <c r="E4876" t="str">
        <f>IF($A4876="","",Tienda_3!I76)</f>
        <v>Tarjeta de crédito</v>
      </c>
      <c r="F4876">
        <f>IF($A4876="","",VALUE(RIGHT(Tienda_3!E76,4)))</f>
        <v>2023</v>
      </c>
      <c r="G4876">
        <f>IF($A4876="","",Tienda_3!C76)</f>
        <v>7900</v>
      </c>
      <c r="H4876">
        <f>IF($A4876="","",Tienda_3!D76)</f>
        <v>0</v>
      </c>
      <c r="I4876">
        <f>IF($A4876="","",Tienda_3!H76)</f>
        <v>2</v>
      </c>
      <c r="J4876">
        <f>IF($A4876="",0,IF(AND(OR('Cuadro-de-mando'!$B$4="(Todas)",'Cuadro-de-mando'!$B$4=$A4876),OR('Cuadro-de-mando'!$E$4="(Todas)",'Cuadro-de-mando'!$E$4=$B4876),OR('Cuadro-de-mando'!$H$4="(Todas)",'Cuadro-de-mando'!$H$4=$C4876),OR('Cuadro-de-mando'!$K$4="(Todas)",'Cuadro-de-mando'!$K$4=$E4876),OR('Cuadro-de-mando'!$N$4="(Todos)",'Cuadro-de-mando'!$N$4=$F4876)),1,0))</f>
        <v>1</v>
      </c>
    </row>
    <row r="4877" spans="1:10" x14ac:dyDescent="0.25">
      <c r="A4877" t="str">
        <f>IF(Tienda_3!$A77="","","Tienda 3")</f>
        <v>Tienda 3</v>
      </c>
      <c r="B4877" t="str">
        <f>IF($A4877="","",Tienda_3!B77)</f>
        <v>Electrodomésticos</v>
      </c>
      <c r="C4877" t="str">
        <f>IF($A4877="","",Tienda_3!G77)</f>
        <v>Bogotá</v>
      </c>
      <c r="D4877" t="str">
        <f>IF($A4877="","",Tienda_3!F77)</f>
        <v>Juliana Costa</v>
      </c>
      <c r="E4877" t="str">
        <f>IF($A4877="","",Tienda_3!I77)</f>
        <v>Tarjeta de crédito</v>
      </c>
      <c r="F4877">
        <f>IF($A4877="","",VALUE(RIGHT(Tienda_3!E77,4)))</f>
        <v>2021</v>
      </c>
      <c r="G4877">
        <f>IF($A4877="","",Tienda_3!C77)</f>
        <v>484500</v>
      </c>
      <c r="H4877">
        <f>IF($A4877="","",Tienda_3!D77)</f>
        <v>26000</v>
      </c>
      <c r="I4877">
        <f>IF($A4877="","",Tienda_3!H77)</f>
        <v>4</v>
      </c>
      <c r="J4877">
        <f>IF($A4877="",0,IF(AND(OR('Cuadro-de-mando'!$B$4="(Todas)",'Cuadro-de-mando'!$B$4=$A4877),OR('Cuadro-de-mando'!$E$4="(Todas)",'Cuadro-de-mando'!$E$4=$B4877),OR('Cuadro-de-mando'!$H$4="(Todas)",'Cuadro-de-mando'!$H$4=$C4877),OR('Cuadro-de-mando'!$K$4="(Todas)",'Cuadro-de-mando'!$K$4=$E4877),OR('Cuadro-de-mando'!$N$4="(Todos)",'Cuadro-de-mando'!$N$4=$F4877)),1,0))</f>
        <v>1</v>
      </c>
    </row>
    <row r="4878" spans="1:10" x14ac:dyDescent="0.25">
      <c r="A4878" t="str">
        <f>IF(Tienda_3!$A78="","","Tienda 3")</f>
        <v>Tienda 3</v>
      </c>
      <c r="B4878" t="str">
        <f>IF($A4878="","",Tienda_3!B78)</f>
        <v>Electrodomésticos</v>
      </c>
      <c r="C4878" t="str">
        <f>IF($A4878="","",Tienda_3!G78)</f>
        <v>Cartagena</v>
      </c>
      <c r="D4878" t="str">
        <f>IF($A4878="","",Tienda_3!F78)</f>
        <v>Camila Rivera</v>
      </c>
      <c r="E4878" t="str">
        <f>IF($A4878="","",Tienda_3!I78)</f>
        <v>Tarjeta de crédito</v>
      </c>
      <c r="F4878">
        <f>IF($A4878="","",VALUE(RIGHT(Tienda_3!E78,4)))</f>
        <v>2022</v>
      </c>
      <c r="G4878">
        <f>IF($A4878="","",Tienda_3!C78)</f>
        <v>1407800</v>
      </c>
      <c r="H4878">
        <f>IF($A4878="","",Tienda_3!D78)</f>
        <v>75500</v>
      </c>
      <c r="I4878">
        <f>IF($A4878="","",Tienda_3!H78)</f>
        <v>5</v>
      </c>
      <c r="J4878">
        <f>IF($A4878="",0,IF(AND(OR('Cuadro-de-mando'!$B$4="(Todas)",'Cuadro-de-mando'!$B$4=$A4878),OR('Cuadro-de-mando'!$E$4="(Todas)",'Cuadro-de-mando'!$E$4=$B4878),OR('Cuadro-de-mando'!$H$4="(Todas)",'Cuadro-de-mando'!$H$4=$C4878),OR('Cuadro-de-mando'!$K$4="(Todas)",'Cuadro-de-mando'!$K$4=$E4878),OR('Cuadro-de-mando'!$N$4="(Todos)",'Cuadro-de-mando'!$N$4=$F4878)),1,0))</f>
        <v>1</v>
      </c>
    </row>
    <row r="4879" spans="1:10" x14ac:dyDescent="0.25">
      <c r="A4879" t="str">
        <f>IF(Tienda_3!$A79="","","Tienda 3")</f>
        <v>Tienda 3</v>
      </c>
      <c r="B4879" t="str">
        <f>IF($A4879="","",Tienda_3!B79)</f>
        <v>Artículos para el hogar</v>
      </c>
      <c r="C4879" t="str">
        <f>IF($A4879="","",Tienda_3!G79)</f>
        <v>Bogotá</v>
      </c>
      <c r="D4879" t="str">
        <f>IF($A4879="","",Tienda_3!F79)</f>
        <v>Beatriz Morales</v>
      </c>
      <c r="E4879" t="str">
        <f>IF($A4879="","",Tienda_3!I79)</f>
        <v>Tarjeta de crédito</v>
      </c>
      <c r="F4879">
        <f>IF($A4879="","",VALUE(RIGHT(Tienda_3!E79,4)))</f>
        <v>2022</v>
      </c>
      <c r="G4879">
        <f>IF($A4879="","",Tienda_3!C79)</f>
        <v>49400</v>
      </c>
      <c r="H4879">
        <f>IF($A4879="","",Tienda_3!D79)</f>
        <v>2800</v>
      </c>
      <c r="I4879">
        <f>IF($A4879="","",Tienda_3!H79)</f>
        <v>5</v>
      </c>
      <c r="J4879">
        <f>IF($A4879="",0,IF(AND(OR('Cuadro-de-mando'!$B$4="(Todas)",'Cuadro-de-mando'!$B$4=$A4879),OR('Cuadro-de-mando'!$E$4="(Todas)",'Cuadro-de-mando'!$E$4=$B4879),OR('Cuadro-de-mando'!$H$4="(Todas)",'Cuadro-de-mando'!$H$4=$C4879),OR('Cuadro-de-mando'!$K$4="(Todas)",'Cuadro-de-mando'!$K$4=$E4879),OR('Cuadro-de-mando'!$N$4="(Todos)",'Cuadro-de-mando'!$N$4=$F4879)),1,0))</f>
        <v>1</v>
      </c>
    </row>
    <row r="4880" spans="1:10" x14ac:dyDescent="0.25">
      <c r="A4880" t="str">
        <f>IF(Tienda_3!$A80="","","Tienda 3")</f>
        <v>Tienda 3</v>
      </c>
      <c r="B4880" t="str">
        <f>IF($A4880="","",Tienda_3!B80)</f>
        <v>Electrónicos</v>
      </c>
      <c r="C4880" t="str">
        <f>IF($A4880="","",Tienda_3!G80)</f>
        <v>Cali</v>
      </c>
      <c r="D4880" t="str">
        <f>IF($A4880="","",Tienda_3!F80)</f>
        <v>Maria Alfonso</v>
      </c>
      <c r="E4880" t="str">
        <f>IF($A4880="","",Tienda_3!I80)</f>
        <v>Tarjeta de crédito</v>
      </c>
      <c r="F4880">
        <f>IF($A4880="","",VALUE(RIGHT(Tienda_3!E80,4)))</f>
        <v>2021</v>
      </c>
      <c r="G4880">
        <f>IF($A4880="","",Tienda_3!C80)</f>
        <v>210100</v>
      </c>
      <c r="H4880">
        <f>IF($A4880="","",Tienda_3!D80)</f>
        <v>9400</v>
      </c>
      <c r="I4880">
        <f>IF($A4880="","",Tienda_3!H80)</f>
        <v>4</v>
      </c>
      <c r="J4880">
        <f>IF($A4880="",0,IF(AND(OR('Cuadro-de-mando'!$B$4="(Todas)",'Cuadro-de-mando'!$B$4=$A4880),OR('Cuadro-de-mando'!$E$4="(Todas)",'Cuadro-de-mando'!$E$4=$B4880),OR('Cuadro-de-mando'!$H$4="(Todas)",'Cuadro-de-mando'!$H$4=$C4880),OR('Cuadro-de-mando'!$K$4="(Todas)",'Cuadro-de-mando'!$K$4=$E4880),OR('Cuadro-de-mando'!$N$4="(Todos)",'Cuadro-de-mando'!$N$4=$F4880)),1,0))</f>
        <v>1</v>
      </c>
    </row>
    <row r="4881" spans="1:10" x14ac:dyDescent="0.25">
      <c r="A4881" t="str">
        <f>IF(Tienda_3!$A81="","","Tienda 3")</f>
        <v>Tienda 3</v>
      </c>
      <c r="B4881" t="str">
        <f>IF($A4881="","",Tienda_3!B81)</f>
        <v>Deportes y diversión</v>
      </c>
      <c r="C4881" t="str">
        <f>IF($A4881="","",Tienda_3!G81)</f>
        <v>Bogotá</v>
      </c>
      <c r="D4881" t="str">
        <f>IF($A4881="","",Tienda_3!F81)</f>
        <v>Camila Rivera</v>
      </c>
      <c r="E4881" t="str">
        <f>IF($A4881="","",Tienda_3!I81)</f>
        <v>Nequi</v>
      </c>
      <c r="F4881">
        <f>IF($A4881="","",VALUE(RIGHT(Tienda_3!E81,4)))</f>
        <v>2021</v>
      </c>
      <c r="G4881">
        <f>IF($A4881="","",Tienda_3!C81)</f>
        <v>17100</v>
      </c>
      <c r="H4881">
        <f>IF($A4881="","",Tienda_3!D81)</f>
        <v>1100</v>
      </c>
      <c r="I4881">
        <f>IF($A4881="","",Tienda_3!H81)</f>
        <v>5</v>
      </c>
      <c r="J4881">
        <f>IF($A4881="",0,IF(AND(OR('Cuadro-de-mando'!$B$4="(Todas)",'Cuadro-de-mando'!$B$4=$A4881),OR('Cuadro-de-mando'!$E$4="(Todas)",'Cuadro-de-mando'!$E$4=$B4881),OR('Cuadro-de-mando'!$H$4="(Todas)",'Cuadro-de-mando'!$H$4=$C4881),OR('Cuadro-de-mando'!$K$4="(Todas)",'Cuadro-de-mando'!$K$4=$E4881),OR('Cuadro-de-mando'!$N$4="(Todos)",'Cuadro-de-mando'!$N$4=$F4881)),1,0))</f>
        <v>1</v>
      </c>
    </row>
    <row r="4882" spans="1:10" x14ac:dyDescent="0.25">
      <c r="A4882" t="str">
        <f>IF(Tienda_3!$A82="","","Tienda 3")</f>
        <v>Tienda 3</v>
      </c>
      <c r="B4882" t="str">
        <f>IF($A4882="","",Tienda_3!B82)</f>
        <v>Libros</v>
      </c>
      <c r="C4882" t="str">
        <f>IF($A4882="","",Tienda_3!G82)</f>
        <v>Bogotá</v>
      </c>
      <c r="D4882" t="str">
        <f>IF($A4882="","",Tienda_3!F82)</f>
        <v>Ángel Rodriguez</v>
      </c>
      <c r="E4882" t="str">
        <f>IF($A4882="","",Tienda_3!I82)</f>
        <v>Tarjeta de crédito</v>
      </c>
      <c r="F4882">
        <f>IF($A4882="","",VALUE(RIGHT(Tienda_3!E82,4)))</f>
        <v>2021</v>
      </c>
      <c r="G4882">
        <f>IF($A4882="","",Tienda_3!C82)</f>
        <v>44200</v>
      </c>
      <c r="H4882">
        <f>IF($A4882="","",Tienda_3!D82)</f>
        <v>0</v>
      </c>
      <c r="I4882">
        <f>IF($A4882="","",Tienda_3!H82)</f>
        <v>5</v>
      </c>
      <c r="J4882">
        <f>IF($A4882="",0,IF(AND(OR('Cuadro-de-mando'!$B$4="(Todas)",'Cuadro-de-mando'!$B$4=$A4882),OR('Cuadro-de-mando'!$E$4="(Todas)",'Cuadro-de-mando'!$E$4=$B4882),OR('Cuadro-de-mando'!$H$4="(Todas)",'Cuadro-de-mando'!$H$4=$C4882),OR('Cuadro-de-mando'!$K$4="(Todas)",'Cuadro-de-mando'!$K$4=$E4882),OR('Cuadro-de-mando'!$N$4="(Todos)",'Cuadro-de-mando'!$N$4=$F4882)),1,0))</f>
        <v>1</v>
      </c>
    </row>
    <row r="4883" spans="1:10" x14ac:dyDescent="0.25">
      <c r="A4883" t="str">
        <f>IF(Tienda_3!$A83="","","Tienda 3")</f>
        <v>Tienda 3</v>
      </c>
      <c r="B4883" t="str">
        <f>IF($A4883="","",Tienda_3!B83)</f>
        <v>Deportes y diversión</v>
      </c>
      <c r="C4883" t="str">
        <f>IF($A4883="","",Tienda_3!G83)</f>
        <v>Bogotá</v>
      </c>
      <c r="D4883" t="str">
        <f>IF($A4883="","",Tienda_3!F83)</f>
        <v>Izabela de León</v>
      </c>
      <c r="E4883" t="str">
        <f>IF($A4883="","",Tienda_3!I83)</f>
        <v>Nequi</v>
      </c>
      <c r="F4883">
        <f>IF($A4883="","",VALUE(RIGHT(Tienda_3!E83,4)))</f>
        <v>2020</v>
      </c>
      <c r="G4883">
        <f>IF($A4883="","",Tienda_3!C83)</f>
        <v>237200</v>
      </c>
      <c r="H4883">
        <f>IF($A4883="","",Tienda_3!D83)</f>
        <v>12800</v>
      </c>
      <c r="I4883">
        <f>IF($A4883="","",Tienda_3!H83)</f>
        <v>5</v>
      </c>
      <c r="J4883">
        <f>IF($A4883="",0,IF(AND(OR('Cuadro-de-mando'!$B$4="(Todas)",'Cuadro-de-mando'!$B$4=$A4883),OR('Cuadro-de-mando'!$E$4="(Todas)",'Cuadro-de-mando'!$E$4=$B4883),OR('Cuadro-de-mando'!$H$4="(Todas)",'Cuadro-de-mando'!$H$4=$C4883),OR('Cuadro-de-mando'!$K$4="(Todas)",'Cuadro-de-mando'!$K$4=$E4883),OR('Cuadro-de-mando'!$N$4="(Todos)",'Cuadro-de-mando'!$N$4=$F4883)),1,0))</f>
        <v>1</v>
      </c>
    </row>
    <row r="4884" spans="1:10" x14ac:dyDescent="0.25">
      <c r="A4884" t="str">
        <f>IF(Tienda_3!$A84="","","Tienda 3")</f>
        <v>Tienda 3</v>
      </c>
      <c r="B4884" t="str">
        <f>IF($A4884="","",Tienda_3!B84)</f>
        <v>Muebles</v>
      </c>
      <c r="C4884" t="str">
        <f>IF($A4884="","",Tienda_3!G84)</f>
        <v>Bogotá</v>
      </c>
      <c r="D4884" t="str">
        <f>IF($A4884="","",Tienda_3!F84)</f>
        <v>Blanca Ramirez</v>
      </c>
      <c r="E4884" t="str">
        <f>IF($A4884="","",Tienda_3!I84)</f>
        <v>Tarjeta de crédito</v>
      </c>
      <c r="F4884">
        <f>IF($A4884="","",VALUE(RIGHT(Tienda_3!E84,4)))</f>
        <v>2022</v>
      </c>
      <c r="G4884">
        <f>IF($A4884="","",Tienda_3!C84)</f>
        <v>553000</v>
      </c>
      <c r="H4884">
        <f>IF($A4884="","",Tienda_3!D84)</f>
        <v>27600</v>
      </c>
      <c r="I4884">
        <f>IF($A4884="","",Tienda_3!H84)</f>
        <v>5</v>
      </c>
      <c r="J4884">
        <f>IF($A4884="",0,IF(AND(OR('Cuadro-de-mando'!$B$4="(Todas)",'Cuadro-de-mando'!$B$4=$A4884),OR('Cuadro-de-mando'!$E$4="(Todas)",'Cuadro-de-mando'!$E$4=$B4884),OR('Cuadro-de-mando'!$H$4="(Todas)",'Cuadro-de-mando'!$H$4=$C4884),OR('Cuadro-de-mando'!$K$4="(Todas)",'Cuadro-de-mando'!$K$4=$E4884),OR('Cuadro-de-mando'!$N$4="(Todos)",'Cuadro-de-mando'!$N$4=$F4884)),1,0))</f>
        <v>1</v>
      </c>
    </row>
    <row r="4885" spans="1:10" x14ac:dyDescent="0.25">
      <c r="A4885" t="str">
        <f>IF(Tienda_3!$A85="","","Tienda 3")</f>
        <v>Tienda 3</v>
      </c>
      <c r="B4885" t="str">
        <f>IF($A4885="","",Tienda_3!B85)</f>
        <v>Muebles</v>
      </c>
      <c r="C4885" t="str">
        <f>IF($A4885="","",Tienda_3!G85)</f>
        <v>Medellín</v>
      </c>
      <c r="D4885" t="str">
        <f>IF($A4885="","",Tienda_3!F85)</f>
        <v>Ángel Rodriguez</v>
      </c>
      <c r="E4885" t="str">
        <f>IF($A4885="","",Tienda_3!I85)</f>
        <v>Nequi</v>
      </c>
      <c r="F4885">
        <f>IF($A4885="","",VALUE(RIGHT(Tienda_3!E85,4)))</f>
        <v>2020</v>
      </c>
      <c r="G4885">
        <f>IF($A4885="","",Tienda_3!C85)</f>
        <v>353000</v>
      </c>
      <c r="H4885">
        <f>IF($A4885="","",Tienda_3!D85)</f>
        <v>19200</v>
      </c>
      <c r="I4885">
        <f>IF($A4885="","",Tienda_3!H85)</f>
        <v>4</v>
      </c>
      <c r="J4885">
        <f>IF($A4885="",0,IF(AND(OR('Cuadro-de-mando'!$B$4="(Todas)",'Cuadro-de-mando'!$B$4=$A4885),OR('Cuadro-de-mando'!$E$4="(Todas)",'Cuadro-de-mando'!$E$4=$B4885),OR('Cuadro-de-mando'!$H$4="(Todas)",'Cuadro-de-mando'!$H$4=$C4885),OR('Cuadro-de-mando'!$K$4="(Todas)",'Cuadro-de-mando'!$K$4=$E4885),OR('Cuadro-de-mando'!$N$4="(Todos)",'Cuadro-de-mando'!$N$4=$F4885)),1,0))</f>
        <v>1</v>
      </c>
    </row>
    <row r="4886" spans="1:10" x14ac:dyDescent="0.25">
      <c r="A4886" t="str">
        <f>IF(Tienda_3!$A86="","","Tienda 3")</f>
        <v>Tienda 3</v>
      </c>
      <c r="B4886" t="str">
        <f>IF($A4886="","",Tienda_3!B86)</f>
        <v>Muebles</v>
      </c>
      <c r="C4886" t="str">
        <f>IF($A4886="","",Tienda_3!G86)</f>
        <v>Cali</v>
      </c>
      <c r="D4886" t="str">
        <f>IF($A4886="","",Tienda_3!F86)</f>
        <v>Beatriz Morales</v>
      </c>
      <c r="E4886" t="str">
        <f>IF($A4886="","",Tienda_3!I86)</f>
        <v>Tarjeta de crédito</v>
      </c>
      <c r="F4886">
        <f>IF($A4886="","",VALUE(RIGHT(Tienda_3!E86,4)))</f>
        <v>2020</v>
      </c>
      <c r="G4886">
        <f>IF($A4886="","",Tienda_3!C86)</f>
        <v>343200</v>
      </c>
      <c r="H4886">
        <f>IF($A4886="","",Tienda_3!D86)</f>
        <v>18700</v>
      </c>
      <c r="I4886">
        <f>IF($A4886="","",Tienda_3!H86)</f>
        <v>5</v>
      </c>
      <c r="J4886">
        <f>IF($A4886="",0,IF(AND(OR('Cuadro-de-mando'!$B$4="(Todas)",'Cuadro-de-mando'!$B$4=$A4886),OR('Cuadro-de-mando'!$E$4="(Todas)",'Cuadro-de-mando'!$E$4=$B4886),OR('Cuadro-de-mando'!$H$4="(Todas)",'Cuadro-de-mando'!$H$4=$C4886),OR('Cuadro-de-mando'!$K$4="(Todas)",'Cuadro-de-mando'!$K$4=$E4886),OR('Cuadro-de-mando'!$N$4="(Todos)",'Cuadro-de-mando'!$N$4=$F4886)),1,0))</f>
        <v>1</v>
      </c>
    </row>
    <row r="4887" spans="1:10" x14ac:dyDescent="0.25">
      <c r="A4887" t="str">
        <f>IF(Tienda_3!$A87="","","Tienda 3")</f>
        <v>Tienda 3</v>
      </c>
      <c r="B4887" t="str">
        <f>IF($A4887="","",Tienda_3!B87)</f>
        <v>Muebles</v>
      </c>
      <c r="C4887" t="str">
        <f>IF($A4887="","",Tienda_3!G87)</f>
        <v>Medellín</v>
      </c>
      <c r="D4887" t="str">
        <f>IF($A4887="","",Tienda_3!F87)</f>
        <v>Lucas Olivera</v>
      </c>
      <c r="E4887" t="str">
        <f>IF($A4887="","",Tienda_3!I87)</f>
        <v>Tarjeta de crédito</v>
      </c>
      <c r="F4887">
        <f>IF($A4887="","",VALUE(RIGHT(Tienda_3!E87,4)))</f>
        <v>2023</v>
      </c>
      <c r="G4887">
        <f>IF($A4887="","",Tienda_3!C87)</f>
        <v>181300</v>
      </c>
      <c r="H4887">
        <f>IF($A4887="","",Tienda_3!D87)</f>
        <v>7800</v>
      </c>
      <c r="I4887">
        <f>IF($A4887="","",Tienda_3!H87)</f>
        <v>5</v>
      </c>
      <c r="J4887">
        <f>IF($A4887="",0,IF(AND(OR('Cuadro-de-mando'!$B$4="(Todas)",'Cuadro-de-mando'!$B$4=$A4887),OR('Cuadro-de-mando'!$E$4="(Todas)",'Cuadro-de-mando'!$E$4=$B4887),OR('Cuadro-de-mando'!$H$4="(Todas)",'Cuadro-de-mando'!$H$4=$C4887),OR('Cuadro-de-mando'!$K$4="(Todas)",'Cuadro-de-mando'!$K$4=$E4887),OR('Cuadro-de-mando'!$N$4="(Todos)",'Cuadro-de-mando'!$N$4=$F4887)),1,0))</f>
        <v>1</v>
      </c>
    </row>
    <row r="4888" spans="1:10" x14ac:dyDescent="0.25">
      <c r="A4888" t="str">
        <f>IF(Tienda_3!$A88="","","Tienda 3")</f>
        <v>Tienda 3</v>
      </c>
      <c r="B4888" t="str">
        <f>IF($A4888="","",Tienda_3!B88)</f>
        <v>Muebles</v>
      </c>
      <c r="C4888" t="str">
        <f>IF($A4888="","",Tienda_3!G88)</f>
        <v>Cali</v>
      </c>
      <c r="D4888" t="str">
        <f>IF($A4888="","",Tienda_3!F88)</f>
        <v>Juan Fernandez</v>
      </c>
      <c r="E4888" t="str">
        <f>IF($A4888="","",Tienda_3!I88)</f>
        <v>Tarjeta de crédito</v>
      </c>
      <c r="F4888">
        <f>IF($A4888="","",VALUE(RIGHT(Tienda_3!E88,4)))</f>
        <v>2020</v>
      </c>
      <c r="G4888">
        <f>IF($A4888="","",Tienda_3!C88)</f>
        <v>119500</v>
      </c>
      <c r="H4888">
        <f>IF($A4888="","",Tienda_3!D88)</f>
        <v>6800</v>
      </c>
      <c r="I4888">
        <f>IF($A4888="","",Tienda_3!H88)</f>
        <v>5</v>
      </c>
      <c r="J4888">
        <f>IF($A4888="",0,IF(AND(OR('Cuadro-de-mando'!$B$4="(Todas)",'Cuadro-de-mando'!$B$4=$A4888),OR('Cuadro-de-mando'!$E$4="(Todas)",'Cuadro-de-mando'!$E$4=$B4888),OR('Cuadro-de-mando'!$H$4="(Todas)",'Cuadro-de-mando'!$H$4=$C4888),OR('Cuadro-de-mando'!$K$4="(Todas)",'Cuadro-de-mando'!$K$4=$E4888),OR('Cuadro-de-mando'!$N$4="(Todos)",'Cuadro-de-mando'!$N$4=$F4888)),1,0))</f>
        <v>1</v>
      </c>
    </row>
    <row r="4889" spans="1:10" x14ac:dyDescent="0.25">
      <c r="A4889" t="str">
        <f>IF(Tienda_3!$A89="","","Tienda 3")</f>
        <v>Tienda 3</v>
      </c>
      <c r="B4889" t="str">
        <f>IF($A4889="","",Tienda_3!B89)</f>
        <v>Juguetes</v>
      </c>
      <c r="C4889" t="str">
        <f>IF($A4889="","",Tienda_3!G89)</f>
        <v>Bogotá</v>
      </c>
      <c r="D4889" t="str">
        <f>IF($A4889="","",Tienda_3!F89)</f>
        <v>Pedro Gomez</v>
      </c>
      <c r="E4889" t="str">
        <f>IF($A4889="","",Tienda_3!I89)</f>
        <v>Tarjeta de crédito</v>
      </c>
      <c r="F4889">
        <f>IF($A4889="","",VALUE(RIGHT(Tienda_3!E89,4)))</f>
        <v>2021</v>
      </c>
      <c r="G4889">
        <f>IF($A4889="","",Tienda_3!C89)</f>
        <v>27200</v>
      </c>
      <c r="H4889">
        <f>IF($A4889="","",Tienda_3!D89)</f>
        <v>2100</v>
      </c>
      <c r="I4889">
        <f>IF($A4889="","",Tienda_3!H89)</f>
        <v>1</v>
      </c>
      <c r="J4889">
        <f>IF($A4889="",0,IF(AND(OR('Cuadro-de-mando'!$B$4="(Todas)",'Cuadro-de-mando'!$B$4=$A4889),OR('Cuadro-de-mando'!$E$4="(Todas)",'Cuadro-de-mando'!$E$4=$B4889),OR('Cuadro-de-mando'!$H$4="(Todas)",'Cuadro-de-mando'!$H$4=$C4889),OR('Cuadro-de-mando'!$K$4="(Todas)",'Cuadro-de-mando'!$K$4=$E4889),OR('Cuadro-de-mando'!$N$4="(Todos)",'Cuadro-de-mando'!$N$4=$F4889)),1,0))</f>
        <v>1</v>
      </c>
    </row>
    <row r="4890" spans="1:10" x14ac:dyDescent="0.25">
      <c r="A4890" t="str">
        <f>IF(Tienda_3!$A90="","","Tienda 3")</f>
        <v>Tienda 3</v>
      </c>
      <c r="B4890" t="str">
        <f>IF($A4890="","",Tienda_3!B90)</f>
        <v>Juguetes</v>
      </c>
      <c r="C4890" t="str">
        <f>IF($A4890="","",Tienda_3!G90)</f>
        <v>Bogotá</v>
      </c>
      <c r="D4890" t="str">
        <f>IF($A4890="","",Tienda_3!F90)</f>
        <v>Izabela de León</v>
      </c>
      <c r="E4890" t="str">
        <f>IF($A4890="","",Tienda_3!I90)</f>
        <v>Nequi</v>
      </c>
      <c r="F4890">
        <f>IF($A4890="","",VALUE(RIGHT(Tienda_3!E90,4)))</f>
        <v>2021</v>
      </c>
      <c r="G4890">
        <f>IF($A4890="","",Tienda_3!C90)</f>
        <v>127500</v>
      </c>
      <c r="H4890">
        <f>IF($A4890="","",Tienda_3!D90)</f>
        <v>5000</v>
      </c>
      <c r="I4890">
        <f>IF($A4890="","",Tienda_3!H90)</f>
        <v>5</v>
      </c>
      <c r="J4890">
        <f>IF($A4890="",0,IF(AND(OR('Cuadro-de-mando'!$B$4="(Todas)",'Cuadro-de-mando'!$B$4=$A4890),OR('Cuadro-de-mando'!$E$4="(Todas)",'Cuadro-de-mando'!$E$4=$B4890),OR('Cuadro-de-mando'!$H$4="(Todas)",'Cuadro-de-mando'!$H$4=$C4890),OR('Cuadro-de-mando'!$K$4="(Todas)",'Cuadro-de-mando'!$K$4=$E4890),OR('Cuadro-de-mando'!$N$4="(Todos)",'Cuadro-de-mando'!$N$4=$F4890)),1,0))</f>
        <v>1</v>
      </c>
    </row>
    <row r="4891" spans="1:10" x14ac:dyDescent="0.25">
      <c r="A4891" t="str">
        <f>IF(Tienda_3!$A91="","","Tienda 3")</f>
        <v>Tienda 3</v>
      </c>
      <c r="B4891" t="str">
        <f>IF($A4891="","",Tienda_3!B91)</f>
        <v>Deportes y diversión</v>
      </c>
      <c r="C4891" t="str">
        <f>IF($A4891="","",Tienda_3!G91)</f>
        <v>Cúcuta</v>
      </c>
      <c r="D4891" t="str">
        <f>IF($A4891="","",Tienda_3!F91)</f>
        <v>Santiago Silva</v>
      </c>
      <c r="E4891" t="str">
        <f>IF($A4891="","",Tienda_3!I91)</f>
        <v>Tarjeta de débito</v>
      </c>
      <c r="F4891">
        <f>IF($A4891="","",VALUE(RIGHT(Tienda_3!E91,4)))</f>
        <v>2021</v>
      </c>
      <c r="G4891">
        <f>IF($A4891="","",Tienda_3!C91)</f>
        <v>59700</v>
      </c>
      <c r="H4891">
        <f>IF($A4891="","",Tienda_3!D91)</f>
        <v>3800</v>
      </c>
      <c r="I4891">
        <f>IF($A4891="","",Tienda_3!H91)</f>
        <v>1</v>
      </c>
      <c r="J4891">
        <f>IF($A4891="",0,IF(AND(OR('Cuadro-de-mando'!$B$4="(Todas)",'Cuadro-de-mando'!$B$4=$A4891),OR('Cuadro-de-mando'!$E$4="(Todas)",'Cuadro-de-mando'!$E$4=$B4891),OR('Cuadro-de-mando'!$H$4="(Todas)",'Cuadro-de-mando'!$H$4=$C4891),OR('Cuadro-de-mando'!$K$4="(Todas)",'Cuadro-de-mando'!$K$4=$E4891),OR('Cuadro-de-mando'!$N$4="(Todos)",'Cuadro-de-mando'!$N$4=$F4891)),1,0))</f>
        <v>1</v>
      </c>
    </row>
    <row r="4892" spans="1:10" x14ac:dyDescent="0.25">
      <c r="A4892" t="str">
        <f>IF(Tienda_3!$A92="","","Tienda 3")</f>
        <v>Tienda 3</v>
      </c>
      <c r="B4892" t="str">
        <f>IF($A4892="","",Tienda_3!B92)</f>
        <v>Electrodomésticos</v>
      </c>
      <c r="C4892" t="str">
        <f>IF($A4892="","",Tienda_3!G92)</f>
        <v>Medellín</v>
      </c>
      <c r="D4892" t="str">
        <f>IF($A4892="","",Tienda_3!F92)</f>
        <v>Camila Rivera</v>
      </c>
      <c r="E4892" t="str">
        <f>IF($A4892="","",Tienda_3!I92)</f>
        <v>Cupón</v>
      </c>
      <c r="F4892">
        <f>IF($A4892="","",VALUE(RIGHT(Tienda_3!E92,4)))</f>
        <v>2022</v>
      </c>
      <c r="G4892">
        <f>IF($A4892="","",Tienda_3!C92)</f>
        <v>921000</v>
      </c>
      <c r="H4892">
        <f>IF($A4892="","",Tienda_3!D92)</f>
        <v>47200</v>
      </c>
      <c r="I4892">
        <f>IF($A4892="","",Tienda_3!H92)</f>
        <v>5</v>
      </c>
      <c r="J4892">
        <f>IF($A4892="",0,IF(AND(OR('Cuadro-de-mando'!$B$4="(Todas)",'Cuadro-de-mando'!$B$4=$A4892),OR('Cuadro-de-mando'!$E$4="(Todas)",'Cuadro-de-mando'!$E$4=$B4892),OR('Cuadro-de-mando'!$H$4="(Todas)",'Cuadro-de-mando'!$H$4=$C4892),OR('Cuadro-de-mando'!$K$4="(Todas)",'Cuadro-de-mando'!$K$4=$E4892),OR('Cuadro-de-mando'!$N$4="(Todos)",'Cuadro-de-mando'!$N$4=$F4892)),1,0))</f>
        <v>1</v>
      </c>
    </row>
    <row r="4893" spans="1:10" x14ac:dyDescent="0.25">
      <c r="A4893" t="str">
        <f>IF(Tienda_3!$A93="","","Tienda 3")</f>
        <v>Tienda 3</v>
      </c>
      <c r="B4893" t="str">
        <f>IF($A4893="","",Tienda_3!B93)</f>
        <v>Instrumentos musicales</v>
      </c>
      <c r="C4893" t="str">
        <f>IF($A4893="","",Tienda_3!G93)</f>
        <v>Pasto</v>
      </c>
      <c r="D4893" t="str">
        <f>IF($A4893="","",Tienda_3!F93)</f>
        <v>Ángel Rodriguez</v>
      </c>
      <c r="E4893" t="str">
        <f>IF($A4893="","",Tienda_3!I93)</f>
        <v>Tarjeta de crédito</v>
      </c>
      <c r="F4893">
        <f>IF($A4893="","",VALUE(RIGHT(Tienda_3!E93,4)))</f>
        <v>2021</v>
      </c>
      <c r="G4893">
        <f>IF($A4893="","",Tienda_3!C93)</f>
        <v>1078500</v>
      </c>
      <c r="H4893">
        <f>IF($A4893="","",Tienda_3!D93)</f>
        <v>55600</v>
      </c>
      <c r="I4893">
        <f>IF($A4893="","",Tienda_3!H93)</f>
        <v>5</v>
      </c>
      <c r="J4893">
        <f>IF($A4893="",0,IF(AND(OR('Cuadro-de-mando'!$B$4="(Todas)",'Cuadro-de-mando'!$B$4=$A4893),OR('Cuadro-de-mando'!$E$4="(Todas)",'Cuadro-de-mando'!$E$4=$B4893),OR('Cuadro-de-mando'!$H$4="(Todas)",'Cuadro-de-mando'!$H$4=$C4893),OR('Cuadro-de-mando'!$K$4="(Todas)",'Cuadro-de-mando'!$K$4=$E4893),OR('Cuadro-de-mando'!$N$4="(Todos)",'Cuadro-de-mando'!$N$4=$F4893)),1,0))</f>
        <v>1</v>
      </c>
    </row>
    <row r="4894" spans="1:10" x14ac:dyDescent="0.25">
      <c r="A4894" t="str">
        <f>IF(Tienda_3!$A94="","","Tienda 3")</f>
        <v>Tienda 3</v>
      </c>
      <c r="B4894" t="str">
        <f>IF($A4894="","",Tienda_3!B94)</f>
        <v>Electrónicos</v>
      </c>
      <c r="C4894" t="str">
        <f>IF($A4894="","",Tienda_3!G94)</f>
        <v>Bogotá</v>
      </c>
      <c r="D4894" t="str">
        <f>IF($A4894="","",Tienda_3!F94)</f>
        <v>Ángel Rodriguez</v>
      </c>
      <c r="E4894" t="str">
        <f>IF($A4894="","",Tienda_3!I94)</f>
        <v>Tarjeta de débito</v>
      </c>
      <c r="F4894">
        <f>IF($A4894="","",VALUE(RIGHT(Tienda_3!E94,4)))</f>
        <v>2020</v>
      </c>
      <c r="G4894">
        <f>IF($A4894="","",Tienda_3!C94)</f>
        <v>89900</v>
      </c>
      <c r="H4894">
        <f>IF($A4894="","",Tienda_3!D94)</f>
        <v>5200</v>
      </c>
      <c r="I4894">
        <f>IF($A4894="","",Tienda_3!H94)</f>
        <v>1</v>
      </c>
      <c r="J4894">
        <f>IF($A4894="",0,IF(AND(OR('Cuadro-de-mando'!$B$4="(Todas)",'Cuadro-de-mando'!$B$4=$A4894),OR('Cuadro-de-mando'!$E$4="(Todas)",'Cuadro-de-mando'!$E$4=$B4894),OR('Cuadro-de-mando'!$H$4="(Todas)",'Cuadro-de-mando'!$H$4=$C4894),OR('Cuadro-de-mando'!$K$4="(Todas)",'Cuadro-de-mando'!$K$4=$E4894),OR('Cuadro-de-mando'!$N$4="(Todos)",'Cuadro-de-mando'!$N$4=$F4894)),1,0))</f>
        <v>1</v>
      </c>
    </row>
    <row r="4895" spans="1:10" x14ac:dyDescent="0.25">
      <c r="A4895" t="str">
        <f>IF(Tienda_3!$A95="","","Tienda 3")</f>
        <v>Tienda 3</v>
      </c>
      <c r="B4895" t="str">
        <f>IF($A4895="","",Tienda_3!B95)</f>
        <v>Instrumentos musicales</v>
      </c>
      <c r="C4895" t="str">
        <f>IF($A4895="","",Tienda_3!G95)</f>
        <v>Pereira</v>
      </c>
      <c r="D4895" t="str">
        <f>IF($A4895="","",Tienda_3!F95)</f>
        <v>Izabela de León</v>
      </c>
      <c r="E4895" t="str">
        <f>IF($A4895="","",Tienda_3!I95)</f>
        <v>Tarjeta de crédito</v>
      </c>
      <c r="F4895">
        <f>IF($A4895="","",VALUE(RIGHT(Tienda_3!E95,4)))</f>
        <v>2021</v>
      </c>
      <c r="G4895">
        <f>IF($A4895="","",Tienda_3!C95)</f>
        <v>652700</v>
      </c>
      <c r="H4895">
        <f>IF($A4895="","",Tienda_3!D95)</f>
        <v>32900</v>
      </c>
      <c r="I4895">
        <f>IF($A4895="","",Tienda_3!H95)</f>
        <v>5</v>
      </c>
      <c r="J4895">
        <f>IF($A4895="",0,IF(AND(OR('Cuadro-de-mando'!$B$4="(Todas)",'Cuadro-de-mando'!$B$4=$A4895),OR('Cuadro-de-mando'!$E$4="(Todas)",'Cuadro-de-mando'!$E$4=$B4895),OR('Cuadro-de-mando'!$H$4="(Todas)",'Cuadro-de-mando'!$H$4=$C4895),OR('Cuadro-de-mando'!$K$4="(Todas)",'Cuadro-de-mando'!$K$4=$E4895),OR('Cuadro-de-mando'!$N$4="(Todos)",'Cuadro-de-mando'!$N$4=$F4895)),1,0))</f>
        <v>1</v>
      </c>
    </row>
    <row r="4896" spans="1:10" x14ac:dyDescent="0.25">
      <c r="A4896" t="str">
        <f>IF(Tienda_3!$A96="","","Tienda 3")</f>
        <v>Tienda 3</v>
      </c>
      <c r="B4896" t="str">
        <f>IF($A4896="","",Tienda_3!B96)</f>
        <v>Juguetes</v>
      </c>
      <c r="C4896" t="str">
        <f>IF($A4896="","",Tienda_3!G96)</f>
        <v>Bogotá</v>
      </c>
      <c r="D4896" t="str">
        <f>IF($A4896="","",Tienda_3!F96)</f>
        <v>Felipe Santos</v>
      </c>
      <c r="E4896" t="str">
        <f>IF($A4896="","",Tienda_3!I96)</f>
        <v>Tarjeta de crédito</v>
      </c>
      <c r="F4896">
        <f>IF($A4896="","",VALUE(RIGHT(Tienda_3!E96,4)))</f>
        <v>2021</v>
      </c>
      <c r="G4896">
        <f>IF($A4896="","",Tienda_3!C96)</f>
        <v>237700</v>
      </c>
      <c r="H4896">
        <f>IF($A4896="","",Tienda_3!D96)</f>
        <v>10800</v>
      </c>
      <c r="I4896">
        <f>IF($A4896="","",Tienda_3!H96)</f>
        <v>5</v>
      </c>
      <c r="J4896">
        <f>IF($A4896="",0,IF(AND(OR('Cuadro-de-mando'!$B$4="(Todas)",'Cuadro-de-mando'!$B$4=$A4896),OR('Cuadro-de-mando'!$E$4="(Todas)",'Cuadro-de-mando'!$E$4=$B4896),OR('Cuadro-de-mando'!$H$4="(Todas)",'Cuadro-de-mando'!$H$4=$C4896),OR('Cuadro-de-mando'!$K$4="(Todas)",'Cuadro-de-mando'!$K$4=$E4896),OR('Cuadro-de-mando'!$N$4="(Todos)",'Cuadro-de-mando'!$N$4=$F4896)),1,0))</f>
        <v>1</v>
      </c>
    </row>
    <row r="4897" spans="1:10" x14ac:dyDescent="0.25">
      <c r="A4897" t="str">
        <f>IF(Tienda_3!$A97="","","Tienda 3")</f>
        <v>Tienda 3</v>
      </c>
      <c r="B4897" t="str">
        <f>IF($A4897="","",Tienda_3!B97)</f>
        <v>Electrodomésticos</v>
      </c>
      <c r="C4897" t="str">
        <f>IF($A4897="","",Tienda_3!G97)</f>
        <v>Cúcuta</v>
      </c>
      <c r="D4897" t="str">
        <f>IF($A4897="","",Tienda_3!F97)</f>
        <v>Beatriz Morales</v>
      </c>
      <c r="E4897" t="str">
        <f>IF($A4897="","",Tienda_3!I97)</f>
        <v>Tarjeta de crédito</v>
      </c>
      <c r="F4897">
        <f>IF($A4897="","",VALUE(RIGHT(Tienda_3!E97,4)))</f>
        <v>2020</v>
      </c>
      <c r="G4897">
        <f>IF($A4897="","",Tienda_3!C97)</f>
        <v>1234700</v>
      </c>
      <c r="H4897">
        <f>IF($A4897="","",Tienda_3!D97)</f>
        <v>66100</v>
      </c>
      <c r="I4897">
        <f>IF($A4897="","",Tienda_3!H97)</f>
        <v>5</v>
      </c>
      <c r="J4897">
        <f>IF($A4897="",0,IF(AND(OR('Cuadro-de-mando'!$B$4="(Todas)",'Cuadro-de-mando'!$B$4=$A4897),OR('Cuadro-de-mando'!$E$4="(Todas)",'Cuadro-de-mando'!$E$4=$B4897),OR('Cuadro-de-mando'!$H$4="(Todas)",'Cuadro-de-mando'!$H$4=$C4897),OR('Cuadro-de-mando'!$K$4="(Todas)",'Cuadro-de-mando'!$K$4=$E4897),OR('Cuadro-de-mando'!$N$4="(Todos)",'Cuadro-de-mando'!$N$4=$F4897)),1,0))</f>
        <v>1</v>
      </c>
    </row>
    <row r="4898" spans="1:10" x14ac:dyDescent="0.25">
      <c r="A4898" t="str">
        <f>IF(Tienda_3!$A98="","","Tienda 3")</f>
        <v>Tienda 3</v>
      </c>
      <c r="B4898" t="str">
        <f>IF($A4898="","",Tienda_3!B98)</f>
        <v>Electrónicos</v>
      </c>
      <c r="C4898" t="str">
        <f>IF($A4898="","",Tienda_3!G98)</f>
        <v>Cali</v>
      </c>
      <c r="D4898" t="str">
        <f>IF($A4898="","",Tienda_3!F98)</f>
        <v>Juan Fernandez</v>
      </c>
      <c r="E4898" t="str">
        <f>IF($A4898="","",Tienda_3!I98)</f>
        <v>Tarjeta de crédito</v>
      </c>
      <c r="F4898">
        <f>IF($A4898="","",VALUE(RIGHT(Tienda_3!E98,4)))</f>
        <v>2021</v>
      </c>
      <c r="G4898">
        <f>IF($A4898="","",Tienda_3!C98)</f>
        <v>100000</v>
      </c>
      <c r="H4898">
        <f>IF($A4898="","",Tienda_3!D98)</f>
        <v>5500</v>
      </c>
      <c r="I4898">
        <f>IF($A4898="","",Tienda_3!H98)</f>
        <v>5</v>
      </c>
      <c r="J4898">
        <f>IF($A4898="",0,IF(AND(OR('Cuadro-de-mando'!$B$4="(Todas)",'Cuadro-de-mando'!$B$4=$A4898),OR('Cuadro-de-mando'!$E$4="(Todas)",'Cuadro-de-mando'!$E$4=$B4898),OR('Cuadro-de-mando'!$H$4="(Todas)",'Cuadro-de-mando'!$H$4=$C4898),OR('Cuadro-de-mando'!$K$4="(Todas)",'Cuadro-de-mando'!$K$4=$E4898),OR('Cuadro-de-mando'!$N$4="(Todos)",'Cuadro-de-mando'!$N$4=$F4898)),1,0))</f>
        <v>1</v>
      </c>
    </row>
    <row r="4899" spans="1:10" x14ac:dyDescent="0.25">
      <c r="A4899" t="str">
        <f>IF(Tienda_3!$A99="","","Tienda 3")</f>
        <v>Tienda 3</v>
      </c>
      <c r="B4899" t="str">
        <f>IF($A4899="","",Tienda_3!B99)</f>
        <v>Instrumentos musicales</v>
      </c>
      <c r="C4899" t="str">
        <f>IF($A4899="","",Tienda_3!G99)</f>
        <v>Bogotá</v>
      </c>
      <c r="D4899" t="str">
        <f>IF($A4899="","",Tienda_3!F99)</f>
        <v>Ángel Rodriguez</v>
      </c>
      <c r="E4899" t="str">
        <f>IF($A4899="","",Tienda_3!I99)</f>
        <v>Tarjeta de crédito</v>
      </c>
      <c r="F4899">
        <f>IF($A4899="","",VALUE(RIGHT(Tienda_3!E99,4)))</f>
        <v>2020</v>
      </c>
      <c r="G4899">
        <f>IF($A4899="","",Tienda_3!C99)</f>
        <v>229100</v>
      </c>
      <c r="H4899">
        <f>IF($A4899="","",Tienda_3!D99)</f>
        <v>10400</v>
      </c>
      <c r="I4899">
        <f>IF($A4899="","",Tienda_3!H99)</f>
        <v>3</v>
      </c>
      <c r="J4899">
        <f>IF($A4899="",0,IF(AND(OR('Cuadro-de-mando'!$B$4="(Todas)",'Cuadro-de-mando'!$B$4=$A4899),OR('Cuadro-de-mando'!$E$4="(Todas)",'Cuadro-de-mando'!$E$4=$B4899),OR('Cuadro-de-mando'!$H$4="(Todas)",'Cuadro-de-mando'!$H$4=$C4899),OR('Cuadro-de-mando'!$K$4="(Todas)",'Cuadro-de-mando'!$K$4=$E4899),OR('Cuadro-de-mando'!$N$4="(Todos)",'Cuadro-de-mando'!$N$4=$F4899)),1,0))</f>
        <v>1</v>
      </c>
    </row>
    <row r="4900" spans="1:10" x14ac:dyDescent="0.25">
      <c r="A4900" t="str">
        <f>IF(Tienda_3!$A100="","","Tienda 3")</f>
        <v>Tienda 3</v>
      </c>
      <c r="B4900" t="str">
        <f>IF($A4900="","",Tienda_3!B100)</f>
        <v>Muebles</v>
      </c>
      <c r="C4900" t="str">
        <f>IF($A4900="","",Tienda_3!G100)</f>
        <v>Bogotá</v>
      </c>
      <c r="D4900" t="str">
        <f>IF($A4900="","",Tienda_3!F100)</f>
        <v>Beatriz Morales</v>
      </c>
      <c r="E4900" t="str">
        <f>IF($A4900="","",Tienda_3!I100)</f>
        <v>Nequi</v>
      </c>
      <c r="F4900">
        <f>IF($A4900="","",VALUE(RIGHT(Tienda_3!E100,4)))</f>
        <v>2022</v>
      </c>
      <c r="G4900">
        <f>IF($A4900="","",Tienda_3!C100)</f>
        <v>145100</v>
      </c>
      <c r="H4900">
        <f>IF($A4900="","",Tienda_3!D100)</f>
        <v>7900</v>
      </c>
      <c r="I4900">
        <f>IF($A4900="","",Tienda_3!H100)</f>
        <v>5</v>
      </c>
      <c r="J4900">
        <f>IF($A4900="",0,IF(AND(OR('Cuadro-de-mando'!$B$4="(Todas)",'Cuadro-de-mando'!$B$4=$A4900),OR('Cuadro-de-mando'!$E$4="(Todas)",'Cuadro-de-mando'!$E$4=$B4900),OR('Cuadro-de-mando'!$H$4="(Todas)",'Cuadro-de-mando'!$H$4=$C4900),OR('Cuadro-de-mando'!$K$4="(Todas)",'Cuadro-de-mando'!$K$4=$E4900),OR('Cuadro-de-mando'!$N$4="(Todos)",'Cuadro-de-mando'!$N$4=$F4900)),1,0))</f>
        <v>1</v>
      </c>
    </row>
    <row r="4901" spans="1:10" x14ac:dyDescent="0.25">
      <c r="A4901" t="str">
        <f>IF(Tienda_3!$A101="","","Tienda 3")</f>
        <v>Tienda 3</v>
      </c>
      <c r="B4901" t="str">
        <f>IF($A4901="","",Tienda_3!B101)</f>
        <v>Libros</v>
      </c>
      <c r="C4901" t="str">
        <f>IF($A4901="","",Tienda_3!G101)</f>
        <v>Riohacha</v>
      </c>
      <c r="D4901" t="str">
        <f>IF($A4901="","",Tienda_3!F101)</f>
        <v>Felipe Santos</v>
      </c>
      <c r="E4901" t="str">
        <f>IF($A4901="","",Tienda_3!I101)</f>
        <v>Nequi</v>
      </c>
      <c r="F4901">
        <f>IF($A4901="","",VALUE(RIGHT(Tienda_3!E101,4)))</f>
        <v>2022</v>
      </c>
      <c r="G4901">
        <f>IF($A4901="","",Tienda_3!C101)</f>
        <v>45800</v>
      </c>
      <c r="H4901">
        <f>IF($A4901="","",Tienda_3!D101)</f>
        <v>4800</v>
      </c>
      <c r="I4901">
        <f>IF($A4901="","",Tienda_3!H101)</f>
        <v>1</v>
      </c>
      <c r="J4901">
        <f>IF($A4901="",0,IF(AND(OR('Cuadro-de-mando'!$B$4="(Todas)",'Cuadro-de-mando'!$B$4=$A4901),OR('Cuadro-de-mando'!$E$4="(Todas)",'Cuadro-de-mando'!$E$4=$B4901),OR('Cuadro-de-mando'!$H$4="(Todas)",'Cuadro-de-mando'!$H$4=$C4901),OR('Cuadro-de-mando'!$K$4="(Todas)",'Cuadro-de-mando'!$K$4=$E4901),OR('Cuadro-de-mando'!$N$4="(Todos)",'Cuadro-de-mando'!$N$4=$F4901)),1,0))</f>
        <v>1</v>
      </c>
    </row>
    <row r="4902" spans="1:10" x14ac:dyDescent="0.25">
      <c r="A4902" t="str">
        <f>IF(Tienda_3!$A102="","","Tienda 3")</f>
        <v>Tienda 3</v>
      </c>
      <c r="B4902" t="str">
        <f>IF($A4902="","",Tienda_3!B102)</f>
        <v>Muebles</v>
      </c>
      <c r="C4902" t="str">
        <f>IF($A4902="","",Tienda_3!G102)</f>
        <v>Bogotá</v>
      </c>
      <c r="D4902" t="str">
        <f>IF($A4902="","",Tienda_3!F102)</f>
        <v>Rafael Acosta</v>
      </c>
      <c r="E4902" t="str">
        <f>IF($A4902="","",Tienda_3!I102)</f>
        <v>Nequi</v>
      </c>
      <c r="F4902">
        <f>IF($A4902="","",VALUE(RIGHT(Tienda_3!E102,4)))</f>
        <v>2022</v>
      </c>
      <c r="G4902">
        <f>IF($A4902="","",Tienda_3!C102)</f>
        <v>633600</v>
      </c>
      <c r="H4902">
        <f>IF($A4902="","",Tienda_3!D102)</f>
        <v>38500</v>
      </c>
      <c r="I4902">
        <f>IF($A4902="","",Tienda_3!H102)</f>
        <v>5</v>
      </c>
      <c r="J4902">
        <f>IF($A4902="",0,IF(AND(OR('Cuadro-de-mando'!$B$4="(Todas)",'Cuadro-de-mando'!$B$4=$A4902),OR('Cuadro-de-mando'!$E$4="(Todas)",'Cuadro-de-mando'!$E$4=$B4902),OR('Cuadro-de-mando'!$H$4="(Todas)",'Cuadro-de-mando'!$H$4=$C4902),OR('Cuadro-de-mando'!$K$4="(Todas)",'Cuadro-de-mando'!$K$4=$E4902),OR('Cuadro-de-mando'!$N$4="(Todos)",'Cuadro-de-mando'!$N$4=$F4902)),1,0))</f>
        <v>1</v>
      </c>
    </row>
    <row r="4903" spans="1:10" x14ac:dyDescent="0.25">
      <c r="A4903" t="str">
        <f>IF(Tienda_3!$A103="","","Tienda 3")</f>
        <v>Tienda 3</v>
      </c>
      <c r="B4903" t="str">
        <f>IF($A4903="","",Tienda_3!B103)</f>
        <v>Juguetes</v>
      </c>
      <c r="C4903" t="str">
        <f>IF($A4903="","",Tienda_3!G103)</f>
        <v>Cali</v>
      </c>
      <c r="D4903" t="str">
        <f>IF($A4903="","",Tienda_3!F103)</f>
        <v>Ángel Rodriguez</v>
      </c>
      <c r="E4903" t="str">
        <f>IF($A4903="","",Tienda_3!I103)</f>
        <v>Tarjeta de crédito</v>
      </c>
      <c r="F4903">
        <f>IF($A4903="","",VALUE(RIGHT(Tienda_3!E103,4)))</f>
        <v>2023</v>
      </c>
      <c r="G4903">
        <f>IF($A4903="","",Tienda_3!C103)</f>
        <v>57200</v>
      </c>
      <c r="H4903">
        <f>IF($A4903="","",Tienda_3!D103)</f>
        <v>3300</v>
      </c>
      <c r="I4903">
        <f>IF($A4903="","",Tienda_3!H103)</f>
        <v>5</v>
      </c>
      <c r="J4903">
        <f>IF($A4903="",0,IF(AND(OR('Cuadro-de-mando'!$B$4="(Todas)",'Cuadro-de-mando'!$B$4=$A4903),OR('Cuadro-de-mando'!$E$4="(Todas)",'Cuadro-de-mando'!$E$4=$B4903),OR('Cuadro-de-mando'!$H$4="(Todas)",'Cuadro-de-mando'!$H$4=$C4903),OR('Cuadro-de-mando'!$K$4="(Todas)",'Cuadro-de-mando'!$K$4=$E4903),OR('Cuadro-de-mando'!$N$4="(Todos)",'Cuadro-de-mando'!$N$4=$F4903)),1,0))</f>
        <v>1</v>
      </c>
    </row>
    <row r="4904" spans="1:10" x14ac:dyDescent="0.25">
      <c r="A4904" t="str">
        <f>IF(Tienda_3!$A104="","","Tienda 3")</f>
        <v>Tienda 3</v>
      </c>
      <c r="B4904" t="str">
        <f>IF($A4904="","",Tienda_3!B104)</f>
        <v>Electrónicos</v>
      </c>
      <c r="C4904" t="str">
        <f>IF($A4904="","",Tienda_3!G104)</f>
        <v>Pereira</v>
      </c>
      <c r="D4904" t="str">
        <f>IF($A4904="","",Tienda_3!F104)</f>
        <v>Lucas Olivera</v>
      </c>
      <c r="E4904" t="str">
        <f>IF($A4904="","",Tienda_3!I104)</f>
        <v>Tarjeta de crédito</v>
      </c>
      <c r="F4904">
        <f>IF($A4904="","",VALUE(RIGHT(Tienda_3!E104,4)))</f>
        <v>2020</v>
      </c>
      <c r="G4904">
        <f>IF($A4904="","",Tienda_3!C104)</f>
        <v>263300</v>
      </c>
      <c r="H4904">
        <f>IF($A4904="","",Tienda_3!D104)</f>
        <v>18800</v>
      </c>
      <c r="I4904">
        <f>IF($A4904="","",Tienda_3!H104)</f>
        <v>5</v>
      </c>
      <c r="J4904">
        <f>IF($A4904="",0,IF(AND(OR('Cuadro-de-mando'!$B$4="(Todas)",'Cuadro-de-mando'!$B$4=$A4904),OR('Cuadro-de-mando'!$E$4="(Todas)",'Cuadro-de-mando'!$E$4=$B4904),OR('Cuadro-de-mando'!$H$4="(Todas)",'Cuadro-de-mando'!$H$4=$C4904),OR('Cuadro-de-mando'!$K$4="(Todas)",'Cuadro-de-mando'!$K$4=$E4904),OR('Cuadro-de-mando'!$N$4="(Todos)",'Cuadro-de-mando'!$N$4=$F4904)),1,0))</f>
        <v>1</v>
      </c>
    </row>
    <row r="4905" spans="1:10" x14ac:dyDescent="0.25">
      <c r="A4905" t="str">
        <f>IF(Tienda_3!$A105="","","Tienda 3")</f>
        <v>Tienda 3</v>
      </c>
      <c r="B4905" t="str">
        <f>IF($A4905="","",Tienda_3!B105)</f>
        <v>Electrodomésticos</v>
      </c>
      <c r="C4905" t="str">
        <f>IF($A4905="","",Tienda_3!G105)</f>
        <v>Bogotá</v>
      </c>
      <c r="D4905" t="str">
        <f>IF($A4905="","",Tienda_3!F105)</f>
        <v>Camila Rivera</v>
      </c>
      <c r="E4905" t="str">
        <f>IF($A4905="","",Tienda_3!I105)</f>
        <v>Cupón</v>
      </c>
      <c r="F4905">
        <f>IF($A4905="","",VALUE(RIGHT(Tienda_3!E105,4)))</f>
        <v>2022</v>
      </c>
      <c r="G4905">
        <f>IF($A4905="","",Tienda_3!C105)</f>
        <v>515500</v>
      </c>
      <c r="H4905">
        <f>IF($A4905="","",Tienda_3!D105)</f>
        <v>27800</v>
      </c>
      <c r="I4905">
        <f>IF($A4905="","",Tienda_3!H105)</f>
        <v>5</v>
      </c>
      <c r="J4905">
        <f>IF($A4905="",0,IF(AND(OR('Cuadro-de-mando'!$B$4="(Todas)",'Cuadro-de-mando'!$B$4=$A4905),OR('Cuadro-de-mando'!$E$4="(Todas)",'Cuadro-de-mando'!$E$4=$B4905),OR('Cuadro-de-mando'!$H$4="(Todas)",'Cuadro-de-mando'!$H$4=$C4905),OR('Cuadro-de-mando'!$K$4="(Todas)",'Cuadro-de-mando'!$K$4=$E4905),OR('Cuadro-de-mando'!$N$4="(Todos)",'Cuadro-de-mando'!$N$4=$F4905)),1,0))</f>
        <v>1</v>
      </c>
    </row>
    <row r="4906" spans="1:10" x14ac:dyDescent="0.25">
      <c r="A4906" t="str">
        <f>IF(Tienda_3!$A106="","","Tienda 3")</f>
        <v>Tienda 3</v>
      </c>
      <c r="B4906" t="str">
        <f>IF($A4906="","",Tienda_3!B106)</f>
        <v>Artículos para el hogar</v>
      </c>
      <c r="C4906" t="str">
        <f>IF($A4906="","",Tienda_3!G106)</f>
        <v>Villavicencio</v>
      </c>
      <c r="D4906" t="str">
        <f>IF($A4906="","",Tienda_3!F106)</f>
        <v>Lucas Olivera</v>
      </c>
      <c r="E4906" t="str">
        <f>IF($A4906="","",Tienda_3!I106)</f>
        <v>Cupón</v>
      </c>
      <c r="F4906">
        <f>IF($A4906="","",VALUE(RIGHT(Tienda_3!E106,4)))</f>
        <v>2022</v>
      </c>
      <c r="G4906">
        <f>IF($A4906="","",Tienda_3!C106)</f>
        <v>208500</v>
      </c>
      <c r="H4906">
        <f>IF($A4906="","",Tienda_3!D106)</f>
        <v>15800</v>
      </c>
      <c r="I4906">
        <f>IF($A4906="","",Tienda_3!H106)</f>
        <v>3</v>
      </c>
      <c r="J4906">
        <f>IF($A4906="",0,IF(AND(OR('Cuadro-de-mando'!$B$4="(Todas)",'Cuadro-de-mando'!$B$4=$A4906),OR('Cuadro-de-mando'!$E$4="(Todas)",'Cuadro-de-mando'!$E$4=$B4906),OR('Cuadro-de-mando'!$H$4="(Todas)",'Cuadro-de-mando'!$H$4=$C4906),OR('Cuadro-de-mando'!$K$4="(Todas)",'Cuadro-de-mando'!$K$4=$E4906),OR('Cuadro-de-mando'!$N$4="(Todos)",'Cuadro-de-mando'!$N$4=$F4906)),1,0))</f>
        <v>1</v>
      </c>
    </row>
    <row r="4907" spans="1:10" x14ac:dyDescent="0.25">
      <c r="A4907" t="str">
        <f>IF(Tienda_3!$A107="","","Tienda 3")</f>
        <v>Tienda 3</v>
      </c>
      <c r="B4907" t="str">
        <f>IF($A4907="","",Tienda_3!B107)</f>
        <v>Libros</v>
      </c>
      <c r="C4907" t="str">
        <f>IF($A4907="","",Tienda_3!G107)</f>
        <v>Bogotá</v>
      </c>
      <c r="D4907" t="str">
        <f>IF($A4907="","",Tienda_3!F107)</f>
        <v>Rafael Acosta</v>
      </c>
      <c r="E4907" t="str">
        <f>IF($A4907="","",Tienda_3!I107)</f>
        <v>Tarjeta de crédito</v>
      </c>
      <c r="F4907">
        <f>IF($A4907="","",VALUE(RIGHT(Tienda_3!E107,4)))</f>
        <v>2021</v>
      </c>
      <c r="G4907">
        <f>IF($A4907="","",Tienda_3!C107)</f>
        <v>66100</v>
      </c>
      <c r="H4907">
        <f>IF($A4907="","",Tienda_3!D107)</f>
        <v>1700</v>
      </c>
      <c r="I4907">
        <f>IF($A4907="","",Tienda_3!H107)</f>
        <v>1</v>
      </c>
      <c r="J4907">
        <f>IF($A4907="",0,IF(AND(OR('Cuadro-de-mando'!$B$4="(Todas)",'Cuadro-de-mando'!$B$4=$A4907),OR('Cuadro-de-mando'!$E$4="(Todas)",'Cuadro-de-mando'!$E$4=$B4907),OR('Cuadro-de-mando'!$H$4="(Todas)",'Cuadro-de-mando'!$H$4=$C4907),OR('Cuadro-de-mando'!$K$4="(Todas)",'Cuadro-de-mando'!$K$4=$E4907),OR('Cuadro-de-mando'!$N$4="(Todos)",'Cuadro-de-mando'!$N$4=$F4907)),1,0))</f>
        <v>1</v>
      </c>
    </row>
    <row r="4908" spans="1:10" x14ac:dyDescent="0.25">
      <c r="A4908" t="str">
        <f>IF(Tienda_3!$A108="","","Tienda 3")</f>
        <v>Tienda 3</v>
      </c>
      <c r="B4908" t="str">
        <f>IF($A4908="","",Tienda_3!B108)</f>
        <v>Juguetes</v>
      </c>
      <c r="C4908" t="str">
        <f>IF($A4908="","",Tienda_3!G108)</f>
        <v>Bogotá</v>
      </c>
      <c r="D4908" t="str">
        <f>IF($A4908="","",Tienda_3!F108)</f>
        <v>Izabela de León</v>
      </c>
      <c r="E4908" t="str">
        <f>IF($A4908="","",Tienda_3!I108)</f>
        <v>Tarjeta de crédito</v>
      </c>
      <c r="F4908">
        <f>IF($A4908="","",VALUE(RIGHT(Tienda_3!E108,4)))</f>
        <v>2022</v>
      </c>
      <c r="G4908">
        <f>IF($A4908="","",Tienda_3!C108)</f>
        <v>84000</v>
      </c>
      <c r="H4908">
        <f>IF($A4908="","",Tienda_3!D108)</f>
        <v>6800</v>
      </c>
      <c r="I4908">
        <f>IF($A4908="","",Tienda_3!H108)</f>
        <v>5</v>
      </c>
      <c r="J4908">
        <f>IF($A4908="",0,IF(AND(OR('Cuadro-de-mando'!$B$4="(Todas)",'Cuadro-de-mando'!$B$4=$A4908),OR('Cuadro-de-mando'!$E$4="(Todas)",'Cuadro-de-mando'!$E$4=$B4908),OR('Cuadro-de-mando'!$H$4="(Todas)",'Cuadro-de-mando'!$H$4=$C4908),OR('Cuadro-de-mando'!$K$4="(Todas)",'Cuadro-de-mando'!$K$4=$E4908),OR('Cuadro-de-mando'!$N$4="(Todos)",'Cuadro-de-mando'!$N$4=$F4908)),1,0))</f>
        <v>1</v>
      </c>
    </row>
    <row r="4909" spans="1:10" x14ac:dyDescent="0.25">
      <c r="A4909" t="str">
        <f>IF(Tienda_3!$A109="","","Tienda 3")</f>
        <v>Tienda 3</v>
      </c>
      <c r="B4909" t="str">
        <f>IF($A4909="","",Tienda_3!B109)</f>
        <v>Muebles</v>
      </c>
      <c r="C4909" t="str">
        <f>IF($A4909="","",Tienda_3!G109)</f>
        <v>Bogotá</v>
      </c>
      <c r="D4909" t="str">
        <f>IF($A4909="","",Tienda_3!F109)</f>
        <v>Juan Fernandez</v>
      </c>
      <c r="E4909" t="str">
        <f>IF($A4909="","",Tienda_3!I109)</f>
        <v>Tarjeta de crédito</v>
      </c>
      <c r="F4909">
        <f>IF($A4909="","",VALUE(RIGHT(Tienda_3!E109,4)))</f>
        <v>2023</v>
      </c>
      <c r="G4909">
        <f>IF($A4909="","",Tienda_3!C109)</f>
        <v>315900</v>
      </c>
      <c r="H4909">
        <f>IF($A4909="","",Tienda_3!D109)</f>
        <v>17300</v>
      </c>
      <c r="I4909">
        <f>IF($A4909="","",Tienda_3!H109)</f>
        <v>5</v>
      </c>
      <c r="J4909">
        <f>IF($A4909="",0,IF(AND(OR('Cuadro-de-mando'!$B$4="(Todas)",'Cuadro-de-mando'!$B$4=$A4909),OR('Cuadro-de-mando'!$E$4="(Todas)",'Cuadro-de-mando'!$E$4=$B4909),OR('Cuadro-de-mando'!$H$4="(Todas)",'Cuadro-de-mando'!$H$4=$C4909),OR('Cuadro-de-mando'!$K$4="(Todas)",'Cuadro-de-mando'!$K$4=$E4909),OR('Cuadro-de-mando'!$N$4="(Todos)",'Cuadro-de-mando'!$N$4=$F4909)),1,0))</f>
        <v>1</v>
      </c>
    </row>
    <row r="4910" spans="1:10" x14ac:dyDescent="0.25">
      <c r="A4910" t="str">
        <f>IF(Tienda_3!$A110="","","Tienda 3")</f>
        <v>Tienda 3</v>
      </c>
      <c r="B4910" t="str">
        <f>IF($A4910="","",Tienda_3!B110)</f>
        <v>Artículos para el hogar</v>
      </c>
      <c r="C4910" t="str">
        <f>IF($A4910="","",Tienda_3!G110)</f>
        <v>Medellín</v>
      </c>
      <c r="D4910" t="str">
        <f>IF($A4910="","",Tienda_3!F110)</f>
        <v>Juliana Costa</v>
      </c>
      <c r="E4910" t="str">
        <f>IF($A4910="","",Tienda_3!I110)</f>
        <v>Tarjeta de crédito</v>
      </c>
      <c r="F4910">
        <f>IF($A4910="","",VALUE(RIGHT(Tienda_3!E110,4)))</f>
        <v>2023</v>
      </c>
      <c r="G4910">
        <f>IF($A4910="","",Tienda_3!C110)</f>
        <v>102800</v>
      </c>
      <c r="H4910">
        <f>IF($A4910="","",Tienda_3!D110)</f>
        <v>7800</v>
      </c>
      <c r="I4910">
        <f>IF($A4910="","",Tienda_3!H110)</f>
        <v>5</v>
      </c>
      <c r="J4910">
        <f>IF($A4910="",0,IF(AND(OR('Cuadro-de-mando'!$B$4="(Todas)",'Cuadro-de-mando'!$B$4=$A4910),OR('Cuadro-de-mando'!$E$4="(Todas)",'Cuadro-de-mando'!$E$4=$B4910),OR('Cuadro-de-mando'!$H$4="(Todas)",'Cuadro-de-mando'!$H$4=$C4910),OR('Cuadro-de-mando'!$K$4="(Todas)",'Cuadro-de-mando'!$K$4=$E4910),OR('Cuadro-de-mando'!$N$4="(Todos)",'Cuadro-de-mando'!$N$4=$F4910)),1,0))</f>
        <v>1</v>
      </c>
    </row>
    <row r="4911" spans="1:10" x14ac:dyDescent="0.25">
      <c r="A4911" t="str">
        <f>IF(Tienda_3!$A111="","","Tienda 3")</f>
        <v>Tienda 3</v>
      </c>
      <c r="B4911" t="str">
        <f>IF($A4911="","",Tienda_3!B111)</f>
        <v>Muebles</v>
      </c>
      <c r="C4911" t="str">
        <f>IF($A4911="","",Tienda_3!G111)</f>
        <v>Medellín</v>
      </c>
      <c r="D4911" t="str">
        <f>IF($A4911="","",Tienda_3!F111)</f>
        <v>Juan Fernandez</v>
      </c>
      <c r="E4911" t="str">
        <f>IF($A4911="","",Tienda_3!I111)</f>
        <v>Nequi</v>
      </c>
      <c r="F4911">
        <f>IF($A4911="","",VALUE(RIGHT(Tienda_3!E111,4)))</f>
        <v>2022</v>
      </c>
      <c r="G4911">
        <f>IF($A4911="","",Tienda_3!C111)</f>
        <v>213000</v>
      </c>
      <c r="H4911">
        <f>IF($A4911="","",Tienda_3!D111)</f>
        <v>11600</v>
      </c>
      <c r="I4911">
        <f>IF($A4911="","",Tienda_3!H111)</f>
        <v>5</v>
      </c>
      <c r="J4911">
        <f>IF($A4911="",0,IF(AND(OR('Cuadro-de-mando'!$B$4="(Todas)",'Cuadro-de-mando'!$B$4=$A4911),OR('Cuadro-de-mando'!$E$4="(Todas)",'Cuadro-de-mando'!$E$4=$B4911),OR('Cuadro-de-mando'!$H$4="(Todas)",'Cuadro-de-mando'!$H$4=$C4911),OR('Cuadro-de-mando'!$K$4="(Todas)",'Cuadro-de-mando'!$K$4=$E4911),OR('Cuadro-de-mando'!$N$4="(Todos)",'Cuadro-de-mando'!$N$4=$F4911)),1,0))</f>
        <v>1</v>
      </c>
    </row>
    <row r="4912" spans="1:10" x14ac:dyDescent="0.25">
      <c r="A4912" t="str">
        <f>IF(Tienda_3!$A112="","","Tienda 3")</f>
        <v>Tienda 3</v>
      </c>
      <c r="B4912" t="str">
        <f>IF($A4912="","",Tienda_3!B112)</f>
        <v>Libros</v>
      </c>
      <c r="C4912" t="str">
        <f>IF($A4912="","",Tienda_3!G112)</f>
        <v>Medellín</v>
      </c>
      <c r="D4912" t="str">
        <f>IF($A4912="","",Tienda_3!F112)</f>
        <v>Mariana Herrera</v>
      </c>
      <c r="E4912" t="str">
        <f>IF($A4912="","",Tienda_3!I112)</f>
        <v>Tarjeta de crédito</v>
      </c>
      <c r="F4912">
        <f>IF($A4912="","",VALUE(RIGHT(Tienda_3!E112,4)))</f>
        <v>2022</v>
      </c>
      <c r="G4912">
        <f>IF($A4912="","",Tienda_3!C112)</f>
        <v>43100</v>
      </c>
      <c r="H4912">
        <f>IF($A4912="","",Tienda_3!D112)</f>
        <v>0</v>
      </c>
      <c r="I4912">
        <f>IF($A4912="","",Tienda_3!H112)</f>
        <v>1</v>
      </c>
      <c r="J4912">
        <f>IF($A4912="",0,IF(AND(OR('Cuadro-de-mando'!$B$4="(Todas)",'Cuadro-de-mando'!$B$4=$A4912),OR('Cuadro-de-mando'!$E$4="(Todas)",'Cuadro-de-mando'!$E$4=$B4912),OR('Cuadro-de-mando'!$H$4="(Todas)",'Cuadro-de-mando'!$H$4=$C4912),OR('Cuadro-de-mando'!$K$4="(Todas)",'Cuadro-de-mando'!$K$4=$E4912),OR('Cuadro-de-mando'!$N$4="(Todos)",'Cuadro-de-mando'!$N$4=$F4912)),1,0))</f>
        <v>1</v>
      </c>
    </row>
    <row r="4913" spans="1:10" x14ac:dyDescent="0.25">
      <c r="A4913" t="str">
        <f>IF(Tienda_3!$A113="","","Tienda 3")</f>
        <v>Tienda 3</v>
      </c>
      <c r="B4913" t="str">
        <f>IF($A4913="","",Tienda_3!B113)</f>
        <v>Muebles</v>
      </c>
      <c r="C4913" t="str">
        <f>IF($A4913="","",Tienda_3!G113)</f>
        <v>Bogotá</v>
      </c>
      <c r="D4913" t="str">
        <f>IF($A4913="","",Tienda_3!F113)</f>
        <v>Maria Alfonso</v>
      </c>
      <c r="E4913" t="str">
        <f>IF($A4913="","",Tienda_3!I113)</f>
        <v>Tarjeta de crédito</v>
      </c>
      <c r="F4913">
        <f>IF($A4913="","",VALUE(RIGHT(Tienda_3!E113,4)))</f>
        <v>2022</v>
      </c>
      <c r="G4913">
        <f>IF($A4913="","",Tienda_3!C113)</f>
        <v>271000</v>
      </c>
      <c r="H4913">
        <f>IF($A4913="","",Tienda_3!D113)</f>
        <v>12600</v>
      </c>
      <c r="I4913">
        <f>IF($A4913="","",Tienda_3!H113)</f>
        <v>1</v>
      </c>
      <c r="J4913">
        <f>IF($A4913="",0,IF(AND(OR('Cuadro-de-mando'!$B$4="(Todas)",'Cuadro-de-mando'!$B$4=$A4913),OR('Cuadro-de-mando'!$E$4="(Todas)",'Cuadro-de-mando'!$E$4=$B4913),OR('Cuadro-de-mando'!$H$4="(Todas)",'Cuadro-de-mando'!$H$4=$C4913),OR('Cuadro-de-mando'!$K$4="(Todas)",'Cuadro-de-mando'!$K$4=$E4913),OR('Cuadro-de-mando'!$N$4="(Todos)",'Cuadro-de-mando'!$N$4=$F4913)),1,0))</f>
        <v>1</v>
      </c>
    </row>
    <row r="4914" spans="1:10" x14ac:dyDescent="0.25">
      <c r="A4914" t="str">
        <f>IF(Tienda_3!$A114="","","Tienda 3")</f>
        <v>Tienda 3</v>
      </c>
      <c r="B4914" t="str">
        <f>IF($A4914="","",Tienda_3!B114)</f>
        <v>Muebles</v>
      </c>
      <c r="C4914" t="str">
        <f>IF($A4914="","",Tienda_3!G114)</f>
        <v>Cúcuta</v>
      </c>
      <c r="D4914" t="str">
        <f>IF($A4914="","",Tienda_3!F114)</f>
        <v>Camila Rivera</v>
      </c>
      <c r="E4914" t="str">
        <f>IF($A4914="","",Tienda_3!I114)</f>
        <v>Nequi</v>
      </c>
      <c r="F4914">
        <f>IF($A4914="","",VALUE(RIGHT(Tienda_3!E114,4)))</f>
        <v>2022</v>
      </c>
      <c r="G4914">
        <f>IF($A4914="","",Tienda_3!C114)</f>
        <v>284200</v>
      </c>
      <c r="H4914">
        <f>IF($A4914="","",Tienda_3!D114)</f>
        <v>13300</v>
      </c>
      <c r="I4914">
        <f>IF($A4914="","",Tienda_3!H114)</f>
        <v>5</v>
      </c>
      <c r="J4914">
        <f>IF($A4914="",0,IF(AND(OR('Cuadro-de-mando'!$B$4="(Todas)",'Cuadro-de-mando'!$B$4=$A4914),OR('Cuadro-de-mando'!$E$4="(Todas)",'Cuadro-de-mando'!$E$4=$B4914),OR('Cuadro-de-mando'!$H$4="(Todas)",'Cuadro-de-mando'!$H$4=$C4914),OR('Cuadro-de-mando'!$K$4="(Todas)",'Cuadro-de-mando'!$K$4=$E4914),OR('Cuadro-de-mando'!$N$4="(Todos)",'Cuadro-de-mando'!$N$4=$F4914)),1,0))</f>
        <v>1</v>
      </c>
    </row>
    <row r="4915" spans="1:10" x14ac:dyDescent="0.25">
      <c r="A4915" t="str">
        <f>IF(Tienda_3!$A115="","","Tienda 3")</f>
        <v>Tienda 3</v>
      </c>
      <c r="B4915" t="str">
        <f>IF($A4915="","",Tienda_3!B115)</f>
        <v>Electrónicos</v>
      </c>
      <c r="C4915" t="str">
        <f>IF($A4915="","",Tienda_3!G115)</f>
        <v>Bogotá</v>
      </c>
      <c r="D4915" t="str">
        <f>IF($A4915="","",Tienda_3!F115)</f>
        <v>Pedro Gomez</v>
      </c>
      <c r="E4915" t="str">
        <f>IF($A4915="","",Tienda_3!I115)</f>
        <v>Tarjeta de crédito</v>
      </c>
      <c r="F4915">
        <f>IF($A4915="","",VALUE(RIGHT(Tienda_3!E115,4)))</f>
        <v>2022</v>
      </c>
      <c r="G4915">
        <f>IF($A4915="","",Tienda_3!C115)</f>
        <v>207800</v>
      </c>
      <c r="H4915">
        <f>IF($A4915="","",Tienda_3!D115)</f>
        <v>9300</v>
      </c>
      <c r="I4915">
        <f>IF($A4915="","",Tienda_3!H115)</f>
        <v>4</v>
      </c>
      <c r="J4915">
        <f>IF($A4915="",0,IF(AND(OR('Cuadro-de-mando'!$B$4="(Todas)",'Cuadro-de-mando'!$B$4=$A4915),OR('Cuadro-de-mando'!$E$4="(Todas)",'Cuadro-de-mando'!$E$4=$B4915),OR('Cuadro-de-mando'!$H$4="(Todas)",'Cuadro-de-mando'!$H$4=$C4915),OR('Cuadro-de-mando'!$K$4="(Todas)",'Cuadro-de-mando'!$K$4=$E4915),OR('Cuadro-de-mando'!$N$4="(Todos)",'Cuadro-de-mando'!$N$4=$F4915)),1,0))</f>
        <v>1</v>
      </c>
    </row>
    <row r="4916" spans="1:10" x14ac:dyDescent="0.25">
      <c r="A4916" t="str">
        <f>IF(Tienda_3!$A116="","","Tienda 3")</f>
        <v>Tienda 3</v>
      </c>
      <c r="B4916" t="str">
        <f>IF($A4916="","",Tienda_3!B116)</f>
        <v>Electrodomésticos</v>
      </c>
      <c r="C4916" t="str">
        <f>IF($A4916="","",Tienda_3!G116)</f>
        <v>Medellín</v>
      </c>
      <c r="D4916" t="str">
        <f>IF($A4916="","",Tienda_3!F116)</f>
        <v>Juan Fernandez</v>
      </c>
      <c r="E4916" t="str">
        <f>IF($A4916="","",Tienda_3!I116)</f>
        <v>Tarjeta de crédito</v>
      </c>
      <c r="F4916">
        <f>IF($A4916="","",VALUE(RIGHT(Tienda_3!E116,4)))</f>
        <v>2021</v>
      </c>
      <c r="G4916">
        <f>IF($A4916="","",Tienda_3!C116)</f>
        <v>1296000</v>
      </c>
      <c r="H4916">
        <f>IF($A4916="","",Tienda_3!D116)</f>
        <v>71400</v>
      </c>
      <c r="I4916">
        <f>IF($A4916="","",Tienda_3!H116)</f>
        <v>5</v>
      </c>
      <c r="J4916">
        <f>IF($A4916="",0,IF(AND(OR('Cuadro-de-mando'!$B$4="(Todas)",'Cuadro-de-mando'!$B$4=$A4916),OR('Cuadro-de-mando'!$E$4="(Todas)",'Cuadro-de-mando'!$E$4=$B4916),OR('Cuadro-de-mando'!$H$4="(Todas)",'Cuadro-de-mando'!$H$4=$C4916),OR('Cuadro-de-mando'!$K$4="(Todas)",'Cuadro-de-mando'!$K$4=$E4916),OR('Cuadro-de-mando'!$N$4="(Todos)",'Cuadro-de-mando'!$N$4=$F4916)),1,0))</f>
        <v>1</v>
      </c>
    </row>
    <row r="4917" spans="1:10" x14ac:dyDescent="0.25">
      <c r="A4917" t="str">
        <f>IF(Tienda_3!$A117="","","Tienda 3")</f>
        <v>Tienda 3</v>
      </c>
      <c r="B4917" t="str">
        <f>IF($A4917="","",Tienda_3!B117)</f>
        <v>Libros</v>
      </c>
      <c r="C4917" t="str">
        <f>IF($A4917="","",Tienda_3!G117)</f>
        <v>Bogotá</v>
      </c>
      <c r="D4917" t="str">
        <f>IF($A4917="","",Tienda_3!F117)</f>
        <v>Mariana Herrera</v>
      </c>
      <c r="E4917" t="str">
        <f>IF($A4917="","",Tienda_3!I117)</f>
        <v>Tarjeta de crédito</v>
      </c>
      <c r="F4917">
        <f>IF($A4917="","",VALUE(RIGHT(Tienda_3!E117,4)))</f>
        <v>2021</v>
      </c>
      <c r="G4917">
        <f>IF($A4917="","",Tienda_3!C117)</f>
        <v>30600</v>
      </c>
      <c r="H4917">
        <f>IF($A4917="","",Tienda_3!D117)</f>
        <v>0</v>
      </c>
      <c r="I4917">
        <f>IF($A4917="","",Tienda_3!H117)</f>
        <v>5</v>
      </c>
      <c r="J4917">
        <f>IF($A4917="",0,IF(AND(OR('Cuadro-de-mando'!$B$4="(Todas)",'Cuadro-de-mando'!$B$4=$A4917),OR('Cuadro-de-mando'!$E$4="(Todas)",'Cuadro-de-mando'!$E$4=$B4917),OR('Cuadro-de-mando'!$H$4="(Todas)",'Cuadro-de-mando'!$H$4=$C4917),OR('Cuadro-de-mando'!$K$4="(Todas)",'Cuadro-de-mando'!$K$4=$E4917),OR('Cuadro-de-mando'!$N$4="(Todos)",'Cuadro-de-mando'!$N$4=$F4917)),1,0))</f>
        <v>1</v>
      </c>
    </row>
    <row r="4918" spans="1:10" x14ac:dyDescent="0.25">
      <c r="A4918" t="str">
        <f>IF(Tienda_3!$A118="","","Tienda 3")</f>
        <v>Tienda 3</v>
      </c>
      <c r="B4918" t="str">
        <f>IF($A4918="","",Tienda_3!B118)</f>
        <v>Deportes y diversión</v>
      </c>
      <c r="C4918" t="str">
        <f>IF($A4918="","",Tienda_3!G118)</f>
        <v>Barranquilla</v>
      </c>
      <c r="D4918" t="str">
        <f>IF($A4918="","",Tienda_3!F118)</f>
        <v>Mariana Herrera</v>
      </c>
      <c r="E4918" t="str">
        <f>IF($A4918="","",Tienda_3!I118)</f>
        <v>Tarjeta de crédito</v>
      </c>
      <c r="F4918">
        <f>IF($A4918="","",VALUE(RIGHT(Tienda_3!E118,4)))</f>
        <v>2023</v>
      </c>
      <c r="G4918">
        <f>IF($A4918="","",Tienda_3!C118)</f>
        <v>497300</v>
      </c>
      <c r="H4918">
        <f>IF($A4918="","",Tienda_3!D118)</f>
        <v>24700</v>
      </c>
      <c r="I4918">
        <f>IF($A4918="","",Tienda_3!H118)</f>
        <v>5</v>
      </c>
      <c r="J4918">
        <f>IF($A4918="",0,IF(AND(OR('Cuadro-de-mando'!$B$4="(Todas)",'Cuadro-de-mando'!$B$4=$A4918),OR('Cuadro-de-mando'!$E$4="(Todas)",'Cuadro-de-mando'!$E$4=$B4918),OR('Cuadro-de-mando'!$H$4="(Todas)",'Cuadro-de-mando'!$H$4=$C4918),OR('Cuadro-de-mando'!$K$4="(Todas)",'Cuadro-de-mando'!$K$4=$E4918),OR('Cuadro-de-mando'!$N$4="(Todos)",'Cuadro-de-mando'!$N$4=$F4918)),1,0))</f>
        <v>1</v>
      </c>
    </row>
    <row r="4919" spans="1:10" x14ac:dyDescent="0.25">
      <c r="A4919" t="str">
        <f>IF(Tienda_3!$A119="","","Tienda 3")</f>
        <v>Tienda 3</v>
      </c>
      <c r="B4919" t="str">
        <f>IF($A4919="","",Tienda_3!B119)</f>
        <v>Artículos para el hogar</v>
      </c>
      <c r="C4919" t="str">
        <f>IF($A4919="","",Tienda_3!G119)</f>
        <v>Cali</v>
      </c>
      <c r="D4919" t="str">
        <f>IF($A4919="","",Tienda_3!F119)</f>
        <v>Beatriz Morales</v>
      </c>
      <c r="E4919" t="str">
        <f>IF($A4919="","",Tienda_3!I119)</f>
        <v>Tarjeta de crédito</v>
      </c>
      <c r="F4919">
        <f>IF($A4919="","",VALUE(RIGHT(Tienda_3!E119,4)))</f>
        <v>2021</v>
      </c>
      <c r="G4919">
        <f>IF($A4919="","",Tienda_3!C119)</f>
        <v>51300</v>
      </c>
      <c r="H4919">
        <f>IF($A4919="","",Tienda_3!D119)</f>
        <v>900</v>
      </c>
      <c r="I4919">
        <f>IF($A4919="","",Tienda_3!H119)</f>
        <v>5</v>
      </c>
      <c r="J4919">
        <f>IF($A4919="",0,IF(AND(OR('Cuadro-de-mando'!$B$4="(Todas)",'Cuadro-de-mando'!$B$4=$A4919),OR('Cuadro-de-mando'!$E$4="(Todas)",'Cuadro-de-mando'!$E$4=$B4919),OR('Cuadro-de-mando'!$H$4="(Todas)",'Cuadro-de-mando'!$H$4=$C4919),OR('Cuadro-de-mando'!$K$4="(Todas)",'Cuadro-de-mando'!$K$4=$E4919),OR('Cuadro-de-mando'!$N$4="(Todos)",'Cuadro-de-mando'!$N$4=$F4919)),1,0))</f>
        <v>1</v>
      </c>
    </row>
    <row r="4920" spans="1:10" x14ac:dyDescent="0.25">
      <c r="A4920" t="str">
        <f>IF(Tienda_3!$A120="","","Tienda 3")</f>
        <v>Tienda 3</v>
      </c>
      <c r="B4920" t="str">
        <f>IF($A4920="","",Tienda_3!B120)</f>
        <v>Muebles</v>
      </c>
      <c r="C4920" t="str">
        <f>IF($A4920="","",Tienda_3!G120)</f>
        <v>Bogotá</v>
      </c>
      <c r="D4920" t="str">
        <f>IF($A4920="","",Tienda_3!F120)</f>
        <v>Ángel Rodriguez</v>
      </c>
      <c r="E4920" t="str">
        <f>IF($A4920="","",Tienda_3!I120)</f>
        <v>Cupón</v>
      </c>
      <c r="F4920">
        <f>IF($A4920="","",VALUE(RIGHT(Tienda_3!E120,4)))</f>
        <v>2021</v>
      </c>
      <c r="G4920">
        <f>IF($A4920="","",Tienda_3!C120)</f>
        <v>940900</v>
      </c>
      <c r="H4920">
        <f>IF($A4920="","",Tienda_3!D120)</f>
        <v>52500</v>
      </c>
      <c r="I4920">
        <f>IF($A4920="","",Tienda_3!H120)</f>
        <v>5</v>
      </c>
      <c r="J4920">
        <f>IF($A4920="",0,IF(AND(OR('Cuadro-de-mando'!$B$4="(Todas)",'Cuadro-de-mando'!$B$4=$A4920),OR('Cuadro-de-mando'!$E$4="(Todas)",'Cuadro-de-mando'!$E$4=$B4920),OR('Cuadro-de-mando'!$H$4="(Todas)",'Cuadro-de-mando'!$H$4=$C4920),OR('Cuadro-de-mando'!$K$4="(Todas)",'Cuadro-de-mando'!$K$4=$E4920),OR('Cuadro-de-mando'!$N$4="(Todos)",'Cuadro-de-mando'!$N$4=$F4920)),1,0))</f>
        <v>1</v>
      </c>
    </row>
    <row r="4921" spans="1:10" x14ac:dyDescent="0.25">
      <c r="A4921" t="str">
        <f>IF(Tienda_3!$A121="","","Tienda 3")</f>
        <v>Tienda 3</v>
      </c>
      <c r="B4921" t="str">
        <f>IF($A4921="","",Tienda_3!B121)</f>
        <v>Muebles</v>
      </c>
      <c r="C4921" t="str">
        <f>IF($A4921="","",Tienda_3!G121)</f>
        <v>Santa Marta</v>
      </c>
      <c r="D4921" t="str">
        <f>IF($A4921="","",Tienda_3!F121)</f>
        <v>Juan Fernandez</v>
      </c>
      <c r="E4921" t="str">
        <f>IF($A4921="","",Tienda_3!I121)</f>
        <v>Tarjeta de crédito</v>
      </c>
      <c r="F4921">
        <f>IF($A4921="","",VALUE(RIGHT(Tienda_3!E121,4)))</f>
        <v>2021</v>
      </c>
      <c r="G4921">
        <f>IF($A4921="","",Tienda_3!C121)</f>
        <v>240800</v>
      </c>
      <c r="H4921">
        <f>IF($A4921="","",Tienda_3!D121)</f>
        <v>11000</v>
      </c>
      <c r="I4921">
        <f>IF($A4921="","",Tienda_3!H121)</f>
        <v>4</v>
      </c>
      <c r="J4921">
        <f>IF($A4921="",0,IF(AND(OR('Cuadro-de-mando'!$B$4="(Todas)",'Cuadro-de-mando'!$B$4=$A4921),OR('Cuadro-de-mando'!$E$4="(Todas)",'Cuadro-de-mando'!$E$4=$B4921),OR('Cuadro-de-mando'!$H$4="(Todas)",'Cuadro-de-mando'!$H$4=$C4921),OR('Cuadro-de-mando'!$K$4="(Todas)",'Cuadro-de-mando'!$K$4=$E4921),OR('Cuadro-de-mando'!$N$4="(Todos)",'Cuadro-de-mando'!$N$4=$F4921)),1,0))</f>
        <v>1</v>
      </c>
    </row>
    <row r="4922" spans="1:10" x14ac:dyDescent="0.25">
      <c r="A4922" t="str">
        <f>IF(Tienda_3!$A122="","","Tienda 3")</f>
        <v>Tienda 3</v>
      </c>
      <c r="B4922" t="str">
        <f>IF($A4922="","",Tienda_3!B122)</f>
        <v>Artículos para el hogar</v>
      </c>
      <c r="C4922" t="str">
        <f>IF($A4922="","",Tienda_3!G122)</f>
        <v>Medellín</v>
      </c>
      <c r="D4922" t="str">
        <f>IF($A4922="","",Tienda_3!F122)</f>
        <v>Juliana Costa</v>
      </c>
      <c r="E4922" t="str">
        <f>IF($A4922="","",Tienda_3!I122)</f>
        <v>Tarjeta de crédito</v>
      </c>
      <c r="F4922">
        <f>IF($A4922="","",VALUE(RIGHT(Tienda_3!E122,4)))</f>
        <v>2022</v>
      </c>
      <c r="G4922">
        <f>IF($A4922="","",Tienda_3!C122)</f>
        <v>178300</v>
      </c>
      <c r="H4922">
        <f>IF($A4922="","",Tienda_3!D122)</f>
        <v>9700</v>
      </c>
      <c r="I4922">
        <f>IF($A4922="","",Tienda_3!H122)</f>
        <v>4</v>
      </c>
      <c r="J4922">
        <f>IF($A4922="",0,IF(AND(OR('Cuadro-de-mando'!$B$4="(Todas)",'Cuadro-de-mando'!$B$4=$A4922),OR('Cuadro-de-mando'!$E$4="(Todas)",'Cuadro-de-mando'!$E$4=$B4922),OR('Cuadro-de-mando'!$H$4="(Todas)",'Cuadro-de-mando'!$H$4=$C4922),OR('Cuadro-de-mando'!$K$4="(Todas)",'Cuadro-de-mando'!$K$4=$E4922),OR('Cuadro-de-mando'!$N$4="(Todos)",'Cuadro-de-mando'!$N$4=$F4922)),1,0))</f>
        <v>1</v>
      </c>
    </row>
    <row r="4923" spans="1:10" x14ac:dyDescent="0.25">
      <c r="A4923" t="str">
        <f>IF(Tienda_3!$A123="","","Tienda 3")</f>
        <v>Tienda 3</v>
      </c>
      <c r="B4923" t="str">
        <f>IF($A4923="","",Tienda_3!B123)</f>
        <v>Electrónicos</v>
      </c>
      <c r="C4923" t="str">
        <f>IF($A4923="","",Tienda_3!G123)</f>
        <v>Cúcuta</v>
      </c>
      <c r="D4923" t="str">
        <f>IF($A4923="","",Tienda_3!F123)</f>
        <v>Felipe Santos</v>
      </c>
      <c r="E4923" t="str">
        <f>IF($A4923="","",Tienda_3!I123)</f>
        <v>Cupón</v>
      </c>
      <c r="F4923">
        <f>IF($A4923="","",VALUE(RIGHT(Tienda_3!E123,4)))</f>
        <v>2020</v>
      </c>
      <c r="G4923">
        <f>IF($A4923="","",Tienda_3!C123)</f>
        <v>1754600</v>
      </c>
      <c r="H4923">
        <f>IF($A4923="","",Tienda_3!D123)</f>
        <v>91600</v>
      </c>
      <c r="I4923">
        <f>IF($A4923="","",Tienda_3!H123)</f>
        <v>5</v>
      </c>
      <c r="J4923">
        <f>IF($A4923="",0,IF(AND(OR('Cuadro-de-mando'!$B$4="(Todas)",'Cuadro-de-mando'!$B$4=$A4923),OR('Cuadro-de-mando'!$E$4="(Todas)",'Cuadro-de-mando'!$E$4=$B4923),OR('Cuadro-de-mando'!$H$4="(Todas)",'Cuadro-de-mando'!$H$4=$C4923),OR('Cuadro-de-mando'!$K$4="(Todas)",'Cuadro-de-mando'!$K$4=$E4923),OR('Cuadro-de-mando'!$N$4="(Todos)",'Cuadro-de-mando'!$N$4=$F4923)),1,0))</f>
        <v>1</v>
      </c>
    </row>
    <row r="4924" spans="1:10" x14ac:dyDescent="0.25">
      <c r="A4924" t="str">
        <f>IF(Tienda_3!$A124="","","Tienda 3")</f>
        <v>Tienda 3</v>
      </c>
      <c r="B4924" t="str">
        <f>IF($A4924="","",Tienda_3!B124)</f>
        <v>Deportes y diversión</v>
      </c>
      <c r="C4924" t="str">
        <f>IF($A4924="","",Tienda_3!G124)</f>
        <v>Medellín</v>
      </c>
      <c r="D4924" t="str">
        <f>IF($A4924="","",Tienda_3!F124)</f>
        <v>Maria Alfonso</v>
      </c>
      <c r="E4924" t="str">
        <f>IF($A4924="","",Tienda_3!I124)</f>
        <v>Nequi</v>
      </c>
      <c r="F4924">
        <f>IF($A4924="","",VALUE(RIGHT(Tienda_3!E124,4)))</f>
        <v>2023</v>
      </c>
      <c r="G4924">
        <f>IF($A4924="","",Tienda_3!C124)</f>
        <v>104800</v>
      </c>
      <c r="H4924">
        <f>IF($A4924="","",Tienda_3!D124)</f>
        <v>3800</v>
      </c>
      <c r="I4924">
        <f>IF($A4924="","",Tienda_3!H124)</f>
        <v>5</v>
      </c>
      <c r="J4924">
        <f>IF($A4924="",0,IF(AND(OR('Cuadro-de-mando'!$B$4="(Todas)",'Cuadro-de-mando'!$B$4=$A4924),OR('Cuadro-de-mando'!$E$4="(Todas)",'Cuadro-de-mando'!$E$4=$B4924),OR('Cuadro-de-mando'!$H$4="(Todas)",'Cuadro-de-mando'!$H$4=$C4924),OR('Cuadro-de-mando'!$K$4="(Todas)",'Cuadro-de-mando'!$K$4=$E4924),OR('Cuadro-de-mando'!$N$4="(Todos)",'Cuadro-de-mando'!$N$4=$F4924)),1,0))</f>
        <v>1</v>
      </c>
    </row>
    <row r="4925" spans="1:10" x14ac:dyDescent="0.25">
      <c r="A4925" t="str">
        <f>IF(Tienda_3!$A125="","","Tienda 3")</f>
        <v>Tienda 3</v>
      </c>
      <c r="B4925" t="str">
        <f>IF($A4925="","",Tienda_3!B125)</f>
        <v>Muebles</v>
      </c>
      <c r="C4925" t="str">
        <f>IF($A4925="","",Tienda_3!G125)</f>
        <v>Bogotá</v>
      </c>
      <c r="D4925" t="str">
        <f>IF($A4925="","",Tienda_3!F125)</f>
        <v>Lucas Olivera</v>
      </c>
      <c r="E4925" t="str">
        <f>IF($A4925="","",Tienda_3!I125)</f>
        <v>Tarjeta de crédito</v>
      </c>
      <c r="F4925">
        <f>IF($A4925="","",VALUE(RIGHT(Tienda_3!E125,4)))</f>
        <v>2022</v>
      </c>
      <c r="G4925">
        <f>IF($A4925="","",Tienda_3!C125)</f>
        <v>280900</v>
      </c>
      <c r="H4925">
        <f>IF($A4925="","",Tienda_3!D125)</f>
        <v>15400</v>
      </c>
      <c r="I4925">
        <f>IF($A4925="","",Tienda_3!H125)</f>
        <v>5</v>
      </c>
      <c r="J4925">
        <f>IF($A4925="",0,IF(AND(OR('Cuadro-de-mando'!$B$4="(Todas)",'Cuadro-de-mando'!$B$4=$A4925),OR('Cuadro-de-mando'!$E$4="(Todas)",'Cuadro-de-mando'!$E$4=$B4925),OR('Cuadro-de-mando'!$H$4="(Todas)",'Cuadro-de-mando'!$H$4=$C4925),OR('Cuadro-de-mando'!$K$4="(Todas)",'Cuadro-de-mando'!$K$4=$E4925),OR('Cuadro-de-mando'!$N$4="(Todos)",'Cuadro-de-mando'!$N$4=$F4925)),1,0))</f>
        <v>1</v>
      </c>
    </row>
    <row r="4926" spans="1:10" x14ac:dyDescent="0.25">
      <c r="A4926" t="str">
        <f>IF(Tienda_3!$A126="","","Tienda 3")</f>
        <v>Tienda 3</v>
      </c>
      <c r="B4926" t="str">
        <f>IF($A4926="","",Tienda_3!B126)</f>
        <v>Electrónicos</v>
      </c>
      <c r="C4926" t="str">
        <f>IF($A4926="","",Tienda_3!G126)</f>
        <v>Medellín</v>
      </c>
      <c r="D4926" t="str">
        <f>IF($A4926="","",Tienda_3!F126)</f>
        <v>Santiago Silva</v>
      </c>
      <c r="E4926" t="str">
        <f>IF($A4926="","",Tienda_3!I126)</f>
        <v>Tarjeta de crédito</v>
      </c>
      <c r="F4926">
        <f>IF($A4926="","",VALUE(RIGHT(Tienda_3!E126,4)))</f>
        <v>2022</v>
      </c>
      <c r="G4926">
        <f>IF($A4926="","",Tienda_3!C126)</f>
        <v>194700</v>
      </c>
      <c r="H4926">
        <f>IF($A4926="","",Tienda_3!D126)</f>
        <v>10900</v>
      </c>
      <c r="I4926">
        <f>IF($A4926="","",Tienda_3!H126)</f>
        <v>5</v>
      </c>
      <c r="J4926">
        <f>IF($A4926="",0,IF(AND(OR('Cuadro-de-mando'!$B$4="(Todas)",'Cuadro-de-mando'!$B$4=$A4926),OR('Cuadro-de-mando'!$E$4="(Todas)",'Cuadro-de-mando'!$E$4=$B4926),OR('Cuadro-de-mando'!$H$4="(Todas)",'Cuadro-de-mando'!$H$4=$C4926),OR('Cuadro-de-mando'!$K$4="(Todas)",'Cuadro-de-mando'!$K$4=$E4926),OR('Cuadro-de-mando'!$N$4="(Todos)",'Cuadro-de-mando'!$N$4=$F4926)),1,0))</f>
        <v>1</v>
      </c>
    </row>
    <row r="4927" spans="1:10" x14ac:dyDescent="0.25">
      <c r="A4927" t="str">
        <f>IF(Tienda_3!$A127="","","Tienda 3")</f>
        <v>Tienda 3</v>
      </c>
      <c r="B4927" t="str">
        <f>IF($A4927="","",Tienda_3!B127)</f>
        <v>Electrónicos</v>
      </c>
      <c r="C4927" t="str">
        <f>IF($A4927="","",Tienda_3!G127)</f>
        <v>Bogotá</v>
      </c>
      <c r="D4927" t="str">
        <f>IF($A4927="","",Tienda_3!F127)</f>
        <v>Camila Rivera</v>
      </c>
      <c r="E4927" t="str">
        <f>IF($A4927="","",Tienda_3!I127)</f>
        <v>Nequi</v>
      </c>
      <c r="F4927">
        <f>IF($A4927="","",VALUE(RIGHT(Tienda_3!E127,4)))</f>
        <v>2020</v>
      </c>
      <c r="G4927">
        <f>IF($A4927="","",Tienda_3!C127)</f>
        <v>195200</v>
      </c>
      <c r="H4927">
        <f>IF($A4927="","",Tienda_3!D127)</f>
        <v>11600</v>
      </c>
      <c r="I4927">
        <f>IF($A4927="","",Tienda_3!H127)</f>
        <v>1</v>
      </c>
      <c r="J4927">
        <f>IF($A4927="",0,IF(AND(OR('Cuadro-de-mando'!$B$4="(Todas)",'Cuadro-de-mando'!$B$4=$A4927),OR('Cuadro-de-mando'!$E$4="(Todas)",'Cuadro-de-mando'!$E$4=$B4927),OR('Cuadro-de-mando'!$H$4="(Todas)",'Cuadro-de-mando'!$H$4=$C4927),OR('Cuadro-de-mando'!$K$4="(Todas)",'Cuadro-de-mando'!$K$4=$E4927),OR('Cuadro-de-mando'!$N$4="(Todos)",'Cuadro-de-mando'!$N$4=$F4927)),1,0))</f>
        <v>1</v>
      </c>
    </row>
    <row r="4928" spans="1:10" x14ac:dyDescent="0.25">
      <c r="A4928" t="str">
        <f>IF(Tienda_3!$A128="","","Tienda 3")</f>
        <v>Tienda 3</v>
      </c>
      <c r="B4928" t="str">
        <f>IF($A4928="","",Tienda_3!B128)</f>
        <v>Electrónicos</v>
      </c>
      <c r="C4928" t="str">
        <f>IF($A4928="","",Tienda_3!G128)</f>
        <v>Bogotá</v>
      </c>
      <c r="D4928" t="str">
        <f>IF($A4928="","",Tienda_3!F128)</f>
        <v>Rafael Acosta</v>
      </c>
      <c r="E4928" t="str">
        <f>IF($A4928="","",Tienda_3!I128)</f>
        <v>Tarjeta de crédito</v>
      </c>
      <c r="F4928">
        <f>IF($A4928="","",VALUE(RIGHT(Tienda_3!E128,4)))</f>
        <v>2022</v>
      </c>
      <c r="G4928">
        <f>IF($A4928="","",Tienda_3!C128)</f>
        <v>2495700</v>
      </c>
      <c r="H4928">
        <f>IF($A4928="","",Tienda_3!D128)</f>
        <v>131100</v>
      </c>
      <c r="I4928">
        <f>IF($A4928="","",Tienda_3!H128)</f>
        <v>4</v>
      </c>
      <c r="J4928">
        <f>IF($A4928="",0,IF(AND(OR('Cuadro-de-mando'!$B$4="(Todas)",'Cuadro-de-mando'!$B$4=$A4928),OR('Cuadro-de-mando'!$E$4="(Todas)",'Cuadro-de-mando'!$E$4=$B4928),OR('Cuadro-de-mando'!$H$4="(Todas)",'Cuadro-de-mando'!$H$4=$C4928),OR('Cuadro-de-mando'!$K$4="(Todas)",'Cuadro-de-mando'!$K$4=$E4928),OR('Cuadro-de-mando'!$N$4="(Todos)",'Cuadro-de-mando'!$N$4=$F4928)),1,0))</f>
        <v>1</v>
      </c>
    </row>
    <row r="4929" spans="1:10" x14ac:dyDescent="0.25">
      <c r="A4929" t="str">
        <f>IF(Tienda_3!$A129="","","Tienda 3")</f>
        <v>Tienda 3</v>
      </c>
      <c r="B4929" t="str">
        <f>IF($A4929="","",Tienda_3!B129)</f>
        <v>Muebles</v>
      </c>
      <c r="C4929" t="str">
        <f>IF($A4929="","",Tienda_3!G129)</f>
        <v>Bogotá</v>
      </c>
      <c r="D4929" t="str">
        <f>IF($A4929="","",Tienda_3!F129)</f>
        <v>Beatriz Morales</v>
      </c>
      <c r="E4929" t="str">
        <f>IF($A4929="","",Tienda_3!I129)</f>
        <v>Tarjeta de crédito</v>
      </c>
      <c r="F4929">
        <f>IF($A4929="","",VALUE(RIGHT(Tienda_3!E129,4)))</f>
        <v>2023</v>
      </c>
      <c r="G4929">
        <f>IF($A4929="","",Tienda_3!C129)</f>
        <v>249000</v>
      </c>
      <c r="H4929">
        <f>IF($A4929="","",Tienda_3!D129)</f>
        <v>19300</v>
      </c>
      <c r="I4929">
        <f>IF($A4929="","",Tienda_3!H129)</f>
        <v>5</v>
      </c>
      <c r="J4929">
        <f>IF($A4929="",0,IF(AND(OR('Cuadro-de-mando'!$B$4="(Todas)",'Cuadro-de-mando'!$B$4=$A4929),OR('Cuadro-de-mando'!$E$4="(Todas)",'Cuadro-de-mando'!$E$4=$B4929),OR('Cuadro-de-mando'!$H$4="(Todas)",'Cuadro-de-mando'!$H$4=$C4929),OR('Cuadro-de-mando'!$K$4="(Todas)",'Cuadro-de-mando'!$K$4=$E4929),OR('Cuadro-de-mando'!$N$4="(Todos)",'Cuadro-de-mando'!$N$4=$F4929)),1,0))</f>
        <v>1</v>
      </c>
    </row>
    <row r="4930" spans="1:10" x14ac:dyDescent="0.25">
      <c r="A4930" t="str">
        <f>IF(Tienda_3!$A130="","","Tienda 3")</f>
        <v>Tienda 3</v>
      </c>
      <c r="B4930" t="str">
        <f>IF($A4930="","",Tienda_3!B130)</f>
        <v>Juguetes</v>
      </c>
      <c r="C4930" t="str">
        <f>IF($A4930="","",Tienda_3!G130)</f>
        <v>Bogotá</v>
      </c>
      <c r="D4930" t="str">
        <f>IF($A4930="","",Tienda_3!F130)</f>
        <v>Izabela de León</v>
      </c>
      <c r="E4930" t="str">
        <f>IF($A4930="","",Tienda_3!I130)</f>
        <v>Nequi</v>
      </c>
      <c r="F4930">
        <f>IF($A4930="","",VALUE(RIGHT(Tienda_3!E130,4)))</f>
        <v>2020</v>
      </c>
      <c r="G4930">
        <f>IF($A4930="","",Tienda_3!C130)</f>
        <v>19500</v>
      </c>
      <c r="H4930">
        <f>IF($A4930="","",Tienda_3!D130)</f>
        <v>3400</v>
      </c>
      <c r="I4930">
        <f>IF($A4930="","",Tienda_3!H130)</f>
        <v>5</v>
      </c>
      <c r="J4930">
        <f>IF($A4930="",0,IF(AND(OR('Cuadro-de-mando'!$B$4="(Todas)",'Cuadro-de-mando'!$B$4=$A4930),OR('Cuadro-de-mando'!$E$4="(Todas)",'Cuadro-de-mando'!$E$4=$B4930),OR('Cuadro-de-mando'!$H$4="(Todas)",'Cuadro-de-mando'!$H$4=$C4930),OR('Cuadro-de-mando'!$K$4="(Todas)",'Cuadro-de-mando'!$K$4=$E4930),OR('Cuadro-de-mando'!$N$4="(Todos)",'Cuadro-de-mando'!$N$4=$F4930)),1,0))</f>
        <v>1</v>
      </c>
    </row>
    <row r="4931" spans="1:10" x14ac:dyDescent="0.25">
      <c r="A4931" t="str">
        <f>IF(Tienda_3!$A131="","","Tienda 3")</f>
        <v>Tienda 3</v>
      </c>
      <c r="B4931" t="str">
        <f>IF($A4931="","",Tienda_3!B131)</f>
        <v>Muebles</v>
      </c>
      <c r="C4931" t="str">
        <f>IF($A4931="","",Tienda_3!G131)</f>
        <v>Bogotá</v>
      </c>
      <c r="D4931" t="str">
        <f>IF($A4931="","",Tienda_3!F131)</f>
        <v>Maria Alfonso</v>
      </c>
      <c r="E4931" t="str">
        <f>IF($A4931="","",Tienda_3!I131)</f>
        <v>Nequi</v>
      </c>
      <c r="F4931">
        <f>IF($A4931="","",VALUE(RIGHT(Tienda_3!E131,4)))</f>
        <v>2020</v>
      </c>
      <c r="G4931">
        <f>IF($A4931="","",Tienda_3!C131)</f>
        <v>368000</v>
      </c>
      <c r="H4931">
        <f>IF($A4931="","",Tienda_3!D131)</f>
        <v>17800</v>
      </c>
      <c r="I4931">
        <f>IF($A4931="","",Tienda_3!H131)</f>
        <v>5</v>
      </c>
      <c r="J4931">
        <f>IF($A4931="",0,IF(AND(OR('Cuadro-de-mando'!$B$4="(Todas)",'Cuadro-de-mando'!$B$4=$A4931),OR('Cuadro-de-mando'!$E$4="(Todas)",'Cuadro-de-mando'!$E$4=$B4931),OR('Cuadro-de-mando'!$H$4="(Todas)",'Cuadro-de-mando'!$H$4=$C4931),OR('Cuadro-de-mando'!$K$4="(Todas)",'Cuadro-de-mando'!$K$4=$E4931),OR('Cuadro-de-mando'!$N$4="(Todos)",'Cuadro-de-mando'!$N$4=$F4931)),1,0))</f>
        <v>1</v>
      </c>
    </row>
    <row r="4932" spans="1:10" x14ac:dyDescent="0.25">
      <c r="A4932" t="str">
        <f>IF(Tienda_3!$A132="","","Tienda 3")</f>
        <v>Tienda 3</v>
      </c>
      <c r="B4932" t="str">
        <f>IF($A4932="","",Tienda_3!B132)</f>
        <v>Juguetes</v>
      </c>
      <c r="C4932" t="str">
        <f>IF($A4932="","",Tienda_3!G132)</f>
        <v>Bucaramanga</v>
      </c>
      <c r="D4932" t="str">
        <f>IF($A4932="","",Tienda_3!F132)</f>
        <v>Felipe Santos</v>
      </c>
      <c r="E4932" t="str">
        <f>IF($A4932="","",Tienda_3!I132)</f>
        <v>Tarjeta de crédito</v>
      </c>
      <c r="F4932">
        <f>IF($A4932="","",VALUE(RIGHT(Tienda_3!E132,4)))</f>
        <v>2022</v>
      </c>
      <c r="G4932">
        <f>IF($A4932="","",Tienda_3!C132)</f>
        <v>245000</v>
      </c>
      <c r="H4932">
        <f>IF($A4932="","",Tienda_3!D132)</f>
        <v>13400</v>
      </c>
      <c r="I4932">
        <f>IF($A4932="","",Tienda_3!H132)</f>
        <v>5</v>
      </c>
      <c r="J4932">
        <f>IF($A4932="",0,IF(AND(OR('Cuadro-de-mando'!$B$4="(Todas)",'Cuadro-de-mando'!$B$4=$A4932),OR('Cuadro-de-mando'!$E$4="(Todas)",'Cuadro-de-mando'!$E$4=$B4932),OR('Cuadro-de-mando'!$H$4="(Todas)",'Cuadro-de-mando'!$H$4=$C4932),OR('Cuadro-de-mando'!$K$4="(Todas)",'Cuadro-de-mando'!$K$4=$E4932),OR('Cuadro-de-mando'!$N$4="(Todos)",'Cuadro-de-mando'!$N$4=$F4932)),1,0))</f>
        <v>1</v>
      </c>
    </row>
    <row r="4933" spans="1:10" x14ac:dyDescent="0.25">
      <c r="A4933" t="str">
        <f>IF(Tienda_3!$A133="","","Tienda 3")</f>
        <v>Tienda 3</v>
      </c>
      <c r="B4933" t="str">
        <f>IF($A4933="","",Tienda_3!B133)</f>
        <v>Muebles</v>
      </c>
      <c r="C4933" t="str">
        <f>IF($A4933="","",Tienda_3!G133)</f>
        <v>Bogotá</v>
      </c>
      <c r="D4933" t="str">
        <f>IF($A4933="","",Tienda_3!F133)</f>
        <v>Juan Fernandez</v>
      </c>
      <c r="E4933" t="str">
        <f>IF($A4933="","",Tienda_3!I133)</f>
        <v>Tarjeta de crédito</v>
      </c>
      <c r="F4933">
        <f>IF($A4933="","",VALUE(RIGHT(Tienda_3!E133,4)))</f>
        <v>2021</v>
      </c>
      <c r="G4933">
        <f>IF($A4933="","",Tienda_3!C133)</f>
        <v>606200</v>
      </c>
      <c r="H4933">
        <f>IF($A4933="","",Tienda_3!D133)</f>
        <v>32700</v>
      </c>
      <c r="I4933">
        <f>IF($A4933="","",Tienda_3!H133)</f>
        <v>5</v>
      </c>
      <c r="J4933">
        <f>IF($A4933="",0,IF(AND(OR('Cuadro-de-mando'!$B$4="(Todas)",'Cuadro-de-mando'!$B$4=$A4933),OR('Cuadro-de-mando'!$E$4="(Todas)",'Cuadro-de-mando'!$E$4=$B4933),OR('Cuadro-de-mando'!$H$4="(Todas)",'Cuadro-de-mando'!$H$4=$C4933),OR('Cuadro-de-mando'!$K$4="(Todas)",'Cuadro-de-mando'!$K$4=$E4933),OR('Cuadro-de-mando'!$N$4="(Todos)",'Cuadro-de-mando'!$N$4=$F4933)),1,0))</f>
        <v>1</v>
      </c>
    </row>
    <row r="4934" spans="1:10" x14ac:dyDescent="0.25">
      <c r="A4934" t="str">
        <f>IF(Tienda_3!$A134="","","Tienda 3")</f>
        <v>Tienda 3</v>
      </c>
      <c r="B4934" t="str">
        <f>IF($A4934="","",Tienda_3!B134)</f>
        <v>Muebles</v>
      </c>
      <c r="C4934" t="str">
        <f>IF($A4934="","",Tienda_3!G134)</f>
        <v>Bogotá</v>
      </c>
      <c r="D4934" t="str">
        <f>IF($A4934="","",Tienda_3!F134)</f>
        <v>Camila Rivera</v>
      </c>
      <c r="E4934" t="str">
        <f>IF($A4934="","",Tienda_3!I134)</f>
        <v>Tarjeta de crédito</v>
      </c>
      <c r="F4934">
        <f>IF($A4934="","",VALUE(RIGHT(Tienda_3!E134,4)))</f>
        <v>2021</v>
      </c>
      <c r="G4934">
        <f>IF($A4934="","",Tienda_3!C134)</f>
        <v>288000</v>
      </c>
      <c r="H4934">
        <f>IF($A4934="","",Tienda_3!D134)</f>
        <v>15700</v>
      </c>
      <c r="I4934">
        <f>IF($A4934="","",Tienda_3!H134)</f>
        <v>5</v>
      </c>
      <c r="J4934">
        <f>IF($A4934="",0,IF(AND(OR('Cuadro-de-mando'!$B$4="(Todas)",'Cuadro-de-mando'!$B$4=$A4934),OR('Cuadro-de-mando'!$E$4="(Todas)",'Cuadro-de-mando'!$E$4=$B4934),OR('Cuadro-de-mando'!$H$4="(Todas)",'Cuadro-de-mando'!$H$4=$C4934),OR('Cuadro-de-mando'!$K$4="(Todas)",'Cuadro-de-mando'!$K$4=$E4934),OR('Cuadro-de-mando'!$N$4="(Todos)",'Cuadro-de-mando'!$N$4=$F4934)),1,0))</f>
        <v>1</v>
      </c>
    </row>
    <row r="4935" spans="1:10" x14ac:dyDescent="0.25">
      <c r="A4935" t="str">
        <f>IF(Tienda_3!$A135="","","Tienda 3")</f>
        <v>Tienda 3</v>
      </c>
      <c r="B4935" t="str">
        <f>IF($A4935="","",Tienda_3!B135)</f>
        <v>Libros</v>
      </c>
      <c r="C4935" t="str">
        <f>IF($A4935="","",Tienda_3!G135)</f>
        <v>Bogotá</v>
      </c>
      <c r="D4935" t="str">
        <f>IF($A4935="","",Tienda_3!F135)</f>
        <v>Ángel Rodriguez</v>
      </c>
      <c r="E4935" t="str">
        <f>IF($A4935="","",Tienda_3!I135)</f>
        <v>Nequi</v>
      </c>
      <c r="F4935">
        <f>IF($A4935="","",VALUE(RIGHT(Tienda_3!E135,4)))</f>
        <v>2022</v>
      </c>
      <c r="G4935">
        <f>IF($A4935="","",Tienda_3!C135)</f>
        <v>33300</v>
      </c>
      <c r="H4935">
        <f>IF($A4935="","",Tienda_3!D135)</f>
        <v>2000</v>
      </c>
      <c r="I4935">
        <f>IF($A4935="","",Tienda_3!H135)</f>
        <v>4</v>
      </c>
      <c r="J4935">
        <f>IF($A4935="",0,IF(AND(OR('Cuadro-de-mando'!$B$4="(Todas)",'Cuadro-de-mando'!$B$4=$A4935),OR('Cuadro-de-mando'!$E$4="(Todas)",'Cuadro-de-mando'!$E$4=$B4935),OR('Cuadro-de-mando'!$H$4="(Todas)",'Cuadro-de-mando'!$H$4=$C4935),OR('Cuadro-de-mando'!$K$4="(Todas)",'Cuadro-de-mando'!$K$4=$E4935),OR('Cuadro-de-mando'!$N$4="(Todos)",'Cuadro-de-mando'!$N$4=$F4935)),1,0))</f>
        <v>1</v>
      </c>
    </row>
    <row r="4936" spans="1:10" x14ac:dyDescent="0.25">
      <c r="A4936" t="str">
        <f>IF(Tienda_3!$A136="","","Tienda 3")</f>
        <v>Tienda 3</v>
      </c>
      <c r="B4936" t="str">
        <f>IF($A4936="","",Tienda_3!B136)</f>
        <v>Deportes y diversión</v>
      </c>
      <c r="C4936" t="str">
        <f>IF($A4936="","",Tienda_3!G136)</f>
        <v>Medellín</v>
      </c>
      <c r="D4936" t="str">
        <f>IF($A4936="","",Tienda_3!F136)</f>
        <v>Juan Fernandez</v>
      </c>
      <c r="E4936" t="str">
        <f>IF($A4936="","",Tienda_3!I136)</f>
        <v>Nequi</v>
      </c>
      <c r="F4936">
        <f>IF($A4936="","",VALUE(RIGHT(Tienda_3!E136,4)))</f>
        <v>2023</v>
      </c>
      <c r="G4936">
        <f>IF($A4936="","",Tienda_3!C136)</f>
        <v>62200</v>
      </c>
      <c r="H4936">
        <f>IF($A4936="","",Tienda_3!D136)</f>
        <v>1500</v>
      </c>
      <c r="I4936">
        <f>IF($A4936="","",Tienda_3!H136)</f>
        <v>5</v>
      </c>
      <c r="J4936">
        <f>IF($A4936="",0,IF(AND(OR('Cuadro-de-mando'!$B$4="(Todas)",'Cuadro-de-mando'!$B$4=$A4936),OR('Cuadro-de-mando'!$E$4="(Todas)",'Cuadro-de-mando'!$E$4=$B4936),OR('Cuadro-de-mando'!$H$4="(Todas)",'Cuadro-de-mando'!$H$4=$C4936),OR('Cuadro-de-mando'!$K$4="(Todas)",'Cuadro-de-mando'!$K$4=$E4936),OR('Cuadro-de-mando'!$N$4="(Todos)",'Cuadro-de-mando'!$N$4=$F4936)),1,0))</f>
        <v>1</v>
      </c>
    </row>
    <row r="4937" spans="1:10" x14ac:dyDescent="0.25">
      <c r="A4937" t="str">
        <f>IF(Tienda_3!$A137="","","Tienda 3")</f>
        <v>Tienda 3</v>
      </c>
      <c r="B4937" t="str">
        <f>IF($A4937="","",Tienda_3!B137)</f>
        <v>Electrónicos</v>
      </c>
      <c r="C4937" t="str">
        <f>IF($A4937="","",Tienda_3!G137)</f>
        <v>Medellín</v>
      </c>
      <c r="D4937" t="str">
        <f>IF($A4937="","",Tienda_3!F137)</f>
        <v>Mariana Herrera</v>
      </c>
      <c r="E4937" t="str">
        <f>IF($A4937="","",Tienda_3!I137)</f>
        <v>Nequi</v>
      </c>
      <c r="F4937">
        <f>IF($A4937="","",VALUE(RIGHT(Tienda_3!E137,4)))</f>
        <v>2022</v>
      </c>
      <c r="G4937">
        <f>IF($A4937="","",Tienda_3!C137)</f>
        <v>238400</v>
      </c>
      <c r="H4937">
        <f>IF($A4937="","",Tienda_3!D137)</f>
        <v>10900</v>
      </c>
      <c r="I4937">
        <f>IF($A4937="","",Tienda_3!H137)</f>
        <v>1</v>
      </c>
      <c r="J4937">
        <f>IF($A4937="",0,IF(AND(OR('Cuadro-de-mando'!$B$4="(Todas)",'Cuadro-de-mando'!$B$4=$A4937),OR('Cuadro-de-mando'!$E$4="(Todas)",'Cuadro-de-mando'!$E$4=$B4937),OR('Cuadro-de-mando'!$H$4="(Todas)",'Cuadro-de-mando'!$H$4=$C4937),OR('Cuadro-de-mando'!$K$4="(Todas)",'Cuadro-de-mando'!$K$4=$E4937),OR('Cuadro-de-mando'!$N$4="(Todos)",'Cuadro-de-mando'!$N$4=$F4937)),1,0))</f>
        <v>1</v>
      </c>
    </row>
    <row r="4938" spans="1:10" x14ac:dyDescent="0.25">
      <c r="A4938" t="str">
        <f>IF(Tienda_3!$A138="","","Tienda 3")</f>
        <v>Tienda 3</v>
      </c>
      <c r="B4938" t="str">
        <f>IF($A4938="","",Tienda_3!B138)</f>
        <v>Deportes y diversión</v>
      </c>
      <c r="C4938" t="str">
        <f>IF($A4938="","",Tienda_3!G138)</f>
        <v>Medellín</v>
      </c>
      <c r="D4938" t="str">
        <f>IF($A4938="","",Tienda_3!F138)</f>
        <v>Juan Fernandez</v>
      </c>
      <c r="E4938" t="str">
        <f>IF($A4938="","",Tienda_3!I138)</f>
        <v>Tarjeta de crédito</v>
      </c>
      <c r="F4938">
        <f>IF($A4938="","",VALUE(RIGHT(Tienda_3!E138,4)))</f>
        <v>2022</v>
      </c>
      <c r="G4938">
        <f>IF($A4938="","",Tienda_3!C138)</f>
        <v>476200</v>
      </c>
      <c r="H4938">
        <f>IF($A4938="","",Tienda_3!D138)</f>
        <v>25600</v>
      </c>
      <c r="I4938">
        <f>IF($A4938="","",Tienda_3!H138)</f>
        <v>5</v>
      </c>
      <c r="J4938">
        <f>IF($A4938="",0,IF(AND(OR('Cuadro-de-mando'!$B$4="(Todas)",'Cuadro-de-mando'!$B$4=$A4938),OR('Cuadro-de-mando'!$E$4="(Todas)",'Cuadro-de-mando'!$E$4=$B4938),OR('Cuadro-de-mando'!$H$4="(Todas)",'Cuadro-de-mando'!$H$4=$C4938),OR('Cuadro-de-mando'!$K$4="(Todas)",'Cuadro-de-mando'!$K$4=$E4938),OR('Cuadro-de-mando'!$N$4="(Todos)",'Cuadro-de-mando'!$N$4=$F4938)),1,0))</f>
        <v>1</v>
      </c>
    </row>
    <row r="4939" spans="1:10" x14ac:dyDescent="0.25">
      <c r="A4939" t="str">
        <f>IF(Tienda_3!$A139="","","Tienda 3")</f>
        <v>Tienda 3</v>
      </c>
      <c r="B4939" t="str">
        <f>IF($A4939="","",Tienda_3!B139)</f>
        <v>Instrumentos musicales</v>
      </c>
      <c r="C4939" t="str">
        <f>IF($A4939="","",Tienda_3!G139)</f>
        <v>Medellín</v>
      </c>
      <c r="D4939" t="str">
        <f>IF($A4939="","",Tienda_3!F139)</f>
        <v>Felipe Santos</v>
      </c>
      <c r="E4939" t="str">
        <f>IF($A4939="","",Tienda_3!I139)</f>
        <v>Tarjeta de crédito</v>
      </c>
      <c r="F4939">
        <f>IF($A4939="","",VALUE(RIGHT(Tienda_3!E139,4)))</f>
        <v>2020</v>
      </c>
      <c r="G4939">
        <f>IF($A4939="","",Tienda_3!C139)</f>
        <v>939500</v>
      </c>
      <c r="H4939">
        <f>IF($A4939="","",Tienda_3!D139)</f>
        <v>58800</v>
      </c>
      <c r="I4939">
        <f>IF($A4939="","",Tienda_3!H139)</f>
        <v>3</v>
      </c>
      <c r="J4939">
        <f>IF($A4939="",0,IF(AND(OR('Cuadro-de-mando'!$B$4="(Todas)",'Cuadro-de-mando'!$B$4=$A4939),OR('Cuadro-de-mando'!$E$4="(Todas)",'Cuadro-de-mando'!$E$4=$B4939),OR('Cuadro-de-mando'!$H$4="(Todas)",'Cuadro-de-mando'!$H$4=$C4939),OR('Cuadro-de-mando'!$K$4="(Todas)",'Cuadro-de-mando'!$K$4=$E4939),OR('Cuadro-de-mando'!$N$4="(Todos)",'Cuadro-de-mando'!$N$4=$F4939)),1,0))</f>
        <v>1</v>
      </c>
    </row>
    <row r="4940" spans="1:10" x14ac:dyDescent="0.25">
      <c r="A4940" t="str">
        <f>IF(Tienda_3!$A140="","","Tienda 3")</f>
        <v>Tienda 3</v>
      </c>
      <c r="B4940" t="str">
        <f>IF($A4940="","",Tienda_3!B140)</f>
        <v>Libros</v>
      </c>
      <c r="C4940" t="str">
        <f>IF($A4940="","",Tienda_3!G140)</f>
        <v>Medellín</v>
      </c>
      <c r="D4940" t="str">
        <f>IF($A4940="","",Tienda_3!F140)</f>
        <v>Maria Alfonso</v>
      </c>
      <c r="E4940" t="str">
        <f>IF($A4940="","",Tienda_3!I140)</f>
        <v>Tarjeta de crédito</v>
      </c>
      <c r="F4940">
        <f>IF($A4940="","",VALUE(RIGHT(Tienda_3!E140,4)))</f>
        <v>2020</v>
      </c>
      <c r="G4940">
        <f>IF($A4940="","",Tienda_3!C140)</f>
        <v>57500</v>
      </c>
      <c r="H4940">
        <f>IF($A4940="","",Tienda_3!D140)</f>
        <v>3300</v>
      </c>
      <c r="I4940">
        <f>IF($A4940="","",Tienda_3!H140)</f>
        <v>5</v>
      </c>
      <c r="J4940">
        <f>IF($A4940="",0,IF(AND(OR('Cuadro-de-mando'!$B$4="(Todas)",'Cuadro-de-mando'!$B$4=$A4940),OR('Cuadro-de-mando'!$E$4="(Todas)",'Cuadro-de-mando'!$E$4=$B4940),OR('Cuadro-de-mando'!$H$4="(Todas)",'Cuadro-de-mando'!$H$4=$C4940),OR('Cuadro-de-mando'!$K$4="(Todas)",'Cuadro-de-mando'!$K$4=$E4940),OR('Cuadro-de-mando'!$N$4="(Todos)",'Cuadro-de-mando'!$N$4=$F4940)),1,0))</f>
        <v>1</v>
      </c>
    </row>
    <row r="4941" spans="1:10" x14ac:dyDescent="0.25">
      <c r="A4941" t="str">
        <f>IF(Tienda_3!$A141="","","Tienda 3")</f>
        <v>Tienda 3</v>
      </c>
      <c r="B4941" t="str">
        <f>IF($A4941="","",Tienda_3!B141)</f>
        <v>Muebles</v>
      </c>
      <c r="C4941" t="str">
        <f>IF($A4941="","",Tienda_3!G141)</f>
        <v>Medellín</v>
      </c>
      <c r="D4941" t="str">
        <f>IF($A4941="","",Tienda_3!F141)</f>
        <v>Juliana Costa</v>
      </c>
      <c r="E4941" t="str">
        <f>IF($A4941="","",Tienda_3!I141)</f>
        <v>Cupón</v>
      </c>
      <c r="F4941">
        <f>IF($A4941="","",VALUE(RIGHT(Tienda_3!E141,4)))</f>
        <v>2022</v>
      </c>
      <c r="G4941">
        <f>IF($A4941="","",Tienda_3!C141)</f>
        <v>621800</v>
      </c>
      <c r="H4941">
        <f>IF($A4941="","",Tienda_3!D141)</f>
        <v>31300</v>
      </c>
      <c r="I4941">
        <f>IF($A4941="","",Tienda_3!H141)</f>
        <v>5</v>
      </c>
      <c r="J4941">
        <f>IF($A4941="",0,IF(AND(OR('Cuadro-de-mando'!$B$4="(Todas)",'Cuadro-de-mando'!$B$4=$A4941),OR('Cuadro-de-mando'!$E$4="(Todas)",'Cuadro-de-mando'!$E$4=$B4941),OR('Cuadro-de-mando'!$H$4="(Todas)",'Cuadro-de-mando'!$H$4=$C4941),OR('Cuadro-de-mando'!$K$4="(Todas)",'Cuadro-de-mando'!$K$4=$E4941),OR('Cuadro-de-mando'!$N$4="(Todos)",'Cuadro-de-mando'!$N$4=$F4941)),1,0))</f>
        <v>1</v>
      </c>
    </row>
    <row r="4942" spans="1:10" x14ac:dyDescent="0.25">
      <c r="A4942" t="str">
        <f>IF(Tienda_3!$A142="","","Tienda 3")</f>
        <v>Tienda 3</v>
      </c>
      <c r="B4942" t="str">
        <f>IF($A4942="","",Tienda_3!B142)</f>
        <v>Electrónicos</v>
      </c>
      <c r="C4942" t="str">
        <f>IF($A4942="","",Tienda_3!G142)</f>
        <v>Cali</v>
      </c>
      <c r="D4942" t="str">
        <f>IF($A4942="","",Tienda_3!F142)</f>
        <v>Lucas Olivera</v>
      </c>
      <c r="E4942" t="str">
        <f>IF($A4942="","",Tienda_3!I142)</f>
        <v>Tarjeta de crédito</v>
      </c>
      <c r="F4942">
        <f>IF($A4942="","",VALUE(RIGHT(Tienda_3!E142,4)))</f>
        <v>2021</v>
      </c>
      <c r="G4942">
        <f>IF($A4942="","",Tienda_3!C142)</f>
        <v>262600</v>
      </c>
      <c r="H4942">
        <f>IF($A4942="","",Tienda_3!D142)</f>
        <v>12200</v>
      </c>
      <c r="I4942">
        <f>IF($A4942="","",Tienda_3!H142)</f>
        <v>1</v>
      </c>
      <c r="J4942">
        <f>IF($A4942="",0,IF(AND(OR('Cuadro-de-mando'!$B$4="(Todas)",'Cuadro-de-mando'!$B$4=$A4942),OR('Cuadro-de-mando'!$E$4="(Todas)",'Cuadro-de-mando'!$E$4=$B4942),OR('Cuadro-de-mando'!$H$4="(Todas)",'Cuadro-de-mando'!$H$4=$C4942),OR('Cuadro-de-mando'!$K$4="(Todas)",'Cuadro-de-mando'!$K$4=$E4942),OR('Cuadro-de-mando'!$N$4="(Todos)",'Cuadro-de-mando'!$N$4=$F4942)),1,0))</f>
        <v>1</v>
      </c>
    </row>
    <row r="4943" spans="1:10" x14ac:dyDescent="0.25">
      <c r="A4943" t="str">
        <f>IF(Tienda_3!$A143="","","Tienda 3")</f>
        <v>Tienda 3</v>
      </c>
      <c r="B4943" t="str">
        <f>IF($A4943="","",Tienda_3!B143)</f>
        <v>Electrodomésticos</v>
      </c>
      <c r="C4943" t="str">
        <f>IF($A4943="","",Tienda_3!G143)</f>
        <v>Bogotá</v>
      </c>
      <c r="D4943" t="str">
        <f>IF($A4943="","",Tienda_3!F143)</f>
        <v>Pedro Gomez</v>
      </c>
      <c r="E4943" t="str">
        <f>IF($A4943="","",Tienda_3!I143)</f>
        <v>Tarjeta de crédito</v>
      </c>
      <c r="F4943">
        <f>IF($A4943="","",VALUE(RIGHT(Tienda_3!E143,4)))</f>
        <v>2020</v>
      </c>
      <c r="G4943">
        <f>IF($A4943="","",Tienda_3!C143)</f>
        <v>886700</v>
      </c>
      <c r="H4943">
        <f>IF($A4943="","",Tienda_3!D143)</f>
        <v>52000</v>
      </c>
      <c r="I4943">
        <f>IF($A4943="","",Tienda_3!H143)</f>
        <v>5</v>
      </c>
      <c r="J4943">
        <f>IF($A4943="",0,IF(AND(OR('Cuadro-de-mando'!$B$4="(Todas)",'Cuadro-de-mando'!$B$4=$A4943),OR('Cuadro-de-mando'!$E$4="(Todas)",'Cuadro-de-mando'!$E$4=$B4943),OR('Cuadro-de-mando'!$H$4="(Todas)",'Cuadro-de-mando'!$H$4=$C4943),OR('Cuadro-de-mando'!$K$4="(Todas)",'Cuadro-de-mando'!$K$4=$E4943),OR('Cuadro-de-mando'!$N$4="(Todos)",'Cuadro-de-mando'!$N$4=$F4943)),1,0))</f>
        <v>1</v>
      </c>
    </row>
    <row r="4944" spans="1:10" x14ac:dyDescent="0.25">
      <c r="A4944" t="str">
        <f>IF(Tienda_3!$A144="","","Tienda 3")</f>
        <v>Tienda 3</v>
      </c>
      <c r="B4944" t="str">
        <f>IF($A4944="","",Tienda_3!B144)</f>
        <v>Juguetes</v>
      </c>
      <c r="C4944" t="str">
        <f>IF($A4944="","",Tienda_3!G144)</f>
        <v>Bogotá</v>
      </c>
      <c r="D4944" t="str">
        <f>IF($A4944="","",Tienda_3!F144)</f>
        <v>Felipe Santos</v>
      </c>
      <c r="E4944" t="str">
        <f>IF($A4944="","",Tienda_3!I144)</f>
        <v>Tarjeta de crédito</v>
      </c>
      <c r="F4944">
        <f>IF($A4944="","",VALUE(RIGHT(Tienda_3!E144,4)))</f>
        <v>2020</v>
      </c>
      <c r="G4944">
        <f>IF($A4944="","",Tienda_3!C144)</f>
        <v>86000</v>
      </c>
      <c r="H4944">
        <f>IF($A4944="","",Tienda_3!D144)</f>
        <v>2800</v>
      </c>
      <c r="I4944">
        <f>IF($A4944="","",Tienda_3!H144)</f>
        <v>5</v>
      </c>
      <c r="J4944">
        <f>IF($A4944="",0,IF(AND(OR('Cuadro-de-mando'!$B$4="(Todas)",'Cuadro-de-mando'!$B$4=$A4944),OR('Cuadro-de-mando'!$E$4="(Todas)",'Cuadro-de-mando'!$E$4=$B4944),OR('Cuadro-de-mando'!$H$4="(Todas)",'Cuadro-de-mando'!$H$4=$C4944),OR('Cuadro-de-mando'!$K$4="(Todas)",'Cuadro-de-mando'!$K$4=$E4944),OR('Cuadro-de-mando'!$N$4="(Todos)",'Cuadro-de-mando'!$N$4=$F4944)),1,0))</f>
        <v>1</v>
      </c>
    </row>
    <row r="4945" spans="1:10" x14ac:dyDescent="0.25">
      <c r="A4945" t="str">
        <f>IF(Tienda_3!$A145="","","Tienda 3")</f>
        <v>Tienda 3</v>
      </c>
      <c r="B4945" t="str">
        <f>IF($A4945="","",Tienda_3!B145)</f>
        <v>Artículos para el hogar</v>
      </c>
      <c r="C4945" t="str">
        <f>IF($A4945="","",Tienda_3!G145)</f>
        <v>Santa Marta</v>
      </c>
      <c r="D4945" t="str">
        <f>IF($A4945="","",Tienda_3!F145)</f>
        <v>Maria Alfonso</v>
      </c>
      <c r="E4945" t="str">
        <f>IF($A4945="","",Tienda_3!I145)</f>
        <v>Tarjeta de crédito</v>
      </c>
      <c r="F4945">
        <f>IF($A4945="","",VALUE(RIGHT(Tienda_3!E145,4)))</f>
        <v>2021</v>
      </c>
      <c r="G4945">
        <f>IF($A4945="","",Tienda_3!C145)</f>
        <v>190300</v>
      </c>
      <c r="H4945">
        <f>IF($A4945="","",Tienda_3!D145)</f>
        <v>8300</v>
      </c>
      <c r="I4945">
        <f>IF($A4945="","",Tienda_3!H145)</f>
        <v>1</v>
      </c>
      <c r="J4945">
        <f>IF($A4945="",0,IF(AND(OR('Cuadro-de-mando'!$B$4="(Todas)",'Cuadro-de-mando'!$B$4=$A4945),OR('Cuadro-de-mando'!$E$4="(Todas)",'Cuadro-de-mando'!$E$4=$B4945),OR('Cuadro-de-mando'!$H$4="(Todas)",'Cuadro-de-mando'!$H$4=$C4945),OR('Cuadro-de-mando'!$K$4="(Todas)",'Cuadro-de-mando'!$K$4=$E4945),OR('Cuadro-de-mando'!$N$4="(Todos)",'Cuadro-de-mando'!$N$4=$F4945)),1,0))</f>
        <v>1</v>
      </c>
    </row>
    <row r="4946" spans="1:10" x14ac:dyDescent="0.25">
      <c r="A4946" t="str">
        <f>IF(Tienda_3!$A146="","","Tienda 3")</f>
        <v>Tienda 3</v>
      </c>
      <c r="B4946" t="str">
        <f>IF($A4946="","",Tienda_3!B146)</f>
        <v>Deportes y diversión</v>
      </c>
      <c r="C4946" t="str">
        <f>IF($A4946="","",Tienda_3!G146)</f>
        <v>Bogotá</v>
      </c>
      <c r="D4946" t="str">
        <f>IF($A4946="","",Tienda_3!F146)</f>
        <v>Mariana Herrera</v>
      </c>
      <c r="E4946" t="str">
        <f>IF($A4946="","",Tienda_3!I146)</f>
        <v>Nequi</v>
      </c>
      <c r="F4946">
        <f>IF($A4946="","",VALUE(RIGHT(Tienda_3!E146,4)))</f>
        <v>2020</v>
      </c>
      <c r="G4946">
        <f>IF($A4946="","",Tienda_3!C146)</f>
        <v>488400</v>
      </c>
      <c r="H4946">
        <f>IF($A4946="","",Tienda_3!D146)</f>
        <v>24200</v>
      </c>
      <c r="I4946">
        <f>IF($A4946="","",Tienda_3!H146)</f>
        <v>5</v>
      </c>
      <c r="J4946">
        <f>IF($A4946="",0,IF(AND(OR('Cuadro-de-mando'!$B$4="(Todas)",'Cuadro-de-mando'!$B$4=$A4946),OR('Cuadro-de-mando'!$E$4="(Todas)",'Cuadro-de-mando'!$E$4=$B4946),OR('Cuadro-de-mando'!$H$4="(Todas)",'Cuadro-de-mando'!$H$4=$C4946),OR('Cuadro-de-mando'!$K$4="(Todas)",'Cuadro-de-mando'!$K$4=$E4946),OR('Cuadro-de-mando'!$N$4="(Todos)",'Cuadro-de-mando'!$N$4=$F4946)),1,0))</f>
        <v>1</v>
      </c>
    </row>
    <row r="4947" spans="1:10" x14ac:dyDescent="0.25">
      <c r="A4947" t="str">
        <f>IF(Tienda_3!$A147="","","Tienda 3")</f>
        <v>Tienda 3</v>
      </c>
      <c r="B4947" t="str">
        <f>IF($A4947="","",Tienda_3!B147)</f>
        <v>Muebles</v>
      </c>
      <c r="C4947" t="str">
        <f>IF($A4947="","",Tienda_3!G147)</f>
        <v>Bogotá</v>
      </c>
      <c r="D4947" t="str">
        <f>IF($A4947="","",Tienda_3!F147)</f>
        <v>Felipe Santos</v>
      </c>
      <c r="E4947" t="str">
        <f>IF($A4947="","",Tienda_3!I147)</f>
        <v>Tarjeta de crédito</v>
      </c>
      <c r="F4947">
        <f>IF($A4947="","",VALUE(RIGHT(Tienda_3!E147,4)))</f>
        <v>2020</v>
      </c>
      <c r="G4947">
        <f>IF($A4947="","",Tienda_3!C147)</f>
        <v>502200</v>
      </c>
      <c r="H4947">
        <f>IF($A4947="","",Tienda_3!D147)</f>
        <v>27100</v>
      </c>
      <c r="I4947">
        <f>IF($A4947="","",Tienda_3!H147)</f>
        <v>5</v>
      </c>
      <c r="J4947">
        <f>IF($A4947="",0,IF(AND(OR('Cuadro-de-mando'!$B$4="(Todas)",'Cuadro-de-mando'!$B$4=$A4947),OR('Cuadro-de-mando'!$E$4="(Todas)",'Cuadro-de-mando'!$E$4=$B4947),OR('Cuadro-de-mando'!$H$4="(Todas)",'Cuadro-de-mando'!$H$4=$C4947),OR('Cuadro-de-mando'!$K$4="(Todas)",'Cuadro-de-mando'!$K$4=$E4947),OR('Cuadro-de-mando'!$N$4="(Todos)",'Cuadro-de-mando'!$N$4=$F4947)),1,0))</f>
        <v>1</v>
      </c>
    </row>
    <row r="4948" spans="1:10" x14ac:dyDescent="0.25">
      <c r="A4948" t="str">
        <f>IF(Tienda_3!$A148="","","Tienda 3")</f>
        <v>Tienda 3</v>
      </c>
      <c r="B4948" t="str">
        <f>IF($A4948="","",Tienda_3!B148)</f>
        <v>Electrónicos</v>
      </c>
      <c r="C4948" t="str">
        <f>IF($A4948="","",Tienda_3!G148)</f>
        <v>Bogotá</v>
      </c>
      <c r="D4948" t="str">
        <f>IF($A4948="","",Tienda_3!F148)</f>
        <v>Maria Alfonso</v>
      </c>
      <c r="E4948" t="str">
        <f>IF($A4948="","",Tienda_3!I148)</f>
        <v>Tarjeta de crédito</v>
      </c>
      <c r="F4948">
        <f>IF($A4948="","",VALUE(RIGHT(Tienda_3!E148,4)))</f>
        <v>2021</v>
      </c>
      <c r="G4948">
        <f>IF($A4948="","",Tienda_3!C148)</f>
        <v>179700</v>
      </c>
      <c r="H4948">
        <f>IF($A4948="","",Tienda_3!D148)</f>
        <v>7800</v>
      </c>
      <c r="I4948">
        <f>IF($A4948="","",Tienda_3!H148)</f>
        <v>5</v>
      </c>
      <c r="J4948">
        <f>IF($A4948="",0,IF(AND(OR('Cuadro-de-mando'!$B$4="(Todas)",'Cuadro-de-mando'!$B$4=$A4948),OR('Cuadro-de-mando'!$E$4="(Todas)",'Cuadro-de-mando'!$E$4=$B4948),OR('Cuadro-de-mando'!$H$4="(Todas)",'Cuadro-de-mando'!$H$4=$C4948),OR('Cuadro-de-mando'!$K$4="(Todas)",'Cuadro-de-mando'!$K$4=$E4948),OR('Cuadro-de-mando'!$N$4="(Todos)",'Cuadro-de-mando'!$N$4=$F4948)),1,0))</f>
        <v>1</v>
      </c>
    </row>
    <row r="4949" spans="1:10" x14ac:dyDescent="0.25">
      <c r="A4949" t="str">
        <f>IF(Tienda_3!$A149="","","Tienda 3")</f>
        <v>Tienda 3</v>
      </c>
      <c r="B4949" t="str">
        <f>IF($A4949="","",Tienda_3!B149)</f>
        <v>Electrónicos</v>
      </c>
      <c r="C4949" t="str">
        <f>IF($A4949="","",Tienda_3!G149)</f>
        <v>Bogotá</v>
      </c>
      <c r="D4949" t="str">
        <f>IF($A4949="","",Tienda_3!F149)</f>
        <v>Lucas Olivera</v>
      </c>
      <c r="E4949" t="str">
        <f>IF($A4949="","",Tienda_3!I149)</f>
        <v>Tarjeta de crédito</v>
      </c>
      <c r="F4949">
        <f>IF($A4949="","",VALUE(RIGHT(Tienda_3!E149,4)))</f>
        <v>2021</v>
      </c>
      <c r="G4949">
        <f>IF($A4949="","",Tienda_3!C149)</f>
        <v>1257800</v>
      </c>
      <c r="H4949">
        <f>IF($A4949="","",Tienda_3!D149)</f>
        <v>67200</v>
      </c>
      <c r="I4949">
        <f>IF($A4949="","",Tienda_3!H149)</f>
        <v>5</v>
      </c>
      <c r="J4949">
        <f>IF($A4949="",0,IF(AND(OR('Cuadro-de-mando'!$B$4="(Todas)",'Cuadro-de-mando'!$B$4=$A4949),OR('Cuadro-de-mando'!$E$4="(Todas)",'Cuadro-de-mando'!$E$4=$B4949),OR('Cuadro-de-mando'!$H$4="(Todas)",'Cuadro-de-mando'!$H$4=$C4949),OR('Cuadro-de-mando'!$K$4="(Todas)",'Cuadro-de-mando'!$K$4=$E4949),OR('Cuadro-de-mando'!$N$4="(Todos)",'Cuadro-de-mando'!$N$4=$F4949)),1,0))</f>
        <v>1</v>
      </c>
    </row>
    <row r="4950" spans="1:10" x14ac:dyDescent="0.25">
      <c r="A4950" t="str">
        <f>IF(Tienda_3!$A150="","","Tienda 3")</f>
        <v>Tienda 3</v>
      </c>
      <c r="B4950" t="str">
        <f>IF($A4950="","",Tienda_3!B150)</f>
        <v>Electrónicos</v>
      </c>
      <c r="C4950" t="str">
        <f>IF($A4950="","",Tienda_3!G150)</f>
        <v>Bogotá</v>
      </c>
      <c r="D4950" t="str">
        <f>IF($A4950="","",Tienda_3!F150)</f>
        <v>Maria Alfonso</v>
      </c>
      <c r="E4950" t="str">
        <f>IF($A4950="","",Tienda_3!I150)</f>
        <v>Tarjeta de crédito</v>
      </c>
      <c r="F4950">
        <f>IF($A4950="","",VALUE(RIGHT(Tienda_3!E150,4)))</f>
        <v>2020</v>
      </c>
      <c r="G4950">
        <f>IF($A4950="","",Tienda_3!C150)</f>
        <v>1922800</v>
      </c>
      <c r="H4950">
        <f>IF($A4950="","",Tienda_3!D150)</f>
        <v>102600</v>
      </c>
      <c r="I4950">
        <f>IF($A4950="","",Tienda_3!H150)</f>
        <v>4</v>
      </c>
      <c r="J4950">
        <f>IF($A4950="",0,IF(AND(OR('Cuadro-de-mando'!$B$4="(Todas)",'Cuadro-de-mando'!$B$4=$A4950),OR('Cuadro-de-mando'!$E$4="(Todas)",'Cuadro-de-mando'!$E$4=$B4950),OR('Cuadro-de-mando'!$H$4="(Todas)",'Cuadro-de-mando'!$H$4=$C4950),OR('Cuadro-de-mando'!$K$4="(Todas)",'Cuadro-de-mando'!$K$4=$E4950),OR('Cuadro-de-mando'!$N$4="(Todos)",'Cuadro-de-mando'!$N$4=$F4950)),1,0))</f>
        <v>1</v>
      </c>
    </row>
    <row r="4951" spans="1:10" x14ac:dyDescent="0.25">
      <c r="A4951" t="str">
        <f>IF(Tienda_3!$A151="","","Tienda 3")</f>
        <v>Tienda 3</v>
      </c>
      <c r="B4951" t="str">
        <f>IF($A4951="","",Tienda_3!B151)</f>
        <v>Instrumentos musicales</v>
      </c>
      <c r="C4951" t="str">
        <f>IF($A4951="","",Tienda_3!G151)</f>
        <v>Bogotá</v>
      </c>
      <c r="D4951" t="str">
        <f>IF($A4951="","",Tienda_3!F151)</f>
        <v>Juan Fernandez</v>
      </c>
      <c r="E4951" t="str">
        <f>IF($A4951="","",Tienda_3!I151)</f>
        <v>Tarjeta de crédito</v>
      </c>
      <c r="F4951">
        <f>IF($A4951="","",VALUE(RIGHT(Tienda_3!E151,4)))</f>
        <v>2020</v>
      </c>
      <c r="G4951">
        <f>IF($A4951="","",Tienda_3!C151)</f>
        <v>68000</v>
      </c>
      <c r="H4951">
        <f>IF($A4951="","",Tienda_3!D151)</f>
        <v>3800</v>
      </c>
      <c r="I4951">
        <f>IF($A4951="","",Tienda_3!H151)</f>
        <v>1</v>
      </c>
      <c r="J4951">
        <f>IF($A4951="",0,IF(AND(OR('Cuadro-de-mando'!$B$4="(Todas)",'Cuadro-de-mando'!$B$4=$A4951),OR('Cuadro-de-mando'!$E$4="(Todas)",'Cuadro-de-mando'!$E$4=$B4951),OR('Cuadro-de-mando'!$H$4="(Todas)",'Cuadro-de-mando'!$H$4=$C4951),OR('Cuadro-de-mando'!$K$4="(Todas)",'Cuadro-de-mando'!$K$4=$E4951),OR('Cuadro-de-mando'!$N$4="(Todos)",'Cuadro-de-mando'!$N$4=$F4951)),1,0))</f>
        <v>1</v>
      </c>
    </row>
    <row r="4952" spans="1:10" x14ac:dyDescent="0.25">
      <c r="A4952" t="str">
        <f>IF(Tienda_3!$A152="","","Tienda 3")</f>
        <v>Tienda 3</v>
      </c>
      <c r="B4952" t="str">
        <f>IF($A4952="","",Tienda_3!B152)</f>
        <v>Electrodomésticos</v>
      </c>
      <c r="C4952" t="str">
        <f>IF($A4952="","",Tienda_3!G152)</f>
        <v>Bogotá</v>
      </c>
      <c r="D4952" t="str">
        <f>IF($A4952="","",Tienda_3!F152)</f>
        <v>Izabela de León</v>
      </c>
      <c r="E4952" t="str">
        <f>IF($A4952="","",Tienda_3!I152)</f>
        <v>Tarjeta de crédito</v>
      </c>
      <c r="F4952">
        <f>IF($A4952="","",VALUE(RIGHT(Tienda_3!E152,4)))</f>
        <v>2021</v>
      </c>
      <c r="G4952">
        <f>IF($A4952="","",Tienda_3!C152)</f>
        <v>416100</v>
      </c>
      <c r="H4952">
        <f>IF($A4952="","",Tienda_3!D152)</f>
        <v>22400</v>
      </c>
      <c r="I4952">
        <f>IF($A4952="","",Tienda_3!H152)</f>
        <v>4</v>
      </c>
      <c r="J4952">
        <f>IF($A4952="",0,IF(AND(OR('Cuadro-de-mando'!$B$4="(Todas)",'Cuadro-de-mando'!$B$4=$A4952),OR('Cuadro-de-mando'!$E$4="(Todas)",'Cuadro-de-mando'!$E$4=$B4952),OR('Cuadro-de-mando'!$H$4="(Todas)",'Cuadro-de-mando'!$H$4=$C4952),OR('Cuadro-de-mando'!$K$4="(Todas)",'Cuadro-de-mando'!$K$4=$E4952),OR('Cuadro-de-mando'!$N$4="(Todos)",'Cuadro-de-mando'!$N$4=$F4952)),1,0))</f>
        <v>1</v>
      </c>
    </row>
    <row r="4953" spans="1:10" x14ac:dyDescent="0.25">
      <c r="A4953" t="str">
        <f>IF(Tienda_3!$A153="","","Tienda 3")</f>
        <v>Tienda 3</v>
      </c>
      <c r="B4953" t="str">
        <f>IF($A4953="","",Tienda_3!B153)</f>
        <v>Instrumentos musicales</v>
      </c>
      <c r="C4953" t="str">
        <f>IF($A4953="","",Tienda_3!G153)</f>
        <v>Santa Marta</v>
      </c>
      <c r="D4953" t="str">
        <f>IF($A4953="","",Tienda_3!F153)</f>
        <v>Juliana Costa</v>
      </c>
      <c r="E4953" t="str">
        <f>IF($A4953="","",Tienda_3!I153)</f>
        <v>Nequi</v>
      </c>
      <c r="F4953">
        <f>IF($A4953="","",VALUE(RIGHT(Tienda_3!E153,4)))</f>
        <v>2022</v>
      </c>
      <c r="G4953">
        <f>IF($A4953="","",Tienda_3!C153)</f>
        <v>408800</v>
      </c>
      <c r="H4953">
        <f>IF($A4953="","",Tienda_3!D153)</f>
        <v>20000</v>
      </c>
      <c r="I4953">
        <f>IF($A4953="","",Tienda_3!H153)</f>
        <v>2</v>
      </c>
      <c r="J4953">
        <f>IF($A4953="",0,IF(AND(OR('Cuadro-de-mando'!$B$4="(Todas)",'Cuadro-de-mando'!$B$4=$A4953),OR('Cuadro-de-mando'!$E$4="(Todas)",'Cuadro-de-mando'!$E$4=$B4953),OR('Cuadro-de-mando'!$H$4="(Todas)",'Cuadro-de-mando'!$H$4=$C4953),OR('Cuadro-de-mando'!$K$4="(Todas)",'Cuadro-de-mando'!$K$4=$E4953),OR('Cuadro-de-mando'!$N$4="(Todos)",'Cuadro-de-mando'!$N$4=$F4953)),1,0))</f>
        <v>1</v>
      </c>
    </row>
    <row r="4954" spans="1:10" x14ac:dyDescent="0.25">
      <c r="A4954" t="str">
        <f>IF(Tienda_3!$A154="","","Tienda 3")</f>
        <v>Tienda 3</v>
      </c>
      <c r="B4954" t="str">
        <f>IF($A4954="","",Tienda_3!B154)</f>
        <v>Artículos para el hogar</v>
      </c>
      <c r="C4954" t="str">
        <f>IF($A4954="","",Tienda_3!G154)</f>
        <v>Medellín</v>
      </c>
      <c r="D4954" t="str">
        <f>IF($A4954="","",Tienda_3!F154)</f>
        <v>Juliana Costa</v>
      </c>
      <c r="E4954" t="str">
        <f>IF($A4954="","",Tienda_3!I154)</f>
        <v>Tarjeta de crédito</v>
      </c>
      <c r="F4954">
        <f>IF($A4954="","",VALUE(RIGHT(Tienda_3!E154,4)))</f>
        <v>2022</v>
      </c>
      <c r="G4954">
        <f>IF($A4954="","",Tienda_3!C154)</f>
        <v>206800</v>
      </c>
      <c r="H4954">
        <f>IF($A4954="","",Tienda_3!D154)</f>
        <v>9200</v>
      </c>
      <c r="I4954">
        <f>IF($A4954="","",Tienda_3!H154)</f>
        <v>1</v>
      </c>
      <c r="J4954">
        <f>IF($A4954="",0,IF(AND(OR('Cuadro-de-mando'!$B$4="(Todas)",'Cuadro-de-mando'!$B$4=$A4954),OR('Cuadro-de-mando'!$E$4="(Todas)",'Cuadro-de-mando'!$E$4=$B4954),OR('Cuadro-de-mando'!$H$4="(Todas)",'Cuadro-de-mando'!$H$4=$C4954),OR('Cuadro-de-mando'!$K$4="(Todas)",'Cuadro-de-mando'!$K$4=$E4954),OR('Cuadro-de-mando'!$N$4="(Todos)",'Cuadro-de-mando'!$N$4=$F4954)),1,0))</f>
        <v>1</v>
      </c>
    </row>
    <row r="4955" spans="1:10" x14ac:dyDescent="0.25">
      <c r="A4955" t="str">
        <f>IF(Tienda_3!$A155="","","Tienda 3")</f>
        <v>Tienda 3</v>
      </c>
      <c r="B4955" t="str">
        <f>IF($A4955="","",Tienda_3!B155)</f>
        <v>Muebles</v>
      </c>
      <c r="C4955" t="str">
        <f>IF($A4955="","",Tienda_3!G155)</f>
        <v>Bogotá</v>
      </c>
      <c r="D4955" t="str">
        <f>IF($A4955="","",Tienda_3!F155)</f>
        <v>Mariana Herrera</v>
      </c>
      <c r="E4955" t="str">
        <f>IF($A4955="","",Tienda_3!I155)</f>
        <v>Tarjeta de crédito</v>
      </c>
      <c r="F4955">
        <f>IF($A4955="","",VALUE(RIGHT(Tienda_3!E155,4)))</f>
        <v>2023</v>
      </c>
      <c r="G4955">
        <f>IF($A4955="","",Tienda_3!C155)</f>
        <v>626200</v>
      </c>
      <c r="H4955">
        <f>IF($A4955="","",Tienda_3!D155)</f>
        <v>33700</v>
      </c>
      <c r="I4955">
        <f>IF($A4955="","",Tienda_3!H155)</f>
        <v>1</v>
      </c>
      <c r="J4955">
        <f>IF($A4955="",0,IF(AND(OR('Cuadro-de-mando'!$B$4="(Todas)",'Cuadro-de-mando'!$B$4=$A4955),OR('Cuadro-de-mando'!$E$4="(Todas)",'Cuadro-de-mando'!$E$4=$B4955),OR('Cuadro-de-mando'!$H$4="(Todas)",'Cuadro-de-mando'!$H$4=$C4955),OR('Cuadro-de-mando'!$K$4="(Todas)",'Cuadro-de-mando'!$K$4=$E4955),OR('Cuadro-de-mando'!$N$4="(Todos)",'Cuadro-de-mando'!$N$4=$F4955)),1,0))</f>
        <v>1</v>
      </c>
    </row>
    <row r="4956" spans="1:10" x14ac:dyDescent="0.25">
      <c r="A4956" t="str">
        <f>IF(Tienda_3!$A156="","","Tienda 3")</f>
        <v>Tienda 3</v>
      </c>
      <c r="B4956" t="str">
        <f>IF($A4956="","",Tienda_3!B156)</f>
        <v>Electrónicos</v>
      </c>
      <c r="C4956" t="str">
        <f>IF($A4956="","",Tienda_3!G156)</f>
        <v>Bogotá</v>
      </c>
      <c r="D4956" t="str">
        <f>IF($A4956="","",Tienda_3!F156)</f>
        <v>Lucas Olivera</v>
      </c>
      <c r="E4956" t="str">
        <f>IF($A4956="","",Tienda_3!I156)</f>
        <v>Tarjeta de crédito</v>
      </c>
      <c r="F4956">
        <f>IF($A4956="","",VALUE(RIGHT(Tienda_3!E156,4)))</f>
        <v>2023</v>
      </c>
      <c r="G4956">
        <f>IF($A4956="","",Tienda_3!C156)</f>
        <v>294900</v>
      </c>
      <c r="H4956">
        <f>IF($A4956="","",Tienda_3!D156)</f>
        <v>13900</v>
      </c>
      <c r="I4956">
        <f>IF($A4956="","",Tienda_3!H156)</f>
        <v>5</v>
      </c>
      <c r="J4956">
        <f>IF($A4956="",0,IF(AND(OR('Cuadro-de-mando'!$B$4="(Todas)",'Cuadro-de-mando'!$B$4=$A4956),OR('Cuadro-de-mando'!$E$4="(Todas)",'Cuadro-de-mando'!$E$4=$B4956),OR('Cuadro-de-mando'!$H$4="(Todas)",'Cuadro-de-mando'!$H$4=$C4956),OR('Cuadro-de-mando'!$K$4="(Todas)",'Cuadro-de-mando'!$K$4=$E4956),OR('Cuadro-de-mando'!$N$4="(Todos)",'Cuadro-de-mando'!$N$4=$F4956)),1,0))</f>
        <v>1</v>
      </c>
    </row>
    <row r="4957" spans="1:10" x14ac:dyDescent="0.25">
      <c r="A4957" t="str">
        <f>IF(Tienda_3!$A157="","","Tienda 3")</f>
        <v>Tienda 3</v>
      </c>
      <c r="B4957" t="str">
        <f>IF($A4957="","",Tienda_3!B157)</f>
        <v>Electrónicos</v>
      </c>
      <c r="C4957" t="str">
        <f>IF($A4957="","",Tienda_3!G157)</f>
        <v>Cali</v>
      </c>
      <c r="D4957" t="str">
        <f>IF($A4957="","",Tienda_3!F157)</f>
        <v>Blanca Ramirez</v>
      </c>
      <c r="E4957" t="str">
        <f>IF($A4957="","",Tienda_3!I157)</f>
        <v>Tarjeta de crédito</v>
      </c>
      <c r="F4957">
        <f>IF($A4957="","",VALUE(RIGHT(Tienda_3!E157,4)))</f>
        <v>2020</v>
      </c>
      <c r="G4957">
        <f>IF($A4957="","",Tienda_3!C157)</f>
        <v>970700</v>
      </c>
      <c r="H4957">
        <f>IF($A4957="","",Tienda_3!D157)</f>
        <v>51900</v>
      </c>
      <c r="I4957">
        <f>IF($A4957="","",Tienda_3!H157)</f>
        <v>5</v>
      </c>
      <c r="J4957">
        <f>IF($A4957="",0,IF(AND(OR('Cuadro-de-mando'!$B$4="(Todas)",'Cuadro-de-mando'!$B$4=$A4957),OR('Cuadro-de-mando'!$E$4="(Todas)",'Cuadro-de-mando'!$E$4=$B4957),OR('Cuadro-de-mando'!$H$4="(Todas)",'Cuadro-de-mando'!$H$4=$C4957),OR('Cuadro-de-mando'!$K$4="(Todas)",'Cuadro-de-mando'!$K$4=$E4957),OR('Cuadro-de-mando'!$N$4="(Todos)",'Cuadro-de-mando'!$N$4=$F4957)),1,0))</f>
        <v>1</v>
      </c>
    </row>
    <row r="4958" spans="1:10" x14ac:dyDescent="0.25">
      <c r="A4958" t="str">
        <f>IF(Tienda_3!$A158="","","Tienda 3")</f>
        <v>Tienda 3</v>
      </c>
      <c r="B4958" t="str">
        <f>IF($A4958="","",Tienda_3!B158)</f>
        <v>Electrónicos</v>
      </c>
      <c r="C4958" t="str">
        <f>IF($A4958="","",Tienda_3!G158)</f>
        <v>Bogotá</v>
      </c>
      <c r="D4958" t="str">
        <f>IF($A4958="","",Tienda_3!F158)</f>
        <v>Juan Fernandez</v>
      </c>
      <c r="E4958" t="str">
        <f>IF($A4958="","",Tienda_3!I158)</f>
        <v>Nequi</v>
      </c>
      <c r="F4958">
        <f>IF($A4958="","",VALUE(RIGHT(Tienda_3!E158,4)))</f>
        <v>2021</v>
      </c>
      <c r="G4958">
        <f>IF($A4958="","",Tienda_3!C158)</f>
        <v>240800</v>
      </c>
      <c r="H4958">
        <f>IF($A4958="","",Tienda_3!D158)</f>
        <v>11000</v>
      </c>
      <c r="I4958">
        <f>IF($A4958="","",Tienda_3!H158)</f>
        <v>1</v>
      </c>
      <c r="J4958">
        <f>IF($A4958="",0,IF(AND(OR('Cuadro-de-mando'!$B$4="(Todas)",'Cuadro-de-mando'!$B$4=$A4958),OR('Cuadro-de-mando'!$E$4="(Todas)",'Cuadro-de-mando'!$E$4=$B4958),OR('Cuadro-de-mando'!$H$4="(Todas)",'Cuadro-de-mando'!$H$4=$C4958),OR('Cuadro-de-mando'!$K$4="(Todas)",'Cuadro-de-mando'!$K$4=$E4958),OR('Cuadro-de-mando'!$N$4="(Todos)",'Cuadro-de-mando'!$N$4=$F4958)),1,0))</f>
        <v>1</v>
      </c>
    </row>
    <row r="4959" spans="1:10" x14ac:dyDescent="0.25">
      <c r="A4959" t="str">
        <f>IF(Tienda_3!$A159="","","Tienda 3")</f>
        <v>Tienda 3</v>
      </c>
      <c r="B4959" t="str">
        <f>IF($A4959="","",Tienda_3!B159)</f>
        <v>Electrónicos</v>
      </c>
      <c r="C4959" t="str">
        <f>IF($A4959="","",Tienda_3!G159)</f>
        <v>Pereira</v>
      </c>
      <c r="D4959" t="str">
        <f>IF($A4959="","",Tienda_3!F159)</f>
        <v>Pedro Gomez</v>
      </c>
      <c r="E4959" t="str">
        <f>IF($A4959="","",Tienda_3!I159)</f>
        <v>Nequi</v>
      </c>
      <c r="F4959">
        <f>IF($A4959="","",VALUE(RIGHT(Tienda_3!E159,4)))</f>
        <v>2021</v>
      </c>
      <c r="G4959">
        <f>IF($A4959="","",Tienda_3!C159)</f>
        <v>171300</v>
      </c>
      <c r="H4959">
        <f>IF($A4959="","",Tienda_3!D159)</f>
        <v>9500</v>
      </c>
      <c r="I4959">
        <f>IF($A4959="","",Tienda_3!H159)</f>
        <v>5</v>
      </c>
      <c r="J4959">
        <f>IF($A4959="",0,IF(AND(OR('Cuadro-de-mando'!$B$4="(Todas)",'Cuadro-de-mando'!$B$4=$A4959),OR('Cuadro-de-mando'!$E$4="(Todas)",'Cuadro-de-mando'!$E$4=$B4959),OR('Cuadro-de-mando'!$H$4="(Todas)",'Cuadro-de-mando'!$H$4=$C4959),OR('Cuadro-de-mando'!$K$4="(Todas)",'Cuadro-de-mando'!$K$4=$E4959),OR('Cuadro-de-mando'!$N$4="(Todos)",'Cuadro-de-mando'!$N$4=$F4959)),1,0))</f>
        <v>1</v>
      </c>
    </row>
    <row r="4960" spans="1:10" x14ac:dyDescent="0.25">
      <c r="A4960" t="str">
        <f>IF(Tienda_3!$A160="","","Tienda 3")</f>
        <v>Tienda 3</v>
      </c>
      <c r="B4960" t="str">
        <f>IF($A4960="","",Tienda_3!B160)</f>
        <v>Electrónicos</v>
      </c>
      <c r="C4960" t="str">
        <f>IF($A4960="","",Tienda_3!G160)</f>
        <v>Bogotá</v>
      </c>
      <c r="D4960" t="str">
        <f>IF($A4960="","",Tienda_3!F160)</f>
        <v>Juan Fernandez</v>
      </c>
      <c r="E4960" t="str">
        <f>IF($A4960="","",Tienda_3!I160)</f>
        <v>Tarjeta de crédito</v>
      </c>
      <c r="F4960">
        <f>IF($A4960="","",VALUE(RIGHT(Tienda_3!E160,4)))</f>
        <v>2021</v>
      </c>
      <c r="G4960">
        <f>IF($A4960="","",Tienda_3!C160)</f>
        <v>241500</v>
      </c>
      <c r="H4960">
        <f>IF($A4960="","",Tienda_3!D160)</f>
        <v>11000</v>
      </c>
      <c r="I4960">
        <f>IF($A4960="","",Tienda_3!H160)</f>
        <v>3</v>
      </c>
      <c r="J4960">
        <f>IF($A4960="",0,IF(AND(OR('Cuadro-de-mando'!$B$4="(Todas)",'Cuadro-de-mando'!$B$4=$A4960),OR('Cuadro-de-mando'!$E$4="(Todas)",'Cuadro-de-mando'!$E$4=$B4960),OR('Cuadro-de-mando'!$H$4="(Todas)",'Cuadro-de-mando'!$H$4=$C4960),OR('Cuadro-de-mando'!$K$4="(Todas)",'Cuadro-de-mando'!$K$4=$E4960),OR('Cuadro-de-mando'!$N$4="(Todos)",'Cuadro-de-mando'!$N$4=$F4960)),1,0))</f>
        <v>1</v>
      </c>
    </row>
    <row r="4961" spans="1:10" x14ac:dyDescent="0.25">
      <c r="A4961" t="str">
        <f>IF(Tienda_3!$A161="","","Tienda 3")</f>
        <v>Tienda 3</v>
      </c>
      <c r="B4961" t="str">
        <f>IF($A4961="","",Tienda_3!B161)</f>
        <v>Juguetes</v>
      </c>
      <c r="C4961" t="str">
        <f>IF($A4961="","",Tienda_3!G161)</f>
        <v>Bogotá</v>
      </c>
      <c r="D4961" t="str">
        <f>IF($A4961="","",Tienda_3!F161)</f>
        <v>Juliana Costa</v>
      </c>
      <c r="E4961" t="str">
        <f>IF($A4961="","",Tienda_3!I161)</f>
        <v>Tarjeta de crédito</v>
      </c>
      <c r="F4961">
        <f>IF($A4961="","",VALUE(RIGHT(Tienda_3!E161,4)))</f>
        <v>2021</v>
      </c>
      <c r="G4961">
        <f>IF($A4961="","",Tienda_3!C161)</f>
        <v>58900</v>
      </c>
      <c r="H4961">
        <f>IF($A4961="","",Tienda_3!D161)</f>
        <v>3300</v>
      </c>
      <c r="I4961">
        <f>IF($A4961="","",Tienda_3!H161)</f>
        <v>4</v>
      </c>
      <c r="J4961">
        <f>IF($A4961="",0,IF(AND(OR('Cuadro-de-mando'!$B$4="(Todas)",'Cuadro-de-mando'!$B$4=$A4961),OR('Cuadro-de-mando'!$E$4="(Todas)",'Cuadro-de-mando'!$E$4=$B4961),OR('Cuadro-de-mando'!$H$4="(Todas)",'Cuadro-de-mando'!$H$4=$C4961),OR('Cuadro-de-mando'!$K$4="(Todas)",'Cuadro-de-mando'!$K$4=$E4961),OR('Cuadro-de-mando'!$N$4="(Todos)",'Cuadro-de-mando'!$N$4=$F4961)),1,0))</f>
        <v>1</v>
      </c>
    </row>
    <row r="4962" spans="1:10" x14ac:dyDescent="0.25">
      <c r="A4962" t="str">
        <f>IF(Tienda_3!$A162="","","Tienda 3")</f>
        <v>Tienda 3</v>
      </c>
      <c r="B4962" t="str">
        <f>IF($A4962="","",Tienda_3!B162)</f>
        <v>Artículos para el hogar</v>
      </c>
      <c r="C4962" t="str">
        <f>IF($A4962="","",Tienda_3!G162)</f>
        <v>Cartagena</v>
      </c>
      <c r="D4962" t="str">
        <f>IF($A4962="","",Tienda_3!F162)</f>
        <v>Beatriz Morales</v>
      </c>
      <c r="E4962" t="str">
        <f>IF($A4962="","",Tienda_3!I162)</f>
        <v>Tarjeta de crédito</v>
      </c>
      <c r="F4962">
        <f>IF($A4962="","",VALUE(RIGHT(Tienda_3!E162,4)))</f>
        <v>2020</v>
      </c>
      <c r="G4962">
        <f>IF($A4962="","",Tienda_3!C162)</f>
        <v>33800</v>
      </c>
      <c r="H4962">
        <f>IF($A4962="","",Tienda_3!D162)</f>
        <v>0</v>
      </c>
      <c r="I4962">
        <f>IF($A4962="","",Tienda_3!H162)</f>
        <v>5</v>
      </c>
      <c r="J4962">
        <f>IF($A4962="",0,IF(AND(OR('Cuadro-de-mando'!$B$4="(Todas)",'Cuadro-de-mando'!$B$4=$A4962),OR('Cuadro-de-mando'!$E$4="(Todas)",'Cuadro-de-mando'!$E$4=$B4962),OR('Cuadro-de-mando'!$H$4="(Todas)",'Cuadro-de-mando'!$H$4=$C4962),OR('Cuadro-de-mando'!$K$4="(Todas)",'Cuadro-de-mando'!$K$4=$E4962),OR('Cuadro-de-mando'!$N$4="(Todos)",'Cuadro-de-mando'!$N$4=$F4962)),1,0))</f>
        <v>1</v>
      </c>
    </row>
    <row r="4963" spans="1:10" x14ac:dyDescent="0.25">
      <c r="A4963" t="str">
        <f>IF(Tienda_3!$A163="","","Tienda 3")</f>
        <v>Tienda 3</v>
      </c>
      <c r="B4963" t="str">
        <f>IF($A4963="","",Tienda_3!B163)</f>
        <v>Deportes y diversión</v>
      </c>
      <c r="C4963" t="str">
        <f>IF($A4963="","",Tienda_3!G163)</f>
        <v>Bogotá</v>
      </c>
      <c r="D4963" t="str">
        <f>IF($A4963="","",Tienda_3!F163)</f>
        <v>Santiago Silva</v>
      </c>
      <c r="E4963" t="str">
        <f>IF($A4963="","",Tienda_3!I163)</f>
        <v>Nequi</v>
      </c>
      <c r="F4963">
        <f>IF($A4963="","",VALUE(RIGHT(Tienda_3!E163,4)))</f>
        <v>2022</v>
      </c>
      <c r="G4963">
        <f>IF($A4963="","",Tienda_3!C163)</f>
        <v>27100</v>
      </c>
      <c r="H4963">
        <f>IF($A4963="","",Tienda_3!D163)</f>
        <v>0</v>
      </c>
      <c r="I4963">
        <f>IF($A4963="","",Tienda_3!H163)</f>
        <v>5</v>
      </c>
      <c r="J4963">
        <f>IF($A4963="",0,IF(AND(OR('Cuadro-de-mando'!$B$4="(Todas)",'Cuadro-de-mando'!$B$4=$A4963),OR('Cuadro-de-mando'!$E$4="(Todas)",'Cuadro-de-mando'!$E$4=$B4963),OR('Cuadro-de-mando'!$H$4="(Todas)",'Cuadro-de-mando'!$H$4=$C4963),OR('Cuadro-de-mando'!$K$4="(Todas)",'Cuadro-de-mando'!$K$4=$E4963),OR('Cuadro-de-mando'!$N$4="(Todos)",'Cuadro-de-mando'!$N$4=$F4963)),1,0))</f>
        <v>1</v>
      </c>
    </row>
    <row r="4964" spans="1:10" x14ac:dyDescent="0.25">
      <c r="A4964" t="str">
        <f>IF(Tienda_3!$A164="","","Tienda 3")</f>
        <v>Tienda 3</v>
      </c>
      <c r="B4964" t="str">
        <f>IF($A4964="","",Tienda_3!B164)</f>
        <v>Juguetes</v>
      </c>
      <c r="C4964" t="str">
        <f>IF($A4964="","",Tienda_3!G164)</f>
        <v>Cali</v>
      </c>
      <c r="D4964" t="str">
        <f>IF($A4964="","",Tienda_3!F164)</f>
        <v>Juliana Costa</v>
      </c>
      <c r="E4964" t="str">
        <f>IF($A4964="","",Tienda_3!I164)</f>
        <v>Tarjeta de crédito</v>
      </c>
      <c r="F4964">
        <f>IF($A4964="","",VALUE(RIGHT(Tienda_3!E164,4)))</f>
        <v>2023</v>
      </c>
      <c r="G4964">
        <f>IF($A4964="","",Tienda_3!C164)</f>
        <v>13900</v>
      </c>
      <c r="H4964">
        <f>IF($A4964="","",Tienda_3!D164)</f>
        <v>0</v>
      </c>
      <c r="I4964">
        <f>IF($A4964="","",Tienda_3!H164)</f>
        <v>4</v>
      </c>
      <c r="J4964">
        <f>IF($A4964="",0,IF(AND(OR('Cuadro-de-mando'!$B$4="(Todas)",'Cuadro-de-mando'!$B$4=$A4964),OR('Cuadro-de-mando'!$E$4="(Todas)",'Cuadro-de-mando'!$E$4=$B4964),OR('Cuadro-de-mando'!$H$4="(Todas)",'Cuadro-de-mando'!$H$4=$C4964),OR('Cuadro-de-mando'!$K$4="(Todas)",'Cuadro-de-mando'!$K$4=$E4964),OR('Cuadro-de-mando'!$N$4="(Todos)",'Cuadro-de-mando'!$N$4=$F4964)),1,0))</f>
        <v>1</v>
      </c>
    </row>
    <row r="4965" spans="1:10" x14ac:dyDescent="0.25">
      <c r="A4965" t="str">
        <f>IF(Tienda_3!$A165="","","Tienda 3")</f>
        <v>Tienda 3</v>
      </c>
      <c r="B4965" t="str">
        <f>IF($A4965="","",Tienda_3!B165)</f>
        <v>Electrónicos</v>
      </c>
      <c r="C4965" t="str">
        <f>IF($A4965="","",Tienda_3!G165)</f>
        <v>Leticia</v>
      </c>
      <c r="D4965" t="str">
        <f>IF($A4965="","",Tienda_3!F165)</f>
        <v>Mariana Herrera</v>
      </c>
      <c r="E4965" t="str">
        <f>IF($A4965="","",Tienda_3!I165)</f>
        <v>Tarjeta de crédito</v>
      </c>
      <c r="F4965">
        <f>IF($A4965="","",VALUE(RIGHT(Tienda_3!E165,4)))</f>
        <v>2022</v>
      </c>
      <c r="G4965">
        <f>IF($A4965="","",Tienda_3!C165)</f>
        <v>227300</v>
      </c>
      <c r="H4965">
        <f>IF($A4965="","",Tienda_3!D165)</f>
        <v>10300</v>
      </c>
      <c r="I4965">
        <f>IF($A4965="","",Tienda_3!H165)</f>
        <v>3</v>
      </c>
      <c r="J4965">
        <f>IF($A4965="",0,IF(AND(OR('Cuadro-de-mando'!$B$4="(Todas)",'Cuadro-de-mando'!$B$4=$A4965),OR('Cuadro-de-mando'!$E$4="(Todas)",'Cuadro-de-mando'!$E$4=$B4965),OR('Cuadro-de-mando'!$H$4="(Todas)",'Cuadro-de-mando'!$H$4=$C4965),OR('Cuadro-de-mando'!$K$4="(Todas)",'Cuadro-de-mando'!$K$4=$E4965),OR('Cuadro-de-mando'!$N$4="(Todos)",'Cuadro-de-mando'!$N$4=$F4965)),1,0))</f>
        <v>1</v>
      </c>
    </row>
    <row r="4966" spans="1:10" x14ac:dyDescent="0.25">
      <c r="A4966" t="str">
        <f>IF(Tienda_3!$A166="","","Tienda 3")</f>
        <v>Tienda 3</v>
      </c>
      <c r="B4966" t="str">
        <f>IF($A4966="","",Tienda_3!B166)</f>
        <v>Deportes y diversión</v>
      </c>
      <c r="C4966" t="str">
        <f>IF($A4966="","",Tienda_3!G166)</f>
        <v>Bogotá</v>
      </c>
      <c r="D4966" t="str">
        <f>IF($A4966="","",Tienda_3!F166)</f>
        <v>Santiago Silva</v>
      </c>
      <c r="E4966" t="str">
        <f>IF($A4966="","",Tienda_3!I166)</f>
        <v>Tarjeta de crédito</v>
      </c>
      <c r="F4966">
        <f>IF($A4966="","",VALUE(RIGHT(Tienda_3!E166,4)))</f>
        <v>2021</v>
      </c>
      <c r="G4966">
        <f>IF($A4966="","",Tienda_3!C166)</f>
        <v>52700</v>
      </c>
      <c r="H4966">
        <f>IF($A4966="","",Tienda_3!D166)</f>
        <v>1000</v>
      </c>
      <c r="I4966">
        <f>IF($A4966="","",Tienda_3!H166)</f>
        <v>5</v>
      </c>
      <c r="J4966">
        <f>IF($A4966="",0,IF(AND(OR('Cuadro-de-mando'!$B$4="(Todas)",'Cuadro-de-mando'!$B$4=$A4966),OR('Cuadro-de-mando'!$E$4="(Todas)",'Cuadro-de-mando'!$E$4=$B4966),OR('Cuadro-de-mando'!$H$4="(Todas)",'Cuadro-de-mando'!$H$4=$C4966),OR('Cuadro-de-mando'!$K$4="(Todas)",'Cuadro-de-mando'!$K$4=$E4966),OR('Cuadro-de-mando'!$N$4="(Todos)",'Cuadro-de-mando'!$N$4=$F4966)),1,0))</f>
        <v>1</v>
      </c>
    </row>
    <row r="4967" spans="1:10" x14ac:dyDescent="0.25">
      <c r="A4967" t="str">
        <f>IF(Tienda_3!$A167="","","Tienda 3")</f>
        <v>Tienda 3</v>
      </c>
      <c r="B4967" t="str">
        <f>IF($A4967="","",Tienda_3!B167)</f>
        <v>Muebles</v>
      </c>
      <c r="C4967" t="str">
        <f>IF($A4967="","",Tienda_3!G167)</f>
        <v>Bogotá</v>
      </c>
      <c r="D4967" t="str">
        <f>IF($A4967="","",Tienda_3!F167)</f>
        <v>Ángel Rodriguez</v>
      </c>
      <c r="E4967" t="str">
        <f>IF($A4967="","",Tienda_3!I167)</f>
        <v>Tarjeta de crédito</v>
      </c>
      <c r="F4967">
        <f>IF($A4967="","",VALUE(RIGHT(Tienda_3!E167,4)))</f>
        <v>2020</v>
      </c>
      <c r="G4967">
        <f>IF($A4967="","",Tienda_3!C167)</f>
        <v>229000</v>
      </c>
      <c r="H4967">
        <f>IF($A4967="","",Tienda_3!D167)</f>
        <v>12900</v>
      </c>
      <c r="I4967">
        <f>IF($A4967="","",Tienda_3!H167)</f>
        <v>5</v>
      </c>
      <c r="J4967">
        <f>IF($A4967="",0,IF(AND(OR('Cuadro-de-mando'!$B$4="(Todas)",'Cuadro-de-mando'!$B$4=$A4967),OR('Cuadro-de-mando'!$E$4="(Todas)",'Cuadro-de-mando'!$E$4=$B4967),OR('Cuadro-de-mando'!$H$4="(Todas)",'Cuadro-de-mando'!$H$4=$C4967),OR('Cuadro-de-mando'!$K$4="(Todas)",'Cuadro-de-mando'!$K$4=$E4967),OR('Cuadro-de-mando'!$N$4="(Todos)",'Cuadro-de-mando'!$N$4=$F4967)),1,0))</f>
        <v>1</v>
      </c>
    </row>
    <row r="4968" spans="1:10" x14ac:dyDescent="0.25">
      <c r="A4968" t="str">
        <f>IF(Tienda_3!$A168="","","Tienda 3")</f>
        <v>Tienda 3</v>
      </c>
      <c r="B4968" t="str">
        <f>IF($A4968="","",Tienda_3!B168)</f>
        <v>Electrónicos</v>
      </c>
      <c r="C4968" t="str">
        <f>IF($A4968="","",Tienda_3!G168)</f>
        <v>Bogotá</v>
      </c>
      <c r="D4968" t="str">
        <f>IF($A4968="","",Tienda_3!F168)</f>
        <v>Santiago Silva</v>
      </c>
      <c r="E4968" t="str">
        <f>IF($A4968="","",Tienda_3!I168)</f>
        <v>Tarjeta de crédito</v>
      </c>
      <c r="F4968">
        <f>IF($A4968="","",VALUE(RIGHT(Tienda_3!E168,4)))</f>
        <v>2020</v>
      </c>
      <c r="G4968">
        <f>IF($A4968="","",Tienda_3!C168)</f>
        <v>180000</v>
      </c>
      <c r="H4968">
        <f>IF($A4968="","",Tienda_3!D168)</f>
        <v>10000</v>
      </c>
      <c r="I4968">
        <f>IF($A4968="","",Tienda_3!H168)</f>
        <v>1</v>
      </c>
      <c r="J4968">
        <f>IF($A4968="",0,IF(AND(OR('Cuadro-de-mando'!$B$4="(Todas)",'Cuadro-de-mando'!$B$4=$A4968),OR('Cuadro-de-mando'!$E$4="(Todas)",'Cuadro-de-mando'!$E$4=$B4968),OR('Cuadro-de-mando'!$H$4="(Todas)",'Cuadro-de-mando'!$H$4=$C4968),OR('Cuadro-de-mando'!$K$4="(Todas)",'Cuadro-de-mando'!$K$4=$E4968),OR('Cuadro-de-mando'!$N$4="(Todos)",'Cuadro-de-mando'!$N$4=$F4968)),1,0))</f>
        <v>1</v>
      </c>
    </row>
    <row r="4969" spans="1:10" x14ac:dyDescent="0.25">
      <c r="A4969" t="str">
        <f>IF(Tienda_3!$A169="","","Tienda 3")</f>
        <v>Tienda 3</v>
      </c>
      <c r="B4969" t="str">
        <f>IF($A4969="","",Tienda_3!B169)</f>
        <v>Libros</v>
      </c>
      <c r="C4969" t="str">
        <f>IF($A4969="","",Tienda_3!G169)</f>
        <v>Barranquilla</v>
      </c>
      <c r="D4969" t="str">
        <f>IF($A4969="","",Tienda_3!F169)</f>
        <v>Felipe Santos</v>
      </c>
      <c r="E4969" t="str">
        <f>IF($A4969="","",Tienda_3!I169)</f>
        <v>Tarjeta de débito</v>
      </c>
      <c r="F4969">
        <f>IF($A4969="","",VALUE(RIGHT(Tienda_3!E169,4)))</f>
        <v>2021</v>
      </c>
      <c r="G4969">
        <f>IF($A4969="","",Tienda_3!C169)</f>
        <v>79400</v>
      </c>
      <c r="H4969">
        <f>IF($A4969="","",Tienda_3!D169)</f>
        <v>4600</v>
      </c>
      <c r="I4969">
        <f>IF($A4969="","",Tienda_3!H169)</f>
        <v>1</v>
      </c>
      <c r="J4969">
        <f>IF($A4969="",0,IF(AND(OR('Cuadro-de-mando'!$B$4="(Todas)",'Cuadro-de-mando'!$B$4=$A4969),OR('Cuadro-de-mando'!$E$4="(Todas)",'Cuadro-de-mando'!$E$4=$B4969),OR('Cuadro-de-mando'!$H$4="(Todas)",'Cuadro-de-mando'!$H$4=$C4969),OR('Cuadro-de-mando'!$K$4="(Todas)",'Cuadro-de-mando'!$K$4=$E4969),OR('Cuadro-de-mando'!$N$4="(Todos)",'Cuadro-de-mando'!$N$4=$F4969)),1,0))</f>
        <v>1</v>
      </c>
    </row>
    <row r="4970" spans="1:10" x14ac:dyDescent="0.25">
      <c r="A4970" t="str">
        <f>IF(Tienda_3!$A170="","","Tienda 3")</f>
        <v>Tienda 3</v>
      </c>
      <c r="B4970" t="str">
        <f>IF($A4970="","",Tienda_3!B170)</f>
        <v>Libros</v>
      </c>
      <c r="C4970" t="str">
        <f>IF($A4970="","",Tienda_3!G170)</f>
        <v>Medellín</v>
      </c>
      <c r="D4970" t="str">
        <f>IF($A4970="","",Tienda_3!F170)</f>
        <v>Pedro Gomez</v>
      </c>
      <c r="E4970" t="str">
        <f>IF($A4970="","",Tienda_3!I170)</f>
        <v>Tarjeta de crédito</v>
      </c>
      <c r="F4970">
        <f>IF($A4970="","",VALUE(RIGHT(Tienda_3!E170,4)))</f>
        <v>2023</v>
      </c>
      <c r="G4970">
        <f>IF($A4970="","",Tienda_3!C170)</f>
        <v>34400</v>
      </c>
      <c r="H4970">
        <f>IF($A4970="","",Tienda_3!D170)</f>
        <v>0</v>
      </c>
      <c r="I4970">
        <f>IF($A4970="","",Tienda_3!H170)</f>
        <v>2</v>
      </c>
      <c r="J4970">
        <f>IF($A4970="",0,IF(AND(OR('Cuadro-de-mando'!$B$4="(Todas)",'Cuadro-de-mando'!$B$4=$A4970),OR('Cuadro-de-mando'!$E$4="(Todas)",'Cuadro-de-mando'!$E$4=$B4970),OR('Cuadro-de-mando'!$H$4="(Todas)",'Cuadro-de-mando'!$H$4=$C4970),OR('Cuadro-de-mando'!$K$4="(Todas)",'Cuadro-de-mando'!$K$4=$E4970),OR('Cuadro-de-mando'!$N$4="(Todos)",'Cuadro-de-mando'!$N$4=$F4970)),1,0))</f>
        <v>1</v>
      </c>
    </row>
    <row r="4971" spans="1:10" x14ac:dyDescent="0.25">
      <c r="A4971" t="str">
        <f>IF(Tienda_3!$A171="","","Tienda 3")</f>
        <v>Tienda 3</v>
      </c>
      <c r="B4971" t="str">
        <f>IF($A4971="","",Tienda_3!B171)</f>
        <v>Muebles</v>
      </c>
      <c r="C4971" t="str">
        <f>IF($A4971="","",Tienda_3!G171)</f>
        <v>Bogotá</v>
      </c>
      <c r="D4971" t="str">
        <f>IF($A4971="","",Tienda_3!F171)</f>
        <v>Juan Fernandez</v>
      </c>
      <c r="E4971" t="str">
        <f>IF($A4971="","",Tienda_3!I171)</f>
        <v>Tarjeta de crédito</v>
      </c>
      <c r="F4971">
        <f>IF($A4971="","",VALUE(RIGHT(Tienda_3!E171,4)))</f>
        <v>2023</v>
      </c>
      <c r="G4971">
        <f>IF($A4971="","",Tienda_3!C171)</f>
        <v>673600</v>
      </c>
      <c r="H4971">
        <f>IF($A4971="","",Tienda_3!D171)</f>
        <v>34100</v>
      </c>
      <c r="I4971">
        <f>IF($A4971="","",Tienda_3!H171)</f>
        <v>5</v>
      </c>
      <c r="J4971">
        <f>IF($A4971="",0,IF(AND(OR('Cuadro-de-mando'!$B$4="(Todas)",'Cuadro-de-mando'!$B$4=$A4971),OR('Cuadro-de-mando'!$E$4="(Todas)",'Cuadro-de-mando'!$E$4=$B4971),OR('Cuadro-de-mando'!$H$4="(Todas)",'Cuadro-de-mando'!$H$4=$C4971),OR('Cuadro-de-mando'!$K$4="(Todas)",'Cuadro-de-mando'!$K$4=$E4971),OR('Cuadro-de-mando'!$N$4="(Todos)",'Cuadro-de-mando'!$N$4=$F4971)),1,0))</f>
        <v>1</v>
      </c>
    </row>
    <row r="4972" spans="1:10" x14ac:dyDescent="0.25">
      <c r="A4972" t="str">
        <f>IF(Tienda_3!$A172="","","Tienda 3")</f>
        <v>Tienda 3</v>
      </c>
      <c r="B4972" t="str">
        <f>IF($A4972="","",Tienda_3!B172)</f>
        <v>Muebles</v>
      </c>
      <c r="C4972" t="str">
        <f>IF($A4972="","",Tienda_3!G172)</f>
        <v>Bucaramanga</v>
      </c>
      <c r="D4972" t="str">
        <f>IF($A4972="","",Tienda_3!F172)</f>
        <v>Rafael Acosta</v>
      </c>
      <c r="E4972" t="str">
        <f>IF($A4972="","",Tienda_3!I172)</f>
        <v>Tarjeta de crédito</v>
      </c>
      <c r="F4972">
        <f>IF($A4972="","",VALUE(RIGHT(Tienda_3!E172,4)))</f>
        <v>2020</v>
      </c>
      <c r="G4972">
        <f>IF($A4972="","",Tienda_3!C172)</f>
        <v>488200</v>
      </c>
      <c r="H4972">
        <f>IF($A4972="","",Tienda_3!D172)</f>
        <v>26400</v>
      </c>
      <c r="I4972">
        <f>IF($A4972="","",Tienda_3!H172)</f>
        <v>4</v>
      </c>
      <c r="J4972">
        <f>IF($A4972="",0,IF(AND(OR('Cuadro-de-mando'!$B$4="(Todas)",'Cuadro-de-mando'!$B$4=$A4972),OR('Cuadro-de-mando'!$E$4="(Todas)",'Cuadro-de-mando'!$E$4=$B4972),OR('Cuadro-de-mando'!$H$4="(Todas)",'Cuadro-de-mando'!$H$4=$C4972),OR('Cuadro-de-mando'!$K$4="(Todas)",'Cuadro-de-mando'!$K$4=$E4972),OR('Cuadro-de-mando'!$N$4="(Todos)",'Cuadro-de-mando'!$N$4=$F4972)),1,0))</f>
        <v>1</v>
      </c>
    </row>
    <row r="4973" spans="1:10" x14ac:dyDescent="0.25">
      <c r="A4973" t="str">
        <f>IF(Tienda_3!$A173="","","Tienda 3")</f>
        <v>Tienda 3</v>
      </c>
      <c r="B4973" t="str">
        <f>IF($A4973="","",Tienda_3!B173)</f>
        <v>Electrónicos</v>
      </c>
      <c r="C4973" t="str">
        <f>IF($A4973="","",Tienda_3!G173)</f>
        <v>Neiva</v>
      </c>
      <c r="D4973" t="str">
        <f>IF($A4973="","",Tienda_3!F173)</f>
        <v>Rafael Acosta</v>
      </c>
      <c r="E4973" t="str">
        <f>IF($A4973="","",Tienda_3!I173)</f>
        <v>Tarjeta de crédito</v>
      </c>
      <c r="F4973">
        <f>IF($A4973="","",VALUE(RIGHT(Tienda_3!E173,4)))</f>
        <v>2021</v>
      </c>
      <c r="G4973">
        <f>IF($A4973="","",Tienda_3!C173)</f>
        <v>2486100</v>
      </c>
      <c r="H4973">
        <f>IF($A4973="","",Tienda_3!D173)</f>
        <v>130600</v>
      </c>
      <c r="I4973">
        <f>IF($A4973="","",Tienda_3!H173)</f>
        <v>5</v>
      </c>
      <c r="J4973">
        <f>IF($A4973="",0,IF(AND(OR('Cuadro-de-mando'!$B$4="(Todas)",'Cuadro-de-mando'!$B$4=$A4973),OR('Cuadro-de-mando'!$E$4="(Todas)",'Cuadro-de-mando'!$E$4=$B4973),OR('Cuadro-de-mando'!$H$4="(Todas)",'Cuadro-de-mando'!$H$4=$C4973),OR('Cuadro-de-mando'!$K$4="(Todas)",'Cuadro-de-mando'!$K$4=$E4973),OR('Cuadro-de-mando'!$N$4="(Todos)",'Cuadro-de-mando'!$N$4=$F4973)),1,0))</f>
        <v>1</v>
      </c>
    </row>
    <row r="4974" spans="1:10" x14ac:dyDescent="0.25">
      <c r="A4974" t="str">
        <f>IF(Tienda_3!$A174="","","Tienda 3")</f>
        <v>Tienda 3</v>
      </c>
      <c r="B4974" t="str">
        <f>IF($A4974="","",Tienda_3!B174)</f>
        <v>Artículos para el hogar</v>
      </c>
      <c r="C4974" t="str">
        <f>IF($A4974="","",Tienda_3!G174)</f>
        <v>Medellín</v>
      </c>
      <c r="D4974" t="str">
        <f>IF($A4974="","",Tienda_3!F174)</f>
        <v>Camila Rivera</v>
      </c>
      <c r="E4974" t="str">
        <f>IF($A4974="","",Tienda_3!I174)</f>
        <v>Tarjeta de crédito</v>
      </c>
      <c r="F4974">
        <f>IF($A4974="","",VALUE(RIGHT(Tienda_3!E174,4)))</f>
        <v>2023</v>
      </c>
      <c r="G4974">
        <f>IF($A4974="","",Tienda_3!C174)</f>
        <v>113200</v>
      </c>
      <c r="H4974">
        <f>IF($A4974="","",Tienda_3!D174)</f>
        <v>6400</v>
      </c>
      <c r="I4974">
        <f>IF($A4974="","",Tienda_3!H174)</f>
        <v>3</v>
      </c>
      <c r="J4974">
        <f>IF($A4974="",0,IF(AND(OR('Cuadro-de-mando'!$B$4="(Todas)",'Cuadro-de-mando'!$B$4=$A4974),OR('Cuadro-de-mando'!$E$4="(Todas)",'Cuadro-de-mando'!$E$4=$B4974),OR('Cuadro-de-mando'!$H$4="(Todas)",'Cuadro-de-mando'!$H$4=$C4974),OR('Cuadro-de-mando'!$K$4="(Todas)",'Cuadro-de-mando'!$K$4=$E4974),OR('Cuadro-de-mando'!$N$4="(Todos)",'Cuadro-de-mando'!$N$4=$F4974)),1,0))</f>
        <v>1</v>
      </c>
    </row>
    <row r="4975" spans="1:10" x14ac:dyDescent="0.25">
      <c r="A4975" t="str">
        <f>IF(Tienda_3!$A175="","","Tienda 3")</f>
        <v>Tienda 3</v>
      </c>
      <c r="B4975" t="str">
        <f>IF($A4975="","",Tienda_3!B175)</f>
        <v>Electrónicos</v>
      </c>
      <c r="C4975" t="str">
        <f>IF($A4975="","",Tienda_3!G175)</f>
        <v>Cali</v>
      </c>
      <c r="D4975" t="str">
        <f>IF($A4975="","",Tienda_3!F175)</f>
        <v>Juliana Costa</v>
      </c>
      <c r="E4975" t="str">
        <f>IF($A4975="","",Tienda_3!I175)</f>
        <v>Tarjeta de crédito</v>
      </c>
      <c r="F4975">
        <f>IF($A4975="","",VALUE(RIGHT(Tienda_3!E175,4)))</f>
        <v>2023</v>
      </c>
      <c r="G4975">
        <f>IF($A4975="","",Tienda_3!C175)</f>
        <v>157800</v>
      </c>
      <c r="H4975">
        <f>IF($A4975="","",Tienda_3!D175)</f>
        <v>6600</v>
      </c>
      <c r="I4975">
        <f>IF($A4975="","",Tienda_3!H175)</f>
        <v>4</v>
      </c>
      <c r="J4975">
        <f>IF($A4975="",0,IF(AND(OR('Cuadro-de-mando'!$B$4="(Todas)",'Cuadro-de-mando'!$B$4=$A4975),OR('Cuadro-de-mando'!$E$4="(Todas)",'Cuadro-de-mando'!$E$4=$B4975),OR('Cuadro-de-mando'!$H$4="(Todas)",'Cuadro-de-mando'!$H$4=$C4975),OR('Cuadro-de-mando'!$K$4="(Todas)",'Cuadro-de-mando'!$K$4=$E4975),OR('Cuadro-de-mando'!$N$4="(Todos)",'Cuadro-de-mando'!$N$4=$F4975)),1,0))</f>
        <v>1</v>
      </c>
    </row>
    <row r="4976" spans="1:10" x14ac:dyDescent="0.25">
      <c r="A4976" t="str">
        <f>IF(Tienda_3!$A176="","","Tienda 3")</f>
        <v>Tienda 3</v>
      </c>
      <c r="B4976" t="str">
        <f>IF($A4976="","",Tienda_3!B176)</f>
        <v>Muebles</v>
      </c>
      <c r="C4976" t="str">
        <f>IF($A4976="","",Tienda_3!G176)</f>
        <v>Bogotá</v>
      </c>
      <c r="D4976" t="str">
        <f>IF($A4976="","",Tienda_3!F176)</f>
        <v>Ángel Rodriguez</v>
      </c>
      <c r="E4976" t="str">
        <f>IF($A4976="","",Tienda_3!I176)</f>
        <v>Tarjeta de crédito</v>
      </c>
      <c r="F4976">
        <f>IF($A4976="","",VALUE(RIGHT(Tienda_3!E176,4)))</f>
        <v>2021</v>
      </c>
      <c r="G4976">
        <f>IF($A4976="","",Tienda_3!C176)</f>
        <v>450900</v>
      </c>
      <c r="H4976">
        <f>IF($A4976="","",Tienda_3!D176)</f>
        <v>22200</v>
      </c>
      <c r="I4976">
        <f>IF($A4976="","",Tienda_3!H176)</f>
        <v>5</v>
      </c>
      <c r="J4976">
        <f>IF($A4976="",0,IF(AND(OR('Cuadro-de-mando'!$B$4="(Todas)",'Cuadro-de-mando'!$B$4=$A4976),OR('Cuadro-de-mando'!$E$4="(Todas)",'Cuadro-de-mando'!$E$4=$B4976),OR('Cuadro-de-mando'!$H$4="(Todas)",'Cuadro-de-mando'!$H$4=$C4976),OR('Cuadro-de-mando'!$K$4="(Todas)",'Cuadro-de-mando'!$K$4=$E4976),OR('Cuadro-de-mando'!$N$4="(Todos)",'Cuadro-de-mando'!$N$4=$F4976)),1,0))</f>
        <v>1</v>
      </c>
    </row>
    <row r="4977" spans="1:10" x14ac:dyDescent="0.25">
      <c r="A4977" t="str">
        <f>IF(Tienda_3!$A177="","","Tienda 3")</f>
        <v>Tienda 3</v>
      </c>
      <c r="B4977" t="str">
        <f>IF($A4977="","",Tienda_3!B177)</f>
        <v>Electrodomésticos</v>
      </c>
      <c r="C4977" t="str">
        <f>IF($A4977="","",Tienda_3!G177)</f>
        <v>Leticia</v>
      </c>
      <c r="D4977" t="str">
        <f>IF($A4977="","",Tienda_3!F177)</f>
        <v>Maria Alfonso</v>
      </c>
      <c r="E4977" t="str">
        <f>IF($A4977="","",Tienda_3!I177)</f>
        <v>Tarjeta de crédito</v>
      </c>
      <c r="F4977">
        <f>IF($A4977="","",VALUE(RIGHT(Tienda_3!E177,4)))</f>
        <v>2020</v>
      </c>
      <c r="G4977">
        <f>IF($A4977="","",Tienda_3!C177)</f>
        <v>942100</v>
      </c>
      <c r="H4977">
        <f>IF($A4977="","",Tienda_3!D177)</f>
        <v>56000</v>
      </c>
      <c r="I4977">
        <f>IF($A4977="","",Tienda_3!H177)</f>
        <v>5</v>
      </c>
      <c r="J4977">
        <f>IF($A4977="",0,IF(AND(OR('Cuadro-de-mando'!$B$4="(Todas)",'Cuadro-de-mando'!$B$4=$A4977),OR('Cuadro-de-mando'!$E$4="(Todas)",'Cuadro-de-mando'!$E$4=$B4977),OR('Cuadro-de-mando'!$H$4="(Todas)",'Cuadro-de-mando'!$H$4=$C4977),OR('Cuadro-de-mando'!$K$4="(Todas)",'Cuadro-de-mando'!$K$4=$E4977),OR('Cuadro-de-mando'!$N$4="(Todos)",'Cuadro-de-mando'!$N$4=$F4977)),1,0))</f>
        <v>1</v>
      </c>
    </row>
    <row r="4978" spans="1:10" x14ac:dyDescent="0.25">
      <c r="A4978" t="str">
        <f>IF(Tienda_3!$A178="","","Tienda 3")</f>
        <v>Tienda 3</v>
      </c>
      <c r="B4978" t="str">
        <f>IF($A4978="","",Tienda_3!B178)</f>
        <v>Libros</v>
      </c>
      <c r="C4978" t="str">
        <f>IF($A4978="","",Tienda_3!G178)</f>
        <v>Pereira</v>
      </c>
      <c r="D4978" t="str">
        <f>IF($A4978="","",Tienda_3!F178)</f>
        <v>Lucas Olivera</v>
      </c>
      <c r="E4978" t="str">
        <f>IF($A4978="","",Tienda_3!I178)</f>
        <v>Tarjeta de crédito</v>
      </c>
      <c r="F4978">
        <f>IF($A4978="","",VALUE(RIGHT(Tienda_3!E178,4)))</f>
        <v>2020</v>
      </c>
      <c r="G4978">
        <f>IF($A4978="","",Tienda_3!C178)</f>
        <v>29400</v>
      </c>
      <c r="H4978">
        <f>IF($A4978="","",Tienda_3!D178)</f>
        <v>0</v>
      </c>
      <c r="I4978">
        <f>IF($A4978="","",Tienda_3!H178)</f>
        <v>5</v>
      </c>
      <c r="J4978">
        <f>IF($A4978="",0,IF(AND(OR('Cuadro-de-mando'!$B$4="(Todas)",'Cuadro-de-mando'!$B$4=$A4978),OR('Cuadro-de-mando'!$E$4="(Todas)",'Cuadro-de-mando'!$E$4=$B4978),OR('Cuadro-de-mando'!$H$4="(Todas)",'Cuadro-de-mando'!$H$4=$C4978),OR('Cuadro-de-mando'!$K$4="(Todas)",'Cuadro-de-mando'!$K$4=$E4978),OR('Cuadro-de-mando'!$N$4="(Todos)",'Cuadro-de-mando'!$N$4=$F4978)),1,0))</f>
        <v>1</v>
      </c>
    </row>
    <row r="4979" spans="1:10" x14ac:dyDescent="0.25">
      <c r="A4979" t="str">
        <f>IF(Tienda_3!$A179="","","Tienda 3")</f>
        <v>Tienda 3</v>
      </c>
      <c r="B4979" t="str">
        <f>IF($A4979="","",Tienda_3!B179)</f>
        <v>Artículos para el hogar</v>
      </c>
      <c r="C4979" t="str">
        <f>IF($A4979="","",Tienda_3!G179)</f>
        <v>Armenia</v>
      </c>
      <c r="D4979" t="str">
        <f>IF($A4979="","",Tienda_3!F179)</f>
        <v>Maria Alfonso</v>
      </c>
      <c r="E4979" t="str">
        <f>IF($A4979="","",Tienda_3!I179)</f>
        <v>Tarjeta de crédito</v>
      </c>
      <c r="F4979">
        <f>IF($A4979="","",VALUE(RIGHT(Tienda_3!E179,4)))</f>
        <v>2020</v>
      </c>
      <c r="G4979">
        <f>IF($A4979="","",Tienda_3!C179)</f>
        <v>75100</v>
      </c>
      <c r="H4979">
        <f>IF($A4979="","",Tienda_3!D179)</f>
        <v>4200</v>
      </c>
      <c r="I4979">
        <f>IF($A4979="","",Tienda_3!H179)</f>
        <v>5</v>
      </c>
      <c r="J4979">
        <f>IF($A4979="",0,IF(AND(OR('Cuadro-de-mando'!$B$4="(Todas)",'Cuadro-de-mando'!$B$4=$A4979),OR('Cuadro-de-mando'!$E$4="(Todas)",'Cuadro-de-mando'!$E$4=$B4979),OR('Cuadro-de-mando'!$H$4="(Todas)",'Cuadro-de-mando'!$H$4=$C4979),OR('Cuadro-de-mando'!$K$4="(Todas)",'Cuadro-de-mando'!$K$4=$E4979),OR('Cuadro-de-mando'!$N$4="(Todos)",'Cuadro-de-mando'!$N$4=$F4979)),1,0))</f>
        <v>1</v>
      </c>
    </row>
    <row r="4980" spans="1:10" x14ac:dyDescent="0.25">
      <c r="A4980" t="str">
        <f>IF(Tienda_3!$A180="","","Tienda 3")</f>
        <v>Tienda 3</v>
      </c>
      <c r="B4980" t="str">
        <f>IF($A4980="","",Tienda_3!B180)</f>
        <v>Libros</v>
      </c>
      <c r="C4980" t="str">
        <f>IF($A4980="","",Tienda_3!G180)</f>
        <v>Cartagena</v>
      </c>
      <c r="D4980" t="str">
        <f>IF($A4980="","",Tienda_3!F180)</f>
        <v>Izabela de León</v>
      </c>
      <c r="E4980" t="str">
        <f>IF($A4980="","",Tienda_3!I180)</f>
        <v>Tarjeta de crédito</v>
      </c>
      <c r="F4980">
        <f>IF($A4980="","",VALUE(RIGHT(Tienda_3!E180,4)))</f>
        <v>2021</v>
      </c>
      <c r="G4980">
        <f>IF($A4980="","",Tienda_3!C180)</f>
        <v>52100</v>
      </c>
      <c r="H4980">
        <f>IF($A4980="","",Tienda_3!D180)</f>
        <v>3000</v>
      </c>
      <c r="I4980">
        <f>IF($A4980="","",Tienda_3!H180)</f>
        <v>3</v>
      </c>
      <c r="J4980">
        <f>IF($A4980="",0,IF(AND(OR('Cuadro-de-mando'!$B$4="(Todas)",'Cuadro-de-mando'!$B$4=$A4980),OR('Cuadro-de-mando'!$E$4="(Todas)",'Cuadro-de-mando'!$E$4=$B4980),OR('Cuadro-de-mando'!$H$4="(Todas)",'Cuadro-de-mando'!$H$4=$C4980),OR('Cuadro-de-mando'!$K$4="(Todas)",'Cuadro-de-mando'!$K$4=$E4980),OR('Cuadro-de-mando'!$N$4="(Todos)",'Cuadro-de-mando'!$N$4=$F4980)),1,0))</f>
        <v>1</v>
      </c>
    </row>
    <row r="4981" spans="1:10" x14ac:dyDescent="0.25">
      <c r="A4981" t="str">
        <f>IF(Tienda_3!$A181="","","Tienda 3")</f>
        <v>Tienda 3</v>
      </c>
      <c r="B4981" t="str">
        <f>IF($A4981="","",Tienda_3!B181)</f>
        <v>Artículos para el hogar</v>
      </c>
      <c r="C4981" t="str">
        <f>IF($A4981="","",Tienda_3!G181)</f>
        <v>Bogotá</v>
      </c>
      <c r="D4981" t="str">
        <f>IF($A4981="","",Tienda_3!F181)</f>
        <v>Santiago Silva</v>
      </c>
      <c r="E4981" t="str">
        <f>IF($A4981="","",Tienda_3!I181)</f>
        <v>Tarjeta de crédito</v>
      </c>
      <c r="F4981">
        <f>IF($A4981="","",VALUE(RIGHT(Tienda_3!E181,4)))</f>
        <v>2021</v>
      </c>
      <c r="G4981">
        <f>IF($A4981="","",Tienda_3!C181)</f>
        <v>22900</v>
      </c>
      <c r="H4981">
        <f>IF($A4981="","",Tienda_3!D181)</f>
        <v>1400</v>
      </c>
      <c r="I4981">
        <f>IF($A4981="","",Tienda_3!H181)</f>
        <v>5</v>
      </c>
      <c r="J4981">
        <f>IF($A4981="",0,IF(AND(OR('Cuadro-de-mando'!$B$4="(Todas)",'Cuadro-de-mando'!$B$4=$A4981),OR('Cuadro-de-mando'!$E$4="(Todas)",'Cuadro-de-mando'!$E$4=$B4981),OR('Cuadro-de-mando'!$H$4="(Todas)",'Cuadro-de-mando'!$H$4=$C4981),OR('Cuadro-de-mando'!$K$4="(Todas)",'Cuadro-de-mando'!$K$4=$E4981),OR('Cuadro-de-mando'!$N$4="(Todos)",'Cuadro-de-mando'!$N$4=$F4981)),1,0))</f>
        <v>1</v>
      </c>
    </row>
    <row r="4982" spans="1:10" x14ac:dyDescent="0.25">
      <c r="A4982" t="str">
        <f>IF(Tienda_3!$A182="","","Tienda 3")</f>
        <v>Tienda 3</v>
      </c>
      <c r="B4982" t="str">
        <f>IF($A4982="","",Tienda_3!B182)</f>
        <v>Deportes y diversión</v>
      </c>
      <c r="C4982" t="str">
        <f>IF($A4982="","",Tienda_3!G182)</f>
        <v>Cali</v>
      </c>
      <c r="D4982" t="str">
        <f>IF($A4982="","",Tienda_3!F182)</f>
        <v>Juliana Costa</v>
      </c>
      <c r="E4982" t="str">
        <f>IF($A4982="","",Tienda_3!I182)</f>
        <v>Tarjeta de crédito</v>
      </c>
      <c r="F4982">
        <f>IF($A4982="","",VALUE(RIGHT(Tienda_3!E182,4)))</f>
        <v>2022</v>
      </c>
      <c r="G4982">
        <f>IF($A4982="","",Tienda_3!C182)</f>
        <v>549700</v>
      </c>
      <c r="H4982">
        <f>IF($A4982="","",Tienda_3!D182)</f>
        <v>27500</v>
      </c>
      <c r="I4982">
        <f>IF($A4982="","",Tienda_3!H182)</f>
        <v>4</v>
      </c>
      <c r="J4982">
        <f>IF($A4982="",0,IF(AND(OR('Cuadro-de-mando'!$B$4="(Todas)",'Cuadro-de-mando'!$B$4=$A4982),OR('Cuadro-de-mando'!$E$4="(Todas)",'Cuadro-de-mando'!$E$4=$B4982),OR('Cuadro-de-mando'!$H$4="(Todas)",'Cuadro-de-mando'!$H$4=$C4982),OR('Cuadro-de-mando'!$K$4="(Todas)",'Cuadro-de-mando'!$K$4=$E4982),OR('Cuadro-de-mando'!$N$4="(Todos)",'Cuadro-de-mando'!$N$4=$F4982)),1,0))</f>
        <v>1</v>
      </c>
    </row>
    <row r="4983" spans="1:10" x14ac:dyDescent="0.25">
      <c r="A4983" t="str">
        <f>IF(Tienda_3!$A183="","","Tienda 3")</f>
        <v>Tienda 3</v>
      </c>
      <c r="B4983" t="str">
        <f>IF($A4983="","",Tienda_3!B183)</f>
        <v>Muebles</v>
      </c>
      <c r="C4983" t="str">
        <f>IF($A4983="","",Tienda_3!G183)</f>
        <v>Medellín</v>
      </c>
      <c r="D4983" t="str">
        <f>IF($A4983="","",Tienda_3!F183)</f>
        <v>Pedro Gomez</v>
      </c>
      <c r="E4983" t="str">
        <f>IF($A4983="","",Tienda_3!I183)</f>
        <v>Nequi</v>
      </c>
      <c r="F4983">
        <f>IF($A4983="","",VALUE(RIGHT(Tienda_3!E183,4)))</f>
        <v>2020</v>
      </c>
      <c r="G4983">
        <f>IF($A4983="","",Tienda_3!C183)</f>
        <v>483100</v>
      </c>
      <c r="H4983">
        <f>IF($A4983="","",Tienda_3!D183)</f>
        <v>25900</v>
      </c>
      <c r="I4983">
        <f>IF($A4983="","",Tienda_3!H183)</f>
        <v>5</v>
      </c>
      <c r="J4983">
        <f>IF($A4983="",0,IF(AND(OR('Cuadro-de-mando'!$B$4="(Todas)",'Cuadro-de-mando'!$B$4=$A4983),OR('Cuadro-de-mando'!$E$4="(Todas)",'Cuadro-de-mando'!$E$4=$B4983),OR('Cuadro-de-mando'!$H$4="(Todas)",'Cuadro-de-mando'!$H$4=$C4983),OR('Cuadro-de-mando'!$K$4="(Todas)",'Cuadro-de-mando'!$K$4=$E4983),OR('Cuadro-de-mando'!$N$4="(Todos)",'Cuadro-de-mando'!$N$4=$F4983)),1,0))</f>
        <v>1</v>
      </c>
    </row>
    <row r="4984" spans="1:10" x14ac:dyDescent="0.25">
      <c r="A4984" t="str">
        <f>IF(Tienda_3!$A184="","","Tienda 3")</f>
        <v>Tienda 3</v>
      </c>
      <c r="B4984" t="str">
        <f>IF($A4984="","",Tienda_3!B184)</f>
        <v>Libros</v>
      </c>
      <c r="C4984" t="str">
        <f>IF($A4984="","",Tienda_3!G184)</f>
        <v>Bogotá</v>
      </c>
      <c r="D4984" t="str">
        <f>IF($A4984="","",Tienda_3!F184)</f>
        <v>Juan Fernandez</v>
      </c>
      <c r="E4984" t="str">
        <f>IF($A4984="","",Tienda_3!I184)</f>
        <v>Tarjeta de crédito</v>
      </c>
      <c r="F4984">
        <f>IF($A4984="","",VALUE(RIGHT(Tienda_3!E184,4)))</f>
        <v>2020</v>
      </c>
      <c r="G4984">
        <f>IF($A4984="","",Tienda_3!C184)</f>
        <v>71400</v>
      </c>
      <c r="H4984">
        <f>IF($A4984="","",Tienda_3!D184)</f>
        <v>9900</v>
      </c>
      <c r="I4984">
        <f>IF($A4984="","",Tienda_3!H184)</f>
        <v>5</v>
      </c>
      <c r="J4984">
        <f>IF($A4984="",0,IF(AND(OR('Cuadro-de-mando'!$B$4="(Todas)",'Cuadro-de-mando'!$B$4=$A4984),OR('Cuadro-de-mando'!$E$4="(Todas)",'Cuadro-de-mando'!$E$4=$B4984),OR('Cuadro-de-mando'!$H$4="(Todas)",'Cuadro-de-mando'!$H$4=$C4984),OR('Cuadro-de-mando'!$K$4="(Todas)",'Cuadro-de-mando'!$K$4=$E4984),OR('Cuadro-de-mando'!$N$4="(Todos)",'Cuadro-de-mando'!$N$4=$F4984)),1,0))</f>
        <v>1</v>
      </c>
    </row>
    <row r="4985" spans="1:10" x14ac:dyDescent="0.25">
      <c r="A4985" t="str">
        <f>IF(Tienda_3!$A185="","","Tienda 3")</f>
        <v>Tienda 3</v>
      </c>
      <c r="B4985" t="str">
        <f>IF($A4985="","",Tienda_3!B185)</f>
        <v>Electrónicos</v>
      </c>
      <c r="C4985" t="str">
        <f>IF($A4985="","",Tienda_3!G185)</f>
        <v>Pereira</v>
      </c>
      <c r="D4985" t="str">
        <f>IF($A4985="","",Tienda_3!F185)</f>
        <v>Camila Rivera</v>
      </c>
      <c r="E4985" t="str">
        <f>IF($A4985="","",Tienda_3!I185)</f>
        <v>Nequi</v>
      </c>
      <c r="F4985">
        <f>IF($A4985="","",VALUE(RIGHT(Tienda_3!E185,4)))</f>
        <v>2022</v>
      </c>
      <c r="G4985">
        <f>IF($A4985="","",Tienda_3!C185)</f>
        <v>233500</v>
      </c>
      <c r="H4985">
        <f>IF($A4985="","",Tienda_3!D185)</f>
        <v>12600</v>
      </c>
      <c r="I4985">
        <f>IF($A4985="","",Tienda_3!H185)</f>
        <v>5</v>
      </c>
      <c r="J4985">
        <f>IF($A4985="",0,IF(AND(OR('Cuadro-de-mando'!$B$4="(Todas)",'Cuadro-de-mando'!$B$4=$A4985),OR('Cuadro-de-mando'!$E$4="(Todas)",'Cuadro-de-mando'!$E$4=$B4985),OR('Cuadro-de-mando'!$H$4="(Todas)",'Cuadro-de-mando'!$H$4=$C4985),OR('Cuadro-de-mando'!$K$4="(Todas)",'Cuadro-de-mando'!$K$4=$E4985),OR('Cuadro-de-mando'!$N$4="(Todos)",'Cuadro-de-mando'!$N$4=$F4985)),1,0))</f>
        <v>1</v>
      </c>
    </row>
    <row r="4986" spans="1:10" x14ac:dyDescent="0.25">
      <c r="A4986" t="str">
        <f>IF(Tienda_3!$A186="","","Tienda 3")</f>
        <v>Tienda 3</v>
      </c>
      <c r="B4986" t="str">
        <f>IF($A4986="","",Tienda_3!B186)</f>
        <v>Electrónicos</v>
      </c>
      <c r="C4986" t="str">
        <f>IF($A4986="","",Tienda_3!G186)</f>
        <v>Cúcuta</v>
      </c>
      <c r="D4986" t="str">
        <f>IF($A4986="","",Tienda_3!F186)</f>
        <v>Blanca Ramirez</v>
      </c>
      <c r="E4986" t="str">
        <f>IF($A4986="","",Tienda_3!I186)</f>
        <v>Tarjeta de crédito</v>
      </c>
      <c r="F4986">
        <f>IF($A4986="","",VALUE(RIGHT(Tienda_3!E186,4)))</f>
        <v>2021</v>
      </c>
      <c r="G4986">
        <f>IF($A4986="","",Tienda_3!C186)</f>
        <v>123200</v>
      </c>
      <c r="H4986">
        <f>IF($A4986="","",Tienda_3!D186)</f>
        <v>7200</v>
      </c>
      <c r="I4986">
        <f>IF($A4986="","",Tienda_3!H186)</f>
        <v>1</v>
      </c>
      <c r="J4986">
        <f>IF($A4986="",0,IF(AND(OR('Cuadro-de-mando'!$B$4="(Todas)",'Cuadro-de-mando'!$B$4=$A4986),OR('Cuadro-de-mando'!$E$4="(Todas)",'Cuadro-de-mando'!$E$4=$B4986),OR('Cuadro-de-mando'!$H$4="(Todas)",'Cuadro-de-mando'!$H$4=$C4986),OR('Cuadro-de-mando'!$K$4="(Todas)",'Cuadro-de-mando'!$K$4=$E4986),OR('Cuadro-de-mando'!$N$4="(Todos)",'Cuadro-de-mando'!$N$4=$F4986)),1,0))</f>
        <v>1</v>
      </c>
    </row>
    <row r="4987" spans="1:10" x14ac:dyDescent="0.25">
      <c r="A4987" t="str">
        <f>IF(Tienda_3!$A187="","","Tienda 3")</f>
        <v>Tienda 3</v>
      </c>
      <c r="B4987" t="str">
        <f>IF($A4987="","",Tienda_3!B187)</f>
        <v>Instrumentos musicales</v>
      </c>
      <c r="C4987" t="str">
        <f>IF($A4987="","",Tienda_3!G187)</f>
        <v>Barranquilla</v>
      </c>
      <c r="D4987" t="str">
        <f>IF($A4987="","",Tienda_3!F187)</f>
        <v>Beatriz Morales</v>
      </c>
      <c r="E4987" t="str">
        <f>IF($A4987="","",Tienda_3!I187)</f>
        <v>Tarjeta de crédito</v>
      </c>
      <c r="F4987">
        <f>IF($A4987="","",VALUE(RIGHT(Tienda_3!E187,4)))</f>
        <v>2021</v>
      </c>
      <c r="G4987">
        <f>IF($A4987="","",Tienda_3!C187)</f>
        <v>872600</v>
      </c>
      <c r="H4987">
        <f>IF($A4987="","",Tienda_3!D187)</f>
        <v>47100</v>
      </c>
      <c r="I4987">
        <f>IF($A4987="","",Tienda_3!H187)</f>
        <v>3</v>
      </c>
      <c r="J4987">
        <f>IF($A4987="",0,IF(AND(OR('Cuadro-de-mando'!$B$4="(Todas)",'Cuadro-de-mando'!$B$4=$A4987),OR('Cuadro-de-mando'!$E$4="(Todas)",'Cuadro-de-mando'!$E$4=$B4987),OR('Cuadro-de-mando'!$H$4="(Todas)",'Cuadro-de-mando'!$H$4=$C4987),OR('Cuadro-de-mando'!$K$4="(Todas)",'Cuadro-de-mando'!$K$4=$E4987),OR('Cuadro-de-mando'!$N$4="(Todos)",'Cuadro-de-mando'!$N$4=$F4987)),1,0))</f>
        <v>1</v>
      </c>
    </row>
    <row r="4988" spans="1:10" x14ac:dyDescent="0.25">
      <c r="A4988" t="str">
        <f>IF(Tienda_3!$A188="","","Tienda 3")</f>
        <v>Tienda 3</v>
      </c>
      <c r="B4988" t="str">
        <f>IF($A4988="","",Tienda_3!B188)</f>
        <v>Juguetes</v>
      </c>
      <c r="C4988" t="str">
        <f>IF($A4988="","",Tienda_3!G188)</f>
        <v>Cali</v>
      </c>
      <c r="D4988" t="str">
        <f>IF($A4988="","",Tienda_3!F188)</f>
        <v>Maria Alfonso</v>
      </c>
      <c r="E4988" t="str">
        <f>IF($A4988="","",Tienda_3!I188)</f>
        <v>Tarjeta de crédito</v>
      </c>
      <c r="F4988">
        <f>IF($A4988="","",VALUE(RIGHT(Tienda_3!E188,4)))</f>
        <v>2022</v>
      </c>
      <c r="G4988">
        <f>IF($A4988="","",Tienda_3!C188)</f>
        <v>54700</v>
      </c>
      <c r="H4988">
        <f>IF($A4988="","",Tienda_3!D188)</f>
        <v>5300</v>
      </c>
      <c r="I4988">
        <f>IF($A4988="","",Tienda_3!H188)</f>
        <v>3</v>
      </c>
      <c r="J4988">
        <f>IF($A4988="",0,IF(AND(OR('Cuadro-de-mando'!$B$4="(Todas)",'Cuadro-de-mando'!$B$4=$A4988),OR('Cuadro-de-mando'!$E$4="(Todas)",'Cuadro-de-mando'!$E$4=$B4988),OR('Cuadro-de-mando'!$H$4="(Todas)",'Cuadro-de-mando'!$H$4=$C4988),OR('Cuadro-de-mando'!$K$4="(Todas)",'Cuadro-de-mando'!$K$4=$E4988),OR('Cuadro-de-mando'!$N$4="(Todos)",'Cuadro-de-mando'!$N$4=$F4988)),1,0))</f>
        <v>1</v>
      </c>
    </row>
    <row r="4989" spans="1:10" x14ac:dyDescent="0.25">
      <c r="A4989" t="str">
        <f>IF(Tienda_3!$A189="","","Tienda 3")</f>
        <v>Tienda 3</v>
      </c>
      <c r="B4989" t="str">
        <f>IF($A4989="","",Tienda_3!B189)</f>
        <v>Electrónicos</v>
      </c>
      <c r="C4989" t="str">
        <f>IF($A4989="","",Tienda_3!G189)</f>
        <v>Bogotá</v>
      </c>
      <c r="D4989" t="str">
        <f>IF($A4989="","",Tienda_3!F189)</f>
        <v>Beatriz Morales</v>
      </c>
      <c r="E4989" t="str">
        <f>IF($A4989="","",Tienda_3!I189)</f>
        <v>Tarjeta de crédito</v>
      </c>
      <c r="F4989">
        <f>IF($A4989="","",VALUE(RIGHT(Tienda_3!E189,4)))</f>
        <v>2022</v>
      </c>
      <c r="G4989">
        <f>IF($A4989="","",Tienda_3!C189)</f>
        <v>226700</v>
      </c>
      <c r="H4989">
        <f>IF($A4989="","",Tienda_3!D189)</f>
        <v>12300</v>
      </c>
      <c r="I4989">
        <f>IF($A4989="","",Tienda_3!H189)</f>
        <v>5</v>
      </c>
      <c r="J4989">
        <f>IF($A4989="",0,IF(AND(OR('Cuadro-de-mando'!$B$4="(Todas)",'Cuadro-de-mando'!$B$4=$A4989),OR('Cuadro-de-mando'!$E$4="(Todas)",'Cuadro-de-mando'!$E$4=$B4989),OR('Cuadro-de-mando'!$H$4="(Todas)",'Cuadro-de-mando'!$H$4=$C4989),OR('Cuadro-de-mando'!$K$4="(Todas)",'Cuadro-de-mando'!$K$4=$E4989),OR('Cuadro-de-mando'!$N$4="(Todos)",'Cuadro-de-mando'!$N$4=$F4989)),1,0))</f>
        <v>1</v>
      </c>
    </row>
    <row r="4990" spans="1:10" x14ac:dyDescent="0.25">
      <c r="A4990" t="str">
        <f>IF(Tienda_3!$A190="","","Tienda 3")</f>
        <v>Tienda 3</v>
      </c>
      <c r="B4990" t="str">
        <f>IF($A4990="","",Tienda_3!B190)</f>
        <v>Instrumentos musicales</v>
      </c>
      <c r="C4990" t="str">
        <f>IF($A4990="","",Tienda_3!G190)</f>
        <v>Bogotá</v>
      </c>
      <c r="D4990" t="str">
        <f>IF($A4990="","",Tienda_3!F190)</f>
        <v>Beatriz Morales</v>
      </c>
      <c r="E4990" t="str">
        <f>IF($A4990="","",Tienda_3!I190)</f>
        <v>Tarjeta de crédito</v>
      </c>
      <c r="F4990">
        <f>IF($A4990="","",VALUE(RIGHT(Tienda_3!E190,4)))</f>
        <v>2022</v>
      </c>
      <c r="G4990">
        <f>IF($A4990="","",Tienda_3!C190)</f>
        <v>514900</v>
      </c>
      <c r="H4990">
        <f>IF($A4990="","",Tienda_3!D190)</f>
        <v>25600</v>
      </c>
      <c r="I4990">
        <f>IF($A4990="","",Tienda_3!H190)</f>
        <v>4</v>
      </c>
      <c r="J4990">
        <f>IF($A4990="",0,IF(AND(OR('Cuadro-de-mando'!$B$4="(Todas)",'Cuadro-de-mando'!$B$4=$A4990),OR('Cuadro-de-mando'!$E$4="(Todas)",'Cuadro-de-mando'!$E$4=$B4990),OR('Cuadro-de-mando'!$H$4="(Todas)",'Cuadro-de-mando'!$H$4=$C4990),OR('Cuadro-de-mando'!$K$4="(Todas)",'Cuadro-de-mando'!$K$4=$E4990),OR('Cuadro-de-mando'!$N$4="(Todos)",'Cuadro-de-mando'!$N$4=$F4990)),1,0))</f>
        <v>1</v>
      </c>
    </row>
    <row r="4991" spans="1:10" x14ac:dyDescent="0.25">
      <c r="A4991" t="str">
        <f>IF(Tienda_3!$A191="","","Tienda 3")</f>
        <v>Tienda 3</v>
      </c>
      <c r="B4991" t="str">
        <f>IF($A4991="","",Tienda_3!B191)</f>
        <v>Muebles</v>
      </c>
      <c r="C4991" t="str">
        <f>IF($A4991="","",Tienda_3!G191)</f>
        <v>Bogotá</v>
      </c>
      <c r="D4991" t="str">
        <f>IF($A4991="","",Tienda_3!F191)</f>
        <v>Izabela de León</v>
      </c>
      <c r="E4991" t="str">
        <f>IF($A4991="","",Tienda_3!I191)</f>
        <v>Tarjeta de crédito</v>
      </c>
      <c r="F4991">
        <f>IF($A4991="","",VALUE(RIGHT(Tienda_3!E191,4)))</f>
        <v>2020</v>
      </c>
      <c r="G4991">
        <f>IF($A4991="","",Tienda_3!C191)</f>
        <v>880800</v>
      </c>
      <c r="H4991">
        <f>IF($A4991="","",Tienda_3!D191)</f>
        <v>47100</v>
      </c>
      <c r="I4991">
        <f>IF($A4991="","",Tienda_3!H191)</f>
        <v>4</v>
      </c>
      <c r="J4991">
        <f>IF($A4991="",0,IF(AND(OR('Cuadro-de-mando'!$B$4="(Todas)",'Cuadro-de-mando'!$B$4=$A4991),OR('Cuadro-de-mando'!$E$4="(Todas)",'Cuadro-de-mando'!$E$4=$B4991),OR('Cuadro-de-mando'!$H$4="(Todas)",'Cuadro-de-mando'!$H$4=$C4991),OR('Cuadro-de-mando'!$K$4="(Todas)",'Cuadro-de-mando'!$K$4=$E4991),OR('Cuadro-de-mando'!$N$4="(Todos)",'Cuadro-de-mando'!$N$4=$F4991)),1,0))</f>
        <v>1</v>
      </c>
    </row>
    <row r="4992" spans="1:10" x14ac:dyDescent="0.25">
      <c r="A4992" t="str">
        <f>IF(Tienda_3!$A192="","","Tienda 3")</f>
        <v>Tienda 3</v>
      </c>
      <c r="B4992" t="str">
        <f>IF($A4992="","",Tienda_3!B192)</f>
        <v>Deportes y diversión</v>
      </c>
      <c r="C4992" t="str">
        <f>IF($A4992="","",Tienda_3!G192)</f>
        <v>Pereira</v>
      </c>
      <c r="D4992" t="str">
        <f>IF($A4992="","",Tienda_3!F192)</f>
        <v>Beatriz Morales</v>
      </c>
      <c r="E4992" t="str">
        <f>IF($A4992="","",Tienda_3!I192)</f>
        <v>Tarjeta de crédito</v>
      </c>
      <c r="F4992">
        <f>IF($A4992="","",VALUE(RIGHT(Tienda_3!E192,4)))</f>
        <v>2022</v>
      </c>
      <c r="G4992">
        <f>IF($A4992="","",Tienda_3!C192)</f>
        <v>43200</v>
      </c>
      <c r="H4992">
        <f>IF($A4992="","",Tienda_3!D192)</f>
        <v>3500</v>
      </c>
      <c r="I4992">
        <f>IF($A4992="","",Tienda_3!H192)</f>
        <v>1</v>
      </c>
      <c r="J4992">
        <f>IF($A4992="",0,IF(AND(OR('Cuadro-de-mando'!$B$4="(Todas)",'Cuadro-de-mando'!$B$4=$A4992),OR('Cuadro-de-mando'!$E$4="(Todas)",'Cuadro-de-mando'!$E$4=$B4992),OR('Cuadro-de-mando'!$H$4="(Todas)",'Cuadro-de-mando'!$H$4=$C4992),OR('Cuadro-de-mando'!$K$4="(Todas)",'Cuadro-de-mando'!$K$4=$E4992),OR('Cuadro-de-mando'!$N$4="(Todos)",'Cuadro-de-mando'!$N$4=$F4992)),1,0))</f>
        <v>1</v>
      </c>
    </row>
    <row r="4993" spans="1:10" x14ac:dyDescent="0.25">
      <c r="A4993" t="str">
        <f>IF(Tienda_3!$A193="","","Tienda 3")</f>
        <v>Tienda 3</v>
      </c>
      <c r="B4993" t="str">
        <f>IF($A4993="","",Tienda_3!B193)</f>
        <v>Libros</v>
      </c>
      <c r="C4993" t="str">
        <f>IF($A4993="","",Tienda_3!G193)</f>
        <v>Bogotá</v>
      </c>
      <c r="D4993" t="str">
        <f>IF($A4993="","",Tienda_3!F193)</f>
        <v>Juliana Costa</v>
      </c>
      <c r="E4993" t="str">
        <f>IF($A4993="","",Tienda_3!I193)</f>
        <v>Nequi</v>
      </c>
      <c r="F4993">
        <f>IF($A4993="","",VALUE(RIGHT(Tienda_3!E193,4)))</f>
        <v>2022</v>
      </c>
      <c r="G4993">
        <f>IF($A4993="","",Tienda_3!C193)</f>
        <v>41200</v>
      </c>
      <c r="H4993">
        <f>IF($A4993="","",Tienda_3!D193)</f>
        <v>2600</v>
      </c>
      <c r="I4993">
        <f>IF($A4993="","",Tienda_3!H193)</f>
        <v>5</v>
      </c>
      <c r="J4993">
        <f>IF($A4993="",0,IF(AND(OR('Cuadro-de-mando'!$B$4="(Todas)",'Cuadro-de-mando'!$B$4=$A4993),OR('Cuadro-de-mando'!$E$4="(Todas)",'Cuadro-de-mando'!$E$4=$B4993),OR('Cuadro-de-mando'!$H$4="(Todas)",'Cuadro-de-mando'!$H$4=$C4993),OR('Cuadro-de-mando'!$K$4="(Todas)",'Cuadro-de-mando'!$K$4=$E4993),OR('Cuadro-de-mando'!$N$4="(Todos)",'Cuadro-de-mando'!$N$4=$F4993)),1,0))</f>
        <v>1</v>
      </c>
    </row>
    <row r="4994" spans="1:10" x14ac:dyDescent="0.25">
      <c r="A4994" t="str">
        <f>IF(Tienda_3!$A194="","","Tienda 3")</f>
        <v>Tienda 3</v>
      </c>
      <c r="B4994" t="str">
        <f>IF($A4994="","",Tienda_3!B194)</f>
        <v>Muebles</v>
      </c>
      <c r="C4994" t="str">
        <f>IF($A4994="","",Tienda_3!G194)</f>
        <v>Bogotá</v>
      </c>
      <c r="D4994" t="str">
        <f>IF($A4994="","",Tienda_3!F194)</f>
        <v>Maria Alfonso</v>
      </c>
      <c r="E4994" t="str">
        <f>IF($A4994="","",Tienda_3!I194)</f>
        <v>Tarjeta de crédito</v>
      </c>
      <c r="F4994">
        <f>IF($A4994="","",VALUE(RIGHT(Tienda_3!E194,4)))</f>
        <v>2020</v>
      </c>
      <c r="G4994">
        <f>IF($A4994="","",Tienda_3!C194)</f>
        <v>267200</v>
      </c>
      <c r="H4994">
        <f>IF($A4994="","",Tienda_3!D194)</f>
        <v>12400</v>
      </c>
      <c r="I4994">
        <f>IF($A4994="","",Tienda_3!H194)</f>
        <v>5</v>
      </c>
      <c r="J4994">
        <f>IF($A4994="",0,IF(AND(OR('Cuadro-de-mando'!$B$4="(Todas)",'Cuadro-de-mando'!$B$4=$A4994),OR('Cuadro-de-mando'!$E$4="(Todas)",'Cuadro-de-mando'!$E$4=$B4994),OR('Cuadro-de-mando'!$H$4="(Todas)",'Cuadro-de-mando'!$H$4=$C4994),OR('Cuadro-de-mando'!$K$4="(Todas)",'Cuadro-de-mando'!$K$4=$E4994),OR('Cuadro-de-mando'!$N$4="(Todos)",'Cuadro-de-mando'!$N$4=$F4994)),1,0))</f>
        <v>1</v>
      </c>
    </row>
    <row r="4995" spans="1:10" x14ac:dyDescent="0.25">
      <c r="A4995" t="str">
        <f>IF(Tienda_3!$A195="","","Tienda 3")</f>
        <v>Tienda 3</v>
      </c>
      <c r="B4995" t="str">
        <f>IF($A4995="","",Tienda_3!B195)</f>
        <v>Electrónicos</v>
      </c>
      <c r="C4995" t="str">
        <f>IF($A4995="","",Tienda_3!G195)</f>
        <v>Bogotá</v>
      </c>
      <c r="D4995" t="str">
        <f>IF($A4995="","",Tienda_3!F195)</f>
        <v>Lucas Olivera</v>
      </c>
      <c r="E4995" t="str">
        <f>IF($A4995="","",Tienda_3!I195)</f>
        <v>Tarjeta de crédito</v>
      </c>
      <c r="F4995">
        <f>IF($A4995="","",VALUE(RIGHT(Tienda_3!E195,4)))</f>
        <v>2022</v>
      </c>
      <c r="G4995">
        <f>IF($A4995="","",Tienda_3!C195)</f>
        <v>226300</v>
      </c>
      <c r="H4995">
        <f>IF($A4995="","",Tienda_3!D195)</f>
        <v>14400</v>
      </c>
      <c r="I4995">
        <f>IF($A4995="","",Tienda_3!H195)</f>
        <v>5</v>
      </c>
      <c r="J4995">
        <f>IF($A4995="",0,IF(AND(OR('Cuadro-de-mando'!$B$4="(Todas)",'Cuadro-de-mando'!$B$4=$A4995),OR('Cuadro-de-mando'!$E$4="(Todas)",'Cuadro-de-mando'!$E$4=$B4995),OR('Cuadro-de-mando'!$H$4="(Todas)",'Cuadro-de-mando'!$H$4=$C4995),OR('Cuadro-de-mando'!$K$4="(Todas)",'Cuadro-de-mando'!$K$4=$E4995),OR('Cuadro-de-mando'!$N$4="(Todos)",'Cuadro-de-mando'!$N$4=$F4995)),1,0))</f>
        <v>1</v>
      </c>
    </row>
    <row r="4996" spans="1:10" x14ac:dyDescent="0.25">
      <c r="A4996" t="str">
        <f>IF(Tienda_3!$A196="","","Tienda 3")</f>
        <v>Tienda 3</v>
      </c>
      <c r="B4996" t="str">
        <f>IF($A4996="","",Tienda_3!B196)</f>
        <v>Electrodomésticos</v>
      </c>
      <c r="C4996" t="str">
        <f>IF($A4996="","",Tienda_3!G196)</f>
        <v>Medellín</v>
      </c>
      <c r="D4996" t="str">
        <f>IF($A4996="","",Tienda_3!F196)</f>
        <v>Izabela de León</v>
      </c>
      <c r="E4996" t="str">
        <f>IF($A4996="","",Tienda_3!I196)</f>
        <v>Tarjeta de crédito</v>
      </c>
      <c r="F4996">
        <f>IF($A4996="","",VALUE(RIGHT(Tienda_3!E196,4)))</f>
        <v>2020</v>
      </c>
      <c r="G4996">
        <f>IF($A4996="","",Tienda_3!C196)</f>
        <v>694100</v>
      </c>
      <c r="H4996">
        <f>IF($A4996="","",Tienda_3!D196)</f>
        <v>35100</v>
      </c>
      <c r="I4996">
        <f>IF($A4996="","",Tienda_3!H196)</f>
        <v>1</v>
      </c>
      <c r="J4996">
        <f>IF($A4996="",0,IF(AND(OR('Cuadro-de-mando'!$B$4="(Todas)",'Cuadro-de-mando'!$B$4=$A4996),OR('Cuadro-de-mando'!$E$4="(Todas)",'Cuadro-de-mando'!$E$4=$B4996),OR('Cuadro-de-mando'!$H$4="(Todas)",'Cuadro-de-mando'!$H$4=$C4996),OR('Cuadro-de-mando'!$K$4="(Todas)",'Cuadro-de-mando'!$K$4=$E4996),OR('Cuadro-de-mando'!$N$4="(Todos)",'Cuadro-de-mando'!$N$4=$F4996)),1,0))</f>
        <v>1</v>
      </c>
    </row>
    <row r="4997" spans="1:10" x14ac:dyDescent="0.25">
      <c r="A4997" t="str">
        <f>IF(Tienda_3!$A197="","","Tienda 3")</f>
        <v>Tienda 3</v>
      </c>
      <c r="B4997" t="str">
        <f>IF($A4997="","",Tienda_3!B197)</f>
        <v>Electrónicos</v>
      </c>
      <c r="C4997" t="str">
        <f>IF($A4997="","",Tienda_3!G197)</f>
        <v>Pasto</v>
      </c>
      <c r="D4997" t="str">
        <f>IF($A4997="","",Tienda_3!F197)</f>
        <v>Juan Fernandez</v>
      </c>
      <c r="E4997" t="str">
        <f>IF($A4997="","",Tienda_3!I197)</f>
        <v>Cupón</v>
      </c>
      <c r="F4997">
        <f>IF($A4997="","",VALUE(RIGHT(Tienda_3!E197,4)))</f>
        <v>2020</v>
      </c>
      <c r="G4997">
        <f>IF($A4997="","",Tienda_3!C197)</f>
        <v>682800</v>
      </c>
      <c r="H4997">
        <f>IF($A4997="","",Tienda_3!D197)</f>
        <v>34500</v>
      </c>
      <c r="I4997">
        <f>IF($A4997="","",Tienda_3!H197)</f>
        <v>1</v>
      </c>
      <c r="J4997">
        <f>IF($A4997="",0,IF(AND(OR('Cuadro-de-mando'!$B$4="(Todas)",'Cuadro-de-mando'!$B$4=$A4997),OR('Cuadro-de-mando'!$E$4="(Todas)",'Cuadro-de-mando'!$E$4=$B4997),OR('Cuadro-de-mando'!$H$4="(Todas)",'Cuadro-de-mando'!$H$4=$C4997),OR('Cuadro-de-mando'!$K$4="(Todas)",'Cuadro-de-mando'!$K$4=$E4997),OR('Cuadro-de-mando'!$N$4="(Todos)",'Cuadro-de-mando'!$N$4=$F4997)),1,0))</f>
        <v>1</v>
      </c>
    </row>
    <row r="4998" spans="1:10" x14ac:dyDescent="0.25">
      <c r="A4998" t="str">
        <f>IF(Tienda_3!$A198="","","Tienda 3")</f>
        <v>Tienda 3</v>
      </c>
      <c r="B4998" t="str">
        <f>IF($A4998="","",Tienda_3!B198)</f>
        <v>Juguetes</v>
      </c>
      <c r="C4998" t="str">
        <f>IF($A4998="","",Tienda_3!G198)</f>
        <v>Bogotá</v>
      </c>
      <c r="D4998" t="str">
        <f>IF($A4998="","",Tienda_3!F198)</f>
        <v>Felipe Santos</v>
      </c>
      <c r="E4998" t="str">
        <f>IF($A4998="","",Tienda_3!I198)</f>
        <v>Tarjeta de crédito</v>
      </c>
      <c r="F4998">
        <f>IF($A4998="","",VALUE(RIGHT(Tienda_3!E198,4)))</f>
        <v>2020</v>
      </c>
      <c r="G4998">
        <f>IF($A4998="","",Tienda_3!C198)</f>
        <v>16300</v>
      </c>
      <c r="H4998">
        <f>IF($A4998="","",Tienda_3!D198)</f>
        <v>0</v>
      </c>
      <c r="I4998">
        <f>IF($A4998="","",Tienda_3!H198)</f>
        <v>5</v>
      </c>
      <c r="J4998">
        <f>IF($A4998="",0,IF(AND(OR('Cuadro-de-mando'!$B$4="(Todas)",'Cuadro-de-mando'!$B$4=$A4998),OR('Cuadro-de-mando'!$E$4="(Todas)",'Cuadro-de-mando'!$E$4=$B4998),OR('Cuadro-de-mando'!$H$4="(Todas)",'Cuadro-de-mando'!$H$4=$C4998),OR('Cuadro-de-mando'!$K$4="(Todas)",'Cuadro-de-mando'!$K$4=$E4998),OR('Cuadro-de-mando'!$N$4="(Todos)",'Cuadro-de-mando'!$N$4=$F4998)),1,0))</f>
        <v>1</v>
      </c>
    </row>
    <row r="4999" spans="1:10" x14ac:dyDescent="0.25">
      <c r="A4999" t="str">
        <f>IF(Tienda_3!$A199="","","Tienda 3")</f>
        <v>Tienda 3</v>
      </c>
      <c r="B4999" t="str">
        <f>IF($A4999="","",Tienda_3!B199)</f>
        <v>Electrónicos</v>
      </c>
      <c r="C4999" t="str">
        <f>IF($A4999="","",Tienda_3!G199)</f>
        <v>Medellín</v>
      </c>
      <c r="D4999" t="str">
        <f>IF($A4999="","",Tienda_3!F199)</f>
        <v>Santiago Silva</v>
      </c>
      <c r="E4999" t="str">
        <f>IF($A4999="","",Tienda_3!I199)</f>
        <v>Tarjeta de crédito</v>
      </c>
      <c r="F4999">
        <f>IF($A4999="","",VALUE(RIGHT(Tienda_3!E199,4)))</f>
        <v>2020</v>
      </c>
      <c r="G4999">
        <f>IF($A4999="","",Tienda_3!C199)</f>
        <v>813200</v>
      </c>
      <c r="H4999">
        <f>IF($A4999="","",Tienda_3!D199)</f>
        <v>43700</v>
      </c>
      <c r="I4999">
        <f>IF($A4999="","",Tienda_3!H199)</f>
        <v>5</v>
      </c>
      <c r="J4999">
        <f>IF($A4999="",0,IF(AND(OR('Cuadro-de-mando'!$B$4="(Todas)",'Cuadro-de-mando'!$B$4=$A4999),OR('Cuadro-de-mando'!$E$4="(Todas)",'Cuadro-de-mando'!$E$4=$B4999),OR('Cuadro-de-mando'!$H$4="(Todas)",'Cuadro-de-mando'!$H$4=$C4999),OR('Cuadro-de-mando'!$K$4="(Todas)",'Cuadro-de-mando'!$K$4=$E4999),OR('Cuadro-de-mando'!$N$4="(Todos)",'Cuadro-de-mando'!$N$4=$F4999)),1,0))</f>
        <v>1</v>
      </c>
    </row>
    <row r="5000" spans="1:10" x14ac:dyDescent="0.25">
      <c r="A5000" t="str">
        <f>IF(Tienda_3!$A200="","","Tienda 3")</f>
        <v>Tienda 3</v>
      </c>
      <c r="B5000" t="str">
        <f>IF($A5000="","",Tienda_3!B200)</f>
        <v>Muebles</v>
      </c>
      <c r="C5000" t="str">
        <f>IF($A5000="","",Tienda_3!G200)</f>
        <v>Medellín</v>
      </c>
      <c r="D5000" t="str">
        <f>IF($A5000="","",Tienda_3!F200)</f>
        <v>Juliana Costa</v>
      </c>
      <c r="E5000" t="str">
        <f>IF($A5000="","",Tienda_3!I200)</f>
        <v>Tarjeta de crédito</v>
      </c>
      <c r="F5000">
        <f>IF($A5000="","",VALUE(RIGHT(Tienda_3!E200,4)))</f>
        <v>2020</v>
      </c>
      <c r="G5000">
        <f>IF($A5000="","",Tienda_3!C200)</f>
        <v>467700</v>
      </c>
      <c r="H5000">
        <f>IF($A5000="","",Tienda_3!D200)</f>
        <v>23100</v>
      </c>
      <c r="I5000">
        <f>IF($A5000="","",Tienda_3!H200)</f>
        <v>5</v>
      </c>
      <c r="J5000">
        <f>IF($A5000="",0,IF(AND(OR('Cuadro-de-mando'!$B$4="(Todas)",'Cuadro-de-mando'!$B$4=$A5000),OR('Cuadro-de-mando'!$E$4="(Todas)",'Cuadro-de-mando'!$E$4=$B5000),OR('Cuadro-de-mando'!$H$4="(Todas)",'Cuadro-de-mando'!$H$4=$C5000),OR('Cuadro-de-mando'!$K$4="(Todas)",'Cuadro-de-mando'!$K$4=$E5000),OR('Cuadro-de-mando'!$N$4="(Todos)",'Cuadro-de-mando'!$N$4=$F5000)),1,0))</f>
        <v>1</v>
      </c>
    </row>
    <row r="5001" spans="1:10" x14ac:dyDescent="0.25">
      <c r="A5001" t="str">
        <f>IF(Tienda_3!$A201="","","Tienda 3")</f>
        <v>Tienda 3</v>
      </c>
      <c r="B5001" t="str">
        <f>IF($A5001="","",Tienda_3!B201)</f>
        <v>Deportes y diversión</v>
      </c>
      <c r="C5001" t="str">
        <f>IF($A5001="","",Tienda_3!G201)</f>
        <v>Bucaramanga</v>
      </c>
      <c r="D5001" t="str">
        <f>IF($A5001="","",Tienda_3!F201)</f>
        <v>Felipe Santos</v>
      </c>
      <c r="E5001" t="str">
        <f>IF($A5001="","",Tienda_3!I201)</f>
        <v>Tarjeta de crédito</v>
      </c>
      <c r="F5001">
        <f>IF($A5001="","",VALUE(RIGHT(Tienda_3!E201,4)))</f>
        <v>2022</v>
      </c>
      <c r="G5001">
        <f>IF($A5001="","",Tienda_3!C201)</f>
        <v>106900</v>
      </c>
      <c r="H5001">
        <f>IF($A5001="","",Tienda_3!D201)</f>
        <v>6100</v>
      </c>
      <c r="I5001">
        <f>IF($A5001="","",Tienda_3!H201)</f>
        <v>5</v>
      </c>
      <c r="J5001">
        <f>IF($A5001="",0,IF(AND(OR('Cuadro-de-mando'!$B$4="(Todas)",'Cuadro-de-mando'!$B$4=$A5001),OR('Cuadro-de-mando'!$E$4="(Todas)",'Cuadro-de-mando'!$E$4=$B5001),OR('Cuadro-de-mando'!$H$4="(Todas)",'Cuadro-de-mando'!$H$4=$C5001),OR('Cuadro-de-mando'!$K$4="(Todas)",'Cuadro-de-mando'!$K$4=$E5001),OR('Cuadro-de-mando'!$N$4="(Todos)",'Cuadro-de-mando'!$N$4=$F5001)),1,0))</f>
        <v>1</v>
      </c>
    </row>
    <row r="5002" spans="1:10" x14ac:dyDescent="0.25">
      <c r="A5002" t="str">
        <f>IF(Tienda_3!$A202="","","Tienda 3")</f>
        <v>Tienda 3</v>
      </c>
      <c r="B5002" t="str">
        <f>IF($A5002="","",Tienda_3!B202)</f>
        <v>Electrónicos</v>
      </c>
      <c r="C5002" t="str">
        <f>IF($A5002="","",Tienda_3!G202)</f>
        <v>Barranquilla</v>
      </c>
      <c r="D5002" t="str">
        <f>IF($A5002="","",Tienda_3!F202)</f>
        <v>Ángel Rodriguez</v>
      </c>
      <c r="E5002" t="str">
        <f>IF($A5002="","",Tienda_3!I202)</f>
        <v>Tarjeta de crédito</v>
      </c>
      <c r="F5002">
        <f>IF($A5002="","",VALUE(RIGHT(Tienda_3!E202,4)))</f>
        <v>2020</v>
      </c>
      <c r="G5002">
        <f>IF($A5002="","",Tienda_3!C202)</f>
        <v>279600</v>
      </c>
      <c r="H5002">
        <f>IF($A5002="","",Tienda_3!D202)</f>
        <v>13100</v>
      </c>
      <c r="I5002">
        <f>IF($A5002="","",Tienda_3!H202)</f>
        <v>5</v>
      </c>
      <c r="J5002">
        <f>IF($A5002="",0,IF(AND(OR('Cuadro-de-mando'!$B$4="(Todas)",'Cuadro-de-mando'!$B$4=$A5002),OR('Cuadro-de-mando'!$E$4="(Todas)",'Cuadro-de-mando'!$E$4=$B5002),OR('Cuadro-de-mando'!$H$4="(Todas)",'Cuadro-de-mando'!$H$4=$C5002),OR('Cuadro-de-mando'!$K$4="(Todas)",'Cuadro-de-mando'!$K$4=$E5002),OR('Cuadro-de-mando'!$N$4="(Todos)",'Cuadro-de-mando'!$N$4=$F5002)),1,0))</f>
        <v>1</v>
      </c>
    </row>
    <row r="5003" spans="1:10" x14ac:dyDescent="0.25">
      <c r="A5003" t="str">
        <f>IF(Tienda_3!$A203="","","Tienda 3")</f>
        <v>Tienda 3</v>
      </c>
      <c r="B5003" t="str">
        <f>IF($A5003="","",Tienda_3!B203)</f>
        <v>Electrodomésticos</v>
      </c>
      <c r="C5003" t="str">
        <f>IF($A5003="","",Tienda_3!G203)</f>
        <v>Bogotá</v>
      </c>
      <c r="D5003" t="str">
        <f>IF($A5003="","",Tienda_3!F203)</f>
        <v>Blanca Ramirez</v>
      </c>
      <c r="E5003" t="str">
        <f>IF($A5003="","",Tienda_3!I203)</f>
        <v>Tarjeta de crédito</v>
      </c>
      <c r="F5003">
        <f>IF($A5003="","",VALUE(RIGHT(Tienda_3!E203,4)))</f>
        <v>2022</v>
      </c>
      <c r="G5003">
        <f>IF($A5003="","",Tienda_3!C203)</f>
        <v>782000</v>
      </c>
      <c r="H5003">
        <f>IF($A5003="","",Tienda_3!D203)</f>
        <v>44000</v>
      </c>
      <c r="I5003">
        <f>IF($A5003="","",Tienda_3!H203)</f>
        <v>5</v>
      </c>
      <c r="J5003">
        <f>IF($A5003="",0,IF(AND(OR('Cuadro-de-mando'!$B$4="(Todas)",'Cuadro-de-mando'!$B$4=$A5003),OR('Cuadro-de-mando'!$E$4="(Todas)",'Cuadro-de-mando'!$E$4=$B5003),OR('Cuadro-de-mando'!$H$4="(Todas)",'Cuadro-de-mando'!$H$4=$C5003),OR('Cuadro-de-mando'!$K$4="(Todas)",'Cuadro-de-mando'!$K$4=$E5003),OR('Cuadro-de-mando'!$N$4="(Todos)",'Cuadro-de-mando'!$N$4=$F5003)),1,0))</f>
        <v>1</v>
      </c>
    </row>
    <row r="5004" spans="1:10" x14ac:dyDescent="0.25">
      <c r="A5004" t="str">
        <f>IF(Tienda_3!$A204="","","Tienda 3")</f>
        <v>Tienda 3</v>
      </c>
      <c r="B5004" t="str">
        <f>IF($A5004="","",Tienda_3!B204)</f>
        <v>Electrónicos</v>
      </c>
      <c r="C5004" t="str">
        <f>IF($A5004="","",Tienda_3!G204)</f>
        <v>Medellín</v>
      </c>
      <c r="D5004" t="str">
        <f>IF($A5004="","",Tienda_3!F204)</f>
        <v>Ángel Rodriguez</v>
      </c>
      <c r="E5004" t="str">
        <f>IF($A5004="","",Tienda_3!I204)</f>
        <v>Tarjeta de crédito</v>
      </c>
      <c r="F5004">
        <f>IF($A5004="","",VALUE(RIGHT(Tienda_3!E204,4)))</f>
        <v>2022</v>
      </c>
      <c r="G5004">
        <f>IF($A5004="","",Tienda_3!C204)</f>
        <v>306000</v>
      </c>
      <c r="H5004">
        <f>IF($A5004="","",Tienda_3!D204)</f>
        <v>16700</v>
      </c>
      <c r="I5004">
        <f>IF($A5004="","",Tienda_3!H204)</f>
        <v>5</v>
      </c>
      <c r="J5004">
        <f>IF($A5004="",0,IF(AND(OR('Cuadro-de-mando'!$B$4="(Todas)",'Cuadro-de-mando'!$B$4=$A5004),OR('Cuadro-de-mando'!$E$4="(Todas)",'Cuadro-de-mando'!$E$4=$B5004),OR('Cuadro-de-mando'!$H$4="(Todas)",'Cuadro-de-mando'!$H$4=$C5004),OR('Cuadro-de-mando'!$K$4="(Todas)",'Cuadro-de-mando'!$K$4=$E5004),OR('Cuadro-de-mando'!$N$4="(Todos)",'Cuadro-de-mando'!$N$4=$F5004)),1,0))</f>
        <v>1</v>
      </c>
    </row>
    <row r="5005" spans="1:10" x14ac:dyDescent="0.25">
      <c r="A5005" t="str">
        <f>IF(Tienda_3!$A205="","","Tienda 3")</f>
        <v>Tienda 3</v>
      </c>
      <c r="B5005" t="str">
        <f>IF($A5005="","",Tienda_3!B205)</f>
        <v>Juguetes</v>
      </c>
      <c r="C5005" t="str">
        <f>IF($A5005="","",Tienda_3!G205)</f>
        <v>Bogotá</v>
      </c>
      <c r="D5005" t="str">
        <f>IF($A5005="","",Tienda_3!F205)</f>
        <v>Camila Rivera</v>
      </c>
      <c r="E5005" t="str">
        <f>IF($A5005="","",Tienda_3!I205)</f>
        <v>Tarjeta de crédito</v>
      </c>
      <c r="F5005">
        <f>IF($A5005="","",VALUE(RIGHT(Tienda_3!E205,4)))</f>
        <v>2023</v>
      </c>
      <c r="G5005">
        <f>IF($A5005="","",Tienda_3!C205)</f>
        <v>59600</v>
      </c>
      <c r="H5005">
        <f>IF($A5005="","",Tienda_3!D205)</f>
        <v>7900</v>
      </c>
      <c r="I5005">
        <f>IF($A5005="","",Tienda_3!H205)</f>
        <v>2</v>
      </c>
      <c r="J5005">
        <f>IF($A5005="",0,IF(AND(OR('Cuadro-de-mando'!$B$4="(Todas)",'Cuadro-de-mando'!$B$4=$A5005),OR('Cuadro-de-mando'!$E$4="(Todas)",'Cuadro-de-mando'!$E$4=$B5005),OR('Cuadro-de-mando'!$H$4="(Todas)",'Cuadro-de-mando'!$H$4=$C5005),OR('Cuadro-de-mando'!$K$4="(Todas)",'Cuadro-de-mando'!$K$4=$E5005),OR('Cuadro-de-mando'!$N$4="(Todos)",'Cuadro-de-mando'!$N$4=$F5005)),1,0))</f>
        <v>1</v>
      </c>
    </row>
    <row r="5006" spans="1:10" x14ac:dyDescent="0.25">
      <c r="A5006" t="str">
        <f>IF(Tienda_3!$A206="","","Tienda 3")</f>
        <v>Tienda 3</v>
      </c>
      <c r="B5006" t="str">
        <f>IF($A5006="","",Tienda_3!B206)</f>
        <v>Muebles</v>
      </c>
      <c r="C5006" t="str">
        <f>IF($A5006="","",Tienda_3!G206)</f>
        <v>Neiva</v>
      </c>
      <c r="D5006" t="str">
        <f>IF($A5006="","",Tienda_3!F206)</f>
        <v>Beatriz Morales</v>
      </c>
      <c r="E5006" t="str">
        <f>IF($A5006="","",Tienda_3!I206)</f>
        <v>Tarjeta de crédito</v>
      </c>
      <c r="F5006">
        <f>IF($A5006="","",VALUE(RIGHT(Tienda_3!E206,4)))</f>
        <v>2020</v>
      </c>
      <c r="G5006">
        <f>IF($A5006="","",Tienda_3!C206)</f>
        <v>734700</v>
      </c>
      <c r="H5006">
        <f>IF($A5006="","",Tienda_3!D206)</f>
        <v>39500</v>
      </c>
      <c r="I5006">
        <f>IF($A5006="","",Tienda_3!H206)</f>
        <v>1</v>
      </c>
      <c r="J5006">
        <f>IF($A5006="",0,IF(AND(OR('Cuadro-de-mando'!$B$4="(Todas)",'Cuadro-de-mando'!$B$4=$A5006),OR('Cuadro-de-mando'!$E$4="(Todas)",'Cuadro-de-mando'!$E$4=$B5006),OR('Cuadro-de-mando'!$H$4="(Todas)",'Cuadro-de-mando'!$H$4=$C5006),OR('Cuadro-de-mando'!$K$4="(Todas)",'Cuadro-de-mando'!$K$4=$E5006),OR('Cuadro-de-mando'!$N$4="(Todos)",'Cuadro-de-mando'!$N$4=$F5006)),1,0))</f>
        <v>1</v>
      </c>
    </row>
    <row r="5007" spans="1:10" x14ac:dyDescent="0.25">
      <c r="A5007" t="str">
        <f>IF(Tienda_3!$A207="","","Tienda 3")</f>
        <v>Tienda 3</v>
      </c>
      <c r="B5007" t="str">
        <f>IF($A5007="","",Tienda_3!B207)</f>
        <v>Electrodomésticos</v>
      </c>
      <c r="C5007" t="str">
        <f>IF($A5007="","",Tienda_3!G207)</f>
        <v>Medellín</v>
      </c>
      <c r="D5007" t="str">
        <f>IF($A5007="","",Tienda_3!F207)</f>
        <v>Santiago Silva</v>
      </c>
      <c r="E5007" t="str">
        <f>IF($A5007="","",Tienda_3!I207)</f>
        <v>Tarjeta de crédito</v>
      </c>
      <c r="F5007">
        <f>IF($A5007="","",VALUE(RIGHT(Tienda_3!E207,4)))</f>
        <v>2021</v>
      </c>
      <c r="G5007">
        <f>IF($A5007="","",Tienda_3!C207)</f>
        <v>1466600</v>
      </c>
      <c r="H5007">
        <f>IF($A5007="","",Tienda_3!D207)</f>
        <v>76300</v>
      </c>
      <c r="I5007">
        <f>IF($A5007="","",Tienda_3!H207)</f>
        <v>5</v>
      </c>
      <c r="J5007">
        <f>IF($A5007="",0,IF(AND(OR('Cuadro-de-mando'!$B$4="(Todas)",'Cuadro-de-mando'!$B$4=$A5007),OR('Cuadro-de-mando'!$E$4="(Todas)",'Cuadro-de-mando'!$E$4=$B5007),OR('Cuadro-de-mando'!$H$4="(Todas)",'Cuadro-de-mando'!$H$4=$C5007),OR('Cuadro-de-mando'!$K$4="(Todas)",'Cuadro-de-mando'!$K$4=$E5007),OR('Cuadro-de-mando'!$N$4="(Todos)",'Cuadro-de-mando'!$N$4=$F5007)),1,0))</f>
        <v>1</v>
      </c>
    </row>
    <row r="5008" spans="1:10" x14ac:dyDescent="0.25">
      <c r="A5008" t="str">
        <f>IF(Tienda_3!$A208="","","Tienda 3")</f>
        <v>Tienda 3</v>
      </c>
      <c r="B5008" t="str">
        <f>IF($A5008="","",Tienda_3!B208)</f>
        <v>Muebles</v>
      </c>
      <c r="C5008" t="str">
        <f>IF($A5008="","",Tienda_3!G208)</f>
        <v>Manizales</v>
      </c>
      <c r="D5008" t="str">
        <f>IF($A5008="","",Tienda_3!F208)</f>
        <v>Felipe Santos</v>
      </c>
      <c r="E5008" t="str">
        <f>IF($A5008="","",Tienda_3!I208)</f>
        <v>Nequi</v>
      </c>
      <c r="F5008">
        <f>IF($A5008="","",VALUE(RIGHT(Tienda_3!E208,4)))</f>
        <v>2020</v>
      </c>
      <c r="G5008">
        <f>IF($A5008="","",Tienda_3!C208)</f>
        <v>166500</v>
      </c>
      <c r="H5008">
        <f>IF($A5008="","",Tienda_3!D208)</f>
        <v>9100</v>
      </c>
      <c r="I5008">
        <f>IF($A5008="","",Tienda_3!H208)</f>
        <v>3</v>
      </c>
      <c r="J5008">
        <f>IF($A5008="",0,IF(AND(OR('Cuadro-de-mando'!$B$4="(Todas)",'Cuadro-de-mando'!$B$4=$A5008),OR('Cuadro-de-mando'!$E$4="(Todas)",'Cuadro-de-mando'!$E$4=$B5008),OR('Cuadro-de-mando'!$H$4="(Todas)",'Cuadro-de-mando'!$H$4=$C5008),OR('Cuadro-de-mando'!$K$4="(Todas)",'Cuadro-de-mando'!$K$4=$E5008),OR('Cuadro-de-mando'!$N$4="(Todos)",'Cuadro-de-mando'!$N$4=$F5008)),1,0))</f>
        <v>1</v>
      </c>
    </row>
    <row r="5009" spans="1:10" x14ac:dyDescent="0.25">
      <c r="A5009" t="str">
        <f>IF(Tienda_3!$A209="","","Tienda 3")</f>
        <v>Tienda 3</v>
      </c>
      <c r="B5009" t="str">
        <f>IF($A5009="","",Tienda_3!B209)</f>
        <v>Juguetes</v>
      </c>
      <c r="C5009" t="str">
        <f>IF($A5009="","",Tienda_3!G209)</f>
        <v>Cali</v>
      </c>
      <c r="D5009" t="str">
        <f>IF($A5009="","",Tienda_3!F209)</f>
        <v>Izabela de León</v>
      </c>
      <c r="E5009" t="str">
        <f>IF($A5009="","",Tienda_3!I209)</f>
        <v>Tarjeta de crédito</v>
      </c>
      <c r="F5009">
        <f>IF($A5009="","",VALUE(RIGHT(Tienda_3!E209,4)))</f>
        <v>2020</v>
      </c>
      <c r="G5009">
        <f>IF($A5009="","",Tienda_3!C209)</f>
        <v>19100</v>
      </c>
      <c r="H5009">
        <f>IF($A5009="","",Tienda_3!D209)</f>
        <v>0</v>
      </c>
      <c r="I5009">
        <f>IF($A5009="","",Tienda_3!H209)</f>
        <v>3</v>
      </c>
      <c r="J5009">
        <f>IF($A5009="",0,IF(AND(OR('Cuadro-de-mando'!$B$4="(Todas)",'Cuadro-de-mando'!$B$4=$A5009),OR('Cuadro-de-mando'!$E$4="(Todas)",'Cuadro-de-mando'!$E$4=$B5009),OR('Cuadro-de-mando'!$H$4="(Todas)",'Cuadro-de-mando'!$H$4=$C5009),OR('Cuadro-de-mando'!$K$4="(Todas)",'Cuadro-de-mando'!$K$4=$E5009),OR('Cuadro-de-mando'!$N$4="(Todos)",'Cuadro-de-mando'!$N$4=$F5009)),1,0))</f>
        <v>1</v>
      </c>
    </row>
    <row r="5010" spans="1:10" x14ac:dyDescent="0.25">
      <c r="A5010" t="str">
        <f>IF(Tienda_3!$A210="","","Tienda 3")</f>
        <v>Tienda 3</v>
      </c>
      <c r="B5010" t="str">
        <f>IF($A5010="","",Tienda_3!B210)</f>
        <v>Juguetes</v>
      </c>
      <c r="C5010" t="str">
        <f>IF($A5010="","",Tienda_3!G210)</f>
        <v>Bogotá</v>
      </c>
      <c r="D5010" t="str">
        <f>IF($A5010="","",Tienda_3!F210)</f>
        <v>Camila Rivera</v>
      </c>
      <c r="E5010" t="str">
        <f>IF($A5010="","",Tienda_3!I210)</f>
        <v>Tarjeta de crédito</v>
      </c>
      <c r="F5010">
        <f>IF($A5010="","",VALUE(RIGHT(Tienda_3!E210,4)))</f>
        <v>2023</v>
      </c>
      <c r="G5010">
        <f>IF($A5010="","",Tienda_3!C210)</f>
        <v>250600</v>
      </c>
      <c r="H5010">
        <f>IF($A5010="","",Tienda_3!D210)</f>
        <v>13600</v>
      </c>
      <c r="I5010">
        <f>IF($A5010="","",Tienda_3!H210)</f>
        <v>5</v>
      </c>
      <c r="J5010">
        <f>IF($A5010="",0,IF(AND(OR('Cuadro-de-mando'!$B$4="(Todas)",'Cuadro-de-mando'!$B$4=$A5010),OR('Cuadro-de-mando'!$E$4="(Todas)",'Cuadro-de-mando'!$E$4=$B5010),OR('Cuadro-de-mando'!$H$4="(Todas)",'Cuadro-de-mando'!$H$4=$C5010),OR('Cuadro-de-mando'!$K$4="(Todas)",'Cuadro-de-mando'!$K$4=$E5010),OR('Cuadro-de-mando'!$N$4="(Todos)",'Cuadro-de-mando'!$N$4=$F5010)),1,0))</f>
        <v>1</v>
      </c>
    </row>
    <row r="5011" spans="1:10" x14ac:dyDescent="0.25">
      <c r="A5011" t="str">
        <f>IF(Tienda_3!$A211="","","Tienda 3")</f>
        <v>Tienda 3</v>
      </c>
      <c r="B5011" t="str">
        <f>IF($A5011="","",Tienda_3!B211)</f>
        <v>Artículos para el hogar</v>
      </c>
      <c r="C5011" t="str">
        <f>IF($A5011="","",Tienda_3!G211)</f>
        <v>Bogotá</v>
      </c>
      <c r="D5011" t="str">
        <f>IF($A5011="","",Tienda_3!F211)</f>
        <v>Mariana Herrera</v>
      </c>
      <c r="E5011" t="str">
        <f>IF($A5011="","",Tienda_3!I211)</f>
        <v>Tarjeta de crédito</v>
      </c>
      <c r="F5011">
        <f>IF($A5011="","",VALUE(RIGHT(Tienda_3!E211,4)))</f>
        <v>2022</v>
      </c>
      <c r="G5011">
        <f>IF($A5011="","",Tienda_3!C211)</f>
        <v>41400</v>
      </c>
      <c r="H5011">
        <f>IF($A5011="","",Tienda_3!D211)</f>
        <v>0</v>
      </c>
      <c r="I5011">
        <f>IF($A5011="","",Tienda_3!H211)</f>
        <v>5</v>
      </c>
      <c r="J5011">
        <f>IF($A5011="",0,IF(AND(OR('Cuadro-de-mando'!$B$4="(Todas)",'Cuadro-de-mando'!$B$4=$A5011),OR('Cuadro-de-mando'!$E$4="(Todas)",'Cuadro-de-mando'!$E$4=$B5011),OR('Cuadro-de-mando'!$H$4="(Todas)",'Cuadro-de-mando'!$H$4=$C5011),OR('Cuadro-de-mando'!$K$4="(Todas)",'Cuadro-de-mando'!$K$4=$E5011),OR('Cuadro-de-mando'!$N$4="(Todos)",'Cuadro-de-mando'!$N$4=$F5011)),1,0))</f>
        <v>1</v>
      </c>
    </row>
    <row r="5012" spans="1:10" x14ac:dyDescent="0.25">
      <c r="A5012" t="str">
        <f>IF(Tienda_3!$A212="","","Tienda 3")</f>
        <v>Tienda 3</v>
      </c>
      <c r="B5012" t="str">
        <f>IF($A5012="","",Tienda_3!B212)</f>
        <v>Electrónicos</v>
      </c>
      <c r="C5012" t="str">
        <f>IF($A5012="","",Tienda_3!G212)</f>
        <v>Cali</v>
      </c>
      <c r="D5012" t="str">
        <f>IF($A5012="","",Tienda_3!F212)</f>
        <v>Felipe Santos</v>
      </c>
      <c r="E5012" t="str">
        <f>IF($A5012="","",Tienda_3!I212)</f>
        <v>Cupón</v>
      </c>
      <c r="F5012">
        <f>IF($A5012="","",VALUE(RIGHT(Tienda_3!E212,4)))</f>
        <v>2021</v>
      </c>
      <c r="G5012">
        <f>IF($A5012="","",Tienda_3!C212)</f>
        <v>144700</v>
      </c>
      <c r="H5012">
        <f>IF($A5012="","",Tienda_3!D212)</f>
        <v>11100</v>
      </c>
      <c r="I5012">
        <f>IF($A5012="","",Tienda_3!H212)</f>
        <v>4</v>
      </c>
      <c r="J5012">
        <f>IF($A5012="",0,IF(AND(OR('Cuadro-de-mando'!$B$4="(Todas)",'Cuadro-de-mando'!$B$4=$A5012),OR('Cuadro-de-mando'!$E$4="(Todas)",'Cuadro-de-mando'!$E$4=$B5012),OR('Cuadro-de-mando'!$H$4="(Todas)",'Cuadro-de-mando'!$H$4=$C5012),OR('Cuadro-de-mando'!$K$4="(Todas)",'Cuadro-de-mando'!$K$4=$E5012),OR('Cuadro-de-mando'!$N$4="(Todos)",'Cuadro-de-mando'!$N$4=$F5012)),1,0))</f>
        <v>1</v>
      </c>
    </row>
    <row r="5013" spans="1:10" x14ac:dyDescent="0.25">
      <c r="A5013" t="str">
        <f>IF(Tienda_3!$A213="","","Tienda 3")</f>
        <v>Tienda 3</v>
      </c>
      <c r="B5013" t="str">
        <f>IF($A5013="","",Tienda_3!B213)</f>
        <v>Libros</v>
      </c>
      <c r="C5013" t="str">
        <f>IF($A5013="","",Tienda_3!G213)</f>
        <v>Bogotá</v>
      </c>
      <c r="D5013" t="str">
        <f>IF($A5013="","",Tienda_3!F213)</f>
        <v>Pedro Gomez</v>
      </c>
      <c r="E5013" t="str">
        <f>IF($A5013="","",Tienda_3!I213)</f>
        <v>Tarjeta de crédito</v>
      </c>
      <c r="F5013">
        <f>IF($A5013="","",VALUE(RIGHT(Tienda_3!E213,4)))</f>
        <v>2021</v>
      </c>
      <c r="G5013">
        <f>IF($A5013="","",Tienda_3!C213)</f>
        <v>57400</v>
      </c>
      <c r="H5013">
        <f>IF($A5013="","",Tienda_3!D213)</f>
        <v>3500</v>
      </c>
      <c r="I5013">
        <f>IF($A5013="","",Tienda_3!H213)</f>
        <v>5</v>
      </c>
      <c r="J5013">
        <f>IF($A5013="",0,IF(AND(OR('Cuadro-de-mando'!$B$4="(Todas)",'Cuadro-de-mando'!$B$4=$A5013),OR('Cuadro-de-mando'!$E$4="(Todas)",'Cuadro-de-mando'!$E$4=$B5013),OR('Cuadro-de-mando'!$H$4="(Todas)",'Cuadro-de-mando'!$H$4=$C5013),OR('Cuadro-de-mando'!$K$4="(Todas)",'Cuadro-de-mando'!$K$4=$E5013),OR('Cuadro-de-mando'!$N$4="(Todos)",'Cuadro-de-mando'!$N$4=$F5013)),1,0))</f>
        <v>1</v>
      </c>
    </row>
    <row r="5014" spans="1:10" x14ac:dyDescent="0.25">
      <c r="A5014" t="str">
        <f>IF(Tienda_3!$A214="","","Tienda 3")</f>
        <v>Tienda 3</v>
      </c>
      <c r="B5014" t="str">
        <f>IF($A5014="","",Tienda_3!B214)</f>
        <v>Muebles</v>
      </c>
      <c r="C5014" t="str">
        <f>IF($A5014="","",Tienda_3!G214)</f>
        <v>Cali</v>
      </c>
      <c r="D5014" t="str">
        <f>IF($A5014="","",Tienda_3!F214)</f>
        <v>Mariana Herrera</v>
      </c>
      <c r="E5014" t="str">
        <f>IF($A5014="","",Tienda_3!I214)</f>
        <v>Nequi</v>
      </c>
      <c r="F5014">
        <f>IF($A5014="","",VALUE(RIGHT(Tienda_3!E214,4)))</f>
        <v>2023</v>
      </c>
      <c r="G5014">
        <f>IF($A5014="","",Tienda_3!C214)</f>
        <v>483600</v>
      </c>
      <c r="H5014">
        <f>IF($A5014="","",Tienda_3!D214)</f>
        <v>26100</v>
      </c>
      <c r="I5014">
        <f>IF($A5014="","",Tienda_3!H214)</f>
        <v>5</v>
      </c>
      <c r="J5014">
        <f>IF($A5014="",0,IF(AND(OR('Cuadro-de-mando'!$B$4="(Todas)",'Cuadro-de-mando'!$B$4=$A5014),OR('Cuadro-de-mando'!$E$4="(Todas)",'Cuadro-de-mando'!$E$4=$B5014),OR('Cuadro-de-mando'!$H$4="(Todas)",'Cuadro-de-mando'!$H$4=$C5014),OR('Cuadro-de-mando'!$K$4="(Todas)",'Cuadro-de-mando'!$K$4=$E5014),OR('Cuadro-de-mando'!$N$4="(Todos)",'Cuadro-de-mando'!$N$4=$F5014)),1,0))</f>
        <v>1</v>
      </c>
    </row>
    <row r="5015" spans="1:10" x14ac:dyDescent="0.25">
      <c r="A5015" t="str">
        <f>IF(Tienda_3!$A215="","","Tienda 3")</f>
        <v>Tienda 3</v>
      </c>
      <c r="B5015" t="str">
        <f>IF($A5015="","",Tienda_3!B215)</f>
        <v>Electrónicos</v>
      </c>
      <c r="C5015" t="str">
        <f>IF($A5015="","",Tienda_3!G215)</f>
        <v>Leticia</v>
      </c>
      <c r="D5015" t="str">
        <f>IF($A5015="","",Tienda_3!F215)</f>
        <v>Lucas Olivera</v>
      </c>
      <c r="E5015" t="str">
        <f>IF($A5015="","",Tienda_3!I215)</f>
        <v>Tarjeta de crédito</v>
      </c>
      <c r="F5015">
        <f>IF($A5015="","",VALUE(RIGHT(Tienda_3!E215,4)))</f>
        <v>2021</v>
      </c>
      <c r="G5015">
        <f>IF($A5015="","",Tienda_3!C215)</f>
        <v>929600</v>
      </c>
      <c r="H5015">
        <f>IF($A5015="","",Tienda_3!D215)</f>
        <v>54300</v>
      </c>
      <c r="I5015">
        <f>IF($A5015="","",Tienda_3!H215)</f>
        <v>1</v>
      </c>
      <c r="J5015">
        <f>IF($A5015="",0,IF(AND(OR('Cuadro-de-mando'!$B$4="(Todas)",'Cuadro-de-mando'!$B$4=$A5015),OR('Cuadro-de-mando'!$E$4="(Todas)",'Cuadro-de-mando'!$E$4=$B5015),OR('Cuadro-de-mando'!$H$4="(Todas)",'Cuadro-de-mando'!$H$4=$C5015),OR('Cuadro-de-mando'!$K$4="(Todas)",'Cuadro-de-mando'!$K$4=$E5015),OR('Cuadro-de-mando'!$N$4="(Todos)",'Cuadro-de-mando'!$N$4=$F5015)),1,0))</f>
        <v>1</v>
      </c>
    </row>
    <row r="5016" spans="1:10" x14ac:dyDescent="0.25">
      <c r="A5016" t="str">
        <f>IF(Tienda_3!$A216="","","Tienda 3")</f>
        <v>Tienda 3</v>
      </c>
      <c r="B5016" t="str">
        <f>IF($A5016="","",Tienda_3!B216)</f>
        <v>Electrónicos</v>
      </c>
      <c r="C5016" t="str">
        <f>IF($A5016="","",Tienda_3!G216)</f>
        <v>Bogotá</v>
      </c>
      <c r="D5016" t="str">
        <f>IF($A5016="","",Tienda_3!F216)</f>
        <v>Pedro Gomez</v>
      </c>
      <c r="E5016" t="str">
        <f>IF($A5016="","",Tienda_3!I216)</f>
        <v>Tarjeta de crédito</v>
      </c>
      <c r="F5016">
        <f>IF($A5016="","",VALUE(RIGHT(Tienda_3!E216,4)))</f>
        <v>2020</v>
      </c>
      <c r="G5016">
        <f>IF($A5016="","",Tienda_3!C216)</f>
        <v>316400</v>
      </c>
      <c r="H5016">
        <f>IF($A5016="","",Tienda_3!D216)</f>
        <v>17200</v>
      </c>
      <c r="I5016">
        <f>IF($A5016="","",Tienda_3!H216)</f>
        <v>4</v>
      </c>
      <c r="J5016">
        <f>IF($A5016="",0,IF(AND(OR('Cuadro-de-mando'!$B$4="(Todas)",'Cuadro-de-mando'!$B$4=$A5016),OR('Cuadro-de-mando'!$E$4="(Todas)",'Cuadro-de-mando'!$E$4=$B5016),OR('Cuadro-de-mando'!$H$4="(Todas)",'Cuadro-de-mando'!$H$4=$C5016),OR('Cuadro-de-mando'!$K$4="(Todas)",'Cuadro-de-mando'!$K$4=$E5016),OR('Cuadro-de-mando'!$N$4="(Todos)",'Cuadro-de-mando'!$N$4=$F5016)),1,0))</f>
        <v>1</v>
      </c>
    </row>
    <row r="5017" spans="1:10" x14ac:dyDescent="0.25">
      <c r="A5017" t="str">
        <f>IF(Tienda_3!$A217="","","Tienda 3")</f>
        <v>Tienda 3</v>
      </c>
      <c r="B5017" t="str">
        <f>IF($A5017="","",Tienda_3!B217)</f>
        <v>Muebles</v>
      </c>
      <c r="C5017" t="str">
        <f>IF($A5017="","",Tienda_3!G217)</f>
        <v>Bogotá</v>
      </c>
      <c r="D5017" t="str">
        <f>IF($A5017="","",Tienda_3!F217)</f>
        <v>Felipe Santos</v>
      </c>
      <c r="E5017" t="str">
        <f>IF($A5017="","",Tienda_3!I217)</f>
        <v>Tarjeta de crédito</v>
      </c>
      <c r="F5017">
        <f>IF($A5017="","",VALUE(RIGHT(Tienda_3!E217,4)))</f>
        <v>2020</v>
      </c>
      <c r="G5017">
        <f>IF($A5017="","",Tienda_3!C217)</f>
        <v>551000</v>
      </c>
      <c r="H5017">
        <f>IF($A5017="","",Tienda_3!D217)</f>
        <v>31700</v>
      </c>
      <c r="I5017">
        <f>IF($A5017="","",Tienda_3!H217)</f>
        <v>5</v>
      </c>
      <c r="J5017">
        <f>IF($A5017="",0,IF(AND(OR('Cuadro-de-mando'!$B$4="(Todas)",'Cuadro-de-mando'!$B$4=$A5017),OR('Cuadro-de-mando'!$E$4="(Todas)",'Cuadro-de-mando'!$E$4=$B5017),OR('Cuadro-de-mando'!$H$4="(Todas)",'Cuadro-de-mando'!$H$4=$C5017),OR('Cuadro-de-mando'!$K$4="(Todas)",'Cuadro-de-mando'!$K$4=$E5017),OR('Cuadro-de-mando'!$N$4="(Todos)",'Cuadro-de-mando'!$N$4=$F5017)),1,0))</f>
        <v>1</v>
      </c>
    </row>
    <row r="5018" spans="1:10" x14ac:dyDescent="0.25">
      <c r="A5018" t="str">
        <f>IF(Tienda_3!$A218="","","Tienda 3")</f>
        <v>Tienda 3</v>
      </c>
      <c r="B5018" t="str">
        <f>IF($A5018="","",Tienda_3!B218)</f>
        <v>Muebles</v>
      </c>
      <c r="C5018" t="str">
        <f>IF($A5018="","",Tienda_3!G218)</f>
        <v>Bogotá</v>
      </c>
      <c r="D5018" t="str">
        <f>IF($A5018="","",Tienda_3!F218)</f>
        <v>Beatriz Morales</v>
      </c>
      <c r="E5018" t="str">
        <f>IF($A5018="","",Tienda_3!I218)</f>
        <v>Tarjeta de crédito</v>
      </c>
      <c r="F5018">
        <f>IF($A5018="","",VALUE(RIGHT(Tienda_3!E218,4)))</f>
        <v>2022</v>
      </c>
      <c r="G5018">
        <f>IF($A5018="","",Tienda_3!C218)</f>
        <v>146800</v>
      </c>
      <c r="H5018">
        <f>IF($A5018="","",Tienda_3!D218)</f>
        <v>8200</v>
      </c>
      <c r="I5018">
        <f>IF($A5018="","",Tienda_3!H218)</f>
        <v>5</v>
      </c>
      <c r="J5018">
        <f>IF($A5018="",0,IF(AND(OR('Cuadro-de-mando'!$B$4="(Todas)",'Cuadro-de-mando'!$B$4=$A5018),OR('Cuadro-de-mando'!$E$4="(Todas)",'Cuadro-de-mando'!$E$4=$B5018),OR('Cuadro-de-mando'!$H$4="(Todas)",'Cuadro-de-mando'!$H$4=$C5018),OR('Cuadro-de-mando'!$K$4="(Todas)",'Cuadro-de-mando'!$K$4=$E5018),OR('Cuadro-de-mando'!$N$4="(Todos)",'Cuadro-de-mando'!$N$4=$F5018)),1,0))</f>
        <v>1</v>
      </c>
    </row>
    <row r="5019" spans="1:10" x14ac:dyDescent="0.25">
      <c r="A5019" t="str">
        <f>IF(Tienda_3!$A219="","","Tienda 3")</f>
        <v>Tienda 3</v>
      </c>
      <c r="B5019" t="str">
        <f>IF($A5019="","",Tienda_3!B219)</f>
        <v>Instrumentos musicales</v>
      </c>
      <c r="C5019" t="str">
        <f>IF($A5019="","",Tienda_3!G219)</f>
        <v>Bogotá</v>
      </c>
      <c r="D5019" t="str">
        <f>IF($A5019="","",Tienda_3!F219)</f>
        <v>Mariana Herrera</v>
      </c>
      <c r="E5019" t="str">
        <f>IF($A5019="","",Tienda_3!I219)</f>
        <v>Tarjeta de crédito</v>
      </c>
      <c r="F5019">
        <f>IF($A5019="","",VALUE(RIGHT(Tienda_3!E219,4)))</f>
        <v>2023</v>
      </c>
      <c r="G5019">
        <f>IF($A5019="","",Tienda_3!C219)</f>
        <v>96300</v>
      </c>
      <c r="H5019">
        <f>IF($A5019="","",Tienda_3!D219)</f>
        <v>5800</v>
      </c>
      <c r="I5019">
        <f>IF($A5019="","",Tienda_3!H219)</f>
        <v>4</v>
      </c>
      <c r="J5019">
        <f>IF($A5019="",0,IF(AND(OR('Cuadro-de-mando'!$B$4="(Todas)",'Cuadro-de-mando'!$B$4=$A5019),OR('Cuadro-de-mando'!$E$4="(Todas)",'Cuadro-de-mando'!$E$4=$B5019),OR('Cuadro-de-mando'!$H$4="(Todas)",'Cuadro-de-mando'!$H$4=$C5019),OR('Cuadro-de-mando'!$K$4="(Todas)",'Cuadro-de-mando'!$K$4=$E5019),OR('Cuadro-de-mando'!$N$4="(Todos)",'Cuadro-de-mando'!$N$4=$F5019)),1,0))</f>
        <v>1</v>
      </c>
    </row>
    <row r="5020" spans="1:10" x14ac:dyDescent="0.25">
      <c r="A5020" t="str">
        <f>IF(Tienda_3!$A220="","","Tienda 3")</f>
        <v>Tienda 3</v>
      </c>
      <c r="B5020" t="str">
        <f>IF($A5020="","",Tienda_3!B220)</f>
        <v>Libros</v>
      </c>
      <c r="C5020" t="str">
        <f>IF($A5020="","",Tienda_3!G220)</f>
        <v>Pereira</v>
      </c>
      <c r="D5020" t="str">
        <f>IF($A5020="","",Tienda_3!F220)</f>
        <v>Camila Rivera</v>
      </c>
      <c r="E5020" t="str">
        <f>IF($A5020="","",Tienda_3!I220)</f>
        <v>Tarjeta de crédito</v>
      </c>
      <c r="F5020">
        <f>IF($A5020="","",VALUE(RIGHT(Tienda_3!E220,4)))</f>
        <v>2022</v>
      </c>
      <c r="G5020">
        <f>IF($A5020="","",Tienda_3!C220)</f>
        <v>47000</v>
      </c>
      <c r="H5020">
        <f>IF($A5020="","",Tienda_3!D220)</f>
        <v>2900</v>
      </c>
      <c r="I5020">
        <f>IF($A5020="","",Tienda_3!H220)</f>
        <v>3</v>
      </c>
      <c r="J5020">
        <f>IF($A5020="",0,IF(AND(OR('Cuadro-de-mando'!$B$4="(Todas)",'Cuadro-de-mando'!$B$4=$A5020),OR('Cuadro-de-mando'!$E$4="(Todas)",'Cuadro-de-mando'!$E$4=$B5020),OR('Cuadro-de-mando'!$H$4="(Todas)",'Cuadro-de-mando'!$H$4=$C5020),OR('Cuadro-de-mando'!$K$4="(Todas)",'Cuadro-de-mando'!$K$4=$E5020),OR('Cuadro-de-mando'!$N$4="(Todos)",'Cuadro-de-mando'!$N$4=$F5020)),1,0))</f>
        <v>1</v>
      </c>
    </row>
    <row r="5021" spans="1:10" x14ac:dyDescent="0.25">
      <c r="A5021" t="str">
        <f>IF(Tienda_3!$A221="","","Tienda 3")</f>
        <v>Tienda 3</v>
      </c>
      <c r="B5021" t="str">
        <f>IF($A5021="","",Tienda_3!B221)</f>
        <v>Instrumentos musicales</v>
      </c>
      <c r="C5021" t="str">
        <f>IF($A5021="","",Tienda_3!G221)</f>
        <v>Bogotá</v>
      </c>
      <c r="D5021" t="str">
        <f>IF($A5021="","",Tienda_3!F221)</f>
        <v>Pedro Gomez</v>
      </c>
      <c r="E5021" t="str">
        <f>IF($A5021="","",Tienda_3!I221)</f>
        <v>Tarjeta de crédito</v>
      </c>
      <c r="F5021">
        <f>IF($A5021="","",VALUE(RIGHT(Tienda_3!E221,4)))</f>
        <v>2022</v>
      </c>
      <c r="G5021">
        <f>IF($A5021="","",Tienda_3!C221)</f>
        <v>237600</v>
      </c>
      <c r="H5021">
        <f>IF($A5021="","",Tienda_3!D221)</f>
        <v>12900</v>
      </c>
      <c r="I5021">
        <f>IF($A5021="","",Tienda_3!H221)</f>
        <v>5</v>
      </c>
      <c r="J5021">
        <f>IF($A5021="",0,IF(AND(OR('Cuadro-de-mando'!$B$4="(Todas)",'Cuadro-de-mando'!$B$4=$A5021),OR('Cuadro-de-mando'!$E$4="(Todas)",'Cuadro-de-mando'!$E$4=$B5021),OR('Cuadro-de-mando'!$H$4="(Todas)",'Cuadro-de-mando'!$H$4=$C5021),OR('Cuadro-de-mando'!$K$4="(Todas)",'Cuadro-de-mando'!$K$4=$E5021),OR('Cuadro-de-mando'!$N$4="(Todos)",'Cuadro-de-mando'!$N$4=$F5021)),1,0))</f>
        <v>1</v>
      </c>
    </row>
    <row r="5022" spans="1:10" x14ac:dyDescent="0.25">
      <c r="A5022" t="str">
        <f>IF(Tienda_3!$A222="","","Tienda 3")</f>
        <v>Tienda 3</v>
      </c>
      <c r="B5022" t="str">
        <f>IF($A5022="","",Tienda_3!B222)</f>
        <v>Juguetes</v>
      </c>
      <c r="C5022" t="str">
        <f>IF($A5022="","",Tienda_3!G222)</f>
        <v>Medellín</v>
      </c>
      <c r="D5022" t="str">
        <f>IF($A5022="","",Tienda_3!F222)</f>
        <v>Blanca Ramirez</v>
      </c>
      <c r="E5022" t="str">
        <f>IF($A5022="","",Tienda_3!I222)</f>
        <v>Tarjeta de crédito</v>
      </c>
      <c r="F5022">
        <f>IF($A5022="","",VALUE(RIGHT(Tienda_3!E222,4)))</f>
        <v>2021</v>
      </c>
      <c r="G5022">
        <f>IF($A5022="","",Tienda_3!C222)</f>
        <v>34700</v>
      </c>
      <c r="H5022">
        <f>IF($A5022="","",Tienda_3!D222)</f>
        <v>0</v>
      </c>
      <c r="I5022">
        <f>IF($A5022="","",Tienda_3!H222)</f>
        <v>4</v>
      </c>
      <c r="J5022">
        <f>IF($A5022="",0,IF(AND(OR('Cuadro-de-mando'!$B$4="(Todas)",'Cuadro-de-mando'!$B$4=$A5022),OR('Cuadro-de-mando'!$E$4="(Todas)",'Cuadro-de-mando'!$E$4=$B5022),OR('Cuadro-de-mando'!$H$4="(Todas)",'Cuadro-de-mando'!$H$4=$C5022),OR('Cuadro-de-mando'!$K$4="(Todas)",'Cuadro-de-mando'!$K$4=$E5022),OR('Cuadro-de-mando'!$N$4="(Todos)",'Cuadro-de-mando'!$N$4=$F5022)),1,0))</f>
        <v>1</v>
      </c>
    </row>
    <row r="5023" spans="1:10" x14ac:dyDescent="0.25">
      <c r="A5023" t="str">
        <f>IF(Tienda_3!$A223="","","Tienda 3")</f>
        <v>Tienda 3</v>
      </c>
      <c r="B5023" t="str">
        <f>IF($A5023="","",Tienda_3!B223)</f>
        <v>Artículos para el hogar</v>
      </c>
      <c r="C5023" t="str">
        <f>IF($A5023="","",Tienda_3!G223)</f>
        <v>Bogotá</v>
      </c>
      <c r="D5023" t="str">
        <f>IF($A5023="","",Tienda_3!F223)</f>
        <v>Beatriz Morales</v>
      </c>
      <c r="E5023" t="str">
        <f>IF($A5023="","",Tienda_3!I223)</f>
        <v>Tarjeta de crédito</v>
      </c>
      <c r="F5023">
        <f>IF($A5023="","",VALUE(RIGHT(Tienda_3!E223,4)))</f>
        <v>2022</v>
      </c>
      <c r="G5023">
        <f>IF($A5023="","",Tienda_3!C223)</f>
        <v>76900</v>
      </c>
      <c r="H5023">
        <f>IF($A5023="","",Tienda_3!D223)</f>
        <v>4600</v>
      </c>
      <c r="I5023">
        <f>IF($A5023="","",Tienda_3!H223)</f>
        <v>5</v>
      </c>
      <c r="J5023">
        <f>IF($A5023="",0,IF(AND(OR('Cuadro-de-mando'!$B$4="(Todas)",'Cuadro-de-mando'!$B$4=$A5023),OR('Cuadro-de-mando'!$E$4="(Todas)",'Cuadro-de-mando'!$E$4=$B5023),OR('Cuadro-de-mando'!$H$4="(Todas)",'Cuadro-de-mando'!$H$4=$C5023),OR('Cuadro-de-mando'!$K$4="(Todas)",'Cuadro-de-mando'!$K$4=$E5023),OR('Cuadro-de-mando'!$N$4="(Todos)",'Cuadro-de-mando'!$N$4=$F5023)),1,0))</f>
        <v>1</v>
      </c>
    </row>
    <row r="5024" spans="1:10" x14ac:dyDescent="0.25">
      <c r="A5024" t="str">
        <f>IF(Tienda_3!$A224="","","Tienda 3")</f>
        <v>Tienda 3</v>
      </c>
      <c r="B5024" t="str">
        <f>IF($A5024="","",Tienda_3!B224)</f>
        <v>Muebles</v>
      </c>
      <c r="C5024" t="str">
        <f>IF($A5024="","",Tienda_3!G224)</f>
        <v>Cali</v>
      </c>
      <c r="D5024" t="str">
        <f>IF($A5024="","",Tienda_3!F224)</f>
        <v>Izabela de León</v>
      </c>
      <c r="E5024" t="str">
        <f>IF($A5024="","",Tienda_3!I224)</f>
        <v>Nequi</v>
      </c>
      <c r="F5024">
        <f>IF($A5024="","",VALUE(RIGHT(Tienda_3!E224,4)))</f>
        <v>2022</v>
      </c>
      <c r="G5024">
        <f>IF($A5024="","",Tienda_3!C224)</f>
        <v>335200</v>
      </c>
      <c r="H5024">
        <f>IF($A5024="","",Tienda_3!D224)</f>
        <v>16000</v>
      </c>
      <c r="I5024">
        <f>IF($A5024="","",Tienda_3!H224)</f>
        <v>4</v>
      </c>
      <c r="J5024">
        <f>IF($A5024="",0,IF(AND(OR('Cuadro-de-mando'!$B$4="(Todas)",'Cuadro-de-mando'!$B$4=$A5024),OR('Cuadro-de-mando'!$E$4="(Todas)",'Cuadro-de-mando'!$E$4=$B5024),OR('Cuadro-de-mando'!$H$4="(Todas)",'Cuadro-de-mando'!$H$4=$C5024),OR('Cuadro-de-mando'!$K$4="(Todas)",'Cuadro-de-mando'!$K$4=$E5024),OR('Cuadro-de-mando'!$N$4="(Todos)",'Cuadro-de-mando'!$N$4=$F5024)),1,0))</f>
        <v>1</v>
      </c>
    </row>
    <row r="5025" spans="1:10" x14ac:dyDescent="0.25">
      <c r="A5025" t="str">
        <f>IF(Tienda_3!$A225="","","Tienda 3")</f>
        <v>Tienda 3</v>
      </c>
      <c r="B5025" t="str">
        <f>IF($A5025="","",Tienda_3!B225)</f>
        <v>Juguetes</v>
      </c>
      <c r="C5025" t="str">
        <f>IF($A5025="","",Tienda_3!G225)</f>
        <v>Medellín</v>
      </c>
      <c r="D5025" t="str">
        <f>IF($A5025="","",Tienda_3!F225)</f>
        <v>Juan Fernandez</v>
      </c>
      <c r="E5025" t="str">
        <f>IF($A5025="","",Tienda_3!I225)</f>
        <v>Tarjeta de crédito</v>
      </c>
      <c r="F5025">
        <f>IF($A5025="","",VALUE(RIGHT(Tienda_3!E225,4)))</f>
        <v>2020</v>
      </c>
      <c r="G5025">
        <f>IF($A5025="","",Tienda_3!C225)</f>
        <v>51200</v>
      </c>
      <c r="H5025">
        <f>IF($A5025="","",Tienda_3!D225)</f>
        <v>900</v>
      </c>
      <c r="I5025">
        <f>IF($A5025="","",Tienda_3!H225)</f>
        <v>5</v>
      </c>
      <c r="J5025">
        <f>IF($A5025="",0,IF(AND(OR('Cuadro-de-mando'!$B$4="(Todas)",'Cuadro-de-mando'!$B$4=$A5025),OR('Cuadro-de-mando'!$E$4="(Todas)",'Cuadro-de-mando'!$E$4=$B5025),OR('Cuadro-de-mando'!$H$4="(Todas)",'Cuadro-de-mando'!$H$4=$C5025),OR('Cuadro-de-mando'!$K$4="(Todas)",'Cuadro-de-mando'!$K$4=$E5025),OR('Cuadro-de-mando'!$N$4="(Todos)",'Cuadro-de-mando'!$N$4=$F5025)),1,0))</f>
        <v>1</v>
      </c>
    </row>
    <row r="5026" spans="1:10" x14ac:dyDescent="0.25">
      <c r="A5026" t="str">
        <f>IF(Tienda_3!$A226="","","Tienda 3")</f>
        <v>Tienda 3</v>
      </c>
      <c r="B5026" t="str">
        <f>IF($A5026="","",Tienda_3!B226)</f>
        <v>Instrumentos musicales</v>
      </c>
      <c r="C5026" t="str">
        <f>IF($A5026="","",Tienda_3!G226)</f>
        <v>Bogotá</v>
      </c>
      <c r="D5026" t="str">
        <f>IF($A5026="","",Tienda_3!F226)</f>
        <v>Juan Fernandez</v>
      </c>
      <c r="E5026" t="str">
        <f>IF($A5026="","",Tienda_3!I226)</f>
        <v>Tarjeta de crédito</v>
      </c>
      <c r="F5026">
        <f>IF($A5026="","",VALUE(RIGHT(Tienda_3!E226,4)))</f>
        <v>2022</v>
      </c>
      <c r="G5026">
        <f>IF($A5026="","",Tienda_3!C226)</f>
        <v>246300</v>
      </c>
      <c r="H5026">
        <f>IF($A5026="","",Tienda_3!D226)</f>
        <v>13500</v>
      </c>
      <c r="I5026">
        <f>IF($A5026="","",Tienda_3!H226)</f>
        <v>5</v>
      </c>
      <c r="J5026">
        <f>IF($A5026="",0,IF(AND(OR('Cuadro-de-mando'!$B$4="(Todas)",'Cuadro-de-mando'!$B$4=$A5026),OR('Cuadro-de-mando'!$E$4="(Todas)",'Cuadro-de-mando'!$E$4=$B5026),OR('Cuadro-de-mando'!$H$4="(Todas)",'Cuadro-de-mando'!$H$4=$C5026),OR('Cuadro-de-mando'!$K$4="(Todas)",'Cuadro-de-mando'!$K$4=$E5026),OR('Cuadro-de-mando'!$N$4="(Todos)",'Cuadro-de-mando'!$N$4=$F5026)),1,0))</f>
        <v>1</v>
      </c>
    </row>
    <row r="5027" spans="1:10" x14ac:dyDescent="0.25">
      <c r="A5027" t="str">
        <f>IF(Tienda_3!$A227="","","Tienda 3")</f>
        <v>Tienda 3</v>
      </c>
      <c r="B5027" t="str">
        <f>IF($A5027="","",Tienda_3!B227)</f>
        <v>Muebles</v>
      </c>
      <c r="C5027" t="str">
        <f>IF($A5027="","",Tienda_3!G227)</f>
        <v>Pereira</v>
      </c>
      <c r="D5027" t="str">
        <f>IF($A5027="","",Tienda_3!F227)</f>
        <v>Santiago Silva</v>
      </c>
      <c r="E5027" t="str">
        <f>IF($A5027="","",Tienda_3!I227)</f>
        <v>Nequi</v>
      </c>
      <c r="F5027">
        <f>IF($A5027="","",VALUE(RIGHT(Tienda_3!E227,4)))</f>
        <v>2020</v>
      </c>
      <c r="G5027">
        <f>IF($A5027="","",Tienda_3!C227)</f>
        <v>326700</v>
      </c>
      <c r="H5027">
        <f>IF($A5027="","",Tienda_3!D227)</f>
        <v>17600</v>
      </c>
      <c r="I5027">
        <f>IF($A5027="","",Tienda_3!H227)</f>
        <v>5</v>
      </c>
      <c r="J5027">
        <f>IF($A5027="",0,IF(AND(OR('Cuadro-de-mando'!$B$4="(Todas)",'Cuadro-de-mando'!$B$4=$A5027),OR('Cuadro-de-mando'!$E$4="(Todas)",'Cuadro-de-mando'!$E$4=$B5027),OR('Cuadro-de-mando'!$H$4="(Todas)",'Cuadro-de-mando'!$H$4=$C5027),OR('Cuadro-de-mando'!$K$4="(Todas)",'Cuadro-de-mando'!$K$4=$E5027),OR('Cuadro-de-mando'!$N$4="(Todos)",'Cuadro-de-mando'!$N$4=$F5027)),1,0))</f>
        <v>1</v>
      </c>
    </row>
    <row r="5028" spans="1:10" x14ac:dyDescent="0.25">
      <c r="A5028" t="str">
        <f>IF(Tienda_3!$A228="","","Tienda 3")</f>
        <v>Tienda 3</v>
      </c>
      <c r="B5028" t="str">
        <f>IF($A5028="","",Tienda_3!B228)</f>
        <v>Electrónicos</v>
      </c>
      <c r="C5028" t="str">
        <f>IF($A5028="","",Tienda_3!G228)</f>
        <v>Bogotá</v>
      </c>
      <c r="D5028" t="str">
        <f>IF($A5028="","",Tienda_3!F228)</f>
        <v>Rafael Acosta</v>
      </c>
      <c r="E5028" t="str">
        <f>IF($A5028="","",Tienda_3!I228)</f>
        <v>Tarjeta de crédito</v>
      </c>
      <c r="F5028">
        <f>IF($A5028="","",VALUE(RIGHT(Tienda_3!E228,4)))</f>
        <v>2021</v>
      </c>
      <c r="G5028">
        <f>IF($A5028="","",Tienda_3!C228)</f>
        <v>1957000</v>
      </c>
      <c r="H5028">
        <f>IF($A5028="","",Tienda_3!D228)</f>
        <v>104900</v>
      </c>
      <c r="I5028">
        <f>IF($A5028="","",Tienda_3!H228)</f>
        <v>5</v>
      </c>
      <c r="J5028">
        <f>IF($A5028="",0,IF(AND(OR('Cuadro-de-mando'!$B$4="(Todas)",'Cuadro-de-mando'!$B$4=$A5028),OR('Cuadro-de-mando'!$E$4="(Todas)",'Cuadro-de-mando'!$E$4=$B5028),OR('Cuadro-de-mando'!$H$4="(Todas)",'Cuadro-de-mando'!$H$4=$C5028),OR('Cuadro-de-mando'!$K$4="(Todas)",'Cuadro-de-mando'!$K$4=$E5028),OR('Cuadro-de-mando'!$N$4="(Todos)",'Cuadro-de-mando'!$N$4=$F5028)),1,0))</f>
        <v>1</v>
      </c>
    </row>
    <row r="5029" spans="1:10" x14ac:dyDescent="0.25">
      <c r="A5029" t="str">
        <f>IF(Tienda_3!$A229="","","Tienda 3")</f>
        <v>Tienda 3</v>
      </c>
      <c r="B5029" t="str">
        <f>IF($A5029="","",Tienda_3!B229)</f>
        <v>Juguetes</v>
      </c>
      <c r="C5029" t="str">
        <f>IF($A5029="","",Tienda_3!G229)</f>
        <v>Bucaramanga</v>
      </c>
      <c r="D5029" t="str">
        <f>IF($A5029="","",Tienda_3!F229)</f>
        <v>Santiago Silva</v>
      </c>
      <c r="E5029" t="str">
        <f>IF($A5029="","",Tienda_3!I229)</f>
        <v>Nequi</v>
      </c>
      <c r="F5029">
        <f>IF($A5029="","",VALUE(RIGHT(Tienda_3!E229,4)))</f>
        <v>2022</v>
      </c>
      <c r="G5029">
        <f>IF($A5029="","",Tienda_3!C229)</f>
        <v>36000</v>
      </c>
      <c r="H5029">
        <f>IF($A5029="","",Tienda_3!D229)</f>
        <v>0</v>
      </c>
      <c r="I5029">
        <f>IF($A5029="","",Tienda_3!H229)</f>
        <v>4</v>
      </c>
      <c r="J5029">
        <f>IF($A5029="",0,IF(AND(OR('Cuadro-de-mando'!$B$4="(Todas)",'Cuadro-de-mando'!$B$4=$A5029),OR('Cuadro-de-mando'!$E$4="(Todas)",'Cuadro-de-mando'!$E$4=$B5029),OR('Cuadro-de-mando'!$H$4="(Todas)",'Cuadro-de-mando'!$H$4=$C5029),OR('Cuadro-de-mando'!$K$4="(Todas)",'Cuadro-de-mando'!$K$4=$E5029),OR('Cuadro-de-mando'!$N$4="(Todos)",'Cuadro-de-mando'!$N$4=$F5029)),1,0))</f>
        <v>1</v>
      </c>
    </row>
    <row r="5030" spans="1:10" x14ac:dyDescent="0.25">
      <c r="A5030" t="str">
        <f>IF(Tienda_3!$A230="","","Tienda 3")</f>
        <v>Tienda 3</v>
      </c>
      <c r="B5030" t="str">
        <f>IF($A5030="","",Tienda_3!B230)</f>
        <v>Electrónicos</v>
      </c>
      <c r="C5030" t="str">
        <f>IF($A5030="","",Tienda_3!G230)</f>
        <v>Pereira</v>
      </c>
      <c r="D5030" t="str">
        <f>IF($A5030="","",Tienda_3!F230)</f>
        <v>Juliana Costa</v>
      </c>
      <c r="E5030" t="str">
        <f>IF($A5030="","",Tienda_3!I230)</f>
        <v>Tarjeta de crédito</v>
      </c>
      <c r="F5030">
        <f>IF($A5030="","",VALUE(RIGHT(Tienda_3!E230,4)))</f>
        <v>2020</v>
      </c>
      <c r="G5030">
        <f>IF($A5030="","",Tienda_3!C230)</f>
        <v>1051700</v>
      </c>
      <c r="H5030">
        <f>IF($A5030="","",Tienda_3!D230)</f>
        <v>56200</v>
      </c>
      <c r="I5030">
        <f>IF($A5030="","",Tienda_3!H230)</f>
        <v>5</v>
      </c>
      <c r="J5030">
        <f>IF($A5030="",0,IF(AND(OR('Cuadro-de-mando'!$B$4="(Todas)",'Cuadro-de-mando'!$B$4=$A5030),OR('Cuadro-de-mando'!$E$4="(Todas)",'Cuadro-de-mando'!$E$4=$B5030),OR('Cuadro-de-mando'!$H$4="(Todas)",'Cuadro-de-mando'!$H$4=$C5030),OR('Cuadro-de-mando'!$K$4="(Todas)",'Cuadro-de-mando'!$K$4=$E5030),OR('Cuadro-de-mando'!$N$4="(Todos)",'Cuadro-de-mando'!$N$4=$F5030)),1,0))</f>
        <v>1</v>
      </c>
    </row>
    <row r="5031" spans="1:10" x14ac:dyDescent="0.25">
      <c r="A5031" t="str">
        <f>IF(Tienda_3!$A231="","","Tienda 3")</f>
        <v>Tienda 3</v>
      </c>
      <c r="B5031" t="str">
        <f>IF($A5031="","",Tienda_3!B231)</f>
        <v>Electrónicos</v>
      </c>
      <c r="C5031" t="str">
        <f>IF($A5031="","",Tienda_3!G231)</f>
        <v>Bogotá</v>
      </c>
      <c r="D5031" t="str">
        <f>IF($A5031="","",Tienda_3!F231)</f>
        <v>Santiago Silva</v>
      </c>
      <c r="E5031" t="str">
        <f>IF($A5031="","",Tienda_3!I231)</f>
        <v>Tarjeta de crédito</v>
      </c>
      <c r="F5031">
        <f>IF($A5031="","",VALUE(RIGHT(Tienda_3!E231,4)))</f>
        <v>2020</v>
      </c>
      <c r="G5031">
        <f>IF($A5031="","",Tienda_3!C231)</f>
        <v>131100</v>
      </c>
      <c r="H5031">
        <f>IF($A5031="","",Tienda_3!D231)</f>
        <v>7600</v>
      </c>
      <c r="I5031">
        <f>IF($A5031="","",Tienda_3!H231)</f>
        <v>5</v>
      </c>
      <c r="J5031">
        <f>IF($A5031="",0,IF(AND(OR('Cuadro-de-mando'!$B$4="(Todas)",'Cuadro-de-mando'!$B$4=$A5031),OR('Cuadro-de-mando'!$E$4="(Todas)",'Cuadro-de-mando'!$E$4=$B5031),OR('Cuadro-de-mando'!$H$4="(Todas)",'Cuadro-de-mando'!$H$4=$C5031),OR('Cuadro-de-mando'!$K$4="(Todas)",'Cuadro-de-mando'!$K$4=$E5031),OR('Cuadro-de-mando'!$N$4="(Todos)",'Cuadro-de-mando'!$N$4=$F5031)),1,0))</f>
        <v>1</v>
      </c>
    </row>
    <row r="5032" spans="1:10" x14ac:dyDescent="0.25">
      <c r="A5032" t="str">
        <f>IF(Tienda_3!$A232="","","Tienda 3")</f>
        <v>Tienda 3</v>
      </c>
      <c r="B5032" t="str">
        <f>IF($A5032="","",Tienda_3!B232)</f>
        <v>Electrónicos</v>
      </c>
      <c r="C5032" t="str">
        <f>IF($A5032="","",Tienda_3!G232)</f>
        <v>Bogotá</v>
      </c>
      <c r="D5032" t="str">
        <f>IF($A5032="","",Tienda_3!F232)</f>
        <v>Felipe Santos</v>
      </c>
      <c r="E5032" t="str">
        <f>IF($A5032="","",Tienda_3!I232)</f>
        <v>Tarjeta de crédito</v>
      </c>
      <c r="F5032">
        <f>IF($A5032="","",VALUE(RIGHT(Tienda_3!E232,4)))</f>
        <v>2022</v>
      </c>
      <c r="G5032">
        <f>IF($A5032="","",Tienda_3!C232)</f>
        <v>130400</v>
      </c>
      <c r="H5032">
        <f>IF($A5032="","",Tienda_3!D232)</f>
        <v>5100</v>
      </c>
      <c r="I5032">
        <f>IF($A5032="","",Tienda_3!H232)</f>
        <v>5</v>
      </c>
      <c r="J5032">
        <f>IF($A5032="",0,IF(AND(OR('Cuadro-de-mando'!$B$4="(Todas)",'Cuadro-de-mando'!$B$4=$A5032),OR('Cuadro-de-mando'!$E$4="(Todas)",'Cuadro-de-mando'!$E$4=$B5032),OR('Cuadro-de-mando'!$H$4="(Todas)",'Cuadro-de-mando'!$H$4=$C5032),OR('Cuadro-de-mando'!$K$4="(Todas)",'Cuadro-de-mando'!$K$4=$E5032),OR('Cuadro-de-mando'!$N$4="(Todos)",'Cuadro-de-mando'!$N$4=$F5032)),1,0))</f>
        <v>1</v>
      </c>
    </row>
    <row r="5033" spans="1:10" x14ac:dyDescent="0.25">
      <c r="A5033" t="str">
        <f>IF(Tienda_3!$A233="","","Tienda 3")</f>
        <v>Tienda 3</v>
      </c>
      <c r="B5033" t="str">
        <f>IF($A5033="","",Tienda_3!B233)</f>
        <v>Electrónicos</v>
      </c>
      <c r="C5033" t="str">
        <f>IF($A5033="","",Tienda_3!G233)</f>
        <v>Bogotá</v>
      </c>
      <c r="D5033" t="str">
        <f>IF($A5033="","",Tienda_3!F233)</f>
        <v>Mariana Herrera</v>
      </c>
      <c r="E5033" t="str">
        <f>IF($A5033="","",Tienda_3!I233)</f>
        <v>Tarjeta de crédito</v>
      </c>
      <c r="F5033">
        <f>IF($A5033="","",VALUE(RIGHT(Tienda_3!E233,4)))</f>
        <v>2020</v>
      </c>
      <c r="G5033">
        <f>IF($A5033="","",Tienda_3!C233)</f>
        <v>77900</v>
      </c>
      <c r="H5033">
        <f>IF($A5033="","",Tienda_3!D233)</f>
        <v>4400</v>
      </c>
      <c r="I5033">
        <f>IF($A5033="","",Tienda_3!H233)</f>
        <v>5</v>
      </c>
      <c r="J5033">
        <f>IF($A5033="",0,IF(AND(OR('Cuadro-de-mando'!$B$4="(Todas)",'Cuadro-de-mando'!$B$4=$A5033),OR('Cuadro-de-mando'!$E$4="(Todas)",'Cuadro-de-mando'!$E$4=$B5033),OR('Cuadro-de-mando'!$H$4="(Todas)",'Cuadro-de-mando'!$H$4=$C5033),OR('Cuadro-de-mando'!$K$4="(Todas)",'Cuadro-de-mando'!$K$4=$E5033),OR('Cuadro-de-mando'!$N$4="(Todos)",'Cuadro-de-mando'!$N$4=$F5033)),1,0))</f>
        <v>1</v>
      </c>
    </row>
    <row r="5034" spans="1:10" x14ac:dyDescent="0.25">
      <c r="A5034" t="str">
        <f>IF(Tienda_3!$A234="","","Tienda 3")</f>
        <v>Tienda 3</v>
      </c>
      <c r="B5034" t="str">
        <f>IF($A5034="","",Tienda_3!B234)</f>
        <v>Libros</v>
      </c>
      <c r="C5034" t="str">
        <f>IF($A5034="","",Tienda_3!G234)</f>
        <v>Medellín</v>
      </c>
      <c r="D5034" t="str">
        <f>IF($A5034="","",Tienda_3!F234)</f>
        <v>Felipe Santos</v>
      </c>
      <c r="E5034" t="str">
        <f>IF($A5034="","",Tienda_3!I234)</f>
        <v>Tarjeta de crédito</v>
      </c>
      <c r="F5034">
        <f>IF($A5034="","",VALUE(RIGHT(Tienda_3!E234,4)))</f>
        <v>2022</v>
      </c>
      <c r="G5034">
        <f>IF($A5034="","",Tienda_3!C234)</f>
        <v>54400</v>
      </c>
      <c r="H5034">
        <f>IF($A5034="","",Tienda_3!D234)</f>
        <v>3100</v>
      </c>
      <c r="I5034">
        <f>IF($A5034="","",Tienda_3!H234)</f>
        <v>3</v>
      </c>
      <c r="J5034">
        <f>IF($A5034="",0,IF(AND(OR('Cuadro-de-mando'!$B$4="(Todas)",'Cuadro-de-mando'!$B$4=$A5034),OR('Cuadro-de-mando'!$E$4="(Todas)",'Cuadro-de-mando'!$E$4=$B5034),OR('Cuadro-de-mando'!$H$4="(Todas)",'Cuadro-de-mando'!$H$4=$C5034),OR('Cuadro-de-mando'!$K$4="(Todas)",'Cuadro-de-mando'!$K$4=$E5034),OR('Cuadro-de-mando'!$N$4="(Todos)",'Cuadro-de-mando'!$N$4=$F5034)),1,0))</f>
        <v>1</v>
      </c>
    </row>
    <row r="5035" spans="1:10" x14ac:dyDescent="0.25">
      <c r="A5035" t="str">
        <f>IF(Tienda_3!$A235="","","Tienda 3")</f>
        <v>Tienda 3</v>
      </c>
      <c r="B5035" t="str">
        <f>IF($A5035="","",Tienda_3!B235)</f>
        <v>Libros</v>
      </c>
      <c r="C5035" t="str">
        <f>IF($A5035="","",Tienda_3!G235)</f>
        <v>Bogotá</v>
      </c>
      <c r="D5035" t="str">
        <f>IF($A5035="","",Tienda_3!F235)</f>
        <v>Juliana Costa</v>
      </c>
      <c r="E5035" t="str">
        <f>IF($A5035="","",Tienda_3!I235)</f>
        <v>Nequi</v>
      </c>
      <c r="F5035">
        <f>IF($A5035="","",VALUE(RIGHT(Tienda_3!E235,4)))</f>
        <v>2022</v>
      </c>
      <c r="G5035">
        <f>IF($A5035="","",Tienda_3!C235)</f>
        <v>63100</v>
      </c>
      <c r="H5035">
        <f>IF($A5035="","",Tienda_3!D235)</f>
        <v>3800</v>
      </c>
      <c r="I5035">
        <f>IF($A5035="","",Tienda_3!H235)</f>
        <v>5</v>
      </c>
      <c r="J5035">
        <f>IF($A5035="",0,IF(AND(OR('Cuadro-de-mando'!$B$4="(Todas)",'Cuadro-de-mando'!$B$4=$A5035),OR('Cuadro-de-mando'!$E$4="(Todas)",'Cuadro-de-mando'!$E$4=$B5035),OR('Cuadro-de-mando'!$H$4="(Todas)",'Cuadro-de-mando'!$H$4=$C5035),OR('Cuadro-de-mando'!$K$4="(Todas)",'Cuadro-de-mando'!$K$4=$E5035),OR('Cuadro-de-mando'!$N$4="(Todos)",'Cuadro-de-mando'!$N$4=$F5035)),1,0))</f>
        <v>1</v>
      </c>
    </row>
    <row r="5036" spans="1:10" x14ac:dyDescent="0.25">
      <c r="A5036" t="str">
        <f>IF(Tienda_3!$A236="","","Tienda 3")</f>
        <v>Tienda 3</v>
      </c>
      <c r="B5036" t="str">
        <f>IF($A5036="","",Tienda_3!B236)</f>
        <v>Juguetes</v>
      </c>
      <c r="C5036" t="str">
        <f>IF($A5036="","",Tienda_3!G236)</f>
        <v>Bogotá</v>
      </c>
      <c r="D5036" t="str">
        <f>IF($A5036="","",Tienda_3!F236)</f>
        <v>Juliana Costa</v>
      </c>
      <c r="E5036" t="str">
        <f>IF($A5036="","",Tienda_3!I236)</f>
        <v>Tarjeta de crédito</v>
      </c>
      <c r="F5036">
        <f>IF($A5036="","",VALUE(RIGHT(Tienda_3!E236,4)))</f>
        <v>2020</v>
      </c>
      <c r="G5036">
        <f>IF($A5036="","",Tienda_3!C236)</f>
        <v>54000</v>
      </c>
      <c r="H5036">
        <f>IF($A5036="","",Tienda_3!D236)</f>
        <v>8700</v>
      </c>
      <c r="I5036">
        <f>IF($A5036="","",Tienda_3!H236)</f>
        <v>5</v>
      </c>
      <c r="J5036">
        <f>IF($A5036="",0,IF(AND(OR('Cuadro-de-mando'!$B$4="(Todas)",'Cuadro-de-mando'!$B$4=$A5036),OR('Cuadro-de-mando'!$E$4="(Todas)",'Cuadro-de-mando'!$E$4=$B5036),OR('Cuadro-de-mando'!$H$4="(Todas)",'Cuadro-de-mando'!$H$4=$C5036),OR('Cuadro-de-mando'!$K$4="(Todas)",'Cuadro-de-mando'!$K$4=$E5036),OR('Cuadro-de-mando'!$N$4="(Todos)",'Cuadro-de-mando'!$N$4=$F5036)),1,0))</f>
        <v>1</v>
      </c>
    </row>
    <row r="5037" spans="1:10" x14ac:dyDescent="0.25">
      <c r="A5037" t="str">
        <f>IF(Tienda_3!$A237="","","Tienda 3")</f>
        <v>Tienda 3</v>
      </c>
      <c r="B5037" t="str">
        <f>IF($A5037="","",Tienda_3!B237)</f>
        <v>Deportes y diversión</v>
      </c>
      <c r="C5037" t="str">
        <f>IF($A5037="","",Tienda_3!G237)</f>
        <v>Bogotá</v>
      </c>
      <c r="D5037" t="str">
        <f>IF($A5037="","",Tienda_3!F237)</f>
        <v>Lucas Olivera</v>
      </c>
      <c r="E5037" t="str">
        <f>IF($A5037="","",Tienda_3!I237)</f>
        <v>Tarjeta de crédito</v>
      </c>
      <c r="F5037">
        <f>IF($A5037="","",VALUE(RIGHT(Tienda_3!E237,4)))</f>
        <v>2023</v>
      </c>
      <c r="G5037">
        <f>IF($A5037="","",Tienda_3!C237)</f>
        <v>11200</v>
      </c>
      <c r="H5037">
        <f>IF($A5037="","",Tienda_3!D237)</f>
        <v>1000</v>
      </c>
      <c r="I5037">
        <f>IF($A5037="","",Tienda_3!H237)</f>
        <v>5</v>
      </c>
      <c r="J5037">
        <f>IF($A5037="",0,IF(AND(OR('Cuadro-de-mando'!$B$4="(Todas)",'Cuadro-de-mando'!$B$4=$A5037),OR('Cuadro-de-mando'!$E$4="(Todas)",'Cuadro-de-mando'!$E$4=$B5037),OR('Cuadro-de-mando'!$H$4="(Todas)",'Cuadro-de-mando'!$H$4=$C5037),OR('Cuadro-de-mando'!$K$4="(Todas)",'Cuadro-de-mando'!$K$4=$E5037),OR('Cuadro-de-mando'!$N$4="(Todos)",'Cuadro-de-mando'!$N$4=$F5037)),1,0))</f>
        <v>1</v>
      </c>
    </row>
    <row r="5038" spans="1:10" x14ac:dyDescent="0.25">
      <c r="A5038" t="str">
        <f>IF(Tienda_3!$A238="","","Tienda 3")</f>
        <v>Tienda 3</v>
      </c>
      <c r="B5038" t="str">
        <f>IF($A5038="","",Tienda_3!B238)</f>
        <v>Electrodomésticos</v>
      </c>
      <c r="C5038" t="str">
        <f>IF($A5038="","",Tienda_3!G238)</f>
        <v>Bogotá</v>
      </c>
      <c r="D5038" t="str">
        <f>IF($A5038="","",Tienda_3!F238)</f>
        <v>Camila Rivera</v>
      </c>
      <c r="E5038" t="str">
        <f>IF($A5038="","",Tienda_3!I238)</f>
        <v>Tarjeta de crédito</v>
      </c>
      <c r="F5038">
        <f>IF($A5038="","",VALUE(RIGHT(Tienda_3!E238,4)))</f>
        <v>2020</v>
      </c>
      <c r="G5038">
        <f>IF($A5038="","",Tienda_3!C238)</f>
        <v>580200</v>
      </c>
      <c r="H5038">
        <f>IF($A5038="","",Tienda_3!D238)</f>
        <v>31300</v>
      </c>
      <c r="I5038">
        <f>IF($A5038="","",Tienda_3!H238)</f>
        <v>5</v>
      </c>
      <c r="J5038">
        <f>IF($A5038="",0,IF(AND(OR('Cuadro-de-mando'!$B$4="(Todas)",'Cuadro-de-mando'!$B$4=$A5038),OR('Cuadro-de-mando'!$E$4="(Todas)",'Cuadro-de-mando'!$E$4=$B5038),OR('Cuadro-de-mando'!$H$4="(Todas)",'Cuadro-de-mando'!$H$4=$C5038),OR('Cuadro-de-mando'!$K$4="(Todas)",'Cuadro-de-mando'!$K$4=$E5038),OR('Cuadro-de-mando'!$N$4="(Todos)",'Cuadro-de-mando'!$N$4=$F5038)),1,0))</f>
        <v>1</v>
      </c>
    </row>
    <row r="5039" spans="1:10" x14ac:dyDescent="0.25">
      <c r="A5039" t="str">
        <f>IF(Tienda_3!$A239="","","Tienda 3")</f>
        <v>Tienda 3</v>
      </c>
      <c r="B5039" t="str">
        <f>IF($A5039="","",Tienda_3!B239)</f>
        <v>Electrónicos</v>
      </c>
      <c r="C5039" t="str">
        <f>IF($A5039="","",Tienda_3!G239)</f>
        <v>Medellín</v>
      </c>
      <c r="D5039" t="str">
        <f>IF($A5039="","",Tienda_3!F239)</f>
        <v>Juan Fernandez</v>
      </c>
      <c r="E5039" t="str">
        <f>IF($A5039="","",Tienda_3!I239)</f>
        <v>Tarjeta de crédito</v>
      </c>
      <c r="F5039">
        <f>IF($A5039="","",VALUE(RIGHT(Tienda_3!E239,4)))</f>
        <v>2021</v>
      </c>
      <c r="G5039">
        <f>IF($A5039="","",Tienda_3!C239)</f>
        <v>1332000</v>
      </c>
      <c r="H5039">
        <f>IF($A5039="","",Tienda_3!D239)</f>
        <v>69100</v>
      </c>
      <c r="I5039">
        <f>IF($A5039="","",Tienda_3!H239)</f>
        <v>5</v>
      </c>
      <c r="J5039">
        <f>IF($A5039="",0,IF(AND(OR('Cuadro-de-mando'!$B$4="(Todas)",'Cuadro-de-mando'!$B$4=$A5039),OR('Cuadro-de-mando'!$E$4="(Todas)",'Cuadro-de-mando'!$E$4=$B5039),OR('Cuadro-de-mando'!$H$4="(Todas)",'Cuadro-de-mando'!$H$4=$C5039),OR('Cuadro-de-mando'!$K$4="(Todas)",'Cuadro-de-mando'!$K$4=$E5039),OR('Cuadro-de-mando'!$N$4="(Todos)",'Cuadro-de-mando'!$N$4=$F5039)),1,0))</f>
        <v>1</v>
      </c>
    </row>
    <row r="5040" spans="1:10" x14ac:dyDescent="0.25">
      <c r="A5040" t="str">
        <f>IF(Tienda_3!$A240="","","Tienda 3")</f>
        <v>Tienda 3</v>
      </c>
      <c r="B5040" t="str">
        <f>IF($A5040="","",Tienda_3!B240)</f>
        <v>Electrónicos</v>
      </c>
      <c r="C5040" t="str">
        <f>IF($A5040="","",Tienda_3!G240)</f>
        <v>Bucaramanga</v>
      </c>
      <c r="D5040" t="str">
        <f>IF($A5040="","",Tienda_3!F240)</f>
        <v>Juliana Costa</v>
      </c>
      <c r="E5040" t="str">
        <f>IF($A5040="","",Tienda_3!I240)</f>
        <v>Nequi</v>
      </c>
      <c r="F5040">
        <f>IF($A5040="","",VALUE(RIGHT(Tienda_3!E240,4)))</f>
        <v>2020</v>
      </c>
      <c r="G5040">
        <f>IF($A5040="","",Tienda_3!C240)</f>
        <v>1944800</v>
      </c>
      <c r="H5040">
        <f>IF($A5040="","",Tienda_3!D240)</f>
        <v>104000</v>
      </c>
      <c r="I5040">
        <f>IF($A5040="","",Tienda_3!H240)</f>
        <v>4</v>
      </c>
      <c r="J5040">
        <f>IF($A5040="",0,IF(AND(OR('Cuadro-de-mando'!$B$4="(Todas)",'Cuadro-de-mando'!$B$4=$A5040),OR('Cuadro-de-mando'!$E$4="(Todas)",'Cuadro-de-mando'!$E$4=$B5040),OR('Cuadro-de-mando'!$H$4="(Todas)",'Cuadro-de-mando'!$H$4=$C5040),OR('Cuadro-de-mando'!$K$4="(Todas)",'Cuadro-de-mando'!$K$4=$E5040),OR('Cuadro-de-mando'!$N$4="(Todos)",'Cuadro-de-mando'!$N$4=$F5040)),1,0))</f>
        <v>1</v>
      </c>
    </row>
    <row r="5041" spans="1:10" x14ac:dyDescent="0.25">
      <c r="A5041" t="str">
        <f>IF(Tienda_3!$A241="","","Tienda 3")</f>
        <v>Tienda 3</v>
      </c>
      <c r="B5041" t="str">
        <f>IF($A5041="","",Tienda_3!B241)</f>
        <v>Deportes y diversión</v>
      </c>
      <c r="C5041" t="str">
        <f>IF($A5041="","",Tienda_3!G241)</f>
        <v>Medellín</v>
      </c>
      <c r="D5041" t="str">
        <f>IF($A5041="","",Tienda_3!F241)</f>
        <v>Pedro Gomez</v>
      </c>
      <c r="E5041" t="str">
        <f>IF($A5041="","",Tienda_3!I241)</f>
        <v>Tarjeta de crédito</v>
      </c>
      <c r="F5041">
        <f>IF($A5041="","",VALUE(RIGHT(Tienda_3!E241,4)))</f>
        <v>2022</v>
      </c>
      <c r="G5041">
        <f>IF($A5041="","",Tienda_3!C241)</f>
        <v>39600</v>
      </c>
      <c r="H5041">
        <f>IF($A5041="","",Tienda_3!D241)</f>
        <v>2600</v>
      </c>
      <c r="I5041">
        <f>IF($A5041="","",Tienda_3!H241)</f>
        <v>4</v>
      </c>
      <c r="J5041">
        <f>IF($A5041="",0,IF(AND(OR('Cuadro-de-mando'!$B$4="(Todas)",'Cuadro-de-mando'!$B$4=$A5041),OR('Cuadro-de-mando'!$E$4="(Todas)",'Cuadro-de-mando'!$E$4=$B5041),OR('Cuadro-de-mando'!$H$4="(Todas)",'Cuadro-de-mando'!$H$4=$C5041),OR('Cuadro-de-mando'!$K$4="(Todas)",'Cuadro-de-mando'!$K$4=$E5041),OR('Cuadro-de-mando'!$N$4="(Todos)",'Cuadro-de-mando'!$N$4=$F5041)),1,0))</f>
        <v>1</v>
      </c>
    </row>
    <row r="5042" spans="1:10" x14ac:dyDescent="0.25">
      <c r="A5042" t="str">
        <f>IF(Tienda_3!$A242="","","Tienda 3")</f>
        <v>Tienda 3</v>
      </c>
      <c r="B5042" t="str">
        <f>IF($A5042="","",Tienda_3!B242)</f>
        <v>Deportes y diversión</v>
      </c>
      <c r="C5042" t="str">
        <f>IF($A5042="","",Tienda_3!G242)</f>
        <v>Soacha</v>
      </c>
      <c r="D5042" t="str">
        <f>IF($A5042="","",Tienda_3!F242)</f>
        <v>Juan Fernandez</v>
      </c>
      <c r="E5042" t="str">
        <f>IF($A5042="","",Tienda_3!I242)</f>
        <v>Tarjeta de crédito</v>
      </c>
      <c r="F5042">
        <f>IF($A5042="","",VALUE(RIGHT(Tienda_3!E242,4)))</f>
        <v>2022</v>
      </c>
      <c r="G5042">
        <f>IF($A5042="","",Tienda_3!C242)</f>
        <v>637800</v>
      </c>
      <c r="H5042">
        <f>IF($A5042="","",Tienda_3!D242)</f>
        <v>32200</v>
      </c>
      <c r="I5042">
        <f>IF($A5042="","",Tienda_3!H242)</f>
        <v>1</v>
      </c>
      <c r="J5042">
        <f>IF($A5042="",0,IF(AND(OR('Cuadro-de-mando'!$B$4="(Todas)",'Cuadro-de-mando'!$B$4=$A5042),OR('Cuadro-de-mando'!$E$4="(Todas)",'Cuadro-de-mando'!$E$4=$B5042),OR('Cuadro-de-mando'!$H$4="(Todas)",'Cuadro-de-mando'!$H$4=$C5042),OR('Cuadro-de-mando'!$K$4="(Todas)",'Cuadro-de-mando'!$K$4=$E5042),OR('Cuadro-de-mando'!$N$4="(Todos)",'Cuadro-de-mando'!$N$4=$F5042)),1,0))</f>
        <v>1</v>
      </c>
    </row>
    <row r="5043" spans="1:10" x14ac:dyDescent="0.25">
      <c r="A5043" t="str">
        <f>IF(Tienda_3!$A243="","","Tienda 3")</f>
        <v>Tienda 3</v>
      </c>
      <c r="B5043" t="str">
        <f>IF($A5043="","",Tienda_3!B243)</f>
        <v>Libros</v>
      </c>
      <c r="C5043" t="str">
        <f>IF($A5043="","",Tienda_3!G243)</f>
        <v>Bucaramanga</v>
      </c>
      <c r="D5043" t="str">
        <f>IF($A5043="","",Tienda_3!F243)</f>
        <v>Ángel Rodriguez</v>
      </c>
      <c r="E5043" t="str">
        <f>IF($A5043="","",Tienda_3!I243)</f>
        <v>Tarjeta de crédito</v>
      </c>
      <c r="F5043">
        <f>IF($A5043="","",VALUE(RIGHT(Tienda_3!E243,4)))</f>
        <v>2022</v>
      </c>
      <c r="G5043">
        <f>IF($A5043="","",Tienda_3!C243)</f>
        <v>35300</v>
      </c>
      <c r="H5043">
        <f>IF($A5043="","",Tienda_3!D243)</f>
        <v>2100</v>
      </c>
      <c r="I5043">
        <f>IF($A5043="","",Tienda_3!H243)</f>
        <v>5</v>
      </c>
      <c r="J5043">
        <f>IF($A5043="",0,IF(AND(OR('Cuadro-de-mando'!$B$4="(Todas)",'Cuadro-de-mando'!$B$4=$A5043),OR('Cuadro-de-mando'!$E$4="(Todas)",'Cuadro-de-mando'!$E$4=$B5043),OR('Cuadro-de-mando'!$H$4="(Todas)",'Cuadro-de-mando'!$H$4=$C5043),OR('Cuadro-de-mando'!$K$4="(Todas)",'Cuadro-de-mando'!$K$4=$E5043),OR('Cuadro-de-mando'!$N$4="(Todos)",'Cuadro-de-mando'!$N$4=$F5043)),1,0))</f>
        <v>1</v>
      </c>
    </row>
    <row r="5044" spans="1:10" x14ac:dyDescent="0.25">
      <c r="A5044" t="str">
        <f>IF(Tienda_3!$A244="","","Tienda 3")</f>
        <v>Tienda 3</v>
      </c>
      <c r="B5044" t="str">
        <f>IF($A5044="","",Tienda_3!B244)</f>
        <v>Muebles</v>
      </c>
      <c r="C5044" t="str">
        <f>IF($A5044="","",Tienda_3!G244)</f>
        <v>Cúcuta</v>
      </c>
      <c r="D5044" t="str">
        <f>IF($A5044="","",Tienda_3!F244)</f>
        <v>Mariana Herrera</v>
      </c>
      <c r="E5044" t="str">
        <f>IF($A5044="","",Tienda_3!I244)</f>
        <v>Nequi</v>
      </c>
      <c r="F5044">
        <f>IF($A5044="","",VALUE(RIGHT(Tienda_3!E244,4)))</f>
        <v>2020</v>
      </c>
      <c r="G5044">
        <f>IF($A5044="","",Tienda_3!C244)</f>
        <v>492900</v>
      </c>
      <c r="H5044">
        <f>IF($A5044="","",Tienda_3!D244)</f>
        <v>24400</v>
      </c>
      <c r="I5044">
        <f>IF($A5044="","",Tienda_3!H244)</f>
        <v>5</v>
      </c>
      <c r="J5044">
        <f>IF($A5044="",0,IF(AND(OR('Cuadro-de-mando'!$B$4="(Todas)",'Cuadro-de-mando'!$B$4=$A5044),OR('Cuadro-de-mando'!$E$4="(Todas)",'Cuadro-de-mando'!$E$4=$B5044),OR('Cuadro-de-mando'!$H$4="(Todas)",'Cuadro-de-mando'!$H$4=$C5044),OR('Cuadro-de-mando'!$K$4="(Todas)",'Cuadro-de-mando'!$K$4=$E5044),OR('Cuadro-de-mando'!$N$4="(Todos)",'Cuadro-de-mando'!$N$4=$F5044)),1,0))</f>
        <v>1</v>
      </c>
    </row>
    <row r="5045" spans="1:10" x14ac:dyDescent="0.25">
      <c r="A5045" t="str">
        <f>IF(Tienda_3!$A245="","","Tienda 3")</f>
        <v>Tienda 3</v>
      </c>
      <c r="B5045" t="str">
        <f>IF($A5045="","",Tienda_3!B245)</f>
        <v>Deportes y diversión</v>
      </c>
      <c r="C5045" t="str">
        <f>IF($A5045="","",Tienda_3!G245)</f>
        <v>Bogotá</v>
      </c>
      <c r="D5045" t="str">
        <f>IF($A5045="","",Tienda_3!F245)</f>
        <v>Blanca Ramirez</v>
      </c>
      <c r="E5045" t="str">
        <f>IF($A5045="","",Tienda_3!I245)</f>
        <v>Tarjeta de crédito</v>
      </c>
      <c r="F5045">
        <f>IF($A5045="","",VALUE(RIGHT(Tienda_3!E245,4)))</f>
        <v>2020</v>
      </c>
      <c r="G5045">
        <f>IF($A5045="","",Tienda_3!C245)</f>
        <v>61600</v>
      </c>
      <c r="H5045">
        <f>IF($A5045="","",Tienda_3!D245)</f>
        <v>3500</v>
      </c>
      <c r="I5045">
        <f>IF($A5045="","",Tienda_3!H245)</f>
        <v>5</v>
      </c>
      <c r="J5045">
        <f>IF($A5045="",0,IF(AND(OR('Cuadro-de-mando'!$B$4="(Todas)",'Cuadro-de-mando'!$B$4=$A5045),OR('Cuadro-de-mando'!$E$4="(Todas)",'Cuadro-de-mando'!$E$4=$B5045),OR('Cuadro-de-mando'!$H$4="(Todas)",'Cuadro-de-mando'!$H$4=$C5045),OR('Cuadro-de-mando'!$K$4="(Todas)",'Cuadro-de-mando'!$K$4=$E5045),OR('Cuadro-de-mando'!$N$4="(Todos)",'Cuadro-de-mando'!$N$4=$F5045)),1,0))</f>
        <v>1</v>
      </c>
    </row>
    <row r="5046" spans="1:10" x14ac:dyDescent="0.25">
      <c r="A5046" t="str">
        <f>IF(Tienda_3!$A246="","","Tienda 3")</f>
        <v>Tienda 3</v>
      </c>
      <c r="B5046" t="str">
        <f>IF($A5046="","",Tienda_3!B246)</f>
        <v>Deportes y diversión</v>
      </c>
      <c r="C5046" t="str">
        <f>IF($A5046="","",Tienda_3!G246)</f>
        <v>Bogotá</v>
      </c>
      <c r="D5046" t="str">
        <f>IF($A5046="","",Tienda_3!F246)</f>
        <v>Ángel Rodriguez</v>
      </c>
      <c r="E5046" t="str">
        <f>IF($A5046="","",Tienda_3!I246)</f>
        <v>Tarjeta de crédito</v>
      </c>
      <c r="F5046">
        <f>IF($A5046="","",VALUE(RIGHT(Tienda_3!E246,4)))</f>
        <v>2022</v>
      </c>
      <c r="G5046">
        <f>IF($A5046="","",Tienda_3!C246)</f>
        <v>98300</v>
      </c>
      <c r="H5046">
        <f>IF($A5046="","",Tienda_3!D246)</f>
        <v>3400</v>
      </c>
      <c r="I5046">
        <f>IF($A5046="","",Tienda_3!H246)</f>
        <v>5</v>
      </c>
      <c r="J5046">
        <f>IF($A5046="",0,IF(AND(OR('Cuadro-de-mando'!$B$4="(Todas)",'Cuadro-de-mando'!$B$4=$A5046),OR('Cuadro-de-mando'!$E$4="(Todas)",'Cuadro-de-mando'!$E$4=$B5046),OR('Cuadro-de-mando'!$H$4="(Todas)",'Cuadro-de-mando'!$H$4=$C5046),OR('Cuadro-de-mando'!$K$4="(Todas)",'Cuadro-de-mando'!$K$4=$E5046),OR('Cuadro-de-mando'!$N$4="(Todos)",'Cuadro-de-mando'!$N$4=$F5046)),1,0))</f>
        <v>1</v>
      </c>
    </row>
    <row r="5047" spans="1:10" x14ac:dyDescent="0.25">
      <c r="A5047" t="str">
        <f>IF(Tienda_3!$A247="","","Tienda 3")</f>
        <v>Tienda 3</v>
      </c>
      <c r="B5047" t="str">
        <f>IF($A5047="","",Tienda_3!B247)</f>
        <v>Muebles</v>
      </c>
      <c r="C5047" t="str">
        <f>IF($A5047="","",Tienda_3!G247)</f>
        <v>Medellín</v>
      </c>
      <c r="D5047" t="str">
        <f>IF($A5047="","",Tienda_3!F247)</f>
        <v>Blanca Ramirez</v>
      </c>
      <c r="E5047" t="str">
        <f>IF($A5047="","",Tienda_3!I247)</f>
        <v>Tarjeta de crédito</v>
      </c>
      <c r="F5047">
        <f>IF($A5047="","",VALUE(RIGHT(Tienda_3!E247,4)))</f>
        <v>2021</v>
      </c>
      <c r="G5047">
        <f>IF($A5047="","",Tienda_3!C247)</f>
        <v>315800</v>
      </c>
      <c r="H5047">
        <f>IF($A5047="","",Tienda_3!D247)</f>
        <v>15000</v>
      </c>
      <c r="I5047">
        <f>IF($A5047="","",Tienda_3!H247)</f>
        <v>3</v>
      </c>
      <c r="J5047">
        <f>IF($A5047="",0,IF(AND(OR('Cuadro-de-mando'!$B$4="(Todas)",'Cuadro-de-mando'!$B$4=$A5047),OR('Cuadro-de-mando'!$E$4="(Todas)",'Cuadro-de-mando'!$E$4=$B5047),OR('Cuadro-de-mando'!$H$4="(Todas)",'Cuadro-de-mando'!$H$4=$C5047),OR('Cuadro-de-mando'!$K$4="(Todas)",'Cuadro-de-mando'!$K$4=$E5047),OR('Cuadro-de-mando'!$N$4="(Todos)",'Cuadro-de-mando'!$N$4=$F5047)),1,0))</f>
        <v>1</v>
      </c>
    </row>
    <row r="5048" spans="1:10" x14ac:dyDescent="0.25">
      <c r="A5048" t="str">
        <f>IF(Tienda_3!$A248="","","Tienda 3")</f>
        <v>Tienda 3</v>
      </c>
      <c r="B5048" t="str">
        <f>IF($A5048="","",Tienda_3!B248)</f>
        <v>Instrumentos musicales</v>
      </c>
      <c r="C5048" t="str">
        <f>IF($A5048="","",Tienda_3!G248)</f>
        <v>Bogotá</v>
      </c>
      <c r="D5048" t="str">
        <f>IF($A5048="","",Tienda_3!F248)</f>
        <v>Santiago Silva</v>
      </c>
      <c r="E5048" t="str">
        <f>IF($A5048="","",Tienda_3!I248)</f>
        <v>Tarjeta de crédito</v>
      </c>
      <c r="F5048">
        <f>IF($A5048="","",VALUE(RIGHT(Tienda_3!E248,4)))</f>
        <v>2020</v>
      </c>
      <c r="G5048">
        <f>IF($A5048="","",Tienda_3!C248)</f>
        <v>412700</v>
      </c>
      <c r="H5048">
        <f>IF($A5048="","",Tienda_3!D248)</f>
        <v>22200</v>
      </c>
      <c r="I5048">
        <f>IF($A5048="","",Tienda_3!H248)</f>
        <v>4</v>
      </c>
      <c r="J5048">
        <f>IF($A5048="",0,IF(AND(OR('Cuadro-de-mando'!$B$4="(Todas)",'Cuadro-de-mando'!$B$4=$A5048),OR('Cuadro-de-mando'!$E$4="(Todas)",'Cuadro-de-mando'!$E$4=$B5048),OR('Cuadro-de-mando'!$H$4="(Todas)",'Cuadro-de-mando'!$H$4=$C5048),OR('Cuadro-de-mando'!$K$4="(Todas)",'Cuadro-de-mando'!$K$4=$E5048),OR('Cuadro-de-mando'!$N$4="(Todos)",'Cuadro-de-mando'!$N$4=$F5048)),1,0))</f>
        <v>1</v>
      </c>
    </row>
    <row r="5049" spans="1:10" x14ac:dyDescent="0.25">
      <c r="A5049" t="str">
        <f>IF(Tienda_3!$A249="","","Tienda 3")</f>
        <v>Tienda 3</v>
      </c>
      <c r="B5049" t="str">
        <f>IF($A5049="","",Tienda_3!B249)</f>
        <v>Electrodomésticos</v>
      </c>
      <c r="C5049" t="str">
        <f>IF($A5049="","",Tienda_3!G249)</f>
        <v>Cúcuta</v>
      </c>
      <c r="D5049" t="str">
        <f>IF($A5049="","",Tienda_3!F249)</f>
        <v>Izabela de León</v>
      </c>
      <c r="E5049" t="str">
        <f>IF($A5049="","",Tienda_3!I249)</f>
        <v>Tarjeta de crédito</v>
      </c>
      <c r="F5049">
        <f>IF($A5049="","",VALUE(RIGHT(Tienda_3!E249,4)))</f>
        <v>2021</v>
      </c>
      <c r="G5049">
        <f>IF($A5049="","",Tienda_3!C249)</f>
        <v>1024000</v>
      </c>
      <c r="H5049">
        <f>IF($A5049="","",Tienda_3!D249)</f>
        <v>54700</v>
      </c>
      <c r="I5049">
        <f>IF($A5049="","",Tienda_3!H249)</f>
        <v>5</v>
      </c>
      <c r="J5049">
        <f>IF($A5049="",0,IF(AND(OR('Cuadro-de-mando'!$B$4="(Todas)",'Cuadro-de-mando'!$B$4=$A5049),OR('Cuadro-de-mando'!$E$4="(Todas)",'Cuadro-de-mando'!$E$4=$B5049),OR('Cuadro-de-mando'!$H$4="(Todas)",'Cuadro-de-mando'!$H$4=$C5049),OR('Cuadro-de-mando'!$K$4="(Todas)",'Cuadro-de-mando'!$K$4=$E5049),OR('Cuadro-de-mando'!$N$4="(Todos)",'Cuadro-de-mando'!$N$4=$F5049)),1,0))</f>
        <v>1</v>
      </c>
    </row>
    <row r="5050" spans="1:10" x14ac:dyDescent="0.25">
      <c r="A5050" t="str">
        <f>IF(Tienda_3!$A250="","","Tienda 3")</f>
        <v>Tienda 3</v>
      </c>
      <c r="B5050" t="str">
        <f>IF($A5050="","",Tienda_3!B250)</f>
        <v>Deportes y diversión</v>
      </c>
      <c r="C5050" t="str">
        <f>IF($A5050="","",Tienda_3!G250)</f>
        <v>Bogotá</v>
      </c>
      <c r="D5050" t="str">
        <f>IF($A5050="","",Tienda_3!F250)</f>
        <v>Izabela de León</v>
      </c>
      <c r="E5050" t="str">
        <f>IF($A5050="","",Tienda_3!I250)</f>
        <v>Tarjeta de crédito</v>
      </c>
      <c r="F5050">
        <f>IF($A5050="","",VALUE(RIGHT(Tienda_3!E250,4)))</f>
        <v>2021</v>
      </c>
      <c r="G5050">
        <f>IF($A5050="","",Tienda_3!C250)</f>
        <v>671600</v>
      </c>
      <c r="H5050">
        <f>IF($A5050="","",Tienda_3!D250)</f>
        <v>43600</v>
      </c>
      <c r="I5050">
        <f>IF($A5050="","",Tienda_3!H250)</f>
        <v>4</v>
      </c>
      <c r="J5050">
        <f>IF($A5050="",0,IF(AND(OR('Cuadro-de-mando'!$B$4="(Todas)",'Cuadro-de-mando'!$B$4=$A5050),OR('Cuadro-de-mando'!$E$4="(Todas)",'Cuadro-de-mando'!$E$4=$B5050),OR('Cuadro-de-mando'!$H$4="(Todas)",'Cuadro-de-mando'!$H$4=$C5050),OR('Cuadro-de-mando'!$K$4="(Todas)",'Cuadro-de-mando'!$K$4=$E5050),OR('Cuadro-de-mando'!$N$4="(Todos)",'Cuadro-de-mando'!$N$4=$F5050)),1,0))</f>
        <v>1</v>
      </c>
    </row>
    <row r="5051" spans="1:10" x14ac:dyDescent="0.25">
      <c r="A5051" t="str">
        <f>IF(Tienda_3!$A251="","","Tienda 3")</f>
        <v>Tienda 3</v>
      </c>
      <c r="B5051" t="str">
        <f>IF($A5051="","",Tienda_3!B251)</f>
        <v>Libros</v>
      </c>
      <c r="C5051" t="str">
        <f>IF($A5051="","",Tienda_3!G251)</f>
        <v>Medellín</v>
      </c>
      <c r="D5051" t="str">
        <f>IF($A5051="","",Tienda_3!F251)</f>
        <v>Santiago Silva</v>
      </c>
      <c r="E5051" t="str">
        <f>IF($A5051="","",Tienda_3!I251)</f>
        <v>Tarjeta de crédito</v>
      </c>
      <c r="F5051">
        <f>IF($A5051="","",VALUE(RIGHT(Tienda_3!E251,4)))</f>
        <v>2021</v>
      </c>
      <c r="G5051">
        <f>IF($A5051="","",Tienda_3!C251)</f>
        <v>29300</v>
      </c>
      <c r="H5051">
        <f>IF($A5051="","",Tienda_3!D251)</f>
        <v>1800</v>
      </c>
      <c r="I5051">
        <f>IF($A5051="","",Tienda_3!H251)</f>
        <v>4</v>
      </c>
      <c r="J5051">
        <f>IF($A5051="",0,IF(AND(OR('Cuadro-de-mando'!$B$4="(Todas)",'Cuadro-de-mando'!$B$4=$A5051),OR('Cuadro-de-mando'!$E$4="(Todas)",'Cuadro-de-mando'!$E$4=$B5051),OR('Cuadro-de-mando'!$H$4="(Todas)",'Cuadro-de-mando'!$H$4=$C5051),OR('Cuadro-de-mando'!$K$4="(Todas)",'Cuadro-de-mando'!$K$4=$E5051),OR('Cuadro-de-mando'!$N$4="(Todos)",'Cuadro-de-mando'!$N$4=$F5051)),1,0))</f>
        <v>1</v>
      </c>
    </row>
    <row r="5052" spans="1:10" x14ac:dyDescent="0.25">
      <c r="A5052" t="str">
        <f>IF(Tienda_3!$A252="","","Tienda 3")</f>
        <v>Tienda 3</v>
      </c>
      <c r="B5052" t="str">
        <f>IF($A5052="","",Tienda_3!B252)</f>
        <v>Electrodomésticos</v>
      </c>
      <c r="C5052" t="str">
        <f>IF($A5052="","",Tienda_3!G252)</f>
        <v>Cali</v>
      </c>
      <c r="D5052" t="str">
        <f>IF($A5052="","",Tienda_3!F252)</f>
        <v>Beatriz Morales</v>
      </c>
      <c r="E5052" t="str">
        <f>IF($A5052="","",Tienda_3!I252)</f>
        <v>Tarjeta de crédito</v>
      </c>
      <c r="F5052">
        <f>IF($A5052="","",VALUE(RIGHT(Tienda_3!E252,4)))</f>
        <v>2021</v>
      </c>
      <c r="G5052">
        <f>IF($A5052="","",Tienda_3!C252)</f>
        <v>1378400</v>
      </c>
      <c r="H5052">
        <f>IF($A5052="","",Tienda_3!D252)</f>
        <v>73600</v>
      </c>
      <c r="I5052">
        <f>IF($A5052="","",Tienda_3!H252)</f>
        <v>1</v>
      </c>
      <c r="J5052">
        <f>IF($A5052="",0,IF(AND(OR('Cuadro-de-mando'!$B$4="(Todas)",'Cuadro-de-mando'!$B$4=$A5052),OR('Cuadro-de-mando'!$E$4="(Todas)",'Cuadro-de-mando'!$E$4=$B5052),OR('Cuadro-de-mando'!$H$4="(Todas)",'Cuadro-de-mando'!$H$4=$C5052),OR('Cuadro-de-mando'!$K$4="(Todas)",'Cuadro-de-mando'!$K$4=$E5052),OR('Cuadro-de-mando'!$N$4="(Todos)",'Cuadro-de-mando'!$N$4=$F5052)),1,0))</f>
        <v>1</v>
      </c>
    </row>
    <row r="5053" spans="1:10" x14ac:dyDescent="0.25">
      <c r="A5053" t="str">
        <f>IF(Tienda_3!$A253="","","Tienda 3")</f>
        <v>Tienda 3</v>
      </c>
      <c r="B5053" t="str">
        <f>IF($A5053="","",Tienda_3!B253)</f>
        <v>Muebles</v>
      </c>
      <c r="C5053" t="str">
        <f>IF($A5053="","",Tienda_3!G253)</f>
        <v>Medellín</v>
      </c>
      <c r="D5053" t="str">
        <f>IF($A5053="","",Tienda_3!F253)</f>
        <v>Santiago Silva</v>
      </c>
      <c r="E5053" t="str">
        <f>IF($A5053="","",Tienda_3!I253)</f>
        <v>Nequi</v>
      </c>
      <c r="F5053">
        <f>IF($A5053="","",VALUE(RIGHT(Tienda_3!E253,4)))</f>
        <v>2020</v>
      </c>
      <c r="G5053">
        <f>IF($A5053="","",Tienda_3!C253)</f>
        <v>269700</v>
      </c>
      <c r="H5053">
        <f>IF($A5053="","",Tienda_3!D253)</f>
        <v>12500</v>
      </c>
      <c r="I5053">
        <f>IF($A5053="","",Tienda_3!H253)</f>
        <v>5</v>
      </c>
      <c r="J5053">
        <f>IF($A5053="",0,IF(AND(OR('Cuadro-de-mando'!$B$4="(Todas)",'Cuadro-de-mando'!$B$4=$A5053),OR('Cuadro-de-mando'!$E$4="(Todas)",'Cuadro-de-mando'!$E$4=$B5053),OR('Cuadro-de-mando'!$H$4="(Todas)",'Cuadro-de-mando'!$H$4=$C5053),OR('Cuadro-de-mando'!$K$4="(Todas)",'Cuadro-de-mando'!$K$4=$E5053),OR('Cuadro-de-mando'!$N$4="(Todos)",'Cuadro-de-mando'!$N$4=$F5053)),1,0))</f>
        <v>1</v>
      </c>
    </row>
    <row r="5054" spans="1:10" x14ac:dyDescent="0.25">
      <c r="A5054" t="str">
        <f>IF(Tienda_3!$A254="","","Tienda 3")</f>
        <v>Tienda 3</v>
      </c>
      <c r="B5054" t="str">
        <f>IF($A5054="","",Tienda_3!B254)</f>
        <v>Deportes y diversión</v>
      </c>
      <c r="C5054" t="str">
        <f>IF($A5054="","",Tienda_3!G254)</f>
        <v>Cartagena</v>
      </c>
      <c r="D5054" t="str">
        <f>IF($A5054="","",Tienda_3!F254)</f>
        <v>Pedro Gomez</v>
      </c>
      <c r="E5054" t="str">
        <f>IF($A5054="","",Tienda_3!I254)</f>
        <v>Tarjeta de crédito</v>
      </c>
      <c r="F5054">
        <f>IF($A5054="","",VALUE(RIGHT(Tienda_3!E254,4)))</f>
        <v>2022</v>
      </c>
      <c r="G5054">
        <f>IF($A5054="","",Tienda_3!C254)</f>
        <v>48400</v>
      </c>
      <c r="H5054">
        <f>IF($A5054="","",Tienda_3!D254)</f>
        <v>2800</v>
      </c>
      <c r="I5054">
        <f>IF($A5054="","",Tienda_3!H254)</f>
        <v>5</v>
      </c>
      <c r="J5054">
        <f>IF($A5054="",0,IF(AND(OR('Cuadro-de-mando'!$B$4="(Todas)",'Cuadro-de-mando'!$B$4=$A5054),OR('Cuadro-de-mando'!$E$4="(Todas)",'Cuadro-de-mando'!$E$4=$B5054),OR('Cuadro-de-mando'!$H$4="(Todas)",'Cuadro-de-mando'!$H$4=$C5054),OR('Cuadro-de-mando'!$K$4="(Todas)",'Cuadro-de-mando'!$K$4=$E5054),OR('Cuadro-de-mando'!$N$4="(Todos)",'Cuadro-de-mando'!$N$4=$F5054)),1,0))</f>
        <v>1</v>
      </c>
    </row>
    <row r="5055" spans="1:10" x14ac:dyDescent="0.25">
      <c r="A5055" t="str">
        <f>IF(Tienda_3!$A255="","","Tienda 3")</f>
        <v>Tienda 3</v>
      </c>
      <c r="B5055" t="str">
        <f>IF($A5055="","",Tienda_3!B255)</f>
        <v>Electrónicos</v>
      </c>
      <c r="C5055" t="str">
        <f>IF($A5055="","",Tienda_3!G255)</f>
        <v>Bogotá</v>
      </c>
      <c r="D5055" t="str">
        <f>IF($A5055="","",Tienda_3!F255)</f>
        <v>Maria Alfonso</v>
      </c>
      <c r="E5055" t="str">
        <f>IF($A5055="","",Tienda_3!I255)</f>
        <v>Nequi</v>
      </c>
      <c r="F5055">
        <f>IF($A5055="","",VALUE(RIGHT(Tienda_3!E255,4)))</f>
        <v>2021</v>
      </c>
      <c r="G5055">
        <f>IF($A5055="","",Tienda_3!C255)</f>
        <v>75200</v>
      </c>
      <c r="H5055">
        <f>IF($A5055="","",Tienda_3!D255)</f>
        <v>4500</v>
      </c>
      <c r="I5055">
        <f>IF($A5055="","",Tienda_3!H255)</f>
        <v>5</v>
      </c>
      <c r="J5055">
        <f>IF($A5055="",0,IF(AND(OR('Cuadro-de-mando'!$B$4="(Todas)",'Cuadro-de-mando'!$B$4=$A5055),OR('Cuadro-de-mando'!$E$4="(Todas)",'Cuadro-de-mando'!$E$4=$B5055),OR('Cuadro-de-mando'!$H$4="(Todas)",'Cuadro-de-mando'!$H$4=$C5055),OR('Cuadro-de-mando'!$K$4="(Todas)",'Cuadro-de-mando'!$K$4=$E5055),OR('Cuadro-de-mando'!$N$4="(Todos)",'Cuadro-de-mando'!$N$4=$F5055)),1,0))</f>
        <v>1</v>
      </c>
    </row>
    <row r="5056" spans="1:10" x14ac:dyDescent="0.25">
      <c r="A5056" t="str">
        <f>IF(Tienda_3!$A256="","","Tienda 3")</f>
        <v>Tienda 3</v>
      </c>
      <c r="B5056" t="str">
        <f>IF($A5056="","",Tienda_3!B256)</f>
        <v>Juguetes</v>
      </c>
      <c r="C5056" t="str">
        <f>IF($A5056="","",Tienda_3!G256)</f>
        <v>Bogotá</v>
      </c>
      <c r="D5056" t="str">
        <f>IF($A5056="","",Tienda_3!F256)</f>
        <v>Santiago Silva</v>
      </c>
      <c r="E5056" t="str">
        <f>IF($A5056="","",Tienda_3!I256)</f>
        <v>Tarjeta de crédito</v>
      </c>
      <c r="F5056">
        <f>IF($A5056="","",VALUE(RIGHT(Tienda_3!E256,4)))</f>
        <v>2021</v>
      </c>
      <c r="G5056">
        <f>IF($A5056="","",Tienda_3!C256)</f>
        <v>73800</v>
      </c>
      <c r="H5056">
        <f>IF($A5056="","",Tienda_3!D256)</f>
        <v>4400</v>
      </c>
      <c r="I5056">
        <f>IF($A5056="","",Tienda_3!H256)</f>
        <v>5</v>
      </c>
      <c r="J5056">
        <f>IF($A5056="",0,IF(AND(OR('Cuadro-de-mando'!$B$4="(Todas)",'Cuadro-de-mando'!$B$4=$A5056),OR('Cuadro-de-mando'!$E$4="(Todas)",'Cuadro-de-mando'!$E$4=$B5056),OR('Cuadro-de-mando'!$H$4="(Todas)",'Cuadro-de-mando'!$H$4=$C5056),OR('Cuadro-de-mando'!$K$4="(Todas)",'Cuadro-de-mando'!$K$4=$E5056),OR('Cuadro-de-mando'!$N$4="(Todos)",'Cuadro-de-mando'!$N$4=$F5056)),1,0))</f>
        <v>1</v>
      </c>
    </row>
    <row r="5057" spans="1:10" x14ac:dyDescent="0.25">
      <c r="A5057" t="str">
        <f>IF(Tienda_3!$A257="","","Tienda 3")</f>
        <v>Tienda 3</v>
      </c>
      <c r="B5057" t="str">
        <f>IF($A5057="","",Tienda_3!B257)</f>
        <v>Juguetes</v>
      </c>
      <c r="C5057" t="str">
        <f>IF($A5057="","",Tienda_3!G257)</f>
        <v>Medellín</v>
      </c>
      <c r="D5057" t="str">
        <f>IF($A5057="","",Tienda_3!F257)</f>
        <v>Ángel Rodriguez</v>
      </c>
      <c r="E5057" t="str">
        <f>IF($A5057="","",Tienda_3!I257)</f>
        <v>Tarjeta de crédito</v>
      </c>
      <c r="F5057">
        <f>IF($A5057="","",VALUE(RIGHT(Tienda_3!E257,4)))</f>
        <v>2021</v>
      </c>
      <c r="G5057">
        <f>IF($A5057="","",Tienda_3!C257)</f>
        <v>37100</v>
      </c>
      <c r="H5057">
        <f>IF($A5057="","",Tienda_3!D257)</f>
        <v>2400</v>
      </c>
      <c r="I5057">
        <f>IF($A5057="","",Tienda_3!H257)</f>
        <v>4</v>
      </c>
      <c r="J5057">
        <f>IF($A5057="",0,IF(AND(OR('Cuadro-de-mando'!$B$4="(Todas)",'Cuadro-de-mando'!$B$4=$A5057),OR('Cuadro-de-mando'!$E$4="(Todas)",'Cuadro-de-mando'!$E$4=$B5057),OR('Cuadro-de-mando'!$H$4="(Todas)",'Cuadro-de-mando'!$H$4=$C5057),OR('Cuadro-de-mando'!$K$4="(Todas)",'Cuadro-de-mando'!$K$4=$E5057),OR('Cuadro-de-mando'!$N$4="(Todos)",'Cuadro-de-mando'!$N$4=$F5057)),1,0))</f>
        <v>1</v>
      </c>
    </row>
    <row r="5058" spans="1:10" x14ac:dyDescent="0.25">
      <c r="A5058" t="str">
        <f>IF(Tienda_3!$A258="","","Tienda 3")</f>
        <v>Tienda 3</v>
      </c>
      <c r="B5058" t="str">
        <f>IF($A5058="","",Tienda_3!B258)</f>
        <v>Deportes y diversión</v>
      </c>
      <c r="C5058" t="str">
        <f>IF($A5058="","",Tienda_3!G258)</f>
        <v>Bogotá</v>
      </c>
      <c r="D5058" t="str">
        <f>IF($A5058="","",Tienda_3!F258)</f>
        <v>Izabela de León</v>
      </c>
      <c r="E5058" t="str">
        <f>IF($A5058="","",Tienda_3!I258)</f>
        <v>Tarjeta de crédito</v>
      </c>
      <c r="F5058">
        <f>IF($A5058="","",VALUE(RIGHT(Tienda_3!E258,4)))</f>
        <v>2022</v>
      </c>
      <c r="G5058">
        <f>IF($A5058="","",Tienda_3!C258)</f>
        <v>696100</v>
      </c>
      <c r="H5058">
        <f>IF($A5058="","",Tienda_3!D258)</f>
        <v>35300</v>
      </c>
      <c r="I5058">
        <f>IF($A5058="","",Tienda_3!H258)</f>
        <v>5</v>
      </c>
      <c r="J5058">
        <f>IF($A5058="",0,IF(AND(OR('Cuadro-de-mando'!$B$4="(Todas)",'Cuadro-de-mando'!$B$4=$A5058),OR('Cuadro-de-mando'!$E$4="(Todas)",'Cuadro-de-mando'!$E$4=$B5058),OR('Cuadro-de-mando'!$H$4="(Todas)",'Cuadro-de-mando'!$H$4=$C5058),OR('Cuadro-de-mando'!$K$4="(Todas)",'Cuadro-de-mando'!$K$4=$E5058),OR('Cuadro-de-mando'!$N$4="(Todos)",'Cuadro-de-mando'!$N$4=$F5058)),1,0))</f>
        <v>1</v>
      </c>
    </row>
    <row r="5059" spans="1:10" x14ac:dyDescent="0.25">
      <c r="A5059" t="str">
        <f>IF(Tienda_3!$A259="","","Tienda 3")</f>
        <v>Tienda 3</v>
      </c>
      <c r="B5059" t="str">
        <f>IF($A5059="","",Tienda_3!B259)</f>
        <v>Deportes y diversión</v>
      </c>
      <c r="C5059" t="str">
        <f>IF($A5059="","",Tienda_3!G259)</f>
        <v>Bogotá</v>
      </c>
      <c r="D5059" t="str">
        <f>IF($A5059="","",Tienda_3!F259)</f>
        <v>Juliana Costa</v>
      </c>
      <c r="E5059" t="str">
        <f>IF($A5059="","",Tienda_3!I259)</f>
        <v>Tarjeta de crédito</v>
      </c>
      <c r="F5059">
        <f>IF($A5059="","",VALUE(RIGHT(Tienda_3!E259,4)))</f>
        <v>2020</v>
      </c>
      <c r="G5059">
        <f>IF($A5059="","",Tienda_3!C259)</f>
        <v>8100</v>
      </c>
      <c r="H5059">
        <f>IF($A5059="","",Tienda_3!D259)</f>
        <v>800</v>
      </c>
      <c r="I5059">
        <f>IF($A5059="","",Tienda_3!H259)</f>
        <v>4</v>
      </c>
      <c r="J5059">
        <f>IF($A5059="",0,IF(AND(OR('Cuadro-de-mando'!$B$4="(Todas)",'Cuadro-de-mando'!$B$4=$A5059),OR('Cuadro-de-mando'!$E$4="(Todas)",'Cuadro-de-mando'!$E$4=$B5059),OR('Cuadro-de-mando'!$H$4="(Todas)",'Cuadro-de-mando'!$H$4=$C5059),OR('Cuadro-de-mando'!$K$4="(Todas)",'Cuadro-de-mando'!$K$4=$E5059),OR('Cuadro-de-mando'!$N$4="(Todos)",'Cuadro-de-mando'!$N$4=$F5059)),1,0))</f>
        <v>1</v>
      </c>
    </row>
    <row r="5060" spans="1:10" x14ac:dyDescent="0.25">
      <c r="A5060" t="str">
        <f>IF(Tienda_3!$A260="","","Tienda 3")</f>
        <v>Tienda 3</v>
      </c>
      <c r="B5060" t="str">
        <f>IF($A5060="","",Tienda_3!B260)</f>
        <v>Electrodomésticos</v>
      </c>
      <c r="C5060" t="str">
        <f>IF($A5060="","",Tienda_3!G260)</f>
        <v>Bogotá</v>
      </c>
      <c r="D5060" t="str">
        <f>IF($A5060="","",Tienda_3!F260)</f>
        <v>Camila Rivera</v>
      </c>
      <c r="E5060" t="str">
        <f>IF($A5060="","",Tienda_3!I260)</f>
        <v>Nequi</v>
      </c>
      <c r="F5060">
        <f>IF($A5060="","",VALUE(RIGHT(Tienda_3!E260,4)))</f>
        <v>2022</v>
      </c>
      <c r="G5060">
        <f>IF($A5060="","",Tienda_3!C260)</f>
        <v>880500</v>
      </c>
      <c r="H5060">
        <f>IF($A5060="","",Tienda_3!D260)</f>
        <v>54800</v>
      </c>
      <c r="I5060">
        <f>IF($A5060="","",Tienda_3!H260)</f>
        <v>4</v>
      </c>
      <c r="J5060">
        <f>IF($A5060="",0,IF(AND(OR('Cuadro-de-mando'!$B$4="(Todas)",'Cuadro-de-mando'!$B$4=$A5060),OR('Cuadro-de-mando'!$E$4="(Todas)",'Cuadro-de-mando'!$E$4=$B5060),OR('Cuadro-de-mando'!$H$4="(Todas)",'Cuadro-de-mando'!$H$4=$C5060),OR('Cuadro-de-mando'!$K$4="(Todas)",'Cuadro-de-mando'!$K$4=$E5060),OR('Cuadro-de-mando'!$N$4="(Todos)",'Cuadro-de-mando'!$N$4=$F5060)),1,0))</f>
        <v>1</v>
      </c>
    </row>
    <row r="5061" spans="1:10" x14ac:dyDescent="0.25">
      <c r="A5061" t="str">
        <f>IF(Tienda_3!$A261="","","Tienda 3")</f>
        <v>Tienda 3</v>
      </c>
      <c r="B5061" t="str">
        <f>IF($A5061="","",Tienda_3!B261)</f>
        <v>Muebles</v>
      </c>
      <c r="C5061" t="str">
        <f>IF($A5061="","",Tienda_3!G261)</f>
        <v>Bogotá</v>
      </c>
      <c r="D5061" t="str">
        <f>IF($A5061="","",Tienda_3!F261)</f>
        <v>Mariana Herrera</v>
      </c>
      <c r="E5061" t="str">
        <f>IF($A5061="","",Tienda_3!I261)</f>
        <v>Tarjeta de crédito</v>
      </c>
      <c r="F5061">
        <f>IF($A5061="","",VALUE(RIGHT(Tienda_3!E261,4)))</f>
        <v>2020</v>
      </c>
      <c r="G5061">
        <f>IF($A5061="","",Tienda_3!C261)</f>
        <v>254400</v>
      </c>
      <c r="H5061">
        <f>IF($A5061="","",Tienda_3!D261)</f>
        <v>11700</v>
      </c>
      <c r="I5061">
        <f>IF($A5061="","",Tienda_3!H261)</f>
        <v>4</v>
      </c>
      <c r="J5061">
        <f>IF($A5061="",0,IF(AND(OR('Cuadro-de-mando'!$B$4="(Todas)",'Cuadro-de-mando'!$B$4=$A5061),OR('Cuadro-de-mando'!$E$4="(Todas)",'Cuadro-de-mando'!$E$4=$B5061),OR('Cuadro-de-mando'!$H$4="(Todas)",'Cuadro-de-mando'!$H$4=$C5061),OR('Cuadro-de-mando'!$K$4="(Todas)",'Cuadro-de-mando'!$K$4=$E5061),OR('Cuadro-de-mando'!$N$4="(Todos)",'Cuadro-de-mando'!$N$4=$F5061)),1,0))</f>
        <v>1</v>
      </c>
    </row>
    <row r="5062" spans="1:10" x14ac:dyDescent="0.25">
      <c r="A5062" t="str">
        <f>IF(Tienda_3!$A262="","","Tienda 3")</f>
        <v>Tienda 3</v>
      </c>
      <c r="B5062" t="str">
        <f>IF($A5062="","",Tienda_3!B262)</f>
        <v>Muebles</v>
      </c>
      <c r="C5062" t="str">
        <f>IF($A5062="","",Tienda_3!G262)</f>
        <v>Medellín</v>
      </c>
      <c r="D5062" t="str">
        <f>IF($A5062="","",Tienda_3!F262)</f>
        <v>Beatriz Morales</v>
      </c>
      <c r="E5062" t="str">
        <f>IF($A5062="","",Tienda_3!I262)</f>
        <v>Tarjeta de crédito</v>
      </c>
      <c r="F5062">
        <f>IF($A5062="","",VALUE(RIGHT(Tienda_3!E262,4)))</f>
        <v>2022</v>
      </c>
      <c r="G5062">
        <f>IF($A5062="","",Tienda_3!C262)</f>
        <v>767000</v>
      </c>
      <c r="H5062">
        <f>IF($A5062="","",Tienda_3!D262)</f>
        <v>45500</v>
      </c>
      <c r="I5062">
        <f>IF($A5062="","",Tienda_3!H262)</f>
        <v>2</v>
      </c>
      <c r="J5062">
        <f>IF($A5062="",0,IF(AND(OR('Cuadro-de-mando'!$B$4="(Todas)",'Cuadro-de-mando'!$B$4=$A5062),OR('Cuadro-de-mando'!$E$4="(Todas)",'Cuadro-de-mando'!$E$4=$B5062),OR('Cuadro-de-mando'!$H$4="(Todas)",'Cuadro-de-mando'!$H$4=$C5062),OR('Cuadro-de-mando'!$K$4="(Todas)",'Cuadro-de-mando'!$K$4=$E5062),OR('Cuadro-de-mando'!$N$4="(Todos)",'Cuadro-de-mando'!$N$4=$F5062)),1,0))</f>
        <v>1</v>
      </c>
    </row>
    <row r="5063" spans="1:10" x14ac:dyDescent="0.25">
      <c r="A5063" t="str">
        <f>IF(Tienda_3!$A263="","","Tienda 3")</f>
        <v>Tienda 3</v>
      </c>
      <c r="B5063" t="str">
        <f>IF($A5063="","",Tienda_3!B263)</f>
        <v>Deportes y diversión</v>
      </c>
      <c r="C5063" t="str">
        <f>IF($A5063="","",Tienda_3!G263)</f>
        <v>Cartagena</v>
      </c>
      <c r="D5063" t="str">
        <f>IF($A5063="","",Tienda_3!F263)</f>
        <v>Izabela de León</v>
      </c>
      <c r="E5063" t="str">
        <f>IF($A5063="","",Tienda_3!I263)</f>
        <v>Tarjeta de crédito</v>
      </c>
      <c r="F5063">
        <f>IF($A5063="","",VALUE(RIGHT(Tienda_3!E263,4)))</f>
        <v>2022</v>
      </c>
      <c r="G5063">
        <f>IF($A5063="","",Tienda_3!C263)</f>
        <v>39800</v>
      </c>
      <c r="H5063">
        <f>IF($A5063="","",Tienda_3!D263)</f>
        <v>2300</v>
      </c>
      <c r="I5063">
        <f>IF($A5063="","",Tienda_3!H263)</f>
        <v>4</v>
      </c>
      <c r="J5063">
        <f>IF($A5063="",0,IF(AND(OR('Cuadro-de-mando'!$B$4="(Todas)",'Cuadro-de-mando'!$B$4=$A5063),OR('Cuadro-de-mando'!$E$4="(Todas)",'Cuadro-de-mando'!$E$4=$B5063),OR('Cuadro-de-mando'!$H$4="(Todas)",'Cuadro-de-mando'!$H$4=$C5063),OR('Cuadro-de-mando'!$K$4="(Todas)",'Cuadro-de-mando'!$K$4=$E5063),OR('Cuadro-de-mando'!$N$4="(Todos)",'Cuadro-de-mando'!$N$4=$F5063)),1,0))</f>
        <v>1</v>
      </c>
    </row>
    <row r="5064" spans="1:10" x14ac:dyDescent="0.25">
      <c r="A5064" t="str">
        <f>IF(Tienda_3!$A264="","","Tienda 3")</f>
        <v>Tienda 3</v>
      </c>
      <c r="B5064" t="str">
        <f>IF($A5064="","",Tienda_3!B264)</f>
        <v>Libros</v>
      </c>
      <c r="C5064" t="str">
        <f>IF($A5064="","",Tienda_3!G264)</f>
        <v>Bogotá</v>
      </c>
      <c r="D5064" t="str">
        <f>IF($A5064="","",Tienda_3!F264)</f>
        <v>Mariana Herrera</v>
      </c>
      <c r="E5064" t="str">
        <f>IF($A5064="","",Tienda_3!I264)</f>
        <v>Nequi</v>
      </c>
      <c r="F5064">
        <f>IF($A5064="","",VALUE(RIGHT(Tienda_3!E264,4)))</f>
        <v>2021</v>
      </c>
      <c r="G5064">
        <f>IF($A5064="","",Tienda_3!C264)</f>
        <v>42900</v>
      </c>
      <c r="H5064">
        <f>IF($A5064="","",Tienda_3!D264)</f>
        <v>3300</v>
      </c>
      <c r="I5064">
        <f>IF($A5064="","",Tienda_3!H264)</f>
        <v>5</v>
      </c>
      <c r="J5064">
        <f>IF($A5064="",0,IF(AND(OR('Cuadro-de-mando'!$B$4="(Todas)",'Cuadro-de-mando'!$B$4=$A5064),OR('Cuadro-de-mando'!$E$4="(Todas)",'Cuadro-de-mando'!$E$4=$B5064),OR('Cuadro-de-mando'!$H$4="(Todas)",'Cuadro-de-mando'!$H$4=$C5064),OR('Cuadro-de-mando'!$K$4="(Todas)",'Cuadro-de-mando'!$K$4=$E5064),OR('Cuadro-de-mando'!$N$4="(Todos)",'Cuadro-de-mando'!$N$4=$F5064)),1,0))</f>
        <v>1</v>
      </c>
    </row>
    <row r="5065" spans="1:10" x14ac:dyDescent="0.25">
      <c r="A5065" t="str">
        <f>IF(Tienda_3!$A265="","","Tienda 3")</f>
        <v>Tienda 3</v>
      </c>
      <c r="B5065" t="str">
        <f>IF($A5065="","",Tienda_3!B265)</f>
        <v>Electrodomésticos</v>
      </c>
      <c r="C5065" t="str">
        <f>IF($A5065="","",Tienda_3!G265)</f>
        <v>Cartagena</v>
      </c>
      <c r="D5065" t="str">
        <f>IF($A5065="","",Tienda_3!F265)</f>
        <v>Santiago Silva</v>
      </c>
      <c r="E5065" t="str">
        <f>IF($A5065="","",Tienda_3!I265)</f>
        <v>Tarjeta de crédito</v>
      </c>
      <c r="F5065">
        <f>IF($A5065="","",VALUE(RIGHT(Tienda_3!E265,4)))</f>
        <v>2022</v>
      </c>
      <c r="G5065">
        <f>IF($A5065="","",Tienda_3!C265)</f>
        <v>854700</v>
      </c>
      <c r="H5065">
        <f>IF($A5065="","",Tienda_3!D265)</f>
        <v>47900</v>
      </c>
      <c r="I5065">
        <f>IF($A5065="","",Tienda_3!H265)</f>
        <v>5</v>
      </c>
      <c r="J5065">
        <f>IF($A5065="",0,IF(AND(OR('Cuadro-de-mando'!$B$4="(Todas)",'Cuadro-de-mando'!$B$4=$A5065),OR('Cuadro-de-mando'!$E$4="(Todas)",'Cuadro-de-mando'!$E$4=$B5065),OR('Cuadro-de-mando'!$H$4="(Todas)",'Cuadro-de-mando'!$H$4=$C5065),OR('Cuadro-de-mando'!$K$4="(Todas)",'Cuadro-de-mando'!$K$4=$E5065),OR('Cuadro-de-mando'!$N$4="(Todos)",'Cuadro-de-mando'!$N$4=$F5065)),1,0))</f>
        <v>1</v>
      </c>
    </row>
    <row r="5066" spans="1:10" x14ac:dyDescent="0.25">
      <c r="A5066" t="str">
        <f>IF(Tienda_3!$A266="","","Tienda 3")</f>
        <v>Tienda 3</v>
      </c>
      <c r="B5066" t="str">
        <f>IF($A5066="","",Tienda_3!B266)</f>
        <v>Deportes y diversión</v>
      </c>
      <c r="C5066" t="str">
        <f>IF($A5066="","",Tienda_3!G266)</f>
        <v>Bogotá</v>
      </c>
      <c r="D5066" t="str">
        <f>IF($A5066="","",Tienda_3!F266)</f>
        <v>Pedro Gomez</v>
      </c>
      <c r="E5066" t="str">
        <f>IF($A5066="","",Tienda_3!I266)</f>
        <v>Tarjeta de crédito</v>
      </c>
      <c r="F5066">
        <f>IF($A5066="","",VALUE(RIGHT(Tienda_3!E266,4)))</f>
        <v>2023</v>
      </c>
      <c r="G5066">
        <f>IF($A5066="","",Tienda_3!C266)</f>
        <v>39700</v>
      </c>
      <c r="H5066">
        <f>IF($A5066="","",Tienda_3!D266)</f>
        <v>2300</v>
      </c>
      <c r="I5066">
        <f>IF($A5066="","",Tienda_3!H266)</f>
        <v>4</v>
      </c>
      <c r="J5066">
        <f>IF($A5066="",0,IF(AND(OR('Cuadro-de-mando'!$B$4="(Todas)",'Cuadro-de-mando'!$B$4=$A5066),OR('Cuadro-de-mando'!$E$4="(Todas)",'Cuadro-de-mando'!$E$4=$B5066),OR('Cuadro-de-mando'!$H$4="(Todas)",'Cuadro-de-mando'!$H$4=$C5066),OR('Cuadro-de-mando'!$K$4="(Todas)",'Cuadro-de-mando'!$K$4=$E5066),OR('Cuadro-de-mando'!$N$4="(Todos)",'Cuadro-de-mando'!$N$4=$F5066)),1,0))</f>
        <v>1</v>
      </c>
    </row>
    <row r="5067" spans="1:10" x14ac:dyDescent="0.25">
      <c r="A5067" t="str">
        <f>IF(Tienda_3!$A267="","","Tienda 3")</f>
        <v>Tienda 3</v>
      </c>
      <c r="B5067" t="str">
        <f>IF($A5067="","",Tienda_3!B267)</f>
        <v>Deportes y diversión</v>
      </c>
      <c r="C5067" t="str">
        <f>IF($A5067="","",Tienda_3!G267)</f>
        <v>Medellín</v>
      </c>
      <c r="D5067" t="str">
        <f>IF($A5067="","",Tienda_3!F267)</f>
        <v>Pedro Gomez</v>
      </c>
      <c r="E5067" t="str">
        <f>IF($A5067="","",Tienda_3!I267)</f>
        <v>Tarjeta de crédito</v>
      </c>
      <c r="F5067">
        <f>IF($A5067="","",VALUE(RIGHT(Tienda_3!E267,4)))</f>
        <v>2022</v>
      </c>
      <c r="G5067">
        <f>IF($A5067="","",Tienda_3!C267)</f>
        <v>8200</v>
      </c>
      <c r="H5067">
        <f>IF($A5067="","",Tienda_3!D267)</f>
        <v>1100</v>
      </c>
      <c r="I5067">
        <f>IF($A5067="","",Tienda_3!H267)</f>
        <v>5</v>
      </c>
      <c r="J5067">
        <f>IF($A5067="",0,IF(AND(OR('Cuadro-de-mando'!$B$4="(Todas)",'Cuadro-de-mando'!$B$4=$A5067),OR('Cuadro-de-mando'!$E$4="(Todas)",'Cuadro-de-mando'!$E$4=$B5067),OR('Cuadro-de-mando'!$H$4="(Todas)",'Cuadro-de-mando'!$H$4=$C5067),OR('Cuadro-de-mando'!$K$4="(Todas)",'Cuadro-de-mando'!$K$4=$E5067),OR('Cuadro-de-mando'!$N$4="(Todos)",'Cuadro-de-mando'!$N$4=$F5067)),1,0))</f>
        <v>1</v>
      </c>
    </row>
    <row r="5068" spans="1:10" x14ac:dyDescent="0.25">
      <c r="A5068" t="str">
        <f>IF(Tienda_3!$A268="","","Tienda 3")</f>
        <v>Tienda 3</v>
      </c>
      <c r="B5068" t="str">
        <f>IF($A5068="","",Tienda_3!B268)</f>
        <v>Muebles</v>
      </c>
      <c r="C5068" t="str">
        <f>IF($A5068="","",Tienda_3!G268)</f>
        <v>Riohacha</v>
      </c>
      <c r="D5068" t="str">
        <f>IF($A5068="","",Tienda_3!F268)</f>
        <v>Juliana Costa</v>
      </c>
      <c r="E5068" t="str">
        <f>IF($A5068="","",Tienda_3!I268)</f>
        <v>Tarjeta de crédito</v>
      </c>
      <c r="F5068">
        <f>IF($A5068="","",VALUE(RIGHT(Tienda_3!E268,4)))</f>
        <v>2022</v>
      </c>
      <c r="G5068">
        <f>IF($A5068="","",Tienda_3!C268)</f>
        <v>548000</v>
      </c>
      <c r="H5068">
        <f>IF($A5068="","",Tienda_3!D268)</f>
        <v>29400</v>
      </c>
      <c r="I5068">
        <f>IF($A5068="","",Tienda_3!H268)</f>
        <v>5</v>
      </c>
      <c r="J5068">
        <f>IF($A5068="",0,IF(AND(OR('Cuadro-de-mando'!$B$4="(Todas)",'Cuadro-de-mando'!$B$4=$A5068),OR('Cuadro-de-mando'!$E$4="(Todas)",'Cuadro-de-mando'!$E$4=$B5068),OR('Cuadro-de-mando'!$H$4="(Todas)",'Cuadro-de-mando'!$H$4=$C5068),OR('Cuadro-de-mando'!$K$4="(Todas)",'Cuadro-de-mando'!$K$4=$E5068),OR('Cuadro-de-mando'!$N$4="(Todos)",'Cuadro-de-mando'!$N$4=$F5068)),1,0))</f>
        <v>1</v>
      </c>
    </row>
    <row r="5069" spans="1:10" x14ac:dyDescent="0.25">
      <c r="A5069" t="str">
        <f>IF(Tienda_3!$A269="","","Tienda 3")</f>
        <v>Tienda 3</v>
      </c>
      <c r="B5069" t="str">
        <f>IF($A5069="","",Tienda_3!B269)</f>
        <v>Instrumentos musicales</v>
      </c>
      <c r="C5069" t="str">
        <f>IF($A5069="","",Tienda_3!G269)</f>
        <v>Bogotá</v>
      </c>
      <c r="D5069" t="str">
        <f>IF($A5069="","",Tienda_3!F269)</f>
        <v>Pedro Gomez</v>
      </c>
      <c r="E5069" t="str">
        <f>IF($A5069="","",Tienda_3!I269)</f>
        <v>Tarjeta de crédito</v>
      </c>
      <c r="F5069">
        <f>IF($A5069="","",VALUE(RIGHT(Tienda_3!E269,4)))</f>
        <v>2023</v>
      </c>
      <c r="G5069">
        <f>IF($A5069="","",Tienda_3!C269)</f>
        <v>88400</v>
      </c>
      <c r="H5069">
        <f>IF($A5069="","",Tienda_3!D269)</f>
        <v>2900</v>
      </c>
      <c r="I5069">
        <f>IF($A5069="","",Tienda_3!H269)</f>
        <v>5</v>
      </c>
      <c r="J5069">
        <f>IF($A5069="",0,IF(AND(OR('Cuadro-de-mando'!$B$4="(Todas)",'Cuadro-de-mando'!$B$4=$A5069),OR('Cuadro-de-mando'!$E$4="(Todas)",'Cuadro-de-mando'!$E$4=$B5069),OR('Cuadro-de-mando'!$H$4="(Todas)",'Cuadro-de-mando'!$H$4=$C5069),OR('Cuadro-de-mando'!$K$4="(Todas)",'Cuadro-de-mando'!$K$4=$E5069),OR('Cuadro-de-mando'!$N$4="(Todos)",'Cuadro-de-mando'!$N$4=$F5069)),1,0))</f>
        <v>1</v>
      </c>
    </row>
    <row r="5070" spans="1:10" x14ac:dyDescent="0.25">
      <c r="A5070" t="str">
        <f>IF(Tienda_3!$A270="","","Tienda 3")</f>
        <v>Tienda 3</v>
      </c>
      <c r="B5070" t="str">
        <f>IF($A5070="","",Tienda_3!B270)</f>
        <v>Instrumentos musicales</v>
      </c>
      <c r="C5070" t="str">
        <f>IF($A5070="","",Tienda_3!G270)</f>
        <v>Medellín</v>
      </c>
      <c r="D5070" t="str">
        <f>IF($A5070="","",Tienda_3!F270)</f>
        <v>Felipe Santos</v>
      </c>
      <c r="E5070" t="str">
        <f>IF($A5070="","",Tienda_3!I270)</f>
        <v>Tarjeta de crédito</v>
      </c>
      <c r="F5070">
        <f>IF($A5070="","",VALUE(RIGHT(Tienda_3!E270,4)))</f>
        <v>2022</v>
      </c>
      <c r="G5070">
        <f>IF($A5070="","",Tienda_3!C270)</f>
        <v>672600</v>
      </c>
      <c r="H5070">
        <f>IF($A5070="","",Tienda_3!D270)</f>
        <v>34000</v>
      </c>
      <c r="I5070">
        <f>IF($A5070="","",Tienda_3!H270)</f>
        <v>5</v>
      </c>
      <c r="J5070">
        <f>IF($A5070="",0,IF(AND(OR('Cuadro-de-mando'!$B$4="(Todas)",'Cuadro-de-mando'!$B$4=$A5070),OR('Cuadro-de-mando'!$E$4="(Todas)",'Cuadro-de-mando'!$E$4=$B5070),OR('Cuadro-de-mando'!$H$4="(Todas)",'Cuadro-de-mando'!$H$4=$C5070),OR('Cuadro-de-mando'!$K$4="(Todas)",'Cuadro-de-mando'!$K$4=$E5070),OR('Cuadro-de-mando'!$N$4="(Todos)",'Cuadro-de-mando'!$N$4=$F5070)),1,0))</f>
        <v>1</v>
      </c>
    </row>
    <row r="5071" spans="1:10" x14ac:dyDescent="0.25">
      <c r="A5071" t="str">
        <f>IF(Tienda_3!$A271="","","Tienda 3")</f>
        <v>Tienda 3</v>
      </c>
      <c r="B5071" t="str">
        <f>IF($A5071="","",Tienda_3!B271)</f>
        <v>Instrumentos musicales</v>
      </c>
      <c r="C5071" t="str">
        <f>IF($A5071="","",Tienda_3!G271)</f>
        <v>Pereira</v>
      </c>
      <c r="D5071" t="str">
        <f>IF($A5071="","",Tienda_3!F271)</f>
        <v>Maria Alfonso</v>
      </c>
      <c r="E5071" t="str">
        <f>IF($A5071="","",Tienda_3!I271)</f>
        <v>Tarjeta de crédito</v>
      </c>
      <c r="F5071">
        <f>IF($A5071="","",VALUE(RIGHT(Tienda_3!E271,4)))</f>
        <v>2021</v>
      </c>
      <c r="G5071">
        <f>IF($A5071="","",Tienda_3!C271)</f>
        <v>861700</v>
      </c>
      <c r="H5071">
        <f>IF($A5071="","",Tienda_3!D271)</f>
        <v>46300</v>
      </c>
      <c r="I5071">
        <f>IF($A5071="","",Tienda_3!H271)</f>
        <v>1</v>
      </c>
      <c r="J5071">
        <f>IF($A5071="",0,IF(AND(OR('Cuadro-de-mando'!$B$4="(Todas)",'Cuadro-de-mando'!$B$4=$A5071),OR('Cuadro-de-mando'!$E$4="(Todas)",'Cuadro-de-mando'!$E$4=$B5071),OR('Cuadro-de-mando'!$H$4="(Todas)",'Cuadro-de-mando'!$H$4=$C5071),OR('Cuadro-de-mando'!$K$4="(Todas)",'Cuadro-de-mando'!$K$4=$E5071),OR('Cuadro-de-mando'!$N$4="(Todos)",'Cuadro-de-mando'!$N$4=$F5071)),1,0))</f>
        <v>1</v>
      </c>
    </row>
    <row r="5072" spans="1:10" x14ac:dyDescent="0.25">
      <c r="A5072" t="str">
        <f>IF(Tienda_3!$A272="","","Tienda 3")</f>
        <v>Tienda 3</v>
      </c>
      <c r="B5072" t="str">
        <f>IF($A5072="","",Tienda_3!B272)</f>
        <v>Electrodomésticos</v>
      </c>
      <c r="C5072" t="str">
        <f>IF($A5072="","",Tienda_3!G272)</f>
        <v>Bogotá</v>
      </c>
      <c r="D5072" t="str">
        <f>IF($A5072="","",Tienda_3!F272)</f>
        <v>Maria Alfonso</v>
      </c>
      <c r="E5072" t="str">
        <f>IF($A5072="","",Tienda_3!I272)</f>
        <v>Tarjeta de crédito</v>
      </c>
      <c r="F5072">
        <f>IF($A5072="","",VALUE(RIGHT(Tienda_3!E272,4)))</f>
        <v>2022</v>
      </c>
      <c r="G5072">
        <f>IF($A5072="","",Tienda_3!C272)</f>
        <v>1833200</v>
      </c>
      <c r="H5072">
        <f>IF($A5072="","",Tienda_3!D272)</f>
        <v>98000</v>
      </c>
      <c r="I5072">
        <f>IF($A5072="","",Tienda_3!H272)</f>
        <v>5</v>
      </c>
      <c r="J5072">
        <f>IF($A5072="",0,IF(AND(OR('Cuadro-de-mando'!$B$4="(Todas)",'Cuadro-de-mando'!$B$4=$A5072),OR('Cuadro-de-mando'!$E$4="(Todas)",'Cuadro-de-mando'!$E$4=$B5072),OR('Cuadro-de-mando'!$H$4="(Todas)",'Cuadro-de-mando'!$H$4=$C5072),OR('Cuadro-de-mando'!$K$4="(Todas)",'Cuadro-de-mando'!$K$4=$E5072),OR('Cuadro-de-mando'!$N$4="(Todos)",'Cuadro-de-mando'!$N$4=$F5072)),1,0))</f>
        <v>1</v>
      </c>
    </row>
    <row r="5073" spans="1:10" x14ac:dyDescent="0.25">
      <c r="A5073" t="str">
        <f>IF(Tienda_3!$A273="","","Tienda 3")</f>
        <v>Tienda 3</v>
      </c>
      <c r="B5073" t="str">
        <f>IF($A5073="","",Tienda_3!B273)</f>
        <v>Deportes y diversión</v>
      </c>
      <c r="C5073" t="str">
        <f>IF($A5073="","",Tienda_3!G273)</f>
        <v>Bogotá</v>
      </c>
      <c r="D5073" t="str">
        <f>IF($A5073="","",Tienda_3!F273)</f>
        <v>Rafael Acosta</v>
      </c>
      <c r="E5073" t="str">
        <f>IF($A5073="","",Tienda_3!I273)</f>
        <v>Tarjeta de crédito</v>
      </c>
      <c r="F5073">
        <f>IF($A5073="","",VALUE(RIGHT(Tienda_3!E273,4)))</f>
        <v>2020</v>
      </c>
      <c r="G5073">
        <f>IF($A5073="","",Tienda_3!C273)</f>
        <v>52700</v>
      </c>
      <c r="H5073">
        <f>IF($A5073="","",Tienda_3!D273)</f>
        <v>1000</v>
      </c>
      <c r="I5073">
        <f>IF($A5073="","",Tienda_3!H273)</f>
        <v>5</v>
      </c>
      <c r="J5073">
        <f>IF($A5073="",0,IF(AND(OR('Cuadro-de-mando'!$B$4="(Todas)",'Cuadro-de-mando'!$B$4=$A5073),OR('Cuadro-de-mando'!$E$4="(Todas)",'Cuadro-de-mando'!$E$4=$B5073),OR('Cuadro-de-mando'!$H$4="(Todas)",'Cuadro-de-mando'!$H$4=$C5073),OR('Cuadro-de-mando'!$K$4="(Todas)",'Cuadro-de-mando'!$K$4=$E5073),OR('Cuadro-de-mando'!$N$4="(Todos)",'Cuadro-de-mando'!$N$4=$F5073)),1,0))</f>
        <v>1</v>
      </c>
    </row>
    <row r="5074" spans="1:10" x14ac:dyDescent="0.25">
      <c r="A5074" t="str">
        <f>IF(Tienda_3!$A274="","","Tienda 3")</f>
        <v>Tienda 3</v>
      </c>
      <c r="B5074" t="str">
        <f>IF($A5074="","",Tienda_3!B274)</f>
        <v>Electrónicos</v>
      </c>
      <c r="C5074" t="str">
        <f>IF($A5074="","",Tienda_3!G274)</f>
        <v>Medellín</v>
      </c>
      <c r="D5074" t="str">
        <f>IF($A5074="","",Tienda_3!F274)</f>
        <v>Rafael Acosta</v>
      </c>
      <c r="E5074" t="str">
        <f>IF($A5074="","",Tienda_3!I274)</f>
        <v>Tarjeta de crédito</v>
      </c>
      <c r="F5074">
        <f>IF($A5074="","",VALUE(RIGHT(Tienda_3!E274,4)))</f>
        <v>2021</v>
      </c>
      <c r="G5074">
        <f>IF($A5074="","",Tienda_3!C274)</f>
        <v>1642900</v>
      </c>
      <c r="H5074">
        <f>IF($A5074="","",Tienda_3!D274)</f>
        <v>85700</v>
      </c>
      <c r="I5074">
        <f>IF($A5074="","",Tienda_3!H274)</f>
        <v>4</v>
      </c>
      <c r="J5074">
        <f>IF($A5074="",0,IF(AND(OR('Cuadro-de-mando'!$B$4="(Todas)",'Cuadro-de-mando'!$B$4=$A5074),OR('Cuadro-de-mando'!$E$4="(Todas)",'Cuadro-de-mando'!$E$4=$B5074),OR('Cuadro-de-mando'!$H$4="(Todas)",'Cuadro-de-mando'!$H$4=$C5074),OR('Cuadro-de-mando'!$K$4="(Todas)",'Cuadro-de-mando'!$K$4=$E5074),OR('Cuadro-de-mando'!$N$4="(Todos)",'Cuadro-de-mando'!$N$4=$F5074)),1,0))</f>
        <v>1</v>
      </c>
    </row>
    <row r="5075" spans="1:10" x14ac:dyDescent="0.25">
      <c r="A5075" t="str">
        <f>IF(Tienda_3!$A275="","","Tienda 3")</f>
        <v>Tienda 3</v>
      </c>
      <c r="B5075" t="str">
        <f>IF($A5075="","",Tienda_3!B275)</f>
        <v>Juguetes</v>
      </c>
      <c r="C5075" t="str">
        <f>IF($A5075="","",Tienda_3!G275)</f>
        <v>Medellín</v>
      </c>
      <c r="D5075" t="str">
        <f>IF($A5075="","",Tienda_3!F275)</f>
        <v>Blanca Ramirez</v>
      </c>
      <c r="E5075" t="str">
        <f>IF($A5075="","",Tienda_3!I275)</f>
        <v>Tarjeta de crédito</v>
      </c>
      <c r="F5075">
        <f>IF($A5075="","",VALUE(RIGHT(Tienda_3!E275,4)))</f>
        <v>2020</v>
      </c>
      <c r="G5075">
        <f>IF($A5075="","",Tienda_3!C275)</f>
        <v>23900</v>
      </c>
      <c r="H5075">
        <f>IF($A5075="","",Tienda_3!D275)</f>
        <v>3600</v>
      </c>
      <c r="I5075">
        <f>IF($A5075="","",Tienda_3!H275)</f>
        <v>5</v>
      </c>
      <c r="J5075">
        <f>IF($A5075="",0,IF(AND(OR('Cuadro-de-mando'!$B$4="(Todas)",'Cuadro-de-mando'!$B$4=$A5075),OR('Cuadro-de-mando'!$E$4="(Todas)",'Cuadro-de-mando'!$E$4=$B5075),OR('Cuadro-de-mando'!$H$4="(Todas)",'Cuadro-de-mando'!$H$4=$C5075),OR('Cuadro-de-mando'!$K$4="(Todas)",'Cuadro-de-mando'!$K$4=$E5075),OR('Cuadro-de-mando'!$N$4="(Todos)",'Cuadro-de-mando'!$N$4=$F5075)),1,0))</f>
        <v>1</v>
      </c>
    </row>
    <row r="5076" spans="1:10" x14ac:dyDescent="0.25">
      <c r="A5076" t="str">
        <f>IF(Tienda_3!$A276="","","Tienda 3")</f>
        <v>Tienda 3</v>
      </c>
      <c r="B5076" t="str">
        <f>IF($A5076="","",Tienda_3!B276)</f>
        <v>Muebles</v>
      </c>
      <c r="C5076" t="str">
        <f>IF($A5076="","",Tienda_3!G276)</f>
        <v>Bogotá</v>
      </c>
      <c r="D5076" t="str">
        <f>IF($A5076="","",Tienda_3!F276)</f>
        <v>Lucas Olivera</v>
      </c>
      <c r="E5076" t="str">
        <f>IF($A5076="","",Tienda_3!I276)</f>
        <v>Tarjeta de crédito</v>
      </c>
      <c r="F5076">
        <f>IF($A5076="","",VALUE(RIGHT(Tienda_3!E276,4)))</f>
        <v>2020</v>
      </c>
      <c r="G5076">
        <f>IF($A5076="","",Tienda_3!C276)</f>
        <v>678500</v>
      </c>
      <c r="H5076">
        <f>IF($A5076="","",Tienda_3!D276)</f>
        <v>36500</v>
      </c>
      <c r="I5076">
        <f>IF($A5076="","",Tienda_3!H276)</f>
        <v>2</v>
      </c>
      <c r="J5076">
        <f>IF($A5076="",0,IF(AND(OR('Cuadro-de-mando'!$B$4="(Todas)",'Cuadro-de-mando'!$B$4=$A5076),OR('Cuadro-de-mando'!$E$4="(Todas)",'Cuadro-de-mando'!$E$4=$B5076),OR('Cuadro-de-mando'!$H$4="(Todas)",'Cuadro-de-mando'!$H$4=$C5076),OR('Cuadro-de-mando'!$K$4="(Todas)",'Cuadro-de-mando'!$K$4=$E5076),OR('Cuadro-de-mando'!$N$4="(Todos)",'Cuadro-de-mando'!$N$4=$F5076)),1,0))</f>
        <v>1</v>
      </c>
    </row>
    <row r="5077" spans="1:10" x14ac:dyDescent="0.25">
      <c r="A5077" t="str">
        <f>IF(Tienda_3!$A277="","","Tienda 3")</f>
        <v>Tienda 3</v>
      </c>
      <c r="B5077" t="str">
        <f>IF($A5077="","",Tienda_3!B277)</f>
        <v>Muebles</v>
      </c>
      <c r="C5077" t="str">
        <f>IF($A5077="","",Tienda_3!G277)</f>
        <v>Cali</v>
      </c>
      <c r="D5077" t="str">
        <f>IF($A5077="","",Tienda_3!F277)</f>
        <v>Maria Alfonso</v>
      </c>
      <c r="E5077" t="str">
        <f>IF($A5077="","",Tienda_3!I277)</f>
        <v>Tarjeta de crédito</v>
      </c>
      <c r="F5077">
        <f>IF($A5077="","",VALUE(RIGHT(Tienda_3!E277,4)))</f>
        <v>2021</v>
      </c>
      <c r="G5077">
        <f>IF($A5077="","",Tienda_3!C277)</f>
        <v>495500</v>
      </c>
      <c r="H5077">
        <f>IF($A5077="","",Tienda_3!D277)</f>
        <v>24600</v>
      </c>
      <c r="I5077">
        <f>IF($A5077="","",Tienda_3!H277)</f>
        <v>4</v>
      </c>
      <c r="J5077">
        <f>IF($A5077="",0,IF(AND(OR('Cuadro-de-mando'!$B$4="(Todas)",'Cuadro-de-mando'!$B$4=$A5077),OR('Cuadro-de-mando'!$E$4="(Todas)",'Cuadro-de-mando'!$E$4=$B5077),OR('Cuadro-de-mando'!$H$4="(Todas)",'Cuadro-de-mando'!$H$4=$C5077),OR('Cuadro-de-mando'!$K$4="(Todas)",'Cuadro-de-mando'!$K$4=$E5077),OR('Cuadro-de-mando'!$N$4="(Todos)",'Cuadro-de-mando'!$N$4=$F5077)),1,0))</f>
        <v>1</v>
      </c>
    </row>
    <row r="5078" spans="1:10" x14ac:dyDescent="0.25">
      <c r="A5078" t="str">
        <f>IF(Tienda_3!$A278="","","Tienda 3")</f>
        <v>Tienda 3</v>
      </c>
      <c r="B5078" t="str">
        <f>IF($A5078="","",Tienda_3!B278)</f>
        <v>Instrumentos musicales</v>
      </c>
      <c r="C5078" t="str">
        <f>IF($A5078="","",Tienda_3!G278)</f>
        <v>Cali</v>
      </c>
      <c r="D5078" t="str">
        <f>IF($A5078="","",Tienda_3!F278)</f>
        <v>Juan Fernandez</v>
      </c>
      <c r="E5078" t="str">
        <f>IF($A5078="","",Tienda_3!I278)</f>
        <v>Tarjeta de crédito</v>
      </c>
      <c r="F5078">
        <f>IF($A5078="","",VALUE(RIGHT(Tienda_3!E278,4)))</f>
        <v>2021</v>
      </c>
      <c r="G5078">
        <f>IF($A5078="","",Tienda_3!C278)</f>
        <v>59100</v>
      </c>
      <c r="H5078">
        <f>IF($A5078="","",Tienda_3!D278)</f>
        <v>1300</v>
      </c>
      <c r="I5078">
        <f>IF($A5078="","",Tienda_3!H278)</f>
        <v>5</v>
      </c>
      <c r="J5078">
        <f>IF($A5078="",0,IF(AND(OR('Cuadro-de-mando'!$B$4="(Todas)",'Cuadro-de-mando'!$B$4=$A5078),OR('Cuadro-de-mando'!$E$4="(Todas)",'Cuadro-de-mando'!$E$4=$B5078),OR('Cuadro-de-mando'!$H$4="(Todas)",'Cuadro-de-mando'!$H$4=$C5078),OR('Cuadro-de-mando'!$K$4="(Todas)",'Cuadro-de-mando'!$K$4=$E5078),OR('Cuadro-de-mando'!$N$4="(Todos)",'Cuadro-de-mando'!$N$4=$F5078)),1,0))</f>
        <v>1</v>
      </c>
    </row>
    <row r="5079" spans="1:10" x14ac:dyDescent="0.25">
      <c r="A5079" t="str">
        <f>IF(Tienda_3!$A279="","","Tienda 3")</f>
        <v>Tienda 3</v>
      </c>
      <c r="B5079" t="str">
        <f>IF($A5079="","",Tienda_3!B279)</f>
        <v>Muebles</v>
      </c>
      <c r="C5079" t="str">
        <f>IF($A5079="","",Tienda_3!G279)</f>
        <v>Leticia</v>
      </c>
      <c r="D5079" t="str">
        <f>IF($A5079="","",Tienda_3!F279)</f>
        <v>Juan Fernandez</v>
      </c>
      <c r="E5079" t="str">
        <f>IF($A5079="","",Tienda_3!I279)</f>
        <v>Tarjeta de crédito</v>
      </c>
      <c r="F5079">
        <f>IF($A5079="","",VALUE(RIGHT(Tienda_3!E279,4)))</f>
        <v>2020</v>
      </c>
      <c r="G5079">
        <f>IF($A5079="","",Tienda_3!C279)</f>
        <v>741300</v>
      </c>
      <c r="H5079">
        <f>IF($A5079="","",Tienda_3!D279)</f>
        <v>44200</v>
      </c>
      <c r="I5079">
        <f>IF($A5079="","",Tienda_3!H279)</f>
        <v>5</v>
      </c>
      <c r="J5079">
        <f>IF($A5079="",0,IF(AND(OR('Cuadro-de-mando'!$B$4="(Todas)",'Cuadro-de-mando'!$B$4=$A5079),OR('Cuadro-de-mando'!$E$4="(Todas)",'Cuadro-de-mando'!$E$4=$B5079),OR('Cuadro-de-mando'!$H$4="(Todas)",'Cuadro-de-mando'!$H$4=$C5079),OR('Cuadro-de-mando'!$K$4="(Todas)",'Cuadro-de-mando'!$K$4=$E5079),OR('Cuadro-de-mando'!$N$4="(Todos)",'Cuadro-de-mando'!$N$4=$F5079)),1,0))</f>
        <v>1</v>
      </c>
    </row>
    <row r="5080" spans="1:10" x14ac:dyDescent="0.25">
      <c r="A5080" t="str">
        <f>IF(Tienda_3!$A280="","","Tienda 3")</f>
        <v>Tienda 3</v>
      </c>
      <c r="B5080" t="str">
        <f>IF($A5080="","",Tienda_3!B280)</f>
        <v>Instrumentos musicales</v>
      </c>
      <c r="C5080" t="str">
        <f>IF($A5080="","",Tienda_3!G280)</f>
        <v>Medellín</v>
      </c>
      <c r="D5080" t="str">
        <f>IF($A5080="","",Tienda_3!F280)</f>
        <v>Blanca Ramirez</v>
      </c>
      <c r="E5080" t="str">
        <f>IF($A5080="","",Tienda_3!I280)</f>
        <v>Tarjeta de crédito</v>
      </c>
      <c r="F5080">
        <f>IF($A5080="","",VALUE(RIGHT(Tienda_3!E280,4)))</f>
        <v>2023</v>
      </c>
      <c r="G5080">
        <f>IF($A5080="","",Tienda_3!C280)</f>
        <v>961200</v>
      </c>
      <c r="H5080">
        <f>IF($A5080="","",Tienda_3!D280)</f>
        <v>49400</v>
      </c>
      <c r="I5080">
        <f>IF($A5080="","",Tienda_3!H280)</f>
        <v>5</v>
      </c>
      <c r="J5080">
        <f>IF($A5080="",0,IF(AND(OR('Cuadro-de-mando'!$B$4="(Todas)",'Cuadro-de-mando'!$B$4=$A5080),OR('Cuadro-de-mando'!$E$4="(Todas)",'Cuadro-de-mando'!$E$4=$B5080),OR('Cuadro-de-mando'!$H$4="(Todas)",'Cuadro-de-mando'!$H$4=$C5080),OR('Cuadro-de-mando'!$K$4="(Todas)",'Cuadro-de-mando'!$K$4=$E5080),OR('Cuadro-de-mando'!$N$4="(Todos)",'Cuadro-de-mando'!$N$4=$F5080)),1,0))</f>
        <v>1</v>
      </c>
    </row>
    <row r="5081" spans="1:10" x14ac:dyDescent="0.25">
      <c r="A5081" t="str">
        <f>IF(Tienda_3!$A281="","","Tienda 3")</f>
        <v>Tienda 3</v>
      </c>
      <c r="B5081" t="str">
        <f>IF($A5081="","",Tienda_3!B281)</f>
        <v>Deportes y diversión</v>
      </c>
      <c r="C5081" t="str">
        <f>IF($A5081="","",Tienda_3!G281)</f>
        <v>Bogotá</v>
      </c>
      <c r="D5081" t="str">
        <f>IF($A5081="","",Tienda_3!F281)</f>
        <v>Rafael Acosta</v>
      </c>
      <c r="E5081" t="str">
        <f>IF($A5081="","",Tienda_3!I281)</f>
        <v>Tarjeta de crédito</v>
      </c>
      <c r="F5081">
        <f>IF($A5081="","",VALUE(RIGHT(Tienda_3!E281,4)))</f>
        <v>2022</v>
      </c>
      <c r="G5081">
        <f>IF($A5081="","",Tienda_3!C281)</f>
        <v>53400</v>
      </c>
      <c r="H5081">
        <f>IF($A5081="","",Tienda_3!D281)</f>
        <v>1000</v>
      </c>
      <c r="I5081">
        <f>IF($A5081="","",Tienda_3!H281)</f>
        <v>5</v>
      </c>
      <c r="J5081">
        <f>IF($A5081="",0,IF(AND(OR('Cuadro-de-mando'!$B$4="(Todas)",'Cuadro-de-mando'!$B$4=$A5081),OR('Cuadro-de-mando'!$E$4="(Todas)",'Cuadro-de-mando'!$E$4=$B5081),OR('Cuadro-de-mando'!$H$4="(Todas)",'Cuadro-de-mando'!$H$4=$C5081),OR('Cuadro-de-mando'!$K$4="(Todas)",'Cuadro-de-mando'!$K$4=$E5081),OR('Cuadro-de-mando'!$N$4="(Todos)",'Cuadro-de-mando'!$N$4=$F5081)),1,0))</f>
        <v>1</v>
      </c>
    </row>
    <row r="5082" spans="1:10" x14ac:dyDescent="0.25">
      <c r="A5082" t="str">
        <f>IF(Tienda_3!$A282="","","Tienda 3")</f>
        <v>Tienda 3</v>
      </c>
      <c r="B5082" t="str">
        <f>IF($A5082="","",Tienda_3!B282)</f>
        <v>Muebles</v>
      </c>
      <c r="C5082" t="str">
        <f>IF($A5082="","",Tienda_3!G282)</f>
        <v>Bogotá</v>
      </c>
      <c r="D5082" t="str">
        <f>IF($A5082="","",Tienda_3!F282)</f>
        <v>Izabela de León</v>
      </c>
      <c r="E5082" t="str">
        <f>IF($A5082="","",Tienda_3!I282)</f>
        <v>Tarjeta de crédito</v>
      </c>
      <c r="F5082">
        <f>IF($A5082="","",VALUE(RIGHT(Tienda_3!E282,4)))</f>
        <v>2020</v>
      </c>
      <c r="G5082">
        <f>IF($A5082="","",Tienda_3!C282)</f>
        <v>133000</v>
      </c>
      <c r="H5082">
        <f>IF($A5082="","",Tienda_3!D282)</f>
        <v>7500</v>
      </c>
      <c r="I5082">
        <f>IF($A5082="","",Tienda_3!H282)</f>
        <v>5</v>
      </c>
      <c r="J5082">
        <f>IF($A5082="",0,IF(AND(OR('Cuadro-de-mando'!$B$4="(Todas)",'Cuadro-de-mando'!$B$4=$A5082),OR('Cuadro-de-mando'!$E$4="(Todas)",'Cuadro-de-mando'!$E$4=$B5082),OR('Cuadro-de-mando'!$H$4="(Todas)",'Cuadro-de-mando'!$H$4=$C5082),OR('Cuadro-de-mando'!$K$4="(Todas)",'Cuadro-de-mando'!$K$4=$E5082),OR('Cuadro-de-mando'!$N$4="(Todos)",'Cuadro-de-mando'!$N$4=$F5082)),1,0))</f>
        <v>1</v>
      </c>
    </row>
    <row r="5083" spans="1:10" x14ac:dyDescent="0.25">
      <c r="A5083" t="str">
        <f>IF(Tienda_3!$A283="","","Tienda 3")</f>
        <v>Tienda 3</v>
      </c>
      <c r="B5083" t="str">
        <f>IF($A5083="","",Tienda_3!B283)</f>
        <v>Electrónicos</v>
      </c>
      <c r="C5083" t="str">
        <f>IF($A5083="","",Tienda_3!G283)</f>
        <v>Medellín</v>
      </c>
      <c r="D5083" t="str">
        <f>IF($A5083="","",Tienda_3!F283)</f>
        <v>Camila Rivera</v>
      </c>
      <c r="E5083" t="str">
        <f>IF($A5083="","",Tienda_3!I283)</f>
        <v>Tarjeta de crédito</v>
      </c>
      <c r="F5083">
        <f>IF($A5083="","",VALUE(RIGHT(Tienda_3!E283,4)))</f>
        <v>2021</v>
      </c>
      <c r="G5083">
        <f>IF($A5083="","",Tienda_3!C283)</f>
        <v>203900</v>
      </c>
      <c r="H5083">
        <f>IF($A5083="","",Tienda_3!D283)</f>
        <v>9000</v>
      </c>
      <c r="I5083">
        <f>IF($A5083="","",Tienda_3!H283)</f>
        <v>5</v>
      </c>
      <c r="J5083">
        <f>IF($A5083="",0,IF(AND(OR('Cuadro-de-mando'!$B$4="(Todas)",'Cuadro-de-mando'!$B$4=$A5083),OR('Cuadro-de-mando'!$E$4="(Todas)",'Cuadro-de-mando'!$E$4=$B5083),OR('Cuadro-de-mando'!$H$4="(Todas)",'Cuadro-de-mando'!$H$4=$C5083),OR('Cuadro-de-mando'!$K$4="(Todas)",'Cuadro-de-mando'!$K$4=$E5083),OR('Cuadro-de-mando'!$N$4="(Todos)",'Cuadro-de-mando'!$N$4=$F5083)),1,0))</f>
        <v>1</v>
      </c>
    </row>
    <row r="5084" spans="1:10" x14ac:dyDescent="0.25">
      <c r="A5084" t="str">
        <f>IF(Tienda_3!$A284="","","Tienda 3")</f>
        <v>Tienda 3</v>
      </c>
      <c r="B5084" t="str">
        <f>IF($A5084="","",Tienda_3!B284)</f>
        <v>Electrónicos</v>
      </c>
      <c r="C5084" t="str">
        <f>IF($A5084="","",Tienda_3!G284)</f>
        <v>Cali</v>
      </c>
      <c r="D5084" t="str">
        <f>IF($A5084="","",Tienda_3!F284)</f>
        <v>Lucas Olivera</v>
      </c>
      <c r="E5084" t="str">
        <f>IF($A5084="","",Tienda_3!I284)</f>
        <v>Nequi</v>
      </c>
      <c r="F5084">
        <f>IF($A5084="","",VALUE(RIGHT(Tienda_3!E284,4)))</f>
        <v>2022</v>
      </c>
      <c r="G5084">
        <f>IF($A5084="","",Tienda_3!C284)</f>
        <v>2354500</v>
      </c>
      <c r="H5084">
        <f>IF($A5084="","",Tienda_3!D284)</f>
        <v>125600</v>
      </c>
      <c r="I5084">
        <f>IF($A5084="","",Tienda_3!H284)</f>
        <v>5</v>
      </c>
      <c r="J5084">
        <f>IF($A5084="",0,IF(AND(OR('Cuadro-de-mando'!$B$4="(Todas)",'Cuadro-de-mando'!$B$4=$A5084),OR('Cuadro-de-mando'!$E$4="(Todas)",'Cuadro-de-mando'!$E$4=$B5084),OR('Cuadro-de-mando'!$H$4="(Todas)",'Cuadro-de-mando'!$H$4=$C5084),OR('Cuadro-de-mando'!$K$4="(Todas)",'Cuadro-de-mando'!$K$4=$E5084),OR('Cuadro-de-mando'!$N$4="(Todos)",'Cuadro-de-mando'!$N$4=$F5084)),1,0))</f>
        <v>1</v>
      </c>
    </row>
    <row r="5085" spans="1:10" x14ac:dyDescent="0.25">
      <c r="A5085" t="str">
        <f>IF(Tienda_3!$A285="","","Tienda 3")</f>
        <v>Tienda 3</v>
      </c>
      <c r="B5085" t="str">
        <f>IF($A5085="","",Tienda_3!B285)</f>
        <v>Instrumentos musicales</v>
      </c>
      <c r="C5085" t="str">
        <f>IF($A5085="","",Tienda_3!G285)</f>
        <v>Bogotá</v>
      </c>
      <c r="D5085" t="str">
        <f>IF($A5085="","",Tienda_3!F285)</f>
        <v>Camila Rivera</v>
      </c>
      <c r="E5085" t="str">
        <f>IF($A5085="","",Tienda_3!I285)</f>
        <v>Tarjeta de crédito</v>
      </c>
      <c r="F5085">
        <f>IF($A5085="","",VALUE(RIGHT(Tienda_3!E285,4)))</f>
        <v>2023</v>
      </c>
      <c r="G5085">
        <f>IF($A5085="","",Tienda_3!C285)</f>
        <v>43800</v>
      </c>
      <c r="H5085">
        <f>IF($A5085="","",Tienda_3!D285)</f>
        <v>3000</v>
      </c>
      <c r="I5085">
        <f>IF($A5085="","",Tienda_3!H285)</f>
        <v>3</v>
      </c>
      <c r="J5085">
        <f>IF($A5085="",0,IF(AND(OR('Cuadro-de-mando'!$B$4="(Todas)",'Cuadro-de-mando'!$B$4=$A5085),OR('Cuadro-de-mando'!$E$4="(Todas)",'Cuadro-de-mando'!$E$4=$B5085),OR('Cuadro-de-mando'!$H$4="(Todas)",'Cuadro-de-mando'!$H$4=$C5085),OR('Cuadro-de-mando'!$K$4="(Todas)",'Cuadro-de-mando'!$K$4=$E5085),OR('Cuadro-de-mando'!$N$4="(Todos)",'Cuadro-de-mando'!$N$4=$F5085)),1,0))</f>
        <v>1</v>
      </c>
    </row>
    <row r="5086" spans="1:10" x14ac:dyDescent="0.25">
      <c r="A5086" t="str">
        <f>IF(Tienda_3!$A286="","","Tienda 3")</f>
        <v>Tienda 3</v>
      </c>
      <c r="B5086" t="str">
        <f>IF($A5086="","",Tienda_3!B286)</f>
        <v>Deportes y diversión</v>
      </c>
      <c r="C5086" t="str">
        <f>IF($A5086="","",Tienda_3!G286)</f>
        <v>Pereira</v>
      </c>
      <c r="D5086" t="str">
        <f>IF($A5086="","",Tienda_3!F286)</f>
        <v>Maria Alfonso</v>
      </c>
      <c r="E5086" t="str">
        <f>IF($A5086="","",Tienda_3!I286)</f>
        <v>Nequi</v>
      </c>
      <c r="F5086">
        <f>IF($A5086="","",VALUE(RIGHT(Tienda_3!E286,4)))</f>
        <v>2020</v>
      </c>
      <c r="G5086">
        <f>IF($A5086="","",Tienda_3!C286)</f>
        <v>15900</v>
      </c>
      <c r="H5086">
        <f>IF($A5086="","",Tienda_3!D286)</f>
        <v>5600</v>
      </c>
      <c r="I5086">
        <f>IF($A5086="","",Tienda_3!H286)</f>
        <v>5</v>
      </c>
      <c r="J5086">
        <f>IF($A5086="",0,IF(AND(OR('Cuadro-de-mando'!$B$4="(Todas)",'Cuadro-de-mando'!$B$4=$A5086),OR('Cuadro-de-mando'!$E$4="(Todas)",'Cuadro-de-mando'!$E$4=$B5086),OR('Cuadro-de-mando'!$H$4="(Todas)",'Cuadro-de-mando'!$H$4=$C5086),OR('Cuadro-de-mando'!$K$4="(Todas)",'Cuadro-de-mando'!$K$4=$E5086),OR('Cuadro-de-mando'!$N$4="(Todos)",'Cuadro-de-mando'!$N$4=$F5086)),1,0))</f>
        <v>1</v>
      </c>
    </row>
    <row r="5087" spans="1:10" x14ac:dyDescent="0.25">
      <c r="A5087" t="str">
        <f>IF(Tienda_3!$A287="","","Tienda 3")</f>
        <v>Tienda 3</v>
      </c>
      <c r="B5087" t="str">
        <f>IF($A5087="","",Tienda_3!B287)</f>
        <v>Muebles</v>
      </c>
      <c r="C5087" t="str">
        <f>IF($A5087="","",Tienda_3!G287)</f>
        <v>Bogotá</v>
      </c>
      <c r="D5087" t="str">
        <f>IF($A5087="","",Tienda_3!F287)</f>
        <v>Juliana Costa</v>
      </c>
      <c r="E5087" t="str">
        <f>IF($A5087="","",Tienda_3!I287)</f>
        <v>Tarjeta de crédito</v>
      </c>
      <c r="F5087">
        <f>IF($A5087="","",VALUE(RIGHT(Tienda_3!E287,4)))</f>
        <v>2023</v>
      </c>
      <c r="G5087">
        <f>IF($A5087="","",Tienda_3!C287)</f>
        <v>400900</v>
      </c>
      <c r="H5087">
        <f>IF($A5087="","",Tienda_3!D287)</f>
        <v>19500</v>
      </c>
      <c r="I5087">
        <f>IF($A5087="","",Tienda_3!H287)</f>
        <v>3</v>
      </c>
      <c r="J5087">
        <f>IF($A5087="",0,IF(AND(OR('Cuadro-de-mando'!$B$4="(Todas)",'Cuadro-de-mando'!$B$4=$A5087),OR('Cuadro-de-mando'!$E$4="(Todas)",'Cuadro-de-mando'!$E$4=$B5087),OR('Cuadro-de-mando'!$H$4="(Todas)",'Cuadro-de-mando'!$H$4=$C5087),OR('Cuadro-de-mando'!$K$4="(Todas)",'Cuadro-de-mando'!$K$4=$E5087),OR('Cuadro-de-mando'!$N$4="(Todos)",'Cuadro-de-mando'!$N$4=$F5087)),1,0))</f>
        <v>1</v>
      </c>
    </row>
    <row r="5088" spans="1:10" x14ac:dyDescent="0.25">
      <c r="A5088" t="str">
        <f>IF(Tienda_3!$A288="","","Tienda 3")</f>
        <v>Tienda 3</v>
      </c>
      <c r="B5088" t="str">
        <f>IF($A5088="","",Tienda_3!B288)</f>
        <v>Electrónicos</v>
      </c>
      <c r="C5088" t="str">
        <f>IF($A5088="","",Tienda_3!G288)</f>
        <v>Medellín</v>
      </c>
      <c r="D5088" t="str">
        <f>IF($A5088="","",Tienda_3!F288)</f>
        <v>Juan Fernandez</v>
      </c>
      <c r="E5088" t="str">
        <f>IF($A5088="","",Tienda_3!I288)</f>
        <v>Tarjeta de crédito</v>
      </c>
      <c r="F5088">
        <f>IF($A5088="","",VALUE(RIGHT(Tienda_3!E288,4)))</f>
        <v>2020</v>
      </c>
      <c r="G5088">
        <f>IF($A5088="","",Tienda_3!C288)</f>
        <v>186000</v>
      </c>
      <c r="H5088">
        <f>IF($A5088="","",Tienda_3!D288)</f>
        <v>8100</v>
      </c>
      <c r="I5088">
        <f>IF($A5088="","",Tienda_3!H288)</f>
        <v>5</v>
      </c>
      <c r="J5088">
        <f>IF($A5088="",0,IF(AND(OR('Cuadro-de-mando'!$B$4="(Todas)",'Cuadro-de-mando'!$B$4=$A5088),OR('Cuadro-de-mando'!$E$4="(Todas)",'Cuadro-de-mando'!$E$4=$B5088),OR('Cuadro-de-mando'!$H$4="(Todas)",'Cuadro-de-mando'!$H$4=$C5088),OR('Cuadro-de-mando'!$K$4="(Todas)",'Cuadro-de-mando'!$K$4=$E5088),OR('Cuadro-de-mando'!$N$4="(Todos)",'Cuadro-de-mando'!$N$4=$F5088)),1,0))</f>
        <v>1</v>
      </c>
    </row>
    <row r="5089" spans="1:10" x14ac:dyDescent="0.25">
      <c r="A5089" t="str">
        <f>IF(Tienda_3!$A289="","","Tienda 3")</f>
        <v>Tienda 3</v>
      </c>
      <c r="B5089" t="str">
        <f>IF($A5089="","",Tienda_3!B289)</f>
        <v>Deportes y diversión</v>
      </c>
      <c r="C5089" t="str">
        <f>IF($A5089="","",Tienda_3!G289)</f>
        <v>Bogotá</v>
      </c>
      <c r="D5089" t="str">
        <f>IF($A5089="","",Tienda_3!F289)</f>
        <v>Ángel Rodriguez</v>
      </c>
      <c r="E5089" t="str">
        <f>IF($A5089="","",Tienda_3!I289)</f>
        <v>Tarjeta de crédito</v>
      </c>
      <c r="F5089">
        <f>IF($A5089="","",VALUE(RIGHT(Tienda_3!E289,4)))</f>
        <v>2020</v>
      </c>
      <c r="G5089">
        <f>IF($A5089="","",Tienda_3!C289)</f>
        <v>23800</v>
      </c>
      <c r="H5089">
        <f>IF($A5089="","",Tienda_3!D289)</f>
        <v>1700</v>
      </c>
      <c r="I5089">
        <f>IF($A5089="","",Tienda_3!H289)</f>
        <v>5</v>
      </c>
      <c r="J5089">
        <f>IF($A5089="",0,IF(AND(OR('Cuadro-de-mando'!$B$4="(Todas)",'Cuadro-de-mando'!$B$4=$A5089),OR('Cuadro-de-mando'!$E$4="(Todas)",'Cuadro-de-mando'!$E$4=$B5089),OR('Cuadro-de-mando'!$H$4="(Todas)",'Cuadro-de-mando'!$H$4=$C5089),OR('Cuadro-de-mando'!$K$4="(Todas)",'Cuadro-de-mando'!$K$4=$E5089),OR('Cuadro-de-mando'!$N$4="(Todos)",'Cuadro-de-mando'!$N$4=$F5089)),1,0))</f>
        <v>1</v>
      </c>
    </row>
    <row r="5090" spans="1:10" x14ac:dyDescent="0.25">
      <c r="A5090" t="str">
        <f>IF(Tienda_3!$A290="","","Tienda 3")</f>
        <v>Tienda 3</v>
      </c>
      <c r="B5090" t="str">
        <f>IF($A5090="","",Tienda_3!B290)</f>
        <v>Electrónicos</v>
      </c>
      <c r="C5090" t="str">
        <f>IF($A5090="","",Tienda_3!G290)</f>
        <v>Bogotá</v>
      </c>
      <c r="D5090" t="str">
        <f>IF($A5090="","",Tienda_3!F290)</f>
        <v>Maria Alfonso</v>
      </c>
      <c r="E5090" t="str">
        <f>IF($A5090="","",Tienda_3!I290)</f>
        <v>Tarjeta de crédito</v>
      </c>
      <c r="F5090">
        <f>IF($A5090="","",VALUE(RIGHT(Tienda_3!E290,4)))</f>
        <v>2020</v>
      </c>
      <c r="G5090">
        <f>IF($A5090="","",Tienda_3!C290)</f>
        <v>2143800</v>
      </c>
      <c r="H5090">
        <f>IF($A5090="","",Tienda_3!D290)</f>
        <v>121000</v>
      </c>
      <c r="I5090">
        <f>IF($A5090="","",Tienda_3!H290)</f>
        <v>5</v>
      </c>
      <c r="J5090">
        <f>IF($A5090="",0,IF(AND(OR('Cuadro-de-mando'!$B$4="(Todas)",'Cuadro-de-mando'!$B$4=$A5090),OR('Cuadro-de-mando'!$E$4="(Todas)",'Cuadro-de-mando'!$E$4=$B5090),OR('Cuadro-de-mando'!$H$4="(Todas)",'Cuadro-de-mando'!$H$4=$C5090),OR('Cuadro-de-mando'!$K$4="(Todas)",'Cuadro-de-mando'!$K$4=$E5090),OR('Cuadro-de-mando'!$N$4="(Todos)",'Cuadro-de-mando'!$N$4=$F5090)),1,0))</f>
        <v>1</v>
      </c>
    </row>
    <row r="5091" spans="1:10" x14ac:dyDescent="0.25">
      <c r="A5091" t="str">
        <f>IF(Tienda_3!$A291="","","Tienda 3")</f>
        <v>Tienda 3</v>
      </c>
      <c r="B5091" t="str">
        <f>IF($A5091="","",Tienda_3!B291)</f>
        <v>Instrumentos musicales</v>
      </c>
      <c r="C5091" t="str">
        <f>IF($A5091="","",Tienda_3!G291)</f>
        <v>Bogotá</v>
      </c>
      <c r="D5091" t="str">
        <f>IF($A5091="","",Tienda_3!F291)</f>
        <v>Rafael Acosta</v>
      </c>
      <c r="E5091" t="str">
        <f>IF($A5091="","",Tienda_3!I291)</f>
        <v>Tarjeta de crédito</v>
      </c>
      <c r="F5091">
        <f>IF($A5091="","",VALUE(RIGHT(Tienda_3!E291,4)))</f>
        <v>2021</v>
      </c>
      <c r="G5091">
        <f>IF($A5091="","",Tienda_3!C291)</f>
        <v>48100</v>
      </c>
      <c r="H5091">
        <f>IF($A5091="","",Tienda_3!D291)</f>
        <v>800</v>
      </c>
      <c r="I5091">
        <f>IF($A5091="","",Tienda_3!H291)</f>
        <v>5</v>
      </c>
      <c r="J5091">
        <f>IF($A5091="",0,IF(AND(OR('Cuadro-de-mando'!$B$4="(Todas)",'Cuadro-de-mando'!$B$4=$A5091),OR('Cuadro-de-mando'!$E$4="(Todas)",'Cuadro-de-mando'!$E$4=$B5091),OR('Cuadro-de-mando'!$H$4="(Todas)",'Cuadro-de-mando'!$H$4=$C5091),OR('Cuadro-de-mando'!$K$4="(Todas)",'Cuadro-de-mando'!$K$4=$E5091),OR('Cuadro-de-mando'!$N$4="(Todos)",'Cuadro-de-mando'!$N$4=$F5091)),1,0))</f>
        <v>1</v>
      </c>
    </row>
    <row r="5092" spans="1:10" x14ac:dyDescent="0.25">
      <c r="A5092" t="str">
        <f>IF(Tienda_3!$A292="","","Tienda 3")</f>
        <v>Tienda 3</v>
      </c>
      <c r="B5092" t="str">
        <f>IF($A5092="","",Tienda_3!B292)</f>
        <v>Instrumentos musicales</v>
      </c>
      <c r="C5092" t="str">
        <f>IF($A5092="","",Tienda_3!G292)</f>
        <v>Bogotá</v>
      </c>
      <c r="D5092" t="str">
        <f>IF($A5092="","",Tienda_3!F292)</f>
        <v>Beatriz Morales</v>
      </c>
      <c r="E5092" t="str">
        <f>IF($A5092="","",Tienda_3!I292)</f>
        <v>Tarjeta de crédito</v>
      </c>
      <c r="F5092">
        <f>IF($A5092="","",VALUE(RIGHT(Tienda_3!E292,4)))</f>
        <v>2020</v>
      </c>
      <c r="G5092">
        <f>IF($A5092="","",Tienda_3!C292)</f>
        <v>1043400</v>
      </c>
      <c r="H5092">
        <f>IF($A5092="","",Tienda_3!D292)</f>
        <v>53700</v>
      </c>
      <c r="I5092">
        <f>IF($A5092="","",Tienda_3!H292)</f>
        <v>5</v>
      </c>
      <c r="J5092">
        <f>IF($A5092="",0,IF(AND(OR('Cuadro-de-mando'!$B$4="(Todas)",'Cuadro-de-mando'!$B$4=$A5092),OR('Cuadro-de-mando'!$E$4="(Todas)",'Cuadro-de-mando'!$E$4=$B5092),OR('Cuadro-de-mando'!$H$4="(Todas)",'Cuadro-de-mando'!$H$4=$C5092),OR('Cuadro-de-mando'!$K$4="(Todas)",'Cuadro-de-mando'!$K$4=$E5092),OR('Cuadro-de-mando'!$N$4="(Todos)",'Cuadro-de-mando'!$N$4=$F5092)),1,0))</f>
        <v>1</v>
      </c>
    </row>
    <row r="5093" spans="1:10" x14ac:dyDescent="0.25">
      <c r="A5093" t="str">
        <f>IF(Tienda_3!$A293="","","Tienda 3")</f>
        <v>Tienda 3</v>
      </c>
      <c r="B5093" t="str">
        <f>IF($A5093="","",Tienda_3!B293)</f>
        <v>Electrónicos</v>
      </c>
      <c r="C5093" t="str">
        <f>IF($A5093="","",Tienda_3!G293)</f>
        <v>Bogotá</v>
      </c>
      <c r="D5093" t="str">
        <f>IF($A5093="","",Tienda_3!F293)</f>
        <v>Pedro Gomez</v>
      </c>
      <c r="E5093" t="str">
        <f>IF($A5093="","",Tienda_3!I293)</f>
        <v>Tarjeta de crédito</v>
      </c>
      <c r="F5093">
        <f>IF($A5093="","",VALUE(RIGHT(Tienda_3!E293,4)))</f>
        <v>2021</v>
      </c>
      <c r="G5093">
        <f>IF($A5093="","",Tienda_3!C293)</f>
        <v>1593100</v>
      </c>
      <c r="H5093">
        <f>IF($A5093="","",Tienda_3!D293)</f>
        <v>83000</v>
      </c>
      <c r="I5093">
        <f>IF($A5093="","",Tienda_3!H293)</f>
        <v>4</v>
      </c>
      <c r="J5093">
        <f>IF($A5093="",0,IF(AND(OR('Cuadro-de-mando'!$B$4="(Todas)",'Cuadro-de-mando'!$B$4=$A5093),OR('Cuadro-de-mando'!$E$4="(Todas)",'Cuadro-de-mando'!$E$4=$B5093),OR('Cuadro-de-mando'!$H$4="(Todas)",'Cuadro-de-mando'!$H$4=$C5093),OR('Cuadro-de-mando'!$K$4="(Todas)",'Cuadro-de-mando'!$K$4=$E5093),OR('Cuadro-de-mando'!$N$4="(Todos)",'Cuadro-de-mando'!$N$4=$F5093)),1,0))</f>
        <v>1</v>
      </c>
    </row>
    <row r="5094" spans="1:10" x14ac:dyDescent="0.25">
      <c r="A5094" t="str">
        <f>IF(Tienda_3!$A294="","","Tienda 3")</f>
        <v>Tienda 3</v>
      </c>
      <c r="B5094" t="str">
        <f>IF($A5094="","",Tienda_3!B294)</f>
        <v>Libros</v>
      </c>
      <c r="C5094" t="str">
        <f>IF($A5094="","",Tienda_3!G294)</f>
        <v>Bogotá</v>
      </c>
      <c r="D5094" t="str">
        <f>IF($A5094="","",Tienda_3!F294)</f>
        <v>Pedro Gomez</v>
      </c>
      <c r="E5094" t="str">
        <f>IF($A5094="","",Tienda_3!I294)</f>
        <v>Tarjeta de crédito</v>
      </c>
      <c r="F5094">
        <f>IF($A5094="","",VALUE(RIGHT(Tienda_3!E294,4)))</f>
        <v>2020</v>
      </c>
      <c r="G5094">
        <f>IF($A5094="","",Tienda_3!C294)</f>
        <v>28600</v>
      </c>
      <c r="H5094">
        <f>IF($A5094="","",Tienda_3!D294)</f>
        <v>0</v>
      </c>
      <c r="I5094">
        <f>IF($A5094="","",Tienda_3!H294)</f>
        <v>4</v>
      </c>
      <c r="J5094">
        <f>IF($A5094="",0,IF(AND(OR('Cuadro-de-mando'!$B$4="(Todas)",'Cuadro-de-mando'!$B$4=$A5094),OR('Cuadro-de-mando'!$E$4="(Todas)",'Cuadro-de-mando'!$E$4=$B5094),OR('Cuadro-de-mando'!$H$4="(Todas)",'Cuadro-de-mando'!$H$4=$C5094),OR('Cuadro-de-mando'!$K$4="(Todas)",'Cuadro-de-mando'!$K$4=$E5094),OR('Cuadro-de-mando'!$N$4="(Todos)",'Cuadro-de-mando'!$N$4=$F5094)),1,0))</f>
        <v>1</v>
      </c>
    </row>
    <row r="5095" spans="1:10" x14ac:dyDescent="0.25">
      <c r="A5095" t="str">
        <f>IF(Tienda_3!$A295="","","Tienda 3")</f>
        <v>Tienda 3</v>
      </c>
      <c r="B5095" t="str">
        <f>IF($A5095="","",Tienda_3!B295)</f>
        <v>Juguetes</v>
      </c>
      <c r="C5095" t="str">
        <f>IF($A5095="","",Tienda_3!G295)</f>
        <v>Medellín</v>
      </c>
      <c r="D5095" t="str">
        <f>IF($A5095="","",Tienda_3!F295)</f>
        <v>Ángel Rodriguez</v>
      </c>
      <c r="E5095" t="str">
        <f>IF($A5095="","",Tienda_3!I295)</f>
        <v>Tarjeta de crédito</v>
      </c>
      <c r="F5095">
        <f>IF($A5095="","",VALUE(RIGHT(Tienda_3!E295,4)))</f>
        <v>2022</v>
      </c>
      <c r="G5095">
        <f>IF($A5095="","",Tienda_3!C295)</f>
        <v>19700</v>
      </c>
      <c r="H5095">
        <f>IF($A5095="","",Tienda_3!D295)</f>
        <v>1300</v>
      </c>
      <c r="I5095">
        <f>IF($A5095="","",Tienda_3!H295)</f>
        <v>4</v>
      </c>
      <c r="J5095">
        <f>IF($A5095="",0,IF(AND(OR('Cuadro-de-mando'!$B$4="(Todas)",'Cuadro-de-mando'!$B$4=$A5095),OR('Cuadro-de-mando'!$E$4="(Todas)",'Cuadro-de-mando'!$E$4=$B5095),OR('Cuadro-de-mando'!$H$4="(Todas)",'Cuadro-de-mando'!$H$4=$C5095),OR('Cuadro-de-mando'!$K$4="(Todas)",'Cuadro-de-mando'!$K$4=$E5095),OR('Cuadro-de-mando'!$N$4="(Todos)",'Cuadro-de-mando'!$N$4=$F5095)),1,0))</f>
        <v>1</v>
      </c>
    </row>
    <row r="5096" spans="1:10" x14ac:dyDescent="0.25">
      <c r="A5096" t="str">
        <f>IF(Tienda_3!$A296="","","Tienda 3")</f>
        <v>Tienda 3</v>
      </c>
      <c r="B5096" t="str">
        <f>IF($A5096="","",Tienda_3!B296)</f>
        <v>Electrodomésticos</v>
      </c>
      <c r="C5096" t="str">
        <f>IF($A5096="","",Tienda_3!G296)</f>
        <v>Cúcuta</v>
      </c>
      <c r="D5096" t="str">
        <f>IF($A5096="","",Tienda_3!F296)</f>
        <v>Juan Fernandez</v>
      </c>
      <c r="E5096" t="str">
        <f>IF($A5096="","",Tienda_3!I296)</f>
        <v>Tarjeta de crédito</v>
      </c>
      <c r="F5096">
        <f>IF($A5096="","",VALUE(RIGHT(Tienda_3!E296,4)))</f>
        <v>2022</v>
      </c>
      <c r="G5096">
        <f>IF($A5096="","",Tienda_3!C296)</f>
        <v>704700</v>
      </c>
      <c r="H5096">
        <f>IF($A5096="","",Tienda_3!D296)</f>
        <v>35700</v>
      </c>
      <c r="I5096">
        <f>IF($A5096="","",Tienda_3!H296)</f>
        <v>5</v>
      </c>
      <c r="J5096">
        <f>IF($A5096="",0,IF(AND(OR('Cuadro-de-mando'!$B$4="(Todas)",'Cuadro-de-mando'!$B$4=$A5096),OR('Cuadro-de-mando'!$E$4="(Todas)",'Cuadro-de-mando'!$E$4=$B5096),OR('Cuadro-de-mando'!$H$4="(Todas)",'Cuadro-de-mando'!$H$4=$C5096),OR('Cuadro-de-mando'!$K$4="(Todas)",'Cuadro-de-mando'!$K$4=$E5096),OR('Cuadro-de-mando'!$N$4="(Todos)",'Cuadro-de-mando'!$N$4=$F5096)),1,0))</f>
        <v>1</v>
      </c>
    </row>
    <row r="5097" spans="1:10" x14ac:dyDescent="0.25">
      <c r="A5097" t="str">
        <f>IF(Tienda_3!$A297="","","Tienda 3")</f>
        <v>Tienda 3</v>
      </c>
      <c r="B5097" t="str">
        <f>IF($A5097="","",Tienda_3!B297)</f>
        <v>Muebles</v>
      </c>
      <c r="C5097" t="str">
        <f>IF($A5097="","",Tienda_3!G297)</f>
        <v>Pereira</v>
      </c>
      <c r="D5097" t="str">
        <f>IF($A5097="","",Tienda_3!F297)</f>
        <v>Santiago Silva</v>
      </c>
      <c r="E5097" t="str">
        <f>IF($A5097="","",Tienda_3!I297)</f>
        <v>Tarjeta de crédito</v>
      </c>
      <c r="F5097">
        <f>IF($A5097="","",VALUE(RIGHT(Tienda_3!E297,4)))</f>
        <v>2021</v>
      </c>
      <c r="G5097">
        <f>IF($A5097="","",Tienda_3!C297)</f>
        <v>485500</v>
      </c>
      <c r="H5097">
        <f>IF($A5097="","",Tienda_3!D297)</f>
        <v>31700</v>
      </c>
      <c r="I5097">
        <f>IF($A5097="","",Tienda_3!H297)</f>
        <v>5</v>
      </c>
      <c r="J5097">
        <f>IF($A5097="",0,IF(AND(OR('Cuadro-de-mando'!$B$4="(Todas)",'Cuadro-de-mando'!$B$4=$A5097),OR('Cuadro-de-mando'!$E$4="(Todas)",'Cuadro-de-mando'!$E$4=$B5097),OR('Cuadro-de-mando'!$H$4="(Todas)",'Cuadro-de-mando'!$H$4=$C5097),OR('Cuadro-de-mando'!$K$4="(Todas)",'Cuadro-de-mando'!$K$4=$E5097),OR('Cuadro-de-mando'!$N$4="(Todos)",'Cuadro-de-mando'!$N$4=$F5097)),1,0))</f>
        <v>1</v>
      </c>
    </row>
    <row r="5098" spans="1:10" x14ac:dyDescent="0.25">
      <c r="A5098" t="str">
        <f>IF(Tienda_3!$A298="","","Tienda 3")</f>
        <v>Tienda 3</v>
      </c>
      <c r="B5098" t="str">
        <f>IF($A5098="","",Tienda_3!B298)</f>
        <v>Muebles</v>
      </c>
      <c r="C5098" t="str">
        <f>IF($A5098="","",Tienda_3!G298)</f>
        <v>Medellín</v>
      </c>
      <c r="D5098" t="str">
        <f>IF($A5098="","",Tienda_3!F298)</f>
        <v>Juan Fernandez</v>
      </c>
      <c r="E5098" t="str">
        <f>IF($A5098="","",Tienda_3!I298)</f>
        <v>Tarjeta de crédito</v>
      </c>
      <c r="F5098">
        <f>IF($A5098="","",VALUE(RIGHT(Tienda_3!E298,4)))</f>
        <v>2022</v>
      </c>
      <c r="G5098">
        <f>IF($A5098="","",Tienda_3!C298)</f>
        <v>284300</v>
      </c>
      <c r="H5098">
        <f>IF($A5098="","",Tienda_3!D298)</f>
        <v>15500</v>
      </c>
      <c r="I5098">
        <f>IF($A5098="","",Tienda_3!H298)</f>
        <v>5</v>
      </c>
      <c r="J5098">
        <f>IF($A5098="",0,IF(AND(OR('Cuadro-de-mando'!$B$4="(Todas)",'Cuadro-de-mando'!$B$4=$A5098),OR('Cuadro-de-mando'!$E$4="(Todas)",'Cuadro-de-mando'!$E$4=$B5098),OR('Cuadro-de-mando'!$H$4="(Todas)",'Cuadro-de-mando'!$H$4=$C5098),OR('Cuadro-de-mando'!$K$4="(Todas)",'Cuadro-de-mando'!$K$4=$E5098),OR('Cuadro-de-mando'!$N$4="(Todos)",'Cuadro-de-mando'!$N$4=$F5098)),1,0))</f>
        <v>1</v>
      </c>
    </row>
    <row r="5099" spans="1:10" x14ac:dyDescent="0.25">
      <c r="A5099" t="str">
        <f>IF(Tienda_3!$A299="","","Tienda 3")</f>
        <v>Tienda 3</v>
      </c>
      <c r="B5099" t="str">
        <f>IF($A5099="","",Tienda_3!B299)</f>
        <v>Electrodomésticos</v>
      </c>
      <c r="C5099" t="str">
        <f>IF($A5099="","",Tienda_3!G299)</f>
        <v>Bogotá</v>
      </c>
      <c r="D5099" t="str">
        <f>IF($A5099="","",Tienda_3!F299)</f>
        <v>Ángel Rodriguez</v>
      </c>
      <c r="E5099" t="str">
        <f>IF($A5099="","",Tienda_3!I299)</f>
        <v>Nequi</v>
      </c>
      <c r="F5099">
        <f>IF($A5099="","",VALUE(RIGHT(Tienda_3!E299,4)))</f>
        <v>2020</v>
      </c>
      <c r="G5099">
        <f>IF($A5099="","",Tienda_3!C299)</f>
        <v>1340600</v>
      </c>
      <c r="H5099">
        <f>IF($A5099="","",Tienda_3!D299)</f>
        <v>72100</v>
      </c>
      <c r="I5099">
        <f>IF($A5099="","",Tienda_3!H299)</f>
        <v>5</v>
      </c>
      <c r="J5099">
        <f>IF($A5099="",0,IF(AND(OR('Cuadro-de-mando'!$B$4="(Todas)",'Cuadro-de-mando'!$B$4=$A5099),OR('Cuadro-de-mando'!$E$4="(Todas)",'Cuadro-de-mando'!$E$4=$B5099),OR('Cuadro-de-mando'!$H$4="(Todas)",'Cuadro-de-mando'!$H$4=$C5099),OR('Cuadro-de-mando'!$K$4="(Todas)",'Cuadro-de-mando'!$K$4=$E5099),OR('Cuadro-de-mando'!$N$4="(Todos)",'Cuadro-de-mando'!$N$4=$F5099)),1,0))</f>
        <v>1</v>
      </c>
    </row>
    <row r="5100" spans="1:10" x14ac:dyDescent="0.25">
      <c r="A5100" t="str">
        <f>IF(Tienda_3!$A300="","","Tienda 3")</f>
        <v>Tienda 3</v>
      </c>
      <c r="B5100" t="str">
        <f>IF($A5100="","",Tienda_3!B300)</f>
        <v>Artículos para el hogar</v>
      </c>
      <c r="C5100" t="str">
        <f>IF($A5100="","",Tienda_3!G300)</f>
        <v>Riohacha</v>
      </c>
      <c r="D5100" t="str">
        <f>IF($A5100="","",Tienda_3!F300)</f>
        <v>Mariana Herrera</v>
      </c>
      <c r="E5100" t="str">
        <f>IF($A5100="","",Tienda_3!I300)</f>
        <v>Tarjeta de crédito</v>
      </c>
      <c r="F5100">
        <f>IF($A5100="","",VALUE(RIGHT(Tienda_3!E300,4)))</f>
        <v>2023</v>
      </c>
      <c r="G5100">
        <f>IF($A5100="","",Tienda_3!C300)</f>
        <v>25600</v>
      </c>
      <c r="H5100">
        <f>IF($A5100="","",Tienda_3!D300)</f>
        <v>0</v>
      </c>
      <c r="I5100">
        <f>IF($A5100="","",Tienda_3!H300)</f>
        <v>5</v>
      </c>
      <c r="J5100">
        <f>IF($A5100="",0,IF(AND(OR('Cuadro-de-mando'!$B$4="(Todas)",'Cuadro-de-mando'!$B$4=$A5100),OR('Cuadro-de-mando'!$E$4="(Todas)",'Cuadro-de-mando'!$E$4=$B5100),OR('Cuadro-de-mando'!$H$4="(Todas)",'Cuadro-de-mando'!$H$4=$C5100),OR('Cuadro-de-mando'!$K$4="(Todas)",'Cuadro-de-mando'!$K$4=$E5100),OR('Cuadro-de-mando'!$N$4="(Todos)",'Cuadro-de-mando'!$N$4=$F5100)),1,0))</f>
        <v>1</v>
      </c>
    </row>
    <row r="5101" spans="1:10" x14ac:dyDescent="0.25">
      <c r="A5101" t="str">
        <f>IF(Tienda_3!$A301="","","Tienda 3")</f>
        <v>Tienda 3</v>
      </c>
      <c r="B5101" t="str">
        <f>IF($A5101="","",Tienda_3!B301)</f>
        <v>Electrodomésticos</v>
      </c>
      <c r="C5101" t="str">
        <f>IF($A5101="","",Tienda_3!G301)</f>
        <v>Bogotá</v>
      </c>
      <c r="D5101" t="str">
        <f>IF($A5101="","",Tienda_3!F301)</f>
        <v>Mariana Herrera</v>
      </c>
      <c r="E5101" t="str">
        <f>IF($A5101="","",Tienda_3!I301)</f>
        <v>Tarjeta de crédito</v>
      </c>
      <c r="F5101">
        <f>IF($A5101="","",VALUE(RIGHT(Tienda_3!E301,4)))</f>
        <v>2021</v>
      </c>
      <c r="G5101">
        <f>IF($A5101="","",Tienda_3!C301)</f>
        <v>1226000</v>
      </c>
      <c r="H5101">
        <f>IF($A5101="","",Tienda_3!D301)</f>
        <v>65500</v>
      </c>
      <c r="I5101">
        <f>IF($A5101="","",Tienda_3!H301)</f>
        <v>5</v>
      </c>
      <c r="J5101">
        <f>IF($A5101="",0,IF(AND(OR('Cuadro-de-mando'!$B$4="(Todas)",'Cuadro-de-mando'!$B$4=$A5101),OR('Cuadro-de-mando'!$E$4="(Todas)",'Cuadro-de-mando'!$E$4=$B5101),OR('Cuadro-de-mando'!$H$4="(Todas)",'Cuadro-de-mando'!$H$4=$C5101),OR('Cuadro-de-mando'!$K$4="(Todas)",'Cuadro-de-mando'!$K$4=$E5101),OR('Cuadro-de-mando'!$N$4="(Todos)",'Cuadro-de-mando'!$N$4=$F5101)),1,0))</f>
        <v>1</v>
      </c>
    </row>
    <row r="5102" spans="1:10" x14ac:dyDescent="0.25">
      <c r="A5102" t="str">
        <f>IF(Tienda_3!$A302="","","Tienda 3")</f>
        <v>Tienda 3</v>
      </c>
      <c r="B5102" t="str">
        <f>IF($A5102="","",Tienda_3!B302)</f>
        <v>Electrónicos</v>
      </c>
      <c r="C5102" t="str">
        <f>IF($A5102="","",Tienda_3!G302)</f>
        <v>Bogotá</v>
      </c>
      <c r="D5102" t="str">
        <f>IF($A5102="","",Tienda_3!F302)</f>
        <v>Lucas Olivera</v>
      </c>
      <c r="E5102" t="str">
        <f>IF($A5102="","",Tienda_3!I302)</f>
        <v>Tarjeta de crédito</v>
      </c>
      <c r="F5102">
        <f>IF($A5102="","",VALUE(RIGHT(Tienda_3!E302,4)))</f>
        <v>2020</v>
      </c>
      <c r="G5102">
        <f>IF($A5102="","",Tienda_3!C302)</f>
        <v>708000</v>
      </c>
      <c r="H5102">
        <f>IF($A5102="","",Tienda_3!D302)</f>
        <v>38100</v>
      </c>
      <c r="I5102">
        <f>IF($A5102="","",Tienda_3!H302)</f>
        <v>5</v>
      </c>
      <c r="J5102">
        <f>IF($A5102="",0,IF(AND(OR('Cuadro-de-mando'!$B$4="(Todas)",'Cuadro-de-mando'!$B$4=$A5102),OR('Cuadro-de-mando'!$E$4="(Todas)",'Cuadro-de-mando'!$E$4=$B5102),OR('Cuadro-de-mando'!$H$4="(Todas)",'Cuadro-de-mando'!$H$4=$C5102),OR('Cuadro-de-mando'!$K$4="(Todas)",'Cuadro-de-mando'!$K$4=$E5102),OR('Cuadro-de-mando'!$N$4="(Todos)",'Cuadro-de-mando'!$N$4=$F5102)),1,0))</f>
        <v>1</v>
      </c>
    </row>
    <row r="5103" spans="1:10" x14ac:dyDescent="0.25">
      <c r="A5103" t="str">
        <f>IF(Tienda_3!$A303="","","Tienda 3")</f>
        <v>Tienda 3</v>
      </c>
      <c r="B5103" t="str">
        <f>IF($A5103="","",Tienda_3!B303)</f>
        <v>Artículos para el hogar</v>
      </c>
      <c r="C5103" t="str">
        <f>IF($A5103="","",Tienda_3!G303)</f>
        <v>Medellín</v>
      </c>
      <c r="D5103" t="str">
        <f>IF($A5103="","",Tienda_3!F303)</f>
        <v>Izabela de León</v>
      </c>
      <c r="E5103" t="str">
        <f>IF($A5103="","",Tienda_3!I303)</f>
        <v>Tarjeta de crédito</v>
      </c>
      <c r="F5103">
        <f>IF($A5103="","",VALUE(RIGHT(Tienda_3!E303,4)))</f>
        <v>2020</v>
      </c>
      <c r="G5103">
        <f>IF($A5103="","",Tienda_3!C303)</f>
        <v>92700</v>
      </c>
      <c r="H5103">
        <f>IF($A5103="","",Tienda_3!D303)</f>
        <v>5100</v>
      </c>
      <c r="I5103">
        <f>IF($A5103="","",Tienda_3!H303)</f>
        <v>5</v>
      </c>
      <c r="J5103">
        <f>IF($A5103="",0,IF(AND(OR('Cuadro-de-mando'!$B$4="(Todas)",'Cuadro-de-mando'!$B$4=$A5103),OR('Cuadro-de-mando'!$E$4="(Todas)",'Cuadro-de-mando'!$E$4=$B5103),OR('Cuadro-de-mando'!$H$4="(Todas)",'Cuadro-de-mando'!$H$4=$C5103),OR('Cuadro-de-mando'!$K$4="(Todas)",'Cuadro-de-mando'!$K$4=$E5103),OR('Cuadro-de-mando'!$N$4="(Todos)",'Cuadro-de-mando'!$N$4=$F5103)),1,0))</f>
        <v>1</v>
      </c>
    </row>
    <row r="5104" spans="1:10" x14ac:dyDescent="0.25">
      <c r="A5104" t="str">
        <f>IF(Tienda_3!$A304="","","Tienda 3")</f>
        <v>Tienda 3</v>
      </c>
      <c r="B5104" t="str">
        <f>IF($A5104="","",Tienda_3!B304)</f>
        <v>Electrónicos</v>
      </c>
      <c r="C5104" t="str">
        <f>IF($A5104="","",Tienda_3!G304)</f>
        <v>Cartagena</v>
      </c>
      <c r="D5104" t="str">
        <f>IF($A5104="","",Tienda_3!F304)</f>
        <v>Maria Alfonso</v>
      </c>
      <c r="E5104" t="str">
        <f>IF($A5104="","",Tienda_3!I304)</f>
        <v>Tarjeta de crédito</v>
      </c>
      <c r="F5104">
        <f>IF($A5104="","",VALUE(RIGHT(Tienda_3!E304,4)))</f>
        <v>2020</v>
      </c>
      <c r="G5104">
        <f>IF($A5104="","",Tienda_3!C304)</f>
        <v>2155400</v>
      </c>
      <c r="H5104">
        <f>IF($A5104="","",Tienda_3!D304)</f>
        <v>113000</v>
      </c>
      <c r="I5104">
        <f>IF($A5104="","",Tienda_3!H304)</f>
        <v>1</v>
      </c>
      <c r="J5104">
        <f>IF($A5104="",0,IF(AND(OR('Cuadro-de-mando'!$B$4="(Todas)",'Cuadro-de-mando'!$B$4=$A5104),OR('Cuadro-de-mando'!$E$4="(Todas)",'Cuadro-de-mando'!$E$4=$B5104),OR('Cuadro-de-mando'!$H$4="(Todas)",'Cuadro-de-mando'!$H$4=$C5104),OR('Cuadro-de-mando'!$K$4="(Todas)",'Cuadro-de-mando'!$K$4=$E5104),OR('Cuadro-de-mando'!$N$4="(Todos)",'Cuadro-de-mando'!$N$4=$F5104)),1,0))</f>
        <v>1</v>
      </c>
    </row>
    <row r="5105" spans="1:10" x14ac:dyDescent="0.25">
      <c r="A5105" t="str">
        <f>IF(Tienda_3!$A305="","","Tienda 3")</f>
        <v>Tienda 3</v>
      </c>
      <c r="B5105" t="str">
        <f>IF($A5105="","",Tienda_3!B305)</f>
        <v>Electrodomésticos</v>
      </c>
      <c r="C5105" t="str">
        <f>IF($A5105="","",Tienda_3!G305)</f>
        <v>Pereira</v>
      </c>
      <c r="D5105" t="str">
        <f>IF($A5105="","",Tienda_3!F305)</f>
        <v>Pedro Gomez</v>
      </c>
      <c r="E5105" t="str">
        <f>IF($A5105="","",Tienda_3!I305)</f>
        <v>Tarjeta de crédito</v>
      </c>
      <c r="F5105">
        <f>IF($A5105="","",VALUE(RIGHT(Tienda_3!E305,4)))</f>
        <v>2020</v>
      </c>
      <c r="G5105">
        <f>IF($A5105="","",Tienda_3!C305)</f>
        <v>736400</v>
      </c>
      <c r="H5105">
        <f>IF($A5105="","",Tienda_3!D305)</f>
        <v>41600</v>
      </c>
      <c r="I5105">
        <f>IF($A5105="","",Tienda_3!H305)</f>
        <v>5</v>
      </c>
      <c r="J5105">
        <f>IF($A5105="",0,IF(AND(OR('Cuadro-de-mando'!$B$4="(Todas)",'Cuadro-de-mando'!$B$4=$A5105),OR('Cuadro-de-mando'!$E$4="(Todas)",'Cuadro-de-mando'!$E$4=$B5105),OR('Cuadro-de-mando'!$H$4="(Todas)",'Cuadro-de-mando'!$H$4=$C5105),OR('Cuadro-de-mando'!$K$4="(Todas)",'Cuadro-de-mando'!$K$4=$E5105),OR('Cuadro-de-mando'!$N$4="(Todos)",'Cuadro-de-mando'!$N$4=$F5105)),1,0))</f>
        <v>1</v>
      </c>
    </row>
    <row r="5106" spans="1:10" x14ac:dyDescent="0.25">
      <c r="A5106" t="str">
        <f>IF(Tienda_3!$A306="","","Tienda 3")</f>
        <v>Tienda 3</v>
      </c>
      <c r="B5106" t="str">
        <f>IF($A5106="","",Tienda_3!B306)</f>
        <v>Deportes y diversión</v>
      </c>
      <c r="C5106" t="str">
        <f>IF($A5106="","",Tienda_3!G306)</f>
        <v>Leticia</v>
      </c>
      <c r="D5106" t="str">
        <f>IF($A5106="","",Tienda_3!F306)</f>
        <v>Blanca Ramirez</v>
      </c>
      <c r="E5106" t="str">
        <f>IF($A5106="","",Tienda_3!I306)</f>
        <v>Nequi</v>
      </c>
      <c r="F5106">
        <f>IF($A5106="","",VALUE(RIGHT(Tienda_3!E306,4)))</f>
        <v>2020</v>
      </c>
      <c r="G5106">
        <f>IF($A5106="","",Tienda_3!C306)</f>
        <v>432800</v>
      </c>
      <c r="H5106">
        <f>IF($A5106="","",Tienda_3!D306)</f>
        <v>23400</v>
      </c>
      <c r="I5106">
        <f>IF($A5106="","",Tienda_3!H306)</f>
        <v>5</v>
      </c>
      <c r="J5106">
        <f>IF($A5106="",0,IF(AND(OR('Cuadro-de-mando'!$B$4="(Todas)",'Cuadro-de-mando'!$B$4=$A5106),OR('Cuadro-de-mando'!$E$4="(Todas)",'Cuadro-de-mando'!$E$4=$B5106),OR('Cuadro-de-mando'!$H$4="(Todas)",'Cuadro-de-mando'!$H$4=$C5106),OR('Cuadro-de-mando'!$K$4="(Todas)",'Cuadro-de-mando'!$K$4=$E5106),OR('Cuadro-de-mando'!$N$4="(Todos)",'Cuadro-de-mando'!$N$4=$F5106)),1,0))</f>
        <v>1</v>
      </c>
    </row>
    <row r="5107" spans="1:10" x14ac:dyDescent="0.25">
      <c r="A5107" t="str">
        <f>IF(Tienda_3!$A307="","","Tienda 3")</f>
        <v>Tienda 3</v>
      </c>
      <c r="B5107" t="str">
        <f>IF($A5107="","",Tienda_3!B307)</f>
        <v>Electrónicos</v>
      </c>
      <c r="C5107" t="str">
        <f>IF($A5107="","",Tienda_3!G307)</f>
        <v>Bogotá</v>
      </c>
      <c r="D5107" t="str">
        <f>IF($A5107="","",Tienda_3!F307)</f>
        <v>Beatriz Morales</v>
      </c>
      <c r="E5107" t="str">
        <f>IF($A5107="","",Tienda_3!I307)</f>
        <v>Tarjeta de crédito</v>
      </c>
      <c r="F5107">
        <f>IF($A5107="","",VALUE(RIGHT(Tienda_3!E307,4)))</f>
        <v>2022</v>
      </c>
      <c r="G5107">
        <f>IF($A5107="","",Tienda_3!C307)</f>
        <v>134800</v>
      </c>
      <c r="H5107">
        <f>IF($A5107="","",Tienda_3!D307)</f>
        <v>7400</v>
      </c>
      <c r="I5107">
        <f>IF($A5107="","",Tienda_3!H307)</f>
        <v>5</v>
      </c>
      <c r="J5107">
        <f>IF($A5107="",0,IF(AND(OR('Cuadro-de-mando'!$B$4="(Todas)",'Cuadro-de-mando'!$B$4=$A5107),OR('Cuadro-de-mando'!$E$4="(Todas)",'Cuadro-de-mando'!$E$4=$B5107),OR('Cuadro-de-mando'!$H$4="(Todas)",'Cuadro-de-mando'!$H$4=$C5107),OR('Cuadro-de-mando'!$K$4="(Todas)",'Cuadro-de-mando'!$K$4=$E5107),OR('Cuadro-de-mando'!$N$4="(Todos)",'Cuadro-de-mando'!$N$4=$F5107)),1,0))</f>
        <v>1</v>
      </c>
    </row>
    <row r="5108" spans="1:10" x14ac:dyDescent="0.25">
      <c r="A5108" t="str">
        <f>IF(Tienda_3!$A308="","","Tienda 3")</f>
        <v>Tienda 3</v>
      </c>
      <c r="B5108" t="str">
        <f>IF($A5108="","",Tienda_3!B308)</f>
        <v>Juguetes</v>
      </c>
      <c r="C5108" t="str">
        <f>IF($A5108="","",Tienda_3!G308)</f>
        <v>Medellín</v>
      </c>
      <c r="D5108" t="str">
        <f>IF($A5108="","",Tienda_3!F308)</f>
        <v>Lucas Olivera</v>
      </c>
      <c r="E5108" t="str">
        <f>IF($A5108="","",Tienda_3!I308)</f>
        <v>Tarjeta de débito</v>
      </c>
      <c r="F5108">
        <f>IF($A5108="","",VALUE(RIGHT(Tienda_3!E308,4)))</f>
        <v>2021</v>
      </c>
      <c r="G5108">
        <f>IF($A5108="","",Tienda_3!C308)</f>
        <v>59000</v>
      </c>
      <c r="H5108">
        <f>IF($A5108="","",Tienda_3!D308)</f>
        <v>3400</v>
      </c>
      <c r="I5108">
        <f>IF($A5108="","",Tienda_3!H308)</f>
        <v>5</v>
      </c>
      <c r="J5108">
        <f>IF($A5108="",0,IF(AND(OR('Cuadro-de-mando'!$B$4="(Todas)",'Cuadro-de-mando'!$B$4=$A5108),OR('Cuadro-de-mando'!$E$4="(Todas)",'Cuadro-de-mando'!$E$4=$B5108),OR('Cuadro-de-mando'!$H$4="(Todas)",'Cuadro-de-mando'!$H$4=$C5108),OR('Cuadro-de-mando'!$K$4="(Todas)",'Cuadro-de-mando'!$K$4=$E5108),OR('Cuadro-de-mando'!$N$4="(Todos)",'Cuadro-de-mando'!$N$4=$F5108)),1,0))</f>
        <v>1</v>
      </c>
    </row>
    <row r="5109" spans="1:10" x14ac:dyDescent="0.25">
      <c r="A5109" t="str">
        <f>IF(Tienda_3!$A309="","","Tienda 3")</f>
        <v>Tienda 3</v>
      </c>
      <c r="B5109" t="str">
        <f>IF($A5109="","",Tienda_3!B309)</f>
        <v>Deportes y diversión</v>
      </c>
      <c r="C5109" t="str">
        <f>IF($A5109="","",Tienda_3!G309)</f>
        <v>Bogotá</v>
      </c>
      <c r="D5109" t="str">
        <f>IF($A5109="","",Tienda_3!F309)</f>
        <v>Blanca Ramirez</v>
      </c>
      <c r="E5109" t="str">
        <f>IF($A5109="","",Tienda_3!I309)</f>
        <v>Tarjeta de crédito</v>
      </c>
      <c r="F5109">
        <f>IF($A5109="","",VALUE(RIGHT(Tienda_3!E309,4)))</f>
        <v>2021</v>
      </c>
      <c r="G5109">
        <f>IF($A5109="","",Tienda_3!C309)</f>
        <v>245400</v>
      </c>
      <c r="H5109">
        <f>IF($A5109="","",Tienda_3!D309)</f>
        <v>13300</v>
      </c>
      <c r="I5109">
        <f>IF($A5109="","",Tienda_3!H309)</f>
        <v>1</v>
      </c>
      <c r="J5109">
        <f>IF($A5109="",0,IF(AND(OR('Cuadro-de-mando'!$B$4="(Todas)",'Cuadro-de-mando'!$B$4=$A5109),OR('Cuadro-de-mando'!$E$4="(Todas)",'Cuadro-de-mando'!$E$4=$B5109),OR('Cuadro-de-mando'!$H$4="(Todas)",'Cuadro-de-mando'!$H$4=$C5109),OR('Cuadro-de-mando'!$K$4="(Todas)",'Cuadro-de-mando'!$K$4=$E5109),OR('Cuadro-de-mando'!$N$4="(Todos)",'Cuadro-de-mando'!$N$4=$F5109)),1,0))</f>
        <v>1</v>
      </c>
    </row>
    <row r="5110" spans="1:10" x14ac:dyDescent="0.25">
      <c r="A5110" t="str">
        <f>IF(Tienda_3!$A310="","","Tienda 3")</f>
        <v>Tienda 3</v>
      </c>
      <c r="B5110" t="str">
        <f>IF($A5110="","",Tienda_3!B310)</f>
        <v>Muebles</v>
      </c>
      <c r="C5110" t="str">
        <f>IF($A5110="","",Tienda_3!G310)</f>
        <v>Bogotá</v>
      </c>
      <c r="D5110" t="str">
        <f>IF($A5110="","",Tienda_3!F310)</f>
        <v>Lucas Olivera</v>
      </c>
      <c r="E5110" t="str">
        <f>IF($A5110="","",Tienda_3!I310)</f>
        <v>Nequi</v>
      </c>
      <c r="F5110">
        <f>IF($A5110="","",VALUE(RIGHT(Tienda_3!E310,4)))</f>
        <v>2020</v>
      </c>
      <c r="G5110">
        <f>IF($A5110="","",Tienda_3!C310)</f>
        <v>352100</v>
      </c>
      <c r="H5110">
        <f>IF($A5110="","",Tienda_3!D310)</f>
        <v>16900</v>
      </c>
      <c r="I5110">
        <f>IF($A5110="","",Tienda_3!H310)</f>
        <v>5</v>
      </c>
      <c r="J5110">
        <f>IF($A5110="",0,IF(AND(OR('Cuadro-de-mando'!$B$4="(Todas)",'Cuadro-de-mando'!$B$4=$A5110),OR('Cuadro-de-mando'!$E$4="(Todas)",'Cuadro-de-mando'!$E$4=$B5110),OR('Cuadro-de-mando'!$H$4="(Todas)",'Cuadro-de-mando'!$H$4=$C5110),OR('Cuadro-de-mando'!$K$4="(Todas)",'Cuadro-de-mando'!$K$4=$E5110),OR('Cuadro-de-mando'!$N$4="(Todos)",'Cuadro-de-mando'!$N$4=$F5110)),1,0))</f>
        <v>1</v>
      </c>
    </row>
    <row r="5111" spans="1:10" x14ac:dyDescent="0.25">
      <c r="A5111" t="str">
        <f>IF(Tienda_3!$A311="","","Tienda 3")</f>
        <v>Tienda 3</v>
      </c>
      <c r="B5111" t="str">
        <f>IF($A5111="","",Tienda_3!B311)</f>
        <v>Deportes y diversión</v>
      </c>
      <c r="C5111" t="str">
        <f>IF($A5111="","",Tienda_3!G311)</f>
        <v>Manizales</v>
      </c>
      <c r="D5111" t="str">
        <f>IF($A5111="","",Tienda_3!F311)</f>
        <v>Juan Fernandez</v>
      </c>
      <c r="E5111" t="str">
        <f>IF($A5111="","",Tienda_3!I311)</f>
        <v>Tarjeta de crédito</v>
      </c>
      <c r="F5111">
        <f>IF($A5111="","",VALUE(RIGHT(Tienda_3!E311,4)))</f>
        <v>2021</v>
      </c>
      <c r="G5111">
        <f>IF($A5111="","",Tienda_3!C311)</f>
        <v>622800</v>
      </c>
      <c r="H5111">
        <f>IF($A5111="","",Tienda_3!D311)</f>
        <v>33600</v>
      </c>
      <c r="I5111">
        <f>IF($A5111="","",Tienda_3!H311)</f>
        <v>5</v>
      </c>
      <c r="J5111">
        <f>IF($A5111="",0,IF(AND(OR('Cuadro-de-mando'!$B$4="(Todas)",'Cuadro-de-mando'!$B$4=$A5111),OR('Cuadro-de-mando'!$E$4="(Todas)",'Cuadro-de-mando'!$E$4=$B5111),OR('Cuadro-de-mando'!$H$4="(Todas)",'Cuadro-de-mando'!$H$4=$C5111),OR('Cuadro-de-mando'!$K$4="(Todas)",'Cuadro-de-mando'!$K$4=$E5111),OR('Cuadro-de-mando'!$N$4="(Todos)",'Cuadro-de-mando'!$N$4=$F5111)),1,0))</f>
        <v>1</v>
      </c>
    </row>
    <row r="5112" spans="1:10" x14ac:dyDescent="0.25">
      <c r="A5112" t="str">
        <f>IF(Tienda_3!$A312="","","Tienda 3")</f>
        <v>Tienda 3</v>
      </c>
      <c r="B5112" t="str">
        <f>IF($A5112="","",Tienda_3!B312)</f>
        <v>Electrónicos</v>
      </c>
      <c r="C5112" t="str">
        <f>IF($A5112="","",Tienda_3!G312)</f>
        <v>Cali</v>
      </c>
      <c r="D5112" t="str">
        <f>IF($A5112="","",Tienda_3!F312)</f>
        <v>Juliana Costa</v>
      </c>
      <c r="E5112" t="str">
        <f>IF($A5112="","",Tienda_3!I312)</f>
        <v>Tarjeta de crédito</v>
      </c>
      <c r="F5112">
        <f>IF($A5112="","",VALUE(RIGHT(Tienda_3!E312,4)))</f>
        <v>2022</v>
      </c>
      <c r="G5112">
        <f>IF($A5112="","",Tienda_3!C312)</f>
        <v>241400</v>
      </c>
      <c r="H5112">
        <f>IF($A5112="","",Tienda_3!D312)</f>
        <v>19700</v>
      </c>
      <c r="I5112">
        <f>IF($A5112="","",Tienda_3!H312)</f>
        <v>1</v>
      </c>
      <c r="J5112">
        <f>IF($A5112="",0,IF(AND(OR('Cuadro-de-mando'!$B$4="(Todas)",'Cuadro-de-mando'!$B$4=$A5112),OR('Cuadro-de-mando'!$E$4="(Todas)",'Cuadro-de-mando'!$E$4=$B5112),OR('Cuadro-de-mando'!$H$4="(Todas)",'Cuadro-de-mando'!$H$4=$C5112),OR('Cuadro-de-mando'!$K$4="(Todas)",'Cuadro-de-mando'!$K$4=$E5112),OR('Cuadro-de-mando'!$N$4="(Todos)",'Cuadro-de-mando'!$N$4=$F5112)),1,0))</f>
        <v>1</v>
      </c>
    </row>
    <row r="5113" spans="1:10" x14ac:dyDescent="0.25">
      <c r="A5113" t="str">
        <f>IF(Tienda_3!$A313="","","Tienda 3")</f>
        <v>Tienda 3</v>
      </c>
      <c r="B5113" t="str">
        <f>IF($A5113="","",Tienda_3!B313)</f>
        <v>Artículos para el hogar</v>
      </c>
      <c r="C5113" t="str">
        <f>IF($A5113="","",Tienda_3!G313)</f>
        <v>Medellín</v>
      </c>
      <c r="D5113" t="str">
        <f>IF($A5113="","",Tienda_3!F313)</f>
        <v>Izabela de León</v>
      </c>
      <c r="E5113" t="str">
        <f>IF($A5113="","",Tienda_3!I313)</f>
        <v>Tarjeta de crédito</v>
      </c>
      <c r="F5113">
        <f>IF($A5113="","",VALUE(RIGHT(Tienda_3!E313,4)))</f>
        <v>2022</v>
      </c>
      <c r="G5113">
        <f>IF($A5113="","",Tienda_3!C313)</f>
        <v>28100</v>
      </c>
      <c r="H5113">
        <f>IF($A5113="","",Tienda_3!D313)</f>
        <v>2200</v>
      </c>
      <c r="I5113">
        <f>IF($A5113="","",Tienda_3!H313)</f>
        <v>4</v>
      </c>
      <c r="J5113">
        <f>IF($A5113="",0,IF(AND(OR('Cuadro-de-mando'!$B$4="(Todas)",'Cuadro-de-mando'!$B$4=$A5113),OR('Cuadro-de-mando'!$E$4="(Todas)",'Cuadro-de-mando'!$E$4=$B5113),OR('Cuadro-de-mando'!$H$4="(Todas)",'Cuadro-de-mando'!$H$4=$C5113),OR('Cuadro-de-mando'!$K$4="(Todas)",'Cuadro-de-mando'!$K$4=$E5113),OR('Cuadro-de-mando'!$N$4="(Todos)",'Cuadro-de-mando'!$N$4=$F5113)),1,0))</f>
        <v>1</v>
      </c>
    </row>
    <row r="5114" spans="1:10" x14ac:dyDescent="0.25">
      <c r="A5114" t="str">
        <f>IF(Tienda_3!$A314="","","Tienda 3")</f>
        <v>Tienda 3</v>
      </c>
      <c r="B5114" t="str">
        <f>IF($A5114="","",Tienda_3!B314)</f>
        <v>Electrónicos</v>
      </c>
      <c r="C5114" t="str">
        <f>IF($A5114="","",Tienda_3!G314)</f>
        <v>Bogotá</v>
      </c>
      <c r="D5114" t="str">
        <f>IF($A5114="","",Tienda_3!F314)</f>
        <v>Felipe Santos</v>
      </c>
      <c r="E5114" t="str">
        <f>IF($A5114="","",Tienda_3!I314)</f>
        <v>Tarjeta de crédito</v>
      </c>
      <c r="F5114">
        <f>IF($A5114="","",VALUE(RIGHT(Tienda_3!E314,4)))</f>
        <v>2022</v>
      </c>
      <c r="G5114">
        <f>IF($A5114="","",Tienda_3!C314)</f>
        <v>2173600</v>
      </c>
      <c r="H5114">
        <f>IF($A5114="","",Tienda_3!D314)</f>
        <v>113900</v>
      </c>
      <c r="I5114">
        <f>IF($A5114="","",Tienda_3!H314)</f>
        <v>4</v>
      </c>
      <c r="J5114">
        <f>IF($A5114="",0,IF(AND(OR('Cuadro-de-mando'!$B$4="(Todas)",'Cuadro-de-mando'!$B$4=$A5114),OR('Cuadro-de-mando'!$E$4="(Todas)",'Cuadro-de-mando'!$E$4=$B5114),OR('Cuadro-de-mando'!$H$4="(Todas)",'Cuadro-de-mando'!$H$4=$C5114),OR('Cuadro-de-mando'!$K$4="(Todas)",'Cuadro-de-mando'!$K$4=$E5114),OR('Cuadro-de-mando'!$N$4="(Todos)",'Cuadro-de-mando'!$N$4=$F5114)),1,0))</f>
        <v>1</v>
      </c>
    </row>
    <row r="5115" spans="1:10" x14ac:dyDescent="0.25">
      <c r="A5115" t="str">
        <f>IF(Tienda_3!$A315="","","Tienda 3")</f>
        <v>Tienda 3</v>
      </c>
      <c r="B5115" t="str">
        <f>IF($A5115="","",Tienda_3!B315)</f>
        <v>Juguetes</v>
      </c>
      <c r="C5115" t="str">
        <f>IF($A5115="","",Tienda_3!G315)</f>
        <v>Bogotá</v>
      </c>
      <c r="D5115" t="str">
        <f>IF($A5115="","",Tienda_3!F315)</f>
        <v>Beatriz Morales</v>
      </c>
      <c r="E5115" t="str">
        <f>IF($A5115="","",Tienda_3!I315)</f>
        <v>Tarjeta de crédito</v>
      </c>
      <c r="F5115">
        <f>IF($A5115="","",VALUE(RIGHT(Tienda_3!E315,4)))</f>
        <v>2022</v>
      </c>
      <c r="G5115">
        <f>IF($A5115="","",Tienda_3!C315)</f>
        <v>81800</v>
      </c>
      <c r="H5115">
        <f>IF($A5115="","",Tienda_3!D315)</f>
        <v>5000</v>
      </c>
      <c r="I5115">
        <f>IF($A5115="","",Tienda_3!H315)</f>
        <v>5</v>
      </c>
      <c r="J5115">
        <f>IF($A5115="",0,IF(AND(OR('Cuadro-de-mando'!$B$4="(Todas)",'Cuadro-de-mando'!$B$4=$A5115),OR('Cuadro-de-mando'!$E$4="(Todas)",'Cuadro-de-mando'!$E$4=$B5115),OR('Cuadro-de-mando'!$H$4="(Todas)",'Cuadro-de-mando'!$H$4=$C5115),OR('Cuadro-de-mando'!$K$4="(Todas)",'Cuadro-de-mando'!$K$4=$E5115),OR('Cuadro-de-mando'!$N$4="(Todos)",'Cuadro-de-mando'!$N$4=$F5115)),1,0))</f>
        <v>1</v>
      </c>
    </row>
    <row r="5116" spans="1:10" x14ac:dyDescent="0.25">
      <c r="A5116" t="str">
        <f>IF(Tienda_3!$A316="","","Tienda 3")</f>
        <v>Tienda 3</v>
      </c>
      <c r="B5116" t="str">
        <f>IF($A5116="","",Tienda_3!B316)</f>
        <v>Electrónicos</v>
      </c>
      <c r="C5116" t="str">
        <f>IF($A5116="","",Tienda_3!G316)</f>
        <v>Bogotá</v>
      </c>
      <c r="D5116" t="str">
        <f>IF($A5116="","",Tienda_3!F316)</f>
        <v>Maria Alfonso</v>
      </c>
      <c r="E5116" t="str">
        <f>IF($A5116="","",Tienda_3!I316)</f>
        <v>Tarjeta de crédito</v>
      </c>
      <c r="F5116">
        <f>IF($A5116="","",VALUE(RIGHT(Tienda_3!E316,4)))</f>
        <v>2020</v>
      </c>
      <c r="G5116">
        <f>IF($A5116="","",Tienda_3!C316)</f>
        <v>1158200</v>
      </c>
      <c r="H5116">
        <f>IF($A5116="","",Tienda_3!D316)</f>
        <v>59900</v>
      </c>
      <c r="I5116">
        <f>IF($A5116="","",Tienda_3!H316)</f>
        <v>5</v>
      </c>
      <c r="J5116">
        <f>IF($A5116="",0,IF(AND(OR('Cuadro-de-mando'!$B$4="(Todas)",'Cuadro-de-mando'!$B$4=$A5116),OR('Cuadro-de-mando'!$E$4="(Todas)",'Cuadro-de-mando'!$E$4=$B5116),OR('Cuadro-de-mando'!$H$4="(Todas)",'Cuadro-de-mando'!$H$4=$C5116),OR('Cuadro-de-mando'!$K$4="(Todas)",'Cuadro-de-mando'!$K$4=$E5116),OR('Cuadro-de-mando'!$N$4="(Todos)",'Cuadro-de-mando'!$N$4=$F5116)),1,0))</f>
        <v>1</v>
      </c>
    </row>
    <row r="5117" spans="1:10" x14ac:dyDescent="0.25">
      <c r="A5117" t="str">
        <f>IF(Tienda_3!$A317="","","Tienda 3")</f>
        <v>Tienda 3</v>
      </c>
      <c r="B5117" t="str">
        <f>IF($A5117="","",Tienda_3!B317)</f>
        <v>Deportes y diversión</v>
      </c>
      <c r="C5117" t="str">
        <f>IF($A5117="","",Tienda_3!G317)</f>
        <v>Riohacha</v>
      </c>
      <c r="D5117" t="str">
        <f>IF($A5117="","",Tienda_3!F317)</f>
        <v>Izabela de León</v>
      </c>
      <c r="E5117" t="str">
        <f>IF($A5117="","",Tienda_3!I317)</f>
        <v>Cupón</v>
      </c>
      <c r="F5117">
        <f>IF($A5117="","",VALUE(RIGHT(Tienda_3!E317,4)))</f>
        <v>2020</v>
      </c>
      <c r="G5117">
        <f>IF($A5117="","",Tienda_3!C317)</f>
        <v>51200</v>
      </c>
      <c r="H5117">
        <f>IF($A5117="","",Tienda_3!D317)</f>
        <v>900</v>
      </c>
      <c r="I5117">
        <f>IF($A5117="","",Tienda_3!H317)</f>
        <v>4</v>
      </c>
      <c r="J5117">
        <f>IF($A5117="",0,IF(AND(OR('Cuadro-de-mando'!$B$4="(Todas)",'Cuadro-de-mando'!$B$4=$A5117),OR('Cuadro-de-mando'!$E$4="(Todas)",'Cuadro-de-mando'!$E$4=$B5117),OR('Cuadro-de-mando'!$H$4="(Todas)",'Cuadro-de-mando'!$H$4=$C5117),OR('Cuadro-de-mando'!$K$4="(Todas)",'Cuadro-de-mando'!$K$4=$E5117),OR('Cuadro-de-mando'!$N$4="(Todos)",'Cuadro-de-mando'!$N$4=$F5117)),1,0))</f>
        <v>1</v>
      </c>
    </row>
    <row r="5118" spans="1:10" x14ac:dyDescent="0.25">
      <c r="A5118" t="str">
        <f>IF(Tienda_3!$A318="","","Tienda 3")</f>
        <v>Tienda 3</v>
      </c>
      <c r="B5118" t="str">
        <f>IF($A5118="","",Tienda_3!B318)</f>
        <v>Artículos para el hogar</v>
      </c>
      <c r="C5118" t="str">
        <f>IF($A5118="","",Tienda_3!G318)</f>
        <v>Bogotá</v>
      </c>
      <c r="D5118" t="str">
        <f>IF($A5118="","",Tienda_3!F318)</f>
        <v>Maria Alfonso</v>
      </c>
      <c r="E5118" t="str">
        <f>IF($A5118="","",Tienda_3!I318)</f>
        <v>Nequi</v>
      </c>
      <c r="F5118">
        <f>IF($A5118="","",VALUE(RIGHT(Tienda_3!E318,4)))</f>
        <v>2021</v>
      </c>
      <c r="G5118">
        <f>IF($A5118="","",Tienda_3!C318)</f>
        <v>21000</v>
      </c>
      <c r="H5118">
        <f>IF($A5118="","",Tienda_3!D318)</f>
        <v>0</v>
      </c>
      <c r="I5118">
        <f>IF($A5118="","",Tienda_3!H318)</f>
        <v>5</v>
      </c>
      <c r="J5118">
        <f>IF($A5118="",0,IF(AND(OR('Cuadro-de-mando'!$B$4="(Todas)",'Cuadro-de-mando'!$B$4=$A5118),OR('Cuadro-de-mando'!$E$4="(Todas)",'Cuadro-de-mando'!$E$4=$B5118),OR('Cuadro-de-mando'!$H$4="(Todas)",'Cuadro-de-mando'!$H$4=$C5118),OR('Cuadro-de-mando'!$K$4="(Todas)",'Cuadro-de-mando'!$K$4=$E5118),OR('Cuadro-de-mando'!$N$4="(Todos)",'Cuadro-de-mando'!$N$4=$F5118)),1,0))</f>
        <v>1</v>
      </c>
    </row>
    <row r="5119" spans="1:10" x14ac:dyDescent="0.25">
      <c r="A5119" t="str">
        <f>IF(Tienda_3!$A319="","","Tienda 3")</f>
        <v>Tienda 3</v>
      </c>
      <c r="B5119" t="str">
        <f>IF($A5119="","",Tienda_3!B319)</f>
        <v>Artículos para el hogar</v>
      </c>
      <c r="C5119" t="str">
        <f>IF($A5119="","",Tienda_3!G319)</f>
        <v>Bogotá</v>
      </c>
      <c r="D5119" t="str">
        <f>IF($A5119="","",Tienda_3!F319)</f>
        <v>Maria Alfonso</v>
      </c>
      <c r="E5119" t="str">
        <f>IF($A5119="","",Tienda_3!I319)</f>
        <v>Tarjeta de crédito</v>
      </c>
      <c r="F5119">
        <f>IF($A5119="","",VALUE(RIGHT(Tienda_3!E319,4)))</f>
        <v>2021</v>
      </c>
      <c r="G5119">
        <f>IF($A5119="","",Tienda_3!C319)</f>
        <v>41200</v>
      </c>
      <c r="H5119">
        <f>IF($A5119="","",Tienda_3!D319)</f>
        <v>4600</v>
      </c>
      <c r="I5119">
        <f>IF($A5119="","",Tienda_3!H319)</f>
        <v>5</v>
      </c>
      <c r="J5119">
        <f>IF($A5119="",0,IF(AND(OR('Cuadro-de-mando'!$B$4="(Todas)",'Cuadro-de-mando'!$B$4=$A5119),OR('Cuadro-de-mando'!$E$4="(Todas)",'Cuadro-de-mando'!$E$4=$B5119),OR('Cuadro-de-mando'!$H$4="(Todas)",'Cuadro-de-mando'!$H$4=$C5119),OR('Cuadro-de-mando'!$K$4="(Todas)",'Cuadro-de-mando'!$K$4=$E5119),OR('Cuadro-de-mando'!$N$4="(Todos)",'Cuadro-de-mando'!$N$4=$F5119)),1,0))</f>
        <v>1</v>
      </c>
    </row>
    <row r="5120" spans="1:10" x14ac:dyDescent="0.25">
      <c r="A5120" t="str">
        <f>IF(Tienda_3!$A320="","","Tienda 3")</f>
        <v>Tienda 3</v>
      </c>
      <c r="B5120" t="str">
        <f>IF($A5120="","",Tienda_3!B320)</f>
        <v>Juguetes</v>
      </c>
      <c r="C5120" t="str">
        <f>IF($A5120="","",Tienda_3!G320)</f>
        <v>Santa Marta</v>
      </c>
      <c r="D5120" t="str">
        <f>IF($A5120="","",Tienda_3!F320)</f>
        <v>Juan Fernandez</v>
      </c>
      <c r="E5120" t="str">
        <f>IF($A5120="","",Tienda_3!I320)</f>
        <v>Cupón</v>
      </c>
      <c r="F5120">
        <f>IF($A5120="","",VALUE(RIGHT(Tienda_3!E320,4)))</f>
        <v>2020</v>
      </c>
      <c r="G5120">
        <f>IF($A5120="","",Tienda_3!C320)</f>
        <v>54800</v>
      </c>
      <c r="H5120">
        <f>IF($A5120="","",Tienda_3!D320)</f>
        <v>1100</v>
      </c>
      <c r="I5120">
        <f>IF($A5120="","",Tienda_3!H320)</f>
        <v>5</v>
      </c>
      <c r="J5120">
        <f>IF($A5120="",0,IF(AND(OR('Cuadro-de-mando'!$B$4="(Todas)",'Cuadro-de-mando'!$B$4=$A5120),OR('Cuadro-de-mando'!$E$4="(Todas)",'Cuadro-de-mando'!$E$4=$B5120),OR('Cuadro-de-mando'!$H$4="(Todas)",'Cuadro-de-mando'!$H$4=$C5120),OR('Cuadro-de-mando'!$K$4="(Todas)",'Cuadro-de-mando'!$K$4=$E5120),OR('Cuadro-de-mando'!$N$4="(Todos)",'Cuadro-de-mando'!$N$4=$F5120)),1,0))</f>
        <v>1</v>
      </c>
    </row>
    <row r="5121" spans="1:10" x14ac:dyDescent="0.25">
      <c r="A5121" t="str">
        <f>IF(Tienda_3!$A321="","","Tienda 3")</f>
        <v>Tienda 3</v>
      </c>
      <c r="B5121" t="str">
        <f>IF($A5121="","",Tienda_3!B321)</f>
        <v>Electrónicos</v>
      </c>
      <c r="C5121" t="str">
        <f>IF($A5121="","",Tienda_3!G321)</f>
        <v>Bogotá</v>
      </c>
      <c r="D5121" t="str">
        <f>IF($A5121="","",Tienda_3!F321)</f>
        <v>Pedro Gomez</v>
      </c>
      <c r="E5121" t="str">
        <f>IF($A5121="","",Tienda_3!I321)</f>
        <v>Tarjeta de crédito</v>
      </c>
      <c r="F5121">
        <f>IF($A5121="","",VALUE(RIGHT(Tienda_3!E321,4)))</f>
        <v>2020</v>
      </c>
      <c r="G5121">
        <f>IF($A5121="","",Tienda_3!C321)</f>
        <v>2242600</v>
      </c>
      <c r="H5121">
        <f>IF($A5121="","",Tienda_3!D321)</f>
        <v>119600</v>
      </c>
      <c r="I5121">
        <f>IF($A5121="","",Tienda_3!H321)</f>
        <v>5</v>
      </c>
      <c r="J5121">
        <f>IF($A5121="",0,IF(AND(OR('Cuadro-de-mando'!$B$4="(Todas)",'Cuadro-de-mando'!$B$4=$A5121),OR('Cuadro-de-mando'!$E$4="(Todas)",'Cuadro-de-mando'!$E$4=$B5121),OR('Cuadro-de-mando'!$H$4="(Todas)",'Cuadro-de-mando'!$H$4=$C5121),OR('Cuadro-de-mando'!$K$4="(Todas)",'Cuadro-de-mando'!$K$4=$E5121),OR('Cuadro-de-mando'!$N$4="(Todos)",'Cuadro-de-mando'!$N$4=$F5121)),1,0))</f>
        <v>1</v>
      </c>
    </row>
    <row r="5122" spans="1:10" x14ac:dyDescent="0.25">
      <c r="A5122" t="str">
        <f>IF(Tienda_3!$A322="","","Tienda 3")</f>
        <v>Tienda 3</v>
      </c>
      <c r="B5122" t="str">
        <f>IF($A5122="","",Tienda_3!B322)</f>
        <v>Electrodomésticos</v>
      </c>
      <c r="C5122" t="str">
        <f>IF($A5122="","",Tienda_3!G322)</f>
        <v>Pereira</v>
      </c>
      <c r="D5122" t="str">
        <f>IF($A5122="","",Tienda_3!F322)</f>
        <v>Camila Rivera</v>
      </c>
      <c r="E5122" t="str">
        <f>IF($A5122="","",Tienda_3!I322)</f>
        <v>Tarjeta de crédito</v>
      </c>
      <c r="F5122">
        <f>IF($A5122="","",VALUE(RIGHT(Tienda_3!E322,4)))</f>
        <v>2020</v>
      </c>
      <c r="G5122">
        <f>IF($A5122="","",Tienda_3!C322)</f>
        <v>1720600</v>
      </c>
      <c r="H5122">
        <f>IF($A5122="","",Tienda_3!D322)</f>
        <v>89800</v>
      </c>
      <c r="I5122">
        <f>IF($A5122="","",Tienda_3!H322)</f>
        <v>5</v>
      </c>
      <c r="J5122">
        <f>IF($A5122="",0,IF(AND(OR('Cuadro-de-mando'!$B$4="(Todas)",'Cuadro-de-mando'!$B$4=$A5122),OR('Cuadro-de-mando'!$E$4="(Todas)",'Cuadro-de-mando'!$E$4=$B5122),OR('Cuadro-de-mando'!$H$4="(Todas)",'Cuadro-de-mando'!$H$4=$C5122),OR('Cuadro-de-mando'!$K$4="(Todas)",'Cuadro-de-mando'!$K$4=$E5122),OR('Cuadro-de-mando'!$N$4="(Todos)",'Cuadro-de-mando'!$N$4=$F5122)),1,0))</f>
        <v>1</v>
      </c>
    </row>
    <row r="5123" spans="1:10" x14ac:dyDescent="0.25">
      <c r="A5123" t="str">
        <f>IF(Tienda_3!$A323="","","Tienda 3")</f>
        <v>Tienda 3</v>
      </c>
      <c r="B5123" t="str">
        <f>IF($A5123="","",Tienda_3!B323)</f>
        <v>Electrónicos</v>
      </c>
      <c r="C5123" t="str">
        <f>IF($A5123="","",Tienda_3!G323)</f>
        <v>Bogotá</v>
      </c>
      <c r="D5123" t="str">
        <f>IF($A5123="","",Tienda_3!F323)</f>
        <v>Pedro Gomez</v>
      </c>
      <c r="E5123" t="str">
        <f>IF($A5123="","",Tienda_3!I323)</f>
        <v>Tarjeta de crédito</v>
      </c>
      <c r="F5123">
        <f>IF($A5123="","",VALUE(RIGHT(Tienda_3!E323,4)))</f>
        <v>2020</v>
      </c>
      <c r="G5123">
        <f>IF($A5123="","",Tienda_3!C323)</f>
        <v>166300</v>
      </c>
      <c r="H5123">
        <f>IF($A5123="","",Tienda_3!D323)</f>
        <v>9100</v>
      </c>
      <c r="I5123">
        <f>IF($A5123="","",Tienda_3!H323)</f>
        <v>5</v>
      </c>
      <c r="J5123">
        <f>IF($A5123="",0,IF(AND(OR('Cuadro-de-mando'!$B$4="(Todas)",'Cuadro-de-mando'!$B$4=$A5123),OR('Cuadro-de-mando'!$E$4="(Todas)",'Cuadro-de-mando'!$E$4=$B5123),OR('Cuadro-de-mando'!$H$4="(Todas)",'Cuadro-de-mando'!$H$4=$C5123),OR('Cuadro-de-mando'!$K$4="(Todas)",'Cuadro-de-mando'!$K$4=$E5123),OR('Cuadro-de-mando'!$N$4="(Todos)",'Cuadro-de-mando'!$N$4=$F5123)),1,0))</f>
        <v>1</v>
      </c>
    </row>
    <row r="5124" spans="1:10" x14ac:dyDescent="0.25">
      <c r="A5124" t="str">
        <f>IF(Tienda_3!$A324="","","Tienda 3")</f>
        <v>Tienda 3</v>
      </c>
      <c r="B5124" t="str">
        <f>IF($A5124="","",Tienda_3!B324)</f>
        <v>Juguetes</v>
      </c>
      <c r="C5124" t="str">
        <f>IF($A5124="","",Tienda_3!G324)</f>
        <v>Medellín</v>
      </c>
      <c r="D5124" t="str">
        <f>IF($A5124="","",Tienda_3!F324)</f>
        <v>Mariana Herrera</v>
      </c>
      <c r="E5124" t="str">
        <f>IF($A5124="","",Tienda_3!I324)</f>
        <v>Tarjeta de crédito</v>
      </c>
      <c r="F5124">
        <f>IF($A5124="","",VALUE(RIGHT(Tienda_3!E324,4)))</f>
        <v>2021</v>
      </c>
      <c r="G5124">
        <f>IF($A5124="","",Tienda_3!C324)</f>
        <v>89900</v>
      </c>
      <c r="H5124">
        <f>IF($A5124="","",Tienda_3!D324)</f>
        <v>5500</v>
      </c>
      <c r="I5124">
        <f>IF($A5124="","",Tienda_3!H324)</f>
        <v>5</v>
      </c>
      <c r="J5124">
        <f>IF($A5124="",0,IF(AND(OR('Cuadro-de-mando'!$B$4="(Todas)",'Cuadro-de-mando'!$B$4=$A5124),OR('Cuadro-de-mando'!$E$4="(Todas)",'Cuadro-de-mando'!$E$4=$B5124),OR('Cuadro-de-mando'!$H$4="(Todas)",'Cuadro-de-mando'!$H$4=$C5124),OR('Cuadro-de-mando'!$K$4="(Todas)",'Cuadro-de-mando'!$K$4=$E5124),OR('Cuadro-de-mando'!$N$4="(Todos)",'Cuadro-de-mando'!$N$4=$F5124)),1,0))</f>
        <v>1</v>
      </c>
    </row>
    <row r="5125" spans="1:10" x14ac:dyDescent="0.25">
      <c r="A5125" t="str">
        <f>IF(Tienda_3!$A325="","","Tienda 3")</f>
        <v>Tienda 3</v>
      </c>
      <c r="B5125" t="str">
        <f>IF($A5125="","",Tienda_3!B325)</f>
        <v>Deportes y diversión</v>
      </c>
      <c r="C5125" t="str">
        <f>IF($A5125="","",Tienda_3!G325)</f>
        <v>Bogotá</v>
      </c>
      <c r="D5125" t="str">
        <f>IF($A5125="","",Tienda_3!F325)</f>
        <v>Pedro Gomez</v>
      </c>
      <c r="E5125" t="str">
        <f>IF($A5125="","",Tienda_3!I325)</f>
        <v>Tarjeta de crédito</v>
      </c>
      <c r="F5125">
        <f>IF($A5125="","",VALUE(RIGHT(Tienda_3!E325,4)))</f>
        <v>2020</v>
      </c>
      <c r="G5125">
        <f>IF($A5125="","",Tienda_3!C325)</f>
        <v>334400</v>
      </c>
      <c r="H5125">
        <f>IF($A5125="","",Tienda_3!D325)</f>
        <v>18200</v>
      </c>
      <c r="I5125">
        <f>IF($A5125="","",Tienda_3!H325)</f>
        <v>3</v>
      </c>
      <c r="J5125">
        <f>IF($A5125="",0,IF(AND(OR('Cuadro-de-mando'!$B$4="(Todas)",'Cuadro-de-mando'!$B$4=$A5125),OR('Cuadro-de-mando'!$E$4="(Todas)",'Cuadro-de-mando'!$E$4=$B5125),OR('Cuadro-de-mando'!$H$4="(Todas)",'Cuadro-de-mando'!$H$4=$C5125),OR('Cuadro-de-mando'!$K$4="(Todas)",'Cuadro-de-mando'!$K$4=$E5125),OR('Cuadro-de-mando'!$N$4="(Todos)",'Cuadro-de-mando'!$N$4=$F5125)),1,0))</f>
        <v>1</v>
      </c>
    </row>
    <row r="5126" spans="1:10" x14ac:dyDescent="0.25">
      <c r="A5126" t="str">
        <f>IF(Tienda_3!$A326="","","Tienda 3")</f>
        <v>Tienda 3</v>
      </c>
      <c r="B5126" t="str">
        <f>IF($A5126="","",Tienda_3!B326)</f>
        <v>Juguetes</v>
      </c>
      <c r="C5126" t="str">
        <f>IF($A5126="","",Tienda_3!G326)</f>
        <v>Medellín</v>
      </c>
      <c r="D5126" t="str">
        <f>IF($A5126="","",Tienda_3!F326)</f>
        <v>Maria Alfonso</v>
      </c>
      <c r="E5126" t="str">
        <f>IF($A5126="","",Tienda_3!I326)</f>
        <v>Nequi</v>
      </c>
      <c r="F5126">
        <f>IF($A5126="","",VALUE(RIGHT(Tienda_3!E326,4)))</f>
        <v>2023</v>
      </c>
      <c r="G5126">
        <f>IF($A5126="","",Tienda_3!C326)</f>
        <v>21800</v>
      </c>
      <c r="H5126">
        <f>IF($A5126="","",Tienda_3!D326)</f>
        <v>0</v>
      </c>
      <c r="I5126">
        <f>IF($A5126="","",Tienda_3!H326)</f>
        <v>1</v>
      </c>
      <c r="J5126">
        <f>IF($A5126="",0,IF(AND(OR('Cuadro-de-mando'!$B$4="(Todas)",'Cuadro-de-mando'!$B$4=$A5126),OR('Cuadro-de-mando'!$E$4="(Todas)",'Cuadro-de-mando'!$E$4=$B5126),OR('Cuadro-de-mando'!$H$4="(Todas)",'Cuadro-de-mando'!$H$4=$C5126),OR('Cuadro-de-mando'!$K$4="(Todas)",'Cuadro-de-mando'!$K$4=$E5126),OR('Cuadro-de-mando'!$N$4="(Todos)",'Cuadro-de-mando'!$N$4=$F5126)),1,0))</f>
        <v>1</v>
      </c>
    </row>
    <row r="5127" spans="1:10" x14ac:dyDescent="0.25">
      <c r="A5127" t="str">
        <f>IF(Tienda_3!$A327="","","Tienda 3")</f>
        <v>Tienda 3</v>
      </c>
      <c r="B5127" t="str">
        <f>IF($A5127="","",Tienda_3!B327)</f>
        <v>Muebles</v>
      </c>
      <c r="C5127" t="str">
        <f>IF($A5127="","",Tienda_3!G327)</f>
        <v>Bogotá</v>
      </c>
      <c r="D5127" t="str">
        <f>IF($A5127="","",Tienda_3!F327)</f>
        <v>Juan Fernandez</v>
      </c>
      <c r="E5127" t="str">
        <f>IF($A5127="","",Tienda_3!I327)</f>
        <v>Cupón</v>
      </c>
      <c r="F5127">
        <f>IF($A5127="","",VALUE(RIGHT(Tienda_3!E327,4)))</f>
        <v>2022</v>
      </c>
      <c r="G5127">
        <f>IF($A5127="","",Tienda_3!C327)</f>
        <v>691500</v>
      </c>
      <c r="H5127">
        <f>IF($A5127="","",Tienda_3!D327)</f>
        <v>35000</v>
      </c>
      <c r="I5127">
        <f>IF($A5127="","",Tienda_3!H327)</f>
        <v>5</v>
      </c>
      <c r="J5127">
        <f>IF($A5127="",0,IF(AND(OR('Cuadro-de-mando'!$B$4="(Todas)",'Cuadro-de-mando'!$B$4=$A5127),OR('Cuadro-de-mando'!$E$4="(Todas)",'Cuadro-de-mando'!$E$4=$B5127),OR('Cuadro-de-mando'!$H$4="(Todas)",'Cuadro-de-mando'!$H$4=$C5127),OR('Cuadro-de-mando'!$K$4="(Todas)",'Cuadro-de-mando'!$K$4=$E5127),OR('Cuadro-de-mando'!$N$4="(Todos)",'Cuadro-de-mando'!$N$4=$F5127)),1,0))</f>
        <v>1</v>
      </c>
    </row>
    <row r="5128" spans="1:10" x14ac:dyDescent="0.25">
      <c r="A5128" t="str">
        <f>IF(Tienda_3!$A328="","","Tienda 3")</f>
        <v>Tienda 3</v>
      </c>
      <c r="B5128" t="str">
        <f>IF($A5128="","",Tienda_3!B328)</f>
        <v>Electrónicos</v>
      </c>
      <c r="C5128" t="str">
        <f>IF($A5128="","",Tienda_3!G328)</f>
        <v>Santa Marta</v>
      </c>
      <c r="D5128" t="str">
        <f>IF($A5128="","",Tienda_3!F328)</f>
        <v>Juliana Costa</v>
      </c>
      <c r="E5128" t="str">
        <f>IF($A5128="","",Tienda_3!I328)</f>
        <v>Nequi</v>
      </c>
      <c r="F5128">
        <f>IF($A5128="","",VALUE(RIGHT(Tienda_3!E328,4)))</f>
        <v>2020</v>
      </c>
      <c r="G5128">
        <f>IF($A5128="","",Tienda_3!C328)</f>
        <v>359300</v>
      </c>
      <c r="H5128">
        <f>IF($A5128="","",Tienda_3!D328)</f>
        <v>17300</v>
      </c>
      <c r="I5128">
        <f>IF($A5128="","",Tienda_3!H328)</f>
        <v>1</v>
      </c>
      <c r="J5128">
        <f>IF($A5128="",0,IF(AND(OR('Cuadro-de-mando'!$B$4="(Todas)",'Cuadro-de-mando'!$B$4=$A5128),OR('Cuadro-de-mando'!$E$4="(Todas)",'Cuadro-de-mando'!$E$4=$B5128),OR('Cuadro-de-mando'!$H$4="(Todas)",'Cuadro-de-mando'!$H$4=$C5128),OR('Cuadro-de-mando'!$K$4="(Todas)",'Cuadro-de-mando'!$K$4=$E5128),OR('Cuadro-de-mando'!$N$4="(Todos)",'Cuadro-de-mando'!$N$4=$F5128)),1,0))</f>
        <v>1</v>
      </c>
    </row>
    <row r="5129" spans="1:10" x14ac:dyDescent="0.25">
      <c r="A5129" t="str">
        <f>IF(Tienda_3!$A329="","","Tienda 3")</f>
        <v>Tienda 3</v>
      </c>
      <c r="B5129" t="str">
        <f>IF($A5129="","",Tienda_3!B329)</f>
        <v>Artículos para el hogar</v>
      </c>
      <c r="C5129" t="str">
        <f>IF($A5129="","",Tienda_3!G329)</f>
        <v>Bogotá</v>
      </c>
      <c r="D5129" t="str">
        <f>IF($A5129="","",Tienda_3!F329)</f>
        <v>Rafael Acosta</v>
      </c>
      <c r="E5129" t="str">
        <f>IF($A5129="","",Tienda_3!I329)</f>
        <v>Tarjeta de crédito</v>
      </c>
      <c r="F5129">
        <f>IF($A5129="","",VALUE(RIGHT(Tienda_3!E329,4)))</f>
        <v>2022</v>
      </c>
      <c r="G5129">
        <f>IF($A5129="","",Tienda_3!C329)</f>
        <v>33800</v>
      </c>
      <c r="H5129">
        <f>IF($A5129="","",Tienda_3!D329)</f>
        <v>0</v>
      </c>
      <c r="I5129">
        <f>IF($A5129="","",Tienda_3!H329)</f>
        <v>1</v>
      </c>
      <c r="J5129">
        <f>IF($A5129="",0,IF(AND(OR('Cuadro-de-mando'!$B$4="(Todas)",'Cuadro-de-mando'!$B$4=$A5129),OR('Cuadro-de-mando'!$E$4="(Todas)",'Cuadro-de-mando'!$E$4=$B5129),OR('Cuadro-de-mando'!$H$4="(Todas)",'Cuadro-de-mando'!$H$4=$C5129),OR('Cuadro-de-mando'!$K$4="(Todas)",'Cuadro-de-mando'!$K$4=$E5129),OR('Cuadro-de-mando'!$N$4="(Todos)",'Cuadro-de-mando'!$N$4=$F5129)),1,0))</f>
        <v>1</v>
      </c>
    </row>
    <row r="5130" spans="1:10" x14ac:dyDescent="0.25">
      <c r="A5130" t="str">
        <f>IF(Tienda_3!$A330="","","Tienda 3")</f>
        <v>Tienda 3</v>
      </c>
      <c r="B5130" t="str">
        <f>IF($A5130="","",Tienda_3!B330)</f>
        <v>Muebles</v>
      </c>
      <c r="C5130" t="str">
        <f>IF($A5130="","",Tienda_3!G330)</f>
        <v>Medellín</v>
      </c>
      <c r="D5130" t="str">
        <f>IF($A5130="","",Tienda_3!F330)</f>
        <v>Juan Fernandez</v>
      </c>
      <c r="E5130" t="str">
        <f>IF($A5130="","",Tienda_3!I330)</f>
        <v>Tarjeta de crédito</v>
      </c>
      <c r="F5130">
        <f>IF($A5130="","",VALUE(RIGHT(Tienda_3!E330,4)))</f>
        <v>2020</v>
      </c>
      <c r="G5130">
        <f>IF($A5130="","",Tienda_3!C330)</f>
        <v>161200</v>
      </c>
      <c r="H5130">
        <f>IF($A5130="","",Tienda_3!D330)</f>
        <v>15800</v>
      </c>
      <c r="I5130">
        <f>IF($A5130="","",Tienda_3!H330)</f>
        <v>5</v>
      </c>
      <c r="J5130">
        <f>IF($A5130="",0,IF(AND(OR('Cuadro-de-mando'!$B$4="(Todas)",'Cuadro-de-mando'!$B$4=$A5130),OR('Cuadro-de-mando'!$E$4="(Todas)",'Cuadro-de-mando'!$E$4=$B5130),OR('Cuadro-de-mando'!$H$4="(Todas)",'Cuadro-de-mando'!$H$4=$C5130),OR('Cuadro-de-mando'!$K$4="(Todas)",'Cuadro-de-mando'!$K$4=$E5130),OR('Cuadro-de-mando'!$N$4="(Todos)",'Cuadro-de-mando'!$N$4=$F5130)),1,0))</f>
        <v>1</v>
      </c>
    </row>
    <row r="5131" spans="1:10" x14ac:dyDescent="0.25">
      <c r="A5131" t="str">
        <f>IF(Tienda_3!$A331="","","Tienda 3")</f>
        <v>Tienda 3</v>
      </c>
      <c r="B5131" t="str">
        <f>IF($A5131="","",Tienda_3!B331)</f>
        <v>Muebles</v>
      </c>
      <c r="C5131" t="str">
        <f>IF($A5131="","",Tienda_3!G331)</f>
        <v>Cali</v>
      </c>
      <c r="D5131" t="str">
        <f>IF($A5131="","",Tienda_3!F331)</f>
        <v>Izabela de León</v>
      </c>
      <c r="E5131" t="str">
        <f>IF($A5131="","",Tienda_3!I331)</f>
        <v>Tarjeta de crédito</v>
      </c>
      <c r="F5131">
        <f>IF($A5131="","",VALUE(RIGHT(Tienda_3!E331,4)))</f>
        <v>2020</v>
      </c>
      <c r="G5131">
        <f>IF($A5131="","",Tienda_3!C331)</f>
        <v>319900</v>
      </c>
      <c r="H5131">
        <f>IF($A5131="","",Tienda_3!D331)</f>
        <v>15200</v>
      </c>
      <c r="I5131">
        <f>IF($A5131="","",Tienda_3!H331)</f>
        <v>5</v>
      </c>
      <c r="J5131">
        <f>IF($A5131="",0,IF(AND(OR('Cuadro-de-mando'!$B$4="(Todas)",'Cuadro-de-mando'!$B$4=$A5131),OR('Cuadro-de-mando'!$E$4="(Todas)",'Cuadro-de-mando'!$E$4=$B5131),OR('Cuadro-de-mando'!$H$4="(Todas)",'Cuadro-de-mando'!$H$4=$C5131),OR('Cuadro-de-mando'!$K$4="(Todas)",'Cuadro-de-mando'!$K$4=$E5131),OR('Cuadro-de-mando'!$N$4="(Todos)",'Cuadro-de-mando'!$N$4=$F5131)),1,0))</f>
        <v>1</v>
      </c>
    </row>
    <row r="5132" spans="1:10" x14ac:dyDescent="0.25">
      <c r="A5132" t="str">
        <f>IF(Tienda_3!$A332="","","Tienda 3")</f>
        <v>Tienda 3</v>
      </c>
      <c r="B5132" t="str">
        <f>IF($A5132="","",Tienda_3!B332)</f>
        <v>Electrónicos</v>
      </c>
      <c r="C5132" t="str">
        <f>IF($A5132="","",Tienda_3!G332)</f>
        <v>Pereira</v>
      </c>
      <c r="D5132" t="str">
        <f>IF($A5132="","",Tienda_3!F332)</f>
        <v>Lucas Olivera</v>
      </c>
      <c r="E5132" t="str">
        <f>IF($A5132="","",Tienda_3!I332)</f>
        <v>Tarjeta de crédito</v>
      </c>
      <c r="F5132">
        <f>IF($A5132="","",VALUE(RIGHT(Tienda_3!E332,4)))</f>
        <v>2020</v>
      </c>
      <c r="G5132">
        <f>IF($A5132="","",Tienda_3!C332)</f>
        <v>45800</v>
      </c>
      <c r="H5132">
        <f>IF($A5132="","",Tienda_3!D332)</f>
        <v>0</v>
      </c>
      <c r="I5132">
        <f>IF($A5132="","",Tienda_3!H332)</f>
        <v>4</v>
      </c>
      <c r="J5132">
        <f>IF($A5132="",0,IF(AND(OR('Cuadro-de-mando'!$B$4="(Todas)",'Cuadro-de-mando'!$B$4=$A5132),OR('Cuadro-de-mando'!$E$4="(Todas)",'Cuadro-de-mando'!$E$4=$B5132),OR('Cuadro-de-mando'!$H$4="(Todas)",'Cuadro-de-mando'!$H$4=$C5132),OR('Cuadro-de-mando'!$K$4="(Todas)",'Cuadro-de-mando'!$K$4=$E5132),OR('Cuadro-de-mando'!$N$4="(Todos)",'Cuadro-de-mando'!$N$4=$F5132)),1,0))</f>
        <v>1</v>
      </c>
    </row>
    <row r="5133" spans="1:10" x14ac:dyDescent="0.25">
      <c r="A5133" t="str">
        <f>IF(Tienda_3!$A333="","","Tienda 3")</f>
        <v>Tienda 3</v>
      </c>
      <c r="B5133" t="str">
        <f>IF($A5133="","",Tienda_3!B333)</f>
        <v>Libros</v>
      </c>
      <c r="C5133" t="str">
        <f>IF($A5133="","",Tienda_3!G333)</f>
        <v>Bogotá</v>
      </c>
      <c r="D5133" t="str">
        <f>IF($A5133="","",Tienda_3!F333)</f>
        <v>Camila Rivera</v>
      </c>
      <c r="E5133" t="str">
        <f>IF($A5133="","",Tienda_3!I333)</f>
        <v>Tarjeta de crédito</v>
      </c>
      <c r="F5133">
        <f>IF($A5133="","",VALUE(RIGHT(Tienda_3!E333,4)))</f>
        <v>2020</v>
      </c>
      <c r="G5133">
        <f>IF($A5133="","",Tienda_3!C333)</f>
        <v>46000</v>
      </c>
      <c r="H5133">
        <f>IF($A5133="","",Tienda_3!D333)</f>
        <v>3100</v>
      </c>
      <c r="I5133">
        <f>IF($A5133="","",Tienda_3!H333)</f>
        <v>4</v>
      </c>
      <c r="J5133">
        <f>IF($A5133="",0,IF(AND(OR('Cuadro-de-mando'!$B$4="(Todas)",'Cuadro-de-mando'!$B$4=$A5133),OR('Cuadro-de-mando'!$E$4="(Todas)",'Cuadro-de-mando'!$E$4=$B5133),OR('Cuadro-de-mando'!$H$4="(Todas)",'Cuadro-de-mando'!$H$4=$C5133),OR('Cuadro-de-mando'!$K$4="(Todas)",'Cuadro-de-mando'!$K$4=$E5133),OR('Cuadro-de-mando'!$N$4="(Todos)",'Cuadro-de-mando'!$N$4=$F5133)),1,0))</f>
        <v>1</v>
      </c>
    </row>
    <row r="5134" spans="1:10" x14ac:dyDescent="0.25">
      <c r="A5134" t="str">
        <f>IF(Tienda_3!$A334="","","Tienda 3")</f>
        <v>Tienda 3</v>
      </c>
      <c r="B5134" t="str">
        <f>IF($A5134="","",Tienda_3!B334)</f>
        <v>Electrodomésticos</v>
      </c>
      <c r="C5134" t="str">
        <f>IF($A5134="","",Tienda_3!G334)</f>
        <v>Medellín</v>
      </c>
      <c r="D5134" t="str">
        <f>IF($A5134="","",Tienda_3!F334)</f>
        <v>Juliana Costa</v>
      </c>
      <c r="E5134" t="str">
        <f>IF($A5134="","",Tienda_3!I334)</f>
        <v>Nequi</v>
      </c>
      <c r="F5134">
        <f>IF($A5134="","",VALUE(RIGHT(Tienda_3!E334,4)))</f>
        <v>2022</v>
      </c>
      <c r="G5134">
        <f>IF($A5134="","",Tienda_3!C334)</f>
        <v>502200</v>
      </c>
      <c r="H5134">
        <f>IF($A5134="","",Tienda_3!D334)</f>
        <v>24900</v>
      </c>
      <c r="I5134">
        <f>IF($A5134="","",Tienda_3!H334)</f>
        <v>1</v>
      </c>
      <c r="J5134">
        <f>IF($A5134="",0,IF(AND(OR('Cuadro-de-mando'!$B$4="(Todas)",'Cuadro-de-mando'!$B$4=$A5134),OR('Cuadro-de-mando'!$E$4="(Todas)",'Cuadro-de-mando'!$E$4=$B5134),OR('Cuadro-de-mando'!$H$4="(Todas)",'Cuadro-de-mando'!$H$4=$C5134),OR('Cuadro-de-mando'!$K$4="(Todas)",'Cuadro-de-mando'!$K$4=$E5134),OR('Cuadro-de-mando'!$N$4="(Todos)",'Cuadro-de-mando'!$N$4=$F5134)),1,0))</f>
        <v>1</v>
      </c>
    </row>
    <row r="5135" spans="1:10" x14ac:dyDescent="0.25">
      <c r="A5135" t="str">
        <f>IF(Tienda_3!$A335="","","Tienda 3")</f>
        <v>Tienda 3</v>
      </c>
      <c r="B5135" t="str">
        <f>IF($A5135="","",Tienda_3!B335)</f>
        <v>Artículos para el hogar</v>
      </c>
      <c r="C5135" t="str">
        <f>IF($A5135="","",Tienda_3!G335)</f>
        <v>Santa Marta</v>
      </c>
      <c r="D5135" t="str">
        <f>IF($A5135="","",Tienda_3!F335)</f>
        <v>Pedro Gomez</v>
      </c>
      <c r="E5135" t="str">
        <f>IF($A5135="","",Tienda_3!I335)</f>
        <v>Tarjeta de crédito</v>
      </c>
      <c r="F5135">
        <f>IF($A5135="","",VALUE(RIGHT(Tienda_3!E335,4)))</f>
        <v>2020</v>
      </c>
      <c r="G5135">
        <f>IF($A5135="","",Tienda_3!C335)</f>
        <v>53700</v>
      </c>
      <c r="H5135">
        <f>IF($A5135="","",Tienda_3!D335)</f>
        <v>3100</v>
      </c>
      <c r="I5135">
        <f>IF($A5135="","",Tienda_3!H335)</f>
        <v>5</v>
      </c>
      <c r="J5135">
        <f>IF($A5135="",0,IF(AND(OR('Cuadro-de-mando'!$B$4="(Todas)",'Cuadro-de-mando'!$B$4=$A5135),OR('Cuadro-de-mando'!$E$4="(Todas)",'Cuadro-de-mando'!$E$4=$B5135),OR('Cuadro-de-mando'!$H$4="(Todas)",'Cuadro-de-mando'!$H$4=$C5135),OR('Cuadro-de-mando'!$K$4="(Todas)",'Cuadro-de-mando'!$K$4=$E5135),OR('Cuadro-de-mando'!$N$4="(Todos)",'Cuadro-de-mando'!$N$4=$F5135)),1,0))</f>
        <v>1</v>
      </c>
    </row>
    <row r="5136" spans="1:10" x14ac:dyDescent="0.25">
      <c r="A5136" t="str">
        <f>IF(Tienda_3!$A336="","","Tienda 3")</f>
        <v>Tienda 3</v>
      </c>
      <c r="B5136" t="str">
        <f>IF($A5136="","",Tienda_3!B336)</f>
        <v>Deportes y diversión</v>
      </c>
      <c r="C5136" t="str">
        <f>IF($A5136="","",Tienda_3!G336)</f>
        <v>Medellín</v>
      </c>
      <c r="D5136" t="str">
        <f>IF($A5136="","",Tienda_3!F336)</f>
        <v>Pedro Gomez</v>
      </c>
      <c r="E5136" t="str">
        <f>IF($A5136="","",Tienda_3!I336)</f>
        <v>Tarjeta de crédito</v>
      </c>
      <c r="F5136">
        <f>IF($A5136="","",VALUE(RIGHT(Tienda_3!E336,4)))</f>
        <v>2021</v>
      </c>
      <c r="G5136">
        <f>IF($A5136="","",Tienda_3!C336)</f>
        <v>9700</v>
      </c>
      <c r="H5136">
        <f>IF($A5136="","",Tienda_3!D336)</f>
        <v>0</v>
      </c>
      <c r="I5136">
        <f>IF($A5136="","",Tienda_3!H336)</f>
        <v>5</v>
      </c>
      <c r="J5136">
        <f>IF($A5136="",0,IF(AND(OR('Cuadro-de-mando'!$B$4="(Todas)",'Cuadro-de-mando'!$B$4=$A5136),OR('Cuadro-de-mando'!$E$4="(Todas)",'Cuadro-de-mando'!$E$4=$B5136),OR('Cuadro-de-mando'!$H$4="(Todas)",'Cuadro-de-mando'!$H$4=$C5136),OR('Cuadro-de-mando'!$K$4="(Todas)",'Cuadro-de-mando'!$K$4=$E5136),OR('Cuadro-de-mando'!$N$4="(Todos)",'Cuadro-de-mando'!$N$4=$F5136)),1,0))</f>
        <v>1</v>
      </c>
    </row>
    <row r="5137" spans="1:10" x14ac:dyDescent="0.25">
      <c r="A5137" t="str">
        <f>IF(Tienda_3!$A337="","","Tienda 3")</f>
        <v>Tienda 3</v>
      </c>
      <c r="B5137" t="str">
        <f>IF($A5137="","",Tienda_3!B337)</f>
        <v>Instrumentos musicales</v>
      </c>
      <c r="C5137" t="str">
        <f>IF($A5137="","",Tienda_3!G337)</f>
        <v>Bogotá</v>
      </c>
      <c r="D5137" t="str">
        <f>IF($A5137="","",Tienda_3!F337)</f>
        <v>Izabela de León</v>
      </c>
      <c r="E5137" t="str">
        <f>IF($A5137="","",Tienda_3!I337)</f>
        <v>Nequi</v>
      </c>
      <c r="F5137">
        <f>IF($A5137="","",VALUE(RIGHT(Tienda_3!E337,4)))</f>
        <v>2020</v>
      </c>
      <c r="G5137">
        <f>IF($A5137="","",Tienda_3!C337)</f>
        <v>321600</v>
      </c>
      <c r="H5137">
        <f>IF($A5137="","",Tienda_3!D337)</f>
        <v>17300</v>
      </c>
      <c r="I5137">
        <f>IF($A5137="","",Tienda_3!H337)</f>
        <v>5</v>
      </c>
      <c r="J5137">
        <f>IF($A5137="",0,IF(AND(OR('Cuadro-de-mando'!$B$4="(Todas)",'Cuadro-de-mando'!$B$4=$A5137),OR('Cuadro-de-mando'!$E$4="(Todas)",'Cuadro-de-mando'!$E$4=$B5137),OR('Cuadro-de-mando'!$H$4="(Todas)",'Cuadro-de-mando'!$H$4=$C5137),OR('Cuadro-de-mando'!$K$4="(Todas)",'Cuadro-de-mando'!$K$4=$E5137),OR('Cuadro-de-mando'!$N$4="(Todos)",'Cuadro-de-mando'!$N$4=$F5137)),1,0))</f>
        <v>1</v>
      </c>
    </row>
    <row r="5138" spans="1:10" x14ac:dyDescent="0.25">
      <c r="A5138" t="str">
        <f>IF(Tienda_3!$A338="","","Tienda 3")</f>
        <v>Tienda 3</v>
      </c>
      <c r="B5138" t="str">
        <f>IF($A5138="","",Tienda_3!B338)</f>
        <v>Electrodomésticos</v>
      </c>
      <c r="C5138" t="str">
        <f>IF($A5138="","",Tienda_3!G338)</f>
        <v>Medellín</v>
      </c>
      <c r="D5138" t="str">
        <f>IF($A5138="","",Tienda_3!F338)</f>
        <v>Santiago Silva</v>
      </c>
      <c r="E5138" t="str">
        <f>IF($A5138="","",Tienda_3!I338)</f>
        <v>Nequi</v>
      </c>
      <c r="F5138">
        <f>IF($A5138="","",VALUE(RIGHT(Tienda_3!E338,4)))</f>
        <v>2020</v>
      </c>
      <c r="G5138">
        <f>IF($A5138="","",Tienda_3!C338)</f>
        <v>350700</v>
      </c>
      <c r="H5138">
        <f>IF($A5138="","",Tienda_3!D338)</f>
        <v>18900</v>
      </c>
      <c r="I5138">
        <f>IF($A5138="","",Tienda_3!H338)</f>
        <v>5</v>
      </c>
      <c r="J5138">
        <f>IF($A5138="",0,IF(AND(OR('Cuadro-de-mando'!$B$4="(Todas)",'Cuadro-de-mando'!$B$4=$A5138),OR('Cuadro-de-mando'!$E$4="(Todas)",'Cuadro-de-mando'!$E$4=$B5138),OR('Cuadro-de-mando'!$H$4="(Todas)",'Cuadro-de-mando'!$H$4=$C5138),OR('Cuadro-de-mando'!$K$4="(Todas)",'Cuadro-de-mando'!$K$4=$E5138),OR('Cuadro-de-mando'!$N$4="(Todos)",'Cuadro-de-mando'!$N$4=$F5138)),1,0))</f>
        <v>1</v>
      </c>
    </row>
    <row r="5139" spans="1:10" x14ac:dyDescent="0.25">
      <c r="A5139" t="str">
        <f>IF(Tienda_3!$A339="","","Tienda 3")</f>
        <v>Tienda 3</v>
      </c>
      <c r="B5139" t="str">
        <f>IF($A5139="","",Tienda_3!B339)</f>
        <v>Deportes y diversión</v>
      </c>
      <c r="C5139" t="str">
        <f>IF($A5139="","",Tienda_3!G339)</f>
        <v>Barranquilla</v>
      </c>
      <c r="D5139" t="str">
        <f>IF($A5139="","",Tienda_3!F339)</f>
        <v>Felipe Santos</v>
      </c>
      <c r="E5139" t="str">
        <f>IF($A5139="","",Tienda_3!I339)</f>
        <v>Tarjeta de crédito</v>
      </c>
      <c r="F5139">
        <f>IF($A5139="","",VALUE(RIGHT(Tienda_3!E339,4)))</f>
        <v>2021</v>
      </c>
      <c r="G5139">
        <f>IF($A5139="","",Tienda_3!C339)</f>
        <v>65100</v>
      </c>
      <c r="H5139">
        <f>IF($A5139="","",Tienda_3!D339)</f>
        <v>8100</v>
      </c>
      <c r="I5139">
        <f>IF($A5139="","",Tienda_3!H339)</f>
        <v>4</v>
      </c>
      <c r="J5139">
        <f>IF($A5139="",0,IF(AND(OR('Cuadro-de-mando'!$B$4="(Todas)",'Cuadro-de-mando'!$B$4=$A5139),OR('Cuadro-de-mando'!$E$4="(Todas)",'Cuadro-de-mando'!$E$4=$B5139),OR('Cuadro-de-mando'!$H$4="(Todas)",'Cuadro-de-mando'!$H$4=$C5139),OR('Cuadro-de-mando'!$K$4="(Todas)",'Cuadro-de-mando'!$K$4=$E5139),OR('Cuadro-de-mando'!$N$4="(Todos)",'Cuadro-de-mando'!$N$4=$F5139)),1,0))</f>
        <v>1</v>
      </c>
    </row>
    <row r="5140" spans="1:10" x14ac:dyDescent="0.25">
      <c r="A5140" t="str">
        <f>IF(Tienda_3!$A340="","","Tienda 3")</f>
        <v>Tienda 3</v>
      </c>
      <c r="B5140" t="str">
        <f>IF($A5140="","",Tienda_3!B340)</f>
        <v>Electrónicos</v>
      </c>
      <c r="C5140" t="str">
        <f>IF($A5140="","",Tienda_3!G340)</f>
        <v>Cali</v>
      </c>
      <c r="D5140" t="str">
        <f>IF($A5140="","",Tienda_3!F340)</f>
        <v>Santiago Silva</v>
      </c>
      <c r="E5140" t="str">
        <f>IF($A5140="","",Tienda_3!I340)</f>
        <v>Nequi</v>
      </c>
      <c r="F5140">
        <f>IF($A5140="","",VALUE(RIGHT(Tienda_3!E340,4)))</f>
        <v>2022</v>
      </c>
      <c r="G5140">
        <f>IF($A5140="","",Tienda_3!C340)</f>
        <v>1449100</v>
      </c>
      <c r="H5140">
        <f>IF($A5140="","",Tienda_3!D340)</f>
        <v>75400</v>
      </c>
      <c r="I5140">
        <f>IF($A5140="","",Tienda_3!H340)</f>
        <v>3</v>
      </c>
      <c r="J5140">
        <f>IF($A5140="",0,IF(AND(OR('Cuadro-de-mando'!$B$4="(Todas)",'Cuadro-de-mando'!$B$4=$A5140),OR('Cuadro-de-mando'!$E$4="(Todas)",'Cuadro-de-mando'!$E$4=$B5140),OR('Cuadro-de-mando'!$H$4="(Todas)",'Cuadro-de-mando'!$H$4=$C5140),OR('Cuadro-de-mando'!$K$4="(Todas)",'Cuadro-de-mando'!$K$4=$E5140),OR('Cuadro-de-mando'!$N$4="(Todos)",'Cuadro-de-mando'!$N$4=$F5140)),1,0))</f>
        <v>1</v>
      </c>
    </row>
    <row r="5141" spans="1:10" x14ac:dyDescent="0.25">
      <c r="A5141" t="str">
        <f>IF(Tienda_3!$A341="","","Tienda 3")</f>
        <v>Tienda 3</v>
      </c>
      <c r="B5141" t="str">
        <f>IF($A5141="","",Tienda_3!B341)</f>
        <v>Juguetes</v>
      </c>
      <c r="C5141" t="str">
        <f>IF($A5141="","",Tienda_3!G341)</f>
        <v>Bogotá</v>
      </c>
      <c r="D5141" t="str">
        <f>IF($A5141="","",Tienda_3!F341)</f>
        <v>Felipe Santos</v>
      </c>
      <c r="E5141" t="str">
        <f>IF($A5141="","",Tienda_3!I341)</f>
        <v>Nequi</v>
      </c>
      <c r="F5141">
        <f>IF($A5141="","",VALUE(RIGHT(Tienda_3!E341,4)))</f>
        <v>2022</v>
      </c>
      <c r="G5141">
        <f>IF($A5141="","",Tienda_3!C341)</f>
        <v>209700</v>
      </c>
      <c r="H5141">
        <f>IF($A5141="","",Tienda_3!D341)</f>
        <v>11900</v>
      </c>
      <c r="I5141">
        <f>IF($A5141="","",Tienda_3!H341)</f>
        <v>5</v>
      </c>
      <c r="J5141">
        <f>IF($A5141="",0,IF(AND(OR('Cuadro-de-mando'!$B$4="(Todas)",'Cuadro-de-mando'!$B$4=$A5141),OR('Cuadro-de-mando'!$E$4="(Todas)",'Cuadro-de-mando'!$E$4=$B5141),OR('Cuadro-de-mando'!$H$4="(Todas)",'Cuadro-de-mando'!$H$4=$C5141),OR('Cuadro-de-mando'!$K$4="(Todas)",'Cuadro-de-mando'!$K$4=$E5141),OR('Cuadro-de-mando'!$N$4="(Todos)",'Cuadro-de-mando'!$N$4=$F5141)),1,0))</f>
        <v>1</v>
      </c>
    </row>
    <row r="5142" spans="1:10" x14ac:dyDescent="0.25">
      <c r="A5142" t="str">
        <f>IF(Tienda_3!$A342="","","Tienda 3")</f>
        <v>Tienda 3</v>
      </c>
      <c r="B5142" t="str">
        <f>IF($A5142="","",Tienda_3!B342)</f>
        <v>Muebles</v>
      </c>
      <c r="C5142" t="str">
        <f>IF($A5142="","",Tienda_3!G342)</f>
        <v>Cali</v>
      </c>
      <c r="D5142" t="str">
        <f>IF($A5142="","",Tienda_3!F342)</f>
        <v>Juan Fernandez</v>
      </c>
      <c r="E5142" t="str">
        <f>IF($A5142="","",Tienda_3!I342)</f>
        <v>Nequi</v>
      </c>
      <c r="F5142">
        <f>IF($A5142="","",VALUE(RIGHT(Tienda_3!E342,4)))</f>
        <v>2020</v>
      </c>
      <c r="G5142">
        <f>IF($A5142="","",Tienda_3!C342)</f>
        <v>252000</v>
      </c>
      <c r="H5142">
        <f>IF($A5142="","",Tienda_3!D342)</f>
        <v>11600</v>
      </c>
      <c r="I5142">
        <f>IF($A5142="","",Tienda_3!H342)</f>
        <v>5</v>
      </c>
      <c r="J5142">
        <f>IF($A5142="",0,IF(AND(OR('Cuadro-de-mando'!$B$4="(Todas)",'Cuadro-de-mando'!$B$4=$A5142),OR('Cuadro-de-mando'!$E$4="(Todas)",'Cuadro-de-mando'!$E$4=$B5142),OR('Cuadro-de-mando'!$H$4="(Todas)",'Cuadro-de-mando'!$H$4=$C5142),OR('Cuadro-de-mando'!$K$4="(Todas)",'Cuadro-de-mando'!$K$4=$E5142),OR('Cuadro-de-mando'!$N$4="(Todos)",'Cuadro-de-mando'!$N$4=$F5142)),1,0))</f>
        <v>1</v>
      </c>
    </row>
    <row r="5143" spans="1:10" x14ac:dyDescent="0.25">
      <c r="A5143" t="str">
        <f>IF(Tienda_3!$A343="","","Tienda 3")</f>
        <v>Tienda 3</v>
      </c>
      <c r="B5143" t="str">
        <f>IF($A5143="","",Tienda_3!B343)</f>
        <v>Juguetes</v>
      </c>
      <c r="C5143" t="str">
        <f>IF($A5143="","",Tienda_3!G343)</f>
        <v>Santa Marta</v>
      </c>
      <c r="D5143" t="str">
        <f>IF($A5143="","",Tienda_3!F343)</f>
        <v>Izabela de León</v>
      </c>
      <c r="E5143" t="str">
        <f>IF($A5143="","",Tienda_3!I343)</f>
        <v>Tarjeta de débito</v>
      </c>
      <c r="F5143">
        <f>IF($A5143="","",VALUE(RIGHT(Tienda_3!E343,4)))</f>
        <v>2020</v>
      </c>
      <c r="G5143">
        <f>IF($A5143="","",Tienda_3!C343)</f>
        <v>16700</v>
      </c>
      <c r="H5143">
        <f>IF($A5143="","",Tienda_3!D343)</f>
        <v>0</v>
      </c>
      <c r="I5143">
        <f>IF($A5143="","",Tienda_3!H343)</f>
        <v>3</v>
      </c>
      <c r="J5143">
        <f>IF($A5143="",0,IF(AND(OR('Cuadro-de-mando'!$B$4="(Todas)",'Cuadro-de-mando'!$B$4=$A5143),OR('Cuadro-de-mando'!$E$4="(Todas)",'Cuadro-de-mando'!$E$4=$B5143),OR('Cuadro-de-mando'!$H$4="(Todas)",'Cuadro-de-mando'!$H$4=$C5143),OR('Cuadro-de-mando'!$K$4="(Todas)",'Cuadro-de-mando'!$K$4=$E5143),OR('Cuadro-de-mando'!$N$4="(Todos)",'Cuadro-de-mando'!$N$4=$F5143)),1,0))</f>
        <v>1</v>
      </c>
    </row>
    <row r="5144" spans="1:10" x14ac:dyDescent="0.25">
      <c r="A5144" t="str">
        <f>IF(Tienda_3!$A344="","","Tienda 3")</f>
        <v>Tienda 3</v>
      </c>
      <c r="B5144" t="str">
        <f>IF($A5144="","",Tienda_3!B344)</f>
        <v>Electrónicos</v>
      </c>
      <c r="C5144" t="str">
        <f>IF($A5144="","",Tienda_3!G344)</f>
        <v>Bogotá</v>
      </c>
      <c r="D5144" t="str">
        <f>IF($A5144="","",Tienda_3!F344)</f>
        <v>Beatriz Morales</v>
      </c>
      <c r="E5144" t="str">
        <f>IF($A5144="","",Tienda_3!I344)</f>
        <v>Tarjeta de crédito</v>
      </c>
      <c r="F5144">
        <f>IF($A5144="","",VALUE(RIGHT(Tienda_3!E344,4)))</f>
        <v>2022</v>
      </c>
      <c r="G5144">
        <f>IF($A5144="","",Tienda_3!C344)</f>
        <v>180900</v>
      </c>
      <c r="H5144">
        <f>IF($A5144="","",Tienda_3!D344)</f>
        <v>10000</v>
      </c>
      <c r="I5144">
        <f>IF($A5144="","",Tienda_3!H344)</f>
        <v>4</v>
      </c>
      <c r="J5144">
        <f>IF($A5144="",0,IF(AND(OR('Cuadro-de-mando'!$B$4="(Todas)",'Cuadro-de-mando'!$B$4=$A5144),OR('Cuadro-de-mando'!$E$4="(Todas)",'Cuadro-de-mando'!$E$4=$B5144),OR('Cuadro-de-mando'!$H$4="(Todas)",'Cuadro-de-mando'!$H$4=$C5144),OR('Cuadro-de-mando'!$K$4="(Todas)",'Cuadro-de-mando'!$K$4=$E5144),OR('Cuadro-de-mando'!$N$4="(Todos)",'Cuadro-de-mando'!$N$4=$F5144)),1,0))</f>
        <v>1</v>
      </c>
    </row>
    <row r="5145" spans="1:10" x14ac:dyDescent="0.25">
      <c r="A5145" t="str">
        <f>IF(Tienda_3!$A345="","","Tienda 3")</f>
        <v>Tienda 3</v>
      </c>
      <c r="B5145" t="str">
        <f>IF($A5145="","",Tienda_3!B345)</f>
        <v>Muebles</v>
      </c>
      <c r="C5145" t="str">
        <f>IF($A5145="","",Tienda_3!G345)</f>
        <v>Barranquilla</v>
      </c>
      <c r="D5145" t="str">
        <f>IF($A5145="","",Tienda_3!F345)</f>
        <v>Juan Fernandez</v>
      </c>
      <c r="E5145" t="str">
        <f>IF($A5145="","",Tienda_3!I345)</f>
        <v>Tarjeta de crédito</v>
      </c>
      <c r="F5145">
        <f>IF($A5145="","",VALUE(RIGHT(Tienda_3!E345,4)))</f>
        <v>2022</v>
      </c>
      <c r="G5145">
        <f>IF($A5145="","",Tienda_3!C345)</f>
        <v>118000</v>
      </c>
      <c r="H5145">
        <f>IF($A5145="","",Tienda_3!D345)</f>
        <v>4500</v>
      </c>
      <c r="I5145">
        <f>IF($A5145="","",Tienda_3!H345)</f>
        <v>5</v>
      </c>
      <c r="J5145">
        <f>IF($A5145="",0,IF(AND(OR('Cuadro-de-mando'!$B$4="(Todas)",'Cuadro-de-mando'!$B$4=$A5145),OR('Cuadro-de-mando'!$E$4="(Todas)",'Cuadro-de-mando'!$E$4=$B5145),OR('Cuadro-de-mando'!$H$4="(Todas)",'Cuadro-de-mando'!$H$4=$C5145),OR('Cuadro-de-mando'!$K$4="(Todas)",'Cuadro-de-mando'!$K$4=$E5145),OR('Cuadro-de-mando'!$N$4="(Todos)",'Cuadro-de-mando'!$N$4=$F5145)),1,0))</f>
        <v>1</v>
      </c>
    </row>
    <row r="5146" spans="1:10" x14ac:dyDescent="0.25">
      <c r="A5146" t="str">
        <f>IF(Tienda_3!$A346="","","Tienda 3")</f>
        <v>Tienda 3</v>
      </c>
      <c r="B5146" t="str">
        <f>IF($A5146="","",Tienda_3!B346)</f>
        <v>Juguetes</v>
      </c>
      <c r="C5146" t="str">
        <f>IF($A5146="","",Tienda_3!G346)</f>
        <v>Barranquilla</v>
      </c>
      <c r="D5146" t="str">
        <f>IF($A5146="","",Tienda_3!F346)</f>
        <v>Pedro Gomez</v>
      </c>
      <c r="E5146" t="str">
        <f>IF($A5146="","",Tienda_3!I346)</f>
        <v>Nequi</v>
      </c>
      <c r="F5146">
        <f>IF($A5146="","",VALUE(RIGHT(Tienda_3!E346,4)))</f>
        <v>2020</v>
      </c>
      <c r="G5146">
        <f>IF($A5146="","",Tienda_3!C346)</f>
        <v>9500</v>
      </c>
      <c r="H5146">
        <f>IF($A5146="","",Tienda_3!D346)</f>
        <v>0</v>
      </c>
      <c r="I5146">
        <f>IF($A5146="","",Tienda_3!H346)</f>
        <v>5</v>
      </c>
      <c r="J5146">
        <f>IF($A5146="",0,IF(AND(OR('Cuadro-de-mando'!$B$4="(Todas)",'Cuadro-de-mando'!$B$4=$A5146),OR('Cuadro-de-mando'!$E$4="(Todas)",'Cuadro-de-mando'!$E$4=$B5146),OR('Cuadro-de-mando'!$H$4="(Todas)",'Cuadro-de-mando'!$H$4=$C5146),OR('Cuadro-de-mando'!$K$4="(Todas)",'Cuadro-de-mando'!$K$4=$E5146),OR('Cuadro-de-mando'!$N$4="(Todos)",'Cuadro-de-mando'!$N$4=$F5146)),1,0))</f>
        <v>1</v>
      </c>
    </row>
    <row r="5147" spans="1:10" x14ac:dyDescent="0.25">
      <c r="A5147" t="str">
        <f>IF(Tienda_3!$A347="","","Tienda 3")</f>
        <v>Tienda 3</v>
      </c>
      <c r="B5147" t="str">
        <f>IF($A5147="","",Tienda_3!B347)</f>
        <v>Juguetes</v>
      </c>
      <c r="C5147" t="str">
        <f>IF($A5147="","",Tienda_3!G347)</f>
        <v>Medellín</v>
      </c>
      <c r="D5147" t="str">
        <f>IF($A5147="","",Tienda_3!F347)</f>
        <v>Izabela de León</v>
      </c>
      <c r="E5147" t="str">
        <f>IF($A5147="","",Tienda_3!I347)</f>
        <v>Tarjeta de crédito</v>
      </c>
      <c r="F5147">
        <f>IF($A5147="","",VALUE(RIGHT(Tienda_3!E347,4)))</f>
        <v>2021</v>
      </c>
      <c r="G5147">
        <f>IF($A5147="","",Tienda_3!C347)</f>
        <v>62500</v>
      </c>
      <c r="H5147">
        <f>IF($A5147="","",Tienda_3!D347)</f>
        <v>4000</v>
      </c>
      <c r="I5147">
        <f>IF($A5147="","",Tienda_3!H347)</f>
        <v>5</v>
      </c>
      <c r="J5147">
        <f>IF($A5147="",0,IF(AND(OR('Cuadro-de-mando'!$B$4="(Todas)",'Cuadro-de-mando'!$B$4=$A5147),OR('Cuadro-de-mando'!$E$4="(Todas)",'Cuadro-de-mando'!$E$4=$B5147),OR('Cuadro-de-mando'!$H$4="(Todas)",'Cuadro-de-mando'!$H$4=$C5147),OR('Cuadro-de-mando'!$K$4="(Todas)",'Cuadro-de-mando'!$K$4=$E5147),OR('Cuadro-de-mando'!$N$4="(Todos)",'Cuadro-de-mando'!$N$4=$F5147)),1,0))</f>
        <v>1</v>
      </c>
    </row>
    <row r="5148" spans="1:10" x14ac:dyDescent="0.25">
      <c r="A5148" t="str">
        <f>IF(Tienda_3!$A348="","","Tienda 3")</f>
        <v>Tienda 3</v>
      </c>
      <c r="B5148" t="str">
        <f>IF($A5148="","",Tienda_3!B348)</f>
        <v>Electrónicos</v>
      </c>
      <c r="C5148" t="str">
        <f>IF($A5148="","",Tienda_3!G348)</f>
        <v>Medellín</v>
      </c>
      <c r="D5148" t="str">
        <f>IF($A5148="","",Tienda_3!F348)</f>
        <v>Blanca Ramirez</v>
      </c>
      <c r="E5148" t="str">
        <f>IF($A5148="","",Tienda_3!I348)</f>
        <v>Tarjeta de crédito</v>
      </c>
      <c r="F5148">
        <f>IF($A5148="","",VALUE(RIGHT(Tienda_3!E348,4)))</f>
        <v>2020</v>
      </c>
      <c r="G5148">
        <f>IF($A5148="","",Tienda_3!C348)</f>
        <v>1627000</v>
      </c>
      <c r="H5148">
        <f>IF($A5148="","",Tienda_3!D348)</f>
        <v>86800</v>
      </c>
      <c r="I5148">
        <f>IF($A5148="","",Tienda_3!H348)</f>
        <v>5</v>
      </c>
      <c r="J5148">
        <f>IF($A5148="",0,IF(AND(OR('Cuadro-de-mando'!$B$4="(Todas)",'Cuadro-de-mando'!$B$4=$A5148),OR('Cuadro-de-mando'!$E$4="(Todas)",'Cuadro-de-mando'!$E$4=$B5148),OR('Cuadro-de-mando'!$H$4="(Todas)",'Cuadro-de-mando'!$H$4=$C5148),OR('Cuadro-de-mando'!$K$4="(Todas)",'Cuadro-de-mando'!$K$4=$E5148),OR('Cuadro-de-mando'!$N$4="(Todos)",'Cuadro-de-mando'!$N$4=$F5148)),1,0))</f>
        <v>1</v>
      </c>
    </row>
    <row r="5149" spans="1:10" x14ac:dyDescent="0.25">
      <c r="A5149" t="str">
        <f>IF(Tienda_3!$A349="","","Tienda 3")</f>
        <v>Tienda 3</v>
      </c>
      <c r="B5149" t="str">
        <f>IF($A5149="","",Tienda_3!B349)</f>
        <v>Deportes y diversión</v>
      </c>
      <c r="C5149" t="str">
        <f>IF($A5149="","",Tienda_3!G349)</f>
        <v>Bogotá</v>
      </c>
      <c r="D5149" t="str">
        <f>IF($A5149="","",Tienda_3!F349)</f>
        <v>Ángel Rodriguez</v>
      </c>
      <c r="E5149" t="str">
        <f>IF($A5149="","",Tienda_3!I349)</f>
        <v>Tarjeta de débito</v>
      </c>
      <c r="F5149">
        <f>IF($A5149="","",VALUE(RIGHT(Tienda_3!E349,4)))</f>
        <v>2022</v>
      </c>
      <c r="G5149">
        <f>IF($A5149="","",Tienda_3!C349)</f>
        <v>19800</v>
      </c>
      <c r="H5149">
        <f>IF($A5149="","",Tienda_3!D349)</f>
        <v>1800</v>
      </c>
      <c r="I5149">
        <f>IF($A5149="","",Tienda_3!H349)</f>
        <v>5</v>
      </c>
      <c r="J5149">
        <f>IF($A5149="",0,IF(AND(OR('Cuadro-de-mando'!$B$4="(Todas)",'Cuadro-de-mando'!$B$4=$A5149),OR('Cuadro-de-mando'!$E$4="(Todas)",'Cuadro-de-mando'!$E$4=$B5149),OR('Cuadro-de-mando'!$H$4="(Todas)",'Cuadro-de-mando'!$H$4=$C5149),OR('Cuadro-de-mando'!$K$4="(Todas)",'Cuadro-de-mando'!$K$4=$E5149),OR('Cuadro-de-mando'!$N$4="(Todos)",'Cuadro-de-mando'!$N$4=$F5149)),1,0))</f>
        <v>1</v>
      </c>
    </row>
    <row r="5150" spans="1:10" x14ac:dyDescent="0.25">
      <c r="A5150" t="str">
        <f>IF(Tienda_3!$A350="","","Tienda 3")</f>
        <v>Tienda 3</v>
      </c>
      <c r="B5150" t="str">
        <f>IF($A5150="","",Tienda_3!B350)</f>
        <v>Deportes y diversión</v>
      </c>
      <c r="C5150" t="str">
        <f>IF($A5150="","",Tienda_3!G350)</f>
        <v>Medellín</v>
      </c>
      <c r="D5150" t="str">
        <f>IF($A5150="","",Tienda_3!F350)</f>
        <v>Juan Fernandez</v>
      </c>
      <c r="E5150" t="str">
        <f>IF($A5150="","",Tienda_3!I350)</f>
        <v>Tarjeta de crédito</v>
      </c>
      <c r="F5150">
        <f>IF($A5150="","",VALUE(RIGHT(Tienda_3!E350,4)))</f>
        <v>2021</v>
      </c>
      <c r="G5150">
        <f>IF($A5150="","",Tienda_3!C350)</f>
        <v>580300</v>
      </c>
      <c r="H5150">
        <f>IF($A5150="","",Tienda_3!D350)</f>
        <v>31300</v>
      </c>
      <c r="I5150">
        <f>IF($A5150="","",Tienda_3!H350)</f>
        <v>5</v>
      </c>
      <c r="J5150">
        <f>IF($A5150="",0,IF(AND(OR('Cuadro-de-mando'!$B$4="(Todas)",'Cuadro-de-mando'!$B$4=$A5150),OR('Cuadro-de-mando'!$E$4="(Todas)",'Cuadro-de-mando'!$E$4=$B5150),OR('Cuadro-de-mando'!$H$4="(Todas)",'Cuadro-de-mando'!$H$4=$C5150),OR('Cuadro-de-mando'!$K$4="(Todas)",'Cuadro-de-mando'!$K$4=$E5150),OR('Cuadro-de-mando'!$N$4="(Todos)",'Cuadro-de-mando'!$N$4=$F5150)),1,0))</f>
        <v>1</v>
      </c>
    </row>
    <row r="5151" spans="1:10" x14ac:dyDescent="0.25">
      <c r="A5151" t="str">
        <f>IF(Tienda_3!$A351="","","Tienda 3")</f>
        <v>Tienda 3</v>
      </c>
      <c r="B5151" t="str">
        <f>IF($A5151="","",Tienda_3!B351)</f>
        <v>Electrónicos</v>
      </c>
      <c r="C5151" t="str">
        <f>IF($A5151="","",Tienda_3!G351)</f>
        <v>Bogotá</v>
      </c>
      <c r="D5151" t="str">
        <f>IF($A5151="","",Tienda_3!F351)</f>
        <v>Blanca Ramirez</v>
      </c>
      <c r="E5151" t="str">
        <f>IF($A5151="","",Tienda_3!I351)</f>
        <v>Tarjeta de crédito</v>
      </c>
      <c r="F5151">
        <f>IF($A5151="","",VALUE(RIGHT(Tienda_3!E351,4)))</f>
        <v>2023</v>
      </c>
      <c r="G5151">
        <f>IF($A5151="","",Tienda_3!C351)</f>
        <v>854600</v>
      </c>
      <c r="H5151">
        <f>IF($A5151="","",Tienda_3!D351)</f>
        <v>47900</v>
      </c>
      <c r="I5151">
        <f>IF($A5151="","",Tienda_3!H351)</f>
        <v>5</v>
      </c>
      <c r="J5151">
        <f>IF($A5151="",0,IF(AND(OR('Cuadro-de-mando'!$B$4="(Todas)",'Cuadro-de-mando'!$B$4=$A5151),OR('Cuadro-de-mando'!$E$4="(Todas)",'Cuadro-de-mando'!$E$4=$B5151),OR('Cuadro-de-mando'!$H$4="(Todas)",'Cuadro-de-mando'!$H$4=$C5151),OR('Cuadro-de-mando'!$K$4="(Todas)",'Cuadro-de-mando'!$K$4=$E5151),OR('Cuadro-de-mando'!$N$4="(Todos)",'Cuadro-de-mando'!$N$4=$F5151)),1,0))</f>
        <v>1</v>
      </c>
    </row>
    <row r="5152" spans="1:10" x14ac:dyDescent="0.25">
      <c r="A5152" t="str">
        <f>IF(Tienda_3!$A352="","","Tienda 3")</f>
        <v>Tienda 3</v>
      </c>
      <c r="B5152" t="str">
        <f>IF($A5152="","",Tienda_3!B352)</f>
        <v>Artículos para el hogar</v>
      </c>
      <c r="C5152" t="str">
        <f>IF($A5152="","",Tienda_3!G352)</f>
        <v>Cali</v>
      </c>
      <c r="D5152" t="str">
        <f>IF($A5152="","",Tienda_3!F352)</f>
        <v>Camila Rivera</v>
      </c>
      <c r="E5152" t="str">
        <f>IF($A5152="","",Tienda_3!I352)</f>
        <v>Tarjeta de crédito</v>
      </c>
      <c r="F5152">
        <f>IF($A5152="","",VALUE(RIGHT(Tienda_3!E352,4)))</f>
        <v>2022</v>
      </c>
      <c r="G5152">
        <f>IF($A5152="","",Tienda_3!C352)</f>
        <v>79000</v>
      </c>
      <c r="H5152">
        <f>IF($A5152="","",Tienda_3!D352)</f>
        <v>4900</v>
      </c>
      <c r="I5152">
        <f>IF($A5152="","",Tienda_3!H352)</f>
        <v>2</v>
      </c>
      <c r="J5152">
        <f>IF($A5152="",0,IF(AND(OR('Cuadro-de-mando'!$B$4="(Todas)",'Cuadro-de-mando'!$B$4=$A5152),OR('Cuadro-de-mando'!$E$4="(Todas)",'Cuadro-de-mando'!$E$4=$B5152),OR('Cuadro-de-mando'!$H$4="(Todas)",'Cuadro-de-mando'!$H$4=$C5152),OR('Cuadro-de-mando'!$K$4="(Todas)",'Cuadro-de-mando'!$K$4=$E5152),OR('Cuadro-de-mando'!$N$4="(Todos)",'Cuadro-de-mando'!$N$4=$F5152)),1,0))</f>
        <v>1</v>
      </c>
    </row>
    <row r="5153" spans="1:10" x14ac:dyDescent="0.25">
      <c r="A5153" t="str">
        <f>IF(Tienda_3!$A353="","","Tienda 3")</f>
        <v>Tienda 3</v>
      </c>
      <c r="B5153" t="str">
        <f>IF($A5153="","",Tienda_3!B353)</f>
        <v>Juguetes</v>
      </c>
      <c r="C5153" t="str">
        <f>IF($A5153="","",Tienda_3!G353)</f>
        <v>Medellín</v>
      </c>
      <c r="D5153" t="str">
        <f>IF($A5153="","",Tienda_3!F353)</f>
        <v>Ángel Rodriguez</v>
      </c>
      <c r="E5153" t="str">
        <f>IF($A5153="","",Tienda_3!I353)</f>
        <v>Tarjeta de crédito</v>
      </c>
      <c r="F5153">
        <f>IF($A5153="","",VALUE(RIGHT(Tienda_3!E353,4)))</f>
        <v>2022</v>
      </c>
      <c r="G5153">
        <f>IF($A5153="","",Tienda_3!C353)</f>
        <v>27700</v>
      </c>
      <c r="H5153">
        <f>IF($A5153="","",Tienda_3!D353)</f>
        <v>1900</v>
      </c>
      <c r="I5153">
        <f>IF($A5153="","",Tienda_3!H353)</f>
        <v>5</v>
      </c>
      <c r="J5153">
        <f>IF($A5153="",0,IF(AND(OR('Cuadro-de-mando'!$B$4="(Todas)",'Cuadro-de-mando'!$B$4=$A5153),OR('Cuadro-de-mando'!$E$4="(Todas)",'Cuadro-de-mando'!$E$4=$B5153),OR('Cuadro-de-mando'!$H$4="(Todas)",'Cuadro-de-mando'!$H$4=$C5153),OR('Cuadro-de-mando'!$K$4="(Todas)",'Cuadro-de-mando'!$K$4=$E5153),OR('Cuadro-de-mando'!$N$4="(Todos)",'Cuadro-de-mando'!$N$4=$F5153)),1,0))</f>
        <v>1</v>
      </c>
    </row>
    <row r="5154" spans="1:10" x14ac:dyDescent="0.25">
      <c r="A5154" t="str">
        <f>IF(Tienda_3!$A354="","","Tienda 3")</f>
        <v>Tienda 3</v>
      </c>
      <c r="B5154" t="str">
        <f>IF($A5154="","",Tienda_3!B354)</f>
        <v>Juguetes</v>
      </c>
      <c r="C5154" t="str">
        <f>IF($A5154="","",Tienda_3!G354)</f>
        <v>Bogotá</v>
      </c>
      <c r="D5154" t="str">
        <f>IF($A5154="","",Tienda_3!F354)</f>
        <v>Blanca Ramirez</v>
      </c>
      <c r="E5154" t="str">
        <f>IF($A5154="","",Tienda_3!I354)</f>
        <v>Nequi</v>
      </c>
      <c r="F5154">
        <f>IF($A5154="","",VALUE(RIGHT(Tienda_3!E354,4)))</f>
        <v>2022</v>
      </c>
      <c r="G5154">
        <f>IF($A5154="","",Tienda_3!C354)</f>
        <v>201100</v>
      </c>
      <c r="H5154">
        <f>IF($A5154="","",Tienda_3!D354)</f>
        <v>11100</v>
      </c>
      <c r="I5154">
        <f>IF($A5154="","",Tienda_3!H354)</f>
        <v>1</v>
      </c>
      <c r="J5154">
        <f>IF($A5154="",0,IF(AND(OR('Cuadro-de-mando'!$B$4="(Todas)",'Cuadro-de-mando'!$B$4=$A5154),OR('Cuadro-de-mando'!$E$4="(Todas)",'Cuadro-de-mando'!$E$4=$B5154),OR('Cuadro-de-mando'!$H$4="(Todas)",'Cuadro-de-mando'!$H$4=$C5154),OR('Cuadro-de-mando'!$K$4="(Todas)",'Cuadro-de-mando'!$K$4=$E5154),OR('Cuadro-de-mando'!$N$4="(Todos)",'Cuadro-de-mando'!$N$4=$F5154)),1,0))</f>
        <v>1</v>
      </c>
    </row>
    <row r="5155" spans="1:10" x14ac:dyDescent="0.25">
      <c r="A5155" t="str">
        <f>IF(Tienda_3!$A355="","","Tienda 3")</f>
        <v>Tienda 3</v>
      </c>
      <c r="B5155" t="str">
        <f>IF($A5155="","",Tienda_3!B355)</f>
        <v>Instrumentos musicales</v>
      </c>
      <c r="C5155" t="str">
        <f>IF($A5155="","",Tienda_3!G355)</f>
        <v>Medellín</v>
      </c>
      <c r="D5155" t="str">
        <f>IF($A5155="","",Tienda_3!F355)</f>
        <v>Maria Alfonso</v>
      </c>
      <c r="E5155" t="str">
        <f>IF($A5155="","",Tienda_3!I355)</f>
        <v>Tarjeta de crédito</v>
      </c>
      <c r="F5155">
        <f>IF($A5155="","",VALUE(RIGHT(Tienda_3!E355,4)))</f>
        <v>2021</v>
      </c>
      <c r="G5155">
        <f>IF($A5155="","",Tienda_3!C355)</f>
        <v>384400</v>
      </c>
      <c r="H5155">
        <f>IF($A5155="","",Tienda_3!D355)</f>
        <v>26300</v>
      </c>
      <c r="I5155">
        <f>IF($A5155="","",Tienda_3!H355)</f>
        <v>5</v>
      </c>
      <c r="J5155">
        <f>IF($A5155="",0,IF(AND(OR('Cuadro-de-mando'!$B$4="(Todas)",'Cuadro-de-mando'!$B$4=$A5155),OR('Cuadro-de-mando'!$E$4="(Todas)",'Cuadro-de-mando'!$E$4=$B5155),OR('Cuadro-de-mando'!$H$4="(Todas)",'Cuadro-de-mando'!$H$4=$C5155),OR('Cuadro-de-mando'!$K$4="(Todas)",'Cuadro-de-mando'!$K$4=$E5155),OR('Cuadro-de-mando'!$N$4="(Todos)",'Cuadro-de-mando'!$N$4=$F5155)),1,0))</f>
        <v>1</v>
      </c>
    </row>
    <row r="5156" spans="1:10" x14ac:dyDescent="0.25">
      <c r="A5156" t="str">
        <f>IF(Tienda_3!$A356="","","Tienda 3")</f>
        <v>Tienda 3</v>
      </c>
      <c r="B5156" t="str">
        <f>IF($A5156="","",Tienda_3!B356)</f>
        <v>Electrónicos</v>
      </c>
      <c r="C5156" t="str">
        <f>IF($A5156="","",Tienda_3!G356)</f>
        <v>Bogotá</v>
      </c>
      <c r="D5156" t="str">
        <f>IF($A5156="","",Tienda_3!F356)</f>
        <v>Lucas Olivera</v>
      </c>
      <c r="E5156" t="str">
        <f>IF($A5156="","",Tienda_3!I356)</f>
        <v>Nequi</v>
      </c>
      <c r="F5156">
        <f>IF($A5156="","",VALUE(RIGHT(Tienda_3!E356,4)))</f>
        <v>2022</v>
      </c>
      <c r="G5156">
        <f>IF($A5156="","",Tienda_3!C356)</f>
        <v>199900</v>
      </c>
      <c r="H5156">
        <f>IF($A5156="","",Tienda_3!D356)</f>
        <v>15400</v>
      </c>
      <c r="I5156">
        <f>IF($A5156="","",Tienda_3!H356)</f>
        <v>5</v>
      </c>
      <c r="J5156">
        <f>IF($A5156="",0,IF(AND(OR('Cuadro-de-mando'!$B$4="(Todas)",'Cuadro-de-mando'!$B$4=$A5156),OR('Cuadro-de-mando'!$E$4="(Todas)",'Cuadro-de-mando'!$E$4=$B5156),OR('Cuadro-de-mando'!$H$4="(Todas)",'Cuadro-de-mando'!$H$4=$C5156),OR('Cuadro-de-mando'!$K$4="(Todas)",'Cuadro-de-mando'!$K$4=$E5156),OR('Cuadro-de-mando'!$N$4="(Todos)",'Cuadro-de-mando'!$N$4=$F5156)),1,0))</f>
        <v>1</v>
      </c>
    </row>
    <row r="5157" spans="1:10" x14ac:dyDescent="0.25">
      <c r="A5157" t="str">
        <f>IF(Tienda_3!$A357="","","Tienda 3")</f>
        <v>Tienda 3</v>
      </c>
      <c r="B5157" t="str">
        <f>IF($A5157="","",Tienda_3!B357)</f>
        <v>Electrónicos</v>
      </c>
      <c r="C5157" t="str">
        <f>IF($A5157="","",Tienda_3!G357)</f>
        <v>Bogotá</v>
      </c>
      <c r="D5157" t="str">
        <f>IF($A5157="","",Tienda_3!F357)</f>
        <v>Pedro Gomez</v>
      </c>
      <c r="E5157" t="str">
        <f>IF($A5157="","",Tienda_3!I357)</f>
        <v>Tarjeta de crédito</v>
      </c>
      <c r="F5157">
        <f>IF($A5157="","",VALUE(RIGHT(Tienda_3!E357,4)))</f>
        <v>2021</v>
      </c>
      <c r="G5157">
        <f>IF($A5157="","",Tienda_3!C357)</f>
        <v>268100</v>
      </c>
      <c r="H5157">
        <f>IF($A5157="","",Tienda_3!D357)</f>
        <v>14700</v>
      </c>
      <c r="I5157">
        <f>IF($A5157="","",Tienda_3!H357)</f>
        <v>5</v>
      </c>
      <c r="J5157">
        <f>IF($A5157="",0,IF(AND(OR('Cuadro-de-mando'!$B$4="(Todas)",'Cuadro-de-mando'!$B$4=$A5157),OR('Cuadro-de-mando'!$E$4="(Todas)",'Cuadro-de-mando'!$E$4=$B5157),OR('Cuadro-de-mando'!$H$4="(Todas)",'Cuadro-de-mando'!$H$4=$C5157),OR('Cuadro-de-mando'!$K$4="(Todas)",'Cuadro-de-mando'!$K$4=$E5157),OR('Cuadro-de-mando'!$N$4="(Todos)",'Cuadro-de-mando'!$N$4=$F5157)),1,0))</f>
        <v>1</v>
      </c>
    </row>
    <row r="5158" spans="1:10" x14ac:dyDescent="0.25">
      <c r="A5158" t="str">
        <f>IF(Tienda_3!$A358="","","Tienda 3")</f>
        <v>Tienda 3</v>
      </c>
      <c r="B5158" t="str">
        <f>IF($A5158="","",Tienda_3!B358)</f>
        <v>Deportes y diversión</v>
      </c>
      <c r="C5158" t="str">
        <f>IF($A5158="","",Tienda_3!G358)</f>
        <v>Bogotá</v>
      </c>
      <c r="D5158" t="str">
        <f>IF($A5158="","",Tienda_3!F358)</f>
        <v>Santiago Silva</v>
      </c>
      <c r="E5158" t="str">
        <f>IF($A5158="","",Tienda_3!I358)</f>
        <v>Tarjeta de crédito</v>
      </c>
      <c r="F5158">
        <f>IF($A5158="","",VALUE(RIGHT(Tienda_3!E358,4)))</f>
        <v>2022</v>
      </c>
      <c r="G5158">
        <f>IF($A5158="","",Tienda_3!C358)</f>
        <v>25900</v>
      </c>
      <c r="H5158">
        <f>IF($A5158="","",Tienda_3!D358)</f>
        <v>1900</v>
      </c>
      <c r="I5158">
        <f>IF($A5158="","",Tienda_3!H358)</f>
        <v>3</v>
      </c>
      <c r="J5158">
        <f>IF($A5158="",0,IF(AND(OR('Cuadro-de-mando'!$B$4="(Todas)",'Cuadro-de-mando'!$B$4=$A5158),OR('Cuadro-de-mando'!$E$4="(Todas)",'Cuadro-de-mando'!$E$4=$B5158),OR('Cuadro-de-mando'!$H$4="(Todas)",'Cuadro-de-mando'!$H$4=$C5158),OR('Cuadro-de-mando'!$K$4="(Todas)",'Cuadro-de-mando'!$K$4=$E5158),OR('Cuadro-de-mando'!$N$4="(Todos)",'Cuadro-de-mando'!$N$4=$F5158)),1,0))</f>
        <v>1</v>
      </c>
    </row>
    <row r="5159" spans="1:10" x14ac:dyDescent="0.25">
      <c r="A5159" t="str">
        <f>IF(Tienda_3!$A359="","","Tienda 3")</f>
        <v>Tienda 3</v>
      </c>
      <c r="B5159" t="str">
        <f>IF($A5159="","",Tienda_3!B359)</f>
        <v>Instrumentos musicales</v>
      </c>
      <c r="C5159" t="str">
        <f>IF($A5159="","",Tienda_3!G359)</f>
        <v>Pasto</v>
      </c>
      <c r="D5159" t="str">
        <f>IF($A5159="","",Tienda_3!F359)</f>
        <v>Juliana Costa</v>
      </c>
      <c r="E5159" t="str">
        <f>IF($A5159="","",Tienda_3!I359)</f>
        <v>Nequi</v>
      </c>
      <c r="F5159">
        <f>IF($A5159="","",VALUE(RIGHT(Tienda_3!E359,4)))</f>
        <v>2023</v>
      </c>
      <c r="G5159">
        <f>IF($A5159="","",Tienda_3!C359)</f>
        <v>329600</v>
      </c>
      <c r="H5159">
        <f>IF($A5159="","",Tienda_3!D359)</f>
        <v>17800</v>
      </c>
      <c r="I5159">
        <f>IF($A5159="","",Tienda_3!H359)</f>
        <v>2</v>
      </c>
      <c r="J5159">
        <f>IF($A5159="",0,IF(AND(OR('Cuadro-de-mando'!$B$4="(Todas)",'Cuadro-de-mando'!$B$4=$A5159),OR('Cuadro-de-mando'!$E$4="(Todas)",'Cuadro-de-mando'!$E$4=$B5159),OR('Cuadro-de-mando'!$H$4="(Todas)",'Cuadro-de-mando'!$H$4=$C5159),OR('Cuadro-de-mando'!$K$4="(Todas)",'Cuadro-de-mando'!$K$4=$E5159),OR('Cuadro-de-mando'!$N$4="(Todos)",'Cuadro-de-mando'!$N$4=$F5159)),1,0))</f>
        <v>1</v>
      </c>
    </row>
    <row r="5160" spans="1:10" x14ac:dyDescent="0.25">
      <c r="A5160" t="str">
        <f>IF(Tienda_3!$A360="","","Tienda 3")</f>
        <v>Tienda 3</v>
      </c>
      <c r="B5160" t="str">
        <f>IF($A5160="","",Tienda_3!B360)</f>
        <v>Artículos para el hogar</v>
      </c>
      <c r="C5160" t="str">
        <f>IF($A5160="","",Tienda_3!G360)</f>
        <v>Medellín</v>
      </c>
      <c r="D5160" t="str">
        <f>IF($A5160="","",Tienda_3!F360)</f>
        <v>Ángel Rodriguez</v>
      </c>
      <c r="E5160" t="str">
        <f>IF($A5160="","",Tienda_3!I360)</f>
        <v>Cupón</v>
      </c>
      <c r="F5160">
        <f>IF($A5160="","",VALUE(RIGHT(Tienda_3!E360,4)))</f>
        <v>2020</v>
      </c>
      <c r="G5160">
        <f>IF($A5160="","",Tienda_3!C360)</f>
        <v>77700</v>
      </c>
      <c r="H5160">
        <f>IF($A5160="","",Tienda_3!D360)</f>
        <v>2300</v>
      </c>
      <c r="I5160">
        <f>IF($A5160="","",Tienda_3!H360)</f>
        <v>5</v>
      </c>
      <c r="J5160">
        <f>IF($A5160="",0,IF(AND(OR('Cuadro-de-mando'!$B$4="(Todas)",'Cuadro-de-mando'!$B$4=$A5160),OR('Cuadro-de-mando'!$E$4="(Todas)",'Cuadro-de-mando'!$E$4=$B5160),OR('Cuadro-de-mando'!$H$4="(Todas)",'Cuadro-de-mando'!$H$4=$C5160),OR('Cuadro-de-mando'!$K$4="(Todas)",'Cuadro-de-mando'!$K$4=$E5160),OR('Cuadro-de-mando'!$N$4="(Todos)",'Cuadro-de-mando'!$N$4=$F5160)),1,0))</f>
        <v>1</v>
      </c>
    </row>
    <row r="5161" spans="1:10" x14ac:dyDescent="0.25">
      <c r="A5161" t="str">
        <f>IF(Tienda_3!$A361="","","Tienda 3")</f>
        <v>Tienda 3</v>
      </c>
      <c r="B5161" t="str">
        <f>IF($A5161="","",Tienda_3!B361)</f>
        <v>Muebles</v>
      </c>
      <c r="C5161" t="str">
        <f>IF($A5161="","",Tienda_3!G361)</f>
        <v>Bogotá</v>
      </c>
      <c r="D5161" t="str">
        <f>IF($A5161="","",Tienda_3!F361)</f>
        <v>Beatriz Morales</v>
      </c>
      <c r="E5161" t="str">
        <f>IF($A5161="","",Tienda_3!I361)</f>
        <v>Nequi</v>
      </c>
      <c r="F5161">
        <f>IF($A5161="","",VALUE(RIGHT(Tienda_3!E361,4)))</f>
        <v>2020</v>
      </c>
      <c r="G5161">
        <f>IF($A5161="","",Tienda_3!C361)</f>
        <v>637200</v>
      </c>
      <c r="H5161">
        <f>IF($A5161="","",Tienda_3!D361)</f>
        <v>34300</v>
      </c>
      <c r="I5161">
        <f>IF($A5161="","",Tienda_3!H361)</f>
        <v>5</v>
      </c>
      <c r="J5161">
        <f>IF($A5161="",0,IF(AND(OR('Cuadro-de-mando'!$B$4="(Todas)",'Cuadro-de-mando'!$B$4=$A5161),OR('Cuadro-de-mando'!$E$4="(Todas)",'Cuadro-de-mando'!$E$4=$B5161),OR('Cuadro-de-mando'!$H$4="(Todas)",'Cuadro-de-mando'!$H$4=$C5161),OR('Cuadro-de-mando'!$K$4="(Todas)",'Cuadro-de-mando'!$K$4=$E5161),OR('Cuadro-de-mando'!$N$4="(Todos)",'Cuadro-de-mando'!$N$4=$F5161)),1,0))</f>
        <v>1</v>
      </c>
    </row>
    <row r="5162" spans="1:10" x14ac:dyDescent="0.25">
      <c r="A5162" t="str">
        <f>IF(Tienda_3!$A362="","","Tienda 3")</f>
        <v>Tienda 3</v>
      </c>
      <c r="B5162" t="str">
        <f>IF($A5162="","",Tienda_3!B362)</f>
        <v>Electrónicos</v>
      </c>
      <c r="C5162" t="str">
        <f>IF($A5162="","",Tienda_3!G362)</f>
        <v>Medellín</v>
      </c>
      <c r="D5162" t="str">
        <f>IF($A5162="","",Tienda_3!F362)</f>
        <v>Santiago Silva</v>
      </c>
      <c r="E5162" t="str">
        <f>IF($A5162="","",Tienda_3!I362)</f>
        <v>Tarjeta de crédito</v>
      </c>
      <c r="F5162">
        <f>IF($A5162="","",VALUE(RIGHT(Tienda_3!E362,4)))</f>
        <v>2022</v>
      </c>
      <c r="G5162">
        <f>IF($A5162="","",Tienda_3!C362)</f>
        <v>2883700</v>
      </c>
      <c r="H5162">
        <f>IF($A5162="","",Tienda_3!D362)</f>
        <v>153900</v>
      </c>
      <c r="I5162">
        <f>IF($A5162="","",Tienda_3!H362)</f>
        <v>5</v>
      </c>
      <c r="J5162">
        <f>IF($A5162="",0,IF(AND(OR('Cuadro-de-mando'!$B$4="(Todas)",'Cuadro-de-mando'!$B$4=$A5162),OR('Cuadro-de-mando'!$E$4="(Todas)",'Cuadro-de-mando'!$E$4=$B5162),OR('Cuadro-de-mando'!$H$4="(Todas)",'Cuadro-de-mando'!$H$4=$C5162),OR('Cuadro-de-mando'!$K$4="(Todas)",'Cuadro-de-mando'!$K$4=$E5162),OR('Cuadro-de-mando'!$N$4="(Todos)",'Cuadro-de-mando'!$N$4=$F5162)),1,0))</f>
        <v>1</v>
      </c>
    </row>
    <row r="5163" spans="1:10" x14ac:dyDescent="0.25">
      <c r="A5163" t="str">
        <f>IF(Tienda_3!$A363="","","Tienda 3")</f>
        <v>Tienda 3</v>
      </c>
      <c r="B5163" t="str">
        <f>IF($A5163="","",Tienda_3!B363)</f>
        <v>Juguetes</v>
      </c>
      <c r="C5163" t="str">
        <f>IF($A5163="","",Tienda_3!G363)</f>
        <v>Pereira</v>
      </c>
      <c r="D5163" t="str">
        <f>IF($A5163="","",Tienda_3!F363)</f>
        <v>Blanca Ramirez</v>
      </c>
      <c r="E5163" t="str">
        <f>IF($A5163="","",Tienda_3!I363)</f>
        <v>Tarjeta de crédito</v>
      </c>
      <c r="F5163">
        <f>IF($A5163="","",VALUE(RIGHT(Tienda_3!E363,4)))</f>
        <v>2021</v>
      </c>
      <c r="G5163">
        <f>IF($A5163="","",Tienda_3!C363)</f>
        <v>22400</v>
      </c>
      <c r="H5163">
        <f>IF($A5163="","",Tienda_3!D363)</f>
        <v>0</v>
      </c>
      <c r="I5163">
        <f>IF($A5163="","",Tienda_3!H363)</f>
        <v>5</v>
      </c>
      <c r="J5163">
        <f>IF($A5163="",0,IF(AND(OR('Cuadro-de-mando'!$B$4="(Todas)",'Cuadro-de-mando'!$B$4=$A5163),OR('Cuadro-de-mando'!$E$4="(Todas)",'Cuadro-de-mando'!$E$4=$B5163),OR('Cuadro-de-mando'!$H$4="(Todas)",'Cuadro-de-mando'!$H$4=$C5163),OR('Cuadro-de-mando'!$K$4="(Todas)",'Cuadro-de-mando'!$K$4=$E5163),OR('Cuadro-de-mando'!$N$4="(Todos)",'Cuadro-de-mando'!$N$4=$F5163)),1,0))</f>
        <v>1</v>
      </c>
    </row>
    <row r="5164" spans="1:10" x14ac:dyDescent="0.25">
      <c r="A5164" t="str">
        <f>IF(Tienda_3!$A364="","","Tienda 3")</f>
        <v>Tienda 3</v>
      </c>
      <c r="B5164" t="str">
        <f>IF($A5164="","",Tienda_3!B364)</f>
        <v>Electrónicos</v>
      </c>
      <c r="C5164" t="str">
        <f>IF($A5164="","",Tienda_3!G364)</f>
        <v>Medellín</v>
      </c>
      <c r="D5164" t="str">
        <f>IF($A5164="","",Tienda_3!F364)</f>
        <v>Beatriz Morales</v>
      </c>
      <c r="E5164" t="str">
        <f>IF($A5164="","",Tienda_3!I364)</f>
        <v>Tarjeta de crédito</v>
      </c>
      <c r="F5164">
        <f>IF($A5164="","",VALUE(RIGHT(Tienda_3!E364,4)))</f>
        <v>2020</v>
      </c>
      <c r="G5164">
        <f>IF($A5164="","",Tienda_3!C364)</f>
        <v>115600</v>
      </c>
      <c r="H5164">
        <f>IF($A5164="","",Tienda_3!D364)</f>
        <v>8500</v>
      </c>
      <c r="I5164">
        <f>IF($A5164="","",Tienda_3!H364)</f>
        <v>5</v>
      </c>
      <c r="J5164">
        <f>IF($A5164="",0,IF(AND(OR('Cuadro-de-mando'!$B$4="(Todas)",'Cuadro-de-mando'!$B$4=$A5164),OR('Cuadro-de-mando'!$E$4="(Todas)",'Cuadro-de-mando'!$E$4=$B5164),OR('Cuadro-de-mando'!$H$4="(Todas)",'Cuadro-de-mando'!$H$4=$C5164),OR('Cuadro-de-mando'!$K$4="(Todas)",'Cuadro-de-mando'!$K$4=$E5164),OR('Cuadro-de-mando'!$N$4="(Todos)",'Cuadro-de-mando'!$N$4=$F5164)),1,0))</f>
        <v>1</v>
      </c>
    </row>
    <row r="5165" spans="1:10" x14ac:dyDescent="0.25">
      <c r="A5165" t="str">
        <f>IF(Tienda_3!$A365="","","Tienda 3")</f>
        <v>Tienda 3</v>
      </c>
      <c r="B5165" t="str">
        <f>IF($A5165="","",Tienda_3!B365)</f>
        <v>Artículos para el hogar</v>
      </c>
      <c r="C5165" t="str">
        <f>IF($A5165="","",Tienda_3!G365)</f>
        <v>Bogotá</v>
      </c>
      <c r="D5165" t="str">
        <f>IF($A5165="","",Tienda_3!F365)</f>
        <v>Maria Alfonso</v>
      </c>
      <c r="E5165" t="str">
        <f>IF($A5165="","",Tienda_3!I365)</f>
        <v>Tarjeta de crédito</v>
      </c>
      <c r="F5165">
        <f>IF($A5165="","",VALUE(RIGHT(Tienda_3!E365,4)))</f>
        <v>2020</v>
      </c>
      <c r="G5165">
        <f>IF($A5165="","",Tienda_3!C365)</f>
        <v>105000</v>
      </c>
      <c r="H5165">
        <f>IF($A5165="","",Tienda_3!D365)</f>
        <v>5800</v>
      </c>
      <c r="I5165">
        <f>IF($A5165="","",Tienda_3!H365)</f>
        <v>5</v>
      </c>
      <c r="J5165">
        <f>IF($A5165="",0,IF(AND(OR('Cuadro-de-mando'!$B$4="(Todas)",'Cuadro-de-mando'!$B$4=$A5165),OR('Cuadro-de-mando'!$E$4="(Todas)",'Cuadro-de-mando'!$E$4=$B5165),OR('Cuadro-de-mando'!$H$4="(Todas)",'Cuadro-de-mando'!$H$4=$C5165),OR('Cuadro-de-mando'!$K$4="(Todas)",'Cuadro-de-mando'!$K$4=$E5165),OR('Cuadro-de-mando'!$N$4="(Todos)",'Cuadro-de-mando'!$N$4=$F5165)),1,0))</f>
        <v>1</v>
      </c>
    </row>
    <row r="5166" spans="1:10" x14ac:dyDescent="0.25">
      <c r="A5166" t="str">
        <f>IF(Tienda_3!$A366="","","Tienda 3")</f>
        <v>Tienda 3</v>
      </c>
      <c r="B5166" t="str">
        <f>IF($A5166="","",Tienda_3!B366)</f>
        <v>Instrumentos musicales</v>
      </c>
      <c r="C5166" t="str">
        <f>IF($A5166="","",Tienda_3!G366)</f>
        <v>Santa Marta</v>
      </c>
      <c r="D5166" t="str">
        <f>IF($A5166="","",Tienda_3!F366)</f>
        <v>Blanca Ramirez</v>
      </c>
      <c r="E5166" t="str">
        <f>IF($A5166="","",Tienda_3!I366)</f>
        <v>Tarjeta de crédito</v>
      </c>
      <c r="F5166">
        <f>IF($A5166="","",VALUE(RIGHT(Tienda_3!E366,4)))</f>
        <v>2023</v>
      </c>
      <c r="G5166">
        <f>IF($A5166="","",Tienda_3!C366)</f>
        <v>85000</v>
      </c>
      <c r="H5166">
        <f>IF($A5166="","",Tienda_3!D366)</f>
        <v>2700</v>
      </c>
      <c r="I5166">
        <f>IF($A5166="","",Tienda_3!H366)</f>
        <v>5</v>
      </c>
      <c r="J5166">
        <f>IF($A5166="",0,IF(AND(OR('Cuadro-de-mando'!$B$4="(Todas)",'Cuadro-de-mando'!$B$4=$A5166),OR('Cuadro-de-mando'!$E$4="(Todas)",'Cuadro-de-mando'!$E$4=$B5166),OR('Cuadro-de-mando'!$H$4="(Todas)",'Cuadro-de-mando'!$H$4=$C5166),OR('Cuadro-de-mando'!$K$4="(Todas)",'Cuadro-de-mando'!$K$4=$E5166),OR('Cuadro-de-mando'!$N$4="(Todos)",'Cuadro-de-mando'!$N$4=$F5166)),1,0))</f>
        <v>1</v>
      </c>
    </row>
    <row r="5167" spans="1:10" x14ac:dyDescent="0.25">
      <c r="A5167" t="str">
        <f>IF(Tienda_3!$A367="","","Tienda 3")</f>
        <v>Tienda 3</v>
      </c>
      <c r="B5167" t="str">
        <f>IF($A5167="","",Tienda_3!B367)</f>
        <v>Electrónicos</v>
      </c>
      <c r="C5167" t="str">
        <f>IF($A5167="","",Tienda_3!G367)</f>
        <v>Riohacha</v>
      </c>
      <c r="D5167" t="str">
        <f>IF($A5167="","",Tienda_3!F367)</f>
        <v>Maria Alfonso</v>
      </c>
      <c r="E5167" t="str">
        <f>IF($A5167="","",Tienda_3!I367)</f>
        <v>Tarjeta de crédito</v>
      </c>
      <c r="F5167">
        <f>IF($A5167="","",VALUE(RIGHT(Tienda_3!E367,4)))</f>
        <v>2020</v>
      </c>
      <c r="G5167">
        <f>IF($A5167="","",Tienda_3!C367)</f>
        <v>135100</v>
      </c>
      <c r="H5167">
        <f>IF($A5167="","",Tienda_3!D367)</f>
        <v>7600</v>
      </c>
      <c r="I5167">
        <f>IF($A5167="","",Tienda_3!H367)</f>
        <v>4</v>
      </c>
      <c r="J5167">
        <f>IF($A5167="",0,IF(AND(OR('Cuadro-de-mando'!$B$4="(Todas)",'Cuadro-de-mando'!$B$4=$A5167),OR('Cuadro-de-mando'!$E$4="(Todas)",'Cuadro-de-mando'!$E$4=$B5167),OR('Cuadro-de-mando'!$H$4="(Todas)",'Cuadro-de-mando'!$H$4=$C5167),OR('Cuadro-de-mando'!$K$4="(Todas)",'Cuadro-de-mando'!$K$4=$E5167),OR('Cuadro-de-mando'!$N$4="(Todos)",'Cuadro-de-mando'!$N$4=$F5167)),1,0))</f>
        <v>1</v>
      </c>
    </row>
    <row r="5168" spans="1:10" x14ac:dyDescent="0.25">
      <c r="A5168" t="str">
        <f>IF(Tienda_3!$A368="","","Tienda 3")</f>
        <v>Tienda 3</v>
      </c>
      <c r="B5168" t="str">
        <f>IF($A5168="","",Tienda_3!B368)</f>
        <v>Instrumentos musicales</v>
      </c>
      <c r="C5168" t="str">
        <f>IF($A5168="","",Tienda_3!G368)</f>
        <v>Medellín</v>
      </c>
      <c r="D5168" t="str">
        <f>IF($A5168="","",Tienda_3!F368)</f>
        <v>Juan Fernandez</v>
      </c>
      <c r="E5168" t="str">
        <f>IF($A5168="","",Tienda_3!I368)</f>
        <v>Nequi</v>
      </c>
      <c r="F5168">
        <f>IF($A5168="","",VALUE(RIGHT(Tienda_3!E368,4)))</f>
        <v>2020</v>
      </c>
      <c r="G5168">
        <f>IF($A5168="","",Tienda_3!C368)</f>
        <v>58400</v>
      </c>
      <c r="H5168">
        <f>IF($A5168="","",Tienda_3!D368)</f>
        <v>1300</v>
      </c>
      <c r="I5168">
        <f>IF($A5168="","",Tienda_3!H368)</f>
        <v>5</v>
      </c>
      <c r="J5168">
        <f>IF($A5168="",0,IF(AND(OR('Cuadro-de-mando'!$B$4="(Todas)",'Cuadro-de-mando'!$B$4=$A5168),OR('Cuadro-de-mando'!$E$4="(Todas)",'Cuadro-de-mando'!$E$4=$B5168),OR('Cuadro-de-mando'!$H$4="(Todas)",'Cuadro-de-mando'!$H$4=$C5168),OR('Cuadro-de-mando'!$K$4="(Todas)",'Cuadro-de-mando'!$K$4=$E5168),OR('Cuadro-de-mando'!$N$4="(Todos)",'Cuadro-de-mando'!$N$4=$F5168)),1,0))</f>
        <v>1</v>
      </c>
    </row>
    <row r="5169" spans="1:10" x14ac:dyDescent="0.25">
      <c r="A5169" t="str">
        <f>IF(Tienda_3!$A369="","","Tienda 3")</f>
        <v>Tienda 3</v>
      </c>
      <c r="B5169" t="str">
        <f>IF($A5169="","",Tienda_3!B369)</f>
        <v>Deportes y diversión</v>
      </c>
      <c r="C5169" t="str">
        <f>IF($A5169="","",Tienda_3!G369)</f>
        <v>Pereira</v>
      </c>
      <c r="D5169" t="str">
        <f>IF($A5169="","",Tienda_3!F369)</f>
        <v>Lucas Olivera</v>
      </c>
      <c r="E5169" t="str">
        <f>IF($A5169="","",Tienda_3!I369)</f>
        <v>Tarjeta de crédito</v>
      </c>
      <c r="F5169">
        <f>IF($A5169="","",VALUE(RIGHT(Tienda_3!E369,4)))</f>
        <v>2020</v>
      </c>
      <c r="G5169">
        <f>IF($A5169="","",Tienda_3!C369)</f>
        <v>112300</v>
      </c>
      <c r="H5169">
        <f>IF($A5169="","",Tienda_3!D369)</f>
        <v>4200</v>
      </c>
      <c r="I5169">
        <f>IF($A5169="","",Tienda_3!H369)</f>
        <v>1</v>
      </c>
      <c r="J5169">
        <f>IF($A5169="",0,IF(AND(OR('Cuadro-de-mando'!$B$4="(Todas)",'Cuadro-de-mando'!$B$4=$A5169),OR('Cuadro-de-mando'!$E$4="(Todas)",'Cuadro-de-mando'!$E$4=$B5169),OR('Cuadro-de-mando'!$H$4="(Todas)",'Cuadro-de-mando'!$H$4=$C5169),OR('Cuadro-de-mando'!$K$4="(Todas)",'Cuadro-de-mando'!$K$4=$E5169),OR('Cuadro-de-mando'!$N$4="(Todos)",'Cuadro-de-mando'!$N$4=$F5169)),1,0))</f>
        <v>1</v>
      </c>
    </row>
    <row r="5170" spans="1:10" x14ac:dyDescent="0.25">
      <c r="A5170" t="str">
        <f>IF(Tienda_3!$A370="","","Tienda 3")</f>
        <v>Tienda 3</v>
      </c>
      <c r="B5170" t="str">
        <f>IF($A5170="","",Tienda_3!B370)</f>
        <v>Electrónicos</v>
      </c>
      <c r="C5170" t="str">
        <f>IF($A5170="","",Tienda_3!G370)</f>
        <v>Bogotá</v>
      </c>
      <c r="D5170" t="str">
        <f>IF($A5170="","",Tienda_3!F370)</f>
        <v>Pedro Gomez</v>
      </c>
      <c r="E5170" t="str">
        <f>IF($A5170="","",Tienda_3!I370)</f>
        <v>Tarjeta de crédito</v>
      </c>
      <c r="F5170">
        <f>IF($A5170="","",VALUE(RIGHT(Tienda_3!E370,4)))</f>
        <v>2022</v>
      </c>
      <c r="G5170">
        <f>IF($A5170="","",Tienda_3!C370)</f>
        <v>2278500</v>
      </c>
      <c r="H5170">
        <f>IF($A5170="","",Tienda_3!D370)</f>
        <v>121500</v>
      </c>
      <c r="I5170">
        <f>IF($A5170="","",Tienda_3!H370)</f>
        <v>3</v>
      </c>
      <c r="J5170">
        <f>IF($A5170="",0,IF(AND(OR('Cuadro-de-mando'!$B$4="(Todas)",'Cuadro-de-mando'!$B$4=$A5170),OR('Cuadro-de-mando'!$E$4="(Todas)",'Cuadro-de-mando'!$E$4=$B5170),OR('Cuadro-de-mando'!$H$4="(Todas)",'Cuadro-de-mando'!$H$4=$C5170),OR('Cuadro-de-mando'!$K$4="(Todas)",'Cuadro-de-mando'!$K$4=$E5170),OR('Cuadro-de-mando'!$N$4="(Todos)",'Cuadro-de-mando'!$N$4=$F5170)),1,0))</f>
        <v>1</v>
      </c>
    </row>
    <row r="5171" spans="1:10" x14ac:dyDescent="0.25">
      <c r="A5171" t="str">
        <f>IF(Tienda_3!$A371="","","Tienda 3")</f>
        <v>Tienda 3</v>
      </c>
      <c r="B5171" t="str">
        <f>IF($A5171="","",Tienda_3!B371)</f>
        <v>Juguetes</v>
      </c>
      <c r="C5171" t="str">
        <f>IF($A5171="","",Tienda_3!G371)</f>
        <v>Pereira</v>
      </c>
      <c r="D5171" t="str">
        <f>IF($A5171="","",Tienda_3!F371)</f>
        <v>Izabela de León</v>
      </c>
      <c r="E5171" t="str">
        <f>IF($A5171="","",Tienda_3!I371)</f>
        <v>Tarjeta de crédito</v>
      </c>
      <c r="F5171">
        <f>IF($A5171="","",VALUE(RIGHT(Tienda_3!E371,4)))</f>
        <v>2020</v>
      </c>
      <c r="G5171">
        <f>IF($A5171="","",Tienda_3!C371)</f>
        <v>31200</v>
      </c>
      <c r="H5171">
        <f>IF($A5171="","",Tienda_3!D371)</f>
        <v>2100</v>
      </c>
      <c r="I5171">
        <f>IF($A5171="","",Tienda_3!H371)</f>
        <v>5</v>
      </c>
      <c r="J5171">
        <f>IF($A5171="",0,IF(AND(OR('Cuadro-de-mando'!$B$4="(Todas)",'Cuadro-de-mando'!$B$4=$A5171),OR('Cuadro-de-mando'!$E$4="(Todas)",'Cuadro-de-mando'!$E$4=$B5171),OR('Cuadro-de-mando'!$H$4="(Todas)",'Cuadro-de-mando'!$H$4=$C5171),OR('Cuadro-de-mando'!$K$4="(Todas)",'Cuadro-de-mando'!$K$4=$E5171),OR('Cuadro-de-mando'!$N$4="(Todos)",'Cuadro-de-mando'!$N$4=$F5171)),1,0))</f>
        <v>1</v>
      </c>
    </row>
    <row r="5172" spans="1:10" x14ac:dyDescent="0.25">
      <c r="A5172" t="str">
        <f>IF(Tienda_3!$A372="","","Tienda 3")</f>
        <v>Tienda 3</v>
      </c>
      <c r="B5172" t="str">
        <f>IF($A5172="","",Tienda_3!B372)</f>
        <v>Muebles</v>
      </c>
      <c r="C5172" t="str">
        <f>IF($A5172="","",Tienda_3!G372)</f>
        <v>Medellín</v>
      </c>
      <c r="D5172" t="str">
        <f>IF($A5172="","",Tienda_3!F372)</f>
        <v>Camila Rivera</v>
      </c>
      <c r="E5172" t="str">
        <f>IF($A5172="","",Tienda_3!I372)</f>
        <v>Tarjeta de crédito</v>
      </c>
      <c r="F5172">
        <f>IF($A5172="","",VALUE(RIGHT(Tienda_3!E372,4)))</f>
        <v>2021</v>
      </c>
      <c r="G5172">
        <f>IF($A5172="","",Tienda_3!C372)</f>
        <v>206400</v>
      </c>
      <c r="H5172">
        <f>IF($A5172="","",Tienda_3!D372)</f>
        <v>11200</v>
      </c>
      <c r="I5172">
        <f>IF($A5172="","",Tienda_3!H372)</f>
        <v>5</v>
      </c>
      <c r="J5172">
        <f>IF($A5172="",0,IF(AND(OR('Cuadro-de-mando'!$B$4="(Todas)",'Cuadro-de-mando'!$B$4=$A5172),OR('Cuadro-de-mando'!$E$4="(Todas)",'Cuadro-de-mando'!$E$4=$B5172),OR('Cuadro-de-mando'!$H$4="(Todas)",'Cuadro-de-mando'!$H$4=$C5172),OR('Cuadro-de-mando'!$K$4="(Todas)",'Cuadro-de-mando'!$K$4=$E5172),OR('Cuadro-de-mando'!$N$4="(Todos)",'Cuadro-de-mando'!$N$4=$F5172)),1,0))</f>
        <v>1</v>
      </c>
    </row>
    <row r="5173" spans="1:10" x14ac:dyDescent="0.25">
      <c r="A5173" t="str">
        <f>IF(Tienda_3!$A373="","","Tienda 3")</f>
        <v>Tienda 3</v>
      </c>
      <c r="B5173" t="str">
        <f>IF($A5173="","",Tienda_3!B373)</f>
        <v>Electrodomésticos</v>
      </c>
      <c r="C5173" t="str">
        <f>IF($A5173="","",Tienda_3!G373)</f>
        <v>Bogotá</v>
      </c>
      <c r="D5173" t="str">
        <f>IF($A5173="","",Tienda_3!F373)</f>
        <v>Rafael Acosta</v>
      </c>
      <c r="E5173" t="str">
        <f>IF($A5173="","",Tienda_3!I373)</f>
        <v>Tarjeta de crédito</v>
      </c>
      <c r="F5173">
        <f>IF($A5173="","",VALUE(RIGHT(Tienda_3!E373,4)))</f>
        <v>2022</v>
      </c>
      <c r="G5173">
        <f>IF($A5173="","",Tienda_3!C373)</f>
        <v>1739700</v>
      </c>
      <c r="H5173">
        <f>IF($A5173="","",Tienda_3!D373)</f>
        <v>90800</v>
      </c>
      <c r="I5173">
        <f>IF($A5173="","",Tienda_3!H373)</f>
        <v>5</v>
      </c>
      <c r="J5173">
        <f>IF($A5173="",0,IF(AND(OR('Cuadro-de-mando'!$B$4="(Todas)",'Cuadro-de-mando'!$B$4=$A5173),OR('Cuadro-de-mando'!$E$4="(Todas)",'Cuadro-de-mando'!$E$4=$B5173),OR('Cuadro-de-mando'!$H$4="(Todas)",'Cuadro-de-mando'!$H$4=$C5173),OR('Cuadro-de-mando'!$K$4="(Todas)",'Cuadro-de-mando'!$K$4=$E5173),OR('Cuadro-de-mando'!$N$4="(Todos)",'Cuadro-de-mando'!$N$4=$F5173)),1,0))</f>
        <v>1</v>
      </c>
    </row>
    <row r="5174" spans="1:10" x14ac:dyDescent="0.25">
      <c r="A5174" t="str">
        <f>IF(Tienda_3!$A374="","","Tienda 3")</f>
        <v>Tienda 3</v>
      </c>
      <c r="B5174" t="str">
        <f>IF($A5174="","",Tienda_3!B374)</f>
        <v>Electrodomésticos</v>
      </c>
      <c r="C5174" t="str">
        <f>IF($A5174="","",Tienda_3!G374)</f>
        <v>Bogotá</v>
      </c>
      <c r="D5174" t="str">
        <f>IF($A5174="","",Tienda_3!F374)</f>
        <v>Lucas Olivera</v>
      </c>
      <c r="E5174" t="str">
        <f>IF($A5174="","",Tienda_3!I374)</f>
        <v>Tarjeta de crédito</v>
      </c>
      <c r="F5174">
        <f>IF($A5174="","",VALUE(RIGHT(Tienda_3!E374,4)))</f>
        <v>2020</v>
      </c>
      <c r="G5174">
        <f>IF($A5174="","",Tienda_3!C374)</f>
        <v>2358100</v>
      </c>
      <c r="H5174">
        <f>IF($A5174="","",Tienda_3!D374)</f>
        <v>123800</v>
      </c>
      <c r="I5174">
        <f>IF($A5174="","",Tienda_3!H374)</f>
        <v>5</v>
      </c>
      <c r="J5174">
        <f>IF($A5174="",0,IF(AND(OR('Cuadro-de-mando'!$B$4="(Todas)",'Cuadro-de-mando'!$B$4=$A5174),OR('Cuadro-de-mando'!$E$4="(Todas)",'Cuadro-de-mando'!$E$4=$B5174),OR('Cuadro-de-mando'!$H$4="(Todas)",'Cuadro-de-mando'!$H$4=$C5174),OR('Cuadro-de-mando'!$K$4="(Todas)",'Cuadro-de-mando'!$K$4=$E5174),OR('Cuadro-de-mando'!$N$4="(Todos)",'Cuadro-de-mando'!$N$4=$F5174)),1,0))</f>
        <v>1</v>
      </c>
    </row>
    <row r="5175" spans="1:10" x14ac:dyDescent="0.25">
      <c r="A5175" t="str">
        <f>IF(Tienda_3!$A375="","","Tienda 3")</f>
        <v>Tienda 3</v>
      </c>
      <c r="B5175" t="str">
        <f>IF($A5175="","",Tienda_3!B375)</f>
        <v>Juguetes</v>
      </c>
      <c r="C5175" t="str">
        <f>IF($A5175="","",Tienda_3!G375)</f>
        <v>Bogotá</v>
      </c>
      <c r="D5175" t="str">
        <f>IF($A5175="","",Tienda_3!F375)</f>
        <v>Juan Fernandez</v>
      </c>
      <c r="E5175" t="str">
        <f>IF($A5175="","",Tienda_3!I375)</f>
        <v>Tarjeta de crédito</v>
      </c>
      <c r="F5175">
        <f>IF($A5175="","",VALUE(RIGHT(Tienda_3!E375,4)))</f>
        <v>2020</v>
      </c>
      <c r="G5175">
        <f>IF($A5175="","",Tienda_3!C375)</f>
        <v>48000</v>
      </c>
      <c r="H5175">
        <f>IF($A5175="","",Tienda_3!D375)</f>
        <v>2800</v>
      </c>
      <c r="I5175">
        <f>IF($A5175="","",Tienda_3!H375)</f>
        <v>4</v>
      </c>
      <c r="J5175">
        <f>IF($A5175="",0,IF(AND(OR('Cuadro-de-mando'!$B$4="(Todas)",'Cuadro-de-mando'!$B$4=$A5175),OR('Cuadro-de-mando'!$E$4="(Todas)",'Cuadro-de-mando'!$E$4=$B5175),OR('Cuadro-de-mando'!$H$4="(Todas)",'Cuadro-de-mando'!$H$4=$C5175),OR('Cuadro-de-mando'!$K$4="(Todas)",'Cuadro-de-mando'!$K$4=$E5175),OR('Cuadro-de-mando'!$N$4="(Todos)",'Cuadro-de-mando'!$N$4=$F5175)),1,0))</f>
        <v>1</v>
      </c>
    </row>
    <row r="5176" spans="1:10" x14ac:dyDescent="0.25">
      <c r="A5176" t="str">
        <f>IF(Tienda_3!$A376="","","Tienda 3")</f>
        <v>Tienda 3</v>
      </c>
      <c r="B5176" t="str">
        <f>IF($A5176="","",Tienda_3!B376)</f>
        <v>Electrónicos</v>
      </c>
      <c r="C5176" t="str">
        <f>IF($A5176="","",Tienda_3!G376)</f>
        <v>Leticia</v>
      </c>
      <c r="D5176" t="str">
        <f>IF($A5176="","",Tienda_3!F376)</f>
        <v>Beatriz Morales</v>
      </c>
      <c r="E5176" t="str">
        <f>IF($A5176="","",Tienda_3!I376)</f>
        <v>Tarjeta de crédito</v>
      </c>
      <c r="F5176">
        <f>IF($A5176="","",VALUE(RIGHT(Tienda_3!E376,4)))</f>
        <v>2021</v>
      </c>
      <c r="G5176">
        <f>IF($A5176="","",Tienda_3!C376)</f>
        <v>1820100</v>
      </c>
      <c r="H5176">
        <f>IF($A5176="","",Tienda_3!D376)</f>
        <v>97300</v>
      </c>
      <c r="I5176">
        <f>IF($A5176="","",Tienda_3!H376)</f>
        <v>5</v>
      </c>
      <c r="J5176">
        <f>IF($A5176="",0,IF(AND(OR('Cuadro-de-mando'!$B$4="(Todas)",'Cuadro-de-mando'!$B$4=$A5176),OR('Cuadro-de-mando'!$E$4="(Todas)",'Cuadro-de-mando'!$E$4=$B5176),OR('Cuadro-de-mando'!$H$4="(Todas)",'Cuadro-de-mando'!$H$4=$C5176),OR('Cuadro-de-mando'!$K$4="(Todas)",'Cuadro-de-mando'!$K$4=$E5176),OR('Cuadro-de-mando'!$N$4="(Todos)",'Cuadro-de-mando'!$N$4=$F5176)),1,0))</f>
        <v>1</v>
      </c>
    </row>
    <row r="5177" spans="1:10" x14ac:dyDescent="0.25">
      <c r="A5177" t="str">
        <f>IF(Tienda_3!$A377="","","Tienda 3")</f>
        <v>Tienda 3</v>
      </c>
      <c r="B5177" t="str">
        <f>IF($A5177="","",Tienda_3!B377)</f>
        <v>Deportes y diversión</v>
      </c>
      <c r="C5177" t="str">
        <f>IF($A5177="","",Tienda_3!G377)</f>
        <v>Medellín</v>
      </c>
      <c r="D5177" t="str">
        <f>IF($A5177="","",Tienda_3!F377)</f>
        <v>Juan Fernandez</v>
      </c>
      <c r="E5177" t="str">
        <f>IF($A5177="","",Tienda_3!I377)</f>
        <v>Tarjeta de crédito</v>
      </c>
      <c r="F5177">
        <f>IF($A5177="","",VALUE(RIGHT(Tienda_3!E377,4)))</f>
        <v>2020</v>
      </c>
      <c r="G5177">
        <f>IF($A5177="","",Tienda_3!C377)</f>
        <v>21600</v>
      </c>
      <c r="H5177">
        <f>IF($A5177="","",Tienda_3!D377)</f>
        <v>0</v>
      </c>
      <c r="I5177">
        <f>IF($A5177="","",Tienda_3!H377)</f>
        <v>5</v>
      </c>
      <c r="J5177">
        <f>IF($A5177="",0,IF(AND(OR('Cuadro-de-mando'!$B$4="(Todas)",'Cuadro-de-mando'!$B$4=$A5177),OR('Cuadro-de-mando'!$E$4="(Todas)",'Cuadro-de-mando'!$E$4=$B5177),OR('Cuadro-de-mando'!$H$4="(Todas)",'Cuadro-de-mando'!$H$4=$C5177),OR('Cuadro-de-mando'!$K$4="(Todas)",'Cuadro-de-mando'!$K$4=$E5177),OR('Cuadro-de-mando'!$N$4="(Todos)",'Cuadro-de-mando'!$N$4=$F5177)),1,0))</f>
        <v>1</v>
      </c>
    </row>
    <row r="5178" spans="1:10" x14ac:dyDescent="0.25">
      <c r="A5178" t="str">
        <f>IF(Tienda_3!$A378="","","Tienda 3")</f>
        <v>Tienda 3</v>
      </c>
      <c r="B5178" t="str">
        <f>IF($A5178="","",Tienda_3!B378)</f>
        <v>Electrónicos</v>
      </c>
      <c r="C5178" t="str">
        <f>IF($A5178="","",Tienda_3!G378)</f>
        <v>Cali</v>
      </c>
      <c r="D5178" t="str">
        <f>IF($A5178="","",Tienda_3!F378)</f>
        <v>Felipe Santos</v>
      </c>
      <c r="E5178" t="str">
        <f>IF($A5178="","",Tienda_3!I378)</f>
        <v>Tarjeta de débito</v>
      </c>
      <c r="F5178">
        <f>IF($A5178="","",VALUE(RIGHT(Tienda_3!E378,4)))</f>
        <v>2022</v>
      </c>
      <c r="G5178">
        <f>IF($A5178="","",Tienda_3!C378)</f>
        <v>887600</v>
      </c>
      <c r="H5178">
        <f>IF($A5178="","",Tienda_3!D378)</f>
        <v>47700</v>
      </c>
      <c r="I5178">
        <f>IF($A5178="","",Tienda_3!H378)</f>
        <v>5</v>
      </c>
      <c r="J5178">
        <f>IF($A5178="",0,IF(AND(OR('Cuadro-de-mando'!$B$4="(Todas)",'Cuadro-de-mando'!$B$4=$A5178),OR('Cuadro-de-mando'!$E$4="(Todas)",'Cuadro-de-mando'!$E$4=$B5178),OR('Cuadro-de-mando'!$H$4="(Todas)",'Cuadro-de-mando'!$H$4=$C5178),OR('Cuadro-de-mando'!$K$4="(Todas)",'Cuadro-de-mando'!$K$4=$E5178),OR('Cuadro-de-mando'!$N$4="(Todos)",'Cuadro-de-mando'!$N$4=$F5178)),1,0))</f>
        <v>1</v>
      </c>
    </row>
    <row r="5179" spans="1:10" x14ac:dyDescent="0.25">
      <c r="A5179" t="str">
        <f>IF(Tienda_3!$A379="","","Tienda 3")</f>
        <v>Tienda 3</v>
      </c>
      <c r="B5179" t="str">
        <f>IF($A5179="","",Tienda_3!B379)</f>
        <v>Electrodomésticos</v>
      </c>
      <c r="C5179" t="str">
        <f>IF($A5179="","",Tienda_3!G379)</f>
        <v>Medellín</v>
      </c>
      <c r="D5179" t="str">
        <f>IF($A5179="","",Tienda_3!F379)</f>
        <v>Santiago Silva</v>
      </c>
      <c r="E5179" t="str">
        <f>IF($A5179="","",Tienda_3!I379)</f>
        <v>Tarjeta de crédito</v>
      </c>
      <c r="F5179">
        <f>IF($A5179="","",VALUE(RIGHT(Tienda_3!E379,4)))</f>
        <v>2020</v>
      </c>
      <c r="G5179">
        <f>IF($A5179="","",Tienda_3!C379)</f>
        <v>1468300</v>
      </c>
      <c r="H5179">
        <f>IF($A5179="","",Tienda_3!D379)</f>
        <v>78600</v>
      </c>
      <c r="I5179">
        <f>IF($A5179="","",Tienda_3!H379)</f>
        <v>5</v>
      </c>
      <c r="J5179">
        <f>IF($A5179="",0,IF(AND(OR('Cuadro-de-mando'!$B$4="(Todas)",'Cuadro-de-mando'!$B$4=$A5179),OR('Cuadro-de-mando'!$E$4="(Todas)",'Cuadro-de-mando'!$E$4=$B5179),OR('Cuadro-de-mando'!$H$4="(Todas)",'Cuadro-de-mando'!$H$4=$C5179),OR('Cuadro-de-mando'!$K$4="(Todas)",'Cuadro-de-mando'!$K$4=$E5179),OR('Cuadro-de-mando'!$N$4="(Todos)",'Cuadro-de-mando'!$N$4=$F5179)),1,0))</f>
        <v>1</v>
      </c>
    </row>
    <row r="5180" spans="1:10" x14ac:dyDescent="0.25">
      <c r="A5180" t="str">
        <f>IF(Tienda_3!$A380="","","Tienda 3")</f>
        <v>Tienda 3</v>
      </c>
      <c r="B5180" t="str">
        <f>IF($A5180="","",Tienda_3!B380)</f>
        <v>Electrónicos</v>
      </c>
      <c r="C5180" t="str">
        <f>IF($A5180="","",Tienda_3!G380)</f>
        <v>Cali</v>
      </c>
      <c r="D5180" t="str">
        <f>IF($A5180="","",Tienda_3!F380)</f>
        <v>Ángel Rodriguez</v>
      </c>
      <c r="E5180" t="str">
        <f>IF($A5180="","",Tienda_3!I380)</f>
        <v>Tarjeta de crédito</v>
      </c>
      <c r="F5180">
        <f>IF($A5180="","",VALUE(RIGHT(Tienda_3!E380,4)))</f>
        <v>2021</v>
      </c>
      <c r="G5180">
        <f>IF($A5180="","",Tienda_3!C380)</f>
        <v>1221000</v>
      </c>
      <c r="H5180">
        <f>IF($A5180="","",Tienda_3!D380)</f>
        <v>65200</v>
      </c>
      <c r="I5180">
        <f>IF($A5180="","",Tienda_3!H380)</f>
        <v>4</v>
      </c>
      <c r="J5180">
        <f>IF($A5180="",0,IF(AND(OR('Cuadro-de-mando'!$B$4="(Todas)",'Cuadro-de-mando'!$B$4=$A5180),OR('Cuadro-de-mando'!$E$4="(Todas)",'Cuadro-de-mando'!$E$4=$B5180),OR('Cuadro-de-mando'!$H$4="(Todas)",'Cuadro-de-mando'!$H$4=$C5180),OR('Cuadro-de-mando'!$K$4="(Todas)",'Cuadro-de-mando'!$K$4=$E5180),OR('Cuadro-de-mando'!$N$4="(Todos)",'Cuadro-de-mando'!$N$4=$F5180)),1,0))</f>
        <v>1</v>
      </c>
    </row>
    <row r="5181" spans="1:10" x14ac:dyDescent="0.25">
      <c r="A5181" t="str">
        <f>IF(Tienda_3!$A381="","","Tienda 3")</f>
        <v>Tienda 3</v>
      </c>
      <c r="B5181" t="str">
        <f>IF($A5181="","",Tienda_3!B381)</f>
        <v>Electrodomésticos</v>
      </c>
      <c r="C5181" t="str">
        <f>IF($A5181="","",Tienda_3!G381)</f>
        <v>Bogotá</v>
      </c>
      <c r="D5181" t="str">
        <f>IF($A5181="","",Tienda_3!F381)</f>
        <v>Rafael Acosta</v>
      </c>
      <c r="E5181" t="str">
        <f>IF($A5181="","",Tienda_3!I381)</f>
        <v>Tarjeta de crédito</v>
      </c>
      <c r="F5181">
        <f>IF($A5181="","",VALUE(RIGHT(Tienda_3!E381,4)))</f>
        <v>2022</v>
      </c>
      <c r="G5181">
        <f>IF($A5181="","",Tienda_3!C381)</f>
        <v>903000</v>
      </c>
      <c r="H5181">
        <f>IF($A5181="","",Tienda_3!D381)</f>
        <v>46300</v>
      </c>
      <c r="I5181">
        <f>IF($A5181="","",Tienda_3!H381)</f>
        <v>5</v>
      </c>
      <c r="J5181">
        <f>IF($A5181="",0,IF(AND(OR('Cuadro-de-mando'!$B$4="(Todas)",'Cuadro-de-mando'!$B$4=$A5181),OR('Cuadro-de-mando'!$E$4="(Todas)",'Cuadro-de-mando'!$E$4=$B5181),OR('Cuadro-de-mando'!$H$4="(Todas)",'Cuadro-de-mando'!$H$4=$C5181),OR('Cuadro-de-mando'!$K$4="(Todas)",'Cuadro-de-mando'!$K$4=$E5181),OR('Cuadro-de-mando'!$N$4="(Todos)",'Cuadro-de-mando'!$N$4=$F5181)),1,0))</f>
        <v>1</v>
      </c>
    </row>
    <row r="5182" spans="1:10" x14ac:dyDescent="0.25">
      <c r="A5182" t="str">
        <f>IF(Tienda_3!$A382="","","Tienda 3")</f>
        <v>Tienda 3</v>
      </c>
      <c r="B5182" t="str">
        <f>IF($A5182="","",Tienda_3!B382)</f>
        <v>Electrodomésticos</v>
      </c>
      <c r="C5182" t="str">
        <f>IF($A5182="","",Tienda_3!G382)</f>
        <v>Pereira</v>
      </c>
      <c r="D5182" t="str">
        <f>IF($A5182="","",Tienda_3!F382)</f>
        <v>Maria Alfonso</v>
      </c>
      <c r="E5182" t="str">
        <f>IF($A5182="","",Tienda_3!I382)</f>
        <v>Tarjeta de crédito</v>
      </c>
      <c r="F5182">
        <f>IF($A5182="","",VALUE(RIGHT(Tienda_3!E382,4)))</f>
        <v>2021</v>
      </c>
      <c r="G5182">
        <f>IF($A5182="","",Tienda_3!C382)</f>
        <v>1476300</v>
      </c>
      <c r="H5182">
        <f>IF($A5182="","",Tienda_3!D382)</f>
        <v>78800</v>
      </c>
      <c r="I5182">
        <f>IF($A5182="","",Tienda_3!H382)</f>
        <v>3</v>
      </c>
      <c r="J5182">
        <f>IF($A5182="",0,IF(AND(OR('Cuadro-de-mando'!$B$4="(Todas)",'Cuadro-de-mando'!$B$4=$A5182),OR('Cuadro-de-mando'!$E$4="(Todas)",'Cuadro-de-mando'!$E$4=$B5182),OR('Cuadro-de-mando'!$H$4="(Todas)",'Cuadro-de-mando'!$H$4=$C5182),OR('Cuadro-de-mando'!$K$4="(Todas)",'Cuadro-de-mando'!$K$4=$E5182),OR('Cuadro-de-mando'!$N$4="(Todos)",'Cuadro-de-mando'!$N$4=$F5182)),1,0))</f>
        <v>1</v>
      </c>
    </row>
    <row r="5183" spans="1:10" x14ac:dyDescent="0.25">
      <c r="A5183" t="str">
        <f>IF(Tienda_3!$A383="","","Tienda 3")</f>
        <v>Tienda 3</v>
      </c>
      <c r="B5183" t="str">
        <f>IF($A5183="","",Tienda_3!B383)</f>
        <v>Artículos para el hogar</v>
      </c>
      <c r="C5183" t="str">
        <f>IF($A5183="","",Tienda_3!G383)</f>
        <v>Bogotá</v>
      </c>
      <c r="D5183" t="str">
        <f>IF($A5183="","",Tienda_3!F383)</f>
        <v>Maria Alfonso</v>
      </c>
      <c r="E5183" t="str">
        <f>IF($A5183="","",Tienda_3!I383)</f>
        <v>Tarjeta de crédito</v>
      </c>
      <c r="F5183">
        <f>IF($A5183="","",VALUE(RIGHT(Tienda_3!E383,4)))</f>
        <v>2021</v>
      </c>
      <c r="G5183">
        <f>IF($A5183="","",Tienda_3!C383)</f>
        <v>41200</v>
      </c>
      <c r="H5183">
        <f>IF($A5183="","",Tienda_3!D383)</f>
        <v>0</v>
      </c>
      <c r="I5183">
        <f>IF($A5183="","",Tienda_3!H383)</f>
        <v>4</v>
      </c>
      <c r="J5183">
        <f>IF($A5183="",0,IF(AND(OR('Cuadro-de-mando'!$B$4="(Todas)",'Cuadro-de-mando'!$B$4=$A5183),OR('Cuadro-de-mando'!$E$4="(Todas)",'Cuadro-de-mando'!$E$4=$B5183),OR('Cuadro-de-mando'!$H$4="(Todas)",'Cuadro-de-mando'!$H$4=$C5183),OR('Cuadro-de-mando'!$K$4="(Todas)",'Cuadro-de-mando'!$K$4=$E5183),OR('Cuadro-de-mando'!$N$4="(Todos)",'Cuadro-de-mando'!$N$4=$F5183)),1,0))</f>
        <v>1</v>
      </c>
    </row>
    <row r="5184" spans="1:10" x14ac:dyDescent="0.25">
      <c r="A5184" t="str">
        <f>IF(Tienda_3!$A384="","","Tienda 3")</f>
        <v>Tienda 3</v>
      </c>
      <c r="B5184" t="str">
        <f>IF($A5184="","",Tienda_3!B384)</f>
        <v>Electrodomésticos</v>
      </c>
      <c r="C5184" t="str">
        <f>IF($A5184="","",Tienda_3!G384)</f>
        <v>Medellín</v>
      </c>
      <c r="D5184" t="str">
        <f>IF($A5184="","",Tienda_3!F384)</f>
        <v>Izabela de León</v>
      </c>
      <c r="E5184" t="str">
        <f>IF($A5184="","",Tienda_3!I384)</f>
        <v>Tarjeta de crédito</v>
      </c>
      <c r="F5184">
        <f>IF($A5184="","",VALUE(RIGHT(Tienda_3!E384,4)))</f>
        <v>2021</v>
      </c>
      <c r="G5184">
        <f>IF($A5184="","",Tienda_3!C384)</f>
        <v>425500</v>
      </c>
      <c r="H5184">
        <f>IF($A5184="","",Tienda_3!D384)</f>
        <v>20800</v>
      </c>
      <c r="I5184">
        <f>IF($A5184="","",Tienda_3!H384)</f>
        <v>1</v>
      </c>
      <c r="J5184">
        <f>IF($A5184="",0,IF(AND(OR('Cuadro-de-mando'!$B$4="(Todas)",'Cuadro-de-mando'!$B$4=$A5184),OR('Cuadro-de-mando'!$E$4="(Todas)",'Cuadro-de-mando'!$E$4=$B5184),OR('Cuadro-de-mando'!$H$4="(Todas)",'Cuadro-de-mando'!$H$4=$C5184),OR('Cuadro-de-mando'!$K$4="(Todas)",'Cuadro-de-mando'!$K$4=$E5184),OR('Cuadro-de-mando'!$N$4="(Todos)",'Cuadro-de-mando'!$N$4=$F5184)),1,0))</f>
        <v>1</v>
      </c>
    </row>
    <row r="5185" spans="1:10" x14ac:dyDescent="0.25">
      <c r="A5185" t="str">
        <f>IF(Tienda_3!$A385="","","Tienda 3")</f>
        <v>Tienda 3</v>
      </c>
      <c r="B5185" t="str">
        <f>IF($A5185="","",Tienda_3!B385)</f>
        <v>Deportes y diversión</v>
      </c>
      <c r="C5185" t="str">
        <f>IF($A5185="","",Tienda_3!G385)</f>
        <v>Pereira</v>
      </c>
      <c r="D5185" t="str">
        <f>IF($A5185="","",Tienda_3!F385)</f>
        <v>Mariana Herrera</v>
      </c>
      <c r="E5185" t="str">
        <f>IF($A5185="","",Tienda_3!I385)</f>
        <v>Nequi</v>
      </c>
      <c r="F5185">
        <f>IF($A5185="","",VALUE(RIGHT(Tienda_3!E385,4)))</f>
        <v>2022</v>
      </c>
      <c r="G5185">
        <f>IF($A5185="","",Tienda_3!C385)</f>
        <v>252800</v>
      </c>
      <c r="H5185">
        <f>IF($A5185="","",Tienda_3!D385)</f>
        <v>19300</v>
      </c>
      <c r="I5185">
        <f>IF($A5185="","",Tienda_3!H385)</f>
        <v>5</v>
      </c>
      <c r="J5185">
        <f>IF($A5185="",0,IF(AND(OR('Cuadro-de-mando'!$B$4="(Todas)",'Cuadro-de-mando'!$B$4=$A5185),OR('Cuadro-de-mando'!$E$4="(Todas)",'Cuadro-de-mando'!$E$4=$B5185),OR('Cuadro-de-mando'!$H$4="(Todas)",'Cuadro-de-mando'!$H$4=$C5185),OR('Cuadro-de-mando'!$K$4="(Todas)",'Cuadro-de-mando'!$K$4=$E5185),OR('Cuadro-de-mando'!$N$4="(Todos)",'Cuadro-de-mando'!$N$4=$F5185)),1,0))</f>
        <v>1</v>
      </c>
    </row>
    <row r="5186" spans="1:10" x14ac:dyDescent="0.25">
      <c r="A5186" t="str">
        <f>IF(Tienda_3!$A386="","","Tienda 3")</f>
        <v>Tienda 3</v>
      </c>
      <c r="B5186" t="str">
        <f>IF($A5186="","",Tienda_3!B386)</f>
        <v>Juguetes</v>
      </c>
      <c r="C5186" t="str">
        <f>IF($A5186="","",Tienda_3!G386)</f>
        <v>Bogotá</v>
      </c>
      <c r="D5186" t="str">
        <f>IF($A5186="","",Tienda_3!F386)</f>
        <v>Camila Rivera</v>
      </c>
      <c r="E5186" t="str">
        <f>IF($A5186="","",Tienda_3!I386)</f>
        <v>Tarjeta de crédito</v>
      </c>
      <c r="F5186">
        <f>IF($A5186="","",VALUE(RIGHT(Tienda_3!E386,4)))</f>
        <v>2020</v>
      </c>
      <c r="G5186">
        <f>IF($A5186="","",Tienda_3!C386)</f>
        <v>43300</v>
      </c>
      <c r="H5186">
        <f>IF($A5186="","",Tienda_3!D386)</f>
        <v>2700</v>
      </c>
      <c r="I5186">
        <f>IF($A5186="","",Tienda_3!H386)</f>
        <v>5</v>
      </c>
      <c r="J5186">
        <f>IF($A5186="",0,IF(AND(OR('Cuadro-de-mando'!$B$4="(Todas)",'Cuadro-de-mando'!$B$4=$A5186),OR('Cuadro-de-mando'!$E$4="(Todas)",'Cuadro-de-mando'!$E$4=$B5186),OR('Cuadro-de-mando'!$H$4="(Todas)",'Cuadro-de-mando'!$H$4=$C5186),OR('Cuadro-de-mando'!$K$4="(Todas)",'Cuadro-de-mando'!$K$4=$E5186),OR('Cuadro-de-mando'!$N$4="(Todos)",'Cuadro-de-mando'!$N$4=$F5186)),1,0))</f>
        <v>1</v>
      </c>
    </row>
    <row r="5187" spans="1:10" x14ac:dyDescent="0.25">
      <c r="A5187" t="str">
        <f>IF(Tienda_3!$A387="","","Tienda 3")</f>
        <v>Tienda 3</v>
      </c>
      <c r="B5187" t="str">
        <f>IF($A5187="","",Tienda_3!B387)</f>
        <v>Juguetes</v>
      </c>
      <c r="C5187" t="str">
        <f>IF($A5187="","",Tienda_3!G387)</f>
        <v>Cali</v>
      </c>
      <c r="D5187" t="str">
        <f>IF($A5187="","",Tienda_3!F387)</f>
        <v>Blanca Ramirez</v>
      </c>
      <c r="E5187" t="str">
        <f>IF($A5187="","",Tienda_3!I387)</f>
        <v>Tarjeta de crédito</v>
      </c>
      <c r="F5187">
        <f>IF($A5187="","",VALUE(RIGHT(Tienda_3!E387,4)))</f>
        <v>2021</v>
      </c>
      <c r="G5187">
        <f>IF($A5187="","",Tienda_3!C387)</f>
        <v>41000</v>
      </c>
      <c r="H5187">
        <f>IF($A5187="","",Tienda_3!D387)</f>
        <v>3400</v>
      </c>
      <c r="I5187">
        <f>IF($A5187="","",Tienda_3!H387)</f>
        <v>5</v>
      </c>
      <c r="J5187">
        <f>IF($A5187="",0,IF(AND(OR('Cuadro-de-mando'!$B$4="(Todas)",'Cuadro-de-mando'!$B$4=$A5187),OR('Cuadro-de-mando'!$E$4="(Todas)",'Cuadro-de-mando'!$E$4=$B5187),OR('Cuadro-de-mando'!$H$4="(Todas)",'Cuadro-de-mando'!$H$4=$C5187),OR('Cuadro-de-mando'!$K$4="(Todas)",'Cuadro-de-mando'!$K$4=$E5187),OR('Cuadro-de-mando'!$N$4="(Todos)",'Cuadro-de-mando'!$N$4=$F5187)),1,0))</f>
        <v>1</v>
      </c>
    </row>
    <row r="5188" spans="1:10" x14ac:dyDescent="0.25">
      <c r="A5188" t="str">
        <f>IF(Tienda_3!$A388="","","Tienda 3")</f>
        <v>Tienda 3</v>
      </c>
      <c r="B5188" t="str">
        <f>IF($A5188="","",Tienda_3!B388)</f>
        <v>Deportes y diversión</v>
      </c>
      <c r="C5188" t="str">
        <f>IF($A5188="","",Tienda_3!G388)</f>
        <v>Medellín</v>
      </c>
      <c r="D5188" t="str">
        <f>IF($A5188="","",Tienda_3!F388)</f>
        <v>Juliana Costa</v>
      </c>
      <c r="E5188" t="str">
        <f>IF($A5188="","",Tienda_3!I388)</f>
        <v>Tarjeta de crédito</v>
      </c>
      <c r="F5188">
        <f>IF($A5188="","",VALUE(RIGHT(Tienda_3!E388,4)))</f>
        <v>2020</v>
      </c>
      <c r="G5188">
        <f>IF($A5188="","",Tienda_3!C388)</f>
        <v>65900</v>
      </c>
      <c r="H5188">
        <f>IF($A5188="","",Tienda_3!D388)</f>
        <v>3900</v>
      </c>
      <c r="I5188">
        <f>IF($A5188="","",Tienda_3!H388)</f>
        <v>1</v>
      </c>
      <c r="J5188">
        <f>IF($A5188="",0,IF(AND(OR('Cuadro-de-mando'!$B$4="(Todas)",'Cuadro-de-mando'!$B$4=$A5188),OR('Cuadro-de-mando'!$E$4="(Todas)",'Cuadro-de-mando'!$E$4=$B5188),OR('Cuadro-de-mando'!$H$4="(Todas)",'Cuadro-de-mando'!$H$4=$C5188),OR('Cuadro-de-mando'!$K$4="(Todas)",'Cuadro-de-mando'!$K$4=$E5188),OR('Cuadro-de-mando'!$N$4="(Todos)",'Cuadro-de-mando'!$N$4=$F5188)),1,0))</f>
        <v>1</v>
      </c>
    </row>
    <row r="5189" spans="1:10" x14ac:dyDescent="0.25">
      <c r="A5189" t="str">
        <f>IF(Tienda_3!$A389="","","Tienda 3")</f>
        <v>Tienda 3</v>
      </c>
      <c r="B5189" t="str">
        <f>IF($A5189="","",Tienda_3!B389)</f>
        <v>Libros</v>
      </c>
      <c r="C5189" t="str">
        <f>IF($A5189="","",Tienda_3!G389)</f>
        <v>Bogotá</v>
      </c>
      <c r="D5189" t="str">
        <f>IF($A5189="","",Tienda_3!F389)</f>
        <v>Rafael Acosta</v>
      </c>
      <c r="E5189" t="str">
        <f>IF($A5189="","",Tienda_3!I389)</f>
        <v>Tarjeta de crédito</v>
      </c>
      <c r="F5189">
        <f>IF($A5189="","",VALUE(RIGHT(Tienda_3!E389,4)))</f>
        <v>2020</v>
      </c>
      <c r="G5189">
        <f>IF($A5189="","",Tienda_3!C389)</f>
        <v>26900</v>
      </c>
      <c r="H5189">
        <f>IF($A5189="","",Tienda_3!D389)</f>
        <v>1800</v>
      </c>
      <c r="I5189">
        <f>IF($A5189="","",Tienda_3!H389)</f>
        <v>4</v>
      </c>
      <c r="J5189">
        <f>IF($A5189="",0,IF(AND(OR('Cuadro-de-mando'!$B$4="(Todas)",'Cuadro-de-mando'!$B$4=$A5189),OR('Cuadro-de-mando'!$E$4="(Todas)",'Cuadro-de-mando'!$E$4=$B5189),OR('Cuadro-de-mando'!$H$4="(Todas)",'Cuadro-de-mando'!$H$4=$C5189),OR('Cuadro-de-mando'!$K$4="(Todas)",'Cuadro-de-mando'!$K$4=$E5189),OR('Cuadro-de-mando'!$N$4="(Todos)",'Cuadro-de-mando'!$N$4=$F5189)),1,0))</f>
        <v>1</v>
      </c>
    </row>
    <row r="5190" spans="1:10" x14ac:dyDescent="0.25">
      <c r="A5190" t="str">
        <f>IF(Tienda_3!$A390="","","Tienda 3")</f>
        <v>Tienda 3</v>
      </c>
      <c r="B5190" t="str">
        <f>IF($A5190="","",Tienda_3!B390)</f>
        <v>Deportes y diversión</v>
      </c>
      <c r="C5190" t="str">
        <f>IF($A5190="","",Tienda_3!G390)</f>
        <v>Cali</v>
      </c>
      <c r="D5190" t="str">
        <f>IF($A5190="","",Tienda_3!F390)</f>
        <v>Lucas Olivera</v>
      </c>
      <c r="E5190" t="str">
        <f>IF($A5190="","",Tienda_3!I390)</f>
        <v>Tarjeta de crédito</v>
      </c>
      <c r="F5190">
        <f>IF($A5190="","",VALUE(RIGHT(Tienda_3!E390,4)))</f>
        <v>2020</v>
      </c>
      <c r="G5190">
        <f>IF($A5190="","",Tienda_3!C390)</f>
        <v>90000</v>
      </c>
      <c r="H5190">
        <f>IF($A5190="","",Tienda_3!D390)</f>
        <v>3000</v>
      </c>
      <c r="I5190">
        <f>IF($A5190="","",Tienda_3!H390)</f>
        <v>5</v>
      </c>
      <c r="J5190">
        <f>IF($A5190="",0,IF(AND(OR('Cuadro-de-mando'!$B$4="(Todas)",'Cuadro-de-mando'!$B$4=$A5190),OR('Cuadro-de-mando'!$E$4="(Todas)",'Cuadro-de-mando'!$E$4=$B5190),OR('Cuadro-de-mando'!$H$4="(Todas)",'Cuadro-de-mando'!$H$4=$C5190),OR('Cuadro-de-mando'!$K$4="(Todas)",'Cuadro-de-mando'!$K$4=$E5190),OR('Cuadro-de-mando'!$N$4="(Todos)",'Cuadro-de-mando'!$N$4=$F5190)),1,0))</f>
        <v>1</v>
      </c>
    </row>
    <row r="5191" spans="1:10" x14ac:dyDescent="0.25">
      <c r="A5191" t="str">
        <f>IF(Tienda_3!$A391="","","Tienda 3")</f>
        <v>Tienda 3</v>
      </c>
      <c r="B5191" t="str">
        <f>IF($A5191="","",Tienda_3!B391)</f>
        <v>Electrónicos</v>
      </c>
      <c r="C5191" t="str">
        <f>IF($A5191="","",Tienda_3!G391)</f>
        <v>Bogotá</v>
      </c>
      <c r="D5191" t="str">
        <f>IF($A5191="","",Tienda_3!F391)</f>
        <v>Santiago Silva</v>
      </c>
      <c r="E5191" t="str">
        <f>IF($A5191="","",Tienda_3!I391)</f>
        <v>Tarjeta de crédito</v>
      </c>
      <c r="F5191">
        <f>IF($A5191="","",VALUE(RIGHT(Tienda_3!E391,4)))</f>
        <v>2022</v>
      </c>
      <c r="G5191">
        <f>IF($A5191="","",Tienda_3!C391)</f>
        <v>2382100</v>
      </c>
      <c r="H5191">
        <f>IF($A5191="","",Tienda_3!D391)</f>
        <v>127100</v>
      </c>
      <c r="I5191">
        <f>IF($A5191="","",Tienda_3!H391)</f>
        <v>5</v>
      </c>
      <c r="J5191">
        <f>IF($A5191="",0,IF(AND(OR('Cuadro-de-mando'!$B$4="(Todas)",'Cuadro-de-mando'!$B$4=$A5191),OR('Cuadro-de-mando'!$E$4="(Todas)",'Cuadro-de-mando'!$E$4=$B5191),OR('Cuadro-de-mando'!$H$4="(Todas)",'Cuadro-de-mando'!$H$4=$C5191),OR('Cuadro-de-mando'!$K$4="(Todas)",'Cuadro-de-mando'!$K$4=$E5191),OR('Cuadro-de-mando'!$N$4="(Todos)",'Cuadro-de-mando'!$N$4=$F5191)),1,0))</f>
        <v>1</v>
      </c>
    </row>
    <row r="5192" spans="1:10" x14ac:dyDescent="0.25">
      <c r="A5192" t="str">
        <f>IF(Tienda_3!$A392="","","Tienda 3")</f>
        <v>Tienda 3</v>
      </c>
      <c r="B5192" t="str">
        <f>IF($A5192="","",Tienda_3!B392)</f>
        <v>Artículos para el hogar</v>
      </c>
      <c r="C5192" t="str">
        <f>IF($A5192="","",Tienda_3!G392)</f>
        <v>Bogotá</v>
      </c>
      <c r="D5192" t="str">
        <f>IF($A5192="","",Tienda_3!F392)</f>
        <v>Juan Fernandez</v>
      </c>
      <c r="E5192" t="str">
        <f>IF($A5192="","",Tienda_3!I392)</f>
        <v>Nequi</v>
      </c>
      <c r="F5192">
        <f>IF($A5192="","",VALUE(RIGHT(Tienda_3!E392,4)))</f>
        <v>2021</v>
      </c>
      <c r="G5192">
        <f>IF($A5192="","",Tienda_3!C392)</f>
        <v>43300</v>
      </c>
      <c r="H5192">
        <f>IF($A5192="","",Tienda_3!D392)</f>
        <v>2800</v>
      </c>
      <c r="I5192">
        <f>IF($A5192="","",Tienda_3!H392)</f>
        <v>4</v>
      </c>
      <c r="J5192">
        <f>IF($A5192="",0,IF(AND(OR('Cuadro-de-mando'!$B$4="(Todas)",'Cuadro-de-mando'!$B$4=$A5192),OR('Cuadro-de-mando'!$E$4="(Todas)",'Cuadro-de-mando'!$E$4=$B5192),OR('Cuadro-de-mando'!$H$4="(Todas)",'Cuadro-de-mando'!$H$4=$C5192),OR('Cuadro-de-mando'!$K$4="(Todas)",'Cuadro-de-mando'!$K$4=$E5192),OR('Cuadro-de-mando'!$N$4="(Todos)",'Cuadro-de-mando'!$N$4=$F5192)),1,0))</f>
        <v>1</v>
      </c>
    </row>
    <row r="5193" spans="1:10" x14ac:dyDescent="0.25">
      <c r="A5193" t="str">
        <f>IF(Tienda_3!$A393="","","Tienda 3")</f>
        <v>Tienda 3</v>
      </c>
      <c r="B5193" t="str">
        <f>IF($A5193="","",Tienda_3!B393)</f>
        <v>Electrodomésticos</v>
      </c>
      <c r="C5193" t="str">
        <f>IF($A5193="","",Tienda_3!G393)</f>
        <v>Bogotá</v>
      </c>
      <c r="D5193" t="str">
        <f>IF($A5193="","",Tienda_3!F393)</f>
        <v>Izabela de León</v>
      </c>
      <c r="E5193" t="str">
        <f>IF($A5193="","",Tienda_3!I393)</f>
        <v>Tarjeta de crédito</v>
      </c>
      <c r="F5193">
        <f>IF($A5193="","",VALUE(RIGHT(Tienda_3!E393,4)))</f>
        <v>2020</v>
      </c>
      <c r="G5193">
        <f>IF($A5193="","",Tienda_3!C393)</f>
        <v>1053700</v>
      </c>
      <c r="H5193">
        <f>IF($A5193="","",Tienda_3!D393)</f>
        <v>56500</v>
      </c>
      <c r="I5193">
        <f>IF($A5193="","",Tienda_3!H393)</f>
        <v>5</v>
      </c>
      <c r="J5193">
        <f>IF($A5193="",0,IF(AND(OR('Cuadro-de-mando'!$B$4="(Todas)",'Cuadro-de-mando'!$B$4=$A5193),OR('Cuadro-de-mando'!$E$4="(Todas)",'Cuadro-de-mando'!$E$4=$B5193),OR('Cuadro-de-mando'!$H$4="(Todas)",'Cuadro-de-mando'!$H$4=$C5193),OR('Cuadro-de-mando'!$K$4="(Todas)",'Cuadro-de-mando'!$K$4=$E5193),OR('Cuadro-de-mando'!$N$4="(Todos)",'Cuadro-de-mando'!$N$4=$F5193)),1,0))</f>
        <v>1</v>
      </c>
    </row>
    <row r="5194" spans="1:10" x14ac:dyDescent="0.25">
      <c r="A5194" t="str">
        <f>IF(Tienda_3!$A394="","","Tienda 3")</f>
        <v>Tienda 3</v>
      </c>
      <c r="B5194" t="str">
        <f>IF($A5194="","",Tienda_3!B394)</f>
        <v>Artículos para el hogar</v>
      </c>
      <c r="C5194" t="str">
        <f>IF($A5194="","",Tienda_3!G394)</f>
        <v>Medellín</v>
      </c>
      <c r="D5194" t="str">
        <f>IF($A5194="","",Tienda_3!F394)</f>
        <v>Santiago Silva</v>
      </c>
      <c r="E5194" t="str">
        <f>IF($A5194="","",Tienda_3!I394)</f>
        <v>Tarjeta de crédito</v>
      </c>
      <c r="F5194">
        <f>IF($A5194="","",VALUE(RIGHT(Tienda_3!E394,4)))</f>
        <v>2020</v>
      </c>
      <c r="G5194">
        <f>IF($A5194="","",Tienda_3!C394)</f>
        <v>72100</v>
      </c>
      <c r="H5194">
        <f>IF($A5194="","",Tienda_3!D394)</f>
        <v>4500</v>
      </c>
      <c r="I5194">
        <f>IF($A5194="","",Tienda_3!H394)</f>
        <v>1</v>
      </c>
      <c r="J5194">
        <f>IF($A5194="",0,IF(AND(OR('Cuadro-de-mando'!$B$4="(Todas)",'Cuadro-de-mando'!$B$4=$A5194),OR('Cuadro-de-mando'!$E$4="(Todas)",'Cuadro-de-mando'!$E$4=$B5194),OR('Cuadro-de-mando'!$H$4="(Todas)",'Cuadro-de-mando'!$H$4=$C5194),OR('Cuadro-de-mando'!$K$4="(Todas)",'Cuadro-de-mando'!$K$4=$E5194),OR('Cuadro-de-mando'!$N$4="(Todos)",'Cuadro-de-mando'!$N$4=$F5194)),1,0))</f>
        <v>1</v>
      </c>
    </row>
    <row r="5195" spans="1:10" x14ac:dyDescent="0.25">
      <c r="A5195" t="str">
        <f>IF(Tienda_3!$A395="","","Tienda 3")</f>
        <v>Tienda 3</v>
      </c>
      <c r="B5195" t="str">
        <f>IF($A5195="","",Tienda_3!B395)</f>
        <v>Muebles</v>
      </c>
      <c r="C5195" t="str">
        <f>IF($A5195="","",Tienda_3!G395)</f>
        <v>Bogotá</v>
      </c>
      <c r="D5195" t="str">
        <f>IF($A5195="","",Tienda_3!F395)</f>
        <v>Beatriz Morales</v>
      </c>
      <c r="E5195" t="str">
        <f>IF($A5195="","",Tienda_3!I395)</f>
        <v>Tarjeta de crédito</v>
      </c>
      <c r="F5195">
        <f>IF($A5195="","",VALUE(RIGHT(Tienda_3!E395,4)))</f>
        <v>2020</v>
      </c>
      <c r="G5195">
        <f>IF($A5195="","",Tienda_3!C395)</f>
        <v>830300</v>
      </c>
      <c r="H5195">
        <f>IF($A5195="","",Tienda_3!D395)</f>
        <v>42400</v>
      </c>
      <c r="I5195">
        <f>IF($A5195="","",Tienda_3!H395)</f>
        <v>5</v>
      </c>
      <c r="J5195">
        <f>IF($A5195="",0,IF(AND(OR('Cuadro-de-mando'!$B$4="(Todas)",'Cuadro-de-mando'!$B$4=$A5195),OR('Cuadro-de-mando'!$E$4="(Todas)",'Cuadro-de-mando'!$E$4=$B5195),OR('Cuadro-de-mando'!$H$4="(Todas)",'Cuadro-de-mando'!$H$4=$C5195),OR('Cuadro-de-mando'!$K$4="(Todas)",'Cuadro-de-mando'!$K$4=$E5195),OR('Cuadro-de-mando'!$N$4="(Todos)",'Cuadro-de-mando'!$N$4=$F5195)),1,0))</f>
        <v>1</v>
      </c>
    </row>
    <row r="5196" spans="1:10" x14ac:dyDescent="0.25">
      <c r="A5196" t="str">
        <f>IF(Tienda_3!$A396="","","Tienda 3")</f>
        <v>Tienda 3</v>
      </c>
      <c r="B5196" t="str">
        <f>IF($A5196="","",Tienda_3!B396)</f>
        <v>Instrumentos musicales</v>
      </c>
      <c r="C5196" t="str">
        <f>IF($A5196="","",Tienda_3!G396)</f>
        <v>Bogotá</v>
      </c>
      <c r="D5196" t="str">
        <f>IF($A5196="","",Tienda_3!F396)</f>
        <v>Rafael Acosta</v>
      </c>
      <c r="E5196" t="str">
        <f>IF($A5196="","",Tienda_3!I396)</f>
        <v>Tarjeta de crédito</v>
      </c>
      <c r="F5196">
        <f>IF($A5196="","",VALUE(RIGHT(Tienda_3!E396,4)))</f>
        <v>2022</v>
      </c>
      <c r="G5196">
        <f>IF($A5196="","",Tienda_3!C396)</f>
        <v>825300</v>
      </c>
      <c r="H5196">
        <f>IF($A5196="","",Tienda_3!D396)</f>
        <v>44200</v>
      </c>
      <c r="I5196">
        <f>IF($A5196="","",Tienda_3!H396)</f>
        <v>5</v>
      </c>
      <c r="J5196">
        <f>IF($A5196="",0,IF(AND(OR('Cuadro-de-mando'!$B$4="(Todas)",'Cuadro-de-mando'!$B$4=$A5196),OR('Cuadro-de-mando'!$E$4="(Todas)",'Cuadro-de-mando'!$E$4=$B5196),OR('Cuadro-de-mando'!$H$4="(Todas)",'Cuadro-de-mando'!$H$4=$C5196),OR('Cuadro-de-mando'!$K$4="(Todas)",'Cuadro-de-mando'!$K$4=$E5196),OR('Cuadro-de-mando'!$N$4="(Todos)",'Cuadro-de-mando'!$N$4=$F5196)),1,0))</f>
        <v>1</v>
      </c>
    </row>
    <row r="5197" spans="1:10" x14ac:dyDescent="0.25">
      <c r="A5197" t="str">
        <f>IF(Tienda_3!$A397="","","Tienda 3")</f>
        <v>Tienda 3</v>
      </c>
      <c r="B5197" t="str">
        <f>IF($A5197="","",Tienda_3!B397)</f>
        <v>Instrumentos musicales</v>
      </c>
      <c r="C5197" t="str">
        <f>IF($A5197="","",Tienda_3!G397)</f>
        <v>Pereira</v>
      </c>
      <c r="D5197" t="str">
        <f>IF($A5197="","",Tienda_3!F397)</f>
        <v>Izabela de León</v>
      </c>
      <c r="E5197" t="str">
        <f>IF($A5197="","",Tienda_3!I397)</f>
        <v>Tarjeta de crédito</v>
      </c>
      <c r="F5197">
        <f>IF($A5197="","",VALUE(RIGHT(Tienda_3!E397,4)))</f>
        <v>2022</v>
      </c>
      <c r="G5197">
        <f>IF($A5197="","",Tienda_3!C397)</f>
        <v>951500</v>
      </c>
      <c r="H5197">
        <f>IF($A5197="","",Tienda_3!D397)</f>
        <v>55300</v>
      </c>
      <c r="I5197">
        <f>IF($A5197="","",Tienda_3!H397)</f>
        <v>4</v>
      </c>
      <c r="J5197">
        <f>IF($A5197="",0,IF(AND(OR('Cuadro-de-mando'!$B$4="(Todas)",'Cuadro-de-mando'!$B$4=$A5197),OR('Cuadro-de-mando'!$E$4="(Todas)",'Cuadro-de-mando'!$E$4=$B5197),OR('Cuadro-de-mando'!$H$4="(Todas)",'Cuadro-de-mando'!$H$4=$C5197),OR('Cuadro-de-mando'!$K$4="(Todas)",'Cuadro-de-mando'!$K$4=$E5197),OR('Cuadro-de-mando'!$N$4="(Todos)",'Cuadro-de-mando'!$N$4=$F5197)),1,0))</f>
        <v>1</v>
      </c>
    </row>
    <row r="5198" spans="1:10" x14ac:dyDescent="0.25">
      <c r="A5198" t="str">
        <f>IF(Tienda_3!$A398="","","Tienda 3")</f>
        <v>Tienda 3</v>
      </c>
      <c r="B5198" t="str">
        <f>IF($A5198="","",Tienda_3!B398)</f>
        <v>Electrónicos</v>
      </c>
      <c r="C5198" t="str">
        <f>IF($A5198="","",Tienda_3!G398)</f>
        <v>Bogotá</v>
      </c>
      <c r="D5198" t="str">
        <f>IF($A5198="","",Tienda_3!F398)</f>
        <v>Mariana Herrera</v>
      </c>
      <c r="E5198" t="str">
        <f>IF($A5198="","",Tienda_3!I398)</f>
        <v>Tarjeta de crédito</v>
      </c>
      <c r="F5198">
        <f>IF($A5198="","",VALUE(RIGHT(Tienda_3!E398,4)))</f>
        <v>2021</v>
      </c>
      <c r="G5198">
        <f>IF($A5198="","",Tienda_3!C398)</f>
        <v>2250000</v>
      </c>
      <c r="H5198">
        <f>IF($A5198="","",Tienda_3!D398)</f>
        <v>118000</v>
      </c>
      <c r="I5198">
        <f>IF($A5198="","",Tienda_3!H398)</f>
        <v>4</v>
      </c>
      <c r="J5198">
        <f>IF($A5198="",0,IF(AND(OR('Cuadro-de-mando'!$B$4="(Todas)",'Cuadro-de-mando'!$B$4=$A5198),OR('Cuadro-de-mando'!$E$4="(Todas)",'Cuadro-de-mando'!$E$4=$B5198),OR('Cuadro-de-mando'!$H$4="(Todas)",'Cuadro-de-mando'!$H$4=$C5198),OR('Cuadro-de-mando'!$K$4="(Todas)",'Cuadro-de-mando'!$K$4=$E5198),OR('Cuadro-de-mando'!$N$4="(Todos)",'Cuadro-de-mando'!$N$4=$F5198)),1,0))</f>
        <v>1</v>
      </c>
    </row>
    <row r="5199" spans="1:10" x14ac:dyDescent="0.25">
      <c r="A5199" t="str">
        <f>IF(Tienda_3!$A399="","","Tienda 3")</f>
        <v>Tienda 3</v>
      </c>
      <c r="B5199" t="str">
        <f>IF($A5199="","",Tienda_3!B399)</f>
        <v>Instrumentos musicales</v>
      </c>
      <c r="C5199" t="str">
        <f>IF($A5199="","",Tienda_3!G399)</f>
        <v>Bogotá</v>
      </c>
      <c r="D5199" t="str">
        <f>IF($A5199="","",Tienda_3!F399)</f>
        <v>Izabela de León</v>
      </c>
      <c r="E5199" t="str">
        <f>IF($A5199="","",Tienda_3!I399)</f>
        <v>Tarjeta de crédito</v>
      </c>
      <c r="F5199">
        <f>IF($A5199="","",VALUE(RIGHT(Tienda_3!E399,4)))</f>
        <v>2022</v>
      </c>
      <c r="G5199">
        <f>IF($A5199="","",Tienda_3!C399)</f>
        <v>45300</v>
      </c>
      <c r="H5199">
        <f>IF($A5199="","",Tienda_3!D399)</f>
        <v>2600</v>
      </c>
      <c r="I5199">
        <f>IF($A5199="","",Tienda_3!H399)</f>
        <v>5</v>
      </c>
      <c r="J5199">
        <f>IF($A5199="",0,IF(AND(OR('Cuadro-de-mando'!$B$4="(Todas)",'Cuadro-de-mando'!$B$4=$A5199),OR('Cuadro-de-mando'!$E$4="(Todas)",'Cuadro-de-mando'!$E$4=$B5199),OR('Cuadro-de-mando'!$H$4="(Todas)",'Cuadro-de-mando'!$H$4=$C5199),OR('Cuadro-de-mando'!$K$4="(Todas)",'Cuadro-de-mando'!$K$4=$E5199),OR('Cuadro-de-mando'!$N$4="(Todos)",'Cuadro-de-mando'!$N$4=$F5199)),1,0))</f>
        <v>1</v>
      </c>
    </row>
    <row r="5200" spans="1:10" x14ac:dyDescent="0.25">
      <c r="A5200" t="str">
        <f>IF(Tienda_3!$A400="","","Tienda 3")</f>
        <v>Tienda 3</v>
      </c>
      <c r="B5200" t="str">
        <f>IF($A5200="","",Tienda_3!B400)</f>
        <v>Artículos para el hogar</v>
      </c>
      <c r="C5200" t="str">
        <f>IF($A5200="","",Tienda_3!G400)</f>
        <v>Bogotá</v>
      </c>
      <c r="D5200" t="str">
        <f>IF($A5200="","",Tienda_3!F400)</f>
        <v>Ángel Rodriguez</v>
      </c>
      <c r="E5200" t="str">
        <f>IF($A5200="","",Tienda_3!I400)</f>
        <v>Tarjeta de crédito</v>
      </c>
      <c r="F5200">
        <f>IF($A5200="","",VALUE(RIGHT(Tienda_3!E400,4)))</f>
        <v>2021</v>
      </c>
      <c r="G5200">
        <f>IF($A5200="","",Tienda_3!C400)</f>
        <v>27100</v>
      </c>
      <c r="H5200">
        <f>IF($A5200="","",Tienda_3!D400)</f>
        <v>1800</v>
      </c>
      <c r="I5200">
        <f>IF($A5200="","",Tienda_3!H400)</f>
        <v>5</v>
      </c>
      <c r="J5200">
        <f>IF($A5200="",0,IF(AND(OR('Cuadro-de-mando'!$B$4="(Todas)",'Cuadro-de-mando'!$B$4=$A5200),OR('Cuadro-de-mando'!$E$4="(Todas)",'Cuadro-de-mando'!$E$4=$B5200),OR('Cuadro-de-mando'!$H$4="(Todas)",'Cuadro-de-mando'!$H$4=$C5200),OR('Cuadro-de-mando'!$K$4="(Todas)",'Cuadro-de-mando'!$K$4=$E5200),OR('Cuadro-de-mando'!$N$4="(Todos)",'Cuadro-de-mando'!$N$4=$F5200)),1,0))</f>
        <v>1</v>
      </c>
    </row>
    <row r="5201" spans="1:10" x14ac:dyDescent="0.25">
      <c r="A5201" t="str">
        <f>IF(Tienda_3!$A401="","","Tienda 3")</f>
        <v>Tienda 3</v>
      </c>
      <c r="B5201" t="str">
        <f>IF($A5201="","",Tienda_3!B401)</f>
        <v>Juguetes</v>
      </c>
      <c r="C5201" t="str">
        <f>IF($A5201="","",Tienda_3!G401)</f>
        <v>Bogotá</v>
      </c>
      <c r="D5201" t="str">
        <f>IF($A5201="","",Tienda_3!F401)</f>
        <v>Felipe Santos</v>
      </c>
      <c r="E5201" t="str">
        <f>IF($A5201="","",Tienda_3!I401)</f>
        <v>Tarjeta de crédito</v>
      </c>
      <c r="F5201">
        <f>IF($A5201="","",VALUE(RIGHT(Tienda_3!E401,4)))</f>
        <v>2022</v>
      </c>
      <c r="G5201">
        <f>IF($A5201="","",Tienda_3!C401)</f>
        <v>113500</v>
      </c>
      <c r="H5201">
        <f>IF($A5201="","",Tienda_3!D401)</f>
        <v>8400</v>
      </c>
      <c r="I5201">
        <f>IF($A5201="","",Tienda_3!H401)</f>
        <v>3</v>
      </c>
      <c r="J5201">
        <f>IF($A5201="",0,IF(AND(OR('Cuadro-de-mando'!$B$4="(Todas)",'Cuadro-de-mando'!$B$4=$A5201),OR('Cuadro-de-mando'!$E$4="(Todas)",'Cuadro-de-mando'!$E$4=$B5201),OR('Cuadro-de-mando'!$H$4="(Todas)",'Cuadro-de-mando'!$H$4=$C5201),OR('Cuadro-de-mando'!$K$4="(Todas)",'Cuadro-de-mando'!$K$4=$E5201),OR('Cuadro-de-mando'!$N$4="(Todos)",'Cuadro-de-mando'!$N$4=$F5201)),1,0))</f>
        <v>1</v>
      </c>
    </row>
    <row r="5202" spans="1:10" x14ac:dyDescent="0.25">
      <c r="A5202" t="str">
        <f>IF(Tienda_3!$A402="","","Tienda 3")</f>
        <v>Tienda 3</v>
      </c>
      <c r="B5202" t="str">
        <f>IF($A5202="","",Tienda_3!B402)</f>
        <v>Libros</v>
      </c>
      <c r="C5202" t="str">
        <f>IF($A5202="","",Tienda_3!G402)</f>
        <v>Barranquilla</v>
      </c>
      <c r="D5202" t="str">
        <f>IF($A5202="","",Tienda_3!F402)</f>
        <v>Izabela de León</v>
      </c>
      <c r="E5202" t="str">
        <f>IF($A5202="","",Tienda_3!I402)</f>
        <v>Tarjeta de crédito</v>
      </c>
      <c r="F5202">
        <f>IF($A5202="","",VALUE(RIGHT(Tienda_3!E402,4)))</f>
        <v>2022</v>
      </c>
      <c r="G5202">
        <f>IF($A5202="","",Tienda_3!C402)</f>
        <v>69500</v>
      </c>
      <c r="H5202">
        <f>IF($A5202="","",Tienda_3!D402)</f>
        <v>3900</v>
      </c>
      <c r="I5202">
        <f>IF($A5202="","",Tienda_3!H402)</f>
        <v>2</v>
      </c>
      <c r="J5202">
        <f>IF($A5202="",0,IF(AND(OR('Cuadro-de-mando'!$B$4="(Todas)",'Cuadro-de-mando'!$B$4=$A5202),OR('Cuadro-de-mando'!$E$4="(Todas)",'Cuadro-de-mando'!$E$4=$B5202),OR('Cuadro-de-mando'!$H$4="(Todas)",'Cuadro-de-mando'!$H$4=$C5202),OR('Cuadro-de-mando'!$K$4="(Todas)",'Cuadro-de-mando'!$K$4=$E5202),OR('Cuadro-de-mando'!$N$4="(Todos)",'Cuadro-de-mando'!$N$4=$F5202)),1,0))</f>
        <v>1</v>
      </c>
    </row>
    <row r="5203" spans="1:10" x14ac:dyDescent="0.25">
      <c r="A5203" t="str">
        <f>IF(Tienda_3!$A403="","","Tienda 3")</f>
        <v>Tienda 3</v>
      </c>
      <c r="B5203" t="str">
        <f>IF($A5203="","",Tienda_3!B403)</f>
        <v>Libros</v>
      </c>
      <c r="C5203" t="str">
        <f>IF($A5203="","",Tienda_3!G403)</f>
        <v>Cali</v>
      </c>
      <c r="D5203" t="str">
        <f>IF($A5203="","",Tienda_3!F403)</f>
        <v>Lucas Olivera</v>
      </c>
      <c r="E5203" t="str">
        <f>IF($A5203="","",Tienda_3!I403)</f>
        <v>Nequi</v>
      </c>
      <c r="F5203">
        <f>IF($A5203="","",VALUE(RIGHT(Tienda_3!E403,4)))</f>
        <v>2020</v>
      </c>
      <c r="G5203">
        <f>IF($A5203="","",Tienda_3!C403)</f>
        <v>34600</v>
      </c>
      <c r="H5203">
        <f>IF($A5203="","",Tienda_3!D403)</f>
        <v>0</v>
      </c>
      <c r="I5203">
        <f>IF($A5203="","",Tienda_3!H403)</f>
        <v>4</v>
      </c>
      <c r="J5203">
        <f>IF($A5203="",0,IF(AND(OR('Cuadro-de-mando'!$B$4="(Todas)",'Cuadro-de-mando'!$B$4=$A5203),OR('Cuadro-de-mando'!$E$4="(Todas)",'Cuadro-de-mando'!$E$4=$B5203),OR('Cuadro-de-mando'!$H$4="(Todas)",'Cuadro-de-mando'!$H$4=$C5203),OR('Cuadro-de-mando'!$K$4="(Todas)",'Cuadro-de-mando'!$K$4=$E5203),OR('Cuadro-de-mando'!$N$4="(Todos)",'Cuadro-de-mando'!$N$4=$F5203)),1,0))</f>
        <v>1</v>
      </c>
    </row>
    <row r="5204" spans="1:10" x14ac:dyDescent="0.25">
      <c r="A5204" t="str">
        <f>IF(Tienda_3!$A404="","","Tienda 3")</f>
        <v>Tienda 3</v>
      </c>
      <c r="B5204" t="str">
        <f>IF($A5204="","",Tienda_3!B404)</f>
        <v>Juguetes</v>
      </c>
      <c r="C5204" t="str">
        <f>IF($A5204="","",Tienda_3!G404)</f>
        <v>Medellín</v>
      </c>
      <c r="D5204" t="str">
        <f>IF($A5204="","",Tienda_3!F404)</f>
        <v>Juan Fernandez</v>
      </c>
      <c r="E5204" t="str">
        <f>IF($A5204="","",Tienda_3!I404)</f>
        <v>Tarjeta de crédito</v>
      </c>
      <c r="F5204">
        <f>IF($A5204="","",VALUE(RIGHT(Tienda_3!E404,4)))</f>
        <v>2021</v>
      </c>
      <c r="G5204">
        <f>IF($A5204="","",Tienda_3!C404)</f>
        <v>19300</v>
      </c>
      <c r="H5204">
        <f>IF($A5204="","",Tienda_3!D404)</f>
        <v>4400</v>
      </c>
      <c r="I5204">
        <f>IF($A5204="","",Tienda_3!H404)</f>
        <v>5</v>
      </c>
      <c r="J5204">
        <f>IF($A5204="",0,IF(AND(OR('Cuadro-de-mando'!$B$4="(Todas)",'Cuadro-de-mando'!$B$4=$A5204),OR('Cuadro-de-mando'!$E$4="(Todas)",'Cuadro-de-mando'!$E$4=$B5204),OR('Cuadro-de-mando'!$H$4="(Todas)",'Cuadro-de-mando'!$H$4=$C5204),OR('Cuadro-de-mando'!$K$4="(Todas)",'Cuadro-de-mando'!$K$4=$E5204),OR('Cuadro-de-mando'!$N$4="(Todos)",'Cuadro-de-mando'!$N$4=$F5204)),1,0))</f>
        <v>1</v>
      </c>
    </row>
    <row r="5205" spans="1:10" x14ac:dyDescent="0.25">
      <c r="A5205" t="str">
        <f>IF(Tienda_3!$A405="","","Tienda 3")</f>
        <v>Tienda 3</v>
      </c>
      <c r="B5205" t="str">
        <f>IF($A5205="","",Tienda_3!B405)</f>
        <v>Libros</v>
      </c>
      <c r="C5205" t="str">
        <f>IF($A5205="","",Tienda_3!G405)</f>
        <v>Bogotá</v>
      </c>
      <c r="D5205" t="str">
        <f>IF($A5205="","",Tienda_3!F405)</f>
        <v>Beatriz Morales</v>
      </c>
      <c r="E5205" t="str">
        <f>IF($A5205="","",Tienda_3!I405)</f>
        <v>Tarjeta de crédito</v>
      </c>
      <c r="F5205">
        <f>IF($A5205="","",VALUE(RIGHT(Tienda_3!E405,4)))</f>
        <v>2022</v>
      </c>
      <c r="G5205">
        <f>IF($A5205="","",Tienda_3!C405)</f>
        <v>34400</v>
      </c>
      <c r="H5205">
        <f>IF($A5205="","",Tienda_3!D405)</f>
        <v>2500</v>
      </c>
      <c r="I5205">
        <f>IF($A5205="","",Tienda_3!H405)</f>
        <v>4</v>
      </c>
      <c r="J5205">
        <f>IF($A5205="",0,IF(AND(OR('Cuadro-de-mando'!$B$4="(Todas)",'Cuadro-de-mando'!$B$4=$A5205),OR('Cuadro-de-mando'!$E$4="(Todas)",'Cuadro-de-mando'!$E$4=$B5205),OR('Cuadro-de-mando'!$H$4="(Todas)",'Cuadro-de-mando'!$H$4=$C5205),OR('Cuadro-de-mando'!$K$4="(Todas)",'Cuadro-de-mando'!$K$4=$E5205),OR('Cuadro-de-mando'!$N$4="(Todos)",'Cuadro-de-mando'!$N$4=$F5205)),1,0))</f>
        <v>1</v>
      </c>
    </row>
    <row r="5206" spans="1:10" x14ac:dyDescent="0.25">
      <c r="A5206" t="str">
        <f>IF(Tienda_3!$A406="","","Tienda 3")</f>
        <v>Tienda 3</v>
      </c>
      <c r="B5206" t="str">
        <f>IF($A5206="","",Tienda_3!B406)</f>
        <v>Deportes y diversión</v>
      </c>
      <c r="C5206" t="str">
        <f>IF($A5206="","",Tienda_3!G406)</f>
        <v>Bogotá</v>
      </c>
      <c r="D5206" t="str">
        <f>IF($A5206="","",Tienda_3!F406)</f>
        <v>Rafael Acosta</v>
      </c>
      <c r="E5206" t="str">
        <f>IF($A5206="","",Tienda_3!I406)</f>
        <v>Tarjeta de crédito</v>
      </c>
      <c r="F5206">
        <f>IF($A5206="","",VALUE(RIGHT(Tienda_3!E406,4)))</f>
        <v>2022</v>
      </c>
      <c r="G5206">
        <f>IF($A5206="","",Tienda_3!C406)</f>
        <v>390200</v>
      </c>
      <c r="H5206">
        <f>IF($A5206="","",Tienda_3!D406)</f>
        <v>21000</v>
      </c>
      <c r="I5206">
        <f>IF($A5206="","",Tienda_3!H406)</f>
        <v>5</v>
      </c>
      <c r="J5206">
        <f>IF($A5206="",0,IF(AND(OR('Cuadro-de-mando'!$B$4="(Todas)",'Cuadro-de-mando'!$B$4=$A5206),OR('Cuadro-de-mando'!$E$4="(Todas)",'Cuadro-de-mando'!$E$4=$B5206),OR('Cuadro-de-mando'!$H$4="(Todas)",'Cuadro-de-mando'!$H$4=$C5206),OR('Cuadro-de-mando'!$K$4="(Todas)",'Cuadro-de-mando'!$K$4=$E5206),OR('Cuadro-de-mando'!$N$4="(Todos)",'Cuadro-de-mando'!$N$4=$F5206)),1,0))</f>
        <v>1</v>
      </c>
    </row>
    <row r="5207" spans="1:10" x14ac:dyDescent="0.25">
      <c r="A5207" t="str">
        <f>IF(Tienda_3!$A407="","","Tienda 3")</f>
        <v>Tienda 3</v>
      </c>
      <c r="B5207" t="str">
        <f>IF($A5207="","",Tienda_3!B407)</f>
        <v>Muebles</v>
      </c>
      <c r="C5207" t="str">
        <f>IF($A5207="","",Tienda_3!G407)</f>
        <v>Bogotá</v>
      </c>
      <c r="D5207" t="str">
        <f>IF($A5207="","",Tienda_3!F407)</f>
        <v>Maria Alfonso</v>
      </c>
      <c r="E5207" t="str">
        <f>IF($A5207="","",Tienda_3!I407)</f>
        <v>Nequi</v>
      </c>
      <c r="F5207">
        <f>IF($A5207="","",VALUE(RIGHT(Tienda_3!E407,4)))</f>
        <v>2020</v>
      </c>
      <c r="G5207">
        <f>IF($A5207="","",Tienda_3!C407)</f>
        <v>481200</v>
      </c>
      <c r="H5207">
        <f>IF($A5207="","",Tienda_3!D407)</f>
        <v>23800</v>
      </c>
      <c r="I5207">
        <f>IF($A5207="","",Tienda_3!H407)</f>
        <v>5</v>
      </c>
      <c r="J5207">
        <f>IF($A5207="",0,IF(AND(OR('Cuadro-de-mando'!$B$4="(Todas)",'Cuadro-de-mando'!$B$4=$A5207),OR('Cuadro-de-mando'!$E$4="(Todas)",'Cuadro-de-mando'!$E$4=$B5207),OR('Cuadro-de-mando'!$H$4="(Todas)",'Cuadro-de-mando'!$H$4=$C5207),OR('Cuadro-de-mando'!$K$4="(Todas)",'Cuadro-de-mando'!$K$4=$E5207),OR('Cuadro-de-mando'!$N$4="(Todos)",'Cuadro-de-mando'!$N$4=$F5207)),1,0))</f>
        <v>1</v>
      </c>
    </row>
    <row r="5208" spans="1:10" x14ac:dyDescent="0.25">
      <c r="A5208" t="str">
        <f>IF(Tienda_3!$A408="","","Tienda 3")</f>
        <v>Tienda 3</v>
      </c>
      <c r="B5208" t="str">
        <f>IF($A5208="","",Tienda_3!B408)</f>
        <v>Electrodomésticos</v>
      </c>
      <c r="C5208" t="str">
        <f>IF($A5208="","",Tienda_3!G408)</f>
        <v>Cali</v>
      </c>
      <c r="D5208" t="str">
        <f>IF($A5208="","",Tienda_3!F408)</f>
        <v>Beatriz Morales</v>
      </c>
      <c r="E5208" t="str">
        <f>IF($A5208="","",Tienda_3!I408)</f>
        <v>Tarjeta de crédito</v>
      </c>
      <c r="F5208">
        <f>IF($A5208="","",VALUE(RIGHT(Tienda_3!E408,4)))</f>
        <v>2022</v>
      </c>
      <c r="G5208">
        <f>IF($A5208="","",Tienda_3!C408)</f>
        <v>1332500</v>
      </c>
      <c r="H5208">
        <f>IF($A5208="","",Tienda_3!D408)</f>
        <v>69100</v>
      </c>
      <c r="I5208">
        <f>IF($A5208="","",Tienda_3!H408)</f>
        <v>5</v>
      </c>
      <c r="J5208">
        <f>IF($A5208="",0,IF(AND(OR('Cuadro-de-mando'!$B$4="(Todas)",'Cuadro-de-mando'!$B$4=$A5208),OR('Cuadro-de-mando'!$E$4="(Todas)",'Cuadro-de-mando'!$E$4=$B5208),OR('Cuadro-de-mando'!$H$4="(Todas)",'Cuadro-de-mando'!$H$4=$C5208),OR('Cuadro-de-mando'!$K$4="(Todas)",'Cuadro-de-mando'!$K$4=$E5208),OR('Cuadro-de-mando'!$N$4="(Todos)",'Cuadro-de-mando'!$N$4=$F5208)),1,0))</f>
        <v>1</v>
      </c>
    </row>
    <row r="5209" spans="1:10" x14ac:dyDescent="0.25">
      <c r="A5209" t="str">
        <f>IF(Tienda_3!$A409="","","Tienda 3")</f>
        <v>Tienda 3</v>
      </c>
      <c r="B5209" t="str">
        <f>IF($A5209="","",Tienda_3!B409)</f>
        <v>Deportes y diversión</v>
      </c>
      <c r="C5209" t="str">
        <f>IF($A5209="","",Tienda_3!G409)</f>
        <v>Santa Marta</v>
      </c>
      <c r="D5209" t="str">
        <f>IF($A5209="","",Tienda_3!F409)</f>
        <v>Lucas Olivera</v>
      </c>
      <c r="E5209" t="str">
        <f>IF($A5209="","",Tienda_3!I409)</f>
        <v>Tarjeta de crédito</v>
      </c>
      <c r="F5209">
        <f>IF($A5209="","",VALUE(RIGHT(Tienda_3!E409,4)))</f>
        <v>2021</v>
      </c>
      <c r="G5209">
        <f>IF($A5209="","",Tienda_3!C409)</f>
        <v>51800</v>
      </c>
      <c r="H5209">
        <f>IF($A5209="","",Tienda_3!D409)</f>
        <v>900</v>
      </c>
      <c r="I5209">
        <f>IF($A5209="","",Tienda_3!H409)</f>
        <v>3</v>
      </c>
      <c r="J5209">
        <f>IF($A5209="",0,IF(AND(OR('Cuadro-de-mando'!$B$4="(Todas)",'Cuadro-de-mando'!$B$4=$A5209),OR('Cuadro-de-mando'!$E$4="(Todas)",'Cuadro-de-mando'!$E$4=$B5209),OR('Cuadro-de-mando'!$H$4="(Todas)",'Cuadro-de-mando'!$H$4=$C5209),OR('Cuadro-de-mando'!$K$4="(Todas)",'Cuadro-de-mando'!$K$4=$E5209),OR('Cuadro-de-mando'!$N$4="(Todos)",'Cuadro-de-mando'!$N$4=$F5209)),1,0))</f>
        <v>1</v>
      </c>
    </row>
    <row r="5210" spans="1:10" x14ac:dyDescent="0.25">
      <c r="A5210" t="str">
        <f>IF(Tienda_3!$A410="","","Tienda 3")</f>
        <v>Tienda 3</v>
      </c>
      <c r="B5210" t="str">
        <f>IF($A5210="","",Tienda_3!B410)</f>
        <v>Artículos para el hogar</v>
      </c>
      <c r="C5210" t="str">
        <f>IF($A5210="","",Tienda_3!G410)</f>
        <v>Cali</v>
      </c>
      <c r="D5210" t="str">
        <f>IF($A5210="","",Tienda_3!F410)</f>
        <v>Lucas Olivera</v>
      </c>
      <c r="E5210" t="str">
        <f>IF($A5210="","",Tienda_3!I410)</f>
        <v>Nequi</v>
      </c>
      <c r="F5210">
        <f>IF($A5210="","",VALUE(RIGHT(Tienda_3!E410,4)))</f>
        <v>2022</v>
      </c>
      <c r="G5210">
        <f>IF($A5210="","",Tienda_3!C410)</f>
        <v>33800</v>
      </c>
      <c r="H5210">
        <f>IF($A5210="","",Tienda_3!D410)</f>
        <v>2200</v>
      </c>
      <c r="I5210">
        <f>IF($A5210="","",Tienda_3!H410)</f>
        <v>4</v>
      </c>
      <c r="J5210">
        <f>IF($A5210="",0,IF(AND(OR('Cuadro-de-mando'!$B$4="(Todas)",'Cuadro-de-mando'!$B$4=$A5210),OR('Cuadro-de-mando'!$E$4="(Todas)",'Cuadro-de-mando'!$E$4=$B5210),OR('Cuadro-de-mando'!$H$4="(Todas)",'Cuadro-de-mando'!$H$4=$C5210),OR('Cuadro-de-mando'!$K$4="(Todas)",'Cuadro-de-mando'!$K$4=$E5210),OR('Cuadro-de-mando'!$N$4="(Todos)",'Cuadro-de-mando'!$N$4=$F5210)),1,0))</f>
        <v>1</v>
      </c>
    </row>
    <row r="5211" spans="1:10" x14ac:dyDescent="0.25">
      <c r="A5211" t="str">
        <f>IF(Tienda_3!$A411="","","Tienda 3")</f>
        <v>Tienda 3</v>
      </c>
      <c r="B5211" t="str">
        <f>IF($A5211="","",Tienda_3!B411)</f>
        <v>Muebles</v>
      </c>
      <c r="C5211" t="str">
        <f>IF($A5211="","",Tienda_3!G411)</f>
        <v>Santa Marta</v>
      </c>
      <c r="D5211" t="str">
        <f>IF($A5211="","",Tienda_3!F411)</f>
        <v>Juan Fernandez</v>
      </c>
      <c r="E5211" t="str">
        <f>IF($A5211="","",Tienda_3!I411)</f>
        <v>Cupón</v>
      </c>
      <c r="F5211">
        <f>IF($A5211="","",VALUE(RIGHT(Tienda_3!E411,4)))</f>
        <v>2021</v>
      </c>
      <c r="G5211">
        <f>IF($A5211="","",Tienda_3!C411)</f>
        <v>234300</v>
      </c>
      <c r="H5211">
        <f>IF($A5211="","",Tienda_3!D411)</f>
        <v>13100</v>
      </c>
      <c r="I5211">
        <f>IF($A5211="","",Tienda_3!H411)</f>
        <v>4</v>
      </c>
      <c r="J5211">
        <f>IF($A5211="",0,IF(AND(OR('Cuadro-de-mando'!$B$4="(Todas)",'Cuadro-de-mando'!$B$4=$A5211),OR('Cuadro-de-mando'!$E$4="(Todas)",'Cuadro-de-mando'!$E$4=$B5211),OR('Cuadro-de-mando'!$H$4="(Todas)",'Cuadro-de-mando'!$H$4=$C5211),OR('Cuadro-de-mando'!$K$4="(Todas)",'Cuadro-de-mando'!$K$4=$E5211),OR('Cuadro-de-mando'!$N$4="(Todos)",'Cuadro-de-mando'!$N$4=$F5211)),1,0))</f>
        <v>1</v>
      </c>
    </row>
    <row r="5212" spans="1:10" x14ac:dyDescent="0.25">
      <c r="A5212" t="str">
        <f>IF(Tienda_3!$A412="","","Tienda 3")</f>
        <v>Tienda 3</v>
      </c>
      <c r="B5212" t="str">
        <f>IF($A5212="","",Tienda_3!B412)</f>
        <v>Deportes y diversión</v>
      </c>
      <c r="C5212" t="str">
        <f>IF($A5212="","",Tienda_3!G412)</f>
        <v>Cali</v>
      </c>
      <c r="D5212" t="str">
        <f>IF($A5212="","",Tienda_3!F412)</f>
        <v>Mariana Herrera</v>
      </c>
      <c r="E5212" t="str">
        <f>IF($A5212="","",Tienda_3!I412)</f>
        <v>Nequi</v>
      </c>
      <c r="F5212">
        <f>IF($A5212="","",VALUE(RIGHT(Tienda_3!E412,4)))</f>
        <v>2022</v>
      </c>
      <c r="G5212">
        <f>IF($A5212="","",Tienda_3!C412)</f>
        <v>48300</v>
      </c>
      <c r="H5212">
        <f>IF($A5212="","",Tienda_3!D412)</f>
        <v>800</v>
      </c>
      <c r="I5212">
        <f>IF($A5212="","",Tienda_3!H412)</f>
        <v>1</v>
      </c>
      <c r="J5212">
        <f>IF($A5212="",0,IF(AND(OR('Cuadro-de-mando'!$B$4="(Todas)",'Cuadro-de-mando'!$B$4=$A5212),OR('Cuadro-de-mando'!$E$4="(Todas)",'Cuadro-de-mando'!$E$4=$B5212),OR('Cuadro-de-mando'!$H$4="(Todas)",'Cuadro-de-mando'!$H$4=$C5212),OR('Cuadro-de-mando'!$K$4="(Todas)",'Cuadro-de-mando'!$K$4=$E5212),OR('Cuadro-de-mando'!$N$4="(Todos)",'Cuadro-de-mando'!$N$4=$F5212)),1,0))</f>
        <v>1</v>
      </c>
    </row>
    <row r="5213" spans="1:10" x14ac:dyDescent="0.25">
      <c r="A5213" t="str">
        <f>IF(Tienda_3!$A413="","","Tienda 3")</f>
        <v>Tienda 3</v>
      </c>
      <c r="B5213" t="str">
        <f>IF($A5213="","",Tienda_3!B413)</f>
        <v>Muebles</v>
      </c>
      <c r="C5213" t="str">
        <f>IF($A5213="","",Tienda_3!G413)</f>
        <v>Cali</v>
      </c>
      <c r="D5213" t="str">
        <f>IF($A5213="","",Tienda_3!F413)</f>
        <v>Juan Fernandez</v>
      </c>
      <c r="E5213" t="str">
        <f>IF($A5213="","",Tienda_3!I413)</f>
        <v>Tarjeta de crédito</v>
      </c>
      <c r="F5213">
        <f>IF($A5213="","",VALUE(RIGHT(Tienda_3!E413,4)))</f>
        <v>2022</v>
      </c>
      <c r="G5213">
        <f>IF($A5213="","",Tienda_3!C413)</f>
        <v>241200</v>
      </c>
      <c r="H5213">
        <f>IF($A5213="","",Tienda_3!D413)</f>
        <v>11000</v>
      </c>
      <c r="I5213">
        <f>IF($A5213="","",Tienda_3!H413)</f>
        <v>5</v>
      </c>
      <c r="J5213">
        <f>IF($A5213="",0,IF(AND(OR('Cuadro-de-mando'!$B$4="(Todas)",'Cuadro-de-mando'!$B$4=$A5213),OR('Cuadro-de-mando'!$E$4="(Todas)",'Cuadro-de-mando'!$E$4=$B5213),OR('Cuadro-de-mando'!$H$4="(Todas)",'Cuadro-de-mando'!$H$4=$C5213),OR('Cuadro-de-mando'!$K$4="(Todas)",'Cuadro-de-mando'!$K$4=$E5213),OR('Cuadro-de-mando'!$N$4="(Todos)",'Cuadro-de-mando'!$N$4=$F5213)),1,0))</f>
        <v>1</v>
      </c>
    </row>
    <row r="5214" spans="1:10" x14ac:dyDescent="0.25">
      <c r="A5214" t="str">
        <f>IF(Tienda_3!$A414="","","Tienda 3")</f>
        <v>Tienda 3</v>
      </c>
      <c r="B5214" t="str">
        <f>IF($A5214="","",Tienda_3!B414)</f>
        <v>Juguetes</v>
      </c>
      <c r="C5214" t="str">
        <f>IF($A5214="","",Tienda_3!G414)</f>
        <v>Bogotá</v>
      </c>
      <c r="D5214" t="str">
        <f>IF($A5214="","",Tienda_3!F414)</f>
        <v>Ángel Rodriguez</v>
      </c>
      <c r="E5214" t="str">
        <f>IF($A5214="","",Tienda_3!I414)</f>
        <v>Tarjeta de crédito</v>
      </c>
      <c r="F5214">
        <f>IF($A5214="","",VALUE(RIGHT(Tienda_3!E414,4)))</f>
        <v>2021</v>
      </c>
      <c r="G5214">
        <f>IF($A5214="","",Tienda_3!C414)</f>
        <v>67000</v>
      </c>
      <c r="H5214">
        <f>IF($A5214="","",Tienda_3!D414)</f>
        <v>3800</v>
      </c>
      <c r="I5214">
        <f>IF($A5214="","",Tienda_3!H414)</f>
        <v>5</v>
      </c>
      <c r="J5214">
        <f>IF($A5214="",0,IF(AND(OR('Cuadro-de-mando'!$B$4="(Todas)",'Cuadro-de-mando'!$B$4=$A5214),OR('Cuadro-de-mando'!$E$4="(Todas)",'Cuadro-de-mando'!$E$4=$B5214),OR('Cuadro-de-mando'!$H$4="(Todas)",'Cuadro-de-mando'!$H$4=$C5214),OR('Cuadro-de-mando'!$K$4="(Todas)",'Cuadro-de-mando'!$K$4=$E5214),OR('Cuadro-de-mando'!$N$4="(Todos)",'Cuadro-de-mando'!$N$4=$F5214)),1,0))</f>
        <v>1</v>
      </c>
    </row>
    <row r="5215" spans="1:10" x14ac:dyDescent="0.25">
      <c r="A5215" t="str">
        <f>IF(Tienda_3!$A415="","","Tienda 3")</f>
        <v>Tienda 3</v>
      </c>
      <c r="B5215" t="str">
        <f>IF($A5215="","",Tienda_3!B415)</f>
        <v>Electrónicos</v>
      </c>
      <c r="C5215" t="str">
        <f>IF($A5215="","",Tienda_3!G415)</f>
        <v>Medellín</v>
      </c>
      <c r="D5215" t="str">
        <f>IF($A5215="","",Tienda_3!F415)</f>
        <v>Felipe Santos</v>
      </c>
      <c r="E5215" t="str">
        <f>IF($A5215="","",Tienda_3!I415)</f>
        <v>Tarjeta de crédito</v>
      </c>
      <c r="F5215">
        <f>IF($A5215="","",VALUE(RIGHT(Tienda_3!E415,4)))</f>
        <v>2021</v>
      </c>
      <c r="G5215">
        <f>IF($A5215="","",Tienda_3!C415)</f>
        <v>232200</v>
      </c>
      <c r="H5215">
        <f>IF($A5215="","",Tienda_3!D415)</f>
        <v>12800</v>
      </c>
      <c r="I5215">
        <f>IF($A5215="","",Tienda_3!H415)</f>
        <v>5</v>
      </c>
      <c r="J5215">
        <f>IF($A5215="",0,IF(AND(OR('Cuadro-de-mando'!$B$4="(Todas)",'Cuadro-de-mando'!$B$4=$A5215),OR('Cuadro-de-mando'!$E$4="(Todas)",'Cuadro-de-mando'!$E$4=$B5215),OR('Cuadro-de-mando'!$H$4="(Todas)",'Cuadro-de-mando'!$H$4=$C5215),OR('Cuadro-de-mando'!$K$4="(Todas)",'Cuadro-de-mando'!$K$4=$E5215),OR('Cuadro-de-mando'!$N$4="(Todos)",'Cuadro-de-mando'!$N$4=$F5215)),1,0))</f>
        <v>1</v>
      </c>
    </row>
    <row r="5216" spans="1:10" x14ac:dyDescent="0.25">
      <c r="A5216" t="str">
        <f>IF(Tienda_3!$A416="","","Tienda 3")</f>
        <v>Tienda 3</v>
      </c>
      <c r="B5216" t="str">
        <f>IF($A5216="","",Tienda_3!B416)</f>
        <v>Deportes y diversión</v>
      </c>
      <c r="C5216" t="str">
        <f>IF($A5216="","",Tienda_3!G416)</f>
        <v>Bogotá</v>
      </c>
      <c r="D5216" t="str">
        <f>IF($A5216="","",Tienda_3!F416)</f>
        <v>Lucas Olivera</v>
      </c>
      <c r="E5216" t="str">
        <f>IF($A5216="","",Tienda_3!I416)</f>
        <v>Nequi</v>
      </c>
      <c r="F5216">
        <f>IF($A5216="","",VALUE(RIGHT(Tienda_3!E416,4)))</f>
        <v>2021</v>
      </c>
      <c r="G5216">
        <f>IF($A5216="","",Tienda_3!C416)</f>
        <v>38200</v>
      </c>
      <c r="H5216">
        <f>IF($A5216="","",Tienda_3!D416)</f>
        <v>2200</v>
      </c>
      <c r="I5216">
        <f>IF($A5216="","",Tienda_3!H416)</f>
        <v>5</v>
      </c>
      <c r="J5216">
        <f>IF($A5216="",0,IF(AND(OR('Cuadro-de-mando'!$B$4="(Todas)",'Cuadro-de-mando'!$B$4=$A5216),OR('Cuadro-de-mando'!$E$4="(Todas)",'Cuadro-de-mando'!$E$4=$B5216),OR('Cuadro-de-mando'!$H$4="(Todas)",'Cuadro-de-mando'!$H$4=$C5216),OR('Cuadro-de-mando'!$K$4="(Todas)",'Cuadro-de-mando'!$K$4=$E5216),OR('Cuadro-de-mando'!$N$4="(Todos)",'Cuadro-de-mando'!$N$4=$F5216)),1,0))</f>
        <v>1</v>
      </c>
    </row>
    <row r="5217" spans="1:10" x14ac:dyDescent="0.25">
      <c r="A5217" t="str">
        <f>IF(Tienda_3!$A417="","","Tienda 3")</f>
        <v>Tienda 3</v>
      </c>
      <c r="B5217" t="str">
        <f>IF($A5217="","",Tienda_3!B417)</f>
        <v>Libros</v>
      </c>
      <c r="C5217" t="str">
        <f>IF($A5217="","",Tienda_3!G417)</f>
        <v>Cartagena</v>
      </c>
      <c r="D5217" t="str">
        <f>IF($A5217="","",Tienda_3!F417)</f>
        <v>Rafael Acosta</v>
      </c>
      <c r="E5217" t="str">
        <f>IF($A5217="","",Tienda_3!I417)</f>
        <v>Tarjeta de crédito</v>
      </c>
      <c r="F5217">
        <f>IF($A5217="","",VALUE(RIGHT(Tienda_3!E417,4)))</f>
        <v>2021</v>
      </c>
      <c r="G5217">
        <f>IF($A5217="","",Tienda_3!C417)</f>
        <v>76200</v>
      </c>
      <c r="H5217">
        <f>IF($A5217="","",Tienda_3!D417)</f>
        <v>10900</v>
      </c>
      <c r="I5217">
        <f>IF($A5217="","",Tienda_3!H417)</f>
        <v>3</v>
      </c>
      <c r="J5217">
        <f>IF($A5217="",0,IF(AND(OR('Cuadro-de-mando'!$B$4="(Todas)",'Cuadro-de-mando'!$B$4=$A5217),OR('Cuadro-de-mando'!$E$4="(Todas)",'Cuadro-de-mando'!$E$4=$B5217),OR('Cuadro-de-mando'!$H$4="(Todas)",'Cuadro-de-mando'!$H$4=$C5217),OR('Cuadro-de-mando'!$K$4="(Todas)",'Cuadro-de-mando'!$K$4=$E5217),OR('Cuadro-de-mando'!$N$4="(Todos)",'Cuadro-de-mando'!$N$4=$F5217)),1,0))</f>
        <v>1</v>
      </c>
    </row>
    <row r="5218" spans="1:10" x14ac:dyDescent="0.25">
      <c r="A5218" t="str">
        <f>IF(Tienda_3!$A418="","","Tienda 3")</f>
        <v>Tienda 3</v>
      </c>
      <c r="B5218" t="str">
        <f>IF($A5218="","",Tienda_3!B418)</f>
        <v>Electrodomésticos</v>
      </c>
      <c r="C5218" t="str">
        <f>IF($A5218="","",Tienda_3!G418)</f>
        <v>Medellín</v>
      </c>
      <c r="D5218" t="str">
        <f>IF($A5218="","",Tienda_3!F418)</f>
        <v>Blanca Ramirez</v>
      </c>
      <c r="E5218" t="str">
        <f>IF($A5218="","",Tienda_3!I418)</f>
        <v>Tarjeta de crédito</v>
      </c>
      <c r="F5218">
        <f>IF($A5218="","",VALUE(RIGHT(Tienda_3!E418,4)))</f>
        <v>2020</v>
      </c>
      <c r="G5218">
        <f>IF($A5218="","",Tienda_3!C418)</f>
        <v>1295000</v>
      </c>
      <c r="H5218">
        <f>IF($A5218="","",Tienda_3!D418)</f>
        <v>67100</v>
      </c>
      <c r="I5218">
        <f>IF($A5218="","",Tienda_3!H418)</f>
        <v>5</v>
      </c>
      <c r="J5218">
        <f>IF($A5218="",0,IF(AND(OR('Cuadro-de-mando'!$B$4="(Todas)",'Cuadro-de-mando'!$B$4=$A5218),OR('Cuadro-de-mando'!$E$4="(Todas)",'Cuadro-de-mando'!$E$4=$B5218),OR('Cuadro-de-mando'!$H$4="(Todas)",'Cuadro-de-mando'!$H$4=$C5218),OR('Cuadro-de-mando'!$K$4="(Todas)",'Cuadro-de-mando'!$K$4=$E5218),OR('Cuadro-de-mando'!$N$4="(Todos)",'Cuadro-de-mando'!$N$4=$F5218)),1,0))</f>
        <v>1</v>
      </c>
    </row>
    <row r="5219" spans="1:10" x14ac:dyDescent="0.25">
      <c r="A5219" t="str">
        <f>IF(Tienda_3!$A419="","","Tienda 3")</f>
        <v>Tienda 3</v>
      </c>
      <c r="B5219" t="str">
        <f>IF($A5219="","",Tienda_3!B419)</f>
        <v>Electrodomésticos</v>
      </c>
      <c r="C5219" t="str">
        <f>IF($A5219="","",Tienda_3!G419)</f>
        <v>Bogotá</v>
      </c>
      <c r="D5219" t="str">
        <f>IF($A5219="","",Tienda_3!F419)</f>
        <v>Beatriz Morales</v>
      </c>
      <c r="E5219" t="str">
        <f>IF($A5219="","",Tienda_3!I419)</f>
        <v>Cupón</v>
      </c>
      <c r="F5219">
        <f>IF($A5219="","",VALUE(RIGHT(Tienda_3!E419,4)))</f>
        <v>2023</v>
      </c>
      <c r="G5219">
        <f>IF($A5219="","",Tienda_3!C419)</f>
        <v>1762500</v>
      </c>
      <c r="H5219">
        <f>IF($A5219="","",Tienda_3!D419)</f>
        <v>94100</v>
      </c>
      <c r="I5219">
        <f>IF($A5219="","",Tienda_3!H419)</f>
        <v>1</v>
      </c>
      <c r="J5219">
        <f>IF($A5219="",0,IF(AND(OR('Cuadro-de-mando'!$B$4="(Todas)",'Cuadro-de-mando'!$B$4=$A5219),OR('Cuadro-de-mando'!$E$4="(Todas)",'Cuadro-de-mando'!$E$4=$B5219),OR('Cuadro-de-mando'!$H$4="(Todas)",'Cuadro-de-mando'!$H$4=$C5219),OR('Cuadro-de-mando'!$K$4="(Todas)",'Cuadro-de-mando'!$K$4=$E5219),OR('Cuadro-de-mando'!$N$4="(Todos)",'Cuadro-de-mando'!$N$4=$F5219)),1,0))</f>
        <v>1</v>
      </c>
    </row>
    <row r="5220" spans="1:10" x14ac:dyDescent="0.25">
      <c r="A5220" t="str">
        <f>IF(Tienda_3!$A420="","","Tienda 3")</f>
        <v>Tienda 3</v>
      </c>
      <c r="B5220" t="str">
        <f>IF($A5220="","",Tienda_3!B420)</f>
        <v>Electrónicos</v>
      </c>
      <c r="C5220" t="str">
        <f>IF($A5220="","",Tienda_3!G420)</f>
        <v>Bogotá</v>
      </c>
      <c r="D5220" t="str">
        <f>IF($A5220="","",Tienda_3!F420)</f>
        <v>Lucas Olivera</v>
      </c>
      <c r="E5220" t="str">
        <f>IF($A5220="","",Tienda_3!I420)</f>
        <v>Tarjeta de crédito</v>
      </c>
      <c r="F5220">
        <f>IF($A5220="","",VALUE(RIGHT(Tienda_3!E420,4)))</f>
        <v>2020</v>
      </c>
      <c r="G5220">
        <f>IF($A5220="","",Tienda_3!C420)</f>
        <v>1603200</v>
      </c>
      <c r="H5220">
        <f>IF($A5220="","",Tienda_3!D420)</f>
        <v>83600</v>
      </c>
      <c r="I5220">
        <f>IF($A5220="","",Tienda_3!H420)</f>
        <v>4</v>
      </c>
      <c r="J5220">
        <f>IF($A5220="",0,IF(AND(OR('Cuadro-de-mando'!$B$4="(Todas)",'Cuadro-de-mando'!$B$4=$A5220),OR('Cuadro-de-mando'!$E$4="(Todas)",'Cuadro-de-mando'!$E$4=$B5220),OR('Cuadro-de-mando'!$H$4="(Todas)",'Cuadro-de-mando'!$H$4=$C5220),OR('Cuadro-de-mando'!$K$4="(Todas)",'Cuadro-de-mando'!$K$4=$E5220),OR('Cuadro-de-mando'!$N$4="(Todos)",'Cuadro-de-mando'!$N$4=$F5220)),1,0))</f>
        <v>1</v>
      </c>
    </row>
    <row r="5221" spans="1:10" x14ac:dyDescent="0.25">
      <c r="A5221" t="str">
        <f>IF(Tienda_3!$A421="","","Tienda 3")</f>
        <v>Tienda 3</v>
      </c>
      <c r="B5221" t="str">
        <f>IF($A5221="","",Tienda_3!B421)</f>
        <v>Electrónicos</v>
      </c>
      <c r="C5221" t="str">
        <f>IF($A5221="","",Tienda_3!G421)</f>
        <v>Cali</v>
      </c>
      <c r="D5221" t="str">
        <f>IF($A5221="","",Tienda_3!F421)</f>
        <v>Ángel Rodriguez</v>
      </c>
      <c r="E5221" t="str">
        <f>IF($A5221="","",Tienda_3!I421)</f>
        <v>Nequi</v>
      </c>
      <c r="F5221">
        <f>IF($A5221="","",VALUE(RIGHT(Tienda_3!E421,4)))</f>
        <v>2020</v>
      </c>
      <c r="G5221">
        <f>IF($A5221="","",Tienda_3!C421)</f>
        <v>1763200</v>
      </c>
      <c r="H5221">
        <f>IF($A5221="","",Tienda_3!D421)</f>
        <v>94100</v>
      </c>
      <c r="I5221">
        <f>IF($A5221="","",Tienda_3!H421)</f>
        <v>2</v>
      </c>
      <c r="J5221">
        <f>IF($A5221="",0,IF(AND(OR('Cuadro-de-mando'!$B$4="(Todas)",'Cuadro-de-mando'!$B$4=$A5221),OR('Cuadro-de-mando'!$E$4="(Todas)",'Cuadro-de-mando'!$E$4=$B5221),OR('Cuadro-de-mando'!$H$4="(Todas)",'Cuadro-de-mando'!$H$4=$C5221),OR('Cuadro-de-mando'!$K$4="(Todas)",'Cuadro-de-mando'!$K$4=$E5221),OR('Cuadro-de-mando'!$N$4="(Todos)",'Cuadro-de-mando'!$N$4=$F5221)),1,0))</f>
        <v>1</v>
      </c>
    </row>
    <row r="5222" spans="1:10" x14ac:dyDescent="0.25">
      <c r="A5222" t="str">
        <f>IF(Tienda_3!$A422="","","Tienda 3")</f>
        <v>Tienda 3</v>
      </c>
      <c r="B5222" t="str">
        <f>IF($A5222="","",Tienda_3!B422)</f>
        <v>Artículos para el hogar</v>
      </c>
      <c r="C5222" t="str">
        <f>IF($A5222="","",Tienda_3!G422)</f>
        <v>Bogotá</v>
      </c>
      <c r="D5222" t="str">
        <f>IF($A5222="","",Tienda_3!F422)</f>
        <v>Rafael Acosta</v>
      </c>
      <c r="E5222" t="str">
        <f>IF($A5222="","",Tienda_3!I422)</f>
        <v>Tarjeta de crédito</v>
      </c>
      <c r="F5222">
        <f>IF($A5222="","",VALUE(RIGHT(Tienda_3!E422,4)))</f>
        <v>2020</v>
      </c>
      <c r="G5222">
        <f>IF($A5222="","",Tienda_3!C422)</f>
        <v>45600</v>
      </c>
      <c r="H5222">
        <f>IF($A5222="","",Tienda_3!D422)</f>
        <v>0</v>
      </c>
      <c r="I5222">
        <f>IF($A5222="","",Tienda_3!H422)</f>
        <v>3</v>
      </c>
      <c r="J5222">
        <f>IF($A5222="",0,IF(AND(OR('Cuadro-de-mando'!$B$4="(Todas)",'Cuadro-de-mando'!$B$4=$A5222),OR('Cuadro-de-mando'!$E$4="(Todas)",'Cuadro-de-mando'!$E$4=$B5222),OR('Cuadro-de-mando'!$H$4="(Todas)",'Cuadro-de-mando'!$H$4=$C5222),OR('Cuadro-de-mando'!$K$4="(Todas)",'Cuadro-de-mando'!$K$4=$E5222),OR('Cuadro-de-mando'!$N$4="(Todos)",'Cuadro-de-mando'!$N$4=$F5222)),1,0))</f>
        <v>1</v>
      </c>
    </row>
    <row r="5223" spans="1:10" x14ac:dyDescent="0.25">
      <c r="A5223" t="str">
        <f>IF(Tienda_3!$A423="","","Tienda 3")</f>
        <v>Tienda 3</v>
      </c>
      <c r="B5223" t="str">
        <f>IF($A5223="","",Tienda_3!B423)</f>
        <v>Instrumentos musicales</v>
      </c>
      <c r="C5223" t="str">
        <f>IF($A5223="","",Tienda_3!G423)</f>
        <v>Pereira</v>
      </c>
      <c r="D5223" t="str">
        <f>IF($A5223="","",Tienda_3!F423)</f>
        <v>Mariana Herrera</v>
      </c>
      <c r="E5223" t="str">
        <f>IF($A5223="","",Tienda_3!I423)</f>
        <v>Tarjeta de crédito</v>
      </c>
      <c r="F5223">
        <f>IF($A5223="","",VALUE(RIGHT(Tienda_3!E423,4)))</f>
        <v>2021</v>
      </c>
      <c r="G5223">
        <f>IF($A5223="","",Tienda_3!C423)</f>
        <v>887800</v>
      </c>
      <c r="H5223">
        <f>IF($A5223="","",Tienda_3!D423)</f>
        <v>47500</v>
      </c>
      <c r="I5223">
        <f>IF($A5223="","",Tienda_3!H423)</f>
        <v>4</v>
      </c>
      <c r="J5223">
        <f>IF($A5223="",0,IF(AND(OR('Cuadro-de-mando'!$B$4="(Todas)",'Cuadro-de-mando'!$B$4=$A5223),OR('Cuadro-de-mando'!$E$4="(Todas)",'Cuadro-de-mando'!$E$4=$B5223),OR('Cuadro-de-mando'!$H$4="(Todas)",'Cuadro-de-mando'!$H$4=$C5223),OR('Cuadro-de-mando'!$K$4="(Todas)",'Cuadro-de-mando'!$K$4=$E5223),OR('Cuadro-de-mando'!$N$4="(Todos)",'Cuadro-de-mando'!$N$4=$F5223)),1,0))</f>
        <v>1</v>
      </c>
    </row>
    <row r="5224" spans="1:10" x14ac:dyDescent="0.25">
      <c r="A5224" t="str">
        <f>IF(Tienda_3!$A424="","","Tienda 3")</f>
        <v>Tienda 3</v>
      </c>
      <c r="B5224" t="str">
        <f>IF($A5224="","",Tienda_3!B424)</f>
        <v>Libros</v>
      </c>
      <c r="C5224" t="str">
        <f>IF($A5224="","",Tienda_3!G424)</f>
        <v>Cali</v>
      </c>
      <c r="D5224" t="str">
        <f>IF($A5224="","",Tienda_3!F424)</f>
        <v>Ángel Rodriguez</v>
      </c>
      <c r="E5224" t="str">
        <f>IF($A5224="","",Tienda_3!I424)</f>
        <v>Tarjeta de crédito</v>
      </c>
      <c r="F5224">
        <f>IF($A5224="","",VALUE(RIGHT(Tienda_3!E424,4)))</f>
        <v>2022</v>
      </c>
      <c r="G5224">
        <f>IF($A5224="","",Tienda_3!C424)</f>
        <v>44500</v>
      </c>
      <c r="H5224">
        <f>IF($A5224="","",Tienda_3!D424)</f>
        <v>0</v>
      </c>
      <c r="I5224">
        <f>IF($A5224="","",Tienda_3!H424)</f>
        <v>5</v>
      </c>
      <c r="J5224">
        <f>IF($A5224="",0,IF(AND(OR('Cuadro-de-mando'!$B$4="(Todas)",'Cuadro-de-mando'!$B$4=$A5224),OR('Cuadro-de-mando'!$E$4="(Todas)",'Cuadro-de-mando'!$E$4=$B5224),OR('Cuadro-de-mando'!$H$4="(Todas)",'Cuadro-de-mando'!$H$4=$C5224),OR('Cuadro-de-mando'!$K$4="(Todas)",'Cuadro-de-mando'!$K$4=$E5224),OR('Cuadro-de-mando'!$N$4="(Todos)",'Cuadro-de-mando'!$N$4=$F5224)),1,0))</f>
        <v>1</v>
      </c>
    </row>
    <row r="5225" spans="1:10" x14ac:dyDescent="0.25">
      <c r="A5225" t="str">
        <f>IF(Tienda_3!$A425="","","Tienda 3")</f>
        <v>Tienda 3</v>
      </c>
      <c r="B5225" t="str">
        <f>IF($A5225="","",Tienda_3!B425)</f>
        <v>Electrónicos</v>
      </c>
      <c r="C5225" t="str">
        <f>IF($A5225="","",Tienda_3!G425)</f>
        <v>Bogotá</v>
      </c>
      <c r="D5225" t="str">
        <f>IF($A5225="","",Tienda_3!F425)</f>
        <v>Izabela de León</v>
      </c>
      <c r="E5225" t="str">
        <f>IF($A5225="","",Tienda_3!I425)</f>
        <v>Nequi</v>
      </c>
      <c r="F5225">
        <f>IF($A5225="","",VALUE(RIGHT(Tienda_3!E425,4)))</f>
        <v>2021</v>
      </c>
      <c r="G5225">
        <f>IF($A5225="","",Tienda_3!C425)</f>
        <v>1724100</v>
      </c>
      <c r="H5225">
        <f>IF($A5225="","",Tienda_3!D425)</f>
        <v>92500</v>
      </c>
      <c r="I5225">
        <f>IF($A5225="","",Tienda_3!H425)</f>
        <v>4</v>
      </c>
      <c r="J5225">
        <f>IF($A5225="",0,IF(AND(OR('Cuadro-de-mando'!$B$4="(Todas)",'Cuadro-de-mando'!$B$4=$A5225),OR('Cuadro-de-mando'!$E$4="(Todas)",'Cuadro-de-mando'!$E$4=$B5225),OR('Cuadro-de-mando'!$H$4="(Todas)",'Cuadro-de-mando'!$H$4=$C5225),OR('Cuadro-de-mando'!$K$4="(Todas)",'Cuadro-de-mando'!$K$4=$E5225),OR('Cuadro-de-mando'!$N$4="(Todos)",'Cuadro-de-mando'!$N$4=$F5225)),1,0))</f>
        <v>1</v>
      </c>
    </row>
    <row r="5226" spans="1:10" x14ac:dyDescent="0.25">
      <c r="A5226" t="str">
        <f>IF(Tienda_3!$A426="","","Tienda 3")</f>
        <v>Tienda 3</v>
      </c>
      <c r="B5226" t="str">
        <f>IF($A5226="","",Tienda_3!B426)</f>
        <v>Electrodomésticos</v>
      </c>
      <c r="C5226" t="str">
        <f>IF($A5226="","",Tienda_3!G426)</f>
        <v>Bogotá</v>
      </c>
      <c r="D5226" t="str">
        <f>IF($A5226="","",Tienda_3!F426)</f>
        <v>Pedro Gomez</v>
      </c>
      <c r="E5226" t="str">
        <f>IF($A5226="","",Tienda_3!I426)</f>
        <v>Tarjeta de crédito</v>
      </c>
      <c r="F5226">
        <f>IF($A5226="","",VALUE(RIGHT(Tienda_3!E426,4)))</f>
        <v>2021</v>
      </c>
      <c r="G5226">
        <f>IF($A5226="","",Tienda_3!C426)</f>
        <v>1608600</v>
      </c>
      <c r="H5226">
        <f>IF($A5226="","",Tienda_3!D426)</f>
        <v>83800</v>
      </c>
      <c r="I5226">
        <f>IF($A5226="","",Tienda_3!H426)</f>
        <v>5</v>
      </c>
      <c r="J5226">
        <f>IF($A5226="",0,IF(AND(OR('Cuadro-de-mando'!$B$4="(Todas)",'Cuadro-de-mando'!$B$4=$A5226),OR('Cuadro-de-mando'!$E$4="(Todas)",'Cuadro-de-mando'!$E$4=$B5226),OR('Cuadro-de-mando'!$H$4="(Todas)",'Cuadro-de-mando'!$H$4=$C5226),OR('Cuadro-de-mando'!$K$4="(Todas)",'Cuadro-de-mando'!$K$4=$E5226),OR('Cuadro-de-mando'!$N$4="(Todos)",'Cuadro-de-mando'!$N$4=$F5226)),1,0))</f>
        <v>1</v>
      </c>
    </row>
    <row r="5227" spans="1:10" x14ac:dyDescent="0.25">
      <c r="A5227" t="str">
        <f>IF(Tienda_3!$A427="","","Tienda 3")</f>
        <v>Tienda 3</v>
      </c>
      <c r="B5227" t="str">
        <f>IF($A5227="","",Tienda_3!B427)</f>
        <v>Electrónicos</v>
      </c>
      <c r="C5227" t="str">
        <f>IF($A5227="","",Tienda_3!G427)</f>
        <v>Barranquilla</v>
      </c>
      <c r="D5227" t="str">
        <f>IF($A5227="","",Tienda_3!F427)</f>
        <v>Juan Fernandez</v>
      </c>
      <c r="E5227" t="str">
        <f>IF($A5227="","",Tienda_3!I427)</f>
        <v>Tarjeta de crédito</v>
      </c>
      <c r="F5227">
        <f>IF($A5227="","",VALUE(RIGHT(Tienda_3!E427,4)))</f>
        <v>2020</v>
      </c>
      <c r="G5227">
        <f>IF($A5227="","",Tienda_3!C427)</f>
        <v>113000</v>
      </c>
      <c r="H5227">
        <f>IF($A5227="","",Tienda_3!D427)</f>
        <v>6700</v>
      </c>
      <c r="I5227">
        <f>IF($A5227="","",Tienda_3!H427)</f>
        <v>5</v>
      </c>
      <c r="J5227">
        <f>IF($A5227="",0,IF(AND(OR('Cuadro-de-mando'!$B$4="(Todas)",'Cuadro-de-mando'!$B$4=$A5227),OR('Cuadro-de-mando'!$E$4="(Todas)",'Cuadro-de-mando'!$E$4=$B5227),OR('Cuadro-de-mando'!$H$4="(Todas)",'Cuadro-de-mando'!$H$4=$C5227),OR('Cuadro-de-mando'!$K$4="(Todas)",'Cuadro-de-mando'!$K$4=$E5227),OR('Cuadro-de-mando'!$N$4="(Todos)",'Cuadro-de-mando'!$N$4=$F5227)),1,0))</f>
        <v>1</v>
      </c>
    </row>
    <row r="5228" spans="1:10" x14ac:dyDescent="0.25">
      <c r="A5228" t="str">
        <f>IF(Tienda_3!$A428="","","Tienda 3")</f>
        <v>Tienda 3</v>
      </c>
      <c r="B5228" t="str">
        <f>IF($A5228="","",Tienda_3!B428)</f>
        <v>Juguetes</v>
      </c>
      <c r="C5228" t="str">
        <f>IF($A5228="","",Tienda_3!G428)</f>
        <v>Medellín</v>
      </c>
      <c r="D5228" t="str">
        <f>IF($A5228="","",Tienda_3!F428)</f>
        <v>Beatriz Morales</v>
      </c>
      <c r="E5228" t="str">
        <f>IF($A5228="","",Tienda_3!I428)</f>
        <v>Tarjeta de crédito</v>
      </c>
      <c r="F5228">
        <f>IF($A5228="","",VALUE(RIGHT(Tienda_3!E428,4)))</f>
        <v>2021</v>
      </c>
      <c r="G5228">
        <f>IF($A5228="","",Tienda_3!C428)</f>
        <v>64500</v>
      </c>
      <c r="H5228">
        <f>IF($A5228="","",Tienda_3!D428)</f>
        <v>3800</v>
      </c>
      <c r="I5228">
        <f>IF($A5228="","",Tienda_3!H428)</f>
        <v>5</v>
      </c>
      <c r="J5228">
        <f>IF($A5228="",0,IF(AND(OR('Cuadro-de-mando'!$B$4="(Todas)",'Cuadro-de-mando'!$B$4=$A5228),OR('Cuadro-de-mando'!$E$4="(Todas)",'Cuadro-de-mando'!$E$4=$B5228),OR('Cuadro-de-mando'!$H$4="(Todas)",'Cuadro-de-mando'!$H$4=$C5228),OR('Cuadro-de-mando'!$K$4="(Todas)",'Cuadro-de-mando'!$K$4=$E5228),OR('Cuadro-de-mando'!$N$4="(Todos)",'Cuadro-de-mando'!$N$4=$F5228)),1,0))</f>
        <v>1</v>
      </c>
    </row>
    <row r="5229" spans="1:10" x14ac:dyDescent="0.25">
      <c r="A5229" t="str">
        <f>IF(Tienda_3!$A429="","","Tienda 3")</f>
        <v>Tienda 3</v>
      </c>
      <c r="B5229" t="str">
        <f>IF($A5229="","",Tienda_3!B429)</f>
        <v>Electrodomésticos</v>
      </c>
      <c r="C5229" t="str">
        <f>IF($A5229="","",Tienda_3!G429)</f>
        <v>Barranquilla</v>
      </c>
      <c r="D5229" t="str">
        <f>IF($A5229="","",Tienda_3!F429)</f>
        <v>Camila Rivera</v>
      </c>
      <c r="E5229" t="str">
        <f>IF($A5229="","",Tienda_3!I429)</f>
        <v>Tarjeta de crédito</v>
      </c>
      <c r="F5229">
        <f>IF($A5229="","",VALUE(RIGHT(Tienda_3!E429,4)))</f>
        <v>2021</v>
      </c>
      <c r="G5229">
        <f>IF($A5229="","",Tienda_3!C429)</f>
        <v>1492400</v>
      </c>
      <c r="H5229">
        <f>IF($A5229="","",Tienda_3!D429)</f>
        <v>77700</v>
      </c>
      <c r="I5229">
        <f>IF($A5229="","",Tienda_3!H429)</f>
        <v>5</v>
      </c>
      <c r="J5229">
        <f>IF($A5229="",0,IF(AND(OR('Cuadro-de-mando'!$B$4="(Todas)",'Cuadro-de-mando'!$B$4=$A5229),OR('Cuadro-de-mando'!$E$4="(Todas)",'Cuadro-de-mando'!$E$4=$B5229),OR('Cuadro-de-mando'!$H$4="(Todas)",'Cuadro-de-mando'!$H$4=$C5229),OR('Cuadro-de-mando'!$K$4="(Todas)",'Cuadro-de-mando'!$K$4=$E5229),OR('Cuadro-de-mando'!$N$4="(Todos)",'Cuadro-de-mando'!$N$4=$F5229)),1,0))</f>
        <v>1</v>
      </c>
    </row>
    <row r="5230" spans="1:10" x14ac:dyDescent="0.25">
      <c r="A5230" t="str">
        <f>IF(Tienda_3!$A430="","","Tienda 3")</f>
        <v>Tienda 3</v>
      </c>
      <c r="B5230" t="str">
        <f>IF($A5230="","",Tienda_3!B430)</f>
        <v>Electrónicos</v>
      </c>
      <c r="C5230" t="str">
        <f>IF($A5230="","",Tienda_3!G430)</f>
        <v>Bogotá</v>
      </c>
      <c r="D5230" t="str">
        <f>IF($A5230="","",Tienda_3!F430)</f>
        <v>Maria Alfonso</v>
      </c>
      <c r="E5230" t="str">
        <f>IF($A5230="","",Tienda_3!I430)</f>
        <v>Cupón</v>
      </c>
      <c r="F5230">
        <f>IF($A5230="","",VALUE(RIGHT(Tienda_3!E430,4)))</f>
        <v>2020</v>
      </c>
      <c r="G5230">
        <f>IF($A5230="","",Tienda_3!C430)</f>
        <v>171200</v>
      </c>
      <c r="H5230">
        <f>IF($A5230="","",Tienda_3!D430)</f>
        <v>15900</v>
      </c>
      <c r="I5230">
        <f>IF($A5230="","",Tienda_3!H430)</f>
        <v>2</v>
      </c>
      <c r="J5230">
        <f>IF($A5230="",0,IF(AND(OR('Cuadro-de-mando'!$B$4="(Todas)",'Cuadro-de-mando'!$B$4=$A5230),OR('Cuadro-de-mando'!$E$4="(Todas)",'Cuadro-de-mando'!$E$4=$B5230),OR('Cuadro-de-mando'!$H$4="(Todas)",'Cuadro-de-mando'!$H$4=$C5230),OR('Cuadro-de-mando'!$K$4="(Todas)",'Cuadro-de-mando'!$K$4=$E5230),OR('Cuadro-de-mando'!$N$4="(Todos)",'Cuadro-de-mando'!$N$4=$F5230)),1,0))</f>
        <v>1</v>
      </c>
    </row>
    <row r="5231" spans="1:10" x14ac:dyDescent="0.25">
      <c r="A5231" t="str">
        <f>IF(Tienda_3!$A431="","","Tienda 3")</f>
        <v>Tienda 3</v>
      </c>
      <c r="B5231" t="str">
        <f>IF($A5231="","",Tienda_3!B431)</f>
        <v>Juguetes</v>
      </c>
      <c r="C5231" t="str">
        <f>IF($A5231="","",Tienda_3!G431)</f>
        <v>Barranquilla</v>
      </c>
      <c r="D5231" t="str">
        <f>IF($A5231="","",Tienda_3!F431)</f>
        <v>Rafael Acosta</v>
      </c>
      <c r="E5231" t="str">
        <f>IF($A5231="","",Tienda_3!I431)</f>
        <v>Tarjeta de crédito</v>
      </c>
      <c r="F5231">
        <f>IF($A5231="","",VALUE(RIGHT(Tienda_3!E431,4)))</f>
        <v>2022</v>
      </c>
      <c r="G5231">
        <f>IF($A5231="","",Tienda_3!C431)</f>
        <v>81700</v>
      </c>
      <c r="H5231">
        <f>IF($A5231="","",Tienda_3!D431)</f>
        <v>4700</v>
      </c>
      <c r="I5231">
        <f>IF($A5231="","",Tienda_3!H431)</f>
        <v>5</v>
      </c>
      <c r="J5231">
        <f>IF($A5231="",0,IF(AND(OR('Cuadro-de-mando'!$B$4="(Todas)",'Cuadro-de-mando'!$B$4=$A5231),OR('Cuadro-de-mando'!$E$4="(Todas)",'Cuadro-de-mando'!$E$4=$B5231),OR('Cuadro-de-mando'!$H$4="(Todas)",'Cuadro-de-mando'!$H$4=$C5231),OR('Cuadro-de-mando'!$K$4="(Todas)",'Cuadro-de-mando'!$K$4=$E5231),OR('Cuadro-de-mando'!$N$4="(Todos)",'Cuadro-de-mando'!$N$4=$F5231)),1,0))</f>
        <v>1</v>
      </c>
    </row>
    <row r="5232" spans="1:10" x14ac:dyDescent="0.25">
      <c r="A5232" t="str">
        <f>IF(Tienda_3!$A432="","","Tienda 3")</f>
        <v>Tienda 3</v>
      </c>
      <c r="B5232" t="str">
        <f>IF($A5232="","",Tienda_3!B432)</f>
        <v>Deportes y diversión</v>
      </c>
      <c r="C5232" t="str">
        <f>IF($A5232="","",Tienda_3!G432)</f>
        <v>Cali</v>
      </c>
      <c r="D5232" t="str">
        <f>IF($A5232="","",Tienda_3!F432)</f>
        <v>Pedro Gomez</v>
      </c>
      <c r="E5232" t="str">
        <f>IF($A5232="","",Tienda_3!I432)</f>
        <v>Tarjeta de crédito</v>
      </c>
      <c r="F5232">
        <f>IF($A5232="","",VALUE(RIGHT(Tienda_3!E432,4)))</f>
        <v>2020</v>
      </c>
      <c r="G5232">
        <f>IF($A5232="","",Tienda_3!C432)</f>
        <v>89900</v>
      </c>
      <c r="H5232">
        <f>IF($A5232="","",Tienda_3!D432)</f>
        <v>5200</v>
      </c>
      <c r="I5232">
        <f>IF($A5232="","",Tienda_3!H432)</f>
        <v>2</v>
      </c>
      <c r="J5232">
        <f>IF($A5232="",0,IF(AND(OR('Cuadro-de-mando'!$B$4="(Todas)",'Cuadro-de-mando'!$B$4=$A5232),OR('Cuadro-de-mando'!$E$4="(Todas)",'Cuadro-de-mando'!$E$4=$B5232),OR('Cuadro-de-mando'!$H$4="(Todas)",'Cuadro-de-mando'!$H$4=$C5232),OR('Cuadro-de-mando'!$K$4="(Todas)",'Cuadro-de-mando'!$K$4=$E5232),OR('Cuadro-de-mando'!$N$4="(Todos)",'Cuadro-de-mando'!$N$4=$F5232)),1,0))</f>
        <v>1</v>
      </c>
    </row>
    <row r="5233" spans="1:10" x14ac:dyDescent="0.25">
      <c r="A5233" t="str">
        <f>IF(Tienda_3!$A433="","","Tienda 3")</f>
        <v>Tienda 3</v>
      </c>
      <c r="B5233" t="str">
        <f>IF($A5233="","",Tienda_3!B433)</f>
        <v>Deportes y diversión</v>
      </c>
      <c r="C5233" t="str">
        <f>IF($A5233="","",Tienda_3!G433)</f>
        <v>Cali</v>
      </c>
      <c r="D5233" t="str">
        <f>IF($A5233="","",Tienda_3!F433)</f>
        <v>Mariana Herrera</v>
      </c>
      <c r="E5233" t="str">
        <f>IF($A5233="","",Tienda_3!I433)</f>
        <v>Tarjeta de crédito</v>
      </c>
      <c r="F5233">
        <f>IF($A5233="","",VALUE(RIGHT(Tienda_3!E433,4)))</f>
        <v>2020</v>
      </c>
      <c r="G5233">
        <f>IF($A5233="","",Tienda_3!C433)</f>
        <v>45900</v>
      </c>
      <c r="H5233">
        <f>IF($A5233="","",Tienda_3!D433)</f>
        <v>3100</v>
      </c>
      <c r="I5233">
        <f>IF($A5233="","",Tienda_3!H433)</f>
        <v>4</v>
      </c>
      <c r="J5233">
        <f>IF($A5233="",0,IF(AND(OR('Cuadro-de-mando'!$B$4="(Todas)",'Cuadro-de-mando'!$B$4=$A5233),OR('Cuadro-de-mando'!$E$4="(Todas)",'Cuadro-de-mando'!$E$4=$B5233),OR('Cuadro-de-mando'!$H$4="(Todas)",'Cuadro-de-mando'!$H$4=$C5233),OR('Cuadro-de-mando'!$K$4="(Todas)",'Cuadro-de-mando'!$K$4=$E5233),OR('Cuadro-de-mando'!$N$4="(Todos)",'Cuadro-de-mando'!$N$4=$F5233)),1,0))</f>
        <v>1</v>
      </c>
    </row>
    <row r="5234" spans="1:10" x14ac:dyDescent="0.25">
      <c r="A5234" t="str">
        <f>IF(Tienda_3!$A434="","","Tienda 3")</f>
        <v>Tienda 3</v>
      </c>
      <c r="B5234" t="str">
        <f>IF($A5234="","",Tienda_3!B434)</f>
        <v>Libros</v>
      </c>
      <c r="C5234" t="str">
        <f>IF($A5234="","",Tienda_3!G434)</f>
        <v>Bogotá</v>
      </c>
      <c r="D5234" t="str">
        <f>IF($A5234="","",Tienda_3!F434)</f>
        <v>Santiago Silva</v>
      </c>
      <c r="E5234" t="str">
        <f>IF($A5234="","",Tienda_3!I434)</f>
        <v>Tarjeta de crédito</v>
      </c>
      <c r="F5234">
        <f>IF($A5234="","",VALUE(RIGHT(Tienda_3!E434,4)))</f>
        <v>2021</v>
      </c>
      <c r="G5234">
        <f>IF($A5234="","",Tienda_3!C434)</f>
        <v>44000</v>
      </c>
      <c r="H5234">
        <f>IF($A5234="","",Tienda_3!D434)</f>
        <v>2600</v>
      </c>
      <c r="I5234">
        <f>IF($A5234="","",Tienda_3!H434)</f>
        <v>5</v>
      </c>
      <c r="J5234">
        <f>IF($A5234="",0,IF(AND(OR('Cuadro-de-mando'!$B$4="(Todas)",'Cuadro-de-mando'!$B$4=$A5234),OR('Cuadro-de-mando'!$E$4="(Todas)",'Cuadro-de-mando'!$E$4=$B5234),OR('Cuadro-de-mando'!$H$4="(Todas)",'Cuadro-de-mando'!$H$4=$C5234),OR('Cuadro-de-mando'!$K$4="(Todas)",'Cuadro-de-mando'!$K$4=$E5234),OR('Cuadro-de-mando'!$N$4="(Todos)",'Cuadro-de-mando'!$N$4=$F5234)),1,0))</f>
        <v>1</v>
      </c>
    </row>
    <row r="5235" spans="1:10" x14ac:dyDescent="0.25">
      <c r="A5235" t="str">
        <f>IF(Tienda_3!$A435="","","Tienda 3")</f>
        <v>Tienda 3</v>
      </c>
      <c r="B5235" t="str">
        <f>IF($A5235="","",Tienda_3!B435)</f>
        <v>Electrónicos</v>
      </c>
      <c r="C5235" t="str">
        <f>IF($A5235="","",Tienda_3!G435)</f>
        <v>Medellín</v>
      </c>
      <c r="D5235" t="str">
        <f>IF($A5235="","",Tienda_3!F435)</f>
        <v>Mariana Herrera</v>
      </c>
      <c r="E5235" t="str">
        <f>IF($A5235="","",Tienda_3!I435)</f>
        <v>Cupón</v>
      </c>
      <c r="F5235">
        <f>IF($A5235="","",VALUE(RIGHT(Tienda_3!E435,4)))</f>
        <v>2022</v>
      </c>
      <c r="G5235">
        <f>IF($A5235="","",Tienda_3!C435)</f>
        <v>146900</v>
      </c>
      <c r="H5235">
        <f>IF($A5235="","",Tienda_3!D435)</f>
        <v>10200</v>
      </c>
      <c r="I5235">
        <f>IF($A5235="","",Tienda_3!H435)</f>
        <v>5</v>
      </c>
      <c r="J5235">
        <f>IF($A5235="",0,IF(AND(OR('Cuadro-de-mando'!$B$4="(Todas)",'Cuadro-de-mando'!$B$4=$A5235),OR('Cuadro-de-mando'!$E$4="(Todas)",'Cuadro-de-mando'!$E$4=$B5235),OR('Cuadro-de-mando'!$H$4="(Todas)",'Cuadro-de-mando'!$H$4=$C5235),OR('Cuadro-de-mando'!$K$4="(Todas)",'Cuadro-de-mando'!$K$4=$E5235),OR('Cuadro-de-mando'!$N$4="(Todos)",'Cuadro-de-mando'!$N$4=$F5235)),1,0))</f>
        <v>1</v>
      </c>
    </row>
    <row r="5236" spans="1:10" x14ac:dyDescent="0.25">
      <c r="A5236" t="str">
        <f>IF(Tienda_3!$A436="","","Tienda 3")</f>
        <v>Tienda 3</v>
      </c>
      <c r="B5236" t="str">
        <f>IF($A5236="","",Tienda_3!B436)</f>
        <v>Electrónicos</v>
      </c>
      <c r="C5236" t="str">
        <f>IF($A5236="","",Tienda_3!G436)</f>
        <v>Bogotá</v>
      </c>
      <c r="D5236" t="str">
        <f>IF($A5236="","",Tienda_3!F436)</f>
        <v>Izabela de León</v>
      </c>
      <c r="E5236" t="str">
        <f>IF($A5236="","",Tienda_3!I436)</f>
        <v>Nequi</v>
      </c>
      <c r="F5236">
        <f>IF($A5236="","",VALUE(RIGHT(Tienda_3!E436,4)))</f>
        <v>2021</v>
      </c>
      <c r="G5236">
        <f>IF($A5236="","",Tienda_3!C436)</f>
        <v>94300</v>
      </c>
      <c r="H5236">
        <f>IF($A5236="","",Tienda_3!D436)</f>
        <v>3200</v>
      </c>
      <c r="I5236">
        <f>IF($A5236="","",Tienda_3!H436)</f>
        <v>4</v>
      </c>
      <c r="J5236">
        <f>IF($A5236="",0,IF(AND(OR('Cuadro-de-mando'!$B$4="(Todas)",'Cuadro-de-mando'!$B$4=$A5236),OR('Cuadro-de-mando'!$E$4="(Todas)",'Cuadro-de-mando'!$E$4=$B5236),OR('Cuadro-de-mando'!$H$4="(Todas)",'Cuadro-de-mando'!$H$4=$C5236),OR('Cuadro-de-mando'!$K$4="(Todas)",'Cuadro-de-mando'!$K$4=$E5236),OR('Cuadro-de-mando'!$N$4="(Todos)",'Cuadro-de-mando'!$N$4=$F5236)),1,0))</f>
        <v>1</v>
      </c>
    </row>
    <row r="5237" spans="1:10" x14ac:dyDescent="0.25">
      <c r="A5237" t="str">
        <f>IF(Tienda_3!$A437="","","Tienda 3")</f>
        <v>Tienda 3</v>
      </c>
      <c r="B5237" t="str">
        <f>IF($A5237="","",Tienda_3!B437)</f>
        <v>Electrónicos</v>
      </c>
      <c r="C5237" t="str">
        <f>IF($A5237="","",Tienda_3!G437)</f>
        <v>Bogotá</v>
      </c>
      <c r="D5237" t="str">
        <f>IF($A5237="","",Tienda_3!F437)</f>
        <v>Ángel Rodriguez</v>
      </c>
      <c r="E5237" t="str">
        <f>IF($A5237="","",Tienda_3!I437)</f>
        <v>Nequi</v>
      </c>
      <c r="F5237">
        <f>IF($A5237="","",VALUE(RIGHT(Tienda_3!E437,4)))</f>
        <v>2020</v>
      </c>
      <c r="G5237">
        <f>IF($A5237="","",Tienda_3!C437)</f>
        <v>1013400</v>
      </c>
      <c r="H5237">
        <f>IF($A5237="","",Tienda_3!D437)</f>
        <v>52100</v>
      </c>
      <c r="I5237">
        <f>IF($A5237="","",Tienda_3!H437)</f>
        <v>5</v>
      </c>
      <c r="J5237">
        <f>IF($A5237="",0,IF(AND(OR('Cuadro-de-mando'!$B$4="(Todas)",'Cuadro-de-mando'!$B$4=$A5237),OR('Cuadro-de-mando'!$E$4="(Todas)",'Cuadro-de-mando'!$E$4=$B5237),OR('Cuadro-de-mando'!$H$4="(Todas)",'Cuadro-de-mando'!$H$4=$C5237),OR('Cuadro-de-mando'!$K$4="(Todas)",'Cuadro-de-mando'!$K$4=$E5237),OR('Cuadro-de-mando'!$N$4="(Todos)",'Cuadro-de-mando'!$N$4=$F5237)),1,0))</f>
        <v>1</v>
      </c>
    </row>
    <row r="5238" spans="1:10" x14ac:dyDescent="0.25">
      <c r="A5238" t="str">
        <f>IF(Tienda_3!$A438="","","Tienda 3")</f>
        <v>Tienda 3</v>
      </c>
      <c r="B5238" t="str">
        <f>IF($A5238="","",Tienda_3!B438)</f>
        <v>Muebles</v>
      </c>
      <c r="C5238" t="str">
        <f>IF($A5238="","",Tienda_3!G438)</f>
        <v>Cali</v>
      </c>
      <c r="D5238" t="str">
        <f>IF($A5238="","",Tienda_3!F438)</f>
        <v>Rafael Acosta</v>
      </c>
      <c r="E5238" t="str">
        <f>IF($A5238="","",Tienda_3!I438)</f>
        <v>Nequi</v>
      </c>
      <c r="F5238">
        <f>IF($A5238="","",VALUE(RIGHT(Tienda_3!E438,4)))</f>
        <v>2022</v>
      </c>
      <c r="G5238">
        <f>IF($A5238="","",Tienda_3!C438)</f>
        <v>667800</v>
      </c>
      <c r="H5238">
        <f>IF($A5238="","",Tienda_3!D438)</f>
        <v>33700</v>
      </c>
      <c r="I5238">
        <f>IF($A5238="","",Tienda_3!H438)</f>
        <v>4</v>
      </c>
      <c r="J5238">
        <f>IF($A5238="",0,IF(AND(OR('Cuadro-de-mando'!$B$4="(Todas)",'Cuadro-de-mando'!$B$4=$A5238),OR('Cuadro-de-mando'!$E$4="(Todas)",'Cuadro-de-mando'!$E$4=$B5238),OR('Cuadro-de-mando'!$H$4="(Todas)",'Cuadro-de-mando'!$H$4=$C5238),OR('Cuadro-de-mando'!$K$4="(Todas)",'Cuadro-de-mando'!$K$4=$E5238),OR('Cuadro-de-mando'!$N$4="(Todos)",'Cuadro-de-mando'!$N$4=$F5238)),1,0))</f>
        <v>1</v>
      </c>
    </row>
    <row r="5239" spans="1:10" x14ac:dyDescent="0.25">
      <c r="A5239" t="str">
        <f>IF(Tienda_3!$A439="","","Tienda 3")</f>
        <v>Tienda 3</v>
      </c>
      <c r="B5239" t="str">
        <f>IF($A5239="","",Tienda_3!B439)</f>
        <v>Artículos para el hogar</v>
      </c>
      <c r="C5239" t="str">
        <f>IF($A5239="","",Tienda_3!G439)</f>
        <v>Medellín</v>
      </c>
      <c r="D5239" t="str">
        <f>IF($A5239="","",Tienda_3!F439)</f>
        <v>Camila Rivera</v>
      </c>
      <c r="E5239" t="str">
        <f>IF($A5239="","",Tienda_3!I439)</f>
        <v>Nequi</v>
      </c>
      <c r="F5239">
        <f>IF($A5239="","",VALUE(RIGHT(Tienda_3!E439,4)))</f>
        <v>2021</v>
      </c>
      <c r="G5239">
        <f>IF($A5239="","",Tienda_3!C439)</f>
        <v>207200</v>
      </c>
      <c r="H5239">
        <f>IF($A5239="","",Tienda_3!D439)</f>
        <v>9200</v>
      </c>
      <c r="I5239">
        <f>IF($A5239="","",Tienda_3!H439)</f>
        <v>1</v>
      </c>
      <c r="J5239">
        <f>IF($A5239="",0,IF(AND(OR('Cuadro-de-mando'!$B$4="(Todas)",'Cuadro-de-mando'!$B$4=$A5239),OR('Cuadro-de-mando'!$E$4="(Todas)",'Cuadro-de-mando'!$E$4=$B5239),OR('Cuadro-de-mando'!$H$4="(Todas)",'Cuadro-de-mando'!$H$4=$C5239),OR('Cuadro-de-mando'!$K$4="(Todas)",'Cuadro-de-mando'!$K$4=$E5239),OR('Cuadro-de-mando'!$N$4="(Todos)",'Cuadro-de-mando'!$N$4=$F5239)),1,0))</f>
        <v>1</v>
      </c>
    </row>
    <row r="5240" spans="1:10" x14ac:dyDescent="0.25">
      <c r="A5240" t="str">
        <f>IF(Tienda_3!$A440="","","Tienda 3")</f>
        <v>Tienda 3</v>
      </c>
      <c r="B5240" t="str">
        <f>IF($A5240="","",Tienda_3!B440)</f>
        <v>Deportes y diversión</v>
      </c>
      <c r="C5240" t="str">
        <f>IF($A5240="","",Tienda_3!G440)</f>
        <v>Leticia</v>
      </c>
      <c r="D5240" t="str">
        <f>IF($A5240="","",Tienda_3!F440)</f>
        <v>Lucas Olivera</v>
      </c>
      <c r="E5240" t="str">
        <f>IF($A5240="","",Tienda_3!I440)</f>
        <v>Cupón</v>
      </c>
      <c r="F5240">
        <f>IF($A5240="","",VALUE(RIGHT(Tienda_3!E440,4)))</f>
        <v>2020</v>
      </c>
      <c r="G5240">
        <f>IF($A5240="","",Tienda_3!C440)</f>
        <v>30800</v>
      </c>
      <c r="H5240">
        <f>IF($A5240="","",Tienda_3!D440)</f>
        <v>1900</v>
      </c>
      <c r="I5240">
        <f>IF($A5240="","",Tienda_3!H440)</f>
        <v>5</v>
      </c>
      <c r="J5240">
        <f>IF($A5240="",0,IF(AND(OR('Cuadro-de-mando'!$B$4="(Todas)",'Cuadro-de-mando'!$B$4=$A5240),OR('Cuadro-de-mando'!$E$4="(Todas)",'Cuadro-de-mando'!$E$4=$B5240),OR('Cuadro-de-mando'!$H$4="(Todas)",'Cuadro-de-mando'!$H$4=$C5240),OR('Cuadro-de-mando'!$K$4="(Todas)",'Cuadro-de-mando'!$K$4=$E5240),OR('Cuadro-de-mando'!$N$4="(Todos)",'Cuadro-de-mando'!$N$4=$F5240)),1,0))</f>
        <v>1</v>
      </c>
    </row>
    <row r="5241" spans="1:10" x14ac:dyDescent="0.25">
      <c r="A5241" t="str">
        <f>IF(Tienda_3!$A441="","","Tienda 3")</f>
        <v>Tienda 3</v>
      </c>
      <c r="B5241" t="str">
        <f>IF($A5241="","",Tienda_3!B441)</f>
        <v>Electrónicos</v>
      </c>
      <c r="C5241" t="str">
        <f>IF($A5241="","",Tienda_3!G441)</f>
        <v>Soacha</v>
      </c>
      <c r="D5241" t="str">
        <f>IF($A5241="","",Tienda_3!F441)</f>
        <v>Camila Rivera</v>
      </c>
      <c r="E5241" t="str">
        <f>IF($A5241="","",Tienda_3!I441)</f>
        <v>Nequi</v>
      </c>
      <c r="F5241">
        <f>IF($A5241="","",VALUE(RIGHT(Tienda_3!E441,4)))</f>
        <v>2020</v>
      </c>
      <c r="G5241">
        <f>IF($A5241="","",Tienda_3!C441)</f>
        <v>121500</v>
      </c>
      <c r="H5241">
        <f>IF($A5241="","",Tienda_3!D441)</f>
        <v>4700</v>
      </c>
      <c r="I5241">
        <f>IF($A5241="","",Tienda_3!H441)</f>
        <v>3</v>
      </c>
      <c r="J5241">
        <f>IF($A5241="",0,IF(AND(OR('Cuadro-de-mando'!$B$4="(Todas)",'Cuadro-de-mando'!$B$4=$A5241),OR('Cuadro-de-mando'!$E$4="(Todas)",'Cuadro-de-mando'!$E$4=$B5241),OR('Cuadro-de-mando'!$H$4="(Todas)",'Cuadro-de-mando'!$H$4=$C5241),OR('Cuadro-de-mando'!$K$4="(Todas)",'Cuadro-de-mando'!$K$4=$E5241),OR('Cuadro-de-mando'!$N$4="(Todos)",'Cuadro-de-mando'!$N$4=$F5241)),1,0))</f>
        <v>1</v>
      </c>
    </row>
    <row r="5242" spans="1:10" x14ac:dyDescent="0.25">
      <c r="A5242" t="str">
        <f>IF(Tienda_3!$A442="","","Tienda 3")</f>
        <v>Tienda 3</v>
      </c>
      <c r="B5242" t="str">
        <f>IF($A5242="","",Tienda_3!B442)</f>
        <v>Electrodomésticos</v>
      </c>
      <c r="C5242" t="str">
        <f>IF($A5242="","",Tienda_3!G442)</f>
        <v>Cali</v>
      </c>
      <c r="D5242" t="str">
        <f>IF($A5242="","",Tienda_3!F442)</f>
        <v>Ángel Rodriguez</v>
      </c>
      <c r="E5242" t="str">
        <f>IF($A5242="","",Tienda_3!I442)</f>
        <v>Nequi</v>
      </c>
      <c r="F5242">
        <f>IF($A5242="","",VALUE(RIGHT(Tienda_3!E442,4)))</f>
        <v>2020</v>
      </c>
      <c r="G5242">
        <f>IF($A5242="","",Tienda_3!C442)</f>
        <v>2460200</v>
      </c>
      <c r="H5242">
        <f>IF($A5242="","",Tienda_3!D442)</f>
        <v>129200</v>
      </c>
      <c r="I5242">
        <f>IF($A5242="","",Tienda_3!H442)</f>
        <v>5</v>
      </c>
      <c r="J5242">
        <f>IF($A5242="",0,IF(AND(OR('Cuadro-de-mando'!$B$4="(Todas)",'Cuadro-de-mando'!$B$4=$A5242),OR('Cuadro-de-mando'!$E$4="(Todas)",'Cuadro-de-mando'!$E$4=$B5242),OR('Cuadro-de-mando'!$H$4="(Todas)",'Cuadro-de-mando'!$H$4=$C5242),OR('Cuadro-de-mando'!$K$4="(Todas)",'Cuadro-de-mando'!$K$4=$E5242),OR('Cuadro-de-mando'!$N$4="(Todos)",'Cuadro-de-mando'!$N$4=$F5242)),1,0))</f>
        <v>1</v>
      </c>
    </row>
    <row r="5243" spans="1:10" x14ac:dyDescent="0.25">
      <c r="A5243" t="str">
        <f>IF(Tienda_3!$A443="","","Tienda 3")</f>
        <v>Tienda 3</v>
      </c>
      <c r="B5243" t="str">
        <f>IF($A5243="","",Tienda_3!B443)</f>
        <v>Libros</v>
      </c>
      <c r="C5243" t="str">
        <f>IF($A5243="","",Tienda_3!G443)</f>
        <v>Bogotá</v>
      </c>
      <c r="D5243" t="str">
        <f>IF($A5243="","",Tienda_3!F443)</f>
        <v>Rafael Acosta</v>
      </c>
      <c r="E5243" t="str">
        <f>IF($A5243="","",Tienda_3!I443)</f>
        <v>Tarjeta de crédito</v>
      </c>
      <c r="F5243">
        <f>IF($A5243="","",VALUE(RIGHT(Tienda_3!E443,4)))</f>
        <v>2022</v>
      </c>
      <c r="G5243">
        <f>IF($A5243="","",Tienda_3!C443)</f>
        <v>72900</v>
      </c>
      <c r="H5243">
        <f>IF($A5243="","",Tienda_3!D443)</f>
        <v>2100</v>
      </c>
      <c r="I5243">
        <f>IF($A5243="","",Tienda_3!H443)</f>
        <v>5</v>
      </c>
      <c r="J5243">
        <f>IF($A5243="",0,IF(AND(OR('Cuadro-de-mando'!$B$4="(Todas)",'Cuadro-de-mando'!$B$4=$A5243),OR('Cuadro-de-mando'!$E$4="(Todas)",'Cuadro-de-mando'!$E$4=$B5243),OR('Cuadro-de-mando'!$H$4="(Todas)",'Cuadro-de-mando'!$H$4=$C5243),OR('Cuadro-de-mando'!$K$4="(Todas)",'Cuadro-de-mando'!$K$4=$E5243),OR('Cuadro-de-mando'!$N$4="(Todos)",'Cuadro-de-mando'!$N$4=$F5243)),1,0))</f>
        <v>1</v>
      </c>
    </row>
    <row r="5244" spans="1:10" x14ac:dyDescent="0.25">
      <c r="A5244" t="str">
        <f>IF(Tienda_3!$A444="","","Tienda 3")</f>
        <v>Tienda 3</v>
      </c>
      <c r="B5244" t="str">
        <f>IF($A5244="","",Tienda_3!B444)</f>
        <v>Juguetes</v>
      </c>
      <c r="C5244" t="str">
        <f>IF($A5244="","",Tienda_3!G444)</f>
        <v>Cartagena</v>
      </c>
      <c r="D5244" t="str">
        <f>IF($A5244="","",Tienda_3!F444)</f>
        <v>Pedro Gomez</v>
      </c>
      <c r="E5244" t="str">
        <f>IF($A5244="","",Tienda_3!I444)</f>
        <v>Tarjeta de crédito</v>
      </c>
      <c r="F5244">
        <f>IF($A5244="","",VALUE(RIGHT(Tienda_3!E444,4)))</f>
        <v>2022</v>
      </c>
      <c r="G5244">
        <f>IF($A5244="","",Tienda_3!C444)</f>
        <v>22500</v>
      </c>
      <c r="H5244">
        <f>IF($A5244="","",Tienda_3!D444)</f>
        <v>0</v>
      </c>
      <c r="I5244">
        <f>IF($A5244="","",Tienda_3!H444)</f>
        <v>4</v>
      </c>
      <c r="J5244">
        <f>IF($A5244="",0,IF(AND(OR('Cuadro-de-mando'!$B$4="(Todas)",'Cuadro-de-mando'!$B$4=$A5244),OR('Cuadro-de-mando'!$E$4="(Todas)",'Cuadro-de-mando'!$E$4=$B5244),OR('Cuadro-de-mando'!$H$4="(Todas)",'Cuadro-de-mando'!$H$4=$C5244),OR('Cuadro-de-mando'!$K$4="(Todas)",'Cuadro-de-mando'!$K$4=$E5244),OR('Cuadro-de-mando'!$N$4="(Todos)",'Cuadro-de-mando'!$N$4=$F5244)),1,0))</f>
        <v>1</v>
      </c>
    </row>
    <row r="5245" spans="1:10" x14ac:dyDescent="0.25">
      <c r="A5245" t="str">
        <f>IF(Tienda_3!$A445="","","Tienda 3")</f>
        <v>Tienda 3</v>
      </c>
      <c r="B5245" t="str">
        <f>IF($A5245="","",Tienda_3!B445)</f>
        <v>Deportes y diversión</v>
      </c>
      <c r="C5245" t="str">
        <f>IF($A5245="","",Tienda_3!G445)</f>
        <v>Cali</v>
      </c>
      <c r="D5245" t="str">
        <f>IF($A5245="","",Tienda_3!F445)</f>
        <v>Juliana Costa</v>
      </c>
      <c r="E5245" t="str">
        <f>IF($A5245="","",Tienda_3!I445)</f>
        <v>Nequi</v>
      </c>
      <c r="F5245">
        <f>IF($A5245="","",VALUE(RIGHT(Tienda_3!E445,4)))</f>
        <v>2020</v>
      </c>
      <c r="G5245">
        <f>IF($A5245="","",Tienda_3!C445)</f>
        <v>42800</v>
      </c>
      <c r="H5245">
        <f>IF($A5245="","",Tienda_3!D445)</f>
        <v>2700</v>
      </c>
      <c r="I5245">
        <f>IF($A5245="","",Tienda_3!H445)</f>
        <v>1</v>
      </c>
      <c r="J5245">
        <f>IF($A5245="",0,IF(AND(OR('Cuadro-de-mando'!$B$4="(Todas)",'Cuadro-de-mando'!$B$4=$A5245),OR('Cuadro-de-mando'!$E$4="(Todas)",'Cuadro-de-mando'!$E$4=$B5245),OR('Cuadro-de-mando'!$H$4="(Todas)",'Cuadro-de-mando'!$H$4=$C5245),OR('Cuadro-de-mando'!$K$4="(Todas)",'Cuadro-de-mando'!$K$4=$E5245),OR('Cuadro-de-mando'!$N$4="(Todos)",'Cuadro-de-mando'!$N$4=$F5245)),1,0))</f>
        <v>1</v>
      </c>
    </row>
    <row r="5246" spans="1:10" x14ac:dyDescent="0.25">
      <c r="A5246" t="str">
        <f>IF(Tienda_3!$A446="","","Tienda 3")</f>
        <v>Tienda 3</v>
      </c>
      <c r="B5246" t="str">
        <f>IF($A5246="","",Tienda_3!B446)</f>
        <v>Electrónicos</v>
      </c>
      <c r="C5246" t="str">
        <f>IF($A5246="","",Tienda_3!G446)</f>
        <v>Bogotá</v>
      </c>
      <c r="D5246" t="str">
        <f>IF($A5246="","",Tienda_3!F446)</f>
        <v>Camila Rivera</v>
      </c>
      <c r="E5246" t="str">
        <f>IF($A5246="","",Tienda_3!I446)</f>
        <v>Tarjeta de crédito</v>
      </c>
      <c r="F5246">
        <f>IF($A5246="","",VALUE(RIGHT(Tienda_3!E446,4)))</f>
        <v>2022</v>
      </c>
      <c r="G5246">
        <f>IF($A5246="","",Tienda_3!C446)</f>
        <v>1844100</v>
      </c>
      <c r="H5246">
        <f>IF($A5246="","",Tienda_3!D446)</f>
        <v>96400</v>
      </c>
      <c r="I5246">
        <f>IF($A5246="","",Tienda_3!H446)</f>
        <v>5</v>
      </c>
      <c r="J5246">
        <f>IF($A5246="",0,IF(AND(OR('Cuadro-de-mando'!$B$4="(Todas)",'Cuadro-de-mando'!$B$4=$A5246),OR('Cuadro-de-mando'!$E$4="(Todas)",'Cuadro-de-mando'!$E$4=$B5246),OR('Cuadro-de-mando'!$H$4="(Todas)",'Cuadro-de-mando'!$H$4=$C5246),OR('Cuadro-de-mando'!$K$4="(Todas)",'Cuadro-de-mando'!$K$4=$E5246),OR('Cuadro-de-mando'!$N$4="(Todos)",'Cuadro-de-mando'!$N$4=$F5246)),1,0))</f>
        <v>1</v>
      </c>
    </row>
    <row r="5247" spans="1:10" x14ac:dyDescent="0.25">
      <c r="A5247" t="str">
        <f>IF(Tienda_3!$A447="","","Tienda 3")</f>
        <v>Tienda 3</v>
      </c>
      <c r="B5247" t="str">
        <f>IF($A5247="","",Tienda_3!B447)</f>
        <v>Electrónicos</v>
      </c>
      <c r="C5247" t="str">
        <f>IF($A5247="","",Tienda_3!G447)</f>
        <v>Bogotá</v>
      </c>
      <c r="D5247" t="str">
        <f>IF($A5247="","",Tienda_3!F447)</f>
        <v>Lucas Olivera</v>
      </c>
      <c r="E5247" t="str">
        <f>IF($A5247="","",Tienda_3!I447)</f>
        <v>Nequi</v>
      </c>
      <c r="F5247">
        <f>IF($A5247="","",VALUE(RIGHT(Tienda_3!E447,4)))</f>
        <v>2020</v>
      </c>
      <c r="G5247">
        <f>IF($A5247="","",Tienda_3!C447)</f>
        <v>1961800</v>
      </c>
      <c r="H5247">
        <f>IF($A5247="","",Tienda_3!D447)</f>
        <v>104900</v>
      </c>
      <c r="I5247">
        <f>IF($A5247="","",Tienda_3!H447)</f>
        <v>4</v>
      </c>
      <c r="J5247">
        <f>IF($A5247="",0,IF(AND(OR('Cuadro-de-mando'!$B$4="(Todas)",'Cuadro-de-mando'!$B$4=$A5247),OR('Cuadro-de-mando'!$E$4="(Todas)",'Cuadro-de-mando'!$E$4=$B5247),OR('Cuadro-de-mando'!$H$4="(Todas)",'Cuadro-de-mando'!$H$4=$C5247),OR('Cuadro-de-mando'!$K$4="(Todas)",'Cuadro-de-mando'!$K$4=$E5247),OR('Cuadro-de-mando'!$N$4="(Todos)",'Cuadro-de-mando'!$N$4=$F5247)),1,0))</f>
        <v>1</v>
      </c>
    </row>
    <row r="5248" spans="1:10" x14ac:dyDescent="0.25">
      <c r="A5248" t="str">
        <f>IF(Tienda_3!$A448="","","Tienda 3")</f>
        <v>Tienda 3</v>
      </c>
      <c r="B5248" t="str">
        <f>IF($A5248="","",Tienda_3!B448)</f>
        <v>Deportes y diversión</v>
      </c>
      <c r="C5248" t="str">
        <f>IF($A5248="","",Tienda_3!G448)</f>
        <v>Medellín</v>
      </c>
      <c r="D5248" t="str">
        <f>IF($A5248="","",Tienda_3!F448)</f>
        <v>Santiago Silva</v>
      </c>
      <c r="E5248" t="str">
        <f>IF($A5248="","",Tienda_3!I448)</f>
        <v>Cupón</v>
      </c>
      <c r="F5248">
        <f>IF($A5248="","",VALUE(RIGHT(Tienda_3!E448,4)))</f>
        <v>2023</v>
      </c>
      <c r="G5248">
        <f>IF($A5248="","",Tienda_3!C448)</f>
        <v>45400</v>
      </c>
      <c r="H5248">
        <f>IF($A5248="","",Tienda_3!D448)</f>
        <v>0</v>
      </c>
      <c r="I5248">
        <f>IF($A5248="","",Tienda_3!H448)</f>
        <v>5</v>
      </c>
      <c r="J5248">
        <f>IF($A5248="",0,IF(AND(OR('Cuadro-de-mando'!$B$4="(Todas)",'Cuadro-de-mando'!$B$4=$A5248),OR('Cuadro-de-mando'!$E$4="(Todas)",'Cuadro-de-mando'!$E$4=$B5248),OR('Cuadro-de-mando'!$H$4="(Todas)",'Cuadro-de-mando'!$H$4=$C5248),OR('Cuadro-de-mando'!$K$4="(Todas)",'Cuadro-de-mando'!$K$4=$E5248),OR('Cuadro-de-mando'!$N$4="(Todos)",'Cuadro-de-mando'!$N$4=$F5248)),1,0))</f>
        <v>1</v>
      </c>
    </row>
    <row r="5249" spans="1:10" x14ac:dyDescent="0.25">
      <c r="A5249" t="str">
        <f>IF(Tienda_3!$A449="","","Tienda 3")</f>
        <v>Tienda 3</v>
      </c>
      <c r="B5249" t="str">
        <f>IF($A5249="","",Tienda_3!B449)</f>
        <v>Artículos para el hogar</v>
      </c>
      <c r="C5249" t="str">
        <f>IF($A5249="","",Tienda_3!G449)</f>
        <v>Medellín</v>
      </c>
      <c r="D5249" t="str">
        <f>IF($A5249="","",Tienda_3!F449)</f>
        <v>Lucas Olivera</v>
      </c>
      <c r="E5249" t="str">
        <f>IF($A5249="","",Tienda_3!I449)</f>
        <v>Tarjeta de crédito</v>
      </c>
      <c r="F5249">
        <f>IF($A5249="","",VALUE(RIGHT(Tienda_3!E449,4)))</f>
        <v>2022</v>
      </c>
      <c r="G5249">
        <f>IF($A5249="","",Tienda_3!C449)</f>
        <v>61400</v>
      </c>
      <c r="H5249">
        <f>IF($A5249="","",Tienda_3!D449)</f>
        <v>1500</v>
      </c>
      <c r="I5249">
        <f>IF($A5249="","",Tienda_3!H449)</f>
        <v>1</v>
      </c>
      <c r="J5249">
        <f>IF($A5249="",0,IF(AND(OR('Cuadro-de-mando'!$B$4="(Todas)",'Cuadro-de-mando'!$B$4=$A5249),OR('Cuadro-de-mando'!$E$4="(Todas)",'Cuadro-de-mando'!$E$4=$B5249),OR('Cuadro-de-mando'!$H$4="(Todas)",'Cuadro-de-mando'!$H$4=$C5249),OR('Cuadro-de-mando'!$K$4="(Todas)",'Cuadro-de-mando'!$K$4=$E5249),OR('Cuadro-de-mando'!$N$4="(Todos)",'Cuadro-de-mando'!$N$4=$F5249)),1,0))</f>
        <v>1</v>
      </c>
    </row>
    <row r="5250" spans="1:10" x14ac:dyDescent="0.25">
      <c r="A5250" t="str">
        <f>IF(Tienda_3!$A450="","","Tienda 3")</f>
        <v>Tienda 3</v>
      </c>
      <c r="B5250" t="str">
        <f>IF($A5250="","",Tienda_3!B450)</f>
        <v>Juguetes</v>
      </c>
      <c r="C5250" t="str">
        <f>IF($A5250="","",Tienda_3!G450)</f>
        <v>Medellín</v>
      </c>
      <c r="D5250" t="str">
        <f>IF($A5250="","",Tienda_3!F450)</f>
        <v>Rafael Acosta</v>
      </c>
      <c r="E5250" t="str">
        <f>IF($A5250="","",Tienda_3!I450)</f>
        <v>Nequi</v>
      </c>
      <c r="F5250">
        <f>IF($A5250="","",VALUE(RIGHT(Tienda_3!E450,4)))</f>
        <v>2021</v>
      </c>
      <c r="G5250">
        <f>IF($A5250="","",Tienda_3!C450)</f>
        <v>46000</v>
      </c>
      <c r="H5250">
        <f>IF($A5250="","",Tienda_3!D450)</f>
        <v>2700</v>
      </c>
      <c r="I5250">
        <f>IF($A5250="","",Tienda_3!H450)</f>
        <v>5</v>
      </c>
      <c r="J5250">
        <f>IF($A5250="",0,IF(AND(OR('Cuadro-de-mando'!$B$4="(Todas)",'Cuadro-de-mando'!$B$4=$A5250),OR('Cuadro-de-mando'!$E$4="(Todas)",'Cuadro-de-mando'!$E$4=$B5250),OR('Cuadro-de-mando'!$H$4="(Todas)",'Cuadro-de-mando'!$H$4=$C5250),OR('Cuadro-de-mando'!$K$4="(Todas)",'Cuadro-de-mando'!$K$4=$E5250),OR('Cuadro-de-mando'!$N$4="(Todos)",'Cuadro-de-mando'!$N$4=$F5250)),1,0))</f>
        <v>1</v>
      </c>
    </row>
    <row r="5251" spans="1:10" x14ac:dyDescent="0.25">
      <c r="A5251" t="str">
        <f>IF(Tienda_3!$A451="","","Tienda 3")</f>
        <v>Tienda 3</v>
      </c>
      <c r="B5251" t="str">
        <f>IF($A5251="","",Tienda_3!B451)</f>
        <v>Muebles</v>
      </c>
      <c r="C5251" t="str">
        <f>IF($A5251="","",Tienda_3!G451)</f>
        <v>Bogotá</v>
      </c>
      <c r="D5251" t="str">
        <f>IF($A5251="","",Tienda_3!F451)</f>
        <v>Ángel Rodriguez</v>
      </c>
      <c r="E5251" t="str">
        <f>IF($A5251="","",Tienda_3!I451)</f>
        <v>Tarjeta de crédito</v>
      </c>
      <c r="F5251">
        <f>IF($A5251="","",VALUE(RIGHT(Tienda_3!E451,4)))</f>
        <v>2022</v>
      </c>
      <c r="G5251">
        <f>IF($A5251="","",Tienda_3!C451)</f>
        <v>686400</v>
      </c>
      <c r="H5251">
        <f>IF($A5251="","",Tienda_3!D451)</f>
        <v>36800</v>
      </c>
      <c r="I5251">
        <f>IF($A5251="","",Tienda_3!H451)</f>
        <v>5</v>
      </c>
      <c r="J5251">
        <f>IF($A5251="",0,IF(AND(OR('Cuadro-de-mando'!$B$4="(Todas)",'Cuadro-de-mando'!$B$4=$A5251),OR('Cuadro-de-mando'!$E$4="(Todas)",'Cuadro-de-mando'!$E$4=$B5251),OR('Cuadro-de-mando'!$H$4="(Todas)",'Cuadro-de-mando'!$H$4=$C5251),OR('Cuadro-de-mando'!$K$4="(Todas)",'Cuadro-de-mando'!$K$4=$E5251),OR('Cuadro-de-mando'!$N$4="(Todos)",'Cuadro-de-mando'!$N$4=$F5251)),1,0))</f>
        <v>1</v>
      </c>
    </row>
    <row r="5252" spans="1:10" x14ac:dyDescent="0.25">
      <c r="A5252" t="str">
        <f>IF(Tienda_3!$A452="","","Tienda 3")</f>
        <v>Tienda 3</v>
      </c>
      <c r="B5252" t="str">
        <f>IF($A5252="","",Tienda_3!B452)</f>
        <v>Libros</v>
      </c>
      <c r="C5252" t="str">
        <f>IF($A5252="","",Tienda_3!G452)</f>
        <v>Bogotá</v>
      </c>
      <c r="D5252" t="str">
        <f>IF($A5252="","",Tienda_3!F452)</f>
        <v>Juan Fernandez</v>
      </c>
      <c r="E5252" t="str">
        <f>IF($A5252="","",Tienda_3!I452)</f>
        <v>Nequi</v>
      </c>
      <c r="F5252">
        <f>IF($A5252="","",VALUE(RIGHT(Tienda_3!E452,4)))</f>
        <v>2021</v>
      </c>
      <c r="G5252">
        <f>IF($A5252="","",Tienda_3!C452)</f>
        <v>37500</v>
      </c>
      <c r="H5252">
        <f>IF($A5252="","",Tienda_3!D452)</f>
        <v>3200</v>
      </c>
      <c r="I5252">
        <f>IF($A5252="","",Tienda_3!H452)</f>
        <v>5</v>
      </c>
      <c r="J5252">
        <f>IF($A5252="",0,IF(AND(OR('Cuadro-de-mando'!$B$4="(Todas)",'Cuadro-de-mando'!$B$4=$A5252),OR('Cuadro-de-mando'!$E$4="(Todas)",'Cuadro-de-mando'!$E$4=$B5252),OR('Cuadro-de-mando'!$H$4="(Todas)",'Cuadro-de-mando'!$H$4=$C5252),OR('Cuadro-de-mando'!$K$4="(Todas)",'Cuadro-de-mando'!$K$4=$E5252),OR('Cuadro-de-mando'!$N$4="(Todos)",'Cuadro-de-mando'!$N$4=$F5252)),1,0))</f>
        <v>1</v>
      </c>
    </row>
    <row r="5253" spans="1:10" x14ac:dyDescent="0.25">
      <c r="A5253" t="str">
        <f>IF(Tienda_3!$A453="","","Tienda 3")</f>
        <v>Tienda 3</v>
      </c>
      <c r="B5253" t="str">
        <f>IF($A5253="","",Tienda_3!B453)</f>
        <v>Juguetes</v>
      </c>
      <c r="C5253" t="str">
        <f>IF($A5253="","",Tienda_3!G453)</f>
        <v>Medellín</v>
      </c>
      <c r="D5253" t="str">
        <f>IF($A5253="","",Tienda_3!F453)</f>
        <v>Ángel Rodriguez</v>
      </c>
      <c r="E5253" t="str">
        <f>IF($A5253="","",Tienda_3!I453)</f>
        <v>Tarjeta de crédito</v>
      </c>
      <c r="F5253">
        <f>IF($A5253="","",VALUE(RIGHT(Tienda_3!E453,4)))</f>
        <v>2021</v>
      </c>
      <c r="G5253">
        <f>IF($A5253="","",Tienda_3!C453)</f>
        <v>56900</v>
      </c>
      <c r="H5253">
        <f>IF($A5253="","",Tienda_3!D453)</f>
        <v>3500</v>
      </c>
      <c r="I5253">
        <f>IF($A5253="","",Tienda_3!H453)</f>
        <v>5</v>
      </c>
      <c r="J5253">
        <f>IF($A5253="",0,IF(AND(OR('Cuadro-de-mando'!$B$4="(Todas)",'Cuadro-de-mando'!$B$4=$A5253),OR('Cuadro-de-mando'!$E$4="(Todas)",'Cuadro-de-mando'!$E$4=$B5253),OR('Cuadro-de-mando'!$H$4="(Todas)",'Cuadro-de-mando'!$H$4=$C5253),OR('Cuadro-de-mando'!$K$4="(Todas)",'Cuadro-de-mando'!$K$4=$E5253),OR('Cuadro-de-mando'!$N$4="(Todos)",'Cuadro-de-mando'!$N$4=$F5253)),1,0))</f>
        <v>1</v>
      </c>
    </row>
    <row r="5254" spans="1:10" x14ac:dyDescent="0.25">
      <c r="A5254" t="str">
        <f>IF(Tienda_3!$A454="","","Tienda 3")</f>
        <v>Tienda 3</v>
      </c>
      <c r="B5254" t="str">
        <f>IF($A5254="","",Tienda_3!B454)</f>
        <v>Electrodomésticos</v>
      </c>
      <c r="C5254" t="str">
        <f>IF($A5254="","",Tienda_3!G454)</f>
        <v>Medellín</v>
      </c>
      <c r="D5254" t="str">
        <f>IF($A5254="","",Tienda_3!F454)</f>
        <v>Beatriz Morales</v>
      </c>
      <c r="E5254" t="str">
        <f>IF($A5254="","",Tienda_3!I454)</f>
        <v>Tarjeta de crédito</v>
      </c>
      <c r="F5254">
        <f>IF($A5254="","",VALUE(RIGHT(Tienda_3!E454,4)))</f>
        <v>2021</v>
      </c>
      <c r="G5254">
        <f>IF($A5254="","",Tienda_3!C454)</f>
        <v>989900</v>
      </c>
      <c r="H5254">
        <f>IF($A5254="","",Tienda_3!D454)</f>
        <v>50900</v>
      </c>
      <c r="I5254">
        <f>IF($A5254="","",Tienda_3!H454)</f>
        <v>5</v>
      </c>
      <c r="J5254">
        <f>IF($A5254="",0,IF(AND(OR('Cuadro-de-mando'!$B$4="(Todas)",'Cuadro-de-mando'!$B$4=$A5254),OR('Cuadro-de-mando'!$E$4="(Todas)",'Cuadro-de-mando'!$E$4=$B5254),OR('Cuadro-de-mando'!$H$4="(Todas)",'Cuadro-de-mando'!$H$4=$C5254),OR('Cuadro-de-mando'!$K$4="(Todas)",'Cuadro-de-mando'!$K$4=$E5254),OR('Cuadro-de-mando'!$N$4="(Todos)",'Cuadro-de-mando'!$N$4=$F5254)),1,0))</f>
        <v>1</v>
      </c>
    </row>
    <row r="5255" spans="1:10" x14ac:dyDescent="0.25">
      <c r="A5255" t="str">
        <f>IF(Tienda_3!$A455="","","Tienda 3")</f>
        <v>Tienda 3</v>
      </c>
      <c r="B5255" t="str">
        <f>IF($A5255="","",Tienda_3!B455)</f>
        <v>Instrumentos musicales</v>
      </c>
      <c r="C5255" t="str">
        <f>IF($A5255="","",Tienda_3!G455)</f>
        <v>Bogotá</v>
      </c>
      <c r="D5255" t="str">
        <f>IF($A5255="","",Tienda_3!F455)</f>
        <v>Ángel Rodriguez</v>
      </c>
      <c r="E5255" t="str">
        <f>IF($A5255="","",Tienda_3!I455)</f>
        <v>Tarjeta de crédito</v>
      </c>
      <c r="F5255">
        <f>IF($A5255="","",VALUE(RIGHT(Tienda_3!E455,4)))</f>
        <v>2021</v>
      </c>
      <c r="G5255">
        <f>IF($A5255="","",Tienda_3!C455)</f>
        <v>603000</v>
      </c>
      <c r="H5255">
        <f>IF($A5255="","",Tienda_3!D455)</f>
        <v>32800</v>
      </c>
      <c r="I5255">
        <f>IF($A5255="","",Tienda_3!H455)</f>
        <v>3</v>
      </c>
      <c r="J5255">
        <f>IF($A5255="",0,IF(AND(OR('Cuadro-de-mando'!$B$4="(Todas)",'Cuadro-de-mando'!$B$4=$A5255),OR('Cuadro-de-mando'!$E$4="(Todas)",'Cuadro-de-mando'!$E$4=$B5255),OR('Cuadro-de-mando'!$H$4="(Todas)",'Cuadro-de-mando'!$H$4=$C5255),OR('Cuadro-de-mando'!$K$4="(Todas)",'Cuadro-de-mando'!$K$4=$E5255),OR('Cuadro-de-mando'!$N$4="(Todos)",'Cuadro-de-mando'!$N$4=$F5255)),1,0))</f>
        <v>1</v>
      </c>
    </row>
    <row r="5256" spans="1:10" x14ac:dyDescent="0.25">
      <c r="A5256" t="str">
        <f>IF(Tienda_3!$A456="","","Tienda 3")</f>
        <v>Tienda 3</v>
      </c>
      <c r="B5256" t="str">
        <f>IF($A5256="","",Tienda_3!B456)</f>
        <v>Deportes y diversión</v>
      </c>
      <c r="C5256" t="str">
        <f>IF($A5256="","",Tienda_3!G456)</f>
        <v>Medellín</v>
      </c>
      <c r="D5256" t="str">
        <f>IF($A5256="","",Tienda_3!F456)</f>
        <v>Felipe Santos</v>
      </c>
      <c r="E5256" t="str">
        <f>IF($A5256="","",Tienda_3!I456)</f>
        <v>Tarjeta de crédito</v>
      </c>
      <c r="F5256">
        <f>IF($A5256="","",VALUE(RIGHT(Tienda_3!E456,4)))</f>
        <v>2022</v>
      </c>
      <c r="G5256">
        <f>IF($A5256="","",Tienda_3!C456)</f>
        <v>32900</v>
      </c>
      <c r="H5256">
        <f>IF($A5256="","",Tienda_3!D456)</f>
        <v>0</v>
      </c>
      <c r="I5256">
        <f>IF($A5256="","",Tienda_3!H456)</f>
        <v>5</v>
      </c>
      <c r="J5256">
        <f>IF($A5256="",0,IF(AND(OR('Cuadro-de-mando'!$B$4="(Todas)",'Cuadro-de-mando'!$B$4=$A5256),OR('Cuadro-de-mando'!$E$4="(Todas)",'Cuadro-de-mando'!$E$4=$B5256),OR('Cuadro-de-mando'!$H$4="(Todas)",'Cuadro-de-mando'!$H$4=$C5256),OR('Cuadro-de-mando'!$K$4="(Todas)",'Cuadro-de-mando'!$K$4=$E5256),OR('Cuadro-de-mando'!$N$4="(Todos)",'Cuadro-de-mando'!$N$4=$F5256)),1,0))</f>
        <v>1</v>
      </c>
    </row>
    <row r="5257" spans="1:10" x14ac:dyDescent="0.25">
      <c r="A5257" t="str">
        <f>IF(Tienda_3!$A457="","","Tienda 3")</f>
        <v>Tienda 3</v>
      </c>
      <c r="B5257" t="str">
        <f>IF($A5257="","",Tienda_3!B457)</f>
        <v>Electrodomésticos</v>
      </c>
      <c r="C5257" t="str">
        <f>IF($A5257="","",Tienda_3!G457)</f>
        <v>Medellín</v>
      </c>
      <c r="D5257" t="str">
        <f>IF($A5257="","",Tienda_3!F457)</f>
        <v>Juliana Costa</v>
      </c>
      <c r="E5257" t="str">
        <f>IF($A5257="","",Tienda_3!I457)</f>
        <v>Tarjeta de crédito</v>
      </c>
      <c r="F5257">
        <f>IF($A5257="","",VALUE(RIGHT(Tienda_3!E457,4)))</f>
        <v>2021</v>
      </c>
      <c r="G5257">
        <f>IF($A5257="","",Tienda_3!C457)</f>
        <v>1408600</v>
      </c>
      <c r="H5257">
        <f>IF($A5257="","",Tienda_3!D457)</f>
        <v>73200</v>
      </c>
      <c r="I5257">
        <f>IF($A5257="","",Tienda_3!H457)</f>
        <v>5</v>
      </c>
      <c r="J5257">
        <f>IF($A5257="",0,IF(AND(OR('Cuadro-de-mando'!$B$4="(Todas)",'Cuadro-de-mando'!$B$4=$A5257),OR('Cuadro-de-mando'!$E$4="(Todas)",'Cuadro-de-mando'!$E$4=$B5257),OR('Cuadro-de-mando'!$H$4="(Todas)",'Cuadro-de-mando'!$H$4=$C5257),OR('Cuadro-de-mando'!$K$4="(Todas)",'Cuadro-de-mando'!$K$4=$E5257),OR('Cuadro-de-mando'!$N$4="(Todos)",'Cuadro-de-mando'!$N$4=$F5257)),1,0))</f>
        <v>1</v>
      </c>
    </row>
    <row r="5258" spans="1:10" x14ac:dyDescent="0.25">
      <c r="A5258" t="str">
        <f>IF(Tienda_3!$A458="","","Tienda 3")</f>
        <v>Tienda 3</v>
      </c>
      <c r="B5258" t="str">
        <f>IF($A5258="","",Tienda_3!B458)</f>
        <v>Libros</v>
      </c>
      <c r="C5258" t="str">
        <f>IF($A5258="","",Tienda_3!G458)</f>
        <v>Medellín</v>
      </c>
      <c r="D5258" t="str">
        <f>IF($A5258="","",Tienda_3!F458)</f>
        <v>Lucas Olivera</v>
      </c>
      <c r="E5258" t="str">
        <f>IF($A5258="","",Tienda_3!I458)</f>
        <v>Tarjeta de crédito</v>
      </c>
      <c r="F5258">
        <f>IF($A5258="","",VALUE(RIGHT(Tienda_3!E458,4)))</f>
        <v>2021</v>
      </c>
      <c r="G5258">
        <f>IF($A5258="","",Tienda_3!C458)</f>
        <v>42800</v>
      </c>
      <c r="H5258">
        <f>IF($A5258="","",Tienda_3!D458)</f>
        <v>0</v>
      </c>
      <c r="I5258">
        <f>IF($A5258="","",Tienda_3!H458)</f>
        <v>5</v>
      </c>
      <c r="J5258">
        <f>IF($A5258="",0,IF(AND(OR('Cuadro-de-mando'!$B$4="(Todas)",'Cuadro-de-mando'!$B$4=$A5258),OR('Cuadro-de-mando'!$E$4="(Todas)",'Cuadro-de-mando'!$E$4=$B5258),OR('Cuadro-de-mando'!$H$4="(Todas)",'Cuadro-de-mando'!$H$4=$C5258),OR('Cuadro-de-mando'!$K$4="(Todas)",'Cuadro-de-mando'!$K$4=$E5258),OR('Cuadro-de-mando'!$N$4="(Todos)",'Cuadro-de-mando'!$N$4=$F5258)),1,0))</f>
        <v>1</v>
      </c>
    </row>
    <row r="5259" spans="1:10" x14ac:dyDescent="0.25">
      <c r="A5259" t="str">
        <f>IF(Tienda_3!$A459="","","Tienda 3")</f>
        <v>Tienda 3</v>
      </c>
      <c r="B5259" t="str">
        <f>IF($A5259="","",Tienda_3!B459)</f>
        <v>Muebles</v>
      </c>
      <c r="C5259" t="str">
        <f>IF($A5259="","",Tienda_3!G459)</f>
        <v>Barranquilla</v>
      </c>
      <c r="D5259" t="str">
        <f>IF($A5259="","",Tienda_3!F459)</f>
        <v>Mariana Herrera</v>
      </c>
      <c r="E5259" t="str">
        <f>IF($A5259="","",Tienda_3!I459)</f>
        <v>Tarjeta de crédito</v>
      </c>
      <c r="F5259">
        <f>IF($A5259="","",VALUE(RIGHT(Tienda_3!E459,4)))</f>
        <v>2022</v>
      </c>
      <c r="G5259">
        <f>IF($A5259="","",Tienda_3!C459)</f>
        <v>652500</v>
      </c>
      <c r="H5259">
        <f>IF($A5259="","",Tienda_3!D459)</f>
        <v>32900</v>
      </c>
      <c r="I5259">
        <f>IF($A5259="","",Tienda_3!H459)</f>
        <v>5</v>
      </c>
      <c r="J5259">
        <f>IF($A5259="",0,IF(AND(OR('Cuadro-de-mando'!$B$4="(Todas)",'Cuadro-de-mando'!$B$4=$A5259),OR('Cuadro-de-mando'!$E$4="(Todas)",'Cuadro-de-mando'!$E$4=$B5259),OR('Cuadro-de-mando'!$H$4="(Todas)",'Cuadro-de-mando'!$H$4=$C5259),OR('Cuadro-de-mando'!$K$4="(Todas)",'Cuadro-de-mando'!$K$4=$E5259),OR('Cuadro-de-mando'!$N$4="(Todos)",'Cuadro-de-mando'!$N$4=$F5259)),1,0))</f>
        <v>1</v>
      </c>
    </row>
    <row r="5260" spans="1:10" x14ac:dyDescent="0.25">
      <c r="A5260" t="str">
        <f>IF(Tienda_3!$A460="","","Tienda 3")</f>
        <v>Tienda 3</v>
      </c>
      <c r="B5260" t="str">
        <f>IF($A5260="","",Tienda_3!B460)</f>
        <v>Deportes y diversión</v>
      </c>
      <c r="C5260" t="str">
        <f>IF($A5260="","",Tienda_3!G460)</f>
        <v>Cali</v>
      </c>
      <c r="D5260" t="str">
        <f>IF($A5260="","",Tienda_3!F460)</f>
        <v>Lucas Olivera</v>
      </c>
      <c r="E5260" t="str">
        <f>IF($A5260="","",Tienda_3!I460)</f>
        <v>Nequi</v>
      </c>
      <c r="F5260">
        <f>IF($A5260="","",VALUE(RIGHT(Tienda_3!E460,4)))</f>
        <v>2020</v>
      </c>
      <c r="G5260">
        <f>IF($A5260="","",Tienda_3!C460)</f>
        <v>26000</v>
      </c>
      <c r="H5260">
        <f>IF($A5260="","",Tienda_3!D460)</f>
        <v>0</v>
      </c>
      <c r="I5260">
        <f>IF($A5260="","",Tienda_3!H460)</f>
        <v>4</v>
      </c>
      <c r="J5260">
        <f>IF($A5260="",0,IF(AND(OR('Cuadro-de-mando'!$B$4="(Todas)",'Cuadro-de-mando'!$B$4=$A5260),OR('Cuadro-de-mando'!$E$4="(Todas)",'Cuadro-de-mando'!$E$4=$B5260),OR('Cuadro-de-mando'!$H$4="(Todas)",'Cuadro-de-mando'!$H$4=$C5260),OR('Cuadro-de-mando'!$K$4="(Todas)",'Cuadro-de-mando'!$K$4=$E5260),OR('Cuadro-de-mando'!$N$4="(Todos)",'Cuadro-de-mando'!$N$4=$F5260)),1,0))</f>
        <v>1</v>
      </c>
    </row>
    <row r="5261" spans="1:10" x14ac:dyDescent="0.25">
      <c r="A5261" t="str">
        <f>IF(Tienda_3!$A461="","","Tienda 3")</f>
        <v>Tienda 3</v>
      </c>
      <c r="B5261" t="str">
        <f>IF($A5261="","",Tienda_3!B461)</f>
        <v>Instrumentos musicales</v>
      </c>
      <c r="C5261" t="str">
        <f>IF($A5261="","",Tienda_3!G461)</f>
        <v>Medellín</v>
      </c>
      <c r="D5261" t="str">
        <f>IF($A5261="","",Tienda_3!F461)</f>
        <v>Blanca Ramirez</v>
      </c>
      <c r="E5261" t="str">
        <f>IF($A5261="","",Tienda_3!I461)</f>
        <v>Tarjeta de crédito</v>
      </c>
      <c r="F5261">
        <f>IF($A5261="","",VALUE(RIGHT(Tienda_3!E461,4)))</f>
        <v>2021</v>
      </c>
      <c r="G5261">
        <f>IF($A5261="","",Tienda_3!C461)</f>
        <v>573600</v>
      </c>
      <c r="H5261">
        <f>IF($A5261="","",Tienda_3!D461)</f>
        <v>33900</v>
      </c>
      <c r="I5261">
        <f>IF($A5261="","",Tienda_3!H461)</f>
        <v>2</v>
      </c>
      <c r="J5261">
        <f>IF($A5261="",0,IF(AND(OR('Cuadro-de-mando'!$B$4="(Todas)",'Cuadro-de-mando'!$B$4=$A5261),OR('Cuadro-de-mando'!$E$4="(Todas)",'Cuadro-de-mando'!$E$4=$B5261),OR('Cuadro-de-mando'!$H$4="(Todas)",'Cuadro-de-mando'!$H$4=$C5261),OR('Cuadro-de-mando'!$K$4="(Todas)",'Cuadro-de-mando'!$K$4=$E5261),OR('Cuadro-de-mando'!$N$4="(Todos)",'Cuadro-de-mando'!$N$4=$F5261)),1,0))</f>
        <v>1</v>
      </c>
    </row>
    <row r="5262" spans="1:10" x14ac:dyDescent="0.25">
      <c r="A5262" t="str">
        <f>IF(Tienda_3!$A462="","","Tienda 3")</f>
        <v>Tienda 3</v>
      </c>
      <c r="B5262" t="str">
        <f>IF($A5262="","",Tienda_3!B462)</f>
        <v>Deportes y diversión</v>
      </c>
      <c r="C5262" t="str">
        <f>IF($A5262="","",Tienda_3!G462)</f>
        <v>Bogotá</v>
      </c>
      <c r="D5262" t="str">
        <f>IF($A5262="","",Tienda_3!F462)</f>
        <v>Camila Rivera</v>
      </c>
      <c r="E5262" t="str">
        <f>IF($A5262="","",Tienda_3!I462)</f>
        <v>Tarjeta de crédito</v>
      </c>
      <c r="F5262">
        <f>IF($A5262="","",VALUE(RIGHT(Tienda_3!E462,4)))</f>
        <v>2021</v>
      </c>
      <c r="G5262">
        <f>IF($A5262="","",Tienda_3!C462)</f>
        <v>92600</v>
      </c>
      <c r="H5262">
        <f>IF($A5262="","",Tienda_3!D462)</f>
        <v>3100</v>
      </c>
      <c r="I5262">
        <f>IF($A5262="","",Tienda_3!H462)</f>
        <v>5</v>
      </c>
      <c r="J5262">
        <f>IF($A5262="",0,IF(AND(OR('Cuadro-de-mando'!$B$4="(Todas)",'Cuadro-de-mando'!$B$4=$A5262),OR('Cuadro-de-mando'!$E$4="(Todas)",'Cuadro-de-mando'!$E$4=$B5262),OR('Cuadro-de-mando'!$H$4="(Todas)",'Cuadro-de-mando'!$H$4=$C5262),OR('Cuadro-de-mando'!$K$4="(Todas)",'Cuadro-de-mando'!$K$4=$E5262),OR('Cuadro-de-mando'!$N$4="(Todos)",'Cuadro-de-mando'!$N$4=$F5262)),1,0))</f>
        <v>1</v>
      </c>
    </row>
    <row r="5263" spans="1:10" x14ac:dyDescent="0.25">
      <c r="A5263" t="str">
        <f>IF(Tienda_3!$A463="","","Tienda 3")</f>
        <v>Tienda 3</v>
      </c>
      <c r="B5263" t="str">
        <f>IF($A5263="","",Tienda_3!B463)</f>
        <v>Juguetes</v>
      </c>
      <c r="C5263" t="str">
        <f>IF($A5263="","",Tienda_3!G463)</f>
        <v>Barranquilla</v>
      </c>
      <c r="D5263" t="str">
        <f>IF($A5263="","",Tienda_3!F463)</f>
        <v>Beatriz Morales</v>
      </c>
      <c r="E5263" t="str">
        <f>IF($A5263="","",Tienda_3!I463)</f>
        <v>Tarjeta de crédito</v>
      </c>
      <c r="F5263">
        <f>IF($A5263="","",VALUE(RIGHT(Tienda_3!E463,4)))</f>
        <v>2022</v>
      </c>
      <c r="G5263">
        <f>IF($A5263="","",Tienda_3!C463)</f>
        <v>18100</v>
      </c>
      <c r="H5263">
        <f>IF($A5263="","",Tienda_3!D463)</f>
        <v>2200</v>
      </c>
      <c r="I5263">
        <f>IF($A5263="","",Tienda_3!H463)</f>
        <v>5</v>
      </c>
      <c r="J5263">
        <f>IF($A5263="",0,IF(AND(OR('Cuadro-de-mando'!$B$4="(Todas)",'Cuadro-de-mando'!$B$4=$A5263),OR('Cuadro-de-mando'!$E$4="(Todas)",'Cuadro-de-mando'!$E$4=$B5263),OR('Cuadro-de-mando'!$H$4="(Todas)",'Cuadro-de-mando'!$H$4=$C5263),OR('Cuadro-de-mando'!$K$4="(Todas)",'Cuadro-de-mando'!$K$4=$E5263),OR('Cuadro-de-mando'!$N$4="(Todos)",'Cuadro-de-mando'!$N$4=$F5263)),1,0))</f>
        <v>1</v>
      </c>
    </row>
    <row r="5264" spans="1:10" x14ac:dyDescent="0.25">
      <c r="A5264" t="str">
        <f>IF(Tienda_3!$A464="","","Tienda 3")</f>
        <v>Tienda 3</v>
      </c>
      <c r="B5264" t="str">
        <f>IF($A5264="","",Tienda_3!B464)</f>
        <v>Juguetes</v>
      </c>
      <c r="C5264" t="str">
        <f>IF($A5264="","",Tienda_3!G464)</f>
        <v>Cali</v>
      </c>
      <c r="D5264" t="str">
        <f>IF($A5264="","",Tienda_3!F464)</f>
        <v>Camila Rivera</v>
      </c>
      <c r="E5264" t="str">
        <f>IF($A5264="","",Tienda_3!I464)</f>
        <v>Tarjeta de crédito</v>
      </c>
      <c r="F5264">
        <f>IF($A5264="","",VALUE(RIGHT(Tienda_3!E464,4)))</f>
        <v>2021</v>
      </c>
      <c r="G5264">
        <f>IF($A5264="","",Tienda_3!C464)</f>
        <v>32500</v>
      </c>
      <c r="H5264">
        <f>IF($A5264="","",Tienda_3!D464)</f>
        <v>0</v>
      </c>
      <c r="I5264">
        <f>IF($A5264="","",Tienda_3!H464)</f>
        <v>5</v>
      </c>
      <c r="J5264">
        <f>IF($A5264="",0,IF(AND(OR('Cuadro-de-mando'!$B$4="(Todas)",'Cuadro-de-mando'!$B$4=$A5264),OR('Cuadro-de-mando'!$E$4="(Todas)",'Cuadro-de-mando'!$E$4=$B5264),OR('Cuadro-de-mando'!$H$4="(Todas)",'Cuadro-de-mando'!$H$4=$C5264),OR('Cuadro-de-mando'!$K$4="(Todas)",'Cuadro-de-mando'!$K$4=$E5264),OR('Cuadro-de-mando'!$N$4="(Todos)",'Cuadro-de-mando'!$N$4=$F5264)),1,0))</f>
        <v>1</v>
      </c>
    </row>
    <row r="5265" spans="1:10" x14ac:dyDescent="0.25">
      <c r="A5265" t="str">
        <f>IF(Tienda_3!$A465="","","Tienda 3")</f>
        <v>Tienda 3</v>
      </c>
      <c r="B5265" t="str">
        <f>IF($A5265="","",Tienda_3!B465)</f>
        <v>Juguetes</v>
      </c>
      <c r="C5265" t="str">
        <f>IF($A5265="","",Tienda_3!G465)</f>
        <v>Bogotá</v>
      </c>
      <c r="D5265" t="str">
        <f>IF($A5265="","",Tienda_3!F465)</f>
        <v>Felipe Santos</v>
      </c>
      <c r="E5265" t="str">
        <f>IF($A5265="","",Tienda_3!I465)</f>
        <v>Tarjeta de crédito</v>
      </c>
      <c r="F5265">
        <f>IF($A5265="","",VALUE(RIGHT(Tienda_3!E465,4)))</f>
        <v>2021</v>
      </c>
      <c r="G5265">
        <f>IF($A5265="","",Tienda_3!C465)</f>
        <v>32900</v>
      </c>
      <c r="H5265">
        <f>IF($A5265="","",Tienda_3!D465)</f>
        <v>2000</v>
      </c>
      <c r="I5265">
        <f>IF($A5265="","",Tienda_3!H465)</f>
        <v>5</v>
      </c>
      <c r="J5265">
        <f>IF($A5265="",0,IF(AND(OR('Cuadro-de-mando'!$B$4="(Todas)",'Cuadro-de-mando'!$B$4=$A5265),OR('Cuadro-de-mando'!$E$4="(Todas)",'Cuadro-de-mando'!$E$4=$B5265),OR('Cuadro-de-mando'!$H$4="(Todas)",'Cuadro-de-mando'!$H$4=$C5265),OR('Cuadro-de-mando'!$K$4="(Todas)",'Cuadro-de-mando'!$K$4=$E5265),OR('Cuadro-de-mando'!$N$4="(Todos)",'Cuadro-de-mando'!$N$4=$F5265)),1,0))</f>
        <v>1</v>
      </c>
    </row>
    <row r="5266" spans="1:10" x14ac:dyDescent="0.25">
      <c r="A5266" t="str">
        <f>IF(Tienda_3!$A466="","","Tienda 3")</f>
        <v>Tienda 3</v>
      </c>
      <c r="B5266" t="str">
        <f>IF($A5266="","",Tienda_3!B466)</f>
        <v>Electrónicos</v>
      </c>
      <c r="C5266" t="str">
        <f>IF($A5266="","",Tienda_3!G466)</f>
        <v>Bogotá</v>
      </c>
      <c r="D5266" t="str">
        <f>IF($A5266="","",Tienda_3!F466)</f>
        <v>Juan Fernandez</v>
      </c>
      <c r="E5266" t="str">
        <f>IF($A5266="","",Tienda_3!I466)</f>
        <v>Tarjeta de crédito</v>
      </c>
      <c r="F5266">
        <f>IF($A5266="","",VALUE(RIGHT(Tienda_3!E466,4)))</f>
        <v>2020</v>
      </c>
      <c r="G5266">
        <f>IF($A5266="","",Tienda_3!C466)</f>
        <v>1168400</v>
      </c>
      <c r="H5266">
        <f>IF($A5266="","",Tienda_3!D466)</f>
        <v>62400</v>
      </c>
      <c r="I5266">
        <f>IF($A5266="","",Tienda_3!H466)</f>
        <v>2</v>
      </c>
      <c r="J5266">
        <f>IF($A5266="",0,IF(AND(OR('Cuadro-de-mando'!$B$4="(Todas)",'Cuadro-de-mando'!$B$4=$A5266),OR('Cuadro-de-mando'!$E$4="(Todas)",'Cuadro-de-mando'!$E$4=$B5266),OR('Cuadro-de-mando'!$H$4="(Todas)",'Cuadro-de-mando'!$H$4=$C5266),OR('Cuadro-de-mando'!$K$4="(Todas)",'Cuadro-de-mando'!$K$4=$E5266),OR('Cuadro-de-mando'!$N$4="(Todos)",'Cuadro-de-mando'!$N$4=$F5266)),1,0))</f>
        <v>1</v>
      </c>
    </row>
    <row r="5267" spans="1:10" x14ac:dyDescent="0.25">
      <c r="A5267" t="str">
        <f>IF(Tienda_3!$A467="","","Tienda 3")</f>
        <v>Tienda 3</v>
      </c>
      <c r="B5267" t="str">
        <f>IF($A5267="","",Tienda_3!B467)</f>
        <v>Deportes y diversión</v>
      </c>
      <c r="C5267" t="str">
        <f>IF($A5267="","",Tienda_3!G467)</f>
        <v>Bogotá</v>
      </c>
      <c r="D5267" t="str">
        <f>IF($A5267="","",Tienda_3!F467)</f>
        <v>Felipe Santos</v>
      </c>
      <c r="E5267" t="str">
        <f>IF($A5267="","",Tienda_3!I467)</f>
        <v>Tarjeta de crédito</v>
      </c>
      <c r="F5267">
        <f>IF($A5267="","",VALUE(RIGHT(Tienda_3!E467,4)))</f>
        <v>2020</v>
      </c>
      <c r="G5267">
        <f>IF($A5267="","",Tienda_3!C467)</f>
        <v>65200</v>
      </c>
      <c r="H5267">
        <f>IF($A5267="","",Tienda_3!D467)</f>
        <v>3700</v>
      </c>
      <c r="I5267">
        <f>IF($A5267="","",Tienda_3!H467)</f>
        <v>5</v>
      </c>
      <c r="J5267">
        <f>IF($A5267="",0,IF(AND(OR('Cuadro-de-mando'!$B$4="(Todas)",'Cuadro-de-mando'!$B$4=$A5267),OR('Cuadro-de-mando'!$E$4="(Todas)",'Cuadro-de-mando'!$E$4=$B5267),OR('Cuadro-de-mando'!$H$4="(Todas)",'Cuadro-de-mando'!$H$4=$C5267),OR('Cuadro-de-mando'!$K$4="(Todas)",'Cuadro-de-mando'!$K$4=$E5267),OR('Cuadro-de-mando'!$N$4="(Todos)",'Cuadro-de-mando'!$N$4=$F5267)),1,0))</f>
        <v>1</v>
      </c>
    </row>
    <row r="5268" spans="1:10" x14ac:dyDescent="0.25">
      <c r="A5268" t="str">
        <f>IF(Tienda_3!$A468="","","Tienda 3")</f>
        <v>Tienda 3</v>
      </c>
      <c r="B5268" t="str">
        <f>IF($A5268="","",Tienda_3!B468)</f>
        <v>Deportes y diversión</v>
      </c>
      <c r="C5268" t="str">
        <f>IF($A5268="","",Tienda_3!G468)</f>
        <v>Bogotá</v>
      </c>
      <c r="D5268" t="str">
        <f>IF($A5268="","",Tienda_3!F468)</f>
        <v>Lucas Olivera</v>
      </c>
      <c r="E5268" t="str">
        <f>IF($A5268="","",Tienda_3!I468)</f>
        <v>Tarjeta de crédito</v>
      </c>
      <c r="F5268">
        <f>IF($A5268="","",VALUE(RIGHT(Tienda_3!E468,4)))</f>
        <v>2022</v>
      </c>
      <c r="G5268">
        <f>IF($A5268="","",Tienda_3!C468)</f>
        <v>67700</v>
      </c>
      <c r="H5268">
        <f>IF($A5268="","",Tienda_3!D468)</f>
        <v>3800</v>
      </c>
      <c r="I5268">
        <f>IF($A5268="","",Tienda_3!H468)</f>
        <v>1</v>
      </c>
      <c r="J5268">
        <f>IF($A5268="",0,IF(AND(OR('Cuadro-de-mando'!$B$4="(Todas)",'Cuadro-de-mando'!$B$4=$A5268),OR('Cuadro-de-mando'!$E$4="(Todas)",'Cuadro-de-mando'!$E$4=$B5268),OR('Cuadro-de-mando'!$H$4="(Todas)",'Cuadro-de-mando'!$H$4=$C5268),OR('Cuadro-de-mando'!$K$4="(Todas)",'Cuadro-de-mando'!$K$4=$E5268),OR('Cuadro-de-mando'!$N$4="(Todos)",'Cuadro-de-mando'!$N$4=$F5268)),1,0))</f>
        <v>1</v>
      </c>
    </row>
    <row r="5269" spans="1:10" x14ac:dyDescent="0.25">
      <c r="A5269" t="str">
        <f>IF(Tienda_3!$A469="","","Tienda 3")</f>
        <v>Tienda 3</v>
      </c>
      <c r="B5269" t="str">
        <f>IF($A5269="","",Tienda_3!B469)</f>
        <v>Artículos para el hogar</v>
      </c>
      <c r="C5269" t="str">
        <f>IF($A5269="","",Tienda_3!G469)</f>
        <v>Valledupar</v>
      </c>
      <c r="D5269" t="str">
        <f>IF($A5269="","",Tienda_3!F469)</f>
        <v>Felipe Santos</v>
      </c>
      <c r="E5269" t="str">
        <f>IF($A5269="","",Tienda_3!I469)</f>
        <v>Tarjeta de crédito</v>
      </c>
      <c r="F5269">
        <f>IF($A5269="","",VALUE(RIGHT(Tienda_3!E469,4)))</f>
        <v>2021</v>
      </c>
      <c r="G5269">
        <f>IF($A5269="","",Tienda_3!C469)</f>
        <v>41500</v>
      </c>
      <c r="H5269">
        <f>IF($A5269="","",Tienda_3!D469)</f>
        <v>0</v>
      </c>
      <c r="I5269">
        <f>IF($A5269="","",Tienda_3!H469)</f>
        <v>2</v>
      </c>
      <c r="J5269">
        <f>IF($A5269="",0,IF(AND(OR('Cuadro-de-mando'!$B$4="(Todas)",'Cuadro-de-mando'!$B$4=$A5269),OR('Cuadro-de-mando'!$E$4="(Todas)",'Cuadro-de-mando'!$E$4=$B5269),OR('Cuadro-de-mando'!$H$4="(Todas)",'Cuadro-de-mando'!$H$4=$C5269),OR('Cuadro-de-mando'!$K$4="(Todas)",'Cuadro-de-mando'!$K$4=$E5269),OR('Cuadro-de-mando'!$N$4="(Todos)",'Cuadro-de-mando'!$N$4=$F5269)),1,0))</f>
        <v>1</v>
      </c>
    </row>
    <row r="5270" spans="1:10" x14ac:dyDescent="0.25">
      <c r="A5270" t="str">
        <f>IF(Tienda_3!$A470="","","Tienda 3")</f>
        <v>Tienda 3</v>
      </c>
      <c r="B5270" t="str">
        <f>IF($A5270="","",Tienda_3!B470)</f>
        <v>Electrónicos</v>
      </c>
      <c r="C5270" t="str">
        <f>IF($A5270="","",Tienda_3!G470)</f>
        <v>Pereira</v>
      </c>
      <c r="D5270" t="str">
        <f>IF($A5270="","",Tienda_3!F470)</f>
        <v>Felipe Santos</v>
      </c>
      <c r="E5270" t="str">
        <f>IF($A5270="","",Tienda_3!I470)</f>
        <v>Tarjeta de crédito</v>
      </c>
      <c r="F5270">
        <f>IF($A5270="","",VALUE(RIGHT(Tienda_3!E470,4)))</f>
        <v>2020</v>
      </c>
      <c r="G5270">
        <f>IF($A5270="","",Tienda_3!C470)</f>
        <v>2237100</v>
      </c>
      <c r="H5270">
        <f>IF($A5270="","",Tienda_3!D470)</f>
        <v>119300</v>
      </c>
      <c r="I5270">
        <f>IF($A5270="","",Tienda_3!H470)</f>
        <v>5</v>
      </c>
      <c r="J5270">
        <f>IF($A5270="",0,IF(AND(OR('Cuadro-de-mando'!$B$4="(Todas)",'Cuadro-de-mando'!$B$4=$A5270),OR('Cuadro-de-mando'!$E$4="(Todas)",'Cuadro-de-mando'!$E$4=$B5270),OR('Cuadro-de-mando'!$H$4="(Todas)",'Cuadro-de-mando'!$H$4=$C5270),OR('Cuadro-de-mando'!$K$4="(Todas)",'Cuadro-de-mando'!$K$4=$E5270),OR('Cuadro-de-mando'!$N$4="(Todos)",'Cuadro-de-mando'!$N$4=$F5270)),1,0))</f>
        <v>1</v>
      </c>
    </row>
    <row r="5271" spans="1:10" x14ac:dyDescent="0.25">
      <c r="A5271" t="str">
        <f>IF(Tienda_3!$A471="","","Tienda 3")</f>
        <v>Tienda 3</v>
      </c>
      <c r="B5271" t="str">
        <f>IF($A5271="","",Tienda_3!B471)</f>
        <v>Juguetes</v>
      </c>
      <c r="C5271" t="str">
        <f>IF($A5271="","",Tienda_3!G471)</f>
        <v>Barranquilla</v>
      </c>
      <c r="D5271" t="str">
        <f>IF($A5271="","",Tienda_3!F471)</f>
        <v>Pedro Gomez</v>
      </c>
      <c r="E5271" t="str">
        <f>IF($A5271="","",Tienda_3!I471)</f>
        <v>Tarjeta de crédito</v>
      </c>
      <c r="F5271">
        <f>IF($A5271="","",VALUE(RIGHT(Tienda_3!E471,4)))</f>
        <v>2021</v>
      </c>
      <c r="G5271">
        <f>IF($A5271="","",Tienda_3!C471)</f>
        <v>82000</v>
      </c>
      <c r="H5271">
        <f>IF($A5271="","",Tienda_3!D471)</f>
        <v>9100</v>
      </c>
      <c r="I5271">
        <f>IF($A5271="","",Tienda_3!H471)</f>
        <v>1</v>
      </c>
      <c r="J5271">
        <f>IF($A5271="",0,IF(AND(OR('Cuadro-de-mando'!$B$4="(Todas)",'Cuadro-de-mando'!$B$4=$A5271),OR('Cuadro-de-mando'!$E$4="(Todas)",'Cuadro-de-mando'!$E$4=$B5271),OR('Cuadro-de-mando'!$H$4="(Todas)",'Cuadro-de-mando'!$H$4=$C5271),OR('Cuadro-de-mando'!$K$4="(Todas)",'Cuadro-de-mando'!$K$4=$E5271),OR('Cuadro-de-mando'!$N$4="(Todos)",'Cuadro-de-mando'!$N$4=$F5271)),1,0))</f>
        <v>1</v>
      </c>
    </row>
    <row r="5272" spans="1:10" x14ac:dyDescent="0.25">
      <c r="A5272" t="str">
        <f>IF(Tienda_3!$A472="","","Tienda 3")</f>
        <v>Tienda 3</v>
      </c>
      <c r="B5272" t="str">
        <f>IF($A5272="","",Tienda_3!B472)</f>
        <v>Muebles</v>
      </c>
      <c r="C5272" t="str">
        <f>IF($A5272="","",Tienda_3!G472)</f>
        <v>Medellín</v>
      </c>
      <c r="D5272" t="str">
        <f>IF($A5272="","",Tienda_3!F472)</f>
        <v>Blanca Ramirez</v>
      </c>
      <c r="E5272" t="str">
        <f>IF($A5272="","",Tienda_3!I472)</f>
        <v>Nequi</v>
      </c>
      <c r="F5272">
        <f>IF($A5272="","",VALUE(RIGHT(Tienda_3!E472,4)))</f>
        <v>2020</v>
      </c>
      <c r="G5272">
        <f>IF($A5272="","",Tienda_3!C472)</f>
        <v>313400</v>
      </c>
      <c r="H5272">
        <f>IF($A5272="","",Tienda_3!D472)</f>
        <v>14900</v>
      </c>
      <c r="I5272">
        <f>IF($A5272="","",Tienda_3!H472)</f>
        <v>5</v>
      </c>
      <c r="J5272">
        <f>IF($A5272="",0,IF(AND(OR('Cuadro-de-mando'!$B$4="(Todas)",'Cuadro-de-mando'!$B$4=$A5272),OR('Cuadro-de-mando'!$E$4="(Todas)",'Cuadro-de-mando'!$E$4=$B5272),OR('Cuadro-de-mando'!$H$4="(Todas)",'Cuadro-de-mando'!$H$4=$C5272),OR('Cuadro-de-mando'!$K$4="(Todas)",'Cuadro-de-mando'!$K$4=$E5272),OR('Cuadro-de-mando'!$N$4="(Todos)",'Cuadro-de-mando'!$N$4=$F5272)),1,0))</f>
        <v>1</v>
      </c>
    </row>
    <row r="5273" spans="1:10" x14ac:dyDescent="0.25">
      <c r="A5273" t="str">
        <f>IF(Tienda_3!$A473="","","Tienda 3")</f>
        <v>Tienda 3</v>
      </c>
      <c r="B5273" t="str">
        <f>IF($A5273="","",Tienda_3!B473)</f>
        <v>Muebles</v>
      </c>
      <c r="C5273" t="str">
        <f>IF($A5273="","",Tienda_3!G473)</f>
        <v>Pasto</v>
      </c>
      <c r="D5273" t="str">
        <f>IF($A5273="","",Tienda_3!F473)</f>
        <v>Maria Alfonso</v>
      </c>
      <c r="E5273" t="str">
        <f>IF($A5273="","",Tienda_3!I473)</f>
        <v>Tarjeta de crédito</v>
      </c>
      <c r="F5273">
        <f>IF($A5273="","",VALUE(RIGHT(Tienda_3!E473,4)))</f>
        <v>2021</v>
      </c>
      <c r="G5273">
        <f>IF($A5273="","",Tienda_3!C473)</f>
        <v>247300</v>
      </c>
      <c r="H5273">
        <f>IF($A5273="","",Tienda_3!D473)</f>
        <v>15500</v>
      </c>
      <c r="I5273">
        <f>IF($A5273="","",Tienda_3!H473)</f>
        <v>5</v>
      </c>
      <c r="J5273">
        <f>IF($A5273="",0,IF(AND(OR('Cuadro-de-mando'!$B$4="(Todas)",'Cuadro-de-mando'!$B$4=$A5273),OR('Cuadro-de-mando'!$E$4="(Todas)",'Cuadro-de-mando'!$E$4=$B5273),OR('Cuadro-de-mando'!$H$4="(Todas)",'Cuadro-de-mando'!$H$4=$C5273),OR('Cuadro-de-mando'!$K$4="(Todas)",'Cuadro-de-mando'!$K$4=$E5273),OR('Cuadro-de-mando'!$N$4="(Todos)",'Cuadro-de-mando'!$N$4=$F5273)),1,0))</f>
        <v>1</v>
      </c>
    </row>
    <row r="5274" spans="1:10" x14ac:dyDescent="0.25">
      <c r="A5274" t="str">
        <f>IF(Tienda_3!$A474="","","Tienda 3")</f>
        <v>Tienda 3</v>
      </c>
      <c r="B5274" t="str">
        <f>IF($A5274="","",Tienda_3!B474)</f>
        <v>Muebles</v>
      </c>
      <c r="C5274" t="str">
        <f>IF($A5274="","",Tienda_3!G474)</f>
        <v>Soacha</v>
      </c>
      <c r="D5274" t="str">
        <f>IF($A5274="","",Tienda_3!F474)</f>
        <v>Santiago Silva</v>
      </c>
      <c r="E5274" t="str">
        <f>IF($A5274="","",Tienda_3!I474)</f>
        <v>Tarjeta de crédito</v>
      </c>
      <c r="F5274">
        <f>IF($A5274="","",VALUE(RIGHT(Tienda_3!E474,4)))</f>
        <v>2022</v>
      </c>
      <c r="G5274">
        <f>IF($A5274="","",Tienda_3!C474)</f>
        <v>200700</v>
      </c>
      <c r="H5274">
        <f>IF($A5274="","",Tienda_3!D474)</f>
        <v>8900</v>
      </c>
      <c r="I5274">
        <f>IF($A5274="","",Tienda_3!H474)</f>
        <v>5</v>
      </c>
      <c r="J5274">
        <f>IF($A5274="",0,IF(AND(OR('Cuadro-de-mando'!$B$4="(Todas)",'Cuadro-de-mando'!$B$4=$A5274),OR('Cuadro-de-mando'!$E$4="(Todas)",'Cuadro-de-mando'!$E$4=$B5274),OR('Cuadro-de-mando'!$H$4="(Todas)",'Cuadro-de-mando'!$H$4=$C5274),OR('Cuadro-de-mando'!$K$4="(Todas)",'Cuadro-de-mando'!$K$4=$E5274),OR('Cuadro-de-mando'!$N$4="(Todos)",'Cuadro-de-mando'!$N$4=$F5274)),1,0))</f>
        <v>1</v>
      </c>
    </row>
    <row r="5275" spans="1:10" x14ac:dyDescent="0.25">
      <c r="A5275" t="str">
        <f>IF(Tienda_3!$A475="","","Tienda 3")</f>
        <v>Tienda 3</v>
      </c>
      <c r="B5275" t="str">
        <f>IF($A5275="","",Tienda_3!B475)</f>
        <v>Muebles</v>
      </c>
      <c r="C5275" t="str">
        <f>IF($A5275="","",Tienda_3!G475)</f>
        <v>Cali</v>
      </c>
      <c r="D5275" t="str">
        <f>IF($A5275="","",Tienda_3!F475)</f>
        <v>Maria Alfonso</v>
      </c>
      <c r="E5275" t="str">
        <f>IF($A5275="","",Tienda_3!I475)</f>
        <v>Nequi</v>
      </c>
      <c r="F5275">
        <f>IF($A5275="","",VALUE(RIGHT(Tienda_3!E475,4)))</f>
        <v>2021</v>
      </c>
      <c r="G5275">
        <f>IF($A5275="","",Tienda_3!C475)</f>
        <v>346000</v>
      </c>
      <c r="H5275">
        <f>IF($A5275="","",Tienda_3!D475)</f>
        <v>18600</v>
      </c>
      <c r="I5275">
        <f>IF($A5275="","",Tienda_3!H475)</f>
        <v>4</v>
      </c>
      <c r="J5275">
        <f>IF($A5275="",0,IF(AND(OR('Cuadro-de-mando'!$B$4="(Todas)",'Cuadro-de-mando'!$B$4=$A5275),OR('Cuadro-de-mando'!$E$4="(Todas)",'Cuadro-de-mando'!$E$4=$B5275),OR('Cuadro-de-mando'!$H$4="(Todas)",'Cuadro-de-mando'!$H$4=$C5275),OR('Cuadro-de-mando'!$K$4="(Todas)",'Cuadro-de-mando'!$K$4=$E5275),OR('Cuadro-de-mando'!$N$4="(Todos)",'Cuadro-de-mando'!$N$4=$F5275)),1,0))</f>
        <v>1</v>
      </c>
    </row>
    <row r="5276" spans="1:10" x14ac:dyDescent="0.25">
      <c r="A5276" t="str">
        <f>IF(Tienda_3!$A476="","","Tienda 3")</f>
        <v>Tienda 3</v>
      </c>
      <c r="B5276" t="str">
        <f>IF($A5276="","",Tienda_3!B476)</f>
        <v>Instrumentos musicales</v>
      </c>
      <c r="C5276" t="str">
        <f>IF($A5276="","",Tienda_3!G476)</f>
        <v>Bogotá</v>
      </c>
      <c r="D5276" t="str">
        <f>IF($A5276="","",Tienda_3!F476)</f>
        <v>Maria Alfonso</v>
      </c>
      <c r="E5276" t="str">
        <f>IF($A5276="","",Tienda_3!I476)</f>
        <v>Tarjeta de crédito</v>
      </c>
      <c r="F5276">
        <f>IF($A5276="","",VALUE(RIGHT(Tienda_3!E476,4)))</f>
        <v>2020</v>
      </c>
      <c r="G5276">
        <f>IF($A5276="","",Tienda_3!C476)</f>
        <v>760500</v>
      </c>
      <c r="H5276">
        <f>IF($A5276="","",Tienda_3!D476)</f>
        <v>38700</v>
      </c>
      <c r="I5276">
        <f>IF($A5276="","",Tienda_3!H476)</f>
        <v>3</v>
      </c>
      <c r="J5276">
        <f>IF($A5276="",0,IF(AND(OR('Cuadro-de-mando'!$B$4="(Todas)",'Cuadro-de-mando'!$B$4=$A5276),OR('Cuadro-de-mando'!$E$4="(Todas)",'Cuadro-de-mando'!$E$4=$B5276),OR('Cuadro-de-mando'!$H$4="(Todas)",'Cuadro-de-mando'!$H$4=$C5276),OR('Cuadro-de-mando'!$K$4="(Todas)",'Cuadro-de-mando'!$K$4=$E5276),OR('Cuadro-de-mando'!$N$4="(Todos)",'Cuadro-de-mando'!$N$4=$F5276)),1,0))</f>
        <v>1</v>
      </c>
    </row>
    <row r="5277" spans="1:10" x14ac:dyDescent="0.25">
      <c r="A5277" t="str">
        <f>IF(Tienda_3!$A477="","","Tienda 3")</f>
        <v>Tienda 3</v>
      </c>
      <c r="B5277" t="str">
        <f>IF($A5277="","",Tienda_3!B477)</f>
        <v>Muebles</v>
      </c>
      <c r="C5277" t="str">
        <f>IF($A5277="","",Tienda_3!G477)</f>
        <v>Cúcuta</v>
      </c>
      <c r="D5277" t="str">
        <f>IF($A5277="","",Tienda_3!F477)</f>
        <v>Santiago Silva</v>
      </c>
      <c r="E5277" t="str">
        <f>IF($A5277="","",Tienda_3!I477)</f>
        <v>Tarjeta de crédito</v>
      </c>
      <c r="F5277">
        <f>IF($A5277="","",VALUE(RIGHT(Tienda_3!E477,4)))</f>
        <v>2021</v>
      </c>
      <c r="G5277">
        <f>IF($A5277="","",Tienda_3!C477)</f>
        <v>278800</v>
      </c>
      <c r="H5277">
        <f>IF($A5277="","",Tienda_3!D477)</f>
        <v>17200</v>
      </c>
      <c r="I5277">
        <f>IF($A5277="","",Tienda_3!H477)</f>
        <v>1</v>
      </c>
      <c r="J5277">
        <f>IF($A5277="",0,IF(AND(OR('Cuadro-de-mando'!$B$4="(Todas)",'Cuadro-de-mando'!$B$4=$A5277),OR('Cuadro-de-mando'!$E$4="(Todas)",'Cuadro-de-mando'!$E$4=$B5277),OR('Cuadro-de-mando'!$H$4="(Todas)",'Cuadro-de-mando'!$H$4=$C5277),OR('Cuadro-de-mando'!$K$4="(Todas)",'Cuadro-de-mando'!$K$4=$E5277),OR('Cuadro-de-mando'!$N$4="(Todos)",'Cuadro-de-mando'!$N$4=$F5277)),1,0))</f>
        <v>1</v>
      </c>
    </row>
    <row r="5278" spans="1:10" x14ac:dyDescent="0.25">
      <c r="A5278" t="str">
        <f>IF(Tienda_3!$A478="","","Tienda 3")</f>
        <v>Tienda 3</v>
      </c>
      <c r="B5278" t="str">
        <f>IF($A5278="","",Tienda_3!B478)</f>
        <v>Libros</v>
      </c>
      <c r="C5278" t="str">
        <f>IF($A5278="","",Tienda_3!G478)</f>
        <v>Pereira</v>
      </c>
      <c r="D5278" t="str">
        <f>IF($A5278="","",Tienda_3!F478)</f>
        <v>Juan Fernandez</v>
      </c>
      <c r="E5278" t="str">
        <f>IF($A5278="","",Tienda_3!I478)</f>
        <v>Tarjeta de crédito</v>
      </c>
      <c r="F5278">
        <f>IF($A5278="","",VALUE(RIGHT(Tienda_3!E478,4)))</f>
        <v>2023</v>
      </c>
      <c r="G5278">
        <f>IF($A5278="","",Tienda_3!C478)</f>
        <v>48100</v>
      </c>
      <c r="H5278">
        <f>IF($A5278="","",Tienda_3!D478)</f>
        <v>2800</v>
      </c>
      <c r="I5278">
        <f>IF($A5278="","",Tienda_3!H478)</f>
        <v>4</v>
      </c>
      <c r="J5278">
        <f>IF($A5278="",0,IF(AND(OR('Cuadro-de-mando'!$B$4="(Todas)",'Cuadro-de-mando'!$B$4=$A5278),OR('Cuadro-de-mando'!$E$4="(Todas)",'Cuadro-de-mando'!$E$4=$B5278),OR('Cuadro-de-mando'!$H$4="(Todas)",'Cuadro-de-mando'!$H$4=$C5278),OR('Cuadro-de-mando'!$K$4="(Todas)",'Cuadro-de-mando'!$K$4=$E5278),OR('Cuadro-de-mando'!$N$4="(Todos)",'Cuadro-de-mando'!$N$4=$F5278)),1,0))</f>
        <v>1</v>
      </c>
    </row>
    <row r="5279" spans="1:10" x14ac:dyDescent="0.25">
      <c r="A5279" t="str">
        <f>IF(Tienda_3!$A479="","","Tienda 3")</f>
        <v>Tienda 3</v>
      </c>
      <c r="B5279" t="str">
        <f>IF($A5279="","",Tienda_3!B479)</f>
        <v>Deportes y diversión</v>
      </c>
      <c r="C5279" t="str">
        <f>IF($A5279="","",Tienda_3!G479)</f>
        <v>Cali</v>
      </c>
      <c r="D5279" t="str">
        <f>IF($A5279="","",Tienda_3!F479)</f>
        <v>Juan Fernandez</v>
      </c>
      <c r="E5279" t="str">
        <f>IF($A5279="","",Tienda_3!I479)</f>
        <v>Tarjeta de crédito</v>
      </c>
      <c r="F5279">
        <f>IF($A5279="","",VALUE(RIGHT(Tienda_3!E479,4)))</f>
        <v>2022</v>
      </c>
      <c r="G5279">
        <f>IF($A5279="","",Tienda_3!C479)</f>
        <v>58600</v>
      </c>
      <c r="H5279">
        <f>IF($A5279="","",Tienda_3!D479)</f>
        <v>3300</v>
      </c>
      <c r="I5279">
        <f>IF($A5279="","",Tienda_3!H479)</f>
        <v>2</v>
      </c>
      <c r="J5279">
        <f>IF($A5279="",0,IF(AND(OR('Cuadro-de-mando'!$B$4="(Todas)",'Cuadro-de-mando'!$B$4=$A5279),OR('Cuadro-de-mando'!$E$4="(Todas)",'Cuadro-de-mando'!$E$4=$B5279),OR('Cuadro-de-mando'!$H$4="(Todas)",'Cuadro-de-mando'!$H$4=$C5279),OR('Cuadro-de-mando'!$K$4="(Todas)",'Cuadro-de-mando'!$K$4=$E5279),OR('Cuadro-de-mando'!$N$4="(Todos)",'Cuadro-de-mando'!$N$4=$F5279)),1,0))</f>
        <v>1</v>
      </c>
    </row>
    <row r="5280" spans="1:10" x14ac:dyDescent="0.25">
      <c r="A5280" t="str">
        <f>IF(Tienda_3!$A480="","","Tienda 3")</f>
        <v>Tienda 3</v>
      </c>
      <c r="B5280" t="str">
        <f>IF($A5280="","",Tienda_3!B480)</f>
        <v>Libros</v>
      </c>
      <c r="C5280" t="str">
        <f>IF($A5280="","",Tienda_3!G480)</f>
        <v>Medellín</v>
      </c>
      <c r="D5280" t="str">
        <f>IF($A5280="","",Tienda_3!F480)</f>
        <v>Ángel Rodriguez</v>
      </c>
      <c r="E5280" t="str">
        <f>IF($A5280="","",Tienda_3!I480)</f>
        <v>Tarjeta de crédito</v>
      </c>
      <c r="F5280">
        <f>IF($A5280="","",VALUE(RIGHT(Tienda_3!E480,4)))</f>
        <v>2020</v>
      </c>
      <c r="G5280">
        <f>IF($A5280="","",Tienda_3!C480)</f>
        <v>63800</v>
      </c>
      <c r="H5280">
        <f>IF($A5280="","",Tienda_3!D480)</f>
        <v>3900</v>
      </c>
      <c r="I5280">
        <f>IF($A5280="","",Tienda_3!H480)</f>
        <v>5</v>
      </c>
      <c r="J5280">
        <f>IF($A5280="",0,IF(AND(OR('Cuadro-de-mando'!$B$4="(Todas)",'Cuadro-de-mando'!$B$4=$A5280),OR('Cuadro-de-mando'!$E$4="(Todas)",'Cuadro-de-mando'!$E$4=$B5280),OR('Cuadro-de-mando'!$H$4="(Todas)",'Cuadro-de-mando'!$H$4=$C5280),OR('Cuadro-de-mando'!$K$4="(Todas)",'Cuadro-de-mando'!$K$4=$E5280),OR('Cuadro-de-mando'!$N$4="(Todos)",'Cuadro-de-mando'!$N$4=$F5280)),1,0))</f>
        <v>1</v>
      </c>
    </row>
    <row r="5281" spans="1:10" x14ac:dyDescent="0.25">
      <c r="A5281" t="str">
        <f>IF(Tienda_3!$A481="","","Tienda 3")</f>
        <v>Tienda 3</v>
      </c>
      <c r="B5281" t="str">
        <f>IF($A5281="","",Tienda_3!B481)</f>
        <v>Electrónicos</v>
      </c>
      <c r="C5281" t="str">
        <f>IF($A5281="","",Tienda_3!G481)</f>
        <v>Bogotá</v>
      </c>
      <c r="D5281" t="str">
        <f>IF($A5281="","",Tienda_3!F481)</f>
        <v>Santiago Silva</v>
      </c>
      <c r="E5281" t="str">
        <f>IF($A5281="","",Tienda_3!I481)</f>
        <v>Tarjeta de crédito</v>
      </c>
      <c r="F5281">
        <f>IF($A5281="","",VALUE(RIGHT(Tienda_3!E481,4)))</f>
        <v>2021</v>
      </c>
      <c r="G5281">
        <f>IF($A5281="","",Tienda_3!C481)</f>
        <v>1349000</v>
      </c>
      <c r="H5281">
        <f>IF($A5281="","",Tienda_3!D481)</f>
        <v>72500</v>
      </c>
      <c r="I5281">
        <f>IF($A5281="","",Tienda_3!H481)</f>
        <v>5</v>
      </c>
      <c r="J5281">
        <f>IF($A5281="",0,IF(AND(OR('Cuadro-de-mando'!$B$4="(Todas)",'Cuadro-de-mando'!$B$4=$A5281),OR('Cuadro-de-mando'!$E$4="(Todas)",'Cuadro-de-mando'!$E$4=$B5281),OR('Cuadro-de-mando'!$H$4="(Todas)",'Cuadro-de-mando'!$H$4=$C5281),OR('Cuadro-de-mando'!$K$4="(Todas)",'Cuadro-de-mando'!$K$4=$E5281),OR('Cuadro-de-mando'!$N$4="(Todos)",'Cuadro-de-mando'!$N$4=$F5281)),1,0))</f>
        <v>1</v>
      </c>
    </row>
    <row r="5282" spans="1:10" x14ac:dyDescent="0.25">
      <c r="A5282" t="str">
        <f>IF(Tienda_3!$A482="","","Tienda 3")</f>
        <v>Tienda 3</v>
      </c>
      <c r="B5282" t="str">
        <f>IF($A5282="","",Tienda_3!B482)</f>
        <v>Electrónicos</v>
      </c>
      <c r="C5282" t="str">
        <f>IF($A5282="","",Tienda_3!G482)</f>
        <v>Cúcuta</v>
      </c>
      <c r="D5282" t="str">
        <f>IF($A5282="","",Tienda_3!F482)</f>
        <v>Blanca Ramirez</v>
      </c>
      <c r="E5282" t="str">
        <f>IF($A5282="","",Tienda_3!I482)</f>
        <v>Tarjeta de crédito</v>
      </c>
      <c r="F5282">
        <f>IF($A5282="","",VALUE(RIGHT(Tienda_3!E482,4)))</f>
        <v>2022</v>
      </c>
      <c r="G5282">
        <f>IF($A5282="","",Tienda_3!C482)</f>
        <v>2376200</v>
      </c>
      <c r="H5282">
        <f>IF($A5282="","",Tienda_3!D482)</f>
        <v>127600</v>
      </c>
      <c r="I5282">
        <f>IF($A5282="","",Tienda_3!H482)</f>
        <v>4</v>
      </c>
      <c r="J5282">
        <f>IF($A5282="",0,IF(AND(OR('Cuadro-de-mando'!$B$4="(Todas)",'Cuadro-de-mando'!$B$4=$A5282),OR('Cuadro-de-mando'!$E$4="(Todas)",'Cuadro-de-mando'!$E$4=$B5282),OR('Cuadro-de-mando'!$H$4="(Todas)",'Cuadro-de-mando'!$H$4=$C5282),OR('Cuadro-de-mando'!$K$4="(Todas)",'Cuadro-de-mando'!$K$4=$E5282),OR('Cuadro-de-mando'!$N$4="(Todos)",'Cuadro-de-mando'!$N$4=$F5282)),1,0))</f>
        <v>1</v>
      </c>
    </row>
    <row r="5283" spans="1:10" x14ac:dyDescent="0.25">
      <c r="A5283" t="str">
        <f>IF(Tienda_3!$A483="","","Tienda 3")</f>
        <v>Tienda 3</v>
      </c>
      <c r="B5283" t="str">
        <f>IF($A5283="","",Tienda_3!B483)</f>
        <v>Instrumentos musicales</v>
      </c>
      <c r="C5283" t="str">
        <f>IF($A5283="","",Tienda_3!G483)</f>
        <v>Medellín</v>
      </c>
      <c r="D5283" t="str">
        <f>IF($A5283="","",Tienda_3!F483)</f>
        <v>Camila Rivera</v>
      </c>
      <c r="E5283" t="str">
        <f>IF($A5283="","",Tienda_3!I483)</f>
        <v>Nequi</v>
      </c>
      <c r="F5283">
        <f>IF($A5283="","",VALUE(RIGHT(Tienda_3!E483,4)))</f>
        <v>2021</v>
      </c>
      <c r="G5283">
        <f>IF($A5283="","",Tienda_3!C483)</f>
        <v>841600</v>
      </c>
      <c r="H5283">
        <f>IF($A5283="","",Tienda_3!D483)</f>
        <v>43000</v>
      </c>
      <c r="I5283">
        <f>IF($A5283="","",Tienda_3!H483)</f>
        <v>5</v>
      </c>
      <c r="J5283">
        <f>IF($A5283="",0,IF(AND(OR('Cuadro-de-mando'!$B$4="(Todas)",'Cuadro-de-mando'!$B$4=$A5283),OR('Cuadro-de-mando'!$E$4="(Todas)",'Cuadro-de-mando'!$E$4=$B5283),OR('Cuadro-de-mando'!$H$4="(Todas)",'Cuadro-de-mando'!$H$4=$C5283),OR('Cuadro-de-mando'!$K$4="(Todas)",'Cuadro-de-mando'!$K$4=$E5283),OR('Cuadro-de-mando'!$N$4="(Todos)",'Cuadro-de-mando'!$N$4=$F5283)),1,0))</f>
        <v>1</v>
      </c>
    </row>
    <row r="5284" spans="1:10" x14ac:dyDescent="0.25">
      <c r="A5284" t="str">
        <f>IF(Tienda_3!$A484="","","Tienda 3")</f>
        <v>Tienda 3</v>
      </c>
      <c r="B5284" t="str">
        <f>IF($A5284="","",Tienda_3!B484)</f>
        <v>Muebles</v>
      </c>
      <c r="C5284" t="str">
        <f>IF($A5284="","",Tienda_3!G484)</f>
        <v>Pereira</v>
      </c>
      <c r="D5284" t="str">
        <f>IF($A5284="","",Tienda_3!F484)</f>
        <v>Santiago Silva</v>
      </c>
      <c r="E5284" t="str">
        <f>IF($A5284="","",Tienda_3!I484)</f>
        <v>Tarjeta de crédito</v>
      </c>
      <c r="F5284">
        <f>IF($A5284="","",VALUE(RIGHT(Tienda_3!E484,4)))</f>
        <v>2021</v>
      </c>
      <c r="G5284">
        <f>IF($A5284="","",Tienda_3!C484)</f>
        <v>227400</v>
      </c>
      <c r="H5284">
        <f>IF($A5284="","",Tienda_3!D484)</f>
        <v>10300</v>
      </c>
      <c r="I5284">
        <f>IF($A5284="","",Tienda_3!H484)</f>
        <v>5</v>
      </c>
      <c r="J5284">
        <f>IF($A5284="",0,IF(AND(OR('Cuadro-de-mando'!$B$4="(Todas)",'Cuadro-de-mando'!$B$4=$A5284),OR('Cuadro-de-mando'!$E$4="(Todas)",'Cuadro-de-mando'!$E$4=$B5284),OR('Cuadro-de-mando'!$H$4="(Todas)",'Cuadro-de-mando'!$H$4=$C5284),OR('Cuadro-de-mando'!$K$4="(Todas)",'Cuadro-de-mando'!$K$4=$E5284),OR('Cuadro-de-mando'!$N$4="(Todos)",'Cuadro-de-mando'!$N$4=$F5284)),1,0))</f>
        <v>1</v>
      </c>
    </row>
    <row r="5285" spans="1:10" x14ac:dyDescent="0.25">
      <c r="A5285" t="str">
        <f>IF(Tienda_3!$A485="","","Tienda 3")</f>
        <v>Tienda 3</v>
      </c>
      <c r="B5285" t="str">
        <f>IF($A5285="","",Tienda_3!B485)</f>
        <v>Electrónicos</v>
      </c>
      <c r="C5285" t="str">
        <f>IF($A5285="","",Tienda_3!G485)</f>
        <v>Medellín</v>
      </c>
      <c r="D5285" t="str">
        <f>IF($A5285="","",Tienda_3!F485)</f>
        <v>Maria Alfonso</v>
      </c>
      <c r="E5285" t="str">
        <f>IF($A5285="","",Tienda_3!I485)</f>
        <v>Tarjeta de crédito</v>
      </c>
      <c r="F5285">
        <f>IF($A5285="","",VALUE(RIGHT(Tienda_3!E485,4)))</f>
        <v>2022</v>
      </c>
      <c r="G5285">
        <f>IF($A5285="","",Tienda_3!C485)</f>
        <v>1037000</v>
      </c>
      <c r="H5285">
        <f>IF($A5285="","",Tienda_3!D485)</f>
        <v>59900</v>
      </c>
      <c r="I5285">
        <f>IF($A5285="","",Tienda_3!H485)</f>
        <v>5</v>
      </c>
      <c r="J5285">
        <f>IF($A5285="",0,IF(AND(OR('Cuadro-de-mando'!$B$4="(Todas)",'Cuadro-de-mando'!$B$4=$A5285),OR('Cuadro-de-mando'!$E$4="(Todas)",'Cuadro-de-mando'!$E$4=$B5285),OR('Cuadro-de-mando'!$H$4="(Todas)",'Cuadro-de-mando'!$H$4=$C5285),OR('Cuadro-de-mando'!$K$4="(Todas)",'Cuadro-de-mando'!$K$4=$E5285),OR('Cuadro-de-mando'!$N$4="(Todos)",'Cuadro-de-mando'!$N$4=$F5285)),1,0))</f>
        <v>1</v>
      </c>
    </row>
    <row r="5286" spans="1:10" x14ac:dyDescent="0.25">
      <c r="A5286" t="str">
        <f>IF(Tienda_3!$A486="","","Tienda 3")</f>
        <v>Tienda 3</v>
      </c>
      <c r="B5286" t="str">
        <f>IF($A5286="","",Tienda_3!B486)</f>
        <v>Muebles</v>
      </c>
      <c r="C5286" t="str">
        <f>IF($A5286="","",Tienda_3!G486)</f>
        <v>Bogotá</v>
      </c>
      <c r="D5286" t="str">
        <f>IF($A5286="","",Tienda_3!F486)</f>
        <v>Felipe Santos</v>
      </c>
      <c r="E5286" t="str">
        <f>IF($A5286="","",Tienda_3!I486)</f>
        <v>Tarjeta de crédito</v>
      </c>
      <c r="F5286">
        <f>IF($A5286="","",VALUE(RIGHT(Tienda_3!E486,4)))</f>
        <v>2022</v>
      </c>
      <c r="G5286">
        <f>IF($A5286="","",Tienda_3!C486)</f>
        <v>264100</v>
      </c>
      <c r="H5286">
        <f>IF($A5286="","",Tienda_3!D486)</f>
        <v>14300</v>
      </c>
      <c r="I5286">
        <f>IF($A5286="","",Tienda_3!H486)</f>
        <v>5</v>
      </c>
      <c r="J5286">
        <f>IF($A5286="",0,IF(AND(OR('Cuadro-de-mando'!$B$4="(Todas)",'Cuadro-de-mando'!$B$4=$A5286),OR('Cuadro-de-mando'!$E$4="(Todas)",'Cuadro-de-mando'!$E$4=$B5286),OR('Cuadro-de-mando'!$H$4="(Todas)",'Cuadro-de-mando'!$H$4=$C5286),OR('Cuadro-de-mando'!$K$4="(Todas)",'Cuadro-de-mando'!$K$4=$E5286),OR('Cuadro-de-mando'!$N$4="(Todos)",'Cuadro-de-mando'!$N$4=$F5286)),1,0))</f>
        <v>1</v>
      </c>
    </row>
    <row r="5287" spans="1:10" x14ac:dyDescent="0.25">
      <c r="A5287" t="str">
        <f>IF(Tienda_3!$A487="","","Tienda 3")</f>
        <v>Tienda 3</v>
      </c>
      <c r="B5287" t="str">
        <f>IF($A5287="","",Tienda_3!B487)</f>
        <v>Artículos para el hogar</v>
      </c>
      <c r="C5287" t="str">
        <f>IF($A5287="","",Tienda_3!G487)</f>
        <v>Cúcuta</v>
      </c>
      <c r="D5287" t="str">
        <f>IF($A5287="","",Tienda_3!F487)</f>
        <v>Juliana Costa</v>
      </c>
      <c r="E5287" t="str">
        <f>IF($A5287="","",Tienda_3!I487)</f>
        <v>Tarjeta de crédito</v>
      </c>
      <c r="F5287">
        <f>IF($A5287="","",VALUE(RIGHT(Tienda_3!E487,4)))</f>
        <v>2022</v>
      </c>
      <c r="G5287">
        <f>IF($A5287="","",Tienda_3!C487)</f>
        <v>91100</v>
      </c>
      <c r="H5287">
        <f>IF($A5287="","",Tienda_3!D487)</f>
        <v>3000</v>
      </c>
      <c r="I5287">
        <f>IF($A5287="","",Tienda_3!H487)</f>
        <v>5</v>
      </c>
      <c r="J5287">
        <f>IF($A5287="",0,IF(AND(OR('Cuadro-de-mando'!$B$4="(Todas)",'Cuadro-de-mando'!$B$4=$A5287),OR('Cuadro-de-mando'!$E$4="(Todas)",'Cuadro-de-mando'!$E$4=$B5287),OR('Cuadro-de-mando'!$H$4="(Todas)",'Cuadro-de-mando'!$H$4=$C5287),OR('Cuadro-de-mando'!$K$4="(Todas)",'Cuadro-de-mando'!$K$4=$E5287),OR('Cuadro-de-mando'!$N$4="(Todos)",'Cuadro-de-mando'!$N$4=$F5287)),1,0))</f>
        <v>1</v>
      </c>
    </row>
    <row r="5288" spans="1:10" x14ac:dyDescent="0.25">
      <c r="A5288" t="str">
        <f>IF(Tienda_3!$A488="","","Tienda 3")</f>
        <v>Tienda 3</v>
      </c>
      <c r="B5288" t="str">
        <f>IF($A5288="","",Tienda_3!B488)</f>
        <v>Artículos para el hogar</v>
      </c>
      <c r="C5288" t="str">
        <f>IF($A5288="","",Tienda_3!G488)</f>
        <v>Bogotá</v>
      </c>
      <c r="D5288" t="str">
        <f>IF($A5288="","",Tienda_3!F488)</f>
        <v>Pedro Gomez</v>
      </c>
      <c r="E5288" t="str">
        <f>IF($A5288="","",Tienda_3!I488)</f>
        <v>Tarjeta de crédito</v>
      </c>
      <c r="F5288">
        <f>IF($A5288="","",VALUE(RIGHT(Tienda_3!E488,4)))</f>
        <v>2020</v>
      </c>
      <c r="G5288">
        <f>IF($A5288="","",Tienda_3!C488)</f>
        <v>208900</v>
      </c>
      <c r="H5288">
        <f>IF($A5288="","",Tienda_3!D488)</f>
        <v>12400</v>
      </c>
      <c r="I5288">
        <f>IF($A5288="","",Tienda_3!H488)</f>
        <v>5</v>
      </c>
      <c r="J5288">
        <f>IF($A5288="",0,IF(AND(OR('Cuadro-de-mando'!$B$4="(Todas)",'Cuadro-de-mando'!$B$4=$A5288),OR('Cuadro-de-mando'!$E$4="(Todas)",'Cuadro-de-mando'!$E$4=$B5288),OR('Cuadro-de-mando'!$H$4="(Todas)",'Cuadro-de-mando'!$H$4=$C5288),OR('Cuadro-de-mando'!$K$4="(Todas)",'Cuadro-de-mando'!$K$4=$E5288),OR('Cuadro-de-mando'!$N$4="(Todos)",'Cuadro-de-mando'!$N$4=$F5288)),1,0))</f>
        <v>1</v>
      </c>
    </row>
    <row r="5289" spans="1:10" x14ac:dyDescent="0.25">
      <c r="A5289" t="str">
        <f>IF(Tienda_3!$A489="","","Tienda 3")</f>
        <v>Tienda 3</v>
      </c>
      <c r="B5289" t="str">
        <f>IF($A5289="","",Tienda_3!B489)</f>
        <v>Muebles</v>
      </c>
      <c r="C5289" t="str">
        <f>IF($A5289="","",Tienda_3!G489)</f>
        <v>Medellín</v>
      </c>
      <c r="D5289" t="str">
        <f>IF($A5289="","",Tienda_3!F489)</f>
        <v>Camila Rivera</v>
      </c>
      <c r="E5289" t="str">
        <f>IF($A5289="","",Tienda_3!I489)</f>
        <v>Tarjeta de débito</v>
      </c>
      <c r="F5289">
        <f>IF($A5289="","",VALUE(RIGHT(Tienda_3!E489,4)))</f>
        <v>2021</v>
      </c>
      <c r="G5289">
        <f>IF($A5289="","",Tienda_3!C489)</f>
        <v>259700</v>
      </c>
      <c r="H5289">
        <f>IF($A5289="","",Tienda_3!D489)</f>
        <v>12000</v>
      </c>
      <c r="I5289">
        <f>IF($A5289="","",Tienda_3!H489)</f>
        <v>5</v>
      </c>
      <c r="J5289">
        <f>IF($A5289="",0,IF(AND(OR('Cuadro-de-mando'!$B$4="(Todas)",'Cuadro-de-mando'!$B$4=$A5289),OR('Cuadro-de-mando'!$E$4="(Todas)",'Cuadro-de-mando'!$E$4=$B5289),OR('Cuadro-de-mando'!$H$4="(Todas)",'Cuadro-de-mando'!$H$4=$C5289),OR('Cuadro-de-mando'!$K$4="(Todas)",'Cuadro-de-mando'!$K$4=$E5289),OR('Cuadro-de-mando'!$N$4="(Todos)",'Cuadro-de-mando'!$N$4=$F5289)),1,0))</f>
        <v>1</v>
      </c>
    </row>
    <row r="5290" spans="1:10" x14ac:dyDescent="0.25">
      <c r="A5290" t="str">
        <f>IF(Tienda_3!$A490="","","Tienda 3")</f>
        <v>Tienda 3</v>
      </c>
      <c r="B5290" t="str">
        <f>IF($A5290="","",Tienda_3!B490)</f>
        <v>Libros</v>
      </c>
      <c r="C5290" t="str">
        <f>IF($A5290="","",Tienda_3!G490)</f>
        <v>Bogotá</v>
      </c>
      <c r="D5290" t="str">
        <f>IF($A5290="","",Tienda_3!F490)</f>
        <v>Beatriz Morales</v>
      </c>
      <c r="E5290" t="str">
        <f>IF($A5290="","",Tienda_3!I490)</f>
        <v>Tarjeta de crédito</v>
      </c>
      <c r="F5290">
        <f>IF($A5290="","",VALUE(RIGHT(Tienda_3!E490,4)))</f>
        <v>2021</v>
      </c>
      <c r="G5290">
        <f>IF($A5290="","",Tienda_3!C490)</f>
        <v>41900</v>
      </c>
      <c r="H5290">
        <f>IF($A5290="","",Tienda_3!D490)</f>
        <v>2600</v>
      </c>
      <c r="I5290">
        <f>IF($A5290="","",Tienda_3!H490)</f>
        <v>3</v>
      </c>
      <c r="J5290">
        <f>IF($A5290="",0,IF(AND(OR('Cuadro-de-mando'!$B$4="(Todas)",'Cuadro-de-mando'!$B$4=$A5290),OR('Cuadro-de-mando'!$E$4="(Todas)",'Cuadro-de-mando'!$E$4=$B5290),OR('Cuadro-de-mando'!$H$4="(Todas)",'Cuadro-de-mando'!$H$4=$C5290),OR('Cuadro-de-mando'!$K$4="(Todas)",'Cuadro-de-mando'!$K$4=$E5290),OR('Cuadro-de-mando'!$N$4="(Todos)",'Cuadro-de-mando'!$N$4=$F5290)),1,0))</f>
        <v>1</v>
      </c>
    </row>
    <row r="5291" spans="1:10" x14ac:dyDescent="0.25">
      <c r="A5291" t="str">
        <f>IF(Tienda_3!$A491="","","Tienda 3")</f>
        <v>Tienda 3</v>
      </c>
      <c r="B5291" t="str">
        <f>IF($A5291="","",Tienda_3!B491)</f>
        <v>Muebles</v>
      </c>
      <c r="C5291" t="str">
        <f>IF($A5291="","",Tienda_3!G491)</f>
        <v>Medellín</v>
      </c>
      <c r="D5291" t="str">
        <f>IF($A5291="","",Tienda_3!F491)</f>
        <v>Rafael Acosta</v>
      </c>
      <c r="E5291" t="str">
        <f>IF($A5291="","",Tienda_3!I491)</f>
        <v>Tarjeta de crédito</v>
      </c>
      <c r="F5291">
        <f>IF($A5291="","",VALUE(RIGHT(Tienda_3!E491,4)))</f>
        <v>2022</v>
      </c>
      <c r="G5291">
        <f>IF($A5291="","",Tienda_3!C491)</f>
        <v>498100</v>
      </c>
      <c r="H5291">
        <f>IF($A5291="","",Tienda_3!D491)</f>
        <v>24700</v>
      </c>
      <c r="I5291">
        <f>IF($A5291="","",Tienda_3!H491)</f>
        <v>5</v>
      </c>
      <c r="J5291">
        <f>IF($A5291="",0,IF(AND(OR('Cuadro-de-mando'!$B$4="(Todas)",'Cuadro-de-mando'!$B$4=$A5291),OR('Cuadro-de-mando'!$E$4="(Todas)",'Cuadro-de-mando'!$E$4=$B5291),OR('Cuadro-de-mando'!$H$4="(Todas)",'Cuadro-de-mando'!$H$4=$C5291),OR('Cuadro-de-mando'!$K$4="(Todas)",'Cuadro-de-mando'!$K$4=$E5291),OR('Cuadro-de-mando'!$N$4="(Todos)",'Cuadro-de-mando'!$N$4=$F5291)),1,0))</f>
        <v>1</v>
      </c>
    </row>
    <row r="5292" spans="1:10" x14ac:dyDescent="0.25">
      <c r="A5292" t="str">
        <f>IF(Tienda_3!$A492="","","Tienda 3")</f>
        <v>Tienda 3</v>
      </c>
      <c r="B5292" t="str">
        <f>IF($A5292="","",Tienda_3!B492)</f>
        <v>Artículos para el hogar</v>
      </c>
      <c r="C5292" t="str">
        <f>IF($A5292="","",Tienda_3!G492)</f>
        <v>Cali</v>
      </c>
      <c r="D5292" t="str">
        <f>IF($A5292="","",Tienda_3!F492)</f>
        <v>Ángel Rodriguez</v>
      </c>
      <c r="E5292" t="str">
        <f>IF($A5292="","",Tienda_3!I492)</f>
        <v>Tarjeta de crédito</v>
      </c>
      <c r="F5292">
        <f>IF($A5292="","",VALUE(RIGHT(Tienda_3!E492,4)))</f>
        <v>2022</v>
      </c>
      <c r="G5292">
        <f>IF($A5292="","",Tienda_3!C492)</f>
        <v>76200</v>
      </c>
      <c r="H5292">
        <f>IF($A5292="","",Tienda_3!D492)</f>
        <v>2200</v>
      </c>
      <c r="I5292">
        <f>IF($A5292="","",Tienda_3!H492)</f>
        <v>5</v>
      </c>
      <c r="J5292">
        <f>IF($A5292="",0,IF(AND(OR('Cuadro-de-mando'!$B$4="(Todas)",'Cuadro-de-mando'!$B$4=$A5292),OR('Cuadro-de-mando'!$E$4="(Todas)",'Cuadro-de-mando'!$E$4=$B5292),OR('Cuadro-de-mando'!$H$4="(Todas)",'Cuadro-de-mando'!$H$4=$C5292),OR('Cuadro-de-mando'!$K$4="(Todas)",'Cuadro-de-mando'!$K$4=$E5292),OR('Cuadro-de-mando'!$N$4="(Todos)",'Cuadro-de-mando'!$N$4=$F5292)),1,0))</f>
        <v>1</v>
      </c>
    </row>
    <row r="5293" spans="1:10" x14ac:dyDescent="0.25">
      <c r="A5293" t="str">
        <f>IF(Tienda_3!$A493="","","Tienda 3")</f>
        <v>Tienda 3</v>
      </c>
      <c r="B5293" t="str">
        <f>IF($A5293="","",Tienda_3!B493)</f>
        <v>Electrónicos</v>
      </c>
      <c r="C5293" t="str">
        <f>IF($A5293="","",Tienda_3!G493)</f>
        <v>Pereira</v>
      </c>
      <c r="D5293" t="str">
        <f>IF($A5293="","",Tienda_3!F493)</f>
        <v>Camila Rivera</v>
      </c>
      <c r="E5293" t="str">
        <f>IF($A5293="","",Tienda_3!I493)</f>
        <v>Tarjeta de crédito</v>
      </c>
      <c r="F5293">
        <f>IF($A5293="","",VALUE(RIGHT(Tienda_3!E493,4)))</f>
        <v>2020</v>
      </c>
      <c r="G5293">
        <f>IF($A5293="","",Tienda_3!C493)</f>
        <v>234100</v>
      </c>
      <c r="H5293">
        <f>IF($A5293="","",Tienda_3!D493)</f>
        <v>10700</v>
      </c>
      <c r="I5293">
        <f>IF($A5293="","",Tienda_3!H493)</f>
        <v>5</v>
      </c>
      <c r="J5293">
        <f>IF($A5293="",0,IF(AND(OR('Cuadro-de-mando'!$B$4="(Todas)",'Cuadro-de-mando'!$B$4=$A5293),OR('Cuadro-de-mando'!$E$4="(Todas)",'Cuadro-de-mando'!$E$4=$B5293),OR('Cuadro-de-mando'!$H$4="(Todas)",'Cuadro-de-mando'!$H$4=$C5293),OR('Cuadro-de-mando'!$K$4="(Todas)",'Cuadro-de-mando'!$K$4=$E5293),OR('Cuadro-de-mando'!$N$4="(Todos)",'Cuadro-de-mando'!$N$4=$F5293)),1,0))</f>
        <v>1</v>
      </c>
    </row>
    <row r="5294" spans="1:10" x14ac:dyDescent="0.25">
      <c r="A5294" t="str">
        <f>IF(Tienda_3!$A494="","","Tienda 3")</f>
        <v>Tienda 3</v>
      </c>
      <c r="B5294" t="str">
        <f>IF($A5294="","",Tienda_3!B494)</f>
        <v>Electrónicos</v>
      </c>
      <c r="C5294" t="str">
        <f>IF($A5294="","",Tienda_3!G494)</f>
        <v>Neiva</v>
      </c>
      <c r="D5294" t="str">
        <f>IF($A5294="","",Tienda_3!F494)</f>
        <v>Felipe Santos</v>
      </c>
      <c r="E5294" t="str">
        <f>IF($A5294="","",Tienda_3!I494)</f>
        <v>Tarjeta de crédito</v>
      </c>
      <c r="F5294">
        <f>IF($A5294="","",VALUE(RIGHT(Tienda_3!E494,4)))</f>
        <v>2021</v>
      </c>
      <c r="G5294">
        <f>IF($A5294="","",Tienda_3!C494)</f>
        <v>220100</v>
      </c>
      <c r="H5294">
        <f>IF($A5294="","",Tienda_3!D494)</f>
        <v>9900</v>
      </c>
      <c r="I5294">
        <f>IF($A5294="","",Tienda_3!H494)</f>
        <v>1</v>
      </c>
      <c r="J5294">
        <f>IF($A5294="",0,IF(AND(OR('Cuadro-de-mando'!$B$4="(Todas)",'Cuadro-de-mando'!$B$4=$A5294),OR('Cuadro-de-mando'!$E$4="(Todas)",'Cuadro-de-mando'!$E$4=$B5294),OR('Cuadro-de-mando'!$H$4="(Todas)",'Cuadro-de-mando'!$H$4=$C5294),OR('Cuadro-de-mando'!$K$4="(Todas)",'Cuadro-de-mando'!$K$4=$E5294),OR('Cuadro-de-mando'!$N$4="(Todos)",'Cuadro-de-mando'!$N$4=$F5294)),1,0))</f>
        <v>1</v>
      </c>
    </row>
    <row r="5295" spans="1:10" x14ac:dyDescent="0.25">
      <c r="A5295" t="str">
        <f>IF(Tienda_3!$A495="","","Tienda 3")</f>
        <v>Tienda 3</v>
      </c>
      <c r="B5295" t="str">
        <f>IF($A5295="","",Tienda_3!B495)</f>
        <v>Libros</v>
      </c>
      <c r="C5295" t="str">
        <f>IF($A5295="","",Tienda_3!G495)</f>
        <v>Medellín</v>
      </c>
      <c r="D5295" t="str">
        <f>IF($A5295="","",Tienda_3!F495)</f>
        <v>Felipe Santos</v>
      </c>
      <c r="E5295" t="str">
        <f>IF($A5295="","",Tienda_3!I495)</f>
        <v>Tarjeta de crédito</v>
      </c>
      <c r="F5295">
        <f>IF($A5295="","",VALUE(RIGHT(Tienda_3!E495,4)))</f>
        <v>2022</v>
      </c>
      <c r="G5295">
        <f>IF($A5295="","",Tienda_3!C495)</f>
        <v>44200</v>
      </c>
      <c r="H5295">
        <f>IF($A5295="","",Tienda_3!D495)</f>
        <v>0</v>
      </c>
      <c r="I5295">
        <f>IF($A5295="","",Tienda_3!H495)</f>
        <v>4</v>
      </c>
      <c r="J5295">
        <f>IF($A5295="",0,IF(AND(OR('Cuadro-de-mando'!$B$4="(Todas)",'Cuadro-de-mando'!$B$4=$A5295),OR('Cuadro-de-mando'!$E$4="(Todas)",'Cuadro-de-mando'!$E$4=$B5295),OR('Cuadro-de-mando'!$H$4="(Todas)",'Cuadro-de-mando'!$H$4=$C5295),OR('Cuadro-de-mando'!$K$4="(Todas)",'Cuadro-de-mando'!$K$4=$E5295),OR('Cuadro-de-mando'!$N$4="(Todos)",'Cuadro-de-mando'!$N$4=$F5295)),1,0))</f>
        <v>1</v>
      </c>
    </row>
    <row r="5296" spans="1:10" x14ac:dyDescent="0.25">
      <c r="A5296" t="str">
        <f>IF(Tienda_3!$A496="","","Tienda 3")</f>
        <v>Tienda 3</v>
      </c>
      <c r="B5296" t="str">
        <f>IF($A5296="","",Tienda_3!B496)</f>
        <v>Deportes y diversión</v>
      </c>
      <c r="C5296" t="str">
        <f>IF($A5296="","",Tienda_3!G496)</f>
        <v>Cali</v>
      </c>
      <c r="D5296" t="str">
        <f>IF($A5296="","",Tienda_3!F496)</f>
        <v>Camila Rivera</v>
      </c>
      <c r="E5296" t="str">
        <f>IF($A5296="","",Tienda_3!I496)</f>
        <v>Tarjeta de crédito</v>
      </c>
      <c r="F5296">
        <f>IF($A5296="","",VALUE(RIGHT(Tienda_3!E496,4)))</f>
        <v>2022</v>
      </c>
      <c r="G5296">
        <f>IF($A5296="","",Tienda_3!C496)</f>
        <v>53500</v>
      </c>
      <c r="H5296">
        <f>IF($A5296="","",Tienda_3!D496)</f>
        <v>1000</v>
      </c>
      <c r="I5296">
        <f>IF($A5296="","",Tienda_3!H496)</f>
        <v>5</v>
      </c>
      <c r="J5296">
        <f>IF($A5296="",0,IF(AND(OR('Cuadro-de-mando'!$B$4="(Todas)",'Cuadro-de-mando'!$B$4=$A5296),OR('Cuadro-de-mando'!$E$4="(Todas)",'Cuadro-de-mando'!$E$4=$B5296),OR('Cuadro-de-mando'!$H$4="(Todas)",'Cuadro-de-mando'!$H$4=$C5296),OR('Cuadro-de-mando'!$K$4="(Todas)",'Cuadro-de-mando'!$K$4=$E5296),OR('Cuadro-de-mando'!$N$4="(Todos)",'Cuadro-de-mando'!$N$4=$F5296)),1,0))</f>
        <v>1</v>
      </c>
    </row>
    <row r="5297" spans="1:10" x14ac:dyDescent="0.25">
      <c r="A5297" t="str">
        <f>IF(Tienda_3!$A497="","","Tienda 3")</f>
        <v>Tienda 3</v>
      </c>
      <c r="B5297" t="str">
        <f>IF($A5297="","",Tienda_3!B497)</f>
        <v>Deportes y diversión</v>
      </c>
      <c r="C5297" t="str">
        <f>IF($A5297="","",Tienda_3!G497)</f>
        <v>Barranquilla</v>
      </c>
      <c r="D5297" t="str">
        <f>IF($A5297="","",Tienda_3!F497)</f>
        <v>Pedro Gomez</v>
      </c>
      <c r="E5297" t="str">
        <f>IF($A5297="","",Tienda_3!I497)</f>
        <v>Tarjeta de crédito</v>
      </c>
      <c r="F5297">
        <f>IF($A5297="","",VALUE(RIGHT(Tienda_3!E497,4)))</f>
        <v>2023</v>
      </c>
      <c r="G5297">
        <f>IF($A5297="","",Tienda_3!C497)</f>
        <v>44900</v>
      </c>
      <c r="H5297">
        <f>IF($A5297="","",Tienda_3!D497)</f>
        <v>0</v>
      </c>
      <c r="I5297">
        <f>IF($A5297="","",Tienda_3!H497)</f>
        <v>5</v>
      </c>
      <c r="J5297">
        <f>IF($A5297="",0,IF(AND(OR('Cuadro-de-mando'!$B$4="(Todas)",'Cuadro-de-mando'!$B$4=$A5297),OR('Cuadro-de-mando'!$E$4="(Todas)",'Cuadro-de-mando'!$E$4=$B5297),OR('Cuadro-de-mando'!$H$4="(Todas)",'Cuadro-de-mando'!$H$4=$C5297),OR('Cuadro-de-mando'!$K$4="(Todas)",'Cuadro-de-mando'!$K$4=$E5297),OR('Cuadro-de-mando'!$N$4="(Todos)",'Cuadro-de-mando'!$N$4=$F5297)),1,0))</f>
        <v>1</v>
      </c>
    </row>
    <row r="5298" spans="1:10" x14ac:dyDescent="0.25">
      <c r="A5298" t="str">
        <f>IF(Tienda_3!$A498="","","Tienda 3")</f>
        <v>Tienda 3</v>
      </c>
      <c r="B5298" t="str">
        <f>IF($A5298="","",Tienda_3!B498)</f>
        <v>Libros</v>
      </c>
      <c r="C5298" t="str">
        <f>IF($A5298="","",Tienda_3!G498)</f>
        <v>Cali</v>
      </c>
      <c r="D5298" t="str">
        <f>IF($A5298="","",Tienda_3!F498)</f>
        <v>Pedro Gomez</v>
      </c>
      <c r="E5298" t="str">
        <f>IF($A5298="","",Tienda_3!I498)</f>
        <v>Tarjeta de crédito</v>
      </c>
      <c r="F5298">
        <f>IF($A5298="","",VALUE(RIGHT(Tienda_3!E498,4)))</f>
        <v>2022</v>
      </c>
      <c r="G5298">
        <f>IF($A5298="","",Tienda_3!C498)</f>
        <v>47700</v>
      </c>
      <c r="H5298">
        <f>IF($A5298="","",Tienda_3!D498)</f>
        <v>0</v>
      </c>
      <c r="I5298">
        <f>IF($A5298="","",Tienda_3!H498)</f>
        <v>5</v>
      </c>
      <c r="J5298">
        <f>IF($A5298="",0,IF(AND(OR('Cuadro-de-mando'!$B$4="(Todas)",'Cuadro-de-mando'!$B$4=$A5298),OR('Cuadro-de-mando'!$E$4="(Todas)",'Cuadro-de-mando'!$E$4=$B5298),OR('Cuadro-de-mando'!$H$4="(Todas)",'Cuadro-de-mando'!$H$4=$C5298),OR('Cuadro-de-mando'!$K$4="(Todas)",'Cuadro-de-mando'!$K$4=$E5298),OR('Cuadro-de-mando'!$N$4="(Todos)",'Cuadro-de-mando'!$N$4=$F5298)),1,0))</f>
        <v>1</v>
      </c>
    </row>
    <row r="5299" spans="1:10" x14ac:dyDescent="0.25">
      <c r="A5299" t="str">
        <f>IF(Tienda_3!$A499="","","Tienda 3")</f>
        <v>Tienda 3</v>
      </c>
      <c r="B5299" t="str">
        <f>IF($A5299="","",Tienda_3!B499)</f>
        <v>Muebles</v>
      </c>
      <c r="C5299" t="str">
        <f>IF($A5299="","",Tienda_3!G499)</f>
        <v>Medellín</v>
      </c>
      <c r="D5299" t="str">
        <f>IF($A5299="","",Tienda_3!F499)</f>
        <v>Beatriz Morales</v>
      </c>
      <c r="E5299" t="str">
        <f>IF($A5299="","",Tienda_3!I499)</f>
        <v>Tarjeta de crédito</v>
      </c>
      <c r="F5299">
        <f>IF($A5299="","",VALUE(RIGHT(Tienda_3!E499,4)))</f>
        <v>2023</v>
      </c>
      <c r="G5299">
        <f>IF($A5299="","",Tienda_3!C499)</f>
        <v>321300</v>
      </c>
      <c r="H5299">
        <f>IF($A5299="","",Tienda_3!D499)</f>
        <v>15300</v>
      </c>
      <c r="I5299">
        <f>IF($A5299="","",Tienda_3!H499)</f>
        <v>5</v>
      </c>
      <c r="J5299">
        <f>IF($A5299="",0,IF(AND(OR('Cuadro-de-mando'!$B$4="(Todas)",'Cuadro-de-mando'!$B$4=$A5299),OR('Cuadro-de-mando'!$E$4="(Todas)",'Cuadro-de-mando'!$E$4=$B5299),OR('Cuadro-de-mando'!$H$4="(Todas)",'Cuadro-de-mando'!$H$4=$C5299),OR('Cuadro-de-mando'!$K$4="(Todas)",'Cuadro-de-mando'!$K$4=$E5299),OR('Cuadro-de-mando'!$N$4="(Todos)",'Cuadro-de-mando'!$N$4=$F5299)),1,0))</f>
        <v>1</v>
      </c>
    </row>
    <row r="5300" spans="1:10" x14ac:dyDescent="0.25">
      <c r="A5300" t="str">
        <f>IF(Tienda_3!$A500="","","Tienda 3")</f>
        <v>Tienda 3</v>
      </c>
      <c r="B5300" t="str">
        <f>IF($A5300="","",Tienda_3!B500)</f>
        <v>Artículos para el hogar</v>
      </c>
      <c r="C5300" t="str">
        <f>IF($A5300="","",Tienda_3!G500)</f>
        <v>Bogotá</v>
      </c>
      <c r="D5300" t="str">
        <f>IF($A5300="","",Tienda_3!F500)</f>
        <v>Santiago Silva</v>
      </c>
      <c r="E5300" t="str">
        <f>IF($A5300="","",Tienda_3!I500)</f>
        <v>Tarjeta de crédito</v>
      </c>
      <c r="F5300">
        <f>IF($A5300="","",VALUE(RIGHT(Tienda_3!E500,4)))</f>
        <v>2022</v>
      </c>
      <c r="G5300">
        <f>IF($A5300="","",Tienda_3!C500)</f>
        <v>126400</v>
      </c>
      <c r="H5300">
        <f>IF($A5300="","",Tienda_3!D500)</f>
        <v>4900</v>
      </c>
      <c r="I5300">
        <f>IF($A5300="","",Tienda_3!H500)</f>
        <v>1</v>
      </c>
      <c r="J5300">
        <f>IF($A5300="",0,IF(AND(OR('Cuadro-de-mando'!$B$4="(Todas)",'Cuadro-de-mando'!$B$4=$A5300),OR('Cuadro-de-mando'!$E$4="(Todas)",'Cuadro-de-mando'!$E$4=$B5300),OR('Cuadro-de-mando'!$H$4="(Todas)",'Cuadro-de-mando'!$H$4=$C5300),OR('Cuadro-de-mando'!$K$4="(Todas)",'Cuadro-de-mando'!$K$4=$E5300),OR('Cuadro-de-mando'!$N$4="(Todos)",'Cuadro-de-mando'!$N$4=$F5300)),1,0))</f>
        <v>1</v>
      </c>
    </row>
    <row r="5301" spans="1:10" x14ac:dyDescent="0.25">
      <c r="A5301" t="str">
        <f>IF(Tienda_3!$A501="","","Tienda 3")</f>
        <v>Tienda 3</v>
      </c>
      <c r="B5301" t="str">
        <f>IF($A5301="","",Tienda_3!B501)</f>
        <v>Deportes y diversión</v>
      </c>
      <c r="C5301" t="str">
        <f>IF($A5301="","",Tienda_3!G501)</f>
        <v>Bogotá</v>
      </c>
      <c r="D5301" t="str">
        <f>IF($A5301="","",Tienda_3!F501)</f>
        <v>Santiago Silva</v>
      </c>
      <c r="E5301" t="str">
        <f>IF($A5301="","",Tienda_3!I501)</f>
        <v>Tarjeta de crédito</v>
      </c>
      <c r="F5301">
        <f>IF($A5301="","",VALUE(RIGHT(Tienda_3!E501,4)))</f>
        <v>2022</v>
      </c>
      <c r="G5301">
        <f>IF($A5301="","",Tienda_3!C501)</f>
        <v>461600</v>
      </c>
      <c r="H5301">
        <f>IF($A5301="","",Tienda_3!D501)</f>
        <v>25100</v>
      </c>
      <c r="I5301">
        <f>IF($A5301="","",Tienda_3!H501)</f>
        <v>2</v>
      </c>
      <c r="J5301">
        <f>IF($A5301="",0,IF(AND(OR('Cuadro-de-mando'!$B$4="(Todas)",'Cuadro-de-mando'!$B$4=$A5301),OR('Cuadro-de-mando'!$E$4="(Todas)",'Cuadro-de-mando'!$E$4=$B5301),OR('Cuadro-de-mando'!$H$4="(Todas)",'Cuadro-de-mando'!$H$4=$C5301),OR('Cuadro-de-mando'!$K$4="(Todas)",'Cuadro-de-mando'!$K$4=$E5301),OR('Cuadro-de-mando'!$N$4="(Todos)",'Cuadro-de-mando'!$N$4=$F5301)),1,0))</f>
        <v>1</v>
      </c>
    </row>
    <row r="5302" spans="1:10" x14ac:dyDescent="0.25">
      <c r="A5302" t="str">
        <f>IF(Tienda_3!$A502="","","Tienda 3")</f>
        <v>Tienda 3</v>
      </c>
      <c r="B5302" t="str">
        <f>IF($A5302="","",Tienda_3!B502)</f>
        <v>Libros</v>
      </c>
      <c r="C5302" t="str">
        <f>IF($A5302="","",Tienda_3!G502)</f>
        <v>Bogotá</v>
      </c>
      <c r="D5302" t="str">
        <f>IF($A5302="","",Tienda_3!F502)</f>
        <v>Rafael Acosta</v>
      </c>
      <c r="E5302" t="str">
        <f>IF($A5302="","",Tienda_3!I502)</f>
        <v>Tarjeta de crédito</v>
      </c>
      <c r="F5302">
        <f>IF($A5302="","",VALUE(RIGHT(Tienda_3!E502,4)))</f>
        <v>2022</v>
      </c>
      <c r="G5302">
        <f>IF($A5302="","",Tienda_3!C502)</f>
        <v>39300</v>
      </c>
      <c r="H5302">
        <f>IF($A5302="","",Tienda_3!D502)</f>
        <v>2800</v>
      </c>
      <c r="I5302">
        <f>IF($A5302="","",Tienda_3!H502)</f>
        <v>5</v>
      </c>
      <c r="J5302">
        <f>IF($A5302="",0,IF(AND(OR('Cuadro-de-mando'!$B$4="(Todas)",'Cuadro-de-mando'!$B$4=$A5302),OR('Cuadro-de-mando'!$E$4="(Todas)",'Cuadro-de-mando'!$E$4=$B5302),OR('Cuadro-de-mando'!$H$4="(Todas)",'Cuadro-de-mando'!$H$4=$C5302),OR('Cuadro-de-mando'!$K$4="(Todas)",'Cuadro-de-mando'!$K$4=$E5302),OR('Cuadro-de-mando'!$N$4="(Todos)",'Cuadro-de-mando'!$N$4=$F5302)),1,0))</f>
        <v>1</v>
      </c>
    </row>
    <row r="5303" spans="1:10" x14ac:dyDescent="0.25">
      <c r="A5303" t="str">
        <f>IF(Tienda_3!$A503="","","Tienda 3")</f>
        <v>Tienda 3</v>
      </c>
      <c r="B5303" t="str">
        <f>IF($A5303="","",Tienda_3!B503)</f>
        <v>Electrónicos</v>
      </c>
      <c r="C5303" t="str">
        <f>IF($A5303="","",Tienda_3!G503)</f>
        <v>Pasto</v>
      </c>
      <c r="D5303" t="str">
        <f>IF($A5303="","",Tienda_3!F503)</f>
        <v>Blanca Ramirez</v>
      </c>
      <c r="E5303" t="str">
        <f>IF($A5303="","",Tienda_3!I503)</f>
        <v>Tarjeta de crédito</v>
      </c>
      <c r="F5303">
        <f>IF($A5303="","",VALUE(RIGHT(Tienda_3!E503,4)))</f>
        <v>2020</v>
      </c>
      <c r="G5303">
        <f>IF($A5303="","",Tienda_3!C503)</f>
        <v>42800</v>
      </c>
      <c r="H5303">
        <f>IF($A5303="","",Tienda_3!D503)</f>
        <v>2700</v>
      </c>
      <c r="I5303">
        <f>IF($A5303="","",Tienda_3!H503)</f>
        <v>4</v>
      </c>
      <c r="J5303">
        <f>IF($A5303="",0,IF(AND(OR('Cuadro-de-mando'!$B$4="(Todas)",'Cuadro-de-mando'!$B$4=$A5303),OR('Cuadro-de-mando'!$E$4="(Todas)",'Cuadro-de-mando'!$E$4=$B5303),OR('Cuadro-de-mando'!$H$4="(Todas)",'Cuadro-de-mando'!$H$4=$C5303),OR('Cuadro-de-mando'!$K$4="(Todas)",'Cuadro-de-mando'!$K$4=$E5303),OR('Cuadro-de-mando'!$N$4="(Todos)",'Cuadro-de-mando'!$N$4=$F5303)),1,0))</f>
        <v>1</v>
      </c>
    </row>
    <row r="5304" spans="1:10" x14ac:dyDescent="0.25">
      <c r="A5304" t="str">
        <f>IF(Tienda_3!$A504="","","Tienda 3")</f>
        <v>Tienda 3</v>
      </c>
      <c r="B5304" t="str">
        <f>IF($A5304="","",Tienda_3!B504)</f>
        <v>Instrumentos musicales</v>
      </c>
      <c r="C5304" t="str">
        <f>IF($A5304="","",Tienda_3!G504)</f>
        <v>Cali</v>
      </c>
      <c r="D5304" t="str">
        <f>IF($A5304="","",Tienda_3!F504)</f>
        <v>Mariana Herrera</v>
      </c>
      <c r="E5304" t="str">
        <f>IF($A5304="","",Tienda_3!I504)</f>
        <v>Nequi</v>
      </c>
      <c r="F5304">
        <f>IF($A5304="","",VALUE(RIGHT(Tienda_3!E504,4)))</f>
        <v>2021</v>
      </c>
      <c r="G5304">
        <f>IF($A5304="","",Tienda_3!C504)</f>
        <v>669400</v>
      </c>
      <c r="H5304">
        <f>IF($A5304="","",Tienda_3!D504)</f>
        <v>36000</v>
      </c>
      <c r="I5304">
        <f>IF($A5304="","",Tienda_3!H504)</f>
        <v>4</v>
      </c>
      <c r="J5304">
        <f>IF($A5304="",0,IF(AND(OR('Cuadro-de-mando'!$B$4="(Todas)",'Cuadro-de-mando'!$B$4=$A5304),OR('Cuadro-de-mando'!$E$4="(Todas)",'Cuadro-de-mando'!$E$4=$B5304),OR('Cuadro-de-mando'!$H$4="(Todas)",'Cuadro-de-mando'!$H$4=$C5304),OR('Cuadro-de-mando'!$K$4="(Todas)",'Cuadro-de-mando'!$K$4=$E5304),OR('Cuadro-de-mando'!$N$4="(Todos)",'Cuadro-de-mando'!$N$4=$F5304)),1,0))</f>
        <v>1</v>
      </c>
    </row>
    <row r="5305" spans="1:10" x14ac:dyDescent="0.25">
      <c r="A5305" t="str">
        <f>IF(Tienda_3!$A505="","","Tienda 3")</f>
        <v>Tienda 3</v>
      </c>
      <c r="B5305" t="str">
        <f>IF($A5305="","",Tienda_3!B505)</f>
        <v>Electrónicos</v>
      </c>
      <c r="C5305" t="str">
        <f>IF($A5305="","",Tienda_3!G505)</f>
        <v>Medellín</v>
      </c>
      <c r="D5305" t="str">
        <f>IF($A5305="","",Tienda_3!F505)</f>
        <v>Juliana Costa</v>
      </c>
      <c r="E5305" t="str">
        <f>IF($A5305="","",Tienda_3!I505)</f>
        <v>Tarjeta de crédito</v>
      </c>
      <c r="F5305">
        <f>IF($A5305="","",VALUE(RIGHT(Tienda_3!E505,4)))</f>
        <v>2021</v>
      </c>
      <c r="G5305">
        <f>IF($A5305="","",Tienda_3!C505)</f>
        <v>993400</v>
      </c>
      <c r="H5305">
        <f>IF($A5305="","",Tienda_3!D505)</f>
        <v>51100</v>
      </c>
      <c r="I5305">
        <f>IF($A5305="","",Tienda_3!H505)</f>
        <v>2</v>
      </c>
      <c r="J5305">
        <f>IF($A5305="",0,IF(AND(OR('Cuadro-de-mando'!$B$4="(Todas)",'Cuadro-de-mando'!$B$4=$A5305),OR('Cuadro-de-mando'!$E$4="(Todas)",'Cuadro-de-mando'!$E$4=$B5305),OR('Cuadro-de-mando'!$H$4="(Todas)",'Cuadro-de-mando'!$H$4=$C5305),OR('Cuadro-de-mando'!$K$4="(Todas)",'Cuadro-de-mando'!$K$4=$E5305),OR('Cuadro-de-mando'!$N$4="(Todos)",'Cuadro-de-mando'!$N$4=$F5305)),1,0))</f>
        <v>1</v>
      </c>
    </row>
    <row r="5306" spans="1:10" x14ac:dyDescent="0.25">
      <c r="A5306" t="str">
        <f>IF(Tienda_3!$A506="","","Tienda 3")</f>
        <v>Tienda 3</v>
      </c>
      <c r="B5306" t="str">
        <f>IF($A5306="","",Tienda_3!B506)</f>
        <v>Electrónicos</v>
      </c>
      <c r="C5306" t="str">
        <f>IF($A5306="","",Tienda_3!G506)</f>
        <v>Bogotá</v>
      </c>
      <c r="D5306" t="str">
        <f>IF($A5306="","",Tienda_3!F506)</f>
        <v>Blanca Ramirez</v>
      </c>
      <c r="E5306" t="str">
        <f>IF($A5306="","",Tienda_3!I506)</f>
        <v>Tarjeta de crédito</v>
      </c>
      <c r="F5306">
        <f>IF($A5306="","",VALUE(RIGHT(Tienda_3!E506,4)))</f>
        <v>2021</v>
      </c>
      <c r="G5306">
        <f>IF($A5306="","",Tienda_3!C506)</f>
        <v>1183800</v>
      </c>
      <c r="H5306">
        <f>IF($A5306="","",Tienda_3!D506)</f>
        <v>61200</v>
      </c>
      <c r="I5306">
        <f>IF($A5306="","",Tienda_3!H506)</f>
        <v>4</v>
      </c>
      <c r="J5306">
        <f>IF($A5306="",0,IF(AND(OR('Cuadro-de-mando'!$B$4="(Todas)",'Cuadro-de-mando'!$B$4=$A5306),OR('Cuadro-de-mando'!$E$4="(Todas)",'Cuadro-de-mando'!$E$4=$B5306),OR('Cuadro-de-mando'!$H$4="(Todas)",'Cuadro-de-mando'!$H$4=$C5306),OR('Cuadro-de-mando'!$K$4="(Todas)",'Cuadro-de-mando'!$K$4=$E5306),OR('Cuadro-de-mando'!$N$4="(Todos)",'Cuadro-de-mando'!$N$4=$F5306)),1,0))</f>
        <v>1</v>
      </c>
    </row>
    <row r="5307" spans="1:10" x14ac:dyDescent="0.25">
      <c r="A5307" t="str">
        <f>IF(Tienda_3!$A507="","","Tienda 3")</f>
        <v>Tienda 3</v>
      </c>
      <c r="B5307" t="str">
        <f>IF($A5307="","",Tienda_3!B507)</f>
        <v>Artículos para el hogar</v>
      </c>
      <c r="C5307" t="str">
        <f>IF($A5307="","",Tienda_3!G507)</f>
        <v>Cali</v>
      </c>
      <c r="D5307" t="str">
        <f>IF($A5307="","",Tienda_3!F507)</f>
        <v>Camila Rivera</v>
      </c>
      <c r="E5307" t="str">
        <f>IF($A5307="","",Tienda_3!I507)</f>
        <v>Tarjeta de crédito</v>
      </c>
      <c r="F5307">
        <f>IF($A5307="","",VALUE(RIGHT(Tienda_3!E507,4)))</f>
        <v>2022</v>
      </c>
      <c r="G5307">
        <f>IF($A5307="","",Tienda_3!C507)</f>
        <v>55500</v>
      </c>
      <c r="H5307">
        <f>IF($A5307="","",Tienda_3!D507)</f>
        <v>3500</v>
      </c>
      <c r="I5307">
        <f>IF($A5307="","",Tienda_3!H507)</f>
        <v>1</v>
      </c>
      <c r="J5307">
        <f>IF($A5307="",0,IF(AND(OR('Cuadro-de-mando'!$B$4="(Todas)",'Cuadro-de-mando'!$B$4=$A5307),OR('Cuadro-de-mando'!$E$4="(Todas)",'Cuadro-de-mando'!$E$4=$B5307),OR('Cuadro-de-mando'!$H$4="(Todas)",'Cuadro-de-mando'!$H$4=$C5307),OR('Cuadro-de-mando'!$K$4="(Todas)",'Cuadro-de-mando'!$K$4=$E5307),OR('Cuadro-de-mando'!$N$4="(Todos)",'Cuadro-de-mando'!$N$4=$F5307)),1,0))</f>
        <v>1</v>
      </c>
    </row>
    <row r="5308" spans="1:10" x14ac:dyDescent="0.25">
      <c r="A5308" t="str">
        <f>IF(Tienda_3!$A508="","","Tienda 3")</f>
        <v>Tienda 3</v>
      </c>
      <c r="B5308" t="str">
        <f>IF($A5308="","",Tienda_3!B508)</f>
        <v>Electrónicos</v>
      </c>
      <c r="C5308" t="str">
        <f>IF($A5308="","",Tienda_3!G508)</f>
        <v>Medellín</v>
      </c>
      <c r="D5308" t="str">
        <f>IF($A5308="","",Tienda_3!F508)</f>
        <v>Felipe Santos</v>
      </c>
      <c r="E5308" t="str">
        <f>IF($A5308="","",Tienda_3!I508)</f>
        <v>Tarjeta de crédito</v>
      </c>
      <c r="F5308">
        <f>IF($A5308="","",VALUE(RIGHT(Tienda_3!E508,4)))</f>
        <v>2020</v>
      </c>
      <c r="G5308">
        <f>IF($A5308="","",Tienda_3!C508)</f>
        <v>1631200</v>
      </c>
      <c r="H5308">
        <f>IF($A5308="","",Tienda_3!D508)</f>
        <v>87300</v>
      </c>
      <c r="I5308">
        <f>IF($A5308="","",Tienda_3!H508)</f>
        <v>1</v>
      </c>
      <c r="J5308">
        <f>IF($A5308="",0,IF(AND(OR('Cuadro-de-mando'!$B$4="(Todas)",'Cuadro-de-mando'!$B$4=$A5308),OR('Cuadro-de-mando'!$E$4="(Todas)",'Cuadro-de-mando'!$E$4=$B5308),OR('Cuadro-de-mando'!$H$4="(Todas)",'Cuadro-de-mando'!$H$4=$C5308),OR('Cuadro-de-mando'!$K$4="(Todas)",'Cuadro-de-mando'!$K$4=$E5308),OR('Cuadro-de-mando'!$N$4="(Todos)",'Cuadro-de-mando'!$N$4=$F5308)),1,0))</f>
        <v>1</v>
      </c>
    </row>
    <row r="5309" spans="1:10" x14ac:dyDescent="0.25">
      <c r="A5309" t="str">
        <f>IF(Tienda_3!$A509="","","Tienda 3")</f>
        <v>Tienda 3</v>
      </c>
      <c r="B5309" t="str">
        <f>IF($A5309="","",Tienda_3!B509)</f>
        <v>Electrónicos</v>
      </c>
      <c r="C5309" t="str">
        <f>IF($A5309="","",Tienda_3!G509)</f>
        <v>Medellín</v>
      </c>
      <c r="D5309" t="str">
        <f>IF($A5309="","",Tienda_3!F509)</f>
        <v>Juan Fernandez</v>
      </c>
      <c r="E5309" t="str">
        <f>IF($A5309="","",Tienda_3!I509)</f>
        <v>Tarjeta de crédito</v>
      </c>
      <c r="F5309">
        <f>IF($A5309="","",VALUE(RIGHT(Tienda_3!E509,4)))</f>
        <v>2022</v>
      </c>
      <c r="G5309">
        <f>IF($A5309="","",Tienda_3!C509)</f>
        <v>1322100</v>
      </c>
      <c r="H5309">
        <f>IF($A5309="","",Tienda_3!D509)</f>
        <v>68600</v>
      </c>
      <c r="I5309">
        <f>IF($A5309="","",Tienda_3!H509)</f>
        <v>5</v>
      </c>
      <c r="J5309">
        <f>IF($A5309="",0,IF(AND(OR('Cuadro-de-mando'!$B$4="(Todas)",'Cuadro-de-mando'!$B$4=$A5309),OR('Cuadro-de-mando'!$E$4="(Todas)",'Cuadro-de-mando'!$E$4=$B5309),OR('Cuadro-de-mando'!$H$4="(Todas)",'Cuadro-de-mando'!$H$4=$C5309),OR('Cuadro-de-mando'!$K$4="(Todas)",'Cuadro-de-mando'!$K$4=$E5309),OR('Cuadro-de-mando'!$N$4="(Todos)",'Cuadro-de-mando'!$N$4=$F5309)),1,0))</f>
        <v>1</v>
      </c>
    </row>
    <row r="5310" spans="1:10" x14ac:dyDescent="0.25">
      <c r="A5310" t="str">
        <f>IF(Tienda_3!$A510="","","Tienda 3")</f>
        <v>Tienda 3</v>
      </c>
      <c r="B5310" t="str">
        <f>IF($A5310="","",Tienda_3!B510)</f>
        <v>Electrodomésticos</v>
      </c>
      <c r="C5310" t="str">
        <f>IF($A5310="","",Tienda_3!G510)</f>
        <v>Bogotá</v>
      </c>
      <c r="D5310" t="str">
        <f>IF($A5310="","",Tienda_3!F510)</f>
        <v>Rafael Acosta</v>
      </c>
      <c r="E5310" t="str">
        <f>IF($A5310="","",Tienda_3!I510)</f>
        <v>Tarjeta de crédito</v>
      </c>
      <c r="F5310">
        <f>IF($A5310="","",VALUE(RIGHT(Tienda_3!E510,4)))</f>
        <v>2020</v>
      </c>
      <c r="G5310">
        <f>IF($A5310="","",Tienda_3!C510)</f>
        <v>308500</v>
      </c>
      <c r="H5310">
        <f>IF($A5310="","",Tienda_3!D510)</f>
        <v>14600</v>
      </c>
      <c r="I5310">
        <f>IF($A5310="","",Tienda_3!H510)</f>
        <v>4</v>
      </c>
      <c r="J5310">
        <f>IF($A5310="",0,IF(AND(OR('Cuadro-de-mando'!$B$4="(Todas)",'Cuadro-de-mando'!$B$4=$A5310),OR('Cuadro-de-mando'!$E$4="(Todas)",'Cuadro-de-mando'!$E$4=$B5310),OR('Cuadro-de-mando'!$H$4="(Todas)",'Cuadro-de-mando'!$H$4=$C5310),OR('Cuadro-de-mando'!$K$4="(Todas)",'Cuadro-de-mando'!$K$4=$E5310),OR('Cuadro-de-mando'!$N$4="(Todos)",'Cuadro-de-mando'!$N$4=$F5310)),1,0))</f>
        <v>1</v>
      </c>
    </row>
    <row r="5311" spans="1:10" x14ac:dyDescent="0.25">
      <c r="A5311" t="str">
        <f>IF(Tienda_3!$A511="","","Tienda 3")</f>
        <v>Tienda 3</v>
      </c>
      <c r="B5311" t="str">
        <f>IF($A5311="","",Tienda_3!B511)</f>
        <v>Juguetes</v>
      </c>
      <c r="C5311" t="str">
        <f>IF($A5311="","",Tienda_3!G511)</f>
        <v>Medellín</v>
      </c>
      <c r="D5311" t="str">
        <f>IF($A5311="","",Tienda_3!F511)</f>
        <v>Izabela de León</v>
      </c>
      <c r="E5311" t="str">
        <f>IF($A5311="","",Tienda_3!I511)</f>
        <v>Nequi</v>
      </c>
      <c r="F5311">
        <f>IF($A5311="","",VALUE(RIGHT(Tienda_3!E511,4)))</f>
        <v>2022</v>
      </c>
      <c r="G5311">
        <f>IF($A5311="","",Tienda_3!C511)</f>
        <v>88500</v>
      </c>
      <c r="H5311">
        <f>IF($A5311="","",Tienda_3!D511)</f>
        <v>4900</v>
      </c>
      <c r="I5311">
        <f>IF($A5311="","",Tienda_3!H511)</f>
        <v>5</v>
      </c>
      <c r="J5311">
        <f>IF($A5311="",0,IF(AND(OR('Cuadro-de-mando'!$B$4="(Todas)",'Cuadro-de-mando'!$B$4=$A5311),OR('Cuadro-de-mando'!$E$4="(Todas)",'Cuadro-de-mando'!$E$4=$B5311),OR('Cuadro-de-mando'!$H$4="(Todas)",'Cuadro-de-mando'!$H$4=$C5311),OR('Cuadro-de-mando'!$K$4="(Todas)",'Cuadro-de-mando'!$K$4=$E5311),OR('Cuadro-de-mando'!$N$4="(Todos)",'Cuadro-de-mando'!$N$4=$F5311)),1,0))</f>
        <v>1</v>
      </c>
    </row>
    <row r="5312" spans="1:10" x14ac:dyDescent="0.25">
      <c r="A5312" t="str">
        <f>IF(Tienda_3!$A512="","","Tienda 3")</f>
        <v>Tienda 3</v>
      </c>
      <c r="B5312" t="str">
        <f>IF($A5312="","",Tienda_3!B512)</f>
        <v>Deportes y diversión</v>
      </c>
      <c r="C5312" t="str">
        <f>IF($A5312="","",Tienda_3!G512)</f>
        <v>Medellín</v>
      </c>
      <c r="D5312" t="str">
        <f>IF($A5312="","",Tienda_3!F512)</f>
        <v>Felipe Santos</v>
      </c>
      <c r="E5312" t="str">
        <f>IF($A5312="","",Tienda_3!I512)</f>
        <v>Tarjeta de crédito</v>
      </c>
      <c r="F5312">
        <f>IF($A5312="","",VALUE(RIGHT(Tienda_3!E512,4)))</f>
        <v>2021</v>
      </c>
      <c r="G5312">
        <f>IF($A5312="","",Tienda_3!C512)</f>
        <v>41900</v>
      </c>
      <c r="H5312">
        <f>IF($A5312="","",Tienda_3!D512)</f>
        <v>2900</v>
      </c>
      <c r="I5312">
        <f>IF($A5312="","",Tienda_3!H512)</f>
        <v>5</v>
      </c>
      <c r="J5312">
        <f>IF($A5312="",0,IF(AND(OR('Cuadro-de-mando'!$B$4="(Todas)",'Cuadro-de-mando'!$B$4=$A5312),OR('Cuadro-de-mando'!$E$4="(Todas)",'Cuadro-de-mando'!$E$4=$B5312),OR('Cuadro-de-mando'!$H$4="(Todas)",'Cuadro-de-mando'!$H$4=$C5312),OR('Cuadro-de-mando'!$K$4="(Todas)",'Cuadro-de-mando'!$K$4=$E5312),OR('Cuadro-de-mando'!$N$4="(Todos)",'Cuadro-de-mando'!$N$4=$F5312)),1,0))</f>
        <v>1</v>
      </c>
    </row>
    <row r="5313" spans="1:10" x14ac:dyDescent="0.25">
      <c r="A5313" t="str">
        <f>IF(Tienda_3!$A513="","","Tienda 3")</f>
        <v>Tienda 3</v>
      </c>
      <c r="B5313" t="str">
        <f>IF($A5313="","",Tienda_3!B513)</f>
        <v>Muebles</v>
      </c>
      <c r="C5313" t="str">
        <f>IF($A5313="","",Tienda_3!G513)</f>
        <v>Pereira</v>
      </c>
      <c r="D5313" t="str">
        <f>IF($A5313="","",Tienda_3!F513)</f>
        <v>Juan Fernandez</v>
      </c>
      <c r="E5313" t="str">
        <f>IF($A5313="","",Tienda_3!I513)</f>
        <v>Nequi</v>
      </c>
      <c r="F5313">
        <f>IF($A5313="","",VALUE(RIGHT(Tienda_3!E513,4)))</f>
        <v>2020</v>
      </c>
      <c r="G5313">
        <f>IF($A5313="","",Tienda_3!C513)</f>
        <v>308300</v>
      </c>
      <c r="H5313">
        <f>IF($A5313="","",Tienda_3!D513)</f>
        <v>14600</v>
      </c>
      <c r="I5313">
        <f>IF($A5313="","",Tienda_3!H513)</f>
        <v>5</v>
      </c>
      <c r="J5313">
        <f>IF($A5313="",0,IF(AND(OR('Cuadro-de-mando'!$B$4="(Todas)",'Cuadro-de-mando'!$B$4=$A5313),OR('Cuadro-de-mando'!$E$4="(Todas)",'Cuadro-de-mando'!$E$4=$B5313),OR('Cuadro-de-mando'!$H$4="(Todas)",'Cuadro-de-mando'!$H$4=$C5313),OR('Cuadro-de-mando'!$K$4="(Todas)",'Cuadro-de-mando'!$K$4=$E5313),OR('Cuadro-de-mando'!$N$4="(Todos)",'Cuadro-de-mando'!$N$4=$F5313)),1,0))</f>
        <v>1</v>
      </c>
    </row>
    <row r="5314" spans="1:10" x14ac:dyDescent="0.25">
      <c r="A5314" t="str">
        <f>IF(Tienda_3!$A514="","","Tienda 3")</f>
        <v>Tienda 3</v>
      </c>
      <c r="B5314" t="str">
        <f>IF($A5314="","",Tienda_3!B514)</f>
        <v>Electrónicos</v>
      </c>
      <c r="C5314" t="str">
        <f>IF($A5314="","",Tienda_3!G514)</f>
        <v>Bogotá</v>
      </c>
      <c r="D5314" t="str">
        <f>IF($A5314="","",Tienda_3!F514)</f>
        <v>Beatriz Morales</v>
      </c>
      <c r="E5314" t="str">
        <f>IF($A5314="","",Tienda_3!I514)</f>
        <v>Tarjeta de crédito</v>
      </c>
      <c r="F5314">
        <f>IF($A5314="","",VALUE(RIGHT(Tienda_3!E514,4)))</f>
        <v>2022</v>
      </c>
      <c r="G5314">
        <f>IF($A5314="","",Tienda_3!C514)</f>
        <v>1531500</v>
      </c>
      <c r="H5314">
        <f>IF($A5314="","",Tienda_3!D514)</f>
        <v>79700</v>
      </c>
      <c r="I5314">
        <f>IF($A5314="","",Tienda_3!H514)</f>
        <v>5</v>
      </c>
      <c r="J5314">
        <f>IF($A5314="",0,IF(AND(OR('Cuadro-de-mando'!$B$4="(Todas)",'Cuadro-de-mando'!$B$4=$A5314),OR('Cuadro-de-mando'!$E$4="(Todas)",'Cuadro-de-mando'!$E$4=$B5314),OR('Cuadro-de-mando'!$H$4="(Todas)",'Cuadro-de-mando'!$H$4=$C5314),OR('Cuadro-de-mando'!$K$4="(Todas)",'Cuadro-de-mando'!$K$4=$E5314),OR('Cuadro-de-mando'!$N$4="(Todos)",'Cuadro-de-mando'!$N$4=$F5314)),1,0))</f>
        <v>1</v>
      </c>
    </row>
    <row r="5315" spans="1:10" x14ac:dyDescent="0.25">
      <c r="A5315" t="str">
        <f>IF(Tienda_3!$A515="","","Tienda 3")</f>
        <v>Tienda 3</v>
      </c>
      <c r="B5315" t="str">
        <f>IF($A5315="","",Tienda_3!B515)</f>
        <v>Instrumentos musicales</v>
      </c>
      <c r="C5315" t="str">
        <f>IF($A5315="","",Tienda_3!G515)</f>
        <v>Medellín</v>
      </c>
      <c r="D5315" t="str">
        <f>IF($A5315="","",Tienda_3!F515)</f>
        <v>Izabela de León</v>
      </c>
      <c r="E5315" t="str">
        <f>IF($A5315="","",Tienda_3!I515)</f>
        <v>Tarjeta de crédito</v>
      </c>
      <c r="F5315">
        <f>IF($A5315="","",VALUE(RIGHT(Tienda_3!E515,4)))</f>
        <v>2021</v>
      </c>
      <c r="G5315">
        <f>IF($A5315="","",Tienda_3!C515)</f>
        <v>55400</v>
      </c>
      <c r="H5315">
        <f>IF($A5315="","",Tienda_3!D515)</f>
        <v>1100</v>
      </c>
      <c r="I5315">
        <f>IF($A5315="","",Tienda_3!H515)</f>
        <v>2</v>
      </c>
      <c r="J5315">
        <f>IF($A5315="",0,IF(AND(OR('Cuadro-de-mando'!$B$4="(Todas)",'Cuadro-de-mando'!$B$4=$A5315),OR('Cuadro-de-mando'!$E$4="(Todas)",'Cuadro-de-mando'!$E$4=$B5315),OR('Cuadro-de-mando'!$H$4="(Todas)",'Cuadro-de-mando'!$H$4=$C5315),OR('Cuadro-de-mando'!$K$4="(Todas)",'Cuadro-de-mando'!$K$4=$E5315),OR('Cuadro-de-mando'!$N$4="(Todos)",'Cuadro-de-mando'!$N$4=$F5315)),1,0))</f>
        <v>1</v>
      </c>
    </row>
    <row r="5316" spans="1:10" x14ac:dyDescent="0.25">
      <c r="A5316" t="str">
        <f>IF(Tienda_3!$A516="","","Tienda 3")</f>
        <v>Tienda 3</v>
      </c>
      <c r="B5316" t="str">
        <f>IF($A5316="","",Tienda_3!B516)</f>
        <v>Electrónicos</v>
      </c>
      <c r="C5316" t="str">
        <f>IF($A5316="","",Tienda_3!G516)</f>
        <v>Medellín</v>
      </c>
      <c r="D5316" t="str">
        <f>IF($A5316="","",Tienda_3!F516)</f>
        <v>Mariana Herrera</v>
      </c>
      <c r="E5316" t="str">
        <f>IF($A5316="","",Tienda_3!I516)</f>
        <v>Tarjeta de crédito</v>
      </c>
      <c r="F5316">
        <f>IF($A5316="","",VALUE(RIGHT(Tienda_3!E516,4)))</f>
        <v>2021</v>
      </c>
      <c r="G5316">
        <f>IF($A5316="","",Tienda_3!C516)</f>
        <v>183200</v>
      </c>
      <c r="H5316">
        <f>IF($A5316="","",Tienda_3!D516)</f>
        <v>7900</v>
      </c>
      <c r="I5316">
        <f>IF($A5316="","",Tienda_3!H516)</f>
        <v>5</v>
      </c>
      <c r="J5316">
        <f>IF($A5316="",0,IF(AND(OR('Cuadro-de-mando'!$B$4="(Todas)",'Cuadro-de-mando'!$B$4=$A5316),OR('Cuadro-de-mando'!$E$4="(Todas)",'Cuadro-de-mando'!$E$4=$B5316),OR('Cuadro-de-mando'!$H$4="(Todas)",'Cuadro-de-mando'!$H$4=$C5316),OR('Cuadro-de-mando'!$K$4="(Todas)",'Cuadro-de-mando'!$K$4=$E5316),OR('Cuadro-de-mando'!$N$4="(Todos)",'Cuadro-de-mando'!$N$4=$F5316)),1,0))</f>
        <v>1</v>
      </c>
    </row>
    <row r="5317" spans="1:10" x14ac:dyDescent="0.25">
      <c r="A5317" t="str">
        <f>IF(Tienda_3!$A517="","","Tienda 3")</f>
        <v>Tienda 3</v>
      </c>
      <c r="B5317" t="str">
        <f>IF($A5317="","",Tienda_3!B517)</f>
        <v>Muebles</v>
      </c>
      <c r="C5317" t="str">
        <f>IF($A5317="","",Tienda_3!G517)</f>
        <v>Bogotá</v>
      </c>
      <c r="D5317" t="str">
        <f>IF($A5317="","",Tienda_3!F517)</f>
        <v>Santiago Silva</v>
      </c>
      <c r="E5317" t="str">
        <f>IF($A5317="","",Tienda_3!I517)</f>
        <v>Nequi</v>
      </c>
      <c r="F5317">
        <f>IF($A5317="","",VALUE(RIGHT(Tienda_3!E517,4)))</f>
        <v>2022</v>
      </c>
      <c r="G5317">
        <f>IF($A5317="","",Tienda_3!C517)</f>
        <v>572100</v>
      </c>
      <c r="H5317">
        <f>IF($A5317="","",Tienda_3!D517)</f>
        <v>31000</v>
      </c>
      <c r="I5317">
        <f>IF($A5317="","",Tienda_3!H517)</f>
        <v>4</v>
      </c>
      <c r="J5317">
        <f>IF($A5317="",0,IF(AND(OR('Cuadro-de-mando'!$B$4="(Todas)",'Cuadro-de-mando'!$B$4=$A5317),OR('Cuadro-de-mando'!$E$4="(Todas)",'Cuadro-de-mando'!$E$4=$B5317),OR('Cuadro-de-mando'!$H$4="(Todas)",'Cuadro-de-mando'!$H$4=$C5317),OR('Cuadro-de-mando'!$K$4="(Todas)",'Cuadro-de-mando'!$K$4=$E5317),OR('Cuadro-de-mando'!$N$4="(Todos)",'Cuadro-de-mando'!$N$4=$F5317)),1,0))</f>
        <v>1</v>
      </c>
    </row>
    <row r="5318" spans="1:10" x14ac:dyDescent="0.25">
      <c r="A5318" t="str">
        <f>IF(Tienda_3!$A518="","","Tienda 3")</f>
        <v>Tienda 3</v>
      </c>
      <c r="B5318" t="str">
        <f>IF($A5318="","",Tienda_3!B518)</f>
        <v>Deportes y diversión</v>
      </c>
      <c r="C5318" t="str">
        <f>IF($A5318="","",Tienda_3!G518)</f>
        <v>Bogotá</v>
      </c>
      <c r="D5318" t="str">
        <f>IF($A5318="","",Tienda_3!F518)</f>
        <v>Felipe Santos</v>
      </c>
      <c r="E5318" t="str">
        <f>IF($A5318="","",Tienda_3!I518)</f>
        <v>Nequi</v>
      </c>
      <c r="F5318">
        <f>IF($A5318="","",VALUE(RIGHT(Tienda_3!E518,4)))</f>
        <v>2022</v>
      </c>
      <c r="G5318">
        <f>IF($A5318="","",Tienda_3!C518)</f>
        <v>24500</v>
      </c>
      <c r="H5318">
        <f>IF($A5318="","",Tienda_3!D518)</f>
        <v>0</v>
      </c>
      <c r="I5318">
        <f>IF($A5318="","",Tienda_3!H518)</f>
        <v>5</v>
      </c>
      <c r="J5318">
        <f>IF($A5318="",0,IF(AND(OR('Cuadro-de-mando'!$B$4="(Todas)",'Cuadro-de-mando'!$B$4=$A5318),OR('Cuadro-de-mando'!$E$4="(Todas)",'Cuadro-de-mando'!$E$4=$B5318),OR('Cuadro-de-mando'!$H$4="(Todas)",'Cuadro-de-mando'!$H$4=$C5318),OR('Cuadro-de-mando'!$K$4="(Todas)",'Cuadro-de-mando'!$K$4=$E5318),OR('Cuadro-de-mando'!$N$4="(Todos)",'Cuadro-de-mando'!$N$4=$F5318)),1,0))</f>
        <v>1</v>
      </c>
    </row>
    <row r="5319" spans="1:10" x14ac:dyDescent="0.25">
      <c r="A5319" t="str">
        <f>IF(Tienda_3!$A519="","","Tienda 3")</f>
        <v>Tienda 3</v>
      </c>
      <c r="B5319" t="str">
        <f>IF($A5319="","",Tienda_3!B519)</f>
        <v>Muebles</v>
      </c>
      <c r="C5319" t="str">
        <f>IF($A5319="","",Tienda_3!G519)</f>
        <v>Medellín</v>
      </c>
      <c r="D5319" t="str">
        <f>IF($A5319="","",Tienda_3!F519)</f>
        <v>Felipe Santos</v>
      </c>
      <c r="E5319" t="str">
        <f>IF($A5319="","",Tienda_3!I519)</f>
        <v>Tarjeta de crédito</v>
      </c>
      <c r="F5319">
        <f>IF($A5319="","",VALUE(RIGHT(Tienda_3!E519,4)))</f>
        <v>2022</v>
      </c>
      <c r="G5319">
        <f>IF($A5319="","",Tienda_3!C519)</f>
        <v>339400</v>
      </c>
      <c r="H5319">
        <f>IF($A5319="","",Tienda_3!D519)</f>
        <v>18300</v>
      </c>
      <c r="I5319">
        <f>IF($A5319="","",Tienda_3!H519)</f>
        <v>5</v>
      </c>
      <c r="J5319">
        <f>IF($A5319="",0,IF(AND(OR('Cuadro-de-mando'!$B$4="(Todas)",'Cuadro-de-mando'!$B$4=$A5319),OR('Cuadro-de-mando'!$E$4="(Todas)",'Cuadro-de-mando'!$E$4=$B5319),OR('Cuadro-de-mando'!$H$4="(Todas)",'Cuadro-de-mando'!$H$4=$C5319),OR('Cuadro-de-mando'!$K$4="(Todas)",'Cuadro-de-mando'!$K$4=$E5319),OR('Cuadro-de-mando'!$N$4="(Todos)",'Cuadro-de-mando'!$N$4=$F5319)),1,0))</f>
        <v>1</v>
      </c>
    </row>
    <row r="5320" spans="1:10" x14ac:dyDescent="0.25">
      <c r="A5320" t="str">
        <f>IF(Tienda_3!$A520="","","Tienda 3")</f>
        <v>Tienda 3</v>
      </c>
      <c r="B5320" t="str">
        <f>IF($A5320="","",Tienda_3!B520)</f>
        <v>Electrónicos</v>
      </c>
      <c r="C5320" t="str">
        <f>IF($A5320="","",Tienda_3!G520)</f>
        <v>Pereira</v>
      </c>
      <c r="D5320" t="str">
        <f>IF($A5320="","",Tienda_3!F520)</f>
        <v>Santiago Silva</v>
      </c>
      <c r="E5320" t="str">
        <f>IF($A5320="","",Tienda_3!I520)</f>
        <v>Tarjeta de crédito</v>
      </c>
      <c r="F5320">
        <f>IF($A5320="","",VALUE(RIGHT(Tienda_3!E520,4)))</f>
        <v>2020</v>
      </c>
      <c r="G5320">
        <f>IF($A5320="","",Tienda_3!C520)</f>
        <v>2015600</v>
      </c>
      <c r="H5320">
        <f>IF($A5320="","",Tienda_3!D520)</f>
        <v>108000</v>
      </c>
      <c r="I5320">
        <f>IF($A5320="","",Tienda_3!H520)</f>
        <v>4</v>
      </c>
      <c r="J5320">
        <f>IF($A5320="",0,IF(AND(OR('Cuadro-de-mando'!$B$4="(Todas)",'Cuadro-de-mando'!$B$4=$A5320),OR('Cuadro-de-mando'!$E$4="(Todas)",'Cuadro-de-mando'!$E$4=$B5320),OR('Cuadro-de-mando'!$H$4="(Todas)",'Cuadro-de-mando'!$H$4=$C5320),OR('Cuadro-de-mando'!$K$4="(Todas)",'Cuadro-de-mando'!$K$4=$E5320),OR('Cuadro-de-mando'!$N$4="(Todos)",'Cuadro-de-mando'!$N$4=$F5320)),1,0))</f>
        <v>1</v>
      </c>
    </row>
    <row r="5321" spans="1:10" x14ac:dyDescent="0.25">
      <c r="A5321" t="str">
        <f>IF(Tienda_3!$A521="","","Tienda 3")</f>
        <v>Tienda 3</v>
      </c>
      <c r="B5321" t="str">
        <f>IF($A5321="","",Tienda_3!B521)</f>
        <v>Electrónicos</v>
      </c>
      <c r="C5321" t="str">
        <f>IF($A5321="","",Tienda_3!G521)</f>
        <v>Bogotá</v>
      </c>
      <c r="D5321" t="str">
        <f>IF($A5321="","",Tienda_3!F521)</f>
        <v>Ángel Rodriguez</v>
      </c>
      <c r="E5321" t="str">
        <f>IF($A5321="","",Tienda_3!I521)</f>
        <v>Tarjeta de crédito</v>
      </c>
      <c r="F5321">
        <f>IF($A5321="","",VALUE(RIGHT(Tienda_3!E521,4)))</f>
        <v>2022</v>
      </c>
      <c r="G5321">
        <f>IF($A5321="","",Tienda_3!C521)</f>
        <v>2404200</v>
      </c>
      <c r="H5321">
        <f>IF($A5321="","",Tienda_3!D521)</f>
        <v>131400</v>
      </c>
      <c r="I5321">
        <f>IF($A5321="","",Tienda_3!H521)</f>
        <v>5</v>
      </c>
      <c r="J5321">
        <f>IF($A5321="",0,IF(AND(OR('Cuadro-de-mando'!$B$4="(Todas)",'Cuadro-de-mando'!$B$4=$A5321),OR('Cuadro-de-mando'!$E$4="(Todas)",'Cuadro-de-mando'!$E$4=$B5321),OR('Cuadro-de-mando'!$H$4="(Todas)",'Cuadro-de-mando'!$H$4=$C5321),OR('Cuadro-de-mando'!$K$4="(Todas)",'Cuadro-de-mando'!$K$4=$E5321),OR('Cuadro-de-mando'!$N$4="(Todos)",'Cuadro-de-mando'!$N$4=$F5321)),1,0))</f>
        <v>1</v>
      </c>
    </row>
    <row r="5322" spans="1:10" x14ac:dyDescent="0.25">
      <c r="A5322" t="str">
        <f>IF(Tienda_3!$A522="","","Tienda 3")</f>
        <v>Tienda 3</v>
      </c>
      <c r="B5322" t="str">
        <f>IF($A5322="","",Tienda_3!B522)</f>
        <v>Libros</v>
      </c>
      <c r="C5322" t="str">
        <f>IF($A5322="","",Tienda_3!G522)</f>
        <v>Pereira</v>
      </c>
      <c r="D5322" t="str">
        <f>IF($A5322="","",Tienda_3!F522)</f>
        <v>Juliana Costa</v>
      </c>
      <c r="E5322" t="str">
        <f>IF($A5322="","",Tienda_3!I522)</f>
        <v>Tarjeta de crédito</v>
      </c>
      <c r="F5322">
        <f>IF($A5322="","",VALUE(RIGHT(Tienda_3!E522,4)))</f>
        <v>2022</v>
      </c>
      <c r="G5322">
        <f>IF($A5322="","",Tienda_3!C522)</f>
        <v>35200</v>
      </c>
      <c r="H5322">
        <f>IF($A5322="","",Tienda_3!D522)</f>
        <v>0</v>
      </c>
      <c r="I5322">
        <f>IF($A5322="","",Tienda_3!H522)</f>
        <v>5</v>
      </c>
      <c r="J5322">
        <f>IF($A5322="",0,IF(AND(OR('Cuadro-de-mando'!$B$4="(Todas)",'Cuadro-de-mando'!$B$4=$A5322),OR('Cuadro-de-mando'!$E$4="(Todas)",'Cuadro-de-mando'!$E$4=$B5322),OR('Cuadro-de-mando'!$H$4="(Todas)",'Cuadro-de-mando'!$H$4=$C5322),OR('Cuadro-de-mando'!$K$4="(Todas)",'Cuadro-de-mando'!$K$4=$E5322),OR('Cuadro-de-mando'!$N$4="(Todos)",'Cuadro-de-mando'!$N$4=$F5322)),1,0))</f>
        <v>1</v>
      </c>
    </row>
    <row r="5323" spans="1:10" x14ac:dyDescent="0.25">
      <c r="A5323" t="str">
        <f>IF(Tienda_3!$A523="","","Tienda 3")</f>
        <v>Tienda 3</v>
      </c>
      <c r="B5323" t="str">
        <f>IF($A5323="","",Tienda_3!B523)</f>
        <v>Juguetes</v>
      </c>
      <c r="C5323" t="str">
        <f>IF($A5323="","",Tienda_3!G523)</f>
        <v>Medellín</v>
      </c>
      <c r="D5323" t="str">
        <f>IF($A5323="","",Tienda_3!F523)</f>
        <v>Camila Rivera</v>
      </c>
      <c r="E5323" t="str">
        <f>IF($A5323="","",Tienda_3!I523)</f>
        <v>Tarjeta de crédito</v>
      </c>
      <c r="F5323">
        <f>IF($A5323="","",VALUE(RIGHT(Tienda_3!E523,4)))</f>
        <v>2020</v>
      </c>
      <c r="G5323">
        <f>IF($A5323="","",Tienda_3!C523)</f>
        <v>14800</v>
      </c>
      <c r="H5323">
        <f>IF($A5323="","",Tienda_3!D523)</f>
        <v>1300</v>
      </c>
      <c r="I5323">
        <f>IF($A5323="","",Tienda_3!H523)</f>
        <v>2</v>
      </c>
      <c r="J5323">
        <f>IF($A5323="",0,IF(AND(OR('Cuadro-de-mando'!$B$4="(Todas)",'Cuadro-de-mando'!$B$4=$A5323),OR('Cuadro-de-mando'!$E$4="(Todas)",'Cuadro-de-mando'!$E$4=$B5323),OR('Cuadro-de-mando'!$H$4="(Todas)",'Cuadro-de-mando'!$H$4=$C5323),OR('Cuadro-de-mando'!$K$4="(Todas)",'Cuadro-de-mando'!$K$4=$E5323),OR('Cuadro-de-mando'!$N$4="(Todos)",'Cuadro-de-mando'!$N$4=$F5323)),1,0))</f>
        <v>1</v>
      </c>
    </row>
    <row r="5324" spans="1:10" x14ac:dyDescent="0.25">
      <c r="A5324" t="str">
        <f>IF(Tienda_3!$A524="","","Tienda 3")</f>
        <v>Tienda 3</v>
      </c>
      <c r="B5324" t="str">
        <f>IF($A5324="","",Tienda_3!B524)</f>
        <v>Juguetes</v>
      </c>
      <c r="C5324" t="str">
        <f>IF($A5324="","",Tienda_3!G524)</f>
        <v>Bogotá</v>
      </c>
      <c r="D5324" t="str">
        <f>IF($A5324="","",Tienda_3!F524)</f>
        <v>Lucas Olivera</v>
      </c>
      <c r="E5324" t="str">
        <f>IF($A5324="","",Tienda_3!I524)</f>
        <v>Tarjeta de crédito</v>
      </c>
      <c r="F5324">
        <f>IF($A5324="","",VALUE(RIGHT(Tienda_3!E524,4)))</f>
        <v>2022</v>
      </c>
      <c r="G5324">
        <f>IF($A5324="","",Tienda_3!C524)</f>
        <v>14900</v>
      </c>
      <c r="H5324">
        <f>IF($A5324="","",Tienda_3!D524)</f>
        <v>0</v>
      </c>
      <c r="I5324">
        <f>IF($A5324="","",Tienda_3!H524)</f>
        <v>5</v>
      </c>
      <c r="J5324">
        <f>IF($A5324="",0,IF(AND(OR('Cuadro-de-mando'!$B$4="(Todas)",'Cuadro-de-mando'!$B$4=$A5324),OR('Cuadro-de-mando'!$E$4="(Todas)",'Cuadro-de-mando'!$E$4=$B5324),OR('Cuadro-de-mando'!$H$4="(Todas)",'Cuadro-de-mando'!$H$4=$C5324),OR('Cuadro-de-mando'!$K$4="(Todas)",'Cuadro-de-mando'!$K$4=$E5324),OR('Cuadro-de-mando'!$N$4="(Todos)",'Cuadro-de-mando'!$N$4=$F5324)),1,0))</f>
        <v>1</v>
      </c>
    </row>
    <row r="5325" spans="1:10" x14ac:dyDescent="0.25">
      <c r="A5325" t="str">
        <f>IF(Tienda_3!$A525="","","Tienda 3")</f>
        <v>Tienda 3</v>
      </c>
      <c r="B5325" t="str">
        <f>IF($A5325="","",Tienda_3!B525)</f>
        <v>Muebles</v>
      </c>
      <c r="C5325" t="str">
        <f>IF($A5325="","",Tienda_3!G525)</f>
        <v>Bogotá</v>
      </c>
      <c r="D5325" t="str">
        <f>IF($A5325="","",Tienda_3!F525)</f>
        <v>Juliana Costa</v>
      </c>
      <c r="E5325" t="str">
        <f>IF($A5325="","",Tienda_3!I525)</f>
        <v>Tarjeta de crédito</v>
      </c>
      <c r="F5325">
        <f>IF($A5325="","",VALUE(RIGHT(Tienda_3!E525,4)))</f>
        <v>2022</v>
      </c>
      <c r="G5325">
        <f>IF($A5325="","",Tienda_3!C525)</f>
        <v>524200</v>
      </c>
      <c r="H5325">
        <f>IF($A5325="","",Tienda_3!D525)</f>
        <v>28600</v>
      </c>
      <c r="I5325">
        <f>IF($A5325="","",Tienda_3!H525)</f>
        <v>1</v>
      </c>
      <c r="J5325">
        <f>IF($A5325="",0,IF(AND(OR('Cuadro-de-mando'!$B$4="(Todas)",'Cuadro-de-mando'!$B$4=$A5325),OR('Cuadro-de-mando'!$E$4="(Todas)",'Cuadro-de-mando'!$E$4=$B5325),OR('Cuadro-de-mando'!$H$4="(Todas)",'Cuadro-de-mando'!$H$4=$C5325),OR('Cuadro-de-mando'!$K$4="(Todas)",'Cuadro-de-mando'!$K$4=$E5325),OR('Cuadro-de-mando'!$N$4="(Todos)",'Cuadro-de-mando'!$N$4=$F5325)),1,0))</f>
        <v>1</v>
      </c>
    </row>
    <row r="5326" spans="1:10" x14ac:dyDescent="0.25">
      <c r="A5326" t="str">
        <f>IF(Tienda_3!$A526="","","Tienda 3")</f>
        <v>Tienda 3</v>
      </c>
      <c r="B5326" t="str">
        <f>IF($A5326="","",Tienda_3!B526)</f>
        <v>Juguetes</v>
      </c>
      <c r="C5326" t="str">
        <f>IF($A5326="","",Tienda_3!G526)</f>
        <v>Bogotá</v>
      </c>
      <c r="D5326" t="str">
        <f>IF($A5326="","",Tienda_3!F526)</f>
        <v>Mariana Herrera</v>
      </c>
      <c r="E5326" t="str">
        <f>IF($A5326="","",Tienda_3!I526)</f>
        <v>Tarjeta de crédito</v>
      </c>
      <c r="F5326">
        <f>IF($A5326="","",VALUE(RIGHT(Tienda_3!E526,4)))</f>
        <v>2020</v>
      </c>
      <c r="G5326">
        <f>IF($A5326="","",Tienda_3!C526)</f>
        <v>30800</v>
      </c>
      <c r="H5326">
        <f>IF($A5326="","",Tienda_3!D526)</f>
        <v>1900</v>
      </c>
      <c r="I5326">
        <f>IF($A5326="","",Tienda_3!H526)</f>
        <v>5</v>
      </c>
      <c r="J5326">
        <f>IF($A5326="",0,IF(AND(OR('Cuadro-de-mando'!$B$4="(Todas)",'Cuadro-de-mando'!$B$4=$A5326),OR('Cuadro-de-mando'!$E$4="(Todas)",'Cuadro-de-mando'!$E$4=$B5326),OR('Cuadro-de-mando'!$H$4="(Todas)",'Cuadro-de-mando'!$H$4=$C5326),OR('Cuadro-de-mando'!$K$4="(Todas)",'Cuadro-de-mando'!$K$4=$E5326),OR('Cuadro-de-mando'!$N$4="(Todos)",'Cuadro-de-mando'!$N$4=$F5326)),1,0))</f>
        <v>1</v>
      </c>
    </row>
    <row r="5327" spans="1:10" x14ac:dyDescent="0.25">
      <c r="A5327" t="str">
        <f>IF(Tienda_3!$A527="","","Tienda 3")</f>
        <v>Tienda 3</v>
      </c>
      <c r="B5327" t="str">
        <f>IF($A5327="","",Tienda_3!B527)</f>
        <v>Muebles</v>
      </c>
      <c r="C5327" t="str">
        <f>IF($A5327="","",Tienda_3!G527)</f>
        <v>Pereira</v>
      </c>
      <c r="D5327" t="str">
        <f>IF($A5327="","",Tienda_3!F527)</f>
        <v>Ángel Rodriguez</v>
      </c>
      <c r="E5327" t="str">
        <f>IF($A5327="","",Tienda_3!I527)</f>
        <v>Tarjeta de crédito</v>
      </c>
      <c r="F5327">
        <f>IF($A5327="","",VALUE(RIGHT(Tienda_3!E527,4)))</f>
        <v>2022</v>
      </c>
      <c r="G5327">
        <f>IF($A5327="","",Tienda_3!C527)</f>
        <v>544200</v>
      </c>
      <c r="H5327">
        <f>IF($A5327="","",Tienda_3!D527)</f>
        <v>27200</v>
      </c>
      <c r="I5327">
        <f>IF($A5327="","",Tienda_3!H527)</f>
        <v>5</v>
      </c>
      <c r="J5327">
        <f>IF($A5327="",0,IF(AND(OR('Cuadro-de-mando'!$B$4="(Todas)",'Cuadro-de-mando'!$B$4=$A5327),OR('Cuadro-de-mando'!$E$4="(Todas)",'Cuadro-de-mando'!$E$4=$B5327),OR('Cuadro-de-mando'!$H$4="(Todas)",'Cuadro-de-mando'!$H$4=$C5327),OR('Cuadro-de-mando'!$K$4="(Todas)",'Cuadro-de-mando'!$K$4=$E5327),OR('Cuadro-de-mando'!$N$4="(Todos)",'Cuadro-de-mando'!$N$4=$F5327)),1,0))</f>
        <v>1</v>
      </c>
    </row>
    <row r="5328" spans="1:10" x14ac:dyDescent="0.25">
      <c r="A5328" t="str">
        <f>IF(Tienda_3!$A528="","","Tienda 3")</f>
        <v>Tienda 3</v>
      </c>
      <c r="B5328" t="str">
        <f>IF($A5328="","",Tienda_3!B528)</f>
        <v>Juguetes</v>
      </c>
      <c r="C5328" t="str">
        <f>IF($A5328="","",Tienda_3!G528)</f>
        <v>Medellín</v>
      </c>
      <c r="D5328" t="str">
        <f>IF($A5328="","",Tienda_3!F528)</f>
        <v>Ángel Rodriguez</v>
      </c>
      <c r="E5328" t="str">
        <f>IF($A5328="","",Tienda_3!I528)</f>
        <v>Tarjeta de crédito</v>
      </c>
      <c r="F5328">
        <f>IF($A5328="","",VALUE(RIGHT(Tienda_3!E528,4)))</f>
        <v>2022</v>
      </c>
      <c r="G5328">
        <f>IF($A5328="","",Tienda_3!C528)</f>
        <v>18800</v>
      </c>
      <c r="H5328">
        <f>IF($A5328="","",Tienda_3!D528)</f>
        <v>0</v>
      </c>
      <c r="I5328">
        <f>IF($A5328="","",Tienda_3!H528)</f>
        <v>5</v>
      </c>
      <c r="J5328">
        <f>IF($A5328="",0,IF(AND(OR('Cuadro-de-mando'!$B$4="(Todas)",'Cuadro-de-mando'!$B$4=$A5328),OR('Cuadro-de-mando'!$E$4="(Todas)",'Cuadro-de-mando'!$E$4=$B5328),OR('Cuadro-de-mando'!$H$4="(Todas)",'Cuadro-de-mando'!$H$4=$C5328),OR('Cuadro-de-mando'!$K$4="(Todas)",'Cuadro-de-mando'!$K$4=$E5328),OR('Cuadro-de-mando'!$N$4="(Todos)",'Cuadro-de-mando'!$N$4=$F5328)),1,0))</f>
        <v>1</v>
      </c>
    </row>
    <row r="5329" spans="1:10" x14ac:dyDescent="0.25">
      <c r="A5329" t="str">
        <f>IF(Tienda_3!$A529="","","Tienda 3")</f>
        <v>Tienda 3</v>
      </c>
      <c r="B5329" t="str">
        <f>IF($A5329="","",Tienda_3!B529)</f>
        <v>Electrónicos</v>
      </c>
      <c r="C5329" t="str">
        <f>IF($A5329="","",Tienda_3!G529)</f>
        <v>Bogotá</v>
      </c>
      <c r="D5329" t="str">
        <f>IF($A5329="","",Tienda_3!F529)</f>
        <v>Juliana Costa</v>
      </c>
      <c r="E5329" t="str">
        <f>IF($A5329="","",Tienda_3!I529)</f>
        <v>Nequi</v>
      </c>
      <c r="F5329">
        <f>IF($A5329="","",VALUE(RIGHT(Tienda_3!E529,4)))</f>
        <v>2021</v>
      </c>
      <c r="G5329">
        <f>IF($A5329="","",Tienda_3!C529)</f>
        <v>190300</v>
      </c>
      <c r="H5329">
        <f>IF($A5329="","",Tienda_3!D529)</f>
        <v>12500</v>
      </c>
      <c r="I5329">
        <f>IF($A5329="","",Tienda_3!H529)</f>
        <v>5</v>
      </c>
      <c r="J5329">
        <f>IF($A5329="",0,IF(AND(OR('Cuadro-de-mando'!$B$4="(Todas)",'Cuadro-de-mando'!$B$4=$A5329),OR('Cuadro-de-mando'!$E$4="(Todas)",'Cuadro-de-mando'!$E$4=$B5329),OR('Cuadro-de-mando'!$H$4="(Todas)",'Cuadro-de-mando'!$H$4=$C5329),OR('Cuadro-de-mando'!$K$4="(Todas)",'Cuadro-de-mando'!$K$4=$E5329),OR('Cuadro-de-mando'!$N$4="(Todos)",'Cuadro-de-mando'!$N$4=$F5329)),1,0))</f>
        <v>1</v>
      </c>
    </row>
    <row r="5330" spans="1:10" x14ac:dyDescent="0.25">
      <c r="A5330" t="str">
        <f>IF(Tienda_3!$A530="","","Tienda 3")</f>
        <v>Tienda 3</v>
      </c>
      <c r="B5330" t="str">
        <f>IF($A5330="","",Tienda_3!B530)</f>
        <v>Deportes y diversión</v>
      </c>
      <c r="C5330" t="str">
        <f>IF($A5330="","",Tienda_3!G530)</f>
        <v>Medellín</v>
      </c>
      <c r="D5330" t="str">
        <f>IF($A5330="","",Tienda_3!F530)</f>
        <v>Rafael Acosta</v>
      </c>
      <c r="E5330" t="str">
        <f>IF($A5330="","",Tienda_3!I530)</f>
        <v>Nequi</v>
      </c>
      <c r="F5330">
        <f>IF($A5330="","",VALUE(RIGHT(Tienda_3!E530,4)))</f>
        <v>2020</v>
      </c>
      <c r="G5330">
        <f>IF($A5330="","",Tienda_3!C530)</f>
        <v>736100</v>
      </c>
      <c r="H5330">
        <f>IF($A5330="","",Tienda_3!D530)</f>
        <v>39700</v>
      </c>
      <c r="I5330">
        <f>IF($A5330="","",Tienda_3!H530)</f>
        <v>5</v>
      </c>
      <c r="J5330">
        <f>IF($A5330="",0,IF(AND(OR('Cuadro-de-mando'!$B$4="(Todas)",'Cuadro-de-mando'!$B$4=$A5330),OR('Cuadro-de-mando'!$E$4="(Todas)",'Cuadro-de-mando'!$E$4=$B5330),OR('Cuadro-de-mando'!$H$4="(Todas)",'Cuadro-de-mando'!$H$4=$C5330),OR('Cuadro-de-mando'!$K$4="(Todas)",'Cuadro-de-mando'!$K$4=$E5330),OR('Cuadro-de-mando'!$N$4="(Todos)",'Cuadro-de-mando'!$N$4=$F5330)),1,0))</f>
        <v>1</v>
      </c>
    </row>
    <row r="5331" spans="1:10" x14ac:dyDescent="0.25">
      <c r="A5331" t="str">
        <f>IF(Tienda_3!$A531="","","Tienda 3")</f>
        <v>Tienda 3</v>
      </c>
      <c r="B5331" t="str">
        <f>IF($A5331="","",Tienda_3!B531)</f>
        <v>Electrodomésticos</v>
      </c>
      <c r="C5331" t="str">
        <f>IF($A5331="","",Tienda_3!G531)</f>
        <v>Bogotá</v>
      </c>
      <c r="D5331" t="str">
        <f>IF($A5331="","",Tienda_3!F531)</f>
        <v>Blanca Ramirez</v>
      </c>
      <c r="E5331" t="str">
        <f>IF($A5331="","",Tienda_3!I531)</f>
        <v>Nequi</v>
      </c>
      <c r="F5331">
        <f>IF($A5331="","",VALUE(RIGHT(Tienda_3!E531,4)))</f>
        <v>2023</v>
      </c>
      <c r="G5331">
        <f>IF($A5331="","",Tienda_3!C531)</f>
        <v>1004900</v>
      </c>
      <c r="H5331">
        <f>IF($A5331="","",Tienda_3!D531)</f>
        <v>53900</v>
      </c>
      <c r="I5331">
        <f>IF($A5331="","",Tienda_3!H531)</f>
        <v>5</v>
      </c>
      <c r="J5331">
        <f>IF($A5331="",0,IF(AND(OR('Cuadro-de-mando'!$B$4="(Todas)",'Cuadro-de-mando'!$B$4=$A5331),OR('Cuadro-de-mando'!$E$4="(Todas)",'Cuadro-de-mando'!$E$4=$B5331),OR('Cuadro-de-mando'!$H$4="(Todas)",'Cuadro-de-mando'!$H$4=$C5331),OR('Cuadro-de-mando'!$K$4="(Todas)",'Cuadro-de-mando'!$K$4=$E5331),OR('Cuadro-de-mando'!$N$4="(Todos)",'Cuadro-de-mando'!$N$4=$F5331)),1,0))</f>
        <v>1</v>
      </c>
    </row>
    <row r="5332" spans="1:10" x14ac:dyDescent="0.25">
      <c r="A5332" t="str">
        <f>IF(Tienda_3!$A532="","","Tienda 3")</f>
        <v>Tienda 3</v>
      </c>
      <c r="B5332" t="str">
        <f>IF($A5332="","",Tienda_3!B532)</f>
        <v>Electrodomésticos</v>
      </c>
      <c r="C5332" t="str">
        <f>IF($A5332="","",Tienda_3!G532)</f>
        <v>Medellín</v>
      </c>
      <c r="D5332" t="str">
        <f>IF($A5332="","",Tienda_3!F532)</f>
        <v>Ángel Rodriguez</v>
      </c>
      <c r="E5332" t="str">
        <f>IF($A5332="","",Tienda_3!I532)</f>
        <v>Tarjeta de crédito</v>
      </c>
      <c r="F5332">
        <f>IF($A5332="","",VALUE(RIGHT(Tienda_3!E532,4)))</f>
        <v>2021</v>
      </c>
      <c r="G5332">
        <f>IF($A5332="","",Tienda_3!C532)</f>
        <v>2080500</v>
      </c>
      <c r="H5332">
        <f>IF($A5332="","",Tienda_3!D532)</f>
        <v>111000</v>
      </c>
      <c r="I5332">
        <f>IF($A5332="","",Tienda_3!H532)</f>
        <v>5</v>
      </c>
      <c r="J5332">
        <f>IF($A5332="",0,IF(AND(OR('Cuadro-de-mando'!$B$4="(Todas)",'Cuadro-de-mando'!$B$4=$A5332),OR('Cuadro-de-mando'!$E$4="(Todas)",'Cuadro-de-mando'!$E$4=$B5332),OR('Cuadro-de-mando'!$H$4="(Todas)",'Cuadro-de-mando'!$H$4=$C5332),OR('Cuadro-de-mando'!$K$4="(Todas)",'Cuadro-de-mando'!$K$4=$E5332),OR('Cuadro-de-mando'!$N$4="(Todos)",'Cuadro-de-mando'!$N$4=$F5332)),1,0))</f>
        <v>1</v>
      </c>
    </row>
    <row r="5333" spans="1:10" x14ac:dyDescent="0.25">
      <c r="A5333" t="str">
        <f>IF(Tienda_3!$A533="","","Tienda 3")</f>
        <v>Tienda 3</v>
      </c>
      <c r="B5333" t="str">
        <f>IF($A5333="","",Tienda_3!B533)</f>
        <v>Juguetes</v>
      </c>
      <c r="C5333" t="str">
        <f>IF($A5333="","",Tienda_3!G533)</f>
        <v>Bogotá</v>
      </c>
      <c r="D5333" t="str">
        <f>IF($A5333="","",Tienda_3!F533)</f>
        <v>Santiago Silva</v>
      </c>
      <c r="E5333" t="str">
        <f>IF($A5333="","",Tienda_3!I533)</f>
        <v>Tarjeta de crédito</v>
      </c>
      <c r="F5333">
        <f>IF($A5333="","",VALUE(RIGHT(Tienda_3!E533,4)))</f>
        <v>2023</v>
      </c>
      <c r="G5333">
        <f>IF($A5333="","",Tienda_3!C533)</f>
        <v>250000</v>
      </c>
      <c r="H5333">
        <f>IF($A5333="","",Tienda_3!D533)</f>
        <v>13500</v>
      </c>
      <c r="I5333">
        <f>IF($A5333="","",Tienda_3!H533)</f>
        <v>5</v>
      </c>
      <c r="J5333">
        <f>IF($A5333="",0,IF(AND(OR('Cuadro-de-mando'!$B$4="(Todas)",'Cuadro-de-mando'!$B$4=$A5333),OR('Cuadro-de-mando'!$E$4="(Todas)",'Cuadro-de-mando'!$E$4=$B5333),OR('Cuadro-de-mando'!$H$4="(Todas)",'Cuadro-de-mando'!$H$4=$C5333),OR('Cuadro-de-mando'!$K$4="(Todas)",'Cuadro-de-mando'!$K$4=$E5333),OR('Cuadro-de-mando'!$N$4="(Todos)",'Cuadro-de-mando'!$N$4=$F5333)),1,0))</f>
        <v>1</v>
      </c>
    </row>
    <row r="5334" spans="1:10" x14ac:dyDescent="0.25">
      <c r="A5334" t="str">
        <f>IF(Tienda_3!$A534="","","Tienda 3")</f>
        <v>Tienda 3</v>
      </c>
      <c r="B5334" t="str">
        <f>IF($A5334="","",Tienda_3!B534)</f>
        <v>Electrodomésticos</v>
      </c>
      <c r="C5334" t="str">
        <f>IF($A5334="","",Tienda_3!G534)</f>
        <v>Bogotá</v>
      </c>
      <c r="D5334" t="str">
        <f>IF($A5334="","",Tienda_3!F534)</f>
        <v>Pedro Gomez</v>
      </c>
      <c r="E5334" t="str">
        <f>IF($A5334="","",Tienda_3!I534)</f>
        <v>Tarjeta de crédito</v>
      </c>
      <c r="F5334">
        <f>IF($A5334="","",VALUE(RIGHT(Tienda_3!E534,4)))</f>
        <v>2022</v>
      </c>
      <c r="G5334">
        <f>IF($A5334="","",Tienda_3!C534)</f>
        <v>1525900</v>
      </c>
      <c r="H5334">
        <f>IF($A5334="","",Tienda_3!D534)</f>
        <v>79400</v>
      </c>
      <c r="I5334">
        <f>IF($A5334="","",Tienda_3!H534)</f>
        <v>5</v>
      </c>
      <c r="J5334">
        <f>IF($A5334="",0,IF(AND(OR('Cuadro-de-mando'!$B$4="(Todas)",'Cuadro-de-mando'!$B$4=$A5334),OR('Cuadro-de-mando'!$E$4="(Todas)",'Cuadro-de-mando'!$E$4=$B5334),OR('Cuadro-de-mando'!$H$4="(Todas)",'Cuadro-de-mando'!$H$4=$C5334),OR('Cuadro-de-mando'!$K$4="(Todas)",'Cuadro-de-mando'!$K$4=$E5334),OR('Cuadro-de-mando'!$N$4="(Todos)",'Cuadro-de-mando'!$N$4=$F5334)),1,0))</f>
        <v>1</v>
      </c>
    </row>
    <row r="5335" spans="1:10" x14ac:dyDescent="0.25">
      <c r="A5335" t="str">
        <f>IF(Tienda_3!$A535="","","Tienda 3")</f>
        <v>Tienda 3</v>
      </c>
      <c r="B5335" t="str">
        <f>IF($A5335="","",Tienda_3!B535)</f>
        <v>Instrumentos musicales</v>
      </c>
      <c r="C5335" t="str">
        <f>IF($A5335="","",Tienda_3!G535)</f>
        <v>Bogotá</v>
      </c>
      <c r="D5335" t="str">
        <f>IF($A5335="","",Tienda_3!F535)</f>
        <v>Pedro Gomez</v>
      </c>
      <c r="E5335" t="str">
        <f>IF($A5335="","",Tienda_3!I535)</f>
        <v>Nequi</v>
      </c>
      <c r="F5335">
        <f>IF($A5335="","",VALUE(RIGHT(Tienda_3!E535,4)))</f>
        <v>2020</v>
      </c>
      <c r="G5335">
        <f>IF($A5335="","",Tienda_3!C535)</f>
        <v>524500</v>
      </c>
      <c r="H5335">
        <f>IF($A5335="","",Tienda_3!D535)</f>
        <v>26100</v>
      </c>
      <c r="I5335">
        <f>IF($A5335="","",Tienda_3!H535)</f>
        <v>5</v>
      </c>
      <c r="J5335">
        <f>IF($A5335="",0,IF(AND(OR('Cuadro-de-mando'!$B$4="(Todas)",'Cuadro-de-mando'!$B$4=$A5335),OR('Cuadro-de-mando'!$E$4="(Todas)",'Cuadro-de-mando'!$E$4=$B5335),OR('Cuadro-de-mando'!$H$4="(Todas)",'Cuadro-de-mando'!$H$4=$C5335),OR('Cuadro-de-mando'!$K$4="(Todas)",'Cuadro-de-mando'!$K$4=$E5335),OR('Cuadro-de-mando'!$N$4="(Todos)",'Cuadro-de-mando'!$N$4=$F5335)),1,0))</f>
        <v>1</v>
      </c>
    </row>
    <row r="5336" spans="1:10" x14ac:dyDescent="0.25">
      <c r="A5336" t="str">
        <f>IF(Tienda_3!$A536="","","Tienda 3")</f>
        <v>Tienda 3</v>
      </c>
      <c r="B5336" t="str">
        <f>IF($A5336="","",Tienda_3!B536)</f>
        <v>Muebles</v>
      </c>
      <c r="C5336" t="str">
        <f>IF($A5336="","",Tienda_3!G536)</f>
        <v>Medellín</v>
      </c>
      <c r="D5336" t="str">
        <f>IF($A5336="","",Tienda_3!F536)</f>
        <v>Ángel Rodriguez</v>
      </c>
      <c r="E5336" t="str">
        <f>IF($A5336="","",Tienda_3!I536)</f>
        <v>Tarjeta de crédito</v>
      </c>
      <c r="F5336">
        <f>IF($A5336="","",VALUE(RIGHT(Tienda_3!E536,4)))</f>
        <v>2020</v>
      </c>
      <c r="G5336">
        <f>IF($A5336="","",Tienda_3!C536)</f>
        <v>698100</v>
      </c>
      <c r="H5336">
        <f>IF($A5336="","",Tienda_3!D536)</f>
        <v>37400</v>
      </c>
      <c r="I5336">
        <f>IF($A5336="","",Tienda_3!H536)</f>
        <v>5</v>
      </c>
      <c r="J5336">
        <f>IF($A5336="",0,IF(AND(OR('Cuadro-de-mando'!$B$4="(Todas)",'Cuadro-de-mando'!$B$4=$A5336),OR('Cuadro-de-mando'!$E$4="(Todas)",'Cuadro-de-mando'!$E$4=$B5336),OR('Cuadro-de-mando'!$H$4="(Todas)",'Cuadro-de-mando'!$H$4=$C5336),OR('Cuadro-de-mando'!$K$4="(Todas)",'Cuadro-de-mando'!$K$4=$E5336),OR('Cuadro-de-mando'!$N$4="(Todos)",'Cuadro-de-mando'!$N$4=$F5336)),1,0))</f>
        <v>1</v>
      </c>
    </row>
    <row r="5337" spans="1:10" x14ac:dyDescent="0.25">
      <c r="A5337" t="str">
        <f>IF(Tienda_3!$A537="","","Tienda 3")</f>
        <v>Tienda 3</v>
      </c>
      <c r="B5337" t="str">
        <f>IF($A5337="","",Tienda_3!B537)</f>
        <v>Artículos para el hogar</v>
      </c>
      <c r="C5337" t="str">
        <f>IF($A5337="","",Tienda_3!G537)</f>
        <v>Pereira</v>
      </c>
      <c r="D5337" t="str">
        <f>IF($A5337="","",Tienda_3!F537)</f>
        <v>Beatriz Morales</v>
      </c>
      <c r="E5337" t="str">
        <f>IF($A5337="","",Tienda_3!I537)</f>
        <v>Tarjeta de crédito</v>
      </c>
      <c r="F5337">
        <f>IF($A5337="","",VALUE(RIGHT(Tienda_3!E537,4)))</f>
        <v>2020</v>
      </c>
      <c r="G5337">
        <f>IF($A5337="","",Tienda_3!C537)</f>
        <v>74200</v>
      </c>
      <c r="H5337">
        <f>IF($A5337="","",Tienda_3!D537)</f>
        <v>4500</v>
      </c>
      <c r="I5337">
        <f>IF($A5337="","",Tienda_3!H537)</f>
        <v>5</v>
      </c>
      <c r="J5337">
        <f>IF($A5337="",0,IF(AND(OR('Cuadro-de-mando'!$B$4="(Todas)",'Cuadro-de-mando'!$B$4=$A5337),OR('Cuadro-de-mando'!$E$4="(Todas)",'Cuadro-de-mando'!$E$4=$B5337),OR('Cuadro-de-mando'!$H$4="(Todas)",'Cuadro-de-mando'!$H$4=$C5337),OR('Cuadro-de-mando'!$K$4="(Todas)",'Cuadro-de-mando'!$K$4=$E5337),OR('Cuadro-de-mando'!$N$4="(Todos)",'Cuadro-de-mando'!$N$4=$F5337)),1,0))</f>
        <v>1</v>
      </c>
    </row>
    <row r="5338" spans="1:10" x14ac:dyDescent="0.25">
      <c r="A5338" t="str">
        <f>IF(Tienda_3!$A538="","","Tienda 3")</f>
        <v>Tienda 3</v>
      </c>
      <c r="B5338" t="str">
        <f>IF($A5338="","",Tienda_3!B538)</f>
        <v>Juguetes</v>
      </c>
      <c r="C5338" t="str">
        <f>IF($A5338="","",Tienda_3!G538)</f>
        <v>Medellín</v>
      </c>
      <c r="D5338" t="str">
        <f>IF($A5338="","",Tienda_3!F538)</f>
        <v>Ángel Rodriguez</v>
      </c>
      <c r="E5338" t="str">
        <f>IF($A5338="","",Tienda_3!I538)</f>
        <v>Tarjeta de crédito</v>
      </c>
      <c r="F5338">
        <f>IF($A5338="","",VALUE(RIGHT(Tienda_3!E538,4)))</f>
        <v>2020</v>
      </c>
      <c r="G5338">
        <f>IF($A5338="","",Tienda_3!C538)</f>
        <v>16100</v>
      </c>
      <c r="H5338">
        <f>IF($A5338="","",Tienda_3!D538)</f>
        <v>0</v>
      </c>
      <c r="I5338">
        <f>IF($A5338="","",Tienda_3!H538)</f>
        <v>3</v>
      </c>
      <c r="J5338">
        <f>IF($A5338="",0,IF(AND(OR('Cuadro-de-mando'!$B$4="(Todas)",'Cuadro-de-mando'!$B$4=$A5338),OR('Cuadro-de-mando'!$E$4="(Todas)",'Cuadro-de-mando'!$E$4=$B5338),OR('Cuadro-de-mando'!$H$4="(Todas)",'Cuadro-de-mando'!$H$4=$C5338),OR('Cuadro-de-mando'!$K$4="(Todas)",'Cuadro-de-mando'!$K$4=$E5338),OR('Cuadro-de-mando'!$N$4="(Todos)",'Cuadro-de-mando'!$N$4=$F5338)),1,0))</f>
        <v>1</v>
      </c>
    </row>
    <row r="5339" spans="1:10" x14ac:dyDescent="0.25">
      <c r="A5339" t="str">
        <f>IF(Tienda_3!$A539="","","Tienda 3")</f>
        <v>Tienda 3</v>
      </c>
      <c r="B5339" t="str">
        <f>IF($A5339="","",Tienda_3!B539)</f>
        <v>Electrodomésticos</v>
      </c>
      <c r="C5339" t="str">
        <f>IF($A5339="","",Tienda_3!G539)</f>
        <v>Bogotá</v>
      </c>
      <c r="D5339" t="str">
        <f>IF($A5339="","",Tienda_3!F539)</f>
        <v>Lucas Olivera</v>
      </c>
      <c r="E5339" t="str">
        <f>IF($A5339="","",Tienda_3!I539)</f>
        <v>Tarjeta de crédito</v>
      </c>
      <c r="F5339">
        <f>IF($A5339="","",VALUE(RIGHT(Tienda_3!E539,4)))</f>
        <v>2020</v>
      </c>
      <c r="G5339">
        <f>IF($A5339="","",Tienda_3!C539)</f>
        <v>830500</v>
      </c>
      <c r="H5339">
        <f>IF($A5339="","",Tienda_3!D539)</f>
        <v>42400</v>
      </c>
      <c r="I5339">
        <f>IF($A5339="","",Tienda_3!H539)</f>
        <v>1</v>
      </c>
      <c r="J5339">
        <f>IF($A5339="",0,IF(AND(OR('Cuadro-de-mando'!$B$4="(Todas)",'Cuadro-de-mando'!$B$4=$A5339),OR('Cuadro-de-mando'!$E$4="(Todas)",'Cuadro-de-mando'!$E$4=$B5339),OR('Cuadro-de-mando'!$H$4="(Todas)",'Cuadro-de-mando'!$H$4=$C5339),OR('Cuadro-de-mando'!$K$4="(Todas)",'Cuadro-de-mando'!$K$4=$E5339),OR('Cuadro-de-mando'!$N$4="(Todos)",'Cuadro-de-mando'!$N$4=$F5339)),1,0))</f>
        <v>1</v>
      </c>
    </row>
    <row r="5340" spans="1:10" x14ac:dyDescent="0.25">
      <c r="A5340" t="str">
        <f>IF(Tienda_3!$A540="","","Tienda 3")</f>
        <v>Tienda 3</v>
      </c>
      <c r="B5340" t="str">
        <f>IF($A5340="","",Tienda_3!B540)</f>
        <v>Juguetes</v>
      </c>
      <c r="C5340" t="str">
        <f>IF($A5340="","",Tienda_3!G540)</f>
        <v>Bogotá</v>
      </c>
      <c r="D5340" t="str">
        <f>IF($A5340="","",Tienda_3!F540)</f>
        <v>Izabela de León</v>
      </c>
      <c r="E5340" t="str">
        <f>IF($A5340="","",Tienda_3!I540)</f>
        <v>Tarjeta de crédito</v>
      </c>
      <c r="F5340">
        <f>IF($A5340="","",VALUE(RIGHT(Tienda_3!E540,4)))</f>
        <v>2022</v>
      </c>
      <c r="G5340">
        <f>IF($A5340="","",Tienda_3!C540)</f>
        <v>58300</v>
      </c>
      <c r="H5340">
        <f>IF($A5340="","",Tienda_3!D540)</f>
        <v>9000</v>
      </c>
      <c r="I5340">
        <f>IF($A5340="","",Tienda_3!H540)</f>
        <v>2</v>
      </c>
      <c r="J5340">
        <f>IF($A5340="",0,IF(AND(OR('Cuadro-de-mando'!$B$4="(Todas)",'Cuadro-de-mando'!$B$4=$A5340),OR('Cuadro-de-mando'!$E$4="(Todas)",'Cuadro-de-mando'!$E$4=$B5340),OR('Cuadro-de-mando'!$H$4="(Todas)",'Cuadro-de-mando'!$H$4=$C5340),OR('Cuadro-de-mando'!$K$4="(Todas)",'Cuadro-de-mando'!$K$4=$E5340),OR('Cuadro-de-mando'!$N$4="(Todos)",'Cuadro-de-mando'!$N$4=$F5340)),1,0))</f>
        <v>1</v>
      </c>
    </row>
    <row r="5341" spans="1:10" x14ac:dyDescent="0.25">
      <c r="A5341" t="str">
        <f>IF(Tienda_3!$A541="","","Tienda 3")</f>
        <v>Tienda 3</v>
      </c>
      <c r="B5341" t="str">
        <f>IF($A5341="","",Tienda_3!B541)</f>
        <v>Artículos para el hogar</v>
      </c>
      <c r="C5341" t="str">
        <f>IF($A5341="","",Tienda_3!G541)</f>
        <v>Medellín</v>
      </c>
      <c r="D5341" t="str">
        <f>IF($A5341="","",Tienda_3!F541)</f>
        <v>Beatriz Morales</v>
      </c>
      <c r="E5341" t="str">
        <f>IF($A5341="","",Tienda_3!I541)</f>
        <v>Tarjeta de crédito</v>
      </c>
      <c r="F5341">
        <f>IF($A5341="","",VALUE(RIGHT(Tienda_3!E541,4)))</f>
        <v>2022</v>
      </c>
      <c r="G5341">
        <f>IF($A5341="","",Tienda_3!C541)</f>
        <v>42500</v>
      </c>
      <c r="H5341">
        <f>IF($A5341="","",Tienda_3!D541)</f>
        <v>2700</v>
      </c>
      <c r="I5341">
        <f>IF($A5341="","",Tienda_3!H541)</f>
        <v>3</v>
      </c>
      <c r="J5341">
        <f>IF($A5341="",0,IF(AND(OR('Cuadro-de-mando'!$B$4="(Todas)",'Cuadro-de-mando'!$B$4=$A5341),OR('Cuadro-de-mando'!$E$4="(Todas)",'Cuadro-de-mando'!$E$4=$B5341),OR('Cuadro-de-mando'!$H$4="(Todas)",'Cuadro-de-mando'!$H$4=$C5341),OR('Cuadro-de-mando'!$K$4="(Todas)",'Cuadro-de-mando'!$K$4=$E5341),OR('Cuadro-de-mando'!$N$4="(Todos)",'Cuadro-de-mando'!$N$4=$F5341)),1,0))</f>
        <v>1</v>
      </c>
    </row>
    <row r="5342" spans="1:10" x14ac:dyDescent="0.25">
      <c r="A5342" t="str">
        <f>IF(Tienda_3!$A542="","","Tienda 3")</f>
        <v>Tienda 3</v>
      </c>
      <c r="B5342" t="str">
        <f>IF($A5342="","",Tienda_3!B542)</f>
        <v>Muebles</v>
      </c>
      <c r="C5342" t="str">
        <f>IF($A5342="","",Tienda_3!G542)</f>
        <v>Medellín</v>
      </c>
      <c r="D5342" t="str">
        <f>IF($A5342="","",Tienda_3!F542)</f>
        <v>Blanca Ramirez</v>
      </c>
      <c r="E5342" t="str">
        <f>IF($A5342="","",Tienda_3!I542)</f>
        <v>Tarjeta de crédito</v>
      </c>
      <c r="F5342">
        <f>IF($A5342="","",VALUE(RIGHT(Tienda_3!E542,4)))</f>
        <v>2021</v>
      </c>
      <c r="G5342">
        <f>IF($A5342="","",Tienda_3!C542)</f>
        <v>383800</v>
      </c>
      <c r="H5342">
        <f>IF($A5342="","",Tienda_3!D542)</f>
        <v>21000</v>
      </c>
      <c r="I5342">
        <f>IF($A5342="","",Tienda_3!H542)</f>
        <v>5</v>
      </c>
      <c r="J5342">
        <f>IF($A5342="",0,IF(AND(OR('Cuadro-de-mando'!$B$4="(Todas)",'Cuadro-de-mando'!$B$4=$A5342),OR('Cuadro-de-mando'!$E$4="(Todas)",'Cuadro-de-mando'!$E$4=$B5342),OR('Cuadro-de-mando'!$H$4="(Todas)",'Cuadro-de-mando'!$H$4=$C5342),OR('Cuadro-de-mando'!$K$4="(Todas)",'Cuadro-de-mando'!$K$4=$E5342),OR('Cuadro-de-mando'!$N$4="(Todos)",'Cuadro-de-mando'!$N$4=$F5342)),1,0))</f>
        <v>1</v>
      </c>
    </row>
    <row r="5343" spans="1:10" x14ac:dyDescent="0.25">
      <c r="A5343" t="str">
        <f>IF(Tienda_3!$A543="","","Tienda 3")</f>
        <v>Tienda 3</v>
      </c>
      <c r="B5343" t="str">
        <f>IF($A5343="","",Tienda_3!B543)</f>
        <v>Muebles</v>
      </c>
      <c r="C5343" t="str">
        <f>IF($A5343="","",Tienda_3!G543)</f>
        <v>Bogotá</v>
      </c>
      <c r="D5343" t="str">
        <f>IF($A5343="","",Tienda_3!F543)</f>
        <v>Izabela de León</v>
      </c>
      <c r="E5343" t="str">
        <f>IF($A5343="","",Tienda_3!I543)</f>
        <v>Tarjeta de crédito</v>
      </c>
      <c r="F5343">
        <f>IF($A5343="","",VALUE(RIGHT(Tienda_3!E543,4)))</f>
        <v>2021</v>
      </c>
      <c r="G5343">
        <f>IF($A5343="","",Tienda_3!C543)</f>
        <v>321900</v>
      </c>
      <c r="H5343">
        <f>IF($A5343="","",Tienda_3!D543)</f>
        <v>24000</v>
      </c>
      <c r="I5343">
        <f>IF($A5343="","",Tienda_3!H543)</f>
        <v>5</v>
      </c>
      <c r="J5343">
        <f>IF($A5343="",0,IF(AND(OR('Cuadro-de-mando'!$B$4="(Todas)",'Cuadro-de-mando'!$B$4=$A5343),OR('Cuadro-de-mando'!$E$4="(Todas)",'Cuadro-de-mando'!$E$4=$B5343),OR('Cuadro-de-mando'!$H$4="(Todas)",'Cuadro-de-mando'!$H$4=$C5343),OR('Cuadro-de-mando'!$K$4="(Todas)",'Cuadro-de-mando'!$K$4=$E5343),OR('Cuadro-de-mando'!$N$4="(Todos)",'Cuadro-de-mando'!$N$4=$F5343)),1,0))</f>
        <v>1</v>
      </c>
    </row>
    <row r="5344" spans="1:10" x14ac:dyDescent="0.25">
      <c r="A5344" t="str">
        <f>IF(Tienda_3!$A544="","","Tienda 3")</f>
        <v>Tienda 3</v>
      </c>
      <c r="B5344" t="str">
        <f>IF($A5344="","",Tienda_3!B544)</f>
        <v>Juguetes</v>
      </c>
      <c r="C5344" t="str">
        <f>IF($A5344="","",Tienda_3!G544)</f>
        <v>Bogotá</v>
      </c>
      <c r="D5344" t="str">
        <f>IF($A5344="","",Tienda_3!F544)</f>
        <v>Juan Fernandez</v>
      </c>
      <c r="E5344" t="str">
        <f>IF($A5344="","",Tienda_3!I544)</f>
        <v>Tarjeta de crédito</v>
      </c>
      <c r="F5344">
        <f>IF($A5344="","",VALUE(RIGHT(Tienda_3!E544,4)))</f>
        <v>2021</v>
      </c>
      <c r="G5344">
        <f>IF($A5344="","",Tienda_3!C544)</f>
        <v>48200</v>
      </c>
      <c r="H5344">
        <f>IF($A5344="","",Tienda_3!D544)</f>
        <v>800</v>
      </c>
      <c r="I5344">
        <f>IF($A5344="","",Tienda_3!H544)</f>
        <v>5</v>
      </c>
      <c r="J5344">
        <f>IF($A5344="",0,IF(AND(OR('Cuadro-de-mando'!$B$4="(Todas)",'Cuadro-de-mando'!$B$4=$A5344),OR('Cuadro-de-mando'!$E$4="(Todas)",'Cuadro-de-mando'!$E$4=$B5344),OR('Cuadro-de-mando'!$H$4="(Todas)",'Cuadro-de-mando'!$H$4=$C5344),OR('Cuadro-de-mando'!$K$4="(Todas)",'Cuadro-de-mando'!$K$4=$E5344),OR('Cuadro-de-mando'!$N$4="(Todos)",'Cuadro-de-mando'!$N$4=$F5344)),1,0))</f>
        <v>1</v>
      </c>
    </row>
    <row r="5345" spans="1:10" x14ac:dyDescent="0.25">
      <c r="A5345" t="str">
        <f>IF(Tienda_3!$A545="","","Tienda 3")</f>
        <v>Tienda 3</v>
      </c>
      <c r="B5345" t="str">
        <f>IF($A5345="","",Tienda_3!B545)</f>
        <v>Electrodomésticos</v>
      </c>
      <c r="C5345" t="str">
        <f>IF($A5345="","",Tienda_3!G545)</f>
        <v>Leticia</v>
      </c>
      <c r="D5345" t="str">
        <f>IF($A5345="","",Tienda_3!F545)</f>
        <v>Rafael Acosta</v>
      </c>
      <c r="E5345" t="str">
        <f>IF($A5345="","",Tienda_3!I545)</f>
        <v>Tarjeta de crédito</v>
      </c>
      <c r="F5345">
        <f>IF($A5345="","",VALUE(RIGHT(Tienda_3!E545,4)))</f>
        <v>2020</v>
      </c>
      <c r="G5345">
        <f>IF($A5345="","",Tienda_3!C545)</f>
        <v>1980500</v>
      </c>
      <c r="H5345">
        <f>IF($A5345="","",Tienda_3!D545)</f>
        <v>103600</v>
      </c>
      <c r="I5345">
        <f>IF($A5345="","",Tienda_3!H545)</f>
        <v>5</v>
      </c>
      <c r="J5345">
        <f>IF($A5345="",0,IF(AND(OR('Cuadro-de-mando'!$B$4="(Todas)",'Cuadro-de-mando'!$B$4=$A5345),OR('Cuadro-de-mando'!$E$4="(Todas)",'Cuadro-de-mando'!$E$4=$B5345),OR('Cuadro-de-mando'!$H$4="(Todas)",'Cuadro-de-mando'!$H$4=$C5345),OR('Cuadro-de-mando'!$K$4="(Todas)",'Cuadro-de-mando'!$K$4=$E5345),OR('Cuadro-de-mando'!$N$4="(Todos)",'Cuadro-de-mando'!$N$4=$F5345)),1,0))</f>
        <v>1</v>
      </c>
    </row>
    <row r="5346" spans="1:10" x14ac:dyDescent="0.25">
      <c r="A5346" t="str">
        <f>IF(Tienda_3!$A546="","","Tienda 3")</f>
        <v>Tienda 3</v>
      </c>
      <c r="B5346" t="str">
        <f>IF($A5346="","",Tienda_3!B546)</f>
        <v>Electrodomésticos</v>
      </c>
      <c r="C5346" t="str">
        <f>IF($A5346="","",Tienda_3!G546)</f>
        <v>Cali</v>
      </c>
      <c r="D5346" t="str">
        <f>IF($A5346="","",Tienda_3!F546)</f>
        <v>Maria Alfonso</v>
      </c>
      <c r="E5346" t="str">
        <f>IF($A5346="","",Tienda_3!I546)</f>
        <v>Tarjeta de crédito</v>
      </c>
      <c r="F5346">
        <f>IF($A5346="","",VALUE(RIGHT(Tienda_3!E546,4)))</f>
        <v>2023</v>
      </c>
      <c r="G5346">
        <f>IF($A5346="","",Tienda_3!C546)</f>
        <v>1225300</v>
      </c>
      <c r="H5346">
        <f>IF($A5346="","",Tienda_3!D546)</f>
        <v>63400</v>
      </c>
      <c r="I5346">
        <f>IF($A5346="","",Tienda_3!H546)</f>
        <v>5</v>
      </c>
      <c r="J5346">
        <f>IF($A5346="",0,IF(AND(OR('Cuadro-de-mando'!$B$4="(Todas)",'Cuadro-de-mando'!$B$4=$A5346),OR('Cuadro-de-mando'!$E$4="(Todas)",'Cuadro-de-mando'!$E$4=$B5346),OR('Cuadro-de-mando'!$H$4="(Todas)",'Cuadro-de-mando'!$H$4=$C5346),OR('Cuadro-de-mando'!$K$4="(Todas)",'Cuadro-de-mando'!$K$4=$E5346),OR('Cuadro-de-mando'!$N$4="(Todos)",'Cuadro-de-mando'!$N$4=$F5346)),1,0))</f>
        <v>1</v>
      </c>
    </row>
    <row r="5347" spans="1:10" x14ac:dyDescent="0.25">
      <c r="A5347" t="str">
        <f>IF(Tienda_3!$A547="","","Tienda 3")</f>
        <v>Tienda 3</v>
      </c>
      <c r="B5347" t="str">
        <f>IF($A5347="","",Tienda_3!B547)</f>
        <v>Muebles</v>
      </c>
      <c r="C5347" t="str">
        <f>IF($A5347="","",Tienda_3!G547)</f>
        <v>Cali</v>
      </c>
      <c r="D5347" t="str">
        <f>IF($A5347="","",Tienda_3!F547)</f>
        <v>Juan Fernandez</v>
      </c>
      <c r="E5347" t="str">
        <f>IF($A5347="","",Tienda_3!I547)</f>
        <v>Tarjeta de crédito</v>
      </c>
      <c r="F5347">
        <f>IF($A5347="","",VALUE(RIGHT(Tienda_3!E547,4)))</f>
        <v>2021</v>
      </c>
      <c r="G5347">
        <f>IF($A5347="","",Tienda_3!C547)</f>
        <v>728600</v>
      </c>
      <c r="H5347">
        <f>IF($A5347="","",Tienda_3!D547)</f>
        <v>39500</v>
      </c>
      <c r="I5347">
        <f>IF($A5347="","",Tienda_3!H547)</f>
        <v>5</v>
      </c>
      <c r="J5347">
        <f>IF($A5347="",0,IF(AND(OR('Cuadro-de-mando'!$B$4="(Todas)",'Cuadro-de-mando'!$B$4=$A5347),OR('Cuadro-de-mando'!$E$4="(Todas)",'Cuadro-de-mando'!$E$4=$B5347),OR('Cuadro-de-mando'!$H$4="(Todas)",'Cuadro-de-mando'!$H$4=$C5347),OR('Cuadro-de-mando'!$K$4="(Todas)",'Cuadro-de-mando'!$K$4=$E5347),OR('Cuadro-de-mando'!$N$4="(Todos)",'Cuadro-de-mando'!$N$4=$F5347)),1,0))</f>
        <v>1</v>
      </c>
    </row>
    <row r="5348" spans="1:10" x14ac:dyDescent="0.25">
      <c r="A5348" t="str">
        <f>IF(Tienda_3!$A548="","","Tienda 3")</f>
        <v>Tienda 3</v>
      </c>
      <c r="B5348" t="str">
        <f>IF($A5348="","",Tienda_3!B548)</f>
        <v>Libros</v>
      </c>
      <c r="C5348" t="str">
        <f>IF($A5348="","",Tienda_3!G548)</f>
        <v>Barranquilla</v>
      </c>
      <c r="D5348" t="str">
        <f>IF($A5348="","",Tienda_3!F548)</f>
        <v>Blanca Ramirez</v>
      </c>
      <c r="E5348" t="str">
        <f>IF($A5348="","",Tienda_3!I548)</f>
        <v>Tarjeta de crédito</v>
      </c>
      <c r="F5348">
        <f>IF($A5348="","",VALUE(RIGHT(Tienda_3!E548,4)))</f>
        <v>2020</v>
      </c>
      <c r="G5348">
        <f>IF($A5348="","",Tienda_3!C548)</f>
        <v>78100</v>
      </c>
      <c r="H5348">
        <f>IF($A5348="","",Tienda_3!D548)</f>
        <v>2300</v>
      </c>
      <c r="I5348">
        <f>IF($A5348="","",Tienda_3!H548)</f>
        <v>4</v>
      </c>
      <c r="J5348">
        <f>IF($A5348="",0,IF(AND(OR('Cuadro-de-mando'!$B$4="(Todas)",'Cuadro-de-mando'!$B$4=$A5348),OR('Cuadro-de-mando'!$E$4="(Todas)",'Cuadro-de-mando'!$E$4=$B5348),OR('Cuadro-de-mando'!$H$4="(Todas)",'Cuadro-de-mando'!$H$4=$C5348),OR('Cuadro-de-mando'!$K$4="(Todas)",'Cuadro-de-mando'!$K$4=$E5348),OR('Cuadro-de-mando'!$N$4="(Todos)",'Cuadro-de-mando'!$N$4=$F5348)),1,0))</f>
        <v>1</v>
      </c>
    </row>
    <row r="5349" spans="1:10" x14ac:dyDescent="0.25">
      <c r="A5349" t="str">
        <f>IF(Tienda_3!$A549="","","Tienda 3")</f>
        <v>Tienda 3</v>
      </c>
      <c r="B5349" t="str">
        <f>IF($A5349="","",Tienda_3!B549)</f>
        <v>Deportes y diversión</v>
      </c>
      <c r="C5349" t="str">
        <f>IF($A5349="","",Tienda_3!G549)</f>
        <v>Medellín</v>
      </c>
      <c r="D5349" t="str">
        <f>IF($A5349="","",Tienda_3!F549)</f>
        <v>Rafael Acosta</v>
      </c>
      <c r="E5349" t="str">
        <f>IF($A5349="","",Tienda_3!I549)</f>
        <v>Nequi</v>
      </c>
      <c r="F5349">
        <f>IF($A5349="","",VALUE(RIGHT(Tienda_3!E549,4)))</f>
        <v>2021</v>
      </c>
      <c r="G5349">
        <f>IF($A5349="","",Tienda_3!C549)</f>
        <v>23700</v>
      </c>
      <c r="H5349">
        <f>IF($A5349="","",Tienda_3!D549)</f>
        <v>0</v>
      </c>
      <c r="I5349">
        <f>IF($A5349="","",Tienda_3!H549)</f>
        <v>5</v>
      </c>
      <c r="J5349">
        <f>IF($A5349="",0,IF(AND(OR('Cuadro-de-mando'!$B$4="(Todas)",'Cuadro-de-mando'!$B$4=$A5349),OR('Cuadro-de-mando'!$E$4="(Todas)",'Cuadro-de-mando'!$E$4=$B5349),OR('Cuadro-de-mando'!$H$4="(Todas)",'Cuadro-de-mando'!$H$4=$C5349),OR('Cuadro-de-mando'!$K$4="(Todas)",'Cuadro-de-mando'!$K$4=$E5349),OR('Cuadro-de-mando'!$N$4="(Todos)",'Cuadro-de-mando'!$N$4=$F5349)),1,0))</f>
        <v>1</v>
      </c>
    </row>
    <row r="5350" spans="1:10" x14ac:dyDescent="0.25">
      <c r="A5350" t="str">
        <f>IF(Tienda_3!$A550="","","Tienda 3")</f>
        <v>Tienda 3</v>
      </c>
      <c r="B5350" t="str">
        <f>IF($A5350="","",Tienda_3!B550)</f>
        <v>Libros</v>
      </c>
      <c r="C5350" t="str">
        <f>IF($A5350="","",Tienda_3!G550)</f>
        <v>Bogotá</v>
      </c>
      <c r="D5350" t="str">
        <f>IF($A5350="","",Tienda_3!F550)</f>
        <v>Ángel Rodriguez</v>
      </c>
      <c r="E5350" t="str">
        <f>IF($A5350="","",Tienda_3!I550)</f>
        <v>Tarjeta de crédito</v>
      </c>
      <c r="F5350">
        <f>IF($A5350="","",VALUE(RIGHT(Tienda_3!E550,4)))</f>
        <v>2021</v>
      </c>
      <c r="G5350">
        <f>IF($A5350="","",Tienda_3!C550)</f>
        <v>52900</v>
      </c>
      <c r="H5350">
        <f>IF($A5350="","",Tienda_3!D550)</f>
        <v>1000</v>
      </c>
      <c r="I5350">
        <f>IF($A5350="","",Tienda_3!H550)</f>
        <v>3</v>
      </c>
      <c r="J5350">
        <f>IF($A5350="",0,IF(AND(OR('Cuadro-de-mando'!$B$4="(Todas)",'Cuadro-de-mando'!$B$4=$A5350),OR('Cuadro-de-mando'!$E$4="(Todas)",'Cuadro-de-mando'!$E$4=$B5350),OR('Cuadro-de-mando'!$H$4="(Todas)",'Cuadro-de-mando'!$H$4=$C5350),OR('Cuadro-de-mando'!$K$4="(Todas)",'Cuadro-de-mando'!$K$4=$E5350),OR('Cuadro-de-mando'!$N$4="(Todos)",'Cuadro-de-mando'!$N$4=$F5350)),1,0))</f>
        <v>1</v>
      </c>
    </row>
    <row r="5351" spans="1:10" x14ac:dyDescent="0.25">
      <c r="A5351" t="str">
        <f>IF(Tienda_3!$A551="","","Tienda 3")</f>
        <v>Tienda 3</v>
      </c>
      <c r="B5351" t="str">
        <f>IF($A5351="","",Tienda_3!B551)</f>
        <v>Electrodomésticos</v>
      </c>
      <c r="C5351" t="str">
        <f>IF($A5351="","",Tienda_3!G551)</f>
        <v>Bogotá</v>
      </c>
      <c r="D5351" t="str">
        <f>IF($A5351="","",Tienda_3!F551)</f>
        <v>Juan Fernandez</v>
      </c>
      <c r="E5351" t="str">
        <f>IF($A5351="","",Tienda_3!I551)</f>
        <v>Tarjeta de crédito</v>
      </c>
      <c r="F5351">
        <f>IF($A5351="","",VALUE(RIGHT(Tienda_3!E551,4)))</f>
        <v>2021</v>
      </c>
      <c r="G5351">
        <f>IF($A5351="","",Tienda_3!C551)</f>
        <v>1836600</v>
      </c>
      <c r="H5351">
        <f>IF($A5351="","",Tienda_3!D551)</f>
        <v>103500</v>
      </c>
      <c r="I5351">
        <f>IF($A5351="","",Tienda_3!H551)</f>
        <v>5</v>
      </c>
      <c r="J5351">
        <f>IF($A5351="",0,IF(AND(OR('Cuadro-de-mando'!$B$4="(Todas)",'Cuadro-de-mando'!$B$4=$A5351),OR('Cuadro-de-mando'!$E$4="(Todas)",'Cuadro-de-mando'!$E$4=$B5351),OR('Cuadro-de-mando'!$H$4="(Todas)",'Cuadro-de-mando'!$H$4=$C5351),OR('Cuadro-de-mando'!$K$4="(Todas)",'Cuadro-de-mando'!$K$4=$E5351),OR('Cuadro-de-mando'!$N$4="(Todos)",'Cuadro-de-mando'!$N$4=$F5351)),1,0))</f>
        <v>1</v>
      </c>
    </row>
    <row r="5352" spans="1:10" x14ac:dyDescent="0.25">
      <c r="A5352" t="str">
        <f>IF(Tienda_3!$A552="","","Tienda 3")</f>
        <v>Tienda 3</v>
      </c>
      <c r="B5352" t="str">
        <f>IF($A5352="","",Tienda_3!B552)</f>
        <v>Libros</v>
      </c>
      <c r="C5352" t="str">
        <f>IF($A5352="","",Tienda_3!G552)</f>
        <v>Pereira</v>
      </c>
      <c r="D5352" t="str">
        <f>IF($A5352="","",Tienda_3!F552)</f>
        <v>Izabela de León</v>
      </c>
      <c r="E5352" t="str">
        <f>IF($A5352="","",Tienda_3!I552)</f>
        <v>Tarjeta de crédito</v>
      </c>
      <c r="F5352">
        <f>IF($A5352="","",VALUE(RIGHT(Tienda_3!E552,4)))</f>
        <v>2022</v>
      </c>
      <c r="G5352">
        <f>IF($A5352="","",Tienda_3!C552)</f>
        <v>30800</v>
      </c>
      <c r="H5352">
        <f>IF($A5352="","",Tienda_3!D552)</f>
        <v>0</v>
      </c>
      <c r="I5352">
        <f>IF($A5352="","",Tienda_3!H552)</f>
        <v>1</v>
      </c>
      <c r="J5352">
        <f>IF($A5352="",0,IF(AND(OR('Cuadro-de-mando'!$B$4="(Todas)",'Cuadro-de-mando'!$B$4=$A5352),OR('Cuadro-de-mando'!$E$4="(Todas)",'Cuadro-de-mando'!$E$4=$B5352),OR('Cuadro-de-mando'!$H$4="(Todas)",'Cuadro-de-mando'!$H$4=$C5352),OR('Cuadro-de-mando'!$K$4="(Todas)",'Cuadro-de-mando'!$K$4=$E5352),OR('Cuadro-de-mando'!$N$4="(Todos)",'Cuadro-de-mando'!$N$4=$F5352)),1,0))</f>
        <v>1</v>
      </c>
    </row>
    <row r="5353" spans="1:10" x14ac:dyDescent="0.25">
      <c r="A5353" t="str">
        <f>IF(Tienda_3!$A553="","","Tienda 3")</f>
        <v>Tienda 3</v>
      </c>
      <c r="B5353" t="str">
        <f>IF($A5353="","",Tienda_3!B553)</f>
        <v>Libros</v>
      </c>
      <c r="C5353" t="str">
        <f>IF($A5353="","",Tienda_3!G553)</f>
        <v>Cartagena</v>
      </c>
      <c r="D5353" t="str">
        <f>IF($A5353="","",Tienda_3!F553)</f>
        <v>Juan Fernandez</v>
      </c>
      <c r="E5353" t="str">
        <f>IF($A5353="","",Tienda_3!I553)</f>
        <v>Tarjeta de crédito</v>
      </c>
      <c r="F5353">
        <f>IF($A5353="","",VALUE(RIGHT(Tienda_3!E553,4)))</f>
        <v>2022</v>
      </c>
      <c r="G5353">
        <f>IF($A5353="","",Tienda_3!C553)</f>
        <v>40300</v>
      </c>
      <c r="H5353">
        <f>IF($A5353="","",Tienda_3!D553)</f>
        <v>2400</v>
      </c>
      <c r="I5353">
        <f>IF($A5353="","",Tienda_3!H553)</f>
        <v>5</v>
      </c>
      <c r="J5353">
        <f>IF($A5353="",0,IF(AND(OR('Cuadro-de-mando'!$B$4="(Todas)",'Cuadro-de-mando'!$B$4=$A5353),OR('Cuadro-de-mando'!$E$4="(Todas)",'Cuadro-de-mando'!$E$4=$B5353),OR('Cuadro-de-mando'!$H$4="(Todas)",'Cuadro-de-mando'!$H$4=$C5353),OR('Cuadro-de-mando'!$K$4="(Todas)",'Cuadro-de-mando'!$K$4=$E5353),OR('Cuadro-de-mando'!$N$4="(Todos)",'Cuadro-de-mando'!$N$4=$F5353)),1,0))</f>
        <v>1</v>
      </c>
    </row>
    <row r="5354" spans="1:10" x14ac:dyDescent="0.25">
      <c r="A5354" t="str">
        <f>IF(Tienda_3!$A554="","","Tienda 3")</f>
        <v>Tienda 3</v>
      </c>
      <c r="B5354" t="str">
        <f>IF($A5354="","",Tienda_3!B554)</f>
        <v>Artículos para el hogar</v>
      </c>
      <c r="C5354" t="str">
        <f>IF($A5354="","",Tienda_3!G554)</f>
        <v>Cali</v>
      </c>
      <c r="D5354" t="str">
        <f>IF($A5354="","",Tienda_3!F554)</f>
        <v>Beatriz Morales</v>
      </c>
      <c r="E5354" t="str">
        <f>IF($A5354="","",Tienda_3!I554)</f>
        <v>Tarjeta de crédito</v>
      </c>
      <c r="F5354">
        <f>IF($A5354="","",VALUE(RIGHT(Tienda_3!E554,4)))</f>
        <v>2020</v>
      </c>
      <c r="G5354">
        <f>IF($A5354="","",Tienda_3!C554)</f>
        <v>28000</v>
      </c>
      <c r="H5354">
        <f>IF($A5354="","",Tienda_3!D554)</f>
        <v>6400</v>
      </c>
      <c r="I5354">
        <f>IF($A5354="","",Tienda_3!H554)</f>
        <v>4</v>
      </c>
      <c r="J5354">
        <f>IF($A5354="",0,IF(AND(OR('Cuadro-de-mando'!$B$4="(Todas)",'Cuadro-de-mando'!$B$4=$A5354),OR('Cuadro-de-mando'!$E$4="(Todas)",'Cuadro-de-mando'!$E$4=$B5354),OR('Cuadro-de-mando'!$H$4="(Todas)",'Cuadro-de-mando'!$H$4=$C5354),OR('Cuadro-de-mando'!$K$4="(Todas)",'Cuadro-de-mando'!$K$4=$E5354),OR('Cuadro-de-mando'!$N$4="(Todos)",'Cuadro-de-mando'!$N$4=$F5354)),1,0))</f>
        <v>1</v>
      </c>
    </row>
    <row r="5355" spans="1:10" x14ac:dyDescent="0.25">
      <c r="A5355" t="str">
        <f>IF(Tienda_3!$A555="","","Tienda 3")</f>
        <v>Tienda 3</v>
      </c>
      <c r="B5355" t="str">
        <f>IF($A5355="","",Tienda_3!B555)</f>
        <v>Juguetes</v>
      </c>
      <c r="C5355" t="str">
        <f>IF($A5355="","",Tienda_3!G555)</f>
        <v>Bogotá</v>
      </c>
      <c r="D5355" t="str">
        <f>IF($A5355="","",Tienda_3!F555)</f>
        <v>Mariana Herrera</v>
      </c>
      <c r="E5355" t="str">
        <f>IF($A5355="","",Tienda_3!I555)</f>
        <v>Tarjeta de crédito</v>
      </c>
      <c r="F5355">
        <f>IF($A5355="","",VALUE(RIGHT(Tienda_3!E555,4)))</f>
        <v>2022</v>
      </c>
      <c r="G5355">
        <f>IF($A5355="","",Tienda_3!C555)</f>
        <v>191100</v>
      </c>
      <c r="H5355">
        <f>IF($A5355="","",Tienda_3!D555)</f>
        <v>10600</v>
      </c>
      <c r="I5355">
        <f>IF($A5355="","",Tienda_3!H555)</f>
        <v>5</v>
      </c>
      <c r="J5355">
        <f>IF($A5355="",0,IF(AND(OR('Cuadro-de-mando'!$B$4="(Todas)",'Cuadro-de-mando'!$B$4=$A5355),OR('Cuadro-de-mando'!$E$4="(Todas)",'Cuadro-de-mando'!$E$4=$B5355),OR('Cuadro-de-mando'!$H$4="(Todas)",'Cuadro-de-mando'!$H$4=$C5355),OR('Cuadro-de-mando'!$K$4="(Todas)",'Cuadro-de-mando'!$K$4=$E5355),OR('Cuadro-de-mando'!$N$4="(Todos)",'Cuadro-de-mando'!$N$4=$F5355)),1,0))</f>
        <v>1</v>
      </c>
    </row>
    <row r="5356" spans="1:10" x14ac:dyDescent="0.25">
      <c r="A5356" t="str">
        <f>IF(Tienda_3!$A556="","","Tienda 3")</f>
        <v>Tienda 3</v>
      </c>
      <c r="B5356" t="str">
        <f>IF($A5356="","",Tienda_3!B556)</f>
        <v>Artículos para el hogar</v>
      </c>
      <c r="C5356" t="str">
        <f>IF($A5356="","",Tienda_3!G556)</f>
        <v>Bogotá</v>
      </c>
      <c r="D5356" t="str">
        <f>IF($A5356="","",Tienda_3!F556)</f>
        <v>Izabela de León</v>
      </c>
      <c r="E5356" t="str">
        <f>IF($A5356="","",Tienda_3!I556)</f>
        <v>Cupón</v>
      </c>
      <c r="F5356">
        <f>IF($A5356="","",VALUE(RIGHT(Tienda_3!E556,4)))</f>
        <v>2020</v>
      </c>
      <c r="G5356">
        <f>IF($A5356="","",Tienda_3!C556)</f>
        <v>54700</v>
      </c>
      <c r="H5356">
        <f>IF($A5356="","",Tienda_3!D556)</f>
        <v>4000</v>
      </c>
      <c r="I5356">
        <f>IF($A5356="","",Tienda_3!H556)</f>
        <v>5</v>
      </c>
      <c r="J5356">
        <f>IF($A5356="",0,IF(AND(OR('Cuadro-de-mando'!$B$4="(Todas)",'Cuadro-de-mando'!$B$4=$A5356),OR('Cuadro-de-mando'!$E$4="(Todas)",'Cuadro-de-mando'!$E$4=$B5356),OR('Cuadro-de-mando'!$H$4="(Todas)",'Cuadro-de-mando'!$H$4=$C5356),OR('Cuadro-de-mando'!$K$4="(Todas)",'Cuadro-de-mando'!$K$4=$E5356),OR('Cuadro-de-mando'!$N$4="(Todos)",'Cuadro-de-mando'!$N$4=$F5356)),1,0))</f>
        <v>1</v>
      </c>
    </row>
    <row r="5357" spans="1:10" x14ac:dyDescent="0.25">
      <c r="A5357" t="str">
        <f>IF(Tienda_3!$A557="","","Tienda 3")</f>
        <v>Tienda 3</v>
      </c>
      <c r="B5357" t="str">
        <f>IF($A5357="","",Tienda_3!B557)</f>
        <v>Muebles</v>
      </c>
      <c r="C5357" t="str">
        <f>IF($A5357="","",Tienda_3!G557)</f>
        <v>Bucaramanga</v>
      </c>
      <c r="D5357" t="str">
        <f>IF($A5357="","",Tienda_3!F557)</f>
        <v>Camila Rivera</v>
      </c>
      <c r="E5357" t="str">
        <f>IF($A5357="","",Tienda_3!I557)</f>
        <v>Nequi</v>
      </c>
      <c r="F5357">
        <f>IF($A5357="","",VALUE(RIGHT(Tienda_3!E557,4)))</f>
        <v>2021</v>
      </c>
      <c r="G5357">
        <f>IF($A5357="","",Tienda_3!C557)</f>
        <v>238300</v>
      </c>
      <c r="H5357">
        <f>IF($A5357="","",Tienda_3!D557)</f>
        <v>13100</v>
      </c>
      <c r="I5357">
        <f>IF($A5357="","",Tienda_3!H557)</f>
        <v>5</v>
      </c>
      <c r="J5357">
        <f>IF($A5357="",0,IF(AND(OR('Cuadro-de-mando'!$B$4="(Todas)",'Cuadro-de-mando'!$B$4=$A5357),OR('Cuadro-de-mando'!$E$4="(Todas)",'Cuadro-de-mando'!$E$4=$B5357),OR('Cuadro-de-mando'!$H$4="(Todas)",'Cuadro-de-mando'!$H$4=$C5357),OR('Cuadro-de-mando'!$K$4="(Todas)",'Cuadro-de-mando'!$K$4=$E5357),OR('Cuadro-de-mando'!$N$4="(Todos)",'Cuadro-de-mando'!$N$4=$F5357)),1,0))</f>
        <v>1</v>
      </c>
    </row>
    <row r="5358" spans="1:10" x14ac:dyDescent="0.25">
      <c r="A5358" t="str">
        <f>IF(Tienda_3!$A558="","","Tienda 3")</f>
        <v>Tienda 3</v>
      </c>
      <c r="B5358" t="str">
        <f>IF($A5358="","",Tienda_3!B558)</f>
        <v>Deportes y diversión</v>
      </c>
      <c r="C5358" t="str">
        <f>IF($A5358="","",Tienda_3!G558)</f>
        <v>Bogotá</v>
      </c>
      <c r="D5358" t="str">
        <f>IF($A5358="","",Tienda_3!F558)</f>
        <v>Ángel Rodriguez</v>
      </c>
      <c r="E5358" t="str">
        <f>IF($A5358="","",Tienda_3!I558)</f>
        <v>Tarjeta de crédito</v>
      </c>
      <c r="F5358">
        <f>IF($A5358="","",VALUE(RIGHT(Tienda_3!E558,4)))</f>
        <v>2022</v>
      </c>
      <c r="G5358">
        <f>IF($A5358="","",Tienda_3!C558)</f>
        <v>60800</v>
      </c>
      <c r="H5358">
        <f>IF($A5358="","",Tienda_3!D558)</f>
        <v>3900</v>
      </c>
      <c r="I5358">
        <f>IF($A5358="","",Tienda_3!H558)</f>
        <v>5</v>
      </c>
      <c r="J5358">
        <f>IF($A5358="",0,IF(AND(OR('Cuadro-de-mando'!$B$4="(Todas)",'Cuadro-de-mando'!$B$4=$A5358),OR('Cuadro-de-mando'!$E$4="(Todas)",'Cuadro-de-mando'!$E$4=$B5358),OR('Cuadro-de-mando'!$H$4="(Todas)",'Cuadro-de-mando'!$H$4=$C5358),OR('Cuadro-de-mando'!$K$4="(Todas)",'Cuadro-de-mando'!$K$4=$E5358),OR('Cuadro-de-mando'!$N$4="(Todos)",'Cuadro-de-mando'!$N$4=$F5358)),1,0))</f>
        <v>1</v>
      </c>
    </row>
    <row r="5359" spans="1:10" x14ac:dyDescent="0.25">
      <c r="A5359" t="str">
        <f>IF(Tienda_3!$A559="","","Tienda 3")</f>
        <v>Tienda 3</v>
      </c>
      <c r="B5359" t="str">
        <f>IF($A5359="","",Tienda_3!B559)</f>
        <v>Electrónicos</v>
      </c>
      <c r="C5359" t="str">
        <f>IF($A5359="","",Tienda_3!G559)</f>
        <v>Bogotá</v>
      </c>
      <c r="D5359" t="str">
        <f>IF($A5359="","",Tienda_3!F559)</f>
        <v>Beatriz Morales</v>
      </c>
      <c r="E5359" t="str">
        <f>IF($A5359="","",Tienda_3!I559)</f>
        <v>Tarjeta de crédito</v>
      </c>
      <c r="F5359">
        <f>IF($A5359="","",VALUE(RIGHT(Tienda_3!E559,4)))</f>
        <v>2022</v>
      </c>
      <c r="G5359">
        <f>IF($A5359="","",Tienda_3!C559)</f>
        <v>1344000</v>
      </c>
      <c r="H5359">
        <f>IF($A5359="","",Tienda_3!D559)</f>
        <v>80300</v>
      </c>
      <c r="I5359">
        <f>IF($A5359="","",Tienda_3!H559)</f>
        <v>2</v>
      </c>
      <c r="J5359">
        <f>IF($A5359="",0,IF(AND(OR('Cuadro-de-mando'!$B$4="(Todas)",'Cuadro-de-mando'!$B$4=$A5359),OR('Cuadro-de-mando'!$E$4="(Todas)",'Cuadro-de-mando'!$E$4=$B5359),OR('Cuadro-de-mando'!$H$4="(Todas)",'Cuadro-de-mando'!$H$4=$C5359),OR('Cuadro-de-mando'!$K$4="(Todas)",'Cuadro-de-mando'!$K$4=$E5359),OR('Cuadro-de-mando'!$N$4="(Todos)",'Cuadro-de-mando'!$N$4=$F5359)),1,0))</f>
        <v>1</v>
      </c>
    </row>
    <row r="5360" spans="1:10" x14ac:dyDescent="0.25">
      <c r="A5360" t="str">
        <f>IF(Tienda_3!$A560="","","Tienda 3")</f>
        <v>Tienda 3</v>
      </c>
      <c r="B5360" t="str">
        <f>IF($A5360="","",Tienda_3!B560)</f>
        <v>Libros</v>
      </c>
      <c r="C5360" t="str">
        <f>IF($A5360="","",Tienda_3!G560)</f>
        <v>Bogotá</v>
      </c>
      <c r="D5360" t="str">
        <f>IF($A5360="","",Tienda_3!F560)</f>
        <v>Juliana Costa</v>
      </c>
      <c r="E5360" t="str">
        <f>IF($A5360="","",Tienda_3!I560)</f>
        <v>Tarjeta de crédito</v>
      </c>
      <c r="F5360">
        <f>IF($A5360="","",VALUE(RIGHT(Tienda_3!E560,4)))</f>
        <v>2021</v>
      </c>
      <c r="G5360">
        <f>IF($A5360="","",Tienda_3!C560)</f>
        <v>53500</v>
      </c>
      <c r="H5360">
        <f>IF($A5360="","",Tienda_3!D560)</f>
        <v>3100</v>
      </c>
      <c r="I5360">
        <f>IF($A5360="","",Tienda_3!H560)</f>
        <v>5</v>
      </c>
      <c r="J5360">
        <f>IF($A5360="",0,IF(AND(OR('Cuadro-de-mando'!$B$4="(Todas)",'Cuadro-de-mando'!$B$4=$A5360),OR('Cuadro-de-mando'!$E$4="(Todas)",'Cuadro-de-mando'!$E$4=$B5360),OR('Cuadro-de-mando'!$H$4="(Todas)",'Cuadro-de-mando'!$H$4=$C5360),OR('Cuadro-de-mando'!$K$4="(Todas)",'Cuadro-de-mando'!$K$4=$E5360),OR('Cuadro-de-mando'!$N$4="(Todos)",'Cuadro-de-mando'!$N$4=$F5360)),1,0))</f>
        <v>1</v>
      </c>
    </row>
    <row r="5361" spans="1:10" x14ac:dyDescent="0.25">
      <c r="A5361" t="str">
        <f>IF(Tienda_3!$A561="","","Tienda 3")</f>
        <v>Tienda 3</v>
      </c>
      <c r="B5361" t="str">
        <f>IF($A5361="","",Tienda_3!B561)</f>
        <v>Electrodomésticos</v>
      </c>
      <c r="C5361" t="str">
        <f>IF($A5361="","",Tienda_3!G561)</f>
        <v>Medellín</v>
      </c>
      <c r="D5361" t="str">
        <f>IF($A5361="","",Tienda_3!F561)</f>
        <v>Ángel Rodriguez</v>
      </c>
      <c r="E5361" t="str">
        <f>IF($A5361="","",Tienda_3!I561)</f>
        <v>Tarjeta de crédito</v>
      </c>
      <c r="F5361">
        <f>IF($A5361="","",VALUE(RIGHT(Tienda_3!E561,4)))</f>
        <v>2021</v>
      </c>
      <c r="G5361">
        <f>IF($A5361="","",Tienda_3!C561)</f>
        <v>1490300</v>
      </c>
      <c r="H5361">
        <f>IF($A5361="","",Tienda_3!D561)</f>
        <v>77500</v>
      </c>
      <c r="I5361">
        <f>IF($A5361="","",Tienda_3!H561)</f>
        <v>5</v>
      </c>
      <c r="J5361">
        <f>IF($A5361="",0,IF(AND(OR('Cuadro-de-mando'!$B$4="(Todas)",'Cuadro-de-mando'!$B$4=$A5361),OR('Cuadro-de-mando'!$E$4="(Todas)",'Cuadro-de-mando'!$E$4=$B5361),OR('Cuadro-de-mando'!$H$4="(Todas)",'Cuadro-de-mando'!$H$4=$C5361),OR('Cuadro-de-mando'!$K$4="(Todas)",'Cuadro-de-mando'!$K$4=$E5361),OR('Cuadro-de-mando'!$N$4="(Todos)",'Cuadro-de-mando'!$N$4=$F5361)),1,0))</f>
        <v>1</v>
      </c>
    </row>
    <row r="5362" spans="1:10" x14ac:dyDescent="0.25">
      <c r="A5362" t="str">
        <f>IF(Tienda_3!$A562="","","Tienda 3")</f>
        <v>Tienda 3</v>
      </c>
      <c r="B5362" t="str">
        <f>IF($A5362="","",Tienda_3!B562)</f>
        <v>Deportes y diversión</v>
      </c>
      <c r="C5362" t="str">
        <f>IF($A5362="","",Tienda_3!G562)</f>
        <v>Medellín</v>
      </c>
      <c r="D5362" t="str">
        <f>IF($A5362="","",Tienda_3!F562)</f>
        <v>Blanca Ramirez</v>
      </c>
      <c r="E5362" t="str">
        <f>IF($A5362="","",Tienda_3!I562)</f>
        <v>Tarjeta de crédito</v>
      </c>
      <c r="F5362">
        <f>IF($A5362="","",VALUE(RIGHT(Tienda_3!E562,4)))</f>
        <v>2022</v>
      </c>
      <c r="G5362">
        <f>IF($A5362="","",Tienda_3!C562)</f>
        <v>7600</v>
      </c>
      <c r="H5362">
        <f>IF($A5362="","",Tienda_3!D562)</f>
        <v>800</v>
      </c>
      <c r="I5362">
        <f>IF($A5362="","",Tienda_3!H562)</f>
        <v>1</v>
      </c>
      <c r="J5362">
        <f>IF($A5362="",0,IF(AND(OR('Cuadro-de-mando'!$B$4="(Todas)",'Cuadro-de-mando'!$B$4=$A5362),OR('Cuadro-de-mando'!$E$4="(Todas)",'Cuadro-de-mando'!$E$4=$B5362),OR('Cuadro-de-mando'!$H$4="(Todas)",'Cuadro-de-mando'!$H$4=$C5362),OR('Cuadro-de-mando'!$K$4="(Todas)",'Cuadro-de-mando'!$K$4=$E5362),OR('Cuadro-de-mando'!$N$4="(Todos)",'Cuadro-de-mando'!$N$4=$F5362)),1,0))</f>
        <v>1</v>
      </c>
    </row>
    <row r="5363" spans="1:10" x14ac:dyDescent="0.25">
      <c r="A5363" t="str">
        <f>IF(Tienda_3!$A563="","","Tienda 3")</f>
        <v>Tienda 3</v>
      </c>
      <c r="B5363" t="str">
        <f>IF($A5363="","",Tienda_3!B563)</f>
        <v>Instrumentos musicales</v>
      </c>
      <c r="C5363" t="str">
        <f>IF($A5363="","",Tienda_3!G563)</f>
        <v>Bogotá</v>
      </c>
      <c r="D5363" t="str">
        <f>IF($A5363="","",Tienda_3!F563)</f>
        <v>Beatriz Morales</v>
      </c>
      <c r="E5363" t="str">
        <f>IF($A5363="","",Tienda_3!I563)</f>
        <v>Tarjeta de débito</v>
      </c>
      <c r="F5363">
        <f>IF($A5363="","",VALUE(RIGHT(Tienda_3!E563,4)))</f>
        <v>2023</v>
      </c>
      <c r="G5363">
        <f>IF($A5363="","",Tienda_3!C563)</f>
        <v>666500</v>
      </c>
      <c r="H5363">
        <f>IF($A5363="","",Tienda_3!D563)</f>
        <v>37900</v>
      </c>
      <c r="I5363">
        <f>IF($A5363="","",Tienda_3!H563)</f>
        <v>3</v>
      </c>
      <c r="J5363">
        <f>IF($A5363="",0,IF(AND(OR('Cuadro-de-mando'!$B$4="(Todas)",'Cuadro-de-mando'!$B$4=$A5363),OR('Cuadro-de-mando'!$E$4="(Todas)",'Cuadro-de-mando'!$E$4=$B5363),OR('Cuadro-de-mando'!$H$4="(Todas)",'Cuadro-de-mando'!$H$4=$C5363),OR('Cuadro-de-mando'!$K$4="(Todas)",'Cuadro-de-mando'!$K$4=$E5363),OR('Cuadro-de-mando'!$N$4="(Todos)",'Cuadro-de-mando'!$N$4=$F5363)),1,0))</f>
        <v>1</v>
      </c>
    </row>
    <row r="5364" spans="1:10" x14ac:dyDescent="0.25">
      <c r="A5364" t="str">
        <f>IF(Tienda_3!$A564="","","Tienda 3")</f>
        <v>Tienda 3</v>
      </c>
      <c r="B5364" t="str">
        <f>IF($A5364="","",Tienda_3!B564)</f>
        <v>Juguetes</v>
      </c>
      <c r="C5364" t="str">
        <f>IF($A5364="","",Tienda_3!G564)</f>
        <v>Bogotá</v>
      </c>
      <c r="D5364" t="str">
        <f>IF($A5364="","",Tienda_3!F564)</f>
        <v>Santiago Silva</v>
      </c>
      <c r="E5364" t="str">
        <f>IF($A5364="","",Tienda_3!I564)</f>
        <v>Tarjeta de crédito</v>
      </c>
      <c r="F5364">
        <f>IF($A5364="","",VALUE(RIGHT(Tienda_3!E564,4)))</f>
        <v>2022</v>
      </c>
      <c r="G5364">
        <f>IF($A5364="","",Tienda_3!C564)</f>
        <v>30800</v>
      </c>
      <c r="H5364">
        <f>IF($A5364="","",Tienda_3!D564)</f>
        <v>1900</v>
      </c>
      <c r="I5364">
        <f>IF($A5364="","",Tienda_3!H564)</f>
        <v>4</v>
      </c>
      <c r="J5364">
        <f>IF($A5364="",0,IF(AND(OR('Cuadro-de-mando'!$B$4="(Todas)",'Cuadro-de-mando'!$B$4=$A5364),OR('Cuadro-de-mando'!$E$4="(Todas)",'Cuadro-de-mando'!$E$4=$B5364),OR('Cuadro-de-mando'!$H$4="(Todas)",'Cuadro-de-mando'!$H$4=$C5364),OR('Cuadro-de-mando'!$K$4="(Todas)",'Cuadro-de-mando'!$K$4=$E5364),OR('Cuadro-de-mando'!$N$4="(Todos)",'Cuadro-de-mando'!$N$4=$F5364)),1,0))</f>
        <v>1</v>
      </c>
    </row>
    <row r="5365" spans="1:10" x14ac:dyDescent="0.25">
      <c r="A5365" t="str">
        <f>IF(Tienda_3!$A565="","","Tienda 3")</f>
        <v>Tienda 3</v>
      </c>
      <c r="B5365" t="str">
        <f>IF($A5365="","",Tienda_3!B565)</f>
        <v>Instrumentos musicales</v>
      </c>
      <c r="C5365" t="str">
        <f>IF($A5365="","",Tienda_3!G565)</f>
        <v>Bogotá</v>
      </c>
      <c r="D5365" t="str">
        <f>IF($A5365="","",Tienda_3!F565)</f>
        <v>Blanca Ramirez</v>
      </c>
      <c r="E5365" t="str">
        <f>IF($A5365="","",Tienda_3!I565)</f>
        <v>Tarjeta de crédito</v>
      </c>
      <c r="F5365">
        <f>IF($A5365="","",VALUE(RIGHT(Tienda_3!E565,4)))</f>
        <v>2021</v>
      </c>
      <c r="G5365">
        <f>IF($A5365="","",Tienda_3!C565)</f>
        <v>917100</v>
      </c>
      <c r="H5365">
        <f>IF($A5365="","",Tienda_3!D565)</f>
        <v>47000</v>
      </c>
      <c r="I5365">
        <f>IF($A5365="","",Tienda_3!H565)</f>
        <v>4</v>
      </c>
      <c r="J5365">
        <f>IF($A5365="",0,IF(AND(OR('Cuadro-de-mando'!$B$4="(Todas)",'Cuadro-de-mando'!$B$4=$A5365),OR('Cuadro-de-mando'!$E$4="(Todas)",'Cuadro-de-mando'!$E$4=$B5365),OR('Cuadro-de-mando'!$H$4="(Todas)",'Cuadro-de-mando'!$H$4=$C5365),OR('Cuadro-de-mando'!$K$4="(Todas)",'Cuadro-de-mando'!$K$4=$E5365),OR('Cuadro-de-mando'!$N$4="(Todos)",'Cuadro-de-mando'!$N$4=$F5365)),1,0))</f>
        <v>1</v>
      </c>
    </row>
    <row r="5366" spans="1:10" x14ac:dyDescent="0.25">
      <c r="A5366" t="str">
        <f>IF(Tienda_3!$A566="","","Tienda 3")</f>
        <v>Tienda 3</v>
      </c>
      <c r="B5366" t="str">
        <f>IF($A5366="","",Tienda_3!B566)</f>
        <v>Muebles</v>
      </c>
      <c r="C5366" t="str">
        <f>IF($A5366="","",Tienda_3!G566)</f>
        <v>Bogotá</v>
      </c>
      <c r="D5366" t="str">
        <f>IF($A5366="","",Tienda_3!F566)</f>
        <v>Beatriz Morales</v>
      </c>
      <c r="E5366" t="str">
        <f>IF($A5366="","",Tienda_3!I566)</f>
        <v>Tarjeta de crédito</v>
      </c>
      <c r="F5366">
        <f>IF($A5366="","",VALUE(RIGHT(Tienda_3!E566,4)))</f>
        <v>2022</v>
      </c>
      <c r="G5366">
        <f>IF($A5366="","",Tienda_3!C566)</f>
        <v>585200</v>
      </c>
      <c r="H5366">
        <f>IF($A5366="","",Tienda_3!D566)</f>
        <v>31800</v>
      </c>
      <c r="I5366">
        <f>IF($A5366="","",Tienda_3!H566)</f>
        <v>5</v>
      </c>
      <c r="J5366">
        <f>IF($A5366="",0,IF(AND(OR('Cuadro-de-mando'!$B$4="(Todas)",'Cuadro-de-mando'!$B$4=$A5366),OR('Cuadro-de-mando'!$E$4="(Todas)",'Cuadro-de-mando'!$E$4=$B5366),OR('Cuadro-de-mando'!$H$4="(Todas)",'Cuadro-de-mando'!$H$4=$C5366),OR('Cuadro-de-mando'!$K$4="(Todas)",'Cuadro-de-mando'!$K$4=$E5366),OR('Cuadro-de-mando'!$N$4="(Todos)",'Cuadro-de-mando'!$N$4=$F5366)),1,0))</f>
        <v>1</v>
      </c>
    </row>
    <row r="5367" spans="1:10" x14ac:dyDescent="0.25">
      <c r="A5367" t="str">
        <f>IF(Tienda_3!$A567="","","Tienda 3")</f>
        <v>Tienda 3</v>
      </c>
      <c r="B5367" t="str">
        <f>IF($A5367="","",Tienda_3!B567)</f>
        <v>Deportes y diversión</v>
      </c>
      <c r="C5367" t="str">
        <f>IF($A5367="","",Tienda_3!G567)</f>
        <v>Medellín</v>
      </c>
      <c r="D5367" t="str">
        <f>IF($A5367="","",Tienda_3!F567)</f>
        <v>Beatriz Morales</v>
      </c>
      <c r="E5367" t="str">
        <f>IF($A5367="","",Tienda_3!I567)</f>
        <v>Nequi</v>
      </c>
      <c r="F5367">
        <f>IF($A5367="","",VALUE(RIGHT(Tienda_3!E567,4)))</f>
        <v>2023</v>
      </c>
      <c r="G5367">
        <f>IF($A5367="","",Tienda_3!C567)</f>
        <v>29900</v>
      </c>
      <c r="H5367">
        <f>IF($A5367="","",Tienda_3!D567)</f>
        <v>2300</v>
      </c>
      <c r="I5367">
        <f>IF($A5367="","",Tienda_3!H567)</f>
        <v>5</v>
      </c>
      <c r="J5367">
        <f>IF($A5367="",0,IF(AND(OR('Cuadro-de-mando'!$B$4="(Todas)",'Cuadro-de-mando'!$B$4=$A5367),OR('Cuadro-de-mando'!$E$4="(Todas)",'Cuadro-de-mando'!$E$4=$B5367),OR('Cuadro-de-mando'!$H$4="(Todas)",'Cuadro-de-mando'!$H$4=$C5367),OR('Cuadro-de-mando'!$K$4="(Todas)",'Cuadro-de-mando'!$K$4=$E5367),OR('Cuadro-de-mando'!$N$4="(Todos)",'Cuadro-de-mando'!$N$4=$F5367)),1,0))</f>
        <v>1</v>
      </c>
    </row>
    <row r="5368" spans="1:10" x14ac:dyDescent="0.25">
      <c r="A5368" t="str">
        <f>IF(Tienda_3!$A568="","","Tienda 3")</f>
        <v>Tienda 3</v>
      </c>
      <c r="B5368" t="str">
        <f>IF($A5368="","",Tienda_3!B568)</f>
        <v>Electrónicos</v>
      </c>
      <c r="C5368" t="str">
        <f>IF($A5368="","",Tienda_3!G568)</f>
        <v>Cali</v>
      </c>
      <c r="D5368" t="str">
        <f>IF($A5368="","",Tienda_3!F568)</f>
        <v>Ángel Rodriguez</v>
      </c>
      <c r="E5368" t="str">
        <f>IF($A5368="","",Tienda_3!I568)</f>
        <v>Tarjeta de crédito</v>
      </c>
      <c r="F5368">
        <f>IF($A5368="","",VALUE(RIGHT(Tienda_3!E568,4)))</f>
        <v>2020</v>
      </c>
      <c r="G5368">
        <f>IF($A5368="","",Tienda_3!C568)</f>
        <v>680900</v>
      </c>
      <c r="H5368">
        <f>IF($A5368="","",Tienda_3!D568)</f>
        <v>36600</v>
      </c>
      <c r="I5368">
        <f>IF($A5368="","",Tienda_3!H568)</f>
        <v>5</v>
      </c>
      <c r="J5368">
        <f>IF($A5368="",0,IF(AND(OR('Cuadro-de-mando'!$B$4="(Todas)",'Cuadro-de-mando'!$B$4=$A5368),OR('Cuadro-de-mando'!$E$4="(Todas)",'Cuadro-de-mando'!$E$4=$B5368),OR('Cuadro-de-mando'!$H$4="(Todas)",'Cuadro-de-mando'!$H$4=$C5368),OR('Cuadro-de-mando'!$K$4="(Todas)",'Cuadro-de-mando'!$K$4=$E5368),OR('Cuadro-de-mando'!$N$4="(Todos)",'Cuadro-de-mando'!$N$4=$F5368)),1,0))</f>
        <v>1</v>
      </c>
    </row>
    <row r="5369" spans="1:10" x14ac:dyDescent="0.25">
      <c r="A5369" t="str">
        <f>IF(Tienda_3!$A569="","","Tienda 3")</f>
        <v>Tienda 3</v>
      </c>
      <c r="B5369" t="str">
        <f>IF($A5369="","",Tienda_3!B569)</f>
        <v>Juguetes</v>
      </c>
      <c r="C5369" t="str">
        <f>IF($A5369="","",Tienda_3!G569)</f>
        <v>Cali</v>
      </c>
      <c r="D5369" t="str">
        <f>IF($A5369="","",Tienda_3!F569)</f>
        <v>Beatriz Morales</v>
      </c>
      <c r="E5369" t="str">
        <f>IF($A5369="","",Tienda_3!I569)</f>
        <v>Tarjeta de crédito</v>
      </c>
      <c r="F5369">
        <f>IF($A5369="","",VALUE(RIGHT(Tienda_3!E569,4)))</f>
        <v>2020</v>
      </c>
      <c r="G5369">
        <f>IF($A5369="","",Tienda_3!C569)</f>
        <v>201400</v>
      </c>
      <c r="H5369">
        <f>IF($A5369="","",Tienda_3!D569)</f>
        <v>10900</v>
      </c>
      <c r="I5369">
        <f>IF($A5369="","",Tienda_3!H569)</f>
        <v>5</v>
      </c>
      <c r="J5369">
        <f>IF($A5369="",0,IF(AND(OR('Cuadro-de-mando'!$B$4="(Todas)",'Cuadro-de-mando'!$B$4=$A5369),OR('Cuadro-de-mando'!$E$4="(Todas)",'Cuadro-de-mando'!$E$4=$B5369),OR('Cuadro-de-mando'!$H$4="(Todas)",'Cuadro-de-mando'!$H$4=$C5369),OR('Cuadro-de-mando'!$K$4="(Todas)",'Cuadro-de-mando'!$K$4=$E5369),OR('Cuadro-de-mando'!$N$4="(Todos)",'Cuadro-de-mando'!$N$4=$F5369)),1,0))</f>
        <v>1</v>
      </c>
    </row>
    <row r="5370" spans="1:10" x14ac:dyDescent="0.25">
      <c r="A5370" t="str">
        <f>IF(Tienda_3!$A570="","","Tienda 3")</f>
        <v>Tienda 3</v>
      </c>
      <c r="B5370" t="str">
        <f>IF($A5370="","",Tienda_3!B570)</f>
        <v>Electrodomésticos</v>
      </c>
      <c r="C5370" t="str">
        <f>IF($A5370="","",Tienda_3!G570)</f>
        <v>Bogotá</v>
      </c>
      <c r="D5370" t="str">
        <f>IF($A5370="","",Tienda_3!F570)</f>
        <v>Pedro Gomez</v>
      </c>
      <c r="E5370" t="str">
        <f>IF($A5370="","",Tienda_3!I570)</f>
        <v>Tarjeta de crédito</v>
      </c>
      <c r="F5370">
        <f>IF($A5370="","",VALUE(RIGHT(Tienda_3!E570,4)))</f>
        <v>2020</v>
      </c>
      <c r="G5370">
        <f>IF($A5370="","",Tienda_3!C570)</f>
        <v>2195300</v>
      </c>
      <c r="H5370">
        <f>IF($A5370="","",Tienda_3!D570)</f>
        <v>117400</v>
      </c>
      <c r="I5370">
        <f>IF($A5370="","",Tienda_3!H570)</f>
        <v>4</v>
      </c>
      <c r="J5370">
        <f>IF($A5370="",0,IF(AND(OR('Cuadro-de-mando'!$B$4="(Todas)",'Cuadro-de-mando'!$B$4=$A5370),OR('Cuadro-de-mando'!$E$4="(Todas)",'Cuadro-de-mando'!$E$4=$B5370),OR('Cuadro-de-mando'!$H$4="(Todas)",'Cuadro-de-mando'!$H$4=$C5370),OR('Cuadro-de-mando'!$K$4="(Todas)",'Cuadro-de-mando'!$K$4=$E5370),OR('Cuadro-de-mando'!$N$4="(Todos)",'Cuadro-de-mando'!$N$4=$F5370)),1,0))</f>
        <v>1</v>
      </c>
    </row>
    <row r="5371" spans="1:10" x14ac:dyDescent="0.25">
      <c r="A5371" t="str">
        <f>IF(Tienda_3!$A571="","","Tienda 3")</f>
        <v>Tienda 3</v>
      </c>
      <c r="B5371" t="str">
        <f>IF($A5371="","",Tienda_3!B571)</f>
        <v>Electrodomésticos</v>
      </c>
      <c r="C5371" t="str">
        <f>IF($A5371="","",Tienda_3!G571)</f>
        <v>Medellín</v>
      </c>
      <c r="D5371" t="str">
        <f>IF($A5371="","",Tienda_3!F571)</f>
        <v>Lucas Olivera</v>
      </c>
      <c r="E5371" t="str">
        <f>IF($A5371="","",Tienda_3!I571)</f>
        <v>Tarjeta de crédito</v>
      </c>
      <c r="F5371">
        <f>IF($A5371="","",VALUE(RIGHT(Tienda_3!E571,4)))</f>
        <v>2020</v>
      </c>
      <c r="G5371">
        <f>IF($A5371="","",Tienda_3!C571)</f>
        <v>622300</v>
      </c>
      <c r="H5371">
        <f>IF($A5371="","",Tienda_3!D571)</f>
        <v>33800</v>
      </c>
      <c r="I5371">
        <f>IF($A5371="","",Tienda_3!H571)</f>
        <v>5</v>
      </c>
      <c r="J5371">
        <f>IF($A5371="",0,IF(AND(OR('Cuadro-de-mando'!$B$4="(Todas)",'Cuadro-de-mando'!$B$4=$A5371),OR('Cuadro-de-mando'!$E$4="(Todas)",'Cuadro-de-mando'!$E$4=$B5371),OR('Cuadro-de-mando'!$H$4="(Todas)",'Cuadro-de-mando'!$H$4=$C5371),OR('Cuadro-de-mando'!$K$4="(Todas)",'Cuadro-de-mando'!$K$4=$E5371),OR('Cuadro-de-mando'!$N$4="(Todos)",'Cuadro-de-mando'!$N$4=$F5371)),1,0))</f>
        <v>1</v>
      </c>
    </row>
    <row r="5372" spans="1:10" x14ac:dyDescent="0.25">
      <c r="A5372" t="str">
        <f>IF(Tienda_3!$A572="","","Tienda 3")</f>
        <v>Tienda 3</v>
      </c>
      <c r="B5372" t="str">
        <f>IF($A5372="","",Tienda_3!B572)</f>
        <v>Libros</v>
      </c>
      <c r="C5372" t="str">
        <f>IF($A5372="","",Tienda_3!G572)</f>
        <v>Leticia</v>
      </c>
      <c r="D5372" t="str">
        <f>IF($A5372="","",Tienda_3!F572)</f>
        <v>Santiago Silva</v>
      </c>
      <c r="E5372" t="str">
        <f>IF($A5372="","",Tienda_3!I572)</f>
        <v>Tarjeta de crédito</v>
      </c>
      <c r="F5372">
        <f>IF($A5372="","",VALUE(RIGHT(Tienda_3!E572,4)))</f>
        <v>2021</v>
      </c>
      <c r="G5372">
        <f>IF($A5372="","",Tienda_3!C572)</f>
        <v>49800</v>
      </c>
      <c r="H5372">
        <f>IF($A5372="","",Tienda_3!D572)</f>
        <v>2900</v>
      </c>
      <c r="I5372">
        <f>IF($A5372="","",Tienda_3!H572)</f>
        <v>3</v>
      </c>
      <c r="J5372">
        <f>IF($A5372="",0,IF(AND(OR('Cuadro-de-mando'!$B$4="(Todas)",'Cuadro-de-mando'!$B$4=$A5372),OR('Cuadro-de-mando'!$E$4="(Todas)",'Cuadro-de-mando'!$E$4=$B5372),OR('Cuadro-de-mando'!$H$4="(Todas)",'Cuadro-de-mando'!$H$4=$C5372),OR('Cuadro-de-mando'!$K$4="(Todas)",'Cuadro-de-mando'!$K$4=$E5372),OR('Cuadro-de-mando'!$N$4="(Todos)",'Cuadro-de-mando'!$N$4=$F5372)),1,0))</f>
        <v>1</v>
      </c>
    </row>
    <row r="5373" spans="1:10" x14ac:dyDescent="0.25">
      <c r="A5373" t="str">
        <f>IF(Tienda_3!$A573="","","Tienda 3")</f>
        <v>Tienda 3</v>
      </c>
      <c r="B5373" t="str">
        <f>IF($A5373="","",Tienda_3!B573)</f>
        <v>Artículos para el hogar</v>
      </c>
      <c r="C5373" t="str">
        <f>IF($A5373="","",Tienda_3!G573)</f>
        <v>Medellín</v>
      </c>
      <c r="D5373" t="str">
        <f>IF($A5373="","",Tienda_3!F573)</f>
        <v>Pedro Gomez</v>
      </c>
      <c r="E5373" t="str">
        <f>IF($A5373="","",Tienda_3!I573)</f>
        <v>Tarjeta de crédito</v>
      </c>
      <c r="F5373">
        <f>IF($A5373="","",VALUE(RIGHT(Tienda_3!E573,4)))</f>
        <v>2020</v>
      </c>
      <c r="G5373">
        <f>IF($A5373="","",Tienda_3!C573)</f>
        <v>210700</v>
      </c>
      <c r="H5373">
        <f>IF($A5373="","",Tienda_3!D573)</f>
        <v>12500</v>
      </c>
      <c r="I5373">
        <f>IF($A5373="","",Tienda_3!H573)</f>
        <v>5</v>
      </c>
      <c r="J5373">
        <f>IF($A5373="",0,IF(AND(OR('Cuadro-de-mando'!$B$4="(Todas)",'Cuadro-de-mando'!$B$4=$A5373),OR('Cuadro-de-mando'!$E$4="(Todas)",'Cuadro-de-mando'!$E$4=$B5373),OR('Cuadro-de-mando'!$H$4="(Todas)",'Cuadro-de-mando'!$H$4=$C5373),OR('Cuadro-de-mando'!$K$4="(Todas)",'Cuadro-de-mando'!$K$4=$E5373),OR('Cuadro-de-mando'!$N$4="(Todos)",'Cuadro-de-mando'!$N$4=$F5373)),1,0))</f>
        <v>1</v>
      </c>
    </row>
    <row r="5374" spans="1:10" x14ac:dyDescent="0.25">
      <c r="A5374" t="str">
        <f>IF(Tienda_3!$A574="","","Tienda 3")</f>
        <v>Tienda 3</v>
      </c>
      <c r="B5374" t="str">
        <f>IF($A5374="","",Tienda_3!B574)</f>
        <v>Deportes y diversión</v>
      </c>
      <c r="C5374" t="str">
        <f>IF($A5374="","",Tienda_3!G574)</f>
        <v>Bogotá</v>
      </c>
      <c r="D5374" t="str">
        <f>IF($A5374="","",Tienda_3!F574)</f>
        <v>Rafael Acosta</v>
      </c>
      <c r="E5374" t="str">
        <f>IF($A5374="","",Tienda_3!I574)</f>
        <v>Tarjeta de crédito</v>
      </c>
      <c r="F5374">
        <f>IF($A5374="","",VALUE(RIGHT(Tienda_3!E574,4)))</f>
        <v>2021</v>
      </c>
      <c r="G5374">
        <f>IF($A5374="","",Tienda_3!C574)</f>
        <v>52600</v>
      </c>
      <c r="H5374">
        <f>IF($A5374="","",Tienda_3!D574)</f>
        <v>3000</v>
      </c>
      <c r="I5374">
        <f>IF($A5374="","",Tienda_3!H574)</f>
        <v>5</v>
      </c>
      <c r="J5374">
        <f>IF($A5374="",0,IF(AND(OR('Cuadro-de-mando'!$B$4="(Todas)",'Cuadro-de-mando'!$B$4=$A5374),OR('Cuadro-de-mando'!$E$4="(Todas)",'Cuadro-de-mando'!$E$4=$B5374),OR('Cuadro-de-mando'!$H$4="(Todas)",'Cuadro-de-mando'!$H$4=$C5374),OR('Cuadro-de-mando'!$K$4="(Todas)",'Cuadro-de-mando'!$K$4=$E5374),OR('Cuadro-de-mando'!$N$4="(Todos)",'Cuadro-de-mando'!$N$4=$F5374)),1,0))</f>
        <v>1</v>
      </c>
    </row>
    <row r="5375" spans="1:10" x14ac:dyDescent="0.25">
      <c r="A5375" t="str">
        <f>IF(Tienda_3!$A575="","","Tienda 3")</f>
        <v>Tienda 3</v>
      </c>
      <c r="B5375" t="str">
        <f>IF($A5375="","",Tienda_3!B575)</f>
        <v>Electrónicos</v>
      </c>
      <c r="C5375" t="str">
        <f>IF($A5375="","",Tienda_3!G575)</f>
        <v>Cali</v>
      </c>
      <c r="D5375" t="str">
        <f>IF($A5375="","",Tienda_3!F575)</f>
        <v>Santiago Silva</v>
      </c>
      <c r="E5375" t="str">
        <f>IF($A5375="","",Tienda_3!I575)</f>
        <v>Tarjeta de crédito</v>
      </c>
      <c r="F5375">
        <f>IF($A5375="","",VALUE(RIGHT(Tienda_3!E575,4)))</f>
        <v>2020</v>
      </c>
      <c r="G5375">
        <f>IF($A5375="","",Tienda_3!C575)</f>
        <v>689600</v>
      </c>
      <c r="H5375">
        <f>IF($A5375="","",Tienda_3!D575)</f>
        <v>37100</v>
      </c>
      <c r="I5375">
        <f>IF($A5375="","",Tienda_3!H575)</f>
        <v>4</v>
      </c>
      <c r="J5375">
        <f>IF($A5375="",0,IF(AND(OR('Cuadro-de-mando'!$B$4="(Todas)",'Cuadro-de-mando'!$B$4=$A5375),OR('Cuadro-de-mando'!$E$4="(Todas)",'Cuadro-de-mando'!$E$4=$B5375),OR('Cuadro-de-mando'!$H$4="(Todas)",'Cuadro-de-mando'!$H$4=$C5375),OR('Cuadro-de-mando'!$K$4="(Todas)",'Cuadro-de-mando'!$K$4=$E5375),OR('Cuadro-de-mando'!$N$4="(Todos)",'Cuadro-de-mando'!$N$4=$F5375)),1,0))</f>
        <v>1</v>
      </c>
    </row>
    <row r="5376" spans="1:10" x14ac:dyDescent="0.25">
      <c r="A5376" t="str">
        <f>IF(Tienda_3!$A576="","","Tienda 3")</f>
        <v>Tienda 3</v>
      </c>
      <c r="B5376" t="str">
        <f>IF($A5376="","",Tienda_3!B576)</f>
        <v>Artículos para el hogar</v>
      </c>
      <c r="C5376" t="str">
        <f>IF($A5376="","",Tienda_3!G576)</f>
        <v>Medellín</v>
      </c>
      <c r="D5376" t="str">
        <f>IF($A5376="","",Tienda_3!F576)</f>
        <v>Juliana Costa</v>
      </c>
      <c r="E5376" t="str">
        <f>IF($A5376="","",Tienda_3!I576)</f>
        <v>Tarjeta de crédito</v>
      </c>
      <c r="F5376">
        <f>IF($A5376="","",VALUE(RIGHT(Tienda_3!E576,4)))</f>
        <v>2021</v>
      </c>
      <c r="G5376">
        <f>IF($A5376="","",Tienda_3!C576)</f>
        <v>37300</v>
      </c>
      <c r="H5376">
        <f>IF($A5376="","",Tienda_3!D576)</f>
        <v>2400</v>
      </c>
      <c r="I5376">
        <f>IF($A5376="","",Tienda_3!H576)</f>
        <v>5</v>
      </c>
      <c r="J5376">
        <f>IF($A5376="",0,IF(AND(OR('Cuadro-de-mando'!$B$4="(Todas)",'Cuadro-de-mando'!$B$4=$A5376),OR('Cuadro-de-mando'!$E$4="(Todas)",'Cuadro-de-mando'!$E$4=$B5376),OR('Cuadro-de-mando'!$H$4="(Todas)",'Cuadro-de-mando'!$H$4=$C5376),OR('Cuadro-de-mando'!$K$4="(Todas)",'Cuadro-de-mando'!$K$4=$E5376),OR('Cuadro-de-mando'!$N$4="(Todos)",'Cuadro-de-mando'!$N$4=$F5376)),1,0))</f>
        <v>1</v>
      </c>
    </row>
    <row r="5377" spans="1:10" x14ac:dyDescent="0.25">
      <c r="A5377" t="str">
        <f>IF(Tienda_3!$A577="","","Tienda 3")</f>
        <v>Tienda 3</v>
      </c>
      <c r="B5377" t="str">
        <f>IF($A5377="","",Tienda_3!B577)</f>
        <v>Libros</v>
      </c>
      <c r="C5377" t="str">
        <f>IF($A5377="","",Tienda_3!G577)</f>
        <v>Pereira</v>
      </c>
      <c r="D5377" t="str">
        <f>IF($A5377="","",Tienda_3!F577)</f>
        <v>Lucas Olivera</v>
      </c>
      <c r="E5377" t="str">
        <f>IF($A5377="","",Tienda_3!I577)</f>
        <v>Tarjeta de crédito</v>
      </c>
      <c r="F5377">
        <f>IF($A5377="","",VALUE(RIGHT(Tienda_3!E577,4)))</f>
        <v>2020</v>
      </c>
      <c r="G5377">
        <f>IF($A5377="","",Tienda_3!C577)</f>
        <v>66500</v>
      </c>
      <c r="H5377">
        <f>IF($A5377="","",Tienda_3!D577)</f>
        <v>5900</v>
      </c>
      <c r="I5377">
        <f>IF($A5377="","",Tienda_3!H577)</f>
        <v>5</v>
      </c>
      <c r="J5377">
        <f>IF($A5377="",0,IF(AND(OR('Cuadro-de-mando'!$B$4="(Todas)",'Cuadro-de-mando'!$B$4=$A5377),OR('Cuadro-de-mando'!$E$4="(Todas)",'Cuadro-de-mando'!$E$4=$B5377),OR('Cuadro-de-mando'!$H$4="(Todas)",'Cuadro-de-mando'!$H$4=$C5377),OR('Cuadro-de-mando'!$K$4="(Todas)",'Cuadro-de-mando'!$K$4=$E5377),OR('Cuadro-de-mando'!$N$4="(Todos)",'Cuadro-de-mando'!$N$4=$F5377)),1,0))</f>
        <v>1</v>
      </c>
    </row>
    <row r="5378" spans="1:10" x14ac:dyDescent="0.25">
      <c r="A5378" t="str">
        <f>IF(Tienda_3!$A578="","","Tienda 3")</f>
        <v>Tienda 3</v>
      </c>
      <c r="B5378" t="str">
        <f>IF($A5378="","",Tienda_3!B578)</f>
        <v>Electrónicos</v>
      </c>
      <c r="C5378" t="str">
        <f>IF($A5378="","",Tienda_3!G578)</f>
        <v>Leticia</v>
      </c>
      <c r="D5378" t="str">
        <f>IF($A5378="","",Tienda_3!F578)</f>
        <v>Maria Alfonso</v>
      </c>
      <c r="E5378" t="str">
        <f>IF($A5378="","",Tienda_3!I578)</f>
        <v>Nequi</v>
      </c>
      <c r="F5378">
        <f>IF($A5378="","",VALUE(RIGHT(Tienda_3!E578,4)))</f>
        <v>2021</v>
      </c>
      <c r="G5378">
        <f>IF($A5378="","",Tienda_3!C578)</f>
        <v>1264200</v>
      </c>
      <c r="H5378">
        <f>IF($A5378="","",Tienda_3!D578)</f>
        <v>68000</v>
      </c>
      <c r="I5378">
        <f>IF($A5378="","",Tienda_3!H578)</f>
        <v>3</v>
      </c>
      <c r="J5378">
        <f>IF($A5378="",0,IF(AND(OR('Cuadro-de-mando'!$B$4="(Todas)",'Cuadro-de-mando'!$B$4=$A5378),OR('Cuadro-de-mando'!$E$4="(Todas)",'Cuadro-de-mando'!$E$4=$B5378),OR('Cuadro-de-mando'!$H$4="(Todas)",'Cuadro-de-mando'!$H$4=$C5378),OR('Cuadro-de-mando'!$K$4="(Todas)",'Cuadro-de-mando'!$K$4=$E5378),OR('Cuadro-de-mando'!$N$4="(Todos)",'Cuadro-de-mando'!$N$4=$F5378)),1,0))</f>
        <v>1</v>
      </c>
    </row>
    <row r="5379" spans="1:10" x14ac:dyDescent="0.25">
      <c r="A5379" t="str">
        <f>IF(Tienda_3!$A579="","","Tienda 3")</f>
        <v>Tienda 3</v>
      </c>
      <c r="B5379" t="str">
        <f>IF($A5379="","",Tienda_3!B579)</f>
        <v>Deportes y diversión</v>
      </c>
      <c r="C5379" t="str">
        <f>IF($A5379="","",Tienda_3!G579)</f>
        <v>Medellín</v>
      </c>
      <c r="D5379" t="str">
        <f>IF($A5379="","",Tienda_3!F579)</f>
        <v>Camila Rivera</v>
      </c>
      <c r="E5379" t="str">
        <f>IF($A5379="","",Tienda_3!I579)</f>
        <v>Tarjeta de crédito</v>
      </c>
      <c r="F5379">
        <f>IF($A5379="","",VALUE(RIGHT(Tienda_3!E579,4)))</f>
        <v>2020</v>
      </c>
      <c r="G5379">
        <f>IF($A5379="","",Tienda_3!C579)</f>
        <v>105000</v>
      </c>
      <c r="H5379">
        <f>IF($A5379="","",Tienda_3!D579)</f>
        <v>3800</v>
      </c>
      <c r="I5379">
        <f>IF($A5379="","",Tienda_3!H579)</f>
        <v>4</v>
      </c>
      <c r="J5379">
        <f>IF($A5379="",0,IF(AND(OR('Cuadro-de-mando'!$B$4="(Todas)",'Cuadro-de-mando'!$B$4=$A5379),OR('Cuadro-de-mando'!$E$4="(Todas)",'Cuadro-de-mando'!$E$4=$B5379),OR('Cuadro-de-mando'!$H$4="(Todas)",'Cuadro-de-mando'!$H$4=$C5379),OR('Cuadro-de-mando'!$K$4="(Todas)",'Cuadro-de-mando'!$K$4=$E5379),OR('Cuadro-de-mando'!$N$4="(Todos)",'Cuadro-de-mando'!$N$4=$F5379)),1,0))</f>
        <v>1</v>
      </c>
    </row>
    <row r="5380" spans="1:10" x14ac:dyDescent="0.25">
      <c r="A5380" t="str">
        <f>IF(Tienda_3!$A580="","","Tienda 3")</f>
        <v>Tienda 3</v>
      </c>
      <c r="B5380" t="str">
        <f>IF($A5380="","",Tienda_3!B580)</f>
        <v>Electrónicos</v>
      </c>
      <c r="C5380" t="str">
        <f>IF($A5380="","",Tienda_3!G580)</f>
        <v>Bogotá</v>
      </c>
      <c r="D5380" t="str">
        <f>IF($A5380="","",Tienda_3!F580)</f>
        <v>Beatriz Morales</v>
      </c>
      <c r="E5380" t="str">
        <f>IF($A5380="","",Tienda_3!I580)</f>
        <v>Tarjeta de crédito</v>
      </c>
      <c r="F5380">
        <f>IF($A5380="","",VALUE(RIGHT(Tienda_3!E580,4)))</f>
        <v>2021</v>
      </c>
      <c r="G5380">
        <f>IF($A5380="","",Tienda_3!C580)</f>
        <v>1140800</v>
      </c>
      <c r="H5380">
        <f>IF($A5380="","",Tienda_3!D580)</f>
        <v>61400</v>
      </c>
      <c r="I5380">
        <f>IF($A5380="","",Tienda_3!H580)</f>
        <v>5</v>
      </c>
      <c r="J5380">
        <f>IF($A5380="",0,IF(AND(OR('Cuadro-de-mando'!$B$4="(Todas)",'Cuadro-de-mando'!$B$4=$A5380),OR('Cuadro-de-mando'!$E$4="(Todas)",'Cuadro-de-mando'!$E$4=$B5380),OR('Cuadro-de-mando'!$H$4="(Todas)",'Cuadro-de-mando'!$H$4=$C5380),OR('Cuadro-de-mando'!$K$4="(Todas)",'Cuadro-de-mando'!$K$4=$E5380),OR('Cuadro-de-mando'!$N$4="(Todos)",'Cuadro-de-mando'!$N$4=$F5380)),1,0))</f>
        <v>1</v>
      </c>
    </row>
    <row r="5381" spans="1:10" x14ac:dyDescent="0.25">
      <c r="A5381" t="str">
        <f>IF(Tienda_3!$A581="","","Tienda 3")</f>
        <v>Tienda 3</v>
      </c>
      <c r="B5381" t="str">
        <f>IF($A5381="","",Tienda_3!B581)</f>
        <v>Juguetes</v>
      </c>
      <c r="C5381" t="str">
        <f>IF($A5381="","",Tienda_3!G581)</f>
        <v>Bogotá</v>
      </c>
      <c r="D5381" t="str">
        <f>IF($A5381="","",Tienda_3!F581)</f>
        <v>Izabela de León</v>
      </c>
      <c r="E5381" t="str">
        <f>IF($A5381="","",Tienda_3!I581)</f>
        <v>Nequi</v>
      </c>
      <c r="F5381">
        <f>IF($A5381="","",VALUE(RIGHT(Tienda_3!E581,4)))</f>
        <v>2021</v>
      </c>
      <c r="G5381">
        <f>IF($A5381="","",Tienda_3!C581)</f>
        <v>55300</v>
      </c>
      <c r="H5381">
        <f>IF($A5381="","",Tienda_3!D581)</f>
        <v>3300</v>
      </c>
      <c r="I5381">
        <f>IF($A5381="","",Tienda_3!H581)</f>
        <v>4</v>
      </c>
      <c r="J5381">
        <f>IF($A5381="",0,IF(AND(OR('Cuadro-de-mando'!$B$4="(Todas)",'Cuadro-de-mando'!$B$4=$A5381),OR('Cuadro-de-mando'!$E$4="(Todas)",'Cuadro-de-mando'!$E$4=$B5381),OR('Cuadro-de-mando'!$H$4="(Todas)",'Cuadro-de-mando'!$H$4=$C5381),OR('Cuadro-de-mando'!$K$4="(Todas)",'Cuadro-de-mando'!$K$4=$E5381),OR('Cuadro-de-mando'!$N$4="(Todos)",'Cuadro-de-mando'!$N$4=$F5381)),1,0))</f>
        <v>1</v>
      </c>
    </row>
    <row r="5382" spans="1:10" x14ac:dyDescent="0.25">
      <c r="A5382" t="str">
        <f>IF(Tienda_3!$A582="","","Tienda 3")</f>
        <v>Tienda 3</v>
      </c>
      <c r="B5382" t="str">
        <f>IF($A5382="","",Tienda_3!B582)</f>
        <v>Juguetes</v>
      </c>
      <c r="C5382" t="str">
        <f>IF($A5382="","",Tienda_3!G582)</f>
        <v>Cali</v>
      </c>
      <c r="D5382" t="str">
        <f>IF($A5382="","",Tienda_3!F582)</f>
        <v>Felipe Santos</v>
      </c>
      <c r="E5382" t="str">
        <f>IF($A5382="","",Tienda_3!I582)</f>
        <v>Tarjeta de crédito</v>
      </c>
      <c r="F5382">
        <f>IF($A5382="","",VALUE(RIGHT(Tienda_3!E582,4)))</f>
        <v>2020</v>
      </c>
      <c r="G5382">
        <f>IF($A5382="","",Tienda_3!C582)</f>
        <v>37600</v>
      </c>
      <c r="H5382">
        <f>IF($A5382="","",Tienda_3!D582)</f>
        <v>0</v>
      </c>
      <c r="I5382">
        <f>IF($A5382="","",Tienda_3!H582)</f>
        <v>5</v>
      </c>
      <c r="J5382">
        <f>IF($A5382="",0,IF(AND(OR('Cuadro-de-mando'!$B$4="(Todas)",'Cuadro-de-mando'!$B$4=$A5382),OR('Cuadro-de-mando'!$E$4="(Todas)",'Cuadro-de-mando'!$E$4=$B5382),OR('Cuadro-de-mando'!$H$4="(Todas)",'Cuadro-de-mando'!$H$4=$C5382),OR('Cuadro-de-mando'!$K$4="(Todas)",'Cuadro-de-mando'!$K$4=$E5382),OR('Cuadro-de-mando'!$N$4="(Todos)",'Cuadro-de-mando'!$N$4=$F5382)),1,0))</f>
        <v>1</v>
      </c>
    </row>
    <row r="5383" spans="1:10" x14ac:dyDescent="0.25">
      <c r="A5383" t="str">
        <f>IF(Tienda_3!$A583="","","Tienda 3")</f>
        <v>Tienda 3</v>
      </c>
      <c r="B5383" t="str">
        <f>IF($A5383="","",Tienda_3!B583)</f>
        <v>Electrónicos</v>
      </c>
      <c r="C5383" t="str">
        <f>IF($A5383="","",Tienda_3!G583)</f>
        <v>Medellín</v>
      </c>
      <c r="D5383" t="str">
        <f>IF($A5383="","",Tienda_3!F583)</f>
        <v>Beatriz Morales</v>
      </c>
      <c r="E5383" t="str">
        <f>IF($A5383="","",Tienda_3!I583)</f>
        <v>Tarjeta de crédito</v>
      </c>
      <c r="F5383">
        <f>IF($A5383="","",VALUE(RIGHT(Tienda_3!E583,4)))</f>
        <v>2022</v>
      </c>
      <c r="G5383">
        <f>IF($A5383="","",Tienda_3!C583)</f>
        <v>49000</v>
      </c>
      <c r="H5383">
        <f>IF($A5383="","",Tienda_3!D583)</f>
        <v>2800</v>
      </c>
      <c r="I5383">
        <f>IF($A5383="","",Tienda_3!H583)</f>
        <v>3</v>
      </c>
      <c r="J5383">
        <f>IF($A5383="",0,IF(AND(OR('Cuadro-de-mando'!$B$4="(Todas)",'Cuadro-de-mando'!$B$4=$A5383),OR('Cuadro-de-mando'!$E$4="(Todas)",'Cuadro-de-mando'!$E$4=$B5383),OR('Cuadro-de-mando'!$H$4="(Todas)",'Cuadro-de-mando'!$H$4=$C5383),OR('Cuadro-de-mando'!$K$4="(Todas)",'Cuadro-de-mando'!$K$4=$E5383),OR('Cuadro-de-mando'!$N$4="(Todos)",'Cuadro-de-mando'!$N$4=$F5383)),1,0))</f>
        <v>1</v>
      </c>
    </row>
    <row r="5384" spans="1:10" x14ac:dyDescent="0.25">
      <c r="A5384" t="str">
        <f>IF(Tienda_3!$A584="","","Tienda 3")</f>
        <v>Tienda 3</v>
      </c>
      <c r="B5384" t="str">
        <f>IF($A5384="","",Tienda_3!B584)</f>
        <v>Juguetes</v>
      </c>
      <c r="C5384" t="str">
        <f>IF($A5384="","",Tienda_3!G584)</f>
        <v>Medellín</v>
      </c>
      <c r="D5384" t="str">
        <f>IF($A5384="","",Tienda_3!F584)</f>
        <v>Juan Fernandez</v>
      </c>
      <c r="E5384" t="str">
        <f>IF($A5384="","",Tienda_3!I584)</f>
        <v>Tarjeta de crédito</v>
      </c>
      <c r="F5384">
        <f>IF($A5384="","",VALUE(RIGHT(Tienda_3!E584,4)))</f>
        <v>2020</v>
      </c>
      <c r="G5384">
        <f>IF($A5384="","",Tienda_3!C584)</f>
        <v>28600</v>
      </c>
      <c r="H5384">
        <f>IF($A5384="","",Tienda_3!D584)</f>
        <v>0</v>
      </c>
      <c r="I5384">
        <f>IF($A5384="","",Tienda_3!H584)</f>
        <v>4</v>
      </c>
      <c r="J5384">
        <f>IF($A5384="",0,IF(AND(OR('Cuadro-de-mando'!$B$4="(Todas)",'Cuadro-de-mando'!$B$4=$A5384),OR('Cuadro-de-mando'!$E$4="(Todas)",'Cuadro-de-mando'!$E$4=$B5384),OR('Cuadro-de-mando'!$H$4="(Todas)",'Cuadro-de-mando'!$H$4=$C5384),OR('Cuadro-de-mando'!$K$4="(Todas)",'Cuadro-de-mando'!$K$4=$E5384),OR('Cuadro-de-mando'!$N$4="(Todos)",'Cuadro-de-mando'!$N$4=$F5384)),1,0))</f>
        <v>1</v>
      </c>
    </row>
    <row r="5385" spans="1:10" x14ac:dyDescent="0.25">
      <c r="A5385" t="str">
        <f>IF(Tienda_3!$A585="","","Tienda 3")</f>
        <v>Tienda 3</v>
      </c>
      <c r="B5385" t="str">
        <f>IF($A5385="","",Tienda_3!B585)</f>
        <v>Juguetes</v>
      </c>
      <c r="C5385" t="str">
        <f>IF($A5385="","",Tienda_3!G585)</f>
        <v>Pereira</v>
      </c>
      <c r="D5385" t="str">
        <f>IF($A5385="","",Tienda_3!F585)</f>
        <v>Ángel Rodriguez</v>
      </c>
      <c r="E5385" t="str">
        <f>IF($A5385="","",Tienda_3!I585)</f>
        <v>Tarjeta de crédito</v>
      </c>
      <c r="F5385">
        <f>IF($A5385="","",VALUE(RIGHT(Tienda_3!E585,4)))</f>
        <v>2022</v>
      </c>
      <c r="G5385">
        <f>IF($A5385="","",Tienda_3!C585)</f>
        <v>33800</v>
      </c>
      <c r="H5385">
        <f>IF($A5385="","",Tienda_3!D585)</f>
        <v>0</v>
      </c>
      <c r="I5385">
        <f>IF($A5385="","",Tienda_3!H585)</f>
        <v>4</v>
      </c>
      <c r="J5385">
        <f>IF($A5385="",0,IF(AND(OR('Cuadro-de-mando'!$B$4="(Todas)",'Cuadro-de-mando'!$B$4=$A5385),OR('Cuadro-de-mando'!$E$4="(Todas)",'Cuadro-de-mando'!$E$4=$B5385),OR('Cuadro-de-mando'!$H$4="(Todas)",'Cuadro-de-mando'!$H$4=$C5385),OR('Cuadro-de-mando'!$K$4="(Todas)",'Cuadro-de-mando'!$K$4=$E5385),OR('Cuadro-de-mando'!$N$4="(Todos)",'Cuadro-de-mando'!$N$4=$F5385)),1,0))</f>
        <v>1</v>
      </c>
    </row>
    <row r="5386" spans="1:10" x14ac:dyDescent="0.25">
      <c r="A5386" t="str">
        <f>IF(Tienda_3!$A586="","","Tienda 3")</f>
        <v>Tienda 3</v>
      </c>
      <c r="B5386" t="str">
        <f>IF($A5386="","",Tienda_3!B586)</f>
        <v>Electrónicos</v>
      </c>
      <c r="C5386" t="str">
        <f>IF($A5386="","",Tienda_3!G586)</f>
        <v>Cartagena</v>
      </c>
      <c r="D5386" t="str">
        <f>IF($A5386="","",Tienda_3!F586)</f>
        <v>Camila Rivera</v>
      </c>
      <c r="E5386" t="str">
        <f>IF($A5386="","",Tienda_3!I586)</f>
        <v>Tarjeta de crédito</v>
      </c>
      <c r="F5386">
        <f>IF($A5386="","",VALUE(RIGHT(Tienda_3!E586,4)))</f>
        <v>2021</v>
      </c>
      <c r="G5386">
        <f>IF($A5386="","",Tienda_3!C586)</f>
        <v>1998200</v>
      </c>
      <c r="H5386">
        <f>IF($A5386="","",Tienda_3!D586)</f>
        <v>107100</v>
      </c>
      <c r="I5386">
        <f>IF($A5386="","",Tienda_3!H586)</f>
        <v>5</v>
      </c>
      <c r="J5386">
        <f>IF($A5386="",0,IF(AND(OR('Cuadro-de-mando'!$B$4="(Todas)",'Cuadro-de-mando'!$B$4=$A5386),OR('Cuadro-de-mando'!$E$4="(Todas)",'Cuadro-de-mando'!$E$4=$B5386),OR('Cuadro-de-mando'!$H$4="(Todas)",'Cuadro-de-mando'!$H$4=$C5386),OR('Cuadro-de-mando'!$K$4="(Todas)",'Cuadro-de-mando'!$K$4=$E5386),OR('Cuadro-de-mando'!$N$4="(Todos)",'Cuadro-de-mando'!$N$4=$F5386)),1,0))</f>
        <v>1</v>
      </c>
    </row>
    <row r="5387" spans="1:10" x14ac:dyDescent="0.25">
      <c r="A5387" t="str">
        <f>IF(Tienda_3!$A587="","","Tienda 3")</f>
        <v>Tienda 3</v>
      </c>
      <c r="B5387" t="str">
        <f>IF($A5387="","",Tienda_3!B587)</f>
        <v>Electrónicos</v>
      </c>
      <c r="C5387" t="str">
        <f>IF($A5387="","",Tienda_3!G587)</f>
        <v>Cali</v>
      </c>
      <c r="D5387" t="str">
        <f>IF($A5387="","",Tienda_3!F587)</f>
        <v>Pedro Gomez</v>
      </c>
      <c r="E5387" t="str">
        <f>IF($A5387="","",Tienda_3!I587)</f>
        <v>Tarjeta de crédito</v>
      </c>
      <c r="F5387">
        <f>IF($A5387="","",VALUE(RIGHT(Tienda_3!E587,4)))</f>
        <v>2022</v>
      </c>
      <c r="G5387">
        <f>IF($A5387="","",Tienda_3!C587)</f>
        <v>230200</v>
      </c>
      <c r="H5387">
        <f>IF($A5387="","",Tienda_3!D587)</f>
        <v>10400</v>
      </c>
      <c r="I5387">
        <f>IF($A5387="","",Tienda_3!H587)</f>
        <v>5</v>
      </c>
      <c r="J5387">
        <f>IF($A5387="",0,IF(AND(OR('Cuadro-de-mando'!$B$4="(Todas)",'Cuadro-de-mando'!$B$4=$A5387),OR('Cuadro-de-mando'!$E$4="(Todas)",'Cuadro-de-mando'!$E$4=$B5387),OR('Cuadro-de-mando'!$H$4="(Todas)",'Cuadro-de-mando'!$H$4=$C5387),OR('Cuadro-de-mando'!$K$4="(Todas)",'Cuadro-de-mando'!$K$4=$E5387),OR('Cuadro-de-mando'!$N$4="(Todos)",'Cuadro-de-mando'!$N$4=$F5387)),1,0))</f>
        <v>1</v>
      </c>
    </row>
    <row r="5388" spans="1:10" x14ac:dyDescent="0.25">
      <c r="A5388" t="str">
        <f>IF(Tienda_3!$A588="","","Tienda 3")</f>
        <v>Tienda 3</v>
      </c>
      <c r="B5388" t="str">
        <f>IF($A5388="","",Tienda_3!B588)</f>
        <v>Muebles</v>
      </c>
      <c r="C5388" t="str">
        <f>IF($A5388="","",Tienda_3!G588)</f>
        <v>Medellín</v>
      </c>
      <c r="D5388" t="str">
        <f>IF($A5388="","",Tienda_3!F588)</f>
        <v>Maria Alfonso</v>
      </c>
      <c r="E5388" t="str">
        <f>IF($A5388="","",Tienda_3!I588)</f>
        <v>Tarjeta de crédito</v>
      </c>
      <c r="F5388">
        <f>IF($A5388="","",VALUE(RIGHT(Tienda_3!E588,4)))</f>
        <v>2020</v>
      </c>
      <c r="G5388">
        <f>IF($A5388="","",Tienda_3!C588)</f>
        <v>269900</v>
      </c>
      <c r="H5388">
        <f>IF($A5388="","",Tienda_3!D588)</f>
        <v>14800</v>
      </c>
      <c r="I5388">
        <f>IF($A5388="","",Tienda_3!H588)</f>
        <v>4</v>
      </c>
      <c r="J5388">
        <f>IF($A5388="",0,IF(AND(OR('Cuadro-de-mando'!$B$4="(Todas)",'Cuadro-de-mando'!$B$4=$A5388),OR('Cuadro-de-mando'!$E$4="(Todas)",'Cuadro-de-mando'!$E$4=$B5388),OR('Cuadro-de-mando'!$H$4="(Todas)",'Cuadro-de-mando'!$H$4=$C5388),OR('Cuadro-de-mando'!$K$4="(Todas)",'Cuadro-de-mando'!$K$4=$E5388),OR('Cuadro-de-mando'!$N$4="(Todos)",'Cuadro-de-mando'!$N$4=$F5388)),1,0))</f>
        <v>1</v>
      </c>
    </row>
    <row r="5389" spans="1:10" x14ac:dyDescent="0.25">
      <c r="A5389" t="str">
        <f>IF(Tienda_3!$A589="","","Tienda 3")</f>
        <v>Tienda 3</v>
      </c>
      <c r="B5389" t="str">
        <f>IF($A5389="","",Tienda_3!B589)</f>
        <v>Muebles</v>
      </c>
      <c r="C5389" t="str">
        <f>IF($A5389="","",Tienda_3!G589)</f>
        <v>Bogotá</v>
      </c>
      <c r="D5389" t="str">
        <f>IF($A5389="","",Tienda_3!F589)</f>
        <v>Santiago Silva</v>
      </c>
      <c r="E5389" t="str">
        <f>IF($A5389="","",Tienda_3!I589)</f>
        <v>Tarjeta de crédito</v>
      </c>
      <c r="F5389">
        <f>IF($A5389="","",VALUE(RIGHT(Tienda_3!E589,4)))</f>
        <v>2021</v>
      </c>
      <c r="G5389">
        <f>IF($A5389="","",Tienda_3!C589)</f>
        <v>325800</v>
      </c>
      <c r="H5389">
        <f>IF($A5389="","",Tienda_3!D589)</f>
        <v>17600</v>
      </c>
      <c r="I5389">
        <f>IF($A5389="","",Tienda_3!H589)</f>
        <v>5</v>
      </c>
      <c r="J5389">
        <f>IF($A5389="",0,IF(AND(OR('Cuadro-de-mando'!$B$4="(Todas)",'Cuadro-de-mando'!$B$4=$A5389),OR('Cuadro-de-mando'!$E$4="(Todas)",'Cuadro-de-mando'!$E$4=$B5389),OR('Cuadro-de-mando'!$H$4="(Todas)",'Cuadro-de-mando'!$H$4=$C5389),OR('Cuadro-de-mando'!$K$4="(Todas)",'Cuadro-de-mando'!$K$4=$E5389),OR('Cuadro-de-mando'!$N$4="(Todos)",'Cuadro-de-mando'!$N$4=$F5389)),1,0))</f>
        <v>1</v>
      </c>
    </row>
    <row r="5390" spans="1:10" x14ac:dyDescent="0.25">
      <c r="A5390" t="str">
        <f>IF(Tienda_3!$A590="","","Tienda 3")</f>
        <v>Tienda 3</v>
      </c>
      <c r="B5390" t="str">
        <f>IF($A5390="","",Tienda_3!B590)</f>
        <v>Electrodomésticos</v>
      </c>
      <c r="C5390" t="str">
        <f>IF($A5390="","",Tienda_3!G590)</f>
        <v>Bogotá</v>
      </c>
      <c r="D5390" t="str">
        <f>IF($A5390="","",Tienda_3!F590)</f>
        <v>Izabela de León</v>
      </c>
      <c r="E5390" t="str">
        <f>IF($A5390="","",Tienda_3!I590)</f>
        <v>Tarjeta de crédito</v>
      </c>
      <c r="F5390">
        <f>IF($A5390="","",VALUE(RIGHT(Tienda_3!E590,4)))</f>
        <v>2021</v>
      </c>
      <c r="G5390">
        <f>IF($A5390="","",Tienda_3!C590)</f>
        <v>803300</v>
      </c>
      <c r="H5390">
        <f>IF($A5390="","",Tienda_3!D590)</f>
        <v>43800</v>
      </c>
      <c r="I5390">
        <f>IF($A5390="","",Tienda_3!H590)</f>
        <v>3</v>
      </c>
      <c r="J5390">
        <f>IF($A5390="",0,IF(AND(OR('Cuadro-de-mando'!$B$4="(Todas)",'Cuadro-de-mando'!$B$4=$A5390),OR('Cuadro-de-mando'!$E$4="(Todas)",'Cuadro-de-mando'!$E$4=$B5390),OR('Cuadro-de-mando'!$H$4="(Todas)",'Cuadro-de-mando'!$H$4=$C5390),OR('Cuadro-de-mando'!$K$4="(Todas)",'Cuadro-de-mando'!$K$4=$E5390),OR('Cuadro-de-mando'!$N$4="(Todos)",'Cuadro-de-mando'!$N$4=$F5390)),1,0))</f>
        <v>1</v>
      </c>
    </row>
    <row r="5391" spans="1:10" x14ac:dyDescent="0.25">
      <c r="A5391" t="str">
        <f>IF(Tienda_3!$A591="","","Tienda 3")</f>
        <v>Tienda 3</v>
      </c>
      <c r="B5391" t="str">
        <f>IF($A5391="","",Tienda_3!B591)</f>
        <v>Juguetes</v>
      </c>
      <c r="C5391" t="str">
        <f>IF($A5391="","",Tienda_3!G591)</f>
        <v>Bogotá</v>
      </c>
      <c r="D5391" t="str">
        <f>IF($A5391="","",Tienda_3!F591)</f>
        <v>Juliana Costa</v>
      </c>
      <c r="E5391" t="str">
        <f>IF($A5391="","",Tienda_3!I591)</f>
        <v>Nequi</v>
      </c>
      <c r="F5391">
        <f>IF($A5391="","",VALUE(RIGHT(Tienda_3!E591,4)))</f>
        <v>2022</v>
      </c>
      <c r="G5391">
        <f>IF($A5391="","",Tienda_3!C591)</f>
        <v>18000</v>
      </c>
      <c r="H5391">
        <f>IF($A5391="","",Tienda_3!D591)</f>
        <v>0</v>
      </c>
      <c r="I5391">
        <f>IF($A5391="","",Tienda_3!H591)</f>
        <v>5</v>
      </c>
      <c r="J5391">
        <f>IF($A5391="",0,IF(AND(OR('Cuadro-de-mando'!$B$4="(Todas)",'Cuadro-de-mando'!$B$4=$A5391),OR('Cuadro-de-mando'!$E$4="(Todas)",'Cuadro-de-mando'!$E$4=$B5391),OR('Cuadro-de-mando'!$H$4="(Todas)",'Cuadro-de-mando'!$H$4=$C5391),OR('Cuadro-de-mando'!$K$4="(Todas)",'Cuadro-de-mando'!$K$4=$E5391),OR('Cuadro-de-mando'!$N$4="(Todos)",'Cuadro-de-mando'!$N$4=$F5391)),1,0))</f>
        <v>1</v>
      </c>
    </row>
    <row r="5392" spans="1:10" x14ac:dyDescent="0.25">
      <c r="A5392" t="str">
        <f>IF(Tienda_3!$A592="","","Tienda 3")</f>
        <v>Tienda 3</v>
      </c>
      <c r="B5392" t="str">
        <f>IF($A5392="","",Tienda_3!B592)</f>
        <v>Juguetes</v>
      </c>
      <c r="C5392" t="str">
        <f>IF($A5392="","",Tienda_3!G592)</f>
        <v>Medellín</v>
      </c>
      <c r="D5392" t="str">
        <f>IF($A5392="","",Tienda_3!F592)</f>
        <v>Pedro Gomez</v>
      </c>
      <c r="E5392" t="str">
        <f>IF($A5392="","",Tienda_3!I592)</f>
        <v>Nequi</v>
      </c>
      <c r="F5392">
        <f>IF($A5392="","",VALUE(RIGHT(Tienda_3!E592,4)))</f>
        <v>2021</v>
      </c>
      <c r="G5392">
        <f>IF($A5392="","",Tienda_3!C592)</f>
        <v>41900</v>
      </c>
      <c r="H5392">
        <f>IF($A5392="","",Tienda_3!D592)</f>
        <v>2600</v>
      </c>
      <c r="I5392">
        <f>IF($A5392="","",Tienda_3!H592)</f>
        <v>5</v>
      </c>
      <c r="J5392">
        <f>IF($A5392="",0,IF(AND(OR('Cuadro-de-mando'!$B$4="(Todas)",'Cuadro-de-mando'!$B$4=$A5392),OR('Cuadro-de-mando'!$E$4="(Todas)",'Cuadro-de-mando'!$E$4=$B5392),OR('Cuadro-de-mando'!$H$4="(Todas)",'Cuadro-de-mando'!$H$4=$C5392),OR('Cuadro-de-mando'!$K$4="(Todas)",'Cuadro-de-mando'!$K$4=$E5392),OR('Cuadro-de-mando'!$N$4="(Todos)",'Cuadro-de-mando'!$N$4=$F5392)),1,0))</f>
        <v>1</v>
      </c>
    </row>
    <row r="5393" spans="1:10" x14ac:dyDescent="0.25">
      <c r="A5393" t="str">
        <f>IF(Tienda_3!$A593="","","Tienda 3")</f>
        <v>Tienda 3</v>
      </c>
      <c r="B5393" t="str">
        <f>IF($A5393="","",Tienda_3!B593)</f>
        <v>Electrónicos</v>
      </c>
      <c r="C5393" t="str">
        <f>IF($A5393="","",Tienda_3!G593)</f>
        <v>Bucaramanga</v>
      </c>
      <c r="D5393" t="str">
        <f>IF($A5393="","",Tienda_3!F593)</f>
        <v>Blanca Ramirez</v>
      </c>
      <c r="E5393" t="str">
        <f>IF($A5393="","",Tienda_3!I593)</f>
        <v>Tarjeta de crédito</v>
      </c>
      <c r="F5393">
        <f>IF($A5393="","",VALUE(RIGHT(Tienda_3!E593,4)))</f>
        <v>2023</v>
      </c>
      <c r="G5393">
        <f>IF($A5393="","",Tienda_3!C593)</f>
        <v>718200</v>
      </c>
      <c r="H5393">
        <f>IF($A5393="","",Tienda_3!D593)</f>
        <v>38600</v>
      </c>
      <c r="I5393">
        <f>IF($A5393="","",Tienda_3!H593)</f>
        <v>5</v>
      </c>
      <c r="J5393">
        <f>IF($A5393="",0,IF(AND(OR('Cuadro-de-mando'!$B$4="(Todas)",'Cuadro-de-mando'!$B$4=$A5393),OR('Cuadro-de-mando'!$E$4="(Todas)",'Cuadro-de-mando'!$E$4=$B5393),OR('Cuadro-de-mando'!$H$4="(Todas)",'Cuadro-de-mando'!$H$4=$C5393),OR('Cuadro-de-mando'!$K$4="(Todas)",'Cuadro-de-mando'!$K$4=$E5393),OR('Cuadro-de-mando'!$N$4="(Todos)",'Cuadro-de-mando'!$N$4=$F5393)),1,0))</f>
        <v>1</v>
      </c>
    </row>
    <row r="5394" spans="1:10" x14ac:dyDescent="0.25">
      <c r="A5394" t="str">
        <f>IF(Tienda_3!$A594="","","Tienda 3")</f>
        <v>Tienda 3</v>
      </c>
      <c r="B5394" t="str">
        <f>IF($A5394="","",Tienda_3!B594)</f>
        <v>Deportes y diversión</v>
      </c>
      <c r="C5394" t="str">
        <f>IF($A5394="","",Tienda_3!G594)</f>
        <v>Bucaramanga</v>
      </c>
      <c r="D5394" t="str">
        <f>IF($A5394="","",Tienda_3!F594)</f>
        <v>Lucas Olivera</v>
      </c>
      <c r="E5394" t="str">
        <f>IF($A5394="","",Tienda_3!I594)</f>
        <v>Tarjeta de crédito</v>
      </c>
      <c r="F5394">
        <f>IF($A5394="","",VALUE(RIGHT(Tienda_3!E594,4)))</f>
        <v>2020</v>
      </c>
      <c r="G5394">
        <f>IF($A5394="","",Tienda_3!C594)</f>
        <v>43200</v>
      </c>
      <c r="H5394">
        <f>IF($A5394="","",Tienda_3!D594)</f>
        <v>0</v>
      </c>
      <c r="I5394">
        <f>IF($A5394="","",Tienda_3!H594)</f>
        <v>4</v>
      </c>
      <c r="J5394">
        <f>IF($A5394="",0,IF(AND(OR('Cuadro-de-mando'!$B$4="(Todas)",'Cuadro-de-mando'!$B$4=$A5394),OR('Cuadro-de-mando'!$E$4="(Todas)",'Cuadro-de-mando'!$E$4=$B5394),OR('Cuadro-de-mando'!$H$4="(Todas)",'Cuadro-de-mando'!$H$4=$C5394),OR('Cuadro-de-mando'!$K$4="(Todas)",'Cuadro-de-mando'!$K$4=$E5394),OR('Cuadro-de-mando'!$N$4="(Todos)",'Cuadro-de-mando'!$N$4=$F5394)),1,0))</f>
        <v>1</v>
      </c>
    </row>
    <row r="5395" spans="1:10" x14ac:dyDescent="0.25">
      <c r="A5395" t="str">
        <f>IF(Tienda_3!$A595="","","Tienda 3")</f>
        <v>Tienda 3</v>
      </c>
      <c r="B5395" t="str">
        <f>IF($A5395="","",Tienda_3!B595)</f>
        <v>Juguetes</v>
      </c>
      <c r="C5395" t="str">
        <f>IF($A5395="","",Tienda_3!G595)</f>
        <v>Pasto</v>
      </c>
      <c r="D5395" t="str">
        <f>IF($A5395="","",Tienda_3!F595)</f>
        <v>Maria Alfonso</v>
      </c>
      <c r="E5395" t="str">
        <f>IF($A5395="","",Tienda_3!I595)</f>
        <v>Tarjeta de crédito</v>
      </c>
      <c r="F5395">
        <f>IF($A5395="","",VALUE(RIGHT(Tienda_3!E595,4)))</f>
        <v>2021</v>
      </c>
      <c r="G5395">
        <f>IF($A5395="","",Tienda_3!C595)</f>
        <v>117200</v>
      </c>
      <c r="H5395">
        <f>IF($A5395="","",Tienda_3!D595)</f>
        <v>4400</v>
      </c>
      <c r="I5395">
        <f>IF($A5395="","",Tienda_3!H595)</f>
        <v>5</v>
      </c>
      <c r="J5395">
        <f>IF($A5395="",0,IF(AND(OR('Cuadro-de-mando'!$B$4="(Todas)",'Cuadro-de-mando'!$B$4=$A5395),OR('Cuadro-de-mando'!$E$4="(Todas)",'Cuadro-de-mando'!$E$4=$B5395),OR('Cuadro-de-mando'!$H$4="(Todas)",'Cuadro-de-mando'!$H$4=$C5395),OR('Cuadro-de-mando'!$K$4="(Todas)",'Cuadro-de-mando'!$K$4=$E5395),OR('Cuadro-de-mando'!$N$4="(Todos)",'Cuadro-de-mando'!$N$4=$F5395)),1,0))</f>
        <v>1</v>
      </c>
    </row>
    <row r="5396" spans="1:10" x14ac:dyDescent="0.25">
      <c r="A5396" t="str">
        <f>IF(Tienda_3!$A596="","","Tienda 3")</f>
        <v>Tienda 3</v>
      </c>
      <c r="B5396" t="str">
        <f>IF($A5396="","",Tienda_3!B596)</f>
        <v>Electrónicos</v>
      </c>
      <c r="C5396" t="str">
        <f>IF($A5396="","",Tienda_3!G596)</f>
        <v>Cúcuta</v>
      </c>
      <c r="D5396" t="str">
        <f>IF($A5396="","",Tienda_3!F596)</f>
        <v>Izabela de León</v>
      </c>
      <c r="E5396" t="str">
        <f>IF($A5396="","",Tienda_3!I596)</f>
        <v>Nequi</v>
      </c>
      <c r="F5396">
        <f>IF($A5396="","",VALUE(RIGHT(Tienda_3!E596,4)))</f>
        <v>2020</v>
      </c>
      <c r="G5396">
        <f>IF($A5396="","",Tienda_3!C596)</f>
        <v>1650600</v>
      </c>
      <c r="H5396">
        <f>IF($A5396="","",Tienda_3!D596)</f>
        <v>86100</v>
      </c>
      <c r="I5396">
        <f>IF($A5396="","",Tienda_3!H596)</f>
        <v>1</v>
      </c>
      <c r="J5396">
        <f>IF($A5396="",0,IF(AND(OR('Cuadro-de-mando'!$B$4="(Todas)",'Cuadro-de-mando'!$B$4=$A5396),OR('Cuadro-de-mando'!$E$4="(Todas)",'Cuadro-de-mando'!$E$4=$B5396),OR('Cuadro-de-mando'!$H$4="(Todas)",'Cuadro-de-mando'!$H$4=$C5396),OR('Cuadro-de-mando'!$K$4="(Todas)",'Cuadro-de-mando'!$K$4=$E5396),OR('Cuadro-de-mando'!$N$4="(Todos)",'Cuadro-de-mando'!$N$4=$F5396)),1,0))</f>
        <v>1</v>
      </c>
    </row>
    <row r="5397" spans="1:10" x14ac:dyDescent="0.25">
      <c r="A5397" t="str">
        <f>IF(Tienda_3!$A597="","","Tienda 3")</f>
        <v>Tienda 3</v>
      </c>
      <c r="B5397" t="str">
        <f>IF($A5397="","",Tienda_3!B597)</f>
        <v>Electrónicos</v>
      </c>
      <c r="C5397" t="str">
        <f>IF($A5397="","",Tienda_3!G597)</f>
        <v>Medellín</v>
      </c>
      <c r="D5397" t="str">
        <f>IF($A5397="","",Tienda_3!F597)</f>
        <v>Ángel Rodriguez</v>
      </c>
      <c r="E5397" t="str">
        <f>IF($A5397="","",Tienda_3!I597)</f>
        <v>Nequi</v>
      </c>
      <c r="F5397">
        <f>IF($A5397="","",VALUE(RIGHT(Tienda_3!E597,4)))</f>
        <v>2021</v>
      </c>
      <c r="G5397">
        <f>IF($A5397="","",Tienda_3!C597)</f>
        <v>999900</v>
      </c>
      <c r="H5397">
        <f>IF($A5397="","",Tienda_3!D597)</f>
        <v>51400</v>
      </c>
      <c r="I5397">
        <f>IF($A5397="","",Tienda_3!H597)</f>
        <v>5</v>
      </c>
      <c r="J5397">
        <f>IF($A5397="",0,IF(AND(OR('Cuadro-de-mando'!$B$4="(Todas)",'Cuadro-de-mando'!$B$4=$A5397),OR('Cuadro-de-mando'!$E$4="(Todas)",'Cuadro-de-mando'!$E$4=$B5397),OR('Cuadro-de-mando'!$H$4="(Todas)",'Cuadro-de-mando'!$H$4=$C5397),OR('Cuadro-de-mando'!$K$4="(Todas)",'Cuadro-de-mando'!$K$4=$E5397),OR('Cuadro-de-mando'!$N$4="(Todos)",'Cuadro-de-mando'!$N$4=$F5397)),1,0))</f>
        <v>1</v>
      </c>
    </row>
    <row r="5398" spans="1:10" x14ac:dyDescent="0.25">
      <c r="A5398" t="str">
        <f>IF(Tienda_3!$A598="","","Tienda 3")</f>
        <v>Tienda 3</v>
      </c>
      <c r="B5398" t="str">
        <f>IF($A5398="","",Tienda_3!B598)</f>
        <v>Deportes y diversión</v>
      </c>
      <c r="C5398" t="str">
        <f>IF($A5398="","",Tienda_3!G598)</f>
        <v>Bogotá</v>
      </c>
      <c r="D5398" t="str">
        <f>IF($A5398="","",Tienda_3!F598)</f>
        <v>Izabela de León</v>
      </c>
      <c r="E5398" t="str">
        <f>IF($A5398="","",Tienda_3!I598)</f>
        <v>Tarjeta de crédito</v>
      </c>
      <c r="F5398">
        <f>IF($A5398="","",VALUE(RIGHT(Tienda_3!E598,4)))</f>
        <v>2020</v>
      </c>
      <c r="G5398">
        <f>IF($A5398="","",Tienda_3!C598)</f>
        <v>13400</v>
      </c>
      <c r="H5398">
        <f>IF($A5398="","",Tienda_3!D598)</f>
        <v>900</v>
      </c>
      <c r="I5398">
        <f>IF($A5398="","",Tienda_3!H598)</f>
        <v>5</v>
      </c>
      <c r="J5398">
        <f>IF($A5398="",0,IF(AND(OR('Cuadro-de-mando'!$B$4="(Todas)",'Cuadro-de-mando'!$B$4=$A5398),OR('Cuadro-de-mando'!$E$4="(Todas)",'Cuadro-de-mando'!$E$4=$B5398),OR('Cuadro-de-mando'!$H$4="(Todas)",'Cuadro-de-mando'!$H$4=$C5398),OR('Cuadro-de-mando'!$K$4="(Todas)",'Cuadro-de-mando'!$K$4=$E5398),OR('Cuadro-de-mando'!$N$4="(Todos)",'Cuadro-de-mando'!$N$4=$F5398)),1,0))</f>
        <v>1</v>
      </c>
    </row>
    <row r="5399" spans="1:10" x14ac:dyDescent="0.25">
      <c r="A5399" t="str">
        <f>IF(Tienda_3!$A599="","","Tienda 3")</f>
        <v>Tienda 3</v>
      </c>
      <c r="B5399" t="str">
        <f>IF($A5399="","",Tienda_3!B599)</f>
        <v>Muebles</v>
      </c>
      <c r="C5399" t="str">
        <f>IF($A5399="","",Tienda_3!G599)</f>
        <v>Cali</v>
      </c>
      <c r="D5399" t="str">
        <f>IF($A5399="","",Tienda_3!F599)</f>
        <v>Maria Alfonso</v>
      </c>
      <c r="E5399" t="str">
        <f>IF($A5399="","",Tienda_3!I599)</f>
        <v>Tarjeta de crédito</v>
      </c>
      <c r="F5399">
        <f>IF($A5399="","",VALUE(RIGHT(Tienda_3!E599,4)))</f>
        <v>2021</v>
      </c>
      <c r="G5399">
        <f>IF($A5399="","",Tienda_3!C599)</f>
        <v>503000</v>
      </c>
      <c r="H5399">
        <f>IF($A5399="","",Tienda_3!D599)</f>
        <v>27200</v>
      </c>
      <c r="I5399">
        <f>IF($A5399="","",Tienda_3!H599)</f>
        <v>5</v>
      </c>
      <c r="J5399">
        <f>IF($A5399="",0,IF(AND(OR('Cuadro-de-mando'!$B$4="(Todas)",'Cuadro-de-mando'!$B$4=$A5399),OR('Cuadro-de-mando'!$E$4="(Todas)",'Cuadro-de-mando'!$E$4=$B5399),OR('Cuadro-de-mando'!$H$4="(Todas)",'Cuadro-de-mando'!$H$4=$C5399),OR('Cuadro-de-mando'!$K$4="(Todas)",'Cuadro-de-mando'!$K$4=$E5399),OR('Cuadro-de-mando'!$N$4="(Todos)",'Cuadro-de-mando'!$N$4=$F5399)),1,0))</f>
        <v>1</v>
      </c>
    </row>
    <row r="5400" spans="1:10" x14ac:dyDescent="0.25">
      <c r="A5400" t="str">
        <f>IF(Tienda_3!$A600="","","Tienda 3")</f>
        <v>Tienda 3</v>
      </c>
      <c r="B5400" t="str">
        <f>IF($A5400="","",Tienda_3!B600)</f>
        <v>Juguetes</v>
      </c>
      <c r="C5400" t="str">
        <f>IF($A5400="","",Tienda_3!G600)</f>
        <v>Medellín</v>
      </c>
      <c r="D5400" t="str">
        <f>IF($A5400="","",Tienda_3!F600)</f>
        <v>Juan Fernandez</v>
      </c>
      <c r="E5400" t="str">
        <f>IF($A5400="","",Tienda_3!I600)</f>
        <v>Tarjeta de crédito</v>
      </c>
      <c r="F5400">
        <f>IF($A5400="","",VALUE(RIGHT(Tienda_3!E600,4)))</f>
        <v>2022</v>
      </c>
      <c r="G5400">
        <f>IF($A5400="","",Tienda_3!C600)</f>
        <v>134200</v>
      </c>
      <c r="H5400">
        <f>IF($A5400="","",Tienda_3!D600)</f>
        <v>7500</v>
      </c>
      <c r="I5400">
        <f>IF($A5400="","",Tienda_3!H600)</f>
        <v>5</v>
      </c>
      <c r="J5400">
        <f>IF($A5400="",0,IF(AND(OR('Cuadro-de-mando'!$B$4="(Todas)",'Cuadro-de-mando'!$B$4=$A5400),OR('Cuadro-de-mando'!$E$4="(Todas)",'Cuadro-de-mando'!$E$4=$B5400),OR('Cuadro-de-mando'!$H$4="(Todas)",'Cuadro-de-mando'!$H$4=$C5400),OR('Cuadro-de-mando'!$K$4="(Todas)",'Cuadro-de-mando'!$K$4=$E5400),OR('Cuadro-de-mando'!$N$4="(Todos)",'Cuadro-de-mando'!$N$4=$F5400)),1,0))</f>
        <v>1</v>
      </c>
    </row>
    <row r="5401" spans="1:10" x14ac:dyDescent="0.25">
      <c r="A5401" t="str">
        <f>IF(Tienda_3!$A601="","","Tienda 3")</f>
        <v>Tienda 3</v>
      </c>
      <c r="B5401" t="str">
        <f>IF($A5401="","",Tienda_3!B601)</f>
        <v>Muebles</v>
      </c>
      <c r="C5401" t="str">
        <f>IF($A5401="","",Tienda_3!G601)</f>
        <v>Pasto</v>
      </c>
      <c r="D5401" t="str">
        <f>IF($A5401="","",Tienda_3!F601)</f>
        <v>Juan Fernandez</v>
      </c>
      <c r="E5401" t="str">
        <f>IF($A5401="","",Tienda_3!I601)</f>
        <v>Tarjeta de crédito</v>
      </c>
      <c r="F5401">
        <f>IF($A5401="","",VALUE(RIGHT(Tienda_3!E601,4)))</f>
        <v>2020</v>
      </c>
      <c r="G5401">
        <f>IF($A5401="","",Tienda_3!C601)</f>
        <v>477400</v>
      </c>
      <c r="H5401">
        <f>IF($A5401="","",Tienda_3!D601)</f>
        <v>23600</v>
      </c>
      <c r="I5401">
        <f>IF($A5401="","",Tienda_3!H601)</f>
        <v>5</v>
      </c>
      <c r="J5401">
        <f>IF($A5401="",0,IF(AND(OR('Cuadro-de-mando'!$B$4="(Todas)",'Cuadro-de-mando'!$B$4=$A5401),OR('Cuadro-de-mando'!$E$4="(Todas)",'Cuadro-de-mando'!$E$4=$B5401),OR('Cuadro-de-mando'!$H$4="(Todas)",'Cuadro-de-mando'!$H$4=$C5401),OR('Cuadro-de-mando'!$K$4="(Todas)",'Cuadro-de-mando'!$K$4=$E5401),OR('Cuadro-de-mando'!$N$4="(Todos)",'Cuadro-de-mando'!$N$4=$F5401)),1,0))</f>
        <v>1</v>
      </c>
    </row>
    <row r="5402" spans="1:10" x14ac:dyDescent="0.25">
      <c r="A5402" t="str">
        <f>IF(Tienda_3!$A602="","","Tienda 3")</f>
        <v>Tienda 3</v>
      </c>
      <c r="B5402" t="str">
        <f>IF($A5402="","",Tienda_3!B602)</f>
        <v>Juguetes</v>
      </c>
      <c r="C5402" t="str">
        <f>IF($A5402="","",Tienda_3!G602)</f>
        <v>Medellín</v>
      </c>
      <c r="D5402" t="str">
        <f>IF($A5402="","",Tienda_3!F602)</f>
        <v>Juan Fernandez</v>
      </c>
      <c r="E5402" t="str">
        <f>IF($A5402="","",Tienda_3!I602)</f>
        <v>Tarjeta de crédito</v>
      </c>
      <c r="F5402">
        <f>IF($A5402="","",VALUE(RIGHT(Tienda_3!E602,4)))</f>
        <v>2022</v>
      </c>
      <c r="G5402">
        <f>IF($A5402="","",Tienda_3!C602)</f>
        <v>20700</v>
      </c>
      <c r="H5402">
        <f>IF($A5402="","",Tienda_3!D602)</f>
        <v>5800</v>
      </c>
      <c r="I5402">
        <f>IF($A5402="","",Tienda_3!H602)</f>
        <v>5</v>
      </c>
      <c r="J5402">
        <f>IF($A5402="",0,IF(AND(OR('Cuadro-de-mando'!$B$4="(Todas)",'Cuadro-de-mando'!$B$4=$A5402),OR('Cuadro-de-mando'!$E$4="(Todas)",'Cuadro-de-mando'!$E$4=$B5402),OR('Cuadro-de-mando'!$H$4="(Todas)",'Cuadro-de-mando'!$H$4=$C5402),OR('Cuadro-de-mando'!$K$4="(Todas)",'Cuadro-de-mando'!$K$4=$E5402),OR('Cuadro-de-mando'!$N$4="(Todos)",'Cuadro-de-mando'!$N$4=$F5402)),1,0))</f>
        <v>1</v>
      </c>
    </row>
    <row r="5403" spans="1:10" x14ac:dyDescent="0.25">
      <c r="A5403" t="str">
        <f>IF(Tienda_3!$A603="","","Tienda 3")</f>
        <v>Tienda 3</v>
      </c>
      <c r="B5403" t="str">
        <f>IF($A5403="","",Tienda_3!B603)</f>
        <v>Deportes y diversión</v>
      </c>
      <c r="C5403" t="str">
        <f>IF($A5403="","",Tienda_3!G603)</f>
        <v>Bogotá</v>
      </c>
      <c r="D5403" t="str">
        <f>IF($A5403="","",Tienda_3!F603)</f>
        <v>Izabela de León</v>
      </c>
      <c r="E5403" t="str">
        <f>IF($A5403="","",Tienda_3!I603)</f>
        <v>Cupón</v>
      </c>
      <c r="F5403">
        <f>IF($A5403="","",VALUE(RIGHT(Tienda_3!E603,4)))</f>
        <v>2020</v>
      </c>
      <c r="G5403">
        <f>IF($A5403="","",Tienda_3!C603)</f>
        <v>58900</v>
      </c>
      <c r="H5403">
        <f>IF($A5403="","",Tienda_3!D603)</f>
        <v>3400</v>
      </c>
      <c r="I5403">
        <f>IF($A5403="","",Tienda_3!H603)</f>
        <v>5</v>
      </c>
      <c r="J5403">
        <f>IF($A5403="",0,IF(AND(OR('Cuadro-de-mando'!$B$4="(Todas)",'Cuadro-de-mando'!$B$4=$A5403),OR('Cuadro-de-mando'!$E$4="(Todas)",'Cuadro-de-mando'!$E$4=$B5403),OR('Cuadro-de-mando'!$H$4="(Todas)",'Cuadro-de-mando'!$H$4=$C5403),OR('Cuadro-de-mando'!$K$4="(Todas)",'Cuadro-de-mando'!$K$4=$E5403),OR('Cuadro-de-mando'!$N$4="(Todos)",'Cuadro-de-mando'!$N$4=$F5403)),1,0))</f>
        <v>1</v>
      </c>
    </row>
    <row r="5404" spans="1:10" x14ac:dyDescent="0.25">
      <c r="A5404" t="str">
        <f>IF(Tienda_3!$A604="","","Tienda 3")</f>
        <v>Tienda 3</v>
      </c>
      <c r="B5404" t="str">
        <f>IF($A5404="","",Tienda_3!B604)</f>
        <v>Electrónicos</v>
      </c>
      <c r="C5404" t="str">
        <f>IF($A5404="","",Tienda_3!G604)</f>
        <v>Medellín</v>
      </c>
      <c r="D5404" t="str">
        <f>IF($A5404="","",Tienda_3!F604)</f>
        <v>Juliana Costa</v>
      </c>
      <c r="E5404" t="str">
        <f>IF($A5404="","",Tienda_3!I604)</f>
        <v>Tarjeta de crédito</v>
      </c>
      <c r="F5404">
        <f>IF($A5404="","",VALUE(RIGHT(Tienda_3!E604,4)))</f>
        <v>2022</v>
      </c>
      <c r="G5404">
        <f>IF($A5404="","",Tienda_3!C604)</f>
        <v>233000</v>
      </c>
      <c r="H5404">
        <f>IF($A5404="","",Tienda_3!D604)</f>
        <v>12800</v>
      </c>
      <c r="I5404">
        <f>IF($A5404="","",Tienda_3!H604)</f>
        <v>5</v>
      </c>
      <c r="J5404">
        <f>IF($A5404="",0,IF(AND(OR('Cuadro-de-mando'!$B$4="(Todas)",'Cuadro-de-mando'!$B$4=$A5404),OR('Cuadro-de-mando'!$E$4="(Todas)",'Cuadro-de-mando'!$E$4=$B5404),OR('Cuadro-de-mando'!$H$4="(Todas)",'Cuadro-de-mando'!$H$4=$C5404),OR('Cuadro-de-mando'!$K$4="(Todas)",'Cuadro-de-mando'!$K$4=$E5404),OR('Cuadro-de-mando'!$N$4="(Todos)",'Cuadro-de-mando'!$N$4=$F5404)),1,0))</f>
        <v>1</v>
      </c>
    </row>
    <row r="5405" spans="1:10" x14ac:dyDescent="0.25">
      <c r="A5405" t="str">
        <f>IF(Tienda_3!$A605="","","Tienda 3")</f>
        <v>Tienda 3</v>
      </c>
      <c r="B5405" t="str">
        <f>IF($A5405="","",Tienda_3!B605)</f>
        <v>Deportes y diversión</v>
      </c>
      <c r="C5405" t="str">
        <f>IF($A5405="","",Tienda_3!G605)</f>
        <v>Riohacha</v>
      </c>
      <c r="D5405" t="str">
        <f>IF($A5405="","",Tienda_3!F605)</f>
        <v>Pedro Gomez</v>
      </c>
      <c r="E5405" t="str">
        <f>IF($A5405="","",Tienda_3!I605)</f>
        <v>Tarjeta de crédito</v>
      </c>
      <c r="F5405">
        <f>IF($A5405="","",VALUE(RIGHT(Tienda_3!E605,4)))</f>
        <v>2021</v>
      </c>
      <c r="G5405">
        <f>IF($A5405="","",Tienda_3!C605)</f>
        <v>35100</v>
      </c>
      <c r="H5405">
        <f>IF($A5405="","",Tienda_3!D605)</f>
        <v>0</v>
      </c>
      <c r="I5405">
        <f>IF($A5405="","",Tienda_3!H605)</f>
        <v>1</v>
      </c>
      <c r="J5405">
        <f>IF($A5405="",0,IF(AND(OR('Cuadro-de-mando'!$B$4="(Todas)",'Cuadro-de-mando'!$B$4=$A5405),OR('Cuadro-de-mando'!$E$4="(Todas)",'Cuadro-de-mando'!$E$4=$B5405),OR('Cuadro-de-mando'!$H$4="(Todas)",'Cuadro-de-mando'!$H$4=$C5405),OR('Cuadro-de-mando'!$K$4="(Todas)",'Cuadro-de-mando'!$K$4=$E5405),OR('Cuadro-de-mando'!$N$4="(Todos)",'Cuadro-de-mando'!$N$4=$F5405)),1,0))</f>
        <v>1</v>
      </c>
    </row>
    <row r="5406" spans="1:10" x14ac:dyDescent="0.25">
      <c r="A5406" t="str">
        <f>IF(Tienda_3!$A606="","","Tienda 3")</f>
        <v>Tienda 3</v>
      </c>
      <c r="B5406" t="str">
        <f>IF($A5406="","",Tienda_3!B606)</f>
        <v>Artículos para el hogar</v>
      </c>
      <c r="C5406" t="str">
        <f>IF($A5406="","",Tienda_3!G606)</f>
        <v>Bogotá</v>
      </c>
      <c r="D5406" t="str">
        <f>IF($A5406="","",Tienda_3!F606)</f>
        <v>Ángel Rodriguez</v>
      </c>
      <c r="E5406" t="str">
        <f>IF($A5406="","",Tienda_3!I606)</f>
        <v>Tarjeta de crédito</v>
      </c>
      <c r="F5406">
        <f>IF($A5406="","",VALUE(RIGHT(Tienda_3!E606,4)))</f>
        <v>2022</v>
      </c>
      <c r="G5406">
        <f>IF($A5406="","",Tienda_3!C606)</f>
        <v>47300</v>
      </c>
      <c r="H5406">
        <f>IF($A5406="","",Tienda_3!D606)</f>
        <v>0</v>
      </c>
      <c r="I5406">
        <f>IF($A5406="","",Tienda_3!H606)</f>
        <v>5</v>
      </c>
      <c r="J5406">
        <f>IF($A5406="",0,IF(AND(OR('Cuadro-de-mando'!$B$4="(Todas)",'Cuadro-de-mando'!$B$4=$A5406),OR('Cuadro-de-mando'!$E$4="(Todas)",'Cuadro-de-mando'!$E$4=$B5406),OR('Cuadro-de-mando'!$H$4="(Todas)",'Cuadro-de-mando'!$H$4=$C5406),OR('Cuadro-de-mando'!$K$4="(Todas)",'Cuadro-de-mando'!$K$4=$E5406),OR('Cuadro-de-mando'!$N$4="(Todos)",'Cuadro-de-mando'!$N$4=$F5406)),1,0))</f>
        <v>1</v>
      </c>
    </row>
    <row r="5407" spans="1:10" x14ac:dyDescent="0.25">
      <c r="A5407" t="str">
        <f>IF(Tienda_3!$A607="","","Tienda 3")</f>
        <v>Tienda 3</v>
      </c>
      <c r="B5407" t="str">
        <f>IF($A5407="","",Tienda_3!B607)</f>
        <v>Deportes y diversión</v>
      </c>
      <c r="C5407" t="str">
        <f>IF($A5407="","",Tienda_3!G607)</f>
        <v>Bogotá</v>
      </c>
      <c r="D5407" t="str">
        <f>IF($A5407="","",Tienda_3!F607)</f>
        <v>Ángel Rodriguez</v>
      </c>
      <c r="E5407" t="str">
        <f>IF($A5407="","",Tienda_3!I607)</f>
        <v>Nequi</v>
      </c>
      <c r="F5407">
        <f>IF($A5407="","",VALUE(RIGHT(Tienda_3!E607,4)))</f>
        <v>2022</v>
      </c>
      <c r="G5407">
        <f>IF($A5407="","",Tienda_3!C607)</f>
        <v>60400</v>
      </c>
      <c r="H5407">
        <f>IF($A5407="","",Tienda_3!D607)</f>
        <v>3400</v>
      </c>
      <c r="I5407">
        <f>IF($A5407="","",Tienda_3!H607)</f>
        <v>1</v>
      </c>
      <c r="J5407">
        <f>IF($A5407="",0,IF(AND(OR('Cuadro-de-mando'!$B$4="(Todas)",'Cuadro-de-mando'!$B$4=$A5407),OR('Cuadro-de-mando'!$E$4="(Todas)",'Cuadro-de-mando'!$E$4=$B5407),OR('Cuadro-de-mando'!$H$4="(Todas)",'Cuadro-de-mando'!$H$4=$C5407),OR('Cuadro-de-mando'!$K$4="(Todas)",'Cuadro-de-mando'!$K$4=$E5407),OR('Cuadro-de-mando'!$N$4="(Todos)",'Cuadro-de-mando'!$N$4=$F5407)),1,0))</f>
        <v>1</v>
      </c>
    </row>
    <row r="5408" spans="1:10" x14ac:dyDescent="0.25">
      <c r="A5408" t="str">
        <f>IF(Tienda_3!$A608="","","Tienda 3")</f>
        <v>Tienda 3</v>
      </c>
      <c r="B5408" t="str">
        <f>IF($A5408="","",Tienda_3!B608)</f>
        <v>Instrumentos musicales</v>
      </c>
      <c r="C5408" t="str">
        <f>IF($A5408="","",Tienda_3!G608)</f>
        <v>Bogotá</v>
      </c>
      <c r="D5408" t="str">
        <f>IF($A5408="","",Tienda_3!F608)</f>
        <v>Mariana Herrera</v>
      </c>
      <c r="E5408" t="str">
        <f>IF($A5408="","",Tienda_3!I608)</f>
        <v>Tarjeta de crédito</v>
      </c>
      <c r="F5408">
        <f>IF($A5408="","",VALUE(RIGHT(Tienda_3!E608,4)))</f>
        <v>2022</v>
      </c>
      <c r="G5408">
        <f>IF($A5408="","",Tienda_3!C608)</f>
        <v>732400</v>
      </c>
      <c r="H5408">
        <f>IF($A5408="","",Tienda_3!D608)</f>
        <v>39500</v>
      </c>
      <c r="I5408">
        <f>IF($A5408="","",Tienda_3!H608)</f>
        <v>5</v>
      </c>
      <c r="J5408">
        <f>IF($A5408="",0,IF(AND(OR('Cuadro-de-mando'!$B$4="(Todas)",'Cuadro-de-mando'!$B$4=$A5408),OR('Cuadro-de-mando'!$E$4="(Todas)",'Cuadro-de-mando'!$E$4=$B5408),OR('Cuadro-de-mando'!$H$4="(Todas)",'Cuadro-de-mando'!$H$4=$C5408),OR('Cuadro-de-mando'!$K$4="(Todas)",'Cuadro-de-mando'!$K$4=$E5408),OR('Cuadro-de-mando'!$N$4="(Todos)",'Cuadro-de-mando'!$N$4=$F5408)),1,0))</f>
        <v>1</v>
      </c>
    </row>
    <row r="5409" spans="1:10" x14ac:dyDescent="0.25">
      <c r="A5409" t="str">
        <f>IF(Tienda_3!$A609="","","Tienda 3")</f>
        <v>Tienda 3</v>
      </c>
      <c r="B5409" t="str">
        <f>IF($A5409="","",Tienda_3!B609)</f>
        <v>Juguetes</v>
      </c>
      <c r="C5409" t="str">
        <f>IF($A5409="","",Tienda_3!G609)</f>
        <v>Cali</v>
      </c>
      <c r="D5409" t="str">
        <f>IF($A5409="","",Tienda_3!F609)</f>
        <v>Pedro Gomez</v>
      </c>
      <c r="E5409" t="str">
        <f>IF($A5409="","",Tienda_3!I609)</f>
        <v>Tarjeta de crédito</v>
      </c>
      <c r="F5409">
        <f>IF($A5409="","",VALUE(RIGHT(Tienda_3!E609,4)))</f>
        <v>2020</v>
      </c>
      <c r="G5409">
        <f>IF($A5409="","",Tienda_3!C609)</f>
        <v>19500</v>
      </c>
      <c r="H5409">
        <f>IF($A5409="","",Tienda_3!D609)</f>
        <v>0</v>
      </c>
      <c r="I5409">
        <f>IF($A5409="","",Tienda_3!H609)</f>
        <v>5</v>
      </c>
      <c r="J5409">
        <f>IF($A5409="",0,IF(AND(OR('Cuadro-de-mando'!$B$4="(Todas)",'Cuadro-de-mando'!$B$4=$A5409),OR('Cuadro-de-mando'!$E$4="(Todas)",'Cuadro-de-mando'!$E$4=$B5409),OR('Cuadro-de-mando'!$H$4="(Todas)",'Cuadro-de-mando'!$H$4=$C5409),OR('Cuadro-de-mando'!$K$4="(Todas)",'Cuadro-de-mando'!$K$4=$E5409),OR('Cuadro-de-mando'!$N$4="(Todos)",'Cuadro-de-mando'!$N$4=$F5409)),1,0))</f>
        <v>1</v>
      </c>
    </row>
    <row r="5410" spans="1:10" x14ac:dyDescent="0.25">
      <c r="A5410" t="str">
        <f>IF(Tienda_3!$A610="","","Tienda 3")</f>
        <v>Tienda 3</v>
      </c>
      <c r="B5410" t="str">
        <f>IF($A5410="","",Tienda_3!B610)</f>
        <v>Instrumentos musicales</v>
      </c>
      <c r="C5410" t="str">
        <f>IF($A5410="","",Tienda_3!G610)</f>
        <v>Bogotá</v>
      </c>
      <c r="D5410" t="str">
        <f>IF($A5410="","",Tienda_3!F610)</f>
        <v>Felipe Santos</v>
      </c>
      <c r="E5410" t="str">
        <f>IF($A5410="","",Tienda_3!I610)</f>
        <v>Tarjeta de crédito</v>
      </c>
      <c r="F5410">
        <f>IF($A5410="","",VALUE(RIGHT(Tienda_3!E610,4)))</f>
        <v>2020</v>
      </c>
      <c r="G5410">
        <f>IF($A5410="","",Tienda_3!C610)</f>
        <v>940300</v>
      </c>
      <c r="H5410">
        <f>IF($A5410="","",Tienda_3!D610)</f>
        <v>50500</v>
      </c>
      <c r="I5410">
        <f>IF($A5410="","",Tienda_3!H610)</f>
        <v>3</v>
      </c>
      <c r="J5410">
        <f>IF($A5410="",0,IF(AND(OR('Cuadro-de-mando'!$B$4="(Todas)",'Cuadro-de-mando'!$B$4=$A5410),OR('Cuadro-de-mando'!$E$4="(Todas)",'Cuadro-de-mando'!$E$4=$B5410),OR('Cuadro-de-mando'!$H$4="(Todas)",'Cuadro-de-mando'!$H$4=$C5410),OR('Cuadro-de-mando'!$K$4="(Todas)",'Cuadro-de-mando'!$K$4=$E5410),OR('Cuadro-de-mando'!$N$4="(Todos)",'Cuadro-de-mando'!$N$4=$F5410)),1,0))</f>
        <v>1</v>
      </c>
    </row>
    <row r="5411" spans="1:10" x14ac:dyDescent="0.25">
      <c r="A5411" t="str">
        <f>IF(Tienda_3!$A611="","","Tienda 3")</f>
        <v>Tienda 3</v>
      </c>
      <c r="B5411" t="str">
        <f>IF($A5411="","",Tienda_3!B611)</f>
        <v>Electrónicos</v>
      </c>
      <c r="C5411" t="str">
        <f>IF($A5411="","",Tienda_3!G611)</f>
        <v>Medellín</v>
      </c>
      <c r="D5411" t="str">
        <f>IF($A5411="","",Tienda_3!F611)</f>
        <v>Maria Alfonso</v>
      </c>
      <c r="E5411" t="str">
        <f>IF($A5411="","",Tienda_3!I611)</f>
        <v>Nequi</v>
      </c>
      <c r="F5411">
        <f>IF($A5411="","",VALUE(RIGHT(Tienda_3!E611,4)))</f>
        <v>2022</v>
      </c>
      <c r="G5411">
        <f>IF($A5411="","",Tienda_3!C611)</f>
        <v>2182400</v>
      </c>
      <c r="H5411">
        <f>IF($A5411="","",Tienda_3!D611)</f>
        <v>116400</v>
      </c>
      <c r="I5411">
        <f>IF($A5411="","",Tienda_3!H611)</f>
        <v>5</v>
      </c>
      <c r="J5411">
        <f>IF($A5411="",0,IF(AND(OR('Cuadro-de-mando'!$B$4="(Todas)",'Cuadro-de-mando'!$B$4=$A5411),OR('Cuadro-de-mando'!$E$4="(Todas)",'Cuadro-de-mando'!$E$4=$B5411),OR('Cuadro-de-mando'!$H$4="(Todas)",'Cuadro-de-mando'!$H$4=$C5411),OR('Cuadro-de-mando'!$K$4="(Todas)",'Cuadro-de-mando'!$K$4=$E5411),OR('Cuadro-de-mando'!$N$4="(Todos)",'Cuadro-de-mando'!$N$4=$F5411)),1,0))</f>
        <v>1</v>
      </c>
    </row>
    <row r="5412" spans="1:10" x14ac:dyDescent="0.25">
      <c r="A5412" t="str">
        <f>IF(Tienda_3!$A612="","","Tienda 3")</f>
        <v>Tienda 3</v>
      </c>
      <c r="B5412" t="str">
        <f>IF($A5412="","",Tienda_3!B612)</f>
        <v>Electrónicos</v>
      </c>
      <c r="C5412" t="str">
        <f>IF($A5412="","",Tienda_3!G612)</f>
        <v>Cali</v>
      </c>
      <c r="D5412" t="str">
        <f>IF($A5412="","",Tienda_3!F612)</f>
        <v>Lucas Olivera</v>
      </c>
      <c r="E5412" t="str">
        <f>IF($A5412="","",Tienda_3!I612)</f>
        <v>Tarjeta de crédito</v>
      </c>
      <c r="F5412">
        <f>IF($A5412="","",VALUE(RIGHT(Tienda_3!E612,4)))</f>
        <v>2022</v>
      </c>
      <c r="G5412">
        <f>IF($A5412="","",Tienda_3!C612)</f>
        <v>286600</v>
      </c>
      <c r="H5412">
        <f>IF($A5412="","",Tienda_3!D612)</f>
        <v>15500</v>
      </c>
      <c r="I5412">
        <f>IF($A5412="","",Tienda_3!H612)</f>
        <v>5</v>
      </c>
      <c r="J5412">
        <f>IF($A5412="",0,IF(AND(OR('Cuadro-de-mando'!$B$4="(Todas)",'Cuadro-de-mando'!$B$4=$A5412),OR('Cuadro-de-mando'!$E$4="(Todas)",'Cuadro-de-mando'!$E$4=$B5412),OR('Cuadro-de-mando'!$H$4="(Todas)",'Cuadro-de-mando'!$H$4=$C5412),OR('Cuadro-de-mando'!$K$4="(Todas)",'Cuadro-de-mando'!$K$4=$E5412),OR('Cuadro-de-mando'!$N$4="(Todos)",'Cuadro-de-mando'!$N$4=$F5412)),1,0))</f>
        <v>1</v>
      </c>
    </row>
    <row r="5413" spans="1:10" x14ac:dyDescent="0.25">
      <c r="A5413" t="str">
        <f>IF(Tienda_3!$A613="","","Tienda 3")</f>
        <v>Tienda 3</v>
      </c>
      <c r="B5413" t="str">
        <f>IF($A5413="","",Tienda_3!B613)</f>
        <v>Libros</v>
      </c>
      <c r="C5413" t="str">
        <f>IF($A5413="","",Tienda_3!G613)</f>
        <v>Bogotá</v>
      </c>
      <c r="D5413" t="str">
        <f>IF($A5413="","",Tienda_3!F613)</f>
        <v>Mariana Herrera</v>
      </c>
      <c r="E5413" t="str">
        <f>IF($A5413="","",Tienda_3!I613)</f>
        <v>Nequi</v>
      </c>
      <c r="F5413">
        <f>IF($A5413="","",VALUE(RIGHT(Tienda_3!E613,4)))</f>
        <v>2021</v>
      </c>
      <c r="G5413">
        <f>IF($A5413="","",Tienda_3!C613)</f>
        <v>42700</v>
      </c>
      <c r="H5413">
        <f>IF($A5413="","",Tienda_3!D613)</f>
        <v>2700</v>
      </c>
      <c r="I5413">
        <f>IF($A5413="","",Tienda_3!H613)</f>
        <v>4</v>
      </c>
      <c r="J5413">
        <f>IF($A5413="",0,IF(AND(OR('Cuadro-de-mando'!$B$4="(Todas)",'Cuadro-de-mando'!$B$4=$A5413),OR('Cuadro-de-mando'!$E$4="(Todas)",'Cuadro-de-mando'!$E$4=$B5413),OR('Cuadro-de-mando'!$H$4="(Todas)",'Cuadro-de-mando'!$H$4=$C5413),OR('Cuadro-de-mando'!$K$4="(Todas)",'Cuadro-de-mando'!$K$4=$E5413),OR('Cuadro-de-mando'!$N$4="(Todos)",'Cuadro-de-mando'!$N$4=$F5413)),1,0))</f>
        <v>1</v>
      </c>
    </row>
    <row r="5414" spans="1:10" x14ac:dyDescent="0.25">
      <c r="A5414" t="str">
        <f>IF(Tienda_3!$A614="","","Tienda 3")</f>
        <v>Tienda 3</v>
      </c>
      <c r="B5414" t="str">
        <f>IF($A5414="","",Tienda_3!B614)</f>
        <v>Electrónicos</v>
      </c>
      <c r="C5414" t="str">
        <f>IF($A5414="","",Tienda_3!G614)</f>
        <v>Bogotá</v>
      </c>
      <c r="D5414" t="str">
        <f>IF($A5414="","",Tienda_3!F614)</f>
        <v>Camila Rivera</v>
      </c>
      <c r="E5414" t="str">
        <f>IF($A5414="","",Tienda_3!I614)</f>
        <v>Tarjeta de crédito</v>
      </c>
      <c r="F5414">
        <f>IF($A5414="","",VALUE(RIGHT(Tienda_3!E614,4)))</f>
        <v>2020</v>
      </c>
      <c r="G5414">
        <f>IF($A5414="","",Tienda_3!C614)</f>
        <v>108600</v>
      </c>
      <c r="H5414">
        <f>IF($A5414="","",Tienda_3!D614)</f>
        <v>6000</v>
      </c>
      <c r="I5414">
        <f>IF($A5414="","",Tienda_3!H614)</f>
        <v>5</v>
      </c>
      <c r="J5414">
        <f>IF($A5414="",0,IF(AND(OR('Cuadro-de-mando'!$B$4="(Todas)",'Cuadro-de-mando'!$B$4=$A5414),OR('Cuadro-de-mando'!$E$4="(Todas)",'Cuadro-de-mando'!$E$4=$B5414),OR('Cuadro-de-mando'!$H$4="(Todas)",'Cuadro-de-mando'!$H$4=$C5414),OR('Cuadro-de-mando'!$K$4="(Todas)",'Cuadro-de-mando'!$K$4=$E5414),OR('Cuadro-de-mando'!$N$4="(Todos)",'Cuadro-de-mando'!$N$4=$F5414)),1,0))</f>
        <v>1</v>
      </c>
    </row>
    <row r="5415" spans="1:10" x14ac:dyDescent="0.25">
      <c r="A5415" t="str">
        <f>IF(Tienda_3!$A615="","","Tienda 3")</f>
        <v>Tienda 3</v>
      </c>
      <c r="B5415" t="str">
        <f>IF($A5415="","",Tienda_3!B615)</f>
        <v>Juguetes</v>
      </c>
      <c r="C5415" t="str">
        <f>IF($A5415="","",Tienda_3!G615)</f>
        <v>Bogotá</v>
      </c>
      <c r="D5415" t="str">
        <f>IF($A5415="","",Tienda_3!F615)</f>
        <v>Pedro Gomez</v>
      </c>
      <c r="E5415" t="str">
        <f>IF($A5415="","",Tienda_3!I615)</f>
        <v>Tarjeta de crédito</v>
      </c>
      <c r="F5415">
        <f>IF($A5415="","",VALUE(RIGHT(Tienda_3!E615,4)))</f>
        <v>2022</v>
      </c>
      <c r="G5415">
        <f>IF($A5415="","",Tienda_3!C615)</f>
        <v>14400</v>
      </c>
      <c r="H5415">
        <f>IF($A5415="","",Tienda_3!D615)</f>
        <v>1200</v>
      </c>
      <c r="I5415">
        <f>IF($A5415="","",Tienda_3!H615)</f>
        <v>5</v>
      </c>
      <c r="J5415">
        <f>IF($A5415="",0,IF(AND(OR('Cuadro-de-mando'!$B$4="(Todas)",'Cuadro-de-mando'!$B$4=$A5415),OR('Cuadro-de-mando'!$E$4="(Todas)",'Cuadro-de-mando'!$E$4=$B5415),OR('Cuadro-de-mando'!$H$4="(Todas)",'Cuadro-de-mando'!$H$4=$C5415),OR('Cuadro-de-mando'!$K$4="(Todas)",'Cuadro-de-mando'!$K$4=$E5415),OR('Cuadro-de-mando'!$N$4="(Todos)",'Cuadro-de-mando'!$N$4=$F5415)),1,0))</f>
        <v>1</v>
      </c>
    </row>
    <row r="5416" spans="1:10" x14ac:dyDescent="0.25">
      <c r="A5416" t="str">
        <f>IF(Tienda_3!$A616="","","Tienda 3")</f>
        <v>Tienda 3</v>
      </c>
      <c r="B5416" t="str">
        <f>IF($A5416="","",Tienda_3!B616)</f>
        <v>Electrónicos</v>
      </c>
      <c r="C5416" t="str">
        <f>IF($A5416="","",Tienda_3!G616)</f>
        <v>Medellín</v>
      </c>
      <c r="D5416" t="str">
        <f>IF($A5416="","",Tienda_3!F616)</f>
        <v>Rafael Acosta</v>
      </c>
      <c r="E5416" t="str">
        <f>IF($A5416="","",Tienda_3!I616)</f>
        <v>Tarjeta de crédito</v>
      </c>
      <c r="F5416">
        <f>IF($A5416="","",VALUE(RIGHT(Tienda_3!E616,4)))</f>
        <v>2021</v>
      </c>
      <c r="G5416">
        <f>IF($A5416="","",Tienda_3!C616)</f>
        <v>280900</v>
      </c>
      <c r="H5416">
        <f>IF($A5416="","",Tienda_3!D616)</f>
        <v>15200</v>
      </c>
      <c r="I5416">
        <f>IF($A5416="","",Tienda_3!H616)</f>
        <v>1</v>
      </c>
      <c r="J5416">
        <f>IF($A5416="",0,IF(AND(OR('Cuadro-de-mando'!$B$4="(Todas)",'Cuadro-de-mando'!$B$4=$A5416),OR('Cuadro-de-mando'!$E$4="(Todas)",'Cuadro-de-mando'!$E$4=$B5416),OR('Cuadro-de-mando'!$H$4="(Todas)",'Cuadro-de-mando'!$H$4=$C5416),OR('Cuadro-de-mando'!$K$4="(Todas)",'Cuadro-de-mando'!$K$4=$E5416),OR('Cuadro-de-mando'!$N$4="(Todos)",'Cuadro-de-mando'!$N$4=$F5416)),1,0))</f>
        <v>1</v>
      </c>
    </row>
    <row r="5417" spans="1:10" x14ac:dyDescent="0.25">
      <c r="A5417" t="str">
        <f>IF(Tienda_3!$A617="","","Tienda 3")</f>
        <v>Tienda 3</v>
      </c>
      <c r="B5417" t="str">
        <f>IF($A5417="","",Tienda_3!B617)</f>
        <v>Electrodomésticos</v>
      </c>
      <c r="C5417" t="str">
        <f>IF($A5417="","",Tienda_3!G617)</f>
        <v>Bogotá</v>
      </c>
      <c r="D5417" t="str">
        <f>IF($A5417="","",Tienda_3!F617)</f>
        <v>Maria Alfonso</v>
      </c>
      <c r="E5417" t="str">
        <f>IF($A5417="","",Tienda_3!I617)</f>
        <v>Tarjeta de crédito</v>
      </c>
      <c r="F5417">
        <f>IF($A5417="","",VALUE(RIGHT(Tienda_3!E617,4)))</f>
        <v>2023</v>
      </c>
      <c r="G5417">
        <f>IF($A5417="","",Tienda_3!C617)</f>
        <v>1023200</v>
      </c>
      <c r="H5417">
        <f>IF($A5417="","",Tienda_3!D617)</f>
        <v>54900</v>
      </c>
      <c r="I5417">
        <f>IF($A5417="","",Tienda_3!H617)</f>
        <v>1</v>
      </c>
      <c r="J5417">
        <f>IF($A5417="",0,IF(AND(OR('Cuadro-de-mando'!$B$4="(Todas)",'Cuadro-de-mando'!$B$4=$A5417),OR('Cuadro-de-mando'!$E$4="(Todas)",'Cuadro-de-mando'!$E$4=$B5417),OR('Cuadro-de-mando'!$H$4="(Todas)",'Cuadro-de-mando'!$H$4=$C5417),OR('Cuadro-de-mando'!$K$4="(Todas)",'Cuadro-de-mando'!$K$4=$E5417),OR('Cuadro-de-mando'!$N$4="(Todos)",'Cuadro-de-mando'!$N$4=$F5417)),1,0))</f>
        <v>1</v>
      </c>
    </row>
    <row r="5418" spans="1:10" x14ac:dyDescent="0.25">
      <c r="A5418" t="str">
        <f>IF(Tienda_3!$A618="","","Tienda 3")</f>
        <v>Tienda 3</v>
      </c>
      <c r="B5418" t="str">
        <f>IF($A5418="","",Tienda_3!B618)</f>
        <v>Electrónicos</v>
      </c>
      <c r="C5418" t="str">
        <f>IF($A5418="","",Tienda_3!G618)</f>
        <v>Cali</v>
      </c>
      <c r="D5418" t="str">
        <f>IF($A5418="","",Tienda_3!F618)</f>
        <v>Izabela de León</v>
      </c>
      <c r="E5418" t="str">
        <f>IF($A5418="","",Tienda_3!I618)</f>
        <v>Nequi</v>
      </c>
      <c r="F5418">
        <f>IF($A5418="","",VALUE(RIGHT(Tienda_3!E618,4)))</f>
        <v>2022</v>
      </c>
      <c r="G5418">
        <f>IF($A5418="","",Tienda_3!C618)</f>
        <v>1659000</v>
      </c>
      <c r="H5418">
        <f>IF($A5418="","",Tienda_3!D618)</f>
        <v>88900</v>
      </c>
      <c r="I5418">
        <f>IF($A5418="","",Tienda_3!H618)</f>
        <v>5</v>
      </c>
      <c r="J5418">
        <f>IF($A5418="",0,IF(AND(OR('Cuadro-de-mando'!$B$4="(Todas)",'Cuadro-de-mando'!$B$4=$A5418),OR('Cuadro-de-mando'!$E$4="(Todas)",'Cuadro-de-mando'!$E$4=$B5418),OR('Cuadro-de-mando'!$H$4="(Todas)",'Cuadro-de-mando'!$H$4=$C5418),OR('Cuadro-de-mando'!$K$4="(Todas)",'Cuadro-de-mando'!$K$4=$E5418),OR('Cuadro-de-mando'!$N$4="(Todos)",'Cuadro-de-mando'!$N$4=$F5418)),1,0))</f>
        <v>1</v>
      </c>
    </row>
    <row r="5419" spans="1:10" x14ac:dyDescent="0.25">
      <c r="A5419" t="str">
        <f>IF(Tienda_3!$A619="","","Tienda 3")</f>
        <v>Tienda 3</v>
      </c>
      <c r="B5419" t="str">
        <f>IF($A5419="","",Tienda_3!B619)</f>
        <v>Electrodomésticos</v>
      </c>
      <c r="C5419" t="str">
        <f>IF($A5419="","",Tienda_3!G619)</f>
        <v>Bogotá</v>
      </c>
      <c r="D5419" t="str">
        <f>IF($A5419="","",Tienda_3!F619)</f>
        <v>Juan Fernandez</v>
      </c>
      <c r="E5419" t="str">
        <f>IF($A5419="","",Tienda_3!I619)</f>
        <v>Tarjeta de crédito</v>
      </c>
      <c r="F5419">
        <f>IF($A5419="","",VALUE(RIGHT(Tienda_3!E619,4)))</f>
        <v>2021</v>
      </c>
      <c r="G5419">
        <f>IF($A5419="","",Tienda_3!C619)</f>
        <v>1008000</v>
      </c>
      <c r="H5419">
        <f>IF($A5419="","",Tienda_3!D619)</f>
        <v>53900</v>
      </c>
      <c r="I5419">
        <f>IF($A5419="","",Tienda_3!H619)</f>
        <v>5</v>
      </c>
      <c r="J5419">
        <f>IF($A5419="",0,IF(AND(OR('Cuadro-de-mando'!$B$4="(Todas)",'Cuadro-de-mando'!$B$4=$A5419),OR('Cuadro-de-mando'!$E$4="(Todas)",'Cuadro-de-mando'!$E$4=$B5419),OR('Cuadro-de-mando'!$H$4="(Todas)",'Cuadro-de-mando'!$H$4=$C5419),OR('Cuadro-de-mando'!$K$4="(Todas)",'Cuadro-de-mando'!$K$4=$E5419),OR('Cuadro-de-mando'!$N$4="(Todos)",'Cuadro-de-mando'!$N$4=$F5419)),1,0))</f>
        <v>1</v>
      </c>
    </row>
    <row r="5420" spans="1:10" x14ac:dyDescent="0.25">
      <c r="A5420" t="str">
        <f>IF(Tienda_3!$A620="","","Tienda 3")</f>
        <v>Tienda 3</v>
      </c>
      <c r="B5420" t="str">
        <f>IF($A5420="","",Tienda_3!B620)</f>
        <v>Deportes y diversión</v>
      </c>
      <c r="C5420" t="str">
        <f>IF($A5420="","",Tienda_3!G620)</f>
        <v>Bogotá</v>
      </c>
      <c r="D5420" t="str">
        <f>IF($A5420="","",Tienda_3!F620)</f>
        <v>Izabela de León</v>
      </c>
      <c r="E5420" t="str">
        <f>IF($A5420="","",Tienda_3!I620)</f>
        <v>Tarjeta de crédito</v>
      </c>
      <c r="F5420">
        <f>IF($A5420="","",VALUE(RIGHT(Tienda_3!E620,4)))</f>
        <v>2021</v>
      </c>
      <c r="G5420">
        <f>IF($A5420="","",Tienda_3!C620)</f>
        <v>14600</v>
      </c>
      <c r="H5420">
        <f>IF($A5420="","",Tienda_3!D620)</f>
        <v>0</v>
      </c>
      <c r="I5420">
        <f>IF($A5420="","",Tienda_3!H620)</f>
        <v>5</v>
      </c>
      <c r="J5420">
        <f>IF($A5420="",0,IF(AND(OR('Cuadro-de-mando'!$B$4="(Todas)",'Cuadro-de-mando'!$B$4=$A5420),OR('Cuadro-de-mando'!$E$4="(Todas)",'Cuadro-de-mando'!$E$4=$B5420),OR('Cuadro-de-mando'!$H$4="(Todas)",'Cuadro-de-mando'!$H$4=$C5420),OR('Cuadro-de-mando'!$K$4="(Todas)",'Cuadro-de-mando'!$K$4=$E5420),OR('Cuadro-de-mando'!$N$4="(Todos)",'Cuadro-de-mando'!$N$4=$F5420)),1,0))</f>
        <v>1</v>
      </c>
    </row>
    <row r="5421" spans="1:10" x14ac:dyDescent="0.25">
      <c r="A5421" t="str">
        <f>IF(Tienda_3!$A621="","","Tienda 3")</f>
        <v>Tienda 3</v>
      </c>
      <c r="B5421" t="str">
        <f>IF($A5421="","",Tienda_3!B621)</f>
        <v>Deportes y diversión</v>
      </c>
      <c r="C5421" t="str">
        <f>IF($A5421="","",Tienda_3!G621)</f>
        <v>Riohacha</v>
      </c>
      <c r="D5421" t="str">
        <f>IF($A5421="","",Tienda_3!F621)</f>
        <v>Izabela de León</v>
      </c>
      <c r="E5421" t="str">
        <f>IF($A5421="","",Tienda_3!I621)</f>
        <v>Tarjeta de crédito</v>
      </c>
      <c r="F5421">
        <f>IF($A5421="","",VALUE(RIGHT(Tienda_3!E621,4)))</f>
        <v>2021</v>
      </c>
      <c r="G5421">
        <f>IF($A5421="","",Tienda_3!C621)</f>
        <v>14600</v>
      </c>
      <c r="H5421">
        <f>IF($A5421="","",Tienda_3!D621)</f>
        <v>3100</v>
      </c>
      <c r="I5421">
        <f>IF($A5421="","",Tienda_3!H621)</f>
        <v>1</v>
      </c>
      <c r="J5421">
        <f>IF($A5421="",0,IF(AND(OR('Cuadro-de-mando'!$B$4="(Todas)",'Cuadro-de-mando'!$B$4=$A5421),OR('Cuadro-de-mando'!$E$4="(Todas)",'Cuadro-de-mando'!$E$4=$B5421),OR('Cuadro-de-mando'!$H$4="(Todas)",'Cuadro-de-mando'!$H$4=$C5421),OR('Cuadro-de-mando'!$K$4="(Todas)",'Cuadro-de-mando'!$K$4=$E5421),OR('Cuadro-de-mando'!$N$4="(Todos)",'Cuadro-de-mando'!$N$4=$F5421)),1,0))</f>
        <v>1</v>
      </c>
    </row>
    <row r="5422" spans="1:10" x14ac:dyDescent="0.25">
      <c r="A5422" t="str">
        <f>IF(Tienda_3!$A622="","","Tienda 3")</f>
        <v>Tienda 3</v>
      </c>
      <c r="B5422" t="str">
        <f>IF($A5422="","",Tienda_3!B622)</f>
        <v>Muebles</v>
      </c>
      <c r="C5422" t="str">
        <f>IF($A5422="","",Tienda_3!G622)</f>
        <v>Medellín</v>
      </c>
      <c r="D5422" t="str">
        <f>IF($A5422="","",Tienda_3!F622)</f>
        <v>Santiago Silva</v>
      </c>
      <c r="E5422" t="str">
        <f>IF($A5422="","",Tienda_3!I622)</f>
        <v>Tarjeta de crédito</v>
      </c>
      <c r="F5422">
        <f>IF($A5422="","",VALUE(RIGHT(Tienda_3!E622,4)))</f>
        <v>2021</v>
      </c>
      <c r="G5422">
        <f>IF($A5422="","",Tienda_3!C622)</f>
        <v>889600</v>
      </c>
      <c r="H5422">
        <f>IF($A5422="","",Tienda_3!D622)</f>
        <v>47800</v>
      </c>
      <c r="I5422">
        <f>IF($A5422="","",Tienda_3!H622)</f>
        <v>5</v>
      </c>
      <c r="J5422">
        <f>IF($A5422="",0,IF(AND(OR('Cuadro-de-mando'!$B$4="(Todas)",'Cuadro-de-mando'!$B$4=$A5422),OR('Cuadro-de-mando'!$E$4="(Todas)",'Cuadro-de-mando'!$E$4=$B5422),OR('Cuadro-de-mando'!$H$4="(Todas)",'Cuadro-de-mando'!$H$4=$C5422),OR('Cuadro-de-mando'!$K$4="(Todas)",'Cuadro-de-mando'!$K$4=$E5422),OR('Cuadro-de-mando'!$N$4="(Todos)",'Cuadro-de-mando'!$N$4=$F5422)),1,0))</f>
        <v>1</v>
      </c>
    </row>
    <row r="5423" spans="1:10" x14ac:dyDescent="0.25">
      <c r="A5423" t="str">
        <f>IF(Tienda_3!$A623="","","Tienda 3")</f>
        <v>Tienda 3</v>
      </c>
      <c r="B5423" t="str">
        <f>IF($A5423="","",Tienda_3!B623)</f>
        <v>Muebles</v>
      </c>
      <c r="C5423" t="str">
        <f>IF($A5423="","",Tienda_3!G623)</f>
        <v>Bogotá</v>
      </c>
      <c r="D5423" t="str">
        <f>IF($A5423="","",Tienda_3!F623)</f>
        <v>Lucas Olivera</v>
      </c>
      <c r="E5423" t="str">
        <f>IF($A5423="","",Tienda_3!I623)</f>
        <v>Tarjeta de crédito</v>
      </c>
      <c r="F5423">
        <f>IF($A5423="","",VALUE(RIGHT(Tienda_3!E623,4)))</f>
        <v>2020</v>
      </c>
      <c r="G5423">
        <f>IF($A5423="","",Tienda_3!C623)</f>
        <v>486800</v>
      </c>
      <c r="H5423">
        <f>IF($A5423="","",Tienda_3!D623)</f>
        <v>26400</v>
      </c>
      <c r="I5423">
        <f>IF($A5423="","",Tienda_3!H623)</f>
        <v>5</v>
      </c>
      <c r="J5423">
        <f>IF($A5423="",0,IF(AND(OR('Cuadro-de-mando'!$B$4="(Todas)",'Cuadro-de-mando'!$B$4=$A5423),OR('Cuadro-de-mando'!$E$4="(Todas)",'Cuadro-de-mando'!$E$4=$B5423),OR('Cuadro-de-mando'!$H$4="(Todas)",'Cuadro-de-mando'!$H$4=$C5423),OR('Cuadro-de-mando'!$K$4="(Todas)",'Cuadro-de-mando'!$K$4=$E5423),OR('Cuadro-de-mando'!$N$4="(Todos)",'Cuadro-de-mando'!$N$4=$F5423)),1,0))</f>
        <v>1</v>
      </c>
    </row>
    <row r="5424" spans="1:10" x14ac:dyDescent="0.25">
      <c r="A5424" t="str">
        <f>IF(Tienda_3!$A624="","","Tienda 3")</f>
        <v>Tienda 3</v>
      </c>
      <c r="B5424" t="str">
        <f>IF($A5424="","",Tienda_3!B624)</f>
        <v>Electrodomésticos</v>
      </c>
      <c r="C5424" t="str">
        <f>IF($A5424="","",Tienda_3!G624)</f>
        <v>Barranquilla</v>
      </c>
      <c r="D5424" t="str">
        <f>IF($A5424="","",Tienda_3!F624)</f>
        <v>Camila Rivera</v>
      </c>
      <c r="E5424" t="str">
        <f>IF($A5424="","",Tienda_3!I624)</f>
        <v>Cupón</v>
      </c>
      <c r="F5424">
        <f>IF($A5424="","",VALUE(RIGHT(Tienda_3!E624,4)))</f>
        <v>2020</v>
      </c>
      <c r="G5424">
        <f>IF($A5424="","",Tienda_3!C624)</f>
        <v>1538300</v>
      </c>
      <c r="H5424">
        <f>IF($A5424="","",Tienda_3!D624)</f>
        <v>80100</v>
      </c>
      <c r="I5424">
        <f>IF($A5424="","",Tienda_3!H624)</f>
        <v>5</v>
      </c>
      <c r="J5424">
        <f>IF($A5424="",0,IF(AND(OR('Cuadro-de-mando'!$B$4="(Todas)",'Cuadro-de-mando'!$B$4=$A5424),OR('Cuadro-de-mando'!$E$4="(Todas)",'Cuadro-de-mando'!$E$4=$B5424),OR('Cuadro-de-mando'!$H$4="(Todas)",'Cuadro-de-mando'!$H$4=$C5424),OR('Cuadro-de-mando'!$K$4="(Todas)",'Cuadro-de-mando'!$K$4=$E5424),OR('Cuadro-de-mando'!$N$4="(Todos)",'Cuadro-de-mando'!$N$4=$F5424)),1,0))</f>
        <v>1</v>
      </c>
    </row>
    <row r="5425" spans="1:10" x14ac:dyDescent="0.25">
      <c r="A5425" t="str">
        <f>IF(Tienda_3!$A625="","","Tienda 3")</f>
        <v>Tienda 3</v>
      </c>
      <c r="B5425" t="str">
        <f>IF($A5425="","",Tienda_3!B625)</f>
        <v>Muebles</v>
      </c>
      <c r="C5425" t="str">
        <f>IF($A5425="","",Tienda_3!G625)</f>
        <v>Medellín</v>
      </c>
      <c r="D5425" t="str">
        <f>IF($A5425="","",Tienda_3!F625)</f>
        <v>Felipe Santos</v>
      </c>
      <c r="E5425" t="str">
        <f>IF($A5425="","",Tienda_3!I625)</f>
        <v>Nequi</v>
      </c>
      <c r="F5425">
        <f>IF($A5425="","",VALUE(RIGHT(Tienda_3!E625,4)))</f>
        <v>2020</v>
      </c>
      <c r="G5425">
        <f>IF($A5425="","",Tienda_3!C625)</f>
        <v>703600</v>
      </c>
      <c r="H5425">
        <f>IF($A5425="","",Tienda_3!D625)</f>
        <v>37700</v>
      </c>
      <c r="I5425">
        <f>IF($A5425="","",Tienda_3!H625)</f>
        <v>5</v>
      </c>
      <c r="J5425">
        <f>IF($A5425="",0,IF(AND(OR('Cuadro-de-mando'!$B$4="(Todas)",'Cuadro-de-mando'!$B$4=$A5425),OR('Cuadro-de-mando'!$E$4="(Todas)",'Cuadro-de-mando'!$E$4=$B5425),OR('Cuadro-de-mando'!$H$4="(Todas)",'Cuadro-de-mando'!$H$4=$C5425),OR('Cuadro-de-mando'!$K$4="(Todas)",'Cuadro-de-mando'!$K$4=$E5425),OR('Cuadro-de-mando'!$N$4="(Todos)",'Cuadro-de-mando'!$N$4=$F5425)),1,0))</f>
        <v>1</v>
      </c>
    </row>
    <row r="5426" spans="1:10" x14ac:dyDescent="0.25">
      <c r="A5426" t="str">
        <f>IF(Tienda_3!$A626="","","Tienda 3")</f>
        <v>Tienda 3</v>
      </c>
      <c r="B5426" t="str">
        <f>IF($A5426="","",Tienda_3!B626)</f>
        <v>Juguetes</v>
      </c>
      <c r="C5426" t="str">
        <f>IF($A5426="","",Tienda_3!G626)</f>
        <v>Bogotá</v>
      </c>
      <c r="D5426" t="str">
        <f>IF($A5426="","",Tienda_3!F626)</f>
        <v>Mariana Herrera</v>
      </c>
      <c r="E5426" t="str">
        <f>IF($A5426="","",Tienda_3!I626)</f>
        <v>Tarjeta de crédito</v>
      </c>
      <c r="F5426">
        <f>IF($A5426="","",VALUE(RIGHT(Tienda_3!E626,4)))</f>
        <v>2021</v>
      </c>
      <c r="G5426">
        <f>IF($A5426="","",Tienda_3!C626)</f>
        <v>112500</v>
      </c>
      <c r="H5426">
        <f>IF($A5426="","",Tienda_3!D626)</f>
        <v>6200</v>
      </c>
      <c r="I5426">
        <f>IF($A5426="","",Tienda_3!H626)</f>
        <v>5</v>
      </c>
      <c r="J5426">
        <f>IF($A5426="",0,IF(AND(OR('Cuadro-de-mando'!$B$4="(Todas)",'Cuadro-de-mando'!$B$4=$A5426),OR('Cuadro-de-mando'!$E$4="(Todas)",'Cuadro-de-mando'!$E$4=$B5426),OR('Cuadro-de-mando'!$H$4="(Todas)",'Cuadro-de-mando'!$H$4=$C5426),OR('Cuadro-de-mando'!$K$4="(Todas)",'Cuadro-de-mando'!$K$4=$E5426),OR('Cuadro-de-mando'!$N$4="(Todos)",'Cuadro-de-mando'!$N$4=$F5426)),1,0))</f>
        <v>1</v>
      </c>
    </row>
    <row r="5427" spans="1:10" x14ac:dyDescent="0.25">
      <c r="A5427" t="str">
        <f>IF(Tienda_3!$A627="","","Tienda 3")</f>
        <v>Tienda 3</v>
      </c>
      <c r="B5427" t="str">
        <f>IF($A5427="","",Tienda_3!B627)</f>
        <v>Electrodomésticos</v>
      </c>
      <c r="C5427" t="str">
        <f>IF($A5427="","",Tienda_3!G627)</f>
        <v>Pasto</v>
      </c>
      <c r="D5427" t="str">
        <f>IF($A5427="","",Tienda_3!F627)</f>
        <v>Blanca Ramirez</v>
      </c>
      <c r="E5427" t="str">
        <f>IF($A5427="","",Tienda_3!I627)</f>
        <v>Tarjeta de crédito</v>
      </c>
      <c r="F5427">
        <f>IF($A5427="","",VALUE(RIGHT(Tienda_3!E627,4)))</f>
        <v>2021</v>
      </c>
      <c r="G5427">
        <f>IF($A5427="","",Tienda_3!C627)</f>
        <v>1217800</v>
      </c>
      <c r="H5427">
        <f>IF($A5427="","",Tienda_3!D627)</f>
        <v>63000</v>
      </c>
      <c r="I5427">
        <f>IF($A5427="","",Tienda_3!H627)</f>
        <v>5</v>
      </c>
      <c r="J5427">
        <f>IF($A5427="",0,IF(AND(OR('Cuadro-de-mando'!$B$4="(Todas)",'Cuadro-de-mando'!$B$4=$A5427),OR('Cuadro-de-mando'!$E$4="(Todas)",'Cuadro-de-mando'!$E$4=$B5427),OR('Cuadro-de-mando'!$H$4="(Todas)",'Cuadro-de-mando'!$H$4=$C5427),OR('Cuadro-de-mando'!$K$4="(Todas)",'Cuadro-de-mando'!$K$4=$E5427),OR('Cuadro-de-mando'!$N$4="(Todos)",'Cuadro-de-mando'!$N$4=$F5427)),1,0))</f>
        <v>1</v>
      </c>
    </row>
    <row r="5428" spans="1:10" x14ac:dyDescent="0.25">
      <c r="A5428" t="str">
        <f>IF(Tienda_3!$A628="","","Tienda 3")</f>
        <v>Tienda 3</v>
      </c>
      <c r="B5428" t="str">
        <f>IF($A5428="","",Tienda_3!B628)</f>
        <v>Muebles</v>
      </c>
      <c r="C5428" t="str">
        <f>IF($A5428="","",Tienda_3!G628)</f>
        <v>Santa Marta</v>
      </c>
      <c r="D5428" t="str">
        <f>IF($A5428="","",Tienda_3!F628)</f>
        <v>Ángel Rodriguez</v>
      </c>
      <c r="E5428" t="str">
        <f>IF($A5428="","",Tienda_3!I628)</f>
        <v>Tarjeta de crédito</v>
      </c>
      <c r="F5428">
        <f>IF($A5428="","",VALUE(RIGHT(Tienda_3!E628,4)))</f>
        <v>2021</v>
      </c>
      <c r="G5428">
        <f>IF($A5428="","",Tienda_3!C628)</f>
        <v>250400</v>
      </c>
      <c r="H5428">
        <f>IF($A5428="","",Tienda_3!D628)</f>
        <v>13600</v>
      </c>
      <c r="I5428">
        <f>IF($A5428="","",Tienda_3!H628)</f>
        <v>1</v>
      </c>
      <c r="J5428">
        <f>IF($A5428="",0,IF(AND(OR('Cuadro-de-mando'!$B$4="(Todas)",'Cuadro-de-mando'!$B$4=$A5428),OR('Cuadro-de-mando'!$E$4="(Todas)",'Cuadro-de-mando'!$E$4=$B5428),OR('Cuadro-de-mando'!$H$4="(Todas)",'Cuadro-de-mando'!$H$4=$C5428),OR('Cuadro-de-mando'!$K$4="(Todas)",'Cuadro-de-mando'!$K$4=$E5428),OR('Cuadro-de-mando'!$N$4="(Todos)",'Cuadro-de-mando'!$N$4=$F5428)),1,0))</f>
        <v>1</v>
      </c>
    </row>
    <row r="5429" spans="1:10" x14ac:dyDescent="0.25">
      <c r="A5429" t="str">
        <f>IF(Tienda_3!$A629="","","Tienda 3")</f>
        <v>Tienda 3</v>
      </c>
      <c r="B5429" t="str">
        <f>IF($A5429="","",Tienda_3!B629)</f>
        <v>Electrodomésticos</v>
      </c>
      <c r="C5429" t="str">
        <f>IF($A5429="","",Tienda_3!G629)</f>
        <v>Manizales</v>
      </c>
      <c r="D5429" t="str">
        <f>IF($A5429="","",Tienda_3!F629)</f>
        <v>Lucas Olivera</v>
      </c>
      <c r="E5429" t="str">
        <f>IF($A5429="","",Tienda_3!I629)</f>
        <v>Tarjeta de débito</v>
      </c>
      <c r="F5429">
        <f>IF($A5429="","",VALUE(RIGHT(Tienda_3!E629,4)))</f>
        <v>2022</v>
      </c>
      <c r="G5429">
        <f>IF($A5429="","",Tienda_3!C629)</f>
        <v>1447700</v>
      </c>
      <c r="H5429">
        <f>IF($A5429="","",Tienda_3!D629)</f>
        <v>77600</v>
      </c>
      <c r="I5429">
        <f>IF($A5429="","",Tienda_3!H629)</f>
        <v>3</v>
      </c>
      <c r="J5429">
        <f>IF($A5429="",0,IF(AND(OR('Cuadro-de-mando'!$B$4="(Todas)",'Cuadro-de-mando'!$B$4=$A5429),OR('Cuadro-de-mando'!$E$4="(Todas)",'Cuadro-de-mando'!$E$4=$B5429),OR('Cuadro-de-mando'!$H$4="(Todas)",'Cuadro-de-mando'!$H$4=$C5429),OR('Cuadro-de-mando'!$K$4="(Todas)",'Cuadro-de-mando'!$K$4=$E5429),OR('Cuadro-de-mando'!$N$4="(Todos)",'Cuadro-de-mando'!$N$4=$F5429)),1,0))</f>
        <v>1</v>
      </c>
    </row>
    <row r="5430" spans="1:10" x14ac:dyDescent="0.25">
      <c r="A5430" t="str">
        <f>IF(Tienda_3!$A630="","","Tienda 3")</f>
        <v>Tienda 3</v>
      </c>
      <c r="B5430" t="str">
        <f>IF($A5430="","",Tienda_3!B630)</f>
        <v>Muebles</v>
      </c>
      <c r="C5430" t="str">
        <f>IF($A5430="","",Tienda_3!G630)</f>
        <v>Cali</v>
      </c>
      <c r="D5430" t="str">
        <f>IF($A5430="","",Tienda_3!F630)</f>
        <v>Camila Rivera</v>
      </c>
      <c r="E5430" t="str">
        <f>IF($A5430="","",Tienda_3!I630)</f>
        <v>Nequi</v>
      </c>
      <c r="F5430">
        <f>IF($A5430="","",VALUE(RIGHT(Tienda_3!E630,4)))</f>
        <v>2021</v>
      </c>
      <c r="G5430">
        <f>IF($A5430="","",Tienda_3!C630)</f>
        <v>497700</v>
      </c>
      <c r="H5430">
        <f>IF($A5430="","",Tienda_3!D630)</f>
        <v>26700</v>
      </c>
      <c r="I5430">
        <f>IF($A5430="","",Tienda_3!H630)</f>
        <v>1</v>
      </c>
      <c r="J5430">
        <f>IF($A5430="",0,IF(AND(OR('Cuadro-de-mando'!$B$4="(Todas)",'Cuadro-de-mando'!$B$4=$A5430),OR('Cuadro-de-mando'!$E$4="(Todas)",'Cuadro-de-mando'!$E$4=$B5430),OR('Cuadro-de-mando'!$H$4="(Todas)",'Cuadro-de-mando'!$H$4=$C5430),OR('Cuadro-de-mando'!$K$4="(Todas)",'Cuadro-de-mando'!$K$4=$E5430),OR('Cuadro-de-mando'!$N$4="(Todos)",'Cuadro-de-mando'!$N$4=$F5430)),1,0))</f>
        <v>1</v>
      </c>
    </row>
    <row r="5431" spans="1:10" x14ac:dyDescent="0.25">
      <c r="A5431" t="str">
        <f>IF(Tienda_3!$A631="","","Tienda 3")</f>
        <v>Tienda 3</v>
      </c>
      <c r="B5431" t="str">
        <f>IF($A5431="","",Tienda_3!B631)</f>
        <v>Deportes y diversión</v>
      </c>
      <c r="C5431" t="str">
        <f>IF($A5431="","",Tienda_3!G631)</f>
        <v>Riohacha</v>
      </c>
      <c r="D5431" t="str">
        <f>IF($A5431="","",Tienda_3!F631)</f>
        <v>Ángel Rodriguez</v>
      </c>
      <c r="E5431" t="str">
        <f>IF($A5431="","",Tienda_3!I631)</f>
        <v>Tarjeta de crédito</v>
      </c>
      <c r="F5431">
        <f>IF($A5431="","",VALUE(RIGHT(Tienda_3!E631,4)))</f>
        <v>2023</v>
      </c>
      <c r="G5431">
        <f>IF($A5431="","",Tienda_3!C631)</f>
        <v>304600</v>
      </c>
      <c r="H5431">
        <f>IF($A5431="","",Tienda_3!D631)</f>
        <v>16700</v>
      </c>
      <c r="I5431">
        <f>IF($A5431="","",Tienda_3!H631)</f>
        <v>4</v>
      </c>
      <c r="J5431">
        <f>IF($A5431="",0,IF(AND(OR('Cuadro-de-mando'!$B$4="(Todas)",'Cuadro-de-mando'!$B$4=$A5431),OR('Cuadro-de-mando'!$E$4="(Todas)",'Cuadro-de-mando'!$E$4=$B5431),OR('Cuadro-de-mando'!$H$4="(Todas)",'Cuadro-de-mando'!$H$4=$C5431),OR('Cuadro-de-mando'!$K$4="(Todas)",'Cuadro-de-mando'!$K$4=$E5431),OR('Cuadro-de-mando'!$N$4="(Todos)",'Cuadro-de-mando'!$N$4=$F5431)),1,0))</f>
        <v>1</v>
      </c>
    </row>
    <row r="5432" spans="1:10" x14ac:dyDescent="0.25">
      <c r="A5432" t="str">
        <f>IF(Tienda_3!$A632="","","Tienda 3")</f>
        <v>Tienda 3</v>
      </c>
      <c r="B5432" t="str">
        <f>IF($A5432="","",Tienda_3!B632)</f>
        <v>Libros</v>
      </c>
      <c r="C5432" t="str">
        <f>IF($A5432="","",Tienda_3!G632)</f>
        <v>Bogotá</v>
      </c>
      <c r="D5432" t="str">
        <f>IF($A5432="","",Tienda_3!F632)</f>
        <v>Santiago Silva</v>
      </c>
      <c r="E5432" t="str">
        <f>IF($A5432="","",Tienda_3!I632)</f>
        <v>Nequi</v>
      </c>
      <c r="F5432">
        <f>IF($A5432="","",VALUE(RIGHT(Tienda_3!E632,4)))</f>
        <v>2021</v>
      </c>
      <c r="G5432">
        <f>IF($A5432="","",Tienda_3!C632)</f>
        <v>76200</v>
      </c>
      <c r="H5432">
        <f>IF($A5432="","",Tienda_3!D632)</f>
        <v>4300</v>
      </c>
      <c r="I5432">
        <f>IF($A5432="","",Tienda_3!H632)</f>
        <v>5</v>
      </c>
      <c r="J5432">
        <f>IF($A5432="",0,IF(AND(OR('Cuadro-de-mando'!$B$4="(Todas)",'Cuadro-de-mando'!$B$4=$A5432),OR('Cuadro-de-mando'!$E$4="(Todas)",'Cuadro-de-mando'!$E$4=$B5432),OR('Cuadro-de-mando'!$H$4="(Todas)",'Cuadro-de-mando'!$H$4=$C5432),OR('Cuadro-de-mando'!$K$4="(Todas)",'Cuadro-de-mando'!$K$4=$E5432),OR('Cuadro-de-mando'!$N$4="(Todos)",'Cuadro-de-mando'!$N$4=$F5432)),1,0))</f>
        <v>1</v>
      </c>
    </row>
    <row r="5433" spans="1:10" x14ac:dyDescent="0.25">
      <c r="A5433" t="str">
        <f>IF(Tienda_3!$A633="","","Tienda 3")</f>
        <v>Tienda 3</v>
      </c>
      <c r="B5433" t="str">
        <f>IF($A5433="","",Tienda_3!B633)</f>
        <v>Electrodomésticos</v>
      </c>
      <c r="C5433" t="str">
        <f>IF($A5433="","",Tienda_3!G633)</f>
        <v>Medellín</v>
      </c>
      <c r="D5433" t="str">
        <f>IF($A5433="","",Tienda_3!F633)</f>
        <v>Blanca Ramirez</v>
      </c>
      <c r="E5433" t="str">
        <f>IF($A5433="","",Tienda_3!I633)</f>
        <v>Tarjeta de crédito</v>
      </c>
      <c r="F5433">
        <f>IF($A5433="","",VALUE(RIGHT(Tienda_3!E633,4)))</f>
        <v>2022</v>
      </c>
      <c r="G5433">
        <f>IF($A5433="","",Tienda_3!C633)</f>
        <v>2348000</v>
      </c>
      <c r="H5433">
        <f>IF($A5433="","",Tienda_3!D633)</f>
        <v>123200</v>
      </c>
      <c r="I5433">
        <f>IF($A5433="","",Tienda_3!H633)</f>
        <v>5</v>
      </c>
      <c r="J5433">
        <f>IF($A5433="",0,IF(AND(OR('Cuadro-de-mando'!$B$4="(Todas)",'Cuadro-de-mando'!$B$4=$A5433),OR('Cuadro-de-mando'!$E$4="(Todas)",'Cuadro-de-mando'!$E$4=$B5433),OR('Cuadro-de-mando'!$H$4="(Todas)",'Cuadro-de-mando'!$H$4=$C5433),OR('Cuadro-de-mando'!$K$4="(Todas)",'Cuadro-de-mando'!$K$4=$E5433),OR('Cuadro-de-mando'!$N$4="(Todos)",'Cuadro-de-mando'!$N$4=$F5433)),1,0))</f>
        <v>1</v>
      </c>
    </row>
    <row r="5434" spans="1:10" x14ac:dyDescent="0.25">
      <c r="A5434" t="str">
        <f>IF(Tienda_3!$A634="","","Tienda 3")</f>
        <v>Tienda 3</v>
      </c>
      <c r="B5434" t="str">
        <f>IF($A5434="","",Tienda_3!B634)</f>
        <v>Electrónicos</v>
      </c>
      <c r="C5434" t="str">
        <f>IF($A5434="","",Tienda_3!G634)</f>
        <v>Bogotá</v>
      </c>
      <c r="D5434" t="str">
        <f>IF($A5434="","",Tienda_3!F634)</f>
        <v>Izabela de León</v>
      </c>
      <c r="E5434" t="str">
        <f>IF($A5434="","",Tienda_3!I634)</f>
        <v>Tarjeta de crédito</v>
      </c>
      <c r="F5434">
        <f>IF($A5434="","",VALUE(RIGHT(Tienda_3!E634,4)))</f>
        <v>2020</v>
      </c>
      <c r="G5434">
        <f>IF($A5434="","",Tienda_3!C634)</f>
        <v>913100</v>
      </c>
      <c r="H5434">
        <f>IF($A5434="","",Tienda_3!D634)</f>
        <v>49000</v>
      </c>
      <c r="I5434">
        <f>IF($A5434="","",Tienda_3!H634)</f>
        <v>3</v>
      </c>
      <c r="J5434">
        <f>IF($A5434="",0,IF(AND(OR('Cuadro-de-mando'!$B$4="(Todas)",'Cuadro-de-mando'!$B$4=$A5434),OR('Cuadro-de-mando'!$E$4="(Todas)",'Cuadro-de-mando'!$E$4=$B5434),OR('Cuadro-de-mando'!$H$4="(Todas)",'Cuadro-de-mando'!$H$4=$C5434),OR('Cuadro-de-mando'!$K$4="(Todas)",'Cuadro-de-mando'!$K$4=$E5434),OR('Cuadro-de-mando'!$N$4="(Todos)",'Cuadro-de-mando'!$N$4=$F5434)),1,0))</f>
        <v>1</v>
      </c>
    </row>
    <row r="5435" spans="1:10" x14ac:dyDescent="0.25">
      <c r="A5435" t="str">
        <f>IF(Tienda_3!$A635="","","Tienda 3")</f>
        <v>Tienda 3</v>
      </c>
      <c r="B5435" t="str">
        <f>IF($A5435="","",Tienda_3!B635)</f>
        <v>Artículos para el hogar</v>
      </c>
      <c r="C5435" t="str">
        <f>IF($A5435="","",Tienda_3!G635)</f>
        <v>Medellín</v>
      </c>
      <c r="D5435" t="str">
        <f>IF($A5435="","",Tienda_3!F635)</f>
        <v>Santiago Silva</v>
      </c>
      <c r="E5435" t="str">
        <f>IF($A5435="","",Tienda_3!I635)</f>
        <v>Tarjeta de crédito</v>
      </c>
      <c r="F5435">
        <f>IF($A5435="","",VALUE(RIGHT(Tienda_3!E635,4)))</f>
        <v>2021</v>
      </c>
      <c r="G5435">
        <f>IF($A5435="","",Tienda_3!C635)</f>
        <v>36300</v>
      </c>
      <c r="H5435">
        <f>IF($A5435="","",Tienda_3!D635)</f>
        <v>0</v>
      </c>
      <c r="I5435">
        <f>IF($A5435="","",Tienda_3!H635)</f>
        <v>1</v>
      </c>
      <c r="J5435">
        <f>IF($A5435="",0,IF(AND(OR('Cuadro-de-mando'!$B$4="(Todas)",'Cuadro-de-mando'!$B$4=$A5435),OR('Cuadro-de-mando'!$E$4="(Todas)",'Cuadro-de-mando'!$E$4=$B5435),OR('Cuadro-de-mando'!$H$4="(Todas)",'Cuadro-de-mando'!$H$4=$C5435),OR('Cuadro-de-mando'!$K$4="(Todas)",'Cuadro-de-mando'!$K$4=$E5435),OR('Cuadro-de-mando'!$N$4="(Todos)",'Cuadro-de-mando'!$N$4=$F5435)),1,0))</f>
        <v>1</v>
      </c>
    </row>
    <row r="5436" spans="1:10" x14ac:dyDescent="0.25">
      <c r="A5436" t="str">
        <f>IF(Tienda_3!$A636="","","Tienda 3")</f>
        <v>Tienda 3</v>
      </c>
      <c r="B5436" t="str">
        <f>IF($A5436="","",Tienda_3!B636)</f>
        <v>Libros</v>
      </c>
      <c r="C5436" t="str">
        <f>IF($A5436="","",Tienda_3!G636)</f>
        <v>Medellín</v>
      </c>
      <c r="D5436" t="str">
        <f>IF($A5436="","",Tienda_3!F636)</f>
        <v>Santiago Silva</v>
      </c>
      <c r="E5436" t="str">
        <f>IF($A5436="","",Tienda_3!I636)</f>
        <v>Nequi</v>
      </c>
      <c r="F5436">
        <f>IF($A5436="","",VALUE(RIGHT(Tienda_3!E636,4)))</f>
        <v>2020</v>
      </c>
      <c r="G5436">
        <f>IF($A5436="","",Tienda_3!C636)</f>
        <v>54100</v>
      </c>
      <c r="H5436">
        <f>IF($A5436="","",Tienda_3!D636)</f>
        <v>3100</v>
      </c>
      <c r="I5436">
        <f>IF($A5436="","",Tienda_3!H636)</f>
        <v>5</v>
      </c>
      <c r="J5436">
        <f>IF($A5436="",0,IF(AND(OR('Cuadro-de-mando'!$B$4="(Todas)",'Cuadro-de-mando'!$B$4=$A5436),OR('Cuadro-de-mando'!$E$4="(Todas)",'Cuadro-de-mando'!$E$4=$B5436),OR('Cuadro-de-mando'!$H$4="(Todas)",'Cuadro-de-mando'!$H$4=$C5436),OR('Cuadro-de-mando'!$K$4="(Todas)",'Cuadro-de-mando'!$K$4=$E5436),OR('Cuadro-de-mando'!$N$4="(Todos)",'Cuadro-de-mando'!$N$4=$F5436)),1,0))</f>
        <v>1</v>
      </c>
    </row>
    <row r="5437" spans="1:10" x14ac:dyDescent="0.25">
      <c r="A5437" t="str">
        <f>IF(Tienda_3!$A637="","","Tienda 3")</f>
        <v>Tienda 3</v>
      </c>
      <c r="B5437" t="str">
        <f>IF($A5437="","",Tienda_3!B637)</f>
        <v>Muebles</v>
      </c>
      <c r="C5437" t="str">
        <f>IF($A5437="","",Tienda_3!G637)</f>
        <v>Bogotá</v>
      </c>
      <c r="D5437" t="str">
        <f>IF($A5437="","",Tienda_3!F637)</f>
        <v>Maria Alfonso</v>
      </c>
      <c r="E5437" t="str">
        <f>IF($A5437="","",Tienda_3!I637)</f>
        <v>Tarjeta de crédito</v>
      </c>
      <c r="F5437">
        <f>IF($A5437="","",VALUE(RIGHT(Tienda_3!E637,4)))</f>
        <v>2023</v>
      </c>
      <c r="G5437">
        <f>IF($A5437="","",Tienda_3!C637)</f>
        <v>237200</v>
      </c>
      <c r="H5437">
        <f>IF($A5437="","",Tienda_3!D637)</f>
        <v>20100</v>
      </c>
      <c r="I5437">
        <f>IF($A5437="","",Tienda_3!H637)</f>
        <v>5</v>
      </c>
      <c r="J5437">
        <f>IF($A5437="",0,IF(AND(OR('Cuadro-de-mando'!$B$4="(Todas)",'Cuadro-de-mando'!$B$4=$A5437),OR('Cuadro-de-mando'!$E$4="(Todas)",'Cuadro-de-mando'!$E$4=$B5437),OR('Cuadro-de-mando'!$H$4="(Todas)",'Cuadro-de-mando'!$H$4=$C5437),OR('Cuadro-de-mando'!$K$4="(Todas)",'Cuadro-de-mando'!$K$4=$E5437),OR('Cuadro-de-mando'!$N$4="(Todos)",'Cuadro-de-mando'!$N$4=$F5437)),1,0))</f>
        <v>1</v>
      </c>
    </row>
    <row r="5438" spans="1:10" x14ac:dyDescent="0.25">
      <c r="A5438" t="str">
        <f>IF(Tienda_3!$A638="","","Tienda 3")</f>
        <v>Tienda 3</v>
      </c>
      <c r="B5438" t="str">
        <f>IF($A5438="","",Tienda_3!B638)</f>
        <v>Deportes y diversión</v>
      </c>
      <c r="C5438" t="str">
        <f>IF($A5438="","",Tienda_3!G638)</f>
        <v>Bogotá</v>
      </c>
      <c r="D5438" t="str">
        <f>IF($A5438="","",Tienda_3!F638)</f>
        <v>Beatriz Morales</v>
      </c>
      <c r="E5438" t="str">
        <f>IF($A5438="","",Tienda_3!I638)</f>
        <v>Tarjeta de crédito</v>
      </c>
      <c r="F5438">
        <f>IF($A5438="","",VALUE(RIGHT(Tienda_3!E638,4)))</f>
        <v>2021</v>
      </c>
      <c r="G5438">
        <f>IF($A5438="","",Tienda_3!C638)</f>
        <v>40900</v>
      </c>
      <c r="H5438">
        <f>IF($A5438="","",Tienda_3!D638)</f>
        <v>7500</v>
      </c>
      <c r="I5438">
        <f>IF($A5438="","",Tienda_3!H638)</f>
        <v>5</v>
      </c>
      <c r="J5438">
        <f>IF($A5438="",0,IF(AND(OR('Cuadro-de-mando'!$B$4="(Todas)",'Cuadro-de-mando'!$B$4=$A5438),OR('Cuadro-de-mando'!$E$4="(Todas)",'Cuadro-de-mando'!$E$4=$B5438),OR('Cuadro-de-mando'!$H$4="(Todas)",'Cuadro-de-mando'!$H$4=$C5438),OR('Cuadro-de-mando'!$K$4="(Todas)",'Cuadro-de-mando'!$K$4=$E5438),OR('Cuadro-de-mando'!$N$4="(Todos)",'Cuadro-de-mando'!$N$4=$F5438)),1,0))</f>
        <v>1</v>
      </c>
    </row>
    <row r="5439" spans="1:10" x14ac:dyDescent="0.25">
      <c r="A5439" t="str">
        <f>IF(Tienda_3!$A639="","","Tienda 3")</f>
        <v>Tienda 3</v>
      </c>
      <c r="B5439" t="str">
        <f>IF($A5439="","",Tienda_3!B639)</f>
        <v>Deportes y diversión</v>
      </c>
      <c r="C5439" t="str">
        <f>IF($A5439="","",Tienda_3!G639)</f>
        <v>Bogotá</v>
      </c>
      <c r="D5439" t="str">
        <f>IF($A5439="","",Tienda_3!F639)</f>
        <v>Camila Rivera</v>
      </c>
      <c r="E5439" t="str">
        <f>IF($A5439="","",Tienda_3!I639)</f>
        <v>Tarjeta de crédito</v>
      </c>
      <c r="F5439">
        <f>IF($A5439="","",VALUE(RIGHT(Tienda_3!E639,4)))</f>
        <v>2021</v>
      </c>
      <c r="G5439">
        <f>IF($A5439="","",Tienda_3!C639)</f>
        <v>57400</v>
      </c>
      <c r="H5439">
        <f>IF($A5439="","",Tienda_3!D639)</f>
        <v>7700</v>
      </c>
      <c r="I5439">
        <f>IF($A5439="","",Tienda_3!H639)</f>
        <v>4</v>
      </c>
      <c r="J5439">
        <f>IF($A5439="",0,IF(AND(OR('Cuadro-de-mando'!$B$4="(Todas)",'Cuadro-de-mando'!$B$4=$A5439),OR('Cuadro-de-mando'!$E$4="(Todas)",'Cuadro-de-mando'!$E$4=$B5439),OR('Cuadro-de-mando'!$H$4="(Todas)",'Cuadro-de-mando'!$H$4=$C5439),OR('Cuadro-de-mando'!$K$4="(Todas)",'Cuadro-de-mando'!$K$4=$E5439),OR('Cuadro-de-mando'!$N$4="(Todos)",'Cuadro-de-mando'!$N$4=$F5439)),1,0))</f>
        <v>1</v>
      </c>
    </row>
    <row r="5440" spans="1:10" x14ac:dyDescent="0.25">
      <c r="A5440" t="str">
        <f>IF(Tienda_3!$A640="","","Tienda 3")</f>
        <v>Tienda 3</v>
      </c>
      <c r="B5440" t="str">
        <f>IF($A5440="","",Tienda_3!B640)</f>
        <v>Electrodomésticos</v>
      </c>
      <c r="C5440" t="str">
        <f>IF($A5440="","",Tienda_3!G640)</f>
        <v>Bogotá</v>
      </c>
      <c r="D5440" t="str">
        <f>IF($A5440="","",Tienda_3!F640)</f>
        <v>Felipe Santos</v>
      </c>
      <c r="E5440" t="str">
        <f>IF($A5440="","",Tienda_3!I640)</f>
        <v>Tarjeta de crédito</v>
      </c>
      <c r="F5440">
        <f>IF($A5440="","",VALUE(RIGHT(Tienda_3!E640,4)))</f>
        <v>2022</v>
      </c>
      <c r="G5440">
        <f>IF($A5440="","",Tienda_3!C640)</f>
        <v>2413100</v>
      </c>
      <c r="H5440">
        <f>IF($A5440="","",Tienda_3!D640)</f>
        <v>128700</v>
      </c>
      <c r="I5440">
        <f>IF($A5440="","",Tienda_3!H640)</f>
        <v>4</v>
      </c>
      <c r="J5440">
        <f>IF($A5440="",0,IF(AND(OR('Cuadro-de-mando'!$B$4="(Todas)",'Cuadro-de-mando'!$B$4=$A5440),OR('Cuadro-de-mando'!$E$4="(Todas)",'Cuadro-de-mando'!$E$4=$B5440),OR('Cuadro-de-mando'!$H$4="(Todas)",'Cuadro-de-mando'!$H$4=$C5440),OR('Cuadro-de-mando'!$K$4="(Todas)",'Cuadro-de-mando'!$K$4=$E5440),OR('Cuadro-de-mando'!$N$4="(Todos)",'Cuadro-de-mando'!$N$4=$F5440)),1,0))</f>
        <v>1</v>
      </c>
    </row>
    <row r="5441" spans="1:10" x14ac:dyDescent="0.25">
      <c r="A5441" t="str">
        <f>IF(Tienda_3!$A641="","","Tienda 3")</f>
        <v>Tienda 3</v>
      </c>
      <c r="B5441" t="str">
        <f>IF($A5441="","",Tienda_3!B641)</f>
        <v>Muebles</v>
      </c>
      <c r="C5441" t="str">
        <f>IF($A5441="","",Tienda_3!G641)</f>
        <v>Medellín</v>
      </c>
      <c r="D5441" t="str">
        <f>IF($A5441="","",Tienda_3!F641)</f>
        <v>Blanca Ramirez</v>
      </c>
      <c r="E5441" t="str">
        <f>IF($A5441="","",Tienda_3!I641)</f>
        <v>Tarjeta de crédito</v>
      </c>
      <c r="F5441">
        <f>IF($A5441="","",VALUE(RIGHT(Tienda_3!E641,4)))</f>
        <v>2023</v>
      </c>
      <c r="G5441">
        <f>IF($A5441="","",Tienda_3!C641)</f>
        <v>336500</v>
      </c>
      <c r="H5441">
        <f>IF($A5441="","",Tienda_3!D641)</f>
        <v>16100</v>
      </c>
      <c r="I5441">
        <f>IF($A5441="","",Tienda_3!H641)</f>
        <v>1</v>
      </c>
      <c r="J5441">
        <f>IF($A5441="",0,IF(AND(OR('Cuadro-de-mando'!$B$4="(Todas)",'Cuadro-de-mando'!$B$4=$A5441),OR('Cuadro-de-mando'!$E$4="(Todas)",'Cuadro-de-mando'!$E$4=$B5441),OR('Cuadro-de-mando'!$H$4="(Todas)",'Cuadro-de-mando'!$H$4=$C5441),OR('Cuadro-de-mando'!$K$4="(Todas)",'Cuadro-de-mando'!$K$4=$E5441),OR('Cuadro-de-mando'!$N$4="(Todos)",'Cuadro-de-mando'!$N$4=$F5441)),1,0))</f>
        <v>1</v>
      </c>
    </row>
    <row r="5442" spans="1:10" x14ac:dyDescent="0.25">
      <c r="A5442" t="str">
        <f>IF(Tienda_3!$A642="","","Tienda 3")</f>
        <v>Tienda 3</v>
      </c>
      <c r="B5442" t="str">
        <f>IF($A5442="","",Tienda_3!B642)</f>
        <v>Juguetes</v>
      </c>
      <c r="C5442" t="str">
        <f>IF($A5442="","",Tienda_3!G642)</f>
        <v>Riohacha</v>
      </c>
      <c r="D5442" t="str">
        <f>IF($A5442="","",Tienda_3!F642)</f>
        <v>Ángel Rodriguez</v>
      </c>
      <c r="E5442" t="str">
        <f>IF($A5442="","",Tienda_3!I642)</f>
        <v>Tarjeta de crédito</v>
      </c>
      <c r="F5442">
        <f>IF($A5442="","",VALUE(RIGHT(Tienda_3!E642,4)))</f>
        <v>2020</v>
      </c>
      <c r="G5442">
        <f>IF($A5442="","",Tienda_3!C642)</f>
        <v>165600</v>
      </c>
      <c r="H5442">
        <f>IF($A5442="","",Tienda_3!D642)</f>
        <v>7000</v>
      </c>
      <c r="I5442">
        <f>IF($A5442="","",Tienda_3!H642)</f>
        <v>5</v>
      </c>
      <c r="J5442">
        <f>IF($A5442="",0,IF(AND(OR('Cuadro-de-mando'!$B$4="(Todas)",'Cuadro-de-mando'!$B$4=$A5442),OR('Cuadro-de-mando'!$E$4="(Todas)",'Cuadro-de-mando'!$E$4=$B5442),OR('Cuadro-de-mando'!$H$4="(Todas)",'Cuadro-de-mando'!$H$4=$C5442),OR('Cuadro-de-mando'!$K$4="(Todas)",'Cuadro-de-mando'!$K$4=$E5442),OR('Cuadro-de-mando'!$N$4="(Todos)",'Cuadro-de-mando'!$N$4=$F5442)),1,0))</f>
        <v>1</v>
      </c>
    </row>
    <row r="5443" spans="1:10" x14ac:dyDescent="0.25">
      <c r="A5443" t="str">
        <f>IF(Tienda_3!$A643="","","Tienda 3")</f>
        <v>Tienda 3</v>
      </c>
      <c r="B5443" t="str">
        <f>IF($A5443="","",Tienda_3!B643)</f>
        <v>Libros</v>
      </c>
      <c r="C5443" t="str">
        <f>IF($A5443="","",Tienda_3!G643)</f>
        <v>Bogotá</v>
      </c>
      <c r="D5443" t="str">
        <f>IF($A5443="","",Tienda_3!F643)</f>
        <v>Camila Rivera</v>
      </c>
      <c r="E5443" t="str">
        <f>IF($A5443="","",Tienda_3!I643)</f>
        <v>Tarjeta de crédito</v>
      </c>
      <c r="F5443">
        <f>IF($A5443="","",VALUE(RIGHT(Tienda_3!E643,4)))</f>
        <v>2023</v>
      </c>
      <c r="G5443">
        <f>IF($A5443="","",Tienda_3!C643)</f>
        <v>45300</v>
      </c>
      <c r="H5443">
        <f>IF($A5443="","",Tienda_3!D643)</f>
        <v>2600</v>
      </c>
      <c r="I5443">
        <f>IF($A5443="","",Tienda_3!H643)</f>
        <v>5</v>
      </c>
      <c r="J5443">
        <f>IF($A5443="",0,IF(AND(OR('Cuadro-de-mando'!$B$4="(Todas)",'Cuadro-de-mando'!$B$4=$A5443),OR('Cuadro-de-mando'!$E$4="(Todas)",'Cuadro-de-mando'!$E$4=$B5443),OR('Cuadro-de-mando'!$H$4="(Todas)",'Cuadro-de-mando'!$H$4=$C5443),OR('Cuadro-de-mando'!$K$4="(Todas)",'Cuadro-de-mando'!$K$4=$E5443),OR('Cuadro-de-mando'!$N$4="(Todos)",'Cuadro-de-mando'!$N$4=$F5443)),1,0))</f>
        <v>1</v>
      </c>
    </row>
    <row r="5444" spans="1:10" x14ac:dyDescent="0.25">
      <c r="A5444" t="str">
        <f>IF(Tienda_3!$A644="","","Tienda 3")</f>
        <v>Tienda 3</v>
      </c>
      <c r="B5444" t="str">
        <f>IF($A5444="","",Tienda_3!B644)</f>
        <v>Deportes y diversión</v>
      </c>
      <c r="C5444" t="str">
        <f>IF($A5444="","",Tienda_3!G644)</f>
        <v>Pasto</v>
      </c>
      <c r="D5444" t="str">
        <f>IF($A5444="","",Tienda_3!F644)</f>
        <v>Maria Alfonso</v>
      </c>
      <c r="E5444" t="str">
        <f>IF($A5444="","",Tienda_3!I644)</f>
        <v>Tarjeta de crédito</v>
      </c>
      <c r="F5444">
        <f>IF($A5444="","",VALUE(RIGHT(Tienda_3!E644,4)))</f>
        <v>2021</v>
      </c>
      <c r="G5444">
        <f>IF($A5444="","",Tienda_3!C644)</f>
        <v>699900</v>
      </c>
      <c r="H5444">
        <f>IF($A5444="","",Tienda_3!D644)</f>
        <v>35500</v>
      </c>
      <c r="I5444">
        <f>IF($A5444="","",Tienda_3!H644)</f>
        <v>3</v>
      </c>
      <c r="J5444">
        <f>IF($A5444="",0,IF(AND(OR('Cuadro-de-mando'!$B$4="(Todas)",'Cuadro-de-mando'!$B$4=$A5444),OR('Cuadro-de-mando'!$E$4="(Todas)",'Cuadro-de-mando'!$E$4=$B5444),OR('Cuadro-de-mando'!$H$4="(Todas)",'Cuadro-de-mando'!$H$4=$C5444),OR('Cuadro-de-mando'!$K$4="(Todas)",'Cuadro-de-mando'!$K$4=$E5444),OR('Cuadro-de-mando'!$N$4="(Todos)",'Cuadro-de-mando'!$N$4=$F5444)),1,0))</f>
        <v>1</v>
      </c>
    </row>
    <row r="5445" spans="1:10" x14ac:dyDescent="0.25">
      <c r="A5445" t="str">
        <f>IF(Tienda_3!$A645="","","Tienda 3")</f>
        <v>Tienda 3</v>
      </c>
      <c r="B5445" t="str">
        <f>IF($A5445="","",Tienda_3!B645)</f>
        <v>Juguetes</v>
      </c>
      <c r="C5445" t="str">
        <f>IF($A5445="","",Tienda_3!G645)</f>
        <v>Medellín</v>
      </c>
      <c r="D5445" t="str">
        <f>IF($A5445="","",Tienda_3!F645)</f>
        <v>Beatriz Morales</v>
      </c>
      <c r="E5445" t="str">
        <f>IF($A5445="","",Tienda_3!I645)</f>
        <v>Tarjeta de crédito</v>
      </c>
      <c r="F5445">
        <f>IF($A5445="","",VALUE(RIGHT(Tienda_3!E645,4)))</f>
        <v>2020</v>
      </c>
      <c r="G5445">
        <f>IF($A5445="","",Tienda_3!C645)</f>
        <v>25800</v>
      </c>
      <c r="H5445">
        <f>IF($A5445="","",Tienda_3!D645)</f>
        <v>0</v>
      </c>
      <c r="I5445">
        <f>IF($A5445="","",Tienda_3!H645)</f>
        <v>3</v>
      </c>
      <c r="J5445">
        <f>IF($A5445="",0,IF(AND(OR('Cuadro-de-mando'!$B$4="(Todas)",'Cuadro-de-mando'!$B$4=$A5445),OR('Cuadro-de-mando'!$E$4="(Todas)",'Cuadro-de-mando'!$E$4=$B5445),OR('Cuadro-de-mando'!$H$4="(Todas)",'Cuadro-de-mando'!$H$4=$C5445),OR('Cuadro-de-mando'!$K$4="(Todas)",'Cuadro-de-mando'!$K$4=$E5445),OR('Cuadro-de-mando'!$N$4="(Todos)",'Cuadro-de-mando'!$N$4=$F5445)),1,0))</f>
        <v>1</v>
      </c>
    </row>
    <row r="5446" spans="1:10" x14ac:dyDescent="0.25">
      <c r="A5446" t="str">
        <f>IF(Tienda_3!$A646="","","Tienda 3")</f>
        <v>Tienda 3</v>
      </c>
      <c r="B5446" t="str">
        <f>IF($A5446="","",Tienda_3!B646)</f>
        <v>Artículos para el hogar</v>
      </c>
      <c r="C5446" t="str">
        <f>IF($A5446="","",Tienda_3!G646)</f>
        <v>Bogotá</v>
      </c>
      <c r="D5446" t="str">
        <f>IF($A5446="","",Tienda_3!F646)</f>
        <v>Beatriz Morales</v>
      </c>
      <c r="E5446" t="str">
        <f>IF($A5446="","",Tienda_3!I646)</f>
        <v>Nequi</v>
      </c>
      <c r="F5446">
        <f>IF($A5446="","",VALUE(RIGHT(Tienda_3!E646,4)))</f>
        <v>2022</v>
      </c>
      <c r="G5446">
        <f>IF($A5446="","",Tienda_3!C646)</f>
        <v>45200</v>
      </c>
      <c r="H5446">
        <f>IF($A5446="","",Tienda_3!D646)</f>
        <v>3600</v>
      </c>
      <c r="I5446">
        <f>IF($A5446="","",Tienda_3!H646)</f>
        <v>5</v>
      </c>
      <c r="J5446">
        <f>IF($A5446="",0,IF(AND(OR('Cuadro-de-mando'!$B$4="(Todas)",'Cuadro-de-mando'!$B$4=$A5446),OR('Cuadro-de-mando'!$E$4="(Todas)",'Cuadro-de-mando'!$E$4=$B5446),OR('Cuadro-de-mando'!$H$4="(Todas)",'Cuadro-de-mando'!$H$4=$C5446),OR('Cuadro-de-mando'!$K$4="(Todas)",'Cuadro-de-mando'!$K$4=$E5446),OR('Cuadro-de-mando'!$N$4="(Todos)",'Cuadro-de-mando'!$N$4=$F5446)),1,0))</f>
        <v>1</v>
      </c>
    </row>
    <row r="5447" spans="1:10" x14ac:dyDescent="0.25">
      <c r="A5447" t="str">
        <f>IF(Tienda_3!$A647="","","Tienda 3")</f>
        <v>Tienda 3</v>
      </c>
      <c r="B5447" t="str">
        <f>IF($A5447="","",Tienda_3!B647)</f>
        <v>Electrónicos</v>
      </c>
      <c r="C5447" t="str">
        <f>IF($A5447="","",Tienda_3!G647)</f>
        <v>Cali</v>
      </c>
      <c r="D5447" t="str">
        <f>IF($A5447="","",Tienda_3!F647)</f>
        <v>Juan Fernandez</v>
      </c>
      <c r="E5447" t="str">
        <f>IF($A5447="","",Tienda_3!I647)</f>
        <v>Nequi</v>
      </c>
      <c r="F5447">
        <f>IF($A5447="","",VALUE(RIGHT(Tienda_3!E647,4)))</f>
        <v>2020</v>
      </c>
      <c r="G5447">
        <f>IF($A5447="","",Tienda_3!C647)</f>
        <v>717700</v>
      </c>
      <c r="H5447">
        <f>IF($A5447="","",Tienda_3!D647)</f>
        <v>36400</v>
      </c>
      <c r="I5447">
        <f>IF($A5447="","",Tienda_3!H647)</f>
        <v>5</v>
      </c>
      <c r="J5447">
        <f>IF($A5447="",0,IF(AND(OR('Cuadro-de-mando'!$B$4="(Todas)",'Cuadro-de-mando'!$B$4=$A5447),OR('Cuadro-de-mando'!$E$4="(Todas)",'Cuadro-de-mando'!$E$4=$B5447),OR('Cuadro-de-mando'!$H$4="(Todas)",'Cuadro-de-mando'!$H$4=$C5447),OR('Cuadro-de-mando'!$K$4="(Todas)",'Cuadro-de-mando'!$K$4=$E5447),OR('Cuadro-de-mando'!$N$4="(Todos)",'Cuadro-de-mando'!$N$4=$F5447)),1,0))</f>
        <v>1</v>
      </c>
    </row>
    <row r="5448" spans="1:10" x14ac:dyDescent="0.25">
      <c r="A5448" t="str">
        <f>IF(Tienda_3!$A648="","","Tienda 3")</f>
        <v>Tienda 3</v>
      </c>
      <c r="B5448" t="str">
        <f>IF($A5448="","",Tienda_3!B648)</f>
        <v>Muebles</v>
      </c>
      <c r="C5448" t="str">
        <f>IF($A5448="","",Tienda_3!G648)</f>
        <v>Bogotá</v>
      </c>
      <c r="D5448" t="str">
        <f>IF($A5448="","",Tienda_3!F648)</f>
        <v>Juan Fernandez</v>
      </c>
      <c r="E5448" t="str">
        <f>IF($A5448="","",Tienda_3!I648)</f>
        <v>Nequi</v>
      </c>
      <c r="F5448">
        <f>IF($A5448="","",VALUE(RIGHT(Tienda_3!E648,4)))</f>
        <v>2020</v>
      </c>
      <c r="G5448">
        <f>IF($A5448="","",Tienda_3!C648)</f>
        <v>245700</v>
      </c>
      <c r="H5448">
        <f>IF($A5448="","",Tienda_3!D648)</f>
        <v>11300</v>
      </c>
      <c r="I5448">
        <f>IF($A5448="","",Tienda_3!H648)</f>
        <v>5</v>
      </c>
      <c r="J5448">
        <f>IF($A5448="",0,IF(AND(OR('Cuadro-de-mando'!$B$4="(Todas)",'Cuadro-de-mando'!$B$4=$A5448),OR('Cuadro-de-mando'!$E$4="(Todas)",'Cuadro-de-mando'!$E$4=$B5448),OR('Cuadro-de-mando'!$H$4="(Todas)",'Cuadro-de-mando'!$H$4=$C5448),OR('Cuadro-de-mando'!$K$4="(Todas)",'Cuadro-de-mando'!$K$4=$E5448),OR('Cuadro-de-mando'!$N$4="(Todos)",'Cuadro-de-mando'!$N$4=$F5448)),1,0))</f>
        <v>1</v>
      </c>
    </row>
    <row r="5449" spans="1:10" x14ac:dyDescent="0.25">
      <c r="A5449" t="str">
        <f>IF(Tienda_3!$A649="","","Tienda 3")</f>
        <v>Tienda 3</v>
      </c>
      <c r="B5449" t="str">
        <f>IF($A5449="","",Tienda_3!B649)</f>
        <v>Electrónicos</v>
      </c>
      <c r="C5449" t="str">
        <f>IF($A5449="","",Tienda_3!G649)</f>
        <v>Bogotá</v>
      </c>
      <c r="D5449" t="str">
        <f>IF($A5449="","",Tienda_3!F649)</f>
        <v>Ángel Rodriguez</v>
      </c>
      <c r="E5449" t="str">
        <f>IF($A5449="","",Tienda_3!I649)</f>
        <v>Nequi</v>
      </c>
      <c r="F5449">
        <f>IF($A5449="","",VALUE(RIGHT(Tienda_3!E649,4)))</f>
        <v>2022</v>
      </c>
      <c r="G5449">
        <f>IF($A5449="","",Tienda_3!C649)</f>
        <v>1110100</v>
      </c>
      <c r="H5449">
        <f>IF($A5449="","",Tienda_3!D649)</f>
        <v>59500</v>
      </c>
      <c r="I5449">
        <f>IF($A5449="","",Tienda_3!H649)</f>
        <v>4</v>
      </c>
      <c r="J5449">
        <f>IF($A5449="",0,IF(AND(OR('Cuadro-de-mando'!$B$4="(Todas)",'Cuadro-de-mando'!$B$4=$A5449),OR('Cuadro-de-mando'!$E$4="(Todas)",'Cuadro-de-mando'!$E$4=$B5449),OR('Cuadro-de-mando'!$H$4="(Todas)",'Cuadro-de-mando'!$H$4=$C5449),OR('Cuadro-de-mando'!$K$4="(Todas)",'Cuadro-de-mando'!$K$4=$E5449),OR('Cuadro-de-mando'!$N$4="(Todos)",'Cuadro-de-mando'!$N$4=$F5449)),1,0))</f>
        <v>1</v>
      </c>
    </row>
    <row r="5450" spans="1:10" x14ac:dyDescent="0.25">
      <c r="A5450" t="str">
        <f>IF(Tienda_3!$A650="","","Tienda 3")</f>
        <v>Tienda 3</v>
      </c>
      <c r="B5450" t="str">
        <f>IF($A5450="","",Tienda_3!B650)</f>
        <v>Electrodomésticos</v>
      </c>
      <c r="C5450" t="str">
        <f>IF($A5450="","",Tienda_3!G650)</f>
        <v>Bogotá</v>
      </c>
      <c r="D5450" t="str">
        <f>IF($A5450="","",Tienda_3!F650)</f>
        <v>Ángel Rodriguez</v>
      </c>
      <c r="E5450" t="str">
        <f>IF($A5450="","",Tienda_3!I650)</f>
        <v>Tarjeta de crédito</v>
      </c>
      <c r="F5450">
        <f>IF($A5450="","",VALUE(RIGHT(Tienda_3!E650,4)))</f>
        <v>2020</v>
      </c>
      <c r="G5450">
        <f>IF($A5450="","",Tienda_3!C650)</f>
        <v>1190500</v>
      </c>
      <c r="H5450">
        <f>IF($A5450="","",Tienda_3!D650)</f>
        <v>61600</v>
      </c>
      <c r="I5450">
        <f>IF($A5450="","",Tienda_3!H650)</f>
        <v>5</v>
      </c>
      <c r="J5450">
        <f>IF($A5450="",0,IF(AND(OR('Cuadro-de-mando'!$B$4="(Todas)",'Cuadro-de-mando'!$B$4=$A5450),OR('Cuadro-de-mando'!$E$4="(Todas)",'Cuadro-de-mando'!$E$4=$B5450),OR('Cuadro-de-mando'!$H$4="(Todas)",'Cuadro-de-mando'!$H$4=$C5450),OR('Cuadro-de-mando'!$K$4="(Todas)",'Cuadro-de-mando'!$K$4=$E5450),OR('Cuadro-de-mando'!$N$4="(Todos)",'Cuadro-de-mando'!$N$4=$F5450)),1,0))</f>
        <v>1</v>
      </c>
    </row>
    <row r="5451" spans="1:10" x14ac:dyDescent="0.25">
      <c r="A5451" t="str">
        <f>IF(Tienda_3!$A651="","","Tienda 3")</f>
        <v>Tienda 3</v>
      </c>
      <c r="B5451" t="str">
        <f>IF($A5451="","",Tienda_3!B651)</f>
        <v>Muebles</v>
      </c>
      <c r="C5451" t="str">
        <f>IF($A5451="","",Tienda_3!G651)</f>
        <v>Leticia</v>
      </c>
      <c r="D5451" t="str">
        <f>IF($A5451="","",Tienda_3!F651)</f>
        <v>Mariana Herrera</v>
      </c>
      <c r="E5451" t="str">
        <f>IF($A5451="","",Tienda_3!I651)</f>
        <v>Tarjeta de crédito</v>
      </c>
      <c r="F5451">
        <f>IF($A5451="","",VALUE(RIGHT(Tienda_3!E651,4)))</f>
        <v>2020</v>
      </c>
      <c r="G5451">
        <f>IF($A5451="","",Tienda_3!C651)</f>
        <v>614100</v>
      </c>
      <c r="H5451">
        <f>IF($A5451="","",Tienda_3!D651)</f>
        <v>33400</v>
      </c>
      <c r="I5451">
        <f>IF($A5451="","",Tienda_3!H651)</f>
        <v>3</v>
      </c>
      <c r="J5451">
        <f>IF($A5451="",0,IF(AND(OR('Cuadro-de-mando'!$B$4="(Todas)",'Cuadro-de-mando'!$B$4=$A5451),OR('Cuadro-de-mando'!$E$4="(Todas)",'Cuadro-de-mando'!$E$4=$B5451),OR('Cuadro-de-mando'!$H$4="(Todas)",'Cuadro-de-mando'!$H$4=$C5451),OR('Cuadro-de-mando'!$K$4="(Todas)",'Cuadro-de-mando'!$K$4=$E5451),OR('Cuadro-de-mando'!$N$4="(Todos)",'Cuadro-de-mando'!$N$4=$F5451)),1,0))</f>
        <v>1</v>
      </c>
    </row>
    <row r="5452" spans="1:10" x14ac:dyDescent="0.25">
      <c r="A5452" t="str">
        <f>IF(Tienda_3!$A652="","","Tienda 3")</f>
        <v>Tienda 3</v>
      </c>
      <c r="B5452" t="str">
        <f>IF($A5452="","",Tienda_3!B652)</f>
        <v>Muebles</v>
      </c>
      <c r="C5452" t="str">
        <f>IF($A5452="","",Tienda_3!G652)</f>
        <v>Bucaramanga</v>
      </c>
      <c r="D5452" t="str">
        <f>IF($A5452="","",Tienda_3!F652)</f>
        <v>Ángel Rodriguez</v>
      </c>
      <c r="E5452" t="str">
        <f>IF($A5452="","",Tienda_3!I652)</f>
        <v>Tarjeta de crédito</v>
      </c>
      <c r="F5452">
        <f>IF($A5452="","",VALUE(RIGHT(Tienda_3!E652,4)))</f>
        <v>2020</v>
      </c>
      <c r="G5452">
        <f>IF($A5452="","",Tienda_3!C652)</f>
        <v>313700</v>
      </c>
      <c r="H5452">
        <f>IF($A5452="","",Tienda_3!D652)</f>
        <v>19100</v>
      </c>
      <c r="I5452">
        <f>IF($A5452="","",Tienda_3!H652)</f>
        <v>1</v>
      </c>
      <c r="J5452">
        <f>IF($A5452="",0,IF(AND(OR('Cuadro-de-mando'!$B$4="(Todas)",'Cuadro-de-mando'!$B$4=$A5452),OR('Cuadro-de-mando'!$E$4="(Todas)",'Cuadro-de-mando'!$E$4=$B5452),OR('Cuadro-de-mando'!$H$4="(Todas)",'Cuadro-de-mando'!$H$4=$C5452),OR('Cuadro-de-mando'!$K$4="(Todas)",'Cuadro-de-mando'!$K$4=$E5452),OR('Cuadro-de-mando'!$N$4="(Todos)",'Cuadro-de-mando'!$N$4=$F5452)),1,0))</f>
        <v>1</v>
      </c>
    </row>
    <row r="5453" spans="1:10" x14ac:dyDescent="0.25">
      <c r="A5453" t="str">
        <f>IF(Tienda_3!$A653="","","Tienda 3")</f>
        <v>Tienda 3</v>
      </c>
      <c r="B5453" t="str">
        <f>IF($A5453="","",Tienda_3!B653)</f>
        <v>Deportes y diversión</v>
      </c>
      <c r="C5453" t="str">
        <f>IF($A5453="","",Tienda_3!G653)</f>
        <v>Bogotá</v>
      </c>
      <c r="D5453" t="str">
        <f>IF($A5453="","",Tienda_3!F653)</f>
        <v>Beatriz Morales</v>
      </c>
      <c r="E5453" t="str">
        <f>IF($A5453="","",Tienda_3!I653)</f>
        <v>Tarjeta de crédito</v>
      </c>
      <c r="F5453">
        <f>IF($A5453="","",VALUE(RIGHT(Tienda_3!E653,4)))</f>
        <v>2022</v>
      </c>
      <c r="G5453">
        <f>IF($A5453="","",Tienda_3!C653)</f>
        <v>62000</v>
      </c>
      <c r="H5453">
        <f>IF($A5453="","",Tienda_3!D653)</f>
        <v>4000</v>
      </c>
      <c r="I5453">
        <f>IF($A5453="","",Tienda_3!H653)</f>
        <v>5</v>
      </c>
      <c r="J5453">
        <f>IF($A5453="",0,IF(AND(OR('Cuadro-de-mando'!$B$4="(Todas)",'Cuadro-de-mando'!$B$4=$A5453),OR('Cuadro-de-mando'!$E$4="(Todas)",'Cuadro-de-mando'!$E$4=$B5453),OR('Cuadro-de-mando'!$H$4="(Todas)",'Cuadro-de-mando'!$H$4=$C5453),OR('Cuadro-de-mando'!$K$4="(Todas)",'Cuadro-de-mando'!$K$4=$E5453),OR('Cuadro-de-mando'!$N$4="(Todos)",'Cuadro-de-mando'!$N$4=$F5453)),1,0))</f>
        <v>1</v>
      </c>
    </row>
    <row r="5454" spans="1:10" x14ac:dyDescent="0.25">
      <c r="A5454" t="str">
        <f>IF(Tienda_3!$A654="","","Tienda 3")</f>
        <v>Tienda 3</v>
      </c>
      <c r="B5454" t="str">
        <f>IF($A5454="","",Tienda_3!B654)</f>
        <v>Juguetes</v>
      </c>
      <c r="C5454" t="str">
        <f>IF($A5454="","",Tienda_3!G654)</f>
        <v>Medellín</v>
      </c>
      <c r="D5454" t="str">
        <f>IF($A5454="","",Tienda_3!F654)</f>
        <v>Ángel Rodriguez</v>
      </c>
      <c r="E5454" t="str">
        <f>IF($A5454="","",Tienda_3!I654)</f>
        <v>Tarjeta de crédito</v>
      </c>
      <c r="F5454">
        <f>IF($A5454="","",VALUE(RIGHT(Tienda_3!E654,4)))</f>
        <v>2020</v>
      </c>
      <c r="G5454">
        <f>IF($A5454="","",Tienda_3!C654)</f>
        <v>46800</v>
      </c>
      <c r="H5454">
        <f>IF($A5454="","",Tienda_3!D654)</f>
        <v>3000</v>
      </c>
      <c r="I5454">
        <f>IF($A5454="","",Tienda_3!H654)</f>
        <v>5</v>
      </c>
      <c r="J5454">
        <f>IF($A5454="",0,IF(AND(OR('Cuadro-de-mando'!$B$4="(Todas)",'Cuadro-de-mando'!$B$4=$A5454),OR('Cuadro-de-mando'!$E$4="(Todas)",'Cuadro-de-mando'!$E$4=$B5454),OR('Cuadro-de-mando'!$H$4="(Todas)",'Cuadro-de-mando'!$H$4=$C5454),OR('Cuadro-de-mando'!$K$4="(Todas)",'Cuadro-de-mando'!$K$4=$E5454),OR('Cuadro-de-mando'!$N$4="(Todos)",'Cuadro-de-mando'!$N$4=$F5454)),1,0))</f>
        <v>1</v>
      </c>
    </row>
    <row r="5455" spans="1:10" x14ac:dyDescent="0.25">
      <c r="A5455" t="str">
        <f>IF(Tienda_3!$A655="","","Tienda 3")</f>
        <v>Tienda 3</v>
      </c>
      <c r="B5455" t="str">
        <f>IF($A5455="","",Tienda_3!B655)</f>
        <v>Deportes y diversión</v>
      </c>
      <c r="C5455" t="str">
        <f>IF($A5455="","",Tienda_3!G655)</f>
        <v>Cali</v>
      </c>
      <c r="D5455" t="str">
        <f>IF($A5455="","",Tienda_3!F655)</f>
        <v>Juan Fernandez</v>
      </c>
      <c r="E5455" t="str">
        <f>IF($A5455="","",Tienda_3!I655)</f>
        <v>Tarjeta de crédito</v>
      </c>
      <c r="F5455">
        <f>IF($A5455="","",VALUE(RIGHT(Tienda_3!E655,4)))</f>
        <v>2021</v>
      </c>
      <c r="G5455">
        <f>IF($A5455="","",Tienda_3!C655)</f>
        <v>13500</v>
      </c>
      <c r="H5455">
        <f>IF($A5455="","",Tienda_3!D655)</f>
        <v>5500</v>
      </c>
      <c r="I5455">
        <f>IF($A5455="","",Tienda_3!H655)</f>
        <v>5</v>
      </c>
      <c r="J5455">
        <f>IF($A5455="",0,IF(AND(OR('Cuadro-de-mando'!$B$4="(Todas)",'Cuadro-de-mando'!$B$4=$A5455),OR('Cuadro-de-mando'!$E$4="(Todas)",'Cuadro-de-mando'!$E$4=$B5455),OR('Cuadro-de-mando'!$H$4="(Todas)",'Cuadro-de-mando'!$H$4=$C5455),OR('Cuadro-de-mando'!$K$4="(Todas)",'Cuadro-de-mando'!$K$4=$E5455),OR('Cuadro-de-mando'!$N$4="(Todos)",'Cuadro-de-mando'!$N$4=$F5455)),1,0))</f>
        <v>1</v>
      </c>
    </row>
    <row r="5456" spans="1:10" x14ac:dyDescent="0.25">
      <c r="A5456" t="str">
        <f>IF(Tienda_3!$A656="","","Tienda 3")</f>
        <v>Tienda 3</v>
      </c>
      <c r="B5456" t="str">
        <f>IF($A5456="","",Tienda_3!B656)</f>
        <v>Libros</v>
      </c>
      <c r="C5456" t="str">
        <f>IF($A5456="","",Tienda_3!G656)</f>
        <v>Leticia</v>
      </c>
      <c r="D5456" t="str">
        <f>IF($A5456="","",Tienda_3!F656)</f>
        <v>Izabela de León</v>
      </c>
      <c r="E5456" t="str">
        <f>IF($A5456="","",Tienda_3!I656)</f>
        <v>Cupón</v>
      </c>
      <c r="F5456">
        <f>IF($A5456="","",VALUE(RIGHT(Tienda_3!E656,4)))</f>
        <v>2022</v>
      </c>
      <c r="G5456">
        <f>IF($A5456="","",Tienda_3!C656)</f>
        <v>72400</v>
      </c>
      <c r="H5456">
        <f>IF($A5456="","",Tienda_3!D656)</f>
        <v>4600</v>
      </c>
      <c r="I5456">
        <f>IF($A5456="","",Tienda_3!H656)</f>
        <v>5</v>
      </c>
      <c r="J5456">
        <f>IF($A5456="",0,IF(AND(OR('Cuadro-de-mando'!$B$4="(Todas)",'Cuadro-de-mando'!$B$4=$A5456),OR('Cuadro-de-mando'!$E$4="(Todas)",'Cuadro-de-mando'!$E$4=$B5456),OR('Cuadro-de-mando'!$H$4="(Todas)",'Cuadro-de-mando'!$H$4=$C5456),OR('Cuadro-de-mando'!$K$4="(Todas)",'Cuadro-de-mando'!$K$4=$E5456),OR('Cuadro-de-mando'!$N$4="(Todos)",'Cuadro-de-mando'!$N$4=$F5456)),1,0))</f>
        <v>1</v>
      </c>
    </row>
    <row r="5457" spans="1:10" x14ac:dyDescent="0.25">
      <c r="A5457" t="str">
        <f>IF(Tienda_3!$A657="","","Tienda 3")</f>
        <v>Tienda 3</v>
      </c>
      <c r="B5457" t="str">
        <f>IF($A5457="","",Tienda_3!B657)</f>
        <v>Deportes y diversión</v>
      </c>
      <c r="C5457" t="str">
        <f>IF($A5457="","",Tienda_3!G657)</f>
        <v>Riohacha</v>
      </c>
      <c r="D5457" t="str">
        <f>IF($A5457="","",Tienda_3!F657)</f>
        <v>Maria Alfonso</v>
      </c>
      <c r="E5457" t="str">
        <f>IF($A5457="","",Tienda_3!I657)</f>
        <v>Tarjeta de crédito</v>
      </c>
      <c r="F5457">
        <f>IF($A5457="","",VALUE(RIGHT(Tienda_3!E657,4)))</f>
        <v>2022</v>
      </c>
      <c r="G5457">
        <f>IF($A5457="","",Tienda_3!C657)</f>
        <v>507000</v>
      </c>
      <c r="H5457">
        <f>IF($A5457="","",Tienda_3!D657)</f>
        <v>27700</v>
      </c>
      <c r="I5457">
        <f>IF($A5457="","",Tienda_3!H657)</f>
        <v>1</v>
      </c>
      <c r="J5457">
        <f>IF($A5457="",0,IF(AND(OR('Cuadro-de-mando'!$B$4="(Todas)",'Cuadro-de-mando'!$B$4=$A5457),OR('Cuadro-de-mando'!$E$4="(Todas)",'Cuadro-de-mando'!$E$4=$B5457),OR('Cuadro-de-mando'!$H$4="(Todas)",'Cuadro-de-mando'!$H$4=$C5457),OR('Cuadro-de-mando'!$K$4="(Todas)",'Cuadro-de-mando'!$K$4=$E5457),OR('Cuadro-de-mando'!$N$4="(Todos)",'Cuadro-de-mando'!$N$4=$F5457)),1,0))</f>
        <v>1</v>
      </c>
    </row>
    <row r="5458" spans="1:10" x14ac:dyDescent="0.25">
      <c r="A5458" t="str">
        <f>IF(Tienda_3!$A658="","","Tienda 3")</f>
        <v>Tienda 3</v>
      </c>
      <c r="B5458" t="str">
        <f>IF($A5458="","",Tienda_3!B658)</f>
        <v>Muebles</v>
      </c>
      <c r="C5458" t="str">
        <f>IF($A5458="","",Tienda_3!G658)</f>
        <v>Cali</v>
      </c>
      <c r="D5458" t="str">
        <f>IF($A5458="","",Tienda_3!F658)</f>
        <v>Ángel Rodriguez</v>
      </c>
      <c r="E5458" t="str">
        <f>IF($A5458="","",Tienda_3!I658)</f>
        <v>Nequi</v>
      </c>
      <c r="F5458">
        <f>IF($A5458="","",VALUE(RIGHT(Tienda_3!E658,4)))</f>
        <v>2021</v>
      </c>
      <c r="G5458">
        <f>IF($A5458="","",Tienda_3!C658)</f>
        <v>507300</v>
      </c>
      <c r="H5458">
        <f>IF($A5458="","",Tienda_3!D658)</f>
        <v>25200</v>
      </c>
      <c r="I5458">
        <f>IF($A5458="","",Tienda_3!H658)</f>
        <v>5</v>
      </c>
      <c r="J5458">
        <f>IF($A5458="",0,IF(AND(OR('Cuadro-de-mando'!$B$4="(Todas)",'Cuadro-de-mando'!$B$4=$A5458),OR('Cuadro-de-mando'!$E$4="(Todas)",'Cuadro-de-mando'!$E$4=$B5458),OR('Cuadro-de-mando'!$H$4="(Todas)",'Cuadro-de-mando'!$H$4=$C5458),OR('Cuadro-de-mando'!$K$4="(Todas)",'Cuadro-de-mando'!$K$4=$E5458),OR('Cuadro-de-mando'!$N$4="(Todos)",'Cuadro-de-mando'!$N$4=$F5458)),1,0))</f>
        <v>1</v>
      </c>
    </row>
    <row r="5459" spans="1:10" x14ac:dyDescent="0.25">
      <c r="A5459" t="str">
        <f>IF(Tienda_3!$A659="","","Tienda 3")</f>
        <v>Tienda 3</v>
      </c>
      <c r="B5459" t="str">
        <f>IF($A5459="","",Tienda_3!B659)</f>
        <v>Muebles</v>
      </c>
      <c r="C5459" t="str">
        <f>IF($A5459="","",Tienda_3!G659)</f>
        <v>Cali</v>
      </c>
      <c r="D5459" t="str">
        <f>IF($A5459="","",Tienda_3!F659)</f>
        <v>Beatriz Morales</v>
      </c>
      <c r="E5459" t="str">
        <f>IF($A5459="","",Tienda_3!I659)</f>
        <v>Tarjeta de crédito</v>
      </c>
      <c r="F5459">
        <f>IF($A5459="","",VALUE(RIGHT(Tienda_3!E659,4)))</f>
        <v>2021</v>
      </c>
      <c r="G5459">
        <f>IF($A5459="","",Tienda_3!C659)</f>
        <v>561700</v>
      </c>
      <c r="H5459">
        <f>IF($A5459="","",Tienda_3!D659)</f>
        <v>30100</v>
      </c>
      <c r="I5459">
        <f>IF($A5459="","",Tienda_3!H659)</f>
        <v>5</v>
      </c>
      <c r="J5459">
        <f>IF($A5459="",0,IF(AND(OR('Cuadro-de-mando'!$B$4="(Todas)",'Cuadro-de-mando'!$B$4=$A5459),OR('Cuadro-de-mando'!$E$4="(Todas)",'Cuadro-de-mando'!$E$4=$B5459),OR('Cuadro-de-mando'!$H$4="(Todas)",'Cuadro-de-mando'!$H$4=$C5459),OR('Cuadro-de-mando'!$K$4="(Todas)",'Cuadro-de-mando'!$K$4=$E5459),OR('Cuadro-de-mando'!$N$4="(Todos)",'Cuadro-de-mando'!$N$4=$F5459)),1,0))</f>
        <v>1</v>
      </c>
    </row>
    <row r="5460" spans="1:10" x14ac:dyDescent="0.25">
      <c r="A5460" t="str">
        <f>IF(Tienda_3!$A660="","","Tienda 3")</f>
        <v>Tienda 3</v>
      </c>
      <c r="B5460" t="str">
        <f>IF($A5460="","",Tienda_3!B660)</f>
        <v>Deportes y diversión</v>
      </c>
      <c r="C5460" t="str">
        <f>IF($A5460="","",Tienda_3!G660)</f>
        <v>Santa Marta</v>
      </c>
      <c r="D5460" t="str">
        <f>IF($A5460="","",Tienda_3!F660)</f>
        <v>Beatriz Morales</v>
      </c>
      <c r="E5460" t="str">
        <f>IF($A5460="","",Tienda_3!I660)</f>
        <v>Tarjeta de crédito</v>
      </c>
      <c r="F5460">
        <f>IF($A5460="","",VALUE(RIGHT(Tienda_3!E660,4)))</f>
        <v>2020</v>
      </c>
      <c r="G5460">
        <f>IF($A5460="","",Tienda_3!C660)</f>
        <v>90000</v>
      </c>
      <c r="H5460">
        <f>IF($A5460="","",Tienda_3!D660)</f>
        <v>5000</v>
      </c>
      <c r="I5460">
        <f>IF($A5460="","",Tienda_3!H660)</f>
        <v>5</v>
      </c>
      <c r="J5460">
        <f>IF($A5460="",0,IF(AND(OR('Cuadro-de-mando'!$B$4="(Todas)",'Cuadro-de-mando'!$B$4=$A5460),OR('Cuadro-de-mando'!$E$4="(Todas)",'Cuadro-de-mando'!$E$4=$B5460),OR('Cuadro-de-mando'!$H$4="(Todas)",'Cuadro-de-mando'!$H$4=$C5460),OR('Cuadro-de-mando'!$K$4="(Todas)",'Cuadro-de-mando'!$K$4=$E5460),OR('Cuadro-de-mando'!$N$4="(Todos)",'Cuadro-de-mando'!$N$4=$F5460)),1,0))</f>
        <v>1</v>
      </c>
    </row>
    <row r="5461" spans="1:10" x14ac:dyDescent="0.25">
      <c r="A5461" t="str">
        <f>IF(Tienda_3!$A661="","","Tienda 3")</f>
        <v>Tienda 3</v>
      </c>
      <c r="B5461" t="str">
        <f>IF($A5461="","",Tienda_3!B661)</f>
        <v>Deportes y diversión</v>
      </c>
      <c r="C5461" t="str">
        <f>IF($A5461="","",Tienda_3!G661)</f>
        <v>Pereira</v>
      </c>
      <c r="D5461" t="str">
        <f>IF($A5461="","",Tienda_3!F661)</f>
        <v>Juliana Costa</v>
      </c>
      <c r="E5461" t="str">
        <f>IF($A5461="","",Tienda_3!I661)</f>
        <v>Tarjeta de crédito</v>
      </c>
      <c r="F5461">
        <f>IF($A5461="","",VALUE(RIGHT(Tienda_3!E661,4)))</f>
        <v>2020</v>
      </c>
      <c r="G5461">
        <f>IF($A5461="","",Tienda_3!C661)</f>
        <v>453700</v>
      </c>
      <c r="H5461">
        <f>IF($A5461="","",Tienda_3!D661)</f>
        <v>24600</v>
      </c>
      <c r="I5461">
        <f>IF($A5461="","",Tienda_3!H661)</f>
        <v>5</v>
      </c>
      <c r="J5461">
        <f>IF($A5461="",0,IF(AND(OR('Cuadro-de-mando'!$B$4="(Todas)",'Cuadro-de-mando'!$B$4=$A5461),OR('Cuadro-de-mando'!$E$4="(Todas)",'Cuadro-de-mando'!$E$4=$B5461),OR('Cuadro-de-mando'!$H$4="(Todas)",'Cuadro-de-mando'!$H$4=$C5461),OR('Cuadro-de-mando'!$K$4="(Todas)",'Cuadro-de-mando'!$K$4=$E5461),OR('Cuadro-de-mando'!$N$4="(Todos)",'Cuadro-de-mando'!$N$4=$F5461)),1,0))</f>
        <v>1</v>
      </c>
    </row>
    <row r="5462" spans="1:10" x14ac:dyDescent="0.25">
      <c r="A5462" t="str">
        <f>IF(Tienda_3!$A662="","","Tienda 3")</f>
        <v>Tienda 3</v>
      </c>
      <c r="B5462" t="str">
        <f>IF($A5462="","",Tienda_3!B662)</f>
        <v>Electrodomésticos</v>
      </c>
      <c r="C5462" t="str">
        <f>IF($A5462="","",Tienda_3!G662)</f>
        <v>Barranquilla</v>
      </c>
      <c r="D5462" t="str">
        <f>IF($A5462="","",Tienda_3!F662)</f>
        <v>Juliana Costa</v>
      </c>
      <c r="E5462" t="str">
        <f>IF($A5462="","",Tienda_3!I662)</f>
        <v>Nequi</v>
      </c>
      <c r="F5462">
        <f>IF($A5462="","",VALUE(RIGHT(Tienda_3!E662,4)))</f>
        <v>2021</v>
      </c>
      <c r="G5462">
        <f>IF($A5462="","",Tienda_3!C662)</f>
        <v>583600</v>
      </c>
      <c r="H5462">
        <f>IF($A5462="","",Tienda_3!D662)</f>
        <v>31300</v>
      </c>
      <c r="I5462">
        <f>IF($A5462="","",Tienda_3!H662)</f>
        <v>5</v>
      </c>
      <c r="J5462">
        <f>IF($A5462="",0,IF(AND(OR('Cuadro-de-mando'!$B$4="(Todas)",'Cuadro-de-mando'!$B$4=$A5462),OR('Cuadro-de-mando'!$E$4="(Todas)",'Cuadro-de-mando'!$E$4=$B5462),OR('Cuadro-de-mando'!$H$4="(Todas)",'Cuadro-de-mando'!$H$4=$C5462),OR('Cuadro-de-mando'!$K$4="(Todas)",'Cuadro-de-mando'!$K$4=$E5462),OR('Cuadro-de-mando'!$N$4="(Todos)",'Cuadro-de-mando'!$N$4=$F5462)),1,0))</f>
        <v>1</v>
      </c>
    </row>
    <row r="5463" spans="1:10" x14ac:dyDescent="0.25">
      <c r="A5463" t="str">
        <f>IF(Tienda_3!$A663="","","Tienda 3")</f>
        <v>Tienda 3</v>
      </c>
      <c r="B5463" t="str">
        <f>IF($A5463="","",Tienda_3!B663)</f>
        <v>Instrumentos musicales</v>
      </c>
      <c r="C5463" t="str">
        <f>IF($A5463="","",Tienda_3!G663)</f>
        <v>Bogotá</v>
      </c>
      <c r="D5463" t="str">
        <f>IF($A5463="","",Tienda_3!F663)</f>
        <v>Maria Alfonso</v>
      </c>
      <c r="E5463" t="str">
        <f>IF($A5463="","",Tienda_3!I663)</f>
        <v>Tarjeta de crédito</v>
      </c>
      <c r="F5463">
        <f>IF($A5463="","",VALUE(RIGHT(Tienda_3!E663,4)))</f>
        <v>2022</v>
      </c>
      <c r="G5463">
        <f>IF($A5463="","",Tienda_3!C663)</f>
        <v>754600</v>
      </c>
      <c r="H5463">
        <f>IF($A5463="","",Tienda_3!D663)</f>
        <v>40600</v>
      </c>
      <c r="I5463">
        <f>IF($A5463="","",Tienda_3!H663)</f>
        <v>4</v>
      </c>
      <c r="J5463">
        <f>IF($A5463="",0,IF(AND(OR('Cuadro-de-mando'!$B$4="(Todas)",'Cuadro-de-mando'!$B$4=$A5463),OR('Cuadro-de-mando'!$E$4="(Todas)",'Cuadro-de-mando'!$E$4=$B5463),OR('Cuadro-de-mando'!$H$4="(Todas)",'Cuadro-de-mando'!$H$4=$C5463),OR('Cuadro-de-mando'!$K$4="(Todas)",'Cuadro-de-mando'!$K$4=$E5463),OR('Cuadro-de-mando'!$N$4="(Todos)",'Cuadro-de-mando'!$N$4=$F5463)),1,0))</f>
        <v>1</v>
      </c>
    </row>
    <row r="5464" spans="1:10" x14ac:dyDescent="0.25">
      <c r="A5464" t="str">
        <f>IF(Tienda_3!$A664="","","Tienda 3")</f>
        <v>Tienda 3</v>
      </c>
      <c r="B5464" t="str">
        <f>IF($A5464="","",Tienda_3!B664)</f>
        <v>Electrónicos</v>
      </c>
      <c r="C5464" t="str">
        <f>IF($A5464="","",Tienda_3!G664)</f>
        <v>Barranquilla</v>
      </c>
      <c r="D5464" t="str">
        <f>IF($A5464="","",Tienda_3!F664)</f>
        <v>Blanca Ramirez</v>
      </c>
      <c r="E5464" t="str">
        <f>IF($A5464="","",Tienda_3!I664)</f>
        <v>Tarjeta de crédito</v>
      </c>
      <c r="F5464">
        <f>IF($A5464="","",VALUE(RIGHT(Tienda_3!E664,4)))</f>
        <v>2021</v>
      </c>
      <c r="G5464">
        <f>IF($A5464="","",Tienda_3!C664)</f>
        <v>137100</v>
      </c>
      <c r="H5464">
        <f>IF($A5464="","",Tienda_3!D664)</f>
        <v>7500</v>
      </c>
      <c r="I5464">
        <f>IF($A5464="","",Tienda_3!H664)</f>
        <v>5</v>
      </c>
      <c r="J5464">
        <f>IF($A5464="",0,IF(AND(OR('Cuadro-de-mando'!$B$4="(Todas)",'Cuadro-de-mando'!$B$4=$A5464),OR('Cuadro-de-mando'!$E$4="(Todas)",'Cuadro-de-mando'!$E$4=$B5464),OR('Cuadro-de-mando'!$H$4="(Todas)",'Cuadro-de-mando'!$H$4=$C5464),OR('Cuadro-de-mando'!$K$4="(Todas)",'Cuadro-de-mando'!$K$4=$E5464),OR('Cuadro-de-mando'!$N$4="(Todos)",'Cuadro-de-mando'!$N$4=$F5464)),1,0))</f>
        <v>1</v>
      </c>
    </row>
    <row r="5465" spans="1:10" x14ac:dyDescent="0.25">
      <c r="A5465" t="str">
        <f>IF(Tienda_3!$A665="","","Tienda 3")</f>
        <v>Tienda 3</v>
      </c>
      <c r="B5465" t="str">
        <f>IF($A5465="","",Tienda_3!B665)</f>
        <v>Muebles</v>
      </c>
      <c r="C5465" t="str">
        <f>IF($A5465="","",Tienda_3!G665)</f>
        <v>Cali</v>
      </c>
      <c r="D5465" t="str">
        <f>IF($A5465="","",Tienda_3!F665)</f>
        <v>Santiago Silva</v>
      </c>
      <c r="E5465" t="str">
        <f>IF($A5465="","",Tienda_3!I665)</f>
        <v>Tarjeta de crédito</v>
      </c>
      <c r="F5465">
        <f>IF($A5465="","",VALUE(RIGHT(Tienda_3!E665,4)))</f>
        <v>2020</v>
      </c>
      <c r="G5465">
        <f>IF($A5465="","",Tienda_3!C665)</f>
        <v>336800</v>
      </c>
      <c r="H5465">
        <f>IF($A5465="","",Tienda_3!D665)</f>
        <v>16100</v>
      </c>
      <c r="I5465">
        <f>IF($A5465="","",Tienda_3!H665)</f>
        <v>4</v>
      </c>
      <c r="J5465">
        <f>IF($A5465="",0,IF(AND(OR('Cuadro-de-mando'!$B$4="(Todas)",'Cuadro-de-mando'!$B$4=$A5465),OR('Cuadro-de-mando'!$E$4="(Todas)",'Cuadro-de-mando'!$E$4=$B5465),OR('Cuadro-de-mando'!$H$4="(Todas)",'Cuadro-de-mando'!$H$4=$C5465),OR('Cuadro-de-mando'!$K$4="(Todas)",'Cuadro-de-mando'!$K$4=$E5465),OR('Cuadro-de-mando'!$N$4="(Todos)",'Cuadro-de-mando'!$N$4=$F5465)),1,0))</f>
        <v>1</v>
      </c>
    </row>
    <row r="5466" spans="1:10" x14ac:dyDescent="0.25">
      <c r="A5466" t="str">
        <f>IF(Tienda_3!$A666="","","Tienda 3")</f>
        <v>Tienda 3</v>
      </c>
      <c r="B5466" t="str">
        <f>IF($A5466="","",Tienda_3!B666)</f>
        <v>Muebles</v>
      </c>
      <c r="C5466" t="str">
        <f>IF($A5466="","",Tienda_3!G666)</f>
        <v>Medellín</v>
      </c>
      <c r="D5466" t="str">
        <f>IF($A5466="","",Tienda_3!F666)</f>
        <v>Blanca Ramirez</v>
      </c>
      <c r="E5466" t="str">
        <f>IF($A5466="","",Tienda_3!I666)</f>
        <v>Tarjeta de crédito</v>
      </c>
      <c r="F5466">
        <f>IF($A5466="","",VALUE(RIGHT(Tienda_3!E666,4)))</f>
        <v>2022</v>
      </c>
      <c r="G5466">
        <f>IF($A5466="","",Tienda_3!C666)</f>
        <v>720000</v>
      </c>
      <c r="H5466">
        <f>IF($A5466="","",Tienda_3!D666)</f>
        <v>36500</v>
      </c>
      <c r="I5466">
        <f>IF($A5466="","",Tienda_3!H666)</f>
        <v>1</v>
      </c>
      <c r="J5466">
        <f>IF($A5466="",0,IF(AND(OR('Cuadro-de-mando'!$B$4="(Todas)",'Cuadro-de-mando'!$B$4=$A5466),OR('Cuadro-de-mando'!$E$4="(Todas)",'Cuadro-de-mando'!$E$4=$B5466),OR('Cuadro-de-mando'!$H$4="(Todas)",'Cuadro-de-mando'!$H$4=$C5466),OR('Cuadro-de-mando'!$K$4="(Todas)",'Cuadro-de-mando'!$K$4=$E5466),OR('Cuadro-de-mando'!$N$4="(Todos)",'Cuadro-de-mando'!$N$4=$F5466)),1,0))</f>
        <v>1</v>
      </c>
    </row>
    <row r="5467" spans="1:10" x14ac:dyDescent="0.25">
      <c r="A5467" t="str">
        <f>IF(Tienda_3!$A667="","","Tienda 3")</f>
        <v>Tienda 3</v>
      </c>
      <c r="B5467" t="str">
        <f>IF($A5467="","",Tienda_3!B667)</f>
        <v>Muebles</v>
      </c>
      <c r="C5467" t="str">
        <f>IF($A5467="","",Tienda_3!G667)</f>
        <v>Bogotá</v>
      </c>
      <c r="D5467" t="str">
        <f>IF($A5467="","",Tienda_3!F667)</f>
        <v>Maria Alfonso</v>
      </c>
      <c r="E5467" t="str">
        <f>IF($A5467="","",Tienda_3!I667)</f>
        <v>Nequi</v>
      </c>
      <c r="F5467">
        <f>IF($A5467="","",VALUE(RIGHT(Tienda_3!E667,4)))</f>
        <v>2020</v>
      </c>
      <c r="G5467">
        <f>IF($A5467="","",Tienda_3!C667)</f>
        <v>429700</v>
      </c>
      <c r="H5467">
        <f>IF($A5467="","",Tienda_3!D667)</f>
        <v>25300</v>
      </c>
      <c r="I5467">
        <f>IF($A5467="","",Tienda_3!H667)</f>
        <v>5</v>
      </c>
      <c r="J5467">
        <f>IF($A5467="",0,IF(AND(OR('Cuadro-de-mando'!$B$4="(Todas)",'Cuadro-de-mando'!$B$4=$A5467),OR('Cuadro-de-mando'!$E$4="(Todas)",'Cuadro-de-mando'!$E$4=$B5467),OR('Cuadro-de-mando'!$H$4="(Todas)",'Cuadro-de-mando'!$H$4=$C5467),OR('Cuadro-de-mando'!$K$4="(Todas)",'Cuadro-de-mando'!$K$4=$E5467),OR('Cuadro-de-mando'!$N$4="(Todos)",'Cuadro-de-mando'!$N$4=$F5467)),1,0))</f>
        <v>1</v>
      </c>
    </row>
    <row r="5468" spans="1:10" x14ac:dyDescent="0.25">
      <c r="A5468" t="str">
        <f>IF(Tienda_3!$A668="","","Tienda 3")</f>
        <v>Tienda 3</v>
      </c>
      <c r="B5468" t="str">
        <f>IF($A5468="","",Tienda_3!B668)</f>
        <v>Juguetes</v>
      </c>
      <c r="C5468" t="str">
        <f>IF($A5468="","",Tienda_3!G668)</f>
        <v>Bogotá</v>
      </c>
      <c r="D5468" t="str">
        <f>IF($A5468="","",Tienda_3!F668)</f>
        <v>Mariana Herrera</v>
      </c>
      <c r="E5468" t="str">
        <f>IF($A5468="","",Tienda_3!I668)</f>
        <v>Tarjeta de crédito</v>
      </c>
      <c r="F5468">
        <f>IF($A5468="","",VALUE(RIGHT(Tienda_3!E668,4)))</f>
        <v>2020</v>
      </c>
      <c r="G5468">
        <f>IF($A5468="","",Tienda_3!C668)</f>
        <v>17500</v>
      </c>
      <c r="H5468">
        <f>IF($A5468="","",Tienda_3!D668)</f>
        <v>0</v>
      </c>
      <c r="I5468">
        <f>IF($A5468="","",Tienda_3!H668)</f>
        <v>5</v>
      </c>
      <c r="J5468">
        <f>IF($A5468="",0,IF(AND(OR('Cuadro-de-mando'!$B$4="(Todas)",'Cuadro-de-mando'!$B$4=$A5468),OR('Cuadro-de-mando'!$E$4="(Todas)",'Cuadro-de-mando'!$E$4=$B5468),OR('Cuadro-de-mando'!$H$4="(Todas)",'Cuadro-de-mando'!$H$4=$C5468),OR('Cuadro-de-mando'!$K$4="(Todas)",'Cuadro-de-mando'!$K$4=$E5468),OR('Cuadro-de-mando'!$N$4="(Todos)",'Cuadro-de-mando'!$N$4=$F5468)),1,0))</f>
        <v>1</v>
      </c>
    </row>
    <row r="5469" spans="1:10" x14ac:dyDescent="0.25">
      <c r="A5469" t="str">
        <f>IF(Tienda_3!$A669="","","Tienda 3")</f>
        <v>Tienda 3</v>
      </c>
      <c r="B5469" t="str">
        <f>IF($A5469="","",Tienda_3!B669)</f>
        <v>Instrumentos musicales</v>
      </c>
      <c r="C5469" t="str">
        <f>IF($A5469="","",Tienda_3!G669)</f>
        <v>Bucaramanga</v>
      </c>
      <c r="D5469" t="str">
        <f>IF($A5469="","",Tienda_3!F669)</f>
        <v>Blanca Ramirez</v>
      </c>
      <c r="E5469" t="str">
        <f>IF($A5469="","",Tienda_3!I669)</f>
        <v>Tarjeta de crédito</v>
      </c>
      <c r="F5469">
        <f>IF($A5469="","",VALUE(RIGHT(Tienda_3!E669,4)))</f>
        <v>2020</v>
      </c>
      <c r="G5469">
        <f>IF($A5469="","",Tienda_3!C669)</f>
        <v>572600</v>
      </c>
      <c r="H5469">
        <f>IF($A5469="","",Tienda_3!D669)</f>
        <v>28700</v>
      </c>
      <c r="I5469">
        <f>IF($A5469="","",Tienda_3!H669)</f>
        <v>4</v>
      </c>
      <c r="J5469">
        <f>IF($A5469="",0,IF(AND(OR('Cuadro-de-mando'!$B$4="(Todas)",'Cuadro-de-mando'!$B$4=$A5469),OR('Cuadro-de-mando'!$E$4="(Todas)",'Cuadro-de-mando'!$E$4=$B5469),OR('Cuadro-de-mando'!$H$4="(Todas)",'Cuadro-de-mando'!$H$4=$C5469),OR('Cuadro-de-mando'!$K$4="(Todas)",'Cuadro-de-mando'!$K$4=$E5469),OR('Cuadro-de-mando'!$N$4="(Todos)",'Cuadro-de-mando'!$N$4=$F5469)),1,0))</f>
        <v>1</v>
      </c>
    </row>
    <row r="5470" spans="1:10" x14ac:dyDescent="0.25">
      <c r="A5470" t="str">
        <f>IF(Tienda_3!$A670="","","Tienda 3")</f>
        <v>Tienda 3</v>
      </c>
      <c r="B5470" t="str">
        <f>IF($A5470="","",Tienda_3!B670)</f>
        <v>Electrónicos</v>
      </c>
      <c r="C5470" t="str">
        <f>IF($A5470="","",Tienda_3!G670)</f>
        <v>Bogotá</v>
      </c>
      <c r="D5470" t="str">
        <f>IF($A5470="","",Tienda_3!F670)</f>
        <v>Maria Alfonso</v>
      </c>
      <c r="E5470" t="str">
        <f>IF($A5470="","",Tienda_3!I670)</f>
        <v>Nequi</v>
      </c>
      <c r="F5470">
        <f>IF($A5470="","",VALUE(RIGHT(Tienda_3!E670,4)))</f>
        <v>2022</v>
      </c>
      <c r="G5470">
        <f>IF($A5470="","",Tienda_3!C670)</f>
        <v>357900</v>
      </c>
      <c r="H5470">
        <f>IF($A5470="","",Tienda_3!D670)</f>
        <v>17200</v>
      </c>
      <c r="I5470">
        <f>IF($A5470="","",Tienda_3!H670)</f>
        <v>5</v>
      </c>
      <c r="J5470">
        <f>IF($A5470="",0,IF(AND(OR('Cuadro-de-mando'!$B$4="(Todas)",'Cuadro-de-mando'!$B$4=$A5470),OR('Cuadro-de-mando'!$E$4="(Todas)",'Cuadro-de-mando'!$E$4=$B5470),OR('Cuadro-de-mando'!$H$4="(Todas)",'Cuadro-de-mando'!$H$4=$C5470),OR('Cuadro-de-mando'!$K$4="(Todas)",'Cuadro-de-mando'!$K$4=$E5470),OR('Cuadro-de-mando'!$N$4="(Todos)",'Cuadro-de-mando'!$N$4=$F5470)),1,0))</f>
        <v>1</v>
      </c>
    </row>
    <row r="5471" spans="1:10" x14ac:dyDescent="0.25">
      <c r="A5471" t="str">
        <f>IF(Tienda_3!$A671="","","Tienda 3")</f>
        <v>Tienda 3</v>
      </c>
      <c r="B5471" t="str">
        <f>IF($A5471="","",Tienda_3!B671)</f>
        <v>Electrodomésticos</v>
      </c>
      <c r="C5471" t="str">
        <f>IF($A5471="","",Tienda_3!G671)</f>
        <v>Bogotá</v>
      </c>
      <c r="D5471" t="str">
        <f>IF($A5471="","",Tienda_3!F671)</f>
        <v>Camila Rivera</v>
      </c>
      <c r="E5471" t="str">
        <f>IF($A5471="","",Tienda_3!I671)</f>
        <v>Tarjeta de crédito</v>
      </c>
      <c r="F5471">
        <f>IF($A5471="","",VALUE(RIGHT(Tienda_3!E671,4)))</f>
        <v>2021</v>
      </c>
      <c r="G5471">
        <f>IF($A5471="","",Tienda_3!C671)</f>
        <v>994100</v>
      </c>
      <c r="H5471">
        <f>IF($A5471="","",Tienda_3!D671)</f>
        <v>51100</v>
      </c>
      <c r="I5471">
        <f>IF($A5471="","",Tienda_3!H671)</f>
        <v>4</v>
      </c>
      <c r="J5471">
        <f>IF($A5471="",0,IF(AND(OR('Cuadro-de-mando'!$B$4="(Todas)",'Cuadro-de-mando'!$B$4=$A5471),OR('Cuadro-de-mando'!$E$4="(Todas)",'Cuadro-de-mando'!$E$4=$B5471),OR('Cuadro-de-mando'!$H$4="(Todas)",'Cuadro-de-mando'!$H$4=$C5471),OR('Cuadro-de-mando'!$K$4="(Todas)",'Cuadro-de-mando'!$K$4=$E5471),OR('Cuadro-de-mando'!$N$4="(Todos)",'Cuadro-de-mando'!$N$4=$F5471)),1,0))</f>
        <v>1</v>
      </c>
    </row>
    <row r="5472" spans="1:10" x14ac:dyDescent="0.25">
      <c r="A5472" t="str">
        <f>IF(Tienda_3!$A672="","","Tienda 3")</f>
        <v>Tienda 3</v>
      </c>
      <c r="B5472" t="str">
        <f>IF($A5472="","",Tienda_3!B672)</f>
        <v>Electrónicos</v>
      </c>
      <c r="C5472" t="str">
        <f>IF($A5472="","",Tienda_3!G672)</f>
        <v>Bogotá</v>
      </c>
      <c r="D5472" t="str">
        <f>IF($A5472="","",Tienda_3!F672)</f>
        <v>Ángel Rodriguez</v>
      </c>
      <c r="E5472" t="str">
        <f>IF($A5472="","",Tienda_3!I672)</f>
        <v>Tarjeta de crédito</v>
      </c>
      <c r="F5472">
        <f>IF($A5472="","",VALUE(RIGHT(Tienda_3!E672,4)))</f>
        <v>2021</v>
      </c>
      <c r="G5472">
        <f>IF($A5472="","",Tienda_3!C672)</f>
        <v>156700</v>
      </c>
      <c r="H5472">
        <f>IF($A5472="","",Tienda_3!D672)</f>
        <v>6500</v>
      </c>
      <c r="I5472">
        <f>IF($A5472="","",Tienda_3!H672)</f>
        <v>5</v>
      </c>
      <c r="J5472">
        <f>IF($A5472="",0,IF(AND(OR('Cuadro-de-mando'!$B$4="(Todas)",'Cuadro-de-mando'!$B$4=$A5472),OR('Cuadro-de-mando'!$E$4="(Todas)",'Cuadro-de-mando'!$E$4=$B5472),OR('Cuadro-de-mando'!$H$4="(Todas)",'Cuadro-de-mando'!$H$4=$C5472),OR('Cuadro-de-mando'!$K$4="(Todas)",'Cuadro-de-mando'!$K$4=$E5472),OR('Cuadro-de-mando'!$N$4="(Todos)",'Cuadro-de-mando'!$N$4=$F5472)),1,0))</f>
        <v>1</v>
      </c>
    </row>
    <row r="5473" spans="1:10" x14ac:dyDescent="0.25">
      <c r="A5473" t="str">
        <f>IF(Tienda_3!$A673="","","Tienda 3")</f>
        <v>Tienda 3</v>
      </c>
      <c r="B5473" t="str">
        <f>IF($A5473="","",Tienda_3!B673)</f>
        <v>Artículos para el hogar</v>
      </c>
      <c r="C5473" t="str">
        <f>IF($A5473="","",Tienda_3!G673)</f>
        <v>Barranquilla</v>
      </c>
      <c r="D5473" t="str">
        <f>IF($A5473="","",Tienda_3!F673)</f>
        <v>Santiago Silva</v>
      </c>
      <c r="E5473" t="str">
        <f>IF($A5473="","",Tienda_3!I673)</f>
        <v>Cupón</v>
      </c>
      <c r="F5473">
        <f>IF($A5473="","",VALUE(RIGHT(Tienda_3!E673,4)))</f>
        <v>2021</v>
      </c>
      <c r="G5473">
        <f>IF($A5473="","",Tienda_3!C673)</f>
        <v>201400</v>
      </c>
      <c r="H5473">
        <f>IF($A5473="","",Tienda_3!D673)</f>
        <v>11100</v>
      </c>
      <c r="I5473">
        <f>IF($A5473="","",Tienda_3!H673)</f>
        <v>5</v>
      </c>
      <c r="J5473">
        <f>IF($A5473="",0,IF(AND(OR('Cuadro-de-mando'!$B$4="(Todas)",'Cuadro-de-mando'!$B$4=$A5473),OR('Cuadro-de-mando'!$E$4="(Todas)",'Cuadro-de-mando'!$E$4=$B5473),OR('Cuadro-de-mando'!$H$4="(Todas)",'Cuadro-de-mando'!$H$4=$C5473),OR('Cuadro-de-mando'!$K$4="(Todas)",'Cuadro-de-mando'!$K$4=$E5473),OR('Cuadro-de-mando'!$N$4="(Todos)",'Cuadro-de-mando'!$N$4=$F5473)),1,0))</f>
        <v>1</v>
      </c>
    </row>
    <row r="5474" spans="1:10" x14ac:dyDescent="0.25">
      <c r="A5474" t="str">
        <f>IF(Tienda_3!$A674="","","Tienda 3")</f>
        <v>Tienda 3</v>
      </c>
      <c r="B5474" t="str">
        <f>IF($A5474="","",Tienda_3!B674)</f>
        <v>Instrumentos musicales</v>
      </c>
      <c r="C5474" t="str">
        <f>IF($A5474="","",Tienda_3!G674)</f>
        <v>Medellín</v>
      </c>
      <c r="D5474" t="str">
        <f>IF($A5474="","",Tienda_3!F674)</f>
        <v>Pedro Gomez</v>
      </c>
      <c r="E5474" t="str">
        <f>IF($A5474="","",Tienda_3!I674)</f>
        <v>Tarjeta de crédito</v>
      </c>
      <c r="F5474">
        <f>IF($A5474="","",VALUE(RIGHT(Tienda_3!E674,4)))</f>
        <v>2020</v>
      </c>
      <c r="G5474">
        <f>IF($A5474="","",Tienda_3!C674)</f>
        <v>771200</v>
      </c>
      <c r="H5474">
        <f>IF($A5474="","",Tienda_3!D674)</f>
        <v>41700</v>
      </c>
      <c r="I5474">
        <f>IF($A5474="","",Tienda_3!H674)</f>
        <v>4</v>
      </c>
      <c r="J5474">
        <f>IF($A5474="",0,IF(AND(OR('Cuadro-de-mando'!$B$4="(Todas)",'Cuadro-de-mando'!$B$4=$A5474),OR('Cuadro-de-mando'!$E$4="(Todas)",'Cuadro-de-mando'!$E$4=$B5474),OR('Cuadro-de-mando'!$H$4="(Todas)",'Cuadro-de-mando'!$H$4=$C5474),OR('Cuadro-de-mando'!$K$4="(Todas)",'Cuadro-de-mando'!$K$4=$E5474),OR('Cuadro-de-mando'!$N$4="(Todos)",'Cuadro-de-mando'!$N$4=$F5474)),1,0))</f>
        <v>1</v>
      </c>
    </row>
    <row r="5475" spans="1:10" x14ac:dyDescent="0.25">
      <c r="A5475" t="str">
        <f>IF(Tienda_3!$A675="","","Tienda 3")</f>
        <v>Tienda 3</v>
      </c>
      <c r="B5475" t="str">
        <f>IF($A5475="","",Tienda_3!B675)</f>
        <v>Muebles</v>
      </c>
      <c r="C5475" t="str">
        <f>IF($A5475="","",Tienda_3!G675)</f>
        <v>Cali</v>
      </c>
      <c r="D5475" t="str">
        <f>IF($A5475="","",Tienda_3!F675)</f>
        <v>Juliana Costa</v>
      </c>
      <c r="E5475" t="str">
        <f>IF($A5475="","",Tienda_3!I675)</f>
        <v>Nequi</v>
      </c>
      <c r="F5475">
        <f>IF($A5475="","",VALUE(RIGHT(Tienda_3!E675,4)))</f>
        <v>2022</v>
      </c>
      <c r="G5475">
        <f>IF($A5475="","",Tienda_3!C675)</f>
        <v>459700</v>
      </c>
      <c r="H5475">
        <f>IF($A5475="","",Tienda_3!D675)</f>
        <v>24900</v>
      </c>
      <c r="I5475">
        <f>IF($A5475="","",Tienda_3!H675)</f>
        <v>3</v>
      </c>
      <c r="J5475">
        <f>IF($A5475="",0,IF(AND(OR('Cuadro-de-mando'!$B$4="(Todas)",'Cuadro-de-mando'!$B$4=$A5475),OR('Cuadro-de-mando'!$E$4="(Todas)",'Cuadro-de-mando'!$E$4=$B5475),OR('Cuadro-de-mando'!$H$4="(Todas)",'Cuadro-de-mando'!$H$4=$C5475),OR('Cuadro-de-mando'!$K$4="(Todas)",'Cuadro-de-mando'!$K$4=$E5475),OR('Cuadro-de-mando'!$N$4="(Todos)",'Cuadro-de-mando'!$N$4=$F5475)),1,0))</f>
        <v>1</v>
      </c>
    </row>
    <row r="5476" spans="1:10" x14ac:dyDescent="0.25">
      <c r="A5476" t="str">
        <f>IF(Tienda_3!$A676="","","Tienda 3")</f>
        <v>Tienda 3</v>
      </c>
      <c r="B5476" t="str">
        <f>IF($A5476="","",Tienda_3!B676)</f>
        <v>Muebles</v>
      </c>
      <c r="C5476" t="str">
        <f>IF($A5476="","",Tienda_3!G676)</f>
        <v>Bogotá</v>
      </c>
      <c r="D5476" t="str">
        <f>IF($A5476="","",Tienda_3!F676)</f>
        <v>Maria Alfonso</v>
      </c>
      <c r="E5476" t="str">
        <f>IF($A5476="","",Tienda_3!I676)</f>
        <v>Tarjeta de débito</v>
      </c>
      <c r="F5476">
        <f>IF($A5476="","",VALUE(RIGHT(Tienda_3!E676,4)))</f>
        <v>2021</v>
      </c>
      <c r="G5476">
        <f>IF($A5476="","",Tienda_3!C676)</f>
        <v>298200</v>
      </c>
      <c r="H5476">
        <f>IF($A5476="","",Tienda_3!D676)</f>
        <v>14100</v>
      </c>
      <c r="I5476">
        <f>IF($A5476="","",Tienda_3!H676)</f>
        <v>4</v>
      </c>
      <c r="J5476">
        <f>IF($A5476="",0,IF(AND(OR('Cuadro-de-mando'!$B$4="(Todas)",'Cuadro-de-mando'!$B$4=$A5476),OR('Cuadro-de-mando'!$E$4="(Todas)",'Cuadro-de-mando'!$E$4=$B5476),OR('Cuadro-de-mando'!$H$4="(Todas)",'Cuadro-de-mando'!$H$4=$C5476),OR('Cuadro-de-mando'!$K$4="(Todas)",'Cuadro-de-mando'!$K$4=$E5476),OR('Cuadro-de-mando'!$N$4="(Todos)",'Cuadro-de-mando'!$N$4=$F5476)),1,0))</f>
        <v>1</v>
      </c>
    </row>
    <row r="5477" spans="1:10" x14ac:dyDescent="0.25">
      <c r="A5477" t="str">
        <f>IF(Tienda_3!$A677="","","Tienda 3")</f>
        <v>Tienda 3</v>
      </c>
      <c r="B5477" t="str">
        <f>IF($A5477="","",Tienda_3!B677)</f>
        <v>Libros</v>
      </c>
      <c r="C5477" t="str">
        <f>IF($A5477="","",Tienda_3!G677)</f>
        <v>Leticia</v>
      </c>
      <c r="D5477" t="str">
        <f>IF($A5477="","",Tienda_3!F677)</f>
        <v>Maria Alfonso</v>
      </c>
      <c r="E5477" t="str">
        <f>IF($A5477="","",Tienda_3!I677)</f>
        <v>Nequi</v>
      </c>
      <c r="F5477">
        <f>IF($A5477="","",VALUE(RIGHT(Tienda_3!E677,4)))</f>
        <v>2022</v>
      </c>
      <c r="G5477">
        <f>IF($A5477="","",Tienda_3!C677)</f>
        <v>45400</v>
      </c>
      <c r="H5477">
        <f>IF($A5477="","",Tienda_3!D677)</f>
        <v>0</v>
      </c>
      <c r="I5477">
        <f>IF($A5477="","",Tienda_3!H677)</f>
        <v>5</v>
      </c>
      <c r="J5477">
        <f>IF($A5477="",0,IF(AND(OR('Cuadro-de-mando'!$B$4="(Todas)",'Cuadro-de-mando'!$B$4=$A5477),OR('Cuadro-de-mando'!$E$4="(Todas)",'Cuadro-de-mando'!$E$4=$B5477),OR('Cuadro-de-mando'!$H$4="(Todas)",'Cuadro-de-mando'!$H$4=$C5477),OR('Cuadro-de-mando'!$K$4="(Todas)",'Cuadro-de-mando'!$K$4=$E5477),OR('Cuadro-de-mando'!$N$4="(Todos)",'Cuadro-de-mando'!$N$4=$F5477)),1,0))</f>
        <v>1</v>
      </c>
    </row>
    <row r="5478" spans="1:10" x14ac:dyDescent="0.25">
      <c r="A5478" t="str">
        <f>IF(Tienda_3!$A678="","","Tienda 3")</f>
        <v>Tienda 3</v>
      </c>
      <c r="B5478" t="str">
        <f>IF($A5478="","",Tienda_3!B678)</f>
        <v>Libros</v>
      </c>
      <c r="C5478" t="str">
        <f>IF($A5478="","",Tienda_3!G678)</f>
        <v>Medellín</v>
      </c>
      <c r="D5478" t="str">
        <f>IF($A5478="","",Tienda_3!F678)</f>
        <v>Santiago Silva</v>
      </c>
      <c r="E5478" t="str">
        <f>IF($A5478="","",Tienda_3!I678)</f>
        <v>Tarjeta de crédito</v>
      </c>
      <c r="F5478">
        <f>IF($A5478="","",VALUE(RIGHT(Tienda_3!E678,4)))</f>
        <v>2020</v>
      </c>
      <c r="G5478">
        <f>IF($A5478="","",Tienda_3!C678)</f>
        <v>45400</v>
      </c>
      <c r="H5478">
        <f>IF($A5478="","",Tienda_3!D678)</f>
        <v>2800</v>
      </c>
      <c r="I5478">
        <f>IF($A5478="","",Tienda_3!H678)</f>
        <v>3</v>
      </c>
      <c r="J5478">
        <f>IF($A5478="",0,IF(AND(OR('Cuadro-de-mando'!$B$4="(Todas)",'Cuadro-de-mando'!$B$4=$A5478),OR('Cuadro-de-mando'!$E$4="(Todas)",'Cuadro-de-mando'!$E$4=$B5478),OR('Cuadro-de-mando'!$H$4="(Todas)",'Cuadro-de-mando'!$H$4=$C5478),OR('Cuadro-de-mando'!$K$4="(Todas)",'Cuadro-de-mando'!$K$4=$E5478),OR('Cuadro-de-mando'!$N$4="(Todos)",'Cuadro-de-mando'!$N$4=$F5478)),1,0))</f>
        <v>1</v>
      </c>
    </row>
    <row r="5479" spans="1:10" x14ac:dyDescent="0.25">
      <c r="A5479" t="str">
        <f>IF(Tienda_3!$A679="","","Tienda 3")</f>
        <v>Tienda 3</v>
      </c>
      <c r="B5479" t="str">
        <f>IF($A5479="","",Tienda_3!B679)</f>
        <v>Libros</v>
      </c>
      <c r="C5479" t="str">
        <f>IF($A5479="","",Tienda_3!G679)</f>
        <v>Bogotá</v>
      </c>
      <c r="D5479" t="str">
        <f>IF($A5479="","",Tienda_3!F679)</f>
        <v>Camila Rivera</v>
      </c>
      <c r="E5479" t="str">
        <f>IF($A5479="","",Tienda_3!I679)</f>
        <v>Tarjeta de crédito</v>
      </c>
      <c r="F5479">
        <f>IF($A5479="","",VALUE(RIGHT(Tienda_3!E679,4)))</f>
        <v>2021</v>
      </c>
      <c r="G5479">
        <f>IF($A5479="","",Tienda_3!C679)</f>
        <v>71400</v>
      </c>
      <c r="H5479">
        <f>IF($A5479="","",Tienda_3!D679)</f>
        <v>4900</v>
      </c>
      <c r="I5479">
        <f>IF($A5479="","",Tienda_3!H679)</f>
        <v>1</v>
      </c>
      <c r="J5479">
        <f>IF($A5479="",0,IF(AND(OR('Cuadro-de-mando'!$B$4="(Todas)",'Cuadro-de-mando'!$B$4=$A5479),OR('Cuadro-de-mando'!$E$4="(Todas)",'Cuadro-de-mando'!$E$4=$B5479),OR('Cuadro-de-mando'!$H$4="(Todas)",'Cuadro-de-mando'!$H$4=$C5479),OR('Cuadro-de-mando'!$K$4="(Todas)",'Cuadro-de-mando'!$K$4=$E5479),OR('Cuadro-de-mando'!$N$4="(Todos)",'Cuadro-de-mando'!$N$4=$F5479)),1,0))</f>
        <v>1</v>
      </c>
    </row>
    <row r="5480" spans="1:10" x14ac:dyDescent="0.25">
      <c r="A5480" t="str">
        <f>IF(Tienda_3!$A680="","","Tienda 3")</f>
        <v>Tienda 3</v>
      </c>
      <c r="B5480" t="str">
        <f>IF($A5480="","",Tienda_3!B680)</f>
        <v>Electrónicos</v>
      </c>
      <c r="C5480" t="str">
        <f>IF($A5480="","",Tienda_3!G680)</f>
        <v>Medellín</v>
      </c>
      <c r="D5480" t="str">
        <f>IF($A5480="","",Tienda_3!F680)</f>
        <v>Rafael Acosta</v>
      </c>
      <c r="E5480" t="str">
        <f>IF($A5480="","",Tienda_3!I680)</f>
        <v>Tarjeta de débito</v>
      </c>
      <c r="F5480">
        <f>IF($A5480="","",VALUE(RIGHT(Tienda_3!E680,4)))</f>
        <v>2022</v>
      </c>
      <c r="G5480">
        <f>IF($A5480="","",Tienda_3!C680)</f>
        <v>214600</v>
      </c>
      <c r="H5480">
        <f>IF($A5480="","",Tienda_3!D680)</f>
        <v>9600</v>
      </c>
      <c r="I5480">
        <f>IF($A5480="","",Tienda_3!H680)</f>
        <v>5</v>
      </c>
      <c r="J5480">
        <f>IF($A5480="",0,IF(AND(OR('Cuadro-de-mando'!$B$4="(Todas)",'Cuadro-de-mando'!$B$4=$A5480),OR('Cuadro-de-mando'!$E$4="(Todas)",'Cuadro-de-mando'!$E$4=$B5480),OR('Cuadro-de-mando'!$H$4="(Todas)",'Cuadro-de-mando'!$H$4=$C5480),OR('Cuadro-de-mando'!$K$4="(Todas)",'Cuadro-de-mando'!$K$4=$E5480),OR('Cuadro-de-mando'!$N$4="(Todos)",'Cuadro-de-mando'!$N$4=$F5480)),1,0))</f>
        <v>1</v>
      </c>
    </row>
    <row r="5481" spans="1:10" x14ac:dyDescent="0.25">
      <c r="A5481" t="str">
        <f>IF(Tienda_3!$A681="","","Tienda 3")</f>
        <v>Tienda 3</v>
      </c>
      <c r="B5481" t="str">
        <f>IF($A5481="","",Tienda_3!B681)</f>
        <v>Electrónicos</v>
      </c>
      <c r="C5481" t="str">
        <f>IF($A5481="","",Tienda_3!G681)</f>
        <v>Medellín</v>
      </c>
      <c r="D5481" t="str">
        <f>IF($A5481="","",Tienda_3!F681)</f>
        <v>Juliana Costa</v>
      </c>
      <c r="E5481" t="str">
        <f>IF($A5481="","",Tienda_3!I681)</f>
        <v>Tarjeta de crédito</v>
      </c>
      <c r="F5481">
        <f>IF($A5481="","",VALUE(RIGHT(Tienda_3!E681,4)))</f>
        <v>2023</v>
      </c>
      <c r="G5481">
        <f>IF($A5481="","",Tienda_3!C681)</f>
        <v>173800</v>
      </c>
      <c r="H5481">
        <f>IF($A5481="","",Tienda_3!D681)</f>
        <v>7400</v>
      </c>
      <c r="I5481">
        <f>IF($A5481="","",Tienda_3!H681)</f>
        <v>5</v>
      </c>
      <c r="J5481">
        <f>IF($A5481="",0,IF(AND(OR('Cuadro-de-mando'!$B$4="(Todas)",'Cuadro-de-mando'!$B$4=$A5481),OR('Cuadro-de-mando'!$E$4="(Todas)",'Cuadro-de-mando'!$E$4=$B5481),OR('Cuadro-de-mando'!$H$4="(Todas)",'Cuadro-de-mando'!$H$4=$C5481),OR('Cuadro-de-mando'!$K$4="(Todas)",'Cuadro-de-mando'!$K$4=$E5481),OR('Cuadro-de-mando'!$N$4="(Todos)",'Cuadro-de-mando'!$N$4=$F5481)),1,0))</f>
        <v>1</v>
      </c>
    </row>
    <row r="5482" spans="1:10" x14ac:dyDescent="0.25">
      <c r="A5482" t="str">
        <f>IF(Tienda_3!$A682="","","Tienda 3")</f>
        <v>Tienda 3</v>
      </c>
      <c r="B5482" t="str">
        <f>IF($A5482="","",Tienda_3!B682)</f>
        <v>Muebles</v>
      </c>
      <c r="C5482" t="str">
        <f>IF($A5482="","",Tienda_3!G682)</f>
        <v>Leticia</v>
      </c>
      <c r="D5482" t="str">
        <f>IF($A5482="","",Tienda_3!F682)</f>
        <v>Lucas Olivera</v>
      </c>
      <c r="E5482" t="str">
        <f>IF($A5482="","",Tienda_3!I682)</f>
        <v>Nequi</v>
      </c>
      <c r="F5482">
        <f>IF($A5482="","",VALUE(RIGHT(Tienda_3!E682,4)))</f>
        <v>2022</v>
      </c>
      <c r="G5482">
        <f>IF($A5482="","",Tienda_3!C682)</f>
        <v>200800</v>
      </c>
      <c r="H5482">
        <f>IF($A5482="","",Tienda_3!D682)</f>
        <v>8900</v>
      </c>
      <c r="I5482">
        <f>IF($A5482="","",Tienda_3!H682)</f>
        <v>5</v>
      </c>
      <c r="J5482">
        <f>IF($A5482="",0,IF(AND(OR('Cuadro-de-mando'!$B$4="(Todas)",'Cuadro-de-mando'!$B$4=$A5482),OR('Cuadro-de-mando'!$E$4="(Todas)",'Cuadro-de-mando'!$E$4=$B5482),OR('Cuadro-de-mando'!$H$4="(Todas)",'Cuadro-de-mando'!$H$4=$C5482),OR('Cuadro-de-mando'!$K$4="(Todas)",'Cuadro-de-mando'!$K$4=$E5482),OR('Cuadro-de-mando'!$N$4="(Todos)",'Cuadro-de-mando'!$N$4=$F5482)),1,0))</f>
        <v>1</v>
      </c>
    </row>
    <row r="5483" spans="1:10" x14ac:dyDescent="0.25">
      <c r="A5483" t="str">
        <f>IF(Tienda_3!$A683="","","Tienda 3")</f>
        <v>Tienda 3</v>
      </c>
      <c r="B5483" t="str">
        <f>IF($A5483="","",Tienda_3!B683)</f>
        <v>Juguetes</v>
      </c>
      <c r="C5483" t="str">
        <f>IF($A5483="","",Tienda_3!G683)</f>
        <v>Bogotá</v>
      </c>
      <c r="D5483" t="str">
        <f>IF($A5483="","",Tienda_3!F683)</f>
        <v>Ángel Rodriguez</v>
      </c>
      <c r="E5483" t="str">
        <f>IF($A5483="","",Tienda_3!I683)</f>
        <v>Tarjeta de crédito</v>
      </c>
      <c r="F5483">
        <f>IF($A5483="","",VALUE(RIGHT(Tienda_3!E683,4)))</f>
        <v>2022</v>
      </c>
      <c r="G5483">
        <f>IF($A5483="","",Tienda_3!C683)</f>
        <v>8800</v>
      </c>
      <c r="H5483">
        <f>IF($A5483="","",Tienda_3!D683)</f>
        <v>0</v>
      </c>
      <c r="I5483">
        <f>IF($A5483="","",Tienda_3!H683)</f>
        <v>5</v>
      </c>
      <c r="J5483">
        <f>IF($A5483="",0,IF(AND(OR('Cuadro-de-mando'!$B$4="(Todas)",'Cuadro-de-mando'!$B$4=$A5483),OR('Cuadro-de-mando'!$E$4="(Todas)",'Cuadro-de-mando'!$E$4=$B5483),OR('Cuadro-de-mando'!$H$4="(Todas)",'Cuadro-de-mando'!$H$4=$C5483),OR('Cuadro-de-mando'!$K$4="(Todas)",'Cuadro-de-mando'!$K$4=$E5483),OR('Cuadro-de-mando'!$N$4="(Todos)",'Cuadro-de-mando'!$N$4=$F5483)),1,0))</f>
        <v>1</v>
      </c>
    </row>
    <row r="5484" spans="1:10" x14ac:dyDescent="0.25">
      <c r="A5484" t="str">
        <f>IF(Tienda_3!$A684="","","Tienda 3")</f>
        <v>Tienda 3</v>
      </c>
      <c r="B5484" t="str">
        <f>IF($A5484="","",Tienda_3!B684)</f>
        <v>Juguetes</v>
      </c>
      <c r="C5484" t="str">
        <f>IF($A5484="","",Tienda_3!G684)</f>
        <v>Cali</v>
      </c>
      <c r="D5484" t="str">
        <f>IF($A5484="","",Tienda_3!F684)</f>
        <v>Mariana Herrera</v>
      </c>
      <c r="E5484" t="str">
        <f>IF($A5484="","",Tienda_3!I684)</f>
        <v>Tarjeta de crédito</v>
      </c>
      <c r="F5484">
        <f>IF($A5484="","",VALUE(RIGHT(Tienda_3!E684,4)))</f>
        <v>2022</v>
      </c>
      <c r="G5484">
        <f>IF($A5484="","",Tienda_3!C684)</f>
        <v>193400</v>
      </c>
      <c r="H5484">
        <f>IF($A5484="","",Tienda_3!D684)</f>
        <v>10500</v>
      </c>
      <c r="I5484">
        <f>IF($A5484="","",Tienda_3!H684)</f>
        <v>5</v>
      </c>
      <c r="J5484">
        <f>IF($A5484="",0,IF(AND(OR('Cuadro-de-mando'!$B$4="(Todas)",'Cuadro-de-mando'!$B$4=$A5484),OR('Cuadro-de-mando'!$E$4="(Todas)",'Cuadro-de-mando'!$E$4=$B5484),OR('Cuadro-de-mando'!$H$4="(Todas)",'Cuadro-de-mando'!$H$4=$C5484),OR('Cuadro-de-mando'!$K$4="(Todas)",'Cuadro-de-mando'!$K$4=$E5484),OR('Cuadro-de-mando'!$N$4="(Todos)",'Cuadro-de-mando'!$N$4=$F5484)),1,0))</f>
        <v>1</v>
      </c>
    </row>
    <row r="5485" spans="1:10" x14ac:dyDescent="0.25">
      <c r="A5485" t="str">
        <f>IF(Tienda_3!$A685="","","Tienda 3")</f>
        <v>Tienda 3</v>
      </c>
      <c r="B5485" t="str">
        <f>IF($A5485="","",Tienda_3!B685)</f>
        <v>Electrónicos</v>
      </c>
      <c r="C5485" t="str">
        <f>IF($A5485="","",Tienda_3!G685)</f>
        <v>Bogotá</v>
      </c>
      <c r="D5485" t="str">
        <f>IF($A5485="","",Tienda_3!F685)</f>
        <v>Ángel Rodriguez</v>
      </c>
      <c r="E5485" t="str">
        <f>IF($A5485="","",Tienda_3!I685)</f>
        <v>Tarjeta de crédito</v>
      </c>
      <c r="F5485">
        <f>IF($A5485="","",VALUE(RIGHT(Tienda_3!E685,4)))</f>
        <v>2021</v>
      </c>
      <c r="G5485">
        <f>IF($A5485="","",Tienda_3!C685)</f>
        <v>1606700</v>
      </c>
      <c r="H5485">
        <f>IF($A5485="","",Tienda_3!D685)</f>
        <v>83700</v>
      </c>
      <c r="I5485">
        <f>IF($A5485="","",Tienda_3!H685)</f>
        <v>5</v>
      </c>
      <c r="J5485">
        <f>IF($A5485="",0,IF(AND(OR('Cuadro-de-mando'!$B$4="(Todas)",'Cuadro-de-mando'!$B$4=$A5485),OR('Cuadro-de-mando'!$E$4="(Todas)",'Cuadro-de-mando'!$E$4=$B5485),OR('Cuadro-de-mando'!$H$4="(Todas)",'Cuadro-de-mando'!$H$4=$C5485),OR('Cuadro-de-mando'!$K$4="(Todas)",'Cuadro-de-mando'!$K$4=$E5485),OR('Cuadro-de-mando'!$N$4="(Todos)",'Cuadro-de-mando'!$N$4=$F5485)),1,0))</f>
        <v>1</v>
      </c>
    </row>
    <row r="5486" spans="1:10" x14ac:dyDescent="0.25">
      <c r="A5486" t="str">
        <f>IF(Tienda_3!$A686="","","Tienda 3")</f>
        <v>Tienda 3</v>
      </c>
      <c r="B5486" t="str">
        <f>IF($A5486="","",Tienda_3!B686)</f>
        <v>Muebles</v>
      </c>
      <c r="C5486" t="str">
        <f>IF($A5486="","",Tienda_3!G686)</f>
        <v>Pereira</v>
      </c>
      <c r="D5486" t="str">
        <f>IF($A5486="","",Tienda_3!F686)</f>
        <v>Santiago Silva</v>
      </c>
      <c r="E5486" t="str">
        <f>IF($A5486="","",Tienda_3!I686)</f>
        <v>Tarjeta de crédito</v>
      </c>
      <c r="F5486">
        <f>IF($A5486="","",VALUE(RIGHT(Tienda_3!E686,4)))</f>
        <v>2020</v>
      </c>
      <c r="G5486">
        <f>IF($A5486="","",Tienda_3!C686)</f>
        <v>290800</v>
      </c>
      <c r="H5486">
        <f>IF($A5486="","",Tienda_3!D686)</f>
        <v>15900</v>
      </c>
      <c r="I5486">
        <f>IF($A5486="","",Tienda_3!H686)</f>
        <v>1</v>
      </c>
      <c r="J5486">
        <f>IF($A5486="",0,IF(AND(OR('Cuadro-de-mando'!$B$4="(Todas)",'Cuadro-de-mando'!$B$4=$A5486),OR('Cuadro-de-mando'!$E$4="(Todas)",'Cuadro-de-mando'!$E$4=$B5486),OR('Cuadro-de-mando'!$H$4="(Todas)",'Cuadro-de-mando'!$H$4=$C5486),OR('Cuadro-de-mando'!$K$4="(Todas)",'Cuadro-de-mando'!$K$4=$E5486),OR('Cuadro-de-mando'!$N$4="(Todos)",'Cuadro-de-mando'!$N$4=$F5486)),1,0))</f>
        <v>1</v>
      </c>
    </row>
    <row r="5487" spans="1:10" x14ac:dyDescent="0.25">
      <c r="A5487" t="str">
        <f>IF(Tienda_3!$A687="","","Tienda 3")</f>
        <v>Tienda 3</v>
      </c>
      <c r="B5487" t="str">
        <f>IF($A5487="","",Tienda_3!B687)</f>
        <v>Muebles</v>
      </c>
      <c r="C5487" t="str">
        <f>IF($A5487="","",Tienda_3!G687)</f>
        <v>Medellín</v>
      </c>
      <c r="D5487" t="str">
        <f>IF($A5487="","",Tienda_3!F687)</f>
        <v>Mariana Herrera</v>
      </c>
      <c r="E5487" t="str">
        <f>IF($A5487="","",Tienda_3!I687)</f>
        <v>Tarjeta de crédito</v>
      </c>
      <c r="F5487">
        <f>IF($A5487="","",VALUE(RIGHT(Tienda_3!E687,4)))</f>
        <v>2022</v>
      </c>
      <c r="G5487">
        <f>IF($A5487="","",Tienda_3!C687)</f>
        <v>263000</v>
      </c>
      <c r="H5487">
        <f>IF($A5487="","",Tienda_3!D687)</f>
        <v>12200</v>
      </c>
      <c r="I5487">
        <f>IF($A5487="","",Tienda_3!H687)</f>
        <v>4</v>
      </c>
      <c r="J5487">
        <f>IF($A5487="",0,IF(AND(OR('Cuadro-de-mando'!$B$4="(Todas)",'Cuadro-de-mando'!$B$4=$A5487),OR('Cuadro-de-mando'!$E$4="(Todas)",'Cuadro-de-mando'!$E$4=$B5487),OR('Cuadro-de-mando'!$H$4="(Todas)",'Cuadro-de-mando'!$H$4=$C5487),OR('Cuadro-de-mando'!$K$4="(Todas)",'Cuadro-de-mando'!$K$4=$E5487),OR('Cuadro-de-mando'!$N$4="(Todos)",'Cuadro-de-mando'!$N$4=$F5487)),1,0))</f>
        <v>1</v>
      </c>
    </row>
    <row r="5488" spans="1:10" x14ac:dyDescent="0.25">
      <c r="A5488" t="str">
        <f>IF(Tienda_3!$A688="","","Tienda 3")</f>
        <v>Tienda 3</v>
      </c>
      <c r="B5488" t="str">
        <f>IF($A5488="","",Tienda_3!B688)</f>
        <v>Deportes y diversión</v>
      </c>
      <c r="C5488" t="str">
        <f>IF($A5488="","",Tienda_3!G688)</f>
        <v>Bogotá</v>
      </c>
      <c r="D5488" t="str">
        <f>IF($A5488="","",Tienda_3!F688)</f>
        <v>Juan Fernandez</v>
      </c>
      <c r="E5488" t="str">
        <f>IF($A5488="","",Tienda_3!I688)</f>
        <v>Tarjeta de crédito</v>
      </c>
      <c r="F5488">
        <f>IF($A5488="","",VALUE(RIGHT(Tienda_3!E688,4)))</f>
        <v>2020</v>
      </c>
      <c r="G5488">
        <f>IF($A5488="","",Tienda_3!C688)</f>
        <v>50200</v>
      </c>
      <c r="H5488">
        <f>IF($A5488="","",Tienda_3!D688)</f>
        <v>900</v>
      </c>
      <c r="I5488">
        <f>IF($A5488="","",Tienda_3!H688)</f>
        <v>5</v>
      </c>
      <c r="J5488">
        <f>IF($A5488="",0,IF(AND(OR('Cuadro-de-mando'!$B$4="(Todas)",'Cuadro-de-mando'!$B$4=$A5488),OR('Cuadro-de-mando'!$E$4="(Todas)",'Cuadro-de-mando'!$E$4=$B5488),OR('Cuadro-de-mando'!$H$4="(Todas)",'Cuadro-de-mando'!$H$4=$C5488),OR('Cuadro-de-mando'!$K$4="(Todas)",'Cuadro-de-mando'!$K$4=$E5488),OR('Cuadro-de-mando'!$N$4="(Todos)",'Cuadro-de-mando'!$N$4=$F5488)),1,0))</f>
        <v>1</v>
      </c>
    </row>
    <row r="5489" spans="1:10" x14ac:dyDescent="0.25">
      <c r="A5489" t="str">
        <f>IF(Tienda_3!$A689="","","Tienda 3")</f>
        <v>Tienda 3</v>
      </c>
      <c r="B5489" t="str">
        <f>IF($A5489="","",Tienda_3!B689)</f>
        <v>Electrónicos</v>
      </c>
      <c r="C5489" t="str">
        <f>IF($A5489="","",Tienda_3!G689)</f>
        <v>Pereira</v>
      </c>
      <c r="D5489" t="str">
        <f>IF($A5489="","",Tienda_3!F689)</f>
        <v>Ángel Rodriguez</v>
      </c>
      <c r="E5489" t="str">
        <f>IF($A5489="","",Tienda_3!I689)</f>
        <v>Nequi</v>
      </c>
      <c r="F5489">
        <f>IF($A5489="","",VALUE(RIGHT(Tienda_3!E689,4)))</f>
        <v>2022</v>
      </c>
      <c r="G5489">
        <f>IF($A5489="","",Tienda_3!C689)</f>
        <v>2764100</v>
      </c>
      <c r="H5489">
        <f>IF($A5489="","",Tienda_3!D689)</f>
        <v>147900</v>
      </c>
      <c r="I5489">
        <f>IF($A5489="","",Tienda_3!H689)</f>
        <v>5</v>
      </c>
      <c r="J5489">
        <f>IF($A5489="",0,IF(AND(OR('Cuadro-de-mando'!$B$4="(Todas)",'Cuadro-de-mando'!$B$4=$A5489),OR('Cuadro-de-mando'!$E$4="(Todas)",'Cuadro-de-mando'!$E$4=$B5489),OR('Cuadro-de-mando'!$H$4="(Todas)",'Cuadro-de-mando'!$H$4=$C5489),OR('Cuadro-de-mando'!$K$4="(Todas)",'Cuadro-de-mando'!$K$4=$E5489),OR('Cuadro-de-mando'!$N$4="(Todos)",'Cuadro-de-mando'!$N$4=$F5489)),1,0))</f>
        <v>1</v>
      </c>
    </row>
    <row r="5490" spans="1:10" x14ac:dyDescent="0.25">
      <c r="A5490" t="str">
        <f>IF(Tienda_3!$A690="","","Tienda 3")</f>
        <v>Tienda 3</v>
      </c>
      <c r="B5490" t="str">
        <f>IF($A5490="","",Tienda_3!B690)</f>
        <v>Electrónicos</v>
      </c>
      <c r="C5490" t="str">
        <f>IF($A5490="","",Tienda_3!G690)</f>
        <v>Bogotá</v>
      </c>
      <c r="D5490" t="str">
        <f>IF($A5490="","",Tienda_3!F690)</f>
        <v>Blanca Ramirez</v>
      </c>
      <c r="E5490" t="str">
        <f>IF($A5490="","",Tienda_3!I690)</f>
        <v>Tarjeta de crédito</v>
      </c>
      <c r="F5490">
        <f>IF($A5490="","",VALUE(RIGHT(Tienda_3!E690,4)))</f>
        <v>2021</v>
      </c>
      <c r="G5490">
        <f>IF($A5490="","",Tienda_3!C690)</f>
        <v>1247200</v>
      </c>
      <c r="H5490">
        <f>IF($A5490="","",Tienda_3!D690)</f>
        <v>66600</v>
      </c>
      <c r="I5490">
        <f>IF($A5490="","",Tienda_3!H690)</f>
        <v>5</v>
      </c>
      <c r="J5490">
        <f>IF($A5490="",0,IF(AND(OR('Cuadro-de-mando'!$B$4="(Todas)",'Cuadro-de-mando'!$B$4=$A5490),OR('Cuadro-de-mando'!$E$4="(Todas)",'Cuadro-de-mando'!$E$4=$B5490),OR('Cuadro-de-mando'!$H$4="(Todas)",'Cuadro-de-mando'!$H$4=$C5490),OR('Cuadro-de-mando'!$K$4="(Todas)",'Cuadro-de-mando'!$K$4=$E5490),OR('Cuadro-de-mando'!$N$4="(Todos)",'Cuadro-de-mando'!$N$4=$F5490)),1,0))</f>
        <v>1</v>
      </c>
    </row>
    <row r="5491" spans="1:10" x14ac:dyDescent="0.25">
      <c r="A5491" t="str">
        <f>IF(Tienda_3!$A691="","","Tienda 3")</f>
        <v>Tienda 3</v>
      </c>
      <c r="B5491" t="str">
        <f>IF($A5491="","",Tienda_3!B691)</f>
        <v>Libros</v>
      </c>
      <c r="C5491" t="str">
        <f>IF($A5491="","",Tienda_3!G691)</f>
        <v>Pereira</v>
      </c>
      <c r="D5491" t="str">
        <f>IF($A5491="","",Tienda_3!F691)</f>
        <v>Ángel Rodriguez</v>
      </c>
      <c r="E5491" t="str">
        <f>IF($A5491="","",Tienda_3!I691)</f>
        <v>Tarjeta de crédito</v>
      </c>
      <c r="F5491">
        <f>IF($A5491="","",VALUE(RIGHT(Tienda_3!E691,4)))</f>
        <v>2022</v>
      </c>
      <c r="G5491">
        <f>IF($A5491="","",Tienda_3!C691)</f>
        <v>66400</v>
      </c>
      <c r="H5491">
        <f>IF($A5491="","",Tienda_3!D691)</f>
        <v>10700</v>
      </c>
      <c r="I5491">
        <f>IF($A5491="","",Tienda_3!H691)</f>
        <v>1</v>
      </c>
      <c r="J5491">
        <f>IF($A5491="",0,IF(AND(OR('Cuadro-de-mando'!$B$4="(Todas)",'Cuadro-de-mando'!$B$4=$A5491),OR('Cuadro-de-mando'!$E$4="(Todas)",'Cuadro-de-mando'!$E$4=$B5491),OR('Cuadro-de-mando'!$H$4="(Todas)",'Cuadro-de-mando'!$H$4=$C5491),OR('Cuadro-de-mando'!$K$4="(Todas)",'Cuadro-de-mando'!$K$4=$E5491),OR('Cuadro-de-mando'!$N$4="(Todos)",'Cuadro-de-mando'!$N$4=$F5491)),1,0))</f>
        <v>1</v>
      </c>
    </row>
    <row r="5492" spans="1:10" x14ac:dyDescent="0.25">
      <c r="A5492" t="str">
        <f>IF(Tienda_3!$A692="","","Tienda 3")</f>
        <v>Tienda 3</v>
      </c>
      <c r="B5492" t="str">
        <f>IF($A5492="","",Tienda_3!B692)</f>
        <v>Instrumentos musicales</v>
      </c>
      <c r="C5492" t="str">
        <f>IF($A5492="","",Tienda_3!G692)</f>
        <v>Medellín</v>
      </c>
      <c r="D5492" t="str">
        <f>IF($A5492="","",Tienda_3!F692)</f>
        <v>Beatriz Morales</v>
      </c>
      <c r="E5492" t="str">
        <f>IF($A5492="","",Tienda_3!I692)</f>
        <v>Nequi</v>
      </c>
      <c r="F5492">
        <f>IF($A5492="","",VALUE(RIGHT(Tienda_3!E692,4)))</f>
        <v>2020</v>
      </c>
      <c r="G5492">
        <f>IF($A5492="","",Tienda_3!C692)</f>
        <v>779500</v>
      </c>
      <c r="H5492">
        <f>IF($A5492="","",Tienda_3!D692)</f>
        <v>39700</v>
      </c>
      <c r="I5492">
        <f>IF($A5492="","",Tienda_3!H692)</f>
        <v>5</v>
      </c>
      <c r="J5492">
        <f>IF($A5492="",0,IF(AND(OR('Cuadro-de-mando'!$B$4="(Todas)",'Cuadro-de-mando'!$B$4=$A5492),OR('Cuadro-de-mando'!$E$4="(Todas)",'Cuadro-de-mando'!$E$4=$B5492),OR('Cuadro-de-mando'!$H$4="(Todas)",'Cuadro-de-mando'!$H$4=$C5492),OR('Cuadro-de-mando'!$K$4="(Todas)",'Cuadro-de-mando'!$K$4=$E5492),OR('Cuadro-de-mando'!$N$4="(Todos)",'Cuadro-de-mando'!$N$4=$F5492)),1,0))</f>
        <v>1</v>
      </c>
    </row>
    <row r="5493" spans="1:10" x14ac:dyDescent="0.25">
      <c r="A5493" t="str">
        <f>IF(Tienda_3!$A693="","","Tienda 3")</f>
        <v>Tienda 3</v>
      </c>
      <c r="B5493" t="str">
        <f>IF($A5493="","",Tienda_3!B693)</f>
        <v>Deportes y diversión</v>
      </c>
      <c r="C5493" t="str">
        <f>IF($A5493="","",Tienda_3!G693)</f>
        <v>Bogotá</v>
      </c>
      <c r="D5493" t="str">
        <f>IF($A5493="","",Tienda_3!F693)</f>
        <v>Santiago Silva</v>
      </c>
      <c r="E5493" t="str">
        <f>IF($A5493="","",Tienda_3!I693)</f>
        <v>Tarjeta de crédito</v>
      </c>
      <c r="F5493">
        <f>IF($A5493="","",VALUE(RIGHT(Tienda_3!E693,4)))</f>
        <v>2020</v>
      </c>
      <c r="G5493">
        <f>IF($A5493="","",Tienda_3!C693)</f>
        <v>23200</v>
      </c>
      <c r="H5493">
        <f>IF($A5493="","",Tienda_3!D693)</f>
        <v>1400</v>
      </c>
      <c r="I5493">
        <f>IF($A5493="","",Tienda_3!H693)</f>
        <v>5</v>
      </c>
      <c r="J5493">
        <f>IF($A5493="",0,IF(AND(OR('Cuadro-de-mando'!$B$4="(Todas)",'Cuadro-de-mando'!$B$4=$A5493),OR('Cuadro-de-mando'!$E$4="(Todas)",'Cuadro-de-mando'!$E$4=$B5493),OR('Cuadro-de-mando'!$H$4="(Todas)",'Cuadro-de-mando'!$H$4=$C5493),OR('Cuadro-de-mando'!$K$4="(Todas)",'Cuadro-de-mando'!$K$4=$E5493),OR('Cuadro-de-mando'!$N$4="(Todos)",'Cuadro-de-mando'!$N$4=$F5493)),1,0))</f>
        <v>1</v>
      </c>
    </row>
    <row r="5494" spans="1:10" x14ac:dyDescent="0.25">
      <c r="A5494" t="str">
        <f>IF(Tienda_3!$A694="","","Tienda 3")</f>
        <v>Tienda 3</v>
      </c>
      <c r="B5494" t="str">
        <f>IF($A5494="","",Tienda_3!B694)</f>
        <v>Deportes y diversión</v>
      </c>
      <c r="C5494" t="str">
        <f>IF($A5494="","",Tienda_3!G694)</f>
        <v>Leticia</v>
      </c>
      <c r="D5494" t="str">
        <f>IF($A5494="","",Tienda_3!F694)</f>
        <v>Beatriz Morales</v>
      </c>
      <c r="E5494" t="str">
        <f>IF($A5494="","",Tienda_3!I694)</f>
        <v>Tarjeta de crédito</v>
      </c>
      <c r="F5494">
        <f>IF($A5494="","",VALUE(RIGHT(Tienda_3!E694,4)))</f>
        <v>2021</v>
      </c>
      <c r="G5494">
        <f>IF($A5494="","",Tienda_3!C694)</f>
        <v>21500</v>
      </c>
      <c r="H5494">
        <f>IF($A5494="","",Tienda_3!D694)</f>
        <v>2200</v>
      </c>
      <c r="I5494">
        <f>IF($A5494="","",Tienda_3!H694)</f>
        <v>3</v>
      </c>
      <c r="J5494">
        <f>IF($A5494="",0,IF(AND(OR('Cuadro-de-mando'!$B$4="(Todas)",'Cuadro-de-mando'!$B$4=$A5494),OR('Cuadro-de-mando'!$E$4="(Todas)",'Cuadro-de-mando'!$E$4=$B5494),OR('Cuadro-de-mando'!$H$4="(Todas)",'Cuadro-de-mando'!$H$4=$C5494),OR('Cuadro-de-mando'!$K$4="(Todas)",'Cuadro-de-mando'!$K$4=$E5494),OR('Cuadro-de-mando'!$N$4="(Todos)",'Cuadro-de-mando'!$N$4=$F5494)),1,0))</f>
        <v>1</v>
      </c>
    </row>
    <row r="5495" spans="1:10" x14ac:dyDescent="0.25">
      <c r="A5495" t="str">
        <f>IF(Tienda_3!$A695="","","Tienda 3")</f>
        <v>Tienda 3</v>
      </c>
      <c r="B5495" t="str">
        <f>IF($A5495="","",Tienda_3!B695)</f>
        <v>Electrónicos</v>
      </c>
      <c r="C5495" t="str">
        <f>IF($A5495="","",Tienda_3!G695)</f>
        <v>Medellín</v>
      </c>
      <c r="D5495" t="str">
        <f>IF($A5495="","",Tienda_3!F695)</f>
        <v>Felipe Santos</v>
      </c>
      <c r="E5495" t="str">
        <f>IF($A5495="","",Tienda_3!I695)</f>
        <v>Tarjeta de crédito</v>
      </c>
      <c r="F5495">
        <f>IF($A5495="","",VALUE(RIGHT(Tienda_3!E695,4)))</f>
        <v>2022</v>
      </c>
      <c r="G5495">
        <f>IF($A5495="","",Tienda_3!C695)</f>
        <v>1117900</v>
      </c>
      <c r="H5495">
        <f>IF($A5495="","",Tienda_3!D695)</f>
        <v>62900</v>
      </c>
      <c r="I5495">
        <f>IF($A5495="","",Tienda_3!H695)</f>
        <v>5</v>
      </c>
      <c r="J5495">
        <f>IF($A5495="",0,IF(AND(OR('Cuadro-de-mando'!$B$4="(Todas)",'Cuadro-de-mando'!$B$4=$A5495),OR('Cuadro-de-mando'!$E$4="(Todas)",'Cuadro-de-mando'!$E$4=$B5495),OR('Cuadro-de-mando'!$H$4="(Todas)",'Cuadro-de-mando'!$H$4=$C5495),OR('Cuadro-de-mando'!$K$4="(Todas)",'Cuadro-de-mando'!$K$4=$E5495),OR('Cuadro-de-mando'!$N$4="(Todos)",'Cuadro-de-mando'!$N$4=$F5495)),1,0))</f>
        <v>1</v>
      </c>
    </row>
    <row r="5496" spans="1:10" x14ac:dyDescent="0.25">
      <c r="A5496" t="str">
        <f>IF(Tienda_3!$A696="","","Tienda 3")</f>
        <v>Tienda 3</v>
      </c>
      <c r="B5496" t="str">
        <f>IF($A5496="","",Tienda_3!B696)</f>
        <v>Electrodomésticos</v>
      </c>
      <c r="C5496" t="str">
        <f>IF($A5496="","",Tienda_3!G696)</f>
        <v>Cali</v>
      </c>
      <c r="D5496" t="str">
        <f>IF($A5496="","",Tienda_3!F696)</f>
        <v>Santiago Silva</v>
      </c>
      <c r="E5496" t="str">
        <f>IF($A5496="","",Tienda_3!I696)</f>
        <v>Cupón</v>
      </c>
      <c r="F5496">
        <f>IF($A5496="","",VALUE(RIGHT(Tienda_3!E696,4)))</f>
        <v>2020</v>
      </c>
      <c r="G5496">
        <f>IF($A5496="","",Tienda_3!C696)</f>
        <v>417200</v>
      </c>
      <c r="H5496">
        <f>IF($A5496="","",Tienda_3!D696)</f>
        <v>20400</v>
      </c>
      <c r="I5496">
        <f>IF($A5496="","",Tienda_3!H696)</f>
        <v>5</v>
      </c>
      <c r="J5496">
        <f>IF($A5496="",0,IF(AND(OR('Cuadro-de-mando'!$B$4="(Todas)",'Cuadro-de-mando'!$B$4=$A5496),OR('Cuadro-de-mando'!$E$4="(Todas)",'Cuadro-de-mando'!$E$4=$B5496),OR('Cuadro-de-mando'!$H$4="(Todas)",'Cuadro-de-mando'!$H$4=$C5496),OR('Cuadro-de-mando'!$K$4="(Todas)",'Cuadro-de-mando'!$K$4=$E5496),OR('Cuadro-de-mando'!$N$4="(Todos)",'Cuadro-de-mando'!$N$4=$F5496)),1,0))</f>
        <v>1</v>
      </c>
    </row>
    <row r="5497" spans="1:10" x14ac:dyDescent="0.25">
      <c r="A5497" t="str">
        <f>IF(Tienda_3!$A697="","","Tienda 3")</f>
        <v>Tienda 3</v>
      </c>
      <c r="B5497" t="str">
        <f>IF($A5497="","",Tienda_3!B697)</f>
        <v>Instrumentos musicales</v>
      </c>
      <c r="C5497" t="str">
        <f>IF($A5497="","",Tienda_3!G697)</f>
        <v>Medellín</v>
      </c>
      <c r="D5497" t="str">
        <f>IF($A5497="","",Tienda_3!F697)</f>
        <v>Camila Rivera</v>
      </c>
      <c r="E5497" t="str">
        <f>IF($A5497="","",Tienda_3!I697)</f>
        <v>Tarjeta de crédito</v>
      </c>
      <c r="F5497">
        <f>IF($A5497="","",VALUE(RIGHT(Tienda_3!E697,4)))</f>
        <v>2021</v>
      </c>
      <c r="G5497">
        <f>IF($A5497="","",Tienda_3!C697)</f>
        <v>741300</v>
      </c>
      <c r="H5497">
        <f>IF($A5497="","",Tienda_3!D697)</f>
        <v>37700</v>
      </c>
      <c r="I5497">
        <f>IF($A5497="","",Tienda_3!H697)</f>
        <v>3</v>
      </c>
      <c r="J5497">
        <f>IF($A5497="",0,IF(AND(OR('Cuadro-de-mando'!$B$4="(Todas)",'Cuadro-de-mando'!$B$4=$A5497),OR('Cuadro-de-mando'!$E$4="(Todas)",'Cuadro-de-mando'!$E$4=$B5497),OR('Cuadro-de-mando'!$H$4="(Todas)",'Cuadro-de-mando'!$H$4=$C5497),OR('Cuadro-de-mando'!$K$4="(Todas)",'Cuadro-de-mando'!$K$4=$E5497),OR('Cuadro-de-mando'!$N$4="(Todos)",'Cuadro-de-mando'!$N$4=$F5497)),1,0))</f>
        <v>1</v>
      </c>
    </row>
    <row r="5498" spans="1:10" x14ac:dyDescent="0.25">
      <c r="A5498" t="str">
        <f>IF(Tienda_3!$A698="","","Tienda 3")</f>
        <v>Tienda 3</v>
      </c>
      <c r="B5498" t="str">
        <f>IF($A5498="","",Tienda_3!B698)</f>
        <v>Electrodomésticos</v>
      </c>
      <c r="C5498" t="str">
        <f>IF($A5498="","",Tienda_3!G698)</f>
        <v>Cali</v>
      </c>
      <c r="D5498" t="str">
        <f>IF($A5498="","",Tienda_3!F698)</f>
        <v>Beatriz Morales</v>
      </c>
      <c r="E5498" t="str">
        <f>IF($A5498="","",Tienda_3!I698)</f>
        <v>Tarjeta de crédito</v>
      </c>
      <c r="F5498">
        <f>IF($A5498="","",VALUE(RIGHT(Tienda_3!E698,4)))</f>
        <v>2022</v>
      </c>
      <c r="G5498">
        <f>IF($A5498="","",Tienda_3!C698)</f>
        <v>2168400</v>
      </c>
      <c r="H5498">
        <f>IF($A5498="","",Tienda_3!D698)</f>
        <v>115700</v>
      </c>
      <c r="I5498">
        <f>IF($A5498="","",Tienda_3!H698)</f>
        <v>3</v>
      </c>
      <c r="J5498">
        <f>IF($A5498="",0,IF(AND(OR('Cuadro-de-mando'!$B$4="(Todas)",'Cuadro-de-mando'!$B$4=$A5498),OR('Cuadro-de-mando'!$E$4="(Todas)",'Cuadro-de-mando'!$E$4=$B5498),OR('Cuadro-de-mando'!$H$4="(Todas)",'Cuadro-de-mando'!$H$4=$C5498),OR('Cuadro-de-mando'!$K$4="(Todas)",'Cuadro-de-mando'!$K$4=$E5498),OR('Cuadro-de-mando'!$N$4="(Todos)",'Cuadro-de-mando'!$N$4=$F5498)),1,0))</f>
        <v>1</v>
      </c>
    </row>
    <row r="5499" spans="1:10" x14ac:dyDescent="0.25">
      <c r="A5499" t="str">
        <f>IF(Tienda_3!$A699="","","Tienda 3")</f>
        <v>Tienda 3</v>
      </c>
      <c r="B5499" t="str">
        <f>IF($A5499="","",Tienda_3!B699)</f>
        <v>Muebles</v>
      </c>
      <c r="C5499" t="str">
        <f>IF($A5499="","",Tienda_3!G699)</f>
        <v>Pereira</v>
      </c>
      <c r="D5499" t="str">
        <f>IF($A5499="","",Tienda_3!F699)</f>
        <v>Maria Alfonso</v>
      </c>
      <c r="E5499" t="str">
        <f>IF($A5499="","",Tienda_3!I699)</f>
        <v>Nequi</v>
      </c>
      <c r="F5499">
        <f>IF($A5499="","",VALUE(RIGHT(Tienda_3!E699,4)))</f>
        <v>2022</v>
      </c>
      <c r="G5499">
        <f>IF($A5499="","",Tienda_3!C699)</f>
        <v>359900</v>
      </c>
      <c r="H5499">
        <f>IF($A5499="","",Tienda_3!D699)</f>
        <v>17400</v>
      </c>
      <c r="I5499">
        <f>IF($A5499="","",Tienda_3!H699)</f>
        <v>4</v>
      </c>
      <c r="J5499">
        <f>IF($A5499="",0,IF(AND(OR('Cuadro-de-mando'!$B$4="(Todas)",'Cuadro-de-mando'!$B$4=$A5499),OR('Cuadro-de-mando'!$E$4="(Todas)",'Cuadro-de-mando'!$E$4=$B5499),OR('Cuadro-de-mando'!$H$4="(Todas)",'Cuadro-de-mando'!$H$4=$C5499),OR('Cuadro-de-mando'!$K$4="(Todas)",'Cuadro-de-mando'!$K$4=$E5499),OR('Cuadro-de-mando'!$N$4="(Todos)",'Cuadro-de-mando'!$N$4=$F5499)),1,0))</f>
        <v>1</v>
      </c>
    </row>
    <row r="5500" spans="1:10" x14ac:dyDescent="0.25">
      <c r="A5500" t="str">
        <f>IF(Tienda_3!$A700="","","Tienda 3")</f>
        <v>Tienda 3</v>
      </c>
      <c r="B5500" t="str">
        <f>IF($A5500="","",Tienda_3!B700)</f>
        <v>Muebles</v>
      </c>
      <c r="C5500" t="str">
        <f>IF($A5500="","",Tienda_3!G700)</f>
        <v>Medellín</v>
      </c>
      <c r="D5500" t="str">
        <f>IF($A5500="","",Tienda_3!F700)</f>
        <v>Juan Fernandez</v>
      </c>
      <c r="E5500" t="str">
        <f>IF($A5500="","",Tienda_3!I700)</f>
        <v>Tarjeta de crédito</v>
      </c>
      <c r="F5500">
        <f>IF($A5500="","",VALUE(RIGHT(Tienda_3!E700,4)))</f>
        <v>2022</v>
      </c>
      <c r="G5500">
        <f>IF($A5500="","",Tienda_3!C700)</f>
        <v>519800</v>
      </c>
      <c r="H5500">
        <f>IF($A5500="","",Tienda_3!D700)</f>
        <v>25900</v>
      </c>
      <c r="I5500">
        <f>IF($A5500="","",Tienda_3!H700)</f>
        <v>5</v>
      </c>
      <c r="J5500">
        <f>IF($A5500="",0,IF(AND(OR('Cuadro-de-mando'!$B$4="(Todas)",'Cuadro-de-mando'!$B$4=$A5500),OR('Cuadro-de-mando'!$E$4="(Todas)",'Cuadro-de-mando'!$E$4=$B5500),OR('Cuadro-de-mando'!$H$4="(Todas)",'Cuadro-de-mando'!$H$4=$C5500),OR('Cuadro-de-mando'!$K$4="(Todas)",'Cuadro-de-mando'!$K$4=$E5500),OR('Cuadro-de-mando'!$N$4="(Todos)",'Cuadro-de-mando'!$N$4=$F5500)),1,0))</f>
        <v>1</v>
      </c>
    </row>
    <row r="5501" spans="1:10" x14ac:dyDescent="0.25">
      <c r="A5501" t="str">
        <f>IF(Tienda_3!$A701="","","Tienda 3")</f>
        <v>Tienda 3</v>
      </c>
      <c r="B5501" t="str">
        <f>IF($A5501="","",Tienda_3!B701)</f>
        <v>Artículos para el hogar</v>
      </c>
      <c r="C5501" t="str">
        <f>IF($A5501="","",Tienda_3!G701)</f>
        <v>Bogotá</v>
      </c>
      <c r="D5501" t="str">
        <f>IF($A5501="","",Tienda_3!F701)</f>
        <v>Felipe Santos</v>
      </c>
      <c r="E5501" t="str">
        <f>IF($A5501="","",Tienda_3!I701)</f>
        <v>Tarjeta de crédito</v>
      </c>
      <c r="F5501">
        <f>IF($A5501="","",VALUE(RIGHT(Tienda_3!E701,4)))</f>
        <v>2021</v>
      </c>
      <c r="G5501">
        <f>IF($A5501="","",Tienda_3!C701)</f>
        <v>75900</v>
      </c>
      <c r="H5501">
        <f>IF($A5501="","",Tienda_3!D701)</f>
        <v>4300</v>
      </c>
      <c r="I5501">
        <f>IF($A5501="","",Tienda_3!H701)</f>
        <v>4</v>
      </c>
      <c r="J5501">
        <f>IF($A5501="",0,IF(AND(OR('Cuadro-de-mando'!$B$4="(Todas)",'Cuadro-de-mando'!$B$4=$A5501),OR('Cuadro-de-mando'!$E$4="(Todas)",'Cuadro-de-mando'!$E$4=$B5501),OR('Cuadro-de-mando'!$H$4="(Todas)",'Cuadro-de-mando'!$H$4=$C5501),OR('Cuadro-de-mando'!$K$4="(Todas)",'Cuadro-de-mando'!$K$4=$E5501),OR('Cuadro-de-mando'!$N$4="(Todos)",'Cuadro-de-mando'!$N$4=$F5501)),1,0))</f>
        <v>1</v>
      </c>
    </row>
    <row r="5502" spans="1:10" x14ac:dyDescent="0.25">
      <c r="A5502" t="str">
        <f>IF(Tienda_3!$A702="","","Tienda 3")</f>
        <v>Tienda 3</v>
      </c>
      <c r="B5502" t="str">
        <f>IF($A5502="","",Tienda_3!B702)</f>
        <v>Juguetes</v>
      </c>
      <c r="C5502" t="str">
        <f>IF($A5502="","",Tienda_3!G702)</f>
        <v>Medellín</v>
      </c>
      <c r="D5502" t="str">
        <f>IF($A5502="","",Tienda_3!F702)</f>
        <v>Ángel Rodriguez</v>
      </c>
      <c r="E5502" t="str">
        <f>IF($A5502="","",Tienda_3!I702)</f>
        <v>Tarjeta de crédito</v>
      </c>
      <c r="F5502">
        <f>IF($A5502="","",VALUE(RIGHT(Tienda_3!E702,4)))</f>
        <v>2020</v>
      </c>
      <c r="G5502">
        <f>IF($A5502="","",Tienda_3!C702)</f>
        <v>65200</v>
      </c>
      <c r="H5502">
        <f>IF($A5502="","",Tienda_3!D702)</f>
        <v>1700</v>
      </c>
      <c r="I5502">
        <f>IF($A5502="","",Tienda_3!H702)</f>
        <v>4</v>
      </c>
      <c r="J5502">
        <f>IF($A5502="",0,IF(AND(OR('Cuadro-de-mando'!$B$4="(Todas)",'Cuadro-de-mando'!$B$4=$A5502),OR('Cuadro-de-mando'!$E$4="(Todas)",'Cuadro-de-mando'!$E$4=$B5502),OR('Cuadro-de-mando'!$H$4="(Todas)",'Cuadro-de-mando'!$H$4=$C5502),OR('Cuadro-de-mando'!$K$4="(Todas)",'Cuadro-de-mando'!$K$4=$E5502),OR('Cuadro-de-mando'!$N$4="(Todos)",'Cuadro-de-mando'!$N$4=$F5502)),1,0))</f>
        <v>1</v>
      </c>
    </row>
    <row r="5503" spans="1:10" x14ac:dyDescent="0.25">
      <c r="A5503" t="str">
        <f>IF(Tienda_3!$A703="","","Tienda 3")</f>
        <v>Tienda 3</v>
      </c>
      <c r="B5503" t="str">
        <f>IF($A5503="","",Tienda_3!B703)</f>
        <v>Juguetes</v>
      </c>
      <c r="C5503" t="str">
        <f>IF($A5503="","",Tienda_3!G703)</f>
        <v>Medellín</v>
      </c>
      <c r="D5503" t="str">
        <f>IF($A5503="","",Tienda_3!F703)</f>
        <v>Mariana Herrera</v>
      </c>
      <c r="E5503" t="str">
        <f>IF($A5503="","",Tienda_3!I703)</f>
        <v>Tarjeta de crédito</v>
      </c>
      <c r="F5503">
        <f>IF($A5503="","",VALUE(RIGHT(Tienda_3!E703,4)))</f>
        <v>2023</v>
      </c>
      <c r="G5503">
        <f>IF($A5503="","",Tienda_3!C703)</f>
        <v>15800</v>
      </c>
      <c r="H5503">
        <f>IF($A5503="","",Tienda_3!D703)</f>
        <v>1200</v>
      </c>
      <c r="I5503">
        <f>IF($A5503="","",Tienda_3!H703)</f>
        <v>5</v>
      </c>
      <c r="J5503">
        <f>IF($A5503="",0,IF(AND(OR('Cuadro-de-mando'!$B$4="(Todas)",'Cuadro-de-mando'!$B$4=$A5503),OR('Cuadro-de-mando'!$E$4="(Todas)",'Cuadro-de-mando'!$E$4=$B5503),OR('Cuadro-de-mando'!$H$4="(Todas)",'Cuadro-de-mando'!$H$4=$C5503),OR('Cuadro-de-mando'!$K$4="(Todas)",'Cuadro-de-mando'!$K$4=$E5503),OR('Cuadro-de-mando'!$N$4="(Todos)",'Cuadro-de-mando'!$N$4=$F5503)),1,0))</f>
        <v>1</v>
      </c>
    </row>
    <row r="5504" spans="1:10" x14ac:dyDescent="0.25">
      <c r="A5504" t="str">
        <f>IF(Tienda_3!$A704="","","Tienda 3")</f>
        <v>Tienda 3</v>
      </c>
      <c r="B5504" t="str">
        <f>IF($A5504="","",Tienda_3!B704)</f>
        <v>Juguetes</v>
      </c>
      <c r="C5504" t="str">
        <f>IF($A5504="","",Tienda_3!G704)</f>
        <v>Pereira</v>
      </c>
      <c r="D5504" t="str">
        <f>IF($A5504="","",Tienda_3!F704)</f>
        <v>Blanca Ramirez</v>
      </c>
      <c r="E5504" t="str">
        <f>IF($A5504="","",Tienda_3!I704)</f>
        <v>Tarjeta de crédito</v>
      </c>
      <c r="F5504">
        <f>IF($A5504="","",VALUE(RIGHT(Tienda_3!E704,4)))</f>
        <v>2020</v>
      </c>
      <c r="G5504">
        <f>IF($A5504="","",Tienda_3!C704)</f>
        <v>14300</v>
      </c>
      <c r="H5504">
        <f>IF($A5504="","",Tienda_3!D704)</f>
        <v>1000</v>
      </c>
      <c r="I5504">
        <f>IF($A5504="","",Tienda_3!H704)</f>
        <v>5</v>
      </c>
      <c r="J5504">
        <f>IF($A5504="",0,IF(AND(OR('Cuadro-de-mando'!$B$4="(Todas)",'Cuadro-de-mando'!$B$4=$A5504),OR('Cuadro-de-mando'!$E$4="(Todas)",'Cuadro-de-mando'!$E$4=$B5504),OR('Cuadro-de-mando'!$H$4="(Todas)",'Cuadro-de-mando'!$H$4=$C5504),OR('Cuadro-de-mando'!$K$4="(Todas)",'Cuadro-de-mando'!$K$4=$E5504),OR('Cuadro-de-mando'!$N$4="(Todos)",'Cuadro-de-mando'!$N$4=$F5504)),1,0))</f>
        <v>1</v>
      </c>
    </row>
    <row r="5505" spans="1:10" x14ac:dyDescent="0.25">
      <c r="A5505" t="str">
        <f>IF(Tienda_3!$A705="","","Tienda 3")</f>
        <v>Tienda 3</v>
      </c>
      <c r="B5505" t="str">
        <f>IF($A5505="","",Tienda_3!B705)</f>
        <v>Juguetes</v>
      </c>
      <c r="C5505" t="str">
        <f>IF($A5505="","",Tienda_3!G705)</f>
        <v>Medellín</v>
      </c>
      <c r="D5505" t="str">
        <f>IF($A5505="","",Tienda_3!F705)</f>
        <v>Rafael Acosta</v>
      </c>
      <c r="E5505" t="str">
        <f>IF($A5505="","",Tienda_3!I705)</f>
        <v>Tarjeta de crédito</v>
      </c>
      <c r="F5505">
        <f>IF($A5505="","",VALUE(RIGHT(Tienda_3!E705,4)))</f>
        <v>2022</v>
      </c>
      <c r="G5505">
        <f>IF($A5505="","",Tienda_3!C705)</f>
        <v>36400</v>
      </c>
      <c r="H5505">
        <f>IF($A5505="","",Tienda_3!D705)</f>
        <v>2100</v>
      </c>
      <c r="I5505">
        <f>IF($A5505="","",Tienda_3!H705)</f>
        <v>5</v>
      </c>
      <c r="J5505">
        <f>IF($A5505="",0,IF(AND(OR('Cuadro-de-mando'!$B$4="(Todas)",'Cuadro-de-mando'!$B$4=$A5505),OR('Cuadro-de-mando'!$E$4="(Todas)",'Cuadro-de-mando'!$E$4=$B5505),OR('Cuadro-de-mando'!$H$4="(Todas)",'Cuadro-de-mando'!$H$4=$C5505),OR('Cuadro-de-mando'!$K$4="(Todas)",'Cuadro-de-mando'!$K$4=$E5505),OR('Cuadro-de-mando'!$N$4="(Todos)",'Cuadro-de-mando'!$N$4=$F5505)),1,0))</f>
        <v>1</v>
      </c>
    </row>
    <row r="5506" spans="1:10" x14ac:dyDescent="0.25">
      <c r="A5506" t="str">
        <f>IF(Tienda_3!$A706="","","Tienda 3")</f>
        <v>Tienda 3</v>
      </c>
      <c r="B5506" t="str">
        <f>IF($A5506="","",Tienda_3!B706)</f>
        <v>Electrónicos</v>
      </c>
      <c r="C5506" t="str">
        <f>IF($A5506="","",Tienda_3!G706)</f>
        <v>Leticia</v>
      </c>
      <c r="D5506" t="str">
        <f>IF($A5506="","",Tienda_3!F706)</f>
        <v>Rafael Acosta</v>
      </c>
      <c r="E5506" t="str">
        <f>IF($A5506="","",Tienda_3!I706)</f>
        <v>Tarjeta de crédito</v>
      </c>
      <c r="F5506">
        <f>IF($A5506="","",VALUE(RIGHT(Tienda_3!E706,4)))</f>
        <v>2022</v>
      </c>
      <c r="G5506">
        <f>IF($A5506="","",Tienda_3!C706)</f>
        <v>1475100</v>
      </c>
      <c r="H5506">
        <f>IF($A5506="","",Tienda_3!D706)</f>
        <v>78800</v>
      </c>
      <c r="I5506">
        <f>IF($A5506="","",Tienda_3!H706)</f>
        <v>5</v>
      </c>
      <c r="J5506">
        <f>IF($A5506="",0,IF(AND(OR('Cuadro-de-mando'!$B$4="(Todas)",'Cuadro-de-mando'!$B$4=$A5506),OR('Cuadro-de-mando'!$E$4="(Todas)",'Cuadro-de-mando'!$E$4=$B5506),OR('Cuadro-de-mando'!$H$4="(Todas)",'Cuadro-de-mando'!$H$4=$C5506),OR('Cuadro-de-mando'!$K$4="(Todas)",'Cuadro-de-mando'!$K$4=$E5506),OR('Cuadro-de-mando'!$N$4="(Todos)",'Cuadro-de-mando'!$N$4=$F5506)),1,0))</f>
        <v>1</v>
      </c>
    </row>
    <row r="5507" spans="1:10" x14ac:dyDescent="0.25">
      <c r="A5507" t="str">
        <f>IF(Tienda_3!$A707="","","Tienda 3")</f>
        <v>Tienda 3</v>
      </c>
      <c r="B5507" t="str">
        <f>IF($A5507="","",Tienda_3!B707)</f>
        <v>Muebles</v>
      </c>
      <c r="C5507" t="str">
        <f>IF($A5507="","",Tienda_3!G707)</f>
        <v>Medellín</v>
      </c>
      <c r="D5507" t="str">
        <f>IF($A5507="","",Tienda_3!F707)</f>
        <v>Felipe Santos</v>
      </c>
      <c r="E5507" t="str">
        <f>IF($A5507="","",Tienda_3!I707)</f>
        <v>Tarjeta de crédito</v>
      </c>
      <c r="F5507">
        <f>IF($A5507="","",VALUE(RIGHT(Tienda_3!E707,4)))</f>
        <v>2021</v>
      </c>
      <c r="G5507">
        <f>IF($A5507="","",Tienda_3!C707)</f>
        <v>183400</v>
      </c>
      <c r="H5507">
        <f>IF($A5507="","",Tienda_3!D707)</f>
        <v>10000</v>
      </c>
      <c r="I5507">
        <f>IF($A5507="","",Tienda_3!H707)</f>
        <v>2</v>
      </c>
      <c r="J5507">
        <f>IF($A5507="",0,IF(AND(OR('Cuadro-de-mando'!$B$4="(Todas)",'Cuadro-de-mando'!$B$4=$A5507),OR('Cuadro-de-mando'!$E$4="(Todas)",'Cuadro-de-mando'!$E$4=$B5507),OR('Cuadro-de-mando'!$H$4="(Todas)",'Cuadro-de-mando'!$H$4=$C5507),OR('Cuadro-de-mando'!$K$4="(Todas)",'Cuadro-de-mando'!$K$4=$E5507),OR('Cuadro-de-mando'!$N$4="(Todos)",'Cuadro-de-mando'!$N$4=$F5507)),1,0))</f>
        <v>1</v>
      </c>
    </row>
    <row r="5508" spans="1:10" x14ac:dyDescent="0.25">
      <c r="A5508" t="str">
        <f>IF(Tienda_3!$A708="","","Tienda 3")</f>
        <v>Tienda 3</v>
      </c>
      <c r="B5508" t="str">
        <f>IF($A5508="","",Tienda_3!B708)</f>
        <v>Electrónicos</v>
      </c>
      <c r="C5508" t="str">
        <f>IF($A5508="","",Tienda_3!G708)</f>
        <v>Medellín</v>
      </c>
      <c r="D5508" t="str">
        <f>IF($A5508="","",Tienda_3!F708)</f>
        <v>Rafael Acosta</v>
      </c>
      <c r="E5508" t="str">
        <f>IF($A5508="","",Tienda_3!I708)</f>
        <v>Tarjeta de crédito</v>
      </c>
      <c r="F5508">
        <f>IF($A5508="","",VALUE(RIGHT(Tienda_3!E708,4)))</f>
        <v>2022</v>
      </c>
      <c r="G5508">
        <f>IF($A5508="","",Tienda_3!C708)</f>
        <v>139800</v>
      </c>
      <c r="H5508">
        <f>IF($A5508="","",Tienda_3!D708)</f>
        <v>7800</v>
      </c>
      <c r="I5508">
        <f>IF($A5508="","",Tienda_3!H708)</f>
        <v>5</v>
      </c>
      <c r="J5508">
        <f>IF($A5508="",0,IF(AND(OR('Cuadro-de-mando'!$B$4="(Todas)",'Cuadro-de-mando'!$B$4=$A5508),OR('Cuadro-de-mando'!$E$4="(Todas)",'Cuadro-de-mando'!$E$4=$B5508),OR('Cuadro-de-mando'!$H$4="(Todas)",'Cuadro-de-mando'!$H$4=$C5508),OR('Cuadro-de-mando'!$K$4="(Todas)",'Cuadro-de-mando'!$K$4=$E5508),OR('Cuadro-de-mando'!$N$4="(Todos)",'Cuadro-de-mando'!$N$4=$F5508)),1,0))</f>
        <v>1</v>
      </c>
    </row>
    <row r="5509" spans="1:10" x14ac:dyDescent="0.25">
      <c r="A5509" t="str">
        <f>IF(Tienda_3!$A709="","","Tienda 3")</f>
        <v>Tienda 3</v>
      </c>
      <c r="B5509" t="str">
        <f>IF($A5509="","",Tienda_3!B709)</f>
        <v>Artículos para el hogar</v>
      </c>
      <c r="C5509" t="str">
        <f>IF($A5509="","",Tienda_3!G709)</f>
        <v>Bogotá</v>
      </c>
      <c r="D5509" t="str">
        <f>IF($A5509="","",Tienda_3!F709)</f>
        <v>Felipe Santos</v>
      </c>
      <c r="E5509" t="str">
        <f>IF($A5509="","",Tienda_3!I709)</f>
        <v>Tarjeta de crédito</v>
      </c>
      <c r="F5509">
        <f>IF($A5509="","",VALUE(RIGHT(Tienda_3!E709,4)))</f>
        <v>2021</v>
      </c>
      <c r="G5509">
        <f>IF($A5509="","",Tienda_3!C709)</f>
        <v>54500</v>
      </c>
      <c r="H5509">
        <f>IF($A5509="","",Tienda_3!D709)</f>
        <v>4100</v>
      </c>
      <c r="I5509">
        <f>IF($A5509="","",Tienda_3!H709)</f>
        <v>5</v>
      </c>
      <c r="J5509">
        <f>IF($A5509="",0,IF(AND(OR('Cuadro-de-mando'!$B$4="(Todas)",'Cuadro-de-mando'!$B$4=$A5509),OR('Cuadro-de-mando'!$E$4="(Todas)",'Cuadro-de-mando'!$E$4=$B5509),OR('Cuadro-de-mando'!$H$4="(Todas)",'Cuadro-de-mando'!$H$4=$C5509),OR('Cuadro-de-mando'!$K$4="(Todas)",'Cuadro-de-mando'!$K$4=$E5509),OR('Cuadro-de-mando'!$N$4="(Todos)",'Cuadro-de-mando'!$N$4=$F5509)),1,0))</f>
        <v>1</v>
      </c>
    </row>
    <row r="5510" spans="1:10" x14ac:dyDescent="0.25">
      <c r="A5510" t="str">
        <f>IF(Tienda_3!$A710="","","Tienda 3")</f>
        <v>Tienda 3</v>
      </c>
      <c r="B5510" t="str">
        <f>IF($A5510="","",Tienda_3!B710)</f>
        <v>Artículos para el hogar</v>
      </c>
      <c r="C5510" t="str">
        <f>IF($A5510="","",Tienda_3!G710)</f>
        <v>Medellín</v>
      </c>
      <c r="D5510" t="str">
        <f>IF($A5510="","",Tienda_3!F710)</f>
        <v>Mariana Herrera</v>
      </c>
      <c r="E5510" t="str">
        <f>IF($A5510="","",Tienda_3!I710)</f>
        <v>Tarjeta de crédito</v>
      </c>
      <c r="F5510">
        <f>IF($A5510="","",VALUE(RIGHT(Tienda_3!E710,4)))</f>
        <v>2022</v>
      </c>
      <c r="G5510">
        <f>IF($A5510="","",Tienda_3!C710)</f>
        <v>38900</v>
      </c>
      <c r="H5510">
        <f>IF($A5510="","",Tienda_3!D710)</f>
        <v>0</v>
      </c>
      <c r="I5510">
        <f>IF($A5510="","",Tienda_3!H710)</f>
        <v>4</v>
      </c>
      <c r="J5510">
        <f>IF($A5510="",0,IF(AND(OR('Cuadro-de-mando'!$B$4="(Todas)",'Cuadro-de-mando'!$B$4=$A5510),OR('Cuadro-de-mando'!$E$4="(Todas)",'Cuadro-de-mando'!$E$4=$B5510),OR('Cuadro-de-mando'!$H$4="(Todas)",'Cuadro-de-mando'!$H$4=$C5510),OR('Cuadro-de-mando'!$K$4="(Todas)",'Cuadro-de-mando'!$K$4=$E5510),OR('Cuadro-de-mando'!$N$4="(Todos)",'Cuadro-de-mando'!$N$4=$F5510)),1,0))</f>
        <v>1</v>
      </c>
    </row>
    <row r="5511" spans="1:10" x14ac:dyDescent="0.25">
      <c r="A5511" t="str">
        <f>IF(Tienda_3!$A711="","","Tienda 3")</f>
        <v>Tienda 3</v>
      </c>
      <c r="B5511" t="str">
        <f>IF($A5511="","",Tienda_3!B711)</f>
        <v>Electrónicos</v>
      </c>
      <c r="C5511" t="str">
        <f>IF($A5511="","",Tienda_3!G711)</f>
        <v>Cali</v>
      </c>
      <c r="D5511" t="str">
        <f>IF($A5511="","",Tienda_3!F711)</f>
        <v>Izabela de León</v>
      </c>
      <c r="E5511" t="str">
        <f>IF($A5511="","",Tienda_3!I711)</f>
        <v>Nequi</v>
      </c>
      <c r="F5511">
        <f>IF($A5511="","",VALUE(RIGHT(Tienda_3!E711,4)))</f>
        <v>2022</v>
      </c>
      <c r="G5511">
        <f>IF($A5511="","",Tienda_3!C711)</f>
        <v>372300</v>
      </c>
      <c r="H5511">
        <f>IF($A5511="","",Tienda_3!D711)</f>
        <v>20500</v>
      </c>
      <c r="I5511">
        <f>IF($A5511="","",Tienda_3!H711)</f>
        <v>4</v>
      </c>
      <c r="J5511">
        <f>IF($A5511="",0,IF(AND(OR('Cuadro-de-mando'!$B$4="(Todas)",'Cuadro-de-mando'!$B$4=$A5511),OR('Cuadro-de-mando'!$E$4="(Todas)",'Cuadro-de-mando'!$E$4=$B5511),OR('Cuadro-de-mando'!$H$4="(Todas)",'Cuadro-de-mando'!$H$4=$C5511),OR('Cuadro-de-mando'!$K$4="(Todas)",'Cuadro-de-mando'!$K$4=$E5511),OR('Cuadro-de-mando'!$N$4="(Todos)",'Cuadro-de-mando'!$N$4=$F5511)),1,0))</f>
        <v>1</v>
      </c>
    </row>
    <row r="5512" spans="1:10" x14ac:dyDescent="0.25">
      <c r="A5512" t="str">
        <f>IF(Tienda_3!$A712="","","Tienda 3")</f>
        <v>Tienda 3</v>
      </c>
      <c r="B5512" t="str">
        <f>IF($A5512="","",Tienda_3!B712)</f>
        <v>Instrumentos musicales</v>
      </c>
      <c r="C5512" t="str">
        <f>IF($A5512="","",Tienda_3!G712)</f>
        <v>Medellín</v>
      </c>
      <c r="D5512" t="str">
        <f>IF($A5512="","",Tienda_3!F712)</f>
        <v>Lucas Olivera</v>
      </c>
      <c r="E5512" t="str">
        <f>IF($A5512="","",Tienda_3!I712)</f>
        <v>Tarjeta de crédito</v>
      </c>
      <c r="F5512">
        <f>IF($A5512="","",VALUE(RIGHT(Tienda_3!E712,4)))</f>
        <v>2021</v>
      </c>
      <c r="G5512">
        <f>IF($A5512="","",Tienda_3!C712)</f>
        <v>442200</v>
      </c>
      <c r="H5512">
        <f>IF($A5512="","",Tienda_3!D712)</f>
        <v>21700</v>
      </c>
      <c r="I5512">
        <f>IF($A5512="","",Tienda_3!H712)</f>
        <v>5</v>
      </c>
      <c r="J5512">
        <f>IF($A5512="",0,IF(AND(OR('Cuadro-de-mando'!$B$4="(Todas)",'Cuadro-de-mando'!$B$4=$A5512),OR('Cuadro-de-mando'!$E$4="(Todas)",'Cuadro-de-mando'!$E$4=$B5512),OR('Cuadro-de-mando'!$H$4="(Todas)",'Cuadro-de-mando'!$H$4=$C5512),OR('Cuadro-de-mando'!$K$4="(Todas)",'Cuadro-de-mando'!$K$4=$E5512),OR('Cuadro-de-mando'!$N$4="(Todos)",'Cuadro-de-mando'!$N$4=$F5512)),1,0))</f>
        <v>1</v>
      </c>
    </row>
    <row r="5513" spans="1:10" x14ac:dyDescent="0.25">
      <c r="A5513" t="str">
        <f>IF(Tienda_3!$A713="","","Tienda 3")</f>
        <v>Tienda 3</v>
      </c>
      <c r="B5513" t="str">
        <f>IF($A5513="","",Tienda_3!B713)</f>
        <v>Juguetes</v>
      </c>
      <c r="C5513" t="str">
        <f>IF($A5513="","",Tienda_3!G713)</f>
        <v>Barranquilla</v>
      </c>
      <c r="D5513" t="str">
        <f>IF($A5513="","",Tienda_3!F713)</f>
        <v>Camila Rivera</v>
      </c>
      <c r="E5513" t="str">
        <f>IF($A5513="","",Tienda_3!I713)</f>
        <v>Nequi</v>
      </c>
      <c r="F5513">
        <f>IF($A5513="","",VALUE(RIGHT(Tienda_3!E713,4)))</f>
        <v>2022</v>
      </c>
      <c r="G5513">
        <f>IF($A5513="","",Tienda_3!C713)</f>
        <v>138200</v>
      </c>
      <c r="H5513">
        <f>IF($A5513="","",Tienda_3!D713)</f>
        <v>7600</v>
      </c>
      <c r="I5513">
        <f>IF($A5513="","",Tienda_3!H713)</f>
        <v>4</v>
      </c>
      <c r="J5513">
        <f>IF($A5513="",0,IF(AND(OR('Cuadro-de-mando'!$B$4="(Todas)",'Cuadro-de-mando'!$B$4=$A5513),OR('Cuadro-de-mando'!$E$4="(Todas)",'Cuadro-de-mando'!$E$4=$B5513),OR('Cuadro-de-mando'!$H$4="(Todas)",'Cuadro-de-mando'!$H$4=$C5513),OR('Cuadro-de-mando'!$K$4="(Todas)",'Cuadro-de-mando'!$K$4=$E5513),OR('Cuadro-de-mando'!$N$4="(Todos)",'Cuadro-de-mando'!$N$4=$F5513)),1,0))</f>
        <v>1</v>
      </c>
    </row>
    <row r="5514" spans="1:10" x14ac:dyDescent="0.25">
      <c r="A5514" t="str">
        <f>IF(Tienda_3!$A714="","","Tienda 3")</f>
        <v>Tienda 3</v>
      </c>
      <c r="B5514" t="str">
        <f>IF($A5514="","",Tienda_3!B714)</f>
        <v>Instrumentos musicales</v>
      </c>
      <c r="C5514" t="str">
        <f>IF($A5514="","",Tienda_3!G714)</f>
        <v>Bogotá</v>
      </c>
      <c r="D5514" t="str">
        <f>IF($A5514="","",Tienda_3!F714)</f>
        <v>Camila Rivera</v>
      </c>
      <c r="E5514" t="str">
        <f>IF($A5514="","",Tienda_3!I714)</f>
        <v>Tarjeta de crédito</v>
      </c>
      <c r="F5514">
        <f>IF($A5514="","",VALUE(RIGHT(Tienda_3!E714,4)))</f>
        <v>2021</v>
      </c>
      <c r="G5514">
        <f>IF($A5514="","",Tienda_3!C714)</f>
        <v>825300</v>
      </c>
      <c r="H5514">
        <f>IF($A5514="","",Tienda_3!D714)</f>
        <v>42100</v>
      </c>
      <c r="I5514">
        <f>IF($A5514="","",Tienda_3!H714)</f>
        <v>4</v>
      </c>
      <c r="J5514">
        <f>IF($A5514="",0,IF(AND(OR('Cuadro-de-mando'!$B$4="(Todas)",'Cuadro-de-mando'!$B$4=$A5514),OR('Cuadro-de-mando'!$E$4="(Todas)",'Cuadro-de-mando'!$E$4=$B5514),OR('Cuadro-de-mando'!$H$4="(Todas)",'Cuadro-de-mando'!$H$4=$C5514),OR('Cuadro-de-mando'!$K$4="(Todas)",'Cuadro-de-mando'!$K$4=$E5514),OR('Cuadro-de-mando'!$N$4="(Todos)",'Cuadro-de-mando'!$N$4=$F5514)),1,0))</f>
        <v>1</v>
      </c>
    </row>
    <row r="5515" spans="1:10" x14ac:dyDescent="0.25">
      <c r="A5515" t="str">
        <f>IF(Tienda_3!$A715="","","Tienda 3")</f>
        <v>Tienda 3</v>
      </c>
      <c r="B5515" t="str">
        <f>IF($A5515="","",Tienda_3!B715)</f>
        <v>Instrumentos musicales</v>
      </c>
      <c r="C5515" t="str">
        <f>IF($A5515="","",Tienda_3!G715)</f>
        <v>Leticia</v>
      </c>
      <c r="D5515" t="str">
        <f>IF($A5515="","",Tienda_3!F715)</f>
        <v>Juliana Costa</v>
      </c>
      <c r="E5515" t="str">
        <f>IF($A5515="","",Tienda_3!I715)</f>
        <v>Tarjeta de crédito</v>
      </c>
      <c r="F5515">
        <f>IF($A5515="","",VALUE(RIGHT(Tienda_3!E715,4)))</f>
        <v>2020</v>
      </c>
      <c r="G5515">
        <f>IF($A5515="","",Tienda_3!C715)</f>
        <v>65800</v>
      </c>
      <c r="H5515">
        <f>IF($A5515="","",Tienda_3!D715)</f>
        <v>1700</v>
      </c>
      <c r="I5515">
        <f>IF($A5515="","",Tienda_3!H715)</f>
        <v>4</v>
      </c>
      <c r="J5515">
        <f>IF($A5515="",0,IF(AND(OR('Cuadro-de-mando'!$B$4="(Todas)",'Cuadro-de-mando'!$B$4=$A5515),OR('Cuadro-de-mando'!$E$4="(Todas)",'Cuadro-de-mando'!$E$4=$B5515),OR('Cuadro-de-mando'!$H$4="(Todas)",'Cuadro-de-mando'!$H$4=$C5515),OR('Cuadro-de-mando'!$K$4="(Todas)",'Cuadro-de-mando'!$K$4=$E5515),OR('Cuadro-de-mando'!$N$4="(Todos)",'Cuadro-de-mando'!$N$4=$F5515)),1,0))</f>
        <v>1</v>
      </c>
    </row>
    <row r="5516" spans="1:10" x14ac:dyDescent="0.25">
      <c r="A5516" t="str">
        <f>IF(Tienda_3!$A716="","","Tienda 3")</f>
        <v>Tienda 3</v>
      </c>
      <c r="B5516" t="str">
        <f>IF($A5516="","",Tienda_3!B716)</f>
        <v>Electrodomésticos</v>
      </c>
      <c r="C5516" t="str">
        <f>IF($A5516="","",Tienda_3!G716)</f>
        <v>Cartagena</v>
      </c>
      <c r="D5516" t="str">
        <f>IF($A5516="","",Tienda_3!F716)</f>
        <v>Felipe Santos</v>
      </c>
      <c r="E5516" t="str">
        <f>IF($A5516="","",Tienda_3!I716)</f>
        <v>Tarjeta de crédito</v>
      </c>
      <c r="F5516">
        <f>IF($A5516="","",VALUE(RIGHT(Tienda_3!E716,4)))</f>
        <v>2021</v>
      </c>
      <c r="G5516">
        <f>IF($A5516="","",Tienda_3!C716)</f>
        <v>1250500</v>
      </c>
      <c r="H5516">
        <f>IF($A5516="","",Tienda_3!D716)</f>
        <v>64800</v>
      </c>
      <c r="I5516">
        <f>IF($A5516="","",Tienda_3!H716)</f>
        <v>3</v>
      </c>
      <c r="J5516">
        <f>IF($A5516="",0,IF(AND(OR('Cuadro-de-mando'!$B$4="(Todas)",'Cuadro-de-mando'!$B$4=$A5516),OR('Cuadro-de-mando'!$E$4="(Todas)",'Cuadro-de-mando'!$E$4=$B5516),OR('Cuadro-de-mando'!$H$4="(Todas)",'Cuadro-de-mando'!$H$4=$C5516),OR('Cuadro-de-mando'!$K$4="(Todas)",'Cuadro-de-mando'!$K$4=$E5516),OR('Cuadro-de-mando'!$N$4="(Todos)",'Cuadro-de-mando'!$N$4=$F5516)),1,0))</f>
        <v>1</v>
      </c>
    </row>
    <row r="5517" spans="1:10" x14ac:dyDescent="0.25">
      <c r="A5517" t="str">
        <f>IF(Tienda_3!$A717="","","Tienda 3")</f>
        <v>Tienda 3</v>
      </c>
      <c r="B5517" t="str">
        <f>IF($A5517="","",Tienda_3!B717)</f>
        <v>Instrumentos musicales</v>
      </c>
      <c r="C5517" t="str">
        <f>IF($A5517="","",Tienda_3!G717)</f>
        <v>Cartagena</v>
      </c>
      <c r="D5517" t="str">
        <f>IF($A5517="","",Tienda_3!F717)</f>
        <v>Santiago Silva</v>
      </c>
      <c r="E5517" t="str">
        <f>IF($A5517="","",Tienda_3!I717)</f>
        <v>Tarjeta de crédito</v>
      </c>
      <c r="F5517">
        <f>IF($A5517="","",VALUE(RIGHT(Tienda_3!E717,4)))</f>
        <v>2021</v>
      </c>
      <c r="G5517">
        <f>IF($A5517="","",Tienda_3!C717)</f>
        <v>299900</v>
      </c>
      <c r="H5517">
        <f>IF($A5517="","",Tienda_3!D717)</f>
        <v>16200</v>
      </c>
      <c r="I5517">
        <f>IF($A5517="","",Tienda_3!H717)</f>
        <v>1</v>
      </c>
      <c r="J5517">
        <f>IF($A5517="",0,IF(AND(OR('Cuadro-de-mando'!$B$4="(Todas)",'Cuadro-de-mando'!$B$4=$A5517),OR('Cuadro-de-mando'!$E$4="(Todas)",'Cuadro-de-mando'!$E$4=$B5517),OR('Cuadro-de-mando'!$H$4="(Todas)",'Cuadro-de-mando'!$H$4=$C5517),OR('Cuadro-de-mando'!$K$4="(Todas)",'Cuadro-de-mando'!$K$4=$E5517),OR('Cuadro-de-mando'!$N$4="(Todos)",'Cuadro-de-mando'!$N$4=$F5517)),1,0))</f>
        <v>1</v>
      </c>
    </row>
    <row r="5518" spans="1:10" x14ac:dyDescent="0.25">
      <c r="A5518" t="str">
        <f>IF(Tienda_3!$A718="","","Tienda 3")</f>
        <v>Tienda 3</v>
      </c>
      <c r="B5518" t="str">
        <f>IF($A5518="","",Tienda_3!B718)</f>
        <v>Juguetes</v>
      </c>
      <c r="C5518" t="str">
        <f>IF($A5518="","",Tienda_3!G718)</f>
        <v>Bogotá</v>
      </c>
      <c r="D5518" t="str">
        <f>IF($A5518="","",Tienda_3!F718)</f>
        <v>Juan Fernandez</v>
      </c>
      <c r="E5518" t="str">
        <f>IF($A5518="","",Tienda_3!I718)</f>
        <v>Tarjeta de crédito</v>
      </c>
      <c r="F5518">
        <f>IF($A5518="","",VALUE(RIGHT(Tienda_3!E718,4)))</f>
        <v>2020</v>
      </c>
      <c r="G5518">
        <f>IF($A5518="","",Tienda_3!C718)</f>
        <v>15400</v>
      </c>
      <c r="H5518">
        <f>IF($A5518="","",Tienda_3!D718)</f>
        <v>0</v>
      </c>
      <c r="I5518">
        <f>IF($A5518="","",Tienda_3!H718)</f>
        <v>4</v>
      </c>
      <c r="J5518">
        <f>IF($A5518="",0,IF(AND(OR('Cuadro-de-mando'!$B$4="(Todas)",'Cuadro-de-mando'!$B$4=$A5518),OR('Cuadro-de-mando'!$E$4="(Todas)",'Cuadro-de-mando'!$E$4=$B5518),OR('Cuadro-de-mando'!$H$4="(Todas)",'Cuadro-de-mando'!$H$4=$C5518),OR('Cuadro-de-mando'!$K$4="(Todas)",'Cuadro-de-mando'!$K$4=$E5518),OR('Cuadro-de-mando'!$N$4="(Todos)",'Cuadro-de-mando'!$N$4=$F5518)),1,0))</f>
        <v>1</v>
      </c>
    </row>
    <row r="5519" spans="1:10" x14ac:dyDescent="0.25">
      <c r="A5519" t="str">
        <f>IF(Tienda_3!$A719="","","Tienda 3")</f>
        <v>Tienda 3</v>
      </c>
      <c r="B5519" t="str">
        <f>IF($A5519="","",Tienda_3!B719)</f>
        <v>Electrodomésticos</v>
      </c>
      <c r="C5519" t="str">
        <f>IF($A5519="","",Tienda_3!G719)</f>
        <v>Bogotá</v>
      </c>
      <c r="D5519" t="str">
        <f>IF($A5519="","",Tienda_3!F719)</f>
        <v>Maria Alfonso</v>
      </c>
      <c r="E5519" t="str">
        <f>IF($A5519="","",Tienda_3!I719)</f>
        <v>Cupón</v>
      </c>
      <c r="F5519">
        <f>IF($A5519="","",VALUE(RIGHT(Tienda_3!E719,4)))</f>
        <v>2020</v>
      </c>
      <c r="G5519">
        <f>IF($A5519="","",Tienda_3!C719)</f>
        <v>1127900</v>
      </c>
      <c r="H5519">
        <f>IF($A5519="","",Tienda_3!D719)</f>
        <v>58200</v>
      </c>
      <c r="I5519">
        <f>IF($A5519="","",Tienda_3!H719)</f>
        <v>5</v>
      </c>
      <c r="J5519">
        <f>IF($A5519="",0,IF(AND(OR('Cuadro-de-mando'!$B$4="(Todas)",'Cuadro-de-mando'!$B$4=$A5519),OR('Cuadro-de-mando'!$E$4="(Todas)",'Cuadro-de-mando'!$E$4=$B5519),OR('Cuadro-de-mando'!$H$4="(Todas)",'Cuadro-de-mando'!$H$4=$C5519),OR('Cuadro-de-mando'!$K$4="(Todas)",'Cuadro-de-mando'!$K$4=$E5519),OR('Cuadro-de-mando'!$N$4="(Todos)",'Cuadro-de-mando'!$N$4=$F5519)),1,0))</f>
        <v>1</v>
      </c>
    </row>
    <row r="5520" spans="1:10" x14ac:dyDescent="0.25">
      <c r="A5520" t="str">
        <f>IF(Tienda_3!$A720="","","Tienda 3")</f>
        <v>Tienda 3</v>
      </c>
      <c r="B5520" t="str">
        <f>IF($A5520="","",Tienda_3!B720)</f>
        <v>Electrodomésticos</v>
      </c>
      <c r="C5520" t="str">
        <f>IF($A5520="","",Tienda_3!G720)</f>
        <v>Bogotá</v>
      </c>
      <c r="D5520" t="str">
        <f>IF($A5520="","",Tienda_3!F720)</f>
        <v>Juan Fernandez</v>
      </c>
      <c r="E5520" t="str">
        <f>IF($A5520="","",Tienda_3!I720)</f>
        <v>Nequi</v>
      </c>
      <c r="F5520">
        <f>IF($A5520="","",VALUE(RIGHT(Tienda_3!E720,4)))</f>
        <v>2020</v>
      </c>
      <c r="G5520">
        <f>IF($A5520="","",Tienda_3!C720)</f>
        <v>1553700</v>
      </c>
      <c r="H5520">
        <f>IF($A5520="","",Tienda_3!D720)</f>
        <v>80900</v>
      </c>
      <c r="I5520">
        <f>IF($A5520="","",Tienda_3!H720)</f>
        <v>3</v>
      </c>
      <c r="J5520">
        <f>IF($A5520="",0,IF(AND(OR('Cuadro-de-mando'!$B$4="(Todas)",'Cuadro-de-mando'!$B$4=$A5520),OR('Cuadro-de-mando'!$E$4="(Todas)",'Cuadro-de-mando'!$E$4=$B5520),OR('Cuadro-de-mando'!$H$4="(Todas)",'Cuadro-de-mando'!$H$4=$C5520),OR('Cuadro-de-mando'!$K$4="(Todas)",'Cuadro-de-mando'!$K$4=$E5520),OR('Cuadro-de-mando'!$N$4="(Todos)",'Cuadro-de-mando'!$N$4=$F5520)),1,0))</f>
        <v>1</v>
      </c>
    </row>
    <row r="5521" spans="1:10" x14ac:dyDescent="0.25">
      <c r="A5521" t="str">
        <f>IF(Tienda_3!$A721="","","Tienda 3")</f>
        <v>Tienda 3</v>
      </c>
      <c r="B5521" t="str">
        <f>IF($A5521="","",Tienda_3!B721)</f>
        <v>Libros</v>
      </c>
      <c r="C5521" t="str">
        <f>IF($A5521="","",Tienda_3!G721)</f>
        <v>Bogotá</v>
      </c>
      <c r="D5521" t="str">
        <f>IF($A5521="","",Tienda_3!F721)</f>
        <v>Juliana Costa</v>
      </c>
      <c r="E5521" t="str">
        <f>IF($A5521="","",Tienda_3!I721)</f>
        <v>Nequi</v>
      </c>
      <c r="F5521">
        <f>IF($A5521="","",VALUE(RIGHT(Tienda_3!E721,4)))</f>
        <v>2022</v>
      </c>
      <c r="G5521">
        <f>IF($A5521="","",Tienda_3!C721)</f>
        <v>39600</v>
      </c>
      <c r="H5521">
        <f>IF($A5521="","",Tienda_3!D721)</f>
        <v>2600</v>
      </c>
      <c r="I5521">
        <f>IF($A5521="","",Tienda_3!H721)</f>
        <v>4</v>
      </c>
      <c r="J5521">
        <f>IF($A5521="",0,IF(AND(OR('Cuadro-de-mando'!$B$4="(Todas)",'Cuadro-de-mando'!$B$4=$A5521),OR('Cuadro-de-mando'!$E$4="(Todas)",'Cuadro-de-mando'!$E$4=$B5521),OR('Cuadro-de-mando'!$H$4="(Todas)",'Cuadro-de-mando'!$H$4=$C5521),OR('Cuadro-de-mando'!$K$4="(Todas)",'Cuadro-de-mando'!$K$4=$E5521),OR('Cuadro-de-mando'!$N$4="(Todos)",'Cuadro-de-mando'!$N$4=$F5521)),1,0))</f>
        <v>1</v>
      </c>
    </row>
    <row r="5522" spans="1:10" x14ac:dyDescent="0.25">
      <c r="A5522" t="str">
        <f>IF(Tienda_3!$A722="","","Tienda 3")</f>
        <v>Tienda 3</v>
      </c>
      <c r="B5522" t="str">
        <f>IF($A5522="","",Tienda_3!B722)</f>
        <v>Muebles</v>
      </c>
      <c r="C5522" t="str">
        <f>IF($A5522="","",Tienda_3!G722)</f>
        <v>Cali</v>
      </c>
      <c r="D5522" t="str">
        <f>IF($A5522="","",Tienda_3!F722)</f>
        <v>Pedro Gomez</v>
      </c>
      <c r="E5522" t="str">
        <f>IF($A5522="","",Tienda_3!I722)</f>
        <v>Tarjeta de crédito</v>
      </c>
      <c r="F5522">
        <f>IF($A5522="","",VALUE(RIGHT(Tienda_3!E722,4)))</f>
        <v>2022</v>
      </c>
      <c r="G5522">
        <f>IF($A5522="","",Tienda_3!C722)</f>
        <v>256100</v>
      </c>
      <c r="H5522">
        <f>IF($A5522="","",Tienda_3!D722)</f>
        <v>11800</v>
      </c>
      <c r="I5522">
        <f>IF($A5522="","",Tienda_3!H722)</f>
        <v>5</v>
      </c>
      <c r="J5522">
        <f>IF($A5522="",0,IF(AND(OR('Cuadro-de-mando'!$B$4="(Todas)",'Cuadro-de-mando'!$B$4=$A5522),OR('Cuadro-de-mando'!$E$4="(Todas)",'Cuadro-de-mando'!$E$4=$B5522),OR('Cuadro-de-mando'!$H$4="(Todas)",'Cuadro-de-mando'!$H$4=$C5522),OR('Cuadro-de-mando'!$K$4="(Todas)",'Cuadro-de-mando'!$K$4=$E5522),OR('Cuadro-de-mando'!$N$4="(Todos)",'Cuadro-de-mando'!$N$4=$F5522)),1,0))</f>
        <v>1</v>
      </c>
    </row>
    <row r="5523" spans="1:10" x14ac:dyDescent="0.25">
      <c r="A5523" t="str">
        <f>IF(Tienda_3!$A723="","","Tienda 3")</f>
        <v>Tienda 3</v>
      </c>
      <c r="B5523" t="str">
        <f>IF($A5523="","",Tienda_3!B723)</f>
        <v>Electrodomésticos</v>
      </c>
      <c r="C5523" t="str">
        <f>IF($A5523="","",Tienda_3!G723)</f>
        <v>Bogotá</v>
      </c>
      <c r="D5523" t="str">
        <f>IF($A5523="","",Tienda_3!F723)</f>
        <v>Izabela de León</v>
      </c>
      <c r="E5523" t="str">
        <f>IF($A5523="","",Tienda_3!I723)</f>
        <v>Tarjeta de crédito</v>
      </c>
      <c r="F5523">
        <f>IF($A5523="","",VALUE(RIGHT(Tienda_3!E723,4)))</f>
        <v>2022</v>
      </c>
      <c r="G5523">
        <f>IF($A5523="","",Tienda_3!C723)</f>
        <v>557000</v>
      </c>
      <c r="H5523">
        <f>IF($A5523="","",Tienda_3!D723)</f>
        <v>27800</v>
      </c>
      <c r="I5523">
        <f>IF($A5523="","",Tienda_3!H723)</f>
        <v>5</v>
      </c>
      <c r="J5523">
        <f>IF($A5523="",0,IF(AND(OR('Cuadro-de-mando'!$B$4="(Todas)",'Cuadro-de-mando'!$B$4=$A5523),OR('Cuadro-de-mando'!$E$4="(Todas)",'Cuadro-de-mando'!$E$4=$B5523),OR('Cuadro-de-mando'!$H$4="(Todas)",'Cuadro-de-mando'!$H$4=$C5523),OR('Cuadro-de-mando'!$K$4="(Todas)",'Cuadro-de-mando'!$K$4=$E5523),OR('Cuadro-de-mando'!$N$4="(Todos)",'Cuadro-de-mando'!$N$4=$F5523)),1,0))</f>
        <v>1</v>
      </c>
    </row>
    <row r="5524" spans="1:10" x14ac:dyDescent="0.25">
      <c r="A5524" t="str">
        <f>IF(Tienda_3!$A724="","","Tienda 3")</f>
        <v>Tienda 3</v>
      </c>
      <c r="B5524" t="str">
        <f>IF($A5524="","",Tienda_3!B724)</f>
        <v>Deportes y diversión</v>
      </c>
      <c r="C5524" t="str">
        <f>IF($A5524="","",Tienda_3!G724)</f>
        <v>Bogotá</v>
      </c>
      <c r="D5524" t="str">
        <f>IF($A5524="","",Tienda_3!F724)</f>
        <v>Juliana Costa</v>
      </c>
      <c r="E5524" t="str">
        <f>IF($A5524="","",Tienda_3!I724)</f>
        <v>Tarjeta de crédito</v>
      </c>
      <c r="F5524">
        <f>IF($A5524="","",VALUE(RIGHT(Tienda_3!E724,4)))</f>
        <v>2022</v>
      </c>
      <c r="G5524">
        <f>IF($A5524="","",Tienda_3!C724)</f>
        <v>22700</v>
      </c>
      <c r="H5524">
        <f>IF($A5524="","",Tienda_3!D724)</f>
        <v>0</v>
      </c>
      <c r="I5524">
        <f>IF($A5524="","",Tienda_3!H724)</f>
        <v>1</v>
      </c>
      <c r="J5524">
        <f>IF($A5524="",0,IF(AND(OR('Cuadro-de-mando'!$B$4="(Todas)",'Cuadro-de-mando'!$B$4=$A5524),OR('Cuadro-de-mando'!$E$4="(Todas)",'Cuadro-de-mando'!$E$4=$B5524),OR('Cuadro-de-mando'!$H$4="(Todas)",'Cuadro-de-mando'!$H$4=$C5524),OR('Cuadro-de-mando'!$K$4="(Todas)",'Cuadro-de-mando'!$K$4=$E5524),OR('Cuadro-de-mando'!$N$4="(Todos)",'Cuadro-de-mando'!$N$4=$F5524)),1,0))</f>
        <v>1</v>
      </c>
    </row>
    <row r="5525" spans="1:10" x14ac:dyDescent="0.25">
      <c r="A5525" t="str">
        <f>IF(Tienda_3!$A725="","","Tienda 3")</f>
        <v>Tienda 3</v>
      </c>
      <c r="B5525" t="str">
        <f>IF($A5525="","",Tienda_3!B725)</f>
        <v>Instrumentos musicales</v>
      </c>
      <c r="C5525" t="str">
        <f>IF($A5525="","",Tienda_3!G725)</f>
        <v>Medellín</v>
      </c>
      <c r="D5525" t="str">
        <f>IF($A5525="","",Tienda_3!F725)</f>
        <v>Blanca Ramirez</v>
      </c>
      <c r="E5525" t="str">
        <f>IF($A5525="","",Tienda_3!I725)</f>
        <v>Tarjeta de crédito</v>
      </c>
      <c r="F5525">
        <f>IF($A5525="","",VALUE(RIGHT(Tienda_3!E725,4)))</f>
        <v>2021</v>
      </c>
      <c r="G5525">
        <f>IF($A5525="","",Tienda_3!C725)</f>
        <v>70800</v>
      </c>
      <c r="H5525">
        <f>IF($A5525="","",Tienda_3!D725)</f>
        <v>4000</v>
      </c>
      <c r="I5525">
        <f>IF($A5525="","",Tienda_3!H725)</f>
        <v>1</v>
      </c>
      <c r="J5525">
        <f>IF($A5525="",0,IF(AND(OR('Cuadro-de-mando'!$B$4="(Todas)",'Cuadro-de-mando'!$B$4=$A5525),OR('Cuadro-de-mando'!$E$4="(Todas)",'Cuadro-de-mando'!$E$4=$B5525),OR('Cuadro-de-mando'!$H$4="(Todas)",'Cuadro-de-mando'!$H$4=$C5525),OR('Cuadro-de-mando'!$K$4="(Todas)",'Cuadro-de-mando'!$K$4=$E5525),OR('Cuadro-de-mando'!$N$4="(Todos)",'Cuadro-de-mando'!$N$4=$F5525)),1,0))</f>
        <v>1</v>
      </c>
    </row>
    <row r="5526" spans="1:10" x14ac:dyDescent="0.25">
      <c r="A5526" t="str">
        <f>IF(Tienda_3!$A726="","","Tienda 3")</f>
        <v>Tienda 3</v>
      </c>
      <c r="B5526" t="str">
        <f>IF($A5526="","",Tienda_3!B726)</f>
        <v>Artículos para el hogar</v>
      </c>
      <c r="C5526" t="str">
        <f>IF($A5526="","",Tienda_3!G726)</f>
        <v>Cartagena</v>
      </c>
      <c r="D5526" t="str">
        <f>IF($A5526="","",Tienda_3!F726)</f>
        <v>Felipe Santos</v>
      </c>
      <c r="E5526" t="str">
        <f>IF($A5526="","",Tienda_3!I726)</f>
        <v>Tarjeta de crédito</v>
      </c>
      <c r="F5526">
        <f>IF($A5526="","",VALUE(RIGHT(Tienda_3!E726,4)))</f>
        <v>2022</v>
      </c>
      <c r="G5526">
        <f>IF($A5526="","",Tienda_3!C726)</f>
        <v>29300</v>
      </c>
      <c r="H5526">
        <f>IF($A5526="","",Tienda_3!D726)</f>
        <v>1800</v>
      </c>
      <c r="I5526">
        <f>IF($A5526="","",Tienda_3!H726)</f>
        <v>4</v>
      </c>
      <c r="J5526">
        <f>IF($A5526="",0,IF(AND(OR('Cuadro-de-mando'!$B$4="(Todas)",'Cuadro-de-mando'!$B$4=$A5526),OR('Cuadro-de-mando'!$E$4="(Todas)",'Cuadro-de-mando'!$E$4=$B5526),OR('Cuadro-de-mando'!$H$4="(Todas)",'Cuadro-de-mando'!$H$4=$C5526),OR('Cuadro-de-mando'!$K$4="(Todas)",'Cuadro-de-mando'!$K$4=$E5526),OR('Cuadro-de-mando'!$N$4="(Todos)",'Cuadro-de-mando'!$N$4=$F5526)),1,0))</f>
        <v>1</v>
      </c>
    </row>
    <row r="5527" spans="1:10" x14ac:dyDescent="0.25">
      <c r="A5527" t="str">
        <f>IF(Tienda_3!$A727="","","Tienda 3")</f>
        <v>Tienda 3</v>
      </c>
      <c r="B5527" t="str">
        <f>IF($A5527="","",Tienda_3!B727)</f>
        <v>Electrodomésticos</v>
      </c>
      <c r="C5527" t="str">
        <f>IF($A5527="","",Tienda_3!G727)</f>
        <v>Bogotá</v>
      </c>
      <c r="D5527" t="str">
        <f>IF($A5527="","",Tienda_3!F727)</f>
        <v>Izabela de León</v>
      </c>
      <c r="E5527" t="str">
        <f>IF($A5527="","",Tienda_3!I727)</f>
        <v>Tarjeta de crédito</v>
      </c>
      <c r="F5527">
        <f>IF($A5527="","",VALUE(RIGHT(Tienda_3!E727,4)))</f>
        <v>2020</v>
      </c>
      <c r="G5527">
        <f>IF($A5527="","",Tienda_3!C727)</f>
        <v>1224000</v>
      </c>
      <c r="H5527">
        <f>IF($A5527="","",Tienda_3!D727)</f>
        <v>65400</v>
      </c>
      <c r="I5527">
        <f>IF($A5527="","",Tienda_3!H727)</f>
        <v>5</v>
      </c>
      <c r="J5527">
        <f>IF($A5527="",0,IF(AND(OR('Cuadro-de-mando'!$B$4="(Todas)",'Cuadro-de-mando'!$B$4=$A5527),OR('Cuadro-de-mando'!$E$4="(Todas)",'Cuadro-de-mando'!$E$4=$B5527),OR('Cuadro-de-mando'!$H$4="(Todas)",'Cuadro-de-mando'!$H$4=$C5527),OR('Cuadro-de-mando'!$K$4="(Todas)",'Cuadro-de-mando'!$K$4=$E5527),OR('Cuadro-de-mando'!$N$4="(Todos)",'Cuadro-de-mando'!$N$4=$F5527)),1,0))</f>
        <v>1</v>
      </c>
    </row>
    <row r="5528" spans="1:10" x14ac:dyDescent="0.25">
      <c r="A5528" t="str">
        <f>IF(Tienda_3!$A728="","","Tienda 3")</f>
        <v>Tienda 3</v>
      </c>
      <c r="B5528" t="str">
        <f>IF($A5528="","",Tienda_3!B728)</f>
        <v>Muebles</v>
      </c>
      <c r="C5528" t="str">
        <f>IF($A5528="","",Tienda_3!G728)</f>
        <v>Bogotá</v>
      </c>
      <c r="D5528" t="str">
        <f>IF($A5528="","",Tienda_3!F728)</f>
        <v>Pedro Gomez</v>
      </c>
      <c r="E5528" t="str">
        <f>IF($A5528="","",Tienda_3!I728)</f>
        <v>Tarjeta de crédito</v>
      </c>
      <c r="F5528">
        <f>IF($A5528="","",VALUE(RIGHT(Tienda_3!E728,4)))</f>
        <v>2022</v>
      </c>
      <c r="G5528">
        <f>IF($A5528="","",Tienda_3!C728)</f>
        <v>182100</v>
      </c>
      <c r="H5528">
        <f>IF($A5528="","",Tienda_3!D728)</f>
        <v>9900</v>
      </c>
      <c r="I5528">
        <f>IF($A5528="","",Tienda_3!H728)</f>
        <v>5</v>
      </c>
      <c r="J5528">
        <f>IF($A5528="",0,IF(AND(OR('Cuadro-de-mando'!$B$4="(Todas)",'Cuadro-de-mando'!$B$4=$A5528),OR('Cuadro-de-mando'!$E$4="(Todas)",'Cuadro-de-mando'!$E$4=$B5528),OR('Cuadro-de-mando'!$H$4="(Todas)",'Cuadro-de-mando'!$H$4=$C5528),OR('Cuadro-de-mando'!$K$4="(Todas)",'Cuadro-de-mando'!$K$4=$E5528),OR('Cuadro-de-mando'!$N$4="(Todos)",'Cuadro-de-mando'!$N$4=$F5528)),1,0))</f>
        <v>1</v>
      </c>
    </row>
    <row r="5529" spans="1:10" x14ac:dyDescent="0.25">
      <c r="A5529" t="str">
        <f>IF(Tienda_3!$A729="","","Tienda 3")</f>
        <v>Tienda 3</v>
      </c>
      <c r="B5529" t="str">
        <f>IF($A5529="","",Tienda_3!B729)</f>
        <v>Muebles</v>
      </c>
      <c r="C5529" t="str">
        <f>IF($A5529="","",Tienda_3!G729)</f>
        <v>Bogotá</v>
      </c>
      <c r="D5529" t="str">
        <f>IF($A5529="","",Tienda_3!F729)</f>
        <v>Rafael Acosta</v>
      </c>
      <c r="E5529" t="str">
        <f>IF($A5529="","",Tienda_3!I729)</f>
        <v>Nequi</v>
      </c>
      <c r="F5529">
        <f>IF($A5529="","",VALUE(RIGHT(Tienda_3!E729,4)))</f>
        <v>2020</v>
      </c>
      <c r="G5529">
        <f>IF($A5529="","",Tienda_3!C729)</f>
        <v>324900</v>
      </c>
      <c r="H5529">
        <f>IF($A5529="","",Tienda_3!D729)</f>
        <v>17700</v>
      </c>
      <c r="I5529">
        <f>IF($A5529="","",Tienda_3!H729)</f>
        <v>4</v>
      </c>
      <c r="J5529">
        <f>IF($A5529="",0,IF(AND(OR('Cuadro-de-mando'!$B$4="(Todas)",'Cuadro-de-mando'!$B$4=$A5529),OR('Cuadro-de-mando'!$E$4="(Todas)",'Cuadro-de-mando'!$E$4=$B5529),OR('Cuadro-de-mando'!$H$4="(Todas)",'Cuadro-de-mando'!$H$4=$C5529),OR('Cuadro-de-mando'!$K$4="(Todas)",'Cuadro-de-mando'!$K$4=$E5529),OR('Cuadro-de-mando'!$N$4="(Todos)",'Cuadro-de-mando'!$N$4=$F5529)),1,0))</f>
        <v>1</v>
      </c>
    </row>
    <row r="5530" spans="1:10" x14ac:dyDescent="0.25">
      <c r="A5530" t="str">
        <f>IF(Tienda_3!$A730="","","Tienda 3")</f>
        <v>Tienda 3</v>
      </c>
      <c r="B5530" t="str">
        <f>IF($A5530="","",Tienda_3!B730)</f>
        <v>Instrumentos musicales</v>
      </c>
      <c r="C5530" t="str">
        <f>IF($A5530="","",Tienda_3!G730)</f>
        <v>Medellín</v>
      </c>
      <c r="D5530" t="str">
        <f>IF($A5530="","",Tienda_3!F730)</f>
        <v>Blanca Ramirez</v>
      </c>
      <c r="E5530" t="str">
        <f>IF($A5530="","",Tienda_3!I730)</f>
        <v>Nequi</v>
      </c>
      <c r="F5530">
        <f>IF($A5530="","",VALUE(RIGHT(Tienda_3!E730,4)))</f>
        <v>2020</v>
      </c>
      <c r="G5530">
        <f>IF($A5530="","",Tienda_3!C730)</f>
        <v>609700</v>
      </c>
      <c r="H5530">
        <f>IF($A5530="","",Tienda_3!D730)</f>
        <v>30700</v>
      </c>
      <c r="I5530">
        <f>IF($A5530="","",Tienda_3!H730)</f>
        <v>3</v>
      </c>
      <c r="J5530">
        <f>IF($A5530="",0,IF(AND(OR('Cuadro-de-mando'!$B$4="(Todas)",'Cuadro-de-mando'!$B$4=$A5530),OR('Cuadro-de-mando'!$E$4="(Todas)",'Cuadro-de-mando'!$E$4=$B5530),OR('Cuadro-de-mando'!$H$4="(Todas)",'Cuadro-de-mando'!$H$4=$C5530),OR('Cuadro-de-mando'!$K$4="(Todas)",'Cuadro-de-mando'!$K$4=$E5530),OR('Cuadro-de-mando'!$N$4="(Todos)",'Cuadro-de-mando'!$N$4=$F5530)),1,0))</f>
        <v>1</v>
      </c>
    </row>
    <row r="5531" spans="1:10" x14ac:dyDescent="0.25">
      <c r="A5531" t="str">
        <f>IF(Tienda_3!$A731="","","Tienda 3")</f>
        <v>Tienda 3</v>
      </c>
      <c r="B5531" t="str">
        <f>IF($A5531="","",Tienda_3!B731)</f>
        <v>Muebles</v>
      </c>
      <c r="C5531" t="str">
        <f>IF($A5531="","",Tienda_3!G731)</f>
        <v>Leticia</v>
      </c>
      <c r="D5531" t="str">
        <f>IF($A5531="","",Tienda_3!F731)</f>
        <v>Felipe Santos</v>
      </c>
      <c r="E5531" t="str">
        <f>IF($A5531="","",Tienda_3!I731)</f>
        <v>Tarjeta de crédito</v>
      </c>
      <c r="F5531">
        <f>IF($A5531="","",VALUE(RIGHT(Tienda_3!E731,4)))</f>
        <v>2021</v>
      </c>
      <c r="G5531">
        <f>IF($A5531="","",Tienda_3!C731)</f>
        <v>511900</v>
      </c>
      <c r="H5531">
        <f>IF($A5531="","",Tienda_3!D731)</f>
        <v>27500</v>
      </c>
      <c r="I5531">
        <f>IF($A5531="","",Tienda_3!H731)</f>
        <v>4</v>
      </c>
      <c r="J5531">
        <f>IF($A5531="",0,IF(AND(OR('Cuadro-de-mando'!$B$4="(Todas)",'Cuadro-de-mando'!$B$4=$A5531),OR('Cuadro-de-mando'!$E$4="(Todas)",'Cuadro-de-mando'!$E$4=$B5531),OR('Cuadro-de-mando'!$H$4="(Todas)",'Cuadro-de-mando'!$H$4=$C5531),OR('Cuadro-de-mando'!$K$4="(Todas)",'Cuadro-de-mando'!$K$4=$E5531),OR('Cuadro-de-mando'!$N$4="(Todos)",'Cuadro-de-mando'!$N$4=$F5531)),1,0))</f>
        <v>1</v>
      </c>
    </row>
    <row r="5532" spans="1:10" x14ac:dyDescent="0.25">
      <c r="A5532" t="str">
        <f>IF(Tienda_3!$A732="","","Tienda 3")</f>
        <v>Tienda 3</v>
      </c>
      <c r="B5532" t="str">
        <f>IF($A5532="","",Tienda_3!B732)</f>
        <v>Muebles</v>
      </c>
      <c r="C5532" t="str">
        <f>IF($A5532="","",Tienda_3!G732)</f>
        <v>Cali</v>
      </c>
      <c r="D5532" t="str">
        <f>IF($A5532="","",Tienda_3!F732)</f>
        <v>Felipe Santos</v>
      </c>
      <c r="E5532" t="str">
        <f>IF($A5532="","",Tienda_3!I732)</f>
        <v>Nequi</v>
      </c>
      <c r="F5532">
        <f>IF($A5532="","",VALUE(RIGHT(Tienda_3!E732,4)))</f>
        <v>2020</v>
      </c>
      <c r="G5532">
        <f>IF($A5532="","",Tienda_3!C732)</f>
        <v>641600</v>
      </c>
      <c r="H5532">
        <f>IF($A5532="","",Tienda_3!D732)</f>
        <v>32400</v>
      </c>
      <c r="I5532">
        <f>IF($A5532="","",Tienda_3!H732)</f>
        <v>5</v>
      </c>
      <c r="J5532">
        <f>IF($A5532="",0,IF(AND(OR('Cuadro-de-mando'!$B$4="(Todas)",'Cuadro-de-mando'!$B$4=$A5532),OR('Cuadro-de-mando'!$E$4="(Todas)",'Cuadro-de-mando'!$E$4=$B5532),OR('Cuadro-de-mando'!$H$4="(Todas)",'Cuadro-de-mando'!$H$4=$C5532),OR('Cuadro-de-mando'!$K$4="(Todas)",'Cuadro-de-mando'!$K$4=$E5532),OR('Cuadro-de-mando'!$N$4="(Todos)",'Cuadro-de-mando'!$N$4=$F5532)),1,0))</f>
        <v>1</v>
      </c>
    </row>
    <row r="5533" spans="1:10" x14ac:dyDescent="0.25">
      <c r="A5533" t="str">
        <f>IF(Tienda_3!$A733="","","Tienda 3")</f>
        <v>Tienda 3</v>
      </c>
      <c r="B5533" t="str">
        <f>IF($A5533="","",Tienda_3!B733)</f>
        <v>Electrónicos</v>
      </c>
      <c r="C5533" t="str">
        <f>IF($A5533="","",Tienda_3!G733)</f>
        <v>Barranquilla</v>
      </c>
      <c r="D5533" t="str">
        <f>IF($A5533="","",Tienda_3!F733)</f>
        <v>Mariana Herrera</v>
      </c>
      <c r="E5533" t="str">
        <f>IF($A5533="","",Tienda_3!I733)</f>
        <v>Tarjeta de crédito</v>
      </c>
      <c r="F5533">
        <f>IF($A5533="","",VALUE(RIGHT(Tienda_3!E733,4)))</f>
        <v>2022</v>
      </c>
      <c r="G5533">
        <f>IF($A5533="","",Tienda_3!C733)</f>
        <v>224900</v>
      </c>
      <c r="H5533">
        <f>IF($A5533="","",Tienda_3!D733)</f>
        <v>12600</v>
      </c>
      <c r="I5533">
        <f>IF($A5533="","",Tienda_3!H733)</f>
        <v>4</v>
      </c>
      <c r="J5533">
        <f>IF($A5533="",0,IF(AND(OR('Cuadro-de-mando'!$B$4="(Todas)",'Cuadro-de-mando'!$B$4=$A5533),OR('Cuadro-de-mando'!$E$4="(Todas)",'Cuadro-de-mando'!$E$4=$B5533),OR('Cuadro-de-mando'!$H$4="(Todas)",'Cuadro-de-mando'!$H$4=$C5533),OR('Cuadro-de-mando'!$K$4="(Todas)",'Cuadro-de-mando'!$K$4=$E5533),OR('Cuadro-de-mando'!$N$4="(Todos)",'Cuadro-de-mando'!$N$4=$F5533)),1,0))</f>
        <v>1</v>
      </c>
    </row>
    <row r="5534" spans="1:10" x14ac:dyDescent="0.25">
      <c r="A5534" t="str">
        <f>IF(Tienda_3!$A734="","","Tienda 3")</f>
        <v>Tienda 3</v>
      </c>
      <c r="B5534" t="str">
        <f>IF($A5534="","",Tienda_3!B734)</f>
        <v>Juguetes</v>
      </c>
      <c r="C5534" t="str">
        <f>IF($A5534="","",Tienda_3!G734)</f>
        <v>Medellín</v>
      </c>
      <c r="D5534" t="str">
        <f>IF($A5534="","",Tienda_3!F734)</f>
        <v>Maria Alfonso</v>
      </c>
      <c r="E5534" t="str">
        <f>IF($A5534="","",Tienda_3!I734)</f>
        <v>Nequi</v>
      </c>
      <c r="F5534">
        <f>IF($A5534="","",VALUE(RIGHT(Tienda_3!E734,4)))</f>
        <v>2020</v>
      </c>
      <c r="G5534">
        <f>IF($A5534="","",Tienda_3!C734)</f>
        <v>29000</v>
      </c>
      <c r="H5534">
        <f>IF($A5534="","",Tienda_3!D734)</f>
        <v>1900</v>
      </c>
      <c r="I5534">
        <f>IF($A5534="","",Tienda_3!H734)</f>
        <v>5</v>
      </c>
      <c r="J5534">
        <f>IF($A5534="",0,IF(AND(OR('Cuadro-de-mando'!$B$4="(Todas)",'Cuadro-de-mando'!$B$4=$A5534),OR('Cuadro-de-mando'!$E$4="(Todas)",'Cuadro-de-mando'!$E$4=$B5534),OR('Cuadro-de-mando'!$H$4="(Todas)",'Cuadro-de-mando'!$H$4=$C5534),OR('Cuadro-de-mando'!$K$4="(Todas)",'Cuadro-de-mando'!$K$4=$E5534),OR('Cuadro-de-mando'!$N$4="(Todos)",'Cuadro-de-mando'!$N$4=$F5534)),1,0))</f>
        <v>1</v>
      </c>
    </row>
    <row r="5535" spans="1:10" x14ac:dyDescent="0.25">
      <c r="A5535" t="str">
        <f>IF(Tienda_3!$A735="","","Tienda 3")</f>
        <v>Tienda 3</v>
      </c>
      <c r="B5535" t="str">
        <f>IF($A5535="","",Tienda_3!B735)</f>
        <v>Instrumentos musicales</v>
      </c>
      <c r="C5535" t="str">
        <f>IF($A5535="","",Tienda_3!G735)</f>
        <v>Bogotá</v>
      </c>
      <c r="D5535" t="str">
        <f>IF($A5535="","",Tienda_3!F735)</f>
        <v>Juliana Costa</v>
      </c>
      <c r="E5535" t="str">
        <f>IF($A5535="","",Tienda_3!I735)</f>
        <v>Tarjeta de crédito</v>
      </c>
      <c r="F5535">
        <f>IF($A5535="","",VALUE(RIGHT(Tienda_3!E735,4)))</f>
        <v>2020</v>
      </c>
      <c r="G5535">
        <f>IF($A5535="","",Tienda_3!C735)</f>
        <v>757400</v>
      </c>
      <c r="H5535">
        <f>IF($A5535="","",Tienda_3!D735)</f>
        <v>40500</v>
      </c>
      <c r="I5535">
        <f>IF($A5535="","",Tienda_3!H735)</f>
        <v>4</v>
      </c>
      <c r="J5535">
        <f>IF($A5535="",0,IF(AND(OR('Cuadro-de-mando'!$B$4="(Todas)",'Cuadro-de-mando'!$B$4=$A5535),OR('Cuadro-de-mando'!$E$4="(Todas)",'Cuadro-de-mando'!$E$4=$B5535),OR('Cuadro-de-mando'!$H$4="(Todas)",'Cuadro-de-mando'!$H$4=$C5535),OR('Cuadro-de-mando'!$K$4="(Todas)",'Cuadro-de-mando'!$K$4=$E5535),OR('Cuadro-de-mando'!$N$4="(Todos)",'Cuadro-de-mando'!$N$4=$F5535)),1,0))</f>
        <v>1</v>
      </c>
    </row>
    <row r="5536" spans="1:10" x14ac:dyDescent="0.25">
      <c r="A5536" t="str">
        <f>IF(Tienda_3!$A736="","","Tienda 3")</f>
        <v>Tienda 3</v>
      </c>
      <c r="B5536" t="str">
        <f>IF($A5536="","",Tienda_3!B736)</f>
        <v>Artículos para el hogar</v>
      </c>
      <c r="C5536" t="str">
        <f>IF($A5536="","",Tienda_3!G736)</f>
        <v>Bogotá</v>
      </c>
      <c r="D5536" t="str">
        <f>IF($A5536="","",Tienda_3!F736)</f>
        <v>Juliana Costa</v>
      </c>
      <c r="E5536" t="str">
        <f>IF($A5536="","",Tienda_3!I736)</f>
        <v>Tarjeta de crédito</v>
      </c>
      <c r="F5536">
        <f>IF($A5536="","",VALUE(RIGHT(Tienda_3!E736,4)))</f>
        <v>2020</v>
      </c>
      <c r="G5536">
        <f>IF($A5536="","",Tienda_3!C736)</f>
        <v>68600</v>
      </c>
      <c r="H5536">
        <f>IF($A5536="","",Tienda_3!D736)</f>
        <v>1800</v>
      </c>
      <c r="I5536">
        <f>IF($A5536="","",Tienda_3!H736)</f>
        <v>5</v>
      </c>
      <c r="J5536">
        <f>IF($A5536="",0,IF(AND(OR('Cuadro-de-mando'!$B$4="(Todas)",'Cuadro-de-mando'!$B$4=$A5536),OR('Cuadro-de-mando'!$E$4="(Todas)",'Cuadro-de-mando'!$E$4=$B5536),OR('Cuadro-de-mando'!$H$4="(Todas)",'Cuadro-de-mando'!$H$4=$C5536),OR('Cuadro-de-mando'!$K$4="(Todas)",'Cuadro-de-mando'!$K$4=$E5536),OR('Cuadro-de-mando'!$N$4="(Todos)",'Cuadro-de-mando'!$N$4=$F5536)),1,0))</f>
        <v>1</v>
      </c>
    </row>
    <row r="5537" spans="1:10" x14ac:dyDescent="0.25">
      <c r="A5537" t="str">
        <f>IF(Tienda_3!$A737="","","Tienda 3")</f>
        <v>Tienda 3</v>
      </c>
      <c r="B5537" t="str">
        <f>IF($A5537="","",Tienda_3!B737)</f>
        <v>Instrumentos musicales</v>
      </c>
      <c r="C5537" t="str">
        <f>IF($A5537="","",Tienda_3!G737)</f>
        <v>Medellín</v>
      </c>
      <c r="D5537" t="str">
        <f>IF($A5537="","",Tienda_3!F737)</f>
        <v>Mariana Herrera</v>
      </c>
      <c r="E5537" t="str">
        <f>IF($A5537="","",Tienda_3!I737)</f>
        <v>Nequi</v>
      </c>
      <c r="F5537">
        <f>IF($A5537="","",VALUE(RIGHT(Tienda_3!E737,4)))</f>
        <v>2022</v>
      </c>
      <c r="G5537">
        <f>IF($A5537="","",Tienda_3!C737)</f>
        <v>836900</v>
      </c>
      <c r="H5537">
        <f>IF($A5537="","",Tienda_3!D737)</f>
        <v>42800</v>
      </c>
      <c r="I5537">
        <f>IF($A5537="","",Tienda_3!H737)</f>
        <v>5</v>
      </c>
      <c r="J5537">
        <f>IF($A5537="",0,IF(AND(OR('Cuadro-de-mando'!$B$4="(Todas)",'Cuadro-de-mando'!$B$4=$A5537),OR('Cuadro-de-mando'!$E$4="(Todas)",'Cuadro-de-mando'!$E$4=$B5537),OR('Cuadro-de-mando'!$H$4="(Todas)",'Cuadro-de-mando'!$H$4=$C5537),OR('Cuadro-de-mando'!$K$4="(Todas)",'Cuadro-de-mando'!$K$4=$E5537),OR('Cuadro-de-mando'!$N$4="(Todos)",'Cuadro-de-mando'!$N$4=$F5537)),1,0))</f>
        <v>1</v>
      </c>
    </row>
    <row r="5538" spans="1:10" x14ac:dyDescent="0.25">
      <c r="A5538" t="str">
        <f>IF(Tienda_3!$A738="","","Tienda 3")</f>
        <v>Tienda 3</v>
      </c>
      <c r="B5538" t="str">
        <f>IF($A5538="","",Tienda_3!B738)</f>
        <v>Muebles</v>
      </c>
      <c r="C5538" t="str">
        <f>IF($A5538="","",Tienda_3!G738)</f>
        <v>Cali</v>
      </c>
      <c r="D5538" t="str">
        <f>IF($A5538="","",Tienda_3!F738)</f>
        <v>Pedro Gomez</v>
      </c>
      <c r="E5538" t="str">
        <f>IF($A5538="","",Tienda_3!I738)</f>
        <v>Nequi</v>
      </c>
      <c r="F5538">
        <f>IF($A5538="","",VALUE(RIGHT(Tienda_3!E738,4)))</f>
        <v>2020</v>
      </c>
      <c r="G5538">
        <f>IF($A5538="","",Tienda_3!C738)</f>
        <v>264600</v>
      </c>
      <c r="H5538">
        <f>IF($A5538="","",Tienda_3!D738)</f>
        <v>21500</v>
      </c>
      <c r="I5538">
        <f>IF($A5538="","",Tienda_3!H738)</f>
        <v>5</v>
      </c>
      <c r="J5538">
        <f>IF($A5538="",0,IF(AND(OR('Cuadro-de-mando'!$B$4="(Todas)",'Cuadro-de-mando'!$B$4=$A5538),OR('Cuadro-de-mando'!$E$4="(Todas)",'Cuadro-de-mando'!$E$4=$B5538),OR('Cuadro-de-mando'!$H$4="(Todas)",'Cuadro-de-mando'!$H$4=$C5538),OR('Cuadro-de-mando'!$K$4="(Todas)",'Cuadro-de-mando'!$K$4=$E5538),OR('Cuadro-de-mando'!$N$4="(Todos)",'Cuadro-de-mando'!$N$4=$F5538)),1,0))</f>
        <v>1</v>
      </c>
    </row>
    <row r="5539" spans="1:10" x14ac:dyDescent="0.25">
      <c r="A5539" t="str">
        <f>IF(Tienda_3!$A739="","","Tienda 3")</f>
        <v>Tienda 3</v>
      </c>
      <c r="B5539" t="str">
        <f>IF($A5539="","",Tienda_3!B739)</f>
        <v>Electrodomésticos</v>
      </c>
      <c r="C5539" t="str">
        <f>IF($A5539="","",Tienda_3!G739)</f>
        <v>Bogotá</v>
      </c>
      <c r="D5539" t="str">
        <f>IF($A5539="","",Tienda_3!F739)</f>
        <v>Camila Rivera</v>
      </c>
      <c r="E5539" t="str">
        <f>IF($A5539="","",Tienda_3!I739)</f>
        <v>Tarjeta de crédito</v>
      </c>
      <c r="F5539">
        <f>IF($A5539="","",VALUE(RIGHT(Tienda_3!E739,4)))</f>
        <v>2022</v>
      </c>
      <c r="G5539">
        <f>IF($A5539="","",Tienda_3!C739)</f>
        <v>465700</v>
      </c>
      <c r="H5539">
        <f>IF($A5539="","",Tienda_3!D739)</f>
        <v>23000</v>
      </c>
      <c r="I5539">
        <f>IF($A5539="","",Tienda_3!H739)</f>
        <v>5</v>
      </c>
      <c r="J5539">
        <f>IF($A5539="",0,IF(AND(OR('Cuadro-de-mando'!$B$4="(Todas)",'Cuadro-de-mando'!$B$4=$A5539),OR('Cuadro-de-mando'!$E$4="(Todas)",'Cuadro-de-mando'!$E$4=$B5539),OR('Cuadro-de-mando'!$H$4="(Todas)",'Cuadro-de-mando'!$H$4=$C5539),OR('Cuadro-de-mando'!$K$4="(Todas)",'Cuadro-de-mando'!$K$4=$E5539),OR('Cuadro-de-mando'!$N$4="(Todos)",'Cuadro-de-mando'!$N$4=$F5539)),1,0))</f>
        <v>1</v>
      </c>
    </row>
    <row r="5540" spans="1:10" x14ac:dyDescent="0.25">
      <c r="A5540" t="str">
        <f>IF(Tienda_3!$A740="","","Tienda 3")</f>
        <v>Tienda 3</v>
      </c>
      <c r="B5540" t="str">
        <f>IF($A5540="","",Tienda_3!B740)</f>
        <v>Muebles</v>
      </c>
      <c r="C5540" t="str">
        <f>IF($A5540="","",Tienda_3!G740)</f>
        <v>Medellín</v>
      </c>
      <c r="D5540" t="str">
        <f>IF($A5540="","",Tienda_3!F740)</f>
        <v>Juliana Costa</v>
      </c>
      <c r="E5540" t="str">
        <f>IF($A5540="","",Tienda_3!I740)</f>
        <v>Nequi</v>
      </c>
      <c r="F5540">
        <f>IF($A5540="","",VALUE(RIGHT(Tienda_3!E740,4)))</f>
        <v>2023</v>
      </c>
      <c r="G5540">
        <f>IF($A5540="","",Tienda_3!C740)</f>
        <v>731800</v>
      </c>
      <c r="H5540">
        <f>IF($A5540="","",Tienda_3!D740)</f>
        <v>39200</v>
      </c>
      <c r="I5540">
        <f>IF($A5540="","",Tienda_3!H740)</f>
        <v>5</v>
      </c>
      <c r="J5540">
        <f>IF($A5540="",0,IF(AND(OR('Cuadro-de-mando'!$B$4="(Todas)",'Cuadro-de-mando'!$B$4=$A5540),OR('Cuadro-de-mando'!$E$4="(Todas)",'Cuadro-de-mando'!$E$4=$B5540),OR('Cuadro-de-mando'!$H$4="(Todas)",'Cuadro-de-mando'!$H$4=$C5540),OR('Cuadro-de-mando'!$K$4="(Todas)",'Cuadro-de-mando'!$K$4=$E5540),OR('Cuadro-de-mando'!$N$4="(Todos)",'Cuadro-de-mando'!$N$4=$F5540)),1,0))</f>
        <v>1</v>
      </c>
    </row>
    <row r="5541" spans="1:10" x14ac:dyDescent="0.25">
      <c r="A5541" t="str">
        <f>IF(Tienda_3!$A741="","","Tienda 3")</f>
        <v>Tienda 3</v>
      </c>
      <c r="B5541" t="str">
        <f>IF($A5541="","",Tienda_3!B741)</f>
        <v>Libros</v>
      </c>
      <c r="C5541" t="str">
        <f>IF($A5541="","",Tienda_3!G741)</f>
        <v>Pereira</v>
      </c>
      <c r="D5541" t="str">
        <f>IF($A5541="","",Tienda_3!F741)</f>
        <v>Lucas Olivera</v>
      </c>
      <c r="E5541" t="str">
        <f>IF($A5541="","",Tienda_3!I741)</f>
        <v>Cupón</v>
      </c>
      <c r="F5541">
        <f>IF($A5541="","",VALUE(RIGHT(Tienda_3!E741,4)))</f>
        <v>2023</v>
      </c>
      <c r="G5541">
        <f>IF($A5541="","",Tienda_3!C741)</f>
        <v>50700</v>
      </c>
      <c r="H5541">
        <f>IF($A5541="","",Tienda_3!D741)</f>
        <v>2900</v>
      </c>
      <c r="I5541">
        <f>IF($A5541="","",Tienda_3!H741)</f>
        <v>4</v>
      </c>
      <c r="J5541">
        <f>IF($A5541="",0,IF(AND(OR('Cuadro-de-mando'!$B$4="(Todas)",'Cuadro-de-mando'!$B$4=$A5541),OR('Cuadro-de-mando'!$E$4="(Todas)",'Cuadro-de-mando'!$E$4=$B5541),OR('Cuadro-de-mando'!$H$4="(Todas)",'Cuadro-de-mando'!$H$4=$C5541),OR('Cuadro-de-mando'!$K$4="(Todas)",'Cuadro-de-mando'!$K$4=$E5541),OR('Cuadro-de-mando'!$N$4="(Todos)",'Cuadro-de-mando'!$N$4=$F5541)),1,0))</f>
        <v>1</v>
      </c>
    </row>
    <row r="5542" spans="1:10" x14ac:dyDescent="0.25">
      <c r="A5542" t="str">
        <f>IF(Tienda_3!$A742="","","Tienda 3")</f>
        <v>Tienda 3</v>
      </c>
      <c r="B5542" t="str">
        <f>IF($A5542="","",Tienda_3!B742)</f>
        <v>Juguetes</v>
      </c>
      <c r="C5542" t="str">
        <f>IF($A5542="","",Tienda_3!G742)</f>
        <v>Cali</v>
      </c>
      <c r="D5542" t="str">
        <f>IF($A5542="","",Tienda_3!F742)</f>
        <v>Maria Alfonso</v>
      </c>
      <c r="E5542" t="str">
        <f>IF($A5542="","",Tienda_3!I742)</f>
        <v>Nequi</v>
      </c>
      <c r="F5542">
        <f>IF($A5542="","",VALUE(RIGHT(Tienda_3!E742,4)))</f>
        <v>2022</v>
      </c>
      <c r="G5542">
        <f>IF($A5542="","",Tienda_3!C742)</f>
        <v>37500</v>
      </c>
      <c r="H5542">
        <f>IF($A5542="","",Tienda_3!D742)</f>
        <v>0</v>
      </c>
      <c r="I5542">
        <f>IF($A5542="","",Tienda_3!H742)</f>
        <v>4</v>
      </c>
      <c r="J5542">
        <f>IF($A5542="",0,IF(AND(OR('Cuadro-de-mando'!$B$4="(Todas)",'Cuadro-de-mando'!$B$4=$A5542),OR('Cuadro-de-mando'!$E$4="(Todas)",'Cuadro-de-mando'!$E$4=$B5542),OR('Cuadro-de-mando'!$H$4="(Todas)",'Cuadro-de-mando'!$H$4=$C5542),OR('Cuadro-de-mando'!$K$4="(Todas)",'Cuadro-de-mando'!$K$4=$E5542),OR('Cuadro-de-mando'!$N$4="(Todos)",'Cuadro-de-mando'!$N$4=$F5542)),1,0))</f>
        <v>1</v>
      </c>
    </row>
    <row r="5543" spans="1:10" x14ac:dyDescent="0.25">
      <c r="A5543" t="str">
        <f>IF(Tienda_3!$A743="","","Tienda 3")</f>
        <v>Tienda 3</v>
      </c>
      <c r="B5543" t="str">
        <f>IF($A5543="","",Tienda_3!B743)</f>
        <v>Artículos para el hogar</v>
      </c>
      <c r="C5543" t="str">
        <f>IF($A5543="","",Tienda_3!G743)</f>
        <v>Bogotá</v>
      </c>
      <c r="D5543" t="str">
        <f>IF($A5543="","",Tienda_3!F743)</f>
        <v>Ángel Rodriguez</v>
      </c>
      <c r="E5543" t="str">
        <f>IF($A5543="","",Tienda_3!I743)</f>
        <v>Tarjeta de crédito</v>
      </c>
      <c r="F5543">
        <f>IF($A5543="","",VALUE(RIGHT(Tienda_3!E743,4)))</f>
        <v>2021</v>
      </c>
      <c r="G5543">
        <f>IF($A5543="","",Tienda_3!C743)</f>
        <v>193900</v>
      </c>
      <c r="H5543">
        <f>IF($A5543="","",Tienda_3!D743)</f>
        <v>8500</v>
      </c>
      <c r="I5543">
        <f>IF($A5543="","",Tienda_3!H743)</f>
        <v>5</v>
      </c>
      <c r="J5543">
        <f>IF($A5543="",0,IF(AND(OR('Cuadro-de-mando'!$B$4="(Todas)",'Cuadro-de-mando'!$B$4=$A5543),OR('Cuadro-de-mando'!$E$4="(Todas)",'Cuadro-de-mando'!$E$4=$B5543),OR('Cuadro-de-mando'!$H$4="(Todas)",'Cuadro-de-mando'!$H$4=$C5543),OR('Cuadro-de-mando'!$K$4="(Todas)",'Cuadro-de-mando'!$K$4=$E5543),OR('Cuadro-de-mando'!$N$4="(Todos)",'Cuadro-de-mando'!$N$4=$F5543)),1,0))</f>
        <v>1</v>
      </c>
    </row>
    <row r="5544" spans="1:10" x14ac:dyDescent="0.25">
      <c r="A5544" t="str">
        <f>IF(Tienda_3!$A744="","","Tienda 3")</f>
        <v>Tienda 3</v>
      </c>
      <c r="B5544" t="str">
        <f>IF($A5544="","",Tienda_3!B744)</f>
        <v>Instrumentos musicales</v>
      </c>
      <c r="C5544" t="str">
        <f>IF($A5544="","",Tienda_3!G744)</f>
        <v>Bogotá</v>
      </c>
      <c r="D5544" t="str">
        <f>IF($A5544="","",Tienda_3!F744)</f>
        <v>Blanca Ramirez</v>
      </c>
      <c r="E5544" t="str">
        <f>IF($A5544="","",Tienda_3!I744)</f>
        <v>Tarjeta de crédito</v>
      </c>
      <c r="F5544">
        <f>IF($A5544="","",VALUE(RIGHT(Tienda_3!E744,4)))</f>
        <v>2022</v>
      </c>
      <c r="G5544">
        <f>IF($A5544="","",Tienda_3!C744)</f>
        <v>646600</v>
      </c>
      <c r="H5544">
        <f>IF($A5544="","",Tienda_3!D744)</f>
        <v>34900</v>
      </c>
      <c r="I5544">
        <f>IF($A5544="","",Tienda_3!H744)</f>
        <v>1</v>
      </c>
      <c r="J5544">
        <f>IF($A5544="",0,IF(AND(OR('Cuadro-de-mando'!$B$4="(Todas)",'Cuadro-de-mando'!$B$4=$A5544),OR('Cuadro-de-mando'!$E$4="(Todas)",'Cuadro-de-mando'!$E$4=$B5544),OR('Cuadro-de-mando'!$H$4="(Todas)",'Cuadro-de-mando'!$H$4=$C5544),OR('Cuadro-de-mando'!$K$4="(Todas)",'Cuadro-de-mando'!$K$4=$E5544),OR('Cuadro-de-mando'!$N$4="(Todos)",'Cuadro-de-mando'!$N$4=$F5544)),1,0))</f>
        <v>1</v>
      </c>
    </row>
    <row r="5545" spans="1:10" x14ac:dyDescent="0.25">
      <c r="A5545" t="str">
        <f>IF(Tienda_3!$A745="","","Tienda 3")</f>
        <v>Tienda 3</v>
      </c>
      <c r="B5545" t="str">
        <f>IF($A5545="","",Tienda_3!B745)</f>
        <v>Muebles</v>
      </c>
      <c r="C5545" t="str">
        <f>IF($A5545="","",Tienda_3!G745)</f>
        <v>Cúcuta</v>
      </c>
      <c r="D5545" t="str">
        <f>IF($A5545="","",Tienda_3!F745)</f>
        <v>Felipe Santos</v>
      </c>
      <c r="E5545" t="str">
        <f>IF($A5545="","",Tienda_3!I745)</f>
        <v>Tarjeta de crédito</v>
      </c>
      <c r="F5545">
        <f>IF($A5545="","",VALUE(RIGHT(Tienda_3!E745,4)))</f>
        <v>2022</v>
      </c>
      <c r="G5545">
        <f>IF($A5545="","",Tienda_3!C745)</f>
        <v>679400</v>
      </c>
      <c r="H5545">
        <f>IF($A5545="","",Tienda_3!D745)</f>
        <v>36600</v>
      </c>
      <c r="I5545">
        <f>IF($A5545="","",Tienda_3!H745)</f>
        <v>5</v>
      </c>
      <c r="J5545">
        <f>IF($A5545="",0,IF(AND(OR('Cuadro-de-mando'!$B$4="(Todas)",'Cuadro-de-mando'!$B$4=$A5545),OR('Cuadro-de-mando'!$E$4="(Todas)",'Cuadro-de-mando'!$E$4=$B5545),OR('Cuadro-de-mando'!$H$4="(Todas)",'Cuadro-de-mando'!$H$4=$C5545),OR('Cuadro-de-mando'!$K$4="(Todas)",'Cuadro-de-mando'!$K$4=$E5545),OR('Cuadro-de-mando'!$N$4="(Todos)",'Cuadro-de-mando'!$N$4=$F5545)),1,0))</f>
        <v>1</v>
      </c>
    </row>
    <row r="5546" spans="1:10" x14ac:dyDescent="0.25">
      <c r="A5546" t="str">
        <f>IF(Tienda_3!$A746="","","Tienda 3")</f>
        <v>Tienda 3</v>
      </c>
      <c r="B5546" t="str">
        <f>IF($A5546="","",Tienda_3!B746)</f>
        <v>Muebles</v>
      </c>
      <c r="C5546" t="str">
        <f>IF($A5546="","",Tienda_3!G746)</f>
        <v>Neiva</v>
      </c>
      <c r="D5546" t="str">
        <f>IF($A5546="","",Tienda_3!F746)</f>
        <v>Izabela de León</v>
      </c>
      <c r="E5546" t="str">
        <f>IF($A5546="","",Tienda_3!I746)</f>
        <v>Nequi</v>
      </c>
      <c r="F5546">
        <f>IF($A5546="","",VALUE(RIGHT(Tienda_3!E746,4)))</f>
        <v>2020</v>
      </c>
      <c r="G5546">
        <f>IF($A5546="","",Tienda_3!C746)</f>
        <v>327200</v>
      </c>
      <c r="H5546">
        <f>IF($A5546="","",Tienda_3!D746)</f>
        <v>15600</v>
      </c>
      <c r="I5546">
        <f>IF($A5546="","",Tienda_3!H746)</f>
        <v>5</v>
      </c>
      <c r="J5546">
        <f>IF($A5546="",0,IF(AND(OR('Cuadro-de-mando'!$B$4="(Todas)",'Cuadro-de-mando'!$B$4=$A5546),OR('Cuadro-de-mando'!$E$4="(Todas)",'Cuadro-de-mando'!$E$4=$B5546),OR('Cuadro-de-mando'!$H$4="(Todas)",'Cuadro-de-mando'!$H$4=$C5546),OR('Cuadro-de-mando'!$K$4="(Todas)",'Cuadro-de-mando'!$K$4=$E5546),OR('Cuadro-de-mando'!$N$4="(Todos)",'Cuadro-de-mando'!$N$4=$F5546)),1,0))</f>
        <v>1</v>
      </c>
    </row>
    <row r="5547" spans="1:10" x14ac:dyDescent="0.25">
      <c r="A5547" t="str">
        <f>IF(Tienda_3!$A747="","","Tienda 3")</f>
        <v>Tienda 3</v>
      </c>
      <c r="B5547" t="str">
        <f>IF($A5547="","",Tienda_3!B747)</f>
        <v>Electrónicos</v>
      </c>
      <c r="C5547" t="str">
        <f>IF($A5547="","",Tienda_3!G747)</f>
        <v>Bogotá</v>
      </c>
      <c r="D5547" t="str">
        <f>IF($A5547="","",Tienda_3!F747)</f>
        <v>Pedro Gomez</v>
      </c>
      <c r="E5547" t="str">
        <f>IF($A5547="","",Tienda_3!I747)</f>
        <v>Tarjeta de crédito</v>
      </c>
      <c r="F5547">
        <f>IF($A5547="","",VALUE(RIGHT(Tienda_3!E747,4)))</f>
        <v>2020</v>
      </c>
      <c r="G5547">
        <f>IF($A5547="","",Tienda_3!C747)</f>
        <v>980200</v>
      </c>
      <c r="H5547">
        <f>IF($A5547="","",Tienda_3!D747)</f>
        <v>60900</v>
      </c>
      <c r="I5547">
        <f>IF($A5547="","",Tienda_3!H747)</f>
        <v>2</v>
      </c>
      <c r="J5547">
        <f>IF($A5547="",0,IF(AND(OR('Cuadro-de-mando'!$B$4="(Todas)",'Cuadro-de-mando'!$B$4=$A5547),OR('Cuadro-de-mando'!$E$4="(Todas)",'Cuadro-de-mando'!$E$4=$B5547),OR('Cuadro-de-mando'!$H$4="(Todas)",'Cuadro-de-mando'!$H$4=$C5547),OR('Cuadro-de-mando'!$K$4="(Todas)",'Cuadro-de-mando'!$K$4=$E5547),OR('Cuadro-de-mando'!$N$4="(Todos)",'Cuadro-de-mando'!$N$4=$F5547)),1,0))</f>
        <v>1</v>
      </c>
    </row>
    <row r="5548" spans="1:10" x14ac:dyDescent="0.25">
      <c r="A5548" t="str">
        <f>IF(Tienda_3!$A748="","","Tienda 3")</f>
        <v>Tienda 3</v>
      </c>
      <c r="B5548" t="str">
        <f>IF($A5548="","",Tienda_3!B748)</f>
        <v>Muebles</v>
      </c>
      <c r="C5548" t="str">
        <f>IF($A5548="","",Tienda_3!G748)</f>
        <v>Santa Marta</v>
      </c>
      <c r="D5548" t="str">
        <f>IF($A5548="","",Tienda_3!F748)</f>
        <v>Santiago Silva</v>
      </c>
      <c r="E5548" t="str">
        <f>IF($A5548="","",Tienda_3!I748)</f>
        <v>Tarjeta de crédito</v>
      </c>
      <c r="F5548">
        <f>IF($A5548="","",VALUE(RIGHT(Tienda_3!E748,4)))</f>
        <v>2022</v>
      </c>
      <c r="G5548">
        <f>IF($A5548="","",Tienda_3!C748)</f>
        <v>498400</v>
      </c>
      <c r="H5548">
        <f>IF($A5548="","",Tienda_3!D748)</f>
        <v>24700</v>
      </c>
      <c r="I5548">
        <f>IF($A5548="","",Tienda_3!H748)</f>
        <v>1</v>
      </c>
      <c r="J5548">
        <f>IF($A5548="",0,IF(AND(OR('Cuadro-de-mando'!$B$4="(Todas)",'Cuadro-de-mando'!$B$4=$A5548),OR('Cuadro-de-mando'!$E$4="(Todas)",'Cuadro-de-mando'!$E$4=$B5548),OR('Cuadro-de-mando'!$H$4="(Todas)",'Cuadro-de-mando'!$H$4=$C5548),OR('Cuadro-de-mando'!$K$4="(Todas)",'Cuadro-de-mando'!$K$4=$E5548),OR('Cuadro-de-mando'!$N$4="(Todos)",'Cuadro-de-mando'!$N$4=$F5548)),1,0))</f>
        <v>1</v>
      </c>
    </row>
    <row r="5549" spans="1:10" x14ac:dyDescent="0.25">
      <c r="A5549" t="str">
        <f>IF(Tienda_3!$A749="","","Tienda 3")</f>
        <v>Tienda 3</v>
      </c>
      <c r="B5549" t="str">
        <f>IF($A5549="","",Tienda_3!B749)</f>
        <v>Juguetes</v>
      </c>
      <c r="C5549" t="str">
        <f>IF($A5549="","",Tienda_3!G749)</f>
        <v>Bucaramanga</v>
      </c>
      <c r="D5549" t="str">
        <f>IF($A5549="","",Tienda_3!F749)</f>
        <v>Beatriz Morales</v>
      </c>
      <c r="E5549" t="str">
        <f>IF($A5549="","",Tienda_3!I749)</f>
        <v>Nequi</v>
      </c>
      <c r="F5549">
        <f>IF($A5549="","",VALUE(RIGHT(Tienda_3!E749,4)))</f>
        <v>2022</v>
      </c>
      <c r="G5549">
        <f>IF($A5549="","",Tienda_3!C749)</f>
        <v>15500</v>
      </c>
      <c r="H5549">
        <f>IF($A5549="","",Tienda_3!D749)</f>
        <v>1200</v>
      </c>
      <c r="I5549">
        <f>IF($A5549="","",Tienda_3!H749)</f>
        <v>5</v>
      </c>
      <c r="J5549">
        <f>IF($A5549="",0,IF(AND(OR('Cuadro-de-mando'!$B$4="(Todas)",'Cuadro-de-mando'!$B$4=$A5549),OR('Cuadro-de-mando'!$E$4="(Todas)",'Cuadro-de-mando'!$E$4=$B5549),OR('Cuadro-de-mando'!$H$4="(Todas)",'Cuadro-de-mando'!$H$4=$C5549),OR('Cuadro-de-mando'!$K$4="(Todas)",'Cuadro-de-mando'!$K$4=$E5549),OR('Cuadro-de-mando'!$N$4="(Todos)",'Cuadro-de-mando'!$N$4=$F5549)),1,0))</f>
        <v>1</v>
      </c>
    </row>
    <row r="5550" spans="1:10" x14ac:dyDescent="0.25">
      <c r="A5550" t="str">
        <f>IF(Tienda_3!$A750="","","Tienda 3")</f>
        <v>Tienda 3</v>
      </c>
      <c r="B5550" t="str">
        <f>IF($A5550="","",Tienda_3!B750)</f>
        <v>Artículos para el hogar</v>
      </c>
      <c r="C5550" t="str">
        <f>IF($A5550="","",Tienda_3!G750)</f>
        <v>Cali</v>
      </c>
      <c r="D5550" t="str">
        <f>IF($A5550="","",Tienda_3!F750)</f>
        <v>Juan Fernandez</v>
      </c>
      <c r="E5550" t="str">
        <f>IF($A5550="","",Tienda_3!I750)</f>
        <v>Tarjeta de crédito</v>
      </c>
      <c r="F5550">
        <f>IF($A5550="","",VALUE(RIGHT(Tienda_3!E750,4)))</f>
        <v>2022</v>
      </c>
      <c r="G5550">
        <f>IF($A5550="","",Tienda_3!C750)</f>
        <v>95700</v>
      </c>
      <c r="H5550">
        <f>IF($A5550="","",Tienda_3!D750)</f>
        <v>5600</v>
      </c>
      <c r="I5550">
        <f>IF($A5550="","",Tienda_3!H750)</f>
        <v>5</v>
      </c>
      <c r="J5550">
        <f>IF($A5550="",0,IF(AND(OR('Cuadro-de-mando'!$B$4="(Todas)",'Cuadro-de-mando'!$B$4=$A5550),OR('Cuadro-de-mando'!$E$4="(Todas)",'Cuadro-de-mando'!$E$4=$B5550),OR('Cuadro-de-mando'!$H$4="(Todas)",'Cuadro-de-mando'!$H$4=$C5550),OR('Cuadro-de-mando'!$K$4="(Todas)",'Cuadro-de-mando'!$K$4=$E5550),OR('Cuadro-de-mando'!$N$4="(Todos)",'Cuadro-de-mando'!$N$4=$F5550)),1,0))</f>
        <v>1</v>
      </c>
    </row>
    <row r="5551" spans="1:10" x14ac:dyDescent="0.25">
      <c r="A5551" t="str">
        <f>IF(Tienda_3!$A751="","","Tienda 3")</f>
        <v>Tienda 3</v>
      </c>
      <c r="B5551" t="str">
        <f>IF($A5551="","",Tienda_3!B751)</f>
        <v>Electrodomésticos</v>
      </c>
      <c r="C5551" t="str">
        <f>IF($A5551="","",Tienda_3!G751)</f>
        <v>Bogotá</v>
      </c>
      <c r="D5551" t="str">
        <f>IF($A5551="","",Tienda_3!F751)</f>
        <v>Blanca Ramirez</v>
      </c>
      <c r="E5551" t="str">
        <f>IF($A5551="","",Tienda_3!I751)</f>
        <v>Tarjeta de crédito</v>
      </c>
      <c r="F5551">
        <f>IF($A5551="","",VALUE(RIGHT(Tienda_3!E751,4)))</f>
        <v>2020</v>
      </c>
      <c r="G5551">
        <f>IF($A5551="","",Tienda_3!C751)</f>
        <v>513100</v>
      </c>
      <c r="H5551">
        <f>IF($A5551="","",Tienda_3!D751)</f>
        <v>25500</v>
      </c>
      <c r="I5551">
        <f>IF($A5551="","",Tienda_3!H751)</f>
        <v>5</v>
      </c>
      <c r="J5551">
        <f>IF($A5551="",0,IF(AND(OR('Cuadro-de-mando'!$B$4="(Todas)",'Cuadro-de-mando'!$B$4=$A5551),OR('Cuadro-de-mando'!$E$4="(Todas)",'Cuadro-de-mando'!$E$4=$B5551),OR('Cuadro-de-mando'!$H$4="(Todas)",'Cuadro-de-mando'!$H$4=$C5551),OR('Cuadro-de-mando'!$K$4="(Todas)",'Cuadro-de-mando'!$K$4=$E5551),OR('Cuadro-de-mando'!$N$4="(Todos)",'Cuadro-de-mando'!$N$4=$F5551)),1,0))</f>
        <v>1</v>
      </c>
    </row>
    <row r="5552" spans="1:10" x14ac:dyDescent="0.25">
      <c r="A5552" t="str">
        <f>IF(Tienda_3!$A752="","","Tienda 3")</f>
        <v>Tienda 3</v>
      </c>
      <c r="B5552" t="str">
        <f>IF($A5552="","",Tienda_3!B752)</f>
        <v>Deportes y diversión</v>
      </c>
      <c r="C5552" t="str">
        <f>IF($A5552="","",Tienda_3!G752)</f>
        <v>Bogotá</v>
      </c>
      <c r="D5552" t="str">
        <f>IF($A5552="","",Tienda_3!F752)</f>
        <v>Juliana Costa</v>
      </c>
      <c r="E5552" t="str">
        <f>IF($A5552="","",Tienda_3!I752)</f>
        <v>Tarjeta de crédito</v>
      </c>
      <c r="F5552">
        <f>IF($A5552="","",VALUE(RIGHT(Tienda_3!E752,4)))</f>
        <v>2021</v>
      </c>
      <c r="G5552">
        <f>IF($A5552="","",Tienda_3!C752)</f>
        <v>90800</v>
      </c>
      <c r="H5552">
        <f>IF($A5552="","",Tienda_3!D752)</f>
        <v>6100</v>
      </c>
      <c r="I5552">
        <f>IF($A5552="","",Tienda_3!H752)</f>
        <v>5</v>
      </c>
      <c r="J5552">
        <f>IF($A5552="",0,IF(AND(OR('Cuadro-de-mando'!$B$4="(Todas)",'Cuadro-de-mando'!$B$4=$A5552),OR('Cuadro-de-mando'!$E$4="(Todas)",'Cuadro-de-mando'!$E$4=$B5552),OR('Cuadro-de-mando'!$H$4="(Todas)",'Cuadro-de-mando'!$H$4=$C5552),OR('Cuadro-de-mando'!$K$4="(Todas)",'Cuadro-de-mando'!$K$4=$E5552),OR('Cuadro-de-mando'!$N$4="(Todos)",'Cuadro-de-mando'!$N$4=$F5552)),1,0))</f>
        <v>1</v>
      </c>
    </row>
    <row r="5553" spans="1:10" x14ac:dyDescent="0.25">
      <c r="A5553" t="str">
        <f>IF(Tienda_3!$A753="","","Tienda 3")</f>
        <v>Tienda 3</v>
      </c>
      <c r="B5553" t="str">
        <f>IF($A5553="","",Tienda_3!B753)</f>
        <v>Juguetes</v>
      </c>
      <c r="C5553" t="str">
        <f>IF($A5553="","",Tienda_3!G753)</f>
        <v>Bogotá</v>
      </c>
      <c r="D5553" t="str">
        <f>IF($A5553="","",Tienda_3!F753)</f>
        <v>Camila Rivera</v>
      </c>
      <c r="E5553" t="str">
        <f>IF($A5553="","",Tienda_3!I753)</f>
        <v>Tarjeta de crédito</v>
      </c>
      <c r="F5553">
        <f>IF($A5553="","",VALUE(RIGHT(Tienda_3!E753,4)))</f>
        <v>2021</v>
      </c>
      <c r="G5553">
        <f>IF($A5553="","",Tienda_3!C753)</f>
        <v>9200</v>
      </c>
      <c r="H5553">
        <f>IF($A5553="","",Tienda_3!D753)</f>
        <v>0</v>
      </c>
      <c r="I5553">
        <f>IF($A5553="","",Tienda_3!H753)</f>
        <v>3</v>
      </c>
      <c r="J5553">
        <f>IF($A5553="",0,IF(AND(OR('Cuadro-de-mando'!$B$4="(Todas)",'Cuadro-de-mando'!$B$4=$A5553),OR('Cuadro-de-mando'!$E$4="(Todas)",'Cuadro-de-mando'!$E$4=$B5553),OR('Cuadro-de-mando'!$H$4="(Todas)",'Cuadro-de-mando'!$H$4=$C5553),OR('Cuadro-de-mando'!$K$4="(Todas)",'Cuadro-de-mando'!$K$4=$E5553),OR('Cuadro-de-mando'!$N$4="(Todos)",'Cuadro-de-mando'!$N$4=$F5553)),1,0))</f>
        <v>1</v>
      </c>
    </row>
    <row r="5554" spans="1:10" x14ac:dyDescent="0.25">
      <c r="A5554" t="str">
        <f>IF(Tienda_3!$A754="","","Tienda 3")</f>
        <v>Tienda 3</v>
      </c>
      <c r="B5554" t="str">
        <f>IF($A5554="","",Tienda_3!B754)</f>
        <v>Electrodomésticos</v>
      </c>
      <c r="C5554" t="str">
        <f>IF($A5554="","",Tienda_3!G754)</f>
        <v>Medellín</v>
      </c>
      <c r="D5554" t="str">
        <f>IF($A5554="","",Tienda_3!F754)</f>
        <v>Felipe Santos</v>
      </c>
      <c r="E5554" t="str">
        <f>IF($A5554="","",Tienda_3!I754)</f>
        <v>Tarjeta de crédito</v>
      </c>
      <c r="F5554">
        <f>IF($A5554="","",VALUE(RIGHT(Tienda_3!E754,4)))</f>
        <v>2022</v>
      </c>
      <c r="G5554">
        <f>IF($A5554="","",Tienda_3!C754)</f>
        <v>2199700</v>
      </c>
      <c r="H5554">
        <f>IF($A5554="","",Tienda_3!D754)</f>
        <v>115300</v>
      </c>
      <c r="I5554">
        <f>IF($A5554="","",Tienda_3!H754)</f>
        <v>5</v>
      </c>
      <c r="J5554">
        <f>IF($A5554="",0,IF(AND(OR('Cuadro-de-mando'!$B$4="(Todas)",'Cuadro-de-mando'!$B$4=$A5554),OR('Cuadro-de-mando'!$E$4="(Todas)",'Cuadro-de-mando'!$E$4=$B5554),OR('Cuadro-de-mando'!$H$4="(Todas)",'Cuadro-de-mando'!$H$4=$C5554),OR('Cuadro-de-mando'!$K$4="(Todas)",'Cuadro-de-mando'!$K$4=$E5554),OR('Cuadro-de-mando'!$N$4="(Todos)",'Cuadro-de-mando'!$N$4=$F5554)),1,0))</f>
        <v>1</v>
      </c>
    </row>
    <row r="5555" spans="1:10" x14ac:dyDescent="0.25">
      <c r="A5555" t="str">
        <f>IF(Tienda_3!$A755="","","Tienda 3")</f>
        <v>Tienda 3</v>
      </c>
      <c r="B5555" t="str">
        <f>IF($A5555="","",Tienda_3!B755)</f>
        <v>Electrónicos</v>
      </c>
      <c r="C5555" t="str">
        <f>IF($A5555="","",Tienda_3!G755)</f>
        <v>Santa Marta</v>
      </c>
      <c r="D5555" t="str">
        <f>IF($A5555="","",Tienda_3!F755)</f>
        <v>Juan Fernandez</v>
      </c>
      <c r="E5555" t="str">
        <f>IF($A5555="","",Tienda_3!I755)</f>
        <v>Tarjeta de crédito</v>
      </c>
      <c r="F5555">
        <f>IF($A5555="","",VALUE(RIGHT(Tienda_3!E755,4)))</f>
        <v>2020</v>
      </c>
      <c r="G5555">
        <f>IF($A5555="","",Tienda_3!C755)</f>
        <v>102900</v>
      </c>
      <c r="H5555">
        <f>IF($A5555="","",Tienda_3!D755)</f>
        <v>6100</v>
      </c>
      <c r="I5555">
        <f>IF($A5555="","",Tienda_3!H755)</f>
        <v>5</v>
      </c>
      <c r="J5555">
        <f>IF($A5555="",0,IF(AND(OR('Cuadro-de-mando'!$B$4="(Todas)",'Cuadro-de-mando'!$B$4=$A5555),OR('Cuadro-de-mando'!$E$4="(Todas)",'Cuadro-de-mando'!$E$4=$B5555),OR('Cuadro-de-mando'!$H$4="(Todas)",'Cuadro-de-mando'!$H$4=$C5555),OR('Cuadro-de-mando'!$K$4="(Todas)",'Cuadro-de-mando'!$K$4=$E5555),OR('Cuadro-de-mando'!$N$4="(Todos)",'Cuadro-de-mando'!$N$4=$F5555)),1,0))</f>
        <v>1</v>
      </c>
    </row>
    <row r="5556" spans="1:10" x14ac:dyDescent="0.25">
      <c r="A5556" t="str">
        <f>IF(Tienda_3!$A756="","","Tienda 3")</f>
        <v>Tienda 3</v>
      </c>
      <c r="B5556" t="str">
        <f>IF($A5556="","",Tienda_3!B756)</f>
        <v>Electrodomésticos</v>
      </c>
      <c r="C5556" t="str">
        <f>IF($A5556="","",Tienda_3!G756)</f>
        <v>Cali</v>
      </c>
      <c r="D5556" t="str">
        <f>IF($A5556="","",Tienda_3!F756)</f>
        <v>Beatriz Morales</v>
      </c>
      <c r="E5556" t="str">
        <f>IF($A5556="","",Tienda_3!I756)</f>
        <v>Nequi</v>
      </c>
      <c r="F5556">
        <f>IF($A5556="","",VALUE(RIGHT(Tienda_3!E756,4)))</f>
        <v>2022</v>
      </c>
      <c r="G5556">
        <f>IF($A5556="","",Tienda_3!C756)</f>
        <v>1393400</v>
      </c>
      <c r="H5556">
        <f>IF($A5556="","",Tienda_3!D756)</f>
        <v>72400</v>
      </c>
      <c r="I5556">
        <f>IF($A5556="","",Tienda_3!H756)</f>
        <v>4</v>
      </c>
      <c r="J5556">
        <f>IF($A5556="",0,IF(AND(OR('Cuadro-de-mando'!$B$4="(Todas)",'Cuadro-de-mando'!$B$4=$A5556),OR('Cuadro-de-mando'!$E$4="(Todas)",'Cuadro-de-mando'!$E$4=$B5556),OR('Cuadro-de-mando'!$H$4="(Todas)",'Cuadro-de-mando'!$H$4=$C5556),OR('Cuadro-de-mando'!$K$4="(Todas)",'Cuadro-de-mando'!$K$4=$E5556),OR('Cuadro-de-mando'!$N$4="(Todos)",'Cuadro-de-mando'!$N$4=$F5556)),1,0))</f>
        <v>1</v>
      </c>
    </row>
    <row r="5557" spans="1:10" x14ac:dyDescent="0.25">
      <c r="A5557" t="str">
        <f>IF(Tienda_3!$A757="","","Tienda 3")</f>
        <v>Tienda 3</v>
      </c>
      <c r="B5557" t="str">
        <f>IF($A5557="","",Tienda_3!B757)</f>
        <v>Juguetes</v>
      </c>
      <c r="C5557" t="str">
        <f>IF($A5557="","",Tienda_3!G757)</f>
        <v>Bogotá</v>
      </c>
      <c r="D5557" t="str">
        <f>IF($A5557="","",Tienda_3!F757)</f>
        <v>Pedro Gomez</v>
      </c>
      <c r="E5557" t="str">
        <f>IF($A5557="","",Tienda_3!I757)</f>
        <v>Tarjeta de crédito</v>
      </c>
      <c r="F5557">
        <f>IF($A5557="","",VALUE(RIGHT(Tienda_3!E757,4)))</f>
        <v>2021</v>
      </c>
      <c r="G5557">
        <f>IF($A5557="","",Tienda_3!C757)</f>
        <v>49600</v>
      </c>
      <c r="H5557">
        <f>IF($A5557="","",Tienda_3!D757)</f>
        <v>800</v>
      </c>
      <c r="I5557">
        <f>IF($A5557="","",Tienda_3!H757)</f>
        <v>4</v>
      </c>
      <c r="J5557">
        <f>IF($A5557="",0,IF(AND(OR('Cuadro-de-mando'!$B$4="(Todas)",'Cuadro-de-mando'!$B$4=$A5557),OR('Cuadro-de-mando'!$E$4="(Todas)",'Cuadro-de-mando'!$E$4=$B5557),OR('Cuadro-de-mando'!$H$4="(Todas)",'Cuadro-de-mando'!$H$4=$C5557),OR('Cuadro-de-mando'!$K$4="(Todas)",'Cuadro-de-mando'!$K$4=$E5557),OR('Cuadro-de-mando'!$N$4="(Todos)",'Cuadro-de-mando'!$N$4=$F5557)),1,0))</f>
        <v>1</v>
      </c>
    </row>
    <row r="5558" spans="1:10" x14ac:dyDescent="0.25">
      <c r="A5558" t="str">
        <f>IF(Tienda_3!$A758="","","Tienda 3")</f>
        <v>Tienda 3</v>
      </c>
      <c r="B5558" t="str">
        <f>IF($A5558="","",Tienda_3!B758)</f>
        <v>Instrumentos musicales</v>
      </c>
      <c r="C5558" t="str">
        <f>IF($A5558="","",Tienda_3!G758)</f>
        <v>Barranquilla</v>
      </c>
      <c r="D5558" t="str">
        <f>IF($A5558="","",Tienda_3!F758)</f>
        <v>Juan Fernandez</v>
      </c>
      <c r="E5558" t="str">
        <f>IF($A5558="","",Tienda_3!I758)</f>
        <v>Tarjeta de crédito</v>
      </c>
      <c r="F5558">
        <f>IF($A5558="","",VALUE(RIGHT(Tienda_3!E758,4)))</f>
        <v>2021</v>
      </c>
      <c r="G5558">
        <f>IF($A5558="","",Tienda_3!C758)</f>
        <v>334900</v>
      </c>
      <c r="H5558">
        <f>IF($A5558="","",Tienda_3!D758)</f>
        <v>18500</v>
      </c>
      <c r="I5558">
        <f>IF($A5558="","",Tienda_3!H758)</f>
        <v>3</v>
      </c>
      <c r="J5558">
        <f>IF($A5558="",0,IF(AND(OR('Cuadro-de-mando'!$B$4="(Todas)",'Cuadro-de-mando'!$B$4=$A5558),OR('Cuadro-de-mando'!$E$4="(Todas)",'Cuadro-de-mando'!$E$4=$B5558),OR('Cuadro-de-mando'!$H$4="(Todas)",'Cuadro-de-mando'!$H$4=$C5558),OR('Cuadro-de-mando'!$K$4="(Todas)",'Cuadro-de-mando'!$K$4=$E5558),OR('Cuadro-de-mando'!$N$4="(Todos)",'Cuadro-de-mando'!$N$4=$F5558)),1,0))</f>
        <v>1</v>
      </c>
    </row>
    <row r="5559" spans="1:10" x14ac:dyDescent="0.25">
      <c r="A5559" t="str">
        <f>IF(Tienda_3!$A759="","","Tienda 3")</f>
        <v>Tienda 3</v>
      </c>
      <c r="B5559" t="str">
        <f>IF($A5559="","",Tienda_3!B759)</f>
        <v>Muebles</v>
      </c>
      <c r="C5559" t="str">
        <f>IF($A5559="","",Tienda_3!G759)</f>
        <v>Bogotá</v>
      </c>
      <c r="D5559" t="str">
        <f>IF($A5559="","",Tienda_3!F759)</f>
        <v>Camila Rivera</v>
      </c>
      <c r="E5559" t="str">
        <f>IF($A5559="","",Tienda_3!I759)</f>
        <v>Tarjeta de crédito</v>
      </c>
      <c r="F5559">
        <f>IF($A5559="","",VALUE(RIGHT(Tienda_3!E759,4)))</f>
        <v>2020</v>
      </c>
      <c r="G5559">
        <f>IF($A5559="","",Tienda_3!C759)</f>
        <v>517900</v>
      </c>
      <c r="H5559">
        <f>IF($A5559="","",Tienda_3!D759)</f>
        <v>28200</v>
      </c>
      <c r="I5559">
        <f>IF($A5559="","",Tienda_3!H759)</f>
        <v>5</v>
      </c>
      <c r="J5559">
        <f>IF($A5559="",0,IF(AND(OR('Cuadro-de-mando'!$B$4="(Todas)",'Cuadro-de-mando'!$B$4=$A5559),OR('Cuadro-de-mando'!$E$4="(Todas)",'Cuadro-de-mando'!$E$4=$B5559),OR('Cuadro-de-mando'!$H$4="(Todas)",'Cuadro-de-mando'!$H$4=$C5559),OR('Cuadro-de-mando'!$K$4="(Todas)",'Cuadro-de-mando'!$K$4=$E5559),OR('Cuadro-de-mando'!$N$4="(Todos)",'Cuadro-de-mando'!$N$4=$F5559)),1,0))</f>
        <v>1</v>
      </c>
    </row>
    <row r="5560" spans="1:10" x14ac:dyDescent="0.25">
      <c r="A5560" t="str">
        <f>IF(Tienda_3!$A760="","","Tienda 3")</f>
        <v>Tienda 3</v>
      </c>
      <c r="B5560" t="str">
        <f>IF($A5560="","",Tienda_3!B760)</f>
        <v>Juguetes</v>
      </c>
      <c r="C5560" t="str">
        <f>IF($A5560="","",Tienda_3!G760)</f>
        <v>Bogotá</v>
      </c>
      <c r="D5560" t="str">
        <f>IF($A5560="","",Tienda_3!F760)</f>
        <v>Maria Alfonso</v>
      </c>
      <c r="E5560" t="str">
        <f>IF($A5560="","",Tienda_3!I760)</f>
        <v>Cupón</v>
      </c>
      <c r="F5560">
        <f>IF($A5560="","",VALUE(RIGHT(Tienda_3!E760,4)))</f>
        <v>2021</v>
      </c>
      <c r="G5560">
        <f>IF($A5560="","",Tienda_3!C760)</f>
        <v>32800</v>
      </c>
      <c r="H5560">
        <f>IF($A5560="","",Tienda_3!D760)</f>
        <v>0</v>
      </c>
      <c r="I5560">
        <f>IF($A5560="","",Tienda_3!H760)</f>
        <v>5</v>
      </c>
      <c r="J5560">
        <f>IF($A5560="",0,IF(AND(OR('Cuadro-de-mando'!$B$4="(Todas)",'Cuadro-de-mando'!$B$4=$A5560),OR('Cuadro-de-mando'!$E$4="(Todas)",'Cuadro-de-mando'!$E$4=$B5560),OR('Cuadro-de-mando'!$H$4="(Todas)",'Cuadro-de-mando'!$H$4=$C5560),OR('Cuadro-de-mando'!$K$4="(Todas)",'Cuadro-de-mando'!$K$4=$E5560),OR('Cuadro-de-mando'!$N$4="(Todos)",'Cuadro-de-mando'!$N$4=$F5560)),1,0))</f>
        <v>1</v>
      </c>
    </row>
    <row r="5561" spans="1:10" x14ac:dyDescent="0.25">
      <c r="A5561" t="str">
        <f>IF(Tienda_3!$A761="","","Tienda 3")</f>
        <v>Tienda 3</v>
      </c>
      <c r="B5561" t="str">
        <f>IF($A5561="","",Tienda_3!B761)</f>
        <v>Electrodomésticos</v>
      </c>
      <c r="C5561" t="str">
        <f>IF($A5561="","",Tienda_3!G761)</f>
        <v>Bogotá</v>
      </c>
      <c r="D5561" t="str">
        <f>IF($A5561="","",Tienda_3!F761)</f>
        <v>Juliana Costa</v>
      </c>
      <c r="E5561" t="str">
        <f>IF($A5561="","",Tienda_3!I761)</f>
        <v>Tarjeta de crédito</v>
      </c>
      <c r="F5561">
        <f>IF($A5561="","",VALUE(RIGHT(Tienda_3!E761,4)))</f>
        <v>2022</v>
      </c>
      <c r="G5561">
        <f>IF($A5561="","",Tienda_3!C761)</f>
        <v>1397300</v>
      </c>
      <c r="H5561">
        <f>IF($A5561="","",Tienda_3!D761)</f>
        <v>72600</v>
      </c>
      <c r="I5561">
        <f>IF($A5561="","",Tienda_3!H761)</f>
        <v>5</v>
      </c>
      <c r="J5561">
        <f>IF($A5561="",0,IF(AND(OR('Cuadro-de-mando'!$B$4="(Todas)",'Cuadro-de-mando'!$B$4=$A5561),OR('Cuadro-de-mando'!$E$4="(Todas)",'Cuadro-de-mando'!$E$4=$B5561),OR('Cuadro-de-mando'!$H$4="(Todas)",'Cuadro-de-mando'!$H$4=$C5561),OR('Cuadro-de-mando'!$K$4="(Todas)",'Cuadro-de-mando'!$K$4=$E5561),OR('Cuadro-de-mando'!$N$4="(Todos)",'Cuadro-de-mando'!$N$4=$F5561)),1,0))</f>
        <v>1</v>
      </c>
    </row>
    <row r="5562" spans="1:10" x14ac:dyDescent="0.25">
      <c r="A5562" t="str">
        <f>IF(Tienda_3!$A762="","","Tienda 3")</f>
        <v>Tienda 3</v>
      </c>
      <c r="B5562" t="str">
        <f>IF($A5562="","",Tienda_3!B762)</f>
        <v>Juguetes</v>
      </c>
      <c r="C5562" t="str">
        <f>IF($A5562="","",Tienda_3!G762)</f>
        <v>Bucaramanga</v>
      </c>
      <c r="D5562" t="str">
        <f>IF($A5562="","",Tienda_3!F762)</f>
        <v>Juan Fernandez</v>
      </c>
      <c r="E5562" t="str">
        <f>IF($A5562="","",Tienda_3!I762)</f>
        <v>Tarjeta de crédito</v>
      </c>
      <c r="F5562">
        <f>IF($A5562="","",VALUE(RIGHT(Tienda_3!E762,4)))</f>
        <v>2020</v>
      </c>
      <c r="G5562">
        <f>IF($A5562="","",Tienda_3!C762)</f>
        <v>17200</v>
      </c>
      <c r="H5562">
        <f>IF($A5562="","",Tienda_3!D762)</f>
        <v>0</v>
      </c>
      <c r="I5562">
        <f>IF($A5562="","",Tienda_3!H762)</f>
        <v>4</v>
      </c>
      <c r="J5562">
        <f>IF($A5562="",0,IF(AND(OR('Cuadro-de-mando'!$B$4="(Todas)",'Cuadro-de-mando'!$B$4=$A5562),OR('Cuadro-de-mando'!$E$4="(Todas)",'Cuadro-de-mando'!$E$4=$B5562),OR('Cuadro-de-mando'!$H$4="(Todas)",'Cuadro-de-mando'!$H$4=$C5562),OR('Cuadro-de-mando'!$K$4="(Todas)",'Cuadro-de-mando'!$K$4=$E5562),OR('Cuadro-de-mando'!$N$4="(Todos)",'Cuadro-de-mando'!$N$4=$F5562)),1,0))</f>
        <v>1</v>
      </c>
    </row>
    <row r="5563" spans="1:10" x14ac:dyDescent="0.25">
      <c r="A5563" t="str">
        <f>IF(Tienda_3!$A763="","","Tienda 3")</f>
        <v>Tienda 3</v>
      </c>
      <c r="B5563" t="str">
        <f>IF($A5563="","",Tienda_3!B763)</f>
        <v>Muebles</v>
      </c>
      <c r="C5563" t="str">
        <f>IF($A5563="","",Tienda_3!G763)</f>
        <v>Medellín</v>
      </c>
      <c r="D5563" t="str">
        <f>IF($A5563="","",Tienda_3!F763)</f>
        <v>Juan Fernandez</v>
      </c>
      <c r="E5563" t="str">
        <f>IF($A5563="","",Tienda_3!I763)</f>
        <v>Tarjeta de crédito</v>
      </c>
      <c r="F5563">
        <f>IF($A5563="","",VALUE(RIGHT(Tienda_3!E763,4)))</f>
        <v>2022</v>
      </c>
      <c r="G5563">
        <f>IF($A5563="","",Tienda_3!C763)</f>
        <v>516300</v>
      </c>
      <c r="H5563">
        <f>IF($A5563="","",Tienda_3!D763)</f>
        <v>34300</v>
      </c>
      <c r="I5563">
        <f>IF($A5563="","",Tienda_3!H763)</f>
        <v>5</v>
      </c>
      <c r="J5563">
        <f>IF($A5563="",0,IF(AND(OR('Cuadro-de-mando'!$B$4="(Todas)",'Cuadro-de-mando'!$B$4=$A5563),OR('Cuadro-de-mando'!$E$4="(Todas)",'Cuadro-de-mando'!$E$4=$B5563),OR('Cuadro-de-mando'!$H$4="(Todas)",'Cuadro-de-mando'!$H$4=$C5563),OR('Cuadro-de-mando'!$K$4="(Todas)",'Cuadro-de-mando'!$K$4=$E5563),OR('Cuadro-de-mando'!$N$4="(Todos)",'Cuadro-de-mando'!$N$4=$F5563)),1,0))</f>
        <v>1</v>
      </c>
    </row>
    <row r="5564" spans="1:10" x14ac:dyDescent="0.25">
      <c r="A5564" t="str">
        <f>IF(Tienda_3!$A764="","","Tienda 3")</f>
        <v>Tienda 3</v>
      </c>
      <c r="B5564" t="str">
        <f>IF($A5564="","",Tienda_3!B764)</f>
        <v>Muebles</v>
      </c>
      <c r="C5564" t="str">
        <f>IF($A5564="","",Tienda_3!G764)</f>
        <v>Bogotá</v>
      </c>
      <c r="D5564" t="str">
        <f>IF($A5564="","",Tienda_3!F764)</f>
        <v>Camila Rivera</v>
      </c>
      <c r="E5564" t="str">
        <f>IF($A5564="","",Tienda_3!I764)</f>
        <v>Cupón</v>
      </c>
      <c r="F5564">
        <f>IF($A5564="","",VALUE(RIGHT(Tienda_3!E764,4)))</f>
        <v>2020</v>
      </c>
      <c r="G5564">
        <f>IF($A5564="","",Tienda_3!C764)</f>
        <v>669800</v>
      </c>
      <c r="H5564">
        <f>IF($A5564="","",Tienda_3!D764)</f>
        <v>33900</v>
      </c>
      <c r="I5564">
        <f>IF($A5564="","",Tienda_3!H764)</f>
        <v>5</v>
      </c>
      <c r="J5564">
        <f>IF($A5564="",0,IF(AND(OR('Cuadro-de-mando'!$B$4="(Todas)",'Cuadro-de-mando'!$B$4=$A5564),OR('Cuadro-de-mando'!$E$4="(Todas)",'Cuadro-de-mando'!$E$4=$B5564),OR('Cuadro-de-mando'!$H$4="(Todas)",'Cuadro-de-mando'!$H$4=$C5564),OR('Cuadro-de-mando'!$K$4="(Todas)",'Cuadro-de-mando'!$K$4=$E5564),OR('Cuadro-de-mando'!$N$4="(Todos)",'Cuadro-de-mando'!$N$4=$F5564)),1,0))</f>
        <v>1</v>
      </c>
    </row>
    <row r="5565" spans="1:10" x14ac:dyDescent="0.25">
      <c r="A5565" t="str">
        <f>IF(Tienda_3!$A765="","","Tienda 3")</f>
        <v>Tienda 3</v>
      </c>
      <c r="B5565" t="str">
        <f>IF($A5565="","",Tienda_3!B765)</f>
        <v>Electrónicos</v>
      </c>
      <c r="C5565" t="str">
        <f>IF($A5565="","",Tienda_3!G765)</f>
        <v>Medellín</v>
      </c>
      <c r="D5565" t="str">
        <f>IF($A5565="","",Tienda_3!F765)</f>
        <v>Mariana Herrera</v>
      </c>
      <c r="E5565" t="str">
        <f>IF($A5565="","",Tienda_3!I765)</f>
        <v>Tarjeta de crédito</v>
      </c>
      <c r="F5565">
        <f>IF($A5565="","",VALUE(RIGHT(Tienda_3!E765,4)))</f>
        <v>2023</v>
      </c>
      <c r="G5565">
        <f>IF($A5565="","",Tienda_3!C765)</f>
        <v>136900</v>
      </c>
      <c r="H5565">
        <f>IF($A5565="","",Tienda_3!D765)</f>
        <v>5500</v>
      </c>
      <c r="I5565">
        <f>IF($A5565="","",Tienda_3!H765)</f>
        <v>1</v>
      </c>
      <c r="J5565">
        <f>IF($A5565="",0,IF(AND(OR('Cuadro-de-mando'!$B$4="(Todas)",'Cuadro-de-mando'!$B$4=$A5565),OR('Cuadro-de-mando'!$E$4="(Todas)",'Cuadro-de-mando'!$E$4=$B5565),OR('Cuadro-de-mando'!$H$4="(Todas)",'Cuadro-de-mando'!$H$4=$C5565),OR('Cuadro-de-mando'!$K$4="(Todas)",'Cuadro-de-mando'!$K$4=$E5565),OR('Cuadro-de-mando'!$N$4="(Todos)",'Cuadro-de-mando'!$N$4=$F5565)),1,0))</f>
        <v>1</v>
      </c>
    </row>
    <row r="5566" spans="1:10" x14ac:dyDescent="0.25">
      <c r="A5566" t="str">
        <f>IF(Tienda_3!$A766="","","Tienda 3")</f>
        <v>Tienda 3</v>
      </c>
      <c r="B5566" t="str">
        <f>IF($A5566="","",Tienda_3!B766)</f>
        <v>Muebles</v>
      </c>
      <c r="C5566" t="str">
        <f>IF($A5566="","",Tienda_3!G766)</f>
        <v>Medellín</v>
      </c>
      <c r="D5566" t="str">
        <f>IF($A5566="","",Tienda_3!F766)</f>
        <v>Blanca Ramirez</v>
      </c>
      <c r="E5566" t="str">
        <f>IF($A5566="","",Tienda_3!I766)</f>
        <v>Tarjeta de crédito</v>
      </c>
      <c r="F5566">
        <f>IF($A5566="","",VALUE(RIGHT(Tienda_3!E766,4)))</f>
        <v>2021</v>
      </c>
      <c r="G5566">
        <f>IF($A5566="","",Tienda_3!C766)</f>
        <v>645800</v>
      </c>
      <c r="H5566">
        <f>IF($A5566="","",Tienda_3!D766)</f>
        <v>35600</v>
      </c>
      <c r="I5566">
        <f>IF($A5566="","",Tienda_3!H766)</f>
        <v>3</v>
      </c>
      <c r="J5566">
        <f>IF($A5566="",0,IF(AND(OR('Cuadro-de-mando'!$B$4="(Todas)",'Cuadro-de-mando'!$B$4=$A5566),OR('Cuadro-de-mando'!$E$4="(Todas)",'Cuadro-de-mando'!$E$4=$B5566),OR('Cuadro-de-mando'!$H$4="(Todas)",'Cuadro-de-mando'!$H$4=$C5566),OR('Cuadro-de-mando'!$K$4="(Todas)",'Cuadro-de-mando'!$K$4=$E5566),OR('Cuadro-de-mando'!$N$4="(Todos)",'Cuadro-de-mando'!$N$4=$F5566)),1,0))</f>
        <v>1</v>
      </c>
    </row>
    <row r="5567" spans="1:10" x14ac:dyDescent="0.25">
      <c r="A5567" t="str">
        <f>IF(Tienda_3!$A767="","","Tienda 3")</f>
        <v>Tienda 3</v>
      </c>
      <c r="B5567" t="str">
        <f>IF($A5567="","",Tienda_3!B767)</f>
        <v>Deportes y diversión</v>
      </c>
      <c r="C5567" t="str">
        <f>IF($A5567="","",Tienda_3!G767)</f>
        <v>Cali</v>
      </c>
      <c r="D5567" t="str">
        <f>IF($A5567="","",Tienda_3!F767)</f>
        <v>Izabela de León</v>
      </c>
      <c r="E5567" t="str">
        <f>IF($A5567="","",Tienda_3!I767)</f>
        <v>Tarjeta de crédito</v>
      </c>
      <c r="F5567">
        <f>IF($A5567="","",VALUE(RIGHT(Tienda_3!E767,4)))</f>
        <v>2022</v>
      </c>
      <c r="G5567">
        <f>IF($A5567="","",Tienda_3!C767)</f>
        <v>73700</v>
      </c>
      <c r="H5567">
        <f>IF($A5567="","",Tienda_3!D767)</f>
        <v>2100</v>
      </c>
      <c r="I5567">
        <f>IF($A5567="","",Tienda_3!H767)</f>
        <v>1</v>
      </c>
      <c r="J5567">
        <f>IF($A5567="",0,IF(AND(OR('Cuadro-de-mando'!$B$4="(Todas)",'Cuadro-de-mando'!$B$4=$A5567),OR('Cuadro-de-mando'!$E$4="(Todas)",'Cuadro-de-mando'!$E$4=$B5567),OR('Cuadro-de-mando'!$H$4="(Todas)",'Cuadro-de-mando'!$H$4=$C5567),OR('Cuadro-de-mando'!$K$4="(Todas)",'Cuadro-de-mando'!$K$4=$E5567),OR('Cuadro-de-mando'!$N$4="(Todos)",'Cuadro-de-mando'!$N$4=$F5567)),1,0))</f>
        <v>1</v>
      </c>
    </row>
    <row r="5568" spans="1:10" x14ac:dyDescent="0.25">
      <c r="A5568" t="str">
        <f>IF(Tienda_3!$A768="","","Tienda 3")</f>
        <v>Tienda 3</v>
      </c>
      <c r="B5568" t="str">
        <f>IF($A5568="","",Tienda_3!B768)</f>
        <v>Deportes y diversión</v>
      </c>
      <c r="C5568" t="str">
        <f>IF($A5568="","",Tienda_3!G768)</f>
        <v>Medellín</v>
      </c>
      <c r="D5568" t="str">
        <f>IF($A5568="","",Tienda_3!F768)</f>
        <v>Camila Rivera</v>
      </c>
      <c r="E5568" t="str">
        <f>IF($A5568="","",Tienda_3!I768)</f>
        <v>Tarjeta de crédito</v>
      </c>
      <c r="F5568">
        <f>IF($A5568="","",VALUE(RIGHT(Tienda_3!E768,4)))</f>
        <v>2020</v>
      </c>
      <c r="G5568">
        <f>IF($A5568="","",Tienda_3!C768)</f>
        <v>12600</v>
      </c>
      <c r="H5568">
        <f>IF($A5568="","",Tienda_3!D768)</f>
        <v>900</v>
      </c>
      <c r="I5568">
        <f>IF($A5568="","",Tienda_3!H768)</f>
        <v>5</v>
      </c>
      <c r="J5568">
        <f>IF($A5568="",0,IF(AND(OR('Cuadro-de-mando'!$B$4="(Todas)",'Cuadro-de-mando'!$B$4=$A5568),OR('Cuadro-de-mando'!$E$4="(Todas)",'Cuadro-de-mando'!$E$4=$B5568),OR('Cuadro-de-mando'!$H$4="(Todas)",'Cuadro-de-mando'!$H$4=$C5568),OR('Cuadro-de-mando'!$K$4="(Todas)",'Cuadro-de-mando'!$K$4=$E5568),OR('Cuadro-de-mando'!$N$4="(Todos)",'Cuadro-de-mando'!$N$4=$F5568)),1,0))</f>
        <v>1</v>
      </c>
    </row>
    <row r="5569" spans="1:10" x14ac:dyDescent="0.25">
      <c r="A5569" t="str">
        <f>IF(Tienda_3!$A769="","","Tienda 3")</f>
        <v>Tienda 3</v>
      </c>
      <c r="B5569" t="str">
        <f>IF($A5569="","",Tienda_3!B769)</f>
        <v>Muebles</v>
      </c>
      <c r="C5569" t="str">
        <f>IF($A5569="","",Tienda_3!G769)</f>
        <v>Bogotá</v>
      </c>
      <c r="D5569" t="str">
        <f>IF($A5569="","",Tienda_3!F769)</f>
        <v>Santiago Silva</v>
      </c>
      <c r="E5569" t="str">
        <f>IF($A5569="","",Tienda_3!I769)</f>
        <v>Tarjeta de crédito</v>
      </c>
      <c r="F5569">
        <f>IF($A5569="","",VALUE(RIGHT(Tienda_3!E769,4)))</f>
        <v>2020</v>
      </c>
      <c r="G5569">
        <f>IF($A5569="","",Tienda_3!C769)</f>
        <v>502400</v>
      </c>
      <c r="H5569">
        <f>IF($A5569="","",Tienda_3!D769)</f>
        <v>27100</v>
      </c>
      <c r="I5569">
        <f>IF($A5569="","",Tienda_3!H769)</f>
        <v>5</v>
      </c>
      <c r="J5569">
        <f>IF($A5569="",0,IF(AND(OR('Cuadro-de-mando'!$B$4="(Todas)",'Cuadro-de-mando'!$B$4=$A5569),OR('Cuadro-de-mando'!$E$4="(Todas)",'Cuadro-de-mando'!$E$4=$B5569),OR('Cuadro-de-mando'!$H$4="(Todas)",'Cuadro-de-mando'!$H$4=$C5569),OR('Cuadro-de-mando'!$K$4="(Todas)",'Cuadro-de-mando'!$K$4=$E5569),OR('Cuadro-de-mando'!$N$4="(Todos)",'Cuadro-de-mando'!$N$4=$F5569)),1,0))</f>
        <v>1</v>
      </c>
    </row>
    <row r="5570" spans="1:10" x14ac:dyDescent="0.25">
      <c r="A5570" t="str">
        <f>IF(Tienda_3!$A770="","","Tienda 3")</f>
        <v>Tienda 3</v>
      </c>
      <c r="B5570" t="str">
        <f>IF($A5570="","",Tienda_3!B770)</f>
        <v>Juguetes</v>
      </c>
      <c r="C5570" t="str">
        <f>IF($A5570="","",Tienda_3!G770)</f>
        <v>Cali</v>
      </c>
      <c r="D5570" t="str">
        <f>IF($A5570="","",Tienda_3!F770)</f>
        <v>Felipe Santos</v>
      </c>
      <c r="E5570" t="str">
        <f>IF($A5570="","",Tienda_3!I770)</f>
        <v>Tarjeta de crédito</v>
      </c>
      <c r="F5570">
        <f>IF($A5570="","",VALUE(RIGHT(Tienda_3!E770,4)))</f>
        <v>2020</v>
      </c>
      <c r="G5570">
        <f>IF($A5570="","",Tienda_3!C770)</f>
        <v>58600</v>
      </c>
      <c r="H5570">
        <f>IF($A5570="","",Tienda_3!D770)</f>
        <v>3800</v>
      </c>
      <c r="I5570">
        <f>IF($A5570="","",Tienda_3!H770)</f>
        <v>5</v>
      </c>
      <c r="J5570">
        <f>IF($A5570="",0,IF(AND(OR('Cuadro-de-mando'!$B$4="(Todas)",'Cuadro-de-mando'!$B$4=$A5570),OR('Cuadro-de-mando'!$E$4="(Todas)",'Cuadro-de-mando'!$E$4=$B5570),OR('Cuadro-de-mando'!$H$4="(Todas)",'Cuadro-de-mando'!$H$4=$C5570),OR('Cuadro-de-mando'!$K$4="(Todas)",'Cuadro-de-mando'!$K$4=$E5570),OR('Cuadro-de-mando'!$N$4="(Todos)",'Cuadro-de-mando'!$N$4=$F5570)),1,0))</f>
        <v>1</v>
      </c>
    </row>
    <row r="5571" spans="1:10" x14ac:dyDescent="0.25">
      <c r="A5571" t="str">
        <f>IF(Tienda_3!$A771="","","Tienda 3")</f>
        <v>Tienda 3</v>
      </c>
      <c r="B5571" t="str">
        <f>IF($A5571="","",Tienda_3!B771)</f>
        <v>Electrónicos</v>
      </c>
      <c r="C5571" t="str">
        <f>IF($A5571="","",Tienda_3!G771)</f>
        <v>Bogotá</v>
      </c>
      <c r="D5571" t="str">
        <f>IF($A5571="","",Tienda_3!F771)</f>
        <v>Rafael Acosta</v>
      </c>
      <c r="E5571" t="str">
        <f>IF($A5571="","",Tienda_3!I771)</f>
        <v>Tarjeta de crédito</v>
      </c>
      <c r="F5571">
        <f>IF($A5571="","",VALUE(RIGHT(Tienda_3!E771,4)))</f>
        <v>2022</v>
      </c>
      <c r="G5571">
        <f>IF($A5571="","",Tienda_3!C771)</f>
        <v>43300</v>
      </c>
      <c r="H5571">
        <f>IF($A5571="","",Tienda_3!D771)</f>
        <v>7100</v>
      </c>
      <c r="I5571">
        <f>IF($A5571="","",Tienda_3!H771)</f>
        <v>5</v>
      </c>
      <c r="J5571">
        <f>IF($A5571="",0,IF(AND(OR('Cuadro-de-mando'!$B$4="(Todas)",'Cuadro-de-mando'!$B$4=$A5571),OR('Cuadro-de-mando'!$E$4="(Todas)",'Cuadro-de-mando'!$E$4=$B5571),OR('Cuadro-de-mando'!$H$4="(Todas)",'Cuadro-de-mando'!$H$4=$C5571),OR('Cuadro-de-mando'!$K$4="(Todas)",'Cuadro-de-mando'!$K$4=$E5571),OR('Cuadro-de-mando'!$N$4="(Todos)",'Cuadro-de-mando'!$N$4=$F5571)),1,0))</f>
        <v>1</v>
      </c>
    </row>
    <row r="5572" spans="1:10" x14ac:dyDescent="0.25">
      <c r="A5572" t="str">
        <f>IF(Tienda_3!$A772="","","Tienda 3")</f>
        <v>Tienda 3</v>
      </c>
      <c r="B5572" t="str">
        <f>IF($A5572="","",Tienda_3!B772)</f>
        <v>Deportes y diversión</v>
      </c>
      <c r="C5572" t="str">
        <f>IF($A5572="","",Tienda_3!G772)</f>
        <v>Medellín</v>
      </c>
      <c r="D5572" t="str">
        <f>IF($A5572="","",Tienda_3!F772)</f>
        <v>Camila Rivera</v>
      </c>
      <c r="E5572" t="str">
        <f>IF($A5572="","",Tienda_3!I772)</f>
        <v>Tarjeta de crédito</v>
      </c>
      <c r="F5572">
        <f>IF($A5572="","",VALUE(RIGHT(Tienda_3!E772,4)))</f>
        <v>2020</v>
      </c>
      <c r="G5572">
        <f>IF($A5572="","",Tienda_3!C772)</f>
        <v>45500</v>
      </c>
      <c r="H5572">
        <f>IF($A5572="","",Tienda_3!D772)</f>
        <v>3100</v>
      </c>
      <c r="I5572">
        <f>IF($A5572="","",Tienda_3!H772)</f>
        <v>4</v>
      </c>
      <c r="J5572">
        <f>IF($A5572="",0,IF(AND(OR('Cuadro-de-mando'!$B$4="(Todas)",'Cuadro-de-mando'!$B$4=$A5572),OR('Cuadro-de-mando'!$E$4="(Todas)",'Cuadro-de-mando'!$E$4=$B5572),OR('Cuadro-de-mando'!$H$4="(Todas)",'Cuadro-de-mando'!$H$4=$C5572),OR('Cuadro-de-mando'!$K$4="(Todas)",'Cuadro-de-mando'!$K$4=$E5572),OR('Cuadro-de-mando'!$N$4="(Todos)",'Cuadro-de-mando'!$N$4=$F5572)),1,0))</f>
        <v>1</v>
      </c>
    </row>
    <row r="5573" spans="1:10" x14ac:dyDescent="0.25">
      <c r="A5573" t="str">
        <f>IF(Tienda_3!$A773="","","Tienda 3")</f>
        <v>Tienda 3</v>
      </c>
      <c r="B5573" t="str">
        <f>IF($A5573="","",Tienda_3!B773)</f>
        <v>Libros</v>
      </c>
      <c r="C5573" t="str">
        <f>IF($A5573="","",Tienda_3!G773)</f>
        <v>Medellín</v>
      </c>
      <c r="D5573" t="str">
        <f>IF($A5573="","",Tienda_3!F773)</f>
        <v>Izabela de León</v>
      </c>
      <c r="E5573" t="str">
        <f>IF($A5573="","",Tienda_3!I773)</f>
        <v>Tarjeta de crédito</v>
      </c>
      <c r="F5573">
        <f>IF($A5573="","",VALUE(RIGHT(Tienda_3!E773,4)))</f>
        <v>2021</v>
      </c>
      <c r="G5573">
        <f>IF($A5573="","",Tienda_3!C773)</f>
        <v>29800</v>
      </c>
      <c r="H5573">
        <f>IF($A5573="","",Tienda_3!D773)</f>
        <v>2000</v>
      </c>
      <c r="I5573">
        <f>IF($A5573="","",Tienda_3!H773)</f>
        <v>5</v>
      </c>
      <c r="J5573">
        <f>IF($A5573="",0,IF(AND(OR('Cuadro-de-mando'!$B$4="(Todas)",'Cuadro-de-mando'!$B$4=$A5573),OR('Cuadro-de-mando'!$E$4="(Todas)",'Cuadro-de-mando'!$E$4=$B5573),OR('Cuadro-de-mando'!$H$4="(Todas)",'Cuadro-de-mando'!$H$4=$C5573),OR('Cuadro-de-mando'!$K$4="(Todas)",'Cuadro-de-mando'!$K$4=$E5573),OR('Cuadro-de-mando'!$N$4="(Todos)",'Cuadro-de-mando'!$N$4=$F5573)),1,0))</f>
        <v>1</v>
      </c>
    </row>
    <row r="5574" spans="1:10" x14ac:dyDescent="0.25">
      <c r="A5574" t="str">
        <f>IF(Tienda_3!$A774="","","Tienda 3")</f>
        <v>Tienda 3</v>
      </c>
      <c r="B5574" t="str">
        <f>IF($A5574="","",Tienda_3!B774)</f>
        <v>Deportes y diversión</v>
      </c>
      <c r="C5574" t="str">
        <f>IF($A5574="","",Tienda_3!G774)</f>
        <v>Medellín</v>
      </c>
      <c r="D5574" t="str">
        <f>IF($A5574="","",Tienda_3!F774)</f>
        <v>Pedro Gomez</v>
      </c>
      <c r="E5574" t="str">
        <f>IF($A5574="","",Tienda_3!I774)</f>
        <v>Tarjeta de crédito</v>
      </c>
      <c r="F5574">
        <f>IF($A5574="","",VALUE(RIGHT(Tienda_3!E774,4)))</f>
        <v>2022</v>
      </c>
      <c r="G5574">
        <f>IF($A5574="","",Tienda_3!C774)</f>
        <v>61900</v>
      </c>
      <c r="H5574">
        <f>IF($A5574="","",Tienda_3!D774)</f>
        <v>3500</v>
      </c>
      <c r="I5574">
        <f>IF($A5574="","",Tienda_3!H774)</f>
        <v>5</v>
      </c>
      <c r="J5574">
        <f>IF($A5574="",0,IF(AND(OR('Cuadro-de-mando'!$B$4="(Todas)",'Cuadro-de-mando'!$B$4=$A5574),OR('Cuadro-de-mando'!$E$4="(Todas)",'Cuadro-de-mando'!$E$4=$B5574),OR('Cuadro-de-mando'!$H$4="(Todas)",'Cuadro-de-mando'!$H$4=$C5574),OR('Cuadro-de-mando'!$K$4="(Todas)",'Cuadro-de-mando'!$K$4=$E5574),OR('Cuadro-de-mando'!$N$4="(Todos)",'Cuadro-de-mando'!$N$4=$F5574)),1,0))</f>
        <v>1</v>
      </c>
    </row>
    <row r="5575" spans="1:10" x14ac:dyDescent="0.25">
      <c r="A5575" t="str">
        <f>IF(Tienda_3!$A775="","","Tienda 3")</f>
        <v>Tienda 3</v>
      </c>
      <c r="B5575" t="str">
        <f>IF($A5575="","",Tienda_3!B775)</f>
        <v>Electrónicos</v>
      </c>
      <c r="C5575" t="str">
        <f>IF($A5575="","",Tienda_3!G775)</f>
        <v>Bogotá</v>
      </c>
      <c r="D5575" t="str">
        <f>IF($A5575="","",Tienda_3!F775)</f>
        <v>Santiago Silva</v>
      </c>
      <c r="E5575" t="str">
        <f>IF($A5575="","",Tienda_3!I775)</f>
        <v>Tarjeta de crédito</v>
      </c>
      <c r="F5575">
        <f>IF($A5575="","",VALUE(RIGHT(Tienda_3!E775,4)))</f>
        <v>2021</v>
      </c>
      <c r="G5575">
        <f>IF($A5575="","",Tienda_3!C775)</f>
        <v>76600</v>
      </c>
      <c r="H5575">
        <f>IF($A5575="","",Tienda_3!D775)</f>
        <v>4300</v>
      </c>
      <c r="I5575">
        <f>IF($A5575="","",Tienda_3!H775)</f>
        <v>4</v>
      </c>
      <c r="J5575">
        <f>IF($A5575="",0,IF(AND(OR('Cuadro-de-mando'!$B$4="(Todas)",'Cuadro-de-mando'!$B$4=$A5575),OR('Cuadro-de-mando'!$E$4="(Todas)",'Cuadro-de-mando'!$E$4=$B5575),OR('Cuadro-de-mando'!$H$4="(Todas)",'Cuadro-de-mando'!$H$4=$C5575),OR('Cuadro-de-mando'!$K$4="(Todas)",'Cuadro-de-mando'!$K$4=$E5575),OR('Cuadro-de-mando'!$N$4="(Todos)",'Cuadro-de-mando'!$N$4=$F5575)),1,0))</f>
        <v>1</v>
      </c>
    </row>
    <row r="5576" spans="1:10" x14ac:dyDescent="0.25">
      <c r="A5576" t="str">
        <f>IF(Tienda_3!$A776="","","Tienda 3")</f>
        <v>Tienda 3</v>
      </c>
      <c r="B5576" t="str">
        <f>IF($A5576="","",Tienda_3!B776)</f>
        <v>Instrumentos musicales</v>
      </c>
      <c r="C5576" t="str">
        <f>IF($A5576="","",Tienda_3!G776)</f>
        <v>Medellín</v>
      </c>
      <c r="D5576" t="str">
        <f>IF($A5576="","",Tienda_3!F776)</f>
        <v>Lucas Olivera</v>
      </c>
      <c r="E5576" t="str">
        <f>IF($A5576="","",Tienda_3!I776)</f>
        <v>Tarjeta de crédito</v>
      </c>
      <c r="F5576">
        <f>IF($A5576="","",VALUE(RIGHT(Tienda_3!E776,4)))</f>
        <v>2022</v>
      </c>
      <c r="G5576">
        <f>IF($A5576="","",Tienda_3!C776)</f>
        <v>67700</v>
      </c>
      <c r="H5576">
        <f>IF($A5576="","",Tienda_3!D776)</f>
        <v>1800</v>
      </c>
      <c r="I5576">
        <f>IF($A5576="","",Tienda_3!H776)</f>
        <v>5</v>
      </c>
      <c r="J5576">
        <f>IF($A5576="",0,IF(AND(OR('Cuadro-de-mando'!$B$4="(Todas)",'Cuadro-de-mando'!$B$4=$A5576),OR('Cuadro-de-mando'!$E$4="(Todas)",'Cuadro-de-mando'!$E$4=$B5576),OR('Cuadro-de-mando'!$H$4="(Todas)",'Cuadro-de-mando'!$H$4=$C5576),OR('Cuadro-de-mando'!$K$4="(Todas)",'Cuadro-de-mando'!$K$4=$E5576),OR('Cuadro-de-mando'!$N$4="(Todos)",'Cuadro-de-mando'!$N$4=$F5576)),1,0))</f>
        <v>1</v>
      </c>
    </row>
    <row r="5577" spans="1:10" x14ac:dyDescent="0.25">
      <c r="A5577" t="str">
        <f>IF(Tienda_3!$A777="","","Tienda 3")</f>
        <v>Tienda 3</v>
      </c>
      <c r="B5577" t="str">
        <f>IF($A5577="","",Tienda_3!B777)</f>
        <v>Deportes y diversión</v>
      </c>
      <c r="C5577" t="str">
        <f>IF($A5577="","",Tienda_3!G777)</f>
        <v>Bogotá</v>
      </c>
      <c r="D5577" t="str">
        <f>IF($A5577="","",Tienda_3!F777)</f>
        <v>Ángel Rodriguez</v>
      </c>
      <c r="E5577" t="str">
        <f>IF($A5577="","",Tienda_3!I777)</f>
        <v>Tarjeta de crédito</v>
      </c>
      <c r="F5577">
        <f>IF($A5577="","",VALUE(RIGHT(Tienda_3!E777,4)))</f>
        <v>2020</v>
      </c>
      <c r="G5577">
        <f>IF($A5577="","",Tienda_3!C777)</f>
        <v>38600</v>
      </c>
      <c r="H5577">
        <f>IF($A5577="","",Tienda_3!D777)</f>
        <v>0</v>
      </c>
      <c r="I5577">
        <f>IF($A5577="","",Tienda_3!H777)</f>
        <v>5</v>
      </c>
      <c r="J5577">
        <f>IF($A5577="",0,IF(AND(OR('Cuadro-de-mando'!$B$4="(Todas)",'Cuadro-de-mando'!$B$4=$A5577),OR('Cuadro-de-mando'!$E$4="(Todas)",'Cuadro-de-mando'!$E$4=$B5577),OR('Cuadro-de-mando'!$H$4="(Todas)",'Cuadro-de-mando'!$H$4=$C5577),OR('Cuadro-de-mando'!$K$4="(Todas)",'Cuadro-de-mando'!$K$4=$E5577),OR('Cuadro-de-mando'!$N$4="(Todos)",'Cuadro-de-mando'!$N$4=$F5577)),1,0))</f>
        <v>1</v>
      </c>
    </row>
    <row r="5578" spans="1:10" x14ac:dyDescent="0.25">
      <c r="A5578" t="str">
        <f>IF(Tienda_3!$A778="","","Tienda 3")</f>
        <v>Tienda 3</v>
      </c>
      <c r="B5578" t="str">
        <f>IF($A5578="","",Tienda_3!B778)</f>
        <v>Artículos para el hogar</v>
      </c>
      <c r="C5578" t="str">
        <f>IF($A5578="","",Tienda_3!G778)</f>
        <v>Medellín</v>
      </c>
      <c r="D5578" t="str">
        <f>IF($A5578="","",Tienda_3!F778)</f>
        <v>Blanca Ramirez</v>
      </c>
      <c r="E5578" t="str">
        <f>IF($A5578="","",Tienda_3!I778)</f>
        <v>Tarjeta de crédito</v>
      </c>
      <c r="F5578">
        <f>IF($A5578="","",VALUE(RIGHT(Tienda_3!E778,4)))</f>
        <v>2021</v>
      </c>
      <c r="G5578">
        <f>IF($A5578="","",Tienda_3!C778)</f>
        <v>39700</v>
      </c>
      <c r="H5578">
        <f>IF($A5578="","",Tienda_3!D778)</f>
        <v>5500</v>
      </c>
      <c r="I5578">
        <f>IF($A5578="","",Tienda_3!H778)</f>
        <v>2</v>
      </c>
      <c r="J5578">
        <f>IF($A5578="",0,IF(AND(OR('Cuadro-de-mando'!$B$4="(Todas)",'Cuadro-de-mando'!$B$4=$A5578),OR('Cuadro-de-mando'!$E$4="(Todas)",'Cuadro-de-mando'!$E$4=$B5578),OR('Cuadro-de-mando'!$H$4="(Todas)",'Cuadro-de-mando'!$H$4=$C5578),OR('Cuadro-de-mando'!$K$4="(Todas)",'Cuadro-de-mando'!$K$4=$E5578),OR('Cuadro-de-mando'!$N$4="(Todos)",'Cuadro-de-mando'!$N$4=$F5578)),1,0))</f>
        <v>1</v>
      </c>
    </row>
    <row r="5579" spans="1:10" x14ac:dyDescent="0.25">
      <c r="A5579" t="str">
        <f>IF(Tienda_3!$A779="","","Tienda 3")</f>
        <v>Tienda 3</v>
      </c>
      <c r="B5579" t="str">
        <f>IF($A5579="","",Tienda_3!B779)</f>
        <v>Artículos para el hogar</v>
      </c>
      <c r="C5579" t="str">
        <f>IF($A5579="","",Tienda_3!G779)</f>
        <v>Cali</v>
      </c>
      <c r="D5579" t="str">
        <f>IF($A5579="","",Tienda_3!F779)</f>
        <v>Camila Rivera</v>
      </c>
      <c r="E5579" t="str">
        <f>IF($A5579="","",Tienda_3!I779)</f>
        <v>Tarjeta de crédito</v>
      </c>
      <c r="F5579">
        <f>IF($A5579="","",VALUE(RIGHT(Tienda_3!E779,4)))</f>
        <v>2022</v>
      </c>
      <c r="G5579">
        <f>IF($A5579="","",Tienda_3!C779)</f>
        <v>87000</v>
      </c>
      <c r="H5579">
        <f>IF($A5579="","",Tienda_3!D779)</f>
        <v>4800</v>
      </c>
      <c r="I5579">
        <f>IF($A5579="","",Tienda_3!H779)</f>
        <v>5</v>
      </c>
      <c r="J5579">
        <f>IF($A5579="",0,IF(AND(OR('Cuadro-de-mando'!$B$4="(Todas)",'Cuadro-de-mando'!$B$4=$A5579),OR('Cuadro-de-mando'!$E$4="(Todas)",'Cuadro-de-mando'!$E$4=$B5579),OR('Cuadro-de-mando'!$H$4="(Todas)",'Cuadro-de-mando'!$H$4=$C5579),OR('Cuadro-de-mando'!$K$4="(Todas)",'Cuadro-de-mando'!$K$4=$E5579),OR('Cuadro-de-mando'!$N$4="(Todos)",'Cuadro-de-mando'!$N$4=$F5579)),1,0))</f>
        <v>1</v>
      </c>
    </row>
    <row r="5580" spans="1:10" x14ac:dyDescent="0.25">
      <c r="A5580" t="str">
        <f>IF(Tienda_3!$A780="","","Tienda 3")</f>
        <v>Tienda 3</v>
      </c>
      <c r="B5580" t="str">
        <f>IF($A5580="","",Tienda_3!B780)</f>
        <v>Juguetes</v>
      </c>
      <c r="C5580" t="str">
        <f>IF($A5580="","",Tienda_3!G780)</f>
        <v>Pereira</v>
      </c>
      <c r="D5580" t="str">
        <f>IF($A5580="","",Tienda_3!F780)</f>
        <v>Camila Rivera</v>
      </c>
      <c r="E5580" t="str">
        <f>IF($A5580="","",Tienda_3!I780)</f>
        <v>Tarjeta de crédito</v>
      </c>
      <c r="F5580">
        <f>IF($A5580="","",VALUE(RIGHT(Tienda_3!E780,4)))</f>
        <v>2021</v>
      </c>
      <c r="G5580">
        <f>IF($A5580="","",Tienda_3!C780)</f>
        <v>43400</v>
      </c>
      <c r="H5580">
        <f>IF($A5580="","",Tienda_3!D780)</f>
        <v>0</v>
      </c>
      <c r="I5580">
        <f>IF($A5580="","",Tienda_3!H780)</f>
        <v>4</v>
      </c>
      <c r="J5580">
        <f>IF($A5580="",0,IF(AND(OR('Cuadro-de-mando'!$B$4="(Todas)",'Cuadro-de-mando'!$B$4=$A5580),OR('Cuadro-de-mando'!$E$4="(Todas)",'Cuadro-de-mando'!$E$4=$B5580),OR('Cuadro-de-mando'!$H$4="(Todas)",'Cuadro-de-mando'!$H$4=$C5580),OR('Cuadro-de-mando'!$K$4="(Todas)",'Cuadro-de-mando'!$K$4=$E5580),OR('Cuadro-de-mando'!$N$4="(Todos)",'Cuadro-de-mando'!$N$4=$F5580)),1,0))</f>
        <v>1</v>
      </c>
    </row>
    <row r="5581" spans="1:10" x14ac:dyDescent="0.25">
      <c r="A5581" t="str">
        <f>IF(Tienda_3!$A781="","","Tienda 3")</f>
        <v>Tienda 3</v>
      </c>
      <c r="B5581" t="str">
        <f>IF($A5581="","",Tienda_3!B781)</f>
        <v>Electrónicos</v>
      </c>
      <c r="C5581" t="str">
        <f>IF($A5581="","",Tienda_3!G781)</f>
        <v>Bogotá</v>
      </c>
      <c r="D5581" t="str">
        <f>IF($A5581="","",Tienda_3!F781)</f>
        <v>Maria Alfonso</v>
      </c>
      <c r="E5581" t="str">
        <f>IF($A5581="","",Tienda_3!I781)</f>
        <v>Tarjeta de crédito</v>
      </c>
      <c r="F5581">
        <f>IF($A5581="","",VALUE(RIGHT(Tienda_3!E781,4)))</f>
        <v>2023</v>
      </c>
      <c r="G5581">
        <f>IF($A5581="","",Tienda_3!C781)</f>
        <v>139600</v>
      </c>
      <c r="H5581">
        <f>IF($A5581="","",Tienda_3!D781)</f>
        <v>7900</v>
      </c>
      <c r="I5581">
        <f>IF($A5581="","",Tienda_3!H781)</f>
        <v>5</v>
      </c>
      <c r="J5581">
        <f>IF($A5581="",0,IF(AND(OR('Cuadro-de-mando'!$B$4="(Todas)",'Cuadro-de-mando'!$B$4=$A5581),OR('Cuadro-de-mando'!$E$4="(Todas)",'Cuadro-de-mando'!$E$4=$B5581),OR('Cuadro-de-mando'!$H$4="(Todas)",'Cuadro-de-mando'!$H$4=$C5581),OR('Cuadro-de-mando'!$K$4="(Todas)",'Cuadro-de-mando'!$K$4=$E5581),OR('Cuadro-de-mando'!$N$4="(Todos)",'Cuadro-de-mando'!$N$4=$F5581)),1,0))</f>
        <v>1</v>
      </c>
    </row>
    <row r="5582" spans="1:10" x14ac:dyDescent="0.25">
      <c r="A5582" t="str">
        <f>IF(Tienda_3!$A782="","","Tienda 3")</f>
        <v>Tienda 3</v>
      </c>
      <c r="B5582" t="str">
        <f>IF($A5582="","",Tienda_3!B782)</f>
        <v>Artículos para el hogar</v>
      </c>
      <c r="C5582" t="str">
        <f>IF($A5582="","",Tienda_3!G782)</f>
        <v>Bogotá</v>
      </c>
      <c r="D5582" t="str">
        <f>IF($A5582="","",Tienda_3!F782)</f>
        <v>Maria Alfonso</v>
      </c>
      <c r="E5582" t="str">
        <f>IF($A5582="","",Tienda_3!I782)</f>
        <v>Tarjeta de crédito</v>
      </c>
      <c r="F5582">
        <f>IF($A5582="","",VALUE(RIGHT(Tienda_3!E782,4)))</f>
        <v>2022</v>
      </c>
      <c r="G5582">
        <f>IF($A5582="","",Tienda_3!C782)</f>
        <v>204700</v>
      </c>
      <c r="H5582">
        <f>IF($A5582="","",Tienda_3!D782)</f>
        <v>11300</v>
      </c>
      <c r="I5582">
        <f>IF($A5582="","",Tienda_3!H782)</f>
        <v>5</v>
      </c>
      <c r="J5582">
        <f>IF($A5582="",0,IF(AND(OR('Cuadro-de-mando'!$B$4="(Todas)",'Cuadro-de-mando'!$B$4=$A5582),OR('Cuadro-de-mando'!$E$4="(Todas)",'Cuadro-de-mando'!$E$4=$B5582),OR('Cuadro-de-mando'!$H$4="(Todas)",'Cuadro-de-mando'!$H$4=$C5582),OR('Cuadro-de-mando'!$K$4="(Todas)",'Cuadro-de-mando'!$K$4=$E5582),OR('Cuadro-de-mando'!$N$4="(Todos)",'Cuadro-de-mando'!$N$4=$F5582)),1,0))</f>
        <v>1</v>
      </c>
    </row>
    <row r="5583" spans="1:10" x14ac:dyDescent="0.25">
      <c r="A5583" t="str">
        <f>IF(Tienda_3!$A783="","","Tienda 3")</f>
        <v>Tienda 3</v>
      </c>
      <c r="B5583" t="str">
        <f>IF($A5583="","",Tienda_3!B783)</f>
        <v>Electrónicos</v>
      </c>
      <c r="C5583" t="str">
        <f>IF($A5583="","",Tienda_3!G783)</f>
        <v>Bogotá</v>
      </c>
      <c r="D5583" t="str">
        <f>IF($A5583="","",Tienda_3!F783)</f>
        <v>Felipe Santos</v>
      </c>
      <c r="E5583" t="str">
        <f>IF($A5583="","",Tienda_3!I783)</f>
        <v>Tarjeta de crédito</v>
      </c>
      <c r="F5583">
        <f>IF($A5583="","",VALUE(RIGHT(Tienda_3!E783,4)))</f>
        <v>2020</v>
      </c>
      <c r="G5583">
        <f>IF($A5583="","",Tienda_3!C783)</f>
        <v>1275500</v>
      </c>
      <c r="H5583">
        <f>IF($A5583="","",Tienda_3!D783)</f>
        <v>66100</v>
      </c>
      <c r="I5583">
        <f>IF($A5583="","",Tienda_3!H783)</f>
        <v>5</v>
      </c>
      <c r="J5583">
        <f>IF($A5583="",0,IF(AND(OR('Cuadro-de-mando'!$B$4="(Todas)",'Cuadro-de-mando'!$B$4=$A5583),OR('Cuadro-de-mando'!$E$4="(Todas)",'Cuadro-de-mando'!$E$4=$B5583),OR('Cuadro-de-mando'!$H$4="(Todas)",'Cuadro-de-mando'!$H$4=$C5583),OR('Cuadro-de-mando'!$K$4="(Todas)",'Cuadro-de-mando'!$K$4=$E5583),OR('Cuadro-de-mando'!$N$4="(Todos)",'Cuadro-de-mando'!$N$4=$F5583)),1,0))</f>
        <v>1</v>
      </c>
    </row>
    <row r="5584" spans="1:10" x14ac:dyDescent="0.25">
      <c r="A5584" t="str">
        <f>IF(Tienda_3!$A784="","","Tienda 3")</f>
        <v>Tienda 3</v>
      </c>
      <c r="B5584" t="str">
        <f>IF($A5584="","",Tienda_3!B784)</f>
        <v>Electrodomésticos</v>
      </c>
      <c r="C5584" t="str">
        <f>IF($A5584="","",Tienda_3!G784)</f>
        <v>Medellín</v>
      </c>
      <c r="D5584" t="str">
        <f>IF($A5584="","",Tienda_3!F784)</f>
        <v>Felipe Santos</v>
      </c>
      <c r="E5584" t="str">
        <f>IF($A5584="","",Tienda_3!I784)</f>
        <v>Tarjeta de crédito</v>
      </c>
      <c r="F5584">
        <f>IF($A5584="","",VALUE(RIGHT(Tienda_3!E784,4)))</f>
        <v>2020</v>
      </c>
      <c r="G5584">
        <f>IF($A5584="","",Tienda_3!C784)</f>
        <v>1243900</v>
      </c>
      <c r="H5584">
        <f>IF($A5584="","",Tienda_3!D784)</f>
        <v>64400</v>
      </c>
      <c r="I5584">
        <f>IF($A5584="","",Tienda_3!H784)</f>
        <v>5</v>
      </c>
      <c r="J5584">
        <f>IF($A5584="",0,IF(AND(OR('Cuadro-de-mando'!$B$4="(Todas)",'Cuadro-de-mando'!$B$4=$A5584),OR('Cuadro-de-mando'!$E$4="(Todas)",'Cuadro-de-mando'!$E$4=$B5584),OR('Cuadro-de-mando'!$H$4="(Todas)",'Cuadro-de-mando'!$H$4=$C5584),OR('Cuadro-de-mando'!$K$4="(Todas)",'Cuadro-de-mando'!$K$4=$E5584),OR('Cuadro-de-mando'!$N$4="(Todos)",'Cuadro-de-mando'!$N$4=$F5584)),1,0))</f>
        <v>1</v>
      </c>
    </row>
    <row r="5585" spans="1:10" x14ac:dyDescent="0.25">
      <c r="A5585" t="str">
        <f>IF(Tienda_3!$A785="","","Tienda 3")</f>
        <v>Tienda 3</v>
      </c>
      <c r="B5585" t="str">
        <f>IF($A5585="","",Tienda_3!B785)</f>
        <v>Electrodomésticos</v>
      </c>
      <c r="C5585" t="str">
        <f>IF($A5585="","",Tienda_3!G785)</f>
        <v>Cali</v>
      </c>
      <c r="D5585" t="str">
        <f>IF($A5585="","",Tienda_3!F785)</f>
        <v>Izabela de León</v>
      </c>
      <c r="E5585" t="str">
        <f>IF($A5585="","",Tienda_3!I785)</f>
        <v>Tarjeta de crédito</v>
      </c>
      <c r="F5585">
        <f>IF($A5585="","",VALUE(RIGHT(Tienda_3!E785,4)))</f>
        <v>2021</v>
      </c>
      <c r="G5585">
        <f>IF($A5585="","",Tienda_3!C785)</f>
        <v>2062800</v>
      </c>
      <c r="H5585">
        <f>IF($A5585="","",Tienda_3!D785)</f>
        <v>108000</v>
      </c>
      <c r="I5585">
        <f>IF($A5585="","",Tienda_3!H785)</f>
        <v>5</v>
      </c>
      <c r="J5585">
        <f>IF($A5585="",0,IF(AND(OR('Cuadro-de-mando'!$B$4="(Todas)",'Cuadro-de-mando'!$B$4=$A5585),OR('Cuadro-de-mando'!$E$4="(Todas)",'Cuadro-de-mando'!$E$4=$B5585),OR('Cuadro-de-mando'!$H$4="(Todas)",'Cuadro-de-mando'!$H$4=$C5585),OR('Cuadro-de-mando'!$K$4="(Todas)",'Cuadro-de-mando'!$K$4=$E5585),OR('Cuadro-de-mando'!$N$4="(Todos)",'Cuadro-de-mando'!$N$4=$F5585)),1,0))</f>
        <v>1</v>
      </c>
    </row>
    <row r="5586" spans="1:10" x14ac:dyDescent="0.25">
      <c r="A5586" t="str">
        <f>IF(Tienda_3!$A786="","","Tienda 3")</f>
        <v>Tienda 3</v>
      </c>
      <c r="B5586" t="str">
        <f>IF($A5586="","",Tienda_3!B786)</f>
        <v>Electrodomésticos</v>
      </c>
      <c r="C5586" t="str">
        <f>IF($A5586="","",Tienda_3!G786)</f>
        <v>Bogotá</v>
      </c>
      <c r="D5586" t="str">
        <f>IF($A5586="","",Tienda_3!F786)</f>
        <v>Beatriz Morales</v>
      </c>
      <c r="E5586" t="str">
        <f>IF($A5586="","",Tienda_3!I786)</f>
        <v>Tarjeta de crédito</v>
      </c>
      <c r="F5586">
        <f>IF($A5586="","",VALUE(RIGHT(Tienda_3!E786,4)))</f>
        <v>2022</v>
      </c>
      <c r="G5586">
        <f>IF($A5586="","",Tienda_3!C786)</f>
        <v>1226400</v>
      </c>
      <c r="H5586">
        <f>IF($A5586="","",Tienda_3!D786)</f>
        <v>71200</v>
      </c>
      <c r="I5586">
        <f>IF($A5586="","",Tienda_3!H786)</f>
        <v>5</v>
      </c>
      <c r="J5586">
        <f>IF($A5586="",0,IF(AND(OR('Cuadro-de-mando'!$B$4="(Todas)",'Cuadro-de-mando'!$B$4=$A5586),OR('Cuadro-de-mando'!$E$4="(Todas)",'Cuadro-de-mando'!$E$4=$B5586),OR('Cuadro-de-mando'!$H$4="(Todas)",'Cuadro-de-mando'!$H$4=$C5586),OR('Cuadro-de-mando'!$K$4="(Todas)",'Cuadro-de-mando'!$K$4=$E5586),OR('Cuadro-de-mando'!$N$4="(Todos)",'Cuadro-de-mando'!$N$4=$F5586)),1,0))</f>
        <v>1</v>
      </c>
    </row>
    <row r="5587" spans="1:10" x14ac:dyDescent="0.25">
      <c r="A5587" t="str">
        <f>IF(Tienda_3!$A787="","","Tienda 3")</f>
        <v>Tienda 3</v>
      </c>
      <c r="B5587" t="str">
        <f>IF($A5587="","",Tienda_3!B787)</f>
        <v>Deportes y diversión</v>
      </c>
      <c r="C5587" t="str">
        <f>IF($A5587="","",Tienda_3!G787)</f>
        <v>Bogotá</v>
      </c>
      <c r="D5587" t="str">
        <f>IF($A5587="","",Tienda_3!F787)</f>
        <v>Mariana Herrera</v>
      </c>
      <c r="E5587" t="str">
        <f>IF($A5587="","",Tienda_3!I787)</f>
        <v>Cupón</v>
      </c>
      <c r="F5587">
        <f>IF($A5587="","",VALUE(RIGHT(Tienda_3!E787,4)))</f>
        <v>2022</v>
      </c>
      <c r="G5587">
        <f>IF($A5587="","",Tienda_3!C787)</f>
        <v>21100</v>
      </c>
      <c r="H5587">
        <f>IF($A5587="","",Tienda_3!D787)</f>
        <v>1300</v>
      </c>
      <c r="I5587">
        <f>IF($A5587="","",Tienda_3!H787)</f>
        <v>5</v>
      </c>
      <c r="J5587">
        <f>IF($A5587="",0,IF(AND(OR('Cuadro-de-mando'!$B$4="(Todas)",'Cuadro-de-mando'!$B$4=$A5587),OR('Cuadro-de-mando'!$E$4="(Todas)",'Cuadro-de-mando'!$E$4=$B5587),OR('Cuadro-de-mando'!$H$4="(Todas)",'Cuadro-de-mando'!$H$4=$C5587),OR('Cuadro-de-mando'!$K$4="(Todas)",'Cuadro-de-mando'!$K$4=$E5587),OR('Cuadro-de-mando'!$N$4="(Todos)",'Cuadro-de-mando'!$N$4=$F5587)),1,0))</f>
        <v>1</v>
      </c>
    </row>
    <row r="5588" spans="1:10" x14ac:dyDescent="0.25">
      <c r="A5588" t="str">
        <f>IF(Tienda_3!$A788="","","Tienda 3")</f>
        <v>Tienda 3</v>
      </c>
      <c r="B5588" t="str">
        <f>IF($A5588="","",Tienda_3!B788)</f>
        <v>Artículos para el hogar</v>
      </c>
      <c r="C5588" t="str">
        <f>IF($A5588="","",Tienda_3!G788)</f>
        <v>Medellín</v>
      </c>
      <c r="D5588" t="str">
        <f>IF($A5588="","",Tienda_3!F788)</f>
        <v>Santiago Silva</v>
      </c>
      <c r="E5588" t="str">
        <f>IF($A5588="","",Tienda_3!I788)</f>
        <v>Tarjeta de crédito</v>
      </c>
      <c r="F5588">
        <f>IF($A5588="","",VALUE(RIGHT(Tienda_3!E788,4)))</f>
        <v>2021</v>
      </c>
      <c r="G5588">
        <f>IF($A5588="","",Tienda_3!C788)</f>
        <v>27800</v>
      </c>
      <c r="H5588">
        <f>IF($A5588="","",Tienda_3!D788)</f>
        <v>1700</v>
      </c>
      <c r="I5588">
        <f>IF($A5588="","",Tienda_3!H788)</f>
        <v>1</v>
      </c>
      <c r="J5588">
        <f>IF($A5588="",0,IF(AND(OR('Cuadro-de-mando'!$B$4="(Todas)",'Cuadro-de-mando'!$B$4=$A5588),OR('Cuadro-de-mando'!$E$4="(Todas)",'Cuadro-de-mando'!$E$4=$B5588),OR('Cuadro-de-mando'!$H$4="(Todas)",'Cuadro-de-mando'!$H$4=$C5588),OR('Cuadro-de-mando'!$K$4="(Todas)",'Cuadro-de-mando'!$K$4=$E5588),OR('Cuadro-de-mando'!$N$4="(Todos)",'Cuadro-de-mando'!$N$4=$F5588)),1,0))</f>
        <v>1</v>
      </c>
    </row>
    <row r="5589" spans="1:10" x14ac:dyDescent="0.25">
      <c r="A5589" t="str">
        <f>IF(Tienda_3!$A789="","","Tienda 3")</f>
        <v>Tienda 3</v>
      </c>
      <c r="B5589" t="str">
        <f>IF($A5589="","",Tienda_3!B789)</f>
        <v>Artículos para el hogar</v>
      </c>
      <c r="C5589" t="str">
        <f>IF($A5589="","",Tienda_3!G789)</f>
        <v>Medellín</v>
      </c>
      <c r="D5589" t="str">
        <f>IF($A5589="","",Tienda_3!F789)</f>
        <v>Mariana Herrera</v>
      </c>
      <c r="E5589" t="str">
        <f>IF($A5589="","",Tienda_3!I789)</f>
        <v>Tarjeta de débito</v>
      </c>
      <c r="F5589">
        <f>IF($A5589="","",VALUE(RIGHT(Tienda_3!E789,4)))</f>
        <v>2020</v>
      </c>
      <c r="G5589">
        <f>IF($A5589="","",Tienda_3!C789)</f>
        <v>68400</v>
      </c>
      <c r="H5589">
        <f>IF($A5589="","",Tienda_3!D789)</f>
        <v>1800</v>
      </c>
      <c r="I5589">
        <f>IF($A5589="","",Tienda_3!H789)</f>
        <v>3</v>
      </c>
      <c r="J5589">
        <f>IF($A5589="",0,IF(AND(OR('Cuadro-de-mando'!$B$4="(Todas)",'Cuadro-de-mando'!$B$4=$A5589),OR('Cuadro-de-mando'!$E$4="(Todas)",'Cuadro-de-mando'!$E$4=$B5589),OR('Cuadro-de-mando'!$H$4="(Todas)",'Cuadro-de-mando'!$H$4=$C5589),OR('Cuadro-de-mando'!$K$4="(Todas)",'Cuadro-de-mando'!$K$4=$E5589),OR('Cuadro-de-mando'!$N$4="(Todos)",'Cuadro-de-mando'!$N$4=$F5589)),1,0))</f>
        <v>1</v>
      </c>
    </row>
    <row r="5590" spans="1:10" x14ac:dyDescent="0.25">
      <c r="A5590" t="str">
        <f>IF(Tienda_3!$A790="","","Tienda 3")</f>
        <v>Tienda 3</v>
      </c>
      <c r="B5590" t="str">
        <f>IF($A5590="","",Tienda_3!B790)</f>
        <v>Electrónicos</v>
      </c>
      <c r="C5590" t="str">
        <f>IF($A5590="","",Tienda_3!G790)</f>
        <v>Medellín</v>
      </c>
      <c r="D5590" t="str">
        <f>IF($A5590="","",Tienda_3!F790)</f>
        <v>Blanca Ramirez</v>
      </c>
      <c r="E5590" t="str">
        <f>IF($A5590="","",Tienda_3!I790)</f>
        <v>Tarjeta de crédito</v>
      </c>
      <c r="F5590">
        <f>IF($A5590="","",VALUE(RIGHT(Tienda_3!E790,4)))</f>
        <v>2020</v>
      </c>
      <c r="G5590">
        <f>IF($A5590="","",Tienda_3!C790)</f>
        <v>1947100</v>
      </c>
      <c r="H5590">
        <f>IF($A5590="","",Tienda_3!D790)</f>
        <v>104300</v>
      </c>
      <c r="I5590">
        <f>IF($A5590="","",Tienda_3!H790)</f>
        <v>5</v>
      </c>
      <c r="J5590">
        <f>IF($A5590="",0,IF(AND(OR('Cuadro-de-mando'!$B$4="(Todas)",'Cuadro-de-mando'!$B$4=$A5590),OR('Cuadro-de-mando'!$E$4="(Todas)",'Cuadro-de-mando'!$E$4=$B5590),OR('Cuadro-de-mando'!$H$4="(Todas)",'Cuadro-de-mando'!$H$4=$C5590),OR('Cuadro-de-mando'!$K$4="(Todas)",'Cuadro-de-mando'!$K$4=$E5590),OR('Cuadro-de-mando'!$N$4="(Todos)",'Cuadro-de-mando'!$N$4=$F5590)),1,0))</f>
        <v>1</v>
      </c>
    </row>
    <row r="5591" spans="1:10" x14ac:dyDescent="0.25">
      <c r="A5591" t="str">
        <f>IF(Tienda_3!$A791="","","Tienda 3")</f>
        <v>Tienda 3</v>
      </c>
      <c r="B5591" t="str">
        <f>IF($A5591="","",Tienda_3!B791)</f>
        <v>Juguetes</v>
      </c>
      <c r="C5591" t="str">
        <f>IF($A5591="","",Tienda_3!G791)</f>
        <v>Bucaramanga</v>
      </c>
      <c r="D5591" t="str">
        <f>IF($A5591="","",Tienda_3!F791)</f>
        <v>Lucas Olivera</v>
      </c>
      <c r="E5591" t="str">
        <f>IF($A5591="","",Tienda_3!I791)</f>
        <v>Tarjeta de crédito</v>
      </c>
      <c r="F5591">
        <f>IF($A5591="","",VALUE(RIGHT(Tienda_3!E791,4)))</f>
        <v>2022</v>
      </c>
      <c r="G5591">
        <f>IF($A5591="","",Tienda_3!C791)</f>
        <v>24800</v>
      </c>
      <c r="H5591">
        <f>IF($A5591="","",Tienda_3!D791)</f>
        <v>1700</v>
      </c>
      <c r="I5591">
        <f>IF($A5591="","",Tienda_3!H791)</f>
        <v>1</v>
      </c>
      <c r="J5591">
        <f>IF($A5591="",0,IF(AND(OR('Cuadro-de-mando'!$B$4="(Todas)",'Cuadro-de-mando'!$B$4=$A5591),OR('Cuadro-de-mando'!$E$4="(Todas)",'Cuadro-de-mando'!$E$4=$B5591),OR('Cuadro-de-mando'!$H$4="(Todas)",'Cuadro-de-mando'!$H$4=$C5591),OR('Cuadro-de-mando'!$K$4="(Todas)",'Cuadro-de-mando'!$K$4=$E5591),OR('Cuadro-de-mando'!$N$4="(Todos)",'Cuadro-de-mando'!$N$4=$F5591)),1,0))</f>
        <v>1</v>
      </c>
    </row>
    <row r="5592" spans="1:10" x14ac:dyDescent="0.25">
      <c r="A5592" t="str">
        <f>IF(Tienda_3!$A792="","","Tienda 3")</f>
        <v>Tienda 3</v>
      </c>
      <c r="B5592" t="str">
        <f>IF($A5592="","",Tienda_3!B792)</f>
        <v>Juguetes</v>
      </c>
      <c r="C5592" t="str">
        <f>IF($A5592="","",Tienda_3!G792)</f>
        <v>Bogotá</v>
      </c>
      <c r="D5592" t="str">
        <f>IF($A5592="","",Tienda_3!F792)</f>
        <v>Juan Fernandez</v>
      </c>
      <c r="E5592" t="str">
        <f>IF($A5592="","",Tienda_3!I792)</f>
        <v>Tarjeta de crédito</v>
      </c>
      <c r="F5592">
        <f>IF($A5592="","",VALUE(RIGHT(Tienda_3!E792,4)))</f>
        <v>2022</v>
      </c>
      <c r="G5592">
        <f>IF($A5592="","",Tienda_3!C792)</f>
        <v>18700</v>
      </c>
      <c r="H5592">
        <f>IF($A5592="","",Tienda_3!D792)</f>
        <v>0</v>
      </c>
      <c r="I5592">
        <f>IF($A5592="","",Tienda_3!H792)</f>
        <v>4</v>
      </c>
      <c r="J5592">
        <f>IF($A5592="",0,IF(AND(OR('Cuadro-de-mando'!$B$4="(Todas)",'Cuadro-de-mando'!$B$4=$A5592),OR('Cuadro-de-mando'!$E$4="(Todas)",'Cuadro-de-mando'!$E$4=$B5592),OR('Cuadro-de-mando'!$H$4="(Todas)",'Cuadro-de-mando'!$H$4=$C5592),OR('Cuadro-de-mando'!$K$4="(Todas)",'Cuadro-de-mando'!$K$4=$E5592),OR('Cuadro-de-mando'!$N$4="(Todos)",'Cuadro-de-mando'!$N$4=$F5592)),1,0))</f>
        <v>1</v>
      </c>
    </row>
    <row r="5593" spans="1:10" x14ac:dyDescent="0.25">
      <c r="A5593" t="str">
        <f>IF(Tienda_3!$A793="","","Tienda 3")</f>
        <v>Tienda 3</v>
      </c>
      <c r="B5593" t="str">
        <f>IF($A5593="","",Tienda_3!B793)</f>
        <v>Libros</v>
      </c>
      <c r="C5593" t="str">
        <f>IF($A5593="","",Tienda_3!G793)</f>
        <v>Bogotá</v>
      </c>
      <c r="D5593" t="str">
        <f>IF($A5593="","",Tienda_3!F793)</f>
        <v>Lucas Olivera</v>
      </c>
      <c r="E5593" t="str">
        <f>IF($A5593="","",Tienda_3!I793)</f>
        <v>Tarjeta de crédito</v>
      </c>
      <c r="F5593">
        <f>IF($A5593="","",VALUE(RIGHT(Tienda_3!E793,4)))</f>
        <v>2021</v>
      </c>
      <c r="G5593">
        <f>IF($A5593="","",Tienda_3!C793)</f>
        <v>50900</v>
      </c>
      <c r="H5593">
        <f>IF($A5593="","",Tienda_3!D793)</f>
        <v>900</v>
      </c>
      <c r="I5593">
        <f>IF($A5593="","",Tienda_3!H793)</f>
        <v>1</v>
      </c>
      <c r="J5593">
        <f>IF($A5593="",0,IF(AND(OR('Cuadro-de-mando'!$B$4="(Todas)",'Cuadro-de-mando'!$B$4=$A5593),OR('Cuadro-de-mando'!$E$4="(Todas)",'Cuadro-de-mando'!$E$4=$B5593),OR('Cuadro-de-mando'!$H$4="(Todas)",'Cuadro-de-mando'!$H$4=$C5593),OR('Cuadro-de-mando'!$K$4="(Todas)",'Cuadro-de-mando'!$K$4=$E5593),OR('Cuadro-de-mando'!$N$4="(Todos)",'Cuadro-de-mando'!$N$4=$F5593)),1,0))</f>
        <v>1</v>
      </c>
    </row>
    <row r="5594" spans="1:10" x14ac:dyDescent="0.25">
      <c r="A5594" t="str">
        <f>IF(Tienda_3!$A794="","","Tienda 3")</f>
        <v>Tienda 3</v>
      </c>
      <c r="B5594" t="str">
        <f>IF($A5594="","",Tienda_3!B794)</f>
        <v>Electrónicos</v>
      </c>
      <c r="C5594" t="str">
        <f>IF($A5594="","",Tienda_3!G794)</f>
        <v>Bogotá</v>
      </c>
      <c r="D5594" t="str">
        <f>IF($A5594="","",Tienda_3!F794)</f>
        <v>Santiago Silva</v>
      </c>
      <c r="E5594" t="str">
        <f>IF($A5594="","",Tienda_3!I794)</f>
        <v>Tarjeta de crédito</v>
      </c>
      <c r="F5594">
        <f>IF($A5594="","",VALUE(RIGHT(Tienda_3!E794,4)))</f>
        <v>2022</v>
      </c>
      <c r="G5594">
        <f>IF($A5594="","",Tienda_3!C794)</f>
        <v>64000</v>
      </c>
      <c r="H5594">
        <f>IF($A5594="","",Tienda_3!D794)</f>
        <v>1600</v>
      </c>
      <c r="I5594">
        <f>IF($A5594="","",Tienda_3!H794)</f>
        <v>5</v>
      </c>
      <c r="J5594">
        <f>IF($A5594="",0,IF(AND(OR('Cuadro-de-mando'!$B$4="(Todas)",'Cuadro-de-mando'!$B$4=$A5594),OR('Cuadro-de-mando'!$E$4="(Todas)",'Cuadro-de-mando'!$E$4=$B5594),OR('Cuadro-de-mando'!$H$4="(Todas)",'Cuadro-de-mando'!$H$4=$C5594),OR('Cuadro-de-mando'!$K$4="(Todas)",'Cuadro-de-mando'!$K$4=$E5594),OR('Cuadro-de-mando'!$N$4="(Todos)",'Cuadro-de-mando'!$N$4=$F5594)),1,0))</f>
        <v>1</v>
      </c>
    </row>
    <row r="5595" spans="1:10" x14ac:dyDescent="0.25">
      <c r="A5595" t="str">
        <f>IF(Tienda_3!$A795="","","Tienda 3")</f>
        <v>Tienda 3</v>
      </c>
      <c r="B5595" t="str">
        <f>IF($A5595="","",Tienda_3!B795)</f>
        <v>Muebles</v>
      </c>
      <c r="C5595" t="str">
        <f>IF($A5595="","",Tienda_3!G795)</f>
        <v>Medellín</v>
      </c>
      <c r="D5595" t="str">
        <f>IF($A5595="","",Tienda_3!F795)</f>
        <v>Beatriz Morales</v>
      </c>
      <c r="E5595" t="str">
        <f>IF($A5595="","",Tienda_3!I795)</f>
        <v>Tarjeta de crédito</v>
      </c>
      <c r="F5595">
        <f>IF($A5595="","",VALUE(RIGHT(Tienda_3!E795,4)))</f>
        <v>2022</v>
      </c>
      <c r="G5595">
        <f>IF($A5595="","",Tienda_3!C795)</f>
        <v>312900</v>
      </c>
      <c r="H5595">
        <f>IF($A5595="","",Tienda_3!D795)</f>
        <v>16900</v>
      </c>
      <c r="I5595">
        <f>IF($A5595="","",Tienda_3!H795)</f>
        <v>5</v>
      </c>
      <c r="J5595">
        <f>IF($A5595="",0,IF(AND(OR('Cuadro-de-mando'!$B$4="(Todas)",'Cuadro-de-mando'!$B$4=$A5595),OR('Cuadro-de-mando'!$E$4="(Todas)",'Cuadro-de-mando'!$E$4=$B5595),OR('Cuadro-de-mando'!$H$4="(Todas)",'Cuadro-de-mando'!$H$4=$C5595),OR('Cuadro-de-mando'!$K$4="(Todas)",'Cuadro-de-mando'!$K$4=$E5595),OR('Cuadro-de-mando'!$N$4="(Todos)",'Cuadro-de-mando'!$N$4=$F5595)),1,0))</f>
        <v>1</v>
      </c>
    </row>
    <row r="5596" spans="1:10" x14ac:dyDescent="0.25">
      <c r="A5596" t="str">
        <f>IF(Tienda_3!$A796="","","Tienda 3")</f>
        <v>Tienda 3</v>
      </c>
      <c r="B5596" t="str">
        <f>IF($A5596="","",Tienda_3!B796)</f>
        <v>Instrumentos musicales</v>
      </c>
      <c r="C5596" t="str">
        <f>IF($A5596="","",Tienda_3!G796)</f>
        <v>Medellín</v>
      </c>
      <c r="D5596" t="str">
        <f>IF($A5596="","",Tienda_3!F796)</f>
        <v>Izabela de León</v>
      </c>
      <c r="E5596" t="str">
        <f>IF($A5596="","",Tienda_3!I796)</f>
        <v>Tarjeta de crédito</v>
      </c>
      <c r="F5596">
        <f>IF($A5596="","",VALUE(RIGHT(Tienda_3!E796,4)))</f>
        <v>2021</v>
      </c>
      <c r="G5596">
        <f>IF($A5596="","",Tienda_3!C796)</f>
        <v>865500</v>
      </c>
      <c r="H5596">
        <f>IF($A5596="","",Tienda_3!D796)</f>
        <v>44300</v>
      </c>
      <c r="I5596">
        <f>IF($A5596="","",Tienda_3!H796)</f>
        <v>3</v>
      </c>
      <c r="J5596">
        <f>IF($A5596="",0,IF(AND(OR('Cuadro-de-mando'!$B$4="(Todas)",'Cuadro-de-mando'!$B$4=$A5596),OR('Cuadro-de-mando'!$E$4="(Todas)",'Cuadro-de-mando'!$E$4=$B5596),OR('Cuadro-de-mando'!$H$4="(Todas)",'Cuadro-de-mando'!$H$4=$C5596),OR('Cuadro-de-mando'!$K$4="(Todas)",'Cuadro-de-mando'!$K$4=$E5596),OR('Cuadro-de-mando'!$N$4="(Todos)",'Cuadro-de-mando'!$N$4=$F5596)),1,0))</f>
        <v>1</v>
      </c>
    </row>
    <row r="5597" spans="1:10" x14ac:dyDescent="0.25">
      <c r="A5597" t="str">
        <f>IF(Tienda_3!$A797="","","Tienda 3")</f>
        <v>Tienda 3</v>
      </c>
      <c r="B5597" t="str">
        <f>IF($A5597="","",Tienda_3!B797)</f>
        <v>Juguetes</v>
      </c>
      <c r="C5597" t="str">
        <f>IF($A5597="","",Tienda_3!G797)</f>
        <v>Medellín</v>
      </c>
      <c r="D5597" t="str">
        <f>IF($A5597="","",Tienda_3!F797)</f>
        <v>Juan Fernandez</v>
      </c>
      <c r="E5597" t="str">
        <f>IF($A5597="","",Tienda_3!I797)</f>
        <v>Tarjeta de crédito</v>
      </c>
      <c r="F5597">
        <f>IF($A5597="","",VALUE(RIGHT(Tienda_3!E797,4)))</f>
        <v>2021</v>
      </c>
      <c r="G5597">
        <f>IF($A5597="","",Tienda_3!C797)</f>
        <v>160400</v>
      </c>
      <c r="H5597">
        <f>IF($A5597="","",Tienda_3!D797)</f>
        <v>6700</v>
      </c>
      <c r="I5597">
        <f>IF($A5597="","",Tienda_3!H797)</f>
        <v>4</v>
      </c>
      <c r="J5597">
        <f>IF($A5597="",0,IF(AND(OR('Cuadro-de-mando'!$B$4="(Todas)",'Cuadro-de-mando'!$B$4=$A5597),OR('Cuadro-de-mando'!$E$4="(Todas)",'Cuadro-de-mando'!$E$4=$B5597),OR('Cuadro-de-mando'!$H$4="(Todas)",'Cuadro-de-mando'!$H$4=$C5597),OR('Cuadro-de-mando'!$K$4="(Todas)",'Cuadro-de-mando'!$K$4=$E5597),OR('Cuadro-de-mando'!$N$4="(Todos)",'Cuadro-de-mando'!$N$4=$F5597)),1,0))</f>
        <v>1</v>
      </c>
    </row>
    <row r="5598" spans="1:10" x14ac:dyDescent="0.25">
      <c r="A5598" t="str">
        <f>IF(Tienda_3!$A798="","","Tienda 3")</f>
        <v>Tienda 3</v>
      </c>
      <c r="B5598" t="str">
        <f>IF($A5598="","",Tienda_3!B798)</f>
        <v>Deportes y diversión</v>
      </c>
      <c r="C5598" t="str">
        <f>IF($A5598="","",Tienda_3!G798)</f>
        <v>Bogotá</v>
      </c>
      <c r="D5598" t="str">
        <f>IF($A5598="","",Tienda_3!F798)</f>
        <v>Rafael Acosta</v>
      </c>
      <c r="E5598" t="str">
        <f>IF($A5598="","",Tienda_3!I798)</f>
        <v>Tarjeta de crédito</v>
      </c>
      <c r="F5598">
        <f>IF($A5598="","",VALUE(RIGHT(Tienda_3!E798,4)))</f>
        <v>2022</v>
      </c>
      <c r="G5598">
        <f>IF($A5598="","",Tienda_3!C798)</f>
        <v>58900</v>
      </c>
      <c r="H5598">
        <f>IF($A5598="","",Tienda_3!D798)</f>
        <v>1300</v>
      </c>
      <c r="I5598">
        <f>IF($A5598="","",Tienda_3!H798)</f>
        <v>5</v>
      </c>
      <c r="J5598">
        <f>IF($A5598="",0,IF(AND(OR('Cuadro-de-mando'!$B$4="(Todas)",'Cuadro-de-mando'!$B$4=$A5598),OR('Cuadro-de-mando'!$E$4="(Todas)",'Cuadro-de-mando'!$E$4=$B5598),OR('Cuadro-de-mando'!$H$4="(Todas)",'Cuadro-de-mando'!$H$4=$C5598),OR('Cuadro-de-mando'!$K$4="(Todas)",'Cuadro-de-mando'!$K$4=$E5598),OR('Cuadro-de-mando'!$N$4="(Todos)",'Cuadro-de-mando'!$N$4=$F5598)),1,0))</f>
        <v>1</v>
      </c>
    </row>
    <row r="5599" spans="1:10" x14ac:dyDescent="0.25">
      <c r="A5599" t="str">
        <f>IF(Tienda_3!$A799="","","Tienda 3")</f>
        <v>Tienda 3</v>
      </c>
      <c r="B5599" t="str">
        <f>IF($A5599="","",Tienda_3!B799)</f>
        <v>Deportes y diversión</v>
      </c>
      <c r="C5599" t="str">
        <f>IF($A5599="","",Tienda_3!G799)</f>
        <v>Bogotá</v>
      </c>
      <c r="D5599" t="str">
        <f>IF($A5599="","",Tienda_3!F799)</f>
        <v>Blanca Ramirez</v>
      </c>
      <c r="E5599" t="str">
        <f>IF($A5599="","",Tienda_3!I799)</f>
        <v>Tarjeta de crédito</v>
      </c>
      <c r="F5599">
        <f>IF($A5599="","",VALUE(RIGHT(Tienda_3!E799,4)))</f>
        <v>2022</v>
      </c>
      <c r="G5599">
        <f>IF($A5599="","",Tienda_3!C799)</f>
        <v>23000</v>
      </c>
      <c r="H5599">
        <f>IF($A5599="","",Tienda_3!D799)</f>
        <v>1700</v>
      </c>
      <c r="I5599">
        <f>IF($A5599="","",Tienda_3!H799)</f>
        <v>5</v>
      </c>
      <c r="J5599">
        <f>IF($A5599="",0,IF(AND(OR('Cuadro-de-mando'!$B$4="(Todas)",'Cuadro-de-mando'!$B$4=$A5599),OR('Cuadro-de-mando'!$E$4="(Todas)",'Cuadro-de-mando'!$E$4=$B5599),OR('Cuadro-de-mando'!$H$4="(Todas)",'Cuadro-de-mando'!$H$4=$C5599),OR('Cuadro-de-mando'!$K$4="(Todas)",'Cuadro-de-mando'!$K$4=$E5599),OR('Cuadro-de-mando'!$N$4="(Todos)",'Cuadro-de-mando'!$N$4=$F5599)),1,0))</f>
        <v>1</v>
      </c>
    </row>
    <row r="5600" spans="1:10" x14ac:dyDescent="0.25">
      <c r="A5600" t="str">
        <f>IF(Tienda_3!$A800="","","Tienda 3")</f>
        <v>Tienda 3</v>
      </c>
      <c r="B5600" t="str">
        <f>IF($A5600="","",Tienda_3!B800)</f>
        <v>Deportes y diversión</v>
      </c>
      <c r="C5600" t="str">
        <f>IF($A5600="","",Tienda_3!G800)</f>
        <v>Bogotá</v>
      </c>
      <c r="D5600" t="str">
        <f>IF($A5600="","",Tienda_3!F800)</f>
        <v>Lucas Olivera</v>
      </c>
      <c r="E5600" t="str">
        <f>IF($A5600="","",Tienda_3!I800)</f>
        <v>Tarjeta de crédito</v>
      </c>
      <c r="F5600">
        <f>IF($A5600="","",VALUE(RIGHT(Tienda_3!E800,4)))</f>
        <v>2021</v>
      </c>
      <c r="G5600">
        <f>IF($A5600="","",Tienda_3!C800)</f>
        <v>45600</v>
      </c>
      <c r="H5600">
        <f>IF($A5600="","",Tienda_3!D800)</f>
        <v>2600</v>
      </c>
      <c r="I5600">
        <f>IF($A5600="","",Tienda_3!H800)</f>
        <v>3</v>
      </c>
      <c r="J5600">
        <f>IF($A5600="",0,IF(AND(OR('Cuadro-de-mando'!$B$4="(Todas)",'Cuadro-de-mando'!$B$4=$A5600),OR('Cuadro-de-mando'!$E$4="(Todas)",'Cuadro-de-mando'!$E$4=$B5600),OR('Cuadro-de-mando'!$H$4="(Todas)",'Cuadro-de-mando'!$H$4=$C5600),OR('Cuadro-de-mando'!$K$4="(Todas)",'Cuadro-de-mando'!$K$4=$E5600),OR('Cuadro-de-mando'!$N$4="(Todos)",'Cuadro-de-mando'!$N$4=$F5600)),1,0))</f>
        <v>1</v>
      </c>
    </row>
    <row r="5601" spans="1:10" x14ac:dyDescent="0.25">
      <c r="A5601" t="str">
        <f>IF(Tienda_3!$A801="","","Tienda 3")</f>
        <v>Tienda 3</v>
      </c>
      <c r="B5601" t="str">
        <f>IF($A5601="","",Tienda_3!B801)</f>
        <v>Muebles</v>
      </c>
      <c r="C5601" t="str">
        <f>IF($A5601="","",Tienda_3!G801)</f>
        <v>Cali</v>
      </c>
      <c r="D5601" t="str">
        <f>IF($A5601="","",Tienda_3!F801)</f>
        <v>Pedro Gomez</v>
      </c>
      <c r="E5601" t="str">
        <f>IF($A5601="","",Tienda_3!I801)</f>
        <v>Tarjeta de crédito</v>
      </c>
      <c r="F5601">
        <f>IF($A5601="","",VALUE(RIGHT(Tienda_3!E801,4)))</f>
        <v>2020</v>
      </c>
      <c r="G5601">
        <f>IF($A5601="","",Tienda_3!C801)</f>
        <v>332800</v>
      </c>
      <c r="H5601">
        <f>IF($A5601="","",Tienda_3!D801)</f>
        <v>15900</v>
      </c>
      <c r="I5601">
        <f>IF($A5601="","",Tienda_3!H801)</f>
        <v>5</v>
      </c>
      <c r="J5601">
        <f>IF($A5601="",0,IF(AND(OR('Cuadro-de-mando'!$B$4="(Todas)",'Cuadro-de-mando'!$B$4=$A5601),OR('Cuadro-de-mando'!$E$4="(Todas)",'Cuadro-de-mando'!$E$4=$B5601),OR('Cuadro-de-mando'!$H$4="(Todas)",'Cuadro-de-mando'!$H$4=$C5601),OR('Cuadro-de-mando'!$K$4="(Todas)",'Cuadro-de-mando'!$K$4=$E5601),OR('Cuadro-de-mando'!$N$4="(Todos)",'Cuadro-de-mando'!$N$4=$F5601)),1,0))</f>
        <v>1</v>
      </c>
    </row>
    <row r="5602" spans="1:10" x14ac:dyDescent="0.25">
      <c r="A5602" t="str">
        <f>IF(Tienda_3!$A802="","","Tienda 3")</f>
        <v>Tienda 3</v>
      </c>
      <c r="B5602" t="str">
        <f>IF($A5602="","",Tienda_3!B802)</f>
        <v>Artículos para el hogar</v>
      </c>
      <c r="C5602" t="str">
        <f>IF($A5602="","",Tienda_3!G802)</f>
        <v>Barranquilla</v>
      </c>
      <c r="D5602" t="str">
        <f>IF($A5602="","",Tienda_3!F802)</f>
        <v>Maria Alfonso</v>
      </c>
      <c r="E5602" t="str">
        <f>IF($A5602="","",Tienda_3!I802)</f>
        <v>Tarjeta de crédito</v>
      </c>
      <c r="F5602">
        <f>IF($A5602="","",VALUE(RIGHT(Tienda_3!E802,4)))</f>
        <v>2020</v>
      </c>
      <c r="G5602">
        <f>IF($A5602="","",Tienda_3!C802)</f>
        <v>101200</v>
      </c>
      <c r="H5602">
        <f>IF($A5602="","",Tienda_3!D802)</f>
        <v>3600</v>
      </c>
      <c r="I5602">
        <f>IF($A5602="","",Tienda_3!H802)</f>
        <v>5</v>
      </c>
      <c r="J5602">
        <f>IF($A5602="",0,IF(AND(OR('Cuadro-de-mando'!$B$4="(Todas)",'Cuadro-de-mando'!$B$4=$A5602),OR('Cuadro-de-mando'!$E$4="(Todas)",'Cuadro-de-mando'!$E$4=$B5602),OR('Cuadro-de-mando'!$H$4="(Todas)",'Cuadro-de-mando'!$H$4=$C5602),OR('Cuadro-de-mando'!$K$4="(Todas)",'Cuadro-de-mando'!$K$4=$E5602),OR('Cuadro-de-mando'!$N$4="(Todos)",'Cuadro-de-mando'!$N$4=$F5602)),1,0))</f>
        <v>1</v>
      </c>
    </row>
    <row r="5603" spans="1:10" x14ac:dyDescent="0.25">
      <c r="A5603" t="str">
        <f>IF(Tienda_3!$A803="","","Tienda 3")</f>
        <v>Tienda 3</v>
      </c>
      <c r="B5603" t="str">
        <f>IF($A5603="","",Tienda_3!B803)</f>
        <v>Electrónicos</v>
      </c>
      <c r="C5603" t="str">
        <f>IF($A5603="","",Tienda_3!G803)</f>
        <v>Bogotá</v>
      </c>
      <c r="D5603" t="str">
        <f>IF($A5603="","",Tienda_3!F803)</f>
        <v>Lucas Olivera</v>
      </c>
      <c r="E5603" t="str">
        <f>IF($A5603="","",Tienda_3!I803)</f>
        <v>Tarjeta de crédito</v>
      </c>
      <c r="F5603">
        <f>IF($A5603="","",VALUE(RIGHT(Tienda_3!E803,4)))</f>
        <v>2021</v>
      </c>
      <c r="G5603">
        <f>IF($A5603="","",Tienda_3!C803)</f>
        <v>2383900</v>
      </c>
      <c r="H5603">
        <f>IF($A5603="","",Tienda_3!D803)</f>
        <v>127200</v>
      </c>
      <c r="I5603">
        <f>IF($A5603="","",Tienda_3!H803)</f>
        <v>5</v>
      </c>
      <c r="J5603">
        <f>IF($A5603="",0,IF(AND(OR('Cuadro-de-mando'!$B$4="(Todas)",'Cuadro-de-mando'!$B$4=$A5603),OR('Cuadro-de-mando'!$E$4="(Todas)",'Cuadro-de-mando'!$E$4=$B5603),OR('Cuadro-de-mando'!$H$4="(Todas)",'Cuadro-de-mando'!$H$4=$C5603),OR('Cuadro-de-mando'!$K$4="(Todas)",'Cuadro-de-mando'!$K$4=$E5603),OR('Cuadro-de-mando'!$N$4="(Todos)",'Cuadro-de-mando'!$N$4=$F5603)),1,0))</f>
        <v>1</v>
      </c>
    </row>
    <row r="5604" spans="1:10" x14ac:dyDescent="0.25">
      <c r="A5604" t="str">
        <f>IF(Tienda_3!$A804="","","Tienda 3")</f>
        <v>Tienda 3</v>
      </c>
      <c r="B5604" t="str">
        <f>IF($A5604="","",Tienda_3!B804)</f>
        <v>Muebles</v>
      </c>
      <c r="C5604" t="str">
        <f>IF($A5604="","",Tienda_3!G804)</f>
        <v>Pereira</v>
      </c>
      <c r="D5604" t="str">
        <f>IF($A5604="","",Tienda_3!F804)</f>
        <v>Felipe Santos</v>
      </c>
      <c r="E5604" t="str">
        <f>IF($A5604="","",Tienda_3!I804)</f>
        <v>Tarjeta de crédito</v>
      </c>
      <c r="F5604">
        <f>IF($A5604="","",VALUE(RIGHT(Tienda_3!E804,4)))</f>
        <v>2021</v>
      </c>
      <c r="G5604">
        <f>IF($A5604="","",Tienda_3!C804)</f>
        <v>244200</v>
      </c>
      <c r="H5604">
        <f>IF($A5604="","",Tienda_3!D804)</f>
        <v>13700</v>
      </c>
      <c r="I5604">
        <f>IF($A5604="","",Tienda_3!H804)</f>
        <v>5</v>
      </c>
      <c r="J5604">
        <f>IF($A5604="",0,IF(AND(OR('Cuadro-de-mando'!$B$4="(Todas)",'Cuadro-de-mando'!$B$4=$A5604),OR('Cuadro-de-mando'!$E$4="(Todas)",'Cuadro-de-mando'!$E$4=$B5604),OR('Cuadro-de-mando'!$H$4="(Todas)",'Cuadro-de-mando'!$H$4=$C5604),OR('Cuadro-de-mando'!$K$4="(Todas)",'Cuadro-de-mando'!$K$4=$E5604),OR('Cuadro-de-mando'!$N$4="(Todos)",'Cuadro-de-mando'!$N$4=$F5604)),1,0))</f>
        <v>1</v>
      </c>
    </row>
    <row r="5605" spans="1:10" x14ac:dyDescent="0.25">
      <c r="A5605" t="str">
        <f>IF(Tienda_3!$A805="","","Tienda 3")</f>
        <v>Tienda 3</v>
      </c>
      <c r="B5605" t="str">
        <f>IF($A5605="","",Tienda_3!B805)</f>
        <v>Instrumentos musicales</v>
      </c>
      <c r="C5605" t="str">
        <f>IF($A5605="","",Tienda_3!G805)</f>
        <v>Bogotá</v>
      </c>
      <c r="D5605" t="str">
        <f>IF($A5605="","",Tienda_3!F805)</f>
        <v>Izabela de León</v>
      </c>
      <c r="E5605" t="str">
        <f>IF($A5605="","",Tienda_3!I805)</f>
        <v>Tarjeta de crédito</v>
      </c>
      <c r="F5605">
        <f>IF($A5605="","",VALUE(RIGHT(Tienda_3!E805,4)))</f>
        <v>2022</v>
      </c>
      <c r="G5605">
        <f>IF($A5605="","",Tienda_3!C805)</f>
        <v>42200</v>
      </c>
      <c r="H5605">
        <f>IF($A5605="","",Tienda_3!D805)</f>
        <v>0</v>
      </c>
      <c r="I5605">
        <f>IF($A5605="","",Tienda_3!H805)</f>
        <v>1</v>
      </c>
      <c r="J5605">
        <f>IF($A5605="",0,IF(AND(OR('Cuadro-de-mando'!$B$4="(Todas)",'Cuadro-de-mando'!$B$4=$A5605),OR('Cuadro-de-mando'!$E$4="(Todas)",'Cuadro-de-mando'!$E$4=$B5605),OR('Cuadro-de-mando'!$H$4="(Todas)",'Cuadro-de-mando'!$H$4=$C5605),OR('Cuadro-de-mando'!$K$4="(Todas)",'Cuadro-de-mando'!$K$4=$E5605),OR('Cuadro-de-mando'!$N$4="(Todos)",'Cuadro-de-mando'!$N$4=$F5605)),1,0))</f>
        <v>1</v>
      </c>
    </row>
    <row r="5606" spans="1:10" x14ac:dyDescent="0.25">
      <c r="A5606" t="str">
        <f>IF(Tienda_3!$A806="","","Tienda 3")</f>
        <v>Tienda 3</v>
      </c>
      <c r="B5606" t="str">
        <f>IF($A5606="","",Tienda_3!B806)</f>
        <v>Muebles</v>
      </c>
      <c r="C5606" t="str">
        <f>IF($A5606="","",Tienda_3!G806)</f>
        <v>Medellín</v>
      </c>
      <c r="D5606" t="str">
        <f>IF($A5606="","",Tienda_3!F806)</f>
        <v>Pedro Gomez</v>
      </c>
      <c r="E5606" t="str">
        <f>IF($A5606="","",Tienda_3!I806)</f>
        <v>Tarjeta de crédito</v>
      </c>
      <c r="F5606">
        <f>IF($A5606="","",VALUE(RIGHT(Tienda_3!E806,4)))</f>
        <v>2021</v>
      </c>
      <c r="G5606">
        <f>IF($A5606="","",Tienda_3!C806)</f>
        <v>625200</v>
      </c>
      <c r="H5606">
        <f>IF($A5606="","",Tienda_3!D806)</f>
        <v>31500</v>
      </c>
      <c r="I5606">
        <f>IF($A5606="","",Tienda_3!H806)</f>
        <v>5</v>
      </c>
      <c r="J5606">
        <f>IF($A5606="",0,IF(AND(OR('Cuadro-de-mando'!$B$4="(Todas)",'Cuadro-de-mando'!$B$4=$A5606),OR('Cuadro-de-mando'!$E$4="(Todas)",'Cuadro-de-mando'!$E$4=$B5606),OR('Cuadro-de-mando'!$H$4="(Todas)",'Cuadro-de-mando'!$H$4=$C5606),OR('Cuadro-de-mando'!$K$4="(Todas)",'Cuadro-de-mando'!$K$4=$E5606),OR('Cuadro-de-mando'!$N$4="(Todos)",'Cuadro-de-mando'!$N$4=$F5606)),1,0))</f>
        <v>1</v>
      </c>
    </row>
    <row r="5607" spans="1:10" x14ac:dyDescent="0.25">
      <c r="A5607" t="str">
        <f>IF(Tienda_3!$A807="","","Tienda 3")</f>
        <v>Tienda 3</v>
      </c>
      <c r="B5607" t="str">
        <f>IF($A5607="","",Tienda_3!B807)</f>
        <v>Electrónicos</v>
      </c>
      <c r="C5607" t="str">
        <f>IF($A5607="","",Tienda_3!G807)</f>
        <v>Bogotá</v>
      </c>
      <c r="D5607" t="str">
        <f>IF($A5607="","",Tienda_3!F807)</f>
        <v>Ángel Rodriguez</v>
      </c>
      <c r="E5607" t="str">
        <f>IF($A5607="","",Tienda_3!I807)</f>
        <v>Tarjeta de crédito</v>
      </c>
      <c r="F5607">
        <f>IF($A5607="","",VALUE(RIGHT(Tienda_3!E807,4)))</f>
        <v>2023</v>
      </c>
      <c r="G5607">
        <f>IF($A5607="","",Tienda_3!C807)</f>
        <v>1745700</v>
      </c>
      <c r="H5607">
        <f>IF($A5607="","",Tienda_3!D807)</f>
        <v>91100</v>
      </c>
      <c r="I5607">
        <f>IF($A5607="","",Tienda_3!H807)</f>
        <v>5</v>
      </c>
      <c r="J5607">
        <f>IF($A5607="",0,IF(AND(OR('Cuadro-de-mando'!$B$4="(Todas)",'Cuadro-de-mando'!$B$4=$A5607),OR('Cuadro-de-mando'!$E$4="(Todas)",'Cuadro-de-mando'!$E$4=$B5607),OR('Cuadro-de-mando'!$H$4="(Todas)",'Cuadro-de-mando'!$H$4=$C5607),OR('Cuadro-de-mando'!$K$4="(Todas)",'Cuadro-de-mando'!$K$4=$E5607),OR('Cuadro-de-mando'!$N$4="(Todos)",'Cuadro-de-mando'!$N$4=$F5607)),1,0))</f>
        <v>1</v>
      </c>
    </row>
    <row r="5608" spans="1:10" x14ac:dyDescent="0.25">
      <c r="A5608" t="str">
        <f>IF(Tienda_3!$A808="","","Tienda 3")</f>
        <v>Tienda 3</v>
      </c>
      <c r="B5608" t="str">
        <f>IF($A5608="","",Tienda_3!B808)</f>
        <v>Juguetes</v>
      </c>
      <c r="C5608" t="str">
        <f>IF($A5608="","",Tienda_3!G808)</f>
        <v>Leticia</v>
      </c>
      <c r="D5608" t="str">
        <f>IF($A5608="","",Tienda_3!F808)</f>
        <v>Santiago Silva</v>
      </c>
      <c r="E5608" t="str">
        <f>IF($A5608="","",Tienda_3!I808)</f>
        <v>Tarjeta de crédito</v>
      </c>
      <c r="F5608">
        <f>IF($A5608="","",VALUE(RIGHT(Tienda_3!E808,4)))</f>
        <v>2022</v>
      </c>
      <c r="G5608">
        <f>IF($A5608="","",Tienda_3!C808)</f>
        <v>11900</v>
      </c>
      <c r="H5608">
        <f>IF($A5608="","",Tienda_3!D808)</f>
        <v>0</v>
      </c>
      <c r="I5608">
        <f>IF($A5608="","",Tienda_3!H808)</f>
        <v>5</v>
      </c>
      <c r="J5608">
        <f>IF($A5608="",0,IF(AND(OR('Cuadro-de-mando'!$B$4="(Todas)",'Cuadro-de-mando'!$B$4=$A5608),OR('Cuadro-de-mando'!$E$4="(Todas)",'Cuadro-de-mando'!$E$4=$B5608),OR('Cuadro-de-mando'!$H$4="(Todas)",'Cuadro-de-mando'!$H$4=$C5608),OR('Cuadro-de-mando'!$K$4="(Todas)",'Cuadro-de-mando'!$K$4=$E5608),OR('Cuadro-de-mando'!$N$4="(Todos)",'Cuadro-de-mando'!$N$4=$F5608)),1,0))</f>
        <v>1</v>
      </c>
    </row>
    <row r="5609" spans="1:10" x14ac:dyDescent="0.25">
      <c r="A5609" t="str">
        <f>IF(Tienda_3!$A809="","","Tienda 3")</f>
        <v>Tienda 3</v>
      </c>
      <c r="B5609" t="str">
        <f>IF($A5609="","",Tienda_3!B809)</f>
        <v>Electrónicos</v>
      </c>
      <c r="C5609" t="str">
        <f>IF($A5609="","",Tienda_3!G809)</f>
        <v>Santa Marta</v>
      </c>
      <c r="D5609" t="str">
        <f>IF($A5609="","",Tienda_3!F809)</f>
        <v>Lucas Olivera</v>
      </c>
      <c r="E5609" t="str">
        <f>IF($A5609="","",Tienda_3!I809)</f>
        <v>Tarjeta de crédito</v>
      </c>
      <c r="F5609">
        <f>IF($A5609="","",VALUE(RIGHT(Tienda_3!E809,4)))</f>
        <v>2022</v>
      </c>
      <c r="G5609">
        <f>IF($A5609="","",Tienda_3!C809)</f>
        <v>988100</v>
      </c>
      <c r="H5609">
        <f>IF($A5609="","",Tienda_3!D809)</f>
        <v>52800</v>
      </c>
      <c r="I5609">
        <f>IF($A5609="","",Tienda_3!H809)</f>
        <v>4</v>
      </c>
      <c r="J5609">
        <f>IF($A5609="",0,IF(AND(OR('Cuadro-de-mando'!$B$4="(Todas)",'Cuadro-de-mando'!$B$4=$A5609),OR('Cuadro-de-mando'!$E$4="(Todas)",'Cuadro-de-mando'!$E$4=$B5609),OR('Cuadro-de-mando'!$H$4="(Todas)",'Cuadro-de-mando'!$H$4=$C5609),OR('Cuadro-de-mando'!$K$4="(Todas)",'Cuadro-de-mando'!$K$4=$E5609),OR('Cuadro-de-mando'!$N$4="(Todos)",'Cuadro-de-mando'!$N$4=$F5609)),1,0))</f>
        <v>1</v>
      </c>
    </row>
    <row r="5610" spans="1:10" x14ac:dyDescent="0.25">
      <c r="A5610" t="str">
        <f>IF(Tienda_3!$A810="","","Tienda 3")</f>
        <v>Tienda 3</v>
      </c>
      <c r="B5610" t="str">
        <f>IF($A5610="","",Tienda_3!B810)</f>
        <v>Muebles</v>
      </c>
      <c r="C5610" t="str">
        <f>IF($A5610="","",Tienda_3!G810)</f>
        <v>Bogotá</v>
      </c>
      <c r="D5610" t="str">
        <f>IF($A5610="","",Tienda_3!F810)</f>
        <v>Santiago Silva</v>
      </c>
      <c r="E5610" t="str">
        <f>IF($A5610="","",Tienda_3!I810)</f>
        <v>Tarjeta de crédito</v>
      </c>
      <c r="F5610">
        <f>IF($A5610="","",VALUE(RIGHT(Tienda_3!E810,4)))</f>
        <v>2020</v>
      </c>
      <c r="G5610">
        <f>IF($A5610="","",Tienda_3!C810)</f>
        <v>518500</v>
      </c>
      <c r="H5610">
        <f>IF($A5610="","",Tienda_3!D810)</f>
        <v>25800</v>
      </c>
      <c r="I5610">
        <f>IF($A5610="","",Tienda_3!H810)</f>
        <v>4</v>
      </c>
      <c r="J5610">
        <f>IF($A5610="",0,IF(AND(OR('Cuadro-de-mando'!$B$4="(Todas)",'Cuadro-de-mando'!$B$4=$A5610),OR('Cuadro-de-mando'!$E$4="(Todas)",'Cuadro-de-mando'!$E$4=$B5610),OR('Cuadro-de-mando'!$H$4="(Todas)",'Cuadro-de-mando'!$H$4=$C5610),OR('Cuadro-de-mando'!$K$4="(Todas)",'Cuadro-de-mando'!$K$4=$E5610),OR('Cuadro-de-mando'!$N$4="(Todos)",'Cuadro-de-mando'!$N$4=$F5610)),1,0))</f>
        <v>1</v>
      </c>
    </row>
    <row r="5611" spans="1:10" x14ac:dyDescent="0.25">
      <c r="A5611" t="str">
        <f>IF(Tienda_3!$A811="","","Tienda 3")</f>
        <v>Tienda 3</v>
      </c>
      <c r="B5611" t="str">
        <f>IF($A5611="","",Tienda_3!B811)</f>
        <v>Instrumentos musicales</v>
      </c>
      <c r="C5611" t="str">
        <f>IF($A5611="","",Tienda_3!G811)</f>
        <v>Bogotá</v>
      </c>
      <c r="D5611" t="str">
        <f>IF($A5611="","",Tienda_3!F811)</f>
        <v>Pedro Gomez</v>
      </c>
      <c r="E5611" t="str">
        <f>IF($A5611="","",Tienda_3!I811)</f>
        <v>Tarjeta de crédito</v>
      </c>
      <c r="F5611">
        <f>IF($A5611="","",VALUE(RIGHT(Tienda_3!E811,4)))</f>
        <v>2021</v>
      </c>
      <c r="G5611">
        <f>IF($A5611="","",Tienda_3!C811)</f>
        <v>699300</v>
      </c>
      <c r="H5611">
        <f>IF($A5611="","",Tienda_3!D811)</f>
        <v>42000</v>
      </c>
      <c r="I5611">
        <f>IF($A5611="","",Tienda_3!H811)</f>
        <v>5</v>
      </c>
      <c r="J5611">
        <f>IF($A5611="",0,IF(AND(OR('Cuadro-de-mando'!$B$4="(Todas)",'Cuadro-de-mando'!$B$4=$A5611),OR('Cuadro-de-mando'!$E$4="(Todas)",'Cuadro-de-mando'!$E$4=$B5611),OR('Cuadro-de-mando'!$H$4="(Todas)",'Cuadro-de-mando'!$H$4=$C5611),OR('Cuadro-de-mando'!$K$4="(Todas)",'Cuadro-de-mando'!$K$4=$E5611),OR('Cuadro-de-mando'!$N$4="(Todos)",'Cuadro-de-mando'!$N$4=$F5611)),1,0))</f>
        <v>1</v>
      </c>
    </row>
    <row r="5612" spans="1:10" x14ac:dyDescent="0.25">
      <c r="A5612" t="str">
        <f>IF(Tienda_3!$A812="","","Tienda 3")</f>
        <v>Tienda 3</v>
      </c>
      <c r="B5612" t="str">
        <f>IF($A5612="","",Tienda_3!B812)</f>
        <v>Electrónicos</v>
      </c>
      <c r="C5612" t="str">
        <f>IF($A5612="","",Tienda_3!G812)</f>
        <v>Medellín</v>
      </c>
      <c r="D5612" t="str">
        <f>IF($A5612="","",Tienda_3!F812)</f>
        <v>Juan Fernandez</v>
      </c>
      <c r="E5612" t="str">
        <f>IF($A5612="","",Tienda_3!I812)</f>
        <v>Tarjeta de crédito</v>
      </c>
      <c r="F5612">
        <f>IF($A5612="","",VALUE(RIGHT(Tienda_3!E812,4)))</f>
        <v>2022</v>
      </c>
      <c r="G5612">
        <f>IF($A5612="","",Tienda_3!C812)</f>
        <v>112100</v>
      </c>
      <c r="H5612">
        <f>IF($A5612="","",Tienda_3!D812)</f>
        <v>6400</v>
      </c>
      <c r="I5612">
        <f>IF($A5612="","",Tienda_3!H812)</f>
        <v>1</v>
      </c>
      <c r="J5612">
        <f>IF($A5612="",0,IF(AND(OR('Cuadro-de-mando'!$B$4="(Todas)",'Cuadro-de-mando'!$B$4=$A5612),OR('Cuadro-de-mando'!$E$4="(Todas)",'Cuadro-de-mando'!$E$4=$B5612),OR('Cuadro-de-mando'!$H$4="(Todas)",'Cuadro-de-mando'!$H$4=$C5612),OR('Cuadro-de-mando'!$K$4="(Todas)",'Cuadro-de-mando'!$K$4=$E5612),OR('Cuadro-de-mando'!$N$4="(Todos)",'Cuadro-de-mando'!$N$4=$F5612)),1,0))</f>
        <v>1</v>
      </c>
    </row>
    <row r="5613" spans="1:10" x14ac:dyDescent="0.25">
      <c r="A5613" t="str">
        <f>IF(Tienda_3!$A813="","","Tienda 3")</f>
        <v>Tienda 3</v>
      </c>
      <c r="B5613" t="str">
        <f>IF($A5613="","",Tienda_3!B813)</f>
        <v>Electrodomésticos</v>
      </c>
      <c r="C5613" t="str">
        <f>IF($A5613="","",Tienda_3!G813)</f>
        <v>Bogotá</v>
      </c>
      <c r="D5613" t="str">
        <f>IF($A5613="","",Tienda_3!F813)</f>
        <v>Ángel Rodriguez</v>
      </c>
      <c r="E5613" t="str">
        <f>IF($A5613="","",Tienda_3!I813)</f>
        <v>Tarjeta de crédito</v>
      </c>
      <c r="F5613">
        <f>IF($A5613="","",VALUE(RIGHT(Tienda_3!E813,4)))</f>
        <v>2022</v>
      </c>
      <c r="G5613">
        <f>IF($A5613="","",Tienda_3!C813)</f>
        <v>420300</v>
      </c>
      <c r="H5613">
        <f>IF($A5613="","",Tienda_3!D813)</f>
        <v>23600</v>
      </c>
      <c r="I5613">
        <f>IF($A5613="","",Tienda_3!H813)</f>
        <v>4</v>
      </c>
      <c r="J5613">
        <f>IF($A5613="",0,IF(AND(OR('Cuadro-de-mando'!$B$4="(Todas)",'Cuadro-de-mando'!$B$4=$A5613),OR('Cuadro-de-mando'!$E$4="(Todas)",'Cuadro-de-mando'!$E$4=$B5613),OR('Cuadro-de-mando'!$H$4="(Todas)",'Cuadro-de-mando'!$H$4=$C5613),OR('Cuadro-de-mando'!$K$4="(Todas)",'Cuadro-de-mando'!$K$4=$E5613),OR('Cuadro-de-mando'!$N$4="(Todos)",'Cuadro-de-mando'!$N$4=$F5613)),1,0))</f>
        <v>1</v>
      </c>
    </row>
    <row r="5614" spans="1:10" x14ac:dyDescent="0.25">
      <c r="A5614" t="str">
        <f>IF(Tienda_3!$A814="","","Tienda 3")</f>
        <v>Tienda 3</v>
      </c>
      <c r="B5614" t="str">
        <f>IF($A5614="","",Tienda_3!B814)</f>
        <v>Instrumentos musicales</v>
      </c>
      <c r="C5614" t="str">
        <f>IF($A5614="","",Tienda_3!G814)</f>
        <v>Villavicencio</v>
      </c>
      <c r="D5614" t="str">
        <f>IF($A5614="","",Tienda_3!F814)</f>
        <v>Blanca Ramirez</v>
      </c>
      <c r="E5614" t="str">
        <f>IF($A5614="","",Tienda_3!I814)</f>
        <v>Tarjeta de crédito</v>
      </c>
      <c r="F5614">
        <f>IF($A5614="","",VALUE(RIGHT(Tienda_3!E814,4)))</f>
        <v>2022</v>
      </c>
      <c r="G5614">
        <f>IF($A5614="","",Tienda_3!C814)</f>
        <v>490900</v>
      </c>
      <c r="H5614">
        <f>IF($A5614="","",Tienda_3!D814)</f>
        <v>26400</v>
      </c>
      <c r="I5614">
        <f>IF($A5614="","",Tienda_3!H814)</f>
        <v>4</v>
      </c>
      <c r="J5614">
        <f>IF($A5614="",0,IF(AND(OR('Cuadro-de-mando'!$B$4="(Todas)",'Cuadro-de-mando'!$B$4=$A5614),OR('Cuadro-de-mando'!$E$4="(Todas)",'Cuadro-de-mando'!$E$4=$B5614),OR('Cuadro-de-mando'!$H$4="(Todas)",'Cuadro-de-mando'!$H$4=$C5614),OR('Cuadro-de-mando'!$K$4="(Todas)",'Cuadro-de-mando'!$K$4=$E5614),OR('Cuadro-de-mando'!$N$4="(Todos)",'Cuadro-de-mando'!$N$4=$F5614)),1,0))</f>
        <v>1</v>
      </c>
    </row>
    <row r="5615" spans="1:10" x14ac:dyDescent="0.25">
      <c r="A5615" t="str">
        <f>IF(Tienda_3!$A815="","","Tienda 3")</f>
        <v>Tienda 3</v>
      </c>
      <c r="B5615" t="str">
        <f>IF($A5615="","",Tienda_3!B815)</f>
        <v>Deportes y diversión</v>
      </c>
      <c r="C5615" t="str">
        <f>IF($A5615="","",Tienda_3!G815)</f>
        <v>Bogotá</v>
      </c>
      <c r="D5615" t="str">
        <f>IF($A5615="","",Tienda_3!F815)</f>
        <v>Blanca Ramirez</v>
      </c>
      <c r="E5615" t="str">
        <f>IF($A5615="","",Tienda_3!I815)</f>
        <v>Nequi</v>
      </c>
      <c r="F5615">
        <f>IF($A5615="","",VALUE(RIGHT(Tienda_3!E815,4)))</f>
        <v>2023</v>
      </c>
      <c r="G5615">
        <f>IF($A5615="","",Tienda_3!C815)</f>
        <v>646900</v>
      </c>
      <c r="H5615">
        <f>IF($A5615="","",Tienda_3!D815)</f>
        <v>32600</v>
      </c>
      <c r="I5615">
        <f>IF($A5615="","",Tienda_3!H815)</f>
        <v>5</v>
      </c>
      <c r="J5615">
        <f>IF($A5615="",0,IF(AND(OR('Cuadro-de-mando'!$B$4="(Todas)",'Cuadro-de-mando'!$B$4=$A5615),OR('Cuadro-de-mando'!$E$4="(Todas)",'Cuadro-de-mando'!$E$4=$B5615),OR('Cuadro-de-mando'!$H$4="(Todas)",'Cuadro-de-mando'!$H$4=$C5615),OR('Cuadro-de-mando'!$K$4="(Todas)",'Cuadro-de-mando'!$K$4=$E5615),OR('Cuadro-de-mando'!$N$4="(Todos)",'Cuadro-de-mando'!$N$4=$F5615)),1,0))</f>
        <v>1</v>
      </c>
    </row>
    <row r="5616" spans="1:10" x14ac:dyDescent="0.25">
      <c r="A5616" t="str">
        <f>IF(Tienda_3!$A816="","","Tienda 3")</f>
        <v>Tienda 3</v>
      </c>
      <c r="B5616" t="str">
        <f>IF($A5616="","",Tienda_3!B816)</f>
        <v>Juguetes</v>
      </c>
      <c r="C5616" t="str">
        <f>IF($A5616="","",Tienda_3!G816)</f>
        <v>Villavicencio</v>
      </c>
      <c r="D5616" t="str">
        <f>IF($A5616="","",Tienda_3!F816)</f>
        <v>Santiago Silva</v>
      </c>
      <c r="E5616" t="str">
        <f>IF($A5616="","",Tienda_3!I816)</f>
        <v>Tarjeta de crédito</v>
      </c>
      <c r="F5616">
        <f>IF($A5616="","",VALUE(RIGHT(Tienda_3!E816,4)))</f>
        <v>2022</v>
      </c>
      <c r="G5616">
        <f>IF($A5616="","",Tienda_3!C816)</f>
        <v>18000</v>
      </c>
      <c r="H5616">
        <f>IF($A5616="","",Tienda_3!D816)</f>
        <v>1600</v>
      </c>
      <c r="I5616">
        <f>IF($A5616="","",Tienda_3!H816)</f>
        <v>3</v>
      </c>
      <c r="J5616">
        <f>IF($A5616="",0,IF(AND(OR('Cuadro-de-mando'!$B$4="(Todas)",'Cuadro-de-mando'!$B$4=$A5616),OR('Cuadro-de-mando'!$E$4="(Todas)",'Cuadro-de-mando'!$E$4=$B5616),OR('Cuadro-de-mando'!$H$4="(Todas)",'Cuadro-de-mando'!$H$4=$C5616),OR('Cuadro-de-mando'!$K$4="(Todas)",'Cuadro-de-mando'!$K$4=$E5616),OR('Cuadro-de-mando'!$N$4="(Todos)",'Cuadro-de-mando'!$N$4=$F5616)),1,0))</f>
        <v>1</v>
      </c>
    </row>
    <row r="5617" spans="1:10" x14ac:dyDescent="0.25">
      <c r="A5617" t="str">
        <f>IF(Tienda_3!$A817="","","Tienda 3")</f>
        <v>Tienda 3</v>
      </c>
      <c r="B5617" t="str">
        <f>IF($A5617="","",Tienda_3!B817)</f>
        <v>Juguetes</v>
      </c>
      <c r="C5617" t="str">
        <f>IF($A5617="","",Tienda_3!G817)</f>
        <v>Bogotá</v>
      </c>
      <c r="D5617" t="str">
        <f>IF($A5617="","",Tienda_3!F817)</f>
        <v>Felipe Santos</v>
      </c>
      <c r="E5617" t="str">
        <f>IF($A5617="","",Tienda_3!I817)</f>
        <v>Nequi</v>
      </c>
      <c r="F5617">
        <f>IF($A5617="","",VALUE(RIGHT(Tienda_3!E817,4)))</f>
        <v>2021</v>
      </c>
      <c r="G5617">
        <f>IF($A5617="","",Tienda_3!C817)</f>
        <v>167800</v>
      </c>
      <c r="H5617">
        <f>IF($A5617="","",Tienda_3!D817)</f>
        <v>7100</v>
      </c>
      <c r="I5617">
        <f>IF($A5617="","",Tienda_3!H817)</f>
        <v>5</v>
      </c>
      <c r="J5617">
        <f>IF($A5617="",0,IF(AND(OR('Cuadro-de-mando'!$B$4="(Todas)",'Cuadro-de-mando'!$B$4=$A5617),OR('Cuadro-de-mando'!$E$4="(Todas)",'Cuadro-de-mando'!$E$4=$B5617),OR('Cuadro-de-mando'!$H$4="(Todas)",'Cuadro-de-mando'!$H$4=$C5617),OR('Cuadro-de-mando'!$K$4="(Todas)",'Cuadro-de-mando'!$K$4=$E5617),OR('Cuadro-de-mando'!$N$4="(Todos)",'Cuadro-de-mando'!$N$4=$F5617)),1,0))</f>
        <v>1</v>
      </c>
    </row>
    <row r="5618" spans="1:10" x14ac:dyDescent="0.25">
      <c r="A5618" t="str">
        <f>IF(Tienda_3!$A818="","","Tienda 3")</f>
        <v>Tienda 3</v>
      </c>
      <c r="B5618" t="str">
        <f>IF($A5618="","",Tienda_3!B818)</f>
        <v>Libros</v>
      </c>
      <c r="C5618" t="str">
        <f>IF($A5618="","",Tienda_3!G818)</f>
        <v>Riohacha</v>
      </c>
      <c r="D5618" t="str">
        <f>IF($A5618="","",Tienda_3!F818)</f>
        <v>Izabela de León</v>
      </c>
      <c r="E5618" t="str">
        <f>IF($A5618="","",Tienda_3!I818)</f>
        <v>Tarjeta de crédito</v>
      </c>
      <c r="F5618">
        <f>IF($A5618="","",VALUE(RIGHT(Tienda_3!E818,4)))</f>
        <v>2020</v>
      </c>
      <c r="G5618">
        <f>IF($A5618="","",Tienda_3!C818)</f>
        <v>50100</v>
      </c>
      <c r="H5618">
        <f>IF($A5618="","",Tienda_3!D818)</f>
        <v>900</v>
      </c>
      <c r="I5618">
        <f>IF($A5618="","",Tienda_3!H818)</f>
        <v>3</v>
      </c>
      <c r="J5618">
        <f>IF($A5618="",0,IF(AND(OR('Cuadro-de-mando'!$B$4="(Todas)",'Cuadro-de-mando'!$B$4=$A5618),OR('Cuadro-de-mando'!$E$4="(Todas)",'Cuadro-de-mando'!$E$4=$B5618),OR('Cuadro-de-mando'!$H$4="(Todas)",'Cuadro-de-mando'!$H$4=$C5618),OR('Cuadro-de-mando'!$K$4="(Todas)",'Cuadro-de-mando'!$K$4=$E5618),OR('Cuadro-de-mando'!$N$4="(Todos)",'Cuadro-de-mando'!$N$4=$F5618)),1,0))</f>
        <v>1</v>
      </c>
    </row>
    <row r="5619" spans="1:10" x14ac:dyDescent="0.25">
      <c r="A5619" t="str">
        <f>IF(Tienda_3!$A819="","","Tienda 3")</f>
        <v>Tienda 3</v>
      </c>
      <c r="B5619" t="str">
        <f>IF($A5619="","",Tienda_3!B819)</f>
        <v>Electrónicos</v>
      </c>
      <c r="C5619" t="str">
        <f>IF($A5619="","",Tienda_3!G819)</f>
        <v>Medellín</v>
      </c>
      <c r="D5619" t="str">
        <f>IF($A5619="","",Tienda_3!F819)</f>
        <v>Blanca Ramirez</v>
      </c>
      <c r="E5619" t="str">
        <f>IF($A5619="","",Tienda_3!I819)</f>
        <v>Tarjeta de crédito</v>
      </c>
      <c r="F5619">
        <f>IF($A5619="","",VALUE(RIGHT(Tienda_3!E819,4)))</f>
        <v>2020</v>
      </c>
      <c r="G5619">
        <f>IF($A5619="","",Tienda_3!C819)</f>
        <v>1611300</v>
      </c>
      <c r="H5619">
        <f>IF($A5619="","",Tienda_3!D819)</f>
        <v>86000</v>
      </c>
      <c r="I5619">
        <f>IF($A5619="","",Tienda_3!H819)</f>
        <v>1</v>
      </c>
      <c r="J5619">
        <f>IF($A5619="",0,IF(AND(OR('Cuadro-de-mando'!$B$4="(Todas)",'Cuadro-de-mando'!$B$4=$A5619),OR('Cuadro-de-mando'!$E$4="(Todas)",'Cuadro-de-mando'!$E$4=$B5619),OR('Cuadro-de-mando'!$H$4="(Todas)",'Cuadro-de-mando'!$H$4=$C5619),OR('Cuadro-de-mando'!$K$4="(Todas)",'Cuadro-de-mando'!$K$4=$E5619),OR('Cuadro-de-mando'!$N$4="(Todos)",'Cuadro-de-mando'!$N$4=$F5619)),1,0))</f>
        <v>1</v>
      </c>
    </row>
    <row r="5620" spans="1:10" x14ac:dyDescent="0.25">
      <c r="A5620" t="str">
        <f>IF(Tienda_3!$A820="","","Tienda 3")</f>
        <v>Tienda 3</v>
      </c>
      <c r="B5620" t="str">
        <f>IF($A5620="","",Tienda_3!B820)</f>
        <v>Libros</v>
      </c>
      <c r="C5620" t="str">
        <f>IF($A5620="","",Tienda_3!G820)</f>
        <v>Medellín</v>
      </c>
      <c r="D5620" t="str">
        <f>IF($A5620="","",Tienda_3!F820)</f>
        <v>Blanca Ramirez</v>
      </c>
      <c r="E5620" t="str">
        <f>IF($A5620="","",Tienda_3!I820)</f>
        <v>Nequi</v>
      </c>
      <c r="F5620">
        <f>IF($A5620="","",VALUE(RIGHT(Tienda_3!E820,4)))</f>
        <v>2020</v>
      </c>
      <c r="G5620">
        <f>IF($A5620="","",Tienda_3!C820)</f>
        <v>60700</v>
      </c>
      <c r="H5620">
        <f>IF($A5620="","",Tienda_3!D820)</f>
        <v>1400</v>
      </c>
      <c r="I5620">
        <f>IF($A5620="","",Tienda_3!H820)</f>
        <v>3</v>
      </c>
      <c r="J5620">
        <f>IF($A5620="",0,IF(AND(OR('Cuadro-de-mando'!$B$4="(Todas)",'Cuadro-de-mando'!$B$4=$A5620),OR('Cuadro-de-mando'!$E$4="(Todas)",'Cuadro-de-mando'!$E$4=$B5620),OR('Cuadro-de-mando'!$H$4="(Todas)",'Cuadro-de-mando'!$H$4=$C5620),OR('Cuadro-de-mando'!$K$4="(Todas)",'Cuadro-de-mando'!$K$4=$E5620),OR('Cuadro-de-mando'!$N$4="(Todos)",'Cuadro-de-mando'!$N$4=$F5620)),1,0))</f>
        <v>1</v>
      </c>
    </row>
    <row r="5621" spans="1:10" x14ac:dyDescent="0.25">
      <c r="A5621" t="str">
        <f>IF(Tienda_3!$A821="","","Tienda 3")</f>
        <v>Tienda 3</v>
      </c>
      <c r="B5621" t="str">
        <f>IF($A5621="","",Tienda_3!B821)</f>
        <v>Muebles</v>
      </c>
      <c r="C5621" t="str">
        <f>IF($A5621="","",Tienda_3!G821)</f>
        <v>Bogotá</v>
      </c>
      <c r="D5621" t="str">
        <f>IF($A5621="","",Tienda_3!F821)</f>
        <v>Izabela de León</v>
      </c>
      <c r="E5621" t="str">
        <f>IF($A5621="","",Tienda_3!I821)</f>
        <v>Tarjeta de crédito</v>
      </c>
      <c r="F5621">
        <f>IF($A5621="","",VALUE(RIGHT(Tienda_3!E821,4)))</f>
        <v>2023</v>
      </c>
      <c r="G5621">
        <f>IF($A5621="","",Tienda_3!C821)</f>
        <v>660400</v>
      </c>
      <c r="H5621">
        <f>IF($A5621="","",Tienda_3!D821)</f>
        <v>33400</v>
      </c>
      <c r="I5621">
        <f>IF($A5621="","",Tienda_3!H821)</f>
        <v>5</v>
      </c>
      <c r="J5621">
        <f>IF($A5621="",0,IF(AND(OR('Cuadro-de-mando'!$B$4="(Todas)",'Cuadro-de-mando'!$B$4=$A5621),OR('Cuadro-de-mando'!$E$4="(Todas)",'Cuadro-de-mando'!$E$4=$B5621),OR('Cuadro-de-mando'!$H$4="(Todas)",'Cuadro-de-mando'!$H$4=$C5621),OR('Cuadro-de-mando'!$K$4="(Todas)",'Cuadro-de-mando'!$K$4=$E5621),OR('Cuadro-de-mando'!$N$4="(Todos)",'Cuadro-de-mando'!$N$4=$F5621)),1,0))</f>
        <v>1</v>
      </c>
    </row>
    <row r="5622" spans="1:10" x14ac:dyDescent="0.25">
      <c r="A5622" t="str">
        <f>IF(Tienda_3!$A822="","","Tienda 3")</f>
        <v>Tienda 3</v>
      </c>
      <c r="B5622" t="str">
        <f>IF($A5622="","",Tienda_3!B822)</f>
        <v>Juguetes</v>
      </c>
      <c r="C5622" t="str">
        <f>IF($A5622="","",Tienda_3!G822)</f>
        <v>Bogotá</v>
      </c>
      <c r="D5622" t="str">
        <f>IF($A5622="","",Tienda_3!F822)</f>
        <v>Rafael Acosta</v>
      </c>
      <c r="E5622" t="str">
        <f>IF($A5622="","",Tienda_3!I822)</f>
        <v>Tarjeta de crédito</v>
      </c>
      <c r="F5622">
        <f>IF($A5622="","",VALUE(RIGHT(Tienda_3!E822,4)))</f>
        <v>2022</v>
      </c>
      <c r="G5622">
        <f>IF($A5622="","",Tienda_3!C822)</f>
        <v>45000</v>
      </c>
      <c r="H5622">
        <f>IF($A5622="","",Tienda_3!D822)</f>
        <v>0</v>
      </c>
      <c r="I5622">
        <f>IF($A5622="","",Tienda_3!H822)</f>
        <v>1</v>
      </c>
      <c r="J5622">
        <f>IF($A5622="",0,IF(AND(OR('Cuadro-de-mando'!$B$4="(Todas)",'Cuadro-de-mando'!$B$4=$A5622),OR('Cuadro-de-mando'!$E$4="(Todas)",'Cuadro-de-mando'!$E$4=$B5622),OR('Cuadro-de-mando'!$H$4="(Todas)",'Cuadro-de-mando'!$H$4=$C5622),OR('Cuadro-de-mando'!$K$4="(Todas)",'Cuadro-de-mando'!$K$4=$E5622),OR('Cuadro-de-mando'!$N$4="(Todos)",'Cuadro-de-mando'!$N$4=$F5622)),1,0))</f>
        <v>1</v>
      </c>
    </row>
    <row r="5623" spans="1:10" x14ac:dyDescent="0.25">
      <c r="A5623" t="str">
        <f>IF(Tienda_3!$A823="","","Tienda 3")</f>
        <v>Tienda 3</v>
      </c>
      <c r="B5623" t="str">
        <f>IF($A5623="","",Tienda_3!B823)</f>
        <v>Electrodomésticos</v>
      </c>
      <c r="C5623" t="str">
        <f>IF($A5623="","",Tienda_3!G823)</f>
        <v>Bogotá</v>
      </c>
      <c r="D5623" t="str">
        <f>IF($A5623="","",Tienda_3!F823)</f>
        <v>Juan Fernandez</v>
      </c>
      <c r="E5623" t="str">
        <f>IF($A5623="","",Tienda_3!I823)</f>
        <v>Tarjeta de crédito</v>
      </c>
      <c r="F5623">
        <f>IF($A5623="","",VALUE(RIGHT(Tienda_3!E823,4)))</f>
        <v>2022</v>
      </c>
      <c r="G5623">
        <f>IF($A5623="","",Tienda_3!C823)</f>
        <v>933400</v>
      </c>
      <c r="H5623">
        <f>IF($A5623="","",Tienda_3!D823)</f>
        <v>47900</v>
      </c>
      <c r="I5623">
        <f>IF($A5623="","",Tienda_3!H823)</f>
        <v>5</v>
      </c>
      <c r="J5623">
        <f>IF($A5623="",0,IF(AND(OR('Cuadro-de-mando'!$B$4="(Todas)",'Cuadro-de-mando'!$B$4=$A5623),OR('Cuadro-de-mando'!$E$4="(Todas)",'Cuadro-de-mando'!$E$4=$B5623),OR('Cuadro-de-mando'!$H$4="(Todas)",'Cuadro-de-mando'!$H$4=$C5623),OR('Cuadro-de-mando'!$K$4="(Todas)",'Cuadro-de-mando'!$K$4=$E5623),OR('Cuadro-de-mando'!$N$4="(Todos)",'Cuadro-de-mando'!$N$4=$F5623)),1,0))</f>
        <v>1</v>
      </c>
    </row>
    <row r="5624" spans="1:10" x14ac:dyDescent="0.25">
      <c r="A5624" t="str">
        <f>IF(Tienda_3!$A824="","","Tienda 3")</f>
        <v>Tienda 3</v>
      </c>
      <c r="B5624" t="str">
        <f>IF($A5624="","",Tienda_3!B824)</f>
        <v>Deportes y diversión</v>
      </c>
      <c r="C5624" t="str">
        <f>IF($A5624="","",Tienda_3!G824)</f>
        <v>Bogotá</v>
      </c>
      <c r="D5624" t="str">
        <f>IF($A5624="","",Tienda_3!F824)</f>
        <v>Felipe Santos</v>
      </c>
      <c r="E5624" t="str">
        <f>IF($A5624="","",Tienda_3!I824)</f>
        <v>Tarjeta de crédito</v>
      </c>
      <c r="F5624">
        <f>IF($A5624="","",VALUE(RIGHT(Tienda_3!E824,4)))</f>
        <v>2022</v>
      </c>
      <c r="G5624">
        <f>IF($A5624="","",Tienda_3!C824)</f>
        <v>62700</v>
      </c>
      <c r="H5624">
        <f>IF($A5624="","",Tienda_3!D824)</f>
        <v>5700</v>
      </c>
      <c r="I5624">
        <f>IF($A5624="","",Tienda_3!H824)</f>
        <v>5</v>
      </c>
      <c r="J5624">
        <f>IF($A5624="",0,IF(AND(OR('Cuadro-de-mando'!$B$4="(Todas)",'Cuadro-de-mando'!$B$4=$A5624),OR('Cuadro-de-mando'!$E$4="(Todas)",'Cuadro-de-mando'!$E$4=$B5624),OR('Cuadro-de-mando'!$H$4="(Todas)",'Cuadro-de-mando'!$H$4=$C5624),OR('Cuadro-de-mando'!$K$4="(Todas)",'Cuadro-de-mando'!$K$4=$E5624),OR('Cuadro-de-mando'!$N$4="(Todos)",'Cuadro-de-mando'!$N$4=$F5624)),1,0))</f>
        <v>1</v>
      </c>
    </row>
    <row r="5625" spans="1:10" x14ac:dyDescent="0.25">
      <c r="A5625" t="str">
        <f>IF(Tienda_3!$A825="","","Tienda 3")</f>
        <v>Tienda 3</v>
      </c>
      <c r="B5625" t="str">
        <f>IF($A5625="","",Tienda_3!B825)</f>
        <v>Electrónicos</v>
      </c>
      <c r="C5625" t="str">
        <f>IF($A5625="","",Tienda_3!G825)</f>
        <v>Bogotá</v>
      </c>
      <c r="D5625" t="str">
        <f>IF($A5625="","",Tienda_3!F825)</f>
        <v>Maria Alfonso</v>
      </c>
      <c r="E5625" t="str">
        <f>IF($A5625="","",Tienda_3!I825)</f>
        <v>Tarjeta de crédito</v>
      </c>
      <c r="F5625">
        <f>IF($A5625="","",VALUE(RIGHT(Tienda_3!E825,4)))</f>
        <v>2020</v>
      </c>
      <c r="G5625">
        <f>IF($A5625="","",Tienda_3!C825)</f>
        <v>2799500</v>
      </c>
      <c r="H5625">
        <f>IF($A5625="","",Tienda_3!D825)</f>
        <v>147300</v>
      </c>
      <c r="I5625">
        <f>IF($A5625="","",Tienda_3!H825)</f>
        <v>5</v>
      </c>
      <c r="J5625">
        <f>IF($A5625="",0,IF(AND(OR('Cuadro-de-mando'!$B$4="(Todas)",'Cuadro-de-mando'!$B$4=$A5625),OR('Cuadro-de-mando'!$E$4="(Todas)",'Cuadro-de-mando'!$E$4=$B5625),OR('Cuadro-de-mando'!$H$4="(Todas)",'Cuadro-de-mando'!$H$4=$C5625),OR('Cuadro-de-mando'!$K$4="(Todas)",'Cuadro-de-mando'!$K$4=$E5625),OR('Cuadro-de-mando'!$N$4="(Todos)",'Cuadro-de-mando'!$N$4=$F5625)),1,0))</f>
        <v>1</v>
      </c>
    </row>
    <row r="5626" spans="1:10" x14ac:dyDescent="0.25">
      <c r="A5626" t="str">
        <f>IF(Tienda_3!$A826="","","Tienda 3")</f>
        <v>Tienda 3</v>
      </c>
      <c r="B5626" t="str">
        <f>IF($A5626="","",Tienda_3!B826)</f>
        <v>Instrumentos musicales</v>
      </c>
      <c r="C5626" t="str">
        <f>IF($A5626="","",Tienda_3!G826)</f>
        <v>Bogotá</v>
      </c>
      <c r="D5626" t="str">
        <f>IF($A5626="","",Tienda_3!F826)</f>
        <v>Santiago Silva</v>
      </c>
      <c r="E5626" t="str">
        <f>IF($A5626="","",Tienda_3!I826)</f>
        <v>Tarjeta de crédito</v>
      </c>
      <c r="F5626">
        <f>IF($A5626="","",VALUE(RIGHT(Tienda_3!E826,4)))</f>
        <v>2021</v>
      </c>
      <c r="G5626">
        <f>IF($A5626="","",Tienda_3!C826)</f>
        <v>718400</v>
      </c>
      <c r="H5626">
        <f>IF($A5626="","",Tienda_3!D826)</f>
        <v>38600</v>
      </c>
      <c r="I5626">
        <f>IF($A5626="","",Tienda_3!H826)</f>
        <v>5</v>
      </c>
      <c r="J5626">
        <f>IF($A5626="",0,IF(AND(OR('Cuadro-de-mando'!$B$4="(Todas)",'Cuadro-de-mando'!$B$4=$A5626),OR('Cuadro-de-mando'!$E$4="(Todas)",'Cuadro-de-mando'!$E$4=$B5626),OR('Cuadro-de-mando'!$H$4="(Todas)",'Cuadro-de-mando'!$H$4=$C5626),OR('Cuadro-de-mando'!$K$4="(Todas)",'Cuadro-de-mando'!$K$4=$E5626),OR('Cuadro-de-mando'!$N$4="(Todos)",'Cuadro-de-mando'!$N$4=$F5626)),1,0))</f>
        <v>1</v>
      </c>
    </row>
    <row r="5627" spans="1:10" x14ac:dyDescent="0.25">
      <c r="A5627" t="str">
        <f>IF(Tienda_3!$A827="","","Tienda 3")</f>
        <v>Tienda 3</v>
      </c>
      <c r="B5627" t="str">
        <f>IF($A5627="","",Tienda_3!B827)</f>
        <v>Electrónicos</v>
      </c>
      <c r="C5627" t="str">
        <f>IF($A5627="","",Tienda_3!G827)</f>
        <v>Bogotá</v>
      </c>
      <c r="D5627" t="str">
        <f>IF($A5627="","",Tienda_3!F827)</f>
        <v>Santiago Silva</v>
      </c>
      <c r="E5627" t="str">
        <f>IF($A5627="","",Tienda_3!I827)</f>
        <v>Nequi</v>
      </c>
      <c r="F5627">
        <f>IF($A5627="","",VALUE(RIGHT(Tienda_3!E827,4)))</f>
        <v>2022</v>
      </c>
      <c r="G5627">
        <f>IF($A5627="","",Tienda_3!C827)</f>
        <v>221200</v>
      </c>
      <c r="H5627">
        <f>IF($A5627="","",Tienda_3!D827)</f>
        <v>12200</v>
      </c>
      <c r="I5627">
        <f>IF($A5627="","",Tienda_3!H827)</f>
        <v>3</v>
      </c>
      <c r="J5627">
        <f>IF($A5627="",0,IF(AND(OR('Cuadro-de-mando'!$B$4="(Todas)",'Cuadro-de-mando'!$B$4=$A5627),OR('Cuadro-de-mando'!$E$4="(Todas)",'Cuadro-de-mando'!$E$4=$B5627),OR('Cuadro-de-mando'!$H$4="(Todas)",'Cuadro-de-mando'!$H$4=$C5627),OR('Cuadro-de-mando'!$K$4="(Todas)",'Cuadro-de-mando'!$K$4=$E5627),OR('Cuadro-de-mando'!$N$4="(Todos)",'Cuadro-de-mando'!$N$4=$F5627)),1,0))</f>
        <v>1</v>
      </c>
    </row>
    <row r="5628" spans="1:10" x14ac:dyDescent="0.25">
      <c r="A5628" t="str">
        <f>IF(Tienda_3!$A828="","","Tienda 3")</f>
        <v>Tienda 3</v>
      </c>
      <c r="B5628" t="str">
        <f>IF($A5628="","",Tienda_3!B828)</f>
        <v>Artículos para el hogar</v>
      </c>
      <c r="C5628" t="str">
        <f>IF($A5628="","",Tienda_3!G828)</f>
        <v>Bogotá</v>
      </c>
      <c r="D5628" t="str">
        <f>IF($A5628="","",Tienda_3!F828)</f>
        <v>Felipe Santos</v>
      </c>
      <c r="E5628" t="str">
        <f>IF($A5628="","",Tienda_3!I828)</f>
        <v>Nequi</v>
      </c>
      <c r="F5628">
        <f>IF($A5628="","",VALUE(RIGHT(Tienda_3!E828,4)))</f>
        <v>2020</v>
      </c>
      <c r="G5628">
        <f>IF($A5628="","",Tienda_3!C828)</f>
        <v>19500</v>
      </c>
      <c r="H5628">
        <f>IF($A5628="","",Tienda_3!D828)</f>
        <v>0</v>
      </c>
      <c r="I5628">
        <f>IF($A5628="","",Tienda_3!H828)</f>
        <v>4</v>
      </c>
      <c r="J5628">
        <f>IF($A5628="",0,IF(AND(OR('Cuadro-de-mando'!$B$4="(Todas)",'Cuadro-de-mando'!$B$4=$A5628),OR('Cuadro-de-mando'!$E$4="(Todas)",'Cuadro-de-mando'!$E$4=$B5628),OR('Cuadro-de-mando'!$H$4="(Todas)",'Cuadro-de-mando'!$H$4=$C5628),OR('Cuadro-de-mando'!$K$4="(Todas)",'Cuadro-de-mando'!$K$4=$E5628),OR('Cuadro-de-mando'!$N$4="(Todos)",'Cuadro-de-mando'!$N$4=$F5628)),1,0))</f>
        <v>1</v>
      </c>
    </row>
    <row r="5629" spans="1:10" x14ac:dyDescent="0.25">
      <c r="A5629" t="str">
        <f>IF(Tienda_3!$A829="","","Tienda 3")</f>
        <v>Tienda 3</v>
      </c>
      <c r="B5629" t="str">
        <f>IF($A5629="","",Tienda_3!B829)</f>
        <v>Electrodomésticos</v>
      </c>
      <c r="C5629" t="str">
        <f>IF($A5629="","",Tienda_3!G829)</f>
        <v>Bogotá</v>
      </c>
      <c r="D5629" t="str">
        <f>IF($A5629="","",Tienda_3!F829)</f>
        <v>Izabela de León</v>
      </c>
      <c r="E5629" t="str">
        <f>IF($A5629="","",Tienda_3!I829)</f>
        <v>Tarjeta de crédito</v>
      </c>
      <c r="F5629">
        <f>IF($A5629="","",VALUE(RIGHT(Tienda_3!E829,4)))</f>
        <v>2022</v>
      </c>
      <c r="G5629">
        <f>IF($A5629="","",Tienda_3!C829)</f>
        <v>1376500</v>
      </c>
      <c r="H5629">
        <f>IF($A5629="","",Tienda_3!D829)</f>
        <v>73700</v>
      </c>
      <c r="I5629">
        <f>IF($A5629="","",Tienda_3!H829)</f>
        <v>1</v>
      </c>
      <c r="J5629">
        <f>IF($A5629="",0,IF(AND(OR('Cuadro-de-mando'!$B$4="(Todas)",'Cuadro-de-mando'!$B$4=$A5629),OR('Cuadro-de-mando'!$E$4="(Todas)",'Cuadro-de-mando'!$E$4=$B5629),OR('Cuadro-de-mando'!$H$4="(Todas)",'Cuadro-de-mando'!$H$4=$C5629),OR('Cuadro-de-mando'!$K$4="(Todas)",'Cuadro-de-mando'!$K$4=$E5629),OR('Cuadro-de-mando'!$N$4="(Todos)",'Cuadro-de-mando'!$N$4=$F5629)),1,0))</f>
        <v>1</v>
      </c>
    </row>
    <row r="5630" spans="1:10" x14ac:dyDescent="0.25">
      <c r="A5630" t="str">
        <f>IF(Tienda_3!$A830="","","Tienda 3")</f>
        <v>Tienda 3</v>
      </c>
      <c r="B5630" t="str">
        <f>IF($A5630="","",Tienda_3!B830)</f>
        <v>Deportes y diversión</v>
      </c>
      <c r="C5630" t="str">
        <f>IF($A5630="","",Tienda_3!G830)</f>
        <v>Bogotá</v>
      </c>
      <c r="D5630" t="str">
        <f>IF($A5630="","",Tienda_3!F830)</f>
        <v>Juan Fernandez</v>
      </c>
      <c r="E5630" t="str">
        <f>IF($A5630="","",Tienda_3!I830)</f>
        <v>Nequi</v>
      </c>
      <c r="F5630">
        <f>IF($A5630="","",VALUE(RIGHT(Tienda_3!E830,4)))</f>
        <v>2021</v>
      </c>
      <c r="G5630">
        <f>IF($A5630="","",Tienda_3!C830)</f>
        <v>39400</v>
      </c>
      <c r="H5630">
        <f>IF($A5630="","",Tienda_3!D830)</f>
        <v>2500</v>
      </c>
      <c r="I5630">
        <f>IF($A5630="","",Tienda_3!H830)</f>
        <v>5</v>
      </c>
      <c r="J5630">
        <f>IF($A5630="",0,IF(AND(OR('Cuadro-de-mando'!$B$4="(Todas)",'Cuadro-de-mando'!$B$4=$A5630),OR('Cuadro-de-mando'!$E$4="(Todas)",'Cuadro-de-mando'!$E$4=$B5630),OR('Cuadro-de-mando'!$H$4="(Todas)",'Cuadro-de-mando'!$H$4=$C5630),OR('Cuadro-de-mando'!$K$4="(Todas)",'Cuadro-de-mando'!$K$4=$E5630),OR('Cuadro-de-mando'!$N$4="(Todos)",'Cuadro-de-mando'!$N$4=$F5630)),1,0))</f>
        <v>1</v>
      </c>
    </row>
    <row r="5631" spans="1:10" x14ac:dyDescent="0.25">
      <c r="A5631" t="str">
        <f>IF(Tienda_3!$A831="","","Tienda 3")</f>
        <v>Tienda 3</v>
      </c>
      <c r="B5631" t="str">
        <f>IF($A5631="","",Tienda_3!B831)</f>
        <v>Muebles</v>
      </c>
      <c r="C5631" t="str">
        <f>IF($A5631="","",Tienda_3!G831)</f>
        <v>Medellín</v>
      </c>
      <c r="D5631" t="str">
        <f>IF($A5631="","",Tienda_3!F831)</f>
        <v>Maria Alfonso</v>
      </c>
      <c r="E5631" t="str">
        <f>IF($A5631="","",Tienda_3!I831)</f>
        <v>Tarjeta de crédito</v>
      </c>
      <c r="F5631">
        <f>IF($A5631="","",VALUE(RIGHT(Tienda_3!E831,4)))</f>
        <v>2020</v>
      </c>
      <c r="G5631">
        <f>IF($A5631="","",Tienda_3!C831)</f>
        <v>253700</v>
      </c>
      <c r="H5631">
        <f>IF($A5631="","",Tienda_3!D831)</f>
        <v>13700</v>
      </c>
      <c r="I5631">
        <f>IF($A5631="","",Tienda_3!H831)</f>
        <v>5</v>
      </c>
      <c r="J5631">
        <f>IF($A5631="",0,IF(AND(OR('Cuadro-de-mando'!$B$4="(Todas)",'Cuadro-de-mando'!$B$4=$A5631),OR('Cuadro-de-mando'!$E$4="(Todas)",'Cuadro-de-mando'!$E$4=$B5631),OR('Cuadro-de-mando'!$H$4="(Todas)",'Cuadro-de-mando'!$H$4=$C5631),OR('Cuadro-de-mando'!$K$4="(Todas)",'Cuadro-de-mando'!$K$4=$E5631),OR('Cuadro-de-mando'!$N$4="(Todos)",'Cuadro-de-mando'!$N$4=$F5631)),1,0))</f>
        <v>1</v>
      </c>
    </row>
    <row r="5632" spans="1:10" x14ac:dyDescent="0.25">
      <c r="A5632" t="str">
        <f>IF(Tienda_3!$A832="","","Tienda 3")</f>
        <v>Tienda 3</v>
      </c>
      <c r="B5632" t="str">
        <f>IF($A5632="","",Tienda_3!B832)</f>
        <v>Muebles</v>
      </c>
      <c r="C5632" t="str">
        <f>IF($A5632="","",Tienda_3!G832)</f>
        <v>Bogotá</v>
      </c>
      <c r="D5632" t="str">
        <f>IF($A5632="","",Tienda_3!F832)</f>
        <v>Santiago Silva</v>
      </c>
      <c r="E5632" t="str">
        <f>IF($A5632="","",Tienda_3!I832)</f>
        <v>Nequi</v>
      </c>
      <c r="F5632">
        <f>IF($A5632="","",VALUE(RIGHT(Tienda_3!E832,4)))</f>
        <v>2020</v>
      </c>
      <c r="G5632">
        <f>IF($A5632="","",Tienda_3!C832)</f>
        <v>400400</v>
      </c>
      <c r="H5632">
        <f>IF($A5632="","",Tienda_3!D832)</f>
        <v>21700</v>
      </c>
      <c r="I5632">
        <f>IF($A5632="","",Tienda_3!H832)</f>
        <v>4</v>
      </c>
      <c r="J5632">
        <f>IF($A5632="",0,IF(AND(OR('Cuadro-de-mando'!$B$4="(Todas)",'Cuadro-de-mando'!$B$4=$A5632),OR('Cuadro-de-mando'!$E$4="(Todas)",'Cuadro-de-mando'!$E$4=$B5632),OR('Cuadro-de-mando'!$H$4="(Todas)",'Cuadro-de-mando'!$H$4=$C5632),OR('Cuadro-de-mando'!$K$4="(Todas)",'Cuadro-de-mando'!$K$4=$E5632),OR('Cuadro-de-mando'!$N$4="(Todos)",'Cuadro-de-mando'!$N$4=$F5632)),1,0))</f>
        <v>1</v>
      </c>
    </row>
    <row r="5633" spans="1:10" x14ac:dyDescent="0.25">
      <c r="A5633" t="str">
        <f>IF(Tienda_3!$A833="","","Tienda 3")</f>
        <v>Tienda 3</v>
      </c>
      <c r="B5633" t="str">
        <f>IF($A5633="","",Tienda_3!B833)</f>
        <v>Deportes y diversión</v>
      </c>
      <c r="C5633" t="str">
        <f>IF($A5633="","",Tienda_3!G833)</f>
        <v>Bogotá</v>
      </c>
      <c r="D5633" t="str">
        <f>IF($A5633="","",Tienda_3!F833)</f>
        <v>Camila Rivera</v>
      </c>
      <c r="E5633" t="str">
        <f>IF($A5633="","",Tienda_3!I833)</f>
        <v>Tarjeta de crédito</v>
      </c>
      <c r="F5633">
        <f>IF($A5633="","",VALUE(RIGHT(Tienda_3!E833,4)))</f>
        <v>2022</v>
      </c>
      <c r="G5633">
        <f>IF($A5633="","",Tienda_3!C833)</f>
        <v>26900</v>
      </c>
      <c r="H5633">
        <f>IF($A5633="","",Tienda_3!D833)</f>
        <v>1600</v>
      </c>
      <c r="I5633">
        <f>IF($A5633="","",Tienda_3!H833)</f>
        <v>5</v>
      </c>
      <c r="J5633">
        <f>IF($A5633="",0,IF(AND(OR('Cuadro-de-mando'!$B$4="(Todas)",'Cuadro-de-mando'!$B$4=$A5633),OR('Cuadro-de-mando'!$E$4="(Todas)",'Cuadro-de-mando'!$E$4=$B5633),OR('Cuadro-de-mando'!$H$4="(Todas)",'Cuadro-de-mando'!$H$4=$C5633),OR('Cuadro-de-mando'!$K$4="(Todas)",'Cuadro-de-mando'!$K$4=$E5633),OR('Cuadro-de-mando'!$N$4="(Todos)",'Cuadro-de-mando'!$N$4=$F5633)),1,0))</f>
        <v>1</v>
      </c>
    </row>
    <row r="5634" spans="1:10" x14ac:dyDescent="0.25">
      <c r="A5634" t="str">
        <f>IF(Tienda_3!$A834="","","Tienda 3")</f>
        <v>Tienda 3</v>
      </c>
      <c r="B5634" t="str">
        <f>IF($A5634="","",Tienda_3!B834)</f>
        <v>Electrónicos</v>
      </c>
      <c r="C5634" t="str">
        <f>IF($A5634="","",Tienda_3!G834)</f>
        <v>Cali</v>
      </c>
      <c r="D5634" t="str">
        <f>IF($A5634="","",Tienda_3!F834)</f>
        <v>Juliana Costa</v>
      </c>
      <c r="E5634" t="str">
        <f>IF($A5634="","",Tienda_3!I834)</f>
        <v>Tarjeta de crédito</v>
      </c>
      <c r="F5634">
        <f>IF($A5634="","",VALUE(RIGHT(Tienda_3!E834,4)))</f>
        <v>2021</v>
      </c>
      <c r="G5634">
        <f>IF($A5634="","",Tienda_3!C834)</f>
        <v>1019600</v>
      </c>
      <c r="H5634">
        <f>IF($A5634="","",Tienda_3!D834)</f>
        <v>54700</v>
      </c>
      <c r="I5634">
        <f>IF($A5634="","",Tienda_3!H834)</f>
        <v>5</v>
      </c>
      <c r="J5634">
        <f>IF($A5634="",0,IF(AND(OR('Cuadro-de-mando'!$B$4="(Todas)",'Cuadro-de-mando'!$B$4=$A5634),OR('Cuadro-de-mando'!$E$4="(Todas)",'Cuadro-de-mando'!$E$4=$B5634),OR('Cuadro-de-mando'!$H$4="(Todas)",'Cuadro-de-mando'!$H$4=$C5634),OR('Cuadro-de-mando'!$K$4="(Todas)",'Cuadro-de-mando'!$K$4=$E5634),OR('Cuadro-de-mando'!$N$4="(Todos)",'Cuadro-de-mando'!$N$4=$F5634)),1,0))</f>
        <v>1</v>
      </c>
    </row>
    <row r="5635" spans="1:10" x14ac:dyDescent="0.25">
      <c r="A5635" t="str">
        <f>IF(Tienda_3!$A835="","","Tienda 3")</f>
        <v>Tienda 3</v>
      </c>
      <c r="B5635" t="str">
        <f>IF($A5635="","",Tienda_3!B835)</f>
        <v>Electrodomésticos</v>
      </c>
      <c r="C5635" t="str">
        <f>IF($A5635="","",Tienda_3!G835)</f>
        <v>Bogotá</v>
      </c>
      <c r="D5635" t="str">
        <f>IF($A5635="","",Tienda_3!F835)</f>
        <v>Camila Rivera</v>
      </c>
      <c r="E5635" t="str">
        <f>IF($A5635="","",Tienda_3!I835)</f>
        <v>Tarjeta de crédito</v>
      </c>
      <c r="F5635">
        <f>IF($A5635="","",VALUE(RIGHT(Tienda_3!E835,4)))</f>
        <v>2021</v>
      </c>
      <c r="G5635">
        <f>IF($A5635="","",Tienda_3!C835)</f>
        <v>449000</v>
      </c>
      <c r="H5635">
        <f>IF($A5635="","",Tienda_3!D835)</f>
        <v>22100</v>
      </c>
      <c r="I5635">
        <f>IF($A5635="","",Tienda_3!H835)</f>
        <v>5</v>
      </c>
      <c r="J5635">
        <f>IF($A5635="",0,IF(AND(OR('Cuadro-de-mando'!$B$4="(Todas)",'Cuadro-de-mando'!$B$4=$A5635),OR('Cuadro-de-mando'!$E$4="(Todas)",'Cuadro-de-mando'!$E$4=$B5635),OR('Cuadro-de-mando'!$H$4="(Todas)",'Cuadro-de-mando'!$H$4=$C5635),OR('Cuadro-de-mando'!$K$4="(Todas)",'Cuadro-de-mando'!$K$4=$E5635),OR('Cuadro-de-mando'!$N$4="(Todos)",'Cuadro-de-mando'!$N$4=$F5635)),1,0))</f>
        <v>1</v>
      </c>
    </row>
    <row r="5636" spans="1:10" x14ac:dyDescent="0.25">
      <c r="A5636" t="str">
        <f>IF(Tienda_3!$A836="","","Tienda 3")</f>
        <v>Tienda 3</v>
      </c>
      <c r="B5636" t="str">
        <f>IF($A5636="","",Tienda_3!B836)</f>
        <v>Electrodomésticos</v>
      </c>
      <c r="C5636" t="str">
        <f>IF($A5636="","",Tienda_3!G836)</f>
        <v>Bogotá</v>
      </c>
      <c r="D5636" t="str">
        <f>IF($A5636="","",Tienda_3!F836)</f>
        <v>Ángel Rodriguez</v>
      </c>
      <c r="E5636" t="str">
        <f>IF($A5636="","",Tienda_3!I836)</f>
        <v>Nequi</v>
      </c>
      <c r="F5636">
        <f>IF($A5636="","",VALUE(RIGHT(Tienda_3!E836,4)))</f>
        <v>2020</v>
      </c>
      <c r="G5636">
        <f>IF($A5636="","",Tienda_3!C836)</f>
        <v>685400</v>
      </c>
      <c r="H5636">
        <f>IF($A5636="","",Tienda_3!D836)</f>
        <v>36700</v>
      </c>
      <c r="I5636">
        <f>IF($A5636="","",Tienda_3!H836)</f>
        <v>5</v>
      </c>
      <c r="J5636">
        <f>IF($A5636="",0,IF(AND(OR('Cuadro-de-mando'!$B$4="(Todas)",'Cuadro-de-mando'!$B$4=$A5636),OR('Cuadro-de-mando'!$E$4="(Todas)",'Cuadro-de-mando'!$E$4=$B5636),OR('Cuadro-de-mando'!$H$4="(Todas)",'Cuadro-de-mando'!$H$4=$C5636),OR('Cuadro-de-mando'!$K$4="(Todas)",'Cuadro-de-mando'!$K$4=$E5636),OR('Cuadro-de-mando'!$N$4="(Todos)",'Cuadro-de-mando'!$N$4=$F5636)),1,0))</f>
        <v>1</v>
      </c>
    </row>
    <row r="5637" spans="1:10" x14ac:dyDescent="0.25">
      <c r="A5637" t="str">
        <f>IF(Tienda_3!$A837="","","Tienda 3")</f>
        <v>Tienda 3</v>
      </c>
      <c r="B5637" t="str">
        <f>IF($A5637="","",Tienda_3!B837)</f>
        <v>Muebles</v>
      </c>
      <c r="C5637" t="str">
        <f>IF($A5637="","",Tienda_3!G837)</f>
        <v>Medellín</v>
      </c>
      <c r="D5637" t="str">
        <f>IF($A5637="","",Tienda_3!F837)</f>
        <v>Maria Alfonso</v>
      </c>
      <c r="E5637" t="str">
        <f>IF($A5637="","",Tienda_3!I837)</f>
        <v>Tarjeta de crédito</v>
      </c>
      <c r="F5637">
        <f>IF($A5637="","",VALUE(RIGHT(Tienda_3!E837,4)))</f>
        <v>2021</v>
      </c>
      <c r="G5637">
        <f>IF($A5637="","",Tienda_3!C837)</f>
        <v>235800</v>
      </c>
      <c r="H5637">
        <f>IF($A5637="","",Tienda_3!D837)</f>
        <v>10700</v>
      </c>
      <c r="I5637">
        <f>IF($A5637="","",Tienda_3!H837)</f>
        <v>5</v>
      </c>
      <c r="J5637">
        <f>IF($A5637="",0,IF(AND(OR('Cuadro-de-mando'!$B$4="(Todas)",'Cuadro-de-mando'!$B$4=$A5637),OR('Cuadro-de-mando'!$E$4="(Todas)",'Cuadro-de-mando'!$E$4=$B5637),OR('Cuadro-de-mando'!$H$4="(Todas)",'Cuadro-de-mando'!$H$4=$C5637),OR('Cuadro-de-mando'!$K$4="(Todas)",'Cuadro-de-mando'!$K$4=$E5637),OR('Cuadro-de-mando'!$N$4="(Todos)",'Cuadro-de-mando'!$N$4=$F5637)),1,0))</f>
        <v>1</v>
      </c>
    </row>
    <row r="5638" spans="1:10" x14ac:dyDescent="0.25">
      <c r="A5638" t="str">
        <f>IF(Tienda_3!$A838="","","Tienda 3")</f>
        <v>Tienda 3</v>
      </c>
      <c r="B5638" t="str">
        <f>IF($A5638="","",Tienda_3!B838)</f>
        <v>Juguetes</v>
      </c>
      <c r="C5638" t="str">
        <f>IF($A5638="","",Tienda_3!G838)</f>
        <v>Cali</v>
      </c>
      <c r="D5638" t="str">
        <f>IF($A5638="","",Tienda_3!F838)</f>
        <v>Camila Rivera</v>
      </c>
      <c r="E5638" t="str">
        <f>IF($A5638="","",Tienda_3!I838)</f>
        <v>Nequi</v>
      </c>
      <c r="F5638">
        <f>IF($A5638="","",VALUE(RIGHT(Tienda_3!E838,4)))</f>
        <v>2021</v>
      </c>
      <c r="G5638">
        <f>IF($A5638="","",Tienda_3!C838)</f>
        <v>36600</v>
      </c>
      <c r="H5638">
        <f>IF($A5638="","",Tienda_3!D838)</f>
        <v>2300</v>
      </c>
      <c r="I5638">
        <f>IF($A5638="","",Tienda_3!H838)</f>
        <v>3</v>
      </c>
      <c r="J5638">
        <f>IF($A5638="",0,IF(AND(OR('Cuadro-de-mando'!$B$4="(Todas)",'Cuadro-de-mando'!$B$4=$A5638),OR('Cuadro-de-mando'!$E$4="(Todas)",'Cuadro-de-mando'!$E$4=$B5638),OR('Cuadro-de-mando'!$H$4="(Todas)",'Cuadro-de-mando'!$H$4=$C5638),OR('Cuadro-de-mando'!$K$4="(Todas)",'Cuadro-de-mando'!$K$4=$E5638),OR('Cuadro-de-mando'!$N$4="(Todos)",'Cuadro-de-mando'!$N$4=$F5638)),1,0))</f>
        <v>1</v>
      </c>
    </row>
    <row r="5639" spans="1:10" x14ac:dyDescent="0.25">
      <c r="A5639" t="str">
        <f>IF(Tienda_3!$A839="","","Tienda 3")</f>
        <v>Tienda 3</v>
      </c>
      <c r="B5639" t="str">
        <f>IF($A5639="","",Tienda_3!B839)</f>
        <v>Juguetes</v>
      </c>
      <c r="C5639" t="str">
        <f>IF($A5639="","",Tienda_3!G839)</f>
        <v>Bogotá</v>
      </c>
      <c r="D5639" t="str">
        <f>IF($A5639="","",Tienda_3!F839)</f>
        <v>Ángel Rodriguez</v>
      </c>
      <c r="E5639" t="str">
        <f>IF($A5639="","",Tienda_3!I839)</f>
        <v>Tarjeta de crédito</v>
      </c>
      <c r="F5639">
        <f>IF($A5639="","",VALUE(RIGHT(Tienda_3!E839,4)))</f>
        <v>2022</v>
      </c>
      <c r="G5639">
        <f>IF($A5639="","",Tienda_3!C839)</f>
        <v>153600</v>
      </c>
      <c r="H5639">
        <f>IF($A5639="","",Tienda_3!D839)</f>
        <v>14000</v>
      </c>
      <c r="I5639">
        <f>IF($A5639="","",Tienda_3!H839)</f>
        <v>5</v>
      </c>
      <c r="J5639">
        <f>IF($A5639="",0,IF(AND(OR('Cuadro-de-mando'!$B$4="(Todas)",'Cuadro-de-mando'!$B$4=$A5639),OR('Cuadro-de-mando'!$E$4="(Todas)",'Cuadro-de-mando'!$E$4=$B5639),OR('Cuadro-de-mando'!$H$4="(Todas)",'Cuadro-de-mando'!$H$4=$C5639),OR('Cuadro-de-mando'!$K$4="(Todas)",'Cuadro-de-mando'!$K$4=$E5639),OR('Cuadro-de-mando'!$N$4="(Todos)",'Cuadro-de-mando'!$N$4=$F5639)),1,0))</f>
        <v>1</v>
      </c>
    </row>
    <row r="5640" spans="1:10" x14ac:dyDescent="0.25">
      <c r="A5640" t="str">
        <f>IF(Tienda_3!$A840="","","Tienda 3")</f>
        <v>Tienda 3</v>
      </c>
      <c r="B5640" t="str">
        <f>IF($A5640="","",Tienda_3!B840)</f>
        <v>Muebles</v>
      </c>
      <c r="C5640" t="str">
        <f>IF($A5640="","",Tienda_3!G840)</f>
        <v>Bogotá</v>
      </c>
      <c r="D5640" t="str">
        <f>IF($A5640="","",Tienda_3!F840)</f>
        <v>Maria Alfonso</v>
      </c>
      <c r="E5640" t="str">
        <f>IF($A5640="","",Tienda_3!I840)</f>
        <v>Tarjeta de crédito</v>
      </c>
      <c r="F5640">
        <f>IF($A5640="","",VALUE(RIGHT(Tienda_3!E840,4)))</f>
        <v>2021</v>
      </c>
      <c r="G5640">
        <f>IF($A5640="","",Tienda_3!C840)</f>
        <v>244300</v>
      </c>
      <c r="H5640">
        <f>IF($A5640="","",Tienda_3!D840)</f>
        <v>13200</v>
      </c>
      <c r="I5640">
        <f>IF($A5640="","",Tienda_3!H840)</f>
        <v>5</v>
      </c>
      <c r="J5640">
        <f>IF($A5640="",0,IF(AND(OR('Cuadro-de-mando'!$B$4="(Todas)",'Cuadro-de-mando'!$B$4=$A5640),OR('Cuadro-de-mando'!$E$4="(Todas)",'Cuadro-de-mando'!$E$4=$B5640),OR('Cuadro-de-mando'!$H$4="(Todas)",'Cuadro-de-mando'!$H$4=$C5640),OR('Cuadro-de-mando'!$K$4="(Todas)",'Cuadro-de-mando'!$K$4=$E5640),OR('Cuadro-de-mando'!$N$4="(Todos)",'Cuadro-de-mando'!$N$4=$F5640)),1,0))</f>
        <v>1</v>
      </c>
    </row>
    <row r="5641" spans="1:10" x14ac:dyDescent="0.25">
      <c r="A5641" t="str">
        <f>IF(Tienda_3!$A841="","","Tienda 3")</f>
        <v>Tienda 3</v>
      </c>
      <c r="B5641" t="str">
        <f>IF($A5641="","",Tienda_3!B841)</f>
        <v>Muebles</v>
      </c>
      <c r="C5641" t="str">
        <f>IF($A5641="","",Tienda_3!G841)</f>
        <v>Medellín</v>
      </c>
      <c r="D5641" t="str">
        <f>IF($A5641="","",Tienda_3!F841)</f>
        <v>Ángel Rodriguez</v>
      </c>
      <c r="E5641" t="str">
        <f>IF($A5641="","",Tienda_3!I841)</f>
        <v>Tarjeta de crédito</v>
      </c>
      <c r="F5641">
        <f>IF($A5641="","",VALUE(RIGHT(Tienda_3!E841,4)))</f>
        <v>2021</v>
      </c>
      <c r="G5641">
        <f>IF($A5641="","",Tienda_3!C841)</f>
        <v>179100</v>
      </c>
      <c r="H5641">
        <f>IF($A5641="","",Tienda_3!D841)</f>
        <v>9900</v>
      </c>
      <c r="I5641">
        <f>IF($A5641="","",Tienda_3!H841)</f>
        <v>5</v>
      </c>
      <c r="J5641">
        <f>IF($A5641="",0,IF(AND(OR('Cuadro-de-mando'!$B$4="(Todas)",'Cuadro-de-mando'!$B$4=$A5641),OR('Cuadro-de-mando'!$E$4="(Todas)",'Cuadro-de-mando'!$E$4=$B5641),OR('Cuadro-de-mando'!$H$4="(Todas)",'Cuadro-de-mando'!$H$4=$C5641),OR('Cuadro-de-mando'!$K$4="(Todas)",'Cuadro-de-mando'!$K$4=$E5641),OR('Cuadro-de-mando'!$N$4="(Todos)",'Cuadro-de-mando'!$N$4=$F5641)),1,0))</f>
        <v>1</v>
      </c>
    </row>
    <row r="5642" spans="1:10" x14ac:dyDescent="0.25">
      <c r="A5642" t="str">
        <f>IF(Tienda_3!$A842="","","Tienda 3")</f>
        <v>Tienda 3</v>
      </c>
      <c r="B5642" t="str">
        <f>IF($A5642="","",Tienda_3!B842)</f>
        <v>Deportes y diversión</v>
      </c>
      <c r="C5642" t="str">
        <f>IF($A5642="","",Tienda_3!G842)</f>
        <v>Cali</v>
      </c>
      <c r="D5642" t="str">
        <f>IF($A5642="","",Tienda_3!F842)</f>
        <v>Juliana Costa</v>
      </c>
      <c r="E5642" t="str">
        <f>IF($A5642="","",Tienda_3!I842)</f>
        <v>Cupón</v>
      </c>
      <c r="F5642">
        <f>IF($A5642="","",VALUE(RIGHT(Tienda_3!E842,4)))</f>
        <v>2021</v>
      </c>
      <c r="G5642">
        <f>IF($A5642="","",Tienda_3!C842)</f>
        <v>95300</v>
      </c>
      <c r="H5642">
        <f>IF($A5642="","",Tienda_3!D842)</f>
        <v>3300</v>
      </c>
      <c r="I5642">
        <f>IF($A5642="","",Tienda_3!H842)</f>
        <v>5</v>
      </c>
      <c r="J5642">
        <f>IF($A5642="",0,IF(AND(OR('Cuadro-de-mando'!$B$4="(Todas)",'Cuadro-de-mando'!$B$4=$A5642),OR('Cuadro-de-mando'!$E$4="(Todas)",'Cuadro-de-mando'!$E$4=$B5642),OR('Cuadro-de-mando'!$H$4="(Todas)",'Cuadro-de-mando'!$H$4=$C5642),OR('Cuadro-de-mando'!$K$4="(Todas)",'Cuadro-de-mando'!$K$4=$E5642),OR('Cuadro-de-mando'!$N$4="(Todos)",'Cuadro-de-mando'!$N$4=$F5642)),1,0))</f>
        <v>1</v>
      </c>
    </row>
    <row r="5643" spans="1:10" x14ac:dyDescent="0.25">
      <c r="A5643" t="str">
        <f>IF(Tienda_3!$A843="","","Tienda 3")</f>
        <v>Tienda 3</v>
      </c>
      <c r="B5643" t="str">
        <f>IF($A5643="","",Tienda_3!B843)</f>
        <v>Electrónicos</v>
      </c>
      <c r="C5643" t="str">
        <f>IF($A5643="","",Tienda_3!G843)</f>
        <v>Cali</v>
      </c>
      <c r="D5643" t="str">
        <f>IF($A5643="","",Tienda_3!F843)</f>
        <v>Ángel Rodriguez</v>
      </c>
      <c r="E5643" t="str">
        <f>IF($A5643="","",Tienda_3!I843)</f>
        <v>Nequi</v>
      </c>
      <c r="F5643">
        <f>IF($A5643="","",VALUE(RIGHT(Tienda_3!E843,4)))</f>
        <v>2020</v>
      </c>
      <c r="G5643">
        <f>IF($A5643="","",Tienda_3!C843)</f>
        <v>342200</v>
      </c>
      <c r="H5643">
        <f>IF($A5643="","",Tienda_3!D843)</f>
        <v>18400</v>
      </c>
      <c r="I5643">
        <f>IF($A5643="","",Tienda_3!H843)</f>
        <v>5</v>
      </c>
      <c r="J5643">
        <f>IF($A5643="",0,IF(AND(OR('Cuadro-de-mando'!$B$4="(Todas)",'Cuadro-de-mando'!$B$4=$A5643),OR('Cuadro-de-mando'!$E$4="(Todas)",'Cuadro-de-mando'!$E$4=$B5643),OR('Cuadro-de-mando'!$H$4="(Todas)",'Cuadro-de-mando'!$H$4=$C5643),OR('Cuadro-de-mando'!$K$4="(Todas)",'Cuadro-de-mando'!$K$4=$E5643),OR('Cuadro-de-mando'!$N$4="(Todos)",'Cuadro-de-mando'!$N$4=$F5643)),1,0))</f>
        <v>1</v>
      </c>
    </row>
    <row r="5644" spans="1:10" x14ac:dyDescent="0.25">
      <c r="A5644" t="str">
        <f>IF(Tienda_3!$A844="","","Tienda 3")</f>
        <v>Tienda 3</v>
      </c>
      <c r="B5644" t="str">
        <f>IF($A5644="","",Tienda_3!B844)</f>
        <v>Electrodomésticos</v>
      </c>
      <c r="C5644" t="str">
        <f>IF($A5644="","",Tienda_3!G844)</f>
        <v>Bogotá</v>
      </c>
      <c r="D5644" t="str">
        <f>IF($A5644="","",Tienda_3!F844)</f>
        <v>Blanca Ramirez</v>
      </c>
      <c r="E5644" t="str">
        <f>IF($A5644="","",Tienda_3!I844)</f>
        <v>Tarjeta de débito</v>
      </c>
      <c r="F5644">
        <f>IF($A5644="","",VALUE(RIGHT(Tienda_3!E844,4)))</f>
        <v>2020</v>
      </c>
      <c r="G5644">
        <f>IF($A5644="","",Tienda_3!C844)</f>
        <v>1309200</v>
      </c>
      <c r="H5644">
        <f>IF($A5644="","",Tienda_3!D844)</f>
        <v>70400</v>
      </c>
      <c r="I5644">
        <f>IF($A5644="","",Tienda_3!H844)</f>
        <v>4</v>
      </c>
      <c r="J5644">
        <f>IF($A5644="",0,IF(AND(OR('Cuadro-de-mando'!$B$4="(Todas)",'Cuadro-de-mando'!$B$4=$A5644),OR('Cuadro-de-mando'!$E$4="(Todas)",'Cuadro-de-mando'!$E$4=$B5644),OR('Cuadro-de-mando'!$H$4="(Todas)",'Cuadro-de-mando'!$H$4=$C5644),OR('Cuadro-de-mando'!$K$4="(Todas)",'Cuadro-de-mando'!$K$4=$E5644),OR('Cuadro-de-mando'!$N$4="(Todos)",'Cuadro-de-mando'!$N$4=$F5644)),1,0))</f>
        <v>1</v>
      </c>
    </row>
    <row r="5645" spans="1:10" x14ac:dyDescent="0.25">
      <c r="A5645" t="str">
        <f>IF(Tienda_3!$A845="","","Tienda 3")</f>
        <v>Tienda 3</v>
      </c>
      <c r="B5645" t="str">
        <f>IF($A5645="","",Tienda_3!B845)</f>
        <v>Electrónicos</v>
      </c>
      <c r="C5645" t="str">
        <f>IF($A5645="","",Tienda_3!G845)</f>
        <v>Bogotá</v>
      </c>
      <c r="D5645" t="str">
        <f>IF($A5645="","",Tienda_3!F845)</f>
        <v>Izabela de León</v>
      </c>
      <c r="E5645" t="str">
        <f>IF($A5645="","",Tienda_3!I845)</f>
        <v>Nequi</v>
      </c>
      <c r="F5645">
        <f>IF($A5645="","",VALUE(RIGHT(Tienda_3!E845,4)))</f>
        <v>2022</v>
      </c>
      <c r="G5645">
        <f>IF($A5645="","",Tienda_3!C845)</f>
        <v>1193100</v>
      </c>
      <c r="H5645">
        <f>IF($A5645="","",Tienda_3!D845)</f>
        <v>65900</v>
      </c>
      <c r="I5645">
        <f>IF($A5645="","",Tienda_3!H845)</f>
        <v>5</v>
      </c>
      <c r="J5645">
        <f>IF($A5645="",0,IF(AND(OR('Cuadro-de-mando'!$B$4="(Todas)",'Cuadro-de-mando'!$B$4=$A5645),OR('Cuadro-de-mando'!$E$4="(Todas)",'Cuadro-de-mando'!$E$4=$B5645),OR('Cuadro-de-mando'!$H$4="(Todas)",'Cuadro-de-mando'!$H$4=$C5645),OR('Cuadro-de-mando'!$K$4="(Todas)",'Cuadro-de-mando'!$K$4=$E5645),OR('Cuadro-de-mando'!$N$4="(Todos)",'Cuadro-de-mando'!$N$4=$F5645)),1,0))</f>
        <v>1</v>
      </c>
    </row>
    <row r="5646" spans="1:10" x14ac:dyDescent="0.25">
      <c r="A5646" t="str">
        <f>IF(Tienda_3!$A846="","","Tienda 3")</f>
        <v>Tienda 3</v>
      </c>
      <c r="B5646" t="str">
        <f>IF($A5646="","",Tienda_3!B846)</f>
        <v>Deportes y diversión</v>
      </c>
      <c r="C5646" t="str">
        <f>IF($A5646="","",Tienda_3!G846)</f>
        <v>Bogotá</v>
      </c>
      <c r="D5646" t="str">
        <f>IF($A5646="","",Tienda_3!F846)</f>
        <v>Pedro Gomez</v>
      </c>
      <c r="E5646" t="str">
        <f>IF($A5646="","",Tienda_3!I846)</f>
        <v>Nequi</v>
      </c>
      <c r="F5646">
        <f>IF($A5646="","",VALUE(RIGHT(Tienda_3!E846,4)))</f>
        <v>2022</v>
      </c>
      <c r="G5646">
        <f>IF($A5646="","",Tienda_3!C846)</f>
        <v>33300</v>
      </c>
      <c r="H5646">
        <f>IF($A5646="","",Tienda_3!D846)</f>
        <v>2000</v>
      </c>
      <c r="I5646">
        <f>IF($A5646="","",Tienda_3!H846)</f>
        <v>5</v>
      </c>
      <c r="J5646">
        <f>IF($A5646="",0,IF(AND(OR('Cuadro-de-mando'!$B$4="(Todas)",'Cuadro-de-mando'!$B$4=$A5646),OR('Cuadro-de-mando'!$E$4="(Todas)",'Cuadro-de-mando'!$E$4=$B5646),OR('Cuadro-de-mando'!$H$4="(Todas)",'Cuadro-de-mando'!$H$4=$C5646),OR('Cuadro-de-mando'!$K$4="(Todas)",'Cuadro-de-mando'!$K$4=$E5646),OR('Cuadro-de-mando'!$N$4="(Todos)",'Cuadro-de-mando'!$N$4=$F5646)),1,0))</f>
        <v>1</v>
      </c>
    </row>
    <row r="5647" spans="1:10" x14ac:dyDescent="0.25">
      <c r="A5647" t="str">
        <f>IF(Tienda_3!$A847="","","Tienda 3")</f>
        <v>Tienda 3</v>
      </c>
      <c r="B5647" t="str">
        <f>IF($A5647="","",Tienda_3!B847)</f>
        <v>Electrodomésticos</v>
      </c>
      <c r="C5647" t="str">
        <f>IF($A5647="","",Tienda_3!G847)</f>
        <v>Bogotá</v>
      </c>
      <c r="D5647" t="str">
        <f>IF($A5647="","",Tienda_3!F847)</f>
        <v>Camila Rivera</v>
      </c>
      <c r="E5647" t="str">
        <f>IF($A5647="","",Tienda_3!I847)</f>
        <v>Tarjeta de crédito</v>
      </c>
      <c r="F5647">
        <f>IF($A5647="","",VALUE(RIGHT(Tienda_3!E847,4)))</f>
        <v>2020</v>
      </c>
      <c r="G5647">
        <f>IF($A5647="","",Tienda_3!C847)</f>
        <v>632000</v>
      </c>
      <c r="H5647">
        <f>IF($A5647="","",Tienda_3!D847)</f>
        <v>33900</v>
      </c>
      <c r="I5647">
        <f>IF($A5647="","",Tienda_3!H847)</f>
        <v>5</v>
      </c>
      <c r="J5647">
        <f>IF($A5647="",0,IF(AND(OR('Cuadro-de-mando'!$B$4="(Todas)",'Cuadro-de-mando'!$B$4=$A5647),OR('Cuadro-de-mando'!$E$4="(Todas)",'Cuadro-de-mando'!$E$4=$B5647),OR('Cuadro-de-mando'!$H$4="(Todas)",'Cuadro-de-mando'!$H$4=$C5647),OR('Cuadro-de-mando'!$K$4="(Todas)",'Cuadro-de-mando'!$K$4=$E5647),OR('Cuadro-de-mando'!$N$4="(Todos)",'Cuadro-de-mando'!$N$4=$F5647)),1,0))</f>
        <v>1</v>
      </c>
    </row>
    <row r="5648" spans="1:10" x14ac:dyDescent="0.25">
      <c r="A5648" t="str">
        <f>IF(Tienda_3!$A848="","","Tienda 3")</f>
        <v>Tienda 3</v>
      </c>
      <c r="B5648" t="str">
        <f>IF($A5648="","",Tienda_3!B848)</f>
        <v>Deportes y diversión</v>
      </c>
      <c r="C5648" t="str">
        <f>IF($A5648="","",Tienda_3!G848)</f>
        <v>Cali</v>
      </c>
      <c r="D5648" t="str">
        <f>IF($A5648="","",Tienda_3!F848)</f>
        <v>Santiago Silva</v>
      </c>
      <c r="E5648" t="str">
        <f>IF($A5648="","",Tienda_3!I848)</f>
        <v>Tarjeta de crédito</v>
      </c>
      <c r="F5648">
        <f>IF($A5648="","",VALUE(RIGHT(Tienda_3!E848,4)))</f>
        <v>2021</v>
      </c>
      <c r="G5648">
        <f>IF($A5648="","",Tienda_3!C848)</f>
        <v>42200</v>
      </c>
      <c r="H5648">
        <f>IF($A5648="","",Tienda_3!D848)</f>
        <v>6900</v>
      </c>
      <c r="I5648">
        <f>IF($A5648="","",Tienda_3!H848)</f>
        <v>5</v>
      </c>
      <c r="J5648">
        <f>IF($A5648="",0,IF(AND(OR('Cuadro-de-mando'!$B$4="(Todas)",'Cuadro-de-mando'!$B$4=$A5648),OR('Cuadro-de-mando'!$E$4="(Todas)",'Cuadro-de-mando'!$E$4=$B5648),OR('Cuadro-de-mando'!$H$4="(Todas)",'Cuadro-de-mando'!$H$4=$C5648),OR('Cuadro-de-mando'!$K$4="(Todas)",'Cuadro-de-mando'!$K$4=$E5648),OR('Cuadro-de-mando'!$N$4="(Todos)",'Cuadro-de-mando'!$N$4=$F5648)),1,0))</f>
        <v>1</v>
      </c>
    </row>
    <row r="5649" spans="1:10" x14ac:dyDescent="0.25">
      <c r="A5649" t="str">
        <f>IF(Tienda_3!$A849="","","Tienda 3")</f>
        <v>Tienda 3</v>
      </c>
      <c r="B5649" t="str">
        <f>IF($A5649="","",Tienda_3!B849)</f>
        <v>Muebles</v>
      </c>
      <c r="C5649" t="str">
        <f>IF($A5649="","",Tienda_3!G849)</f>
        <v>Bogotá</v>
      </c>
      <c r="D5649" t="str">
        <f>IF($A5649="","",Tienda_3!F849)</f>
        <v>Beatriz Morales</v>
      </c>
      <c r="E5649" t="str">
        <f>IF($A5649="","",Tienda_3!I849)</f>
        <v>Tarjeta de crédito</v>
      </c>
      <c r="F5649">
        <f>IF($A5649="","",VALUE(RIGHT(Tienda_3!E849,4)))</f>
        <v>2021</v>
      </c>
      <c r="G5649">
        <f>IF($A5649="","",Tienda_3!C849)</f>
        <v>497400</v>
      </c>
      <c r="H5649">
        <f>IF($A5649="","",Tienda_3!D849)</f>
        <v>31200</v>
      </c>
      <c r="I5649">
        <f>IF($A5649="","",Tienda_3!H849)</f>
        <v>4</v>
      </c>
      <c r="J5649">
        <f>IF($A5649="",0,IF(AND(OR('Cuadro-de-mando'!$B$4="(Todas)",'Cuadro-de-mando'!$B$4=$A5649),OR('Cuadro-de-mando'!$E$4="(Todas)",'Cuadro-de-mando'!$E$4=$B5649),OR('Cuadro-de-mando'!$H$4="(Todas)",'Cuadro-de-mando'!$H$4=$C5649),OR('Cuadro-de-mando'!$K$4="(Todas)",'Cuadro-de-mando'!$K$4=$E5649),OR('Cuadro-de-mando'!$N$4="(Todos)",'Cuadro-de-mando'!$N$4=$F5649)),1,0))</f>
        <v>1</v>
      </c>
    </row>
    <row r="5650" spans="1:10" x14ac:dyDescent="0.25">
      <c r="A5650" t="str">
        <f>IF(Tienda_3!$A850="","","Tienda 3")</f>
        <v>Tienda 3</v>
      </c>
      <c r="B5650" t="str">
        <f>IF($A5650="","",Tienda_3!B850)</f>
        <v>Muebles</v>
      </c>
      <c r="C5650" t="str">
        <f>IF($A5650="","",Tienda_3!G850)</f>
        <v>Pereira</v>
      </c>
      <c r="D5650" t="str">
        <f>IF($A5650="","",Tienda_3!F850)</f>
        <v>Juan Fernandez</v>
      </c>
      <c r="E5650" t="str">
        <f>IF($A5650="","",Tienda_3!I850)</f>
        <v>Nequi</v>
      </c>
      <c r="F5650">
        <f>IF($A5650="","",VALUE(RIGHT(Tienda_3!E850,4)))</f>
        <v>2022</v>
      </c>
      <c r="G5650">
        <f>IF($A5650="","",Tienda_3!C850)</f>
        <v>368300</v>
      </c>
      <c r="H5650">
        <f>IF($A5650="","",Tienda_3!D850)</f>
        <v>19800</v>
      </c>
      <c r="I5650">
        <f>IF($A5650="","",Tienda_3!H850)</f>
        <v>5</v>
      </c>
      <c r="J5650">
        <f>IF($A5650="",0,IF(AND(OR('Cuadro-de-mando'!$B$4="(Todas)",'Cuadro-de-mando'!$B$4=$A5650),OR('Cuadro-de-mando'!$E$4="(Todas)",'Cuadro-de-mando'!$E$4=$B5650),OR('Cuadro-de-mando'!$H$4="(Todas)",'Cuadro-de-mando'!$H$4=$C5650),OR('Cuadro-de-mando'!$K$4="(Todas)",'Cuadro-de-mando'!$K$4=$E5650),OR('Cuadro-de-mando'!$N$4="(Todos)",'Cuadro-de-mando'!$N$4=$F5650)),1,0))</f>
        <v>1</v>
      </c>
    </row>
    <row r="5651" spans="1:10" x14ac:dyDescent="0.25">
      <c r="A5651" t="str">
        <f>IF(Tienda_3!$A851="","","Tienda 3")</f>
        <v>Tienda 3</v>
      </c>
      <c r="B5651" t="str">
        <f>IF($A5651="","",Tienda_3!B851)</f>
        <v>Muebles</v>
      </c>
      <c r="C5651" t="str">
        <f>IF($A5651="","",Tienda_3!G851)</f>
        <v>Bogotá</v>
      </c>
      <c r="D5651" t="str">
        <f>IF($A5651="","",Tienda_3!F851)</f>
        <v>Maria Alfonso</v>
      </c>
      <c r="E5651" t="str">
        <f>IF($A5651="","",Tienda_3!I851)</f>
        <v>Tarjeta de débito</v>
      </c>
      <c r="F5651">
        <f>IF($A5651="","",VALUE(RIGHT(Tienda_3!E851,4)))</f>
        <v>2021</v>
      </c>
      <c r="G5651">
        <f>IF($A5651="","",Tienda_3!C851)</f>
        <v>645100</v>
      </c>
      <c r="H5651">
        <f>IF($A5651="","",Tienda_3!D851)</f>
        <v>37700</v>
      </c>
      <c r="I5651">
        <f>IF($A5651="","",Tienda_3!H851)</f>
        <v>4</v>
      </c>
      <c r="J5651">
        <f>IF($A5651="",0,IF(AND(OR('Cuadro-de-mando'!$B$4="(Todas)",'Cuadro-de-mando'!$B$4=$A5651),OR('Cuadro-de-mando'!$E$4="(Todas)",'Cuadro-de-mando'!$E$4=$B5651),OR('Cuadro-de-mando'!$H$4="(Todas)",'Cuadro-de-mando'!$H$4=$C5651),OR('Cuadro-de-mando'!$K$4="(Todas)",'Cuadro-de-mando'!$K$4=$E5651),OR('Cuadro-de-mando'!$N$4="(Todos)",'Cuadro-de-mando'!$N$4=$F5651)),1,0))</f>
        <v>1</v>
      </c>
    </row>
    <row r="5652" spans="1:10" x14ac:dyDescent="0.25">
      <c r="A5652" t="str">
        <f>IF(Tienda_3!$A852="","","Tienda 3")</f>
        <v>Tienda 3</v>
      </c>
      <c r="B5652" t="str">
        <f>IF($A5652="","",Tienda_3!B852)</f>
        <v>Electrónicos</v>
      </c>
      <c r="C5652" t="str">
        <f>IF($A5652="","",Tienda_3!G852)</f>
        <v>Medellín</v>
      </c>
      <c r="D5652" t="str">
        <f>IF($A5652="","",Tienda_3!F852)</f>
        <v>Blanca Ramirez</v>
      </c>
      <c r="E5652" t="str">
        <f>IF($A5652="","",Tienda_3!I852)</f>
        <v>Tarjeta de crédito</v>
      </c>
      <c r="F5652">
        <f>IF($A5652="","",VALUE(RIGHT(Tienda_3!E852,4)))</f>
        <v>2020</v>
      </c>
      <c r="G5652">
        <f>IF($A5652="","",Tienda_3!C852)</f>
        <v>759000</v>
      </c>
      <c r="H5652">
        <f>IF($A5652="","",Tienda_3!D852)</f>
        <v>38600</v>
      </c>
      <c r="I5652">
        <f>IF($A5652="","",Tienda_3!H852)</f>
        <v>5</v>
      </c>
      <c r="J5652">
        <f>IF($A5652="",0,IF(AND(OR('Cuadro-de-mando'!$B$4="(Todas)",'Cuadro-de-mando'!$B$4=$A5652),OR('Cuadro-de-mando'!$E$4="(Todas)",'Cuadro-de-mando'!$E$4=$B5652),OR('Cuadro-de-mando'!$H$4="(Todas)",'Cuadro-de-mando'!$H$4=$C5652),OR('Cuadro-de-mando'!$K$4="(Todas)",'Cuadro-de-mando'!$K$4=$E5652),OR('Cuadro-de-mando'!$N$4="(Todos)",'Cuadro-de-mando'!$N$4=$F5652)),1,0))</f>
        <v>1</v>
      </c>
    </row>
    <row r="5653" spans="1:10" x14ac:dyDescent="0.25">
      <c r="A5653" t="str">
        <f>IF(Tienda_3!$A853="","","Tienda 3")</f>
        <v>Tienda 3</v>
      </c>
      <c r="B5653" t="str">
        <f>IF($A5653="","",Tienda_3!B853)</f>
        <v>Muebles</v>
      </c>
      <c r="C5653" t="str">
        <f>IF($A5653="","",Tienda_3!G853)</f>
        <v>Medellín</v>
      </c>
      <c r="D5653" t="str">
        <f>IF($A5653="","",Tienda_3!F853)</f>
        <v>Juliana Costa</v>
      </c>
      <c r="E5653" t="str">
        <f>IF($A5653="","",Tienda_3!I853)</f>
        <v>Nequi</v>
      </c>
      <c r="F5653">
        <f>IF($A5653="","",VALUE(RIGHT(Tienda_3!E853,4)))</f>
        <v>2020</v>
      </c>
      <c r="G5653">
        <f>IF($A5653="","",Tienda_3!C853)</f>
        <v>639600</v>
      </c>
      <c r="H5653">
        <f>IF($A5653="","",Tienda_3!D853)</f>
        <v>34300</v>
      </c>
      <c r="I5653">
        <f>IF($A5653="","",Tienda_3!H853)</f>
        <v>3</v>
      </c>
      <c r="J5653">
        <f>IF($A5653="",0,IF(AND(OR('Cuadro-de-mando'!$B$4="(Todas)",'Cuadro-de-mando'!$B$4=$A5653),OR('Cuadro-de-mando'!$E$4="(Todas)",'Cuadro-de-mando'!$E$4=$B5653),OR('Cuadro-de-mando'!$H$4="(Todas)",'Cuadro-de-mando'!$H$4=$C5653),OR('Cuadro-de-mando'!$K$4="(Todas)",'Cuadro-de-mando'!$K$4=$E5653),OR('Cuadro-de-mando'!$N$4="(Todos)",'Cuadro-de-mando'!$N$4=$F5653)),1,0))</f>
        <v>1</v>
      </c>
    </row>
    <row r="5654" spans="1:10" x14ac:dyDescent="0.25">
      <c r="A5654" t="str">
        <f>IF(Tienda_3!$A854="","","Tienda 3")</f>
        <v>Tienda 3</v>
      </c>
      <c r="B5654" t="str">
        <f>IF($A5654="","",Tienda_3!B854)</f>
        <v>Muebles</v>
      </c>
      <c r="C5654" t="str">
        <f>IF($A5654="","",Tienda_3!G854)</f>
        <v>Bogotá</v>
      </c>
      <c r="D5654" t="str">
        <f>IF($A5654="","",Tienda_3!F854)</f>
        <v>Mariana Herrera</v>
      </c>
      <c r="E5654" t="str">
        <f>IF($A5654="","",Tienda_3!I854)</f>
        <v>Tarjeta de crédito</v>
      </c>
      <c r="F5654">
        <f>IF($A5654="","",VALUE(RIGHT(Tienda_3!E854,4)))</f>
        <v>2021</v>
      </c>
      <c r="G5654">
        <f>IF($A5654="","",Tienda_3!C854)</f>
        <v>437400</v>
      </c>
      <c r="H5654">
        <f>IF($A5654="","",Tienda_3!D854)</f>
        <v>32000</v>
      </c>
      <c r="I5654">
        <f>IF($A5654="","",Tienda_3!H854)</f>
        <v>5</v>
      </c>
      <c r="J5654">
        <f>IF($A5654="",0,IF(AND(OR('Cuadro-de-mando'!$B$4="(Todas)",'Cuadro-de-mando'!$B$4=$A5654),OR('Cuadro-de-mando'!$E$4="(Todas)",'Cuadro-de-mando'!$E$4=$B5654),OR('Cuadro-de-mando'!$H$4="(Todas)",'Cuadro-de-mando'!$H$4=$C5654),OR('Cuadro-de-mando'!$K$4="(Todas)",'Cuadro-de-mando'!$K$4=$E5654),OR('Cuadro-de-mando'!$N$4="(Todos)",'Cuadro-de-mando'!$N$4=$F5654)),1,0))</f>
        <v>1</v>
      </c>
    </row>
    <row r="5655" spans="1:10" x14ac:dyDescent="0.25">
      <c r="A5655" t="str">
        <f>IF(Tienda_3!$A855="","","Tienda 3")</f>
        <v>Tienda 3</v>
      </c>
      <c r="B5655" t="str">
        <f>IF($A5655="","",Tienda_3!B855)</f>
        <v>Muebles</v>
      </c>
      <c r="C5655" t="str">
        <f>IF($A5655="","",Tienda_3!G855)</f>
        <v>Bucaramanga</v>
      </c>
      <c r="D5655" t="str">
        <f>IF($A5655="","",Tienda_3!F855)</f>
        <v>Pedro Gomez</v>
      </c>
      <c r="E5655" t="str">
        <f>IF($A5655="","",Tienda_3!I855)</f>
        <v>Tarjeta de crédito</v>
      </c>
      <c r="F5655">
        <f>IF($A5655="","",VALUE(RIGHT(Tienda_3!E855,4)))</f>
        <v>2021</v>
      </c>
      <c r="G5655">
        <f>IF($A5655="","",Tienda_3!C855)</f>
        <v>241800</v>
      </c>
      <c r="H5655">
        <f>IF($A5655="","",Tienda_3!D855)</f>
        <v>13900</v>
      </c>
      <c r="I5655">
        <f>IF($A5655="","",Tienda_3!H855)</f>
        <v>5</v>
      </c>
      <c r="J5655">
        <f>IF($A5655="",0,IF(AND(OR('Cuadro-de-mando'!$B$4="(Todas)",'Cuadro-de-mando'!$B$4=$A5655),OR('Cuadro-de-mando'!$E$4="(Todas)",'Cuadro-de-mando'!$E$4=$B5655),OR('Cuadro-de-mando'!$H$4="(Todas)",'Cuadro-de-mando'!$H$4=$C5655),OR('Cuadro-de-mando'!$K$4="(Todas)",'Cuadro-de-mando'!$K$4=$E5655),OR('Cuadro-de-mando'!$N$4="(Todos)",'Cuadro-de-mando'!$N$4=$F5655)),1,0))</f>
        <v>1</v>
      </c>
    </row>
    <row r="5656" spans="1:10" x14ac:dyDescent="0.25">
      <c r="A5656" t="str">
        <f>IF(Tienda_3!$A856="","","Tienda 3")</f>
        <v>Tienda 3</v>
      </c>
      <c r="B5656" t="str">
        <f>IF($A5656="","",Tienda_3!B856)</f>
        <v>Electrodomésticos</v>
      </c>
      <c r="C5656" t="str">
        <f>IF($A5656="","",Tienda_3!G856)</f>
        <v>Bogotá</v>
      </c>
      <c r="D5656" t="str">
        <f>IF($A5656="","",Tienda_3!F856)</f>
        <v>Ángel Rodriguez</v>
      </c>
      <c r="E5656" t="str">
        <f>IF($A5656="","",Tienda_3!I856)</f>
        <v>Tarjeta de débito</v>
      </c>
      <c r="F5656">
        <f>IF($A5656="","",VALUE(RIGHT(Tienda_3!E856,4)))</f>
        <v>2021</v>
      </c>
      <c r="G5656">
        <f>IF($A5656="","",Tienda_3!C856)</f>
        <v>922900</v>
      </c>
      <c r="H5656">
        <f>IF($A5656="","",Tienda_3!D856)</f>
        <v>53900</v>
      </c>
      <c r="I5656">
        <f>IF($A5656="","",Tienda_3!H856)</f>
        <v>5</v>
      </c>
      <c r="J5656">
        <f>IF($A5656="",0,IF(AND(OR('Cuadro-de-mando'!$B$4="(Todas)",'Cuadro-de-mando'!$B$4=$A5656),OR('Cuadro-de-mando'!$E$4="(Todas)",'Cuadro-de-mando'!$E$4=$B5656),OR('Cuadro-de-mando'!$H$4="(Todas)",'Cuadro-de-mando'!$H$4=$C5656),OR('Cuadro-de-mando'!$K$4="(Todas)",'Cuadro-de-mando'!$K$4=$E5656),OR('Cuadro-de-mando'!$N$4="(Todos)",'Cuadro-de-mando'!$N$4=$F5656)),1,0))</f>
        <v>1</v>
      </c>
    </row>
    <row r="5657" spans="1:10" x14ac:dyDescent="0.25">
      <c r="A5657" t="str">
        <f>IF(Tienda_3!$A857="","","Tienda 3")</f>
        <v>Tienda 3</v>
      </c>
      <c r="B5657" t="str">
        <f>IF($A5657="","",Tienda_3!B857)</f>
        <v>Juguetes</v>
      </c>
      <c r="C5657" t="str">
        <f>IF($A5657="","",Tienda_3!G857)</f>
        <v>Pereira</v>
      </c>
      <c r="D5657" t="str">
        <f>IF($A5657="","",Tienda_3!F857)</f>
        <v>Felipe Santos</v>
      </c>
      <c r="E5657" t="str">
        <f>IF($A5657="","",Tienda_3!I857)</f>
        <v>Tarjeta de crédito</v>
      </c>
      <c r="F5657">
        <f>IF($A5657="","",VALUE(RIGHT(Tienda_3!E857,4)))</f>
        <v>2021</v>
      </c>
      <c r="G5657">
        <f>IF($A5657="","",Tienda_3!C857)</f>
        <v>59200</v>
      </c>
      <c r="H5657">
        <f>IF($A5657="","",Tienda_3!D857)</f>
        <v>1300</v>
      </c>
      <c r="I5657">
        <f>IF($A5657="","",Tienda_3!H857)</f>
        <v>5</v>
      </c>
      <c r="J5657">
        <f>IF($A5657="",0,IF(AND(OR('Cuadro-de-mando'!$B$4="(Todas)",'Cuadro-de-mando'!$B$4=$A5657),OR('Cuadro-de-mando'!$E$4="(Todas)",'Cuadro-de-mando'!$E$4=$B5657),OR('Cuadro-de-mando'!$H$4="(Todas)",'Cuadro-de-mando'!$H$4=$C5657),OR('Cuadro-de-mando'!$K$4="(Todas)",'Cuadro-de-mando'!$K$4=$E5657),OR('Cuadro-de-mando'!$N$4="(Todos)",'Cuadro-de-mando'!$N$4=$F5657)),1,0))</f>
        <v>1</v>
      </c>
    </row>
    <row r="5658" spans="1:10" x14ac:dyDescent="0.25">
      <c r="A5658" t="str">
        <f>IF(Tienda_3!$A858="","","Tienda 3")</f>
        <v>Tienda 3</v>
      </c>
      <c r="B5658" t="str">
        <f>IF($A5658="","",Tienda_3!B858)</f>
        <v>Artículos para el hogar</v>
      </c>
      <c r="C5658" t="str">
        <f>IF($A5658="","",Tienda_3!G858)</f>
        <v>Medellín</v>
      </c>
      <c r="D5658" t="str">
        <f>IF($A5658="","",Tienda_3!F858)</f>
        <v>Felipe Santos</v>
      </c>
      <c r="E5658" t="str">
        <f>IF($A5658="","",Tienda_3!I858)</f>
        <v>Tarjeta de crédito</v>
      </c>
      <c r="F5658">
        <f>IF($A5658="","",VALUE(RIGHT(Tienda_3!E858,4)))</f>
        <v>2020</v>
      </c>
      <c r="G5658">
        <f>IF($A5658="","",Tienda_3!C858)</f>
        <v>54200</v>
      </c>
      <c r="H5658">
        <f>IF($A5658="","",Tienda_3!D858)</f>
        <v>10100</v>
      </c>
      <c r="I5658">
        <f>IF($A5658="","",Tienda_3!H858)</f>
        <v>5</v>
      </c>
      <c r="J5658">
        <f>IF($A5658="",0,IF(AND(OR('Cuadro-de-mando'!$B$4="(Todas)",'Cuadro-de-mando'!$B$4=$A5658),OR('Cuadro-de-mando'!$E$4="(Todas)",'Cuadro-de-mando'!$E$4=$B5658),OR('Cuadro-de-mando'!$H$4="(Todas)",'Cuadro-de-mando'!$H$4=$C5658),OR('Cuadro-de-mando'!$K$4="(Todas)",'Cuadro-de-mando'!$K$4=$E5658),OR('Cuadro-de-mando'!$N$4="(Todos)",'Cuadro-de-mando'!$N$4=$F5658)),1,0))</f>
        <v>1</v>
      </c>
    </row>
    <row r="5659" spans="1:10" x14ac:dyDescent="0.25">
      <c r="A5659" t="str">
        <f>IF(Tienda_3!$A859="","","Tienda 3")</f>
        <v>Tienda 3</v>
      </c>
      <c r="B5659" t="str">
        <f>IF($A5659="","",Tienda_3!B859)</f>
        <v>Libros</v>
      </c>
      <c r="C5659" t="str">
        <f>IF($A5659="","",Tienda_3!G859)</f>
        <v>Bogotá</v>
      </c>
      <c r="D5659" t="str">
        <f>IF($A5659="","",Tienda_3!F859)</f>
        <v>Juliana Costa</v>
      </c>
      <c r="E5659" t="str">
        <f>IF($A5659="","",Tienda_3!I859)</f>
        <v>Nequi</v>
      </c>
      <c r="F5659">
        <f>IF($A5659="","",VALUE(RIGHT(Tienda_3!E859,4)))</f>
        <v>2021</v>
      </c>
      <c r="G5659">
        <f>IF($A5659="","",Tienda_3!C859)</f>
        <v>28900</v>
      </c>
      <c r="H5659">
        <f>IF($A5659="","",Tienda_3!D859)</f>
        <v>3900</v>
      </c>
      <c r="I5659">
        <f>IF($A5659="","",Tienda_3!H859)</f>
        <v>5</v>
      </c>
      <c r="J5659">
        <f>IF($A5659="",0,IF(AND(OR('Cuadro-de-mando'!$B$4="(Todas)",'Cuadro-de-mando'!$B$4=$A5659),OR('Cuadro-de-mando'!$E$4="(Todas)",'Cuadro-de-mando'!$E$4=$B5659),OR('Cuadro-de-mando'!$H$4="(Todas)",'Cuadro-de-mando'!$H$4=$C5659),OR('Cuadro-de-mando'!$K$4="(Todas)",'Cuadro-de-mando'!$K$4=$E5659),OR('Cuadro-de-mando'!$N$4="(Todos)",'Cuadro-de-mando'!$N$4=$F5659)),1,0))</f>
        <v>1</v>
      </c>
    </row>
    <row r="5660" spans="1:10" x14ac:dyDescent="0.25">
      <c r="A5660" t="str">
        <f>IF(Tienda_3!$A860="","","Tienda 3")</f>
        <v>Tienda 3</v>
      </c>
      <c r="B5660" t="str">
        <f>IF($A5660="","",Tienda_3!B860)</f>
        <v>Deportes y diversión</v>
      </c>
      <c r="C5660" t="str">
        <f>IF($A5660="","",Tienda_3!G860)</f>
        <v>Cali</v>
      </c>
      <c r="D5660" t="str">
        <f>IF($A5660="","",Tienda_3!F860)</f>
        <v>Izabela de León</v>
      </c>
      <c r="E5660" t="str">
        <f>IF($A5660="","",Tienda_3!I860)</f>
        <v>Tarjeta de crédito</v>
      </c>
      <c r="F5660">
        <f>IF($A5660="","",VALUE(RIGHT(Tienda_3!E860,4)))</f>
        <v>2022</v>
      </c>
      <c r="G5660">
        <f>IF($A5660="","",Tienda_3!C860)</f>
        <v>61200</v>
      </c>
      <c r="H5660">
        <f>IF($A5660="","",Tienda_3!D860)</f>
        <v>1400</v>
      </c>
      <c r="I5660">
        <f>IF($A5660="","",Tienda_3!H860)</f>
        <v>1</v>
      </c>
      <c r="J5660">
        <f>IF($A5660="",0,IF(AND(OR('Cuadro-de-mando'!$B$4="(Todas)",'Cuadro-de-mando'!$B$4=$A5660),OR('Cuadro-de-mando'!$E$4="(Todas)",'Cuadro-de-mando'!$E$4=$B5660),OR('Cuadro-de-mando'!$H$4="(Todas)",'Cuadro-de-mando'!$H$4=$C5660),OR('Cuadro-de-mando'!$K$4="(Todas)",'Cuadro-de-mando'!$K$4=$E5660),OR('Cuadro-de-mando'!$N$4="(Todos)",'Cuadro-de-mando'!$N$4=$F5660)),1,0))</f>
        <v>1</v>
      </c>
    </row>
    <row r="5661" spans="1:10" x14ac:dyDescent="0.25">
      <c r="A5661" t="str">
        <f>IF(Tienda_3!$A861="","","Tienda 3")</f>
        <v>Tienda 3</v>
      </c>
      <c r="B5661" t="str">
        <f>IF($A5661="","",Tienda_3!B861)</f>
        <v>Artículos para el hogar</v>
      </c>
      <c r="C5661" t="str">
        <f>IF($A5661="","",Tienda_3!G861)</f>
        <v>Bogotá</v>
      </c>
      <c r="D5661" t="str">
        <f>IF($A5661="","",Tienda_3!F861)</f>
        <v>Blanca Ramirez</v>
      </c>
      <c r="E5661" t="str">
        <f>IF($A5661="","",Tienda_3!I861)</f>
        <v>Tarjeta de crédito</v>
      </c>
      <c r="F5661">
        <f>IF($A5661="","",VALUE(RIGHT(Tienda_3!E861,4)))</f>
        <v>2021</v>
      </c>
      <c r="G5661">
        <f>IF($A5661="","",Tienda_3!C861)</f>
        <v>46200</v>
      </c>
      <c r="H5661">
        <f>IF($A5661="","",Tienda_3!D861)</f>
        <v>0</v>
      </c>
      <c r="I5661">
        <f>IF($A5661="","",Tienda_3!H861)</f>
        <v>5</v>
      </c>
      <c r="J5661">
        <f>IF($A5661="",0,IF(AND(OR('Cuadro-de-mando'!$B$4="(Todas)",'Cuadro-de-mando'!$B$4=$A5661),OR('Cuadro-de-mando'!$E$4="(Todas)",'Cuadro-de-mando'!$E$4=$B5661),OR('Cuadro-de-mando'!$H$4="(Todas)",'Cuadro-de-mando'!$H$4=$C5661),OR('Cuadro-de-mando'!$K$4="(Todas)",'Cuadro-de-mando'!$K$4=$E5661),OR('Cuadro-de-mando'!$N$4="(Todos)",'Cuadro-de-mando'!$N$4=$F5661)),1,0))</f>
        <v>1</v>
      </c>
    </row>
    <row r="5662" spans="1:10" x14ac:dyDescent="0.25">
      <c r="A5662" t="str">
        <f>IF(Tienda_3!$A862="","","Tienda 3")</f>
        <v>Tienda 3</v>
      </c>
      <c r="B5662" t="str">
        <f>IF($A5662="","",Tienda_3!B862)</f>
        <v>Electrodomésticos</v>
      </c>
      <c r="C5662" t="str">
        <f>IF($A5662="","",Tienda_3!G862)</f>
        <v>Pereira</v>
      </c>
      <c r="D5662" t="str">
        <f>IF($A5662="","",Tienda_3!F862)</f>
        <v>Rafael Acosta</v>
      </c>
      <c r="E5662" t="str">
        <f>IF($A5662="","",Tienda_3!I862)</f>
        <v>Tarjeta de crédito</v>
      </c>
      <c r="F5662">
        <f>IF($A5662="","",VALUE(RIGHT(Tienda_3!E862,4)))</f>
        <v>2020</v>
      </c>
      <c r="G5662">
        <f>IF($A5662="","",Tienda_3!C862)</f>
        <v>940800</v>
      </c>
      <c r="H5662">
        <f>IF($A5662="","",Tienda_3!D862)</f>
        <v>50500</v>
      </c>
      <c r="I5662">
        <f>IF($A5662="","",Tienda_3!H862)</f>
        <v>1</v>
      </c>
      <c r="J5662">
        <f>IF($A5662="",0,IF(AND(OR('Cuadro-de-mando'!$B$4="(Todas)",'Cuadro-de-mando'!$B$4=$A5662),OR('Cuadro-de-mando'!$E$4="(Todas)",'Cuadro-de-mando'!$E$4=$B5662),OR('Cuadro-de-mando'!$H$4="(Todas)",'Cuadro-de-mando'!$H$4=$C5662),OR('Cuadro-de-mando'!$K$4="(Todas)",'Cuadro-de-mando'!$K$4=$E5662),OR('Cuadro-de-mando'!$N$4="(Todos)",'Cuadro-de-mando'!$N$4=$F5662)),1,0))</f>
        <v>1</v>
      </c>
    </row>
    <row r="5663" spans="1:10" x14ac:dyDescent="0.25">
      <c r="A5663" t="str">
        <f>IF(Tienda_3!$A863="","","Tienda 3")</f>
        <v>Tienda 3</v>
      </c>
      <c r="B5663" t="str">
        <f>IF($A5663="","",Tienda_3!B863)</f>
        <v>Muebles</v>
      </c>
      <c r="C5663" t="str">
        <f>IF($A5663="","",Tienda_3!G863)</f>
        <v>Bucaramanga</v>
      </c>
      <c r="D5663" t="str">
        <f>IF($A5663="","",Tienda_3!F863)</f>
        <v>Ángel Rodriguez</v>
      </c>
      <c r="E5663" t="str">
        <f>IF($A5663="","",Tienda_3!I863)</f>
        <v>Tarjeta de crédito</v>
      </c>
      <c r="F5663">
        <f>IF($A5663="","",VALUE(RIGHT(Tienda_3!E863,4)))</f>
        <v>2022</v>
      </c>
      <c r="G5663">
        <f>IF($A5663="","",Tienda_3!C863)</f>
        <v>243700</v>
      </c>
      <c r="H5663">
        <f>IF($A5663="","",Tienda_3!D863)</f>
        <v>11200</v>
      </c>
      <c r="I5663">
        <f>IF($A5663="","",Tienda_3!H863)</f>
        <v>5</v>
      </c>
      <c r="J5663">
        <f>IF($A5663="",0,IF(AND(OR('Cuadro-de-mando'!$B$4="(Todas)",'Cuadro-de-mando'!$B$4=$A5663),OR('Cuadro-de-mando'!$E$4="(Todas)",'Cuadro-de-mando'!$E$4=$B5663),OR('Cuadro-de-mando'!$H$4="(Todas)",'Cuadro-de-mando'!$H$4=$C5663),OR('Cuadro-de-mando'!$K$4="(Todas)",'Cuadro-de-mando'!$K$4=$E5663),OR('Cuadro-de-mando'!$N$4="(Todos)",'Cuadro-de-mando'!$N$4=$F5663)),1,0))</f>
        <v>1</v>
      </c>
    </row>
    <row r="5664" spans="1:10" x14ac:dyDescent="0.25">
      <c r="A5664" t="str">
        <f>IF(Tienda_3!$A864="","","Tienda 3")</f>
        <v>Tienda 3</v>
      </c>
      <c r="B5664" t="str">
        <f>IF($A5664="","",Tienda_3!B864)</f>
        <v>Muebles</v>
      </c>
      <c r="C5664" t="str">
        <f>IF($A5664="","",Tienda_3!G864)</f>
        <v>Pereira</v>
      </c>
      <c r="D5664" t="str">
        <f>IF($A5664="","",Tienda_3!F864)</f>
        <v>Ángel Rodriguez</v>
      </c>
      <c r="E5664" t="str">
        <f>IF($A5664="","",Tienda_3!I864)</f>
        <v>Tarjeta de crédito</v>
      </c>
      <c r="F5664">
        <f>IF($A5664="","",VALUE(RIGHT(Tienda_3!E864,4)))</f>
        <v>2022</v>
      </c>
      <c r="G5664">
        <f>IF($A5664="","",Tienda_3!C864)</f>
        <v>199500</v>
      </c>
      <c r="H5664">
        <f>IF($A5664="","",Tienda_3!D864)</f>
        <v>10800</v>
      </c>
      <c r="I5664">
        <f>IF($A5664="","",Tienda_3!H864)</f>
        <v>5</v>
      </c>
      <c r="J5664">
        <f>IF($A5664="",0,IF(AND(OR('Cuadro-de-mando'!$B$4="(Todas)",'Cuadro-de-mando'!$B$4=$A5664),OR('Cuadro-de-mando'!$E$4="(Todas)",'Cuadro-de-mando'!$E$4=$B5664),OR('Cuadro-de-mando'!$H$4="(Todas)",'Cuadro-de-mando'!$H$4=$C5664),OR('Cuadro-de-mando'!$K$4="(Todas)",'Cuadro-de-mando'!$K$4=$E5664),OR('Cuadro-de-mando'!$N$4="(Todos)",'Cuadro-de-mando'!$N$4=$F5664)),1,0))</f>
        <v>1</v>
      </c>
    </row>
    <row r="5665" spans="1:10" x14ac:dyDescent="0.25">
      <c r="A5665" t="str">
        <f>IF(Tienda_3!$A865="","","Tienda 3")</f>
        <v>Tienda 3</v>
      </c>
      <c r="B5665" t="str">
        <f>IF($A5665="","",Tienda_3!B865)</f>
        <v>Electrónicos</v>
      </c>
      <c r="C5665" t="str">
        <f>IF($A5665="","",Tienda_3!G865)</f>
        <v>Pereira</v>
      </c>
      <c r="D5665" t="str">
        <f>IF($A5665="","",Tienda_3!F865)</f>
        <v>Maria Alfonso</v>
      </c>
      <c r="E5665" t="str">
        <f>IF($A5665="","",Tienda_3!I865)</f>
        <v>Tarjeta de crédito</v>
      </c>
      <c r="F5665">
        <f>IF($A5665="","",VALUE(RIGHT(Tienda_3!E865,4)))</f>
        <v>2023</v>
      </c>
      <c r="G5665">
        <f>IF($A5665="","",Tienda_3!C865)</f>
        <v>1518200</v>
      </c>
      <c r="H5665">
        <f>IF($A5665="","",Tienda_3!D865)</f>
        <v>81500</v>
      </c>
      <c r="I5665">
        <f>IF($A5665="","",Tienda_3!H865)</f>
        <v>4</v>
      </c>
      <c r="J5665">
        <f>IF($A5665="",0,IF(AND(OR('Cuadro-de-mando'!$B$4="(Todas)",'Cuadro-de-mando'!$B$4=$A5665),OR('Cuadro-de-mando'!$E$4="(Todas)",'Cuadro-de-mando'!$E$4=$B5665),OR('Cuadro-de-mando'!$H$4="(Todas)",'Cuadro-de-mando'!$H$4=$C5665),OR('Cuadro-de-mando'!$K$4="(Todas)",'Cuadro-de-mando'!$K$4=$E5665),OR('Cuadro-de-mando'!$N$4="(Todos)",'Cuadro-de-mando'!$N$4=$F5665)),1,0))</f>
        <v>1</v>
      </c>
    </row>
    <row r="5666" spans="1:10" x14ac:dyDescent="0.25">
      <c r="A5666" t="str">
        <f>IF(Tienda_3!$A866="","","Tienda 3")</f>
        <v>Tienda 3</v>
      </c>
      <c r="B5666" t="str">
        <f>IF($A5666="","",Tienda_3!B866)</f>
        <v>Electrodomésticos</v>
      </c>
      <c r="C5666" t="str">
        <f>IF($A5666="","",Tienda_3!G866)</f>
        <v>Pereira</v>
      </c>
      <c r="D5666" t="str">
        <f>IF($A5666="","",Tienda_3!F866)</f>
        <v>Felipe Santos</v>
      </c>
      <c r="E5666" t="str">
        <f>IF($A5666="","",Tienda_3!I866)</f>
        <v>Tarjeta de crédito</v>
      </c>
      <c r="F5666">
        <f>IF($A5666="","",VALUE(RIGHT(Tienda_3!E866,4)))</f>
        <v>2022</v>
      </c>
      <c r="G5666">
        <f>IF($A5666="","",Tienda_3!C866)</f>
        <v>1256300</v>
      </c>
      <c r="H5666">
        <f>IF($A5666="","",Tienda_3!D866)</f>
        <v>65100</v>
      </c>
      <c r="I5666">
        <f>IF($A5666="","",Tienda_3!H866)</f>
        <v>4</v>
      </c>
      <c r="J5666">
        <f>IF($A5666="",0,IF(AND(OR('Cuadro-de-mando'!$B$4="(Todas)",'Cuadro-de-mando'!$B$4=$A5666),OR('Cuadro-de-mando'!$E$4="(Todas)",'Cuadro-de-mando'!$E$4=$B5666),OR('Cuadro-de-mando'!$H$4="(Todas)",'Cuadro-de-mando'!$H$4=$C5666),OR('Cuadro-de-mando'!$K$4="(Todas)",'Cuadro-de-mando'!$K$4=$E5666),OR('Cuadro-de-mando'!$N$4="(Todos)",'Cuadro-de-mando'!$N$4=$F5666)),1,0))</f>
        <v>1</v>
      </c>
    </row>
    <row r="5667" spans="1:10" x14ac:dyDescent="0.25">
      <c r="A5667" t="str">
        <f>IF(Tienda_3!$A867="","","Tienda 3")</f>
        <v>Tienda 3</v>
      </c>
      <c r="B5667" t="str">
        <f>IF($A5667="","",Tienda_3!B867)</f>
        <v>Muebles</v>
      </c>
      <c r="C5667" t="str">
        <f>IF($A5667="","",Tienda_3!G867)</f>
        <v>Bogotá</v>
      </c>
      <c r="D5667" t="str">
        <f>IF($A5667="","",Tienda_3!F867)</f>
        <v>Blanca Ramirez</v>
      </c>
      <c r="E5667" t="str">
        <f>IF($A5667="","",Tienda_3!I867)</f>
        <v>Tarjeta de crédito</v>
      </c>
      <c r="F5667">
        <f>IF($A5667="","",VALUE(RIGHT(Tienda_3!E867,4)))</f>
        <v>2020</v>
      </c>
      <c r="G5667">
        <f>IF($A5667="","",Tienda_3!C867)</f>
        <v>513000</v>
      </c>
      <c r="H5667">
        <f>IF($A5667="","",Tienda_3!D867)</f>
        <v>27500</v>
      </c>
      <c r="I5667">
        <f>IF($A5667="","",Tienda_3!H867)</f>
        <v>4</v>
      </c>
      <c r="J5667">
        <f>IF($A5667="",0,IF(AND(OR('Cuadro-de-mando'!$B$4="(Todas)",'Cuadro-de-mando'!$B$4=$A5667),OR('Cuadro-de-mando'!$E$4="(Todas)",'Cuadro-de-mando'!$E$4=$B5667),OR('Cuadro-de-mando'!$H$4="(Todas)",'Cuadro-de-mando'!$H$4=$C5667),OR('Cuadro-de-mando'!$K$4="(Todas)",'Cuadro-de-mando'!$K$4=$E5667),OR('Cuadro-de-mando'!$N$4="(Todos)",'Cuadro-de-mando'!$N$4=$F5667)),1,0))</f>
        <v>1</v>
      </c>
    </row>
    <row r="5668" spans="1:10" x14ac:dyDescent="0.25">
      <c r="A5668" t="str">
        <f>IF(Tienda_3!$A868="","","Tienda 3")</f>
        <v>Tienda 3</v>
      </c>
      <c r="B5668" t="str">
        <f>IF($A5668="","",Tienda_3!B868)</f>
        <v>Artículos para el hogar</v>
      </c>
      <c r="C5668" t="str">
        <f>IF($A5668="","",Tienda_3!G868)</f>
        <v>Medellín</v>
      </c>
      <c r="D5668" t="str">
        <f>IF($A5668="","",Tienda_3!F868)</f>
        <v>Mariana Herrera</v>
      </c>
      <c r="E5668" t="str">
        <f>IF($A5668="","",Tienda_3!I868)</f>
        <v>Tarjeta de crédito</v>
      </c>
      <c r="F5668">
        <f>IF($A5668="","",VALUE(RIGHT(Tienda_3!E868,4)))</f>
        <v>2022</v>
      </c>
      <c r="G5668">
        <f>IF($A5668="","",Tienda_3!C868)</f>
        <v>53900</v>
      </c>
      <c r="H5668">
        <f>IF($A5668="","",Tienda_3!D868)</f>
        <v>1100</v>
      </c>
      <c r="I5668">
        <f>IF($A5668="","",Tienda_3!H868)</f>
        <v>4</v>
      </c>
      <c r="J5668">
        <f>IF($A5668="",0,IF(AND(OR('Cuadro-de-mando'!$B$4="(Todas)",'Cuadro-de-mando'!$B$4=$A5668),OR('Cuadro-de-mando'!$E$4="(Todas)",'Cuadro-de-mando'!$E$4=$B5668),OR('Cuadro-de-mando'!$H$4="(Todas)",'Cuadro-de-mando'!$H$4=$C5668),OR('Cuadro-de-mando'!$K$4="(Todas)",'Cuadro-de-mando'!$K$4=$E5668),OR('Cuadro-de-mando'!$N$4="(Todos)",'Cuadro-de-mando'!$N$4=$F5668)),1,0))</f>
        <v>1</v>
      </c>
    </row>
    <row r="5669" spans="1:10" x14ac:dyDescent="0.25">
      <c r="A5669" t="str">
        <f>IF(Tienda_3!$A869="","","Tienda 3")</f>
        <v>Tienda 3</v>
      </c>
      <c r="B5669" t="str">
        <f>IF($A5669="","",Tienda_3!B869)</f>
        <v>Deportes y diversión</v>
      </c>
      <c r="C5669" t="str">
        <f>IF($A5669="","",Tienda_3!G869)</f>
        <v>Medellín</v>
      </c>
      <c r="D5669" t="str">
        <f>IF($A5669="","",Tienda_3!F869)</f>
        <v>Mariana Herrera</v>
      </c>
      <c r="E5669" t="str">
        <f>IF($A5669="","",Tienda_3!I869)</f>
        <v>Tarjeta de crédito</v>
      </c>
      <c r="F5669">
        <f>IF($A5669="","",VALUE(RIGHT(Tienda_3!E869,4)))</f>
        <v>2020</v>
      </c>
      <c r="G5669">
        <f>IF($A5669="","",Tienda_3!C869)</f>
        <v>55600</v>
      </c>
      <c r="H5669">
        <f>IF($A5669="","",Tienda_3!D869)</f>
        <v>3200</v>
      </c>
      <c r="I5669">
        <f>IF($A5669="","",Tienda_3!H869)</f>
        <v>5</v>
      </c>
      <c r="J5669">
        <f>IF($A5669="",0,IF(AND(OR('Cuadro-de-mando'!$B$4="(Todas)",'Cuadro-de-mando'!$B$4=$A5669),OR('Cuadro-de-mando'!$E$4="(Todas)",'Cuadro-de-mando'!$E$4=$B5669),OR('Cuadro-de-mando'!$H$4="(Todas)",'Cuadro-de-mando'!$H$4=$C5669),OR('Cuadro-de-mando'!$K$4="(Todas)",'Cuadro-de-mando'!$K$4=$E5669),OR('Cuadro-de-mando'!$N$4="(Todos)",'Cuadro-de-mando'!$N$4=$F5669)),1,0))</f>
        <v>1</v>
      </c>
    </row>
    <row r="5670" spans="1:10" x14ac:dyDescent="0.25">
      <c r="A5670" t="str">
        <f>IF(Tienda_3!$A870="","","Tienda 3")</f>
        <v>Tienda 3</v>
      </c>
      <c r="B5670" t="str">
        <f>IF($A5670="","",Tienda_3!B870)</f>
        <v>Libros</v>
      </c>
      <c r="C5670" t="str">
        <f>IF($A5670="","",Tienda_3!G870)</f>
        <v>Pereira</v>
      </c>
      <c r="D5670" t="str">
        <f>IF($A5670="","",Tienda_3!F870)</f>
        <v>Rafael Acosta</v>
      </c>
      <c r="E5670" t="str">
        <f>IF($A5670="","",Tienda_3!I870)</f>
        <v>Tarjeta de crédito</v>
      </c>
      <c r="F5670">
        <f>IF($A5670="","",VALUE(RIGHT(Tienda_3!E870,4)))</f>
        <v>2020</v>
      </c>
      <c r="G5670">
        <f>IF($A5670="","",Tienda_3!C870)</f>
        <v>33400</v>
      </c>
      <c r="H5670">
        <f>IF($A5670="","",Tienda_3!D870)</f>
        <v>0</v>
      </c>
      <c r="I5670">
        <f>IF($A5670="","",Tienda_3!H870)</f>
        <v>3</v>
      </c>
      <c r="J5670">
        <f>IF($A5670="",0,IF(AND(OR('Cuadro-de-mando'!$B$4="(Todas)",'Cuadro-de-mando'!$B$4=$A5670),OR('Cuadro-de-mando'!$E$4="(Todas)",'Cuadro-de-mando'!$E$4=$B5670),OR('Cuadro-de-mando'!$H$4="(Todas)",'Cuadro-de-mando'!$H$4=$C5670),OR('Cuadro-de-mando'!$K$4="(Todas)",'Cuadro-de-mando'!$K$4=$E5670),OR('Cuadro-de-mando'!$N$4="(Todos)",'Cuadro-de-mando'!$N$4=$F5670)),1,0))</f>
        <v>1</v>
      </c>
    </row>
    <row r="5671" spans="1:10" x14ac:dyDescent="0.25">
      <c r="A5671" t="str">
        <f>IF(Tienda_3!$A871="","","Tienda 3")</f>
        <v>Tienda 3</v>
      </c>
      <c r="B5671" t="str">
        <f>IF($A5671="","",Tienda_3!B871)</f>
        <v>Deportes y diversión</v>
      </c>
      <c r="C5671" t="str">
        <f>IF($A5671="","",Tienda_3!G871)</f>
        <v>Bogotá</v>
      </c>
      <c r="D5671" t="str">
        <f>IF($A5671="","",Tienda_3!F871)</f>
        <v>Blanca Ramirez</v>
      </c>
      <c r="E5671" t="str">
        <f>IF($A5671="","",Tienda_3!I871)</f>
        <v>Tarjeta de crédito</v>
      </c>
      <c r="F5671">
        <f>IF($A5671="","",VALUE(RIGHT(Tienda_3!E871,4)))</f>
        <v>2023</v>
      </c>
      <c r="G5671">
        <f>IF($A5671="","",Tienda_3!C871)</f>
        <v>59700</v>
      </c>
      <c r="H5671">
        <f>IF($A5671="","",Tienda_3!D871)</f>
        <v>5600</v>
      </c>
      <c r="I5671">
        <f>IF($A5671="","",Tienda_3!H871)</f>
        <v>5</v>
      </c>
      <c r="J5671">
        <f>IF($A5671="",0,IF(AND(OR('Cuadro-de-mando'!$B$4="(Todas)",'Cuadro-de-mando'!$B$4=$A5671),OR('Cuadro-de-mando'!$E$4="(Todas)",'Cuadro-de-mando'!$E$4=$B5671),OR('Cuadro-de-mando'!$H$4="(Todas)",'Cuadro-de-mando'!$H$4=$C5671),OR('Cuadro-de-mando'!$K$4="(Todas)",'Cuadro-de-mando'!$K$4=$E5671),OR('Cuadro-de-mando'!$N$4="(Todos)",'Cuadro-de-mando'!$N$4=$F5671)),1,0))</f>
        <v>1</v>
      </c>
    </row>
    <row r="5672" spans="1:10" x14ac:dyDescent="0.25">
      <c r="A5672" t="str">
        <f>IF(Tienda_3!$A872="","","Tienda 3")</f>
        <v>Tienda 3</v>
      </c>
      <c r="B5672" t="str">
        <f>IF($A5672="","",Tienda_3!B872)</f>
        <v>Libros</v>
      </c>
      <c r="C5672" t="str">
        <f>IF($A5672="","",Tienda_3!G872)</f>
        <v>Cali</v>
      </c>
      <c r="D5672" t="str">
        <f>IF($A5672="","",Tienda_3!F872)</f>
        <v>Juan Fernandez</v>
      </c>
      <c r="E5672" t="str">
        <f>IF($A5672="","",Tienda_3!I872)</f>
        <v>Nequi</v>
      </c>
      <c r="F5672">
        <f>IF($A5672="","",VALUE(RIGHT(Tienda_3!E872,4)))</f>
        <v>2022</v>
      </c>
      <c r="G5672">
        <f>IF($A5672="","",Tienda_3!C872)</f>
        <v>51000</v>
      </c>
      <c r="H5672">
        <f>IF($A5672="","",Tienda_3!D872)</f>
        <v>8600</v>
      </c>
      <c r="I5672">
        <f>IF($A5672="","",Tienda_3!H872)</f>
        <v>5</v>
      </c>
      <c r="J5672">
        <f>IF($A5672="",0,IF(AND(OR('Cuadro-de-mando'!$B$4="(Todas)",'Cuadro-de-mando'!$B$4=$A5672),OR('Cuadro-de-mando'!$E$4="(Todas)",'Cuadro-de-mando'!$E$4=$B5672),OR('Cuadro-de-mando'!$H$4="(Todas)",'Cuadro-de-mando'!$H$4=$C5672),OR('Cuadro-de-mando'!$K$4="(Todas)",'Cuadro-de-mando'!$K$4=$E5672),OR('Cuadro-de-mando'!$N$4="(Todos)",'Cuadro-de-mando'!$N$4=$F5672)),1,0))</f>
        <v>1</v>
      </c>
    </row>
    <row r="5673" spans="1:10" x14ac:dyDescent="0.25">
      <c r="A5673" t="str">
        <f>IF(Tienda_3!$A873="","","Tienda 3")</f>
        <v>Tienda 3</v>
      </c>
      <c r="B5673" t="str">
        <f>IF($A5673="","",Tienda_3!B873)</f>
        <v>Juguetes</v>
      </c>
      <c r="C5673" t="str">
        <f>IF($A5673="","",Tienda_3!G873)</f>
        <v>Bogotá</v>
      </c>
      <c r="D5673" t="str">
        <f>IF($A5673="","",Tienda_3!F873)</f>
        <v>Santiago Silva</v>
      </c>
      <c r="E5673" t="str">
        <f>IF($A5673="","",Tienda_3!I873)</f>
        <v>Tarjeta de crédito</v>
      </c>
      <c r="F5673">
        <f>IF($A5673="","",VALUE(RIGHT(Tienda_3!E873,4)))</f>
        <v>2021</v>
      </c>
      <c r="G5673">
        <f>IF($A5673="","",Tienda_3!C873)</f>
        <v>135800</v>
      </c>
      <c r="H5673">
        <f>IF($A5673="","",Tienda_3!D873)</f>
        <v>5400</v>
      </c>
      <c r="I5673">
        <f>IF($A5673="","",Tienda_3!H873)</f>
        <v>5</v>
      </c>
      <c r="J5673">
        <f>IF($A5673="",0,IF(AND(OR('Cuadro-de-mando'!$B$4="(Todas)",'Cuadro-de-mando'!$B$4=$A5673),OR('Cuadro-de-mando'!$E$4="(Todas)",'Cuadro-de-mando'!$E$4=$B5673),OR('Cuadro-de-mando'!$H$4="(Todas)",'Cuadro-de-mando'!$H$4=$C5673),OR('Cuadro-de-mando'!$K$4="(Todas)",'Cuadro-de-mando'!$K$4=$E5673),OR('Cuadro-de-mando'!$N$4="(Todos)",'Cuadro-de-mando'!$N$4=$F5673)),1,0))</f>
        <v>1</v>
      </c>
    </row>
    <row r="5674" spans="1:10" x14ac:dyDescent="0.25">
      <c r="A5674" t="str">
        <f>IF(Tienda_3!$A874="","","Tienda 3")</f>
        <v>Tienda 3</v>
      </c>
      <c r="B5674" t="str">
        <f>IF($A5674="","",Tienda_3!B874)</f>
        <v>Muebles</v>
      </c>
      <c r="C5674" t="str">
        <f>IF($A5674="","",Tienda_3!G874)</f>
        <v>Bucaramanga</v>
      </c>
      <c r="D5674" t="str">
        <f>IF($A5674="","",Tienda_3!F874)</f>
        <v>Izabela de León</v>
      </c>
      <c r="E5674" t="str">
        <f>IF($A5674="","",Tienda_3!I874)</f>
        <v>Tarjeta de crédito</v>
      </c>
      <c r="F5674">
        <f>IF($A5674="","",VALUE(RIGHT(Tienda_3!E874,4)))</f>
        <v>2022</v>
      </c>
      <c r="G5674">
        <f>IF($A5674="","",Tienda_3!C874)</f>
        <v>272500</v>
      </c>
      <c r="H5674">
        <f>IF($A5674="","",Tienda_3!D874)</f>
        <v>12700</v>
      </c>
      <c r="I5674">
        <f>IF($A5674="","",Tienda_3!H874)</f>
        <v>5</v>
      </c>
      <c r="J5674">
        <f>IF($A5674="",0,IF(AND(OR('Cuadro-de-mando'!$B$4="(Todas)",'Cuadro-de-mando'!$B$4=$A5674),OR('Cuadro-de-mando'!$E$4="(Todas)",'Cuadro-de-mando'!$E$4=$B5674),OR('Cuadro-de-mando'!$H$4="(Todas)",'Cuadro-de-mando'!$H$4=$C5674),OR('Cuadro-de-mando'!$K$4="(Todas)",'Cuadro-de-mando'!$K$4=$E5674),OR('Cuadro-de-mando'!$N$4="(Todos)",'Cuadro-de-mando'!$N$4=$F5674)),1,0))</f>
        <v>1</v>
      </c>
    </row>
    <row r="5675" spans="1:10" x14ac:dyDescent="0.25">
      <c r="A5675" t="str">
        <f>IF(Tienda_3!$A875="","","Tienda 3")</f>
        <v>Tienda 3</v>
      </c>
      <c r="B5675" t="str">
        <f>IF($A5675="","",Tienda_3!B875)</f>
        <v>Juguetes</v>
      </c>
      <c r="C5675" t="str">
        <f>IF($A5675="","",Tienda_3!G875)</f>
        <v>Medellín</v>
      </c>
      <c r="D5675" t="str">
        <f>IF($A5675="","",Tienda_3!F875)</f>
        <v>Blanca Ramirez</v>
      </c>
      <c r="E5675" t="str">
        <f>IF($A5675="","",Tienda_3!I875)</f>
        <v>Nequi</v>
      </c>
      <c r="F5675">
        <f>IF($A5675="","",VALUE(RIGHT(Tienda_3!E875,4)))</f>
        <v>2022</v>
      </c>
      <c r="G5675">
        <f>IF($A5675="","",Tienda_3!C875)</f>
        <v>26700</v>
      </c>
      <c r="H5675">
        <f>IF($A5675="","",Tienda_3!D875)</f>
        <v>1900</v>
      </c>
      <c r="I5675">
        <f>IF($A5675="","",Tienda_3!H875)</f>
        <v>1</v>
      </c>
      <c r="J5675">
        <f>IF($A5675="",0,IF(AND(OR('Cuadro-de-mando'!$B$4="(Todas)",'Cuadro-de-mando'!$B$4=$A5675),OR('Cuadro-de-mando'!$E$4="(Todas)",'Cuadro-de-mando'!$E$4=$B5675),OR('Cuadro-de-mando'!$H$4="(Todas)",'Cuadro-de-mando'!$H$4=$C5675),OR('Cuadro-de-mando'!$K$4="(Todas)",'Cuadro-de-mando'!$K$4=$E5675),OR('Cuadro-de-mando'!$N$4="(Todos)",'Cuadro-de-mando'!$N$4=$F5675)),1,0))</f>
        <v>1</v>
      </c>
    </row>
    <row r="5676" spans="1:10" x14ac:dyDescent="0.25">
      <c r="A5676" t="str">
        <f>IF(Tienda_3!$A876="","","Tienda 3")</f>
        <v>Tienda 3</v>
      </c>
      <c r="B5676" t="str">
        <f>IF($A5676="","",Tienda_3!B876)</f>
        <v>Deportes y diversión</v>
      </c>
      <c r="C5676" t="str">
        <f>IF($A5676="","",Tienda_3!G876)</f>
        <v>Medellín</v>
      </c>
      <c r="D5676" t="str">
        <f>IF($A5676="","",Tienda_3!F876)</f>
        <v>Beatriz Morales</v>
      </c>
      <c r="E5676" t="str">
        <f>IF($A5676="","",Tienda_3!I876)</f>
        <v>Tarjeta de crédito</v>
      </c>
      <c r="F5676">
        <f>IF($A5676="","",VALUE(RIGHT(Tienda_3!E876,4)))</f>
        <v>2020</v>
      </c>
      <c r="G5676">
        <f>IF($A5676="","",Tienda_3!C876)</f>
        <v>44200</v>
      </c>
      <c r="H5676">
        <f>IF($A5676="","",Tienda_3!D876)</f>
        <v>0</v>
      </c>
      <c r="I5676">
        <f>IF($A5676="","",Tienda_3!H876)</f>
        <v>5</v>
      </c>
      <c r="J5676">
        <f>IF($A5676="",0,IF(AND(OR('Cuadro-de-mando'!$B$4="(Todas)",'Cuadro-de-mando'!$B$4=$A5676),OR('Cuadro-de-mando'!$E$4="(Todas)",'Cuadro-de-mando'!$E$4=$B5676),OR('Cuadro-de-mando'!$H$4="(Todas)",'Cuadro-de-mando'!$H$4=$C5676),OR('Cuadro-de-mando'!$K$4="(Todas)",'Cuadro-de-mando'!$K$4=$E5676),OR('Cuadro-de-mando'!$N$4="(Todos)",'Cuadro-de-mando'!$N$4=$F5676)),1,0))</f>
        <v>1</v>
      </c>
    </row>
    <row r="5677" spans="1:10" x14ac:dyDescent="0.25">
      <c r="A5677" t="str">
        <f>IF(Tienda_3!$A877="","","Tienda 3")</f>
        <v>Tienda 3</v>
      </c>
      <c r="B5677" t="str">
        <f>IF($A5677="","",Tienda_3!B877)</f>
        <v>Instrumentos musicales</v>
      </c>
      <c r="C5677" t="str">
        <f>IF($A5677="","",Tienda_3!G877)</f>
        <v>Medellín</v>
      </c>
      <c r="D5677" t="str">
        <f>IF($A5677="","",Tienda_3!F877)</f>
        <v>Santiago Silva</v>
      </c>
      <c r="E5677" t="str">
        <f>IF($A5677="","",Tienda_3!I877)</f>
        <v>Tarjeta de crédito</v>
      </c>
      <c r="F5677">
        <f>IF($A5677="","",VALUE(RIGHT(Tienda_3!E877,4)))</f>
        <v>2022</v>
      </c>
      <c r="G5677">
        <f>IF($A5677="","",Tienda_3!C877)</f>
        <v>936300</v>
      </c>
      <c r="H5677">
        <f>IF($A5677="","",Tienda_3!D877)</f>
        <v>48000</v>
      </c>
      <c r="I5677">
        <f>IF($A5677="","",Tienda_3!H877)</f>
        <v>5</v>
      </c>
      <c r="J5677">
        <f>IF($A5677="",0,IF(AND(OR('Cuadro-de-mando'!$B$4="(Todas)",'Cuadro-de-mando'!$B$4=$A5677),OR('Cuadro-de-mando'!$E$4="(Todas)",'Cuadro-de-mando'!$E$4=$B5677),OR('Cuadro-de-mando'!$H$4="(Todas)",'Cuadro-de-mando'!$H$4=$C5677),OR('Cuadro-de-mando'!$K$4="(Todas)",'Cuadro-de-mando'!$K$4=$E5677),OR('Cuadro-de-mando'!$N$4="(Todos)",'Cuadro-de-mando'!$N$4=$F5677)),1,0))</f>
        <v>1</v>
      </c>
    </row>
    <row r="5678" spans="1:10" x14ac:dyDescent="0.25">
      <c r="A5678" t="str">
        <f>IF(Tienda_3!$A878="","","Tienda 3")</f>
        <v>Tienda 3</v>
      </c>
      <c r="B5678" t="str">
        <f>IF($A5678="","",Tienda_3!B878)</f>
        <v>Muebles</v>
      </c>
      <c r="C5678" t="str">
        <f>IF($A5678="","",Tienda_3!G878)</f>
        <v>Pereira</v>
      </c>
      <c r="D5678" t="str">
        <f>IF($A5678="","",Tienda_3!F878)</f>
        <v>Juan Fernandez</v>
      </c>
      <c r="E5678" t="str">
        <f>IF($A5678="","",Tienda_3!I878)</f>
        <v>Nequi</v>
      </c>
      <c r="F5678">
        <f>IF($A5678="","",VALUE(RIGHT(Tienda_3!E878,4)))</f>
        <v>2021</v>
      </c>
      <c r="G5678">
        <f>IF($A5678="","",Tienda_3!C878)</f>
        <v>457900</v>
      </c>
      <c r="H5678">
        <f>IF($A5678="","",Tienda_3!D878)</f>
        <v>22600</v>
      </c>
      <c r="I5678">
        <f>IF($A5678="","",Tienda_3!H878)</f>
        <v>1</v>
      </c>
      <c r="J5678">
        <f>IF($A5678="",0,IF(AND(OR('Cuadro-de-mando'!$B$4="(Todas)",'Cuadro-de-mando'!$B$4=$A5678),OR('Cuadro-de-mando'!$E$4="(Todas)",'Cuadro-de-mando'!$E$4=$B5678),OR('Cuadro-de-mando'!$H$4="(Todas)",'Cuadro-de-mando'!$H$4=$C5678),OR('Cuadro-de-mando'!$K$4="(Todas)",'Cuadro-de-mando'!$K$4=$E5678),OR('Cuadro-de-mando'!$N$4="(Todos)",'Cuadro-de-mando'!$N$4=$F5678)),1,0))</f>
        <v>1</v>
      </c>
    </row>
    <row r="5679" spans="1:10" x14ac:dyDescent="0.25">
      <c r="A5679" t="str">
        <f>IF(Tienda_3!$A879="","","Tienda 3")</f>
        <v>Tienda 3</v>
      </c>
      <c r="B5679" t="str">
        <f>IF($A5679="","",Tienda_3!B879)</f>
        <v>Deportes y diversión</v>
      </c>
      <c r="C5679" t="str">
        <f>IF($A5679="","",Tienda_3!G879)</f>
        <v>Bucaramanga</v>
      </c>
      <c r="D5679" t="str">
        <f>IF($A5679="","",Tienda_3!F879)</f>
        <v>Pedro Gomez</v>
      </c>
      <c r="E5679" t="str">
        <f>IF($A5679="","",Tienda_3!I879)</f>
        <v>Tarjeta de crédito</v>
      </c>
      <c r="F5679">
        <f>IF($A5679="","",VALUE(RIGHT(Tienda_3!E879,4)))</f>
        <v>2020</v>
      </c>
      <c r="G5679">
        <f>IF($A5679="","",Tienda_3!C879)</f>
        <v>667800</v>
      </c>
      <c r="H5679">
        <f>IF($A5679="","",Tienda_3!D879)</f>
        <v>35800</v>
      </c>
      <c r="I5679">
        <f>IF($A5679="","",Tienda_3!H879)</f>
        <v>4</v>
      </c>
      <c r="J5679">
        <f>IF($A5679="",0,IF(AND(OR('Cuadro-de-mando'!$B$4="(Todas)",'Cuadro-de-mando'!$B$4=$A5679),OR('Cuadro-de-mando'!$E$4="(Todas)",'Cuadro-de-mando'!$E$4=$B5679),OR('Cuadro-de-mando'!$H$4="(Todas)",'Cuadro-de-mando'!$H$4=$C5679),OR('Cuadro-de-mando'!$K$4="(Todas)",'Cuadro-de-mando'!$K$4=$E5679),OR('Cuadro-de-mando'!$N$4="(Todos)",'Cuadro-de-mando'!$N$4=$F5679)),1,0))</f>
        <v>1</v>
      </c>
    </row>
    <row r="5680" spans="1:10" x14ac:dyDescent="0.25">
      <c r="A5680" t="str">
        <f>IF(Tienda_3!$A880="","","Tienda 3")</f>
        <v>Tienda 3</v>
      </c>
      <c r="B5680" t="str">
        <f>IF($A5680="","",Tienda_3!B880)</f>
        <v>Deportes y diversión</v>
      </c>
      <c r="C5680" t="str">
        <f>IF($A5680="","",Tienda_3!G880)</f>
        <v>Medellín</v>
      </c>
      <c r="D5680" t="str">
        <f>IF($A5680="","",Tienda_3!F880)</f>
        <v>Pedro Gomez</v>
      </c>
      <c r="E5680" t="str">
        <f>IF($A5680="","",Tienda_3!I880)</f>
        <v>Tarjeta de crédito</v>
      </c>
      <c r="F5680">
        <f>IF($A5680="","",VALUE(RIGHT(Tienda_3!E880,4)))</f>
        <v>2020</v>
      </c>
      <c r="G5680">
        <f>IF($A5680="","",Tienda_3!C880)</f>
        <v>749800</v>
      </c>
      <c r="H5680">
        <f>IF($A5680="","",Tienda_3!D880)</f>
        <v>38100</v>
      </c>
      <c r="I5680">
        <f>IF($A5680="","",Tienda_3!H880)</f>
        <v>4</v>
      </c>
      <c r="J5680">
        <f>IF($A5680="",0,IF(AND(OR('Cuadro-de-mando'!$B$4="(Todas)",'Cuadro-de-mando'!$B$4=$A5680),OR('Cuadro-de-mando'!$E$4="(Todas)",'Cuadro-de-mando'!$E$4=$B5680),OR('Cuadro-de-mando'!$H$4="(Todas)",'Cuadro-de-mando'!$H$4=$C5680),OR('Cuadro-de-mando'!$K$4="(Todas)",'Cuadro-de-mando'!$K$4=$E5680),OR('Cuadro-de-mando'!$N$4="(Todos)",'Cuadro-de-mando'!$N$4=$F5680)),1,0))</f>
        <v>1</v>
      </c>
    </row>
    <row r="5681" spans="1:10" x14ac:dyDescent="0.25">
      <c r="A5681" t="str">
        <f>IF(Tienda_3!$A881="","","Tienda 3")</f>
        <v>Tienda 3</v>
      </c>
      <c r="B5681" t="str">
        <f>IF($A5681="","",Tienda_3!B881)</f>
        <v>Artículos para el hogar</v>
      </c>
      <c r="C5681" t="str">
        <f>IF($A5681="","",Tienda_3!G881)</f>
        <v>Bucaramanga</v>
      </c>
      <c r="D5681" t="str">
        <f>IF($A5681="","",Tienda_3!F881)</f>
        <v>Juliana Costa</v>
      </c>
      <c r="E5681" t="str">
        <f>IF($A5681="","",Tienda_3!I881)</f>
        <v>Tarjeta de crédito</v>
      </c>
      <c r="F5681">
        <f>IF($A5681="","",VALUE(RIGHT(Tienda_3!E881,4)))</f>
        <v>2023</v>
      </c>
      <c r="G5681">
        <f>IF($A5681="","",Tienda_3!C881)</f>
        <v>149300</v>
      </c>
      <c r="H5681">
        <f>IF($A5681="","",Tienda_3!D881)</f>
        <v>8300</v>
      </c>
      <c r="I5681">
        <f>IF($A5681="","",Tienda_3!H881)</f>
        <v>5</v>
      </c>
      <c r="J5681">
        <f>IF($A5681="",0,IF(AND(OR('Cuadro-de-mando'!$B$4="(Todas)",'Cuadro-de-mando'!$B$4=$A5681),OR('Cuadro-de-mando'!$E$4="(Todas)",'Cuadro-de-mando'!$E$4=$B5681),OR('Cuadro-de-mando'!$H$4="(Todas)",'Cuadro-de-mando'!$H$4=$C5681),OR('Cuadro-de-mando'!$K$4="(Todas)",'Cuadro-de-mando'!$K$4=$E5681),OR('Cuadro-de-mando'!$N$4="(Todos)",'Cuadro-de-mando'!$N$4=$F5681)),1,0))</f>
        <v>1</v>
      </c>
    </row>
    <row r="5682" spans="1:10" x14ac:dyDescent="0.25">
      <c r="A5682" t="str">
        <f>IF(Tienda_3!$A882="","","Tienda 3")</f>
        <v>Tienda 3</v>
      </c>
      <c r="B5682" t="str">
        <f>IF($A5682="","",Tienda_3!B882)</f>
        <v>Electrónicos</v>
      </c>
      <c r="C5682" t="str">
        <f>IF($A5682="","",Tienda_3!G882)</f>
        <v>Bogotá</v>
      </c>
      <c r="D5682" t="str">
        <f>IF($A5682="","",Tienda_3!F882)</f>
        <v>Izabela de León</v>
      </c>
      <c r="E5682" t="str">
        <f>IF($A5682="","",Tienda_3!I882)</f>
        <v>Tarjeta de crédito</v>
      </c>
      <c r="F5682">
        <f>IF($A5682="","",VALUE(RIGHT(Tienda_3!E882,4)))</f>
        <v>2022</v>
      </c>
      <c r="G5682">
        <f>IF($A5682="","",Tienda_3!C882)</f>
        <v>270200</v>
      </c>
      <c r="H5682">
        <f>IF($A5682="","",Tienda_3!D882)</f>
        <v>14800</v>
      </c>
      <c r="I5682">
        <f>IF($A5682="","",Tienda_3!H882)</f>
        <v>2</v>
      </c>
      <c r="J5682">
        <f>IF($A5682="",0,IF(AND(OR('Cuadro-de-mando'!$B$4="(Todas)",'Cuadro-de-mando'!$B$4=$A5682),OR('Cuadro-de-mando'!$E$4="(Todas)",'Cuadro-de-mando'!$E$4=$B5682),OR('Cuadro-de-mando'!$H$4="(Todas)",'Cuadro-de-mando'!$H$4=$C5682),OR('Cuadro-de-mando'!$K$4="(Todas)",'Cuadro-de-mando'!$K$4=$E5682),OR('Cuadro-de-mando'!$N$4="(Todos)",'Cuadro-de-mando'!$N$4=$F5682)),1,0))</f>
        <v>1</v>
      </c>
    </row>
    <row r="5683" spans="1:10" x14ac:dyDescent="0.25">
      <c r="A5683" t="str">
        <f>IF(Tienda_3!$A883="","","Tienda 3")</f>
        <v>Tienda 3</v>
      </c>
      <c r="B5683" t="str">
        <f>IF($A5683="","",Tienda_3!B883)</f>
        <v>Libros</v>
      </c>
      <c r="C5683" t="str">
        <f>IF($A5683="","",Tienda_3!G883)</f>
        <v>Bogotá</v>
      </c>
      <c r="D5683" t="str">
        <f>IF($A5683="","",Tienda_3!F883)</f>
        <v>Lucas Olivera</v>
      </c>
      <c r="E5683" t="str">
        <f>IF($A5683="","",Tienda_3!I883)</f>
        <v>Tarjeta de crédito</v>
      </c>
      <c r="F5683">
        <f>IF($A5683="","",VALUE(RIGHT(Tienda_3!E883,4)))</f>
        <v>2022</v>
      </c>
      <c r="G5683">
        <f>IF($A5683="","",Tienda_3!C883)</f>
        <v>59500</v>
      </c>
      <c r="H5683">
        <f>IF($A5683="","",Tienda_3!D883)</f>
        <v>1400</v>
      </c>
      <c r="I5683">
        <f>IF($A5683="","",Tienda_3!H883)</f>
        <v>5</v>
      </c>
      <c r="J5683">
        <f>IF($A5683="",0,IF(AND(OR('Cuadro-de-mando'!$B$4="(Todas)",'Cuadro-de-mando'!$B$4=$A5683),OR('Cuadro-de-mando'!$E$4="(Todas)",'Cuadro-de-mando'!$E$4=$B5683),OR('Cuadro-de-mando'!$H$4="(Todas)",'Cuadro-de-mando'!$H$4=$C5683),OR('Cuadro-de-mando'!$K$4="(Todas)",'Cuadro-de-mando'!$K$4=$E5683),OR('Cuadro-de-mando'!$N$4="(Todos)",'Cuadro-de-mando'!$N$4=$F5683)),1,0))</f>
        <v>1</v>
      </c>
    </row>
    <row r="5684" spans="1:10" x14ac:dyDescent="0.25">
      <c r="A5684" t="str">
        <f>IF(Tienda_3!$A884="","","Tienda 3")</f>
        <v>Tienda 3</v>
      </c>
      <c r="B5684" t="str">
        <f>IF($A5684="","",Tienda_3!B884)</f>
        <v>Juguetes</v>
      </c>
      <c r="C5684" t="str">
        <f>IF($A5684="","",Tienda_3!G884)</f>
        <v>Medellín</v>
      </c>
      <c r="D5684" t="str">
        <f>IF($A5684="","",Tienda_3!F884)</f>
        <v>Maria Alfonso</v>
      </c>
      <c r="E5684" t="str">
        <f>IF($A5684="","",Tienda_3!I884)</f>
        <v>Tarjeta de crédito</v>
      </c>
      <c r="F5684">
        <f>IF($A5684="","",VALUE(RIGHT(Tienda_3!E884,4)))</f>
        <v>2020</v>
      </c>
      <c r="G5684">
        <f>IF($A5684="","",Tienda_3!C884)</f>
        <v>58900</v>
      </c>
      <c r="H5684">
        <f>IF($A5684="","",Tienda_3!D884)</f>
        <v>8800</v>
      </c>
      <c r="I5684">
        <f>IF($A5684="","",Tienda_3!H884)</f>
        <v>1</v>
      </c>
      <c r="J5684">
        <f>IF($A5684="",0,IF(AND(OR('Cuadro-de-mando'!$B$4="(Todas)",'Cuadro-de-mando'!$B$4=$A5684),OR('Cuadro-de-mando'!$E$4="(Todas)",'Cuadro-de-mando'!$E$4=$B5684),OR('Cuadro-de-mando'!$H$4="(Todas)",'Cuadro-de-mando'!$H$4=$C5684),OR('Cuadro-de-mando'!$K$4="(Todas)",'Cuadro-de-mando'!$K$4=$E5684),OR('Cuadro-de-mando'!$N$4="(Todos)",'Cuadro-de-mando'!$N$4=$F5684)),1,0))</f>
        <v>1</v>
      </c>
    </row>
    <row r="5685" spans="1:10" x14ac:dyDescent="0.25">
      <c r="A5685" t="str">
        <f>IF(Tienda_3!$A885="","","Tienda 3")</f>
        <v>Tienda 3</v>
      </c>
      <c r="B5685" t="str">
        <f>IF($A5685="","",Tienda_3!B885)</f>
        <v>Deportes y diversión</v>
      </c>
      <c r="C5685" t="str">
        <f>IF($A5685="","",Tienda_3!G885)</f>
        <v>Bogotá</v>
      </c>
      <c r="D5685" t="str">
        <f>IF($A5685="","",Tienda_3!F885)</f>
        <v>Mariana Herrera</v>
      </c>
      <c r="E5685" t="str">
        <f>IF($A5685="","",Tienda_3!I885)</f>
        <v>Tarjeta de crédito</v>
      </c>
      <c r="F5685">
        <f>IF($A5685="","",VALUE(RIGHT(Tienda_3!E885,4)))</f>
        <v>2021</v>
      </c>
      <c r="G5685">
        <f>IF($A5685="","",Tienda_3!C885)</f>
        <v>54000</v>
      </c>
      <c r="H5685">
        <f>IF($A5685="","",Tienda_3!D885)</f>
        <v>5300</v>
      </c>
      <c r="I5685">
        <f>IF($A5685="","",Tienda_3!H885)</f>
        <v>4</v>
      </c>
      <c r="J5685">
        <f>IF($A5685="",0,IF(AND(OR('Cuadro-de-mando'!$B$4="(Todas)",'Cuadro-de-mando'!$B$4=$A5685),OR('Cuadro-de-mando'!$E$4="(Todas)",'Cuadro-de-mando'!$E$4=$B5685),OR('Cuadro-de-mando'!$H$4="(Todas)",'Cuadro-de-mando'!$H$4=$C5685),OR('Cuadro-de-mando'!$K$4="(Todas)",'Cuadro-de-mando'!$K$4=$E5685),OR('Cuadro-de-mando'!$N$4="(Todos)",'Cuadro-de-mando'!$N$4=$F5685)),1,0))</f>
        <v>1</v>
      </c>
    </row>
    <row r="5686" spans="1:10" x14ac:dyDescent="0.25">
      <c r="A5686" t="str">
        <f>IF(Tienda_3!$A886="","","Tienda 3")</f>
        <v>Tienda 3</v>
      </c>
      <c r="B5686" t="str">
        <f>IF($A5686="","",Tienda_3!B886)</f>
        <v>Libros</v>
      </c>
      <c r="C5686" t="str">
        <f>IF($A5686="","",Tienda_3!G886)</f>
        <v>Pereira</v>
      </c>
      <c r="D5686" t="str">
        <f>IF($A5686="","",Tienda_3!F886)</f>
        <v>Beatriz Morales</v>
      </c>
      <c r="E5686" t="str">
        <f>IF($A5686="","",Tienda_3!I886)</f>
        <v>Tarjeta de crédito</v>
      </c>
      <c r="F5686">
        <f>IF($A5686="","",VALUE(RIGHT(Tienda_3!E886,4)))</f>
        <v>2020</v>
      </c>
      <c r="G5686">
        <f>IF($A5686="","",Tienda_3!C886)</f>
        <v>50300</v>
      </c>
      <c r="H5686">
        <f>IF($A5686="","",Tienda_3!D886)</f>
        <v>2900</v>
      </c>
      <c r="I5686">
        <f>IF($A5686="","",Tienda_3!H886)</f>
        <v>5</v>
      </c>
      <c r="J5686">
        <f>IF($A5686="",0,IF(AND(OR('Cuadro-de-mando'!$B$4="(Todas)",'Cuadro-de-mando'!$B$4=$A5686),OR('Cuadro-de-mando'!$E$4="(Todas)",'Cuadro-de-mando'!$E$4=$B5686),OR('Cuadro-de-mando'!$H$4="(Todas)",'Cuadro-de-mando'!$H$4=$C5686),OR('Cuadro-de-mando'!$K$4="(Todas)",'Cuadro-de-mando'!$K$4=$E5686),OR('Cuadro-de-mando'!$N$4="(Todos)",'Cuadro-de-mando'!$N$4=$F5686)),1,0))</f>
        <v>1</v>
      </c>
    </row>
    <row r="5687" spans="1:10" x14ac:dyDescent="0.25">
      <c r="A5687" t="str">
        <f>IF(Tienda_3!$A887="","","Tienda 3")</f>
        <v>Tienda 3</v>
      </c>
      <c r="B5687" t="str">
        <f>IF($A5687="","",Tienda_3!B887)</f>
        <v>Muebles</v>
      </c>
      <c r="C5687" t="str">
        <f>IF($A5687="","",Tienda_3!G887)</f>
        <v>Bogotá</v>
      </c>
      <c r="D5687" t="str">
        <f>IF($A5687="","",Tienda_3!F887)</f>
        <v>Ángel Rodriguez</v>
      </c>
      <c r="E5687" t="str">
        <f>IF($A5687="","",Tienda_3!I887)</f>
        <v>Tarjeta de crédito</v>
      </c>
      <c r="F5687">
        <f>IF($A5687="","",VALUE(RIGHT(Tienda_3!E887,4)))</f>
        <v>2020</v>
      </c>
      <c r="G5687">
        <f>IF($A5687="","",Tienda_3!C887)</f>
        <v>233300</v>
      </c>
      <c r="H5687">
        <f>IF($A5687="","",Tienda_3!D887)</f>
        <v>10600</v>
      </c>
      <c r="I5687">
        <f>IF($A5687="","",Tienda_3!H887)</f>
        <v>5</v>
      </c>
      <c r="J5687">
        <f>IF($A5687="",0,IF(AND(OR('Cuadro-de-mando'!$B$4="(Todas)",'Cuadro-de-mando'!$B$4=$A5687),OR('Cuadro-de-mando'!$E$4="(Todas)",'Cuadro-de-mando'!$E$4=$B5687),OR('Cuadro-de-mando'!$H$4="(Todas)",'Cuadro-de-mando'!$H$4=$C5687),OR('Cuadro-de-mando'!$K$4="(Todas)",'Cuadro-de-mando'!$K$4=$E5687),OR('Cuadro-de-mando'!$N$4="(Todos)",'Cuadro-de-mando'!$N$4=$F5687)),1,0))</f>
        <v>1</v>
      </c>
    </row>
    <row r="5688" spans="1:10" x14ac:dyDescent="0.25">
      <c r="A5688" t="str">
        <f>IF(Tienda_3!$A888="","","Tienda 3")</f>
        <v>Tienda 3</v>
      </c>
      <c r="B5688" t="str">
        <f>IF($A5688="","",Tienda_3!B888)</f>
        <v>Libros</v>
      </c>
      <c r="C5688" t="str">
        <f>IF($A5688="","",Tienda_3!G888)</f>
        <v>Bogotá</v>
      </c>
      <c r="D5688" t="str">
        <f>IF($A5688="","",Tienda_3!F888)</f>
        <v>Beatriz Morales</v>
      </c>
      <c r="E5688" t="str">
        <f>IF($A5688="","",Tienda_3!I888)</f>
        <v>Tarjeta de crédito</v>
      </c>
      <c r="F5688">
        <f>IF($A5688="","",VALUE(RIGHT(Tienda_3!E888,4)))</f>
        <v>2022</v>
      </c>
      <c r="G5688">
        <f>IF($A5688="","",Tienda_3!C888)</f>
        <v>38400</v>
      </c>
      <c r="H5688">
        <f>IF($A5688="","",Tienda_3!D888)</f>
        <v>0</v>
      </c>
      <c r="I5688">
        <f>IF($A5688="","",Tienda_3!H888)</f>
        <v>5</v>
      </c>
      <c r="J5688">
        <f>IF($A5688="",0,IF(AND(OR('Cuadro-de-mando'!$B$4="(Todas)",'Cuadro-de-mando'!$B$4=$A5688),OR('Cuadro-de-mando'!$E$4="(Todas)",'Cuadro-de-mando'!$E$4=$B5688),OR('Cuadro-de-mando'!$H$4="(Todas)",'Cuadro-de-mando'!$H$4=$C5688),OR('Cuadro-de-mando'!$K$4="(Todas)",'Cuadro-de-mando'!$K$4=$E5688),OR('Cuadro-de-mando'!$N$4="(Todos)",'Cuadro-de-mando'!$N$4=$F5688)),1,0))</f>
        <v>1</v>
      </c>
    </row>
    <row r="5689" spans="1:10" x14ac:dyDescent="0.25">
      <c r="A5689" t="str">
        <f>IF(Tienda_3!$A889="","","Tienda 3")</f>
        <v>Tienda 3</v>
      </c>
      <c r="B5689" t="str">
        <f>IF($A5689="","",Tienda_3!B889)</f>
        <v>Artículos para el hogar</v>
      </c>
      <c r="C5689" t="str">
        <f>IF($A5689="","",Tienda_3!G889)</f>
        <v>Medellín</v>
      </c>
      <c r="D5689" t="str">
        <f>IF($A5689="","",Tienda_3!F889)</f>
        <v>Felipe Santos</v>
      </c>
      <c r="E5689" t="str">
        <f>IF($A5689="","",Tienda_3!I889)</f>
        <v>Tarjeta de crédito</v>
      </c>
      <c r="F5689">
        <f>IF($A5689="","",VALUE(RIGHT(Tienda_3!E889,4)))</f>
        <v>2023</v>
      </c>
      <c r="G5689">
        <f>IF($A5689="","",Tienda_3!C889)</f>
        <v>54300</v>
      </c>
      <c r="H5689">
        <f>IF($A5689="","",Tienda_3!D889)</f>
        <v>1100</v>
      </c>
      <c r="I5689">
        <f>IF($A5689="","",Tienda_3!H889)</f>
        <v>4</v>
      </c>
      <c r="J5689">
        <f>IF($A5689="",0,IF(AND(OR('Cuadro-de-mando'!$B$4="(Todas)",'Cuadro-de-mando'!$B$4=$A5689),OR('Cuadro-de-mando'!$E$4="(Todas)",'Cuadro-de-mando'!$E$4=$B5689),OR('Cuadro-de-mando'!$H$4="(Todas)",'Cuadro-de-mando'!$H$4=$C5689),OR('Cuadro-de-mando'!$K$4="(Todas)",'Cuadro-de-mando'!$K$4=$E5689),OR('Cuadro-de-mando'!$N$4="(Todos)",'Cuadro-de-mando'!$N$4=$F5689)),1,0))</f>
        <v>1</v>
      </c>
    </row>
    <row r="5690" spans="1:10" x14ac:dyDescent="0.25">
      <c r="A5690" t="str">
        <f>IF(Tienda_3!$A890="","","Tienda 3")</f>
        <v>Tienda 3</v>
      </c>
      <c r="B5690" t="str">
        <f>IF($A5690="","",Tienda_3!B890)</f>
        <v>Deportes y diversión</v>
      </c>
      <c r="C5690" t="str">
        <f>IF($A5690="","",Tienda_3!G890)</f>
        <v>Bogotá</v>
      </c>
      <c r="D5690" t="str">
        <f>IF($A5690="","",Tienda_3!F890)</f>
        <v>Felipe Santos</v>
      </c>
      <c r="E5690" t="str">
        <f>IF($A5690="","",Tienda_3!I890)</f>
        <v>Tarjeta de crédito</v>
      </c>
      <c r="F5690">
        <f>IF($A5690="","",VALUE(RIGHT(Tienda_3!E890,4)))</f>
        <v>2022</v>
      </c>
      <c r="G5690">
        <f>IF($A5690="","",Tienda_3!C890)</f>
        <v>25300</v>
      </c>
      <c r="H5690">
        <f>IF($A5690="","",Tienda_3!D890)</f>
        <v>0</v>
      </c>
      <c r="I5690">
        <f>IF($A5690="","",Tienda_3!H890)</f>
        <v>5</v>
      </c>
      <c r="J5690">
        <f>IF($A5690="",0,IF(AND(OR('Cuadro-de-mando'!$B$4="(Todas)",'Cuadro-de-mando'!$B$4=$A5690),OR('Cuadro-de-mando'!$E$4="(Todas)",'Cuadro-de-mando'!$E$4=$B5690),OR('Cuadro-de-mando'!$H$4="(Todas)",'Cuadro-de-mando'!$H$4=$C5690),OR('Cuadro-de-mando'!$K$4="(Todas)",'Cuadro-de-mando'!$K$4=$E5690),OR('Cuadro-de-mando'!$N$4="(Todos)",'Cuadro-de-mando'!$N$4=$F5690)),1,0))</f>
        <v>1</v>
      </c>
    </row>
    <row r="5691" spans="1:10" x14ac:dyDescent="0.25">
      <c r="A5691" t="str">
        <f>IF(Tienda_3!$A891="","","Tienda 3")</f>
        <v>Tienda 3</v>
      </c>
      <c r="B5691" t="str">
        <f>IF($A5691="","",Tienda_3!B891)</f>
        <v>Electrodomésticos</v>
      </c>
      <c r="C5691" t="str">
        <f>IF($A5691="","",Tienda_3!G891)</f>
        <v>Bogotá</v>
      </c>
      <c r="D5691" t="str">
        <f>IF($A5691="","",Tienda_3!F891)</f>
        <v>Beatriz Morales</v>
      </c>
      <c r="E5691" t="str">
        <f>IF($A5691="","",Tienda_3!I891)</f>
        <v>Tarjeta de crédito</v>
      </c>
      <c r="F5691">
        <f>IF($A5691="","",VALUE(RIGHT(Tienda_3!E891,4)))</f>
        <v>2021</v>
      </c>
      <c r="G5691">
        <f>IF($A5691="","",Tienda_3!C891)</f>
        <v>1191400</v>
      </c>
      <c r="H5691">
        <f>IF($A5691="","",Tienda_3!D891)</f>
        <v>68100</v>
      </c>
      <c r="I5691">
        <f>IF($A5691="","",Tienda_3!H891)</f>
        <v>4</v>
      </c>
      <c r="J5691">
        <f>IF($A5691="",0,IF(AND(OR('Cuadro-de-mando'!$B$4="(Todas)",'Cuadro-de-mando'!$B$4=$A5691),OR('Cuadro-de-mando'!$E$4="(Todas)",'Cuadro-de-mando'!$E$4=$B5691),OR('Cuadro-de-mando'!$H$4="(Todas)",'Cuadro-de-mando'!$H$4=$C5691),OR('Cuadro-de-mando'!$K$4="(Todas)",'Cuadro-de-mando'!$K$4=$E5691),OR('Cuadro-de-mando'!$N$4="(Todos)",'Cuadro-de-mando'!$N$4=$F5691)),1,0))</f>
        <v>1</v>
      </c>
    </row>
    <row r="5692" spans="1:10" x14ac:dyDescent="0.25">
      <c r="A5692" t="str">
        <f>IF(Tienda_3!$A892="","","Tienda 3")</f>
        <v>Tienda 3</v>
      </c>
      <c r="B5692" t="str">
        <f>IF($A5692="","",Tienda_3!B892)</f>
        <v>Muebles</v>
      </c>
      <c r="C5692" t="str">
        <f>IF($A5692="","",Tienda_3!G892)</f>
        <v>Cartagena</v>
      </c>
      <c r="D5692" t="str">
        <f>IF($A5692="","",Tienda_3!F892)</f>
        <v>Beatriz Morales</v>
      </c>
      <c r="E5692" t="str">
        <f>IF($A5692="","",Tienda_3!I892)</f>
        <v>Tarjeta de crédito</v>
      </c>
      <c r="F5692">
        <f>IF($A5692="","",VALUE(RIGHT(Tienda_3!E892,4)))</f>
        <v>2021</v>
      </c>
      <c r="G5692">
        <f>IF($A5692="","",Tienda_3!C892)</f>
        <v>292300</v>
      </c>
      <c r="H5692">
        <f>IF($A5692="","",Tienda_3!D892)</f>
        <v>13800</v>
      </c>
      <c r="I5692">
        <f>IF($A5692="","",Tienda_3!H892)</f>
        <v>1</v>
      </c>
      <c r="J5692">
        <f>IF($A5692="",0,IF(AND(OR('Cuadro-de-mando'!$B$4="(Todas)",'Cuadro-de-mando'!$B$4=$A5692),OR('Cuadro-de-mando'!$E$4="(Todas)",'Cuadro-de-mando'!$E$4=$B5692),OR('Cuadro-de-mando'!$H$4="(Todas)",'Cuadro-de-mando'!$H$4=$C5692),OR('Cuadro-de-mando'!$K$4="(Todas)",'Cuadro-de-mando'!$K$4=$E5692),OR('Cuadro-de-mando'!$N$4="(Todos)",'Cuadro-de-mando'!$N$4=$F5692)),1,0))</f>
        <v>1</v>
      </c>
    </row>
    <row r="5693" spans="1:10" x14ac:dyDescent="0.25">
      <c r="A5693" t="str">
        <f>IF(Tienda_3!$A893="","","Tienda 3")</f>
        <v>Tienda 3</v>
      </c>
      <c r="B5693" t="str">
        <f>IF($A5693="","",Tienda_3!B893)</f>
        <v>Muebles</v>
      </c>
      <c r="C5693" t="str">
        <f>IF($A5693="","",Tienda_3!G893)</f>
        <v>Bogotá</v>
      </c>
      <c r="D5693" t="str">
        <f>IF($A5693="","",Tienda_3!F893)</f>
        <v>Ángel Rodriguez</v>
      </c>
      <c r="E5693" t="str">
        <f>IF($A5693="","",Tienda_3!I893)</f>
        <v>Tarjeta de crédito</v>
      </c>
      <c r="F5693">
        <f>IF($A5693="","",VALUE(RIGHT(Tienda_3!E893,4)))</f>
        <v>2021</v>
      </c>
      <c r="G5693">
        <f>IF($A5693="","",Tienda_3!C893)</f>
        <v>523000</v>
      </c>
      <c r="H5693">
        <f>IF($A5693="","",Tienda_3!D893)</f>
        <v>28100</v>
      </c>
      <c r="I5693">
        <f>IF($A5693="","",Tienda_3!H893)</f>
        <v>4</v>
      </c>
      <c r="J5693">
        <f>IF($A5693="",0,IF(AND(OR('Cuadro-de-mando'!$B$4="(Todas)",'Cuadro-de-mando'!$B$4=$A5693),OR('Cuadro-de-mando'!$E$4="(Todas)",'Cuadro-de-mando'!$E$4=$B5693),OR('Cuadro-de-mando'!$H$4="(Todas)",'Cuadro-de-mando'!$H$4=$C5693),OR('Cuadro-de-mando'!$K$4="(Todas)",'Cuadro-de-mando'!$K$4=$E5693),OR('Cuadro-de-mando'!$N$4="(Todos)",'Cuadro-de-mando'!$N$4=$F5693)),1,0))</f>
        <v>1</v>
      </c>
    </row>
    <row r="5694" spans="1:10" x14ac:dyDescent="0.25">
      <c r="A5694" t="str">
        <f>IF(Tienda_3!$A894="","","Tienda 3")</f>
        <v>Tienda 3</v>
      </c>
      <c r="B5694" t="str">
        <f>IF($A5694="","",Tienda_3!B894)</f>
        <v>Instrumentos musicales</v>
      </c>
      <c r="C5694" t="str">
        <f>IF($A5694="","",Tienda_3!G894)</f>
        <v>Cali</v>
      </c>
      <c r="D5694" t="str">
        <f>IF($A5694="","",Tienda_3!F894)</f>
        <v>Juliana Costa</v>
      </c>
      <c r="E5694" t="str">
        <f>IF($A5694="","",Tienda_3!I894)</f>
        <v>Tarjeta de crédito</v>
      </c>
      <c r="F5694">
        <f>IF($A5694="","",VALUE(RIGHT(Tienda_3!E894,4)))</f>
        <v>2021</v>
      </c>
      <c r="G5694">
        <f>IF($A5694="","",Tienda_3!C894)</f>
        <v>86100</v>
      </c>
      <c r="H5694">
        <f>IF($A5694="","",Tienda_3!D894)</f>
        <v>2800</v>
      </c>
      <c r="I5694">
        <f>IF($A5694="","",Tienda_3!H894)</f>
        <v>5</v>
      </c>
      <c r="J5694">
        <f>IF($A5694="",0,IF(AND(OR('Cuadro-de-mando'!$B$4="(Todas)",'Cuadro-de-mando'!$B$4=$A5694),OR('Cuadro-de-mando'!$E$4="(Todas)",'Cuadro-de-mando'!$E$4=$B5694),OR('Cuadro-de-mando'!$H$4="(Todas)",'Cuadro-de-mando'!$H$4=$C5694),OR('Cuadro-de-mando'!$K$4="(Todas)",'Cuadro-de-mando'!$K$4=$E5694),OR('Cuadro-de-mando'!$N$4="(Todos)",'Cuadro-de-mando'!$N$4=$F5694)),1,0))</f>
        <v>1</v>
      </c>
    </row>
    <row r="5695" spans="1:10" x14ac:dyDescent="0.25">
      <c r="A5695" t="str">
        <f>IF(Tienda_3!$A895="","","Tienda 3")</f>
        <v>Tienda 3</v>
      </c>
      <c r="B5695" t="str">
        <f>IF($A5695="","",Tienda_3!B895)</f>
        <v>Libros</v>
      </c>
      <c r="C5695" t="str">
        <f>IF($A5695="","",Tienda_3!G895)</f>
        <v>Bogotá</v>
      </c>
      <c r="D5695" t="str">
        <f>IF($A5695="","",Tienda_3!F895)</f>
        <v>Rafael Acosta</v>
      </c>
      <c r="E5695" t="str">
        <f>IF($A5695="","",Tienda_3!I895)</f>
        <v>Nequi</v>
      </c>
      <c r="F5695">
        <f>IF($A5695="","",VALUE(RIGHT(Tienda_3!E895,4)))</f>
        <v>2022</v>
      </c>
      <c r="G5695">
        <f>IF($A5695="","",Tienda_3!C895)</f>
        <v>61600</v>
      </c>
      <c r="H5695">
        <f>IF($A5695="","",Tienda_3!D895)</f>
        <v>3700</v>
      </c>
      <c r="I5695">
        <f>IF($A5695="","",Tienda_3!H895)</f>
        <v>5</v>
      </c>
      <c r="J5695">
        <f>IF($A5695="",0,IF(AND(OR('Cuadro-de-mando'!$B$4="(Todas)",'Cuadro-de-mando'!$B$4=$A5695),OR('Cuadro-de-mando'!$E$4="(Todas)",'Cuadro-de-mando'!$E$4=$B5695),OR('Cuadro-de-mando'!$H$4="(Todas)",'Cuadro-de-mando'!$H$4=$C5695),OR('Cuadro-de-mando'!$K$4="(Todas)",'Cuadro-de-mando'!$K$4=$E5695),OR('Cuadro-de-mando'!$N$4="(Todos)",'Cuadro-de-mando'!$N$4=$F5695)),1,0))</f>
        <v>1</v>
      </c>
    </row>
    <row r="5696" spans="1:10" x14ac:dyDescent="0.25">
      <c r="A5696" t="str">
        <f>IF(Tienda_3!$A896="","","Tienda 3")</f>
        <v>Tienda 3</v>
      </c>
      <c r="B5696" t="str">
        <f>IF($A5696="","",Tienda_3!B896)</f>
        <v>Electrodomésticos</v>
      </c>
      <c r="C5696" t="str">
        <f>IF($A5696="","",Tienda_3!G896)</f>
        <v>Bogotá</v>
      </c>
      <c r="D5696" t="str">
        <f>IF($A5696="","",Tienda_3!F896)</f>
        <v>Izabela de León</v>
      </c>
      <c r="E5696" t="str">
        <f>IF($A5696="","",Tienda_3!I896)</f>
        <v>Nequi</v>
      </c>
      <c r="F5696">
        <f>IF($A5696="","",VALUE(RIGHT(Tienda_3!E896,4)))</f>
        <v>2020</v>
      </c>
      <c r="G5696">
        <f>IF($A5696="","",Tienda_3!C896)</f>
        <v>1456500</v>
      </c>
      <c r="H5696">
        <f>IF($A5696="","",Tienda_3!D896)</f>
        <v>75700</v>
      </c>
      <c r="I5696">
        <f>IF($A5696="","",Tienda_3!H896)</f>
        <v>5</v>
      </c>
      <c r="J5696">
        <f>IF($A5696="",0,IF(AND(OR('Cuadro-de-mando'!$B$4="(Todas)",'Cuadro-de-mando'!$B$4=$A5696),OR('Cuadro-de-mando'!$E$4="(Todas)",'Cuadro-de-mando'!$E$4=$B5696),OR('Cuadro-de-mando'!$H$4="(Todas)",'Cuadro-de-mando'!$H$4=$C5696),OR('Cuadro-de-mando'!$K$4="(Todas)",'Cuadro-de-mando'!$K$4=$E5696),OR('Cuadro-de-mando'!$N$4="(Todos)",'Cuadro-de-mando'!$N$4=$F5696)),1,0))</f>
        <v>1</v>
      </c>
    </row>
    <row r="5697" spans="1:10" x14ac:dyDescent="0.25">
      <c r="A5697" t="str">
        <f>IF(Tienda_3!$A897="","","Tienda 3")</f>
        <v>Tienda 3</v>
      </c>
      <c r="B5697" t="str">
        <f>IF($A5697="","",Tienda_3!B897)</f>
        <v>Muebles</v>
      </c>
      <c r="C5697" t="str">
        <f>IF($A5697="","",Tienda_3!G897)</f>
        <v>Cúcuta</v>
      </c>
      <c r="D5697" t="str">
        <f>IF($A5697="","",Tienda_3!F897)</f>
        <v>Ángel Rodriguez</v>
      </c>
      <c r="E5697" t="str">
        <f>IF($A5697="","",Tienda_3!I897)</f>
        <v>Nequi</v>
      </c>
      <c r="F5697">
        <f>IF($A5697="","",VALUE(RIGHT(Tienda_3!E897,4)))</f>
        <v>2020</v>
      </c>
      <c r="G5697">
        <f>IF($A5697="","",Tienda_3!C897)</f>
        <v>258700</v>
      </c>
      <c r="H5697">
        <f>IF($A5697="","",Tienda_3!D897)</f>
        <v>12000</v>
      </c>
      <c r="I5697">
        <f>IF($A5697="","",Tienda_3!H897)</f>
        <v>4</v>
      </c>
      <c r="J5697">
        <f>IF($A5697="",0,IF(AND(OR('Cuadro-de-mando'!$B$4="(Todas)",'Cuadro-de-mando'!$B$4=$A5697),OR('Cuadro-de-mando'!$E$4="(Todas)",'Cuadro-de-mando'!$E$4=$B5697),OR('Cuadro-de-mando'!$H$4="(Todas)",'Cuadro-de-mando'!$H$4=$C5697),OR('Cuadro-de-mando'!$K$4="(Todas)",'Cuadro-de-mando'!$K$4=$E5697),OR('Cuadro-de-mando'!$N$4="(Todos)",'Cuadro-de-mando'!$N$4=$F5697)),1,0))</f>
        <v>1</v>
      </c>
    </row>
    <row r="5698" spans="1:10" x14ac:dyDescent="0.25">
      <c r="A5698" t="str">
        <f>IF(Tienda_3!$A898="","","Tienda 3")</f>
        <v>Tienda 3</v>
      </c>
      <c r="B5698" t="str">
        <f>IF($A5698="","",Tienda_3!B898)</f>
        <v>Electrodomésticos</v>
      </c>
      <c r="C5698" t="str">
        <f>IF($A5698="","",Tienda_3!G898)</f>
        <v>Cartagena</v>
      </c>
      <c r="D5698" t="str">
        <f>IF($A5698="","",Tienda_3!F898)</f>
        <v>Maria Alfonso</v>
      </c>
      <c r="E5698" t="str">
        <f>IF($A5698="","",Tienda_3!I898)</f>
        <v>Tarjeta de crédito</v>
      </c>
      <c r="F5698">
        <f>IF($A5698="","",VALUE(RIGHT(Tienda_3!E898,4)))</f>
        <v>2020</v>
      </c>
      <c r="G5698">
        <f>IF($A5698="","",Tienda_3!C898)</f>
        <v>1464700</v>
      </c>
      <c r="H5698">
        <f>IF($A5698="","",Tienda_3!D898)</f>
        <v>76200</v>
      </c>
      <c r="I5698">
        <f>IF($A5698="","",Tienda_3!H898)</f>
        <v>3</v>
      </c>
      <c r="J5698">
        <f>IF($A5698="",0,IF(AND(OR('Cuadro-de-mando'!$B$4="(Todas)",'Cuadro-de-mando'!$B$4=$A5698),OR('Cuadro-de-mando'!$E$4="(Todas)",'Cuadro-de-mando'!$E$4=$B5698),OR('Cuadro-de-mando'!$H$4="(Todas)",'Cuadro-de-mando'!$H$4=$C5698),OR('Cuadro-de-mando'!$K$4="(Todas)",'Cuadro-de-mando'!$K$4=$E5698),OR('Cuadro-de-mando'!$N$4="(Todos)",'Cuadro-de-mando'!$N$4=$F5698)),1,0))</f>
        <v>1</v>
      </c>
    </row>
    <row r="5699" spans="1:10" x14ac:dyDescent="0.25">
      <c r="A5699" t="str">
        <f>IF(Tienda_3!$A899="","","Tienda 3")</f>
        <v>Tienda 3</v>
      </c>
      <c r="B5699" t="str">
        <f>IF($A5699="","",Tienda_3!B899)</f>
        <v>Libros</v>
      </c>
      <c r="C5699" t="str">
        <f>IF($A5699="","",Tienda_3!G899)</f>
        <v>Cali</v>
      </c>
      <c r="D5699" t="str">
        <f>IF($A5699="","",Tienda_3!F899)</f>
        <v>Beatriz Morales</v>
      </c>
      <c r="E5699" t="str">
        <f>IF($A5699="","",Tienda_3!I899)</f>
        <v>Tarjeta de crédito</v>
      </c>
      <c r="F5699">
        <f>IF($A5699="","",VALUE(RIGHT(Tienda_3!E899,4)))</f>
        <v>2021</v>
      </c>
      <c r="G5699">
        <f>IF($A5699="","",Tienda_3!C899)</f>
        <v>35200</v>
      </c>
      <c r="H5699">
        <f>IF($A5699="","",Tienda_3!D899)</f>
        <v>0</v>
      </c>
      <c r="I5699">
        <f>IF($A5699="","",Tienda_3!H899)</f>
        <v>5</v>
      </c>
      <c r="J5699">
        <f>IF($A5699="",0,IF(AND(OR('Cuadro-de-mando'!$B$4="(Todas)",'Cuadro-de-mando'!$B$4=$A5699),OR('Cuadro-de-mando'!$E$4="(Todas)",'Cuadro-de-mando'!$E$4=$B5699),OR('Cuadro-de-mando'!$H$4="(Todas)",'Cuadro-de-mando'!$H$4=$C5699),OR('Cuadro-de-mando'!$K$4="(Todas)",'Cuadro-de-mando'!$K$4=$E5699),OR('Cuadro-de-mando'!$N$4="(Todos)",'Cuadro-de-mando'!$N$4=$F5699)),1,0))</f>
        <v>1</v>
      </c>
    </row>
    <row r="5700" spans="1:10" x14ac:dyDescent="0.25">
      <c r="A5700" t="str">
        <f>IF(Tienda_3!$A900="","","Tienda 3")</f>
        <v>Tienda 3</v>
      </c>
      <c r="B5700" t="str">
        <f>IF($A5700="","",Tienda_3!B900)</f>
        <v>Juguetes</v>
      </c>
      <c r="C5700" t="str">
        <f>IF($A5700="","",Tienda_3!G900)</f>
        <v>Bogotá</v>
      </c>
      <c r="D5700" t="str">
        <f>IF($A5700="","",Tienda_3!F900)</f>
        <v>Blanca Ramirez</v>
      </c>
      <c r="E5700" t="str">
        <f>IF($A5700="","",Tienda_3!I900)</f>
        <v>Tarjeta de crédito</v>
      </c>
      <c r="F5700">
        <f>IF($A5700="","",VALUE(RIGHT(Tienda_3!E900,4)))</f>
        <v>2021</v>
      </c>
      <c r="G5700">
        <f>IF($A5700="","",Tienda_3!C900)</f>
        <v>173300</v>
      </c>
      <c r="H5700">
        <f>IF($A5700="","",Tienda_3!D900)</f>
        <v>7400</v>
      </c>
      <c r="I5700">
        <f>IF($A5700="","",Tienda_3!H900)</f>
        <v>5</v>
      </c>
      <c r="J5700">
        <f>IF($A5700="",0,IF(AND(OR('Cuadro-de-mando'!$B$4="(Todas)",'Cuadro-de-mando'!$B$4=$A5700),OR('Cuadro-de-mando'!$E$4="(Todas)",'Cuadro-de-mando'!$E$4=$B5700),OR('Cuadro-de-mando'!$H$4="(Todas)",'Cuadro-de-mando'!$H$4=$C5700),OR('Cuadro-de-mando'!$K$4="(Todas)",'Cuadro-de-mando'!$K$4=$E5700),OR('Cuadro-de-mando'!$N$4="(Todos)",'Cuadro-de-mando'!$N$4=$F5700)),1,0))</f>
        <v>1</v>
      </c>
    </row>
    <row r="5701" spans="1:10" x14ac:dyDescent="0.25">
      <c r="A5701" t="str">
        <f>IF(Tienda_3!$A901="","","Tienda 3")</f>
        <v>Tienda 3</v>
      </c>
      <c r="B5701" t="str">
        <f>IF($A5701="","",Tienda_3!B901)</f>
        <v>Muebles</v>
      </c>
      <c r="C5701" t="str">
        <f>IF($A5701="","",Tienda_3!G901)</f>
        <v>Bogotá</v>
      </c>
      <c r="D5701" t="str">
        <f>IF($A5701="","",Tienda_3!F901)</f>
        <v>Rafael Acosta</v>
      </c>
      <c r="E5701" t="str">
        <f>IF($A5701="","",Tienda_3!I901)</f>
        <v>Tarjeta de crédito</v>
      </c>
      <c r="F5701">
        <f>IF($A5701="","",VALUE(RIGHT(Tienda_3!E901,4)))</f>
        <v>2021</v>
      </c>
      <c r="G5701">
        <f>IF($A5701="","",Tienda_3!C901)</f>
        <v>214500</v>
      </c>
      <c r="H5701">
        <f>IF($A5701="","",Tienda_3!D901)</f>
        <v>11900</v>
      </c>
      <c r="I5701">
        <f>IF($A5701="","",Tienda_3!H901)</f>
        <v>4</v>
      </c>
      <c r="J5701">
        <f>IF($A5701="",0,IF(AND(OR('Cuadro-de-mando'!$B$4="(Todas)",'Cuadro-de-mando'!$B$4=$A5701),OR('Cuadro-de-mando'!$E$4="(Todas)",'Cuadro-de-mando'!$E$4=$B5701),OR('Cuadro-de-mando'!$H$4="(Todas)",'Cuadro-de-mando'!$H$4=$C5701),OR('Cuadro-de-mando'!$K$4="(Todas)",'Cuadro-de-mando'!$K$4=$E5701),OR('Cuadro-de-mando'!$N$4="(Todos)",'Cuadro-de-mando'!$N$4=$F5701)),1,0))</f>
        <v>1</v>
      </c>
    </row>
    <row r="5702" spans="1:10" x14ac:dyDescent="0.25">
      <c r="A5702" t="str">
        <f>IF(Tienda_3!$A902="","","Tienda 3")</f>
        <v>Tienda 3</v>
      </c>
      <c r="B5702" t="str">
        <f>IF($A5702="","",Tienda_3!B902)</f>
        <v>Artículos para el hogar</v>
      </c>
      <c r="C5702" t="str">
        <f>IF($A5702="","",Tienda_3!G902)</f>
        <v>Barranquilla</v>
      </c>
      <c r="D5702" t="str">
        <f>IF($A5702="","",Tienda_3!F902)</f>
        <v>Mariana Herrera</v>
      </c>
      <c r="E5702" t="str">
        <f>IF($A5702="","",Tienda_3!I902)</f>
        <v>Tarjeta de crédito</v>
      </c>
      <c r="F5702">
        <f>IF($A5702="","",VALUE(RIGHT(Tienda_3!E902,4)))</f>
        <v>2020</v>
      </c>
      <c r="G5702">
        <f>IF($A5702="","",Tienda_3!C902)</f>
        <v>40800</v>
      </c>
      <c r="H5702">
        <f>IF($A5702="","",Tienda_3!D902)</f>
        <v>6900</v>
      </c>
      <c r="I5702">
        <f>IF($A5702="","",Tienda_3!H902)</f>
        <v>5</v>
      </c>
      <c r="J5702">
        <f>IF($A5702="",0,IF(AND(OR('Cuadro-de-mando'!$B$4="(Todas)",'Cuadro-de-mando'!$B$4=$A5702),OR('Cuadro-de-mando'!$E$4="(Todas)",'Cuadro-de-mando'!$E$4=$B5702),OR('Cuadro-de-mando'!$H$4="(Todas)",'Cuadro-de-mando'!$H$4=$C5702),OR('Cuadro-de-mando'!$K$4="(Todas)",'Cuadro-de-mando'!$K$4=$E5702),OR('Cuadro-de-mando'!$N$4="(Todos)",'Cuadro-de-mando'!$N$4=$F5702)),1,0))</f>
        <v>1</v>
      </c>
    </row>
    <row r="5703" spans="1:10" x14ac:dyDescent="0.25">
      <c r="A5703" t="str">
        <f>IF(Tienda_3!$A903="","","Tienda 3")</f>
        <v>Tienda 3</v>
      </c>
      <c r="B5703" t="str">
        <f>IF($A5703="","",Tienda_3!B903)</f>
        <v>Electrodomésticos</v>
      </c>
      <c r="C5703" t="str">
        <f>IF($A5703="","",Tienda_3!G903)</f>
        <v>Bogotá</v>
      </c>
      <c r="D5703" t="str">
        <f>IF($A5703="","",Tienda_3!F903)</f>
        <v>Rafael Acosta</v>
      </c>
      <c r="E5703" t="str">
        <f>IF($A5703="","",Tienda_3!I903)</f>
        <v>Tarjeta de crédito</v>
      </c>
      <c r="F5703">
        <f>IF($A5703="","",VALUE(RIGHT(Tienda_3!E903,4)))</f>
        <v>2021</v>
      </c>
      <c r="G5703">
        <f>IF($A5703="","",Tienda_3!C903)</f>
        <v>972400</v>
      </c>
      <c r="H5703">
        <f>IF($A5703="","",Tienda_3!D903)</f>
        <v>52200</v>
      </c>
      <c r="I5703">
        <f>IF($A5703="","",Tienda_3!H903)</f>
        <v>4</v>
      </c>
      <c r="J5703">
        <f>IF($A5703="",0,IF(AND(OR('Cuadro-de-mando'!$B$4="(Todas)",'Cuadro-de-mando'!$B$4=$A5703),OR('Cuadro-de-mando'!$E$4="(Todas)",'Cuadro-de-mando'!$E$4=$B5703),OR('Cuadro-de-mando'!$H$4="(Todas)",'Cuadro-de-mando'!$H$4=$C5703),OR('Cuadro-de-mando'!$K$4="(Todas)",'Cuadro-de-mando'!$K$4=$E5703),OR('Cuadro-de-mando'!$N$4="(Todos)",'Cuadro-de-mando'!$N$4=$F5703)),1,0))</f>
        <v>1</v>
      </c>
    </row>
    <row r="5704" spans="1:10" x14ac:dyDescent="0.25">
      <c r="A5704" t="str">
        <f>IF(Tienda_3!$A904="","","Tienda 3")</f>
        <v>Tienda 3</v>
      </c>
      <c r="B5704" t="str">
        <f>IF($A5704="","",Tienda_3!B904)</f>
        <v>Electrónicos</v>
      </c>
      <c r="C5704" t="str">
        <f>IF($A5704="","",Tienda_3!G904)</f>
        <v>Cartagena</v>
      </c>
      <c r="D5704" t="str">
        <f>IF($A5704="","",Tienda_3!F904)</f>
        <v>Juliana Costa</v>
      </c>
      <c r="E5704" t="str">
        <f>IF($A5704="","",Tienda_3!I904)</f>
        <v>Tarjeta de crédito</v>
      </c>
      <c r="F5704">
        <f>IF($A5704="","",VALUE(RIGHT(Tienda_3!E904,4)))</f>
        <v>2021</v>
      </c>
      <c r="G5704">
        <f>IF($A5704="","",Tienda_3!C904)</f>
        <v>128400</v>
      </c>
      <c r="H5704">
        <f>IF($A5704="","",Tienda_3!D904)</f>
        <v>7900</v>
      </c>
      <c r="I5704">
        <f>IF($A5704="","",Tienda_3!H904)</f>
        <v>5</v>
      </c>
      <c r="J5704">
        <f>IF($A5704="",0,IF(AND(OR('Cuadro-de-mando'!$B$4="(Todas)",'Cuadro-de-mando'!$B$4=$A5704),OR('Cuadro-de-mando'!$E$4="(Todas)",'Cuadro-de-mando'!$E$4=$B5704),OR('Cuadro-de-mando'!$H$4="(Todas)",'Cuadro-de-mando'!$H$4=$C5704),OR('Cuadro-de-mando'!$K$4="(Todas)",'Cuadro-de-mando'!$K$4=$E5704),OR('Cuadro-de-mando'!$N$4="(Todos)",'Cuadro-de-mando'!$N$4=$F5704)),1,0))</f>
        <v>1</v>
      </c>
    </row>
    <row r="5705" spans="1:10" x14ac:dyDescent="0.25">
      <c r="A5705" t="str">
        <f>IF(Tienda_3!$A905="","","Tienda 3")</f>
        <v>Tienda 3</v>
      </c>
      <c r="B5705" t="str">
        <f>IF($A5705="","",Tienda_3!B905)</f>
        <v>Electrónicos</v>
      </c>
      <c r="C5705" t="str">
        <f>IF($A5705="","",Tienda_3!G905)</f>
        <v>Cali</v>
      </c>
      <c r="D5705" t="str">
        <f>IF($A5705="","",Tienda_3!F905)</f>
        <v>Rafael Acosta</v>
      </c>
      <c r="E5705" t="str">
        <f>IF($A5705="","",Tienda_3!I905)</f>
        <v>Nequi</v>
      </c>
      <c r="F5705">
        <f>IF($A5705="","",VALUE(RIGHT(Tienda_3!E905,4)))</f>
        <v>2022</v>
      </c>
      <c r="G5705">
        <f>IF($A5705="","",Tienda_3!C905)</f>
        <v>1443700</v>
      </c>
      <c r="H5705">
        <f>IF($A5705="","",Tienda_3!D905)</f>
        <v>75100</v>
      </c>
      <c r="I5705">
        <f>IF($A5705="","",Tienda_3!H905)</f>
        <v>5</v>
      </c>
      <c r="J5705">
        <f>IF($A5705="",0,IF(AND(OR('Cuadro-de-mando'!$B$4="(Todas)",'Cuadro-de-mando'!$B$4=$A5705),OR('Cuadro-de-mando'!$E$4="(Todas)",'Cuadro-de-mando'!$E$4=$B5705),OR('Cuadro-de-mando'!$H$4="(Todas)",'Cuadro-de-mando'!$H$4=$C5705),OR('Cuadro-de-mando'!$K$4="(Todas)",'Cuadro-de-mando'!$K$4=$E5705),OR('Cuadro-de-mando'!$N$4="(Todos)",'Cuadro-de-mando'!$N$4=$F5705)),1,0))</f>
        <v>1</v>
      </c>
    </row>
    <row r="5706" spans="1:10" x14ac:dyDescent="0.25">
      <c r="A5706" t="str">
        <f>IF(Tienda_3!$A906="","","Tienda 3")</f>
        <v>Tienda 3</v>
      </c>
      <c r="B5706" t="str">
        <f>IF($A5706="","",Tienda_3!B906)</f>
        <v>Deportes y diversión</v>
      </c>
      <c r="C5706" t="str">
        <f>IF($A5706="","",Tienda_3!G906)</f>
        <v>Pereira</v>
      </c>
      <c r="D5706" t="str">
        <f>IF($A5706="","",Tienda_3!F906)</f>
        <v>Mariana Herrera</v>
      </c>
      <c r="E5706" t="str">
        <f>IF($A5706="","",Tienda_3!I906)</f>
        <v>Tarjeta de crédito</v>
      </c>
      <c r="F5706">
        <f>IF($A5706="","",VALUE(RIGHT(Tienda_3!E906,4)))</f>
        <v>2023</v>
      </c>
      <c r="G5706">
        <f>IF($A5706="","",Tienda_3!C906)</f>
        <v>112000</v>
      </c>
      <c r="H5706">
        <f>IF($A5706="","",Tienda_3!D906)</f>
        <v>6400</v>
      </c>
      <c r="I5706">
        <f>IF($A5706="","",Tienda_3!H906)</f>
        <v>1</v>
      </c>
      <c r="J5706">
        <f>IF($A5706="",0,IF(AND(OR('Cuadro-de-mando'!$B$4="(Todas)",'Cuadro-de-mando'!$B$4=$A5706),OR('Cuadro-de-mando'!$E$4="(Todas)",'Cuadro-de-mando'!$E$4=$B5706),OR('Cuadro-de-mando'!$H$4="(Todas)",'Cuadro-de-mando'!$H$4=$C5706),OR('Cuadro-de-mando'!$K$4="(Todas)",'Cuadro-de-mando'!$K$4=$E5706),OR('Cuadro-de-mando'!$N$4="(Todos)",'Cuadro-de-mando'!$N$4=$F5706)),1,0))</f>
        <v>1</v>
      </c>
    </row>
    <row r="5707" spans="1:10" x14ac:dyDescent="0.25">
      <c r="A5707" t="str">
        <f>IF(Tienda_3!$A907="","","Tienda 3")</f>
        <v>Tienda 3</v>
      </c>
      <c r="B5707" t="str">
        <f>IF($A5707="","",Tienda_3!B907)</f>
        <v>Muebles</v>
      </c>
      <c r="C5707" t="str">
        <f>IF($A5707="","",Tienda_3!G907)</f>
        <v>Cali</v>
      </c>
      <c r="D5707" t="str">
        <f>IF($A5707="","",Tienda_3!F907)</f>
        <v>Maria Alfonso</v>
      </c>
      <c r="E5707" t="str">
        <f>IF($A5707="","",Tienda_3!I907)</f>
        <v>Tarjeta de crédito</v>
      </c>
      <c r="F5707">
        <f>IF($A5707="","",VALUE(RIGHT(Tienda_3!E907,4)))</f>
        <v>2020</v>
      </c>
      <c r="G5707">
        <f>IF($A5707="","",Tienda_3!C907)</f>
        <v>665600</v>
      </c>
      <c r="H5707">
        <f>IF($A5707="","",Tienda_3!D907)</f>
        <v>35800</v>
      </c>
      <c r="I5707">
        <f>IF($A5707="","",Tienda_3!H907)</f>
        <v>1</v>
      </c>
      <c r="J5707">
        <f>IF($A5707="",0,IF(AND(OR('Cuadro-de-mando'!$B$4="(Todas)",'Cuadro-de-mando'!$B$4=$A5707),OR('Cuadro-de-mando'!$E$4="(Todas)",'Cuadro-de-mando'!$E$4=$B5707),OR('Cuadro-de-mando'!$H$4="(Todas)",'Cuadro-de-mando'!$H$4=$C5707),OR('Cuadro-de-mando'!$K$4="(Todas)",'Cuadro-de-mando'!$K$4=$E5707),OR('Cuadro-de-mando'!$N$4="(Todos)",'Cuadro-de-mando'!$N$4=$F5707)),1,0))</f>
        <v>1</v>
      </c>
    </row>
    <row r="5708" spans="1:10" x14ac:dyDescent="0.25">
      <c r="A5708" t="str">
        <f>IF(Tienda_3!$A908="","","Tienda 3")</f>
        <v>Tienda 3</v>
      </c>
      <c r="B5708" t="str">
        <f>IF($A5708="","",Tienda_3!B908)</f>
        <v>Electrodomésticos</v>
      </c>
      <c r="C5708" t="str">
        <f>IF($A5708="","",Tienda_3!G908)</f>
        <v>Cartagena</v>
      </c>
      <c r="D5708" t="str">
        <f>IF($A5708="","",Tienda_3!F908)</f>
        <v>Juan Fernandez</v>
      </c>
      <c r="E5708" t="str">
        <f>IF($A5708="","",Tienda_3!I908)</f>
        <v>Tarjeta de crédito</v>
      </c>
      <c r="F5708">
        <f>IF($A5708="","",VALUE(RIGHT(Tienda_3!E908,4)))</f>
        <v>2021</v>
      </c>
      <c r="G5708">
        <f>IF($A5708="","",Tienda_3!C908)</f>
        <v>555300</v>
      </c>
      <c r="H5708">
        <f>IF($A5708="","",Tienda_3!D908)</f>
        <v>27800</v>
      </c>
      <c r="I5708">
        <f>IF($A5708="","",Tienda_3!H908)</f>
        <v>3</v>
      </c>
      <c r="J5708">
        <f>IF($A5708="",0,IF(AND(OR('Cuadro-de-mando'!$B$4="(Todas)",'Cuadro-de-mando'!$B$4=$A5708),OR('Cuadro-de-mando'!$E$4="(Todas)",'Cuadro-de-mando'!$E$4=$B5708),OR('Cuadro-de-mando'!$H$4="(Todas)",'Cuadro-de-mando'!$H$4=$C5708),OR('Cuadro-de-mando'!$K$4="(Todas)",'Cuadro-de-mando'!$K$4=$E5708),OR('Cuadro-de-mando'!$N$4="(Todos)",'Cuadro-de-mando'!$N$4=$F5708)),1,0))</f>
        <v>1</v>
      </c>
    </row>
    <row r="5709" spans="1:10" x14ac:dyDescent="0.25">
      <c r="A5709" t="str">
        <f>IF(Tienda_3!$A909="","","Tienda 3")</f>
        <v>Tienda 3</v>
      </c>
      <c r="B5709" t="str">
        <f>IF($A5709="","",Tienda_3!B909)</f>
        <v>Muebles</v>
      </c>
      <c r="C5709" t="str">
        <f>IF($A5709="","",Tienda_3!G909)</f>
        <v>Barranquilla</v>
      </c>
      <c r="D5709" t="str">
        <f>IF($A5709="","",Tienda_3!F909)</f>
        <v>Lucas Olivera</v>
      </c>
      <c r="E5709" t="str">
        <f>IF($A5709="","",Tienda_3!I909)</f>
        <v>Tarjeta de crédito</v>
      </c>
      <c r="F5709">
        <f>IF($A5709="","",VALUE(RIGHT(Tienda_3!E909,4)))</f>
        <v>2020</v>
      </c>
      <c r="G5709">
        <f>IF($A5709="","",Tienda_3!C909)</f>
        <v>612100</v>
      </c>
      <c r="H5709">
        <f>IF($A5709="","",Tienda_3!D909)</f>
        <v>33000</v>
      </c>
      <c r="I5709">
        <f>IF($A5709="","",Tienda_3!H909)</f>
        <v>4</v>
      </c>
      <c r="J5709">
        <f>IF($A5709="",0,IF(AND(OR('Cuadro-de-mando'!$B$4="(Todas)",'Cuadro-de-mando'!$B$4=$A5709),OR('Cuadro-de-mando'!$E$4="(Todas)",'Cuadro-de-mando'!$E$4=$B5709),OR('Cuadro-de-mando'!$H$4="(Todas)",'Cuadro-de-mando'!$H$4=$C5709),OR('Cuadro-de-mando'!$K$4="(Todas)",'Cuadro-de-mando'!$K$4=$E5709),OR('Cuadro-de-mando'!$N$4="(Todos)",'Cuadro-de-mando'!$N$4=$F5709)),1,0))</f>
        <v>1</v>
      </c>
    </row>
    <row r="5710" spans="1:10" x14ac:dyDescent="0.25">
      <c r="A5710" t="str">
        <f>IF(Tienda_3!$A910="","","Tienda 3")</f>
        <v>Tienda 3</v>
      </c>
      <c r="B5710" t="str">
        <f>IF($A5710="","",Tienda_3!B910)</f>
        <v>Muebles</v>
      </c>
      <c r="C5710" t="str">
        <f>IF($A5710="","",Tienda_3!G910)</f>
        <v>Barranquilla</v>
      </c>
      <c r="D5710" t="str">
        <f>IF($A5710="","",Tienda_3!F910)</f>
        <v>Camila Rivera</v>
      </c>
      <c r="E5710" t="str">
        <f>IF($A5710="","",Tienda_3!I910)</f>
        <v>Tarjeta de crédito</v>
      </c>
      <c r="F5710">
        <f>IF($A5710="","",VALUE(RIGHT(Tienda_3!E910,4)))</f>
        <v>2021</v>
      </c>
      <c r="G5710">
        <f>IF($A5710="","",Tienda_3!C910)</f>
        <v>640700</v>
      </c>
      <c r="H5710">
        <f>IF($A5710="","",Tienda_3!D910)</f>
        <v>34300</v>
      </c>
      <c r="I5710">
        <f>IF($A5710="","",Tienda_3!H910)</f>
        <v>5</v>
      </c>
      <c r="J5710">
        <f>IF($A5710="",0,IF(AND(OR('Cuadro-de-mando'!$B$4="(Todas)",'Cuadro-de-mando'!$B$4=$A5710),OR('Cuadro-de-mando'!$E$4="(Todas)",'Cuadro-de-mando'!$E$4=$B5710),OR('Cuadro-de-mando'!$H$4="(Todas)",'Cuadro-de-mando'!$H$4=$C5710),OR('Cuadro-de-mando'!$K$4="(Todas)",'Cuadro-de-mando'!$K$4=$E5710),OR('Cuadro-de-mando'!$N$4="(Todos)",'Cuadro-de-mando'!$N$4=$F5710)),1,0))</f>
        <v>1</v>
      </c>
    </row>
    <row r="5711" spans="1:10" x14ac:dyDescent="0.25">
      <c r="A5711" t="str">
        <f>IF(Tienda_3!$A911="","","Tienda 3")</f>
        <v>Tienda 3</v>
      </c>
      <c r="B5711" t="str">
        <f>IF($A5711="","",Tienda_3!B911)</f>
        <v>Electrodomésticos</v>
      </c>
      <c r="C5711" t="str">
        <f>IF($A5711="","",Tienda_3!G911)</f>
        <v>Medellín</v>
      </c>
      <c r="D5711" t="str">
        <f>IF($A5711="","",Tienda_3!F911)</f>
        <v>Juan Fernandez</v>
      </c>
      <c r="E5711" t="str">
        <f>IF($A5711="","",Tienda_3!I911)</f>
        <v>Nequi</v>
      </c>
      <c r="F5711">
        <f>IF($A5711="","",VALUE(RIGHT(Tienda_3!E911,4)))</f>
        <v>2022</v>
      </c>
      <c r="G5711">
        <f>IF($A5711="","",Tienda_3!C911)</f>
        <v>1495800</v>
      </c>
      <c r="H5711">
        <f>IF($A5711="","",Tienda_3!D911)</f>
        <v>80000</v>
      </c>
      <c r="I5711">
        <f>IF($A5711="","",Tienda_3!H911)</f>
        <v>5</v>
      </c>
      <c r="J5711">
        <f>IF($A5711="",0,IF(AND(OR('Cuadro-de-mando'!$B$4="(Todas)",'Cuadro-de-mando'!$B$4=$A5711),OR('Cuadro-de-mando'!$E$4="(Todas)",'Cuadro-de-mando'!$E$4=$B5711),OR('Cuadro-de-mando'!$H$4="(Todas)",'Cuadro-de-mando'!$H$4=$C5711),OR('Cuadro-de-mando'!$K$4="(Todas)",'Cuadro-de-mando'!$K$4=$E5711),OR('Cuadro-de-mando'!$N$4="(Todos)",'Cuadro-de-mando'!$N$4=$F5711)),1,0))</f>
        <v>1</v>
      </c>
    </row>
    <row r="5712" spans="1:10" x14ac:dyDescent="0.25">
      <c r="A5712" t="str">
        <f>IF(Tienda_3!$A912="","","Tienda 3")</f>
        <v>Tienda 3</v>
      </c>
      <c r="B5712" t="str">
        <f>IF($A5712="","",Tienda_3!B912)</f>
        <v>Electrónicos</v>
      </c>
      <c r="C5712" t="str">
        <f>IF($A5712="","",Tienda_3!G912)</f>
        <v>Medellín</v>
      </c>
      <c r="D5712" t="str">
        <f>IF($A5712="","",Tienda_3!F912)</f>
        <v>Izabela de León</v>
      </c>
      <c r="E5712" t="str">
        <f>IF($A5712="","",Tienda_3!I912)</f>
        <v>Tarjeta de crédito</v>
      </c>
      <c r="F5712">
        <f>IF($A5712="","",VALUE(RIGHT(Tienda_3!E912,4)))</f>
        <v>2021</v>
      </c>
      <c r="G5712">
        <f>IF($A5712="","",Tienda_3!C912)</f>
        <v>176200</v>
      </c>
      <c r="H5712">
        <f>IF($A5712="","",Tienda_3!D912)</f>
        <v>18100</v>
      </c>
      <c r="I5712">
        <f>IF($A5712="","",Tienda_3!H912)</f>
        <v>1</v>
      </c>
      <c r="J5712">
        <f>IF($A5712="",0,IF(AND(OR('Cuadro-de-mando'!$B$4="(Todas)",'Cuadro-de-mando'!$B$4=$A5712),OR('Cuadro-de-mando'!$E$4="(Todas)",'Cuadro-de-mando'!$E$4=$B5712),OR('Cuadro-de-mando'!$H$4="(Todas)",'Cuadro-de-mando'!$H$4=$C5712),OR('Cuadro-de-mando'!$K$4="(Todas)",'Cuadro-de-mando'!$K$4=$E5712),OR('Cuadro-de-mando'!$N$4="(Todos)",'Cuadro-de-mando'!$N$4=$F5712)),1,0))</f>
        <v>1</v>
      </c>
    </row>
    <row r="5713" spans="1:10" x14ac:dyDescent="0.25">
      <c r="A5713" t="str">
        <f>IF(Tienda_3!$A913="","","Tienda 3")</f>
        <v>Tienda 3</v>
      </c>
      <c r="B5713" t="str">
        <f>IF($A5713="","",Tienda_3!B913)</f>
        <v>Instrumentos musicales</v>
      </c>
      <c r="C5713" t="str">
        <f>IF($A5713="","",Tienda_3!G913)</f>
        <v>Santa Marta</v>
      </c>
      <c r="D5713" t="str">
        <f>IF($A5713="","",Tienda_3!F913)</f>
        <v>Ángel Rodriguez</v>
      </c>
      <c r="E5713" t="str">
        <f>IF($A5713="","",Tienda_3!I913)</f>
        <v>Nequi</v>
      </c>
      <c r="F5713">
        <f>IF($A5713="","",VALUE(RIGHT(Tienda_3!E913,4)))</f>
        <v>2022</v>
      </c>
      <c r="G5713">
        <f>IF($A5713="","",Tienda_3!C913)</f>
        <v>410000</v>
      </c>
      <c r="H5713">
        <f>IF($A5713="","",Tienda_3!D913)</f>
        <v>20000</v>
      </c>
      <c r="I5713">
        <f>IF($A5713="","",Tienda_3!H913)</f>
        <v>1</v>
      </c>
      <c r="J5713">
        <f>IF($A5713="",0,IF(AND(OR('Cuadro-de-mando'!$B$4="(Todas)",'Cuadro-de-mando'!$B$4=$A5713),OR('Cuadro-de-mando'!$E$4="(Todas)",'Cuadro-de-mando'!$E$4=$B5713),OR('Cuadro-de-mando'!$H$4="(Todas)",'Cuadro-de-mando'!$H$4=$C5713),OR('Cuadro-de-mando'!$K$4="(Todas)",'Cuadro-de-mando'!$K$4=$E5713),OR('Cuadro-de-mando'!$N$4="(Todos)",'Cuadro-de-mando'!$N$4=$F5713)),1,0))</f>
        <v>1</v>
      </c>
    </row>
    <row r="5714" spans="1:10" x14ac:dyDescent="0.25">
      <c r="A5714" t="str">
        <f>IF(Tienda_3!$A914="","","Tienda 3")</f>
        <v>Tienda 3</v>
      </c>
      <c r="B5714" t="str">
        <f>IF($A5714="","",Tienda_3!B914)</f>
        <v>Muebles</v>
      </c>
      <c r="C5714" t="str">
        <f>IF($A5714="","",Tienda_3!G914)</f>
        <v>Bogotá</v>
      </c>
      <c r="D5714" t="str">
        <f>IF($A5714="","",Tienda_3!F914)</f>
        <v>Felipe Santos</v>
      </c>
      <c r="E5714" t="str">
        <f>IF($A5714="","",Tienda_3!I914)</f>
        <v>Tarjeta de crédito</v>
      </c>
      <c r="F5714">
        <f>IF($A5714="","",VALUE(RIGHT(Tienda_3!E914,4)))</f>
        <v>2020</v>
      </c>
      <c r="G5714">
        <f>IF($A5714="","",Tienda_3!C914)</f>
        <v>624100</v>
      </c>
      <c r="H5714">
        <f>IF($A5714="","",Tienda_3!D914)</f>
        <v>31400</v>
      </c>
      <c r="I5714">
        <f>IF($A5714="","",Tienda_3!H914)</f>
        <v>1</v>
      </c>
      <c r="J5714">
        <f>IF($A5714="",0,IF(AND(OR('Cuadro-de-mando'!$B$4="(Todas)",'Cuadro-de-mando'!$B$4=$A5714),OR('Cuadro-de-mando'!$E$4="(Todas)",'Cuadro-de-mando'!$E$4=$B5714),OR('Cuadro-de-mando'!$H$4="(Todas)",'Cuadro-de-mando'!$H$4=$C5714),OR('Cuadro-de-mando'!$K$4="(Todas)",'Cuadro-de-mando'!$K$4=$E5714),OR('Cuadro-de-mando'!$N$4="(Todos)",'Cuadro-de-mando'!$N$4=$F5714)),1,0))</f>
        <v>1</v>
      </c>
    </row>
    <row r="5715" spans="1:10" x14ac:dyDescent="0.25">
      <c r="A5715" t="str">
        <f>IF(Tienda_3!$A915="","","Tienda 3")</f>
        <v>Tienda 3</v>
      </c>
      <c r="B5715" t="str">
        <f>IF($A5715="","",Tienda_3!B915)</f>
        <v>Artículos para el hogar</v>
      </c>
      <c r="C5715" t="str">
        <f>IF($A5715="","",Tienda_3!G915)</f>
        <v>Medellín</v>
      </c>
      <c r="D5715" t="str">
        <f>IF($A5715="","",Tienda_3!F915)</f>
        <v>Lucas Olivera</v>
      </c>
      <c r="E5715" t="str">
        <f>IF($A5715="","",Tienda_3!I915)</f>
        <v>Tarjeta de crédito</v>
      </c>
      <c r="F5715">
        <f>IF($A5715="","",VALUE(RIGHT(Tienda_3!E915,4)))</f>
        <v>2020</v>
      </c>
      <c r="G5715">
        <f>IF($A5715="","",Tienda_3!C915)</f>
        <v>37500</v>
      </c>
      <c r="H5715">
        <f>IF($A5715="","",Tienda_3!D915)</f>
        <v>0</v>
      </c>
      <c r="I5715">
        <f>IF($A5715="","",Tienda_3!H915)</f>
        <v>5</v>
      </c>
      <c r="J5715">
        <f>IF($A5715="",0,IF(AND(OR('Cuadro-de-mando'!$B$4="(Todas)",'Cuadro-de-mando'!$B$4=$A5715),OR('Cuadro-de-mando'!$E$4="(Todas)",'Cuadro-de-mando'!$E$4=$B5715),OR('Cuadro-de-mando'!$H$4="(Todas)",'Cuadro-de-mando'!$H$4=$C5715),OR('Cuadro-de-mando'!$K$4="(Todas)",'Cuadro-de-mando'!$K$4=$E5715),OR('Cuadro-de-mando'!$N$4="(Todos)",'Cuadro-de-mando'!$N$4=$F5715)),1,0))</f>
        <v>1</v>
      </c>
    </row>
    <row r="5716" spans="1:10" x14ac:dyDescent="0.25">
      <c r="A5716" t="str">
        <f>IF(Tienda_3!$A916="","","Tienda 3")</f>
        <v>Tienda 3</v>
      </c>
      <c r="B5716" t="str">
        <f>IF($A5716="","",Tienda_3!B916)</f>
        <v>Muebles</v>
      </c>
      <c r="C5716" t="str">
        <f>IF($A5716="","",Tienda_3!G916)</f>
        <v>Bucaramanga</v>
      </c>
      <c r="D5716" t="str">
        <f>IF($A5716="","",Tienda_3!F916)</f>
        <v>Mariana Herrera</v>
      </c>
      <c r="E5716" t="str">
        <f>IF($A5716="","",Tienda_3!I916)</f>
        <v>Tarjeta de crédito</v>
      </c>
      <c r="F5716">
        <f>IF($A5716="","",VALUE(RIGHT(Tienda_3!E916,4)))</f>
        <v>2020</v>
      </c>
      <c r="G5716">
        <f>IF($A5716="","",Tienda_3!C916)</f>
        <v>494800</v>
      </c>
      <c r="H5716">
        <f>IF($A5716="","",Tienda_3!D916)</f>
        <v>31100</v>
      </c>
      <c r="I5716">
        <f>IF($A5716="","",Tienda_3!H916)</f>
        <v>5</v>
      </c>
      <c r="J5716">
        <f>IF($A5716="",0,IF(AND(OR('Cuadro-de-mando'!$B$4="(Todas)",'Cuadro-de-mando'!$B$4=$A5716),OR('Cuadro-de-mando'!$E$4="(Todas)",'Cuadro-de-mando'!$E$4=$B5716),OR('Cuadro-de-mando'!$H$4="(Todas)",'Cuadro-de-mando'!$H$4=$C5716),OR('Cuadro-de-mando'!$K$4="(Todas)",'Cuadro-de-mando'!$K$4=$E5716),OR('Cuadro-de-mando'!$N$4="(Todos)",'Cuadro-de-mando'!$N$4=$F5716)),1,0))</f>
        <v>1</v>
      </c>
    </row>
    <row r="5717" spans="1:10" x14ac:dyDescent="0.25">
      <c r="A5717" t="str">
        <f>IF(Tienda_3!$A917="","","Tienda 3")</f>
        <v>Tienda 3</v>
      </c>
      <c r="B5717" t="str">
        <f>IF($A5717="","",Tienda_3!B917)</f>
        <v>Instrumentos musicales</v>
      </c>
      <c r="C5717" t="str">
        <f>IF($A5717="","",Tienda_3!G917)</f>
        <v>Santa Marta</v>
      </c>
      <c r="D5717" t="str">
        <f>IF($A5717="","",Tienda_3!F917)</f>
        <v>Camila Rivera</v>
      </c>
      <c r="E5717" t="str">
        <f>IF($A5717="","",Tienda_3!I917)</f>
        <v>Tarjeta de crédito</v>
      </c>
      <c r="F5717">
        <f>IF($A5717="","",VALUE(RIGHT(Tienda_3!E917,4)))</f>
        <v>2022</v>
      </c>
      <c r="G5717">
        <f>IF($A5717="","",Tienda_3!C917)</f>
        <v>255500</v>
      </c>
      <c r="H5717">
        <f>IF($A5717="","",Tienda_3!D917)</f>
        <v>14000</v>
      </c>
      <c r="I5717">
        <f>IF($A5717="","",Tienda_3!H917)</f>
        <v>3</v>
      </c>
      <c r="J5717">
        <f>IF($A5717="",0,IF(AND(OR('Cuadro-de-mando'!$B$4="(Todas)",'Cuadro-de-mando'!$B$4=$A5717),OR('Cuadro-de-mando'!$E$4="(Todas)",'Cuadro-de-mando'!$E$4=$B5717),OR('Cuadro-de-mando'!$H$4="(Todas)",'Cuadro-de-mando'!$H$4=$C5717),OR('Cuadro-de-mando'!$K$4="(Todas)",'Cuadro-de-mando'!$K$4=$E5717),OR('Cuadro-de-mando'!$N$4="(Todos)",'Cuadro-de-mando'!$N$4=$F5717)),1,0))</f>
        <v>1</v>
      </c>
    </row>
    <row r="5718" spans="1:10" x14ac:dyDescent="0.25">
      <c r="A5718" t="str">
        <f>IF(Tienda_3!$A918="","","Tienda 3")</f>
        <v>Tienda 3</v>
      </c>
      <c r="B5718" t="str">
        <f>IF($A5718="","",Tienda_3!B918)</f>
        <v>Libros</v>
      </c>
      <c r="C5718" t="str">
        <f>IF($A5718="","",Tienda_3!G918)</f>
        <v>Bogotá</v>
      </c>
      <c r="D5718" t="str">
        <f>IF($A5718="","",Tienda_3!F918)</f>
        <v>Juan Fernandez</v>
      </c>
      <c r="E5718" t="str">
        <f>IF($A5718="","",Tienda_3!I918)</f>
        <v>Tarjeta de crédito</v>
      </c>
      <c r="F5718">
        <f>IF($A5718="","",VALUE(RIGHT(Tienda_3!E918,4)))</f>
        <v>2020</v>
      </c>
      <c r="G5718">
        <f>IF($A5718="","",Tienda_3!C918)</f>
        <v>52800</v>
      </c>
      <c r="H5718">
        <f>IF($A5718="","",Tienda_3!D918)</f>
        <v>1000</v>
      </c>
      <c r="I5718">
        <f>IF($A5718="","",Tienda_3!H918)</f>
        <v>5</v>
      </c>
      <c r="J5718">
        <f>IF($A5718="",0,IF(AND(OR('Cuadro-de-mando'!$B$4="(Todas)",'Cuadro-de-mando'!$B$4=$A5718),OR('Cuadro-de-mando'!$E$4="(Todas)",'Cuadro-de-mando'!$E$4=$B5718),OR('Cuadro-de-mando'!$H$4="(Todas)",'Cuadro-de-mando'!$H$4=$C5718),OR('Cuadro-de-mando'!$K$4="(Todas)",'Cuadro-de-mando'!$K$4=$E5718),OR('Cuadro-de-mando'!$N$4="(Todos)",'Cuadro-de-mando'!$N$4=$F5718)),1,0))</f>
        <v>1</v>
      </c>
    </row>
    <row r="5719" spans="1:10" x14ac:dyDescent="0.25">
      <c r="A5719" t="str">
        <f>IF(Tienda_3!$A919="","","Tienda 3")</f>
        <v>Tienda 3</v>
      </c>
      <c r="B5719" t="str">
        <f>IF($A5719="","",Tienda_3!B919)</f>
        <v>Libros</v>
      </c>
      <c r="C5719" t="str">
        <f>IF($A5719="","",Tienda_3!G919)</f>
        <v>Medellín</v>
      </c>
      <c r="D5719" t="str">
        <f>IF($A5719="","",Tienda_3!F919)</f>
        <v>Santiago Silva</v>
      </c>
      <c r="E5719" t="str">
        <f>IF($A5719="","",Tienda_3!I919)</f>
        <v>Tarjeta de crédito</v>
      </c>
      <c r="F5719">
        <f>IF($A5719="","",VALUE(RIGHT(Tienda_3!E919,4)))</f>
        <v>2020</v>
      </c>
      <c r="G5719">
        <f>IF($A5719="","",Tienda_3!C919)</f>
        <v>59500</v>
      </c>
      <c r="H5719">
        <f>IF($A5719="","",Tienda_3!D919)</f>
        <v>1400</v>
      </c>
      <c r="I5719">
        <f>IF($A5719="","",Tienda_3!H919)</f>
        <v>5</v>
      </c>
      <c r="J5719">
        <f>IF($A5719="",0,IF(AND(OR('Cuadro-de-mando'!$B$4="(Todas)",'Cuadro-de-mando'!$B$4=$A5719),OR('Cuadro-de-mando'!$E$4="(Todas)",'Cuadro-de-mando'!$E$4=$B5719),OR('Cuadro-de-mando'!$H$4="(Todas)",'Cuadro-de-mando'!$H$4=$C5719),OR('Cuadro-de-mando'!$K$4="(Todas)",'Cuadro-de-mando'!$K$4=$E5719),OR('Cuadro-de-mando'!$N$4="(Todos)",'Cuadro-de-mando'!$N$4=$F5719)),1,0))</f>
        <v>1</v>
      </c>
    </row>
    <row r="5720" spans="1:10" x14ac:dyDescent="0.25">
      <c r="A5720" t="str">
        <f>IF(Tienda_3!$A920="","","Tienda 3")</f>
        <v>Tienda 3</v>
      </c>
      <c r="B5720" t="str">
        <f>IF($A5720="","",Tienda_3!B920)</f>
        <v>Electrónicos</v>
      </c>
      <c r="C5720" t="str">
        <f>IF($A5720="","",Tienda_3!G920)</f>
        <v>Bogotá</v>
      </c>
      <c r="D5720" t="str">
        <f>IF($A5720="","",Tienda_3!F920)</f>
        <v>Juliana Costa</v>
      </c>
      <c r="E5720" t="str">
        <f>IF($A5720="","",Tienda_3!I920)</f>
        <v>Tarjeta de crédito</v>
      </c>
      <c r="F5720">
        <f>IF($A5720="","",VALUE(RIGHT(Tienda_3!E920,4)))</f>
        <v>2021</v>
      </c>
      <c r="G5720">
        <f>IF($A5720="","",Tienda_3!C920)</f>
        <v>857900</v>
      </c>
      <c r="H5720">
        <f>IF($A5720="","",Tienda_3!D920)</f>
        <v>46200</v>
      </c>
      <c r="I5720">
        <f>IF($A5720="","",Tienda_3!H920)</f>
        <v>1</v>
      </c>
      <c r="J5720">
        <f>IF($A5720="",0,IF(AND(OR('Cuadro-de-mando'!$B$4="(Todas)",'Cuadro-de-mando'!$B$4=$A5720),OR('Cuadro-de-mando'!$E$4="(Todas)",'Cuadro-de-mando'!$E$4=$B5720),OR('Cuadro-de-mando'!$H$4="(Todas)",'Cuadro-de-mando'!$H$4=$C5720),OR('Cuadro-de-mando'!$K$4="(Todas)",'Cuadro-de-mando'!$K$4=$E5720),OR('Cuadro-de-mando'!$N$4="(Todos)",'Cuadro-de-mando'!$N$4=$F5720)),1,0))</f>
        <v>1</v>
      </c>
    </row>
    <row r="5721" spans="1:10" x14ac:dyDescent="0.25">
      <c r="A5721" t="str">
        <f>IF(Tienda_3!$A921="","","Tienda 3")</f>
        <v>Tienda 3</v>
      </c>
      <c r="B5721" t="str">
        <f>IF($A5721="","",Tienda_3!B921)</f>
        <v>Electrónicos</v>
      </c>
      <c r="C5721" t="str">
        <f>IF($A5721="","",Tienda_3!G921)</f>
        <v>Bogotá</v>
      </c>
      <c r="D5721" t="str">
        <f>IF($A5721="","",Tienda_3!F921)</f>
        <v>Ángel Rodriguez</v>
      </c>
      <c r="E5721" t="str">
        <f>IF($A5721="","",Tienda_3!I921)</f>
        <v>Tarjeta de crédito</v>
      </c>
      <c r="F5721">
        <f>IF($A5721="","",VALUE(RIGHT(Tienda_3!E921,4)))</f>
        <v>2021</v>
      </c>
      <c r="G5721">
        <f>IF($A5721="","",Tienda_3!C921)</f>
        <v>902500</v>
      </c>
      <c r="H5721">
        <f>IF($A5721="","",Tienda_3!D921)</f>
        <v>46200</v>
      </c>
      <c r="I5721">
        <f>IF($A5721="","",Tienda_3!H921)</f>
        <v>5</v>
      </c>
      <c r="J5721">
        <f>IF($A5721="",0,IF(AND(OR('Cuadro-de-mando'!$B$4="(Todas)",'Cuadro-de-mando'!$B$4=$A5721),OR('Cuadro-de-mando'!$E$4="(Todas)",'Cuadro-de-mando'!$E$4=$B5721),OR('Cuadro-de-mando'!$H$4="(Todas)",'Cuadro-de-mando'!$H$4=$C5721),OR('Cuadro-de-mando'!$K$4="(Todas)",'Cuadro-de-mando'!$K$4=$E5721),OR('Cuadro-de-mando'!$N$4="(Todos)",'Cuadro-de-mando'!$N$4=$F5721)),1,0))</f>
        <v>1</v>
      </c>
    </row>
    <row r="5722" spans="1:10" x14ac:dyDescent="0.25">
      <c r="A5722" t="str">
        <f>IF(Tienda_3!$A922="","","Tienda 3")</f>
        <v>Tienda 3</v>
      </c>
      <c r="B5722" t="str">
        <f>IF($A5722="","",Tienda_3!B922)</f>
        <v>Electrónicos</v>
      </c>
      <c r="C5722" t="str">
        <f>IF($A5722="","",Tienda_3!G922)</f>
        <v>Bogotá</v>
      </c>
      <c r="D5722" t="str">
        <f>IF($A5722="","",Tienda_3!F922)</f>
        <v>Camila Rivera</v>
      </c>
      <c r="E5722" t="str">
        <f>IF($A5722="","",Tienda_3!I922)</f>
        <v>Tarjeta de crédito</v>
      </c>
      <c r="F5722">
        <f>IF($A5722="","",VALUE(RIGHT(Tienda_3!E922,4)))</f>
        <v>2021</v>
      </c>
      <c r="G5722">
        <f>IF($A5722="","",Tienda_3!C922)</f>
        <v>2254400</v>
      </c>
      <c r="H5722">
        <f>IF($A5722="","",Tienda_3!D922)</f>
        <v>120700</v>
      </c>
      <c r="I5722">
        <f>IF($A5722="","",Tienda_3!H922)</f>
        <v>1</v>
      </c>
      <c r="J5722">
        <f>IF($A5722="",0,IF(AND(OR('Cuadro-de-mando'!$B$4="(Todas)",'Cuadro-de-mando'!$B$4=$A5722),OR('Cuadro-de-mando'!$E$4="(Todas)",'Cuadro-de-mando'!$E$4=$B5722),OR('Cuadro-de-mando'!$H$4="(Todas)",'Cuadro-de-mando'!$H$4=$C5722),OR('Cuadro-de-mando'!$K$4="(Todas)",'Cuadro-de-mando'!$K$4=$E5722),OR('Cuadro-de-mando'!$N$4="(Todos)",'Cuadro-de-mando'!$N$4=$F5722)),1,0))</f>
        <v>1</v>
      </c>
    </row>
    <row r="5723" spans="1:10" x14ac:dyDescent="0.25">
      <c r="A5723" t="str">
        <f>IF(Tienda_3!$A923="","","Tienda 3")</f>
        <v>Tienda 3</v>
      </c>
      <c r="B5723" t="str">
        <f>IF($A5723="","",Tienda_3!B923)</f>
        <v>Instrumentos musicales</v>
      </c>
      <c r="C5723" t="str">
        <f>IF($A5723="","",Tienda_3!G923)</f>
        <v>Cúcuta</v>
      </c>
      <c r="D5723" t="str">
        <f>IF($A5723="","",Tienda_3!F923)</f>
        <v>Juan Fernandez</v>
      </c>
      <c r="E5723" t="str">
        <f>IF($A5723="","",Tienda_3!I923)</f>
        <v>Nequi</v>
      </c>
      <c r="F5723">
        <f>IF($A5723="","",VALUE(RIGHT(Tienda_3!E923,4)))</f>
        <v>2020</v>
      </c>
      <c r="G5723">
        <f>IF($A5723="","",Tienda_3!C923)</f>
        <v>70300</v>
      </c>
      <c r="H5723">
        <f>IF($A5723="","",Tienda_3!D923)</f>
        <v>4000</v>
      </c>
      <c r="I5723">
        <f>IF($A5723="","",Tienda_3!H923)</f>
        <v>1</v>
      </c>
      <c r="J5723">
        <f>IF($A5723="",0,IF(AND(OR('Cuadro-de-mando'!$B$4="(Todas)",'Cuadro-de-mando'!$B$4=$A5723),OR('Cuadro-de-mando'!$E$4="(Todas)",'Cuadro-de-mando'!$E$4=$B5723),OR('Cuadro-de-mando'!$H$4="(Todas)",'Cuadro-de-mando'!$H$4=$C5723),OR('Cuadro-de-mando'!$K$4="(Todas)",'Cuadro-de-mando'!$K$4=$E5723),OR('Cuadro-de-mando'!$N$4="(Todos)",'Cuadro-de-mando'!$N$4=$F5723)),1,0))</f>
        <v>1</v>
      </c>
    </row>
    <row r="5724" spans="1:10" x14ac:dyDescent="0.25">
      <c r="A5724" t="str">
        <f>IF(Tienda_3!$A924="","","Tienda 3")</f>
        <v>Tienda 3</v>
      </c>
      <c r="B5724" t="str">
        <f>IF($A5724="","",Tienda_3!B924)</f>
        <v>Deportes y diversión</v>
      </c>
      <c r="C5724" t="str">
        <f>IF($A5724="","",Tienda_3!G924)</f>
        <v>Medellín</v>
      </c>
      <c r="D5724" t="str">
        <f>IF($A5724="","",Tienda_3!F924)</f>
        <v>Rafael Acosta</v>
      </c>
      <c r="E5724" t="str">
        <f>IF($A5724="","",Tienda_3!I924)</f>
        <v>Tarjeta de crédito</v>
      </c>
      <c r="F5724">
        <f>IF($A5724="","",VALUE(RIGHT(Tienda_3!E924,4)))</f>
        <v>2023</v>
      </c>
      <c r="G5724">
        <f>IF($A5724="","",Tienda_3!C924)</f>
        <v>47100</v>
      </c>
      <c r="H5724">
        <f>IF($A5724="","",Tienda_3!D924)</f>
        <v>2700</v>
      </c>
      <c r="I5724">
        <f>IF($A5724="","",Tienda_3!H924)</f>
        <v>5</v>
      </c>
      <c r="J5724">
        <f>IF($A5724="",0,IF(AND(OR('Cuadro-de-mando'!$B$4="(Todas)",'Cuadro-de-mando'!$B$4=$A5724),OR('Cuadro-de-mando'!$E$4="(Todas)",'Cuadro-de-mando'!$E$4=$B5724),OR('Cuadro-de-mando'!$H$4="(Todas)",'Cuadro-de-mando'!$H$4=$C5724),OR('Cuadro-de-mando'!$K$4="(Todas)",'Cuadro-de-mando'!$K$4=$E5724),OR('Cuadro-de-mando'!$N$4="(Todos)",'Cuadro-de-mando'!$N$4=$F5724)),1,0))</f>
        <v>1</v>
      </c>
    </row>
    <row r="5725" spans="1:10" x14ac:dyDescent="0.25">
      <c r="A5725" t="str">
        <f>IF(Tienda_3!$A925="","","Tienda 3")</f>
        <v>Tienda 3</v>
      </c>
      <c r="B5725" t="str">
        <f>IF($A5725="","",Tienda_3!B925)</f>
        <v>Electrodomésticos</v>
      </c>
      <c r="C5725" t="str">
        <f>IF($A5725="","",Tienda_3!G925)</f>
        <v>Bogotá</v>
      </c>
      <c r="D5725" t="str">
        <f>IF($A5725="","",Tienda_3!F925)</f>
        <v>Santiago Silva</v>
      </c>
      <c r="E5725" t="str">
        <f>IF($A5725="","",Tienda_3!I925)</f>
        <v>Tarjeta de crédito</v>
      </c>
      <c r="F5725">
        <f>IF($A5725="","",VALUE(RIGHT(Tienda_3!E925,4)))</f>
        <v>2020</v>
      </c>
      <c r="G5725">
        <f>IF($A5725="","",Tienda_3!C925)</f>
        <v>1099000</v>
      </c>
      <c r="H5725">
        <f>IF($A5725="","",Tienda_3!D925)</f>
        <v>59200</v>
      </c>
      <c r="I5725">
        <f>IF($A5725="","",Tienda_3!H925)</f>
        <v>2</v>
      </c>
      <c r="J5725">
        <f>IF($A5725="",0,IF(AND(OR('Cuadro-de-mando'!$B$4="(Todas)",'Cuadro-de-mando'!$B$4=$A5725),OR('Cuadro-de-mando'!$E$4="(Todas)",'Cuadro-de-mando'!$E$4=$B5725),OR('Cuadro-de-mando'!$H$4="(Todas)",'Cuadro-de-mando'!$H$4=$C5725),OR('Cuadro-de-mando'!$K$4="(Todas)",'Cuadro-de-mando'!$K$4=$E5725),OR('Cuadro-de-mando'!$N$4="(Todos)",'Cuadro-de-mando'!$N$4=$F5725)),1,0))</f>
        <v>1</v>
      </c>
    </row>
    <row r="5726" spans="1:10" x14ac:dyDescent="0.25">
      <c r="A5726" t="str">
        <f>IF(Tienda_3!$A926="","","Tienda 3")</f>
        <v>Tienda 3</v>
      </c>
      <c r="B5726" t="str">
        <f>IF($A5726="","",Tienda_3!B926)</f>
        <v>Artículos para el hogar</v>
      </c>
      <c r="C5726" t="str">
        <f>IF($A5726="","",Tienda_3!G926)</f>
        <v>Bogotá</v>
      </c>
      <c r="D5726" t="str">
        <f>IF($A5726="","",Tienda_3!F926)</f>
        <v>Blanca Ramirez</v>
      </c>
      <c r="E5726" t="str">
        <f>IF($A5726="","",Tienda_3!I926)</f>
        <v>Nequi</v>
      </c>
      <c r="F5726">
        <f>IF($A5726="","",VALUE(RIGHT(Tienda_3!E926,4)))</f>
        <v>2021</v>
      </c>
      <c r="G5726">
        <f>IF($A5726="","",Tienda_3!C926)</f>
        <v>79200</v>
      </c>
      <c r="H5726">
        <f>IF($A5726="","",Tienda_3!D926)</f>
        <v>2400</v>
      </c>
      <c r="I5726">
        <f>IF($A5726="","",Tienda_3!H926)</f>
        <v>5</v>
      </c>
      <c r="J5726">
        <f>IF($A5726="",0,IF(AND(OR('Cuadro-de-mando'!$B$4="(Todas)",'Cuadro-de-mando'!$B$4=$A5726),OR('Cuadro-de-mando'!$E$4="(Todas)",'Cuadro-de-mando'!$E$4=$B5726),OR('Cuadro-de-mando'!$H$4="(Todas)",'Cuadro-de-mando'!$H$4=$C5726),OR('Cuadro-de-mando'!$K$4="(Todas)",'Cuadro-de-mando'!$K$4=$E5726),OR('Cuadro-de-mando'!$N$4="(Todos)",'Cuadro-de-mando'!$N$4=$F5726)),1,0))</f>
        <v>1</v>
      </c>
    </row>
    <row r="5727" spans="1:10" x14ac:dyDescent="0.25">
      <c r="A5727" t="str">
        <f>IF(Tienda_3!$A927="","","Tienda 3")</f>
        <v>Tienda 3</v>
      </c>
      <c r="B5727" t="str">
        <f>IF($A5727="","",Tienda_3!B927)</f>
        <v>Electrónicos</v>
      </c>
      <c r="C5727" t="str">
        <f>IF($A5727="","",Tienda_3!G927)</f>
        <v>Pereira</v>
      </c>
      <c r="D5727" t="str">
        <f>IF($A5727="","",Tienda_3!F927)</f>
        <v>Maria Alfonso</v>
      </c>
      <c r="E5727" t="str">
        <f>IF($A5727="","",Tienda_3!I927)</f>
        <v>Tarjeta de crédito</v>
      </c>
      <c r="F5727">
        <f>IF($A5727="","",VALUE(RIGHT(Tienda_3!E927,4)))</f>
        <v>2021</v>
      </c>
      <c r="G5727">
        <f>IF($A5727="","",Tienda_3!C927)</f>
        <v>247800</v>
      </c>
      <c r="H5727">
        <f>IF($A5727="","",Tienda_3!D927)</f>
        <v>13400</v>
      </c>
      <c r="I5727">
        <f>IF($A5727="","",Tienda_3!H927)</f>
        <v>3</v>
      </c>
      <c r="J5727">
        <f>IF($A5727="",0,IF(AND(OR('Cuadro-de-mando'!$B$4="(Todas)",'Cuadro-de-mando'!$B$4=$A5727),OR('Cuadro-de-mando'!$E$4="(Todas)",'Cuadro-de-mando'!$E$4=$B5727),OR('Cuadro-de-mando'!$H$4="(Todas)",'Cuadro-de-mando'!$H$4=$C5727),OR('Cuadro-de-mando'!$K$4="(Todas)",'Cuadro-de-mando'!$K$4=$E5727),OR('Cuadro-de-mando'!$N$4="(Todos)",'Cuadro-de-mando'!$N$4=$F5727)),1,0))</f>
        <v>1</v>
      </c>
    </row>
    <row r="5728" spans="1:10" x14ac:dyDescent="0.25">
      <c r="A5728" t="str">
        <f>IF(Tienda_3!$A928="","","Tienda 3")</f>
        <v>Tienda 3</v>
      </c>
      <c r="B5728" t="str">
        <f>IF($A5728="","",Tienda_3!B928)</f>
        <v>Electrodomésticos</v>
      </c>
      <c r="C5728" t="str">
        <f>IF($A5728="","",Tienda_3!G928)</f>
        <v>Bogotá</v>
      </c>
      <c r="D5728" t="str">
        <f>IF($A5728="","",Tienda_3!F928)</f>
        <v>Camila Rivera</v>
      </c>
      <c r="E5728" t="str">
        <f>IF($A5728="","",Tienda_3!I928)</f>
        <v>Tarjeta de crédito</v>
      </c>
      <c r="F5728">
        <f>IF($A5728="","",VALUE(RIGHT(Tienda_3!E928,4)))</f>
        <v>2023</v>
      </c>
      <c r="G5728">
        <f>IF($A5728="","",Tienda_3!C928)</f>
        <v>1623900</v>
      </c>
      <c r="H5728">
        <f>IF($A5728="","",Tienda_3!D928)</f>
        <v>87100</v>
      </c>
      <c r="I5728">
        <f>IF($A5728="","",Tienda_3!H928)</f>
        <v>5</v>
      </c>
      <c r="J5728">
        <f>IF($A5728="",0,IF(AND(OR('Cuadro-de-mando'!$B$4="(Todas)",'Cuadro-de-mando'!$B$4=$A5728),OR('Cuadro-de-mando'!$E$4="(Todas)",'Cuadro-de-mando'!$E$4=$B5728),OR('Cuadro-de-mando'!$H$4="(Todas)",'Cuadro-de-mando'!$H$4=$C5728),OR('Cuadro-de-mando'!$K$4="(Todas)",'Cuadro-de-mando'!$K$4=$E5728),OR('Cuadro-de-mando'!$N$4="(Todos)",'Cuadro-de-mando'!$N$4=$F5728)),1,0))</f>
        <v>1</v>
      </c>
    </row>
    <row r="5729" spans="1:10" x14ac:dyDescent="0.25">
      <c r="A5729" t="str">
        <f>IF(Tienda_3!$A929="","","Tienda 3")</f>
        <v>Tienda 3</v>
      </c>
      <c r="B5729" t="str">
        <f>IF($A5729="","",Tienda_3!B929)</f>
        <v>Libros</v>
      </c>
      <c r="C5729" t="str">
        <f>IF($A5729="","",Tienda_3!G929)</f>
        <v>Bogotá</v>
      </c>
      <c r="D5729" t="str">
        <f>IF($A5729="","",Tienda_3!F929)</f>
        <v>Camila Rivera</v>
      </c>
      <c r="E5729" t="str">
        <f>IF($A5729="","",Tienda_3!I929)</f>
        <v>Nequi</v>
      </c>
      <c r="F5729">
        <f>IF($A5729="","",VALUE(RIGHT(Tienda_3!E929,4)))</f>
        <v>2020</v>
      </c>
      <c r="G5729">
        <f>IF($A5729="","",Tienda_3!C929)</f>
        <v>30500</v>
      </c>
      <c r="H5729">
        <f>IF($A5729="","",Tienda_3!D929)</f>
        <v>0</v>
      </c>
      <c r="I5729">
        <f>IF($A5729="","",Tienda_3!H929)</f>
        <v>5</v>
      </c>
      <c r="J5729">
        <f>IF($A5729="",0,IF(AND(OR('Cuadro-de-mando'!$B$4="(Todas)",'Cuadro-de-mando'!$B$4=$A5729),OR('Cuadro-de-mando'!$E$4="(Todas)",'Cuadro-de-mando'!$E$4=$B5729),OR('Cuadro-de-mando'!$H$4="(Todas)",'Cuadro-de-mando'!$H$4=$C5729),OR('Cuadro-de-mando'!$K$4="(Todas)",'Cuadro-de-mando'!$K$4=$E5729),OR('Cuadro-de-mando'!$N$4="(Todos)",'Cuadro-de-mando'!$N$4=$F5729)),1,0))</f>
        <v>1</v>
      </c>
    </row>
    <row r="5730" spans="1:10" x14ac:dyDescent="0.25">
      <c r="A5730" t="str">
        <f>IF(Tienda_3!$A930="","","Tienda 3")</f>
        <v>Tienda 3</v>
      </c>
      <c r="B5730" t="str">
        <f>IF($A5730="","",Tienda_3!B930)</f>
        <v>Electrodomésticos</v>
      </c>
      <c r="C5730" t="str">
        <f>IF($A5730="","",Tienda_3!G930)</f>
        <v>Santa Marta</v>
      </c>
      <c r="D5730" t="str">
        <f>IF($A5730="","",Tienda_3!F930)</f>
        <v>Juan Fernandez</v>
      </c>
      <c r="E5730" t="str">
        <f>IF($A5730="","",Tienda_3!I930)</f>
        <v>Tarjeta de débito</v>
      </c>
      <c r="F5730">
        <f>IF($A5730="","",VALUE(RIGHT(Tienda_3!E930,4)))</f>
        <v>2021</v>
      </c>
      <c r="G5730">
        <f>IF($A5730="","",Tienda_3!C930)</f>
        <v>788800</v>
      </c>
      <c r="H5730">
        <f>IF($A5730="","",Tienda_3!D930)</f>
        <v>40200</v>
      </c>
      <c r="I5730">
        <f>IF($A5730="","",Tienda_3!H930)</f>
        <v>5</v>
      </c>
      <c r="J5730">
        <f>IF($A5730="",0,IF(AND(OR('Cuadro-de-mando'!$B$4="(Todas)",'Cuadro-de-mando'!$B$4=$A5730),OR('Cuadro-de-mando'!$E$4="(Todas)",'Cuadro-de-mando'!$E$4=$B5730),OR('Cuadro-de-mando'!$H$4="(Todas)",'Cuadro-de-mando'!$H$4=$C5730),OR('Cuadro-de-mando'!$K$4="(Todas)",'Cuadro-de-mando'!$K$4=$E5730),OR('Cuadro-de-mando'!$N$4="(Todos)",'Cuadro-de-mando'!$N$4=$F5730)),1,0))</f>
        <v>1</v>
      </c>
    </row>
    <row r="5731" spans="1:10" x14ac:dyDescent="0.25">
      <c r="A5731" t="str">
        <f>IF(Tienda_3!$A931="","","Tienda 3")</f>
        <v>Tienda 3</v>
      </c>
      <c r="B5731" t="str">
        <f>IF($A5731="","",Tienda_3!B931)</f>
        <v>Instrumentos musicales</v>
      </c>
      <c r="C5731" t="str">
        <f>IF($A5731="","",Tienda_3!G931)</f>
        <v>Bogotá</v>
      </c>
      <c r="D5731" t="str">
        <f>IF($A5731="","",Tienda_3!F931)</f>
        <v>Izabela de León</v>
      </c>
      <c r="E5731" t="str">
        <f>IF($A5731="","",Tienda_3!I931)</f>
        <v>Nequi</v>
      </c>
      <c r="F5731">
        <f>IF($A5731="","",VALUE(RIGHT(Tienda_3!E931,4)))</f>
        <v>2022</v>
      </c>
      <c r="G5731">
        <f>IF($A5731="","",Tienda_3!C931)</f>
        <v>33600</v>
      </c>
      <c r="H5731">
        <f>IF($A5731="","",Tienda_3!D931)</f>
        <v>0</v>
      </c>
      <c r="I5731">
        <f>IF($A5731="","",Tienda_3!H931)</f>
        <v>5</v>
      </c>
      <c r="J5731">
        <f>IF($A5731="",0,IF(AND(OR('Cuadro-de-mando'!$B$4="(Todas)",'Cuadro-de-mando'!$B$4=$A5731),OR('Cuadro-de-mando'!$E$4="(Todas)",'Cuadro-de-mando'!$E$4=$B5731),OR('Cuadro-de-mando'!$H$4="(Todas)",'Cuadro-de-mando'!$H$4=$C5731),OR('Cuadro-de-mando'!$K$4="(Todas)",'Cuadro-de-mando'!$K$4=$E5731),OR('Cuadro-de-mando'!$N$4="(Todos)",'Cuadro-de-mando'!$N$4=$F5731)),1,0))</f>
        <v>1</v>
      </c>
    </row>
    <row r="5732" spans="1:10" x14ac:dyDescent="0.25">
      <c r="A5732" t="str">
        <f>IF(Tienda_3!$A932="","","Tienda 3")</f>
        <v>Tienda 3</v>
      </c>
      <c r="B5732" t="str">
        <f>IF($A5732="","",Tienda_3!B932)</f>
        <v>Libros</v>
      </c>
      <c r="C5732" t="str">
        <f>IF($A5732="","",Tienda_3!G932)</f>
        <v>Bogotá</v>
      </c>
      <c r="D5732" t="str">
        <f>IF($A5732="","",Tienda_3!F932)</f>
        <v>Izabela de León</v>
      </c>
      <c r="E5732" t="str">
        <f>IF($A5732="","",Tienda_3!I932)</f>
        <v>Nequi</v>
      </c>
      <c r="F5732">
        <f>IF($A5732="","",VALUE(RIGHT(Tienda_3!E932,4)))</f>
        <v>2022</v>
      </c>
      <c r="G5732">
        <f>IF($A5732="","",Tienda_3!C932)</f>
        <v>61000</v>
      </c>
      <c r="H5732">
        <f>IF($A5732="","",Tienda_3!D932)</f>
        <v>1400</v>
      </c>
      <c r="I5732">
        <f>IF($A5732="","",Tienda_3!H932)</f>
        <v>5</v>
      </c>
      <c r="J5732">
        <f>IF($A5732="",0,IF(AND(OR('Cuadro-de-mando'!$B$4="(Todas)",'Cuadro-de-mando'!$B$4=$A5732),OR('Cuadro-de-mando'!$E$4="(Todas)",'Cuadro-de-mando'!$E$4=$B5732),OR('Cuadro-de-mando'!$H$4="(Todas)",'Cuadro-de-mando'!$H$4=$C5732),OR('Cuadro-de-mando'!$K$4="(Todas)",'Cuadro-de-mando'!$K$4=$E5732),OR('Cuadro-de-mando'!$N$4="(Todos)",'Cuadro-de-mando'!$N$4=$F5732)),1,0))</f>
        <v>1</v>
      </c>
    </row>
    <row r="5733" spans="1:10" x14ac:dyDescent="0.25">
      <c r="A5733" t="str">
        <f>IF(Tienda_3!$A933="","","Tienda 3")</f>
        <v>Tienda 3</v>
      </c>
      <c r="B5733" t="str">
        <f>IF($A5733="","",Tienda_3!B933)</f>
        <v>Electrónicos</v>
      </c>
      <c r="C5733" t="str">
        <f>IF($A5733="","",Tienda_3!G933)</f>
        <v>Cartagena</v>
      </c>
      <c r="D5733" t="str">
        <f>IF($A5733="","",Tienda_3!F933)</f>
        <v>Maria Alfonso</v>
      </c>
      <c r="E5733" t="str">
        <f>IF($A5733="","",Tienda_3!I933)</f>
        <v>Tarjeta de crédito</v>
      </c>
      <c r="F5733">
        <f>IF($A5733="","",VALUE(RIGHT(Tienda_3!E933,4)))</f>
        <v>2022</v>
      </c>
      <c r="G5733">
        <f>IF($A5733="","",Tienda_3!C933)</f>
        <v>1511400</v>
      </c>
      <c r="H5733">
        <f>IF($A5733="","",Tienda_3!D933)</f>
        <v>81500</v>
      </c>
      <c r="I5733">
        <f>IF($A5733="","",Tienda_3!H933)</f>
        <v>5</v>
      </c>
      <c r="J5733">
        <f>IF($A5733="",0,IF(AND(OR('Cuadro-de-mando'!$B$4="(Todas)",'Cuadro-de-mando'!$B$4=$A5733),OR('Cuadro-de-mando'!$E$4="(Todas)",'Cuadro-de-mando'!$E$4=$B5733),OR('Cuadro-de-mando'!$H$4="(Todas)",'Cuadro-de-mando'!$H$4=$C5733),OR('Cuadro-de-mando'!$K$4="(Todas)",'Cuadro-de-mando'!$K$4=$E5733),OR('Cuadro-de-mando'!$N$4="(Todos)",'Cuadro-de-mando'!$N$4=$F5733)),1,0))</f>
        <v>1</v>
      </c>
    </row>
    <row r="5734" spans="1:10" x14ac:dyDescent="0.25">
      <c r="A5734" t="str">
        <f>IF(Tienda_3!$A934="","","Tienda 3")</f>
        <v>Tienda 3</v>
      </c>
      <c r="B5734" t="str">
        <f>IF($A5734="","",Tienda_3!B934)</f>
        <v>Muebles</v>
      </c>
      <c r="C5734" t="str">
        <f>IF($A5734="","",Tienda_3!G934)</f>
        <v>Cali</v>
      </c>
      <c r="D5734" t="str">
        <f>IF($A5734="","",Tienda_3!F934)</f>
        <v>Camila Rivera</v>
      </c>
      <c r="E5734" t="str">
        <f>IF($A5734="","",Tienda_3!I934)</f>
        <v>Tarjeta de crédito</v>
      </c>
      <c r="F5734">
        <f>IF($A5734="","",VALUE(RIGHT(Tienda_3!E934,4)))</f>
        <v>2023</v>
      </c>
      <c r="G5734">
        <f>IF($A5734="","",Tienda_3!C934)</f>
        <v>819800</v>
      </c>
      <c r="H5734">
        <f>IF($A5734="","",Tienda_3!D934)</f>
        <v>44300</v>
      </c>
      <c r="I5734">
        <f>IF($A5734="","",Tienda_3!H934)</f>
        <v>5</v>
      </c>
      <c r="J5734">
        <f>IF($A5734="",0,IF(AND(OR('Cuadro-de-mando'!$B$4="(Todas)",'Cuadro-de-mando'!$B$4=$A5734),OR('Cuadro-de-mando'!$E$4="(Todas)",'Cuadro-de-mando'!$E$4=$B5734),OR('Cuadro-de-mando'!$H$4="(Todas)",'Cuadro-de-mando'!$H$4=$C5734),OR('Cuadro-de-mando'!$K$4="(Todas)",'Cuadro-de-mando'!$K$4=$E5734),OR('Cuadro-de-mando'!$N$4="(Todos)",'Cuadro-de-mando'!$N$4=$F5734)),1,0))</f>
        <v>1</v>
      </c>
    </row>
    <row r="5735" spans="1:10" x14ac:dyDescent="0.25">
      <c r="A5735" t="str">
        <f>IF(Tienda_3!$A935="","","Tienda 3")</f>
        <v>Tienda 3</v>
      </c>
      <c r="B5735" t="str">
        <f>IF($A5735="","",Tienda_3!B935)</f>
        <v>Muebles</v>
      </c>
      <c r="C5735" t="str">
        <f>IF($A5735="","",Tienda_3!G935)</f>
        <v>Bogotá</v>
      </c>
      <c r="D5735" t="str">
        <f>IF($A5735="","",Tienda_3!F935)</f>
        <v>Beatriz Morales</v>
      </c>
      <c r="E5735" t="str">
        <f>IF($A5735="","",Tienda_3!I935)</f>
        <v>Tarjeta de crédito</v>
      </c>
      <c r="F5735">
        <f>IF($A5735="","",VALUE(RIGHT(Tienda_3!E935,4)))</f>
        <v>2022</v>
      </c>
      <c r="G5735">
        <f>IF($A5735="","",Tienda_3!C935)</f>
        <v>181800</v>
      </c>
      <c r="H5735">
        <f>IF($A5735="","",Tienda_3!D935)</f>
        <v>7900</v>
      </c>
      <c r="I5735">
        <f>IF($A5735="","",Tienda_3!H935)</f>
        <v>5</v>
      </c>
      <c r="J5735">
        <f>IF($A5735="",0,IF(AND(OR('Cuadro-de-mando'!$B$4="(Todas)",'Cuadro-de-mando'!$B$4=$A5735),OR('Cuadro-de-mando'!$E$4="(Todas)",'Cuadro-de-mando'!$E$4=$B5735),OR('Cuadro-de-mando'!$H$4="(Todas)",'Cuadro-de-mando'!$H$4=$C5735),OR('Cuadro-de-mando'!$K$4="(Todas)",'Cuadro-de-mando'!$K$4=$E5735),OR('Cuadro-de-mando'!$N$4="(Todos)",'Cuadro-de-mando'!$N$4=$F5735)),1,0))</f>
        <v>1</v>
      </c>
    </row>
    <row r="5736" spans="1:10" x14ac:dyDescent="0.25">
      <c r="A5736" t="str">
        <f>IF(Tienda_3!$A936="","","Tienda 3")</f>
        <v>Tienda 3</v>
      </c>
      <c r="B5736" t="str">
        <f>IF($A5736="","",Tienda_3!B936)</f>
        <v>Libros</v>
      </c>
      <c r="C5736" t="str">
        <f>IF($A5736="","",Tienda_3!G936)</f>
        <v>Santa Marta</v>
      </c>
      <c r="D5736" t="str">
        <f>IF($A5736="","",Tienda_3!F936)</f>
        <v>Izabela de León</v>
      </c>
      <c r="E5736" t="str">
        <f>IF($A5736="","",Tienda_3!I936)</f>
        <v>Tarjeta de crédito</v>
      </c>
      <c r="F5736">
        <f>IF($A5736="","",VALUE(RIGHT(Tienda_3!E936,4)))</f>
        <v>2022</v>
      </c>
      <c r="G5736">
        <f>IF($A5736="","",Tienda_3!C936)</f>
        <v>67100</v>
      </c>
      <c r="H5736">
        <f>IF($A5736="","",Tienda_3!D936)</f>
        <v>4000</v>
      </c>
      <c r="I5736">
        <f>IF($A5736="","",Tienda_3!H936)</f>
        <v>5</v>
      </c>
      <c r="J5736">
        <f>IF($A5736="",0,IF(AND(OR('Cuadro-de-mando'!$B$4="(Todas)",'Cuadro-de-mando'!$B$4=$A5736),OR('Cuadro-de-mando'!$E$4="(Todas)",'Cuadro-de-mando'!$E$4=$B5736),OR('Cuadro-de-mando'!$H$4="(Todas)",'Cuadro-de-mando'!$H$4=$C5736),OR('Cuadro-de-mando'!$K$4="(Todas)",'Cuadro-de-mando'!$K$4=$E5736),OR('Cuadro-de-mando'!$N$4="(Todos)",'Cuadro-de-mando'!$N$4=$F5736)),1,0))</f>
        <v>1</v>
      </c>
    </row>
    <row r="5737" spans="1:10" x14ac:dyDescent="0.25">
      <c r="A5737" t="str">
        <f>IF(Tienda_3!$A937="","","Tienda 3")</f>
        <v>Tienda 3</v>
      </c>
      <c r="B5737" t="str">
        <f>IF($A5737="","",Tienda_3!B937)</f>
        <v>Muebles</v>
      </c>
      <c r="C5737" t="str">
        <f>IF($A5737="","",Tienda_3!G937)</f>
        <v>Bogotá</v>
      </c>
      <c r="D5737" t="str">
        <f>IF($A5737="","",Tienda_3!F937)</f>
        <v>Maria Alfonso</v>
      </c>
      <c r="E5737" t="str">
        <f>IF($A5737="","",Tienda_3!I937)</f>
        <v>Tarjeta de crédito</v>
      </c>
      <c r="F5737">
        <f>IF($A5737="","",VALUE(RIGHT(Tienda_3!E937,4)))</f>
        <v>2022</v>
      </c>
      <c r="G5737">
        <f>IF($A5737="","",Tienda_3!C937)</f>
        <v>603700</v>
      </c>
      <c r="H5737">
        <f>IF($A5737="","",Tienda_3!D937)</f>
        <v>30300</v>
      </c>
      <c r="I5737">
        <f>IF($A5737="","",Tienda_3!H937)</f>
        <v>5</v>
      </c>
      <c r="J5737">
        <f>IF($A5737="",0,IF(AND(OR('Cuadro-de-mando'!$B$4="(Todas)",'Cuadro-de-mando'!$B$4=$A5737),OR('Cuadro-de-mando'!$E$4="(Todas)",'Cuadro-de-mando'!$E$4=$B5737),OR('Cuadro-de-mando'!$H$4="(Todas)",'Cuadro-de-mando'!$H$4=$C5737),OR('Cuadro-de-mando'!$K$4="(Todas)",'Cuadro-de-mando'!$K$4=$E5737),OR('Cuadro-de-mando'!$N$4="(Todos)",'Cuadro-de-mando'!$N$4=$F5737)),1,0))</f>
        <v>1</v>
      </c>
    </row>
    <row r="5738" spans="1:10" x14ac:dyDescent="0.25">
      <c r="A5738" t="str">
        <f>IF(Tienda_3!$A938="","","Tienda 3")</f>
        <v>Tienda 3</v>
      </c>
      <c r="B5738" t="str">
        <f>IF($A5738="","",Tienda_3!B938)</f>
        <v>Electrónicos</v>
      </c>
      <c r="C5738" t="str">
        <f>IF($A5738="","",Tienda_3!G938)</f>
        <v>Bogotá</v>
      </c>
      <c r="D5738" t="str">
        <f>IF($A5738="","",Tienda_3!F938)</f>
        <v>Pedro Gomez</v>
      </c>
      <c r="E5738" t="str">
        <f>IF($A5738="","",Tienda_3!I938)</f>
        <v>Tarjeta de crédito</v>
      </c>
      <c r="F5738">
        <f>IF($A5738="","",VALUE(RIGHT(Tienda_3!E938,4)))</f>
        <v>2023</v>
      </c>
      <c r="G5738">
        <f>IF($A5738="","",Tienda_3!C938)</f>
        <v>86200</v>
      </c>
      <c r="H5738">
        <f>IF($A5738="","",Tienda_3!D938)</f>
        <v>5000</v>
      </c>
      <c r="I5738">
        <f>IF($A5738="","",Tienda_3!H938)</f>
        <v>5</v>
      </c>
      <c r="J5738">
        <f>IF($A5738="",0,IF(AND(OR('Cuadro-de-mando'!$B$4="(Todas)",'Cuadro-de-mando'!$B$4=$A5738),OR('Cuadro-de-mando'!$E$4="(Todas)",'Cuadro-de-mando'!$E$4=$B5738),OR('Cuadro-de-mando'!$H$4="(Todas)",'Cuadro-de-mando'!$H$4=$C5738),OR('Cuadro-de-mando'!$K$4="(Todas)",'Cuadro-de-mando'!$K$4=$E5738),OR('Cuadro-de-mando'!$N$4="(Todos)",'Cuadro-de-mando'!$N$4=$F5738)),1,0))</f>
        <v>1</v>
      </c>
    </row>
    <row r="5739" spans="1:10" x14ac:dyDescent="0.25">
      <c r="A5739" t="str">
        <f>IF(Tienda_3!$A939="","","Tienda 3")</f>
        <v>Tienda 3</v>
      </c>
      <c r="B5739" t="str">
        <f>IF($A5739="","",Tienda_3!B939)</f>
        <v>Electrónicos</v>
      </c>
      <c r="C5739" t="str">
        <f>IF($A5739="","",Tienda_3!G939)</f>
        <v>Barranquilla</v>
      </c>
      <c r="D5739" t="str">
        <f>IF($A5739="","",Tienda_3!F939)</f>
        <v>Izabela de León</v>
      </c>
      <c r="E5739" t="str">
        <f>IF($A5739="","",Tienda_3!I939)</f>
        <v>Tarjeta de crédito</v>
      </c>
      <c r="F5739">
        <f>IF($A5739="","",VALUE(RIGHT(Tienda_3!E939,4)))</f>
        <v>2023</v>
      </c>
      <c r="G5739">
        <f>IF($A5739="","",Tienda_3!C939)</f>
        <v>160900</v>
      </c>
      <c r="H5739">
        <f>IF($A5739="","",Tienda_3!D939)</f>
        <v>6800</v>
      </c>
      <c r="I5739">
        <f>IF($A5739="","",Tienda_3!H939)</f>
        <v>5</v>
      </c>
      <c r="J5739">
        <f>IF($A5739="",0,IF(AND(OR('Cuadro-de-mando'!$B$4="(Todas)",'Cuadro-de-mando'!$B$4=$A5739),OR('Cuadro-de-mando'!$E$4="(Todas)",'Cuadro-de-mando'!$E$4=$B5739),OR('Cuadro-de-mando'!$H$4="(Todas)",'Cuadro-de-mando'!$H$4=$C5739),OR('Cuadro-de-mando'!$K$4="(Todas)",'Cuadro-de-mando'!$K$4=$E5739),OR('Cuadro-de-mando'!$N$4="(Todos)",'Cuadro-de-mando'!$N$4=$F5739)),1,0))</f>
        <v>1</v>
      </c>
    </row>
    <row r="5740" spans="1:10" x14ac:dyDescent="0.25">
      <c r="A5740" t="str">
        <f>IF(Tienda_3!$A940="","","Tienda 3")</f>
        <v>Tienda 3</v>
      </c>
      <c r="B5740" t="str">
        <f>IF($A5740="","",Tienda_3!B940)</f>
        <v>Muebles</v>
      </c>
      <c r="C5740" t="str">
        <f>IF($A5740="","",Tienda_3!G940)</f>
        <v>Bogotá</v>
      </c>
      <c r="D5740" t="str">
        <f>IF($A5740="","",Tienda_3!F940)</f>
        <v>Juliana Costa</v>
      </c>
      <c r="E5740" t="str">
        <f>IF($A5740="","",Tienda_3!I940)</f>
        <v>Tarjeta de crédito</v>
      </c>
      <c r="F5740">
        <f>IF($A5740="","",VALUE(RIGHT(Tienda_3!E940,4)))</f>
        <v>2023</v>
      </c>
      <c r="G5740">
        <f>IF($A5740="","",Tienda_3!C940)</f>
        <v>309400</v>
      </c>
      <c r="H5740">
        <f>IF($A5740="","",Tienda_3!D940)</f>
        <v>14700</v>
      </c>
      <c r="I5740">
        <f>IF($A5740="","",Tienda_3!H940)</f>
        <v>4</v>
      </c>
      <c r="J5740">
        <f>IF($A5740="",0,IF(AND(OR('Cuadro-de-mando'!$B$4="(Todas)",'Cuadro-de-mando'!$B$4=$A5740),OR('Cuadro-de-mando'!$E$4="(Todas)",'Cuadro-de-mando'!$E$4=$B5740),OR('Cuadro-de-mando'!$H$4="(Todas)",'Cuadro-de-mando'!$H$4=$C5740),OR('Cuadro-de-mando'!$K$4="(Todas)",'Cuadro-de-mando'!$K$4=$E5740),OR('Cuadro-de-mando'!$N$4="(Todos)",'Cuadro-de-mando'!$N$4=$F5740)),1,0))</f>
        <v>1</v>
      </c>
    </row>
    <row r="5741" spans="1:10" x14ac:dyDescent="0.25">
      <c r="A5741" t="str">
        <f>IF(Tienda_3!$A941="","","Tienda 3")</f>
        <v>Tienda 3</v>
      </c>
      <c r="B5741" t="str">
        <f>IF($A5741="","",Tienda_3!B941)</f>
        <v>Muebles</v>
      </c>
      <c r="C5741" t="str">
        <f>IF($A5741="","",Tienda_3!G941)</f>
        <v>Bogotá</v>
      </c>
      <c r="D5741" t="str">
        <f>IF($A5741="","",Tienda_3!F941)</f>
        <v>Maria Alfonso</v>
      </c>
      <c r="E5741" t="str">
        <f>IF($A5741="","",Tienda_3!I941)</f>
        <v>Nequi</v>
      </c>
      <c r="F5741">
        <f>IF($A5741="","",VALUE(RIGHT(Tienda_3!E941,4)))</f>
        <v>2020</v>
      </c>
      <c r="G5741">
        <f>IF($A5741="","",Tienda_3!C941)</f>
        <v>915100</v>
      </c>
      <c r="H5741">
        <f>IF($A5741="","",Tienda_3!D941)</f>
        <v>49200</v>
      </c>
      <c r="I5741">
        <f>IF($A5741="","",Tienda_3!H941)</f>
        <v>4</v>
      </c>
      <c r="J5741">
        <f>IF($A5741="",0,IF(AND(OR('Cuadro-de-mando'!$B$4="(Todas)",'Cuadro-de-mando'!$B$4=$A5741),OR('Cuadro-de-mando'!$E$4="(Todas)",'Cuadro-de-mando'!$E$4=$B5741),OR('Cuadro-de-mando'!$H$4="(Todas)",'Cuadro-de-mando'!$H$4=$C5741),OR('Cuadro-de-mando'!$K$4="(Todas)",'Cuadro-de-mando'!$K$4=$E5741),OR('Cuadro-de-mando'!$N$4="(Todos)",'Cuadro-de-mando'!$N$4=$F5741)),1,0))</f>
        <v>1</v>
      </c>
    </row>
    <row r="5742" spans="1:10" x14ac:dyDescent="0.25">
      <c r="A5742" t="str">
        <f>IF(Tienda_3!$A942="","","Tienda 3")</f>
        <v>Tienda 3</v>
      </c>
      <c r="B5742" t="str">
        <f>IF($A5742="","",Tienda_3!B942)</f>
        <v>Artículos para el hogar</v>
      </c>
      <c r="C5742" t="str">
        <f>IF($A5742="","",Tienda_3!G942)</f>
        <v>Bogotá</v>
      </c>
      <c r="D5742" t="str">
        <f>IF($A5742="","",Tienda_3!F942)</f>
        <v>Juan Fernandez</v>
      </c>
      <c r="E5742" t="str">
        <f>IF($A5742="","",Tienda_3!I942)</f>
        <v>Tarjeta de crédito</v>
      </c>
      <c r="F5742">
        <f>IF($A5742="","",VALUE(RIGHT(Tienda_3!E942,4)))</f>
        <v>2022</v>
      </c>
      <c r="G5742">
        <f>IF($A5742="","",Tienda_3!C942)</f>
        <v>34000</v>
      </c>
      <c r="H5742">
        <f>IF($A5742="","",Tienda_3!D942)</f>
        <v>0</v>
      </c>
      <c r="I5742">
        <f>IF($A5742="","",Tienda_3!H942)</f>
        <v>1</v>
      </c>
      <c r="J5742">
        <f>IF($A5742="",0,IF(AND(OR('Cuadro-de-mando'!$B$4="(Todas)",'Cuadro-de-mando'!$B$4=$A5742),OR('Cuadro-de-mando'!$E$4="(Todas)",'Cuadro-de-mando'!$E$4=$B5742),OR('Cuadro-de-mando'!$H$4="(Todas)",'Cuadro-de-mando'!$H$4=$C5742),OR('Cuadro-de-mando'!$K$4="(Todas)",'Cuadro-de-mando'!$K$4=$E5742),OR('Cuadro-de-mando'!$N$4="(Todos)",'Cuadro-de-mando'!$N$4=$F5742)),1,0))</f>
        <v>1</v>
      </c>
    </row>
    <row r="5743" spans="1:10" x14ac:dyDescent="0.25">
      <c r="A5743" t="str">
        <f>IF(Tienda_3!$A943="","","Tienda 3")</f>
        <v>Tienda 3</v>
      </c>
      <c r="B5743" t="str">
        <f>IF($A5743="","",Tienda_3!B943)</f>
        <v>Juguetes</v>
      </c>
      <c r="C5743" t="str">
        <f>IF($A5743="","",Tienda_3!G943)</f>
        <v>Medellín</v>
      </c>
      <c r="D5743" t="str">
        <f>IF($A5743="","",Tienda_3!F943)</f>
        <v>Ángel Rodriguez</v>
      </c>
      <c r="E5743" t="str">
        <f>IF($A5743="","",Tienda_3!I943)</f>
        <v>Nequi</v>
      </c>
      <c r="F5743">
        <f>IF($A5743="","",VALUE(RIGHT(Tienda_3!E943,4)))</f>
        <v>2022</v>
      </c>
      <c r="G5743">
        <f>IF($A5743="","",Tienda_3!C943)</f>
        <v>183700</v>
      </c>
      <c r="H5743">
        <f>IF($A5743="","",Tienda_3!D943)</f>
        <v>8000</v>
      </c>
      <c r="I5743">
        <f>IF($A5743="","",Tienda_3!H943)</f>
        <v>5</v>
      </c>
      <c r="J5743">
        <f>IF($A5743="",0,IF(AND(OR('Cuadro-de-mando'!$B$4="(Todas)",'Cuadro-de-mando'!$B$4=$A5743),OR('Cuadro-de-mando'!$E$4="(Todas)",'Cuadro-de-mando'!$E$4=$B5743),OR('Cuadro-de-mando'!$H$4="(Todas)",'Cuadro-de-mando'!$H$4=$C5743),OR('Cuadro-de-mando'!$K$4="(Todas)",'Cuadro-de-mando'!$K$4=$E5743),OR('Cuadro-de-mando'!$N$4="(Todos)",'Cuadro-de-mando'!$N$4=$F5743)),1,0))</f>
        <v>1</v>
      </c>
    </row>
    <row r="5744" spans="1:10" x14ac:dyDescent="0.25">
      <c r="A5744" t="str">
        <f>IF(Tienda_3!$A944="","","Tienda 3")</f>
        <v>Tienda 3</v>
      </c>
      <c r="B5744" t="str">
        <f>IF($A5744="","",Tienda_3!B944)</f>
        <v>Instrumentos musicales</v>
      </c>
      <c r="C5744" t="str">
        <f>IF($A5744="","",Tienda_3!G944)</f>
        <v>Bogotá</v>
      </c>
      <c r="D5744" t="str">
        <f>IF($A5744="","",Tienda_3!F944)</f>
        <v>Blanca Ramirez</v>
      </c>
      <c r="E5744" t="str">
        <f>IF($A5744="","",Tienda_3!I944)</f>
        <v>Nequi</v>
      </c>
      <c r="F5744">
        <f>IF($A5744="","",VALUE(RIGHT(Tienda_3!E944,4)))</f>
        <v>2021</v>
      </c>
      <c r="G5744">
        <f>IF($A5744="","",Tienda_3!C944)</f>
        <v>424100</v>
      </c>
      <c r="H5744">
        <f>IF($A5744="","",Tienda_3!D944)</f>
        <v>20800</v>
      </c>
      <c r="I5744">
        <f>IF($A5744="","",Tienda_3!H944)</f>
        <v>5</v>
      </c>
      <c r="J5744">
        <f>IF($A5744="",0,IF(AND(OR('Cuadro-de-mando'!$B$4="(Todas)",'Cuadro-de-mando'!$B$4=$A5744),OR('Cuadro-de-mando'!$E$4="(Todas)",'Cuadro-de-mando'!$E$4=$B5744),OR('Cuadro-de-mando'!$H$4="(Todas)",'Cuadro-de-mando'!$H$4=$C5744),OR('Cuadro-de-mando'!$K$4="(Todas)",'Cuadro-de-mando'!$K$4=$E5744),OR('Cuadro-de-mando'!$N$4="(Todos)",'Cuadro-de-mando'!$N$4=$F5744)),1,0))</f>
        <v>1</v>
      </c>
    </row>
    <row r="5745" spans="1:10" x14ac:dyDescent="0.25">
      <c r="A5745" t="str">
        <f>IF(Tienda_3!$A945="","","Tienda 3")</f>
        <v>Tienda 3</v>
      </c>
      <c r="B5745" t="str">
        <f>IF($A5745="","",Tienda_3!B945)</f>
        <v>Juguetes</v>
      </c>
      <c r="C5745" t="str">
        <f>IF($A5745="","",Tienda_3!G945)</f>
        <v>Bogotá</v>
      </c>
      <c r="D5745" t="str">
        <f>IF($A5745="","",Tienda_3!F945)</f>
        <v>Juan Fernandez</v>
      </c>
      <c r="E5745" t="str">
        <f>IF($A5745="","",Tienda_3!I945)</f>
        <v>Tarjeta de crédito</v>
      </c>
      <c r="F5745">
        <f>IF($A5745="","",VALUE(RIGHT(Tienda_3!E945,4)))</f>
        <v>2022</v>
      </c>
      <c r="G5745">
        <f>IF($A5745="","",Tienda_3!C945)</f>
        <v>33100</v>
      </c>
      <c r="H5745">
        <f>IF($A5745="","",Tienda_3!D945)</f>
        <v>2000</v>
      </c>
      <c r="I5745">
        <f>IF($A5745="","",Tienda_3!H945)</f>
        <v>5</v>
      </c>
      <c r="J5745">
        <f>IF($A5745="",0,IF(AND(OR('Cuadro-de-mando'!$B$4="(Todas)",'Cuadro-de-mando'!$B$4=$A5745),OR('Cuadro-de-mando'!$E$4="(Todas)",'Cuadro-de-mando'!$E$4=$B5745),OR('Cuadro-de-mando'!$H$4="(Todas)",'Cuadro-de-mando'!$H$4=$C5745),OR('Cuadro-de-mando'!$K$4="(Todas)",'Cuadro-de-mando'!$K$4=$E5745),OR('Cuadro-de-mando'!$N$4="(Todos)",'Cuadro-de-mando'!$N$4=$F5745)),1,0))</f>
        <v>1</v>
      </c>
    </row>
    <row r="5746" spans="1:10" x14ac:dyDescent="0.25">
      <c r="A5746" t="str">
        <f>IF(Tienda_3!$A946="","","Tienda 3")</f>
        <v>Tienda 3</v>
      </c>
      <c r="B5746" t="str">
        <f>IF($A5746="","",Tienda_3!B946)</f>
        <v>Muebles</v>
      </c>
      <c r="C5746" t="str">
        <f>IF($A5746="","",Tienda_3!G946)</f>
        <v>Cúcuta</v>
      </c>
      <c r="D5746" t="str">
        <f>IF($A5746="","",Tienda_3!F946)</f>
        <v>Beatriz Morales</v>
      </c>
      <c r="E5746" t="str">
        <f>IF($A5746="","",Tienda_3!I946)</f>
        <v>Nequi</v>
      </c>
      <c r="F5746">
        <f>IF($A5746="","",VALUE(RIGHT(Tienda_3!E946,4)))</f>
        <v>2022</v>
      </c>
      <c r="G5746">
        <f>IF($A5746="","",Tienda_3!C946)</f>
        <v>278200</v>
      </c>
      <c r="H5746">
        <f>IF($A5746="","",Tienda_3!D946)</f>
        <v>13000</v>
      </c>
      <c r="I5746">
        <f>IF($A5746="","",Tienda_3!H946)</f>
        <v>5</v>
      </c>
      <c r="J5746">
        <f>IF($A5746="",0,IF(AND(OR('Cuadro-de-mando'!$B$4="(Todas)",'Cuadro-de-mando'!$B$4=$A5746),OR('Cuadro-de-mando'!$E$4="(Todas)",'Cuadro-de-mando'!$E$4=$B5746),OR('Cuadro-de-mando'!$H$4="(Todas)",'Cuadro-de-mando'!$H$4=$C5746),OR('Cuadro-de-mando'!$K$4="(Todas)",'Cuadro-de-mando'!$K$4=$E5746),OR('Cuadro-de-mando'!$N$4="(Todos)",'Cuadro-de-mando'!$N$4=$F5746)),1,0))</f>
        <v>1</v>
      </c>
    </row>
    <row r="5747" spans="1:10" x14ac:dyDescent="0.25">
      <c r="A5747" t="str">
        <f>IF(Tienda_3!$A947="","","Tienda 3")</f>
        <v>Tienda 3</v>
      </c>
      <c r="B5747" t="str">
        <f>IF($A5747="","",Tienda_3!B947)</f>
        <v>Instrumentos musicales</v>
      </c>
      <c r="C5747" t="str">
        <f>IF($A5747="","",Tienda_3!G947)</f>
        <v>Bogotá</v>
      </c>
      <c r="D5747" t="str">
        <f>IF($A5747="","",Tienda_3!F947)</f>
        <v>Pedro Gomez</v>
      </c>
      <c r="E5747" t="str">
        <f>IF($A5747="","",Tienda_3!I947)</f>
        <v>Cupón</v>
      </c>
      <c r="F5747">
        <f>IF($A5747="","",VALUE(RIGHT(Tienda_3!E947,4)))</f>
        <v>2021</v>
      </c>
      <c r="G5747">
        <f>IF($A5747="","",Tienda_3!C947)</f>
        <v>767300</v>
      </c>
      <c r="H5747">
        <f>IF($A5747="","",Tienda_3!D947)</f>
        <v>39000</v>
      </c>
      <c r="I5747">
        <f>IF($A5747="","",Tienda_3!H947)</f>
        <v>5</v>
      </c>
      <c r="J5747">
        <f>IF($A5747="",0,IF(AND(OR('Cuadro-de-mando'!$B$4="(Todas)",'Cuadro-de-mando'!$B$4=$A5747),OR('Cuadro-de-mando'!$E$4="(Todas)",'Cuadro-de-mando'!$E$4=$B5747),OR('Cuadro-de-mando'!$H$4="(Todas)",'Cuadro-de-mando'!$H$4=$C5747),OR('Cuadro-de-mando'!$K$4="(Todas)",'Cuadro-de-mando'!$K$4=$E5747),OR('Cuadro-de-mando'!$N$4="(Todos)",'Cuadro-de-mando'!$N$4=$F5747)),1,0))</f>
        <v>1</v>
      </c>
    </row>
    <row r="5748" spans="1:10" x14ac:dyDescent="0.25">
      <c r="A5748" t="str">
        <f>IF(Tienda_3!$A948="","","Tienda 3")</f>
        <v>Tienda 3</v>
      </c>
      <c r="B5748" t="str">
        <f>IF($A5748="","",Tienda_3!B948)</f>
        <v>Juguetes</v>
      </c>
      <c r="C5748" t="str">
        <f>IF($A5748="","",Tienda_3!G948)</f>
        <v>Bogotá</v>
      </c>
      <c r="D5748" t="str">
        <f>IF($A5748="","",Tienda_3!F948)</f>
        <v>Rafael Acosta</v>
      </c>
      <c r="E5748" t="str">
        <f>IF($A5748="","",Tienda_3!I948)</f>
        <v>Nequi</v>
      </c>
      <c r="F5748">
        <f>IF($A5748="","",VALUE(RIGHT(Tienda_3!E948,4)))</f>
        <v>2020</v>
      </c>
      <c r="G5748">
        <f>IF($A5748="","",Tienda_3!C948)</f>
        <v>28000</v>
      </c>
      <c r="H5748">
        <f>IF($A5748="","",Tienda_3!D948)</f>
        <v>0</v>
      </c>
      <c r="I5748">
        <f>IF($A5748="","",Tienda_3!H948)</f>
        <v>5</v>
      </c>
      <c r="J5748">
        <f>IF($A5748="",0,IF(AND(OR('Cuadro-de-mando'!$B$4="(Todas)",'Cuadro-de-mando'!$B$4=$A5748),OR('Cuadro-de-mando'!$E$4="(Todas)",'Cuadro-de-mando'!$E$4=$B5748),OR('Cuadro-de-mando'!$H$4="(Todas)",'Cuadro-de-mando'!$H$4=$C5748),OR('Cuadro-de-mando'!$K$4="(Todas)",'Cuadro-de-mando'!$K$4=$E5748),OR('Cuadro-de-mando'!$N$4="(Todos)",'Cuadro-de-mando'!$N$4=$F5748)),1,0))</f>
        <v>1</v>
      </c>
    </row>
    <row r="5749" spans="1:10" x14ac:dyDescent="0.25">
      <c r="A5749" t="str">
        <f>IF(Tienda_3!$A949="","","Tienda 3")</f>
        <v>Tienda 3</v>
      </c>
      <c r="B5749" t="str">
        <f>IF($A5749="","",Tienda_3!B949)</f>
        <v>Juguetes</v>
      </c>
      <c r="C5749" t="str">
        <f>IF($A5749="","",Tienda_3!G949)</f>
        <v>Armenia</v>
      </c>
      <c r="D5749" t="str">
        <f>IF($A5749="","",Tienda_3!F949)</f>
        <v>Rafael Acosta</v>
      </c>
      <c r="E5749" t="str">
        <f>IF($A5749="","",Tienda_3!I949)</f>
        <v>Tarjeta de crédito</v>
      </c>
      <c r="F5749">
        <f>IF($A5749="","",VALUE(RIGHT(Tienda_3!E949,4)))</f>
        <v>2021</v>
      </c>
      <c r="G5749">
        <f>IF($A5749="","",Tienda_3!C949)</f>
        <v>37200</v>
      </c>
      <c r="H5749">
        <f>IF($A5749="","",Tienda_3!D949)</f>
        <v>0</v>
      </c>
      <c r="I5749">
        <f>IF($A5749="","",Tienda_3!H949)</f>
        <v>5</v>
      </c>
      <c r="J5749">
        <f>IF($A5749="",0,IF(AND(OR('Cuadro-de-mando'!$B$4="(Todas)",'Cuadro-de-mando'!$B$4=$A5749),OR('Cuadro-de-mando'!$E$4="(Todas)",'Cuadro-de-mando'!$E$4=$B5749),OR('Cuadro-de-mando'!$H$4="(Todas)",'Cuadro-de-mando'!$H$4=$C5749),OR('Cuadro-de-mando'!$K$4="(Todas)",'Cuadro-de-mando'!$K$4=$E5749),OR('Cuadro-de-mando'!$N$4="(Todos)",'Cuadro-de-mando'!$N$4=$F5749)),1,0))</f>
        <v>1</v>
      </c>
    </row>
    <row r="5750" spans="1:10" x14ac:dyDescent="0.25">
      <c r="A5750" t="str">
        <f>IF(Tienda_3!$A950="","","Tienda 3")</f>
        <v>Tienda 3</v>
      </c>
      <c r="B5750" t="str">
        <f>IF($A5750="","",Tienda_3!B950)</f>
        <v>Electrónicos</v>
      </c>
      <c r="C5750" t="str">
        <f>IF($A5750="","",Tienda_3!G950)</f>
        <v>Bogotá</v>
      </c>
      <c r="D5750" t="str">
        <f>IF($A5750="","",Tienda_3!F950)</f>
        <v>Pedro Gomez</v>
      </c>
      <c r="E5750" t="str">
        <f>IF($A5750="","",Tienda_3!I950)</f>
        <v>Cupón</v>
      </c>
      <c r="F5750">
        <f>IF($A5750="","",VALUE(RIGHT(Tienda_3!E950,4)))</f>
        <v>2021</v>
      </c>
      <c r="G5750">
        <f>IF($A5750="","",Tienda_3!C950)</f>
        <v>210000</v>
      </c>
      <c r="H5750">
        <f>IF($A5750="","",Tienda_3!D950)</f>
        <v>13600</v>
      </c>
      <c r="I5750">
        <f>IF($A5750="","",Tienda_3!H950)</f>
        <v>1</v>
      </c>
      <c r="J5750">
        <f>IF($A5750="",0,IF(AND(OR('Cuadro-de-mando'!$B$4="(Todas)",'Cuadro-de-mando'!$B$4=$A5750),OR('Cuadro-de-mando'!$E$4="(Todas)",'Cuadro-de-mando'!$E$4=$B5750),OR('Cuadro-de-mando'!$H$4="(Todas)",'Cuadro-de-mando'!$H$4=$C5750),OR('Cuadro-de-mando'!$K$4="(Todas)",'Cuadro-de-mando'!$K$4=$E5750),OR('Cuadro-de-mando'!$N$4="(Todos)",'Cuadro-de-mando'!$N$4=$F5750)),1,0))</f>
        <v>1</v>
      </c>
    </row>
    <row r="5751" spans="1:10" x14ac:dyDescent="0.25">
      <c r="A5751" t="str">
        <f>IF(Tienda_3!$A951="","","Tienda 3")</f>
        <v>Tienda 3</v>
      </c>
      <c r="B5751" t="str">
        <f>IF($A5751="","",Tienda_3!B951)</f>
        <v>Juguetes</v>
      </c>
      <c r="C5751" t="str">
        <f>IF($A5751="","",Tienda_3!G951)</f>
        <v>Bogotá</v>
      </c>
      <c r="D5751" t="str">
        <f>IF($A5751="","",Tienda_3!F951)</f>
        <v>Rafael Acosta</v>
      </c>
      <c r="E5751" t="str">
        <f>IF($A5751="","",Tienda_3!I951)</f>
        <v>Tarjeta de crédito</v>
      </c>
      <c r="F5751">
        <f>IF($A5751="","",VALUE(RIGHT(Tienda_3!E951,4)))</f>
        <v>2023</v>
      </c>
      <c r="G5751">
        <f>IF($A5751="","",Tienda_3!C951)</f>
        <v>234600</v>
      </c>
      <c r="H5751">
        <f>IF($A5751="","",Tienda_3!D951)</f>
        <v>10700</v>
      </c>
      <c r="I5751">
        <f>IF($A5751="","",Tienda_3!H951)</f>
        <v>3</v>
      </c>
      <c r="J5751">
        <f>IF($A5751="",0,IF(AND(OR('Cuadro-de-mando'!$B$4="(Todas)",'Cuadro-de-mando'!$B$4=$A5751),OR('Cuadro-de-mando'!$E$4="(Todas)",'Cuadro-de-mando'!$E$4=$B5751),OR('Cuadro-de-mando'!$H$4="(Todas)",'Cuadro-de-mando'!$H$4=$C5751),OR('Cuadro-de-mando'!$K$4="(Todas)",'Cuadro-de-mando'!$K$4=$E5751),OR('Cuadro-de-mando'!$N$4="(Todos)",'Cuadro-de-mando'!$N$4=$F5751)),1,0))</f>
        <v>1</v>
      </c>
    </row>
    <row r="5752" spans="1:10" x14ac:dyDescent="0.25">
      <c r="A5752" t="str">
        <f>IF(Tienda_3!$A952="","","Tienda 3")</f>
        <v>Tienda 3</v>
      </c>
      <c r="B5752" t="str">
        <f>IF($A5752="","",Tienda_3!B952)</f>
        <v>Instrumentos musicales</v>
      </c>
      <c r="C5752" t="str">
        <f>IF($A5752="","",Tienda_3!G952)</f>
        <v>Medellín</v>
      </c>
      <c r="D5752" t="str">
        <f>IF($A5752="","",Tienda_3!F952)</f>
        <v>Camila Rivera</v>
      </c>
      <c r="E5752" t="str">
        <f>IF($A5752="","",Tienda_3!I952)</f>
        <v>Tarjeta de crédito</v>
      </c>
      <c r="F5752">
        <f>IF($A5752="","",VALUE(RIGHT(Tienda_3!E952,4)))</f>
        <v>2020</v>
      </c>
      <c r="G5752">
        <f>IF($A5752="","",Tienda_3!C952)</f>
        <v>72700</v>
      </c>
      <c r="H5752">
        <f>IF($A5752="","",Tienda_3!D952)</f>
        <v>2100</v>
      </c>
      <c r="I5752">
        <f>IF($A5752="","",Tienda_3!H952)</f>
        <v>5</v>
      </c>
      <c r="J5752">
        <f>IF($A5752="",0,IF(AND(OR('Cuadro-de-mando'!$B$4="(Todas)",'Cuadro-de-mando'!$B$4=$A5752),OR('Cuadro-de-mando'!$E$4="(Todas)",'Cuadro-de-mando'!$E$4=$B5752),OR('Cuadro-de-mando'!$H$4="(Todas)",'Cuadro-de-mando'!$H$4=$C5752),OR('Cuadro-de-mando'!$K$4="(Todas)",'Cuadro-de-mando'!$K$4=$E5752),OR('Cuadro-de-mando'!$N$4="(Todos)",'Cuadro-de-mando'!$N$4=$F5752)),1,0))</f>
        <v>1</v>
      </c>
    </row>
    <row r="5753" spans="1:10" x14ac:dyDescent="0.25">
      <c r="A5753" t="str">
        <f>IF(Tienda_3!$A953="","","Tienda 3")</f>
        <v>Tienda 3</v>
      </c>
      <c r="B5753" t="str">
        <f>IF($A5753="","",Tienda_3!B953)</f>
        <v>Artículos para el hogar</v>
      </c>
      <c r="C5753" t="str">
        <f>IF($A5753="","",Tienda_3!G953)</f>
        <v>Medellín</v>
      </c>
      <c r="D5753" t="str">
        <f>IF($A5753="","",Tienda_3!F953)</f>
        <v>Rafael Acosta</v>
      </c>
      <c r="E5753" t="str">
        <f>IF($A5753="","",Tienda_3!I953)</f>
        <v>Tarjeta de crédito</v>
      </c>
      <c r="F5753">
        <f>IF($A5753="","",VALUE(RIGHT(Tienda_3!E953,4)))</f>
        <v>2023</v>
      </c>
      <c r="G5753">
        <f>IF($A5753="","",Tienda_3!C953)</f>
        <v>159300</v>
      </c>
      <c r="H5753">
        <f>IF($A5753="","",Tienda_3!D953)</f>
        <v>6700</v>
      </c>
      <c r="I5753">
        <f>IF($A5753="","",Tienda_3!H953)</f>
        <v>5</v>
      </c>
      <c r="J5753">
        <f>IF($A5753="",0,IF(AND(OR('Cuadro-de-mando'!$B$4="(Todas)",'Cuadro-de-mando'!$B$4=$A5753),OR('Cuadro-de-mando'!$E$4="(Todas)",'Cuadro-de-mando'!$E$4=$B5753),OR('Cuadro-de-mando'!$H$4="(Todas)",'Cuadro-de-mando'!$H$4=$C5753),OR('Cuadro-de-mando'!$K$4="(Todas)",'Cuadro-de-mando'!$K$4=$E5753),OR('Cuadro-de-mando'!$N$4="(Todos)",'Cuadro-de-mando'!$N$4=$F5753)),1,0))</f>
        <v>1</v>
      </c>
    </row>
    <row r="5754" spans="1:10" x14ac:dyDescent="0.25">
      <c r="A5754" t="str">
        <f>IF(Tienda_3!$A954="","","Tienda 3")</f>
        <v>Tienda 3</v>
      </c>
      <c r="B5754" t="str">
        <f>IF($A5754="","",Tienda_3!B954)</f>
        <v>Electrodomésticos</v>
      </c>
      <c r="C5754" t="str">
        <f>IF($A5754="","",Tienda_3!G954)</f>
        <v>Medellín</v>
      </c>
      <c r="D5754" t="str">
        <f>IF($A5754="","",Tienda_3!F954)</f>
        <v>Lucas Olivera</v>
      </c>
      <c r="E5754" t="str">
        <f>IF($A5754="","",Tienda_3!I954)</f>
        <v>Tarjeta de crédito</v>
      </c>
      <c r="F5754">
        <f>IF($A5754="","",VALUE(RIGHT(Tienda_3!E954,4)))</f>
        <v>2021</v>
      </c>
      <c r="G5754">
        <f>IF($A5754="","",Tienda_3!C954)</f>
        <v>1503600</v>
      </c>
      <c r="H5754">
        <f>IF($A5754="","",Tienda_3!D954)</f>
        <v>78300</v>
      </c>
      <c r="I5754">
        <f>IF($A5754="","",Tienda_3!H954)</f>
        <v>5</v>
      </c>
      <c r="J5754">
        <f>IF($A5754="",0,IF(AND(OR('Cuadro-de-mando'!$B$4="(Todas)",'Cuadro-de-mando'!$B$4=$A5754),OR('Cuadro-de-mando'!$E$4="(Todas)",'Cuadro-de-mando'!$E$4=$B5754),OR('Cuadro-de-mando'!$H$4="(Todas)",'Cuadro-de-mando'!$H$4=$C5754),OR('Cuadro-de-mando'!$K$4="(Todas)",'Cuadro-de-mando'!$K$4=$E5754),OR('Cuadro-de-mando'!$N$4="(Todos)",'Cuadro-de-mando'!$N$4=$F5754)),1,0))</f>
        <v>1</v>
      </c>
    </row>
    <row r="5755" spans="1:10" x14ac:dyDescent="0.25">
      <c r="A5755" t="str">
        <f>IF(Tienda_3!$A955="","","Tienda 3")</f>
        <v>Tienda 3</v>
      </c>
      <c r="B5755" t="str">
        <f>IF($A5755="","",Tienda_3!B955)</f>
        <v>Artículos para el hogar</v>
      </c>
      <c r="C5755" t="str">
        <f>IF($A5755="","",Tienda_3!G955)</f>
        <v>Bogotá</v>
      </c>
      <c r="D5755" t="str">
        <f>IF($A5755="","",Tienda_3!F955)</f>
        <v>Ángel Rodriguez</v>
      </c>
      <c r="E5755" t="str">
        <f>IF($A5755="","",Tienda_3!I955)</f>
        <v>Tarjeta de crédito</v>
      </c>
      <c r="F5755">
        <f>IF($A5755="","",VALUE(RIGHT(Tienda_3!E955,4)))</f>
        <v>2020</v>
      </c>
      <c r="G5755">
        <f>IF($A5755="","",Tienda_3!C955)</f>
        <v>135600</v>
      </c>
      <c r="H5755">
        <f>IF($A5755="","",Tienda_3!D955)</f>
        <v>7600</v>
      </c>
      <c r="I5755">
        <f>IF($A5755="","",Tienda_3!H955)</f>
        <v>4</v>
      </c>
      <c r="J5755">
        <f>IF($A5755="",0,IF(AND(OR('Cuadro-de-mando'!$B$4="(Todas)",'Cuadro-de-mando'!$B$4=$A5755),OR('Cuadro-de-mando'!$E$4="(Todas)",'Cuadro-de-mando'!$E$4=$B5755),OR('Cuadro-de-mando'!$H$4="(Todas)",'Cuadro-de-mando'!$H$4=$C5755),OR('Cuadro-de-mando'!$K$4="(Todas)",'Cuadro-de-mando'!$K$4=$E5755),OR('Cuadro-de-mando'!$N$4="(Todos)",'Cuadro-de-mando'!$N$4=$F5755)),1,0))</f>
        <v>1</v>
      </c>
    </row>
    <row r="5756" spans="1:10" x14ac:dyDescent="0.25">
      <c r="A5756" t="str">
        <f>IF(Tienda_3!$A956="","","Tienda 3")</f>
        <v>Tienda 3</v>
      </c>
      <c r="B5756" t="str">
        <f>IF($A5756="","",Tienda_3!B956)</f>
        <v>Artículos para el hogar</v>
      </c>
      <c r="C5756" t="str">
        <f>IF($A5756="","",Tienda_3!G956)</f>
        <v>Bogotá</v>
      </c>
      <c r="D5756" t="str">
        <f>IF($A5756="","",Tienda_3!F956)</f>
        <v>Blanca Ramirez</v>
      </c>
      <c r="E5756" t="str">
        <f>IF($A5756="","",Tienda_3!I956)</f>
        <v>Tarjeta de crédito</v>
      </c>
      <c r="F5756">
        <f>IF($A5756="","",VALUE(RIGHT(Tienda_3!E956,4)))</f>
        <v>2023</v>
      </c>
      <c r="G5756">
        <f>IF($A5756="","",Tienda_3!C956)</f>
        <v>37800</v>
      </c>
      <c r="H5756">
        <f>IF($A5756="","",Tienda_3!D956)</f>
        <v>0</v>
      </c>
      <c r="I5756">
        <f>IF($A5756="","",Tienda_3!H956)</f>
        <v>4</v>
      </c>
      <c r="J5756">
        <f>IF($A5756="",0,IF(AND(OR('Cuadro-de-mando'!$B$4="(Todas)",'Cuadro-de-mando'!$B$4=$A5756),OR('Cuadro-de-mando'!$E$4="(Todas)",'Cuadro-de-mando'!$E$4=$B5756),OR('Cuadro-de-mando'!$H$4="(Todas)",'Cuadro-de-mando'!$H$4=$C5756),OR('Cuadro-de-mando'!$K$4="(Todas)",'Cuadro-de-mando'!$K$4=$E5756),OR('Cuadro-de-mando'!$N$4="(Todos)",'Cuadro-de-mando'!$N$4=$F5756)),1,0))</f>
        <v>1</v>
      </c>
    </row>
    <row r="5757" spans="1:10" x14ac:dyDescent="0.25">
      <c r="A5757" t="str">
        <f>IF(Tienda_3!$A957="","","Tienda 3")</f>
        <v>Tienda 3</v>
      </c>
      <c r="B5757" t="str">
        <f>IF($A5757="","",Tienda_3!B957)</f>
        <v>Deportes y diversión</v>
      </c>
      <c r="C5757" t="str">
        <f>IF($A5757="","",Tienda_3!G957)</f>
        <v>Pereira</v>
      </c>
      <c r="D5757" t="str">
        <f>IF($A5757="","",Tienda_3!F957)</f>
        <v>Pedro Gomez</v>
      </c>
      <c r="E5757" t="str">
        <f>IF($A5757="","",Tienda_3!I957)</f>
        <v>Tarjeta de crédito</v>
      </c>
      <c r="F5757">
        <f>IF($A5757="","",VALUE(RIGHT(Tienda_3!E957,4)))</f>
        <v>2021</v>
      </c>
      <c r="G5757">
        <f>IF($A5757="","",Tienda_3!C957)</f>
        <v>396600</v>
      </c>
      <c r="H5757">
        <f>IF($A5757="","",Tienda_3!D957)</f>
        <v>21800</v>
      </c>
      <c r="I5757">
        <f>IF($A5757="","",Tienda_3!H957)</f>
        <v>5</v>
      </c>
      <c r="J5757">
        <f>IF($A5757="",0,IF(AND(OR('Cuadro-de-mando'!$B$4="(Todas)",'Cuadro-de-mando'!$B$4=$A5757),OR('Cuadro-de-mando'!$E$4="(Todas)",'Cuadro-de-mando'!$E$4=$B5757),OR('Cuadro-de-mando'!$H$4="(Todas)",'Cuadro-de-mando'!$H$4=$C5757),OR('Cuadro-de-mando'!$K$4="(Todas)",'Cuadro-de-mando'!$K$4=$E5757),OR('Cuadro-de-mando'!$N$4="(Todos)",'Cuadro-de-mando'!$N$4=$F5757)),1,0))</f>
        <v>1</v>
      </c>
    </row>
    <row r="5758" spans="1:10" x14ac:dyDescent="0.25">
      <c r="A5758" t="str">
        <f>IF(Tienda_3!$A958="","","Tienda 3")</f>
        <v>Tienda 3</v>
      </c>
      <c r="B5758" t="str">
        <f>IF($A5758="","",Tienda_3!B958)</f>
        <v>Electrónicos</v>
      </c>
      <c r="C5758" t="str">
        <f>IF($A5758="","",Tienda_3!G958)</f>
        <v>Bogotá</v>
      </c>
      <c r="D5758" t="str">
        <f>IF($A5758="","",Tienda_3!F958)</f>
        <v>Beatriz Morales</v>
      </c>
      <c r="E5758" t="str">
        <f>IF($A5758="","",Tienda_3!I958)</f>
        <v>Tarjeta de crédito</v>
      </c>
      <c r="F5758">
        <f>IF($A5758="","",VALUE(RIGHT(Tienda_3!E958,4)))</f>
        <v>2022</v>
      </c>
      <c r="G5758">
        <f>IF($A5758="","",Tienda_3!C958)</f>
        <v>1568700</v>
      </c>
      <c r="H5758">
        <f>IF($A5758="","",Tienda_3!D958)</f>
        <v>83900</v>
      </c>
      <c r="I5758">
        <f>IF($A5758="","",Tienda_3!H958)</f>
        <v>4</v>
      </c>
      <c r="J5758">
        <f>IF($A5758="",0,IF(AND(OR('Cuadro-de-mando'!$B$4="(Todas)",'Cuadro-de-mando'!$B$4=$A5758),OR('Cuadro-de-mando'!$E$4="(Todas)",'Cuadro-de-mando'!$E$4=$B5758),OR('Cuadro-de-mando'!$H$4="(Todas)",'Cuadro-de-mando'!$H$4=$C5758),OR('Cuadro-de-mando'!$K$4="(Todas)",'Cuadro-de-mando'!$K$4=$E5758),OR('Cuadro-de-mando'!$N$4="(Todos)",'Cuadro-de-mando'!$N$4=$F5758)),1,0))</f>
        <v>1</v>
      </c>
    </row>
    <row r="5759" spans="1:10" x14ac:dyDescent="0.25">
      <c r="A5759" t="str">
        <f>IF(Tienda_3!$A959="","","Tienda 3")</f>
        <v>Tienda 3</v>
      </c>
      <c r="B5759" t="str">
        <f>IF($A5759="","",Tienda_3!B959)</f>
        <v>Muebles</v>
      </c>
      <c r="C5759" t="str">
        <f>IF($A5759="","",Tienda_3!G959)</f>
        <v>Cali</v>
      </c>
      <c r="D5759" t="str">
        <f>IF($A5759="","",Tienda_3!F959)</f>
        <v>Ángel Rodriguez</v>
      </c>
      <c r="E5759" t="str">
        <f>IF($A5759="","",Tienda_3!I959)</f>
        <v>Cupón</v>
      </c>
      <c r="F5759">
        <f>IF($A5759="","",VALUE(RIGHT(Tienda_3!E959,4)))</f>
        <v>2022</v>
      </c>
      <c r="G5759">
        <f>IF($A5759="","",Tienda_3!C959)</f>
        <v>164700</v>
      </c>
      <c r="H5759">
        <f>IF($A5759="","",Tienda_3!D959)</f>
        <v>9000</v>
      </c>
      <c r="I5759">
        <f>IF($A5759="","",Tienda_3!H959)</f>
        <v>4</v>
      </c>
      <c r="J5759">
        <f>IF($A5759="",0,IF(AND(OR('Cuadro-de-mando'!$B$4="(Todas)",'Cuadro-de-mando'!$B$4=$A5759),OR('Cuadro-de-mando'!$E$4="(Todas)",'Cuadro-de-mando'!$E$4=$B5759),OR('Cuadro-de-mando'!$H$4="(Todas)",'Cuadro-de-mando'!$H$4=$C5759),OR('Cuadro-de-mando'!$K$4="(Todas)",'Cuadro-de-mando'!$K$4=$E5759),OR('Cuadro-de-mando'!$N$4="(Todos)",'Cuadro-de-mando'!$N$4=$F5759)),1,0))</f>
        <v>1</v>
      </c>
    </row>
    <row r="5760" spans="1:10" x14ac:dyDescent="0.25">
      <c r="A5760" t="str">
        <f>IF(Tienda_3!$A960="","","Tienda 3")</f>
        <v>Tienda 3</v>
      </c>
      <c r="B5760" t="str">
        <f>IF($A5760="","",Tienda_3!B960)</f>
        <v>Juguetes</v>
      </c>
      <c r="C5760" t="str">
        <f>IF($A5760="","",Tienda_3!G960)</f>
        <v>Medellín</v>
      </c>
      <c r="D5760" t="str">
        <f>IF($A5760="","",Tienda_3!F960)</f>
        <v>Santiago Silva</v>
      </c>
      <c r="E5760" t="str">
        <f>IF($A5760="","",Tienda_3!I960)</f>
        <v>Tarjeta de crédito</v>
      </c>
      <c r="F5760">
        <f>IF($A5760="","",VALUE(RIGHT(Tienda_3!E960,4)))</f>
        <v>2022</v>
      </c>
      <c r="G5760">
        <f>IF($A5760="","",Tienda_3!C960)</f>
        <v>57000</v>
      </c>
      <c r="H5760">
        <f>IF($A5760="","",Tienda_3!D960)</f>
        <v>1200</v>
      </c>
      <c r="I5760">
        <f>IF($A5760="","",Tienda_3!H960)</f>
        <v>5</v>
      </c>
      <c r="J5760">
        <f>IF($A5760="",0,IF(AND(OR('Cuadro-de-mando'!$B$4="(Todas)",'Cuadro-de-mando'!$B$4=$A5760),OR('Cuadro-de-mando'!$E$4="(Todas)",'Cuadro-de-mando'!$E$4=$B5760),OR('Cuadro-de-mando'!$H$4="(Todas)",'Cuadro-de-mando'!$H$4=$C5760),OR('Cuadro-de-mando'!$K$4="(Todas)",'Cuadro-de-mando'!$K$4=$E5760),OR('Cuadro-de-mando'!$N$4="(Todos)",'Cuadro-de-mando'!$N$4=$F5760)),1,0))</f>
        <v>1</v>
      </c>
    </row>
    <row r="5761" spans="1:10" x14ac:dyDescent="0.25">
      <c r="A5761" t="str">
        <f>IF(Tienda_3!$A961="","","Tienda 3")</f>
        <v>Tienda 3</v>
      </c>
      <c r="B5761" t="str">
        <f>IF($A5761="","",Tienda_3!B961)</f>
        <v>Juguetes</v>
      </c>
      <c r="C5761" t="str">
        <f>IF($A5761="","",Tienda_3!G961)</f>
        <v>Bogotá</v>
      </c>
      <c r="D5761" t="str">
        <f>IF($A5761="","",Tienda_3!F961)</f>
        <v>Felipe Santos</v>
      </c>
      <c r="E5761" t="str">
        <f>IF($A5761="","",Tienda_3!I961)</f>
        <v>Tarjeta de crédito</v>
      </c>
      <c r="F5761">
        <f>IF($A5761="","",VALUE(RIGHT(Tienda_3!E961,4)))</f>
        <v>2022</v>
      </c>
      <c r="G5761">
        <f>IF($A5761="","",Tienda_3!C961)</f>
        <v>24000</v>
      </c>
      <c r="H5761">
        <f>IF($A5761="","",Tienda_3!D961)</f>
        <v>0</v>
      </c>
      <c r="I5761">
        <f>IF($A5761="","",Tienda_3!H961)</f>
        <v>5</v>
      </c>
      <c r="J5761">
        <f>IF($A5761="",0,IF(AND(OR('Cuadro-de-mando'!$B$4="(Todas)",'Cuadro-de-mando'!$B$4=$A5761),OR('Cuadro-de-mando'!$E$4="(Todas)",'Cuadro-de-mando'!$E$4=$B5761),OR('Cuadro-de-mando'!$H$4="(Todas)",'Cuadro-de-mando'!$H$4=$C5761),OR('Cuadro-de-mando'!$K$4="(Todas)",'Cuadro-de-mando'!$K$4=$E5761),OR('Cuadro-de-mando'!$N$4="(Todos)",'Cuadro-de-mando'!$N$4=$F5761)),1,0))</f>
        <v>1</v>
      </c>
    </row>
    <row r="5762" spans="1:10" x14ac:dyDescent="0.25">
      <c r="A5762" t="str">
        <f>IF(Tienda_3!$A962="","","Tienda 3")</f>
        <v>Tienda 3</v>
      </c>
      <c r="B5762" t="str">
        <f>IF($A5762="","",Tienda_3!B962)</f>
        <v>Electrodomésticos</v>
      </c>
      <c r="C5762" t="str">
        <f>IF($A5762="","",Tienda_3!G962)</f>
        <v>Cali</v>
      </c>
      <c r="D5762" t="str">
        <f>IF($A5762="","",Tienda_3!F962)</f>
        <v>Izabela de León</v>
      </c>
      <c r="E5762" t="str">
        <f>IF($A5762="","",Tienda_3!I962)</f>
        <v>Tarjeta de crédito</v>
      </c>
      <c r="F5762">
        <f>IF($A5762="","",VALUE(RIGHT(Tienda_3!E962,4)))</f>
        <v>2022</v>
      </c>
      <c r="G5762">
        <f>IF($A5762="","",Tienda_3!C962)</f>
        <v>1742200</v>
      </c>
      <c r="H5762">
        <f>IF($A5762="","",Tienda_3!D962)</f>
        <v>91000</v>
      </c>
      <c r="I5762">
        <f>IF($A5762="","",Tienda_3!H962)</f>
        <v>5</v>
      </c>
      <c r="J5762">
        <f>IF($A5762="",0,IF(AND(OR('Cuadro-de-mando'!$B$4="(Todas)",'Cuadro-de-mando'!$B$4=$A5762),OR('Cuadro-de-mando'!$E$4="(Todas)",'Cuadro-de-mando'!$E$4=$B5762),OR('Cuadro-de-mando'!$H$4="(Todas)",'Cuadro-de-mando'!$H$4=$C5762),OR('Cuadro-de-mando'!$K$4="(Todas)",'Cuadro-de-mando'!$K$4=$E5762),OR('Cuadro-de-mando'!$N$4="(Todos)",'Cuadro-de-mando'!$N$4=$F5762)),1,0))</f>
        <v>1</v>
      </c>
    </row>
    <row r="5763" spans="1:10" x14ac:dyDescent="0.25">
      <c r="A5763" t="str">
        <f>IF(Tienda_3!$A963="","","Tienda 3")</f>
        <v>Tienda 3</v>
      </c>
      <c r="B5763" t="str">
        <f>IF($A5763="","",Tienda_3!B963)</f>
        <v>Electrodomésticos</v>
      </c>
      <c r="C5763" t="str">
        <f>IF($A5763="","",Tienda_3!G963)</f>
        <v>Bogotá</v>
      </c>
      <c r="D5763" t="str">
        <f>IF($A5763="","",Tienda_3!F963)</f>
        <v>Ángel Rodriguez</v>
      </c>
      <c r="E5763" t="str">
        <f>IF($A5763="","",Tienda_3!I963)</f>
        <v>Nequi</v>
      </c>
      <c r="F5763">
        <f>IF($A5763="","",VALUE(RIGHT(Tienda_3!E963,4)))</f>
        <v>2020</v>
      </c>
      <c r="G5763">
        <f>IF($A5763="","",Tienda_3!C963)</f>
        <v>1334800</v>
      </c>
      <c r="H5763">
        <f>IF($A5763="","",Tienda_3!D963)</f>
        <v>71600</v>
      </c>
      <c r="I5763">
        <f>IF($A5763="","",Tienda_3!H963)</f>
        <v>3</v>
      </c>
      <c r="J5763">
        <f>IF($A5763="",0,IF(AND(OR('Cuadro-de-mando'!$B$4="(Todas)",'Cuadro-de-mando'!$B$4=$A5763),OR('Cuadro-de-mando'!$E$4="(Todas)",'Cuadro-de-mando'!$E$4=$B5763),OR('Cuadro-de-mando'!$H$4="(Todas)",'Cuadro-de-mando'!$H$4=$C5763),OR('Cuadro-de-mando'!$K$4="(Todas)",'Cuadro-de-mando'!$K$4=$E5763),OR('Cuadro-de-mando'!$N$4="(Todos)",'Cuadro-de-mando'!$N$4=$F5763)),1,0))</f>
        <v>1</v>
      </c>
    </row>
    <row r="5764" spans="1:10" x14ac:dyDescent="0.25">
      <c r="A5764" t="str">
        <f>IF(Tienda_3!$A964="","","Tienda 3")</f>
        <v>Tienda 3</v>
      </c>
      <c r="B5764" t="str">
        <f>IF($A5764="","",Tienda_3!B964)</f>
        <v>Libros</v>
      </c>
      <c r="C5764" t="str">
        <f>IF($A5764="","",Tienda_3!G964)</f>
        <v>Medellín</v>
      </c>
      <c r="D5764" t="str">
        <f>IF($A5764="","",Tienda_3!F964)</f>
        <v>Felipe Santos</v>
      </c>
      <c r="E5764" t="str">
        <f>IF($A5764="","",Tienda_3!I964)</f>
        <v>Tarjeta de crédito</v>
      </c>
      <c r="F5764">
        <f>IF($A5764="","",VALUE(RIGHT(Tienda_3!E964,4)))</f>
        <v>2020</v>
      </c>
      <c r="G5764">
        <f>IF($A5764="","",Tienda_3!C964)</f>
        <v>51400</v>
      </c>
      <c r="H5764">
        <f>IF($A5764="","",Tienda_3!D964)</f>
        <v>900</v>
      </c>
      <c r="I5764">
        <f>IF($A5764="","",Tienda_3!H964)</f>
        <v>5</v>
      </c>
      <c r="J5764">
        <f>IF($A5764="",0,IF(AND(OR('Cuadro-de-mando'!$B$4="(Todas)",'Cuadro-de-mando'!$B$4=$A5764),OR('Cuadro-de-mando'!$E$4="(Todas)",'Cuadro-de-mando'!$E$4=$B5764),OR('Cuadro-de-mando'!$H$4="(Todas)",'Cuadro-de-mando'!$H$4=$C5764),OR('Cuadro-de-mando'!$K$4="(Todas)",'Cuadro-de-mando'!$K$4=$E5764),OR('Cuadro-de-mando'!$N$4="(Todos)",'Cuadro-de-mando'!$N$4=$F5764)),1,0))</f>
        <v>1</v>
      </c>
    </row>
    <row r="5765" spans="1:10" x14ac:dyDescent="0.25">
      <c r="A5765" t="str">
        <f>IF(Tienda_3!$A965="","","Tienda 3")</f>
        <v>Tienda 3</v>
      </c>
      <c r="B5765" t="str">
        <f>IF($A5765="","",Tienda_3!B965)</f>
        <v>Deportes y diversión</v>
      </c>
      <c r="C5765" t="str">
        <f>IF($A5765="","",Tienda_3!G965)</f>
        <v>Bogotá</v>
      </c>
      <c r="D5765" t="str">
        <f>IF($A5765="","",Tienda_3!F965)</f>
        <v>Beatriz Morales</v>
      </c>
      <c r="E5765" t="str">
        <f>IF($A5765="","",Tienda_3!I965)</f>
        <v>Nequi</v>
      </c>
      <c r="F5765">
        <f>IF($A5765="","",VALUE(RIGHT(Tienda_3!E965,4)))</f>
        <v>2022</v>
      </c>
      <c r="G5765">
        <f>IF($A5765="","",Tienda_3!C965)</f>
        <v>49300</v>
      </c>
      <c r="H5765">
        <f>IF($A5765="","",Tienda_3!D965)</f>
        <v>3000</v>
      </c>
      <c r="I5765">
        <f>IF($A5765="","",Tienda_3!H965)</f>
        <v>4</v>
      </c>
      <c r="J5765">
        <f>IF($A5765="",0,IF(AND(OR('Cuadro-de-mando'!$B$4="(Todas)",'Cuadro-de-mando'!$B$4=$A5765),OR('Cuadro-de-mando'!$E$4="(Todas)",'Cuadro-de-mando'!$E$4=$B5765),OR('Cuadro-de-mando'!$H$4="(Todas)",'Cuadro-de-mando'!$H$4=$C5765),OR('Cuadro-de-mando'!$K$4="(Todas)",'Cuadro-de-mando'!$K$4=$E5765),OR('Cuadro-de-mando'!$N$4="(Todos)",'Cuadro-de-mando'!$N$4=$F5765)),1,0))</f>
        <v>1</v>
      </c>
    </row>
    <row r="5766" spans="1:10" x14ac:dyDescent="0.25">
      <c r="A5766" t="str">
        <f>IF(Tienda_3!$A966="","","Tienda 3")</f>
        <v>Tienda 3</v>
      </c>
      <c r="B5766" t="str">
        <f>IF($A5766="","",Tienda_3!B966)</f>
        <v>Artículos para el hogar</v>
      </c>
      <c r="C5766" t="str">
        <f>IF($A5766="","",Tienda_3!G966)</f>
        <v>Medellín</v>
      </c>
      <c r="D5766" t="str">
        <f>IF($A5766="","",Tienda_3!F966)</f>
        <v>Santiago Silva</v>
      </c>
      <c r="E5766" t="str">
        <f>IF($A5766="","",Tienda_3!I966)</f>
        <v>Nequi</v>
      </c>
      <c r="F5766">
        <f>IF($A5766="","",VALUE(RIGHT(Tienda_3!E966,4)))</f>
        <v>2021</v>
      </c>
      <c r="G5766">
        <f>IF($A5766="","",Tienda_3!C966)</f>
        <v>205100</v>
      </c>
      <c r="H5766">
        <f>IF($A5766="","",Tienda_3!D966)</f>
        <v>15600</v>
      </c>
      <c r="I5766">
        <f>IF($A5766="","",Tienda_3!H966)</f>
        <v>5</v>
      </c>
      <c r="J5766">
        <f>IF($A5766="",0,IF(AND(OR('Cuadro-de-mando'!$B$4="(Todas)",'Cuadro-de-mando'!$B$4=$A5766),OR('Cuadro-de-mando'!$E$4="(Todas)",'Cuadro-de-mando'!$E$4=$B5766),OR('Cuadro-de-mando'!$H$4="(Todas)",'Cuadro-de-mando'!$H$4=$C5766),OR('Cuadro-de-mando'!$K$4="(Todas)",'Cuadro-de-mando'!$K$4=$E5766),OR('Cuadro-de-mando'!$N$4="(Todos)",'Cuadro-de-mando'!$N$4=$F5766)),1,0))</f>
        <v>1</v>
      </c>
    </row>
    <row r="5767" spans="1:10" x14ac:dyDescent="0.25">
      <c r="A5767" t="str">
        <f>IF(Tienda_3!$A967="","","Tienda 3")</f>
        <v>Tienda 3</v>
      </c>
      <c r="B5767" t="str">
        <f>IF($A5767="","",Tienda_3!B967)</f>
        <v>Electrónicos</v>
      </c>
      <c r="C5767" t="str">
        <f>IF($A5767="","",Tienda_3!G967)</f>
        <v>Bogotá</v>
      </c>
      <c r="D5767" t="str">
        <f>IF($A5767="","",Tienda_3!F967)</f>
        <v>Maria Alfonso</v>
      </c>
      <c r="E5767" t="str">
        <f>IF($A5767="","",Tienda_3!I967)</f>
        <v>Nequi</v>
      </c>
      <c r="F5767">
        <f>IF($A5767="","",VALUE(RIGHT(Tienda_3!E967,4)))</f>
        <v>2021</v>
      </c>
      <c r="G5767">
        <f>IF($A5767="","",Tienda_3!C967)</f>
        <v>120800</v>
      </c>
      <c r="H5767">
        <f>IF($A5767="","",Tienda_3!D967)</f>
        <v>4600</v>
      </c>
      <c r="I5767">
        <f>IF($A5767="","",Tienda_3!H967)</f>
        <v>4</v>
      </c>
      <c r="J5767">
        <f>IF($A5767="",0,IF(AND(OR('Cuadro-de-mando'!$B$4="(Todas)",'Cuadro-de-mando'!$B$4=$A5767),OR('Cuadro-de-mando'!$E$4="(Todas)",'Cuadro-de-mando'!$E$4=$B5767),OR('Cuadro-de-mando'!$H$4="(Todas)",'Cuadro-de-mando'!$H$4=$C5767),OR('Cuadro-de-mando'!$K$4="(Todas)",'Cuadro-de-mando'!$K$4=$E5767),OR('Cuadro-de-mando'!$N$4="(Todos)",'Cuadro-de-mando'!$N$4=$F5767)),1,0))</f>
        <v>1</v>
      </c>
    </row>
    <row r="5768" spans="1:10" x14ac:dyDescent="0.25">
      <c r="A5768" t="str">
        <f>IF(Tienda_3!$A968="","","Tienda 3")</f>
        <v>Tienda 3</v>
      </c>
      <c r="B5768" t="str">
        <f>IF($A5768="","",Tienda_3!B968)</f>
        <v>Deportes y diversión</v>
      </c>
      <c r="C5768" t="str">
        <f>IF($A5768="","",Tienda_3!G968)</f>
        <v>Leticia</v>
      </c>
      <c r="D5768" t="str">
        <f>IF($A5768="","",Tienda_3!F968)</f>
        <v>Izabela de León</v>
      </c>
      <c r="E5768" t="str">
        <f>IF($A5768="","",Tienda_3!I968)</f>
        <v>Tarjeta de crédito</v>
      </c>
      <c r="F5768">
        <f>IF($A5768="","",VALUE(RIGHT(Tienda_3!E968,4)))</f>
        <v>2021</v>
      </c>
      <c r="G5768">
        <f>IF($A5768="","",Tienda_3!C968)</f>
        <v>57000</v>
      </c>
      <c r="H5768">
        <f>IF($A5768="","",Tienda_3!D968)</f>
        <v>3200</v>
      </c>
      <c r="I5768">
        <f>IF($A5768="","",Tienda_3!H968)</f>
        <v>1</v>
      </c>
      <c r="J5768">
        <f>IF($A5768="",0,IF(AND(OR('Cuadro-de-mando'!$B$4="(Todas)",'Cuadro-de-mando'!$B$4=$A5768),OR('Cuadro-de-mando'!$E$4="(Todas)",'Cuadro-de-mando'!$E$4=$B5768),OR('Cuadro-de-mando'!$H$4="(Todas)",'Cuadro-de-mando'!$H$4=$C5768),OR('Cuadro-de-mando'!$K$4="(Todas)",'Cuadro-de-mando'!$K$4=$E5768),OR('Cuadro-de-mando'!$N$4="(Todos)",'Cuadro-de-mando'!$N$4=$F5768)),1,0))</f>
        <v>1</v>
      </c>
    </row>
    <row r="5769" spans="1:10" x14ac:dyDescent="0.25">
      <c r="A5769" t="str">
        <f>IF(Tienda_3!$A969="","","Tienda 3")</f>
        <v>Tienda 3</v>
      </c>
      <c r="B5769" t="str">
        <f>IF($A5769="","",Tienda_3!B969)</f>
        <v>Instrumentos musicales</v>
      </c>
      <c r="C5769" t="str">
        <f>IF($A5769="","",Tienda_3!G969)</f>
        <v>Bogotá</v>
      </c>
      <c r="D5769" t="str">
        <f>IF($A5769="","",Tienda_3!F969)</f>
        <v>Rafael Acosta</v>
      </c>
      <c r="E5769" t="str">
        <f>IF($A5769="","",Tienda_3!I969)</f>
        <v>Tarjeta de crédito</v>
      </c>
      <c r="F5769">
        <f>IF($A5769="","",VALUE(RIGHT(Tienda_3!E969,4)))</f>
        <v>2022</v>
      </c>
      <c r="G5769">
        <f>IF($A5769="","",Tienda_3!C969)</f>
        <v>206100</v>
      </c>
      <c r="H5769">
        <f>IF($A5769="","",Tienda_3!D969)</f>
        <v>9200</v>
      </c>
      <c r="I5769">
        <f>IF($A5769="","",Tienda_3!H969)</f>
        <v>5</v>
      </c>
      <c r="J5769">
        <f>IF($A5769="",0,IF(AND(OR('Cuadro-de-mando'!$B$4="(Todas)",'Cuadro-de-mando'!$B$4=$A5769),OR('Cuadro-de-mando'!$E$4="(Todas)",'Cuadro-de-mando'!$E$4=$B5769),OR('Cuadro-de-mando'!$H$4="(Todas)",'Cuadro-de-mando'!$H$4=$C5769),OR('Cuadro-de-mando'!$K$4="(Todas)",'Cuadro-de-mando'!$K$4=$E5769),OR('Cuadro-de-mando'!$N$4="(Todos)",'Cuadro-de-mando'!$N$4=$F5769)),1,0))</f>
        <v>1</v>
      </c>
    </row>
    <row r="5770" spans="1:10" x14ac:dyDescent="0.25">
      <c r="A5770" t="str">
        <f>IF(Tienda_3!$A970="","","Tienda 3")</f>
        <v>Tienda 3</v>
      </c>
      <c r="B5770" t="str">
        <f>IF($A5770="","",Tienda_3!B970)</f>
        <v>Muebles</v>
      </c>
      <c r="C5770" t="str">
        <f>IF($A5770="","",Tienda_3!G970)</f>
        <v>Bogotá</v>
      </c>
      <c r="D5770" t="str">
        <f>IF($A5770="","",Tienda_3!F970)</f>
        <v>Lucas Olivera</v>
      </c>
      <c r="E5770" t="str">
        <f>IF($A5770="","",Tienda_3!I970)</f>
        <v>Tarjeta de crédito</v>
      </c>
      <c r="F5770">
        <f>IF($A5770="","",VALUE(RIGHT(Tienda_3!E970,4)))</f>
        <v>2022</v>
      </c>
      <c r="G5770">
        <f>IF($A5770="","",Tienda_3!C970)</f>
        <v>642000</v>
      </c>
      <c r="H5770">
        <f>IF($A5770="","",Tienda_3!D970)</f>
        <v>32400</v>
      </c>
      <c r="I5770">
        <f>IF($A5770="","",Tienda_3!H970)</f>
        <v>5</v>
      </c>
      <c r="J5770">
        <f>IF($A5770="",0,IF(AND(OR('Cuadro-de-mando'!$B$4="(Todas)",'Cuadro-de-mando'!$B$4=$A5770),OR('Cuadro-de-mando'!$E$4="(Todas)",'Cuadro-de-mando'!$E$4=$B5770),OR('Cuadro-de-mando'!$H$4="(Todas)",'Cuadro-de-mando'!$H$4=$C5770),OR('Cuadro-de-mando'!$K$4="(Todas)",'Cuadro-de-mando'!$K$4=$E5770),OR('Cuadro-de-mando'!$N$4="(Todos)",'Cuadro-de-mando'!$N$4=$F5770)),1,0))</f>
        <v>1</v>
      </c>
    </row>
    <row r="5771" spans="1:10" x14ac:dyDescent="0.25">
      <c r="A5771" t="str">
        <f>IF(Tienda_3!$A971="","","Tienda 3")</f>
        <v>Tienda 3</v>
      </c>
      <c r="B5771" t="str">
        <f>IF($A5771="","",Tienda_3!B971)</f>
        <v>Muebles</v>
      </c>
      <c r="C5771" t="str">
        <f>IF($A5771="","",Tienda_3!G971)</f>
        <v>Cali</v>
      </c>
      <c r="D5771" t="str">
        <f>IF($A5771="","",Tienda_3!F971)</f>
        <v>Felipe Santos</v>
      </c>
      <c r="E5771" t="str">
        <f>IF($A5771="","",Tienda_3!I971)</f>
        <v>Tarjeta de crédito</v>
      </c>
      <c r="F5771">
        <f>IF($A5771="","",VALUE(RIGHT(Tienda_3!E971,4)))</f>
        <v>2022</v>
      </c>
      <c r="G5771">
        <f>IF($A5771="","",Tienda_3!C971)</f>
        <v>331300</v>
      </c>
      <c r="H5771">
        <f>IF($A5771="","",Tienda_3!D971)</f>
        <v>24800</v>
      </c>
      <c r="I5771">
        <f>IF($A5771="","",Tienda_3!H971)</f>
        <v>5</v>
      </c>
      <c r="J5771">
        <f>IF($A5771="",0,IF(AND(OR('Cuadro-de-mando'!$B$4="(Todas)",'Cuadro-de-mando'!$B$4=$A5771),OR('Cuadro-de-mando'!$E$4="(Todas)",'Cuadro-de-mando'!$E$4=$B5771),OR('Cuadro-de-mando'!$H$4="(Todas)",'Cuadro-de-mando'!$H$4=$C5771),OR('Cuadro-de-mando'!$K$4="(Todas)",'Cuadro-de-mando'!$K$4=$E5771),OR('Cuadro-de-mando'!$N$4="(Todos)",'Cuadro-de-mando'!$N$4=$F5771)),1,0))</f>
        <v>1</v>
      </c>
    </row>
    <row r="5772" spans="1:10" x14ac:dyDescent="0.25">
      <c r="A5772" t="str">
        <f>IF(Tienda_3!$A972="","","Tienda 3")</f>
        <v>Tienda 3</v>
      </c>
      <c r="B5772" t="str">
        <f>IF($A5772="","",Tienda_3!B972)</f>
        <v>Deportes y diversión</v>
      </c>
      <c r="C5772" t="str">
        <f>IF($A5772="","",Tienda_3!G972)</f>
        <v>Bogotá</v>
      </c>
      <c r="D5772" t="str">
        <f>IF($A5772="","",Tienda_3!F972)</f>
        <v>Lucas Olivera</v>
      </c>
      <c r="E5772" t="str">
        <f>IF($A5772="","",Tienda_3!I972)</f>
        <v>Tarjeta de crédito</v>
      </c>
      <c r="F5772">
        <f>IF($A5772="","",VALUE(RIGHT(Tienda_3!E972,4)))</f>
        <v>2020</v>
      </c>
      <c r="G5772">
        <f>IF($A5772="","",Tienda_3!C972)</f>
        <v>90200</v>
      </c>
      <c r="H5772">
        <f>IF($A5772="","",Tienda_3!D972)</f>
        <v>5200</v>
      </c>
      <c r="I5772">
        <f>IF($A5772="","",Tienda_3!H972)</f>
        <v>5</v>
      </c>
      <c r="J5772">
        <f>IF($A5772="",0,IF(AND(OR('Cuadro-de-mando'!$B$4="(Todas)",'Cuadro-de-mando'!$B$4=$A5772),OR('Cuadro-de-mando'!$E$4="(Todas)",'Cuadro-de-mando'!$E$4=$B5772),OR('Cuadro-de-mando'!$H$4="(Todas)",'Cuadro-de-mando'!$H$4=$C5772),OR('Cuadro-de-mando'!$K$4="(Todas)",'Cuadro-de-mando'!$K$4=$E5772),OR('Cuadro-de-mando'!$N$4="(Todos)",'Cuadro-de-mando'!$N$4=$F5772)),1,0))</f>
        <v>1</v>
      </c>
    </row>
    <row r="5773" spans="1:10" x14ac:dyDescent="0.25">
      <c r="A5773" t="str">
        <f>IF(Tienda_3!$A973="","","Tienda 3")</f>
        <v>Tienda 3</v>
      </c>
      <c r="B5773" t="str">
        <f>IF($A5773="","",Tienda_3!B973)</f>
        <v>Electrónicos</v>
      </c>
      <c r="C5773" t="str">
        <f>IF($A5773="","",Tienda_3!G973)</f>
        <v>Bogotá</v>
      </c>
      <c r="D5773" t="str">
        <f>IF($A5773="","",Tienda_3!F973)</f>
        <v>Pedro Gomez</v>
      </c>
      <c r="E5773" t="str">
        <f>IF($A5773="","",Tienda_3!I973)</f>
        <v>Tarjeta de crédito</v>
      </c>
      <c r="F5773">
        <f>IF($A5773="","",VALUE(RIGHT(Tienda_3!E973,4)))</f>
        <v>2023</v>
      </c>
      <c r="G5773">
        <f>IF($A5773="","",Tienda_3!C973)</f>
        <v>103700</v>
      </c>
      <c r="H5773">
        <f>IF($A5773="","",Tienda_3!D973)</f>
        <v>5900</v>
      </c>
      <c r="I5773">
        <f>IF($A5773="","",Tienda_3!H973)</f>
        <v>5</v>
      </c>
      <c r="J5773">
        <f>IF($A5773="",0,IF(AND(OR('Cuadro-de-mando'!$B$4="(Todas)",'Cuadro-de-mando'!$B$4=$A5773),OR('Cuadro-de-mando'!$E$4="(Todas)",'Cuadro-de-mando'!$E$4=$B5773),OR('Cuadro-de-mando'!$H$4="(Todas)",'Cuadro-de-mando'!$H$4=$C5773),OR('Cuadro-de-mando'!$K$4="(Todas)",'Cuadro-de-mando'!$K$4=$E5773),OR('Cuadro-de-mando'!$N$4="(Todos)",'Cuadro-de-mando'!$N$4=$F5773)),1,0))</f>
        <v>1</v>
      </c>
    </row>
    <row r="5774" spans="1:10" x14ac:dyDescent="0.25">
      <c r="A5774" t="str">
        <f>IF(Tienda_3!$A974="","","Tienda 3")</f>
        <v>Tienda 3</v>
      </c>
      <c r="B5774" t="str">
        <f>IF($A5774="","",Tienda_3!B974)</f>
        <v>Deportes y diversión</v>
      </c>
      <c r="C5774" t="str">
        <f>IF($A5774="","",Tienda_3!G974)</f>
        <v>Cali</v>
      </c>
      <c r="D5774" t="str">
        <f>IF($A5774="","",Tienda_3!F974)</f>
        <v>Santiago Silva</v>
      </c>
      <c r="E5774" t="str">
        <f>IF($A5774="","",Tienda_3!I974)</f>
        <v>Tarjeta de crédito</v>
      </c>
      <c r="F5774">
        <f>IF($A5774="","",VALUE(RIGHT(Tienda_3!E974,4)))</f>
        <v>2022</v>
      </c>
      <c r="G5774">
        <f>IF($A5774="","",Tienda_3!C974)</f>
        <v>58700</v>
      </c>
      <c r="H5774">
        <f>IF($A5774="","",Tienda_3!D974)</f>
        <v>3300</v>
      </c>
      <c r="I5774">
        <f>IF($A5774="","",Tienda_3!H974)</f>
        <v>1</v>
      </c>
      <c r="J5774">
        <f>IF($A5774="",0,IF(AND(OR('Cuadro-de-mando'!$B$4="(Todas)",'Cuadro-de-mando'!$B$4=$A5774),OR('Cuadro-de-mando'!$E$4="(Todas)",'Cuadro-de-mando'!$E$4=$B5774),OR('Cuadro-de-mando'!$H$4="(Todas)",'Cuadro-de-mando'!$H$4=$C5774),OR('Cuadro-de-mando'!$K$4="(Todas)",'Cuadro-de-mando'!$K$4=$E5774),OR('Cuadro-de-mando'!$N$4="(Todos)",'Cuadro-de-mando'!$N$4=$F5774)),1,0))</f>
        <v>1</v>
      </c>
    </row>
    <row r="5775" spans="1:10" x14ac:dyDescent="0.25">
      <c r="A5775" t="str">
        <f>IF(Tienda_3!$A975="","","Tienda 3")</f>
        <v>Tienda 3</v>
      </c>
      <c r="B5775" t="str">
        <f>IF($A5775="","",Tienda_3!B975)</f>
        <v>Electrodomésticos</v>
      </c>
      <c r="C5775" t="str">
        <f>IF($A5775="","",Tienda_3!G975)</f>
        <v>Cali</v>
      </c>
      <c r="D5775" t="str">
        <f>IF($A5775="","",Tienda_3!F975)</f>
        <v>Camila Rivera</v>
      </c>
      <c r="E5775" t="str">
        <f>IF($A5775="","",Tienda_3!I975)</f>
        <v>Tarjeta de crédito</v>
      </c>
      <c r="F5775">
        <f>IF($A5775="","",VALUE(RIGHT(Tienda_3!E975,4)))</f>
        <v>2022</v>
      </c>
      <c r="G5775">
        <f>IF($A5775="","",Tienda_3!C975)</f>
        <v>1022200</v>
      </c>
      <c r="H5775">
        <f>IF($A5775="","",Tienda_3!D975)</f>
        <v>52600</v>
      </c>
      <c r="I5775">
        <f>IF($A5775="","",Tienda_3!H975)</f>
        <v>5</v>
      </c>
      <c r="J5775">
        <f>IF($A5775="",0,IF(AND(OR('Cuadro-de-mando'!$B$4="(Todas)",'Cuadro-de-mando'!$B$4=$A5775),OR('Cuadro-de-mando'!$E$4="(Todas)",'Cuadro-de-mando'!$E$4=$B5775),OR('Cuadro-de-mando'!$H$4="(Todas)",'Cuadro-de-mando'!$H$4=$C5775),OR('Cuadro-de-mando'!$K$4="(Todas)",'Cuadro-de-mando'!$K$4=$E5775),OR('Cuadro-de-mando'!$N$4="(Todos)",'Cuadro-de-mando'!$N$4=$F5775)),1,0))</f>
        <v>1</v>
      </c>
    </row>
    <row r="5776" spans="1:10" x14ac:dyDescent="0.25">
      <c r="A5776" t="str">
        <f>IF(Tienda_3!$A976="","","Tienda 3")</f>
        <v>Tienda 3</v>
      </c>
      <c r="B5776" t="str">
        <f>IF($A5776="","",Tienda_3!B976)</f>
        <v>Juguetes</v>
      </c>
      <c r="C5776" t="str">
        <f>IF($A5776="","",Tienda_3!G976)</f>
        <v>Medellín</v>
      </c>
      <c r="D5776" t="str">
        <f>IF($A5776="","",Tienda_3!F976)</f>
        <v>Maria Alfonso</v>
      </c>
      <c r="E5776" t="str">
        <f>IF($A5776="","",Tienda_3!I976)</f>
        <v>Tarjeta de crédito</v>
      </c>
      <c r="F5776">
        <f>IF($A5776="","",VALUE(RIGHT(Tienda_3!E976,4)))</f>
        <v>2020</v>
      </c>
      <c r="G5776">
        <f>IF($A5776="","",Tienda_3!C976)</f>
        <v>18900</v>
      </c>
      <c r="H5776">
        <f>IF($A5776="","",Tienda_3!D976)</f>
        <v>1700</v>
      </c>
      <c r="I5776">
        <f>IF($A5776="","",Tienda_3!H976)</f>
        <v>5</v>
      </c>
      <c r="J5776">
        <f>IF($A5776="",0,IF(AND(OR('Cuadro-de-mando'!$B$4="(Todas)",'Cuadro-de-mando'!$B$4=$A5776),OR('Cuadro-de-mando'!$E$4="(Todas)",'Cuadro-de-mando'!$E$4=$B5776),OR('Cuadro-de-mando'!$H$4="(Todas)",'Cuadro-de-mando'!$H$4=$C5776),OR('Cuadro-de-mando'!$K$4="(Todas)",'Cuadro-de-mando'!$K$4=$E5776),OR('Cuadro-de-mando'!$N$4="(Todos)",'Cuadro-de-mando'!$N$4=$F5776)),1,0))</f>
        <v>1</v>
      </c>
    </row>
    <row r="5777" spans="1:10" x14ac:dyDescent="0.25">
      <c r="A5777" t="str">
        <f>IF(Tienda_3!$A977="","","Tienda 3")</f>
        <v>Tienda 3</v>
      </c>
      <c r="B5777" t="str">
        <f>IF($A5777="","",Tienda_3!B977)</f>
        <v>Muebles</v>
      </c>
      <c r="C5777" t="str">
        <f>IF($A5777="","",Tienda_3!G977)</f>
        <v>Bogotá</v>
      </c>
      <c r="D5777" t="str">
        <f>IF($A5777="","",Tienda_3!F977)</f>
        <v>Rafael Acosta</v>
      </c>
      <c r="E5777" t="str">
        <f>IF($A5777="","",Tienda_3!I977)</f>
        <v>Tarjeta de crédito</v>
      </c>
      <c r="F5777">
        <f>IF($A5777="","",VALUE(RIGHT(Tienda_3!E977,4)))</f>
        <v>2021</v>
      </c>
      <c r="G5777">
        <f>IF($A5777="","",Tienda_3!C977)</f>
        <v>249300</v>
      </c>
      <c r="H5777">
        <f>IF($A5777="","",Tienda_3!D977)</f>
        <v>19100</v>
      </c>
      <c r="I5777">
        <f>IF($A5777="","",Tienda_3!H977)</f>
        <v>2</v>
      </c>
      <c r="J5777">
        <f>IF($A5777="",0,IF(AND(OR('Cuadro-de-mando'!$B$4="(Todas)",'Cuadro-de-mando'!$B$4=$A5777),OR('Cuadro-de-mando'!$E$4="(Todas)",'Cuadro-de-mando'!$E$4=$B5777),OR('Cuadro-de-mando'!$H$4="(Todas)",'Cuadro-de-mando'!$H$4=$C5777),OR('Cuadro-de-mando'!$K$4="(Todas)",'Cuadro-de-mando'!$K$4=$E5777),OR('Cuadro-de-mando'!$N$4="(Todos)",'Cuadro-de-mando'!$N$4=$F5777)),1,0))</f>
        <v>1</v>
      </c>
    </row>
    <row r="5778" spans="1:10" x14ac:dyDescent="0.25">
      <c r="A5778" t="str">
        <f>IF(Tienda_3!$A978="","","Tienda 3")</f>
        <v>Tienda 3</v>
      </c>
      <c r="B5778" t="str">
        <f>IF($A5778="","",Tienda_3!B978)</f>
        <v>Electrodomésticos</v>
      </c>
      <c r="C5778" t="str">
        <f>IF($A5778="","",Tienda_3!G978)</f>
        <v>Medellín</v>
      </c>
      <c r="D5778" t="str">
        <f>IF($A5778="","",Tienda_3!F978)</f>
        <v>Pedro Gomez</v>
      </c>
      <c r="E5778" t="str">
        <f>IF($A5778="","",Tienda_3!I978)</f>
        <v>Nequi</v>
      </c>
      <c r="F5778">
        <f>IF($A5778="","",VALUE(RIGHT(Tienda_3!E978,4)))</f>
        <v>2021</v>
      </c>
      <c r="G5778">
        <f>IF($A5778="","",Tienda_3!C978)</f>
        <v>1499500</v>
      </c>
      <c r="H5778">
        <f>IF($A5778="","",Tienda_3!D978)</f>
        <v>80200</v>
      </c>
      <c r="I5778">
        <f>IF($A5778="","",Tienda_3!H978)</f>
        <v>1</v>
      </c>
      <c r="J5778">
        <f>IF($A5778="",0,IF(AND(OR('Cuadro-de-mando'!$B$4="(Todas)",'Cuadro-de-mando'!$B$4=$A5778),OR('Cuadro-de-mando'!$E$4="(Todas)",'Cuadro-de-mando'!$E$4=$B5778),OR('Cuadro-de-mando'!$H$4="(Todas)",'Cuadro-de-mando'!$H$4=$C5778),OR('Cuadro-de-mando'!$K$4="(Todas)",'Cuadro-de-mando'!$K$4=$E5778),OR('Cuadro-de-mando'!$N$4="(Todos)",'Cuadro-de-mando'!$N$4=$F5778)),1,0))</f>
        <v>1</v>
      </c>
    </row>
    <row r="5779" spans="1:10" x14ac:dyDescent="0.25">
      <c r="A5779" t="str">
        <f>IF(Tienda_3!$A979="","","Tienda 3")</f>
        <v>Tienda 3</v>
      </c>
      <c r="B5779" t="str">
        <f>IF($A5779="","",Tienda_3!B979)</f>
        <v>Muebles</v>
      </c>
      <c r="C5779" t="str">
        <f>IF($A5779="","",Tienda_3!G979)</f>
        <v>Medellín</v>
      </c>
      <c r="D5779" t="str">
        <f>IF($A5779="","",Tienda_3!F979)</f>
        <v>Maria Alfonso</v>
      </c>
      <c r="E5779" t="str">
        <f>IF($A5779="","",Tienda_3!I979)</f>
        <v>Nequi</v>
      </c>
      <c r="F5779">
        <f>IF($A5779="","",VALUE(RIGHT(Tienda_3!E979,4)))</f>
        <v>2020</v>
      </c>
      <c r="G5779">
        <f>IF($A5779="","",Tienda_3!C979)</f>
        <v>231300</v>
      </c>
      <c r="H5779">
        <f>IF($A5779="","",Tienda_3!D979)</f>
        <v>10500</v>
      </c>
      <c r="I5779">
        <f>IF($A5779="","",Tienda_3!H979)</f>
        <v>2</v>
      </c>
      <c r="J5779">
        <f>IF($A5779="",0,IF(AND(OR('Cuadro-de-mando'!$B$4="(Todas)",'Cuadro-de-mando'!$B$4=$A5779),OR('Cuadro-de-mando'!$E$4="(Todas)",'Cuadro-de-mando'!$E$4=$B5779),OR('Cuadro-de-mando'!$H$4="(Todas)",'Cuadro-de-mando'!$H$4=$C5779),OR('Cuadro-de-mando'!$K$4="(Todas)",'Cuadro-de-mando'!$K$4=$E5779),OR('Cuadro-de-mando'!$N$4="(Todos)",'Cuadro-de-mando'!$N$4=$F5779)),1,0))</f>
        <v>1</v>
      </c>
    </row>
    <row r="5780" spans="1:10" x14ac:dyDescent="0.25">
      <c r="A5780" t="str">
        <f>IF(Tienda_3!$A980="","","Tienda 3")</f>
        <v>Tienda 3</v>
      </c>
      <c r="B5780" t="str">
        <f>IF($A5780="","",Tienda_3!B980)</f>
        <v>Muebles</v>
      </c>
      <c r="C5780" t="str">
        <f>IF($A5780="","",Tienda_3!G980)</f>
        <v>Medellín</v>
      </c>
      <c r="D5780" t="str">
        <f>IF($A5780="","",Tienda_3!F980)</f>
        <v>Izabela de León</v>
      </c>
      <c r="E5780" t="str">
        <f>IF($A5780="","",Tienda_3!I980)</f>
        <v>Tarjeta de crédito</v>
      </c>
      <c r="F5780">
        <f>IF($A5780="","",VALUE(RIGHT(Tienda_3!E980,4)))</f>
        <v>2022</v>
      </c>
      <c r="G5780">
        <f>IF($A5780="","",Tienda_3!C980)</f>
        <v>198500</v>
      </c>
      <c r="H5780">
        <f>IF($A5780="","",Tienda_3!D980)</f>
        <v>11000</v>
      </c>
      <c r="I5780">
        <f>IF($A5780="","",Tienda_3!H980)</f>
        <v>5</v>
      </c>
      <c r="J5780">
        <f>IF($A5780="",0,IF(AND(OR('Cuadro-de-mando'!$B$4="(Todas)",'Cuadro-de-mando'!$B$4=$A5780),OR('Cuadro-de-mando'!$E$4="(Todas)",'Cuadro-de-mando'!$E$4=$B5780),OR('Cuadro-de-mando'!$H$4="(Todas)",'Cuadro-de-mando'!$H$4=$C5780),OR('Cuadro-de-mando'!$K$4="(Todas)",'Cuadro-de-mando'!$K$4=$E5780),OR('Cuadro-de-mando'!$N$4="(Todos)",'Cuadro-de-mando'!$N$4=$F5780)),1,0))</f>
        <v>1</v>
      </c>
    </row>
    <row r="5781" spans="1:10" x14ac:dyDescent="0.25">
      <c r="A5781" t="str">
        <f>IF(Tienda_3!$A981="","","Tienda 3")</f>
        <v>Tienda 3</v>
      </c>
      <c r="B5781" t="str">
        <f>IF($A5781="","",Tienda_3!B981)</f>
        <v>Juguetes</v>
      </c>
      <c r="C5781" t="str">
        <f>IF($A5781="","",Tienda_3!G981)</f>
        <v>Santa Marta</v>
      </c>
      <c r="D5781" t="str">
        <f>IF($A5781="","",Tienda_3!F981)</f>
        <v>Izabela de León</v>
      </c>
      <c r="E5781" t="str">
        <f>IF($A5781="","",Tienda_3!I981)</f>
        <v>Tarjeta de crédito</v>
      </c>
      <c r="F5781">
        <f>IF($A5781="","",VALUE(RIGHT(Tienda_3!E981,4)))</f>
        <v>2020</v>
      </c>
      <c r="G5781">
        <f>IF($A5781="","",Tienda_3!C981)</f>
        <v>30600</v>
      </c>
      <c r="H5781">
        <f>IF($A5781="","",Tienda_3!D981)</f>
        <v>2700</v>
      </c>
      <c r="I5781">
        <f>IF($A5781="","",Tienda_3!H981)</f>
        <v>1</v>
      </c>
      <c r="J5781">
        <f>IF($A5781="",0,IF(AND(OR('Cuadro-de-mando'!$B$4="(Todas)",'Cuadro-de-mando'!$B$4=$A5781),OR('Cuadro-de-mando'!$E$4="(Todas)",'Cuadro-de-mando'!$E$4=$B5781),OR('Cuadro-de-mando'!$H$4="(Todas)",'Cuadro-de-mando'!$H$4=$C5781),OR('Cuadro-de-mando'!$K$4="(Todas)",'Cuadro-de-mando'!$K$4=$E5781),OR('Cuadro-de-mando'!$N$4="(Todos)",'Cuadro-de-mando'!$N$4=$F5781)),1,0))</f>
        <v>1</v>
      </c>
    </row>
    <row r="5782" spans="1:10" x14ac:dyDescent="0.25">
      <c r="A5782" t="str">
        <f>IF(Tienda_3!$A982="","","Tienda 3")</f>
        <v>Tienda 3</v>
      </c>
      <c r="B5782" t="str">
        <f>IF($A5782="","",Tienda_3!B982)</f>
        <v>Muebles</v>
      </c>
      <c r="C5782" t="str">
        <f>IF($A5782="","",Tienda_3!G982)</f>
        <v>Bogotá</v>
      </c>
      <c r="D5782" t="str">
        <f>IF($A5782="","",Tienda_3!F982)</f>
        <v>Lucas Olivera</v>
      </c>
      <c r="E5782" t="str">
        <f>IF($A5782="","",Tienda_3!I982)</f>
        <v>Tarjeta de crédito</v>
      </c>
      <c r="F5782">
        <f>IF($A5782="","",VALUE(RIGHT(Tienda_3!E982,4)))</f>
        <v>2022</v>
      </c>
      <c r="G5782">
        <f>IF($A5782="","",Tienda_3!C982)</f>
        <v>543000</v>
      </c>
      <c r="H5782">
        <f>IF($A5782="","",Tienda_3!D982)</f>
        <v>29600</v>
      </c>
      <c r="I5782">
        <f>IF($A5782="","",Tienda_3!H982)</f>
        <v>4</v>
      </c>
      <c r="J5782">
        <f>IF($A5782="",0,IF(AND(OR('Cuadro-de-mando'!$B$4="(Todas)",'Cuadro-de-mando'!$B$4=$A5782),OR('Cuadro-de-mando'!$E$4="(Todas)",'Cuadro-de-mando'!$E$4=$B5782),OR('Cuadro-de-mando'!$H$4="(Todas)",'Cuadro-de-mando'!$H$4=$C5782),OR('Cuadro-de-mando'!$K$4="(Todas)",'Cuadro-de-mando'!$K$4=$E5782),OR('Cuadro-de-mando'!$N$4="(Todos)",'Cuadro-de-mando'!$N$4=$F5782)),1,0))</f>
        <v>1</v>
      </c>
    </row>
    <row r="5783" spans="1:10" x14ac:dyDescent="0.25">
      <c r="A5783" t="str">
        <f>IF(Tienda_3!$A983="","","Tienda 3")</f>
        <v>Tienda 3</v>
      </c>
      <c r="B5783" t="str">
        <f>IF($A5783="","",Tienda_3!B983)</f>
        <v>Juguetes</v>
      </c>
      <c r="C5783" t="str">
        <f>IF($A5783="","",Tienda_3!G983)</f>
        <v>Medellín</v>
      </c>
      <c r="D5783" t="str">
        <f>IF($A5783="","",Tienda_3!F983)</f>
        <v>Juliana Costa</v>
      </c>
      <c r="E5783" t="str">
        <f>IF($A5783="","",Tienda_3!I983)</f>
        <v>Tarjeta de crédito</v>
      </c>
      <c r="F5783">
        <f>IF($A5783="","",VALUE(RIGHT(Tienda_3!E983,4)))</f>
        <v>2020</v>
      </c>
      <c r="G5783">
        <f>IF($A5783="","",Tienda_3!C983)</f>
        <v>56900</v>
      </c>
      <c r="H5783">
        <f>IF($A5783="","",Tienda_3!D983)</f>
        <v>1200</v>
      </c>
      <c r="I5783">
        <f>IF($A5783="","",Tienda_3!H983)</f>
        <v>5</v>
      </c>
      <c r="J5783">
        <f>IF($A5783="",0,IF(AND(OR('Cuadro-de-mando'!$B$4="(Todas)",'Cuadro-de-mando'!$B$4=$A5783),OR('Cuadro-de-mando'!$E$4="(Todas)",'Cuadro-de-mando'!$E$4=$B5783),OR('Cuadro-de-mando'!$H$4="(Todas)",'Cuadro-de-mando'!$H$4=$C5783),OR('Cuadro-de-mando'!$K$4="(Todas)",'Cuadro-de-mando'!$K$4=$E5783),OR('Cuadro-de-mando'!$N$4="(Todos)",'Cuadro-de-mando'!$N$4=$F5783)),1,0))</f>
        <v>1</v>
      </c>
    </row>
    <row r="5784" spans="1:10" x14ac:dyDescent="0.25">
      <c r="A5784" t="str">
        <f>IF(Tienda_3!$A984="","","Tienda 3")</f>
        <v>Tienda 3</v>
      </c>
      <c r="B5784" t="str">
        <f>IF($A5784="","",Tienda_3!B984)</f>
        <v>Electrónicos</v>
      </c>
      <c r="C5784" t="str">
        <f>IF($A5784="","",Tienda_3!G984)</f>
        <v>Pereira</v>
      </c>
      <c r="D5784" t="str">
        <f>IF($A5784="","",Tienda_3!F984)</f>
        <v>Juan Fernandez</v>
      </c>
      <c r="E5784" t="str">
        <f>IF($A5784="","",Tienda_3!I984)</f>
        <v>Nequi</v>
      </c>
      <c r="F5784">
        <f>IF($A5784="","",VALUE(RIGHT(Tienda_3!E984,4)))</f>
        <v>2020</v>
      </c>
      <c r="G5784">
        <f>IF($A5784="","",Tienda_3!C984)</f>
        <v>1806000</v>
      </c>
      <c r="H5784">
        <f>IF($A5784="","",Tienda_3!D984)</f>
        <v>102200</v>
      </c>
      <c r="I5784">
        <f>IF($A5784="","",Tienda_3!H984)</f>
        <v>3</v>
      </c>
      <c r="J5784">
        <f>IF($A5784="",0,IF(AND(OR('Cuadro-de-mando'!$B$4="(Todas)",'Cuadro-de-mando'!$B$4=$A5784),OR('Cuadro-de-mando'!$E$4="(Todas)",'Cuadro-de-mando'!$E$4=$B5784),OR('Cuadro-de-mando'!$H$4="(Todas)",'Cuadro-de-mando'!$H$4=$C5784),OR('Cuadro-de-mando'!$K$4="(Todas)",'Cuadro-de-mando'!$K$4=$E5784),OR('Cuadro-de-mando'!$N$4="(Todos)",'Cuadro-de-mando'!$N$4=$F5784)),1,0))</f>
        <v>1</v>
      </c>
    </row>
    <row r="5785" spans="1:10" x14ac:dyDescent="0.25">
      <c r="A5785" t="str">
        <f>IF(Tienda_3!$A985="","","Tienda 3")</f>
        <v>Tienda 3</v>
      </c>
      <c r="B5785" t="str">
        <f>IF($A5785="","",Tienda_3!B985)</f>
        <v>Electrónicos</v>
      </c>
      <c r="C5785" t="str">
        <f>IF($A5785="","",Tienda_3!G985)</f>
        <v>Medellín</v>
      </c>
      <c r="D5785" t="str">
        <f>IF($A5785="","",Tienda_3!F985)</f>
        <v>Rafael Acosta</v>
      </c>
      <c r="E5785" t="str">
        <f>IF($A5785="","",Tienda_3!I985)</f>
        <v>Tarjeta de crédito</v>
      </c>
      <c r="F5785">
        <f>IF($A5785="","",VALUE(RIGHT(Tienda_3!E985,4)))</f>
        <v>2020</v>
      </c>
      <c r="G5785">
        <f>IF($A5785="","",Tienda_3!C985)</f>
        <v>255400</v>
      </c>
      <c r="H5785">
        <f>IF($A5785="","",Tienda_3!D985)</f>
        <v>21500</v>
      </c>
      <c r="I5785">
        <f>IF($A5785="","",Tienda_3!H985)</f>
        <v>5</v>
      </c>
      <c r="J5785">
        <f>IF($A5785="",0,IF(AND(OR('Cuadro-de-mando'!$B$4="(Todas)",'Cuadro-de-mando'!$B$4=$A5785),OR('Cuadro-de-mando'!$E$4="(Todas)",'Cuadro-de-mando'!$E$4=$B5785),OR('Cuadro-de-mando'!$H$4="(Todas)",'Cuadro-de-mando'!$H$4=$C5785),OR('Cuadro-de-mando'!$K$4="(Todas)",'Cuadro-de-mando'!$K$4=$E5785),OR('Cuadro-de-mando'!$N$4="(Todos)",'Cuadro-de-mando'!$N$4=$F5785)),1,0))</f>
        <v>1</v>
      </c>
    </row>
    <row r="5786" spans="1:10" x14ac:dyDescent="0.25">
      <c r="A5786" t="str">
        <f>IF(Tienda_3!$A986="","","Tienda 3")</f>
        <v>Tienda 3</v>
      </c>
      <c r="B5786" t="str">
        <f>IF($A5786="","",Tienda_3!B986)</f>
        <v>Deportes y diversión</v>
      </c>
      <c r="C5786" t="str">
        <f>IF($A5786="","",Tienda_3!G986)</f>
        <v>Bogotá</v>
      </c>
      <c r="D5786" t="str">
        <f>IF($A5786="","",Tienda_3!F986)</f>
        <v>Pedro Gomez</v>
      </c>
      <c r="E5786" t="str">
        <f>IF($A5786="","",Tienda_3!I986)</f>
        <v>Tarjeta de crédito</v>
      </c>
      <c r="F5786">
        <f>IF($A5786="","",VALUE(RIGHT(Tienda_3!E986,4)))</f>
        <v>2020</v>
      </c>
      <c r="G5786">
        <f>IF($A5786="","",Tienda_3!C986)</f>
        <v>88900</v>
      </c>
      <c r="H5786">
        <f>IF($A5786="","",Tienda_3!D986)</f>
        <v>2900</v>
      </c>
      <c r="I5786">
        <f>IF($A5786="","",Tienda_3!H986)</f>
        <v>5</v>
      </c>
      <c r="J5786">
        <f>IF($A5786="",0,IF(AND(OR('Cuadro-de-mando'!$B$4="(Todas)",'Cuadro-de-mando'!$B$4=$A5786),OR('Cuadro-de-mando'!$E$4="(Todas)",'Cuadro-de-mando'!$E$4=$B5786),OR('Cuadro-de-mando'!$H$4="(Todas)",'Cuadro-de-mando'!$H$4=$C5786),OR('Cuadro-de-mando'!$K$4="(Todas)",'Cuadro-de-mando'!$K$4=$E5786),OR('Cuadro-de-mando'!$N$4="(Todos)",'Cuadro-de-mando'!$N$4=$F5786)),1,0))</f>
        <v>1</v>
      </c>
    </row>
    <row r="5787" spans="1:10" x14ac:dyDescent="0.25">
      <c r="A5787" t="str">
        <f>IF(Tienda_3!$A987="","","Tienda 3")</f>
        <v>Tienda 3</v>
      </c>
      <c r="B5787" t="str">
        <f>IF($A5787="","",Tienda_3!B987)</f>
        <v>Muebles</v>
      </c>
      <c r="C5787" t="str">
        <f>IF($A5787="","",Tienda_3!G987)</f>
        <v>Leticia</v>
      </c>
      <c r="D5787" t="str">
        <f>IF($A5787="","",Tienda_3!F987)</f>
        <v>Juan Fernandez</v>
      </c>
      <c r="E5787" t="str">
        <f>IF($A5787="","",Tienda_3!I987)</f>
        <v>Tarjeta de crédito</v>
      </c>
      <c r="F5787">
        <f>IF($A5787="","",VALUE(RIGHT(Tienda_3!E987,4)))</f>
        <v>2022</v>
      </c>
      <c r="G5787">
        <f>IF($A5787="","",Tienda_3!C987)</f>
        <v>494600</v>
      </c>
      <c r="H5787">
        <f>IF($A5787="","",Tienda_3!D987)</f>
        <v>31100</v>
      </c>
      <c r="I5787">
        <f>IF($A5787="","",Tienda_3!H987)</f>
        <v>2</v>
      </c>
      <c r="J5787">
        <f>IF($A5787="",0,IF(AND(OR('Cuadro-de-mando'!$B$4="(Todas)",'Cuadro-de-mando'!$B$4=$A5787),OR('Cuadro-de-mando'!$E$4="(Todas)",'Cuadro-de-mando'!$E$4=$B5787),OR('Cuadro-de-mando'!$H$4="(Todas)",'Cuadro-de-mando'!$H$4=$C5787),OR('Cuadro-de-mando'!$K$4="(Todas)",'Cuadro-de-mando'!$K$4=$E5787),OR('Cuadro-de-mando'!$N$4="(Todos)",'Cuadro-de-mando'!$N$4=$F5787)),1,0))</f>
        <v>1</v>
      </c>
    </row>
    <row r="5788" spans="1:10" x14ac:dyDescent="0.25">
      <c r="A5788" t="str">
        <f>IF(Tienda_3!$A988="","","Tienda 3")</f>
        <v>Tienda 3</v>
      </c>
      <c r="B5788" t="str">
        <f>IF($A5788="","",Tienda_3!B988)</f>
        <v>Juguetes</v>
      </c>
      <c r="C5788" t="str">
        <f>IF($A5788="","",Tienda_3!G988)</f>
        <v>Bucaramanga</v>
      </c>
      <c r="D5788" t="str">
        <f>IF($A5788="","",Tienda_3!F988)</f>
        <v>Pedro Gomez</v>
      </c>
      <c r="E5788" t="str">
        <f>IF($A5788="","",Tienda_3!I988)</f>
        <v>Tarjeta de crédito</v>
      </c>
      <c r="F5788">
        <f>IF($A5788="","",VALUE(RIGHT(Tienda_3!E988,4)))</f>
        <v>2020</v>
      </c>
      <c r="G5788">
        <f>IF($A5788="","",Tienda_3!C988)</f>
        <v>129700</v>
      </c>
      <c r="H5788">
        <f>IF($A5788="","",Tienda_3!D988)</f>
        <v>7600</v>
      </c>
      <c r="I5788">
        <f>IF($A5788="","",Tienda_3!H988)</f>
        <v>5</v>
      </c>
      <c r="J5788">
        <f>IF($A5788="",0,IF(AND(OR('Cuadro-de-mando'!$B$4="(Todas)",'Cuadro-de-mando'!$B$4=$A5788),OR('Cuadro-de-mando'!$E$4="(Todas)",'Cuadro-de-mando'!$E$4=$B5788),OR('Cuadro-de-mando'!$H$4="(Todas)",'Cuadro-de-mando'!$H$4=$C5788),OR('Cuadro-de-mando'!$K$4="(Todas)",'Cuadro-de-mando'!$K$4=$E5788),OR('Cuadro-de-mando'!$N$4="(Todos)",'Cuadro-de-mando'!$N$4=$F5788)),1,0))</f>
        <v>1</v>
      </c>
    </row>
    <row r="5789" spans="1:10" x14ac:dyDescent="0.25">
      <c r="A5789" t="str">
        <f>IF(Tienda_3!$A989="","","Tienda 3")</f>
        <v>Tienda 3</v>
      </c>
      <c r="B5789" t="str">
        <f>IF($A5789="","",Tienda_3!B989)</f>
        <v>Instrumentos musicales</v>
      </c>
      <c r="C5789" t="str">
        <f>IF($A5789="","",Tienda_3!G989)</f>
        <v>Bogotá</v>
      </c>
      <c r="D5789" t="str">
        <f>IF($A5789="","",Tienda_3!F989)</f>
        <v>Pedro Gomez</v>
      </c>
      <c r="E5789" t="str">
        <f>IF($A5789="","",Tienda_3!I989)</f>
        <v>Tarjeta de crédito</v>
      </c>
      <c r="F5789">
        <f>IF($A5789="","",VALUE(RIGHT(Tienda_3!E989,4)))</f>
        <v>2021</v>
      </c>
      <c r="G5789">
        <f>IF($A5789="","",Tienda_3!C989)</f>
        <v>714300</v>
      </c>
      <c r="H5789">
        <f>IF($A5789="","",Tienda_3!D989)</f>
        <v>36200</v>
      </c>
      <c r="I5789">
        <f>IF($A5789="","",Tienda_3!H989)</f>
        <v>5</v>
      </c>
      <c r="J5789">
        <f>IF($A5789="",0,IF(AND(OR('Cuadro-de-mando'!$B$4="(Todas)",'Cuadro-de-mando'!$B$4=$A5789),OR('Cuadro-de-mando'!$E$4="(Todas)",'Cuadro-de-mando'!$E$4=$B5789),OR('Cuadro-de-mando'!$H$4="(Todas)",'Cuadro-de-mando'!$H$4=$C5789),OR('Cuadro-de-mando'!$K$4="(Todas)",'Cuadro-de-mando'!$K$4=$E5789),OR('Cuadro-de-mando'!$N$4="(Todos)",'Cuadro-de-mando'!$N$4=$F5789)),1,0))</f>
        <v>1</v>
      </c>
    </row>
    <row r="5790" spans="1:10" x14ac:dyDescent="0.25">
      <c r="A5790" t="str">
        <f>IF(Tienda_3!$A990="","","Tienda 3")</f>
        <v>Tienda 3</v>
      </c>
      <c r="B5790" t="str">
        <f>IF($A5790="","",Tienda_3!B990)</f>
        <v>Muebles</v>
      </c>
      <c r="C5790" t="str">
        <f>IF($A5790="","",Tienda_3!G990)</f>
        <v>Cartagena</v>
      </c>
      <c r="D5790" t="str">
        <f>IF($A5790="","",Tienda_3!F990)</f>
        <v>Pedro Gomez</v>
      </c>
      <c r="E5790" t="str">
        <f>IF($A5790="","",Tienda_3!I990)</f>
        <v>Tarjeta de crédito</v>
      </c>
      <c r="F5790">
        <f>IF($A5790="","",VALUE(RIGHT(Tienda_3!E990,4)))</f>
        <v>2022</v>
      </c>
      <c r="G5790">
        <f>IF($A5790="","",Tienda_3!C990)</f>
        <v>245300</v>
      </c>
      <c r="H5790">
        <f>IF($A5790="","",Tienda_3!D990)</f>
        <v>17700</v>
      </c>
      <c r="I5790">
        <f>IF($A5790="","",Tienda_3!H990)</f>
        <v>5</v>
      </c>
      <c r="J5790">
        <f>IF($A5790="",0,IF(AND(OR('Cuadro-de-mando'!$B$4="(Todas)",'Cuadro-de-mando'!$B$4=$A5790),OR('Cuadro-de-mando'!$E$4="(Todas)",'Cuadro-de-mando'!$E$4=$B5790),OR('Cuadro-de-mando'!$H$4="(Todas)",'Cuadro-de-mando'!$H$4=$C5790),OR('Cuadro-de-mando'!$K$4="(Todas)",'Cuadro-de-mando'!$K$4=$E5790),OR('Cuadro-de-mando'!$N$4="(Todos)",'Cuadro-de-mando'!$N$4=$F5790)),1,0))</f>
        <v>1</v>
      </c>
    </row>
    <row r="5791" spans="1:10" x14ac:dyDescent="0.25">
      <c r="A5791" t="str">
        <f>IF(Tienda_3!$A991="","","Tienda 3")</f>
        <v>Tienda 3</v>
      </c>
      <c r="B5791" t="str">
        <f>IF($A5791="","",Tienda_3!B991)</f>
        <v>Electrónicos</v>
      </c>
      <c r="C5791" t="str">
        <f>IF($A5791="","",Tienda_3!G991)</f>
        <v>Bogotá</v>
      </c>
      <c r="D5791" t="str">
        <f>IF($A5791="","",Tienda_3!F991)</f>
        <v>Maria Alfonso</v>
      </c>
      <c r="E5791" t="str">
        <f>IF($A5791="","",Tienda_3!I991)</f>
        <v>Tarjeta de crédito</v>
      </c>
      <c r="F5791">
        <f>IF($A5791="","",VALUE(RIGHT(Tienda_3!E991,4)))</f>
        <v>2020</v>
      </c>
      <c r="G5791">
        <f>IF($A5791="","",Tienda_3!C991)</f>
        <v>124600</v>
      </c>
      <c r="H5791">
        <f>IF($A5791="","",Tienda_3!D991)</f>
        <v>4800</v>
      </c>
      <c r="I5791">
        <f>IF($A5791="","",Tienda_3!H991)</f>
        <v>2</v>
      </c>
      <c r="J5791">
        <f>IF($A5791="",0,IF(AND(OR('Cuadro-de-mando'!$B$4="(Todas)",'Cuadro-de-mando'!$B$4=$A5791),OR('Cuadro-de-mando'!$E$4="(Todas)",'Cuadro-de-mando'!$E$4=$B5791),OR('Cuadro-de-mando'!$H$4="(Todas)",'Cuadro-de-mando'!$H$4=$C5791),OR('Cuadro-de-mando'!$K$4="(Todas)",'Cuadro-de-mando'!$K$4=$E5791),OR('Cuadro-de-mando'!$N$4="(Todos)",'Cuadro-de-mando'!$N$4=$F5791)),1,0))</f>
        <v>1</v>
      </c>
    </row>
    <row r="5792" spans="1:10" x14ac:dyDescent="0.25">
      <c r="A5792" t="str">
        <f>IF(Tienda_3!$A992="","","Tienda 3")</f>
        <v>Tienda 3</v>
      </c>
      <c r="B5792" t="str">
        <f>IF($A5792="","",Tienda_3!B992)</f>
        <v>Electrónicos</v>
      </c>
      <c r="C5792" t="str">
        <f>IF($A5792="","",Tienda_3!G992)</f>
        <v>Medellín</v>
      </c>
      <c r="D5792" t="str">
        <f>IF($A5792="","",Tienda_3!F992)</f>
        <v>Rafael Acosta</v>
      </c>
      <c r="E5792" t="str">
        <f>IF($A5792="","",Tienda_3!I992)</f>
        <v>Nequi</v>
      </c>
      <c r="F5792">
        <f>IF($A5792="","",VALUE(RIGHT(Tienda_3!E992,4)))</f>
        <v>2022</v>
      </c>
      <c r="G5792">
        <f>IF($A5792="","",Tienda_3!C992)</f>
        <v>1353900</v>
      </c>
      <c r="H5792">
        <f>IF($A5792="","",Tienda_3!D992)</f>
        <v>72600</v>
      </c>
      <c r="I5792">
        <f>IF($A5792="","",Tienda_3!H992)</f>
        <v>1</v>
      </c>
      <c r="J5792">
        <f>IF($A5792="",0,IF(AND(OR('Cuadro-de-mando'!$B$4="(Todas)",'Cuadro-de-mando'!$B$4=$A5792),OR('Cuadro-de-mando'!$E$4="(Todas)",'Cuadro-de-mando'!$E$4=$B5792),OR('Cuadro-de-mando'!$H$4="(Todas)",'Cuadro-de-mando'!$H$4=$C5792),OR('Cuadro-de-mando'!$K$4="(Todas)",'Cuadro-de-mando'!$K$4=$E5792),OR('Cuadro-de-mando'!$N$4="(Todos)",'Cuadro-de-mando'!$N$4=$F5792)),1,0))</f>
        <v>1</v>
      </c>
    </row>
    <row r="5793" spans="1:10" x14ac:dyDescent="0.25">
      <c r="A5793" t="str">
        <f>IF(Tienda_3!$A993="","","Tienda 3")</f>
        <v>Tienda 3</v>
      </c>
      <c r="B5793" t="str">
        <f>IF($A5793="","",Tienda_3!B993)</f>
        <v>Deportes y diversión</v>
      </c>
      <c r="C5793" t="str">
        <f>IF($A5793="","",Tienda_3!G993)</f>
        <v>Medellín</v>
      </c>
      <c r="D5793" t="str">
        <f>IF($A5793="","",Tienda_3!F993)</f>
        <v>Pedro Gomez</v>
      </c>
      <c r="E5793" t="str">
        <f>IF($A5793="","",Tienda_3!I993)</f>
        <v>Tarjeta de crédito</v>
      </c>
      <c r="F5793">
        <f>IF($A5793="","",VALUE(RIGHT(Tienda_3!E993,4)))</f>
        <v>2021</v>
      </c>
      <c r="G5793">
        <f>IF($A5793="","",Tienda_3!C993)</f>
        <v>24000</v>
      </c>
      <c r="H5793">
        <f>IF($A5793="","",Tienda_3!D993)</f>
        <v>0</v>
      </c>
      <c r="I5793">
        <f>IF($A5793="","",Tienda_3!H993)</f>
        <v>5</v>
      </c>
      <c r="J5793">
        <f>IF($A5793="",0,IF(AND(OR('Cuadro-de-mando'!$B$4="(Todas)",'Cuadro-de-mando'!$B$4=$A5793),OR('Cuadro-de-mando'!$E$4="(Todas)",'Cuadro-de-mando'!$E$4=$B5793),OR('Cuadro-de-mando'!$H$4="(Todas)",'Cuadro-de-mando'!$H$4=$C5793),OR('Cuadro-de-mando'!$K$4="(Todas)",'Cuadro-de-mando'!$K$4=$E5793),OR('Cuadro-de-mando'!$N$4="(Todos)",'Cuadro-de-mando'!$N$4=$F5793)),1,0))</f>
        <v>1</v>
      </c>
    </row>
    <row r="5794" spans="1:10" x14ac:dyDescent="0.25">
      <c r="A5794" t="str">
        <f>IF(Tienda_3!$A994="","","Tienda 3")</f>
        <v>Tienda 3</v>
      </c>
      <c r="B5794" t="str">
        <f>IF($A5794="","",Tienda_3!B994)</f>
        <v>Instrumentos musicales</v>
      </c>
      <c r="C5794" t="str">
        <f>IF($A5794="","",Tienda_3!G994)</f>
        <v>Bogotá</v>
      </c>
      <c r="D5794" t="str">
        <f>IF($A5794="","",Tienda_3!F994)</f>
        <v>Felipe Santos</v>
      </c>
      <c r="E5794" t="str">
        <f>IF($A5794="","",Tienda_3!I994)</f>
        <v>Nequi</v>
      </c>
      <c r="F5794">
        <f>IF($A5794="","",VALUE(RIGHT(Tienda_3!E994,4)))</f>
        <v>2021</v>
      </c>
      <c r="G5794">
        <f>IF($A5794="","",Tienda_3!C994)</f>
        <v>76500</v>
      </c>
      <c r="H5794">
        <f>IF($A5794="","",Tienda_3!D994)</f>
        <v>2300</v>
      </c>
      <c r="I5794">
        <f>IF($A5794="","",Tienda_3!H994)</f>
        <v>4</v>
      </c>
      <c r="J5794">
        <f>IF($A5794="",0,IF(AND(OR('Cuadro-de-mando'!$B$4="(Todas)",'Cuadro-de-mando'!$B$4=$A5794),OR('Cuadro-de-mando'!$E$4="(Todas)",'Cuadro-de-mando'!$E$4=$B5794),OR('Cuadro-de-mando'!$H$4="(Todas)",'Cuadro-de-mando'!$H$4=$C5794),OR('Cuadro-de-mando'!$K$4="(Todas)",'Cuadro-de-mando'!$K$4=$E5794),OR('Cuadro-de-mando'!$N$4="(Todos)",'Cuadro-de-mando'!$N$4=$F5794)),1,0))</f>
        <v>1</v>
      </c>
    </row>
    <row r="5795" spans="1:10" x14ac:dyDescent="0.25">
      <c r="A5795" t="str">
        <f>IF(Tienda_3!$A995="","","Tienda 3")</f>
        <v>Tienda 3</v>
      </c>
      <c r="B5795" t="str">
        <f>IF($A5795="","",Tienda_3!B995)</f>
        <v>Muebles</v>
      </c>
      <c r="C5795" t="str">
        <f>IF($A5795="","",Tienda_3!G995)</f>
        <v>Bogotá</v>
      </c>
      <c r="D5795" t="str">
        <f>IF($A5795="","",Tienda_3!F995)</f>
        <v>Ángel Rodriguez</v>
      </c>
      <c r="E5795" t="str">
        <f>IF($A5795="","",Tienda_3!I995)</f>
        <v>Nequi</v>
      </c>
      <c r="F5795">
        <f>IF($A5795="","",VALUE(RIGHT(Tienda_3!E995,4)))</f>
        <v>2022</v>
      </c>
      <c r="G5795">
        <f>IF($A5795="","",Tienda_3!C995)</f>
        <v>399500</v>
      </c>
      <c r="H5795">
        <f>IF($A5795="","",Tienda_3!D995)</f>
        <v>26900</v>
      </c>
      <c r="I5795">
        <f>IF($A5795="","",Tienda_3!H995)</f>
        <v>4</v>
      </c>
      <c r="J5795">
        <f>IF($A5795="",0,IF(AND(OR('Cuadro-de-mando'!$B$4="(Todas)",'Cuadro-de-mando'!$B$4=$A5795),OR('Cuadro-de-mando'!$E$4="(Todas)",'Cuadro-de-mando'!$E$4=$B5795),OR('Cuadro-de-mando'!$H$4="(Todas)",'Cuadro-de-mando'!$H$4=$C5795),OR('Cuadro-de-mando'!$K$4="(Todas)",'Cuadro-de-mando'!$K$4=$E5795),OR('Cuadro-de-mando'!$N$4="(Todos)",'Cuadro-de-mando'!$N$4=$F5795)),1,0))</f>
        <v>1</v>
      </c>
    </row>
    <row r="5796" spans="1:10" x14ac:dyDescent="0.25">
      <c r="A5796" t="str">
        <f>IF(Tienda_3!$A996="","","Tienda 3")</f>
        <v>Tienda 3</v>
      </c>
      <c r="B5796" t="str">
        <f>IF($A5796="","",Tienda_3!B996)</f>
        <v>Electrodomésticos</v>
      </c>
      <c r="C5796" t="str">
        <f>IF($A5796="","",Tienda_3!G996)</f>
        <v>Bogotá</v>
      </c>
      <c r="D5796" t="str">
        <f>IF($A5796="","",Tienda_3!F996)</f>
        <v>Blanca Ramirez</v>
      </c>
      <c r="E5796" t="str">
        <f>IF($A5796="","",Tienda_3!I996)</f>
        <v>Nequi</v>
      </c>
      <c r="F5796">
        <f>IF($A5796="","",VALUE(RIGHT(Tienda_3!E996,4)))</f>
        <v>2022</v>
      </c>
      <c r="G5796">
        <f>IF($A5796="","",Tienda_3!C996)</f>
        <v>485400</v>
      </c>
      <c r="H5796">
        <f>IF($A5796="","",Tienda_3!D996)</f>
        <v>27100</v>
      </c>
      <c r="I5796">
        <f>IF($A5796="","",Tienda_3!H996)</f>
        <v>4</v>
      </c>
      <c r="J5796">
        <f>IF($A5796="",0,IF(AND(OR('Cuadro-de-mando'!$B$4="(Todas)",'Cuadro-de-mando'!$B$4=$A5796),OR('Cuadro-de-mando'!$E$4="(Todas)",'Cuadro-de-mando'!$E$4=$B5796),OR('Cuadro-de-mando'!$H$4="(Todas)",'Cuadro-de-mando'!$H$4=$C5796),OR('Cuadro-de-mando'!$K$4="(Todas)",'Cuadro-de-mando'!$K$4=$E5796),OR('Cuadro-de-mando'!$N$4="(Todos)",'Cuadro-de-mando'!$N$4=$F5796)),1,0))</f>
        <v>1</v>
      </c>
    </row>
    <row r="5797" spans="1:10" x14ac:dyDescent="0.25">
      <c r="A5797" t="str">
        <f>IF(Tienda_3!$A997="","","Tienda 3")</f>
        <v>Tienda 3</v>
      </c>
      <c r="B5797" t="str">
        <f>IF($A5797="","",Tienda_3!B997)</f>
        <v>Electrónicos</v>
      </c>
      <c r="C5797" t="str">
        <f>IF($A5797="","",Tienda_3!G997)</f>
        <v>Medellín</v>
      </c>
      <c r="D5797" t="str">
        <f>IF($A5797="","",Tienda_3!F997)</f>
        <v>Camila Rivera</v>
      </c>
      <c r="E5797" t="str">
        <f>IF($A5797="","",Tienda_3!I997)</f>
        <v>Tarjeta de débito</v>
      </c>
      <c r="F5797">
        <f>IF($A5797="","",VALUE(RIGHT(Tienda_3!E997,4)))</f>
        <v>2022</v>
      </c>
      <c r="G5797">
        <f>IF($A5797="","",Tienda_3!C997)</f>
        <v>1518000</v>
      </c>
      <c r="H5797">
        <f>IF($A5797="","",Tienda_3!D997)</f>
        <v>79000</v>
      </c>
      <c r="I5797">
        <f>IF($A5797="","",Tienda_3!H997)</f>
        <v>4</v>
      </c>
      <c r="J5797">
        <f>IF($A5797="",0,IF(AND(OR('Cuadro-de-mando'!$B$4="(Todas)",'Cuadro-de-mando'!$B$4=$A5797),OR('Cuadro-de-mando'!$E$4="(Todas)",'Cuadro-de-mando'!$E$4=$B5797),OR('Cuadro-de-mando'!$H$4="(Todas)",'Cuadro-de-mando'!$H$4=$C5797),OR('Cuadro-de-mando'!$K$4="(Todas)",'Cuadro-de-mando'!$K$4=$E5797),OR('Cuadro-de-mando'!$N$4="(Todos)",'Cuadro-de-mando'!$N$4=$F5797)),1,0))</f>
        <v>1</v>
      </c>
    </row>
    <row r="5798" spans="1:10" x14ac:dyDescent="0.25">
      <c r="A5798" t="str">
        <f>IF(Tienda_3!$A998="","","Tienda 3")</f>
        <v>Tienda 3</v>
      </c>
      <c r="B5798" t="str">
        <f>IF($A5798="","",Tienda_3!B998)</f>
        <v>Muebles</v>
      </c>
      <c r="C5798" t="str">
        <f>IF($A5798="","",Tienda_3!G998)</f>
        <v>Santa Marta</v>
      </c>
      <c r="D5798" t="str">
        <f>IF($A5798="","",Tienda_3!F998)</f>
        <v>Ángel Rodriguez</v>
      </c>
      <c r="E5798" t="str">
        <f>IF($A5798="","",Tienda_3!I998)</f>
        <v>Tarjeta de crédito</v>
      </c>
      <c r="F5798">
        <f>IF($A5798="","",VALUE(RIGHT(Tienda_3!E998,4)))</f>
        <v>2021</v>
      </c>
      <c r="G5798">
        <f>IF($A5798="","",Tienda_3!C998)</f>
        <v>482900</v>
      </c>
      <c r="H5798">
        <f>IF($A5798="","",Tienda_3!D998)</f>
        <v>23900</v>
      </c>
      <c r="I5798">
        <f>IF($A5798="","",Tienda_3!H998)</f>
        <v>4</v>
      </c>
      <c r="J5798">
        <f>IF($A5798="",0,IF(AND(OR('Cuadro-de-mando'!$B$4="(Todas)",'Cuadro-de-mando'!$B$4=$A5798),OR('Cuadro-de-mando'!$E$4="(Todas)",'Cuadro-de-mando'!$E$4=$B5798),OR('Cuadro-de-mando'!$H$4="(Todas)",'Cuadro-de-mando'!$H$4=$C5798),OR('Cuadro-de-mando'!$K$4="(Todas)",'Cuadro-de-mando'!$K$4=$E5798),OR('Cuadro-de-mando'!$N$4="(Todos)",'Cuadro-de-mando'!$N$4=$F5798)),1,0))</f>
        <v>1</v>
      </c>
    </row>
    <row r="5799" spans="1:10" x14ac:dyDescent="0.25">
      <c r="A5799" t="str">
        <f>IF(Tienda_3!$A999="","","Tienda 3")</f>
        <v>Tienda 3</v>
      </c>
      <c r="B5799" t="str">
        <f>IF($A5799="","",Tienda_3!B999)</f>
        <v>Deportes y diversión</v>
      </c>
      <c r="C5799" t="str">
        <f>IF($A5799="","",Tienda_3!G999)</f>
        <v>Cali</v>
      </c>
      <c r="D5799" t="str">
        <f>IF($A5799="","",Tienda_3!F999)</f>
        <v>Rafael Acosta</v>
      </c>
      <c r="E5799" t="str">
        <f>IF($A5799="","",Tienda_3!I999)</f>
        <v>Tarjeta de crédito</v>
      </c>
      <c r="F5799">
        <f>IF($A5799="","",VALUE(RIGHT(Tienda_3!E999,4)))</f>
        <v>2023</v>
      </c>
      <c r="G5799">
        <f>IF($A5799="","",Tienda_3!C999)</f>
        <v>9400</v>
      </c>
      <c r="H5799">
        <f>IF($A5799="","",Tienda_3!D999)</f>
        <v>1500</v>
      </c>
      <c r="I5799">
        <f>IF($A5799="","",Tienda_3!H999)</f>
        <v>3</v>
      </c>
      <c r="J5799">
        <f>IF($A5799="",0,IF(AND(OR('Cuadro-de-mando'!$B$4="(Todas)",'Cuadro-de-mando'!$B$4=$A5799),OR('Cuadro-de-mando'!$E$4="(Todas)",'Cuadro-de-mando'!$E$4=$B5799),OR('Cuadro-de-mando'!$H$4="(Todas)",'Cuadro-de-mando'!$H$4=$C5799),OR('Cuadro-de-mando'!$K$4="(Todas)",'Cuadro-de-mando'!$K$4=$E5799),OR('Cuadro-de-mando'!$N$4="(Todos)",'Cuadro-de-mando'!$N$4=$F5799)),1,0))</f>
        <v>1</v>
      </c>
    </row>
    <row r="5800" spans="1:10" x14ac:dyDescent="0.25">
      <c r="A5800" t="str">
        <f>IF(Tienda_3!$A1000="","","Tienda 3")</f>
        <v>Tienda 3</v>
      </c>
      <c r="B5800" t="str">
        <f>IF($A5800="","",Tienda_3!B1000)</f>
        <v>Electrodomésticos</v>
      </c>
      <c r="C5800" t="str">
        <f>IF($A5800="","",Tienda_3!G1000)</f>
        <v>Cali</v>
      </c>
      <c r="D5800" t="str">
        <f>IF($A5800="","",Tienda_3!F1000)</f>
        <v>Juliana Costa</v>
      </c>
      <c r="E5800" t="str">
        <f>IF($A5800="","",Tienda_3!I1000)</f>
        <v>Nequi</v>
      </c>
      <c r="F5800">
        <f>IF($A5800="","",VALUE(RIGHT(Tienda_3!E1000,4)))</f>
        <v>2020</v>
      </c>
      <c r="G5800">
        <f>IF($A5800="","",Tienda_3!C1000)</f>
        <v>1216800</v>
      </c>
      <c r="H5800">
        <f>IF($A5800="","",Tienda_3!D1000)</f>
        <v>63000</v>
      </c>
      <c r="I5800">
        <f>IF($A5800="","",Tienda_3!H1000)</f>
        <v>5</v>
      </c>
      <c r="J5800">
        <f>IF($A5800="",0,IF(AND(OR('Cuadro-de-mando'!$B$4="(Todas)",'Cuadro-de-mando'!$B$4=$A5800),OR('Cuadro-de-mando'!$E$4="(Todas)",'Cuadro-de-mando'!$E$4=$B5800),OR('Cuadro-de-mando'!$H$4="(Todas)",'Cuadro-de-mando'!$H$4=$C5800),OR('Cuadro-de-mando'!$K$4="(Todas)",'Cuadro-de-mando'!$K$4=$E5800),OR('Cuadro-de-mando'!$N$4="(Todos)",'Cuadro-de-mando'!$N$4=$F5800)),1,0))</f>
        <v>1</v>
      </c>
    </row>
    <row r="5801" spans="1:10" x14ac:dyDescent="0.25">
      <c r="A5801" t="str">
        <f>IF(Tienda_3!$A1001="","","Tienda 3")</f>
        <v>Tienda 3</v>
      </c>
      <c r="B5801" t="str">
        <f>IF($A5801="","",Tienda_3!B1001)</f>
        <v>Electrodomésticos</v>
      </c>
      <c r="C5801" t="str">
        <f>IF($A5801="","",Tienda_3!G1001)</f>
        <v>Medellín</v>
      </c>
      <c r="D5801" t="str">
        <f>IF($A5801="","",Tienda_3!F1001)</f>
        <v>Pedro Gomez</v>
      </c>
      <c r="E5801" t="str">
        <f>IF($A5801="","",Tienda_3!I1001)</f>
        <v>Tarjeta de crédito</v>
      </c>
      <c r="F5801">
        <f>IF($A5801="","",VALUE(RIGHT(Tienda_3!E1001,4)))</f>
        <v>2020</v>
      </c>
      <c r="G5801">
        <f>IF($A5801="","",Tienda_3!C1001)</f>
        <v>1046200</v>
      </c>
      <c r="H5801">
        <f>IF($A5801="","",Tienda_3!D1001)</f>
        <v>53900</v>
      </c>
      <c r="I5801">
        <f>IF($A5801="","",Tienda_3!H1001)</f>
        <v>5</v>
      </c>
      <c r="J5801">
        <f>IF($A5801="",0,IF(AND(OR('Cuadro-de-mando'!$B$4="(Todas)",'Cuadro-de-mando'!$B$4=$A5801),OR('Cuadro-de-mando'!$E$4="(Todas)",'Cuadro-de-mando'!$E$4=$B5801),OR('Cuadro-de-mando'!$H$4="(Todas)",'Cuadro-de-mando'!$H$4=$C5801),OR('Cuadro-de-mando'!$K$4="(Todas)",'Cuadro-de-mando'!$K$4=$E5801),OR('Cuadro-de-mando'!$N$4="(Todos)",'Cuadro-de-mando'!$N$4=$F5801)),1,0))</f>
        <v>1</v>
      </c>
    </row>
    <row r="5802" spans="1:10" x14ac:dyDescent="0.25">
      <c r="A5802" t="str">
        <f>IF(Tienda_3!$A1002="","","Tienda 3")</f>
        <v>Tienda 3</v>
      </c>
      <c r="B5802" t="str">
        <f>IF($A5802="","",Tienda_3!B1002)</f>
        <v>Instrumentos musicales</v>
      </c>
      <c r="C5802" t="str">
        <f>IF($A5802="","",Tienda_3!G1002)</f>
        <v>Medellín</v>
      </c>
      <c r="D5802" t="str">
        <f>IF($A5802="","",Tienda_3!F1002)</f>
        <v>Izabela de León</v>
      </c>
      <c r="E5802" t="str">
        <f>IF($A5802="","",Tienda_3!I1002)</f>
        <v>Tarjeta de crédito</v>
      </c>
      <c r="F5802">
        <f>IF($A5802="","",VALUE(RIGHT(Tienda_3!E1002,4)))</f>
        <v>2021</v>
      </c>
      <c r="G5802">
        <f>IF($A5802="","",Tienda_3!C1002)</f>
        <v>878500</v>
      </c>
      <c r="H5802">
        <f>IF($A5802="","",Tienda_3!D1002)</f>
        <v>45000</v>
      </c>
      <c r="I5802">
        <f>IF($A5802="","",Tienda_3!H1002)</f>
        <v>4</v>
      </c>
      <c r="J5802">
        <f>IF($A5802="",0,IF(AND(OR('Cuadro-de-mando'!$B$4="(Todas)",'Cuadro-de-mando'!$B$4=$A5802),OR('Cuadro-de-mando'!$E$4="(Todas)",'Cuadro-de-mando'!$E$4=$B5802),OR('Cuadro-de-mando'!$H$4="(Todas)",'Cuadro-de-mando'!$H$4=$C5802),OR('Cuadro-de-mando'!$K$4="(Todas)",'Cuadro-de-mando'!$K$4=$E5802),OR('Cuadro-de-mando'!$N$4="(Todos)",'Cuadro-de-mando'!$N$4=$F5802)),1,0))</f>
        <v>1</v>
      </c>
    </row>
    <row r="5803" spans="1:10" x14ac:dyDescent="0.25">
      <c r="A5803" t="str">
        <f>IF(Tienda_3!$A1003="","","Tienda 3")</f>
        <v>Tienda 3</v>
      </c>
      <c r="B5803" t="str">
        <f>IF($A5803="","",Tienda_3!B1003)</f>
        <v>Artículos para el hogar</v>
      </c>
      <c r="C5803" t="str">
        <f>IF($A5803="","",Tienda_3!G1003)</f>
        <v>Manizales</v>
      </c>
      <c r="D5803" t="str">
        <f>IF($A5803="","",Tienda_3!F1003)</f>
        <v>Izabela de León</v>
      </c>
      <c r="E5803" t="str">
        <f>IF($A5803="","",Tienda_3!I1003)</f>
        <v>Tarjeta de crédito</v>
      </c>
      <c r="F5803">
        <f>IF($A5803="","",VALUE(RIGHT(Tienda_3!E1003,4)))</f>
        <v>2020</v>
      </c>
      <c r="G5803">
        <f>IF($A5803="","",Tienda_3!C1003)</f>
        <v>135200</v>
      </c>
      <c r="H5803">
        <f>IF($A5803="","",Tienda_3!D1003)</f>
        <v>7600</v>
      </c>
      <c r="I5803">
        <f>IF($A5803="","",Tienda_3!H1003)</f>
        <v>5</v>
      </c>
      <c r="J5803">
        <f>IF($A5803="",0,IF(AND(OR('Cuadro-de-mando'!$B$4="(Todas)",'Cuadro-de-mando'!$B$4=$A5803),OR('Cuadro-de-mando'!$E$4="(Todas)",'Cuadro-de-mando'!$E$4=$B5803),OR('Cuadro-de-mando'!$H$4="(Todas)",'Cuadro-de-mando'!$H$4=$C5803),OR('Cuadro-de-mando'!$K$4="(Todas)",'Cuadro-de-mando'!$K$4=$E5803),OR('Cuadro-de-mando'!$N$4="(Todos)",'Cuadro-de-mando'!$N$4=$F5803)),1,0))</f>
        <v>1</v>
      </c>
    </row>
    <row r="5804" spans="1:10" x14ac:dyDescent="0.25">
      <c r="A5804" t="str">
        <f>IF(Tienda_3!$A1004="","","Tienda 3")</f>
        <v>Tienda 3</v>
      </c>
      <c r="B5804" t="str">
        <f>IF($A5804="","",Tienda_3!B1004)</f>
        <v>Deportes y diversión</v>
      </c>
      <c r="C5804" t="str">
        <f>IF($A5804="","",Tienda_3!G1004)</f>
        <v>Bogotá</v>
      </c>
      <c r="D5804" t="str">
        <f>IF($A5804="","",Tienda_3!F1004)</f>
        <v>Mariana Herrera</v>
      </c>
      <c r="E5804" t="str">
        <f>IF($A5804="","",Tienda_3!I1004)</f>
        <v>Tarjeta de crédito</v>
      </c>
      <c r="F5804">
        <f>IF($A5804="","",VALUE(RIGHT(Tienda_3!E1004,4)))</f>
        <v>2022</v>
      </c>
      <c r="G5804">
        <f>IF($A5804="","",Tienda_3!C1004)</f>
        <v>62100</v>
      </c>
      <c r="H5804">
        <f>IF($A5804="","",Tienda_3!D1004)</f>
        <v>1500</v>
      </c>
      <c r="I5804">
        <f>IF($A5804="","",Tienda_3!H1004)</f>
        <v>5</v>
      </c>
      <c r="J5804">
        <f>IF($A5804="",0,IF(AND(OR('Cuadro-de-mando'!$B$4="(Todas)",'Cuadro-de-mando'!$B$4=$A5804),OR('Cuadro-de-mando'!$E$4="(Todas)",'Cuadro-de-mando'!$E$4=$B5804),OR('Cuadro-de-mando'!$H$4="(Todas)",'Cuadro-de-mando'!$H$4=$C5804),OR('Cuadro-de-mando'!$K$4="(Todas)",'Cuadro-de-mando'!$K$4=$E5804),OR('Cuadro-de-mando'!$N$4="(Todos)",'Cuadro-de-mando'!$N$4=$F5804)),1,0))</f>
        <v>1</v>
      </c>
    </row>
    <row r="5805" spans="1:10" x14ac:dyDescent="0.25">
      <c r="A5805" t="str">
        <f>IF(Tienda_3!$A1005="","","Tienda 3")</f>
        <v>Tienda 3</v>
      </c>
      <c r="B5805" t="str">
        <f>IF($A5805="","",Tienda_3!B1005)</f>
        <v>Electrónicos</v>
      </c>
      <c r="C5805" t="str">
        <f>IF($A5805="","",Tienda_3!G1005)</f>
        <v>Medellín</v>
      </c>
      <c r="D5805" t="str">
        <f>IF($A5805="","",Tienda_3!F1005)</f>
        <v>Mariana Herrera</v>
      </c>
      <c r="E5805" t="str">
        <f>IF($A5805="","",Tienda_3!I1005)</f>
        <v>Tarjeta de crédito</v>
      </c>
      <c r="F5805">
        <f>IF($A5805="","",VALUE(RIGHT(Tienda_3!E1005,4)))</f>
        <v>2021</v>
      </c>
      <c r="G5805">
        <f>IF($A5805="","",Tienda_3!C1005)</f>
        <v>329200</v>
      </c>
      <c r="H5805">
        <f>IF($A5805="","",Tienda_3!D1005)</f>
        <v>24300</v>
      </c>
      <c r="I5805">
        <f>IF($A5805="","",Tienda_3!H1005)</f>
        <v>5</v>
      </c>
      <c r="J5805">
        <f>IF($A5805="",0,IF(AND(OR('Cuadro-de-mando'!$B$4="(Todas)",'Cuadro-de-mando'!$B$4=$A5805),OR('Cuadro-de-mando'!$E$4="(Todas)",'Cuadro-de-mando'!$E$4=$B5805),OR('Cuadro-de-mando'!$H$4="(Todas)",'Cuadro-de-mando'!$H$4=$C5805),OR('Cuadro-de-mando'!$K$4="(Todas)",'Cuadro-de-mando'!$K$4=$E5805),OR('Cuadro-de-mando'!$N$4="(Todos)",'Cuadro-de-mando'!$N$4=$F5805)),1,0))</f>
        <v>1</v>
      </c>
    </row>
    <row r="5806" spans="1:10" x14ac:dyDescent="0.25">
      <c r="A5806" t="str">
        <f>IF(Tienda_3!$A1006="","","Tienda 3")</f>
        <v>Tienda 3</v>
      </c>
      <c r="B5806" t="str">
        <f>IF($A5806="","",Tienda_3!B1006)</f>
        <v>Electrodomésticos</v>
      </c>
      <c r="C5806" t="str">
        <f>IF($A5806="","",Tienda_3!G1006)</f>
        <v>Pereira</v>
      </c>
      <c r="D5806" t="str">
        <f>IF($A5806="","",Tienda_3!F1006)</f>
        <v>Izabela de León</v>
      </c>
      <c r="E5806" t="str">
        <f>IF($A5806="","",Tienda_3!I1006)</f>
        <v>Tarjeta de crédito</v>
      </c>
      <c r="F5806">
        <f>IF($A5806="","",VALUE(RIGHT(Tienda_3!E1006,4)))</f>
        <v>2020</v>
      </c>
      <c r="G5806">
        <f>IF($A5806="","",Tienda_3!C1006)</f>
        <v>1459200</v>
      </c>
      <c r="H5806">
        <f>IF($A5806="","",Tienda_3!D1006)</f>
        <v>78100</v>
      </c>
      <c r="I5806">
        <f>IF($A5806="","",Tienda_3!H1006)</f>
        <v>4</v>
      </c>
      <c r="J5806">
        <f>IF($A5806="",0,IF(AND(OR('Cuadro-de-mando'!$B$4="(Todas)",'Cuadro-de-mando'!$B$4=$A5806),OR('Cuadro-de-mando'!$E$4="(Todas)",'Cuadro-de-mando'!$E$4=$B5806),OR('Cuadro-de-mando'!$H$4="(Todas)",'Cuadro-de-mando'!$H$4=$C5806),OR('Cuadro-de-mando'!$K$4="(Todas)",'Cuadro-de-mando'!$K$4=$E5806),OR('Cuadro-de-mando'!$N$4="(Todos)",'Cuadro-de-mando'!$N$4=$F5806)),1,0))</f>
        <v>1</v>
      </c>
    </row>
    <row r="5807" spans="1:10" x14ac:dyDescent="0.25">
      <c r="A5807" t="str">
        <f>IF(Tienda_3!$A1007="","","Tienda 3")</f>
        <v>Tienda 3</v>
      </c>
      <c r="B5807" t="str">
        <f>IF($A5807="","",Tienda_3!B1007)</f>
        <v>Electrónicos</v>
      </c>
      <c r="C5807" t="str">
        <f>IF($A5807="","",Tienda_3!G1007)</f>
        <v>Bogotá</v>
      </c>
      <c r="D5807" t="str">
        <f>IF($A5807="","",Tienda_3!F1007)</f>
        <v>Juliana Costa</v>
      </c>
      <c r="E5807" t="str">
        <f>IF($A5807="","",Tienda_3!I1007)</f>
        <v>Tarjeta de crédito</v>
      </c>
      <c r="F5807">
        <f>IF($A5807="","",VALUE(RIGHT(Tienda_3!E1007,4)))</f>
        <v>2021</v>
      </c>
      <c r="G5807">
        <f>IF($A5807="","",Tienda_3!C1007)</f>
        <v>1301400</v>
      </c>
      <c r="H5807">
        <f>IF($A5807="","",Tienda_3!D1007)</f>
        <v>67500</v>
      </c>
      <c r="I5807">
        <f>IF($A5807="","",Tienda_3!H1007)</f>
        <v>3</v>
      </c>
      <c r="J5807">
        <f>IF($A5807="",0,IF(AND(OR('Cuadro-de-mando'!$B$4="(Todas)",'Cuadro-de-mando'!$B$4=$A5807),OR('Cuadro-de-mando'!$E$4="(Todas)",'Cuadro-de-mando'!$E$4=$B5807),OR('Cuadro-de-mando'!$H$4="(Todas)",'Cuadro-de-mando'!$H$4=$C5807),OR('Cuadro-de-mando'!$K$4="(Todas)",'Cuadro-de-mando'!$K$4=$E5807),OR('Cuadro-de-mando'!$N$4="(Todos)",'Cuadro-de-mando'!$N$4=$F5807)),1,0))</f>
        <v>1</v>
      </c>
    </row>
    <row r="5808" spans="1:10" x14ac:dyDescent="0.25">
      <c r="A5808" t="str">
        <f>IF(Tienda_3!$A1008="","","Tienda 3")</f>
        <v>Tienda 3</v>
      </c>
      <c r="B5808" t="str">
        <f>IF($A5808="","",Tienda_3!B1008)</f>
        <v>Juguetes</v>
      </c>
      <c r="C5808" t="str">
        <f>IF($A5808="","",Tienda_3!G1008)</f>
        <v>Medellín</v>
      </c>
      <c r="D5808" t="str">
        <f>IF($A5808="","",Tienda_3!F1008)</f>
        <v>Blanca Ramirez</v>
      </c>
      <c r="E5808" t="str">
        <f>IF($A5808="","",Tienda_3!I1008)</f>
        <v>Tarjeta de crédito</v>
      </c>
      <c r="F5808">
        <f>IF($A5808="","",VALUE(RIGHT(Tienda_3!E1008,4)))</f>
        <v>2020</v>
      </c>
      <c r="G5808">
        <f>IF($A5808="","",Tienda_3!C1008)</f>
        <v>222200</v>
      </c>
      <c r="H5808">
        <f>IF($A5808="","",Tienda_3!D1008)</f>
        <v>10000</v>
      </c>
      <c r="I5808">
        <f>IF($A5808="","",Tienda_3!H1008)</f>
        <v>5</v>
      </c>
      <c r="J5808">
        <f>IF($A5808="",0,IF(AND(OR('Cuadro-de-mando'!$B$4="(Todas)",'Cuadro-de-mando'!$B$4=$A5808),OR('Cuadro-de-mando'!$E$4="(Todas)",'Cuadro-de-mando'!$E$4=$B5808),OR('Cuadro-de-mando'!$H$4="(Todas)",'Cuadro-de-mando'!$H$4=$C5808),OR('Cuadro-de-mando'!$K$4="(Todas)",'Cuadro-de-mando'!$K$4=$E5808),OR('Cuadro-de-mando'!$N$4="(Todos)",'Cuadro-de-mando'!$N$4=$F5808)),1,0))</f>
        <v>1</v>
      </c>
    </row>
    <row r="5809" spans="1:10" x14ac:dyDescent="0.25">
      <c r="A5809" t="str">
        <f>IF(Tienda_3!$A1009="","","Tienda 3")</f>
        <v>Tienda 3</v>
      </c>
      <c r="B5809" t="str">
        <f>IF($A5809="","",Tienda_3!B1009)</f>
        <v>Deportes y diversión</v>
      </c>
      <c r="C5809" t="str">
        <f>IF($A5809="","",Tienda_3!G1009)</f>
        <v>Cali</v>
      </c>
      <c r="D5809" t="str">
        <f>IF($A5809="","",Tienda_3!F1009)</f>
        <v>Felipe Santos</v>
      </c>
      <c r="E5809" t="str">
        <f>IF($A5809="","",Tienda_3!I1009)</f>
        <v>Cupón</v>
      </c>
      <c r="F5809">
        <f>IF($A5809="","",VALUE(RIGHT(Tienda_3!E1009,4)))</f>
        <v>2020</v>
      </c>
      <c r="G5809">
        <f>IF($A5809="","",Tienda_3!C1009)</f>
        <v>31300</v>
      </c>
      <c r="H5809">
        <f>IF($A5809="","",Tienda_3!D1009)</f>
        <v>2100</v>
      </c>
      <c r="I5809">
        <f>IF($A5809="","",Tienda_3!H1009)</f>
        <v>5</v>
      </c>
      <c r="J5809">
        <f>IF($A5809="",0,IF(AND(OR('Cuadro-de-mando'!$B$4="(Todas)",'Cuadro-de-mando'!$B$4=$A5809),OR('Cuadro-de-mando'!$E$4="(Todas)",'Cuadro-de-mando'!$E$4=$B5809),OR('Cuadro-de-mando'!$H$4="(Todas)",'Cuadro-de-mando'!$H$4=$C5809),OR('Cuadro-de-mando'!$K$4="(Todas)",'Cuadro-de-mando'!$K$4=$E5809),OR('Cuadro-de-mando'!$N$4="(Todos)",'Cuadro-de-mando'!$N$4=$F5809)),1,0))</f>
        <v>1</v>
      </c>
    </row>
    <row r="5810" spans="1:10" x14ac:dyDescent="0.25">
      <c r="A5810" t="str">
        <f>IF(Tienda_3!$A1010="","","Tienda 3")</f>
        <v>Tienda 3</v>
      </c>
      <c r="B5810" t="str">
        <f>IF($A5810="","",Tienda_3!B1010)</f>
        <v>Electrónicos</v>
      </c>
      <c r="C5810" t="str">
        <f>IF($A5810="","",Tienda_3!G1010)</f>
        <v>Medellín</v>
      </c>
      <c r="D5810" t="str">
        <f>IF($A5810="","",Tienda_3!F1010)</f>
        <v>Rafael Acosta</v>
      </c>
      <c r="E5810" t="str">
        <f>IF($A5810="","",Tienda_3!I1010)</f>
        <v>Tarjeta de crédito</v>
      </c>
      <c r="F5810">
        <f>IF($A5810="","",VALUE(RIGHT(Tienda_3!E1010,4)))</f>
        <v>2022</v>
      </c>
      <c r="G5810">
        <f>IF($A5810="","",Tienda_3!C1010)</f>
        <v>90100</v>
      </c>
      <c r="H5810">
        <f>IF($A5810="","",Tienda_3!D1010)</f>
        <v>3000</v>
      </c>
      <c r="I5810">
        <f>IF($A5810="","",Tienda_3!H1010)</f>
        <v>5</v>
      </c>
      <c r="J5810">
        <f>IF($A5810="",0,IF(AND(OR('Cuadro-de-mando'!$B$4="(Todas)",'Cuadro-de-mando'!$B$4=$A5810),OR('Cuadro-de-mando'!$E$4="(Todas)",'Cuadro-de-mando'!$E$4=$B5810),OR('Cuadro-de-mando'!$H$4="(Todas)",'Cuadro-de-mando'!$H$4=$C5810),OR('Cuadro-de-mando'!$K$4="(Todas)",'Cuadro-de-mando'!$K$4=$E5810),OR('Cuadro-de-mando'!$N$4="(Todos)",'Cuadro-de-mando'!$N$4=$F5810)),1,0))</f>
        <v>1</v>
      </c>
    </row>
    <row r="5811" spans="1:10" x14ac:dyDescent="0.25">
      <c r="A5811" t="str">
        <f>IF(Tienda_3!$A1011="","","Tienda 3")</f>
        <v>Tienda 3</v>
      </c>
      <c r="B5811" t="str">
        <f>IF($A5811="","",Tienda_3!B1011)</f>
        <v>Libros</v>
      </c>
      <c r="C5811" t="str">
        <f>IF($A5811="","",Tienda_3!G1011)</f>
        <v>Medellín</v>
      </c>
      <c r="D5811" t="str">
        <f>IF($A5811="","",Tienda_3!F1011)</f>
        <v>Lucas Olivera</v>
      </c>
      <c r="E5811" t="str">
        <f>IF($A5811="","",Tienda_3!I1011)</f>
        <v>Nequi</v>
      </c>
      <c r="F5811">
        <f>IF($A5811="","",VALUE(RIGHT(Tienda_3!E1011,4)))</f>
        <v>2022</v>
      </c>
      <c r="G5811">
        <f>IF($A5811="","",Tienda_3!C1011)</f>
        <v>42900</v>
      </c>
      <c r="H5811">
        <f>IF($A5811="","",Tienda_3!D1011)</f>
        <v>4700</v>
      </c>
      <c r="I5811">
        <f>IF($A5811="","",Tienda_3!H1011)</f>
        <v>5</v>
      </c>
      <c r="J5811">
        <f>IF($A5811="",0,IF(AND(OR('Cuadro-de-mando'!$B$4="(Todas)",'Cuadro-de-mando'!$B$4=$A5811),OR('Cuadro-de-mando'!$E$4="(Todas)",'Cuadro-de-mando'!$E$4=$B5811),OR('Cuadro-de-mando'!$H$4="(Todas)",'Cuadro-de-mando'!$H$4=$C5811),OR('Cuadro-de-mando'!$K$4="(Todas)",'Cuadro-de-mando'!$K$4=$E5811),OR('Cuadro-de-mando'!$N$4="(Todos)",'Cuadro-de-mando'!$N$4=$F5811)),1,0))</f>
        <v>1</v>
      </c>
    </row>
    <row r="5812" spans="1:10" x14ac:dyDescent="0.25">
      <c r="A5812" t="str">
        <f>IF(Tienda_3!$A1012="","","Tienda 3")</f>
        <v>Tienda 3</v>
      </c>
      <c r="B5812" t="str">
        <f>IF($A5812="","",Tienda_3!B1012)</f>
        <v>Electrodomésticos</v>
      </c>
      <c r="C5812" t="str">
        <f>IF($A5812="","",Tienda_3!G1012)</f>
        <v>Medellín</v>
      </c>
      <c r="D5812" t="str">
        <f>IF($A5812="","",Tienda_3!F1012)</f>
        <v>Camila Rivera</v>
      </c>
      <c r="E5812" t="str">
        <f>IF($A5812="","",Tienda_3!I1012)</f>
        <v>Tarjeta de crédito</v>
      </c>
      <c r="F5812">
        <f>IF($A5812="","",VALUE(RIGHT(Tienda_3!E1012,4)))</f>
        <v>2021</v>
      </c>
      <c r="G5812">
        <f>IF($A5812="","",Tienda_3!C1012)</f>
        <v>1522500</v>
      </c>
      <c r="H5812">
        <f>IF($A5812="","",Tienda_3!D1012)</f>
        <v>79300</v>
      </c>
      <c r="I5812">
        <f>IF($A5812="","",Tienda_3!H1012)</f>
        <v>1</v>
      </c>
      <c r="J5812">
        <f>IF($A5812="",0,IF(AND(OR('Cuadro-de-mando'!$B$4="(Todas)",'Cuadro-de-mando'!$B$4=$A5812),OR('Cuadro-de-mando'!$E$4="(Todas)",'Cuadro-de-mando'!$E$4=$B5812),OR('Cuadro-de-mando'!$H$4="(Todas)",'Cuadro-de-mando'!$H$4=$C5812),OR('Cuadro-de-mando'!$K$4="(Todas)",'Cuadro-de-mando'!$K$4=$E5812),OR('Cuadro-de-mando'!$N$4="(Todos)",'Cuadro-de-mando'!$N$4=$F5812)),1,0))</f>
        <v>1</v>
      </c>
    </row>
    <row r="5813" spans="1:10" x14ac:dyDescent="0.25">
      <c r="A5813" t="str">
        <f>IF(Tienda_3!$A1013="","","Tienda 3")</f>
        <v>Tienda 3</v>
      </c>
      <c r="B5813" t="str">
        <f>IF($A5813="","",Tienda_3!B1013)</f>
        <v>Electrodomésticos</v>
      </c>
      <c r="C5813" t="str">
        <f>IF($A5813="","",Tienda_3!G1013)</f>
        <v>Bogotá</v>
      </c>
      <c r="D5813" t="str">
        <f>IF($A5813="","",Tienda_3!F1013)</f>
        <v>Beatriz Morales</v>
      </c>
      <c r="E5813" t="str">
        <f>IF($A5813="","",Tienda_3!I1013)</f>
        <v>Cupón</v>
      </c>
      <c r="F5813">
        <f>IF($A5813="","",VALUE(RIGHT(Tienda_3!E1013,4)))</f>
        <v>2022</v>
      </c>
      <c r="G5813">
        <f>IF($A5813="","",Tienda_3!C1013)</f>
        <v>1250400</v>
      </c>
      <c r="H5813">
        <f>IF($A5813="","",Tienda_3!D1013)</f>
        <v>64800</v>
      </c>
      <c r="I5813">
        <f>IF($A5813="","",Tienda_3!H1013)</f>
        <v>5</v>
      </c>
      <c r="J5813">
        <f>IF($A5813="",0,IF(AND(OR('Cuadro-de-mando'!$B$4="(Todas)",'Cuadro-de-mando'!$B$4=$A5813),OR('Cuadro-de-mando'!$E$4="(Todas)",'Cuadro-de-mando'!$E$4=$B5813),OR('Cuadro-de-mando'!$H$4="(Todas)",'Cuadro-de-mando'!$H$4=$C5813),OR('Cuadro-de-mando'!$K$4="(Todas)",'Cuadro-de-mando'!$K$4=$E5813),OR('Cuadro-de-mando'!$N$4="(Todos)",'Cuadro-de-mando'!$N$4=$F5813)),1,0))</f>
        <v>1</v>
      </c>
    </row>
    <row r="5814" spans="1:10" x14ac:dyDescent="0.25">
      <c r="A5814" t="str">
        <f>IF(Tienda_3!$A1014="","","Tienda 3")</f>
        <v>Tienda 3</v>
      </c>
      <c r="B5814" t="str">
        <f>IF($A5814="","",Tienda_3!B1014)</f>
        <v>Juguetes</v>
      </c>
      <c r="C5814" t="str">
        <f>IF($A5814="","",Tienda_3!G1014)</f>
        <v>Bogotá</v>
      </c>
      <c r="D5814" t="str">
        <f>IF($A5814="","",Tienda_3!F1014)</f>
        <v>Pedro Gomez</v>
      </c>
      <c r="E5814" t="str">
        <f>IF($A5814="","",Tienda_3!I1014)</f>
        <v>Nequi</v>
      </c>
      <c r="F5814">
        <f>IF($A5814="","",VALUE(RIGHT(Tienda_3!E1014,4)))</f>
        <v>2020</v>
      </c>
      <c r="G5814">
        <f>IF($A5814="","",Tienda_3!C1014)</f>
        <v>166000</v>
      </c>
      <c r="H5814">
        <f>IF($A5814="","",Tienda_3!D1014)</f>
        <v>7000</v>
      </c>
      <c r="I5814">
        <f>IF($A5814="","",Tienda_3!H1014)</f>
        <v>5</v>
      </c>
      <c r="J5814">
        <f>IF($A5814="",0,IF(AND(OR('Cuadro-de-mando'!$B$4="(Todas)",'Cuadro-de-mando'!$B$4=$A5814),OR('Cuadro-de-mando'!$E$4="(Todas)",'Cuadro-de-mando'!$E$4=$B5814),OR('Cuadro-de-mando'!$H$4="(Todas)",'Cuadro-de-mando'!$H$4=$C5814),OR('Cuadro-de-mando'!$K$4="(Todas)",'Cuadro-de-mando'!$K$4=$E5814),OR('Cuadro-de-mando'!$N$4="(Todos)",'Cuadro-de-mando'!$N$4=$F5814)),1,0))</f>
        <v>1</v>
      </c>
    </row>
    <row r="5815" spans="1:10" x14ac:dyDescent="0.25">
      <c r="A5815" t="str">
        <f>IF(Tienda_3!$A1015="","","Tienda 3")</f>
        <v>Tienda 3</v>
      </c>
      <c r="B5815" t="str">
        <f>IF($A5815="","",Tienda_3!B1015)</f>
        <v>Muebles</v>
      </c>
      <c r="C5815" t="str">
        <f>IF($A5815="","",Tienda_3!G1015)</f>
        <v>Medellín</v>
      </c>
      <c r="D5815" t="str">
        <f>IF($A5815="","",Tienda_3!F1015)</f>
        <v>Mariana Herrera</v>
      </c>
      <c r="E5815" t="str">
        <f>IF($A5815="","",Tienda_3!I1015)</f>
        <v>Tarjeta de crédito</v>
      </c>
      <c r="F5815">
        <f>IF($A5815="","",VALUE(RIGHT(Tienda_3!E1015,4)))</f>
        <v>2022</v>
      </c>
      <c r="G5815">
        <f>IF($A5815="","",Tienda_3!C1015)</f>
        <v>513200</v>
      </c>
      <c r="H5815">
        <f>IF($A5815="","",Tienda_3!D1015)</f>
        <v>27800</v>
      </c>
      <c r="I5815">
        <f>IF($A5815="","",Tienda_3!H1015)</f>
        <v>5</v>
      </c>
      <c r="J5815">
        <f>IF($A5815="",0,IF(AND(OR('Cuadro-de-mando'!$B$4="(Todas)",'Cuadro-de-mando'!$B$4=$A5815),OR('Cuadro-de-mando'!$E$4="(Todas)",'Cuadro-de-mando'!$E$4=$B5815),OR('Cuadro-de-mando'!$H$4="(Todas)",'Cuadro-de-mando'!$H$4=$C5815),OR('Cuadro-de-mando'!$K$4="(Todas)",'Cuadro-de-mando'!$K$4=$E5815),OR('Cuadro-de-mando'!$N$4="(Todos)",'Cuadro-de-mando'!$N$4=$F5815)),1,0))</f>
        <v>1</v>
      </c>
    </row>
    <row r="5816" spans="1:10" x14ac:dyDescent="0.25">
      <c r="A5816" t="str">
        <f>IF(Tienda_3!$A1016="","","Tienda 3")</f>
        <v>Tienda 3</v>
      </c>
      <c r="B5816" t="str">
        <f>IF($A5816="","",Tienda_3!B1016)</f>
        <v>Electrodomésticos</v>
      </c>
      <c r="C5816" t="str">
        <f>IF($A5816="","",Tienda_3!G1016)</f>
        <v>Riohacha</v>
      </c>
      <c r="D5816" t="str">
        <f>IF($A5816="","",Tienda_3!F1016)</f>
        <v>Juliana Costa</v>
      </c>
      <c r="E5816" t="str">
        <f>IF($A5816="","",Tienda_3!I1016)</f>
        <v>Tarjeta de crédito</v>
      </c>
      <c r="F5816">
        <f>IF($A5816="","",VALUE(RIGHT(Tienda_3!E1016,4)))</f>
        <v>2022</v>
      </c>
      <c r="G5816">
        <f>IF($A5816="","",Tienda_3!C1016)</f>
        <v>1128300</v>
      </c>
      <c r="H5816">
        <f>IF($A5816="","",Tienda_3!D1016)</f>
        <v>58300</v>
      </c>
      <c r="I5816">
        <f>IF($A5816="","",Tienda_3!H1016)</f>
        <v>5</v>
      </c>
      <c r="J5816">
        <f>IF($A5816="",0,IF(AND(OR('Cuadro-de-mando'!$B$4="(Todas)",'Cuadro-de-mando'!$B$4=$A5816),OR('Cuadro-de-mando'!$E$4="(Todas)",'Cuadro-de-mando'!$E$4=$B5816),OR('Cuadro-de-mando'!$H$4="(Todas)",'Cuadro-de-mando'!$H$4=$C5816),OR('Cuadro-de-mando'!$K$4="(Todas)",'Cuadro-de-mando'!$K$4=$E5816),OR('Cuadro-de-mando'!$N$4="(Todos)",'Cuadro-de-mando'!$N$4=$F5816)),1,0))</f>
        <v>1</v>
      </c>
    </row>
    <row r="5817" spans="1:10" x14ac:dyDescent="0.25">
      <c r="A5817" t="str">
        <f>IF(Tienda_3!$A1017="","","Tienda 3")</f>
        <v>Tienda 3</v>
      </c>
      <c r="B5817" t="str">
        <f>IF($A5817="","",Tienda_3!B1017)</f>
        <v>Deportes y diversión</v>
      </c>
      <c r="C5817" t="str">
        <f>IF($A5817="","",Tienda_3!G1017)</f>
        <v>Medellín</v>
      </c>
      <c r="D5817" t="str">
        <f>IF($A5817="","",Tienda_3!F1017)</f>
        <v>Pedro Gomez</v>
      </c>
      <c r="E5817" t="str">
        <f>IF($A5817="","",Tienda_3!I1017)</f>
        <v>Tarjeta de crédito</v>
      </c>
      <c r="F5817">
        <f>IF($A5817="","",VALUE(RIGHT(Tienda_3!E1017,4)))</f>
        <v>2020</v>
      </c>
      <c r="G5817">
        <f>IF($A5817="","",Tienda_3!C1017)</f>
        <v>56000</v>
      </c>
      <c r="H5817">
        <f>IF($A5817="","",Tienda_3!D1017)</f>
        <v>1200</v>
      </c>
      <c r="I5817">
        <f>IF($A5817="","",Tienda_3!H1017)</f>
        <v>5</v>
      </c>
      <c r="J5817">
        <f>IF($A5817="",0,IF(AND(OR('Cuadro-de-mando'!$B$4="(Todas)",'Cuadro-de-mando'!$B$4=$A5817),OR('Cuadro-de-mando'!$E$4="(Todas)",'Cuadro-de-mando'!$E$4=$B5817),OR('Cuadro-de-mando'!$H$4="(Todas)",'Cuadro-de-mando'!$H$4=$C5817),OR('Cuadro-de-mando'!$K$4="(Todas)",'Cuadro-de-mando'!$K$4=$E5817),OR('Cuadro-de-mando'!$N$4="(Todos)",'Cuadro-de-mando'!$N$4=$F5817)),1,0))</f>
        <v>1</v>
      </c>
    </row>
    <row r="5818" spans="1:10" x14ac:dyDescent="0.25">
      <c r="A5818" t="str">
        <f>IF(Tienda_3!$A1018="","","Tienda 3")</f>
        <v>Tienda 3</v>
      </c>
      <c r="B5818" t="str">
        <f>IF($A5818="","",Tienda_3!B1018)</f>
        <v>Electrónicos</v>
      </c>
      <c r="C5818" t="str">
        <f>IF($A5818="","",Tienda_3!G1018)</f>
        <v>Medellín</v>
      </c>
      <c r="D5818" t="str">
        <f>IF($A5818="","",Tienda_3!F1018)</f>
        <v>Mariana Herrera</v>
      </c>
      <c r="E5818" t="str">
        <f>IF($A5818="","",Tienda_3!I1018)</f>
        <v>Tarjeta de crédito</v>
      </c>
      <c r="F5818">
        <f>IF($A5818="","",VALUE(RIGHT(Tienda_3!E1018,4)))</f>
        <v>2020</v>
      </c>
      <c r="G5818">
        <f>IF($A5818="","",Tienda_3!C1018)</f>
        <v>144100</v>
      </c>
      <c r="H5818">
        <f>IF($A5818="","",Tienda_3!D1018)</f>
        <v>5900</v>
      </c>
      <c r="I5818">
        <f>IF($A5818="","",Tienda_3!H1018)</f>
        <v>5</v>
      </c>
      <c r="J5818">
        <f>IF($A5818="",0,IF(AND(OR('Cuadro-de-mando'!$B$4="(Todas)",'Cuadro-de-mando'!$B$4=$A5818),OR('Cuadro-de-mando'!$E$4="(Todas)",'Cuadro-de-mando'!$E$4=$B5818),OR('Cuadro-de-mando'!$H$4="(Todas)",'Cuadro-de-mando'!$H$4=$C5818),OR('Cuadro-de-mando'!$K$4="(Todas)",'Cuadro-de-mando'!$K$4=$E5818),OR('Cuadro-de-mando'!$N$4="(Todos)",'Cuadro-de-mando'!$N$4=$F5818)),1,0))</f>
        <v>1</v>
      </c>
    </row>
    <row r="5819" spans="1:10" x14ac:dyDescent="0.25">
      <c r="A5819" t="str">
        <f>IF(Tienda_3!$A1019="","","Tienda 3")</f>
        <v>Tienda 3</v>
      </c>
      <c r="B5819" t="str">
        <f>IF($A5819="","",Tienda_3!B1019)</f>
        <v>Libros</v>
      </c>
      <c r="C5819" t="str">
        <f>IF($A5819="","",Tienda_3!G1019)</f>
        <v>Medellín</v>
      </c>
      <c r="D5819" t="str">
        <f>IF($A5819="","",Tienda_3!F1019)</f>
        <v>Rafael Acosta</v>
      </c>
      <c r="E5819" t="str">
        <f>IF($A5819="","",Tienda_3!I1019)</f>
        <v>Tarjeta de crédito</v>
      </c>
      <c r="F5819">
        <f>IF($A5819="","",VALUE(RIGHT(Tienda_3!E1019,4)))</f>
        <v>2022</v>
      </c>
      <c r="G5819">
        <f>IF($A5819="","",Tienda_3!C1019)</f>
        <v>47600</v>
      </c>
      <c r="H5819">
        <f>IF($A5819="","",Tienda_3!D1019)</f>
        <v>3000</v>
      </c>
      <c r="I5819">
        <f>IF($A5819="","",Tienda_3!H1019)</f>
        <v>5</v>
      </c>
      <c r="J5819">
        <f>IF($A5819="",0,IF(AND(OR('Cuadro-de-mando'!$B$4="(Todas)",'Cuadro-de-mando'!$B$4=$A5819),OR('Cuadro-de-mando'!$E$4="(Todas)",'Cuadro-de-mando'!$E$4=$B5819),OR('Cuadro-de-mando'!$H$4="(Todas)",'Cuadro-de-mando'!$H$4=$C5819),OR('Cuadro-de-mando'!$K$4="(Todas)",'Cuadro-de-mando'!$K$4=$E5819),OR('Cuadro-de-mando'!$N$4="(Todos)",'Cuadro-de-mando'!$N$4=$F5819)),1,0))</f>
        <v>1</v>
      </c>
    </row>
    <row r="5820" spans="1:10" x14ac:dyDescent="0.25">
      <c r="A5820" t="str">
        <f>IF(Tienda_3!$A1020="","","Tienda 3")</f>
        <v>Tienda 3</v>
      </c>
      <c r="B5820" t="str">
        <f>IF($A5820="","",Tienda_3!B1020)</f>
        <v>Libros</v>
      </c>
      <c r="C5820" t="str">
        <f>IF($A5820="","",Tienda_3!G1020)</f>
        <v>Cali</v>
      </c>
      <c r="D5820" t="str">
        <f>IF($A5820="","",Tienda_3!F1020)</f>
        <v>Camila Rivera</v>
      </c>
      <c r="E5820" t="str">
        <f>IF($A5820="","",Tienda_3!I1020)</f>
        <v>Nequi</v>
      </c>
      <c r="F5820">
        <f>IF($A5820="","",VALUE(RIGHT(Tienda_3!E1020,4)))</f>
        <v>2022</v>
      </c>
      <c r="G5820">
        <f>IF($A5820="","",Tienda_3!C1020)</f>
        <v>29800</v>
      </c>
      <c r="H5820">
        <f>IF($A5820="","",Tienda_3!D1020)</f>
        <v>2600</v>
      </c>
      <c r="I5820">
        <f>IF($A5820="","",Tienda_3!H1020)</f>
        <v>4</v>
      </c>
      <c r="J5820">
        <f>IF($A5820="",0,IF(AND(OR('Cuadro-de-mando'!$B$4="(Todas)",'Cuadro-de-mando'!$B$4=$A5820),OR('Cuadro-de-mando'!$E$4="(Todas)",'Cuadro-de-mando'!$E$4=$B5820),OR('Cuadro-de-mando'!$H$4="(Todas)",'Cuadro-de-mando'!$H$4=$C5820),OR('Cuadro-de-mando'!$K$4="(Todas)",'Cuadro-de-mando'!$K$4=$E5820),OR('Cuadro-de-mando'!$N$4="(Todos)",'Cuadro-de-mando'!$N$4=$F5820)),1,0))</f>
        <v>1</v>
      </c>
    </row>
    <row r="5821" spans="1:10" x14ac:dyDescent="0.25">
      <c r="A5821" t="str">
        <f>IF(Tienda_3!$A1021="","","Tienda 3")</f>
        <v>Tienda 3</v>
      </c>
      <c r="B5821" t="str">
        <f>IF($A5821="","",Tienda_3!B1021)</f>
        <v>Electrónicos</v>
      </c>
      <c r="C5821" t="str">
        <f>IF($A5821="","",Tienda_3!G1021)</f>
        <v>Bucaramanga</v>
      </c>
      <c r="D5821" t="str">
        <f>IF($A5821="","",Tienda_3!F1021)</f>
        <v>Camila Rivera</v>
      </c>
      <c r="E5821" t="str">
        <f>IF($A5821="","",Tienda_3!I1021)</f>
        <v>Tarjeta de crédito</v>
      </c>
      <c r="F5821">
        <f>IF($A5821="","",VALUE(RIGHT(Tienda_3!E1021,4)))</f>
        <v>2022</v>
      </c>
      <c r="G5821">
        <f>IF($A5821="","",Tienda_3!C1021)</f>
        <v>329100</v>
      </c>
      <c r="H5821">
        <f>IF($A5821="","",Tienda_3!D1021)</f>
        <v>22300</v>
      </c>
      <c r="I5821">
        <f>IF($A5821="","",Tienda_3!H1021)</f>
        <v>4</v>
      </c>
      <c r="J5821">
        <f>IF($A5821="",0,IF(AND(OR('Cuadro-de-mando'!$B$4="(Todas)",'Cuadro-de-mando'!$B$4=$A5821),OR('Cuadro-de-mando'!$E$4="(Todas)",'Cuadro-de-mando'!$E$4=$B5821),OR('Cuadro-de-mando'!$H$4="(Todas)",'Cuadro-de-mando'!$H$4=$C5821),OR('Cuadro-de-mando'!$K$4="(Todas)",'Cuadro-de-mando'!$K$4=$E5821),OR('Cuadro-de-mando'!$N$4="(Todos)",'Cuadro-de-mando'!$N$4=$F5821)),1,0))</f>
        <v>1</v>
      </c>
    </row>
    <row r="5822" spans="1:10" x14ac:dyDescent="0.25">
      <c r="A5822" t="str">
        <f>IF(Tienda_3!$A1022="","","Tienda 3")</f>
        <v>Tienda 3</v>
      </c>
      <c r="B5822" t="str">
        <f>IF($A5822="","",Tienda_3!B1022)</f>
        <v>Electrodomésticos</v>
      </c>
      <c r="C5822" t="str">
        <f>IF($A5822="","",Tienda_3!G1022)</f>
        <v>Barranquilla</v>
      </c>
      <c r="D5822" t="str">
        <f>IF($A5822="","",Tienda_3!F1022)</f>
        <v>Camila Rivera</v>
      </c>
      <c r="E5822" t="str">
        <f>IF($A5822="","",Tienda_3!I1022)</f>
        <v>Tarjeta de crédito</v>
      </c>
      <c r="F5822">
        <f>IF($A5822="","",VALUE(RIGHT(Tienda_3!E1022,4)))</f>
        <v>2022</v>
      </c>
      <c r="G5822">
        <f>IF($A5822="","",Tienda_3!C1022)</f>
        <v>1364300</v>
      </c>
      <c r="H5822">
        <f>IF($A5822="","",Tienda_3!D1022)</f>
        <v>75000</v>
      </c>
      <c r="I5822">
        <f>IF($A5822="","",Tienda_3!H1022)</f>
        <v>5</v>
      </c>
      <c r="J5822">
        <f>IF($A5822="",0,IF(AND(OR('Cuadro-de-mando'!$B$4="(Todas)",'Cuadro-de-mando'!$B$4=$A5822),OR('Cuadro-de-mando'!$E$4="(Todas)",'Cuadro-de-mando'!$E$4=$B5822),OR('Cuadro-de-mando'!$H$4="(Todas)",'Cuadro-de-mando'!$H$4=$C5822),OR('Cuadro-de-mando'!$K$4="(Todas)",'Cuadro-de-mando'!$K$4=$E5822),OR('Cuadro-de-mando'!$N$4="(Todos)",'Cuadro-de-mando'!$N$4=$F5822)),1,0))</f>
        <v>1</v>
      </c>
    </row>
    <row r="5823" spans="1:10" x14ac:dyDescent="0.25">
      <c r="A5823" t="str">
        <f>IF(Tienda_3!$A1023="","","Tienda 3")</f>
        <v>Tienda 3</v>
      </c>
      <c r="B5823" t="str">
        <f>IF($A5823="","",Tienda_3!B1023)</f>
        <v>Juguetes</v>
      </c>
      <c r="C5823" t="str">
        <f>IF($A5823="","",Tienda_3!G1023)</f>
        <v>Bogotá</v>
      </c>
      <c r="D5823" t="str">
        <f>IF($A5823="","",Tienda_3!F1023)</f>
        <v>Rafael Acosta</v>
      </c>
      <c r="E5823" t="str">
        <f>IF($A5823="","",Tienda_3!I1023)</f>
        <v>Tarjeta de crédito</v>
      </c>
      <c r="F5823">
        <f>IF($A5823="","",VALUE(RIGHT(Tienda_3!E1023,4)))</f>
        <v>2023</v>
      </c>
      <c r="G5823">
        <f>IF($A5823="","",Tienda_3!C1023)</f>
        <v>64500</v>
      </c>
      <c r="H5823">
        <f>IF($A5823="","",Tienda_3!D1023)</f>
        <v>1600</v>
      </c>
      <c r="I5823">
        <f>IF($A5823="","",Tienda_3!H1023)</f>
        <v>5</v>
      </c>
      <c r="J5823">
        <f>IF($A5823="",0,IF(AND(OR('Cuadro-de-mando'!$B$4="(Todas)",'Cuadro-de-mando'!$B$4=$A5823),OR('Cuadro-de-mando'!$E$4="(Todas)",'Cuadro-de-mando'!$E$4=$B5823),OR('Cuadro-de-mando'!$H$4="(Todas)",'Cuadro-de-mando'!$H$4=$C5823),OR('Cuadro-de-mando'!$K$4="(Todas)",'Cuadro-de-mando'!$K$4=$E5823),OR('Cuadro-de-mando'!$N$4="(Todos)",'Cuadro-de-mando'!$N$4=$F5823)),1,0))</f>
        <v>1</v>
      </c>
    </row>
    <row r="5824" spans="1:10" x14ac:dyDescent="0.25">
      <c r="A5824" t="str">
        <f>IF(Tienda_3!$A1024="","","Tienda 3")</f>
        <v>Tienda 3</v>
      </c>
      <c r="B5824" t="str">
        <f>IF($A5824="","",Tienda_3!B1024)</f>
        <v>Libros</v>
      </c>
      <c r="C5824" t="str">
        <f>IF($A5824="","",Tienda_3!G1024)</f>
        <v>Medellín</v>
      </c>
      <c r="D5824" t="str">
        <f>IF($A5824="","",Tienda_3!F1024)</f>
        <v>Pedro Gomez</v>
      </c>
      <c r="E5824" t="str">
        <f>IF($A5824="","",Tienda_3!I1024)</f>
        <v>Cupón</v>
      </c>
      <c r="F5824">
        <f>IF($A5824="","",VALUE(RIGHT(Tienda_3!E1024,4)))</f>
        <v>2021</v>
      </c>
      <c r="G5824">
        <f>IF($A5824="","",Tienda_3!C1024)</f>
        <v>60800</v>
      </c>
      <c r="H5824">
        <f>IF($A5824="","",Tienda_3!D1024)</f>
        <v>1400</v>
      </c>
      <c r="I5824">
        <f>IF($A5824="","",Tienda_3!H1024)</f>
        <v>5</v>
      </c>
      <c r="J5824">
        <f>IF($A5824="",0,IF(AND(OR('Cuadro-de-mando'!$B$4="(Todas)",'Cuadro-de-mando'!$B$4=$A5824),OR('Cuadro-de-mando'!$E$4="(Todas)",'Cuadro-de-mando'!$E$4=$B5824),OR('Cuadro-de-mando'!$H$4="(Todas)",'Cuadro-de-mando'!$H$4=$C5824),OR('Cuadro-de-mando'!$K$4="(Todas)",'Cuadro-de-mando'!$K$4=$E5824),OR('Cuadro-de-mando'!$N$4="(Todos)",'Cuadro-de-mando'!$N$4=$F5824)),1,0))</f>
        <v>1</v>
      </c>
    </row>
    <row r="5825" spans="1:10" x14ac:dyDescent="0.25">
      <c r="A5825" t="str">
        <f>IF(Tienda_3!$A1025="","","Tienda 3")</f>
        <v>Tienda 3</v>
      </c>
      <c r="B5825" t="str">
        <f>IF($A5825="","",Tienda_3!B1025)</f>
        <v>Juguetes</v>
      </c>
      <c r="C5825" t="str">
        <f>IF($A5825="","",Tienda_3!G1025)</f>
        <v>Barranquilla</v>
      </c>
      <c r="D5825" t="str">
        <f>IF($A5825="","",Tienda_3!F1025)</f>
        <v>Rafael Acosta</v>
      </c>
      <c r="E5825" t="str">
        <f>IF($A5825="","",Tienda_3!I1025)</f>
        <v>Tarjeta de crédito</v>
      </c>
      <c r="F5825">
        <f>IF($A5825="","",VALUE(RIGHT(Tienda_3!E1025,4)))</f>
        <v>2021</v>
      </c>
      <c r="G5825">
        <f>IF($A5825="","",Tienda_3!C1025)</f>
        <v>31700</v>
      </c>
      <c r="H5825">
        <f>IF($A5825="","",Tienda_3!D1025)</f>
        <v>1900</v>
      </c>
      <c r="I5825">
        <f>IF($A5825="","",Tienda_3!H1025)</f>
        <v>5</v>
      </c>
      <c r="J5825">
        <f>IF($A5825="",0,IF(AND(OR('Cuadro-de-mando'!$B$4="(Todas)",'Cuadro-de-mando'!$B$4=$A5825),OR('Cuadro-de-mando'!$E$4="(Todas)",'Cuadro-de-mando'!$E$4=$B5825),OR('Cuadro-de-mando'!$H$4="(Todas)",'Cuadro-de-mando'!$H$4=$C5825),OR('Cuadro-de-mando'!$K$4="(Todas)",'Cuadro-de-mando'!$K$4=$E5825),OR('Cuadro-de-mando'!$N$4="(Todos)",'Cuadro-de-mando'!$N$4=$F5825)),1,0))</f>
        <v>1</v>
      </c>
    </row>
    <row r="5826" spans="1:10" x14ac:dyDescent="0.25">
      <c r="A5826" t="str">
        <f>IF(Tienda_3!$A1026="","","Tienda 3")</f>
        <v>Tienda 3</v>
      </c>
      <c r="B5826" t="str">
        <f>IF($A5826="","",Tienda_3!B1026)</f>
        <v>Muebles</v>
      </c>
      <c r="C5826" t="str">
        <f>IF($A5826="","",Tienda_3!G1026)</f>
        <v>Bogotá</v>
      </c>
      <c r="D5826" t="str">
        <f>IF($A5826="","",Tienda_3!F1026)</f>
        <v>Juan Fernandez</v>
      </c>
      <c r="E5826" t="str">
        <f>IF($A5826="","",Tienda_3!I1026)</f>
        <v>Tarjeta de crédito</v>
      </c>
      <c r="F5826">
        <f>IF($A5826="","",VALUE(RIGHT(Tienda_3!E1026,4)))</f>
        <v>2022</v>
      </c>
      <c r="G5826">
        <f>IF($A5826="","",Tienda_3!C1026)</f>
        <v>318000</v>
      </c>
      <c r="H5826">
        <f>IF($A5826="","",Tienda_3!D1026)</f>
        <v>15100</v>
      </c>
      <c r="I5826">
        <f>IF($A5826="","",Tienda_3!H1026)</f>
        <v>5</v>
      </c>
      <c r="J5826">
        <f>IF($A5826="",0,IF(AND(OR('Cuadro-de-mando'!$B$4="(Todas)",'Cuadro-de-mando'!$B$4=$A5826),OR('Cuadro-de-mando'!$E$4="(Todas)",'Cuadro-de-mando'!$E$4=$B5826),OR('Cuadro-de-mando'!$H$4="(Todas)",'Cuadro-de-mando'!$H$4=$C5826),OR('Cuadro-de-mando'!$K$4="(Todas)",'Cuadro-de-mando'!$K$4=$E5826),OR('Cuadro-de-mando'!$N$4="(Todos)",'Cuadro-de-mando'!$N$4=$F5826)),1,0))</f>
        <v>1</v>
      </c>
    </row>
    <row r="5827" spans="1:10" x14ac:dyDescent="0.25">
      <c r="A5827" t="str">
        <f>IF(Tienda_3!$A1027="","","Tienda 3")</f>
        <v>Tienda 3</v>
      </c>
      <c r="B5827" t="str">
        <f>IF($A5827="","",Tienda_3!B1027)</f>
        <v>Muebles</v>
      </c>
      <c r="C5827" t="str">
        <f>IF($A5827="","",Tienda_3!G1027)</f>
        <v>Medellín</v>
      </c>
      <c r="D5827" t="str">
        <f>IF($A5827="","",Tienda_3!F1027)</f>
        <v>Pedro Gomez</v>
      </c>
      <c r="E5827" t="str">
        <f>IF($A5827="","",Tienda_3!I1027)</f>
        <v>Tarjeta de crédito</v>
      </c>
      <c r="F5827">
        <f>IF($A5827="","",VALUE(RIGHT(Tienda_3!E1027,4)))</f>
        <v>2022</v>
      </c>
      <c r="G5827">
        <f>IF($A5827="","",Tienda_3!C1027)</f>
        <v>647200</v>
      </c>
      <c r="H5827">
        <f>IF($A5827="","",Tienda_3!D1027)</f>
        <v>32700</v>
      </c>
      <c r="I5827">
        <f>IF($A5827="","",Tienda_3!H1027)</f>
        <v>2</v>
      </c>
      <c r="J5827">
        <f>IF($A5827="",0,IF(AND(OR('Cuadro-de-mando'!$B$4="(Todas)",'Cuadro-de-mando'!$B$4=$A5827),OR('Cuadro-de-mando'!$E$4="(Todas)",'Cuadro-de-mando'!$E$4=$B5827),OR('Cuadro-de-mando'!$H$4="(Todas)",'Cuadro-de-mando'!$H$4=$C5827),OR('Cuadro-de-mando'!$K$4="(Todas)",'Cuadro-de-mando'!$K$4=$E5827),OR('Cuadro-de-mando'!$N$4="(Todos)",'Cuadro-de-mando'!$N$4=$F5827)),1,0))</f>
        <v>1</v>
      </c>
    </row>
    <row r="5828" spans="1:10" x14ac:dyDescent="0.25">
      <c r="A5828" t="str">
        <f>IF(Tienda_3!$A1028="","","Tienda 3")</f>
        <v>Tienda 3</v>
      </c>
      <c r="B5828" t="str">
        <f>IF($A5828="","",Tienda_3!B1028)</f>
        <v>Artículos para el hogar</v>
      </c>
      <c r="C5828" t="str">
        <f>IF($A5828="","",Tienda_3!G1028)</f>
        <v>Bogotá</v>
      </c>
      <c r="D5828" t="str">
        <f>IF($A5828="","",Tienda_3!F1028)</f>
        <v>Juan Fernandez</v>
      </c>
      <c r="E5828" t="str">
        <f>IF($A5828="","",Tienda_3!I1028)</f>
        <v>Nequi</v>
      </c>
      <c r="F5828">
        <f>IF($A5828="","",VALUE(RIGHT(Tienda_3!E1028,4)))</f>
        <v>2021</v>
      </c>
      <c r="G5828">
        <f>IF($A5828="","",Tienda_3!C1028)</f>
        <v>162700</v>
      </c>
      <c r="H5828">
        <f>IF($A5828="","",Tienda_3!D1028)</f>
        <v>6900</v>
      </c>
      <c r="I5828">
        <f>IF($A5828="","",Tienda_3!H1028)</f>
        <v>5</v>
      </c>
      <c r="J5828">
        <f>IF($A5828="",0,IF(AND(OR('Cuadro-de-mando'!$B$4="(Todas)",'Cuadro-de-mando'!$B$4=$A5828),OR('Cuadro-de-mando'!$E$4="(Todas)",'Cuadro-de-mando'!$E$4=$B5828),OR('Cuadro-de-mando'!$H$4="(Todas)",'Cuadro-de-mando'!$H$4=$C5828),OR('Cuadro-de-mando'!$K$4="(Todas)",'Cuadro-de-mando'!$K$4=$E5828),OR('Cuadro-de-mando'!$N$4="(Todos)",'Cuadro-de-mando'!$N$4=$F5828)),1,0))</f>
        <v>1</v>
      </c>
    </row>
    <row r="5829" spans="1:10" x14ac:dyDescent="0.25">
      <c r="A5829" t="str">
        <f>IF(Tienda_3!$A1029="","","Tienda 3")</f>
        <v>Tienda 3</v>
      </c>
      <c r="B5829" t="str">
        <f>IF($A5829="","",Tienda_3!B1029)</f>
        <v>Muebles</v>
      </c>
      <c r="C5829" t="str">
        <f>IF($A5829="","",Tienda_3!G1029)</f>
        <v>Barranquilla</v>
      </c>
      <c r="D5829" t="str">
        <f>IF($A5829="","",Tienda_3!F1029)</f>
        <v>Maria Alfonso</v>
      </c>
      <c r="E5829" t="str">
        <f>IF($A5829="","",Tienda_3!I1029)</f>
        <v>Tarjeta de crédito</v>
      </c>
      <c r="F5829">
        <f>IF($A5829="","",VALUE(RIGHT(Tienda_3!E1029,4)))</f>
        <v>2021</v>
      </c>
      <c r="G5829">
        <f>IF($A5829="","",Tienda_3!C1029)</f>
        <v>232800</v>
      </c>
      <c r="H5829">
        <f>IF($A5829="","",Tienda_3!D1029)</f>
        <v>17100</v>
      </c>
      <c r="I5829">
        <f>IF($A5829="","",Tienda_3!H1029)</f>
        <v>3</v>
      </c>
      <c r="J5829">
        <f>IF($A5829="",0,IF(AND(OR('Cuadro-de-mando'!$B$4="(Todas)",'Cuadro-de-mando'!$B$4=$A5829),OR('Cuadro-de-mando'!$E$4="(Todas)",'Cuadro-de-mando'!$E$4=$B5829),OR('Cuadro-de-mando'!$H$4="(Todas)",'Cuadro-de-mando'!$H$4=$C5829),OR('Cuadro-de-mando'!$K$4="(Todas)",'Cuadro-de-mando'!$K$4=$E5829),OR('Cuadro-de-mando'!$N$4="(Todos)",'Cuadro-de-mando'!$N$4=$F5829)),1,0))</f>
        <v>1</v>
      </c>
    </row>
    <row r="5830" spans="1:10" x14ac:dyDescent="0.25">
      <c r="A5830" t="str">
        <f>IF(Tienda_3!$A1030="","","Tienda 3")</f>
        <v>Tienda 3</v>
      </c>
      <c r="B5830" t="str">
        <f>IF($A5830="","",Tienda_3!B1030)</f>
        <v>Juguetes</v>
      </c>
      <c r="C5830" t="str">
        <f>IF($A5830="","",Tienda_3!G1030)</f>
        <v>Riohacha</v>
      </c>
      <c r="D5830" t="str">
        <f>IF($A5830="","",Tienda_3!F1030)</f>
        <v>Lucas Olivera</v>
      </c>
      <c r="E5830" t="str">
        <f>IF($A5830="","",Tienda_3!I1030)</f>
        <v>Nequi</v>
      </c>
      <c r="F5830">
        <f>IF($A5830="","",VALUE(RIGHT(Tienda_3!E1030,4)))</f>
        <v>2020</v>
      </c>
      <c r="G5830">
        <f>IF($A5830="","",Tienda_3!C1030)</f>
        <v>69400</v>
      </c>
      <c r="H5830">
        <f>IF($A5830="","",Tienda_3!D1030)</f>
        <v>3900</v>
      </c>
      <c r="I5830">
        <f>IF($A5830="","",Tienda_3!H1030)</f>
        <v>4</v>
      </c>
      <c r="J5830">
        <f>IF($A5830="",0,IF(AND(OR('Cuadro-de-mando'!$B$4="(Todas)",'Cuadro-de-mando'!$B$4=$A5830),OR('Cuadro-de-mando'!$E$4="(Todas)",'Cuadro-de-mando'!$E$4=$B5830),OR('Cuadro-de-mando'!$H$4="(Todas)",'Cuadro-de-mando'!$H$4=$C5830),OR('Cuadro-de-mando'!$K$4="(Todas)",'Cuadro-de-mando'!$K$4=$E5830),OR('Cuadro-de-mando'!$N$4="(Todos)",'Cuadro-de-mando'!$N$4=$F5830)),1,0))</f>
        <v>1</v>
      </c>
    </row>
    <row r="5831" spans="1:10" x14ac:dyDescent="0.25">
      <c r="A5831" t="str">
        <f>IF(Tienda_3!$A1031="","","Tienda 3")</f>
        <v>Tienda 3</v>
      </c>
      <c r="B5831" t="str">
        <f>IF($A5831="","",Tienda_3!B1031)</f>
        <v>Juguetes</v>
      </c>
      <c r="C5831" t="str">
        <f>IF($A5831="","",Tienda_3!G1031)</f>
        <v>Bogotá</v>
      </c>
      <c r="D5831" t="str">
        <f>IF($A5831="","",Tienda_3!F1031)</f>
        <v>Rafael Acosta</v>
      </c>
      <c r="E5831" t="str">
        <f>IF($A5831="","",Tienda_3!I1031)</f>
        <v>Tarjeta de crédito</v>
      </c>
      <c r="F5831">
        <f>IF($A5831="","",VALUE(RIGHT(Tienda_3!E1031,4)))</f>
        <v>2021</v>
      </c>
      <c r="G5831">
        <f>IF($A5831="","",Tienda_3!C1031)</f>
        <v>217200</v>
      </c>
      <c r="H5831">
        <f>IF($A5831="","",Tienda_3!D1031)</f>
        <v>12000</v>
      </c>
      <c r="I5831">
        <f>IF($A5831="","",Tienda_3!H1031)</f>
        <v>5</v>
      </c>
      <c r="J5831">
        <f>IF($A5831="",0,IF(AND(OR('Cuadro-de-mando'!$B$4="(Todas)",'Cuadro-de-mando'!$B$4=$A5831),OR('Cuadro-de-mando'!$E$4="(Todas)",'Cuadro-de-mando'!$E$4=$B5831),OR('Cuadro-de-mando'!$H$4="(Todas)",'Cuadro-de-mando'!$H$4=$C5831),OR('Cuadro-de-mando'!$K$4="(Todas)",'Cuadro-de-mando'!$K$4=$E5831),OR('Cuadro-de-mando'!$N$4="(Todos)",'Cuadro-de-mando'!$N$4=$F5831)),1,0))</f>
        <v>1</v>
      </c>
    </row>
    <row r="5832" spans="1:10" x14ac:dyDescent="0.25">
      <c r="A5832" t="str">
        <f>IF(Tienda_3!$A1032="","","Tienda 3")</f>
        <v>Tienda 3</v>
      </c>
      <c r="B5832" t="str">
        <f>IF($A5832="","",Tienda_3!B1032)</f>
        <v>Electrónicos</v>
      </c>
      <c r="C5832" t="str">
        <f>IF($A5832="","",Tienda_3!G1032)</f>
        <v>Bogotá</v>
      </c>
      <c r="D5832" t="str">
        <f>IF($A5832="","",Tienda_3!F1032)</f>
        <v>Santiago Silva</v>
      </c>
      <c r="E5832" t="str">
        <f>IF($A5832="","",Tienda_3!I1032)</f>
        <v>Nequi</v>
      </c>
      <c r="F5832">
        <f>IF($A5832="","",VALUE(RIGHT(Tienda_3!E1032,4)))</f>
        <v>2021</v>
      </c>
      <c r="G5832">
        <f>IF($A5832="","",Tienda_3!C1032)</f>
        <v>225100</v>
      </c>
      <c r="H5832">
        <f>IF($A5832="","",Tienda_3!D1032)</f>
        <v>10200</v>
      </c>
      <c r="I5832">
        <f>IF($A5832="","",Tienda_3!H1032)</f>
        <v>5</v>
      </c>
      <c r="J5832">
        <f>IF($A5832="",0,IF(AND(OR('Cuadro-de-mando'!$B$4="(Todas)",'Cuadro-de-mando'!$B$4=$A5832),OR('Cuadro-de-mando'!$E$4="(Todas)",'Cuadro-de-mando'!$E$4=$B5832),OR('Cuadro-de-mando'!$H$4="(Todas)",'Cuadro-de-mando'!$H$4=$C5832),OR('Cuadro-de-mando'!$K$4="(Todas)",'Cuadro-de-mando'!$K$4=$E5832),OR('Cuadro-de-mando'!$N$4="(Todos)",'Cuadro-de-mando'!$N$4=$F5832)),1,0))</f>
        <v>1</v>
      </c>
    </row>
    <row r="5833" spans="1:10" x14ac:dyDescent="0.25">
      <c r="A5833" t="str">
        <f>IF(Tienda_3!$A1033="","","Tienda 3")</f>
        <v>Tienda 3</v>
      </c>
      <c r="B5833" t="str">
        <f>IF($A5833="","",Tienda_3!B1033)</f>
        <v>Instrumentos musicales</v>
      </c>
      <c r="C5833" t="str">
        <f>IF($A5833="","",Tienda_3!G1033)</f>
        <v>Bogotá</v>
      </c>
      <c r="D5833" t="str">
        <f>IF($A5833="","",Tienda_3!F1033)</f>
        <v>Ángel Rodriguez</v>
      </c>
      <c r="E5833" t="str">
        <f>IF($A5833="","",Tienda_3!I1033)</f>
        <v>Tarjeta de crédito</v>
      </c>
      <c r="F5833">
        <f>IF($A5833="","",VALUE(RIGHT(Tienda_3!E1033,4)))</f>
        <v>2023</v>
      </c>
      <c r="G5833">
        <f>IF($A5833="","",Tienda_3!C1033)</f>
        <v>302500</v>
      </c>
      <c r="H5833">
        <f>IF($A5833="","",Tienda_3!D1033)</f>
        <v>16500</v>
      </c>
      <c r="I5833">
        <f>IF($A5833="","",Tienda_3!H1033)</f>
        <v>5</v>
      </c>
      <c r="J5833">
        <f>IF($A5833="",0,IF(AND(OR('Cuadro-de-mando'!$B$4="(Todas)",'Cuadro-de-mando'!$B$4=$A5833),OR('Cuadro-de-mando'!$E$4="(Todas)",'Cuadro-de-mando'!$E$4=$B5833),OR('Cuadro-de-mando'!$H$4="(Todas)",'Cuadro-de-mando'!$H$4=$C5833),OR('Cuadro-de-mando'!$K$4="(Todas)",'Cuadro-de-mando'!$K$4=$E5833),OR('Cuadro-de-mando'!$N$4="(Todos)",'Cuadro-de-mando'!$N$4=$F5833)),1,0))</f>
        <v>1</v>
      </c>
    </row>
    <row r="5834" spans="1:10" x14ac:dyDescent="0.25">
      <c r="A5834" t="str">
        <f>IF(Tienda_3!$A1034="","","Tienda 3")</f>
        <v>Tienda 3</v>
      </c>
      <c r="B5834" t="str">
        <f>IF($A5834="","",Tienda_3!B1034)</f>
        <v>Juguetes</v>
      </c>
      <c r="C5834" t="str">
        <f>IF($A5834="","",Tienda_3!G1034)</f>
        <v>Bucaramanga</v>
      </c>
      <c r="D5834" t="str">
        <f>IF($A5834="","",Tienda_3!F1034)</f>
        <v>Juan Fernandez</v>
      </c>
      <c r="E5834" t="str">
        <f>IF($A5834="","",Tienda_3!I1034)</f>
        <v>Tarjeta de crédito</v>
      </c>
      <c r="F5834">
        <f>IF($A5834="","",VALUE(RIGHT(Tienda_3!E1034,4)))</f>
        <v>2022</v>
      </c>
      <c r="G5834">
        <f>IF($A5834="","",Tienda_3!C1034)</f>
        <v>45500</v>
      </c>
      <c r="H5834">
        <f>IF($A5834="","",Tienda_3!D1034)</f>
        <v>0</v>
      </c>
      <c r="I5834">
        <f>IF($A5834="","",Tienda_3!H1034)</f>
        <v>4</v>
      </c>
      <c r="J5834">
        <f>IF($A5834="",0,IF(AND(OR('Cuadro-de-mando'!$B$4="(Todas)",'Cuadro-de-mando'!$B$4=$A5834),OR('Cuadro-de-mando'!$E$4="(Todas)",'Cuadro-de-mando'!$E$4=$B5834),OR('Cuadro-de-mando'!$H$4="(Todas)",'Cuadro-de-mando'!$H$4=$C5834),OR('Cuadro-de-mando'!$K$4="(Todas)",'Cuadro-de-mando'!$K$4=$E5834),OR('Cuadro-de-mando'!$N$4="(Todos)",'Cuadro-de-mando'!$N$4=$F5834)),1,0))</f>
        <v>1</v>
      </c>
    </row>
    <row r="5835" spans="1:10" x14ac:dyDescent="0.25">
      <c r="A5835" t="str">
        <f>IF(Tienda_3!$A1035="","","Tienda 3")</f>
        <v>Tienda 3</v>
      </c>
      <c r="B5835" t="str">
        <f>IF($A5835="","",Tienda_3!B1035)</f>
        <v>Artículos para el hogar</v>
      </c>
      <c r="C5835" t="str">
        <f>IF($A5835="","",Tienda_3!G1035)</f>
        <v>Medellín</v>
      </c>
      <c r="D5835" t="str">
        <f>IF($A5835="","",Tienda_3!F1035)</f>
        <v>Mariana Herrera</v>
      </c>
      <c r="E5835" t="str">
        <f>IF($A5835="","",Tienda_3!I1035)</f>
        <v>Tarjeta de crédito</v>
      </c>
      <c r="F5835">
        <f>IF($A5835="","",VALUE(RIGHT(Tienda_3!E1035,4)))</f>
        <v>2022</v>
      </c>
      <c r="G5835">
        <f>IF($A5835="","",Tienda_3!C1035)</f>
        <v>187000</v>
      </c>
      <c r="H5835">
        <f>IF($A5835="","",Tienda_3!D1035)</f>
        <v>10400</v>
      </c>
      <c r="I5835">
        <f>IF($A5835="","",Tienda_3!H1035)</f>
        <v>5</v>
      </c>
      <c r="J5835">
        <f>IF($A5835="",0,IF(AND(OR('Cuadro-de-mando'!$B$4="(Todas)",'Cuadro-de-mando'!$B$4=$A5835),OR('Cuadro-de-mando'!$E$4="(Todas)",'Cuadro-de-mando'!$E$4=$B5835),OR('Cuadro-de-mando'!$H$4="(Todas)",'Cuadro-de-mando'!$H$4=$C5835),OR('Cuadro-de-mando'!$K$4="(Todas)",'Cuadro-de-mando'!$K$4=$E5835),OR('Cuadro-de-mando'!$N$4="(Todos)",'Cuadro-de-mando'!$N$4=$F5835)),1,0))</f>
        <v>1</v>
      </c>
    </row>
    <row r="5836" spans="1:10" x14ac:dyDescent="0.25">
      <c r="A5836" t="str">
        <f>IF(Tienda_3!$A1036="","","Tienda 3")</f>
        <v>Tienda 3</v>
      </c>
      <c r="B5836" t="str">
        <f>IF($A5836="","",Tienda_3!B1036)</f>
        <v>Deportes y diversión</v>
      </c>
      <c r="C5836" t="str">
        <f>IF($A5836="","",Tienda_3!G1036)</f>
        <v>Bogotá</v>
      </c>
      <c r="D5836" t="str">
        <f>IF($A5836="","",Tienda_3!F1036)</f>
        <v>Santiago Silva</v>
      </c>
      <c r="E5836" t="str">
        <f>IF($A5836="","",Tienda_3!I1036)</f>
        <v>Tarjeta de crédito</v>
      </c>
      <c r="F5836">
        <f>IF($A5836="","",VALUE(RIGHT(Tienda_3!E1036,4)))</f>
        <v>2020</v>
      </c>
      <c r="G5836">
        <f>IF($A5836="","",Tienda_3!C1036)</f>
        <v>60600</v>
      </c>
      <c r="H5836">
        <f>IF($A5836="","",Tienda_3!D1036)</f>
        <v>3700</v>
      </c>
      <c r="I5836">
        <f>IF($A5836="","",Tienda_3!H1036)</f>
        <v>5</v>
      </c>
      <c r="J5836">
        <f>IF($A5836="",0,IF(AND(OR('Cuadro-de-mando'!$B$4="(Todas)",'Cuadro-de-mando'!$B$4=$A5836),OR('Cuadro-de-mando'!$E$4="(Todas)",'Cuadro-de-mando'!$E$4=$B5836),OR('Cuadro-de-mando'!$H$4="(Todas)",'Cuadro-de-mando'!$H$4=$C5836),OR('Cuadro-de-mando'!$K$4="(Todas)",'Cuadro-de-mando'!$K$4=$E5836),OR('Cuadro-de-mando'!$N$4="(Todos)",'Cuadro-de-mando'!$N$4=$F5836)),1,0))</f>
        <v>1</v>
      </c>
    </row>
    <row r="5837" spans="1:10" x14ac:dyDescent="0.25">
      <c r="A5837" t="str">
        <f>IF(Tienda_3!$A1037="","","Tienda 3")</f>
        <v>Tienda 3</v>
      </c>
      <c r="B5837" t="str">
        <f>IF($A5837="","",Tienda_3!B1037)</f>
        <v>Juguetes</v>
      </c>
      <c r="C5837" t="str">
        <f>IF($A5837="","",Tienda_3!G1037)</f>
        <v>Bogotá</v>
      </c>
      <c r="D5837" t="str">
        <f>IF($A5837="","",Tienda_3!F1037)</f>
        <v>Izabela de León</v>
      </c>
      <c r="E5837" t="str">
        <f>IF($A5837="","",Tienda_3!I1037)</f>
        <v>Cupón</v>
      </c>
      <c r="F5837">
        <f>IF($A5837="","",VALUE(RIGHT(Tienda_3!E1037,4)))</f>
        <v>2021</v>
      </c>
      <c r="G5837">
        <f>IF($A5837="","",Tienda_3!C1037)</f>
        <v>25700</v>
      </c>
      <c r="H5837">
        <f>IF($A5837="","",Tienda_3!D1037)</f>
        <v>0</v>
      </c>
      <c r="I5837">
        <f>IF($A5837="","",Tienda_3!H1037)</f>
        <v>5</v>
      </c>
      <c r="J5837">
        <f>IF($A5837="",0,IF(AND(OR('Cuadro-de-mando'!$B$4="(Todas)",'Cuadro-de-mando'!$B$4=$A5837),OR('Cuadro-de-mando'!$E$4="(Todas)",'Cuadro-de-mando'!$E$4=$B5837),OR('Cuadro-de-mando'!$H$4="(Todas)",'Cuadro-de-mando'!$H$4=$C5837),OR('Cuadro-de-mando'!$K$4="(Todas)",'Cuadro-de-mando'!$K$4=$E5837),OR('Cuadro-de-mando'!$N$4="(Todos)",'Cuadro-de-mando'!$N$4=$F5837)),1,0))</f>
        <v>1</v>
      </c>
    </row>
    <row r="5838" spans="1:10" x14ac:dyDescent="0.25">
      <c r="A5838" t="str">
        <f>IF(Tienda_3!$A1038="","","Tienda 3")</f>
        <v>Tienda 3</v>
      </c>
      <c r="B5838" t="str">
        <f>IF($A5838="","",Tienda_3!B1038)</f>
        <v>Muebles</v>
      </c>
      <c r="C5838" t="str">
        <f>IF($A5838="","",Tienda_3!G1038)</f>
        <v>Bogotá</v>
      </c>
      <c r="D5838" t="str">
        <f>IF($A5838="","",Tienda_3!F1038)</f>
        <v>Felipe Santos</v>
      </c>
      <c r="E5838" t="str">
        <f>IF($A5838="","",Tienda_3!I1038)</f>
        <v>Tarjeta de crédito</v>
      </c>
      <c r="F5838">
        <f>IF($A5838="","",VALUE(RIGHT(Tienda_3!E1038,4)))</f>
        <v>2021</v>
      </c>
      <c r="G5838">
        <f>IF($A5838="","",Tienda_3!C1038)</f>
        <v>307700</v>
      </c>
      <c r="H5838">
        <f>IF($A5838="","",Tienda_3!D1038)</f>
        <v>14600</v>
      </c>
      <c r="I5838">
        <f>IF($A5838="","",Tienda_3!H1038)</f>
        <v>5</v>
      </c>
      <c r="J5838">
        <f>IF($A5838="",0,IF(AND(OR('Cuadro-de-mando'!$B$4="(Todas)",'Cuadro-de-mando'!$B$4=$A5838),OR('Cuadro-de-mando'!$E$4="(Todas)",'Cuadro-de-mando'!$E$4=$B5838),OR('Cuadro-de-mando'!$H$4="(Todas)",'Cuadro-de-mando'!$H$4=$C5838),OR('Cuadro-de-mando'!$K$4="(Todas)",'Cuadro-de-mando'!$K$4=$E5838),OR('Cuadro-de-mando'!$N$4="(Todos)",'Cuadro-de-mando'!$N$4=$F5838)),1,0))</f>
        <v>1</v>
      </c>
    </row>
    <row r="5839" spans="1:10" x14ac:dyDescent="0.25">
      <c r="A5839" t="str">
        <f>IF(Tienda_3!$A1039="","","Tienda 3")</f>
        <v>Tienda 3</v>
      </c>
      <c r="B5839" t="str">
        <f>IF($A5839="","",Tienda_3!B1039)</f>
        <v>Juguetes</v>
      </c>
      <c r="C5839" t="str">
        <f>IF($A5839="","",Tienda_3!G1039)</f>
        <v>Medellín</v>
      </c>
      <c r="D5839" t="str">
        <f>IF($A5839="","",Tienda_3!F1039)</f>
        <v>Felipe Santos</v>
      </c>
      <c r="E5839" t="str">
        <f>IF($A5839="","",Tienda_3!I1039)</f>
        <v>Tarjeta de crédito</v>
      </c>
      <c r="F5839">
        <f>IF($A5839="","",VALUE(RIGHT(Tienda_3!E1039,4)))</f>
        <v>2020</v>
      </c>
      <c r="G5839">
        <f>IF($A5839="","",Tienda_3!C1039)</f>
        <v>13800</v>
      </c>
      <c r="H5839">
        <f>IF($A5839="","",Tienda_3!D1039)</f>
        <v>0</v>
      </c>
      <c r="I5839">
        <f>IF($A5839="","",Tienda_3!H1039)</f>
        <v>5</v>
      </c>
      <c r="J5839">
        <f>IF($A5839="",0,IF(AND(OR('Cuadro-de-mando'!$B$4="(Todas)",'Cuadro-de-mando'!$B$4=$A5839),OR('Cuadro-de-mando'!$E$4="(Todas)",'Cuadro-de-mando'!$E$4=$B5839),OR('Cuadro-de-mando'!$H$4="(Todas)",'Cuadro-de-mando'!$H$4=$C5839),OR('Cuadro-de-mando'!$K$4="(Todas)",'Cuadro-de-mando'!$K$4=$E5839),OR('Cuadro-de-mando'!$N$4="(Todos)",'Cuadro-de-mando'!$N$4=$F5839)),1,0))</f>
        <v>1</v>
      </c>
    </row>
    <row r="5840" spans="1:10" x14ac:dyDescent="0.25">
      <c r="A5840" t="str">
        <f>IF(Tienda_3!$A1040="","","Tienda 3")</f>
        <v>Tienda 3</v>
      </c>
      <c r="B5840" t="str">
        <f>IF($A5840="","",Tienda_3!B1040)</f>
        <v>Deportes y diversión</v>
      </c>
      <c r="C5840" t="str">
        <f>IF($A5840="","",Tienda_3!G1040)</f>
        <v>Cali</v>
      </c>
      <c r="D5840" t="str">
        <f>IF($A5840="","",Tienda_3!F1040)</f>
        <v>Camila Rivera</v>
      </c>
      <c r="E5840" t="str">
        <f>IF($A5840="","",Tienda_3!I1040)</f>
        <v>Tarjeta de crédito</v>
      </c>
      <c r="F5840">
        <f>IF($A5840="","",VALUE(RIGHT(Tienda_3!E1040,4)))</f>
        <v>2021</v>
      </c>
      <c r="G5840">
        <f>IF($A5840="","",Tienda_3!C1040)</f>
        <v>41200</v>
      </c>
      <c r="H5840">
        <f>IF($A5840="","",Tienda_3!D1040)</f>
        <v>2400</v>
      </c>
      <c r="I5840">
        <f>IF($A5840="","",Tienda_3!H1040)</f>
        <v>5</v>
      </c>
      <c r="J5840">
        <f>IF($A5840="",0,IF(AND(OR('Cuadro-de-mando'!$B$4="(Todas)",'Cuadro-de-mando'!$B$4=$A5840),OR('Cuadro-de-mando'!$E$4="(Todas)",'Cuadro-de-mando'!$E$4=$B5840),OR('Cuadro-de-mando'!$H$4="(Todas)",'Cuadro-de-mando'!$H$4=$C5840),OR('Cuadro-de-mando'!$K$4="(Todas)",'Cuadro-de-mando'!$K$4=$E5840),OR('Cuadro-de-mando'!$N$4="(Todos)",'Cuadro-de-mando'!$N$4=$F5840)),1,0))</f>
        <v>1</v>
      </c>
    </row>
    <row r="5841" spans="1:10" x14ac:dyDescent="0.25">
      <c r="A5841" t="str">
        <f>IF(Tienda_3!$A1041="","","Tienda 3")</f>
        <v>Tienda 3</v>
      </c>
      <c r="B5841" t="str">
        <f>IF($A5841="","",Tienda_3!B1041)</f>
        <v>Libros</v>
      </c>
      <c r="C5841" t="str">
        <f>IF($A5841="","",Tienda_3!G1041)</f>
        <v>Bogotá</v>
      </c>
      <c r="D5841" t="str">
        <f>IF($A5841="","",Tienda_3!F1041)</f>
        <v>Mariana Herrera</v>
      </c>
      <c r="E5841" t="str">
        <f>IF($A5841="","",Tienda_3!I1041)</f>
        <v>Tarjeta de crédito</v>
      </c>
      <c r="F5841">
        <f>IF($A5841="","",VALUE(RIGHT(Tienda_3!E1041,4)))</f>
        <v>2020</v>
      </c>
      <c r="G5841">
        <f>IF($A5841="","",Tienda_3!C1041)</f>
        <v>63000</v>
      </c>
      <c r="H5841">
        <f>IF($A5841="","",Tienda_3!D1041)</f>
        <v>3600</v>
      </c>
      <c r="I5841">
        <f>IF($A5841="","",Tienda_3!H1041)</f>
        <v>5</v>
      </c>
      <c r="J5841">
        <f>IF($A5841="",0,IF(AND(OR('Cuadro-de-mando'!$B$4="(Todas)",'Cuadro-de-mando'!$B$4=$A5841),OR('Cuadro-de-mando'!$E$4="(Todas)",'Cuadro-de-mando'!$E$4=$B5841),OR('Cuadro-de-mando'!$H$4="(Todas)",'Cuadro-de-mando'!$H$4=$C5841),OR('Cuadro-de-mando'!$K$4="(Todas)",'Cuadro-de-mando'!$K$4=$E5841),OR('Cuadro-de-mando'!$N$4="(Todos)",'Cuadro-de-mando'!$N$4=$F5841)),1,0))</f>
        <v>1</v>
      </c>
    </row>
    <row r="5842" spans="1:10" x14ac:dyDescent="0.25">
      <c r="A5842" t="str">
        <f>IF(Tienda_3!$A1042="","","Tienda 3")</f>
        <v>Tienda 3</v>
      </c>
      <c r="B5842" t="str">
        <f>IF($A5842="","",Tienda_3!B1042)</f>
        <v>Libros</v>
      </c>
      <c r="C5842" t="str">
        <f>IF($A5842="","",Tienda_3!G1042)</f>
        <v>Medellín</v>
      </c>
      <c r="D5842" t="str">
        <f>IF($A5842="","",Tienda_3!F1042)</f>
        <v>Santiago Silva</v>
      </c>
      <c r="E5842" t="str">
        <f>IF($A5842="","",Tienda_3!I1042)</f>
        <v>Tarjeta de crédito</v>
      </c>
      <c r="F5842">
        <f>IF($A5842="","",VALUE(RIGHT(Tienda_3!E1042,4)))</f>
        <v>2020</v>
      </c>
      <c r="G5842">
        <f>IF($A5842="","",Tienda_3!C1042)</f>
        <v>52000</v>
      </c>
      <c r="H5842">
        <f>IF($A5842="","",Tienda_3!D1042)</f>
        <v>4000</v>
      </c>
      <c r="I5842">
        <f>IF($A5842="","",Tienda_3!H1042)</f>
        <v>5</v>
      </c>
      <c r="J5842">
        <f>IF($A5842="",0,IF(AND(OR('Cuadro-de-mando'!$B$4="(Todas)",'Cuadro-de-mando'!$B$4=$A5842),OR('Cuadro-de-mando'!$E$4="(Todas)",'Cuadro-de-mando'!$E$4=$B5842),OR('Cuadro-de-mando'!$H$4="(Todas)",'Cuadro-de-mando'!$H$4=$C5842),OR('Cuadro-de-mando'!$K$4="(Todas)",'Cuadro-de-mando'!$K$4=$E5842),OR('Cuadro-de-mando'!$N$4="(Todos)",'Cuadro-de-mando'!$N$4=$F5842)),1,0))</f>
        <v>1</v>
      </c>
    </row>
    <row r="5843" spans="1:10" x14ac:dyDescent="0.25">
      <c r="A5843" t="str">
        <f>IF(Tienda_3!$A1043="","","Tienda 3")</f>
        <v>Tienda 3</v>
      </c>
      <c r="B5843" t="str">
        <f>IF($A5843="","",Tienda_3!B1043)</f>
        <v>Muebles</v>
      </c>
      <c r="C5843" t="str">
        <f>IF($A5843="","",Tienda_3!G1043)</f>
        <v>Bogotá</v>
      </c>
      <c r="D5843" t="str">
        <f>IF($A5843="","",Tienda_3!F1043)</f>
        <v>Mariana Herrera</v>
      </c>
      <c r="E5843" t="str">
        <f>IF($A5843="","",Tienda_3!I1043)</f>
        <v>Nequi</v>
      </c>
      <c r="F5843">
        <f>IF($A5843="","",VALUE(RIGHT(Tienda_3!E1043,4)))</f>
        <v>2021</v>
      </c>
      <c r="G5843">
        <f>IF($A5843="","",Tienda_3!C1043)</f>
        <v>711900</v>
      </c>
      <c r="H5843">
        <f>IF($A5843="","",Tienda_3!D1043)</f>
        <v>38400</v>
      </c>
      <c r="I5843">
        <f>IF($A5843="","",Tienda_3!H1043)</f>
        <v>4</v>
      </c>
      <c r="J5843">
        <f>IF($A5843="",0,IF(AND(OR('Cuadro-de-mando'!$B$4="(Todas)",'Cuadro-de-mando'!$B$4=$A5843),OR('Cuadro-de-mando'!$E$4="(Todas)",'Cuadro-de-mando'!$E$4=$B5843),OR('Cuadro-de-mando'!$H$4="(Todas)",'Cuadro-de-mando'!$H$4=$C5843),OR('Cuadro-de-mando'!$K$4="(Todas)",'Cuadro-de-mando'!$K$4=$E5843),OR('Cuadro-de-mando'!$N$4="(Todos)",'Cuadro-de-mando'!$N$4=$F5843)),1,0))</f>
        <v>1</v>
      </c>
    </row>
    <row r="5844" spans="1:10" x14ac:dyDescent="0.25">
      <c r="A5844" t="str">
        <f>IF(Tienda_3!$A1044="","","Tienda 3")</f>
        <v>Tienda 3</v>
      </c>
      <c r="B5844" t="str">
        <f>IF($A5844="","",Tienda_3!B1044)</f>
        <v>Electrodomésticos</v>
      </c>
      <c r="C5844" t="str">
        <f>IF($A5844="","",Tienda_3!G1044)</f>
        <v>Pereira</v>
      </c>
      <c r="D5844" t="str">
        <f>IF($A5844="","",Tienda_3!F1044)</f>
        <v>Juan Fernandez</v>
      </c>
      <c r="E5844" t="str">
        <f>IF($A5844="","",Tienda_3!I1044)</f>
        <v>Tarjeta de crédito</v>
      </c>
      <c r="F5844">
        <f>IF($A5844="","",VALUE(RIGHT(Tienda_3!E1044,4)))</f>
        <v>2021</v>
      </c>
      <c r="G5844">
        <f>IF($A5844="","",Tienda_3!C1044)</f>
        <v>545700</v>
      </c>
      <c r="H5844">
        <f>IF($A5844="","",Tienda_3!D1044)</f>
        <v>27200</v>
      </c>
      <c r="I5844">
        <f>IF($A5844="","",Tienda_3!H1044)</f>
        <v>5</v>
      </c>
      <c r="J5844">
        <f>IF($A5844="",0,IF(AND(OR('Cuadro-de-mando'!$B$4="(Todas)",'Cuadro-de-mando'!$B$4=$A5844),OR('Cuadro-de-mando'!$E$4="(Todas)",'Cuadro-de-mando'!$E$4=$B5844),OR('Cuadro-de-mando'!$H$4="(Todas)",'Cuadro-de-mando'!$H$4=$C5844),OR('Cuadro-de-mando'!$K$4="(Todas)",'Cuadro-de-mando'!$K$4=$E5844),OR('Cuadro-de-mando'!$N$4="(Todos)",'Cuadro-de-mando'!$N$4=$F5844)),1,0))</f>
        <v>1</v>
      </c>
    </row>
    <row r="5845" spans="1:10" x14ac:dyDescent="0.25">
      <c r="A5845" t="str">
        <f>IF(Tienda_3!$A1045="","","Tienda 3")</f>
        <v>Tienda 3</v>
      </c>
      <c r="B5845" t="str">
        <f>IF($A5845="","",Tienda_3!B1045)</f>
        <v>Electrónicos</v>
      </c>
      <c r="C5845" t="str">
        <f>IF($A5845="","",Tienda_3!G1045)</f>
        <v>Santa Marta</v>
      </c>
      <c r="D5845" t="str">
        <f>IF($A5845="","",Tienda_3!F1045)</f>
        <v>Blanca Ramirez</v>
      </c>
      <c r="E5845" t="str">
        <f>IF($A5845="","",Tienda_3!I1045)</f>
        <v>Tarjeta de crédito</v>
      </c>
      <c r="F5845">
        <f>IF($A5845="","",VALUE(RIGHT(Tienda_3!E1045,4)))</f>
        <v>2022</v>
      </c>
      <c r="G5845">
        <f>IF($A5845="","",Tienda_3!C1045)</f>
        <v>228800</v>
      </c>
      <c r="H5845">
        <f>IF($A5845="","",Tienda_3!D1045)</f>
        <v>12600</v>
      </c>
      <c r="I5845">
        <f>IF($A5845="","",Tienda_3!H1045)</f>
        <v>3</v>
      </c>
      <c r="J5845">
        <f>IF($A5845="",0,IF(AND(OR('Cuadro-de-mando'!$B$4="(Todas)",'Cuadro-de-mando'!$B$4=$A5845),OR('Cuadro-de-mando'!$E$4="(Todas)",'Cuadro-de-mando'!$E$4=$B5845),OR('Cuadro-de-mando'!$H$4="(Todas)",'Cuadro-de-mando'!$H$4=$C5845),OR('Cuadro-de-mando'!$K$4="(Todas)",'Cuadro-de-mando'!$K$4=$E5845),OR('Cuadro-de-mando'!$N$4="(Todos)",'Cuadro-de-mando'!$N$4=$F5845)),1,0))</f>
        <v>1</v>
      </c>
    </row>
    <row r="5846" spans="1:10" x14ac:dyDescent="0.25">
      <c r="A5846" t="str">
        <f>IF(Tienda_3!$A1046="","","Tienda 3")</f>
        <v>Tienda 3</v>
      </c>
      <c r="B5846" t="str">
        <f>IF($A5846="","",Tienda_3!B1046)</f>
        <v>Muebles</v>
      </c>
      <c r="C5846" t="str">
        <f>IF($A5846="","",Tienda_3!G1046)</f>
        <v>Bogotá</v>
      </c>
      <c r="D5846" t="str">
        <f>IF($A5846="","",Tienda_3!F1046)</f>
        <v>Juliana Costa</v>
      </c>
      <c r="E5846" t="str">
        <f>IF($A5846="","",Tienda_3!I1046)</f>
        <v>Nequi</v>
      </c>
      <c r="F5846">
        <f>IF($A5846="","",VALUE(RIGHT(Tienda_3!E1046,4)))</f>
        <v>2022</v>
      </c>
      <c r="G5846">
        <f>IF($A5846="","",Tienda_3!C1046)</f>
        <v>698800</v>
      </c>
      <c r="H5846">
        <f>IF($A5846="","",Tienda_3!D1046)</f>
        <v>37600</v>
      </c>
      <c r="I5846">
        <f>IF($A5846="","",Tienda_3!H1046)</f>
        <v>5</v>
      </c>
      <c r="J5846">
        <f>IF($A5846="",0,IF(AND(OR('Cuadro-de-mando'!$B$4="(Todas)",'Cuadro-de-mando'!$B$4=$A5846),OR('Cuadro-de-mando'!$E$4="(Todas)",'Cuadro-de-mando'!$E$4=$B5846),OR('Cuadro-de-mando'!$H$4="(Todas)",'Cuadro-de-mando'!$H$4=$C5846),OR('Cuadro-de-mando'!$K$4="(Todas)",'Cuadro-de-mando'!$K$4=$E5846),OR('Cuadro-de-mando'!$N$4="(Todos)",'Cuadro-de-mando'!$N$4=$F5846)),1,0))</f>
        <v>1</v>
      </c>
    </row>
    <row r="5847" spans="1:10" x14ac:dyDescent="0.25">
      <c r="A5847" t="str">
        <f>IF(Tienda_3!$A1047="","","Tienda 3")</f>
        <v>Tienda 3</v>
      </c>
      <c r="B5847" t="str">
        <f>IF($A5847="","",Tienda_3!B1047)</f>
        <v>Electrónicos</v>
      </c>
      <c r="C5847" t="str">
        <f>IF($A5847="","",Tienda_3!G1047)</f>
        <v>Bucaramanga</v>
      </c>
      <c r="D5847" t="str">
        <f>IF($A5847="","",Tienda_3!F1047)</f>
        <v>Rafael Acosta</v>
      </c>
      <c r="E5847" t="str">
        <f>IF($A5847="","",Tienda_3!I1047)</f>
        <v>Tarjeta de crédito</v>
      </c>
      <c r="F5847">
        <f>IF($A5847="","",VALUE(RIGHT(Tienda_3!E1047,4)))</f>
        <v>2022</v>
      </c>
      <c r="G5847">
        <f>IF($A5847="","",Tienda_3!C1047)</f>
        <v>167300</v>
      </c>
      <c r="H5847">
        <f>IF($A5847="","",Tienda_3!D1047)</f>
        <v>7100</v>
      </c>
      <c r="I5847">
        <f>IF($A5847="","",Tienda_3!H1047)</f>
        <v>3</v>
      </c>
      <c r="J5847">
        <f>IF($A5847="",0,IF(AND(OR('Cuadro-de-mando'!$B$4="(Todas)",'Cuadro-de-mando'!$B$4=$A5847),OR('Cuadro-de-mando'!$E$4="(Todas)",'Cuadro-de-mando'!$E$4=$B5847),OR('Cuadro-de-mando'!$H$4="(Todas)",'Cuadro-de-mando'!$H$4=$C5847),OR('Cuadro-de-mando'!$K$4="(Todas)",'Cuadro-de-mando'!$K$4=$E5847),OR('Cuadro-de-mando'!$N$4="(Todos)",'Cuadro-de-mando'!$N$4=$F5847)),1,0))</f>
        <v>1</v>
      </c>
    </row>
    <row r="5848" spans="1:10" x14ac:dyDescent="0.25">
      <c r="A5848" t="str">
        <f>IF(Tienda_3!$A1048="","","Tienda 3")</f>
        <v>Tienda 3</v>
      </c>
      <c r="B5848" t="str">
        <f>IF($A5848="","",Tienda_3!B1048)</f>
        <v>Artículos para el hogar</v>
      </c>
      <c r="C5848" t="str">
        <f>IF($A5848="","",Tienda_3!G1048)</f>
        <v>Medellín</v>
      </c>
      <c r="D5848" t="str">
        <f>IF($A5848="","",Tienda_3!F1048)</f>
        <v>Santiago Silva</v>
      </c>
      <c r="E5848" t="str">
        <f>IF($A5848="","",Tienda_3!I1048)</f>
        <v>Tarjeta de crédito</v>
      </c>
      <c r="F5848">
        <f>IF($A5848="","",VALUE(RIGHT(Tienda_3!E1048,4)))</f>
        <v>2022</v>
      </c>
      <c r="G5848">
        <f>IF($A5848="","",Tienda_3!C1048)</f>
        <v>30600</v>
      </c>
      <c r="H5848">
        <f>IF($A5848="","",Tienda_3!D1048)</f>
        <v>2300</v>
      </c>
      <c r="I5848">
        <f>IF($A5848="","",Tienda_3!H1048)</f>
        <v>1</v>
      </c>
      <c r="J5848">
        <f>IF($A5848="",0,IF(AND(OR('Cuadro-de-mando'!$B$4="(Todas)",'Cuadro-de-mando'!$B$4=$A5848),OR('Cuadro-de-mando'!$E$4="(Todas)",'Cuadro-de-mando'!$E$4=$B5848),OR('Cuadro-de-mando'!$H$4="(Todas)",'Cuadro-de-mando'!$H$4=$C5848),OR('Cuadro-de-mando'!$K$4="(Todas)",'Cuadro-de-mando'!$K$4=$E5848),OR('Cuadro-de-mando'!$N$4="(Todos)",'Cuadro-de-mando'!$N$4=$F5848)),1,0))</f>
        <v>1</v>
      </c>
    </row>
    <row r="5849" spans="1:10" x14ac:dyDescent="0.25">
      <c r="A5849" t="str">
        <f>IF(Tienda_3!$A1049="","","Tienda 3")</f>
        <v>Tienda 3</v>
      </c>
      <c r="B5849" t="str">
        <f>IF($A5849="","",Tienda_3!B1049)</f>
        <v>Electrónicos</v>
      </c>
      <c r="C5849" t="str">
        <f>IF($A5849="","",Tienda_3!G1049)</f>
        <v>Bogotá</v>
      </c>
      <c r="D5849" t="str">
        <f>IF($A5849="","",Tienda_3!F1049)</f>
        <v>Maria Alfonso</v>
      </c>
      <c r="E5849" t="str">
        <f>IF($A5849="","",Tienda_3!I1049)</f>
        <v>Tarjeta de crédito</v>
      </c>
      <c r="F5849">
        <f>IF($A5849="","",VALUE(RIGHT(Tienda_3!E1049,4)))</f>
        <v>2022</v>
      </c>
      <c r="G5849">
        <f>IF($A5849="","",Tienda_3!C1049)</f>
        <v>2401300</v>
      </c>
      <c r="H5849">
        <f>IF($A5849="","",Tienda_3!D1049)</f>
        <v>132600</v>
      </c>
      <c r="I5849">
        <f>IF($A5849="","",Tienda_3!H1049)</f>
        <v>5</v>
      </c>
      <c r="J5849">
        <f>IF($A5849="",0,IF(AND(OR('Cuadro-de-mando'!$B$4="(Todas)",'Cuadro-de-mando'!$B$4=$A5849),OR('Cuadro-de-mando'!$E$4="(Todas)",'Cuadro-de-mando'!$E$4=$B5849),OR('Cuadro-de-mando'!$H$4="(Todas)",'Cuadro-de-mando'!$H$4=$C5849),OR('Cuadro-de-mando'!$K$4="(Todas)",'Cuadro-de-mando'!$K$4=$E5849),OR('Cuadro-de-mando'!$N$4="(Todos)",'Cuadro-de-mando'!$N$4=$F5849)),1,0))</f>
        <v>1</v>
      </c>
    </row>
    <row r="5850" spans="1:10" x14ac:dyDescent="0.25">
      <c r="A5850" t="str">
        <f>IF(Tienda_3!$A1050="","","Tienda 3")</f>
        <v>Tienda 3</v>
      </c>
      <c r="B5850" t="str">
        <f>IF($A5850="","",Tienda_3!B1050)</f>
        <v>Deportes y diversión</v>
      </c>
      <c r="C5850" t="str">
        <f>IF($A5850="","",Tienda_3!G1050)</f>
        <v>Bogotá</v>
      </c>
      <c r="D5850" t="str">
        <f>IF($A5850="","",Tienda_3!F1050)</f>
        <v>Lucas Olivera</v>
      </c>
      <c r="E5850" t="str">
        <f>IF($A5850="","",Tienda_3!I1050)</f>
        <v>Nequi</v>
      </c>
      <c r="F5850">
        <f>IF($A5850="","",VALUE(RIGHT(Tienda_3!E1050,4)))</f>
        <v>2020</v>
      </c>
      <c r="G5850">
        <f>IF($A5850="","",Tienda_3!C1050)</f>
        <v>59200</v>
      </c>
      <c r="H5850">
        <f>IF($A5850="","",Tienda_3!D1050)</f>
        <v>11900</v>
      </c>
      <c r="I5850">
        <f>IF($A5850="","",Tienda_3!H1050)</f>
        <v>5</v>
      </c>
      <c r="J5850">
        <f>IF($A5850="",0,IF(AND(OR('Cuadro-de-mando'!$B$4="(Todas)",'Cuadro-de-mando'!$B$4=$A5850),OR('Cuadro-de-mando'!$E$4="(Todas)",'Cuadro-de-mando'!$E$4=$B5850),OR('Cuadro-de-mando'!$H$4="(Todas)",'Cuadro-de-mando'!$H$4=$C5850),OR('Cuadro-de-mando'!$K$4="(Todas)",'Cuadro-de-mando'!$K$4=$E5850),OR('Cuadro-de-mando'!$N$4="(Todos)",'Cuadro-de-mando'!$N$4=$F5850)),1,0))</f>
        <v>1</v>
      </c>
    </row>
    <row r="5851" spans="1:10" x14ac:dyDescent="0.25">
      <c r="A5851" t="str">
        <f>IF(Tienda_3!$A1051="","","Tienda 3")</f>
        <v>Tienda 3</v>
      </c>
      <c r="B5851" t="str">
        <f>IF($A5851="","",Tienda_3!B1051)</f>
        <v>Electrodomésticos</v>
      </c>
      <c r="C5851" t="str">
        <f>IF($A5851="","",Tienda_3!G1051)</f>
        <v>Bogotá</v>
      </c>
      <c r="D5851" t="str">
        <f>IF($A5851="","",Tienda_3!F1051)</f>
        <v>Mariana Herrera</v>
      </c>
      <c r="E5851" t="str">
        <f>IF($A5851="","",Tienda_3!I1051)</f>
        <v>Tarjeta de crédito</v>
      </c>
      <c r="F5851">
        <f>IF($A5851="","",VALUE(RIGHT(Tienda_3!E1051,4)))</f>
        <v>2020</v>
      </c>
      <c r="G5851">
        <f>IF($A5851="","",Tienda_3!C1051)</f>
        <v>1546900</v>
      </c>
      <c r="H5851">
        <f>IF($A5851="","",Tienda_3!D1051)</f>
        <v>80600</v>
      </c>
      <c r="I5851">
        <f>IF($A5851="","",Tienda_3!H1051)</f>
        <v>3</v>
      </c>
      <c r="J5851">
        <f>IF($A5851="",0,IF(AND(OR('Cuadro-de-mando'!$B$4="(Todas)",'Cuadro-de-mando'!$B$4=$A5851),OR('Cuadro-de-mando'!$E$4="(Todas)",'Cuadro-de-mando'!$E$4=$B5851),OR('Cuadro-de-mando'!$H$4="(Todas)",'Cuadro-de-mando'!$H$4=$C5851),OR('Cuadro-de-mando'!$K$4="(Todas)",'Cuadro-de-mando'!$K$4=$E5851),OR('Cuadro-de-mando'!$N$4="(Todos)",'Cuadro-de-mando'!$N$4=$F5851)),1,0))</f>
        <v>1</v>
      </c>
    </row>
    <row r="5852" spans="1:10" x14ac:dyDescent="0.25">
      <c r="A5852" t="str">
        <f>IF(Tienda_3!$A1052="","","Tienda 3")</f>
        <v>Tienda 3</v>
      </c>
      <c r="B5852" t="str">
        <f>IF($A5852="","",Tienda_3!B1052)</f>
        <v>Electrónicos</v>
      </c>
      <c r="C5852" t="str">
        <f>IF($A5852="","",Tienda_3!G1052)</f>
        <v>Medellín</v>
      </c>
      <c r="D5852" t="str">
        <f>IF($A5852="","",Tienda_3!F1052)</f>
        <v>Pedro Gomez</v>
      </c>
      <c r="E5852" t="str">
        <f>IF($A5852="","",Tienda_3!I1052)</f>
        <v>Nequi</v>
      </c>
      <c r="F5852">
        <f>IF($A5852="","",VALUE(RIGHT(Tienda_3!E1052,4)))</f>
        <v>2021</v>
      </c>
      <c r="G5852">
        <f>IF($A5852="","",Tienda_3!C1052)</f>
        <v>1291000</v>
      </c>
      <c r="H5852">
        <f>IF($A5852="","",Tienda_3!D1052)</f>
        <v>69000</v>
      </c>
      <c r="I5852">
        <f>IF($A5852="","",Tienda_3!H1052)</f>
        <v>2</v>
      </c>
      <c r="J5852">
        <f>IF($A5852="",0,IF(AND(OR('Cuadro-de-mando'!$B$4="(Todas)",'Cuadro-de-mando'!$B$4=$A5852),OR('Cuadro-de-mando'!$E$4="(Todas)",'Cuadro-de-mando'!$E$4=$B5852),OR('Cuadro-de-mando'!$H$4="(Todas)",'Cuadro-de-mando'!$H$4=$C5852),OR('Cuadro-de-mando'!$K$4="(Todas)",'Cuadro-de-mando'!$K$4=$E5852),OR('Cuadro-de-mando'!$N$4="(Todos)",'Cuadro-de-mando'!$N$4=$F5852)),1,0))</f>
        <v>1</v>
      </c>
    </row>
    <row r="5853" spans="1:10" x14ac:dyDescent="0.25">
      <c r="A5853" t="str">
        <f>IF(Tienda_3!$A1053="","","Tienda 3")</f>
        <v>Tienda 3</v>
      </c>
      <c r="B5853" t="str">
        <f>IF($A5853="","",Tienda_3!B1053)</f>
        <v>Artículos para el hogar</v>
      </c>
      <c r="C5853" t="str">
        <f>IF($A5853="","",Tienda_3!G1053)</f>
        <v>Bogotá</v>
      </c>
      <c r="D5853" t="str">
        <f>IF($A5853="","",Tienda_3!F1053)</f>
        <v>Beatriz Morales</v>
      </c>
      <c r="E5853" t="str">
        <f>IF($A5853="","",Tienda_3!I1053)</f>
        <v>Tarjeta de crédito</v>
      </c>
      <c r="F5853">
        <f>IF($A5853="","",VALUE(RIGHT(Tienda_3!E1053,4)))</f>
        <v>2021</v>
      </c>
      <c r="G5853">
        <f>IF($A5853="","",Tienda_3!C1053)</f>
        <v>60600</v>
      </c>
      <c r="H5853">
        <f>IF($A5853="","",Tienda_3!D1053)</f>
        <v>1400</v>
      </c>
      <c r="I5853">
        <f>IF($A5853="","",Tienda_3!H1053)</f>
        <v>5</v>
      </c>
      <c r="J5853">
        <f>IF($A5853="",0,IF(AND(OR('Cuadro-de-mando'!$B$4="(Todas)",'Cuadro-de-mando'!$B$4=$A5853),OR('Cuadro-de-mando'!$E$4="(Todas)",'Cuadro-de-mando'!$E$4=$B5853),OR('Cuadro-de-mando'!$H$4="(Todas)",'Cuadro-de-mando'!$H$4=$C5853),OR('Cuadro-de-mando'!$K$4="(Todas)",'Cuadro-de-mando'!$K$4=$E5853),OR('Cuadro-de-mando'!$N$4="(Todos)",'Cuadro-de-mando'!$N$4=$F5853)),1,0))</f>
        <v>1</v>
      </c>
    </row>
    <row r="5854" spans="1:10" x14ac:dyDescent="0.25">
      <c r="A5854" t="str">
        <f>IF(Tienda_3!$A1054="","","Tienda 3")</f>
        <v>Tienda 3</v>
      </c>
      <c r="B5854" t="str">
        <f>IF($A5854="","",Tienda_3!B1054)</f>
        <v>Electrónicos</v>
      </c>
      <c r="C5854" t="str">
        <f>IF($A5854="","",Tienda_3!G1054)</f>
        <v>Bogotá</v>
      </c>
      <c r="D5854" t="str">
        <f>IF($A5854="","",Tienda_3!F1054)</f>
        <v>Ángel Rodriguez</v>
      </c>
      <c r="E5854" t="str">
        <f>IF($A5854="","",Tienda_3!I1054)</f>
        <v>Tarjeta de crédito</v>
      </c>
      <c r="F5854">
        <f>IF($A5854="","",VALUE(RIGHT(Tienda_3!E1054,4)))</f>
        <v>2020</v>
      </c>
      <c r="G5854">
        <f>IF($A5854="","",Tienda_3!C1054)</f>
        <v>197500</v>
      </c>
      <c r="H5854">
        <f>IF($A5854="","",Tienda_3!D1054)</f>
        <v>11200</v>
      </c>
      <c r="I5854">
        <f>IF($A5854="","",Tienda_3!H1054)</f>
        <v>1</v>
      </c>
      <c r="J5854">
        <f>IF($A5854="",0,IF(AND(OR('Cuadro-de-mando'!$B$4="(Todas)",'Cuadro-de-mando'!$B$4=$A5854),OR('Cuadro-de-mando'!$E$4="(Todas)",'Cuadro-de-mando'!$E$4=$B5854),OR('Cuadro-de-mando'!$H$4="(Todas)",'Cuadro-de-mando'!$H$4=$C5854),OR('Cuadro-de-mando'!$K$4="(Todas)",'Cuadro-de-mando'!$K$4=$E5854),OR('Cuadro-de-mando'!$N$4="(Todos)",'Cuadro-de-mando'!$N$4=$F5854)),1,0))</f>
        <v>1</v>
      </c>
    </row>
    <row r="5855" spans="1:10" x14ac:dyDescent="0.25">
      <c r="A5855" t="str">
        <f>IF(Tienda_3!$A1055="","","Tienda 3")</f>
        <v>Tienda 3</v>
      </c>
      <c r="B5855" t="str">
        <f>IF($A5855="","",Tienda_3!B1055)</f>
        <v>Instrumentos musicales</v>
      </c>
      <c r="C5855" t="str">
        <f>IF($A5855="","",Tienda_3!G1055)</f>
        <v>Medellín</v>
      </c>
      <c r="D5855" t="str">
        <f>IF($A5855="","",Tienda_3!F1055)</f>
        <v>Blanca Ramirez</v>
      </c>
      <c r="E5855" t="str">
        <f>IF($A5855="","",Tienda_3!I1055)</f>
        <v>Tarjeta de crédito</v>
      </c>
      <c r="F5855">
        <f>IF($A5855="","",VALUE(RIGHT(Tienda_3!E1055,4)))</f>
        <v>2022</v>
      </c>
      <c r="G5855">
        <f>IF($A5855="","",Tienda_3!C1055)</f>
        <v>475600</v>
      </c>
      <c r="H5855">
        <f>IF($A5855="","",Tienda_3!D1055)</f>
        <v>23500</v>
      </c>
      <c r="I5855">
        <f>IF($A5855="","",Tienda_3!H1055)</f>
        <v>3</v>
      </c>
      <c r="J5855">
        <f>IF($A5855="",0,IF(AND(OR('Cuadro-de-mando'!$B$4="(Todas)",'Cuadro-de-mando'!$B$4=$A5855),OR('Cuadro-de-mando'!$E$4="(Todas)",'Cuadro-de-mando'!$E$4=$B5855),OR('Cuadro-de-mando'!$H$4="(Todas)",'Cuadro-de-mando'!$H$4=$C5855),OR('Cuadro-de-mando'!$K$4="(Todas)",'Cuadro-de-mando'!$K$4=$E5855),OR('Cuadro-de-mando'!$N$4="(Todos)",'Cuadro-de-mando'!$N$4=$F5855)),1,0))</f>
        <v>1</v>
      </c>
    </row>
    <row r="5856" spans="1:10" x14ac:dyDescent="0.25">
      <c r="A5856" t="str">
        <f>IF(Tienda_3!$A1056="","","Tienda 3")</f>
        <v>Tienda 3</v>
      </c>
      <c r="B5856" t="str">
        <f>IF($A5856="","",Tienda_3!B1056)</f>
        <v>Juguetes</v>
      </c>
      <c r="C5856" t="str">
        <f>IF($A5856="","",Tienda_3!G1056)</f>
        <v>Bogotá</v>
      </c>
      <c r="D5856" t="str">
        <f>IF($A5856="","",Tienda_3!F1056)</f>
        <v>Pedro Gomez</v>
      </c>
      <c r="E5856" t="str">
        <f>IF($A5856="","",Tienda_3!I1056)</f>
        <v>Tarjeta de crédito</v>
      </c>
      <c r="F5856">
        <f>IF($A5856="","",VALUE(RIGHT(Tienda_3!E1056,4)))</f>
        <v>2022</v>
      </c>
      <c r="G5856">
        <f>IF($A5856="","",Tienda_3!C1056)</f>
        <v>60400</v>
      </c>
      <c r="H5856">
        <f>IF($A5856="","",Tienda_3!D1056)</f>
        <v>1400</v>
      </c>
      <c r="I5856">
        <f>IF($A5856="","",Tienda_3!H1056)</f>
        <v>4</v>
      </c>
      <c r="J5856">
        <f>IF($A5856="",0,IF(AND(OR('Cuadro-de-mando'!$B$4="(Todas)",'Cuadro-de-mando'!$B$4=$A5856),OR('Cuadro-de-mando'!$E$4="(Todas)",'Cuadro-de-mando'!$E$4=$B5856),OR('Cuadro-de-mando'!$H$4="(Todas)",'Cuadro-de-mando'!$H$4=$C5856),OR('Cuadro-de-mando'!$K$4="(Todas)",'Cuadro-de-mando'!$K$4=$E5856),OR('Cuadro-de-mando'!$N$4="(Todos)",'Cuadro-de-mando'!$N$4=$F5856)),1,0))</f>
        <v>1</v>
      </c>
    </row>
    <row r="5857" spans="1:10" x14ac:dyDescent="0.25">
      <c r="A5857" t="str">
        <f>IF(Tienda_3!$A1057="","","Tienda 3")</f>
        <v>Tienda 3</v>
      </c>
      <c r="B5857" t="str">
        <f>IF($A5857="","",Tienda_3!B1057)</f>
        <v>Electrónicos</v>
      </c>
      <c r="C5857" t="str">
        <f>IF($A5857="","",Tienda_3!G1057)</f>
        <v>Cartagena</v>
      </c>
      <c r="D5857" t="str">
        <f>IF($A5857="","",Tienda_3!F1057)</f>
        <v>Beatriz Morales</v>
      </c>
      <c r="E5857" t="str">
        <f>IF($A5857="","",Tienda_3!I1057)</f>
        <v>Nequi</v>
      </c>
      <c r="F5857">
        <f>IF($A5857="","",VALUE(RIGHT(Tienda_3!E1057,4)))</f>
        <v>2020</v>
      </c>
      <c r="G5857">
        <f>IF($A5857="","",Tienda_3!C1057)</f>
        <v>709700</v>
      </c>
      <c r="H5857">
        <f>IF($A5857="","",Tienda_3!D1057)</f>
        <v>36000</v>
      </c>
      <c r="I5857">
        <f>IF($A5857="","",Tienda_3!H1057)</f>
        <v>5</v>
      </c>
      <c r="J5857">
        <f>IF($A5857="",0,IF(AND(OR('Cuadro-de-mando'!$B$4="(Todas)",'Cuadro-de-mando'!$B$4=$A5857),OR('Cuadro-de-mando'!$E$4="(Todas)",'Cuadro-de-mando'!$E$4=$B5857),OR('Cuadro-de-mando'!$H$4="(Todas)",'Cuadro-de-mando'!$H$4=$C5857),OR('Cuadro-de-mando'!$K$4="(Todas)",'Cuadro-de-mando'!$K$4=$E5857),OR('Cuadro-de-mando'!$N$4="(Todos)",'Cuadro-de-mando'!$N$4=$F5857)),1,0))</f>
        <v>1</v>
      </c>
    </row>
    <row r="5858" spans="1:10" x14ac:dyDescent="0.25">
      <c r="A5858" t="str">
        <f>IF(Tienda_3!$A1058="","","Tienda 3")</f>
        <v>Tienda 3</v>
      </c>
      <c r="B5858" t="str">
        <f>IF($A5858="","",Tienda_3!B1058)</f>
        <v>Electrodomésticos</v>
      </c>
      <c r="C5858" t="str">
        <f>IF($A5858="","",Tienda_3!G1058)</f>
        <v>Medellín</v>
      </c>
      <c r="D5858" t="str">
        <f>IF($A5858="","",Tienda_3!F1058)</f>
        <v>Rafael Acosta</v>
      </c>
      <c r="E5858" t="str">
        <f>IF($A5858="","",Tienda_3!I1058)</f>
        <v>Tarjeta de crédito</v>
      </c>
      <c r="F5858">
        <f>IF($A5858="","",VALUE(RIGHT(Tienda_3!E1058,4)))</f>
        <v>2021</v>
      </c>
      <c r="G5858">
        <f>IF($A5858="","",Tienda_3!C1058)</f>
        <v>428900</v>
      </c>
      <c r="H5858">
        <f>IF($A5858="","",Tienda_3!D1058)</f>
        <v>23200</v>
      </c>
      <c r="I5858">
        <f>IF($A5858="","",Tienda_3!H1058)</f>
        <v>4</v>
      </c>
      <c r="J5858">
        <f>IF($A5858="",0,IF(AND(OR('Cuadro-de-mando'!$B$4="(Todas)",'Cuadro-de-mando'!$B$4=$A5858),OR('Cuadro-de-mando'!$E$4="(Todas)",'Cuadro-de-mando'!$E$4=$B5858),OR('Cuadro-de-mando'!$H$4="(Todas)",'Cuadro-de-mando'!$H$4=$C5858),OR('Cuadro-de-mando'!$K$4="(Todas)",'Cuadro-de-mando'!$K$4=$E5858),OR('Cuadro-de-mando'!$N$4="(Todos)",'Cuadro-de-mando'!$N$4=$F5858)),1,0))</f>
        <v>1</v>
      </c>
    </row>
    <row r="5859" spans="1:10" x14ac:dyDescent="0.25">
      <c r="A5859" t="str">
        <f>IF(Tienda_3!$A1059="","","Tienda 3")</f>
        <v>Tienda 3</v>
      </c>
      <c r="B5859" t="str">
        <f>IF($A5859="","",Tienda_3!B1059)</f>
        <v>Deportes y diversión</v>
      </c>
      <c r="C5859" t="str">
        <f>IF($A5859="","",Tienda_3!G1059)</f>
        <v>Pereira</v>
      </c>
      <c r="D5859" t="str">
        <f>IF($A5859="","",Tienda_3!F1059)</f>
        <v>Mariana Herrera</v>
      </c>
      <c r="E5859" t="str">
        <f>IF($A5859="","",Tienda_3!I1059)</f>
        <v>Tarjeta de crédito</v>
      </c>
      <c r="F5859">
        <f>IF($A5859="","",VALUE(RIGHT(Tienda_3!E1059,4)))</f>
        <v>2023</v>
      </c>
      <c r="G5859">
        <f>IF($A5859="","",Tienda_3!C1059)</f>
        <v>53000</v>
      </c>
      <c r="H5859">
        <f>IF($A5859="","",Tienda_3!D1059)</f>
        <v>1000</v>
      </c>
      <c r="I5859">
        <f>IF($A5859="","",Tienda_3!H1059)</f>
        <v>5</v>
      </c>
      <c r="J5859">
        <f>IF($A5859="",0,IF(AND(OR('Cuadro-de-mando'!$B$4="(Todas)",'Cuadro-de-mando'!$B$4=$A5859),OR('Cuadro-de-mando'!$E$4="(Todas)",'Cuadro-de-mando'!$E$4=$B5859),OR('Cuadro-de-mando'!$H$4="(Todas)",'Cuadro-de-mando'!$H$4=$C5859),OR('Cuadro-de-mando'!$K$4="(Todas)",'Cuadro-de-mando'!$K$4=$E5859),OR('Cuadro-de-mando'!$N$4="(Todos)",'Cuadro-de-mando'!$N$4=$F5859)),1,0))</f>
        <v>1</v>
      </c>
    </row>
    <row r="5860" spans="1:10" x14ac:dyDescent="0.25">
      <c r="A5860" t="str">
        <f>IF(Tienda_3!$A1060="","","Tienda 3")</f>
        <v>Tienda 3</v>
      </c>
      <c r="B5860" t="str">
        <f>IF($A5860="","",Tienda_3!B1060)</f>
        <v>Electrónicos</v>
      </c>
      <c r="C5860" t="str">
        <f>IF($A5860="","",Tienda_3!G1060)</f>
        <v>Medellín</v>
      </c>
      <c r="D5860" t="str">
        <f>IF($A5860="","",Tienda_3!F1060)</f>
        <v>Blanca Ramirez</v>
      </c>
      <c r="E5860" t="str">
        <f>IF($A5860="","",Tienda_3!I1060)</f>
        <v>Tarjeta de crédito</v>
      </c>
      <c r="F5860">
        <f>IF($A5860="","",VALUE(RIGHT(Tienda_3!E1060,4)))</f>
        <v>2021</v>
      </c>
      <c r="G5860">
        <f>IF($A5860="","",Tienda_3!C1060)</f>
        <v>73800</v>
      </c>
      <c r="H5860">
        <f>IF($A5860="","",Tienda_3!D1060)</f>
        <v>4300</v>
      </c>
      <c r="I5860">
        <f>IF($A5860="","",Tienda_3!H1060)</f>
        <v>1</v>
      </c>
      <c r="J5860">
        <f>IF($A5860="",0,IF(AND(OR('Cuadro-de-mando'!$B$4="(Todas)",'Cuadro-de-mando'!$B$4=$A5860),OR('Cuadro-de-mando'!$E$4="(Todas)",'Cuadro-de-mando'!$E$4=$B5860),OR('Cuadro-de-mando'!$H$4="(Todas)",'Cuadro-de-mando'!$H$4=$C5860),OR('Cuadro-de-mando'!$K$4="(Todas)",'Cuadro-de-mando'!$K$4=$E5860),OR('Cuadro-de-mando'!$N$4="(Todos)",'Cuadro-de-mando'!$N$4=$F5860)),1,0))</f>
        <v>1</v>
      </c>
    </row>
    <row r="5861" spans="1:10" x14ac:dyDescent="0.25">
      <c r="A5861" t="str">
        <f>IF(Tienda_3!$A1061="","","Tienda 3")</f>
        <v>Tienda 3</v>
      </c>
      <c r="B5861" t="str">
        <f>IF($A5861="","",Tienda_3!B1061)</f>
        <v>Muebles</v>
      </c>
      <c r="C5861" t="str">
        <f>IF($A5861="","",Tienda_3!G1061)</f>
        <v>Pereira</v>
      </c>
      <c r="D5861" t="str">
        <f>IF($A5861="","",Tienda_3!F1061)</f>
        <v>Pedro Gomez</v>
      </c>
      <c r="E5861" t="str">
        <f>IF($A5861="","",Tienda_3!I1061)</f>
        <v>Tarjeta de crédito</v>
      </c>
      <c r="F5861">
        <f>IF($A5861="","",VALUE(RIGHT(Tienda_3!E1061,4)))</f>
        <v>2022</v>
      </c>
      <c r="G5861">
        <f>IF($A5861="","",Tienda_3!C1061)</f>
        <v>301700</v>
      </c>
      <c r="H5861">
        <f>IF($A5861="","",Tienda_3!D1061)</f>
        <v>16700</v>
      </c>
      <c r="I5861">
        <f>IF($A5861="","",Tienda_3!H1061)</f>
        <v>5</v>
      </c>
      <c r="J5861">
        <f>IF($A5861="",0,IF(AND(OR('Cuadro-de-mando'!$B$4="(Todas)",'Cuadro-de-mando'!$B$4=$A5861),OR('Cuadro-de-mando'!$E$4="(Todas)",'Cuadro-de-mando'!$E$4=$B5861),OR('Cuadro-de-mando'!$H$4="(Todas)",'Cuadro-de-mando'!$H$4=$C5861),OR('Cuadro-de-mando'!$K$4="(Todas)",'Cuadro-de-mando'!$K$4=$E5861),OR('Cuadro-de-mando'!$N$4="(Todos)",'Cuadro-de-mando'!$N$4=$F5861)),1,0))</f>
        <v>1</v>
      </c>
    </row>
    <row r="5862" spans="1:10" x14ac:dyDescent="0.25">
      <c r="A5862" t="str">
        <f>IF(Tienda_3!$A1062="","","Tienda 3")</f>
        <v>Tienda 3</v>
      </c>
      <c r="B5862" t="str">
        <f>IF($A5862="","",Tienda_3!B1062)</f>
        <v>Juguetes</v>
      </c>
      <c r="C5862" t="str">
        <f>IF($A5862="","",Tienda_3!G1062)</f>
        <v>Medellín</v>
      </c>
      <c r="D5862" t="str">
        <f>IF($A5862="","",Tienda_3!F1062)</f>
        <v>Ángel Rodriguez</v>
      </c>
      <c r="E5862" t="str">
        <f>IF($A5862="","",Tienda_3!I1062)</f>
        <v>Tarjeta de crédito</v>
      </c>
      <c r="F5862">
        <f>IF($A5862="","",VALUE(RIGHT(Tienda_3!E1062,4)))</f>
        <v>2023</v>
      </c>
      <c r="G5862">
        <f>IF($A5862="","",Tienda_3!C1062)</f>
        <v>21500</v>
      </c>
      <c r="H5862">
        <f>IF($A5862="","",Tienda_3!D1062)</f>
        <v>1700</v>
      </c>
      <c r="I5862">
        <f>IF($A5862="","",Tienda_3!H1062)</f>
        <v>5</v>
      </c>
      <c r="J5862">
        <f>IF($A5862="",0,IF(AND(OR('Cuadro-de-mando'!$B$4="(Todas)",'Cuadro-de-mando'!$B$4=$A5862),OR('Cuadro-de-mando'!$E$4="(Todas)",'Cuadro-de-mando'!$E$4=$B5862),OR('Cuadro-de-mando'!$H$4="(Todas)",'Cuadro-de-mando'!$H$4=$C5862),OR('Cuadro-de-mando'!$K$4="(Todas)",'Cuadro-de-mando'!$K$4=$E5862),OR('Cuadro-de-mando'!$N$4="(Todos)",'Cuadro-de-mando'!$N$4=$F5862)),1,0))</f>
        <v>1</v>
      </c>
    </row>
    <row r="5863" spans="1:10" x14ac:dyDescent="0.25">
      <c r="A5863" t="str">
        <f>IF(Tienda_3!$A1063="","","Tienda 3")</f>
        <v>Tienda 3</v>
      </c>
      <c r="B5863" t="str">
        <f>IF($A5863="","",Tienda_3!B1063)</f>
        <v>Deportes y diversión</v>
      </c>
      <c r="C5863" t="str">
        <f>IF($A5863="","",Tienda_3!G1063)</f>
        <v>Bogotá</v>
      </c>
      <c r="D5863" t="str">
        <f>IF($A5863="","",Tienda_3!F1063)</f>
        <v>Ángel Rodriguez</v>
      </c>
      <c r="E5863" t="str">
        <f>IF($A5863="","",Tienda_3!I1063)</f>
        <v>Nequi</v>
      </c>
      <c r="F5863">
        <f>IF($A5863="","",VALUE(RIGHT(Tienda_3!E1063,4)))</f>
        <v>2022</v>
      </c>
      <c r="G5863">
        <f>IF($A5863="","",Tienda_3!C1063)</f>
        <v>62600</v>
      </c>
      <c r="H5863">
        <f>IF($A5863="","",Tienda_3!D1063)</f>
        <v>3700</v>
      </c>
      <c r="I5863">
        <f>IF($A5863="","",Tienda_3!H1063)</f>
        <v>5</v>
      </c>
      <c r="J5863">
        <f>IF($A5863="",0,IF(AND(OR('Cuadro-de-mando'!$B$4="(Todas)",'Cuadro-de-mando'!$B$4=$A5863),OR('Cuadro-de-mando'!$E$4="(Todas)",'Cuadro-de-mando'!$E$4=$B5863),OR('Cuadro-de-mando'!$H$4="(Todas)",'Cuadro-de-mando'!$H$4=$C5863),OR('Cuadro-de-mando'!$K$4="(Todas)",'Cuadro-de-mando'!$K$4=$E5863),OR('Cuadro-de-mando'!$N$4="(Todos)",'Cuadro-de-mando'!$N$4=$F5863)),1,0))</f>
        <v>1</v>
      </c>
    </row>
    <row r="5864" spans="1:10" x14ac:dyDescent="0.25">
      <c r="A5864" t="str">
        <f>IF(Tienda_3!$A1064="","","Tienda 3")</f>
        <v>Tienda 3</v>
      </c>
      <c r="B5864" t="str">
        <f>IF($A5864="","",Tienda_3!B1064)</f>
        <v>Instrumentos musicales</v>
      </c>
      <c r="C5864" t="str">
        <f>IF($A5864="","",Tienda_3!G1064)</f>
        <v>Bogotá</v>
      </c>
      <c r="D5864" t="str">
        <f>IF($A5864="","",Tienda_3!F1064)</f>
        <v>Juliana Costa</v>
      </c>
      <c r="E5864" t="str">
        <f>IF($A5864="","",Tienda_3!I1064)</f>
        <v>Tarjeta de crédito</v>
      </c>
      <c r="F5864">
        <f>IF($A5864="","",VALUE(RIGHT(Tienda_3!E1064,4)))</f>
        <v>2022</v>
      </c>
      <c r="G5864">
        <f>IF($A5864="","",Tienda_3!C1064)</f>
        <v>435500</v>
      </c>
      <c r="H5864">
        <f>IF($A5864="","",Tienda_3!D1064)</f>
        <v>21400</v>
      </c>
      <c r="I5864">
        <f>IF($A5864="","",Tienda_3!H1064)</f>
        <v>5</v>
      </c>
      <c r="J5864">
        <f>IF($A5864="",0,IF(AND(OR('Cuadro-de-mando'!$B$4="(Todas)",'Cuadro-de-mando'!$B$4=$A5864),OR('Cuadro-de-mando'!$E$4="(Todas)",'Cuadro-de-mando'!$E$4=$B5864),OR('Cuadro-de-mando'!$H$4="(Todas)",'Cuadro-de-mando'!$H$4=$C5864),OR('Cuadro-de-mando'!$K$4="(Todas)",'Cuadro-de-mando'!$K$4=$E5864),OR('Cuadro-de-mando'!$N$4="(Todos)",'Cuadro-de-mando'!$N$4=$F5864)),1,0))</f>
        <v>1</v>
      </c>
    </row>
    <row r="5865" spans="1:10" x14ac:dyDescent="0.25">
      <c r="A5865" t="str">
        <f>IF(Tienda_3!$A1065="","","Tienda 3")</f>
        <v>Tienda 3</v>
      </c>
      <c r="B5865" t="str">
        <f>IF($A5865="","",Tienda_3!B1065)</f>
        <v>Electrónicos</v>
      </c>
      <c r="C5865" t="str">
        <f>IF($A5865="","",Tienda_3!G1065)</f>
        <v>Medellín</v>
      </c>
      <c r="D5865" t="str">
        <f>IF($A5865="","",Tienda_3!F1065)</f>
        <v>Lucas Olivera</v>
      </c>
      <c r="E5865" t="str">
        <f>IF($A5865="","",Tienda_3!I1065)</f>
        <v>Tarjeta de crédito</v>
      </c>
      <c r="F5865">
        <f>IF($A5865="","",VALUE(RIGHT(Tienda_3!E1065,4)))</f>
        <v>2020</v>
      </c>
      <c r="G5865">
        <f>IF($A5865="","",Tienda_3!C1065)</f>
        <v>265500</v>
      </c>
      <c r="H5865">
        <f>IF($A5865="","",Tienda_3!D1065)</f>
        <v>12300</v>
      </c>
      <c r="I5865">
        <f>IF($A5865="","",Tienda_3!H1065)</f>
        <v>2</v>
      </c>
      <c r="J5865">
        <f>IF($A5865="",0,IF(AND(OR('Cuadro-de-mando'!$B$4="(Todas)",'Cuadro-de-mando'!$B$4=$A5865),OR('Cuadro-de-mando'!$E$4="(Todas)",'Cuadro-de-mando'!$E$4=$B5865),OR('Cuadro-de-mando'!$H$4="(Todas)",'Cuadro-de-mando'!$H$4=$C5865),OR('Cuadro-de-mando'!$K$4="(Todas)",'Cuadro-de-mando'!$K$4=$E5865),OR('Cuadro-de-mando'!$N$4="(Todos)",'Cuadro-de-mando'!$N$4=$F5865)),1,0))</f>
        <v>1</v>
      </c>
    </row>
    <row r="5866" spans="1:10" x14ac:dyDescent="0.25">
      <c r="A5866" t="str">
        <f>IF(Tienda_3!$A1066="","","Tienda 3")</f>
        <v>Tienda 3</v>
      </c>
      <c r="B5866" t="str">
        <f>IF($A5866="","",Tienda_3!B1066)</f>
        <v>Electrónicos</v>
      </c>
      <c r="C5866" t="str">
        <f>IF($A5866="","",Tienda_3!G1066)</f>
        <v>Bogotá</v>
      </c>
      <c r="D5866" t="str">
        <f>IF($A5866="","",Tienda_3!F1066)</f>
        <v>Rafael Acosta</v>
      </c>
      <c r="E5866" t="str">
        <f>IF($A5866="","",Tienda_3!I1066)</f>
        <v>Tarjeta de crédito</v>
      </c>
      <c r="F5866">
        <f>IF($A5866="","",VALUE(RIGHT(Tienda_3!E1066,4)))</f>
        <v>2020</v>
      </c>
      <c r="G5866">
        <f>IF($A5866="","",Tienda_3!C1066)</f>
        <v>168200</v>
      </c>
      <c r="H5866">
        <f>IF($A5866="","",Tienda_3!D1066)</f>
        <v>9200</v>
      </c>
      <c r="I5866">
        <f>IF($A5866="","",Tienda_3!H1066)</f>
        <v>5</v>
      </c>
      <c r="J5866">
        <f>IF($A5866="",0,IF(AND(OR('Cuadro-de-mando'!$B$4="(Todas)",'Cuadro-de-mando'!$B$4=$A5866),OR('Cuadro-de-mando'!$E$4="(Todas)",'Cuadro-de-mando'!$E$4=$B5866),OR('Cuadro-de-mando'!$H$4="(Todas)",'Cuadro-de-mando'!$H$4=$C5866),OR('Cuadro-de-mando'!$K$4="(Todas)",'Cuadro-de-mando'!$K$4=$E5866),OR('Cuadro-de-mando'!$N$4="(Todos)",'Cuadro-de-mando'!$N$4=$F5866)),1,0))</f>
        <v>1</v>
      </c>
    </row>
    <row r="5867" spans="1:10" x14ac:dyDescent="0.25">
      <c r="A5867" t="str">
        <f>IF(Tienda_3!$A1067="","","Tienda 3")</f>
        <v>Tienda 3</v>
      </c>
      <c r="B5867" t="str">
        <f>IF($A5867="","",Tienda_3!B1067)</f>
        <v>Electrónicos</v>
      </c>
      <c r="C5867" t="str">
        <f>IF($A5867="","",Tienda_3!G1067)</f>
        <v>Medellín</v>
      </c>
      <c r="D5867" t="str">
        <f>IF($A5867="","",Tienda_3!F1067)</f>
        <v>Camila Rivera</v>
      </c>
      <c r="E5867" t="str">
        <f>IF($A5867="","",Tienda_3!I1067)</f>
        <v>Cupón</v>
      </c>
      <c r="F5867">
        <f>IF($A5867="","",VALUE(RIGHT(Tienda_3!E1067,4)))</f>
        <v>2021</v>
      </c>
      <c r="G5867">
        <f>IF($A5867="","",Tienda_3!C1067)</f>
        <v>315800</v>
      </c>
      <c r="H5867">
        <f>IF($A5867="","",Tienda_3!D1067)</f>
        <v>15000</v>
      </c>
      <c r="I5867">
        <f>IF($A5867="","",Tienda_3!H1067)</f>
        <v>5</v>
      </c>
      <c r="J5867">
        <f>IF($A5867="",0,IF(AND(OR('Cuadro-de-mando'!$B$4="(Todas)",'Cuadro-de-mando'!$B$4=$A5867),OR('Cuadro-de-mando'!$E$4="(Todas)",'Cuadro-de-mando'!$E$4=$B5867),OR('Cuadro-de-mando'!$H$4="(Todas)",'Cuadro-de-mando'!$H$4=$C5867),OR('Cuadro-de-mando'!$K$4="(Todas)",'Cuadro-de-mando'!$K$4=$E5867),OR('Cuadro-de-mando'!$N$4="(Todos)",'Cuadro-de-mando'!$N$4=$F5867)),1,0))</f>
        <v>1</v>
      </c>
    </row>
    <row r="5868" spans="1:10" x14ac:dyDescent="0.25">
      <c r="A5868" t="str">
        <f>IF(Tienda_3!$A1068="","","Tienda 3")</f>
        <v>Tienda 3</v>
      </c>
      <c r="B5868" t="str">
        <f>IF($A5868="","",Tienda_3!B1068)</f>
        <v>Juguetes</v>
      </c>
      <c r="C5868" t="str">
        <f>IF($A5868="","",Tienda_3!G1068)</f>
        <v>Medellín</v>
      </c>
      <c r="D5868" t="str">
        <f>IF($A5868="","",Tienda_3!F1068)</f>
        <v>Blanca Ramirez</v>
      </c>
      <c r="E5868" t="str">
        <f>IF($A5868="","",Tienda_3!I1068)</f>
        <v>Tarjeta de crédito</v>
      </c>
      <c r="F5868">
        <f>IF($A5868="","",VALUE(RIGHT(Tienda_3!E1068,4)))</f>
        <v>2020</v>
      </c>
      <c r="G5868">
        <f>IF($A5868="","",Tienda_3!C1068)</f>
        <v>62900</v>
      </c>
      <c r="H5868">
        <f>IF($A5868="","",Tienda_3!D1068)</f>
        <v>1500</v>
      </c>
      <c r="I5868">
        <f>IF($A5868="","",Tienda_3!H1068)</f>
        <v>4</v>
      </c>
      <c r="J5868">
        <f>IF($A5868="",0,IF(AND(OR('Cuadro-de-mando'!$B$4="(Todas)",'Cuadro-de-mando'!$B$4=$A5868),OR('Cuadro-de-mando'!$E$4="(Todas)",'Cuadro-de-mando'!$E$4=$B5868),OR('Cuadro-de-mando'!$H$4="(Todas)",'Cuadro-de-mando'!$H$4=$C5868),OR('Cuadro-de-mando'!$K$4="(Todas)",'Cuadro-de-mando'!$K$4=$E5868),OR('Cuadro-de-mando'!$N$4="(Todos)",'Cuadro-de-mando'!$N$4=$F5868)),1,0))</f>
        <v>1</v>
      </c>
    </row>
    <row r="5869" spans="1:10" x14ac:dyDescent="0.25">
      <c r="A5869" t="str">
        <f>IF(Tienda_3!$A1069="","","Tienda 3")</f>
        <v>Tienda 3</v>
      </c>
      <c r="B5869" t="str">
        <f>IF($A5869="","",Tienda_3!B1069)</f>
        <v>Artículos para el hogar</v>
      </c>
      <c r="C5869" t="str">
        <f>IF($A5869="","",Tienda_3!G1069)</f>
        <v>Medellín</v>
      </c>
      <c r="D5869" t="str">
        <f>IF($A5869="","",Tienda_3!F1069)</f>
        <v>Maria Alfonso</v>
      </c>
      <c r="E5869" t="str">
        <f>IF($A5869="","",Tienda_3!I1069)</f>
        <v>Nequi</v>
      </c>
      <c r="F5869">
        <f>IF($A5869="","",VALUE(RIGHT(Tienda_3!E1069,4)))</f>
        <v>2021</v>
      </c>
      <c r="G5869">
        <f>IF($A5869="","",Tienda_3!C1069)</f>
        <v>187900</v>
      </c>
      <c r="H5869">
        <f>IF($A5869="","",Tienda_3!D1069)</f>
        <v>10700</v>
      </c>
      <c r="I5869">
        <f>IF($A5869="","",Tienda_3!H1069)</f>
        <v>4</v>
      </c>
      <c r="J5869">
        <f>IF($A5869="",0,IF(AND(OR('Cuadro-de-mando'!$B$4="(Todas)",'Cuadro-de-mando'!$B$4=$A5869),OR('Cuadro-de-mando'!$E$4="(Todas)",'Cuadro-de-mando'!$E$4=$B5869),OR('Cuadro-de-mando'!$H$4="(Todas)",'Cuadro-de-mando'!$H$4=$C5869),OR('Cuadro-de-mando'!$K$4="(Todas)",'Cuadro-de-mando'!$K$4=$E5869),OR('Cuadro-de-mando'!$N$4="(Todos)",'Cuadro-de-mando'!$N$4=$F5869)),1,0))</f>
        <v>1</v>
      </c>
    </row>
    <row r="5870" spans="1:10" x14ac:dyDescent="0.25">
      <c r="A5870" t="str">
        <f>IF(Tienda_3!$A1070="","","Tienda 3")</f>
        <v>Tienda 3</v>
      </c>
      <c r="B5870" t="str">
        <f>IF($A5870="","",Tienda_3!B1070)</f>
        <v>Muebles</v>
      </c>
      <c r="C5870" t="str">
        <f>IF($A5870="","",Tienda_3!G1070)</f>
        <v>Bogotá</v>
      </c>
      <c r="D5870" t="str">
        <f>IF($A5870="","",Tienda_3!F1070)</f>
        <v>Blanca Ramirez</v>
      </c>
      <c r="E5870" t="str">
        <f>IF($A5870="","",Tienda_3!I1070)</f>
        <v>Tarjeta de crédito</v>
      </c>
      <c r="F5870">
        <f>IF($A5870="","",VALUE(RIGHT(Tienda_3!E1070,4)))</f>
        <v>2022</v>
      </c>
      <c r="G5870">
        <f>IF($A5870="","",Tienda_3!C1070)</f>
        <v>184900</v>
      </c>
      <c r="H5870">
        <f>IF($A5870="","",Tienda_3!D1070)</f>
        <v>10100</v>
      </c>
      <c r="I5870">
        <f>IF($A5870="","",Tienda_3!H1070)</f>
        <v>5</v>
      </c>
      <c r="J5870">
        <f>IF($A5870="",0,IF(AND(OR('Cuadro-de-mando'!$B$4="(Todas)",'Cuadro-de-mando'!$B$4=$A5870),OR('Cuadro-de-mando'!$E$4="(Todas)",'Cuadro-de-mando'!$E$4=$B5870),OR('Cuadro-de-mando'!$H$4="(Todas)",'Cuadro-de-mando'!$H$4=$C5870),OR('Cuadro-de-mando'!$K$4="(Todas)",'Cuadro-de-mando'!$K$4=$E5870),OR('Cuadro-de-mando'!$N$4="(Todos)",'Cuadro-de-mando'!$N$4=$F5870)),1,0))</f>
        <v>1</v>
      </c>
    </row>
    <row r="5871" spans="1:10" x14ac:dyDescent="0.25">
      <c r="A5871" t="str">
        <f>IF(Tienda_3!$A1071="","","Tienda 3")</f>
        <v>Tienda 3</v>
      </c>
      <c r="B5871" t="str">
        <f>IF($A5871="","",Tienda_3!B1071)</f>
        <v>Muebles</v>
      </c>
      <c r="C5871" t="str">
        <f>IF($A5871="","",Tienda_3!G1071)</f>
        <v>Bogotá</v>
      </c>
      <c r="D5871" t="str">
        <f>IF($A5871="","",Tienda_3!F1071)</f>
        <v>Felipe Santos</v>
      </c>
      <c r="E5871" t="str">
        <f>IF($A5871="","",Tienda_3!I1071)</f>
        <v>Tarjeta de crédito</v>
      </c>
      <c r="F5871">
        <f>IF($A5871="","",VALUE(RIGHT(Tienda_3!E1071,4)))</f>
        <v>2020</v>
      </c>
      <c r="G5871">
        <f>IF($A5871="","",Tienda_3!C1071)</f>
        <v>208500</v>
      </c>
      <c r="H5871">
        <f>IF($A5871="","",Tienda_3!D1071)</f>
        <v>11500</v>
      </c>
      <c r="I5871">
        <f>IF($A5871="","",Tienda_3!H1071)</f>
        <v>1</v>
      </c>
      <c r="J5871">
        <f>IF($A5871="",0,IF(AND(OR('Cuadro-de-mando'!$B$4="(Todas)",'Cuadro-de-mando'!$B$4=$A5871),OR('Cuadro-de-mando'!$E$4="(Todas)",'Cuadro-de-mando'!$E$4=$B5871),OR('Cuadro-de-mando'!$H$4="(Todas)",'Cuadro-de-mando'!$H$4=$C5871),OR('Cuadro-de-mando'!$K$4="(Todas)",'Cuadro-de-mando'!$K$4=$E5871),OR('Cuadro-de-mando'!$N$4="(Todos)",'Cuadro-de-mando'!$N$4=$F5871)),1,0))</f>
        <v>1</v>
      </c>
    </row>
    <row r="5872" spans="1:10" x14ac:dyDescent="0.25">
      <c r="A5872" t="str">
        <f>IF(Tienda_3!$A1072="","","Tienda 3")</f>
        <v>Tienda 3</v>
      </c>
      <c r="B5872" t="str">
        <f>IF($A5872="","",Tienda_3!B1072)</f>
        <v>Electrodomésticos</v>
      </c>
      <c r="C5872" t="str">
        <f>IF($A5872="","",Tienda_3!G1072)</f>
        <v>Bogotá</v>
      </c>
      <c r="D5872" t="str">
        <f>IF($A5872="","",Tienda_3!F1072)</f>
        <v>Maria Alfonso</v>
      </c>
      <c r="E5872" t="str">
        <f>IF($A5872="","",Tienda_3!I1072)</f>
        <v>Tarjeta de crédito</v>
      </c>
      <c r="F5872">
        <f>IF($A5872="","",VALUE(RIGHT(Tienda_3!E1072,4)))</f>
        <v>2021</v>
      </c>
      <c r="G5872">
        <f>IF($A5872="","",Tienda_3!C1072)</f>
        <v>2462700</v>
      </c>
      <c r="H5872">
        <f>IF($A5872="","",Tienda_3!D1072)</f>
        <v>129300</v>
      </c>
      <c r="I5872">
        <f>IF($A5872="","",Tienda_3!H1072)</f>
        <v>3</v>
      </c>
      <c r="J5872">
        <f>IF($A5872="",0,IF(AND(OR('Cuadro-de-mando'!$B$4="(Todas)",'Cuadro-de-mando'!$B$4=$A5872),OR('Cuadro-de-mando'!$E$4="(Todas)",'Cuadro-de-mando'!$E$4=$B5872),OR('Cuadro-de-mando'!$H$4="(Todas)",'Cuadro-de-mando'!$H$4=$C5872),OR('Cuadro-de-mando'!$K$4="(Todas)",'Cuadro-de-mando'!$K$4=$E5872),OR('Cuadro-de-mando'!$N$4="(Todos)",'Cuadro-de-mando'!$N$4=$F5872)),1,0))</f>
        <v>1</v>
      </c>
    </row>
    <row r="5873" spans="1:10" x14ac:dyDescent="0.25">
      <c r="A5873" t="str">
        <f>IF(Tienda_3!$A1073="","","Tienda 3")</f>
        <v>Tienda 3</v>
      </c>
      <c r="B5873" t="str">
        <f>IF($A5873="","",Tienda_3!B1073)</f>
        <v>Muebles</v>
      </c>
      <c r="C5873" t="str">
        <f>IF($A5873="","",Tienda_3!G1073)</f>
        <v>Medellín</v>
      </c>
      <c r="D5873" t="str">
        <f>IF($A5873="","",Tienda_3!F1073)</f>
        <v>Beatriz Morales</v>
      </c>
      <c r="E5873" t="str">
        <f>IF($A5873="","",Tienda_3!I1073)</f>
        <v>Tarjeta de crédito</v>
      </c>
      <c r="F5873">
        <f>IF($A5873="","",VALUE(RIGHT(Tienda_3!E1073,4)))</f>
        <v>2021</v>
      </c>
      <c r="G5873">
        <f>IF($A5873="","",Tienda_3!C1073)</f>
        <v>208700</v>
      </c>
      <c r="H5873">
        <f>IF($A5873="","",Tienda_3!D1073)</f>
        <v>9300</v>
      </c>
      <c r="I5873">
        <f>IF($A5873="","",Tienda_3!H1073)</f>
        <v>5</v>
      </c>
      <c r="J5873">
        <f>IF($A5873="",0,IF(AND(OR('Cuadro-de-mando'!$B$4="(Todas)",'Cuadro-de-mando'!$B$4=$A5873),OR('Cuadro-de-mando'!$E$4="(Todas)",'Cuadro-de-mando'!$E$4=$B5873),OR('Cuadro-de-mando'!$H$4="(Todas)",'Cuadro-de-mando'!$H$4=$C5873),OR('Cuadro-de-mando'!$K$4="(Todas)",'Cuadro-de-mando'!$K$4=$E5873),OR('Cuadro-de-mando'!$N$4="(Todos)",'Cuadro-de-mando'!$N$4=$F5873)),1,0))</f>
        <v>1</v>
      </c>
    </row>
    <row r="5874" spans="1:10" x14ac:dyDescent="0.25">
      <c r="A5874" t="str">
        <f>IF(Tienda_3!$A1074="","","Tienda 3")</f>
        <v>Tienda 3</v>
      </c>
      <c r="B5874" t="str">
        <f>IF($A5874="","",Tienda_3!B1074)</f>
        <v>Libros</v>
      </c>
      <c r="C5874" t="str">
        <f>IF($A5874="","",Tienda_3!G1074)</f>
        <v>Medellín</v>
      </c>
      <c r="D5874" t="str">
        <f>IF($A5874="","",Tienda_3!F1074)</f>
        <v>Lucas Olivera</v>
      </c>
      <c r="E5874" t="str">
        <f>IF($A5874="","",Tienda_3!I1074)</f>
        <v>Nequi</v>
      </c>
      <c r="F5874">
        <f>IF($A5874="","",VALUE(RIGHT(Tienda_3!E1074,4)))</f>
        <v>2020</v>
      </c>
      <c r="G5874">
        <f>IF($A5874="","",Tienda_3!C1074)</f>
        <v>50200</v>
      </c>
      <c r="H5874">
        <f>IF($A5874="","",Tienda_3!D1074)</f>
        <v>3400</v>
      </c>
      <c r="I5874">
        <f>IF($A5874="","",Tienda_3!H1074)</f>
        <v>5</v>
      </c>
      <c r="J5874">
        <f>IF($A5874="",0,IF(AND(OR('Cuadro-de-mando'!$B$4="(Todas)",'Cuadro-de-mando'!$B$4=$A5874),OR('Cuadro-de-mando'!$E$4="(Todas)",'Cuadro-de-mando'!$E$4=$B5874),OR('Cuadro-de-mando'!$H$4="(Todas)",'Cuadro-de-mando'!$H$4=$C5874),OR('Cuadro-de-mando'!$K$4="(Todas)",'Cuadro-de-mando'!$K$4=$E5874),OR('Cuadro-de-mando'!$N$4="(Todos)",'Cuadro-de-mando'!$N$4=$F5874)),1,0))</f>
        <v>1</v>
      </c>
    </row>
    <row r="5875" spans="1:10" x14ac:dyDescent="0.25">
      <c r="A5875" t="str">
        <f>IF(Tienda_3!$A1075="","","Tienda 3")</f>
        <v>Tienda 3</v>
      </c>
      <c r="B5875" t="str">
        <f>IF($A5875="","",Tienda_3!B1075)</f>
        <v>Electrodomésticos</v>
      </c>
      <c r="C5875" t="str">
        <f>IF($A5875="","",Tienda_3!G1075)</f>
        <v>Bogotá</v>
      </c>
      <c r="D5875" t="str">
        <f>IF($A5875="","",Tienda_3!F1075)</f>
        <v>Beatriz Morales</v>
      </c>
      <c r="E5875" t="str">
        <f>IF($A5875="","",Tienda_3!I1075)</f>
        <v>Tarjeta de crédito</v>
      </c>
      <c r="F5875">
        <f>IF($A5875="","",VALUE(RIGHT(Tienda_3!E1075,4)))</f>
        <v>2021</v>
      </c>
      <c r="G5875">
        <f>IF($A5875="","",Tienda_3!C1075)</f>
        <v>1500900</v>
      </c>
      <c r="H5875">
        <f>IF($A5875="","",Tienda_3!D1075)</f>
        <v>78100</v>
      </c>
      <c r="I5875">
        <f>IF($A5875="","",Tienda_3!H1075)</f>
        <v>5</v>
      </c>
      <c r="J5875">
        <f>IF($A5875="",0,IF(AND(OR('Cuadro-de-mando'!$B$4="(Todas)",'Cuadro-de-mando'!$B$4=$A5875),OR('Cuadro-de-mando'!$E$4="(Todas)",'Cuadro-de-mando'!$E$4=$B5875),OR('Cuadro-de-mando'!$H$4="(Todas)",'Cuadro-de-mando'!$H$4=$C5875),OR('Cuadro-de-mando'!$K$4="(Todas)",'Cuadro-de-mando'!$K$4=$E5875),OR('Cuadro-de-mando'!$N$4="(Todos)",'Cuadro-de-mando'!$N$4=$F5875)),1,0))</f>
        <v>1</v>
      </c>
    </row>
    <row r="5876" spans="1:10" x14ac:dyDescent="0.25">
      <c r="A5876" t="str">
        <f>IF(Tienda_3!$A1076="","","Tienda 3")</f>
        <v>Tienda 3</v>
      </c>
      <c r="B5876" t="str">
        <f>IF($A5876="","",Tienda_3!B1076)</f>
        <v>Juguetes</v>
      </c>
      <c r="C5876" t="str">
        <f>IF($A5876="","",Tienda_3!G1076)</f>
        <v>Cartagena</v>
      </c>
      <c r="D5876" t="str">
        <f>IF($A5876="","",Tienda_3!F1076)</f>
        <v>Pedro Gomez</v>
      </c>
      <c r="E5876" t="str">
        <f>IF($A5876="","",Tienda_3!I1076)</f>
        <v>Tarjeta de crédito</v>
      </c>
      <c r="F5876">
        <f>IF($A5876="","",VALUE(RIGHT(Tienda_3!E1076,4)))</f>
        <v>2022</v>
      </c>
      <c r="G5876">
        <f>IF($A5876="","",Tienda_3!C1076)</f>
        <v>218800</v>
      </c>
      <c r="H5876">
        <f>IF($A5876="","",Tienda_3!D1076)</f>
        <v>11900</v>
      </c>
      <c r="I5876">
        <f>IF($A5876="","",Tienda_3!H1076)</f>
        <v>5</v>
      </c>
      <c r="J5876">
        <f>IF($A5876="",0,IF(AND(OR('Cuadro-de-mando'!$B$4="(Todas)",'Cuadro-de-mando'!$B$4=$A5876),OR('Cuadro-de-mando'!$E$4="(Todas)",'Cuadro-de-mando'!$E$4=$B5876),OR('Cuadro-de-mando'!$H$4="(Todas)",'Cuadro-de-mando'!$H$4=$C5876),OR('Cuadro-de-mando'!$K$4="(Todas)",'Cuadro-de-mando'!$K$4=$E5876),OR('Cuadro-de-mando'!$N$4="(Todos)",'Cuadro-de-mando'!$N$4=$F5876)),1,0))</f>
        <v>1</v>
      </c>
    </row>
    <row r="5877" spans="1:10" x14ac:dyDescent="0.25">
      <c r="A5877" t="str">
        <f>IF(Tienda_3!$A1077="","","Tienda 3")</f>
        <v>Tienda 3</v>
      </c>
      <c r="B5877" t="str">
        <f>IF($A5877="","",Tienda_3!B1077)</f>
        <v>Electrónicos</v>
      </c>
      <c r="C5877" t="str">
        <f>IF($A5877="","",Tienda_3!G1077)</f>
        <v>Leticia</v>
      </c>
      <c r="D5877" t="str">
        <f>IF($A5877="","",Tienda_3!F1077)</f>
        <v>Juliana Costa</v>
      </c>
      <c r="E5877" t="str">
        <f>IF($A5877="","",Tienda_3!I1077)</f>
        <v>Nequi</v>
      </c>
      <c r="F5877">
        <f>IF($A5877="","",VALUE(RIGHT(Tienda_3!E1077,4)))</f>
        <v>2022</v>
      </c>
      <c r="G5877">
        <f>IF($A5877="","",Tienda_3!C1077)</f>
        <v>129900</v>
      </c>
      <c r="H5877">
        <f>IF($A5877="","",Tienda_3!D1077)</f>
        <v>5100</v>
      </c>
      <c r="I5877">
        <f>IF($A5877="","",Tienda_3!H1077)</f>
        <v>5</v>
      </c>
      <c r="J5877">
        <f>IF($A5877="",0,IF(AND(OR('Cuadro-de-mando'!$B$4="(Todas)",'Cuadro-de-mando'!$B$4=$A5877),OR('Cuadro-de-mando'!$E$4="(Todas)",'Cuadro-de-mando'!$E$4=$B5877),OR('Cuadro-de-mando'!$H$4="(Todas)",'Cuadro-de-mando'!$H$4=$C5877),OR('Cuadro-de-mando'!$K$4="(Todas)",'Cuadro-de-mando'!$K$4=$E5877),OR('Cuadro-de-mando'!$N$4="(Todos)",'Cuadro-de-mando'!$N$4=$F5877)),1,0))</f>
        <v>1</v>
      </c>
    </row>
    <row r="5878" spans="1:10" x14ac:dyDescent="0.25">
      <c r="A5878" t="str">
        <f>IF(Tienda_3!$A1078="","","Tienda 3")</f>
        <v>Tienda 3</v>
      </c>
      <c r="B5878" t="str">
        <f>IF($A5878="","",Tienda_3!B1078)</f>
        <v>Muebles</v>
      </c>
      <c r="C5878" t="str">
        <f>IF($A5878="","",Tienda_3!G1078)</f>
        <v>Bogotá</v>
      </c>
      <c r="D5878" t="str">
        <f>IF($A5878="","",Tienda_3!F1078)</f>
        <v>Pedro Gomez</v>
      </c>
      <c r="E5878" t="str">
        <f>IF($A5878="","",Tienda_3!I1078)</f>
        <v>Tarjeta de crédito</v>
      </c>
      <c r="F5878">
        <f>IF($A5878="","",VALUE(RIGHT(Tienda_3!E1078,4)))</f>
        <v>2021</v>
      </c>
      <c r="G5878">
        <f>IF($A5878="","",Tienda_3!C1078)</f>
        <v>318800</v>
      </c>
      <c r="H5878">
        <f>IF($A5878="","",Tienda_3!D1078)</f>
        <v>15200</v>
      </c>
      <c r="I5878">
        <f>IF($A5878="","",Tienda_3!H1078)</f>
        <v>5</v>
      </c>
      <c r="J5878">
        <f>IF($A5878="",0,IF(AND(OR('Cuadro-de-mando'!$B$4="(Todas)",'Cuadro-de-mando'!$B$4=$A5878),OR('Cuadro-de-mando'!$E$4="(Todas)",'Cuadro-de-mando'!$E$4=$B5878),OR('Cuadro-de-mando'!$H$4="(Todas)",'Cuadro-de-mando'!$H$4=$C5878),OR('Cuadro-de-mando'!$K$4="(Todas)",'Cuadro-de-mando'!$K$4=$E5878),OR('Cuadro-de-mando'!$N$4="(Todos)",'Cuadro-de-mando'!$N$4=$F5878)),1,0))</f>
        <v>1</v>
      </c>
    </row>
    <row r="5879" spans="1:10" x14ac:dyDescent="0.25">
      <c r="A5879" t="str">
        <f>IF(Tienda_3!$A1079="","","Tienda 3")</f>
        <v>Tienda 3</v>
      </c>
      <c r="B5879" t="str">
        <f>IF($A5879="","",Tienda_3!B1079)</f>
        <v>Juguetes</v>
      </c>
      <c r="C5879" t="str">
        <f>IF($A5879="","",Tienda_3!G1079)</f>
        <v>Cartagena</v>
      </c>
      <c r="D5879" t="str">
        <f>IF($A5879="","",Tienda_3!F1079)</f>
        <v>Ángel Rodriguez</v>
      </c>
      <c r="E5879" t="str">
        <f>IF($A5879="","",Tienda_3!I1079)</f>
        <v>Tarjeta de crédito</v>
      </c>
      <c r="F5879">
        <f>IF($A5879="","",VALUE(RIGHT(Tienda_3!E1079,4)))</f>
        <v>2021</v>
      </c>
      <c r="G5879">
        <f>IF($A5879="","",Tienda_3!C1079)</f>
        <v>68300</v>
      </c>
      <c r="H5879">
        <f>IF($A5879="","",Tienda_3!D1079)</f>
        <v>1800</v>
      </c>
      <c r="I5879">
        <f>IF($A5879="","",Tienda_3!H1079)</f>
        <v>4</v>
      </c>
      <c r="J5879">
        <f>IF($A5879="",0,IF(AND(OR('Cuadro-de-mando'!$B$4="(Todas)",'Cuadro-de-mando'!$B$4=$A5879),OR('Cuadro-de-mando'!$E$4="(Todas)",'Cuadro-de-mando'!$E$4=$B5879),OR('Cuadro-de-mando'!$H$4="(Todas)",'Cuadro-de-mando'!$H$4=$C5879),OR('Cuadro-de-mando'!$K$4="(Todas)",'Cuadro-de-mando'!$K$4=$E5879),OR('Cuadro-de-mando'!$N$4="(Todos)",'Cuadro-de-mando'!$N$4=$F5879)),1,0))</f>
        <v>1</v>
      </c>
    </row>
    <row r="5880" spans="1:10" x14ac:dyDescent="0.25">
      <c r="A5880" t="str">
        <f>IF(Tienda_3!$A1080="","","Tienda 3")</f>
        <v>Tienda 3</v>
      </c>
      <c r="B5880" t="str">
        <f>IF($A5880="","",Tienda_3!B1080)</f>
        <v>Electrodomésticos</v>
      </c>
      <c r="C5880" t="str">
        <f>IF($A5880="","",Tienda_3!G1080)</f>
        <v>Bogotá</v>
      </c>
      <c r="D5880" t="str">
        <f>IF($A5880="","",Tienda_3!F1080)</f>
        <v>Mariana Herrera</v>
      </c>
      <c r="E5880" t="str">
        <f>IF($A5880="","",Tienda_3!I1080)</f>
        <v>Tarjeta de crédito</v>
      </c>
      <c r="F5880">
        <f>IF($A5880="","",VALUE(RIGHT(Tienda_3!E1080,4)))</f>
        <v>2023</v>
      </c>
      <c r="G5880">
        <f>IF($A5880="","",Tienda_3!C1080)</f>
        <v>1116100</v>
      </c>
      <c r="H5880">
        <f>IF($A5880="","",Tienda_3!D1080)</f>
        <v>57600</v>
      </c>
      <c r="I5880">
        <f>IF($A5880="","",Tienda_3!H1080)</f>
        <v>5</v>
      </c>
      <c r="J5880">
        <f>IF($A5880="",0,IF(AND(OR('Cuadro-de-mando'!$B$4="(Todas)",'Cuadro-de-mando'!$B$4=$A5880),OR('Cuadro-de-mando'!$E$4="(Todas)",'Cuadro-de-mando'!$E$4=$B5880),OR('Cuadro-de-mando'!$H$4="(Todas)",'Cuadro-de-mando'!$H$4=$C5880),OR('Cuadro-de-mando'!$K$4="(Todas)",'Cuadro-de-mando'!$K$4=$E5880),OR('Cuadro-de-mando'!$N$4="(Todos)",'Cuadro-de-mando'!$N$4=$F5880)),1,0))</f>
        <v>1</v>
      </c>
    </row>
    <row r="5881" spans="1:10" x14ac:dyDescent="0.25">
      <c r="A5881" t="str">
        <f>IF(Tienda_3!$A1081="","","Tienda 3")</f>
        <v>Tienda 3</v>
      </c>
      <c r="B5881" t="str">
        <f>IF($A5881="","",Tienda_3!B1081)</f>
        <v>Libros</v>
      </c>
      <c r="C5881" t="str">
        <f>IF($A5881="","",Tienda_3!G1081)</f>
        <v>Medellín</v>
      </c>
      <c r="D5881" t="str">
        <f>IF($A5881="","",Tienda_3!F1081)</f>
        <v>Rafael Acosta</v>
      </c>
      <c r="E5881" t="str">
        <f>IF($A5881="","",Tienda_3!I1081)</f>
        <v>Tarjeta de crédito</v>
      </c>
      <c r="F5881">
        <f>IF($A5881="","",VALUE(RIGHT(Tienda_3!E1081,4)))</f>
        <v>2023</v>
      </c>
      <c r="G5881">
        <f>IF($A5881="","",Tienda_3!C1081)</f>
        <v>41700</v>
      </c>
      <c r="H5881">
        <f>IF($A5881="","",Tienda_3!D1081)</f>
        <v>0</v>
      </c>
      <c r="I5881">
        <f>IF($A5881="","",Tienda_3!H1081)</f>
        <v>5</v>
      </c>
      <c r="J5881">
        <f>IF($A5881="",0,IF(AND(OR('Cuadro-de-mando'!$B$4="(Todas)",'Cuadro-de-mando'!$B$4=$A5881),OR('Cuadro-de-mando'!$E$4="(Todas)",'Cuadro-de-mando'!$E$4=$B5881),OR('Cuadro-de-mando'!$H$4="(Todas)",'Cuadro-de-mando'!$H$4=$C5881),OR('Cuadro-de-mando'!$K$4="(Todas)",'Cuadro-de-mando'!$K$4=$E5881),OR('Cuadro-de-mando'!$N$4="(Todos)",'Cuadro-de-mando'!$N$4=$F5881)),1,0))</f>
        <v>1</v>
      </c>
    </row>
    <row r="5882" spans="1:10" x14ac:dyDescent="0.25">
      <c r="A5882" t="str">
        <f>IF(Tienda_3!$A1082="","","Tienda 3")</f>
        <v>Tienda 3</v>
      </c>
      <c r="B5882" t="str">
        <f>IF($A5882="","",Tienda_3!B1082)</f>
        <v>Instrumentos musicales</v>
      </c>
      <c r="C5882" t="str">
        <f>IF($A5882="","",Tienda_3!G1082)</f>
        <v>Bogotá</v>
      </c>
      <c r="D5882" t="str">
        <f>IF($A5882="","",Tienda_3!F1082)</f>
        <v>Juan Fernandez</v>
      </c>
      <c r="E5882" t="str">
        <f>IF($A5882="","",Tienda_3!I1082)</f>
        <v>Tarjeta de crédito</v>
      </c>
      <c r="F5882">
        <f>IF($A5882="","",VALUE(RIGHT(Tienda_3!E1082,4)))</f>
        <v>2021</v>
      </c>
      <c r="G5882">
        <f>IF($A5882="","",Tienda_3!C1082)</f>
        <v>892200</v>
      </c>
      <c r="H5882">
        <f>IF($A5882="","",Tienda_3!D1082)</f>
        <v>47900</v>
      </c>
      <c r="I5882">
        <f>IF($A5882="","",Tienda_3!H1082)</f>
        <v>5</v>
      </c>
      <c r="J5882">
        <f>IF($A5882="",0,IF(AND(OR('Cuadro-de-mando'!$B$4="(Todas)",'Cuadro-de-mando'!$B$4=$A5882),OR('Cuadro-de-mando'!$E$4="(Todas)",'Cuadro-de-mando'!$E$4=$B5882),OR('Cuadro-de-mando'!$H$4="(Todas)",'Cuadro-de-mando'!$H$4=$C5882),OR('Cuadro-de-mando'!$K$4="(Todas)",'Cuadro-de-mando'!$K$4=$E5882),OR('Cuadro-de-mando'!$N$4="(Todos)",'Cuadro-de-mando'!$N$4=$F5882)),1,0))</f>
        <v>1</v>
      </c>
    </row>
    <row r="5883" spans="1:10" x14ac:dyDescent="0.25">
      <c r="A5883" t="str">
        <f>IF(Tienda_3!$A1083="","","Tienda 3")</f>
        <v>Tienda 3</v>
      </c>
      <c r="B5883" t="str">
        <f>IF($A5883="","",Tienda_3!B1083)</f>
        <v>Electrodomésticos</v>
      </c>
      <c r="C5883" t="str">
        <f>IF($A5883="","",Tienda_3!G1083)</f>
        <v>Bogotá</v>
      </c>
      <c r="D5883" t="str">
        <f>IF($A5883="","",Tienda_3!F1083)</f>
        <v>Maria Alfonso</v>
      </c>
      <c r="E5883" t="str">
        <f>IF($A5883="","",Tienda_3!I1083)</f>
        <v>Nequi</v>
      </c>
      <c r="F5883">
        <f>IF($A5883="","",VALUE(RIGHT(Tienda_3!E1083,4)))</f>
        <v>2020</v>
      </c>
      <c r="G5883">
        <f>IF($A5883="","",Tienda_3!C1083)</f>
        <v>1134400</v>
      </c>
      <c r="H5883">
        <f>IF($A5883="","",Tienda_3!D1083)</f>
        <v>60800</v>
      </c>
      <c r="I5883">
        <f>IF($A5883="","",Tienda_3!H1083)</f>
        <v>4</v>
      </c>
      <c r="J5883">
        <f>IF($A5883="",0,IF(AND(OR('Cuadro-de-mando'!$B$4="(Todas)",'Cuadro-de-mando'!$B$4=$A5883),OR('Cuadro-de-mando'!$E$4="(Todas)",'Cuadro-de-mando'!$E$4=$B5883),OR('Cuadro-de-mando'!$H$4="(Todas)",'Cuadro-de-mando'!$H$4=$C5883),OR('Cuadro-de-mando'!$K$4="(Todas)",'Cuadro-de-mando'!$K$4=$E5883),OR('Cuadro-de-mando'!$N$4="(Todos)",'Cuadro-de-mando'!$N$4=$F5883)),1,0))</f>
        <v>1</v>
      </c>
    </row>
    <row r="5884" spans="1:10" x14ac:dyDescent="0.25">
      <c r="A5884" t="str">
        <f>IF(Tienda_3!$A1084="","","Tienda 3")</f>
        <v>Tienda 3</v>
      </c>
      <c r="B5884" t="str">
        <f>IF($A5884="","",Tienda_3!B1084)</f>
        <v>Libros</v>
      </c>
      <c r="C5884" t="str">
        <f>IF($A5884="","",Tienda_3!G1084)</f>
        <v>Bogotá</v>
      </c>
      <c r="D5884" t="str">
        <f>IF($A5884="","",Tienda_3!F1084)</f>
        <v>Maria Alfonso</v>
      </c>
      <c r="E5884" t="str">
        <f>IF($A5884="","",Tienda_3!I1084)</f>
        <v>Nequi</v>
      </c>
      <c r="F5884">
        <f>IF($A5884="","",VALUE(RIGHT(Tienda_3!E1084,4)))</f>
        <v>2023</v>
      </c>
      <c r="G5884">
        <f>IF($A5884="","",Tienda_3!C1084)</f>
        <v>74600</v>
      </c>
      <c r="H5884">
        <f>IF($A5884="","",Tienda_3!D1084)</f>
        <v>4200</v>
      </c>
      <c r="I5884">
        <f>IF($A5884="","",Tienda_3!H1084)</f>
        <v>5</v>
      </c>
      <c r="J5884">
        <f>IF($A5884="",0,IF(AND(OR('Cuadro-de-mando'!$B$4="(Todas)",'Cuadro-de-mando'!$B$4=$A5884),OR('Cuadro-de-mando'!$E$4="(Todas)",'Cuadro-de-mando'!$E$4=$B5884),OR('Cuadro-de-mando'!$H$4="(Todas)",'Cuadro-de-mando'!$H$4=$C5884),OR('Cuadro-de-mando'!$K$4="(Todas)",'Cuadro-de-mando'!$K$4=$E5884),OR('Cuadro-de-mando'!$N$4="(Todos)",'Cuadro-de-mando'!$N$4=$F5884)),1,0))</f>
        <v>1</v>
      </c>
    </row>
    <row r="5885" spans="1:10" x14ac:dyDescent="0.25">
      <c r="A5885" t="str">
        <f>IF(Tienda_3!$A1085="","","Tienda 3")</f>
        <v>Tienda 3</v>
      </c>
      <c r="B5885" t="str">
        <f>IF($A5885="","",Tienda_3!B1085)</f>
        <v>Electrónicos</v>
      </c>
      <c r="C5885" t="str">
        <f>IF($A5885="","",Tienda_3!G1085)</f>
        <v>Cali</v>
      </c>
      <c r="D5885" t="str">
        <f>IF($A5885="","",Tienda_3!F1085)</f>
        <v>Santiago Silva</v>
      </c>
      <c r="E5885" t="str">
        <f>IF($A5885="","",Tienda_3!I1085)</f>
        <v>Tarjeta de crédito</v>
      </c>
      <c r="F5885">
        <f>IF($A5885="","",VALUE(RIGHT(Tienda_3!E1085,4)))</f>
        <v>2022</v>
      </c>
      <c r="G5885">
        <f>IF($A5885="","",Tienda_3!C1085)</f>
        <v>2433400</v>
      </c>
      <c r="H5885">
        <f>IF($A5885="","",Tienda_3!D1085)</f>
        <v>127800</v>
      </c>
      <c r="I5885">
        <f>IF($A5885="","",Tienda_3!H1085)</f>
        <v>5</v>
      </c>
      <c r="J5885">
        <f>IF($A5885="",0,IF(AND(OR('Cuadro-de-mando'!$B$4="(Todas)",'Cuadro-de-mando'!$B$4=$A5885),OR('Cuadro-de-mando'!$E$4="(Todas)",'Cuadro-de-mando'!$E$4=$B5885),OR('Cuadro-de-mando'!$H$4="(Todas)",'Cuadro-de-mando'!$H$4=$C5885),OR('Cuadro-de-mando'!$K$4="(Todas)",'Cuadro-de-mando'!$K$4=$E5885),OR('Cuadro-de-mando'!$N$4="(Todos)",'Cuadro-de-mando'!$N$4=$F5885)),1,0))</f>
        <v>1</v>
      </c>
    </row>
    <row r="5886" spans="1:10" x14ac:dyDescent="0.25">
      <c r="A5886" t="str">
        <f>IF(Tienda_3!$A1086="","","Tienda 3")</f>
        <v>Tienda 3</v>
      </c>
      <c r="B5886" t="str">
        <f>IF($A5886="","",Tienda_3!B1086)</f>
        <v>Juguetes</v>
      </c>
      <c r="C5886" t="str">
        <f>IF($A5886="","",Tienda_3!G1086)</f>
        <v>Riohacha</v>
      </c>
      <c r="D5886" t="str">
        <f>IF($A5886="","",Tienda_3!F1086)</f>
        <v>Beatriz Morales</v>
      </c>
      <c r="E5886" t="str">
        <f>IF($A5886="","",Tienda_3!I1086)</f>
        <v>Tarjeta de crédito</v>
      </c>
      <c r="F5886">
        <f>IF($A5886="","",VALUE(RIGHT(Tienda_3!E1086,4)))</f>
        <v>2020</v>
      </c>
      <c r="G5886">
        <f>IF($A5886="","",Tienda_3!C1086)</f>
        <v>61800</v>
      </c>
      <c r="H5886">
        <f>IF($A5886="","",Tienda_3!D1086)</f>
        <v>3800</v>
      </c>
      <c r="I5886">
        <f>IF($A5886="","",Tienda_3!H1086)</f>
        <v>4</v>
      </c>
      <c r="J5886">
        <f>IF($A5886="",0,IF(AND(OR('Cuadro-de-mando'!$B$4="(Todas)",'Cuadro-de-mando'!$B$4=$A5886),OR('Cuadro-de-mando'!$E$4="(Todas)",'Cuadro-de-mando'!$E$4=$B5886),OR('Cuadro-de-mando'!$H$4="(Todas)",'Cuadro-de-mando'!$H$4=$C5886),OR('Cuadro-de-mando'!$K$4="(Todas)",'Cuadro-de-mando'!$K$4=$E5886),OR('Cuadro-de-mando'!$N$4="(Todos)",'Cuadro-de-mando'!$N$4=$F5886)),1,0))</f>
        <v>1</v>
      </c>
    </row>
    <row r="5887" spans="1:10" x14ac:dyDescent="0.25">
      <c r="A5887" t="str">
        <f>IF(Tienda_3!$A1087="","","Tienda 3")</f>
        <v>Tienda 3</v>
      </c>
      <c r="B5887" t="str">
        <f>IF($A5887="","",Tienda_3!B1087)</f>
        <v>Artículos para el hogar</v>
      </c>
      <c r="C5887" t="str">
        <f>IF($A5887="","",Tienda_3!G1087)</f>
        <v>Bogotá</v>
      </c>
      <c r="D5887" t="str">
        <f>IF($A5887="","",Tienda_3!F1087)</f>
        <v>Camila Rivera</v>
      </c>
      <c r="E5887" t="str">
        <f>IF($A5887="","",Tienda_3!I1087)</f>
        <v>Tarjeta de crédito</v>
      </c>
      <c r="F5887">
        <f>IF($A5887="","",VALUE(RIGHT(Tienda_3!E1087,4)))</f>
        <v>2020</v>
      </c>
      <c r="G5887">
        <f>IF($A5887="","",Tienda_3!C1087)</f>
        <v>166000</v>
      </c>
      <c r="H5887">
        <f>IF($A5887="","",Tienda_3!D1087)</f>
        <v>9500</v>
      </c>
      <c r="I5887">
        <f>IF($A5887="","",Tienda_3!H1087)</f>
        <v>5</v>
      </c>
      <c r="J5887">
        <f>IF($A5887="",0,IF(AND(OR('Cuadro-de-mando'!$B$4="(Todas)",'Cuadro-de-mando'!$B$4=$A5887),OR('Cuadro-de-mando'!$E$4="(Todas)",'Cuadro-de-mando'!$E$4=$B5887),OR('Cuadro-de-mando'!$H$4="(Todas)",'Cuadro-de-mando'!$H$4=$C5887),OR('Cuadro-de-mando'!$K$4="(Todas)",'Cuadro-de-mando'!$K$4=$E5887),OR('Cuadro-de-mando'!$N$4="(Todos)",'Cuadro-de-mando'!$N$4=$F5887)),1,0))</f>
        <v>1</v>
      </c>
    </row>
    <row r="5888" spans="1:10" x14ac:dyDescent="0.25">
      <c r="A5888" t="str">
        <f>IF(Tienda_3!$A1088="","","Tienda 3")</f>
        <v>Tienda 3</v>
      </c>
      <c r="B5888" t="str">
        <f>IF($A5888="","",Tienda_3!B1088)</f>
        <v>Muebles</v>
      </c>
      <c r="C5888" t="str">
        <f>IF($A5888="","",Tienda_3!G1088)</f>
        <v>Cúcuta</v>
      </c>
      <c r="D5888" t="str">
        <f>IF($A5888="","",Tienda_3!F1088)</f>
        <v>Santiago Silva</v>
      </c>
      <c r="E5888" t="str">
        <f>IF($A5888="","",Tienda_3!I1088)</f>
        <v>Tarjeta de crédito</v>
      </c>
      <c r="F5888">
        <f>IF($A5888="","",VALUE(RIGHT(Tienda_3!E1088,4)))</f>
        <v>2022</v>
      </c>
      <c r="G5888">
        <f>IF($A5888="","",Tienda_3!C1088)</f>
        <v>330400</v>
      </c>
      <c r="H5888">
        <f>IF($A5888="","",Tienda_3!D1088)</f>
        <v>15800</v>
      </c>
      <c r="I5888">
        <f>IF($A5888="","",Tienda_3!H1088)</f>
        <v>4</v>
      </c>
      <c r="J5888">
        <f>IF($A5888="",0,IF(AND(OR('Cuadro-de-mando'!$B$4="(Todas)",'Cuadro-de-mando'!$B$4=$A5888),OR('Cuadro-de-mando'!$E$4="(Todas)",'Cuadro-de-mando'!$E$4=$B5888),OR('Cuadro-de-mando'!$H$4="(Todas)",'Cuadro-de-mando'!$H$4=$C5888),OR('Cuadro-de-mando'!$K$4="(Todas)",'Cuadro-de-mando'!$K$4=$E5888),OR('Cuadro-de-mando'!$N$4="(Todos)",'Cuadro-de-mando'!$N$4=$F5888)),1,0))</f>
        <v>1</v>
      </c>
    </row>
    <row r="5889" spans="1:10" x14ac:dyDescent="0.25">
      <c r="A5889" t="str">
        <f>IF(Tienda_3!$A1089="","","Tienda 3")</f>
        <v>Tienda 3</v>
      </c>
      <c r="B5889" t="str">
        <f>IF($A5889="","",Tienda_3!B1089)</f>
        <v>Electrodomésticos</v>
      </c>
      <c r="C5889" t="str">
        <f>IF($A5889="","",Tienda_3!G1089)</f>
        <v>Bogotá</v>
      </c>
      <c r="D5889" t="str">
        <f>IF($A5889="","",Tienda_3!F1089)</f>
        <v>Rafael Acosta</v>
      </c>
      <c r="E5889" t="str">
        <f>IF($A5889="","",Tienda_3!I1089)</f>
        <v>Tarjeta de crédito</v>
      </c>
      <c r="F5889">
        <f>IF($A5889="","",VALUE(RIGHT(Tienda_3!E1089,4)))</f>
        <v>2020</v>
      </c>
      <c r="G5889">
        <f>IF($A5889="","",Tienda_3!C1089)</f>
        <v>1208400</v>
      </c>
      <c r="H5889">
        <f>IF($A5889="","",Tienda_3!D1089)</f>
        <v>62500</v>
      </c>
      <c r="I5889">
        <f>IF($A5889="","",Tienda_3!H1089)</f>
        <v>5</v>
      </c>
      <c r="J5889">
        <f>IF($A5889="",0,IF(AND(OR('Cuadro-de-mando'!$B$4="(Todas)",'Cuadro-de-mando'!$B$4=$A5889),OR('Cuadro-de-mando'!$E$4="(Todas)",'Cuadro-de-mando'!$E$4=$B5889),OR('Cuadro-de-mando'!$H$4="(Todas)",'Cuadro-de-mando'!$H$4=$C5889),OR('Cuadro-de-mando'!$K$4="(Todas)",'Cuadro-de-mando'!$K$4=$E5889),OR('Cuadro-de-mando'!$N$4="(Todos)",'Cuadro-de-mando'!$N$4=$F5889)),1,0))</f>
        <v>1</v>
      </c>
    </row>
    <row r="5890" spans="1:10" x14ac:dyDescent="0.25">
      <c r="A5890" t="str">
        <f>IF(Tienda_3!$A1090="","","Tienda 3")</f>
        <v>Tienda 3</v>
      </c>
      <c r="B5890" t="str">
        <f>IF($A5890="","",Tienda_3!B1090)</f>
        <v>Artículos para el hogar</v>
      </c>
      <c r="C5890" t="str">
        <f>IF($A5890="","",Tienda_3!G1090)</f>
        <v>Medellín</v>
      </c>
      <c r="D5890" t="str">
        <f>IF($A5890="","",Tienda_3!F1090)</f>
        <v>Ángel Rodriguez</v>
      </c>
      <c r="E5890" t="str">
        <f>IF($A5890="","",Tienda_3!I1090)</f>
        <v>Tarjeta de débito</v>
      </c>
      <c r="F5890">
        <f>IF($A5890="","",VALUE(RIGHT(Tienda_3!E1090,4)))</f>
        <v>2021</v>
      </c>
      <c r="G5890">
        <f>IF($A5890="","",Tienda_3!C1090)</f>
        <v>63900</v>
      </c>
      <c r="H5890">
        <f>IF($A5890="","",Tienda_3!D1090)</f>
        <v>1600</v>
      </c>
      <c r="I5890">
        <f>IF($A5890="","",Tienda_3!H1090)</f>
        <v>5</v>
      </c>
      <c r="J5890">
        <f>IF($A5890="",0,IF(AND(OR('Cuadro-de-mando'!$B$4="(Todas)",'Cuadro-de-mando'!$B$4=$A5890),OR('Cuadro-de-mando'!$E$4="(Todas)",'Cuadro-de-mando'!$E$4=$B5890),OR('Cuadro-de-mando'!$H$4="(Todas)",'Cuadro-de-mando'!$H$4=$C5890),OR('Cuadro-de-mando'!$K$4="(Todas)",'Cuadro-de-mando'!$K$4=$E5890),OR('Cuadro-de-mando'!$N$4="(Todos)",'Cuadro-de-mando'!$N$4=$F5890)),1,0))</f>
        <v>1</v>
      </c>
    </row>
    <row r="5891" spans="1:10" x14ac:dyDescent="0.25">
      <c r="A5891" t="str">
        <f>IF(Tienda_3!$A1091="","","Tienda 3")</f>
        <v>Tienda 3</v>
      </c>
      <c r="B5891" t="str">
        <f>IF($A5891="","",Tienda_3!B1091)</f>
        <v>Libros</v>
      </c>
      <c r="C5891" t="str">
        <f>IF($A5891="","",Tienda_3!G1091)</f>
        <v>Leticia</v>
      </c>
      <c r="D5891" t="str">
        <f>IF($A5891="","",Tienda_3!F1091)</f>
        <v>Santiago Silva</v>
      </c>
      <c r="E5891" t="str">
        <f>IF($A5891="","",Tienda_3!I1091)</f>
        <v>Tarjeta de crédito</v>
      </c>
      <c r="F5891">
        <f>IF($A5891="","",VALUE(RIGHT(Tienda_3!E1091,4)))</f>
        <v>2022</v>
      </c>
      <c r="G5891">
        <f>IF($A5891="","",Tienda_3!C1091)</f>
        <v>41900</v>
      </c>
      <c r="H5891">
        <f>IF($A5891="","",Tienda_3!D1091)</f>
        <v>0</v>
      </c>
      <c r="I5891">
        <f>IF($A5891="","",Tienda_3!H1091)</f>
        <v>1</v>
      </c>
      <c r="J5891">
        <f>IF($A5891="",0,IF(AND(OR('Cuadro-de-mando'!$B$4="(Todas)",'Cuadro-de-mando'!$B$4=$A5891),OR('Cuadro-de-mando'!$E$4="(Todas)",'Cuadro-de-mando'!$E$4=$B5891),OR('Cuadro-de-mando'!$H$4="(Todas)",'Cuadro-de-mando'!$H$4=$C5891),OR('Cuadro-de-mando'!$K$4="(Todas)",'Cuadro-de-mando'!$K$4=$E5891),OR('Cuadro-de-mando'!$N$4="(Todos)",'Cuadro-de-mando'!$N$4=$F5891)),1,0))</f>
        <v>1</v>
      </c>
    </row>
    <row r="5892" spans="1:10" x14ac:dyDescent="0.25">
      <c r="A5892" t="str">
        <f>IF(Tienda_3!$A1092="","","Tienda 3")</f>
        <v>Tienda 3</v>
      </c>
      <c r="B5892" t="str">
        <f>IF($A5892="","",Tienda_3!B1092)</f>
        <v>Libros</v>
      </c>
      <c r="C5892" t="str">
        <f>IF($A5892="","",Tienda_3!G1092)</f>
        <v>Medellín</v>
      </c>
      <c r="D5892" t="str">
        <f>IF($A5892="","",Tienda_3!F1092)</f>
        <v>Maria Alfonso</v>
      </c>
      <c r="E5892" t="str">
        <f>IF($A5892="","",Tienda_3!I1092)</f>
        <v>Tarjeta de crédito</v>
      </c>
      <c r="F5892">
        <f>IF($A5892="","",VALUE(RIGHT(Tienda_3!E1092,4)))</f>
        <v>2021</v>
      </c>
      <c r="G5892">
        <f>IF($A5892="","",Tienda_3!C1092)</f>
        <v>54200</v>
      </c>
      <c r="H5892">
        <f>IF($A5892="","",Tienda_3!D1092)</f>
        <v>3300</v>
      </c>
      <c r="I5892">
        <f>IF($A5892="","",Tienda_3!H1092)</f>
        <v>3</v>
      </c>
      <c r="J5892">
        <f>IF($A5892="",0,IF(AND(OR('Cuadro-de-mando'!$B$4="(Todas)",'Cuadro-de-mando'!$B$4=$A5892),OR('Cuadro-de-mando'!$E$4="(Todas)",'Cuadro-de-mando'!$E$4=$B5892),OR('Cuadro-de-mando'!$H$4="(Todas)",'Cuadro-de-mando'!$H$4=$C5892),OR('Cuadro-de-mando'!$K$4="(Todas)",'Cuadro-de-mando'!$K$4=$E5892),OR('Cuadro-de-mando'!$N$4="(Todos)",'Cuadro-de-mando'!$N$4=$F5892)),1,0))</f>
        <v>1</v>
      </c>
    </row>
    <row r="5893" spans="1:10" x14ac:dyDescent="0.25">
      <c r="A5893" t="str">
        <f>IF(Tienda_3!$A1093="","","Tienda 3")</f>
        <v>Tienda 3</v>
      </c>
      <c r="B5893" t="str">
        <f>IF($A5893="","",Tienda_3!B1093)</f>
        <v>Juguetes</v>
      </c>
      <c r="C5893" t="str">
        <f>IF($A5893="","",Tienda_3!G1093)</f>
        <v>Bogotá</v>
      </c>
      <c r="D5893" t="str">
        <f>IF($A5893="","",Tienda_3!F1093)</f>
        <v>Juan Fernandez</v>
      </c>
      <c r="E5893" t="str">
        <f>IF($A5893="","",Tienda_3!I1093)</f>
        <v>Tarjeta de crédito</v>
      </c>
      <c r="F5893">
        <f>IF($A5893="","",VALUE(RIGHT(Tienda_3!E1093,4)))</f>
        <v>2020</v>
      </c>
      <c r="G5893">
        <f>IF($A5893="","",Tienda_3!C1093)</f>
        <v>54400</v>
      </c>
      <c r="H5893">
        <f>IF($A5893="","",Tienda_3!D1093)</f>
        <v>3600</v>
      </c>
      <c r="I5893">
        <f>IF($A5893="","",Tienda_3!H1093)</f>
        <v>4</v>
      </c>
      <c r="J5893">
        <f>IF($A5893="",0,IF(AND(OR('Cuadro-de-mando'!$B$4="(Todas)",'Cuadro-de-mando'!$B$4=$A5893),OR('Cuadro-de-mando'!$E$4="(Todas)",'Cuadro-de-mando'!$E$4=$B5893),OR('Cuadro-de-mando'!$H$4="(Todas)",'Cuadro-de-mando'!$H$4=$C5893),OR('Cuadro-de-mando'!$K$4="(Todas)",'Cuadro-de-mando'!$K$4=$E5893),OR('Cuadro-de-mando'!$N$4="(Todos)",'Cuadro-de-mando'!$N$4=$F5893)),1,0))</f>
        <v>1</v>
      </c>
    </row>
    <row r="5894" spans="1:10" x14ac:dyDescent="0.25">
      <c r="A5894" t="str">
        <f>IF(Tienda_3!$A1094="","","Tienda 3")</f>
        <v>Tienda 3</v>
      </c>
      <c r="B5894" t="str">
        <f>IF($A5894="","",Tienda_3!B1094)</f>
        <v>Deportes y diversión</v>
      </c>
      <c r="C5894" t="str">
        <f>IF($A5894="","",Tienda_3!G1094)</f>
        <v>Medellín</v>
      </c>
      <c r="D5894" t="str">
        <f>IF($A5894="","",Tienda_3!F1094)</f>
        <v>Beatriz Morales</v>
      </c>
      <c r="E5894" t="str">
        <f>IF($A5894="","",Tienda_3!I1094)</f>
        <v>Tarjeta de crédito</v>
      </c>
      <c r="F5894">
        <f>IF($A5894="","",VALUE(RIGHT(Tienda_3!E1094,4)))</f>
        <v>2022</v>
      </c>
      <c r="G5894">
        <f>IF($A5894="","",Tienda_3!C1094)</f>
        <v>103400</v>
      </c>
      <c r="H5894">
        <f>IF($A5894="","",Tienda_3!D1094)</f>
        <v>3700</v>
      </c>
      <c r="I5894">
        <f>IF($A5894="","",Tienda_3!H1094)</f>
        <v>5</v>
      </c>
      <c r="J5894">
        <f>IF($A5894="",0,IF(AND(OR('Cuadro-de-mando'!$B$4="(Todas)",'Cuadro-de-mando'!$B$4=$A5894),OR('Cuadro-de-mando'!$E$4="(Todas)",'Cuadro-de-mando'!$E$4=$B5894),OR('Cuadro-de-mando'!$H$4="(Todas)",'Cuadro-de-mando'!$H$4=$C5894),OR('Cuadro-de-mando'!$K$4="(Todas)",'Cuadro-de-mando'!$K$4=$E5894),OR('Cuadro-de-mando'!$N$4="(Todos)",'Cuadro-de-mando'!$N$4=$F5894)),1,0))</f>
        <v>1</v>
      </c>
    </row>
    <row r="5895" spans="1:10" x14ac:dyDescent="0.25">
      <c r="A5895" t="str">
        <f>IF(Tienda_3!$A1095="","","Tienda 3")</f>
        <v>Tienda 3</v>
      </c>
      <c r="B5895" t="str">
        <f>IF($A5895="","",Tienda_3!B1095)</f>
        <v>Muebles</v>
      </c>
      <c r="C5895" t="str">
        <f>IF($A5895="","",Tienda_3!G1095)</f>
        <v>Medellín</v>
      </c>
      <c r="D5895" t="str">
        <f>IF($A5895="","",Tienda_3!F1095)</f>
        <v>Juan Fernandez</v>
      </c>
      <c r="E5895" t="str">
        <f>IF($A5895="","",Tienda_3!I1095)</f>
        <v>Tarjeta de crédito</v>
      </c>
      <c r="F5895">
        <f>IF($A5895="","",VALUE(RIGHT(Tienda_3!E1095,4)))</f>
        <v>2020</v>
      </c>
      <c r="G5895">
        <f>IF($A5895="","",Tienda_3!C1095)</f>
        <v>292800</v>
      </c>
      <c r="H5895">
        <f>IF($A5895="","",Tienda_3!D1095)</f>
        <v>13800</v>
      </c>
      <c r="I5895">
        <f>IF($A5895="","",Tienda_3!H1095)</f>
        <v>5</v>
      </c>
      <c r="J5895">
        <f>IF($A5895="",0,IF(AND(OR('Cuadro-de-mando'!$B$4="(Todas)",'Cuadro-de-mando'!$B$4=$A5895),OR('Cuadro-de-mando'!$E$4="(Todas)",'Cuadro-de-mando'!$E$4=$B5895),OR('Cuadro-de-mando'!$H$4="(Todas)",'Cuadro-de-mando'!$H$4=$C5895),OR('Cuadro-de-mando'!$K$4="(Todas)",'Cuadro-de-mando'!$K$4=$E5895),OR('Cuadro-de-mando'!$N$4="(Todos)",'Cuadro-de-mando'!$N$4=$F5895)),1,0))</f>
        <v>1</v>
      </c>
    </row>
    <row r="5896" spans="1:10" x14ac:dyDescent="0.25">
      <c r="A5896" t="str">
        <f>IF(Tienda_3!$A1096="","","Tienda 3")</f>
        <v>Tienda 3</v>
      </c>
      <c r="B5896" t="str">
        <f>IF($A5896="","",Tienda_3!B1096)</f>
        <v>Electrónicos</v>
      </c>
      <c r="C5896" t="str">
        <f>IF($A5896="","",Tienda_3!G1096)</f>
        <v>Bogotá</v>
      </c>
      <c r="D5896" t="str">
        <f>IF($A5896="","",Tienda_3!F1096)</f>
        <v>Camila Rivera</v>
      </c>
      <c r="E5896" t="str">
        <f>IF($A5896="","",Tienda_3!I1096)</f>
        <v>Tarjeta de crédito</v>
      </c>
      <c r="F5896">
        <f>IF($A5896="","",VALUE(RIGHT(Tienda_3!E1096,4)))</f>
        <v>2022</v>
      </c>
      <c r="G5896">
        <f>IF($A5896="","",Tienda_3!C1096)</f>
        <v>1367900</v>
      </c>
      <c r="H5896">
        <f>IF($A5896="","",Tienda_3!D1096)</f>
        <v>73100</v>
      </c>
      <c r="I5896">
        <f>IF($A5896="","",Tienda_3!H1096)</f>
        <v>4</v>
      </c>
      <c r="J5896">
        <f>IF($A5896="",0,IF(AND(OR('Cuadro-de-mando'!$B$4="(Todas)",'Cuadro-de-mando'!$B$4=$A5896),OR('Cuadro-de-mando'!$E$4="(Todas)",'Cuadro-de-mando'!$E$4=$B5896),OR('Cuadro-de-mando'!$H$4="(Todas)",'Cuadro-de-mando'!$H$4=$C5896),OR('Cuadro-de-mando'!$K$4="(Todas)",'Cuadro-de-mando'!$K$4=$E5896),OR('Cuadro-de-mando'!$N$4="(Todos)",'Cuadro-de-mando'!$N$4=$F5896)),1,0))</f>
        <v>1</v>
      </c>
    </row>
    <row r="5897" spans="1:10" x14ac:dyDescent="0.25">
      <c r="A5897" t="str">
        <f>IF(Tienda_3!$A1097="","","Tienda 3")</f>
        <v>Tienda 3</v>
      </c>
      <c r="B5897" t="str">
        <f>IF($A5897="","",Tienda_3!B1097)</f>
        <v>Electrónicos</v>
      </c>
      <c r="C5897" t="str">
        <f>IF($A5897="","",Tienda_3!G1097)</f>
        <v>Leticia</v>
      </c>
      <c r="D5897" t="str">
        <f>IF($A5897="","",Tienda_3!F1097)</f>
        <v>Santiago Silva</v>
      </c>
      <c r="E5897" t="str">
        <f>IF($A5897="","",Tienda_3!I1097)</f>
        <v>Tarjeta de crédito</v>
      </c>
      <c r="F5897">
        <f>IF($A5897="","",VALUE(RIGHT(Tienda_3!E1097,4)))</f>
        <v>2023</v>
      </c>
      <c r="G5897">
        <f>IF($A5897="","",Tienda_3!C1097)</f>
        <v>71000</v>
      </c>
      <c r="H5897">
        <f>IF($A5897="","",Tienda_3!D1097)</f>
        <v>2000</v>
      </c>
      <c r="I5897">
        <f>IF($A5897="","",Tienda_3!H1097)</f>
        <v>5</v>
      </c>
      <c r="J5897">
        <f>IF($A5897="",0,IF(AND(OR('Cuadro-de-mando'!$B$4="(Todas)",'Cuadro-de-mando'!$B$4=$A5897),OR('Cuadro-de-mando'!$E$4="(Todas)",'Cuadro-de-mando'!$E$4=$B5897),OR('Cuadro-de-mando'!$H$4="(Todas)",'Cuadro-de-mando'!$H$4=$C5897),OR('Cuadro-de-mando'!$K$4="(Todas)",'Cuadro-de-mando'!$K$4=$E5897),OR('Cuadro-de-mando'!$N$4="(Todos)",'Cuadro-de-mando'!$N$4=$F5897)),1,0))</f>
        <v>1</v>
      </c>
    </row>
    <row r="5898" spans="1:10" x14ac:dyDescent="0.25">
      <c r="A5898" t="str">
        <f>IF(Tienda_3!$A1098="","","Tienda 3")</f>
        <v>Tienda 3</v>
      </c>
      <c r="B5898" t="str">
        <f>IF($A5898="","",Tienda_3!B1098)</f>
        <v>Muebles</v>
      </c>
      <c r="C5898" t="str">
        <f>IF($A5898="","",Tienda_3!G1098)</f>
        <v>Medellín</v>
      </c>
      <c r="D5898" t="str">
        <f>IF($A5898="","",Tienda_3!F1098)</f>
        <v>Juan Fernandez</v>
      </c>
      <c r="E5898" t="str">
        <f>IF($A5898="","",Tienda_3!I1098)</f>
        <v>Nequi</v>
      </c>
      <c r="F5898">
        <f>IF($A5898="","",VALUE(RIGHT(Tienda_3!E1098,4)))</f>
        <v>2021</v>
      </c>
      <c r="G5898">
        <f>IF($A5898="","",Tienda_3!C1098)</f>
        <v>122800</v>
      </c>
      <c r="H5898">
        <f>IF($A5898="","",Tienda_3!D1098)</f>
        <v>6800</v>
      </c>
      <c r="I5898">
        <f>IF($A5898="","",Tienda_3!H1098)</f>
        <v>5</v>
      </c>
      <c r="J5898">
        <f>IF($A5898="",0,IF(AND(OR('Cuadro-de-mando'!$B$4="(Todas)",'Cuadro-de-mando'!$B$4=$A5898),OR('Cuadro-de-mando'!$E$4="(Todas)",'Cuadro-de-mando'!$E$4=$B5898),OR('Cuadro-de-mando'!$H$4="(Todas)",'Cuadro-de-mando'!$H$4=$C5898),OR('Cuadro-de-mando'!$K$4="(Todas)",'Cuadro-de-mando'!$K$4=$E5898),OR('Cuadro-de-mando'!$N$4="(Todos)",'Cuadro-de-mando'!$N$4=$F5898)),1,0))</f>
        <v>1</v>
      </c>
    </row>
    <row r="5899" spans="1:10" x14ac:dyDescent="0.25">
      <c r="A5899" t="str">
        <f>IF(Tienda_3!$A1099="","","Tienda 3")</f>
        <v>Tienda 3</v>
      </c>
      <c r="B5899" t="str">
        <f>IF($A5899="","",Tienda_3!B1099)</f>
        <v>Artículos para el hogar</v>
      </c>
      <c r="C5899" t="str">
        <f>IF($A5899="","",Tienda_3!G1099)</f>
        <v>Riohacha</v>
      </c>
      <c r="D5899" t="str">
        <f>IF($A5899="","",Tienda_3!F1099)</f>
        <v>Beatriz Morales</v>
      </c>
      <c r="E5899" t="str">
        <f>IF($A5899="","",Tienda_3!I1099)</f>
        <v>Tarjeta de crédito</v>
      </c>
      <c r="F5899">
        <f>IF($A5899="","",VALUE(RIGHT(Tienda_3!E1099,4)))</f>
        <v>2022</v>
      </c>
      <c r="G5899">
        <f>IF($A5899="","",Tienda_3!C1099)</f>
        <v>111700</v>
      </c>
      <c r="H5899">
        <f>IF($A5899="","",Tienda_3!D1099)</f>
        <v>4100</v>
      </c>
      <c r="I5899">
        <f>IF($A5899="","",Tienda_3!H1099)</f>
        <v>1</v>
      </c>
      <c r="J5899">
        <f>IF($A5899="",0,IF(AND(OR('Cuadro-de-mando'!$B$4="(Todas)",'Cuadro-de-mando'!$B$4=$A5899),OR('Cuadro-de-mando'!$E$4="(Todas)",'Cuadro-de-mando'!$E$4=$B5899),OR('Cuadro-de-mando'!$H$4="(Todas)",'Cuadro-de-mando'!$H$4=$C5899),OR('Cuadro-de-mando'!$K$4="(Todas)",'Cuadro-de-mando'!$K$4=$E5899),OR('Cuadro-de-mando'!$N$4="(Todos)",'Cuadro-de-mando'!$N$4=$F5899)),1,0))</f>
        <v>1</v>
      </c>
    </row>
    <row r="5900" spans="1:10" x14ac:dyDescent="0.25">
      <c r="A5900" t="str">
        <f>IF(Tienda_3!$A1100="","","Tienda 3")</f>
        <v>Tienda 3</v>
      </c>
      <c r="B5900" t="str">
        <f>IF($A5900="","",Tienda_3!B1100)</f>
        <v>Deportes y diversión</v>
      </c>
      <c r="C5900" t="str">
        <f>IF($A5900="","",Tienda_3!G1100)</f>
        <v>Bogotá</v>
      </c>
      <c r="D5900" t="str">
        <f>IF($A5900="","",Tienda_3!F1100)</f>
        <v>Juliana Costa</v>
      </c>
      <c r="E5900" t="str">
        <f>IF($A5900="","",Tienda_3!I1100)</f>
        <v>Cupón</v>
      </c>
      <c r="F5900">
        <f>IF($A5900="","",VALUE(RIGHT(Tienda_3!E1100,4)))</f>
        <v>2022</v>
      </c>
      <c r="G5900">
        <f>IF($A5900="","",Tienda_3!C1100)</f>
        <v>29500</v>
      </c>
      <c r="H5900">
        <f>IF($A5900="","",Tienda_3!D1100)</f>
        <v>2200</v>
      </c>
      <c r="I5900">
        <f>IF($A5900="","",Tienda_3!H1100)</f>
        <v>5</v>
      </c>
      <c r="J5900">
        <f>IF($A5900="",0,IF(AND(OR('Cuadro-de-mando'!$B$4="(Todas)",'Cuadro-de-mando'!$B$4=$A5900),OR('Cuadro-de-mando'!$E$4="(Todas)",'Cuadro-de-mando'!$E$4=$B5900),OR('Cuadro-de-mando'!$H$4="(Todas)",'Cuadro-de-mando'!$H$4=$C5900),OR('Cuadro-de-mando'!$K$4="(Todas)",'Cuadro-de-mando'!$K$4=$E5900),OR('Cuadro-de-mando'!$N$4="(Todos)",'Cuadro-de-mando'!$N$4=$F5900)),1,0))</f>
        <v>1</v>
      </c>
    </row>
    <row r="5901" spans="1:10" x14ac:dyDescent="0.25">
      <c r="A5901" t="str">
        <f>IF(Tienda_3!$A1101="","","Tienda 3")</f>
        <v>Tienda 3</v>
      </c>
      <c r="B5901" t="str">
        <f>IF($A5901="","",Tienda_3!B1101)</f>
        <v>Electrodomésticos</v>
      </c>
      <c r="C5901" t="str">
        <f>IF($A5901="","",Tienda_3!G1101)</f>
        <v>Cartagena</v>
      </c>
      <c r="D5901" t="str">
        <f>IF($A5901="","",Tienda_3!F1101)</f>
        <v>Juan Fernandez</v>
      </c>
      <c r="E5901" t="str">
        <f>IF($A5901="","",Tienda_3!I1101)</f>
        <v>Tarjeta de crédito</v>
      </c>
      <c r="F5901">
        <f>IF($A5901="","",VALUE(RIGHT(Tienda_3!E1101,4)))</f>
        <v>2022</v>
      </c>
      <c r="G5901">
        <f>IF($A5901="","",Tienda_3!C1101)</f>
        <v>581200</v>
      </c>
      <c r="H5901">
        <f>IF($A5901="","",Tienda_3!D1101)</f>
        <v>31200</v>
      </c>
      <c r="I5901">
        <f>IF($A5901="","",Tienda_3!H1101)</f>
        <v>5</v>
      </c>
      <c r="J5901">
        <f>IF($A5901="",0,IF(AND(OR('Cuadro-de-mando'!$B$4="(Todas)",'Cuadro-de-mando'!$B$4=$A5901),OR('Cuadro-de-mando'!$E$4="(Todas)",'Cuadro-de-mando'!$E$4=$B5901),OR('Cuadro-de-mando'!$H$4="(Todas)",'Cuadro-de-mando'!$H$4=$C5901),OR('Cuadro-de-mando'!$K$4="(Todas)",'Cuadro-de-mando'!$K$4=$E5901),OR('Cuadro-de-mando'!$N$4="(Todos)",'Cuadro-de-mando'!$N$4=$F5901)),1,0))</f>
        <v>1</v>
      </c>
    </row>
    <row r="5902" spans="1:10" x14ac:dyDescent="0.25">
      <c r="A5902" t="str">
        <f>IF(Tienda_3!$A1102="","","Tienda 3")</f>
        <v>Tienda 3</v>
      </c>
      <c r="B5902" t="str">
        <f>IF($A5902="","",Tienda_3!B1102)</f>
        <v>Muebles</v>
      </c>
      <c r="C5902" t="str">
        <f>IF($A5902="","",Tienda_3!G1102)</f>
        <v>Cartagena</v>
      </c>
      <c r="D5902" t="str">
        <f>IF($A5902="","",Tienda_3!F1102)</f>
        <v>Lucas Olivera</v>
      </c>
      <c r="E5902" t="str">
        <f>IF($A5902="","",Tienda_3!I1102)</f>
        <v>Nequi</v>
      </c>
      <c r="F5902">
        <f>IF($A5902="","",VALUE(RIGHT(Tienda_3!E1102,4)))</f>
        <v>2022</v>
      </c>
      <c r="G5902">
        <f>IF($A5902="","",Tienda_3!C1102)</f>
        <v>269900</v>
      </c>
      <c r="H5902">
        <f>IF($A5902="","",Tienda_3!D1102)</f>
        <v>14600</v>
      </c>
      <c r="I5902">
        <f>IF($A5902="","",Tienda_3!H1102)</f>
        <v>5</v>
      </c>
      <c r="J5902">
        <f>IF($A5902="",0,IF(AND(OR('Cuadro-de-mando'!$B$4="(Todas)",'Cuadro-de-mando'!$B$4=$A5902),OR('Cuadro-de-mando'!$E$4="(Todas)",'Cuadro-de-mando'!$E$4=$B5902),OR('Cuadro-de-mando'!$H$4="(Todas)",'Cuadro-de-mando'!$H$4=$C5902),OR('Cuadro-de-mando'!$K$4="(Todas)",'Cuadro-de-mando'!$K$4=$E5902),OR('Cuadro-de-mando'!$N$4="(Todos)",'Cuadro-de-mando'!$N$4=$F5902)),1,0))</f>
        <v>1</v>
      </c>
    </row>
    <row r="5903" spans="1:10" x14ac:dyDescent="0.25">
      <c r="A5903" t="str">
        <f>IF(Tienda_3!$A1103="","","Tienda 3")</f>
        <v>Tienda 3</v>
      </c>
      <c r="B5903" t="str">
        <f>IF($A5903="","",Tienda_3!B1103)</f>
        <v>Electrodomésticos</v>
      </c>
      <c r="C5903" t="str">
        <f>IF($A5903="","",Tienda_3!G1103)</f>
        <v>Leticia</v>
      </c>
      <c r="D5903" t="str">
        <f>IF($A5903="","",Tienda_3!F1103)</f>
        <v>Beatriz Morales</v>
      </c>
      <c r="E5903" t="str">
        <f>IF($A5903="","",Tienda_3!I1103)</f>
        <v>Tarjeta de crédito</v>
      </c>
      <c r="F5903">
        <f>IF($A5903="","",VALUE(RIGHT(Tienda_3!E1103,4)))</f>
        <v>2021</v>
      </c>
      <c r="G5903">
        <f>IF($A5903="","",Tienda_3!C1103)</f>
        <v>571100</v>
      </c>
      <c r="H5903">
        <f>IF($A5903="","",Tienda_3!D1103)</f>
        <v>30600</v>
      </c>
      <c r="I5903">
        <f>IF($A5903="","",Tienda_3!H1103)</f>
        <v>3</v>
      </c>
      <c r="J5903">
        <f>IF($A5903="",0,IF(AND(OR('Cuadro-de-mando'!$B$4="(Todas)",'Cuadro-de-mando'!$B$4=$A5903),OR('Cuadro-de-mando'!$E$4="(Todas)",'Cuadro-de-mando'!$E$4=$B5903),OR('Cuadro-de-mando'!$H$4="(Todas)",'Cuadro-de-mando'!$H$4=$C5903),OR('Cuadro-de-mando'!$K$4="(Todas)",'Cuadro-de-mando'!$K$4=$E5903),OR('Cuadro-de-mando'!$N$4="(Todos)",'Cuadro-de-mando'!$N$4=$F5903)),1,0))</f>
        <v>1</v>
      </c>
    </row>
    <row r="5904" spans="1:10" x14ac:dyDescent="0.25">
      <c r="A5904" t="str">
        <f>IF(Tienda_3!$A1104="","","Tienda 3")</f>
        <v>Tienda 3</v>
      </c>
      <c r="B5904" t="str">
        <f>IF($A5904="","",Tienda_3!B1104)</f>
        <v>Muebles</v>
      </c>
      <c r="C5904" t="str">
        <f>IF($A5904="","",Tienda_3!G1104)</f>
        <v>Cali</v>
      </c>
      <c r="D5904" t="str">
        <f>IF($A5904="","",Tienda_3!F1104)</f>
        <v>Ángel Rodriguez</v>
      </c>
      <c r="E5904" t="str">
        <f>IF($A5904="","",Tienda_3!I1104)</f>
        <v>Tarjeta de crédito</v>
      </c>
      <c r="F5904">
        <f>IF($A5904="","",VALUE(RIGHT(Tienda_3!E1104,4)))</f>
        <v>2021</v>
      </c>
      <c r="G5904">
        <f>IF($A5904="","",Tienda_3!C1104)</f>
        <v>481200</v>
      </c>
      <c r="H5904">
        <f>IF($A5904="","",Tienda_3!D1104)</f>
        <v>26000</v>
      </c>
      <c r="I5904">
        <f>IF($A5904="","",Tienda_3!H1104)</f>
        <v>5</v>
      </c>
      <c r="J5904">
        <f>IF($A5904="",0,IF(AND(OR('Cuadro-de-mando'!$B$4="(Todas)",'Cuadro-de-mando'!$B$4=$A5904),OR('Cuadro-de-mando'!$E$4="(Todas)",'Cuadro-de-mando'!$E$4=$B5904),OR('Cuadro-de-mando'!$H$4="(Todas)",'Cuadro-de-mando'!$H$4=$C5904),OR('Cuadro-de-mando'!$K$4="(Todas)",'Cuadro-de-mando'!$K$4=$E5904),OR('Cuadro-de-mando'!$N$4="(Todos)",'Cuadro-de-mando'!$N$4=$F5904)),1,0))</f>
        <v>1</v>
      </c>
    </row>
    <row r="5905" spans="1:10" x14ac:dyDescent="0.25">
      <c r="A5905" t="str">
        <f>IF(Tienda_3!$A1105="","","Tienda 3")</f>
        <v>Tienda 3</v>
      </c>
      <c r="B5905" t="str">
        <f>IF($A5905="","",Tienda_3!B1105)</f>
        <v>Artículos para el hogar</v>
      </c>
      <c r="C5905" t="str">
        <f>IF($A5905="","",Tienda_3!G1105)</f>
        <v>Medellín</v>
      </c>
      <c r="D5905" t="str">
        <f>IF($A5905="","",Tienda_3!F1105)</f>
        <v>Ángel Rodriguez</v>
      </c>
      <c r="E5905" t="str">
        <f>IF($A5905="","",Tienda_3!I1105)</f>
        <v>Tarjeta de crédito</v>
      </c>
      <c r="F5905">
        <f>IF($A5905="","",VALUE(RIGHT(Tienda_3!E1105,4)))</f>
        <v>2021</v>
      </c>
      <c r="G5905">
        <f>IF($A5905="","",Tienda_3!C1105)</f>
        <v>154300</v>
      </c>
      <c r="H5905">
        <f>IF($A5905="","",Tienda_3!D1105)</f>
        <v>8600</v>
      </c>
      <c r="I5905">
        <f>IF($A5905="","",Tienda_3!H1105)</f>
        <v>5</v>
      </c>
      <c r="J5905">
        <f>IF($A5905="",0,IF(AND(OR('Cuadro-de-mando'!$B$4="(Todas)",'Cuadro-de-mando'!$B$4=$A5905),OR('Cuadro-de-mando'!$E$4="(Todas)",'Cuadro-de-mando'!$E$4=$B5905),OR('Cuadro-de-mando'!$H$4="(Todas)",'Cuadro-de-mando'!$H$4=$C5905),OR('Cuadro-de-mando'!$K$4="(Todas)",'Cuadro-de-mando'!$K$4=$E5905),OR('Cuadro-de-mando'!$N$4="(Todos)",'Cuadro-de-mando'!$N$4=$F5905)),1,0))</f>
        <v>1</v>
      </c>
    </row>
    <row r="5906" spans="1:10" x14ac:dyDescent="0.25">
      <c r="A5906" t="str">
        <f>IF(Tienda_3!$A1106="","","Tienda 3")</f>
        <v>Tienda 3</v>
      </c>
      <c r="B5906" t="str">
        <f>IF($A5906="","",Tienda_3!B1106)</f>
        <v>Muebles</v>
      </c>
      <c r="C5906" t="str">
        <f>IF($A5906="","",Tienda_3!G1106)</f>
        <v>Bogotá</v>
      </c>
      <c r="D5906" t="str">
        <f>IF($A5906="","",Tienda_3!F1106)</f>
        <v>Ángel Rodriguez</v>
      </c>
      <c r="E5906" t="str">
        <f>IF($A5906="","",Tienda_3!I1106)</f>
        <v>Tarjeta de crédito</v>
      </c>
      <c r="F5906">
        <f>IF($A5906="","",VALUE(RIGHT(Tienda_3!E1106,4)))</f>
        <v>2021</v>
      </c>
      <c r="G5906">
        <f>IF($A5906="","",Tienda_3!C1106)</f>
        <v>875800</v>
      </c>
      <c r="H5906">
        <f>IF($A5906="","",Tienda_3!D1106)</f>
        <v>47300</v>
      </c>
      <c r="I5906">
        <f>IF($A5906="","",Tienda_3!H1106)</f>
        <v>5</v>
      </c>
      <c r="J5906">
        <f>IF($A5906="",0,IF(AND(OR('Cuadro-de-mando'!$B$4="(Todas)",'Cuadro-de-mando'!$B$4=$A5906),OR('Cuadro-de-mando'!$E$4="(Todas)",'Cuadro-de-mando'!$E$4=$B5906),OR('Cuadro-de-mando'!$H$4="(Todas)",'Cuadro-de-mando'!$H$4=$C5906),OR('Cuadro-de-mando'!$K$4="(Todas)",'Cuadro-de-mando'!$K$4=$E5906),OR('Cuadro-de-mando'!$N$4="(Todos)",'Cuadro-de-mando'!$N$4=$F5906)),1,0))</f>
        <v>1</v>
      </c>
    </row>
    <row r="5907" spans="1:10" x14ac:dyDescent="0.25">
      <c r="A5907" t="str">
        <f>IF(Tienda_3!$A1107="","","Tienda 3")</f>
        <v>Tienda 3</v>
      </c>
      <c r="B5907" t="str">
        <f>IF($A5907="","",Tienda_3!B1107)</f>
        <v>Electrónicos</v>
      </c>
      <c r="C5907" t="str">
        <f>IF($A5907="","",Tienda_3!G1107)</f>
        <v>Medellín</v>
      </c>
      <c r="D5907" t="str">
        <f>IF($A5907="","",Tienda_3!F1107)</f>
        <v>Santiago Silva</v>
      </c>
      <c r="E5907" t="str">
        <f>IF($A5907="","",Tienda_3!I1107)</f>
        <v>Tarjeta de crédito</v>
      </c>
      <c r="F5907">
        <f>IF($A5907="","",VALUE(RIGHT(Tienda_3!E1107,4)))</f>
        <v>2021</v>
      </c>
      <c r="G5907">
        <f>IF($A5907="","",Tienda_3!C1107)</f>
        <v>129600</v>
      </c>
      <c r="H5907">
        <f>IF($A5907="","",Tienda_3!D1107)</f>
        <v>7100</v>
      </c>
      <c r="I5907">
        <f>IF($A5907="","",Tienda_3!H1107)</f>
        <v>2</v>
      </c>
      <c r="J5907">
        <f>IF($A5907="",0,IF(AND(OR('Cuadro-de-mando'!$B$4="(Todas)",'Cuadro-de-mando'!$B$4=$A5907),OR('Cuadro-de-mando'!$E$4="(Todas)",'Cuadro-de-mando'!$E$4=$B5907),OR('Cuadro-de-mando'!$H$4="(Todas)",'Cuadro-de-mando'!$H$4=$C5907),OR('Cuadro-de-mando'!$K$4="(Todas)",'Cuadro-de-mando'!$K$4=$E5907),OR('Cuadro-de-mando'!$N$4="(Todos)",'Cuadro-de-mando'!$N$4=$F5907)),1,0))</f>
        <v>1</v>
      </c>
    </row>
    <row r="5908" spans="1:10" x14ac:dyDescent="0.25">
      <c r="A5908" t="str">
        <f>IF(Tienda_3!$A1108="","","Tienda 3")</f>
        <v>Tienda 3</v>
      </c>
      <c r="B5908" t="str">
        <f>IF($A5908="","",Tienda_3!B1108)</f>
        <v>Deportes y diversión</v>
      </c>
      <c r="C5908" t="str">
        <f>IF($A5908="","",Tienda_3!G1108)</f>
        <v>Medellín</v>
      </c>
      <c r="D5908" t="str">
        <f>IF($A5908="","",Tienda_3!F1108)</f>
        <v>Juliana Costa</v>
      </c>
      <c r="E5908" t="str">
        <f>IF($A5908="","",Tienda_3!I1108)</f>
        <v>Tarjeta de crédito</v>
      </c>
      <c r="F5908">
        <f>IF($A5908="","",VALUE(RIGHT(Tienda_3!E1108,4)))</f>
        <v>2020</v>
      </c>
      <c r="G5908">
        <f>IF($A5908="","",Tienda_3!C1108)</f>
        <v>20200</v>
      </c>
      <c r="H5908">
        <f>IF($A5908="","",Tienda_3!D1108)</f>
        <v>1300</v>
      </c>
      <c r="I5908">
        <f>IF($A5908="","",Tienda_3!H1108)</f>
        <v>1</v>
      </c>
      <c r="J5908">
        <f>IF($A5908="",0,IF(AND(OR('Cuadro-de-mando'!$B$4="(Todas)",'Cuadro-de-mando'!$B$4=$A5908),OR('Cuadro-de-mando'!$E$4="(Todas)",'Cuadro-de-mando'!$E$4=$B5908),OR('Cuadro-de-mando'!$H$4="(Todas)",'Cuadro-de-mando'!$H$4=$C5908),OR('Cuadro-de-mando'!$K$4="(Todas)",'Cuadro-de-mando'!$K$4=$E5908),OR('Cuadro-de-mando'!$N$4="(Todos)",'Cuadro-de-mando'!$N$4=$F5908)),1,0))</f>
        <v>1</v>
      </c>
    </row>
    <row r="5909" spans="1:10" x14ac:dyDescent="0.25">
      <c r="A5909" t="str">
        <f>IF(Tienda_3!$A1109="","","Tienda 3")</f>
        <v>Tienda 3</v>
      </c>
      <c r="B5909" t="str">
        <f>IF($A5909="","",Tienda_3!B1109)</f>
        <v>Juguetes</v>
      </c>
      <c r="C5909" t="str">
        <f>IF($A5909="","",Tienda_3!G1109)</f>
        <v>Bogotá</v>
      </c>
      <c r="D5909" t="str">
        <f>IF($A5909="","",Tienda_3!F1109)</f>
        <v>Felipe Santos</v>
      </c>
      <c r="E5909" t="str">
        <f>IF($A5909="","",Tienda_3!I1109)</f>
        <v>Tarjeta de crédito</v>
      </c>
      <c r="F5909">
        <f>IF($A5909="","",VALUE(RIGHT(Tienda_3!E1109,4)))</f>
        <v>2021</v>
      </c>
      <c r="G5909">
        <f>IF($A5909="","",Tienda_3!C1109)</f>
        <v>81400</v>
      </c>
      <c r="H5909">
        <f>IF($A5909="","",Tienda_3!D1109)</f>
        <v>2500</v>
      </c>
      <c r="I5909">
        <f>IF($A5909="","",Tienda_3!H1109)</f>
        <v>5</v>
      </c>
      <c r="J5909">
        <f>IF($A5909="",0,IF(AND(OR('Cuadro-de-mando'!$B$4="(Todas)",'Cuadro-de-mando'!$B$4=$A5909),OR('Cuadro-de-mando'!$E$4="(Todas)",'Cuadro-de-mando'!$E$4=$B5909),OR('Cuadro-de-mando'!$H$4="(Todas)",'Cuadro-de-mando'!$H$4=$C5909),OR('Cuadro-de-mando'!$K$4="(Todas)",'Cuadro-de-mando'!$K$4=$E5909),OR('Cuadro-de-mando'!$N$4="(Todos)",'Cuadro-de-mando'!$N$4=$F5909)),1,0))</f>
        <v>1</v>
      </c>
    </row>
    <row r="5910" spans="1:10" x14ac:dyDescent="0.25">
      <c r="A5910" t="str">
        <f>IF(Tienda_3!$A1110="","","Tienda 3")</f>
        <v>Tienda 3</v>
      </c>
      <c r="B5910" t="str">
        <f>IF($A5910="","",Tienda_3!B1110)</f>
        <v>Electrónicos</v>
      </c>
      <c r="C5910" t="str">
        <f>IF($A5910="","",Tienda_3!G1110)</f>
        <v>Medellín</v>
      </c>
      <c r="D5910" t="str">
        <f>IF($A5910="","",Tienda_3!F1110)</f>
        <v>Juan Fernandez</v>
      </c>
      <c r="E5910" t="str">
        <f>IF($A5910="","",Tienda_3!I1110)</f>
        <v>Tarjeta de crédito</v>
      </c>
      <c r="F5910">
        <f>IF($A5910="","",VALUE(RIGHT(Tienda_3!E1110,4)))</f>
        <v>2022</v>
      </c>
      <c r="G5910">
        <f>IF($A5910="","",Tienda_3!C1110)</f>
        <v>212800</v>
      </c>
      <c r="H5910">
        <f>IF($A5910="","",Tienda_3!D1110)</f>
        <v>9500</v>
      </c>
      <c r="I5910">
        <f>IF($A5910="","",Tienda_3!H1110)</f>
        <v>5</v>
      </c>
      <c r="J5910">
        <f>IF($A5910="",0,IF(AND(OR('Cuadro-de-mando'!$B$4="(Todas)",'Cuadro-de-mando'!$B$4=$A5910),OR('Cuadro-de-mando'!$E$4="(Todas)",'Cuadro-de-mando'!$E$4=$B5910),OR('Cuadro-de-mando'!$H$4="(Todas)",'Cuadro-de-mando'!$H$4=$C5910),OR('Cuadro-de-mando'!$K$4="(Todas)",'Cuadro-de-mando'!$K$4=$E5910),OR('Cuadro-de-mando'!$N$4="(Todos)",'Cuadro-de-mando'!$N$4=$F5910)),1,0))</f>
        <v>1</v>
      </c>
    </row>
    <row r="5911" spans="1:10" x14ac:dyDescent="0.25">
      <c r="A5911" t="str">
        <f>IF(Tienda_3!$A1111="","","Tienda 3")</f>
        <v>Tienda 3</v>
      </c>
      <c r="B5911" t="str">
        <f>IF($A5911="","",Tienda_3!B1111)</f>
        <v>Juguetes</v>
      </c>
      <c r="C5911" t="str">
        <f>IF($A5911="","",Tienda_3!G1111)</f>
        <v>Medellín</v>
      </c>
      <c r="D5911" t="str">
        <f>IF($A5911="","",Tienda_3!F1111)</f>
        <v>Izabela de León</v>
      </c>
      <c r="E5911" t="str">
        <f>IF($A5911="","",Tienda_3!I1111)</f>
        <v>Nequi</v>
      </c>
      <c r="F5911">
        <f>IF($A5911="","",VALUE(RIGHT(Tienda_3!E1111,4)))</f>
        <v>2023</v>
      </c>
      <c r="G5911">
        <f>IF($A5911="","",Tienda_3!C1111)</f>
        <v>49800</v>
      </c>
      <c r="H5911">
        <f>IF($A5911="","",Tienda_3!D1111)</f>
        <v>2900</v>
      </c>
      <c r="I5911">
        <f>IF($A5911="","",Tienda_3!H1111)</f>
        <v>4</v>
      </c>
      <c r="J5911">
        <f>IF($A5911="",0,IF(AND(OR('Cuadro-de-mando'!$B$4="(Todas)",'Cuadro-de-mando'!$B$4=$A5911),OR('Cuadro-de-mando'!$E$4="(Todas)",'Cuadro-de-mando'!$E$4=$B5911),OR('Cuadro-de-mando'!$H$4="(Todas)",'Cuadro-de-mando'!$H$4=$C5911),OR('Cuadro-de-mando'!$K$4="(Todas)",'Cuadro-de-mando'!$K$4=$E5911),OR('Cuadro-de-mando'!$N$4="(Todos)",'Cuadro-de-mando'!$N$4=$F5911)),1,0))</f>
        <v>1</v>
      </c>
    </row>
    <row r="5912" spans="1:10" x14ac:dyDescent="0.25">
      <c r="A5912" t="str">
        <f>IF(Tienda_3!$A1112="","","Tienda 3")</f>
        <v>Tienda 3</v>
      </c>
      <c r="B5912" t="str">
        <f>IF($A5912="","",Tienda_3!B1112)</f>
        <v>Muebles</v>
      </c>
      <c r="C5912" t="str">
        <f>IF($A5912="","",Tienda_3!G1112)</f>
        <v>Bogotá</v>
      </c>
      <c r="D5912" t="str">
        <f>IF($A5912="","",Tienda_3!F1112)</f>
        <v>Juan Fernandez</v>
      </c>
      <c r="E5912" t="str">
        <f>IF($A5912="","",Tienda_3!I1112)</f>
        <v>Tarjeta de crédito</v>
      </c>
      <c r="F5912">
        <f>IF($A5912="","",VALUE(RIGHT(Tienda_3!E1112,4)))</f>
        <v>2020</v>
      </c>
      <c r="G5912">
        <f>IF($A5912="","",Tienda_3!C1112)</f>
        <v>471400</v>
      </c>
      <c r="H5912">
        <f>IF($A5912="","",Tienda_3!D1112)</f>
        <v>25600</v>
      </c>
      <c r="I5912">
        <f>IF($A5912="","",Tienda_3!H1112)</f>
        <v>1</v>
      </c>
      <c r="J5912">
        <f>IF($A5912="",0,IF(AND(OR('Cuadro-de-mando'!$B$4="(Todas)",'Cuadro-de-mando'!$B$4=$A5912),OR('Cuadro-de-mando'!$E$4="(Todas)",'Cuadro-de-mando'!$E$4=$B5912),OR('Cuadro-de-mando'!$H$4="(Todas)",'Cuadro-de-mando'!$H$4=$C5912),OR('Cuadro-de-mando'!$K$4="(Todas)",'Cuadro-de-mando'!$K$4=$E5912),OR('Cuadro-de-mando'!$N$4="(Todos)",'Cuadro-de-mando'!$N$4=$F5912)),1,0))</f>
        <v>1</v>
      </c>
    </row>
    <row r="5913" spans="1:10" x14ac:dyDescent="0.25">
      <c r="A5913" t="str">
        <f>IF(Tienda_3!$A1113="","","Tienda 3")</f>
        <v>Tienda 3</v>
      </c>
      <c r="B5913" t="str">
        <f>IF($A5913="","",Tienda_3!B1113)</f>
        <v>Juguetes</v>
      </c>
      <c r="C5913" t="str">
        <f>IF($A5913="","",Tienda_3!G1113)</f>
        <v>Bogotá</v>
      </c>
      <c r="D5913" t="str">
        <f>IF($A5913="","",Tienda_3!F1113)</f>
        <v>Pedro Gomez</v>
      </c>
      <c r="E5913" t="str">
        <f>IF($A5913="","",Tienda_3!I1113)</f>
        <v>Tarjeta de crédito</v>
      </c>
      <c r="F5913">
        <f>IF($A5913="","",VALUE(RIGHT(Tienda_3!E1113,4)))</f>
        <v>2020</v>
      </c>
      <c r="G5913">
        <f>IF($A5913="","",Tienda_3!C1113)</f>
        <v>29700</v>
      </c>
      <c r="H5913">
        <f>IF($A5913="","",Tienda_3!D1113)</f>
        <v>1800</v>
      </c>
      <c r="I5913">
        <f>IF($A5913="","",Tienda_3!H1113)</f>
        <v>5</v>
      </c>
      <c r="J5913">
        <f>IF($A5913="",0,IF(AND(OR('Cuadro-de-mando'!$B$4="(Todas)",'Cuadro-de-mando'!$B$4=$A5913),OR('Cuadro-de-mando'!$E$4="(Todas)",'Cuadro-de-mando'!$E$4=$B5913),OR('Cuadro-de-mando'!$H$4="(Todas)",'Cuadro-de-mando'!$H$4=$C5913),OR('Cuadro-de-mando'!$K$4="(Todas)",'Cuadro-de-mando'!$K$4=$E5913),OR('Cuadro-de-mando'!$N$4="(Todos)",'Cuadro-de-mando'!$N$4=$F5913)),1,0))</f>
        <v>1</v>
      </c>
    </row>
    <row r="5914" spans="1:10" x14ac:dyDescent="0.25">
      <c r="A5914" t="str">
        <f>IF(Tienda_3!$A1114="","","Tienda 3")</f>
        <v>Tienda 3</v>
      </c>
      <c r="B5914" t="str">
        <f>IF($A5914="","",Tienda_3!B1114)</f>
        <v>Electrodomésticos</v>
      </c>
      <c r="C5914" t="str">
        <f>IF($A5914="","",Tienda_3!G1114)</f>
        <v>Bogotá</v>
      </c>
      <c r="D5914" t="str">
        <f>IF($A5914="","",Tienda_3!F1114)</f>
        <v>Beatriz Morales</v>
      </c>
      <c r="E5914" t="str">
        <f>IF($A5914="","",Tienda_3!I1114)</f>
        <v>Nequi</v>
      </c>
      <c r="F5914">
        <f>IF($A5914="","",VALUE(RIGHT(Tienda_3!E1114,4)))</f>
        <v>2020</v>
      </c>
      <c r="G5914">
        <f>IF($A5914="","",Tienda_3!C1114)</f>
        <v>690100</v>
      </c>
      <c r="H5914">
        <f>IF($A5914="","",Tienda_3!D1114)</f>
        <v>34900</v>
      </c>
      <c r="I5914">
        <f>IF($A5914="","",Tienda_3!H1114)</f>
        <v>4</v>
      </c>
      <c r="J5914">
        <f>IF($A5914="",0,IF(AND(OR('Cuadro-de-mando'!$B$4="(Todas)",'Cuadro-de-mando'!$B$4=$A5914),OR('Cuadro-de-mando'!$E$4="(Todas)",'Cuadro-de-mando'!$E$4=$B5914),OR('Cuadro-de-mando'!$H$4="(Todas)",'Cuadro-de-mando'!$H$4=$C5914),OR('Cuadro-de-mando'!$K$4="(Todas)",'Cuadro-de-mando'!$K$4=$E5914),OR('Cuadro-de-mando'!$N$4="(Todos)",'Cuadro-de-mando'!$N$4=$F5914)),1,0))</f>
        <v>1</v>
      </c>
    </row>
    <row r="5915" spans="1:10" x14ac:dyDescent="0.25">
      <c r="A5915" t="str">
        <f>IF(Tienda_3!$A1115="","","Tienda 3")</f>
        <v>Tienda 3</v>
      </c>
      <c r="B5915" t="str">
        <f>IF($A5915="","",Tienda_3!B1115)</f>
        <v>Electrodomésticos</v>
      </c>
      <c r="C5915" t="str">
        <f>IF($A5915="","",Tienda_3!G1115)</f>
        <v>Bogotá</v>
      </c>
      <c r="D5915" t="str">
        <f>IF($A5915="","",Tienda_3!F1115)</f>
        <v>Lucas Olivera</v>
      </c>
      <c r="E5915" t="str">
        <f>IF($A5915="","",Tienda_3!I1115)</f>
        <v>Tarjeta de crédito</v>
      </c>
      <c r="F5915">
        <f>IF($A5915="","",VALUE(RIGHT(Tienda_3!E1115,4)))</f>
        <v>2023</v>
      </c>
      <c r="G5915">
        <f>IF($A5915="","",Tienda_3!C1115)</f>
        <v>1912900</v>
      </c>
      <c r="H5915">
        <f>IF($A5915="","",Tienda_3!D1115)</f>
        <v>102100</v>
      </c>
      <c r="I5915">
        <f>IF($A5915="","",Tienda_3!H1115)</f>
        <v>5</v>
      </c>
      <c r="J5915">
        <f>IF($A5915="",0,IF(AND(OR('Cuadro-de-mando'!$B$4="(Todas)",'Cuadro-de-mando'!$B$4=$A5915),OR('Cuadro-de-mando'!$E$4="(Todas)",'Cuadro-de-mando'!$E$4=$B5915),OR('Cuadro-de-mando'!$H$4="(Todas)",'Cuadro-de-mando'!$H$4=$C5915),OR('Cuadro-de-mando'!$K$4="(Todas)",'Cuadro-de-mando'!$K$4=$E5915),OR('Cuadro-de-mando'!$N$4="(Todos)",'Cuadro-de-mando'!$N$4=$F5915)),1,0))</f>
        <v>1</v>
      </c>
    </row>
    <row r="5916" spans="1:10" x14ac:dyDescent="0.25">
      <c r="A5916" t="str">
        <f>IF(Tienda_3!$A1116="","","Tienda 3")</f>
        <v>Tienda 3</v>
      </c>
      <c r="B5916" t="str">
        <f>IF($A5916="","",Tienda_3!B1116)</f>
        <v>Juguetes</v>
      </c>
      <c r="C5916" t="str">
        <f>IF($A5916="","",Tienda_3!G1116)</f>
        <v>Medellín</v>
      </c>
      <c r="D5916" t="str">
        <f>IF($A5916="","",Tienda_3!F1116)</f>
        <v>Izabela de León</v>
      </c>
      <c r="E5916" t="str">
        <f>IF($A5916="","",Tienda_3!I1116)</f>
        <v>Tarjeta de crédito</v>
      </c>
      <c r="F5916">
        <f>IF($A5916="","",VALUE(RIGHT(Tienda_3!E1116,4)))</f>
        <v>2021</v>
      </c>
      <c r="G5916">
        <f>IF($A5916="","",Tienda_3!C1116)</f>
        <v>14000</v>
      </c>
      <c r="H5916">
        <f>IF($A5916="","",Tienda_3!D1116)</f>
        <v>0</v>
      </c>
      <c r="I5916">
        <f>IF($A5916="","",Tienda_3!H1116)</f>
        <v>5</v>
      </c>
      <c r="J5916">
        <f>IF($A5916="",0,IF(AND(OR('Cuadro-de-mando'!$B$4="(Todas)",'Cuadro-de-mando'!$B$4=$A5916),OR('Cuadro-de-mando'!$E$4="(Todas)",'Cuadro-de-mando'!$E$4=$B5916),OR('Cuadro-de-mando'!$H$4="(Todas)",'Cuadro-de-mando'!$H$4=$C5916),OR('Cuadro-de-mando'!$K$4="(Todas)",'Cuadro-de-mando'!$K$4=$E5916),OR('Cuadro-de-mando'!$N$4="(Todos)",'Cuadro-de-mando'!$N$4=$F5916)),1,0))</f>
        <v>1</v>
      </c>
    </row>
    <row r="5917" spans="1:10" x14ac:dyDescent="0.25">
      <c r="A5917" t="str">
        <f>IF(Tienda_3!$A1117="","","Tienda 3")</f>
        <v>Tienda 3</v>
      </c>
      <c r="B5917" t="str">
        <f>IF($A5917="","",Tienda_3!B1117)</f>
        <v>Muebles</v>
      </c>
      <c r="C5917" t="str">
        <f>IF($A5917="","",Tienda_3!G1117)</f>
        <v>Cúcuta</v>
      </c>
      <c r="D5917" t="str">
        <f>IF($A5917="","",Tienda_3!F1117)</f>
        <v>Pedro Gomez</v>
      </c>
      <c r="E5917" t="str">
        <f>IF($A5917="","",Tienda_3!I1117)</f>
        <v>Tarjeta de crédito</v>
      </c>
      <c r="F5917">
        <f>IF($A5917="","",VALUE(RIGHT(Tienda_3!E1117,4)))</f>
        <v>2020</v>
      </c>
      <c r="G5917">
        <f>IF($A5917="","",Tienda_3!C1117)</f>
        <v>544000</v>
      </c>
      <c r="H5917">
        <f>IF($A5917="","",Tienda_3!D1117)</f>
        <v>29200</v>
      </c>
      <c r="I5917">
        <f>IF($A5917="","",Tienda_3!H1117)</f>
        <v>1</v>
      </c>
      <c r="J5917">
        <f>IF($A5917="",0,IF(AND(OR('Cuadro-de-mando'!$B$4="(Todas)",'Cuadro-de-mando'!$B$4=$A5917),OR('Cuadro-de-mando'!$E$4="(Todas)",'Cuadro-de-mando'!$E$4=$B5917),OR('Cuadro-de-mando'!$H$4="(Todas)",'Cuadro-de-mando'!$H$4=$C5917),OR('Cuadro-de-mando'!$K$4="(Todas)",'Cuadro-de-mando'!$K$4=$E5917),OR('Cuadro-de-mando'!$N$4="(Todos)",'Cuadro-de-mando'!$N$4=$F5917)),1,0))</f>
        <v>1</v>
      </c>
    </row>
    <row r="5918" spans="1:10" x14ac:dyDescent="0.25">
      <c r="A5918" t="str">
        <f>IF(Tienda_3!$A1118="","","Tienda 3")</f>
        <v>Tienda 3</v>
      </c>
      <c r="B5918" t="str">
        <f>IF($A5918="","",Tienda_3!B1118)</f>
        <v>Deportes y diversión</v>
      </c>
      <c r="C5918" t="str">
        <f>IF($A5918="","",Tienda_3!G1118)</f>
        <v>Bogotá</v>
      </c>
      <c r="D5918" t="str">
        <f>IF($A5918="","",Tienda_3!F1118)</f>
        <v>Felipe Santos</v>
      </c>
      <c r="E5918" t="str">
        <f>IF($A5918="","",Tienda_3!I1118)</f>
        <v>Tarjeta de crédito</v>
      </c>
      <c r="F5918">
        <f>IF($A5918="","",VALUE(RIGHT(Tienda_3!E1118,4)))</f>
        <v>2020</v>
      </c>
      <c r="G5918">
        <f>IF($A5918="","",Tienda_3!C1118)</f>
        <v>27500</v>
      </c>
      <c r="H5918">
        <f>IF($A5918="","",Tienda_3!D1118)</f>
        <v>0</v>
      </c>
      <c r="I5918">
        <f>IF($A5918="","",Tienda_3!H1118)</f>
        <v>4</v>
      </c>
      <c r="J5918">
        <f>IF($A5918="",0,IF(AND(OR('Cuadro-de-mando'!$B$4="(Todas)",'Cuadro-de-mando'!$B$4=$A5918),OR('Cuadro-de-mando'!$E$4="(Todas)",'Cuadro-de-mando'!$E$4=$B5918),OR('Cuadro-de-mando'!$H$4="(Todas)",'Cuadro-de-mando'!$H$4=$C5918),OR('Cuadro-de-mando'!$K$4="(Todas)",'Cuadro-de-mando'!$K$4=$E5918),OR('Cuadro-de-mando'!$N$4="(Todos)",'Cuadro-de-mando'!$N$4=$F5918)),1,0))</f>
        <v>1</v>
      </c>
    </row>
    <row r="5919" spans="1:10" x14ac:dyDescent="0.25">
      <c r="A5919" t="str">
        <f>IF(Tienda_3!$A1119="","","Tienda 3")</f>
        <v>Tienda 3</v>
      </c>
      <c r="B5919" t="str">
        <f>IF($A5919="","",Tienda_3!B1119)</f>
        <v>Muebles</v>
      </c>
      <c r="C5919" t="str">
        <f>IF($A5919="","",Tienda_3!G1119)</f>
        <v>Bogotá</v>
      </c>
      <c r="D5919" t="str">
        <f>IF($A5919="","",Tienda_3!F1119)</f>
        <v>Maria Alfonso</v>
      </c>
      <c r="E5919" t="str">
        <f>IF($A5919="","",Tienda_3!I1119)</f>
        <v>Tarjeta de crédito</v>
      </c>
      <c r="F5919">
        <f>IF($A5919="","",VALUE(RIGHT(Tienda_3!E1119,4)))</f>
        <v>2023</v>
      </c>
      <c r="G5919">
        <f>IF($A5919="","",Tienda_3!C1119)</f>
        <v>480600</v>
      </c>
      <c r="H5919">
        <f>IF($A5919="","",Tienda_3!D1119)</f>
        <v>23800</v>
      </c>
      <c r="I5919">
        <f>IF($A5919="","",Tienda_3!H1119)</f>
        <v>4</v>
      </c>
      <c r="J5919">
        <f>IF($A5919="",0,IF(AND(OR('Cuadro-de-mando'!$B$4="(Todas)",'Cuadro-de-mando'!$B$4=$A5919),OR('Cuadro-de-mando'!$E$4="(Todas)",'Cuadro-de-mando'!$E$4=$B5919),OR('Cuadro-de-mando'!$H$4="(Todas)",'Cuadro-de-mando'!$H$4=$C5919),OR('Cuadro-de-mando'!$K$4="(Todas)",'Cuadro-de-mando'!$K$4=$E5919),OR('Cuadro-de-mando'!$N$4="(Todos)",'Cuadro-de-mando'!$N$4=$F5919)),1,0))</f>
        <v>1</v>
      </c>
    </row>
    <row r="5920" spans="1:10" x14ac:dyDescent="0.25">
      <c r="A5920" t="str">
        <f>IF(Tienda_3!$A1120="","","Tienda 3")</f>
        <v>Tienda 3</v>
      </c>
      <c r="B5920" t="str">
        <f>IF($A5920="","",Tienda_3!B1120)</f>
        <v>Electrónicos</v>
      </c>
      <c r="C5920" t="str">
        <f>IF($A5920="","",Tienda_3!G1120)</f>
        <v>Bogotá</v>
      </c>
      <c r="D5920" t="str">
        <f>IF($A5920="","",Tienda_3!F1120)</f>
        <v>Rafael Acosta</v>
      </c>
      <c r="E5920" t="str">
        <f>IF($A5920="","",Tienda_3!I1120)</f>
        <v>Tarjeta de crédito</v>
      </c>
      <c r="F5920">
        <f>IF($A5920="","",VALUE(RIGHT(Tienda_3!E1120,4)))</f>
        <v>2020</v>
      </c>
      <c r="G5920">
        <f>IF($A5920="","",Tienda_3!C1120)</f>
        <v>216800</v>
      </c>
      <c r="H5920">
        <f>IF($A5920="","",Tienda_3!D1120)</f>
        <v>11800</v>
      </c>
      <c r="I5920">
        <f>IF($A5920="","",Tienda_3!H1120)</f>
        <v>2</v>
      </c>
      <c r="J5920">
        <f>IF($A5920="",0,IF(AND(OR('Cuadro-de-mando'!$B$4="(Todas)",'Cuadro-de-mando'!$B$4=$A5920),OR('Cuadro-de-mando'!$E$4="(Todas)",'Cuadro-de-mando'!$E$4=$B5920),OR('Cuadro-de-mando'!$H$4="(Todas)",'Cuadro-de-mando'!$H$4=$C5920),OR('Cuadro-de-mando'!$K$4="(Todas)",'Cuadro-de-mando'!$K$4=$E5920),OR('Cuadro-de-mando'!$N$4="(Todos)",'Cuadro-de-mando'!$N$4=$F5920)),1,0))</f>
        <v>1</v>
      </c>
    </row>
    <row r="5921" spans="1:10" x14ac:dyDescent="0.25">
      <c r="A5921" t="str">
        <f>IF(Tienda_3!$A1121="","","Tienda 3")</f>
        <v>Tienda 3</v>
      </c>
      <c r="B5921" t="str">
        <f>IF($A5921="","",Tienda_3!B1121)</f>
        <v>Electrónicos</v>
      </c>
      <c r="C5921" t="str">
        <f>IF($A5921="","",Tienda_3!G1121)</f>
        <v>Bogotá</v>
      </c>
      <c r="D5921" t="str">
        <f>IF($A5921="","",Tienda_3!F1121)</f>
        <v>Juan Fernandez</v>
      </c>
      <c r="E5921" t="str">
        <f>IF($A5921="","",Tienda_3!I1121)</f>
        <v>Tarjeta de crédito</v>
      </c>
      <c r="F5921">
        <f>IF($A5921="","",VALUE(RIGHT(Tienda_3!E1121,4)))</f>
        <v>2020</v>
      </c>
      <c r="G5921">
        <f>IF($A5921="","",Tienda_3!C1121)</f>
        <v>177200</v>
      </c>
      <c r="H5921">
        <f>IF($A5921="","",Tienda_3!D1121)</f>
        <v>7600</v>
      </c>
      <c r="I5921">
        <f>IF($A5921="","",Tienda_3!H1121)</f>
        <v>5</v>
      </c>
      <c r="J5921">
        <f>IF($A5921="",0,IF(AND(OR('Cuadro-de-mando'!$B$4="(Todas)",'Cuadro-de-mando'!$B$4=$A5921),OR('Cuadro-de-mando'!$E$4="(Todas)",'Cuadro-de-mando'!$E$4=$B5921),OR('Cuadro-de-mando'!$H$4="(Todas)",'Cuadro-de-mando'!$H$4=$C5921),OR('Cuadro-de-mando'!$K$4="(Todas)",'Cuadro-de-mando'!$K$4=$E5921),OR('Cuadro-de-mando'!$N$4="(Todos)",'Cuadro-de-mando'!$N$4=$F5921)),1,0))</f>
        <v>1</v>
      </c>
    </row>
    <row r="5922" spans="1:10" x14ac:dyDescent="0.25">
      <c r="A5922" t="str">
        <f>IF(Tienda_3!$A1122="","","Tienda 3")</f>
        <v>Tienda 3</v>
      </c>
      <c r="B5922" t="str">
        <f>IF($A5922="","",Tienda_3!B1122)</f>
        <v>Electrónicos</v>
      </c>
      <c r="C5922" t="str">
        <f>IF($A5922="","",Tienda_3!G1122)</f>
        <v>Pasto</v>
      </c>
      <c r="D5922" t="str">
        <f>IF($A5922="","",Tienda_3!F1122)</f>
        <v>Rafael Acosta</v>
      </c>
      <c r="E5922" t="str">
        <f>IF($A5922="","",Tienda_3!I1122)</f>
        <v>Tarjeta de crédito</v>
      </c>
      <c r="F5922">
        <f>IF($A5922="","",VALUE(RIGHT(Tienda_3!E1122,4)))</f>
        <v>2022</v>
      </c>
      <c r="G5922">
        <f>IF($A5922="","",Tienda_3!C1122)</f>
        <v>61400</v>
      </c>
      <c r="H5922">
        <f>IF($A5922="","",Tienda_3!D1122)</f>
        <v>3700</v>
      </c>
      <c r="I5922">
        <f>IF($A5922="","",Tienda_3!H1122)</f>
        <v>4</v>
      </c>
      <c r="J5922">
        <f>IF($A5922="",0,IF(AND(OR('Cuadro-de-mando'!$B$4="(Todas)",'Cuadro-de-mando'!$B$4=$A5922),OR('Cuadro-de-mando'!$E$4="(Todas)",'Cuadro-de-mando'!$E$4=$B5922),OR('Cuadro-de-mando'!$H$4="(Todas)",'Cuadro-de-mando'!$H$4=$C5922),OR('Cuadro-de-mando'!$K$4="(Todas)",'Cuadro-de-mando'!$K$4=$E5922),OR('Cuadro-de-mando'!$N$4="(Todos)",'Cuadro-de-mando'!$N$4=$F5922)),1,0))</f>
        <v>1</v>
      </c>
    </row>
    <row r="5923" spans="1:10" x14ac:dyDescent="0.25">
      <c r="A5923" t="str">
        <f>IF(Tienda_3!$A1123="","","Tienda 3")</f>
        <v>Tienda 3</v>
      </c>
      <c r="B5923" t="str">
        <f>IF($A5923="","",Tienda_3!B1123)</f>
        <v>Electrodomésticos</v>
      </c>
      <c r="C5923" t="str">
        <f>IF($A5923="","",Tienda_3!G1123)</f>
        <v>Bogotá</v>
      </c>
      <c r="D5923" t="str">
        <f>IF($A5923="","",Tienda_3!F1123)</f>
        <v>Rafael Acosta</v>
      </c>
      <c r="E5923" t="str">
        <f>IF($A5923="","",Tienda_3!I1123)</f>
        <v>Tarjeta de crédito</v>
      </c>
      <c r="F5923">
        <f>IF($A5923="","",VALUE(RIGHT(Tienda_3!E1123,4)))</f>
        <v>2021</v>
      </c>
      <c r="G5923">
        <f>IF($A5923="","",Tienda_3!C1123)</f>
        <v>1028600</v>
      </c>
      <c r="H5923">
        <f>IF($A5923="","",Tienda_3!D1123)</f>
        <v>53000</v>
      </c>
      <c r="I5923">
        <f>IF($A5923="","",Tienda_3!H1123)</f>
        <v>1</v>
      </c>
      <c r="J5923">
        <f>IF($A5923="",0,IF(AND(OR('Cuadro-de-mando'!$B$4="(Todas)",'Cuadro-de-mando'!$B$4=$A5923),OR('Cuadro-de-mando'!$E$4="(Todas)",'Cuadro-de-mando'!$E$4=$B5923),OR('Cuadro-de-mando'!$H$4="(Todas)",'Cuadro-de-mando'!$H$4=$C5923),OR('Cuadro-de-mando'!$K$4="(Todas)",'Cuadro-de-mando'!$K$4=$E5923),OR('Cuadro-de-mando'!$N$4="(Todos)",'Cuadro-de-mando'!$N$4=$F5923)),1,0))</f>
        <v>1</v>
      </c>
    </row>
    <row r="5924" spans="1:10" x14ac:dyDescent="0.25">
      <c r="A5924" t="str">
        <f>IF(Tienda_3!$A1124="","","Tienda 3")</f>
        <v>Tienda 3</v>
      </c>
      <c r="B5924" t="str">
        <f>IF($A5924="","",Tienda_3!B1124)</f>
        <v>Electrónicos</v>
      </c>
      <c r="C5924" t="str">
        <f>IF($A5924="","",Tienda_3!G1124)</f>
        <v>Medellín</v>
      </c>
      <c r="D5924" t="str">
        <f>IF($A5924="","",Tienda_3!F1124)</f>
        <v>Santiago Silva</v>
      </c>
      <c r="E5924" t="str">
        <f>IF($A5924="","",Tienda_3!I1124)</f>
        <v>Nequi</v>
      </c>
      <c r="F5924">
        <f>IF($A5924="","",VALUE(RIGHT(Tienda_3!E1124,4)))</f>
        <v>2021</v>
      </c>
      <c r="G5924">
        <f>IF($A5924="","",Tienda_3!C1124)</f>
        <v>1527100</v>
      </c>
      <c r="H5924">
        <f>IF($A5924="","",Tienda_3!D1124)</f>
        <v>81500</v>
      </c>
      <c r="I5924">
        <f>IF($A5924="","",Tienda_3!H1124)</f>
        <v>5</v>
      </c>
      <c r="J5924">
        <f>IF($A5924="",0,IF(AND(OR('Cuadro-de-mando'!$B$4="(Todas)",'Cuadro-de-mando'!$B$4=$A5924),OR('Cuadro-de-mando'!$E$4="(Todas)",'Cuadro-de-mando'!$E$4=$B5924),OR('Cuadro-de-mando'!$H$4="(Todas)",'Cuadro-de-mando'!$H$4=$C5924),OR('Cuadro-de-mando'!$K$4="(Todas)",'Cuadro-de-mando'!$K$4=$E5924),OR('Cuadro-de-mando'!$N$4="(Todos)",'Cuadro-de-mando'!$N$4=$F5924)),1,0))</f>
        <v>1</v>
      </c>
    </row>
    <row r="5925" spans="1:10" x14ac:dyDescent="0.25">
      <c r="A5925" t="str">
        <f>IF(Tienda_3!$A1125="","","Tienda 3")</f>
        <v>Tienda 3</v>
      </c>
      <c r="B5925" t="str">
        <f>IF($A5925="","",Tienda_3!B1125)</f>
        <v>Electrónicos</v>
      </c>
      <c r="C5925" t="str">
        <f>IF($A5925="","",Tienda_3!G1125)</f>
        <v>Cartagena</v>
      </c>
      <c r="D5925" t="str">
        <f>IF($A5925="","",Tienda_3!F1125)</f>
        <v>Lucas Olivera</v>
      </c>
      <c r="E5925" t="str">
        <f>IF($A5925="","",Tienda_3!I1125)</f>
        <v>Tarjeta de crédito</v>
      </c>
      <c r="F5925">
        <f>IF($A5925="","",VALUE(RIGHT(Tienda_3!E1125,4)))</f>
        <v>2022</v>
      </c>
      <c r="G5925">
        <f>IF($A5925="","",Tienda_3!C1125)</f>
        <v>261700</v>
      </c>
      <c r="H5925">
        <f>IF($A5925="","",Tienda_3!D1125)</f>
        <v>14100</v>
      </c>
      <c r="I5925">
        <f>IF($A5925="","",Tienda_3!H1125)</f>
        <v>5</v>
      </c>
      <c r="J5925">
        <f>IF($A5925="",0,IF(AND(OR('Cuadro-de-mando'!$B$4="(Todas)",'Cuadro-de-mando'!$B$4=$A5925),OR('Cuadro-de-mando'!$E$4="(Todas)",'Cuadro-de-mando'!$E$4=$B5925),OR('Cuadro-de-mando'!$H$4="(Todas)",'Cuadro-de-mando'!$H$4=$C5925),OR('Cuadro-de-mando'!$K$4="(Todas)",'Cuadro-de-mando'!$K$4=$E5925),OR('Cuadro-de-mando'!$N$4="(Todos)",'Cuadro-de-mando'!$N$4=$F5925)),1,0))</f>
        <v>1</v>
      </c>
    </row>
    <row r="5926" spans="1:10" x14ac:dyDescent="0.25">
      <c r="A5926" t="str">
        <f>IF(Tienda_3!$A1126="","","Tienda 3")</f>
        <v>Tienda 3</v>
      </c>
      <c r="B5926" t="str">
        <f>IF($A5926="","",Tienda_3!B1126)</f>
        <v>Artículos para el hogar</v>
      </c>
      <c r="C5926" t="str">
        <f>IF($A5926="","",Tienda_3!G1126)</f>
        <v>Bogotá</v>
      </c>
      <c r="D5926" t="str">
        <f>IF($A5926="","",Tienda_3!F1126)</f>
        <v>Felipe Santos</v>
      </c>
      <c r="E5926" t="str">
        <f>IF($A5926="","",Tienda_3!I1126)</f>
        <v>Tarjeta de crédito</v>
      </c>
      <c r="F5926">
        <f>IF($A5926="","",VALUE(RIGHT(Tienda_3!E1126,4)))</f>
        <v>2022</v>
      </c>
      <c r="G5926">
        <f>IF($A5926="","",Tienda_3!C1126)</f>
        <v>207600</v>
      </c>
      <c r="H5926">
        <f>IF($A5926="","",Tienda_3!D1126)</f>
        <v>13400</v>
      </c>
      <c r="I5926">
        <f>IF($A5926="","",Tienda_3!H1126)</f>
        <v>5</v>
      </c>
      <c r="J5926">
        <f>IF($A5926="",0,IF(AND(OR('Cuadro-de-mando'!$B$4="(Todas)",'Cuadro-de-mando'!$B$4=$A5926),OR('Cuadro-de-mando'!$E$4="(Todas)",'Cuadro-de-mando'!$E$4=$B5926),OR('Cuadro-de-mando'!$H$4="(Todas)",'Cuadro-de-mando'!$H$4=$C5926),OR('Cuadro-de-mando'!$K$4="(Todas)",'Cuadro-de-mando'!$K$4=$E5926),OR('Cuadro-de-mando'!$N$4="(Todos)",'Cuadro-de-mando'!$N$4=$F5926)),1,0))</f>
        <v>1</v>
      </c>
    </row>
    <row r="5927" spans="1:10" x14ac:dyDescent="0.25">
      <c r="A5927" t="str">
        <f>IF(Tienda_3!$A1127="","","Tienda 3")</f>
        <v>Tienda 3</v>
      </c>
      <c r="B5927" t="str">
        <f>IF($A5927="","",Tienda_3!B1127)</f>
        <v>Electrónicos</v>
      </c>
      <c r="C5927" t="str">
        <f>IF($A5927="","",Tienda_3!G1127)</f>
        <v>Cali</v>
      </c>
      <c r="D5927" t="str">
        <f>IF($A5927="","",Tienda_3!F1127)</f>
        <v>Pedro Gomez</v>
      </c>
      <c r="E5927" t="str">
        <f>IF($A5927="","",Tienda_3!I1127)</f>
        <v>Nequi</v>
      </c>
      <c r="F5927">
        <f>IF($A5927="","",VALUE(RIGHT(Tienda_3!E1127,4)))</f>
        <v>2021</v>
      </c>
      <c r="G5927">
        <f>IF($A5927="","",Tienda_3!C1127)</f>
        <v>155300</v>
      </c>
      <c r="H5927">
        <f>IF($A5927="","",Tienda_3!D1127)</f>
        <v>8500</v>
      </c>
      <c r="I5927">
        <f>IF($A5927="","",Tienda_3!H1127)</f>
        <v>1</v>
      </c>
      <c r="J5927">
        <f>IF($A5927="",0,IF(AND(OR('Cuadro-de-mando'!$B$4="(Todas)",'Cuadro-de-mando'!$B$4=$A5927),OR('Cuadro-de-mando'!$E$4="(Todas)",'Cuadro-de-mando'!$E$4=$B5927),OR('Cuadro-de-mando'!$H$4="(Todas)",'Cuadro-de-mando'!$H$4=$C5927),OR('Cuadro-de-mando'!$K$4="(Todas)",'Cuadro-de-mando'!$K$4=$E5927),OR('Cuadro-de-mando'!$N$4="(Todos)",'Cuadro-de-mando'!$N$4=$F5927)),1,0))</f>
        <v>1</v>
      </c>
    </row>
    <row r="5928" spans="1:10" x14ac:dyDescent="0.25">
      <c r="A5928" t="str">
        <f>IF(Tienda_3!$A1128="","","Tienda 3")</f>
        <v>Tienda 3</v>
      </c>
      <c r="B5928" t="str">
        <f>IF($A5928="","",Tienda_3!B1128)</f>
        <v>Muebles</v>
      </c>
      <c r="C5928" t="str">
        <f>IF($A5928="","",Tienda_3!G1128)</f>
        <v>Barranquilla</v>
      </c>
      <c r="D5928" t="str">
        <f>IF($A5928="","",Tienda_3!F1128)</f>
        <v>Beatriz Morales</v>
      </c>
      <c r="E5928" t="str">
        <f>IF($A5928="","",Tienda_3!I1128)</f>
        <v>Tarjeta de crédito</v>
      </c>
      <c r="F5928">
        <f>IF($A5928="","",VALUE(RIGHT(Tienda_3!E1128,4)))</f>
        <v>2021</v>
      </c>
      <c r="G5928">
        <f>IF($A5928="","",Tienda_3!C1128)</f>
        <v>211300</v>
      </c>
      <c r="H5928">
        <f>IF($A5928="","",Tienda_3!D1128)</f>
        <v>9400</v>
      </c>
      <c r="I5928">
        <f>IF($A5928="","",Tienda_3!H1128)</f>
        <v>5</v>
      </c>
      <c r="J5928">
        <f>IF($A5928="",0,IF(AND(OR('Cuadro-de-mando'!$B$4="(Todas)",'Cuadro-de-mando'!$B$4=$A5928),OR('Cuadro-de-mando'!$E$4="(Todas)",'Cuadro-de-mando'!$E$4=$B5928),OR('Cuadro-de-mando'!$H$4="(Todas)",'Cuadro-de-mando'!$H$4=$C5928),OR('Cuadro-de-mando'!$K$4="(Todas)",'Cuadro-de-mando'!$K$4=$E5928),OR('Cuadro-de-mando'!$N$4="(Todos)",'Cuadro-de-mando'!$N$4=$F5928)),1,0))</f>
        <v>1</v>
      </c>
    </row>
    <row r="5929" spans="1:10" x14ac:dyDescent="0.25">
      <c r="A5929" t="str">
        <f>IF(Tienda_3!$A1129="","","Tienda 3")</f>
        <v>Tienda 3</v>
      </c>
      <c r="B5929" t="str">
        <f>IF($A5929="","",Tienda_3!B1129)</f>
        <v>Electrónicos</v>
      </c>
      <c r="C5929" t="str">
        <f>IF($A5929="","",Tienda_3!G1129)</f>
        <v>Cúcuta</v>
      </c>
      <c r="D5929" t="str">
        <f>IF($A5929="","",Tienda_3!F1129)</f>
        <v>Pedro Gomez</v>
      </c>
      <c r="E5929" t="str">
        <f>IF($A5929="","",Tienda_3!I1129)</f>
        <v>Tarjeta de crédito</v>
      </c>
      <c r="F5929">
        <f>IF($A5929="","",VALUE(RIGHT(Tienda_3!E1129,4)))</f>
        <v>2022</v>
      </c>
      <c r="G5929">
        <f>IF($A5929="","",Tienda_3!C1129)</f>
        <v>197500</v>
      </c>
      <c r="H5929">
        <f>IF($A5929="","",Tienda_3!D1129)</f>
        <v>8700</v>
      </c>
      <c r="I5929">
        <f>IF($A5929="","",Tienda_3!H1129)</f>
        <v>5</v>
      </c>
      <c r="J5929">
        <f>IF($A5929="",0,IF(AND(OR('Cuadro-de-mando'!$B$4="(Todas)",'Cuadro-de-mando'!$B$4=$A5929),OR('Cuadro-de-mando'!$E$4="(Todas)",'Cuadro-de-mando'!$E$4=$B5929),OR('Cuadro-de-mando'!$H$4="(Todas)",'Cuadro-de-mando'!$H$4=$C5929),OR('Cuadro-de-mando'!$K$4="(Todas)",'Cuadro-de-mando'!$K$4=$E5929),OR('Cuadro-de-mando'!$N$4="(Todos)",'Cuadro-de-mando'!$N$4=$F5929)),1,0))</f>
        <v>1</v>
      </c>
    </row>
    <row r="5930" spans="1:10" x14ac:dyDescent="0.25">
      <c r="A5930" t="str">
        <f>IF(Tienda_3!$A1130="","","Tienda 3")</f>
        <v>Tienda 3</v>
      </c>
      <c r="B5930" t="str">
        <f>IF($A5930="","",Tienda_3!B1130)</f>
        <v>Juguetes</v>
      </c>
      <c r="C5930" t="str">
        <f>IF($A5930="","",Tienda_3!G1130)</f>
        <v>Bogotá</v>
      </c>
      <c r="D5930" t="str">
        <f>IF($A5930="","",Tienda_3!F1130)</f>
        <v>Mariana Herrera</v>
      </c>
      <c r="E5930" t="str">
        <f>IF($A5930="","",Tienda_3!I1130)</f>
        <v>Tarjeta de crédito</v>
      </c>
      <c r="F5930">
        <f>IF($A5930="","",VALUE(RIGHT(Tienda_3!E1130,4)))</f>
        <v>2020</v>
      </c>
      <c r="G5930">
        <f>IF($A5930="","",Tienda_3!C1130)</f>
        <v>37500</v>
      </c>
      <c r="H5930">
        <f>IF($A5930="","",Tienda_3!D1130)</f>
        <v>0</v>
      </c>
      <c r="I5930">
        <f>IF($A5930="","",Tienda_3!H1130)</f>
        <v>5</v>
      </c>
      <c r="J5930">
        <f>IF($A5930="",0,IF(AND(OR('Cuadro-de-mando'!$B$4="(Todas)",'Cuadro-de-mando'!$B$4=$A5930),OR('Cuadro-de-mando'!$E$4="(Todas)",'Cuadro-de-mando'!$E$4=$B5930),OR('Cuadro-de-mando'!$H$4="(Todas)",'Cuadro-de-mando'!$H$4=$C5930),OR('Cuadro-de-mando'!$K$4="(Todas)",'Cuadro-de-mando'!$K$4=$E5930),OR('Cuadro-de-mando'!$N$4="(Todos)",'Cuadro-de-mando'!$N$4=$F5930)),1,0))</f>
        <v>1</v>
      </c>
    </row>
    <row r="5931" spans="1:10" x14ac:dyDescent="0.25">
      <c r="A5931" t="str">
        <f>IF(Tienda_3!$A1131="","","Tienda 3")</f>
        <v>Tienda 3</v>
      </c>
      <c r="B5931" t="str">
        <f>IF($A5931="","",Tienda_3!B1131)</f>
        <v>Electrodomésticos</v>
      </c>
      <c r="C5931" t="str">
        <f>IF($A5931="","",Tienda_3!G1131)</f>
        <v>Barranquilla</v>
      </c>
      <c r="D5931" t="str">
        <f>IF($A5931="","",Tienda_3!F1131)</f>
        <v>Felipe Santos</v>
      </c>
      <c r="E5931" t="str">
        <f>IF($A5931="","",Tienda_3!I1131)</f>
        <v>Cupón</v>
      </c>
      <c r="F5931">
        <f>IF($A5931="","",VALUE(RIGHT(Tienda_3!E1131,4)))</f>
        <v>2021</v>
      </c>
      <c r="G5931">
        <f>IF($A5931="","",Tienda_3!C1131)</f>
        <v>1058300</v>
      </c>
      <c r="H5931">
        <f>IF($A5931="","",Tienda_3!D1131)</f>
        <v>56600</v>
      </c>
      <c r="I5931">
        <f>IF($A5931="","",Tienda_3!H1131)</f>
        <v>5</v>
      </c>
      <c r="J5931">
        <f>IF($A5931="",0,IF(AND(OR('Cuadro-de-mando'!$B$4="(Todas)",'Cuadro-de-mando'!$B$4=$A5931),OR('Cuadro-de-mando'!$E$4="(Todas)",'Cuadro-de-mando'!$E$4=$B5931),OR('Cuadro-de-mando'!$H$4="(Todas)",'Cuadro-de-mando'!$H$4=$C5931),OR('Cuadro-de-mando'!$K$4="(Todas)",'Cuadro-de-mando'!$K$4=$E5931),OR('Cuadro-de-mando'!$N$4="(Todos)",'Cuadro-de-mando'!$N$4=$F5931)),1,0))</f>
        <v>1</v>
      </c>
    </row>
    <row r="5932" spans="1:10" x14ac:dyDescent="0.25">
      <c r="A5932" t="str">
        <f>IF(Tienda_3!$A1132="","","Tienda 3")</f>
        <v>Tienda 3</v>
      </c>
      <c r="B5932" t="str">
        <f>IF($A5932="","",Tienda_3!B1132)</f>
        <v>Libros</v>
      </c>
      <c r="C5932" t="str">
        <f>IF($A5932="","",Tienda_3!G1132)</f>
        <v>Cali</v>
      </c>
      <c r="D5932" t="str">
        <f>IF($A5932="","",Tienda_3!F1132)</f>
        <v>Izabela de León</v>
      </c>
      <c r="E5932" t="str">
        <f>IF($A5932="","",Tienda_3!I1132)</f>
        <v>Tarjeta de crédito</v>
      </c>
      <c r="F5932">
        <f>IF($A5932="","",VALUE(RIGHT(Tienda_3!E1132,4)))</f>
        <v>2020</v>
      </c>
      <c r="G5932">
        <f>IF($A5932="","",Tienda_3!C1132)</f>
        <v>53000</v>
      </c>
      <c r="H5932">
        <f>IF($A5932="","",Tienda_3!D1132)</f>
        <v>3000</v>
      </c>
      <c r="I5932">
        <f>IF($A5932="","",Tienda_3!H1132)</f>
        <v>1</v>
      </c>
      <c r="J5932">
        <f>IF($A5932="",0,IF(AND(OR('Cuadro-de-mando'!$B$4="(Todas)",'Cuadro-de-mando'!$B$4=$A5932),OR('Cuadro-de-mando'!$E$4="(Todas)",'Cuadro-de-mando'!$E$4=$B5932),OR('Cuadro-de-mando'!$H$4="(Todas)",'Cuadro-de-mando'!$H$4=$C5932),OR('Cuadro-de-mando'!$K$4="(Todas)",'Cuadro-de-mando'!$K$4=$E5932),OR('Cuadro-de-mando'!$N$4="(Todos)",'Cuadro-de-mando'!$N$4=$F5932)),1,0))</f>
        <v>1</v>
      </c>
    </row>
    <row r="5933" spans="1:10" x14ac:dyDescent="0.25">
      <c r="A5933" t="str">
        <f>IF(Tienda_3!$A1133="","","Tienda 3")</f>
        <v>Tienda 3</v>
      </c>
      <c r="B5933" t="str">
        <f>IF($A5933="","",Tienda_3!B1133)</f>
        <v>Electrodomésticos</v>
      </c>
      <c r="C5933" t="str">
        <f>IF($A5933="","",Tienda_3!G1133)</f>
        <v>Manizales</v>
      </c>
      <c r="D5933" t="str">
        <f>IF($A5933="","",Tienda_3!F1133)</f>
        <v>Camila Rivera</v>
      </c>
      <c r="E5933" t="str">
        <f>IF($A5933="","",Tienda_3!I1133)</f>
        <v>Tarjeta de crédito</v>
      </c>
      <c r="F5933">
        <f>IF($A5933="","",VALUE(RIGHT(Tienda_3!E1133,4)))</f>
        <v>2020</v>
      </c>
      <c r="G5933">
        <f>IF($A5933="","",Tienda_3!C1133)</f>
        <v>498400</v>
      </c>
      <c r="H5933">
        <f>IF($A5933="","",Tienda_3!D1133)</f>
        <v>24700</v>
      </c>
      <c r="I5933">
        <f>IF($A5933="","",Tienda_3!H1133)</f>
        <v>1</v>
      </c>
      <c r="J5933">
        <f>IF($A5933="",0,IF(AND(OR('Cuadro-de-mando'!$B$4="(Todas)",'Cuadro-de-mando'!$B$4=$A5933),OR('Cuadro-de-mando'!$E$4="(Todas)",'Cuadro-de-mando'!$E$4=$B5933),OR('Cuadro-de-mando'!$H$4="(Todas)",'Cuadro-de-mando'!$H$4=$C5933),OR('Cuadro-de-mando'!$K$4="(Todas)",'Cuadro-de-mando'!$K$4=$E5933),OR('Cuadro-de-mando'!$N$4="(Todos)",'Cuadro-de-mando'!$N$4=$F5933)),1,0))</f>
        <v>1</v>
      </c>
    </row>
    <row r="5934" spans="1:10" x14ac:dyDescent="0.25">
      <c r="A5934" t="str">
        <f>IF(Tienda_3!$A1134="","","Tienda 3")</f>
        <v>Tienda 3</v>
      </c>
      <c r="B5934" t="str">
        <f>IF($A5934="","",Tienda_3!B1134)</f>
        <v>Muebles</v>
      </c>
      <c r="C5934" t="str">
        <f>IF($A5934="","",Tienda_3!G1134)</f>
        <v>Bogotá</v>
      </c>
      <c r="D5934" t="str">
        <f>IF($A5934="","",Tienda_3!F1134)</f>
        <v>Pedro Gomez</v>
      </c>
      <c r="E5934" t="str">
        <f>IF($A5934="","",Tienda_3!I1134)</f>
        <v>Nequi</v>
      </c>
      <c r="F5934">
        <f>IF($A5934="","",VALUE(RIGHT(Tienda_3!E1134,4)))</f>
        <v>2021</v>
      </c>
      <c r="G5934">
        <f>IF($A5934="","",Tienda_3!C1134)</f>
        <v>880500</v>
      </c>
      <c r="H5934">
        <f>IF($A5934="","",Tienda_3!D1134)</f>
        <v>47300</v>
      </c>
      <c r="I5934">
        <f>IF($A5934="","",Tienda_3!H1134)</f>
        <v>5</v>
      </c>
      <c r="J5934">
        <f>IF($A5934="",0,IF(AND(OR('Cuadro-de-mando'!$B$4="(Todas)",'Cuadro-de-mando'!$B$4=$A5934),OR('Cuadro-de-mando'!$E$4="(Todas)",'Cuadro-de-mando'!$E$4=$B5934),OR('Cuadro-de-mando'!$H$4="(Todas)",'Cuadro-de-mando'!$H$4=$C5934),OR('Cuadro-de-mando'!$K$4="(Todas)",'Cuadro-de-mando'!$K$4=$E5934),OR('Cuadro-de-mando'!$N$4="(Todos)",'Cuadro-de-mando'!$N$4=$F5934)),1,0))</f>
        <v>1</v>
      </c>
    </row>
    <row r="5935" spans="1:10" x14ac:dyDescent="0.25">
      <c r="A5935" t="str">
        <f>IF(Tienda_3!$A1135="","","Tienda 3")</f>
        <v>Tienda 3</v>
      </c>
      <c r="B5935" t="str">
        <f>IF($A5935="","",Tienda_3!B1135)</f>
        <v>Electrodomésticos</v>
      </c>
      <c r="C5935" t="str">
        <f>IF($A5935="","",Tienda_3!G1135)</f>
        <v>Pereira</v>
      </c>
      <c r="D5935" t="str">
        <f>IF($A5935="","",Tienda_3!F1135)</f>
        <v>Mariana Herrera</v>
      </c>
      <c r="E5935" t="str">
        <f>IF($A5935="","",Tienda_3!I1135)</f>
        <v>Tarjeta de crédito</v>
      </c>
      <c r="F5935">
        <f>IF($A5935="","",VALUE(RIGHT(Tienda_3!E1135,4)))</f>
        <v>2022</v>
      </c>
      <c r="G5935">
        <f>IF($A5935="","",Tienda_3!C1135)</f>
        <v>974100</v>
      </c>
      <c r="H5935">
        <f>IF($A5935="","",Tienda_3!D1135)</f>
        <v>50100</v>
      </c>
      <c r="I5935">
        <f>IF($A5935="","",Tienda_3!H1135)</f>
        <v>5</v>
      </c>
      <c r="J5935">
        <f>IF($A5935="",0,IF(AND(OR('Cuadro-de-mando'!$B$4="(Todas)",'Cuadro-de-mando'!$B$4=$A5935),OR('Cuadro-de-mando'!$E$4="(Todas)",'Cuadro-de-mando'!$E$4=$B5935),OR('Cuadro-de-mando'!$H$4="(Todas)",'Cuadro-de-mando'!$H$4=$C5935),OR('Cuadro-de-mando'!$K$4="(Todas)",'Cuadro-de-mando'!$K$4=$E5935),OR('Cuadro-de-mando'!$N$4="(Todos)",'Cuadro-de-mando'!$N$4=$F5935)),1,0))</f>
        <v>1</v>
      </c>
    </row>
    <row r="5936" spans="1:10" x14ac:dyDescent="0.25">
      <c r="A5936" t="str">
        <f>IF(Tienda_3!$A1136="","","Tienda 3")</f>
        <v>Tienda 3</v>
      </c>
      <c r="B5936" t="str">
        <f>IF($A5936="","",Tienda_3!B1136)</f>
        <v>Instrumentos musicales</v>
      </c>
      <c r="C5936" t="str">
        <f>IF($A5936="","",Tienda_3!G1136)</f>
        <v>Bogotá</v>
      </c>
      <c r="D5936" t="str">
        <f>IF($A5936="","",Tienda_3!F1136)</f>
        <v>Lucas Olivera</v>
      </c>
      <c r="E5936" t="str">
        <f>IF($A5936="","",Tienda_3!I1136)</f>
        <v>Tarjeta de crédito</v>
      </c>
      <c r="F5936">
        <f>IF($A5936="","",VALUE(RIGHT(Tienda_3!E1136,4)))</f>
        <v>2021</v>
      </c>
      <c r="G5936">
        <f>IF($A5936="","",Tienda_3!C1136)</f>
        <v>786900</v>
      </c>
      <c r="H5936">
        <f>IF($A5936="","",Tienda_3!D1136)</f>
        <v>42600</v>
      </c>
      <c r="I5936">
        <f>IF($A5936="","",Tienda_3!H1136)</f>
        <v>5</v>
      </c>
      <c r="J5936">
        <f>IF($A5936="",0,IF(AND(OR('Cuadro-de-mando'!$B$4="(Todas)",'Cuadro-de-mando'!$B$4=$A5936),OR('Cuadro-de-mando'!$E$4="(Todas)",'Cuadro-de-mando'!$E$4=$B5936),OR('Cuadro-de-mando'!$H$4="(Todas)",'Cuadro-de-mando'!$H$4=$C5936),OR('Cuadro-de-mando'!$K$4="(Todas)",'Cuadro-de-mando'!$K$4=$E5936),OR('Cuadro-de-mando'!$N$4="(Todos)",'Cuadro-de-mando'!$N$4=$F5936)),1,0))</f>
        <v>1</v>
      </c>
    </row>
    <row r="5937" spans="1:10" x14ac:dyDescent="0.25">
      <c r="A5937" t="str">
        <f>IF(Tienda_3!$A1137="","","Tienda 3")</f>
        <v>Tienda 3</v>
      </c>
      <c r="B5937" t="str">
        <f>IF($A5937="","",Tienda_3!B1137)</f>
        <v>Muebles</v>
      </c>
      <c r="C5937" t="str">
        <f>IF($A5937="","",Tienda_3!G1137)</f>
        <v>Bogotá</v>
      </c>
      <c r="D5937" t="str">
        <f>IF($A5937="","",Tienda_3!F1137)</f>
        <v>Blanca Ramirez</v>
      </c>
      <c r="E5937" t="str">
        <f>IF($A5937="","",Tienda_3!I1137)</f>
        <v>Nequi</v>
      </c>
      <c r="F5937">
        <f>IF($A5937="","",VALUE(RIGHT(Tienda_3!E1137,4)))</f>
        <v>2020</v>
      </c>
      <c r="G5937">
        <f>IF($A5937="","",Tienda_3!C1137)</f>
        <v>175000</v>
      </c>
      <c r="H5937">
        <f>IF($A5937="","",Tienda_3!D1137)</f>
        <v>7500</v>
      </c>
      <c r="I5937">
        <f>IF($A5937="","",Tienda_3!H1137)</f>
        <v>5</v>
      </c>
      <c r="J5937">
        <f>IF($A5937="",0,IF(AND(OR('Cuadro-de-mando'!$B$4="(Todas)",'Cuadro-de-mando'!$B$4=$A5937),OR('Cuadro-de-mando'!$E$4="(Todas)",'Cuadro-de-mando'!$E$4=$B5937),OR('Cuadro-de-mando'!$H$4="(Todas)",'Cuadro-de-mando'!$H$4=$C5937),OR('Cuadro-de-mando'!$K$4="(Todas)",'Cuadro-de-mando'!$K$4=$E5937),OR('Cuadro-de-mando'!$N$4="(Todos)",'Cuadro-de-mando'!$N$4=$F5937)),1,0))</f>
        <v>1</v>
      </c>
    </row>
    <row r="5938" spans="1:10" x14ac:dyDescent="0.25">
      <c r="A5938" t="str">
        <f>IF(Tienda_3!$A1138="","","Tienda 3")</f>
        <v>Tienda 3</v>
      </c>
      <c r="B5938" t="str">
        <f>IF($A5938="","",Tienda_3!B1138)</f>
        <v>Deportes y diversión</v>
      </c>
      <c r="C5938" t="str">
        <f>IF($A5938="","",Tienda_3!G1138)</f>
        <v>Bogotá</v>
      </c>
      <c r="D5938" t="str">
        <f>IF($A5938="","",Tienda_3!F1138)</f>
        <v>Blanca Ramirez</v>
      </c>
      <c r="E5938" t="str">
        <f>IF($A5938="","",Tienda_3!I1138)</f>
        <v>Cupón</v>
      </c>
      <c r="F5938">
        <f>IF($A5938="","",VALUE(RIGHT(Tienda_3!E1138,4)))</f>
        <v>2022</v>
      </c>
      <c r="G5938">
        <f>IF($A5938="","",Tienda_3!C1138)</f>
        <v>109200</v>
      </c>
      <c r="H5938">
        <f>IF($A5938="","",Tienda_3!D1138)</f>
        <v>10600</v>
      </c>
      <c r="I5938">
        <f>IF($A5938="","",Tienda_3!H1138)</f>
        <v>5</v>
      </c>
      <c r="J5938">
        <f>IF($A5938="",0,IF(AND(OR('Cuadro-de-mando'!$B$4="(Todas)",'Cuadro-de-mando'!$B$4=$A5938),OR('Cuadro-de-mando'!$E$4="(Todas)",'Cuadro-de-mando'!$E$4=$B5938),OR('Cuadro-de-mando'!$H$4="(Todas)",'Cuadro-de-mando'!$H$4=$C5938),OR('Cuadro-de-mando'!$K$4="(Todas)",'Cuadro-de-mando'!$K$4=$E5938),OR('Cuadro-de-mando'!$N$4="(Todos)",'Cuadro-de-mando'!$N$4=$F5938)),1,0))</f>
        <v>1</v>
      </c>
    </row>
    <row r="5939" spans="1:10" x14ac:dyDescent="0.25">
      <c r="A5939" t="str">
        <f>IF(Tienda_3!$A1139="","","Tienda 3")</f>
        <v>Tienda 3</v>
      </c>
      <c r="B5939" t="str">
        <f>IF($A5939="","",Tienda_3!B1139)</f>
        <v>Electrónicos</v>
      </c>
      <c r="C5939" t="str">
        <f>IF($A5939="","",Tienda_3!G1139)</f>
        <v>Pereira</v>
      </c>
      <c r="D5939" t="str">
        <f>IF($A5939="","",Tienda_3!F1139)</f>
        <v>Blanca Ramirez</v>
      </c>
      <c r="E5939" t="str">
        <f>IF($A5939="","",Tienda_3!I1139)</f>
        <v>Nequi</v>
      </c>
      <c r="F5939">
        <f>IF($A5939="","",VALUE(RIGHT(Tienda_3!E1139,4)))</f>
        <v>2022</v>
      </c>
      <c r="G5939">
        <f>IF($A5939="","",Tienda_3!C1139)</f>
        <v>769700</v>
      </c>
      <c r="H5939">
        <f>IF($A5939="","",Tienda_3!D1139)</f>
        <v>39200</v>
      </c>
      <c r="I5939">
        <f>IF($A5939="","",Tienda_3!H1139)</f>
        <v>5</v>
      </c>
      <c r="J5939">
        <f>IF($A5939="",0,IF(AND(OR('Cuadro-de-mando'!$B$4="(Todas)",'Cuadro-de-mando'!$B$4=$A5939),OR('Cuadro-de-mando'!$E$4="(Todas)",'Cuadro-de-mando'!$E$4=$B5939),OR('Cuadro-de-mando'!$H$4="(Todas)",'Cuadro-de-mando'!$H$4=$C5939),OR('Cuadro-de-mando'!$K$4="(Todas)",'Cuadro-de-mando'!$K$4=$E5939),OR('Cuadro-de-mando'!$N$4="(Todos)",'Cuadro-de-mando'!$N$4=$F5939)),1,0))</f>
        <v>1</v>
      </c>
    </row>
    <row r="5940" spans="1:10" x14ac:dyDescent="0.25">
      <c r="A5940" t="str">
        <f>IF(Tienda_3!$A1140="","","Tienda 3")</f>
        <v>Tienda 3</v>
      </c>
      <c r="B5940" t="str">
        <f>IF($A5940="","",Tienda_3!B1140)</f>
        <v>Muebles</v>
      </c>
      <c r="C5940" t="str">
        <f>IF($A5940="","",Tienda_3!G1140)</f>
        <v>Pereira</v>
      </c>
      <c r="D5940" t="str">
        <f>IF($A5940="","",Tienda_3!F1140)</f>
        <v>Mariana Herrera</v>
      </c>
      <c r="E5940" t="str">
        <f>IF($A5940="","",Tienda_3!I1140)</f>
        <v>Tarjeta de crédito</v>
      </c>
      <c r="F5940">
        <f>IF($A5940="","",VALUE(RIGHT(Tienda_3!E1140,4)))</f>
        <v>2022</v>
      </c>
      <c r="G5940">
        <f>IF($A5940="","",Tienda_3!C1140)</f>
        <v>120500</v>
      </c>
      <c r="H5940">
        <f>IF($A5940="","",Tienda_3!D1140)</f>
        <v>7700</v>
      </c>
      <c r="I5940">
        <f>IF($A5940="","",Tienda_3!H1140)</f>
        <v>5</v>
      </c>
      <c r="J5940">
        <f>IF($A5940="",0,IF(AND(OR('Cuadro-de-mando'!$B$4="(Todas)",'Cuadro-de-mando'!$B$4=$A5940),OR('Cuadro-de-mando'!$E$4="(Todas)",'Cuadro-de-mando'!$E$4=$B5940),OR('Cuadro-de-mando'!$H$4="(Todas)",'Cuadro-de-mando'!$H$4=$C5940),OR('Cuadro-de-mando'!$K$4="(Todas)",'Cuadro-de-mando'!$K$4=$E5940),OR('Cuadro-de-mando'!$N$4="(Todos)",'Cuadro-de-mando'!$N$4=$F5940)),1,0))</f>
        <v>1</v>
      </c>
    </row>
    <row r="5941" spans="1:10" x14ac:dyDescent="0.25">
      <c r="A5941" t="str">
        <f>IF(Tienda_3!$A1141="","","Tienda 3")</f>
        <v>Tienda 3</v>
      </c>
      <c r="B5941" t="str">
        <f>IF($A5941="","",Tienda_3!B1141)</f>
        <v>Electrodomésticos</v>
      </c>
      <c r="C5941" t="str">
        <f>IF($A5941="","",Tienda_3!G1141)</f>
        <v>Bogotá</v>
      </c>
      <c r="D5941" t="str">
        <f>IF($A5941="","",Tienda_3!F1141)</f>
        <v>Juliana Costa</v>
      </c>
      <c r="E5941" t="str">
        <f>IF($A5941="","",Tienda_3!I1141)</f>
        <v>Tarjeta de crédito</v>
      </c>
      <c r="F5941">
        <f>IF($A5941="","",VALUE(RIGHT(Tienda_3!E1141,4)))</f>
        <v>2022</v>
      </c>
      <c r="G5941">
        <f>IF($A5941="","",Tienda_3!C1141)</f>
        <v>682800</v>
      </c>
      <c r="H5941">
        <f>IF($A5941="","",Tienda_3!D1141)</f>
        <v>37400</v>
      </c>
      <c r="I5941">
        <f>IF($A5941="","",Tienda_3!H1141)</f>
        <v>5</v>
      </c>
      <c r="J5941">
        <f>IF($A5941="",0,IF(AND(OR('Cuadro-de-mando'!$B$4="(Todas)",'Cuadro-de-mando'!$B$4=$A5941),OR('Cuadro-de-mando'!$E$4="(Todas)",'Cuadro-de-mando'!$E$4=$B5941),OR('Cuadro-de-mando'!$H$4="(Todas)",'Cuadro-de-mando'!$H$4=$C5941),OR('Cuadro-de-mando'!$K$4="(Todas)",'Cuadro-de-mando'!$K$4=$E5941),OR('Cuadro-de-mando'!$N$4="(Todos)",'Cuadro-de-mando'!$N$4=$F5941)),1,0))</f>
        <v>1</v>
      </c>
    </row>
    <row r="5942" spans="1:10" x14ac:dyDescent="0.25">
      <c r="A5942" t="str">
        <f>IF(Tienda_3!$A1142="","","Tienda 3")</f>
        <v>Tienda 3</v>
      </c>
      <c r="B5942" t="str">
        <f>IF($A5942="","",Tienda_3!B1142)</f>
        <v>Muebles</v>
      </c>
      <c r="C5942" t="str">
        <f>IF($A5942="","",Tienda_3!G1142)</f>
        <v>Medellín</v>
      </c>
      <c r="D5942" t="str">
        <f>IF($A5942="","",Tienda_3!F1142)</f>
        <v>Izabela de León</v>
      </c>
      <c r="E5942" t="str">
        <f>IF($A5942="","",Tienda_3!I1142)</f>
        <v>Tarjeta de crédito</v>
      </c>
      <c r="F5942">
        <f>IF($A5942="","",VALUE(RIGHT(Tienda_3!E1142,4)))</f>
        <v>2021</v>
      </c>
      <c r="G5942">
        <f>IF($A5942="","",Tienda_3!C1142)</f>
        <v>328800</v>
      </c>
      <c r="H5942">
        <f>IF($A5942="","",Tienda_3!D1142)</f>
        <v>17700</v>
      </c>
      <c r="I5942">
        <f>IF($A5942="","",Tienda_3!H1142)</f>
        <v>1</v>
      </c>
      <c r="J5942">
        <f>IF($A5942="",0,IF(AND(OR('Cuadro-de-mando'!$B$4="(Todas)",'Cuadro-de-mando'!$B$4=$A5942),OR('Cuadro-de-mando'!$E$4="(Todas)",'Cuadro-de-mando'!$E$4=$B5942),OR('Cuadro-de-mando'!$H$4="(Todas)",'Cuadro-de-mando'!$H$4=$C5942),OR('Cuadro-de-mando'!$K$4="(Todas)",'Cuadro-de-mando'!$K$4=$E5942),OR('Cuadro-de-mando'!$N$4="(Todos)",'Cuadro-de-mando'!$N$4=$F5942)),1,0))</f>
        <v>1</v>
      </c>
    </row>
    <row r="5943" spans="1:10" x14ac:dyDescent="0.25">
      <c r="A5943" t="str">
        <f>IF(Tienda_3!$A1143="","","Tienda 3")</f>
        <v>Tienda 3</v>
      </c>
      <c r="B5943" t="str">
        <f>IF($A5943="","",Tienda_3!B1143)</f>
        <v>Juguetes</v>
      </c>
      <c r="C5943" t="str">
        <f>IF($A5943="","",Tienda_3!G1143)</f>
        <v>Bogotá</v>
      </c>
      <c r="D5943" t="str">
        <f>IF($A5943="","",Tienda_3!F1143)</f>
        <v>Ángel Rodriguez</v>
      </c>
      <c r="E5943" t="str">
        <f>IF($A5943="","",Tienda_3!I1143)</f>
        <v>Tarjeta de crédito</v>
      </c>
      <c r="F5943">
        <f>IF($A5943="","",VALUE(RIGHT(Tienda_3!E1143,4)))</f>
        <v>2020</v>
      </c>
      <c r="G5943">
        <f>IF($A5943="","",Tienda_3!C1143)</f>
        <v>15300</v>
      </c>
      <c r="H5943">
        <f>IF($A5943="","",Tienda_3!D1143)</f>
        <v>0</v>
      </c>
      <c r="I5943">
        <f>IF($A5943="","",Tienda_3!H1143)</f>
        <v>5</v>
      </c>
      <c r="J5943">
        <f>IF($A5943="",0,IF(AND(OR('Cuadro-de-mando'!$B$4="(Todas)",'Cuadro-de-mando'!$B$4=$A5943),OR('Cuadro-de-mando'!$E$4="(Todas)",'Cuadro-de-mando'!$E$4=$B5943),OR('Cuadro-de-mando'!$H$4="(Todas)",'Cuadro-de-mando'!$H$4=$C5943),OR('Cuadro-de-mando'!$K$4="(Todas)",'Cuadro-de-mando'!$K$4=$E5943),OR('Cuadro-de-mando'!$N$4="(Todos)",'Cuadro-de-mando'!$N$4=$F5943)),1,0))</f>
        <v>1</v>
      </c>
    </row>
    <row r="5944" spans="1:10" x14ac:dyDescent="0.25">
      <c r="A5944" t="str">
        <f>IF(Tienda_3!$A1144="","","Tienda 3")</f>
        <v>Tienda 3</v>
      </c>
      <c r="B5944" t="str">
        <f>IF($A5944="","",Tienda_3!B1144)</f>
        <v>Deportes y diversión</v>
      </c>
      <c r="C5944" t="str">
        <f>IF($A5944="","",Tienda_3!G1144)</f>
        <v>Medellín</v>
      </c>
      <c r="D5944" t="str">
        <f>IF($A5944="","",Tienda_3!F1144)</f>
        <v>Juan Fernandez</v>
      </c>
      <c r="E5944" t="str">
        <f>IF($A5944="","",Tienda_3!I1144)</f>
        <v>Nequi</v>
      </c>
      <c r="F5944">
        <f>IF($A5944="","",VALUE(RIGHT(Tienda_3!E1144,4)))</f>
        <v>2020</v>
      </c>
      <c r="G5944">
        <f>IF($A5944="","",Tienda_3!C1144)</f>
        <v>28700</v>
      </c>
      <c r="H5944">
        <f>IF($A5944="","",Tienda_3!D1144)</f>
        <v>1700</v>
      </c>
      <c r="I5944">
        <f>IF($A5944="","",Tienda_3!H1144)</f>
        <v>5</v>
      </c>
      <c r="J5944">
        <f>IF($A5944="",0,IF(AND(OR('Cuadro-de-mando'!$B$4="(Todas)",'Cuadro-de-mando'!$B$4=$A5944),OR('Cuadro-de-mando'!$E$4="(Todas)",'Cuadro-de-mando'!$E$4=$B5944),OR('Cuadro-de-mando'!$H$4="(Todas)",'Cuadro-de-mando'!$H$4=$C5944),OR('Cuadro-de-mando'!$K$4="(Todas)",'Cuadro-de-mando'!$K$4=$E5944),OR('Cuadro-de-mando'!$N$4="(Todos)",'Cuadro-de-mando'!$N$4=$F5944)),1,0))</f>
        <v>1</v>
      </c>
    </row>
    <row r="5945" spans="1:10" x14ac:dyDescent="0.25">
      <c r="A5945" t="str">
        <f>IF(Tienda_3!$A1145="","","Tienda 3")</f>
        <v>Tienda 3</v>
      </c>
      <c r="B5945" t="str">
        <f>IF($A5945="","",Tienda_3!B1145)</f>
        <v>Muebles</v>
      </c>
      <c r="C5945" t="str">
        <f>IF($A5945="","",Tienda_3!G1145)</f>
        <v>Cali</v>
      </c>
      <c r="D5945" t="str">
        <f>IF($A5945="","",Tienda_3!F1145)</f>
        <v>Lucas Olivera</v>
      </c>
      <c r="E5945" t="str">
        <f>IF($A5945="","",Tienda_3!I1145)</f>
        <v>Tarjeta de crédito</v>
      </c>
      <c r="F5945">
        <f>IF($A5945="","",VALUE(RIGHT(Tienda_3!E1145,4)))</f>
        <v>2020</v>
      </c>
      <c r="G5945">
        <f>IF($A5945="","",Tienda_3!C1145)</f>
        <v>874100</v>
      </c>
      <c r="H5945">
        <f>IF($A5945="","",Tienda_3!D1145)</f>
        <v>46900</v>
      </c>
      <c r="I5945">
        <f>IF($A5945="","",Tienda_3!H1145)</f>
        <v>4</v>
      </c>
      <c r="J5945">
        <f>IF($A5945="",0,IF(AND(OR('Cuadro-de-mando'!$B$4="(Todas)",'Cuadro-de-mando'!$B$4=$A5945),OR('Cuadro-de-mando'!$E$4="(Todas)",'Cuadro-de-mando'!$E$4=$B5945),OR('Cuadro-de-mando'!$H$4="(Todas)",'Cuadro-de-mando'!$H$4=$C5945),OR('Cuadro-de-mando'!$K$4="(Todas)",'Cuadro-de-mando'!$K$4=$E5945),OR('Cuadro-de-mando'!$N$4="(Todos)",'Cuadro-de-mando'!$N$4=$F5945)),1,0))</f>
        <v>1</v>
      </c>
    </row>
    <row r="5946" spans="1:10" x14ac:dyDescent="0.25">
      <c r="A5946" t="str">
        <f>IF(Tienda_3!$A1146="","","Tienda 3")</f>
        <v>Tienda 3</v>
      </c>
      <c r="B5946" t="str">
        <f>IF($A5946="","",Tienda_3!B1146)</f>
        <v>Muebles</v>
      </c>
      <c r="C5946" t="str">
        <f>IF($A5946="","",Tienda_3!G1146)</f>
        <v>Bogotá</v>
      </c>
      <c r="D5946" t="str">
        <f>IF($A5946="","",Tienda_3!F1146)</f>
        <v>Maria Alfonso</v>
      </c>
      <c r="E5946" t="str">
        <f>IF($A5946="","",Tienda_3!I1146)</f>
        <v>Tarjeta de crédito</v>
      </c>
      <c r="F5946">
        <f>IF($A5946="","",VALUE(RIGHT(Tienda_3!E1146,4)))</f>
        <v>2023</v>
      </c>
      <c r="G5946">
        <f>IF($A5946="","",Tienda_3!C1146)</f>
        <v>603100</v>
      </c>
      <c r="H5946">
        <f>IF($A5946="","",Tienda_3!D1146)</f>
        <v>32600</v>
      </c>
      <c r="I5946">
        <f>IF($A5946="","",Tienda_3!H1146)</f>
        <v>5</v>
      </c>
      <c r="J5946">
        <f>IF($A5946="",0,IF(AND(OR('Cuadro-de-mando'!$B$4="(Todas)",'Cuadro-de-mando'!$B$4=$A5946),OR('Cuadro-de-mando'!$E$4="(Todas)",'Cuadro-de-mando'!$E$4=$B5946),OR('Cuadro-de-mando'!$H$4="(Todas)",'Cuadro-de-mando'!$H$4=$C5946),OR('Cuadro-de-mando'!$K$4="(Todas)",'Cuadro-de-mando'!$K$4=$E5946),OR('Cuadro-de-mando'!$N$4="(Todos)",'Cuadro-de-mando'!$N$4=$F5946)),1,0))</f>
        <v>1</v>
      </c>
    </row>
    <row r="5947" spans="1:10" x14ac:dyDescent="0.25">
      <c r="A5947" t="str">
        <f>IF(Tienda_3!$A1147="","","Tienda 3")</f>
        <v>Tienda 3</v>
      </c>
      <c r="B5947" t="str">
        <f>IF($A5947="","",Tienda_3!B1147)</f>
        <v>Juguetes</v>
      </c>
      <c r="C5947" t="str">
        <f>IF($A5947="","",Tienda_3!G1147)</f>
        <v>Bogotá</v>
      </c>
      <c r="D5947" t="str">
        <f>IF($A5947="","",Tienda_3!F1147)</f>
        <v>Rafael Acosta</v>
      </c>
      <c r="E5947" t="str">
        <f>IF($A5947="","",Tienda_3!I1147)</f>
        <v>Tarjeta de crédito</v>
      </c>
      <c r="F5947">
        <f>IF($A5947="","",VALUE(RIGHT(Tienda_3!E1147,4)))</f>
        <v>2022</v>
      </c>
      <c r="G5947">
        <f>IF($A5947="","",Tienda_3!C1147)</f>
        <v>16100</v>
      </c>
      <c r="H5947">
        <f>IF($A5947="","",Tienda_3!D1147)</f>
        <v>1300</v>
      </c>
      <c r="I5947">
        <f>IF($A5947="","",Tienda_3!H1147)</f>
        <v>5</v>
      </c>
      <c r="J5947">
        <f>IF($A5947="",0,IF(AND(OR('Cuadro-de-mando'!$B$4="(Todas)",'Cuadro-de-mando'!$B$4=$A5947),OR('Cuadro-de-mando'!$E$4="(Todas)",'Cuadro-de-mando'!$E$4=$B5947),OR('Cuadro-de-mando'!$H$4="(Todas)",'Cuadro-de-mando'!$H$4=$C5947),OR('Cuadro-de-mando'!$K$4="(Todas)",'Cuadro-de-mando'!$K$4=$E5947),OR('Cuadro-de-mando'!$N$4="(Todos)",'Cuadro-de-mando'!$N$4=$F5947)),1,0))</f>
        <v>1</v>
      </c>
    </row>
    <row r="5948" spans="1:10" x14ac:dyDescent="0.25">
      <c r="A5948" t="str">
        <f>IF(Tienda_3!$A1148="","","Tienda 3")</f>
        <v>Tienda 3</v>
      </c>
      <c r="B5948" t="str">
        <f>IF($A5948="","",Tienda_3!B1148)</f>
        <v>Muebles</v>
      </c>
      <c r="C5948" t="str">
        <f>IF($A5948="","",Tienda_3!G1148)</f>
        <v>Bogotá</v>
      </c>
      <c r="D5948" t="str">
        <f>IF($A5948="","",Tienda_3!F1148)</f>
        <v>Juliana Costa</v>
      </c>
      <c r="E5948" t="str">
        <f>IF($A5948="","",Tienda_3!I1148)</f>
        <v>Tarjeta de crédito</v>
      </c>
      <c r="F5948">
        <f>IF($A5948="","",VALUE(RIGHT(Tienda_3!E1148,4)))</f>
        <v>2020</v>
      </c>
      <c r="G5948">
        <f>IF($A5948="","",Tienda_3!C1148)</f>
        <v>281800</v>
      </c>
      <c r="H5948">
        <f>IF($A5948="","",Tienda_3!D1148)</f>
        <v>22900</v>
      </c>
      <c r="I5948">
        <f>IF($A5948="","",Tienda_3!H1148)</f>
        <v>3</v>
      </c>
      <c r="J5948">
        <f>IF($A5948="",0,IF(AND(OR('Cuadro-de-mando'!$B$4="(Todas)",'Cuadro-de-mando'!$B$4=$A5948),OR('Cuadro-de-mando'!$E$4="(Todas)",'Cuadro-de-mando'!$E$4=$B5948),OR('Cuadro-de-mando'!$H$4="(Todas)",'Cuadro-de-mando'!$H$4=$C5948),OR('Cuadro-de-mando'!$K$4="(Todas)",'Cuadro-de-mando'!$K$4=$E5948),OR('Cuadro-de-mando'!$N$4="(Todos)",'Cuadro-de-mando'!$N$4=$F5948)),1,0))</f>
        <v>1</v>
      </c>
    </row>
    <row r="5949" spans="1:10" x14ac:dyDescent="0.25">
      <c r="A5949" t="str">
        <f>IF(Tienda_3!$A1149="","","Tienda 3")</f>
        <v>Tienda 3</v>
      </c>
      <c r="B5949" t="str">
        <f>IF($A5949="","",Tienda_3!B1149)</f>
        <v>Libros</v>
      </c>
      <c r="C5949" t="str">
        <f>IF($A5949="","",Tienda_3!G1149)</f>
        <v>Bogotá</v>
      </c>
      <c r="D5949" t="str">
        <f>IF($A5949="","",Tienda_3!F1149)</f>
        <v>Maria Alfonso</v>
      </c>
      <c r="E5949" t="str">
        <f>IF($A5949="","",Tienda_3!I1149)</f>
        <v>Tarjeta de crédito</v>
      </c>
      <c r="F5949">
        <f>IF($A5949="","",VALUE(RIGHT(Tienda_3!E1149,4)))</f>
        <v>2022</v>
      </c>
      <c r="G5949">
        <f>IF($A5949="","",Tienda_3!C1149)</f>
        <v>61900</v>
      </c>
      <c r="H5949">
        <f>IF($A5949="","",Tienda_3!D1149)</f>
        <v>12000</v>
      </c>
      <c r="I5949">
        <f>IF($A5949="","",Tienda_3!H1149)</f>
        <v>3</v>
      </c>
      <c r="J5949">
        <f>IF($A5949="",0,IF(AND(OR('Cuadro-de-mando'!$B$4="(Todas)",'Cuadro-de-mando'!$B$4=$A5949),OR('Cuadro-de-mando'!$E$4="(Todas)",'Cuadro-de-mando'!$E$4=$B5949),OR('Cuadro-de-mando'!$H$4="(Todas)",'Cuadro-de-mando'!$H$4=$C5949),OR('Cuadro-de-mando'!$K$4="(Todas)",'Cuadro-de-mando'!$K$4=$E5949),OR('Cuadro-de-mando'!$N$4="(Todos)",'Cuadro-de-mando'!$N$4=$F5949)),1,0))</f>
        <v>1</v>
      </c>
    </row>
    <row r="5950" spans="1:10" x14ac:dyDescent="0.25">
      <c r="A5950" t="str">
        <f>IF(Tienda_3!$A1150="","","Tienda 3")</f>
        <v>Tienda 3</v>
      </c>
      <c r="B5950" t="str">
        <f>IF($A5950="","",Tienda_3!B1150)</f>
        <v>Muebles</v>
      </c>
      <c r="C5950" t="str">
        <f>IF($A5950="","",Tienda_3!G1150)</f>
        <v>Bogotá</v>
      </c>
      <c r="D5950" t="str">
        <f>IF($A5950="","",Tienda_3!F1150)</f>
        <v>Santiago Silva</v>
      </c>
      <c r="E5950" t="str">
        <f>IF($A5950="","",Tienda_3!I1150)</f>
        <v>Tarjeta de crédito</v>
      </c>
      <c r="F5950">
        <f>IF($A5950="","",VALUE(RIGHT(Tienda_3!E1150,4)))</f>
        <v>2021</v>
      </c>
      <c r="G5950">
        <f>IF($A5950="","",Tienda_3!C1150)</f>
        <v>225600</v>
      </c>
      <c r="H5950">
        <f>IF($A5950="","",Tienda_3!D1150)</f>
        <v>14400</v>
      </c>
      <c r="I5950">
        <f>IF($A5950="","",Tienda_3!H1150)</f>
        <v>1</v>
      </c>
      <c r="J5950">
        <f>IF($A5950="",0,IF(AND(OR('Cuadro-de-mando'!$B$4="(Todas)",'Cuadro-de-mando'!$B$4=$A5950),OR('Cuadro-de-mando'!$E$4="(Todas)",'Cuadro-de-mando'!$E$4=$B5950),OR('Cuadro-de-mando'!$H$4="(Todas)",'Cuadro-de-mando'!$H$4=$C5950),OR('Cuadro-de-mando'!$K$4="(Todas)",'Cuadro-de-mando'!$K$4=$E5950),OR('Cuadro-de-mando'!$N$4="(Todos)",'Cuadro-de-mando'!$N$4=$F5950)),1,0))</f>
        <v>1</v>
      </c>
    </row>
    <row r="5951" spans="1:10" x14ac:dyDescent="0.25">
      <c r="A5951" t="str">
        <f>IF(Tienda_3!$A1151="","","Tienda 3")</f>
        <v>Tienda 3</v>
      </c>
      <c r="B5951" t="str">
        <f>IF($A5951="","",Tienda_3!B1151)</f>
        <v>Libros</v>
      </c>
      <c r="C5951" t="str">
        <f>IF($A5951="","",Tienda_3!G1151)</f>
        <v>Medellín</v>
      </c>
      <c r="D5951" t="str">
        <f>IF($A5951="","",Tienda_3!F1151)</f>
        <v>Lucas Olivera</v>
      </c>
      <c r="E5951" t="str">
        <f>IF($A5951="","",Tienda_3!I1151)</f>
        <v>Nequi</v>
      </c>
      <c r="F5951">
        <f>IF($A5951="","",VALUE(RIGHT(Tienda_3!E1151,4)))</f>
        <v>2022</v>
      </c>
      <c r="G5951">
        <f>IF($A5951="","",Tienda_3!C1151)</f>
        <v>26500</v>
      </c>
      <c r="H5951">
        <f>IF($A5951="","",Tienda_3!D1151)</f>
        <v>6300</v>
      </c>
      <c r="I5951">
        <f>IF($A5951="","",Tienda_3!H1151)</f>
        <v>4</v>
      </c>
      <c r="J5951">
        <f>IF($A5951="",0,IF(AND(OR('Cuadro-de-mando'!$B$4="(Todas)",'Cuadro-de-mando'!$B$4=$A5951),OR('Cuadro-de-mando'!$E$4="(Todas)",'Cuadro-de-mando'!$E$4=$B5951),OR('Cuadro-de-mando'!$H$4="(Todas)",'Cuadro-de-mando'!$H$4=$C5951),OR('Cuadro-de-mando'!$K$4="(Todas)",'Cuadro-de-mando'!$K$4=$E5951),OR('Cuadro-de-mando'!$N$4="(Todos)",'Cuadro-de-mando'!$N$4=$F5951)),1,0))</f>
        <v>1</v>
      </c>
    </row>
    <row r="5952" spans="1:10" x14ac:dyDescent="0.25">
      <c r="A5952" t="str">
        <f>IF(Tienda_3!$A1152="","","Tienda 3")</f>
        <v>Tienda 3</v>
      </c>
      <c r="B5952" t="str">
        <f>IF($A5952="","",Tienda_3!B1152)</f>
        <v>Libros</v>
      </c>
      <c r="C5952" t="str">
        <f>IF($A5952="","",Tienda_3!G1152)</f>
        <v>Bogotá</v>
      </c>
      <c r="D5952" t="str">
        <f>IF($A5952="","",Tienda_3!F1152)</f>
        <v>Rafael Acosta</v>
      </c>
      <c r="E5952" t="str">
        <f>IF($A5952="","",Tienda_3!I1152)</f>
        <v>Tarjeta de crédito</v>
      </c>
      <c r="F5952">
        <f>IF($A5952="","",VALUE(RIGHT(Tienda_3!E1152,4)))</f>
        <v>2020</v>
      </c>
      <c r="G5952">
        <f>IF($A5952="","",Tienda_3!C1152)</f>
        <v>62800</v>
      </c>
      <c r="H5952">
        <f>IF($A5952="","",Tienda_3!D1152)</f>
        <v>9400</v>
      </c>
      <c r="I5952">
        <f>IF($A5952="","",Tienda_3!H1152)</f>
        <v>5</v>
      </c>
      <c r="J5952">
        <f>IF($A5952="",0,IF(AND(OR('Cuadro-de-mando'!$B$4="(Todas)",'Cuadro-de-mando'!$B$4=$A5952),OR('Cuadro-de-mando'!$E$4="(Todas)",'Cuadro-de-mando'!$E$4=$B5952),OR('Cuadro-de-mando'!$H$4="(Todas)",'Cuadro-de-mando'!$H$4=$C5952),OR('Cuadro-de-mando'!$K$4="(Todas)",'Cuadro-de-mando'!$K$4=$E5952),OR('Cuadro-de-mando'!$N$4="(Todos)",'Cuadro-de-mando'!$N$4=$F5952)),1,0))</f>
        <v>1</v>
      </c>
    </row>
    <row r="5953" spans="1:10" x14ac:dyDescent="0.25">
      <c r="A5953" t="str">
        <f>IF(Tienda_3!$A1153="","","Tienda 3")</f>
        <v>Tienda 3</v>
      </c>
      <c r="B5953" t="str">
        <f>IF($A5953="","",Tienda_3!B1153)</f>
        <v>Deportes y diversión</v>
      </c>
      <c r="C5953" t="str">
        <f>IF($A5953="","",Tienda_3!G1153)</f>
        <v>Medellín</v>
      </c>
      <c r="D5953" t="str">
        <f>IF($A5953="","",Tienda_3!F1153)</f>
        <v>Santiago Silva</v>
      </c>
      <c r="E5953" t="str">
        <f>IF($A5953="","",Tienda_3!I1153)</f>
        <v>Tarjeta de crédito</v>
      </c>
      <c r="F5953">
        <f>IF($A5953="","",VALUE(RIGHT(Tienda_3!E1153,4)))</f>
        <v>2023</v>
      </c>
      <c r="G5953">
        <f>IF($A5953="","",Tienda_3!C1153)</f>
        <v>41500</v>
      </c>
      <c r="H5953">
        <f>IF($A5953="","",Tienda_3!D1153)</f>
        <v>7000</v>
      </c>
      <c r="I5953">
        <f>IF($A5953="","",Tienda_3!H1153)</f>
        <v>3</v>
      </c>
      <c r="J5953">
        <f>IF($A5953="",0,IF(AND(OR('Cuadro-de-mando'!$B$4="(Todas)",'Cuadro-de-mando'!$B$4=$A5953),OR('Cuadro-de-mando'!$E$4="(Todas)",'Cuadro-de-mando'!$E$4=$B5953),OR('Cuadro-de-mando'!$H$4="(Todas)",'Cuadro-de-mando'!$H$4=$C5953),OR('Cuadro-de-mando'!$K$4="(Todas)",'Cuadro-de-mando'!$K$4=$E5953),OR('Cuadro-de-mando'!$N$4="(Todos)",'Cuadro-de-mando'!$N$4=$F5953)),1,0))</f>
        <v>1</v>
      </c>
    </row>
    <row r="5954" spans="1:10" x14ac:dyDescent="0.25">
      <c r="A5954" t="str">
        <f>IF(Tienda_3!$A1154="","","Tienda 3")</f>
        <v>Tienda 3</v>
      </c>
      <c r="B5954" t="str">
        <f>IF($A5954="","",Tienda_3!B1154)</f>
        <v>Juguetes</v>
      </c>
      <c r="C5954" t="str">
        <f>IF($A5954="","",Tienda_3!G1154)</f>
        <v>Bucaramanga</v>
      </c>
      <c r="D5954" t="str">
        <f>IF($A5954="","",Tienda_3!F1154)</f>
        <v>Mariana Herrera</v>
      </c>
      <c r="E5954" t="str">
        <f>IF($A5954="","",Tienda_3!I1154)</f>
        <v>Tarjeta de crédito</v>
      </c>
      <c r="F5954">
        <f>IF($A5954="","",VALUE(RIGHT(Tienda_3!E1154,4)))</f>
        <v>2020</v>
      </c>
      <c r="G5954">
        <f>IF($A5954="","",Tienda_3!C1154)</f>
        <v>85500</v>
      </c>
      <c r="H5954">
        <f>IF($A5954="","",Tienda_3!D1154)</f>
        <v>4900</v>
      </c>
      <c r="I5954">
        <f>IF($A5954="","",Tienda_3!H1154)</f>
        <v>5</v>
      </c>
      <c r="J5954">
        <f>IF($A5954="",0,IF(AND(OR('Cuadro-de-mando'!$B$4="(Todas)",'Cuadro-de-mando'!$B$4=$A5954),OR('Cuadro-de-mando'!$E$4="(Todas)",'Cuadro-de-mando'!$E$4=$B5954),OR('Cuadro-de-mando'!$H$4="(Todas)",'Cuadro-de-mando'!$H$4=$C5954),OR('Cuadro-de-mando'!$K$4="(Todas)",'Cuadro-de-mando'!$K$4=$E5954),OR('Cuadro-de-mando'!$N$4="(Todos)",'Cuadro-de-mando'!$N$4=$F5954)),1,0))</f>
        <v>1</v>
      </c>
    </row>
    <row r="5955" spans="1:10" x14ac:dyDescent="0.25">
      <c r="A5955" t="str">
        <f>IF(Tienda_3!$A1155="","","Tienda 3")</f>
        <v>Tienda 3</v>
      </c>
      <c r="B5955" t="str">
        <f>IF($A5955="","",Tienda_3!B1155)</f>
        <v>Instrumentos musicales</v>
      </c>
      <c r="C5955" t="str">
        <f>IF($A5955="","",Tienda_3!G1155)</f>
        <v>Cúcuta</v>
      </c>
      <c r="D5955" t="str">
        <f>IF($A5955="","",Tienda_3!F1155)</f>
        <v>Juan Fernandez</v>
      </c>
      <c r="E5955" t="str">
        <f>IF($A5955="","",Tienda_3!I1155)</f>
        <v>Tarjeta de crédito</v>
      </c>
      <c r="F5955">
        <f>IF($A5955="","",VALUE(RIGHT(Tienda_3!E1155,4)))</f>
        <v>2022</v>
      </c>
      <c r="G5955">
        <f>IF($A5955="","",Tienda_3!C1155)</f>
        <v>253200</v>
      </c>
      <c r="H5955">
        <f>IF($A5955="","",Tienda_3!D1155)</f>
        <v>13700</v>
      </c>
      <c r="I5955">
        <f>IF($A5955="","",Tienda_3!H1155)</f>
        <v>5</v>
      </c>
      <c r="J5955">
        <f>IF($A5955="",0,IF(AND(OR('Cuadro-de-mando'!$B$4="(Todas)",'Cuadro-de-mando'!$B$4=$A5955),OR('Cuadro-de-mando'!$E$4="(Todas)",'Cuadro-de-mando'!$E$4=$B5955),OR('Cuadro-de-mando'!$H$4="(Todas)",'Cuadro-de-mando'!$H$4=$C5955),OR('Cuadro-de-mando'!$K$4="(Todas)",'Cuadro-de-mando'!$K$4=$E5955),OR('Cuadro-de-mando'!$N$4="(Todos)",'Cuadro-de-mando'!$N$4=$F5955)),1,0))</f>
        <v>1</v>
      </c>
    </row>
    <row r="5956" spans="1:10" x14ac:dyDescent="0.25">
      <c r="A5956" t="str">
        <f>IF(Tienda_3!$A1156="","","Tienda 3")</f>
        <v>Tienda 3</v>
      </c>
      <c r="B5956" t="str">
        <f>IF($A5956="","",Tienda_3!B1156)</f>
        <v>Muebles</v>
      </c>
      <c r="C5956" t="str">
        <f>IF($A5956="","",Tienda_3!G1156)</f>
        <v>Medellín</v>
      </c>
      <c r="D5956" t="str">
        <f>IF($A5956="","",Tienda_3!F1156)</f>
        <v>Izabela de León</v>
      </c>
      <c r="E5956" t="str">
        <f>IF($A5956="","",Tienda_3!I1156)</f>
        <v>Nequi</v>
      </c>
      <c r="F5956">
        <f>IF($A5956="","",VALUE(RIGHT(Tienda_3!E1156,4)))</f>
        <v>2020</v>
      </c>
      <c r="G5956">
        <f>IF($A5956="","",Tienda_3!C1156)</f>
        <v>677400</v>
      </c>
      <c r="H5956">
        <f>IF($A5956="","",Tienda_3!D1156)</f>
        <v>36500</v>
      </c>
      <c r="I5956">
        <f>IF($A5956="","",Tienda_3!H1156)</f>
        <v>4</v>
      </c>
      <c r="J5956">
        <f>IF($A5956="",0,IF(AND(OR('Cuadro-de-mando'!$B$4="(Todas)",'Cuadro-de-mando'!$B$4=$A5956),OR('Cuadro-de-mando'!$E$4="(Todas)",'Cuadro-de-mando'!$E$4=$B5956),OR('Cuadro-de-mando'!$H$4="(Todas)",'Cuadro-de-mando'!$H$4=$C5956),OR('Cuadro-de-mando'!$K$4="(Todas)",'Cuadro-de-mando'!$K$4=$E5956),OR('Cuadro-de-mando'!$N$4="(Todos)",'Cuadro-de-mando'!$N$4=$F5956)),1,0))</f>
        <v>1</v>
      </c>
    </row>
    <row r="5957" spans="1:10" x14ac:dyDescent="0.25">
      <c r="A5957" t="str">
        <f>IF(Tienda_3!$A1157="","","Tienda 3")</f>
        <v>Tienda 3</v>
      </c>
      <c r="B5957" t="str">
        <f>IF($A5957="","",Tienda_3!B1157)</f>
        <v>Deportes y diversión</v>
      </c>
      <c r="C5957" t="str">
        <f>IF($A5957="","",Tienda_3!G1157)</f>
        <v>Bogotá</v>
      </c>
      <c r="D5957" t="str">
        <f>IF($A5957="","",Tienda_3!F1157)</f>
        <v>Juan Fernandez</v>
      </c>
      <c r="E5957" t="str">
        <f>IF($A5957="","",Tienda_3!I1157)</f>
        <v>Tarjeta de crédito</v>
      </c>
      <c r="F5957">
        <f>IF($A5957="","",VALUE(RIGHT(Tienda_3!E1157,4)))</f>
        <v>2021</v>
      </c>
      <c r="G5957">
        <f>IF($A5957="","",Tienda_3!C1157)</f>
        <v>40400</v>
      </c>
      <c r="H5957">
        <f>IF($A5957="","",Tienda_3!D1157)</f>
        <v>0</v>
      </c>
      <c r="I5957">
        <f>IF($A5957="","",Tienda_3!H1157)</f>
        <v>1</v>
      </c>
      <c r="J5957">
        <f>IF($A5957="",0,IF(AND(OR('Cuadro-de-mando'!$B$4="(Todas)",'Cuadro-de-mando'!$B$4=$A5957),OR('Cuadro-de-mando'!$E$4="(Todas)",'Cuadro-de-mando'!$E$4=$B5957),OR('Cuadro-de-mando'!$H$4="(Todas)",'Cuadro-de-mando'!$H$4=$C5957),OR('Cuadro-de-mando'!$K$4="(Todas)",'Cuadro-de-mando'!$K$4=$E5957),OR('Cuadro-de-mando'!$N$4="(Todos)",'Cuadro-de-mando'!$N$4=$F5957)),1,0))</f>
        <v>1</v>
      </c>
    </row>
    <row r="5958" spans="1:10" x14ac:dyDescent="0.25">
      <c r="A5958" t="str">
        <f>IF(Tienda_3!$A1158="","","Tienda 3")</f>
        <v>Tienda 3</v>
      </c>
      <c r="B5958" t="str">
        <f>IF($A5958="","",Tienda_3!B1158)</f>
        <v>Libros</v>
      </c>
      <c r="C5958" t="str">
        <f>IF($A5958="","",Tienda_3!G1158)</f>
        <v>Medellín</v>
      </c>
      <c r="D5958" t="str">
        <f>IF($A5958="","",Tienda_3!F1158)</f>
        <v>Rafael Acosta</v>
      </c>
      <c r="E5958" t="str">
        <f>IF($A5958="","",Tienda_3!I1158)</f>
        <v>Cupón</v>
      </c>
      <c r="F5958">
        <f>IF($A5958="","",VALUE(RIGHT(Tienda_3!E1158,4)))</f>
        <v>2021</v>
      </c>
      <c r="G5958">
        <f>IF($A5958="","",Tienda_3!C1158)</f>
        <v>64300</v>
      </c>
      <c r="H5958">
        <f>IF($A5958="","",Tienda_3!D1158)</f>
        <v>1600</v>
      </c>
      <c r="I5958">
        <f>IF($A5958="","",Tienda_3!H1158)</f>
        <v>5</v>
      </c>
      <c r="J5958">
        <f>IF($A5958="",0,IF(AND(OR('Cuadro-de-mando'!$B$4="(Todas)",'Cuadro-de-mando'!$B$4=$A5958),OR('Cuadro-de-mando'!$E$4="(Todas)",'Cuadro-de-mando'!$E$4=$B5958),OR('Cuadro-de-mando'!$H$4="(Todas)",'Cuadro-de-mando'!$H$4=$C5958),OR('Cuadro-de-mando'!$K$4="(Todas)",'Cuadro-de-mando'!$K$4=$E5958),OR('Cuadro-de-mando'!$N$4="(Todos)",'Cuadro-de-mando'!$N$4=$F5958)),1,0))</f>
        <v>1</v>
      </c>
    </row>
    <row r="5959" spans="1:10" x14ac:dyDescent="0.25">
      <c r="A5959" t="str">
        <f>IF(Tienda_3!$A1159="","","Tienda 3")</f>
        <v>Tienda 3</v>
      </c>
      <c r="B5959" t="str">
        <f>IF($A5959="","",Tienda_3!B1159)</f>
        <v>Muebles</v>
      </c>
      <c r="C5959" t="str">
        <f>IF($A5959="","",Tienda_3!G1159)</f>
        <v>Pereira</v>
      </c>
      <c r="D5959" t="str">
        <f>IF($A5959="","",Tienda_3!F1159)</f>
        <v>Beatriz Morales</v>
      </c>
      <c r="E5959" t="str">
        <f>IF($A5959="","",Tienda_3!I1159)</f>
        <v>Nequi</v>
      </c>
      <c r="F5959">
        <f>IF($A5959="","",VALUE(RIGHT(Tienda_3!E1159,4)))</f>
        <v>2021</v>
      </c>
      <c r="G5959">
        <f>IF($A5959="","",Tienda_3!C1159)</f>
        <v>518400</v>
      </c>
      <c r="H5959">
        <f>IF($A5959="","",Tienda_3!D1159)</f>
        <v>28000</v>
      </c>
      <c r="I5959">
        <f>IF($A5959="","",Tienda_3!H1159)</f>
        <v>4</v>
      </c>
      <c r="J5959">
        <f>IF($A5959="",0,IF(AND(OR('Cuadro-de-mando'!$B$4="(Todas)",'Cuadro-de-mando'!$B$4=$A5959),OR('Cuadro-de-mando'!$E$4="(Todas)",'Cuadro-de-mando'!$E$4=$B5959),OR('Cuadro-de-mando'!$H$4="(Todas)",'Cuadro-de-mando'!$H$4=$C5959),OR('Cuadro-de-mando'!$K$4="(Todas)",'Cuadro-de-mando'!$K$4=$E5959),OR('Cuadro-de-mando'!$N$4="(Todos)",'Cuadro-de-mando'!$N$4=$F5959)),1,0))</f>
        <v>1</v>
      </c>
    </row>
    <row r="5960" spans="1:10" x14ac:dyDescent="0.25">
      <c r="A5960" t="str">
        <f>IF(Tienda_3!$A1160="","","Tienda 3")</f>
        <v>Tienda 3</v>
      </c>
      <c r="B5960" t="str">
        <f>IF($A5960="","",Tienda_3!B1160)</f>
        <v>Electrodomésticos</v>
      </c>
      <c r="C5960" t="str">
        <f>IF($A5960="","",Tienda_3!G1160)</f>
        <v>Bogotá</v>
      </c>
      <c r="D5960" t="str">
        <f>IF($A5960="","",Tienda_3!F1160)</f>
        <v>Beatriz Morales</v>
      </c>
      <c r="E5960" t="str">
        <f>IF($A5960="","",Tienda_3!I1160)</f>
        <v>Tarjeta de crédito</v>
      </c>
      <c r="F5960">
        <f>IF($A5960="","",VALUE(RIGHT(Tienda_3!E1160,4)))</f>
        <v>2021</v>
      </c>
      <c r="G5960">
        <f>IF($A5960="","",Tienda_3!C1160)</f>
        <v>1028900</v>
      </c>
      <c r="H5960">
        <f>IF($A5960="","",Tienda_3!D1160)</f>
        <v>53000</v>
      </c>
      <c r="I5960">
        <f>IF($A5960="","",Tienda_3!H1160)</f>
        <v>5</v>
      </c>
      <c r="J5960">
        <f>IF($A5960="",0,IF(AND(OR('Cuadro-de-mando'!$B$4="(Todas)",'Cuadro-de-mando'!$B$4=$A5960),OR('Cuadro-de-mando'!$E$4="(Todas)",'Cuadro-de-mando'!$E$4=$B5960),OR('Cuadro-de-mando'!$H$4="(Todas)",'Cuadro-de-mando'!$H$4=$C5960),OR('Cuadro-de-mando'!$K$4="(Todas)",'Cuadro-de-mando'!$K$4=$E5960),OR('Cuadro-de-mando'!$N$4="(Todos)",'Cuadro-de-mando'!$N$4=$F5960)),1,0))</f>
        <v>1</v>
      </c>
    </row>
    <row r="5961" spans="1:10" x14ac:dyDescent="0.25">
      <c r="A5961" t="str">
        <f>IF(Tienda_3!$A1161="","","Tienda 3")</f>
        <v>Tienda 3</v>
      </c>
      <c r="B5961" t="str">
        <f>IF($A5961="","",Tienda_3!B1161)</f>
        <v>Electrónicos</v>
      </c>
      <c r="C5961" t="str">
        <f>IF($A5961="","",Tienda_3!G1161)</f>
        <v>Santa Marta</v>
      </c>
      <c r="D5961" t="str">
        <f>IF($A5961="","",Tienda_3!F1161)</f>
        <v>Mariana Herrera</v>
      </c>
      <c r="E5961" t="str">
        <f>IF($A5961="","",Tienda_3!I1161)</f>
        <v>Cupón</v>
      </c>
      <c r="F5961">
        <f>IF($A5961="","",VALUE(RIGHT(Tienda_3!E1161,4)))</f>
        <v>2023</v>
      </c>
      <c r="G5961">
        <f>IF($A5961="","",Tienda_3!C1161)</f>
        <v>1302900</v>
      </c>
      <c r="H5961">
        <f>IF($A5961="","",Tienda_3!D1161)</f>
        <v>67600</v>
      </c>
      <c r="I5961">
        <f>IF($A5961="","",Tienda_3!H1161)</f>
        <v>3</v>
      </c>
      <c r="J5961">
        <f>IF($A5961="",0,IF(AND(OR('Cuadro-de-mando'!$B$4="(Todas)",'Cuadro-de-mando'!$B$4=$A5961),OR('Cuadro-de-mando'!$E$4="(Todas)",'Cuadro-de-mando'!$E$4=$B5961),OR('Cuadro-de-mando'!$H$4="(Todas)",'Cuadro-de-mando'!$H$4=$C5961),OR('Cuadro-de-mando'!$K$4="(Todas)",'Cuadro-de-mando'!$K$4=$E5961),OR('Cuadro-de-mando'!$N$4="(Todos)",'Cuadro-de-mando'!$N$4=$F5961)),1,0))</f>
        <v>1</v>
      </c>
    </row>
    <row r="5962" spans="1:10" x14ac:dyDescent="0.25">
      <c r="A5962" t="str">
        <f>IF(Tienda_3!$A1162="","","Tienda 3")</f>
        <v>Tienda 3</v>
      </c>
      <c r="B5962" t="str">
        <f>IF($A5962="","",Tienda_3!B1162)</f>
        <v>Instrumentos musicales</v>
      </c>
      <c r="C5962" t="str">
        <f>IF($A5962="","",Tienda_3!G1162)</f>
        <v>Cali</v>
      </c>
      <c r="D5962" t="str">
        <f>IF($A5962="","",Tienda_3!F1162)</f>
        <v>Blanca Ramirez</v>
      </c>
      <c r="E5962" t="str">
        <f>IF($A5962="","",Tienda_3!I1162)</f>
        <v>Tarjeta de crédito</v>
      </c>
      <c r="F5962">
        <f>IF($A5962="","",VALUE(RIGHT(Tienda_3!E1162,4)))</f>
        <v>2021</v>
      </c>
      <c r="G5962">
        <f>IF($A5962="","",Tienda_3!C1162)</f>
        <v>219300</v>
      </c>
      <c r="H5962">
        <f>IF($A5962="","",Tienda_3!D1162)</f>
        <v>11900</v>
      </c>
      <c r="I5962">
        <f>IF($A5962="","",Tienda_3!H1162)</f>
        <v>1</v>
      </c>
      <c r="J5962">
        <f>IF($A5962="",0,IF(AND(OR('Cuadro-de-mando'!$B$4="(Todas)",'Cuadro-de-mando'!$B$4=$A5962),OR('Cuadro-de-mando'!$E$4="(Todas)",'Cuadro-de-mando'!$E$4=$B5962),OR('Cuadro-de-mando'!$H$4="(Todas)",'Cuadro-de-mando'!$H$4=$C5962),OR('Cuadro-de-mando'!$K$4="(Todas)",'Cuadro-de-mando'!$K$4=$E5962),OR('Cuadro-de-mando'!$N$4="(Todos)",'Cuadro-de-mando'!$N$4=$F5962)),1,0))</f>
        <v>1</v>
      </c>
    </row>
    <row r="5963" spans="1:10" x14ac:dyDescent="0.25">
      <c r="A5963" t="str">
        <f>IF(Tienda_3!$A1163="","","Tienda 3")</f>
        <v>Tienda 3</v>
      </c>
      <c r="B5963" t="str">
        <f>IF($A5963="","",Tienda_3!B1163)</f>
        <v>Juguetes</v>
      </c>
      <c r="C5963" t="str">
        <f>IF($A5963="","",Tienda_3!G1163)</f>
        <v>Medellín</v>
      </c>
      <c r="D5963" t="str">
        <f>IF($A5963="","",Tienda_3!F1163)</f>
        <v>Rafael Acosta</v>
      </c>
      <c r="E5963" t="str">
        <f>IF($A5963="","",Tienda_3!I1163)</f>
        <v>Tarjeta de crédito</v>
      </c>
      <c r="F5963">
        <f>IF($A5963="","",VALUE(RIGHT(Tienda_3!E1163,4)))</f>
        <v>2021</v>
      </c>
      <c r="G5963">
        <f>IF($A5963="","",Tienda_3!C1163)</f>
        <v>71200</v>
      </c>
      <c r="H5963">
        <f>IF($A5963="","",Tienda_3!D1163)</f>
        <v>11200</v>
      </c>
      <c r="I5963">
        <f>IF($A5963="","",Tienda_3!H1163)</f>
        <v>1</v>
      </c>
      <c r="J5963">
        <f>IF($A5963="",0,IF(AND(OR('Cuadro-de-mando'!$B$4="(Todas)",'Cuadro-de-mando'!$B$4=$A5963),OR('Cuadro-de-mando'!$E$4="(Todas)",'Cuadro-de-mando'!$E$4=$B5963),OR('Cuadro-de-mando'!$H$4="(Todas)",'Cuadro-de-mando'!$H$4=$C5963),OR('Cuadro-de-mando'!$K$4="(Todas)",'Cuadro-de-mando'!$K$4=$E5963),OR('Cuadro-de-mando'!$N$4="(Todos)",'Cuadro-de-mando'!$N$4=$F5963)),1,0))</f>
        <v>1</v>
      </c>
    </row>
    <row r="5964" spans="1:10" x14ac:dyDescent="0.25">
      <c r="A5964" t="str">
        <f>IF(Tienda_3!$A1164="","","Tienda 3")</f>
        <v>Tienda 3</v>
      </c>
      <c r="B5964" t="str">
        <f>IF($A5964="","",Tienda_3!B1164)</f>
        <v>Deportes y diversión</v>
      </c>
      <c r="C5964" t="str">
        <f>IF($A5964="","",Tienda_3!G1164)</f>
        <v>Pereira</v>
      </c>
      <c r="D5964" t="str">
        <f>IF($A5964="","",Tienda_3!F1164)</f>
        <v>Blanca Ramirez</v>
      </c>
      <c r="E5964" t="str">
        <f>IF($A5964="","",Tienda_3!I1164)</f>
        <v>Tarjeta de débito</v>
      </c>
      <c r="F5964">
        <f>IF($A5964="","",VALUE(RIGHT(Tienda_3!E1164,4)))</f>
        <v>2020</v>
      </c>
      <c r="G5964">
        <f>IF($A5964="","",Tienda_3!C1164)</f>
        <v>97200</v>
      </c>
      <c r="H5964">
        <f>IF($A5964="","",Tienda_3!D1164)</f>
        <v>3400</v>
      </c>
      <c r="I5964">
        <f>IF($A5964="","",Tienda_3!H1164)</f>
        <v>5</v>
      </c>
      <c r="J5964">
        <f>IF($A5964="",0,IF(AND(OR('Cuadro-de-mando'!$B$4="(Todas)",'Cuadro-de-mando'!$B$4=$A5964),OR('Cuadro-de-mando'!$E$4="(Todas)",'Cuadro-de-mando'!$E$4=$B5964),OR('Cuadro-de-mando'!$H$4="(Todas)",'Cuadro-de-mando'!$H$4=$C5964),OR('Cuadro-de-mando'!$K$4="(Todas)",'Cuadro-de-mando'!$K$4=$E5964),OR('Cuadro-de-mando'!$N$4="(Todos)",'Cuadro-de-mando'!$N$4=$F5964)),1,0))</f>
        <v>1</v>
      </c>
    </row>
    <row r="5965" spans="1:10" x14ac:dyDescent="0.25">
      <c r="A5965" t="str">
        <f>IF(Tienda_3!$A1165="","","Tienda 3")</f>
        <v>Tienda 3</v>
      </c>
      <c r="B5965" t="str">
        <f>IF($A5965="","",Tienda_3!B1165)</f>
        <v>Juguetes</v>
      </c>
      <c r="C5965" t="str">
        <f>IF($A5965="","",Tienda_3!G1165)</f>
        <v>Medellín</v>
      </c>
      <c r="D5965" t="str">
        <f>IF($A5965="","",Tienda_3!F1165)</f>
        <v>Ángel Rodriguez</v>
      </c>
      <c r="E5965" t="str">
        <f>IF($A5965="","",Tienda_3!I1165)</f>
        <v>Tarjeta de crédito</v>
      </c>
      <c r="F5965">
        <f>IF($A5965="","",VALUE(RIGHT(Tienda_3!E1165,4)))</f>
        <v>2020</v>
      </c>
      <c r="G5965">
        <f>IF($A5965="","",Tienda_3!C1165)</f>
        <v>43600</v>
      </c>
      <c r="H5965">
        <f>IF($A5965="","",Tienda_3!D1165)</f>
        <v>0</v>
      </c>
      <c r="I5965">
        <f>IF($A5965="","",Tienda_3!H1165)</f>
        <v>5</v>
      </c>
      <c r="J5965">
        <f>IF($A5965="",0,IF(AND(OR('Cuadro-de-mando'!$B$4="(Todas)",'Cuadro-de-mando'!$B$4=$A5965),OR('Cuadro-de-mando'!$E$4="(Todas)",'Cuadro-de-mando'!$E$4=$B5965),OR('Cuadro-de-mando'!$H$4="(Todas)",'Cuadro-de-mando'!$H$4=$C5965),OR('Cuadro-de-mando'!$K$4="(Todas)",'Cuadro-de-mando'!$K$4=$E5965),OR('Cuadro-de-mando'!$N$4="(Todos)",'Cuadro-de-mando'!$N$4=$F5965)),1,0))</f>
        <v>1</v>
      </c>
    </row>
    <row r="5966" spans="1:10" x14ac:dyDescent="0.25">
      <c r="A5966" t="str">
        <f>IF(Tienda_3!$A1166="","","Tienda 3")</f>
        <v>Tienda 3</v>
      </c>
      <c r="B5966" t="str">
        <f>IF($A5966="","",Tienda_3!B1166)</f>
        <v>Juguetes</v>
      </c>
      <c r="C5966" t="str">
        <f>IF($A5966="","",Tienda_3!G1166)</f>
        <v>Cúcuta</v>
      </c>
      <c r="D5966" t="str">
        <f>IF($A5966="","",Tienda_3!F1166)</f>
        <v>Juan Fernandez</v>
      </c>
      <c r="E5966" t="str">
        <f>IF($A5966="","",Tienda_3!I1166)</f>
        <v>Tarjeta de crédito</v>
      </c>
      <c r="F5966">
        <f>IF($A5966="","",VALUE(RIGHT(Tienda_3!E1166,4)))</f>
        <v>2020</v>
      </c>
      <c r="G5966">
        <f>IF($A5966="","",Tienda_3!C1166)</f>
        <v>18600</v>
      </c>
      <c r="H5966">
        <f>IF($A5966="","",Tienda_3!D1166)</f>
        <v>9700</v>
      </c>
      <c r="I5966">
        <f>IF($A5966="","",Tienda_3!H1166)</f>
        <v>5</v>
      </c>
      <c r="J5966">
        <f>IF($A5966="",0,IF(AND(OR('Cuadro-de-mando'!$B$4="(Todas)",'Cuadro-de-mando'!$B$4=$A5966),OR('Cuadro-de-mando'!$E$4="(Todas)",'Cuadro-de-mando'!$E$4=$B5966),OR('Cuadro-de-mando'!$H$4="(Todas)",'Cuadro-de-mando'!$H$4=$C5966),OR('Cuadro-de-mando'!$K$4="(Todas)",'Cuadro-de-mando'!$K$4=$E5966),OR('Cuadro-de-mando'!$N$4="(Todos)",'Cuadro-de-mando'!$N$4=$F5966)),1,0))</f>
        <v>1</v>
      </c>
    </row>
    <row r="5967" spans="1:10" x14ac:dyDescent="0.25">
      <c r="A5967" t="str">
        <f>IF(Tienda_3!$A1167="","","Tienda 3")</f>
        <v>Tienda 3</v>
      </c>
      <c r="B5967" t="str">
        <f>IF($A5967="","",Tienda_3!B1167)</f>
        <v>Electrónicos</v>
      </c>
      <c r="C5967" t="str">
        <f>IF($A5967="","",Tienda_3!G1167)</f>
        <v>Bogotá</v>
      </c>
      <c r="D5967" t="str">
        <f>IF($A5967="","",Tienda_3!F1167)</f>
        <v>Maria Alfonso</v>
      </c>
      <c r="E5967" t="str">
        <f>IF($A5967="","",Tienda_3!I1167)</f>
        <v>Tarjeta de crédito</v>
      </c>
      <c r="F5967">
        <f>IF($A5967="","",VALUE(RIGHT(Tienda_3!E1167,4)))</f>
        <v>2020</v>
      </c>
      <c r="G5967">
        <f>IF($A5967="","",Tienda_3!C1167)</f>
        <v>195500</v>
      </c>
      <c r="H5967">
        <f>IF($A5967="","",Tienda_3!D1167)</f>
        <v>8600</v>
      </c>
      <c r="I5967">
        <f>IF($A5967="","",Tienda_3!H1167)</f>
        <v>5</v>
      </c>
      <c r="J5967">
        <f>IF($A5967="",0,IF(AND(OR('Cuadro-de-mando'!$B$4="(Todas)",'Cuadro-de-mando'!$B$4=$A5967),OR('Cuadro-de-mando'!$E$4="(Todas)",'Cuadro-de-mando'!$E$4=$B5967),OR('Cuadro-de-mando'!$H$4="(Todas)",'Cuadro-de-mando'!$H$4=$C5967),OR('Cuadro-de-mando'!$K$4="(Todas)",'Cuadro-de-mando'!$K$4=$E5967),OR('Cuadro-de-mando'!$N$4="(Todos)",'Cuadro-de-mando'!$N$4=$F5967)),1,0))</f>
        <v>1</v>
      </c>
    </row>
    <row r="5968" spans="1:10" x14ac:dyDescent="0.25">
      <c r="A5968" t="str">
        <f>IF(Tienda_3!$A1168="","","Tienda 3")</f>
        <v>Tienda 3</v>
      </c>
      <c r="B5968" t="str">
        <f>IF($A5968="","",Tienda_3!B1168)</f>
        <v>Instrumentos musicales</v>
      </c>
      <c r="C5968" t="str">
        <f>IF($A5968="","",Tienda_3!G1168)</f>
        <v>Bogotá</v>
      </c>
      <c r="D5968" t="str">
        <f>IF($A5968="","",Tienda_3!F1168)</f>
        <v>Juan Fernandez</v>
      </c>
      <c r="E5968" t="str">
        <f>IF($A5968="","",Tienda_3!I1168)</f>
        <v>Tarjeta de crédito</v>
      </c>
      <c r="F5968">
        <f>IF($A5968="","",VALUE(RIGHT(Tienda_3!E1168,4)))</f>
        <v>2020</v>
      </c>
      <c r="G5968">
        <f>IF($A5968="","",Tienda_3!C1168)</f>
        <v>76400</v>
      </c>
      <c r="H5968">
        <f>IF($A5968="","",Tienda_3!D1168)</f>
        <v>2300</v>
      </c>
      <c r="I5968">
        <f>IF($A5968="","",Tienda_3!H1168)</f>
        <v>4</v>
      </c>
      <c r="J5968">
        <f>IF($A5968="",0,IF(AND(OR('Cuadro-de-mando'!$B$4="(Todas)",'Cuadro-de-mando'!$B$4=$A5968),OR('Cuadro-de-mando'!$E$4="(Todas)",'Cuadro-de-mando'!$E$4=$B5968),OR('Cuadro-de-mando'!$H$4="(Todas)",'Cuadro-de-mando'!$H$4=$C5968),OR('Cuadro-de-mando'!$K$4="(Todas)",'Cuadro-de-mando'!$K$4=$E5968),OR('Cuadro-de-mando'!$N$4="(Todos)",'Cuadro-de-mando'!$N$4=$F5968)),1,0))</f>
        <v>1</v>
      </c>
    </row>
    <row r="5969" spans="1:10" x14ac:dyDescent="0.25">
      <c r="A5969" t="str">
        <f>IF(Tienda_3!$A1169="","","Tienda 3")</f>
        <v>Tienda 3</v>
      </c>
      <c r="B5969" t="str">
        <f>IF($A5969="","",Tienda_3!B1169)</f>
        <v>Libros</v>
      </c>
      <c r="C5969" t="str">
        <f>IF($A5969="","",Tienda_3!G1169)</f>
        <v>Barranquilla</v>
      </c>
      <c r="D5969" t="str">
        <f>IF($A5969="","",Tienda_3!F1169)</f>
        <v>Juliana Costa</v>
      </c>
      <c r="E5969" t="str">
        <f>IF($A5969="","",Tienda_3!I1169)</f>
        <v>Nequi</v>
      </c>
      <c r="F5969">
        <f>IF($A5969="","",VALUE(RIGHT(Tienda_3!E1169,4)))</f>
        <v>2020</v>
      </c>
      <c r="G5969">
        <f>IF($A5969="","",Tienda_3!C1169)</f>
        <v>43300</v>
      </c>
      <c r="H5969">
        <f>IF($A5969="","",Tienda_3!D1169)</f>
        <v>0</v>
      </c>
      <c r="I5969">
        <f>IF($A5969="","",Tienda_3!H1169)</f>
        <v>4</v>
      </c>
      <c r="J5969">
        <f>IF($A5969="",0,IF(AND(OR('Cuadro-de-mando'!$B$4="(Todas)",'Cuadro-de-mando'!$B$4=$A5969),OR('Cuadro-de-mando'!$E$4="(Todas)",'Cuadro-de-mando'!$E$4=$B5969),OR('Cuadro-de-mando'!$H$4="(Todas)",'Cuadro-de-mando'!$H$4=$C5969),OR('Cuadro-de-mando'!$K$4="(Todas)",'Cuadro-de-mando'!$K$4=$E5969),OR('Cuadro-de-mando'!$N$4="(Todos)",'Cuadro-de-mando'!$N$4=$F5969)),1,0))</f>
        <v>1</v>
      </c>
    </row>
    <row r="5970" spans="1:10" x14ac:dyDescent="0.25">
      <c r="A5970" t="str">
        <f>IF(Tienda_3!$A1170="","","Tienda 3")</f>
        <v>Tienda 3</v>
      </c>
      <c r="B5970" t="str">
        <f>IF($A5970="","",Tienda_3!B1170)</f>
        <v>Libros</v>
      </c>
      <c r="C5970" t="str">
        <f>IF($A5970="","",Tienda_3!G1170)</f>
        <v>Bucaramanga</v>
      </c>
      <c r="D5970" t="str">
        <f>IF($A5970="","",Tienda_3!F1170)</f>
        <v>Santiago Silva</v>
      </c>
      <c r="E5970" t="str">
        <f>IF($A5970="","",Tienda_3!I1170)</f>
        <v>Tarjeta de débito</v>
      </c>
      <c r="F5970">
        <f>IF($A5970="","",VALUE(RIGHT(Tienda_3!E1170,4)))</f>
        <v>2022</v>
      </c>
      <c r="G5970">
        <f>IF($A5970="","",Tienda_3!C1170)</f>
        <v>54100</v>
      </c>
      <c r="H5970">
        <f>IF($A5970="","",Tienda_3!D1170)</f>
        <v>1100</v>
      </c>
      <c r="I5970">
        <f>IF($A5970="","",Tienda_3!H1170)</f>
        <v>5</v>
      </c>
      <c r="J5970">
        <f>IF($A5970="",0,IF(AND(OR('Cuadro-de-mando'!$B$4="(Todas)",'Cuadro-de-mando'!$B$4=$A5970),OR('Cuadro-de-mando'!$E$4="(Todas)",'Cuadro-de-mando'!$E$4=$B5970),OR('Cuadro-de-mando'!$H$4="(Todas)",'Cuadro-de-mando'!$H$4=$C5970),OR('Cuadro-de-mando'!$K$4="(Todas)",'Cuadro-de-mando'!$K$4=$E5970),OR('Cuadro-de-mando'!$N$4="(Todos)",'Cuadro-de-mando'!$N$4=$F5970)),1,0))</f>
        <v>1</v>
      </c>
    </row>
    <row r="5971" spans="1:10" x14ac:dyDescent="0.25">
      <c r="A5971" t="str">
        <f>IF(Tienda_3!$A1171="","","Tienda 3")</f>
        <v>Tienda 3</v>
      </c>
      <c r="B5971" t="str">
        <f>IF($A5971="","",Tienda_3!B1171)</f>
        <v>Electrónicos</v>
      </c>
      <c r="C5971" t="str">
        <f>IF($A5971="","",Tienda_3!G1171)</f>
        <v>Medellín</v>
      </c>
      <c r="D5971" t="str">
        <f>IF($A5971="","",Tienda_3!F1171)</f>
        <v>Rafael Acosta</v>
      </c>
      <c r="E5971" t="str">
        <f>IF($A5971="","",Tienda_3!I1171)</f>
        <v>Tarjeta de crédito</v>
      </c>
      <c r="F5971">
        <f>IF($A5971="","",VALUE(RIGHT(Tienda_3!E1171,4)))</f>
        <v>2022</v>
      </c>
      <c r="G5971">
        <f>IF($A5971="","",Tienda_3!C1171)</f>
        <v>1616100</v>
      </c>
      <c r="H5971">
        <f>IF($A5971="","",Tienda_3!D1171)</f>
        <v>86700</v>
      </c>
      <c r="I5971">
        <f>IF($A5971="","",Tienda_3!H1171)</f>
        <v>5</v>
      </c>
      <c r="J5971">
        <f>IF($A5971="",0,IF(AND(OR('Cuadro-de-mando'!$B$4="(Todas)",'Cuadro-de-mando'!$B$4=$A5971),OR('Cuadro-de-mando'!$E$4="(Todas)",'Cuadro-de-mando'!$E$4=$B5971),OR('Cuadro-de-mando'!$H$4="(Todas)",'Cuadro-de-mando'!$H$4=$C5971),OR('Cuadro-de-mando'!$K$4="(Todas)",'Cuadro-de-mando'!$K$4=$E5971),OR('Cuadro-de-mando'!$N$4="(Todos)",'Cuadro-de-mando'!$N$4=$F5971)),1,0))</f>
        <v>1</v>
      </c>
    </row>
    <row r="5972" spans="1:10" x14ac:dyDescent="0.25">
      <c r="A5972" t="str">
        <f>IF(Tienda_3!$A1172="","","Tienda 3")</f>
        <v>Tienda 3</v>
      </c>
      <c r="B5972" t="str">
        <f>IF($A5972="","",Tienda_3!B1172)</f>
        <v>Artículos para el hogar</v>
      </c>
      <c r="C5972" t="str">
        <f>IF($A5972="","",Tienda_3!G1172)</f>
        <v>Bogotá</v>
      </c>
      <c r="D5972" t="str">
        <f>IF($A5972="","",Tienda_3!F1172)</f>
        <v>Mariana Herrera</v>
      </c>
      <c r="E5972" t="str">
        <f>IF($A5972="","",Tienda_3!I1172)</f>
        <v>Tarjeta de crédito</v>
      </c>
      <c r="F5972">
        <f>IF($A5972="","",VALUE(RIGHT(Tienda_3!E1172,4)))</f>
        <v>2021</v>
      </c>
      <c r="G5972">
        <f>IF($A5972="","",Tienda_3!C1172)</f>
        <v>176600</v>
      </c>
      <c r="H5972">
        <f>IF($A5972="","",Tienda_3!D1172)</f>
        <v>9800</v>
      </c>
      <c r="I5972">
        <f>IF($A5972="","",Tienda_3!H1172)</f>
        <v>5</v>
      </c>
      <c r="J5972">
        <f>IF($A5972="",0,IF(AND(OR('Cuadro-de-mando'!$B$4="(Todas)",'Cuadro-de-mando'!$B$4=$A5972),OR('Cuadro-de-mando'!$E$4="(Todas)",'Cuadro-de-mando'!$E$4=$B5972),OR('Cuadro-de-mando'!$H$4="(Todas)",'Cuadro-de-mando'!$H$4=$C5972),OR('Cuadro-de-mando'!$K$4="(Todas)",'Cuadro-de-mando'!$K$4=$E5972),OR('Cuadro-de-mando'!$N$4="(Todos)",'Cuadro-de-mando'!$N$4=$F5972)),1,0))</f>
        <v>1</v>
      </c>
    </row>
    <row r="5973" spans="1:10" x14ac:dyDescent="0.25">
      <c r="A5973" t="str">
        <f>IF(Tienda_3!$A1173="","","Tienda 3")</f>
        <v>Tienda 3</v>
      </c>
      <c r="B5973" t="str">
        <f>IF($A5973="","",Tienda_3!B1173)</f>
        <v>Electrónicos</v>
      </c>
      <c r="C5973" t="str">
        <f>IF($A5973="","",Tienda_3!G1173)</f>
        <v>Medellín</v>
      </c>
      <c r="D5973" t="str">
        <f>IF($A5973="","",Tienda_3!F1173)</f>
        <v>Ángel Rodriguez</v>
      </c>
      <c r="E5973" t="str">
        <f>IF($A5973="","",Tienda_3!I1173)</f>
        <v>Tarjeta de crédito</v>
      </c>
      <c r="F5973">
        <f>IF($A5973="","",VALUE(RIGHT(Tienda_3!E1173,4)))</f>
        <v>2021</v>
      </c>
      <c r="G5973">
        <f>IF($A5973="","",Tienda_3!C1173)</f>
        <v>113400</v>
      </c>
      <c r="H5973">
        <f>IF($A5973="","",Tienda_3!D1173)</f>
        <v>4200</v>
      </c>
      <c r="I5973">
        <f>IF($A5973="","",Tienda_3!H1173)</f>
        <v>5</v>
      </c>
      <c r="J5973">
        <f>IF($A5973="",0,IF(AND(OR('Cuadro-de-mando'!$B$4="(Todas)",'Cuadro-de-mando'!$B$4=$A5973),OR('Cuadro-de-mando'!$E$4="(Todas)",'Cuadro-de-mando'!$E$4=$B5973),OR('Cuadro-de-mando'!$H$4="(Todas)",'Cuadro-de-mando'!$H$4=$C5973),OR('Cuadro-de-mando'!$K$4="(Todas)",'Cuadro-de-mando'!$K$4=$E5973),OR('Cuadro-de-mando'!$N$4="(Todos)",'Cuadro-de-mando'!$N$4=$F5973)),1,0))</f>
        <v>1</v>
      </c>
    </row>
    <row r="5974" spans="1:10" x14ac:dyDescent="0.25">
      <c r="A5974" t="str">
        <f>IF(Tienda_3!$A1174="","","Tienda 3")</f>
        <v>Tienda 3</v>
      </c>
      <c r="B5974" t="str">
        <f>IF($A5974="","",Tienda_3!B1174)</f>
        <v>Electrodomésticos</v>
      </c>
      <c r="C5974" t="str">
        <f>IF($A5974="","",Tienda_3!G1174)</f>
        <v>Bogotá</v>
      </c>
      <c r="D5974" t="str">
        <f>IF($A5974="","",Tienda_3!F1174)</f>
        <v>Juan Fernandez</v>
      </c>
      <c r="E5974" t="str">
        <f>IF($A5974="","",Tienda_3!I1174)</f>
        <v>Cupón</v>
      </c>
      <c r="F5974">
        <f>IF($A5974="","",VALUE(RIGHT(Tienda_3!E1174,4)))</f>
        <v>2022</v>
      </c>
      <c r="G5974">
        <f>IF($A5974="","",Tienda_3!C1174)</f>
        <v>1294300</v>
      </c>
      <c r="H5974">
        <f>IF($A5974="","",Tienda_3!D1174)</f>
        <v>67100</v>
      </c>
      <c r="I5974">
        <f>IF($A5974="","",Tienda_3!H1174)</f>
        <v>5</v>
      </c>
      <c r="J5974">
        <f>IF($A5974="",0,IF(AND(OR('Cuadro-de-mando'!$B$4="(Todas)",'Cuadro-de-mando'!$B$4=$A5974),OR('Cuadro-de-mando'!$E$4="(Todas)",'Cuadro-de-mando'!$E$4=$B5974),OR('Cuadro-de-mando'!$H$4="(Todas)",'Cuadro-de-mando'!$H$4=$C5974),OR('Cuadro-de-mando'!$K$4="(Todas)",'Cuadro-de-mando'!$K$4=$E5974),OR('Cuadro-de-mando'!$N$4="(Todos)",'Cuadro-de-mando'!$N$4=$F5974)),1,0))</f>
        <v>1</v>
      </c>
    </row>
    <row r="5975" spans="1:10" x14ac:dyDescent="0.25">
      <c r="A5975" t="str">
        <f>IF(Tienda_3!$A1175="","","Tienda 3")</f>
        <v>Tienda 3</v>
      </c>
      <c r="B5975" t="str">
        <f>IF($A5975="","",Tienda_3!B1175)</f>
        <v>Electrónicos</v>
      </c>
      <c r="C5975" t="str">
        <f>IF($A5975="","",Tienda_3!G1175)</f>
        <v>Bogotá</v>
      </c>
      <c r="D5975" t="str">
        <f>IF($A5975="","",Tienda_3!F1175)</f>
        <v>Beatriz Morales</v>
      </c>
      <c r="E5975" t="str">
        <f>IF($A5975="","",Tienda_3!I1175)</f>
        <v>Nequi</v>
      </c>
      <c r="F5975">
        <f>IF($A5975="","",VALUE(RIGHT(Tienda_3!E1175,4)))</f>
        <v>2021</v>
      </c>
      <c r="G5975">
        <f>IF($A5975="","",Tienda_3!C1175)</f>
        <v>290200</v>
      </c>
      <c r="H5975">
        <f>IF($A5975="","",Tienda_3!D1175)</f>
        <v>15900</v>
      </c>
      <c r="I5975">
        <f>IF($A5975="","",Tienda_3!H1175)</f>
        <v>5</v>
      </c>
      <c r="J5975">
        <f>IF($A5975="",0,IF(AND(OR('Cuadro-de-mando'!$B$4="(Todas)",'Cuadro-de-mando'!$B$4=$A5975),OR('Cuadro-de-mando'!$E$4="(Todas)",'Cuadro-de-mando'!$E$4=$B5975),OR('Cuadro-de-mando'!$H$4="(Todas)",'Cuadro-de-mando'!$H$4=$C5975),OR('Cuadro-de-mando'!$K$4="(Todas)",'Cuadro-de-mando'!$K$4=$E5975),OR('Cuadro-de-mando'!$N$4="(Todos)",'Cuadro-de-mando'!$N$4=$F5975)),1,0))</f>
        <v>1</v>
      </c>
    </row>
    <row r="5976" spans="1:10" x14ac:dyDescent="0.25">
      <c r="A5976" t="str">
        <f>IF(Tienda_3!$A1176="","","Tienda 3")</f>
        <v>Tienda 3</v>
      </c>
      <c r="B5976" t="str">
        <f>IF($A5976="","",Tienda_3!B1176)</f>
        <v>Muebles</v>
      </c>
      <c r="C5976" t="str">
        <f>IF($A5976="","",Tienda_3!G1176)</f>
        <v>Medellín</v>
      </c>
      <c r="D5976" t="str">
        <f>IF($A5976="","",Tienda_3!F1176)</f>
        <v>Felipe Santos</v>
      </c>
      <c r="E5976" t="str">
        <f>IF($A5976="","",Tienda_3!I1176)</f>
        <v>Nequi</v>
      </c>
      <c r="F5976">
        <f>IF($A5976="","",VALUE(RIGHT(Tienda_3!E1176,4)))</f>
        <v>2021</v>
      </c>
      <c r="G5976">
        <f>IF($A5976="","",Tienda_3!C1176)</f>
        <v>128800</v>
      </c>
      <c r="H5976">
        <f>IF($A5976="","",Tienda_3!D1176)</f>
        <v>7100</v>
      </c>
      <c r="I5976">
        <f>IF($A5976="","",Tienda_3!H1176)</f>
        <v>1</v>
      </c>
      <c r="J5976">
        <f>IF($A5976="",0,IF(AND(OR('Cuadro-de-mando'!$B$4="(Todas)",'Cuadro-de-mando'!$B$4=$A5976),OR('Cuadro-de-mando'!$E$4="(Todas)",'Cuadro-de-mando'!$E$4=$B5976),OR('Cuadro-de-mando'!$H$4="(Todas)",'Cuadro-de-mando'!$H$4=$C5976),OR('Cuadro-de-mando'!$K$4="(Todas)",'Cuadro-de-mando'!$K$4=$E5976),OR('Cuadro-de-mando'!$N$4="(Todos)",'Cuadro-de-mando'!$N$4=$F5976)),1,0))</f>
        <v>1</v>
      </c>
    </row>
    <row r="5977" spans="1:10" x14ac:dyDescent="0.25">
      <c r="A5977" t="str">
        <f>IF(Tienda_3!$A1177="","","Tienda 3")</f>
        <v>Tienda 3</v>
      </c>
      <c r="B5977" t="str">
        <f>IF($A5977="","",Tienda_3!B1177)</f>
        <v>Electrónicos</v>
      </c>
      <c r="C5977" t="str">
        <f>IF($A5977="","",Tienda_3!G1177)</f>
        <v>Riohacha</v>
      </c>
      <c r="D5977" t="str">
        <f>IF($A5977="","",Tienda_3!F1177)</f>
        <v>Rafael Acosta</v>
      </c>
      <c r="E5977" t="str">
        <f>IF($A5977="","",Tienda_3!I1177)</f>
        <v>Tarjeta de crédito</v>
      </c>
      <c r="F5977">
        <f>IF($A5977="","",VALUE(RIGHT(Tienda_3!E1177,4)))</f>
        <v>2021</v>
      </c>
      <c r="G5977">
        <f>IF($A5977="","",Tienda_3!C1177)</f>
        <v>1865700</v>
      </c>
      <c r="H5977">
        <f>IF($A5977="","",Tienda_3!D1177)</f>
        <v>97500</v>
      </c>
      <c r="I5977">
        <f>IF($A5977="","",Tienda_3!H1177)</f>
        <v>5</v>
      </c>
      <c r="J5977">
        <f>IF($A5977="",0,IF(AND(OR('Cuadro-de-mando'!$B$4="(Todas)",'Cuadro-de-mando'!$B$4=$A5977),OR('Cuadro-de-mando'!$E$4="(Todas)",'Cuadro-de-mando'!$E$4=$B5977),OR('Cuadro-de-mando'!$H$4="(Todas)",'Cuadro-de-mando'!$H$4=$C5977),OR('Cuadro-de-mando'!$K$4="(Todas)",'Cuadro-de-mando'!$K$4=$E5977),OR('Cuadro-de-mando'!$N$4="(Todos)",'Cuadro-de-mando'!$N$4=$F5977)),1,0))</f>
        <v>1</v>
      </c>
    </row>
    <row r="5978" spans="1:10" x14ac:dyDescent="0.25">
      <c r="A5978" t="str">
        <f>IF(Tienda_3!$A1178="","","Tienda 3")</f>
        <v>Tienda 3</v>
      </c>
      <c r="B5978" t="str">
        <f>IF($A5978="","",Tienda_3!B1178)</f>
        <v>Electrónicos</v>
      </c>
      <c r="C5978" t="str">
        <f>IF($A5978="","",Tienda_3!G1178)</f>
        <v>Bogotá</v>
      </c>
      <c r="D5978" t="str">
        <f>IF($A5978="","",Tienda_3!F1178)</f>
        <v>Izabela de León</v>
      </c>
      <c r="E5978" t="str">
        <f>IF($A5978="","",Tienda_3!I1178)</f>
        <v>Tarjeta de crédito</v>
      </c>
      <c r="F5978">
        <f>IF($A5978="","",VALUE(RIGHT(Tienda_3!E1178,4)))</f>
        <v>2020</v>
      </c>
      <c r="G5978">
        <f>IF($A5978="","",Tienda_3!C1178)</f>
        <v>1003000</v>
      </c>
      <c r="H5978">
        <f>IF($A5978="","",Tienda_3!D1178)</f>
        <v>53600</v>
      </c>
      <c r="I5978">
        <f>IF($A5978="","",Tienda_3!H1178)</f>
        <v>5</v>
      </c>
      <c r="J5978">
        <f>IF($A5978="",0,IF(AND(OR('Cuadro-de-mando'!$B$4="(Todas)",'Cuadro-de-mando'!$B$4=$A5978),OR('Cuadro-de-mando'!$E$4="(Todas)",'Cuadro-de-mando'!$E$4=$B5978),OR('Cuadro-de-mando'!$H$4="(Todas)",'Cuadro-de-mando'!$H$4=$C5978),OR('Cuadro-de-mando'!$K$4="(Todas)",'Cuadro-de-mando'!$K$4=$E5978),OR('Cuadro-de-mando'!$N$4="(Todos)",'Cuadro-de-mando'!$N$4=$F5978)),1,0))</f>
        <v>1</v>
      </c>
    </row>
    <row r="5979" spans="1:10" x14ac:dyDescent="0.25">
      <c r="A5979" t="str">
        <f>IF(Tienda_3!$A1179="","","Tienda 3")</f>
        <v>Tienda 3</v>
      </c>
      <c r="B5979" t="str">
        <f>IF($A5979="","",Tienda_3!B1179)</f>
        <v>Electrónicos</v>
      </c>
      <c r="C5979" t="str">
        <f>IF($A5979="","",Tienda_3!G1179)</f>
        <v>Bogotá</v>
      </c>
      <c r="D5979" t="str">
        <f>IF($A5979="","",Tienda_3!F1179)</f>
        <v>Felipe Santos</v>
      </c>
      <c r="E5979" t="str">
        <f>IF($A5979="","",Tienda_3!I1179)</f>
        <v>Tarjeta de crédito</v>
      </c>
      <c r="F5979">
        <f>IF($A5979="","",VALUE(RIGHT(Tienda_3!E1179,4)))</f>
        <v>2022</v>
      </c>
      <c r="G5979">
        <f>IF($A5979="","",Tienda_3!C1179)</f>
        <v>143500</v>
      </c>
      <c r="H5979">
        <f>IF($A5979="","",Tienda_3!D1179)</f>
        <v>5800</v>
      </c>
      <c r="I5979">
        <f>IF($A5979="","",Tienda_3!H1179)</f>
        <v>5</v>
      </c>
      <c r="J5979">
        <f>IF($A5979="",0,IF(AND(OR('Cuadro-de-mando'!$B$4="(Todas)",'Cuadro-de-mando'!$B$4=$A5979),OR('Cuadro-de-mando'!$E$4="(Todas)",'Cuadro-de-mando'!$E$4=$B5979),OR('Cuadro-de-mando'!$H$4="(Todas)",'Cuadro-de-mando'!$H$4=$C5979),OR('Cuadro-de-mando'!$K$4="(Todas)",'Cuadro-de-mando'!$K$4=$E5979),OR('Cuadro-de-mando'!$N$4="(Todos)",'Cuadro-de-mando'!$N$4=$F5979)),1,0))</f>
        <v>1</v>
      </c>
    </row>
    <row r="5980" spans="1:10" x14ac:dyDescent="0.25">
      <c r="A5980" t="str">
        <f>IF(Tienda_3!$A1180="","","Tienda 3")</f>
        <v>Tienda 3</v>
      </c>
      <c r="B5980" t="str">
        <f>IF($A5980="","",Tienda_3!B1180)</f>
        <v>Deportes y diversión</v>
      </c>
      <c r="C5980" t="str">
        <f>IF($A5980="","",Tienda_3!G1180)</f>
        <v>Cali</v>
      </c>
      <c r="D5980" t="str">
        <f>IF($A5980="","",Tienda_3!F1180)</f>
        <v>Maria Alfonso</v>
      </c>
      <c r="E5980" t="str">
        <f>IF($A5980="","",Tienda_3!I1180)</f>
        <v>Tarjeta de crédito</v>
      </c>
      <c r="F5980">
        <f>IF($A5980="","",VALUE(RIGHT(Tienda_3!E1180,4)))</f>
        <v>2020</v>
      </c>
      <c r="G5980">
        <f>IF($A5980="","",Tienda_3!C1180)</f>
        <v>23400</v>
      </c>
      <c r="H5980">
        <f>IF($A5980="","",Tienda_3!D1180)</f>
        <v>1500</v>
      </c>
      <c r="I5980">
        <f>IF($A5980="","",Tienda_3!H1180)</f>
        <v>5</v>
      </c>
      <c r="J5980">
        <f>IF($A5980="",0,IF(AND(OR('Cuadro-de-mando'!$B$4="(Todas)",'Cuadro-de-mando'!$B$4=$A5980),OR('Cuadro-de-mando'!$E$4="(Todas)",'Cuadro-de-mando'!$E$4=$B5980),OR('Cuadro-de-mando'!$H$4="(Todas)",'Cuadro-de-mando'!$H$4=$C5980),OR('Cuadro-de-mando'!$K$4="(Todas)",'Cuadro-de-mando'!$K$4=$E5980),OR('Cuadro-de-mando'!$N$4="(Todos)",'Cuadro-de-mando'!$N$4=$F5980)),1,0))</f>
        <v>1</v>
      </c>
    </row>
    <row r="5981" spans="1:10" x14ac:dyDescent="0.25">
      <c r="A5981" t="str">
        <f>IF(Tienda_3!$A1181="","","Tienda 3")</f>
        <v>Tienda 3</v>
      </c>
      <c r="B5981" t="str">
        <f>IF($A5981="","",Tienda_3!B1181)</f>
        <v>Electrónicos</v>
      </c>
      <c r="C5981" t="str">
        <f>IF($A5981="","",Tienda_3!G1181)</f>
        <v>Bogotá</v>
      </c>
      <c r="D5981" t="str">
        <f>IF($A5981="","",Tienda_3!F1181)</f>
        <v>Mariana Herrera</v>
      </c>
      <c r="E5981" t="str">
        <f>IF($A5981="","",Tienda_3!I1181)</f>
        <v>Tarjeta de crédito</v>
      </c>
      <c r="F5981">
        <f>IF($A5981="","",VALUE(RIGHT(Tienda_3!E1181,4)))</f>
        <v>2021</v>
      </c>
      <c r="G5981">
        <f>IF($A5981="","",Tienda_3!C1181)</f>
        <v>374800</v>
      </c>
      <c r="H5981">
        <f>IF($A5981="","",Tienda_3!D1181)</f>
        <v>20700</v>
      </c>
      <c r="I5981">
        <f>IF($A5981="","",Tienda_3!H1181)</f>
        <v>5</v>
      </c>
      <c r="J5981">
        <f>IF($A5981="",0,IF(AND(OR('Cuadro-de-mando'!$B$4="(Todas)",'Cuadro-de-mando'!$B$4=$A5981),OR('Cuadro-de-mando'!$E$4="(Todas)",'Cuadro-de-mando'!$E$4=$B5981),OR('Cuadro-de-mando'!$H$4="(Todas)",'Cuadro-de-mando'!$H$4=$C5981),OR('Cuadro-de-mando'!$K$4="(Todas)",'Cuadro-de-mando'!$K$4=$E5981),OR('Cuadro-de-mando'!$N$4="(Todos)",'Cuadro-de-mando'!$N$4=$F5981)),1,0))</f>
        <v>1</v>
      </c>
    </row>
    <row r="5982" spans="1:10" x14ac:dyDescent="0.25">
      <c r="A5982" t="str">
        <f>IF(Tienda_3!$A1182="","","Tienda 3")</f>
        <v>Tienda 3</v>
      </c>
      <c r="B5982" t="str">
        <f>IF($A5982="","",Tienda_3!B1182)</f>
        <v>Artículos para el hogar</v>
      </c>
      <c r="C5982" t="str">
        <f>IF($A5982="","",Tienda_3!G1182)</f>
        <v>Bogotá</v>
      </c>
      <c r="D5982" t="str">
        <f>IF($A5982="","",Tienda_3!F1182)</f>
        <v>Juliana Costa</v>
      </c>
      <c r="E5982" t="str">
        <f>IF($A5982="","",Tienda_3!I1182)</f>
        <v>Tarjeta de crédito</v>
      </c>
      <c r="F5982">
        <f>IF($A5982="","",VALUE(RIGHT(Tienda_3!E1182,4)))</f>
        <v>2021</v>
      </c>
      <c r="G5982">
        <f>IF($A5982="","",Tienda_3!C1182)</f>
        <v>116300</v>
      </c>
      <c r="H5982">
        <f>IF($A5982="","",Tienda_3!D1182)</f>
        <v>4400</v>
      </c>
      <c r="I5982">
        <f>IF($A5982="","",Tienda_3!H1182)</f>
        <v>4</v>
      </c>
      <c r="J5982">
        <f>IF($A5982="",0,IF(AND(OR('Cuadro-de-mando'!$B$4="(Todas)",'Cuadro-de-mando'!$B$4=$A5982),OR('Cuadro-de-mando'!$E$4="(Todas)",'Cuadro-de-mando'!$E$4=$B5982),OR('Cuadro-de-mando'!$H$4="(Todas)",'Cuadro-de-mando'!$H$4=$C5982),OR('Cuadro-de-mando'!$K$4="(Todas)",'Cuadro-de-mando'!$K$4=$E5982),OR('Cuadro-de-mando'!$N$4="(Todos)",'Cuadro-de-mando'!$N$4=$F5982)),1,0))</f>
        <v>1</v>
      </c>
    </row>
    <row r="5983" spans="1:10" x14ac:dyDescent="0.25">
      <c r="A5983" t="str">
        <f>IF(Tienda_3!$A1183="","","Tienda 3")</f>
        <v>Tienda 3</v>
      </c>
      <c r="B5983" t="str">
        <f>IF($A5983="","",Tienda_3!B1183)</f>
        <v>Instrumentos musicales</v>
      </c>
      <c r="C5983" t="str">
        <f>IF($A5983="","",Tienda_3!G1183)</f>
        <v>Pereira</v>
      </c>
      <c r="D5983" t="str">
        <f>IF($A5983="","",Tienda_3!F1183)</f>
        <v>Felipe Santos</v>
      </c>
      <c r="E5983" t="str">
        <f>IF($A5983="","",Tienda_3!I1183)</f>
        <v>Nequi</v>
      </c>
      <c r="F5983">
        <f>IF($A5983="","",VALUE(RIGHT(Tienda_3!E1183,4)))</f>
        <v>2022</v>
      </c>
      <c r="G5983">
        <f>IF($A5983="","",Tienda_3!C1183)</f>
        <v>55600</v>
      </c>
      <c r="H5983">
        <f>IF($A5983="","",Tienda_3!D1183)</f>
        <v>3200</v>
      </c>
      <c r="I5983">
        <f>IF($A5983="","",Tienda_3!H1183)</f>
        <v>1</v>
      </c>
      <c r="J5983">
        <f>IF($A5983="",0,IF(AND(OR('Cuadro-de-mando'!$B$4="(Todas)",'Cuadro-de-mando'!$B$4=$A5983),OR('Cuadro-de-mando'!$E$4="(Todas)",'Cuadro-de-mando'!$E$4=$B5983),OR('Cuadro-de-mando'!$H$4="(Todas)",'Cuadro-de-mando'!$H$4=$C5983),OR('Cuadro-de-mando'!$K$4="(Todas)",'Cuadro-de-mando'!$K$4=$E5983),OR('Cuadro-de-mando'!$N$4="(Todos)",'Cuadro-de-mando'!$N$4=$F5983)),1,0))</f>
        <v>1</v>
      </c>
    </row>
    <row r="5984" spans="1:10" x14ac:dyDescent="0.25">
      <c r="A5984" t="str">
        <f>IF(Tienda_3!$A1184="","","Tienda 3")</f>
        <v>Tienda 3</v>
      </c>
      <c r="B5984" t="str">
        <f>IF($A5984="","",Tienda_3!B1184)</f>
        <v>Electrónicos</v>
      </c>
      <c r="C5984" t="str">
        <f>IF($A5984="","",Tienda_3!G1184)</f>
        <v>Santa Marta</v>
      </c>
      <c r="D5984" t="str">
        <f>IF($A5984="","",Tienda_3!F1184)</f>
        <v>Camila Rivera</v>
      </c>
      <c r="E5984" t="str">
        <f>IF($A5984="","",Tienda_3!I1184)</f>
        <v>Tarjeta de crédito</v>
      </c>
      <c r="F5984">
        <f>IF($A5984="","",VALUE(RIGHT(Tienda_3!E1184,4)))</f>
        <v>2022</v>
      </c>
      <c r="G5984">
        <f>IF($A5984="","",Tienda_3!C1184)</f>
        <v>288900</v>
      </c>
      <c r="H5984">
        <f>IF($A5984="","",Tienda_3!D1184)</f>
        <v>13600</v>
      </c>
      <c r="I5984">
        <f>IF($A5984="","",Tienda_3!H1184)</f>
        <v>4</v>
      </c>
      <c r="J5984">
        <f>IF($A5984="",0,IF(AND(OR('Cuadro-de-mando'!$B$4="(Todas)",'Cuadro-de-mando'!$B$4=$A5984),OR('Cuadro-de-mando'!$E$4="(Todas)",'Cuadro-de-mando'!$E$4=$B5984),OR('Cuadro-de-mando'!$H$4="(Todas)",'Cuadro-de-mando'!$H$4=$C5984),OR('Cuadro-de-mando'!$K$4="(Todas)",'Cuadro-de-mando'!$K$4=$E5984),OR('Cuadro-de-mando'!$N$4="(Todos)",'Cuadro-de-mando'!$N$4=$F5984)),1,0))</f>
        <v>1</v>
      </c>
    </row>
    <row r="5985" spans="1:10" x14ac:dyDescent="0.25">
      <c r="A5985" t="str">
        <f>IF(Tienda_3!$A1185="","","Tienda 3")</f>
        <v>Tienda 3</v>
      </c>
      <c r="B5985" t="str">
        <f>IF($A5985="","",Tienda_3!B1185)</f>
        <v>Juguetes</v>
      </c>
      <c r="C5985" t="str">
        <f>IF($A5985="","",Tienda_3!G1185)</f>
        <v>Santa Marta</v>
      </c>
      <c r="D5985" t="str">
        <f>IF($A5985="","",Tienda_3!F1185)</f>
        <v>Pedro Gomez</v>
      </c>
      <c r="E5985" t="str">
        <f>IF($A5985="","",Tienda_3!I1185)</f>
        <v>Tarjeta de crédito</v>
      </c>
      <c r="F5985">
        <f>IF($A5985="","",VALUE(RIGHT(Tienda_3!E1185,4)))</f>
        <v>2022</v>
      </c>
      <c r="G5985">
        <f>IF($A5985="","",Tienda_3!C1185)</f>
        <v>38600</v>
      </c>
      <c r="H5985">
        <f>IF($A5985="","",Tienda_3!D1185)</f>
        <v>0</v>
      </c>
      <c r="I5985">
        <f>IF($A5985="","",Tienda_3!H1185)</f>
        <v>5</v>
      </c>
      <c r="J5985">
        <f>IF($A5985="",0,IF(AND(OR('Cuadro-de-mando'!$B$4="(Todas)",'Cuadro-de-mando'!$B$4=$A5985),OR('Cuadro-de-mando'!$E$4="(Todas)",'Cuadro-de-mando'!$E$4=$B5985),OR('Cuadro-de-mando'!$H$4="(Todas)",'Cuadro-de-mando'!$H$4=$C5985),OR('Cuadro-de-mando'!$K$4="(Todas)",'Cuadro-de-mando'!$K$4=$E5985),OR('Cuadro-de-mando'!$N$4="(Todos)",'Cuadro-de-mando'!$N$4=$F5985)),1,0))</f>
        <v>1</v>
      </c>
    </row>
    <row r="5986" spans="1:10" x14ac:dyDescent="0.25">
      <c r="A5986" t="str">
        <f>IF(Tienda_3!$A1186="","","Tienda 3")</f>
        <v>Tienda 3</v>
      </c>
      <c r="B5986" t="str">
        <f>IF($A5986="","",Tienda_3!B1186)</f>
        <v>Libros</v>
      </c>
      <c r="C5986" t="str">
        <f>IF($A5986="","",Tienda_3!G1186)</f>
        <v>Bogotá</v>
      </c>
      <c r="D5986" t="str">
        <f>IF($A5986="","",Tienda_3!F1186)</f>
        <v>Juliana Costa</v>
      </c>
      <c r="E5986" t="str">
        <f>IF($A5986="","",Tienda_3!I1186)</f>
        <v>Tarjeta de crédito</v>
      </c>
      <c r="F5986">
        <f>IF($A5986="","",VALUE(RIGHT(Tienda_3!E1186,4)))</f>
        <v>2022</v>
      </c>
      <c r="G5986">
        <f>IF($A5986="","",Tienda_3!C1186)</f>
        <v>59100</v>
      </c>
      <c r="H5986">
        <f>IF($A5986="","",Tienda_3!D1186)</f>
        <v>7800</v>
      </c>
      <c r="I5986">
        <f>IF($A5986="","",Tienda_3!H1186)</f>
        <v>5</v>
      </c>
      <c r="J5986">
        <f>IF($A5986="",0,IF(AND(OR('Cuadro-de-mando'!$B$4="(Todas)",'Cuadro-de-mando'!$B$4=$A5986),OR('Cuadro-de-mando'!$E$4="(Todas)",'Cuadro-de-mando'!$E$4=$B5986),OR('Cuadro-de-mando'!$H$4="(Todas)",'Cuadro-de-mando'!$H$4=$C5986),OR('Cuadro-de-mando'!$K$4="(Todas)",'Cuadro-de-mando'!$K$4=$E5986),OR('Cuadro-de-mando'!$N$4="(Todos)",'Cuadro-de-mando'!$N$4=$F5986)),1,0))</f>
        <v>1</v>
      </c>
    </row>
    <row r="5987" spans="1:10" x14ac:dyDescent="0.25">
      <c r="A5987" t="str">
        <f>IF(Tienda_3!$A1187="","","Tienda 3")</f>
        <v>Tienda 3</v>
      </c>
      <c r="B5987" t="str">
        <f>IF($A5987="","",Tienda_3!B1187)</f>
        <v>Juguetes</v>
      </c>
      <c r="C5987" t="str">
        <f>IF($A5987="","",Tienda_3!G1187)</f>
        <v>Bogotá</v>
      </c>
      <c r="D5987" t="str">
        <f>IF($A5987="","",Tienda_3!F1187)</f>
        <v>Juan Fernandez</v>
      </c>
      <c r="E5987" t="str">
        <f>IF($A5987="","",Tienda_3!I1187)</f>
        <v>Tarjeta de crédito</v>
      </c>
      <c r="F5987">
        <f>IF($A5987="","",VALUE(RIGHT(Tienda_3!E1187,4)))</f>
        <v>2022</v>
      </c>
      <c r="G5987">
        <f>IF($A5987="","",Tienda_3!C1187)</f>
        <v>69300</v>
      </c>
      <c r="H5987">
        <f>IF($A5987="","",Tienda_3!D1187)</f>
        <v>4400</v>
      </c>
      <c r="I5987">
        <f>IF($A5987="","",Tienda_3!H1187)</f>
        <v>1</v>
      </c>
      <c r="J5987">
        <f>IF($A5987="",0,IF(AND(OR('Cuadro-de-mando'!$B$4="(Todas)",'Cuadro-de-mando'!$B$4=$A5987),OR('Cuadro-de-mando'!$E$4="(Todas)",'Cuadro-de-mando'!$E$4=$B5987),OR('Cuadro-de-mando'!$H$4="(Todas)",'Cuadro-de-mando'!$H$4=$C5987),OR('Cuadro-de-mando'!$K$4="(Todas)",'Cuadro-de-mando'!$K$4=$E5987),OR('Cuadro-de-mando'!$N$4="(Todos)",'Cuadro-de-mando'!$N$4=$F5987)),1,0))</f>
        <v>1</v>
      </c>
    </row>
    <row r="5988" spans="1:10" x14ac:dyDescent="0.25">
      <c r="A5988" t="str">
        <f>IF(Tienda_3!$A1188="","","Tienda 3")</f>
        <v>Tienda 3</v>
      </c>
      <c r="B5988" t="str">
        <f>IF($A5988="","",Tienda_3!B1188)</f>
        <v>Electrónicos</v>
      </c>
      <c r="C5988" t="str">
        <f>IF($A5988="","",Tienda_3!G1188)</f>
        <v>Cúcuta</v>
      </c>
      <c r="D5988" t="str">
        <f>IF($A5988="","",Tienda_3!F1188)</f>
        <v>Ángel Rodriguez</v>
      </c>
      <c r="E5988" t="str">
        <f>IF($A5988="","",Tienda_3!I1188)</f>
        <v>Tarjeta de crédito</v>
      </c>
      <c r="F5988">
        <f>IF($A5988="","",VALUE(RIGHT(Tienda_3!E1188,4)))</f>
        <v>2022</v>
      </c>
      <c r="G5988">
        <f>IF($A5988="","",Tienda_3!C1188)</f>
        <v>1734800</v>
      </c>
      <c r="H5988">
        <f>IF($A5988="","",Tienda_3!D1188)</f>
        <v>90600</v>
      </c>
      <c r="I5988">
        <f>IF($A5988="","",Tienda_3!H1188)</f>
        <v>4</v>
      </c>
      <c r="J5988">
        <f>IF($A5988="",0,IF(AND(OR('Cuadro-de-mando'!$B$4="(Todas)",'Cuadro-de-mando'!$B$4=$A5988),OR('Cuadro-de-mando'!$E$4="(Todas)",'Cuadro-de-mando'!$E$4=$B5988),OR('Cuadro-de-mando'!$H$4="(Todas)",'Cuadro-de-mando'!$H$4=$C5988),OR('Cuadro-de-mando'!$K$4="(Todas)",'Cuadro-de-mando'!$K$4=$E5988),OR('Cuadro-de-mando'!$N$4="(Todos)",'Cuadro-de-mando'!$N$4=$F5988)),1,0))</f>
        <v>1</v>
      </c>
    </row>
    <row r="5989" spans="1:10" x14ac:dyDescent="0.25">
      <c r="A5989" t="str">
        <f>IF(Tienda_3!$A1189="","","Tienda 3")</f>
        <v>Tienda 3</v>
      </c>
      <c r="B5989" t="str">
        <f>IF($A5989="","",Tienda_3!B1189)</f>
        <v>Muebles</v>
      </c>
      <c r="C5989" t="str">
        <f>IF($A5989="","",Tienda_3!G1189)</f>
        <v>Pereira</v>
      </c>
      <c r="D5989" t="str">
        <f>IF($A5989="","",Tienda_3!F1189)</f>
        <v>Maria Alfonso</v>
      </c>
      <c r="E5989" t="str">
        <f>IF($A5989="","",Tienda_3!I1189)</f>
        <v>Tarjeta de crédito</v>
      </c>
      <c r="F5989">
        <f>IF($A5989="","",VALUE(RIGHT(Tienda_3!E1189,4)))</f>
        <v>2023</v>
      </c>
      <c r="G5989">
        <f>IF($A5989="","",Tienda_3!C1189)</f>
        <v>389800</v>
      </c>
      <c r="H5989">
        <f>IF($A5989="","",Tienda_3!D1189)</f>
        <v>25400</v>
      </c>
      <c r="I5989">
        <f>IF($A5989="","",Tienda_3!H1189)</f>
        <v>3</v>
      </c>
      <c r="J5989">
        <f>IF($A5989="",0,IF(AND(OR('Cuadro-de-mando'!$B$4="(Todas)",'Cuadro-de-mando'!$B$4=$A5989),OR('Cuadro-de-mando'!$E$4="(Todas)",'Cuadro-de-mando'!$E$4=$B5989),OR('Cuadro-de-mando'!$H$4="(Todas)",'Cuadro-de-mando'!$H$4=$C5989),OR('Cuadro-de-mando'!$K$4="(Todas)",'Cuadro-de-mando'!$K$4=$E5989),OR('Cuadro-de-mando'!$N$4="(Todos)",'Cuadro-de-mando'!$N$4=$F5989)),1,0))</f>
        <v>1</v>
      </c>
    </row>
    <row r="5990" spans="1:10" x14ac:dyDescent="0.25">
      <c r="A5990" t="str">
        <f>IF(Tienda_3!$A1190="","","Tienda 3")</f>
        <v>Tienda 3</v>
      </c>
      <c r="B5990" t="str">
        <f>IF($A5990="","",Tienda_3!B1190)</f>
        <v>Electrónicos</v>
      </c>
      <c r="C5990" t="str">
        <f>IF($A5990="","",Tienda_3!G1190)</f>
        <v>Bogotá</v>
      </c>
      <c r="D5990" t="str">
        <f>IF($A5990="","",Tienda_3!F1190)</f>
        <v>Juliana Costa</v>
      </c>
      <c r="E5990" t="str">
        <f>IF($A5990="","",Tienda_3!I1190)</f>
        <v>Tarjeta de crédito</v>
      </c>
      <c r="F5990">
        <f>IF($A5990="","",VALUE(RIGHT(Tienda_3!E1190,4)))</f>
        <v>2020</v>
      </c>
      <c r="G5990">
        <f>IF($A5990="","",Tienda_3!C1190)</f>
        <v>251100</v>
      </c>
      <c r="H5990">
        <f>IF($A5990="","",Tienda_3!D1190)</f>
        <v>13800</v>
      </c>
      <c r="I5990">
        <f>IF($A5990="","",Tienda_3!H1190)</f>
        <v>5</v>
      </c>
      <c r="J5990">
        <f>IF($A5990="",0,IF(AND(OR('Cuadro-de-mando'!$B$4="(Todas)",'Cuadro-de-mando'!$B$4=$A5990),OR('Cuadro-de-mando'!$E$4="(Todas)",'Cuadro-de-mando'!$E$4=$B5990),OR('Cuadro-de-mando'!$H$4="(Todas)",'Cuadro-de-mando'!$H$4=$C5990),OR('Cuadro-de-mando'!$K$4="(Todas)",'Cuadro-de-mando'!$K$4=$E5990),OR('Cuadro-de-mando'!$N$4="(Todos)",'Cuadro-de-mando'!$N$4=$F5990)),1,0))</f>
        <v>1</v>
      </c>
    </row>
    <row r="5991" spans="1:10" x14ac:dyDescent="0.25">
      <c r="A5991" t="str">
        <f>IF(Tienda_3!$A1191="","","Tienda 3")</f>
        <v>Tienda 3</v>
      </c>
      <c r="B5991" t="str">
        <f>IF($A5991="","",Tienda_3!B1191)</f>
        <v>Electrodomésticos</v>
      </c>
      <c r="C5991" t="str">
        <f>IF($A5991="","",Tienda_3!G1191)</f>
        <v>Medellín</v>
      </c>
      <c r="D5991" t="str">
        <f>IF($A5991="","",Tienda_3!F1191)</f>
        <v>Mariana Herrera</v>
      </c>
      <c r="E5991" t="str">
        <f>IF($A5991="","",Tienda_3!I1191)</f>
        <v>Tarjeta de crédito</v>
      </c>
      <c r="F5991">
        <f>IF($A5991="","",VALUE(RIGHT(Tienda_3!E1191,4)))</f>
        <v>2021</v>
      </c>
      <c r="G5991">
        <f>IF($A5991="","",Tienda_3!C1191)</f>
        <v>2232900</v>
      </c>
      <c r="H5991">
        <f>IF($A5991="","",Tienda_3!D1191)</f>
        <v>119100</v>
      </c>
      <c r="I5991">
        <f>IF($A5991="","",Tienda_3!H1191)</f>
        <v>5</v>
      </c>
      <c r="J5991">
        <f>IF($A5991="",0,IF(AND(OR('Cuadro-de-mando'!$B$4="(Todas)",'Cuadro-de-mando'!$B$4=$A5991),OR('Cuadro-de-mando'!$E$4="(Todas)",'Cuadro-de-mando'!$E$4=$B5991),OR('Cuadro-de-mando'!$H$4="(Todas)",'Cuadro-de-mando'!$H$4=$C5991),OR('Cuadro-de-mando'!$K$4="(Todas)",'Cuadro-de-mando'!$K$4=$E5991),OR('Cuadro-de-mando'!$N$4="(Todos)",'Cuadro-de-mando'!$N$4=$F5991)),1,0))</f>
        <v>1</v>
      </c>
    </row>
    <row r="5992" spans="1:10" x14ac:dyDescent="0.25">
      <c r="A5992" t="str">
        <f>IF(Tienda_3!$A1192="","","Tienda 3")</f>
        <v>Tienda 3</v>
      </c>
      <c r="B5992" t="str">
        <f>IF($A5992="","",Tienda_3!B1192)</f>
        <v>Electrónicos</v>
      </c>
      <c r="C5992" t="str">
        <f>IF($A5992="","",Tienda_3!G1192)</f>
        <v>Riohacha</v>
      </c>
      <c r="D5992" t="str">
        <f>IF($A5992="","",Tienda_3!F1192)</f>
        <v>Mariana Herrera</v>
      </c>
      <c r="E5992" t="str">
        <f>IF($A5992="","",Tienda_3!I1192)</f>
        <v>Tarjeta de crédito</v>
      </c>
      <c r="F5992">
        <f>IF($A5992="","",VALUE(RIGHT(Tienda_3!E1192,4)))</f>
        <v>2022</v>
      </c>
      <c r="G5992">
        <f>IF($A5992="","",Tienda_3!C1192)</f>
        <v>238300</v>
      </c>
      <c r="H5992">
        <f>IF($A5992="","",Tienda_3!D1192)</f>
        <v>13400</v>
      </c>
      <c r="I5992">
        <f>IF($A5992="","",Tienda_3!H1192)</f>
        <v>5</v>
      </c>
      <c r="J5992">
        <f>IF($A5992="",0,IF(AND(OR('Cuadro-de-mando'!$B$4="(Todas)",'Cuadro-de-mando'!$B$4=$A5992),OR('Cuadro-de-mando'!$E$4="(Todas)",'Cuadro-de-mando'!$E$4=$B5992),OR('Cuadro-de-mando'!$H$4="(Todas)",'Cuadro-de-mando'!$H$4=$C5992),OR('Cuadro-de-mando'!$K$4="(Todas)",'Cuadro-de-mando'!$K$4=$E5992),OR('Cuadro-de-mando'!$N$4="(Todos)",'Cuadro-de-mando'!$N$4=$F5992)),1,0))</f>
        <v>1</v>
      </c>
    </row>
    <row r="5993" spans="1:10" x14ac:dyDescent="0.25">
      <c r="A5993" t="str">
        <f>IF(Tienda_3!$A1193="","","Tienda 3")</f>
        <v>Tienda 3</v>
      </c>
      <c r="B5993" t="str">
        <f>IF($A5993="","",Tienda_3!B1193)</f>
        <v>Artículos para el hogar</v>
      </c>
      <c r="C5993" t="str">
        <f>IF($A5993="","",Tienda_3!G1193)</f>
        <v>Medellín</v>
      </c>
      <c r="D5993" t="str">
        <f>IF($A5993="","",Tienda_3!F1193)</f>
        <v>Lucas Olivera</v>
      </c>
      <c r="E5993" t="str">
        <f>IF($A5993="","",Tienda_3!I1193)</f>
        <v>Tarjeta de crédito</v>
      </c>
      <c r="F5993">
        <f>IF($A5993="","",VALUE(RIGHT(Tienda_3!E1193,4)))</f>
        <v>2023</v>
      </c>
      <c r="G5993">
        <f>IF($A5993="","",Tienda_3!C1193)</f>
        <v>88000</v>
      </c>
      <c r="H5993">
        <f>IF($A5993="","",Tienda_3!D1193)</f>
        <v>2900</v>
      </c>
      <c r="I5993">
        <f>IF($A5993="","",Tienda_3!H1193)</f>
        <v>4</v>
      </c>
      <c r="J5993">
        <f>IF($A5993="",0,IF(AND(OR('Cuadro-de-mando'!$B$4="(Todas)",'Cuadro-de-mando'!$B$4=$A5993),OR('Cuadro-de-mando'!$E$4="(Todas)",'Cuadro-de-mando'!$E$4=$B5993),OR('Cuadro-de-mando'!$H$4="(Todas)",'Cuadro-de-mando'!$H$4=$C5993),OR('Cuadro-de-mando'!$K$4="(Todas)",'Cuadro-de-mando'!$K$4=$E5993),OR('Cuadro-de-mando'!$N$4="(Todos)",'Cuadro-de-mando'!$N$4=$F5993)),1,0))</f>
        <v>1</v>
      </c>
    </row>
    <row r="5994" spans="1:10" x14ac:dyDescent="0.25">
      <c r="A5994" t="str">
        <f>IF(Tienda_3!$A1194="","","Tienda 3")</f>
        <v>Tienda 3</v>
      </c>
      <c r="B5994" t="str">
        <f>IF($A5994="","",Tienda_3!B1194)</f>
        <v>Muebles</v>
      </c>
      <c r="C5994" t="str">
        <f>IF($A5994="","",Tienda_3!G1194)</f>
        <v>Cali</v>
      </c>
      <c r="D5994" t="str">
        <f>IF($A5994="","",Tienda_3!F1194)</f>
        <v>Juan Fernandez</v>
      </c>
      <c r="E5994" t="str">
        <f>IF($A5994="","",Tienda_3!I1194)</f>
        <v>Tarjeta de crédito</v>
      </c>
      <c r="F5994">
        <f>IF($A5994="","",VALUE(RIGHT(Tienda_3!E1194,4)))</f>
        <v>2020</v>
      </c>
      <c r="G5994">
        <f>IF($A5994="","",Tienda_3!C1194)</f>
        <v>195300</v>
      </c>
      <c r="H5994">
        <f>IF($A5994="","",Tienda_3!D1194)</f>
        <v>8600</v>
      </c>
      <c r="I5994">
        <f>IF($A5994="","",Tienda_3!H1194)</f>
        <v>4</v>
      </c>
      <c r="J5994">
        <f>IF($A5994="",0,IF(AND(OR('Cuadro-de-mando'!$B$4="(Todas)",'Cuadro-de-mando'!$B$4=$A5994),OR('Cuadro-de-mando'!$E$4="(Todas)",'Cuadro-de-mando'!$E$4=$B5994),OR('Cuadro-de-mando'!$H$4="(Todas)",'Cuadro-de-mando'!$H$4=$C5994),OR('Cuadro-de-mando'!$K$4="(Todas)",'Cuadro-de-mando'!$K$4=$E5994),OR('Cuadro-de-mando'!$N$4="(Todos)",'Cuadro-de-mando'!$N$4=$F5994)),1,0))</f>
        <v>1</v>
      </c>
    </row>
    <row r="5995" spans="1:10" x14ac:dyDescent="0.25">
      <c r="A5995" t="str">
        <f>IF(Tienda_3!$A1195="","","Tienda 3")</f>
        <v>Tienda 3</v>
      </c>
      <c r="B5995" t="str">
        <f>IF($A5995="","",Tienda_3!B1195)</f>
        <v>Electrodomésticos</v>
      </c>
      <c r="C5995" t="str">
        <f>IF($A5995="","",Tienda_3!G1195)</f>
        <v>Bogotá</v>
      </c>
      <c r="D5995" t="str">
        <f>IF($A5995="","",Tienda_3!F1195)</f>
        <v>Blanca Ramirez</v>
      </c>
      <c r="E5995" t="str">
        <f>IF($A5995="","",Tienda_3!I1195)</f>
        <v>Tarjeta de crédito</v>
      </c>
      <c r="F5995">
        <f>IF($A5995="","",VALUE(RIGHT(Tienda_3!E1195,4)))</f>
        <v>2021</v>
      </c>
      <c r="G5995">
        <f>IF($A5995="","",Tienda_3!C1195)</f>
        <v>1465300</v>
      </c>
      <c r="H5995">
        <f>IF($A5995="","",Tienda_3!D1195)</f>
        <v>78400</v>
      </c>
      <c r="I5995">
        <f>IF($A5995="","",Tienda_3!H1195)</f>
        <v>1</v>
      </c>
      <c r="J5995">
        <f>IF($A5995="",0,IF(AND(OR('Cuadro-de-mando'!$B$4="(Todas)",'Cuadro-de-mando'!$B$4=$A5995),OR('Cuadro-de-mando'!$E$4="(Todas)",'Cuadro-de-mando'!$E$4=$B5995),OR('Cuadro-de-mando'!$H$4="(Todas)",'Cuadro-de-mando'!$H$4=$C5995),OR('Cuadro-de-mando'!$K$4="(Todas)",'Cuadro-de-mando'!$K$4=$E5995),OR('Cuadro-de-mando'!$N$4="(Todos)",'Cuadro-de-mando'!$N$4=$F5995)),1,0))</f>
        <v>1</v>
      </c>
    </row>
    <row r="5996" spans="1:10" x14ac:dyDescent="0.25">
      <c r="A5996" t="str">
        <f>IF(Tienda_3!$A1196="","","Tienda 3")</f>
        <v>Tienda 3</v>
      </c>
      <c r="B5996" t="str">
        <f>IF($A5996="","",Tienda_3!B1196)</f>
        <v>Instrumentos musicales</v>
      </c>
      <c r="C5996" t="str">
        <f>IF($A5996="","",Tienda_3!G1196)</f>
        <v>Armenia</v>
      </c>
      <c r="D5996" t="str">
        <f>IF($A5996="","",Tienda_3!F1196)</f>
        <v>Felipe Santos</v>
      </c>
      <c r="E5996" t="str">
        <f>IF($A5996="","",Tienda_3!I1196)</f>
        <v>Tarjeta de crédito</v>
      </c>
      <c r="F5996">
        <f>IF($A5996="","",VALUE(RIGHT(Tienda_3!E1196,4)))</f>
        <v>2021</v>
      </c>
      <c r="G5996">
        <f>IF($A5996="","",Tienda_3!C1196)</f>
        <v>606600</v>
      </c>
      <c r="H5996">
        <f>IF($A5996="","",Tienda_3!D1196)</f>
        <v>32800</v>
      </c>
      <c r="I5996">
        <f>IF($A5996="","",Tienda_3!H1196)</f>
        <v>1</v>
      </c>
      <c r="J5996">
        <f>IF($A5996="",0,IF(AND(OR('Cuadro-de-mando'!$B$4="(Todas)",'Cuadro-de-mando'!$B$4=$A5996),OR('Cuadro-de-mando'!$E$4="(Todas)",'Cuadro-de-mando'!$E$4=$B5996),OR('Cuadro-de-mando'!$H$4="(Todas)",'Cuadro-de-mando'!$H$4=$C5996),OR('Cuadro-de-mando'!$K$4="(Todas)",'Cuadro-de-mando'!$K$4=$E5996),OR('Cuadro-de-mando'!$N$4="(Todos)",'Cuadro-de-mando'!$N$4=$F5996)),1,0))</f>
        <v>1</v>
      </c>
    </row>
    <row r="5997" spans="1:10" x14ac:dyDescent="0.25">
      <c r="A5997" t="str">
        <f>IF(Tienda_3!$A1197="","","Tienda 3")</f>
        <v>Tienda 3</v>
      </c>
      <c r="B5997" t="str">
        <f>IF($A5997="","",Tienda_3!B1197)</f>
        <v>Electrónicos</v>
      </c>
      <c r="C5997" t="str">
        <f>IF($A5997="","",Tienda_3!G1197)</f>
        <v>Bogotá</v>
      </c>
      <c r="D5997" t="str">
        <f>IF($A5997="","",Tienda_3!F1197)</f>
        <v>Juliana Costa</v>
      </c>
      <c r="E5997" t="str">
        <f>IF($A5997="","",Tienda_3!I1197)</f>
        <v>Tarjeta de crédito</v>
      </c>
      <c r="F5997">
        <f>IF($A5997="","",VALUE(RIGHT(Tienda_3!E1197,4)))</f>
        <v>2021</v>
      </c>
      <c r="G5997">
        <f>IF($A5997="","",Tienda_3!C1197)</f>
        <v>1427400</v>
      </c>
      <c r="H5997">
        <f>IF($A5997="","",Tienda_3!D1197)</f>
        <v>74200</v>
      </c>
      <c r="I5997">
        <f>IF($A5997="","",Tienda_3!H1197)</f>
        <v>1</v>
      </c>
      <c r="J5997">
        <f>IF($A5997="",0,IF(AND(OR('Cuadro-de-mando'!$B$4="(Todas)",'Cuadro-de-mando'!$B$4=$A5997),OR('Cuadro-de-mando'!$E$4="(Todas)",'Cuadro-de-mando'!$E$4=$B5997),OR('Cuadro-de-mando'!$H$4="(Todas)",'Cuadro-de-mando'!$H$4=$C5997),OR('Cuadro-de-mando'!$K$4="(Todas)",'Cuadro-de-mando'!$K$4=$E5997),OR('Cuadro-de-mando'!$N$4="(Todos)",'Cuadro-de-mando'!$N$4=$F5997)),1,0))</f>
        <v>1</v>
      </c>
    </row>
    <row r="5998" spans="1:10" x14ac:dyDescent="0.25">
      <c r="A5998" t="str">
        <f>IF(Tienda_3!$A1198="","","Tienda 3")</f>
        <v>Tienda 3</v>
      </c>
      <c r="B5998" t="str">
        <f>IF($A5998="","",Tienda_3!B1198)</f>
        <v>Electrónicos</v>
      </c>
      <c r="C5998" t="str">
        <f>IF($A5998="","",Tienda_3!G1198)</f>
        <v>Bogotá</v>
      </c>
      <c r="D5998" t="str">
        <f>IF($A5998="","",Tienda_3!F1198)</f>
        <v>Felipe Santos</v>
      </c>
      <c r="E5998" t="str">
        <f>IF($A5998="","",Tienda_3!I1198)</f>
        <v>Nequi</v>
      </c>
      <c r="F5998">
        <f>IF($A5998="","",VALUE(RIGHT(Tienda_3!E1198,4)))</f>
        <v>2020</v>
      </c>
      <c r="G5998">
        <f>IF($A5998="","",Tienda_3!C1198)</f>
        <v>1937600</v>
      </c>
      <c r="H5998">
        <f>IF($A5998="","",Tienda_3!D1198)</f>
        <v>103600</v>
      </c>
      <c r="I5998">
        <f>IF($A5998="","",Tienda_3!H1198)</f>
        <v>5</v>
      </c>
      <c r="J5998">
        <f>IF($A5998="",0,IF(AND(OR('Cuadro-de-mando'!$B$4="(Todas)",'Cuadro-de-mando'!$B$4=$A5998),OR('Cuadro-de-mando'!$E$4="(Todas)",'Cuadro-de-mando'!$E$4=$B5998),OR('Cuadro-de-mando'!$H$4="(Todas)",'Cuadro-de-mando'!$H$4=$C5998),OR('Cuadro-de-mando'!$K$4="(Todas)",'Cuadro-de-mando'!$K$4=$E5998),OR('Cuadro-de-mando'!$N$4="(Todos)",'Cuadro-de-mando'!$N$4=$F5998)),1,0))</f>
        <v>1</v>
      </c>
    </row>
    <row r="5999" spans="1:10" x14ac:dyDescent="0.25">
      <c r="A5999" t="str">
        <f>IF(Tienda_3!$A1199="","","Tienda 3")</f>
        <v>Tienda 3</v>
      </c>
      <c r="B5999" t="str">
        <f>IF($A5999="","",Tienda_3!B1199)</f>
        <v>Muebles</v>
      </c>
      <c r="C5999" t="str">
        <f>IF($A5999="","",Tienda_3!G1199)</f>
        <v>Santa Marta</v>
      </c>
      <c r="D5999" t="str">
        <f>IF($A5999="","",Tienda_3!F1199)</f>
        <v>Camila Rivera</v>
      </c>
      <c r="E5999" t="str">
        <f>IF($A5999="","",Tienda_3!I1199)</f>
        <v>Tarjeta de crédito</v>
      </c>
      <c r="F5999">
        <f>IF($A5999="","",VALUE(RIGHT(Tienda_3!E1199,4)))</f>
        <v>2022</v>
      </c>
      <c r="G5999">
        <f>IF($A5999="","",Tienda_3!C1199)</f>
        <v>739000</v>
      </c>
      <c r="H5999">
        <f>IF($A5999="","",Tienda_3!D1199)</f>
        <v>39600</v>
      </c>
      <c r="I5999">
        <f>IF($A5999="","",Tienda_3!H1199)</f>
        <v>4</v>
      </c>
      <c r="J5999">
        <f>IF($A5999="",0,IF(AND(OR('Cuadro-de-mando'!$B$4="(Todas)",'Cuadro-de-mando'!$B$4=$A5999),OR('Cuadro-de-mando'!$E$4="(Todas)",'Cuadro-de-mando'!$E$4=$B5999),OR('Cuadro-de-mando'!$H$4="(Todas)",'Cuadro-de-mando'!$H$4=$C5999),OR('Cuadro-de-mando'!$K$4="(Todas)",'Cuadro-de-mando'!$K$4=$E5999),OR('Cuadro-de-mando'!$N$4="(Todos)",'Cuadro-de-mando'!$N$4=$F5999)),1,0))</f>
        <v>1</v>
      </c>
    </row>
    <row r="6000" spans="1:10" x14ac:dyDescent="0.25">
      <c r="A6000" t="str">
        <f>IF(Tienda_3!$A1200="","","Tienda 3")</f>
        <v>Tienda 3</v>
      </c>
      <c r="B6000" t="str">
        <f>IF($A6000="","",Tienda_3!B1200)</f>
        <v>Deportes y diversión</v>
      </c>
      <c r="C6000" t="str">
        <f>IF($A6000="","",Tienda_3!G1200)</f>
        <v>Cali</v>
      </c>
      <c r="D6000" t="str">
        <f>IF($A6000="","",Tienda_3!F1200)</f>
        <v>Camila Rivera</v>
      </c>
      <c r="E6000" t="str">
        <f>IF($A6000="","",Tienda_3!I1200)</f>
        <v>Tarjeta de crédito</v>
      </c>
      <c r="F6000">
        <f>IF($A6000="","",VALUE(RIGHT(Tienda_3!E1200,4)))</f>
        <v>2022</v>
      </c>
      <c r="G6000">
        <f>IF($A6000="","",Tienda_3!C1200)</f>
        <v>97400</v>
      </c>
      <c r="H6000">
        <f>IF($A6000="","",Tienda_3!D1200)</f>
        <v>3400</v>
      </c>
      <c r="I6000">
        <f>IF($A6000="","",Tienda_3!H1200)</f>
        <v>4</v>
      </c>
      <c r="J6000">
        <f>IF($A6000="",0,IF(AND(OR('Cuadro-de-mando'!$B$4="(Todas)",'Cuadro-de-mando'!$B$4=$A6000),OR('Cuadro-de-mando'!$E$4="(Todas)",'Cuadro-de-mando'!$E$4=$B6000),OR('Cuadro-de-mando'!$H$4="(Todas)",'Cuadro-de-mando'!$H$4=$C6000),OR('Cuadro-de-mando'!$K$4="(Todas)",'Cuadro-de-mando'!$K$4=$E6000),OR('Cuadro-de-mando'!$N$4="(Todos)",'Cuadro-de-mando'!$N$4=$F6000)),1,0))</f>
        <v>1</v>
      </c>
    </row>
    <row r="6001" spans="1:10" x14ac:dyDescent="0.25">
      <c r="A6001" t="str">
        <f>IF(Tienda_3!$A1201="","","Tienda 3")</f>
        <v>Tienda 3</v>
      </c>
      <c r="B6001" t="str">
        <f>IF($A6001="","",Tienda_3!B1201)</f>
        <v>Muebles</v>
      </c>
      <c r="C6001" t="str">
        <f>IF($A6001="","",Tienda_3!G1201)</f>
        <v>Cali</v>
      </c>
      <c r="D6001" t="str">
        <f>IF($A6001="","",Tienda_3!F1201)</f>
        <v>Rafael Acosta</v>
      </c>
      <c r="E6001" t="str">
        <f>IF($A6001="","",Tienda_3!I1201)</f>
        <v>Nequi</v>
      </c>
      <c r="F6001">
        <f>IF($A6001="","",VALUE(RIGHT(Tienda_3!E1201,4)))</f>
        <v>2023</v>
      </c>
      <c r="G6001">
        <f>IF($A6001="","",Tienda_3!C1201)</f>
        <v>192700</v>
      </c>
      <c r="H6001">
        <f>IF($A6001="","",Tienda_3!D1201)</f>
        <v>8400</v>
      </c>
      <c r="I6001">
        <f>IF($A6001="","",Tienda_3!H1201)</f>
        <v>4</v>
      </c>
      <c r="J6001">
        <f>IF($A6001="",0,IF(AND(OR('Cuadro-de-mando'!$B$4="(Todas)",'Cuadro-de-mando'!$B$4=$A6001),OR('Cuadro-de-mando'!$E$4="(Todas)",'Cuadro-de-mando'!$E$4=$B6001),OR('Cuadro-de-mando'!$H$4="(Todas)",'Cuadro-de-mando'!$H$4=$C6001),OR('Cuadro-de-mando'!$K$4="(Todas)",'Cuadro-de-mando'!$K$4=$E6001),OR('Cuadro-de-mando'!$N$4="(Todos)",'Cuadro-de-mando'!$N$4=$F6001)),1,0))</f>
        <v>1</v>
      </c>
    </row>
    <row r="6002" spans="1:10" x14ac:dyDescent="0.25">
      <c r="A6002" t="str">
        <f>IF(Tienda_3!$A1202="","","Tienda 3")</f>
        <v>Tienda 3</v>
      </c>
      <c r="B6002" t="str">
        <f>IF($A6002="","",Tienda_3!B1202)</f>
        <v>Electrodomésticos</v>
      </c>
      <c r="C6002" t="str">
        <f>IF($A6002="","",Tienda_3!G1202)</f>
        <v>Bogotá</v>
      </c>
      <c r="D6002" t="str">
        <f>IF($A6002="","",Tienda_3!F1202)</f>
        <v>Izabela de León</v>
      </c>
      <c r="E6002" t="str">
        <f>IF($A6002="","",Tienda_3!I1202)</f>
        <v>Tarjeta de crédito</v>
      </c>
      <c r="F6002">
        <f>IF($A6002="","",VALUE(RIGHT(Tienda_3!E1202,4)))</f>
        <v>2021</v>
      </c>
      <c r="G6002">
        <f>IF($A6002="","",Tienda_3!C1202)</f>
        <v>1313100</v>
      </c>
      <c r="H6002">
        <f>IF($A6002="","",Tienda_3!D1202)</f>
        <v>74700</v>
      </c>
      <c r="I6002">
        <f>IF($A6002="","",Tienda_3!H1202)</f>
        <v>4</v>
      </c>
      <c r="J6002">
        <f>IF($A6002="",0,IF(AND(OR('Cuadro-de-mando'!$B$4="(Todas)",'Cuadro-de-mando'!$B$4=$A6002),OR('Cuadro-de-mando'!$E$4="(Todas)",'Cuadro-de-mando'!$E$4=$B6002),OR('Cuadro-de-mando'!$H$4="(Todas)",'Cuadro-de-mando'!$H$4=$C6002),OR('Cuadro-de-mando'!$K$4="(Todas)",'Cuadro-de-mando'!$K$4=$E6002),OR('Cuadro-de-mando'!$N$4="(Todos)",'Cuadro-de-mando'!$N$4=$F6002)),1,0))</f>
        <v>1</v>
      </c>
    </row>
    <row r="6003" spans="1:10" x14ac:dyDescent="0.25">
      <c r="A6003" t="str">
        <f>IF(Tienda_3!$A1203="","","Tienda 3")</f>
        <v>Tienda 3</v>
      </c>
      <c r="B6003" t="str">
        <f>IF($A6003="","",Tienda_3!B1203)</f>
        <v>Muebles</v>
      </c>
      <c r="C6003" t="str">
        <f>IF($A6003="","",Tienda_3!G1203)</f>
        <v>Pereira</v>
      </c>
      <c r="D6003" t="str">
        <f>IF($A6003="","",Tienda_3!F1203)</f>
        <v>Pedro Gomez</v>
      </c>
      <c r="E6003" t="str">
        <f>IF($A6003="","",Tienda_3!I1203)</f>
        <v>Nequi</v>
      </c>
      <c r="F6003">
        <f>IF($A6003="","",VALUE(RIGHT(Tienda_3!E1203,4)))</f>
        <v>2022</v>
      </c>
      <c r="G6003">
        <f>IF($A6003="","",Tienda_3!C1203)</f>
        <v>457200</v>
      </c>
      <c r="H6003">
        <f>IF($A6003="","",Tienda_3!D1203)</f>
        <v>22500</v>
      </c>
      <c r="I6003">
        <f>IF($A6003="","",Tienda_3!H1203)</f>
        <v>5</v>
      </c>
      <c r="J6003">
        <f>IF($A6003="",0,IF(AND(OR('Cuadro-de-mando'!$B$4="(Todas)",'Cuadro-de-mando'!$B$4=$A6003),OR('Cuadro-de-mando'!$E$4="(Todas)",'Cuadro-de-mando'!$E$4=$B6003),OR('Cuadro-de-mando'!$H$4="(Todas)",'Cuadro-de-mando'!$H$4=$C6003),OR('Cuadro-de-mando'!$K$4="(Todas)",'Cuadro-de-mando'!$K$4=$E6003),OR('Cuadro-de-mando'!$N$4="(Todos)",'Cuadro-de-mando'!$N$4=$F6003)),1,0))</f>
        <v>1</v>
      </c>
    </row>
    <row r="6004" spans="1:10" x14ac:dyDescent="0.25">
      <c r="A6004" t="str">
        <f>IF(Tienda_3!$A1204="","","Tienda 3")</f>
        <v>Tienda 3</v>
      </c>
      <c r="B6004" t="str">
        <f>IF($A6004="","",Tienda_3!B1204)</f>
        <v>Muebles</v>
      </c>
      <c r="C6004" t="str">
        <f>IF($A6004="","",Tienda_3!G1204)</f>
        <v>Bogotá</v>
      </c>
      <c r="D6004" t="str">
        <f>IF($A6004="","",Tienda_3!F1204)</f>
        <v>Juan Fernandez</v>
      </c>
      <c r="E6004" t="str">
        <f>IF($A6004="","",Tienda_3!I1204)</f>
        <v>Nequi</v>
      </c>
      <c r="F6004">
        <f>IF($A6004="","",VALUE(RIGHT(Tienda_3!E1204,4)))</f>
        <v>2020</v>
      </c>
      <c r="G6004">
        <f>IF($A6004="","",Tienda_3!C1204)</f>
        <v>255400</v>
      </c>
      <c r="H6004">
        <f>IF($A6004="","",Tienda_3!D1204)</f>
        <v>11800</v>
      </c>
      <c r="I6004">
        <f>IF($A6004="","",Tienda_3!H1204)</f>
        <v>5</v>
      </c>
      <c r="J6004">
        <f>IF($A6004="",0,IF(AND(OR('Cuadro-de-mando'!$B$4="(Todas)",'Cuadro-de-mando'!$B$4=$A6004),OR('Cuadro-de-mando'!$E$4="(Todas)",'Cuadro-de-mando'!$E$4=$B6004),OR('Cuadro-de-mando'!$H$4="(Todas)",'Cuadro-de-mando'!$H$4=$C6004),OR('Cuadro-de-mando'!$K$4="(Todas)",'Cuadro-de-mando'!$K$4=$E6004),OR('Cuadro-de-mando'!$N$4="(Todos)",'Cuadro-de-mando'!$N$4=$F6004)),1,0))</f>
        <v>1</v>
      </c>
    </row>
    <row r="6005" spans="1:10" x14ac:dyDescent="0.25">
      <c r="A6005" t="str">
        <f>IF(Tienda_3!$A1205="","","Tienda 3")</f>
        <v>Tienda 3</v>
      </c>
      <c r="B6005" t="str">
        <f>IF($A6005="","",Tienda_3!B1205)</f>
        <v>Muebles</v>
      </c>
      <c r="C6005" t="str">
        <f>IF($A6005="","",Tienda_3!G1205)</f>
        <v>Medellín</v>
      </c>
      <c r="D6005" t="str">
        <f>IF($A6005="","",Tienda_3!F1205)</f>
        <v>Maria Alfonso</v>
      </c>
      <c r="E6005" t="str">
        <f>IF($A6005="","",Tienda_3!I1205)</f>
        <v>Tarjeta de crédito</v>
      </c>
      <c r="F6005">
        <f>IF($A6005="","",VALUE(RIGHT(Tienda_3!E1205,4)))</f>
        <v>2021</v>
      </c>
      <c r="G6005">
        <f>IF($A6005="","",Tienda_3!C1205)</f>
        <v>745800</v>
      </c>
      <c r="H6005">
        <f>IF($A6005="","",Tienda_3!D1205)</f>
        <v>40100</v>
      </c>
      <c r="I6005">
        <f>IF($A6005="","",Tienda_3!H1205)</f>
        <v>4</v>
      </c>
      <c r="J6005">
        <f>IF($A6005="",0,IF(AND(OR('Cuadro-de-mando'!$B$4="(Todas)",'Cuadro-de-mando'!$B$4=$A6005),OR('Cuadro-de-mando'!$E$4="(Todas)",'Cuadro-de-mando'!$E$4=$B6005),OR('Cuadro-de-mando'!$H$4="(Todas)",'Cuadro-de-mando'!$H$4=$C6005),OR('Cuadro-de-mando'!$K$4="(Todas)",'Cuadro-de-mando'!$K$4=$E6005),OR('Cuadro-de-mando'!$N$4="(Todos)",'Cuadro-de-mando'!$N$4=$F6005)),1,0))</f>
        <v>1</v>
      </c>
    </row>
    <row r="6006" spans="1:10" x14ac:dyDescent="0.25">
      <c r="A6006" t="str">
        <f>IF(Tienda_3!$A1206="","","Tienda 3")</f>
        <v>Tienda 3</v>
      </c>
      <c r="B6006" t="str">
        <f>IF($A6006="","",Tienda_3!B1206)</f>
        <v>Juguetes</v>
      </c>
      <c r="C6006" t="str">
        <f>IF($A6006="","",Tienda_3!G1206)</f>
        <v>Medellín</v>
      </c>
      <c r="D6006" t="str">
        <f>IF($A6006="","",Tienda_3!F1206)</f>
        <v>Camila Rivera</v>
      </c>
      <c r="E6006" t="str">
        <f>IF($A6006="","",Tienda_3!I1206)</f>
        <v>Tarjeta de crédito</v>
      </c>
      <c r="F6006">
        <f>IF($A6006="","",VALUE(RIGHT(Tienda_3!E1206,4)))</f>
        <v>2020</v>
      </c>
      <c r="G6006">
        <f>IF($A6006="","",Tienda_3!C1206)</f>
        <v>14000</v>
      </c>
      <c r="H6006">
        <f>IF($A6006="","",Tienda_3!D1206)</f>
        <v>1000</v>
      </c>
      <c r="I6006">
        <f>IF($A6006="","",Tienda_3!H1206)</f>
        <v>4</v>
      </c>
      <c r="J6006">
        <f>IF($A6006="",0,IF(AND(OR('Cuadro-de-mando'!$B$4="(Todas)",'Cuadro-de-mando'!$B$4=$A6006),OR('Cuadro-de-mando'!$E$4="(Todas)",'Cuadro-de-mando'!$E$4=$B6006),OR('Cuadro-de-mando'!$H$4="(Todas)",'Cuadro-de-mando'!$H$4=$C6006),OR('Cuadro-de-mando'!$K$4="(Todas)",'Cuadro-de-mando'!$K$4=$E6006),OR('Cuadro-de-mando'!$N$4="(Todos)",'Cuadro-de-mando'!$N$4=$F6006)),1,0))</f>
        <v>1</v>
      </c>
    </row>
    <row r="6007" spans="1:10" x14ac:dyDescent="0.25">
      <c r="A6007" t="str">
        <f>IF(Tienda_3!$A1207="","","Tienda 3")</f>
        <v>Tienda 3</v>
      </c>
      <c r="B6007" t="str">
        <f>IF($A6007="","",Tienda_3!B1207)</f>
        <v>Instrumentos musicales</v>
      </c>
      <c r="C6007" t="str">
        <f>IF($A6007="","",Tienda_3!G1207)</f>
        <v>Bogotá</v>
      </c>
      <c r="D6007" t="str">
        <f>IF($A6007="","",Tienda_3!F1207)</f>
        <v>Lucas Olivera</v>
      </c>
      <c r="E6007" t="str">
        <f>IF($A6007="","",Tienda_3!I1207)</f>
        <v>Tarjeta de crédito</v>
      </c>
      <c r="F6007">
        <f>IF($A6007="","",VALUE(RIGHT(Tienda_3!E1207,4)))</f>
        <v>2022</v>
      </c>
      <c r="G6007">
        <f>IF($A6007="","",Tienda_3!C1207)</f>
        <v>51600</v>
      </c>
      <c r="H6007">
        <f>IF($A6007="","",Tienda_3!D1207)</f>
        <v>3100</v>
      </c>
      <c r="I6007">
        <f>IF($A6007="","",Tienda_3!H1207)</f>
        <v>4</v>
      </c>
      <c r="J6007">
        <f>IF($A6007="",0,IF(AND(OR('Cuadro-de-mando'!$B$4="(Todas)",'Cuadro-de-mando'!$B$4=$A6007),OR('Cuadro-de-mando'!$E$4="(Todas)",'Cuadro-de-mando'!$E$4=$B6007),OR('Cuadro-de-mando'!$H$4="(Todas)",'Cuadro-de-mando'!$H$4=$C6007),OR('Cuadro-de-mando'!$K$4="(Todas)",'Cuadro-de-mando'!$K$4=$E6007),OR('Cuadro-de-mando'!$N$4="(Todos)",'Cuadro-de-mando'!$N$4=$F6007)),1,0))</f>
        <v>1</v>
      </c>
    </row>
    <row r="6008" spans="1:10" x14ac:dyDescent="0.25">
      <c r="A6008" t="str">
        <f>IF(Tienda_3!$A1208="","","Tienda 3")</f>
        <v>Tienda 3</v>
      </c>
      <c r="B6008" t="str">
        <f>IF($A6008="","",Tienda_3!B1208)</f>
        <v>Deportes y diversión</v>
      </c>
      <c r="C6008" t="str">
        <f>IF($A6008="","",Tienda_3!G1208)</f>
        <v>Cali</v>
      </c>
      <c r="D6008" t="str">
        <f>IF($A6008="","",Tienda_3!F1208)</f>
        <v>Beatriz Morales</v>
      </c>
      <c r="E6008" t="str">
        <f>IF($A6008="","",Tienda_3!I1208)</f>
        <v>Tarjeta de crédito</v>
      </c>
      <c r="F6008">
        <f>IF($A6008="","",VALUE(RIGHT(Tienda_3!E1208,4)))</f>
        <v>2022</v>
      </c>
      <c r="G6008">
        <f>IF($A6008="","",Tienda_3!C1208)</f>
        <v>90800</v>
      </c>
      <c r="H6008">
        <f>IF($A6008="","",Tienda_3!D1208)</f>
        <v>5000</v>
      </c>
      <c r="I6008">
        <f>IF($A6008="","",Tienda_3!H1208)</f>
        <v>4</v>
      </c>
      <c r="J6008">
        <f>IF($A6008="",0,IF(AND(OR('Cuadro-de-mando'!$B$4="(Todas)",'Cuadro-de-mando'!$B$4=$A6008),OR('Cuadro-de-mando'!$E$4="(Todas)",'Cuadro-de-mando'!$E$4=$B6008),OR('Cuadro-de-mando'!$H$4="(Todas)",'Cuadro-de-mando'!$H$4=$C6008),OR('Cuadro-de-mando'!$K$4="(Todas)",'Cuadro-de-mando'!$K$4=$E6008),OR('Cuadro-de-mando'!$N$4="(Todos)",'Cuadro-de-mando'!$N$4=$F6008)),1,0))</f>
        <v>1</v>
      </c>
    </row>
    <row r="6009" spans="1:10" x14ac:dyDescent="0.25">
      <c r="A6009" t="str">
        <f>IF(Tienda_3!$A1209="","","Tienda 3")</f>
        <v>Tienda 3</v>
      </c>
      <c r="B6009" t="str">
        <f>IF($A6009="","",Tienda_3!B1209)</f>
        <v>Muebles</v>
      </c>
      <c r="C6009" t="str">
        <f>IF($A6009="","",Tienda_3!G1209)</f>
        <v>Medellín</v>
      </c>
      <c r="D6009" t="str">
        <f>IF($A6009="","",Tienda_3!F1209)</f>
        <v>Juliana Costa</v>
      </c>
      <c r="E6009" t="str">
        <f>IF($A6009="","",Tienda_3!I1209)</f>
        <v>Tarjeta de crédito</v>
      </c>
      <c r="F6009">
        <f>IF($A6009="","",VALUE(RIGHT(Tienda_3!E1209,4)))</f>
        <v>2020</v>
      </c>
      <c r="G6009">
        <f>IF($A6009="","",Tienda_3!C1209)</f>
        <v>602700</v>
      </c>
      <c r="H6009">
        <f>IF($A6009="","",Tienda_3!D1209)</f>
        <v>32800</v>
      </c>
      <c r="I6009">
        <f>IF($A6009="","",Tienda_3!H1209)</f>
        <v>5</v>
      </c>
      <c r="J6009">
        <f>IF($A6009="",0,IF(AND(OR('Cuadro-de-mando'!$B$4="(Todas)",'Cuadro-de-mando'!$B$4=$A6009),OR('Cuadro-de-mando'!$E$4="(Todas)",'Cuadro-de-mando'!$E$4=$B6009),OR('Cuadro-de-mando'!$H$4="(Todas)",'Cuadro-de-mando'!$H$4=$C6009),OR('Cuadro-de-mando'!$K$4="(Todas)",'Cuadro-de-mando'!$K$4=$E6009),OR('Cuadro-de-mando'!$N$4="(Todos)",'Cuadro-de-mando'!$N$4=$F6009)),1,0))</f>
        <v>1</v>
      </c>
    </row>
    <row r="6010" spans="1:10" x14ac:dyDescent="0.25">
      <c r="A6010" t="str">
        <f>IF(Tienda_3!$A1210="","","Tienda 3")</f>
        <v>Tienda 3</v>
      </c>
      <c r="B6010" t="str">
        <f>IF($A6010="","",Tienda_3!B1210)</f>
        <v>Instrumentos musicales</v>
      </c>
      <c r="C6010" t="str">
        <f>IF($A6010="","",Tienda_3!G1210)</f>
        <v>Medellín</v>
      </c>
      <c r="D6010" t="str">
        <f>IF($A6010="","",Tienda_3!F1210)</f>
        <v>Izabela de León</v>
      </c>
      <c r="E6010" t="str">
        <f>IF($A6010="","",Tienda_3!I1210)</f>
        <v>Tarjeta de crédito</v>
      </c>
      <c r="F6010">
        <f>IF($A6010="","",VALUE(RIGHT(Tienda_3!E1210,4)))</f>
        <v>2020</v>
      </c>
      <c r="G6010">
        <f>IF($A6010="","",Tienda_3!C1210)</f>
        <v>821100</v>
      </c>
      <c r="H6010">
        <f>IF($A6010="","",Tienda_3!D1210)</f>
        <v>41900</v>
      </c>
      <c r="I6010">
        <f>IF($A6010="","",Tienda_3!H1210)</f>
        <v>3</v>
      </c>
      <c r="J6010">
        <f>IF($A6010="",0,IF(AND(OR('Cuadro-de-mando'!$B$4="(Todas)",'Cuadro-de-mando'!$B$4=$A6010),OR('Cuadro-de-mando'!$E$4="(Todas)",'Cuadro-de-mando'!$E$4=$B6010),OR('Cuadro-de-mando'!$H$4="(Todas)",'Cuadro-de-mando'!$H$4=$C6010),OR('Cuadro-de-mando'!$K$4="(Todas)",'Cuadro-de-mando'!$K$4=$E6010),OR('Cuadro-de-mando'!$N$4="(Todos)",'Cuadro-de-mando'!$N$4=$F6010)),1,0))</f>
        <v>1</v>
      </c>
    </row>
    <row r="6011" spans="1:10" x14ac:dyDescent="0.25">
      <c r="A6011" t="str">
        <f>IF(Tienda_3!$A1211="","","Tienda 3")</f>
        <v>Tienda 3</v>
      </c>
      <c r="B6011" t="str">
        <f>IF($A6011="","",Tienda_3!B1211)</f>
        <v>Electrodomésticos</v>
      </c>
      <c r="C6011" t="str">
        <f>IF($A6011="","",Tienda_3!G1211)</f>
        <v>Bogotá</v>
      </c>
      <c r="D6011" t="str">
        <f>IF($A6011="","",Tienda_3!F1211)</f>
        <v>Pedro Gomez</v>
      </c>
      <c r="E6011" t="str">
        <f>IF($A6011="","",Tienda_3!I1211)</f>
        <v>Cupón</v>
      </c>
      <c r="F6011">
        <f>IF($A6011="","",VALUE(RIGHT(Tienda_3!E1211,4)))</f>
        <v>2021</v>
      </c>
      <c r="G6011">
        <f>IF($A6011="","",Tienda_3!C1211)</f>
        <v>1164300</v>
      </c>
      <c r="H6011">
        <f>IF($A6011="","",Tienda_3!D1211)</f>
        <v>65400</v>
      </c>
      <c r="I6011">
        <f>IF($A6011="","",Tienda_3!H1211)</f>
        <v>5</v>
      </c>
      <c r="J6011">
        <f>IF($A6011="",0,IF(AND(OR('Cuadro-de-mando'!$B$4="(Todas)",'Cuadro-de-mando'!$B$4=$A6011),OR('Cuadro-de-mando'!$E$4="(Todas)",'Cuadro-de-mando'!$E$4=$B6011),OR('Cuadro-de-mando'!$H$4="(Todas)",'Cuadro-de-mando'!$H$4=$C6011),OR('Cuadro-de-mando'!$K$4="(Todas)",'Cuadro-de-mando'!$K$4=$E6011),OR('Cuadro-de-mando'!$N$4="(Todos)",'Cuadro-de-mando'!$N$4=$F6011)),1,0))</f>
        <v>1</v>
      </c>
    </row>
    <row r="6012" spans="1:10" x14ac:dyDescent="0.25">
      <c r="A6012" t="str">
        <f>IF(Tienda_3!$A1212="","","Tienda 3")</f>
        <v>Tienda 3</v>
      </c>
      <c r="B6012" t="str">
        <f>IF($A6012="","",Tienda_3!B1212)</f>
        <v>Electrónicos</v>
      </c>
      <c r="C6012" t="str">
        <f>IF($A6012="","",Tienda_3!G1212)</f>
        <v>Bogotá</v>
      </c>
      <c r="D6012" t="str">
        <f>IF($A6012="","",Tienda_3!F1212)</f>
        <v>Maria Alfonso</v>
      </c>
      <c r="E6012" t="str">
        <f>IF($A6012="","",Tienda_3!I1212)</f>
        <v>Tarjeta de crédito</v>
      </c>
      <c r="F6012">
        <f>IF($A6012="","",VALUE(RIGHT(Tienda_3!E1212,4)))</f>
        <v>2023</v>
      </c>
      <c r="G6012">
        <f>IF($A6012="","",Tienda_3!C1212)</f>
        <v>65800</v>
      </c>
      <c r="H6012">
        <f>IF($A6012="","",Tienda_3!D1212)</f>
        <v>4600</v>
      </c>
      <c r="I6012">
        <f>IF($A6012="","",Tienda_3!H1212)</f>
        <v>5</v>
      </c>
      <c r="J6012">
        <f>IF($A6012="",0,IF(AND(OR('Cuadro-de-mando'!$B$4="(Todas)",'Cuadro-de-mando'!$B$4=$A6012),OR('Cuadro-de-mando'!$E$4="(Todas)",'Cuadro-de-mando'!$E$4=$B6012),OR('Cuadro-de-mando'!$H$4="(Todas)",'Cuadro-de-mando'!$H$4=$C6012),OR('Cuadro-de-mando'!$K$4="(Todas)",'Cuadro-de-mando'!$K$4=$E6012),OR('Cuadro-de-mando'!$N$4="(Todos)",'Cuadro-de-mando'!$N$4=$F6012)),1,0))</f>
        <v>1</v>
      </c>
    </row>
    <row r="6013" spans="1:10" x14ac:dyDescent="0.25">
      <c r="A6013" t="str">
        <f>IF(Tienda_3!$A1213="","","Tienda 3")</f>
        <v>Tienda 3</v>
      </c>
      <c r="B6013" t="str">
        <f>IF($A6013="","",Tienda_3!B1213)</f>
        <v>Juguetes</v>
      </c>
      <c r="C6013" t="str">
        <f>IF($A6013="","",Tienda_3!G1213)</f>
        <v>Pereira</v>
      </c>
      <c r="D6013" t="str">
        <f>IF($A6013="","",Tienda_3!F1213)</f>
        <v>Lucas Olivera</v>
      </c>
      <c r="E6013" t="str">
        <f>IF($A6013="","",Tienda_3!I1213)</f>
        <v>Nequi</v>
      </c>
      <c r="F6013">
        <f>IF($A6013="","",VALUE(RIGHT(Tienda_3!E1213,4)))</f>
        <v>2021</v>
      </c>
      <c r="G6013">
        <f>IF($A6013="","",Tienda_3!C1213)</f>
        <v>65400</v>
      </c>
      <c r="H6013">
        <f>IF($A6013="","",Tienda_3!D1213)</f>
        <v>1700</v>
      </c>
      <c r="I6013">
        <f>IF($A6013="","",Tienda_3!H1213)</f>
        <v>5</v>
      </c>
      <c r="J6013">
        <f>IF($A6013="",0,IF(AND(OR('Cuadro-de-mando'!$B$4="(Todas)",'Cuadro-de-mando'!$B$4=$A6013),OR('Cuadro-de-mando'!$E$4="(Todas)",'Cuadro-de-mando'!$E$4=$B6013),OR('Cuadro-de-mando'!$H$4="(Todas)",'Cuadro-de-mando'!$H$4=$C6013),OR('Cuadro-de-mando'!$K$4="(Todas)",'Cuadro-de-mando'!$K$4=$E6013),OR('Cuadro-de-mando'!$N$4="(Todos)",'Cuadro-de-mando'!$N$4=$F6013)),1,0))</f>
        <v>1</v>
      </c>
    </row>
    <row r="6014" spans="1:10" x14ac:dyDescent="0.25">
      <c r="A6014" t="str">
        <f>IF(Tienda_3!$A1214="","","Tienda 3")</f>
        <v>Tienda 3</v>
      </c>
      <c r="B6014" t="str">
        <f>IF($A6014="","",Tienda_3!B1214)</f>
        <v>Muebles</v>
      </c>
      <c r="C6014" t="str">
        <f>IF($A6014="","",Tienda_3!G1214)</f>
        <v>Medellín</v>
      </c>
      <c r="D6014" t="str">
        <f>IF($A6014="","",Tienda_3!F1214)</f>
        <v>Pedro Gomez</v>
      </c>
      <c r="E6014" t="str">
        <f>IF($A6014="","",Tienda_3!I1214)</f>
        <v>Nequi</v>
      </c>
      <c r="F6014">
        <f>IF($A6014="","",VALUE(RIGHT(Tienda_3!E1214,4)))</f>
        <v>2020</v>
      </c>
      <c r="G6014">
        <f>IF($A6014="","",Tienda_3!C1214)</f>
        <v>344100</v>
      </c>
      <c r="H6014">
        <f>IF($A6014="","",Tienda_3!D1214)</f>
        <v>16500</v>
      </c>
      <c r="I6014">
        <f>IF($A6014="","",Tienda_3!H1214)</f>
        <v>5</v>
      </c>
      <c r="J6014">
        <f>IF($A6014="",0,IF(AND(OR('Cuadro-de-mando'!$B$4="(Todas)",'Cuadro-de-mando'!$B$4=$A6014),OR('Cuadro-de-mando'!$E$4="(Todas)",'Cuadro-de-mando'!$E$4=$B6014),OR('Cuadro-de-mando'!$H$4="(Todas)",'Cuadro-de-mando'!$H$4=$C6014),OR('Cuadro-de-mando'!$K$4="(Todas)",'Cuadro-de-mando'!$K$4=$E6014),OR('Cuadro-de-mando'!$N$4="(Todos)",'Cuadro-de-mando'!$N$4=$F6014)),1,0))</f>
        <v>1</v>
      </c>
    </row>
    <row r="6015" spans="1:10" x14ac:dyDescent="0.25">
      <c r="A6015" t="str">
        <f>IF(Tienda_3!$A1215="","","Tienda 3")</f>
        <v>Tienda 3</v>
      </c>
      <c r="B6015" t="str">
        <f>IF($A6015="","",Tienda_3!B1215)</f>
        <v>Instrumentos musicales</v>
      </c>
      <c r="C6015" t="str">
        <f>IF($A6015="","",Tienda_3!G1215)</f>
        <v>Medellín</v>
      </c>
      <c r="D6015" t="str">
        <f>IF($A6015="","",Tienda_3!F1215)</f>
        <v>Maria Alfonso</v>
      </c>
      <c r="E6015" t="str">
        <f>IF($A6015="","",Tienda_3!I1215)</f>
        <v>Tarjeta de crédito</v>
      </c>
      <c r="F6015">
        <f>IF($A6015="","",VALUE(RIGHT(Tienda_3!E1215,4)))</f>
        <v>2022</v>
      </c>
      <c r="G6015">
        <f>IF($A6015="","",Tienda_3!C1215)</f>
        <v>59800</v>
      </c>
      <c r="H6015">
        <f>IF($A6015="","",Tienda_3!D1215)</f>
        <v>10400</v>
      </c>
      <c r="I6015">
        <f>IF($A6015="","",Tienda_3!H1215)</f>
        <v>4</v>
      </c>
      <c r="J6015">
        <f>IF($A6015="",0,IF(AND(OR('Cuadro-de-mando'!$B$4="(Todas)",'Cuadro-de-mando'!$B$4=$A6015),OR('Cuadro-de-mando'!$E$4="(Todas)",'Cuadro-de-mando'!$E$4=$B6015),OR('Cuadro-de-mando'!$H$4="(Todas)",'Cuadro-de-mando'!$H$4=$C6015),OR('Cuadro-de-mando'!$K$4="(Todas)",'Cuadro-de-mando'!$K$4=$E6015),OR('Cuadro-de-mando'!$N$4="(Todos)",'Cuadro-de-mando'!$N$4=$F6015)),1,0))</f>
        <v>1</v>
      </c>
    </row>
    <row r="6016" spans="1:10" x14ac:dyDescent="0.25">
      <c r="A6016" t="str">
        <f>IF(Tienda_3!$A1216="","","Tienda 3")</f>
        <v>Tienda 3</v>
      </c>
      <c r="B6016" t="str">
        <f>IF($A6016="","",Tienda_3!B1216)</f>
        <v>Deportes y diversión</v>
      </c>
      <c r="C6016" t="str">
        <f>IF($A6016="","",Tienda_3!G1216)</f>
        <v>Bogotá</v>
      </c>
      <c r="D6016" t="str">
        <f>IF($A6016="","",Tienda_3!F1216)</f>
        <v>Ángel Rodriguez</v>
      </c>
      <c r="E6016" t="str">
        <f>IF($A6016="","",Tienda_3!I1216)</f>
        <v>Tarjeta de crédito</v>
      </c>
      <c r="F6016">
        <f>IF($A6016="","",VALUE(RIGHT(Tienda_3!E1216,4)))</f>
        <v>2021</v>
      </c>
      <c r="G6016">
        <f>IF($A6016="","",Tienda_3!C1216)</f>
        <v>112400</v>
      </c>
      <c r="H6016">
        <f>IF($A6016="","",Tienda_3!D1216)</f>
        <v>4200</v>
      </c>
      <c r="I6016">
        <f>IF($A6016="","",Tienda_3!H1216)</f>
        <v>3</v>
      </c>
      <c r="J6016">
        <f>IF($A6016="",0,IF(AND(OR('Cuadro-de-mando'!$B$4="(Todas)",'Cuadro-de-mando'!$B$4=$A6016),OR('Cuadro-de-mando'!$E$4="(Todas)",'Cuadro-de-mando'!$E$4=$B6016),OR('Cuadro-de-mando'!$H$4="(Todas)",'Cuadro-de-mando'!$H$4=$C6016),OR('Cuadro-de-mando'!$K$4="(Todas)",'Cuadro-de-mando'!$K$4=$E6016),OR('Cuadro-de-mando'!$N$4="(Todos)",'Cuadro-de-mando'!$N$4=$F6016)),1,0))</f>
        <v>1</v>
      </c>
    </row>
    <row r="6017" spans="1:10" x14ac:dyDescent="0.25">
      <c r="A6017" t="str">
        <f>IF(Tienda_3!$A1217="","","Tienda 3")</f>
        <v>Tienda 3</v>
      </c>
      <c r="B6017" t="str">
        <f>IF($A6017="","",Tienda_3!B1217)</f>
        <v>Electrónicos</v>
      </c>
      <c r="C6017" t="str">
        <f>IF($A6017="","",Tienda_3!G1217)</f>
        <v>Cartagena</v>
      </c>
      <c r="D6017" t="str">
        <f>IF($A6017="","",Tienda_3!F1217)</f>
        <v>Felipe Santos</v>
      </c>
      <c r="E6017" t="str">
        <f>IF($A6017="","",Tienda_3!I1217)</f>
        <v>Tarjeta de crédito</v>
      </c>
      <c r="F6017">
        <f>IF($A6017="","",VALUE(RIGHT(Tienda_3!E1217,4)))</f>
        <v>2022</v>
      </c>
      <c r="G6017">
        <f>IF($A6017="","",Tienda_3!C1217)</f>
        <v>1834600</v>
      </c>
      <c r="H6017">
        <f>IF($A6017="","",Tienda_3!D1217)</f>
        <v>95900</v>
      </c>
      <c r="I6017">
        <f>IF($A6017="","",Tienda_3!H1217)</f>
        <v>5</v>
      </c>
      <c r="J6017">
        <f>IF($A6017="",0,IF(AND(OR('Cuadro-de-mando'!$B$4="(Todas)",'Cuadro-de-mando'!$B$4=$A6017),OR('Cuadro-de-mando'!$E$4="(Todas)",'Cuadro-de-mando'!$E$4=$B6017),OR('Cuadro-de-mando'!$H$4="(Todas)",'Cuadro-de-mando'!$H$4=$C6017),OR('Cuadro-de-mando'!$K$4="(Todas)",'Cuadro-de-mando'!$K$4=$E6017),OR('Cuadro-de-mando'!$N$4="(Todos)",'Cuadro-de-mando'!$N$4=$F6017)),1,0))</f>
        <v>1</v>
      </c>
    </row>
    <row r="6018" spans="1:10" x14ac:dyDescent="0.25">
      <c r="A6018" t="str">
        <f>IF(Tienda_3!$A1218="","","Tienda 3")</f>
        <v>Tienda 3</v>
      </c>
      <c r="B6018" t="str">
        <f>IF($A6018="","",Tienda_3!B1218)</f>
        <v>Instrumentos musicales</v>
      </c>
      <c r="C6018" t="str">
        <f>IF($A6018="","",Tienda_3!G1218)</f>
        <v>Bogotá</v>
      </c>
      <c r="D6018" t="str">
        <f>IF($A6018="","",Tienda_3!F1218)</f>
        <v>Santiago Silva</v>
      </c>
      <c r="E6018" t="str">
        <f>IF($A6018="","",Tienda_3!I1218)</f>
        <v>Tarjeta de crédito</v>
      </c>
      <c r="F6018">
        <f>IF($A6018="","",VALUE(RIGHT(Tienda_3!E1218,4)))</f>
        <v>2020</v>
      </c>
      <c r="G6018">
        <f>IF($A6018="","",Tienda_3!C1218)</f>
        <v>668600</v>
      </c>
      <c r="H6018">
        <f>IF($A6018="","",Tienda_3!D1218)</f>
        <v>33800</v>
      </c>
      <c r="I6018">
        <f>IF($A6018="","",Tienda_3!H1218)</f>
        <v>5</v>
      </c>
      <c r="J6018">
        <f>IF($A6018="",0,IF(AND(OR('Cuadro-de-mando'!$B$4="(Todas)",'Cuadro-de-mando'!$B$4=$A6018),OR('Cuadro-de-mando'!$E$4="(Todas)",'Cuadro-de-mando'!$E$4=$B6018),OR('Cuadro-de-mando'!$H$4="(Todas)",'Cuadro-de-mando'!$H$4=$C6018),OR('Cuadro-de-mando'!$K$4="(Todas)",'Cuadro-de-mando'!$K$4=$E6018),OR('Cuadro-de-mando'!$N$4="(Todos)",'Cuadro-de-mando'!$N$4=$F6018)),1,0))</f>
        <v>1</v>
      </c>
    </row>
    <row r="6019" spans="1:10" x14ac:dyDescent="0.25">
      <c r="A6019" t="str">
        <f>IF(Tienda_3!$A1219="","","Tienda 3")</f>
        <v>Tienda 3</v>
      </c>
      <c r="B6019" t="str">
        <f>IF($A6019="","",Tienda_3!B1219)</f>
        <v>Electrodomésticos</v>
      </c>
      <c r="C6019" t="str">
        <f>IF($A6019="","",Tienda_3!G1219)</f>
        <v>Bogotá</v>
      </c>
      <c r="D6019" t="str">
        <f>IF($A6019="","",Tienda_3!F1219)</f>
        <v>Maria Alfonso</v>
      </c>
      <c r="E6019" t="str">
        <f>IF($A6019="","",Tienda_3!I1219)</f>
        <v>Nequi</v>
      </c>
      <c r="F6019">
        <f>IF($A6019="","",VALUE(RIGHT(Tienda_3!E1219,4)))</f>
        <v>2023</v>
      </c>
      <c r="G6019">
        <f>IF($A6019="","",Tienda_3!C1219)</f>
        <v>1040600</v>
      </c>
      <c r="H6019">
        <f>IF($A6019="","",Tienda_3!D1219)</f>
        <v>53600</v>
      </c>
      <c r="I6019">
        <f>IF($A6019="","",Tienda_3!H1219)</f>
        <v>4</v>
      </c>
      <c r="J6019">
        <f>IF($A6019="",0,IF(AND(OR('Cuadro-de-mando'!$B$4="(Todas)",'Cuadro-de-mando'!$B$4=$A6019),OR('Cuadro-de-mando'!$E$4="(Todas)",'Cuadro-de-mando'!$E$4=$B6019),OR('Cuadro-de-mando'!$H$4="(Todas)",'Cuadro-de-mando'!$H$4=$C6019),OR('Cuadro-de-mando'!$K$4="(Todas)",'Cuadro-de-mando'!$K$4=$E6019),OR('Cuadro-de-mando'!$N$4="(Todos)",'Cuadro-de-mando'!$N$4=$F6019)),1,0))</f>
        <v>1</v>
      </c>
    </row>
    <row r="6020" spans="1:10" x14ac:dyDescent="0.25">
      <c r="A6020" t="str">
        <f>IF(Tienda_3!$A1220="","","Tienda 3")</f>
        <v>Tienda 3</v>
      </c>
      <c r="B6020" t="str">
        <f>IF($A6020="","",Tienda_3!B1220)</f>
        <v>Artículos para el hogar</v>
      </c>
      <c r="C6020" t="str">
        <f>IF($A6020="","",Tienda_3!G1220)</f>
        <v>Bogotá</v>
      </c>
      <c r="D6020" t="str">
        <f>IF($A6020="","",Tienda_3!F1220)</f>
        <v>Maria Alfonso</v>
      </c>
      <c r="E6020" t="str">
        <f>IF($A6020="","",Tienda_3!I1220)</f>
        <v>Tarjeta de crédito</v>
      </c>
      <c r="F6020">
        <f>IF($A6020="","",VALUE(RIGHT(Tienda_3!E1220,4)))</f>
        <v>2023</v>
      </c>
      <c r="G6020">
        <f>IF($A6020="","",Tienda_3!C1220)</f>
        <v>126900</v>
      </c>
      <c r="H6020">
        <f>IF($A6020="","",Tienda_3!D1220)</f>
        <v>7000</v>
      </c>
      <c r="I6020">
        <f>IF($A6020="","",Tienda_3!H1220)</f>
        <v>5</v>
      </c>
      <c r="J6020">
        <f>IF($A6020="",0,IF(AND(OR('Cuadro-de-mando'!$B$4="(Todas)",'Cuadro-de-mando'!$B$4=$A6020),OR('Cuadro-de-mando'!$E$4="(Todas)",'Cuadro-de-mando'!$E$4=$B6020),OR('Cuadro-de-mando'!$H$4="(Todas)",'Cuadro-de-mando'!$H$4=$C6020),OR('Cuadro-de-mando'!$K$4="(Todas)",'Cuadro-de-mando'!$K$4=$E6020),OR('Cuadro-de-mando'!$N$4="(Todos)",'Cuadro-de-mando'!$N$4=$F6020)),1,0))</f>
        <v>1</v>
      </c>
    </row>
    <row r="6021" spans="1:10" x14ac:dyDescent="0.25">
      <c r="A6021" t="str">
        <f>IF(Tienda_3!$A1221="","","Tienda 3")</f>
        <v>Tienda 3</v>
      </c>
      <c r="B6021" t="str">
        <f>IF($A6021="","",Tienda_3!B1221)</f>
        <v>Instrumentos musicales</v>
      </c>
      <c r="C6021" t="str">
        <f>IF($A6021="","",Tienda_3!G1221)</f>
        <v>Medellín</v>
      </c>
      <c r="D6021" t="str">
        <f>IF($A6021="","",Tienda_3!F1221)</f>
        <v>Izabela de León</v>
      </c>
      <c r="E6021" t="str">
        <f>IF($A6021="","",Tienda_3!I1221)</f>
        <v>Tarjeta de crédito</v>
      </c>
      <c r="F6021">
        <f>IF($A6021="","",VALUE(RIGHT(Tienda_3!E1221,4)))</f>
        <v>2021</v>
      </c>
      <c r="G6021">
        <f>IF($A6021="","",Tienda_3!C1221)</f>
        <v>438900</v>
      </c>
      <c r="H6021">
        <f>IF($A6021="","",Tienda_3!D1221)</f>
        <v>24400</v>
      </c>
      <c r="I6021">
        <f>IF($A6021="","",Tienda_3!H1221)</f>
        <v>4</v>
      </c>
      <c r="J6021">
        <f>IF($A6021="",0,IF(AND(OR('Cuadro-de-mando'!$B$4="(Todas)",'Cuadro-de-mando'!$B$4=$A6021),OR('Cuadro-de-mando'!$E$4="(Todas)",'Cuadro-de-mando'!$E$4=$B6021),OR('Cuadro-de-mando'!$H$4="(Todas)",'Cuadro-de-mando'!$H$4=$C6021),OR('Cuadro-de-mando'!$K$4="(Todas)",'Cuadro-de-mando'!$K$4=$E6021),OR('Cuadro-de-mando'!$N$4="(Todos)",'Cuadro-de-mando'!$N$4=$F6021)),1,0))</f>
        <v>1</v>
      </c>
    </row>
    <row r="6022" spans="1:10" x14ac:dyDescent="0.25">
      <c r="A6022" t="str">
        <f>IF(Tienda_3!$A1222="","","Tienda 3")</f>
        <v>Tienda 3</v>
      </c>
      <c r="B6022" t="str">
        <f>IF($A6022="","",Tienda_3!B1222)</f>
        <v>Juguetes</v>
      </c>
      <c r="C6022" t="str">
        <f>IF($A6022="","",Tienda_3!G1222)</f>
        <v>Barranquilla</v>
      </c>
      <c r="D6022" t="str">
        <f>IF($A6022="","",Tienda_3!F1222)</f>
        <v>Camila Rivera</v>
      </c>
      <c r="E6022" t="str">
        <f>IF($A6022="","",Tienda_3!I1222)</f>
        <v>Nequi</v>
      </c>
      <c r="F6022">
        <f>IF($A6022="","",VALUE(RIGHT(Tienda_3!E1222,4)))</f>
        <v>2021</v>
      </c>
      <c r="G6022">
        <f>IF($A6022="","",Tienda_3!C1222)</f>
        <v>15700</v>
      </c>
      <c r="H6022">
        <f>IF($A6022="","",Tienda_3!D1222)</f>
        <v>1100</v>
      </c>
      <c r="I6022">
        <f>IF($A6022="","",Tienda_3!H1222)</f>
        <v>3</v>
      </c>
      <c r="J6022">
        <f>IF($A6022="",0,IF(AND(OR('Cuadro-de-mando'!$B$4="(Todas)",'Cuadro-de-mando'!$B$4=$A6022),OR('Cuadro-de-mando'!$E$4="(Todas)",'Cuadro-de-mando'!$E$4=$B6022),OR('Cuadro-de-mando'!$H$4="(Todas)",'Cuadro-de-mando'!$H$4=$C6022),OR('Cuadro-de-mando'!$K$4="(Todas)",'Cuadro-de-mando'!$K$4=$E6022),OR('Cuadro-de-mando'!$N$4="(Todos)",'Cuadro-de-mando'!$N$4=$F6022)),1,0))</f>
        <v>1</v>
      </c>
    </row>
    <row r="6023" spans="1:10" x14ac:dyDescent="0.25">
      <c r="A6023" t="str">
        <f>IF(Tienda_3!$A1223="","","Tienda 3")</f>
        <v>Tienda 3</v>
      </c>
      <c r="B6023" t="str">
        <f>IF($A6023="","",Tienda_3!B1223)</f>
        <v>Muebles</v>
      </c>
      <c r="C6023" t="str">
        <f>IF($A6023="","",Tienda_3!G1223)</f>
        <v>Bogotá</v>
      </c>
      <c r="D6023" t="str">
        <f>IF($A6023="","",Tienda_3!F1223)</f>
        <v>Felipe Santos</v>
      </c>
      <c r="E6023" t="str">
        <f>IF($A6023="","",Tienda_3!I1223)</f>
        <v>Tarjeta de crédito</v>
      </c>
      <c r="F6023">
        <f>IF($A6023="","",VALUE(RIGHT(Tienda_3!E1223,4)))</f>
        <v>2022</v>
      </c>
      <c r="G6023">
        <f>IF($A6023="","",Tienda_3!C1223)</f>
        <v>136600</v>
      </c>
      <c r="H6023">
        <f>IF($A6023="","",Tienda_3!D1223)</f>
        <v>10600</v>
      </c>
      <c r="I6023">
        <f>IF($A6023="","",Tienda_3!H1223)</f>
        <v>1</v>
      </c>
      <c r="J6023">
        <f>IF($A6023="",0,IF(AND(OR('Cuadro-de-mando'!$B$4="(Todas)",'Cuadro-de-mando'!$B$4=$A6023),OR('Cuadro-de-mando'!$E$4="(Todas)",'Cuadro-de-mando'!$E$4=$B6023),OR('Cuadro-de-mando'!$H$4="(Todas)",'Cuadro-de-mando'!$H$4=$C6023),OR('Cuadro-de-mando'!$K$4="(Todas)",'Cuadro-de-mando'!$K$4=$E6023),OR('Cuadro-de-mando'!$N$4="(Todos)",'Cuadro-de-mando'!$N$4=$F6023)),1,0))</f>
        <v>1</v>
      </c>
    </row>
    <row r="6024" spans="1:10" x14ac:dyDescent="0.25">
      <c r="A6024" t="str">
        <f>IF(Tienda_3!$A1224="","","Tienda 3")</f>
        <v>Tienda 3</v>
      </c>
      <c r="B6024" t="str">
        <f>IF($A6024="","",Tienda_3!B1224)</f>
        <v>Instrumentos musicales</v>
      </c>
      <c r="C6024" t="str">
        <f>IF($A6024="","",Tienda_3!G1224)</f>
        <v>Bogotá</v>
      </c>
      <c r="D6024" t="str">
        <f>IF($A6024="","",Tienda_3!F1224)</f>
        <v>Santiago Silva</v>
      </c>
      <c r="E6024" t="str">
        <f>IF($A6024="","",Tienda_3!I1224)</f>
        <v>Nequi</v>
      </c>
      <c r="F6024">
        <f>IF($A6024="","",VALUE(RIGHT(Tienda_3!E1224,4)))</f>
        <v>2022</v>
      </c>
      <c r="G6024">
        <f>IF($A6024="","",Tienda_3!C1224)</f>
        <v>951100</v>
      </c>
      <c r="H6024">
        <f>IF($A6024="","",Tienda_3!D1224)</f>
        <v>51000</v>
      </c>
      <c r="I6024">
        <f>IF($A6024="","",Tienda_3!H1224)</f>
        <v>5</v>
      </c>
      <c r="J6024">
        <f>IF($A6024="",0,IF(AND(OR('Cuadro-de-mando'!$B$4="(Todas)",'Cuadro-de-mando'!$B$4=$A6024),OR('Cuadro-de-mando'!$E$4="(Todas)",'Cuadro-de-mando'!$E$4=$B6024),OR('Cuadro-de-mando'!$H$4="(Todas)",'Cuadro-de-mando'!$H$4=$C6024),OR('Cuadro-de-mando'!$K$4="(Todas)",'Cuadro-de-mando'!$K$4=$E6024),OR('Cuadro-de-mando'!$N$4="(Todos)",'Cuadro-de-mando'!$N$4=$F6024)),1,0))</f>
        <v>1</v>
      </c>
    </row>
    <row r="6025" spans="1:10" x14ac:dyDescent="0.25">
      <c r="A6025" t="str">
        <f>IF(Tienda_3!$A1225="","","Tienda 3")</f>
        <v>Tienda 3</v>
      </c>
      <c r="B6025" t="str">
        <f>IF($A6025="","",Tienda_3!B1225)</f>
        <v>Muebles</v>
      </c>
      <c r="C6025" t="str">
        <f>IF($A6025="","",Tienda_3!G1225)</f>
        <v>Pereira</v>
      </c>
      <c r="D6025" t="str">
        <f>IF($A6025="","",Tienda_3!F1225)</f>
        <v>Pedro Gomez</v>
      </c>
      <c r="E6025" t="str">
        <f>IF($A6025="","",Tienda_3!I1225)</f>
        <v>Tarjeta de crédito</v>
      </c>
      <c r="F6025">
        <f>IF($A6025="","",VALUE(RIGHT(Tienda_3!E1225,4)))</f>
        <v>2022</v>
      </c>
      <c r="G6025">
        <f>IF($A6025="","",Tienda_3!C1225)</f>
        <v>542900</v>
      </c>
      <c r="H6025">
        <f>IF($A6025="","",Tienda_3!D1225)</f>
        <v>29100</v>
      </c>
      <c r="I6025">
        <f>IF($A6025="","",Tienda_3!H1225)</f>
        <v>4</v>
      </c>
      <c r="J6025">
        <f>IF($A6025="",0,IF(AND(OR('Cuadro-de-mando'!$B$4="(Todas)",'Cuadro-de-mando'!$B$4=$A6025),OR('Cuadro-de-mando'!$E$4="(Todas)",'Cuadro-de-mando'!$E$4=$B6025),OR('Cuadro-de-mando'!$H$4="(Todas)",'Cuadro-de-mando'!$H$4=$C6025),OR('Cuadro-de-mando'!$K$4="(Todas)",'Cuadro-de-mando'!$K$4=$E6025),OR('Cuadro-de-mando'!$N$4="(Todos)",'Cuadro-de-mando'!$N$4=$F6025)),1,0))</f>
        <v>1</v>
      </c>
    </row>
    <row r="6026" spans="1:10" x14ac:dyDescent="0.25">
      <c r="A6026" t="str">
        <f>IF(Tienda_3!$A1226="","","Tienda 3")</f>
        <v>Tienda 3</v>
      </c>
      <c r="B6026" t="str">
        <f>IF($A6026="","",Tienda_3!B1226)</f>
        <v>Juguetes</v>
      </c>
      <c r="C6026" t="str">
        <f>IF($A6026="","",Tienda_3!G1226)</f>
        <v>Pereira</v>
      </c>
      <c r="D6026" t="str">
        <f>IF($A6026="","",Tienda_3!F1226)</f>
        <v>Blanca Ramirez</v>
      </c>
      <c r="E6026" t="str">
        <f>IF($A6026="","",Tienda_3!I1226)</f>
        <v>Tarjeta de crédito</v>
      </c>
      <c r="F6026">
        <f>IF($A6026="","",VALUE(RIGHT(Tienda_3!E1226,4)))</f>
        <v>2021</v>
      </c>
      <c r="G6026">
        <f>IF($A6026="","",Tienda_3!C1226)</f>
        <v>251100</v>
      </c>
      <c r="H6026">
        <f>IF($A6026="","",Tienda_3!D1226)</f>
        <v>13600</v>
      </c>
      <c r="I6026">
        <f>IF($A6026="","",Tienda_3!H1226)</f>
        <v>5</v>
      </c>
      <c r="J6026">
        <f>IF($A6026="",0,IF(AND(OR('Cuadro-de-mando'!$B$4="(Todas)",'Cuadro-de-mando'!$B$4=$A6026),OR('Cuadro-de-mando'!$E$4="(Todas)",'Cuadro-de-mando'!$E$4=$B6026),OR('Cuadro-de-mando'!$H$4="(Todas)",'Cuadro-de-mando'!$H$4=$C6026),OR('Cuadro-de-mando'!$K$4="(Todas)",'Cuadro-de-mando'!$K$4=$E6026),OR('Cuadro-de-mando'!$N$4="(Todos)",'Cuadro-de-mando'!$N$4=$F6026)),1,0))</f>
        <v>1</v>
      </c>
    </row>
    <row r="6027" spans="1:10" x14ac:dyDescent="0.25">
      <c r="A6027" t="str">
        <f>IF(Tienda_3!$A1227="","","Tienda 3")</f>
        <v>Tienda 3</v>
      </c>
      <c r="B6027" t="str">
        <f>IF($A6027="","",Tienda_3!B1227)</f>
        <v>Libros</v>
      </c>
      <c r="C6027" t="str">
        <f>IF($A6027="","",Tienda_3!G1227)</f>
        <v>Medellín</v>
      </c>
      <c r="D6027" t="str">
        <f>IF($A6027="","",Tienda_3!F1227)</f>
        <v>Ángel Rodriguez</v>
      </c>
      <c r="E6027" t="str">
        <f>IF($A6027="","",Tienda_3!I1227)</f>
        <v>Tarjeta de crédito</v>
      </c>
      <c r="F6027">
        <f>IF($A6027="","",VALUE(RIGHT(Tienda_3!E1227,4)))</f>
        <v>2020</v>
      </c>
      <c r="G6027">
        <f>IF($A6027="","",Tienda_3!C1227)</f>
        <v>65000</v>
      </c>
      <c r="H6027">
        <f>IF($A6027="","",Tienda_3!D1227)</f>
        <v>3900</v>
      </c>
      <c r="I6027">
        <f>IF($A6027="","",Tienda_3!H1227)</f>
        <v>5</v>
      </c>
      <c r="J6027">
        <f>IF($A6027="",0,IF(AND(OR('Cuadro-de-mando'!$B$4="(Todas)",'Cuadro-de-mando'!$B$4=$A6027),OR('Cuadro-de-mando'!$E$4="(Todas)",'Cuadro-de-mando'!$E$4=$B6027),OR('Cuadro-de-mando'!$H$4="(Todas)",'Cuadro-de-mando'!$H$4=$C6027),OR('Cuadro-de-mando'!$K$4="(Todas)",'Cuadro-de-mando'!$K$4=$E6027),OR('Cuadro-de-mando'!$N$4="(Todos)",'Cuadro-de-mando'!$N$4=$F6027)),1,0))</f>
        <v>1</v>
      </c>
    </row>
    <row r="6028" spans="1:10" x14ac:dyDescent="0.25">
      <c r="A6028" t="str">
        <f>IF(Tienda_3!$A1228="","","Tienda 3")</f>
        <v>Tienda 3</v>
      </c>
      <c r="B6028" t="str">
        <f>IF($A6028="","",Tienda_3!B1228)</f>
        <v>Electrónicos</v>
      </c>
      <c r="C6028" t="str">
        <f>IF($A6028="","",Tienda_3!G1228)</f>
        <v>Bogotá</v>
      </c>
      <c r="D6028" t="str">
        <f>IF($A6028="","",Tienda_3!F1228)</f>
        <v>Santiago Silva</v>
      </c>
      <c r="E6028" t="str">
        <f>IF($A6028="","",Tienda_3!I1228)</f>
        <v>Nequi</v>
      </c>
      <c r="F6028">
        <f>IF($A6028="","",VALUE(RIGHT(Tienda_3!E1228,4)))</f>
        <v>2022</v>
      </c>
      <c r="G6028">
        <f>IF($A6028="","",Tienda_3!C1228)</f>
        <v>1015400</v>
      </c>
      <c r="H6028">
        <f>IF($A6028="","",Tienda_3!D1228)</f>
        <v>52300</v>
      </c>
      <c r="I6028">
        <f>IF($A6028="","",Tienda_3!H1228)</f>
        <v>4</v>
      </c>
      <c r="J6028">
        <f>IF($A6028="",0,IF(AND(OR('Cuadro-de-mando'!$B$4="(Todas)",'Cuadro-de-mando'!$B$4=$A6028),OR('Cuadro-de-mando'!$E$4="(Todas)",'Cuadro-de-mando'!$E$4=$B6028),OR('Cuadro-de-mando'!$H$4="(Todas)",'Cuadro-de-mando'!$H$4=$C6028),OR('Cuadro-de-mando'!$K$4="(Todas)",'Cuadro-de-mando'!$K$4=$E6028),OR('Cuadro-de-mando'!$N$4="(Todos)",'Cuadro-de-mando'!$N$4=$F6028)),1,0))</f>
        <v>1</v>
      </c>
    </row>
    <row r="6029" spans="1:10" x14ac:dyDescent="0.25">
      <c r="A6029" t="str">
        <f>IF(Tienda_3!$A1229="","","Tienda 3")</f>
        <v>Tienda 3</v>
      </c>
      <c r="B6029" t="str">
        <f>IF($A6029="","",Tienda_3!B1229)</f>
        <v>Electrónicos</v>
      </c>
      <c r="C6029" t="str">
        <f>IF($A6029="","",Tienda_3!G1229)</f>
        <v>Medellín</v>
      </c>
      <c r="D6029" t="str">
        <f>IF($A6029="","",Tienda_3!F1229)</f>
        <v>Juan Fernandez</v>
      </c>
      <c r="E6029" t="str">
        <f>IF($A6029="","",Tienda_3!I1229)</f>
        <v>Tarjeta de crédito</v>
      </c>
      <c r="F6029">
        <f>IF($A6029="","",VALUE(RIGHT(Tienda_3!E1229,4)))</f>
        <v>2021</v>
      </c>
      <c r="G6029">
        <f>IF($A6029="","",Tienda_3!C1229)</f>
        <v>771700</v>
      </c>
      <c r="H6029">
        <f>IF($A6029="","",Tienda_3!D1229)</f>
        <v>41300</v>
      </c>
      <c r="I6029">
        <f>IF($A6029="","",Tienda_3!H1229)</f>
        <v>5</v>
      </c>
      <c r="J6029">
        <f>IF($A6029="",0,IF(AND(OR('Cuadro-de-mando'!$B$4="(Todas)",'Cuadro-de-mando'!$B$4=$A6029),OR('Cuadro-de-mando'!$E$4="(Todas)",'Cuadro-de-mando'!$E$4=$B6029),OR('Cuadro-de-mando'!$H$4="(Todas)",'Cuadro-de-mando'!$H$4=$C6029),OR('Cuadro-de-mando'!$K$4="(Todas)",'Cuadro-de-mando'!$K$4=$E6029),OR('Cuadro-de-mando'!$N$4="(Todos)",'Cuadro-de-mando'!$N$4=$F6029)),1,0))</f>
        <v>1</v>
      </c>
    </row>
    <row r="6030" spans="1:10" x14ac:dyDescent="0.25">
      <c r="A6030" t="str">
        <f>IF(Tienda_3!$A1230="","","Tienda 3")</f>
        <v>Tienda 3</v>
      </c>
      <c r="B6030" t="str">
        <f>IF($A6030="","",Tienda_3!B1230)</f>
        <v>Instrumentos musicales</v>
      </c>
      <c r="C6030" t="str">
        <f>IF($A6030="","",Tienda_3!G1230)</f>
        <v>Bogotá</v>
      </c>
      <c r="D6030" t="str">
        <f>IF($A6030="","",Tienda_3!F1230)</f>
        <v>Izabela de León</v>
      </c>
      <c r="E6030" t="str">
        <f>IF($A6030="","",Tienda_3!I1230)</f>
        <v>Tarjeta de crédito</v>
      </c>
      <c r="F6030">
        <f>IF($A6030="","",VALUE(RIGHT(Tienda_3!E1230,4)))</f>
        <v>2021</v>
      </c>
      <c r="G6030">
        <f>IF($A6030="","",Tienda_3!C1230)</f>
        <v>41200</v>
      </c>
      <c r="H6030">
        <f>IF($A6030="","",Tienda_3!D1230)</f>
        <v>0</v>
      </c>
      <c r="I6030">
        <f>IF($A6030="","",Tienda_3!H1230)</f>
        <v>4</v>
      </c>
      <c r="J6030">
        <f>IF($A6030="",0,IF(AND(OR('Cuadro-de-mando'!$B$4="(Todas)",'Cuadro-de-mando'!$B$4=$A6030),OR('Cuadro-de-mando'!$E$4="(Todas)",'Cuadro-de-mando'!$E$4=$B6030),OR('Cuadro-de-mando'!$H$4="(Todas)",'Cuadro-de-mando'!$H$4=$C6030),OR('Cuadro-de-mando'!$K$4="(Todas)",'Cuadro-de-mando'!$K$4=$E6030),OR('Cuadro-de-mando'!$N$4="(Todos)",'Cuadro-de-mando'!$N$4=$F6030)),1,0))</f>
        <v>1</v>
      </c>
    </row>
    <row r="6031" spans="1:10" x14ac:dyDescent="0.25">
      <c r="A6031" t="str">
        <f>IF(Tienda_3!$A1231="","","Tienda 3")</f>
        <v>Tienda 3</v>
      </c>
      <c r="B6031" t="str">
        <f>IF($A6031="","",Tienda_3!B1231)</f>
        <v>Muebles</v>
      </c>
      <c r="C6031" t="str">
        <f>IF($A6031="","",Tienda_3!G1231)</f>
        <v>Pereira</v>
      </c>
      <c r="D6031" t="str">
        <f>IF($A6031="","",Tienda_3!F1231)</f>
        <v>Pedro Gomez</v>
      </c>
      <c r="E6031" t="str">
        <f>IF($A6031="","",Tienda_3!I1231)</f>
        <v>Tarjeta de crédito</v>
      </c>
      <c r="F6031">
        <f>IF($A6031="","",VALUE(RIGHT(Tienda_3!E1231,4)))</f>
        <v>2022</v>
      </c>
      <c r="G6031">
        <f>IF($A6031="","",Tienda_3!C1231)</f>
        <v>258700</v>
      </c>
      <c r="H6031">
        <f>IF($A6031="","",Tienda_3!D1231)</f>
        <v>18700</v>
      </c>
      <c r="I6031">
        <f>IF($A6031="","",Tienda_3!H1231)</f>
        <v>5</v>
      </c>
      <c r="J6031">
        <f>IF($A6031="",0,IF(AND(OR('Cuadro-de-mando'!$B$4="(Todas)",'Cuadro-de-mando'!$B$4=$A6031),OR('Cuadro-de-mando'!$E$4="(Todas)",'Cuadro-de-mando'!$E$4=$B6031),OR('Cuadro-de-mando'!$H$4="(Todas)",'Cuadro-de-mando'!$H$4=$C6031),OR('Cuadro-de-mando'!$K$4="(Todas)",'Cuadro-de-mando'!$K$4=$E6031),OR('Cuadro-de-mando'!$N$4="(Todos)",'Cuadro-de-mando'!$N$4=$F6031)),1,0))</f>
        <v>1</v>
      </c>
    </row>
    <row r="6032" spans="1:10" x14ac:dyDescent="0.25">
      <c r="A6032" t="str">
        <f>IF(Tienda_3!$A1232="","","Tienda 3")</f>
        <v>Tienda 3</v>
      </c>
      <c r="B6032" t="str">
        <f>IF($A6032="","",Tienda_3!B1232)</f>
        <v>Electrónicos</v>
      </c>
      <c r="C6032" t="str">
        <f>IF($A6032="","",Tienda_3!G1232)</f>
        <v>Medellín</v>
      </c>
      <c r="D6032" t="str">
        <f>IF($A6032="","",Tienda_3!F1232)</f>
        <v>Rafael Acosta</v>
      </c>
      <c r="E6032" t="str">
        <f>IF($A6032="","",Tienda_3!I1232)</f>
        <v>Tarjeta de crédito</v>
      </c>
      <c r="F6032">
        <f>IF($A6032="","",VALUE(RIGHT(Tienda_3!E1232,4)))</f>
        <v>2020</v>
      </c>
      <c r="G6032">
        <f>IF($A6032="","",Tienda_3!C1232)</f>
        <v>1300500</v>
      </c>
      <c r="H6032">
        <f>IF($A6032="","",Tienda_3!D1232)</f>
        <v>67400</v>
      </c>
      <c r="I6032">
        <f>IF($A6032="","",Tienda_3!H1232)</f>
        <v>5</v>
      </c>
      <c r="J6032">
        <f>IF($A6032="",0,IF(AND(OR('Cuadro-de-mando'!$B$4="(Todas)",'Cuadro-de-mando'!$B$4=$A6032),OR('Cuadro-de-mando'!$E$4="(Todas)",'Cuadro-de-mando'!$E$4=$B6032),OR('Cuadro-de-mando'!$H$4="(Todas)",'Cuadro-de-mando'!$H$4=$C6032),OR('Cuadro-de-mando'!$K$4="(Todas)",'Cuadro-de-mando'!$K$4=$E6032),OR('Cuadro-de-mando'!$N$4="(Todos)",'Cuadro-de-mando'!$N$4=$F6032)),1,0))</f>
        <v>1</v>
      </c>
    </row>
    <row r="6033" spans="1:10" x14ac:dyDescent="0.25">
      <c r="A6033" t="str">
        <f>IF(Tienda_3!$A1233="","","Tienda 3")</f>
        <v>Tienda 3</v>
      </c>
      <c r="B6033" t="str">
        <f>IF($A6033="","",Tienda_3!B1233)</f>
        <v>Deportes y diversión</v>
      </c>
      <c r="C6033" t="str">
        <f>IF($A6033="","",Tienda_3!G1233)</f>
        <v>Medellín</v>
      </c>
      <c r="D6033" t="str">
        <f>IF($A6033="","",Tienda_3!F1233)</f>
        <v>Beatriz Morales</v>
      </c>
      <c r="E6033" t="str">
        <f>IF($A6033="","",Tienda_3!I1233)</f>
        <v>Tarjeta de crédito</v>
      </c>
      <c r="F6033">
        <f>IF($A6033="","",VALUE(RIGHT(Tienda_3!E1233,4)))</f>
        <v>2020</v>
      </c>
      <c r="G6033">
        <f>IF($A6033="","",Tienda_3!C1233)</f>
        <v>8200</v>
      </c>
      <c r="H6033">
        <f>IF($A6033="","",Tienda_3!D1233)</f>
        <v>800</v>
      </c>
      <c r="I6033">
        <f>IF($A6033="","",Tienda_3!H1233)</f>
        <v>5</v>
      </c>
      <c r="J6033">
        <f>IF($A6033="",0,IF(AND(OR('Cuadro-de-mando'!$B$4="(Todas)",'Cuadro-de-mando'!$B$4=$A6033),OR('Cuadro-de-mando'!$E$4="(Todas)",'Cuadro-de-mando'!$E$4=$B6033),OR('Cuadro-de-mando'!$H$4="(Todas)",'Cuadro-de-mando'!$H$4=$C6033),OR('Cuadro-de-mando'!$K$4="(Todas)",'Cuadro-de-mando'!$K$4=$E6033),OR('Cuadro-de-mando'!$N$4="(Todos)",'Cuadro-de-mando'!$N$4=$F6033)),1,0))</f>
        <v>1</v>
      </c>
    </row>
    <row r="6034" spans="1:10" x14ac:dyDescent="0.25">
      <c r="A6034" t="str">
        <f>IF(Tienda_3!$A1234="","","Tienda 3")</f>
        <v>Tienda 3</v>
      </c>
      <c r="B6034" t="str">
        <f>IF($A6034="","",Tienda_3!B1234)</f>
        <v>Electrónicos</v>
      </c>
      <c r="C6034" t="str">
        <f>IF($A6034="","",Tienda_3!G1234)</f>
        <v>Bogotá</v>
      </c>
      <c r="D6034" t="str">
        <f>IF($A6034="","",Tienda_3!F1234)</f>
        <v>Lucas Olivera</v>
      </c>
      <c r="E6034" t="str">
        <f>IF($A6034="","",Tienda_3!I1234)</f>
        <v>Tarjeta de crédito</v>
      </c>
      <c r="F6034">
        <f>IF($A6034="","",VALUE(RIGHT(Tienda_3!E1234,4)))</f>
        <v>2022</v>
      </c>
      <c r="G6034">
        <f>IF($A6034="","",Tienda_3!C1234)</f>
        <v>254000</v>
      </c>
      <c r="H6034">
        <f>IF($A6034="","",Tienda_3!D1234)</f>
        <v>11700</v>
      </c>
      <c r="I6034">
        <f>IF($A6034="","",Tienda_3!H1234)</f>
        <v>2</v>
      </c>
      <c r="J6034">
        <f>IF($A6034="",0,IF(AND(OR('Cuadro-de-mando'!$B$4="(Todas)",'Cuadro-de-mando'!$B$4=$A6034),OR('Cuadro-de-mando'!$E$4="(Todas)",'Cuadro-de-mando'!$E$4=$B6034),OR('Cuadro-de-mando'!$H$4="(Todas)",'Cuadro-de-mando'!$H$4=$C6034),OR('Cuadro-de-mando'!$K$4="(Todas)",'Cuadro-de-mando'!$K$4=$E6034),OR('Cuadro-de-mando'!$N$4="(Todos)",'Cuadro-de-mando'!$N$4=$F6034)),1,0))</f>
        <v>1</v>
      </c>
    </row>
    <row r="6035" spans="1:10" x14ac:dyDescent="0.25">
      <c r="A6035" t="str">
        <f>IF(Tienda_3!$A1235="","","Tienda 3")</f>
        <v>Tienda 3</v>
      </c>
      <c r="B6035" t="str">
        <f>IF($A6035="","",Tienda_3!B1235)</f>
        <v>Instrumentos musicales</v>
      </c>
      <c r="C6035" t="str">
        <f>IF($A6035="","",Tienda_3!G1235)</f>
        <v>Cali</v>
      </c>
      <c r="D6035" t="str">
        <f>IF($A6035="","",Tienda_3!F1235)</f>
        <v>Rafael Acosta</v>
      </c>
      <c r="E6035" t="str">
        <f>IF($A6035="","",Tienda_3!I1235)</f>
        <v>Tarjeta de crédito</v>
      </c>
      <c r="F6035">
        <f>IF($A6035="","",VALUE(RIGHT(Tienda_3!E1235,4)))</f>
        <v>2021</v>
      </c>
      <c r="G6035">
        <f>IF($A6035="","",Tienda_3!C1235)</f>
        <v>74600</v>
      </c>
      <c r="H6035">
        <f>IF($A6035="","",Tienda_3!D1235)</f>
        <v>4200</v>
      </c>
      <c r="I6035">
        <f>IF($A6035="","",Tienda_3!H1235)</f>
        <v>4</v>
      </c>
      <c r="J6035">
        <f>IF($A6035="",0,IF(AND(OR('Cuadro-de-mando'!$B$4="(Todas)",'Cuadro-de-mando'!$B$4=$A6035),OR('Cuadro-de-mando'!$E$4="(Todas)",'Cuadro-de-mando'!$E$4=$B6035),OR('Cuadro-de-mando'!$H$4="(Todas)",'Cuadro-de-mando'!$H$4=$C6035),OR('Cuadro-de-mando'!$K$4="(Todas)",'Cuadro-de-mando'!$K$4=$E6035),OR('Cuadro-de-mando'!$N$4="(Todos)",'Cuadro-de-mando'!$N$4=$F6035)),1,0))</f>
        <v>1</v>
      </c>
    </row>
    <row r="6036" spans="1:10" x14ac:dyDescent="0.25">
      <c r="A6036" t="str">
        <f>IF(Tienda_3!$A1236="","","Tienda 3")</f>
        <v>Tienda 3</v>
      </c>
      <c r="B6036" t="str">
        <f>IF($A6036="","",Tienda_3!B1236)</f>
        <v>Electrónicos</v>
      </c>
      <c r="C6036" t="str">
        <f>IF($A6036="","",Tienda_3!G1236)</f>
        <v>Bogotá</v>
      </c>
      <c r="D6036" t="str">
        <f>IF($A6036="","",Tienda_3!F1236)</f>
        <v>Blanca Ramirez</v>
      </c>
      <c r="E6036" t="str">
        <f>IF($A6036="","",Tienda_3!I1236)</f>
        <v>Tarjeta de débito</v>
      </c>
      <c r="F6036">
        <f>IF($A6036="","",VALUE(RIGHT(Tienda_3!E1236,4)))</f>
        <v>2023</v>
      </c>
      <c r="G6036">
        <f>IF($A6036="","",Tienda_3!C1236)</f>
        <v>63400</v>
      </c>
      <c r="H6036">
        <f>IF($A6036="","",Tienda_3!D1236)</f>
        <v>1600</v>
      </c>
      <c r="I6036">
        <f>IF($A6036="","",Tienda_3!H1236)</f>
        <v>5</v>
      </c>
      <c r="J6036">
        <f>IF($A6036="",0,IF(AND(OR('Cuadro-de-mando'!$B$4="(Todas)",'Cuadro-de-mando'!$B$4=$A6036),OR('Cuadro-de-mando'!$E$4="(Todas)",'Cuadro-de-mando'!$E$4=$B6036),OR('Cuadro-de-mando'!$H$4="(Todas)",'Cuadro-de-mando'!$H$4=$C6036),OR('Cuadro-de-mando'!$K$4="(Todas)",'Cuadro-de-mando'!$K$4=$E6036),OR('Cuadro-de-mando'!$N$4="(Todos)",'Cuadro-de-mando'!$N$4=$F6036)),1,0))</f>
        <v>1</v>
      </c>
    </row>
    <row r="6037" spans="1:10" x14ac:dyDescent="0.25">
      <c r="A6037" t="str">
        <f>IF(Tienda_3!$A1237="","","Tienda 3")</f>
        <v>Tienda 3</v>
      </c>
      <c r="B6037" t="str">
        <f>IF($A6037="","",Tienda_3!B1237)</f>
        <v>Juguetes</v>
      </c>
      <c r="C6037" t="str">
        <f>IF($A6037="","",Tienda_3!G1237)</f>
        <v>Cúcuta</v>
      </c>
      <c r="D6037" t="str">
        <f>IF($A6037="","",Tienda_3!F1237)</f>
        <v>Lucas Olivera</v>
      </c>
      <c r="E6037" t="str">
        <f>IF($A6037="","",Tienda_3!I1237)</f>
        <v>Nequi</v>
      </c>
      <c r="F6037">
        <f>IF($A6037="","",VALUE(RIGHT(Tienda_3!E1237,4)))</f>
        <v>2020</v>
      </c>
      <c r="G6037">
        <f>IF($A6037="","",Tienda_3!C1237)</f>
        <v>42900</v>
      </c>
      <c r="H6037">
        <f>IF($A6037="","",Tienda_3!D1237)</f>
        <v>0</v>
      </c>
      <c r="I6037">
        <f>IF($A6037="","",Tienda_3!H1237)</f>
        <v>5</v>
      </c>
      <c r="J6037">
        <f>IF($A6037="",0,IF(AND(OR('Cuadro-de-mando'!$B$4="(Todas)",'Cuadro-de-mando'!$B$4=$A6037),OR('Cuadro-de-mando'!$E$4="(Todas)",'Cuadro-de-mando'!$E$4=$B6037),OR('Cuadro-de-mando'!$H$4="(Todas)",'Cuadro-de-mando'!$H$4=$C6037),OR('Cuadro-de-mando'!$K$4="(Todas)",'Cuadro-de-mando'!$K$4=$E6037),OR('Cuadro-de-mando'!$N$4="(Todos)",'Cuadro-de-mando'!$N$4=$F6037)),1,0))</f>
        <v>1</v>
      </c>
    </row>
    <row r="6038" spans="1:10" x14ac:dyDescent="0.25">
      <c r="A6038" t="str">
        <f>IF(Tienda_3!$A1238="","","Tienda 3")</f>
        <v>Tienda 3</v>
      </c>
      <c r="B6038" t="str">
        <f>IF($A6038="","",Tienda_3!B1238)</f>
        <v>Deportes y diversión</v>
      </c>
      <c r="C6038" t="str">
        <f>IF($A6038="","",Tienda_3!G1238)</f>
        <v>Medellín</v>
      </c>
      <c r="D6038" t="str">
        <f>IF($A6038="","",Tienda_3!F1238)</f>
        <v>Juliana Costa</v>
      </c>
      <c r="E6038" t="str">
        <f>IF($A6038="","",Tienda_3!I1238)</f>
        <v>Tarjeta de crédito</v>
      </c>
      <c r="F6038">
        <f>IF($A6038="","",VALUE(RIGHT(Tienda_3!E1238,4)))</f>
        <v>2022</v>
      </c>
      <c r="G6038">
        <f>IF($A6038="","",Tienda_3!C1238)</f>
        <v>516700</v>
      </c>
      <c r="H6038">
        <f>IF($A6038="","",Tienda_3!D1238)</f>
        <v>33200</v>
      </c>
      <c r="I6038">
        <f>IF($A6038="","",Tienda_3!H1238)</f>
        <v>1</v>
      </c>
      <c r="J6038">
        <f>IF($A6038="",0,IF(AND(OR('Cuadro-de-mando'!$B$4="(Todas)",'Cuadro-de-mando'!$B$4=$A6038),OR('Cuadro-de-mando'!$E$4="(Todas)",'Cuadro-de-mando'!$E$4=$B6038),OR('Cuadro-de-mando'!$H$4="(Todas)",'Cuadro-de-mando'!$H$4=$C6038),OR('Cuadro-de-mando'!$K$4="(Todas)",'Cuadro-de-mando'!$K$4=$E6038),OR('Cuadro-de-mando'!$N$4="(Todos)",'Cuadro-de-mando'!$N$4=$F6038)),1,0))</f>
        <v>1</v>
      </c>
    </row>
    <row r="6039" spans="1:10" x14ac:dyDescent="0.25">
      <c r="A6039" t="str">
        <f>IF(Tienda_3!$A1239="","","Tienda 3")</f>
        <v>Tienda 3</v>
      </c>
      <c r="B6039" t="str">
        <f>IF($A6039="","",Tienda_3!B1239)</f>
        <v>Muebles</v>
      </c>
      <c r="C6039" t="str">
        <f>IF($A6039="","",Tienda_3!G1239)</f>
        <v>Cali</v>
      </c>
      <c r="D6039" t="str">
        <f>IF($A6039="","",Tienda_3!F1239)</f>
        <v>Juan Fernandez</v>
      </c>
      <c r="E6039" t="str">
        <f>IF($A6039="","",Tienda_3!I1239)</f>
        <v>Tarjeta de crédito</v>
      </c>
      <c r="F6039">
        <f>IF($A6039="","",VALUE(RIGHT(Tienda_3!E1239,4)))</f>
        <v>2020</v>
      </c>
      <c r="G6039">
        <f>IF($A6039="","",Tienda_3!C1239)</f>
        <v>183600</v>
      </c>
      <c r="H6039">
        <f>IF($A6039="","",Tienda_3!D1239)</f>
        <v>10300</v>
      </c>
      <c r="I6039">
        <f>IF($A6039="","",Tienda_3!H1239)</f>
        <v>5</v>
      </c>
      <c r="J6039">
        <f>IF($A6039="",0,IF(AND(OR('Cuadro-de-mando'!$B$4="(Todas)",'Cuadro-de-mando'!$B$4=$A6039),OR('Cuadro-de-mando'!$E$4="(Todas)",'Cuadro-de-mando'!$E$4=$B6039),OR('Cuadro-de-mando'!$H$4="(Todas)",'Cuadro-de-mando'!$H$4=$C6039),OR('Cuadro-de-mando'!$K$4="(Todas)",'Cuadro-de-mando'!$K$4=$E6039),OR('Cuadro-de-mando'!$N$4="(Todos)",'Cuadro-de-mando'!$N$4=$F6039)),1,0))</f>
        <v>1</v>
      </c>
    </row>
    <row r="6040" spans="1:10" x14ac:dyDescent="0.25">
      <c r="A6040" t="str">
        <f>IF(Tienda_3!$A1240="","","Tienda 3")</f>
        <v>Tienda 3</v>
      </c>
      <c r="B6040" t="str">
        <f>IF($A6040="","",Tienda_3!B1240)</f>
        <v>Artículos para el hogar</v>
      </c>
      <c r="C6040" t="str">
        <f>IF($A6040="","",Tienda_3!G1240)</f>
        <v>Medellín</v>
      </c>
      <c r="D6040" t="str">
        <f>IF($A6040="","",Tienda_3!F1240)</f>
        <v>Juliana Costa</v>
      </c>
      <c r="E6040" t="str">
        <f>IF($A6040="","",Tienda_3!I1240)</f>
        <v>Nequi</v>
      </c>
      <c r="F6040">
        <f>IF($A6040="","",VALUE(RIGHT(Tienda_3!E1240,4)))</f>
        <v>2022</v>
      </c>
      <c r="G6040">
        <f>IF($A6040="","",Tienda_3!C1240)</f>
        <v>38700</v>
      </c>
      <c r="H6040">
        <f>IF($A6040="","",Tienda_3!D1240)</f>
        <v>0</v>
      </c>
      <c r="I6040">
        <f>IF($A6040="","",Tienda_3!H1240)</f>
        <v>5</v>
      </c>
      <c r="J6040">
        <f>IF($A6040="",0,IF(AND(OR('Cuadro-de-mando'!$B$4="(Todas)",'Cuadro-de-mando'!$B$4=$A6040),OR('Cuadro-de-mando'!$E$4="(Todas)",'Cuadro-de-mando'!$E$4=$B6040),OR('Cuadro-de-mando'!$H$4="(Todas)",'Cuadro-de-mando'!$H$4=$C6040),OR('Cuadro-de-mando'!$K$4="(Todas)",'Cuadro-de-mando'!$K$4=$E6040),OR('Cuadro-de-mando'!$N$4="(Todos)",'Cuadro-de-mando'!$N$4=$F6040)),1,0))</f>
        <v>1</v>
      </c>
    </row>
    <row r="6041" spans="1:10" x14ac:dyDescent="0.25">
      <c r="A6041" t="str">
        <f>IF(Tienda_3!$A1241="","","Tienda 3")</f>
        <v>Tienda 3</v>
      </c>
      <c r="B6041" t="str">
        <f>IF($A6041="","",Tienda_3!B1241)</f>
        <v>Juguetes</v>
      </c>
      <c r="C6041" t="str">
        <f>IF($A6041="","",Tienda_3!G1241)</f>
        <v>Bogotá</v>
      </c>
      <c r="D6041" t="str">
        <f>IF($A6041="","",Tienda_3!F1241)</f>
        <v>Camila Rivera</v>
      </c>
      <c r="E6041" t="str">
        <f>IF($A6041="","",Tienda_3!I1241)</f>
        <v>Tarjeta de crédito</v>
      </c>
      <c r="F6041">
        <f>IF($A6041="","",VALUE(RIGHT(Tienda_3!E1241,4)))</f>
        <v>2020</v>
      </c>
      <c r="G6041">
        <f>IF($A6041="","",Tienda_3!C1241)</f>
        <v>15500</v>
      </c>
      <c r="H6041">
        <f>IF($A6041="","",Tienda_3!D1241)</f>
        <v>0</v>
      </c>
      <c r="I6041">
        <f>IF($A6041="","",Tienda_3!H1241)</f>
        <v>5</v>
      </c>
      <c r="J6041">
        <f>IF($A6041="",0,IF(AND(OR('Cuadro-de-mando'!$B$4="(Todas)",'Cuadro-de-mando'!$B$4=$A6041),OR('Cuadro-de-mando'!$E$4="(Todas)",'Cuadro-de-mando'!$E$4=$B6041),OR('Cuadro-de-mando'!$H$4="(Todas)",'Cuadro-de-mando'!$H$4=$C6041),OR('Cuadro-de-mando'!$K$4="(Todas)",'Cuadro-de-mando'!$K$4=$E6041),OR('Cuadro-de-mando'!$N$4="(Todos)",'Cuadro-de-mando'!$N$4=$F6041)),1,0))</f>
        <v>1</v>
      </c>
    </row>
    <row r="6042" spans="1:10" x14ac:dyDescent="0.25">
      <c r="A6042" t="str">
        <f>IF(Tienda_3!$A1242="","","Tienda 3")</f>
        <v>Tienda 3</v>
      </c>
      <c r="B6042" t="str">
        <f>IF($A6042="","",Tienda_3!B1242)</f>
        <v>Electrónicos</v>
      </c>
      <c r="C6042" t="str">
        <f>IF($A6042="","",Tienda_3!G1242)</f>
        <v>Bucaramanga</v>
      </c>
      <c r="D6042" t="str">
        <f>IF($A6042="","",Tienda_3!F1242)</f>
        <v>Beatriz Morales</v>
      </c>
      <c r="E6042" t="str">
        <f>IF($A6042="","",Tienda_3!I1242)</f>
        <v>Nequi</v>
      </c>
      <c r="F6042">
        <f>IF($A6042="","",VALUE(RIGHT(Tienda_3!E1242,4)))</f>
        <v>2022</v>
      </c>
      <c r="G6042">
        <f>IF($A6042="","",Tienda_3!C1242)</f>
        <v>903800</v>
      </c>
      <c r="H6042">
        <f>IF($A6042="","",Tienda_3!D1242)</f>
        <v>46300</v>
      </c>
      <c r="I6042">
        <f>IF($A6042="","",Tienda_3!H1242)</f>
        <v>5</v>
      </c>
      <c r="J6042">
        <f>IF($A6042="",0,IF(AND(OR('Cuadro-de-mando'!$B$4="(Todas)",'Cuadro-de-mando'!$B$4=$A6042),OR('Cuadro-de-mando'!$E$4="(Todas)",'Cuadro-de-mando'!$E$4=$B6042),OR('Cuadro-de-mando'!$H$4="(Todas)",'Cuadro-de-mando'!$H$4=$C6042),OR('Cuadro-de-mando'!$K$4="(Todas)",'Cuadro-de-mando'!$K$4=$E6042),OR('Cuadro-de-mando'!$N$4="(Todos)",'Cuadro-de-mando'!$N$4=$F6042)),1,0))</f>
        <v>1</v>
      </c>
    </row>
    <row r="6043" spans="1:10" x14ac:dyDescent="0.25">
      <c r="A6043" t="str">
        <f>IF(Tienda_3!$A1243="","","Tienda 3")</f>
        <v>Tienda 3</v>
      </c>
      <c r="B6043" t="str">
        <f>IF($A6043="","",Tienda_3!B1243)</f>
        <v>Electrodomésticos</v>
      </c>
      <c r="C6043" t="str">
        <f>IF($A6043="","",Tienda_3!G1243)</f>
        <v>Bogotá</v>
      </c>
      <c r="D6043" t="str">
        <f>IF($A6043="","",Tienda_3!F1243)</f>
        <v>Felipe Santos</v>
      </c>
      <c r="E6043" t="str">
        <f>IF($A6043="","",Tienda_3!I1243)</f>
        <v>Tarjeta de crédito</v>
      </c>
      <c r="F6043">
        <f>IF($A6043="","",VALUE(RIGHT(Tienda_3!E1243,4)))</f>
        <v>2022</v>
      </c>
      <c r="G6043">
        <f>IF($A6043="","",Tienda_3!C1243)</f>
        <v>631700</v>
      </c>
      <c r="H6043">
        <f>IF($A6043="","",Tienda_3!D1243)</f>
        <v>33900</v>
      </c>
      <c r="I6043">
        <f>IF($A6043="","",Tienda_3!H1243)</f>
        <v>1</v>
      </c>
      <c r="J6043">
        <f>IF($A6043="",0,IF(AND(OR('Cuadro-de-mando'!$B$4="(Todas)",'Cuadro-de-mando'!$B$4=$A6043),OR('Cuadro-de-mando'!$E$4="(Todas)",'Cuadro-de-mando'!$E$4=$B6043),OR('Cuadro-de-mando'!$H$4="(Todas)",'Cuadro-de-mando'!$H$4=$C6043),OR('Cuadro-de-mando'!$K$4="(Todas)",'Cuadro-de-mando'!$K$4=$E6043),OR('Cuadro-de-mando'!$N$4="(Todos)",'Cuadro-de-mando'!$N$4=$F6043)),1,0))</f>
        <v>1</v>
      </c>
    </row>
    <row r="6044" spans="1:10" x14ac:dyDescent="0.25">
      <c r="A6044" t="str">
        <f>IF(Tienda_3!$A1244="","","Tienda 3")</f>
        <v>Tienda 3</v>
      </c>
      <c r="B6044" t="str">
        <f>IF($A6044="","",Tienda_3!B1244)</f>
        <v>Juguetes</v>
      </c>
      <c r="C6044" t="str">
        <f>IF($A6044="","",Tienda_3!G1244)</f>
        <v>Bogotá</v>
      </c>
      <c r="D6044" t="str">
        <f>IF($A6044="","",Tienda_3!F1244)</f>
        <v>Lucas Olivera</v>
      </c>
      <c r="E6044" t="str">
        <f>IF($A6044="","",Tienda_3!I1244)</f>
        <v>Nequi</v>
      </c>
      <c r="F6044">
        <f>IF($A6044="","",VALUE(RIGHT(Tienda_3!E1244,4)))</f>
        <v>2020</v>
      </c>
      <c r="G6044">
        <f>IF($A6044="","",Tienda_3!C1244)</f>
        <v>75700</v>
      </c>
      <c r="H6044">
        <f>IF($A6044="","",Tienda_3!D1244)</f>
        <v>4400</v>
      </c>
      <c r="I6044">
        <f>IF($A6044="","",Tienda_3!H1244)</f>
        <v>1</v>
      </c>
      <c r="J6044">
        <f>IF($A6044="",0,IF(AND(OR('Cuadro-de-mando'!$B$4="(Todas)",'Cuadro-de-mando'!$B$4=$A6044),OR('Cuadro-de-mando'!$E$4="(Todas)",'Cuadro-de-mando'!$E$4=$B6044),OR('Cuadro-de-mando'!$H$4="(Todas)",'Cuadro-de-mando'!$H$4=$C6044),OR('Cuadro-de-mando'!$K$4="(Todas)",'Cuadro-de-mando'!$K$4=$E6044),OR('Cuadro-de-mando'!$N$4="(Todos)",'Cuadro-de-mando'!$N$4=$F6044)),1,0))</f>
        <v>1</v>
      </c>
    </row>
    <row r="6045" spans="1:10" x14ac:dyDescent="0.25">
      <c r="A6045" t="str">
        <f>IF(Tienda_3!$A1245="","","Tienda 3")</f>
        <v>Tienda 3</v>
      </c>
      <c r="B6045" t="str">
        <f>IF($A6045="","",Tienda_3!B1245)</f>
        <v>Electrónicos</v>
      </c>
      <c r="C6045" t="str">
        <f>IF($A6045="","",Tienda_3!G1245)</f>
        <v>Cartagena</v>
      </c>
      <c r="D6045" t="str">
        <f>IF($A6045="","",Tienda_3!F1245)</f>
        <v>Felipe Santos</v>
      </c>
      <c r="E6045" t="str">
        <f>IF($A6045="","",Tienda_3!I1245)</f>
        <v>Tarjeta de crédito</v>
      </c>
      <c r="F6045">
        <f>IF($A6045="","",VALUE(RIGHT(Tienda_3!E1245,4)))</f>
        <v>2021</v>
      </c>
      <c r="G6045">
        <f>IF($A6045="","",Tienda_3!C1245)</f>
        <v>234800</v>
      </c>
      <c r="H6045">
        <f>IF($A6045="","",Tienda_3!D1245)</f>
        <v>20400</v>
      </c>
      <c r="I6045">
        <f>IF($A6045="","",Tienda_3!H1245)</f>
        <v>5</v>
      </c>
      <c r="J6045">
        <f>IF($A6045="",0,IF(AND(OR('Cuadro-de-mando'!$B$4="(Todas)",'Cuadro-de-mando'!$B$4=$A6045),OR('Cuadro-de-mando'!$E$4="(Todas)",'Cuadro-de-mando'!$E$4=$B6045),OR('Cuadro-de-mando'!$H$4="(Todas)",'Cuadro-de-mando'!$H$4=$C6045),OR('Cuadro-de-mando'!$K$4="(Todas)",'Cuadro-de-mando'!$K$4=$E6045),OR('Cuadro-de-mando'!$N$4="(Todos)",'Cuadro-de-mando'!$N$4=$F6045)),1,0))</f>
        <v>1</v>
      </c>
    </row>
    <row r="6046" spans="1:10" x14ac:dyDescent="0.25">
      <c r="A6046" t="str">
        <f>IF(Tienda_3!$A1246="","","Tienda 3")</f>
        <v>Tienda 3</v>
      </c>
      <c r="B6046" t="str">
        <f>IF($A6046="","",Tienda_3!B1246)</f>
        <v>Artículos para el hogar</v>
      </c>
      <c r="C6046" t="str">
        <f>IF($A6046="","",Tienda_3!G1246)</f>
        <v>Pereira</v>
      </c>
      <c r="D6046" t="str">
        <f>IF($A6046="","",Tienda_3!F1246)</f>
        <v>Juliana Costa</v>
      </c>
      <c r="E6046" t="str">
        <f>IF($A6046="","",Tienda_3!I1246)</f>
        <v>Nequi</v>
      </c>
      <c r="F6046">
        <f>IF($A6046="","",VALUE(RIGHT(Tienda_3!E1246,4)))</f>
        <v>2021</v>
      </c>
      <c r="G6046">
        <f>IF($A6046="","",Tienda_3!C1246)</f>
        <v>83100</v>
      </c>
      <c r="H6046">
        <f>IF($A6046="","",Tienda_3!D1246)</f>
        <v>4800</v>
      </c>
      <c r="I6046">
        <f>IF($A6046="","",Tienda_3!H1246)</f>
        <v>5</v>
      </c>
      <c r="J6046">
        <f>IF($A6046="",0,IF(AND(OR('Cuadro-de-mando'!$B$4="(Todas)",'Cuadro-de-mando'!$B$4=$A6046),OR('Cuadro-de-mando'!$E$4="(Todas)",'Cuadro-de-mando'!$E$4=$B6046),OR('Cuadro-de-mando'!$H$4="(Todas)",'Cuadro-de-mando'!$H$4=$C6046),OR('Cuadro-de-mando'!$K$4="(Todas)",'Cuadro-de-mando'!$K$4=$E6046),OR('Cuadro-de-mando'!$N$4="(Todos)",'Cuadro-de-mando'!$N$4=$F6046)),1,0))</f>
        <v>1</v>
      </c>
    </row>
    <row r="6047" spans="1:10" x14ac:dyDescent="0.25">
      <c r="A6047" t="str">
        <f>IF(Tienda_3!$A1247="","","Tienda 3")</f>
        <v>Tienda 3</v>
      </c>
      <c r="B6047" t="str">
        <f>IF($A6047="","",Tienda_3!B1247)</f>
        <v>Electrodomésticos</v>
      </c>
      <c r="C6047" t="str">
        <f>IF($A6047="","",Tienda_3!G1247)</f>
        <v>Barranquilla</v>
      </c>
      <c r="D6047" t="str">
        <f>IF($A6047="","",Tienda_3!F1247)</f>
        <v>Santiago Silva</v>
      </c>
      <c r="E6047" t="str">
        <f>IF($A6047="","",Tienda_3!I1247)</f>
        <v>Tarjeta de crédito</v>
      </c>
      <c r="F6047">
        <f>IF($A6047="","",VALUE(RIGHT(Tienda_3!E1247,4)))</f>
        <v>2020</v>
      </c>
      <c r="G6047">
        <f>IF($A6047="","",Tienda_3!C1247)</f>
        <v>844200</v>
      </c>
      <c r="H6047">
        <f>IF($A6047="","",Tienda_3!D1247)</f>
        <v>43100</v>
      </c>
      <c r="I6047">
        <f>IF($A6047="","",Tienda_3!H1247)</f>
        <v>4</v>
      </c>
      <c r="J6047">
        <f>IF($A6047="",0,IF(AND(OR('Cuadro-de-mando'!$B$4="(Todas)",'Cuadro-de-mando'!$B$4=$A6047),OR('Cuadro-de-mando'!$E$4="(Todas)",'Cuadro-de-mando'!$E$4=$B6047),OR('Cuadro-de-mando'!$H$4="(Todas)",'Cuadro-de-mando'!$H$4=$C6047),OR('Cuadro-de-mando'!$K$4="(Todas)",'Cuadro-de-mando'!$K$4=$E6047),OR('Cuadro-de-mando'!$N$4="(Todos)",'Cuadro-de-mando'!$N$4=$F6047)),1,0))</f>
        <v>1</v>
      </c>
    </row>
    <row r="6048" spans="1:10" x14ac:dyDescent="0.25">
      <c r="A6048" t="str">
        <f>IF(Tienda_3!$A1248="","","Tienda 3")</f>
        <v>Tienda 3</v>
      </c>
      <c r="B6048" t="str">
        <f>IF($A6048="","",Tienda_3!B1248)</f>
        <v>Juguetes</v>
      </c>
      <c r="C6048" t="str">
        <f>IF($A6048="","",Tienda_3!G1248)</f>
        <v>Medellín</v>
      </c>
      <c r="D6048" t="str">
        <f>IF($A6048="","",Tienda_3!F1248)</f>
        <v>Juan Fernandez</v>
      </c>
      <c r="E6048" t="str">
        <f>IF($A6048="","",Tienda_3!I1248)</f>
        <v>Tarjeta de crédito</v>
      </c>
      <c r="F6048">
        <f>IF($A6048="","",VALUE(RIGHT(Tienda_3!E1248,4)))</f>
        <v>2021</v>
      </c>
      <c r="G6048">
        <f>IF($A6048="","",Tienda_3!C1248)</f>
        <v>80100</v>
      </c>
      <c r="H6048">
        <f>IF($A6048="","",Tienda_3!D1248)</f>
        <v>6600</v>
      </c>
      <c r="I6048">
        <f>IF($A6048="","",Tienda_3!H1248)</f>
        <v>5</v>
      </c>
      <c r="J6048">
        <f>IF($A6048="",0,IF(AND(OR('Cuadro-de-mando'!$B$4="(Todas)",'Cuadro-de-mando'!$B$4=$A6048),OR('Cuadro-de-mando'!$E$4="(Todas)",'Cuadro-de-mando'!$E$4=$B6048),OR('Cuadro-de-mando'!$H$4="(Todas)",'Cuadro-de-mando'!$H$4=$C6048),OR('Cuadro-de-mando'!$K$4="(Todas)",'Cuadro-de-mando'!$K$4=$E6048),OR('Cuadro-de-mando'!$N$4="(Todos)",'Cuadro-de-mando'!$N$4=$F6048)),1,0))</f>
        <v>1</v>
      </c>
    </row>
    <row r="6049" spans="1:10" x14ac:dyDescent="0.25">
      <c r="A6049" t="str">
        <f>IF(Tienda_3!$A1249="","","Tienda 3")</f>
        <v>Tienda 3</v>
      </c>
      <c r="B6049" t="str">
        <f>IF($A6049="","",Tienda_3!B1249)</f>
        <v>Muebles</v>
      </c>
      <c r="C6049" t="str">
        <f>IF($A6049="","",Tienda_3!G1249)</f>
        <v>Cartagena</v>
      </c>
      <c r="D6049" t="str">
        <f>IF($A6049="","",Tienda_3!F1249)</f>
        <v>Blanca Ramirez</v>
      </c>
      <c r="E6049" t="str">
        <f>IF($A6049="","",Tienda_3!I1249)</f>
        <v>Nequi</v>
      </c>
      <c r="F6049">
        <f>IF($A6049="","",VALUE(RIGHT(Tienda_3!E1249,4)))</f>
        <v>2021</v>
      </c>
      <c r="G6049">
        <f>IF($A6049="","",Tienda_3!C1249)</f>
        <v>292800</v>
      </c>
      <c r="H6049">
        <f>IF($A6049="","",Tienda_3!D1249)</f>
        <v>13800</v>
      </c>
      <c r="I6049">
        <f>IF($A6049="","",Tienda_3!H1249)</f>
        <v>4</v>
      </c>
      <c r="J6049">
        <f>IF($A6049="",0,IF(AND(OR('Cuadro-de-mando'!$B$4="(Todas)",'Cuadro-de-mando'!$B$4=$A6049),OR('Cuadro-de-mando'!$E$4="(Todas)",'Cuadro-de-mando'!$E$4=$B6049),OR('Cuadro-de-mando'!$H$4="(Todas)",'Cuadro-de-mando'!$H$4=$C6049),OR('Cuadro-de-mando'!$K$4="(Todas)",'Cuadro-de-mando'!$K$4=$E6049),OR('Cuadro-de-mando'!$N$4="(Todos)",'Cuadro-de-mando'!$N$4=$F6049)),1,0))</f>
        <v>1</v>
      </c>
    </row>
    <row r="6050" spans="1:10" x14ac:dyDescent="0.25">
      <c r="A6050" t="str">
        <f>IF(Tienda_3!$A1250="","","Tienda 3")</f>
        <v>Tienda 3</v>
      </c>
      <c r="B6050" t="str">
        <f>IF($A6050="","",Tienda_3!B1250)</f>
        <v>Muebles</v>
      </c>
      <c r="C6050" t="str">
        <f>IF($A6050="","",Tienda_3!G1250)</f>
        <v>Cali</v>
      </c>
      <c r="D6050" t="str">
        <f>IF($A6050="","",Tienda_3!F1250)</f>
        <v>Maria Alfonso</v>
      </c>
      <c r="E6050" t="str">
        <f>IF($A6050="","",Tienda_3!I1250)</f>
        <v>Tarjeta de crédito</v>
      </c>
      <c r="F6050">
        <f>IF($A6050="","",VALUE(RIGHT(Tienda_3!E1250,4)))</f>
        <v>2021</v>
      </c>
      <c r="G6050">
        <f>IF($A6050="","",Tienda_3!C1250)</f>
        <v>707200</v>
      </c>
      <c r="H6050">
        <f>IF($A6050="","",Tienda_3!D1250)</f>
        <v>35800</v>
      </c>
      <c r="I6050">
        <f>IF($A6050="","",Tienda_3!H1250)</f>
        <v>5</v>
      </c>
      <c r="J6050">
        <f>IF($A6050="",0,IF(AND(OR('Cuadro-de-mando'!$B$4="(Todas)",'Cuadro-de-mando'!$B$4=$A6050),OR('Cuadro-de-mando'!$E$4="(Todas)",'Cuadro-de-mando'!$E$4=$B6050),OR('Cuadro-de-mando'!$H$4="(Todas)",'Cuadro-de-mando'!$H$4=$C6050),OR('Cuadro-de-mando'!$K$4="(Todas)",'Cuadro-de-mando'!$K$4=$E6050),OR('Cuadro-de-mando'!$N$4="(Todos)",'Cuadro-de-mando'!$N$4=$F6050)),1,0))</f>
        <v>1</v>
      </c>
    </row>
    <row r="6051" spans="1:10" x14ac:dyDescent="0.25">
      <c r="A6051" t="str">
        <f>IF(Tienda_3!$A1251="","","Tienda 3")</f>
        <v>Tienda 3</v>
      </c>
      <c r="B6051" t="str">
        <f>IF($A6051="","",Tienda_3!B1251)</f>
        <v>Libros</v>
      </c>
      <c r="C6051" t="str">
        <f>IF($A6051="","",Tienda_3!G1251)</f>
        <v>Leticia</v>
      </c>
      <c r="D6051" t="str">
        <f>IF($A6051="","",Tienda_3!F1251)</f>
        <v>Juan Fernandez</v>
      </c>
      <c r="E6051" t="str">
        <f>IF($A6051="","",Tienda_3!I1251)</f>
        <v>Tarjeta de crédito</v>
      </c>
      <c r="F6051">
        <f>IF($A6051="","",VALUE(RIGHT(Tienda_3!E1251,4)))</f>
        <v>2020</v>
      </c>
      <c r="G6051">
        <f>IF($A6051="","",Tienda_3!C1251)</f>
        <v>58800</v>
      </c>
      <c r="H6051">
        <f>IF($A6051="","",Tienda_3!D1251)</f>
        <v>3300</v>
      </c>
      <c r="I6051">
        <f>IF($A6051="","",Tienda_3!H1251)</f>
        <v>4</v>
      </c>
      <c r="J6051">
        <f>IF($A6051="",0,IF(AND(OR('Cuadro-de-mando'!$B$4="(Todas)",'Cuadro-de-mando'!$B$4=$A6051),OR('Cuadro-de-mando'!$E$4="(Todas)",'Cuadro-de-mando'!$E$4=$B6051),OR('Cuadro-de-mando'!$H$4="(Todas)",'Cuadro-de-mando'!$H$4=$C6051),OR('Cuadro-de-mando'!$K$4="(Todas)",'Cuadro-de-mando'!$K$4=$E6051),OR('Cuadro-de-mando'!$N$4="(Todos)",'Cuadro-de-mando'!$N$4=$F6051)),1,0))</f>
        <v>1</v>
      </c>
    </row>
    <row r="6052" spans="1:10" x14ac:dyDescent="0.25">
      <c r="A6052" t="str">
        <f>IF(Tienda_3!$A1252="","","Tienda 3")</f>
        <v>Tienda 3</v>
      </c>
      <c r="B6052" t="str">
        <f>IF($A6052="","",Tienda_3!B1252)</f>
        <v>Muebles</v>
      </c>
      <c r="C6052" t="str">
        <f>IF($A6052="","",Tienda_3!G1252)</f>
        <v>Pasto</v>
      </c>
      <c r="D6052" t="str">
        <f>IF($A6052="","",Tienda_3!F1252)</f>
        <v>Pedro Gomez</v>
      </c>
      <c r="E6052" t="str">
        <f>IF($A6052="","",Tienda_3!I1252)</f>
        <v>Tarjeta de crédito</v>
      </c>
      <c r="F6052">
        <f>IF($A6052="","",VALUE(RIGHT(Tienda_3!E1252,4)))</f>
        <v>2021</v>
      </c>
      <c r="G6052">
        <f>IF($A6052="","",Tienda_3!C1252)</f>
        <v>673100</v>
      </c>
      <c r="H6052">
        <f>IF($A6052="","",Tienda_3!D1252)</f>
        <v>36100</v>
      </c>
      <c r="I6052">
        <f>IF($A6052="","",Tienda_3!H1252)</f>
        <v>3</v>
      </c>
      <c r="J6052">
        <f>IF($A6052="",0,IF(AND(OR('Cuadro-de-mando'!$B$4="(Todas)",'Cuadro-de-mando'!$B$4=$A6052),OR('Cuadro-de-mando'!$E$4="(Todas)",'Cuadro-de-mando'!$E$4=$B6052),OR('Cuadro-de-mando'!$H$4="(Todas)",'Cuadro-de-mando'!$H$4=$C6052),OR('Cuadro-de-mando'!$K$4="(Todas)",'Cuadro-de-mando'!$K$4=$E6052),OR('Cuadro-de-mando'!$N$4="(Todos)",'Cuadro-de-mando'!$N$4=$F6052)),1,0))</f>
        <v>1</v>
      </c>
    </row>
    <row r="6053" spans="1:10" x14ac:dyDescent="0.25">
      <c r="A6053" t="str">
        <f>IF(Tienda_3!$A1253="","","Tienda 3")</f>
        <v>Tienda 3</v>
      </c>
      <c r="B6053" t="str">
        <f>IF($A6053="","",Tienda_3!B1253)</f>
        <v>Electrónicos</v>
      </c>
      <c r="C6053" t="str">
        <f>IF($A6053="","",Tienda_3!G1253)</f>
        <v>Bogotá</v>
      </c>
      <c r="D6053" t="str">
        <f>IF($A6053="","",Tienda_3!F1253)</f>
        <v>Mariana Herrera</v>
      </c>
      <c r="E6053" t="str">
        <f>IF($A6053="","",Tienda_3!I1253)</f>
        <v>Nequi</v>
      </c>
      <c r="F6053">
        <f>IF($A6053="","",VALUE(RIGHT(Tienda_3!E1253,4)))</f>
        <v>2020</v>
      </c>
      <c r="G6053">
        <f>IF($A6053="","",Tienda_3!C1253)</f>
        <v>196100</v>
      </c>
      <c r="H6053">
        <f>IF($A6053="","",Tienda_3!D1253)</f>
        <v>8600</v>
      </c>
      <c r="I6053">
        <f>IF($A6053="","",Tienda_3!H1253)</f>
        <v>4</v>
      </c>
      <c r="J6053">
        <f>IF($A6053="",0,IF(AND(OR('Cuadro-de-mando'!$B$4="(Todas)",'Cuadro-de-mando'!$B$4=$A6053),OR('Cuadro-de-mando'!$E$4="(Todas)",'Cuadro-de-mando'!$E$4=$B6053),OR('Cuadro-de-mando'!$H$4="(Todas)",'Cuadro-de-mando'!$H$4=$C6053),OR('Cuadro-de-mando'!$K$4="(Todas)",'Cuadro-de-mando'!$K$4=$E6053),OR('Cuadro-de-mando'!$N$4="(Todos)",'Cuadro-de-mando'!$N$4=$F6053)),1,0))</f>
        <v>1</v>
      </c>
    </row>
    <row r="6054" spans="1:10" x14ac:dyDescent="0.25">
      <c r="A6054" t="str">
        <f>IF(Tienda_3!$A1254="","","Tienda 3")</f>
        <v>Tienda 3</v>
      </c>
      <c r="B6054" t="str">
        <f>IF($A6054="","",Tienda_3!B1254)</f>
        <v>Instrumentos musicales</v>
      </c>
      <c r="C6054" t="str">
        <f>IF($A6054="","",Tienda_3!G1254)</f>
        <v>Pereira</v>
      </c>
      <c r="D6054" t="str">
        <f>IF($A6054="","",Tienda_3!F1254)</f>
        <v>Juliana Costa</v>
      </c>
      <c r="E6054" t="str">
        <f>IF($A6054="","",Tienda_3!I1254)</f>
        <v>Tarjeta de crédito</v>
      </c>
      <c r="F6054">
        <f>IF($A6054="","",VALUE(RIGHT(Tienda_3!E1254,4)))</f>
        <v>2020</v>
      </c>
      <c r="G6054">
        <f>IF($A6054="","",Tienda_3!C1254)</f>
        <v>249900</v>
      </c>
      <c r="H6054">
        <f>IF($A6054="","",Tienda_3!D1254)</f>
        <v>14000</v>
      </c>
      <c r="I6054">
        <f>IF($A6054="","",Tienda_3!H1254)</f>
        <v>4</v>
      </c>
      <c r="J6054">
        <f>IF($A6054="",0,IF(AND(OR('Cuadro-de-mando'!$B$4="(Todas)",'Cuadro-de-mando'!$B$4=$A6054),OR('Cuadro-de-mando'!$E$4="(Todas)",'Cuadro-de-mando'!$E$4=$B6054),OR('Cuadro-de-mando'!$H$4="(Todas)",'Cuadro-de-mando'!$H$4=$C6054),OR('Cuadro-de-mando'!$K$4="(Todas)",'Cuadro-de-mando'!$K$4=$E6054),OR('Cuadro-de-mando'!$N$4="(Todos)",'Cuadro-de-mando'!$N$4=$F6054)),1,0))</f>
        <v>1</v>
      </c>
    </row>
    <row r="6055" spans="1:10" x14ac:dyDescent="0.25">
      <c r="A6055" t="str">
        <f>IF(Tienda_3!$A1255="","","Tienda 3")</f>
        <v>Tienda 3</v>
      </c>
      <c r="B6055" t="str">
        <f>IF($A6055="","",Tienda_3!B1255)</f>
        <v>Muebles</v>
      </c>
      <c r="C6055" t="str">
        <f>IF($A6055="","",Tienda_3!G1255)</f>
        <v>Barranquilla</v>
      </c>
      <c r="D6055" t="str">
        <f>IF($A6055="","",Tienda_3!F1255)</f>
        <v>Juliana Costa</v>
      </c>
      <c r="E6055" t="str">
        <f>IF($A6055="","",Tienda_3!I1255)</f>
        <v>Cupón</v>
      </c>
      <c r="F6055">
        <f>IF($A6055="","",VALUE(RIGHT(Tienda_3!E1255,4)))</f>
        <v>2022</v>
      </c>
      <c r="G6055">
        <f>IF($A6055="","",Tienda_3!C1255)</f>
        <v>701400</v>
      </c>
      <c r="H6055">
        <f>IF($A6055="","",Tienda_3!D1255)</f>
        <v>38000</v>
      </c>
      <c r="I6055">
        <f>IF($A6055="","",Tienda_3!H1255)</f>
        <v>1</v>
      </c>
      <c r="J6055">
        <f>IF($A6055="",0,IF(AND(OR('Cuadro-de-mando'!$B$4="(Todas)",'Cuadro-de-mando'!$B$4=$A6055),OR('Cuadro-de-mando'!$E$4="(Todas)",'Cuadro-de-mando'!$E$4=$B6055),OR('Cuadro-de-mando'!$H$4="(Todas)",'Cuadro-de-mando'!$H$4=$C6055),OR('Cuadro-de-mando'!$K$4="(Todas)",'Cuadro-de-mando'!$K$4=$E6055),OR('Cuadro-de-mando'!$N$4="(Todos)",'Cuadro-de-mando'!$N$4=$F6055)),1,0))</f>
        <v>1</v>
      </c>
    </row>
    <row r="6056" spans="1:10" x14ac:dyDescent="0.25">
      <c r="A6056" t="str">
        <f>IF(Tienda_3!$A1256="","","Tienda 3")</f>
        <v>Tienda 3</v>
      </c>
      <c r="B6056" t="str">
        <f>IF($A6056="","",Tienda_3!B1256)</f>
        <v>Electrónicos</v>
      </c>
      <c r="C6056" t="str">
        <f>IF($A6056="","",Tienda_3!G1256)</f>
        <v>Bogotá</v>
      </c>
      <c r="D6056" t="str">
        <f>IF($A6056="","",Tienda_3!F1256)</f>
        <v>Mariana Herrera</v>
      </c>
      <c r="E6056" t="str">
        <f>IF($A6056="","",Tienda_3!I1256)</f>
        <v>Tarjeta de crédito</v>
      </c>
      <c r="F6056">
        <f>IF($A6056="","",VALUE(RIGHT(Tienda_3!E1256,4)))</f>
        <v>2021</v>
      </c>
      <c r="G6056">
        <f>IF($A6056="","",Tienda_3!C1256)</f>
        <v>2035500</v>
      </c>
      <c r="H6056">
        <f>IF($A6056="","",Tienda_3!D1256)</f>
        <v>109100</v>
      </c>
      <c r="I6056">
        <f>IF($A6056="","",Tienda_3!H1256)</f>
        <v>1</v>
      </c>
      <c r="J6056">
        <f>IF($A6056="",0,IF(AND(OR('Cuadro-de-mando'!$B$4="(Todas)",'Cuadro-de-mando'!$B$4=$A6056),OR('Cuadro-de-mando'!$E$4="(Todas)",'Cuadro-de-mando'!$E$4=$B6056),OR('Cuadro-de-mando'!$H$4="(Todas)",'Cuadro-de-mando'!$H$4=$C6056),OR('Cuadro-de-mando'!$K$4="(Todas)",'Cuadro-de-mando'!$K$4=$E6056),OR('Cuadro-de-mando'!$N$4="(Todos)",'Cuadro-de-mando'!$N$4=$F6056)),1,0))</f>
        <v>1</v>
      </c>
    </row>
    <row r="6057" spans="1:10" x14ac:dyDescent="0.25">
      <c r="A6057" t="str">
        <f>IF(Tienda_3!$A1257="","","Tienda 3")</f>
        <v>Tienda 3</v>
      </c>
      <c r="B6057" t="str">
        <f>IF($A6057="","",Tienda_3!B1257)</f>
        <v>Muebles</v>
      </c>
      <c r="C6057" t="str">
        <f>IF($A6057="","",Tienda_3!G1257)</f>
        <v>Medellín</v>
      </c>
      <c r="D6057" t="str">
        <f>IF($A6057="","",Tienda_3!F1257)</f>
        <v>Felipe Santos</v>
      </c>
      <c r="E6057" t="str">
        <f>IF($A6057="","",Tienda_3!I1257)</f>
        <v>Tarjeta de crédito</v>
      </c>
      <c r="F6057">
        <f>IF($A6057="","",VALUE(RIGHT(Tienda_3!E1257,4)))</f>
        <v>2023</v>
      </c>
      <c r="G6057">
        <f>IF($A6057="","",Tienda_3!C1257)</f>
        <v>649900</v>
      </c>
      <c r="H6057">
        <f>IF($A6057="","",Tienda_3!D1257)</f>
        <v>32800</v>
      </c>
      <c r="I6057">
        <f>IF($A6057="","",Tienda_3!H1257)</f>
        <v>4</v>
      </c>
      <c r="J6057">
        <f>IF($A6057="",0,IF(AND(OR('Cuadro-de-mando'!$B$4="(Todas)",'Cuadro-de-mando'!$B$4=$A6057),OR('Cuadro-de-mando'!$E$4="(Todas)",'Cuadro-de-mando'!$E$4=$B6057),OR('Cuadro-de-mando'!$H$4="(Todas)",'Cuadro-de-mando'!$H$4=$C6057),OR('Cuadro-de-mando'!$K$4="(Todas)",'Cuadro-de-mando'!$K$4=$E6057),OR('Cuadro-de-mando'!$N$4="(Todos)",'Cuadro-de-mando'!$N$4=$F6057)),1,0))</f>
        <v>1</v>
      </c>
    </row>
    <row r="6058" spans="1:10" x14ac:dyDescent="0.25">
      <c r="A6058" t="str">
        <f>IF(Tienda_3!$A1258="","","Tienda 3")</f>
        <v>Tienda 3</v>
      </c>
      <c r="B6058" t="str">
        <f>IF($A6058="","",Tienda_3!B1258)</f>
        <v>Electrodomésticos</v>
      </c>
      <c r="C6058" t="str">
        <f>IF($A6058="","",Tienda_3!G1258)</f>
        <v>Barranquilla</v>
      </c>
      <c r="D6058" t="str">
        <f>IF($A6058="","",Tienda_3!F1258)</f>
        <v>Lucas Olivera</v>
      </c>
      <c r="E6058" t="str">
        <f>IF($A6058="","",Tienda_3!I1258)</f>
        <v>Tarjeta de crédito</v>
      </c>
      <c r="F6058">
        <f>IF($A6058="","",VALUE(RIGHT(Tienda_3!E1258,4)))</f>
        <v>2020</v>
      </c>
      <c r="G6058">
        <f>IF($A6058="","",Tienda_3!C1258)</f>
        <v>1484900</v>
      </c>
      <c r="H6058">
        <f>IF($A6058="","",Tienda_3!D1258)</f>
        <v>79300</v>
      </c>
      <c r="I6058">
        <f>IF($A6058="","",Tienda_3!H1258)</f>
        <v>5</v>
      </c>
      <c r="J6058">
        <f>IF($A6058="",0,IF(AND(OR('Cuadro-de-mando'!$B$4="(Todas)",'Cuadro-de-mando'!$B$4=$A6058),OR('Cuadro-de-mando'!$E$4="(Todas)",'Cuadro-de-mando'!$E$4=$B6058),OR('Cuadro-de-mando'!$H$4="(Todas)",'Cuadro-de-mando'!$H$4=$C6058),OR('Cuadro-de-mando'!$K$4="(Todas)",'Cuadro-de-mando'!$K$4=$E6058),OR('Cuadro-de-mando'!$N$4="(Todos)",'Cuadro-de-mando'!$N$4=$F6058)),1,0))</f>
        <v>1</v>
      </c>
    </row>
    <row r="6059" spans="1:10" x14ac:dyDescent="0.25">
      <c r="A6059" t="str">
        <f>IF(Tienda_3!$A1259="","","Tienda 3")</f>
        <v>Tienda 3</v>
      </c>
      <c r="B6059" t="str">
        <f>IF($A6059="","",Tienda_3!B1259)</f>
        <v>Electrónicos</v>
      </c>
      <c r="C6059" t="str">
        <f>IF($A6059="","",Tienda_3!G1259)</f>
        <v>Bogotá</v>
      </c>
      <c r="D6059" t="str">
        <f>IF($A6059="","",Tienda_3!F1259)</f>
        <v>Blanca Ramirez</v>
      </c>
      <c r="E6059" t="str">
        <f>IF($A6059="","",Tienda_3!I1259)</f>
        <v>Tarjeta de crédito</v>
      </c>
      <c r="F6059">
        <f>IF($A6059="","",VALUE(RIGHT(Tienda_3!E1259,4)))</f>
        <v>2020</v>
      </c>
      <c r="G6059">
        <f>IF($A6059="","",Tienda_3!C1259)</f>
        <v>216500</v>
      </c>
      <c r="H6059">
        <f>IF($A6059="","",Tienda_3!D1259)</f>
        <v>13900</v>
      </c>
      <c r="I6059">
        <f>IF($A6059="","",Tienda_3!H1259)</f>
        <v>1</v>
      </c>
      <c r="J6059">
        <f>IF($A6059="",0,IF(AND(OR('Cuadro-de-mando'!$B$4="(Todas)",'Cuadro-de-mando'!$B$4=$A6059),OR('Cuadro-de-mando'!$E$4="(Todas)",'Cuadro-de-mando'!$E$4=$B6059),OR('Cuadro-de-mando'!$H$4="(Todas)",'Cuadro-de-mando'!$H$4=$C6059),OR('Cuadro-de-mando'!$K$4="(Todas)",'Cuadro-de-mando'!$K$4=$E6059),OR('Cuadro-de-mando'!$N$4="(Todos)",'Cuadro-de-mando'!$N$4=$F6059)),1,0))</f>
        <v>1</v>
      </c>
    </row>
    <row r="6060" spans="1:10" x14ac:dyDescent="0.25">
      <c r="A6060" t="str">
        <f>IF(Tienda_3!$A1260="","","Tienda 3")</f>
        <v>Tienda 3</v>
      </c>
      <c r="B6060" t="str">
        <f>IF($A6060="","",Tienda_3!B1260)</f>
        <v>Muebles</v>
      </c>
      <c r="C6060" t="str">
        <f>IF($A6060="","",Tienda_3!G1260)</f>
        <v>Bogotá</v>
      </c>
      <c r="D6060" t="str">
        <f>IF($A6060="","",Tienda_3!F1260)</f>
        <v>Felipe Santos</v>
      </c>
      <c r="E6060" t="str">
        <f>IF($A6060="","",Tienda_3!I1260)</f>
        <v>Tarjeta de crédito</v>
      </c>
      <c r="F6060">
        <f>IF($A6060="","",VALUE(RIGHT(Tienda_3!E1260,4)))</f>
        <v>2023</v>
      </c>
      <c r="G6060">
        <f>IF($A6060="","",Tienda_3!C1260)</f>
        <v>676800</v>
      </c>
      <c r="H6060">
        <f>IF($A6060="","",Tienda_3!D1260)</f>
        <v>34200</v>
      </c>
      <c r="I6060">
        <f>IF($A6060="","",Tienda_3!H1260)</f>
        <v>5</v>
      </c>
      <c r="J6060">
        <f>IF($A6060="",0,IF(AND(OR('Cuadro-de-mando'!$B$4="(Todas)",'Cuadro-de-mando'!$B$4=$A6060),OR('Cuadro-de-mando'!$E$4="(Todas)",'Cuadro-de-mando'!$E$4=$B6060),OR('Cuadro-de-mando'!$H$4="(Todas)",'Cuadro-de-mando'!$H$4=$C6060),OR('Cuadro-de-mando'!$K$4="(Todas)",'Cuadro-de-mando'!$K$4=$E6060),OR('Cuadro-de-mando'!$N$4="(Todos)",'Cuadro-de-mando'!$N$4=$F6060)),1,0))</f>
        <v>1</v>
      </c>
    </row>
    <row r="6061" spans="1:10" x14ac:dyDescent="0.25">
      <c r="A6061" t="str">
        <f>IF(Tienda_3!$A1261="","","Tienda 3")</f>
        <v>Tienda 3</v>
      </c>
      <c r="B6061" t="str">
        <f>IF($A6061="","",Tienda_3!B1261)</f>
        <v>Electrodomésticos</v>
      </c>
      <c r="C6061" t="str">
        <f>IF($A6061="","",Tienda_3!G1261)</f>
        <v>Bogotá</v>
      </c>
      <c r="D6061" t="str">
        <f>IF($A6061="","",Tienda_3!F1261)</f>
        <v>Blanca Ramirez</v>
      </c>
      <c r="E6061" t="str">
        <f>IF($A6061="","",Tienda_3!I1261)</f>
        <v>Tarjeta de crédito</v>
      </c>
      <c r="F6061">
        <f>IF($A6061="","",VALUE(RIGHT(Tienda_3!E1261,4)))</f>
        <v>2020</v>
      </c>
      <c r="G6061">
        <f>IF($A6061="","",Tienda_3!C1261)</f>
        <v>1331000</v>
      </c>
      <c r="H6061">
        <f>IF($A6061="","",Tienda_3!D1261)</f>
        <v>71300</v>
      </c>
      <c r="I6061">
        <f>IF($A6061="","",Tienda_3!H1261)</f>
        <v>5</v>
      </c>
      <c r="J6061">
        <f>IF($A6061="",0,IF(AND(OR('Cuadro-de-mando'!$B$4="(Todas)",'Cuadro-de-mando'!$B$4=$A6061),OR('Cuadro-de-mando'!$E$4="(Todas)",'Cuadro-de-mando'!$E$4=$B6061),OR('Cuadro-de-mando'!$H$4="(Todas)",'Cuadro-de-mando'!$H$4=$C6061),OR('Cuadro-de-mando'!$K$4="(Todas)",'Cuadro-de-mando'!$K$4=$E6061),OR('Cuadro-de-mando'!$N$4="(Todos)",'Cuadro-de-mando'!$N$4=$F6061)),1,0))</f>
        <v>1</v>
      </c>
    </row>
    <row r="6062" spans="1:10" x14ac:dyDescent="0.25">
      <c r="A6062" t="str">
        <f>IF(Tienda_3!$A1262="","","Tienda 3")</f>
        <v>Tienda 3</v>
      </c>
      <c r="B6062" t="str">
        <f>IF($A6062="","",Tienda_3!B1262)</f>
        <v>Instrumentos musicales</v>
      </c>
      <c r="C6062" t="str">
        <f>IF($A6062="","",Tienda_3!G1262)</f>
        <v>Bogotá</v>
      </c>
      <c r="D6062" t="str">
        <f>IF($A6062="","",Tienda_3!F1262)</f>
        <v>Beatriz Morales</v>
      </c>
      <c r="E6062" t="str">
        <f>IF($A6062="","",Tienda_3!I1262)</f>
        <v>Tarjeta de crédito</v>
      </c>
      <c r="F6062">
        <f>IF($A6062="","",VALUE(RIGHT(Tienda_3!E1262,4)))</f>
        <v>2021</v>
      </c>
      <c r="G6062">
        <f>IF($A6062="","",Tienda_3!C1262)</f>
        <v>63800</v>
      </c>
      <c r="H6062">
        <f>IF($A6062="","",Tienda_3!D1262)</f>
        <v>4100</v>
      </c>
      <c r="I6062">
        <f>IF($A6062="","",Tienda_3!H1262)</f>
        <v>5</v>
      </c>
      <c r="J6062">
        <f>IF($A6062="",0,IF(AND(OR('Cuadro-de-mando'!$B$4="(Todas)",'Cuadro-de-mando'!$B$4=$A6062),OR('Cuadro-de-mando'!$E$4="(Todas)",'Cuadro-de-mando'!$E$4=$B6062),OR('Cuadro-de-mando'!$H$4="(Todas)",'Cuadro-de-mando'!$H$4=$C6062),OR('Cuadro-de-mando'!$K$4="(Todas)",'Cuadro-de-mando'!$K$4=$E6062),OR('Cuadro-de-mando'!$N$4="(Todos)",'Cuadro-de-mando'!$N$4=$F6062)),1,0))</f>
        <v>1</v>
      </c>
    </row>
    <row r="6063" spans="1:10" x14ac:dyDescent="0.25">
      <c r="A6063" t="str">
        <f>IF(Tienda_3!$A1263="","","Tienda 3")</f>
        <v>Tienda 3</v>
      </c>
      <c r="B6063" t="str">
        <f>IF($A6063="","",Tienda_3!B1263)</f>
        <v>Juguetes</v>
      </c>
      <c r="C6063" t="str">
        <f>IF($A6063="","",Tienda_3!G1263)</f>
        <v>Bogotá</v>
      </c>
      <c r="D6063" t="str">
        <f>IF($A6063="","",Tienda_3!F1263)</f>
        <v>Felipe Santos</v>
      </c>
      <c r="E6063" t="str">
        <f>IF($A6063="","",Tienda_3!I1263)</f>
        <v>Nequi</v>
      </c>
      <c r="F6063">
        <f>IF($A6063="","",VALUE(RIGHT(Tienda_3!E1263,4)))</f>
        <v>2022</v>
      </c>
      <c r="G6063">
        <f>IF($A6063="","",Tienda_3!C1263)</f>
        <v>21300</v>
      </c>
      <c r="H6063">
        <f>IF($A6063="","",Tienda_3!D1263)</f>
        <v>0</v>
      </c>
      <c r="I6063">
        <f>IF($A6063="","",Tienda_3!H1263)</f>
        <v>5</v>
      </c>
      <c r="J6063">
        <f>IF($A6063="",0,IF(AND(OR('Cuadro-de-mando'!$B$4="(Todas)",'Cuadro-de-mando'!$B$4=$A6063),OR('Cuadro-de-mando'!$E$4="(Todas)",'Cuadro-de-mando'!$E$4=$B6063),OR('Cuadro-de-mando'!$H$4="(Todas)",'Cuadro-de-mando'!$H$4=$C6063),OR('Cuadro-de-mando'!$K$4="(Todas)",'Cuadro-de-mando'!$K$4=$E6063),OR('Cuadro-de-mando'!$N$4="(Todos)",'Cuadro-de-mando'!$N$4=$F6063)),1,0))</f>
        <v>1</v>
      </c>
    </row>
    <row r="6064" spans="1:10" x14ac:dyDescent="0.25">
      <c r="A6064" t="str">
        <f>IF(Tienda_3!$A1264="","","Tienda 3")</f>
        <v>Tienda 3</v>
      </c>
      <c r="B6064" t="str">
        <f>IF($A6064="","",Tienda_3!B1264)</f>
        <v>Muebles</v>
      </c>
      <c r="C6064" t="str">
        <f>IF($A6064="","",Tienda_3!G1264)</f>
        <v>Cali</v>
      </c>
      <c r="D6064" t="str">
        <f>IF($A6064="","",Tienda_3!F1264)</f>
        <v>Pedro Gomez</v>
      </c>
      <c r="E6064" t="str">
        <f>IF($A6064="","",Tienda_3!I1264)</f>
        <v>Tarjeta de crédito</v>
      </c>
      <c r="F6064">
        <f>IF($A6064="","",VALUE(RIGHT(Tienda_3!E1264,4)))</f>
        <v>2023</v>
      </c>
      <c r="G6064">
        <f>IF($A6064="","",Tienda_3!C1264)</f>
        <v>269200</v>
      </c>
      <c r="H6064">
        <f>IF($A6064="","",Tienda_3!D1264)</f>
        <v>15600</v>
      </c>
      <c r="I6064">
        <f>IF($A6064="","",Tienda_3!H1264)</f>
        <v>4</v>
      </c>
      <c r="J6064">
        <f>IF($A6064="",0,IF(AND(OR('Cuadro-de-mando'!$B$4="(Todas)",'Cuadro-de-mando'!$B$4=$A6064),OR('Cuadro-de-mando'!$E$4="(Todas)",'Cuadro-de-mando'!$E$4=$B6064),OR('Cuadro-de-mando'!$H$4="(Todas)",'Cuadro-de-mando'!$H$4=$C6064),OR('Cuadro-de-mando'!$K$4="(Todas)",'Cuadro-de-mando'!$K$4=$E6064),OR('Cuadro-de-mando'!$N$4="(Todos)",'Cuadro-de-mando'!$N$4=$F6064)),1,0))</f>
        <v>1</v>
      </c>
    </row>
    <row r="6065" spans="1:10" x14ac:dyDescent="0.25">
      <c r="A6065" t="str">
        <f>IF(Tienda_3!$A1265="","","Tienda 3")</f>
        <v>Tienda 3</v>
      </c>
      <c r="B6065" t="str">
        <f>IF($A6065="","",Tienda_3!B1265)</f>
        <v>Muebles</v>
      </c>
      <c r="C6065" t="str">
        <f>IF($A6065="","",Tienda_3!G1265)</f>
        <v>Leticia</v>
      </c>
      <c r="D6065" t="str">
        <f>IF($A6065="","",Tienda_3!F1265)</f>
        <v>Pedro Gomez</v>
      </c>
      <c r="E6065" t="str">
        <f>IF($A6065="","",Tienda_3!I1265)</f>
        <v>Tarjeta de crédito</v>
      </c>
      <c r="F6065">
        <f>IF($A6065="","",VALUE(RIGHT(Tienda_3!E1265,4)))</f>
        <v>2021</v>
      </c>
      <c r="G6065">
        <f>IF($A6065="","",Tienda_3!C1265)</f>
        <v>336000</v>
      </c>
      <c r="H6065">
        <f>IF($A6065="","",Tienda_3!D1265)</f>
        <v>18300</v>
      </c>
      <c r="I6065">
        <f>IF($A6065="","",Tienda_3!H1265)</f>
        <v>4</v>
      </c>
      <c r="J6065">
        <f>IF($A6065="",0,IF(AND(OR('Cuadro-de-mando'!$B$4="(Todas)",'Cuadro-de-mando'!$B$4=$A6065),OR('Cuadro-de-mando'!$E$4="(Todas)",'Cuadro-de-mando'!$E$4=$B6065),OR('Cuadro-de-mando'!$H$4="(Todas)",'Cuadro-de-mando'!$H$4=$C6065),OR('Cuadro-de-mando'!$K$4="(Todas)",'Cuadro-de-mando'!$K$4=$E6065),OR('Cuadro-de-mando'!$N$4="(Todos)",'Cuadro-de-mando'!$N$4=$F6065)),1,0))</f>
        <v>1</v>
      </c>
    </row>
    <row r="6066" spans="1:10" x14ac:dyDescent="0.25">
      <c r="A6066" t="str">
        <f>IF(Tienda_3!$A1266="","","Tienda 3")</f>
        <v>Tienda 3</v>
      </c>
      <c r="B6066" t="str">
        <f>IF($A6066="","",Tienda_3!B1266)</f>
        <v>Libros</v>
      </c>
      <c r="C6066" t="str">
        <f>IF($A6066="","",Tienda_3!G1266)</f>
        <v>Bogotá</v>
      </c>
      <c r="D6066" t="str">
        <f>IF($A6066="","",Tienda_3!F1266)</f>
        <v>Beatriz Morales</v>
      </c>
      <c r="E6066" t="str">
        <f>IF($A6066="","",Tienda_3!I1266)</f>
        <v>Nequi</v>
      </c>
      <c r="F6066">
        <f>IF($A6066="","",VALUE(RIGHT(Tienda_3!E1266,4)))</f>
        <v>2022</v>
      </c>
      <c r="G6066">
        <f>IF($A6066="","",Tienda_3!C1266)</f>
        <v>57400</v>
      </c>
      <c r="H6066">
        <f>IF($A6066="","",Tienda_3!D1266)</f>
        <v>3300</v>
      </c>
      <c r="I6066">
        <f>IF($A6066="","",Tienda_3!H1266)</f>
        <v>5</v>
      </c>
      <c r="J6066">
        <f>IF($A6066="",0,IF(AND(OR('Cuadro-de-mando'!$B$4="(Todas)",'Cuadro-de-mando'!$B$4=$A6066),OR('Cuadro-de-mando'!$E$4="(Todas)",'Cuadro-de-mando'!$E$4=$B6066),OR('Cuadro-de-mando'!$H$4="(Todas)",'Cuadro-de-mando'!$H$4=$C6066),OR('Cuadro-de-mando'!$K$4="(Todas)",'Cuadro-de-mando'!$K$4=$E6066),OR('Cuadro-de-mando'!$N$4="(Todos)",'Cuadro-de-mando'!$N$4=$F6066)),1,0))</f>
        <v>1</v>
      </c>
    </row>
    <row r="6067" spans="1:10" x14ac:dyDescent="0.25">
      <c r="A6067" t="str">
        <f>IF(Tienda_3!$A1267="","","Tienda 3")</f>
        <v>Tienda 3</v>
      </c>
      <c r="B6067" t="str">
        <f>IF($A6067="","",Tienda_3!B1267)</f>
        <v>Electrónicos</v>
      </c>
      <c r="C6067" t="str">
        <f>IF($A6067="","",Tienda_3!G1267)</f>
        <v>Cali</v>
      </c>
      <c r="D6067" t="str">
        <f>IF($A6067="","",Tienda_3!F1267)</f>
        <v>Blanca Ramirez</v>
      </c>
      <c r="E6067" t="str">
        <f>IF($A6067="","",Tienda_3!I1267)</f>
        <v>Nequi</v>
      </c>
      <c r="F6067">
        <f>IF($A6067="","",VALUE(RIGHT(Tienda_3!E1267,4)))</f>
        <v>2022</v>
      </c>
      <c r="G6067">
        <f>IF($A6067="","",Tienda_3!C1267)</f>
        <v>1491900</v>
      </c>
      <c r="H6067">
        <f>IF($A6067="","",Tienda_3!D1267)</f>
        <v>77600</v>
      </c>
      <c r="I6067">
        <f>IF($A6067="","",Tienda_3!H1267)</f>
        <v>5</v>
      </c>
      <c r="J6067">
        <f>IF($A6067="",0,IF(AND(OR('Cuadro-de-mando'!$B$4="(Todas)",'Cuadro-de-mando'!$B$4=$A6067),OR('Cuadro-de-mando'!$E$4="(Todas)",'Cuadro-de-mando'!$E$4=$B6067),OR('Cuadro-de-mando'!$H$4="(Todas)",'Cuadro-de-mando'!$H$4=$C6067),OR('Cuadro-de-mando'!$K$4="(Todas)",'Cuadro-de-mando'!$K$4=$E6067),OR('Cuadro-de-mando'!$N$4="(Todos)",'Cuadro-de-mando'!$N$4=$F6067)),1,0))</f>
        <v>1</v>
      </c>
    </row>
    <row r="6068" spans="1:10" x14ac:dyDescent="0.25">
      <c r="A6068" t="str">
        <f>IF(Tienda_3!$A1268="","","Tienda 3")</f>
        <v>Tienda 3</v>
      </c>
      <c r="B6068" t="str">
        <f>IF($A6068="","",Tienda_3!B1268)</f>
        <v>Instrumentos musicales</v>
      </c>
      <c r="C6068" t="str">
        <f>IF($A6068="","",Tienda_3!G1268)</f>
        <v>Bogotá</v>
      </c>
      <c r="D6068" t="str">
        <f>IF($A6068="","",Tienda_3!F1268)</f>
        <v>Camila Rivera</v>
      </c>
      <c r="E6068" t="str">
        <f>IF($A6068="","",Tienda_3!I1268)</f>
        <v>Tarjeta de crédito</v>
      </c>
      <c r="F6068">
        <f>IF($A6068="","",VALUE(RIGHT(Tienda_3!E1268,4)))</f>
        <v>2021</v>
      </c>
      <c r="G6068">
        <f>IF($A6068="","",Tienda_3!C1268)</f>
        <v>656800</v>
      </c>
      <c r="H6068">
        <f>IF($A6068="","",Tienda_3!D1268)</f>
        <v>33200</v>
      </c>
      <c r="I6068">
        <f>IF($A6068="","",Tienda_3!H1268)</f>
        <v>1</v>
      </c>
      <c r="J6068">
        <f>IF($A6068="",0,IF(AND(OR('Cuadro-de-mando'!$B$4="(Todas)",'Cuadro-de-mando'!$B$4=$A6068),OR('Cuadro-de-mando'!$E$4="(Todas)",'Cuadro-de-mando'!$E$4=$B6068),OR('Cuadro-de-mando'!$H$4="(Todas)",'Cuadro-de-mando'!$H$4=$C6068),OR('Cuadro-de-mando'!$K$4="(Todas)",'Cuadro-de-mando'!$K$4=$E6068),OR('Cuadro-de-mando'!$N$4="(Todos)",'Cuadro-de-mando'!$N$4=$F6068)),1,0))</f>
        <v>1</v>
      </c>
    </row>
    <row r="6069" spans="1:10" x14ac:dyDescent="0.25">
      <c r="A6069" t="str">
        <f>IF(Tienda_3!$A1269="","","Tienda 3")</f>
        <v>Tienda 3</v>
      </c>
      <c r="B6069" t="str">
        <f>IF($A6069="","",Tienda_3!B1269)</f>
        <v>Deportes y diversión</v>
      </c>
      <c r="C6069" t="str">
        <f>IF($A6069="","",Tienda_3!G1269)</f>
        <v>Medellín</v>
      </c>
      <c r="D6069" t="str">
        <f>IF($A6069="","",Tienda_3!F1269)</f>
        <v>Santiago Silva</v>
      </c>
      <c r="E6069" t="str">
        <f>IF($A6069="","",Tienda_3!I1269)</f>
        <v>Nequi</v>
      </c>
      <c r="F6069">
        <f>IF($A6069="","",VALUE(RIGHT(Tienda_3!E1269,4)))</f>
        <v>2021</v>
      </c>
      <c r="G6069">
        <f>IF($A6069="","",Tienda_3!C1269)</f>
        <v>22600</v>
      </c>
      <c r="H6069">
        <f>IF($A6069="","",Tienda_3!D1269)</f>
        <v>0</v>
      </c>
      <c r="I6069">
        <f>IF($A6069="","",Tienda_3!H1269)</f>
        <v>5</v>
      </c>
      <c r="J6069">
        <f>IF($A6069="",0,IF(AND(OR('Cuadro-de-mando'!$B$4="(Todas)",'Cuadro-de-mando'!$B$4=$A6069),OR('Cuadro-de-mando'!$E$4="(Todas)",'Cuadro-de-mando'!$E$4=$B6069),OR('Cuadro-de-mando'!$H$4="(Todas)",'Cuadro-de-mando'!$H$4=$C6069),OR('Cuadro-de-mando'!$K$4="(Todas)",'Cuadro-de-mando'!$K$4=$E6069),OR('Cuadro-de-mando'!$N$4="(Todos)",'Cuadro-de-mando'!$N$4=$F6069)),1,0))</f>
        <v>1</v>
      </c>
    </row>
    <row r="6070" spans="1:10" x14ac:dyDescent="0.25">
      <c r="A6070" t="str">
        <f>IF(Tienda_3!$A1270="","","Tienda 3")</f>
        <v>Tienda 3</v>
      </c>
      <c r="B6070" t="str">
        <f>IF($A6070="","",Tienda_3!B1270)</f>
        <v>Electrónicos</v>
      </c>
      <c r="C6070" t="str">
        <f>IF($A6070="","",Tienda_3!G1270)</f>
        <v>Medellín</v>
      </c>
      <c r="D6070" t="str">
        <f>IF($A6070="","",Tienda_3!F1270)</f>
        <v>Santiago Silva</v>
      </c>
      <c r="E6070" t="str">
        <f>IF($A6070="","",Tienda_3!I1270)</f>
        <v>Tarjeta de crédito</v>
      </c>
      <c r="F6070">
        <f>IF($A6070="","",VALUE(RIGHT(Tienda_3!E1270,4)))</f>
        <v>2021</v>
      </c>
      <c r="G6070">
        <f>IF($A6070="","",Tienda_3!C1270)</f>
        <v>1856300</v>
      </c>
      <c r="H6070">
        <f>IF($A6070="","",Tienda_3!D1270)</f>
        <v>99500</v>
      </c>
      <c r="I6070">
        <f>IF($A6070="","",Tienda_3!H1270)</f>
        <v>5</v>
      </c>
      <c r="J6070">
        <f>IF($A6070="",0,IF(AND(OR('Cuadro-de-mando'!$B$4="(Todas)",'Cuadro-de-mando'!$B$4=$A6070),OR('Cuadro-de-mando'!$E$4="(Todas)",'Cuadro-de-mando'!$E$4=$B6070),OR('Cuadro-de-mando'!$H$4="(Todas)",'Cuadro-de-mando'!$H$4=$C6070),OR('Cuadro-de-mando'!$K$4="(Todas)",'Cuadro-de-mando'!$K$4=$E6070),OR('Cuadro-de-mando'!$N$4="(Todos)",'Cuadro-de-mando'!$N$4=$F6070)),1,0))</f>
        <v>1</v>
      </c>
    </row>
    <row r="6071" spans="1:10" x14ac:dyDescent="0.25">
      <c r="A6071" t="str">
        <f>IF(Tienda_3!$A1271="","","Tienda 3")</f>
        <v>Tienda 3</v>
      </c>
      <c r="B6071" t="str">
        <f>IF($A6071="","",Tienda_3!B1271)</f>
        <v>Libros</v>
      </c>
      <c r="C6071" t="str">
        <f>IF($A6071="","",Tienda_3!G1271)</f>
        <v>Santa Marta</v>
      </c>
      <c r="D6071" t="str">
        <f>IF($A6071="","",Tienda_3!F1271)</f>
        <v>Juan Fernandez</v>
      </c>
      <c r="E6071" t="str">
        <f>IF($A6071="","",Tienda_3!I1271)</f>
        <v>Tarjeta de crédito</v>
      </c>
      <c r="F6071">
        <f>IF($A6071="","",VALUE(RIGHT(Tienda_3!E1271,4)))</f>
        <v>2022</v>
      </c>
      <c r="G6071">
        <f>IF($A6071="","",Tienda_3!C1271)</f>
        <v>42700</v>
      </c>
      <c r="H6071">
        <f>IF($A6071="","",Tienda_3!D1271)</f>
        <v>0</v>
      </c>
      <c r="I6071">
        <f>IF($A6071="","",Tienda_3!H1271)</f>
        <v>5</v>
      </c>
      <c r="J6071">
        <f>IF($A6071="",0,IF(AND(OR('Cuadro-de-mando'!$B$4="(Todas)",'Cuadro-de-mando'!$B$4=$A6071),OR('Cuadro-de-mando'!$E$4="(Todas)",'Cuadro-de-mando'!$E$4=$B6071),OR('Cuadro-de-mando'!$H$4="(Todas)",'Cuadro-de-mando'!$H$4=$C6071),OR('Cuadro-de-mando'!$K$4="(Todas)",'Cuadro-de-mando'!$K$4=$E6071),OR('Cuadro-de-mando'!$N$4="(Todos)",'Cuadro-de-mando'!$N$4=$F6071)),1,0))</f>
        <v>1</v>
      </c>
    </row>
    <row r="6072" spans="1:10" x14ac:dyDescent="0.25">
      <c r="A6072" t="str">
        <f>IF(Tienda_3!$A1272="","","Tienda 3")</f>
        <v>Tienda 3</v>
      </c>
      <c r="B6072" t="str">
        <f>IF($A6072="","",Tienda_3!B1272)</f>
        <v>Juguetes</v>
      </c>
      <c r="C6072" t="str">
        <f>IF($A6072="","",Tienda_3!G1272)</f>
        <v>Bogotá</v>
      </c>
      <c r="D6072" t="str">
        <f>IF($A6072="","",Tienda_3!F1272)</f>
        <v>Blanca Ramirez</v>
      </c>
      <c r="E6072" t="str">
        <f>IF($A6072="","",Tienda_3!I1272)</f>
        <v>Tarjeta de crédito</v>
      </c>
      <c r="F6072">
        <f>IF($A6072="","",VALUE(RIGHT(Tienda_3!E1272,4)))</f>
        <v>2022</v>
      </c>
      <c r="G6072">
        <f>IF($A6072="","",Tienda_3!C1272)</f>
        <v>20900</v>
      </c>
      <c r="H6072">
        <f>IF($A6072="","",Tienda_3!D1272)</f>
        <v>1800</v>
      </c>
      <c r="I6072">
        <f>IF($A6072="","",Tienda_3!H1272)</f>
        <v>1</v>
      </c>
      <c r="J6072">
        <f>IF($A6072="",0,IF(AND(OR('Cuadro-de-mando'!$B$4="(Todas)",'Cuadro-de-mando'!$B$4=$A6072),OR('Cuadro-de-mando'!$E$4="(Todas)",'Cuadro-de-mando'!$E$4=$B6072),OR('Cuadro-de-mando'!$H$4="(Todas)",'Cuadro-de-mando'!$H$4=$C6072),OR('Cuadro-de-mando'!$K$4="(Todas)",'Cuadro-de-mando'!$K$4=$E6072),OR('Cuadro-de-mando'!$N$4="(Todos)",'Cuadro-de-mando'!$N$4=$F6072)),1,0))</f>
        <v>1</v>
      </c>
    </row>
    <row r="6073" spans="1:10" x14ac:dyDescent="0.25">
      <c r="A6073" t="str">
        <f>IF(Tienda_3!$A1273="","","Tienda 3")</f>
        <v>Tienda 3</v>
      </c>
      <c r="B6073" t="str">
        <f>IF($A6073="","",Tienda_3!B1273)</f>
        <v>Deportes y diversión</v>
      </c>
      <c r="C6073" t="str">
        <f>IF($A6073="","",Tienda_3!G1273)</f>
        <v>Barranquilla</v>
      </c>
      <c r="D6073" t="str">
        <f>IF($A6073="","",Tienda_3!F1273)</f>
        <v>Santiago Silva</v>
      </c>
      <c r="E6073" t="str">
        <f>IF($A6073="","",Tienda_3!I1273)</f>
        <v>Nequi</v>
      </c>
      <c r="F6073">
        <f>IF($A6073="","",VALUE(RIGHT(Tienda_3!E1273,4)))</f>
        <v>2022</v>
      </c>
      <c r="G6073">
        <f>IF($A6073="","",Tienda_3!C1273)</f>
        <v>700000</v>
      </c>
      <c r="H6073">
        <f>IF($A6073="","",Tienda_3!D1273)</f>
        <v>37700</v>
      </c>
      <c r="I6073">
        <f>IF($A6073="","",Tienda_3!H1273)</f>
        <v>4</v>
      </c>
      <c r="J6073">
        <f>IF($A6073="",0,IF(AND(OR('Cuadro-de-mando'!$B$4="(Todas)",'Cuadro-de-mando'!$B$4=$A6073),OR('Cuadro-de-mando'!$E$4="(Todas)",'Cuadro-de-mando'!$E$4=$B6073),OR('Cuadro-de-mando'!$H$4="(Todas)",'Cuadro-de-mando'!$H$4=$C6073),OR('Cuadro-de-mando'!$K$4="(Todas)",'Cuadro-de-mando'!$K$4=$E6073),OR('Cuadro-de-mando'!$N$4="(Todos)",'Cuadro-de-mando'!$N$4=$F6073)),1,0))</f>
        <v>1</v>
      </c>
    </row>
    <row r="6074" spans="1:10" x14ac:dyDescent="0.25">
      <c r="A6074" t="str">
        <f>IF(Tienda_3!$A1274="","","Tienda 3")</f>
        <v>Tienda 3</v>
      </c>
      <c r="B6074" t="str">
        <f>IF($A6074="","",Tienda_3!B1274)</f>
        <v>Muebles</v>
      </c>
      <c r="C6074" t="str">
        <f>IF($A6074="","",Tienda_3!G1274)</f>
        <v>Bogotá</v>
      </c>
      <c r="D6074" t="str">
        <f>IF($A6074="","",Tienda_3!F1274)</f>
        <v>Maria Alfonso</v>
      </c>
      <c r="E6074" t="str">
        <f>IF($A6074="","",Tienda_3!I1274)</f>
        <v>Tarjeta de crédito</v>
      </c>
      <c r="F6074">
        <f>IF($A6074="","",VALUE(RIGHT(Tienda_3!E1274,4)))</f>
        <v>2020</v>
      </c>
      <c r="G6074">
        <f>IF($A6074="","",Tienda_3!C1274)</f>
        <v>203700</v>
      </c>
      <c r="H6074">
        <f>IF($A6074="","",Tienda_3!D1274)</f>
        <v>9000</v>
      </c>
      <c r="I6074">
        <f>IF($A6074="","",Tienda_3!H1274)</f>
        <v>5</v>
      </c>
      <c r="J6074">
        <f>IF($A6074="",0,IF(AND(OR('Cuadro-de-mando'!$B$4="(Todas)",'Cuadro-de-mando'!$B$4=$A6074),OR('Cuadro-de-mando'!$E$4="(Todas)",'Cuadro-de-mando'!$E$4=$B6074),OR('Cuadro-de-mando'!$H$4="(Todas)",'Cuadro-de-mando'!$H$4=$C6074),OR('Cuadro-de-mando'!$K$4="(Todas)",'Cuadro-de-mando'!$K$4=$E6074),OR('Cuadro-de-mando'!$N$4="(Todos)",'Cuadro-de-mando'!$N$4=$F6074)),1,0))</f>
        <v>1</v>
      </c>
    </row>
    <row r="6075" spans="1:10" x14ac:dyDescent="0.25">
      <c r="A6075" t="str">
        <f>IF(Tienda_3!$A1275="","","Tienda 3")</f>
        <v>Tienda 3</v>
      </c>
      <c r="B6075" t="str">
        <f>IF($A6075="","",Tienda_3!B1275)</f>
        <v>Libros</v>
      </c>
      <c r="C6075" t="str">
        <f>IF($A6075="","",Tienda_3!G1275)</f>
        <v>Riohacha</v>
      </c>
      <c r="D6075" t="str">
        <f>IF($A6075="","",Tienda_3!F1275)</f>
        <v>Beatriz Morales</v>
      </c>
      <c r="E6075" t="str">
        <f>IF($A6075="","",Tienda_3!I1275)</f>
        <v>Tarjeta de crédito</v>
      </c>
      <c r="F6075">
        <f>IF($A6075="","",VALUE(RIGHT(Tienda_3!E1275,4)))</f>
        <v>2021</v>
      </c>
      <c r="G6075">
        <f>IF($A6075="","",Tienda_3!C1275)</f>
        <v>41600</v>
      </c>
      <c r="H6075">
        <f>IF($A6075="","",Tienda_3!D1275)</f>
        <v>0</v>
      </c>
      <c r="I6075">
        <f>IF($A6075="","",Tienda_3!H1275)</f>
        <v>5</v>
      </c>
      <c r="J6075">
        <f>IF($A6075="",0,IF(AND(OR('Cuadro-de-mando'!$B$4="(Todas)",'Cuadro-de-mando'!$B$4=$A6075),OR('Cuadro-de-mando'!$E$4="(Todas)",'Cuadro-de-mando'!$E$4=$B6075),OR('Cuadro-de-mando'!$H$4="(Todas)",'Cuadro-de-mando'!$H$4=$C6075),OR('Cuadro-de-mando'!$K$4="(Todas)",'Cuadro-de-mando'!$K$4=$E6075),OR('Cuadro-de-mando'!$N$4="(Todos)",'Cuadro-de-mando'!$N$4=$F6075)),1,0))</f>
        <v>1</v>
      </c>
    </row>
    <row r="6076" spans="1:10" x14ac:dyDescent="0.25">
      <c r="A6076" t="str">
        <f>IF(Tienda_3!$A1276="","","Tienda 3")</f>
        <v>Tienda 3</v>
      </c>
      <c r="B6076" t="str">
        <f>IF($A6076="","",Tienda_3!B1276)</f>
        <v>Muebles</v>
      </c>
      <c r="C6076" t="str">
        <f>IF($A6076="","",Tienda_3!G1276)</f>
        <v>Bogotá</v>
      </c>
      <c r="D6076" t="str">
        <f>IF($A6076="","",Tienda_3!F1276)</f>
        <v>Izabela de León</v>
      </c>
      <c r="E6076" t="str">
        <f>IF($A6076="","",Tienda_3!I1276)</f>
        <v>Nequi</v>
      </c>
      <c r="F6076">
        <f>IF($A6076="","",VALUE(RIGHT(Tienda_3!E1276,4)))</f>
        <v>2020</v>
      </c>
      <c r="G6076">
        <f>IF($A6076="","",Tienda_3!C1276)</f>
        <v>724500</v>
      </c>
      <c r="H6076">
        <f>IF($A6076="","",Tienda_3!D1276)</f>
        <v>36800</v>
      </c>
      <c r="I6076">
        <f>IF($A6076="","",Tienda_3!H1276)</f>
        <v>3</v>
      </c>
      <c r="J6076">
        <f>IF($A6076="",0,IF(AND(OR('Cuadro-de-mando'!$B$4="(Todas)",'Cuadro-de-mando'!$B$4=$A6076),OR('Cuadro-de-mando'!$E$4="(Todas)",'Cuadro-de-mando'!$E$4=$B6076),OR('Cuadro-de-mando'!$H$4="(Todas)",'Cuadro-de-mando'!$H$4=$C6076),OR('Cuadro-de-mando'!$K$4="(Todas)",'Cuadro-de-mando'!$K$4=$E6076),OR('Cuadro-de-mando'!$N$4="(Todos)",'Cuadro-de-mando'!$N$4=$F6076)),1,0))</f>
        <v>1</v>
      </c>
    </row>
    <row r="6077" spans="1:10" x14ac:dyDescent="0.25">
      <c r="A6077" t="str">
        <f>IF(Tienda_3!$A1277="","","Tienda 3")</f>
        <v>Tienda 3</v>
      </c>
      <c r="B6077" t="str">
        <f>IF($A6077="","",Tienda_3!B1277)</f>
        <v>Electrodomésticos</v>
      </c>
      <c r="C6077" t="str">
        <f>IF($A6077="","",Tienda_3!G1277)</f>
        <v>Bogotá</v>
      </c>
      <c r="D6077" t="str">
        <f>IF($A6077="","",Tienda_3!F1277)</f>
        <v>Mariana Herrera</v>
      </c>
      <c r="E6077" t="str">
        <f>IF($A6077="","",Tienda_3!I1277)</f>
        <v>Tarjeta de crédito</v>
      </c>
      <c r="F6077">
        <f>IF($A6077="","",VALUE(RIGHT(Tienda_3!E1277,4)))</f>
        <v>2021</v>
      </c>
      <c r="G6077">
        <f>IF($A6077="","",Tienda_3!C1277)</f>
        <v>775600</v>
      </c>
      <c r="H6077">
        <f>IF($A6077="","",Tienda_3!D1277)</f>
        <v>41700</v>
      </c>
      <c r="I6077">
        <f>IF($A6077="","",Tienda_3!H1277)</f>
        <v>4</v>
      </c>
      <c r="J6077">
        <f>IF($A6077="",0,IF(AND(OR('Cuadro-de-mando'!$B$4="(Todas)",'Cuadro-de-mando'!$B$4=$A6077),OR('Cuadro-de-mando'!$E$4="(Todas)",'Cuadro-de-mando'!$E$4=$B6077),OR('Cuadro-de-mando'!$H$4="(Todas)",'Cuadro-de-mando'!$H$4=$C6077),OR('Cuadro-de-mando'!$K$4="(Todas)",'Cuadro-de-mando'!$K$4=$E6077),OR('Cuadro-de-mando'!$N$4="(Todos)",'Cuadro-de-mando'!$N$4=$F6077)),1,0))</f>
        <v>1</v>
      </c>
    </row>
    <row r="6078" spans="1:10" x14ac:dyDescent="0.25">
      <c r="A6078" t="str">
        <f>IF(Tienda_3!$A1278="","","Tienda 3")</f>
        <v>Tienda 3</v>
      </c>
      <c r="B6078" t="str">
        <f>IF($A6078="","",Tienda_3!B1278)</f>
        <v>Libros</v>
      </c>
      <c r="C6078" t="str">
        <f>IF($A6078="","",Tienda_3!G1278)</f>
        <v>Medellín</v>
      </c>
      <c r="D6078" t="str">
        <f>IF($A6078="","",Tienda_3!F1278)</f>
        <v>Juan Fernandez</v>
      </c>
      <c r="E6078" t="str">
        <f>IF($A6078="","",Tienda_3!I1278)</f>
        <v>Tarjeta de crédito</v>
      </c>
      <c r="F6078">
        <f>IF($A6078="","",VALUE(RIGHT(Tienda_3!E1278,4)))</f>
        <v>2021</v>
      </c>
      <c r="G6078">
        <f>IF($A6078="","",Tienda_3!C1278)</f>
        <v>31400</v>
      </c>
      <c r="H6078">
        <f>IF($A6078="","",Tienda_3!D1278)</f>
        <v>2400</v>
      </c>
      <c r="I6078">
        <f>IF($A6078="","",Tienda_3!H1278)</f>
        <v>5</v>
      </c>
      <c r="J6078">
        <f>IF($A6078="",0,IF(AND(OR('Cuadro-de-mando'!$B$4="(Todas)",'Cuadro-de-mando'!$B$4=$A6078),OR('Cuadro-de-mando'!$E$4="(Todas)",'Cuadro-de-mando'!$E$4=$B6078),OR('Cuadro-de-mando'!$H$4="(Todas)",'Cuadro-de-mando'!$H$4=$C6078),OR('Cuadro-de-mando'!$K$4="(Todas)",'Cuadro-de-mando'!$K$4=$E6078),OR('Cuadro-de-mando'!$N$4="(Todos)",'Cuadro-de-mando'!$N$4=$F6078)),1,0))</f>
        <v>1</v>
      </c>
    </row>
    <row r="6079" spans="1:10" x14ac:dyDescent="0.25">
      <c r="A6079" t="str">
        <f>IF(Tienda_3!$A1279="","","Tienda 3")</f>
        <v>Tienda 3</v>
      </c>
      <c r="B6079" t="str">
        <f>IF($A6079="","",Tienda_3!B1279)</f>
        <v>Electrónicos</v>
      </c>
      <c r="C6079" t="str">
        <f>IF($A6079="","",Tienda_3!G1279)</f>
        <v>Bogotá</v>
      </c>
      <c r="D6079" t="str">
        <f>IF($A6079="","",Tienda_3!F1279)</f>
        <v>Blanca Ramirez</v>
      </c>
      <c r="E6079" t="str">
        <f>IF($A6079="","",Tienda_3!I1279)</f>
        <v>Tarjeta de crédito</v>
      </c>
      <c r="F6079">
        <f>IF($A6079="","",VALUE(RIGHT(Tienda_3!E1279,4)))</f>
        <v>2022</v>
      </c>
      <c r="G6079">
        <f>IF($A6079="","",Tienda_3!C1279)</f>
        <v>134900</v>
      </c>
      <c r="H6079">
        <f>IF($A6079="","",Tienda_3!D1279)</f>
        <v>5400</v>
      </c>
      <c r="I6079">
        <f>IF($A6079="","",Tienda_3!H1279)</f>
        <v>5</v>
      </c>
      <c r="J6079">
        <f>IF($A6079="",0,IF(AND(OR('Cuadro-de-mando'!$B$4="(Todas)",'Cuadro-de-mando'!$B$4=$A6079),OR('Cuadro-de-mando'!$E$4="(Todas)",'Cuadro-de-mando'!$E$4=$B6079),OR('Cuadro-de-mando'!$H$4="(Todas)",'Cuadro-de-mando'!$H$4=$C6079),OR('Cuadro-de-mando'!$K$4="(Todas)",'Cuadro-de-mando'!$K$4=$E6079),OR('Cuadro-de-mando'!$N$4="(Todos)",'Cuadro-de-mando'!$N$4=$F6079)),1,0))</f>
        <v>1</v>
      </c>
    </row>
    <row r="6080" spans="1:10" x14ac:dyDescent="0.25">
      <c r="A6080" t="str">
        <f>IF(Tienda_3!$A1280="","","Tienda 3")</f>
        <v>Tienda 3</v>
      </c>
      <c r="B6080" t="str">
        <f>IF($A6080="","",Tienda_3!B1280)</f>
        <v>Muebles</v>
      </c>
      <c r="C6080" t="str">
        <f>IF($A6080="","",Tienda_3!G1280)</f>
        <v>Cali</v>
      </c>
      <c r="D6080" t="str">
        <f>IF($A6080="","",Tienda_3!F1280)</f>
        <v>Maria Alfonso</v>
      </c>
      <c r="E6080" t="str">
        <f>IF($A6080="","",Tienda_3!I1280)</f>
        <v>Tarjeta de crédito</v>
      </c>
      <c r="F6080">
        <f>IF($A6080="","",VALUE(RIGHT(Tienda_3!E1280,4)))</f>
        <v>2021</v>
      </c>
      <c r="G6080">
        <f>IF($A6080="","",Tienda_3!C1280)</f>
        <v>850900</v>
      </c>
      <c r="H6080">
        <f>IF($A6080="","",Tienda_3!D1280)</f>
        <v>45800</v>
      </c>
      <c r="I6080">
        <f>IF($A6080="","",Tienda_3!H1280)</f>
        <v>3</v>
      </c>
      <c r="J6080">
        <f>IF($A6080="",0,IF(AND(OR('Cuadro-de-mando'!$B$4="(Todas)",'Cuadro-de-mando'!$B$4=$A6080),OR('Cuadro-de-mando'!$E$4="(Todas)",'Cuadro-de-mando'!$E$4=$B6080),OR('Cuadro-de-mando'!$H$4="(Todas)",'Cuadro-de-mando'!$H$4=$C6080),OR('Cuadro-de-mando'!$K$4="(Todas)",'Cuadro-de-mando'!$K$4=$E6080),OR('Cuadro-de-mando'!$N$4="(Todos)",'Cuadro-de-mando'!$N$4=$F6080)),1,0))</f>
        <v>1</v>
      </c>
    </row>
    <row r="6081" spans="1:10" x14ac:dyDescent="0.25">
      <c r="A6081" t="str">
        <f>IF(Tienda_3!$A1281="","","Tienda 3")</f>
        <v>Tienda 3</v>
      </c>
      <c r="B6081" t="str">
        <f>IF($A6081="","",Tienda_3!B1281)</f>
        <v>Juguetes</v>
      </c>
      <c r="C6081" t="str">
        <f>IF($A6081="","",Tienda_3!G1281)</f>
        <v>Cartagena</v>
      </c>
      <c r="D6081" t="str">
        <f>IF($A6081="","",Tienda_3!F1281)</f>
        <v>Juliana Costa</v>
      </c>
      <c r="E6081" t="str">
        <f>IF($A6081="","",Tienda_3!I1281)</f>
        <v>Tarjeta de crédito</v>
      </c>
      <c r="F6081">
        <f>IF($A6081="","",VALUE(RIGHT(Tienda_3!E1281,4)))</f>
        <v>2022</v>
      </c>
      <c r="G6081">
        <f>IF($A6081="","",Tienda_3!C1281)</f>
        <v>34700</v>
      </c>
      <c r="H6081">
        <f>IF($A6081="","",Tienda_3!D1281)</f>
        <v>0</v>
      </c>
      <c r="I6081">
        <f>IF($A6081="","",Tienda_3!H1281)</f>
        <v>3</v>
      </c>
      <c r="J6081">
        <f>IF($A6081="",0,IF(AND(OR('Cuadro-de-mando'!$B$4="(Todas)",'Cuadro-de-mando'!$B$4=$A6081),OR('Cuadro-de-mando'!$E$4="(Todas)",'Cuadro-de-mando'!$E$4=$B6081),OR('Cuadro-de-mando'!$H$4="(Todas)",'Cuadro-de-mando'!$H$4=$C6081),OR('Cuadro-de-mando'!$K$4="(Todas)",'Cuadro-de-mando'!$K$4=$E6081),OR('Cuadro-de-mando'!$N$4="(Todos)",'Cuadro-de-mando'!$N$4=$F6081)),1,0))</f>
        <v>1</v>
      </c>
    </row>
    <row r="6082" spans="1:10" x14ac:dyDescent="0.25">
      <c r="A6082" t="str">
        <f>IF(Tienda_3!$A1282="","","Tienda 3")</f>
        <v>Tienda 3</v>
      </c>
      <c r="B6082" t="str">
        <f>IF($A6082="","",Tienda_3!B1282)</f>
        <v>Electrónicos</v>
      </c>
      <c r="C6082" t="str">
        <f>IF($A6082="","",Tienda_3!G1282)</f>
        <v>Cúcuta</v>
      </c>
      <c r="D6082" t="str">
        <f>IF($A6082="","",Tienda_3!F1282)</f>
        <v>Beatriz Morales</v>
      </c>
      <c r="E6082" t="str">
        <f>IF($A6082="","",Tienda_3!I1282)</f>
        <v>Tarjeta de crédito</v>
      </c>
      <c r="F6082">
        <f>IF($A6082="","",VALUE(RIGHT(Tienda_3!E1282,4)))</f>
        <v>2021</v>
      </c>
      <c r="G6082">
        <f>IF($A6082="","",Tienda_3!C1282)</f>
        <v>1096500</v>
      </c>
      <c r="H6082">
        <f>IF($A6082="","",Tienda_3!D1282)</f>
        <v>58800</v>
      </c>
      <c r="I6082">
        <f>IF($A6082="","",Tienda_3!H1282)</f>
        <v>5</v>
      </c>
      <c r="J6082">
        <f>IF($A6082="",0,IF(AND(OR('Cuadro-de-mando'!$B$4="(Todas)",'Cuadro-de-mando'!$B$4=$A6082),OR('Cuadro-de-mando'!$E$4="(Todas)",'Cuadro-de-mando'!$E$4=$B6082),OR('Cuadro-de-mando'!$H$4="(Todas)",'Cuadro-de-mando'!$H$4=$C6082),OR('Cuadro-de-mando'!$K$4="(Todas)",'Cuadro-de-mando'!$K$4=$E6082),OR('Cuadro-de-mando'!$N$4="(Todos)",'Cuadro-de-mando'!$N$4=$F6082)),1,0))</f>
        <v>1</v>
      </c>
    </row>
    <row r="6083" spans="1:10" x14ac:dyDescent="0.25">
      <c r="A6083" t="str">
        <f>IF(Tienda_3!$A1283="","","Tienda 3")</f>
        <v>Tienda 3</v>
      </c>
      <c r="B6083" t="str">
        <f>IF($A6083="","",Tienda_3!B1283)</f>
        <v>Electrónicos</v>
      </c>
      <c r="C6083" t="str">
        <f>IF($A6083="","",Tienda_3!G1283)</f>
        <v>Cartagena</v>
      </c>
      <c r="D6083" t="str">
        <f>IF($A6083="","",Tienda_3!F1283)</f>
        <v>Mariana Herrera</v>
      </c>
      <c r="E6083" t="str">
        <f>IF($A6083="","",Tienda_3!I1283)</f>
        <v>Tarjeta de crédito</v>
      </c>
      <c r="F6083">
        <f>IF($A6083="","",VALUE(RIGHT(Tienda_3!E1283,4)))</f>
        <v>2022</v>
      </c>
      <c r="G6083">
        <f>IF($A6083="","",Tienda_3!C1283)</f>
        <v>1849400</v>
      </c>
      <c r="H6083">
        <f>IF($A6083="","",Tienda_3!D1283)</f>
        <v>96700</v>
      </c>
      <c r="I6083">
        <f>IF($A6083="","",Tienda_3!H1283)</f>
        <v>1</v>
      </c>
      <c r="J6083">
        <f>IF($A6083="",0,IF(AND(OR('Cuadro-de-mando'!$B$4="(Todas)",'Cuadro-de-mando'!$B$4=$A6083),OR('Cuadro-de-mando'!$E$4="(Todas)",'Cuadro-de-mando'!$E$4=$B6083),OR('Cuadro-de-mando'!$H$4="(Todas)",'Cuadro-de-mando'!$H$4=$C6083),OR('Cuadro-de-mando'!$K$4="(Todas)",'Cuadro-de-mando'!$K$4=$E6083),OR('Cuadro-de-mando'!$N$4="(Todos)",'Cuadro-de-mando'!$N$4=$F6083)),1,0))</f>
        <v>1</v>
      </c>
    </row>
    <row r="6084" spans="1:10" x14ac:dyDescent="0.25">
      <c r="A6084" t="str">
        <f>IF(Tienda_3!$A1284="","","Tienda 3")</f>
        <v>Tienda 3</v>
      </c>
      <c r="B6084" t="str">
        <f>IF($A6084="","",Tienda_3!B1284)</f>
        <v>Muebles</v>
      </c>
      <c r="C6084" t="str">
        <f>IF($A6084="","",Tienda_3!G1284)</f>
        <v>Medellín</v>
      </c>
      <c r="D6084" t="str">
        <f>IF($A6084="","",Tienda_3!F1284)</f>
        <v>Juan Fernandez</v>
      </c>
      <c r="E6084" t="str">
        <f>IF($A6084="","",Tienda_3!I1284)</f>
        <v>Tarjeta de crédito</v>
      </c>
      <c r="F6084">
        <f>IF($A6084="","",VALUE(RIGHT(Tienda_3!E1284,4)))</f>
        <v>2022</v>
      </c>
      <c r="G6084">
        <f>IF($A6084="","",Tienda_3!C1284)</f>
        <v>277500</v>
      </c>
      <c r="H6084">
        <f>IF($A6084="","",Tienda_3!D1284)</f>
        <v>15400</v>
      </c>
      <c r="I6084">
        <f>IF($A6084="","",Tienda_3!H1284)</f>
        <v>5</v>
      </c>
      <c r="J6084">
        <f>IF($A6084="",0,IF(AND(OR('Cuadro-de-mando'!$B$4="(Todas)",'Cuadro-de-mando'!$B$4=$A6084),OR('Cuadro-de-mando'!$E$4="(Todas)",'Cuadro-de-mando'!$E$4=$B6084),OR('Cuadro-de-mando'!$H$4="(Todas)",'Cuadro-de-mando'!$H$4=$C6084),OR('Cuadro-de-mando'!$K$4="(Todas)",'Cuadro-de-mando'!$K$4=$E6084),OR('Cuadro-de-mando'!$N$4="(Todos)",'Cuadro-de-mando'!$N$4=$F6084)),1,0))</f>
        <v>1</v>
      </c>
    </row>
    <row r="6085" spans="1:10" x14ac:dyDescent="0.25">
      <c r="A6085" t="str">
        <f>IF(Tienda_3!$A1285="","","Tienda 3")</f>
        <v>Tienda 3</v>
      </c>
      <c r="B6085" t="str">
        <f>IF($A6085="","",Tienda_3!B1285)</f>
        <v>Muebles</v>
      </c>
      <c r="C6085" t="str">
        <f>IF($A6085="","",Tienda_3!G1285)</f>
        <v>Bogotá</v>
      </c>
      <c r="D6085" t="str">
        <f>IF($A6085="","",Tienda_3!F1285)</f>
        <v>Lucas Olivera</v>
      </c>
      <c r="E6085" t="str">
        <f>IF($A6085="","",Tienda_3!I1285)</f>
        <v>Tarjeta de crédito</v>
      </c>
      <c r="F6085">
        <f>IF($A6085="","",VALUE(RIGHT(Tienda_3!E1285,4)))</f>
        <v>2020</v>
      </c>
      <c r="G6085">
        <f>IF($A6085="","",Tienda_3!C1285)</f>
        <v>679800</v>
      </c>
      <c r="H6085">
        <f>IF($A6085="","",Tienda_3!D1285)</f>
        <v>36400</v>
      </c>
      <c r="I6085">
        <f>IF($A6085="","",Tienda_3!H1285)</f>
        <v>5</v>
      </c>
      <c r="J6085">
        <f>IF($A6085="",0,IF(AND(OR('Cuadro-de-mando'!$B$4="(Todas)",'Cuadro-de-mando'!$B$4=$A6085),OR('Cuadro-de-mando'!$E$4="(Todas)",'Cuadro-de-mando'!$E$4=$B6085),OR('Cuadro-de-mando'!$H$4="(Todas)",'Cuadro-de-mando'!$H$4=$C6085),OR('Cuadro-de-mando'!$K$4="(Todas)",'Cuadro-de-mando'!$K$4=$E6085),OR('Cuadro-de-mando'!$N$4="(Todos)",'Cuadro-de-mando'!$N$4=$F6085)),1,0))</f>
        <v>1</v>
      </c>
    </row>
    <row r="6086" spans="1:10" x14ac:dyDescent="0.25">
      <c r="A6086" t="str">
        <f>IF(Tienda_3!$A1286="","","Tienda 3")</f>
        <v>Tienda 3</v>
      </c>
      <c r="B6086" t="str">
        <f>IF($A6086="","",Tienda_3!B1286)</f>
        <v>Juguetes</v>
      </c>
      <c r="C6086" t="str">
        <f>IF($A6086="","",Tienda_3!G1286)</f>
        <v>Medellín</v>
      </c>
      <c r="D6086" t="str">
        <f>IF($A6086="","",Tienda_3!F1286)</f>
        <v>Juliana Costa</v>
      </c>
      <c r="E6086" t="str">
        <f>IF($A6086="","",Tienda_3!I1286)</f>
        <v>Tarjeta de crédito</v>
      </c>
      <c r="F6086">
        <f>IF($A6086="","",VALUE(RIGHT(Tienda_3!E1286,4)))</f>
        <v>2020</v>
      </c>
      <c r="G6086">
        <f>IF($A6086="","",Tienda_3!C1286)</f>
        <v>212300</v>
      </c>
      <c r="H6086">
        <f>IF($A6086="","",Tienda_3!D1286)</f>
        <v>13700</v>
      </c>
      <c r="I6086">
        <f>IF($A6086="","",Tienda_3!H1286)</f>
        <v>5</v>
      </c>
      <c r="J6086">
        <f>IF($A6086="",0,IF(AND(OR('Cuadro-de-mando'!$B$4="(Todas)",'Cuadro-de-mando'!$B$4=$A6086),OR('Cuadro-de-mando'!$E$4="(Todas)",'Cuadro-de-mando'!$E$4=$B6086),OR('Cuadro-de-mando'!$H$4="(Todas)",'Cuadro-de-mando'!$H$4=$C6086),OR('Cuadro-de-mando'!$K$4="(Todas)",'Cuadro-de-mando'!$K$4=$E6086),OR('Cuadro-de-mando'!$N$4="(Todos)",'Cuadro-de-mando'!$N$4=$F6086)),1,0))</f>
        <v>1</v>
      </c>
    </row>
    <row r="6087" spans="1:10" x14ac:dyDescent="0.25">
      <c r="A6087" t="str">
        <f>IF(Tienda_3!$A1287="","","Tienda 3")</f>
        <v>Tienda 3</v>
      </c>
      <c r="B6087" t="str">
        <f>IF($A6087="","",Tienda_3!B1287)</f>
        <v>Deportes y diversión</v>
      </c>
      <c r="C6087" t="str">
        <f>IF($A6087="","",Tienda_3!G1287)</f>
        <v>Cali</v>
      </c>
      <c r="D6087" t="str">
        <f>IF($A6087="","",Tienda_3!F1287)</f>
        <v>Juan Fernandez</v>
      </c>
      <c r="E6087" t="str">
        <f>IF($A6087="","",Tienda_3!I1287)</f>
        <v>Tarjeta de crédito</v>
      </c>
      <c r="F6087">
        <f>IF($A6087="","",VALUE(RIGHT(Tienda_3!E1287,4)))</f>
        <v>2021</v>
      </c>
      <c r="G6087">
        <f>IF($A6087="","",Tienda_3!C1287)</f>
        <v>252300</v>
      </c>
      <c r="H6087">
        <f>IF($A6087="","",Tienda_3!D1287)</f>
        <v>13600</v>
      </c>
      <c r="I6087">
        <f>IF($A6087="","",Tienda_3!H1287)</f>
        <v>5</v>
      </c>
      <c r="J6087">
        <f>IF($A6087="",0,IF(AND(OR('Cuadro-de-mando'!$B$4="(Todas)",'Cuadro-de-mando'!$B$4=$A6087),OR('Cuadro-de-mando'!$E$4="(Todas)",'Cuadro-de-mando'!$E$4=$B6087),OR('Cuadro-de-mando'!$H$4="(Todas)",'Cuadro-de-mando'!$H$4=$C6087),OR('Cuadro-de-mando'!$K$4="(Todas)",'Cuadro-de-mando'!$K$4=$E6087),OR('Cuadro-de-mando'!$N$4="(Todos)",'Cuadro-de-mando'!$N$4=$F6087)),1,0))</f>
        <v>1</v>
      </c>
    </row>
    <row r="6088" spans="1:10" x14ac:dyDescent="0.25">
      <c r="A6088" t="str">
        <f>IF(Tienda_3!$A1288="","","Tienda 3")</f>
        <v>Tienda 3</v>
      </c>
      <c r="B6088" t="str">
        <f>IF($A6088="","",Tienda_3!B1288)</f>
        <v>Deportes y diversión</v>
      </c>
      <c r="C6088" t="str">
        <f>IF($A6088="","",Tienda_3!G1288)</f>
        <v>Medellín</v>
      </c>
      <c r="D6088" t="str">
        <f>IF($A6088="","",Tienda_3!F1288)</f>
        <v>Camila Rivera</v>
      </c>
      <c r="E6088" t="str">
        <f>IF($A6088="","",Tienda_3!I1288)</f>
        <v>Tarjeta de crédito</v>
      </c>
      <c r="F6088">
        <f>IF($A6088="","",VALUE(RIGHT(Tienda_3!E1288,4)))</f>
        <v>2021</v>
      </c>
      <c r="G6088">
        <f>IF($A6088="","",Tienda_3!C1288)</f>
        <v>55600</v>
      </c>
      <c r="H6088">
        <f>IF($A6088="","",Tienda_3!D1288)</f>
        <v>3200</v>
      </c>
      <c r="I6088">
        <f>IF($A6088="","",Tienda_3!H1288)</f>
        <v>5</v>
      </c>
      <c r="J6088">
        <f>IF($A6088="",0,IF(AND(OR('Cuadro-de-mando'!$B$4="(Todas)",'Cuadro-de-mando'!$B$4=$A6088),OR('Cuadro-de-mando'!$E$4="(Todas)",'Cuadro-de-mando'!$E$4=$B6088),OR('Cuadro-de-mando'!$H$4="(Todas)",'Cuadro-de-mando'!$H$4=$C6088),OR('Cuadro-de-mando'!$K$4="(Todas)",'Cuadro-de-mando'!$K$4=$E6088),OR('Cuadro-de-mando'!$N$4="(Todos)",'Cuadro-de-mando'!$N$4=$F6088)),1,0))</f>
        <v>1</v>
      </c>
    </row>
    <row r="6089" spans="1:10" x14ac:dyDescent="0.25">
      <c r="A6089" t="str">
        <f>IF(Tienda_3!$A1289="","","Tienda 3")</f>
        <v>Tienda 3</v>
      </c>
      <c r="B6089" t="str">
        <f>IF($A6089="","",Tienda_3!B1289)</f>
        <v>Muebles</v>
      </c>
      <c r="C6089" t="str">
        <f>IF($A6089="","",Tienda_3!G1289)</f>
        <v>Bogotá</v>
      </c>
      <c r="D6089" t="str">
        <f>IF($A6089="","",Tienda_3!F1289)</f>
        <v>Juliana Costa</v>
      </c>
      <c r="E6089" t="str">
        <f>IF($A6089="","",Tienda_3!I1289)</f>
        <v>Cupón</v>
      </c>
      <c r="F6089">
        <f>IF($A6089="","",VALUE(RIGHT(Tienda_3!E1289,4)))</f>
        <v>2021</v>
      </c>
      <c r="G6089">
        <f>IF($A6089="","",Tienda_3!C1289)</f>
        <v>254600</v>
      </c>
      <c r="H6089">
        <f>IF($A6089="","",Tienda_3!D1289)</f>
        <v>14100</v>
      </c>
      <c r="I6089">
        <f>IF($A6089="","",Tienda_3!H1289)</f>
        <v>5</v>
      </c>
      <c r="J6089">
        <f>IF($A6089="",0,IF(AND(OR('Cuadro-de-mando'!$B$4="(Todas)",'Cuadro-de-mando'!$B$4=$A6089),OR('Cuadro-de-mando'!$E$4="(Todas)",'Cuadro-de-mando'!$E$4=$B6089),OR('Cuadro-de-mando'!$H$4="(Todas)",'Cuadro-de-mando'!$H$4=$C6089),OR('Cuadro-de-mando'!$K$4="(Todas)",'Cuadro-de-mando'!$K$4=$E6089),OR('Cuadro-de-mando'!$N$4="(Todos)",'Cuadro-de-mando'!$N$4=$F6089)),1,0))</f>
        <v>1</v>
      </c>
    </row>
    <row r="6090" spans="1:10" x14ac:dyDescent="0.25">
      <c r="A6090" t="str">
        <f>IF(Tienda_3!$A1290="","","Tienda 3")</f>
        <v>Tienda 3</v>
      </c>
      <c r="B6090" t="str">
        <f>IF($A6090="","",Tienda_3!B1290)</f>
        <v>Muebles</v>
      </c>
      <c r="C6090" t="str">
        <f>IF($A6090="","",Tienda_3!G1290)</f>
        <v>Medellín</v>
      </c>
      <c r="D6090" t="str">
        <f>IF($A6090="","",Tienda_3!F1290)</f>
        <v>Rafael Acosta</v>
      </c>
      <c r="E6090" t="str">
        <f>IF($A6090="","",Tienda_3!I1290)</f>
        <v>Nequi</v>
      </c>
      <c r="F6090">
        <f>IF($A6090="","",VALUE(RIGHT(Tienda_3!E1290,4)))</f>
        <v>2020</v>
      </c>
      <c r="G6090">
        <f>IF($A6090="","",Tienda_3!C1290)</f>
        <v>193600</v>
      </c>
      <c r="H6090">
        <f>IF($A6090="","",Tienda_3!D1290)</f>
        <v>8500</v>
      </c>
      <c r="I6090">
        <f>IF($A6090="","",Tienda_3!H1290)</f>
        <v>5</v>
      </c>
      <c r="J6090">
        <f>IF($A6090="",0,IF(AND(OR('Cuadro-de-mando'!$B$4="(Todas)",'Cuadro-de-mando'!$B$4=$A6090),OR('Cuadro-de-mando'!$E$4="(Todas)",'Cuadro-de-mando'!$E$4=$B6090),OR('Cuadro-de-mando'!$H$4="(Todas)",'Cuadro-de-mando'!$H$4=$C6090),OR('Cuadro-de-mando'!$K$4="(Todas)",'Cuadro-de-mando'!$K$4=$E6090),OR('Cuadro-de-mando'!$N$4="(Todos)",'Cuadro-de-mando'!$N$4=$F6090)),1,0))</f>
        <v>1</v>
      </c>
    </row>
    <row r="6091" spans="1:10" x14ac:dyDescent="0.25">
      <c r="A6091" t="str">
        <f>IF(Tienda_3!$A1291="","","Tienda 3")</f>
        <v>Tienda 3</v>
      </c>
      <c r="B6091" t="str">
        <f>IF($A6091="","",Tienda_3!B1291)</f>
        <v>Instrumentos musicales</v>
      </c>
      <c r="C6091" t="str">
        <f>IF($A6091="","",Tienda_3!G1291)</f>
        <v>Bogotá</v>
      </c>
      <c r="D6091" t="str">
        <f>IF($A6091="","",Tienda_3!F1291)</f>
        <v>Juliana Costa</v>
      </c>
      <c r="E6091" t="str">
        <f>IF($A6091="","",Tienda_3!I1291)</f>
        <v>Nequi</v>
      </c>
      <c r="F6091">
        <f>IF($A6091="","",VALUE(RIGHT(Tienda_3!E1291,4)))</f>
        <v>2022</v>
      </c>
      <c r="G6091">
        <f>IF($A6091="","",Tienda_3!C1291)</f>
        <v>337400</v>
      </c>
      <c r="H6091">
        <f>IF($A6091="","",Tienda_3!D1291)</f>
        <v>18500</v>
      </c>
      <c r="I6091">
        <f>IF($A6091="","",Tienda_3!H1291)</f>
        <v>5</v>
      </c>
      <c r="J6091">
        <f>IF($A6091="",0,IF(AND(OR('Cuadro-de-mando'!$B$4="(Todas)",'Cuadro-de-mando'!$B$4=$A6091),OR('Cuadro-de-mando'!$E$4="(Todas)",'Cuadro-de-mando'!$E$4=$B6091),OR('Cuadro-de-mando'!$H$4="(Todas)",'Cuadro-de-mando'!$H$4=$C6091),OR('Cuadro-de-mando'!$K$4="(Todas)",'Cuadro-de-mando'!$K$4=$E6091),OR('Cuadro-de-mando'!$N$4="(Todos)",'Cuadro-de-mando'!$N$4=$F6091)),1,0))</f>
        <v>1</v>
      </c>
    </row>
    <row r="6092" spans="1:10" x14ac:dyDescent="0.25">
      <c r="A6092" t="str">
        <f>IF(Tienda_3!$A1292="","","Tienda 3")</f>
        <v>Tienda 3</v>
      </c>
      <c r="B6092" t="str">
        <f>IF($A6092="","",Tienda_3!B1292)</f>
        <v>Juguetes</v>
      </c>
      <c r="C6092" t="str">
        <f>IF($A6092="","",Tienda_3!G1292)</f>
        <v>Medellín</v>
      </c>
      <c r="D6092" t="str">
        <f>IF($A6092="","",Tienda_3!F1292)</f>
        <v>Juliana Costa</v>
      </c>
      <c r="E6092" t="str">
        <f>IF($A6092="","",Tienda_3!I1292)</f>
        <v>Tarjeta de crédito</v>
      </c>
      <c r="F6092">
        <f>IF($A6092="","",VALUE(RIGHT(Tienda_3!E1292,4)))</f>
        <v>2023</v>
      </c>
      <c r="G6092">
        <f>IF($A6092="","",Tienda_3!C1292)</f>
        <v>27600</v>
      </c>
      <c r="H6092">
        <f>IF($A6092="","",Tienda_3!D1292)</f>
        <v>1900</v>
      </c>
      <c r="I6092">
        <f>IF($A6092="","",Tienda_3!H1292)</f>
        <v>4</v>
      </c>
      <c r="J6092">
        <f>IF($A6092="",0,IF(AND(OR('Cuadro-de-mando'!$B$4="(Todas)",'Cuadro-de-mando'!$B$4=$A6092),OR('Cuadro-de-mando'!$E$4="(Todas)",'Cuadro-de-mando'!$E$4=$B6092),OR('Cuadro-de-mando'!$H$4="(Todas)",'Cuadro-de-mando'!$H$4=$C6092),OR('Cuadro-de-mando'!$K$4="(Todas)",'Cuadro-de-mando'!$K$4=$E6092),OR('Cuadro-de-mando'!$N$4="(Todos)",'Cuadro-de-mando'!$N$4=$F6092)),1,0))</f>
        <v>1</v>
      </c>
    </row>
    <row r="6093" spans="1:10" x14ac:dyDescent="0.25">
      <c r="A6093" t="str">
        <f>IF(Tienda_3!$A1293="","","Tienda 3")</f>
        <v>Tienda 3</v>
      </c>
      <c r="B6093" t="str">
        <f>IF($A6093="","",Tienda_3!B1293)</f>
        <v>Juguetes</v>
      </c>
      <c r="C6093" t="str">
        <f>IF($A6093="","",Tienda_3!G1293)</f>
        <v>Barranquilla</v>
      </c>
      <c r="D6093" t="str">
        <f>IF($A6093="","",Tienda_3!F1293)</f>
        <v>Mariana Herrera</v>
      </c>
      <c r="E6093" t="str">
        <f>IF($A6093="","",Tienda_3!I1293)</f>
        <v>Tarjeta de crédito</v>
      </c>
      <c r="F6093">
        <f>IF($A6093="","",VALUE(RIGHT(Tienda_3!E1293,4)))</f>
        <v>2021</v>
      </c>
      <c r="G6093">
        <f>IF($A6093="","",Tienda_3!C1293)</f>
        <v>236400</v>
      </c>
      <c r="H6093">
        <f>IF($A6093="","",Tienda_3!D1293)</f>
        <v>13000</v>
      </c>
      <c r="I6093">
        <f>IF($A6093="","",Tienda_3!H1293)</f>
        <v>4</v>
      </c>
      <c r="J6093">
        <f>IF($A6093="",0,IF(AND(OR('Cuadro-de-mando'!$B$4="(Todas)",'Cuadro-de-mando'!$B$4=$A6093),OR('Cuadro-de-mando'!$E$4="(Todas)",'Cuadro-de-mando'!$E$4=$B6093),OR('Cuadro-de-mando'!$H$4="(Todas)",'Cuadro-de-mando'!$H$4=$C6093),OR('Cuadro-de-mando'!$K$4="(Todas)",'Cuadro-de-mando'!$K$4=$E6093),OR('Cuadro-de-mando'!$N$4="(Todos)",'Cuadro-de-mando'!$N$4=$F6093)),1,0))</f>
        <v>1</v>
      </c>
    </row>
    <row r="6094" spans="1:10" x14ac:dyDescent="0.25">
      <c r="A6094" t="str">
        <f>IF(Tienda_3!$A1294="","","Tienda 3")</f>
        <v>Tienda 3</v>
      </c>
      <c r="B6094" t="str">
        <f>IF($A6094="","",Tienda_3!B1294)</f>
        <v>Electrónicos</v>
      </c>
      <c r="C6094" t="str">
        <f>IF($A6094="","",Tienda_3!G1294)</f>
        <v>Bogotá</v>
      </c>
      <c r="D6094" t="str">
        <f>IF($A6094="","",Tienda_3!F1294)</f>
        <v>Blanca Ramirez</v>
      </c>
      <c r="E6094" t="str">
        <f>IF($A6094="","",Tienda_3!I1294)</f>
        <v>Tarjeta de crédito</v>
      </c>
      <c r="F6094">
        <f>IF($A6094="","",VALUE(RIGHT(Tienda_3!E1294,4)))</f>
        <v>2020</v>
      </c>
      <c r="G6094">
        <f>IF($A6094="","",Tienda_3!C1294)</f>
        <v>1640100</v>
      </c>
      <c r="H6094">
        <f>IF($A6094="","",Tienda_3!D1294)</f>
        <v>87500</v>
      </c>
      <c r="I6094">
        <f>IF($A6094="","",Tienda_3!H1294)</f>
        <v>3</v>
      </c>
      <c r="J6094">
        <f>IF($A6094="",0,IF(AND(OR('Cuadro-de-mando'!$B$4="(Todas)",'Cuadro-de-mando'!$B$4=$A6094),OR('Cuadro-de-mando'!$E$4="(Todas)",'Cuadro-de-mando'!$E$4=$B6094),OR('Cuadro-de-mando'!$H$4="(Todas)",'Cuadro-de-mando'!$H$4=$C6094),OR('Cuadro-de-mando'!$K$4="(Todas)",'Cuadro-de-mando'!$K$4=$E6094),OR('Cuadro-de-mando'!$N$4="(Todos)",'Cuadro-de-mando'!$N$4=$F6094)),1,0))</f>
        <v>1</v>
      </c>
    </row>
    <row r="6095" spans="1:10" x14ac:dyDescent="0.25">
      <c r="A6095" t="str">
        <f>IF(Tienda_3!$A1295="","","Tienda 3")</f>
        <v>Tienda 3</v>
      </c>
      <c r="B6095" t="str">
        <f>IF($A6095="","",Tienda_3!B1295)</f>
        <v>Instrumentos musicales</v>
      </c>
      <c r="C6095" t="str">
        <f>IF($A6095="","",Tienda_3!G1295)</f>
        <v>Barranquilla</v>
      </c>
      <c r="D6095" t="str">
        <f>IF($A6095="","",Tienda_3!F1295)</f>
        <v>Blanca Ramirez</v>
      </c>
      <c r="E6095" t="str">
        <f>IF($A6095="","",Tienda_3!I1295)</f>
        <v>Tarjeta de crédito</v>
      </c>
      <c r="F6095">
        <f>IF($A6095="","",VALUE(RIGHT(Tienda_3!E1295,4)))</f>
        <v>2020</v>
      </c>
      <c r="G6095">
        <f>IF($A6095="","",Tienda_3!C1295)</f>
        <v>700700</v>
      </c>
      <c r="H6095">
        <f>IF($A6095="","",Tienda_3!D1295)</f>
        <v>35500</v>
      </c>
      <c r="I6095">
        <f>IF($A6095="","",Tienda_3!H1295)</f>
        <v>4</v>
      </c>
      <c r="J6095">
        <f>IF($A6095="",0,IF(AND(OR('Cuadro-de-mando'!$B$4="(Todas)",'Cuadro-de-mando'!$B$4=$A6095),OR('Cuadro-de-mando'!$E$4="(Todas)",'Cuadro-de-mando'!$E$4=$B6095),OR('Cuadro-de-mando'!$H$4="(Todas)",'Cuadro-de-mando'!$H$4=$C6095),OR('Cuadro-de-mando'!$K$4="(Todas)",'Cuadro-de-mando'!$K$4=$E6095),OR('Cuadro-de-mando'!$N$4="(Todos)",'Cuadro-de-mando'!$N$4=$F6095)),1,0))</f>
        <v>1</v>
      </c>
    </row>
    <row r="6096" spans="1:10" x14ac:dyDescent="0.25">
      <c r="A6096" t="str">
        <f>IF(Tienda_3!$A1296="","","Tienda 3")</f>
        <v>Tienda 3</v>
      </c>
      <c r="B6096" t="str">
        <f>IF($A6096="","",Tienda_3!B1296)</f>
        <v>Electrodomésticos</v>
      </c>
      <c r="C6096" t="str">
        <f>IF($A6096="","",Tienda_3!G1296)</f>
        <v>Bogotá</v>
      </c>
      <c r="D6096" t="str">
        <f>IF($A6096="","",Tienda_3!F1296)</f>
        <v>Camila Rivera</v>
      </c>
      <c r="E6096" t="str">
        <f>IF($A6096="","",Tienda_3!I1296)</f>
        <v>Tarjeta de crédito</v>
      </c>
      <c r="F6096">
        <f>IF($A6096="","",VALUE(RIGHT(Tienda_3!E1296,4)))</f>
        <v>2022</v>
      </c>
      <c r="G6096">
        <f>IF($A6096="","",Tienda_3!C1296)</f>
        <v>720800</v>
      </c>
      <c r="H6096">
        <f>IF($A6096="","",Tienda_3!D1296)</f>
        <v>36600</v>
      </c>
      <c r="I6096">
        <f>IF($A6096="","",Tienda_3!H1296)</f>
        <v>3</v>
      </c>
      <c r="J6096">
        <f>IF($A6096="",0,IF(AND(OR('Cuadro-de-mando'!$B$4="(Todas)",'Cuadro-de-mando'!$B$4=$A6096),OR('Cuadro-de-mando'!$E$4="(Todas)",'Cuadro-de-mando'!$E$4=$B6096),OR('Cuadro-de-mando'!$H$4="(Todas)",'Cuadro-de-mando'!$H$4=$C6096),OR('Cuadro-de-mando'!$K$4="(Todas)",'Cuadro-de-mando'!$K$4=$E6096),OR('Cuadro-de-mando'!$N$4="(Todos)",'Cuadro-de-mando'!$N$4=$F6096)),1,0))</f>
        <v>1</v>
      </c>
    </row>
    <row r="6097" spans="1:10" x14ac:dyDescent="0.25">
      <c r="A6097" t="str">
        <f>IF(Tienda_3!$A1297="","","Tienda 3")</f>
        <v>Tienda 3</v>
      </c>
      <c r="B6097" t="str">
        <f>IF($A6097="","",Tienda_3!B1297)</f>
        <v>Deportes y diversión</v>
      </c>
      <c r="C6097" t="str">
        <f>IF($A6097="","",Tienda_3!G1297)</f>
        <v>Medellín</v>
      </c>
      <c r="D6097" t="str">
        <f>IF($A6097="","",Tienda_3!F1297)</f>
        <v>Maria Alfonso</v>
      </c>
      <c r="E6097" t="str">
        <f>IF($A6097="","",Tienda_3!I1297)</f>
        <v>Tarjeta de crédito</v>
      </c>
      <c r="F6097">
        <f>IF($A6097="","",VALUE(RIGHT(Tienda_3!E1297,4)))</f>
        <v>2020</v>
      </c>
      <c r="G6097">
        <f>IF($A6097="","",Tienda_3!C1297)</f>
        <v>302000</v>
      </c>
      <c r="H6097">
        <f>IF($A6097="","",Tienda_3!D1297)</f>
        <v>16300</v>
      </c>
      <c r="I6097">
        <f>IF($A6097="","",Tienda_3!H1297)</f>
        <v>5</v>
      </c>
      <c r="J6097">
        <f>IF($A6097="",0,IF(AND(OR('Cuadro-de-mando'!$B$4="(Todas)",'Cuadro-de-mando'!$B$4=$A6097),OR('Cuadro-de-mando'!$E$4="(Todas)",'Cuadro-de-mando'!$E$4=$B6097),OR('Cuadro-de-mando'!$H$4="(Todas)",'Cuadro-de-mando'!$H$4=$C6097),OR('Cuadro-de-mando'!$K$4="(Todas)",'Cuadro-de-mando'!$K$4=$E6097),OR('Cuadro-de-mando'!$N$4="(Todos)",'Cuadro-de-mando'!$N$4=$F6097)),1,0))</f>
        <v>1</v>
      </c>
    </row>
    <row r="6098" spans="1:10" x14ac:dyDescent="0.25">
      <c r="A6098" t="str">
        <f>IF(Tienda_3!$A1298="","","Tienda 3")</f>
        <v>Tienda 3</v>
      </c>
      <c r="B6098" t="str">
        <f>IF($A6098="","",Tienda_3!B1298)</f>
        <v>Artículos para el hogar</v>
      </c>
      <c r="C6098" t="str">
        <f>IF($A6098="","",Tienda_3!G1298)</f>
        <v>Medellín</v>
      </c>
      <c r="D6098" t="str">
        <f>IF($A6098="","",Tienda_3!F1298)</f>
        <v>Izabela de León</v>
      </c>
      <c r="E6098" t="str">
        <f>IF($A6098="","",Tienda_3!I1298)</f>
        <v>Nequi</v>
      </c>
      <c r="F6098">
        <f>IF($A6098="","",VALUE(RIGHT(Tienda_3!E1298,4)))</f>
        <v>2022</v>
      </c>
      <c r="G6098">
        <f>IF($A6098="","",Tienda_3!C1298)</f>
        <v>78500</v>
      </c>
      <c r="H6098">
        <f>IF($A6098="","",Tienda_3!D1298)</f>
        <v>4900</v>
      </c>
      <c r="I6098">
        <f>IF($A6098="","",Tienda_3!H1298)</f>
        <v>5</v>
      </c>
      <c r="J6098">
        <f>IF($A6098="",0,IF(AND(OR('Cuadro-de-mando'!$B$4="(Todas)",'Cuadro-de-mando'!$B$4=$A6098),OR('Cuadro-de-mando'!$E$4="(Todas)",'Cuadro-de-mando'!$E$4=$B6098),OR('Cuadro-de-mando'!$H$4="(Todas)",'Cuadro-de-mando'!$H$4=$C6098),OR('Cuadro-de-mando'!$K$4="(Todas)",'Cuadro-de-mando'!$K$4=$E6098),OR('Cuadro-de-mando'!$N$4="(Todos)",'Cuadro-de-mando'!$N$4=$F6098)),1,0))</f>
        <v>1</v>
      </c>
    </row>
    <row r="6099" spans="1:10" x14ac:dyDescent="0.25">
      <c r="A6099" t="str">
        <f>IF(Tienda_3!$A1299="","","Tienda 3")</f>
        <v>Tienda 3</v>
      </c>
      <c r="B6099" t="str">
        <f>IF($A6099="","",Tienda_3!B1299)</f>
        <v>Juguetes</v>
      </c>
      <c r="C6099" t="str">
        <f>IF($A6099="","",Tienda_3!G1299)</f>
        <v>Bogotá</v>
      </c>
      <c r="D6099" t="str">
        <f>IF($A6099="","",Tienda_3!F1299)</f>
        <v>Maria Alfonso</v>
      </c>
      <c r="E6099" t="str">
        <f>IF($A6099="","",Tienda_3!I1299)</f>
        <v>Tarjeta de crédito</v>
      </c>
      <c r="F6099">
        <f>IF($A6099="","",VALUE(RIGHT(Tienda_3!E1299,4)))</f>
        <v>2021</v>
      </c>
      <c r="G6099">
        <f>IF($A6099="","",Tienda_3!C1299)</f>
        <v>14700</v>
      </c>
      <c r="H6099">
        <f>IF($A6099="","",Tienda_3!D1299)</f>
        <v>0</v>
      </c>
      <c r="I6099">
        <f>IF($A6099="","",Tienda_3!H1299)</f>
        <v>3</v>
      </c>
      <c r="J6099">
        <f>IF($A6099="",0,IF(AND(OR('Cuadro-de-mando'!$B$4="(Todas)",'Cuadro-de-mando'!$B$4=$A6099),OR('Cuadro-de-mando'!$E$4="(Todas)",'Cuadro-de-mando'!$E$4=$B6099),OR('Cuadro-de-mando'!$H$4="(Todas)",'Cuadro-de-mando'!$H$4=$C6099),OR('Cuadro-de-mando'!$K$4="(Todas)",'Cuadro-de-mando'!$K$4=$E6099),OR('Cuadro-de-mando'!$N$4="(Todos)",'Cuadro-de-mando'!$N$4=$F6099)),1,0))</f>
        <v>1</v>
      </c>
    </row>
    <row r="6100" spans="1:10" x14ac:dyDescent="0.25">
      <c r="A6100" t="str">
        <f>IF(Tienda_3!$A1300="","","Tienda 3")</f>
        <v>Tienda 3</v>
      </c>
      <c r="B6100" t="str">
        <f>IF($A6100="","",Tienda_3!B1300)</f>
        <v>Artículos para el hogar</v>
      </c>
      <c r="C6100" t="str">
        <f>IF($A6100="","",Tienda_3!G1300)</f>
        <v>Medellín</v>
      </c>
      <c r="D6100" t="str">
        <f>IF($A6100="","",Tienda_3!F1300)</f>
        <v>Beatriz Morales</v>
      </c>
      <c r="E6100" t="str">
        <f>IF($A6100="","",Tienda_3!I1300)</f>
        <v>Nequi</v>
      </c>
      <c r="F6100">
        <f>IF($A6100="","",VALUE(RIGHT(Tienda_3!E1300,4)))</f>
        <v>2022</v>
      </c>
      <c r="G6100">
        <f>IF($A6100="","",Tienda_3!C1300)</f>
        <v>181200</v>
      </c>
      <c r="H6100">
        <f>IF($A6100="","",Tienda_3!D1300)</f>
        <v>15500</v>
      </c>
      <c r="I6100">
        <f>IF($A6100="","",Tienda_3!H1300)</f>
        <v>5</v>
      </c>
      <c r="J6100">
        <f>IF($A6100="",0,IF(AND(OR('Cuadro-de-mando'!$B$4="(Todas)",'Cuadro-de-mando'!$B$4=$A6100),OR('Cuadro-de-mando'!$E$4="(Todas)",'Cuadro-de-mando'!$E$4=$B6100),OR('Cuadro-de-mando'!$H$4="(Todas)",'Cuadro-de-mando'!$H$4=$C6100),OR('Cuadro-de-mando'!$K$4="(Todas)",'Cuadro-de-mando'!$K$4=$E6100),OR('Cuadro-de-mando'!$N$4="(Todos)",'Cuadro-de-mando'!$N$4=$F6100)),1,0))</f>
        <v>1</v>
      </c>
    </row>
    <row r="6101" spans="1:10" x14ac:dyDescent="0.25">
      <c r="A6101" t="str">
        <f>IF(Tienda_3!$A1301="","","Tienda 3")</f>
        <v>Tienda 3</v>
      </c>
      <c r="B6101" t="str">
        <f>IF($A6101="","",Tienda_3!B1301)</f>
        <v>Muebles</v>
      </c>
      <c r="C6101" t="str">
        <f>IF($A6101="","",Tienda_3!G1301)</f>
        <v>Medellín</v>
      </c>
      <c r="D6101" t="str">
        <f>IF($A6101="","",Tienda_3!F1301)</f>
        <v>Izabela de León</v>
      </c>
      <c r="E6101" t="str">
        <f>IF($A6101="","",Tienda_3!I1301)</f>
        <v>Tarjeta de crédito</v>
      </c>
      <c r="F6101">
        <f>IF($A6101="","",VALUE(RIGHT(Tienda_3!E1301,4)))</f>
        <v>2022</v>
      </c>
      <c r="G6101">
        <f>IF($A6101="","",Tienda_3!C1301)</f>
        <v>250900</v>
      </c>
      <c r="H6101">
        <f>IF($A6101="","",Tienda_3!D1301)</f>
        <v>11500</v>
      </c>
      <c r="I6101">
        <f>IF($A6101="","",Tienda_3!H1301)</f>
        <v>1</v>
      </c>
      <c r="J6101">
        <f>IF($A6101="",0,IF(AND(OR('Cuadro-de-mando'!$B$4="(Todas)",'Cuadro-de-mando'!$B$4=$A6101),OR('Cuadro-de-mando'!$E$4="(Todas)",'Cuadro-de-mando'!$E$4=$B6101),OR('Cuadro-de-mando'!$H$4="(Todas)",'Cuadro-de-mando'!$H$4=$C6101),OR('Cuadro-de-mando'!$K$4="(Todas)",'Cuadro-de-mando'!$K$4=$E6101),OR('Cuadro-de-mando'!$N$4="(Todos)",'Cuadro-de-mando'!$N$4=$F6101)),1,0))</f>
        <v>1</v>
      </c>
    </row>
    <row r="6102" spans="1:10" x14ac:dyDescent="0.25">
      <c r="A6102" t="str">
        <f>IF(Tienda_3!$A1302="","","Tienda 3")</f>
        <v>Tienda 3</v>
      </c>
      <c r="B6102" t="str">
        <f>IF($A6102="","",Tienda_3!B1302)</f>
        <v>Electrodomésticos</v>
      </c>
      <c r="C6102" t="str">
        <f>IF($A6102="","",Tienda_3!G1302)</f>
        <v>Medellín</v>
      </c>
      <c r="D6102" t="str">
        <f>IF($A6102="","",Tienda_3!F1302)</f>
        <v>Rafael Acosta</v>
      </c>
      <c r="E6102" t="str">
        <f>IF($A6102="","",Tienda_3!I1302)</f>
        <v>Tarjeta de crédito</v>
      </c>
      <c r="F6102">
        <f>IF($A6102="","",VALUE(RIGHT(Tienda_3!E1302,4)))</f>
        <v>2022</v>
      </c>
      <c r="G6102">
        <f>IF($A6102="","",Tienda_3!C1302)</f>
        <v>2542600</v>
      </c>
      <c r="H6102">
        <f>IF($A6102="","",Tienda_3!D1302)</f>
        <v>133600</v>
      </c>
      <c r="I6102">
        <f>IF($A6102="","",Tienda_3!H1302)</f>
        <v>5</v>
      </c>
      <c r="J6102">
        <f>IF($A6102="",0,IF(AND(OR('Cuadro-de-mando'!$B$4="(Todas)",'Cuadro-de-mando'!$B$4=$A6102),OR('Cuadro-de-mando'!$E$4="(Todas)",'Cuadro-de-mando'!$E$4=$B6102),OR('Cuadro-de-mando'!$H$4="(Todas)",'Cuadro-de-mando'!$H$4=$C6102),OR('Cuadro-de-mando'!$K$4="(Todas)",'Cuadro-de-mando'!$K$4=$E6102),OR('Cuadro-de-mando'!$N$4="(Todos)",'Cuadro-de-mando'!$N$4=$F6102)),1,0))</f>
        <v>1</v>
      </c>
    </row>
    <row r="6103" spans="1:10" x14ac:dyDescent="0.25">
      <c r="A6103" t="str">
        <f>IF(Tienda_3!$A1303="","","Tienda 3")</f>
        <v>Tienda 3</v>
      </c>
      <c r="B6103" t="str">
        <f>IF($A6103="","",Tienda_3!B1303)</f>
        <v>Electrodomésticos</v>
      </c>
      <c r="C6103" t="str">
        <f>IF($A6103="","",Tienda_3!G1303)</f>
        <v>Cali</v>
      </c>
      <c r="D6103" t="str">
        <f>IF($A6103="","",Tienda_3!F1303)</f>
        <v>Santiago Silva</v>
      </c>
      <c r="E6103" t="str">
        <f>IF($A6103="","",Tienda_3!I1303)</f>
        <v>Tarjeta de crédito</v>
      </c>
      <c r="F6103">
        <f>IF($A6103="","",VALUE(RIGHT(Tienda_3!E1303,4)))</f>
        <v>2020</v>
      </c>
      <c r="G6103">
        <f>IF($A6103="","",Tienda_3!C1303)</f>
        <v>1024900</v>
      </c>
      <c r="H6103">
        <f>IF($A6103="","",Tienda_3!D1303)</f>
        <v>55000</v>
      </c>
      <c r="I6103">
        <f>IF($A6103="","",Tienda_3!H1303)</f>
        <v>1</v>
      </c>
      <c r="J6103">
        <f>IF($A6103="",0,IF(AND(OR('Cuadro-de-mando'!$B$4="(Todas)",'Cuadro-de-mando'!$B$4=$A6103),OR('Cuadro-de-mando'!$E$4="(Todas)",'Cuadro-de-mando'!$E$4=$B6103),OR('Cuadro-de-mando'!$H$4="(Todas)",'Cuadro-de-mando'!$H$4=$C6103),OR('Cuadro-de-mando'!$K$4="(Todas)",'Cuadro-de-mando'!$K$4=$E6103),OR('Cuadro-de-mando'!$N$4="(Todos)",'Cuadro-de-mando'!$N$4=$F6103)),1,0))</f>
        <v>1</v>
      </c>
    </row>
    <row r="6104" spans="1:10" x14ac:dyDescent="0.25">
      <c r="A6104" t="str">
        <f>IF(Tienda_3!$A1304="","","Tienda 3")</f>
        <v>Tienda 3</v>
      </c>
      <c r="B6104" t="str">
        <f>IF($A6104="","",Tienda_3!B1304)</f>
        <v>Electrónicos</v>
      </c>
      <c r="C6104" t="str">
        <f>IF($A6104="","",Tienda_3!G1304)</f>
        <v>Cali</v>
      </c>
      <c r="D6104" t="str">
        <f>IF($A6104="","",Tienda_3!F1304)</f>
        <v>Juliana Costa</v>
      </c>
      <c r="E6104" t="str">
        <f>IF($A6104="","",Tienda_3!I1304)</f>
        <v>Tarjeta de crédito</v>
      </c>
      <c r="F6104">
        <f>IF($A6104="","",VALUE(RIGHT(Tienda_3!E1304,4)))</f>
        <v>2021</v>
      </c>
      <c r="G6104">
        <f>IF($A6104="","",Tienda_3!C1304)</f>
        <v>1447300</v>
      </c>
      <c r="H6104">
        <f>IF($A6104="","",Tienda_3!D1304)</f>
        <v>75300</v>
      </c>
      <c r="I6104">
        <f>IF($A6104="","",Tienda_3!H1304)</f>
        <v>4</v>
      </c>
      <c r="J6104">
        <f>IF($A6104="",0,IF(AND(OR('Cuadro-de-mando'!$B$4="(Todas)",'Cuadro-de-mando'!$B$4=$A6104),OR('Cuadro-de-mando'!$E$4="(Todas)",'Cuadro-de-mando'!$E$4=$B6104),OR('Cuadro-de-mando'!$H$4="(Todas)",'Cuadro-de-mando'!$H$4=$C6104),OR('Cuadro-de-mando'!$K$4="(Todas)",'Cuadro-de-mando'!$K$4=$E6104),OR('Cuadro-de-mando'!$N$4="(Todos)",'Cuadro-de-mando'!$N$4=$F6104)),1,0))</f>
        <v>1</v>
      </c>
    </row>
    <row r="6105" spans="1:10" x14ac:dyDescent="0.25">
      <c r="A6105" t="str">
        <f>IF(Tienda_3!$A1305="","","Tienda 3")</f>
        <v>Tienda 3</v>
      </c>
      <c r="B6105" t="str">
        <f>IF($A6105="","",Tienda_3!B1305)</f>
        <v>Electrodomésticos</v>
      </c>
      <c r="C6105" t="str">
        <f>IF($A6105="","",Tienda_3!G1305)</f>
        <v>Bogotá</v>
      </c>
      <c r="D6105" t="str">
        <f>IF($A6105="","",Tienda_3!F1305)</f>
        <v>Lucas Olivera</v>
      </c>
      <c r="E6105" t="str">
        <f>IF($A6105="","",Tienda_3!I1305)</f>
        <v>Nequi</v>
      </c>
      <c r="F6105">
        <f>IF($A6105="","",VALUE(RIGHT(Tienda_3!E1305,4)))</f>
        <v>2022</v>
      </c>
      <c r="G6105">
        <f>IF($A6105="","",Tienda_3!C1305)</f>
        <v>402500</v>
      </c>
      <c r="H6105">
        <f>IF($A6105="","",Tienda_3!D1305)</f>
        <v>19600</v>
      </c>
      <c r="I6105">
        <f>IF($A6105="","",Tienda_3!H1305)</f>
        <v>1</v>
      </c>
      <c r="J6105">
        <f>IF($A6105="",0,IF(AND(OR('Cuadro-de-mando'!$B$4="(Todas)",'Cuadro-de-mando'!$B$4=$A6105),OR('Cuadro-de-mando'!$E$4="(Todas)",'Cuadro-de-mando'!$E$4=$B6105),OR('Cuadro-de-mando'!$H$4="(Todas)",'Cuadro-de-mando'!$H$4=$C6105),OR('Cuadro-de-mando'!$K$4="(Todas)",'Cuadro-de-mando'!$K$4=$E6105),OR('Cuadro-de-mando'!$N$4="(Todos)",'Cuadro-de-mando'!$N$4=$F6105)),1,0))</f>
        <v>1</v>
      </c>
    </row>
    <row r="6106" spans="1:10" x14ac:dyDescent="0.25">
      <c r="A6106" t="str">
        <f>IF(Tienda_3!$A1306="","","Tienda 3")</f>
        <v>Tienda 3</v>
      </c>
      <c r="B6106" t="str">
        <f>IF($A6106="","",Tienda_3!B1306)</f>
        <v>Electrónicos</v>
      </c>
      <c r="C6106" t="str">
        <f>IF($A6106="","",Tienda_3!G1306)</f>
        <v>Medellín</v>
      </c>
      <c r="D6106" t="str">
        <f>IF($A6106="","",Tienda_3!F1306)</f>
        <v>Juliana Costa</v>
      </c>
      <c r="E6106" t="str">
        <f>IF($A6106="","",Tienda_3!I1306)</f>
        <v>Tarjeta de crédito</v>
      </c>
      <c r="F6106">
        <f>IF($A6106="","",VALUE(RIGHT(Tienda_3!E1306,4)))</f>
        <v>2020</v>
      </c>
      <c r="G6106">
        <f>IF($A6106="","",Tienda_3!C1306)</f>
        <v>1123700</v>
      </c>
      <c r="H6106">
        <f>IF($A6106="","",Tienda_3!D1306)</f>
        <v>58000</v>
      </c>
      <c r="I6106">
        <f>IF($A6106="","",Tienda_3!H1306)</f>
        <v>3</v>
      </c>
      <c r="J6106">
        <f>IF($A6106="",0,IF(AND(OR('Cuadro-de-mando'!$B$4="(Todas)",'Cuadro-de-mando'!$B$4=$A6106),OR('Cuadro-de-mando'!$E$4="(Todas)",'Cuadro-de-mando'!$E$4=$B6106),OR('Cuadro-de-mando'!$H$4="(Todas)",'Cuadro-de-mando'!$H$4=$C6106),OR('Cuadro-de-mando'!$K$4="(Todas)",'Cuadro-de-mando'!$K$4=$E6106),OR('Cuadro-de-mando'!$N$4="(Todos)",'Cuadro-de-mando'!$N$4=$F6106)),1,0))</f>
        <v>1</v>
      </c>
    </row>
    <row r="6107" spans="1:10" x14ac:dyDescent="0.25">
      <c r="A6107" t="str">
        <f>IF(Tienda_3!$A1307="","","Tienda 3")</f>
        <v>Tienda 3</v>
      </c>
      <c r="B6107" t="str">
        <f>IF($A6107="","",Tienda_3!B1307)</f>
        <v>Muebles</v>
      </c>
      <c r="C6107" t="str">
        <f>IF($A6107="","",Tienda_3!G1307)</f>
        <v>Cali</v>
      </c>
      <c r="D6107" t="str">
        <f>IF($A6107="","",Tienda_3!F1307)</f>
        <v>Juliana Costa</v>
      </c>
      <c r="E6107" t="str">
        <f>IF($A6107="","",Tienda_3!I1307)</f>
        <v>Tarjeta de crédito</v>
      </c>
      <c r="F6107">
        <f>IF($A6107="","",VALUE(RIGHT(Tienda_3!E1307,4)))</f>
        <v>2020</v>
      </c>
      <c r="G6107">
        <f>IF($A6107="","",Tienda_3!C1307)</f>
        <v>463400</v>
      </c>
      <c r="H6107">
        <f>IF($A6107="","",Tienda_3!D1307)</f>
        <v>22900</v>
      </c>
      <c r="I6107">
        <f>IF($A6107="","",Tienda_3!H1307)</f>
        <v>5</v>
      </c>
      <c r="J6107">
        <f>IF($A6107="",0,IF(AND(OR('Cuadro-de-mando'!$B$4="(Todas)",'Cuadro-de-mando'!$B$4=$A6107),OR('Cuadro-de-mando'!$E$4="(Todas)",'Cuadro-de-mando'!$E$4=$B6107),OR('Cuadro-de-mando'!$H$4="(Todas)",'Cuadro-de-mando'!$H$4=$C6107),OR('Cuadro-de-mando'!$K$4="(Todas)",'Cuadro-de-mando'!$K$4=$E6107),OR('Cuadro-de-mando'!$N$4="(Todos)",'Cuadro-de-mando'!$N$4=$F6107)),1,0))</f>
        <v>1</v>
      </c>
    </row>
    <row r="6108" spans="1:10" x14ac:dyDescent="0.25">
      <c r="A6108" t="str">
        <f>IF(Tienda_3!$A1308="","","Tienda 3")</f>
        <v>Tienda 3</v>
      </c>
      <c r="B6108" t="str">
        <f>IF($A6108="","",Tienda_3!B1308)</f>
        <v>Libros</v>
      </c>
      <c r="C6108" t="str">
        <f>IF($A6108="","",Tienda_3!G1308)</f>
        <v>Bogotá</v>
      </c>
      <c r="D6108" t="str">
        <f>IF($A6108="","",Tienda_3!F1308)</f>
        <v>Lucas Olivera</v>
      </c>
      <c r="E6108" t="str">
        <f>IF($A6108="","",Tienda_3!I1308)</f>
        <v>Nequi</v>
      </c>
      <c r="F6108">
        <f>IF($A6108="","",VALUE(RIGHT(Tienda_3!E1308,4)))</f>
        <v>2021</v>
      </c>
      <c r="G6108">
        <f>IF($A6108="","",Tienda_3!C1308)</f>
        <v>55900</v>
      </c>
      <c r="H6108">
        <f>IF($A6108="","",Tienda_3!D1308)</f>
        <v>3200</v>
      </c>
      <c r="I6108">
        <f>IF($A6108="","",Tienda_3!H1308)</f>
        <v>1</v>
      </c>
      <c r="J6108">
        <f>IF($A6108="",0,IF(AND(OR('Cuadro-de-mando'!$B$4="(Todas)",'Cuadro-de-mando'!$B$4=$A6108),OR('Cuadro-de-mando'!$E$4="(Todas)",'Cuadro-de-mando'!$E$4=$B6108),OR('Cuadro-de-mando'!$H$4="(Todas)",'Cuadro-de-mando'!$H$4=$C6108),OR('Cuadro-de-mando'!$K$4="(Todas)",'Cuadro-de-mando'!$K$4=$E6108),OR('Cuadro-de-mando'!$N$4="(Todos)",'Cuadro-de-mando'!$N$4=$F6108)),1,0))</f>
        <v>1</v>
      </c>
    </row>
    <row r="6109" spans="1:10" x14ac:dyDescent="0.25">
      <c r="A6109" t="str">
        <f>IF(Tienda_3!$A1309="","","Tienda 3")</f>
        <v>Tienda 3</v>
      </c>
      <c r="B6109" t="str">
        <f>IF($A6109="","",Tienda_3!B1309)</f>
        <v>Deportes y diversión</v>
      </c>
      <c r="C6109" t="str">
        <f>IF($A6109="","",Tienda_3!G1309)</f>
        <v>Cali</v>
      </c>
      <c r="D6109" t="str">
        <f>IF($A6109="","",Tienda_3!F1309)</f>
        <v>Santiago Silva</v>
      </c>
      <c r="E6109" t="str">
        <f>IF($A6109="","",Tienda_3!I1309)</f>
        <v>Tarjeta de crédito</v>
      </c>
      <c r="F6109">
        <f>IF($A6109="","",VALUE(RIGHT(Tienda_3!E1309,4)))</f>
        <v>2020</v>
      </c>
      <c r="G6109">
        <f>IF($A6109="","",Tienda_3!C1309)</f>
        <v>9600</v>
      </c>
      <c r="H6109">
        <f>IF($A6109="","",Tienda_3!D1309)</f>
        <v>900</v>
      </c>
      <c r="I6109">
        <f>IF($A6109="","",Tienda_3!H1309)</f>
        <v>5</v>
      </c>
      <c r="J6109">
        <f>IF($A6109="",0,IF(AND(OR('Cuadro-de-mando'!$B$4="(Todas)",'Cuadro-de-mando'!$B$4=$A6109),OR('Cuadro-de-mando'!$E$4="(Todas)",'Cuadro-de-mando'!$E$4=$B6109),OR('Cuadro-de-mando'!$H$4="(Todas)",'Cuadro-de-mando'!$H$4=$C6109),OR('Cuadro-de-mando'!$K$4="(Todas)",'Cuadro-de-mando'!$K$4=$E6109),OR('Cuadro-de-mando'!$N$4="(Todos)",'Cuadro-de-mando'!$N$4=$F6109)),1,0))</f>
        <v>1</v>
      </c>
    </row>
    <row r="6110" spans="1:10" x14ac:dyDescent="0.25">
      <c r="A6110" t="str">
        <f>IF(Tienda_3!$A1310="","","Tienda 3")</f>
        <v>Tienda 3</v>
      </c>
      <c r="B6110" t="str">
        <f>IF($A6110="","",Tienda_3!B1310)</f>
        <v>Juguetes</v>
      </c>
      <c r="C6110" t="str">
        <f>IF($A6110="","",Tienda_3!G1310)</f>
        <v>Bogotá</v>
      </c>
      <c r="D6110" t="str">
        <f>IF($A6110="","",Tienda_3!F1310)</f>
        <v>Maria Alfonso</v>
      </c>
      <c r="E6110" t="str">
        <f>IF($A6110="","",Tienda_3!I1310)</f>
        <v>Tarjeta de crédito</v>
      </c>
      <c r="F6110">
        <f>IF($A6110="","",VALUE(RIGHT(Tienda_3!E1310,4)))</f>
        <v>2021</v>
      </c>
      <c r="G6110">
        <f>IF($A6110="","",Tienda_3!C1310)</f>
        <v>10400</v>
      </c>
      <c r="H6110">
        <f>IF($A6110="","",Tienda_3!D1310)</f>
        <v>0</v>
      </c>
      <c r="I6110">
        <f>IF($A6110="","",Tienda_3!H1310)</f>
        <v>5</v>
      </c>
      <c r="J6110">
        <f>IF($A6110="",0,IF(AND(OR('Cuadro-de-mando'!$B$4="(Todas)",'Cuadro-de-mando'!$B$4=$A6110),OR('Cuadro-de-mando'!$E$4="(Todas)",'Cuadro-de-mando'!$E$4=$B6110),OR('Cuadro-de-mando'!$H$4="(Todas)",'Cuadro-de-mando'!$H$4=$C6110),OR('Cuadro-de-mando'!$K$4="(Todas)",'Cuadro-de-mando'!$K$4=$E6110),OR('Cuadro-de-mando'!$N$4="(Todos)",'Cuadro-de-mando'!$N$4=$F6110)),1,0))</f>
        <v>1</v>
      </c>
    </row>
    <row r="6111" spans="1:10" x14ac:dyDescent="0.25">
      <c r="A6111" t="str">
        <f>IF(Tienda_3!$A1311="","","Tienda 3")</f>
        <v>Tienda 3</v>
      </c>
      <c r="B6111" t="str">
        <f>IF($A6111="","",Tienda_3!B1311)</f>
        <v>Electrónicos</v>
      </c>
      <c r="C6111" t="str">
        <f>IF($A6111="","",Tienda_3!G1311)</f>
        <v>Bogotá</v>
      </c>
      <c r="D6111" t="str">
        <f>IF($A6111="","",Tienda_3!F1311)</f>
        <v>Rafael Acosta</v>
      </c>
      <c r="E6111" t="str">
        <f>IF($A6111="","",Tienda_3!I1311)</f>
        <v>Nequi</v>
      </c>
      <c r="F6111">
        <f>IF($A6111="","",VALUE(RIGHT(Tienda_3!E1311,4)))</f>
        <v>2022</v>
      </c>
      <c r="G6111">
        <f>IF($A6111="","",Tienda_3!C1311)</f>
        <v>247300</v>
      </c>
      <c r="H6111">
        <f>IF($A6111="","",Tienda_3!D1311)</f>
        <v>13400</v>
      </c>
      <c r="I6111">
        <f>IF($A6111="","",Tienda_3!H1311)</f>
        <v>3</v>
      </c>
      <c r="J6111">
        <f>IF($A6111="",0,IF(AND(OR('Cuadro-de-mando'!$B$4="(Todas)",'Cuadro-de-mando'!$B$4=$A6111),OR('Cuadro-de-mando'!$E$4="(Todas)",'Cuadro-de-mando'!$E$4=$B6111),OR('Cuadro-de-mando'!$H$4="(Todas)",'Cuadro-de-mando'!$H$4=$C6111),OR('Cuadro-de-mando'!$K$4="(Todas)",'Cuadro-de-mando'!$K$4=$E6111),OR('Cuadro-de-mando'!$N$4="(Todos)",'Cuadro-de-mando'!$N$4=$F6111)),1,0))</f>
        <v>1</v>
      </c>
    </row>
    <row r="6112" spans="1:10" x14ac:dyDescent="0.25">
      <c r="A6112" t="str">
        <f>IF(Tienda_3!$A1312="","","Tienda 3")</f>
        <v>Tienda 3</v>
      </c>
      <c r="B6112" t="str">
        <f>IF($A6112="","",Tienda_3!B1312)</f>
        <v>Muebles</v>
      </c>
      <c r="C6112" t="str">
        <f>IF($A6112="","",Tienda_3!G1312)</f>
        <v>Bogotá</v>
      </c>
      <c r="D6112" t="str">
        <f>IF($A6112="","",Tienda_3!F1312)</f>
        <v>Lucas Olivera</v>
      </c>
      <c r="E6112" t="str">
        <f>IF($A6112="","",Tienda_3!I1312)</f>
        <v>Cupón</v>
      </c>
      <c r="F6112">
        <f>IF($A6112="","",VALUE(RIGHT(Tienda_3!E1312,4)))</f>
        <v>2020</v>
      </c>
      <c r="G6112">
        <f>IF($A6112="","",Tienda_3!C1312)</f>
        <v>298400</v>
      </c>
      <c r="H6112">
        <f>IF($A6112="","",Tienda_3!D1312)</f>
        <v>16400</v>
      </c>
      <c r="I6112">
        <f>IF($A6112="","",Tienda_3!H1312)</f>
        <v>5</v>
      </c>
      <c r="J6112">
        <f>IF($A6112="",0,IF(AND(OR('Cuadro-de-mando'!$B$4="(Todas)",'Cuadro-de-mando'!$B$4=$A6112),OR('Cuadro-de-mando'!$E$4="(Todas)",'Cuadro-de-mando'!$E$4=$B6112),OR('Cuadro-de-mando'!$H$4="(Todas)",'Cuadro-de-mando'!$H$4=$C6112),OR('Cuadro-de-mando'!$K$4="(Todas)",'Cuadro-de-mando'!$K$4=$E6112),OR('Cuadro-de-mando'!$N$4="(Todos)",'Cuadro-de-mando'!$N$4=$F6112)),1,0))</f>
        <v>1</v>
      </c>
    </row>
    <row r="6113" spans="1:10" x14ac:dyDescent="0.25">
      <c r="A6113" t="str">
        <f>IF(Tienda_3!$A1313="","","Tienda 3")</f>
        <v>Tienda 3</v>
      </c>
      <c r="B6113" t="str">
        <f>IF($A6113="","",Tienda_3!B1313)</f>
        <v>Electrónicos</v>
      </c>
      <c r="C6113" t="str">
        <f>IF($A6113="","",Tienda_3!G1313)</f>
        <v>Medellín</v>
      </c>
      <c r="D6113" t="str">
        <f>IF($A6113="","",Tienda_3!F1313)</f>
        <v>Blanca Ramirez</v>
      </c>
      <c r="E6113" t="str">
        <f>IF($A6113="","",Tienda_3!I1313)</f>
        <v>Tarjeta de crédito</v>
      </c>
      <c r="F6113">
        <f>IF($A6113="","",VALUE(RIGHT(Tienda_3!E1313,4)))</f>
        <v>2021</v>
      </c>
      <c r="G6113">
        <f>IF($A6113="","",Tienda_3!C1313)</f>
        <v>74600</v>
      </c>
      <c r="H6113">
        <f>IF($A6113="","",Tienda_3!D1313)</f>
        <v>4200</v>
      </c>
      <c r="I6113">
        <f>IF($A6113="","",Tienda_3!H1313)</f>
        <v>5</v>
      </c>
      <c r="J6113">
        <f>IF($A6113="",0,IF(AND(OR('Cuadro-de-mando'!$B$4="(Todas)",'Cuadro-de-mando'!$B$4=$A6113),OR('Cuadro-de-mando'!$E$4="(Todas)",'Cuadro-de-mando'!$E$4=$B6113),OR('Cuadro-de-mando'!$H$4="(Todas)",'Cuadro-de-mando'!$H$4=$C6113),OR('Cuadro-de-mando'!$K$4="(Todas)",'Cuadro-de-mando'!$K$4=$E6113),OR('Cuadro-de-mando'!$N$4="(Todos)",'Cuadro-de-mando'!$N$4=$F6113)),1,0))</f>
        <v>1</v>
      </c>
    </row>
    <row r="6114" spans="1:10" x14ac:dyDescent="0.25">
      <c r="A6114" t="str">
        <f>IF(Tienda_3!$A1314="","","Tienda 3")</f>
        <v>Tienda 3</v>
      </c>
      <c r="B6114" t="str">
        <f>IF($A6114="","",Tienda_3!B1314)</f>
        <v>Juguetes</v>
      </c>
      <c r="C6114" t="str">
        <f>IF($A6114="","",Tienda_3!G1314)</f>
        <v>Bucaramanga</v>
      </c>
      <c r="D6114" t="str">
        <f>IF($A6114="","",Tienda_3!F1314)</f>
        <v>Blanca Ramirez</v>
      </c>
      <c r="E6114" t="str">
        <f>IF($A6114="","",Tienda_3!I1314)</f>
        <v>Tarjeta de crédito</v>
      </c>
      <c r="F6114">
        <f>IF($A6114="","",VALUE(RIGHT(Tienda_3!E1314,4)))</f>
        <v>2021</v>
      </c>
      <c r="G6114">
        <f>IF($A6114="","",Tienda_3!C1314)</f>
        <v>19900</v>
      </c>
      <c r="H6114">
        <f>IF($A6114="","",Tienda_3!D1314)</f>
        <v>1700</v>
      </c>
      <c r="I6114">
        <f>IF($A6114="","",Tienda_3!H1314)</f>
        <v>1</v>
      </c>
      <c r="J6114">
        <f>IF($A6114="",0,IF(AND(OR('Cuadro-de-mando'!$B$4="(Todas)",'Cuadro-de-mando'!$B$4=$A6114),OR('Cuadro-de-mando'!$E$4="(Todas)",'Cuadro-de-mando'!$E$4=$B6114),OR('Cuadro-de-mando'!$H$4="(Todas)",'Cuadro-de-mando'!$H$4=$C6114),OR('Cuadro-de-mando'!$K$4="(Todas)",'Cuadro-de-mando'!$K$4=$E6114),OR('Cuadro-de-mando'!$N$4="(Todos)",'Cuadro-de-mando'!$N$4=$F6114)),1,0))</f>
        <v>1</v>
      </c>
    </row>
    <row r="6115" spans="1:10" x14ac:dyDescent="0.25">
      <c r="A6115" t="str">
        <f>IF(Tienda_3!$A1315="","","Tienda 3")</f>
        <v>Tienda 3</v>
      </c>
      <c r="B6115" t="str">
        <f>IF($A6115="","",Tienda_3!B1315)</f>
        <v>Deportes y diversión</v>
      </c>
      <c r="C6115" t="str">
        <f>IF($A6115="","",Tienda_3!G1315)</f>
        <v>Barranquilla</v>
      </c>
      <c r="D6115" t="str">
        <f>IF($A6115="","",Tienda_3!F1315)</f>
        <v>Lucas Olivera</v>
      </c>
      <c r="E6115" t="str">
        <f>IF($A6115="","",Tienda_3!I1315)</f>
        <v>Tarjeta de crédito</v>
      </c>
      <c r="F6115">
        <f>IF($A6115="","",VALUE(RIGHT(Tienda_3!E1315,4)))</f>
        <v>2021</v>
      </c>
      <c r="G6115">
        <f>IF($A6115="","",Tienda_3!C1315)</f>
        <v>39200</v>
      </c>
      <c r="H6115">
        <f>IF($A6115="","",Tienda_3!D1315)</f>
        <v>2300</v>
      </c>
      <c r="I6115">
        <f>IF($A6115="","",Tienda_3!H1315)</f>
        <v>5</v>
      </c>
      <c r="J6115">
        <f>IF($A6115="",0,IF(AND(OR('Cuadro-de-mando'!$B$4="(Todas)",'Cuadro-de-mando'!$B$4=$A6115),OR('Cuadro-de-mando'!$E$4="(Todas)",'Cuadro-de-mando'!$E$4=$B6115),OR('Cuadro-de-mando'!$H$4="(Todas)",'Cuadro-de-mando'!$H$4=$C6115),OR('Cuadro-de-mando'!$K$4="(Todas)",'Cuadro-de-mando'!$K$4=$E6115),OR('Cuadro-de-mando'!$N$4="(Todos)",'Cuadro-de-mando'!$N$4=$F6115)),1,0))</f>
        <v>1</v>
      </c>
    </row>
    <row r="6116" spans="1:10" x14ac:dyDescent="0.25">
      <c r="A6116" t="str">
        <f>IF(Tienda_3!$A1316="","","Tienda 3")</f>
        <v>Tienda 3</v>
      </c>
      <c r="B6116" t="str">
        <f>IF($A6116="","",Tienda_3!B1316)</f>
        <v>Electrodomésticos</v>
      </c>
      <c r="C6116" t="str">
        <f>IF($A6116="","",Tienda_3!G1316)</f>
        <v>Bogotá</v>
      </c>
      <c r="D6116" t="str">
        <f>IF($A6116="","",Tienda_3!F1316)</f>
        <v>Mariana Herrera</v>
      </c>
      <c r="E6116" t="str">
        <f>IF($A6116="","",Tienda_3!I1316)</f>
        <v>Nequi</v>
      </c>
      <c r="F6116">
        <f>IF($A6116="","",VALUE(RIGHT(Tienda_3!E1316,4)))</f>
        <v>2022</v>
      </c>
      <c r="G6116">
        <f>IF($A6116="","",Tienda_3!C1316)</f>
        <v>1156300</v>
      </c>
      <c r="H6116">
        <f>IF($A6116="","",Tienda_3!D1316)</f>
        <v>61800</v>
      </c>
      <c r="I6116">
        <f>IF($A6116="","",Tienda_3!H1316)</f>
        <v>5</v>
      </c>
      <c r="J6116">
        <f>IF($A6116="",0,IF(AND(OR('Cuadro-de-mando'!$B$4="(Todas)",'Cuadro-de-mando'!$B$4=$A6116),OR('Cuadro-de-mando'!$E$4="(Todas)",'Cuadro-de-mando'!$E$4=$B6116),OR('Cuadro-de-mando'!$H$4="(Todas)",'Cuadro-de-mando'!$H$4=$C6116),OR('Cuadro-de-mando'!$K$4="(Todas)",'Cuadro-de-mando'!$K$4=$E6116),OR('Cuadro-de-mando'!$N$4="(Todos)",'Cuadro-de-mando'!$N$4=$F6116)),1,0))</f>
        <v>1</v>
      </c>
    </row>
    <row r="6117" spans="1:10" x14ac:dyDescent="0.25">
      <c r="A6117" t="str">
        <f>IF(Tienda_3!$A1317="","","Tienda 3")</f>
        <v>Tienda 3</v>
      </c>
      <c r="B6117" t="str">
        <f>IF($A6117="","",Tienda_3!B1317)</f>
        <v>Juguetes</v>
      </c>
      <c r="C6117" t="str">
        <f>IF($A6117="","",Tienda_3!G1317)</f>
        <v>Medellín</v>
      </c>
      <c r="D6117" t="str">
        <f>IF($A6117="","",Tienda_3!F1317)</f>
        <v>Felipe Santos</v>
      </c>
      <c r="E6117" t="str">
        <f>IF($A6117="","",Tienda_3!I1317)</f>
        <v>Tarjeta de crédito</v>
      </c>
      <c r="F6117">
        <f>IF($A6117="","",VALUE(RIGHT(Tienda_3!E1317,4)))</f>
        <v>2022</v>
      </c>
      <c r="G6117">
        <f>IF($A6117="","",Tienda_3!C1317)</f>
        <v>170800</v>
      </c>
      <c r="H6117">
        <f>IF($A6117="","",Tienda_3!D1317)</f>
        <v>10100</v>
      </c>
      <c r="I6117">
        <f>IF($A6117="","",Tienda_3!H1317)</f>
        <v>5</v>
      </c>
      <c r="J6117">
        <f>IF($A6117="",0,IF(AND(OR('Cuadro-de-mando'!$B$4="(Todas)",'Cuadro-de-mando'!$B$4=$A6117),OR('Cuadro-de-mando'!$E$4="(Todas)",'Cuadro-de-mando'!$E$4=$B6117),OR('Cuadro-de-mando'!$H$4="(Todas)",'Cuadro-de-mando'!$H$4=$C6117),OR('Cuadro-de-mando'!$K$4="(Todas)",'Cuadro-de-mando'!$K$4=$E6117),OR('Cuadro-de-mando'!$N$4="(Todos)",'Cuadro-de-mando'!$N$4=$F6117)),1,0))</f>
        <v>1</v>
      </c>
    </row>
    <row r="6118" spans="1:10" x14ac:dyDescent="0.25">
      <c r="A6118" t="str">
        <f>IF(Tienda_3!$A1318="","","Tienda 3")</f>
        <v>Tienda 3</v>
      </c>
      <c r="B6118" t="str">
        <f>IF($A6118="","",Tienda_3!B1318)</f>
        <v>Libros</v>
      </c>
      <c r="C6118" t="str">
        <f>IF($A6118="","",Tienda_3!G1318)</f>
        <v>Cali</v>
      </c>
      <c r="D6118" t="str">
        <f>IF($A6118="","",Tienda_3!F1318)</f>
        <v>Blanca Ramirez</v>
      </c>
      <c r="E6118" t="str">
        <f>IF($A6118="","",Tienda_3!I1318)</f>
        <v>Tarjeta de crédito</v>
      </c>
      <c r="F6118">
        <f>IF($A6118="","",VALUE(RIGHT(Tienda_3!E1318,4)))</f>
        <v>2022</v>
      </c>
      <c r="G6118">
        <f>IF($A6118="","",Tienda_3!C1318)</f>
        <v>43100</v>
      </c>
      <c r="H6118">
        <f>IF($A6118="","",Tienda_3!D1318)</f>
        <v>2700</v>
      </c>
      <c r="I6118">
        <f>IF($A6118="","",Tienda_3!H1318)</f>
        <v>5</v>
      </c>
      <c r="J6118">
        <f>IF($A6118="",0,IF(AND(OR('Cuadro-de-mando'!$B$4="(Todas)",'Cuadro-de-mando'!$B$4=$A6118),OR('Cuadro-de-mando'!$E$4="(Todas)",'Cuadro-de-mando'!$E$4=$B6118),OR('Cuadro-de-mando'!$H$4="(Todas)",'Cuadro-de-mando'!$H$4=$C6118),OR('Cuadro-de-mando'!$K$4="(Todas)",'Cuadro-de-mando'!$K$4=$E6118),OR('Cuadro-de-mando'!$N$4="(Todos)",'Cuadro-de-mando'!$N$4=$F6118)),1,0))</f>
        <v>1</v>
      </c>
    </row>
    <row r="6119" spans="1:10" x14ac:dyDescent="0.25">
      <c r="A6119" t="str">
        <f>IF(Tienda_3!$A1319="","","Tienda 3")</f>
        <v>Tienda 3</v>
      </c>
      <c r="B6119" t="str">
        <f>IF($A6119="","",Tienda_3!B1319)</f>
        <v>Juguetes</v>
      </c>
      <c r="C6119" t="str">
        <f>IF($A6119="","",Tienda_3!G1319)</f>
        <v>Riohacha</v>
      </c>
      <c r="D6119" t="str">
        <f>IF($A6119="","",Tienda_3!F1319)</f>
        <v>Maria Alfonso</v>
      </c>
      <c r="E6119" t="str">
        <f>IF($A6119="","",Tienda_3!I1319)</f>
        <v>Tarjeta de crédito</v>
      </c>
      <c r="F6119">
        <f>IF($A6119="","",VALUE(RIGHT(Tienda_3!E1319,4)))</f>
        <v>2022</v>
      </c>
      <c r="G6119">
        <f>IF($A6119="","",Tienda_3!C1319)</f>
        <v>62700</v>
      </c>
      <c r="H6119">
        <f>IF($A6119="","",Tienda_3!D1319)</f>
        <v>8000</v>
      </c>
      <c r="I6119">
        <f>IF($A6119="","",Tienda_3!H1319)</f>
        <v>5</v>
      </c>
      <c r="J6119">
        <f>IF($A6119="",0,IF(AND(OR('Cuadro-de-mando'!$B$4="(Todas)",'Cuadro-de-mando'!$B$4=$A6119),OR('Cuadro-de-mando'!$E$4="(Todas)",'Cuadro-de-mando'!$E$4=$B6119),OR('Cuadro-de-mando'!$H$4="(Todas)",'Cuadro-de-mando'!$H$4=$C6119),OR('Cuadro-de-mando'!$K$4="(Todas)",'Cuadro-de-mando'!$K$4=$E6119),OR('Cuadro-de-mando'!$N$4="(Todos)",'Cuadro-de-mando'!$N$4=$F6119)),1,0))</f>
        <v>1</v>
      </c>
    </row>
    <row r="6120" spans="1:10" x14ac:dyDescent="0.25">
      <c r="A6120" t="str">
        <f>IF(Tienda_3!$A1320="","","Tienda 3")</f>
        <v>Tienda 3</v>
      </c>
      <c r="B6120" t="str">
        <f>IF($A6120="","",Tienda_3!B1320)</f>
        <v>Muebles</v>
      </c>
      <c r="C6120" t="str">
        <f>IF($A6120="","",Tienda_3!G1320)</f>
        <v>Medellín</v>
      </c>
      <c r="D6120" t="str">
        <f>IF($A6120="","",Tienda_3!F1320)</f>
        <v>Pedro Gomez</v>
      </c>
      <c r="E6120" t="str">
        <f>IF($A6120="","",Tienda_3!I1320)</f>
        <v>Tarjeta de crédito</v>
      </c>
      <c r="F6120">
        <f>IF($A6120="","",VALUE(RIGHT(Tienda_3!E1320,4)))</f>
        <v>2021</v>
      </c>
      <c r="G6120">
        <f>IF($A6120="","",Tienda_3!C1320)</f>
        <v>307200</v>
      </c>
      <c r="H6120">
        <f>IF($A6120="","",Tienda_3!D1320)</f>
        <v>16600</v>
      </c>
      <c r="I6120">
        <f>IF($A6120="","",Tienda_3!H1320)</f>
        <v>3</v>
      </c>
      <c r="J6120">
        <f>IF($A6120="",0,IF(AND(OR('Cuadro-de-mando'!$B$4="(Todas)",'Cuadro-de-mando'!$B$4=$A6120),OR('Cuadro-de-mando'!$E$4="(Todas)",'Cuadro-de-mando'!$E$4=$B6120),OR('Cuadro-de-mando'!$H$4="(Todas)",'Cuadro-de-mando'!$H$4=$C6120),OR('Cuadro-de-mando'!$K$4="(Todas)",'Cuadro-de-mando'!$K$4=$E6120),OR('Cuadro-de-mando'!$N$4="(Todos)",'Cuadro-de-mando'!$N$4=$F6120)),1,0))</f>
        <v>1</v>
      </c>
    </row>
    <row r="6121" spans="1:10" x14ac:dyDescent="0.25">
      <c r="A6121" t="str">
        <f>IF(Tienda_3!$A1321="","","Tienda 3")</f>
        <v>Tienda 3</v>
      </c>
      <c r="B6121" t="str">
        <f>IF($A6121="","",Tienda_3!B1321)</f>
        <v>Libros</v>
      </c>
      <c r="C6121" t="str">
        <f>IF($A6121="","",Tienda_3!G1321)</f>
        <v>Bogotá</v>
      </c>
      <c r="D6121" t="str">
        <f>IF($A6121="","",Tienda_3!F1321)</f>
        <v>Lucas Olivera</v>
      </c>
      <c r="E6121" t="str">
        <f>IF($A6121="","",Tienda_3!I1321)</f>
        <v>Tarjeta de crédito</v>
      </c>
      <c r="F6121">
        <f>IF($A6121="","",VALUE(RIGHT(Tienda_3!E1321,4)))</f>
        <v>2020</v>
      </c>
      <c r="G6121">
        <f>IF($A6121="","",Tienda_3!C1321)</f>
        <v>34000</v>
      </c>
      <c r="H6121">
        <f>IF($A6121="","",Tienda_3!D1321)</f>
        <v>0</v>
      </c>
      <c r="I6121">
        <f>IF($A6121="","",Tienda_3!H1321)</f>
        <v>5</v>
      </c>
      <c r="J6121">
        <f>IF($A6121="",0,IF(AND(OR('Cuadro-de-mando'!$B$4="(Todas)",'Cuadro-de-mando'!$B$4=$A6121),OR('Cuadro-de-mando'!$E$4="(Todas)",'Cuadro-de-mando'!$E$4=$B6121),OR('Cuadro-de-mando'!$H$4="(Todas)",'Cuadro-de-mando'!$H$4=$C6121),OR('Cuadro-de-mando'!$K$4="(Todas)",'Cuadro-de-mando'!$K$4=$E6121),OR('Cuadro-de-mando'!$N$4="(Todos)",'Cuadro-de-mando'!$N$4=$F6121)),1,0))</f>
        <v>1</v>
      </c>
    </row>
    <row r="6122" spans="1:10" x14ac:dyDescent="0.25">
      <c r="A6122" t="str">
        <f>IF(Tienda_3!$A1322="","","Tienda 3")</f>
        <v>Tienda 3</v>
      </c>
      <c r="B6122" t="str">
        <f>IF($A6122="","",Tienda_3!B1322)</f>
        <v>Deportes y diversión</v>
      </c>
      <c r="C6122" t="str">
        <f>IF($A6122="","",Tienda_3!G1322)</f>
        <v>Bogotá</v>
      </c>
      <c r="D6122" t="str">
        <f>IF($A6122="","",Tienda_3!F1322)</f>
        <v>Ángel Rodriguez</v>
      </c>
      <c r="E6122" t="str">
        <f>IF($A6122="","",Tienda_3!I1322)</f>
        <v>Tarjeta de crédito</v>
      </c>
      <c r="F6122">
        <f>IF($A6122="","",VALUE(RIGHT(Tienda_3!E1322,4)))</f>
        <v>2022</v>
      </c>
      <c r="G6122">
        <f>IF($A6122="","",Tienda_3!C1322)</f>
        <v>48100</v>
      </c>
      <c r="H6122">
        <f>IF($A6122="","",Tienda_3!D1322)</f>
        <v>3000</v>
      </c>
      <c r="I6122">
        <f>IF($A6122="","",Tienda_3!H1322)</f>
        <v>5</v>
      </c>
      <c r="J6122">
        <f>IF($A6122="",0,IF(AND(OR('Cuadro-de-mando'!$B$4="(Todas)",'Cuadro-de-mando'!$B$4=$A6122),OR('Cuadro-de-mando'!$E$4="(Todas)",'Cuadro-de-mando'!$E$4=$B6122),OR('Cuadro-de-mando'!$H$4="(Todas)",'Cuadro-de-mando'!$H$4=$C6122),OR('Cuadro-de-mando'!$K$4="(Todas)",'Cuadro-de-mando'!$K$4=$E6122),OR('Cuadro-de-mando'!$N$4="(Todos)",'Cuadro-de-mando'!$N$4=$F6122)),1,0))</f>
        <v>1</v>
      </c>
    </row>
    <row r="6123" spans="1:10" x14ac:dyDescent="0.25">
      <c r="A6123" t="str">
        <f>IF(Tienda_3!$A1323="","","Tienda 3")</f>
        <v>Tienda 3</v>
      </c>
      <c r="B6123" t="str">
        <f>IF($A6123="","",Tienda_3!B1323)</f>
        <v>Electrodomésticos</v>
      </c>
      <c r="C6123" t="str">
        <f>IF($A6123="","",Tienda_3!G1323)</f>
        <v>Riohacha</v>
      </c>
      <c r="D6123" t="str">
        <f>IF($A6123="","",Tienda_3!F1323)</f>
        <v>Beatriz Morales</v>
      </c>
      <c r="E6123" t="str">
        <f>IF($A6123="","",Tienda_3!I1323)</f>
        <v>Nequi</v>
      </c>
      <c r="F6123">
        <f>IF($A6123="","",VALUE(RIGHT(Tienda_3!E1323,4)))</f>
        <v>2021</v>
      </c>
      <c r="G6123">
        <f>IF($A6123="","",Tienda_3!C1323)</f>
        <v>1281900</v>
      </c>
      <c r="H6123">
        <f>IF($A6123="","",Tienda_3!D1323)</f>
        <v>66400</v>
      </c>
      <c r="I6123">
        <f>IF($A6123="","",Tienda_3!H1323)</f>
        <v>5</v>
      </c>
      <c r="J6123">
        <f>IF($A6123="",0,IF(AND(OR('Cuadro-de-mando'!$B$4="(Todas)",'Cuadro-de-mando'!$B$4=$A6123),OR('Cuadro-de-mando'!$E$4="(Todas)",'Cuadro-de-mando'!$E$4=$B6123),OR('Cuadro-de-mando'!$H$4="(Todas)",'Cuadro-de-mando'!$H$4=$C6123),OR('Cuadro-de-mando'!$K$4="(Todas)",'Cuadro-de-mando'!$K$4=$E6123),OR('Cuadro-de-mando'!$N$4="(Todos)",'Cuadro-de-mando'!$N$4=$F6123)),1,0))</f>
        <v>1</v>
      </c>
    </row>
    <row r="6124" spans="1:10" x14ac:dyDescent="0.25">
      <c r="A6124" t="str">
        <f>IF(Tienda_3!$A1324="","","Tienda 3")</f>
        <v>Tienda 3</v>
      </c>
      <c r="B6124" t="str">
        <f>IF($A6124="","",Tienda_3!B1324)</f>
        <v>Deportes y diversión</v>
      </c>
      <c r="C6124" t="str">
        <f>IF($A6124="","",Tienda_3!G1324)</f>
        <v>Bogotá</v>
      </c>
      <c r="D6124" t="str">
        <f>IF($A6124="","",Tienda_3!F1324)</f>
        <v>Ángel Rodriguez</v>
      </c>
      <c r="E6124" t="str">
        <f>IF($A6124="","",Tienda_3!I1324)</f>
        <v>Tarjeta de crédito</v>
      </c>
      <c r="F6124">
        <f>IF($A6124="","",VALUE(RIGHT(Tienda_3!E1324,4)))</f>
        <v>2020</v>
      </c>
      <c r="G6124">
        <f>IF($A6124="","",Tienda_3!C1324)</f>
        <v>62600</v>
      </c>
      <c r="H6124">
        <f>IF($A6124="","",Tienda_3!D1324)</f>
        <v>3500</v>
      </c>
      <c r="I6124">
        <f>IF($A6124="","",Tienda_3!H1324)</f>
        <v>5</v>
      </c>
      <c r="J6124">
        <f>IF($A6124="",0,IF(AND(OR('Cuadro-de-mando'!$B$4="(Todas)",'Cuadro-de-mando'!$B$4=$A6124),OR('Cuadro-de-mando'!$E$4="(Todas)",'Cuadro-de-mando'!$E$4=$B6124),OR('Cuadro-de-mando'!$H$4="(Todas)",'Cuadro-de-mando'!$H$4=$C6124),OR('Cuadro-de-mando'!$K$4="(Todas)",'Cuadro-de-mando'!$K$4=$E6124),OR('Cuadro-de-mando'!$N$4="(Todos)",'Cuadro-de-mando'!$N$4=$F6124)),1,0))</f>
        <v>1</v>
      </c>
    </row>
    <row r="6125" spans="1:10" x14ac:dyDescent="0.25">
      <c r="A6125" t="str">
        <f>IF(Tienda_3!$A1325="","","Tienda 3")</f>
        <v>Tienda 3</v>
      </c>
      <c r="B6125" t="str">
        <f>IF($A6125="","",Tienda_3!B1325)</f>
        <v>Muebles</v>
      </c>
      <c r="C6125" t="str">
        <f>IF($A6125="","",Tienda_3!G1325)</f>
        <v>Medellín</v>
      </c>
      <c r="D6125" t="str">
        <f>IF($A6125="","",Tienda_3!F1325)</f>
        <v>Camila Rivera</v>
      </c>
      <c r="E6125" t="str">
        <f>IF($A6125="","",Tienda_3!I1325)</f>
        <v>Nequi</v>
      </c>
      <c r="F6125">
        <f>IF($A6125="","",VALUE(RIGHT(Tienda_3!E1325,4)))</f>
        <v>2022</v>
      </c>
      <c r="G6125">
        <f>IF($A6125="","",Tienda_3!C1325)</f>
        <v>201000</v>
      </c>
      <c r="H6125">
        <f>IF($A6125="","",Tienda_3!D1325)</f>
        <v>8900</v>
      </c>
      <c r="I6125">
        <f>IF($A6125="","",Tienda_3!H1325)</f>
        <v>1</v>
      </c>
      <c r="J6125">
        <f>IF($A6125="",0,IF(AND(OR('Cuadro-de-mando'!$B$4="(Todas)",'Cuadro-de-mando'!$B$4=$A6125),OR('Cuadro-de-mando'!$E$4="(Todas)",'Cuadro-de-mando'!$E$4=$B6125),OR('Cuadro-de-mando'!$H$4="(Todas)",'Cuadro-de-mando'!$H$4=$C6125),OR('Cuadro-de-mando'!$K$4="(Todas)",'Cuadro-de-mando'!$K$4=$E6125),OR('Cuadro-de-mando'!$N$4="(Todos)",'Cuadro-de-mando'!$N$4=$F6125)),1,0))</f>
        <v>1</v>
      </c>
    </row>
    <row r="6126" spans="1:10" x14ac:dyDescent="0.25">
      <c r="A6126" t="str">
        <f>IF(Tienda_3!$A1326="","","Tienda 3")</f>
        <v>Tienda 3</v>
      </c>
      <c r="B6126" t="str">
        <f>IF($A6126="","",Tienda_3!B1326)</f>
        <v>Instrumentos musicales</v>
      </c>
      <c r="C6126" t="str">
        <f>IF($A6126="","",Tienda_3!G1326)</f>
        <v>Cali</v>
      </c>
      <c r="D6126" t="str">
        <f>IF($A6126="","",Tienda_3!F1326)</f>
        <v>Mariana Herrera</v>
      </c>
      <c r="E6126" t="str">
        <f>IF($A6126="","",Tienda_3!I1326)</f>
        <v>Tarjeta de crédito</v>
      </c>
      <c r="F6126">
        <f>IF($A6126="","",VALUE(RIGHT(Tienda_3!E1326,4)))</f>
        <v>2021</v>
      </c>
      <c r="G6126">
        <f>IF($A6126="","",Tienda_3!C1326)</f>
        <v>97000</v>
      </c>
      <c r="H6126">
        <f>IF($A6126="","",Tienda_3!D1326)</f>
        <v>5900</v>
      </c>
      <c r="I6126">
        <f>IF($A6126="","",Tienda_3!H1326)</f>
        <v>5</v>
      </c>
      <c r="J6126">
        <f>IF($A6126="",0,IF(AND(OR('Cuadro-de-mando'!$B$4="(Todas)",'Cuadro-de-mando'!$B$4=$A6126),OR('Cuadro-de-mando'!$E$4="(Todas)",'Cuadro-de-mando'!$E$4=$B6126),OR('Cuadro-de-mando'!$H$4="(Todas)",'Cuadro-de-mando'!$H$4=$C6126),OR('Cuadro-de-mando'!$K$4="(Todas)",'Cuadro-de-mando'!$K$4=$E6126),OR('Cuadro-de-mando'!$N$4="(Todos)",'Cuadro-de-mando'!$N$4=$F6126)),1,0))</f>
        <v>1</v>
      </c>
    </row>
    <row r="6127" spans="1:10" x14ac:dyDescent="0.25">
      <c r="A6127" t="str">
        <f>IF(Tienda_3!$A1327="","","Tienda 3")</f>
        <v>Tienda 3</v>
      </c>
      <c r="B6127" t="str">
        <f>IF($A6127="","",Tienda_3!B1327)</f>
        <v>Muebles</v>
      </c>
      <c r="C6127" t="str">
        <f>IF($A6127="","",Tienda_3!G1327)</f>
        <v>Medellín</v>
      </c>
      <c r="D6127" t="str">
        <f>IF($A6127="","",Tienda_3!F1327)</f>
        <v>Rafael Acosta</v>
      </c>
      <c r="E6127" t="str">
        <f>IF($A6127="","",Tienda_3!I1327)</f>
        <v>Cupón</v>
      </c>
      <c r="F6127">
        <f>IF($A6127="","",VALUE(RIGHT(Tienda_3!E1327,4)))</f>
        <v>2022</v>
      </c>
      <c r="G6127">
        <f>IF($A6127="","",Tienda_3!C1327)</f>
        <v>374000</v>
      </c>
      <c r="H6127">
        <f>IF($A6127="","",Tienda_3!D1327)</f>
        <v>20300</v>
      </c>
      <c r="I6127">
        <f>IF($A6127="","",Tienda_3!H1327)</f>
        <v>5</v>
      </c>
      <c r="J6127">
        <f>IF($A6127="",0,IF(AND(OR('Cuadro-de-mando'!$B$4="(Todas)",'Cuadro-de-mando'!$B$4=$A6127),OR('Cuadro-de-mando'!$E$4="(Todas)",'Cuadro-de-mando'!$E$4=$B6127),OR('Cuadro-de-mando'!$H$4="(Todas)",'Cuadro-de-mando'!$H$4=$C6127),OR('Cuadro-de-mando'!$K$4="(Todas)",'Cuadro-de-mando'!$K$4=$E6127),OR('Cuadro-de-mando'!$N$4="(Todos)",'Cuadro-de-mando'!$N$4=$F6127)),1,0))</f>
        <v>1</v>
      </c>
    </row>
    <row r="6128" spans="1:10" x14ac:dyDescent="0.25">
      <c r="A6128" t="str">
        <f>IF(Tienda_3!$A1328="","","Tienda 3")</f>
        <v>Tienda 3</v>
      </c>
      <c r="B6128" t="str">
        <f>IF($A6128="","",Tienda_3!B1328)</f>
        <v>Artículos para el hogar</v>
      </c>
      <c r="C6128" t="str">
        <f>IF($A6128="","",Tienda_3!G1328)</f>
        <v>Bogotá</v>
      </c>
      <c r="D6128" t="str">
        <f>IF($A6128="","",Tienda_3!F1328)</f>
        <v>Ángel Rodriguez</v>
      </c>
      <c r="E6128" t="str">
        <f>IF($A6128="","",Tienda_3!I1328)</f>
        <v>Tarjeta de crédito</v>
      </c>
      <c r="F6128">
        <f>IF($A6128="","",VALUE(RIGHT(Tienda_3!E1328,4)))</f>
        <v>2022</v>
      </c>
      <c r="G6128">
        <f>IF($A6128="","",Tienda_3!C1328)</f>
        <v>91200</v>
      </c>
      <c r="H6128">
        <f>IF($A6128="","",Tienda_3!D1328)</f>
        <v>5100</v>
      </c>
      <c r="I6128">
        <f>IF($A6128="","",Tienda_3!H1328)</f>
        <v>5</v>
      </c>
      <c r="J6128">
        <f>IF($A6128="",0,IF(AND(OR('Cuadro-de-mando'!$B$4="(Todas)",'Cuadro-de-mando'!$B$4=$A6128),OR('Cuadro-de-mando'!$E$4="(Todas)",'Cuadro-de-mando'!$E$4=$B6128),OR('Cuadro-de-mando'!$H$4="(Todas)",'Cuadro-de-mando'!$H$4=$C6128),OR('Cuadro-de-mando'!$K$4="(Todas)",'Cuadro-de-mando'!$K$4=$E6128),OR('Cuadro-de-mando'!$N$4="(Todos)",'Cuadro-de-mando'!$N$4=$F6128)),1,0))</f>
        <v>1</v>
      </c>
    </row>
    <row r="6129" spans="1:10" x14ac:dyDescent="0.25">
      <c r="A6129" t="str">
        <f>IF(Tienda_3!$A1329="","","Tienda 3")</f>
        <v>Tienda 3</v>
      </c>
      <c r="B6129" t="str">
        <f>IF($A6129="","",Tienda_3!B1329)</f>
        <v>Juguetes</v>
      </c>
      <c r="C6129" t="str">
        <f>IF($A6129="","",Tienda_3!G1329)</f>
        <v>Bogotá</v>
      </c>
      <c r="D6129" t="str">
        <f>IF($A6129="","",Tienda_3!F1329)</f>
        <v>Rafael Acosta</v>
      </c>
      <c r="E6129" t="str">
        <f>IF($A6129="","",Tienda_3!I1329)</f>
        <v>Nequi</v>
      </c>
      <c r="F6129">
        <f>IF($A6129="","",VALUE(RIGHT(Tienda_3!E1329,4)))</f>
        <v>2022</v>
      </c>
      <c r="G6129">
        <f>IF($A6129="","",Tienda_3!C1329)</f>
        <v>59600</v>
      </c>
      <c r="H6129">
        <f>IF($A6129="","",Tienda_3!D1329)</f>
        <v>1400</v>
      </c>
      <c r="I6129">
        <f>IF($A6129="","",Tienda_3!H1329)</f>
        <v>4</v>
      </c>
      <c r="J6129">
        <f>IF($A6129="",0,IF(AND(OR('Cuadro-de-mando'!$B$4="(Todas)",'Cuadro-de-mando'!$B$4=$A6129),OR('Cuadro-de-mando'!$E$4="(Todas)",'Cuadro-de-mando'!$E$4=$B6129),OR('Cuadro-de-mando'!$H$4="(Todas)",'Cuadro-de-mando'!$H$4=$C6129),OR('Cuadro-de-mando'!$K$4="(Todas)",'Cuadro-de-mando'!$K$4=$E6129),OR('Cuadro-de-mando'!$N$4="(Todos)",'Cuadro-de-mando'!$N$4=$F6129)),1,0))</f>
        <v>1</v>
      </c>
    </row>
    <row r="6130" spans="1:10" x14ac:dyDescent="0.25">
      <c r="A6130" t="str">
        <f>IF(Tienda_3!$A1330="","","Tienda 3")</f>
        <v>Tienda 3</v>
      </c>
      <c r="B6130" t="str">
        <f>IF($A6130="","",Tienda_3!B1330)</f>
        <v>Electrónicos</v>
      </c>
      <c r="C6130" t="str">
        <f>IF($A6130="","",Tienda_3!G1330)</f>
        <v>Bogotá</v>
      </c>
      <c r="D6130" t="str">
        <f>IF($A6130="","",Tienda_3!F1330)</f>
        <v>Camila Rivera</v>
      </c>
      <c r="E6130" t="str">
        <f>IF($A6130="","",Tienda_3!I1330)</f>
        <v>Tarjeta de crédito</v>
      </c>
      <c r="F6130">
        <f>IF($A6130="","",VALUE(RIGHT(Tienda_3!E1330,4)))</f>
        <v>2021</v>
      </c>
      <c r="G6130">
        <f>IF($A6130="","",Tienda_3!C1330)</f>
        <v>1140400</v>
      </c>
      <c r="H6130">
        <f>IF($A6130="","",Tienda_3!D1330)</f>
        <v>58900</v>
      </c>
      <c r="I6130">
        <f>IF($A6130="","",Tienda_3!H1330)</f>
        <v>5</v>
      </c>
      <c r="J6130">
        <f>IF($A6130="",0,IF(AND(OR('Cuadro-de-mando'!$B$4="(Todas)",'Cuadro-de-mando'!$B$4=$A6130),OR('Cuadro-de-mando'!$E$4="(Todas)",'Cuadro-de-mando'!$E$4=$B6130),OR('Cuadro-de-mando'!$H$4="(Todas)",'Cuadro-de-mando'!$H$4=$C6130),OR('Cuadro-de-mando'!$K$4="(Todas)",'Cuadro-de-mando'!$K$4=$E6130),OR('Cuadro-de-mando'!$N$4="(Todos)",'Cuadro-de-mando'!$N$4=$F6130)),1,0))</f>
        <v>1</v>
      </c>
    </row>
    <row r="6131" spans="1:10" x14ac:dyDescent="0.25">
      <c r="A6131" t="str">
        <f>IF(Tienda_3!$A1331="","","Tienda 3")</f>
        <v>Tienda 3</v>
      </c>
      <c r="B6131" t="str">
        <f>IF($A6131="","",Tienda_3!B1331)</f>
        <v>Instrumentos musicales</v>
      </c>
      <c r="C6131" t="str">
        <f>IF($A6131="","",Tienda_3!G1331)</f>
        <v>Bogotá</v>
      </c>
      <c r="D6131" t="str">
        <f>IF($A6131="","",Tienda_3!F1331)</f>
        <v>Juan Fernandez</v>
      </c>
      <c r="E6131" t="str">
        <f>IF($A6131="","",Tienda_3!I1331)</f>
        <v>Tarjeta de crédito</v>
      </c>
      <c r="F6131">
        <f>IF($A6131="","",VALUE(RIGHT(Tienda_3!E1331,4)))</f>
        <v>2023</v>
      </c>
      <c r="G6131">
        <f>IF($A6131="","",Tienda_3!C1331)</f>
        <v>589800</v>
      </c>
      <c r="H6131">
        <f>IF($A6131="","",Tienda_3!D1331)</f>
        <v>32600</v>
      </c>
      <c r="I6131">
        <f>IF($A6131="","",Tienda_3!H1331)</f>
        <v>4</v>
      </c>
      <c r="J6131">
        <f>IF($A6131="",0,IF(AND(OR('Cuadro-de-mando'!$B$4="(Todas)",'Cuadro-de-mando'!$B$4=$A6131),OR('Cuadro-de-mando'!$E$4="(Todas)",'Cuadro-de-mando'!$E$4=$B6131),OR('Cuadro-de-mando'!$H$4="(Todas)",'Cuadro-de-mando'!$H$4=$C6131),OR('Cuadro-de-mando'!$K$4="(Todas)",'Cuadro-de-mando'!$K$4=$E6131),OR('Cuadro-de-mando'!$N$4="(Todos)",'Cuadro-de-mando'!$N$4=$F6131)),1,0))</f>
        <v>1</v>
      </c>
    </row>
    <row r="6132" spans="1:10" x14ac:dyDescent="0.25">
      <c r="A6132" t="str">
        <f>IF(Tienda_3!$A1332="","","Tienda 3")</f>
        <v>Tienda 3</v>
      </c>
      <c r="B6132" t="str">
        <f>IF($A6132="","",Tienda_3!B1332)</f>
        <v>Deportes y diversión</v>
      </c>
      <c r="C6132" t="str">
        <f>IF($A6132="","",Tienda_3!G1332)</f>
        <v>Bogotá</v>
      </c>
      <c r="D6132" t="str">
        <f>IF($A6132="","",Tienda_3!F1332)</f>
        <v>Blanca Ramirez</v>
      </c>
      <c r="E6132" t="str">
        <f>IF($A6132="","",Tienda_3!I1332)</f>
        <v>Tarjeta de crédito</v>
      </c>
      <c r="F6132">
        <f>IF($A6132="","",VALUE(RIGHT(Tienda_3!E1332,4)))</f>
        <v>2021</v>
      </c>
      <c r="G6132">
        <f>IF($A6132="","",Tienda_3!C1332)</f>
        <v>44300</v>
      </c>
      <c r="H6132">
        <f>IF($A6132="","",Tienda_3!D1332)</f>
        <v>2900</v>
      </c>
      <c r="I6132">
        <f>IF($A6132="","",Tienda_3!H1332)</f>
        <v>1</v>
      </c>
      <c r="J6132">
        <f>IF($A6132="",0,IF(AND(OR('Cuadro-de-mando'!$B$4="(Todas)",'Cuadro-de-mando'!$B$4=$A6132),OR('Cuadro-de-mando'!$E$4="(Todas)",'Cuadro-de-mando'!$E$4=$B6132),OR('Cuadro-de-mando'!$H$4="(Todas)",'Cuadro-de-mando'!$H$4=$C6132),OR('Cuadro-de-mando'!$K$4="(Todas)",'Cuadro-de-mando'!$K$4=$E6132),OR('Cuadro-de-mando'!$N$4="(Todos)",'Cuadro-de-mando'!$N$4=$F6132)),1,0))</f>
        <v>1</v>
      </c>
    </row>
    <row r="6133" spans="1:10" x14ac:dyDescent="0.25">
      <c r="A6133" t="str">
        <f>IF(Tienda_3!$A1333="","","Tienda 3")</f>
        <v>Tienda 3</v>
      </c>
      <c r="B6133" t="str">
        <f>IF($A6133="","",Tienda_3!B1333)</f>
        <v>Juguetes</v>
      </c>
      <c r="C6133" t="str">
        <f>IF($A6133="","",Tienda_3!G1333)</f>
        <v>Bucaramanga</v>
      </c>
      <c r="D6133" t="str">
        <f>IF($A6133="","",Tienda_3!F1333)</f>
        <v>Juliana Costa</v>
      </c>
      <c r="E6133" t="str">
        <f>IF($A6133="","",Tienda_3!I1333)</f>
        <v>Tarjeta de crédito</v>
      </c>
      <c r="F6133">
        <f>IF($A6133="","",VALUE(RIGHT(Tienda_3!E1333,4)))</f>
        <v>2022</v>
      </c>
      <c r="G6133">
        <f>IF($A6133="","",Tienda_3!C1333)</f>
        <v>21300</v>
      </c>
      <c r="H6133">
        <f>IF($A6133="","",Tienda_3!D1333)</f>
        <v>5800</v>
      </c>
      <c r="I6133">
        <f>IF($A6133="","",Tienda_3!H1333)</f>
        <v>3</v>
      </c>
      <c r="J6133">
        <f>IF($A6133="",0,IF(AND(OR('Cuadro-de-mando'!$B$4="(Todas)",'Cuadro-de-mando'!$B$4=$A6133),OR('Cuadro-de-mando'!$E$4="(Todas)",'Cuadro-de-mando'!$E$4=$B6133),OR('Cuadro-de-mando'!$H$4="(Todas)",'Cuadro-de-mando'!$H$4=$C6133),OR('Cuadro-de-mando'!$K$4="(Todas)",'Cuadro-de-mando'!$K$4=$E6133),OR('Cuadro-de-mando'!$N$4="(Todos)",'Cuadro-de-mando'!$N$4=$F6133)),1,0))</f>
        <v>1</v>
      </c>
    </row>
    <row r="6134" spans="1:10" x14ac:dyDescent="0.25">
      <c r="A6134" t="str">
        <f>IF(Tienda_3!$A1334="","","Tienda 3")</f>
        <v>Tienda 3</v>
      </c>
      <c r="B6134" t="str">
        <f>IF($A6134="","",Tienda_3!B1334)</f>
        <v>Electrónicos</v>
      </c>
      <c r="C6134" t="str">
        <f>IF($A6134="","",Tienda_3!G1334)</f>
        <v>Barranquilla</v>
      </c>
      <c r="D6134" t="str">
        <f>IF($A6134="","",Tienda_3!F1334)</f>
        <v>Juliana Costa</v>
      </c>
      <c r="E6134" t="str">
        <f>IF($A6134="","",Tienda_3!I1334)</f>
        <v>Tarjeta de crédito</v>
      </c>
      <c r="F6134">
        <f>IF($A6134="","",VALUE(RIGHT(Tienda_3!E1334,4)))</f>
        <v>2021</v>
      </c>
      <c r="G6134">
        <f>IF($A6134="","",Tienda_3!C1334)</f>
        <v>1347500</v>
      </c>
      <c r="H6134">
        <f>IF($A6134="","",Tienda_3!D1334)</f>
        <v>72200</v>
      </c>
      <c r="I6134">
        <f>IF($A6134="","",Tienda_3!H1334)</f>
        <v>1</v>
      </c>
      <c r="J6134">
        <f>IF($A6134="",0,IF(AND(OR('Cuadro-de-mando'!$B$4="(Todas)",'Cuadro-de-mando'!$B$4=$A6134),OR('Cuadro-de-mando'!$E$4="(Todas)",'Cuadro-de-mando'!$E$4=$B6134),OR('Cuadro-de-mando'!$H$4="(Todas)",'Cuadro-de-mando'!$H$4=$C6134),OR('Cuadro-de-mando'!$K$4="(Todas)",'Cuadro-de-mando'!$K$4=$E6134),OR('Cuadro-de-mando'!$N$4="(Todos)",'Cuadro-de-mando'!$N$4=$F6134)),1,0))</f>
        <v>1</v>
      </c>
    </row>
    <row r="6135" spans="1:10" x14ac:dyDescent="0.25">
      <c r="A6135" t="str">
        <f>IF(Tienda_3!$A1335="","","Tienda 3")</f>
        <v>Tienda 3</v>
      </c>
      <c r="B6135" t="str">
        <f>IF($A6135="","",Tienda_3!B1335)</f>
        <v>Muebles</v>
      </c>
      <c r="C6135" t="str">
        <f>IF($A6135="","",Tienda_3!G1335)</f>
        <v>Cali</v>
      </c>
      <c r="D6135" t="str">
        <f>IF($A6135="","",Tienda_3!F1335)</f>
        <v>Camila Rivera</v>
      </c>
      <c r="E6135" t="str">
        <f>IF($A6135="","",Tienda_3!I1335)</f>
        <v>Tarjeta de crédito</v>
      </c>
      <c r="F6135">
        <f>IF($A6135="","",VALUE(RIGHT(Tienda_3!E1335,4)))</f>
        <v>2020</v>
      </c>
      <c r="G6135">
        <f>IF($A6135="","",Tienda_3!C1335)</f>
        <v>504500</v>
      </c>
      <c r="H6135">
        <f>IF($A6135="","",Tienda_3!D1335)</f>
        <v>27400</v>
      </c>
      <c r="I6135">
        <f>IF($A6135="","",Tienda_3!H1335)</f>
        <v>5</v>
      </c>
      <c r="J6135">
        <f>IF($A6135="",0,IF(AND(OR('Cuadro-de-mando'!$B$4="(Todas)",'Cuadro-de-mando'!$B$4=$A6135),OR('Cuadro-de-mando'!$E$4="(Todas)",'Cuadro-de-mando'!$E$4=$B6135),OR('Cuadro-de-mando'!$H$4="(Todas)",'Cuadro-de-mando'!$H$4=$C6135),OR('Cuadro-de-mando'!$K$4="(Todas)",'Cuadro-de-mando'!$K$4=$E6135),OR('Cuadro-de-mando'!$N$4="(Todos)",'Cuadro-de-mando'!$N$4=$F6135)),1,0))</f>
        <v>1</v>
      </c>
    </row>
    <row r="6136" spans="1:10" x14ac:dyDescent="0.25">
      <c r="A6136" t="str">
        <f>IF(Tienda_3!$A1336="","","Tienda 3")</f>
        <v>Tienda 3</v>
      </c>
      <c r="B6136" t="str">
        <f>IF($A6136="","",Tienda_3!B1336)</f>
        <v>Juguetes</v>
      </c>
      <c r="C6136" t="str">
        <f>IF($A6136="","",Tienda_3!G1336)</f>
        <v>Bogotá</v>
      </c>
      <c r="D6136" t="str">
        <f>IF($A6136="","",Tienda_3!F1336)</f>
        <v>Maria Alfonso</v>
      </c>
      <c r="E6136" t="str">
        <f>IF($A6136="","",Tienda_3!I1336)</f>
        <v>Nequi</v>
      </c>
      <c r="F6136">
        <f>IF($A6136="","",VALUE(RIGHT(Tienda_3!E1336,4)))</f>
        <v>2021</v>
      </c>
      <c r="G6136">
        <f>IF($A6136="","",Tienda_3!C1336)</f>
        <v>17400</v>
      </c>
      <c r="H6136">
        <f>IF($A6136="","",Tienda_3!D1336)</f>
        <v>1100</v>
      </c>
      <c r="I6136">
        <f>IF($A6136="","",Tienda_3!H1336)</f>
        <v>5</v>
      </c>
      <c r="J6136">
        <f>IF($A6136="",0,IF(AND(OR('Cuadro-de-mando'!$B$4="(Todas)",'Cuadro-de-mando'!$B$4=$A6136),OR('Cuadro-de-mando'!$E$4="(Todas)",'Cuadro-de-mando'!$E$4=$B6136),OR('Cuadro-de-mando'!$H$4="(Todas)",'Cuadro-de-mando'!$H$4=$C6136),OR('Cuadro-de-mando'!$K$4="(Todas)",'Cuadro-de-mando'!$K$4=$E6136),OR('Cuadro-de-mando'!$N$4="(Todos)",'Cuadro-de-mando'!$N$4=$F6136)),1,0))</f>
        <v>1</v>
      </c>
    </row>
    <row r="6137" spans="1:10" x14ac:dyDescent="0.25">
      <c r="A6137" t="str">
        <f>IF(Tienda_3!$A1337="","","Tienda 3")</f>
        <v>Tienda 3</v>
      </c>
      <c r="B6137" t="str">
        <f>IF($A6137="","",Tienda_3!B1337)</f>
        <v>Juguetes</v>
      </c>
      <c r="C6137" t="str">
        <f>IF($A6137="","",Tienda_3!G1337)</f>
        <v>Medellín</v>
      </c>
      <c r="D6137" t="str">
        <f>IF($A6137="","",Tienda_3!F1337)</f>
        <v>Juan Fernandez</v>
      </c>
      <c r="E6137" t="str">
        <f>IF($A6137="","",Tienda_3!I1337)</f>
        <v>Tarjeta de crédito</v>
      </c>
      <c r="F6137">
        <f>IF($A6137="","",VALUE(RIGHT(Tienda_3!E1337,4)))</f>
        <v>2020</v>
      </c>
      <c r="G6137">
        <f>IF($A6137="","",Tienda_3!C1337)</f>
        <v>30600</v>
      </c>
      <c r="H6137">
        <f>IF($A6137="","",Tienda_3!D1337)</f>
        <v>0</v>
      </c>
      <c r="I6137">
        <f>IF($A6137="","",Tienda_3!H1337)</f>
        <v>4</v>
      </c>
      <c r="J6137">
        <f>IF($A6137="",0,IF(AND(OR('Cuadro-de-mando'!$B$4="(Todas)",'Cuadro-de-mando'!$B$4=$A6137),OR('Cuadro-de-mando'!$E$4="(Todas)",'Cuadro-de-mando'!$E$4=$B6137),OR('Cuadro-de-mando'!$H$4="(Todas)",'Cuadro-de-mando'!$H$4=$C6137),OR('Cuadro-de-mando'!$K$4="(Todas)",'Cuadro-de-mando'!$K$4=$E6137),OR('Cuadro-de-mando'!$N$4="(Todos)",'Cuadro-de-mando'!$N$4=$F6137)),1,0))</f>
        <v>1</v>
      </c>
    </row>
    <row r="6138" spans="1:10" x14ac:dyDescent="0.25">
      <c r="A6138" t="str">
        <f>IF(Tienda_3!$A1338="","","Tienda 3")</f>
        <v>Tienda 3</v>
      </c>
      <c r="B6138" t="str">
        <f>IF($A6138="","",Tienda_3!B1338)</f>
        <v>Electrodomésticos</v>
      </c>
      <c r="C6138" t="str">
        <f>IF($A6138="","",Tienda_3!G1338)</f>
        <v>Bogotá</v>
      </c>
      <c r="D6138" t="str">
        <f>IF($A6138="","",Tienda_3!F1338)</f>
        <v>Blanca Ramirez</v>
      </c>
      <c r="E6138" t="str">
        <f>IF($A6138="","",Tienda_3!I1338)</f>
        <v>Tarjeta de crédito</v>
      </c>
      <c r="F6138">
        <f>IF($A6138="","",VALUE(RIGHT(Tienda_3!E1338,4)))</f>
        <v>2021</v>
      </c>
      <c r="G6138">
        <f>IF($A6138="","",Tienda_3!C1338)</f>
        <v>1127500</v>
      </c>
      <c r="H6138">
        <f>IF($A6138="","",Tienda_3!D1338)</f>
        <v>60300</v>
      </c>
      <c r="I6138">
        <f>IF($A6138="","",Tienda_3!H1338)</f>
        <v>1</v>
      </c>
      <c r="J6138">
        <f>IF($A6138="",0,IF(AND(OR('Cuadro-de-mando'!$B$4="(Todas)",'Cuadro-de-mando'!$B$4=$A6138),OR('Cuadro-de-mando'!$E$4="(Todas)",'Cuadro-de-mando'!$E$4=$B6138),OR('Cuadro-de-mando'!$H$4="(Todas)",'Cuadro-de-mando'!$H$4=$C6138),OR('Cuadro-de-mando'!$K$4="(Todas)",'Cuadro-de-mando'!$K$4=$E6138),OR('Cuadro-de-mando'!$N$4="(Todos)",'Cuadro-de-mando'!$N$4=$F6138)),1,0))</f>
        <v>1</v>
      </c>
    </row>
    <row r="6139" spans="1:10" x14ac:dyDescent="0.25">
      <c r="A6139" t="str">
        <f>IF(Tienda_3!$A1339="","","Tienda 3")</f>
        <v>Tienda 3</v>
      </c>
      <c r="B6139" t="str">
        <f>IF($A6139="","",Tienda_3!B1339)</f>
        <v>Deportes y diversión</v>
      </c>
      <c r="C6139" t="str">
        <f>IF($A6139="","",Tienda_3!G1339)</f>
        <v>Bogotá</v>
      </c>
      <c r="D6139" t="str">
        <f>IF($A6139="","",Tienda_3!F1339)</f>
        <v>Ángel Rodriguez</v>
      </c>
      <c r="E6139" t="str">
        <f>IF($A6139="","",Tienda_3!I1339)</f>
        <v>Tarjeta de crédito</v>
      </c>
      <c r="F6139">
        <f>IF($A6139="","",VALUE(RIGHT(Tienda_3!E1339,4)))</f>
        <v>2023</v>
      </c>
      <c r="G6139">
        <f>IF($A6139="","",Tienda_3!C1339)</f>
        <v>17600</v>
      </c>
      <c r="H6139">
        <f>IF($A6139="","",Tienda_3!D1339)</f>
        <v>0</v>
      </c>
      <c r="I6139">
        <f>IF($A6139="","",Tienda_3!H1339)</f>
        <v>1</v>
      </c>
      <c r="J6139">
        <f>IF($A6139="",0,IF(AND(OR('Cuadro-de-mando'!$B$4="(Todas)",'Cuadro-de-mando'!$B$4=$A6139),OR('Cuadro-de-mando'!$E$4="(Todas)",'Cuadro-de-mando'!$E$4=$B6139),OR('Cuadro-de-mando'!$H$4="(Todas)",'Cuadro-de-mando'!$H$4=$C6139),OR('Cuadro-de-mando'!$K$4="(Todas)",'Cuadro-de-mando'!$K$4=$E6139),OR('Cuadro-de-mando'!$N$4="(Todos)",'Cuadro-de-mando'!$N$4=$F6139)),1,0))</f>
        <v>1</v>
      </c>
    </row>
    <row r="6140" spans="1:10" x14ac:dyDescent="0.25">
      <c r="A6140" t="str">
        <f>IF(Tienda_3!$A1340="","","Tienda 3")</f>
        <v>Tienda 3</v>
      </c>
      <c r="B6140" t="str">
        <f>IF($A6140="","",Tienda_3!B1340)</f>
        <v>Electrodomésticos</v>
      </c>
      <c r="C6140" t="str">
        <f>IF($A6140="","",Tienda_3!G1340)</f>
        <v>Bogotá</v>
      </c>
      <c r="D6140" t="str">
        <f>IF($A6140="","",Tienda_3!F1340)</f>
        <v>Beatriz Morales</v>
      </c>
      <c r="E6140" t="str">
        <f>IF($A6140="","",Tienda_3!I1340)</f>
        <v>Tarjeta de crédito</v>
      </c>
      <c r="F6140">
        <f>IF($A6140="","",VALUE(RIGHT(Tienda_3!E1340,4)))</f>
        <v>2022</v>
      </c>
      <c r="G6140">
        <f>IF($A6140="","",Tienda_3!C1340)</f>
        <v>2064300</v>
      </c>
      <c r="H6140">
        <f>IF($A6140="","",Tienda_3!D1340)</f>
        <v>108100</v>
      </c>
      <c r="I6140">
        <f>IF($A6140="","",Tienda_3!H1340)</f>
        <v>5</v>
      </c>
      <c r="J6140">
        <f>IF($A6140="",0,IF(AND(OR('Cuadro-de-mando'!$B$4="(Todas)",'Cuadro-de-mando'!$B$4=$A6140),OR('Cuadro-de-mando'!$E$4="(Todas)",'Cuadro-de-mando'!$E$4=$B6140),OR('Cuadro-de-mando'!$H$4="(Todas)",'Cuadro-de-mando'!$H$4=$C6140),OR('Cuadro-de-mando'!$K$4="(Todas)",'Cuadro-de-mando'!$K$4=$E6140),OR('Cuadro-de-mando'!$N$4="(Todos)",'Cuadro-de-mando'!$N$4=$F6140)),1,0))</f>
        <v>1</v>
      </c>
    </row>
    <row r="6141" spans="1:10" x14ac:dyDescent="0.25">
      <c r="A6141" t="str">
        <f>IF(Tienda_3!$A1341="","","Tienda 3")</f>
        <v>Tienda 3</v>
      </c>
      <c r="B6141" t="str">
        <f>IF($A6141="","",Tienda_3!B1341)</f>
        <v>Juguetes</v>
      </c>
      <c r="C6141" t="str">
        <f>IF($A6141="","",Tienda_3!G1341)</f>
        <v>Pereira</v>
      </c>
      <c r="D6141" t="str">
        <f>IF($A6141="","",Tienda_3!F1341)</f>
        <v>Maria Alfonso</v>
      </c>
      <c r="E6141" t="str">
        <f>IF($A6141="","",Tienda_3!I1341)</f>
        <v>Nequi</v>
      </c>
      <c r="F6141">
        <f>IF($A6141="","",VALUE(RIGHT(Tienda_3!E1341,4)))</f>
        <v>2021</v>
      </c>
      <c r="G6141">
        <f>IF($A6141="","",Tienda_3!C1341)</f>
        <v>14900</v>
      </c>
      <c r="H6141">
        <f>IF($A6141="","",Tienda_3!D1341)</f>
        <v>1500</v>
      </c>
      <c r="I6141">
        <f>IF($A6141="","",Tienda_3!H1341)</f>
        <v>5</v>
      </c>
      <c r="J6141">
        <f>IF($A6141="",0,IF(AND(OR('Cuadro-de-mando'!$B$4="(Todas)",'Cuadro-de-mando'!$B$4=$A6141),OR('Cuadro-de-mando'!$E$4="(Todas)",'Cuadro-de-mando'!$E$4=$B6141),OR('Cuadro-de-mando'!$H$4="(Todas)",'Cuadro-de-mando'!$H$4=$C6141),OR('Cuadro-de-mando'!$K$4="(Todas)",'Cuadro-de-mando'!$K$4=$E6141),OR('Cuadro-de-mando'!$N$4="(Todos)",'Cuadro-de-mando'!$N$4=$F6141)),1,0))</f>
        <v>1</v>
      </c>
    </row>
    <row r="6142" spans="1:10" x14ac:dyDescent="0.25">
      <c r="A6142" t="str">
        <f>IF(Tienda_3!$A1342="","","Tienda 3")</f>
        <v>Tienda 3</v>
      </c>
      <c r="B6142" t="str">
        <f>IF($A6142="","",Tienda_3!B1342)</f>
        <v>Deportes y diversión</v>
      </c>
      <c r="C6142" t="str">
        <f>IF($A6142="","",Tienda_3!G1342)</f>
        <v>Riohacha</v>
      </c>
      <c r="D6142" t="str">
        <f>IF($A6142="","",Tienda_3!F1342)</f>
        <v>Pedro Gomez</v>
      </c>
      <c r="E6142" t="str">
        <f>IF($A6142="","",Tienda_3!I1342)</f>
        <v>Tarjeta de crédito</v>
      </c>
      <c r="F6142">
        <f>IF($A6142="","",VALUE(RIGHT(Tienda_3!E1342,4)))</f>
        <v>2022</v>
      </c>
      <c r="G6142">
        <f>IF($A6142="","",Tienda_3!C1342)</f>
        <v>26100</v>
      </c>
      <c r="H6142">
        <f>IF($A6142="","",Tienda_3!D1342)</f>
        <v>0</v>
      </c>
      <c r="I6142">
        <f>IF($A6142="","",Tienda_3!H1342)</f>
        <v>4</v>
      </c>
      <c r="J6142">
        <f>IF($A6142="",0,IF(AND(OR('Cuadro-de-mando'!$B$4="(Todas)",'Cuadro-de-mando'!$B$4=$A6142),OR('Cuadro-de-mando'!$E$4="(Todas)",'Cuadro-de-mando'!$E$4=$B6142),OR('Cuadro-de-mando'!$H$4="(Todas)",'Cuadro-de-mando'!$H$4=$C6142),OR('Cuadro-de-mando'!$K$4="(Todas)",'Cuadro-de-mando'!$K$4=$E6142),OR('Cuadro-de-mando'!$N$4="(Todos)",'Cuadro-de-mando'!$N$4=$F6142)),1,0))</f>
        <v>1</v>
      </c>
    </row>
    <row r="6143" spans="1:10" x14ac:dyDescent="0.25">
      <c r="A6143" t="str">
        <f>IF(Tienda_3!$A1343="","","Tienda 3")</f>
        <v>Tienda 3</v>
      </c>
      <c r="B6143" t="str">
        <f>IF($A6143="","",Tienda_3!B1343)</f>
        <v>Muebles</v>
      </c>
      <c r="C6143" t="str">
        <f>IF($A6143="","",Tienda_3!G1343)</f>
        <v>Santa Marta</v>
      </c>
      <c r="D6143" t="str">
        <f>IF($A6143="","",Tienda_3!F1343)</f>
        <v>Maria Alfonso</v>
      </c>
      <c r="E6143" t="str">
        <f>IF($A6143="","",Tienda_3!I1343)</f>
        <v>Cupón</v>
      </c>
      <c r="F6143">
        <f>IF($A6143="","",VALUE(RIGHT(Tienda_3!E1343,4)))</f>
        <v>2020</v>
      </c>
      <c r="G6143">
        <f>IF($A6143="","",Tienda_3!C1343)</f>
        <v>291800</v>
      </c>
      <c r="H6143">
        <f>IF($A6143="","",Tienda_3!D1343)</f>
        <v>23000</v>
      </c>
      <c r="I6143">
        <f>IF($A6143="","",Tienda_3!H1343)</f>
        <v>5</v>
      </c>
      <c r="J6143">
        <f>IF($A6143="",0,IF(AND(OR('Cuadro-de-mando'!$B$4="(Todas)",'Cuadro-de-mando'!$B$4=$A6143),OR('Cuadro-de-mando'!$E$4="(Todas)",'Cuadro-de-mando'!$E$4=$B6143),OR('Cuadro-de-mando'!$H$4="(Todas)",'Cuadro-de-mando'!$H$4=$C6143),OR('Cuadro-de-mando'!$K$4="(Todas)",'Cuadro-de-mando'!$K$4=$E6143),OR('Cuadro-de-mando'!$N$4="(Todos)",'Cuadro-de-mando'!$N$4=$F6143)),1,0))</f>
        <v>1</v>
      </c>
    </row>
    <row r="6144" spans="1:10" x14ac:dyDescent="0.25">
      <c r="A6144" t="str">
        <f>IF(Tienda_3!$A1344="","","Tienda 3")</f>
        <v>Tienda 3</v>
      </c>
      <c r="B6144" t="str">
        <f>IF($A6144="","",Tienda_3!B1344)</f>
        <v>Electrónicos</v>
      </c>
      <c r="C6144" t="str">
        <f>IF($A6144="","",Tienda_3!G1344)</f>
        <v>Bogotá</v>
      </c>
      <c r="D6144" t="str">
        <f>IF($A6144="","",Tienda_3!F1344)</f>
        <v>Camila Rivera</v>
      </c>
      <c r="E6144" t="str">
        <f>IF($A6144="","",Tienda_3!I1344)</f>
        <v>Tarjeta de crédito</v>
      </c>
      <c r="F6144">
        <f>IF($A6144="","",VALUE(RIGHT(Tienda_3!E1344,4)))</f>
        <v>2020</v>
      </c>
      <c r="G6144">
        <f>IF($A6144="","",Tienda_3!C1344)</f>
        <v>1529100</v>
      </c>
      <c r="H6144">
        <f>IF($A6144="","",Tienda_3!D1344)</f>
        <v>79600</v>
      </c>
      <c r="I6144">
        <f>IF($A6144="","",Tienda_3!H1344)</f>
        <v>4</v>
      </c>
      <c r="J6144">
        <f>IF($A6144="",0,IF(AND(OR('Cuadro-de-mando'!$B$4="(Todas)",'Cuadro-de-mando'!$B$4=$A6144),OR('Cuadro-de-mando'!$E$4="(Todas)",'Cuadro-de-mando'!$E$4=$B6144),OR('Cuadro-de-mando'!$H$4="(Todas)",'Cuadro-de-mando'!$H$4=$C6144),OR('Cuadro-de-mando'!$K$4="(Todas)",'Cuadro-de-mando'!$K$4=$E6144),OR('Cuadro-de-mando'!$N$4="(Todos)",'Cuadro-de-mando'!$N$4=$F6144)),1,0))</f>
        <v>1</v>
      </c>
    </row>
    <row r="6145" spans="1:10" x14ac:dyDescent="0.25">
      <c r="A6145" t="str">
        <f>IF(Tienda_3!$A1345="","","Tienda 3")</f>
        <v>Tienda 3</v>
      </c>
      <c r="B6145" t="str">
        <f>IF($A6145="","",Tienda_3!B1345)</f>
        <v>Juguetes</v>
      </c>
      <c r="C6145" t="str">
        <f>IF($A6145="","",Tienda_3!G1345)</f>
        <v>Bogotá</v>
      </c>
      <c r="D6145" t="str">
        <f>IF($A6145="","",Tienda_3!F1345)</f>
        <v>Izabela de León</v>
      </c>
      <c r="E6145" t="str">
        <f>IF($A6145="","",Tienda_3!I1345)</f>
        <v>Tarjeta de crédito</v>
      </c>
      <c r="F6145">
        <f>IF($A6145="","",VALUE(RIGHT(Tienda_3!E1345,4)))</f>
        <v>2023</v>
      </c>
      <c r="G6145">
        <f>IF($A6145="","",Tienda_3!C1345)</f>
        <v>15700</v>
      </c>
      <c r="H6145">
        <f>IF($A6145="","",Tienda_3!D1345)</f>
        <v>1500</v>
      </c>
      <c r="I6145">
        <f>IF($A6145="","",Tienda_3!H1345)</f>
        <v>5</v>
      </c>
      <c r="J6145">
        <f>IF($A6145="",0,IF(AND(OR('Cuadro-de-mando'!$B$4="(Todas)",'Cuadro-de-mando'!$B$4=$A6145),OR('Cuadro-de-mando'!$E$4="(Todas)",'Cuadro-de-mando'!$E$4=$B6145),OR('Cuadro-de-mando'!$H$4="(Todas)",'Cuadro-de-mando'!$H$4=$C6145),OR('Cuadro-de-mando'!$K$4="(Todas)",'Cuadro-de-mando'!$K$4=$E6145),OR('Cuadro-de-mando'!$N$4="(Todos)",'Cuadro-de-mando'!$N$4=$F6145)),1,0))</f>
        <v>1</v>
      </c>
    </row>
    <row r="6146" spans="1:10" x14ac:dyDescent="0.25">
      <c r="A6146" t="str">
        <f>IF(Tienda_3!$A1346="","","Tienda 3")</f>
        <v>Tienda 3</v>
      </c>
      <c r="B6146" t="str">
        <f>IF($A6146="","",Tienda_3!B1346)</f>
        <v>Electrónicos</v>
      </c>
      <c r="C6146" t="str">
        <f>IF($A6146="","",Tienda_3!G1346)</f>
        <v>Bogotá</v>
      </c>
      <c r="D6146" t="str">
        <f>IF($A6146="","",Tienda_3!F1346)</f>
        <v>Camila Rivera</v>
      </c>
      <c r="E6146" t="str">
        <f>IF($A6146="","",Tienda_3!I1346)</f>
        <v>Tarjeta de crédito</v>
      </c>
      <c r="F6146">
        <f>IF($A6146="","",VALUE(RIGHT(Tienda_3!E1346,4)))</f>
        <v>2021</v>
      </c>
      <c r="G6146">
        <f>IF($A6146="","",Tienda_3!C1346)</f>
        <v>2936200</v>
      </c>
      <c r="H6146">
        <f>IF($A6146="","",Tienda_3!D1346)</f>
        <v>154500</v>
      </c>
      <c r="I6146">
        <f>IF($A6146="","",Tienda_3!H1346)</f>
        <v>4</v>
      </c>
      <c r="J6146">
        <f>IF($A6146="",0,IF(AND(OR('Cuadro-de-mando'!$B$4="(Todas)",'Cuadro-de-mando'!$B$4=$A6146),OR('Cuadro-de-mando'!$E$4="(Todas)",'Cuadro-de-mando'!$E$4=$B6146),OR('Cuadro-de-mando'!$H$4="(Todas)",'Cuadro-de-mando'!$H$4=$C6146),OR('Cuadro-de-mando'!$K$4="(Todas)",'Cuadro-de-mando'!$K$4=$E6146),OR('Cuadro-de-mando'!$N$4="(Todos)",'Cuadro-de-mando'!$N$4=$F6146)),1,0))</f>
        <v>1</v>
      </c>
    </row>
    <row r="6147" spans="1:10" x14ac:dyDescent="0.25">
      <c r="A6147" t="str">
        <f>IF(Tienda_3!$A1347="","","Tienda 3")</f>
        <v>Tienda 3</v>
      </c>
      <c r="B6147" t="str">
        <f>IF($A6147="","",Tienda_3!B1347)</f>
        <v>Artículos para el hogar</v>
      </c>
      <c r="C6147" t="str">
        <f>IF($A6147="","",Tienda_3!G1347)</f>
        <v>Medellín</v>
      </c>
      <c r="D6147" t="str">
        <f>IF($A6147="","",Tienda_3!F1347)</f>
        <v>Mariana Herrera</v>
      </c>
      <c r="E6147" t="str">
        <f>IF($A6147="","",Tienda_3!I1347)</f>
        <v>Tarjeta de crédito</v>
      </c>
      <c r="F6147">
        <f>IF($A6147="","",VALUE(RIGHT(Tienda_3!E1347,4)))</f>
        <v>2020</v>
      </c>
      <c r="G6147">
        <f>IF($A6147="","",Tienda_3!C1347)</f>
        <v>44700</v>
      </c>
      <c r="H6147">
        <f>IF($A6147="","",Tienda_3!D1347)</f>
        <v>3000</v>
      </c>
      <c r="I6147">
        <f>IF($A6147="","",Tienda_3!H1347)</f>
        <v>5</v>
      </c>
      <c r="J6147">
        <f>IF($A6147="",0,IF(AND(OR('Cuadro-de-mando'!$B$4="(Todas)",'Cuadro-de-mando'!$B$4=$A6147),OR('Cuadro-de-mando'!$E$4="(Todas)",'Cuadro-de-mando'!$E$4=$B6147),OR('Cuadro-de-mando'!$H$4="(Todas)",'Cuadro-de-mando'!$H$4=$C6147),OR('Cuadro-de-mando'!$K$4="(Todas)",'Cuadro-de-mando'!$K$4=$E6147),OR('Cuadro-de-mando'!$N$4="(Todos)",'Cuadro-de-mando'!$N$4=$F6147)),1,0))</f>
        <v>1</v>
      </c>
    </row>
    <row r="6148" spans="1:10" x14ac:dyDescent="0.25">
      <c r="A6148" t="str">
        <f>IF(Tienda_3!$A1348="","","Tienda 3")</f>
        <v>Tienda 3</v>
      </c>
      <c r="B6148" t="str">
        <f>IF($A6148="","",Tienda_3!B1348)</f>
        <v>Electrodomésticos</v>
      </c>
      <c r="C6148" t="str">
        <f>IF($A6148="","",Tienda_3!G1348)</f>
        <v>Valledupar</v>
      </c>
      <c r="D6148" t="str">
        <f>IF($A6148="","",Tienda_3!F1348)</f>
        <v>Maria Alfonso</v>
      </c>
      <c r="E6148" t="str">
        <f>IF($A6148="","",Tienda_3!I1348)</f>
        <v>Nequi</v>
      </c>
      <c r="F6148">
        <f>IF($A6148="","",VALUE(RIGHT(Tienda_3!E1348,4)))</f>
        <v>2020</v>
      </c>
      <c r="G6148">
        <f>IF($A6148="","",Tienda_3!C1348)</f>
        <v>1222700</v>
      </c>
      <c r="H6148">
        <f>IF($A6148="","",Tienda_3!D1348)</f>
        <v>65800</v>
      </c>
      <c r="I6148">
        <f>IF($A6148="","",Tienda_3!H1348)</f>
        <v>3</v>
      </c>
      <c r="J6148">
        <f>IF($A6148="",0,IF(AND(OR('Cuadro-de-mando'!$B$4="(Todas)",'Cuadro-de-mando'!$B$4=$A6148),OR('Cuadro-de-mando'!$E$4="(Todas)",'Cuadro-de-mando'!$E$4=$B6148),OR('Cuadro-de-mando'!$H$4="(Todas)",'Cuadro-de-mando'!$H$4=$C6148),OR('Cuadro-de-mando'!$K$4="(Todas)",'Cuadro-de-mando'!$K$4=$E6148),OR('Cuadro-de-mando'!$N$4="(Todos)",'Cuadro-de-mando'!$N$4=$F6148)),1,0))</f>
        <v>1</v>
      </c>
    </row>
    <row r="6149" spans="1:10" x14ac:dyDescent="0.25">
      <c r="A6149" t="str">
        <f>IF(Tienda_3!$A1349="","","Tienda 3")</f>
        <v>Tienda 3</v>
      </c>
      <c r="B6149" t="str">
        <f>IF($A6149="","",Tienda_3!B1349)</f>
        <v>Juguetes</v>
      </c>
      <c r="C6149" t="str">
        <f>IF($A6149="","",Tienda_3!G1349)</f>
        <v>Bogotá</v>
      </c>
      <c r="D6149" t="str">
        <f>IF($A6149="","",Tienda_3!F1349)</f>
        <v>Rafael Acosta</v>
      </c>
      <c r="E6149" t="str">
        <f>IF($A6149="","",Tienda_3!I1349)</f>
        <v>Cupón</v>
      </c>
      <c r="F6149">
        <f>IF($A6149="","",VALUE(RIGHT(Tienda_3!E1349,4)))</f>
        <v>2023</v>
      </c>
      <c r="G6149">
        <f>IF($A6149="","",Tienda_3!C1349)</f>
        <v>38100</v>
      </c>
      <c r="H6149">
        <f>IF($A6149="","",Tienda_3!D1349)</f>
        <v>2700</v>
      </c>
      <c r="I6149">
        <f>IF($A6149="","",Tienda_3!H1349)</f>
        <v>5</v>
      </c>
      <c r="J6149">
        <f>IF($A6149="",0,IF(AND(OR('Cuadro-de-mando'!$B$4="(Todas)",'Cuadro-de-mando'!$B$4=$A6149),OR('Cuadro-de-mando'!$E$4="(Todas)",'Cuadro-de-mando'!$E$4=$B6149),OR('Cuadro-de-mando'!$H$4="(Todas)",'Cuadro-de-mando'!$H$4=$C6149),OR('Cuadro-de-mando'!$K$4="(Todas)",'Cuadro-de-mando'!$K$4=$E6149),OR('Cuadro-de-mando'!$N$4="(Todos)",'Cuadro-de-mando'!$N$4=$F6149)),1,0))</f>
        <v>1</v>
      </c>
    </row>
    <row r="6150" spans="1:10" x14ac:dyDescent="0.25">
      <c r="A6150" t="str">
        <f>IF(Tienda_3!$A1350="","","Tienda 3")</f>
        <v>Tienda 3</v>
      </c>
      <c r="B6150" t="str">
        <f>IF($A6150="","",Tienda_3!B1350)</f>
        <v>Deportes y diversión</v>
      </c>
      <c r="C6150" t="str">
        <f>IF($A6150="","",Tienda_3!G1350)</f>
        <v>Bogotá</v>
      </c>
      <c r="D6150" t="str">
        <f>IF($A6150="","",Tienda_3!F1350)</f>
        <v>Blanca Ramirez</v>
      </c>
      <c r="E6150" t="str">
        <f>IF($A6150="","",Tienda_3!I1350)</f>
        <v>Tarjeta de crédito</v>
      </c>
      <c r="F6150">
        <f>IF($A6150="","",VALUE(RIGHT(Tienda_3!E1350,4)))</f>
        <v>2021</v>
      </c>
      <c r="G6150">
        <f>IF($A6150="","",Tienda_3!C1350)</f>
        <v>13900</v>
      </c>
      <c r="H6150">
        <f>IF($A6150="","",Tienda_3!D1350)</f>
        <v>0</v>
      </c>
      <c r="I6150">
        <f>IF($A6150="","",Tienda_3!H1350)</f>
        <v>5</v>
      </c>
      <c r="J6150">
        <f>IF($A6150="",0,IF(AND(OR('Cuadro-de-mando'!$B$4="(Todas)",'Cuadro-de-mando'!$B$4=$A6150),OR('Cuadro-de-mando'!$E$4="(Todas)",'Cuadro-de-mando'!$E$4=$B6150),OR('Cuadro-de-mando'!$H$4="(Todas)",'Cuadro-de-mando'!$H$4=$C6150),OR('Cuadro-de-mando'!$K$4="(Todas)",'Cuadro-de-mando'!$K$4=$E6150),OR('Cuadro-de-mando'!$N$4="(Todos)",'Cuadro-de-mando'!$N$4=$F6150)),1,0))</f>
        <v>1</v>
      </c>
    </row>
    <row r="6151" spans="1:10" x14ac:dyDescent="0.25">
      <c r="A6151" t="str">
        <f>IF(Tienda_3!$A1351="","","Tienda 3")</f>
        <v>Tienda 3</v>
      </c>
      <c r="B6151" t="str">
        <f>IF($A6151="","",Tienda_3!B1351)</f>
        <v>Muebles</v>
      </c>
      <c r="C6151" t="str">
        <f>IF($A6151="","",Tienda_3!G1351)</f>
        <v>Medellín</v>
      </c>
      <c r="D6151" t="str">
        <f>IF($A6151="","",Tienda_3!F1351)</f>
        <v>Camila Rivera</v>
      </c>
      <c r="E6151" t="str">
        <f>IF($A6151="","",Tienda_3!I1351)</f>
        <v>Tarjeta de crédito</v>
      </c>
      <c r="F6151">
        <f>IF($A6151="","",VALUE(RIGHT(Tienda_3!E1351,4)))</f>
        <v>2021</v>
      </c>
      <c r="G6151">
        <f>IF($A6151="","",Tienda_3!C1351)</f>
        <v>231700</v>
      </c>
      <c r="H6151">
        <f>IF($A6151="","",Tienda_3!D1351)</f>
        <v>10500</v>
      </c>
      <c r="I6151">
        <f>IF($A6151="","",Tienda_3!H1351)</f>
        <v>5</v>
      </c>
      <c r="J6151">
        <f>IF($A6151="",0,IF(AND(OR('Cuadro-de-mando'!$B$4="(Todas)",'Cuadro-de-mando'!$B$4=$A6151),OR('Cuadro-de-mando'!$E$4="(Todas)",'Cuadro-de-mando'!$E$4=$B6151),OR('Cuadro-de-mando'!$H$4="(Todas)",'Cuadro-de-mando'!$H$4=$C6151),OR('Cuadro-de-mando'!$K$4="(Todas)",'Cuadro-de-mando'!$K$4=$E6151),OR('Cuadro-de-mando'!$N$4="(Todos)",'Cuadro-de-mando'!$N$4=$F6151)),1,0))</f>
        <v>1</v>
      </c>
    </row>
    <row r="6152" spans="1:10" x14ac:dyDescent="0.25">
      <c r="A6152" t="str">
        <f>IF(Tienda_3!$A1352="","","Tienda 3")</f>
        <v>Tienda 3</v>
      </c>
      <c r="B6152" t="str">
        <f>IF($A6152="","",Tienda_3!B1352)</f>
        <v>Juguetes</v>
      </c>
      <c r="C6152" t="str">
        <f>IF($A6152="","",Tienda_3!G1352)</f>
        <v>Medellín</v>
      </c>
      <c r="D6152" t="str">
        <f>IF($A6152="","",Tienda_3!F1352)</f>
        <v>Ángel Rodriguez</v>
      </c>
      <c r="E6152" t="str">
        <f>IF($A6152="","",Tienda_3!I1352)</f>
        <v>Tarjeta de crédito</v>
      </c>
      <c r="F6152">
        <f>IF($A6152="","",VALUE(RIGHT(Tienda_3!E1352,4)))</f>
        <v>2022</v>
      </c>
      <c r="G6152">
        <f>IF($A6152="","",Tienda_3!C1352)</f>
        <v>11200</v>
      </c>
      <c r="H6152">
        <f>IF($A6152="","",Tienda_3!D1352)</f>
        <v>1300</v>
      </c>
      <c r="I6152">
        <f>IF($A6152="","",Tienda_3!H1352)</f>
        <v>4</v>
      </c>
      <c r="J6152">
        <f>IF($A6152="",0,IF(AND(OR('Cuadro-de-mando'!$B$4="(Todas)",'Cuadro-de-mando'!$B$4=$A6152),OR('Cuadro-de-mando'!$E$4="(Todas)",'Cuadro-de-mando'!$E$4=$B6152),OR('Cuadro-de-mando'!$H$4="(Todas)",'Cuadro-de-mando'!$H$4=$C6152),OR('Cuadro-de-mando'!$K$4="(Todas)",'Cuadro-de-mando'!$K$4=$E6152),OR('Cuadro-de-mando'!$N$4="(Todos)",'Cuadro-de-mando'!$N$4=$F6152)),1,0))</f>
        <v>1</v>
      </c>
    </row>
    <row r="6153" spans="1:10" x14ac:dyDescent="0.25">
      <c r="A6153" t="str">
        <f>IF(Tienda_3!$A1353="","","Tienda 3")</f>
        <v>Tienda 3</v>
      </c>
      <c r="B6153" t="str">
        <f>IF($A6153="","",Tienda_3!B1353)</f>
        <v>Muebles</v>
      </c>
      <c r="C6153" t="str">
        <f>IF($A6153="","",Tienda_3!G1353)</f>
        <v>Bogotá</v>
      </c>
      <c r="D6153" t="str">
        <f>IF($A6153="","",Tienda_3!F1353)</f>
        <v>Felipe Santos</v>
      </c>
      <c r="E6153" t="str">
        <f>IF($A6153="","",Tienda_3!I1353)</f>
        <v>Cupón</v>
      </c>
      <c r="F6153">
        <f>IF($A6153="","",VALUE(RIGHT(Tienda_3!E1353,4)))</f>
        <v>2021</v>
      </c>
      <c r="G6153">
        <f>IF($A6153="","",Tienda_3!C1353)</f>
        <v>173600</v>
      </c>
      <c r="H6153">
        <f>IF($A6153="","",Tienda_3!D1353)</f>
        <v>7400</v>
      </c>
      <c r="I6153">
        <f>IF($A6153="","",Tienda_3!H1353)</f>
        <v>2</v>
      </c>
      <c r="J6153">
        <f>IF($A6153="",0,IF(AND(OR('Cuadro-de-mando'!$B$4="(Todas)",'Cuadro-de-mando'!$B$4=$A6153),OR('Cuadro-de-mando'!$E$4="(Todas)",'Cuadro-de-mando'!$E$4=$B6153),OR('Cuadro-de-mando'!$H$4="(Todas)",'Cuadro-de-mando'!$H$4=$C6153),OR('Cuadro-de-mando'!$K$4="(Todas)",'Cuadro-de-mando'!$K$4=$E6153),OR('Cuadro-de-mando'!$N$4="(Todos)",'Cuadro-de-mando'!$N$4=$F6153)),1,0))</f>
        <v>1</v>
      </c>
    </row>
    <row r="6154" spans="1:10" x14ac:dyDescent="0.25">
      <c r="A6154" t="str">
        <f>IF(Tienda_3!$A1354="","","Tienda 3")</f>
        <v>Tienda 3</v>
      </c>
      <c r="B6154" t="str">
        <f>IF($A6154="","",Tienda_3!B1354)</f>
        <v>Electrónicos</v>
      </c>
      <c r="C6154" t="str">
        <f>IF($A6154="","",Tienda_3!G1354)</f>
        <v>Cali</v>
      </c>
      <c r="D6154" t="str">
        <f>IF($A6154="","",Tienda_3!F1354)</f>
        <v>Juan Fernandez</v>
      </c>
      <c r="E6154" t="str">
        <f>IF($A6154="","",Tienda_3!I1354)</f>
        <v>Tarjeta de crédito</v>
      </c>
      <c r="F6154">
        <f>IF($A6154="","",VALUE(RIGHT(Tienda_3!E1354,4)))</f>
        <v>2022</v>
      </c>
      <c r="G6154">
        <f>IF($A6154="","",Tienda_3!C1354)</f>
        <v>98300</v>
      </c>
      <c r="H6154">
        <f>IF($A6154="","",Tienda_3!D1354)</f>
        <v>5900</v>
      </c>
      <c r="I6154">
        <f>IF($A6154="","",Tienda_3!H1354)</f>
        <v>5</v>
      </c>
      <c r="J6154">
        <f>IF($A6154="",0,IF(AND(OR('Cuadro-de-mando'!$B$4="(Todas)",'Cuadro-de-mando'!$B$4=$A6154),OR('Cuadro-de-mando'!$E$4="(Todas)",'Cuadro-de-mando'!$E$4=$B6154),OR('Cuadro-de-mando'!$H$4="(Todas)",'Cuadro-de-mando'!$H$4=$C6154),OR('Cuadro-de-mando'!$K$4="(Todas)",'Cuadro-de-mando'!$K$4=$E6154),OR('Cuadro-de-mando'!$N$4="(Todos)",'Cuadro-de-mando'!$N$4=$F6154)),1,0))</f>
        <v>1</v>
      </c>
    </row>
    <row r="6155" spans="1:10" x14ac:dyDescent="0.25">
      <c r="A6155" t="str">
        <f>IF(Tienda_3!$A1355="","","Tienda 3")</f>
        <v>Tienda 3</v>
      </c>
      <c r="B6155" t="str">
        <f>IF($A6155="","",Tienda_3!B1355)</f>
        <v>Electrodomésticos</v>
      </c>
      <c r="C6155" t="str">
        <f>IF($A6155="","",Tienda_3!G1355)</f>
        <v>Cali</v>
      </c>
      <c r="D6155" t="str">
        <f>IF($A6155="","",Tienda_3!F1355)</f>
        <v>Blanca Ramirez</v>
      </c>
      <c r="E6155" t="str">
        <f>IF($A6155="","",Tienda_3!I1355)</f>
        <v>Tarjeta de crédito</v>
      </c>
      <c r="F6155">
        <f>IF($A6155="","",VALUE(RIGHT(Tienda_3!E1355,4)))</f>
        <v>2020</v>
      </c>
      <c r="G6155">
        <f>IF($A6155="","",Tienda_3!C1355)</f>
        <v>443700</v>
      </c>
      <c r="H6155">
        <f>IF($A6155="","",Tienda_3!D1355)</f>
        <v>21800</v>
      </c>
      <c r="I6155">
        <f>IF($A6155="","",Tienda_3!H1355)</f>
        <v>5</v>
      </c>
      <c r="J6155">
        <f>IF($A6155="",0,IF(AND(OR('Cuadro-de-mando'!$B$4="(Todas)",'Cuadro-de-mando'!$B$4=$A6155),OR('Cuadro-de-mando'!$E$4="(Todas)",'Cuadro-de-mando'!$E$4=$B6155),OR('Cuadro-de-mando'!$H$4="(Todas)",'Cuadro-de-mando'!$H$4=$C6155),OR('Cuadro-de-mando'!$K$4="(Todas)",'Cuadro-de-mando'!$K$4=$E6155),OR('Cuadro-de-mando'!$N$4="(Todos)",'Cuadro-de-mando'!$N$4=$F6155)),1,0))</f>
        <v>1</v>
      </c>
    </row>
    <row r="6156" spans="1:10" x14ac:dyDescent="0.25">
      <c r="A6156" t="str">
        <f>IF(Tienda_3!$A1356="","","Tienda 3")</f>
        <v>Tienda 3</v>
      </c>
      <c r="B6156" t="str">
        <f>IF($A6156="","",Tienda_3!B1356)</f>
        <v>Juguetes</v>
      </c>
      <c r="C6156" t="str">
        <f>IF($A6156="","",Tienda_3!G1356)</f>
        <v>Bogotá</v>
      </c>
      <c r="D6156" t="str">
        <f>IF($A6156="","",Tienda_3!F1356)</f>
        <v>Izabela de León</v>
      </c>
      <c r="E6156" t="str">
        <f>IF($A6156="","",Tienda_3!I1356)</f>
        <v>Tarjeta de crédito</v>
      </c>
      <c r="F6156">
        <f>IF($A6156="","",VALUE(RIGHT(Tienda_3!E1356,4)))</f>
        <v>2022</v>
      </c>
      <c r="G6156">
        <f>IF($A6156="","",Tienda_3!C1356)</f>
        <v>35200</v>
      </c>
      <c r="H6156">
        <f>IF($A6156="","",Tienda_3!D1356)</f>
        <v>0</v>
      </c>
      <c r="I6156">
        <f>IF($A6156="","",Tienda_3!H1356)</f>
        <v>5</v>
      </c>
      <c r="J6156">
        <f>IF($A6156="",0,IF(AND(OR('Cuadro-de-mando'!$B$4="(Todas)",'Cuadro-de-mando'!$B$4=$A6156),OR('Cuadro-de-mando'!$E$4="(Todas)",'Cuadro-de-mando'!$E$4=$B6156),OR('Cuadro-de-mando'!$H$4="(Todas)",'Cuadro-de-mando'!$H$4=$C6156),OR('Cuadro-de-mando'!$K$4="(Todas)",'Cuadro-de-mando'!$K$4=$E6156),OR('Cuadro-de-mando'!$N$4="(Todos)",'Cuadro-de-mando'!$N$4=$F6156)),1,0))</f>
        <v>1</v>
      </c>
    </row>
    <row r="6157" spans="1:10" x14ac:dyDescent="0.25">
      <c r="A6157" t="str">
        <f>IF(Tienda_3!$A1357="","","Tienda 3")</f>
        <v>Tienda 3</v>
      </c>
      <c r="B6157" t="str">
        <f>IF($A6157="","",Tienda_3!B1357)</f>
        <v>Artículos para el hogar</v>
      </c>
      <c r="C6157" t="str">
        <f>IF($A6157="","",Tienda_3!G1357)</f>
        <v>Bogotá</v>
      </c>
      <c r="D6157" t="str">
        <f>IF($A6157="","",Tienda_3!F1357)</f>
        <v>Felipe Santos</v>
      </c>
      <c r="E6157" t="str">
        <f>IF($A6157="","",Tienda_3!I1357)</f>
        <v>Tarjeta de crédito</v>
      </c>
      <c r="F6157">
        <f>IF($A6157="","",VALUE(RIGHT(Tienda_3!E1357,4)))</f>
        <v>2020</v>
      </c>
      <c r="G6157">
        <f>IF($A6157="","",Tienda_3!C1357)</f>
        <v>42600</v>
      </c>
      <c r="H6157">
        <f>IF($A6157="","",Tienda_3!D1357)</f>
        <v>2500</v>
      </c>
      <c r="I6157">
        <f>IF($A6157="","",Tienda_3!H1357)</f>
        <v>5</v>
      </c>
      <c r="J6157">
        <f>IF($A6157="",0,IF(AND(OR('Cuadro-de-mando'!$B$4="(Todas)",'Cuadro-de-mando'!$B$4=$A6157),OR('Cuadro-de-mando'!$E$4="(Todas)",'Cuadro-de-mando'!$E$4=$B6157),OR('Cuadro-de-mando'!$H$4="(Todas)",'Cuadro-de-mando'!$H$4=$C6157),OR('Cuadro-de-mando'!$K$4="(Todas)",'Cuadro-de-mando'!$K$4=$E6157),OR('Cuadro-de-mando'!$N$4="(Todos)",'Cuadro-de-mando'!$N$4=$F6157)),1,0))</f>
        <v>1</v>
      </c>
    </row>
    <row r="6158" spans="1:10" x14ac:dyDescent="0.25">
      <c r="A6158" t="str">
        <f>IF(Tienda_3!$A1358="","","Tienda 3")</f>
        <v>Tienda 3</v>
      </c>
      <c r="B6158" t="str">
        <f>IF($A6158="","",Tienda_3!B1358)</f>
        <v>Muebles</v>
      </c>
      <c r="C6158" t="str">
        <f>IF($A6158="","",Tienda_3!G1358)</f>
        <v>Bogotá</v>
      </c>
      <c r="D6158" t="str">
        <f>IF($A6158="","",Tienda_3!F1358)</f>
        <v>Beatriz Morales</v>
      </c>
      <c r="E6158" t="str">
        <f>IF($A6158="","",Tienda_3!I1358)</f>
        <v>Tarjeta de crédito</v>
      </c>
      <c r="F6158">
        <f>IF($A6158="","",VALUE(RIGHT(Tienda_3!E1358,4)))</f>
        <v>2021</v>
      </c>
      <c r="G6158">
        <f>IF($A6158="","",Tienda_3!C1358)</f>
        <v>388800</v>
      </c>
      <c r="H6158">
        <f>IF($A6158="","",Tienda_3!D1358)</f>
        <v>18900</v>
      </c>
      <c r="I6158">
        <f>IF($A6158="","",Tienda_3!H1358)</f>
        <v>1</v>
      </c>
      <c r="J6158">
        <f>IF($A6158="",0,IF(AND(OR('Cuadro-de-mando'!$B$4="(Todas)",'Cuadro-de-mando'!$B$4=$A6158),OR('Cuadro-de-mando'!$E$4="(Todas)",'Cuadro-de-mando'!$E$4=$B6158),OR('Cuadro-de-mando'!$H$4="(Todas)",'Cuadro-de-mando'!$H$4=$C6158),OR('Cuadro-de-mando'!$K$4="(Todas)",'Cuadro-de-mando'!$K$4=$E6158),OR('Cuadro-de-mando'!$N$4="(Todos)",'Cuadro-de-mando'!$N$4=$F6158)),1,0))</f>
        <v>1</v>
      </c>
    </row>
    <row r="6159" spans="1:10" x14ac:dyDescent="0.25">
      <c r="A6159" t="str">
        <f>IF(Tienda_3!$A1359="","","Tienda 3")</f>
        <v>Tienda 3</v>
      </c>
      <c r="B6159" t="str">
        <f>IF($A6159="","",Tienda_3!B1359)</f>
        <v>Muebles</v>
      </c>
      <c r="C6159" t="str">
        <f>IF($A6159="","",Tienda_3!G1359)</f>
        <v>Cali</v>
      </c>
      <c r="D6159" t="str">
        <f>IF($A6159="","",Tienda_3!F1359)</f>
        <v>Maria Alfonso</v>
      </c>
      <c r="E6159" t="str">
        <f>IF($A6159="","",Tienda_3!I1359)</f>
        <v>Nequi</v>
      </c>
      <c r="F6159">
        <f>IF($A6159="","",VALUE(RIGHT(Tienda_3!E1359,4)))</f>
        <v>2022</v>
      </c>
      <c r="G6159">
        <f>IF($A6159="","",Tienda_3!C1359)</f>
        <v>301800</v>
      </c>
      <c r="H6159">
        <f>IF($A6159="","",Tienda_3!D1359)</f>
        <v>14300</v>
      </c>
      <c r="I6159">
        <f>IF($A6159="","",Tienda_3!H1359)</f>
        <v>4</v>
      </c>
      <c r="J6159">
        <f>IF($A6159="",0,IF(AND(OR('Cuadro-de-mando'!$B$4="(Todas)",'Cuadro-de-mando'!$B$4=$A6159),OR('Cuadro-de-mando'!$E$4="(Todas)",'Cuadro-de-mando'!$E$4=$B6159),OR('Cuadro-de-mando'!$H$4="(Todas)",'Cuadro-de-mando'!$H$4=$C6159),OR('Cuadro-de-mando'!$K$4="(Todas)",'Cuadro-de-mando'!$K$4=$E6159),OR('Cuadro-de-mando'!$N$4="(Todos)",'Cuadro-de-mando'!$N$4=$F6159)),1,0))</f>
        <v>1</v>
      </c>
    </row>
    <row r="6160" spans="1:10" x14ac:dyDescent="0.25">
      <c r="A6160" t="str">
        <f>IF(Tienda_3!$A1360="","","Tienda 3")</f>
        <v>Tienda 3</v>
      </c>
      <c r="B6160" t="str">
        <f>IF($A6160="","",Tienda_3!B1360)</f>
        <v>Electrodomésticos</v>
      </c>
      <c r="C6160" t="str">
        <f>IF($A6160="","",Tienda_3!G1360)</f>
        <v>Bogotá</v>
      </c>
      <c r="D6160" t="str">
        <f>IF($A6160="","",Tienda_3!F1360)</f>
        <v>Blanca Ramirez</v>
      </c>
      <c r="E6160" t="str">
        <f>IF($A6160="","",Tienda_3!I1360)</f>
        <v>Tarjeta de crédito</v>
      </c>
      <c r="F6160">
        <f>IF($A6160="","",VALUE(RIGHT(Tienda_3!E1360,4)))</f>
        <v>2020</v>
      </c>
      <c r="G6160">
        <f>IF($A6160="","",Tienda_3!C1360)</f>
        <v>976600</v>
      </c>
      <c r="H6160">
        <f>IF($A6160="","",Tienda_3!D1360)</f>
        <v>50200</v>
      </c>
      <c r="I6160">
        <f>IF($A6160="","",Tienda_3!H1360)</f>
        <v>4</v>
      </c>
      <c r="J6160">
        <f>IF($A6160="",0,IF(AND(OR('Cuadro-de-mando'!$B$4="(Todas)",'Cuadro-de-mando'!$B$4=$A6160),OR('Cuadro-de-mando'!$E$4="(Todas)",'Cuadro-de-mando'!$E$4=$B6160),OR('Cuadro-de-mando'!$H$4="(Todas)",'Cuadro-de-mando'!$H$4=$C6160),OR('Cuadro-de-mando'!$K$4="(Todas)",'Cuadro-de-mando'!$K$4=$E6160),OR('Cuadro-de-mando'!$N$4="(Todos)",'Cuadro-de-mando'!$N$4=$F6160)),1,0))</f>
        <v>1</v>
      </c>
    </row>
    <row r="6161" spans="1:10" x14ac:dyDescent="0.25">
      <c r="A6161" t="str">
        <f>IF(Tienda_3!$A1361="","","Tienda 3")</f>
        <v>Tienda 3</v>
      </c>
      <c r="B6161" t="str">
        <f>IF($A6161="","",Tienda_3!B1361)</f>
        <v>Artículos para el hogar</v>
      </c>
      <c r="C6161" t="str">
        <f>IF($A6161="","",Tienda_3!G1361)</f>
        <v>Cali</v>
      </c>
      <c r="D6161" t="str">
        <f>IF($A6161="","",Tienda_3!F1361)</f>
        <v>Blanca Ramirez</v>
      </c>
      <c r="E6161" t="str">
        <f>IF($A6161="","",Tienda_3!I1361)</f>
        <v>Tarjeta de crédito</v>
      </c>
      <c r="F6161">
        <f>IF($A6161="","",VALUE(RIGHT(Tienda_3!E1361,4)))</f>
        <v>2022</v>
      </c>
      <c r="G6161">
        <f>IF($A6161="","",Tienda_3!C1361)</f>
        <v>43600</v>
      </c>
      <c r="H6161">
        <f>IF($A6161="","",Tienda_3!D1361)</f>
        <v>4700</v>
      </c>
      <c r="I6161">
        <f>IF($A6161="","",Tienda_3!H1361)</f>
        <v>4</v>
      </c>
      <c r="J6161">
        <f>IF($A6161="",0,IF(AND(OR('Cuadro-de-mando'!$B$4="(Todas)",'Cuadro-de-mando'!$B$4=$A6161),OR('Cuadro-de-mando'!$E$4="(Todas)",'Cuadro-de-mando'!$E$4=$B6161),OR('Cuadro-de-mando'!$H$4="(Todas)",'Cuadro-de-mando'!$H$4=$C6161),OR('Cuadro-de-mando'!$K$4="(Todas)",'Cuadro-de-mando'!$K$4=$E6161),OR('Cuadro-de-mando'!$N$4="(Todos)",'Cuadro-de-mando'!$N$4=$F6161)),1,0))</f>
        <v>1</v>
      </c>
    </row>
    <row r="6162" spans="1:10" x14ac:dyDescent="0.25">
      <c r="A6162" t="str">
        <f>IF(Tienda_3!$A1362="","","Tienda 3")</f>
        <v>Tienda 3</v>
      </c>
      <c r="B6162" t="str">
        <f>IF($A6162="","",Tienda_3!B1362)</f>
        <v>Muebles</v>
      </c>
      <c r="C6162" t="str">
        <f>IF($A6162="","",Tienda_3!G1362)</f>
        <v>Medellín</v>
      </c>
      <c r="D6162" t="str">
        <f>IF($A6162="","",Tienda_3!F1362)</f>
        <v>Beatriz Morales</v>
      </c>
      <c r="E6162" t="str">
        <f>IF($A6162="","",Tienda_3!I1362)</f>
        <v>Tarjeta de crédito</v>
      </c>
      <c r="F6162">
        <f>IF($A6162="","",VALUE(RIGHT(Tienda_3!E1362,4)))</f>
        <v>2020</v>
      </c>
      <c r="G6162">
        <f>IF($A6162="","",Tienda_3!C1362)</f>
        <v>511700</v>
      </c>
      <c r="H6162">
        <f>IF($A6162="","",Tienda_3!D1362)</f>
        <v>27600</v>
      </c>
      <c r="I6162">
        <f>IF($A6162="","",Tienda_3!H1362)</f>
        <v>4</v>
      </c>
      <c r="J6162">
        <f>IF($A6162="",0,IF(AND(OR('Cuadro-de-mando'!$B$4="(Todas)",'Cuadro-de-mando'!$B$4=$A6162),OR('Cuadro-de-mando'!$E$4="(Todas)",'Cuadro-de-mando'!$E$4=$B6162),OR('Cuadro-de-mando'!$H$4="(Todas)",'Cuadro-de-mando'!$H$4=$C6162),OR('Cuadro-de-mando'!$K$4="(Todas)",'Cuadro-de-mando'!$K$4=$E6162),OR('Cuadro-de-mando'!$N$4="(Todos)",'Cuadro-de-mando'!$N$4=$F6162)),1,0))</f>
        <v>1</v>
      </c>
    </row>
    <row r="6163" spans="1:10" x14ac:dyDescent="0.25">
      <c r="A6163" t="str">
        <f>IF(Tienda_3!$A1363="","","Tienda 3")</f>
        <v>Tienda 3</v>
      </c>
      <c r="B6163" t="str">
        <f>IF($A6163="","",Tienda_3!B1363)</f>
        <v>Instrumentos musicales</v>
      </c>
      <c r="C6163" t="str">
        <f>IF($A6163="","",Tienda_3!G1363)</f>
        <v>Cali</v>
      </c>
      <c r="D6163" t="str">
        <f>IF($A6163="","",Tienda_3!F1363)</f>
        <v>Beatriz Morales</v>
      </c>
      <c r="E6163" t="str">
        <f>IF($A6163="","",Tienda_3!I1363)</f>
        <v>Tarjeta de crédito</v>
      </c>
      <c r="F6163">
        <f>IF($A6163="","",VALUE(RIGHT(Tienda_3!E1363,4)))</f>
        <v>2022</v>
      </c>
      <c r="G6163">
        <f>IF($A6163="","",Tienda_3!C1363)</f>
        <v>816200</v>
      </c>
      <c r="H6163">
        <f>IF($A6163="","",Tienda_3!D1363)</f>
        <v>44100</v>
      </c>
      <c r="I6163">
        <f>IF($A6163="","",Tienda_3!H1363)</f>
        <v>1</v>
      </c>
      <c r="J6163">
        <f>IF($A6163="",0,IF(AND(OR('Cuadro-de-mando'!$B$4="(Todas)",'Cuadro-de-mando'!$B$4=$A6163),OR('Cuadro-de-mando'!$E$4="(Todas)",'Cuadro-de-mando'!$E$4=$B6163),OR('Cuadro-de-mando'!$H$4="(Todas)",'Cuadro-de-mando'!$H$4=$C6163),OR('Cuadro-de-mando'!$K$4="(Todas)",'Cuadro-de-mando'!$K$4=$E6163),OR('Cuadro-de-mando'!$N$4="(Todos)",'Cuadro-de-mando'!$N$4=$F6163)),1,0))</f>
        <v>1</v>
      </c>
    </row>
    <row r="6164" spans="1:10" x14ac:dyDescent="0.25">
      <c r="A6164" t="str">
        <f>IF(Tienda_3!$A1364="","","Tienda 3")</f>
        <v>Tienda 3</v>
      </c>
      <c r="B6164" t="str">
        <f>IF($A6164="","",Tienda_3!B1364)</f>
        <v>Muebles</v>
      </c>
      <c r="C6164" t="str">
        <f>IF($A6164="","",Tienda_3!G1364)</f>
        <v>Bogotá</v>
      </c>
      <c r="D6164" t="str">
        <f>IF($A6164="","",Tienda_3!F1364)</f>
        <v>Felipe Santos</v>
      </c>
      <c r="E6164" t="str">
        <f>IF($A6164="","",Tienda_3!I1364)</f>
        <v>Tarjeta de crédito</v>
      </c>
      <c r="F6164">
        <f>IF($A6164="","",VALUE(RIGHT(Tienda_3!E1364,4)))</f>
        <v>2020</v>
      </c>
      <c r="G6164">
        <f>IF($A6164="","",Tienda_3!C1364)</f>
        <v>289200</v>
      </c>
      <c r="H6164">
        <f>IF($A6164="","",Tienda_3!D1364)</f>
        <v>15900</v>
      </c>
      <c r="I6164">
        <f>IF($A6164="","",Tienda_3!H1364)</f>
        <v>3</v>
      </c>
      <c r="J6164">
        <f>IF($A6164="",0,IF(AND(OR('Cuadro-de-mando'!$B$4="(Todas)",'Cuadro-de-mando'!$B$4=$A6164),OR('Cuadro-de-mando'!$E$4="(Todas)",'Cuadro-de-mando'!$E$4=$B6164),OR('Cuadro-de-mando'!$H$4="(Todas)",'Cuadro-de-mando'!$H$4=$C6164),OR('Cuadro-de-mando'!$K$4="(Todas)",'Cuadro-de-mando'!$K$4=$E6164),OR('Cuadro-de-mando'!$N$4="(Todos)",'Cuadro-de-mando'!$N$4=$F6164)),1,0))</f>
        <v>1</v>
      </c>
    </row>
    <row r="6165" spans="1:10" x14ac:dyDescent="0.25">
      <c r="A6165" t="str">
        <f>IF(Tienda_3!$A1365="","","Tienda 3")</f>
        <v>Tienda 3</v>
      </c>
      <c r="B6165" t="str">
        <f>IF($A6165="","",Tienda_3!B1365)</f>
        <v>Electrodomésticos</v>
      </c>
      <c r="C6165" t="str">
        <f>IF($A6165="","",Tienda_3!G1365)</f>
        <v>Medellín</v>
      </c>
      <c r="D6165" t="str">
        <f>IF($A6165="","",Tienda_3!F1365)</f>
        <v>Pedro Gomez</v>
      </c>
      <c r="E6165" t="str">
        <f>IF($A6165="","",Tienda_3!I1365)</f>
        <v>Tarjeta de crédito</v>
      </c>
      <c r="F6165">
        <f>IF($A6165="","",VALUE(RIGHT(Tienda_3!E1365,4)))</f>
        <v>2023</v>
      </c>
      <c r="G6165">
        <f>IF($A6165="","",Tienda_3!C1365)</f>
        <v>1048800</v>
      </c>
      <c r="H6165">
        <f>IF($A6165="","",Tienda_3!D1365)</f>
        <v>54000</v>
      </c>
      <c r="I6165">
        <f>IF($A6165="","",Tienda_3!H1365)</f>
        <v>4</v>
      </c>
      <c r="J6165">
        <f>IF($A6165="",0,IF(AND(OR('Cuadro-de-mando'!$B$4="(Todas)",'Cuadro-de-mando'!$B$4=$A6165),OR('Cuadro-de-mando'!$E$4="(Todas)",'Cuadro-de-mando'!$E$4=$B6165),OR('Cuadro-de-mando'!$H$4="(Todas)",'Cuadro-de-mando'!$H$4=$C6165),OR('Cuadro-de-mando'!$K$4="(Todas)",'Cuadro-de-mando'!$K$4=$E6165),OR('Cuadro-de-mando'!$N$4="(Todos)",'Cuadro-de-mando'!$N$4=$F6165)),1,0))</f>
        <v>1</v>
      </c>
    </row>
    <row r="6166" spans="1:10" x14ac:dyDescent="0.25">
      <c r="A6166" t="str">
        <f>IF(Tienda_3!$A1366="","","Tienda 3")</f>
        <v>Tienda 3</v>
      </c>
      <c r="B6166" t="str">
        <f>IF($A6166="","",Tienda_3!B1366)</f>
        <v>Electrodomésticos</v>
      </c>
      <c r="C6166" t="str">
        <f>IF($A6166="","",Tienda_3!G1366)</f>
        <v>Medellín</v>
      </c>
      <c r="D6166" t="str">
        <f>IF($A6166="","",Tienda_3!F1366)</f>
        <v>Santiago Silva</v>
      </c>
      <c r="E6166" t="str">
        <f>IF($A6166="","",Tienda_3!I1366)</f>
        <v>Tarjeta de crédito</v>
      </c>
      <c r="F6166">
        <f>IF($A6166="","",VALUE(RIGHT(Tienda_3!E1366,4)))</f>
        <v>2020</v>
      </c>
      <c r="G6166">
        <f>IF($A6166="","",Tienda_3!C1366)</f>
        <v>1182200</v>
      </c>
      <c r="H6166">
        <f>IF($A6166="","",Tienda_3!D1366)</f>
        <v>63300</v>
      </c>
      <c r="I6166">
        <f>IF($A6166="","",Tienda_3!H1366)</f>
        <v>3</v>
      </c>
      <c r="J6166">
        <f>IF($A6166="",0,IF(AND(OR('Cuadro-de-mando'!$B$4="(Todas)",'Cuadro-de-mando'!$B$4=$A6166),OR('Cuadro-de-mando'!$E$4="(Todas)",'Cuadro-de-mando'!$E$4=$B6166),OR('Cuadro-de-mando'!$H$4="(Todas)",'Cuadro-de-mando'!$H$4=$C6166),OR('Cuadro-de-mando'!$K$4="(Todas)",'Cuadro-de-mando'!$K$4=$E6166),OR('Cuadro-de-mando'!$N$4="(Todos)",'Cuadro-de-mando'!$N$4=$F6166)),1,0))</f>
        <v>1</v>
      </c>
    </row>
    <row r="6167" spans="1:10" x14ac:dyDescent="0.25">
      <c r="A6167" t="str">
        <f>IF(Tienda_3!$A1367="","","Tienda 3")</f>
        <v>Tienda 3</v>
      </c>
      <c r="B6167" t="str">
        <f>IF($A6167="","",Tienda_3!B1367)</f>
        <v>Electrodomésticos</v>
      </c>
      <c r="C6167" t="str">
        <f>IF($A6167="","",Tienda_3!G1367)</f>
        <v>Bogotá</v>
      </c>
      <c r="D6167" t="str">
        <f>IF($A6167="","",Tienda_3!F1367)</f>
        <v>Pedro Gomez</v>
      </c>
      <c r="E6167" t="str">
        <f>IF($A6167="","",Tienda_3!I1367)</f>
        <v>Tarjeta de crédito</v>
      </c>
      <c r="F6167">
        <f>IF($A6167="","",VALUE(RIGHT(Tienda_3!E1367,4)))</f>
        <v>2020</v>
      </c>
      <c r="G6167">
        <f>IF($A6167="","",Tienda_3!C1367)</f>
        <v>743500</v>
      </c>
      <c r="H6167">
        <f>IF($A6167="","",Tienda_3!D1367)</f>
        <v>37800</v>
      </c>
      <c r="I6167">
        <f>IF($A6167="","",Tienda_3!H1367)</f>
        <v>1</v>
      </c>
      <c r="J6167">
        <f>IF($A6167="",0,IF(AND(OR('Cuadro-de-mando'!$B$4="(Todas)",'Cuadro-de-mando'!$B$4=$A6167),OR('Cuadro-de-mando'!$E$4="(Todas)",'Cuadro-de-mando'!$E$4=$B6167),OR('Cuadro-de-mando'!$H$4="(Todas)",'Cuadro-de-mando'!$H$4=$C6167),OR('Cuadro-de-mando'!$K$4="(Todas)",'Cuadro-de-mando'!$K$4=$E6167),OR('Cuadro-de-mando'!$N$4="(Todos)",'Cuadro-de-mando'!$N$4=$F6167)),1,0))</f>
        <v>1</v>
      </c>
    </row>
    <row r="6168" spans="1:10" x14ac:dyDescent="0.25">
      <c r="A6168" t="str">
        <f>IF(Tienda_3!$A1368="","","Tienda 3")</f>
        <v>Tienda 3</v>
      </c>
      <c r="B6168" t="str">
        <f>IF($A6168="","",Tienda_3!B1368)</f>
        <v>Libros</v>
      </c>
      <c r="C6168" t="str">
        <f>IF($A6168="","",Tienda_3!G1368)</f>
        <v>Medellín</v>
      </c>
      <c r="D6168" t="str">
        <f>IF($A6168="","",Tienda_3!F1368)</f>
        <v>Mariana Herrera</v>
      </c>
      <c r="E6168" t="str">
        <f>IF($A6168="","",Tienda_3!I1368)</f>
        <v>Cupón</v>
      </c>
      <c r="F6168">
        <f>IF($A6168="","",VALUE(RIGHT(Tienda_3!E1368,4)))</f>
        <v>2021</v>
      </c>
      <c r="G6168">
        <f>IF($A6168="","",Tienda_3!C1368)</f>
        <v>81600</v>
      </c>
      <c r="H6168">
        <f>IF($A6168="","",Tienda_3!D1368)</f>
        <v>2500</v>
      </c>
      <c r="I6168">
        <f>IF($A6168="","",Tienda_3!H1368)</f>
        <v>1</v>
      </c>
      <c r="J6168">
        <f>IF($A6168="",0,IF(AND(OR('Cuadro-de-mando'!$B$4="(Todas)",'Cuadro-de-mando'!$B$4=$A6168),OR('Cuadro-de-mando'!$E$4="(Todas)",'Cuadro-de-mando'!$E$4=$B6168),OR('Cuadro-de-mando'!$H$4="(Todas)",'Cuadro-de-mando'!$H$4=$C6168),OR('Cuadro-de-mando'!$K$4="(Todas)",'Cuadro-de-mando'!$K$4=$E6168),OR('Cuadro-de-mando'!$N$4="(Todos)",'Cuadro-de-mando'!$N$4=$F6168)),1,0))</f>
        <v>1</v>
      </c>
    </row>
    <row r="6169" spans="1:10" x14ac:dyDescent="0.25">
      <c r="A6169" t="str">
        <f>IF(Tienda_3!$A1369="","","Tienda 3")</f>
        <v>Tienda 3</v>
      </c>
      <c r="B6169" t="str">
        <f>IF($A6169="","",Tienda_3!B1369)</f>
        <v>Electrónicos</v>
      </c>
      <c r="C6169" t="str">
        <f>IF($A6169="","",Tienda_3!G1369)</f>
        <v>Medellín</v>
      </c>
      <c r="D6169" t="str">
        <f>IF($A6169="","",Tienda_3!F1369)</f>
        <v>Santiago Silva</v>
      </c>
      <c r="E6169" t="str">
        <f>IF($A6169="","",Tienda_3!I1369)</f>
        <v>Tarjeta de crédito</v>
      </c>
      <c r="F6169">
        <f>IF($A6169="","",VALUE(RIGHT(Tienda_3!E1369,4)))</f>
        <v>2021</v>
      </c>
      <c r="G6169">
        <f>IF($A6169="","",Tienda_3!C1369)</f>
        <v>1471600</v>
      </c>
      <c r="H6169">
        <f>IF($A6169="","",Tienda_3!D1369)</f>
        <v>76500</v>
      </c>
      <c r="I6169">
        <f>IF($A6169="","",Tienda_3!H1369)</f>
        <v>4</v>
      </c>
      <c r="J6169">
        <f>IF($A6169="",0,IF(AND(OR('Cuadro-de-mando'!$B$4="(Todas)",'Cuadro-de-mando'!$B$4=$A6169),OR('Cuadro-de-mando'!$E$4="(Todas)",'Cuadro-de-mando'!$E$4=$B6169),OR('Cuadro-de-mando'!$H$4="(Todas)",'Cuadro-de-mando'!$H$4=$C6169),OR('Cuadro-de-mando'!$K$4="(Todas)",'Cuadro-de-mando'!$K$4=$E6169),OR('Cuadro-de-mando'!$N$4="(Todos)",'Cuadro-de-mando'!$N$4=$F6169)),1,0))</f>
        <v>1</v>
      </c>
    </row>
    <row r="6170" spans="1:10" x14ac:dyDescent="0.25">
      <c r="A6170" t="str">
        <f>IF(Tienda_3!$A1370="","","Tienda 3")</f>
        <v>Tienda 3</v>
      </c>
      <c r="B6170" t="str">
        <f>IF($A6170="","",Tienda_3!B1370)</f>
        <v>Electrónicos</v>
      </c>
      <c r="C6170" t="str">
        <f>IF($A6170="","",Tienda_3!G1370)</f>
        <v>Bogotá</v>
      </c>
      <c r="D6170" t="str">
        <f>IF($A6170="","",Tienda_3!F1370)</f>
        <v>Pedro Gomez</v>
      </c>
      <c r="E6170" t="str">
        <f>IF($A6170="","",Tienda_3!I1370)</f>
        <v>Tarjeta de crédito</v>
      </c>
      <c r="F6170">
        <f>IF($A6170="","",VALUE(RIGHT(Tienda_3!E1370,4)))</f>
        <v>2020</v>
      </c>
      <c r="G6170">
        <f>IF($A6170="","",Tienda_3!C1370)</f>
        <v>2595000</v>
      </c>
      <c r="H6170">
        <f>IF($A6170="","",Tienda_3!D1370)</f>
        <v>138600</v>
      </c>
      <c r="I6170">
        <f>IF($A6170="","",Tienda_3!H1370)</f>
        <v>5</v>
      </c>
      <c r="J6170">
        <f>IF($A6170="",0,IF(AND(OR('Cuadro-de-mando'!$B$4="(Todas)",'Cuadro-de-mando'!$B$4=$A6170),OR('Cuadro-de-mando'!$E$4="(Todas)",'Cuadro-de-mando'!$E$4=$B6170),OR('Cuadro-de-mando'!$H$4="(Todas)",'Cuadro-de-mando'!$H$4=$C6170),OR('Cuadro-de-mando'!$K$4="(Todas)",'Cuadro-de-mando'!$K$4=$E6170),OR('Cuadro-de-mando'!$N$4="(Todos)",'Cuadro-de-mando'!$N$4=$F6170)),1,0))</f>
        <v>1</v>
      </c>
    </row>
    <row r="6171" spans="1:10" x14ac:dyDescent="0.25">
      <c r="A6171" t="str">
        <f>IF(Tienda_3!$A1371="","","Tienda 3")</f>
        <v>Tienda 3</v>
      </c>
      <c r="B6171" t="str">
        <f>IF($A6171="","",Tienda_3!B1371)</f>
        <v>Juguetes</v>
      </c>
      <c r="C6171" t="str">
        <f>IF($A6171="","",Tienda_3!G1371)</f>
        <v>Bogotá</v>
      </c>
      <c r="D6171" t="str">
        <f>IF($A6171="","",Tienda_3!F1371)</f>
        <v>Pedro Gomez</v>
      </c>
      <c r="E6171" t="str">
        <f>IF($A6171="","",Tienda_3!I1371)</f>
        <v>Tarjeta de crédito</v>
      </c>
      <c r="F6171">
        <f>IF($A6171="","",VALUE(RIGHT(Tienda_3!E1371,4)))</f>
        <v>2020</v>
      </c>
      <c r="G6171">
        <f>IF($A6171="","",Tienda_3!C1371)</f>
        <v>39700</v>
      </c>
      <c r="H6171">
        <f>IF($A6171="","",Tienda_3!D1371)</f>
        <v>2300</v>
      </c>
      <c r="I6171">
        <f>IF($A6171="","",Tienda_3!H1371)</f>
        <v>5</v>
      </c>
      <c r="J6171">
        <f>IF($A6171="",0,IF(AND(OR('Cuadro-de-mando'!$B$4="(Todas)",'Cuadro-de-mando'!$B$4=$A6171),OR('Cuadro-de-mando'!$E$4="(Todas)",'Cuadro-de-mando'!$E$4=$B6171),OR('Cuadro-de-mando'!$H$4="(Todas)",'Cuadro-de-mando'!$H$4=$C6171),OR('Cuadro-de-mando'!$K$4="(Todas)",'Cuadro-de-mando'!$K$4=$E6171),OR('Cuadro-de-mando'!$N$4="(Todos)",'Cuadro-de-mando'!$N$4=$F6171)),1,0))</f>
        <v>1</v>
      </c>
    </row>
    <row r="6172" spans="1:10" x14ac:dyDescent="0.25">
      <c r="A6172" t="str">
        <f>IF(Tienda_3!$A1372="","","Tienda 3")</f>
        <v>Tienda 3</v>
      </c>
      <c r="B6172" t="str">
        <f>IF($A6172="","",Tienda_3!B1372)</f>
        <v>Deportes y diversión</v>
      </c>
      <c r="C6172" t="str">
        <f>IF($A6172="","",Tienda_3!G1372)</f>
        <v>Medellín</v>
      </c>
      <c r="D6172" t="str">
        <f>IF($A6172="","",Tienda_3!F1372)</f>
        <v>Mariana Herrera</v>
      </c>
      <c r="E6172" t="str">
        <f>IF($A6172="","",Tienda_3!I1372)</f>
        <v>Cupón</v>
      </c>
      <c r="F6172">
        <f>IF($A6172="","",VALUE(RIGHT(Tienda_3!E1372,4)))</f>
        <v>2022</v>
      </c>
      <c r="G6172">
        <f>IF($A6172="","",Tienda_3!C1372)</f>
        <v>98600</v>
      </c>
      <c r="H6172">
        <f>IF($A6172="","",Tienda_3!D1372)</f>
        <v>5600</v>
      </c>
      <c r="I6172">
        <f>IF($A6172="","",Tienda_3!H1372)</f>
        <v>5</v>
      </c>
      <c r="J6172">
        <f>IF($A6172="",0,IF(AND(OR('Cuadro-de-mando'!$B$4="(Todas)",'Cuadro-de-mando'!$B$4=$A6172),OR('Cuadro-de-mando'!$E$4="(Todas)",'Cuadro-de-mando'!$E$4=$B6172),OR('Cuadro-de-mando'!$H$4="(Todas)",'Cuadro-de-mando'!$H$4=$C6172),OR('Cuadro-de-mando'!$K$4="(Todas)",'Cuadro-de-mando'!$K$4=$E6172),OR('Cuadro-de-mando'!$N$4="(Todos)",'Cuadro-de-mando'!$N$4=$F6172)),1,0))</f>
        <v>1</v>
      </c>
    </row>
    <row r="6173" spans="1:10" x14ac:dyDescent="0.25">
      <c r="A6173" t="str">
        <f>IF(Tienda_3!$A1373="","","Tienda 3")</f>
        <v>Tienda 3</v>
      </c>
      <c r="B6173" t="str">
        <f>IF($A6173="","",Tienda_3!B1373)</f>
        <v>Electrónicos</v>
      </c>
      <c r="C6173" t="str">
        <f>IF($A6173="","",Tienda_3!G1373)</f>
        <v>Bogotá</v>
      </c>
      <c r="D6173" t="str">
        <f>IF($A6173="","",Tienda_3!F1373)</f>
        <v>Beatriz Morales</v>
      </c>
      <c r="E6173" t="str">
        <f>IF($A6173="","",Tienda_3!I1373)</f>
        <v>Tarjeta de crédito</v>
      </c>
      <c r="F6173">
        <f>IF($A6173="","",VALUE(RIGHT(Tienda_3!E1373,4)))</f>
        <v>2021</v>
      </c>
      <c r="G6173">
        <f>IF($A6173="","",Tienda_3!C1373)</f>
        <v>2580700</v>
      </c>
      <c r="H6173">
        <f>IF($A6173="","",Tienda_3!D1373)</f>
        <v>135600</v>
      </c>
      <c r="I6173">
        <f>IF($A6173="","",Tienda_3!H1373)</f>
        <v>5</v>
      </c>
      <c r="J6173">
        <f>IF($A6173="",0,IF(AND(OR('Cuadro-de-mando'!$B$4="(Todas)",'Cuadro-de-mando'!$B$4=$A6173),OR('Cuadro-de-mando'!$E$4="(Todas)",'Cuadro-de-mando'!$E$4=$B6173),OR('Cuadro-de-mando'!$H$4="(Todas)",'Cuadro-de-mando'!$H$4=$C6173),OR('Cuadro-de-mando'!$K$4="(Todas)",'Cuadro-de-mando'!$K$4=$E6173),OR('Cuadro-de-mando'!$N$4="(Todos)",'Cuadro-de-mando'!$N$4=$F6173)),1,0))</f>
        <v>1</v>
      </c>
    </row>
    <row r="6174" spans="1:10" x14ac:dyDescent="0.25">
      <c r="A6174" t="str">
        <f>IF(Tienda_3!$A1374="","","Tienda 3")</f>
        <v>Tienda 3</v>
      </c>
      <c r="B6174" t="str">
        <f>IF($A6174="","",Tienda_3!B1374)</f>
        <v>Instrumentos musicales</v>
      </c>
      <c r="C6174" t="str">
        <f>IF($A6174="","",Tienda_3!G1374)</f>
        <v>Cali</v>
      </c>
      <c r="D6174" t="str">
        <f>IF($A6174="","",Tienda_3!F1374)</f>
        <v>Blanca Ramirez</v>
      </c>
      <c r="E6174" t="str">
        <f>IF($A6174="","",Tienda_3!I1374)</f>
        <v>Tarjeta de crédito</v>
      </c>
      <c r="F6174">
        <f>IF($A6174="","",VALUE(RIGHT(Tienda_3!E1374,4)))</f>
        <v>2023</v>
      </c>
      <c r="G6174">
        <f>IF($A6174="","",Tienda_3!C1374)</f>
        <v>35300</v>
      </c>
      <c r="H6174">
        <f>IF($A6174="","",Tienda_3!D1374)</f>
        <v>2100</v>
      </c>
      <c r="I6174">
        <f>IF($A6174="","",Tienda_3!H1374)</f>
        <v>5</v>
      </c>
      <c r="J6174">
        <f>IF($A6174="",0,IF(AND(OR('Cuadro-de-mando'!$B$4="(Todas)",'Cuadro-de-mando'!$B$4=$A6174),OR('Cuadro-de-mando'!$E$4="(Todas)",'Cuadro-de-mando'!$E$4=$B6174),OR('Cuadro-de-mando'!$H$4="(Todas)",'Cuadro-de-mando'!$H$4=$C6174),OR('Cuadro-de-mando'!$K$4="(Todas)",'Cuadro-de-mando'!$K$4=$E6174),OR('Cuadro-de-mando'!$N$4="(Todos)",'Cuadro-de-mando'!$N$4=$F6174)),1,0))</f>
        <v>1</v>
      </c>
    </row>
    <row r="6175" spans="1:10" x14ac:dyDescent="0.25">
      <c r="A6175" t="str">
        <f>IF(Tienda_3!$A1375="","","Tienda 3")</f>
        <v>Tienda 3</v>
      </c>
      <c r="B6175" t="str">
        <f>IF($A6175="","",Tienda_3!B1375)</f>
        <v>Electrónicos</v>
      </c>
      <c r="C6175" t="str">
        <f>IF($A6175="","",Tienda_3!G1375)</f>
        <v>Bogotá</v>
      </c>
      <c r="D6175" t="str">
        <f>IF($A6175="","",Tienda_3!F1375)</f>
        <v>Juliana Costa</v>
      </c>
      <c r="E6175" t="str">
        <f>IF($A6175="","",Tienda_3!I1375)</f>
        <v>Nequi</v>
      </c>
      <c r="F6175">
        <f>IF($A6175="","",VALUE(RIGHT(Tienda_3!E1375,4)))</f>
        <v>2020</v>
      </c>
      <c r="G6175">
        <f>IF($A6175="","",Tienda_3!C1375)</f>
        <v>1030400</v>
      </c>
      <c r="H6175">
        <f>IF($A6175="","",Tienda_3!D1375)</f>
        <v>55300</v>
      </c>
      <c r="I6175">
        <f>IF($A6175="","",Tienda_3!H1375)</f>
        <v>5</v>
      </c>
      <c r="J6175">
        <f>IF($A6175="",0,IF(AND(OR('Cuadro-de-mando'!$B$4="(Todas)",'Cuadro-de-mando'!$B$4=$A6175),OR('Cuadro-de-mando'!$E$4="(Todas)",'Cuadro-de-mando'!$E$4=$B6175),OR('Cuadro-de-mando'!$H$4="(Todas)",'Cuadro-de-mando'!$H$4=$C6175),OR('Cuadro-de-mando'!$K$4="(Todas)",'Cuadro-de-mando'!$K$4=$E6175),OR('Cuadro-de-mando'!$N$4="(Todos)",'Cuadro-de-mando'!$N$4=$F6175)),1,0))</f>
        <v>1</v>
      </c>
    </row>
    <row r="6176" spans="1:10" x14ac:dyDescent="0.25">
      <c r="A6176" t="str">
        <f>IF(Tienda_3!$A1376="","","Tienda 3")</f>
        <v>Tienda 3</v>
      </c>
      <c r="B6176" t="str">
        <f>IF($A6176="","",Tienda_3!B1376)</f>
        <v>Juguetes</v>
      </c>
      <c r="C6176" t="str">
        <f>IF($A6176="","",Tienda_3!G1376)</f>
        <v>Leticia</v>
      </c>
      <c r="D6176" t="str">
        <f>IF($A6176="","",Tienda_3!F1376)</f>
        <v>Camila Rivera</v>
      </c>
      <c r="E6176" t="str">
        <f>IF($A6176="","",Tienda_3!I1376)</f>
        <v>Tarjeta de crédito</v>
      </c>
      <c r="F6176">
        <f>IF($A6176="","",VALUE(RIGHT(Tienda_3!E1376,4)))</f>
        <v>2021</v>
      </c>
      <c r="G6176">
        <f>IF($A6176="","",Tienda_3!C1376)</f>
        <v>16000</v>
      </c>
      <c r="H6176">
        <f>IF($A6176="","",Tienda_3!D1376)</f>
        <v>1500</v>
      </c>
      <c r="I6176">
        <f>IF($A6176="","",Tienda_3!H1376)</f>
        <v>5</v>
      </c>
      <c r="J6176">
        <f>IF($A6176="",0,IF(AND(OR('Cuadro-de-mando'!$B$4="(Todas)",'Cuadro-de-mando'!$B$4=$A6176),OR('Cuadro-de-mando'!$E$4="(Todas)",'Cuadro-de-mando'!$E$4=$B6176),OR('Cuadro-de-mando'!$H$4="(Todas)",'Cuadro-de-mando'!$H$4=$C6176),OR('Cuadro-de-mando'!$K$4="(Todas)",'Cuadro-de-mando'!$K$4=$E6176),OR('Cuadro-de-mando'!$N$4="(Todos)",'Cuadro-de-mando'!$N$4=$F6176)),1,0))</f>
        <v>1</v>
      </c>
    </row>
    <row r="6177" spans="1:10" x14ac:dyDescent="0.25">
      <c r="A6177" t="str">
        <f>IF(Tienda_3!$A1377="","","Tienda 3")</f>
        <v>Tienda 3</v>
      </c>
      <c r="B6177" t="str">
        <f>IF($A6177="","",Tienda_3!B1377)</f>
        <v>Juguetes</v>
      </c>
      <c r="C6177" t="str">
        <f>IF($A6177="","",Tienda_3!G1377)</f>
        <v>Cali</v>
      </c>
      <c r="D6177" t="str">
        <f>IF($A6177="","",Tienda_3!F1377)</f>
        <v>Pedro Gomez</v>
      </c>
      <c r="E6177" t="str">
        <f>IF($A6177="","",Tienda_3!I1377)</f>
        <v>Tarjeta de crédito</v>
      </c>
      <c r="F6177">
        <f>IF($A6177="","",VALUE(RIGHT(Tienda_3!E1377,4)))</f>
        <v>2022</v>
      </c>
      <c r="G6177">
        <f>IF($A6177="","",Tienda_3!C1377)</f>
        <v>28100</v>
      </c>
      <c r="H6177">
        <f>IF($A6177="","",Tienda_3!D1377)</f>
        <v>3900</v>
      </c>
      <c r="I6177">
        <f>IF($A6177="","",Tienda_3!H1377)</f>
        <v>4</v>
      </c>
      <c r="J6177">
        <f>IF($A6177="",0,IF(AND(OR('Cuadro-de-mando'!$B$4="(Todas)",'Cuadro-de-mando'!$B$4=$A6177),OR('Cuadro-de-mando'!$E$4="(Todas)",'Cuadro-de-mando'!$E$4=$B6177),OR('Cuadro-de-mando'!$H$4="(Todas)",'Cuadro-de-mando'!$H$4=$C6177),OR('Cuadro-de-mando'!$K$4="(Todas)",'Cuadro-de-mando'!$K$4=$E6177),OR('Cuadro-de-mando'!$N$4="(Todos)",'Cuadro-de-mando'!$N$4=$F6177)),1,0))</f>
        <v>1</v>
      </c>
    </row>
    <row r="6178" spans="1:10" x14ac:dyDescent="0.25">
      <c r="A6178" t="str">
        <f>IF(Tienda_3!$A1378="","","Tienda 3")</f>
        <v>Tienda 3</v>
      </c>
      <c r="B6178" t="str">
        <f>IF($A6178="","",Tienda_3!B1378)</f>
        <v>Muebles</v>
      </c>
      <c r="C6178" t="str">
        <f>IF($A6178="","",Tienda_3!G1378)</f>
        <v>Cali</v>
      </c>
      <c r="D6178" t="str">
        <f>IF($A6178="","",Tienda_3!F1378)</f>
        <v>Felipe Santos</v>
      </c>
      <c r="E6178" t="str">
        <f>IF($A6178="","",Tienda_3!I1378)</f>
        <v>Nequi</v>
      </c>
      <c r="F6178">
        <f>IF($A6178="","",VALUE(RIGHT(Tienda_3!E1378,4)))</f>
        <v>2023</v>
      </c>
      <c r="G6178">
        <f>IF($A6178="","",Tienda_3!C1378)</f>
        <v>326300</v>
      </c>
      <c r="H6178">
        <f>IF($A6178="","",Tienda_3!D1378)</f>
        <v>15600</v>
      </c>
      <c r="I6178">
        <f>IF($A6178="","",Tienda_3!H1378)</f>
        <v>5</v>
      </c>
      <c r="J6178">
        <f>IF($A6178="",0,IF(AND(OR('Cuadro-de-mando'!$B$4="(Todas)",'Cuadro-de-mando'!$B$4=$A6178),OR('Cuadro-de-mando'!$E$4="(Todas)",'Cuadro-de-mando'!$E$4=$B6178),OR('Cuadro-de-mando'!$H$4="(Todas)",'Cuadro-de-mando'!$H$4=$C6178),OR('Cuadro-de-mando'!$K$4="(Todas)",'Cuadro-de-mando'!$K$4=$E6178),OR('Cuadro-de-mando'!$N$4="(Todos)",'Cuadro-de-mando'!$N$4=$F6178)),1,0))</f>
        <v>1</v>
      </c>
    </row>
    <row r="6179" spans="1:10" x14ac:dyDescent="0.25">
      <c r="A6179" t="str">
        <f>IF(Tienda_3!$A1379="","","Tienda 3")</f>
        <v>Tienda 3</v>
      </c>
      <c r="B6179" t="str">
        <f>IF($A6179="","",Tienda_3!B1379)</f>
        <v>Electrónicos</v>
      </c>
      <c r="C6179" t="str">
        <f>IF($A6179="","",Tienda_3!G1379)</f>
        <v>Cúcuta</v>
      </c>
      <c r="D6179" t="str">
        <f>IF($A6179="","",Tienda_3!F1379)</f>
        <v>Santiago Silva</v>
      </c>
      <c r="E6179" t="str">
        <f>IF($A6179="","",Tienda_3!I1379)</f>
        <v>Tarjeta de crédito</v>
      </c>
      <c r="F6179">
        <f>IF($A6179="","",VALUE(RIGHT(Tienda_3!E1379,4)))</f>
        <v>2020</v>
      </c>
      <c r="G6179">
        <f>IF($A6179="","",Tienda_3!C1379)</f>
        <v>1714200</v>
      </c>
      <c r="H6179">
        <f>IF($A6179="","",Tienda_3!D1379)</f>
        <v>89500</v>
      </c>
      <c r="I6179">
        <f>IF($A6179="","",Tienda_3!H1379)</f>
        <v>4</v>
      </c>
      <c r="J6179">
        <f>IF($A6179="",0,IF(AND(OR('Cuadro-de-mando'!$B$4="(Todas)",'Cuadro-de-mando'!$B$4=$A6179),OR('Cuadro-de-mando'!$E$4="(Todas)",'Cuadro-de-mando'!$E$4=$B6179),OR('Cuadro-de-mando'!$H$4="(Todas)",'Cuadro-de-mando'!$H$4=$C6179),OR('Cuadro-de-mando'!$K$4="(Todas)",'Cuadro-de-mando'!$K$4=$E6179),OR('Cuadro-de-mando'!$N$4="(Todos)",'Cuadro-de-mando'!$N$4=$F6179)),1,0))</f>
        <v>1</v>
      </c>
    </row>
    <row r="6180" spans="1:10" x14ac:dyDescent="0.25">
      <c r="A6180" t="str">
        <f>IF(Tienda_3!$A1380="","","Tienda 3")</f>
        <v>Tienda 3</v>
      </c>
      <c r="B6180" t="str">
        <f>IF($A6180="","",Tienda_3!B1380)</f>
        <v>Deportes y diversión</v>
      </c>
      <c r="C6180" t="str">
        <f>IF($A6180="","",Tienda_3!G1380)</f>
        <v>Medellín</v>
      </c>
      <c r="D6180" t="str">
        <f>IF($A6180="","",Tienda_3!F1380)</f>
        <v>Rafael Acosta</v>
      </c>
      <c r="E6180" t="str">
        <f>IF($A6180="","",Tienda_3!I1380)</f>
        <v>Tarjeta de crédito</v>
      </c>
      <c r="F6180">
        <f>IF($A6180="","",VALUE(RIGHT(Tienda_3!E1380,4)))</f>
        <v>2020</v>
      </c>
      <c r="G6180">
        <f>IF($A6180="","",Tienda_3!C1380)</f>
        <v>84300</v>
      </c>
      <c r="H6180">
        <f>IF($A6180="","",Tienda_3!D1380)</f>
        <v>4700</v>
      </c>
      <c r="I6180">
        <f>IF($A6180="","",Tienda_3!H1380)</f>
        <v>5</v>
      </c>
      <c r="J6180">
        <f>IF($A6180="",0,IF(AND(OR('Cuadro-de-mando'!$B$4="(Todas)",'Cuadro-de-mando'!$B$4=$A6180),OR('Cuadro-de-mando'!$E$4="(Todas)",'Cuadro-de-mando'!$E$4=$B6180),OR('Cuadro-de-mando'!$H$4="(Todas)",'Cuadro-de-mando'!$H$4=$C6180),OR('Cuadro-de-mando'!$K$4="(Todas)",'Cuadro-de-mando'!$K$4=$E6180),OR('Cuadro-de-mando'!$N$4="(Todos)",'Cuadro-de-mando'!$N$4=$F6180)),1,0))</f>
        <v>1</v>
      </c>
    </row>
    <row r="6181" spans="1:10" x14ac:dyDescent="0.25">
      <c r="A6181" t="str">
        <f>IF(Tienda_3!$A1381="","","Tienda 3")</f>
        <v>Tienda 3</v>
      </c>
      <c r="B6181" t="str">
        <f>IF($A6181="","",Tienda_3!B1381)</f>
        <v>Muebles</v>
      </c>
      <c r="C6181" t="str">
        <f>IF($A6181="","",Tienda_3!G1381)</f>
        <v>Bogotá</v>
      </c>
      <c r="D6181" t="str">
        <f>IF($A6181="","",Tienda_3!F1381)</f>
        <v>Rafael Acosta</v>
      </c>
      <c r="E6181" t="str">
        <f>IF($A6181="","",Tienda_3!I1381)</f>
        <v>Tarjeta de crédito</v>
      </c>
      <c r="F6181">
        <f>IF($A6181="","",VALUE(RIGHT(Tienda_3!E1381,4)))</f>
        <v>2020</v>
      </c>
      <c r="G6181">
        <f>IF($A6181="","",Tienda_3!C1381)</f>
        <v>487400</v>
      </c>
      <c r="H6181">
        <f>IF($A6181="","",Tienda_3!D1381)</f>
        <v>26600</v>
      </c>
      <c r="I6181">
        <f>IF($A6181="","",Tienda_3!H1381)</f>
        <v>5</v>
      </c>
      <c r="J6181">
        <f>IF($A6181="",0,IF(AND(OR('Cuadro-de-mando'!$B$4="(Todas)",'Cuadro-de-mando'!$B$4=$A6181),OR('Cuadro-de-mando'!$E$4="(Todas)",'Cuadro-de-mando'!$E$4=$B6181),OR('Cuadro-de-mando'!$H$4="(Todas)",'Cuadro-de-mando'!$H$4=$C6181),OR('Cuadro-de-mando'!$K$4="(Todas)",'Cuadro-de-mando'!$K$4=$E6181),OR('Cuadro-de-mando'!$N$4="(Todos)",'Cuadro-de-mando'!$N$4=$F6181)),1,0))</f>
        <v>1</v>
      </c>
    </row>
    <row r="6182" spans="1:10" x14ac:dyDescent="0.25">
      <c r="A6182" t="str">
        <f>IF(Tienda_3!$A1382="","","Tienda 3")</f>
        <v>Tienda 3</v>
      </c>
      <c r="B6182" t="str">
        <f>IF($A6182="","",Tienda_3!B1382)</f>
        <v>Electrodomésticos</v>
      </c>
      <c r="C6182" t="str">
        <f>IF($A6182="","",Tienda_3!G1382)</f>
        <v>Soacha</v>
      </c>
      <c r="D6182" t="str">
        <f>IF($A6182="","",Tienda_3!F1382)</f>
        <v>Santiago Silva</v>
      </c>
      <c r="E6182" t="str">
        <f>IF($A6182="","",Tienda_3!I1382)</f>
        <v>Tarjeta de crédito</v>
      </c>
      <c r="F6182">
        <f>IF($A6182="","",VALUE(RIGHT(Tienda_3!E1382,4)))</f>
        <v>2021</v>
      </c>
      <c r="G6182">
        <f>IF($A6182="","",Tienda_3!C1382)</f>
        <v>976600</v>
      </c>
      <c r="H6182">
        <f>IF($A6182="","",Tienda_3!D1382)</f>
        <v>52500</v>
      </c>
      <c r="I6182">
        <f>IF($A6182="","",Tienda_3!H1382)</f>
        <v>5</v>
      </c>
      <c r="J6182">
        <f>IF($A6182="",0,IF(AND(OR('Cuadro-de-mando'!$B$4="(Todas)",'Cuadro-de-mando'!$B$4=$A6182),OR('Cuadro-de-mando'!$E$4="(Todas)",'Cuadro-de-mando'!$E$4=$B6182),OR('Cuadro-de-mando'!$H$4="(Todas)",'Cuadro-de-mando'!$H$4=$C6182),OR('Cuadro-de-mando'!$K$4="(Todas)",'Cuadro-de-mando'!$K$4=$E6182),OR('Cuadro-de-mando'!$N$4="(Todos)",'Cuadro-de-mando'!$N$4=$F6182)),1,0))</f>
        <v>1</v>
      </c>
    </row>
    <row r="6183" spans="1:10" x14ac:dyDescent="0.25">
      <c r="A6183" t="str">
        <f>IF(Tienda_3!$A1383="","","Tienda 3")</f>
        <v>Tienda 3</v>
      </c>
      <c r="B6183" t="str">
        <f>IF($A6183="","",Tienda_3!B1383)</f>
        <v>Muebles</v>
      </c>
      <c r="C6183" t="str">
        <f>IF($A6183="","",Tienda_3!G1383)</f>
        <v>Pereira</v>
      </c>
      <c r="D6183" t="str">
        <f>IF($A6183="","",Tienda_3!F1383)</f>
        <v>Beatriz Morales</v>
      </c>
      <c r="E6183" t="str">
        <f>IF($A6183="","",Tienda_3!I1383)</f>
        <v>Tarjeta de crédito</v>
      </c>
      <c r="F6183">
        <f>IF($A6183="","",VALUE(RIGHT(Tienda_3!E1383,4)))</f>
        <v>2023</v>
      </c>
      <c r="G6183">
        <f>IF($A6183="","",Tienda_3!C1383)</f>
        <v>283300</v>
      </c>
      <c r="H6183">
        <f>IF($A6183="","",Tienda_3!D1383)</f>
        <v>15500</v>
      </c>
      <c r="I6183">
        <f>IF($A6183="","",Tienda_3!H1383)</f>
        <v>3</v>
      </c>
      <c r="J6183">
        <f>IF($A6183="",0,IF(AND(OR('Cuadro-de-mando'!$B$4="(Todas)",'Cuadro-de-mando'!$B$4=$A6183),OR('Cuadro-de-mando'!$E$4="(Todas)",'Cuadro-de-mando'!$E$4=$B6183),OR('Cuadro-de-mando'!$H$4="(Todas)",'Cuadro-de-mando'!$H$4=$C6183),OR('Cuadro-de-mando'!$K$4="(Todas)",'Cuadro-de-mando'!$K$4=$E6183),OR('Cuadro-de-mando'!$N$4="(Todos)",'Cuadro-de-mando'!$N$4=$F6183)),1,0))</f>
        <v>1</v>
      </c>
    </row>
    <row r="6184" spans="1:10" x14ac:dyDescent="0.25">
      <c r="A6184" t="str">
        <f>IF(Tienda_3!$A1384="","","Tienda 3")</f>
        <v>Tienda 3</v>
      </c>
      <c r="B6184" t="str">
        <f>IF($A6184="","",Tienda_3!B1384)</f>
        <v>Juguetes</v>
      </c>
      <c r="C6184" t="str">
        <f>IF($A6184="","",Tienda_3!G1384)</f>
        <v>Bogotá</v>
      </c>
      <c r="D6184" t="str">
        <f>IF($A6184="","",Tienda_3!F1384)</f>
        <v>Beatriz Morales</v>
      </c>
      <c r="E6184" t="str">
        <f>IF($A6184="","",Tienda_3!I1384)</f>
        <v>Tarjeta de crédito</v>
      </c>
      <c r="F6184">
        <f>IF($A6184="","",VALUE(RIGHT(Tienda_3!E1384,4)))</f>
        <v>2020</v>
      </c>
      <c r="G6184">
        <f>IF($A6184="","",Tienda_3!C1384)</f>
        <v>73500</v>
      </c>
      <c r="H6184">
        <f>IF($A6184="","",Tienda_3!D1384)</f>
        <v>2100</v>
      </c>
      <c r="I6184">
        <f>IF($A6184="","",Tienda_3!H1384)</f>
        <v>5</v>
      </c>
      <c r="J6184">
        <f>IF($A6184="",0,IF(AND(OR('Cuadro-de-mando'!$B$4="(Todas)",'Cuadro-de-mando'!$B$4=$A6184),OR('Cuadro-de-mando'!$E$4="(Todas)",'Cuadro-de-mando'!$E$4=$B6184),OR('Cuadro-de-mando'!$H$4="(Todas)",'Cuadro-de-mando'!$H$4=$C6184),OR('Cuadro-de-mando'!$K$4="(Todas)",'Cuadro-de-mando'!$K$4=$E6184),OR('Cuadro-de-mando'!$N$4="(Todos)",'Cuadro-de-mando'!$N$4=$F6184)),1,0))</f>
        <v>1</v>
      </c>
    </row>
    <row r="6185" spans="1:10" x14ac:dyDescent="0.25">
      <c r="A6185" t="str">
        <f>IF(Tienda_3!$A1385="","","Tienda 3")</f>
        <v>Tienda 3</v>
      </c>
      <c r="B6185" t="str">
        <f>IF($A6185="","",Tienda_3!B1385)</f>
        <v>Instrumentos musicales</v>
      </c>
      <c r="C6185" t="str">
        <f>IF($A6185="","",Tienda_3!G1385)</f>
        <v>Pereira</v>
      </c>
      <c r="D6185" t="str">
        <f>IF($A6185="","",Tienda_3!F1385)</f>
        <v>Izabela de León</v>
      </c>
      <c r="E6185" t="str">
        <f>IF($A6185="","",Tienda_3!I1385)</f>
        <v>Nequi</v>
      </c>
      <c r="F6185">
        <f>IF($A6185="","",VALUE(RIGHT(Tienda_3!E1385,4)))</f>
        <v>2023</v>
      </c>
      <c r="G6185">
        <f>IF($A6185="","",Tienda_3!C1385)</f>
        <v>619900</v>
      </c>
      <c r="H6185">
        <f>IF($A6185="","",Tienda_3!D1385)</f>
        <v>35400</v>
      </c>
      <c r="I6185">
        <f>IF($A6185="","",Tienda_3!H1385)</f>
        <v>5</v>
      </c>
      <c r="J6185">
        <f>IF($A6185="",0,IF(AND(OR('Cuadro-de-mando'!$B$4="(Todas)",'Cuadro-de-mando'!$B$4=$A6185),OR('Cuadro-de-mando'!$E$4="(Todas)",'Cuadro-de-mando'!$E$4=$B6185),OR('Cuadro-de-mando'!$H$4="(Todas)",'Cuadro-de-mando'!$H$4=$C6185),OR('Cuadro-de-mando'!$K$4="(Todas)",'Cuadro-de-mando'!$K$4=$E6185),OR('Cuadro-de-mando'!$N$4="(Todos)",'Cuadro-de-mando'!$N$4=$F6185)),1,0))</f>
        <v>1</v>
      </c>
    </row>
    <row r="6186" spans="1:10" x14ac:dyDescent="0.25">
      <c r="A6186" t="str">
        <f>IF(Tienda_3!$A1386="","","Tienda 3")</f>
        <v>Tienda 3</v>
      </c>
      <c r="B6186" t="str">
        <f>IF($A6186="","",Tienda_3!B1386)</f>
        <v>Electrónicos</v>
      </c>
      <c r="C6186" t="str">
        <f>IF($A6186="","",Tienda_3!G1386)</f>
        <v>Bogotá</v>
      </c>
      <c r="D6186" t="str">
        <f>IF($A6186="","",Tienda_3!F1386)</f>
        <v>Felipe Santos</v>
      </c>
      <c r="E6186" t="str">
        <f>IF($A6186="","",Tienda_3!I1386)</f>
        <v>Nequi</v>
      </c>
      <c r="F6186">
        <f>IF($A6186="","",VALUE(RIGHT(Tienda_3!E1386,4)))</f>
        <v>2022</v>
      </c>
      <c r="G6186">
        <f>IF($A6186="","",Tienda_3!C1386)</f>
        <v>125300</v>
      </c>
      <c r="H6186">
        <f>IF($A6186="","",Tienda_3!D1386)</f>
        <v>6900</v>
      </c>
      <c r="I6186">
        <f>IF($A6186="","",Tienda_3!H1386)</f>
        <v>3</v>
      </c>
      <c r="J6186">
        <f>IF($A6186="",0,IF(AND(OR('Cuadro-de-mando'!$B$4="(Todas)",'Cuadro-de-mando'!$B$4=$A6186),OR('Cuadro-de-mando'!$E$4="(Todas)",'Cuadro-de-mando'!$E$4=$B6186),OR('Cuadro-de-mando'!$H$4="(Todas)",'Cuadro-de-mando'!$H$4=$C6186),OR('Cuadro-de-mando'!$K$4="(Todas)",'Cuadro-de-mando'!$K$4=$E6186),OR('Cuadro-de-mando'!$N$4="(Todos)",'Cuadro-de-mando'!$N$4=$F6186)),1,0))</f>
        <v>1</v>
      </c>
    </row>
    <row r="6187" spans="1:10" x14ac:dyDescent="0.25">
      <c r="A6187" t="str">
        <f>IF(Tienda_3!$A1387="","","Tienda 3")</f>
        <v>Tienda 3</v>
      </c>
      <c r="B6187" t="str">
        <f>IF($A6187="","",Tienda_3!B1387)</f>
        <v>Instrumentos musicales</v>
      </c>
      <c r="C6187" t="str">
        <f>IF($A6187="","",Tienda_3!G1387)</f>
        <v>Medellín</v>
      </c>
      <c r="D6187" t="str">
        <f>IF($A6187="","",Tienda_3!F1387)</f>
        <v>Juliana Costa</v>
      </c>
      <c r="E6187" t="str">
        <f>IF($A6187="","",Tienda_3!I1387)</f>
        <v>Nequi</v>
      </c>
      <c r="F6187">
        <f>IF($A6187="","",VALUE(RIGHT(Tienda_3!E1387,4)))</f>
        <v>2020</v>
      </c>
      <c r="G6187">
        <f>IF($A6187="","",Tienda_3!C1387)</f>
        <v>44500</v>
      </c>
      <c r="H6187">
        <f>IF($A6187="","",Tienda_3!D1387)</f>
        <v>0</v>
      </c>
      <c r="I6187">
        <f>IF($A6187="","",Tienda_3!H1387)</f>
        <v>5</v>
      </c>
      <c r="J6187">
        <f>IF($A6187="",0,IF(AND(OR('Cuadro-de-mando'!$B$4="(Todas)",'Cuadro-de-mando'!$B$4=$A6187),OR('Cuadro-de-mando'!$E$4="(Todas)",'Cuadro-de-mando'!$E$4=$B6187),OR('Cuadro-de-mando'!$H$4="(Todas)",'Cuadro-de-mando'!$H$4=$C6187),OR('Cuadro-de-mando'!$K$4="(Todas)",'Cuadro-de-mando'!$K$4=$E6187),OR('Cuadro-de-mando'!$N$4="(Todos)",'Cuadro-de-mando'!$N$4=$F6187)),1,0))</f>
        <v>1</v>
      </c>
    </row>
    <row r="6188" spans="1:10" x14ac:dyDescent="0.25">
      <c r="A6188" t="str">
        <f>IF(Tienda_3!$A1388="","","Tienda 3")</f>
        <v>Tienda 3</v>
      </c>
      <c r="B6188" t="str">
        <f>IF($A6188="","",Tienda_3!B1388)</f>
        <v>Juguetes</v>
      </c>
      <c r="C6188" t="str">
        <f>IF($A6188="","",Tienda_3!G1388)</f>
        <v>Cúcuta</v>
      </c>
      <c r="D6188" t="str">
        <f>IF($A6188="","",Tienda_3!F1388)</f>
        <v>Felipe Santos</v>
      </c>
      <c r="E6188" t="str">
        <f>IF($A6188="","",Tienda_3!I1388)</f>
        <v>Tarjeta de crédito</v>
      </c>
      <c r="F6188">
        <f>IF($A6188="","",VALUE(RIGHT(Tienda_3!E1388,4)))</f>
        <v>2021</v>
      </c>
      <c r="G6188">
        <f>IF($A6188="","",Tienda_3!C1388)</f>
        <v>179800</v>
      </c>
      <c r="H6188">
        <f>IF($A6188="","",Tienda_3!D1388)</f>
        <v>14400</v>
      </c>
      <c r="I6188">
        <f>IF($A6188="","",Tienda_3!H1388)</f>
        <v>5</v>
      </c>
      <c r="J6188">
        <f>IF($A6188="",0,IF(AND(OR('Cuadro-de-mando'!$B$4="(Todas)",'Cuadro-de-mando'!$B$4=$A6188),OR('Cuadro-de-mando'!$E$4="(Todas)",'Cuadro-de-mando'!$E$4=$B6188),OR('Cuadro-de-mando'!$H$4="(Todas)",'Cuadro-de-mando'!$H$4=$C6188),OR('Cuadro-de-mando'!$K$4="(Todas)",'Cuadro-de-mando'!$K$4=$E6188),OR('Cuadro-de-mando'!$N$4="(Todos)",'Cuadro-de-mando'!$N$4=$F6188)),1,0))</f>
        <v>1</v>
      </c>
    </row>
    <row r="6189" spans="1:10" x14ac:dyDescent="0.25">
      <c r="A6189" t="str">
        <f>IF(Tienda_3!$A1389="","","Tienda 3")</f>
        <v>Tienda 3</v>
      </c>
      <c r="B6189" t="str">
        <f>IF($A6189="","",Tienda_3!B1389)</f>
        <v>Electrónicos</v>
      </c>
      <c r="C6189" t="str">
        <f>IF($A6189="","",Tienda_3!G1389)</f>
        <v>Bogotá</v>
      </c>
      <c r="D6189" t="str">
        <f>IF($A6189="","",Tienda_3!F1389)</f>
        <v>Juliana Costa</v>
      </c>
      <c r="E6189" t="str">
        <f>IF($A6189="","",Tienda_3!I1389)</f>
        <v>Tarjeta de crédito</v>
      </c>
      <c r="F6189">
        <f>IF($A6189="","",VALUE(RIGHT(Tienda_3!E1389,4)))</f>
        <v>2021</v>
      </c>
      <c r="G6189">
        <f>IF($A6189="","",Tienda_3!C1389)</f>
        <v>1028300</v>
      </c>
      <c r="H6189">
        <f>IF($A6189="","",Tienda_3!D1389)</f>
        <v>52900</v>
      </c>
      <c r="I6189">
        <f>IF($A6189="","",Tienda_3!H1389)</f>
        <v>5</v>
      </c>
      <c r="J6189">
        <f>IF($A6189="",0,IF(AND(OR('Cuadro-de-mando'!$B$4="(Todas)",'Cuadro-de-mando'!$B$4=$A6189),OR('Cuadro-de-mando'!$E$4="(Todas)",'Cuadro-de-mando'!$E$4=$B6189),OR('Cuadro-de-mando'!$H$4="(Todas)",'Cuadro-de-mando'!$H$4=$C6189),OR('Cuadro-de-mando'!$K$4="(Todas)",'Cuadro-de-mando'!$K$4=$E6189),OR('Cuadro-de-mando'!$N$4="(Todos)",'Cuadro-de-mando'!$N$4=$F6189)),1,0))</f>
        <v>1</v>
      </c>
    </row>
    <row r="6190" spans="1:10" x14ac:dyDescent="0.25">
      <c r="A6190" t="str">
        <f>IF(Tienda_3!$A1390="","","Tienda 3")</f>
        <v>Tienda 3</v>
      </c>
      <c r="B6190" t="str">
        <f>IF($A6190="","",Tienda_3!B1390)</f>
        <v>Libros</v>
      </c>
      <c r="C6190" t="str">
        <f>IF($A6190="","",Tienda_3!G1390)</f>
        <v>Medellín</v>
      </c>
      <c r="D6190" t="str">
        <f>IF($A6190="","",Tienda_3!F1390)</f>
        <v>Felipe Santos</v>
      </c>
      <c r="E6190" t="str">
        <f>IF($A6190="","",Tienda_3!I1390)</f>
        <v>Tarjeta de crédito</v>
      </c>
      <c r="F6190">
        <f>IF($A6190="","",VALUE(RIGHT(Tienda_3!E1390,4)))</f>
        <v>2020</v>
      </c>
      <c r="G6190">
        <f>IF($A6190="","",Tienda_3!C1390)</f>
        <v>31100</v>
      </c>
      <c r="H6190">
        <f>IF($A6190="","",Tienda_3!D1390)</f>
        <v>2100</v>
      </c>
      <c r="I6190">
        <f>IF($A6190="","",Tienda_3!H1390)</f>
        <v>5</v>
      </c>
      <c r="J6190">
        <f>IF($A6190="",0,IF(AND(OR('Cuadro-de-mando'!$B$4="(Todas)",'Cuadro-de-mando'!$B$4=$A6190),OR('Cuadro-de-mando'!$E$4="(Todas)",'Cuadro-de-mando'!$E$4=$B6190),OR('Cuadro-de-mando'!$H$4="(Todas)",'Cuadro-de-mando'!$H$4=$C6190),OR('Cuadro-de-mando'!$K$4="(Todas)",'Cuadro-de-mando'!$K$4=$E6190),OR('Cuadro-de-mando'!$N$4="(Todos)",'Cuadro-de-mando'!$N$4=$F6190)),1,0))</f>
        <v>1</v>
      </c>
    </row>
    <row r="6191" spans="1:10" x14ac:dyDescent="0.25">
      <c r="A6191" t="str">
        <f>IF(Tienda_3!$A1391="","","Tienda 3")</f>
        <v>Tienda 3</v>
      </c>
      <c r="B6191" t="str">
        <f>IF($A6191="","",Tienda_3!B1391)</f>
        <v>Juguetes</v>
      </c>
      <c r="C6191" t="str">
        <f>IF($A6191="","",Tienda_3!G1391)</f>
        <v>Medellín</v>
      </c>
      <c r="D6191" t="str">
        <f>IF($A6191="","",Tienda_3!F1391)</f>
        <v>Ángel Rodriguez</v>
      </c>
      <c r="E6191" t="str">
        <f>IF($A6191="","",Tienda_3!I1391)</f>
        <v>Tarjeta de crédito</v>
      </c>
      <c r="F6191">
        <f>IF($A6191="","",VALUE(RIGHT(Tienda_3!E1391,4)))</f>
        <v>2022</v>
      </c>
      <c r="G6191">
        <f>IF($A6191="","",Tienda_3!C1391)</f>
        <v>15100</v>
      </c>
      <c r="H6191">
        <f>IF($A6191="","",Tienda_3!D1391)</f>
        <v>0</v>
      </c>
      <c r="I6191">
        <f>IF($A6191="","",Tienda_3!H1391)</f>
        <v>5</v>
      </c>
      <c r="J6191">
        <f>IF($A6191="",0,IF(AND(OR('Cuadro-de-mando'!$B$4="(Todas)",'Cuadro-de-mando'!$B$4=$A6191),OR('Cuadro-de-mando'!$E$4="(Todas)",'Cuadro-de-mando'!$E$4=$B6191),OR('Cuadro-de-mando'!$H$4="(Todas)",'Cuadro-de-mando'!$H$4=$C6191),OR('Cuadro-de-mando'!$K$4="(Todas)",'Cuadro-de-mando'!$K$4=$E6191),OR('Cuadro-de-mando'!$N$4="(Todos)",'Cuadro-de-mando'!$N$4=$F6191)),1,0))</f>
        <v>1</v>
      </c>
    </row>
    <row r="6192" spans="1:10" x14ac:dyDescent="0.25">
      <c r="A6192" t="str">
        <f>IF(Tienda_3!$A1392="","","Tienda 3")</f>
        <v>Tienda 3</v>
      </c>
      <c r="B6192" t="str">
        <f>IF($A6192="","",Tienda_3!B1392)</f>
        <v>Electrodomésticos</v>
      </c>
      <c r="C6192" t="str">
        <f>IF($A6192="","",Tienda_3!G1392)</f>
        <v>Bucaramanga</v>
      </c>
      <c r="D6192" t="str">
        <f>IF($A6192="","",Tienda_3!F1392)</f>
        <v>Juan Fernandez</v>
      </c>
      <c r="E6192" t="str">
        <f>IF($A6192="","",Tienda_3!I1392)</f>
        <v>Nequi</v>
      </c>
      <c r="F6192">
        <f>IF($A6192="","",VALUE(RIGHT(Tienda_3!E1392,4)))</f>
        <v>2022</v>
      </c>
      <c r="G6192">
        <f>IF($A6192="","",Tienda_3!C1392)</f>
        <v>2389000</v>
      </c>
      <c r="H6192">
        <f>IF($A6192="","",Tienda_3!D1392)</f>
        <v>125400</v>
      </c>
      <c r="I6192">
        <f>IF($A6192="","",Tienda_3!H1392)</f>
        <v>5</v>
      </c>
      <c r="J6192">
        <f>IF($A6192="",0,IF(AND(OR('Cuadro-de-mando'!$B$4="(Todas)",'Cuadro-de-mando'!$B$4=$A6192),OR('Cuadro-de-mando'!$E$4="(Todas)",'Cuadro-de-mando'!$E$4=$B6192),OR('Cuadro-de-mando'!$H$4="(Todas)",'Cuadro-de-mando'!$H$4=$C6192),OR('Cuadro-de-mando'!$K$4="(Todas)",'Cuadro-de-mando'!$K$4=$E6192),OR('Cuadro-de-mando'!$N$4="(Todos)",'Cuadro-de-mando'!$N$4=$F6192)),1,0))</f>
        <v>1</v>
      </c>
    </row>
    <row r="6193" spans="1:10" x14ac:dyDescent="0.25">
      <c r="A6193" t="str">
        <f>IF(Tienda_3!$A1393="","","Tienda 3")</f>
        <v>Tienda 3</v>
      </c>
      <c r="B6193" t="str">
        <f>IF($A6193="","",Tienda_3!B1393)</f>
        <v>Libros</v>
      </c>
      <c r="C6193" t="str">
        <f>IF($A6193="","",Tienda_3!G1393)</f>
        <v>Cali</v>
      </c>
      <c r="D6193" t="str">
        <f>IF($A6193="","",Tienda_3!F1393)</f>
        <v>Pedro Gomez</v>
      </c>
      <c r="E6193" t="str">
        <f>IF($A6193="","",Tienda_3!I1393)</f>
        <v>Nequi</v>
      </c>
      <c r="F6193">
        <f>IF($A6193="","",VALUE(RIGHT(Tienda_3!E1393,4)))</f>
        <v>2022</v>
      </c>
      <c r="G6193">
        <f>IF($A6193="","",Tienda_3!C1393)</f>
        <v>29000</v>
      </c>
      <c r="H6193">
        <f>IF($A6193="","",Tienda_3!D1393)</f>
        <v>1900</v>
      </c>
      <c r="I6193">
        <f>IF($A6193="","",Tienda_3!H1393)</f>
        <v>5</v>
      </c>
      <c r="J6193">
        <f>IF($A6193="",0,IF(AND(OR('Cuadro-de-mando'!$B$4="(Todas)",'Cuadro-de-mando'!$B$4=$A6193),OR('Cuadro-de-mando'!$E$4="(Todas)",'Cuadro-de-mando'!$E$4=$B6193),OR('Cuadro-de-mando'!$H$4="(Todas)",'Cuadro-de-mando'!$H$4=$C6193),OR('Cuadro-de-mando'!$K$4="(Todas)",'Cuadro-de-mando'!$K$4=$E6193),OR('Cuadro-de-mando'!$N$4="(Todos)",'Cuadro-de-mando'!$N$4=$F6193)),1,0))</f>
        <v>1</v>
      </c>
    </row>
    <row r="6194" spans="1:10" x14ac:dyDescent="0.25">
      <c r="A6194" t="str">
        <f>IF(Tienda_3!$A1394="","","Tienda 3")</f>
        <v>Tienda 3</v>
      </c>
      <c r="B6194" t="str">
        <f>IF($A6194="","",Tienda_3!B1394)</f>
        <v>Electrónicos</v>
      </c>
      <c r="C6194" t="str">
        <f>IF($A6194="","",Tienda_3!G1394)</f>
        <v>Medellín</v>
      </c>
      <c r="D6194" t="str">
        <f>IF($A6194="","",Tienda_3!F1394)</f>
        <v>Juliana Costa</v>
      </c>
      <c r="E6194" t="str">
        <f>IF($A6194="","",Tienda_3!I1394)</f>
        <v>Cupón</v>
      </c>
      <c r="F6194">
        <f>IF($A6194="","",VALUE(RIGHT(Tienda_3!E1394,4)))</f>
        <v>2020</v>
      </c>
      <c r="G6194">
        <f>IF($A6194="","",Tienda_3!C1394)</f>
        <v>88500</v>
      </c>
      <c r="H6194">
        <f>IF($A6194="","",Tienda_3!D1394)</f>
        <v>5200</v>
      </c>
      <c r="I6194">
        <f>IF($A6194="","",Tienda_3!H1394)</f>
        <v>5</v>
      </c>
      <c r="J6194">
        <f>IF($A6194="",0,IF(AND(OR('Cuadro-de-mando'!$B$4="(Todas)",'Cuadro-de-mando'!$B$4=$A6194),OR('Cuadro-de-mando'!$E$4="(Todas)",'Cuadro-de-mando'!$E$4=$B6194),OR('Cuadro-de-mando'!$H$4="(Todas)",'Cuadro-de-mando'!$H$4=$C6194),OR('Cuadro-de-mando'!$K$4="(Todas)",'Cuadro-de-mando'!$K$4=$E6194),OR('Cuadro-de-mando'!$N$4="(Todos)",'Cuadro-de-mando'!$N$4=$F6194)),1,0))</f>
        <v>1</v>
      </c>
    </row>
    <row r="6195" spans="1:10" x14ac:dyDescent="0.25">
      <c r="A6195" t="str">
        <f>IF(Tienda_3!$A1395="","","Tienda 3")</f>
        <v>Tienda 3</v>
      </c>
      <c r="B6195" t="str">
        <f>IF($A6195="","",Tienda_3!B1395)</f>
        <v>Deportes y diversión</v>
      </c>
      <c r="C6195" t="str">
        <f>IF($A6195="","",Tienda_3!G1395)</f>
        <v>Leticia</v>
      </c>
      <c r="D6195" t="str">
        <f>IF($A6195="","",Tienda_3!F1395)</f>
        <v>Rafael Acosta</v>
      </c>
      <c r="E6195" t="str">
        <f>IF($A6195="","",Tienda_3!I1395)</f>
        <v>Tarjeta de crédito</v>
      </c>
      <c r="F6195">
        <f>IF($A6195="","",VALUE(RIGHT(Tienda_3!E1395,4)))</f>
        <v>2022</v>
      </c>
      <c r="G6195">
        <f>IF($A6195="","",Tienda_3!C1395)</f>
        <v>9100</v>
      </c>
      <c r="H6195">
        <f>IF($A6195="","",Tienda_3!D1395)</f>
        <v>1000</v>
      </c>
      <c r="I6195">
        <f>IF($A6195="","",Tienda_3!H1395)</f>
        <v>4</v>
      </c>
      <c r="J6195">
        <f>IF($A6195="",0,IF(AND(OR('Cuadro-de-mando'!$B$4="(Todas)",'Cuadro-de-mando'!$B$4=$A6195),OR('Cuadro-de-mando'!$E$4="(Todas)",'Cuadro-de-mando'!$E$4=$B6195),OR('Cuadro-de-mando'!$H$4="(Todas)",'Cuadro-de-mando'!$H$4=$C6195),OR('Cuadro-de-mando'!$K$4="(Todas)",'Cuadro-de-mando'!$K$4=$E6195),OR('Cuadro-de-mando'!$N$4="(Todos)",'Cuadro-de-mando'!$N$4=$F6195)),1,0))</f>
        <v>1</v>
      </c>
    </row>
    <row r="6196" spans="1:10" x14ac:dyDescent="0.25">
      <c r="A6196" t="str">
        <f>IF(Tienda_3!$A1396="","","Tienda 3")</f>
        <v>Tienda 3</v>
      </c>
      <c r="B6196" t="str">
        <f>IF($A6196="","",Tienda_3!B1396)</f>
        <v>Electrodomésticos</v>
      </c>
      <c r="C6196" t="str">
        <f>IF($A6196="","",Tienda_3!G1396)</f>
        <v>Bogotá</v>
      </c>
      <c r="D6196" t="str">
        <f>IF($A6196="","",Tienda_3!F1396)</f>
        <v>Izabela de León</v>
      </c>
      <c r="E6196" t="str">
        <f>IF($A6196="","",Tienda_3!I1396)</f>
        <v>Tarjeta de crédito</v>
      </c>
      <c r="F6196">
        <f>IF($A6196="","",VALUE(RIGHT(Tienda_3!E1396,4)))</f>
        <v>2021</v>
      </c>
      <c r="G6196">
        <f>IF($A6196="","",Tienda_3!C1396)</f>
        <v>1442300</v>
      </c>
      <c r="H6196">
        <f>IF($A6196="","",Tienda_3!D1396)</f>
        <v>77200</v>
      </c>
      <c r="I6196">
        <f>IF($A6196="","",Tienda_3!H1396)</f>
        <v>5</v>
      </c>
      <c r="J6196">
        <f>IF($A6196="",0,IF(AND(OR('Cuadro-de-mando'!$B$4="(Todas)",'Cuadro-de-mando'!$B$4=$A6196),OR('Cuadro-de-mando'!$E$4="(Todas)",'Cuadro-de-mando'!$E$4=$B6196),OR('Cuadro-de-mando'!$H$4="(Todas)",'Cuadro-de-mando'!$H$4=$C6196),OR('Cuadro-de-mando'!$K$4="(Todas)",'Cuadro-de-mando'!$K$4=$E6196),OR('Cuadro-de-mando'!$N$4="(Todos)",'Cuadro-de-mando'!$N$4=$F6196)),1,0))</f>
        <v>1</v>
      </c>
    </row>
    <row r="6197" spans="1:10" x14ac:dyDescent="0.25">
      <c r="A6197" t="str">
        <f>IF(Tienda_3!$A1397="","","Tienda 3")</f>
        <v>Tienda 3</v>
      </c>
      <c r="B6197" t="str">
        <f>IF($A6197="","",Tienda_3!B1397)</f>
        <v>Electrodomésticos</v>
      </c>
      <c r="C6197" t="str">
        <f>IF($A6197="","",Tienda_3!G1397)</f>
        <v>Cali</v>
      </c>
      <c r="D6197" t="str">
        <f>IF($A6197="","",Tienda_3!F1397)</f>
        <v>Felipe Santos</v>
      </c>
      <c r="E6197" t="str">
        <f>IF($A6197="","",Tienda_3!I1397)</f>
        <v>Nequi</v>
      </c>
      <c r="F6197">
        <f>IF($A6197="","",VALUE(RIGHT(Tienda_3!E1397,4)))</f>
        <v>2022</v>
      </c>
      <c r="G6197">
        <f>IF($A6197="","",Tienda_3!C1397)</f>
        <v>1115400</v>
      </c>
      <c r="H6197">
        <f>IF($A6197="","",Tienda_3!D1397)</f>
        <v>57600</v>
      </c>
      <c r="I6197">
        <f>IF($A6197="","",Tienda_3!H1397)</f>
        <v>5</v>
      </c>
      <c r="J6197">
        <f>IF($A6197="",0,IF(AND(OR('Cuadro-de-mando'!$B$4="(Todas)",'Cuadro-de-mando'!$B$4=$A6197),OR('Cuadro-de-mando'!$E$4="(Todas)",'Cuadro-de-mando'!$E$4=$B6197),OR('Cuadro-de-mando'!$H$4="(Todas)",'Cuadro-de-mando'!$H$4=$C6197),OR('Cuadro-de-mando'!$K$4="(Todas)",'Cuadro-de-mando'!$K$4=$E6197),OR('Cuadro-de-mando'!$N$4="(Todos)",'Cuadro-de-mando'!$N$4=$F6197)),1,0))</f>
        <v>1</v>
      </c>
    </row>
    <row r="6198" spans="1:10" x14ac:dyDescent="0.25">
      <c r="A6198" t="str">
        <f>IF(Tienda_3!$A1398="","","Tienda 3")</f>
        <v>Tienda 3</v>
      </c>
      <c r="B6198" t="str">
        <f>IF($A6198="","",Tienda_3!B1398)</f>
        <v>Electrodomésticos</v>
      </c>
      <c r="C6198" t="str">
        <f>IF($A6198="","",Tienda_3!G1398)</f>
        <v>Bogotá</v>
      </c>
      <c r="D6198" t="str">
        <f>IF($A6198="","",Tienda_3!F1398)</f>
        <v>Izabela de León</v>
      </c>
      <c r="E6198" t="str">
        <f>IF($A6198="","",Tienda_3!I1398)</f>
        <v>Nequi</v>
      </c>
      <c r="F6198">
        <f>IF($A6198="","",VALUE(RIGHT(Tienda_3!E1398,4)))</f>
        <v>2022</v>
      </c>
      <c r="G6198">
        <f>IF($A6198="","",Tienda_3!C1398)</f>
        <v>540900</v>
      </c>
      <c r="H6198">
        <f>IF($A6198="","",Tienda_3!D1398)</f>
        <v>27000</v>
      </c>
      <c r="I6198">
        <f>IF($A6198="","",Tienda_3!H1398)</f>
        <v>5</v>
      </c>
      <c r="J6198">
        <f>IF($A6198="",0,IF(AND(OR('Cuadro-de-mando'!$B$4="(Todas)",'Cuadro-de-mando'!$B$4=$A6198),OR('Cuadro-de-mando'!$E$4="(Todas)",'Cuadro-de-mando'!$E$4=$B6198),OR('Cuadro-de-mando'!$H$4="(Todas)",'Cuadro-de-mando'!$H$4=$C6198),OR('Cuadro-de-mando'!$K$4="(Todas)",'Cuadro-de-mando'!$K$4=$E6198),OR('Cuadro-de-mando'!$N$4="(Todos)",'Cuadro-de-mando'!$N$4=$F6198)),1,0))</f>
        <v>1</v>
      </c>
    </row>
    <row r="6199" spans="1:10" x14ac:dyDescent="0.25">
      <c r="A6199" t="str">
        <f>IF(Tienda_3!$A1399="","","Tienda 3")</f>
        <v>Tienda 3</v>
      </c>
      <c r="B6199" t="str">
        <f>IF($A6199="","",Tienda_3!B1399)</f>
        <v>Electrónicos</v>
      </c>
      <c r="C6199" t="str">
        <f>IF($A6199="","",Tienda_3!G1399)</f>
        <v>Bogotá</v>
      </c>
      <c r="D6199" t="str">
        <f>IF($A6199="","",Tienda_3!F1399)</f>
        <v>Juliana Costa</v>
      </c>
      <c r="E6199" t="str">
        <f>IF($A6199="","",Tienda_3!I1399)</f>
        <v>Nequi</v>
      </c>
      <c r="F6199">
        <f>IF($A6199="","",VALUE(RIGHT(Tienda_3!E1399,4)))</f>
        <v>2020</v>
      </c>
      <c r="G6199">
        <f>IF($A6199="","",Tienda_3!C1399)</f>
        <v>2121400</v>
      </c>
      <c r="H6199">
        <f>IF($A6199="","",Tienda_3!D1399)</f>
        <v>116300</v>
      </c>
      <c r="I6199">
        <f>IF($A6199="","",Tienda_3!H1399)</f>
        <v>2</v>
      </c>
      <c r="J6199">
        <f>IF($A6199="",0,IF(AND(OR('Cuadro-de-mando'!$B$4="(Todas)",'Cuadro-de-mando'!$B$4=$A6199),OR('Cuadro-de-mando'!$E$4="(Todas)",'Cuadro-de-mando'!$E$4=$B6199),OR('Cuadro-de-mando'!$H$4="(Todas)",'Cuadro-de-mando'!$H$4=$C6199),OR('Cuadro-de-mando'!$K$4="(Todas)",'Cuadro-de-mando'!$K$4=$E6199),OR('Cuadro-de-mando'!$N$4="(Todos)",'Cuadro-de-mando'!$N$4=$F6199)),1,0))</f>
        <v>1</v>
      </c>
    </row>
    <row r="6200" spans="1:10" x14ac:dyDescent="0.25">
      <c r="A6200" t="str">
        <f>IF(Tienda_3!$A1400="","","Tienda 3")</f>
        <v>Tienda 3</v>
      </c>
      <c r="B6200" t="str">
        <f>IF($A6200="","",Tienda_3!B1400)</f>
        <v>Libros</v>
      </c>
      <c r="C6200" t="str">
        <f>IF($A6200="","",Tienda_3!G1400)</f>
        <v>Medellín</v>
      </c>
      <c r="D6200" t="str">
        <f>IF($A6200="","",Tienda_3!F1400)</f>
        <v>Felipe Santos</v>
      </c>
      <c r="E6200" t="str">
        <f>IF($A6200="","",Tienda_3!I1400)</f>
        <v>Tarjeta de crédito</v>
      </c>
      <c r="F6200">
        <f>IF($A6200="","",VALUE(RIGHT(Tienda_3!E1400,4)))</f>
        <v>2023</v>
      </c>
      <c r="G6200">
        <f>IF($A6200="","",Tienda_3!C1400)</f>
        <v>39400</v>
      </c>
      <c r="H6200">
        <f>IF($A6200="","",Tienda_3!D1400)</f>
        <v>2300</v>
      </c>
      <c r="I6200">
        <f>IF($A6200="","",Tienda_3!H1400)</f>
        <v>3</v>
      </c>
      <c r="J6200">
        <f>IF($A6200="",0,IF(AND(OR('Cuadro-de-mando'!$B$4="(Todas)",'Cuadro-de-mando'!$B$4=$A6200),OR('Cuadro-de-mando'!$E$4="(Todas)",'Cuadro-de-mando'!$E$4=$B6200),OR('Cuadro-de-mando'!$H$4="(Todas)",'Cuadro-de-mando'!$H$4=$C6200),OR('Cuadro-de-mando'!$K$4="(Todas)",'Cuadro-de-mando'!$K$4=$E6200),OR('Cuadro-de-mando'!$N$4="(Todos)",'Cuadro-de-mando'!$N$4=$F6200)),1,0))</f>
        <v>1</v>
      </c>
    </row>
    <row r="6201" spans="1:10" x14ac:dyDescent="0.25">
      <c r="A6201" t="str">
        <f>IF(Tienda_3!$A1401="","","Tienda 3")</f>
        <v>Tienda 3</v>
      </c>
      <c r="B6201" t="str">
        <f>IF($A6201="","",Tienda_3!B1401)</f>
        <v>Electrónicos</v>
      </c>
      <c r="C6201" t="str">
        <f>IF($A6201="","",Tienda_3!G1401)</f>
        <v>Bogotá</v>
      </c>
      <c r="D6201" t="str">
        <f>IF($A6201="","",Tienda_3!F1401)</f>
        <v>Izabela de León</v>
      </c>
      <c r="E6201" t="str">
        <f>IF($A6201="","",Tienda_3!I1401)</f>
        <v>Tarjeta de crédito</v>
      </c>
      <c r="F6201">
        <f>IF($A6201="","",VALUE(RIGHT(Tienda_3!E1401,4)))</f>
        <v>2022</v>
      </c>
      <c r="G6201">
        <f>IF($A6201="","",Tienda_3!C1401)</f>
        <v>2185100</v>
      </c>
      <c r="H6201">
        <f>IF($A6201="","",Tienda_3!D1401)</f>
        <v>114500</v>
      </c>
      <c r="I6201">
        <f>IF($A6201="","",Tienda_3!H1401)</f>
        <v>5</v>
      </c>
      <c r="J6201">
        <f>IF($A6201="",0,IF(AND(OR('Cuadro-de-mando'!$B$4="(Todas)",'Cuadro-de-mando'!$B$4=$A6201),OR('Cuadro-de-mando'!$E$4="(Todas)",'Cuadro-de-mando'!$E$4=$B6201),OR('Cuadro-de-mando'!$H$4="(Todas)",'Cuadro-de-mando'!$H$4=$C6201),OR('Cuadro-de-mando'!$K$4="(Todas)",'Cuadro-de-mando'!$K$4=$E6201),OR('Cuadro-de-mando'!$N$4="(Todos)",'Cuadro-de-mando'!$N$4=$F6201)),1,0))</f>
        <v>1</v>
      </c>
    </row>
    <row r="6202" spans="1:10" x14ac:dyDescent="0.25">
      <c r="A6202" t="str">
        <f>IF(Tienda_3!$A1402="","","Tienda 3")</f>
        <v>Tienda 3</v>
      </c>
      <c r="B6202" t="str">
        <f>IF($A6202="","",Tienda_3!B1402)</f>
        <v>Juguetes</v>
      </c>
      <c r="C6202" t="str">
        <f>IF($A6202="","",Tienda_3!G1402)</f>
        <v>Bogotá</v>
      </c>
      <c r="D6202" t="str">
        <f>IF($A6202="","",Tienda_3!F1402)</f>
        <v>Maria Alfonso</v>
      </c>
      <c r="E6202" t="str">
        <f>IF($A6202="","",Tienda_3!I1402)</f>
        <v>Tarjeta de crédito</v>
      </c>
      <c r="F6202">
        <f>IF($A6202="","",VALUE(RIGHT(Tienda_3!E1402,4)))</f>
        <v>2020</v>
      </c>
      <c r="G6202">
        <f>IF($A6202="","",Tienda_3!C1402)</f>
        <v>34100</v>
      </c>
      <c r="H6202">
        <f>IF($A6202="","",Tienda_3!D1402)</f>
        <v>2000</v>
      </c>
      <c r="I6202">
        <f>IF($A6202="","",Tienda_3!H1402)</f>
        <v>5</v>
      </c>
      <c r="J6202">
        <f>IF($A6202="",0,IF(AND(OR('Cuadro-de-mando'!$B$4="(Todas)",'Cuadro-de-mando'!$B$4=$A6202),OR('Cuadro-de-mando'!$E$4="(Todas)",'Cuadro-de-mando'!$E$4=$B6202),OR('Cuadro-de-mando'!$H$4="(Todas)",'Cuadro-de-mando'!$H$4=$C6202),OR('Cuadro-de-mando'!$K$4="(Todas)",'Cuadro-de-mando'!$K$4=$E6202),OR('Cuadro-de-mando'!$N$4="(Todos)",'Cuadro-de-mando'!$N$4=$F6202)),1,0))</f>
        <v>1</v>
      </c>
    </row>
    <row r="6203" spans="1:10" x14ac:dyDescent="0.25">
      <c r="A6203" t="str">
        <f>IF(Tienda_3!$A1403="","","Tienda 3")</f>
        <v>Tienda 3</v>
      </c>
      <c r="B6203" t="str">
        <f>IF($A6203="","",Tienda_3!B1403)</f>
        <v>Electrónicos</v>
      </c>
      <c r="C6203" t="str">
        <f>IF($A6203="","",Tienda_3!G1403)</f>
        <v>Bogotá</v>
      </c>
      <c r="D6203" t="str">
        <f>IF($A6203="","",Tienda_3!F1403)</f>
        <v>Pedro Gomez</v>
      </c>
      <c r="E6203" t="str">
        <f>IF($A6203="","",Tienda_3!I1403)</f>
        <v>Tarjeta de débito</v>
      </c>
      <c r="F6203">
        <f>IF($A6203="","",VALUE(RIGHT(Tienda_3!E1403,4)))</f>
        <v>2020</v>
      </c>
      <c r="G6203">
        <f>IF($A6203="","",Tienda_3!C1403)</f>
        <v>1459900</v>
      </c>
      <c r="H6203">
        <f>IF($A6203="","",Tienda_3!D1403)</f>
        <v>75900</v>
      </c>
      <c r="I6203">
        <f>IF($A6203="","",Tienda_3!H1403)</f>
        <v>2</v>
      </c>
      <c r="J6203">
        <f>IF($A6203="",0,IF(AND(OR('Cuadro-de-mando'!$B$4="(Todas)",'Cuadro-de-mando'!$B$4=$A6203),OR('Cuadro-de-mando'!$E$4="(Todas)",'Cuadro-de-mando'!$E$4=$B6203),OR('Cuadro-de-mando'!$H$4="(Todas)",'Cuadro-de-mando'!$H$4=$C6203),OR('Cuadro-de-mando'!$K$4="(Todas)",'Cuadro-de-mando'!$K$4=$E6203),OR('Cuadro-de-mando'!$N$4="(Todos)",'Cuadro-de-mando'!$N$4=$F6203)),1,0))</f>
        <v>1</v>
      </c>
    </row>
    <row r="6204" spans="1:10" x14ac:dyDescent="0.25">
      <c r="A6204" t="str">
        <f>IF(Tienda_3!$A1404="","","Tienda 3")</f>
        <v>Tienda 3</v>
      </c>
      <c r="B6204" t="str">
        <f>IF($A6204="","",Tienda_3!B1404)</f>
        <v>Instrumentos musicales</v>
      </c>
      <c r="C6204" t="str">
        <f>IF($A6204="","",Tienda_3!G1404)</f>
        <v>Medellín</v>
      </c>
      <c r="D6204" t="str">
        <f>IF($A6204="","",Tienda_3!F1404)</f>
        <v>Juan Fernandez</v>
      </c>
      <c r="E6204" t="str">
        <f>IF($A6204="","",Tienda_3!I1404)</f>
        <v>Tarjeta de crédito</v>
      </c>
      <c r="F6204">
        <f>IF($A6204="","",VALUE(RIGHT(Tienda_3!E1404,4)))</f>
        <v>2022</v>
      </c>
      <c r="G6204">
        <f>IF($A6204="","",Tienda_3!C1404)</f>
        <v>215100</v>
      </c>
      <c r="H6204">
        <f>IF($A6204="","",Tienda_3!D1404)</f>
        <v>11700</v>
      </c>
      <c r="I6204">
        <f>IF($A6204="","",Tienda_3!H1404)</f>
        <v>5</v>
      </c>
      <c r="J6204">
        <f>IF($A6204="",0,IF(AND(OR('Cuadro-de-mando'!$B$4="(Todas)",'Cuadro-de-mando'!$B$4=$A6204),OR('Cuadro-de-mando'!$E$4="(Todas)",'Cuadro-de-mando'!$E$4=$B6204),OR('Cuadro-de-mando'!$H$4="(Todas)",'Cuadro-de-mando'!$H$4=$C6204),OR('Cuadro-de-mando'!$K$4="(Todas)",'Cuadro-de-mando'!$K$4=$E6204),OR('Cuadro-de-mando'!$N$4="(Todos)",'Cuadro-de-mando'!$N$4=$F6204)),1,0))</f>
        <v>1</v>
      </c>
    </row>
    <row r="6205" spans="1:10" x14ac:dyDescent="0.25">
      <c r="A6205" t="str">
        <f>IF(Tienda_3!$A1405="","","Tienda 3")</f>
        <v>Tienda 3</v>
      </c>
      <c r="B6205" t="str">
        <f>IF($A6205="","",Tienda_3!B1405)</f>
        <v>Deportes y diversión</v>
      </c>
      <c r="C6205" t="str">
        <f>IF($A6205="","",Tienda_3!G1405)</f>
        <v>Leticia</v>
      </c>
      <c r="D6205" t="str">
        <f>IF($A6205="","",Tienda_3!F1405)</f>
        <v>Blanca Ramirez</v>
      </c>
      <c r="E6205" t="str">
        <f>IF($A6205="","",Tienda_3!I1405)</f>
        <v>Tarjeta de crédito</v>
      </c>
      <c r="F6205">
        <f>IF($A6205="","",VALUE(RIGHT(Tienda_3!E1405,4)))</f>
        <v>2021</v>
      </c>
      <c r="G6205">
        <f>IF($A6205="","",Tienda_3!C1405)</f>
        <v>36600</v>
      </c>
      <c r="H6205">
        <f>IF($A6205="","",Tienda_3!D1405)</f>
        <v>2200</v>
      </c>
      <c r="I6205">
        <f>IF($A6205="","",Tienda_3!H1405)</f>
        <v>1</v>
      </c>
      <c r="J6205">
        <f>IF($A6205="",0,IF(AND(OR('Cuadro-de-mando'!$B$4="(Todas)",'Cuadro-de-mando'!$B$4=$A6205),OR('Cuadro-de-mando'!$E$4="(Todas)",'Cuadro-de-mando'!$E$4=$B6205),OR('Cuadro-de-mando'!$H$4="(Todas)",'Cuadro-de-mando'!$H$4=$C6205),OR('Cuadro-de-mando'!$K$4="(Todas)",'Cuadro-de-mando'!$K$4=$E6205),OR('Cuadro-de-mando'!$N$4="(Todos)",'Cuadro-de-mando'!$N$4=$F6205)),1,0))</f>
        <v>1</v>
      </c>
    </row>
    <row r="6206" spans="1:10" x14ac:dyDescent="0.25">
      <c r="A6206" t="str">
        <f>IF(Tienda_3!$A1406="","","Tienda 3")</f>
        <v>Tienda 3</v>
      </c>
      <c r="B6206" t="str">
        <f>IF($A6206="","",Tienda_3!B1406)</f>
        <v>Juguetes</v>
      </c>
      <c r="C6206" t="str">
        <f>IF($A6206="","",Tienda_3!G1406)</f>
        <v>Pereira</v>
      </c>
      <c r="D6206" t="str">
        <f>IF($A6206="","",Tienda_3!F1406)</f>
        <v>Camila Rivera</v>
      </c>
      <c r="E6206" t="str">
        <f>IF($A6206="","",Tienda_3!I1406)</f>
        <v>Nequi</v>
      </c>
      <c r="F6206">
        <f>IF($A6206="","",VALUE(RIGHT(Tienda_3!E1406,4)))</f>
        <v>2022</v>
      </c>
      <c r="G6206">
        <f>IF($A6206="","",Tienda_3!C1406)</f>
        <v>17300</v>
      </c>
      <c r="H6206">
        <f>IF($A6206="","",Tienda_3!D1406)</f>
        <v>0</v>
      </c>
      <c r="I6206">
        <f>IF($A6206="","",Tienda_3!H1406)</f>
        <v>5</v>
      </c>
      <c r="J6206">
        <f>IF($A6206="",0,IF(AND(OR('Cuadro-de-mando'!$B$4="(Todas)",'Cuadro-de-mando'!$B$4=$A6206),OR('Cuadro-de-mando'!$E$4="(Todas)",'Cuadro-de-mando'!$E$4=$B6206),OR('Cuadro-de-mando'!$H$4="(Todas)",'Cuadro-de-mando'!$H$4=$C6206),OR('Cuadro-de-mando'!$K$4="(Todas)",'Cuadro-de-mando'!$K$4=$E6206),OR('Cuadro-de-mando'!$N$4="(Todos)",'Cuadro-de-mando'!$N$4=$F6206)),1,0))</f>
        <v>1</v>
      </c>
    </row>
    <row r="6207" spans="1:10" x14ac:dyDescent="0.25">
      <c r="A6207" t="str">
        <f>IF(Tienda_3!$A1407="","","Tienda 3")</f>
        <v>Tienda 3</v>
      </c>
      <c r="B6207" t="str">
        <f>IF($A6207="","",Tienda_3!B1407)</f>
        <v>Artículos para el hogar</v>
      </c>
      <c r="C6207" t="str">
        <f>IF($A6207="","",Tienda_3!G1407)</f>
        <v>Bogotá</v>
      </c>
      <c r="D6207" t="str">
        <f>IF($A6207="","",Tienda_3!F1407)</f>
        <v>Lucas Olivera</v>
      </c>
      <c r="E6207" t="str">
        <f>IF($A6207="","",Tienda_3!I1407)</f>
        <v>Nequi</v>
      </c>
      <c r="F6207">
        <f>IF($A6207="","",VALUE(RIGHT(Tienda_3!E1407,4)))</f>
        <v>2022</v>
      </c>
      <c r="G6207">
        <f>IF($A6207="","",Tienda_3!C1407)</f>
        <v>186400</v>
      </c>
      <c r="H6207">
        <f>IF($A6207="","",Tienda_3!D1407)</f>
        <v>10600</v>
      </c>
      <c r="I6207">
        <f>IF($A6207="","",Tienda_3!H1407)</f>
        <v>5</v>
      </c>
      <c r="J6207">
        <f>IF($A6207="",0,IF(AND(OR('Cuadro-de-mando'!$B$4="(Todas)",'Cuadro-de-mando'!$B$4=$A6207),OR('Cuadro-de-mando'!$E$4="(Todas)",'Cuadro-de-mando'!$E$4=$B6207),OR('Cuadro-de-mando'!$H$4="(Todas)",'Cuadro-de-mando'!$H$4=$C6207),OR('Cuadro-de-mando'!$K$4="(Todas)",'Cuadro-de-mando'!$K$4=$E6207),OR('Cuadro-de-mando'!$N$4="(Todos)",'Cuadro-de-mando'!$N$4=$F6207)),1,0))</f>
        <v>1</v>
      </c>
    </row>
    <row r="6208" spans="1:10" x14ac:dyDescent="0.25">
      <c r="A6208" t="str">
        <f>IF(Tienda_3!$A1408="","","Tienda 3")</f>
        <v>Tienda 3</v>
      </c>
      <c r="B6208" t="str">
        <f>IF($A6208="","",Tienda_3!B1408)</f>
        <v>Deportes y diversión</v>
      </c>
      <c r="C6208" t="str">
        <f>IF($A6208="","",Tienda_3!G1408)</f>
        <v>Pereira</v>
      </c>
      <c r="D6208" t="str">
        <f>IF($A6208="","",Tienda_3!F1408)</f>
        <v>Lucas Olivera</v>
      </c>
      <c r="E6208" t="str">
        <f>IF($A6208="","",Tienda_3!I1408)</f>
        <v>Tarjeta de crédito</v>
      </c>
      <c r="F6208">
        <f>IF($A6208="","",VALUE(RIGHT(Tienda_3!E1408,4)))</f>
        <v>2022</v>
      </c>
      <c r="G6208">
        <f>IF($A6208="","",Tienda_3!C1408)</f>
        <v>46300</v>
      </c>
      <c r="H6208">
        <f>IF($A6208="","",Tienda_3!D1408)</f>
        <v>0</v>
      </c>
      <c r="I6208">
        <f>IF($A6208="","",Tienda_3!H1408)</f>
        <v>4</v>
      </c>
      <c r="J6208">
        <f>IF($A6208="",0,IF(AND(OR('Cuadro-de-mando'!$B$4="(Todas)",'Cuadro-de-mando'!$B$4=$A6208),OR('Cuadro-de-mando'!$E$4="(Todas)",'Cuadro-de-mando'!$E$4=$B6208),OR('Cuadro-de-mando'!$H$4="(Todas)",'Cuadro-de-mando'!$H$4=$C6208),OR('Cuadro-de-mando'!$K$4="(Todas)",'Cuadro-de-mando'!$K$4=$E6208),OR('Cuadro-de-mando'!$N$4="(Todos)",'Cuadro-de-mando'!$N$4=$F6208)),1,0))</f>
        <v>1</v>
      </c>
    </row>
    <row r="6209" spans="1:10" x14ac:dyDescent="0.25">
      <c r="A6209" t="str">
        <f>IF(Tienda_3!$A1409="","","Tienda 3")</f>
        <v>Tienda 3</v>
      </c>
      <c r="B6209" t="str">
        <f>IF($A6209="","",Tienda_3!B1409)</f>
        <v>Artículos para el hogar</v>
      </c>
      <c r="C6209" t="str">
        <f>IF($A6209="","",Tienda_3!G1409)</f>
        <v>Cali</v>
      </c>
      <c r="D6209" t="str">
        <f>IF($A6209="","",Tienda_3!F1409)</f>
        <v>Maria Alfonso</v>
      </c>
      <c r="E6209" t="str">
        <f>IF($A6209="","",Tienda_3!I1409)</f>
        <v>Nequi</v>
      </c>
      <c r="F6209">
        <f>IF($A6209="","",VALUE(RIGHT(Tienda_3!E1409,4)))</f>
        <v>2020</v>
      </c>
      <c r="G6209">
        <f>IF($A6209="","",Tienda_3!C1409)</f>
        <v>57400</v>
      </c>
      <c r="H6209">
        <f>IF($A6209="","",Tienda_3!D1409)</f>
        <v>3300</v>
      </c>
      <c r="I6209">
        <f>IF($A6209="","",Tienda_3!H1409)</f>
        <v>1</v>
      </c>
      <c r="J6209">
        <f>IF($A6209="",0,IF(AND(OR('Cuadro-de-mando'!$B$4="(Todas)",'Cuadro-de-mando'!$B$4=$A6209),OR('Cuadro-de-mando'!$E$4="(Todas)",'Cuadro-de-mando'!$E$4=$B6209),OR('Cuadro-de-mando'!$H$4="(Todas)",'Cuadro-de-mando'!$H$4=$C6209),OR('Cuadro-de-mando'!$K$4="(Todas)",'Cuadro-de-mando'!$K$4=$E6209),OR('Cuadro-de-mando'!$N$4="(Todos)",'Cuadro-de-mando'!$N$4=$F6209)),1,0))</f>
        <v>1</v>
      </c>
    </row>
    <row r="6210" spans="1:10" x14ac:dyDescent="0.25">
      <c r="A6210" t="str">
        <f>IF(Tienda_3!$A1410="","","Tienda 3")</f>
        <v>Tienda 3</v>
      </c>
      <c r="B6210" t="str">
        <f>IF($A6210="","",Tienda_3!B1410)</f>
        <v>Muebles</v>
      </c>
      <c r="C6210" t="str">
        <f>IF($A6210="","",Tienda_3!G1410)</f>
        <v>Bogotá</v>
      </c>
      <c r="D6210" t="str">
        <f>IF($A6210="","",Tienda_3!F1410)</f>
        <v>Lucas Olivera</v>
      </c>
      <c r="E6210" t="str">
        <f>IF($A6210="","",Tienda_3!I1410)</f>
        <v>Nequi</v>
      </c>
      <c r="F6210">
        <f>IF($A6210="","",VALUE(RIGHT(Tienda_3!E1410,4)))</f>
        <v>2021</v>
      </c>
      <c r="G6210">
        <f>IF($A6210="","",Tienda_3!C1410)</f>
        <v>878400</v>
      </c>
      <c r="H6210">
        <f>IF($A6210="","",Tienda_3!D1410)</f>
        <v>47200</v>
      </c>
      <c r="I6210">
        <f>IF($A6210="","",Tienda_3!H1410)</f>
        <v>1</v>
      </c>
      <c r="J6210">
        <f>IF($A6210="",0,IF(AND(OR('Cuadro-de-mando'!$B$4="(Todas)",'Cuadro-de-mando'!$B$4=$A6210),OR('Cuadro-de-mando'!$E$4="(Todas)",'Cuadro-de-mando'!$E$4=$B6210),OR('Cuadro-de-mando'!$H$4="(Todas)",'Cuadro-de-mando'!$H$4=$C6210),OR('Cuadro-de-mando'!$K$4="(Todas)",'Cuadro-de-mando'!$K$4=$E6210),OR('Cuadro-de-mando'!$N$4="(Todos)",'Cuadro-de-mando'!$N$4=$F6210)),1,0))</f>
        <v>1</v>
      </c>
    </row>
    <row r="6211" spans="1:10" x14ac:dyDescent="0.25">
      <c r="A6211" t="str">
        <f>IF(Tienda_3!$A1411="","","Tienda 3")</f>
        <v>Tienda 3</v>
      </c>
      <c r="B6211" t="str">
        <f>IF($A6211="","",Tienda_3!B1411)</f>
        <v>Deportes y diversión</v>
      </c>
      <c r="C6211" t="str">
        <f>IF($A6211="","",Tienda_3!G1411)</f>
        <v>Cúcuta</v>
      </c>
      <c r="D6211" t="str">
        <f>IF($A6211="","",Tienda_3!F1411)</f>
        <v>Camila Rivera</v>
      </c>
      <c r="E6211" t="str">
        <f>IF($A6211="","",Tienda_3!I1411)</f>
        <v>Tarjeta de crédito</v>
      </c>
      <c r="F6211">
        <f>IF($A6211="","",VALUE(RIGHT(Tienda_3!E1411,4)))</f>
        <v>2021</v>
      </c>
      <c r="G6211">
        <f>IF($A6211="","",Tienda_3!C1411)</f>
        <v>97100</v>
      </c>
      <c r="H6211">
        <f>IF($A6211="","",Tienda_3!D1411)</f>
        <v>3400</v>
      </c>
      <c r="I6211">
        <f>IF($A6211="","",Tienda_3!H1411)</f>
        <v>1</v>
      </c>
      <c r="J6211">
        <f>IF($A6211="",0,IF(AND(OR('Cuadro-de-mando'!$B$4="(Todas)",'Cuadro-de-mando'!$B$4=$A6211),OR('Cuadro-de-mando'!$E$4="(Todas)",'Cuadro-de-mando'!$E$4=$B6211),OR('Cuadro-de-mando'!$H$4="(Todas)",'Cuadro-de-mando'!$H$4=$C6211),OR('Cuadro-de-mando'!$K$4="(Todas)",'Cuadro-de-mando'!$K$4=$E6211),OR('Cuadro-de-mando'!$N$4="(Todos)",'Cuadro-de-mando'!$N$4=$F6211)),1,0))</f>
        <v>1</v>
      </c>
    </row>
    <row r="6212" spans="1:10" x14ac:dyDescent="0.25">
      <c r="A6212" t="str">
        <f>IF(Tienda_3!$A1412="","","Tienda 3")</f>
        <v>Tienda 3</v>
      </c>
      <c r="B6212" t="str">
        <f>IF($A6212="","",Tienda_3!B1412)</f>
        <v>Muebles</v>
      </c>
      <c r="C6212" t="str">
        <f>IF($A6212="","",Tienda_3!G1412)</f>
        <v>Medellín</v>
      </c>
      <c r="D6212" t="str">
        <f>IF($A6212="","",Tienda_3!F1412)</f>
        <v>Mariana Herrera</v>
      </c>
      <c r="E6212" t="str">
        <f>IF($A6212="","",Tienda_3!I1412)</f>
        <v>Cupón</v>
      </c>
      <c r="F6212">
        <f>IF($A6212="","",VALUE(RIGHT(Tienda_3!E1412,4)))</f>
        <v>2021</v>
      </c>
      <c r="G6212">
        <f>IF($A6212="","",Tienda_3!C1412)</f>
        <v>213600</v>
      </c>
      <c r="H6212">
        <f>IF($A6212="","",Tienda_3!D1412)</f>
        <v>11600</v>
      </c>
      <c r="I6212">
        <f>IF($A6212="","",Tienda_3!H1412)</f>
        <v>5</v>
      </c>
      <c r="J6212">
        <f>IF($A6212="",0,IF(AND(OR('Cuadro-de-mando'!$B$4="(Todas)",'Cuadro-de-mando'!$B$4=$A6212),OR('Cuadro-de-mando'!$E$4="(Todas)",'Cuadro-de-mando'!$E$4=$B6212),OR('Cuadro-de-mando'!$H$4="(Todas)",'Cuadro-de-mando'!$H$4=$C6212),OR('Cuadro-de-mando'!$K$4="(Todas)",'Cuadro-de-mando'!$K$4=$E6212),OR('Cuadro-de-mando'!$N$4="(Todos)",'Cuadro-de-mando'!$N$4=$F6212)),1,0))</f>
        <v>1</v>
      </c>
    </row>
    <row r="6213" spans="1:10" x14ac:dyDescent="0.25">
      <c r="A6213" t="str">
        <f>IF(Tienda_3!$A1413="","","Tienda 3")</f>
        <v>Tienda 3</v>
      </c>
      <c r="B6213" t="str">
        <f>IF($A6213="","",Tienda_3!B1413)</f>
        <v>Juguetes</v>
      </c>
      <c r="C6213" t="str">
        <f>IF($A6213="","",Tienda_3!G1413)</f>
        <v>Bogotá</v>
      </c>
      <c r="D6213" t="str">
        <f>IF($A6213="","",Tienda_3!F1413)</f>
        <v>Rafael Acosta</v>
      </c>
      <c r="E6213" t="str">
        <f>IF($A6213="","",Tienda_3!I1413)</f>
        <v>Nequi</v>
      </c>
      <c r="F6213">
        <f>IF($A6213="","",VALUE(RIGHT(Tienda_3!E1413,4)))</f>
        <v>2021</v>
      </c>
      <c r="G6213">
        <f>IF($A6213="","",Tienda_3!C1413)</f>
        <v>82100</v>
      </c>
      <c r="H6213">
        <f>IF($A6213="","",Tienda_3!D1413)</f>
        <v>5000</v>
      </c>
      <c r="I6213">
        <f>IF($A6213="","",Tienda_3!H1413)</f>
        <v>1</v>
      </c>
      <c r="J6213">
        <f>IF($A6213="",0,IF(AND(OR('Cuadro-de-mando'!$B$4="(Todas)",'Cuadro-de-mando'!$B$4=$A6213),OR('Cuadro-de-mando'!$E$4="(Todas)",'Cuadro-de-mando'!$E$4=$B6213),OR('Cuadro-de-mando'!$H$4="(Todas)",'Cuadro-de-mando'!$H$4=$C6213),OR('Cuadro-de-mando'!$K$4="(Todas)",'Cuadro-de-mando'!$K$4=$E6213),OR('Cuadro-de-mando'!$N$4="(Todos)",'Cuadro-de-mando'!$N$4=$F6213)),1,0))</f>
        <v>1</v>
      </c>
    </row>
    <row r="6214" spans="1:10" x14ac:dyDescent="0.25">
      <c r="A6214" t="str">
        <f>IF(Tienda_3!$A1414="","","Tienda 3")</f>
        <v>Tienda 3</v>
      </c>
      <c r="B6214" t="str">
        <f>IF($A6214="","",Tienda_3!B1414)</f>
        <v>Juguetes</v>
      </c>
      <c r="C6214" t="str">
        <f>IF($A6214="","",Tienda_3!G1414)</f>
        <v>Bogotá</v>
      </c>
      <c r="D6214" t="str">
        <f>IF($A6214="","",Tienda_3!F1414)</f>
        <v>Izabela de León</v>
      </c>
      <c r="E6214" t="str">
        <f>IF($A6214="","",Tienda_3!I1414)</f>
        <v>Tarjeta de crédito</v>
      </c>
      <c r="F6214">
        <f>IF($A6214="","",VALUE(RIGHT(Tienda_3!E1414,4)))</f>
        <v>2022</v>
      </c>
      <c r="G6214">
        <f>IF($A6214="","",Tienda_3!C1414)</f>
        <v>42100</v>
      </c>
      <c r="H6214">
        <f>IF($A6214="","",Tienda_3!D1414)</f>
        <v>0</v>
      </c>
      <c r="I6214">
        <f>IF($A6214="","",Tienda_3!H1414)</f>
        <v>1</v>
      </c>
      <c r="J6214">
        <f>IF($A6214="",0,IF(AND(OR('Cuadro-de-mando'!$B$4="(Todas)",'Cuadro-de-mando'!$B$4=$A6214),OR('Cuadro-de-mando'!$E$4="(Todas)",'Cuadro-de-mando'!$E$4=$B6214),OR('Cuadro-de-mando'!$H$4="(Todas)",'Cuadro-de-mando'!$H$4=$C6214),OR('Cuadro-de-mando'!$K$4="(Todas)",'Cuadro-de-mando'!$K$4=$E6214),OR('Cuadro-de-mando'!$N$4="(Todos)",'Cuadro-de-mando'!$N$4=$F6214)),1,0))</f>
        <v>1</v>
      </c>
    </row>
    <row r="6215" spans="1:10" x14ac:dyDescent="0.25">
      <c r="A6215" t="str">
        <f>IF(Tienda_3!$A1415="","","Tienda 3")</f>
        <v>Tienda 3</v>
      </c>
      <c r="B6215" t="str">
        <f>IF($A6215="","",Tienda_3!B1415)</f>
        <v>Muebles</v>
      </c>
      <c r="C6215" t="str">
        <f>IF($A6215="","",Tienda_3!G1415)</f>
        <v>Medellín</v>
      </c>
      <c r="D6215" t="str">
        <f>IF($A6215="","",Tienda_3!F1415)</f>
        <v>Felipe Santos</v>
      </c>
      <c r="E6215" t="str">
        <f>IF($A6215="","",Tienda_3!I1415)</f>
        <v>Tarjeta de crédito</v>
      </c>
      <c r="F6215">
        <f>IF($A6215="","",VALUE(RIGHT(Tienda_3!E1415,4)))</f>
        <v>2021</v>
      </c>
      <c r="G6215">
        <f>IF($A6215="","",Tienda_3!C1415)</f>
        <v>618900</v>
      </c>
      <c r="H6215">
        <f>IF($A6215="","",Tienda_3!D1415)</f>
        <v>38800</v>
      </c>
      <c r="I6215">
        <f>IF($A6215="","",Tienda_3!H1415)</f>
        <v>5</v>
      </c>
      <c r="J6215">
        <f>IF($A6215="",0,IF(AND(OR('Cuadro-de-mando'!$B$4="(Todas)",'Cuadro-de-mando'!$B$4=$A6215),OR('Cuadro-de-mando'!$E$4="(Todas)",'Cuadro-de-mando'!$E$4=$B6215),OR('Cuadro-de-mando'!$H$4="(Todas)",'Cuadro-de-mando'!$H$4=$C6215),OR('Cuadro-de-mando'!$K$4="(Todas)",'Cuadro-de-mando'!$K$4=$E6215),OR('Cuadro-de-mando'!$N$4="(Todos)",'Cuadro-de-mando'!$N$4=$F6215)),1,0))</f>
        <v>1</v>
      </c>
    </row>
    <row r="6216" spans="1:10" x14ac:dyDescent="0.25">
      <c r="A6216" t="str">
        <f>IF(Tienda_3!$A1416="","","Tienda 3")</f>
        <v>Tienda 3</v>
      </c>
      <c r="B6216" t="str">
        <f>IF($A6216="","",Tienda_3!B1416)</f>
        <v>Deportes y diversión</v>
      </c>
      <c r="C6216" t="str">
        <f>IF($A6216="","",Tienda_3!G1416)</f>
        <v>Cali</v>
      </c>
      <c r="D6216" t="str">
        <f>IF($A6216="","",Tienda_3!F1416)</f>
        <v>Ángel Rodriguez</v>
      </c>
      <c r="E6216" t="str">
        <f>IF($A6216="","",Tienda_3!I1416)</f>
        <v>Tarjeta de crédito</v>
      </c>
      <c r="F6216">
        <f>IF($A6216="","",VALUE(RIGHT(Tienda_3!E1416,4)))</f>
        <v>2022</v>
      </c>
      <c r="G6216">
        <f>IF($A6216="","",Tienda_3!C1416)</f>
        <v>10700</v>
      </c>
      <c r="H6216">
        <f>IF($A6216="","",Tienda_3!D1416)</f>
        <v>0</v>
      </c>
      <c r="I6216">
        <f>IF($A6216="","",Tienda_3!H1416)</f>
        <v>5</v>
      </c>
      <c r="J6216">
        <f>IF($A6216="",0,IF(AND(OR('Cuadro-de-mando'!$B$4="(Todas)",'Cuadro-de-mando'!$B$4=$A6216),OR('Cuadro-de-mando'!$E$4="(Todas)",'Cuadro-de-mando'!$E$4=$B6216),OR('Cuadro-de-mando'!$H$4="(Todas)",'Cuadro-de-mando'!$H$4=$C6216),OR('Cuadro-de-mando'!$K$4="(Todas)",'Cuadro-de-mando'!$K$4=$E6216),OR('Cuadro-de-mando'!$N$4="(Todos)",'Cuadro-de-mando'!$N$4=$F6216)),1,0))</f>
        <v>1</v>
      </c>
    </row>
    <row r="6217" spans="1:10" x14ac:dyDescent="0.25">
      <c r="A6217" t="str">
        <f>IF(Tienda_3!$A1417="","","Tienda 3")</f>
        <v>Tienda 3</v>
      </c>
      <c r="B6217" t="str">
        <f>IF($A6217="","",Tienda_3!B1417)</f>
        <v>Libros</v>
      </c>
      <c r="C6217" t="str">
        <f>IF($A6217="","",Tienda_3!G1417)</f>
        <v>Bogotá</v>
      </c>
      <c r="D6217" t="str">
        <f>IF($A6217="","",Tienda_3!F1417)</f>
        <v>Camila Rivera</v>
      </c>
      <c r="E6217" t="str">
        <f>IF($A6217="","",Tienda_3!I1417)</f>
        <v>Tarjeta de crédito</v>
      </c>
      <c r="F6217">
        <f>IF($A6217="","",VALUE(RIGHT(Tienda_3!E1417,4)))</f>
        <v>2021</v>
      </c>
      <c r="G6217">
        <f>IF($A6217="","",Tienda_3!C1417)</f>
        <v>62900</v>
      </c>
      <c r="H6217">
        <f>IF($A6217="","",Tienda_3!D1417)</f>
        <v>3600</v>
      </c>
      <c r="I6217">
        <f>IF($A6217="","",Tienda_3!H1417)</f>
        <v>5</v>
      </c>
      <c r="J6217">
        <f>IF($A6217="",0,IF(AND(OR('Cuadro-de-mando'!$B$4="(Todas)",'Cuadro-de-mando'!$B$4=$A6217),OR('Cuadro-de-mando'!$E$4="(Todas)",'Cuadro-de-mando'!$E$4=$B6217),OR('Cuadro-de-mando'!$H$4="(Todas)",'Cuadro-de-mando'!$H$4=$C6217),OR('Cuadro-de-mando'!$K$4="(Todas)",'Cuadro-de-mando'!$K$4=$E6217),OR('Cuadro-de-mando'!$N$4="(Todos)",'Cuadro-de-mando'!$N$4=$F6217)),1,0))</f>
        <v>1</v>
      </c>
    </row>
    <row r="6218" spans="1:10" x14ac:dyDescent="0.25">
      <c r="A6218" t="str">
        <f>IF(Tienda_3!$A1418="","","Tienda 3")</f>
        <v>Tienda 3</v>
      </c>
      <c r="B6218" t="str">
        <f>IF($A6218="","",Tienda_3!B1418)</f>
        <v>Electrodomésticos</v>
      </c>
      <c r="C6218" t="str">
        <f>IF($A6218="","",Tienda_3!G1418)</f>
        <v>Bogotá</v>
      </c>
      <c r="D6218" t="str">
        <f>IF($A6218="","",Tienda_3!F1418)</f>
        <v>Izabela de León</v>
      </c>
      <c r="E6218" t="str">
        <f>IF($A6218="","",Tienda_3!I1418)</f>
        <v>Tarjeta de crédito</v>
      </c>
      <c r="F6218">
        <f>IF($A6218="","",VALUE(RIGHT(Tienda_3!E1418,4)))</f>
        <v>2021</v>
      </c>
      <c r="G6218">
        <f>IF($A6218="","",Tienda_3!C1418)</f>
        <v>1826700</v>
      </c>
      <c r="H6218">
        <f>IF($A6218="","",Tienda_3!D1418)</f>
        <v>95500</v>
      </c>
      <c r="I6218">
        <f>IF($A6218="","",Tienda_3!H1418)</f>
        <v>2</v>
      </c>
      <c r="J6218">
        <f>IF($A6218="",0,IF(AND(OR('Cuadro-de-mando'!$B$4="(Todas)",'Cuadro-de-mando'!$B$4=$A6218),OR('Cuadro-de-mando'!$E$4="(Todas)",'Cuadro-de-mando'!$E$4=$B6218),OR('Cuadro-de-mando'!$H$4="(Todas)",'Cuadro-de-mando'!$H$4=$C6218),OR('Cuadro-de-mando'!$K$4="(Todas)",'Cuadro-de-mando'!$K$4=$E6218),OR('Cuadro-de-mando'!$N$4="(Todos)",'Cuadro-de-mando'!$N$4=$F6218)),1,0))</f>
        <v>1</v>
      </c>
    </row>
    <row r="6219" spans="1:10" x14ac:dyDescent="0.25">
      <c r="A6219" t="str">
        <f>IF(Tienda_3!$A1419="","","Tienda 3")</f>
        <v>Tienda 3</v>
      </c>
      <c r="B6219" t="str">
        <f>IF($A6219="","",Tienda_3!B1419)</f>
        <v>Muebles</v>
      </c>
      <c r="C6219" t="str">
        <f>IF($A6219="","",Tienda_3!G1419)</f>
        <v>Leticia</v>
      </c>
      <c r="D6219" t="str">
        <f>IF($A6219="","",Tienda_3!F1419)</f>
        <v>Juan Fernandez</v>
      </c>
      <c r="E6219" t="str">
        <f>IF($A6219="","",Tienda_3!I1419)</f>
        <v>Tarjeta de crédito</v>
      </c>
      <c r="F6219">
        <f>IF($A6219="","",VALUE(RIGHT(Tienda_3!E1419,4)))</f>
        <v>2022</v>
      </c>
      <c r="G6219">
        <f>IF($A6219="","",Tienda_3!C1419)</f>
        <v>236000</v>
      </c>
      <c r="H6219">
        <f>IF($A6219="","",Tienda_3!D1419)</f>
        <v>13000</v>
      </c>
      <c r="I6219">
        <f>IF($A6219="","",Tienda_3!H1419)</f>
        <v>5</v>
      </c>
      <c r="J6219">
        <f>IF($A6219="",0,IF(AND(OR('Cuadro-de-mando'!$B$4="(Todas)",'Cuadro-de-mando'!$B$4=$A6219),OR('Cuadro-de-mando'!$E$4="(Todas)",'Cuadro-de-mando'!$E$4=$B6219),OR('Cuadro-de-mando'!$H$4="(Todas)",'Cuadro-de-mando'!$H$4=$C6219),OR('Cuadro-de-mando'!$K$4="(Todas)",'Cuadro-de-mando'!$K$4=$E6219),OR('Cuadro-de-mando'!$N$4="(Todos)",'Cuadro-de-mando'!$N$4=$F6219)),1,0))</f>
        <v>1</v>
      </c>
    </row>
    <row r="6220" spans="1:10" x14ac:dyDescent="0.25">
      <c r="A6220" t="str">
        <f>IF(Tienda_3!$A1420="","","Tienda 3")</f>
        <v>Tienda 3</v>
      </c>
      <c r="B6220" t="str">
        <f>IF($A6220="","",Tienda_3!B1420)</f>
        <v>Muebles</v>
      </c>
      <c r="C6220" t="str">
        <f>IF($A6220="","",Tienda_3!G1420)</f>
        <v>Medellín</v>
      </c>
      <c r="D6220" t="str">
        <f>IF($A6220="","",Tienda_3!F1420)</f>
        <v>Felipe Santos</v>
      </c>
      <c r="E6220" t="str">
        <f>IF($A6220="","",Tienda_3!I1420)</f>
        <v>Tarjeta de crédito</v>
      </c>
      <c r="F6220">
        <f>IF($A6220="","",VALUE(RIGHT(Tienda_3!E1420,4)))</f>
        <v>2021</v>
      </c>
      <c r="G6220">
        <f>IF($A6220="","",Tienda_3!C1420)</f>
        <v>194000</v>
      </c>
      <c r="H6220">
        <f>IF($A6220="","",Tienda_3!D1420)</f>
        <v>11000</v>
      </c>
      <c r="I6220">
        <f>IF($A6220="","",Tienda_3!H1420)</f>
        <v>5</v>
      </c>
      <c r="J6220">
        <f>IF($A6220="",0,IF(AND(OR('Cuadro-de-mando'!$B$4="(Todas)",'Cuadro-de-mando'!$B$4=$A6220),OR('Cuadro-de-mando'!$E$4="(Todas)",'Cuadro-de-mando'!$E$4=$B6220),OR('Cuadro-de-mando'!$H$4="(Todas)",'Cuadro-de-mando'!$H$4=$C6220),OR('Cuadro-de-mando'!$K$4="(Todas)",'Cuadro-de-mando'!$K$4=$E6220),OR('Cuadro-de-mando'!$N$4="(Todos)",'Cuadro-de-mando'!$N$4=$F6220)),1,0))</f>
        <v>1</v>
      </c>
    </row>
    <row r="6221" spans="1:10" x14ac:dyDescent="0.25">
      <c r="A6221" t="str">
        <f>IF(Tienda_3!$A1421="","","Tienda 3")</f>
        <v>Tienda 3</v>
      </c>
      <c r="B6221" t="str">
        <f>IF($A6221="","",Tienda_3!B1421)</f>
        <v>Deportes y diversión</v>
      </c>
      <c r="C6221" t="str">
        <f>IF($A6221="","",Tienda_3!G1421)</f>
        <v>Bogotá</v>
      </c>
      <c r="D6221" t="str">
        <f>IF($A6221="","",Tienda_3!F1421)</f>
        <v>Mariana Herrera</v>
      </c>
      <c r="E6221" t="str">
        <f>IF($A6221="","",Tienda_3!I1421)</f>
        <v>Tarjeta de crédito</v>
      </c>
      <c r="F6221">
        <f>IF($A6221="","",VALUE(RIGHT(Tienda_3!E1421,4)))</f>
        <v>2020</v>
      </c>
      <c r="G6221">
        <f>IF($A6221="","",Tienda_3!C1421)</f>
        <v>34900</v>
      </c>
      <c r="H6221">
        <f>IF($A6221="","",Tienda_3!D1421)</f>
        <v>4200</v>
      </c>
      <c r="I6221">
        <f>IF($A6221="","",Tienda_3!H1421)</f>
        <v>5</v>
      </c>
      <c r="J6221">
        <f>IF($A6221="",0,IF(AND(OR('Cuadro-de-mando'!$B$4="(Todas)",'Cuadro-de-mando'!$B$4=$A6221),OR('Cuadro-de-mando'!$E$4="(Todas)",'Cuadro-de-mando'!$E$4=$B6221),OR('Cuadro-de-mando'!$H$4="(Todas)",'Cuadro-de-mando'!$H$4=$C6221),OR('Cuadro-de-mando'!$K$4="(Todas)",'Cuadro-de-mando'!$K$4=$E6221),OR('Cuadro-de-mando'!$N$4="(Todos)",'Cuadro-de-mando'!$N$4=$F6221)),1,0))</f>
        <v>1</v>
      </c>
    </row>
    <row r="6222" spans="1:10" x14ac:dyDescent="0.25">
      <c r="A6222" t="str">
        <f>IF(Tienda_3!$A1422="","","Tienda 3")</f>
        <v>Tienda 3</v>
      </c>
      <c r="B6222" t="str">
        <f>IF($A6222="","",Tienda_3!B1422)</f>
        <v>Juguetes</v>
      </c>
      <c r="C6222" t="str">
        <f>IF($A6222="","",Tienda_3!G1422)</f>
        <v>Bogotá</v>
      </c>
      <c r="D6222" t="str">
        <f>IF($A6222="","",Tienda_3!F1422)</f>
        <v>Santiago Silva</v>
      </c>
      <c r="E6222" t="str">
        <f>IF($A6222="","",Tienda_3!I1422)</f>
        <v>Tarjeta de crédito</v>
      </c>
      <c r="F6222">
        <f>IF($A6222="","",VALUE(RIGHT(Tienda_3!E1422,4)))</f>
        <v>2022</v>
      </c>
      <c r="G6222">
        <f>IF($A6222="","",Tienda_3!C1422)</f>
        <v>240900</v>
      </c>
      <c r="H6222">
        <f>IF($A6222="","",Tienda_3!D1422)</f>
        <v>11000</v>
      </c>
      <c r="I6222">
        <f>IF($A6222="","",Tienda_3!H1422)</f>
        <v>4</v>
      </c>
      <c r="J6222">
        <f>IF($A6222="",0,IF(AND(OR('Cuadro-de-mando'!$B$4="(Todas)",'Cuadro-de-mando'!$B$4=$A6222),OR('Cuadro-de-mando'!$E$4="(Todas)",'Cuadro-de-mando'!$E$4=$B6222),OR('Cuadro-de-mando'!$H$4="(Todas)",'Cuadro-de-mando'!$H$4=$C6222),OR('Cuadro-de-mando'!$K$4="(Todas)",'Cuadro-de-mando'!$K$4=$E6222),OR('Cuadro-de-mando'!$N$4="(Todos)",'Cuadro-de-mando'!$N$4=$F6222)),1,0))</f>
        <v>1</v>
      </c>
    </row>
    <row r="6223" spans="1:10" x14ac:dyDescent="0.25">
      <c r="A6223" t="str">
        <f>IF(Tienda_3!$A1423="","","Tienda 3")</f>
        <v>Tienda 3</v>
      </c>
      <c r="B6223" t="str">
        <f>IF($A6223="","",Tienda_3!B1423)</f>
        <v>Muebles</v>
      </c>
      <c r="C6223" t="str">
        <f>IF($A6223="","",Tienda_3!G1423)</f>
        <v>Cali</v>
      </c>
      <c r="D6223" t="str">
        <f>IF($A6223="","",Tienda_3!F1423)</f>
        <v>Maria Alfonso</v>
      </c>
      <c r="E6223" t="str">
        <f>IF($A6223="","",Tienda_3!I1423)</f>
        <v>Tarjeta de crédito</v>
      </c>
      <c r="F6223">
        <f>IF($A6223="","",VALUE(RIGHT(Tienda_3!E1423,4)))</f>
        <v>2022</v>
      </c>
      <c r="G6223">
        <f>IF($A6223="","",Tienda_3!C1423)</f>
        <v>254700</v>
      </c>
      <c r="H6223">
        <f>IF($A6223="","",Tienda_3!D1423)</f>
        <v>16900</v>
      </c>
      <c r="I6223">
        <f>IF($A6223="","",Tienda_3!H1423)</f>
        <v>5</v>
      </c>
      <c r="J6223">
        <f>IF($A6223="",0,IF(AND(OR('Cuadro-de-mando'!$B$4="(Todas)",'Cuadro-de-mando'!$B$4=$A6223),OR('Cuadro-de-mando'!$E$4="(Todas)",'Cuadro-de-mando'!$E$4=$B6223),OR('Cuadro-de-mando'!$H$4="(Todas)",'Cuadro-de-mando'!$H$4=$C6223),OR('Cuadro-de-mando'!$K$4="(Todas)",'Cuadro-de-mando'!$K$4=$E6223),OR('Cuadro-de-mando'!$N$4="(Todos)",'Cuadro-de-mando'!$N$4=$F6223)),1,0))</f>
        <v>1</v>
      </c>
    </row>
    <row r="6224" spans="1:10" x14ac:dyDescent="0.25">
      <c r="A6224" t="str">
        <f>IF(Tienda_3!$A1424="","","Tienda 3")</f>
        <v>Tienda 3</v>
      </c>
      <c r="B6224" t="str">
        <f>IF($A6224="","",Tienda_3!B1424)</f>
        <v>Muebles</v>
      </c>
      <c r="C6224" t="str">
        <f>IF($A6224="","",Tienda_3!G1424)</f>
        <v>Bogotá</v>
      </c>
      <c r="D6224" t="str">
        <f>IF($A6224="","",Tienda_3!F1424)</f>
        <v>Blanca Ramirez</v>
      </c>
      <c r="E6224" t="str">
        <f>IF($A6224="","",Tienda_3!I1424)</f>
        <v>Nequi</v>
      </c>
      <c r="F6224">
        <f>IF($A6224="","",VALUE(RIGHT(Tienda_3!E1424,4)))</f>
        <v>2021</v>
      </c>
      <c r="G6224">
        <f>IF($A6224="","",Tienda_3!C1424)</f>
        <v>246700</v>
      </c>
      <c r="H6224">
        <f>IF($A6224="","",Tienda_3!D1424)</f>
        <v>19000</v>
      </c>
      <c r="I6224">
        <f>IF($A6224="","",Tienda_3!H1424)</f>
        <v>5</v>
      </c>
      <c r="J6224">
        <f>IF($A6224="",0,IF(AND(OR('Cuadro-de-mando'!$B$4="(Todas)",'Cuadro-de-mando'!$B$4=$A6224),OR('Cuadro-de-mando'!$E$4="(Todas)",'Cuadro-de-mando'!$E$4=$B6224),OR('Cuadro-de-mando'!$H$4="(Todas)",'Cuadro-de-mando'!$H$4=$C6224),OR('Cuadro-de-mando'!$K$4="(Todas)",'Cuadro-de-mando'!$K$4=$E6224),OR('Cuadro-de-mando'!$N$4="(Todos)",'Cuadro-de-mando'!$N$4=$F6224)),1,0))</f>
        <v>1</v>
      </c>
    </row>
    <row r="6225" spans="1:10" x14ac:dyDescent="0.25">
      <c r="A6225" t="str">
        <f>IF(Tienda_3!$A1425="","","Tienda 3")</f>
        <v>Tienda 3</v>
      </c>
      <c r="B6225" t="str">
        <f>IF($A6225="","",Tienda_3!B1425)</f>
        <v>Muebles</v>
      </c>
      <c r="C6225" t="str">
        <f>IF($A6225="","",Tienda_3!G1425)</f>
        <v>Cartagena</v>
      </c>
      <c r="D6225" t="str">
        <f>IF($A6225="","",Tienda_3!F1425)</f>
        <v>Mariana Herrera</v>
      </c>
      <c r="E6225" t="str">
        <f>IF($A6225="","",Tienda_3!I1425)</f>
        <v>Tarjeta de crédito</v>
      </c>
      <c r="F6225">
        <f>IF($A6225="","",VALUE(RIGHT(Tienda_3!E1425,4)))</f>
        <v>2022</v>
      </c>
      <c r="G6225">
        <f>IF($A6225="","",Tienda_3!C1425)</f>
        <v>144200</v>
      </c>
      <c r="H6225">
        <f>IF($A6225="","",Tienda_3!D1425)</f>
        <v>8400</v>
      </c>
      <c r="I6225">
        <f>IF($A6225="","",Tienda_3!H1425)</f>
        <v>5</v>
      </c>
      <c r="J6225">
        <f>IF($A6225="",0,IF(AND(OR('Cuadro-de-mando'!$B$4="(Todas)",'Cuadro-de-mando'!$B$4=$A6225),OR('Cuadro-de-mando'!$E$4="(Todas)",'Cuadro-de-mando'!$E$4=$B6225),OR('Cuadro-de-mando'!$H$4="(Todas)",'Cuadro-de-mando'!$H$4=$C6225),OR('Cuadro-de-mando'!$K$4="(Todas)",'Cuadro-de-mando'!$K$4=$E6225),OR('Cuadro-de-mando'!$N$4="(Todos)",'Cuadro-de-mando'!$N$4=$F6225)),1,0))</f>
        <v>1</v>
      </c>
    </row>
    <row r="6226" spans="1:10" x14ac:dyDescent="0.25">
      <c r="A6226" t="str">
        <f>IF(Tienda_3!$A1426="","","Tienda 3")</f>
        <v>Tienda 3</v>
      </c>
      <c r="B6226" t="str">
        <f>IF($A6226="","",Tienda_3!B1426)</f>
        <v>Muebles</v>
      </c>
      <c r="C6226" t="str">
        <f>IF($A6226="","",Tienda_3!G1426)</f>
        <v>Medellín</v>
      </c>
      <c r="D6226" t="str">
        <f>IF($A6226="","",Tienda_3!F1426)</f>
        <v>Felipe Santos</v>
      </c>
      <c r="E6226" t="str">
        <f>IF($A6226="","",Tienda_3!I1426)</f>
        <v>Tarjeta de crédito</v>
      </c>
      <c r="F6226">
        <f>IF($A6226="","",VALUE(RIGHT(Tienda_3!E1426,4)))</f>
        <v>2021</v>
      </c>
      <c r="G6226">
        <f>IF($A6226="","",Tienda_3!C1426)</f>
        <v>248100</v>
      </c>
      <c r="H6226">
        <f>IF($A6226="","",Tienda_3!D1426)</f>
        <v>11400</v>
      </c>
      <c r="I6226">
        <f>IF($A6226="","",Tienda_3!H1426)</f>
        <v>5</v>
      </c>
      <c r="J6226">
        <f>IF($A6226="",0,IF(AND(OR('Cuadro-de-mando'!$B$4="(Todas)",'Cuadro-de-mando'!$B$4=$A6226),OR('Cuadro-de-mando'!$E$4="(Todas)",'Cuadro-de-mando'!$E$4=$B6226),OR('Cuadro-de-mando'!$H$4="(Todas)",'Cuadro-de-mando'!$H$4=$C6226),OR('Cuadro-de-mando'!$K$4="(Todas)",'Cuadro-de-mando'!$K$4=$E6226),OR('Cuadro-de-mando'!$N$4="(Todos)",'Cuadro-de-mando'!$N$4=$F6226)),1,0))</f>
        <v>1</v>
      </c>
    </row>
    <row r="6227" spans="1:10" x14ac:dyDescent="0.25">
      <c r="A6227" t="str">
        <f>IF(Tienda_3!$A1427="","","Tienda 3")</f>
        <v>Tienda 3</v>
      </c>
      <c r="B6227" t="str">
        <f>IF($A6227="","",Tienda_3!B1427)</f>
        <v>Deportes y diversión</v>
      </c>
      <c r="C6227" t="str">
        <f>IF($A6227="","",Tienda_3!G1427)</f>
        <v>Bogotá</v>
      </c>
      <c r="D6227" t="str">
        <f>IF($A6227="","",Tienda_3!F1427)</f>
        <v>Blanca Ramirez</v>
      </c>
      <c r="E6227" t="str">
        <f>IF($A6227="","",Tienda_3!I1427)</f>
        <v>Tarjeta de crédito</v>
      </c>
      <c r="F6227">
        <f>IF($A6227="","",VALUE(RIGHT(Tienda_3!E1427,4)))</f>
        <v>2023</v>
      </c>
      <c r="G6227">
        <f>IF($A6227="","",Tienda_3!C1427)</f>
        <v>41300</v>
      </c>
      <c r="H6227">
        <f>IF($A6227="","",Tienda_3!D1427)</f>
        <v>2400</v>
      </c>
      <c r="I6227">
        <f>IF($A6227="","",Tienda_3!H1427)</f>
        <v>1</v>
      </c>
      <c r="J6227">
        <f>IF($A6227="",0,IF(AND(OR('Cuadro-de-mando'!$B$4="(Todas)",'Cuadro-de-mando'!$B$4=$A6227),OR('Cuadro-de-mando'!$E$4="(Todas)",'Cuadro-de-mando'!$E$4=$B6227),OR('Cuadro-de-mando'!$H$4="(Todas)",'Cuadro-de-mando'!$H$4=$C6227),OR('Cuadro-de-mando'!$K$4="(Todas)",'Cuadro-de-mando'!$K$4=$E6227),OR('Cuadro-de-mando'!$N$4="(Todos)",'Cuadro-de-mando'!$N$4=$F6227)),1,0))</f>
        <v>1</v>
      </c>
    </row>
    <row r="6228" spans="1:10" x14ac:dyDescent="0.25">
      <c r="A6228" t="str">
        <f>IF(Tienda_3!$A1428="","","Tienda 3")</f>
        <v>Tienda 3</v>
      </c>
      <c r="B6228" t="str">
        <f>IF($A6228="","",Tienda_3!B1428)</f>
        <v>Electrónicos</v>
      </c>
      <c r="C6228" t="str">
        <f>IF($A6228="","",Tienda_3!G1428)</f>
        <v>Pereira</v>
      </c>
      <c r="D6228" t="str">
        <f>IF($A6228="","",Tienda_3!F1428)</f>
        <v>Beatriz Morales</v>
      </c>
      <c r="E6228" t="str">
        <f>IF($A6228="","",Tienda_3!I1428)</f>
        <v>Tarjeta de crédito</v>
      </c>
      <c r="F6228">
        <f>IF($A6228="","",VALUE(RIGHT(Tienda_3!E1428,4)))</f>
        <v>2021</v>
      </c>
      <c r="G6228">
        <f>IF($A6228="","",Tienda_3!C1428)</f>
        <v>125000</v>
      </c>
      <c r="H6228">
        <f>IF($A6228="","",Tienda_3!D1428)</f>
        <v>6900</v>
      </c>
      <c r="I6228">
        <f>IF($A6228="","",Tienda_3!H1428)</f>
        <v>5</v>
      </c>
      <c r="J6228">
        <f>IF($A6228="",0,IF(AND(OR('Cuadro-de-mando'!$B$4="(Todas)",'Cuadro-de-mando'!$B$4=$A6228),OR('Cuadro-de-mando'!$E$4="(Todas)",'Cuadro-de-mando'!$E$4=$B6228),OR('Cuadro-de-mando'!$H$4="(Todas)",'Cuadro-de-mando'!$H$4=$C6228),OR('Cuadro-de-mando'!$K$4="(Todas)",'Cuadro-de-mando'!$K$4=$E6228),OR('Cuadro-de-mando'!$N$4="(Todos)",'Cuadro-de-mando'!$N$4=$F6228)),1,0))</f>
        <v>1</v>
      </c>
    </row>
    <row r="6229" spans="1:10" x14ac:dyDescent="0.25">
      <c r="A6229" t="str">
        <f>IF(Tienda_3!$A1429="","","Tienda 3")</f>
        <v>Tienda 3</v>
      </c>
      <c r="B6229" t="str">
        <f>IF($A6229="","",Tienda_3!B1429)</f>
        <v>Electrónicos</v>
      </c>
      <c r="C6229" t="str">
        <f>IF($A6229="","",Tienda_3!G1429)</f>
        <v>Armenia</v>
      </c>
      <c r="D6229" t="str">
        <f>IF($A6229="","",Tienda_3!F1429)</f>
        <v>Lucas Olivera</v>
      </c>
      <c r="E6229" t="str">
        <f>IF($A6229="","",Tienda_3!I1429)</f>
        <v>Tarjeta de crédito</v>
      </c>
      <c r="F6229">
        <f>IF($A6229="","",VALUE(RIGHT(Tienda_3!E1429,4)))</f>
        <v>2020</v>
      </c>
      <c r="G6229">
        <f>IF($A6229="","",Tienda_3!C1429)</f>
        <v>1084300</v>
      </c>
      <c r="H6229">
        <f>IF($A6229="","",Tienda_3!D1429)</f>
        <v>55900</v>
      </c>
      <c r="I6229">
        <f>IF($A6229="","",Tienda_3!H1429)</f>
        <v>3</v>
      </c>
      <c r="J6229">
        <f>IF($A6229="",0,IF(AND(OR('Cuadro-de-mando'!$B$4="(Todas)",'Cuadro-de-mando'!$B$4=$A6229),OR('Cuadro-de-mando'!$E$4="(Todas)",'Cuadro-de-mando'!$E$4=$B6229),OR('Cuadro-de-mando'!$H$4="(Todas)",'Cuadro-de-mando'!$H$4=$C6229),OR('Cuadro-de-mando'!$K$4="(Todas)",'Cuadro-de-mando'!$K$4=$E6229),OR('Cuadro-de-mando'!$N$4="(Todos)",'Cuadro-de-mando'!$N$4=$F6229)),1,0))</f>
        <v>1</v>
      </c>
    </row>
    <row r="6230" spans="1:10" x14ac:dyDescent="0.25">
      <c r="A6230" t="str">
        <f>IF(Tienda_3!$A1430="","","Tienda 3")</f>
        <v>Tienda 3</v>
      </c>
      <c r="B6230" t="str">
        <f>IF($A6230="","",Tienda_3!B1430)</f>
        <v>Electrodomésticos</v>
      </c>
      <c r="C6230" t="str">
        <f>IF($A6230="","",Tienda_3!G1430)</f>
        <v>Bogotá</v>
      </c>
      <c r="D6230" t="str">
        <f>IF($A6230="","",Tienda_3!F1430)</f>
        <v>Rafael Acosta</v>
      </c>
      <c r="E6230" t="str">
        <f>IF($A6230="","",Tienda_3!I1430)</f>
        <v>Tarjeta de crédito</v>
      </c>
      <c r="F6230">
        <f>IF($A6230="","",VALUE(RIGHT(Tienda_3!E1430,4)))</f>
        <v>2022</v>
      </c>
      <c r="G6230">
        <f>IF($A6230="","",Tienda_3!C1430)</f>
        <v>988900</v>
      </c>
      <c r="H6230">
        <f>IF($A6230="","",Tienda_3!D1430)</f>
        <v>50800</v>
      </c>
      <c r="I6230">
        <f>IF($A6230="","",Tienda_3!H1430)</f>
        <v>4</v>
      </c>
      <c r="J6230">
        <f>IF($A6230="",0,IF(AND(OR('Cuadro-de-mando'!$B$4="(Todas)",'Cuadro-de-mando'!$B$4=$A6230),OR('Cuadro-de-mando'!$E$4="(Todas)",'Cuadro-de-mando'!$E$4=$B6230),OR('Cuadro-de-mando'!$H$4="(Todas)",'Cuadro-de-mando'!$H$4=$C6230),OR('Cuadro-de-mando'!$K$4="(Todas)",'Cuadro-de-mando'!$K$4=$E6230),OR('Cuadro-de-mando'!$N$4="(Todos)",'Cuadro-de-mando'!$N$4=$F6230)),1,0))</f>
        <v>1</v>
      </c>
    </row>
    <row r="6231" spans="1:10" x14ac:dyDescent="0.25">
      <c r="A6231" t="str">
        <f>IF(Tienda_3!$A1431="","","Tienda 3")</f>
        <v>Tienda 3</v>
      </c>
      <c r="B6231" t="str">
        <f>IF($A6231="","",Tienda_3!B1431)</f>
        <v>Electrónicos</v>
      </c>
      <c r="C6231" t="str">
        <f>IF($A6231="","",Tienda_3!G1431)</f>
        <v>Bogotá</v>
      </c>
      <c r="D6231" t="str">
        <f>IF($A6231="","",Tienda_3!F1431)</f>
        <v>Felipe Santos</v>
      </c>
      <c r="E6231" t="str">
        <f>IF($A6231="","",Tienda_3!I1431)</f>
        <v>Tarjeta de crédito</v>
      </c>
      <c r="F6231">
        <f>IF($A6231="","",VALUE(RIGHT(Tienda_3!E1431,4)))</f>
        <v>2021</v>
      </c>
      <c r="G6231">
        <f>IF($A6231="","",Tienda_3!C1431)</f>
        <v>219700</v>
      </c>
      <c r="H6231">
        <f>IF($A6231="","",Tienda_3!D1431)</f>
        <v>11900</v>
      </c>
      <c r="I6231">
        <f>IF($A6231="","",Tienda_3!H1431)</f>
        <v>5</v>
      </c>
      <c r="J6231">
        <f>IF($A6231="",0,IF(AND(OR('Cuadro-de-mando'!$B$4="(Todas)",'Cuadro-de-mando'!$B$4=$A6231),OR('Cuadro-de-mando'!$E$4="(Todas)",'Cuadro-de-mando'!$E$4=$B6231),OR('Cuadro-de-mando'!$H$4="(Todas)",'Cuadro-de-mando'!$H$4=$C6231),OR('Cuadro-de-mando'!$K$4="(Todas)",'Cuadro-de-mando'!$K$4=$E6231),OR('Cuadro-de-mando'!$N$4="(Todos)",'Cuadro-de-mando'!$N$4=$F6231)),1,0))</f>
        <v>1</v>
      </c>
    </row>
    <row r="6232" spans="1:10" x14ac:dyDescent="0.25">
      <c r="A6232" t="str">
        <f>IF(Tienda_3!$A1432="","","Tienda 3")</f>
        <v>Tienda 3</v>
      </c>
      <c r="B6232" t="str">
        <f>IF($A6232="","",Tienda_3!B1432)</f>
        <v>Muebles</v>
      </c>
      <c r="C6232" t="str">
        <f>IF($A6232="","",Tienda_3!G1432)</f>
        <v>Cali</v>
      </c>
      <c r="D6232" t="str">
        <f>IF($A6232="","",Tienda_3!F1432)</f>
        <v>Camila Rivera</v>
      </c>
      <c r="E6232" t="str">
        <f>IF($A6232="","",Tienda_3!I1432)</f>
        <v>Tarjeta de crédito</v>
      </c>
      <c r="F6232">
        <f>IF($A6232="","",VALUE(RIGHT(Tienda_3!E1432,4)))</f>
        <v>2021</v>
      </c>
      <c r="G6232">
        <f>IF($A6232="","",Tienda_3!C1432)</f>
        <v>392600</v>
      </c>
      <c r="H6232">
        <f>IF($A6232="","",Tienda_3!D1432)</f>
        <v>21100</v>
      </c>
      <c r="I6232">
        <f>IF($A6232="","",Tienda_3!H1432)</f>
        <v>3</v>
      </c>
      <c r="J6232">
        <f>IF($A6232="",0,IF(AND(OR('Cuadro-de-mando'!$B$4="(Todas)",'Cuadro-de-mando'!$B$4=$A6232),OR('Cuadro-de-mando'!$E$4="(Todas)",'Cuadro-de-mando'!$E$4=$B6232),OR('Cuadro-de-mando'!$H$4="(Todas)",'Cuadro-de-mando'!$H$4=$C6232),OR('Cuadro-de-mando'!$K$4="(Todas)",'Cuadro-de-mando'!$K$4=$E6232),OR('Cuadro-de-mando'!$N$4="(Todos)",'Cuadro-de-mando'!$N$4=$F6232)),1,0))</f>
        <v>1</v>
      </c>
    </row>
    <row r="6233" spans="1:10" x14ac:dyDescent="0.25">
      <c r="A6233" t="str">
        <f>IF(Tienda_3!$A1433="","","Tienda 3")</f>
        <v>Tienda 3</v>
      </c>
      <c r="B6233" t="str">
        <f>IF($A6233="","",Tienda_3!B1433)</f>
        <v>Juguetes</v>
      </c>
      <c r="C6233" t="str">
        <f>IF($A6233="","",Tienda_3!G1433)</f>
        <v>Bogotá</v>
      </c>
      <c r="D6233" t="str">
        <f>IF($A6233="","",Tienda_3!F1433)</f>
        <v>Lucas Olivera</v>
      </c>
      <c r="E6233" t="str">
        <f>IF($A6233="","",Tienda_3!I1433)</f>
        <v>Tarjeta de crédito</v>
      </c>
      <c r="F6233">
        <f>IF($A6233="","",VALUE(RIGHT(Tienda_3!E1433,4)))</f>
        <v>2020</v>
      </c>
      <c r="G6233">
        <f>IF($A6233="","",Tienda_3!C1433)</f>
        <v>31000</v>
      </c>
      <c r="H6233">
        <f>IF($A6233="","",Tienda_3!D1433)</f>
        <v>1900</v>
      </c>
      <c r="I6233">
        <f>IF($A6233="","",Tienda_3!H1433)</f>
        <v>4</v>
      </c>
      <c r="J6233">
        <f>IF($A6233="",0,IF(AND(OR('Cuadro-de-mando'!$B$4="(Todas)",'Cuadro-de-mando'!$B$4=$A6233),OR('Cuadro-de-mando'!$E$4="(Todas)",'Cuadro-de-mando'!$E$4=$B6233),OR('Cuadro-de-mando'!$H$4="(Todas)",'Cuadro-de-mando'!$H$4=$C6233),OR('Cuadro-de-mando'!$K$4="(Todas)",'Cuadro-de-mando'!$K$4=$E6233),OR('Cuadro-de-mando'!$N$4="(Todos)",'Cuadro-de-mando'!$N$4=$F6233)),1,0))</f>
        <v>1</v>
      </c>
    </row>
    <row r="6234" spans="1:10" x14ac:dyDescent="0.25">
      <c r="A6234" t="str">
        <f>IF(Tienda_3!$A1434="","","Tienda 3")</f>
        <v>Tienda 3</v>
      </c>
      <c r="B6234" t="str">
        <f>IF($A6234="","",Tienda_3!B1434)</f>
        <v>Muebles</v>
      </c>
      <c r="C6234" t="str">
        <f>IF($A6234="","",Tienda_3!G1434)</f>
        <v>Bogotá</v>
      </c>
      <c r="D6234" t="str">
        <f>IF($A6234="","",Tienda_3!F1434)</f>
        <v>Juliana Costa</v>
      </c>
      <c r="E6234" t="str">
        <f>IF($A6234="","",Tienda_3!I1434)</f>
        <v>Tarjeta de crédito</v>
      </c>
      <c r="F6234">
        <f>IF($A6234="","",VALUE(RIGHT(Tienda_3!E1434,4)))</f>
        <v>2021</v>
      </c>
      <c r="G6234">
        <f>IF($A6234="","",Tienda_3!C1434)</f>
        <v>162900</v>
      </c>
      <c r="H6234">
        <f>IF($A6234="","",Tienda_3!D1434)</f>
        <v>6900</v>
      </c>
      <c r="I6234">
        <f>IF($A6234="","",Tienda_3!H1434)</f>
        <v>5</v>
      </c>
      <c r="J6234">
        <f>IF($A6234="",0,IF(AND(OR('Cuadro-de-mando'!$B$4="(Todas)",'Cuadro-de-mando'!$B$4=$A6234),OR('Cuadro-de-mando'!$E$4="(Todas)",'Cuadro-de-mando'!$E$4=$B6234),OR('Cuadro-de-mando'!$H$4="(Todas)",'Cuadro-de-mando'!$H$4=$C6234),OR('Cuadro-de-mando'!$K$4="(Todas)",'Cuadro-de-mando'!$K$4=$E6234),OR('Cuadro-de-mando'!$N$4="(Todos)",'Cuadro-de-mando'!$N$4=$F6234)),1,0))</f>
        <v>1</v>
      </c>
    </row>
    <row r="6235" spans="1:10" x14ac:dyDescent="0.25">
      <c r="A6235" t="str">
        <f>IF(Tienda_3!$A1435="","","Tienda 3")</f>
        <v>Tienda 3</v>
      </c>
      <c r="B6235" t="str">
        <f>IF($A6235="","",Tienda_3!B1435)</f>
        <v>Electrodomésticos</v>
      </c>
      <c r="C6235" t="str">
        <f>IF($A6235="","",Tienda_3!G1435)</f>
        <v>Bogotá</v>
      </c>
      <c r="D6235" t="str">
        <f>IF($A6235="","",Tienda_3!F1435)</f>
        <v>Beatriz Morales</v>
      </c>
      <c r="E6235" t="str">
        <f>IF($A6235="","",Tienda_3!I1435)</f>
        <v>Tarjeta de crédito</v>
      </c>
      <c r="F6235">
        <f>IF($A6235="","",VALUE(RIGHT(Tienda_3!E1435,4)))</f>
        <v>2023</v>
      </c>
      <c r="G6235">
        <f>IF($A6235="","",Tienda_3!C1435)</f>
        <v>562800</v>
      </c>
      <c r="H6235">
        <f>IF($A6235="","",Tienda_3!D1435)</f>
        <v>32300</v>
      </c>
      <c r="I6235">
        <f>IF($A6235="","",Tienda_3!H1435)</f>
        <v>4</v>
      </c>
      <c r="J6235">
        <f>IF($A6235="",0,IF(AND(OR('Cuadro-de-mando'!$B$4="(Todas)",'Cuadro-de-mando'!$B$4=$A6235),OR('Cuadro-de-mando'!$E$4="(Todas)",'Cuadro-de-mando'!$E$4=$B6235),OR('Cuadro-de-mando'!$H$4="(Todas)",'Cuadro-de-mando'!$H$4=$C6235),OR('Cuadro-de-mando'!$K$4="(Todas)",'Cuadro-de-mando'!$K$4=$E6235),OR('Cuadro-de-mando'!$N$4="(Todos)",'Cuadro-de-mando'!$N$4=$F6235)),1,0))</f>
        <v>1</v>
      </c>
    </row>
    <row r="6236" spans="1:10" x14ac:dyDescent="0.25">
      <c r="A6236" t="str">
        <f>IF(Tienda_3!$A1436="","","Tienda 3")</f>
        <v>Tienda 3</v>
      </c>
      <c r="B6236" t="str">
        <f>IF($A6236="","",Tienda_3!B1436)</f>
        <v>Libros</v>
      </c>
      <c r="C6236" t="str">
        <f>IF($A6236="","",Tienda_3!G1436)</f>
        <v>Bogotá</v>
      </c>
      <c r="D6236" t="str">
        <f>IF($A6236="","",Tienda_3!F1436)</f>
        <v>Juan Fernandez</v>
      </c>
      <c r="E6236" t="str">
        <f>IF($A6236="","",Tienda_3!I1436)</f>
        <v>Nequi</v>
      </c>
      <c r="F6236">
        <f>IF($A6236="","",VALUE(RIGHT(Tienda_3!E1436,4)))</f>
        <v>2020</v>
      </c>
      <c r="G6236">
        <f>IF($A6236="","",Tienda_3!C1436)</f>
        <v>40400</v>
      </c>
      <c r="H6236">
        <f>IF($A6236="","",Tienda_3!D1436)</f>
        <v>2500</v>
      </c>
      <c r="I6236">
        <f>IF($A6236="","",Tienda_3!H1436)</f>
        <v>5</v>
      </c>
      <c r="J6236">
        <f>IF($A6236="",0,IF(AND(OR('Cuadro-de-mando'!$B$4="(Todas)",'Cuadro-de-mando'!$B$4=$A6236),OR('Cuadro-de-mando'!$E$4="(Todas)",'Cuadro-de-mando'!$E$4=$B6236),OR('Cuadro-de-mando'!$H$4="(Todas)",'Cuadro-de-mando'!$H$4=$C6236),OR('Cuadro-de-mando'!$K$4="(Todas)",'Cuadro-de-mando'!$K$4=$E6236),OR('Cuadro-de-mando'!$N$4="(Todos)",'Cuadro-de-mando'!$N$4=$F6236)),1,0))</f>
        <v>1</v>
      </c>
    </row>
    <row r="6237" spans="1:10" x14ac:dyDescent="0.25">
      <c r="A6237" t="str">
        <f>IF(Tienda_3!$A1437="","","Tienda 3")</f>
        <v>Tienda 3</v>
      </c>
      <c r="B6237" t="str">
        <f>IF($A6237="","",Tienda_3!B1437)</f>
        <v>Juguetes</v>
      </c>
      <c r="C6237" t="str">
        <f>IF($A6237="","",Tienda_3!G1437)</f>
        <v>Bogotá</v>
      </c>
      <c r="D6237" t="str">
        <f>IF($A6237="","",Tienda_3!F1437)</f>
        <v>Juliana Costa</v>
      </c>
      <c r="E6237" t="str">
        <f>IF($A6237="","",Tienda_3!I1437)</f>
        <v>Tarjeta de crédito</v>
      </c>
      <c r="F6237">
        <f>IF($A6237="","",VALUE(RIGHT(Tienda_3!E1437,4)))</f>
        <v>2023</v>
      </c>
      <c r="G6237">
        <f>IF($A6237="","",Tienda_3!C1437)</f>
        <v>26900</v>
      </c>
      <c r="H6237">
        <f>IF($A6237="","",Tienda_3!D1437)</f>
        <v>0</v>
      </c>
      <c r="I6237">
        <f>IF($A6237="","",Tienda_3!H1437)</f>
        <v>3</v>
      </c>
      <c r="J6237">
        <f>IF($A6237="",0,IF(AND(OR('Cuadro-de-mando'!$B$4="(Todas)",'Cuadro-de-mando'!$B$4=$A6237),OR('Cuadro-de-mando'!$E$4="(Todas)",'Cuadro-de-mando'!$E$4=$B6237),OR('Cuadro-de-mando'!$H$4="(Todas)",'Cuadro-de-mando'!$H$4=$C6237),OR('Cuadro-de-mando'!$K$4="(Todas)",'Cuadro-de-mando'!$K$4=$E6237),OR('Cuadro-de-mando'!$N$4="(Todos)",'Cuadro-de-mando'!$N$4=$F6237)),1,0))</f>
        <v>1</v>
      </c>
    </row>
    <row r="6238" spans="1:10" x14ac:dyDescent="0.25">
      <c r="A6238" t="str">
        <f>IF(Tienda_3!$A1438="","","Tienda 3")</f>
        <v>Tienda 3</v>
      </c>
      <c r="B6238" t="str">
        <f>IF($A6238="","",Tienda_3!B1438)</f>
        <v>Electrónicos</v>
      </c>
      <c r="C6238" t="str">
        <f>IF($A6238="","",Tienda_3!G1438)</f>
        <v>Cartagena</v>
      </c>
      <c r="D6238" t="str">
        <f>IF($A6238="","",Tienda_3!F1438)</f>
        <v>Juan Fernandez</v>
      </c>
      <c r="E6238" t="str">
        <f>IF($A6238="","",Tienda_3!I1438)</f>
        <v>Tarjeta de crédito</v>
      </c>
      <c r="F6238">
        <f>IF($A6238="","",VALUE(RIGHT(Tienda_3!E1438,4)))</f>
        <v>2021</v>
      </c>
      <c r="G6238">
        <f>IF($A6238="","",Tienda_3!C1438)</f>
        <v>1533900</v>
      </c>
      <c r="H6238">
        <f>IF($A6238="","",Tienda_3!D1438)</f>
        <v>87500</v>
      </c>
      <c r="I6238">
        <f>IF($A6238="","",Tienda_3!H1438)</f>
        <v>5</v>
      </c>
      <c r="J6238">
        <f>IF($A6238="",0,IF(AND(OR('Cuadro-de-mando'!$B$4="(Todas)",'Cuadro-de-mando'!$B$4=$A6238),OR('Cuadro-de-mando'!$E$4="(Todas)",'Cuadro-de-mando'!$E$4=$B6238),OR('Cuadro-de-mando'!$H$4="(Todas)",'Cuadro-de-mando'!$H$4=$C6238),OR('Cuadro-de-mando'!$K$4="(Todas)",'Cuadro-de-mando'!$K$4=$E6238),OR('Cuadro-de-mando'!$N$4="(Todos)",'Cuadro-de-mando'!$N$4=$F6238)),1,0))</f>
        <v>1</v>
      </c>
    </row>
    <row r="6239" spans="1:10" x14ac:dyDescent="0.25">
      <c r="A6239" t="str">
        <f>IF(Tienda_3!$A1439="","","Tienda 3")</f>
        <v>Tienda 3</v>
      </c>
      <c r="B6239" t="str">
        <f>IF($A6239="","",Tienda_3!B1439)</f>
        <v>Juguetes</v>
      </c>
      <c r="C6239" t="str">
        <f>IF($A6239="","",Tienda_3!G1439)</f>
        <v>Bogotá</v>
      </c>
      <c r="D6239" t="str">
        <f>IF($A6239="","",Tienda_3!F1439)</f>
        <v>Camila Rivera</v>
      </c>
      <c r="E6239" t="str">
        <f>IF($A6239="","",Tienda_3!I1439)</f>
        <v>Tarjeta de crédito</v>
      </c>
      <c r="F6239">
        <f>IF($A6239="","",VALUE(RIGHT(Tienda_3!E1439,4)))</f>
        <v>2022</v>
      </c>
      <c r="G6239">
        <f>IF($A6239="","",Tienda_3!C1439)</f>
        <v>187700</v>
      </c>
      <c r="H6239">
        <f>IF($A6239="","",Tienda_3!D1439)</f>
        <v>10400</v>
      </c>
      <c r="I6239">
        <f>IF($A6239="","",Tienda_3!H1439)</f>
        <v>5</v>
      </c>
      <c r="J6239">
        <f>IF($A6239="",0,IF(AND(OR('Cuadro-de-mando'!$B$4="(Todas)",'Cuadro-de-mando'!$B$4=$A6239),OR('Cuadro-de-mando'!$E$4="(Todas)",'Cuadro-de-mando'!$E$4=$B6239),OR('Cuadro-de-mando'!$H$4="(Todas)",'Cuadro-de-mando'!$H$4=$C6239),OR('Cuadro-de-mando'!$K$4="(Todas)",'Cuadro-de-mando'!$K$4=$E6239),OR('Cuadro-de-mando'!$N$4="(Todos)",'Cuadro-de-mando'!$N$4=$F6239)),1,0))</f>
        <v>1</v>
      </c>
    </row>
    <row r="6240" spans="1:10" x14ac:dyDescent="0.25">
      <c r="A6240" t="str">
        <f>IF(Tienda_3!$A1440="","","Tienda 3")</f>
        <v>Tienda 3</v>
      </c>
      <c r="B6240" t="str">
        <f>IF($A6240="","",Tienda_3!B1440)</f>
        <v>Electrónicos</v>
      </c>
      <c r="C6240" t="str">
        <f>IF($A6240="","",Tienda_3!G1440)</f>
        <v>Bogotá</v>
      </c>
      <c r="D6240" t="str">
        <f>IF($A6240="","",Tienda_3!F1440)</f>
        <v>Rafael Acosta</v>
      </c>
      <c r="E6240" t="str">
        <f>IF($A6240="","",Tienda_3!I1440)</f>
        <v>Tarjeta de crédito</v>
      </c>
      <c r="F6240">
        <f>IF($A6240="","",VALUE(RIGHT(Tienda_3!E1440,4)))</f>
        <v>2020</v>
      </c>
      <c r="G6240">
        <f>IF($A6240="","",Tienda_3!C1440)</f>
        <v>180700</v>
      </c>
      <c r="H6240">
        <f>IF($A6240="","",Tienda_3!D1440)</f>
        <v>7800</v>
      </c>
      <c r="I6240">
        <f>IF($A6240="","",Tienda_3!H1440)</f>
        <v>5</v>
      </c>
      <c r="J6240">
        <f>IF($A6240="",0,IF(AND(OR('Cuadro-de-mando'!$B$4="(Todas)",'Cuadro-de-mando'!$B$4=$A6240),OR('Cuadro-de-mando'!$E$4="(Todas)",'Cuadro-de-mando'!$E$4=$B6240),OR('Cuadro-de-mando'!$H$4="(Todas)",'Cuadro-de-mando'!$H$4=$C6240),OR('Cuadro-de-mando'!$K$4="(Todas)",'Cuadro-de-mando'!$K$4=$E6240),OR('Cuadro-de-mando'!$N$4="(Todos)",'Cuadro-de-mando'!$N$4=$F6240)),1,0))</f>
        <v>1</v>
      </c>
    </row>
    <row r="6241" spans="1:10" x14ac:dyDescent="0.25">
      <c r="A6241" t="str">
        <f>IF(Tienda_3!$A1441="","","Tienda 3")</f>
        <v>Tienda 3</v>
      </c>
      <c r="B6241" t="str">
        <f>IF($A6241="","",Tienda_3!B1441)</f>
        <v>Deportes y diversión</v>
      </c>
      <c r="C6241" t="str">
        <f>IF($A6241="","",Tienda_3!G1441)</f>
        <v>Bucaramanga</v>
      </c>
      <c r="D6241" t="str">
        <f>IF($A6241="","",Tienda_3!F1441)</f>
        <v>Juliana Costa</v>
      </c>
      <c r="E6241" t="str">
        <f>IF($A6241="","",Tienda_3!I1441)</f>
        <v>Tarjeta de crédito</v>
      </c>
      <c r="F6241">
        <f>IF($A6241="","",VALUE(RIGHT(Tienda_3!E1441,4)))</f>
        <v>2021</v>
      </c>
      <c r="G6241">
        <f>IF($A6241="","",Tienda_3!C1441)</f>
        <v>586300</v>
      </c>
      <c r="H6241">
        <f>IF($A6241="","",Tienda_3!D1441)</f>
        <v>31900</v>
      </c>
      <c r="I6241">
        <f>IF($A6241="","",Tienda_3!H1441)</f>
        <v>1</v>
      </c>
      <c r="J6241">
        <f>IF($A6241="",0,IF(AND(OR('Cuadro-de-mando'!$B$4="(Todas)",'Cuadro-de-mando'!$B$4=$A6241),OR('Cuadro-de-mando'!$E$4="(Todas)",'Cuadro-de-mando'!$E$4=$B6241),OR('Cuadro-de-mando'!$H$4="(Todas)",'Cuadro-de-mando'!$H$4=$C6241),OR('Cuadro-de-mando'!$K$4="(Todas)",'Cuadro-de-mando'!$K$4=$E6241),OR('Cuadro-de-mando'!$N$4="(Todos)",'Cuadro-de-mando'!$N$4=$F6241)),1,0))</f>
        <v>1</v>
      </c>
    </row>
    <row r="6242" spans="1:10" x14ac:dyDescent="0.25">
      <c r="A6242" t="str">
        <f>IF(Tienda_3!$A1442="","","Tienda 3")</f>
        <v>Tienda 3</v>
      </c>
      <c r="B6242" t="str">
        <f>IF($A6242="","",Tienda_3!B1442)</f>
        <v>Electrónicos</v>
      </c>
      <c r="C6242" t="str">
        <f>IF($A6242="","",Tienda_3!G1442)</f>
        <v>Medellín</v>
      </c>
      <c r="D6242" t="str">
        <f>IF($A6242="","",Tienda_3!F1442)</f>
        <v>Rafael Acosta</v>
      </c>
      <c r="E6242" t="str">
        <f>IF($A6242="","",Tienda_3!I1442)</f>
        <v>Tarjeta de crédito</v>
      </c>
      <c r="F6242">
        <f>IF($A6242="","",VALUE(RIGHT(Tienda_3!E1442,4)))</f>
        <v>2021</v>
      </c>
      <c r="G6242">
        <f>IF($A6242="","",Tienda_3!C1442)</f>
        <v>278000</v>
      </c>
      <c r="H6242">
        <f>IF($A6242="","",Tienda_3!D1442)</f>
        <v>13000</v>
      </c>
      <c r="I6242">
        <f>IF($A6242="","",Tienda_3!H1442)</f>
        <v>4</v>
      </c>
      <c r="J6242">
        <f>IF($A6242="",0,IF(AND(OR('Cuadro-de-mando'!$B$4="(Todas)",'Cuadro-de-mando'!$B$4=$A6242),OR('Cuadro-de-mando'!$E$4="(Todas)",'Cuadro-de-mando'!$E$4=$B6242),OR('Cuadro-de-mando'!$H$4="(Todas)",'Cuadro-de-mando'!$H$4=$C6242),OR('Cuadro-de-mando'!$K$4="(Todas)",'Cuadro-de-mando'!$K$4=$E6242),OR('Cuadro-de-mando'!$N$4="(Todos)",'Cuadro-de-mando'!$N$4=$F6242)),1,0))</f>
        <v>1</v>
      </c>
    </row>
    <row r="6243" spans="1:10" x14ac:dyDescent="0.25">
      <c r="A6243" t="str">
        <f>IF(Tienda_3!$A1443="","","Tienda 3")</f>
        <v>Tienda 3</v>
      </c>
      <c r="B6243" t="str">
        <f>IF($A6243="","",Tienda_3!B1443)</f>
        <v>Deportes y diversión</v>
      </c>
      <c r="C6243" t="str">
        <f>IF($A6243="","",Tienda_3!G1443)</f>
        <v>Bogotá</v>
      </c>
      <c r="D6243" t="str">
        <f>IF($A6243="","",Tienda_3!F1443)</f>
        <v>Mariana Herrera</v>
      </c>
      <c r="E6243" t="str">
        <f>IF($A6243="","",Tienda_3!I1443)</f>
        <v>Tarjeta de crédito</v>
      </c>
      <c r="F6243">
        <f>IF($A6243="","",VALUE(RIGHT(Tienda_3!E1443,4)))</f>
        <v>2021</v>
      </c>
      <c r="G6243">
        <f>IF($A6243="","",Tienda_3!C1443)</f>
        <v>484200</v>
      </c>
      <c r="H6243">
        <f>IF($A6243="","",Tienda_3!D1443)</f>
        <v>26200</v>
      </c>
      <c r="I6243">
        <f>IF($A6243="","",Tienda_3!H1443)</f>
        <v>4</v>
      </c>
      <c r="J6243">
        <f>IF($A6243="",0,IF(AND(OR('Cuadro-de-mando'!$B$4="(Todas)",'Cuadro-de-mando'!$B$4=$A6243),OR('Cuadro-de-mando'!$E$4="(Todas)",'Cuadro-de-mando'!$E$4=$B6243),OR('Cuadro-de-mando'!$H$4="(Todas)",'Cuadro-de-mando'!$H$4=$C6243),OR('Cuadro-de-mando'!$K$4="(Todas)",'Cuadro-de-mando'!$K$4=$E6243),OR('Cuadro-de-mando'!$N$4="(Todos)",'Cuadro-de-mando'!$N$4=$F6243)),1,0))</f>
        <v>1</v>
      </c>
    </row>
    <row r="6244" spans="1:10" x14ac:dyDescent="0.25">
      <c r="A6244" t="str">
        <f>IF(Tienda_3!$A1444="","","Tienda 3")</f>
        <v>Tienda 3</v>
      </c>
      <c r="B6244" t="str">
        <f>IF($A6244="","",Tienda_3!B1444)</f>
        <v>Electrónicos</v>
      </c>
      <c r="C6244" t="str">
        <f>IF($A6244="","",Tienda_3!G1444)</f>
        <v>Cúcuta</v>
      </c>
      <c r="D6244" t="str">
        <f>IF($A6244="","",Tienda_3!F1444)</f>
        <v>Ángel Rodriguez</v>
      </c>
      <c r="E6244" t="str">
        <f>IF($A6244="","",Tienda_3!I1444)</f>
        <v>Tarjeta de crédito</v>
      </c>
      <c r="F6244">
        <f>IF($A6244="","",VALUE(RIGHT(Tienda_3!E1444,4)))</f>
        <v>2020</v>
      </c>
      <c r="G6244">
        <f>IF($A6244="","",Tienda_3!C1444)</f>
        <v>966600</v>
      </c>
      <c r="H6244">
        <f>IF($A6244="","",Tienda_3!D1444)</f>
        <v>49700</v>
      </c>
      <c r="I6244">
        <f>IF($A6244="","",Tienda_3!H1444)</f>
        <v>4</v>
      </c>
      <c r="J6244">
        <f>IF($A6244="",0,IF(AND(OR('Cuadro-de-mando'!$B$4="(Todas)",'Cuadro-de-mando'!$B$4=$A6244),OR('Cuadro-de-mando'!$E$4="(Todas)",'Cuadro-de-mando'!$E$4=$B6244),OR('Cuadro-de-mando'!$H$4="(Todas)",'Cuadro-de-mando'!$H$4=$C6244),OR('Cuadro-de-mando'!$K$4="(Todas)",'Cuadro-de-mando'!$K$4=$E6244),OR('Cuadro-de-mando'!$N$4="(Todos)",'Cuadro-de-mando'!$N$4=$F6244)),1,0))</f>
        <v>1</v>
      </c>
    </row>
    <row r="6245" spans="1:10" x14ac:dyDescent="0.25">
      <c r="A6245" t="str">
        <f>IF(Tienda_3!$A1445="","","Tienda 3")</f>
        <v>Tienda 3</v>
      </c>
      <c r="B6245" t="str">
        <f>IF($A6245="","",Tienda_3!B1445)</f>
        <v>Electrónicos</v>
      </c>
      <c r="C6245" t="str">
        <f>IF($A6245="","",Tienda_3!G1445)</f>
        <v>Medellín</v>
      </c>
      <c r="D6245" t="str">
        <f>IF($A6245="","",Tienda_3!F1445)</f>
        <v>Felipe Santos</v>
      </c>
      <c r="E6245" t="str">
        <f>IF($A6245="","",Tienda_3!I1445)</f>
        <v>Tarjeta de crédito</v>
      </c>
      <c r="F6245">
        <f>IF($A6245="","",VALUE(RIGHT(Tienda_3!E1445,4)))</f>
        <v>2022</v>
      </c>
      <c r="G6245">
        <f>IF($A6245="","",Tienda_3!C1445)</f>
        <v>1988700</v>
      </c>
      <c r="H6245">
        <f>IF($A6245="","",Tienda_3!D1445)</f>
        <v>111700</v>
      </c>
      <c r="I6245">
        <f>IF($A6245="","",Tienda_3!H1445)</f>
        <v>4</v>
      </c>
      <c r="J6245">
        <f>IF($A6245="",0,IF(AND(OR('Cuadro-de-mando'!$B$4="(Todas)",'Cuadro-de-mando'!$B$4=$A6245),OR('Cuadro-de-mando'!$E$4="(Todas)",'Cuadro-de-mando'!$E$4=$B6245),OR('Cuadro-de-mando'!$H$4="(Todas)",'Cuadro-de-mando'!$H$4=$C6245),OR('Cuadro-de-mando'!$K$4="(Todas)",'Cuadro-de-mando'!$K$4=$E6245),OR('Cuadro-de-mando'!$N$4="(Todos)",'Cuadro-de-mando'!$N$4=$F6245)),1,0))</f>
        <v>1</v>
      </c>
    </row>
    <row r="6246" spans="1:10" x14ac:dyDescent="0.25">
      <c r="A6246" t="str">
        <f>IF(Tienda_3!$A1446="","","Tienda 3")</f>
        <v>Tienda 3</v>
      </c>
      <c r="B6246" t="str">
        <f>IF($A6246="","",Tienda_3!B1446)</f>
        <v>Muebles</v>
      </c>
      <c r="C6246" t="str">
        <f>IF($A6246="","",Tienda_3!G1446)</f>
        <v>Cúcuta</v>
      </c>
      <c r="D6246" t="str">
        <f>IF($A6246="","",Tienda_3!F1446)</f>
        <v>Felipe Santos</v>
      </c>
      <c r="E6246" t="str">
        <f>IF($A6246="","",Tienda_3!I1446)</f>
        <v>Nequi</v>
      </c>
      <c r="F6246">
        <f>IF($A6246="","",VALUE(RIGHT(Tienda_3!E1446,4)))</f>
        <v>2021</v>
      </c>
      <c r="G6246">
        <f>IF($A6246="","",Tienda_3!C1446)</f>
        <v>289300</v>
      </c>
      <c r="H6246">
        <f>IF($A6246="","",Tienda_3!D1446)</f>
        <v>13600</v>
      </c>
      <c r="I6246">
        <f>IF($A6246="","",Tienda_3!H1446)</f>
        <v>5</v>
      </c>
      <c r="J6246">
        <f>IF($A6246="",0,IF(AND(OR('Cuadro-de-mando'!$B$4="(Todas)",'Cuadro-de-mando'!$B$4=$A6246),OR('Cuadro-de-mando'!$E$4="(Todas)",'Cuadro-de-mando'!$E$4=$B6246),OR('Cuadro-de-mando'!$H$4="(Todas)",'Cuadro-de-mando'!$H$4=$C6246),OR('Cuadro-de-mando'!$K$4="(Todas)",'Cuadro-de-mando'!$K$4=$E6246),OR('Cuadro-de-mando'!$N$4="(Todos)",'Cuadro-de-mando'!$N$4=$F6246)),1,0))</f>
        <v>1</v>
      </c>
    </row>
    <row r="6247" spans="1:10" x14ac:dyDescent="0.25">
      <c r="A6247" t="str">
        <f>IF(Tienda_3!$A1447="","","Tienda 3")</f>
        <v>Tienda 3</v>
      </c>
      <c r="B6247" t="str">
        <f>IF($A6247="","",Tienda_3!B1447)</f>
        <v>Electrónicos</v>
      </c>
      <c r="C6247" t="str">
        <f>IF($A6247="","",Tienda_3!G1447)</f>
        <v>Medellín</v>
      </c>
      <c r="D6247" t="str">
        <f>IF($A6247="","",Tienda_3!F1447)</f>
        <v>Izabela de León</v>
      </c>
      <c r="E6247" t="str">
        <f>IF($A6247="","",Tienda_3!I1447)</f>
        <v>Tarjeta de crédito</v>
      </c>
      <c r="F6247">
        <f>IF($A6247="","",VALUE(RIGHT(Tienda_3!E1447,4)))</f>
        <v>2021</v>
      </c>
      <c r="G6247">
        <f>IF($A6247="","",Tienda_3!C1447)</f>
        <v>1538700</v>
      </c>
      <c r="H6247">
        <f>IF($A6247="","",Tienda_3!D1447)</f>
        <v>82400</v>
      </c>
      <c r="I6247">
        <f>IF($A6247="","",Tienda_3!H1447)</f>
        <v>1</v>
      </c>
      <c r="J6247">
        <f>IF($A6247="",0,IF(AND(OR('Cuadro-de-mando'!$B$4="(Todas)",'Cuadro-de-mando'!$B$4=$A6247),OR('Cuadro-de-mando'!$E$4="(Todas)",'Cuadro-de-mando'!$E$4=$B6247),OR('Cuadro-de-mando'!$H$4="(Todas)",'Cuadro-de-mando'!$H$4=$C6247),OR('Cuadro-de-mando'!$K$4="(Todas)",'Cuadro-de-mando'!$K$4=$E6247),OR('Cuadro-de-mando'!$N$4="(Todos)",'Cuadro-de-mando'!$N$4=$F6247)),1,0))</f>
        <v>1</v>
      </c>
    </row>
    <row r="6248" spans="1:10" x14ac:dyDescent="0.25">
      <c r="A6248" t="str">
        <f>IF(Tienda_3!$A1448="","","Tienda 3")</f>
        <v>Tienda 3</v>
      </c>
      <c r="B6248" t="str">
        <f>IF($A6248="","",Tienda_3!B1448)</f>
        <v>Deportes y diversión</v>
      </c>
      <c r="C6248" t="str">
        <f>IF($A6248="","",Tienda_3!G1448)</f>
        <v>Medellín</v>
      </c>
      <c r="D6248" t="str">
        <f>IF($A6248="","",Tienda_3!F1448)</f>
        <v>Felipe Santos</v>
      </c>
      <c r="E6248" t="str">
        <f>IF($A6248="","",Tienda_3!I1448)</f>
        <v>Nequi</v>
      </c>
      <c r="F6248">
        <f>IF($A6248="","",VALUE(RIGHT(Tienda_3!E1448,4)))</f>
        <v>2020</v>
      </c>
      <c r="G6248">
        <f>IF($A6248="","",Tienda_3!C1448)</f>
        <v>17900</v>
      </c>
      <c r="H6248">
        <f>IF($A6248="","",Tienda_3!D1448)</f>
        <v>0</v>
      </c>
      <c r="I6248">
        <f>IF($A6248="","",Tienda_3!H1448)</f>
        <v>1</v>
      </c>
      <c r="J6248">
        <f>IF($A6248="",0,IF(AND(OR('Cuadro-de-mando'!$B$4="(Todas)",'Cuadro-de-mando'!$B$4=$A6248),OR('Cuadro-de-mando'!$E$4="(Todas)",'Cuadro-de-mando'!$E$4=$B6248),OR('Cuadro-de-mando'!$H$4="(Todas)",'Cuadro-de-mando'!$H$4=$C6248),OR('Cuadro-de-mando'!$K$4="(Todas)",'Cuadro-de-mando'!$K$4=$E6248),OR('Cuadro-de-mando'!$N$4="(Todos)",'Cuadro-de-mando'!$N$4=$F6248)),1,0))</f>
        <v>1</v>
      </c>
    </row>
    <row r="6249" spans="1:10" x14ac:dyDescent="0.25">
      <c r="A6249" t="str">
        <f>IF(Tienda_3!$A1449="","","Tienda 3")</f>
        <v>Tienda 3</v>
      </c>
      <c r="B6249" t="str">
        <f>IF($A6249="","",Tienda_3!B1449)</f>
        <v>Electrodomésticos</v>
      </c>
      <c r="C6249" t="str">
        <f>IF($A6249="","",Tienda_3!G1449)</f>
        <v>Pereira</v>
      </c>
      <c r="D6249" t="str">
        <f>IF($A6249="","",Tienda_3!F1449)</f>
        <v>Felipe Santos</v>
      </c>
      <c r="E6249" t="str">
        <f>IF($A6249="","",Tienda_3!I1449)</f>
        <v>Cupón</v>
      </c>
      <c r="F6249">
        <f>IF($A6249="","",VALUE(RIGHT(Tienda_3!E1449,4)))</f>
        <v>2020</v>
      </c>
      <c r="G6249">
        <f>IF($A6249="","",Tienda_3!C1449)</f>
        <v>639900</v>
      </c>
      <c r="H6249">
        <f>IF($A6249="","",Tienda_3!D1449)</f>
        <v>32300</v>
      </c>
      <c r="I6249">
        <f>IF($A6249="","",Tienda_3!H1449)</f>
        <v>5</v>
      </c>
      <c r="J6249">
        <f>IF($A6249="",0,IF(AND(OR('Cuadro-de-mando'!$B$4="(Todas)",'Cuadro-de-mando'!$B$4=$A6249),OR('Cuadro-de-mando'!$E$4="(Todas)",'Cuadro-de-mando'!$E$4=$B6249),OR('Cuadro-de-mando'!$H$4="(Todas)",'Cuadro-de-mando'!$H$4=$C6249),OR('Cuadro-de-mando'!$K$4="(Todas)",'Cuadro-de-mando'!$K$4=$E6249),OR('Cuadro-de-mando'!$N$4="(Todos)",'Cuadro-de-mando'!$N$4=$F6249)),1,0))</f>
        <v>1</v>
      </c>
    </row>
    <row r="6250" spans="1:10" x14ac:dyDescent="0.25">
      <c r="A6250" t="str">
        <f>IF(Tienda_3!$A1450="","","Tienda 3")</f>
        <v>Tienda 3</v>
      </c>
      <c r="B6250" t="str">
        <f>IF($A6250="","",Tienda_3!B1450)</f>
        <v>Juguetes</v>
      </c>
      <c r="C6250" t="str">
        <f>IF($A6250="","",Tienda_3!G1450)</f>
        <v>Bucaramanga</v>
      </c>
      <c r="D6250" t="str">
        <f>IF($A6250="","",Tienda_3!F1450)</f>
        <v>Blanca Ramirez</v>
      </c>
      <c r="E6250" t="str">
        <f>IF($A6250="","",Tienda_3!I1450)</f>
        <v>Tarjeta de crédito</v>
      </c>
      <c r="F6250">
        <f>IF($A6250="","",VALUE(RIGHT(Tienda_3!E1450,4)))</f>
        <v>2020</v>
      </c>
      <c r="G6250">
        <f>IF($A6250="","",Tienda_3!C1450)</f>
        <v>28000</v>
      </c>
      <c r="H6250">
        <f>IF($A6250="","",Tienda_3!D1450)</f>
        <v>0</v>
      </c>
      <c r="I6250">
        <f>IF($A6250="","",Tienda_3!H1450)</f>
        <v>3</v>
      </c>
      <c r="J6250">
        <f>IF($A6250="",0,IF(AND(OR('Cuadro-de-mando'!$B$4="(Todas)",'Cuadro-de-mando'!$B$4=$A6250),OR('Cuadro-de-mando'!$E$4="(Todas)",'Cuadro-de-mando'!$E$4=$B6250),OR('Cuadro-de-mando'!$H$4="(Todas)",'Cuadro-de-mando'!$H$4=$C6250),OR('Cuadro-de-mando'!$K$4="(Todas)",'Cuadro-de-mando'!$K$4=$E6250),OR('Cuadro-de-mando'!$N$4="(Todos)",'Cuadro-de-mando'!$N$4=$F6250)),1,0))</f>
        <v>1</v>
      </c>
    </row>
    <row r="6251" spans="1:10" x14ac:dyDescent="0.25">
      <c r="A6251" t="str">
        <f>IF(Tienda_3!$A1451="","","Tienda 3")</f>
        <v>Tienda 3</v>
      </c>
      <c r="B6251" t="str">
        <f>IF($A6251="","",Tienda_3!B1451)</f>
        <v>Instrumentos musicales</v>
      </c>
      <c r="C6251" t="str">
        <f>IF($A6251="","",Tienda_3!G1451)</f>
        <v>Bogotá</v>
      </c>
      <c r="D6251" t="str">
        <f>IF($A6251="","",Tienda_3!F1451)</f>
        <v>Juan Fernandez</v>
      </c>
      <c r="E6251" t="str">
        <f>IF($A6251="","",Tienda_3!I1451)</f>
        <v>Tarjeta de crédito</v>
      </c>
      <c r="F6251">
        <f>IF($A6251="","",VALUE(RIGHT(Tienda_3!E1451,4)))</f>
        <v>2020</v>
      </c>
      <c r="G6251">
        <f>IF($A6251="","",Tienda_3!C1451)</f>
        <v>33000</v>
      </c>
      <c r="H6251">
        <f>IF($A6251="","",Tienda_3!D1451)</f>
        <v>2200</v>
      </c>
      <c r="I6251">
        <f>IF($A6251="","",Tienda_3!H1451)</f>
        <v>2</v>
      </c>
      <c r="J6251">
        <f>IF($A6251="",0,IF(AND(OR('Cuadro-de-mando'!$B$4="(Todas)",'Cuadro-de-mando'!$B$4=$A6251),OR('Cuadro-de-mando'!$E$4="(Todas)",'Cuadro-de-mando'!$E$4=$B6251),OR('Cuadro-de-mando'!$H$4="(Todas)",'Cuadro-de-mando'!$H$4=$C6251),OR('Cuadro-de-mando'!$K$4="(Todas)",'Cuadro-de-mando'!$K$4=$E6251),OR('Cuadro-de-mando'!$N$4="(Todos)",'Cuadro-de-mando'!$N$4=$F6251)),1,0))</f>
        <v>1</v>
      </c>
    </row>
    <row r="6252" spans="1:10" x14ac:dyDescent="0.25">
      <c r="A6252" t="str">
        <f>IF(Tienda_3!$A1452="","","Tienda 3")</f>
        <v>Tienda 3</v>
      </c>
      <c r="B6252" t="str">
        <f>IF($A6252="","",Tienda_3!B1452)</f>
        <v>Electrónicos</v>
      </c>
      <c r="C6252" t="str">
        <f>IF($A6252="","",Tienda_3!G1452)</f>
        <v>Pereira</v>
      </c>
      <c r="D6252" t="str">
        <f>IF($A6252="","",Tienda_3!F1452)</f>
        <v>Felipe Santos</v>
      </c>
      <c r="E6252" t="str">
        <f>IF($A6252="","",Tienda_3!I1452)</f>
        <v>Tarjeta de crédito</v>
      </c>
      <c r="F6252">
        <f>IF($A6252="","",VALUE(RIGHT(Tienda_3!E1452,4)))</f>
        <v>2020</v>
      </c>
      <c r="G6252">
        <f>IF($A6252="","",Tienda_3!C1452)</f>
        <v>253300</v>
      </c>
      <c r="H6252">
        <f>IF($A6252="","",Tienda_3!D1452)</f>
        <v>11700</v>
      </c>
      <c r="I6252">
        <f>IF($A6252="","",Tienda_3!H1452)</f>
        <v>4</v>
      </c>
      <c r="J6252">
        <f>IF($A6252="",0,IF(AND(OR('Cuadro-de-mando'!$B$4="(Todas)",'Cuadro-de-mando'!$B$4=$A6252),OR('Cuadro-de-mando'!$E$4="(Todas)",'Cuadro-de-mando'!$E$4=$B6252),OR('Cuadro-de-mando'!$H$4="(Todas)",'Cuadro-de-mando'!$H$4=$C6252),OR('Cuadro-de-mando'!$K$4="(Todas)",'Cuadro-de-mando'!$K$4=$E6252),OR('Cuadro-de-mando'!$N$4="(Todos)",'Cuadro-de-mando'!$N$4=$F6252)),1,0))</f>
        <v>1</v>
      </c>
    </row>
    <row r="6253" spans="1:10" x14ac:dyDescent="0.25">
      <c r="A6253" t="str">
        <f>IF(Tienda_3!$A1453="","","Tienda 3")</f>
        <v>Tienda 3</v>
      </c>
      <c r="B6253" t="str">
        <f>IF($A6253="","",Tienda_3!B1453)</f>
        <v>Deportes y diversión</v>
      </c>
      <c r="C6253" t="str">
        <f>IF($A6253="","",Tienda_3!G1453)</f>
        <v>Bucaramanga</v>
      </c>
      <c r="D6253" t="str">
        <f>IF($A6253="","",Tienda_3!F1453)</f>
        <v>Izabela de León</v>
      </c>
      <c r="E6253" t="str">
        <f>IF($A6253="","",Tienda_3!I1453)</f>
        <v>Tarjeta de crédito</v>
      </c>
      <c r="F6253">
        <f>IF($A6253="","",VALUE(RIGHT(Tienda_3!E1453,4)))</f>
        <v>2023</v>
      </c>
      <c r="G6253">
        <f>IF($A6253="","",Tienda_3!C1453)</f>
        <v>489900</v>
      </c>
      <c r="H6253">
        <f>IF($A6253="","",Tienda_3!D1453)</f>
        <v>24300</v>
      </c>
      <c r="I6253">
        <f>IF($A6253="","",Tienda_3!H1453)</f>
        <v>5</v>
      </c>
      <c r="J6253">
        <f>IF($A6253="",0,IF(AND(OR('Cuadro-de-mando'!$B$4="(Todas)",'Cuadro-de-mando'!$B$4=$A6253),OR('Cuadro-de-mando'!$E$4="(Todas)",'Cuadro-de-mando'!$E$4=$B6253),OR('Cuadro-de-mando'!$H$4="(Todas)",'Cuadro-de-mando'!$H$4=$C6253),OR('Cuadro-de-mando'!$K$4="(Todas)",'Cuadro-de-mando'!$K$4=$E6253),OR('Cuadro-de-mando'!$N$4="(Todos)",'Cuadro-de-mando'!$N$4=$F6253)),1,0))</f>
        <v>1</v>
      </c>
    </row>
    <row r="6254" spans="1:10" x14ac:dyDescent="0.25">
      <c r="A6254" t="str">
        <f>IF(Tienda_3!$A1454="","","Tienda 3")</f>
        <v>Tienda 3</v>
      </c>
      <c r="B6254" t="str">
        <f>IF($A6254="","",Tienda_3!B1454)</f>
        <v>Libros</v>
      </c>
      <c r="C6254" t="str">
        <f>IF($A6254="","",Tienda_3!G1454)</f>
        <v>Bogotá</v>
      </c>
      <c r="D6254" t="str">
        <f>IF($A6254="","",Tienda_3!F1454)</f>
        <v>Juliana Costa</v>
      </c>
      <c r="E6254" t="str">
        <f>IF($A6254="","",Tienda_3!I1454)</f>
        <v>Nequi</v>
      </c>
      <c r="F6254">
        <f>IF($A6254="","",VALUE(RIGHT(Tienda_3!E1454,4)))</f>
        <v>2021</v>
      </c>
      <c r="G6254">
        <f>IF($A6254="","",Tienda_3!C1454)</f>
        <v>36100</v>
      </c>
      <c r="H6254">
        <f>IF($A6254="","",Tienda_3!D1454)</f>
        <v>7800</v>
      </c>
      <c r="I6254">
        <f>IF($A6254="","",Tienda_3!H1454)</f>
        <v>5</v>
      </c>
      <c r="J6254">
        <f>IF($A6254="",0,IF(AND(OR('Cuadro-de-mando'!$B$4="(Todas)",'Cuadro-de-mando'!$B$4=$A6254),OR('Cuadro-de-mando'!$E$4="(Todas)",'Cuadro-de-mando'!$E$4=$B6254),OR('Cuadro-de-mando'!$H$4="(Todas)",'Cuadro-de-mando'!$H$4=$C6254),OR('Cuadro-de-mando'!$K$4="(Todas)",'Cuadro-de-mando'!$K$4=$E6254),OR('Cuadro-de-mando'!$N$4="(Todos)",'Cuadro-de-mando'!$N$4=$F6254)),1,0))</f>
        <v>1</v>
      </c>
    </row>
    <row r="6255" spans="1:10" x14ac:dyDescent="0.25">
      <c r="A6255" t="str">
        <f>IF(Tienda_3!$A1455="","","Tienda 3")</f>
        <v>Tienda 3</v>
      </c>
      <c r="B6255" t="str">
        <f>IF($A6255="","",Tienda_3!B1455)</f>
        <v>Muebles</v>
      </c>
      <c r="C6255" t="str">
        <f>IF($A6255="","",Tienda_3!G1455)</f>
        <v>Barranquilla</v>
      </c>
      <c r="D6255" t="str">
        <f>IF($A6255="","",Tienda_3!F1455)</f>
        <v>Maria Alfonso</v>
      </c>
      <c r="E6255" t="str">
        <f>IF($A6255="","",Tienda_3!I1455)</f>
        <v>Tarjeta de crédito</v>
      </c>
      <c r="F6255">
        <f>IF($A6255="","",VALUE(RIGHT(Tienda_3!E1455,4)))</f>
        <v>2020</v>
      </c>
      <c r="G6255">
        <f>IF($A6255="","",Tienda_3!C1455)</f>
        <v>313200</v>
      </c>
      <c r="H6255">
        <f>IF($A6255="","",Tienda_3!D1455)</f>
        <v>14900</v>
      </c>
      <c r="I6255">
        <f>IF($A6255="","",Tienda_3!H1455)</f>
        <v>4</v>
      </c>
      <c r="J6255">
        <f>IF($A6255="",0,IF(AND(OR('Cuadro-de-mando'!$B$4="(Todas)",'Cuadro-de-mando'!$B$4=$A6255),OR('Cuadro-de-mando'!$E$4="(Todas)",'Cuadro-de-mando'!$E$4=$B6255),OR('Cuadro-de-mando'!$H$4="(Todas)",'Cuadro-de-mando'!$H$4=$C6255),OR('Cuadro-de-mando'!$K$4="(Todas)",'Cuadro-de-mando'!$K$4=$E6255),OR('Cuadro-de-mando'!$N$4="(Todos)",'Cuadro-de-mando'!$N$4=$F6255)),1,0))</f>
        <v>1</v>
      </c>
    </row>
    <row r="6256" spans="1:10" x14ac:dyDescent="0.25">
      <c r="A6256" t="str">
        <f>IF(Tienda_3!$A1456="","","Tienda 3")</f>
        <v>Tienda 3</v>
      </c>
      <c r="B6256" t="str">
        <f>IF($A6256="","",Tienda_3!B1456)</f>
        <v>Instrumentos musicales</v>
      </c>
      <c r="C6256" t="str">
        <f>IF($A6256="","",Tienda_3!G1456)</f>
        <v>Bogotá</v>
      </c>
      <c r="D6256" t="str">
        <f>IF($A6256="","",Tienda_3!F1456)</f>
        <v>Maria Alfonso</v>
      </c>
      <c r="E6256" t="str">
        <f>IF($A6256="","",Tienda_3!I1456)</f>
        <v>Tarjeta de crédito</v>
      </c>
      <c r="F6256">
        <f>IF($A6256="","",VALUE(RIGHT(Tienda_3!E1456,4)))</f>
        <v>2020</v>
      </c>
      <c r="G6256">
        <f>IF($A6256="","",Tienda_3!C1456)</f>
        <v>893400</v>
      </c>
      <c r="H6256">
        <f>IF($A6256="","",Tienda_3!D1456)</f>
        <v>48200</v>
      </c>
      <c r="I6256">
        <f>IF($A6256="","",Tienda_3!H1456)</f>
        <v>5</v>
      </c>
      <c r="J6256">
        <f>IF($A6256="",0,IF(AND(OR('Cuadro-de-mando'!$B$4="(Todas)",'Cuadro-de-mando'!$B$4=$A6256),OR('Cuadro-de-mando'!$E$4="(Todas)",'Cuadro-de-mando'!$E$4=$B6256),OR('Cuadro-de-mando'!$H$4="(Todas)",'Cuadro-de-mando'!$H$4=$C6256),OR('Cuadro-de-mando'!$K$4="(Todas)",'Cuadro-de-mando'!$K$4=$E6256),OR('Cuadro-de-mando'!$N$4="(Todos)",'Cuadro-de-mando'!$N$4=$F6256)),1,0))</f>
        <v>1</v>
      </c>
    </row>
    <row r="6257" spans="1:10" x14ac:dyDescent="0.25">
      <c r="A6257" t="str">
        <f>IF(Tienda_3!$A1457="","","Tienda 3")</f>
        <v>Tienda 3</v>
      </c>
      <c r="B6257" t="str">
        <f>IF($A6257="","",Tienda_3!B1457)</f>
        <v>Libros</v>
      </c>
      <c r="C6257" t="str">
        <f>IF($A6257="","",Tienda_3!G1457)</f>
        <v>Pereira</v>
      </c>
      <c r="D6257" t="str">
        <f>IF($A6257="","",Tienda_3!F1457)</f>
        <v>Juan Fernandez</v>
      </c>
      <c r="E6257" t="str">
        <f>IF($A6257="","",Tienda_3!I1457)</f>
        <v>Nequi</v>
      </c>
      <c r="F6257">
        <f>IF($A6257="","",VALUE(RIGHT(Tienda_3!E1457,4)))</f>
        <v>2023</v>
      </c>
      <c r="G6257">
        <f>IF($A6257="","",Tienda_3!C1457)</f>
        <v>73500</v>
      </c>
      <c r="H6257">
        <f>IF($A6257="","",Tienda_3!D1457)</f>
        <v>2100</v>
      </c>
      <c r="I6257">
        <f>IF($A6257="","",Tienda_3!H1457)</f>
        <v>1</v>
      </c>
      <c r="J6257">
        <f>IF($A6257="",0,IF(AND(OR('Cuadro-de-mando'!$B$4="(Todas)",'Cuadro-de-mando'!$B$4=$A6257),OR('Cuadro-de-mando'!$E$4="(Todas)",'Cuadro-de-mando'!$E$4=$B6257),OR('Cuadro-de-mando'!$H$4="(Todas)",'Cuadro-de-mando'!$H$4=$C6257),OR('Cuadro-de-mando'!$K$4="(Todas)",'Cuadro-de-mando'!$K$4=$E6257),OR('Cuadro-de-mando'!$N$4="(Todos)",'Cuadro-de-mando'!$N$4=$F6257)),1,0))</f>
        <v>1</v>
      </c>
    </row>
    <row r="6258" spans="1:10" x14ac:dyDescent="0.25">
      <c r="A6258" t="str">
        <f>IF(Tienda_3!$A1458="","","Tienda 3")</f>
        <v>Tienda 3</v>
      </c>
      <c r="B6258" t="str">
        <f>IF($A6258="","",Tienda_3!B1458)</f>
        <v>Electrónicos</v>
      </c>
      <c r="C6258" t="str">
        <f>IF($A6258="","",Tienda_3!G1458)</f>
        <v>Medellín</v>
      </c>
      <c r="D6258" t="str">
        <f>IF($A6258="","",Tienda_3!F1458)</f>
        <v>Blanca Ramirez</v>
      </c>
      <c r="E6258" t="str">
        <f>IF($A6258="","",Tienda_3!I1458)</f>
        <v>Nequi</v>
      </c>
      <c r="F6258">
        <f>IF($A6258="","",VALUE(RIGHT(Tienda_3!E1458,4)))</f>
        <v>2021</v>
      </c>
      <c r="G6258">
        <f>IF($A6258="","",Tienda_3!C1458)</f>
        <v>234200</v>
      </c>
      <c r="H6258">
        <f>IF($A6258="","",Tienda_3!D1458)</f>
        <v>10700</v>
      </c>
      <c r="I6258">
        <f>IF($A6258="","",Tienda_3!H1458)</f>
        <v>5</v>
      </c>
      <c r="J6258">
        <f>IF($A6258="",0,IF(AND(OR('Cuadro-de-mando'!$B$4="(Todas)",'Cuadro-de-mando'!$B$4=$A6258),OR('Cuadro-de-mando'!$E$4="(Todas)",'Cuadro-de-mando'!$E$4=$B6258),OR('Cuadro-de-mando'!$H$4="(Todas)",'Cuadro-de-mando'!$H$4=$C6258),OR('Cuadro-de-mando'!$K$4="(Todas)",'Cuadro-de-mando'!$K$4=$E6258),OR('Cuadro-de-mando'!$N$4="(Todos)",'Cuadro-de-mando'!$N$4=$F6258)),1,0))</f>
        <v>1</v>
      </c>
    </row>
    <row r="6259" spans="1:10" x14ac:dyDescent="0.25">
      <c r="A6259" t="str">
        <f>IF(Tienda_3!$A1459="","","Tienda 3")</f>
        <v>Tienda 3</v>
      </c>
      <c r="B6259" t="str">
        <f>IF($A6259="","",Tienda_3!B1459)</f>
        <v>Muebles</v>
      </c>
      <c r="C6259" t="str">
        <f>IF($A6259="","",Tienda_3!G1459)</f>
        <v>Bogotá</v>
      </c>
      <c r="D6259" t="str">
        <f>IF($A6259="","",Tienda_3!F1459)</f>
        <v>Ángel Rodriguez</v>
      </c>
      <c r="E6259" t="str">
        <f>IF($A6259="","",Tienda_3!I1459)</f>
        <v>Tarjeta de crédito</v>
      </c>
      <c r="F6259">
        <f>IF($A6259="","",VALUE(RIGHT(Tienda_3!E1459,4)))</f>
        <v>2020</v>
      </c>
      <c r="G6259">
        <f>IF($A6259="","",Tienda_3!C1459)</f>
        <v>699000</v>
      </c>
      <c r="H6259">
        <f>IF($A6259="","",Tienda_3!D1459)</f>
        <v>37400</v>
      </c>
      <c r="I6259">
        <f>IF($A6259="","",Tienda_3!H1459)</f>
        <v>5</v>
      </c>
      <c r="J6259">
        <f>IF($A6259="",0,IF(AND(OR('Cuadro-de-mando'!$B$4="(Todas)",'Cuadro-de-mando'!$B$4=$A6259),OR('Cuadro-de-mando'!$E$4="(Todas)",'Cuadro-de-mando'!$E$4=$B6259),OR('Cuadro-de-mando'!$H$4="(Todas)",'Cuadro-de-mando'!$H$4=$C6259),OR('Cuadro-de-mando'!$K$4="(Todas)",'Cuadro-de-mando'!$K$4=$E6259),OR('Cuadro-de-mando'!$N$4="(Todos)",'Cuadro-de-mando'!$N$4=$F6259)),1,0))</f>
        <v>1</v>
      </c>
    </row>
    <row r="6260" spans="1:10" x14ac:dyDescent="0.25">
      <c r="A6260" t="str">
        <f>IF(Tienda_3!$A1460="","","Tienda 3")</f>
        <v>Tienda 3</v>
      </c>
      <c r="B6260" t="str">
        <f>IF($A6260="","",Tienda_3!B1460)</f>
        <v>Muebles</v>
      </c>
      <c r="C6260" t="str">
        <f>IF($A6260="","",Tienda_3!G1460)</f>
        <v>Riohacha</v>
      </c>
      <c r="D6260" t="str">
        <f>IF($A6260="","",Tienda_3!F1460)</f>
        <v>Pedro Gomez</v>
      </c>
      <c r="E6260" t="str">
        <f>IF($A6260="","",Tienda_3!I1460)</f>
        <v>Nequi</v>
      </c>
      <c r="F6260">
        <f>IF($A6260="","",VALUE(RIGHT(Tienda_3!E1460,4)))</f>
        <v>2022</v>
      </c>
      <c r="G6260">
        <f>IF($A6260="","",Tienda_3!C1460)</f>
        <v>397000</v>
      </c>
      <c r="H6260">
        <f>IF($A6260="","",Tienda_3!D1460)</f>
        <v>19300</v>
      </c>
      <c r="I6260">
        <f>IF($A6260="","",Tienda_3!H1460)</f>
        <v>5</v>
      </c>
      <c r="J6260">
        <f>IF($A6260="",0,IF(AND(OR('Cuadro-de-mando'!$B$4="(Todas)",'Cuadro-de-mando'!$B$4=$A6260),OR('Cuadro-de-mando'!$E$4="(Todas)",'Cuadro-de-mando'!$E$4=$B6260),OR('Cuadro-de-mando'!$H$4="(Todas)",'Cuadro-de-mando'!$H$4=$C6260),OR('Cuadro-de-mando'!$K$4="(Todas)",'Cuadro-de-mando'!$K$4=$E6260),OR('Cuadro-de-mando'!$N$4="(Todos)",'Cuadro-de-mando'!$N$4=$F6260)),1,0))</f>
        <v>1</v>
      </c>
    </row>
    <row r="6261" spans="1:10" x14ac:dyDescent="0.25">
      <c r="A6261" t="str">
        <f>IF(Tienda_3!$A1461="","","Tienda 3")</f>
        <v>Tienda 3</v>
      </c>
      <c r="B6261" t="str">
        <f>IF($A6261="","",Tienda_3!B1461)</f>
        <v>Muebles</v>
      </c>
      <c r="C6261" t="str">
        <f>IF($A6261="","",Tienda_3!G1461)</f>
        <v>Cali</v>
      </c>
      <c r="D6261" t="str">
        <f>IF($A6261="","",Tienda_3!F1461)</f>
        <v>Lucas Olivera</v>
      </c>
      <c r="E6261" t="str">
        <f>IF($A6261="","",Tienda_3!I1461)</f>
        <v>Tarjeta de crédito</v>
      </c>
      <c r="F6261">
        <f>IF($A6261="","",VALUE(RIGHT(Tienda_3!E1461,4)))</f>
        <v>2021</v>
      </c>
      <c r="G6261">
        <f>IF($A6261="","",Tienda_3!C1461)</f>
        <v>291000</v>
      </c>
      <c r="H6261">
        <f>IF($A6261="","",Tienda_3!D1461)</f>
        <v>16200</v>
      </c>
      <c r="I6261">
        <f>IF($A6261="","",Tienda_3!H1461)</f>
        <v>1</v>
      </c>
      <c r="J6261">
        <f>IF($A6261="",0,IF(AND(OR('Cuadro-de-mando'!$B$4="(Todas)",'Cuadro-de-mando'!$B$4=$A6261),OR('Cuadro-de-mando'!$E$4="(Todas)",'Cuadro-de-mando'!$E$4=$B6261),OR('Cuadro-de-mando'!$H$4="(Todas)",'Cuadro-de-mando'!$H$4=$C6261),OR('Cuadro-de-mando'!$K$4="(Todas)",'Cuadro-de-mando'!$K$4=$E6261),OR('Cuadro-de-mando'!$N$4="(Todos)",'Cuadro-de-mando'!$N$4=$F6261)),1,0))</f>
        <v>1</v>
      </c>
    </row>
    <row r="6262" spans="1:10" x14ac:dyDescent="0.25">
      <c r="A6262" t="str">
        <f>IF(Tienda_3!$A1462="","","Tienda 3")</f>
        <v>Tienda 3</v>
      </c>
      <c r="B6262" t="str">
        <f>IF($A6262="","",Tienda_3!B1462)</f>
        <v>Electrodomésticos</v>
      </c>
      <c r="C6262" t="str">
        <f>IF($A6262="","",Tienda_3!G1462)</f>
        <v>Bogotá</v>
      </c>
      <c r="D6262" t="str">
        <f>IF($A6262="","",Tienda_3!F1462)</f>
        <v>Camila Rivera</v>
      </c>
      <c r="E6262" t="str">
        <f>IF($A6262="","",Tienda_3!I1462)</f>
        <v>Tarjeta de crédito</v>
      </c>
      <c r="F6262">
        <f>IF($A6262="","",VALUE(RIGHT(Tienda_3!E1462,4)))</f>
        <v>2021</v>
      </c>
      <c r="G6262">
        <f>IF($A6262="","",Tienda_3!C1462)</f>
        <v>791300</v>
      </c>
      <c r="H6262">
        <f>IF($A6262="","",Tienda_3!D1462)</f>
        <v>42700</v>
      </c>
      <c r="I6262">
        <f>IF($A6262="","",Tienda_3!H1462)</f>
        <v>5</v>
      </c>
      <c r="J6262">
        <f>IF($A6262="",0,IF(AND(OR('Cuadro-de-mando'!$B$4="(Todas)",'Cuadro-de-mando'!$B$4=$A6262),OR('Cuadro-de-mando'!$E$4="(Todas)",'Cuadro-de-mando'!$E$4=$B6262),OR('Cuadro-de-mando'!$H$4="(Todas)",'Cuadro-de-mando'!$H$4=$C6262),OR('Cuadro-de-mando'!$K$4="(Todas)",'Cuadro-de-mando'!$K$4=$E6262),OR('Cuadro-de-mando'!$N$4="(Todos)",'Cuadro-de-mando'!$N$4=$F6262)),1,0))</f>
        <v>1</v>
      </c>
    </row>
    <row r="6263" spans="1:10" x14ac:dyDescent="0.25">
      <c r="A6263" t="str">
        <f>IF(Tienda_3!$A1463="","","Tienda 3")</f>
        <v>Tienda 3</v>
      </c>
      <c r="B6263" t="str">
        <f>IF($A6263="","",Tienda_3!B1463)</f>
        <v>Instrumentos musicales</v>
      </c>
      <c r="C6263" t="str">
        <f>IF($A6263="","",Tienda_3!G1463)</f>
        <v>Bogotá</v>
      </c>
      <c r="D6263" t="str">
        <f>IF($A6263="","",Tienda_3!F1463)</f>
        <v>Juliana Costa</v>
      </c>
      <c r="E6263" t="str">
        <f>IF($A6263="","",Tienda_3!I1463)</f>
        <v>Tarjeta de crédito</v>
      </c>
      <c r="F6263">
        <f>IF($A6263="","",VALUE(RIGHT(Tienda_3!E1463,4)))</f>
        <v>2022</v>
      </c>
      <c r="G6263">
        <f>IF($A6263="","",Tienda_3!C1463)</f>
        <v>382600</v>
      </c>
      <c r="H6263">
        <f>IF($A6263="","",Tienda_3!D1463)</f>
        <v>21400</v>
      </c>
      <c r="I6263">
        <f>IF($A6263="","",Tienda_3!H1463)</f>
        <v>3</v>
      </c>
      <c r="J6263">
        <f>IF($A6263="",0,IF(AND(OR('Cuadro-de-mando'!$B$4="(Todas)",'Cuadro-de-mando'!$B$4=$A6263),OR('Cuadro-de-mando'!$E$4="(Todas)",'Cuadro-de-mando'!$E$4=$B6263),OR('Cuadro-de-mando'!$H$4="(Todas)",'Cuadro-de-mando'!$H$4=$C6263),OR('Cuadro-de-mando'!$K$4="(Todas)",'Cuadro-de-mando'!$K$4=$E6263),OR('Cuadro-de-mando'!$N$4="(Todos)",'Cuadro-de-mando'!$N$4=$F6263)),1,0))</f>
        <v>1</v>
      </c>
    </row>
    <row r="6264" spans="1:10" x14ac:dyDescent="0.25">
      <c r="A6264" t="str">
        <f>IF(Tienda_3!$A1464="","","Tienda 3")</f>
        <v>Tienda 3</v>
      </c>
      <c r="B6264" t="str">
        <f>IF($A6264="","",Tienda_3!B1464)</f>
        <v>Instrumentos musicales</v>
      </c>
      <c r="C6264" t="str">
        <f>IF($A6264="","",Tienda_3!G1464)</f>
        <v>Medellín</v>
      </c>
      <c r="D6264" t="str">
        <f>IF($A6264="","",Tienda_3!F1464)</f>
        <v>Juan Fernandez</v>
      </c>
      <c r="E6264" t="str">
        <f>IF($A6264="","",Tienda_3!I1464)</f>
        <v>Tarjeta de crédito</v>
      </c>
      <c r="F6264">
        <f>IF($A6264="","",VALUE(RIGHT(Tienda_3!E1464,4)))</f>
        <v>2021</v>
      </c>
      <c r="G6264">
        <f>IF($A6264="","",Tienda_3!C1464)</f>
        <v>45100</v>
      </c>
      <c r="H6264">
        <f>IF($A6264="","",Tienda_3!D1464)</f>
        <v>2600</v>
      </c>
      <c r="I6264">
        <f>IF($A6264="","",Tienda_3!H1464)</f>
        <v>5</v>
      </c>
      <c r="J6264">
        <f>IF($A6264="",0,IF(AND(OR('Cuadro-de-mando'!$B$4="(Todas)",'Cuadro-de-mando'!$B$4=$A6264),OR('Cuadro-de-mando'!$E$4="(Todas)",'Cuadro-de-mando'!$E$4=$B6264),OR('Cuadro-de-mando'!$H$4="(Todas)",'Cuadro-de-mando'!$H$4=$C6264),OR('Cuadro-de-mando'!$K$4="(Todas)",'Cuadro-de-mando'!$K$4=$E6264),OR('Cuadro-de-mando'!$N$4="(Todos)",'Cuadro-de-mando'!$N$4=$F6264)),1,0))</f>
        <v>1</v>
      </c>
    </row>
    <row r="6265" spans="1:10" x14ac:dyDescent="0.25">
      <c r="A6265" t="str">
        <f>IF(Tienda_3!$A1465="","","Tienda 3")</f>
        <v>Tienda 3</v>
      </c>
      <c r="B6265" t="str">
        <f>IF($A6265="","",Tienda_3!B1465)</f>
        <v>Artículos para el hogar</v>
      </c>
      <c r="C6265" t="str">
        <f>IF($A6265="","",Tienda_3!G1465)</f>
        <v>Bogotá</v>
      </c>
      <c r="D6265" t="str">
        <f>IF($A6265="","",Tienda_3!F1465)</f>
        <v>Juliana Costa</v>
      </c>
      <c r="E6265" t="str">
        <f>IF($A6265="","",Tienda_3!I1465)</f>
        <v>Tarjeta de crédito</v>
      </c>
      <c r="F6265">
        <f>IF($A6265="","",VALUE(RIGHT(Tienda_3!E1465,4)))</f>
        <v>2020</v>
      </c>
      <c r="G6265">
        <f>IF($A6265="","",Tienda_3!C1465)</f>
        <v>28700</v>
      </c>
      <c r="H6265">
        <f>IF($A6265="","",Tienda_3!D1465)</f>
        <v>1900</v>
      </c>
      <c r="I6265">
        <f>IF($A6265="","",Tienda_3!H1465)</f>
        <v>3</v>
      </c>
      <c r="J6265">
        <f>IF($A6265="",0,IF(AND(OR('Cuadro-de-mando'!$B$4="(Todas)",'Cuadro-de-mando'!$B$4=$A6265),OR('Cuadro-de-mando'!$E$4="(Todas)",'Cuadro-de-mando'!$E$4=$B6265),OR('Cuadro-de-mando'!$H$4="(Todas)",'Cuadro-de-mando'!$H$4=$C6265),OR('Cuadro-de-mando'!$K$4="(Todas)",'Cuadro-de-mando'!$K$4=$E6265),OR('Cuadro-de-mando'!$N$4="(Todos)",'Cuadro-de-mando'!$N$4=$F6265)),1,0))</f>
        <v>1</v>
      </c>
    </row>
    <row r="6266" spans="1:10" x14ac:dyDescent="0.25">
      <c r="A6266" t="str">
        <f>IF(Tienda_3!$A1466="","","Tienda 3")</f>
        <v>Tienda 3</v>
      </c>
      <c r="B6266" t="str">
        <f>IF($A6266="","",Tienda_3!B1466)</f>
        <v>Juguetes</v>
      </c>
      <c r="C6266" t="str">
        <f>IF($A6266="","",Tienda_3!G1466)</f>
        <v>Bucaramanga</v>
      </c>
      <c r="D6266" t="str">
        <f>IF($A6266="","",Tienda_3!F1466)</f>
        <v>Rafael Acosta</v>
      </c>
      <c r="E6266" t="str">
        <f>IF($A6266="","",Tienda_3!I1466)</f>
        <v>Nequi</v>
      </c>
      <c r="F6266">
        <f>IF($A6266="","",VALUE(RIGHT(Tienda_3!E1466,4)))</f>
        <v>2022</v>
      </c>
      <c r="G6266">
        <f>IF($A6266="","",Tienda_3!C1466)</f>
        <v>248900</v>
      </c>
      <c r="H6266">
        <f>IF($A6266="","",Tienda_3!D1466)</f>
        <v>11400</v>
      </c>
      <c r="I6266">
        <f>IF($A6266="","",Tienda_3!H1466)</f>
        <v>5</v>
      </c>
      <c r="J6266">
        <f>IF($A6266="",0,IF(AND(OR('Cuadro-de-mando'!$B$4="(Todas)",'Cuadro-de-mando'!$B$4=$A6266),OR('Cuadro-de-mando'!$E$4="(Todas)",'Cuadro-de-mando'!$E$4=$B6266),OR('Cuadro-de-mando'!$H$4="(Todas)",'Cuadro-de-mando'!$H$4=$C6266),OR('Cuadro-de-mando'!$K$4="(Todas)",'Cuadro-de-mando'!$K$4=$E6266),OR('Cuadro-de-mando'!$N$4="(Todos)",'Cuadro-de-mando'!$N$4=$F6266)),1,0))</f>
        <v>1</v>
      </c>
    </row>
    <row r="6267" spans="1:10" x14ac:dyDescent="0.25">
      <c r="A6267" t="str">
        <f>IF(Tienda_3!$A1467="","","Tienda 3")</f>
        <v>Tienda 3</v>
      </c>
      <c r="B6267" t="str">
        <f>IF($A6267="","",Tienda_3!B1467)</f>
        <v>Juguetes</v>
      </c>
      <c r="C6267" t="str">
        <f>IF($A6267="","",Tienda_3!G1467)</f>
        <v>Medellín</v>
      </c>
      <c r="D6267" t="str">
        <f>IF($A6267="","",Tienda_3!F1467)</f>
        <v>Santiago Silva</v>
      </c>
      <c r="E6267" t="str">
        <f>IF($A6267="","",Tienda_3!I1467)</f>
        <v>Tarjeta de crédito</v>
      </c>
      <c r="F6267">
        <f>IF($A6267="","",VALUE(RIGHT(Tienda_3!E1467,4)))</f>
        <v>2022</v>
      </c>
      <c r="G6267">
        <f>IF($A6267="","",Tienda_3!C1467)</f>
        <v>9300</v>
      </c>
      <c r="H6267">
        <f>IF($A6267="","",Tienda_3!D1467)</f>
        <v>0</v>
      </c>
      <c r="I6267">
        <f>IF($A6267="","",Tienda_3!H1467)</f>
        <v>2</v>
      </c>
      <c r="J6267">
        <f>IF($A6267="",0,IF(AND(OR('Cuadro-de-mando'!$B$4="(Todas)",'Cuadro-de-mando'!$B$4=$A6267),OR('Cuadro-de-mando'!$E$4="(Todas)",'Cuadro-de-mando'!$E$4=$B6267),OR('Cuadro-de-mando'!$H$4="(Todas)",'Cuadro-de-mando'!$H$4=$C6267),OR('Cuadro-de-mando'!$K$4="(Todas)",'Cuadro-de-mando'!$K$4=$E6267),OR('Cuadro-de-mando'!$N$4="(Todos)",'Cuadro-de-mando'!$N$4=$F6267)),1,0))</f>
        <v>1</v>
      </c>
    </row>
    <row r="6268" spans="1:10" x14ac:dyDescent="0.25">
      <c r="A6268" t="str">
        <f>IF(Tienda_3!$A1468="","","Tienda 3")</f>
        <v>Tienda 3</v>
      </c>
      <c r="B6268" t="str">
        <f>IF($A6268="","",Tienda_3!B1468)</f>
        <v>Electrodomésticos</v>
      </c>
      <c r="C6268" t="str">
        <f>IF($A6268="","",Tienda_3!G1468)</f>
        <v>Bogotá</v>
      </c>
      <c r="D6268" t="str">
        <f>IF($A6268="","",Tienda_3!F1468)</f>
        <v>Mariana Herrera</v>
      </c>
      <c r="E6268" t="str">
        <f>IF($A6268="","",Tienda_3!I1468)</f>
        <v>Tarjeta de crédito</v>
      </c>
      <c r="F6268">
        <f>IF($A6268="","",VALUE(RIGHT(Tienda_3!E1468,4)))</f>
        <v>2021</v>
      </c>
      <c r="G6268">
        <f>IF($A6268="","",Tienda_3!C1468)</f>
        <v>1338800</v>
      </c>
      <c r="H6268">
        <f>IF($A6268="","",Tienda_3!D1468)</f>
        <v>69500</v>
      </c>
      <c r="I6268">
        <f>IF($A6268="","",Tienda_3!H1468)</f>
        <v>5</v>
      </c>
      <c r="J6268">
        <f>IF($A6268="",0,IF(AND(OR('Cuadro-de-mando'!$B$4="(Todas)",'Cuadro-de-mando'!$B$4=$A6268),OR('Cuadro-de-mando'!$E$4="(Todas)",'Cuadro-de-mando'!$E$4=$B6268),OR('Cuadro-de-mando'!$H$4="(Todas)",'Cuadro-de-mando'!$H$4=$C6268),OR('Cuadro-de-mando'!$K$4="(Todas)",'Cuadro-de-mando'!$K$4=$E6268),OR('Cuadro-de-mando'!$N$4="(Todos)",'Cuadro-de-mando'!$N$4=$F6268)),1,0))</f>
        <v>1</v>
      </c>
    </row>
    <row r="6269" spans="1:10" x14ac:dyDescent="0.25">
      <c r="A6269" t="str">
        <f>IF(Tienda_3!$A1469="","","Tienda 3")</f>
        <v>Tienda 3</v>
      </c>
      <c r="B6269" t="str">
        <f>IF($A6269="","",Tienda_3!B1469)</f>
        <v>Juguetes</v>
      </c>
      <c r="C6269" t="str">
        <f>IF($A6269="","",Tienda_3!G1469)</f>
        <v>Medellín</v>
      </c>
      <c r="D6269" t="str">
        <f>IF($A6269="","",Tienda_3!F1469)</f>
        <v>Juan Fernandez</v>
      </c>
      <c r="E6269" t="str">
        <f>IF($A6269="","",Tienda_3!I1469)</f>
        <v>Tarjeta de crédito</v>
      </c>
      <c r="F6269">
        <f>IF($A6269="","",VALUE(RIGHT(Tienda_3!E1469,4)))</f>
        <v>2021</v>
      </c>
      <c r="G6269">
        <f>IF($A6269="","",Tienda_3!C1469)</f>
        <v>17700</v>
      </c>
      <c r="H6269">
        <f>IF($A6269="","",Tienda_3!D1469)</f>
        <v>0</v>
      </c>
      <c r="I6269">
        <f>IF($A6269="","",Tienda_3!H1469)</f>
        <v>5</v>
      </c>
      <c r="J6269">
        <f>IF($A6269="",0,IF(AND(OR('Cuadro-de-mando'!$B$4="(Todas)",'Cuadro-de-mando'!$B$4=$A6269),OR('Cuadro-de-mando'!$E$4="(Todas)",'Cuadro-de-mando'!$E$4=$B6269),OR('Cuadro-de-mando'!$H$4="(Todas)",'Cuadro-de-mando'!$H$4=$C6269),OR('Cuadro-de-mando'!$K$4="(Todas)",'Cuadro-de-mando'!$K$4=$E6269),OR('Cuadro-de-mando'!$N$4="(Todos)",'Cuadro-de-mando'!$N$4=$F6269)),1,0))</f>
        <v>1</v>
      </c>
    </row>
    <row r="6270" spans="1:10" x14ac:dyDescent="0.25">
      <c r="A6270" t="str">
        <f>IF(Tienda_3!$A1470="","","Tienda 3")</f>
        <v>Tienda 3</v>
      </c>
      <c r="B6270" t="str">
        <f>IF($A6270="","",Tienda_3!B1470)</f>
        <v>Electrodomésticos</v>
      </c>
      <c r="C6270" t="str">
        <f>IF($A6270="","",Tienda_3!G1470)</f>
        <v>Bogotá</v>
      </c>
      <c r="D6270" t="str">
        <f>IF($A6270="","",Tienda_3!F1470)</f>
        <v>Juan Fernandez</v>
      </c>
      <c r="E6270" t="str">
        <f>IF($A6270="","",Tienda_3!I1470)</f>
        <v>Nequi</v>
      </c>
      <c r="F6270">
        <f>IF($A6270="","",VALUE(RIGHT(Tienda_3!E1470,4)))</f>
        <v>2021</v>
      </c>
      <c r="G6270">
        <f>IF($A6270="","",Tienda_3!C1470)</f>
        <v>995600</v>
      </c>
      <c r="H6270">
        <f>IF($A6270="","",Tienda_3!D1470)</f>
        <v>51200</v>
      </c>
      <c r="I6270">
        <f>IF($A6270="","",Tienda_3!H1470)</f>
        <v>4</v>
      </c>
      <c r="J6270">
        <f>IF($A6270="",0,IF(AND(OR('Cuadro-de-mando'!$B$4="(Todas)",'Cuadro-de-mando'!$B$4=$A6270),OR('Cuadro-de-mando'!$E$4="(Todas)",'Cuadro-de-mando'!$E$4=$B6270),OR('Cuadro-de-mando'!$H$4="(Todas)",'Cuadro-de-mando'!$H$4=$C6270),OR('Cuadro-de-mando'!$K$4="(Todas)",'Cuadro-de-mando'!$K$4=$E6270),OR('Cuadro-de-mando'!$N$4="(Todos)",'Cuadro-de-mando'!$N$4=$F6270)),1,0))</f>
        <v>1</v>
      </c>
    </row>
    <row r="6271" spans="1:10" x14ac:dyDescent="0.25">
      <c r="A6271" t="str">
        <f>IF(Tienda_3!$A1471="","","Tienda 3")</f>
        <v>Tienda 3</v>
      </c>
      <c r="B6271" t="str">
        <f>IF($A6271="","",Tienda_3!B1471)</f>
        <v>Electrónicos</v>
      </c>
      <c r="C6271" t="str">
        <f>IF($A6271="","",Tienda_3!G1471)</f>
        <v>Barranquilla</v>
      </c>
      <c r="D6271" t="str">
        <f>IF($A6271="","",Tienda_3!F1471)</f>
        <v>Mariana Herrera</v>
      </c>
      <c r="E6271" t="str">
        <f>IF($A6271="","",Tienda_3!I1471)</f>
        <v>Tarjeta de crédito</v>
      </c>
      <c r="F6271">
        <f>IF($A6271="","",VALUE(RIGHT(Tienda_3!E1471,4)))</f>
        <v>2021</v>
      </c>
      <c r="G6271">
        <f>IF($A6271="","",Tienda_3!C1471)</f>
        <v>2082600</v>
      </c>
      <c r="H6271">
        <f>IF($A6271="","",Tienda_3!D1471)</f>
        <v>111100</v>
      </c>
      <c r="I6271">
        <f>IF($A6271="","",Tienda_3!H1471)</f>
        <v>5</v>
      </c>
      <c r="J6271">
        <f>IF($A6271="",0,IF(AND(OR('Cuadro-de-mando'!$B$4="(Todas)",'Cuadro-de-mando'!$B$4=$A6271),OR('Cuadro-de-mando'!$E$4="(Todas)",'Cuadro-de-mando'!$E$4=$B6271),OR('Cuadro-de-mando'!$H$4="(Todas)",'Cuadro-de-mando'!$H$4=$C6271),OR('Cuadro-de-mando'!$K$4="(Todas)",'Cuadro-de-mando'!$K$4=$E6271),OR('Cuadro-de-mando'!$N$4="(Todos)",'Cuadro-de-mando'!$N$4=$F6271)),1,0))</f>
        <v>1</v>
      </c>
    </row>
    <row r="6272" spans="1:10" x14ac:dyDescent="0.25">
      <c r="A6272" t="str">
        <f>IF(Tienda_3!$A1472="","","Tienda 3")</f>
        <v>Tienda 3</v>
      </c>
      <c r="B6272" t="str">
        <f>IF($A6272="","",Tienda_3!B1472)</f>
        <v>Muebles</v>
      </c>
      <c r="C6272" t="str">
        <f>IF($A6272="","",Tienda_3!G1472)</f>
        <v>Pereira</v>
      </c>
      <c r="D6272" t="str">
        <f>IF($A6272="","",Tienda_3!F1472)</f>
        <v>Ángel Rodriguez</v>
      </c>
      <c r="E6272" t="str">
        <f>IF($A6272="","",Tienda_3!I1472)</f>
        <v>Tarjeta de crédito</v>
      </c>
      <c r="F6272">
        <f>IF($A6272="","",VALUE(RIGHT(Tienda_3!E1472,4)))</f>
        <v>2022</v>
      </c>
      <c r="G6272">
        <f>IF($A6272="","",Tienda_3!C1472)</f>
        <v>672000</v>
      </c>
      <c r="H6272">
        <f>IF($A6272="","",Tienda_3!D1472)</f>
        <v>34000</v>
      </c>
      <c r="I6272">
        <f>IF($A6272="","",Tienda_3!H1472)</f>
        <v>4</v>
      </c>
      <c r="J6272">
        <f>IF($A6272="",0,IF(AND(OR('Cuadro-de-mando'!$B$4="(Todas)",'Cuadro-de-mando'!$B$4=$A6272),OR('Cuadro-de-mando'!$E$4="(Todas)",'Cuadro-de-mando'!$E$4=$B6272),OR('Cuadro-de-mando'!$H$4="(Todas)",'Cuadro-de-mando'!$H$4=$C6272),OR('Cuadro-de-mando'!$K$4="(Todas)",'Cuadro-de-mando'!$K$4=$E6272),OR('Cuadro-de-mando'!$N$4="(Todos)",'Cuadro-de-mando'!$N$4=$F6272)),1,0))</f>
        <v>1</v>
      </c>
    </row>
    <row r="6273" spans="1:10" x14ac:dyDescent="0.25">
      <c r="A6273" t="str">
        <f>IF(Tienda_3!$A1473="","","Tienda 3")</f>
        <v>Tienda 3</v>
      </c>
      <c r="B6273" t="str">
        <f>IF($A6273="","",Tienda_3!B1473)</f>
        <v>Muebles</v>
      </c>
      <c r="C6273" t="str">
        <f>IF($A6273="","",Tienda_3!G1473)</f>
        <v>Bogotá</v>
      </c>
      <c r="D6273" t="str">
        <f>IF($A6273="","",Tienda_3!F1473)</f>
        <v>Ángel Rodriguez</v>
      </c>
      <c r="E6273" t="str">
        <f>IF($A6273="","",Tienda_3!I1473)</f>
        <v>Nequi</v>
      </c>
      <c r="F6273">
        <f>IF($A6273="","",VALUE(RIGHT(Tienda_3!E1473,4)))</f>
        <v>2022</v>
      </c>
      <c r="G6273">
        <f>IF($A6273="","",Tienda_3!C1473)</f>
        <v>257100</v>
      </c>
      <c r="H6273">
        <f>IF($A6273="","",Tienda_3!D1473)</f>
        <v>14100</v>
      </c>
      <c r="I6273">
        <f>IF($A6273="","",Tienda_3!H1473)</f>
        <v>5</v>
      </c>
      <c r="J6273">
        <f>IF($A6273="",0,IF(AND(OR('Cuadro-de-mando'!$B$4="(Todas)",'Cuadro-de-mando'!$B$4=$A6273),OR('Cuadro-de-mando'!$E$4="(Todas)",'Cuadro-de-mando'!$E$4=$B6273),OR('Cuadro-de-mando'!$H$4="(Todas)",'Cuadro-de-mando'!$H$4=$C6273),OR('Cuadro-de-mando'!$K$4="(Todas)",'Cuadro-de-mando'!$K$4=$E6273),OR('Cuadro-de-mando'!$N$4="(Todos)",'Cuadro-de-mando'!$N$4=$F6273)),1,0))</f>
        <v>1</v>
      </c>
    </row>
    <row r="6274" spans="1:10" x14ac:dyDescent="0.25">
      <c r="A6274" t="str">
        <f>IF(Tienda_3!$A1474="","","Tienda 3")</f>
        <v>Tienda 3</v>
      </c>
      <c r="B6274" t="str">
        <f>IF($A6274="","",Tienda_3!B1474)</f>
        <v>Electrodomésticos</v>
      </c>
      <c r="C6274" t="str">
        <f>IF($A6274="","",Tienda_3!G1474)</f>
        <v>Cali</v>
      </c>
      <c r="D6274" t="str">
        <f>IF($A6274="","",Tienda_3!F1474)</f>
        <v>Beatriz Morales</v>
      </c>
      <c r="E6274" t="str">
        <f>IF($A6274="","",Tienda_3!I1474)</f>
        <v>Cupón</v>
      </c>
      <c r="F6274">
        <f>IF($A6274="","",VALUE(RIGHT(Tienda_3!E1474,4)))</f>
        <v>2021</v>
      </c>
      <c r="G6274">
        <f>IF($A6274="","",Tienda_3!C1474)</f>
        <v>1070500</v>
      </c>
      <c r="H6274">
        <f>IF($A6274="","",Tienda_3!D1474)</f>
        <v>55200</v>
      </c>
      <c r="I6274">
        <f>IF($A6274="","",Tienda_3!H1474)</f>
        <v>3</v>
      </c>
      <c r="J6274">
        <f>IF($A6274="",0,IF(AND(OR('Cuadro-de-mando'!$B$4="(Todas)",'Cuadro-de-mando'!$B$4=$A6274),OR('Cuadro-de-mando'!$E$4="(Todas)",'Cuadro-de-mando'!$E$4=$B6274),OR('Cuadro-de-mando'!$H$4="(Todas)",'Cuadro-de-mando'!$H$4=$C6274),OR('Cuadro-de-mando'!$K$4="(Todas)",'Cuadro-de-mando'!$K$4=$E6274),OR('Cuadro-de-mando'!$N$4="(Todos)",'Cuadro-de-mando'!$N$4=$F6274)),1,0))</f>
        <v>1</v>
      </c>
    </row>
    <row r="6275" spans="1:10" x14ac:dyDescent="0.25">
      <c r="A6275" t="str">
        <f>IF(Tienda_3!$A1475="","","Tienda 3")</f>
        <v>Tienda 3</v>
      </c>
      <c r="B6275" t="str">
        <f>IF($A6275="","",Tienda_3!B1475)</f>
        <v>Libros</v>
      </c>
      <c r="C6275" t="str">
        <f>IF($A6275="","",Tienda_3!G1475)</f>
        <v>Bogotá</v>
      </c>
      <c r="D6275" t="str">
        <f>IF($A6275="","",Tienda_3!F1475)</f>
        <v>Santiago Silva</v>
      </c>
      <c r="E6275" t="str">
        <f>IF($A6275="","",Tienda_3!I1475)</f>
        <v>Tarjeta de crédito</v>
      </c>
      <c r="F6275">
        <f>IF($A6275="","",VALUE(RIGHT(Tienda_3!E1475,4)))</f>
        <v>2022</v>
      </c>
      <c r="G6275">
        <f>IF($A6275="","",Tienda_3!C1475)</f>
        <v>59400</v>
      </c>
      <c r="H6275">
        <f>IF($A6275="","",Tienda_3!D1475)</f>
        <v>1400</v>
      </c>
      <c r="I6275">
        <f>IF($A6275="","",Tienda_3!H1475)</f>
        <v>5</v>
      </c>
      <c r="J6275">
        <f>IF($A6275="",0,IF(AND(OR('Cuadro-de-mando'!$B$4="(Todas)",'Cuadro-de-mando'!$B$4=$A6275),OR('Cuadro-de-mando'!$E$4="(Todas)",'Cuadro-de-mando'!$E$4=$B6275),OR('Cuadro-de-mando'!$H$4="(Todas)",'Cuadro-de-mando'!$H$4=$C6275),OR('Cuadro-de-mando'!$K$4="(Todas)",'Cuadro-de-mando'!$K$4=$E6275),OR('Cuadro-de-mando'!$N$4="(Todos)",'Cuadro-de-mando'!$N$4=$F6275)),1,0))</f>
        <v>1</v>
      </c>
    </row>
    <row r="6276" spans="1:10" x14ac:dyDescent="0.25">
      <c r="A6276" t="str">
        <f>IF(Tienda_3!$A1476="","","Tienda 3")</f>
        <v>Tienda 3</v>
      </c>
      <c r="B6276" t="str">
        <f>IF($A6276="","",Tienda_3!B1476)</f>
        <v>Electrodomésticos</v>
      </c>
      <c r="C6276" t="str">
        <f>IF($A6276="","",Tienda_3!G1476)</f>
        <v>Barranquilla</v>
      </c>
      <c r="D6276" t="str">
        <f>IF($A6276="","",Tienda_3!F1476)</f>
        <v>Santiago Silva</v>
      </c>
      <c r="E6276" t="str">
        <f>IF($A6276="","",Tienda_3!I1476)</f>
        <v>Tarjeta de crédito</v>
      </c>
      <c r="F6276">
        <f>IF($A6276="","",VALUE(RIGHT(Tienda_3!E1476,4)))</f>
        <v>2023</v>
      </c>
      <c r="G6276">
        <f>IF($A6276="","",Tienda_3!C1476)</f>
        <v>2449400</v>
      </c>
      <c r="H6276">
        <f>IF($A6276="","",Tienda_3!D1476)</f>
        <v>128600</v>
      </c>
      <c r="I6276">
        <f>IF($A6276="","",Tienda_3!H1476)</f>
        <v>5</v>
      </c>
      <c r="J6276">
        <f>IF($A6276="",0,IF(AND(OR('Cuadro-de-mando'!$B$4="(Todas)",'Cuadro-de-mando'!$B$4=$A6276),OR('Cuadro-de-mando'!$E$4="(Todas)",'Cuadro-de-mando'!$E$4=$B6276),OR('Cuadro-de-mando'!$H$4="(Todas)",'Cuadro-de-mando'!$H$4=$C6276),OR('Cuadro-de-mando'!$K$4="(Todas)",'Cuadro-de-mando'!$K$4=$E6276),OR('Cuadro-de-mando'!$N$4="(Todos)",'Cuadro-de-mando'!$N$4=$F6276)),1,0))</f>
        <v>1</v>
      </c>
    </row>
    <row r="6277" spans="1:10" x14ac:dyDescent="0.25">
      <c r="A6277" t="str">
        <f>IF(Tienda_3!$A1477="","","Tienda 3")</f>
        <v>Tienda 3</v>
      </c>
      <c r="B6277" t="str">
        <f>IF($A6277="","",Tienda_3!B1477)</f>
        <v>Instrumentos musicales</v>
      </c>
      <c r="C6277" t="str">
        <f>IF($A6277="","",Tienda_3!G1477)</f>
        <v>Riohacha</v>
      </c>
      <c r="D6277" t="str">
        <f>IF($A6277="","",Tienda_3!F1477)</f>
        <v>Izabela de León</v>
      </c>
      <c r="E6277" t="str">
        <f>IF($A6277="","",Tienda_3!I1477)</f>
        <v>Tarjeta de crédito</v>
      </c>
      <c r="F6277">
        <f>IF($A6277="","",VALUE(RIGHT(Tienda_3!E1477,4)))</f>
        <v>2022</v>
      </c>
      <c r="G6277">
        <f>IF($A6277="","",Tienda_3!C1477)</f>
        <v>206800</v>
      </c>
      <c r="H6277">
        <f>IF($A6277="","",Tienda_3!D1477)</f>
        <v>16700</v>
      </c>
      <c r="I6277">
        <f>IF($A6277="","",Tienda_3!H1477)</f>
        <v>4</v>
      </c>
      <c r="J6277">
        <f>IF($A6277="",0,IF(AND(OR('Cuadro-de-mando'!$B$4="(Todas)",'Cuadro-de-mando'!$B$4=$A6277),OR('Cuadro-de-mando'!$E$4="(Todas)",'Cuadro-de-mando'!$E$4=$B6277),OR('Cuadro-de-mando'!$H$4="(Todas)",'Cuadro-de-mando'!$H$4=$C6277),OR('Cuadro-de-mando'!$K$4="(Todas)",'Cuadro-de-mando'!$K$4=$E6277),OR('Cuadro-de-mando'!$N$4="(Todos)",'Cuadro-de-mando'!$N$4=$F6277)),1,0))</f>
        <v>1</v>
      </c>
    </row>
    <row r="6278" spans="1:10" x14ac:dyDescent="0.25">
      <c r="A6278" t="str">
        <f>IF(Tienda_3!$A1478="","","Tienda 3")</f>
        <v>Tienda 3</v>
      </c>
      <c r="B6278" t="str">
        <f>IF($A6278="","",Tienda_3!B1478)</f>
        <v>Instrumentos musicales</v>
      </c>
      <c r="C6278" t="str">
        <f>IF($A6278="","",Tienda_3!G1478)</f>
        <v>Bogotá</v>
      </c>
      <c r="D6278" t="str">
        <f>IF($A6278="","",Tienda_3!F1478)</f>
        <v>Maria Alfonso</v>
      </c>
      <c r="E6278" t="str">
        <f>IF($A6278="","",Tienda_3!I1478)</f>
        <v>Tarjeta de crédito</v>
      </c>
      <c r="F6278">
        <f>IF($A6278="","",VALUE(RIGHT(Tienda_3!E1478,4)))</f>
        <v>2021</v>
      </c>
      <c r="G6278">
        <f>IF($A6278="","",Tienda_3!C1478)</f>
        <v>69000</v>
      </c>
      <c r="H6278">
        <f>IF($A6278="","",Tienda_3!D1478)</f>
        <v>4100</v>
      </c>
      <c r="I6278">
        <f>IF($A6278="","",Tienda_3!H1478)</f>
        <v>5</v>
      </c>
      <c r="J6278">
        <f>IF($A6278="",0,IF(AND(OR('Cuadro-de-mando'!$B$4="(Todas)",'Cuadro-de-mando'!$B$4=$A6278),OR('Cuadro-de-mando'!$E$4="(Todas)",'Cuadro-de-mando'!$E$4=$B6278),OR('Cuadro-de-mando'!$H$4="(Todas)",'Cuadro-de-mando'!$H$4=$C6278),OR('Cuadro-de-mando'!$K$4="(Todas)",'Cuadro-de-mando'!$K$4=$E6278),OR('Cuadro-de-mando'!$N$4="(Todos)",'Cuadro-de-mando'!$N$4=$F6278)),1,0))</f>
        <v>1</v>
      </c>
    </row>
    <row r="6279" spans="1:10" x14ac:dyDescent="0.25">
      <c r="A6279" t="str">
        <f>IF(Tienda_3!$A1479="","","Tienda 3")</f>
        <v>Tienda 3</v>
      </c>
      <c r="B6279" t="str">
        <f>IF($A6279="","",Tienda_3!B1479)</f>
        <v>Muebles</v>
      </c>
      <c r="C6279" t="str">
        <f>IF($A6279="","",Tienda_3!G1479)</f>
        <v>Pereira</v>
      </c>
      <c r="D6279" t="str">
        <f>IF($A6279="","",Tienda_3!F1479)</f>
        <v>Camila Rivera</v>
      </c>
      <c r="E6279" t="str">
        <f>IF($A6279="","",Tienda_3!I1479)</f>
        <v>Tarjeta de crédito</v>
      </c>
      <c r="F6279">
        <f>IF($A6279="","",VALUE(RIGHT(Tienda_3!E1479,4)))</f>
        <v>2021</v>
      </c>
      <c r="G6279">
        <f>IF($A6279="","",Tienda_3!C1479)</f>
        <v>169600</v>
      </c>
      <c r="H6279">
        <f>IF($A6279="","",Tienda_3!D1479)</f>
        <v>9200</v>
      </c>
      <c r="I6279">
        <f>IF($A6279="","",Tienda_3!H1479)</f>
        <v>1</v>
      </c>
      <c r="J6279">
        <f>IF($A6279="",0,IF(AND(OR('Cuadro-de-mando'!$B$4="(Todas)",'Cuadro-de-mando'!$B$4=$A6279),OR('Cuadro-de-mando'!$E$4="(Todas)",'Cuadro-de-mando'!$E$4=$B6279),OR('Cuadro-de-mando'!$H$4="(Todas)",'Cuadro-de-mando'!$H$4=$C6279),OR('Cuadro-de-mando'!$K$4="(Todas)",'Cuadro-de-mando'!$K$4=$E6279),OR('Cuadro-de-mando'!$N$4="(Todos)",'Cuadro-de-mando'!$N$4=$F6279)),1,0))</f>
        <v>1</v>
      </c>
    </row>
    <row r="6280" spans="1:10" x14ac:dyDescent="0.25">
      <c r="A6280" t="str">
        <f>IF(Tienda_3!$A1480="","","Tienda 3")</f>
        <v>Tienda 3</v>
      </c>
      <c r="B6280" t="str">
        <f>IF($A6280="","",Tienda_3!B1480)</f>
        <v>Juguetes</v>
      </c>
      <c r="C6280" t="str">
        <f>IF($A6280="","",Tienda_3!G1480)</f>
        <v>Pereira</v>
      </c>
      <c r="D6280" t="str">
        <f>IF($A6280="","",Tienda_3!F1480)</f>
        <v>Juan Fernandez</v>
      </c>
      <c r="E6280" t="str">
        <f>IF($A6280="","",Tienda_3!I1480)</f>
        <v>Nequi</v>
      </c>
      <c r="F6280">
        <f>IF($A6280="","",VALUE(RIGHT(Tienda_3!E1480,4)))</f>
        <v>2023</v>
      </c>
      <c r="G6280">
        <f>IF($A6280="","",Tienda_3!C1480)</f>
        <v>39700</v>
      </c>
      <c r="H6280">
        <f>IF($A6280="","",Tienda_3!D1480)</f>
        <v>2800</v>
      </c>
      <c r="I6280">
        <f>IF($A6280="","",Tienda_3!H1480)</f>
        <v>4</v>
      </c>
      <c r="J6280">
        <f>IF($A6280="",0,IF(AND(OR('Cuadro-de-mando'!$B$4="(Todas)",'Cuadro-de-mando'!$B$4=$A6280),OR('Cuadro-de-mando'!$E$4="(Todas)",'Cuadro-de-mando'!$E$4=$B6280),OR('Cuadro-de-mando'!$H$4="(Todas)",'Cuadro-de-mando'!$H$4=$C6280),OR('Cuadro-de-mando'!$K$4="(Todas)",'Cuadro-de-mando'!$K$4=$E6280),OR('Cuadro-de-mando'!$N$4="(Todos)",'Cuadro-de-mando'!$N$4=$F6280)),1,0))</f>
        <v>1</v>
      </c>
    </row>
    <row r="6281" spans="1:10" x14ac:dyDescent="0.25">
      <c r="A6281" t="str">
        <f>IF(Tienda_3!$A1481="","","Tienda 3")</f>
        <v>Tienda 3</v>
      </c>
      <c r="B6281" t="str">
        <f>IF($A6281="","",Tienda_3!B1481)</f>
        <v>Electrónicos</v>
      </c>
      <c r="C6281" t="str">
        <f>IF($A6281="","",Tienda_3!G1481)</f>
        <v>Bogotá</v>
      </c>
      <c r="D6281" t="str">
        <f>IF($A6281="","",Tienda_3!F1481)</f>
        <v>Santiago Silva</v>
      </c>
      <c r="E6281" t="str">
        <f>IF($A6281="","",Tienda_3!I1481)</f>
        <v>Nequi</v>
      </c>
      <c r="F6281">
        <f>IF($A6281="","",VALUE(RIGHT(Tienda_3!E1481,4)))</f>
        <v>2020</v>
      </c>
      <c r="G6281">
        <f>IF($A6281="","",Tienda_3!C1481)</f>
        <v>198900</v>
      </c>
      <c r="H6281">
        <f>IF($A6281="","",Tienda_3!D1481)</f>
        <v>8800</v>
      </c>
      <c r="I6281">
        <f>IF($A6281="","",Tienda_3!H1481)</f>
        <v>4</v>
      </c>
      <c r="J6281">
        <f>IF($A6281="",0,IF(AND(OR('Cuadro-de-mando'!$B$4="(Todas)",'Cuadro-de-mando'!$B$4=$A6281),OR('Cuadro-de-mando'!$E$4="(Todas)",'Cuadro-de-mando'!$E$4=$B6281),OR('Cuadro-de-mando'!$H$4="(Todas)",'Cuadro-de-mando'!$H$4=$C6281),OR('Cuadro-de-mando'!$K$4="(Todas)",'Cuadro-de-mando'!$K$4=$E6281),OR('Cuadro-de-mando'!$N$4="(Todos)",'Cuadro-de-mando'!$N$4=$F6281)),1,0))</f>
        <v>1</v>
      </c>
    </row>
    <row r="6282" spans="1:10" x14ac:dyDescent="0.25">
      <c r="A6282" t="str">
        <f>IF(Tienda_3!$A1482="","","Tienda 3")</f>
        <v>Tienda 3</v>
      </c>
      <c r="B6282" t="str">
        <f>IF($A6282="","",Tienda_3!B1482)</f>
        <v>Electrodomésticos</v>
      </c>
      <c r="C6282" t="str">
        <f>IF($A6282="","",Tienda_3!G1482)</f>
        <v>Cali</v>
      </c>
      <c r="D6282" t="str">
        <f>IF($A6282="","",Tienda_3!F1482)</f>
        <v>Izabela de León</v>
      </c>
      <c r="E6282" t="str">
        <f>IF($A6282="","",Tienda_3!I1482)</f>
        <v>Tarjeta de crédito</v>
      </c>
      <c r="F6282">
        <f>IF($A6282="","",VALUE(RIGHT(Tienda_3!E1482,4)))</f>
        <v>2021</v>
      </c>
      <c r="G6282">
        <f>IF($A6282="","",Tienda_3!C1482)</f>
        <v>1225500</v>
      </c>
      <c r="H6282">
        <f>IF($A6282="","",Tienda_3!D1482)</f>
        <v>65500</v>
      </c>
      <c r="I6282">
        <f>IF($A6282="","",Tienda_3!H1482)</f>
        <v>4</v>
      </c>
      <c r="J6282">
        <f>IF($A6282="",0,IF(AND(OR('Cuadro-de-mando'!$B$4="(Todas)",'Cuadro-de-mando'!$B$4=$A6282),OR('Cuadro-de-mando'!$E$4="(Todas)",'Cuadro-de-mando'!$E$4=$B6282),OR('Cuadro-de-mando'!$H$4="(Todas)",'Cuadro-de-mando'!$H$4=$C6282),OR('Cuadro-de-mando'!$K$4="(Todas)",'Cuadro-de-mando'!$K$4=$E6282),OR('Cuadro-de-mando'!$N$4="(Todos)",'Cuadro-de-mando'!$N$4=$F6282)),1,0))</f>
        <v>1</v>
      </c>
    </row>
    <row r="6283" spans="1:10" x14ac:dyDescent="0.25">
      <c r="A6283" t="str">
        <f>IF(Tienda_3!$A1483="","","Tienda 3")</f>
        <v>Tienda 3</v>
      </c>
      <c r="B6283" t="str">
        <f>IF($A6283="","",Tienda_3!B1483)</f>
        <v>Artículos para el hogar</v>
      </c>
      <c r="C6283" t="str">
        <f>IF($A6283="","",Tienda_3!G1483)</f>
        <v>Medellín</v>
      </c>
      <c r="D6283" t="str">
        <f>IF($A6283="","",Tienda_3!F1483)</f>
        <v>Camila Rivera</v>
      </c>
      <c r="E6283" t="str">
        <f>IF($A6283="","",Tienda_3!I1483)</f>
        <v>Tarjeta de crédito</v>
      </c>
      <c r="F6283">
        <f>IF($A6283="","",VALUE(RIGHT(Tienda_3!E1483,4)))</f>
        <v>2022</v>
      </c>
      <c r="G6283">
        <f>IF($A6283="","",Tienda_3!C1483)</f>
        <v>90800</v>
      </c>
      <c r="H6283">
        <f>IF($A6283="","",Tienda_3!D1483)</f>
        <v>7200</v>
      </c>
      <c r="I6283">
        <f>IF($A6283="","",Tienda_3!H1483)</f>
        <v>5</v>
      </c>
      <c r="J6283">
        <f>IF($A6283="",0,IF(AND(OR('Cuadro-de-mando'!$B$4="(Todas)",'Cuadro-de-mando'!$B$4=$A6283),OR('Cuadro-de-mando'!$E$4="(Todas)",'Cuadro-de-mando'!$E$4=$B6283),OR('Cuadro-de-mando'!$H$4="(Todas)",'Cuadro-de-mando'!$H$4=$C6283),OR('Cuadro-de-mando'!$K$4="(Todas)",'Cuadro-de-mando'!$K$4=$E6283),OR('Cuadro-de-mando'!$N$4="(Todos)",'Cuadro-de-mando'!$N$4=$F6283)),1,0))</f>
        <v>1</v>
      </c>
    </row>
    <row r="6284" spans="1:10" x14ac:dyDescent="0.25">
      <c r="A6284" t="str">
        <f>IF(Tienda_3!$A1484="","","Tienda 3")</f>
        <v>Tienda 3</v>
      </c>
      <c r="B6284" t="str">
        <f>IF($A6284="","",Tienda_3!B1484)</f>
        <v>Electrónicos</v>
      </c>
      <c r="C6284" t="str">
        <f>IF($A6284="","",Tienda_3!G1484)</f>
        <v>Bogotá</v>
      </c>
      <c r="D6284" t="str">
        <f>IF($A6284="","",Tienda_3!F1484)</f>
        <v>Juliana Costa</v>
      </c>
      <c r="E6284" t="str">
        <f>IF($A6284="","",Tienda_3!I1484)</f>
        <v>Nequi</v>
      </c>
      <c r="F6284">
        <f>IF($A6284="","",VALUE(RIGHT(Tienda_3!E1484,4)))</f>
        <v>2022</v>
      </c>
      <c r="G6284">
        <f>IF($A6284="","",Tienda_3!C1484)</f>
        <v>1792000</v>
      </c>
      <c r="H6284">
        <f>IF($A6284="","",Tienda_3!D1484)</f>
        <v>95800</v>
      </c>
      <c r="I6284">
        <f>IF($A6284="","",Tienda_3!H1484)</f>
        <v>5</v>
      </c>
      <c r="J6284">
        <f>IF($A6284="",0,IF(AND(OR('Cuadro-de-mando'!$B$4="(Todas)",'Cuadro-de-mando'!$B$4=$A6284),OR('Cuadro-de-mando'!$E$4="(Todas)",'Cuadro-de-mando'!$E$4=$B6284),OR('Cuadro-de-mando'!$H$4="(Todas)",'Cuadro-de-mando'!$H$4=$C6284),OR('Cuadro-de-mando'!$K$4="(Todas)",'Cuadro-de-mando'!$K$4=$E6284),OR('Cuadro-de-mando'!$N$4="(Todos)",'Cuadro-de-mando'!$N$4=$F6284)),1,0))</f>
        <v>1</v>
      </c>
    </row>
    <row r="6285" spans="1:10" x14ac:dyDescent="0.25">
      <c r="A6285" t="str">
        <f>IF(Tienda_3!$A1485="","","Tienda 3")</f>
        <v>Tienda 3</v>
      </c>
      <c r="B6285" t="str">
        <f>IF($A6285="","",Tienda_3!B1485)</f>
        <v>Electrónicos</v>
      </c>
      <c r="C6285" t="str">
        <f>IF($A6285="","",Tienda_3!G1485)</f>
        <v>Bogotá</v>
      </c>
      <c r="D6285" t="str">
        <f>IF($A6285="","",Tienda_3!F1485)</f>
        <v>Blanca Ramirez</v>
      </c>
      <c r="E6285" t="str">
        <f>IF($A6285="","",Tienda_3!I1485)</f>
        <v>Cupón</v>
      </c>
      <c r="F6285">
        <f>IF($A6285="","",VALUE(RIGHT(Tienda_3!E1485,4)))</f>
        <v>2021</v>
      </c>
      <c r="G6285">
        <f>IF($A6285="","",Tienda_3!C1485)</f>
        <v>2132100</v>
      </c>
      <c r="H6285">
        <f>IF($A6285="","",Tienda_3!D1485)</f>
        <v>113700</v>
      </c>
      <c r="I6285">
        <f>IF($A6285="","",Tienda_3!H1485)</f>
        <v>4</v>
      </c>
      <c r="J6285">
        <f>IF($A6285="",0,IF(AND(OR('Cuadro-de-mando'!$B$4="(Todas)",'Cuadro-de-mando'!$B$4=$A6285),OR('Cuadro-de-mando'!$E$4="(Todas)",'Cuadro-de-mando'!$E$4=$B6285),OR('Cuadro-de-mando'!$H$4="(Todas)",'Cuadro-de-mando'!$H$4=$C6285),OR('Cuadro-de-mando'!$K$4="(Todas)",'Cuadro-de-mando'!$K$4=$E6285),OR('Cuadro-de-mando'!$N$4="(Todos)",'Cuadro-de-mando'!$N$4=$F6285)),1,0))</f>
        <v>1</v>
      </c>
    </row>
    <row r="6286" spans="1:10" x14ac:dyDescent="0.25">
      <c r="A6286" t="str">
        <f>IF(Tienda_3!$A1486="","","Tienda 3")</f>
        <v>Tienda 3</v>
      </c>
      <c r="B6286" t="str">
        <f>IF($A6286="","",Tienda_3!B1486)</f>
        <v>Juguetes</v>
      </c>
      <c r="C6286" t="str">
        <f>IF($A6286="","",Tienda_3!G1486)</f>
        <v>Bogotá</v>
      </c>
      <c r="D6286" t="str">
        <f>IF($A6286="","",Tienda_3!F1486)</f>
        <v>Camila Rivera</v>
      </c>
      <c r="E6286" t="str">
        <f>IF($A6286="","",Tienda_3!I1486)</f>
        <v>Nequi</v>
      </c>
      <c r="F6286">
        <f>IF($A6286="","",VALUE(RIGHT(Tienda_3!E1486,4)))</f>
        <v>2022</v>
      </c>
      <c r="G6286">
        <f>IF($A6286="","",Tienda_3!C1486)</f>
        <v>15400</v>
      </c>
      <c r="H6286">
        <f>IF($A6286="","",Tienda_3!D1486)</f>
        <v>0</v>
      </c>
      <c r="I6286">
        <f>IF($A6286="","",Tienda_3!H1486)</f>
        <v>5</v>
      </c>
      <c r="J6286">
        <f>IF($A6286="",0,IF(AND(OR('Cuadro-de-mando'!$B$4="(Todas)",'Cuadro-de-mando'!$B$4=$A6286),OR('Cuadro-de-mando'!$E$4="(Todas)",'Cuadro-de-mando'!$E$4=$B6286),OR('Cuadro-de-mando'!$H$4="(Todas)",'Cuadro-de-mando'!$H$4=$C6286),OR('Cuadro-de-mando'!$K$4="(Todas)",'Cuadro-de-mando'!$K$4=$E6286),OR('Cuadro-de-mando'!$N$4="(Todos)",'Cuadro-de-mando'!$N$4=$F6286)),1,0))</f>
        <v>1</v>
      </c>
    </row>
    <row r="6287" spans="1:10" x14ac:dyDescent="0.25">
      <c r="A6287" t="str">
        <f>IF(Tienda_3!$A1487="","","Tienda 3")</f>
        <v>Tienda 3</v>
      </c>
      <c r="B6287" t="str">
        <f>IF($A6287="","",Tienda_3!B1487)</f>
        <v>Muebles</v>
      </c>
      <c r="C6287" t="str">
        <f>IF($A6287="","",Tienda_3!G1487)</f>
        <v>Cali</v>
      </c>
      <c r="D6287" t="str">
        <f>IF($A6287="","",Tienda_3!F1487)</f>
        <v>Pedro Gomez</v>
      </c>
      <c r="E6287" t="str">
        <f>IF($A6287="","",Tienda_3!I1487)</f>
        <v>Nequi</v>
      </c>
      <c r="F6287">
        <f>IF($A6287="","",VALUE(RIGHT(Tienda_3!E1487,4)))</f>
        <v>2020</v>
      </c>
      <c r="G6287">
        <f>IF($A6287="","",Tienda_3!C1487)</f>
        <v>746100</v>
      </c>
      <c r="H6287">
        <f>IF($A6287="","",Tienda_3!D1487)</f>
        <v>37900</v>
      </c>
      <c r="I6287">
        <f>IF($A6287="","",Tienda_3!H1487)</f>
        <v>5</v>
      </c>
      <c r="J6287">
        <f>IF($A6287="",0,IF(AND(OR('Cuadro-de-mando'!$B$4="(Todas)",'Cuadro-de-mando'!$B$4=$A6287),OR('Cuadro-de-mando'!$E$4="(Todas)",'Cuadro-de-mando'!$E$4=$B6287),OR('Cuadro-de-mando'!$H$4="(Todas)",'Cuadro-de-mando'!$H$4=$C6287),OR('Cuadro-de-mando'!$K$4="(Todas)",'Cuadro-de-mando'!$K$4=$E6287),OR('Cuadro-de-mando'!$N$4="(Todos)",'Cuadro-de-mando'!$N$4=$F6287)),1,0))</f>
        <v>1</v>
      </c>
    </row>
    <row r="6288" spans="1:10" x14ac:dyDescent="0.25">
      <c r="A6288" t="str">
        <f>IF(Tienda_3!$A1488="","","Tienda 3")</f>
        <v>Tienda 3</v>
      </c>
      <c r="B6288" t="str">
        <f>IF($A6288="","",Tienda_3!B1488)</f>
        <v>Muebles</v>
      </c>
      <c r="C6288" t="str">
        <f>IF($A6288="","",Tienda_3!G1488)</f>
        <v>Pereira</v>
      </c>
      <c r="D6288" t="str">
        <f>IF($A6288="","",Tienda_3!F1488)</f>
        <v>Beatriz Morales</v>
      </c>
      <c r="E6288" t="str">
        <f>IF($A6288="","",Tienda_3!I1488)</f>
        <v>Nequi</v>
      </c>
      <c r="F6288">
        <f>IF($A6288="","",VALUE(RIGHT(Tienda_3!E1488,4)))</f>
        <v>2021</v>
      </c>
      <c r="G6288">
        <f>IF($A6288="","",Tienda_3!C1488)</f>
        <v>412400</v>
      </c>
      <c r="H6288">
        <f>IF($A6288="","",Tienda_3!D1488)</f>
        <v>20100</v>
      </c>
      <c r="I6288">
        <f>IF($A6288="","",Tienda_3!H1488)</f>
        <v>5</v>
      </c>
      <c r="J6288">
        <f>IF($A6288="",0,IF(AND(OR('Cuadro-de-mando'!$B$4="(Todas)",'Cuadro-de-mando'!$B$4=$A6288),OR('Cuadro-de-mando'!$E$4="(Todas)",'Cuadro-de-mando'!$E$4=$B6288),OR('Cuadro-de-mando'!$H$4="(Todas)",'Cuadro-de-mando'!$H$4=$C6288),OR('Cuadro-de-mando'!$K$4="(Todas)",'Cuadro-de-mando'!$K$4=$E6288),OR('Cuadro-de-mando'!$N$4="(Todos)",'Cuadro-de-mando'!$N$4=$F6288)),1,0))</f>
        <v>1</v>
      </c>
    </row>
    <row r="6289" spans="1:10" x14ac:dyDescent="0.25">
      <c r="A6289" t="str">
        <f>IF(Tienda_3!$A1489="","","Tienda 3")</f>
        <v>Tienda 3</v>
      </c>
      <c r="B6289" t="str">
        <f>IF($A6289="","",Tienda_3!B1489)</f>
        <v>Muebles</v>
      </c>
      <c r="C6289" t="str">
        <f>IF($A6289="","",Tienda_3!G1489)</f>
        <v>Medellín</v>
      </c>
      <c r="D6289" t="str">
        <f>IF($A6289="","",Tienda_3!F1489)</f>
        <v>Lucas Olivera</v>
      </c>
      <c r="E6289" t="str">
        <f>IF($A6289="","",Tienda_3!I1489)</f>
        <v>Tarjeta de crédito</v>
      </c>
      <c r="F6289">
        <f>IF($A6289="","",VALUE(RIGHT(Tienda_3!E1489,4)))</f>
        <v>2022</v>
      </c>
      <c r="G6289">
        <f>IF($A6289="","",Tienda_3!C1489)</f>
        <v>336500</v>
      </c>
      <c r="H6289">
        <f>IF($A6289="","",Tienda_3!D1489)</f>
        <v>16100</v>
      </c>
      <c r="I6289">
        <f>IF($A6289="","",Tienda_3!H1489)</f>
        <v>5</v>
      </c>
      <c r="J6289">
        <f>IF($A6289="",0,IF(AND(OR('Cuadro-de-mando'!$B$4="(Todas)",'Cuadro-de-mando'!$B$4=$A6289),OR('Cuadro-de-mando'!$E$4="(Todas)",'Cuadro-de-mando'!$E$4=$B6289),OR('Cuadro-de-mando'!$H$4="(Todas)",'Cuadro-de-mando'!$H$4=$C6289),OR('Cuadro-de-mando'!$K$4="(Todas)",'Cuadro-de-mando'!$K$4=$E6289),OR('Cuadro-de-mando'!$N$4="(Todos)",'Cuadro-de-mando'!$N$4=$F6289)),1,0))</f>
        <v>1</v>
      </c>
    </row>
    <row r="6290" spans="1:10" x14ac:dyDescent="0.25">
      <c r="A6290" t="str">
        <f>IF(Tienda_3!$A1490="","","Tienda 3")</f>
        <v>Tienda 3</v>
      </c>
      <c r="B6290" t="str">
        <f>IF($A6290="","",Tienda_3!B1490)</f>
        <v>Juguetes</v>
      </c>
      <c r="C6290" t="str">
        <f>IF($A6290="","",Tienda_3!G1490)</f>
        <v>Bogotá</v>
      </c>
      <c r="D6290" t="str">
        <f>IF($A6290="","",Tienda_3!F1490)</f>
        <v>Lucas Olivera</v>
      </c>
      <c r="E6290" t="str">
        <f>IF($A6290="","",Tienda_3!I1490)</f>
        <v>Nequi</v>
      </c>
      <c r="F6290">
        <f>IF($A6290="","",VALUE(RIGHT(Tienda_3!E1490,4)))</f>
        <v>2020</v>
      </c>
      <c r="G6290">
        <f>IF($A6290="","",Tienda_3!C1490)</f>
        <v>8000</v>
      </c>
      <c r="H6290">
        <f>IF($A6290="","",Tienda_3!D1490)</f>
        <v>800</v>
      </c>
      <c r="I6290">
        <f>IF($A6290="","",Tienda_3!H1490)</f>
        <v>4</v>
      </c>
      <c r="J6290">
        <f>IF($A6290="",0,IF(AND(OR('Cuadro-de-mando'!$B$4="(Todas)",'Cuadro-de-mando'!$B$4=$A6290),OR('Cuadro-de-mando'!$E$4="(Todas)",'Cuadro-de-mando'!$E$4=$B6290),OR('Cuadro-de-mando'!$H$4="(Todas)",'Cuadro-de-mando'!$H$4=$C6290),OR('Cuadro-de-mando'!$K$4="(Todas)",'Cuadro-de-mando'!$K$4=$E6290),OR('Cuadro-de-mando'!$N$4="(Todos)",'Cuadro-de-mando'!$N$4=$F6290)),1,0))</f>
        <v>1</v>
      </c>
    </row>
    <row r="6291" spans="1:10" x14ac:dyDescent="0.25">
      <c r="A6291" t="str">
        <f>IF(Tienda_3!$A1491="","","Tienda 3")</f>
        <v>Tienda 3</v>
      </c>
      <c r="B6291" t="str">
        <f>IF($A6291="","",Tienda_3!B1491)</f>
        <v>Deportes y diversión</v>
      </c>
      <c r="C6291" t="str">
        <f>IF($A6291="","",Tienda_3!G1491)</f>
        <v>Bogotá</v>
      </c>
      <c r="D6291" t="str">
        <f>IF($A6291="","",Tienda_3!F1491)</f>
        <v>Felipe Santos</v>
      </c>
      <c r="E6291" t="str">
        <f>IF($A6291="","",Tienda_3!I1491)</f>
        <v>Nequi</v>
      </c>
      <c r="F6291">
        <f>IF($A6291="","",VALUE(RIGHT(Tienda_3!E1491,4)))</f>
        <v>2020</v>
      </c>
      <c r="G6291">
        <f>IF($A6291="","",Tienda_3!C1491)</f>
        <v>267500</v>
      </c>
      <c r="H6291">
        <f>IF($A6291="","",Tienda_3!D1491)</f>
        <v>12400</v>
      </c>
      <c r="I6291">
        <f>IF($A6291="","",Tienda_3!H1491)</f>
        <v>2</v>
      </c>
      <c r="J6291">
        <f>IF($A6291="",0,IF(AND(OR('Cuadro-de-mando'!$B$4="(Todas)",'Cuadro-de-mando'!$B$4=$A6291),OR('Cuadro-de-mando'!$E$4="(Todas)",'Cuadro-de-mando'!$E$4=$B6291),OR('Cuadro-de-mando'!$H$4="(Todas)",'Cuadro-de-mando'!$H$4=$C6291),OR('Cuadro-de-mando'!$K$4="(Todas)",'Cuadro-de-mando'!$K$4=$E6291),OR('Cuadro-de-mando'!$N$4="(Todos)",'Cuadro-de-mando'!$N$4=$F6291)),1,0))</f>
        <v>1</v>
      </c>
    </row>
    <row r="6292" spans="1:10" x14ac:dyDescent="0.25">
      <c r="A6292" t="str">
        <f>IF(Tienda_3!$A1492="","","Tienda 3")</f>
        <v>Tienda 3</v>
      </c>
      <c r="B6292" t="str">
        <f>IF($A6292="","",Tienda_3!B1492)</f>
        <v>Muebles</v>
      </c>
      <c r="C6292" t="str">
        <f>IF($A6292="","",Tienda_3!G1492)</f>
        <v>Medellín</v>
      </c>
      <c r="D6292" t="str">
        <f>IF($A6292="","",Tienda_3!F1492)</f>
        <v>Izabela de León</v>
      </c>
      <c r="E6292" t="str">
        <f>IF($A6292="","",Tienda_3!I1492)</f>
        <v>Tarjeta de crédito</v>
      </c>
      <c r="F6292">
        <f>IF($A6292="","",VALUE(RIGHT(Tienda_3!E1492,4)))</f>
        <v>2022</v>
      </c>
      <c r="G6292">
        <f>IF($A6292="","",Tienda_3!C1492)</f>
        <v>744100</v>
      </c>
      <c r="H6292">
        <f>IF($A6292="","",Tienda_3!D1492)</f>
        <v>39800</v>
      </c>
      <c r="I6292">
        <f>IF($A6292="","",Tienda_3!H1492)</f>
        <v>5</v>
      </c>
      <c r="J6292">
        <f>IF($A6292="",0,IF(AND(OR('Cuadro-de-mando'!$B$4="(Todas)",'Cuadro-de-mando'!$B$4=$A6292),OR('Cuadro-de-mando'!$E$4="(Todas)",'Cuadro-de-mando'!$E$4=$B6292),OR('Cuadro-de-mando'!$H$4="(Todas)",'Cuadro-de-mando'!$H$4=$C6292),OR('Cuadro-de-mando'!$K$4="(Todas)",'Cuadro-de-mando'!$K$4=$E6292),OR('Cuadro-de-mando'!$N$4="(Todos)",'Cuadro-de-mando'!$N$4=$F6292)),1,0))</f>
        <v>1</v>
      </c>
    </row>
    <row r="6293" spans="1:10" x14ac:dyDescent="0.25">
      <c r="A6293" t="str">
        <f>IF(Tienda_3!$A1493="","","Tienda 3")</f>
        <v>Tienda 3</v>
      </c>
      <c r="B6293" t="str">
        <f>IF($A6293="","",Tienda_3!B1493)</f>
        <v>Instrumentos musicales</v>
      </c>
      <c r="C6293" t="str">
        <f>IF($A6293="","",Tienda_3!G1493)</f>
        <v>Bogotá</v>
      </c>
      <c r="D6293" t="str">
        <f>IF($A6293="","",Tienda_3!F1493)</f>
        <v>Felipe Santos</v>
      </c>
      <c r="E6293" t="str">
        <f>IF($A6293="","",Tienda_3!I1493)</f>
        <v>Nequi</v>
      </c>
      <c r="F6293">
        <f>IF($A6293="","",VALUE(RIGHT(Tienda_3!E1493,4)))</f>
        <v>2020</v>
      </c>
      <c r="G6293">
        <f>IF($A6293="","",Tienda_3!C1493)</f>
        <v>1087000</v>
      </c>
      <c r="H6293">
        <f>IF($A6293="","",Tienda_3!D1493)</f>
        <v>58500</v>
      </c>
      <c r="I6293">
        <f>IF($A6293="","",Tienda_3!H1493)</f>
        <v>5</v>
      </c>
      <c r="J6293">
        <f>IF($A6293="",0,IF(AND(OR('Cuadro-de-mando'!$B$4="(Todas)",'Cuadro-de-mando'!$B$4=$A6293),OR('Cuadro-de-mando'!$E$4="(Todas)",'Cuadro-de-mando'!$E$4=$B6293),OR('Cuadro-de-mando'!$H$4="(Todas)",'Cuadro-de-mando'!$H$4=$C6293),OR('Cuadro-de-mando'!$K$4="(Todas)",'Cuadro-de-mando'!$K$4=$E6293),OR('Cuadro-de-mando'!$N$4="(Todos)",'Cuadro-de-mando'!$N$4=$F6293)),1,0))</f>
        <v>1</v>
      </c>
    </row>
    <row r="6294" spans="1:10" x14ac:dyDescent="0.25">
      <c r="A6294" t="str">
        <f>IF(Tienda_3!$A1494="","","Tienda 3")</f>
        <v>Tienda 3</v>
      </c>
      <c r="B6294" t="str">
        <f>IF($A6294="","",Tienda_3!B1494)</f>
        <v>Deportes y diversión</v>
      </c>
      <c r="C6294" t="str">
        <f>IF($A6294="","",Tienda_3!G1494)</f>
        <v>Cúcuta</v>
      </c>
      <c r="D6294" t="str">
        <f>IF($A6294="","",Tienda_3!F1494)</f>
        <v>Ángel Rodriguez</v>
      </c>
      <c r="E6294" t="str">
        <f>IF($A6294="","",Tienda_3!I1494)</f>
        <v>Tarjeta de crédito</v>
      </c>
      <c r="F6294">
        <f>IF($A6294="","",VALUE(RIGHT(Tienda_3!E1494,4)))</f>
        <v>2022</v>
      </c>
      <c r="G6294">
        <f>IF($A6294="","",Tienda_3!C1494)</f>
        <v>16100</v>
      </c>
      <c r="H6294">
        <f>IF($A6294="","",Tienda_3!D1494)</f>
        <v>1400</v>
      </c>
      <c r="I6294">
        <f>IF($A6294="","",Tienda_3!H1494)</f>
        <v>3</v>
      </c>
      <c r="J6294">
        <f>IF($A6294="",0,IF(AND(OR('Cuadro-de-mando'!$B$4="(Todas)",'Cuadro-de-mando'!$B$4=$A6294),OR('Cuadro-de-mando'!$E$4="(Todas)",'Cuadro-de-mando'!$E$4=$B6294),OR('Cuadro-de-mando'!$H$4="(Todas)",'Cuadro-de-mando'!$H$4=$C6294),OR('Cuadro-de-mando'!$K$4="(Todas)",'Cuadro-de-mando'!$K$4=$E6294),OR('Cuadro-de-mando'!$N$4="(Todos)",'Cuadro-de-mando'!$N$4=$F6294)),1,0))</f>
        <v>1</v>
      </c>
    </row>
    <row r="6295" spans="1:10" x14ac:dyDescent="0.25">
      <c r="A6295" t="str">
        <f>IF(Tienda_3!$A1495="","","Tienda 3")</f>
        <v>Tienda 3</v>
      </c>
      <c r="B6295" t="str">
        <f>IF($A6295="","",Tienda_3!B1495)</f>
        <v>Deportes y diversión</v>
      </c>
      <c r="C6295" t="str">
        <f>IF($A6295="","",Tienda_3!G1495)</f>
        <v>Cali</v>
      </c>
      <c r="D6295" t="str">
        <f>IF($A6295="","",Tienda_3!F1495)</f>
        <v>Santiago Silva</v>
      </c>
      <c r="E6295" t="str">
        <f>IF($A6295="","",Tienda_3!I1495)</f>
        <v>Tarjeta de crédito</v>
      </c>
      <c r="F6295">
        <f>IF($A6295="","",VALUE(RIGHT(Tienda_3!E1495,4)))</f>
        <v>2021</v>
      </c>
      <c r="G6295">
        <f>IF($A6295="","",Tienda_3!C1495)</f>
        <v>472000</v>
      </c>
      <c r="H6295">
        <f>IF($A6295="","",Tienda_3!D1495)</f>
        <v>25300</v>
      </c>
      <c r="I6295">
        <f>IF($A6295="","",Tienda_3!H1495)</f>
        <v>4</v>
      </c>
      <c r="J6295">
        <f>IF($A6295="",0,IF(AND(OR('Cuadro-de-mando'!$B$4="(Todas)",'Cuadro-de-mando'!$B$4=$A6295),OR('Cuadro-de-mando'!$E$4="(Todas)",'Cuadro-de-mando'!$E$4=$B6295),OR('Cuadro-de-mando'!$H$4="(Todas)",'Cuadro-de-mando'!$H$4=$C6295),OR('Cuadro-de-mando'!$K$4="(Todas)",'Cuadro-de-mando'!$K$4=$E6295),OR('Cuadro-de-mando'!$N$4="(Todos)",'Cuadro-de-mando'!$N$4=$F6295)),1,0))</f>
        <v>1</v>
      </c>
    </row>
    <row r="6296" spans="1:10" x14ac:dyDescent="0.25">
      <c r="A6296" t="str">
        <f>IF(Tienda_3!$A1496="","","Tienda 3")</f>
        <v>Tienda 3</v>
      </c>
      <c r="B6296" t="str">
        <f>IF($A6296="","",Tienda_3!B1496)</f>
        <v>Electrónicos</v>
      </c>
      <c r="C6296" t="str">
        <f>IF($A6296="","",Tienda_3!G1496)</f>
        <v>Barranquilla</v>
      </c>
      <c r="D6296" t="str">
        <f>IF($A6296="","",Tienda_3!F1496)</f>
        <v>Juliana Costa</v>
      </c>
      <c r="E6296" t="str">
        <f>IF($A6296="","",Tienda_3!I1496)</f>
        <v>Tarjeta de crédito</v>
      </c>
      <c r="F6296">
        <f>IF($A6296="","",VALUE(RIGHT(Tienda_3!E1496,4)))</f>
        <v>2020</v>
      </c>
      <c r="G6296">
        <f>IF($A6296="","",Tienda_3!C1496)</f>
        <v>1036100</v>
      </c>
      <c r="H6296">
        <f>IF($A6296="","",Tienda_3!D1496)</f>
        <v>53400</v>
      </c>
      <c r="I6296">
        <f>IF($A6296="","",Tienda_3!H1496)</f>
        <v>4</v>
      </c>
      <c r="J6296">
        <f>IF($A6296="",0,IF(AND(OR('Cuadro-de-mando'!$B$4="(Todas)",'Cuadro-de-mando'!$B$4=$A6296),OR('Cuadro-de-mando'!$E$4="(Todas)",'Cuadro-de-mando'!$E$4=$B6296),OR('Cuadro-de-mando'!$H$4="(Todas)",'Cuadro-de-mando'!$H$4=$C6296),OR('Cuadro-de-mando'!$K$4="(Todas)",'Cuadro-de-mando'!$K$4=$E6296),OR('Cuadro-de-mando'!$N$4="(Todos)",'Cuadro-de-mando'!$N$4=$F6296)),1,0))</f>
        <v>1</v>
      </c>
    </row>
    <row r="6297" spans="1:10" x14ac:dyDescent="0.25">
      <c r="A6297" t="str">
        <f>IF(Tienda_3!$A1497="","","Tienda 3")</f>
        <v>Tienda 3</v>
      </c>
      <c r="B6297" t="str">
        <f>IF($A6297="","",Tienda_3!B1497)</f>
        <v>Deportes y diversión</v>
      </c>
      <c r="C6297" t="str">
        <f>IF($A6297="","",Tienda_3!G1497)</f>
        <v>Pasto</v>
      </c>
      <c r="D6297" t="str">
        <f>IF($A6297="","",Tienda_3!F1497)</f>
        <v>Lucas Olivera</v>
      </c>
      <c r="E6297" t="str">
        <f>IF($A6297="","",Tienda_3!I1497)</f>
        <v>Tarjeta de crédito</v>
      </c>
      <c r="F6297">
        <f>IF($A6297="","",VALUE(RIGHT(Tienda_3!E1497,4)))</f>
        <v>2020</v>
      </c>
      <c r="G6297">
        <f>IF($A6297="","",Tienda_3!C1497)</f>
        <v>20900</v>
      </c>
      <c r="H6297">
        <f>IF($A6297="","",Tienda_3!D1497)</f>
        <v>0</v>
      </c>
      <c r="I6297">
        <f>IF($A6297="","",Tienda_3!H1497)</f>
        <v>4</v>
      </c>
      <c r="J6297">
        <f>IF($A6297="",0,IF(AND(OR('Cuadro-de-mando'!$B$4="(Todas)",'Cuadro-de-mando'!$B$4=$A6297),OR('Cuadro-de-mando'!$E$4="(Todas)",'Cuadro-de-mando'!$E$4=$B6297),OR('Cuadro-de-mando'!$H$4="(Todas)",'Cuadro-de-mando'!$H$4=$C6297),OR('Cuadro-de-mando'!$K$4="(Todas)",'Cuadro-de-mando'!$K$4=$E6297),OR('Cuadro-de-mando'!$N$4="(Todos)",'Cuadro-de-mando'!$N$4=$F6297)),1,0))</f>
        <v>1</v>
      </c>
    </row>
    <row r="6298" spans="1:10" x14ac:dyDescent="0.25">
      <c r="A6298" t="str">
        <f>IF(Tienda_3!$A1498="","","Tienda 3")</f>
        <v>Tienda 3</v>
      </c>
      <c r="B6298" t="str">
        <f>IF($A6298="","",Tienda_3!B1498)</f>
        <v>Electrónicos</v>
      </c>
      <c r="C6298" t="str">
        <f>IF($A6298="","",Tienda_3!G1498)</f>
        <v>Medellín</v>
      </c>
      <c r="D6298" t="str">
        <f>IF($A6298="","",Tienda_3!F1498)</f>
        <v>Izabela de León</v>
      </c>
      <c r="E6298" t="str">
        <f>IF($A6298="","",Tienda_3!I1498)</f>
        <v>Tarjeta de crédito</v>
      </c>
      <c r="F6298">
        <f>IF($A6298="","",VALUE(RIGHT(Tienda_3!E1498,4)))</f>
        <v>2020</v>
      </c>
      <c r="G6298">
        <f>IF($A6298="","",Tienda_3!C1498)</f>
        <v>139400</v>
      </c>
      <c r="H6298">
        <f>IF($A6298="","",Tienda_3!D1498)</f>
        <v>5600</v>
      </c>
      <c r="I6298">
        <f>IF($A6298="","",Tienda_3!H1498)</f>
        <v>3</v>
      </c>
      <c r="J6298">
        <f>IF($A6298="",0,IF(AND(OR('Cuadro-de-mando'!$B$4="(Todas)",'Cuadro-de-mando'!$B$4=$A6298),OR('Cuadro-de-mando'!$E$4="(Todas)",'Cuadro-de-mando'!$E$4=$B6298),OR('Cuadro-de-mando'!$H$4="(Todas)",'Cuadro-de-mando'!$H$4=$C6298),OR('Cuadro-de-mando'!$K$4="(Todas)",'Cuadro-de-mando'!$K$4=$E6298),OR('Cuadro-de-mando'!$N$4="(Todos)",'Cuadro-de-mando'!$N$4=$F6298)),1,0))</f>
        <v>1</v>
      </c>
    </row>
    <row r="6299" spans="1:10" x14ac:dyDescent="0.25">
      <c r="A6299" t="str">
        <f>IF(Tienda_3!$A1499="","","Tienda 3")</f>
        <v>Tienda 3</v>
      </c>
      <c r="B6299" t="str">
        <f>IF($A6299="","",Tienda_3!B1499)</f>
        <v>Libros</v>
      </c>
      <c r="C6299" t="str">
        <f>IF($A6299="","",Tienda_3!G1499)</f>
        <v>Bogotá</v>
      </c>
      <c r="D6299" t="str">
        <f>IF($A6299="","",Tienda_3!F1499)</f>
        <v>Maria Alfonso</v>
      </c>
      <c r="E6299" t="str">
        <f>IF($A6299="","",Tienda_3!I1499)</f>
        <v>Tarjeta de crédito</v>
      </c>
      <c r="F6299">
        <f>IF($A6299="","",VALUE(RIGHT(Tienda_3!E1499,4)))</f>
        <v>2021</v>
      </c>
      <c r="G6299">
        <f>IF($A6299="","",Tienda_3!C1499)</f>
        <v>54100</v>
      </c>
      <c r="H6299">
        <f>IF($A6299="","",Tienda_3!D1499)</f>
        <v>1100</v>
      </c>
      <c r="I6299">
        <f>IF($A6299="","",Tienda_3!H1499)</f>
        <v>5</v>
      </c>
      <c r="J6299">
        <f>IF($A6299="",0,IF(AND(OR('Cuadro-de-mando'!$B$4="(Todas)",'Cuadro-de-mando'!$B$4=$A6299),OR('Cuadro-de-mando'!$E$4="(Todas)",'Cuadro-de-mando'!$E$4=$B6299),OR('Cuadro-de-mando'!$H$4="(Todas)",'Cuadro-de-mando'!$H$4=$C6299),OR('Cuadro-de-mando'!$K$4="(Todas)",'Cuadro-de-mando'!$K$4=$E6299),OR('Cuadro-de-mando'!$N$4="(Todos)",'Cuadro-de-mando'!$N$4=$F6299)),1,0))</f>
        <v>1</v>
      </c>
    </row>
    <row r="6300" spans="1:10" x14ac:dyDescent="0.25">
      <c r="A6300" t="str">
        <f>IF(Tienda_3!$A1500="","","Tienda 3")</f>
        <v>Tienda 3</v>
      </c>
      <c r="B6300" t="str">
        <f>IF($A6300="","",Tienda_3!B1500)</f>
        <v>Muebles</v>
      </c>
      <c r="C6300" t="str">
        <f>IF($A6300="","",Tienda_3!G1500)</f>
        <v>Bogotá</v>
      </c>
      <c r="D6300" t="str">
        <f>IF($A6300="","",Tienda_3!F1500)</f>
        <v>Pedro Gomez</v>
      </c>
      <c r="E6300" t="str">
        <f>IF($A6300="","",Tienda_3!I1500)</f>
        <v>Tarjeta de crédito</v>
      </c>
      <c r="F6300">
        <f>IF($A6300="","",VALUE(RIGHT(Tienda_3!E1500,4)))</f>
        <v>2020</v>
      </c>
      <c r="G6300">
        <f>IF($A6300="","",Tienda_3!C1500)</f>
        <v>422300</v>
      </c>
      <c r="H6300">
        <f>IF($A6300="","",Tienda_3!D1500)</f>
        <v>22900</v>
      </c>
      <c r="I6300">
        <f>IF($A6300="","",Tienda_3!H1500)</f>
        <v>5</v>
      </c>
      <c r="J6300">
        <f>IF($A6300="",0,IF(AND(OR('Cuadro-de-mando'!$B$4="(Todas)",'Cuadro-de-mando'!$B$4=$A6300),OR('Cuadro-de-mando'!$E$4="(Todas)",'Cuadro-de-mando'!$E$4=$B6300),OR('Cuadro-de-mando'!$H$4="(Todas)",'Cuadro-de-mando'!$H$4=$C6300),OR('Cuadro-de-mando'!$K$4="(Todas)",'Cuadro-de-mando'!$K$4=$E6300),OR('Cuadro-de-mando'!$N$4="(Todos)",'Cuadro-de-mando'!$N$4=$F6300)),1,0))</f>
        <v>1</v>
      </c>
    </row>
    <row r="6301" spans="1:10" x14ac:dyDescent="0.25">
      <c r="A6301" t="str">
        <f>IF(Tienda_3!$A1501="","","Tienda 3")</f>
        <v>Tienda 3</v>
      </c>
      <c r="B6301" t="str">
        <f>IF($A6301="","",Tienda_3!B1501)</f>
        <v>Muebles</v>
      </c>
      <c r="C6301" t="str">
        <f>IF($A6301="","",Tienda_3!G1501)</f>
        <v>Medellín</v>
      </c>
      <c r="D6301" t="str">
        <f>IF($A6301="","",Tienda_3!F1501)</f>
        <v>Juan Fernandez</v>
      </c>
      <c r="E6301" t="str">
        <f>IF($A6301="","",Tienda_3!I1501)</f>
        <v>Tarjeta de crédito</v>
      </c>
      <c r="F6301">
        <f>IF($A6301="","",VALUE(RIGHT(Tienda_3!E1501,4)))</f>
        <v>2022</v>
      </c>
      <c r="G6301">
        <f>IF($A6301="","",Tienda_3!C1501)</f>
        <v>644700</v>
      </c>
      <c r="H6301">
        <f>IF($A6301="","",Tienda_3!D1501)</f>
        <v>32500</v>
      </c>
      <c r="I6301">
        <f>IF($A6301="","",Tienda_3!H1501)</f>
        <v>5</v>
      </c>
      <c r="J6301">
        <f>IF($A6301="",0,IF(AND(OR('Cuadro-de-mando'!$B$4="(Todas)",'Cuadro-de-mando'!$B$4=$A6301),OR('Cuadro-de-mando'!$E$4="(Todas)",'Cuadro-de-mando'!$E$4=$B6301),OR('Cuadro-de-mando'!$H$4="(Todas)",'Cuadro-de-mando'!$H$4=$C6301),OR('Cuadro-de-mando'!$K$4="(Todas)",'Cuadro-de-mando'!$K$4=$E6301),OR('Cuadro-de-mando'!$N$4="(Todos)",'Cuadro-de-mando'!$N$4=$F6301)),1,0))</f>
        <v>1</v>
      </c>
    </row>
    <row r="6302" spans="1:10" x14ac:dyDescent="0.25">
      <c r="A6302" t="str">
        <f>IF(Tienda_3!$A1502="","","Tienda 3")</f>
        <v>Tienda 3</v>
      </c>
      <c r="B6302" t="str">
        <f>IF($A6302="","",Tienda_3!B1502)</f>
        <v>Juguetes</v>
      </c>
      <c r="C6302" t="str">
        <f>IF($A6302="","",Tienda_3!G1502)</f>
        <v>Bogotá</v>
      </c>
      <c r="D6302" t="str">
        <f>IF($A6302="","",Tienda_3!F1502)</f>
        <v>Rafael Acosta</v>
      </c>
      <c r="E6302" t="str">
        <f>IF($A6302="","",Tienda_3!I1502)</f>
        <v>Tarjeta de crédito</v>
      </c>
      <c r="F6302">
        <f>IF($A6302="","",VALUE(RIGHT(Tienda_3!E1502,4)))</f>
        <v>2022</v>
      </c>
      <c r="G6302">
        <f>IF($A6302="","",Tienda_3!C1502)</f>
        <v>16300</v>
      </c>
      <c r="H6302">
        <f>IF($A6302="","",Tienda_3!D1502)</f>
        <v>1100</v>
      </c>
      <c r="I6302">
        <f>IF($A6302="","",Tienda_3!H1502)</f>
        <v>5</v>
      </c>
      <c r="J6302">
        <f>IF($A6302="",0,IF(AND(OR('Cuadro-de-mando'!$B$4="(Todas)",'Cuadro-de-mando'!$B$4=$A6302),OR('Cuadro-de-mando'!$E$4="(Todas)",'Cuadro-de-mando'!$E$4=$B6302),OR('Cuadro-de-mando'!$H$4="(Todas)",'Cuadro-de-mando'!$H$4=$C6302),OR('Cuadro-de-mando'!$K$4="(Todas)",'Cuadro-de-mando'!$K$4=$E6302),OR('Cuadro-de-mando'!$N$4="(Todos)",'Cuadro-de-mando'!$N$4=$F6302)),1,0))</f>
        <v>1</v>
      </c>
    </row>
    <row r="6303" spans="1:10" x14ac:dyDescent="0.25">
      <c r="A6303" t="str">
        <f>IF(Tienda_3!$A1503="","","Tienda 3")</f>
        <v>Tienda 3</v>
      </c>
      <c r="B6303" t="str">
        <f>IF($A6303="","",Tienda_3!B1503)</f>
        <v>Electrodomésticos</v>
      </c>
      <c r="C6303" t="str">
        <f>IF($A6303="","",Tienda_3!G1503)</f>
        <v>Medellín</v>
      </c>
      <c r="D6303" t="str">
        <f>IF($A6303="","",Tienda_3!F1503)</f>
        <v>Blanca Ramirez</v>
      </c>
      <c r="E6303" t="str">
        <f>IF($A6303="","",Tienda_3!I1503)</f>
        <v>Tarjeta de crédito</v>
      </c>
      <c r="F6303">
        <f>IF($A6303="","",VALUE(RIGHT(Tienda_3!E1503,4)))</f>
        <v>2022</v>
      </c>
      <c r="G6303">
        <f>IF($A6303="","",Tienda_3!C1503)</f>
        <v>1295000</v>
      </c>
      <c r="H6303">
        <f>IF($A6303="","",Tienda_3!D1503)</f>
        <v>67100</v>
      </c>
      <c r="I6303">
        <f>IF($A6303="","",Tienda_3!H1503)</f>
        <v>5</v>
      </c>
      <c r="J6303">
        <f>IF($A6303="",0,IF(AND(OR('Cuadro-de-mando'!$B$4="(Todas)",'Cuadro-de-mando'!$B$4=$A6303),OR('Cuadro-de-mando'!$E$4="(Todas)",'Cuadro-de-mando'!$E$4=$B6303),OR('Cuadro-de-mando'!$H$4="(Todas)",'Cuadro-de-mando'!$H$4=$C6303),OR('Cuadro-de-mando'!$K$4="(Todas)",'Cuadro-de-mando'!$K$4=$E6303),OR('Cuadro-de-mando'!$N$4="(Todos)",'Cuadro-de-mando'!$N$4=$F6303)),1,0))</f>
        <v>1</v>
      </c>
    </row>
    <row r="6304" spans="1:10" x14ac:dyDescent="0.25">
      <c r="A6304" t="str">
        <f>IF(Tienda_3!$A1504="","","Tienda 3")</f>
        <v>Tienda 3</v>
      </c>
      <c r="B6304" t="str">
        <f>IF($A6304="","",Tienda_3!B1504)</f>
        <v>Electrónicos</v>
      </c>
      <c r="C6304" t="str">
        <f>IF($A6304="","",Tienda_3!G1504)</f>
        <v>Cali</v>
      </c>
      <c r="D6304" t="str">
        <f>IF($A6304="","",Tienda_3!F1504)</f>
        <v>Lucas Olivera</v>
      </c>
      <c r="E6304" t="str">
        <f>IF($A6304="","",Tienda_3!I1504)</f>
        <v>Nequi</v>
      </c>
      <c r="F6304">
        <f>IF($A6304="","",VALUE(RIGHT(Tienda_3!E1504,4)))</f>
        <v>2020</v>
      </c>
      <c r="G6304">
        <f>IF($A6304="","",Tienda_3!C1504)</f>
        <v>1254200</v>
      </c>
      <c r="H6304">
        <f>IF($A6304="","",Tienda_3!D1504)</f>
        <v>65000</v>
      </c>
      <c r="I6304">
        <f>IF($A6304="","",Tienda_3!H1504)</f>
        <v>5</v>
      </c>
      <c r="J6304">
        <f>IF($A6304="",0,IF(AND(OR('Cuadro-de-mando'!$B$4="(Todas)",'Cuadro-de-mando'!$B$4=$A6304),OR('Cuadro-de-mando'!$E$4="(Todas)",'Cuadro-de-mando'!$E$4=$B6304),OR('Cuadro-de-mando'!$H$4="(Todas)",'Cuadro-de-mando'!$H$4=$C6304),OR('Cuadro-de-mando'!$K$4="(Todas)",'Cuadro-de-mando'!$K$4=$E6304),OR('Cuadro-de-mando'!$N$4="(Todos)",'Cuadro-de-mando'!$N$4=$F6304)),1,0))</f>
        <v>1</v>
      </c>
    </row>
    <row r="6305" spans="1:10" x14ac:dyDescent="0.25">
      <c r="A6305" t="str">
        <f>IF(Tienda_3!$A1505="","","Tienda 3")</f>
        <v>Tienda 3</v>
      </c>
      <c r="B6305" t="str">
        <f>IF($A6305="","",Tienda_3!B1505)</f>
        <v>Muebles</v>
      </c>
      <c r="C6305" t="str">
        <f>IF($A6305="","",Tienda_3!G1505)</f>
        <v>Bogotá</v>
      </c>
      <c r="D6305" t="str">
        <f>IF($A6305="","",Tienda_3!F1505)</f>
        <v>Mariana Herrera</v>
      </c>
      <c r="E6305" t="str">
        <f>IF($A6305="","",Tienda_3!I1505)</f>
        <v>Nequi</v>
      </c>
      <c r="F6305">
        <f>IF($A6305="","",VALUE(RIGHT(Tienda_3!E1505,4)))</f>
        <v>2021</v>
      </c>
      <c r="G6305">
        <f>IF($A6305="","",Tienda_3!C1505)</f>
        <v>670300</v>
      </c>
      <c r="H6305">
        <f>IF($A6305="","",Tienda_3!D1505)</f>
        <v>35900</v>
      </c>
      <c r="I6305">
        <f>IF($A6305="","",Tienda_3!H1505)</f>
        <v>4</v>
      </c>
      <c r="J6305">
        <f>IF($A6305="",0,IF(AND(OR('Cuadro-de-mando'!$B$4="(Todas)",'Cuadro-de-mando'!$B$4=$A6305),OR('Cuadro-de-mando'!$E$4="(Todas)",'Cuadro-de-mando'!$E$4=$B6305),OR('Cuadro-de-mando'!$H$4="(Todas)",'Cuadro-de-mando'!$H$4=$C6305),OR('Cuadro-de-mando'!$K$4="(Todas)",'Cuadro-de-mando'!$K$4=$E6305),OR('Cuadro-de-mando'!$N$4="(Todos)",'Cuadro-de-mando'!$N$4=$F6305)),1,0))</f>
        <v>1</v>
      </c>
    </row>
    <row r="6306" spans="1:10" x14ac:dyDescent="0.25">
      <c r="A6306" t="str">
        <f>IF(Tienda_3!$A1506="","","Tienda 3")</f>
        <v>Tienda 3</v>
      </c>
      <c r="B6306" t="str">
        <f>IF($A6306="","",Tienda_3!B1506)</f>
        <v>Electrodomésticos</v>
      </c>
      <c r="C6306" t="str">
        <f>IF($A6306="","",Tienda_3!G1506)</f>
        <v>Medellín</v>
      </c>
      <c r="D6306" t="str">
        <f>IF($A6306="","",Tienda_3!F1506)</f>
        <v>Pedro Gomez</v>
      </c>
      <c r="E6306" t="str">
        <f>IF($A6306="","",Tienda_3!I1506)</f>
        <v>Nequi</v>
      </c>
      <c r="F6306">
        <f>IF($A6306="","",VALUE(RIGHT(Tienda_3!E1506,4)))</f>
        <v>2021</v>
      </c>
      <c r="G6306">
        <f>IF($A6306="","",Tienda_3!C1506)</f>
        <v>1130700</v>
      </c>
      <c r="H6306">
        <f>IF($A6306="","",Tienda_3!D1506)</f>
        <v>60600</v>
      </c>
      <c r="I6306">
        <f>IF($A6306="","",Tienda_3!H1506)</f>
        <v>1</v>
      </c>
      <c r="J6306">
        <f>IF($A6306="",0,IF(AND(OR('Cuadro-de-mando'!$B$4="(Todas)",'Cuadro-de-mando'!$B$4=$A6306),OR('Cuadro-de-mando'!$E$4="(Todas)",'Cuadro-de-mando'!$E$4=$B6306),OR('Cuadro-de-mando'!$H$4="(Todas)",'Cuadro-de-mando'!$H$4=$C6306),OR('Cuadro-de-mando'!$K$4="(Todas)",'Cuadro-de-mando'!$K$4=$E6306),OR('Cuadro-de-mando'!$N$4="(Todos)",'Cuadro-de-mando'!$N$4=$F6306)),1,0))</f>
        <v>1</v>
      </c>
    </row>
    <row r="6307" spans="1:10" x14ac:dyDescent="0.25">
      <c r="A6307" t="str">
        <f>IF(Tienda_3!$A1507="","","Tienda 3")</f>
        <v>Tienda 3</v>
      </c>
      <c r="B6307" t="str">
        <f>IF($A6307="","",Tienda_3!B1507)</f>
        <v>Muebles</v>
      </c>
      <c r="C6307" t="str">
        <f>IF($A6307="","",Tienda_3!G1507)</f>
        <v>Leticia</v>
      </c>
      <c r="D6307" t="str">
        <f>IF($A6307="","",Tienda_3!F1507)</f>
        <v>Maria Alfonso</v>
      </c>
      <c r="E6307" t="str">
        <f>IF($A6307="","",Tienda_3!I1507)</f>
        <v>Tarjeta de crédito</v>
      </c>
      <c r="F6307">
        <f>IF($A6307="","",VALUE(RIGHT(Tienda_3!E1507,4)))</f>
        <v>2020</v>
      </c>
      <c r="G6307">
        <f>IF($A6307="","",Tienda_3!C1507)</f>
        <v>198400</v>
      </c>
      <c r="H6307">
        <f>IF($A6307="","",Tienda_3!D1507)</f>
        <v>10800</v>
      </c>
      <c r="I6307">
        <f>IF($A6307="","",Tienda_3!H1507)</f>
        <v>1</v>
      </c>
      <c r="J6307">
        <f>IF($A6307="",0,IF(AND(OR('Cuadro-de-mando'!$B$4="(Todas)",'Cuadro-de-mando'!$B$4=$A6307),OR('Cuadro-de-mando'!$E$4="(Todas)",'Cuadro-de-mando'!$E$4=$B6307),OR('Cuadro-de-mando'!$H$4="(Todas)",'Cuadro-de-mando'!$H$4=$C6307),OR('Cuadro-de-mando'!$K$4="(Todas)",'Cuadro-de-mando'!$K$4=$E6307),OR('Cuadro-de-mando'!$N$4="(Todos)",'Cuadro-de-mando'!$N$4=$F6307)),1,0))</f>
        <v>1</v>
      </c>
    </row>
    <row r="6308" spans="1:10" x14ac:dyDescent="0.25">
      <c r="A6308" t="str">
        <f>IF(Tienda_3!$A1508="","","Tienda 3")</f>
        <v>Tienda 3</v>
      </c>
      <c r="B6308" t="str">
        <f>IF($A6308="","",Tienda_3!B1508)</f>
        <v>Juguetes</v>
      </c>
      <c r="C6308" t="str">
        <f>IF($A6308="","",Tienda_3!G1508)</f>
        <v>Medellín</v>
      </c>
      <c r="D6308" t="str">
        <f>IF($A6308="","",Tienda_3!F1508)</f>
        <v>Pedro Gomez</v>
      </c>
      <c r="E6308" t="str">
        <f>IF($A6308="","",Tienda_3!I1508)</f>
        <v>Tarjeta de crédito</v>
      </c>
      <c r="F6308">
        <f>IF($A6308="","",VALUE(RIGHT(Tienda_3!E1508,4)))</f>
        <v>2021</v>
      </c>
      <c r="G6308">
        <f>IF($A6308="","",Tienda_3!C1508)</f>
        <v>40100</v>
      </c>
      <c r="H6308">
        <f>IF($A6308="","",Tienda_3!D1508)</f>
        <v>2500</v>
      </c>
      <c r="I6308">
        <f>IF($A6308="","",Tienda_3!H1508)</f>
        <v>5</v>
      </c>
      <c r="J6308">
        <f>IF($A6308="",0,IF(AND(OR('Cuadro-de-mando'!$B$4="(Todas)",'Cuadro-de-mando'!$B$4=$A6308),OR('Cuadro-de-mando'!$E$4="(Todas)",'Cuadro-de-mando'!$E$4=$B6308),OR('Cuadro-de-mando'!$H$4="(Todas)",'Cuadro-de-mando'!$H$4=$C6308),OR('Cuadro-de-mando'!$K$4="(Todas)",'Cuadro-de-mando'!$K$4=$E6308),OR('Cuadro-de-mando'!$N$4="(Todos)",'Cuadro-de-mando'!$N$4=$F6308)),1,0))</f>
        <v>1</v>
      </c>
    </row>
    <row r="6309" spans="1:10" x14ac:dyDescent="0.25">
      <c r="A6309" t="str">
        <f>IF(Tienda_3!$A1509="","","Tienda 3")</f>
        <v>Tienda 3</v>
      </c>
      <c r="B6309" t="str">
        <f>IF($A6309="","",Tienda_3!B1509)</f>
        <v>Electrónicos</v>
      </c>
      <c r="C6309" t="str">
        <f>IF($A6309="","",Tienda_3!G1509)</f>
        <v>Medellín</v>
      </c>
      <c r="D6309" t="str">
        <f>IF($A6309="","",Tienda_3!F1509)</f>
        <v>Izabela de León</v>
      </c>
      <c r="E6309" t="str">
        <f>IF($A6309="","",Tienda_3!I1509)</f>
        <v>Tarjeta de crédito</v>
      </c>
      <c r="F6309">
        <f>IF($A6309="","",VALUE(RIGHT(Tienda_3!E1509,4)))</f>
        <v>2022</v>
      </c>
      <c r="G6309">
        <f>IF($A6309="","",Tienda_3!C1509)</f>
        <v>2515400</v>
      </c>
      <c r="H6309">
        <f>IF($A6309="","",Tienda_3!D1509)</f>
        <v>134300</v>
      </c>
      <c r="I6309">
        <f>IF($A6309="","",Tienda_3!H1509)</f>
        <v>3</v>
      </c>
      <c r="J6309">
        <f>IF($A6309="",0,IF(AND(OR('Cuadro-de-mando'!$B$4="(Todas)",'Cuadro-de-mando'!$B$4=$A6309),OR('Cuadro-de-mando'!$E$4="(Todas)",'Cuadro-de-mando'!$E$4=$B6309),OR('Cuadro-de-mando'!$H$4="(Todas)",'Cuadro-de-mando'!$H$4=$C6309),OR('Cuadro-de-mando'!$K$4="(Todas)",'Cuadro-de-mando'!$K$4=$E6309),OR('Cuadro-de-mando'!$N$4="(Todos)",'Cuadro-de-mando'!$N$4=$F6309)),1,0))</f>
        <v>1</v>
      </c>
    </row>
    <row r="6310" spans="1:10" x14ac:dyDescent="0.25">
      <c r="A6310" t="str">
        <f>IF(Tienda_3!$A1510="","","Tienda 3")</f>
        <v>Tienda 3</v>
      </c>
      <c r="B6310" t="str">
        <f>IF($A6310="","",Tienda_3!B1510)</f>
        <v>Libros</v>
      </c>
      <c r="C6310" t="str">
        <f>IF($A6310="","",Tienda_3!G1510)</f>
        <v>Medellín</v>
      </c>
      <c r="D6310" t="str">
        <f>IF($A6310="","",Tienda_3!F1510)</f>
        <v>Blanca Ramirez</v>
      </c>
      <c r="E6310" t="str">
        <f>IF($A6310="","",Tienda_3!I1510)</f>
        <v>Tarjeta de crédito</v>
      </c>
      <c r="F6310">
        <f>IF($A6310="","",VALUE(RIGHT(Tienda_3!E1510,4)))</f>
        <v>2022</v>
      </c>
      <c r="G6310">
        <f>IF($A6310="","",Tienda_3!C1510)</f>
        <v>54700</v>
      </c>
      <c r="H6310">
        <f>IF($A6310="","",Tienda_3!D1510)</f>
        <v>1100</v>
      </c>
      <c r="I6310">
        <f>IF($A6310="","",Tienda_3!H1510)</f>
        <v>5</v>
      </c>
      <c r="J6310">
        <f>IF($A6310="",0,IF(AND(OR('Cuadro-de-mando'!$B$4="(Todas)",'Cuadro-de-mando'!$B$4=$A6310),OR('Cuadro-de-mando'!$E$4="(Todas)",'Cuadro-de-mando'!$E$4=$B6310),OR('Cuadro-de-mando'!$H$4="(Todas)",'Cuadro-de-mando'!$H$4=$C6310),OR('Cuadro-de-mando'!$K$4="(Todas)",'Cuadro-de-mando'!$K$4=$E6310),OR('Cuadro-de-mando'!$N$4="(Todos)",'Cuadro-de-mando'!$N$4=$F6310)),1,0))</f>
        <v>1</v>
      </c>
    </row>
    <row r="6311" spans="1:10" x14ac:dyDescent="0.25">
      <c r="A6311" t="str">
        <f>IF(Tienda_3!$A1511="","","Tienda 3")</f>
        <v>Tienda 3</v>
      </c>
      <c r="B6311" t="str">
        <f>IF($A6311="","",Tienda_3!B1511)</f>
        <v>Muebles</v>
      </c>
      <c r="C6311" t="str">
        <f>IF($A6311="","",Tienda_3!G1511)</f>
        <v>Medellín</v>
      </c>
      <c r="D6311" t="str">
        <f>IF($A6311="","",Tienda_3!F1511)</f>
        <v>Pedro Gomez</v>
      </c>
      <c r="E6311" t="str">
        <f>IF($A6311="","",Tienda_3!I1511)</f>
        <v>Tarjeta de crédito</v>
      </c>
      <c r="F6311">
        <f>IF($A6311="","",VALUE(RIGHT(Tienda_3!E1511,4)))</f>
        <v>2020</v>
      </c>
      <c r="G6311">
        <f>IF($A6311="","",Tienda_3!C1511)</f>
        <v>375400</v>
      </c>
      <c r="H6311">
        <f>IF($A6311="","",Tienda_3!D1511)</f>
        <v>18200</v>
      </c>
      <c r="I6311">
        <f>IF($A6311="","",Tienda_3!H1511)</f>
        <v>5</v>
      </c>
      <c r="J6311">
        <f>IF($A6311="",0,IF(AND(OR('Cuadro-de-mando'!$B$4="(Todas)",'Cuadro-de-mando'!$B$4=$A6311),OR('Cuadro-de-mando'!$E$4="(Todas)",'Cuadro-de-mando'!$E$4=$B6311),OR('Cuadro-de-mando'!$H$4="(Todas)",'Cuadro-de-mando'!$H$4=$C6311),OR('Cuadro-de-mando'!$K$4="(Todas)",'Cuadro-de-mando'!$K$4=$E6311),OR('Cuadro-de-mando'!$N$4="(Todos)",'Cuadro-de-mando'!$N$4=$F6311)),1,0))</f>
        <v>1</v>
      </c>
    </row>
    <row r="6312" spans="1:10" x14ac:dyDescent="0.25">
      <c r="A6312" t="str">
        <f>IF(Tienda_3!$A1512="","","Tienda 3")</f>
        <v>Tienda 3</v>
      </c>
      <c r="B6312" t="str">
        <f>IF($A6312="","",Tienda_3!B1512)</f>
        <v>Muebles</v>
      </c>
      <c r="C6312" t="str">
        <f>IF($A6312="","",Tienda_3!G1512)</f>
        <v>Pereira</v>
      </c>
      <c r="D6312" t="str">
        <f>IF($A6312="","",Tienda_3!F1512)</f>
        <v>Izabela de León</v>
      </c>
      <c r="E6312" t="str">
        <f>IF($A6312="","",Tienda_3!I1512)</f>
        <v>Tarjeta de crédito</v>
      </c>
      <c r="F6312">
        <f>IF($A6312="","",VALUE(RIGHT(Tienda_3!E1512,4)))</f>
        <v>2021</v>
      </c>
      <c r="G6312">
        <f>IF($A6312="","",Tienda_3!C1512)</f>
        <v>599200</v>
      </c>
      <c r="H6312">
        <f>IF($A6312="","",Tienda_3!D1512)</f>
        <v>34300</v>
      </c>
      <c r="I6312">
        <f>IF($A6312="","",Tienda_3!H1512)</f>
        <v>3</v>
      </c>
      <c r="J6312">
        <f>IF($A6312="",0,IF(AND(OR('Cuadro-de-mando'!$B$4="(Todas)",'Cuadro-de-mando'!$B$4=$A6312),OR('Cuadro-de-mando'!$E$4="(Todas)",'Cuadro-de-mando'!$E$4=$B6312),OR('Cuadro-de-mando'!$H$4="(Todas)",'Cuadro-de-mando'!$H$4=$C6312),OR('Cuadro-de-mando'!$K$4="(Todas)",'Cuadro-de-mando'!$K$4=$E6312),OR('Cuadro-de-mando'!$N$4="(Todos)",'Cuadro-de-mando'!$N$4=$F6312)),1,0))</f>
        <v>1</v>
      </c>
    </row>
    <row r="6313" spans="1:10" x14ac:dyDescent="0.25">
      <c r="A6313" t="str">
        <f>IF(Tienda_3!$A1513="","","Tienda 3")</f>
        <v>Tienda 3</v>
      </c>
      <c r="B6313" t="str">
        <f>IF($A6313="","",Tienda_3!B1513)</f>
        <v>Muebles</v>
      </c>
      <c r="C6313" t="str">
        <f>IF($A6313="","",Tienda_3!G1513)</f>
        <v>Medellín</v>
      </c>
      <c r="D6313" t="str">
        <f>IF($A6313="","",Tienda_3!F1513)</f>
        <v>Mariana Herrera</v>
      </c>
      <c r="E6313" t="str">
        <f>IF($A6313="","",Tienda_3!I1513)</f>
        <v>Tarjeta de crédito</v>
      </c>
      <c r="F6313">
        <f>IF($A6313="","",VALUE(RIGHT(Tienda_3!E1513,4)))</f>
        <v>2022</v>
      </c>
      <c r="G6313">
        <f>IF($A6313="","",Tienda_3!C1513)</f>
        <v>672000</v>
      </c>
      <c r="H6313">
        <f>IF($A6313="","",Tienda_3!D1513)</f>
        <v>34000</v>
      </c>
      <c r="I6313">
        <f>IF($A6313="","",Tienda_3!H1513)</f>
        <v>1</v>
      </c>
      <c r="J6313">
        <f>IF($A6313="",0,IF(AND(OR('Cuadro-de-mando'!$B$4="(Todas)",'Cuadro-de-mando'!$B$4=$A6313),OR('Cuadro-de-mando'!$E$4="(Todas)",'Cuadro-de-mando'!$E$4=$B6313),OR('Cuadro-de-mando'!$H$4="(Todas)",'Cuadro-de-mando'!$H$4=$C6313),OR('Cuadro-de-mando'!$K$4="(Todas)",'Cuadro-de-mando'!$K$4=$E6313),OR('Cuadro-de-mando'!$N$4="(Todos)",'Cuadro-de-mando'!$N$4=$F6313)),1,0))</f>
        <v>1</v>
      </c>
    </row>
    <row r="6314" spans="1:10" x14ac:dyDescent="0.25">
      <c r="A6314" t="str">
        <f>IF(Tienda_3!$A1514="","","Tienda 3")</f>
        <v>Tienda 3</v>
      </c>
      <c r="B6314" t="str">
        <f>IF($A6314="","",Tienda_3!B1514)</f>
        <v>Juguetes</v>
      </c>
      <c r="C6314" t="str">
        <f>IF($A6314="","",Tienda_3!G1514)</f>
        <v>Bogotá</v>
      </c>
      <c r="D6314" t="str">
        <f>IF($A6314="","",Tienda_3!F1514)</f>
        <v>Beatriz Morales</v>
      </c>
      <c r="E6314" t="str">
        <f>IF($A6314="","",Tienda_3!I1514)</f>
        <v>Tarjeta de crédito</v>
      </c>
      <c r="F6314">
        <f>IF($A6314="","",VALUE(RIGHT(Tienda_3!E1514,4)))</f>
        <v>2020</v>
      </c>
      <c r="G6314">
        <f>IF($A6314="","",Tienda_3!C1514)</f>
        <v>7800</v>
      </c>
      <c r="H6314">
        <f>IF($A6314="","",Tienda_3!D1514)</f>
        <v>0</v>
      </c>
      <c r="I6314">
        <f>IF($A6314="","",Tienda_3!H1514)</f>
        <v>5</v>
      </c>
      <c r="J6314">
        <f>IF($A6314="",0,IF(AND(OR('Cuadro-de-mando'!$B$4="(Todas)",'Cuadro-de-mando'!$B$4=$A6314),OR('Cuadro-de-mando'!$E$4="(Todas)",'Cuadro-de-mando'!$E$4=$B6314),OR('Cuadro-de-mando'!$H$4="(Todas)",'Cuadro-de-mando'!$H$4=$C6314),OR('Cuadro-de-mando'!$K$4="(Todas)",'Cuadro-de-mando'!$K$4=$E6314),OR('Cuadro-de-mando'!$N$4="(Todos)",'Cuadro-de-mando'!$N$4=$F6314)),1,0))</f>
        <v>1</v>
      </c>
    </row>
    <row r="6315" spans="1:10" x14ac:dyDescent="0.25">
      <c r="A6315" t="str">
        <f>IF(Tienda_3!$A1515="","","Tienda 3")</f>
        <v>Tienda 3</v>
      </c>
      <c r="B6315" t="str">
        <f>IF($A6315="","",Tienda_3!B1515)</f>
        <v>Artículos para el hogar</v>
      </c>
      <c r="C6315" t="str">
        <f>IF($A6315="","",Tienda_3!G1515)</f>
        <v>Cali</v>
      </c>
      <c r="D6315" t="str">
        <f>IF($A6315="","",Tienda_3!F1515)</f>
        <v>Pedro Gomez</v>
      </c>
      <c r="E6315" t="str">
        <f>IF($A6315="","",Tienda_3!I1515)</f>
        <v>Tarjeta de crédito</v>
      </c>
      <c r="F6315">
        <f>IF($A6315="","",VALUE(RIGHT(Tienda_3!E1515,4)))</f>
        <v>2021</v>
      </c>
      <c r="G6315">
        <f>IF($A6315="","",Tienda_3!C1515)</f>
        <v>58900</v>
      </c>
      <c r="H6315">
        <f>IF($A6315="","",Tienda_3!D1515)</f>
        <v>5500</v>
      </c>
      <c r="I6315">
        <f>IF($A6315="","",Tienda_3!H1515)</f>
        <v>1</v>
      </c>
      <c r="J6315">
        <f>IF($A6315="",0,IF(AND(OR('Cuadro-de-mando'!$B$4="(Todas)",'Cuadro-de-mando'!$B$4=$A6315),OR('Cuadro-de-mando'!$E$4="(Todas)",'Cuadro-de-mando'!$E$4=$B6315),OR('Cuadro-de-mando'!$H$4="(Todas)",'Cuadro-de-mando'!$H$4=$C6315),OR('Cuadro-de-mando'!$K$4="(Todas)",'Cuadro-de-mando'!$K$4=$E6315),OR('Cuadro-de-mando'!$N$4="(Todos)",'Cuadro-de-mando'!$N$4=$F6315)),1,0))</f>
        <v>1</v>
      </c>
    </row>
    <row r="6316" spans="1:10" x14ac:dyDescent="0.25">
      <c r="A6316" t="str">
        <f>IF(Tienda_3!$A1516="","","Tienda 3")</f>
        <v>Tienda 3</v>
      </c>
      <c r="B6316" t="str">
        <f>IF($A6316="","",Tienda_3!B1516)</f>
        <v>Juguetes</v>
      </c>
      <c r="C6316" t="str">
        <f>IF($A6316="","",Tienda_3!G1516)</f>
        <v>Medellín</v>
      </c>
      <c r="D6316" t="str">
        <f>IF($A6316="","",Tienda_3!F1516)</f>
        <v>Blanca Ramirez</v>
      </c>
      <c r="E6316" t="str">
        <f>IF($A6316="","",Tienda_3!I1516)</f>
        <v>Tarjeta de crédito</v>
      </c>
      <c r="F6316">
        <f>IF($A6316="","",VALUE(RIGHT(Tienda_3!E1516,4)))</f>
        <v>2023</v>
      </c>
      <c r="G6316">
        <f>IF($A6316="","",Tienda_3!C1516)</f>
        <v>20900</v>
      </c>
      <c r="H6316">
        <f>IF($A6316="","",Tienda_3!D1516)</f>
        <v>0</v>
      </c>
      <c r="I6316">
        <f>IF($A6316="","",Tienda_3!H1516)</f>
        <v>5</v>
      </c>
      <c r="J6316">
        <f>IF($A6316="",0,IF(AND(OR('Cuadro-de-mando'!$B$4="(Todas)",'Cuadro-de-mando'!$B$4=$A6316),OR('Cuadro-de-mando'!$E$4="(Todas)",'Cuadro-de-mando'!$E$4=$B6316),OR('Cuadro-de-mando'!$H$4="(Todas)",'Cuadro-de-mando'!$H$4=$C6316),OR('Cuadro-de-mando'!$K$4="(Todas)",'Cuadro-de-mando'!$K$4=$E6316),OR('Cuadro-de-mando'!$N$4="(Todos)",'Cuadro-de-mando'!$N$4=$F6316)),1,0))</f>
        <v>1</v>
      </c>
    </row>
    <row r="6317" spans="1:10" x14ac:dyDescent="0.25">
      <c r="A6317" t="str">
        <f>IF(Tienda_3!$A1517="","","Tienda 3")</f>
        <v>Tienda 3</v>
      </c>
      <c r="B6317" t="str">
        <f>IF($A6317="","",Tienda_3!B1517)</f>
        <v>Electrónicos</v>
      </c>
      <c r="C6317" t="str">
        <f>IF($A6317="","",Tienda_3!G1517)</f>
        <v>Bogotá</v>
      </c>
      <c r="D6317" t="str">
        <f>IF($A6317="","",Tienda_3!F1517)</f>
        <v>Ángel Rodriguez</v>
      </c>
      <c r="E6317" t="str">
        <f>IF($A6317="","",Tienda_3!I1517)</f>
        <v>Tarjeta de crédito</v>
      </c>
      <c r="F6317">
        <f>IF($A6317="","",VALUE(RIGHT(Tienda_3!E1517,4)))</f>
        <v>2022</v>
      </c>
      <c r="G6317">
        <f>IF($A6317="","",Tienda_3!C1517)</f>
        <v>250400</v>
      </c>
      <c r="H6317">
        <f>IF($A6317="","",Tienda_3!D1517)</f>
        <v>11500</v>
      </c>
      <c r="I6317">
        <f>IF($A6317="","",Tienda_3!H1517)</f>
        <v>3</v>
      </c>
      <c r="J6317">
        <f>IF($A6317="",0,IF(AND(OR('Cuadro-de-mando'!$B$4="(Todas)",'Cuadro-de-mando'!$B$4=$A6317),OR('Cuadro-de-mando'!$E$4="(Todas)",'Cuadro-de-mando'!$E$4=$B6317),OR('Cuadro-de-mando'!$H$4="(Todas)",'Cuadro-de-mando'!$H$4=$C6317),OR('Cuadro-de-mando'!$K$4="(Todas)",'Cuadro-de-mando'!$K$4=$E6317),OR('Cuadro-de-mando'!$N$4="(Todos)",'Cuadro-de-mando'!$N$4=$F6317)),1,0))</f>
        <v>1</v>
      </c>
    </row>
    <row r="6318" spans="1:10" x14ac:dyDescent="0.25">
      <c r="A6318" t="str">
        <f>IF(Tienda_3!$A1518="","","Tienda 3")</f>
        <v>Tienda 3</v>
      </c>
      <c r="B6318" t="str">
        <f>IF($A6318="","",Tienda_3!B1518)</f>
        <v>Deportes y diversión</v>
      </c>
      <c r="C6318" t="str">
        <f>IF($A6318="","",Tienda_3!G1518)</f>
        <v>Bogotá</v>
      </c>
      <c r="D6318" t="str">
        <f>IF($A6318="","",Tienda_3!F1518)</f>
        <v>Lucas Olivera</v>
      </c>
      <c r="E6318" t="str">
        <f>IF($A6318="","",Tienda_3!I1518)</f>
        <v>Tarjeta de crédito</v>
      </c>
      <c r="F6318">
        <f>IF($A6318="","",VALUE(RIGHT(Tienda_3!E1518,4)))</f>
        <v>2022</v>
      </c>
      <c r="G6318">
        <f>IF($A6318="","",Tienda_3!C1518)</f>
        <v>62300</v>
      </c>
      <c r="H6318">
        <f>IF($A6318="","",Tienda_3!D1518)</f>
        <v>3700</v>
      </c>
      <c r="I6318">
        <f>IF($A6318="","",Tienda_3!H1518)</f>
        <v>5</v>
      </c>
      <c r="J6318">
        <f>IF($A6318="",0,IF(AND(OR('Cuadro-de-mando'!$B$4="(Todas)",'Cuadro-de-mando'!$B$4=$A6318),OR('Cuadro-de-mando'!$E$4="(Todas)",'Cuadro-de-mando'!$E$4=$B6318),OR('Cuadro-de-mando'!$H$4="(Todas)",'Cuadro-de-mando'!$H$4=$C6318),OR('Cuadro-de-mando'!$K$4="(Todas)",'Cuadro-de-mando'!$K$4=$E6318),OR('Cuadro-de-mando'!$N$4="(Todos)",'Cuadro-de-mando'!$N$4=$F6318)),1,0))</f>
        <v>1</v>
      </c>
    </row>
    <row r="6319" spans="1:10" x14ac:dyDescent="0.25">
      <c r="A6319" t="str">
        <f>IF(Tienda_3!$A1519="","","Tienda 3")</f>
        <v>Tienda 3</v>
      </c>
      <c r="B6319" t="str">
        <f>IF($A6319="","",Tienda_3!B1519)</f>
        <v>Instrumentos musicales</v>
      </c>
      <c r="C6319" t="str">
        <f>IF($A6319="","",Tienda_3!G1519)</f>
        <v>Medellín</v>
      </c>
      <c r="D6319" t="str">
        <f>IF($A6319="","",Tienda_3!F1519)</f>
        <v>Camila Rivera</v>
      </c>
      <c r="E6319" t="str">
        <f>IF($A6319="","",Tienda_3!I1519)</f>
        <v>Nequi</v>
      </c>
      <c r="F6319">
        <f>IF($A6319="","",VALUE(RIGHT(Tienda_3!E1519,4)))</f>
        <v>2021</v>
      </c>
      <c r="G6319">
        <f>IF($A6319="","",Tienda_3!C1519)</f>
        <v>435400</v>
      </c>
      <c r="H6319">
        <f>IF($A6319="","",Tienda_3!D1519)</f>
        <v>23600</v>
      </c>
      <c r="I6319">
        <f>IF($A6319="","",Tienda_3!H1519)</f>
        <v>5</v>
      </c>
      <c r="J6319">
        <f>IF($A6319="",0,IF(AND(OR('Cuadro-de-mando'!$B$4="(Todas)",'Cuadro-de-mando'!$B$4=$A6319),OR('Cuadro-de-mando'!$E$4="(Todas)",'Cuadro-de-mando'!$E$4=$B6319),OR('Cuadro-de-mando'!$H$4="(Todas)",'Cuadro-de-mando'!$H$4=$C6319),OR('Cuadro-de-mando'!$K$4="(Todas)",'Cuadro-de-mando'!$K$4=$E6319),OR('Cuadro-de-mando'!$N$4="(Todos)",'Cuadro-de-mando'!$N$4=$F6319)),1,0))</f>
        <v>1</v>
      </c>
    </row>
    <row r="6320" spans="1:10" x14ac:dyDescent="0.25">
      <c r="A6320" t="str">
        <f>IF(Tienda_3!$A1520="","","Tienda 3")</f>
        <v>Tienda 3</v>
      </c>
      <c r="B6320" t="str">
        <f>IF($A6320="","",Tienda_3!B1520)</f>
        <v>Muebles</v>
      </c>
      <c r="C6320" t="str">
        <f>IF($A6320="","",Tienda_3!G1520)</f>
        <v>Cali</v>
      </c>
      <c r="D6320" t="str">
        <f>IF($A6320="","",Tienda_3!F1520)</f>
        <v>Juliana Costa</v>
      </c>
      <c r="E6320" t="str">
        <f>IF($A6320="","",Tienda_3!I1520)</f>
        <v>Tarjeta de crédito</v>
      </c>
      <c r="F6320">
        <f>IF($A6320="","",VALUE(RIGHT(Tienda_3!E1520,4)))</f>
        <v>2022</v>
      </c>
      <c r="G6320">
        <f>IF($A6320="","",Tienda_3!C1520)</f>
        <v>320000</v>
      </c>
      <c r="H6320">
        <f>IF($A6320="","",Tienda_3!D1520)</f>
        <v>15200</v>
      </c>
      <c r="I6320">
        <f>IF($A6320="","",Tienda_3!H1520)</f>
        <v>4</v>
      </c>
      <c r="J6320">
        <f>IF($A6320="",0,IF(AND(OR('Cuadro-de-mando'!$B$4="(Todas)",'Cuadro-de-mando'!$B$4=$A6320),OR('Cuadro-de-mando'!$E$4="(Todas)",'Cuadro-de-mando'!$E$4=$B6320),OR('Cuadro-de-mando'!$H$4="(Todas)",'Cuadro-de-mando'!$H$4=$C6320),OR('Cuadro-de-mando'!$K$4="(Todas)",'Cuadro-de-mando'!$K$4=$E6320),OR('Cuadro-de-mando'!$N$4="(Todos)",'Cuadro-de-mando'!$N$4=$F6320)),1,0))</f>
        <v>1</v>
      </c>
    </row>
    <row r="6321" spans="1:10" x14ac:dyDescent="0.25">
      <c r="A6321" t="str">
        <f>IF(Tienda_3!$A1521="","","Tienda 3")</f>
        <v>Tienda 3</v>
      </c>
      <c r="B6321" t="str">
        <f>IF($A6321="","",Tienda_3!B1521)</f>
        <v>Instrumentos musicales</v>
      </c>
      <c r="C6321" t="str">
        <f>IF($A6321="","",Tienda_3!G1521)</f>
        <v>Riohacha</v>
      </c>
      <c r="D6321" t="str">
        <f>IF($A6321="","",Tienda_3!F1521)</f>
        <v>Santiago Silva</v>
      </c>
      <c r="E6321" t="str">
        <f>IF($A6321="","",Tienda_3!I1521)</f>
        <v>Tarjeta de crédito</v>
      </c>
      <c r="F6321">
        <f>IF($A6321="","",VALUE(RIGHT(Tienda_3!E1521,4)))</f>
        <v>2020</v>
      </c>
      <c r="G6321">
        <f>IF($A6321="","",Tienda_3!C1521)</f>
        <v>449200</v>
      </c>
      <c r="H6321">
        <f>IF($A6321="","",Tienda_3!D1521)</f>
        <v>26300</v>
      </c>
      <c r="I6321">
        <f>IF($A6321="","",Tienda_3!H1521)</f>
        <v>5</v>
      </c>
      <c r="J6321">
        <f>IF($A6321="",0,IF(AND(OR('Cuadro-de-mando'!$B$4="(Todas)",'Cuadro-de-mando'!$B$4=$A6321),OR('Cuadro-de-mando'!$E$4="(Todas)",'Cuadro-de-mando'!$E$4=$B6321),OR('Cuadro-de-mando'!$H$4="(Todas)",'Cuadro-de-mando'!$H$4=$C6321),OR('Cuadro-de-mando'!$K$4="(Todas)",'Cuadro-de-mando'!$K$4=$E6321),OR('Cuadro-de-mando'!$N$4="(Todos)",'Cuadro-de-mando'!$N$4=$F6321)),1,0))</f>
        <v>1</v>
      </c>
    </row>
    <row r="6322" spans="1:10" x14ac:dyDescent="0.25">
      <c r="A6322" t="str">
        <f>IF(Tienda_3!$A1522="","","Tienda 3")</f>
        <v>Tienda 3</v>
      </c>
      <c r="B6322" t="str">
        <f>IF($A6322="","",Tienda_3!B1522)</f>
        <v>Electrónicos</v>
      </c>
      <c r="C6322" t="str">
        <f>IF($A6322="","",Tienda_3!G1522)</f>
        <v>Bogotá</v>
      </c>
      <c r="D6322" t="str">
        <f>IF($A6322="","",Tienda_3!F1522)</f>
        <v>Izabela de León</v>
      </c>
      <c r="E6322" t="str">
        <f>IF($A6322="","",Tienda_3!I1522)</f>
        <v>Tarjeta de crédito</v>
      </c>
      <c r="F6322">
        <f>IF($A6322="","",VALUE(RIGHT(Tienda_3!E1522,4)))</f>
        <v>2020</v>
      </c>
      <c r="G6322">
        <f>IF($A6322="","",Tienda_3!C1522)</f>
        <v>1520800</v>
      </c>
      <c r="H6322">
        <f>IF($A6322="","",Tienda_3!D1522)</f>
        <v>79200</v>
      </c>
      <c r="I6322">
        <f>IF($A6322="","",Tienda_3!H1522)</f>
        <v>5</v>
      </c>
      <c r="J6322">
        <f>IF($A6322="",0,IF(AND(OR('Cuadro-de-mando'!$B$4="(Todas)",'Cuadro-de-mando'!$B$4=$A6322),OR('Cuadro-de-mando'!$E$4="(Todas)",'Cuadro-de-mando'!$E$4=$B6322),OR('Cuadro-de-mando'!$H$4="(Todas)",'Cuadro-de-mando'!$H$4=$C6322),OR('Cuadro-de-mando'!$K$4="(Todas)",'Cuadro-de-mando'!$K$4=$E6322),OR('Cuadro-de-mando'!$N$4="(Todos)",'Cuadro-de-mando'!$N$4=$F6322)),1,0))</f>
        <v>1</v>
      </c>
    </row>
    <row r="6323" spans="1:10" x14ac:dyDescent="0.25">
      <c r="A6323" t="str">
        <f>IF(Tienda_3!$A1523="","","Tienda 3")</f>
        <v>Tienda 3</v>
      </c>
      <c r="B6323" t="str">
        <f>IF($A6323="","",Tienda_3!B1523)</f>
        <v>Juguetes</v>
      </c>
      <c r="C6323" t="str">
        <f>IF($A6323="","",Tienda_3!G1523)</f>
        <v>Leticia</v>
      </c>
      <c r="D6323" t="str">
        <f>IF($A6323="","",Tienda_3!F1523)</f>
        <v>Rafael Acosta</v>
      </c>
      <c r="E6323" t="str">
        <f>IF($A6323="","",Tienda_3!I1523)</f>
        <v>Tarjeta de crédito</v>
      </c>
      <c r="F6323">
        <f>IF($A6323="","",VALUE(RIGHT(Tienda_3!E1523,4)))</f>
        <v>2021</v>
      </c>
      <c r="G6323">
        <f>IF($A6323="","",Tienda_3!C1523)</f>
        <v>186700</v>
      </c>
      <c r="H6323">
        <f>IF($A6323="","",Tienda_3!D1523)</f>
        <v>10200</v>
      </c>
      <c r="I6323">
        <f>IF($A6323="","",Tienda_3!H1523)</f>
        <v>1</v>
      </c>
      <c r="J6323">
        <f>IF($A6323="",0,IF(AND(OR('Cuadro-de-mando'!$B$4="(Todas)",'Cuadro-de-mando'!$B$4=$A6323),OR('Cuadro-de-mando'!$E$4="(Todas)",'Cuadro-de-mando'!$E$4=$B6323),OR('Cuadro-de-mando'!$H$4="(Todas)",'Cuadro-de-mando'!$H$4=$C6323),OR('Cuadro-de-mando'!$K$4="(Todas)",'Cuadro-de-mando'!$K$4=$E6323),OR('Cuadro-de-mando'!$N$4="(Todos)",'Cuadro-de-mando'!$N$4=$F6323)),1,0))</f>
        <v>1</v>
      </c>
    </row>
    <row r="6324" spans="1:10" x14ac:dyDescent="0.25">
      <c r="A6324" t="str">
        <f>IF(Tienda_3!$A1524="","","Tienda 3")</f>
        <v>Tienda 3</v>
      </c>
      <c r="B6324" t="str">
        <f>IF($A6324="","",Tienda_3!B1524)</f>
        <v>Muebles</v>
      </c>
      <c r="C6324" t="str">
        <f>IF($A6324="","",Tienda_3!G1524)</f>
        <v>Medellín</v>
      </c>
      <c r="D6324" t="str">
        <f>IF($A6324="","",Tienda_3!F1524)</f>
        <v>Maria Alfonso</v>
      </c>
      <c r="E6324" t="str">
        <f>IF($A6324="","",Tienda_3!I1524)</f>
        <v>Tarjeta de crédito</v>
      </c>
      <c r="F6324">
        <f>IF($A6324="","",VALUE(RIGHT(Tienda_3!E1524,4)))</f>
        <v>2023</v>
      </c>
      <c r="G6324">
        <f>IF($A6324="","",Tienda_3!C1524)</f>
        <v>514400</v>
      </c>
      <c r="H6324">
        <f>IF($A6324="","",Tienda_3!D1524)</f>
        <v>27800</v>
      </c>
      <c r="I6324">
        <f>IF($A6324="","",Tienda_3!H1524)</f>
        <v>3</v>
      </c>
      <c r="J6324">
        <f>IF($A6324="",0,IF(AND(OR('Cuadro-de-mando'!$B$4="(Todas)",'Cuadro-de-mando'!$B$4=$A6324),OR('Cuadro-de-mando'!$E$4="(Todas)",'Cuadro-de-mando'!$E$4=$B6324),OR('Cuadro-de-mando'!$H$4="(Todas)",'Cuadro-de-mando'!$H$4=$C6324),OR('Cuadro-de-mando'!$K$4="(Todas)",'Cuadro-de-mando'!$K$4=$E6324),OR('Cuadro-de-mando'!$N$4="(Todos)",'Cuadro-de-mando'!$N$4=$F6324)),1,0))</f>
        <v>1</v>
      </c>
    </row>
    <row r="6325" spans="1:10" x14ac:dyDescent="0.25">
      <c r="A6325" t="str">
        <f>IF(Tienda_3!$A1525="","","Tienda 3")</f>
        <v>Tienda 3</v>
      </c>
      <c r="B6325" t="str">
        <f>IF($A6325="","",Tienda_3!B1525)</f>
        <v>Muebles</v>
      </c>
      <c r="C6325" t="str">
        <f>IF($A6325="","",Tienda_3!G1525)</f>
        <v>Barranquilla</v>
      </c>
      <c r="D6325" t="str">
        <f>IF($A6325="","",Tienda_3!F1525)</f>
        <v>Juliana Costa</v>
      </c>
      <c r="E6325" t="str">
        <f>IF($A6325="","",Tienda_3!I1525)</f>
        <v>Tarjeta de crédito</v>
      </c>
      <c r="F6325">
        <f>IF($A6325="","",VALUE(RIGHT(Tienda_3!E1525,4)))</f>
        <v>2021</v>
      </c>
      <c r="G6325">
        <f>IF($A6325="","",Tienda_3!C1525)</f>
        <v>737600</v>
      </c>
      <c r="H6325">
        <f>IF($A6325="","",Tienda_3!D1525)</f>
        <v>37500</v>
      </c>
      <c r="I6325">
        <f>IF($A6325="","",Tienda_3!H1525)</f>
        <v>4</v>
      </c>
      <c r="J6325">
        <f>IF($A6325="",0,IF(AND(OR('Cuadro-de-mando'!$B$4="(Todas)",'Cuadro-de-mando'!$B$4=$A6325),OR('Cuadro-de-mando'!$E$4="(Todas)",'Cuadro-de-mando'!$E$4=$B6325),OR('Cuadro-de-mando'!$H$4="(Todas)",'Cuadro-de-mando'!$H$4=$C6325),OR('Cuadro-de-mando'!$K$4="(Todas)",'Cuadro-de-mando'!$K$4=$E6325),OR('Cuadro-de-mando'!$N$4="(Todos)",'Cuadro-de-mando'!$N$4=$F6325)),1,0))</f>
        <v>1</v>
      </c>
    </row>
    <row r="6326" spans="1:10" x14ac:dyDescent="0.25">
      <c r="A6326" t="str">
        <f>IF(Tienda_3!$A1526="","","Tienda 3")</f>
        <v>Tienda 3</v>
      </c>
      <c r="B6326" t="str">
        <f>IF($A6326="","",Tienda_3!B1526)</f>
        <v>Muebles</v>
      </c>
      <c r="C6326" t="str">
        <f>IF($A6326="","",Tienda_3!G1526)</f>
        <v>Bogotá</v>
      </c>
      <c r="D6326" t="str">
        <f>IF($A6326="","",Tienda_3!F1526)</f>
        <v>Lucas Olivera</v>
      </c>
      <c r="E6326" t="str">
        <f>IF($A6326="","",Tienda_3!I1526)</f>
        <v>Tarjeta de crédito</v>
      </c>
      <c r="F6326">
        <f>IF($A6326="","",VALUE(RIGHT(Tienda_3!E1526,4)))</f>
        <v>2022</v>
      </c>
      <c r="G6326">
        <f>IF($A6326="","",Tienda_3!C1526)</f>
        <v>263900</v>
      </c>
      <c r="H6326">
        <f>IF($A6326="","",Tienda_3!D1526)</f>
        <v>14500</v>
      </c>
      <c r="I6326">
        <f>IF($A6326="","",Tienda_3!H1526)</f>
        <v>4</v>
      </c>
      <c r="J6326">
        <f>IF($A6326="",0,IF(AND(OR('Cuadro-de-mando'!$B$4="(Todas)",'Cuadro-de-mando'!$B$4=$A6326),OR('Cuadro-de-mando'!$E$4="(Todas)",'Cuadro-de-mando'!$E$4=$B6326),OR('Cuadro-de-mando'!$H$4="(Todas)",'Cuadro-de-mando'!$H$4=$C6326),OR('Cuadro-de-mando'!$K$4="(Todas)",'Cuadro-de-mando'!$K$4=$E6326),OR('Cuadro-de-mando'!$N$4="(Todos)",'Cuadro-de-mando'!$N$4=$F6326)),1,0))</f>
        <v>1</v>
      </c>
    </row>
    <row r="6327" spans="1:10" x14ac:dyDescent="0.25">
      <c r="A6327" t="str">
        <f>IF(Tienda_3!$A1527="","","Tienda 3")</f>
        <v>Tienda 3</v>
      </c>
      <c r="B6327" t="str">
        <f>IF($A6327="","",Tienda_3!B1527)</f>
        <v>Electrónicos</v>
      </c>
      <c r="C6327" t="str">
        <f>IF($A6327="","",Tienda_3!G1527)</f>
        <v>Medellín</v>
      </c>
      <c r="D6327" t="str">
        <f>IF($A6327="","",Tienda_3!F1527)</f>
        <v>Juliana Costa</v>
      </c>
      <c r="E6327" t="str">
        <f>IF($A6327="","",Tienda_3!I1527)</f>
        <v>Tarjeta de crédito</v>
      </c>
      <c r="F6327">
        <f>IF($A6327="","",VALUE(RIGHT(Tienda_3!E1527,4)))</f>
        <v>2023</v>
      </c>
      <c r="G6327">
        <f>IF($A6327="","",Tienda_3!C1527)</f>
        <v>1299700</v>
      </c>
      <c r="H6327">
        <f>IF($A6327="","",Tienda_3!D1527)</f>
        <v>67400</v>
      </c>
      <c r="I6327">
        <f>IF($A6327="","",Tienda_3!H1527)</f>
        <v>1</v>
      </c>
      <c r="J6327">
        <f>IF($A6327="",0,IF(AND(OR('Cuadro-de-mando'!$B$4="(Todas)",'Cuadro-de-mando'!$B$4=$A6327),OR('Cuadro-de-mando'!$E$4="(Todas)",'Cuadro-de-mando'!$E$4=$B6327),OR('Cuadro-de-mando'!$H$4="(Todas)",'Cuadro-de-mando'!$H$4=$C6327),OR('Cuadro-de-mando'!$K$4="(Todas)",'Cuadro-de-mando'!$K$4=$E6327),OR('Cuadro-de-mando'!$N$4="(Todos)",'Cuadro-de-mando'!$N$4=$F6327)),1,0))</f>
        <v>1</v>
      </c>
    </row>
    <row r="6328" spans="1:10" x14ac:dyDescent="0.25">
      <c r="A6328" t="str">
        <f>IF(Tienda_3!$A1528="","","Tienda 3")</f>
        <v>Tienda 3</v>
      </c>
      <c r="B6328" t="str">
        <f>IF($A6328="","",Tienda_3!B1528)</f>
        <v>Artículos para el hogar</v>
      </c>
      <c r="C6328" t="str">
        <f>IF($A6328="","",Tienda_3!G1528)</f>
        <v>Cali</v>
      </c>
      <c r="D6328" t="str">
        <f>IF($A6328="","",Tienda_3!F1528)</f>
        <v>Camila Rivera</v>
      </c>
      <c r="E6328" t="str">
        <f>IF($A6328="","",Tienda_3!I1528)</f>
        <v>Nequi</v>
      </c>
      <c r="F6328">
        <f>IF($A6328="","",VALUE(RIGHT(Tienda_3!E1528,4)))</f>
        <v>2020</v>
      </c>
      <c r="G6328">
        <f>IF($A6328="","",Tienda_3!C1528)</f>
        <v>24500</v>
      </c>
      <c r="H6328">
        <f>IF($A6328="","",Tienda_3!D1528)</f>
        <v>1700</v>
      </c>
      <c r="I6328">
        <f>IF($A6328="","",Tienda_3!H1528)</f>
        <v>3</v>
      </c>
      <c r="J6328">
        <f>IF($A6328="",0,IF(AND(OR('Cuadro-de-mando'!$B$4="(Todas)",'Cuadro-de-mando'!$B$4=$A6328),OR('Cuadro-de-mando'!$E$4="(Todas)",'Cuadro-de-mando'!$E$4=$B6328),OR('Cuadro-de-mando'!$H$4="(Todas)",'Cuadro-de-mando'!$H$4=$C6328),OR('Cuadro-de-mando'!$K$4="(Todas)",'Cuadro-de-mando'!$K$4=$E6328),OR('Cuadro-de-mando'!$N$4="(Todos)",'Cuadro-de-mando'!$N$4=$F6328)),1,0))</f>
        <v>1</v>
      </c>
    </row>
    <row r="6329" spans="1:10" x14ac:dyDescent="0.25">
      <c r="A6329" t="str">
        <f>IF(Tienda_3!$A1529="","","Tienda 3")</f>
        <v>Tienda 3</v>
      </c>
      <c r="B6329" t="str">
        <f>IF($A6329="","",Tienda_3!B1529)</f>
        <v>Instrumentos musicales</v>
      </c>
      <c r="C6329" t="str">
        <f>IF($A6329="","",Tienda_3!G1529)</f>
        <v>Bogotá</v>
      </c>
      <c r="D6329" t="str">
        <f>IF($A6329="","",Tienda_3!F1529)</f>
        <v>Santiago Silva</v>
      </c>
      <c r="E6329" t="str">
        <f>IF($A6329="","",Tienda_3!I1529)</f>
        <v>Tarjeta de crédito</v>
      </c>
      <c r="F6329">
        <f>IF($A6329="","",VALUE(RIGHT(Tienda_3!E1529,4)))</f>
        <v>2022</v>
      </c>
      <c r="G6329">
        <f>IF($A6329="","",Tienda_3!C1529)</f>
        <v>75400</v>
      </c>
      <c r="H6329">
        <f>IF($A6329="","",Tienda_3!D1529)</f>
        <v>10800</v>
      </c>
      <c r="I6329">
        <f>IF($A6329="","",Tienda_3!H1529)</f>
        <v>5</v>
      </c>
      <c r="J6329">
        <f>IF($A6329="",0,IF(AND(OR('Cuadro-de-mando'!$B$4="(Todas)",'Cuadro-de-mando'!$B$4=$A6329),OR('Cuadro-de-mando'!$E$4="(Todas)",'Cuadro-de-mando'!$E$4=$B6329),OR('Cuadro-de-mando'!$H$4="(Todas)",'Cuadro-de-mando'!$H$4=$C6329),OR('Cuadro-de-mando'!$K$4="(Todas)",'Cuadro-de-mando'!$K$4=$E6329),OR('Cuadro-de-mando'!$N$4="(Todos)",'Cuadro-de-mando'!$N$4=$F6329)),1,0))</f>
        <v>1</v>
      </c>
    </row>
    <row r="6330" spans="1:10" x14ac:dyDescent="0.25">
      <c r="A6330" t="str">
        <f>IF(Tienda_3!$A1530="","","Tienda 3")</f>
        <v>Tienda 3</v>
      </c>
      <c r="B6330" t="str">
        <f>IF($A6330="","",Tienda_3!B1530)</f>
        <v>Electrónicos</v>
      </c>
      <c r="C6330" t="str">
        <f>IF($A6330="","",Tienda_3!G1530)</f>
        <v>Medellín</v>
      </c>
      <c r="D6330" t="str">
        <f>IF($A6330="","",Tienda_3!F1530)</f>
        <v>Santiago Silva</v>
      </c>
      <c r="E6330" t="str">
        <f>IF($A6330="","",Tienda_3!I1530)</f>
        <v>Tarjeta de crédito</v>
      </c>
      <c r="F6330">
        <f>IF($A6330="","",VALUE(RIGHT(Tienda_3!E1530,4)))</f>
        <v>2022</v>
      </c>
      <c r="G6330">
        <f>IF($A6330="","",Tienda_3!C1530)</f>
        <v>1196000</v>
      </c>
      <c r="H6330">
        <f>IF($A6330="","",Tienda_3!D1530)</f>
        <v>61900</v>
      </c>
      <c r="I6330">
        <f>IF($A6330="","",Tienda_3!H1530)</f>
        <v>5</v>
      </c>
      <c r="J6330">
        <f>IF($A6330="",0,IF(AND(OR('Cuadro-de-mando'!$B$4="(Todas)",'Cuadro-de-mando'!$B$4=$A6330),OR('Cuadro-de-mando'!$E$4="(Todas)",'Cuadro-de-mando'!$E$4=$B6330),OR('Cuadro-de-mando'!$H$4="(Todas)",'Cuadro-de-mando'!$H$4=$C6330),OR('Cuadro-de-mando'!$K$4="(Todas)",'Cuadro-de-mando'!$K$4=$E6330),OR('Cuadro-de-mando'!$N$4="(Todos)",'Cuadro-de-mando'!$N$4=$F6330)),1,0))</f>
        <v>1</v>
      </c>
    </row>
    <row r="6331" spans="1:10" x14ac:dyDescent="0.25">
      <c r="A6331" t="str">
        <f>IF(Tienda_3!$A1531="","","Tienda 3")</f>
        <v>Tienda 3</v>
      </c>
      <c r="B6331" t="str">
        <f>IF($A6331="","",Tienda_3!B1531)</f>
        <v>Deportes y diversión</v>
      </c>
      <c r="C6331" t="str">
        <f>IF($A6331="","",Tienda_3!G1531)</f>
        <v>Bogotá</v>
      </c>
      <c r="D6331" t="str">
        <f>IF($A6331="","",Tienda_3!F1531)</f>
        <v>Pedro Gomez</v>
      </c>
      <c r="E6331" t="str">
        <f>IF($A6331="","",Tienda_3!I1531)</f>
        <v>Cupón</v>
      </c>
      <c r="F6331">
        <f>IF($A6331="","",VALUE(RIGHT(Tienda_3!E1531,4)))</f>
        <v>2022</v>
      </c>
      <c r="G6331">
        <f>IF($A6331="","",Tienda_3!C1531)</f>
        <v>29800</v>
      </c>
      <c r="H6331">
        <f>IF($A6331="","",Tienda_3!D1531)</f>
        <v>2800</v>
      </c>
      <c r="I6331">
        <f>IF($A6331="","",Tienda_3!H1531)</f>
        <v>5</v>
      </c>
      <c r="J6331">
        <f>IF($A6331="",0,IF(AND(OR('Cuadro-de-mando'!$B$4="(Todas)",'Cuadro-de-mando'!$B$4=$A6331),OR('Cuadro-de-mando'!$E$4="(Todas)",'Cuadro-de-mando'!$E$4=$B6331),OR('Cuadro-de-mando'!$H$4="(Todas)",'Cuadro-de-mando'!$H$4=$C6331),OR('Cuadro-de-mando'!$K$4="(Todas)",'Cuadro-de-mando'!$K$4=$E6331),OR('Cuadro-de-mando'!$N$4="(Todos)",'Cuadro-de-mando'!$N$4=$F6331)),1,0))</f>
        <v>1</v>
      </c>
    </row>
    <row r="6332" spans="1:10" x14ac:dyDescent="0.25">
      <c r="A6332" t="str">
        <f>IF(Tienda_3!$A1532="","","Tienda 3")</f>
        <v>Tienda 3</v>
      </c>
      <c r="B6332" t="str">
        <f>IF($A6332="","",Tienda_3!B1532)</f>
        <v>Electrodomésticos</v>
      </c>
      <c r="C6332" t="str">
        <f>IF($A6332="","",Tienda_3!G1532)</f>
        <v>Medellín</v>
      </c>
      <c r="D6332" t="str">
        <f>IF($A6332="","",Tienda_3!F1532)</f>
        <v>Pedro Gomez</v>
      </c>
      <c r="E6332" t="str">
        <f>IF($A6332="","",Tienda_3!I1532)</f>
        <v>Tarjeta de crédito</v>
      </c>
      <c r="F6332">
        <f>IF($A6332="","",VALUE(RIGHT(Tienda_3!E1532,4)))</f>
        <v>2021</v>
      </c>
      <c r="G6332">
        <f>IF($A6332="","",Tienda_3!C1532)</f>
        <v>468800</v>
      </c>
      <c r="H6332">
        <f>IF($A6332="","",Tienda_3!D1532)</f>
        <v>26000</v>
      </c>
      <c r="I6332">
        <f>IF($A6332="","",Tienda_3!H1532)</f>
        <v>5</v>
      </c>
      <c r="J6332">
        <f>IF($A6332="",0,IF(AND(OR('Cuadro-de-mando'!$B$4="(Todas)",'Cuadro-de-mando'!$B$4=$A6332),OR('Cuadro-de-mando'!$E$4="(Todas)",'Cuadro-de-mando'!$E$4=$B6332),OR('Cuadro-de-mando'!$H$4="(Todas)",'Cuadro-de-mando'!$H$4=$C6332),OR('Cuadro-de-mando'!$K$4="(Todas)",'Cuadro-de-mando'!$K$4=$E6332),OR('Cuadro-de-mando'!$N$4="(Todos)",'Cuadro-de-mando'!$N$4=$F6332)),1,0))</f>
        <v>1</v>
      </c>
    </row>
    <row r="6333" spans="1:10" x14ac:dyDescent="0.25">
      <c r="A6333" t="str">
        <f>IF(Tienda_3!$A1533="","","Tienda 3")</f>
        <v>Tienda 3</v>
      </c>
      <c r="B6333" t="str">
        <f>IF($A6333="","",Tienda_3!B1533)</f>
        <v>Deportes y diversión</v>
      </c>
      <c r="C6333" t="str">
        <f>IF($A6333="","",Tienda_3!G1533)</f>
        <v>Cali</v>
      </c>
      <c r="D6333" t="str">
        <f>IF($A6333="","",Tienda_3!F1533)</f>
        <v>Maria Alfonso</v>
      </c>
      <c r="E6333" t="str">
        <f>IF($A6333="","",Tienda_3!I1533)</f>
        <v>Tarjeta de crédito</v>
      </c>
      <c r="F6333">
        <f>IF($A6333="","",VALUE(RIGHT(Tienda_3!E1533,4)))</f>
        <v>2020</v>
      </c>
      <c r="G6333">
        <f>IF($A6333="","",Tienda_3!C1533)</f>
        <v>63800</v>
      </c>
      <c r="H6333">
        <f>IF($A6333="","",Tienda_3!D1533)</f>
        <v>3600</v>
      </c>
      <c r="I6333">
        <f>IF($A6333="","",Tienda_3!H1533)</f>
        <v>2</v>
      </c>
      <c r="J6333">
        <f>IF($A6333="",0,IF(AND(OR('Cuadro-de-mando'!$B$4="(Todas)",'Cuadro-de-mando'!$B$4=$A6333),OR('Cuadro-de-mando'!$E$4="(Todas)",'Cuadro-de-mando'!$E$4=$B6333),OR('Cuadro-de-mando'!$H$4="(Todas)",'Cuadro-de-mando'!$H$4=$C6333),OR('Cuadro-de-mando'!$K$4="(Todas)",'Cuadro-de-mando'!$K$4=$E6333),OR('Cuadro-de-mando'!$N$4="(Todos)",'Cuadro-de-mando'!$N$4=$F6333)),1,0))</f>
        <v>1</v>
      </c>
    </row>
    <row r="6334" spans="1:10" x14ac:dyDescent="0.25">
      <c r="A6334" t="str">
        <f>IF(Tienda_3!$A1534="","","Tienda 3")</f>
        <v>Tienda 3</v>
      </c>
      <c r="B6334" t="str">
        <f>IF($A6334="","",Tienda_3!B1534)</f>
        <v>Deportes y diversión</v>
      </c>
      <c r="C6334" t="str">
        <f>IF($A6334="","",Tienda_3!G1534)</f>
        <v>Bogotá</v>
      </c>
      <c r="D6334" t="str">
        <f>IF($A6334="","",Tienda_3!F1534)</f>
        <v>Lucas Olivera</v>
      </c>
      <c r="E6334" t="str">
        <f>IF($A6334="","",Tienda_3!I1534)</f>
        <v>Tarjeta de crédito</v>
      </c>
      <c r="F6334">
        <f>IF($A6334="","",VALUE(RIGHT(Tienda_3!E1534,4)))</f>
        <v>2021</v>
      </c>
      <c r="G6334">
        <f>IF($A6334="","",Tienda_3!C1534)</f>
        <v>42700</v>
      </c>
      <c r="H6334">
        <f>IF($A6334="","",Tienda_3!D1534)</f>
        <v>2700</v>
      </c>
      <c r="I6334">
        <f>IF($A6334="","",Tienda_3!H1534)</f>
        <v>4</v>
      </c>
      <c r="J6334">
        <f>IF($A6334="",0,IF(AND(OR('Cuadro-de-mando'!$B$4="(Todas)",'Cuadro-de-mando'!$B$4=$A6334),OR('Cuadro-de-mando'!$E$4="(Todas)",'Cuadro-de-mando'!$E$4=$B6334),OR('Cuadro-de-mando'!$H$4="(Todas)",'Cuadro-de-mando'!$H$4=$C6334),OR('Cuadro-de-mando'!$K$4="(Todas)",'Cuadro-de-mando'!$K$4=$E6334),OR('Cuadro-de-mando'!$N$4="(Todos)",'Cuadro-de-mando'!$N$4=$F6334)),1,0))</f>
        <v>1</v>
      </c>
    </row>
    <row r="6335" spans="1:10" x14ac:dyDescent="0.25">
      <c r="A6335" t="str">
        <f>IF(Tienda_3!$A1535="","","Tienda 3")</f>
        <v>Tienda 3</v>
      </c>
      <c r="B6335" t="str">
        <f>IF($A6335="","",Tienda_3!B1535)</f>
        <v>Deportes y diversión</v>
      </c>
      <c r="C6335" t="str">
        <f>IF($A6335="","",Tienda_3!G1535)</f>
        <v>Medellín</v>
      </c>
      <c r="D6335" t="str">
        <f>IF($A6335="","",Tienda_3!F1535)</f>
        <v>Lucas Olivera</v>
      </c>
      <c r="E6335" t="str">
        <f>IF($A6335="","",Tienda_3!I1535)</f>
        <v>Tarjeta de crédito</v>
      </c>
      <c r="F6335">
        <f>IF($A6335="","",VALUE(RIGHT(Tienda_3!E1535,4)))</f>
        <v>2020</v>
      </c>
      <c r="G6335">
        <f>IF($A6335="","",Tienda_3!C1535)</f>
        <v>12800</v>
      </c>
      <c r="H6335">
        <f>IF($A6335="","",Tienda_3!D1535)</f>
        <v>900</v>
      </c>
      <c r="I6335">
        <f>IF($A6335="","",Tienda_3!H1535)</f>
        <v>1</v>
      </c>
      <c r="J6335">
        <f>IF($A6335="",0,IF(AND(OR('Cuadro-de-mando'!$B$4="(Todas)",'Cuadro-de-mando'!$B$4=$A6335),OR('Cuadro-de-mando'!$E$4="(Todas)",'Cuadro-de-mando'!$E$4=$B6335),OR('Cuadro-de-mando'!$H$4="(Todas)",'Cuadro-de-mando'!$H$4=$C6335),OR('Cuadro-de-mando'!$K$4="(Todas)",'Cuadro-de-mando'!$K$4=$E6335),OR('Cuadro-de-mando'!$N$4="(Todos)",'Cuadro-de-mando'!$N$4=$F6335)),1,0))</f>
        <v>1</v>
      </c>
    </row>
    <row r="6336" spans="1:10" x14ac:dyDescent="0.25">
      <c r="A6336" t="str">
        <f>IF(Tienda_3!$A1536="","","Tienda 3")</f>
        <v>Tienda 3</v>
      </c>
      <c r="B6336" t="str">
        <f>IF($A6336="","",Tienda_3!B1536)</f>
        <v>Muebles</v>
      </c>
      <c r="C6336" t="str">
        <f>IF($A6336="","",Tienda_3!G1536)</f>
        <v>Bogotá</v>
      </c>
      <c r="D6336" t="str">
        <f>IF($A6336="","",Tienda_3!F1536)</f>
        <v>Felipe Santos</v>
      </c>
      <c r="E6336" t="str">
        <f>IF($A6336="","",Tienda_3!I1536)</f>
        <v>Tarjeta de débito</v>
      </c>
      <c r="F6336">
        <f>IF($A6336="","",VALUE(RIGHT(Tienda_3!E1536,4)))</f>
        <v>2020</v>
      </c>
      <c r="G6336">
        <f>IF($A6336="","",Tienda_3!C1536)</f>
        <v>339400</v>
      </c>
      <c r="H6336">
        <f>IF($A6336="","",Tienda_3!D1536)</f>
        <v>16300</v>
      </c>
      <c r="I6336">
        <f>IF($A6336="","",Tienda_3!H1536)</f>
        <v>5</v>
      </c>
      <c r="J6336">
        <f>IF($A6336="",0,IF(AND(OR('Cuadro-de-mando'!$B$4="(Todas)",'Cuadro-de-mando'!$B$4=$A6336),OR('Cuadro-de-mando'!$E$4="(Todas)",'Cuadro-de-mando'!$E$4=$B6336),OR('Cuadro-de-mando'!$H$4="(Todas)",'Cuadro-de-mando'!$H$4=$C6336),OR('Cuadro-de-mando'!$K$4="(Todas)",'Cuadro-de-mando'!$K$4=$E6336),OR('Cuadro-de-mando'!$N$4="(Todos)",'Cuadro-de-mando'!$N$4=$F6336)),1,0))</f>
        <v>1</v>
      </c>
    </row>
    <row r="6337" spans="1:10" x14ac:dyDescent="0.25">
      <c r="A6337" t="str">
        <f>IF(Tienda_3!$A1537="","","Tienda 3")</f>
        <v>Tienda 3</v>
      </c>
      <c r="B6337" t="str">
        <f>IF($A6337="","",Tienda_3!B1537)</f>
        <v>Muebles</v>
      </c>
      <c r="C6337" t="str">
        <f>IF($A6337="","",Tienda_3!G1537)</f>
        <v>Pereira</v>
      </c>
      <c r="D6337" t="str">
        <f>IF($A6337="","",Tienda_3!F1537)</f>
        <v>Camila Rivera</v>
      </c>
      <c r="E6337" t="str">
        <f>IF($A6337="","",Tienda_3!I1537)</f>
        <v>Tarjeta de crédito</v>
      </c>
      <c r="F6337">
        <f>IF($A6337="","",VALUE(RIGHT(Tienda_3!E1537,4)))</f>
        <v>2021</v>
      </c>
      <c r="G6337">
        <f>IF($A6337="","",Tienda_3!C1537)</f>
        <v>291600</v>
      </c>
      <c r="H6337">
        <f>IF($A6337="","",Tienda_3!D1537)</f>
        <v>13700</v>
      </c>
      <c r="I6337">
        <f>IF($A6337="","",Tienda_3!H1537)</f>
        <v>5</v>
      </c>
      <c r="J6337">
        <f>IF($A6337="",0,IF(AND(OR('Cuadro-de-mando'!$B$4="(Todas)",'Cuadro-de-mando'!$B$4=$A6337),OR('Cuadro-de-mando'!$E$4="(Todas)",'Cuadro-de-mando'!$E$4=$B6337),OR('Cuadro-de-mando'!$H$4="(Todas)",'Cuadro-de-mando'!$H$4=$C6337),OR('Cuadro-de-mando'!$K$4="(Todas)",'Cuadro-de-mando'!$K$4=$E6337),OR('Cuadro-de-mando'!$N$4="(Todos)",'Cuadro-de-mando'!$N$4=$F6337)),1,0))</f>
        <v>1</v>
      </c>
    </row>
    <row r="6338" spans="1:10" x14ac:dyDescent="0.25">
      <c r="A6338" t="str">
        <f>IF(Tienda_3!$A1538="","","Tienda 3")</f>
        <v>Tienda 3</v>
      </c>
      <c r="B6338" t="str">
        <f>IF($A6338="","",Tienda_3!B1538)</f>
        <v>Muebles</v>
      </c>
      <c r="C6338" t="str">
        <f>IF($A6338="","",Tienda_3!G1538)</f>
        <v>Bogotá</v>
      </c>
      <c r="D6338" t="str">
        <f>IF($A6338="","",Tienda_3!F1538)</f>
        <v>Santiago Silva</v>
      </c>
      <c r="E6338" t="str">
        <f>IF($A6338="","",Tienda_3!I1538)</f>
        <v>Nequi</v>
      </c>
      <c r="F6338">
        <f>IF($A6338="","",VALUE(RIGHT(Tienda_3!E1538,4)))</f>
        <v>2021</v>
      </c>
      <c r="G6338">
        <f>IF($A6338="","",Tienda_3!C1538)</f>
        <v>472000</v>
      </c>
      <c r="H6338">
        <f>IF($A6338="","",Tienda_3!D1538)</f>
        <v>25800</v>
      </c>
      <c r="I6338">
        <f>IF($A6338="","",Tienda_3!H1538)</f>
        <v>1</v>
      </c>
      <c r="J6338">
        <f>IF($A6338="",0,IF(AND(OR('Cuadro-de-mando'!$B$4="(Todas)",'Cuadro-de-mando'!$B$4=$A6338),OR('Cuadro-de-mando'!$E$4="(Todas)",'Cuadro-de-mando'!$E$4=$B6338),OR('Cuadro-de-mando'!$H$4="(Todas)",'Cuadro-de-mando'!$H$4=$C6338),OR('Cuadro-de-mando'!$K$4="(Todas)",'Cuadro-de-mando'!$K$4=$E6338),OR('Cuadro-de-mando'!$N$4="(Todos)",'Cuadro-de-mando'!$N$4=$F6338)),1,0))</f>
        <v>1</v>
      </c>
    </row>
    <row r="6339" spans="1:10" x14ac:dyDescent="0.25">
      <c r="A6339" t="str">
        <f>IF(Tienda_3!$A1539="","","Tienda 3")</f>
        <v>Tienda 3</v>
      </c>
      <c r="B6339" t="str">
        <f>IF($A6339="","",Tienda_3!B1539)</f>
        <v>Electrónicos</v>
      </c>
      <c r="C6339" t="str">
        <f>IF($A6339="","",Tienda_3!G1539)</f>
        <v>Bogotá</v>
      </c>
      <c r="D6339" t="str">
        <f>IF($A6339="","",Tienda_3!F1539)</f>
        <v>Lucas Olivera</v>
      </c>
      <c r="E6339" t="str">
        <f>IF($A6339="","",Tienda_3!I1539)</f>
        <v>Tarjeta de crédito</v>
      </c>
      <c r="F6339">
        <f>IF($A6339="","",VALUE(RIGHT(Tienda_3!E1539,4)))</f>
        <v>2020</v>
      </c>
      <c r="G6339">
        <f>IF($A6339="","",Tienda_3!C1539)</f>
        <v>192100</v>
      </c>
      <c r="H6339">
        <f>IF($A6339="","",Tienda_3!D1539)</f>
        <v>17000</v>
      </c>
      <c r="I6339">
        <f>IF($A6339="","",Tienda_3!H1539)</f>
        <v>5</v>
      </c>
      <c r="J6339">
        <f>IF($A6339="",0,IF(AND(OR('Cuadro-de-mando'!$B$4="(Todas)",'Cuadro-de-mando'!$B$4=$A6339),OR('Cuadro-de-mando'!$E$4="(Todas)",'Cuadro-de-mando'!$E$4=$B6339),OR('Cuadro-de-mando'!$H$4="(Todas)",'Cuadro-de-mando'!$H$4=$C6339),OR('Cuadro-de-mando'!$K$4="(Todas)",'Cuadro-de-mando'!$K$4=$E6339),OR('Cuadro-de-mando'!$N$4="(Todos)",'Cuadro-de-mando'!$N$4=$F6339)),1,0))</f>
        <v>1</v>
      </c>
    </row>
    <row r="6340" spans="1:10" x14ac:dyDescent="0.25">
      <c r="A6340" t="str">
        <f>IF(Tienda_3!$A1540="","","Tienda 3")</f>
        <v>Tienda 3</v>
      </c>
      <c r="B6340" t="str">
        <f>IF($A6340="","",Tienda_3!B1540)</f>
        <v>Juguetes</v>
      </c>
      <c r="C6340" t="str">
        <f>IF($A6340="","",Tienda_3!G1540)</f>
        <v>Bogotá</v>
      </c>
      <c r="D6340" t="str">
        <f>IF($A6340="","",Tienda_3!F1540)</f>
        <v>Camila Rivera</v>
      </c>
      <c r="E6340" t="str">
        <f>IF($A6340="","",Tienda_3!I1540)</f>
        <v>Tarjeta de crédito</v>
      </c>
      <c r="F6340">
        <f>IF($A6340="","",VALUE(RIGHT(Tienda_3!E1540,4)))</f>
        <v>2022</v>
      </c>
      <c r="G6340">
        <f>IF($A6340="","",Tienda_3!C1540)</f>
        <v>20300</v>
      </c>
      <c r="H6340">
        <f>IF($A6340="","",Tienda_3!D1540)</f>
        <v>4400</v>
      </c>
      <c r="I6340">
        <f>IF($A6340="","",Tienda_3!H1540)</f>
        <v>5</v>
      </c>
      <c r="J6340">
        <f>IF($A6340="",0,IF(AND(OR('Cuadro-de-mando'!$B$4="(Todas)",'Cuadro-de-mando'!$B$4=$A6340),OR('Cuadro-de-mando'!$E$4="(Todas)",'Cuadro-de-mando'!$E$4=$B6340),OR('Cuadro-de-mando'!$H$4="(Todas)",'Cuadro-de-mando'!$H$4=$C6340),OR('Cuadro-de-mando'!$K$4="(Todas)",'Cuadro-de-mando'!$K$4=$E6340),OR('Cuadro-de-mando'!$N$4="(Todos)",'Cuadro-de-mando'!$N$4=$F6340)),1,0))</f>
        <v>1</v>
      </c>
    </row>
    <row r="6341" spans="1:10" x14ac:dyDescent="0.25">
      <c r="A6341" t="str">
        <f>IF(Tienda_3!$A1541="","","Tienda 3")</f>
        <v>Tienda 3</v>
      </c>
      <c r="B6341" t="str">
        <f>IF($A6341="","",Tienda_3!B1541)</f>
        <v>Juguetes</v>
      </c>
      <c r="C6341" t="str">
        <f>IF($A6341="","",Tienda_3!G1541)</f>
        <v>Bogotá</v>
      </c>
      <c r="D6341" t="str">
        <f>IF($A6341="","",Tienda_3!F1541)</f>
        <v>Mariana Herrera</v>
      </c>
      <c r="E6341" t="str">
        <f>IF($A6341="","",Tienda_3!I1541)</f>
        <v>Tarjeta de crédito</v>
      </c>
      <c r="F6341">
        <f>IF($A6341="","",VALUE(RIGHT(Tienda_3!E1541,4)))</f>
        <v>2021</v>
      </c>
      <c r="G6341">
        <f>IF($A6341="","",Tienda_3!C1541)</f>
        <v>20600</v>
      </c>
      <c r="H6341">
        <f>IF($A6341="","",Tienda_3!D1541)</f>
        <v>1300</v>
      </c>
      <c r="I6341">
        <f>IF($A6341="","",Tienda_3!H1541)</f>
        <v>1</v>
      </c>
      <c r="J6341">
        <f>IF($A6341="",0,IF(AND(OR('Cuadro-de-mando'!$B$4="(Todas)",'Cuadro-de-mando'!$B$4=$A6341),OR('Cuadro-de-mando'!$E$4="(Todas)",'Cuadro-de-mando'!$E$4=$B6341),OR('Cuadro-de-mando'!$H$4="(Todas)",'Cuadro-de-mando'!$H$4=$C6341),OR('Cuadro-de-mando'!$K$4="(Todas)",'Cuadro-de-mando'!$K$4=$E6341),OR('Cuadro-de-mando'!$N$4="(Todos)",'Cuadro-de-mando'!$N$4=$F6341)),1,0))</f>
        <v>1</v>
      </c>
    </row>
    <row r="6342" spans="1:10" x14ac:dyDescent="0.25">
      <c r="A6342" t="str">
        <f>IF(Tienda_3!$A1542="","","Tienda 3")</f>
        <v>Tienda 3</v>
      </c>
      <c r="B6342" t="str">
        <f>IF($A6342="","",Tienda_3!B1542)</f>
        <v>Electrodomésticos</v>
      </c>
      <c r="C6342" t="str">
        <f>IF($A6342="","",Tienda_3!G1542)</f>
        <v>Riohacha</v>
      </c>
      <c r="D6342" t="str">
        <f>IF($A6342="","",Tienda_3!F1542)</f>
        <v>Beatriz Morales</v>
      </c>
      <c r="E6342" t="str">
        <f>IF($A6342="","",Tienda_3!I1542)</f>
        <v>Tarjeta de crédito</v>
      </c>
      <c r="F6342">
        <f>IF($A6342="","",VALUE(RIGHT(Tienda_3!E1542,4)))</f>
        <v>2020</v>
      </c>
      <c r="G6342">
        <f>IF($A6342="","",Tienda_3!C1542)</f>
        <v>1276500</v>
      </c>
      <c r="H6342">
        <f>IF($A6342="","",Tienda_3!D1542)</f>
        <v>68400</v>
      </c>
      <c r="I6342">
        <f>IF($A6342="","",Tienda_3!H1542)</f>
        <v>5</v>
      </c>
      <c r="J6342">
        <f>IF($A6342="",0,IF(AND(OR('Cuadro-de-mando'!$B$4="(Todas)",'Cuadro-de-mando'!$B$4=$A6342),OR('Cuadro-de-mando'!$E$4="(Todas)",'Cuadro-de-mando'!$E$4=$B6342),OR('Cuadro-de-mando'!$H$4="(Todas)",'Cuadro-de-mando'!$H$4=$C6342),OR('Cuadro-de-mando'!$K$4="(Todas)",'Cuadro-de-mando'!$K$4=$E6342),OR('Cuadro-de-mando'!$N$4="(Todos)",'Cuadro-de-mando'!$N$4=$F6342)),1,0))</f>
        <v>1</v>
      </c>
    </row>
    <row r="6343" spans="1:10" x14ac:dyDescent="0.25">
      <c r="A6343" t="str">
        <f>IF(Tienda_3!$A1543="","","Tienda 3")</f>
        <v>Tienda 3</v>
      </c>
      <c r="B6343" t="str">
        <f>IF($A6343="","",Tienda_3!B1543)</f>
        <v>Muebles</v>
      </c>
      <c r="C6343" t="str">
        <f>IF($A6343="","",Tienda_3!G1543)</f>
        <v>Medellín</v>
      </c>
      <c r="D6343" t="str">
        <f>IF($A6343="","",Tienda_3!F1543)</f>
        <v>Santiago Silva</v>
      </c>
      <c r="E6343" t="str">
        <f>IF($A6343="","",Tienda_3!I1543)</f>
        <v>Tarjeta de crédito</v>
      </c>
      <c r="F6343">
        <f>IF($A6343="","",VALUE(RIGHT(Tienda_3!E1543,4)))</f>
        <v>2022</v>
      </c>
      <c r="G6343">
        <f>IF($A6343="","",Tienda_3!C1543)</f>
        <v>305900</v>
      </c>
      <c r="H6343">
        <f>IF($A6343="","",Tienda_3!D1543)</f>
        <v>14500</v>
      </c>
      <c r="I6343">
        <f>IF($A6343="","",Tienda_3!H1543)</f>
        <v>3</v>
      </c>
      <c r="J6343">
        <f>IF($A6343="",0,IF(AND(OR('Cuadro-de-mando'!$B$4="(Todas)",'Cuadro-de-mando'!$B$4=$A6343),OR('Cuadro-de-mando'!$E$4="(Todas)",'Cuadro-de-mando'!$E$4=$B6343),OR('Cuadro-de-mando'!$H$4="(Todas)",'Cuadro-de-mando'!$H$4=$C6343),OR('Cuadro-de-mando'!$K$4="(Todas)",'Cuadro-de-mando'!$K$4=$E6343),OR('Cuadro-de-mando'!$N$4="(Todos)",'Cuadro-de-mando'!$N$4=$F6343)),1,0))</f>
        <v>1</v>
      </c>
    </row>
    <row r="6344" spans="1:10" x14ac:dyDescent="0.25">
      <c r="A6344" t="str">
        <f>IF(Tienda_3!$A1544="","","Tienda 3")</f>
        <v>Tienda 3</v>
      </c>
      <c r="B6344" t="str">
        <f>IF($A6344="","",Tienda_3!B1544)</f>
        <v>Electrónicos</v>
      </c>
      <c r="C6344" t="str">
        <f>IF($A6344="","",Tienda_3!G1544)</f>
        <v>Medellín</v>
      </c>
      <c r="D6344" t="str">
        <f>IF($A6344="","",Tienda_3!F1544)</f>
        <v>Rafael Acosta</v>
      </c>
      <c r="E6344" t="str">
        <f>IF($A6344="","",Tienda_3!I1544)</f>
        <v>Tarjeta de crédito</v>
      </c>
      <c r="F6344">
        <f>IF($A6344="","",VALUE(RIGHT(Tienda_3!E1544,4)))</f>
        <v>2022</v>
      </c>
      <c r="G6344">
        <f>IF($A6344="","",Tienda_3!C1544)</f>
        <v>1662200</v>
      </c>
      <c r="H6344">
        <f>IF($A6344="","",Tienda_3!D1544)</f>
        <v>86700</v>
      </c>
      <c r="I6344">
        <f>IF($A6344="","",Tienda_3!H1544)</f>
        <v>5</v>
      </c>
      <c r="J6344">
        <f>IF($A6344="",0,IF(AND(OR('Cuadro-de-mando'!$B$4="(Todas)",'Cuadro-de-mando'!$B$4=$A6344),OR('Cuadro-de-mando'!$E$4="(Todas)",'Cuadro-de-mando'!$E$4=$B6344),OR('Cuadro-de-mando'!$H$4="(Todas)",'Cuadro-de-mando'!$H$4=$C6344),OR('Cuadro-de-mando'!$K$4="(Todas)",'Cuadro-de-mando'!$K$4=$E6344),OR('Cuadro-de-mando'!$N$4="(Todos)",'Cuadro-de-mando'!$N$4=$F6344)),1,0))</f>
        <v>1</v>
      </c>
    </row>
    <row r="6345" spans="1:10" x14ac:dyDescent="0.25">
      <c r="A6345" t="str">
        <f>IF(Tienda_3!$A1545="","","Tienda 3")</f>
        <v>Tienda 3</v>
      </c>
      <c r="B6345" t="str">
        <f>IF($A6345="","",Tienda_3!B1545)</f>
        <v>Muebles</v>
      </c>
      <c r="C6345" t="str">
        <f>IF($A6345="","",Tienda_3!G1545)</f>
        <v>Bogotá</v>
      </c>
      <c r="D6345" t="str">
        <f>IF($A6345="","",Tienda_3!F1545)</f>
        <v>Maria Alfonso</v>
      </c>
      <c r="E6345" t="str">
        <f>IF($A6345="","",Tienda_3!I1545)</f>
        <v>Tarjeta de crédito</v>
      </c>
      <c r="F6345">
        <f>IF($A6345="","",VALUE(RIGHT(Tienda_3!E1545,4)))</f>
        <v>2020</v>
      </c>
      <c r="G6345">
        <f>IF($A6345="","",Tienda_3!C1545)</f>
        <v>237000</v>
      </c>
      <c r="H6345">
        <f>IF($A6345="","",Tienda_3!D1545)</f>
        <v>17300</v>
      </c>
      <c r="I6345">
        <f>IF($A6345="","",Tienda_3!H1545)</f>
        <v>5</v>
      </c>
      <c r="J6345">
        <f>IF($A6345="",0,IF(AND(OR('Cuadro-de-mando'!$B$4="(Todas)",'Cuadro-de-mando'!$B$4=$A6345),OR('Cuadro-de-mando'!$E$4="(Todas)",'Cuadro-de-mando'!$E$4=$B6345),OR('Cuadro-de-mando'!$H$4="(Todas)",'Cuadro-de-mando'!$H$4=$C6345),OR('Cuadro-de-mando'!$K$4="(Todas)",'Cuadro-de-mando'!$K$4=$E6345),OR('Cuadro-de-mando'!$N$4="(Todos)",'Cuadro-de-mando'!$N$4=$F6345)),1,0))</f>
        <v>1</v>
      </c>
    </row>
    <row r="6346" spans="1:10" x14ac:dyDescent="0.25">
      <c r="A6346" t="str">
        <f>IF(Tienda_3!$A1546="","","Tienda 3")</f>
        <v>Tienda 3</v>
      </c>
      <c r="B6346" t="str">
        <f>IF($A6346="","",Tienda_3!B1546)</f>
        <v>Libros</v>
      </c>
      <c r="C6346" t="str">
        <f>IF($A6346="","",Tienda_3!G1546)</f>
        <v>Bogotá</v>
      </c>
      <c r="D6346" t="str">
        <f>IF($A6346="","",Tienda_3!F1546)</f>
        <v>Rafael Acosta</v>
      </c>
      <c r="E6346" t="str">
        <f>IF($A6346="","",Tienda_3!I1546)</f>
        <v>Tarjeta de crédito</v>
      </c>
      <c r="F6346">
        <f>IF($A6346="","",VALUE(RIGHT(Tienda_3!E1546,4)))</f>
        <v>2021</v>
      </c>
      <c r="G6346">
        <f>IF($A6346="","",Tienda_3!C1546)</f>
        <v>31000</v>
      </c>
      <c r="H6346">
        <f>IF($A6346="","",Tienda_3!D1546)</f>
        <v>2300</v>
      </c>
      <c r="I6346">
        <f>IF($A6346="","",Tienda_3!H1546)</f>
        <v>4</v>
      </c>
      <c r="J6346">
        <f>IF($A6346="",0,IF(AND(OR('Cuadro-de-mando'!$B$4="(Todas)",'Cuadro-de-mando'!$B$4=$A6346),OR('Cuadro-de-mando'!$E$4="(Todas)",'Cuadro-de-mando'!$E$4=$B6346),OR('Cuadro-de-mando'!$H$4="(Todas)",'Cuadro-de-mando'!$H$4=$C6346),OR('Cuadro-de-mando'!$K$4="(Todas)",'Cuadro-de-mando'!$K$4=$E6346),OR('Cuadro-de-mando'!$N$4="(Todos)",'Cuadro-de-mando'!$N$4=$F6346)),1,0))</f>
        <v>1</v>
      </c>
    </row>
    <row r="6347" spans="1:10" x14ac:dyDescent="0.25">
      <c r="A6347" t="str">
        <f>IF(Tienda_3!$A1547="","","Tienda 3")</f>
        <v>Tienda 3</v>
      </c>
      <c r="B6347" t="str">
        <f>IF($A6347="","",Tienda_3!B1547)</f>
        <v>Libros</v>
      </c>
      <c r="C6347" t="str">
        <f>IF($A6347="","",Tienda_3!G1547)</f>
        <v>Bogotá</v>
      </c>
      <c r="D6347" t="str">
        <f>IF($A6347="","",Tienda_3!F1547)</f>
        <v>Pedro Gomez</v>
      </c>
      <c r="E6347" t="str">
        <f>IF($A6347="","",Tienda_3!I1547)</f>
        <v>Tarjeta de crédito</v>
      </c>
      <c r="F6347">
        <f>IF($A6347="","",VALUE(RIGHT(Tienda_3!E1547,4)))</f>
        <v>2021</v>
      </c>
      <c r="G6347">
        <f>IF($A6347="","",Tienda_3!C1547)</f>
        <v>44200</v>
      </c>
      <c r="H6347">
        <f>IF($A6347="","",Tienda_3!D1547)</f>
        <v>0</v>
      </c>
      <c r="I6347">
        <f>IF($A6347="","",Tienda_3!H1547)</f>
        <v>5</v>
      </c>
      <c r="J6347">
        <f>IF($A6347="",0,IF(AND(OR('Cuadro-de-mando'!$B$4="(Todas)",'Cuadro-de-mando'!$B$4=$A6347),OR('Cuadro-de-mando'!$E$4="(Todas)",'Cuadro-de-mando'!$E$4=$B6347),OR('Cuadro-de-mando'!$H$4="(Todas)",'Cuadro-de-mando'!$H$4=$C6347),OR('Cuadro-de-mando'!$K$4="(Todas)",'Cuadro-de-mando'!$K$4=$E6347),OR('Cuadro-de-mando'!$N$4="(Todos)",'Cuadro-de-mando'!$N$4=$F6347)),1,0))</f>
        <v>1</v>
      </c>
    </row>
    <row r="6348" spans="1:10" x14ac:dyDescent="0.25">
      <c r="A6348" t="str">
        <f>IF(Tienda_3!$A1548="","","Tienda 3")</f>
        <v>Tienda 3</v>
      </c>
      <c r="B6348" t="str">
        <f>IF($A6348="","",Tienda_3!B1548)</f>
        <v>Libros</v>
      </c>
      <c r="C6348" t="str">
        <f>IF($A6348="","",Tienda_3!G1548)</f>
        <v>Medellín</v>
      </c>
      <c r="D6348" t="str">
        <f>IF($A6348="","",Tienda_3!F1548)</f>
        <v>Izabela de León</v>
      </c>
      <c r="E6348" t="str">
        <f>IF($A6348="","",Tienda_3!I1548)</f>
        <v>Nequi</v>
      </c>
      <c r="F6348">
        <f>IF($A6348="","",VALUE(RIGHT(Tienda_3!E1548,4)))</f>
        <v>2022</v>
      </c>
      <c r="G6348">
        <f>IF($A6348="","",Tienda_3!C1548)</f>
        <v>82000</v>
      </c>
      <c r="H6348">
        <f>IF($A6348="","",Tienda_3!D1548)</f>
        <v>2600</v>
      </c>
      <c r="I6348">
        <f>IF($A6348="","",Tienda_3!H1548)</f>
        <v>5</v>
      </c>
      <c r="J6348">
        <f>IF($A6348="",0,IF(AND(OR('Cuadro-de-mando'!$B$4="(Todas)",'Cuadro-de-mando'!$B$4=$A6348),OR('Cuadro-de-mando'!$E$4="(Todas)",'Cuadro-de-mando'!$E$4=$B6348),OR('Cuadro-de-mando'!$H$4="(Todas)",'Cuadro-de-mando'!$H$4=$C6348),OR('Cuadro-de-mando'!$K$4="(Todas)",'Cuadro-de-mando'!$K$4=$E6348),OR('Cuadro-de-mando'!$N$4="(Todos)",'Cuadro-de-mando'!$N$4=$F6348)),1,0))</f>
        <v>1</v>
      </c>
    </row>
    <row r="6349" spans="1:10" x14ac:dyDescent="0.25">
      <c r="A6349" t="str">
        <f>IF(Tienda_3!$A1549="","","Tienda 3")</f>
        <v>Tienda 3</v>
      </c>
      <c r="B6349" t="str">
        <f>IF($A6349="","",Tienda_3!B1549)</f>
        <v>Electrodomésticos</v>
      </c>
      <c r="C6349" t="str">
        <f>IF($A6349="","",Tienda_3!G1549)</f>
        <v>Bogotá</v>
      </c>
      <c r="D6349" t="str">
        <f>IF($A6349="","",Tienda_3!F1549)</f>
        <v>Juliana Costa</v>
      </c>
      <c r="E6349" t="str">
        <f>IF($A6349="","",Tienda_3!I1549)</f>
        <v>Tarjeta de crédito</v>
      </c>
      <c r="F6349">
        <f>IF($A6349="","",VALUE(RIGHT(Tienda_3!E1549,4)))</f>
        <v>2022</v>
      </c>
      <c r="G6349">
        <f>IF($A6349="","",Tienda_3!C1549)</f>
        <v>1222300</v>
      </c>
      <c r="H6349">
        <f>IF($A6349="","",Tienda_3!D1549)</f>
        <v>65500</v>
      </c>
      <c r="I6349">
        <f>IF($A6349="","",Tienda_3!H1549)</f>
        <v>1</v>
      </c>
      <c r="J6349">
        <f>IF($A6349="",0,IF(AND(OR('Cuadro-de-mando'!$B$4="(Todas)",'Cuadro-de-mando'!$B$4=$A6349),OR('Cuadro-de-mando'!$E$4="(Todas)",'Cuadro-de-mando'!$E$4=$B6349),OR('Cuadro-de-mando'!$H$4="(Todas)",'Cuadro-de-mando'!$H$4=$C6349),OR('Cuadro-de-mando'!$K$4="(Todas)",'Cuadro-de-mando'!$K$4=$E6349),OR('Cuadro-de-mando'!$N$4="(Todos)",'Cuadro-de-mando'!$N$4=$F6349)),1,0))</f>
        <v>1</v>
      </c>
    </row>
    <row r="6350" spans="1:10" x14ac:dyDescent="0.25">
      <c r="A6350" t="str">
        <f>IF(Tienda_3!$A1550="","","Tienda 3")</f>
        <v>Tienda 3</v>
      </c>
      <c r="B6350" t="str">
        <f>IF($A6350="","",Tienda_3!B1550)</f>
        <v>Muebles</v>
      </c>
      <c r="C6350" t="str">
        <f>IF($A6350="","",Tienda_3!G1550)</f>
        <v>Bogotá</v>
      </c>
      <c r="D6350" t="str">
        <f>IF($A6350="","",Tienda_3!F1550)</f>
        <v>Pedro Gomez</v>
      </c>
      <c r="E6350" t="str">
        <f>IF($A6350="","",Tienda_3!I1550)</f>
        <v>Tarjeta de crédito</v>
      </c>
      <c r="F6350">
        <f>IF($A6350="","",VALUE(RIGHT(Tienda_3!E1550,4)))</f>
        <v>2021</v>
      </c>
      <c r="G6350">
        <f>IF($A6350="","",Tienda_3!C1550)</f>
        <v>683200</v>
      </c>
      <c r="H6350">
        <f>IF($A6350="","",Tienda_3!D1550)</f>
        <v>34600</v>
      </c>
      <c r="I6350">
        <f>IF($A6350="","",Tienda_3!H1550)</f>
        <v>2</v>
      </c>
      <c r="J6350">
        <f>IF($A6350="",0,IF(AND(OR('Cuadro-de-mando'!$B$4="(Todas)",'Cuadro-de-mando'!$B$4=$A6350),OR('Cuadro-de-mando'!$E$4="(Todas)",'Cuadro-de-mando'!$E$4=$B6350),OR('Cuadro-de-mando'!$H$4="(Todas)",'Cuadro-de-mando'!$H$4=$C6350),OR('Cuadro-de-mando'!$K$4="(Todas)",'Cuadro-de-mando'!$K$4=$E6350),OR('Cuadro-de-mando'!$N$4="(Todos)",'Cuadro-de-mando'!$N$4=$F6350)),1,0))</f>
        <v>1</v>
      </c>
    </row>
    <row r="6351" spans="1:10" x14ac:dyDescent="0.25">
      <c r="A6351" t="str">
        <f>IF(Tienda_3!$A1551="","","Tienda 3")</f>
        <v>Tienda 3</v>
      </c>
      <c r="B6351" t="str">
        <f>IF($A6351="","",Tienda_3!B1551)</f>
        <v>Electrónicos</v>
      </c>
      <c r="C6351" t="str">
        <f>IF($A6351="","",Tienda_3!G1551)</f>
        <v>Bogotá</v>
      </c>
      <c r="D6351" t="str">
        <f>IF($A6351="","",Tienda_3!F1551)</f>
        <v>Lucas Olivera</v>
      </c>
      <c r="E6351" t="str">
        <f>IF($A6351="","",Tienda_3!I1551)</f>
        <v>Tarjeta de crédito</v>
      </c>
      <c r="F6351">
        <f>IF($A6351="","",VALUE(RIGHT(Tienda_3!E1551,4)))</f>
        <v>2021</v>
      </c>
      <c r="G6351">
        <f>IF($A6351="","",Tienda_3!C1551)</f>
        <v>719800</v>
      </c>
      <c r="H6351">
        <f>IF($A6351="","",Tienda_3!D1551)</f>
        <v>39000</v>
      </c>
      <c r="I6351">
        <f>IF($A6351="","",Tienda_3!H1551)</f>
        <v>3</v>
      </c>
      <c r="J6351">
        <f>IF($A6351="",0,IF(AND(OR('Cuadro-de-mando'!$B$4="(Todas)",'Cuadro-de-mando'!$B$4=$A6351),OR('Cuadro-de-mando'!$E$4="(Todas)",'Cuadro-de-mando'!$E$4=$B6351),OR('Cuadro-de-mando'!$H$4="(Todas)",'Cuadro-de-mando'!$H$4=$C6351),OR('Cuadro-de-mando'!$K$4="(Todas)",'Cuadro-de-mando'!$K$4=$E6351),OR('Cuadro-de-mando'!$N$4="(Todos)",'Cuadro-de-mando'!$N$4=$F6351)),1,0))</f>
        <v>1</v>
      </c>
    </row>
    <row r="6352" spans="1:10" x14ac:dyDescent="0.25">
      <c r="A6352" t="str">
        <f>IF(Tienda_3!$A1552="","","Tienda 3")</f>
        <v>Tienda 3</v>
      </c>
      <c r="B6352" t="str">
        <f>IF($A6352="","",Tienda_3!B1552)</f>
        <v>Electrónicos</v>
      </c>
      <c r="C6352" t="str">
        <f>IF($A6352="","",Tienda_3!G1552)</f>
        <v>Bogotá</v>
      </c>
      <c r="D6352" t="str">
        <f>IF($A6352="","",Tienda_3!F1552)</f>
        <v>Camila Rivera</v>
      </c>
      <c r="E6352" t="str">
        <f>IF($A6352="","",Tienda_3!I1552)</f>
        <v>Nequi</v>
      </c>
      <c r="F6352">
        <f>IF($A6352="","",VALUE(RIGHT(Tienda_3!E1552,4)))</f>
        <v>2020</v>
      </c>
      <c r="G6352">
        <f>IF($A6352="","",Tienda_3!C1552)</f>
        <v>1239100</v>
      </c>
      <c r="H6352">
        <f>IF($A6352="","",Tienda_3!D1552)</f>
        <v>66200</v>
      </c>
      <c r="I6352">
        <f>IF($A6352="","",Tienda_3!H1552)</f>
        <v>5</v>
      </c>
      <c r="J6352">
        <f>IF($A6352="",0,IF(AND(OR('Cuadro-de-mando'!$B$4="(Todas)",'Cuadro-de-mando'!$B$4=$A6352),OR('Cuadro-de-mando'!$E$4="(Todas)",'Cuadro-de-mando'!$E$4=$B6352),OR('Cuadro-de-mando'!$H$4="(Todas)",'Cuadro-de-mando'!$H$4=$C6352),OR('Cuadro-de-mando'!$K$4="(Todas)",'Cuadro-de-mando'!$K$4=$E6352),OR('Cuadro-de-mando'!$N$4="(Todos)",'Cuadro-de-mando'!$N$4=$F6352)),1,0))</f>
        <v>1</v>
      </c>
    </row>
    <row r="6353" spans="1:10" x14ac:dyDescent="0.25">
      <c r="A6353" t="str">
        <f>IF(Tienda_3!$A1553="","","Tienda 3")</f>
        <v>Tienda 3</v>
      </c>
      <c r="B6353" t="str">
        <f>IF($A6353="","",Tienda_3!B1553)</f>
        <v>Muebles</v>
      </c>
      <c r="C6353" t="str">
        <f>IF($A6353="","",Tienda_3!G1553)</f>
        <v>Bogotá</v>
      </c>
      <c r="D6353" t="str">
        <f>IF($A6353="","",Tienda_3!F1553)</f>
        <v>Blanca Ramirez</v>
      </c>
      <c r="E6353" t="str">
        <f>IF($A6353="","",Tienda_3!I1553)</f>
        <v>Tarjeta de crédito</v>
      </c>
      <c r="F6353">
        <f>IF($A6353="","",VALUE(RIGHT(Tienda_3!E1553,4)))</f>
        <v>2022</v>
      </c>
      <c r="G6353">
        <f>IF($A6353="","",Tienda_3!C1553)</f>
        <v>344900</v>
      </c>
      <c r="H6353">
        <f>IF($A6353="","",Tienda_3!D1553)</f>
        <v>18800</v>
      </c>
      <c r="I6353">
        <f>IF($A6353="","",Tienda_3!H1553)</f>
        <v>5</v>
      </c>
      <c r="J6353">
        <f>IF($A6353="",0,IF(AND(OR('Cuadro-de-mando'!$B$4="(Todas)",'Cuadro-de-mando'!$B$4=$A6353),OR('Cuadro-de-mando'!$E$4="(Todas)",'Cuadro-de-mando'!$E$4=$B6353),OR('Cuadro-de-mando'!$H$4="(Todas)",'Cuadro-de-mando'!$H$4=$C6353),OR('Cuadro-de-mando'!$K$4="(Todas)",'Cuadro-de-mando'!$K$4=$E6353),OR('Cuadro-de-mando'!$N$4="(Todos)",'Cuadro-de-mando'!$N$4=$F6353)),1,0))</f>
        <v>1</v>
      </c>
    </row>
    <row r="6354" spans="1:10" x14ac:dyDescent="0.25">
      <c r="A6354" t="str">
        <f>IF(Tienda_3!$A1554="","","Tienda 3")</f>
        <v>Tienda 3</v>
      </c>
      <c r="B6354" t="str">
        <f>IF($A6354="","",Tienda_3!B1554)</f>
        <v>Muebles</v>
      </c>
      <c r="C6354" t="str">
        <f>IF($A6354="","",Tienda_3!G1554)</f>
        <v>Bogotá</v>
      </c>
      <c r="D6354" t="str">
        <f>IF($A6354="","",Tienda_3!F1554)</f>
        <v>Santiago Silva</v>
      </c>
      <c r="E6354" t="str">
        <f>IF($A6354="","",Tienda_3!I1554)</f>
        <v>Tarjeta de débito</v>
      </c>
      <c r="F6354">
        <f>IF($A6354="","",VALUE(RIGHT(Tienda_3!E1554,4)))</f>
        <v>2020</v>
      </c>
      <c r="G6354">
        <f>IF($A6354="","",Tienda_3!C1554)</f>
        <v>823400</v>
      </c>
      <c r="H6354">
        <f>IF($A6354="","",Tienda_3!D1554)</f>
        <v>49900</v>
      </c>
      <c r="I6354">
        <f>IF($A6354="","",Tienda_3!H1554)</f>
        <v>3</v>
      </c>
      <c r="J6354">
        <f>IF($A6354="",0,IF(AND(OR('Cuadro-de-mando'!$B$4="(Todas)",'Cuadro-de-mando'!$B$4=$A6354),OR('Cuadro-de-mando'!$E$4="(Todas)",'Cuadro-de-mando'!$E$4=$B6354),OR('Cuadro-de-mando'!$H$4="(Todas)",'Cuadro-de-mando'!$H$4=$C6354),OR('Cuadro-de-mando'!$K$4="(Todas)",'Cuadro-de-mando'!$K$4=$E6354),OR('Cuadro-de-mando'!$N$4="(Todos)",'Cuadro-de-mando'!$N$4=$F6354)),1,0))</f>
        <v>1</v>
      </c>
    </row>
    <row r="6355" spans="1:10" x14ac:dyDescent="0.25">
      <c r="A6355" t="str">
        <f>IF(Tienda_3!$A1555="","","Tienda 3")</f>
        <v>Tienda 3</v>
      </c>
      <c r="B6355" t="str">
        <f>IF($A6355="","",Tienda_3!B1555)</f>
        <v>Instrumentos musicales</v>
      </c>
      <c r="C6355" t="str">
        <f>IF($A6355="","",Tienda_3!G1555)</f>
        <v>Medellín</v>
      </c>
      <c r="D6355" t="str">
        <f>IF($A6355="","",Tienda_3!F1555)</f>
        <v>Mariana Herrera</v>
      </c>
      <c r="E6355" t="str">
        <f>IF($A6355="","",Tienda_3!I1555)</f>
        <v>Tarjeta de crédito</v>
      </c>
      <c r="F6355">
        <f>IF($A6355="","",VALUE(RIGHT(Tienda_3!E1555,4)))</f>
        <v>2021</v>
      </c>
      <c r="G6355">
        <f>IF($A6355="","",Tienda_3!C1555)</f>
        <v>237800</v>
      </c>
      <c r="H6355">
        <f>IF($A6355="","",Tienda_3!D1555)</f>
        <v>10800</v>
      </c>
      <c r="I6355">
        <f>IF($A6355="","",Tienda_3!H1555)</f>
        <v>5</v>
      </c>
      <c r="J6355">
        <f>IF($A6355="",0,IF(AND(OR('Cuadro-de-mando'!$B$4="(Todas)",'Cuadro-de-mando'!$B$4=$A6355),OR('Cuadro-de-mando'!$E$4="(Todas)",'Cuadro-de-mando'!$E$4=$B6355),OR('Cuadro-de-mando'!$H$4="(Todas)",'Cuadro-de-mando'!$H$4=$C6355),OR('Cuadro-de-mando'!$K$4="(Todas)",'Cuadro-de-mando'!$K$4=$E6355),OR('Cuadro-de-mando'!$N$4="(Todos)",'Cuadro-de-mando'!$N$4=$F6355)),1,0))</f>
        <v>1</v>
      </c>
    </row>
    <row r="6356" spans="1:10" x14ac:dyDescent="0.25">
      <c r="A6356" t="str">
        <f>IF(Tienda_3!$A1556="","","Tienda 3")</f>
        <v>Tienda 3</v>
      </c>
      <c r="B6356" t="str">
        <f>IF($A6356="","",Tienda_3!B1556)</f>
        <v>Muebles</v>
      </c>
      <c r="C6356" t="str">
        <f>IF($A6356="","",Tienda_3!G1556)</f>
        <v>Bogotá</v>
      </c>
      <c r="D6356" t="str">
        <f>IF($A6356="","",Tienda_3!F1556)</f>
        <v>Juliana Costa</v>
      </c>
      <c r="E6356" t="str">
        <f>IF($A6356="","",Tienda_3!I1556)</f>
        <v>Tarjeta de crédito</v>
      </c>
      <c r="F6356">
        <f>IF($A6356="","",VALUE(RIGHT(Tienda_3!E1556,4)))</f>
        <v>2020</v>
      </c>
      <c r="G6356">
        <f>IF($A6356="","",Tienda_3!C1556)</f>
        <v>308800</v>
      </c>
      <c r="H6356">
        <f>IF($A6356="","",Tienda_3!D1556)</f>
        <v>14600</v>
      </c>
      <c r="I6356">
        <f>IF($A6356="","",Tienda_3!H1556)</f>
        <v>4</v>
      </c>
      <c r="J6356">
        <f>IF($A6356="",0,IF(AND(OR('Cuadro-de-mando'!$B$4="(Todas)",'Cuadro-de-mando'!$B$4=$A6356),OR('Cuadro-de-mando'!$E$4="(Todas)",'Cuadro-de-mando'!$E$4=$B6356),OR('Cuadro-de-mando'!$H$4="(Todas)",'Cuadro-de-mando'!$H$4=$C6356),OR('Cuadro-de-mando'!$K$4="(Todas)",'Cuadro-de-mando'!$K$4=$E6356),OR('Cuadro-de-mando'!$N$4="(Todos)",'Cuadro-de-mando'!$N$4=$F6356)),1,0))</f>
        <v>1</v>
      </c>
    </row>
    <row r="6357" spans="1:10" x14ac:dyDescent="0.25">
      <c r="A6357" t="str">
        <f>IF(Tienda_3!$A1557="","","Tienda 3")</f>
        <v>Tienda 3</v>
      </c>
      <c r="B6357" t="str">
        <f>IF($A6357="","",Tienda_3!B1557)</f>
        <v>Deportes y diversión</v>
      </c>
      <c r="C6357" t="str">
        <f>IF($A6357="","",Tienda_3!G1557)</f>
        <v>Cali</v>
      </c>
      <c r="D6357" t="str">
        <f>IF($A6357="","",Tienda_3!F1557)</f>
        <v>Izabela de León</v>
      </c>
      <c r="E6357" t="str">
        <f>IF($A6357="","",Tienda_3!I1557)</f>
        <v>Nequi</v>
      </c>
      <c r="F6357">
        <f>IF($A6357="","",VALUE(RIGHT(Tienda_3!E1557,4)))</f>
        <v>2021</v>
      </c>
      <c r="G6357">
        <f>IF($A6357="","",Tienda_3!C1557)</f>
        <v>45500</v>
      </c>
      <c r="H6357">
        <f>IF($A6357="","",Tienda_3!D1557)</f>
        <v>2800</v>
      </c>
      <c r="I6357">
        <f>IF($A6357="","",Tienda_3!H1557)</f>
        <v>5</v>
      </c>
      <c r="J6357">
        <f>IF($A6357="",0,IF(AND(OR('Cuadro-de-mando'!$B$4="(Todas)",'Cuadro-de-mando'!$B$4=$A6357),OR('Cuadro-de-mando'!$E$4="(Todas)",'Cuadro-de-mando'!$E$4=$B6357),OR('Cuadro-de-mando'!$H$4="(Todas)",'Cuadro-de-mando'!$H$4=$C6357),OR('Cuadro-de-mando'!$K$4="(Todas)",'Cuadro-de-mando'!$K$4=$E6357),OR('Cuadro-de-mando'!$N$4="(Todos)",'Cuadro-de-mando'!$N$4=$F6357)),1,0))</f>
        <v>1</v>
      </c>
    </row>
    <row r="6358" spans="1:10" x14ac:dyDescent="0.25">
      <c r="A6358" t="str">
        <f>IF(Tienda_3!$A1558="","","Tienda 3")</f>
        <v>Tienda 3</v>
      </c>
      <c r="B6358" t="str">
        <f>IF($A6358="","",Tienda_3!B1558)</f>
        <v>Muebles</v>
      </c>
      <c r="C6358" t="str">
        <f>IF($A6358="","",Tienda_3!G1558)</f>
        <v>Medellín</v>
      </c>
      <c r="D6358" t="str">
        <f>IF($A6358="","",Tienda_3!F1558)</f>
        <v>Blanca Ramirez</v>
      </c>
      <c r="E6358" t="str">
        <f>IF($A6358="","",Tienda_3!I1558)</f>
        <v>Tarjeta de crédito</v>
      </c>
      <c r="F6358">
        <f>IF($A6358="","",VALUE(RIGHT(Tienda_3!E1558,4)))</f>
        <v>2021</v>
      </c>
      <c r="G6358">
        <f>IF($A6358="","",Tienda_3!C1558)</f>
        <v>285800</v>
      </c>
      <c r="H6358">
        <f>IF($A6358="","",Tienda_3!D1558)</f>
        <v>13400</v>
      </c>
      <c r="I6358">
        <f>IF($A6358="","",Tienda_3!H1558)</f>
        <v>1</v>
      </c>
      <c r="J6358">
        <f>IF($A6358="",0,IF(AND(OR('Cuadro-de-mando'!$B$4="(Todas)",'Cuadro-de-mando'!$B$4=$A6358),OR('Cuadro-de-mando'!$E$4="(Todas)",'Cuadro-de-mando'!$E$4=$B6358),OR('Cuadro-de-mando'!$H$4="(Todas)",'Cuadro-de-mando'!$H$4=$C6358),OR('Cuadro-de-mando'!$K$4="(Todas)",'Cuadro-de-mando'!$K$4=$E6358),OR('Cuadro-de-mando'!$N$4="(Todos)",'Cuadro-de-mando'!$N$4=$F6358)),1,0))</f>
        <v>1</v>
      </c>
    </row>
    <row r="6359" spans="1:10" x14ac:dyDescent="0.25">
      <c r="A6359" t="str">
        <f>IF(Tienda_3!$A1559="","","Tienda 3")</f>
        <v>Tienda 3</v>
      </c>
      <c r="B6359" t="str">
        <f>IF($A6359="","",Tienda_3!B1559)</f>
        <v>Electrodomésticos</v>
      </c>
      <c r="C6359" t="str">
        <f>IF($A6359="","",Tienda_3!G1559)</f>
        <v>Bogotá</v>
      </c>
      <c r="D6359" t="str">
        <f>IF($A6359="","",Tienda_3!F1559)</f>
        <v>Beatriz Morales</v>
      </c>
      <c r="E6359" t="str">
        <f>IF($A6359="","",Tienda_3!I1559)</f>
        <v>Tarjeta de crédito</v>
      </c>
      <c r="F6359">
        <f>IF($A6359="","",VALUE(RIGHT(Tienda_3!E1559,4)))</f>
        <v>2021</v>
      </c>
      <c r="G6359">
        <f>IF($A6359="","",Tienda_3!C1559)</f>
        <v>1572600</v>
      </c>
      <c r="H6359">
        <f>IF($A6359="","",Tienda_3!D1559)</f>
        <v>84100</v>
      </c>
      <c r="I6359">
        <f>IF($A6359="","",Tienda_3!H1559)</f>
        <v>3</v>
      </c>
      <c r="J6359">
        <f>IF($A6359="",0,IF(AND(OR('Cuadro-de-mando'!$B$4="(Todas)",'Cuadro-de-mando'!$B$4=$A6359),OR('Cuadro-de-mando'!$E$4="(Todas)",'Cuadro-de-mando'!$E$4=$B6359),OR('Cuadro-de-mando'!$H$4="(Todas)",'Cuadro-de-mando'!$H$4=$C6359),OR('Cuadro-de-mando'!$K$4="(Todas)",'Cuadro-de-mando'!$K$4=$E6359),OR('Cuadro-de-mando'!$N$4="(Todos)",'Cuadro-de-mando'!$N$4=$F6359)),1,0))</f>
        <v>1</v>
      </c>
    </row>
    <row r="6360" spans="1:10" x14ac:dyDescent="0.25">
      <c r="A6360" t="str">
        <f>IF(Tienda_3!$A1560="","","Tienda 3")</f>
        <v>Tienda 3</v>
      </c>
      <c r="B6360" t="str">
        <f>IF($A6360="","",Tienda_3!B1560)</f>
        <v>Artículos para el hogar</v>
      </c>
      <c r="C6360" t="str">
        <f>IF($A6360="","",Tienda_3!G1560)</f>
        <v>Pereira</v>
      </c>
      <c r="D6360" t="str">
        <f>IF($A6360="","",Tienda_3!F1560)</f>
        <v>Maria Alfonso</v>
      </c>
      <c r="E6360" t="str">
        <f>IF($A6360="","",Tienda_3!I1560)</f>
        <v>Nequi</v>
      </c>
      <c r="F6360">
        <f>IF($A6360="","",VALUE(RIGHT(Tienda_3!E1560,4)))</f>
        <v>2022</v>
      </c>
      <c r="G6360">
        <f>IF($A6360="","",Tienda_3!C1560)</f>
        <v>215900</v>
      </c>
      <c r="H6360">
        <f>IF($A6360="","",Tienda_3!D1560)</f>
        <v>9700</v>
      </c>
      <c r="I6360">
        <f>IF($A6360="","",Tienda_3!H1560)</f>
        <v>5</v>
      </c>
      <c r="J6360">
        <f>IF($A6360="",0,IF(AND(OR('Cuadro-de-mando'!$B$4="(Todas)",'Cuadro-de-mando'!$B$4=$A6360),OR('Cuadro-de-mando'!$E$4="(Todas)",'Cuadro-de-mando'!$E$4=$B6360),OR('Cuadro-de-mando'!$H$4="(Todas)",'Cuadro-de-mando'!$H$4=$C6360),OR('Cuadro-de-mando'!$K$4="(Todas)",'Cuadro-de-mando'!$K$4=$E6360),OR('Cuadro-de-mando'!$N$4="(Todos)",'Cuadro-de-mando'!$N$4=$F6360)),1,0))</f>
        <v>1</v>
      </c>
    </row>
    <row r="6361" spans="1:10" x14ac:dyDescent="0.25">
      <c r="A6361" t="str">
        <f>IF(Tienda_3!$A1561="","","Tienda 3")</f>
        <v>Tienda 3</v>
      </c>
      <c r="B6361" t="str">
        <f>IF($A6361="","",Tienda_3!B1561)</f>
        <v>Juguetes</v>
      </c>
      <c r="C6361" t="str">
        <f>IF($A6361="","",Tienda_3!G1561)</f>
        <v>Cartagena</v>
      </c>
      <c r="D6361" t="str">
        <f>IF($A6361="","",Tienda_3!F1561)</f>
        <v>Camila Rivera</v>
      </c>
      <c r="E6361" t="str">
        <f>IF($A6361="","",Tienda_3!I1561)</f>
        <v>Tarjeta de crédito</v>
      </c>
      <c r="F6361">
        <f>IF($A6361="","",VALUE(RIGHT(Tienda_3!E1561,4)))</f>
        <v>2021</v>
      </c>
      <c r="G6361">
        <f>IF($A6361="","",Tienda_3!C1561)</f>
        <v>39700</v>
      </c>
      <c r="H6361">
        <f>IF($A6361="","",Tienda_3!D1561)</f>
        <v>0</v>
      </c>
      <c r="I6361">
        <f>IF($A6361="","",Tienda_3!H1561)</f>
        <v>4</v>
      </c>
      <c r="J6361">
        <f>IF($A6361="",0,IF(AND(OR('Cuadro-de-mando'!$B$4="(Todas)",'Cuadro-de-mando'!$B$4=$A6361),OR('Cuadro-de-mando'!$E$4="(Todas)",'Cuadro-de-mando'!$E$4=$B6361),OR('Cuadro-de-mando'!$H$4="(Todas)",'Cuadro-de-mando'!$H$4=$C6361),OR('Cuadro-de-mando'!$K$4="(Todas)",'Cuadro-de-mando'!$K$4=$E6361),OR('Cuadro-de-mando'!$N$4="(Todos)",'Cuadro-de-mando'!$N$4=$F6361)),1,0))</f>
        <v>1</v>
      </c>
    </row>
    <row r="6362" spans="1:10" x14ac:dyDescent="0.25">
      <c r="A6362" t="str">
        <f>IF(Tienda_3!$A1562="","","Tienda 3")</f>
        <v>Tienda 3</v>
      </c>
      <c r="B6362" t="str">
        <f>IF($A6362="","",Tienda_3!B1562)</f>
        <v>Artículos para el hogar</v>
      </c>
      <c r="C6362" t="str">
        <f>IF($A6362="","",Tienda_3!G1562)</f>
        <v>Medellín</v>
      </c>
      <c r="D6362" t="str">
        <f>IF($A6362="","",Tienda_3!F1562)</f>
        <v>Santiago Silva</v>
      </c>
      <c r="E6362" t="str">
        <f>IF($A6362="","",Tienda_3!I1562)</f>
        <v>Tarjeta de crédito</v>
      </c>
      <c r="F6362">
        <f>IF($A6362="","",VALUE(RIGHT(Tienda_3!E1562,4)))</f>
        <v>2022</v>
      </c>
      <c r="G6362">
        <f>IF($A6362="","",Tienda_3!C1562)</f>
        <v>39500</v>
      </c>
      <c r="H6362">
        <f>IF($A6362="","",Tienda_3!D1562)</f>
        <v>9300</v>
      </c>
      <c r="I6362">
        <f>IF($A6362="","",Tienda_3!H1562)</f>
        <v>5</v>
      </c>
      <c r="J6362">
        <f>IF($A6362="",0,IF(AND(OR('Cuadro-de-mando'!$B$4="(Todas)",'Cuadro-de-mando'!$B$4=$A6362),OR('Cuadro-de-mando'!$E$4="(Todas)",'Cuadro-de-mando'!$E$4=$B6362),OR('Cuadro-de-mando'!$H$4="(Todas)",'Cuadro-de-mando'!$H$4=$C6362),OR('Cuadro-de-mando'!$K$4="(Todas)",'Cuadro-de-mando'!$K$4=$E6362),OR('Cuadro-de-mando'!$N$4="(Todos)",'Cuadro-de-mando'!$N$4=$F6362)),1,0))</f>
        <v>1</v>
      </c>
    </row>
    <row r="6363" spans="1:10" x14ac:dyDescent="0.25">
      <c r="A6363" t="str">
        <f>IF(Tienda_3!$A1563="","","Tienda 3")</f>
        <v>Tienda 3</v>
      </c>
      <c r="B6363" t="str">
        <f>IF($A6363="","",Tienda_3!B1563)</f>
        <v>Electrónicos</v>
      </c>
      <c r="C6363" t="str">
        <f>IF($A6363="","",Tienda_3!G1563)</f>
        <v>Bogotá</v>
      </c>
      <c r="D6363" t="str">
        <f>IF($A6363="","",Tienda_3!F1563)</f>
        <v>Rafael Acosta</v>
      </c>
      <c r="E6363" t="str">
        <f>IF($A6363="","",Tienda_3!I1563)</f>
        <v>Tarjeta de crédito</v>
      </c>
      <c r="F6363">
        <f>IF($A6363="","",VALUE(RIGHT(Tienda_3!E1563,4)))</f>
        <v>2023</v>
      </c>
      <c r="G6363">
        <f>IF($A6363="","",Tienda_3!C1563)</f>
        <v>266000</v>
      </c>
      <c r="H6363">
        <f>IF($A6363="","",Tienda_3!D1563)</f>
        <v>14600</v>
      </c>
      <c r="I6363">
        <f>IF($A6363="","",Tienda_3!H1563)</f>
        <v>5</v>
      </c>
      <c r="J6363">
        <f>IF($A6363="",0,IF(AND(OR('Cuadro-de-mando'!$B$4="(Todas)",'Cuadro-de-mando'!$B$4=$A6363),OR('Cuadro-de-mando'!$E$4="(Todas)",'Cuadro-de-mando'!$E$4=$B6363),OR('Cuadro-de-mando'!$H$4="(Todas)",'Cuadro-de-mando'!$H$4=$C6363),OR('Cuadro-de-mando'!$K$4="(Todas)",'Cuadro-de-mando'!$K$4=$E6363),OR('Cuadro-de-mando'!$N$4="(Todos)",'Cuadro-de-mando'!$N$4=$F6363)),1,0))</f>
        <v>1</v>
      </c>
    </row>
    <row r="6364" spans="1:10" x14ac:dyDescent="0.25">
      <c r="A6364" t="str">
        <f>IF(Tienda_3!$A1564="","","Tienda 3")</f>
        <v>Tienda 3</v>
      </c>
      <c r="B6364" t="str">
        <f>IF($A6364="","",Tienda_3!B1564)</f>
        <v>Electrodomésticos</v>
      </c>
      <c r="C6364" t="str">
        <f>IF($A6364="","",Tienda_3!G1564)</f>
        <v>Medellín</v>
      </c>
      <c r="D6364" t="str">
        <f>IF($A6364="","",Tienda_3!F1564)</f>
        <v>Camila Rivera</v>
      </c>
      <c r="E6364" t="str">
        <f>IF($A6364="","",Tienda_3!I1564)</f>
        <v>Tarjeta de crédito</v>
      </c>
      <c r="F6364">
        <f>IF($A6364="","",VALUE(RIGHT(Tienda_3!E1564,4)))</f>
        <v>2020</v>
      </c>
      <c r="G6364">
        <f>IF($A6364="","",Tienda_3!C1564)</f>
        <v>1375400</v>
      </c>
      <c r="H6364">
        <f>IF($A6364="","",Tienda_3!D1564)</f>
        <v>71400</v>
      </c>
      <c r="I6364">
        <f>IF($A6364="","",Tienda_3!H1564)</f>
        <v>5</v>
      </c>
      <c r="J6364">
        <f>IF($A6364="",0,IF(AND(OR('Cuadro-de-mando'!$B$4="(Todas)",'Cuadro-de-mando'!$B$4=$A6364),OR('Cuadro-de-mando'!$E$4="(Todas)",'Cuadro-de-mando'!$E$4=$B6364),OR('Cuadro-de-mando'!$H$4="(Todas)",'Cuadro-de-mando'!$H$4=$C6364),OR('Cuadro-de-mando'!$K$4="(Todas)",'Cuadro-de-mando'!$K$4=$E6364),OR('Cuadro-de-mando'!$N$4="(Todos)",'Cuadro-de-mando'!$N$4=$F6364)),1,0))</f>
        <v>1</v>
      </c>
    </row>
    <row r="6365" spans="1:10" x14ac:dyDescent="0.25">
      <c r="A6365" t="str">
        <f>IF(Tienda_3!$A1565="","","Tienda 3")</f>
        <v>Tienda 3</v>
      </c>
      <c r="B6365" t="str">
        <f>IF($A6365="","",Tienda_3!B1565)</f>
        <v>Deportes y diversión</v>
      </c>
      <c r="C6365" t="str">
        <f>IF($A6365="","",Tienda_3!G1565)</f>
        <v>Bogotá</v>
      </c>
      <c r="D6365" t="str">
        <f>IF($A6365="","",Tienda_3!F1565)</f>
        <v>Juliana Costa</v>
      </c>
      <c r="E6365" t="str">
        <f>IF($A6365="","",Tienda_3!I1565)</f>
        <v>Nequi</v>
      </c>
      <c r="F6365">
        <f>IF($A6365="","",VALUE(RIGHT(Tienda_3!E1565,4)))</f>
        <v>2021</v>
      </c>
      <c r="G6365">
        <f>IF($A6365="","",Tienda_3!C1565)</f>
        <v>35900</v>
      </c>
      <c r="H6365">
        <f>IF($A6365="","",Tienda_3!D1565)</f>
        <v>2400</v>
      </c>
      <c r="I6365">
        <f>IF($A6365="","",Tienda_3!H1565)</f>
        <v>4</v>
      </c>
      <c r="J6365">
        <f>IF($A6365="",0,IF(AND(OR('Cuadro-de-mando'!$B$4="(Todas)",'Cuadro-de-mando'!$B$4=$A6365),OR('Cuadro-de-mando'!$E$4="(Todas)",'Cuadro-de-mando'!$E$4=$B6365),OR('Cuadro-de-mando'!$H$4="(Todas)",'Cuadro-de-mando'!$H$4=$C6365),OR('Cuadro-de-mando'!$K$4="(Todas)",'Cuadro-de-mando'!$K$4=$E6365),OR('Cuadro-de-mando'!$N$4="(Todos)",'Cuadro-de-mando'!$N$4=$F6365)),1,0))</f>
        <v>1</v>
      </c>
    </row>
    <row r="6366" spans="1:10" x14ac:dyDescent="0.25">
      <c r="A6366" t="str">
        <f>IF(Tienda_3!$A1566="","","Tienda 3")</f>
        <v>Tienda 3</v>
      </c>
      <c r="B6366" t="str">
        <f>IF($A6366="","",Tienda_3!B1566)</f>
        <v>Deportes y diversión</v>
      </c>
      <c r="C6366" t="str">
        <f>IF($A6366="","",Tienda_3!G1566)</f>
        <v>Pereira</v>
      </c>
      <c r="D6366" t="str">
        <f>IF($A6366="","",Tienda_3!F1566)</f>
        <v>Lucas Olivera</v>
      </c>
      <c r="E6366" t="str">
        <f>IF($A6366="","",Tienda_3!I1566)</f>
        <v>Tarjeta de crédito</v>
      </c>
      <c r="F6366">
        <f>IF($A6366="","",VALUE(RIGHT(Tienda_3!E1566,4)))</f>
        <v>2020</v>
      </c>
      <c r="G6366">
        <f>IF($A6366="","",Tienda_3!C1566)</f>
        <v>50500</v>
      </c>
      <c r="H6366">
        <f>IF($A6366="","",Tienda_3!D1566)</f>
        <v>2900</v>
      </c>
      <c r="I6366">
        <f>IF($A6366="","",Tienda_3!H1566)</f>
        <v>5</v>
      </c>
      <c r="J6366">
        <f>IF($A6366="",0,IF(AND(OR('Cuadro-de-mando'!$B$4="(Todas)",'Cuadro-de-mando'!$B$4=$A6366),OR('Cuadro-de-mando'!$E$4="(Todas)",'Cuadro-de-mando'!$E$4=$B6366),OR('Cuadro-de-mando'!$H$4="(Todas)",'Cuadro-de-mando'!$H$4=$C6366),OR('Cuadro-de-mando'!$K$4="(Todas)",'Cuadro-de-mando'!$K$4=$E6366),OR('Cuadro-de-mando'!$N$4="(Todos)",'Cuadro-de-mando'!$N$4=$F6366)),1,0))</f>
        <v>1</v>
      </c>
    </row>
    <row r="6367" spans="1:10" x14ac:dyDescent="0.25">
      <c r="A6367" t="str">
        <f>IF(Tienda_3!$A1567="","","Tienda 3")</f>
        <v>Tienda 3</v>
      </c>
      <c r="B6367" t="str">
        <f>IF($A6367="","",Tienda_3!B1567)</f>
        <v>Libros</v>
      </c>
      <c r="C6367" t="str">
        <f>IF($A6367="","",Tienda_3!G1567)</f>
        <v>Medellín</v>
      </c>
      <c r="D6367" t="str">
        <f>IF($A6367="","",Tienda_3!F1567)</f>
        <v>Santiago Silva</v>
      </c>
      <c r="E6367" t="str">
        <f>IF($A6367="","",Tienda_3!I1567)</f>
        <v>Tarjeta de crédito</v>
      </c>
      <c r="F6367">
        <f>IF($A6367="","",VALUE(RIGHT(Tienda_3!E1567,4)))</f>
        <v>2022</v>
      </c>
      <c r="G6367">
        <f>IF($A6367="","",Tienda_3!C1567)</f>
        <v>30300</v>
      </c>
      <c r="H6367">
        <f>IF($A6367="","",Tienda_3!D1567)</f>
        <v>0</v>
      </c>
      <c r="I6367">
        <f>IF($A6367="","",Tienda_3!H1567)</f>
        <v>5</v>
      </c>
      <c r="J6367">
        <f>IF($A6367="",0,IF(AND(OR('Cuadro-de-mando'!$B$4="(Todas)",'Cuadro-de-mando'!$B$4=$A6367),OR('Cuadro-de-mando'!$E$4="(Todas)",'Cuadro-de-mando'!$E$4=$B6367),OR('Cuadro-de-mando'!$H$4="(Todas)",'Cuadro-de-mando'!$H$4=$C6367),OR('Cuadro-de-mando'!$K$4="(Todas)",'Cuadro-de-mando'!$K$4=$E6367),OR('Cuadro-de-mando'!$N$4="(Todos)",'Cuadro-de-mando'!$N$4=$F6367)),1,0))</f>
        <v>1</v>
      </c>
    </row>
    <row r="6368" spans="1:10" x14ac:dyDescent="0.25">
      <c r="A6368" t="str">
        <f>IF(Tienda_3!$A1568="","","Tienda 3")</f>
        <v>Tienda 3</v>
      </c>
      <c r="B6368" t="str">
        <f>IF($A6368="","",Tienda_3!B1568)</f>
        <v>Muebles</v>
      </c>
      <c r="C6368" t="str">
        <f>IF($A6368="","",Tienda_3!G1568)</f>
        <v>Medellín</v>
      </c>
      <c r="D6368" t="str">
        <f>IF($A6368="","",Tienda_3!F1568)</f>
        <v>Beatriz Morales</v>
      </c>
      <c r="E6368" t="str">
        <f>IF($A6368="","",Tienda_3!I1568)</f>
        <v>Nequi</v>
      </c>
      <c r="F6368">
        <f>IF($A6368="","",VALUE(RIGHT(Tienda_3!E1568,4)))</f>
        <v>2022</v>
      </c>
      <c r="G6368">
        <f>IF($A6368="","",Tienda_3!C1568)</f>
        <v>499600</v>
      </c>
      <c r="H6368">
        <f>IF($A6368="","",Tienda_3!D1568)</f>
        <v>31400</v>
      </c>
      <c r="I6368">
        <f>IF($A6368="","",Tienda_3!H1568)</f>
        <v>5</v>
      </c>
      <c r="J6368">
        <f>IF($A6368="",0,IF(AND(OR('Cuadro-de-mando'!$B$4="(Todas)",'Cuadro-de-mando'!$B$4=$A6368),OR('Cuadro-de-mando'!$E$4="(Todas)",'Cuadro-de-mando'!$E$4=$B6368),OR('Cuadro-de-mando'!$H$4="(Todas)",'Cuadro-de-mando'!$H$4=$C6368),OR('Cuadro-de-mando'!$K$4="(Todas)",'Cuadro-de-mando'!$K$4=$E6368),OR('Cuadro-de-mando'!$N$4="(Todos)",'Cuadro-de-mando'!$N$4=$F6368)),1,0))</f>
        <v>1</v>
      </c>
    </row>
    <row r="6369" spans="1:10" x14ac:dyDescent="0.25">
      <c r="A6369" t="str">
        <f>IF(Tienda_3!$A1569="","","Tienda 3")</f>
        <v>Tienda 3</v>
      </c>
      <c r="B6369" t="str">
        <f>IF($A6369="","",Tienda_3!B1569)</f>
        <v>Deportes y diversión</v>
      </c>
      <c r="C6369" t="str">
        <f>IF($A6369="","",Tienda_3!G1569)</f>
        <v>Bogotá</v>
      </c>
      <c r="D6369" t="str">
        <f>IF($A6369="","",Tienda_3!F1569)</f>
        <v>Mariana Herrera</v>
      </c>
      <c r="E6369" t="str">
        <f>IF($A6369="","",Tienda_3!I1569)</f>
        <v>Tarjeta de crédito</v>
      </c>
      <c r="F6369">
        <f>IF($A6369="","",VALUE(RIGHT(Tienda_3!E1569,4)))</f>
        <v>2023</v>
      </c>
      <c r="G6369">
        <f>IF($A6369="","",Tienda_3!C1569)</f>
        <v>99100</v>
      </c>
      <c r="H6369">
        <f>IF($A6369="","",Tienda_3!D1569)</f>
        <v>5500</v>
      </c>
      <c r="I6369">
        <f>IF($A6369="","",Tienda_3!H1569)</f>
        <v>5</v>
      </c>
      <c r="J6369">
        <f>IF($A6369="",0,IF(AND(OR('Cuadro-de-mando'!$B$4="(Todas)",'Cuadro-de-mando'!$B$4=$A6369),OR('Cuadro-de-mando'!$E$4="(Todas)",'Cuadro-de-mando'!$E$4=$B6369),OR('Cuadro-de-mando'!$H$4="(Todas)",'Cuadro-de-mando'!$H$4=$C6369),OR('Cuadro-de-mando'!$K$4="(Todas)",'Cuadro-de-mando'!$K$4=$E6369),OR('Cuadro-de-mando'!$N$4="(Todos)",'Cuadro-de-mando'!$N$4=$F6369)),1,0))</f>
        <v>1</v>
      </c>
    </row>
    <row r="6370" spans="1:10" x14ac:dyDescent="0.25">
      <c r="A6370" t="str">
        <f>IF(Tienda_3!$A1570="","","Tienda 3")</f>
        <v>Tienda 3</v>
      </c>
      <c r="B6370" t="str">
        <f>IF($A6370="","",Tienda_3!B1570)</f>
        <v>Muebles</v>
      </c>
      <c r="C6370" t="str">
        <f>IF($A6370="","",Tienda_3!G1570)</f>
        <v>Bogotá</v>
      </c>
      <c r="D6370" t="str">
        <f>IF($A6370="","",Tienda_3!F1570)</f>
        <v>Blanca Ramirez</v>
      </c>
      <c r="E6370" t="str">
        <f>IF($A6370="","",Tienda_3!I1570)</f>
        <v>Tarjeta de crédito</v>
      </c>
      <c r="F6370">
        <f>IF($A6370="","",VALUE(RIGHT(Tienda_3!E1570,4)))</f>
        <v>2021</v>
      </c>
      <c r="G6370">
        <f>IF($A6370="","",Tienda_3!C1570)</f>
        <v>215000</v>
      </c>
      <c r="H6370">
        <f>IF($A6370="","",Tienda_3!D1570)</f>
        <v>11800</v>
      </c>
      <c r="I6370">
        <f>IF($A6370="","",Tienda_3!H1570)</f>
        <v>5</v>
      </c>
      <c r="J6370">
        <f>IF($A6370="",0,IF(AND(OR('Cuadro-de-mando'!$B$4="(Todas)",'Cuadro-de-mando'!$B$4=$A6370),OR('Cuadro-de-mando'!$E$4="(Todas)",'Cuadro-de-mando'!$E$4=$B6370),OR('Cuadro-de-mando'!$H$4="(Todas)",'Cuadro-de-mando'!$H$4=$C6370),OR('Cuadro-de-mando'!$K$4="(Todas)",'Cuadro-de-mando'!$K$4=$E6370),OR('Cuadro-de-mando'!$N$4="(Todos)",'Cuadro-de-mando'!$N$4=$F6370)),1,0))</f>
        <v>1</v>
      </c>
    </row>
    <row r="6371" spans="1:10" x14ac:dyDescent="0.25">
      <c r="A6371" t="str">
        <f>IF(Tienda_3!$A1571="","","Tienda 3")</f>
        <v>Tienda 3</v>
      </c>
      <c r="B6371" t="str">
        <f>IF($A6371="","",Tienda_3!B1571)</f>
        <v>Libros</v>
      </c>
      <c r="C6371" t="str">
        <f>IF($A6371="","",Tienda_3!G1571)</f>
        <v>Pereira</v>
      </c>
      <c r="D6371" t="str">
        <f>IF($A6371="","",Tienda_3!F1571)</f>
        <v>Lucas Olivera</v>
      </c>
      <c r="E6371" t="str">
        <f>IF($A6371="","",Tienda_3!I1571)</f>
        <v>Tarjeta de crédito</v>
      </c>
      <c r="F6371">
        <f>IF($A6371="","",VALUE(RIGHT(Tienda_3!E1571,4)))</f>
        <v>2023</v>
      </c>
      <c r="G6371">
        <f>IF($A6371="","",Tienda_3!C1571)</f>
        <v>63100</v>
      </c>
      <c r="H6371">
        <f>IF($A6371="","",Tienda_3!D1571)</f>
        <v>1500</v>
      </c>
      <c r="I6371">
        <f>IF($A6371="","",Tienda_3!H1571)</f>
        <v>1</v>
      </c>
      <c r="J6371">
        <f>IF($A6371="",0,IF(AND(OR('Cuadro-de-mando'!$B$4="(Todas)",'Cuadro-de-mando'!$B$4=$A6371),OR('Cuadro-de-mando'!$E$4="(Todas)",'Cuadro-de-mando'!$E$4=$B6371),OR('Cuadro-de-mando'!$H$4="(Todas)",'Cuadro-de-mando'!$H$4=$C6371),OR('Cuadro-de-mando'!$K$4="(Todas)",'Cuadro-de-mando'!$K$4=$E6371),OR('Cuadro-de-mando'!$N$4="(Todos)",'Cuadro-de-mando'!$N$4=$F6371)),1,0))</f>
        <v>1</v>
      </c>
    </row>
    <row r="6372" spans="1:10" x14ac:dyDescent="0.25">
      <c r="A6372" t="str">
        <f>IF(Tienda_3!$A1572="","","Tienda 3")</f>
        <v>Tienda 3</v>
      </c>
      <c r="B6372" t="str">
        <f>IF($A6372="","",Tienda_3!B1572)</f>
        <v>Electrónicos</v>
      </c>
      <c r="C6372" t="str">
        <f>IF($A6372="","",Tienda_3!G1572)</f>
        <v>Medellín</v>
      </c>
      <c r="D6372" t="str">
        <f>IF($A6372="","",Tienda_3!F1572)</f>
        <v>Ángel Rodriguez</v>
      </c>
      <c r="E6372" t="str">
        <f>IF($A6372="","",Tienda_3!I1572)</f>
        <v>Tarjeta de crédito</v>
      </c>
      <c r="F6372">
        <f>IF($A6372="","",VALUE(RIGHT(Tienda_3!E1572,4)))</f>
        <v>2021</v>
      </c>
      <c r="G6372">
        <f>IF($A6372="","",Tienda_3!C1572)</f>
        <v>197100</v>
      </c>
      <c r="H6372">
        <f>IF($A6372="","",Tienda_3!D1572)</f>
        <v>12900</v>
      </c>
      <c r="I6372">
        <f>IF($A6372="","",Tienda_3!H1572)</f>
        <v>3</v>
      </c>
      <c r="J6372">
        <f>IF($A6372="",0,IF(AND(OR('Cuadro-de-mando'!$B$4="(Todas)",'Cuadro-de-mando'!$B$4=$A6372),OR('Cuadro-de-mando'!$E$4="(Todas)",'Cuadro-de-mando'!$E$4=$B6372),OR('Cuadro-de-mando'!$H$4="(Todas)",'Cuadro-de-mando'!$H$4=$C6372),OR('Cuadro-de-mando'!$K$4="(Todas)",'Cuadro-de-mando'!$K$4=$E6372),OR('Cuadro-de-mando'!$N$4="(Todos)",'Cuadro-de-mando'!$N$4=$F6372)),1,0))</f>
        <v>1</v>
      </c>
    </row>
    <row r="6373" spans="1:10" x14ac:dyDescent="0.25">
      <c r="A6373" t="str">
        <f>IF(Tienda_3!$A1573="","","Tienda 3")</f>
        <v>Tienda 3</v>
      </c>
      <c r="B6373" t="str">
        <f>IF($A6373="","",Tienda_3!B1573)</f>
        <v>Artículos para el hogar</v>
      </c>
      <c r="C6373" t="str">
        <f>IF($A6373="","",Tienda_3!G1573)</f>
        <v>Bogotá</v>
      </c>
      <c r="D6373" t="str">
        <f>IF($A6373="","",Tienda_3!F1573)</f>
        <v>Mariana Herrera</v>
      </c>
      <c r="E6373" t="str">
        <f>IF($A6373="","",Tienda_3!I1573)</f>
        <v>Tarjeta de crédito</v>
      </c>
      <c r="F6373">
        <f>IF($A6373="","",VALUE(RIGHT(Tienda_3!E1573,4)))</f>
        <v>2022</v>
      </c>
      <c r="G6373">
        <f>IF($A6373="","",Tienda_3!C1573)</f>
        <v>70400</v>
      </c>
      <c r="H6373">
        <f>IF($A6373="","",Tienda_3!D1573)</f>
        <v>1900</v>
      </c>
      <c r="I6373">
        <f>IF($A6373="","",Tienda_3!H1573)</f>
        <v>5</v>
      </c>
      <c r="J6373">
        <f>IF($A6373="",0,IF(AND(OR('Cuadro-de-mando'!$B$4="(Todas)",'Cuadro-de-mando'!$B$4=$A6373),OR('Cuadro-de-mando'!$E$4="(Todas)",'Cuadro-de-mando'!$E$4=$B6373),OR('Cuadro-de-mando'!$H$4="(Todas)",'Cuadro-de-mando'!$H$4=$C6373),OR('Cuadro-de-mando'!$K$4="(Todas)",'Cuadro-de-mando'!$K$4=$E6373),OR('Cuadro-de-mando'!$N$4="(Todos)",'Cuadro-de-mando'!$N$4=$F6373)),1,0))</f>
        <v>1</v>
      </c>
    </row>
    <row r="6374" spans="1:10" x14ac:dyDescent="0.25">
      <c r="A6374" t="str">
        <f>IF(Tienda_3!$A1574="","","Tienda 3")</f>
        <v>Tienda 3</v>
      </c>
      <c r="B6374" t="str">
        <f>IF($A6374="","",Tienda_3!B1574)</f>
        <v>Muebles</v>
      </c>
      <c r="C6374" t="str">
        <f>IF($A6374="","",Tienda_3!G1574)</f>
        <v>Bogotá</v>
      </c>
      <c r="D6374" t="str">
        <f>IF($A6374="","",Tienda_3!F1574)</f>
        <v>Maria Alfonso</v>
      </c>
      <c r="E6374" t="str">
        <f>IF($A6374="","",Tienda_3!I1574)</f>
        <v>Tarjeta de crédito</v>
      </c>
      <c r="F6374">
        <f>IF($A6374="","",VALUE(RIGHT(Tienda_3!E1574,4)))</f>
        <v>2020</v>
      </c>
      <c r="G6374">
        <f>IF($A6374="","",Tienda_3!C1574)</f>
        <v>280300</v>
      </c>
      <c r="H6374">
        <f>IF($A6374="","",Tienda_3!D1574)</f>
        <v>16000</v>
      </c>
      <c r="I6374">
        <f>IF($A6374="","",Tienda_3!H1574)</f>
        <v>5</v>
      </c>
      <c r="J6374">
        <f>IF($A6374="",0,IF(AND(OR('Cuadro-de-mando'!$B$4="(Todas)",'Cuadro-de-mando'!$B$4=$A6374),OR('Cuadro-de-mando'!$E$4="(Todas)",'Cuadro-de-mando'!$E$4=$B6374),OR('Cuadro-de-mando'!$H$4="(Todas)",'Cuadro-de-mando'!$H$4=$C6374),OR('Cuadro-de-mando'!$K$4="(Todas)",'Cuadro-de-mando'!$K$4=$E6374),OR('Cuadro-de-mando'!$N$4="(Todos)",'Cuadro-de-mando'!$N$4=$F6374)),1,0))</f>
        <v>1</v>
      </c>
    </row>
    <row r="6375" spans="1:10" x14ac:dyDescent="0.25">
      <c r="A6375" t="str">
        <f>IF(Tienda_3!$A1575="","","Tienda 3")</f>
        <v>Tienda 3</v>
      </c>
      <c r="B6375" t="str">
        <f>IF($A6375="","",Tienda_3!B1575)</f>
        <v>Electrodomésticos</v>
      </c>
      <c r="C6375" t="str">
        <f>IF($A6375="","",Tienda_3!G1575)</f>
        <v>Bogotá</v>
      </c>
      <c r="D6375" t="str">
        <f>IF($A6375="","",Tienda_3!F1575)</f>
        <v>Santiago Silva</v>
      </c>
      <c r="E6375" t="str">
        <f>IF($A6375="","",Tienda_3!I1575)</f>
        <v>Tarjeta de crédito</v>
      </c>
      <c r="F6375">
        <f>IF($A6375="","",VALUE(RIGHT(Tienda_3!E1575,4)))</f>
        <v>2022</v>
      </c>
      <c r="G6375">
        <f>IF($A6375="","",Tienda_3!C1575)</f>
        <v>1463100</v>
      </c>
      <c r="H6375">
        <f>IF($A6375="","",Tienda_3!D1575)</f>
        <v>76100</v>
      </c>
      <c r="I6375">
        <f>IF($A6375="","",Tienda_3!H1575)</f>
        <v>1</v>
      </c>
      <c r="J6375">
        <f>IF($A6375="",0,IF(AND(OR('Cuadro-de-mando'!$B$4="(Todas)",'Cuadro-de-mando'!$B$4=$A6375),OR('Cuadro-de-mando'!$E$4="(Todas)",'Cuadro-de-mando'!$E$4=$B6375),OR('Cuadro-de-mando'!$H$4="(Todas)",'Cuadro-de-mando'!$H$4=$C6375),OR('Cuadro-de-mando'!$K$4="(Todas)",'Cuadro-de-mando'!$K$4=$E6375),OR('Cuadro-de-mando'!$N$4="(Todos)",'Cuadro-de-mando'!$N$4=$F6375)),1,0))</f>
        <v>1</v>
      </c>
    </row>
    <row r="6376" spans="1:10" x14ac:dyDescent="0.25">
      <c r="A6376" t="str">
        <f>IF(Tienda_3!$A1576="","","Tienda 3")</f>
        <v>Tienda 3</v>
      </c>
      <c r="B6376" t="str">
        <f>IF($A6376="","",Tienda_3!B1576)</f>
        <v>Juguetes</v>
      </c>
      <c r="C6376" t="str">
        <f>IF($A6376="","",Tienda_3!G1576)</f>
        <v>Bogotá</v>
      </c>
      <c r="D6376" t="str">
        <f>IF($A6376="","",Tienda_3!F1576)</f>
        <v>Rafael Acosta</v>
      </c>
      <c r="E6376" t="str">
        <f>IF($A6376="","",Tienda_3!I1576)</f>
        <v>Cupón</v>
      </c>
      <c r="F6376">
        <f>IF($A6376="","",VALUE(RIGHT(Tienda_3!E1576,4)))</f>
        <v>2021</v>
      </c>
      <c r="G6376">
        <f>IF($A6376="","",Tienda_3!C1576)</f>
        <v>63500</v>
      </c>
      <c r="H6376">
        <f>IF($A6376="","",Tienda_3!D1576)</f>
        <v>1600</v>
      </c>
      <c r="I6376">
        <f>IF($A6376="","",Tienda_3!H1576)</f>
        <v>5</v>
      </c>
      <c r="J6376">
        <f>IF($A6376="",0,IF(AND(OR('Cuadro-de-mando'!$B$4="(Todas)",'Cuadro-de-mando'!$B$4=$A6376),OR('Cuadro-de-mando'!$E$4="(Todas)",'Cuadro-de-mando'!$E$4=$B6376),OR('Cuadro-de-mando'!$H$4="(Todas)",'Cuadro-de-mando'!$H$4=$C6376),OR('Cuadro-de-mando'!$K$4="(Todas)",'Cuadro-de-mando'!$K$4=$E6376),OR('Cuadro-de-mando'!$N$4="(Todos)",'Cuadro-de-mando'!$N$4=$F6376)),1,0))</f>
        <v>1</v>
      </c>
    </row>
    <row r="6377" spans="1:10" x14ac:dyDescent="0.25">
      <c r="A6377" t="str">
        <f>IF(Tienda_3!$A1577="","","Tienda 3")</f>
        <v>Tienda 3</v>
      </c>
      <c r="B6377" t="str">
        <f>IF($A6377="","",Tienda_3!B1577)</f>
        <v>Muebles</v>
      </c>
      <c r="C6377" t="str">
        <f>IF($A6377="","",Tienda_3!G1577)</f>
        <v>Bogotá</v>
      </c>
      <c r="D6377" t="str">
        <f>IF($A6377="","",Tienda_3!F1577)</f>
        <v>Mariana Herrera</v>
      </c>
      <c r="E6377" t="str">
        <f>IF($A6377="","",Tienda_3!I1577)</f>
        <v>Cupón</v>
      </c>
      <c r="F6377">
        <f>IF($A6377="","",VALUE(RIGHT(Tienda_3!E1577,4)))</f>
        <v>2021</v>
      </c>
      <c r="G6377">
        <f>IF($A6377="","",Tienda_3!C1577)</f>
        <v>241500</v>
      </c>
      <c r="H6377">
        <f>IF($A6377="","",Tienda_3!D1577)</f>
        <v>11000</v>
      </c>
      <c r="I6377">
        <f>IF($A6377="","",Tienda_3!H1577)</f>
        <v>5</v>
      </c>
      <c r="J6377">
        <f>IF($A6377="",0,IF(AND(OR('Cuadro-de-mando'!$B$4="(Todas)",'Cuadro-de-mando'!$B$4=$A6377),OR('Cuadro-de-mando'!$E$4="(Todas)",'Cuadro-de-mando'!$E$4=$B6377),OR('Cuadro-de-mando'!$H$4="(Todas)",'Cuadro-de-mando'!$H$4=$C6377),OR('Cuadro-de-mando'!$K$4="(Todas)",'Cuadro-de-mando'!$K$4=$E6377),OR('Cuadro-de-mando'!$N$4="(Todos)",'Cuadro-de-mando'!$N$4=$F6377)),1,0))</f>
        <v>1</v>
      </c>
    </row>
    <row r="6378" spans="1:10" x14ac:dyDescent="0.25">
      <c r="A6378" t="str">
        <f>IF(Tienda_3!$A1578="","","Tienda 3")</f>
        <v>Tienda 3</v>
      </c>
      <c r="B6378" t="str">
        <f>IF($A6378="","",Tienda_3!B1578)</f>
        <v>Libros</v>
      </c>
      <c r="C6378" t="str">
        <f>IF($A6378="","",Tienda_3!G1578)</f>
        <v>Medellín</v>
      </c>
      <c r="D6378" t="str">
        <f>IF($A6378="","",Tienda_3!F1578)</f>
        <v>Santiago Silva</v>
      </c>
      <c r="E6378" t="str">
        <f>IF($A6378="","",Tienda_3!I1578)</f>
        <v>Tarjeta de crédito</v>
      </c>
      <c r="F6378">
        <f>IF($A6378="","",VALUE(RIGHT(Tienda_3!E1578,4)))</f>
        <v>2021</v>
      </c>
      <c r="G6378">
        <f>IF($A6378="","",Tienda_3!C1578)</f>
        <v>35400</v>
      </c>
      <c r="H6378">
        <f>IF($A6378="","",Tienda_3!D1578)</f>
        <v>0</v>
      </c>
      <c r="I6378">
        <f>IF($A6378="","",Tienda_3!H1578)</f>
        <v>2</v>
      </c>
      <c r="J6378">
        <f>IF($A6378="",0,IF(AND(OR('Cuadro-de-mando'!$B$4="(Todas)",'Cuadro-de-mando'!$B$4=$A6378),OR('Cuadro-de-mando'!$E$4="(Todas)",'Cuadro-de-mando'!$E$4=$B6378),OR('Cuadro-de-mando'!$H$4="(Todas)",'Cuadro-de-mando'!$H$4=$C6378),OR('Cuadro-de-mando'!$K$4="(Todas)",'Cuadro-de-mando'!$K$4=$E6378),OR('Cuadro-de-mando'!$N$4="(Todos)",'Cuadro-de-mando'!$N$4=$F6378)),1,0))</f>
        <v>1</v>
      </c>
    </row>
    <row r="6379" spans="1:10" x14ac:dyDescent="0.25">
      <c r="A6379" t="str">
        <f>IF(Tienda_3!$A1579="","","Tienda 3")</f>
        <v>Tienda 3</v>
      </c>
      <c r="B6379" t="str">
        <f>IF($A6379="","",Tienda_3!B1579)</f>
        <v>Artículos para el hogar</v>
      </c>
      <c r="C6379" t="str">
        <f>IF($A6379="","",Tienda_3!G1579)</f>
        <v>Bogotá</v>
      </c>
      <c r="D6379" t="str">
        <f>IF($A6379="","",Tienda_3!F1579)</f>
        <v>Felipe Santos</v>
      </c>
      <c r="E6379" t="str">
        <f>IF($A6379="","",Tienda_3!I1579)</f>
        <v>Cupón</v>
      </c>
      <c r="F6379">
        <f>IF($A6379="","",VALUE(RIGHT(Tienda_3!E1579,4)))</f>
        <v>2022</v>
      </c>
      <c r="G6379">
        <f>IF($A6379="","",Tienda_3!C1579)</f>
        <v>208400</v>
      </c>
      <c r="H6379">
        <f>IF($A6379="","",Tienda_3!D1579)</f>
        <v>12300</v>
      </c>
      <c r="I6379">
        <f>IF($A6379="","",Tienda_3!H1579)</f>
        <v>2</v>
      </c>
      <c r="J6379">
        <f>IF($A6379="",0,IF(AND(OR('Cuadro-de-mando'!$B$4="(Todas)",'Cuadro-de-mando'!$B$4=$A6379),OR('Cuadro-de-mando'!$E$4="(Todas)",'Cuadro-de-mando'!$E$4=$B6379),OR('Cuadro-de-mando'!$H$4="(Todas)",'Cuadro-de-mando'!$H$4=$C6379),OR('Cuadro-de-mando'!$K$4="(Todas)",'Cuadro-de-mando'!$K$4=$E6379),OR('Cuadro-de-mando'!$N$4="(Todos)",'Cuadro-de-mando'!$N$4=$F6379)),1,0))</f>
        <v>1</v>
      </c>
    </row>
    <row r="6380" spans="1:10" x14ac:dyDescent="0.25">
      <c r="A6380" t="str">
        <f>IF(Tienda_3!$A1580="","","Tienda 3")</f>
        <v>Tienda 3</v>
      </c>
      <c r="B6380" t="str">
        <f>IF($A6380="","",Tienda_3!B1580)</f>
        <v>Instrumentos musicales</v>
      </c>
      <c r="C6380" t="str">
        <f>IF($A6380="","",Tienda_3!G1580)</f>
        <v>Bogotá</v>
      </c>
      <c r="D6380" t="str">
        <f>IF($A6380="","",Tienda_3!F1580)</f>
        <v>Juliana Costa</v>
      </c>
      <c r="E6380" t="str">
        <f>IF($A6380="","",Tienda_3!I1580)</f>
        <v>Tarjeta de crédito</v>
      </c>
      <c r="F6380">
        <f>IF($A6380="","",VALUE(RIGHT(Tienda_3!E1580,4)))</f>
        <v>2021</v>
      </c>
      <c r="G6380">
        <f>IF($A6380="","",Tienda_3!C1580)</f>
        <v>55300</v>
      </c>
      <c r="H6380">
        <f>IF($A6380="","",Tienda_3!D1580)</f>
        <v>5300</v>
      </c>
      <c r="I6380">
        <f>IF($A6380="","",Tienda_3!H1580)</f>
        <v>5</v>
      </c>
      <c r="J6380">
        <f>IF($A6380="",0,IF(AND(OR('Cuadro-de-mando'!$B$4="(Todas)",'Cuadro-de-mando'!$B$4=$A6380),OR('Cuadro-de-mando'!$E$4="(Todas)",'Cuadro-de-mando'!$E$4=$B6380),OR('Cuadro-de-mando'!$H$4="(Todas)",'Cuadro-de-mando'!$H$4=$C6380),OR('Cuadro-de-mando'!$K$4="(Todas)",'Cuadro-de-mando'!$K$4=$E6380),OR('Cuadro-de-mando'!$N$4="(Todos)",'Cuadro-de-mando'!$N$4=$F6380)),1,0))</f>
        <v>1</v>
      </c>
    </row>
    <row r="6381" spans="1:10" x14ac:dyDescent="0.25">
      <c r="A6381" t="str">
        <f>IF(Tienda_3!$A1581="","","Tienda 3")</f>
        <v>Tienda 3</v>
      </c>
      <c r="B6381" t="str">
        <f>IF($A6381="","",Tienda_3!B1581)</f>
        <v>Muebles</v>
      </c>
      <c r="C6381" t="str">
        <f>IF($A6381="","",Tienda_3!G1581)</f>
        <v>Cali</v>
      </c>
      <c r="D6381" t="str">
        <f>IF($A6381="","",Tienda_3!F1581)</f>
        <v>Rafael Acosta</v>
      </c>
      <c r="E6381" t="str">
        <f>IF($A6381="","",Tienda_3!I1581)</f>
        <v>Tarjeta de crédito</v>
      </c>
      <c r="F6381">
        <f>IF($A6381="","",VALUE(RIGHT(Tienda_3!E1581,4)))</f>
        <v>2023</v>
      </c>
      <c r="G6381">
        <f>IF($A6381="","",Tienda_3!C1581)</f>
        <v>274900</v>
      </c>
      <c r="H6381">
        <f>IF($A6381="","",Tienda_3!D1581)</f>
        <v>15000</v>
      </c>
      <c r="I6381">
        <f>IF($A6381="","",Tienda_3!H1581)</f>
        <v>4</v>
      </c>
      <c r="J6381">
        <f>IF($A6381="",0,IF(AND(OR('Cuadro-de-mando'!$B$4="(Todas)",'Cuadro-de-mando'!$B$4=$A6381),OR('Cuadro-de-mando'!$E$4="(Todas)",'Cuadro-de-mando'!$E$4=$B6381),OR('Cuadro-de-mando'!$H$4="(Todas)",'Cuadro-de-mando'!$H$4=$C6381),OR('Cuadro-de-mando'!$K$4="(Todas)",'Cuadro-de-mando'!$K$4=$E6381),OR('Cuadro-de-mando'!$N$4="(Todos)",'Cuadro-de-mando'!$N$4=$F6381)),1,0))</f>
        <v>1</v>
      </c>
    </row>
    <row r="6382" spans="1:10" x14ac:dyDescent="0.25">
      <c r="A6382" t="str">
        <f>IF(Tienda_3!$A1582="","","Tienda 3")</f>
        <v>Tienda 3</v>
      </c>
      <c r="B6382" t="str">
        <f>IF($A6382="","",Tienda_3!B1582)</f>
        <v>Muebles</v>
      </c>
      <c r="C6382" t="str">
        <f>IF($A6382="","",Tienda_3!G1582)</f>
        <v>Bogotá</v>
      </c>
      <c r="D6382" t="str">
        <f>IF($A6382="","",Tienda_3!F1582)</f>
        <v>Izabela de León</v>
      </c>
      <c r="E6382" t="str">
        <f>IF($A6382="","",Tienda_3!I1582)</f>
        <v>Tarjeta de crédito</v>
      </c>
      <c r="F6382">
        <f>IF($A6382="","",VALUE(RIGHT(Tienda_3!E1582,4)))</f>
        <v>2022</v>
      </c>
      <c r="G6382">
        <f>IF($A6382="","",Tienda_3!C1582)</f>
        <v>489600</v>
      </c>
      <c r="H6382">
        <f>IF($A6382="","",Tienda_3!D1582)</f>
        <v>26500</v>
      </c>
      <c r="I6382">
        <f>IF($A6382="","",Tienda_3!H1582)</f>
        <v>1</v>
      </c>
      <c r="J6382">
        <f>IF($A6382="",0,IF(AND(OR('Cuadro-de-mando'!$B$4="(Todas)",'Cuadro-de-mando'!$B$4=$A6382),OR('Cuadro-de-mando'!$E$4="(Todas)",'Cuadro-de-mando'!$E$4=$B6382),OR('Cuadro-de-mando'!$H$4="(Todas)",'Cuadro-de-mando'!$H$4=$C6382),OR('Cuadro-de-mando'!$K$4="(Todas)",'Cuadro-de-mando'!$K$4=$E6382),OR('Cuadro-de-mando'!$N$4="(Todos)",'Cuadro-de-mando'!$N$4=$F6382)),1,0))</f>
        <v>1</v>
      </c>
    </row>
    <row r="6383" spans="1:10" x14ac:dyDescent="0.25">
      <c r="A6383" t="str">
        <f>IF(Tienda_3!$A1583="","","Tienda 3")</f>
        <v>Tienda 3</v>
      </c>
      <c r="B6383" t="str">
        <f>IF($A6383="","",Tienda_3!B1583)</f>
        <v>Libros</v>
      </c>
      <c r="C6383" t="str">
        <f>IF($A6383="","",Tienda_3!G1583)</f>
        <v>Bogotá</v>
      </c>
      <c r="D6383" t="str">
        <f>IF($A6383="","",Tienda_3!F1583)</f>
        <v>Santiago Silva</v>
      </c>
      <c r="E6383" t="str">
        <f>IF($A6383="","",Tienda_3!I1583)</f>
        <v>Tarjeta de crédito</v>
      </c>
      <c r="F6383">
        <f>IF($A6383="","",VALUE(RIGHT(Tienda_3!E1583,4)))</f>
        <v>2021</v>
      </c>
      <c r="G6383">
        <f>IF($A6383="","",Tienda_3!C1583)</f>
        <v>41800</v>
      </c>
      <c r="H6383">
        <f>IF($A6383="","",Tienda_3!D1583)</f>
        <v>0</v>
      </c>
      <c r="I6383">
        <f>IF($A6383="","",Tienda_3!H1583)</f>
        <v>4</v>
      </c>
      <c r="J6383">
        <f>IF($A6383="",0,IF(AND(OR('Cuadro-de-mando'!$B$4="(Todas)",'Cuadro-de-mando'!$B$4=$A6383),OR('Cuadro-de-mando'!$E$4="(Todas)",'Cuadro-de-mando'!$E$4=$B6383),OR('Cuadro-de-mando'!$H$4="(Todas)",'Cuadro-de-mando'!$H$4=$C6383),OR('Cuadro-de-mando'!$K$4="(Todas)",'Cuadro-de-mando'!$K$4=$E6383),OR('Cuadro-de-mando'!$N$4="(Todos)",'Cuadro-de-mando'!$N$4=$F6383)),1,0))</f>
        <v>1</v>
      </c>
    </row>
    <row r="6384" spans="1:10" x14ac:dyDescent="0.25">
      <c r="A6384" t="str">
        <f>IF(Tienda_3!$A1584="","","Tienda 3")</f>
        <v>Tienda 3</v>
      </c>
      <c r="B6384" t="str">
        <f>IF($A6384="","",Tienda_3!B1584)</f>
        <v>Deportes y diversión</v>
      </c>
      <c r="C6384" t="str">
        <f>IF($A6384="","",Tienda_3!G1584)</f>
        <v>Bogotá</v>
      </c>
      <c r="D6384" t="str">
        <f>IF($A6384="","",Tienda_3!F1584)</f>
        <v>Felipe Santos</v>
      </c>
      <c r="E6384" t="str">
        <f>IF($A6384="","",Tienda_3!I1584)</f>
        <v>Tarjeta de crédito</v>
      </c>
      <c r="F6384">
        <f>IF($A6384="","",VALUE(RIGHT(Tienda_3!E1584,4)))</f>
        <v>2022</v>
      </c>
      <c r="G6384">
        <f>IF($A6384="","",Tienda_3!C1584)</f>
        <v>53200</v>
      </c>
      <c r="H6384">
        <f>IF($A6384="","",Tienda_3!D1584)</f>
        <v>1000</v>
      </c>
      <c r="I6384">
        <f>IF($A6384="","",Tienda_3!H1584)</f>
        <v>4</v>
      </c>
      <c r="J6384">
        <f>IF($A6384="",0,IF(AND(OR('Cuadro-de-mando'!$B$4="(Todas)",'Cuadro-de-mando'!$B$4=$A6384),OR('Cuadro-de-mando'!$E$4="(Todas)",'Cuadro-de-mando'!$E$4=$B6384),OR('Cuadro-de-mando'!$H$4="(Todas)",'Cuadro-de-mando'!$H$4=$C6384),OR('Cuadro-de-mando'!$K$4="(Todas)",'Cuadro-de-mando'!$K$4=$E6384),OR('Cuadro-de-mando'!$N$4="(Todos)",'Cuadro-de-mando'!$N$4=$F6384)),1,0))</f>
        <v>1</v>
      </c>
    </row>
    <row r="6385" spans="1:10" x14ac:dyDescent="0.25">
      <c r="A6385" t="str">
        <f>IF(Tienda_3!$A1585="","","Tienda 3")</f>
        <v>Tienda 3</v>
      </c>
      <c r="B6385" t="str">
        <f>IF($A6385="","",Tienda_3!B1585)</f>
        <v>Electrodomésticos</v>
      </c>
      <c r="C6385" t="str">
        <f>IF($A6385="","",Tienda_3!G1585)</f>
        <v>Barranquilla</v>
      </c>
      <c r="D6385" t="str">
        <f>IF($A6385="","",Tienda_3!F1585)</f>
        <v>Felipe Santos</v>
      </c>
      <c r="E6385" t="str">
        <f>IF($A6385="","",Tienda_3!I1585)</f>
        <v>Tarjeta de crédito</v>
      </c>
      <c r="F6385">
        <f>IF($A6385="","",VALUE(RIGHT(Tienda_3!E1585,4)))</f>
        <v>2020</v>
      </c>
      <c r="G6385">
        <f>IF($A6385="","",Tienda_3!C1585)</f>
        <v>2418200</v>
      </c>
      <c r="H6385">
        <f>IF($A6385="","",Tienda_3!D1585)</f>
        <v>126900</v>
      </c>
      <c r="I6385">
        <f>IF($A6385="","",Tienda_3!H1585)</f>
        <v>4</v>
      </c>
      <c r="J6385">
        <f>IF($A6385="",0,IF(AND(OR('Cuadro-de-mando'!$B$4="(Todas)",'Cuadro-de-mando'!$B$4=$A6385),OR('Cuadro-de-mando'!$E$4="(Todas)",'Cuadro-de-mando'!$E$4=$B6385),OR('Cuadro-de-mando'!$H$4="(Todas)",'Cuadro-de-mando'!$H$4=$C6385),OR('Cuadro-de-mando'!$K$4="(Todas)",'Cuadro-de-mando'!$K$4=$E6385),OR('Cuadro-de-mando'!$N$4="(Todos)",'Cuadro-de-mando'!$N$4=$F6385)),1,0))</f>
        <v>1</v>
      </c>
    </row>
    <row r="6386" spans="1:10" x14ac:dyDescent="0.25">
      <c r="A6386" t="str">
        <f>IF(Tienda_3!$A1586="","","Tienda 3")</f>
        <v>Tienda 3</v>
      </c>
      <c r="B6386" t="str">
        <f>IF($A6386="","",Tienda_3!B1586)</f>
        <v>Electrodomésticos</v>
      </c>
      <c r="C6386" t="str">
        <f>IF($A6386="","",Tienda_3!G1586)</f>
        <v>Pereira</v>
      </c>
      <c r="D6386" t="str">
        <f>IF($A6386="","",Tienda_3!F1586)</f>
        <v>Blanca Ramirez</v>
      </c>
      <c r="E6386" t="str">
        <f>IF($A6386="","",Tienda_3!I1586)</f>
        <v>Nequi</v>
      </c>
      <c r="F6386">
        <f>IF($A6386="","",VALUE(RIGHT(Tienda_3!E1586,4)))</f>
        <v>2021</v>
      </c>
      <c r="G6386">
        <f>IF($A6386="","",Tienda_3!C1586)</f>
        <v>2159000</v>
      </c>
      <c r="H6386">
        <f>IF($A6386="","",Tienda_3!D1586)</f>
        <v>115600</v>
      </c>
      <c r="I6386">
        <f>IF($A6386="","",Tienda_3!H1586)</f>
        <v>4</v>
      </c>
      <c r="J6386">
        <f>IF($A6386="",0,IF(AND(OR('Cuadro-de-mando'!$B$4="(Todas)",'Cuadro-de-mando'!$B$4=$A6386),OR('Cuadro-de-mando'!$E$4="(Todas)",'Cuadro-de-mando'!$E$4=$B6386),OR('Cuadro-de-mando'!$H$4="(Todas)",'Cuadro-de-mando'!$H$4=$C6386),OR('Cuadro-de-mando'!$K$4="(Todas)",'Cuadro-de-mando'!$K$4=$E6386),OR('Cuadro-de-mando'!$N$4="(Todos)",'Cuadro-de-mando'!$N$4=$F6386)),1,0))</f>
        <v>1</v>
      </c>
    </row>
    <row r="6387" spans="1:10" x14ac:dyDescent="0.25">
      <c r="A6387" t="str">
        <f>IF(Tienda_3!$A1587="","","Tienda 3")</f>
        <v>Tienda 3</v>
      </c>
      <c r="B6387" t="str">
        <f>IF($A6387="","",Tienda_3!B1587)</f>
        <v>Juguetes</v>
      </c>
      <c r="C6387" t="str">
        <f>IF($A6387="","",Tienda_3!G1587)</f>
        <v>Bogotá</v>
      </c>
      <c r="D6387" t="str">
        <f>IF($A6387="","",Tienda_3!F1587)</f>
        <v>Mariana Herrera</v>
      </c>
      <c r="E6387" t="str">
        <f>IF($A6387="","",Tienda_3!I1587)</f>
        <v>Nequi</v>
      </c>
      <c r="F6387">
        <f>IF($A6387="","",VALUE(RIGHT(Tienda_3!E1587,4)))</f>
        <v>2021</v>
      </c>
      <c r="G6387">
        <f>IF($A6387="","",Tienda_3!C1587)</f>
        <v>53100</v>
      </c>
      <c r="H6387">
        <f>IF($A6387="","",Tienda_3!D1587)</f>
        <v>3200</v>
      </c>
      <c r="I6387">
        <f>IF($A6387="","",Tienda_3!H1587)</f>
        <v>5</v>
      </c>
      <c r="J6387">
        <f>IF($A6387="",0,IF(AND(OR('Cuadro-de-mando'!$B$4="(Todas)",'Cuadro-de-mando'!$B$4=$A6387),OR('Cuadro-de-mando'!$E$4="(Todas)",'Cuadro-de-mando'!$E$4=$B6387),OR('Cuadro-de-mando'!$H$4="(Todas)",'Cuadro-de-mando'!$H$4=$C6387),OR('Cuadro-de-mando'!$K$4="(Todas)",'Cuadro-de-mando'!$K$4=$E6387),OR('Cuadro-de-mando'!$N$4="(Todos)",'Cuadro-de-mando'!$N$4=$F6387)),1,0))</f>
        <v>1</v>
      </c>
    </row>
    <row r="6388" spans="1:10" x14ac:dyDescent="0.25">
      <c r="A6388" t="str">
        <f>IF(Tienda_3!$A1588="","","Tienda 3")</f>
        <v>Tienda 3</v>
      </c>
      <c r="B6388" t="str">
        <f>IF($A6388="","",Tienda_3!B1588)</f>
        <v>Electrónicos</v>
      </c>
      <c r="C6388" t="str">
        <f>IF($A6388="","",Tienda_3!G1588)</f>
        <v>Pereira</v>
      </c>
      <c r="D6388" t="str">
        <f>IF($A6388="","",Tienda_3!F1588)</f>
        <v>Santiago Silva</v>
      </c>
      <c r="E6388" t="str">
        <f>IF($A6388="","",Tienda_3!I1588)</f>
        <v>Tarjeta de crédito</v>
      </c>
      <c r="F6388">
        <f>IF($A6388="","",VALUE(RIGHT(Tienda_3!E1588,4)))</f>
        <v>2021</v>
      </c>
      <c r="G6388">
        <f>IF($A6388="","",Tienda_3!C1588)</f>
        <v>1287100</v>
      </c>
      <c r="H6388">
        <f>IF($A6388="","",Tienda_3!D1588)</f>
        <v>68800</v>
      </c>
      <c r="I6388">
        <f>IF($A6388="","",Tienda_3!H1588)</f>
        <v>2</v>
      </c>
      <c r="J6388">
        <f>IF($A6388="",0,IF(AND(OR('Cuadro-de-mando'!$B$4="(Todas)",'Cuadro-de-mando'!$B$4=$A6388),OR('Cuadro-de-mando'!$E$4="(Todas)",'Cuadro-de-mando'!$E$4=$B6388),OR('Cuadro-de-mando'!$H$4="(Todas)",'Cuadro-de-mando'!$H$4=$C6388),OR('Cuadro-de-mando'!$K$4="(Todas)",'Cuadro-de-mando'!$K$4=$E6388),OR('Cuadro-de-mando'!$N$4="(Todos)",'Cuadro-de-mando'!$N$4=$F6388)),1,0))</f>
        <v>1</v>
      </c>
    </row>
    <row r="6389" spans="1:10" x14ac:dyDescent="0.25">
      <c r="A6389" t="str">
        <f>IF(Tienda_3!$A1589="","","Tienda 3")</f>
        <v>Tienda 3</v>
      </c>
      <c r="B6389" t="str">
        <f>IF($A6389="","",Tienda_3!B1589)</f>
        <v>Muebles</v>
      </c>
      <c r="C6389" t="str">
        <f>IF($A6389="","",Tienda_3!G1589)</f>
        <v>Medellín</v>
      </c>
      <c r="D6389" t="str">
        <f>IF($A6389="","",Tienda_3!F1589)</f>
        <v>Maria Alfonso</v>
      </c>
      <c r="E6389" t="str">
        <f>IF($A6389="","",Tienda_3!I1589)</f>
        <v>Tarjeta de crédito</v>
      </c>
      <c r="F6389">
        <f>IF($A6389="","",VALUE(RIGHT(Tienda_3!E1589,4)))</f>
        <v>2021</v>
      </c>
      <c r="G6389">
        <f>IF($A6389="","",Tienda_3!C1589)</f>
        <v>222700</v>
      </c>
      <c r="H6389">
        <f>IF($A6389="","",Tienda_3!D1589)</f>
        <v>17700</v>
      </c>
      <c r="I6389">
        <f>IF($A6389="","",Tienda_3!H1589)</f>
        <v>1</v>
      </c>
      <c r="J6389">
        <f>IF($A6389="",0,IF(AND(OR('Cuadro-de-mando'!$B$4="(Todas)",'Cuadro-de-mando'!$B$4=$A6389),OR('Cuadro-de-mando'!$E$4="(Todas)",'Cuadro-de-mando'!$E$4=$B6389),OR('Cuadro-de-mando'!$H$4="(Todas)",'Cuadro-de-mando'!$H$4=$C6389),OR('Cuadro-de-mando'!$K$4="(Todas)",'Cuadro-de-mando'!$K$4=$E6389),OR('Cuadro-de-mando'!$N$4="(Todos)",'Cuadro-de-mando'!$N$4=$F6389)),1,0))</f>
        <v>1</v>
      </c>
    </row>
    <row r="6390" spans="1:10" x14ac:dyDescent="0.25">
      <c r="A6390" t="str">
        <f>IF(Tienda_3!$A1590="","","Tienda 3")</f>
        <v>Tienda 3</v>
      </c>
      <c r="B6390" t="str">
        <f>IF($A6390="","",Tienda_3!B1590)</f>
        <v>Muebles</v>
      </c>
      <c r="C6390" t="str">
        <f>IF($A6390="","",Tienda_3!G1590)</f>
        <v>Bogotá</v>
      </c>
      <c r="D6390" t="str">
        <f>IF($A6390="","",Tienda_3!F1590)</f>
        <v>Maria Alfonso</v>
      </c>
      <c r="E6390" t="str">
        <f>IF($A6390="","",Tienda_3!I1590)</f>
        <v>Cupón</v>
      </c>
      <c r="F6390">
        <f>IF($A6390="","",VALUE(RIGHT(Tienda_3!E1590,4)))</f>
        <v>2021</v>
      </c>
      <c r="G6390">
        <f>IF($A6390="","",Tienda_3!C1590)</f>
        <v>238400</v>
      </c>
      <c r="H6390">
        <f>IF($A6390="","",Tienda_3!D1590)</f>
        <v>10900</v>
      </c>
      <c r="I6390">
        <f>IF($A6390="","",Tienda_3!H1590)</f>
        <v>5</v>
      </c>
      <c r="J6390">
        <f>IF($A6390="",0,IF(AND(OR('Cuadro-de-mando'!$B$4="(Todas)",'Cuadro-de-mando'!$B$4=$A6390),OR('Cuadro-de-mando'!$E$4="(Todas)",'Cuadro-de-mando'!$E$4=$B6390),OR('Cuadro-de-mando'!$H$4="(Todas)",'Cuadro-de-mando'!$H$4=$C6390),OR('Cuadro-de-mando'!$K$4="(Todas)",'Cuadro-de-mando'!$K$4=$E6390),OR('Cuadro-de-mando'!$N$4="(Todos)",'Cuadro-de-mando'!$N$4=$F6390)),1,0))</f>
        <v>1</v>
      </c>
    </row>
    <row r="6391" spans="1:10" x14ac:dyDescent="0.25">
      <c r="A6391" t="str">
        <f>IF(Tienda_3!$A1591="","","Tienda 3")</f>
        <v>Tienda 3</v>
      </c>
      <c r="B6391" t="str">
        <f>IF($A6391="","",Tienda_3!B1591)</f>
        <v>Muebles</v>
      </c>
      <c r="C6391" t="str">
        <f>IF($A6391="","",Tienda_3!G1591)</f>
        <v>Cali</v>
      </c>
      <c r="D6391" t="str">
        <f>IF($A6391="","",Tienda_3!F1591)</f>
        <v>Pedro Gomez</v>
      </c>
      <c r="E6391" t="str">
        <f>IF($A6391="","",Tienda_3!I1591)</f>
        <v>Tarjeta de crédito</v>
      </c>
      <c r="F6391">
        <f>IF($A6391="","",VALUE(RIGHT(Tienda_3!E1591,4)))</f>
        <v>2022</v>
      </c>
      <c r="G6391">
        <f>IF($A6391="","",Tienda_3!C1591)</f>
        <v>252200</v>
      </c>
      <c r="H6391">
        <f>IF($A6391="","",Tienda_3!D1591)</f>
        <v>11600</v>
      </c>
      <c r="I6391">
        <f>IF($A6391="","",Tienda_3!H1591)</f>
        <v>5</v>
      </c>
      <c r="J6391">
        <f>IF($A6391="",0,IF(AND(OR('Cuadro-de-mando'!$B$4="(Todas)",'Cuadro-de-mando'!$B$4=$A6391),OR('Cuadro-de-mando'!$E$4="(Todas)",'Cuadro-de-mando'!$E$4=$B6391),OR('Cuadro-de-mando'!$H$4="(Todas)",'Cuadro-de-mando'!$H$4=$C6391),OR('Cuadro-de-mando'!$K$4="(Todas)",'Cuadro-de-mando'!$K$4=$E6391),OR('Cuadro-de-mando'!$N$4="(Todos)",'Cuadro-de-mando'!$N$4=$F6391)),1,0))</f>
        <v>1</v>
      </c>
    </row>
    <row r="6392" spans="1:10" x14ac:dyDescent="0.25">
      <c r="A6392" t="str">
        <f>IF(Tienda_3!$A1592="","","Tienda 3")</f>
        <v>Tienda 3</v>
      </c>
      <c r="B6392" t="str">
        <f>IF($A6392="","",Tienda_3!B1592)</f>
        <v>Deportes y diversión</v>
      </c>
      <c r="C6392" t="str">
        <f>IF($A6392="","",Tienda_3!G1592)</f>
        <v>Medellín</v>
      </c>
      <c r="D6392" t="str">
        <f>IF($A6392="","",Tienda_3!F1592)</f>
        <v>Maria Alfonso</v>
      </c>
      <c r="E6392" t="str">
        <f>IF($A6392="","",Tienda_3!I1592)</f>
        <v>Tarjeta de crédito</v>
      </c>
      <c r="F6392">
        <f>IF($A6392="","",VALUE(RIGHT(Tienda_3!E1592,4)))</f>
        <v>2022</v>
      </c>
      <c r="G6392">
        <f>IF($A6392="","",Tienda_3!C1592)</f>
        <v>23700</v>
      </c>
      <c r="H6392">
        <f>IF($A6392="","",Tienda_3!D1592)</f>
        <v>0</v>
      </c>
      <c r="I6392">
        <f>IF($A6392="","",Tienda_3!H1592)</f>
        <v>5</v>
      </c>
      <c r="J6392">
        <f>IF($A6392="",0,IF(AND(OR('Cuadro-de-mando'!$B$4="(Todas)",'Cuadro-de-mando'!$B$4=$A6392),OR('Cuadro-de-mando'!$E$4="(Todas)",'Cuadro-de-mando'!$E$4=$B6392),OR('Cuadro-de-mando'!$H$4="(Todas)",'Cuadro-de-mando'!$H$4=$C6392),OR('Cuadro-de-mando'!$K$4="(Todas)",'Cuadro-de-mando'!$K$4=$E6392),OR('Cuadro-de-mando'!$N$4="(Todos)",'Cuadro-de-mando'!$N$4=$F6392)),1,0))</f>
        <v>1</v>
      </c>
    </row>
    <row r="6393" spans="1:10" x14ac:dyDescent="0.25">
      <c r="A6393" t="str">
        <f>IF(Tienda_3!$A1593="","","Tienda 3")</f>
        <v>Tienda 3</v>
      </c>
      <c r="B6393" t="str">
        <f>IF($A6393="","",Tienda_3!B1593)</f>
        <v>Artículos para el hogar</v>
      </c>
      <c r="C6393" t="str">
        <f>IF($A6393="","",Tienda_3!G1593)</f>
        <v>Medellín</v>
      </c>
      <c r="D6393" t="str">
        <f>IF($A6393="","",Tienda_3!F1593)</f>
        <v>Ángel Rodriguez</v>
      </c>
      <c r="E6393" t="str">
        <f>IF($A6393="","",Tienda_3!I1593)</f>
        <v>Tarjeta de crédito</v>
      </c>
      <c r="F6393">
        <f>IF($A6393="","",VALUE(RIGHT(Tienda_3!E1593,4)))</f>
        <v>2022</v>
      </c>
      <c r="G6393">
        <f>IF($A6393="","",Tienda_3!C1593)</f>
        <v>79200</v>
      </c>
      <c r="H6393">
        <f>IF($A6393="","",Tienda_3!D1593)</f>
        <v>9000</v>
      </c>
      <c r="I6393">
        <f>IF($A6393="","",Tienda_3!H1593)</f>
        <v>5</v>
      </c>
      <c r="J6393">
        <f>IF($A6393="",0,IF(AND(OR('Cuadro-de-mando'!$B$4="(Todas)",'Cuadro-de-mando'!$B$4=$A6393),OR('Cuadro-de-mando'!$E$4="(Todas)",'Cuadro-de-mando'!$E$4=$B6393),OR('Cuadro-de-mando'!$H$4="(Todas)",'Cuadro-de-mando'!$H$4=$C6393),OR('Cuadro-de-mando'!$K$4="(Todas)",'Cuadro-de-mando'!$K$4=$E6393),OR('Cuadro-de-mando'!$N$4="(Todos)",'Cuadro-de-mando'!$N$4=$F6393)),1,0))</f>
        <v>1</v>
      </c>
    </row>
    <row r="6394" spans="1:10" x14ac:dyDescent="0.25">
      <c r="A6394" t="str">
        <f>IF(Tienda_3!$A1594="","","Tienda 3")</f>
        <v>Tienda 3</v>
      </c>
      <c r="B6394" t="str">
        <f>IF($A6394="","",Tienda_3!B1594)</f>
        <v>Artículos para el hogar</v>
      </c>
      <c r="C6394" t="str">
        <f>IF($A6394="","",Tienda_3!G1594)</f>
        <v>Medellín</v>
      </c>
      <c r="D6394" t="str">
        <f>IF($A6394="","",Tienda_3!F1594)</f>
        <v>Juliana Costa</v>
      </c>
      <c r="E6394" t="str">
        <f>IF($A6394="","",Tienda_3!I1594)</f>
        <v>Nequi</v>
      </c>
      <c r="F6394">
        <f>IF($A6394="","",VALUE(RIGHT(Tienda_3!E1594,4)))</f>
        <v>2021</v>
      </c>
      <c r="G6394">
        <f>IF($A6394="","",Tienda_3!C1594)</f>
        <v>153400</v>
      </c>
      <c r="H6394">
        <f>IF($A6394="","",Tienda_3!D1594)</f>
        <v>8800</v>
      </c>
      <c r="I6394">
        <f>IF($A6394="","",Tienda_3!H1594)</f>
        <v>3</v>
      </c>
      <c r="J6394">
        <f>IF($A6394="",0,IF(AND(OR('Cuadro-de-mando'!$B$4="(Todas)",'Cuadro-de-mando'!$B$4=$A6394),OR('Cuadro-de-mando'!$E$4="(Todas)",'Cuadro-de-mando'!$E$4=$B6394),OR('Cuadro-de-mando'!$H$4="(Todas)",'Cuadro-de-mando'!$H$4=$C6394),OR('Cuadro-de-mando'!$K$4="(Todas)",'Cuadro-de-mando'!$K$4=$E6394),OR('Cuadro-de-mando'!$N$4="(Todos)",'Cuadro-de-mando'!$N$4=$F6394)),1,0))</f>
        <v>1</v>
      </c>
    </row>
    <row r="6395" spans="1:10" x14ac:dyDescent="0.25">
      <c r="A6395" t="str">
        <f>IF(Tienda_3!$A1595="","","Tienda 3")</f>
        <v>Tienda 3</v>
      </c>
      <c r="B6395" t="str">
        <f>IF($A6395="","",Tienda_3!B1595)</f>
        <v>Artículos para el hogar</v>
      </c>
      <c r="C6395" t="str">
        <f>IF($A6395="","",Tienda_3!G1595)</f>
        <v>Barranquilla</v>
      </c>
      <c r="D6395" t="str">
        <f>IF($A6395="","",Tienda_3!F1595)</f>
        <v>Lucas Olivera</v>
      </c>
      <c r="E6395" t="str">
        <f>IF($A6395="","",Tienda_3!I1595)</f>
        <v>Tarjeta de crédito</v>
      </c>
      <c r="F6395">
        <f>IF($A6395="","",VALUE(RIGHT(Tienda_3!E1595,4)))</f>
        <v>2020</v>
      </c>
      <c r="G6395">
        <f>IF($A6395="","",Tienda_3!C1595)</f>
        <v>68200</v>
      </c>
      <c r="H6395">
        <f>IF($A6395="","",Tienda_3!D1595)</f>
        <v>1800</v>
      </c>
      <c r="I6395">
        <f>IF($A6395="","",Tienda_3!H1595)</f>
        <v>5</v>
      </c>
      <c r="J6395">
        <f>IF($A6395="",0,IF(AND(OR('Cuadro-de-mando'!$B$4="(Todas)",'Cuadro-de-mando'!$B$4=$A6395),OR('Cuadro-de-mando'!$E$4="(Todas)",'Cuadro-de-mando'!$E$4=$B6395),OR('Cuadro-de-mando'!$H$4="(Todas)",'Cuadro-de-mando'!$H$4=$C6395),OR('Cuadro-de-mando'!$K$4="(Todas)",'Cuadro-de-mando'!$K$4=$E6395),OR('Cuadro-de-mando'!$N$4="(Todos)",'Cuadro-de-mando'!$N$4=$F6395)),1,0))</f>
        <v>1</v>
      </c>
    </row>
    <row r="6396" spans="1:10" x14ac:dyDescent="0.25">
      <c r="A6396" t="str">
        <f>IF(Tienda_3!$A1596="","","Tienda 3")</f>
        <v>Tienda 3</v>
      </c>
      <c r="B6396" t="str">
        <f>IF($A6396="","",Tienda_3!B1596)</f>
        <v>Instrumentos musicales</v>
      </c>
      <c r="C6396" t="str">
        <f>IF($A6396="","",Tienda_3!G1596)</f>
        <v>Barranquilla</v>
      </c>
      <c r="D6396" t="str">
        <f>IF($A6396="","",Tienda_3!F1596)</f>
        <v>Lucas Olivera</v>
      </c>
      <c r="E6396" t="str">
        <f>IF($A6396="","",Tienda_3!I1596)</f>
        <v>Tarjeta de crédito</v>
      </c>
      <c r="F6396">
        <f>IF($A6396="","",VALUE(RIGHT(Tienda_3!E1596,4)))</f>
        <v>2021</v>
      </c>
      <c r="G6396">
        <f>IF($A6396="","",Tienda_3!C1596)</f>
        <v>810900</v>
      </c>
      <c r="H6396">
        <f>IF($A6396="","",Tienda_3!D1596)</f>
        <v>43600</v>
      </c>
      <c r="I6396">
        <f>IF($A6396="","",Tienda_3!H1596)</f>
        <v>5</v>
      </c>
      <c r="J6396">
        <f>IF($A6396="",0,IF(AND(OR('Cuadro-de-mando'!$B$4="(Todas)",'Cuadro-de-mando'!$B$4=$A6396),OR('Cuadro-de-mando'!$E$4="(Todas)",'Cuadro-de-mando'!$E$4=$B6396),OR('Cuadro-de-mando'!$H$4="(Todas)",'Cuadro-de-mando'!$H$4=$C6396),OR('Cuadro-de-mando'!$K$4="(Todas)",'Cuadro-de-mando'!$K$4=$E6396),OR('Cuadro-de-mando'!$N$4="(Todos)",'Cuadro-de-mando'!$N$4=$F6396)),1,0))</f>
        <v>1</v>
      </c>
    </row>
    <row r="6397" spans="1:10" x14ac:dyDescent="0.25">
      <c r="A6397" t="str">
        <f>IF(Tienda_3!$A1597="","","Tienda 3")</f>
        <v>Tienda 3</v>
      </c>
      <c r="B6397" t="str">
        <f>IF($A6397="","",Tienda_3!B1597)</f>
        <v>Muebles</v>
      </c>
      <c r="C6397" t="str">
        <f>IF($A6397="","",Tienda_3!G1597)</f>
        <v>Medellín</v>
      </c>
      <c r="D6397" t="str">
        <f>IF($A6397="","",Tienda_3!F1597)</f>
        <v>Maria Alfonso</v>
      </c>
      <c r="E6397" t="str">
        <f>IF($A6397="","",Tienda_3!I1597)</f>
        <v>Tarjeta de crédito</v>
      </c>
      <c r="F6397">
        <f>IF($A6397="","",VALUE(RIGHT(Tienda_3!E1597,4)))</f>
        <v>2020</v>
      </c>
      <c r="G6397">
        <f>IF($A6397="","",Tienda_3!C1597)</f>
        <v>276200</v>
      </c>
      <c r="H6397">
        <f>IF($A6397="","",Tienda_3!D1597)</f>
        <v>12900</v>
      </c>
      <c r="I6397">
        <f>IF($A6397="","",Tienda_3!H1597)</f>
        <v>5</v>
      </c>
      <c r="J6397">
        <f>IF($A6397="",0,IF(AND(OR('Cuadro-de-mando'!$B$4="(Todas)",'Cuadro-de-mando'!$B$4=$A6397),OR('Cuadro-de-mando'!$E$4="(Todas)",'Cuadro-de-mando'!$E$4=$B6397),OR('Cuadro-de-mando'!$H$4="(Todas)",'Cuadro-de-mando'!$H$4=$C6397),OR('Cuadro-de-mando'!$K$4="(Todas)",'Cuadro-de-mando'!$K$4=$E6397),OR('Cuadro-de-mando'!$N$4="(Todos)",'Cuadro-de-mando'!$N$4=$F6397)),1,0))</f>
        <v>1</v>
      </c>
    </row>
    <row r="6398" spans="1:10" x14ac:dyDescent="0.25">
      <c r="A6398" t="str">
        <f>IF(Tienda_3!$A1598="","","Tienda 3")</f>
        <v>Tienda 3</v>
      </c>
      <c r="B6398" t="str">
        <f>IF($A6398="","",Tienda_3!B1598)</f>
        <v>Electrónicos</v>
      </c>
      <c r="C6398" t="str">
        <f>IF($A6398="","",Tienda_3!G1598)</f>
        <v>Cali</v>
      </c>
      <c r="D6398" t="str">
        <f>IF($A6398="","",Tienda_3!F1598)</f>
        <v>Felipe Santos</v>
      </c>
      <c r="E6398" t="str">
        <f>IF($A6398="","",Tienda_3!I1598)</f>
        <v>Tarjeta de crédito</v>
      </c>
      <c r="F6398">
        <f>IF($A6398="","",VALUE(RIGHT(Tienda_3!E1598,4)))</f>
        <v>2021</v>
      </c>
      <c r="G6398">
        <f>IF($A6398="","",Tienda_3!C1598)</f>
        <v>369000</v>
      </c>
      <c r="H6398">
        <f>IF($A6398="","",Tienda_3!D1598)</f>
        <v>19900</v>
      </c>
      <c r="I6398">
        <f>IF($A6398="","",Tienda_3!H1598)</f>
        <v>5</v>
      </c>
      <c r="J6398">
        <f>IF($A6398="",0,IF(AND(OR('Cuadro-de-mando'!$B$4="(Todas)",'Cuadro-de-mando'!$B$4=$A6398),OR('Cuadro-de-mando'!$E$4="(Todas)",'Cuadro-de-mando'!$E$4=$B6398),OR('Cuadro-de-mando'!$H$4="(Todas)",'Cuadro-de-mando'!$H$4=$C6398),OR('Cuadro-de-mando'!$K$4="(Todas)",'Cuadro-de-mando'!$K$4=$E6398),OR('Cuadro-de-mando'!$N$4="(Todos)",'Cuadro-de-mando'!$N$4=$F6398)),1,0))</f>
        <v>1</v>
      </c>
    </row>
    <row r="6399" spans="1:10" x14ac:dyDescent="0.25">
      <c r="A6399" t="str">
        <f>IF(Tienda_3!$A1599="","","Tienda 3")</f>
        <v>Tienda 3</v>
      </c>
      <c r="B6399" t="str">
        <f>IF($A6399="","",Tienda_3!B1599)</f>
        <v>Muebles</v>
      </c>
      <c r="C6399" t="str">
        <f>IF($A6399="","",Tienda_3!G1599)</f>
        <v>Bogotá</v>
      </c>
      <c r="D6399" t="str">
        <f>IF($A6399="","",Tienda_3!F1599)</f>
        <v>Pedro Gomez</v>
      </c>
      <c r="E6399" t="str">
        <f>IF($A6399="","",Tienda_3!I1599)</f>
        <v>Tarjeta de crédito</v>
      </c>
      <c r="F6399">
        <f>IF($A6399="","",VALUE(RIGHT(Tienda_3!E1599,4)))</f>
        <v>2021</v>
      </c>
      <c r="G6399">
        <f>IF($A6399="","",Tienda_3!C1599)</f>
        <v>266400</v>
      </c>
      <c r="H6399">
        <f>IF($A6399="","",Tienda_3!D1599)</f>
        <v>14600</v>
      </c>
      <c r="I6399">
        <f>IF($A6399="","",Tienda_3!H1599)</f>
        <v>5</v>
      </c>
      <c r="J6399">
        <f>IF($A6399="",0,IF(AND(OR('Cuadro-de-mando'!$B$4="(Todas)",'Cuadro-de-mando'!$B$4=$A6399),OR('Cuadro-de-mando'!$E$4="(Todas)",'Cuadro-de-mando'!$E$4=$B6399),OR('Cuadro-de-mando'!$H$4="(Todas)",'Cuadro-de-mando'!$H$4=$C6399),OR('Cuadro-de-mando'!$K$4="(Todas)",'Cuadro-de-mando'!$K$4=$E6399),OR('Cuadro-de-mando'!$N$4="(Todos)",'Cuadro-de-mando'!$N$4=$F6399)),1,0))</f>
        <v>1</v>
      </c>
    </row>
    <row r="6400" spans="1:10" x14ac:dyDescent="0.25">
      <c r="A6400" t="str">
        <f>IF(Tienda_3!$A1600="","","Tienda 3")</f>
        <v>Tienda 3</v>
      </c>
      <c r="B6400" t="str">
        <f>IF($A6400="","",Tienda_3!B1600)</f>
        <v>Muebles</v>
      </c>
      <c r="C6400" t="str">
        <f>IF($A6400="","",Tienda_3!G1600)</f>
        <v>Medellín</v>
      </c>
      <c r="D6400" t="str">
        <f>IF($A6400="","",Tienda_3!F1600)</f>
        <v>Camila Rivera</v>
      </c>
      <c r="E6400" t="str">
        <f>IF($A6400="","",Tienda_3!I1600)</f>
        <v>Tarjeta de crédito</v>
      </c>
      <c r="F6400">
        <f>IF($A6400="","",VALUE(RIGHT(Tienda_3!E1600,4)))</f>
        <v>2020</v>
      </c>
      <c r="G6400">
        <f>IF($A6400="","",Tienda_3!C1600)</f>
        <v>419500</v>
      </c>
      <c r="H6400">
        <f>IF($A6400="","",Tienda_3!D1600)</f>
        <v>22600</v>
      </c>
      <c r="I6400">
        <f>IF($A6400="","",Tienda_3!H1600)</f>
        <v>5</v>
      </c>
      <c r="J6400">
        <f>IF($A6400="",0,IF(AND(OR('Cuadro-de-mando'!$B$4="(Todas)",'Cuadro-de-mando'!$B$4=$A6400),OR('Cuadro-de-mando'!$E$4="(Todas)",'Cuadro-de-mando'!$E$4=$B6400),OR('Cuadro-de-mando'!$H$4="(Todas)",'Cuadro-de-mando'!$H$4=$C6400),OR('Cuadro-de-mando'!$K$4="(Todas)",'Cuadro-de-mando'!$K$4=$E6400),OR('Cuadro-de-mando'!$N$4="(Todos)",'Cuadro-de-mando'!$N$4=$F6400)),1,0))</f>
        <v>1</v>
      </c>
    </row>
    <row r="6401" spans="1:10" x14ac:dyDescent="0.25">
      <c r="A6401" t="str">
        <f>IF(Tienda_3!$A1601="","","Tienda 3")</f>
        <v>Tienda 3</v>
      </c>
      <c r="B6401" t="str">
        <f>IF($A6401="","",Tienda_3!B1601)</f>
        <v>Deportes y diversión</v>
      </c>
      <c r="C6401" t="str">
        <f>IF($A6401="","",Tienda_3!G1601)</f>
        <v>Cartagena</v>
      </c>
      <c r="D6401" t="str">
        <f>IF($A6401="","",Tienda_3!F1601)</f>
        <v>Juan Fernandez</v>
      </c>
      <c r="E6401" t="str">
        <f>IF($A6401="","",Tienda_3!I1601)</f>
        <v>Tarjeta de crédito</v>
      </c>
      <c r="F6401">
        <f>IF($A6401="","",VALUE(RIGHT(Tienda_3!E1601,4)))</f>
        <v>2020</v>
      </c>
      <c r="G6401">
        <f>IF($A6401="","",Tienda_3!C1601)</f>
        <v>17500</v>
      </c>
      <c r="H6401">
        <f>IF($A6401="","",Tienda_3!D1601)</f>
        <v>0</v>
      </c>
      <c r="I6401">
        <f>IF($A6401="","",Tienda_3!H1601)</f>
        <v>4</v>
      </c>
      <c r="J6401">
        <f>IF($A6401="",0,IF(AND(OR('Cuadro-de-mando'!$B$4="(Todas)",'Cuadro-de-mando'!$B$4=$A6401),OR('Cuadro-de-mando'!$E$4="(Todas)",'Cuadro-de-mando'!$E$4=$B6401),OR('Cuadro-de-mando'!$H$4="(Todas)",'Cuadro-de-mando'!$H$4=$C6401),OR('Cuadro-de-mando'!$K$4="(Todas)",'Cuadro-de-mando'!$K$4=$E6401),OR('Cuadro-de-mando'!$N$4="(Todos)",'Cuadro-de-mando'!$N$4=$F6401)),1,0))</f>
        <v>1</v>
      </c>
    </row>
    <row r="6402" spans="1:10" x14ac:dyDescent="0.25">
      <c r="A6402" t="str">
        <f>IF(Tienda_3!$A1602="","","Tienda 3")</f>
        <v>Tienda 3</v>
      </c>
      <c r="B6402" t="str">
        <f>IF($A6402="","",Tienda_3!B1602)</f>
        <v>Juguetes</v>
      </c>
      <c r="C6402" t="str">
        <f>IF($A6402="","",Tienda_3!G1602)</f>
        <v>Cali</v>
      </c>
      <c r="D6402" t="str">
        <f>IF($A6402="","",Tienda_3!F1602)</f>
        <v>Felipe Santos</v>
      </c>
      <c r="E6402" t="str">
        <f>IF($A6402="","",Tienda_3!I1602)</f>
        <v>Tarjeta de crédito</v>
      </c>
      <c r="F6402">
        <f>IF($A6402="","",VALUE(RIGHT(Tienda_3!E1602,4)))</f>
        <v>2020</v>
      </c>
      <c r="G6402">
        <f>IF($A6402="","",Tienda_3!C1602)</f>
        <v>69300</v>
      </c>
      <c r="H6402">
        <f>IF($A6402="","",Tienda_3!D1602)</f>
        <v>1900</v>
      </c>
      <c r="I6402">
        <f>IF($A6402="","",Tienda_3!H1602)</f>
        <v>5</v>
      </c>
      <c r="J6402">
        <f>IF($A6402="",0,IF(AND(OR('Cuadro-de-mando'!$B$4="(Todas)",'Cuadro-de-mando'!$B$4=$A6402),OR('Cuadro-de-mando'!$E$4="(Todas)",'Cuadro-de-mando'!$E$4=$B6402),OR('Cuadro-de-mando'!$H$4="(Todas)",'Cuadro-de-mando'!$H$4=$C6402),OR('Cuadro-de-mando'!$K$4="(Todas)",'Cuadro-de-mando'!$K$4=$E6402),OR('Cuadro-de-mando'!$N$4="(Todos)",'Cuadro-de-mando'!$N$4=$F6402)),1,0))</f>
        <v>1</v>
      </c>
    </row>
    <row r="6403" spans="1:10" x14ac:dyDescent="0.25">
      <c r="A6403" t="str">
        <f>IF(Tienda_3!$A1603="","","Tienda 3")</f>
        <v>Tienda 3</v>
      </c>
      <c r="B6403" t="str">
        <f>IF($A6403="","",Tienda_3!B1603)</f>
        <v>Electrónicos</v>
      </c>
      <c r="C6403" t="str">
        <f>IF($A6403="","",Tienda_3!G1603)</f>
        <v>Cali</v>
      </c>
      <c r="D6403" t="str">
        <f>IF($A6403="","",Tienda_3!F1603)</f>
        <v>Juliana Costa</v>
      </c>
      <c r="E6403" t="str">
        <f>IF($A6403="","",Tienda_3!I1603)</f>
        <v>Nequi</v>
      </c>
      <c r="F6403">
        <f>IF($A6403="","",VALUE(RIGHT(Tienda_3!E1603,4)))</f>
        <v>2021</v>
      </c>
      <c r="G6403">
        <f>IF($A6403="","",Tienda_3!C1603)</f>
        <v>90900</v>
      </c>
      <c r="H6403">
        <f>IF($A6403="","",Tienda_3!D1603)</f>
        <v>5400</v>
      </c>
      <c r="I6403">
        <f>IF($A6403="","",Tienda_3!H1603)</f>
        <v>1</v>
      </c>
      <c r="J6403">
        <f>IF($A6403="",0,IF(AND(OR('Cuadro-de-mando'!$B$4="(Todas)",'Cuadro-de-mando'!$B$4=$A6403),OR('Cuadro-de-mando'!$E$4="(Todas)",'Cuadro-de-mando'!$E$4=$B6403),OR('Cuadro-de-mando'!$H$4="(Todas)",'Cuadro-de-mando'!$H$4=$C6403),OR('Cuadro-de-mando'!$K$4="(Todas)",'Cuadro-de-mando'!$K$4=$E6403),OR('Cuadro-de-mando'!$N$4="(Todos)",'Cuadro-de-mando'!$N$4=$F6403)),1,0))</f>
        <v>1</v>
      </c>
    </row>
    <row r="6404" spans="1:10" x14ac:dyDescent="0.25">
      <c r="A6404" t="str">
        <f>IF(Tienda_3!$A1604="","","Tienda 3")</f>
        <v>Tienda 3</v>
      </c>
      <c r="B6404" t="str">
        <f>IF($A6404="","",Tienda_3!B1604)</f>
        <v>Artículos para el hogar</v>
      </c>
      <c r="C6404" t="str">
        <f>IF($A6404="","",Tienda_3!G1604)</f>
        <v>Barranquilla</v>
      </c>
      <c r="D6404" t="str">
        <f>IF($A6404="","",Tienda_3!F1604)</f>
        <v>Camila Rivera</v>
      </c>
      <c r="E6404" t="str">
        <f>IF($A6404="","",Tienda_3!I1604)</f>
        <v>Tarjeta de crédito</v>
      </c>
      <c r="F6404">
        <f>IF($A6404="","",VALUE(RIGHT(Tienda_3!E1604,4)))</f>
        <v>2022</v>
      </c>
      <c r="G6404">
        <f>IF($A6404="","",Tienda_3!C1604)</f>
        <v>54600</v>
      </c>
      <c r="H6404">
        <f>IF($A6404="","",Tienda_3!D1604)</f>
        <v>10100</v>
      </c>
      <c r="I6404">
        <f>IF($A6404="","",Tienda_3!H1604)</f>
        <v>1</v>
      </c>
      <c r="J6404">
        <f>IF($A6404="",0,IF(AND(OR('Cuadro-de-mando'!$B$4="(Todas)",'Cuadro-de-mando'!$B$4=$A6404),OR('Cuadro-de-mando'!$E$4="(Todas)",'Cuadro-de-mando'!$E$4=$B6404),OR('Cuadro-de-mando'!$H$4="(Todas)",'Cuadro-de-mando'!$H$4=$C6404),OR('Cuadro-de-mando'!$K$4="(Todas)",'Cuadro-de-mando'!$K$4=$E6404),OR('Cuadro-de-mando'!$N$4="(Todos)",'Cuadro-de-mando'!$N$4=$F6404)),1,0))</f>
        <v>1</v>
      </c>
    </row>
    <row r="6405" spans="1:10" x14ac:dyDescent="0.25">
      <c r="A6405" t="str">
        <f>IF(Tienda_3!$A1605="","","Tienda 3")</f>
        <v>Tienda 3</v>
      </c>
      <c r="B6405" t="str">
        <f>IF($A6405="","",Tienda_3!B1605)</f>
        <v>Instrumentos musicales</v>
      </c>
      <c r="C6405" t="str">
        <f>IF($A6405="","",Tienda_3!G1605)</f>
        <v>Cartagena</v>
      </c>
      <c r="D6405" t="str">
        <f>IF($A6405="","",Tienda_3!F1605)</f>
        <v>Blanca Ramirez</v>
      </c>
      <c r="E6405" t="str">
        <f>IF($A6405="","",Tienda_3!I1605)</f>
        <v>Tarjeta de crédito</v>
      </c>
      <c r="F6405">
        <f>IF($A6405="","",VALUE(RIGHT(Tienda_3!E1605,4)))</f>
        <v>2022</v>
      </c>
      <c r="G6405">
        <f>IF($A6405="","",Tienda_3!C1605)</f>
        <v>374400</v>
      </c>
      <c r="H6405">
        <f>IF($A6405="","",Tienda_3!D1605)</f>
        <v>23300</v>
      </c>
      <c r="I6405">
        <f>IF($A6405="","",Tienda_3!H1605)</f>
        <v>5</v>
      </c>
      <c r="J6405">
        <f>IF($A6405="",0,IF(AND(OR('Cuadro-de-mando'!$B$4="(Todas)",'Cuadro-de-mando'!$B$4=$A6405),OR('Cuadro-de-mando'!$E$4="(Todas)",'Cuadro-de-mando'!$E$4=$B6405),OR('Cuadro-de-mando'!$H$4="(Todas)",'Cuadro-de-mando'!$H$4=$C6405),OR('Cuadro-de-mando'!$K$4="(Todas)",'Cuadro-de-mando'!$K$4=$E6405),OR('Cuadro-de-mando'!$N$4="(Todos)",'Cuadro-de-mando'!$N$4=$F6405)),1,0))</f>
        <v>1</v>
      </c>
    </row>
    <row r="6406" spans="1:10" x14ac:dyDescent="0.25">
      <c r="A6406" t="str">
        <f>IF(Tienda_3!$A1606="","","Tienda 3")</f>
        <v>Tienda 3</v>
      </c>
      <c r="B6406" t="str">
        <f>IF($A6406="","",Tienda_3!B1606)</f>
        <v>Instrumentos musicales</v>
      </c>
      <c r="C6406" t="str">
        <f>IF($A6406="","",Tienda_3!G1606)</f>
        <v>Bogotá</v>
      </c>
      <c r="D6406" t="str">
        <f>IF($A6406="","",Tienda_3!F1606)</f>
        <v>Beatriz Morales</v>
      </c>
      <c r="E6406" t="str">
        <f>IF($A6406="","",Tienda_3!I1606)</f>
        <v>Tarjeta de crédito</v>
      </c>
      <c r="F6406">
        <f>IF($A6406="","",VALUE(RIGHT(Tienda_3!E1606,4)))</f>
        <v>2022</v>
      </c>
      <c r="G6406">
        <f>IF($A6406="","",Tienda_3!C1606)</f>
        <v>342100</v>
      </c>
      <c r="H6406">
        <f>IF($A6406="","",Tienda_3!D1606)</f>
        <v>18400</v>
      </c>
      <c r="I6406">
        <f>IF($A6406="","",Tienda_3!H1606)</f>
        <v>5</v>
      </c>
      <c r="J6406">
        <f>IF($A6406="",0,IF(AND(OR('Cuadro-de-mando'!$B$4="(Todas)",'Cuadro-de-mando'!$B$4=$A6406),OR('Cuadro-de-mando'!$E$4="(Todas)",'Cuadro-de-mando'!$E$4=$B6406),OR('Cuadro-de-mando'!$H$4="(Todas)",'Cuadro-de-mando'!$H$4=$C6406),OR('Cuadro-de-mando'!$K$4="(Todas)",'Cuadro-de-mando'!$K$4=$E6406),OR('Cuadro-de-mando'!$N$4="(Todos)",'Cuadro-de-mando'!$N$4=$F6406)),1,0))</f>
        <v>1</v>
      </c>
    </row>
    <row r="6407" spans="1:10" x14ac:dyDescent="0.25">
      <c r="A6407" t="str">
        <f>IF(Tienda_3!$A1607="","","Tienda 3")</f>
        <v>Tienda 3</v>
      </c>
      <c r="B6407" t="str">
        <f>IF($A6407="","",Tienda_3!B1607)</f>
        <v>Deportes y diversión</v>
      </c>
      <c r="C6407" t="str">
        <f>IF($A6407="","",Tienda_3!G1607)</f>
        <v>Bogotá</v>
      </c>
      <c r="D6407" t="str">
        <f>IF($A6407="","",Tienda_3!F1607)</f>
        <v>Pedro Gomez</v>
      </c>
      <c r="E6407" t="str">
        <f>IF($A6407="","",Tienda_3!I1607)</f>
        <v>Tarjeta de crédito</v>
      </c>
      <c r="F6407">
        <f>IF($A6407="","",VALUE(RIGHT(Tienda_3!E1607,4)))</f>
        <v>2020</v>
      </c>
      <c r="G6407">
        <f>IF($A6407="","",Tienda_3!C1607)</f>
        <v>51700</v>
      </c>
      <c r="H6407">
        <f>IF($A6407="","",Tienda_3!D1607)</f>
        <v>3300</v>
      </c>
      <c r="I6407">
        <f>IF($A6407="","",Tienda_3!H1607)</f>
        <v>5</v>
      </c>
      <c r="J6407">
        <f>IF($A6407="",0,IF(AND(OR('Cuadro-de-mando'!$B$4="(Todas)",'Cuadro-de-mando'!$B$4=$A6407),OR('Cuadro-de-mando'!$E$4="(Todas)",'Cuadro-de-mando'!$E$4=$B6407),OR('Cuadro-de-mando'!$H$4="(Todas)",'Cuadro-de-mando'!$H$4=$C6407),OR('Cuadro-de-mando'!$K$4="(Todas)",'Cuadro-de-mando'!$K$4=$E6407),OR('Cuadro-de-mando'!$N$4="(Todos)",'Cuadro-de-mando'!$N$4=$F6407)),1,0))</f>
        <v>1</v>
      </c>
    </row>
    <row r="6408" spans="1:10" x14ac:dyDescent="0.25">
      <c r="A6408" t="str">
        <f>IF(Tienda_3!$A1608="","","Tienda 3")</f>
        <v>Tienda 3</v>
      </c>
      <c r="B6408" t="str">
        <f>IF($A6408="","",Tienda_3!B1608)</f>
        <v>Electrodomésticos</v>
      </c>
      <c r="C6408" t="str">
        <f>IF($A6408="","",Tienda_3!G1608)</f>
        <v>Bogotá</v>
      </c>
      <c r="D6408" t="str">
        <f>IF($A6408="","",Tienda_3!F1608)</f>
        <v>Lucas Olivera</v>
      </c>
      <c r="E6408" t="str">
        <f>IF($A6408="","",Tienda_3!I1608)</f>
        <v>Tarjeta de crédito</v>
      </c>
      <c r="F6408">
        <f>IF($A6408="","",VALUE(RIGHT(Tienda_3!E1608,4)))</f>
        <v>2021</v>
      </c>
      <c r="G6408">
        <f>IF($A6408="","",Tienda_3!C1608)</f>
        <v>1980700</v>
      </c>
      <c r="H6408">
        <f>IF($A6408="","",Tienda_3!D1608)</f>
        <v>110400</v>
      </c>
      <c r="I6408">
        <f>IF($A6408="","",Tienda_3!H1608)</f>
        <v>4</v>
      </c>
      <c r="J6408">
        <f>IF($A6408="",0,IF(AND(OR('Cuadro-de-mando'!$B$4="(Todas)",'Cuadro-de-mando'!$B$4=$A6408),OR('Cuadro-de-mando'!$E$4="(Todas)",'Cuadro-de-mando'!$E$4=$B6408),OR('Cuadro-de-mando'!$H$4="(Todas)",'Cuadro-de-mando'!$H$4=$C6408),OR('Cuadro-de-mando'!$K$4="(Todas)",'Cuadro-de-mando'!$K$4=$E6408),OR('Cuadro-de-mando'!$N$4="(Todos)",'Cuadro-de-mando'!$N$4=$F6408)),1,0))</f>
        <v>1</v>
      </c>
    </row>
    <row r="6409" spans="1:10" x14ac:dyDescent="0.25">
      <c r="A6409" t="str">
        <f>IF(Tienda_3!$A1609="","","Tienda 3")</f>
        <v>Tienda 3</v>
      </c>
      <c r="B6409" t="str">
        <f>IF($A6409="","",Tienda_3!B1609)</f>
        <v>Muebles</v>
      </c>
      <c r="C6409" t="str">
        <f>IF($A6409="","",Tienda_3!G1609)</f>
        <v>Medellín</v>
      </c>
      <c r="D6409" t="str">
        <f>IF($A6409="","",Tienda_3!F1609)</f>
        <v>Lucas Olivera</v>
      </c>
      <c r="E6409" t="str">
        <f>IF($A6409="","",Tienda_3!I1609)</f>
        <v>Tarjeta de crédito</v>
      </c>
      <c r="F6409">
        <f>IF($A6409="","",VALUE(RIGHT(Tienda_3!E1609,4)))</f>
        <v>2023</v>
      </c>
      <c r="G6409">
        <f>IF($A6409="","",Tienda_3!C1609)</f>
        <v>333400</v>
      </c>
      <c r="H6409">
        <f>IF($A6409="","",Tienda_3!D1609)</f>
        <v>15900</v>
      </c>
      <c r="I6409">
        <f>IF($A6409="","",Tienda_3!H1609)</f>
        <v>5</v>
      </c>
      <c r="J6409">
        <f>IF($A6409="",0,IF(AND(OR('Cuadro-de-mando'!$B$4="(Todas)",'Cuadro-de-mando'!$B$4=$A6409),OR('Cuadro-de-mando'!$E$4="(Todas)",'Cuadro-de-mando'!$E$4=$B6409),OR('Cuadro-de-mando'!$H$4="(Todas)",'Cuadro-de-mando'!$H$4=$C6409),OR('Cuadro-de-mando'!$K$4="(Todas)",'Cuadro-de-mando'!$K$4=$E6409),OR('Cuadro-de-mando'!$N$4="(Todos)",'Cuadro-de-mando'!$N$4=$F6409)),1,0))</f>
        <v>1</v>
      </c>
    </row>
    <row r="6410" spans="1:10" x14ac:dyDescent="0.25">
      <c r="A6410" t="str">
        <f>IF(Tienda_3!$A1610="","","Tienda 3")</f>
        <v>Tienda 3</v>
      </c>
      <c r="B6410" t="str">
        <f>IF($A6410="","",Tienda_3!B1610)</f>
        <v>Electrodomésticos</v>
      </c>
      <c r="C6410" t="str">
        <f>IF($A6410="","",Tienda_3!G1610)</f>
        <v>Medellín</v>
      </c>
      <c r="D6410" t="str">
        <f>IF($A6410="","",Tienda_3!F1610)</f>
        <v>Izabela de León</v>
      </c>
      <c r="E6410" t="str">
        <f>IF($A6410="","",Tienda_3!I1610)</f>
        <v>Tarjeta de crédito</v>
      </c>
      <c r="F6410">
        <f>IF($A6410="","",VALUE(RIGHT(Tienda_3!E1610,4)))</f>
        <v>2021</v>
      </c>
      <c r="G6410">
        <f>IF($A6410="","",Tienda_3!C1610)</f>
        <v>2444800</v>
      </c>
      <c r="H6410">
        <f>IF($A6410="","",Tienda_3!D1610)</f>
        <v>128400</v>
      </c>
      <c r="I6410">
        <f>IF($A6410="","",Tienda_3!H1610)</f>
        <v>5</v>
      </c>
      <c r="J6410">
        <f>IF($A6410="",0,IF(AND(OR('Cuadro-de-mando'!$B$4="(Todas)",'Cuadro-de-mando'!$B$4=$A6410),OR('Cuadro-de-mando'!$E$4="(Todas)",'Cuadro-de-mando'!$E$4=$B6410),OR('Cuadro-de-mando'!$H$4="(Todas)",'Cuadro-de-mando'!$H$4=$C6410),OR('Cuadro-de-mando'!$K$4="(Todas)",'Cuadro-de-mando'!$K$4=$E6410),OR('Cuadro-de-mando'!$N$4="(Todos)",'Cuadro-de-mando'!$N$4=$F6410)),1,0))</f>
        <v>1</v>
      </c>
    </row>
    <row r="6411" spans="1:10" x14ac:dyDescent="0.25">
      <c r="A6411" t="str">
        <f>IF(Tienda_3!$A1611="","","Tienda 3")</f>
        <v>Tienda 3</v>
      </c>
      <c r="B6411" t="str">
        <f>IF($A6411="","",Tienda_3!B1611)</f>
        <v>Deportes y diversión</v>
      </c>
      <c r="C6411" t="str">
        <f>IF($A6411="","",Tienda_3!G1611)</f>
        <v>Bogotá</v>
      </c>
      <c r="D6411" t="str">
        <f>IF($A6411="","",Tienda_3!F1611)</f>
        <v>Rafael Acosta</v>
      </c>
      <c r="E6411" t="str">
        <f>IF($A6411="","",Tienda_3!I1611)</f>
        <v>Nequi</v>
      </c>
      <c r="F6411">
        <f>IF($A6411="","",VALUE(RIGHT(Tienda_3!E1611,4)))</f>
        <v>2022</v>
      </c>
      <c r="G6411">
        <f>IF($A6411="","",Tienda_3!C1611)</f>
        <v>615000</v>
      </c>
      <c r="H6411">
        <f>IF($A6411="","",Tienda_3!D1611)</f>
        <v>33000</v>
      </c>
      <c r="I6411">
        <f>IF($A6411="","",Tienda_3!H1611)</f>
        <v>5</v>
      </c>
      <c r="J6411">
        <f>IF($A6411="",0,IF(AND(OR('Cuadro-de-mando'!$B$4="(Todas)",'Cuadro-de-mando'!$B$4=$A6411),OR('Cuadro-de-mando'!$E$4="(Todas)",'Cuadro-de-mando'!$E$4=$B6411),OR('Cuadro-de-mando'!$H$4="(Todas)",'Cuadro-de-mando'!$H$4=$C6411),OR('Cuadro-de-mando'!$K$4="(Todas)",'Cuadro-de-mando'!$K$4=$E6411),OR('Cuadro-de-mando'!$N$4="(Todos)",'Cuadro-de-mando'!$N$4=$F6411)),1,0))</f>
        <v>1</v>
      </c>
    </row>
    <row r="6412" spans="1:10" x14ac:dyDescent="0.25">
      <c r="A6412" t="str">
        <f>IF(Tienda_3!$A1612="","","Tienda 3")</f>
        <v>Tienda 3</v>
      </c>
      <c r="B6412" t="str">
        <f>IF($A6412="","",Tienda_3!B1612)</f>
        <v>Deportes y diversión</v>
      </c>
      <c r="C6412" t="str">
        <f>IF($A6412="","",Tienda_3!G1612)</f>
        <v>Cali</v>
      </c>
      <c r="D6412" t="str">
        <f>IF($A6412="","",Tienda_3!F1612)</f>
        <v>Lucas Olivera</v>
      </c>
      <c r="E6412" t="str">
        <f>IF($A6412="","",Tienda_3!I1612)</f>
        <v>Tarjeta de crédito</v>
      </c>
      <c r="F6412">
        <f>IF($A6412="","",VALUE(RIGHT(Tienda_3!E1612,4)))</f>
        <v>2020</v>
      </c>
      <c r="G6412">
        <f>IF($A6412="","",Tienda_3!C1612)</f>
        <v>341000</v>
      </c>
      <c r="H6412">
        <f>IF($A6412="","",Tienda_3!D1612)</f>
        <v>16300</v>
      </c>
      <c r="I6412">
        <f>IF($A6412="","",Tienda_3!H1612)</f>
        <v>4</v>
      </c>
      <c r="J6412">
        <f>IF($A6412="",0,IF(AND(OR('Cuadro-de-mando'!$B$4="(Todas)",'Cuadro-de-mando'!$B$4=$A6412),OR('Cuadro-de-mando'!$E$4="(Todas)",'Cuadro-de-mando'!$E$4=$B6412),OR('Cuadro-de-mando'!$H$4="(Todas)",'Cuadro-de-mando'!$H$4=$C6412),OR('Cuadro-de-mando'!$K$4="(Todas)",'Cuadro-de-mando'!$K$4=$E6412),OR('Cuadro-de-mando'!$N$4="(Todos)",'Cuadro-de-mando'!$N$4=$F6412)),1,0))</f>
        <v>1</v>
      </c>
    </row>
    <row r="6413" spans="1:10" x14ac:dyDescent="0.25">
      <c r="A6413" t="str">
        <f>IF(Tienda_3!$A1613="","","Tienda 3")</f>
        <v>Tienda 3</v>
      </c>
      <c r="B6413" t="str">
        <f>IF($A6413="","",Tienda_3!B1613)</f>
        <v>Deportes y diversión</v>
      </c>
      <c r="C6413" t="str">
        <f>IF($A6413="","",Tienda_3!G1613)</f>
        <v>Medellín</v>
      </c>
      <c r="D6413" t="str">
        <f>IF($A6413="","",Tienda_3!F1613)</f>
        <v>Mariana Herrera</v>
      </c>
      <c r="E6413" t="str">
        <f>IF($A6413="","",Tienda_3!I1613)</f>
        <v>Tarjeta de crédito</v>
      </c>
      <c r="F6413">
        <f>IF($A6413="","",VALUE(RIGHT(Tienda_3!E1613,4)))</f>
        <v>2020</v>
      </c>
      <c r="G6413">
        <f>IF($A6413="","",Tienda_3!C1613)</f>
        <v>42200</v>
      </c>
      <c r="H6413">
        <f>IF($A6413="","",Tienda_3!D1613)</f>
        <v>0</v>
      </c>
      <c r="I6413">
        <f>IF($A6413="","",Tienda_3!H1613)</f>
        <v>3</v>
      </c>
      <c r="J6413">
        <f>IF($A6413="",0,IF(AND(OR('Cuadro-de-mando'!$B$4="(Todas)",'Cuadro-de-mando'!$B$4=$A6413),OR('Cuadro-de-mando'!$E$4="(Todas)",'Cuadro-de-mando'!$E$4=$B6413),OR('Cuadro-de-mando'!$H$4="(Todas)",'Cuadro-de-mando'!$H$4=$C6413),OR('Cuadro-de-mando'!$K$4="(Todas)",'Cuadro-de-mando'!$K$4=$E6413),OR('Cuadro-de-mando'!$N$4="(Todos)",'Cuadro-de-mando'!$N$4=$F6413)),1,0))</f>
        <v>1</v>
      </c>
    </row>
    <row r="6414" spans="1:10" x14ac:dyDescent="0.25">
      <c r="A6414" t="str">
        <f>IF(Tienda_3!$A1614="","","Tienda 3")</f>
        <v>Tienda 3</v>
      </c>
      <c r="B6414" t="str">
        <f>IF($A6414="","",Tienda_3!B1614)</f>
        <v>Electrónicos</v>
      </c>
      <c r="C6414" t="str">
        <f>IF($A6414="","",Tienda_3!G1614)</f>
        <v>Bogotá</v>
      </c>
      <c r="D6414" t="str">
        <f>IF($A6414="","",Tienda_3!F1614)</f>
        <v>Ángel Rodriguez</v>
      </c>
      <c r="E6414" t="str">
        <f>IF($A6414="","",Tienda_3!I1614)</f>
        <v>Tarjeta de crédito</v>
      </c>
      <c r="F6414">
        <f>IF($A6414="","",VALUE(RIGHT(Tienda_3!E1614,4)))</f>
        <v>2020</v>
      </c>
      <c r="G6414">
        <f>IF($A6414="","",Tienda_3!C1614)</f>
        <v>1130700</v>
      </c>
      <c r="H6414">
        <f>IF($A6414="","",Tienda_3!D1614)</f>
        <v>60400</v>
      </c>
      <c r="I6414">
        <f>IF($A6414="","",Tienda_3!H1614)</f>
        <v>3</v>
      </c>
      <c r="J6414">
        <f>IF($A6414="",0,IF(AND(OR('Cuadro-de-mando'!$B$4="(Todas)",'Cuadro-de-mando'!$B$4=$A6414),OR('Cuadro-de-mando'!$E$4="(Todas)",'Cuadro-de-mando'!$E$4=$B6414),OR('Cuadro-de-mando'!$H$4="(Todas)",'Cuadro-de-mando'!$H$4=$C6414),OR('Cuadro-de-mando'!$K$4="(Todas)",'Cuadro-de-mando'!$K$4=$E6414),OR('Cuadro-de-mando'!$N$4="(Todos)",'Cuadro-de-mando'!$N$4=$F6414)),1,0))</f>
        <v>1</v>
      </c>
    </row>
    <row r="6415" spans="1:10" x14ac:dyDescent="0.25">
      <c r="A6415" t="str">
        <f>IF(Tienda_3!$A1615="","","Tienda 3")</f>
        <v>Tienda 3</v>
      </c>
      <c r="B6415" t="str">
        <f>IF($A6415="","",Tienda_3!B1615)</f>
        <v>Electrónicos</v>
      </c>
      <c r="C6415" t="str">
        <f>IF($A6415="","",Tienda_3!G1615)</f>
        <v>Bogotá</v>
      </c>
      <c r="D6415" t="str">
        <f>IF($A6415="","",Tienda_3!F1615)</f>
        <v>Ángel Rodriguez</v>
      </c>
      <c r="E6415" t="str">
        <f>IF($A6415="","",Tienda_3!I1615)</f>
        <v>Nequi</v>
      </c>
      <c r="F6415">
        <f>IF($A6415="","",VALUE(RIGHT(Tienda_3!E1615,4)))</f>
        <v>2023</v>
      </c>
      <c r="G6415">
        <f>IF($A6415="","",Tienda_3!C1615)</f>
        <v>84500</v>
      </c>
      <c r="H6415">
        <f>IF($A6415="","",Tienda_3!D1615)</f>
        <v>4700</v>
      </c>
      <c r="I6415">
        <f>IF($A6415="","",Tienda_3!H1615)</f>
        <v>5</v>
      </c>
      <c r="J6415">
        <f>IF($A6415="",0,IF(AND(OR('Cuadro-de-mando'!$B$4="(Todas)",'Cuadro-de-mando'!$B$4=$A6415),OR('Cuadro-de-mando'!$E$4="(Todas)",'Cuadro-de-mando'!$E$4=$B6415),OR('Cuadro-de-mando'!$H$4="(Todas)",'Cuadro-de-mando'!$H$4=$C6415),OR('Cuadro-de-mando'!$K$4="(Todas)",'Cuadro-de-mando'!$K$4=$E6415),OR('Cuadro-de-mando'!$N$4="(Todos)",'Cuadro-de-mando'!$N$4=$F6415)),1,0))</f>
        <v>1</v>
      </c>
    </row>
    <row r="6416" spans="1:10" x14ac:dyDescent="0.25">
      <c r="A6416" t="str">
        <f>IF(Tienda_3!$A1616="","","Tienda 3")</f>
        <v>Tienda 3</v>
      </c>
      <c r="B6416" t="str">
        <f>IF($A6416="","",Tienda_3!B1616)</f>
        <v>Deportes y diversión</v>
      </c>
      <c r="C6416" t="str">
        <f>IF($A6416="","",Tienda_3!G1616)</f>
        <v>Bogotá</v>
      </c>
      <c r="D6416" t="str">
        <f>IF($A6416="","",Tienda_3!F1616)</f>
        <v>Felipe Santos</v>
      </c>
      <c r="E6416" t="str">
        <f>IF($A6416="","",Tienda_3!I1616)</f>
        <v>Nequi</v>
      </c>
      <c r="F6416">
        <f>IF($A6416="","",VALUE(RIGHT(Tienda_3!E1616,4)))</f>
        <v>2023</v>
      </c>
      <c r="G6416">
        <f>IF($A6416="","",Tienda_3!C1616)</f>
        <v>17200</v>
      </c>
      <c r="H6416">
        <f>IF($A6416="","",Tienda_3!D1616)</f>
        <v>0</v>
      </c>
      <c r="I6416">
        <f>IF($A6416="","",Tienda_3!H1616)</f>
        <v>5</v>
      </c>
      <c r="J6416">
        <f>IF($A6416="",0,IF(AND(OR('Cuadro-de-mando'!$B$4="(Todas)",'Cuadro-de-mando'!$B$4=$A6416),OR('Cuadro-de-mando'!$E$4="(Todas)",'Cuadro-de-mando'!$E$4=$B6416),OR('Cuadro-de-mando'!$H$4="(Todas)",'Cuadro-de-mando'!$H$4=$C6416),OR('Cuadro-de-mando'!$K$4="(Todas)",'Cuadro-de-mando'!$K$4=$E6416),OR('Cuadro-de-mando'!$N$4="(Todos)",'Cuadro-de-mando'!$N$4=$F6416)),1,0))</f>
        <v>1</v>
      </c>
    </row>
    <row r="6417" spans="1:10" x14ac:dyDescent="0.25">
      <c r="A6417" t="str">
        <f>IF(Tienda_3!$A1617="","","Tienda 3")</f>
        <v>Tienda 3</v>
      </c>
      <c r="B6417" t="str">
        <f>IF($A6417="","",Tienda_3!B1617)</f>
        <v>Libros</v>
      </c>
      <c r="C6417" t="str">
        <f>IF($A6417="","",Tienda_3!G1617)</f>
        <v>Santa Marta</v>
      </c>
      <c r="D6417" t="str">
        <f>IF($A6417="","",Tienda_3!F1617)</f>
        <v>Beatriz Morales</v>
      </c>
      <c r="E6417" t="str">
        <f>IF($A6417="","",Tienda_3!I1617)</f>
        <v>Tarjeta de crédito</v>
      </c>
      <c r="F6417">
        <f>IF($A6417="","",VALUE(RIGHT(Tienda_3!E1617,4)))</f>
        <v>2020</v>
      </c>
      <c r="G6417">
        <f>IF($A6417="","",Tienda_3!C1617)</f>
        <v>44900</v>
      </c>
      <c r="H6417">
        <f>IF($A6417="","",Tienda_3!D1617)</f>
        <v>2600</v>
      </c>
      <c r="I6417">
        <f>IF($A6417="","",Tienda_3!H1617)</f>
        <v>4</v>
      </c>
      <c r="J6417">
        <f>IF($A6417="",0,IF(AND(OR('Cuadro-de-mando'!$B$4="(Todas)",'Cuadro-de-mando'!$B$4=$A6417),OR('Cuadro-de-mando'!$E$4="(Todas)",'Cuadro-de-mando'!$E$4=$B6417),OR('Cuadro-de-mando'!$H$4="(Todas)",'Cuadro-de-mando'!$H$4=$C6417),OR('Cuadro-de-mando'!$K$4="(Todas)",'Cuadro-de-mando'!$K$4=$E6417),OR('Cuadro-de-mando'!$N$4="(Todos)",'Cuadro-de-mando'!$N$4=$F6417)),1,0))</f>
        <v>1</v>
      </c>
    </row>
    <row r="6418" spans="1:10" x14ac:dyDescent="0.25">
      <c r="A6418" t="str">
        <f>IF(Tienda_3!$A1618="","","Tienda 3")</f>
        <v>Tienda 3</v>
      </c>
      <c r="B6418" t="str">
        <f>IF($A6418="","",Tienda_3!B1618)</f>
        <v>Muebles</v>
      </c>
      <c r="C6418" t="str">
        <f>IF($A6418="","",Tienda_3!G1618)</f>
        <v>Bogotá</v>
      </c>
      <c r="D6418" t="str">
        <f>IF($A6418="","",Tienda_3!F1618)</f>
        <v>Izabela de León</v>
      </c>
      <c r="E6418" t="str">
        <f>IF($A6418="","",Tienda_3!I1618)</f>
        <v>Nequi</v>
      </c>
      <c r="F6418">
        <f>IF($A6418="","",VALUE(RIGHT(Tienda_3!E1618,4)))</f>
        <v>2020</v>
      </c>
      <c r="G6418">
        <f>IF($A6418="","",Tienda_3!C1618)</f>
        <v>317700</v>
      </c>
      <c r="H6418">
        <f>IF($A6418="","",Tienda_3!D1618)</f>
        <v>15100</v>
      </c>
      <c r="I6418">
        <f>IF($A6418="","",Tienda_3!H1618)</f>
        <v>5</v>
      </c>
      <c r="J6418">
        <f>IF($A6418="",0,IF(AND(OR('Cuadro-de-mando'!$B$4="(Todas)",'Cuadro-de-mando'!$B$4=$A6418),OR('Cuadro-de-mando'!$E$4="(Todas)",'Cuadro-de-mando'!$E$4=$B6418),OR('Cuadro-de-mando'!$H$4="(Todas)",'Cuadro-de-mando'!$H$4=$C6418),OR('Cuadro-de-mando'!$K$4="(Todas)",'Cuadro-de-mando'!$K$4=$E6418),OR('Cuadro-de-mando'!$N$4="(Todos)",'Cuadro-de-mando'!$N$4=$F6418)),1,0))</f>
        <v>1</v>
      </c>
    </row>
    <row r="6419" spans="1:10" x14ac:dyDescent="0.25">
      <c r="A6419" t="str">
        <f>IF(Tienda_3!$A1619="","","Tienda 3")</f>
        <v>Tienda 3</v>
      </c>
      <c r="B6419" t="str">
        <f>IF($A6419="","",Tienda_3!B1619)</f>
        <v>Libros</v>
      </c>
      <c r="C6419" t="str">
        <f>IF($A6419="","",Tienda_3!G1619)</f>
        <v>Bogotá</v>
      </c>
      <c r="D6419" t="str">
        <f>IF($A6419="","",Tienda_3!F1619)</f>
        <v>Camila Rivera</v>
      </c>
      <c r="E6419" t="str">
        <f>IF($A6419="","",Tienda_3!I1619)</f>
        <v>Tarjeta de crédito</v>
      </c>
      <c r="F6419">
        <f>IF($A6419="","",VALUE(RIGHT(Tienda_3!E1619,4)))</f>
        <v>2023</v>
      </c>
      <c r="G6419">
        <f>IF($A6419="","",Tienda_3!C1619)</f>
        <v>63300</v>
      </c>
      <c r="H6419">
        <f>IF($A6419="","",Tienda_3!D1619)</f>
        <v>1600</v>
      </c>
      <c r="I6419">
        <f>IF($A6419="","",Tienda_3!H1619)</f>
        <v>5</v>
      </c>
      <c r="J6419">
        <f>IF($A6419="",0,IF(AND(OR('Cuadro-de-mando'!$B$4="(Todas)",'Cuadro-de-mando'!$B$4=$A6419),OR('Cuadro-de-mando'!$E$4="(Todas)",'Cuadro-de-mando'!$E$4=$B6419),OR('Cuadro-de-mando'!$H$4="(Todas)",'Cuadro-de-mando'!$H$4=$C6419),OR('Cuadro-de-mando'!$K$4="(Todas)",'Cuadro-de-mando'!$K$4=$E6419),OR('Cuadro-de-mando'!$N$4="(Todos)",'Cuadro-de-mando'!$N$4=$F6419)),1,0))</f>
        <v>1</v>
      </c>
    </row>
    <row r="6420" spans="1:10" x14ac:dyDescent="0.25">
      <c r="A6420" t="str">
        <f>IF(Tienda_3!$A1620="","","Tienda 3")</f>
        <v>Tienda 3</v>
      </c>
      <c r="B6420" t="str">
        <f>IF($A6420="","",Tienda_3!B1620)</f>
        <v>Electrónicos</v>
      </c>
      <c r="C6420" t="str">
        <f>IF($A6420="","",Tienda_3!G1620)</f>
        <v>Bogotá</v>
      </c>
      <c r="D6420" t="str">
        <f>IF($A6420="","",Tienda_3!F1620)</f>
        <v>Pedro Gomez</v>
      </c>
      <c r="E6420" t="str">
        <f>IF($A6420="","",Tienda_3!I1620)</f>
        <v>Tarjeta de crédito</v>
      </c>
      <c r="F6420">
        <f>IF($A6420="","",VALUE(RIGHT(Tienda_3!E1620,4)))</f>
        <v>2022</v>
      </c>
      <c r="G6420">
        <f>IF($A6420="","",Tienda_3!C1620)</f>
        <v>780600</v>
      </c>
      <c r="H6420">
        <f>IF($A6420="","",Tienda_3!D1620)</f>
        <v>39800</v>
      </c>
      <c r="I6420">
        <f>IF($A6420="","",Tienda_3!H1620)</f>
        <v>4</v>
      </c>
      <c r="J6420">
        <f>IF($A6420="",0,IF(AND(OR('Cuadro-de-mando'!$B$4="(Todas)",'Cuadro-de-mando'!$B$4=$A6420),OR('Cuadro-de-mando'!$E$4="(Todas)",'Cuadro-de-mando'!$E$4=$B6420),OR('Cuadro-de-mando'!$H$4="(Todas)",'Cuadro-de-mando'!$H$4=$C6420),OR('Cuadro-de-mando'!$K$4="(Todas)",'Cuadro-de-mando'!$K$4=$E6420),OR('Cuadro-de-mando'!$N$4="(Todos)",'Cuadro-de-mando'!$N$4=$F6420)),1,0))</f>
        <v>1</v>
      </c>
    </row>
    <row r="6421" spans="1:10" x14ac:dyDescent="0.25">
      <c r="A6421" t="str">
        <f>IF(Tienda_3!$A1621="","","Tienda 3")</f>
        <v>Tienda 3</v>
      </c>
      <c r="B6421" t="str">
        <f>IF($A6421="","",Tienda_3!B1621)</f>
        <v>Electrodomésticos</v>
      </c>
      <c r="C6421" t="str">
        <f>IF($A6421="","",Tienda_3!G1621)</f>
        <v>Bogotá</v>
      </c>
      <c r="D6421" t="str">
        <f>IF($A6421="","",Tienda_3!F1621)</f>
        <v>Beatriz Morales</v>
      </c>
      <c r="E6421" t="str">
        <f>IF($A6421="","",Tienda_3!I1621)</f>
        <v>Cupón</v>
      </c>
      <c r="F6421">
        <f>IF($A6421="","",VALUE(RIGHT(Tienda_3!E1621,4)))</f>
        <v>2020</v>
      </c>
      <c r="G6421">
        <f>IF($A6421="","",Tienda_3!C1621)</f>
        <v>1417100</v>
      </c>
      <c r="H6421">
        <f>IF($A6421="","",Tienda_3!D1621)</f>
        <v>73600</v>
      </c>
      <c r="I6421">
        <f>IF($A6421="","",Tienda_3!H1621)</f>
        <v>1</v>
      </c>
      <c r="J6421">
        <f>IF($A6421="",0,IF(AND(OR('Cuadro-de-mando'!$B$4="(Todas)",'Cuadro-de-mando'!$B$4=$A6421),OR('Cuadro-de-mando'!$E$4="(Todas)",'Cuadro-de-mando'!$E$4=$B6421),OR('Cuadro-de-mando'!$H$4="(Todas)",'Cuadro-de-mando'!$H$4=$C6421),OR('Cuadro-de-mando'!$K$4="(Todas)",'Cuadro-de-mando'!$K$4=$E6421),OR('Cuadro-de-mando'!$N$4="(Todos)",'Cuadro-de-mando'!$N$4=$F6421)),1,0))</f>
        <v>1</v>
      </c>
    </row>
    <row r="6422" spans="1:10" x14ac:dyDescent="0.25">
      <c r="A6422" t="str">
        <f>IF(Tienda_3!$A1622="","","Tienda 3")</f>
        <v>Tienda 3</v>
      </c>
      <c r="B6422" t="str">
        <f>IF($A6422="","",Tienda_3!B1622)</f>
        <v>Muebles</v>
      </c>
      <c r="C6422" t="str">
        <f>IF($A6422="","",Tienda_3!G1622)</f>
        <v>Bogotá</v>
      </c>
      <c r="D6422" t="str">
        <f>IF($A6422="","",Tienda_3!F1622)</f>
        <v>Izabela de León</v>
      </c>
      <c r="E6422" t="str">
        <f>IF($A6422="","",Tienda_3!I1622)</f>
        <v>Tarjeta de crédito</v>
      </c>
      <c r="F6422">
        <f>IF($A6422="","",VALUE(RIGHT(Tienda_3!E1622,4)))</f>
        <v>2020</v>
      </c>
      <c r="G6422">
        <f>IF($A6422="","",Tienda_3!C1622)</f>
        <v>214900</v>
      </c>
      <c r="H6422">
        <f>IF($A6422="","",Tienda_3!D1622)</f>
        <v>9600</v>
      </c>
      <c r="I6422">
        <f>IF($A6422="","",Tienda_3!H1622)</f>
        <v>4</v>
      </c>
      <c r="J6422">
        <f>IF($A6422="",0,IF(AND(OR('Cuadro-de-mando'!$B$4="(Todas)",'Cuadro-de-mando'!$B$4=$A6422),OR('Cuadro-de-mando'!$E$4="(Todas)",'Cuadro-de-mando'!$E$4=$B6422),OR('Cuadro-de-mando'!$H$4="(Todas)",'Cuadro-de-mando'!$H$4=$C6422),OR('Cuadro-de-mando'!$K$4="(Todas)",'Cuadro-de-mando'!$K$4=$E6422),OR('Cuadro-de-mando'!$N$4="(Todos)",'Cuadro-de-mando'!$N$4=$F6422)),1,0))</f>
        <v>1</v>
      </c>
    </row>
    <row r="6423" spans="1:10" x14ac:dyDescent="0.25">
      <c r="A6423" t="str">
        <f>IF(Tienda_3!$A1623="","","Tienda 3")</f>
        <v>Tienda 3</v>
      </c>
      <c r="B6423" t="str">
        <f>IF($A6423="","",Tienda_3!B1623)</f>
        <v>Electrónicos</v>
      </c>
      <c r="C6423" t="str">
        <f>IF($A6423="","",Tienda_3!G1623)</f>
        <v>Medellín</v>
      </c>
      <c r="D6423" t="str">
        <f>IF($A6423="","",Tienda_3!F1623)</f>
        <v>Izabela de León</v>
      </c>
      <c r="E6423" t="str">
        <f>IF($A6423="","",Tienda_3!I1623)</f>
        <v>Tarjeta de crédito</v>
      </c>
      <c r="F6423">
        <f>IF($A6423="","",VALUE(RIGHT(Tienda_3!E1623,4)))</f>
        <v>2022</v>
      </c>
      <c r="G6423">
        <f>IF($A6423="","",Tienda_3!C1623)</f>
        <v>1562000</v>
      </c>
      <c r="H6423">
        <f>IF($A6423="","",Tienda_3!D1623)</f>
        <v>83400</v>
      </c>
      <c r="I6423">
        <f>IF($A6423="","",Tienda_3!H1623)</f>
        <v>5</v>
      </c>
      <c r="J6423">
        <f>IF($A6423="",0,IF(AND(OR('Cuadro-de-mando'!$B$4="(Todas)",'Cuadro-de-mando'!$B$4=$A6423),OR('Cuadro-de-mando'!$E$4="(Todas)",'Cuadro-de-mando'!$E$4=$B6423),OR('Cuadro-de-mando'!$H$4="(Todas)",'Cuadro-de-mando'!$H$4=$C6423),OR('Cuadro-de-mando'!$K$4="(Todas)",'Cuadro-de-mando'!$K$4=$E6423),OR('Cuadro-de-mando'!$N$4="(Todos)",'Cuadro-de-mando'!$N$4=$F6423)),1,0))</f>
        <v>1</v>
      </c>
    </row>
    <row r="6424" spans="1:10" x14ac:dyDescent="0.25">
      <c r="A6424" t="str">
        <f>IF(Tienda_3!$A1624="","","Tienda 3")</f>
        <v>Tienda 3</v>
      </c>
      <c r="B6424" t="str">
        <f>IF($A6424="","",Tienda_3!B1624)</f>
        <v>Muebles</v>
      </c>
      <c r="C6424" t="str">
        <f>IF($A6424="","",Tienda_3!G1624)</f>
        <v>Pereira</v>
      </c>
      <c r="D6424" t="str">
        <f>IF($A6424="","",Tienda_3!F1624)</f>
        <v>Pedro Gomez</v>
      </c>
      <c r="E6424" t="str">
        <f>IF($A6424="","",Tienda_3!I1624)</f>
        <v>Tarjeta de crédito</v>
      </c>
      <c r="F6424">
        <f>IF($A6424="","",VALUE(RIGHT(Tienda_3!E1624,4)))</f>
        <v>2020</v>
      </c>
      <c r="G6424">
        <f>IF($A6424="","",Tienda_3!C1624)</f>
        <v>284100</v>
      </c>
      <c r="H6424">
        <f>IF($A6424="","",Tienda_3!D1624)</f>
        <v>15800</v>
      </c>
      <c r="I6424">
        <f>IF($A6424="","",Tienda_3!H1624)</f>
        <v>3</v>
      </c>
      <c r="J6424">
        <f>IF($A6424="",0,IF(AND(OR('Cuadro-de-mando'!$B$4="(Todas)",'Cuadro-de-mando'!$B$4=$A6424),OR('Cuadro-de-mando'!$E$4="(Todas)",'Cuadro-de-mando'!$E$4=$B6424),OR('Cuadro-de-mando'!$H$4="(Todas)",'Cuadro-de-mando'!$H$4=$C6424),OR('Cuadro-de-mando'!$K$4="(Todas)",'Cuadro-de-mando'!$K$4=$E6424),OR('Cuadro-de-mando'!$N$4="(Todos)",'Cuadro-de-mando'!$N$4=$F6424)),1,0))</f>
        <v>1</v>
      </c>
    </row>
    <row r="6425" spans="1:10" x14ac:dyDescent="0.25">
      <c r="A6425" t="str">
        <f>IF(Tienda_3!$A1625="","","Tienda 3")</f>
        <v>Tienda 3</v>
      </c>
      <c r="B6425" t="str">
        <f>IF($A6425="","",Tienda_3!B1625)</f>
        <v>Libros</v>
      </c>
      <c r="C6425" t="str">
        <f>IF($A6425="","",Tienda_3!G1625)</f>
        <v>Bogotá</v>
      </c>
      <c r="D6425" t="str">
        <f>IF($A6425="","",Tienda_3!F1625)</f>
        <v>Pedro Gomez</v>
      </c>
      <c r="E6425" t="str">
        <f>IF($A6425="","",Tienda_3!I1625)</f>
        <v>Nequi</v>
      </c>
      <c r="F6425">
        <f>IF($A6425="","",VALUE(RIGHT(Tienda_3!E1625,4)))</f>
        <v>2023</v>
      </c>
      <c r="G6425">
        <f>IF($A6425="","",Tienda_3!C1625)</f>
        <v>74200</v>
      </c>
      <c r="H6425">
        <f>IF($A6425="","",Tienda_3!D1625)</f>
        <v>4200</v>
      </c>
      <c r="I6425">
        <f>IF($A6425="","",Tienda_3!H1625)</f>
        <v>5</v>
      </c>
      <c r="J6425">
        <f>IF($A6425="",0,IF(AND(OR('Cuadro-de-mando'!$B$4="(Todas)",'Cuadro-de-mando'!$B$4=$A6425),OR('Cuadro-de-mando'!$E$4="(Todas)",'Cuadro-de-mando'!$E$4=$B6425),OR('Cuadro-de-mando'!$H$4="(Todas)",'Cuadro-de-mando'!$H$4=$C6425),OR('Cuadro-de-mando'!$K$4="(Todas)",'Cuadro-de-mando'!$K$4=$E6425),OR('Cuadro-de-mando'!$N$4="(Todos)",'Cuadro-de-mando'!$N$4=$F6425)),1,0))</f>
        <v>1</v>
      </c>
    </row>
    <row r="6426" spans="1:10" x14ac:dyDescent="0.25">
      <c r="A6426" t="str">
        <f>IF(Tienda_3!$A1626="","","Tienda 3")</f>
        <v>Tienda 3</v>
      </c>
      <c r="B6426" t="str">
        <f>IF($A6426="","",Tienda_3!B1626)</f>
        <v>Electrónicos</v>
      </c>
      <c r="C6426" t="str">
        <f>IF($A6426="","",Tienda_3!G1626)</f>
        <v>Bogotá</v>
      </c>
      <c r="D6426" t="str">
        <f>IF($A6426="","",Tienda_3!F1626)</f>
        <v>Juan Fernandez</v>
      </c>
      <c r="E6426" t="str">
        <f>IF($A6426="","",Tienda_3!I1626)</f>
        <v>Tarjeta de crédito</v>
      </c>
      <c r="F6426">
        <f>IF($A6426="","",VALUE(RIGHT(Tienda_3!E1626,4)))</f>
        <v>2020</v>
      </c>
      <c r="G6426">
        <f>IF($A6426="","",Tienda_3!C1626)</f>
        <v>1454800</v>
      </c>
      <c r="H6426">
        <f>IF($A6426="","",Tienda_3!D1626)</f>
        <v>75700</v>
      </c>
      <c r="I6426">
        <f>IF($A6426="","",Tienda_3!H1626)</f>
        <v>3</v>
      </c>
      <c r="J6426">
        <f>IF($A6426="",0,IF(AND(OR('Cuadro-de-mando'!$B$4="(Todas)",'Cuadro-de-mando'!$B$4=$A6426),OR('Cuadro-de-mando'!$E$4="(Todas)",'Cuadro-de-mando'!$E$4=$B6426),OR('Cuadro-de-mando'!$H$4="(Todas)",'Cuadro-de-mando'!$H$4=$C6426),OR('Cuadro-de-mando'!$K$4="(Todas)",'Cuadro-de-mando'!$K$4=$E6426),OR('Cuadro-de-mando'!$N$4="(Todos)",'Cuadro-de-mando'!$N$4=$F6426)),1,0))</f>
        <v>1</v>
      </c>
    </row>
    <row r="6427" spans="1:10" x14ac:dyDescent="0.25">
      <c r="A6427" t="str">
        <f>IF(Tienda_3!$A1627="","","Tienda 3")</f>
        <v>Tienda 3</v>
      </c>
      <c r="B6427" t="str">
        <f>IF($A6427="","",Tienda_3!B1627)</f>
        <v>Muebles</v>
      </c>
      <c r="C6427" t="str">
        <f>IF($A6427="","",Tienda_3!G1627)</f>
        <v>Bogotá</v>
      </c>
      <c r="D6427" t="str">
        <f>IF($A6427="","",Tienda_3!F1627)</f>
        <v>Felipe Santos</v>
      </c>
      <c r="E6427" t="str">
        <f>IF($A6427="","",Tienda_3!I1627)</f>
        <v>Tarjeta de crédito</v>
      </c>
      <c r="F6427">
        <f>IF($A6427="","",VALUE(RIGHT(Tienda_3!E1627,4)))</f>
        <v>2020</v>
      </c>
      <c r="G6427">
        <f>IF($A6427="","",Tienda_3!C1627)</f>
        <v>189700</v>
      </c>
      <c r="H6427">
        <f>IF($A6427="","",Tienda_3!D1627)</f>
        <v>12500</v>
      </c>
      <c r="I6427">
        <f>IF($A6427="","",Tienda_3!H1627)</f>
        <v>5</v>
      </c>
      <c r="J6427">
        <f>IF($A6427="",0,IF(AND(OR('Cuadro-de-mando'!$B$4="(Todas)",'Cuadro-de-mando'!$B$4=$A6427),OR('Cuadro-de-mando'!$E$4="(Todas)",'Cuadro-de-mando'!$E$4=$B6427),OR('Cuadro-de-mando'!$H$4="(Todas)",'Cuadro-de-mando'!$H$4=$C6427),OR('Cuadro-de-mando'!$K$4="(Todas)",'Cuadro-de-mando'!$K$4=$E6427),OR('Cuadro-de-mando'!$N$4="(Todos)",'Cuadro-de-mando'!$N$4=$F6427)),1,0))</f>
        <v>1</v>
      </c>
    </row>
    <row r="6428" spans="1:10" x14ac:dyDescent="0.25">
      <c r="A6428" t="str">
        <f>IF(Tienda_3!$A1628="","","Tienda 3")</f>
        <v>Tienda 3</v>
      </c>
      <c r="B6428" t="str">
        <f>IF($A6428="","",Tienda_3!B1628)</f>
        <v>Libros</v>
      </c>
      <c r="C6428" t="str">
        <f>IF($A6428="","",Tienda_3!G1628)</f>
        <v>Cali</v>
      </c>
      <c r="D6428" t="str">
        <f>IF($A6428="","",Tienda_3!F1628)</f>
        <v>Felipe Santos</v>
      </c>
      <c r="E6428" t="str">
        <f>IF($A6428="","",Tienda_3!I1628)</f>
        <v>Tarjeta de crédito</v>
      </c>
      <c r="F6428">
        <f>IF($A6428="","",VALUE(RIGHT(Tienda_3!E1628,4)))</f>
        <v>2021</v>
      </c>
      <c r="G6428">
        <f>IF($A6428="","",Tienda_3!C1628)</f>
        <v>40600</v>
      </c>
      <c r="H6428">
        <f>IF($A6428="","",Tienda_3!D1628)</f>
        <v>0</v>
      </c>
      <c r="I6428">
        <f>IF($A6428="","",Tienda_3!H1628)</f>
        <v>5</v>
      </c>
      <c r="J6428">
        <f>IF($A6428="",0,IF(AND(OR('Cuadro-de-mando'!$B$4="(Todas)",'Cuadro-de-mando'!$B$4=$A6428),OR('Cuadro-de-mando'!$E$4="(Todas)",'Cuadro-de-mando'!$E$4=$B6428),OR('Cuadro-de-mando'!$H$4="(Todas)",'Cuadro-de-mando'!$H$4=$C6428),OR('Cuadro-de-mando'!$K$4="(Todas)",'Cuadro-de-mando'!$K$4=$E6428),OR('Cuadro-de-mando'!$N$4="(Todos)",'Cuadro-de-mando'!$N$4=$F6428)),1,0))</f>
        <v>1</v>
      </c>
    </row>
    <row r="6429" spans="1:10" x14ac:dyDescent="0.25">
      <c r="A6429" t="str">
        <f>IF(Tienda_3!$A1629="","","Tienda 3")</f>
        <v>Tienda 3</v>
      </c>
      <c r="B6429" t="str">
        <f>IF($A6429="","",Tienda_3!B1629)</f>
        <v>Muebles</v>
      </c>
      <c r="C6429" t="str">
        <f>IF($A6429="","",Tienda_3!G1629)</f>
        <v>Medellín</v>
      </c>
      <c r="D6429" t="str">
        <f>IF($A6429="","",Tienda_3!F1629)</f>
        <v>Santiago Silva</v>
      </c>
      <c r="E6429" t="str">
        <f>IF($A6429="","",Tienda_3!I1629)</f>
        <v>Cupón</v>
      </c>
      <c r="F6429">
        <f>IF($A6429="","",VALUE(RIGHT(Tienda_3!E1629,4)))</f>
        <v>2020</v>
      </c>
      <c r="G6429">
        <f>IF($A6429="","",Tienda_3!C1629)</f>
        <v>613000</v>
      </c>
      <c r="H6429">
        <f>IF($A6429="","",Tienda_3!D1629)</f>
        <v>30800</v>
      </c>
      <c r="I6429">
        <f>IF($A6429="","",Tienda_3!H1629)</f>
        <v>2</v>
      </c>
      <c r="J6429">
        <f>IF($A6429="",0,IF(AND(OR('Cuadro-de-mando'!$B$4="(Todas)",'Cuadro-de-mando'!$B$4=$A6429),OR('Cuadro-de-mando'!$E$4="(Todas)",'Cuadro-de-mando'!$E$4=$B6429),OR('Cuadro-de-mando'!$H$4="(Todas)",'Cuadro-de-mando'!$H$4=$C6429),OR('Cuadro-de-mando'!$K$4="(Todas)",'Cuadro-de-mando'!$K$4=$E6429),OR('Cuadro-de-mando'!$N$4="(Todos)",'Cuadro-de-mando'!$N$4=$F6429)),1,0))</f>
        <v>1</v>
      </c>
    </row>
    <row r="6430" spans="1:10" x14ac:dyDescent="0.25">
      <c r="A6430" t="str">
        <f>IF(Tienda_3!$A1630="","","Tienda 3")</f>
        <v>Tienda 3</v>
      </c>
      <c r="B6430" t="str">
        <f>IF($A6430="","",Tienda_3!B1630)</f>
        <v>Artículos para el hogar</v>
      </c>
      <c r="C6430" t="str">
        <f>IF($A6430="","",Tienda_3!G1630)</f>
        <v>Bogotá</v>
      </c>
      <c r="D6430" t="str">
        <f>IF($A6430="","",Tienda_3!F1630)</f>
        <v>Ángel Rodriguez</v>
      </c>
      <c r="E6430" t="str">
        <f>IF($A6430="","",Tienda_3!I1630)</f>
        <v>Cupón</v>
      </c>
      <c r="F6430">
        <f>IF($A6430="","",VALUE(RIGHT(Tienda_3!E1630,4)))</f>
        <v>2020</v>
      </c>
      <c r="G6430">
        <f>IF($A6430="","",Tienda_3!C1630)</f>
        <v>46000</v>
      </c>
      <c r="H6430">
        <f>IF($A6430="","",Tienda_3!D1630)</f>
        <v>2800</v>
      </c>
      <c r="I6430">
        <f>IF($A6430="","",Tienda_3!H1630)</f>
        <v>5</v>
      </c>
      <c r="J6430">
        <f>IF($A6430="",0,IF(AND(OR('Cuadro-de-mando'!$B$4="(Todas)",'Cuadro-de-mando'!$B$4=$A6430),OR('Cuadro-de-mando'!$E$4="(Todas)",'Cuadro-de-mando'!$E$4=$B6430),OR('Cuadro-de-mando'!$H$4="(Todas)",'Cuadro-de-mando'!$H$4=$C6430),OR('Cuadro-de-mando'!$K$4="(Todas)",'Cuadro-de-mando'!$K$4=$E6430),OR('Cuadro-de-mando'!$N$4="(Todos)",'Cuadro-de-mando'!$N$4=$F6430)),1,0))</f>
        <v>1</v>
      </c>
    </row>
    <row r="6431" spans="1:10" x14ac:dyDescent="0.25">
      <c r="A6431" t="str">
        <f>IF(Tienda_3!$A1631="","","Tienda 3")</f>
        <v>Tienda 3</v>
      </c>
      <c r="B6431" t="str">
        <f>IF($A6431="","",Tienda_3!B1631)</f>
        <v>Electrónicos</v>
      </c>
      <c r="C6431" t="str">
        <f>IF($A6431="","",Tienda_3!G1631)</f>
        <v>Bogotá</v>
      </c>
      <c r="D6431" t="str">
        <f>IF($A6431="","",Tienda_3!F1631)</f>
        <v>Santiago Silva</v>
      </c>
      <c r="E6431" t="str">
        <f>IF($A6431="","",Tienda_3!I1631)</f>
        <v>Nequi</v>
      </c>
      <c r="F6431">
        <f>IF($A6431="","",VALUE(RIGHT(Tienda_3!E1631,4)))</f>
        <v>2021</v>
      </c>
      <c r="G6431">
        <f>IF($A6431="","",Tienda_3!C1631)</f>
        <v>334900</v>
      </c>
      <c r="H6431">
        <f>IF($A6431="","",Tienda_3!D1631)</f>
        <v>20200</v>
      </c>
      <c r="I6431">
        <f>IF($A6431="","",Tienda_3!H1631)</f>
        <v>5</v>
      </c>
      <c r="J6431">
        <f>IF($A6431="",0,IF(AND(OR('Cuadro-de-mando'!$B$4="(Todas)",'Cuadro-de-mando'!$B$4=$A6431),OR('Cuadro-de-mando'!$E$4="(Todas)",'Cuadro-de-mando'!$E$4=$B6431),OR('Cuadro-de-mando'!$H$4="(Todas)",'Cuadro-de-mando'!$H$4=$C6431),OR('Cuadro-de-mando'!$K$4="(Todas)",'Cuadro-de-mando'!$K$4=$E6431),OR('Cuadro-de-mando'!$N$4="(Todos)",'Cuadro-de-mando'!$N$4=$F6431)),1,0))</f>
        <v>1</v>
      </c>
    </row>
    <row r="6432" spans="1:10" x14ac:dyDescent="0.25">
      <c r="A6432" t="str">
        <f>IF(Tienda_3!$A1632="","","Tienda 3")</f>
        <v>Tienda 3</v>
      </c>
      <c r="B6432" t="str">
        <f>IF($A6432="","",Tienda_3!B1632)</f>
        <v>Electrónicos</v>
      </c>
      <c r="C6432" t="str">
        <f>IF($A6432="","",Tienda_3!G1632)</f>
        <v>Bogotá</v>
      </c>
      <c r="D6432" t="str">
        <f>IF($A6432="","",Tienda_3!F1632)</f>
        <v>Pedro Gomez</v>
      </c>
      <c r="E6432" t="str">
        <f>IF($A6432="","",Tienda_3!I1632)</f>
        <v>Nequi</v>
      </c>
      <c r="F6432">
        <f>IF($A6432="","",VALUE(RIGHT(Tienda_3!E1632,4)))</f>
        <v>2022</v>
      </c>
      <c r="G6432">
        <f>IF($A6432="","",Tienda_3!C1632)</f>
        <v>2339900</v>
      </c>
      <c r="H6432">
        <f>IF($A6432="","",Tienda_3!D1632)</f>
        <v>125100</v>
      </c>
      <c r="I6432">
        <f>IF($A6432="","",Tienda_3!H1632)</f>
        <v>3</v>
      </c>
      <c r="J6432">
        <f>IF($A6432="",0,IF(AND(OR('Cuadro-de-mando'!$B$4="(Todas)",'Cuadro-de-mando'!$B$4=$A6432),OR('Cuadro-de-mando'!$E$4="(Todas)",'Cuadro-de-mando'!$E$4=$B6432),OR('Cuadro-de-mando'!$H$4="(Todas)",'Cuadro-de-mando'!$H$4=$C6432),OR('Cuadro-de-mando'!$K$4="(Todas)",'Cuadro-de-mando'!$K$4=$E6432),OR('Cuadro-de-mando'!$N$4="(Todos)",'Cuadro-de-mando'!$N$4=$F6432)),1,0))</f>
        <v>1</v>
      </c>
    </row>
    <row r="6433" spans="1:10" x14ac:dyDescent="0.25">
      <c r="A6433" t="str">
        <f>IF(Tienda_3!$A1633="","","Tienda 3")</f>
        <v>Tienda 3</v>
      </c>
      <c r="B6433" t="str">
        <f>IF($A6433="","",Tienda_3!B1633)</f>
        <v>Electrónicos</v>
      </c>
      <c r="C6433" t="str">
        <f>IF($A6433="","",Tienda_3!G1633)</f>
        <v>Bogotá</v>
      </c>
      <c r="D6433" t="str">
        <f>IF($A6433="","",Tienda_3!F1633)</f>
        <v>Juliana Costa</v>
      </c>
      <c r="E6433" t="str">
        <f>IF($A6433="","",Tienda_3!I1633)</f>
        <v>Tarjeta de crédito</v>
      </c>
      <c r="F6433">
        <f>IF($A6433="","",VALUE(RIGHT(Tienda_3!E1633,4)))</f>
        <v>2020</v>
      </c>
      <c r="G6433">
        <f>IF($A6433="","",Tienda_3!C1633)</f>
        <v>2613500</v>
      </c>
      <c r="H6433">
        <f>IF($A6433="","",Tienda_3!D1633)</f>
        <v>137300</v>
      </c>
      <c r="I6433">
        <f>IF($A6433="","",Tienda_3!H1633)</f>
        <v>5</v>
      </c>
      <c r="J6433">
        <f>IF($A6433="",0,IF(AND(OR('Cuadro-de-mando'!$B$4="(Todas)",'Cuadro-de-mando'!$B$4=$A6433),OR('Cuadro-de-mando'!$E$4="(Todas)",'Cuadro-de-mando'!$E$4=$B6433),OR('Cuadro-de-mando'!$H$4="(Todas)",'Cuadro-de-mando'!$H$4=$C6433),OR('Cuadro-de-mando'!$K$4="(Todas)",'Cuadro-de-mando'!$K$4=$E6433),OR('Cuadro-de-mando'!$N$4="(Todos)",'Cuadro-de-mando'!$N$4=$F6433)),1,0))</f>
        <v>1</v>
      </c>
    </row>
    <row r="6434" spans="1:10" x14ac:dyDescent="0.25">
      <c r="A6434" t="str">
        <f>IF(Tienda_3!$A1634="","","Tienda 3")</f>
        <v>Tienda 3</v>
      </c>
      <c r="B6434" t="str">
        <f>IF($A6434="","",Tienda_3!B1634)</f>
        <v>Electrodomésticos</v>
      </c>
      <c r="C6434" t="str">
        <f>IF($A6434="","",Tienda_3!G1634)</f>
        <v>Barranquilla</v>
      </c>
      <c r="D6434" t="str">
        <f>IF($A6434="","",Tienda_3!F1634)</f>
        <v>Beatriz Morales</v>
      </c>
      <c r="E6434" t="str">
        <f>IF($A6434="","",Tienda_3!I1634)</f>
        <v>Tarjeta de crédito</v>
      </c>
      <c r="F6434">
        <f>IF($A6434="","",VALUE(RIGHT(Tienda_3!E1634,4)))</f>
        <v>2021</v>
      </c>
      <c r="G6434">
        <f>IF($A6434="","",Tienda_3!C1634)</f>
        <v>463200</v>
      </c>
      <c r="H6434">
        <f>IF($A6434="","",Tienda_3!D1634)</f>
        <v>22900</v>
      </c>
      <c r="I6434">
        <f>IF($A6434="","",Tienda_3!H1634)</f>
        <v>1</v>
      </c>
      <c r="J6434">
        <f>IF($A6434="",0,IF(AND(OR('Cuadro-de-mando'!$B$4="(Todas)",'Cuadro-de-mando'!$B$4=$A6434),OR('Cuadro-de-mando'!$E$4="(Todas)",'Cuadro-de-mando'!$E$4=$B6434),OR('Cuadro-de-mando'!$H$4="(Todas)",'Cuadro-de-mando'!$H$4=$C6434),OR('Cuadro-de-mando'!$K$4="(Todas)",'Cuadro-de-mando'!$K$4=$E6434),OR('Cuadro-de-mando'!$N$4="(Todos)",'Cuadro-de-mando'!$N$4=$F6434)),1,0))</f>
        <v>1</v>
      </c>
    </row>
    <row r="6435" spans="1:10" x14ac:dyDescent="0.25">
      <c r="A6435" t="str">
        <f>IF(Tienda_3!$A1635="","","Tienda 3")</f>
        <v>Tienda 3</v>
      </c>
      <c r="B6435" t="str">
        <f>IF($A6435="","",Tienda_3!B1635)</f>
        <v>Libros</v>
      </c>
      <c r="C6435" t="str">
        <f>IF($A6435="","",Tienda_3!G1635)</f>
        <v>Pereira</v>
      </c>
      <c r="D6435" t="str">
        <f>IF($A6435="","",Tienda_3!F1635)</f>
        <v>Beatriz Morales</v>
      </c>
      <c r="E6435" t="str">
        <f>IF($A6435="","",Tienda_3!I1635)</f>
        <v>Tarjeta de crédito</v>
      </c>
      <c r="F6435">
        <f>IF($A6435="","",VALUE(RIGHT(Tienda_3!E1635,4)))</f>
        <v>2021</v>
      </c>
      <c r="G6435">
        <f>IF($A6435="","",Tienda_3!C1635)</f>
        <v>40700</v>
      </c>
      <c r="H6435">
        <f>IF($A6435="","",Tienda_3!D1635)</f>
        <v>4500</v>
      </c>
      <c r="I6435">
        <f>IF($A6435="","",Tienda_3!H1635)</f>
        <v>5</v>
      </c>
      <c r="J6435">
        <f>IF($A6435="",0,IF(AND(OR('Cuadro-de-mando'!$B$4="(Todas)",'Cuadro-de-mando'!$B$4=$A6435),OR('Cuadro-de-mando'!$E$4="(Todas)",'Cuadro-de-mando'!$E$4=$B6435),OR('Cuadro-de-mando'!$H$4="(Todas)",'Cuadro-de-mando'!$H$4=$C6435),OR('Cuadro-de-mando'!$K$4="(Todas)",'Cuadro-de-mando'!$K$4=$E6435),OR('Cuadro-de-mando'!$N$4="(Todos)",'Cuadro-de-mando'!$N$4=$F6435)),1,0))</f>
        <v>1</v>
      </c>
    </row>
    <row r="6436" spans="1:10" x14ac:dyDescent="0.25">
      <c r="A6436" t="str">
        <f>IF(Tienda_3!$A1636="","","Tienda 3")</f>
        <v>Tienda 3</v>
      </c>
      <c r="B6436" t="str">
        <f>IF($A6436="","",Tienda_3!B1636)</f>
        <v>Artículos para el hogar</v>
      </c>
      <c r="C6436" t="str">
        <f>IF($A6436="","",Tienda_3!G1636)</f>
        <v>Riohacha</v>
      </c>
      <c r="D6436" t="str">
        <f>IF($A6436="","",Tienda_3!F1636)</f>
        <v>Maria Alfonso</v>
      </c>
      <c r="E6436" t="str">
        <f>IF($A6436="","",Tienda_3!I1636)</f>
        <v>Tarjeta de crédito</v>
      </c>
      <c r="F6436">
        <f>IF($A6436="","",VALUE(RIGHT(Tienda_3!E1636,4)))</f>
        <v>2021</v>
      </c>
      <c r="G6436">
        <f>IF($A6436="","",Tienda_3!C1636)</f>
        <v>40700</v>
      </c>
      <c r="H6436">
        <f>IF($A6436="","",Tienda_3!D1636)</f>
        <v>0</v>
      </c>
      <c r="I6436">
        <f>IF($A6436="","",Tienda_3!H1636)</f>
        <v>5</v>
      </c>
      <c r="J6436">
        <f>IF($A6436="",0,IF(AND(OR('Cuadro-de-mando'!$B$4="(Todas)",'Cuadro-de-mando'!$B$4=$A6436),OR('Cuadro-de-mando'!$E$4="(Todas)",'Cuadro-de-mando'!$E$4=$B6436),OR('Cuadro-de-mando'!$H$4="(Todas)",'Cuadro-de-mando'!$H$4=$C6436),OR('Cuadro-de-mando'!$K$4="(Todas)",'Cuadro-de-mando'!$K$4=$E6436),OR('Cuadro-de-mando'!$N$4="(Todos)",'Cuadro-de-mando'!$N$4=$F6436)),1,0))</f>
        <v>1</v>
      </c>
    </row>
    <row r="6437" spans="1:10" x14ac:dyDescent="0.25">
      <c r="A6437" t="str">
        <f>IF(Tienda_3!$A1637="","","Tienda 3")</f>
        <v>Tienda 3</v>
      </c>
      <c r="B6437" t="str">
        <f>IF($A6437="","",Tienda_3!B1637)</f>
        <v>Juguetes</v>
      </c>
      <c r="C6437" t="str">
        <f>IF($A6437="","",Tienda_3!G1637)</f>
        <v>Bogotá</v>
      </c>
      <c r="D6437" t="str">
        <f>IF($A6437="","",Tienda_3!F1637)</f>
        <v>Rafael Acosta</v>
      </c>
      <c r="E6437" t="str">
        <f>IF($A6437="","",Tienda_3!I1637)</f>
        <v>Tarjeta de débito</v>
      </c>
      <c r="F6437">
        <f>IF($A6437="","",VALUE(RIGHT(Tienda_3!E1637,4)))</f>
        <v>2021</v>
      </c>
      <c r="G6437">
        <f>IF($A6437="","",Tienda_3!C1637)</f>
        <v>10500</v>
      </c>
      <c r="H6437">
        <f>IF($A6437="","",Tienda_3!D1637)</f>
        <v>2900</v>
      </c>
      <c r="I6437">
        <f>IF($A6437="","",Tienda_3!H1637)</f>
        <v>5</v>
      </c>
      <c r="J6437">
        <f>IF($A6437="",0,IF(AND(OR('Cuadro-de-mando'!$B$4="(Todas)",'Cuadro-de-mando'!$B$4=$A6437),OR('Cuadro-de-mando'!$E$4="(Todas)",'Cuadro-de-mando'!$E$4=$B6437),OR('Cuadro-de-mando'!$H$4="(Todas)",'Cuadro-de-mando'!$H$4=$C6437),OR('Cuadro-de-mando'!$K$4="(Todas)",'Cuadro-de-mando'!$K$4=$E6437),OR('Cuadro-de-mando'!$N$4="(Todos)",'Cuadro-de-mando'!$N$4=$F6437)),1,0))</f>
        <v>1</v>
      </c>
    </row>
    <row r="6438" spans="1:10" x14ac:dyDescent="0.25">
      <c r="A6438" t="str">
        <f>IF(Tienda_3!$A1638="","","Tienda 3")</f>
        <v>Tienda 3</v>
      </c>
      <c r="B6438" t="str">
        <f>IF($A6438="","",Tienda_3!B1638)</f>
        <v>Juguetes</v>
      </c>
      <c r="C6438" t="str">
        <f>IF($A6438="","",Tienda_3!G1638)</f>
        <v>Bogotá</v>
      </c>
      <c r="D6438" t="str">
        <f>IF($A6438="","",Tienda_3!F1638)</f>
        <v>Ángel Rodriguez</v>
      </c>
      <c r="E6438" t="str">
        <f>IF($A6438="","",Tienda_3!I1638)</f>
        <v>Tarjeta de crédito</v>
      </c>
      <c r="F6438">
        <f>IF($A6438="","",VALUE(RIGHT(Tienda_3!E1638,4)))</f>
        <v>2020</v>
      </c>
      <c r="G6438">
        <f>IF($A6438="","",Tienda_3!C1638)</f>
        <v>17300</v>
      </c>
      <c r="H6438">
        <f>IF($A6438="","",Tienda_3!D1638)</f>
        <v>0</v>
      </c>
      <c r="I6438">
        <f>IF($A6438="","",Tienda_3!H1638)</f>
        <v>5</v>
      </c>
      <c r="J6438">
        <f>IF($A6438="",0,IF(AND(OR('Cuadro-de-mando'!$B$4="(Todas)",'Cuadro-de-mando'!$B$4=$A6438),OR('Cuadro-de-mando'!$E$4="(Todas)",'Cuadro-de-mando'!$E$4=$B6438),OR('Cuadro-de-mando'!$H$4="(Todas)",'Cuadro-de-mando'!$H$4=$C6438),OR('Cuadro-de-mando'!$K$4="(Todas)",'Cuadro-de-mando'!$K$4=$E6438),OR('Cuadro-de-mando'!$N$4="(Todos)",'Cuadro-de-mando'!$N$4=$F6438)),1,0))</f>
        <v>1</v>
      </c>
    </row>
    <row r="6439" spans="1:10" x14ac:dyDescent="0.25">
      <c r="A6439" t="str">
        <f>IF(Tienda_3!$A1639="","","Tienda 3")</f>
        <v>Tienda 3</v>
      </c>
      <c r="B6439" t="str">
        <f>IF($A6439="","",Tienda_3!B1639)</f>
        <v>Muebles</v>
      </c>
      <c r="C6439" t="str">
        <f>IF($A6439="","",Tienda_3!G1639)</f>
        <v>Bogotá</v>
      </c>
      <c r="D6439" t="str">
        <f>IF($A6439="","",Tienda_3!F1639)</f>
        <v>Felipe Santos</v>
      </c>
      <c r="E6439" t="str">
        <f>IF($A6439="","",Tienda_3!I1639)</f>
        <v>Tarjeta de crédito</v>
      </c>
      <c r="F6439">
        <f>IF($A6439="","",VALUE(RIGHT(Tienda_3!E1639,4)))</f>
        <v>2021</v>
      </c>
      <c r="G6439">
        <f>IF($A6439="","",Tienda_3!C1639)</f>
        <v>764800</v>
      </c>
      <c r="H6439">
        <f>IF($A6439="","",Tienda_3!D1639)</f>
        <v>38900</v>
      </c>
      <c r="I6439">
        <f>IF($A6439="","",Tienda_3!H1639)</f>
        <v>5</v>
      </c>
      <c r="J6439">
        <f>IF($A6439="",0,IF(AND(OR('Cuadro-de-mando'!$B$4="(Todas)",'Cuadro-de-mando'!$B$4=$A6439),OR('Cuadro-de-mando'!$E$4="(Todas)",'Cuadro-de-mando'!$E$4=$B6439),OR('Cuadro-de-mando'!$H$4="(Todas)",'Cuadro-de-mando'!$H$4=$C6439),OR('Cuadro-de-mando'!$K$4="(Todas)",'Cuadro-de-mando'!$K$4=$E6439),OR('Cuadro-de-mando'!$N$4="(Todos)",'Cuadro-de-mando'!$N$4=$F6439)),1,0))</f>
        <v>1</v>
      </c>
    </row>
    <row r="6440" spans="1:10" x14ac:dyDescent="0.25">
      <c r="A6440" t="str">
        <f>IF(Tienda_3!$A1640="","","Tienda 3")</f>
        <v>Tienda 3</v>
      </c>
      <c r="B6440" t="str">
        <f>IF($A6440="","",Tienda_3!B1640)</f>
        <v>Muebles</v>
      </c>
      <c r="C6440" t="str">
        <f>IF($A6440="","",Tienda_3!G1640)</f>
        <v>Riohacha</v>
      </c>
      <c r="D6440" t="str">
        <f>IF($A6440="","",Tienda_3!F1640)</f>
        <v>Maria Alfonso</v>
      </c>
      <c r="E6440" t="str">
        <f>IF($A6440="","",Tienda_3!I1640)</f>
        <v>Nequi</v>
      </c>
      <c r="F6440">
        <f>IF($A6440="","",VALUE(RIGHT(Tienda_3!E1640,4)))</f>
        <v>2020</v>
      </c>
      <c r="G6440">
        <f>IF($A6440="","",Tienda_3!C1640)</f>
        <v>180100</v>
      </c>
      <c r="H6440">
        <f>IF($A6440="","",Tienda_3!D1640)</f>
        <v>7800</v>
      </c>
      <c r="I6440">
        <f>IF($A6440="","",Tienda_3!H1640)</f>
        <v>5</v>
      </c>
      <c r="J6440">
        <f>IF($A6440="",0,IF(AND(OR('Cuadro-de-mando'!$B$4="(Todas)",'Cuadro-de-mando'!$B$4=$A6440),OR('Cuadro-de-mando'!$E$4="(Todas)",'Cuadro-de-mando'!$E$4=$B6440),OR('Cuadro-de-mando'!$H$4="(Todas)",'Cuadro-de-mando'!$H$4=$C6440),OR('Cuadro-de-mando'!$K$4="(Todas)",'Cuadro-de-mando'!$K$4=$E6440),OR('Cuadro-de-mando'!$N$4="(Todos)",'Cuadro-de-mando'!$N$4=$F6440)),1,0))</f>
        <v>1</v>
      </c>
    </row>
    <row r="6441" spans="1:10" x14ac:dyDescent="0.25">
      <c r="A6441" t="str">
        <f>IF(Tienda_3!$A1641="","","Tienda 3")</f>
        <v>Tienda 3</v>
      </c>
      <c r="B6441" t="str">
        <f>IF($A6441="","",Tienda_3!B1641)</f>
        <v>Deportes y diversión</v>
      </c>
      <c r="C6441" t="str">
        <f>IF($A6441="","",Tienda_3!G1641)</f>
        <v>Bogotá</v>
      </c>
      <c r="D6441" t="str">
        <f>IF($A6441="","",Tienda_3!F1641)</f>
        <v>Camila Rivera</v>
      </c>
      <c r="E6441" t="str">
        <f>IF($A6441="","",Tienda_3!I1641)</f>
        <v>Tarjeta de crédito</v>
      </c>
      <c r="F6441">
        <f>IF($A6441="","",VALUE(RIGHT(Tienda_3!E1641,4)))</f>
        <v>2022</v>
      </c>
      <c r="G6441">
        <f>IF($A6441="","",Tienda_3!C1641)</f>
        <v>55800</v>
      </c>
      <c r="H6441">
        <f>IF($A6441="","",Tienda_3!D1641)</f>
        <v>1200</v>
      </c>
      <c r="I6441">
        <f>IF($A6441="","",Tienda_3!H1641)</f>
        <v>5</v>
      </c>
      <c r="J6441">
        <f>IF($A6441="",0,IF(AND(OR('Cuadro-de-mando'!$B$4="(Todas)",'Cuadro-de-mando'!$B$4=$A6441),OR('Cuadro-de-mando'!$E$4="(Todas)",'Cuadro-de-mando'!$E$4=$B6441),OR('Cuadro-de-mando'!$H$4="(Todas)",'Cuadro-de-mando'!$H$4=$C6441),OR('Cuadro-de-mando'!$K$4="(Todas)",'Cuadro-de-mando'!$K$4=$E6441),OR('Cuadro-de-mando'!$N$4="(Todos)",'Cuadro-de-mando'!$N$4=$F6441)),1,0))</f>
        <v>1</v>
      </c>
    </row>
    <row r="6442" spans="1:10" x14ac:dyDescent="0.25">
      <c r="A6442" t="str">
        <f>IF(Tienda_3!$A1642="","","Tienda 3")</f>
        <v>Tienda 3</v>
      </c>
      <c r="B6442" t="str">
        <f>IF($A6442="","",Tienda_3!B1642)</f>
        <v>Electrodomésticos</v>
      </c>
      <c r="C6442" t="str">
        <f>IF($A6442="","",Tienda_3!G1642)</f>
        <v>Bogotá</v>
      </c>
      <c r="D6442" t="str">
        <f>IF($A6442="","",Tienda_3!F1642)</f>
        <v>Juliana Costa</v>
      </c>
      <c r="E6442" t="str">
        <f>IF($A6442="","",Tienda_3!I1642)</f>
        <v>Tarjeta de crédito</v>
      </c>
      <c r="F6442">
        <f>IF($A6442="","",VALUE(RIGHT(Tienda_3!E1642,4)))</f>
        <v>2020</v>
      </c>
      <c r="G6442">
        <f>IF($A6442="","",Tienda_3!C1642)</f>
        <v>1469100</v>
      </c>
      <c r="H6442">
        <f>IF($A6442="","",Tienda_3!D1642)</f>
        <v>76400</v>
      </c>
      <c r="I6442">
        <f>IF($A6442="","",Tienda_3!H1642)</f>
        <v>5</v>
      </c>
      <c r="J6442">
        <f>IF($A6442="",0,IF(AND(OR('Cuadro-de-mando'!$B$4="(Todas)",'Cuadro-de-mando'!$B$4=$A6442),OR('Cuadro-de-mando'!$E$4="(Todas)",'Cuadro-de-mando'!$E$4=$B6442),OR('Cuadro-de-mando'!$H$4="(Todas)",'Cuadro-de-mando'!$H$4=$C6442),OR('Cuadro-de-mando'!$K$4="(Todas)",'Cuadro-de-mando'!$K$4=$E6442),OR('Cuadro-de-mando'!$N$4="(Todos)",'Cuadro-de-mando'!$N$4=$F6442)),1,0))</f>
        <v>1</v>
      </c>
    </row>
    <row r="6443" spans="1:10" x14ac:dyDescent="0.25">
      <c r="A6443" t="str">
        <f>IF(Tienda_3!$A1643="","","Tienda 3")</f>
        <v>Tienda 3</v>
      </c>
      <c r="B6443" t="str">
        <f>IF($A6443="","",Tienda_3!B1643)</f>
        <v>Muebles</v>
      </c>
      <c r="C6443" t="str">
        <f>IF($A6443="","",Tienda_3!G1643)</f>
        <v>Medellín</v>
      </c>
      <c r="D6443" t="str">
        <f>IF($A6443="","",Tienda_3!F1643)</f>
        <v>Juan Fernandez</v>
      </c>
      <c r="E6443" t="str">
        <f>IF($A6443="","",Tienda_3!I1643)</f>
        <v>Tarjeta de crédito</v>
      </c>
      <c r="F6443">
        <f>IF($A6443="","",VALUE(RIGHT(Tienda_3!E1643,4)))</f>
        <v>2021</v>
      </c>
      <c r="G6443">
        <f>IF($A6443="","",Tienda_3!C1643)</f>
        <v>623800</v>
      </c>
      <c r="H6443">
        <f>IF($A6443="","",Tienda_3!D1643)</f>
        <v>35600</v>
      </c>
      <c r="I6443">
        <f>IF($A6443="","",Tienda_3!H1643)</f>
        <v>4</v>
      </c>
      <c r="J6443">
        <f>IF($A6443="",0,IF(AND(OR('Cuadro-de-mando'!$B$4="(Todas)",'Cuadro-de-mando'!$B$4=$A6443),OR('Cuadro-de-mando'!$E$4="(Todas)",'Cuadro-de-mando'!$E$4=$B6443),OR('Cuadro-de-mando'!$H$4="(Todas)",'Cuadro-de-mando'!$H$4=$C6443),OR('Cuadro-de-mando'!$K$4="(Todas)",'Cuadro-de-mando'!$K$4=$E6443),OR('Cuadro-de-mando'!$N$4="(Todos)",'Cuadro-de-mando'!$N$4=$F6443)),1,0))</f>
        <v>1</v>
      </c>
    </row>
    <row r="6444" spans="1:10" x14ac:dyDescent="0.25">
      <c r="A6444" t="str">
        <f>IF(Tienda_3!$A1644="","","Tienda 3")</f>
        <v>Tienda 3</v>
      </c>
      <c r="B6444" t="str">
        <f>IF($A6444="","",Tienda_3!B1644)</f>
        <v>Libros</v>
      </c>
      <c r="C6444" t="str">
        <f>IF($A6444="","",Tienda_3!G1644)</f>
        <v>Pereira</v>
      </c>
      <c r="D6444" t="str">
        <f>IF($A6444="","",Tienda_3!F1644)</f>
        <v>Rafael Acosta</v>
      </c>
      <c r="E6444" t="str">
        <f>IF($A6444="","",Tienda_3!I1644)</f>
        <v>Tarjeta de crédito</v>
      </c>
      <c r="F6444">
        <f>IF($A6444="","",VALUE(RIGHT(Tienda_3!E1644,4)))</f>
        <v>2020</v>
      </c>
      <c r="G6444">
        <f>IF($A6444="","",Tienda_3!C1644)</f>
        <v>50700</v>
      </c>
      <c r="H6444">
        <f>IF($A6444="","",Tienda_3!D1644)</f>
        <v>3100</v>
      </c>
      <c r="I6444">
        <f>IF($A6444="","",Tienda_3!H1644)</f>
        <v>5</v>
      </c>
      <c r="J6444">
        <f>IF($A6444="",0,IF(AND(OR('Cuadro-de-mando'!$B$4="(Todas)",'Cuadro-de-mando'!$B$4=$A6444),OR('Cuadro-de-mando'!$E$4="(Todas)",'Cuadro-de-mando'!$E$4=$B6444),OR('Cuadro-de-mando'!$H$4="(Todas)",'Cuadro-de-mando'!$H$4=$C6444),OR('Cuadro-de-mando'!$K$4="(Todas)",'Cuadro-de-mando'!$K$4=$E6444),OR('Cuadro-de-mando'!$N$4="(Todos)",'Cuadro-de-mando'!$N$4=$F6444)),1,0))</f>
        <v>1</v>
      </c>
    </row>
    <row r="6445" spans="1:10" x14ac:dyDescent="0.25">
      <c r="A6445" t="str">
        <f>IF(Tienda_3!$A1645="","","Tienda 3")</f>
        <v>Tienda 3</v>
      </c>
      <c r="B6445" t="str">
        <f>IF($A6445="","",Tienda_3!B1645)</f>
        <v>Deportes y diversión</v>
      </c>
      <c r="C6445" t="str">
        <f>IF($A6445="","",Tienda_3!G1645)</f>
        <v>Medellín</v>
      </c>
      <c r="D6445" t="str">
        <f>IF($A6445="","",Tienda_3!F1645)</f>
        <v>Rafael Acosta</v>
      </c>
      <c r="E6445" t="str">
        <f>IF($A6445="","",Tienda_3!I1645)</f>
        <v>Tarjeta de débito</v>
      </c>
      <c r="F6445">
        <f>IF($A6445="","",VALUE(RIGHT(Tienda_3!E1645,4)))</f>
        <v>2022</v>
      </c>
      <c r="G6445">
        <f>IF($A6445="","",Tienda_3!C1645)</f>
        <v>21200</v>
      </c>
      <c r="H6445">
        <f>IF($A6445="","",Tienda_3!D1645)</f>
        <v>5900</v>
      </c>
      <c r="I6445">
        <f>IF($A6445="","",Tienda_3!H1645)</f>
        <v>5</v>
      </c>
      <c r="J6445">
        <f>IF($A6445="",0,IF(AND(OR('Cuadro-de-mando'!$B$4="(Todas)",'Cuadro-de-mando'!$B$4=$A6445),OR('Cuadro-de-mando'!$E$4="(Todas)",'Cuadro-de-mando'!$E$4=$B6445),OR('Cuadro-de-mando'!$H$4="(Todas)",'Cuadro-de-mando'!$H$4=$C6445),OR('Cuadro-de-mando'!$K$4="(Todas)",'Cuadro-de-mando'!$K$4=$E6445),OR('Cuadro-de-mando'!$N$4="(Todos)",'Cuadro-de-mando'!$N$4=$F6445)),1,0))</f>
        <v>1</v>
      </c>
    </row>
    <row r="6446" spans="1:10" x14ac:dyDescent="0.25">
      <c r="A6446" t="str">
        <f>IF(Tienda_3!$A1646="","","Tienda 3")</f>
        <v>Tienda 3</v>
      </c>
      <c r="B6446" t="str">
        <f>IF($A6446="","",Tienda_3!B1646)</f>
        <v>Muebles</v>
      </c>
      <c r="C6446" t="str">
        <f>IF($A6446="","",Tienda_3!G1646)</f>
        <v>Medellín</v>
      </c>
      <c r="D6446" t="str">
        <f>IF($A6446="","",Tienda_3!F1646)</f>
        <v>Camila Rivera</v>
      </c>
      <c r="E6446" t="str">
        <f>IF($A6446="","",Tienda_3!I1646)</f>
        <v>Tarjeta de débito</v>
      </c>
      <c r="F6446">
        <f>IF($A6446="","",VALUE(RIGHT(Tienda_3!E1646,4)))</f>
        <v>2021</v>
      </c>
      <c r="G6446">
        <f>IF($A6446="","",Tienda_3!C1646)</f>
        <v>210600</v>
      </c>
      <c r="H6446">
        <f>IF($A6446="","",Tienda_3!D1646)</f>
        <v>11700</v>
      </c>
      <c r="I6446">
        <f>IF($A6446="","",Tienda_3!H1646)</f>
        <v>5</v>
      </c>
      <c r="J6446">
        <f>IF($A6446="",0,IF(AND(OR('Cuadro-de-mando'!$B$4="(Todas)",'Cuadro-de-mando'!$B$4=$A6446),OR('Cuadro-de-mando'!$E$4="(Todas)",'Cuadro-de-mando'!$E$4=$B6446),OR('Cuadro-de-mando'!$H$4="(Todas)",'Cuadro-de-mando'!$H$4=$C6446),OR('Cuadro-de-mando'!$K$4="(Todas)",'Cuadro-de-mando'!$K$4=$E6446),OR('Cuadro-de-mando'!$N$4="(Todos)",'Cuadro-de-mando'!$N$4=$F6446)),1,0))</f>
        <v>1</v>
      </c>
    </row>
    <row r="6447" spans="1:10" x14ac:dyDescent="0.25">
      <c r="A6447" t="str">
        <f>IF(Tienda_3!$A1647="","","Tienda 3")</f>
        <v>Tienda 3</v>
      </c>
      <c r="B6447" t="str">
        <f>IF($A6447="","",Tienda_3!B1647)</f>
        <v>Deportes y diversión</v>
      </c>
      <c r="C6447" t="str">
        <f>IF($A6447="","",Tienda_3!G1647)</f>
        <v>Bogotá</v>
      </c>
      <c r="D6447" t="str">
        <f>IF($A6447="","",Tienda_3!F1647)</f>
        <v>Felipe Santos</v>
      </c>
      <c r="E6447" t="str">
        <f>IF($A6447="","",Tienda_3!I1647)</f>
        <v>Nequi</v>
      </c>
      <c r="F6447">
        <f>IF($A6447="","",VALUE(RIGHT(Tienda_3!E1647,4)))</f>
        <v>2022</v>
      </c>
      <c r="G6447">
        <f>IF($A6447="","",Tienda_3!C1647)</f>
        <v>70200</v>
      </c>
      <c r="H6447">
        <f>IF($A6447="","",Tienda_3!D1647)</f>
        <v>1900</v>
      </c>
      <c r="I6447">
        <f>IF($A6447="","",Tienda_3!H1647)</f>
        <v>5</v>
      </c>
      <c r="J6447">
        <f>IF($A6447="",0,IF(AND(OR('Cuadro-de-mando'!$B$4="(Todas)",'Cuadro-de-mando'!$B$4=$A6447),OR('Cuadro-de-mando'!$E$4="(Todas)",'Cuadro-de-mando'!$E$4=$B6447),OR('Cuadro-de-mando'!$H$4="(Todas)",'Cuadro-de-mando'!$H$4=$C6447),OR('Cuadro-de-mando'!$K$4="(Todas)",'Cuadro-de-mando'!$K$4=$E6447),OR('Cuadro-de-mando'!$N$4="(Todos)",'Cuadro-de-mando'!$N$4=$F6447)),1,0))</f>
        <v>1</v>
      </c>
    </row>
    <row r="6448" spans="1:10" x14ac:dyDescent="0.25">
      <c r="A6448" t="str">
        <f>IF(Tienda_3!$A1648="","","Tienda 3")</f>
        <v>Tienda 3</v>
      </c>
      <c r="B6448" t="str">
        <f>IF($A6448="","",Tienda_3!B1648)</f>
        <v>Deportes y diversión</v>
      </c>
      <c r="C6448" t="str">
        <f>IF($A6448="","",Tienda_3!G1648)</f>
        <v>Bucaramanga</v>
      </c>
      <c r="D6448" t="str">
        <f>IF($A6448="","",Tienda_3!F1648)</f>
        <v>Ángel Rodriguez</v>
      </c>
      <c r="E6448" t="str">
        <f>IF($A6448="","",Tienda_3!I1648)</f>
        <v>Tarjeta de crédito</v>
      </c>
      <c r="F6448">
        <f>IF($A6448="","",VALUE(RIGHT(Tienda_3!E1648,4)))</f>
        <v>2020</v>
      </c>
      <c r="G6448">
        <f>IF($A6448="","",Tienda_3!C1648)</f>
        <v>24800</v>
      </c>
      <c r="H6448">
        <f>IF($A6448="","",Tienda_3!D1648)</f>
        <v>2400</v>
      </c>
      <c r="I6448">
        <f>IF($A6448="","",Tienda_3!H1648)</f>
        <v>4</v>
      </c>
      <c r="J6448">
        <f>IF($A6448="",0,IF(AND(OR('Cuadro-de-mando'!$B$4="(Todas)",'Cuadro-de-mando'!$B$4=$A6448),OR('Cuadro-de-mando'!$E$4="(Todas)",'Cuadro-de-mando'!$E$4=$B6448),OR('Cuadro-de-mando'!$H$4="(Todas)",'Cuadro-de-mando'!$H$4=$C6448),OR('Cuadro-de-mando'!$K$4="(Todas)",'Cuadro-de-mando'!$K$4=$E6448),OR('Cuadro-de-mando'!$N$4="(Todos)",'Cuadro-de-mando'!$N$4=$F6448)),1,0))</f>
        <v>1</v>
      </c>
    </row>
    <row r="6449" spans="1:10" x14ac:dyDescent="0.25">
      <c r="A6449" t="str">
        <f>IF(Tienda_3!$A1649="","","Tienda 3")</f>
        <v>Tienda 3</v>
      </c>
      <c r="B6449" t="str">
        <f>IF($A6449="","",Tienda_3!B1649)</f>
        <v>Electrónicos</v>
      </c>
      <c r="C6449" t="str">
        <f>IF($A6449="","",Tienda_3!G1649)</f>
        <v>Bogotá</v>
      </c>
      <c r="D6449" t="str">
        <f>IF($A6449="","",Tienda_3!F1649)</f>
        <v>Santiago Silva</v>
      </c>
      <c r="E6449" t="str">
        <f>IF($A6449="","",Tienda_3!I1649)</f>
        <v>Tarjeta de crédito</v>
      </c>
      <c r="F6449">
        <f>IF($A6449="","",VALUE(RIGHT(Tienda_3!E1649,4)))</f>
        <v>2020</v>
      </c>
      <c r="G6449">
        <f>IF($A6449="","",Tienda_3!C1649)</f>
        <v>709100</v>
      </c>
      <c r="H6449">
        <f>IF($A6449="","",Tienda_3!D1649)</f>
        <v>38000</v>
      </c>
      <c r="I6449">
        <f>IF($A6449="","",Tienda_3!H1649)</f>
        <v>4</v>
      </c>
      <c r="J6449">
        <f>IF($A6449="",0,IF(AND(OR('Cuadro-de-mando'!$B$4="(Todas)",'Cuadro-de-mando'!$B$4=$A6449),OR('Cuadro-de-mando'!$E$4="(Todas)",'Cuadro-de-mando'!$E$4=$B6449),OR('Cuadro-de-mando'!$H$4="(Todas)",'Cuadro-de-mando'!$H$4=$C6449),OR('Cuadro-de-mando'!$K$4="(Todas)",'Cuadro-de-mando'!$K$4=$E6449),OR('Cuadro-de-mando'!$N$4="(Todos)",'Cuadro-de-mando'!$N$4=$F6449)),1,0))</f>
        <v>1</v>
      </c>
    </row>
    <row r="6450" spans="1:10" x14ac:dyDescent="0.25">
      <c r="A6450" t="str">
        <f>IF(Tienda_3!$A1650="","","Tienda 3")</f>
        <v>Tienda 3</v>
      </c>
      <c r="B6450" t="str">
        <f>IF($A6450="","",Tienda_3!B1650)</f>
        <v>Muebles</v>
      </c>
      <c r="C6450" t="str">
        <f>IF($A6450="","",Tienda_3!G1650)</f>
        <v>Bogotá</v>
      </c>
      <c r="D6450" t="str">
        <f>IF($A6450="","",Tienda_3!F1650)</f>
        <v>Pedro Gomez</v>
      </c>
      <c r="E6450" t="str">
        <f>IF($A6450="","",Tienda_3!I1650)</f>
        <v>Tarjeta de crédito</v>
      </c>
      <c r="F6450">
        <f>IF($A6450="","",VALUE(RIGHT(Tienda_3!E1650,4)))</f>
        <v>2020</v>
      </c>
      <c r="G6450">
        <f>IF($A6450="","",Tienda_3!C1650)</f>
        <v>365500</v>
      </c>
      <c r="H6450">
        <f>IF($A6450="","",Tienda_3!D1650)</f>
        <v>17600</v>
      </c>
      <c r="I6450">
        <f>IF($A6450="","",Tienda_3!H1650)</f>
        <v>5</v>
      </c>
      <c r="J6450">
        <f>IF($A6450="",0,IF(AND(OR('Cuadro-de-mando'!$B$4="(Todas)",'Cuadro-de-mando'!$B$4=$A6450),OR('Cuadro-de-mando'!$E$4="(Todas)",'Cuadro-de-mando'!$E$4=$B6450),OR('Cuadro-de-mando'!$H$4="(Todas)",'Cuadro-de-mando'!$H$4=$C6450),OR('Cuadro-de-mando'!$K$4="(Todas)",'Cuadro-de-mando'!$K$4=$E6450),OR('Cuadro-de-mando'!$N$4="(Todos)",'Cuadro-de-mando'!$N$4=$F6450)),1,0))</f>
        <v>1</v>
      </c>
    </row>
    <row r="6451" spans="1:10" x14ac:dyDescent="0.25">
      <c r="A6451" t="str">
        <f>IF(Tienda_3!$A1651="","","Tienda 3")</f>
        <v>Tienda 3</v>
      </c>
      <c r="B6451" t="str">
        <f>IF($A6451="","",Tienda_3!B1651)</f>
        <v>Electrodomésticos</v>
      </c>
      <c r="C6451" t="str">
        <f>IF($A6451="","",Tienda_3!G1651)</f>
        <v>Medellín</v>
      </c>
      <c r="D6451" t="str">
        <f>IF($A6451="","",Tienda_3!F1651)</f>
        <v>Izabela de León</v>
      </c>
      <c r="E6451" t="str">
        <f>IF($A6451="","",Tienda_3!I1651)</f>
        <v>Tarjeta de crédito</v>
      </c>
      <c r="F6451">
        <f>IF($A6451="","",VALUE(RIGHT(Tienda_3!E1651,4)))</f>
        <v>2022</v>
      </c>
      <c r="G6451">
        <f>IF($A6451="","",Tienda_3!C1651)</f>
        <v>571900</v>
      </c>
      <c r="H6451">
        <f>IF($A6451="","",Tienda_3!D1651)</f>
        <v>28600</v>
      </c>
      <c r="I6451">
        <f>IF($A6451="","",Tienda_3!H1651)</f>
        <v>4</v>
      </c>
      <c r="J6451">
        <f>IF($A6451="",0,IF(AND(OR('Cuadro-de-mando'!$B$4="(Todas)",'Cuadro-de-mando'!$B$4=$A6451),OR('Cuadro-de-mando'!$E$4="(Todas)",'Cuadro-de-mando'!$E$4=$B6451),OR('Cuadro-de-mando'!$H$4="(Todas)",'Cuadro-de-mando'!$H$4=$C6451),OR('Cuadro-de-mando'!$K$4="(Todas)",'Cuadro-de-mando'!$K$4=$E6451),OR('Cuadro-de-mando'!$N$4="(Todos)",'Cuadro-de-mando'!$N$4=$F6451)),1,0))</f>
        <v>1</v>
      </c>
    </row>
    <row r="6452" spans="1:10" x14ac:dyDescent="0.25">
      <c r="A6452" t="str">
        <f>IF(Tienda_3!$A1652="","","Tienda 3")</f>
        <v>Tienda 3</v>
      </c>
      <c r="B6452" t="str">
        <f>IF($A6452="","",Tienda_3!B1652)</f>
        <v>Electrónicos</v>
      </c>
      <c r="C6452" t="str">
        <f>IF($A6452="","",Tienda_3!G1652)</f>
        <v>Pereira</v>
      </c>
      <c r="D6452" t="str">
        <f>IF($A6452="","",Tienda_3!F1652)</f>
        <v>Maria Alfonso</v>
      </c>
      <c r="E6452" t="str">
        <f>IF($A6452="","",Tienda_3!I1652)</f>
        <v>Nequi</v>
      </c>
      <c r="F6452">
        <f>IF($A6452="","",VALUE(RIGHT(Tienda_3!E1652,4)))</f>
        <v>2022</v>
      </c>
      <c r="G6452">
        <f>IF($A6452="","",Tienda_3!C1652)</f>
        <v>272300</v>
      </c>
      <c r="H6452">
        <f>IF($A6452="","",Tienda_3!D1652)</f>
        <v>12700</v>
      </c>
      <c r="I6452">
        <f>IF($A6452="","",Tienda_3!H1652)</f>
        <v>5</v>
      </c>
      <c r="J6452">
        <f>IF($A6452="",0,IF(AND(OR('Cuadro-de-mando'!$B$4="(Todas)",'Cuadro-de-mando'!$B$4=$A6452),OR('Cuadro-de-mando'!$E$4="(Todas)",'Cuadro-de-mando'!$E$4=$B6452),OR('Cuadro-de-mando'!$H$4="(Todas)",'Cuadro-de-mando'!$H$4=$C6452),OR('Cuadro-de-mando'!$K$4="(Todas)",'Cuadro-de-mando'!$K$4=$E6452),OR('Cuadro-de-mando'!$N$4="(Todos)",'Cuadro-de-mando'!$N$4=$F6452)),1,0))</f>
        <v>1</v>
      </c>
    </row>
    <row r="6453" spans="1:10" x14ac:dyDescent="0.25">
      <c r="A6453" t="str">
        <f>IF(Tienda_3!$A1653="","","Tienda 3")</f>
        <v>Tienda 3</v>
      </c>
      <c r="B6453" t="str">
        <f>IF($A6453="","",Tienda_3!B1653)</f>
        <v>Artículos para el hogar</v>
      </c>
      <c r="C6453" t="str">
        <f>IF($A6453="","",Tienda_3!G1653)</f>
        <v>Medellín</v>
      </c>
      <c r="D6453" t="str">
        <f>IF($A6453="","",Tienda_3!F1653)</f>
        <v>Lucas Olivera</v>
      </c>
      <c r="E6453" t="str">
        <f>IF($A6453="","",Tienda_3!I1653)</f>
        <v>Tarjeta de crédito</v>
      </c>
      <c r="F6453">
        <f>IF($A6453="","",VALUE(RIGHT(Tienda_3!E1653,4)))</f>
        <v>2020</v>
      </c>
      <c r="G6453">
        <f>IF($A6453="","",Tienda_3!C1653)</f>
        <v>56000</v>
      </c>
      <c r="H6453">
        <f>IF($A6453="","",Tienda_3!D1653)</f>
        <v>1200</v>
      </c>
      <c r="I6453">
        <f>IF($A6453="","",Tienda_3!H1653)</f>
        <v>3</v>
      </c>
      <c r="J6453">
        <f>IF($A6453="",0,IF(AND(OR('Cuadro-de-mando'!$B$4="(Todas)",'Cuadro-de-mando'!$B$4=$A6453),OR('Cuadro-de-mando'!$E$4="(Todas)",'Cuadro-de-mando'!$E$4=$B6453),OR('Cuadro-de-mando'!$H$4="(Todas)",'Cuadro-de-mando'!$H$4=$C6453),OR('Cuadro-de-mando'!$K$4="(Todas)",'Cuadro-de-mando'!$K$4=$E6453),OR('Cuadro-de-mando'!$N$4="(Todos)",'Cuadro-de-mando'!$N$4=$F6453)),1,0))</f>
        <v>1</v>
      </c>
    </row>
    <row r="6454" spans="1:10" x14ac:dyDescent="0.25">
      <c r="A6454" t="str">
        <f>IF(Tienda_3!$A1654="","","Tienda 3")</f>
        <v>Tienda 3</v>
      </c>
      <c r="B6454" t="str">
        <f>IF($A6454="","",Tienda_3!B1654)</f>
        <v>Muebles</v>
      </c>
      <c r="C6454" t="str">
        <f>IF($A6454="","",Tienda_3!G1654)</f>
        <v>Bogotá</v>
      </c>
      <c r="D6454" t="str">
        <f>IF($A6454="","",Tienda_3!F1654)</f>
        <v>Santiago Silva</v>
      </c>
      <c r="E6454" t="str">
        <f>IF($A6454="","",Tienda_3!I1654)</f>
        <v>Tarjeta de crédito</v>
      </c>
      <c r="F6454">
        <f>IF($A6454="","",VALUE(RIGHT(Tienda_3!E1654,4)))</f>
        <v>2021</v>
      </c>
      <c r="G6454">
        <f>IF($A6454="","",Tienda_3!C1654)</f>
        <v>186200</v>
      </c>
      <c r="H6454">
        <f>IF($A6454="","",Tienda_3!D1654)</f>
        <v>10600</v>
      </c>
      <c r="I6454">
        <f>IF($A6454="","",Tienda_3!H1654)</f>
        <v>5</v>
      </c>
      <c r="J6454">
        <f>IF($A6454="",0,IF(AND(OR('Cuadro-de-mando'!$B$4="(Todas)",'Cuadro-de-mando'!$B$4=$A6454),OR('Cuadro-de-mando'!$E$4="(Todas)",'Cuadro-de-mando'!$E$4=$B6454),OR('Cuadro-de-mando'!$H$4="(Todas)",'Cuadro-de-mando'!$H$4=$C6454),OR('Cuadro-de-mando'!$K$4="(Todas)",'Cuadro-de-mando'!$K$4=$E6454),OR('Cuadro-de-mando'!$N$4="(Todos)",'Cuadro-de-mando'!$N$4=$F6454)),1,0))</f>
        <v>1</v>
      </c>
    </row>
    <row r="6455" spans="1:10" x14ac:dyDescent="0.25">
      <c r="A6455" t="str">
        <f>IF(Tienda_3!$A1655="","","Tienda 3")</f>
        <v>Tienda 3</v>
      </c>
      <c r="B6455" t="str">
        <f>IF($A6455="","",Tienda_3!B1655)</f>
        <v>Electrónicos</v>
      </c>
      <c r="C6455" t="str">
        <f>IF($A6455="","",Tienda_3!G1655)</f>
        <v>Pereira</v>
      </c>
      <c r="D6455" t="str">
        <f>IF($A6455="","",Tienda_3!F1655)</f>
        <v>Pedro Gomez</v>
      </c>
      <c r="E6455" t="str">
        <f>IF($A6455="","",Tienda_3!I1655)</f>
        <v>Tarjeta de crédito</v>
      </c>
      <c r="F6455">
        <f>IF($A6455="","",VALUE(RIGHT(Tienda_3!E1655,4)))</f>
        <v>2023</v>
      </c>
      <c r="G6455">
        <f>IF($A6455="","",Tienda_3!C1655)</f>
        <v>166900</v>
      </c>
      <c r="H6455">
        <f>IF($A6455="","",Tienda_3!D1655)</f>
        <v>7100</v>
      </c>
      <c r="I6455">
        <f>IF($A6455="","",Tienda_3!H1655)</f>
        <v>5</v>
      </c>
      <c r="J6455">
        <f>IF($A6455="",0,IF(AND(OR('Cuadro-de-mando'!$B$4="(Todas)",'Cuadro-de-mando'!$B$4=$A6455),OR('Cuadro-de-mando'!$E$4="(Todas)",'Cuadro-de-mando'!$E$4=$B6455),OR('Cuadro-de-mando'!$H$4="(Todas)",'Cuadro-de-mando'!$H$4=$C6455),OR('Cuadro-de-mando'!$K$4="(Todas)",'Cuadro-de-mando'!$K$4=$E6455),OR('Cuadro-de-mando'!$N$4="(Todos)",'Cuadro-de-mando'!$N$4=$F6455)),1,0))</f>
        <v>1</v>
      </c>
    </row>
    <row r="6456" spans="1:10" x14ac:dyDescent="0.25">
      <c r="A6456" t="str">
        <f>IF(Tienda_3!$A1656="","","Tienda 3")</f>
        <v>Tienda 3</v>
      </c>
      <c r="B6456" t="str">
        <f>IF($A6456="","",Tienda_3!B1656)</f>
        <v>Electrónicos</v>
      </c>
      <c r="C6456" t="str">
        <f>IF($A6456="","",Tienda_3!G1656)</f>
        <v>Bogotá</v>
      </c>
      <c r="D6456" t="str">
        <f>IF($A6456="","",Tienda_3!F1656)</f>
        <v>Felipe Santos</v>
      </c>
      <c r="E6456" t="str">
        <f>IF($A6456="","",Tienda_3!I1656)</f>
        <v>Tarjeta de crédito</v>
      </c>
      <c r="F6456">
        <f>IF($A6456="","",VALUE(RIGHT(Tienda_3!E1656,4)))</f>
        <v>2022</v>
      </c>
      <c r="G6456">
        <f>IF($A6456="","",Tienda_3!C1656)</f>
        <v>165800</v>
      </c>
      <c r="H6456">
        <f>IF($A6456="","",Tienda_3!D1656)</f>
        <v>7000</v>
      </c>
      <c r="I6456">
        <f>IF($A6456="","",Tienda_3!H1656)</f>
        <v>5</v>
      </c>
      <c r="J6456">
        <f>IF($A6456="",0,IF(AND(OR('Cuadro-de-mando'!$B$4="(Todas)",'Cuadro-de-mando'!$B$4=$A6456),OR('Cuadro-de-mando'!$E$4="(Todas)",'Cuadro-de-mando'!$E$4=$B6456),OR('Cuadro-de-mando'!$H$4="(Todas)",'Cuadro-de-mando'!$H$4=$C6456),OR('Cuadro-de-mando'!$K$4="(Todas)",'Cuadro-de-mando'!$K$4=$E6456),OR('Cuadro-de-mando'!$N$4="(Todos)",'Cuadro-de-mando'!$N$4=$F6456)),1,0))</f>
        <v>1</v>
      </c>
    </row>
    <row r="6457" spans="1:10" x14ac:dyDescent="0.25">
      <c r="A6457" t="str">
        <f>IF(Tienda_3!$A1657="","","Tienda 3")</f>
        <v>Tienda 3</v>
      </c>
      <c r="B6457" t="str">
        <f>IF($A6457="","",Tienda_3!B1657)</f>
        <v>Electrónicos</v>
      </c>
      <c r="C6457" t="str">
        <f>IF($A6457="","",Tienda_3!G1657)</f>
        <v>Medellín</v>
      </c>
      <c r="D6457" t="str">
        <f>IF($A6457="","",Tienda_3!F1657)</f>
        <v>Beatriz Morales</v>
      </c>
      <c r="E6457" t="str">
        <f>IF($A6457="","",Tienda_3!I1657)</f>
        <v>Nequi</v>
      </c>
      <c r="F6457">
        <f>IF($A6457="","",VALUE(RIGHT(Tienda_3!E1657,4)))</f>
        <v>2021</v>
      </c>
      <c r="G6457">
        <f>IF($A6457="","",Tienda_3!C1657)</f>
        <v>224800</v>
      </c>
      <c r="H6457">
        <f>IF($A6457="","",Tienda_3!D1657)</f>
        <v>10200</v>
      </c>
      <c r="I6457">
        <f>IF($A6457="","",Tienda_3!H1657)</f>
        <v>2</v>
      </c>
      <c r="J6457">
        <f>IF($A6457="",0,IF(AND(OR('Cuadro-de-mando'!$B$4="(Todas)",'Cuadro-de-mando'!$B$4=$A6457),OR('Cuadro-de-mando'!$E$4="(Todas)",'Cuadro-de-mando'!$E$4=$B6457),OR('Cuadro-de-mando'!$H$4="(Todas)",'Cuadro-de-mando'!$H$4=$C6457),OR('Cuadro-de-mando'!$K$4="(Todas)",'Cuadro-de-mando'!$K$4=$E6457),OR('Cuadro-de-mando'!$N$4="(Todos)",'Cuadro-de-mando'!$N$4=$F6457)),1,0))</f>
        <v>1</v>
      </c>
    </row>
    <row r="6458" spans="1:10" x14ac:dyDescent="0.25">
      <c r="A6458" t="str">
        <f>IF(Tienda_3!$A1658="","","Tienda 3")</f>
        <v>Tienda 3</v>
      </c>
      <c r="B6458" t="str">
        <f>IF($A6458="","",Tienda_3!B1658)</f>
        <v>Juguetes</v>
      </c>
      <c r="C6458" t="str">
        <f>IF($A6458="","",Tienda_3!G1658)</f>
        <v>Bogotá</v>
      </c>
      <c r="D6458" t="str">
        <f>IF($A6458="","",Tienda_3!F1658)</f>
        <v>Juan Fernandez</v>
      </c>
      <c r="E6458" t="str">
        <f>IF($A6458="","",Tienda_3!I1658)</f>
        <v>Tarjeta de crédito</v>
      </c>
      <c r="F6458">
        <f>IF($A6458="","",VALUE(RIGHT(Tienda_3!E1658,4)))</f>
        <v>2020</v>
      </c>
      <c r="G6458">
        <f>IF($A6458="","",Tienda_3!C1658)</f>
        <v>212500</v>
      </c>
      <c r="H6458">
        <f>IF($A6458="","",Tienda_3!D1658)</f>
        <v>17200</v>
      </c>
      <c r="I6458">
        <f>IF($A6458="","",Tienda_3!H1658)</f>
        <v>5</v>
      </c>
      <c r="J6458">
        <f>IF($A6458="",0,IF(AND(OR('Cuadro-de-mando'!$B$4="(Todas)",'Cuadro-de-mando'!$B$4=$A6458),OR('Cuadro-de-mando'!$E$4="(Todas)",'Cuadro-de-mando'!$E$4=$B6458),OR('Cuadro-de-mando'!$H$4="(Todas)",'Cuadro-de-mando'!$H$4=$C6458),OR('Cuadro-de-mando'!$K$4="(Todas)",'Cuadro-de-mando'!$K$4=$E6458),OR('Cuadro-de-mando'!$N$4="(Todos)",'Cuadro-de-mando'!$N$4=$F6458)),1,0))</f>
        <v>1</v>
      </c>
    </row>
    <row r="6459" spans="1:10" x14ac:dyDescent="0.25">
      <c r="A6459" t="str">
        <f>IF(Tienda_3!$A1659="","","Tienda 3")</f>
        <v>Tienda 3</v>
      </c>
      <c r="B6459" t="str">
        <f>IF($A6459="","",Tienda_3!B1659)</f>
        <v>Deportes y diversión</v>
      </c>
      <c r="C6459" t="str">
        <f>IF($A6459="","",Tienda_3!G1659)</f>
        <v>Medellín</v>
      </c>
      <c r="D6459" t="str">
        <f>IF($A6459="","",Tienda_3!F1659)</f>
        <v>Lucas Olivera</v>
      </c>
      <c r="E6459" t="str">
        <f>IF($A6459="","",Tienda_3!I1659)</f>
        <v>Tarjeta de crédito</v>
      </c>
      <c r="F6459">
        <f>IF($A6459="","",VALUE(RIGHT(Tienda_3!E1659,4)))</f>
        <v>2022</v>
      </c>
      <c r="G6459">
        <f>IF($A6459="","",Tienda_3!C1659)</f>
        <v>14600</v>
      </c>
      <c r="H6459">
        <f>IF($A6459="","",Tienda_3!D1659)</f>
        <v>0</v>
      </c>
      <c r="I6459">
        <f>IF($A6459="","",Tienda_3!H1659)</f>
        <v>1</v>
      </c>
      <c r="J6459">
        <f>IF($A6459="",0,IF(AND(OR('Cuadro-de-mando'!$B$4="(Todas)",'Cuadro-de-mando'!$B$4=$A6459),OR('Cuadro-de-mando'!$E$4="(Todas)",'Cuadro-de-mando'!$E$4=$B6459),OR('Cuadro-de-mando'!$H$4="(Todas)",'Cuadro-de-mando'!$H$4=$C6459),OR('Cuadro-de-mando'!$K$4="(Todas)",'Cuadro-de-mando'!$K$4=$E6459),OR('Cuadro-de-mando'!$N$4="(Todos)",'Cuadro-de-mando'!$N$4=$F6459)),1,0))</f>
        <v>1</v>
      </c>
    </row>
    <row r="6460" spans="1:10" x14ac:dyDescent="0.25">
      <c r="A6460" t="str">
        <f>IF(Tienda_3!$A1660="","","Tienda 3")</f>
        <v>Tienda 3</v>
      </c>
      <c r="B6460" t="str">
        <f>IF($A6460="","",Tienda_3!B1660)</f>
        <v>Instrumentos musicales</v>
      </c>
      <c r="C6460" t="str">
        <f>IF($A6460="","",Tienda_3!G1660)</f>
        <v>Bogotá</v>
      </c>
      <c r="D6460" t="str">
        <f>IF($A6460="","",Tienda_3!F1660)</f>
        <v>Pedro Gomez</v>
      </c>
      <c r="E6460" t="str">
        <f>IF($A6460="","",Tienda_3!I1660)</f>
        <v>Tarjeta de crédito</v>
      </c>
      <c r="F6460">
        <f>IF($A6460="","",VALUE(RIGHT(Tienda_3!E1660,4)))</f>
        <v>2021</v>
      </c>
      <c r="G6460">
        <f>IF($A6460="","",Tienda_3!C1660)</f>
        <v>375400</v>
      </c>
      <c r="H6460">
        <f>IF($A6460="","",Tienda_3!D1660)</f>
        <v>18200</v>
      </c>
      <c r="I6460">
        <f>IF($A6460="","",Tienda_3!H1660)</f>
        <v>5</v>
      </c>
      <c r="J6460">
        <f>IF($A6460="",0,IF(AND(OR('Cuadro-de-mando'!$B$4="(Todas)",'Cuadro-de-mando'!$B$4=$A6460),OR('Cuadro-de-mando'!$E$4="(Todas)",'Cuadro-de-mando'!$E$4=$B6460),OR('Cuadro-de-mando'!$H$4="(Todas)",'Cuadro-de-mando'!$H$4=$C6460),OR('Cuadro-de-mando'!$K$4="(Todas)",'Cuadro-de-mando'!$K$4=$E6460),OR('Cuadro-de-mando'!$N$4="(Todos)",'Cuadro-de-mando'!$N$4=$F6460)),1,0))</f>
        <v>1</v>
      </c>
    </row>
    <row r="6461" spans="1:10" x14ac:dyDescent="0.25">
      <c r="A6461" t="str">
        <f>IF(Tienda_3!$A1661="","","Tienda 3")</f>
        <v>Tienda 3</v>
      </c>
      <c r="B6461" t="str">
        <f>IF($A6461="","",Tienda_3!B1661)</f>
        <v>Muebles</v>
      </c>
      <c r="C6461" t="str">
        <f>IF($A6461="","",Tienda_3!G1661)</f>
        <v>Cali</v>
      </c>
      <c r="D6461" t="str">
        <f>IF($A6461="","",Tienda_3!F1661)</f>
        <v>Izabela de León</v>
      </c>
      <c r="E6461" t="str">
        <f>IF($A6461="","",Tienda_3!I1661)</f>
        <v>Tarjeta de crédito</v>
      </c>
      <c r="F6461">
        <f>IF($A6461="","",VALUE(RIGHT(Tienda_3!E1661,4)))</f>
        <v>2022</v>
      </c>
      <c r="G6461">
        <f>IF($A6461="","",Tienda_3!C1661)</f>
        <v>704900</v>
      </c>
      <c r="H6461">
        <f>IF($A6461="","",Tienda_3!D1661)</f>
        <v>37700</v>
      </c>
      <c r="I6461">
        <f>IF($A6461="","",Tienda_3!H1661)</f>
        <v>1</v>
      </c>
      <c r="J6461">
        <f>IF($A6461="",0,IF(AND(OR('Cuadro-de-mando'!$B$4="(Todas)",'Cuadro-de-mando'!$B$4=$A6461),OR('Cuadro-de-mando'!$E$4="(Todas)",'Cuadro-de-mando'!$E$4=$B6461),OR('Cuadro-de-mando'!$H$4="(Todas)",'Cuadro-de-mando'!$H$4=$C6461),OR('Cuadro-de-mando'!$K$4="(Todas)",'Cuadro-de-mando'!$K$4=$E6461),OR('Cuadro-de-mando'!$N$4="(Todos)",'Cuadro-de-mando'!$N$4=$F6461)),1,0))</f>
        <v>1</v>
      </c>
    </row>
    <row r="6462" spans="1:10" x14ac:dyDescent="0.25">
      <c r="A6462" t="str">
        <f>IF(Tienda_3!$A1662="","","Tienda 3")</f>
        <v>Tienda 3</v>
      </c>
      <c r="B6462" t="str">
        <f>IF($A6462="","",Tienda_3!B1662)</f>
        <v>Instrumentos musicales</v>
      </c>
      <c r="C6462" t="str">
        <f>IF($A6462="","",Tienda_3!G1662)</f>
        <v>Medellín</v>
      </c>
      <c r="D6462" t="str">
        <f>IF($A6462="","",Tienda_3!F1662)</f>
        <v>Santiago Silva</v>
      </c>
      <c r="E6462" t="str">
        <f>IF($A6462="","",Tienda_3!I1662)</f>
        <v>Tarjeta de crédito</v>
      </c>
      <c r="F6462">
        <f>IF($A6462="","",VALUE(RIGHT(Tienda_3!E1662,4)))</f>
        <v>2021</v>
      </c>
      <c r="G6462">
        <f>IF($A6462="","",Tienda_3!C1662)</f>
        <v>304600</v>
      </c>
      <c r="H6462">
        <f>IF($A6462="","",Tienda_3!D1662)</f>
        <v>16400</v>
      </c>
      <c r="I6462">
        <f>IF($A6462="","",Tienda_3!H1662)</f>
        <v>5</v>
      </c>
      <c r="J6462">
        <f>IF($A6462="",0,IF(AND(OR('Cuadro-de-mando'!$B$4="(Todas)",'Cuadro-de-mando'!$B$4=$A6462),OR('Cuadro-de-mando'!$E$4="(Todas)",'Cuadro-de-mando'!$E$4=$B6462),OR('Cuadro-de-mando'!$H$4="(Todas)",'Cuadro-de-mando'!$H$4=$C6462),OR('Cuadro-de-mando'!$K$4="(Todas)",'Cuadro-de-mando'!$K$4=$E6462),OR('Cuadro-de-mando'!$N$4="(Todos)",'Cuadro-de-mando'!$N$4=$F6462)),1,0))</f>
        <v>1</v>
      </c>
    </row>
    <row r="6463" spans="1:10" x14ac:dyDescent="0.25">
      <c r="A6463" t="str">
        <f>IF(Tienda_3!$A1663="","","Tienda 3")</f>
        <v>Tienda 3</v>
      </c>
      <c r="B6463" t="str">
        <f>IF($A6463="","",Tienda_3!B1663)</f>
        <v>Artículos para el hogar</v>
      </c>
      <c r="C6463" t="str">
        <f>IF($A6463="","",Tienda_3!G1663)</f>
        <v>Cali</v>
      </c>
      <c r="D6463" t="str">
        <f>IF($A6463="","",Tienda_3!F1663)</f>
        <v>Lucas Olivera</v>
      </c>
      <c r="E6463" t="str">
        <f>IF($A6463="","",Tienda_3!I1663)</f>
        <v>Nequi</v>
      </c>
      <c r="F6463">
        <f>IF($A6463="","",VALUE(RIGHT(Tienda_3!E1663,4)))</f>
        <v>2020</v>
      </c>
      <c r="G6463">
        <f>IF($A6463="","",Tienda_3!C1663)</f>
        <v>80800</v>
      </c>
      <c r="H6463">
        <f>IF($A6463="","",Tienda_3!D1663)</f>
        <v>2500</v>
      </c>
      <c r="I6463">
        <f>IF($A6463="","",Tienda_3!H1663)</f>
        <v>5</v>
      </c>
      <c r="J6463">
        <f>IF($A6463="",0,IF(AND(OR('Cuadro-de-mando'!$B$4="(Todas)",'Cuadro-de-mando'!$B$4=$A6463),OR('Cuadro-de-mando'!$E$4="(Todas)",'Cuadro-de-mando'!$E$4=$B6463),OR('Cuadro-de-mando'!$H$4="(Todas)",'Cuadro-de-mando'!$H$4=$C6463),OR('Cuadro-de-mando'!$K$4="(Todas)",'Cuadro-de-mando'!$K$4=$E6463),OR('Cuadro-de-mando'!$N$4="(Todos)",'Cuadro-de-mando'!$N$4=$F6463)),1,0))</f>
        <v>1</v>
      </c>
    </row>
    <row r="6464" spans="1:10" x14ac:dyDescent="0.25">
      <c r="A6464" t="str">
        <f>IF(Tienda_3!$A1664="","","Tienda 3")</f>
        <v>Tienda 3</v>
      </c>
      <c r="B6464" t="str">
        <f>IF($A6464="","",Tienda_3!B1664)</f>
        <v>Juguetes</v>
      </c>
      <c r="C6464" t="str">
        <f>IF($A6464="","",Tienda_3!G1664)</f>
        <v>Bogotá</v>
      </c>
      <c r="D6464" t="str">
        <f>IF($A6464="","",Tienda_3!F1664)</f>
        <v>Blanca Ramirez</v>
      </c>
      <c r="E6464" t="str">
        <f>IF($A6464="","",Tienda_3!I1664)</f>
        <v>Nequi</v>
      </c>
      <c r="F6464">
        <f>IF($A6464="","",VALUE(RIGHT(Tienda_3!E1664,4)))</f>
        <v>2021</v>
      </c>
      <c r="G6464">
        <f>IF($A6464="","",Tienda_3!C1664)</f>
        <v>15200</v>
      </c>
      <c r="H6464">
        <f>IF($A6464="","",Tienda_3!D1664)</f>
        <v>1000</v>
      </c>
      <c r="I6464">
        <f>IF($A6464="","",Tienda_3!H1664)</f>
        <v>5</v>
      </c>
      <c r="J6464">
        <f>IF($A6464="",0,IF(AND(OR('Cuadro-de-mando'!$B$4="(Todas)",'Cuadro-de-mando'!$B$4=$A6464),OR('Cuadro-de-mando'!$E$4="(Todas)",'Cuadro-de-mando'!$E$4=$B6464),OR('Cuadro-de-mando'!$H$4="(Todas)",'Cuadro-de-mando'!$H$4=$C6464),OR('Cuadro-de-mando'!$K$4="(Todas)",'Cuadro-de-mando'!$K$4=$E6464),OR('Cuadro-de-mando'!$N$4="(Todos)",'Cuadro-de-mando'!$N$4=$F6464)),1,0))</f>
        <v>1</v>
      </c>
    </row>
    <row r="6465" spans="1:10" x14ac:dyDescent="0.25">
      <c r="A6465" t="str">
        <f>IF(Tienda_3!$A1665="","","Tienda 3")</f>
        <v>Tienda 3</v>
      </c>
      <c r="B6465" t="str">
        <f>IF($A6465="","",Tienda_3!B1665)</f>
        <v>Electrónicos</v>
      </c>
      <c r="C6465" t="str">
        <f>IF($A6465="","",Tienda_3!G1665)</f>
        <v>Bogotá</v>
      </c>
      <c r="D6465" t="str">
        <f>IF($A6465="","",Tienda_3!F1665)</f>
        <v>Rafael Acosta</v>
      </c>
      <c r="E6465" t="str">
        <f>IF($A6465="","",Tienda_3!I1665)</f>
        <v>Tarjeta de crédito</v>
      </c>
      <c r="F6465">
        <f>IF($A6465="","",VALUE(RIGHT(Tienda_3!E1665,4)))</f>
        <v>2021</v>
      </c>
      <c r="G6465">
        <f>IF($A6465="","",Tienda_3!C1665)</f>
        <v>132700</v>
      </c>
      <c r="H6465">
        <f>IF($A6465="","",Tienda_3!D1665)</f>
        <v>5300</v>
      </c>
      <c r="I6465">
        <f>IF($A6465="","",Tienda_3!H1665)</f>
        <v>4</v>
      </c>
      <c r="J6465">
        <f>IF($A6465="",0,IF(AND(OR('Cuadro-de-mando'!$B$4="(Todas)",'Cuadro-de-mando'!$B$4=$A6465),OR('Cuadro-de-mando'!$E$4="(Todas)",'Cuadro-de-mando'!$E$4=$B6465),OR('Cuadro-de-mando'!$H$4="(Todas)",'Cuadro-de-mando'!$H$4=$C6465),OR('Cuadro-de-mando'!$K$4="(Todas)",'Cuadro-de-mando'!$K$4=$E6465),OR('Cuadro-de-mando'!$N$4="(Todos)",'Cuadro-de-mando'!$N$4=$F6465)),1,0))</f>
        <v>1</v>
      </c>
    </row>
    <row r="6466" spans="1:10" x14ac:dyDescent="0.25">
      <c r="A6466" t="str">
        <f>IF(Tienda_3!$A1666="","","Tienda 3")</f>
        <v>Tienda 3</v>
      </c>
      <c r="B6466" t="str">
        <f>IF($A6466="","",Tienda_3!B1666)</f>
        <v>Electrodomésticos</v>
      </c>
      <c r="C6466" t="str">
        <f>IF($A6466="","",Tienda_3!G1666)</f>
        <v>Medellín</v>
      </c>
      <c r="D6466" t="str">
        <f>IF($A6466="","",Tienda_3!F1666)</f>
        <v>Juan Fernandez</v>
      </c>
      <c r="E6466" t="str">
        <f>IF($A6466="","",Tienda_3!I1666)</f>
        <v>Tarjeta de crédito</v>
      </c>
      <c r="F6466">
        <f>IF($A6466="","",VALUE(RIGHT(Tienda_3!E1666,4)))</f>
        <v>2022</v>
      </c>
      <c r="G6466">
        <f>IF($A6466="","",Tienda_3!C1666)</f>
        <v>1209800</v>
      </c>
      <c r="H6466">
        <f>IF($A6466="","",Tienda_3!D1666)</f>
        <v>66800</v>
      </c>
      <c r="I6466">
        <f>IF($A6466="","",Tienda_3!H1666)</f>
        <v>5</v>
      </c>
      <c r="J6466">
        <f>IF($A6466="",0,IF(AND(OR('Cuadro-de-mando'!$B$4="(Todas)",'Cuadro-de-mando'!$B$4=$A6466),OR('Cuadro-de-mando'!$E$4="(Todas)",'Cuadro-de-mando'!$E$4=$B6466),OR('Cuadro-de-mando'!$H$4="(Todas)",'Cuadro-de-mando'!$H$4=$C6466),OR('Cuadro-de-mando'!$K$4="(Todas)",'Cuadro-de-mando'!$K$4=$E6466),OR('Cuadro-de-mando'!$N$4="(Todos)",'Cuadro-de-mando'!$N$4=$F6466)),1,0))</f>
        <v>1</v>
      </c>
    </row>
    <row r="6467" spans="1:10" x14ac:dyDescent="0.25">
      <c r="A6467" t="str">
        <f>IF(Tienda_3!$A1667="","","Tienda 3")</f>
        <v>Tienda 3</v>
      </c>
      <c r="B6467" t="str">
        <f>IF($A6467="","",Tienda_3!B1667)</f>
        <v>Electrónicos</v>
      </c>
      <c r="C6467" t="str">
        <f>IF($A6467="","",Tienda_3!G1667)</f>
        <v>Cali</v>
      </c>
      <c r="D6467" t="str">
        <f>IF($A6467="","",Tienda_3!F1667)</f>
        <v>Santiago Silva</v>
      </c>
      <c r="E6467" t="str">
        <f>IF($A6467="","",Tienda_3!I1667)</f>
        <v>Tarjeta de crédito</v>
      </c>
      <c r="F6467">
        <f>IF($A6467="","",VALUE(RIGHT(Tienda_3!E1667,4)))</f>
        <v>2023</v>
      </c>
      <c r="G6467">
        <f>IF($A6467="","",Tienda_3!C1667)</f>
        <v>181000</v>
      </c>
      <c r="H6467">
        <f>IF($A6467="","",Tienda_3!D1667)</f>
        <v>7800</v>
      </c>
      <c r="I6467">
        <f>IF($A6467="","",Tienda_3!H1667)</f>
        <v>2</v>
      </c>
      <c r="J6467">
        <f>IF($A6467="",0,IF(AND(OR('Cuadro-de-mando'!$B$4="(Todas)",'Cuadro-de-mando'!$B$4=$A6467),OR('Cuadro-de-mando'!$E$4="(Todas)",'Cuadro-de-mando'!$E$4=$B6467),OR('Cuadro-de-mando'!$H$4="(Todas)",'Cuadro-de-mando'!$H$4=$C6467),OR('Cuadro-de-mando'!$K$4="(Todas)",'Cuadro-de-mando'!$K$4=$E6467),OR('Cuadro-de-mando'!$N$4="(Todos)",'Cuadro-de-mando'!$N$4=$F6467)),1,0))</f>
        <v>1</v>
      </c>
    </row>
    <row r="6468" spans="1:10" x14ac:dyDescent="0.25">
      <c r="A6468" t="str">
        <f>IF(Tienda_3!$A1668="","","Tienda 3")</f>
        <v>Tienda 3</v>
      </c>
      <c r="B6468" t="str">
        <f>IF($A6468="","",Tienda_3!B1668)</f>
        <v>Instrumentos musicales</v>
      </c>
      <c r="C6468" t="str">
        <f>IF($A6468="","",Tienda_3!G1668)</f>
        <v>Medellín</v>
      </c>
      <c r="D6468" t="str">
        <f>IF($A6468="","",Tienda_3!F1668)</f>
        <v>Felipe Santos</v>
      </c>
      <c r="E6468" t="str">
        <f>IF($A6468="","",Tienda_3!I1668)</f>
        <v>Tarjeta de crédito</v>
      </c>
      <c r="F6468">
        <f>IF($A6468="","",VALUE(RIGHT(Tienda_3!E1668,4)))</f>
        <v>2022</v>
      </c>
      <c r="G6468">
        <f>IF($A6468="","",Tienda_3!C1668)</f>
        <v>373400</v>
      </c>
      <c r="H6468">
        <f>IF($A6468="","",Tienda_3!D1668)</f>
        <v>18100</v>
      </c>
      <c r="I6468">
        <f>IF($A6468="","",Tienda_3!H1668)</f>
        <v>1</v>
      </c>
      <c r="J6468">
        <f>IF($A6468="",0,IF(AND(OR('Cuadro-de-mando'!$B$4="(Todas)",'Cuadro-de-mando'!$B$4=$A6468),OR('Cuadro-de-mando'!$E$4="(Todas)",'Cuadro-de-mando'!$E$4=$B6468),OR('Cuadro-de-mando'!$H$4="(Todas)",'Cuadro-de-mando'!$H$4=$C6468),OR('Cuadro-de-mando'!$K$4="(Todas)",'Cuadro-de-mando'!$K$4=$E6468),OR('Cuadro-de-mando'!$N$4="(Todos)",'Cuadro-de-mando'!$N$4=$F6468)),1,0))</f>
        <v>1</v>
      </c>
    </row>
    <row r="6469" spans="1:10" x14ac:dyDescent="0.25">
      <c r="A6469" t="str">
        <f>IF(Tienda_3!$A1669="","","Tienda 3")</f>
        <v>Tienda 3</v>
      </c>
      <c r="B6469" t="str">
        <f>IF($A6469="","",Tienda_3!B1669)</f>
        <v>Electrodomésticos</v>
      </c>
      <c r="C6469" t="str">
        <f>IF($A6469="","",Tienda_3!G1669)</f>
        <v>Medellín</v>
      </c>
      <c r="D6469" t="str">
        <f>IF($A6469="","",Tienda_3!F1669)</f>
        <v>Mariana Herrera</v>
      </c>
      <c r="E6469" t="str">
        <f>IF($A6469="","",Tienda_3!I1669)</f>
        <v>Tarjeta de crédito</v>
      </c>
      <c r="F6469">
        <f>IF($A6469="","",VALUE(RIGHT(Tienda_3!E1669,4)))</f>
        <v>2022</v>
      </c>
      <c r="G6469">
        <f>IF($A6469="","",Tienda_3!C1669)</f>
        <v>982000</v>
      </c>
      <c r="H6469">
        <f>IF($A6469="","",Tienda_3!D1669)</f>
        <v>53000</v>
      </c>
      <c r="I6469">
        <f>IF($A6469="","",Tienda_3!H1669)</f>
        <v>1</v>
      </c>
      <c r="J6469">
        <f>IF($A6469="",0,IF(AND(OR('Cuadro-de-mando'!$B$4="(Todas)",'Cuadro-de-mando'!$B$4=$A6469),OR('Cuadro-de-mando'!$E$4="(Todas)",'Cuadro-de-mando'!$E$4=$B6469),OR('Cuadro-de-mando'!$H$4="(Todas)",'Cuadro-de-mando'!$H$4=$C6469),OR('Cuadro-de-mando'!$K$4="(Todas)",'Cuadro-de-mando'!$K$4=$E6469),OR('Cuadro-de-mando'!$N$4="(Todos)",'Cuadro-de-mando'!$N$4=$F6469)),1,0))</f>
        <v>1</v>
      </c>
    </row>
    <row r="6470" spans="1:10" x14ac:dyDescent="0.25">
      <c r="A6470" t="str">
        <f>IF(Tienda_3!$A1670="","","Tienda 3")</f>
        <v>Tienda 3</v>
      </c>
      <c r="B6470" t="str">
        <f>IF($A6470="","",Tienda_3!B1670)</f>
        <v>Electrónicos</v>
      </c>
      <c r="C6470" t="str">
        <f>IF($A6470="","",Tienda_3!G1670)</f>
        <v>Cali</v>
      </c>
      <c r="D6470" t="str">
        <f>IF($A6470="","",Tienda_3!F1670)</f>
        <v>Rafael Acosta</v>
      </c>
      <c r="E6470" t="str">
        <f>IF($A6470="","",Tienda_3!I1670)</f>
        <v>Tarjeta de crédito</v>
      </c>
      <c r="F6470">
        <f>IF($A6470="","",VALUE(RIGHT(Tienda_3!E1670,4)))</f>
        <v>2022</v>
      </c>
      <c r="G6470">
        <f>IF($A6470="","",Tienda_3!C1670)</f>
        <v>1097300</v>
      </c>
      <c r="H6470">
        <f>IF($A6470="","",Tienda_3!D1670)</f>
        <v>58600</v>
      </c>
      <c r="I6470">
        <f>IF($A6470="","",Tienda_3!H1670)</f>
        <v>5</v>
      </c>
      <c r="J6470">
        <f>IF($A6470="",0,IF(AND(OR('Cuadro-de-mando'!$B$4="(Todas)",'Cuadro-de-mando'!$B$4=$A6470),OR('Cuadro-de-mando'!$E$4="(Todas)",'Cuadro-de-mando'!$E$4=$B6470),OR('Cuadro-de-mando'!$H$4="(Todas)",'Cuadro-de-mando'!$H$4=$C6470),OR('Cuadro-de-mando'!$K$4="(Todas)",'Cuadro-de-mando'!$K$4=$E6470),OR('Cuadro-de-mando'!$N$4="(Todos)",'Cuadro-de-mando'!$N$4=$F6470)),1,0))</f>
        <v>1</v>
      </c>
    </row>
    <row r="6471" spans="1:10" x14ac:dyDescent="0.25">
      <c r="A6471" t="str">
        <f>IF(Tienda_3!$A1671="","","Tienda 3")</f>
        <v>Tienda 3</v>
      </c>
      <c r="B6471" t="str">
        <f>IF($A6471="","",Tienda_3!B1671)</f>
        <v>Instrumentos musicales</v>
      </c>
      <c r="C6471" t="str">
        <f>IF($A6471="","",Tienda_3!G1671)</f>
        <v>Cali</v>
      </c>
      <c r="D6471" t="str">
        <f>IF($A6471="","",Tienda_3!F1671)</f>
        <v>Felipe Santos</v>
      </c>
      <c r="E6471" t="str">
        <f>IF($A6471="","",Tienda_3!I1671)</f>
        <v>Tarjeta de crédito</v>
      </c>
      <c r="F6471">
        <f>IF($A6471="","",VALUE(RIGHT(Tienda_3!E1671,4)))</f>
        <v>2022</v>
      </c>
      <c r="G6471">
        <f>IF($A6471="","",Tienda_3!C1671)</f>
        <v>684200</v>
      </c>
      <c r="H6471">
        <f>IF($A6471="","",Tienda_3!D1671)</f>
        <v>36900</v>
      </c>
      <c r="I6471">
        <f>IF($A6471="","",Tienda_3!H1671)</f>
        <v>5</v>
      </c>
      <c r="J6471">
        <f>IF($A6471="",0,IF(AND(OR('Cuadro-de-mando'!$B$4="(Todas)",'Cuadro-de-mando'!$B$4=$A6471),OR('Cuadro-de-mando'!$E$4="(Todas)",'Cuadro-de-mando'!$E$4=$B6471),OR('Cuadro-de-mando'!$H$4="(Todas)",'Cuadro-de-mando'!$H$4=$C6471),OR('Cuadro-de-mando'!$K$4="(Todas)",'Cuadro-de-mando'!$K$4=$E6471),OR('Cuadro-de-mando'!$N$4="(Todos)",'Cuadro-de-mando'!$N$4=$F6471)),1,0))</f>
        <v>1</v>
      </c>
    </row>
    <row r="6472" spans="1:10" x14ac:dyDescent="0.25">
      <c r="A6472" t="str">
        <f>IF(Tienda_3!$A1672="","","Tienda 3")</f>
        <v>Tienda 3</v>
      </c>
      <c r="B6472" t="str">
        <f>IF($A6472="","",Tienda_3!B1672)</f>
        <v>Muebles</v>
      </c>
      <c r="C6472" t="str">
        <f>IF($A6472="","",Tienda_3!G1672)</f>
        <v>Bogotá</v>
      </c>
      <c r="D6472" t="str">
        <f>IF($A6472="","",Tienda_3!F1672)</f>
        <v>Beatriz Morales</v>
      </c>
      <c r="E6472" t="str">
        <f>IF($A6472="","",Tienda_3!I1672)</f>
        <v>Tarjeta de crédito</v>
      </c>
      <c r="F6472">
        <f>IF($A6472="","",VALUE(RIGHT(Tienda_3!E1672,4)))</f>
        <v>2021</v>
      </c>
      <c r="G6472">
        <f>IF($A6472="","",Tienda_3!C1672)</f>
        <v>152700</v>
      </c>
      <c r="H6472">
        <f>IF($A6472="","",Tienda_3!D1672)</f>
        <v>8300</v>
      </c>
      <c r="I6472">
        <f>IF($A6472="","",Tienda_3!H1672)</f>
        <v>5</v>
      </c>
      <c r="J6472">
        <f>IF($A6472="",0,IF(AND(OR('Cuadro-de-mando'!$B$4="(Todas)",'Cuadro-de-mando'!$B$4=$A6472),OR('Cuadro-de-mando'!$E$4="(Todas)",'Cuadro-de-mando'!$E$4=$B6472),OR('Cuadro-de-mando'!$H$4="(Todas)",'Cuadro-de-mando'!$H$4=$C6472),OR('Cuadro-de-mando'!$K$4="(Todas)",'Cuadro-de-mando'!$K$4=$E6472),OR('Cuadro-de-mando'!$N$4="(Todos)",'Cuadro-de-mando'!$N$4=$F6472)),1,0))</f>
        <v>1</v>
      </c>
    </row>
    <row r="6473" spans="1:10" x14ac:dyDescent="0.25">
      <c r="A6473" t="str">
        <f>IF(Tienda_3!$A1673="","","Tienda 3")</f>
        <v>Tienda 3</v>
      </c>
      <c r="B6473" t="str">
        <f>IF($A6473="","",Tienda_3!B1673)</f>
        <v>Muebles</v>
      </c>
      <c r="C6473" t="str">
        <f>IF($A6473="","",Tienda_3!G1673)</f>
        <v>Bucaramanga</v>
      </c>
      <c r="D6473" t="str">
        <f>IF($A6473="","",Tienda_3!F1673)</f>
        <v>Rafael Acosta</v>
      </c>
      <c r="E6473" t="str">
        <f>IF($A6473="","",Tienda_3!I1673)</f>
        <v>Tarjeta de crédito</v>
      </c>
      <c r="F6473">
        <f>IF($A6473="","",VALUE(RIGHT(Tienda_3!E1673,4)))</f>
        <v>2021</v>
      </c>
      <c r="G6473">
        <f>IF($A6473="","",Tienda_3!C1673)</f>
        <v>193600</v>
      </c>
      <c r="H6473">
        <f>IF($A6473="","",Tienda_3!D1673)</f>
        <v>8500</v>
      </c>
      <c r="I6473">
        <f>IF($A6473="","",Tienda_3!H1673)</f>
        <v>5</v>
      </c>
      <c r="J6473">
        <f>IF($A6473="",0,IF(AND(OR('Cuadro-de-mando'!$B$4="(Todas)",'Cuadro-de-mando'!$B$4=$A6473),OR('Cuadro-de-mando'!$E$4="(Todas)",'Cuadro-de-mando'!$E$4=$B6473),OR('Cuadro-de-mando'!$H$4="(Todas)",'Cuadro-de-mando'!$H$4=$C6473),OR('Cuadro-de-mando'!$K$4="(Todas)",'Cuadro-de-mando'!$K$4=$E6473),OR('Cuadro-de-mando'!$N$4="(Todos)",'Cuadro-de-mando'!$N$4=$F6473)),1,0))</f>
        <v>1</v>
      </c>
    </row>
    <row r="6474" spans="1:10" x14ac:dyDescent="0.25">
      <c r="A6474" t="str">
        <f>IF(Tienda_3!$A1674="","","Tienda 3")</f>
        <v>Tienda 3</v>
      </c>
      <c r="B6474" t="str">
        <f>IF($A6474="","",Tienda_3!B1674)</f>
        <v>Libros</v>
      </c>
      <c r="C6474" t="str">
        <f>IF($A6474="","",Tienda_3!G1674)</f>
        <v>Bogotá</v>
      </c>
      <c r="D6474" t="str">
        <f>IF($A6474="","",Tienda_3!F1674)</f>
        <v>Pedro Gomez</v>
      </c>
      <c r="E6474" t="str">
        <f>IF($A6474="","",Tienda_3!I1674)</f>
        <v>Tarjeta de crédito</v>
      </c>
      <c r="F6474">
        <f>IF($A6474="","",VALUE(RIGHT(Tienda_3!E1674,4)))</f>
        <v>2021</v>
      </c>
      <c r="G6474">
        <f>IF($A6474="","",Tienda_3!C1674)</f>
        <v>44000</v>
      </c>
      <c r="H6474">
        <f>IF($A6474="","",Tienda_3!D1674)</f>
        <v>5700</v>
      </c>
      <c r="I6474">
        <f>IF($A6474="","",Tienda_3!H1674)</f>
        <v>4</v>
      </c>
      <c r="J6474">
        <f>IF($A6474="",0,IF(AND(OR('Cuadro-de-mando'!$B$4="(Todas)",'Cuadro-de-mando'!$B$4=$A6474),OR('Cuadro-de-mando'!$E$4="(Todas)",'Cuadro-de-mando'!$E$4=$B6474),OR('Cuadro-de-mando'!$H$4="(Todas)",'Cuadro-de-mando'!$H$4=$C6474),OR('Cuadro-de-mando'!$K$4="(Todas)",'Cuadro-de-mando'!$K$4=$E6474),OR('Cuadro-de-mando'!$N$4="(Todos)",'Cuadro-de-mando'!$N$4=$F6474)),1,0))</f>
        <v>1</v>
      </c>
    </row>
    <row r="6475" spans="1:10" x14ac:dyDescent="0.25">
      <c r="A6475" t="str">
        <f>IF(Tienda_3!$A1675="","","Tienda 3")</f>
        <v>Tienda 3</v>
      </c>
      <c r="B6475" t="str">
        <f>IF($A6475="","",Tienda_3!B1675)</f>
        <v>Electrodomésticos</v>
      </c>
      <c r="C6475" t="str">
        <f>IF($A6475="","",Tienda_3!G1675)</f>
        <v>Medellín</v>
      </c>
      <c r="D6475" t="str">
        <f>IF($A6475="","",Tienda_3!F1675)</f>
        <v>Blanca Ramirez</v>
      </c>
      <c r="E6475" t="str">
        <f>IF($A6475="","",Tienda_3!I1675)</f>
        <v>Tarjeta de crédito</v>
      </c>
      <c r="F6475">
        <f>IF($A6475="","",VALUE(RIGHT(Tienda_3!E1675,4)))</f>
        <v>2021</v>
      </c>
      <c r="G6475">
        <f>IF($A6475="","",Tienda_3!C1675)</f>
        <v>1004500</v>
      </c>
      <c r="H6475">
        <f>IF($A6475="","",Tienda_3!D1675)</f>
        <v>53700</v>
      </c>
      <c r="I6475">
        <f>IF($A6475="","",Tienda_3!H1675)</f>
        <v>5</v>
      </c>
      <c r="J6475">
        <f>IF($A6475="",0,IF(AND(OR('Cuadro-de-mando'!$B$4="(Todas)",'Cuadro-de-mando'!$B$4=$A6475),OR('Cuadro-de-mando'!$E$4="(Todas)",'Cuadro-de-mando'!$E$4=$B6475),OR('Cuadro-de-mando'!$H$4="(Todas)",'Cuadro-de-mando'!$H$4=$C6475),OR('Cuadro-de-mando'!$K$4="(Todas)",'Cuadro-de-mando'!$K$4=$E6475),OR('Cuadro-de-mando'!$N$4="(Todos)",'Cuadro-de-mando'!$N$4=$F6475)),1,0))</f>
        <v>1</v>
      </c>
    </row>
    <row r="6476" spans="1:10" x14ac:dyDescent="0.25">
      <c r="A6476" t="str">
        <f>IF(Tienda_3!$A1676="","","Tienda 3")</f>
        <v>Tienda 3</v>
      </c>
      <c r="B6476" t="str">
        <f>IF($A6476="","",Tienda_3!B1676)</f>
        <v>Electrónicos</v>
      </c>
      <c r="C6476" t="str">
        <f>IF($A6476="","",Tienda_3!G1676)</f>
        <v>Bogotá</v>
      </c>
      <c r="D6476" t="str">
        <f>IF($A6476="","",Tienda_3!F1676)</f>
        <v>Juan Fernandez</v>
      </c>
      <c r="E6476" t="str">
        <f>IF($A6476="","",Tienda_3!I1676)</f>
        <v>Tarjeta de crédito</v>
      </c>
      <c r="F6476">
        <f>IF($A6476="","",VALUE(RIGHT(Tienda_3!E1676,4)))</f>
        <v>2022</v>
      </c>
      <c r="G6476">
        <f>IF($A6476="","",Tienda_3!C1676)</f>
        <v>142500</v>
      </c>
      <c r="H6476">
        <f>IF($A6476="","",Tienda_3!D1676)</f>
        <v>5800</v>
      </c>
      <c r="I6476">
        <f>IF($A6476="","",Tienda_3!H1676)</f>
        <v>2</v>
      </c>
      <c r="J6476">
        <f>IF($A6476="",0,IF(AND(OR('Cuadro-de-mando'!$B$4="(Todas)",'Cuadro-de-mando'!$B$4=$A6476),OR('Cuadro-de-mando'!$E$4="(Todas)",'Cuadro-de-mando'!$E$4=$B6476),OR('Cuadro-de-mando'!$H$4="(Todas)",'Cuadro-de-mando'!$H$4=$C6476),OR('Cuadro-de-mando'!$K$4="(Todas)",'Cuadro-de-mando'!$K$4=$E6476),OR('Cuadro-de-mando'!$N$4="(Todos)",'Cuadro-de-mando'!$N$4=$F6476)),1,0))</f>
        <v>1</v>
      </c>
    </row>
    <row r="6477" spans="1:10" x14ac:dyDescent="0.25">
      <c r="A6477" t="str">
        <f>IF(Tienda_3!$A1677="","","Tienda 3")</f>
        <v>Tienda 3</v>
      </c>
      <c r="B6477" t="str">
        <f>IF($A6477="","",Tienda_3!B1677)</f>
        <v>Juguetes</v>
      </c>
      <c r="C6477" t="str">
        <f>IF($A6477="","",Tienda_3!G1677)</f>
        <v>Bogotá</v>
      </c>
      <c r="D6477" t="str">
        <f>IF($A6477="","",Tienda_3!F1677)</f>
        <v>Santiago Silva</v>
      </c>
      <c r="E6477" t="str">
        <f>IF($A6477="","",Tienda_3!I1677)</f>
        <v>Tarjeta de crédito</v>
      </c>
      <c r="F6477">
        <f>IF($A6477="","",VALUE(RIGHT(Tienda_3!E1677,4)))</f>
        <v>2021</v>
      </c>
      <c r="G6477">
        <f>IF($A6477="","",Tienda_3!C1677)</f>
        <v>34800</v>
      </c>
      <c r="H6477">
        <f>IF($A6477="","",Tienda_3!D1677)</f>
        <v>0</v>
      </c>
      <c r="I6477">
        <f>IF($A6477="","",Tienda_3!H1677)</f>
        <v>2</v>
      </c>
      <c r="J6477">
        <f>IF($A6477="",0,IF(AND(OR('Cuadro-de-mando'!$B$4="(Todas)",'Cuadro-de-mando'!$B$4=$A6477),OR('Cuadro-de-mando'!$E$4="(Todas)",'Cuadro-de-mando'!$E$4=$B6477),OR('Cuadro-de-mando'!$H$4="(Todas)",'Cuadro-de-mando'!$H$4=$C6477),OR('Cuadro-de-mando'!$K$4="(Todas)",'Cuadro-de-mando'!$K$4=$E6477),OR('Cuadro-de-mando'!$N$4="(Todos)",'Cuadro-de-mando'!$N$4=$F6477)),1,0))</f>
        <v>1</v>
      </c>
    </row>
    <row r="6478" spans="1:10" x14ac:dyDescent="0.25">
      <c r="A6478" t="str">
        <f>IF(Tienda_3!$A1678="","","Tienda 3")</f>
        <v>Tienda 3</v>
      </c>
      <c r="B6478" t="str">
        <f>IF($A6478="","",Tienda_3!B1678)</f>
        <v>Electrónicos</v>
      </c>
      <c r="C6478" t="str">
        <f>IF($A6478="","",Tienda_3!G1678)</f>
        <v>Barranquilla</v>
      </c>
      <c r="D6478" t="str">
        <f>IF($A6478="","",Tienda_3!F1678)</f>
        <v>Lucas Olivera</v>
      </c>
      <c r="E6478" t="str">
        <f>IF($A6478="","",Tienda_3!I1678)</f>
        <v>Tarjeta de crédito</v>
      </c>
      <c r="F6478">
        <f>IF($A6478="","",VALUE(RIGHT(Tienda_3!E1678,4)))</f>
        <v>2022</v>
      </c>
      <c r="G6478">
        <f>IF($A6478="","",Tienda_3!C1678)</f>
        <v>39400</v>
      </c>
      <c r="H6478">
        <f>IF($A6478="","",Tienda_3!D1678)</f>
        <v>0</v>
      </c>
      <c r="I6478">
        <f>IF($A6478="","",Tienda_3!H1678)</f>
        <v>5</v>
      </c>
      <c r="J6478">
        <f>IF($A6478="",0,IF(AND(OR('Cuadro-de-mando'!$B$4="(Todas)",'Cuadro-de-mando'!$B$4=$A6478),OR('Cuadro-de-mando'!$E$4="(Todas)",'Cuadro-de-mando'!$E$4=$B6478),OR('Cuadro-de-mando'!$H$4="(Todas)",'Cuadro-de-mando'!$H$4=$C6478),OR('Cuadro-de-mando'!$K$4="(Todas)",'Cuadro-de-mando'!$K$4=$E6478),OR('Cuadro-de-mando'!$N$4="(Todos)",'Cuadro-de-mando'!$N$4=$F6478)),1,0))</f>
        <v>1</v>
      </c>
    </row>
    <row r="6479" spans="1:10" x14ac:dyDescent="0.25">
      <c r="A6479" t="str">
        <f>IF(Tienda_3!$A1679="","","Tienda 3")</f>
        <v>Tienda 3</v>
      </c>
      <c r="B6479" t="str">
        <f>IF($A6479="","",Tienda_3!B1679)</f>
        <v>Instrumentos musicales</v>
      </c>
      <c r="C6479" t="str">
        <f>IF($A6479="","",Tienda_3!G1679)</f>
        <v>Inírida</v>
      </c>
      <c r="D6479" t="str">
        <f>IF($A6479="","",Tienda_3!F1679)</f>
        <v>Juliana Costa</v>
      </c>
      <c r="E6479" t="str">
        <f>IF($A6479="","",Tienda_3!I1679)</f>
        <v>Tarjeta de crédito</v>
      </c>
      <c r="F6479">
        <f>IF($A6479="","",VALUE(RIGHT(Tienda_3!E1679,4)))</f>
        <v>2020</v>
      </c>
      <c r="G6479">
        <f>IF($A6479="","",Tienda_3!C1679)</f>
        <v>274100</v>
      </c>
      <c r="H6479">
        <f>IF($A6479="","",Tienda_3!D1679)</f>
        <v>12800</v>
      </c>
      <c r="I6479">
        <f>IF($A6479="","",Tienda_3!H1679)</f>
        <v>5</v>
      </c>
      <c r="J6479">
        <f>IF($A6479="",0,IF(AND(OR('Cuadro-de-mando'!$B$4="(Todas)",'Cuadro-de-mando'!$B$4=$A6479),OR('Cuadro-de-mando'!$E$4="(Todas)",'Cuadro-de-mando'!$E$4=$B6479),OR('Cuadro-de-mando'!$H$4="(Todas)",'Cuadro-de-mando'!$H$4=$C6479),OR('Cuadro-de-mando'!$K$4="(Todas)",'Cuadro-de-mando'!$K$4=$E6479),OR('Cuadro-de-mando'!$N$4="(Todos)",'Cuadro-de-mando'!$N$4=$F6479)),1,0))</f>
        <v>1</v>
      </c>
    </row>
    <row r="6480" spans="1:10" x14ac:dyDescent="0.25">
      <c r="A6480" t="str">
        <f>IF(Tienda_3!$A1680="","","Tienda 3")</f>
        <v>Tienda 3</v>
      </c>
      <c r="B6480" t="str">
        <f>IF($A6480="","",Tienda_3!B1680)</f>
        <v>Libros</v>
      </c>
      <c r="C6480" t="str">
        <f>IF($A6480="","",Tienda_3!G1680)</f>
        <v>Riohacha</v>
      </c>
      <c r="D6480" t="str">
        <f>IF($A6480="","",Tienda_3!F1680)</f>
        <v>Juliana Costa</v>
      </c>
      <c r="E6480" t="str">
        <f>IF($A6480="","",Tienda_3!I1680)</f>
        <v>Nequi</v>
      </c>
      <c r="F6480">
        <f>IF($A6480="","",VALUE(RIGHT(Tienda_3!E1680,4)))</f>
        <v>2020</v>
      </c>
      <c r="G6480">
        <f>IF($A6480="","",Tienda_3!C1680)</f>
        <v>61600</v>
      </c>
      <c r="H6480">
        <f>IF($A6480="","",Tienda_3!D1680)</f>
        <v>5700</v>
      </c>
      <c r="I6480">
        <f>IF($A6480="","",Tienda_3!H1680)</f>
        <v>1</v>
      </c>
      <c r="J6480">
        <f>IF($A6480="",0,IF(AND(OR('Cuadro-de-mando'!$B$4="(Todas)",'Cuadro-de-mando'!$B$4=$A6480),OR('Cuadro-de-mando'!$E$4="(Todas)",'Cuadro-de-mando'!$E$4=$B6480),OR('Cuadro-de-mando'!$H$4="(Todas)",'Cuadro-de-mando'!$H$4=$C6480),OR('Cuadro-de-mando'!$K$4="(Todas)",'Cuadro-de-mando'!$K$4=$E6480),OR('Cuadro-de-mando'!$N$4="(Todos)",'Cuadro-de-mando'!$N$4=$F6480)),1,0))</f>
        <v>1</v>
      </c>
    </row>
    <row r="6481" spans="1:10" x14ac:dyDescent="0.25">
      <c r="A6481" t="str">
        <f>IF(Tienda_3!$A1681="","","Tienda 3")</f>
        <v>Tienda 3</v>
      </c>
      <c r="B6481" t="str">
        <f>IF($A6481="","",Tienda_3!B1681)</f>
        <v>Electrodomésticos</v>
      </c>
      <c r="C6481" t="str">
        <f>IF($A6481="","",Tienda_3!G1681)</f>
        <v>Bogotá</v>
      </c>
      <c r="D6481" t="str">
        <f>IF($A6481="","",Tienda_3!F1681)</f>
        <v>Izabela de León</v>
      </c>
      <c r="E6481" t="str">
        <f>IF($A6481="","",Tienda_3!I1681)</f>
        <v>Tarjeta de crédito</v>
      </c>
      <c r="F6481">
        <f>IF($A6481="","",VALUE(RIGHT(Tienda_3!E1681,4)))</f>
        <v>2022</v>
      </c>
      <c r="G6481">
        <f>IF($A6481="","",Tienda_3!C1681)</f>
        <v>1506400</v>
      </c>
      <c r="H6481">
        <f>IF($A6481="","",Tienda_3!D1681)</f>
        <v>80600</v>
      </c>
      <c r="I6481">
        <f>IF($A6481="","",Tienda_3!H1681)</f>
        <v>4</v>
      </c>
      <c r="J6481">
        <f>IF($A6481="",0,IF(AND(OR('Cuadro-de-mando'!$B$4="(Todas)",'Cuadro-de-mando'!$B$4=$A6481),OR('Cuadro-de-mando'!$E$4="(Todas)",'Cuadro-de-mando'!$E$4=$B6481),OR('Cuadro-de-mando'!$H$4="(Todas)",'Cuadro-de-mando'!$H$4=$C6481),OR('Cuadro-de-mando'!$K$4="(Todas)",'Cuadro-de-mando'!$K$4=$E6481),OR('Cuadro-de-mando'!$N$4="(Todos)",'Cuadro-de-mando'!$N$4=$F6481)),1,0))</f>
        <v>1</v>
      </c>
    </row>
    <row r="6482" spans="1:10" x14ac:dyDescent="0.25">
      <c r="A6482" t="str">
        <f>IF(Tienda_3!$A1682="","","Tienda 3")</f>
        <v>Tienda 3</v>
      </c>
      <c r="B6482" t="str">
        <f>IF($A6482="","",Tienda_3!B1682)</f>
        <v>Artículos para el hogar</v>
      </c>
      <c r="C6482" t="str">
        <f>IF($A6482="","",Tienda_3!G1682)</f>
        <v>Medellín</v>
      </c>
      <c r="D6482" t="str">
        <f>IF($A6482="","",Tienda_3!F1682)</f>
        <v>Pedro Gomez</v>
      </c>
      <c r="E6482" t="str">
        <f>IF($A6482="","",Tienda_3!I1682)</f>
        <v>Cupón</v>
      </c>
      <c r="F6482">
        <f>IF($A6482="","",VALUE(RIGHT(Tienda_3!E1682,4)))</f>
        <v>2022</v>
      </c>
      <c r="G6482">
        <f>IF($A6482="","",Tienda_3!C1682)</f>
        <v>164200</v>
      </c>
      <c r="H6482">
        <f>IF($A6482="","",Tienda_3!D1682)</f>
        <v>9100</v>
      </c>
      <c r="I6482">
        <f>IF($A6482="","",Tienda_3!H1682)</f>
        <v>4</v>
      </c>
      <c r="J6482">
        <f>IF($A6482="",0,IF(AND(OR('Cuadro-de-mando'!$B$4="(Todas)",'Cuadro-de-mando'!$B$4=$A6482),OR('Cuadro-de-mando'!$E$4="(Todas)",'Cuadro-de-mando'!$E$4=$B6482),OR('Cuadro-de-mando'!$H$4="(Todas)",'Cuadro-de-mando'!$H$4=$C6482),OR('Cuadro-de-mando'!$K$4="(Todas)",'Cuadro-de-mando'!$K$4=$E6482),OR('Cuadro-de-mando'!$N$4="(Todos)",'Cuadro-de-mando'!$N$4=$F6482)),1,0))</f>
        <v>1</v>
      </c>
    </row>
    <row r="6483" spans="1:10" x14ac:dyDescent="0.25">
      <c r="A6483" t="str">
        <f>IF(Tienda_3!$A1683="","","Tienda 3")</f>
        <v>Tienda 3</v>
      </c>
      <c r="B6483" t="str">
        <f>IF($A6483="","",Tienda_3!B1683)</f>
        <v>Electrónicos</v>
      </c>
      <c r="C6483" t="str">
        <f>IF($A6483="","",Tienda_3!G1683)</f>
        <v>Bogotá</v>
      </c>
      <c r="D6483" t="str">
        <f>IF($A6483="","",Tienda_3!F1683)</f>
        <v>Camila Rivera</v>
      </c>
      <c r="E6483" t="str">
        <f>IF($A6483="","",Tienda_3!I1683)</f>
        <v>Tarjeta de crédito</v>
      </c>
      <c r="F6483">
        <f>IF($A6483="","",VALUE(RIGHT(Tienda_3!E1683,4)))</f>
        <v>2021</v>
      </c>
      <c r="G6483">
        <f>IF($A6483="","",Tienda_3!C1683)</f>
        <v>82000</v>
      </c>
      <c r="H6483">
        <f>IF($A6483="","",Tienda_3!D1683)</f>
        <v>4600</v>
      </c>
      <c r="I6483">
        <f>IF($A6483="","",Tienda_3!H1683)</f>
        <v>4</v>
      </c>
      <c r="J6483">
        <f>IF($A6483="",0,IF(AND(OR('Cuadro-de-mando'!$B$4="(Todas)",'Cuadro-de-mando'!$B$4=$A6483),OR('Cuadro-de-mando'!$E$4="(Todas)",'Cuadro-de-mando'!$E$4=$B6483),OR('Cuadro-de-mando'!$H$4="(Todas)",'Cuadro-de-mando'!$H$4=$C6483),OR('Cuadro-de-mando'!$K$4="(Todas)",'Cuadro-de-mando'!$K$4=$E6483),OR('Cuadro-de-mando'!$N$4="(Todos)",'Cuadro-de-mando'!$N$4=$F6483)),1,0))</f>
        <v>1</v>
      </c>
    </row>
    <row r="6484" spans="1:10" x14ac:dyDescent="0.25">
      <c r="A6484" t="str">
        <f>IF(Tienda_3!$A1684="","","Tienda 3")</f>
        <v>Tienda 3</v>
      </c>
      <c r="B6484" t="str">
        <f>IF($A6484="","",Tienda_3!B1684)</f>
        <v>Juguetes</v>
      </c>
      <c r="C6484" t="str">
        <f>IF($A6484="","",Tienda_3!G1684)</f>
        <v>Bogotá</v>
      </c>
      <c r="D6484" t="str">
        <f>IF($A6484="","",Tienda_3!F1684)</f>
        <v>Santiago Silva</v>
      </c>
      <c r="E6484" t="str">
        <f>IF($A6484="","",Tienda_3!I1684)</f>
        <v>Tarjeta de crédito</v>
      </c>
      <c r="F6484">
        <f>IF($A6484="","",VALUE(RIGHT(Tienda_3!E1684,4)))</f>
        <v>2020</v>
      </c>
      <c r="G6484">
        <f>IF($A6484="","",Tienda_3!C1684)</f>
        <v>8700</v>
      </c>
      <c r="H6484">
        <f>IF($A6484="","",Tienda_3!D1684)</f>
        <v>0</v>
      </c>
      <c r="I6484">
        <f>IF($A6484="","",Tienda_3!H1684)</f>
        <v>5</v>
      </c>
      <c r="J6484">
        <f>IF($A6484="",0,IF(AND(OR('Cuadro-de-mando'!$B$4="(Todas)",'Cuadro-de-mando'!$B$4=$A6484),OR('Cuadro-de-mando'!$E$4="(Todas)",'Cuadro-de-mando'!$E$4=$B6484),OR('Cuadro-de-mando'!$H$4="(Todas)",'Cuadro-de-mando'!$H$4=$C6484),OR('Cuadro-de-mando'!$K$4="(Todas)",'Cuadro-de-mando'!$K$4=$E6484),OR('Cuadro-de-mando'!$N$4="(Todos)",'Cuadro-de-mando'!$N$4=$F6484)),1,0))</f>
        <v>1</v>
      </c>
    </row>
    <row r="6485" spans="1:10" x14ac:dyDescent="0.25">
      <c r="A6485" t="str">
        <f>IF(Tienda_3!$A1685="","","Tienda 3")</f>
        <v>Tienda 3</v>
      </c>
      <c r="B6485" t="str">
        <f>IF($A6485="","",Tienda_3!B1685)</f>
        <v>Libros</v>
      </c>
      <c r="C6485" t="str">
        <f>IF($A6485="","",Tienda_3!G1685)</f>
        <v>Bogotá</v>
      </c>
      <c r="D6485" t="str">
        <f>IF($A6485="","",Tienda_3!F1685)</f>
        <v>Beatriz Morales</v>
      </c>
      <c r="E6485" t="str">
        <f>IF($A6485="","",Tienda_3!I1685)</f>
        <v>Tarjeta de crédito</v>
      </c>
      <c r="F6485">
        <f>IF($A6485="","",VALUE(RIGHT(Tienda_3!E1685,4)))</f>
        <v>2020</v>
      </c>
      <c r="G6485">
        <f>IF($A6485="","",Tienda_3!C1685)</f>
        <v>39800</v>
      </c>
      <c r="H6485">
        <f>IF($A6485="","",Tienda_3!D1685)</f>
        <v>2500</v>
      </c>
      <c r="I6485">
        <f>IF($A6485="","",Tienda_3!H1685)</f>
        <v>5</v>
      </c>
      <c r="J6485">
        <f>IF($A6485="",0,IF(AND(OR('Cuadro-de-mando'!$B$4="(Todas)",'Cuadro-de-mando'!$B$4=$A6485),OR('Cuadro-de-mando'!$E$4="(Todas)",'Cuadro-de-mando'!$E$4=$B6485),OR('Cuadro-de-mando'!$H$4="(Todas)",'Cuadro-de-mando'!$H$4=$C6485),OR('Cuadro-de-mando'!$K$4="(Todas)",'Cuadro-de-mando'!$K$4=$E6485),OR('Cuadro-de-mando'!$N$4="(Todos)",'Cuadro-de-mando'!$N$4=$F6485)),1,0))</f>
        <v>1</v>
      </c>
    </row>
    <row r="6486" spans="1:10" x14ac:dyDescent="0.25">
      <c r="A6486" t="str">
        <f>IF(Tienda_3!$A1686="","","Tienda 3")</f>
        <v>Tienda 3</v>
      </c>
      <c r="B6486" t="str">
        <f>IF($A6486="","",Tienda_3!B1686)</f>
        <v>Electrodomésticos</v>
      </c>
      <c r="C6486" t="str">
        <f>IF($A6486="","",Tienda_3!G1686)</f>
        <v>Bogotá</v>
      </c>
      <c r="D6486" t="str">
        <f>IF($A6486="","",Tienda_3!F1686)</f>
        <v>Maria Alfonso</v>
      </c>
      <c r="E6486" t="str">
        <f>IF($A6486="","",Tienda_3!I1686)</f>
        <v>Tarjeta de crédito</v>
      </c>
      <c r="F6486">
        <f>IF($A6486="","",VALUE(RIGHT(Tienda_3!E1686,4)))</f>
        <v>2021</v>
      </c>
      <c r="G6486">
        <f>IF($A6486="","",Tienda_3!C1686)</f>
        <v>757300</v>
      </c>
      <c r="H6486">
        <f>IF($A6486="","",Tienda_3!D1686)</f>
        <v>43700</v>
      </c>
      <c r="I6486">
        <f>IF($A6486="","",Tienda_3!H1686)</f>
        <v>3</v>
      </c>
      <c r="J6486">
        <f>IF($A6486="",0,IF(AND(OR('Cuadro-de-mando'!$B$4="(Todas)",'Cuadro-de-mando'!$B$4=$A6486),OR('Cuadro-de-mando'!$E$4="(Todas)",'Cuadro-de-mando'!$E$4=$B6486),OR('Cuadro-de-mando'!$H$4="(Todas)",'Cuadro-de-mando'!$H$4=$C6486),OR('Cuadro-de-mando'!$K$4="(Todas)",'Cuadro-de-mando'!$K$4=$E6486),OR('Cuadro-de-mando'!$N$4="(Todos)",'Cuadro-de-mando'!$N$4=$F6486)),1,0))</f>
        <v>1</v>
      </c>
    </row>
    <row r="6487" spans="1:10" x14ac:dyDescent="0.25">
      <c r="A6487" t="str">
        <f>IF(Tienda_3!$A1687="","","Tienda 3")</f>
        <v>Tienda 3</v>
      </c>
      <c r="B6487" t="str">
        <f>IF($A6487="","",Tienda_3!B1687)</f>
        <v>Muebles</v>
      </c>
      <c r="C6487" t="str">
        <f>IF($A6487="","",Tienda_3!G1687)</f>
        <v>Medellín</v>
      </c>
      <c r="D6487" t="str">
        <f>IF($A6487="","",Tienda_3!F1687)</f>
        <v>Izabela de León</v>
      </c>
      <c r="E6487" t="str">
        <f>IF($A6487="","",Tienda_3!I1687)</f>
        <v>Tarjeta de crédito</v>
      </c>
      <c r="F6487">
        <f>IF($A6487="","",VALUE(RIGHT(Tienda_3!E1687,4)))</f>
        <v>2020</v>
      </c>
      <c r="G6487">
        <f>IF($A6487="","",Tienda_3!C1687)</f>
        <v>875000</v>
      </c>
      <c r="H6487">
        <f>IF($A6487="","",Tienda_3!D1687)</f>
        <v>47000</v>
      </c>
      <c r="I6487">
        <f>IF($A6487="","",Tienda_3!H1687)</f>
        <v>5</v>
      </c>
      <c r="J6487">
        <f>IF($A6487="",0,IF(AND(OR('Cuadro-de-mando'!$B$4="(Todas)",'Cuadro-de-mando'!$B$4=$A6487),OR('Cuadro-de-mando'!$E$4="(Todas)",'Cuadro-de-mando'!$E$4=$B6487),OR('Cuadro-de-mando'!$H$4="(Todas)",'Cuadro-de-mando'!$H$4=$C6487),OR('Cuadro-de-mando'!$K$4="(Todas)",'Cuadro-de-mando'!$K$4=$E6487),OR('Cuadro-de-mando'!$N$4="(Todos)",'Cuadro-de-mando'!$N$4=$F6487)),1,0))</f>
        <v>1</v>
      </c>
    </row>
    <row r="6488" spans="1:10" x14ac:dyDescent="0.25">
      <c r="A6488" t="str">
        <f>IF(Tienda_3!$A1688="","","Tienda 3")</f>
        <v>Tienda 3</v>
      </c>
      <c r="B6488" t="str">
        <f>IF($A6488="","",Tienda_3!B1688)</f>
        <v>Electrodomésticos</v>
      </c>
      <c r="C6488" t="str">
        <f>IF($A6488="","",Tienda_3!G1688)</f>
        <v>Bogotá</v>
      </c>
      <c r="D6488" t="str">
        <f>IF($A6488="","",Tienda_3!F1688)</f>
        <v>Lucas Olivera</v>
      </c>
      <c r="E6488" t="str">
        <f>IF($A6488="","",Tienda_3!I1688)</f>
        <v>Tarjeta de crédito</v>
      </c>
      <c r="F6488">
        <f>IF($A6488="","",VALUE(RIGHT(Tienda_3!E1688,4)))</f>
        <v>2022</v>
      </c>
      <c r="G6488">
        <f>IF($A6488="","",Tienda_3!C1688)</f>
        <v>1410000</v>
      </c>
      <c r="H6488">
        <f>IF($A6488="","",Tienda_3!D1688)</f>
        <v>73300</v>
      </c>
      <c r="I6488">
        <f>IF($A6488="","",Tienda_3!H1688)</f>
        <v>2</v>
      </c>
      <c r="J6488">
        <f>IF($A6488="",0,IF(AND(OR('Cuadro-de-mando'!$B$4="(Todas)",'Cuadro-de-mando'!$B$4=$A6488),OR('Cuadro-de-mando'!$E$4="(Todas)",'Cuadro-de-mando'!$E$4=$B6488),OR('Cuadro-de-mando'!$H$4="(Todas)",'Cuadro-de-mando'!$H$4=$C6488),OR('Cuadro-de-mando'!$K$4="(Todas)",'Cuadro-de-mando'!$K$4=$E6488),OR('Cuadro-de-mando'!$N$4="(Todos)",'Cuadro-de-mando'!$N$4=$F6488)),1,0))</f>
        <v>1</v>
      </c>
    </row>
    <row r="6489" spans="1:10" x14ac:dyDescent="0.25">
      <c r="A6489" t="str">
        <f>IF(Tienda_3!$A1689="","","Tienda 3")</f>
        <v>Tienda 3</v>
      </c>
      <c r="B6489" t="str">
        <f>IF($A6489="","",Tienda_3!B1689)</f>
        <v>Libros</v>
      </c>
      <c r="C6489" t="str">
        <f>IF($A6489="","",Tienda_3!G1689)</f>
        <v>Cali</v>
      </c>
      <c r="D6489" t="str">
        <f>IF($A6489="","",Tienda_3!F1689)</f>
        <v>Juliana Costa</v>
      </c>
      <c r="E6489" t="str">
        <f>IF($A6489="","",Tienda_3!I1689)</f>
        <v>Tarjeta de crédito</v>
      </c>
      <c r="F6489">
        <f>IF($A6489="","",VALUE(RIGHT(Tienda_3!E1689,4)))</f>
        <v>2020</v>
      </c>
      <c r="G6489">
        <f>IF($A6489="","",Tienda_3!C1689)</f>
        <v>68500</v>
      </c>
      <c r="H6489">
        <f>IF($A6489="","",Tienda_3!D1689)</f>
        <v>1800</v>
      </c>
      <c r="I6489">
        <f>IF($A6489="","",Tienda_3!H1689)</f>
        <v>5</v>
      </c>
      <c r="J6489">
        <f>IF($A6489="",0,IF(AND(OR('Cuadro-de-mando'!$B$4="(Todas)",'Cuadro-de-mando'!$B$4=$A6489),OR('Cuadro-de-mando'!$E$4="(Todas)",'Cuadro-de-mando'!$E$4=$B6489),OR('Cuadro-de-mando'!$H$4="(Todas)",'Cuadro-de-mando'!$H$4=$C6489),OR('Cuadro-de-mando'!$K$4="(Todas)",'Cuadro-de-mando'!$K$4=$E6489),OR('Cuadro-de-mando'!$N$4="(Todos)",'Cuadro-de-mando'!$N$4=$F6489)),1,0))</f>
        <v>1</v>
      </c>
    </row>
    <row r="6490" spans="1:10" x14ac:dyDescent="0.25">
      <c r="A6490" t="str">
        <f>IF(Tienda_3!$A1690="","","Tienda 3")</f>
        <v>Tienda 3</v>
      </c>
      <c r="B6490" t="str">
        <f>IF($A6490="","",Tienda_3!B1690)</f>
        <v>Artículos para el hogar</v>
      </c>
      <c r="C6490" t="str">
        <f>IF($A6490="","",Tienda_3!G1690)</f>
        <v>Medellín</v>
      </c>
      <c r="D6490" t="str">
        <f>IF($A6490="","",Tienda_3!F1690)</f>
        <v>Mariana Herrera</v>
      </c>
      <c r="E6490" t="str">
        <f>IF($A6490="","",Tienda_3!I1690)</f>
        <v>Tarjeta de crédito</v>
      </c>
      <c r="F6490">
        <f>IF($A6490="","",VALUE(RIGHT(Tienda_3!E1690,4)))</f>
        <v>2021</v>
      </c>
      <c r="G6490">
        <f>IF($A6490="","",Tienda_3!C1690)</f>
        <v>41400</v>
      </c>
      <c r="H6490">
        <f>IF($A6490="","",Tienda_3!D1690)</f>
        <v>2400</v>
      </c>
      <c r="I6490">
        <f>IF($A6490="","",Tienda_3!H1690)</f>
        <v>5</v>
      </c>
      <c r="J6490">
        <f>IF($A6490="",0,IF(AND(OR('Cuadro-de-mando'!$B$4="(Todas)",'Cuadro-de-mando'!$B$4=$A6490),OR('Cuadro-de-mando'!$E$4="(Todas)",'Cuadro-de-mando'!$E$4=$B6490),OR('Cuadro-de-mando'!$H$4="(Todas)",'Cuadro-de-mando'!$H$4=$C6490),OR('Cuadro-de-mando'!$K$4="(Todas)",'Cuadro-de-mando'!$K$4=$E6490),OR('Cuadro-de-mando'!$N$4="(Todos)",'Cuadro-de-mando'!$N$4=$F6490)),1,0))</f>
        <v>1</v>
      </c>
    </row>
    <row r="6491" spans="1:10" x14ac:dyDescent="0.25">
      <c r="A6491" t="str">
        <f>IF(Tienda_3!$A1691="","","Tienda 3")</f>
        <v>Tienda 3</v>
      </c>
      <c r="B6491" t="str">
        <f>IF($A6491="","",Tienda_3!B1691)</f>
        <v>Electrónicos</v>
      </c>
      <c r="C6491" t="str">
        <f>IF($A6491="","",Tienda_3!G1691)</f>
        <v>Medellín</v>
      </c>
      <c r="D6491" t="str">
        <f>IF($A6491="","",Tienda_3!F1691)</f>
        <v>Camila Rivera</v>
      </c>
      <c r="E6491" t="str">
        <f>IF($A6491="","",Tienda_3!I1691)</f>
        <v>Tarjeta de crédito</v>
      </c>
      <c r="F6491">
        <f>IF($A6491="","",VALUE(RIGHT(Tienda_3!E1691,4)))</f>
        <v>2022</v>
      </c>
      <c r="G6491">
        <f>IF($A6491="","",Tienda_3!C1691)</f>
        <v>241600</v>
      </c>
      <c r="H6491">
        <f>IF($A6491="","",Tienda_3!D1691)</f>
        <v>13600</v>
      </c>
      <c r="I6491">
        <f>IF($A6491="","",Tienda_3!H1691)</f>
        <v>1</v>
      </c>
      <c r="J6491">
        <f>IF($A6491="",0,IF(AND(OR('Cuadro-de-mando'!$B$4="(Todas)",'Cuadro-de-mando'!$B$4=$A6491),OR('Cuadro-de-mando'!$E$4="(Todas)",'Cuadro-de-mando'!$E$4=$B6491),OR('Cuadro-de-mando'!$H$4="(Todas)",'Cuadro-de-mando'!$H$4=$C6491),OR('Cuadro-de-mando'!$K$4="(Todas)",'Cuadro-de-mando'!$K$4=$E6491),OR('Cuadro-de-mando'!$N$4="(Todos)",'Cuadro-de-mando'!$N$4=$F6491)),1,0))</f>
        <v>1</v>
      </c>
    </row>
    <row r="6492" spans="1:10" x14ac:dyDescent="0.25">
      <c r="A6492" t="str">
        <f>IF(Tienda_3!$A1692="","","Tienda 3")</f>
        <v>Tienda 3</v>
      </c>
      <c r="B6492" t="str">
        <f>IF($A6492="","",Tienda_3!B1692)</f>
        <v>Muebles</v>
      </c>
      <c r="C6492" t="str">
        <f>IF($A6492="","",Tienda_3!G1692)</f>
        <v>Medellín</v>
      </c>
      <c r="D6492" t="str">
        <f>IF($A6492="","",Tienda_3!F1692)</f>
        <v>Mariana Herrera</v>
      </c>
      <c r="E6492" t="str">
        <f>IF($A6492="","",Tienda_3!I1692)</f>
        <v>Tarjeta de crédito</v>
      </c>
      <c r="F6492">
        <f>IF($A6492="","",VALUE(RIGHT(Tienda_3!E1692,4)))</f>
        <v>2021</v>
      </c>
      <c r="G6492">
        <f>IF($A6492="","",Tienda_3!C1692)</f>
        <v>652400</v>
      </c>
      <c r="H6492">
        <f>IF($A6492="","",Tienda_3!D1692)</f>
        <v>35100</v>
      </c>
      <c r="I6492">
        <f>IF($A6492="","",Tienda_3!H1692)</f>
        <v>4</v>
      </c>
      <c r="J6492">
        <f>IF($A6492="",0,IF(AND(OR('Cuadro-de-mando'!$B$4="(Todas)",'Cuadro-de-mando'!$B$4=$A6492),OR('Cuadro-de-mando'!$E$4="(Todas)",'Cuadro-de-mando'!$E$4=$B6492),OR('Cuadro-de-mando'!$H$4="(Todas)",'Cuadro-de-mando'!$H$4=$C6492),OR('Cuadro-de-mando'!$K$4="(Todas)",'Cuadro-de-mando'!$K$4=$E6492),OR('Cuadro-de-mando'!$N$4="(Todos)",'Cuadro-de-mando'!$N$4=$F6492)),1,0))</f>
        <v>1</v>
      </c>
    </row>
    <row r="6493" spans="1:10" x14ac:dyDescent="0.25">
      <c r="A6493" t="str">
        <f>IF(Tienda_3!$A1693="","","Tienda 3")</f>
        <v>Tienda 3</v>
      </c>
      <c r="B6493" t="str">
        <f>IF($A6493="","",Tienda_3!B1693)</f>
        <v>Electrodomésticos</v>
      </c>
      <c r="C6493" t="str">
        <f>IF($A6493="","",Tienda_3!G1693)</f>
        <v>Bogotá</v>
      </c>
      <c r="D6493" t="str">
        <f>IF($A6493="","",Tienda_3!F1693)</f>
        <v>Beatriz Morales</v>
      </c>
      <c r="E6493" t="str">
        <f>IF($A6493="","",Tienda_3!I1693)</f>
        <v>Tarjeta de crédito</v>
      </c>
      <c r="F6493">
        <f>IF($A6493="","",VALUE(RIGHT(Tienda_3!E1693,4)))</f>
        <v>2020</v>
      </c>
      <c r="G6493">
        <f>IF($A6493="","",Tienda_3!C1693)</f>
        <v>493500</v>
      </c>
      <c r="H6493">
        <f>IF($A6493="","",Tienda_3!D1693)</f>
        <v>24500</v>
      </c>
      <c r="I6493">
        <f>IF($A6493="","",Tienda_3!H1693)</f>
        <v>4</v>
      </c>
      <c r="J6493">
        <f>IF($A6493="",0,IF(AND(OR('Cuadro-de-mando'!$B$4="(Todas)",'Cuadro-de-mando'!$B$4=$A6493),OR('Cuadro-de-mando'!$E$4="(Todas)",'Cuadro-de-mando'!$E$4=$B6493),OR('Cuadro-de-mando'!$H$4="(Todas)",'Cuadro-de-mando'!$H$4=$C6493),OR('Cuadro-de-mando'!$K$4="(Todas)",'Cuadro-de-mando'!$K$4=$E6493),OR('Cuadro-de-mando'!$N$4="(Todos)",'Cuadro-de-mando'!$N$4=$F6493)),1,0))</f>
        <v>1</v>
      </c>
    </row>
    <row r="6494" spans="1:10" x14ac:dyDescent="0.25">
      <c r="A6494" t="str">
        <f>IF(Tienda_3!$A1694="","","Tienda 3")</f>
        <v>Tienda 3</v>
      </c>
      <c r="B6494" t="str">
        <f>IF($A6494="","",Tienda_3!B1694)</f>
        <v>Muebles</v>
      </c>
      <c r="C6494" t="str">
        <f>IF($A6494="","",Tienda_3!G1694)</f>
        <v>Medellín</v>
      </c>
      <c r="D6494" t="str">
        <f>IF($A6494="","",Tienda_3!F1694)</f>
        <v>Lucas Olivera</v>
      </c>
      <c r="E6494" t="str">
        <f>IF($A6494="","",Tienda_3!I1694)</f>
        <v>Tarjeta de crédito</v>
      </c>
      <c r="F6494">
        <f>IF($A6494="","",VALUE(RIGHT(Tienda_3!E1694,4)))</f>
        <v>2022</v>
      </c>
      <c r="G6494">
        <f>IF($A6494="","",Tienda_3!C1694)</f>
        <v>278800</v>
      </c>
      <c r="H6494">
        <f>IF($A6494="","",Tienda_3!D1694)</f>
        <v>13000</v>
      </c>
      <c r="I6494">
        <f>IF($A6494="","",Tienda_3!H1694)</f>
        <v>5</v>
      </c>
      <c r="J6494">
        <f>IF($A6494="",0,IF(AND(OR('Cuadro-de-mando'!$B$4="(Todas)",'Cuadro-de-mando'!$B$4=$A6494),OR('Cuadro-de-mando'!$E$4="(Todas)",'Cuadro-de-mando'!$E$4=$B6494),OR('Cuadro-de-mando'!$H$4="(Todas)",'Cuadro-de-mando'!$H$4=$C6494),OR('Cuadro-de-mando'!$K$4="(Todas)",'Cuadro-de-mando'!$K$4=$E6494),OR('Cuadro-de-mando'!$N$4="(Todos)",'Cuadro-de-mando'!$N$4=$F6494)),1,0))</f>
        <v>1</v>
      </c>
    </row>
    <row r="6495" spans="1:10" x14ac:dyDescent="0.25">
      <c r="A6495" t="str">
        <f>IF(Tienda_3!$A1695="","","Tienda 3")</f>
        <v>Tienda 3</v>
      </c>
      <c r="B6495" t="str">
        <f>IF($A6495="","",Tienda_3!B1695)</f>
        <v>Muebles</v>
      </c>
      <c r="C6495" t="str">
        <f>IF($A6495="","",Tienda_3!G1695)</f>
        <v>Bogotá</v>
      </c>
      <c r="D6495" t="str">
        <f>IF($A6495="","",Tienda_3!F1695)</f>
        <v>Camila Rivera</v>
      </c>
      <c r="E6495" t="str">
        <f>IF($A6495="","",Tienda_3!I1695)</f>
        <v>Tarjeta de crédito</v>
      </c>
      <c r="F6495">
        <f>IF($A6495="","",VALUE(RIGHT(Tienda_3!E1695,4)))</f>
        <v>2020</v>
      </c>
      <c r="G6495">
        <f>IF($A6495="","",Tienda_3!C1695)</f>
        <v>247500</v>
      </c>
      <c r="H6495">
        <f>IF($A6495="","",Tienda_3!D1695)</f>
        <v>13600</v>
      </c>
      <c r="I6495">
        <f>IF($A6495="","",Tienda_3!H1695)</f>
        <v>4</v>
      </c>
      <c r="J6495">
        <f>IF($A6495="",0,IF(AND(OR('Cuadro-de-mando'!$B$4="(Todas)",'Cuadro-de-mando'!$B$4=$A6495),OR('Cuadro-de-mando'!$E$4="(Todas)",'Cuadro-de-mando'!$E$4=$B6495),OR('Cuadro-de-mando'!$H$4="(Todas)",'Cuadro-de-mando'!$H$4=$C6495),OR('Cuadro-de-mando'!$K$4="(Todas)",'Cuadro-de-mando'!$K$4=$E6495),OR('Cuadro-de-mando'!$N$4="(Todos)",'Cuadro-de-mando'!$N$4=$F6495)),1,0))</f>
        <v>1</v>
      </c>
    </row>
    <row r="6496" spans="1:10" x14ac:dyDescent="0.25">
      <c r="A6496" t="str">
        <f>IF(Tienda_3!$A1696="","","Tienda 3")</f>
        <v>Tienda 3</v>
      </c>
      <c r="B6496" t="str">
        <f>IF($A6496="","",Tienda_3!B1696)</f>
        <v>Muebles</v>
      </c>
      <c r="C6496" t="str">
        <f>IF($A6496="","",Tienda_3!G1696)</f>
        <v>Cali</v>
      </c>
      <c r="D6496" t="str">
        <f>IF($A6496="","",Tienda_3!F1696)</f>
        <v>Maria Alfonso</v>
      </c>
      <c r="E6496" t="str">
        <f>IF($A6496="","",Tienda_3!I1696)</f>
        <v>Tarjeta de crédito</v>
      </c>
      <c r="F6496">
        <f>IF($A6496="","",VALUE(RIGHT(Tienda_3!E1696,4)))</f>
        <v>2020</v>
      </c>
      <c r="G6496">
        <f>IF($A6496="","",Tienda_3!C1696)</f>
        <v>312300</v>
      </c>
      <c r="H6496">
        <f>IF($A6496="","",Tienda_3!D1696)</f>
        <v>16800</v>
      </c>
      <c r="I6496">
        <f>IF($A6496="","",Tienda_3!H1696)</f>
        <v>5</v>
      </c>
      <c r="J6496">
        <f>IF($A6496="",0,IF(AND(OR('Cuadro-de-mando'!$B$4="(Todas)",'Cuadro-de-mando'!$B$4=$A6496),OR('Cuadro-de-mando'!$E$4="(Todas)",'Cuadro-de-mando'!$E$4=$B6496),OR('Cuadro-de-mando'!$H$4="(Todas)",'Cuadro-de-mando'!$H$4=$C6496),OR('Cuadro-de-mando'!$K$4="(Todas)",'Cuadro-de-mando'!$K$4=$E6496),OR('Cuadro-de-mando'!$N$4="(Todos)",'Cuadro-de-mando'!$N$4=$F6496)),1,0))</f>
        <v>1</v>
      </c>
    </row>
    <row r="6497" spans="1:10" x14ac:dyDescent="0.25">
      <c r="A6497" t="str">
        <f>IF(Tienda_3!$A1697="","","Tienda 3")</f>
        <v>Tienda 3</v>
      </c>
      <c r="B6497" t="str">
        <f>IF($A6497="","",Tienda_3!B1697)</f>
        <v>Deportes y diversión</v>
      </c>
      <c r="C6497" t="str">
        <f>IF($A6497="","",Tienda_3!G1697)</f>
        <v>Bogotá</v>
      </c>
      <c r="D6497" t="str">
        <f>IF($A6497="","",Tienda_3!F1697)</f>
        <v>Juliana Costa</v>
      </c>
      <c r="E6497" t="str">
        <f>IF($A6497="","",Tienda_3!I1697)</f>
        <v>Nequi</v>
      </c>
      <c r="F6497">
        <f>IF($A6497="","",VALUE(RIGHT(Tienda_3!E1697,4)))</f>
        <v>2020</v>
      </c>
      <c r="G6497">
        <f>IF($A6497="","",Tienda_3!C1697)</f>
        <v>91500</v>
      </c>
      <c r="H6497">
        <f>IF($A6497="","",Tienda_3!D1697)</f>
        <v>3100</v>
      </c>
      <c r="I6497">
        <f>IF($A6497="","",Tienda_3!H1697)</f>
        <v>5</v>
      </c>
      <c r="J6497">
        <f>IF($A6497="",0,IF(AND(OR('Cuadro-de-mando'!$B$4="(Todas)",'Cuadro-de-mando'!$B$4=$A6497),OR('Cuadro-de-mando'!$E$4="(Todas)",'Cuadro-de-mando'!$E$4=$B6497),OR('Cuadro-de-mando'!$H$4="(Todas)",'Cuadro-de-mando'!$H$4=$C6497),OR('Cuadro-de-mando'!$K$4="(Todas)",'Cuadro-de-mando'!$K$4=$E6497),OR('Cuadro-de-mando'!$N$4="(Todos)",'Cuadro-de-mando'!$N$4=$F6497)),1,0))</f>
        <v>1</v>
      </c>
    </row>
    <row r="6498" spans="1:10" x14ac:dyDescent="0.25">
      <c r="A6498" t="str">
        <f>IF(Tienda_3!$A1698="","","Tienda 3")</f>
        <v>Tienda 3</v>
      </c>
      <c r="B6498" t="str">
        <f>IF($A6498="","",Tienda_3!B1698)</f>
        <v>Muebles</v>
      </c>
      <c r="C6498" t="str">
        <f>IF($A6498="","",Tienda_3!G1698)</f>
        <v>Riohacha</v>
      </c>
      <c r="D6498" t="str">
        <f>IF($A6498="","",Tienda_3!F1698)</f>
        <v>Camila Rivera</v>
      </c>
      <c r="E6498" t="str">
        <f>IF($A6498="","",Tienda_3!I1698)</f>
        <v>Tarjeta de crédito</v>
      </c>
      <c r="F6498">
        <f>IF($A6498="","",VALUE(RIGHT(Tienda_3!E1698,4)))</f>
        <v>2020</v>
      </c>
      <c r="G6498">
        <f>IF($A6498="","",Tienda_3!C1698)</f>
        <v>255100</v>
      </c>
      <c r="H6498">
        <f>IF($A6498="","",Tienda_3!D1698)</f>
        <v>16900</v>
      </c>
      <c r="I6498">
        <f>IF($A6498="","",Tienda_3!H1698)</f>
        <v>5</v>
      </c>
      <c r="J6498">
        <f>IF($A6498="",0,IF(AND(OR('Cuadro-de-mando'!$B$4="(Todas)",'Cuadro-de-mando'!$B$4=$A6498),OR('Cuadro-de-mando'!$E$4="(Todas)",'Cuadro-de-mando'!$E$4=$B6498),OR('Cuadro-de-mando'!$H$4="(Todas)",'Cuadro-de-mando'!$H$4=$C6498),OR('Cuadro-de-mando'!$K$4="(Todas)",'Cuadro-de-mando'!$K$4=$E6498),OR('Cuadro-de-mando'!$N$4="(Todos)",'Cuadro-de-mando'!$N$4=$F6498)),1,0))</f>
        <v>1</v>
      </c>
    </row>
    <row r="6499" spans="1:10" x14ac:dyDescent="0.25">
      <c r="A6499" t="str">
        <f>IF(Tienda_3!$A1699="","","Tienda 3")</f>
        <v>Tienda 3</v>
      </c>
      <c r="B6499" t="str">
        <f>IF($A6499="","",Tienda_3!B1699)</f>
        <v>Instrumentos musicales</v>
      </c>
      <c r="C6499" t="str">
        <f>IF($A6499="","",Tienda_3!G1699)</f>
        <v>Barranquilla</v>
      </c>
      <c r="D6499" t="str">
        <f>IF($A6499="","",Tienda_3!F1699)</f>
        <v>Ángel Rodriguez</v>
      </c>
      <c r="E6499" t="str">
        <f>IF($A6499="","",Tienda_3!I1699)</f>
        <v>Nequi</v>
      </c>
      <c r="F6499">
        <f>IF($A6499="","",VALUE(RIGHT(Tienda_3!E1699,4)))</f>
        <v>2023</v>
      </c>
      <c r="G6499">
        <f>IF($A6499="","",Tienda_3!C1699)</f>
        <v>773400</v>
      </c>
      <c r="H6499">
        <f>IF($A6499="","",Tienda_3!D1699)</f>
        <v>41400</v>
      </c>
      <c r="I6499">
        <f>IF($A6499="","",Tienda_3!H1699)</f>
        <v>5</v>
      </c>
      <c r="J6499">
        <f>IF($A6499="",0,IF(AND(OR('Cuadro-de-mando'!$B$4="(Todas)",'Cuadro-de-mando'!$B$4=$A6499),OR('Cuadro-de-mando'!$E$4="(Todas)",'Cuadro-de-mando'!$E$4=$B6499),OR('Cuadro-de-mando'!$H$4="(Todas)",'Cuadro-de-mando'!$H$4=$C6499),OR('Cuadro-de-mando'!$K$4="(Todas)",'Cuadro-de-mando'!$K$4=$E6499),OR('Cuadro-de-mando'!$N$4="(Todos)",'Cuadro-de-mando'!$N$4=$F6499)),1,0))</f>
        <v>1</v>
      </c>
    </row>
    <row r="6500" spans="1:10" x14ac:dyDescent="0.25">
      <c r="A6500" t="str">
        <f>IF(Tienda_3!$A1700="","","Tienda 3")</f>
        <v>Tienda 3</v>
      </c>
      <c r="B6500" t="str">
        <f>IF($A6500="","",Tienda_3!B1700)</f>
        <v>Artículos para el hogar</v>
      </c>
      <c r="C6500" t="str">
        <f>IF($A6500="","",Tienda_3!G1700)</f>
        <v>Cali</v>
      </c>
      <c r="D6500" t="str">
        <f>IF($A6500="","",Tienda_3!F1700)</f>
        <v>Camila Rivera</v>
      </c>
      <c r="E6500" t="str">
        <f>IF($A6500="","",Tienda_3!I1700)</f>
        <v>Tarjeta de crédito</v>
      </c>
      <c r="F6500">
        <f>IF($A6500="","",VALUE(RIGHT(Tienda_3!E1700,4)))</f>
        <v>2023</v>
      </c>
      <c r="G6500">
        <f>IF($A6500="","",Tienda_3!C1700)</f>
        <v>59400</v>
      </c>
      <c r="H6500">
        <f>IF($A6500="","",Tienda_3!D1700)</f>
        <v>5500</v>
      </c>
      <c r="I6500">
        <f>IF($A6500="","",Tienda_3!H1700)</f>
        <v>5</v>
      </c>
      <c r="J6500">
        <f>IF($A6500="",0,IF(AND(OR('Cuadro-de-mando'!$B$4="(Todas)",'Cuadro-de-mando'!$B$4=$A6500),OR('Cuadro-de-mando'!$E$4="(Todas)",'Cuadro-de-mando'!$E$4=$B6500),OR('Cuadro-de-mando'!$H$4="(Todas)",'Cuadro-de-mando'!$H$4=$C6500),OR('Cuadro-de-mando'!$K$4="(Todas)",'Cuadro-de-mando'!$K$4=$E6500),OR('Cuadro-de-mando'!$N$4="(Todos)",'Cuadro-de-mando'!$N$4=$F6500)),1,0))</f>
        <v>1</v>
      </c>
    </row>
    <row r="6501" spans="1:10" x14ac:dyDescent="0.25">
      <c r="A6501" t="str">
        <f>IF(Tienda_3!$A1701="","","Tienda 3")</f>
        <v>Tienda 3</v>
      </c>
      <c r="B6501" t="str">
        <f>IF($A6501="","",Tienda_3!B1701)</f>
        <v>Muebles</v>
      </c>
      <c r="C6501" t="str">
        <f>IF($A6501="","",Tienda_3!G1701)</f>
        <v>Cali</v>
      </c>
      <c r="D6501" t="str">
        <f>IF($A6501="","",Tienda_3!F1701)</f>
        <v>Felipe Santos</v>
      </c>
      <c r="E6501" t="str">
        <f>IF($A6501="","",Tienda_3!I1701)</f>
        <v>Tarjeta de crédito</v>
      </c>
      <c r="F6501">
        <f>IF($A6501="","",VALUE(RIGHT(Tienda_3!E1701,4)))</f>
        <v>2023</v>
      </c>
      <c r="G6501">
        <f>IF($A6501="","",Tienda_3!C1701)</f>
        <v>333200</v>
      </c>
      <c r="H6501">
        <f>IF($A6501="","",Tienda_3!D1701)</f>
        <v>18100</v>
      </c>
      <c r="I6501">
        <f>IF($A6501="","",Tienda_3!H1701)</f>
        <v>5</v>
      </c>
      <c r="J6501">
        <f>IF($A6501="",0,IF(AND(OR('Cuadro-de-mando'!$B$4="(Todas)",'Cuadro-de-mando'!$B$4=$A6501),OR('Cuadro-de-mando'!$E$4="(Todas)",'Cuadro-de-mando'!$E$4=$B6501),OR('Cuadro-de-mando'!$H$4="(Todas)",'Cuadro-de-mando'!$H$4=$C6501),OR('Cuadro-de-mando'!$K$4="(Todas)",'Cuadro-de-mando'!$K$4=$E6501),OR('Cuadro-de-mando'!$N$4="(Todos)",'Cuadro-de-mando'!$N$4=$F6501)),1,0))</f>
        <v>1</v>
      </c>
    </row>
    <row r="6502" spans="1:10" x14ac:dyDescent="0.25">
      <c r="A6502" t="str">
        <f>IF(Tienda_3!$A1702="","","Tienda 3")</f>
        <v>Tienda 3</v>
      </c>
      <c r="B6502" t="str">
        <f>IF($A6502="","",Tienda_3!B1702)</f>
        <v>Muebles</v>
      </c>
      <c r="C6502" t="str">
        <f>IF($A6502="","",Tienda_3!G1702)</f>
        <v>Cali</v>
      </c>
      <c r="D6502" t="str">
        <f>IF($A6502="","",Tienda_3!F1702)</f>
        <v>Ángel Rodriguez</v>
      </c>
      <c r="E6502" t="str">
        <f>IF($A6502="","",Tienda_3!I1702)</f>
        <v>Tarjeta de crédito</v>
      </c>
      <c r="F6502">
        <f>IF($A6502="","",VALUE(RIGHT(Tienda_3!E1702,4)))</f>
        <v>2021</v>
      </c>
      <c r="G6502">
        <f>IF($A6502="","",Tienda_3!C1702)</f>
        <v>233000</v>
      </c>
      <c r="H6502">
        <f>IF($A6502="","",Tienda_3!D1702)</f>
        <v>12800</v>
      </c>
      <c r="I6502">
        <f>IF($A6502="","",Tienda_3!H1702)</f>
        <v>1</v>
      </c>
      <c r="J6502">
        <f>IF($A6502="",0,IF(AND(OR('Cuadro-de-mando'!$B$4="(Todas)",'Cuadro-de-mando'!$B$4=$A6502),OR('Cuadro-de-mando'!$E$4="(Todas)",'Cuadro-de-mando'!$E$4=$B6502),OR('Cuadro-de-mando'!$H$4="(Todas)",'Cuadro-de-mando'!$H$4=$C6502),OR('Cuadro-de-mando'!$K$4="(Todas)",'Cuadro-de-mando'!$K$4=$E6502),OR('Cuadro-de-mando'!$N$4="(Todos)",'Cuadro-de-mando'!$N$4=$F6502)),1,0))</f>
        <v>1</v>
      </c>
    </row>
    <row r="6503" spans="1:10" x14ac:dyDescent="0.25">
      <c r="A6503" t="str">
        <f>IF(Tienda_3!$A1703="","","Tienda 3")</f>
        <v>Tienda 3</v>
      </c>
      <c r="B6503" t="str">
        <f>IF($A6503="","",Tienda_3!B1703)</f>
        <v>Juguetes</v>
      </c>
      <c r="C6503" t="str">
        <f>IF($A6503="","",Tienda_3!G1703)</f>
        <v>Bogotá</v>
      </c>
      <c r="D6503" t="str">
        <f>IF($A6503="","",Tienda_3!F1703)</f>
        <v>Izabela de León</v>
      </c>
      <c r="E6503" t="str">
        <f>IF($A6503="","",Tienda_3!I1703)</f>
        <v>Tarjeta de crédito</v>
      </c>
      <c r="F6503">
        <f>IF($A6503="","",VALUE(RIGHT(Tienda_3!E1703,4)))</f>
        <v>2021</v>
      </c>
      <c r="G6503">
        <f>IF($A6503="","",Tienda_3!C1703)</f>
        <v>217000</v>
      </c>
      <c r="H6503">
        <f>IF($A6503="","",Tienda_3!D1703)</f>
        <v>9700</v>
      </c>
      <c r="I6503">
        <f>IF($A6503="","",Tienda_3!H1703)</f>
        <v>3</v>
      </c>
      <c r="J6503">
        <f>IF($A6503="",0,IF(AND(OR('Cuadro-de-mando'!$B$4="(Todas)",'Cuadro-de-mando'!$B$4=$A6503),OR('Cuadro-de-mando'!$E$4="(Todas)",'Cuadro-de-mando'!$E$4=$B6503),OR('Cuadro-de-mando'!$H$4="(Todas)",'Cuadro-de-mando'!$H$4=$C6503),OR('Cuadro-de-mando'!$K$4="(Todas)",'Cuadro-de-mando'!$K$4=$E6503),OR('Cuadro-de-mando'!$N$4="(Todos)",'Cuadro-de-mando'!$N$4=$F6503)),1,0))</f>
        <v>1</v>
      </c>
    </row>
    <row r="6504" spans="1:10" x14ac:dyDescent="0.25">
      <c r="A6504" t="str">
        <f>IF(Tienda_3!$A1704="","","Tienda 3")</f>
        <v>Tienda 3</v>
      </c>
      <c r="B6504" t="str">
        <f>IF($A6504="","",Tienda_3!B1704)</f>
        <v>Electrónicos</v>
      </c>
      <c r="C6504" t="str">
        <f>IF($A6504="","",Tienda_3!G1704)</f>
        <v>Cali</v>
      </c>
      <c r="D6504" t="str">
        <f>IF($A6504="","",Tienda_3!F1704)</f>
        <v>Rafael Acosta</v>
      </c>
      <c r="E6504" t="str">
        <f>IF($A6504="","",Tienda_3!I1704)</f>
        <v>Tarjeta de crédito</v>
      </c>
      <c r="F6504">
        <f>IF($A6504="","",VALUE(RIGHT(Tienda_3!E1704,4)))</f>
        <v>2021</v>
      </c>
      <c r="G6504">
        <f>IF($A6504="","",Tienda_3!C1704)</f>
        <v>133500</v>
      </c>
      <c r="H6504">
        <f>IF($A6504="","",Tienda_3!D1704)</f>
        <v>5300</v>
      </c>
      <c r="I6504">
        <f>IF($A6504="","",Tienda_3!H1704)</f>
        <v>4</v>
      </c>
      <c r="J6504">
        <f>IF($A6504="",0,IF(AND(OR('Cuadro-de-mando'!$B$4="(Todas)",'Cuadro-de-mando'!$B$4=$A6504),OR('Cuadro-de-mando'!$E$4="(Todas)",'Cuadro-de-mando'!$E$4=$B6504),OR('Cuadro-de-mando'!$H$4="(Todas)",'Cuadro-de-mando'!$H$4=$C6504),OR('Cuadro-de-mando'!$K$4="(Todas)",'Cuadro-de-mando'!$K$4=$E6504),OR('Cuadro-de-mando'!$N$4="(Todos)",'Cuadro-de-mando'!$N$4=$F6504)),1,0))</f>
        <v>1</v>
      </c>
    </row>
    <row r="6505" spans="1:10" x14ac:dyDescent="0.25">
      <c r="A6505" t="str">
        <f>IF(Tienda_3!$A1705="","","Tienda 3")</f>
        <v>Tienda 3</v>
      </c>
      <c r="B6505" t="str">
        <f>IF($A6505="","",Tienda_3!B1705)</f>
        <v>Electrónicos</v>
      </c>
      <c r="C6505" t="str">
        <f>IF($A6505="","",Tienda_3!G1705)</f>
        <v>Cartagena</v>
      </c>
      <c r="D6505" t="str">
        <f>IF($A6505="","",Tienda_3!F1705)</f>
        <v>Izabela de León</v>
      </c>
      <c r="E6505" t="str">
        <f>IF($A6505="","",Tienda_3!I1705)</f>
        <v>Nequi</v>
      </c>
      <c r="F6505">
        <f>IF($A6505="","",VALUE(RIGHT(Tienda_3!E1705,4)))</f>
        <v>2022</v>
      </c>
      <c r="G6505">
        <f>IF($A6505="","",Tienda_3!C1705)</f>
        <v>2714100</v>
      </c>
      <c r="H6505">
        <f>IF($A6505="","",Tienda_3!D1705)</f>
        <v>144700</v>
      </c>
      <c r="I6505">
        <f>IF($A6505="","",Tienda_3!H1705)</f>
        <v>5</v>
      </c>
      <c r="J6505">
        <f>IF($A6505="",0,IF(AND(OR('Cuadro-de-mando'!$B$4="(Todas)",'Cuadro-de-mando'!$B$4=$A6505),OR('Cuadro-de-mando'!$E$4="(Todas)",'Cuadro-de-mando'!$E$4=$B6505),OR('Cuadro-de-mando'!$H$4="(Todas)",'Cuadro-de-mando'!$H$4=$C6505),OR('Cuadro-de-mando'!$K$4="(Todas)",'Cuadro-de-mando'!$K$4=$E6505),OR('Cuadro-de-mando'!$N$4="(Todos)",'Cuadro-de-mando'!$N$4=$F6505)),1,0))</f>
        <v>1</v>
      </c>
    </row>
    <row r="6506" spans="1:10" x14ac:dyDescent="0.25">
      <c r="A6506" t="str">
        <f>IF(Tienda_3!$A1706="","","Tienda 3")</f>
        <v>Tienda 3</v>
      </c>
      <c r="B6506" t="str">
        <f>IF($A6506="","",Tienda_3!B1706)</f>
        <v>Electrodomésticos</v>
      </c>
      <c r="C6506" t="str">
        <f>IF($A6506="","",Tienda_3!G1706)</f>
        <v>Medellín</v>
      </c>
      <c r="D6506" t="str">
        <f>IF($A6506="","",Tienda_3!F1706)</f>
        <v>Santiago Silva</v>
      </c>
      <c r="E6506" t="str">
        <f>IF($A6506="","",Tienda_3!I1706)</f>
        <v>Tarjeta de crédito</v>
      </c>
      <c r="F6506">
        <f>IF($A6506="","",VALUE(RIGHT(Tienda_3!E1706,4)))</f>
        <v>2020</v>
      </c>
      <c r="G6506">
        <f>IF($A6506="","",Tienda_3!C1706)</f>
        <v>1030200</v>
      </c>
      <c r="H6506">
        <f>IF($A6506="","",Tienda_3!D1706)</f>
        <v>53000</v>
      </c>
      <c r="I6506">
        <f>IF($A6506="","",Tienda_3!H1706)</f>
        <v>5</v>
      </c>
      <c r="J6506">
        <f>IF($A6506="",0,IF(AND(OR('Cuadro-de-mando'!$B$4="(Todas)",'Cuadro-de-mando'!$B$4=$A6506),OR('Cuadro-de-mando'!$E$4="(Todas)",'Cuadro-de-mando'!$E$4=$B6506),OR('Cuadro-de-mando'!$H$4="(Todas)",'Cuadro-de-mando'!$H$4=$C6506),OR('Cuadro-de-mando'!$K$4="(Todas)",'Cuadro-de-mando'!$K$4=$E6506),OR('Cuadro-de-mando'!$N$4="(Todos)",'Cuadro-de-mando'!$N$4=$F6506)),1,0))</f>
        <v>1</v>
      </c>
    </row>
    <row r="6507" spans="1:10" x14ac:dyDescent="0.25">
      <c r="A6507" t="str">
        <f>IF(Tienda_3!$A1707="","","Tienda 3")</f>
        <v>Tienda 3</v>
      </c>
      <c r="B6507" t="str">
        <f>IF($A6507="","",Tienda_3!B1707)</f>
        <v>Muebles</v>
      </c>
      <c r="C6507" t="str">
        <f>IF($A6507="","",Tienda_3!G1707)</f>
        <v>Bogotá</v>
      </c>
      <c r="D6507" t="str">
        <f>IF($A6507="","",Tienda_3!F1707)</f>
        <v>Juan Fernandez</v>
      </c>
      <c r="E6507" t="str">
        <f>IF($A6507="","",Tienda_3!I1707)</f>
        <v>Tarjeta de crédito</v>
      </c>
      <c r="F6507">
        <f>IF($A6507="","",VALUE(RIGHT(Tienda_3!E1707,4)))</f>
        <v>2021</v>
      </c>
      <c r="G6507">
        <f>IF($A6507="","",Tienda_3!C1707)</f>
        <v>273800</v>
      </c>
      <c r="H6507">
        <f>IF($A6507="","",Tienda_3!D1707)</f>
        <v>15000</v>
      </c>
      <c r="I6507">
        <f>IF($A6507="","",Tienda_3!H1707)</f>
        <v>5</v>
      </c>
      <c r="J6507">
        <f>IF($A6507="",0,IF(AND(OR('Cuadro-de-mando'!$B$4="(Todas)",'Cuadro-de-mando'!$B$4=$A6507),OR('Cuadro-de-mando'!$E$4="(Todas)",'Cuadro-de-mando'!$E$4=$B6507),OR('Cuadro-de-mando'!$H$4="(Todas)",'Cuadro-de-mando'!$H$4=$C6507),OR('Cuadro-de-mando'!$K$4="(Todas)",'Cuadro-de-mando'!$K$4=$E6507),OR('Cuadro-de-mando'!$N$4="(Todos)",'Cuadro-de-mando'!$N$4=$F6507)),1,0))</f>
        <v>1</v>
      </c>
    </row>
    <row r="6508" spans="1:10" x14ac:dyDescent="0.25">
      <c r="A6508" t="str">
        <f>IF(Tienda_3!$A1708="","","Tienda 3")</f>
        <v>Tienda 3</v>
      </c>
      <c r="B6508" t="str">
        <f>IF($A6508="","",Tienda_3!B1708)</f>
        <v>Electrónicos</v>
      </c>
      <c r="C6508" t="str">
        <f>IF($A6508="","",Tienda_3!G1708)</f>
        <v>Bogotá</v>
      </c>
      <c r="D6508" t="str">
        <f>IF($A6508="","",Tienda_3!F1708)</f>
        <v>Beatriz Morales</v>
      </c>
      <c r="E6508" t="str">
        <f>IF($A6508="","",Tienda_3!I1708)</f>
        <v>Tarjeta de crédito</v>
      </c>
      <c r="F6508">
        <f>IF($A6508="","",VALUE(RIGHT(Tienda_3!E1708,4)))</f>
        <v>2022</v>
      </c>
      <c r="G6508">
        <f>IF($A6508="","",Tienda_3!C1708)</f>
        <v>1416200</v>
      </c>
      <c r="H6508">
        <f>IF($A6508="","",Tienda_3!D1708)</f>
        <v>76100</v>
      </c>
      <c r="I6508">
        <f>IF($A6508="","",Tienda_3!H1708)</f>
        <v>5</v>
      </c>
      <c r="J6508">
        <f>IF($A6508="",0,IF(AND(OR('Cuadro-de-mando'!$B$4="(Todas)",'Cuadro-de-mando'!$B$4=$A6508),OR('Cuadro-de-mando'!$E$4="(Todas)",'Cuadro-de-mando'!$E$4=$B6508),OR('Cuadro-de-mando'!$H$4="(Todas)",'Cuadro-de-mando'!$H$4=$C6508),OR('Cuadro-de-mando'!$K$4="(Todas)",'Cuadro-de-mando'!$K$4=$E6508),OR('Cuadro-de-mando'!$N$4="(Todos)",'Cuadro-de-mando'!$N$4=$F6508)),1,0))</f>
        <v>1</v>
      </c>
    </row>
    <row r="6509" spans="1:10" x14ac:dyDescent="0.25">
      <c r="A6509" t="str">
        <f>IF(Tienda_3!$A1709="","","Tienda 3")</f>
        <v>Tienda 3</v>
      </c>
      <c r="B6509" t="str">
        <f>IF($A6509="","",Tienda_3!B1709)</f>
        <v>Deportes y diversión</v>
      </c>
      <c r="C6509" t="str">
        <f>IF($A6509="","",Tienda_3!G1709)</f>
        <v>Bogotá</v>
      </c>
      <c r="D6509" t="str">
        <f>IF($A6509="","",Tienda_3!F1709)</f>
        <v>Mariana Herrera</v>
      </c>
      <c r="E6509" t="str">
        <f>IF($A6509="","",Tienda_3!I1709)</f>
        <v>Cupón</v>
      </c>
      <c r="F6509">
        <f>IF($A6509="","",VALUE(RIGHT(Tienda_3!E1709,4)))</f>
        <v>2020</v>
      </c>
      <c r="G6509">
        <f>IF($A6509="","",Tienda_3!C1709)</f>
        <v>24400</v>
      </c>
      <c r="H6509">
        <f>IF($A6509="","",Tienda_3!D1709)</f>
        <v>0</v>
      </c>
      <c r="I6509">
        <f>IF($A6509="","",Tienda_3!H1709)</f>
        <v>2</v>
      </c>
      <c r="J6509">
        <f>IF($A6509="",0,IF(AND(OR('Cuadro-de-mando'!$B$4="(Todas)",'Cuadro-de-mando'!$B$4=$A6509),OR('Cuadro-de-mando'!$E$4="(Todas)",'Cuadro-de-mando'!$E$4=$B6509),OR('Cuadro-de-mando'!$H$4="(Todas)",'Cuadro-de-mando'!$H$4=$C6509),OR('Cuadro-de-mando'!$K$4="(Todas)",'Cuadro-de-mando'!$K$4=$E6509),OR('Cuadro-de-mando'!$N$4="(Todos)",'Cuadro-de-mando'!$N$4=$F6509)),1,0))</f>
        <v>1</v>
      </c>
    </row>
    <row r="6510" spans="1:10" x14ac:dyDescent="0.25">
      <c r="A6510" t="str">
        <f>IF(Tienda_3!$A1710="","","Tienda 3")</f>
        <v>Tienda 3</v>
      </c>
      <c r="B6510" t="str">
        <f>IF($A6510="","",Tienda_3!B1710)</f>
        <v>Deportes y diversión</v>
      </c>
      <c r="C6510" t="str">
        <f>IF($A6510="","",Tienda_3!G1710)</f>
        <v>Bogotá</v>
      </c>
      <c r="D6510" t="str">
        <f>IF($A6510="","",Tienda_3!F1710)</f>
        <v>Ángel Rodriguez</v>
      </c>
      <c r="E6510" t="str">
        <f>IF($A6510="","",Tienda_3!I1710)</f>
        <v>Tarjeta de crédito</v>
      </c>
      <c r="F6510">
        <f>IF($A6510="","",VALUE(RIGHT(Tienda_3!E1710,4)))</f>
        <v>2021</v>
      </c>
      <c r="G6510">
        <f>IF($A6510="","",Tienda_3!C1710)</f>
        <v>20200</v>
      </c>
      <c r="H6510">
        <f>IF($A6510="","",Tienda_3!D1710)</f>
        <v>1300</v>
      </c>
      <c r="I6510">
        <f>IF($A6510="","",Tienda_3!H1710)</f>
        <v>3</v>
      </c>
      <c r="J6510">
        <f>IF($A6510="",0,IF(AND(OR('Cuadro-de-mando'!$B$4="(Todas)",'Cuadro-de-mando'!$B$4=$A6510),OR('Cuadro-de-mando'!$E$4="(Todas)",'Cuadro-de-mando'!$E$4=$B6510),OR('Cuadro-de-mando'!$H$4="(Todas)",'Cuadro-de-mando'!$H$4=$C6510),OR('Cuadro-de-mando'!$K$4="(Todas)",'Cuadro-de-mando'!$K$4=$E6510),OR('Cuadro-de-mando'!$N$4="(Todos)",'Cuadro-de-mando'!$N$4=$F6510)),1,0))</f>
        <v>1</v>
      </c>
    </row>
    <row r="6511" spans="1:10" x14ac:dyDescent="0.25">
      <c r="A6511" t="str">
        <f>IF(Tienda_3!$A1711="","","Tienda 3")</f>
        <v>Tienda 3</v>
      </c>
      <c r="B6511" t="str">
        <f>IF($A6511="","",Tienda_3!B1711)</f>
        <v>Juguetes</v>
      </c>
      <c r="C6511" t="str">
        <f>IF($A6511="","",Tienda_3!G1711)</f>
        <v>Bogotá</v>
      </c>
      <c r="D6511" t="str">
        <f>IF($A6511="","",Tienda_3!F1711)</f>
        <v>Izabela de León</v>
      </c>
      <c r="E6511" t="str">
        <f>IF($A6511="","",Tienda_3!I1711)</f>
        <v>Nequi</v>
      </c>
      <c r="F6511">
        <f>IF($A6511="","",VALUE(RIGHT(Tienda_3!E1711,4)))</f>
        <v>2022</v>
      </c>
      <c r="G6511">
        <f>IF($A6511="","",Tienda_3!C1711)</f>
        <v>28900</v>
      </c>
      <c r="H6511">
        <f>IF($A6511="","",Tienda_3!D1711)</f>
        <v>1800</v>
      </c>
      <c r="I6511">
        <f>IF($A6511="","",Tienda_3!H1711)</f>
        <v>3</v>
      </c>
      <c r="J6511">
        <f>IF($A6511="",0,IF(AND(OR('Cuadro-de-mando'!$B$4="(Todas)",'Cuadro-de-mando'!$B$4=$A6511),OR('Cuadro-de-mando'!$E$4="(Todas)",'Cuadro-de-mando'!$E$4=$B6511),OR('Cuadro-de-mando'!$H$4="(Todas)",'Cuadro-de-mando'!$H$4=$C6511),OR('Cuadro-de-mando'!$K$4="(Todas)",'Cuadro-de-mando'!$K$4=$E6511),OR('Cuadro-de-mando'!$N$4="(Todos)",'Cuadro-de-mando'!$N$4=$F6511)),1,0))</f>
        <v>1</v>
      </c>
    </row>
    <row r="6512" spans="1:10" x14ac:dyDescent="0.25">
      <c r="A6512" t="str">
        <f>IF(Tienda_3!$A1712="","","Tienda 3")</f>
        <v>Tienda 3</v>
      </c>
      <c r="B6512" t="str">
        <f>IF($A6512="","",Tienda_3!B1712)</f>
        <v>Deportes y diversión</v>
      </c>
      <c r="C6512" t="str">
        <f>IF($A6512="","",Tienda_3!G1712)</f>
        <v>Bogotá</v>
      </c>
      <c r="D6512" t="str">
        <f>IF($A6512="","",Tienda_3!F1712)</f>
        <v>Lucas Olivera</v>
      </c>
      <c r="E6512" t="str">
        <f>IF($A6512="","",Tienda_3!I1712)</f>
        <v>Tarjeta de crédito</v>
      </c>
      <c r="F6512">
        <f>IF($A6512="","",VALUE(RIGHT(Tienda_3!E1712,4)))</f>
        <v>2022</v>
      </c>
      <c r="G6512">
        <f>IF($A6512="","",Tienda_3!C1712)</f>
        <v>55500</v>
      </c>
      <c r="H6512">
        <f>IF($A6512="","",Tienda_3!D1712)</f>
        <v>3200</v>
      </c>
      <c r="I6512">
        <f>IF($A6512="","",Tienda_3!H1712)</f>
        <v>4</v>
      </c>
      <c r="J6512">
        <f>IF($A6512="",0,IF(AND(OR('Cuadro-de-mando'!$B$4="(Todas)",'Cuadro-de-mando'!$B$4=$A6512),OR('Cuadro-de-mando'!$E$4="(Todas)",'Cuadro-de-mando'!$E$4=$B6512),OR('Cuadro-de-mando'!$H$4="(Todas)",'Cuadro-de-mando'!$H$4=$C6512),OR('Cuadro-de-mando'!$K$4="(Todas)",'Cuadro-de-mando'!$K$4=$E6512),OR('Cuadro-de-mando'!$N$4="(Todos)",'Cuadro-de-mando'!$N$4=$F6512)),1,0))</f>
        <v>1</v>
      </c>
    </row>
    <row r="6513" spans="1:10" x14ac:dyDescent="0.25">
      <c r="A6513" t="str">
        <f>IF(Tienda_3!$A1713="","","Tienda 3")</f>
        <v>Tienda 3</v>
      </c>
      <c r="B6513" t="str">
        <f>IF($A6513="","",Tienda_3!B1713)</f>
        <v>Muebles</v>
      </c>
      <c r="C6513" t="str">
        <f>IF($A6513="","",Tienda_3!G1713)</f>
        <v>Bogotá</v>
      </c>
      <c r="D6513" t="str">
        <f>IF($A6513="","",Tienda_3!F1713)</f>
        <v>Beatriz Morales</v>
      </c>
      <c r="E6513" t="str">
        <f>IF($A6513="","",Tienda_3!I1713)</f>
        <v>Tarjeta de crédito</v>
      </c>
      <c r="F6513">
        <f>IF($A6513="","",VALUE(RIGHT(Tienda_3!E1713,4)))</f>
        <v>2020</v>
      </c>
      <c r="G6513">
        <f>IF($A6513="","",Tienda_3!C1713)</f>
        <v>342800</v>
      </c>
      <c r="H6513">
        <f>IF($A6513="","",Tienda_3!D1713)</f>
        <v>18900</v>
      </c>
      <c r="I6513">
        <f>IF($A6513="","",Tienda_3!H1713)</f>
        <v>5</v>
      </c>
      <c r="J6513">
        <f>IF($A6513="",0,IF(AND(OR('Cuadro-de-mando'!$B$4="(Todas)",'Cuadro-de-mando'!$B$4=$A6513),OR('Cuadro-de-mando'!$E$4="(Todas)",'Cuadro-de-mando'!$E$4=$B6513),OR('Cuadro-de-mando'!$H$4="(Todas)",'Cuadro-de-mando'!$H$4=$C6513),OR('Cuadro-de-mando'!$K$4="(Todas)",'Cuadro-de-mando'!$K$4=$E6513),OR('Cuadro-de-mando'!$N$4="(Todos)",'Cuadro-de-mando'!$N$4=$F6513)),1,0))</f>
        <v>1</v>
      </c>
    </row>
    <row r="6514" spans="1:10" x14ac:dyDescent="0.25">
      <c r="A6514" t="str">
        <f>IF(Tienda_3!$A1714="","","Tienda 3")</f>
        <v>Tienda 3</v>
      </c>
      <c r="B6514" t="str">
        <f>IF($A6514="","",Tienda_3!B1714)</f>
        <v>Juguetes</v>
      </c>
      <c r="C6514" t="str">
        <f>IF($A6514="","",Tienda_3!G1714)</f>
        <v>Bogotá</v>
      </c>
      <c r="D6514" t="str">
        <f>IF($A6514="","",Tienda_3!F1714)</f>
        <v>Juan Fernandez</v>
      </c>
      <c r="E6514" t="str">
        <f>IF($A6514="","",Tienda_3!I1714)</f>
        <v>Tarjeta de crédito</v>
      </c>
      <c r="F6514">
        <f>IF($A6514="","",VALUE(RIGHT(Tienda_3!E1714,4)))</f>
        <v>2022</v>
      </c>
      <c r="G6514">
        <f>IF($A6514="","",Tienda_3!C1714)</f>
        <v>42400</v>
      </c>
      <c r="H6514">
        <f>IF($A6514="","",Tienda_3!D1714)</f>
        <v>2700</v>
      </c>
      <c r="I6514">
        <f>IF($A6514="","",Tienda_3!H1714)</f>
        <v>5</v>
      </c>
      <c r="J6514">
        <f>IF($A6514="",0,IF(AND(OR('Cuadro-de-mando'!$B$4="(Todas)",'Cuadro-de-mando'!$B$4=$A6514),OR('Cuadro-de-mando'!$E$4="(Todas)",'Cuadro-de-mando'!$E$4=$B6514),OR('Cuadro-de-mando'!$H$4="(Todas)",'Cuadro-de-mando'!$H$4=$C6514),OR('Cuadro-de-mando'!$K$4="(Todas)",'Cuadro-de-mando'!$K$4=$E6514),OR('Cuadro-de-mando'!$N$4="(Todos)",'Cuadro-de-mando'!$N$4=$F6514)),1,0))</f>
        <v>1</v>
      </c>
    </row>
    <row r="6515" spans="1:10" x14ac:dyDescent="0.25">
      <c r="A6515" t="str">
        <f>IF(Tienda_3!$A1715="","","Tienda 3")</f>
        <v>Tienda 3</v>
      </c>
      <c r="B6515" t="str">
        <f>IF($A6515="","",Tienda_3!B1715)</f>
        <v>Artículos para el hogar</v>
      </c>
      <c r="C6515" t="str">
        <f>IF($A6515="","",Tienda_3!G1715)</f>
        <v>Armenia</v>
      </c>
      <c r="D6515" t="str">
        <f>IF($A6515="","",Tienda_3!F1715)</f>
        <v>Felipe Santos</v>
      </c>
      <c r="E6515" t="str">
        <f>IF($A6515="","",Tienda_3!I1715)</f>
        <v>Nequi</v>
      </c>
      <c r="F6515">
        <f>IF($A6515="","",VALUE(RIGHT(Tienda_3!E1715,4)))</f>
        <v>2022</v>
      </c>
      <c r="G6515">
        <f>IF($A6515="","",Tienda_3!C1715)</f>
        <v>33400</v>
      </c>
      <c r="H6515">
        <f>IF($A6515="","",Tienda_3!D1715)</f>
        <v>2000</v>
      </c>
      <c r="I6515">
        <f>IF($A6515="","",Tienda_3!H1715)</f>
        <v>5</v>
      </c>
      <c r="J6515">
        <f>IF($A6515="",0,IF(AND(OR('Cuadro-de-mando'!$B$4="(Todas)",'Cuadro-de-mando'!$B$4=$A6515),OR('Cuadro-de-mando'!$E$4="(Todas)",'Cuadro-de-mando'!$E$4=$B6515),OR('Cuadro-de-mando'!$H$4="(Todas)",'Cuadro-de-mando'!$H$4=$C6515),OR('Cuadro-de-mando'!$K$4="(Todas)",'Cuadro-de-mando'!$K$4=$E6515),OR('Cuadro-de-mando'!$N$4="(Todos)",'Cuadro-de-mando'!$N$4=$F6515)),1,0))</f>
        <v>1</v>
      </c>
    </row>
    <row r="6516" spans="1:10" x14ac:dyDescent="0.25">
      <c r="A6516" t="str">
        <f>IF(Tienda_3!$A1716="","","Tienda 3")</f>
        <v>Tienda 3</v>
      </c>
      <c r="B6516" t="str">
        <f>IF($A6516="","",Tienda_3!B1716)</f>
        <v>Libros</v>
      </c>
      <c r="C6516" t="str">
        <f>IF($A6516="","",Tienda_3!G1716)</f>
        <v>Cali</v>
      </c>
      <c r="D6516" t="str">
        <f>IF($A6516="","",Tienda_3!F1716)</f>
        <v>Felipe Santos</v>
      </c>
      <c r="E6516" t="str">
        <f>IF($A6516="","",Tienda_3!I1716)</f>
        <v>Tarjeta de crédito</v>
      </c>
      <c r="F6516">
        <f>IF($A6516="","",VALUE(RIGHT(Tienda_3!E1716,4)))</f>
        <v>2020</v>
      </c>
      <c r="G6516">
        <f>IF($A6516="","",Tienda_3!C1716)</f>
        <v>44800</v>
      </c>
      <c r="H6516">
        <f>IF($A6516="","",Tienda_3!D1716)</f>
        <v>0</v>
      </c>
      <c r="I6516">
        <f>IF($A6516="","",Tienda_3!H1716)</f>
        <v>5</v>
      </c>
      <c r="J6516">
        <f>IF($A6516="",0,IF(AND(OR('Cuadro-de-mando'!$B$4="(Todas)",'Cuadro-de-mando'!$B$4=$A6516),OR('Cuadro-de-mando'!$E$4="(Todas)",'Cuadro-de-mando'!$E$4=$B6516),OR('Cuadro-de-mando'!$H$4="(Todas)",'Cuadro-de-mando'!$H$4=$C6516),OR('Cuadro-de-mando'!$K$4="(Todas)",'Cuadro-de-mando'!$K$4=$E6516),OR('Cuadro-de-mando'!$N$4="(Todos)",'Cuadro-de-mando'!$N$4=$F6516)),1,0))</f>
        <v>1</v>
      </c>
    </row>
    <row r="6517" spans="1:10" x14ac:dyDescent="0.25">
      <c r="A6517" t="str">
        <f>IF(Tienda_3!$A1717="","","Tienda 3")</f>
        <v>Tienda 3</v>
      </c>
      <c r="B6517" t="str">
        <f>IF($A6517="","",Tienda_3!B1717)</f>
        <v>Libros</v>
      </c>
      <c r="C6517" t="str">
        <f>IF($A6517="","",Tienda_3!G1717)</f>
        <v>Medellín</v>
      </c>
      <c r="D6517" t="str">
        <f>IF($A6517="","",Tienda_3!F1717)</f>
        <v>Ángel Rodriguez</v>
      </c>
      <c r="E6517" t="str">
        <f>IF($A6517="","",Tienda_3!I1717)</f>
        <v>Tarjeta de crédito</v>
      </c>
      <c r="F6517">
        <f>IF($A6517="","",VALUE(RIGHT(Tienda_3!E1717,4)))</f>
        <v>2021</v>
      </c>
      <c r="G6517">
        <f>IF($A6517="","",Tienda_3!C1717)</f>
        <v>49500</v>
      </c>
      <c r="H6517">
        <f>IF($A6517="","",Tienda_3!D1717)</f>
        <v>3300</v>
      </c>
      <c r="I6517">
        <f>IF($A6517="","",Tienda_3!H1717)</f>
        <v>5</v>
      </c>
      <c r="J6517">
        <f>IF($A6517="",0,IF(AND(OR('Cuadro-de-mando'!$B$4="(Todas)",'Cuadro-de-mando'!$B$4=$A6517),OR('Cuadro-de-mando'!$E$4="(Todas)",'Cuadro-de-mando'!$E$4=$B6517),OR('Cuadro-de-mando'!$H$4="(Todas)",'Cuadro-de-mando'!$H$4=$C6517),OR('Cuadro-de-mando'!$K$4="(Todas)",'Cuadro-de-mando'!$K$4=$E6517),OR('Cuadro-de-mando'!$N$4="(Todos)",'Cuadro-de-mando'!$N$4=$F6517)),1,0))</f>
        <v>1</v>
      </c>
    </row>
    <row r="6518" spans="1:10" x14ac:dyDescent="0.25">
      <c r="A6518" t="str">
        <f>IF(Tienda_3!$A1718="","","Tienda 3")</f>
        <v>Tienda 3</v>
      </c>
      <c r="B6518" t="str">
        <f>IF($A6518="","",Tienda_3!B1718)</f>
        <v>Electrodomésticos</v>
      </c>
      <c r="C6518" t="str">
        <f>IF($A6518="","",Tienda_3!G1718)</f>
        <v>Leticia</v>
      </c>
      <c r="D6518" t="str">
        <f>IF($A6518="","",Tienda_3!F1718)</f>
        <v>Felipe Santos</v>
      </c>
      <c r="E6518" t="str">
        <f>IF($A6518="","",Tienda_3!I1718)</f>
        <v>Cupón</v>
      </c>
      <c r="F6518">
        <f>IF($A6518="","",VALUE(RIGHT(Tienda_3!E1718,4)))</f>
        <v>2020</v>
      </c>
      <c r="G6518">
        <f>IF($A6518="","",Tienda_3!C1718)</f>
        <v>565100</v>
      </c>
      <c r="H6518">
        <f>IF($A6518="","",Tienda_3!D1718)</f>
        <v>30300</v>
      </c>
      <c r="I6518">
        <f>IF($A6518="","",Tienda_3!H1718)</f>
        <v>4</v>
      </c>
      <c r="J6518">
        <f>IF($A6518="",0,IF(AND(OR('Cuadro-de-mando'!$B$4="(Todas)",'Cuadro-de-mando'!$B$4=$A6518),OR('Cuadro-de-mando'!$E$4="(Todas)",'Cuadro-de-mando'!$E$4=$B6518),OR('Cuadro-de-mando'!$H$4="(Todas)",'Cuadro-de-mando'!$H$4=$C6518),OR('Cuadro-de-mando'!$K$4="(Todas)",'Cuadro-de-mando'!$K$4=$E6518),OR('Cuadro-de-mando'!$N$4="(Todos)",'Cuadro-de-mando'!$N$4=$F6518)),1,0))</f>
        <v>1</v>
      </c>
    </row>
    <row r="6519" spans="1:10" x14ac:dyDescent="0.25">
      <c r="A6519" t="str">
        <f>IF(Tienda_3!$A1719="","","Tienda 3")</f>
        <v>Tienda 3</v>
      </c>
      <c r="B6519" t="str">
        <f>IF($A6519="","",Tienda_3!B1719)</f>
        <v>Muebles</v>
      </c>
      <c r="C6519" t="str">
        <f>IF($A6519="","",Tienda_3!G1719)</f>
        <v>Cali</v>
      </c>
      <c r="D6519" t="str">
        <f>IF($A6519="","",Tienda_3!F1719)</f>
        <v>Blanca Ramirez</v>
      </c>
      <c r="E6519" t="str">
        <f>IF($A6519="","",Tienda_3!I1719)</f>
        <v>Tarjeta de crédito</v>
      </c>
      <c r="F6519">
        <f>IF($A6519="","",VALUE(RIGHT(Tienda_3!E1719,4)))</f>
        <v>2022</v>
      </c>
      <c r="G6519">
        <f>IF($A6519="","",Tienda_3!C1719)</f>
        <v>366100</v>
      </c>
      <c r="H6519">
        <f>IF($A6519="","",Tienda_3!D1719)</f>
        <v>17700</v>
      </c>
      <c r="I6519">
        <f>IF($A6519="","",Tienda_3!H1719)</f>
        <v>5</v>
      </c>
      <c r="J6519">
        <f>IF($A6519="",0,IF(AND(OR('Cuadro-de-mando'!$B$4="(Todas)",'Cuadro-de-mando'!$B$4=$A6519),OR('Cuadro-de-mando'!$E$4="(Todas)",'Cuadro-de-mando'!$E$4=$B6519),OR('Cuadro-de-mando'!$H$4="(Todas)",'Cuadro-de-mando'!$H$4=$C6519),OR('Cuadro-de-mando'!$K$4="(Todas)",'Cuadro-de-mando'!$K$4=$E6519),OR('Cuadro-de-mando'!$N$4="(Todos)",'Cuadro-de-mando'!$N$4=$F6519)),1,0))</f>
        <v>1</v>
      </c>
    </row>
    <row r="6520" spans="1:10" x14ac:dyDescent="0.25">
      <c r="A6520" t="str">
        <f>IF(Tienda_3!$A1720="","","Tienda 3")</f>
        <v>Tienda 3</v>
      </c>
      <c r="B6520" t="str">
        <f>IF($A6520="","",Tienda_3!B1720)</f>
        <v>Muebles</v>
      </c>
      <c r="C6520" t="str">
        <f>IF($A6520="","",Tienda_3!G1720)</f>
        <v>Medellín</v>
      </c>
      <c r="D6520" t="str">
        <f>IF($A6520="","",Tienda_3!F1720)</f>
        <v>Juliana Costa</v>
      </c>
      <c r="E6520" t="str">
        <f>IF($A6520="","",Tienda_3!I1720)</f>
        <v>Tarjeta de crédito</v>
      </c>
      <c r="F6520">
        <f>IF($A6520="","",VALUE(RIGHT(Tienda_3!E1720,4)))</f>
        <v>2020</v>
      </c>
      <c r="G6520">
        <f>IF($A6520="","",Tienda_3!C1720)</f>
        <v>207000</v>
      </c>
      <c r="H6520">
        <f>IF($A6520="","",Tienda_3!D1720)</f>
        <v>11200</v>
      </c>
      <c r="I6520">
        <f>IF($A6520="","",Tienda_3!H1720)</f>
        <v>5</v>
      </c>
      <c r="J6520">
        <f>IF($A6520="",0,IF(AND(OR('Cuadro-de-mando'!$B$4="(Todas)",'Cuadro-de-mando'!$B$4=$A6520),OR('Cuadro-de-mando'!$E$4="(Todas)",'Cuadro-de-mando'!$E$4=$B6520),OR('Cuadro-de-mando'!$H$4="(Todas)",'Cuadro-de-mando'!$H$4=$C6520),OR('Cuadro-de-mando'!$K$4="(Todas)",'Cuadro-de-mando'!$K$4=$E6520),OR('Cuadro-de-mando'!$N$4="(Todos)",'Cuadro-de-mando'!$N$4=$F6520)),1,0))</f>
        <v>1</v>
      </c>
    </row>
    <row r="6521" spans="1:10" x14ac:dyDescent="0.25">
      <c r="A6521" t="str">
        <f>IF(Tienda_3!$A1721="","","Tienda 3")</f>
        <v>Tienda 3</v>
      </c>
      <c r="B6521" t="str">
        <f>IF($A6521="","",Tienda_3!B1721)</f>
        <v>Electrónicos</v>
      </c>
      <c r="C6521" t="str">
        <f>IF($A6521="","",Tienda_3!G1721)</f>
        <v>Medellín</v>
      </c>
      <c r="D6521" t="str">
        <f>IF($A6521="","",Tienda_3!F1721)</f>
        <v>Mariana Herrera</v>
      </c>
      <c r="E6521" t="str">
        <f>IF($A6521="","",Tienda_3!I1721)</f>
        <v>Tarjeta de crédito</v>
      </c>
      <c r="F6521">
        <f>IF($A6521="","",VALUE(RIGHT(Tienda_3!E1721,4)))</f>
        <v>2020</v>
      </c>
      <c r="G6521">
        <f>IF($A6521="","",Tienda_3!C1721)</f>
        <v>1393300</v>
      </c>
      <c r="H6521">
        <f>IF($A6521="","",Tienda_3!D1721)</f>
        <v>72400</v>
      </c>
      <c r="I6521">
        <f>IF($A6521="","",Tienda_3!H1721)</f>
        <v>4</v>
      </c>
      <c r="J6521">
        <f>IF($A6521="",0,IF(AND(OR('Cuadro-de-mando'!$B$4="(Todas)",'Cuadro-de-mando'!$B$4=$A6521),OR('Cuadro-de-mando'!$E$4="(Todas)",'Cuadro-de-mando'!$E$4=$B6521),OR('Cuadro-de-mando'!$H$4="(Todas)",'Cuadro-de-mando'!$H$4=$C6521),OR('Cuadro-de-mando'!$K$4="(Todas)",'Cuadro-de-mando'!$K$4=$E6521),OR('Cuadro-de-mando'!$N$4="(Todos)",'Cuadro-de-mando'!$N$4=$F6521)),1,0))</f>
        <v>1</v>
      </c>
    </row>
    <row r="6522" spans="1:10" x14ac:dyDescent="0.25">
      <c r="A6522" t="str">
        <f>IF(Tienda_3!$A1722="","","Tienda 3")</f>
        <v>Tienda 3</v>
      </c>
      <c r="B6522" t="str">
        <f>IF($A6522="","",Tienda_3!B1722)</f>
        <v>Juguetes</v>
      </c>
      <c r="C6522" t="str">
        <f>IF($A6522="","",Tienda_3!G1722)</f>
        <v>Cartagena</v>
      </c>
      <c r="D6522" t="str">
        <f>IF($A6522="","",Tienda_3!F1722)</f>
        <v>Izabela de León</v>
      </c>
      <c r="E6522" t="str">
        <f>IF($A6522="","",Tienda_3!I1722)</f>
        <v>Cupón</v>
      </c>
      <c r="F6522">
        <f>IF($A6522="","",VALUE(RIGHT(Tienda_3!E1722,4)))</f>
        <v>2021</v>
      </c>
      <c r="G6522">
        <f>IF($A6522="","",Tienda_3!C1722)</f>
        <v>23300</v>
      </c>
      <c r="H6522">
        <f>IF($A6522="","",Tienda_3!D1722)</f>
        <v>1600</v>
      </c>
      <c r="I6522">
        <f>IF($A6522="","",Tienda_3!H1722)</f>
        <v>5</v>
      </c>
      <c r="J6522">
        <f>IF($A6522="",0,IF(AND(OR('Cuadro-de-mando'!$B$4="(Todas)",'Cuadro-de-mando'!$B$4=$A6522),OR('Cuadro-de-mando'!$E$4="(Todas)",'Cuadro-de-mando'!$E$4=$B6522),OR('Cuadro-de-mando'!$H$4="(Todas)",'Cuadro-de-mando'!$H$4=$C6522),OR('Cuadro-de-mando'!$K$4="(Todas)",'Cuadro-de-mando'!$K$4=$E6522),OR('Cuadro-de-mando'!$N$4="(Todos)",'Cuadro-de-mando'!$N$4=$F6522)),1,0))</f>
        <v>1</v>
      </c>
    </row>
    <row r="6523" spans="1:10" x14ac:dyDescent="0.25">
      <c r="A6523" t="str">
        <f>IF(Tienda_3!$A1723="","","Tienda 3")</f>
        <v>Tienda 3</v>
      </c>
      <c r="B6523" t="str">
        <f>IF($A6523="","",Tienda_3!B1723)</f>
        <v>Instrumentos musicales</v>
      </c>
      <c r="C6523" t="str">
        <f>IF($A6523="","",Tienda_3!G1723)</f>
        <v>Bogotá</v>
      </c>
      <c r="D6523" t="str">
        <f>IF($A6523="","",Tienda_3!F1723)</f>
        <v>Maria Alfonso</v>
      </c>
      <c r="E6523" t="str">
        <f>IF($A6523="","",Tienda_3!I1723)</f>
        <v>Tarjeta de crédito</v>
      </c>
      <c r="F6523">
        <f>IF($A6523="","",VALUE(RIGHT(Tienda_3!E1723,4)))</f>
        <v>2021</v>
      </c>
      <c r="G6523">
        <f>IF($A6523="","",Tienda_3!C1723)</f>
        <v>212600</v>
      </c>
      <c r="H6523">
        <f>IF($A6523="","",Tienda_3!D1723)</f>
        <v>14700</v>
      </c>
      <c r="I6523">
        <f>IF($A6523="","",Tienda_3!H1723)</f>
        <v>1</v>
      </c>
      <c r="J6523">
        <f>IF($A6523="",0,IF(AND(OR('Cuadro-de-mando'!$B$4="(Todas)",'Cuadro-de-mando'!$B$4=$A6523),OR('Cuadro-de-mando'!$E$4="(Todas)",'Cuadro-de-mando'!$E$4=$B6523),OR('Cuadro-de-mando'!$H$4="(Todas)",'Cuadro-de-mando'!$H$4=$C6523),OR('Cuadro-de-mando'!$K$4="(Todas)",'Cuadro-de-mando'!$K$4=$E6523),OR('Cuadro-de-mando'!$N$4="(Todos)",'Cuadro-de-mando'!$N$4=$F6523)),1,0))</f>
        <v>1</v>
      </c>
    </row>
    <row r="6524" spans="1:10" x14ac:dyDescent="0.25">
      <c r="A6524" t="str">
        <f>IF(Tienda_3!$A1724="","","Tienda 3")</f>
        <v>Tienda 3</v>
      </c>
      <c r="B6524" t="str">
        <f>IF($A6524="","",Tienda_3!B1724)</f>
        <v>Electrodomésticos</v>
      </c>
      <c r="C6524" t="str">
        <f>IF($A6524="","",Tienda_3!G1724)</f>
        <v>Medellín</v>
      </c>
      <c r="D6524" t="str">
        <f>IF($A6524="","",Tienda_3!F1724)</f>
        <v>Beatriz Morales</v>
      </c>
      <c r="E6524" t="str">
        <f>IF($A6524="","",Tienda_3!I1724)</f>
        <v>Tarjeta de crédito</v>
      </c>
      <c r="F6524">
        <f>IF($A6524="","",VALUE(RIGHT(Tienda_3!E1724,4)))</f>
        <v>2021</v>
      </c>
      <c r="G6524">
        <f>IF($A6524="","",Tienda_3!C1724)</f>
        <v>1402000</v>
      </c>
      <c r="H6524">
        <f>IF($A6524="","",Tienda_3!D1724)</f>
        <v>75200</v>
      </c>
      <c r="I6524">
        <f>IF($A6524="","",Tienda_3!H1724)</f>
        <v>5</v>
      </c>
      <c r="J6524">
        <f>IF($A6524="",0,IF(AND(OR('Cuadro-de-mando'!$B$4="(Todas)",'Cuadro-de-mando'!$B$4=$A6524),OR('Cuadro-de-mando'!$E$4="(Todas)",'Cuadro-de-mando'!$E$4=$B6524),OR('Cuadro-de-mando'!$H$4="(Todas)",'Cuadro-de-mando'!$H$4=$C6524),OR('Cuadro-de-mando'!$K$4="(Todas)",'Cuadro-de-mando'!$K$4=$E6524),OR('Cuadro-de-mando'!$N$4="(Todos)",'Cuadro-de-mando'!$N$4=$F6524)),1,0))</f>
        <v>1</v>
      </c>
    </row>
    <row r="6525" spans="1:10" x14ac:dyDescent="0.25">
      <c r="A6525" t="str">
        <f>IF(Tienda_3!$A1725="","","Tienda 3")</f>
        <v>Tienda 3</v>
      </c>
      <c r="B6525" t="str">
        <f>IF($A6525="","",Tienda_3!B1725)</f>
        <v>Muebles</v>
      </c>
      <c r="C6525" t="str">
        <f>IF($A6525="","",Tienda_3!G1725)</f>
        <v>Medellín</v>
      </c>
      <c r="D6525" t="str">
        <f>IF($A6525="","",Tienda_3!F1725)</f>
        <v>Juan Fernandez</v>
      </c>
      <c r="E6525" t="str">
        <f>IF($A6525="","",Tienda_3!I1725)</f>
        <v>Tarjeta de crédito</v>
      </c>
      <c r="F6525">
        <f>IF($A6525="","",VALUE(RIGHT(Tienda_3!E1725,4)))</f>
        <v>2022</v>
      </c>
      <c r="G6525">
        <f>IF($A6525="","",Tienda_3!C1725)</f>
        <v>157400</v>
      </c>
      <c r="H6525">
        <f>IF($A6525="","",Tienda_3!D1725)</f>
        <v>6600</v>
      </c>
      <c r="I6525">
        <f>IF($A6525="","",Tienda_3!H1725)</f>
        <v>5</v>
      </c>
      <c r="J6525">
        <f>IF($A6525="",0,IF(AND(OR('Cuadro-de-mando'!$B$4="(Todas)",'Cuadro-de-mando'!$B$4=$A6525),OR('Cuadro-de-mando'!$E$4="(Todas)",'Cuadro-de-mando'!$E$4=$B6525),OR('Cuadro-de-mando'!$H$4="(Todas)",'Cuadro-de-mando'!$H$4=$C6525),OR('Cuadro-de-mando'!$K$4="(Todas)",'Cuadro-de-mando'!$K$4=$E6525),OR('Cuadro-de-mando'!$N$4="(Todos)",'Cuadro-de-mando'!$N$4=$F6525)),1,0))</f>
        <v>1</v>
      </c>
    </row>
    <row r="6526" spans="1:10" x14ac:dyDescent="0.25">
      <c r="A6526" t="str">
        <f>IF(Tienda_3!$A1726="","","Tienda 3")</f>
        <v>Tienda 3</v>
      </c>
      <c r="B6526" t="str">
        <f>IF($A6526="","",Tienda_3!B1726)</f>
        <v>Electrónicos</v>
      </c>
      <c r="C6526" t="str">
        <f>IF($A6526="","",Tienda_3!G1726)</f>
        <v>Medellín</v>
      </c>
      <c r="D6526" t="str">
        <f>IF($A6526="","",Tienda_3!F1726)</f>
        <v>Pedro Gomez</v>
      </c>
      <c r="E6526" t="str">
        <f>IF($A6526="","",Tienda_3!I1726)</f>
        <v>Tarjeta de crédito</v>
      </c>
      <c r="F6526">
        <f>IF($A6526="","",VALUE(RIGHT(Tienda_3!E1726,4)))</f>
        <v>2020</v>
      </c>
      <c r="G6526">
        <f>IF($A6526="","",Tienda_3!C1726)</f>
        <v>190900</v>
      </c>
      <c r="H6526">
        <f>IF($A6526="","",Tienda_3!D1726)</f>
        <v>8400</v>
      </c>
      <c r="I6526">
        <f>IF($A6526="","",Tienda_3!H1726)</f>
        <v>1</v>
      </c>
      <c r="J6526">
        <f>IF($A6526="",0,IF(AND(OR('Cuadro-de-mando'!$B$4="(Todas)",'Cuadro-de-mando'!$B$4=$A6526),OR('Cuadro-de-mando'!$E$4="(Todas)",'Cuadro-de-mando'!$E$4=$B6526),OR('Cuadro-de-mando'!$H$4="(Todas)",'Cuadro-de-mando'!$H$4=$C6526),OR('Cuadro-de-mando'!$K$4="(Todas)",'Cuadro-de-mando'!$K$4=$E6526),OR('Cuadro-de-mando'!$N$4="(Todos)",'Cuadro-de-mando'!$N$4=$F6526)),1,0))</f>
        <v>1</v>
      </c>
    </row>
    <row r="6527" spans="1:10" x14ac:dyDescent="0.25">
      <c r="A6527" t="str">
        <f>IF(Tienda_3!$A1727="","","Tienda 3")</f>
        <v>Tienda 3</v>
      </c>
      <c r="B6527" t="str">
        <f>IF($A6527="","",Tienda_3!B1727)</f>
        <v>Electrodomésticos</v>
      </c>
      <c r="C6527" t="str">
        <f>IF($A6527="","",Tienda_3!G1727)</f>
        <v>Cali</v>
      </c>
      <c r="D6527" t="str">
        <f>IF($A6527="","",Tienda_3!F1727)</f>
        <v>Pedro Gomez</v>
      </c>
      <c r="E6527" t="str">
        <f>IF($A6527="","",Tienda_3!I1727)</f>
        <v>Nequi</v>
      </c>
      <c r="F6527">
        <f>IF($A6527="","",VALUE(RIGHT(Tienda_3!E1727,4)))</f>
        <v>2020</v>
      </c>
      <c r="G6527">
        <f>IF($A6527="","",Tienda_3!C1727)</f>
        <v>1472600</v>
      </c>
      <c r="H6527">
        <f>IF($A6527="","",Tienda_3!D1727)</f>
        <v>83100</v>
      </c>
      <c r="I6527">
        <f>IF($A6527="","",Tienda_3!H1727)</f>
        <v>5</v>
      </c>
      <c r="J6527">
        <f>IF($A6527="",0,IF(AND(OR('Cuadro-de-mando'!$B$4="(Todas)",'Cuadro-de-mando'!$B$4=$A6527),OR('Cuadro-de-mando'!$E$4="(Todas)",'Cuadro-de-mando'!$E$4=$B6527),OR('Cuadro-de-mando'!$H$4="(Todas)",'Cuadro-de-mando'!$H$4=$C6527),OR('Cuadro-de-mando'!$K$4="(Todas)",'Cuadro-de-mando'!$K$4=$E6527),OR('Cuadro-de-mando'!$N$4="(Todos)",'Cuadro-de-mando'!$N$4=$F6527)),1,0))</f>
        <v>1</v>
      </c>
    </row>
    <row r="6528" spans="1:10" x14ac:dyDescent="0.25">
      <c r="A6528" t="str">
        <f>IF(Tienda_3!$A1728="","","Tienda 3")</f>
        <v>Tienda 3</v>
      </c>
      <c r="B6528" t="str">
        <f>IF($A6528="","",Tienda_3!B1728)</f>
        <v>Muebles</v>
      </c>
      <c r="C6528" t="str">
        <f>IF($A6528="","",Tienda_3!G1728)</f>
        <v>Cali</v>
      </c>
      <c r="D6528" t="str">
        <f>IF($A6528="","",Tienda_3!F1728)</f>
        <v>Rafael Acosta</v>
      </c>
      <c r="E6528" t="str">
        <f>IF($A6528="","",Tienda_3!I1728)</f>
        <v>Tarjeta de crédito</v>
      </c>
      <c r="F6528">
        <f>IF($A6528="","",VALUE(RIGHT(Tienda_3!E1728,4)))</f>
        <v>2020</v>
      </c>
      <c r="G6528">
        <f>IF($A6528="","",Tienda_3!C1728)</f>
        <v>515400</v>
      </c>
      <c r="H6528">
        <f>IF($A6528="","",Tienda_3!D1728)</f>
        <v>28100</v>
      </c>
      <c r="I6528">
        <f>IF($A6528="","",Tienda_3!H1728)</f>
        <v>5</v>
      </c>
      <c r="J6528">
        <f>IF($A6528="",0,IF(AND(OR('Cuadro-de-mando'!$B$4="(Todas)",'Cuadro-de-mando'!$B$4=$A6528),OR('Cuadro-de-mando'!$E$4="(Todas)",'Cuadro-de-mando'!$E$4=$B6528),OR('Cuadro-de-mando'!$H$4="(Todas)",'Cuadro-de-mando'!$H$4=$C6528),OR('Cuadro-de-mando'!$K$4="(Todas)",'Cuadro-de-mando'!$K$4=$E6528),OR('Cuadro-de-mando'!$N$4="(Todos)",'Cuadro-de-mando'!$N$4=$F6528)),1,0))</f>
        <v>1</v>
      </c>
    </row>
    <row r="6529" spans="1:10" x14ac:dyDescent="0.25">
      <c r="A6529" t="str">
        <f>IF(Tienda_3!$A1729="","","Tienda 3")</f>
        <v>Tienda 3</v>
      </c>
      <c r="B6529" t="str">
        <f>IF($A6529="","",Tienda_3!B1729)</f>
        <v>Electrodomésticos</v>
      </c>
      <c r="C6529" t="str">
        <f>IF($A6529="","",Tienda_3!G1729)</f>
        <v>Cartagena</v>
      </c>
      <c r="D6529" t="str">
        <f>IF($A6529="","",Tienda_3!F1729)</f>
        <v>Mariana Herrera</v>
      </c>
      <c r="E6529" t="str">
        <f>IF($A6529="","",Tienda_3!I1729)</f>
        <v>Tarjeta de crédito</v>
      </c>
      <c r="F6529">
        <f>IF($A6529="","",VALUE(RIGHT(Tienda_3!E1729,4)))</f>
        <v>2022</v>
      </c>
      <c r="G6529">
        <f>IF($A6529="","",Tienda_3!C1729)</f>
        <v>567900</v>
      </c>
      <c r="H6529">
        <f>IF($A6529="","",Tienda_3!D1729)</f>
        <v>35000</v>
      </c>
      <c r="I6529">
        <f>IF($A6529="","",Tienda_3!H1729)</f>
        <v>5</v>
      </c>
      <c r="J6529">
        <f>IF($A6529="",0,IF(AND(OR('Cuadro-de-mando'!$B$4="(Todas)",'Cuadro-de-mando'!$B$4=$A6529),OR('Cuadro-de-mando'!$E$4="(Todas)",'Cuadro-de-mando'!$E$4=$B6529),OR('Cuadro-de-mando'!$H$4="(Todas)",'Cuadro-de-mando'!$H$4=$C6529),OR('Cuadro-de-mando'!$K$4="(Todas)",'Cuadro-de-mando'!$K$4=$E6529),OR('Cuadro-de-mando'!$N$4="(Todos)",'Cuadro-de-mando'!$N$4=$F6529)),1,0))</f>
        <v>1</v>
      </c>
    </row>
    <row r="6530" spans="1:10" x14ac:dyDescent="0.25">
      <c r="A6530" t="str">
        <f>IF(Tienda_3!$A1730="","","Tienda 3")</f>
        <v>Tienda 3</v>
      </c>
      <c r="B6530" t="str">
        <f>IF($A6530="","",Tienda_3!B1730)</f>
        <v>Artículos para el hogar</v>
      </c>
      <c r="C6530" t="str">
        <f>IF($A6530="","",Tienda_3!G1730)</f>
        <v>Bogotá</v>
      </c>
      <c r="D6530" t="str">
        <f>IF($A6530="","",Tienda_3!F1730)</f>
        <v>Juan Fernandez</v>
      </c>
      <c r="E6530" t="str">
        <f>IF($A6530="","",Tienda_3!I1730)</f>
        <v>Cupón</v>
      </c>
      <c r="F6530">
        <f>IF($A6530="","",VALUE(RIGHT(Tienda_3!E1730,4)))</f>
        <v>2023</v>
      </c>
      <c r="G6530">
        <f>IF($A6530="","",Tienda_3!C1730)</f>
        <v>103900</v>
      </c>
      <c r="H6530">
        <f>IF($A6530="","",Tienda_3!D1730)</f>
        <v>6200</v>
      </c>
      <c r="I6530">
        <f>IF($A6530="","",Tienda_3!H1730)</f>
        <v>5</v>
      </c>
      <c r="J6530">
        <f>IF($A6530="",0,IF(AND(OR('Cuadro-de-mando'!$B$4="(Todas)",'Cuadro-de-mando'!$B$4=$A6530),OR('Cuadro-de-mando'!$E$4="(Todas)",'Cuadro-de-mando'!$E$4=$B6530),OR('Cuadro-de-mando'!$H$4="(Todas)",'Cuadro-de-mando'!$H$4=$C6530),OR('Cuadro-de-mando'!$K$4="(Todas)",'Cuadro-de-mando'!$K$4=$E6530),OR('Cuadro-de-mando'!$N$4="(Todos)",'Cuadro-de-mando'!$N$4=$F6530)),1,0))</f>
        <v>1</v>
      </c>
    </row>
    <row r="6531" spans="1:10" x14ac:dyDescent="0.25">
      <c r="A6531" t="str">
        <f>IF(Tienda_3!$A1731="","","Tienda 3")</f>
        <v>Tienda 3</v>
      </c>
      <c r="B6531" t="str">
        <f>IF($A6531="","",Tienda_3!B1731)</f>
        <v>Artículos para el hogar</v>
      </c>
      <c r="C6531" t="str">
        <f>IF($A6531="","",Tienda_3!G1731)</f>
        <v>Bogotá</v>
      </c>
      <c r="D6531" t="str">
        <f>IF($A6531="","",Tienda_3!F1731)</f>
        <v>Rafael Acosta</v>
      </c>
      <c r="E6531" t="str">
        <f>IF($A6531="","",Tienda_3!I1731)</f>
        <v>Tarjeta de crédito</v>
      </c>
      <c r="F6531">
        <f>IF($A6531="","",VALUE(RIGHT(Tienda_3!E1731,4)))</f>
        <v>2022</v>
      </c>
      <c r="G6531">
        <f>IF($A6531="","",Tienda_3!C1731)</f>
        <v>193700</v>
      </c>
      <c r="H6531">
        <f>IF($A6531="","",Tienda_3!D1731)</f>
        <v>10700</v>
      </c>
      <c r="I6531">
        <f>IF($A6531="","",Tienda_3!H1731)</f>
        <v>5</v>
      </c>
      <c r="J6531">
        <f>IF($A6531="",0,IF(AND(OR('Cuadro-de-mando'!$B$4="(Todas)",'Cuadro-de-mando'!$B$4=$A6531),OR('Cuadro-de-mando'!$E$4="(Todas)",'Cuadro-de-mando'!$E$4=$B6531),OR('Cuadro-de-mando'!$H$4="(Todas)",'Cuadro-de-mando'!$H$4=$C6531),OR('Cuadro-de-mando'!$K$4="(Todas)",'Cuadro-de-mando'!$K$4=$E6531),OR('Cuadro-de-mando'!$N$4="(Todos)",'Cuadro-de-mando'!$N$4=$F6531)),1,0))</f>
        <v>1</v>
      </c>
    </row>
    <row r="6532" spans="1:10" x14ac:dyDescent="0.25">
      <c r="A6532" t="str">
        <f>IF(Tienda_3!$A1732="","","Tienda 3")</f>
        <v>Tienda 3</v>
      </c>
      <c r="B6532" t="str">
        <f>IF($A6532="","",Tienda_3!B1732)</f>
        <v>Muebles</v>
      </c>
      <c r="C6532" t="str">
        <f>IF($A6532="","",Tienda_3!G1732)</f>
        <v>Cali</v>
      </c>
      <c r="D6532" t="str">
        <f>IF($A6532="","",Tienda_3!F1732)</f>
        <v>Mariana Herrera</v>
      </c>
      <c r="E6532" t="str">
        <f>IF($A6532="","",Tienda_3!I1732)</f>
        <v>Tarjeta de crédito</v>
      </c>
      <c r="F6532">
        <f>IF($A6532="","",VALUE(RIGHT(Tienda_3!E1732,4)))</f>
        <v>2021</v>
      </c>
      <c r="G6532">
        <f>IF($A6532="","",Tienda_3!C1732)</f>
        <v>302800</v>
      </c>
      <c r="H6532">
        <f>IF($A6532="","",Tienda_3!D1732)</f>
        <v>14300</v>
      </c>
      <c r="I6532">
        <f>IF($A6532="","",Tienda_3!H1732)</f>
        <v>5</v>
      </c>
      <c r="J6532">
        <f>IF($A6532="",0,IF(AND(OR('Cuadro-de-mando'!$B$4="(Todas)",'Cuadro-de-mando'!$B$4=$A6532),OR('Cuadro-de-mando'!$E$4="(Todas)",'Cuadro-de-mando'!$E$4=$B6532),OR('Cuadro-de-mando'!$H$4="(Todas)",'Cuadro-de-mando'!$H$4=$C6532),OR('Cuadro-de-mando'!$K$4="(Todas)",'Cuadro-de-mando'!$K$4=$E6532),OR('Cuadro-de-mando'!$N$4="(Todos)",'Cuadro-de-mando'!$N$4=$F6532)),1,0))</f>
        <v>1</v>
      </c>
    </row>
    <row r="6533" spans="1:10" x14ac:dyDescent="0.25">
      <c r="A6533" t="str">
        <f>IF(Tienda_3!$A1733="","","Tienda 3")</f>
        <v>Tienda 3</v>
      </c>
      <c r="B6533" t="str">
        <f>IF($A6533="","",Tienda_3!B1733)</f>
        <v>Juguetes</v>
      </c>
      <c r="C6533" t="str">
        <f>IF($A6533="","",Tienda_3!G1733)</f>
        <v>Bucaramanga</v>
      </c>
      <c r="D6533" t="str">
        <f>IF($A6533="","",Tienda_3!F1733)</f>
        <v>Blanca Ramirez</v>
      </c>
      <c r="E6533" t="str">
        <f>IF($A6533="","",Tienda_3!I1733)</f>
        <v>Tarjeta de crédito</v>
      </c>
      <c r="F6533">
        <f>IF($A6533="","",VALUE(RIGHT(Tienda_3!E1733,4)))</f>
        <v>2020</v>
      </c>
      <c r="G6533">
        <f>IF($A6533="","",Tienda_3!C1733)</f>
        <v>16800</v>
      </c>
      <c r="H6533">
        <f>IF($A6533="","",Tienda_3!D1733)</f>
        <v>1100</v>
      </c>
      <c r="I6533">
        <f>IF($A6533="","",Tienda_3!H1733)</f>
        <v>5</v>
      </c>
      <c r="J6533">
        <f>IF($A6533="",0,IF(AND(OR('Cuadro-de-mando'!$B$4="(Todas)",'Cuadro-de-mando'!$B$4=$A6533),OR('Cuadro-de-mando'!$E$4="(Todas)",'Cuadro-de-mando'!$E$4=$B6533),OR('Cuadro-de-mando'!$H$4="(Todas)",'Cuadro-de-mando'!$H$4=$C6533),OR('Cuadro-de-mando'!$K$4="(Todas)",'Cuadro-de-mando'!$K$4=$E6533),OR('Cuadro-de-mando'!$N$4="(Todos)",'Cuadro-de-mando'!$N$4=$F6533)),1,0))</f>
        <v>1</v>
      </c>
    </row>
    <row r="6534" spans="1:10" x14ac:dyDescent="0.25">
      <c r="A6534" t="str">
        <f>IF(Tienda_3!$A1734="","","Tienda 3")</f>
        <v>Tienda 3</v>
      </c>
      <c r="B6534" t="str">
        <f>IF($A6534="","",Tienda_3!B1734)</f>
        <v>Juguetes</v>
      </c>
      <c r="C6534" t="str">
        <f>IF($A6534="","",Tienda_3!G1734)</f>
        <v>Pereira</v>
      </c>
      <c r="D6534" t="str">
        <f>IF($A6534="","",Tienda_3!F1734)</f>
        <v>Mariana Herrera</v>
      </c>
      <c r="E6534" t="str">
        <f>IF($A6534="","",Tienda_3!I1734)</f>
        <v>Nequi</v>
      </c>
      <c r="F6534">
        <f>IF($A6534="","",VALUE(RIGHT(Tienda_3!E1734,4)))</f>
        <v>2022</v>
      </c>
      <c r="G6534">
        <f>IF($A6534="","",Tienda_3!C1734)</f>
        <v>21000</v>
      </c>
      <c r="H6534">
        <f>IF($A6534="","",Tienda_3!D1734)</f>
        <v>0</v>
      </c>
      <c r="I6534">
        <f>IF($A6534="","",Tienda_3!H1734)</f>
        <v>1</v>
      </c>
      <c r="J6534">
        <f>IF($A6534="",0,IF(AND(OR('Cuadro-de-mando'!$B$4="(Todas)",'Cuadro-de-mando'!$B$4=$A6534),OR('Cuadro-de-mando'!$E$4="(Todas)",'Cuadro-de-mando'!$E$4=$B6534),OR('Cuadro-de-mando'!$H$4="(Todas)",'Cuadro-de-mando'!$H$4=$C6534),OR('Cuadro-de-mando'!$K$4="(Todas)",'Cuadro-de-mando'!$K$4=$E6534),OR('Cuadro-de-mando'!$N$4="(Todos)",'Cuadro-de-mando'!$N$4=$F6534)),1,0))</f>
        <v>1</v>
      </c>
    </row>
    <row r="6535" spans="1:10" x14ac:dyDescent="0.25">
      <c r="A6535" t="str">
        <f>IF(Tienda_3!$A1735="","","Tienda 3")</f>
        <v>Tienda 3</v>
      </c>
      <c r="B6535" t="str">
        <f>IF($A6535="","",Tienda_3!B1735)</f>
        <v>Artículos para el hogar</v>
      </c>
      <c r="C6535" t="str">
        <f>IF($A6535="","",Tienda_3!G1735)</f>
        <v>Bogotá</v>
      </c>
      <c r="D6535" t="str">
        <f>IF($A6535="","",Tienda_3!F1735)</f>
        <v>Rafael Acosta</v>
      </c>
      <c r="E6535" t="str">
        <f>IF($A6535="","",Tienda_3!I1735)</f>
        <v>Tarjeta de crédito</v>
      </c>
      <c r="F6535">
        <f>IF($A6535="","",VALUE(RIGHT(Tienda_3!E1735,4)))</f>
        <v>2022</v>
      </c>
      <c r="G6535">
        <f>IF($A6535="","",Tienda_3!C1735)</f>
        <v>89800</v>
      </c>
      <c r="H6535">
        <f>IF($A6535="","",Tienda_3!D1735)</f>
        <v>5000</v>
      </c>
      <c r="I6535">
        <f>IF($A6535="","",Tienda_3!H1735)</f>
        <v>5</v>
      </c>
      <c r="J6535">
        <f>IF($A6535="",0,IF(AND(OR('Cuadro-de-mando'!$B$4="(Todas)",'Cuadro-de-mando'!$B$4=$A6535),OR('Cuadro-de-mando'!$E$4="(Todas)",'Cuadro-de-mando'!$E$4=$B6535),OR('Cuadro-de-mando'!$H$4="(Todas)",'Cuadro-de-mando'!$H$4=$C6535),OR('Cuadro-de-mando'!$K$4="(Todas)",'Cuadro-de-mando'!$K$4=$E6535),OR('Cuadro-de-mando'!$N$4="(Todos)",'Cuadro-de-mando'!$N$4=$F6535)),1,0))</f>
        <v>1</v>
      </c>
    </row>
    <row r="6536" spans="1:10" x14ac:dyDescent="0.25">
      <c r="A6536" t="str">
        <f>IF(Tienda_3!$A1736="","","Tienda 3")</f>
        <v>Tienda 3</v>
      </c>
      <c r="B6536" t="str">
        <f>IF($A6536="","",Tienda_3!B1736)</f>
        <v>Deportes y diversión</v>
      </c>
      <c r="C6536" t="str">
        <f>IF($A6536="","",Tienda_3!G1736)</f>
        <v>Medellín</v>
      </c>
      <c r="D6536" t="str">
        <f>IF($A6536="","",Tienda_3!F1736)</f>
        <v>Camila Rivera</v>
      </c>
      <c r="E6536" t="str">
        <f>IF($A6536="","",Tienda_3!I1736)</f>
        <v>Tarjeta de crédito</v>
      </c>
      <c r="F6536">
        <f>IF($A6536="","",VALUE(RIGHT(Tienda_3!E1736,4)))</f>
        <v>2020</v>
      </c>
      <c r="G6536">
        <f>IF($A6536="","",Tienda_3!C1736)</f>
        <v>535600</v>
      </c>
      <c r="H6536">
        <f>IF($A6536="","",Tienda_3!D1736)</f>
        <v>26700</v>
      </c>
      <c r="I6536">
        <f>IF($A6536="","",Tienda_3!H1736)</f>
        <v>5</v>
      </c>
      <c r="J6536">
        <f>IF($A6536="",0,IF(AND(OR('Cuadro-de-mando'!$B$4="(Todas)",'Cuadro-de-mando'!$B$4=$A6536),OR('Cuadro-de-mando'!$E$4="(Todas)",'Cuadro-de-mando'!$E$4=$B6536),OR('Cuadro-de-mando'!$H$4="(Todas)",'Cuadro-de-mando'!$H$4=$C6536),OR('Cuadro-de-mando'!$K$4="(Todas)",'Cuadro-de-mando'!$K$4=$E6536),OR('Cuadro-de-mando'!$N$4="(Todos)",'Cuadro-de-mando'!$N$4=$F6536)),1,0))</f>
        <v>1</v>
      </c>
    </row>
    <row r="6537" spans="1:10" x14ac:dyDescent="0.25">
      <c r="A6537" t="str">
        <f>IF(Tienda_3!$A1737="","","Tienda 3")</f>
        <v>Tienda 3</v>
      </c>
      <c r="B6537" t="str">
        <f>IF($A6537="","",Tienda_3!B1737)</f>
        <v>Muebles</v>
      </c>
      <c r="C6537" t="str">
        <f>IF($A6537="","",Tienda_3!G1737)</f>
        <v>Medellín</v>
      </c>
      <c r="D6537" t="str">
        <f>IF($A6537="","",Tienda_3!F1737)</f>
        <v>Beatriz Morales</v>
      </c>
      <c r="E6537" t="str">
        <f>IF($A6537="","",Tienda_3!I1737)</f>
        <v>Cupón</v>
      </c>
      <c r="F6537">
        <f>IF($A6537="","",VALUE(RIGHT(Tienda_3!E1737,4)))</f>
        <v>2020</v>
      </c>
      <c r="G6537">
        <f>IF($A6537="","",Tienda_3!C1737)</f>
        <v>134000</v>
      </c>
      <c r="H6537">
        <f>IF($A6537="","",Tienda_3!D1737)</f>
        <v>7500</v>
      </c>
      <c r="I6537">
        <f>IF($A6537="","",Tienda_3!H1737)</f>
        <v>1</v>
      </c>
      <c r="J6537">
        <f>IF($A6537="",0,IF(AND(OR('Cuadro-de-mando'!$B$4="(Todas)",'Cuadro-de-mando'!$B$4=$A6537),OR('Cuadro-de-mando'!$E$4="(Todas)",'Cuadro-de-mando'!$E$4=$B6537),OR('Cuadro-de-mando'!$H$4="(Todas)",'Cuadro-de-mando'!$H$4=$C6537),OR('Cuadro-de-mando'!$K$4="(Todas)",'Cuadro-de-mando'!$K$4=$E6537),OR('Cuadro-de-mando'!$N$4="(Todos)",'Cuadro-de-mando'!$N$4=$F6537)),1,0))</f>
        <v>1</v>
      </c>
    </row>
    <row r="6538" spans="1:10" x14ac:dyDescent="0.25">
      <c r="A6538" t="str">
        <f>IF(Tienda_3!$A1738="","","Tienda 3")</f>
        <v>Tienda 3</v>
      </c>
      <c r="B6538" t="str">
        <f>IF($A6538="","",Tienda_3!B1738)</f>
        <v>Deportes y diversión</v>
      </c>
      <c r="C6538" t="str">
        <f>IF($A6538="","",Tienda_3!G1738)</f>
        <v>Medellín</v>
      </c>
      <c r="D6538" t="str">
        <f>IF($A6538="","",Tienda_3!F1738)</f>
        <v>Camila Rivera</v>
      </c>
      <c r="E6538" t="str">
        <f>IF($A6538="","",Tienda_3!I1738)</f>
        <v>Tarjeta de crédito</v>
      </c>
      <c r="F6538">
        <f>IF($A6538="","",VALUE(RIGHT(Tienda_3!E1738,4)))</f>
        <v>2022</v>
      </c>
      <c r="G6538">
        <f>IF($A6538="","",Tienda_3!C1738)</f>
        <v>31500</v>
      </c>
      <c r="H6538">
        <f>IF($A6538="","",Tienda_3!D1738)</f>
        <v>0</v>
      </c>
      <c r="I6538">
        <f>IF($A6538="","",Tienda_3!H1738)</f>
        <v>5</v>
      </c>
      <c r="J6538">
        <f>IF($A6538="",0,IF(AND(OR('Cuadro-de-mando'!$B$4="(Todas)",'Cuadro-de-mando'!$B$4=$A6538),OR('Cuadro-de-mando'!$E$4="(Todas)",'Cuadro-de-mando'!$E$4=$B6538),OR('Cuadro-de-mando'!$H$4="(Todas)",'Cuadro-de-mando'!$H$4=$C6538),OR('Cuadro-de-mando'!$K$4="(Todas)",'Cuadro-de-mando'!$K$4=$E6538),OR('Cuadro-de-mando'!$N$4="(Todos)",'Cuadro-de-mando'!$N$4=$F6538)),1,0))</f>
        <v>1</v>
      </c>
    </row>
    <row r="6539" spans="1:10" x14ac:dyDescent="0.25">
      <c r="A6539" t="str">
        <f>IF(Tienda_3!$A1739="","","Tienda 3")</f>
        <v>Tienda 3</v>
      </c>
      <c r="B6539" t="str">
        <f>IF($A6539="","",Tienda_3!B1739)</f>
        <v>Muebles</v>
      </c>
      <c r="C6539" t="str">
        <f>IF($A6539="","",Tienda_3!G1739)</f>
        <v>Cali</v>
      </c>
      <c r="D6539" t="str">
        <f>IF($A6539="","",Tienda_3!F1739)</f>
        <v>Juliana Costa</v>
      </c>
      <c r="E6539" t="str">
        <f>IF($A6539="","",Tienda_3!I1739)</f>
        <v>Tarjeta de crédito</v>
      </c>
      <c r="F6539">
        <f>IF($A6539="","",VALUE(RIGHT(Tienda_3!E1739,4)))</f>
        <v>2022</v>
      </c>
      <c r="G6539">
        <f>IF($A6539="","",Tienda_3!C1739)</f>
        <v>497700</v>
      </c>
      <c r="H6539">
        <f>IF($A6539="","",Tienda_3!D1739)</f>
        <v>27000</v>
      </c>
      <c r="I6539">
        <f>IF($A6539="","",Tienda_3!H1739)</f>
        <v>3</v>
      </c>
      <c r="J6539">
        <f>IF($A6539="",0,IF(AND(OR('Cuadro-de-mando'!$B$4="(Todas)",'Cuadro-de-mando'!$B$4=$A6539),OR('Cuadro-de-mando'!$E$4="(Todas)",'Cuadro-de-mando'!$E$4=$B6539),OR('Cuadro-de-mando'!$H$4="(Todas)",'Cuadro-de-mando'!$H$4=$C6539),OR('Cuadro-de-mando'!$K$4="(Todas)",'Cuadro-de-mando'!$K$4=$E6539),OR('Cuadro-de-mando'!$N$4="(Todos)",'Cuadro-de-mando'!$N$4=$F6539)),1,0))</f>
        <v>1</v>
      </c>
    </row>
    <row r="6540" spans="1:10" x14ac:dyDescent="0.25">
      <c r="A6540" t="str">
        <f>IF(Tienda_3!$A1740="","","Tienda 3")</f>
        <v>Tienda 3</v>
      </c>
      <c r="B6540" t="str">
        <f>IF($A6540="","",Tienda_3!B1740)</f>
        <v>Instrumentos musicales</v>
      </c>
      <c r="C6540" t="str">
        <f>IF($A6540="","",Tienda_3!G1740)</f>
        <v>Medellín</v>
      </c>
      <c r="D6540" t="str">
        <f>IF($A6540="","",Tienda_3!F1740)</f>
        <v>Pedro Gomez</v>
      </c>
      <c r="E6540" t="str">
        <f>IF($A6540="","",Tienda_3!I1740)</f>
        <v>Tarjeta de crédito</v>
      </c>
      <c r="F6540">
        <f>IF($A6540="","",VALUE(RIGHT(Tienda_3!E1740,4)))</f>
        <v>2021</v>
      </c>
      <c r="G6540">
        <f>IF($A6540="","",Tienda_3!C1740)</f>
        <v>44200</v>
      </c>
      <c r="H6540">
        <f>IF($A6540="","",Tienda_3!D1740)</f>
        <v>2600</v>
      </c>
      <c r="I6540">
        <f>IF($A6540="","",Tienda_3!H1740)</f>
        <v>5</v>
      </c>
      <c r="J6540">
        <f>IF($A6540="",0,IF(AND(OR('Cuadro-de-mando'!$B$4="(Todas)",'Cuadro-de-mando'!$B$4=$A6540),OR('Cuadro-de-mando'!$E$4="(Todas)",'Cuadro-de-mando'!$E$4=$B6540),OR('Cuadro-de-mando'!$H$4="(Todas)",'Cuadro-de-mando'!$H$4=$C6540),OR('Cuadro-de-mando'!$K$4="(Todas)",'Cuadro-de-mando'!$K$4=$E6540),OR('Cuadro-de-mando'!$N$4="(Todos)",'Cuadro-de-mando'!$N$4=$F6540)),1,0))</f>
        <v>1</v>
      </c>
    </row>
    <row r="6541" spans="1:10" x14ac:dyDescent="0.25">
      <c r="A6541" t="str">
        <f>IF(Tienda_3!$A1741="","","Tienda 3")</f>
        <v>Tienda 3</v>
      </c>
      <c r="B6541" t="str">
        <f>IF($A6541="","",Tienda_3!B1741)</f>
        <v>Deportes y diversión</v>
      </c>
      <c r="C6541" t="str">
        <f>IF($A6541="","",Tienda_3!G1741)</f>
        <v>Bogotá</v>
      </c>
      <c r="D6541" t="str">
        <f>IF($A6541="","",Tienda_3!F1741)</f>
        <v>Santiago Silva</v>
      </c>
      <c r="E6541" t="str">
        <f>IF($A6541="","",Tienda_3!I1741)</f>
        <v>Tarjeta de crédito</v>
      </c>
      <c r="F6541">
        <f>IF($A6541="","",VALUE(RIGHT(Tienda_3!E1741,4)))</f>
        <v>2022</v>
      </c>
      <c r="G6541">
        <f>IF($A6541="","",Tienda_3!C1741)</f>
        <v>39000</v>
      </c>
      <c r="H6541">
        <f>IF($A6541="","",Tienda_3!D1741)</f>
        <v>0</v>
      </c>
      <c r="I6541">
        <f>IF($A6541="","",Tienda_3!H1741)</f>
        <v>4</v>
      </c>
      <c r="J6541">
        <f>IF($A6541="",0,IF(AND(OR('Cuadro-de-mando'!$B$4="(Todas)",'Cuadro-de-mando'!$B$4=$A6541),OR('Cuadro-de-mando'!$E$4="(Todas)",'Cuadro-de-mando'!$E$4=$B6541),OR('Cuadro-de-mando'!$H$4="(Todas)",'Cuadro-de-mando'!$H$4=$C6541),OR('Cuadro-de-mando'!$K$4="(Todas)",'Cuadro-de-mando'!$K$4=$E6541),OR('Cuadro-de-mando'!$N$4="(Todos)",'Cuadro-de-mando'!$N$4=$F6541)),1,0))</f>
        <v>1</v>
      </c>
    </row>
    <row r="6542" spans="1:10" x14ac:dyDescent="0.25">
      <c r="A6542" t="str">
        <f>IF(Tienda_3!$A1742="","","Tienda 3")</f>
        <v>Tienda 3</v>
      </c>
      <c r="B6542" t="str">
        <f>IF($A6542="","",Tienda_3!B1742)</f>
        <v>Instrumentos musicales</v>
      </c>
      <c r="C6542" t="str">
        <f>IF($A6542="","",Tienda_3!G1742)</f>
        <v>Bogotá</v>
      </c>
      <c r="D6542" t="str">
        <f>IF($A6542="","",Tienda_3!F1742)</f>
        <v>Santiago Silva</v>
      </c>
      <c r="E6542" t="str">
        <f>IF($A6542="","",Tienda_3!I1742)</f>
        <v>Tarjeta de crédito</v>
      </c>
      <c r="F6542">
        <f>IF($A6542="","",VALUE(RIGHT(Tienda_3!E1742,4)))</f>
        <v>2022</v>
      </c>
      <c r="G6542">
        <f>IF($A6542="","",Tienda_3!C1742)</f>
        <v>657000</v>
      </c>
      <c r="H6542">
        <f>IF($A6542="","",Tienda_3!D1742)</f>
        <v>33200</v>
      </c>
      <c r="I6542">
        <f>IF($A6542="","",Tienda_3!H1742)</f>
        <v>5</v>
      </c>
      <c r="J6542">
        <f>IF($A6542="",0,IF(AND(OR('Cuadro-de-mando'!$B$4="(Todas)",'Cuadro-de-mando'!$B$4=$A6542),OR('Cuadro-de-mando'!$E$4="(Todas)",'Cuadro-de-mando'!$E$4=$B6542),OR('Cuadro-de-mando'!$H$4="(Todas)",'Cuadro-de-mando'!$H$4=$C6542),OR('Cuadro-de-mando'!$K$4="(Todas)",'Cuadro-de-mando'!$K$4=$E6542),OR('Cuadro-de-mando'!$N$4="(Todos)",'Cuadro-de-mando'!$N$4=$F6542)),1,0))</f>
        <v>1</v>
      </c>
    </row>
    <row r="6543" spans="1:10" x14ac:dyDescent="0.25">
      <c r="A6543" t="str">
        <f>IF(Tienda_3!$A1743="","","Tienda 3")</f>
        <v>Tienda 3</v>
      </c>
      <c r="B6543" t="str">
        <f>IF($A6543="","",Tienda_3!B1743)</f>
        <v>Electrodomésticos</v>
      </c>
      <c r="C6543" t="str">
        <f>IF($A6543="","",Tienda_3!G1743)</f>
        <v>Bogotá</v>
      </c>
      <c r="D6543" t="str">
        <f>IF($A6543="","",Tienda_3!F1743)</f>
        <v>Camila Rivera</v>
      </c>
      <c r="E6543" t="str">
        <f>IF($A6543="","",Tienda_3!I1743)</f>
        <v>Tarjeta de crédito</v>
      </c>
      <c r="F6543">
        <f>IF($A6543="","",VALUE(RIGHT(Tienda_3!E1743,4)))</f>
        <v>2020</v>
      </c>
      <c r="G6543">
        <f>IF($A6543="","",Tienda_3!C1743)</f>
        <v>1475200</v>
      </c>
      <c r="H6543">
        <f>IF($A6543="","",Tienda_3!D1743)</f>
        <v>78800</v>
      </c>
      <c r="I6543">
        <f>IF($A6543="","",Tienda_3!H1743)</f>
        <v>5</v>
      </c>
      <c r="J6543">
        <f>IF($A6543="",0,IF(AND(OR('Cuadro-de-mando'!$B$4="(Todas)",'Cuadro-de-mando'!$B$4=$A6543),OR('Cuadro-de-mando'!$E$4="(Todas)",'Cuadro-de-mando'!$E$4=$B6543),OR('Cuadro-de-mando'!$H$4="(Todas)",'Cuadro-de-mando'!$H$4=$C6543),OR('Cuadro-de-mando'!$K$4="(Todas)",'Cuadro-de-mando'!$K$4=$E6543),OR('Cuadro-de-mando'!$N$4="(Todos)",'Cuadro-de-mando'!$N$4=$F6543)),1,0))</f>
        <v>1</v>
      </c>
    </row>
    <row r="6544" spans="1:10" x14ac:dyDescent="0.25">
      <c r="A6544" t="str">
        <f>IF(Tienda_3!$A1744="","","Tienda 3")</f>
        <v>Tienda 3</v>
      </c>
      <c r="B6544" t="str">
        <f>IF($A6544="","",Tienda_3!B1744)</f>
        <v>Electrodomésticos</v>
      </c>
      <c r="C6544" t="str">
        <f>IF($A6544="","",Tienda_3!G1744)</f>
        <v>Bogotá</v>
      </c>
      <c r="D6544" t="str">
        <f>IF($A6544="","",Tienda_3!F1744)</f>
        <v>Blanca Ramirez</v>
      </c>
      <c r="E6544" t="str">
        <f>IF($A6544="","",Tienda_3!I1744)</f>
        <v>Tarjeta de crédito</v>
      </c>
      <c r="F6544">
        <f>IF($A6544="","",VALUE(RIGHT(Tienda_3!E1744,4)))</f>
        <v>2022</v>
      </c>
      <c r="G6544">
        <f>IF($A6544="","",Tienda_3!C1744)</f>
        <v>1566100</v>
      </c>
      <c r="H6544">
        <f>IF($A6544="","",Tienda_3!D1744)</f>
        <v>83600</v>
      </c>
      <c r="I6544">
        <f>IF($A6544="","",Tienda_3!H1744)</f>
        <v>5</v>
      </c>
      <c r="J6544">
        <f>IF($A6544="",0,IF(AND(OR('Cuadro-de-mando'!$B$4="(Todas)",'Cuadro-de-mando'!$B$4=$A6544),OR('Cuadro-de-mando'!$E$4="(Todas)",'Cuadro-de-mando'!$E$4=$B6544),OR('Cuadro-de-mando'!$H$4="(Todas)",'Cuadro-de-mando'!$H$4=$C6544),OR('Cuadro-de-mando'!$K$4="(Todas)",'Cuadro-de-mando'!$K$4=$E6544),OR('Cuadro-de-mando'!$N$4="(Todos)",'Cuadro-de-mando'!$N$4=$F6544)),1,0))</f>
        <v>1</v>
      </c>
    </row>
    <row r="6545" spans="1:10" x14ac:dyDescent="0.25">
      <c r="A6545" t="str">
        <f>IF(Tienda_3!$A1745="","","Tienda 3")</f>
        <v>Tienda 3</v>
      </c>
      <c r="B6545" t="str">
        <f>IF($A6545="","",Tienda_3!B1745)</f>
        <v>Libros</v>
      </c>
      <c r="C6545" t="str">
        <f>IF($A6545="","",Tienda_3!G1745)</f>
        <v>Cali</v>
      </c>
      <c r="D6545" t="str">
        <f>IF($A6545="","",Tienda_3!F1745)</f>
        <v>Maria Alfonso</v>
      </c>
      <c r="E6545" t="str">
        <f>IF($A6545="","",Tienda_3!I1745)</f>
        <v>Tarjeta de crédito</v>
      </c>
      <c r="F6545">
        <f>IF($A6545="","",VALUE(RIGHT(Tienda_3!E1745,4)))</f>
        <v>2022</v>
      </c>
      <c r="G6545">
        <f>IF($A6545="","",Tienda_3!C1745)</f>
        <v>73800</v>
      </c>
      <c r="H6545">
        <f>IF($A6545="","",Tienda_3!D1745)</f>
        <v>2100</v>
      </c>
      <c r="I6545">
        <f>IF($A6545="","",Tienda_3!H1745)</f>
        <v>5</v>
      </c>
      <c r="J6545">
        <f>IF($A6545="",0,IF(AND(OR('Cuadro-de-mando'!$B$4="(Todas)",'Cuadro-de-mando'!$B$4=$A6545),OR('Cuadro-de-mando'!$E$4="(Todas)",'Cuadro-de-mando'!$E$4=$B6545),OR('Cuadro-de-mando'!$H$4="(Todas)",'Cuadro-de-mando'!$H$4=$C6545),OR('Cuadro-de-mando'!$K$4="(Todas)",'Cuadro-de-mando'!$K$4=$E6545),OR('Cuadro-de-mando'!$N$4="(Todos)",'Cuadro-de-mando'!$N$4=$F6545)),1,0))</f>
        <v>1</v>
      </c>
    </row>
    <row r="6546" spans="1:10" x14ac:dyDescent="0.25">
      <c r="A6546" t="str">
        <f>IF(Tienda_3!$A1746="","","Tienda 3")</f>
        <v>Tienda 3</v>
      </c>
      <c r="B6546" t="str">
        <f>IF($A6546="","",Tienda_3!B1746)</f>
        <v>Juguetes</v>
      </c>
      <c r="C6546" t="str">
        <f>IF($A6546="","",Tienda_3!G1746)</f>
        <v>Bogotá</v>
      </c>
      <c r="D6546" t="str">
        <f>IF($A6546="","",Tienda_3!F1746)</f>
        <v>Lucas Olivera</v>
      </c>
      <c r="E6546" t="str">
        <f>IF($A6546="","",Tienda_3!I1746)</f>
        <v>Tarjeta de crédito</v>
      </c>
      <c r="F6546">
        <f>IF($A6546="","",VALUE(RIGHT(Tienda_3!E1746,4)))</f>
        <v>2021</v>
      </c>
      <c r="G6546">
        <f>IF($A6546="","",Tienda_3!C1746)</f>
        <v>54200</v>
      </c>
      <c r="H6546">
        <f>IF($A6546="","",Tienda_3!D1746)</f>
        <v>3100</v>
      </c>
      <c r="I6546">
        <f>IF($A6546="","",Tienda_3!H1746)</f>
        <v>2</v>
      </c>
      <c r="J6546">
        <f>IF($A6546="",0,IF(AND(OR('Cuadro-de-mando'!$B$4="(Todas)",'Cuadro-de-mando'!$B$4=$A6546),OR('Cuadro-de-mando'!$E$4="(Todas)",'Cuadro-de-mando'!$E$4=$B6546),OR('Cuadro-de-mando'!$H$4="(Todas)",'Cuadro-de-mando'!$H$4=$C6546),OR('Cuadro-de-mando'!$K$4="(Todas)",'Cuadro-de-mando'!$K$4=$E6546),OR('Cuadro-de-mando'!$N$4="(Todos)",'Cuadro-de-mando'!$N$4=$F6546)),1,0))</f>
        <v>1</v>
      </c>
    </row>
    <row r="6547" spans="1:10" x14ac:dyDescent="0.25">
      <c r="A6547" t="str">
        <f>IF(Tienda_3!$A1747="","","Tienda 3")</f>
        <v>Tienda 3</v>
      </c>
      <c r="B6547" t="str">
        <f>IF($A6547="","",Tienda_3!B1747)</f>
        <v>Instrumentos musicales</v>
      </c>
      <c r="C6547" t="str">
        <f>IF($A6547="","",Tienda_3!G1747)</f>
        <v>Bogotá</v>
      </c>
      <c r="D6547" t="str">
        <f>IF($A6547="","",Tienda_3!F1747)</f>
        <v>Mariana Herrera</v>
      </c>
      <c r="E6547" t="str">
        <f>IF($A6547="","",Tienda_3!I1747)</f>
        <v>Tarjeta de crédito</v>
      </c>
      <c r="F6547">
        <f>IF($A6547="","",VALUE(RIGHT(Tienda_3!E1747,4)))</f>
        <v>2020</v>
      </c>
      <c r="G6547">
        <f>IF($A6547="","",Tienda_3!C1747)</f>
        <v>441500</v>
      </c>
      <c r="H6547">
        <f>IF($A6547="","",Tienda_3!D1747)</f>
        <v>24200</v>
      </c>
      <c r="I6547">
        <f>IF($A6547="","",Tienda_3!H1747)</f>
        <v>5</v>
      </c>
      <c r="J6547">
        <f>IF($A6547="",0,IF(AND(OR('Cuadro-de-mando'!$B$4="(Todas)",'Cuadro-de-mando'!$B$4=$A6547),OR('Cuadro-de-mando'!$E$4="(Todas)",'Cuadro-de-mando'!$E$4=$B6547),OR('Cuadro-de-mando'!$H$4="(Todas)",'Cuadro-de-mando'!$H$4=$C6547),OR('Cuadro-de-mando'!$K$4="(Todas)",'Cuadro-de-mando'!$K$4=$E6547),OR('Cuadro-de-mando'!$N$4="(Todos)",'Cuadro-de-mando'!$N$4=$F6547)),1,0))</f>
        <v>1</v>
      </c>
    </row>
    <row r="6548" spans="1:10" x14ac:dyDescent="0.25">
      <c r="A6548" t="str">
        <f>IF(Tienda_3!$A1748="","","Tienda 3")</f>
        <v>Tienda 3</v>
      </c>
      <c r="B6548" t="str">
        <f>IF($A6548="","",Tienda_3!B1748)</f>
        <v>Muebles</v>
      </c>
      <c r="C6548" t="str">
        <f>IF($A6548="","",Tienda_3!G1748)</f>
        <v>Medellín</v>
      </c>
      <c r="D6548" t="str">
        <f>IF($A6548="","",Tienda_3!F1748)</f>
        <v>Rafael Acosta</v>
      </c>
      <c r="E6548" t="str">
        <f>IF($A6548="","",Tienda_3!I1748)</f>
        <v>Nequi</v>
      </c>
      <c r="F6548">
        <f>IF($A6548="","",VALUE(RIGHT(Tienda_3!E1748,4)))</f>
        <v>2022</v>
      </c>
      <c r="G6548">
        <f>IF($A6548="","",Tienda_3!C1748)</f>
        <v>250200</v>
      </c>
      <c r="H6548">
        <f>IF($A6548="","",Tienda_3!D1748)</f>
        <v>11500</v>
      </c>
      <c r="I6548">
        <f>IF($A6548="","",Tienda_3!H1748)</f>
        <v>3</v>
      </c>
      <c r="J6548">
        <f>IF($A6548="",0,IF(AND(OR('Cuadro-de-mando'!$B$4="(Todas)",'Cuadro-de-mando'!$B$4=$A6548),OR('Cuadro-de-mando'!$E$4="(Todas)",'Cuadro-de-mando'!$E$4=$B6548),OR('Cuadro-de-mando'!$H$4="(Todas)",'Cuadro-de-mando'!$H$4=$C6548),OR('Cuadro-de-mando'!$K$4="(Todas)",'Cuadro-de-mando'!$K$4=$E6548),OR('Cuadro-de-mando'!$N$4="(Todos)",'Cuadro-de-mando'!$N$4=$F6548)),1,0))</f>
        <v>1</v>
      </c>
    </row>
    <row r="6549" spans="1:10" x14ac:dyDescent="0.25">
      <c r="A6549" t="str">
        <f>IF(Tienda_3!$A1749="","","Tienda 3")</f>
        <v>Tienda 3</v>
      </c>
      <c r="B6549" t="str">
        <f>IF($A6549="","",Tienda_3!B1749)</f>
        <v>Muebles</v>
      </c>
      <c r="C6549" t="str">
        <f>IF($A6549="","",Tienda_3!G1749)</f>
        <v>Bogotá</v>
      </c>
      <c r="D6549" t="str">
        <f>IF($A6549="","",Tienda_3!F1749)</f>
        <v>Pedro Gomez</v>
      </c>
      <c r="E6549" t="str">
        <f>IF($A6549="","",Tienda_3!I1749)</f>
        <v>Tarjeta de crédito</v>
      </c>
      <c r="F6549">
        <f>IF($A6549="","",VALUE(RIGHT(Tienda_3!E1749,4)))</f>
        <v>2022</v>
      </c>
      <c r="G6549">
        <f>IF($A6549="","",Tienda_3!C1749)</f>
        <v>499200</v>
      </c>
      <c r="H6549">
        <f>IF($A6549="","",Tienda_3!D1749)</f>
        <v>24800</v>
      </c>
      <c r="I6549">
        <f>IF($A6549="","",Tienda_3!H1749)</f>
        <v>5</v>
      </c>
      <c r="J6549">
        <f>IF($A6549="",0,IF(AND(OR('Cuadro-de-mando'!$B$4="(Todas)",'Cuadro-de-mando'!$B$4=$A6549),OR('Cuadro-de-mando'!$E$4="(Todas)",'Cuadro-de-mando'!$E$4=$B6549),OR('Cuadro-de-mando'!$H$4="(Todas)",'Cuadro-de-mando'!$H$4=$C6549),OR('Cuadro-de-mando'!$K$4="(Todas)",'Cuadro-de-mando'!$K$4=$E6549),OR('Cuadro-de-mando'!$N$4="(Todos)",'Cuadro-de-mando'!$N$4=$F6549)),1,0))</f>
        <v>1</v>
      </c>
    </row>
    <row r="6550" spans="1:10" x14ac:dyDescent="0.25">
      <c r="A6550" t="str">
        <f>IF(Tienda_3!$A1750="","","Tienda 3")</f>
        <v>Tienda 3</v>
      </c>
      <c r="B6550" t="str">
        <f>IF($A6550="","",Tienda_3!B1750)</f>
        <v>Juguetes</v>
      </c>
      <c r="C6550" t="str">
        <f>IF($A6550="","",Tienda_3!G1750)</f>
        <v>Barranquilla</v>
      </c>
      <c r="D6550" t="str">
        <f>IF($A6550="","",Tienda_3!F1750)</f>
        <v>Mariana Herrera</v>
      </c>
      <c r="E6550" t="str">
        <f>IF($A6550="","",Tienda_3!I1750)</f>
        <v>Tarjeta de crédito</v>
      </c>
      <c r="F6550">
        <f>IF($A6550="","",VALUE(RIGHT(Tienda_3!E1750,4)))</f>
        <v>2021</v>
      </c>
      <c r="G6550">
        <f>IF($A6550="","",Tienda_3!C1750)</f>
        <v>15800</v>
      </c>
      <c r="H6550">
        <f>IF($A6550="","",Tienda_3!D1750)</f>
        <v>0</v>
      </c>
      <c r="I6550">
        <f>IF($A6550="","",Tienda_3!H1750)</f>
        <v>1</v>
      </c>
      <c r="J6550">
        <f>IF($A6550="",0,IF(AND(OR('Cuadro-de-mando'!$B$4="(Todas)",'Cuadro-de-mando'!$B$4=$A6550),OR('Cuadro-de-mando'!$E$4="(Todas)",'Cuadro-de-mando'!$E$4=$B6550),OR('Cuadro-de-mando'!$H$4="(Todas)",'Cuadro-de-mando'!$H$4=$C6550),OR('Cuadro-de-mando'!$K$4="(Todas)",'Cuadro-de-mando'!$K$4=$E6550),OR('Cuadro-de-mando'!$N$4="(Todos)",'Cuadro-de-mando'!$N$4=$F6550)),1,0))</f>
        <v>1</v>
      </c>
    </row>
    <row r="6551" spans="1:10" x14ac:dyDescent="0.25">
      <c r="A6551" t="str">
        <f>IF(Tienda_3!$A1751="","","Tienda 3")</f>
        <v>Tienda 3</v>
      </c>
      <c r="B6551" t="str">
        <f>IF($A6551="","",Tienda_3!B1751)</f>
        <v>Muebles</v>
      </c>
      <c r="C6551" t="str">
        <f>IF($A6551="","",Tienda_3!G1751)</f>
        <v>Bogotá</v>
      </c>
      <c r="D6551" t="str">
        <f>IF($A6551="","",Tienda_3!F1751)</f>
        <v>Felipe Santos</v>
      </c>
      <c r="E6551" t="str">
        <f>IF($A6551="","",Tienda_3!I1751)</f>
        <v>Tarjeta de crédito</v>
      </c>
      <c r="F6551">
        <f>IF($A6551="","",VALUE(RIGHT(Tienda_3!E1751,4)))</f>
        <v>2021</v>
      </c>
      <c r="G6551">
        <f>IF($A6551="","",Tienda_3!C1751)</f>
        <v>605300</v>
      </c>
      <c r="H6551">
        <f>IF($A6551="","",Tienda_3!D1751)</f>
        <v>33300</v>
      </c>
      <c r="I6551">
        <f>IF($A6551="","",Tienda_3!H1751)</f>
        <v>5</v>
      </c>
      <c r="J6551">
        <f>IF($A6551="",0,IF(AND(OR('Cuadro-de-mando'!$B$4="(Todas)",'Cuadro-de-mando'!$B$4=$A6551),OR('Cuadro-de-mando'!$E$4="(Todas)",'Cuadro-de-mando'!$E$4=$B6551),OR('Cuadro-de-mando'!$H$4="(Todas)",'Cuadro-de-mando'!$H$4=$C6551),OR('Cuadro-de-mando'!$K$4="(Todas)",'Cuadro-de-mando'!$K$4=$E6551),OR('Cuadro-de-mando'!$N$4="(Todos)",'Cuadro-de-mando'!$N$4=$F6551)),1,0))</f>
        <v>1</v>
      </c>
    </row>
    <row r="6552" spans="1:10" x14ac:dyDescent="0.25">
      <c r="A6552" t="str">
        <f>IF(Tienda_3!$A1752="","","Tienda 3")</f>
        <v>Tienda 3</v>
      </c>
      <c r="B6552" t="str">
        <f>IF($A6552="","",Tienda_3!B1752)</f>
        <v>Electrónicos</v>
      </c>
      <c r="C6552" t="str">
        <f>IF($A6552="","",Tienda_3!G1752)</f>
        <v>Bogotá</v>
      </c>
      <c r="D6552" t="str">
        <f>IF($A6552="","",Tienda_3!F1752)</f>
        <v>Felipe Santos</v>
      </c>
      <c r="E6552" t="str">
        <f>IF($A6552="","",Tienda_3!I1752)</f>
        <v>Nequi</v>
      </c>
      <c r="F6552">
        <f>IF($A6552="","",VALUE(RIGHT(Tienda_3!E1752,4)))</f>
        <v>2022</v>
      </c>
      <c r="G6552">
        <f>IF($A6552="","",Tienda_3!C1752)</f>
        <v>1483300</v>
      </c>
      <c r="H6552">
        <f>IF($A6552="","",Tienda_3!D1752)</f>
        <v>79400</v>
      </c>
      <c r="I6552">
        <f>IF($A6552="","",Tienda_3!H1752)</f>
        <v>5</v>
      </c>
      <c r="J6552">
        <f>IF($A6552="",0,IF(AND(OR('Cuadro-de-mando'!$B$4="(Todas)",'Cuadro-de-mando'!$B$4=$A6552),OR('Cuadro-de-mando'!$E$4="(Todas)",'Cuadro-de-mando'!$E$4=$B6552),OR('Cuadro-de-mando'!$H$4="(Todas)",'Cuadro-de-mando'!$H$4=$C6552),OR('Cuadro-de-mando'!$K$4="(Todas)",'Cuadro-de-mando'!$K$4=$E6552),OR('Cuadro-de-mando'!$N$4="(Todos)",'Cuadro-de-mando'!$N$4=$F6552)),1,0))</f>
        <v>1</v>
      </c>
    </row>
    <row r="6553" spans="1:10" x14ac:dyDescent="0.25">
      <c r="A6553" t="str">
        <f>IF(Tienda_3!$A1753="","","Tienda 3")</f>
        <v>Tienda 3</v>
      </c>
      <c r="B6553" t="str">
        <f>IF($A6553="","",Tienda_3!B1753)</f>
        <v>Deportes y diversión</v>
      </c>
      <c r="C6553" t="str">
        <f>IF($A6553="","",Tienda_3!G1753)</f>
        <v>Medellín</v>
      </c>
      <c r="D6553" t="str">
        <f>IF($A6553="","",Tienda_3!F1753)</f>
        <v>Maria Alfonso</v>
      </c>
      <c r="E6553" t="str">
        <f>IF($A6553="","",Tienda_3!I1753)</f>
        <v>Tarjeta de crédito</v>
      </c>
      <c r="F6553">
        <f>IF($A6553="","",VALUE(RIGHT(Tienda_3!E1753,4)))</f>
        <v>2020</v>
      </c>
      <c r="G6553">
        <f>IF($A6553="","",Tienda_3!C1753)</f>
        <v>37900</v>
      </c>
      <c r="H6553">
        <f>IF($A6553="","",Tienda_3!D1753)</f>
        <v>0</v>
      </c>
      <c r="I6553">
        <f>IF($A6553="","",Tienda_3!H1753)</f>
        <v>5</v>
      </c>
      <c r="J6553">
        <f>IF($A6553="",0,IF(AND(OR('Cuadro-de-mando'!$B$4="(Todas)",'Cuadro-de-mando'!$B$4=$A6553),OR('Cuadro-de-mando'!$E$4="(Todas)",'Cuadro-de-mando'!$E$4=$B6553),OR('Cuadro-de-mando'!$H$4="(Todas)",'Cuadro-de-mando'!$H$4=$C6553),OR('Cuadro-de-mando'!$K$4="(Todas)",'Cuadro-de-mando'!$K$4=$E6553),OR('Cuadro-de-mando'!$N$4="(Todos)",'Cuadro-de-mando'!$N$4=$F6553)),1,0))</f>
        <v>1</v>
      </c>
    </row>
    <row r="6554" spans="1:10" x14ac:dyDescent="0.25">
      <c r="A6554" t="str">
        <f>IF(Tienda_3!$A1754="","","Tienda 3")</f>
        <v>Tienda 3</v>
      </c>
      <c r="B6554" t="str">
        <f>IF($A6554="","",Tienda_3!B1754)</f>
        <v>Electrónicos</v>
      </c>
      <c r="C6554" t="str">
        <f>IF($A6554="","",Tienda_3!G1754)</f>
        <v>Santa Marta</v>
      </c>
      <c r="D6554" t="str">
        <f>IF($A6554="","",Tienda_3!F1754)</f>
        <v>Santiago Silva</v>
      </c>
      <c r="E6554" t="str">
        <f>IF($A6554="","",Tienda_3!I1754)</f>
        <v>Tarjeta de crédito</v>
      </c>
      <c r="F6554">
        <f>IF($A6554="","",VALUE(RIGHT(Tienda_3!E1754,4)))</f>
        <v>2021</v>
      </c>
      <c r="G6554">
        <f>IF($A6554="","",Tienda_3!C1754)</f>
        <v>71000</v>
      </c>
      <c r="H6554">
        <f>IF($A6554="","",Tienda_3!D1754)</f>
        <v>4300</v>
      </c>
      <c r="I6554">
        <f>IF($A6554="","",Tienda_3!H1754)</f>
        <v>5</v>
      </c>
      <c r="J6554">
        <f>IF($A6554="",0,IF(AND(OR('Cuadro-de-mando'!$B$4="(Todas)",'Cuadro-de-mando'!$B$4=$A6554),OR('Cuadro-de-mando'!$E$4="(Todas)",'Cuadro-de-mando'!$E$4=$B6554),OR('Cuadro-de-mando'!$H$4="(Todas)",'Cuadro-de-mando'!$H$4=$C6554),OR('Cuadro-de-mando'!$K$4="(Todas)",'Cuadro-de-mando'!$K$4=$E6554),OR('Cuadro-de-mando'!$N$4="(Todos)",'Cuadro-de-mando'!$N$4=$F6554)),1,0))</f>
        <v>1</v>
      </c>
    </row>
    <row r="6555" spans="1:10" x14ac:dyDescent="0.25">
      <c r="A6555" t="str">
        <f>IF(Tienda_3!$A1755="","","Tienda 3")</f>
        <v>Tienda 3</v>
      </c>
      <c r="B6555" t="str">
        <f>IF($A6555="","",Tienda_3!B1755)</f>
        <v>Muebles</v>
      </c>
      <c r="C6555" t="str">
        <f>IF($A6555="","",Tienda_3!G1755)</f>
        <v>Medellín</v>
      </c>
      <c r="D6555" t="str">
        <f>IF($A6555="","",Tienda_3!F1755)</f>
        <v>Blanca Ramirez</v>
      </c>
      <c r="E6555" t="str">
        <f>IF($A6555="","",Tienda_3!I1755)</f>
        <v>Tarjeta de débito</v>
      </c>
      <c r="F6555">
        <f>IF($A6555="","",VALUE(RIGHT(Tienda_3!E1755,4)))</f>
        <v>2021</v>
      </c>
      <c r="G6555">
        <f>IF($A6555="","",Tienda_3!C1755)</f>
        <v>317000</v>
      </c>
      <c r="H6555">
        <f>IF($A6555="","",Tienda_3!D1755)</f>
        <v>15100</v>
      </c>
      <c r="I6555">
        <f>IF($A6555="","",Tienda_3!H1755)</f>
        <v>5</v>
      </c>
      <c r="J6555">
        <f>IF($A6555="",0,IF(AND(OR('Cuadro-de-mando'!$B$4="(Todas)",'Cuadro-de-mando'!$B$4=$A6555),OR('Cuadro-de-mando'!$E$4="(Todas)",'Cuadro-de-mando'!$E$4=$B6555),OR('Cuadro-de-mando'!$H$4="(Todas)",'Cuadro-de-mando'!$H$4=$C6555),OR('Cuadro-de-mando'!$K$4="(Todas)",'Cuadro-de-mando'!$K$4=$E6555),OR('Cuadro-de-mando'!$N$4="(Todos)",'Cuadro-de-mando'!$N$4=$F6555)),1,0))</f>
        <v>1</v>
      </c>
    </row>
    <row r="6556" spans="1:10" x14ac:dyDescent="0.25">
      <c r="A6556" t="str">
        <f>IF(Tienda_3!$A1756="","","Tienda 3")</f>
        <v>Tienda 3</v>
      </c>
      <c r="B6556" t="str">
        <f>IF($A6556="","",Tienda_3!B1756)</f>
        <v>Muebles</v>
      </c>
      <c r="C6556" t="str">
        <f>IF($A6556="","",Tienda_3!G1756)</f>
        <v>Leticia</v>
      </c>
      <c r="D6556" t="str">
        <f>IF($A6556="","",Tienda_3!F1756)</f>
        <v>Santiago Silva</v>
      </c>
      <c r="E6556" t="str">
        <f>IF($A6556="","",Tienda_3!I1756)</f>
        <v>Tarjeta de crédito</v>
      </c>
      <c r="F6556">
        <f>IF($A6556="","",VALUE(RIGHT(Tienda_3!E1756,4)))</f>
        <v>2020</v>
      </c>
      <c r="G6556">
        <f>IF($A6556="","",Tienda_3!C1756)</f>
        <v>520000</v>
      </c>
      <c r="H6556">
        <f>IF($A6556="","",Tienda_3!D1756)</f>
        <v>27900</v>
      </c>
      <c r="I6556">
        <f>IF($A6556="","",Tienda_3!H1756)</f>
        <v>5</v>
      </c>
      <c r="J6556">
        <f>IF($A6556="",0,IF(AND(OR('Cuadro-de-mando'!$B$4="(Todas)",'Cuadro-de-mando'!$B$4=$A6556),OR('Cuadro-de-mando'!$E$4="(Todas)",'Cuadro-de-mando'!$E$4=$B6556),OR('Cuadro-de-mando'!$H$4="(Todas)",'Cuadro-de-mando'!$H$4=$C6556),OR('Cuadro-de-mando'!$K$4="(Todas)",'Cuadro-de-mando'!$K$4=$E6556),OR('Cuadro-de-mando'!$N$4="(Todos)",'Cuadro-de-mando'!$N$4=$F6556)),1,0))</f>
        <v>1</v>
      </c>
    </row>
    <row r="6557" spans="1:10" x14ac:dyDescent="0.25">
      <c r="A6557" t="str">
        <f>IF(Tienda_3!$A1757="","","Tienda 3")</f>
        <v>Tienda 3</v>
      </c>
      <c r="B6557" t="str">
        <f>IF($A6557="","",Tienda_3!B1757)</f>
        <v>Instrumentos musicales</v>
      </c>
      <c r="C6557" t="str">
        <f>IF($A6557="","",Tienda_3!G1757)</f>
        <v>Bogotá</v>
      </c>
      <c r="D6557" t="str">
        <f>IF($A6557="","",Tienda_3!F1757)</f>
        <v>Izabela de León</v>
      </c>
      <c r="E6557" t="str">
        <f>IF($A6557="","",Tienda_3!I1757)</f>
        <v>Tarjeta de crédito</v>
      </c>
      <c r="F6557">
        <f>IF($A6557="","",VALUE(RIGHT(Tienda_3!E1757,4)))</f>
        <v>2022</v>
      </c>
      <c r="G6557">
        <f>IF($A6557="","",Tienda_3!C1757)</f>
        <v>313500</v>
      </c>
      <c r="H6557">
        <f>IF($A6557="","",Tienda_3!D1757)</f>
        <v>14900</v>
      </c>
      <c r="I6557">
        <f>IF($A6557="","",Tienda_3!H1757)</f>
        <v>5</v>
      </c>
      <c r="J6557">
        <f>IF($A6557="",0,IF(AND(OR('Cuadro-de-mando'!$B$4="(Todas)",'Cuadro-de-mando'!$B$4=$A6557),OR('Cuadro-de-mando'!$E$4="(Todas)",'Cuadro-de-mando'!$E$4=$B6557),OR('Cuadro-de-mando'!$H$4="(Todas)",'Cuadro-de-mando'!$H$4=$C6557),OR('Cuadro-de-mando'!$K$4="(Todas)",'Cuadro-de-mando'!$K$4=$E6557),OR('Cuadro-de-mando'!$N$4="(Todos)",'Cuadro-de-mando'!$N$4=$F6557)),1,0))</f>
        <v>1</v>
      </c>
    </row>
    <row r="6558" spans="1:10" x14ac:dyDescent="0.25">
      <c r="A6558" t="str">
        <f>IF(Tienda_3!$A1758="","","Tienda 3")</f>
        <v>Tienda 3</v>
      </c>
      <c r="B6558" t="str">
        <f>IF($A6558="","",Tienda_3!B1758)</f>
        <v>Juguetes</v>
      </c>
      <c r="C6558" t="str">
        <f>IF($A6558="","",Tienda_3!G1758)</f>
        <v>Medellín</v>
      </c>
      <c r="D6558" t="str">
        <f>IF($A6558="","",Tienda_3!F1758)</f>
        <v>Ángel Rodriguez</v>
      </c>
      <c r="E6558" t="str">
        <f>IF($A6558="","",Tienda_3!I1758)</f>
        <v>Cupón</v>
      </c>
      <c r="F6558">
        <f>IF($A6558="","",VALUE(RIGHT(Tienda_3!E1758,4)))</f>
        <v>2020</v>
      </c>
      <c r="G6558">
        <f>IF($A6558="","",Tienda_3!C1758)</f>
        <v>45800</v>
      </c>
      <c r="H6558">
        <f>IF($A6558="","",Tienda_3!D1758)</f>
        <v>3100</v>
      </c>
      <c r="I6558">
        <f>IF($A6558="","",Tienda_3!H1758)</f>
        <v>5</v>
      </c>
      <c r="J6558">
        <f>IF($A6558="",0,IF(AND(OR('Cuadro-de-mando'!$B$4="(Todas)",'Cuadro-de-mando'!$B$4=$A6558),OR('Cuadro-de-mando'!$E$4="(Todas)",'Cuadro-de-mando'!$E$4=$B6558),OR('Cuadro-de-mando'!$H$4="(Todas)",'Cuadro-de-mando'!$H$4=$C6558),OR('Cuadro-de-mando'!$K$4="(Todas)",'Cuadro-de-mando'!$K$4=$E6558),OR('Cuadro-de-mando'!$N$4="(Todos)",'Cuadro-de-mando'!$N$4=$F6558)),1,0))</f>
        <v>1</v>
      </c>
    </row>
    <row r="6559" spans="1:10" x14ac:dyDescent="0.25">
      <c r="A6559" t="str">
        <f>IF(Tienda_3!$A1759="","","Tienda 3")</f>
        <v>Tienda 3</v>
      </c>
      <c r="B6559" t="str">
        <f>IF($A6559="","",Tienda_3!B1759)</f>
        <v>Artículos para el hogar</v>
      </c>
      <c r="C6559" t="str">
        <f>IF($A6559="","",Tienda_3!G1759)</f>
        <v>Cali</v>
      </c>
      <c r="D6559" t="str">
        <f>IF($A6559="","",Tienda_3!F1759)</f>
        <v>Maria Alfonso</v>
      </c>
      <c r="E6559" t="str">
        <f>IF($A6559="","",Tienda_3!I1759)</f>
        <v>Nequi</v>
      </c>
      <c r="F6559">
        <f>IF($A6559="","",VALUE(RIGHT(Tienda_3!E1759,4)))</f>
        <v>2021</v>
      </c>
      <c r="G6559">
        <f>IF($A6559="","",Tienda_3!C1759)</f>
        <v>53700</v>
      </c>
      <c r="H6559">
        <f>IF($A6559="","",Tienda_3!D1759)</f>
        <v>3100</v>
      </c>
      <c r="I6559">
        <f>IF($A6559="","",Tienda_3!H1759)</f>
        <v>1</v>
      </c>
      <c r="J6559">
        <f>IF($A6559="",0,IF(AND(OR('Cuadro-de-mando'!$B$4="(Todas)",'Cuadro-de-mando'!$B$4=$A6559),OR('Cuadro-de-mando'!$E$4="(Todas)",'Cuadro-de-mando'!$E$4=$B6559),OR('Cuadro-de-mando'!$H$4="(Todas)",'Cuadro-de-mando'!$H$4=$C6559),OR('Cuadro-de-mando'!$K$4="(Todas)",'Cuadro-de-mando'!$K$4=$E6559),OR('Cuadro-de-mando'!$N$4="(Todos)",'Cuadro-de-mando'!$N$4=$F6559)),1,0))</f>
        <v>1</v>
      </c>
    </row>
    <row r="6560" spans="1:10" x14ac:dyDescent="0.25">
      <c r="A6560" t="str">
        <f>IF(Tienda_3!$A1760="","","Tienda 3")</f>
        <v>Tienda 3</v>
      </c>
      <c r="B6560" t="str">
        <f>IF($A6560="","",Tienda_3!B1760)</f>
        <v>Muebles</v>
      </c>
      <c r="C6560" t="str">
        <f>IF($A6560="","",Tienda_3!G1760)</f>
        <v>Cúcuta</v>
      </c>
      <c r="D6560" t="str">
        <f>IF($A6560="","",Tienda_3!F1760)</f>
        <v>Maria Alfonso</v>
      </c>
      <c r="E6560" t="str">
        <f>IF($A6560="","",Tienda_3!I1760)</f>
        <v>Tarjeta de crédito</v>
      </c>
      <c r="F6560">
        <f>IF($A6560="","",VALUE(RIGHT(Tienda_3!E1760,4)))</f>
        <v>2022</v>
      </c>
      <c r="G6560">
        <f>IF($A6560="","",Tienda_3!C1760)</f>
        <v>622100</v>
      </c>
      <c r="H6560">
        <f>IF($A6560="","",Tienda_3!D1760)</f>
        <v>33300</v>
      </c>
      <c r="I6560">
        <f>IF($A6560="","",Tienda_3!H1760)</f>
        <v>5</v>
      </c>
      <c r="J6560">
        <f>IF($A6560="",0,IF(AND(OR('Cuadro-de-mando'!$B$4="(Todas)",'Cuadro-de-mando'!$B$4=$A6560),OR('Cuadro-de-mando'!$E$4="(Todas)",'Cuadro-de-mando'!$E$4=$B6560),OR('Cuadro-de-mando'!$H$4="(Todas)",'Cuadro-de-mando'!$H$4=$C6560),OR('Cuadro-de-mando'!$K$4="(Todas)",'Cuadro-de-mando'!$K$4=$E6560),OR('Cuadro-de-mando'!$N$4="(Todos)",'Cuadro-de-mando'!$N$4=$F6560)),1,0))</f>
        <v>1</v>
      </c>
    </row>
    <row r="6561" spans="1:10" x14ac:dyDescent="0.25">
      <c r="A6561" t="str">
        <f>IF(Tienda_3!$A1761="","","Tienda 3")</f>
        <v>Tienda 3</v>
      </c>
      <c r="B6561" t="str">
        <f>IF($A6561="","",Tienda_3!B1761)</f>
        <v>Deportes y diversión</v>
      </c>
      <c r="C6561" t="str">
        <f>IF($A6561="","",Tienda_3!G1761)</f>
        <v>Bogotá</v>
      </c>
      <c r="D6561" t="str">
        <f>IF($A6561="","",Tienda_3!F1761)</f>
        <v>Juan Fernandez</v>
      </c>
      <c r="E6561" t="str">
        <f>IF($A6561="","",Tienda_3!I1761)</f>
        <v>Tarjeta de crédito</v>
      </c>
      <c r="F6561">
        <f>IF($A6561="","",VALUE(RIGHT(Tienda_3!E1761,4)))</f>
        <v>2022</v>
      </c>
      <c r="G6561">
        <f>IF($A6561="","",Tienda_3!C1761)</f>
        <v>15000</v>
      </c>
      <c r="H6561">
        <f>IF($A6561="","",Tienda_3!D1761)</f>
        <v>0</v>
      </c>
      <c r="I6561">
        <f>IF($A6561="","",Tienda_3!H1761)</f>
        <v>4</v>
      </c>
      <c r="J6561">
        <f>IF($A6561="",0,IF(AND(OR('Cuadro-de-mando'!$B$4="(Todas)",'Cuadro-de-mando'!$B$4=$A6561),OR('Cuadro-de-mando'!$E$4="(Todas)",'Cuadro-de-mando'!$E$4=$B6561),OR('Cuadro-de-mando'!$H$4="(Todas)",'Cuadro-de-mando'!$H$4=$C6561),OR('Cuadro-de-mando'!$K$4="(Todas)",'Cuadro-de-mando'!$K$4=$E6561),OR('Cuadro-de-mando'!$N$4="(Todos)",'Cuadro-de-mando'!$N$4=$F6561)),1,0))</f>
        <v>1</v>
      </c>
    </row>
    <row r="6562" spans="1:10" x14ac:dyDescent="0.25">
      <c r="A6562" t="str">
        <f>IF(Tienda_3!$A1762="","","Tienda 3")</f>
        <v>Tienda 3</v>
      </c>
      <c r="B6562" t="str">
        <f>IF($A6562="","",Tienda_3!B1762)</f>
        <v>Muebles</v>
      </c>
      <c r="C6562" t="str">
        <f>IF($A6562="","",Tienda_3!G1762)</f>
        <v>Pereira</v>
      </c>
      <c r="D6562" t="str">
        <f>IF($A6562="","",Tienda_3!F1762)</f>
        <v>Izabela de León</v>
      </c>
      <c r="E6562" t="str">
        <f>IF($A6562="","",Tienda_3!I1762)</f>
        <v>Tarjeta de crédito</v>
      </c>
      <c r="F6562">
        <f>IF($A6562="","",VALUE(RIGHT(Tienda_3!E1762,4)))</f>
        <v>2022</v>
      </c>
      <c r="G6562">
        <f>IF($A6562="","",Tienda_3!C1762)</f>
        <v>834900</v>
      </c>
      <c r="H6562">
        <f>IF($A6562="","",Tienda_3!D1762)</f>
        <v>42600</v>
      </c>
      <c r="I6562">
        <f>IF($A6562="","",Tienda_3!H1762)</f>
        <v>3</v>
      </c>
      <c r="J6562">
        <f>IF($A6562="",0,IF(AND(OR('Cuadro-de-mando'!$B$4="(Todas)",'Cuadro-de-mando'!$B$4=$A6562),OR('Cuadro-de-mando'!$E$4="(Todas)",'Cuadro-de-mando'!$E$4=$B6562),OR('Cuadro-de-mando'!$H$4="(Todas)",'Cuadro-de-mando'!$H$4=$C6562),OR('Cuadro-de-mando'!$K$4="(Todas)",'Cuadro-de-mando'!$K$4=$E6562),OR('Cuadro-de-mando'!$N$4="(Todos)",'Cuadro-de-mando'!$N$4=$F6562)),1,0))</f>
        <v>1</v>
      </c>
    </row>
    <row r="6563" spans="1:10" x14ac:dyDescent="0.25">
      <c r="A6563" t="str">
        <f>IF(Tienda_3!$A1763="","","Tienda 3")</f>
        <v>Tienda 3</v>
      </c>
      <c r="B6563" t="str">
        <f>IF($A6563="","",Tienda_3!B1763)</f>
        <v>Muebles</v>
      </c>
      <c r="C6563" t="str">
        <f>IF($A6563="","",Tienda_3!G1763)</f>
        <v>Bogotá</v>
      </c>
      <c r="D6563" t="str">
        <f>IF($A6563="","",Tienda_3!F1763)</f>
        <v>Pedro Gomez</v>
      </c>
      <c r="E6563" t="str">
        <f>IF($A6563="","",Tienda_3!I1763)</f>
        <v>Tarjeta de crédito</v>
      </c>
      <c r="F6563">
        <f>IF($A6563="","",VALUE(RIGHT(Tienda_3!E1763,4)))</f>
        <v>2022</v>
      </c>
      <c r="G6563">
        <f>IF($A6563="","",Tienda_3!C1763)</f>
        <v>206400</v>
      </c>
      <c r="H6563">
        <f>IF($A6563="","",Tienda_3!D1763)</f>
        <v>11200</v>
      </c>
      <c r="I6563">
        <f>IF($A6563="","",Tienda_3!H1763)</f>
        <v>1</v>
      </c>
      <c r="J6563">
        <f>IF($A6563="",0,IF(AND(OR('Cuadro-de-mando'!$B$4="(Todas)",'Cuadro-de-mando'!$B$4=$A6563),OR('Cuadro-de-mando'!$E$4="(Todas)",'Cuadro-de-mando'!$E$4=$B6563),OR('Cuadro-de-mando'!$H$4="(Todas)",'Cuadro-de-mando'!$H$4=$C6563),OR('Cuadro-de-mando'!$K$4="(Todas)",'Cuadro-de-mando'!$K$4=$E6563),OR('Cuadro-de-mando'!$N$4="(Todos)",'Cuadro-de-mando'!$N$4=$F6563)),1,0))</f>
        <v>1</v>
      </c>
    </row>
    <row r="6564" spans="1:10" x14ac:dyDescent="0.25">
      <c r="A6564" t="str">
        <f>IF(Tienda_3!$A1764="","","Tienda 3")</f>
        <v>Tienda 3</v>
      </c>
      <c r="B6564" t="str">
        <f>IF($A6564="","",Tienda_3!B1764)</f>
        <v>Instrumentos musicales</v>
      </c>
      <c r="C6564" t="str">
        <f>IF($A6564="","",Tienda_3!G1764)</f>
        <v>Medellín</v>
      </c>
      <c r="D6564" t="str">
        <f>IF($A6564="","",Tienda_3!F1764)</f>
        <v>Felipe Santos</v>
      </c>
      <c r="E6564" t="str">
        <f>IF($A6564="","",Tienda_3!I1764)</f>
        <v>Tarjeta de crédito</v>
      </c>
      <c r="F6564">
        <f>IF($A6564="","",VALUE(RIGHT(Tienda_3!E1764,4)))</f>
        <v>2022</v>
      </c>
      <c r="G6564">
        <f>IF($A6564="","",Tienda_3!C1764)</f>
        <v>56800</v>
      </c>
      <c r="H6564">
        <f>IF($A6564="","",Tienda_3!D1764)</f>
        <v>3400</v>
      </c>
      <c r="I6564">
        <f>IF($A6564="","",Tienda_3!H1764)</f>
        <v>5</v>
      </c>
      <c r="J6564">
        <f>IF($A6564="",0,IF(AND(OR('Cuadro-de-mando'!$B$4="(Todas)",'Cuadro-de-mando'!$B$4=$A6564),OR('Cuadro-de-mando'!$E$4="(Todas)",'Cuadro-de-mando'!$E$4=$B6564),OR('Cuadro-de-mando'!$H$4="(Todas)",'Cuadro-de-mando'!$H$4=$C6564),OR('Cuadro-de-mando'!$K$4="(Todas)",'Cuadro-de-mando'!$K$4=$E6564),OR('Cuadro-de-mando'!$N$4="(Todos)",'Cuadro-de-mando'!$N$4=$F6564)),1,0))</f>
        <v>1</v>
      </c>
    </row>
    <row r="6565" spans="1:10" x14ac:dyDescent="0.25">
      <c r="A6565" t="str">
        <f>IF(Tienda_3!$A1765="","","Tienda 3")</f>
        <v>Tienda 3</v>
      </c>
      <c r="B6565" t="str">
        <f>IF($A6565="","",Tienda_3!B1765)</f>
        <v>Electrodomésticos</v>
      </c>
      <c r="C6565" t="str">
        <f>IF($A6565="","",Tienda_3!G1765)</f>
        <v>Medellín</v>
      </c>
      <c r="D6565" t="str">
        <f>IF($A6565="","",Tienda_3!F1765)</f>
        <v>Mariana Herrera</v>
      </c>
      <c r="E6565" t="str">
        <f>IF($A6565="","",Tienda_3!I1765)</f>
        <v>Tarjeta de crédito</v>
      </c>
      <c r="F6565">
        <f>IF($A6565="","",VALUE(RIGHT(Tienda_3!E1765,4)))</f>
        <v>2021</v>
      </c>
      <c r="G6565">
        <f>IF($A6565="","",Tienda_3!C1765)</f>
        <v>1088900</v>
      </c>
      <c r="H6565">
        <f>IF($A6565="","",Tienda_3!D1765)</f>
        <v>62900</v>
      </c>
      <c r="I6565">
        <f>IF($A6565="","",Tienda_3!H1765)</f>
        <v>1</v>
      </c>
      <c r="J6565">
        <f>IF($A6565="",0,IF(AND(OR('Cuadro-de-mando'!$B$4="(Todas)",'Cuadro-de-mando'!$B$4=$A6565),OR('Cuadro-de-mando'!$E$4="(Todas)",'Cuadro-de-mando'!$E$4=$B6565),OR('Cuadro-de-mando'!$H$4="(Todas)",'Cuadro-de-mando'!$H$4=$C6565),OR('Cuadro-de-mando'!$K$4="(Todas)",'Cuadro-de-mando'!$K$4=$E6565),OR('Cuadro-de-mando'!$N$4="(Todos)",'Cuadro-de-mando'!$N$4=$F6565)),1,0))</f>
        <v>1</v>
      </c>
    </row>
    <row r="6566" spans="1:10" x14ac:dyDescent="0.25">
      <c r="A6566" t="str">
        <f>IF(Tienda_3!$A1766="","","Tienda 3")</f>
        <v>Tienda 3</v>
      </c>
      <c r="B6566" t="str">
        <f>IF($A6566="","",Tienda_3!B1766)</f>
        <v>Muebles</v>
      </c>
      <c r="C6566" t="str">
        <f>IF($A6566="","",Tienda_3!G1766)</f>
        <v>Medellín</v>
      </c>
      <c r="D6566" t="str">
        <f>IF($A6566="","",Tienda_3!F1766)</f>
        <v>Juliana Costa</v>
      </c>
      <c r="E6566" t="str">
        <f>IF($A6566="","",Tienda_3!I1766)</f>
        <v>Nequi</v>
      </c>
      <c r="F6566">
        <f>IF($A6566="","",VALUE(RIGHT(Tienda_3!E1766,4)))</f>
        <v>2020</v>
      </c>
      <c r="G6566">
        <f>IF($A6566="","",Tienda_3!C1766)</f>
        <v>466700</v>
      </c>
      <c r="H6566">
        <f>IF($A6566="","",Tienda_3!D1766)</f>
        <v>25200</v>
      </c>
      <c r="I6566">
        <f>IF($A6566="","",Tienda_3!H1766)</f>
        <v>5</v>
      </c>
      <c r="J6566">
        <f>IF($A6566="",0,IF(AND(OR('Cuadro-de-mando'!$B$4="(Todas)",'Cuadro-de-mando'!$B$4=$A6566),OR('Cuadro-de-mando'!$E$4="(Todas)",'Cuadro-de-mando'!$E$4=$B6566),OR('Cuadro-de-mando'!$H$4="(Todas)",'Cuadro-de-mando'!$H$4=$C6566),OR('Cuadro-de-mando'!$K$4="(Todas)",'Cuadro-de-mando'!$K$4=$E6566),OR('Cuadro-de-mando'!$N$4="(Todos)",'Cuadro-de-mando'!$N$4=$F6566)),1,0))</f>
        <v>1</v>
      </c>
    </row>
    <row r="6567" spans="1:10" x14ac:dyDescent="0.25">
      <c r="A6567" t="str">
        <f>IF(Tienda_3!$A1767="","","Tienda 3")</f>
        <v>Tienda 3</v>
      </c>
      <c r="B6567" t="str">
        <f>IF($A6567="","",Tienda_3!B1767)</f>
        <v>Muebles</v>
      </c>
      <c r="C6567" t="str">
        <f>IF($A6567="","",Tienda_3!G1767)</f>
        <v>Cali</v>
      </c>
      <c r="D6567" t="str">
        <f>IF($A6567="","",Tienda_3!F1767)</f>
        <v>Felipe Santos</v>
      </c>
      <c r="E6567" t="str">
        <f>IF($A6567="","",Tienda_3!I1767)</f>
        <v>Nequi</v>
      </c>
      <c r="F6567">
        <f>IF($A6567="","",VALUE(RIGHT(Tienda_3!E1767,4)))</f>
        <v>2020</v>
      </c>
      <c r="G6567">
        <f>IF($A6567="","",Tienda_3!C1767)</f>
        <v>701300</v>
      </c>
      <c r="H6567">
        <f>IF($A6567="","",Tienda_3!D1767)</f>
        <v>35500</v>
      </c>
      <c r="I6567">
        <f>IF($A6567="","",Tienda_3!H1767)</f>
        <v>4</v>
      </c>
      <c r="J6567">
        <f>IF($A6567="",0,IF(AND(OR('Cuadro-de-mando'!$B$4="(Todas)",'Cuadro-de-mando'!$B$4=$A6567),OR('Cuadro-de-mando'!$E$4="(Todas)",'Cuadro-de-mando'!$E$4=$B6567),OR('Cuadro-de-mando'!$H$4="(Todas)",'Cuadro-de-mando'!$H$4=$C6567),OR('Cuadro-de-mando'!$K$4="(Todas)",'Cuadro-de-mando'!$K$4=$E6567),OR('Cuadro-de-mando'!$N$4="(Todos)",'Cuadro-de-mando'!$N$4=$F6567)),1,0))</f>
        <v>1</v>
      </c>
    </row>
    <row r="6568" spans="1:10" x14ac:dyDescent="0.25">
      <c r="A6568" t="str">
        <f>IF(Tienda_3!$A1768="","","Tienda 3")</f>
        <v>Tienda 3</v>
      </c>
      <c r="B6568" t="str">
        <f>IF($A6568="","",Tienda_3!B1768)</f>
        <v>Muebles</v>
      </c>
      <c r="C6568" t="str">
        <f>IF($A6568="","",Tienda_3!G1768)</f>
        <v>Pereira</v>
      </c>
      <c r="D6568" t="str">
        <f>IF($A6568="","",Tienda_3!F1768)</f>
        <v>Blanca Ramirez</v>
      </c>
      <c r="E6568" t="str">
        <f>IF($A6568="","",Tienda_3!I1768)</f>
        <v>Tarjeta de crédito</v>
      </c>
      <c r="F6568">
        <f>IF($A6568="","",VALUE(RIGHT(Tienda_3!E1768,4)))</f>
        <v>2020</v>
      </c>
      <c r="G6568">
        <f>IF($A6568="","",Tienda_3!C1768)</f>
        <v>741300</v>
      </c>
      <c r="H6568">
        <f>IF($A6568="","",Tienda_3!D1768)</f>
        <v>37700</v>
      </c>
      <c r="I6568">
        <f>IF($A6568="","",Tienda_3!H1768)</f>
        <v>4</v>
      </c>
      <c r="J6568">
        <f>IF($A6568="",0,IF(AND(OR('Cuadro-de-mando'!$B$4="(Todas)",'Cuadro-de-mando'!$B$4=$A6568),OR('Cuadro-de-mando'!$E$4="(Todas)",'Cuadro-de-mando'!$E$4=$B6568),OR('Cuadro-de-mando'!$H$4="(Todas)",'Cuadro-de-mando'!$H$4=$C6568),OR('Cuadro-de-mando'!$K$4="(Todas)",'Cuadro-de-mando'!$K$4=$E6568),OR('Cuadro-de-mando'!$N$4="(Todos)",'Cuadro-de-mando'!$N$4=$F6568)),1,0))</f>
        <v>1</v>
      </c>
    </row>
    <row r="6569" spans="1:10" x14ac:dyDescent="0.25">
      <c r="A6569" t="str">
        <f>IF(Tienda_3!$A1769="","","Tienda 3")</f>
        <v>Tienda 3</v>
      </c>
      <c r="B6569" t="str">
        <f>IF($A6569="","",Tienda_3!B1769)</f>
        <v>Libros</v>
      </c>
      <c r="C6569" t="str">
        <f>IF($A6569="","",Tienda_3!G1769)</f>
        <v>Santa Marta</v>
      </c>
      <c r="D6569" t="str">
        <f>IF($A6569="","",Tienda_3!F1769)</f>
        <v>Izabela de León</v>
      </c>
      <c r="E6569" t="str">
        <f>IF($A6569="","",Tienda_3!I1769)</f>
        <v>Tarjeta de crédito</v>
      </c>
      <c r="F6569">
        <f>IF($A6569="","",VALUE(RIGHT(Tienda_3!E1769,4)))</f>
        <v>2023</v>
      </c>
      <c r="G6569">
        <f>IF($A6569="","",Tienda_3!C1769)</f>
        <v>36400</v>
      </c>
      <c r="H6569">
        <f>IF($A6569="","",Tienda_3!D1769)</f>
        <v>0</v>
      </c>
      <c r="I6569">
        <f>IF($A6569="","",Tienda_3!H1769)</f>
        <v>1</v>
      </c>
      <c r="J6569">
        <f>IF($A6569="",0,IF(AND(OR('Cuadro-de-mando'!$B$4="(Todas)",'Cuadro-de-mando'!$B$4=$A6569),OR('Cuadro-de-mando'!$E$4="(Todas)",'Cuadro-de-mando'!$E$4=$B6569),OR('Cuadro-de-mando'!$H$4="(Todas)",'Cuadro-de-mando'!$H$4=$C6569),OR('Cuadro-de-mando'!$K$4="(Todas)",'Cuadro-de-mando'!$K$4=$E6569),OR('Cuadro-de-mando'!$N$4="(Todos)",'Cuadro-de-mando'!$N$4=$F6569)),1,0))</f>
        <v>1</v>
      </c>
    </row>
    <row r="6570" spans="1:10" x14ac:dyDescent="0.25">
      <c r="A6570" t="str">
        <f>IF(Tienda_3!$A1770="","","Tienda 3")</f>
        <v>Tienda 3</v>
      </c>
      <c r="B6570" t="str">
        <f>IF($A6570="","",Tienda_3!B1770)</f>
        <v>Muebles</v>
      </c>
      <c r="C6570" t="str">
        <f>IF($A6570="","",Tienda_3!G1770)</f>
        <v>Bogotá</v>
      </c>
      <c r="D6570" t="str">
        <f>IF($A6570="","",Tienda_3!F1770)</f>
        <v>Beatriz Morales</v>
      </c>
      <c r="E6570" t="str">
        <f>IF($A6570="","",Tienda_3!I1770)</f>
        <v>Nequi</v>
      </c>
      <c r="F6570">
        <f>IF($A6570="","",VALUE(RIGHT(Tienda_3!E1770,4)))</f>
        <v>2020</v>
      </c>
      <c r="G6570">
        <f>IF($A6570="","",Tienda_3!C1770)</f>
        <v>278000</v>
      </c>
      <c r="H6570">
        <f>IF($A6570="","",Tienda_3!D1770)</f>
        <v>15000</v>
      </c>
      <c r="I6570">
        <f>IF($A6570="","",Tienda_3!H1770)</f>
        <v>5</v>
      </c>
      <c r="J6570">
        <f>IF($A6570="",0,IF(AND(OR('Cuadro-de-mando'!$B$4="(Todas)",'Cuadro-de-mando'!$B$4=$A6570),OR('Cuadro-de-mando'!$E$4="(Todas)",'Cuadro-de-mando'!$E$4=$B6570),OR('Cuadro-de-mando'!$H$4="(Todas)",'Cuadro-de-mando'!$H$4=$C6570),OR('Cuadro-de-mando'!$K$4="(Todas)",'Cuadro-de-mando'!$K$4=$E6570),OR('Cuadro-de-mando'!$N$4="(Todos)",'Cuadro-de-mando'!$N$4=$F6570)),1,0))</f>
        <v>1</v>
      </c>
    </row>
    <row r="6571" spans="1:10" x14ac:dyDescent="0.25">
      <c r="A6571" t="str">
        <f>IF(Tienda_3!$A1771="","","Tienda 3")</f>
        <v>Tienda 3</v>
      </c>
      <c r="B6571" t="str">
        <f>IF($A6571="","",Tienda_3!B1771)</f>
        <v>Juguetes</v>
      </c>
      <c r="C6571" t="str">
        <f>IF($A6571="","",Tienda_3!G1771)</f>
        <v>Pereira</v>
      </c>
      <c r="D6571" t="str">
        <f>IF($A6571="","",Tienda_3!F1771)</f>
        <v>Juan Fernandez</v>
      </c>
      <c r="E6571" t="str">
        <f>IF($A6571="","",Tienda_3!I1771)</f>
        <v>Tarjeta de crédito</v>
      </c>
      <c r="F6571">
        <f>IF($A6571="","",VALUE(RIGHT(Tienda_3!E1771,4)))</f>
        <v>2021</v>
      </c>
      <c r="G6571">
        <f>IF($A6571="","",Tienda_3!C1771)</f>
        <v>34400</v>
      </c>
      <c r="H6571">
        <f>IF($A6571="","",Tienda_3!D1771)</f>
        <v>0</v>
      </c>
      <c r="I6571">
        <f>IF($A6571="","",Tienda_3!H1771)</f>
        <v>4</v>
      </c>
      <c r="J6571">
        <f>IF($A6571="",0,IF(AND(OR('Cuadro-de-mando'!$B$4="(Todas)",'Cuadro-de-mando'!$B$4=$A6571),OR('Cuadro-de-mando'!$E$4="(Todas)",'Cuadro-de-mando'!$E$4=$B6571),OR('Cuadro-de-mando'!$H$4="(Todas)",'Cuadro-de-mando'!$H$4=$C6571),OR('Cuadro-de-mando'!$K$4="(Todas)",'Cuadro-de-mando'!$K$4=$E6571),OR('Cuadro-de-mando'!$N$4="(Todos)",'Cuadro-de-mando'!$N$4=$F6571)),1,0))</f>
        <v>1</v>
      </c>
    </row>
    <row r="6572" spans="1:10" x14ac:dyDescent="0.25">
      <c r="A6572" t="str">
        <f>IF(Tienda_3!$A1772="","","Tienda 3")</f>
        <v>Tienda 3</v>
      </c>
      <c r="B6572" t="str">
        <f>IF($A6572="","",Tienda_3!B1772)</f>
        <v>Muebles</v>
      </c>
      <c r="C6572" t="str">
        <f>IF($A6572="","",Tienda_3!G1772)</f>
        <v>Bogotá</v>
      </c>
      <c r="D6572" t="str">
        <f>IF($A6572="","",Tienda_3!F1772)</f>
        <v>Blanca Ramirez</v>
      </c>
      <c r="E6572" t="str">
        <f>IF($A6572="","",Tienda_3!I1772)</f>
        <v>Tarjeta de crédito</v>
      </c>
      <c r="F6572">
        <f>IF($A6572="","",VALUE(RIGHT(Tienda_3!E1772,4)))</f>
        <v>2021</v>
      </c>
      <c r="G6572">
        <f>IF($A6572="","",Tienda_3!C1772)</f>
        <v>929400</v>
      </c>
      <c r="H6572">
        <f>IF($A6572="","",Tienda_3!D1772)</f>
        <v>49900</v>
      </c>
      <c r="I6572">
        <f>IF($A6572="","",Tienda_3!H1772)</f>
        <v>4</v>
      </c>
      <c r="J6572">
        <f>IF($A6572="",0,IF(AND(OR('Cuadro-de-mando'!$B$4="(Todas)",'Cuadro-de-mando'!$B$4=$A6572),OR('Cuadro-de-mando'!$E$4="(Todas)",'Cuadro-de-mando'!$E$4=$B6572),OR('Cuadro-de-mando'!$H$4="(Todas)",'Cuadro-de-mando'!$H$4=$C6572),OR('Cuadro-de-mando'!$K$4="(Todas)",'Cuadro-de-mando'!$K$4=$E6572),OR('Cuadro-de-mando'!$N$4="(Todos)",'Cuadro-de-mando'!$N$4=$F6572)),1,0))</f>
        <v>1</v>
      </c>
    </row>
    <row r="6573" spans="1:10" x14ac:dyDescent="0.25">
      <c r="A6573" t="str">
        <f>IF(Tienda_3!$A1773="","","Tienda 3")</f>
        <v>Tienda 3</v>
      </c>
      <c r="B6573" t="str">
        <f>IF($A6573="","",Tienda_3!B1773)</f>
        <v>Electrodomésticos</v>
      </c>
      <c r="C6573" t="str">
        <f>IF($A6573="","",Tienda_3!G1773)</f>
        <v>Cali</v>
      </c>
      <c r="D6573" t="str">
        <f>IF($A6573="","",Tienda_3!F1773)</f>
        <v>Santiago Silva</v>
      </c>
      <c r="E6573" t="str">
        <f>IF($A6573="","",Tienda_3!I1773)</f>
        <v>Tarjeta de débito</v>
      </c>
      <c r="F6573">
        <f>IF($A6573="","",VALUE(RIGHT(Tienda_3!E1773,4)))</f>
        <v>2022</v>
      </c>
      <c r="G6573">
        <f>IF($A6573="","",Tienda_3!C1773)</f>
        <v>1378300</v>
      </c>
      <c r="H6573">
        <f>IF($A6573="","",Tienda_3!D1773)</f>
        <v>73800</v>
      </c>
      <c r="I6573">
        <f>IF($A6573="","",Tienda_3!H1773)</f>
        <v>5</v>
      </c>
      <c r="J6573">
        <f>IF($A6573="",0,IF(AND(OR('Cuadro-de-mando'!$B$4="(Todas)",'Cuadro-de-mando'!$B$4=$A6573),OR('Cuadro-de-mando'!$E$4="(Todas)",'Cuadro-de-mando'!$E$4=$B6573),OR('Cuadro-de-mando'!$H$4="(Todas)",'Cuadro-de-mando'!$H$4=$C6573),OR('Cuadro-de-mando'!$K$4="(Todas)",'Cuadro-de-mando'!$K$4=$E6573),OR('Cuadro-de-mando'!$N$4="(Todos)",'Cuadro-de-mando'!$N$4=$F6573)),1,0))</f>
        <v>1</v>
      </c>
    </row>
    <row r="6574" spans="1:10" x14ac:dyDescent="0.25">
      <c r="A6574" t="str">
        <f>IF(Tienda_3!$A1774="","","Tienda 3")</f>
        <v>Tienda 3</v>
      </c>
      <c r="B6574" t="str">
        <f>IF($A6574="","",Tienda_3!B1774)</f>
        <v>Muebles</v>
      </c>
      <c r="C6574" t="str">
        <f>IF($A6574="","",Tienda_3!G1774)</f>
        <v>Medellín</v>
      </c>
      <c r="D6574" t="str">
        <f>IF($A6574="","",Tienda_3!F1774)</f>
        <v>Santiago Silva</v>
      </c>
      <c r="E6574" t="str">
        <f>IF($A6574="","",Tienda_3!I1774)</f>
        <v>Tarjeta de crédito</v>
      </c>
      <c r="F6574">
        <f>IF($A6574="","",VALUE(RIGHT(Tienda_3!E1774,4)))</f>
        <v>2023</v>
      </c>
      <c r="G6574">
        <f>IF($A6574="","",Tienda_3!C1774)</f>
        <v>254100</v>
      </c>
      <c r="H6574">
        <f>IF($A6574="","",Tienda_3!D1774)</f>
        <v>13900</v>
      </c>
      <c r="I6574">
        <f>IF($A6574="","",Tienda_3!H1774)</f>
        <v>4</v>
      </c>
      <c r="J6574">
        <f>IF($A6574="",0,IF(AND(OR('Cuadro-de-mando'!$B$4="(Todas)",'Cuadro-de-mando'!$B$4=$A6574),OR('Cuadro-de-mando'!$E$4="(Todas)",'Cuadro-de-mando'!$E$4=$B6574),OR('Cuadro-de-mando'!$H$4="(Todas)",'Cuadro-de-mando'!$H$4=$C6574),OR('Cuadro-de-mando'!$K$4="(Todas)",'Cuadro-de-mando'!$K$4=$E6574),OR('Cuadro-de-mando'!$N$4="(Todos)",'Cuadro-de-mando'!$N$4=$F6574)),1,0))</f>
        <v>1</v>
      </c>
    </row>
    <row r="6575" spans="1:10" x14ac:dyDescent="0.25">
      <c r="A6575" t="str">
        <f>IF(Tienda_3!$A1775="","","Tienda 3")</f>
        <v>Tienda 3</v>
      </c>
      <c r="B6575" t="str">
        <f>IF($A6575="","",Tienda_3!B1775)</f>
        <v>Electrodomésticos</v>
      </c>
      <c r="C6575" t="str">
        <f>IF($A6575="","",Tienda_3!G1775)</f>
        <v>Medellín</v>
      </c>
      <c r="D6575" t="str">
        <f>IF($A6575="","",Tienda_3!F1775)</f>
        <v>Blanca Ramirez</v>
      </c>
      <c r="E6575" t="str">
        <f>IF($A6575="","",Tienda_3!I1775)</f>
        <v>Nequi</v>
      </c>
      <c r="F6575">
        <f>IF($A6575="","",VALUE(RIGHT(Tienda_3!E1775,4)))</f>
        <v>2021</v>
      </c>
      <c r="G6575">
        <f>IF($A6575="","",Tienda_3!C1775)</f>
        <v>1099200</v>
      </c>
      <c r="H6575">
        <f>IF($A6575="","",Tienda_3!D1775)</f>
        <v>58700</v>
      </c>
      <c r="I6575">
        <f>IF($A6575="","",Tienda_3!H1775)</f>
        <v>1</v>
      </c>
      <c r="J6575">
        <f>IF($A6575="",0,IF(AND(OR('Cuadro-de-mando'!$B$4="(Todas)",'Cuadro-de-mando'!$B$4=$A6575),OR('Cuadro-de-mando'!$E$4="(Todas)",'Cuadro-de-mando'!$E$4=$B6575),OR('Cuadro-de-mando'!$H$4="(Todas)",'Cuadro-de-mando'!$H$4=$C6575),OR('Cuadro-de-mando'!$K$4="(Todas)",'Cuadro-de-mando'!$K$4=$E6575),OR('Cuadro-de-mando'!$N$4="(Todos)",'Cuadro-de-mando'!$N$4=$F6575)),1,0))</f>
        <v>1</v>
      </c>
    </row>
    <row r="6576" spans="1:10" x14ac:dyDescent="0.25">
      <c r="A6576" t="str">
        <f>IF(Tienda_3!$A1776="","","Tienda 3")</f>
        <v>Tienda 3</v>
      </c>
      <c r="B6576" t="str">
        <f>IF($A6576="","",Tienda_3!B1776)</f>
        <v>Juguetes</v>
      </c>
      <c r="C6576" t="str">
        <f>IF($A6576="","",Tienda_3!G1776)</f>
        <v>Riohacha</v>
      </c>
      <c r="D6576" t="str">
        <f>IF($A6576="","",Tienda_3!F1776)</f>
        <v>Mariana Herrera</v>
      </c>
      <c r="E6576" t="str">
        <f>IF($A6576="","",Tienda_3!I1776)</f>
        <v>Tarjeta de crédito</v>
      </c>
      <c r="F6576">
        <f>IF($A6576="","",VALUE(RIGHT(Tienda_3!E1776,4)))</f>
        <v>2021</v>
      </c>
      <c r="G6576">
        <f>IF($A6576="","",Tienda_3!C1776)</f>
        <v>178800</v>
      </c>
      <c r="H6576">
        <f>IF($A6576="","",Tienda_3!D1776)</f>
        <v>7700</v>
      </c>
      <c r="I6576">
        <f>IF($A6576="","",Tienda_3!H1776)</f>
        <v>4</v>
      </c>
      <c r="J6576">
        <f>IF($A6576="",0,IF(AND(OR('Cuadro-de-mando'!$B$4="(Todas)",'Cuadro-de-mando'!$B$4=$A6576),OR('Cuadro-de-mando'!$E$4="(Todas)",'Cuadro-de-mando'!$E$4=$B6576),OR('Cuadro-de-mando'!$H$4="(Todas)",'Cuadro-de-mando'!$H$4=$C6576),OR('Cuadro-de-mando'!$K$4="(Todas)",'Cuadro-de-mando'!$K$4=$E6576),OR('Cuadro-de-mando'!$N$4="(Todos)",'Cuadro-de-mando'!$N$4=$F6576)),1,0))</f>
        <v>1</v>
      </c>
    </row>
    <row r="6577" spans="1:10" x14ac:dyDescent="0.25">
      <c r="A6577" t="str">
        <f>IF(Tienda_3!$A1777="","","Tienda 3")</f>
        <v>Tienda 3</v>
      </c>
      <c r="B6577" t="str">
        <f>IF($A6577="","",Tienda_3!B1777)</f>
        <v>Juguetes</v>
      </c>
      <c r="C6577" t="str">
        <f>IF($A6577="","",Tienda_3!G1777)</f>
        <v>Bogotá</v>
      </c>
      <c r="D6577" t="str">
        <f>IF($A6577="","",Tienda_3!F1777)</f>
        <v>Camila Rivera</v>
      </c>
      <c r="E6577" t="str">
        <f>IF($A6577="","",Tienda_3!I1777)</f>
        <v>Nequi</v>
      </c>
      <c r="F6577">
        <f>IF($A6577="","",VALUE(RIGHT(Tienda_3!E1777,4)))</f>
        <v>2021</v>
      </c>
      <c r="G6577">
        <f>IF($A6577="","",Tienda_3!C1777)</f>
        <v>55400</v>
      </c>
      <c r="H6577">
        <f>IF($A6577="","",Tienda_3!D1777)</f>
        <v>5300</v>
      </c>
      <c r="I6577">
        <f>IF($A6577="","",Tienda_3!H1777)</f>
        <v>5</v>
      </c>
      <c r="J6577">
        <f>IF($A6577="",0,IF(AND(OR('Cuadro-de-mando'!$B$4="(Todas)",'Cuadro-de-mando'!$B$4=$A6577),OR('Cuadro-de-mando'!$E$4="(Todas)",'Cuadro-de-mando'!$E$4=$B6577),OR('Cuadro-de-mando'!$H$4="(Todas)",'Cuadro-de-mando'!$H$4=$C6577),OR('Cuadro-de-mando'!$K$4="(Todas)",'Cuadro-de-mando'!$K$4=$E6577),OR('Cuadro-de-mando'!$N$4="(Todos)",'Cuadro-de-mando'!$N$4=$F6577)),1,0))</f>
        <v>1</v>
      </c>
    </row>
    <row r="6578" spans="1:10" x14ac:dyDescent="0.25">
      <c r="A6578" t="str">
        <f>IF(Tienda_3!$A1778="","","Tienda 3")</f>
        <v>Tienda 3</v>
      </c>
      <c r="B6578" t="str">
        <f>IF($A6578="","",Tienda_3!B1778)</f>
        <v>Electrodomésticos</v>
      </c>
      <c r="C6578" t="str">
        <f>IF($A6578="","",Tienda_3!G1778)</f>
        <v>Barranquilla</v>
      </c>
      <c r="D6578" t="str">
        <f>IF($A6578="","",Tienda_3!F1778)</f>
        <v>Ángel Rodriguez</v>
      </c>
      <c r="E6578" t="str">
        <f>IF($A6578="","",Tienda_3!I1778)</f>
        <v>Nequi</v>
      </c>
      <c r="F6578">
        <f>IF($A6578="","",VALUE(RIGHT(Tienda_3!E1778,4)))</f>
        <v>2021</v>
      </c>
      <c r="G6578">
        <f>IF($A6578="","",Tienda_3!C1778)</f>
        <v>423100</v>
      </c>
      <c r="H6578">
        <f>IF($A6578="","",Tienda_3!D1778)</f>
        <v>20700</v>
      </c>
      <c r="I6578">
        <f>IF($A6578="","",Tienda_3!H1778)</f>
        <v>5</v>
      </c>
      <c r="J6578">
        <f>IF($A6578="",0,IF(AND(OR('Cuadro-de-mando'!$B$4="(Todas)",'Cuadro-de-mando'!$B$4=$A6578),OR('Cuadro-de-mando'!$E$4="(Todas)",'Cuadro-de-mando'!$E$4=$B6578),OR('Cuadro-de-mando'!$H$4="(Todas)",'Cuadro-de-mando'!$H$4=$C6578),OR('Cuadro-de-mando'!$K$4="(Todas)",'Cuadro-de-mando'!$K$4=$E6578),OR('Cuadro-de-mando'!$N$4="(Todos)",'Cuadro-de-mando'!$N$4=$F6578)),1,0))</f>
        <v>1</v>
      </c>
    </row>
    <row r="6579" spans="1:10" x14ac:dyDescent="0.25">
      <c r="A6579" t="str">
        <f>IF(Tienda_3!$A1779="","","Tienda 3")</f>
        <v>Tienda 3</v>
      </c>
      <c r="B6579" t="str">
        <f>IF($A6579="","",Tienda_3!B1779)</f>
        <v>Electrónicos</v>
      </c>
      <c r="C6579" t="str">
        <f>IF($A6579="","",Tienda_3!G1779)</f>
        <v>Bogotá</v>
      </c>
      <c r="D6579" t="str">
        <f>IF($A6579="","",Tienda_3!F1779)</f>
        <v>Izabela de León</v>
      </c>
      <c r="E6579" t="str">
        <f>IF($A6579="","",Tienda_3!I1779)</f>
        <v>Tarjeta de crédito</v>
      </c>
      <c r="F6579">
        <f>IF($A6579="","",VALUE(RIGHT(Tienda_3!E1779,4)))</f>
        <v>2021</v>
      </c>
      <c r="G6579">
        <f>IF($A6579="","",Tienda_3!C1779)</f>
        <v>295500</v>
      </c>
      <c r="H6579">
        <f>IF($A6579="","",Tienda_3!D1779)</f>
        <v>13900</v>
      </c>
      <c r="I6579">
        <f>IF($A6579="","",Tienda_3!H1779)</f>
        <v>3</v>
      </c>
      <c r="J6579">
        <f>IF($A6579="",0,IF(AND(OR('Cuadro-de-mando'!$B$4="(Todas)",'Cuadro-de-mando'!$B$4=$A6579),OR('Cuadro-de-mando'!$E$4="(Todas)",'Cuadro-de-mando'!$E$4=$B6579),OR('Cuadro-de-mando'!$H$4="(Todas)",'Cuadro-de-mando'!$H$4=$C6579),OR('Cuadro-de-mando'!$K$4="(Todas)",'Cuadro-de-mando'!$K$4=$E6579),OR('Cuadro-de-mando'!$N$4="(Todos)",'Cuadro-de-mando'!$N$4=$F6579)),1,0))</f>
        <v>1</v>
      </c>
    </row>
    <row r="6580" spans="1:10" x14ac:dyDescent="0.25">
      <c r="A6580" t="str">
        <f>IF(Tienda_3!$A1780="","","Tienda 3")</f>
        <v>Tienda 3</v>
      </c>
      <c r="B6580" t="str">
        <f>IF($A6580="","",Tienda_3!B1780)</f>
        <v>Artículos para el hogar</v>
      </c>
      <c r="C6580" t="str">
        <f>IF($A6580="","",Tienda_3!G1780)</f>
        <v>Bogotá</v>
      </c>
      <c r="D6580" t="str">
        <f>IF($A6580="","",Tienda_3!F1780)</f>
        <v>Blanca Ramirez</v>
      </c>
      <c r="E6580" t="str">
        <f>IF($A6580="","",Tienda_3!I1780)</f>
        <v>Tarjeta de crédito</v>
      </c>
      <c r="F6580">
        <f>IF($A6580="","",VALUE(RIGHT(Tienda_3!E1780,4)))</f>
        <v>2021</v>
      </c>
      <c r="G6580">
        <f>IF($A6580="","",Tienda_3!C1780)</f>
        <v>40700</v>
      </c>
      <c r="H6580">
        <f>IF($A6580="","",Tienda_3!D1780)</f>
        <v>0</v>
      </c>
      <c r="I6580">
        <f>IF($A6580="","",Tienda_3!H1780)</f>
        <v>5</v>
      </c>
      <c r="J6580">
        <f>IF($A6580="",0,IF(AND(OR('Cuadro-de-mando'!$B$4="(Todas)",'Cuadro-de-mando'!$B$4=$A6580),OR('Cuadro-de-mando'!$E$4="(Todas)",'Cuadro-de-mando'!$E$4=$B6580),OR('Cuadro-de-mando'!$H$4="(Todas)",'Cuadro-de-mando'!$H$4=$C6580),OR('Cuadro-de-mando'!$K$4="(Todas)",'Cuadro-de-mando'!$K$4=$E6580),OR('Cuadro-de-mando'!$N$4="(Todos)",'Cuadro-de-mando'!$N$4=$F6580)),1,0))</f>
        <v>1</v>
      </c>
    </row>
    <row r="6581" spans="1:10" x14ac:dyDescent="0.25">
      <c r="A6581" t="str">
        <f>IF(Tienda_3!$A1781="","","Tienda 3")</f>
        <v>Tienda 3</v>
      </c>
      <c r="B6581" t="str">
        <f>IF($A6581="","",Tienda_3!B1781)</f>
        <v>Artículos para el hogar</v>
      </c>
      <c r="C6581" t="str">
        <f>IF($A6581="","",Tienda_3!G1781)</f>
        <v>Bogotá</v>
      </c>
      <c r="D6581" t="str">
        <f>IF($A6581="","",Tienda_3!F1781)</f>
        <v>Felipe Santos</v>
      </c>
      <c r="E6581" t="str">
        <f>IF($A6581="","",Tienda_3!I1781)</f>
        <v>Cupón</v>
      </c>
      <c r="F6581">
        <f>IF($A6581="","",VALUE(RIGHT(Tienda_3!E1781,4)))</f>
        <v>2020</v>
      </c>
      <c r="G6581">
        <f>IF($A6581="","",Tienda_3!C1781)</f>
        <v>43700</v>
      </c>
      <c r="H6581">
        <f>IF($A6581="","",Tienda_3!D1781)</f>
        <v>2700</v>
      </c>
      <c r="I6581">
        <f>IF($A6581="","",Tienda_3!H1781)</f>
        <v>4</v>
      </c>
      <c r="J6581">
        <f>IF($A6581="",0,IF(AND(OR('Cuadro-de-mando'!$B$4="(Todas)",'Cuadro-de-mando'!$B$4=$A6581),OR('Cuadro-de-mando'!$E$4="(Todas)",'Cuadro-de-mando'!$E$4=$B6581),OR('Cuadro-de-mando'!$H$4="(Todas)",'Cuadro-de-mando'!$H$4=$C6581),OR('Cuadro-de-mando'!$K$4="(Todas)",'Cuadro-de-mando'!$K$4=$E6581),OR('Cuadro-de-mando'!$N$4="(Todos)",'Cuadro-de-mando'!$N$4=$F6581)),1,0))</f>
        <v>1</v>
      </c>
    </row>
    <row r="6582" spans="1:10" x14ac:dyDescent="0.25">
      <c r="A6582" t="str">
        <f>IF(Tienda_3!$A1782="","","Tienda 3")</f>
        <v>Tienda 3</v>
      </c>
      <c r="B6582" t="str">
        <f>IF($A6582="","",Tienda_3!B1782)</f>
        <v>Libros</v>
      </c>
      <c r="C6582" t="str">
        <f>IF($A6582="","",Tienda_3!G1782)</f>
        <v>Riohacha</v>
      </c>
      <c r="D6582" t="str">
        <f>IF($A6582="","",Tienda_3!F1782)</f>
        <v>Santiago Silva</v>
      </c>
      <c r="E6582" t="str">
        <f>IF($A6582="","",Tienda_3!I1782)</f>
        <v>Nequi</v>
      </c>
      <c r="F6582">
        <f>IF($A6582="","",VALUE(RIGHT(Tienda_3!E1782,4)))</f>
        <v>2022</v>
      </c>
      <c r="G6582">
        <f>IF($A6582="","",Tienda_3!C1782)</f>
        <v>70200</v>
      </c>
      <c r="H6582">
        <f>IF($A6582="","",Tienda_3!D1782)</f>
        <v>4100</v>
      </c>
      <c r="I6582">
        <f>IF($A6582="","",Tienda_3!H1782)</f>
        <v>3</v>
      </c>
      <c r="J6582">
        <f>IF($A6582="",0,IF(AND(OR('Cuadro-de-mando'!$B$4="(Todas)",'Cuadro-de-mando'!$B$4=$A6582),OR('Cuadro-de-mando'!$E$4="(Todas)",'Cuadro-de-mando'!$E$4=$B6582),OR('Cuadro-de-mando'!$H$4="(Todas)",'Cuadro-de-mando'!$H$4=$C6582),OR('Cuadro-de-mando'!$K$4="(Todas)",'Cuadro-de-mando'!$K$4=$E6582),OR('Cuadro-de-mando'!$N$4="(Todos)",'Cuadro-de-mando'!$N$4=$F6582)),1,0))</f>
        <v>1</v>
      </c>
    </row>
    <row r="6583" spans="1:10" x14ac:dyDescent="0.25">
      <c r="A6583" t="str">
        <f>IF(Tienda_3!$A1783="","","Tienda 3")</f>
        <v>Tienda 3</v>
      </c>
      <c r="B6583" t="str">
        <f>IF($A6583="","",Tienda_3!B1783)</f>
        <v>Electrónicos</v>
      </c>
      <c r="C6583" t="str">
        <f>IF($A6583="","",Tienda_3!G1783)</f>
        <v>Bogotá</v>
      </c>
      <c r="D6583" t="str">
        <f>IF($A6583="","",Tienda_3!F1783)</f>
        <v>Rafael Acosta</v>
      </c>
      <c r="E6583" t="str">
        <f>IF($A6583="","",Tienda_3!I1783)</f>
        <v>Tarjeta de crédito</v>
      </c>
      <c r="F6583">
        <f>IF($A6583="","",VALUE(RIGHT(Tienda_3!E1783,4)))</f>
        <v>2020</v>
      </c>
      <c r="G6583">
        <f>IF($A6583="","",Tienda_3!C1783)</f>
        <v>961200</v>
      </c>
      <c r="H6583">
        <f>IF($A6583="","",Tienda_3!D1783)</f>
        <v>49400</v>
      </c>
      <c r="I6583">
        <f>IF($A6583="","",Tienda_3!H1783)</f>
        <v>5</v>
      </c>
      <c r="J6583">
        <f>IF($A6583="",0,IF(AND(OR('Cuadro-de-mando'!$B$4="(Todas)",'Cuadro-de-mando'!$B$4=$A6583),OR('Cuadro-de-mando'!$E$4="(Todas)",'Cuadro-de-mando'!$E$4=$B6583),OR('Cuadro-de-mando'!$H$4="(Todas)",'Cuadro-de-mando'!$H$4=$C6583),OR('Cuadro-de-mando'!$K$4="(Todas)",'Cuadro-de-mando'!$K$4=$E6583),OR('Cuadro-de-mando'!$N$4="(Todos)",'Cuadro-de-mando'!$N$4=$F6583)),1,0))</f>
        <v>1</v>
      </c>
    </row>
    <row r="6584" spans="1:10" x14ac:dyDescent="0.25">
      <c r="A6584" t="str">
        <f>IF(Tienda_3!$A1784="","","Tienda 3")</f>
        <v>Tienda 3</v>
      </c>
      <c r="B6584" t="str">
        <f>IF($A6584="","",Tienda_3!B1784)</f>
        <v>Juguetes</v>
      </c>
      <c r="C6584" t="str">
        <f>IF($A6584="","",Tienda_3!G1784)</f>
        <v>Bogotá</v>
      </c>
      <c r="D6584" t="str">
        <f>IF($A6584="","",Tienda_3!F1784)</f>
        <v>Mariana Herrera</v>
      </c>
      <c r="E6584" t="str">
        <f>IF($A6584="","",Tienda_3!I1784)</f>
        <v>Nequi</v>
      </c>
      <c r="F6584">
        <f>IF($A6584="","",VALUE(RIGHT(Tienda_3!E1784,4)))</f>
        <v>2022</v>
      </c>
      <c r="G6584">
        <f>IF($A6584="","",Tienda_3!C1784)</f>
        <v>43300</v>
      </c>
      <c r="H6584">
        <f>IF($A6584="","",Tienda_3!D1784)</f>
        <v>0</v>
      </c>
      <c r="I6584">
        <f>IF($A6584="","",Tienda_3!H1784)</f>
        <v>5</v>
      </c>
      <c r="J6584">
        <f>IF($A6584="",0,IF(AND(OR('Cuadro-de-mando'!$B$4="(Todas)",'Cuadro-de-mando'!$B$4=$A6584),OR('Cuadro-de-mando'!$E$4="(Todas)",'Cuadro-de-mando'!$E$4=$B6584),OR('Cuadro-de-mando'!$H$4="(Todas)",'Cuadro-de-mando'!$H$4=$C6584),OR('Cuadro-de-mando'!$K$4="(Todas)",'Cuadro-de-mando'!$K$4=$E6584),OR('Cuadro-de-mando'!$N$4="(Todos)",'Cuadro-de-mando'!$N$4=$F6584)),1,0))</f>
        <v>1</v>
      </c>
    </row>
    <row r="6585" spans="1:10" x14ac:dyDescent="0.25">
      <c r="A6585" t="str">
        <f>IF(Tienda_3!$A1785="","","Tienda 3")</f>
        <v>Tienda 3</v>
      </c>
      <c r="B6585" t="str">
        <f>IF($A6585="","",Tienda_3!B1785)</f>
        <v>Electrónicos</v>
      </c>
      <c r="C6585" t="str">
        <f>IF($A6585="","",Tienda_3!G1785)</f>
        <v>Medellín</v>
      </c>
      <c r="D6585" t="str">
        <f>IF($A6585="","",Tienda_3!F1785)</f>
        <v>Maria Alfonso</v>
      </c>
      <c r="E6585" t="str">
        <f>IF($A6585="","",Tienda_3!I1785)</f>
        <v>Nequi</v>
      </c>
      <c r="F6585">
        <f>IF($A6585="","",VALUE(RIGHT(Tienda_3!E1785,4)))</f>
        <v>2021</v>
      </c>
      <c r="G6585">
        <f>IF($A6585="","",Tienda_3!C1785)</f>
        <v>1179500</v>
      </c>
      <c r="H6585">
        <f>IF($A6585="","",Tienda_3!D1785)</f>
        <v>61000</v>
      </c>
      <c r="I6585">
        <f>IF($A6585="","",Tienda_3!H1785)</f>
        <v>3</v>
      </c>
      <c r="J6585">
        <f>IF($A6585="",0,IF(AND(OR('Cuadro-de-mando'!$B$4="(Todas)",'Cuadro-de-mando'!$B$4=$A6585),OR('Cuadro-de-mando'!$E$4="(Todas)",'Cuadro-de-mando'!$E$4=$B6585),OR('Cuadro-de-mando'!$H$4="(Todas)",'Cuadro-de-mando'!$H$4=$C6585),OR('Cuadro-de-mando'!$K$4="(Todas)",'Cuadro-de-mando'!$K$4=$E6585),OR('Cuadro-de-mando'!$N$4="(Todos)",'Cuadro-de-mando'!$N$4=$F6585)),1,0))</f>
        <v>1</v>
      </c>
    </row>
    <row r="6586" spans="1:10" x14ac:dyDescent="0.25">
      <c r="A6586" t="str">
        <f>IF(Tienda_3!$A1786="","","Tienda 3")</f>
        <v>Tienda 3</v>
      </c>
      <c r="B6586" t="str">
        <f>IF($A6586="","",Tienda_3!B1786)</f>
        <v>Electrónicos</v>
      </c>
      <c r="C6586" t="str">
        <f>IF($A6586="","",Tienda_3!G1786)</f>
        <v>Bogotá</v>
      </c>
      <c r="D6586" t="str">
        <f>IF($A6586="","",Tienda_3!F1786)</f>
        <v>Ángel Rodriguez</v>
      </c>
      <c r="E6586" t="str">
        <f>IF($A6586="","",Tienda_3!I1786)</f>
        <v>Tarjeta de crédito</v>
      </c>
      <c r="F6586">
        <f>IF($A6586="","",VALUE(RIGHT(Tienda_3!E1786,4)))</f>
        <v>2021</v>
      </c>
      <c r="G6586">
        <f>IF($A6586="","",Tienda_3!C1786)</f>
        <v>773100</v>
      </c>
      <c r="H6586">
        <f>IF($A6586="","",Tienda_3!D1786)</f>
        <v>39400</v>
      </c>
      <c r="I6586">
        <f>IF($A6586="","",Tienda_3!H1786)</f>
        <v>4</v>
      </c>
      <c r="J6586">
        <f>IF($A6586="",0,IF(AND(OR('Cuadro-de-mando'!$B$4="(Todas)",'Cuadro-de-mando'!$B$4=$A6586),OR('Cuadro-de-mando'!$E$4="(Todas)",'Cuadro-de-mando'!$E$4=$B6586),OR('Cuadro-de-mando'!$H$4="(Todas)",'Cuadro-de-mando'!$H$4=$C6586),OR('Cuadro-de-mando'!$K$4="(Todas)",'Cuadro-de-mando'!$K$4=$E6586),OR('Cuadro-de-mando'!$N$4="(Todos)",'Cuadro-de-mando'!$N$4=$F6586)),1,0))</f>
        <v>1</v>
      </c>
    </row>
    <row r="6587" spans="1:10" x14ac:dyDescent="0.25">
      <c r="A6587" t="str">
        <f>IF(Tienda_3!$A1787="","","Tienda 3")</f>
        <v>Tienda 3</v>
      </c>
      <c r="B6587" t="str">
        <f>IF($A6587="","",Tienda_3!B1787)</f>
        <v>Electrodomésticos</v>
      </c>
      <c r="C6587" t="str">
        <f>IF($A6587="","",Tienda_3!G1787)</f>
        <v>Cali</v>
      </c>
      <c r="D6587" t="str">
        <f>IF($A6587="","",Tienda_3!F1787)</f>
        <v>Camila Rivera</v>
      </c>
      <c r="E6587" t="str">
        <f>IF($A6587="","",Tienda_3!I1787)</f>
        <v>Tarjeta de crédito</v>
      </c>
      <c r="F6587">
        <f>IF($A6587="","",VALUE(RIGHT(Tienda_3!E1787,4)))</f>
        <v>2021</v>
      </c>
      <c r="G6587">
        <f>IF($A6587="","",Tienda_3!C1787)</f>
        <v>1919200</v>
      </c>
      <c r="H6587">
        <f>IF($A6587="","",Tienda_3!D1787)</f>
        <v>102400</v>
      </c>
      <c r="I6587">
        <f>IF($A6587="","",Tienda_3!H1787)</f>
        <v>4</v>
      </c>
      <c r="J6587">
        <f>IF($A6587="",0,IF(AND(OR('Cuadro-de-mando'!$B$4="(Todas)",'Cuadro-de-mando'!$B$4=$A6587),OR('Cuadro-de-mando'!$E$4="(Todas)",'Cuadro-de-mando'!$E$4=$B6587),OR('Cuadro-de-mando'!$H$4="(Todas)",'Cuadro-de-mando'!$H$4=$C6587),OR('Cuadro-de-mando'!$K$4="(Todas)",'Cuadro-de-mando'!$K$4=$E6587),OR('Cuadro-de-mando'!$N$4="(Todos)",'Cuadro-de-mando'!$N$4=$F6587)),1,0))</f>
        <v>1</v>
      </c>
    </row>
    <row r="6588" spans="1:10" x14ac:dyDescent="0.25">
      <c r="A6588" t="str">
        <f>IF(Tienda_3!$A1788="","","Tienda 3")</f>
        <v>Tienda 3</v>
      </c>
      <c r="B6588" t="str">
        <f>IF($A6588="","",Tienda_3!B1788)</f>
        <v>Deportes y diversión</v>
      </c>
      <c r="C6588" t="str">
        <f>IF($A6588="","",Tienda_3!G1788)</f>
        <v>Cali</v>
      </c>
      <c r="D6588" t="str">
        <f>IF($A6588="","",Tienda_3!F1788)</f>
        <v>Izabela de León</v>
      </c>
      <c r="E6588" t="str">
        <f>IF($A6588="","",Tienda_3!I1788)</f>
        <v>Nequi</v>
      </c>
      <c r="F6588">
        <f>IF($A6588="","",VALUE(RIGHT(Tienda_3!E1788,4)))</f>
        <v>2021</v>
      </c>
      <c r="G6588">
        <f>IF($A6588="","",Tienda_3!C1788)</f>
        <v>17700</v>
      </c>
      <c r="H6588">
        <f>IF($A6588="","",Tienda_3!D1788)</f>
        <v>1300</v>
      </c>
      <c r="I6588">
        <f>IF($A6588="","",Tienda_3!H1788)</f>
        <v>4</v>
      </c>
      <c r="J6588">
        <f>IF($A6588="",0,IF(AND(OR('Cuadro-de-mando'!$B$4="(Todas)",'Cuadro-de-mando'!$B$4=$A6588),OR('Cuadro-de-mando'!$E$4="(Todas)",'Cuadro-de-mando'!$E$4=$B6588),OR('Cuadro-de-mando'!$H$4="(Todas)",'Cuadro-de-mando'!$H$4=$C6588),OR('Cuadro-de-mando'!$K$4="(Todas)",'Cuadro-de-mando'!$K$4=$E6588),OR('Cuadro-de-mando'!$N$4="(Todos)",'Cuadro-de-mando'!$N$4=$F6588)),1,0))</f>
        <v>1</v>
      </c>
    </row>
    <row r="6589" spans="1:10" x14ac:dyDescent="0.25">
      <c r="A6589" t="str">
        <f>IF(Tienda_3!$A1789="","","Tienda 3")</f>
        <v>Tienda 3</v>
      </c>
      <c r="B6589" t="str">
        <f>IF($A6589="","",Tienda_3!B1789)</f>
        <v>Instrumentos musicales</v>
      </c>
      <c r="C6589" t="str">
        <f>IF($A6589="","",Tienda_3!G1789)</f>
        <v>Medellín</v>
      </c>
      <c r="D6589" t="str">
        <f>IF($A6589="","",Tienda_3!F1789)</f>
        <v>Lucas Olivera</v>
      </c>
      <c r="E6589" t="str">
        <f>IF($A6589="","",Tienda_3!I1789)</f>
        <v>Tarjeta de crédito</v>
      </c>
      <c r="F6589">
        <f>IF($A6589="","",VALUE(RIGHT(Tienda_3!E1789,4)))</f>
        <v>2020</v>
      </c>
      <c r="G6589">
        <f>IF($A6589="","",Tienda_3!C1789)</f>
        <v>324400</v>
      </c>
      <c r="H6589">
        <f>IF($A6589="","",Tienda_3!D1789)</f>
        <v>17700</v>
      </c>
      <c r="I6589">
        <f>IF($A6589="","",Tienda_3!H1789)</f>
        <v>1</v>
      </c>
      <c r="J6589">
        <f>IF($A6589="",0,IF(AND(OR('Cuadro-de-mando'!$B$4="(Todas)",'Cuadro-de-mando'!$B$4=$A6589),OR('Cuadro-de-mando'!$E$4="(Todas)",'Cuadro-de-mando'!$E$4=$B6589),OR('Cuadro-de-mando'!$H$4="(Todas)",'Cuadro-de-mando'!$H$4=$C6589),OR('Cuadro-de-mando'!$K$4="(Todas)",'Cuadro-de-mando'!$K$4=$E6589),OR('Cuadro-de-mando'!$N$4="(Todos)",'Cuadro-de-mando'!$N$4=$F6589)),1,0))</f>
        <v>1</v>
      </c>
    </row>
    <row r="6590" spans="1:10" x14ac:dyDescent="0.25">
      <c r="A6590" t="str">
        <f>IF(Tienda_3!$A1790="","","Tienda 3")</f>
        <v>Tienda 3</v>
      </c>
      <c r="B6590" t="str">
        <f>IF($A6590="","",Tienda_3!B1790)</f>
        <v>Deportes y diversión</v>
      </c>
      <c r="C6590" t="str">
        <f>IF($A6590="","",Tienda_3!G1790)</f>
        <v>Bogotá</v>
      </c>
      <c r="D6590" t="str">
        <f>IF($A6590="","",Tienda_3!F1790)</f>
        <v>Maria Alfonso</v>
      </c>
      <c r="E6590" t="str">
        <f>IF($A6590="","",Tienda_3!I1790)</f>
        <v>Tarjeta de crédito</v>
      </c>
      <c r="F6590">
        <f>IF($A6590="","",VALUE(RIGHT(Tienda_3!E1790,4)))</f>
        <v>2020</v>
      </c>
      <c r="G6590">
        <f>IF($A6590="","",Tienda_3!C1790)</f>
        <v>63800</v>
      </c>
      <c r="H6590">
        <f>IF($A6590="","",Tienda_3!D1790)</f>
        <v>1600</v>
      </c>
      <c r="I6590">
        <f>IF($A6590="","",Tienda_3!H1790)</f>
        <v>5</v>
      </c>
      <c r="J6590">
        <f>IF($A6590="",0,IF(AND(OR('Cuadro-de-mando'!$B$4="(Todas)",'Cuadro-de-mando'!$B$4=$A6590),OR('Cuadro-de-mando'!$E$4="(Todas)",'Cuadro-de-mando'!$E$4=$B6590),OR('Cuadro-de-mando'!$H$4="(Todas)",'Cuadro-de-mando'!$H$4=$C6590),OR('Cuadro-de-mando'!$K$4="(Todas)",'Cuadro-de-mando'!$K$4=$E6590),OR('Cuadro-de-mando'!$N$4="(Todos)",'Cuadro-de-mando'!$N$4=$F6590)),1,0))</f>
        <v>1</v>
      </c>
    </row>
    <row r="6591" spans="1:10" x14ac:dyDescent="0.25">
      <c r="A6591" t="str">
        <f>IF(Tienda_3!$A1791="","","Tienda 3")</f>
        <v>Tienda 3</v>
      </c>
      <c r="B6591" t="str">
        <f>IF($A6591="","",Tienda_3!B1791)</f>
        <v>Electrónicos</v>
      </c>
      <c r="C6591" t="str">
        <f>IF($A6591="","",Tienda_3!G1791)</f>
        <v>Medellín</v>
      </c>
      <c r="D6591" t="str">
        <f>IF($A6591="","",Tienda_3!F1791)</f>
        <v>Felipe Santos</v>
      </c>
      <c r="E6591" t="str">
        <f>IF($A6591="","",Tienda_3!I1791)</f>
        <v>Tarjeta de crédito</v>
      </c>
      <c r="F6591">
        <f>IF($A6591="","",VALUE(RIGHT(Tienda_3!E1791,4)))</f>
        <v>2022</v>
      </c>
      <c r="G6591">
        <f>IF($A6591="","",Tienda_3!C1791)</f>
        <v>1297200</v>
      </c>
      <c r="H6591">
        <f>IF($A6591="","",Tienda_3!D1791)</f>
        <v>69700</v>
      </c>
      <c r="I6591">
        <f>IF($A6591="","",Tienda_3!H1791)</f>
        <v>4</v>
      </c>
      <c r="J6591">
        <f>IF($A6591="",0,IF(AND(OR('Cuadro-de-mando'!$B$4="(Todas)",'Cuadro-de-mando'!$B$4=$A6591),OR('Cuadro-de-mando'!$E$4="(Todas)",'Cuadro-de-mando'!$E$4=$B6591),OR('Cuadro-de-mando'!$H$4="(Todas)",'Cuadro-de-mando'!$H$4=$C6591),OR('Cuadro-de-mando'!$K$4="(Todas)",'Cuadro-de-mando'!$K$4=$E6591),OR('Cuadro-de-mando'!$N$4="(Todos)",'Cuadro-de-mando'!$N$4=$F6591)),1,0))</f>
        <v>1</v>
      </c>
    </row>
    <row r="6592" spans="1:10" x14ac:dyDescent="0.25">
      <c r="A6592" t="str">
        <f>IF(Tienda_3!$A1792="","","Tienda 3")</f>
        <v>Tienda 3</v>
      </c>
      <c r="B6592" t="str">
        <f>IF($A6592="","",Tienda_3!B1792)</f>
        <v>Deportes y diversión</v>
      </c>
      <c r="C6592" t="str">
        <f>IF($A6592="","",Tienda_3!G1792)</f>
        <v>Bogotá</v>
      </c>
      <c r="D6592" t="str">
        <f>IF($A6592="","",Tienda_3!F1792)</f>
        <v>Felipe Santos</v>
      </c>
      <c r="E6592" t="str">
        <f>IF($A6592="","",Tienda_3!I1792)</f>
        <v>Tarjeta de crédito</v>
      </c>
      <c r="F6592">
        <f>IF($A6592="","",VALUE(RIGHT(Tienda_3!E1792,4)))</f>
        <v>2022</v>
      </c>
      <c r="G6592">
        <f>IF($A6592="","",Tienda_3!C1792)</f>
        <v>42400</v>
      </c>
      <c r="H6592">
        <f>IF($A6592="","",Tienda_3!D1792)</f>
        <v>2700</v>
      </c>
      <c r="I6592">
        <f>IF($A6592="","",Tienda_3!H1792)</f>
        <v>3</v>
      </c>
      <c r="J6592">
        <f>IF($A6592="",0,IF(AND(OR('Cuadro-de-mando'!$B$4="(Todas)",'Cuadro-de-mando'!$B$4=$A6592),OR('Cuadro-de-mando'!$E$4="(Todas)",'Cuadro-de-mando'!$E$4=$B6592),OR('Cuadro-de-mando'!$H$4="(Todas)",'Cuadro-de-mando'!$H$4=$C6592),OR('Cuadro-de-mando'!$K$4="(Todas)",'Cuadro-de-mando'!$K$4=$E6592),OR('Cuadro-de-mando'!$N$4="(Todos)",'Cuadro-de-mando'!$N$4=$F6592)),1,0))</f>
        <v>1</v>
      </c>
    </row>
    <row r="6593" spans="1:10" x14ac:dyDescent="0.25">
      <c r="A6593" t="str">
        <f>IF(Tienda_3!$A1793="","","Tienda 3")</f>
        <v>Tienda 3</v>
      </c>
      <c r="B6593" t="str">
        <f>IF($A6593="","",Tienda_3!B1793)</f>
        <v>Electrodomésticos</v>
      </c>
      <c r="C6593" t="str">
        <f>IF($A6593="","",Tienda_3!G1793)</f>
        <v>Riohacha</v>
      </c>
      <c r="D6593" t="str">
        <f>IF($A6593="","",Tienda_3!F1793)</f>
        <v>Juan Fernandez</v>
      </c>
      <c r="E6593" t="str">
        <f>IF($A6593="","",Tienda_3!I1793)</f>
        <v>Tarjeta de crédito</v>
      </c>
      <c r="F6593">
        <f>IF($A6593="","",VALUE(RIGHT(Tienda_3!E1793,4)))</f>
        <v>2020</v>
      </c>
      <c r="G6593">
        <f>IF($A6593="","",Tienda_3!C1793)</f>
        <v>308400</v>
      </c>
      <c r="H6593">
        <f>IF($A6593="","",Tienda_3!D1793)</f>
        <v>17100</v>
      </c>
      <c r="I6593">
        <f>IF($A6593="","",Tienda_3!H1793)</f>
        <v>2</v>
      </c>
      <c r="J6593">
        <f>IF($A6593="",0,IF(AND(OR('Cuadro-de-mando'!$B$4="(Todas)",'Cuadro-de-mando'!$B$4=$A6593),OR('Cuadro-de-mando'!$E$4="(Todas)",'Cuadro-de-mando'!$E$4=$B6593),OR('Cuadro-de-mando'!$H$4="(Todas)",'Cuadro-de-mando'!$H$4=$C6593),OR('Cuadro-de-mando'!$K$4="(Todas)",'Cuadro-de-mando'!$K$4=$E6593),OR('Cuadro-de-mando'!$N$4="(Todos)",'Cuadro-de-mando'!$N$4=$F6593)),1,0))</f>
        <v>1</v>
      </c>
    </row>
    <row r="6594" spans="1:10" x14ac:dyDescent="0.25">
      <c r="A6594" t="str">
        <f>IF(Tienda_3!$A1794="","","Tienda 3")</f>
        <v>Tienda 3</v>
      </c>
      <c r="B6594" t="str">
        <f>IF($A6594="","",Tienda_3!B1794)</f>
        <v>Muebles</v>
      </c>
      <c r="C6594" t="str">
        <f>IF($A6594="","",Tienda_3!G1794)</f>
        <v>Cali</v>
      </c>
      <c r="D6594" t="str">
        <f>IF($A6594="","",Tienda_3!F1794)</f>
        <v>Camila Rivera</v>
      </c>
      <c r="E6594" t="str">
        <f>IF($A6594="","",Tienda_3!I1794)</f>
        <v>Tarjeta de crédito</v>
      </c>
      <c r="F6594">
        <f>IF($A6594="","",VALUE(RIGHT(Tienda_3!E1794,4)))</f>
        <v>2022</v>
      </c>
      <c r="G6594">
        <f>IF($A6594="","",Tienda_3!C1794)</f>
        <v>228700</v>
      </c>
      <c r="H6594">
        <f>IF($A6594="","",Tienda_3!D1794)</f>
        <v>10400</v>
      </c>
      <c r="I6594">
        <f>IF($A6594="","",Tienda_3!H1794)</f>
        <v>5</v>
      </c>
      <c r="J6594">
        <f>IF($A6594="",0,IF(AND(OR('Cuadro-de-mando'!$B$4="(Todas)",'Cuadro-de-mando'!$B$4=$A6594),OR('Cuadro-de-mando'!$E$4="(Todas)",'Cuadro-de-mando'!$E$4=$B6594),OR('Cuadro-de-mando'!$H$4="(Todas)",'Cuadro-de-mando'!$H$4=$C6594),OR('Cuadro-de-mando'!$K$4="(Todas)",'Cuadro-de-mando'!$K$4=$E6594),OR('Cuadro-de-mando'!$N$4="(Todos)",'Cuadro-de-mando'!$N$4=$F6594)),1,0))</f>
        <v>1</v>
      </c>
    </row>
    <row r="6595" spans="1:10" x14ac:dyDescent="0.25">
      <c r="A6595" t="str">
        <f>IF(Tienda_3!$A1795="","","Tienda 3")</f>
        <v>Tienda 3</v>
      </c>
      <c r="B6595" t="str">
        <f>IF($A6595="","",Tienda_3!B1795)</f>
        <v>Electrodomésticos</v>
      </c>
      <c r="C6595" t="str">
        <f>IF($A6595="","",Tienda_3!G1795)</f>
        <v>Bogotá</v>
      </c>
      <c r="D6595" t="str">
        <f>IF($A6595="","",Tienda_3!F1795)</f>
        <v>Juan Fernandez</v>
      </c>
      <c r="E6595" t="str">
        <f>IF($A6595="","",Tienda_3!I1795)</f>
        <v>Tarjeta de crédito</v>
      </c>
      <c r="F6595">
        <f>IF($A6595="","",VALUE(RIGHT(Tienda_3!E1795,4)))</f>
        <v>2022</v>
      </c>
      <c r="G6595">
        <f>IF($A6595="","",Tienda_3!C1795)</f>
        <v>1465500</v>
      </c>
      <c r="H6595">
        <f>IF($A6595="","",Tienda_3!D1795)</f>
        <v>78200</v>
      </c>
      <c r="I6595">
        <f>IF($A6595="","",Tienda_3!H1795)</f>
        <v>5</v>
      </c>
      <c r="J6595">
        <f>IF($A6595="",0,IF(AND(OR('Cuadro-de-mando'!$B$4="(Todas)",'Cuadro-de-mando'!$B$4=$A6595),OR('Cuadro-de-mando'!$E$4="(Todas)",'Cuadro-de-mando'!$E$4=$B6595),OR('Cuadro-de-mando'!$H$4="(Todas)",'Cuadro-de-mando'!$H$4=$C6595),OR('Cuadro-de-mando'!$K$4="(Todas)",'Cuadro-de-mando'!$K$4=$E6595),OR('Cuadro-de-mando'!$N$4="(Todos)",'Cuadro-de-mando'!$N$4=$F6595)),1,0))</f>
        <v>1</v>
      </c>
    </row>
    <row r="6596" spans="1:10" x14ac:dyDescent="0.25">
      <c r="A6596" t="str">
        <f>IF(Tienda_3!$A1796="","","Tienda 3")</f>
        <v>Tienda 3</v>
      </c>
      <c r="B6596" t="str">
        <f>IF($A6596="","",Tienda_3!B1796)</f>
        <v>Electrodomésticos</v>
      </c>
      <c r="C6596" t="str">
        <f>IF($A6596="","",Tienda_3!G1796)</f>
        <v>Bogotá</v>
      </c>
      <c r="D6596" t="str">
        <f>IF($A6596="","",Tienda_3!F1796)</f>
        <v>Rafael Acosta</v>
      </c>
      <c r="E6596" t="str">
        <f>IF($A6596="","",Tienda_3!I1796)</f>
        <v>Tarjeta de crédito</v>
      </c>
      <c r="F6596">
        <f>IF($A6596="","",VALUE(RIGHT(Tienda_3!E1796,4)))</f>
        <v>2022</v>
      </c>
      <c r="G6596">
        <f>IF($A6596="","",Tienda_3!C1796)</f>
        <v>1335500</v>
      </c>
      <c r="H6596">
        <f>IF($A6596="","",Tienda_3!D1796)</f>
        <v>71800</v>
      </c>
      <c r="I6596">
        <f>IF($A6596="","",Tienda_3!H1796)</f>
        <v>4</v>
      </c>
      <c r="J6596">
        <f>IF($A6596="",0,IF(AND(OR('Cuadro-de-mando'!$B$4="(Todas)",'Cuadro-de-mando'!$B$4=$A6596),OR('Cuadro-de-mando'!$E$4="(Todas)",'Cuadro-de-mando'!$E$4=$B6596),OR('Cuadro-de-mando'!$H$4="(Todas)",'Cuadro-de-mando'!$H$4=$C6596),OR('Cuadro-de-mando'!$K$4="(Todas)",'Cuadro-de-mando'!$K$4=$E6596),OR('Cuadro-de-mando'!$N$4="(Todos)",'Cuadro-de-mando'!$N$4=$F6596)),1,0))</f>
        <v>1</v>
      </c>
    </row>
    <row r="6597" spans="1:10" x14ac:dyDescent="0.25">
      <c r="A6597" t="str">
        <f>IF(Tienda_3!$A1797="","","Tienda 3")</f>
        <v>Tienda 3</v>
      </c>
      <c r="B6597" t="str">
        <f>IF($A6597="","",Tienda_3!B1797)</f>
        <v>Libros</v>
      </c>
      <c r="C6597" t="str">
        <f>IF($A6597="","",Tienda_3!G1797)</f>
        <v>Medellín</v>
      </c>
      <c r="D6597" t="str">
        <f>IF($A6597="","",Tienda_3!F1797)</f>
        <v>Santiago Silva</v>
      </c>
      <c r="E6597" t="str">
        <f>IF($A6597="","",Tienda_3!I1797)</f>
        <v>Tarjeta de crédito</v>
      </c>
      <c r="F6597">
        <f>IF($A6597="","",VALUE(RIGHT(Tienda_3!E1797,4)))</f>
        <v>2021</v>
      </c>
      <c r="G6597">
        <f>IF($A6597="","",Tienda_3!C1797)</f>
        <v>36300</v>
      </c>
      <c r="H6597">
        <f>IF($A6597="","",Tienda_3!D1797)</f>
        <v>0</v>
      </c>
      <c r="I6597">
        <f>IF($A6597="","",Tienda_3!H1797)</f>
        <v>5</v>
      </c>
      <c r="J6597">
        <f>IF($A6597="",0,IF(AND(OR('Cuadro-de-mando'!$B$4="(Todas)",'Cuadro-de-mando'!$B$4=$A6597),OR('Cuadro-de-mando'!$E$4="(Todas)",'Cuadro-de-mando'!$E$4=$B6597),OR('Cuadro-de-mando'!$H$4="(Todas)",'Cuadro-de-mando'!$H$4=$C6597),OR('Cuadro-de-mando'!$K$4="(Todas)",'Cuadro-de-mando'!$K$4=$E6597),OR('Cuadro-de-mando'!$N$4="(Todos)",'Cuadro-de-mando'!$N$4=$F6597)),1,0))</f>
        <v>1</v>
      </c>
    </row>
    <row r="6598" spans="1:10" x14ac:dyDescent="0.25">
      <c r="A6598" t="str">
        <f>IF(Tienda_3!$A1798="","","Tienda 3")</f>
        <v>Tienda 3</v>
      </c>
      <c r="B6598" t="str">
        <f>IF($A6598="","",Tienda_3!B1798)</f>
        <v>Electrónicos</v>
      </c>
      <c r="C6598" t="str">
        <f>IF($A6598="","",Tienda_3!G1798)</f>
        <v>Bogotá</v>
      </c>
      <c r="D6598" t="str">
        <f>IF($A6598="","",Tienda_3!F1798)</f>
        <v>Juan Fernandez</v>
      </c>
      <c r="E6598" t="str">
        <f>IF($A6598="","",Tienda_3!I1798)</f>
        <v>Tarjeta de crédito</v>
      </c>
      <c r="F6598">
        <f>IF($A6598="","",VALUE(RIGHT(Tienda_3!E1798,4)))</f>
        <v>2020</v>
      </c>
      <c r="G6598">
        <f>IF($A6598="","",Tienda_3!C1798)</f>
        <v>2505700</v>
      </c>
      <c r="H6598">
        <f>IF($A6598="","",Tienda_3!D1798)</f>
        <v>135800</v>
      </c>
      <c r="I6598">
        <f>IF($A6598="","",Tienda_3!H1798)</f>
        <v>5</v>
      </c>
      <c r="J6598">
        <f>IF($A6598="",0,IF(AND(OR('Cuadro-de-mando'!$B$4="(Todas)",'Cuadro-de-mando'!$B$4=$A6598),OR('Cuadro-de-mando'!$E$4="(Todas)",'Cuadro-de-mando'!$E$4=$B6598),OR('Cuadro-de-mando'!$H$4="(Todas)",'Cuadro-de-mando'!$H$4=$C6598),OR('Cuadro-de-mando'!$K$4="(Todas)",'Cuadro-de-mando'!$K$4=$E6598),OR('Cuadro-de-mando'!$N$4="(Todos)",'Cuadro-de-mando'!$N$4=$F6598)),1,0))</f>
        <v>1</v>
      </c>
    </row>
    <row r="6599" spans="1:10" x14ac:dyDescent="0.25">
      <c r="A6599" t="str">
        <f>IF(Tienda_3!$A1799="","","Tienda 3")</f>
        <v>Tienda 3</v>
      </c>
      <c r="B6599" t="str">
        <f>IF($A6599="","",Tienda_3!B1799)</f>
        <v>Deportes y diversión</v>
      </c>
      <c r="C6599" t="str">
        <f>IF($A6599="","",Tienda_3!G1799)</f>
        <v>Medellín</v>
      </c>
      <c r="D6599" t="str">
        <f>IF($A6599="","",Tienda_3!F1799)</f>
        <v>Lucas Olivera</v>
      </c>
      <c r="E6599" t="str">
        <f>IF($A6599="","",Tienda_3!I1799)</f>
        <v>Tarjeta de crédito</v>
      </c>
      <c r="F6599">
        <f>IF($A6599="","",VALUE(RIGHT(Tienda_3!E1799,4)))</f>
        <v>2020</v>
      </c>
      <c r="G6599">
        <f>IF($A6599="","",Tienda_3!C1799)</f>
        <v>45500</v>
      </c>
      <c r="H6599">
        <f>IF($A6599="","",Tienda_3!D1799)</f>
        <v>3100</v>
      </c>
      <c r="I6599">
        <f>IF($A6599="","",Tienda_3!H1799)</f>
        <v>5</v>
      </c>
      <c r="J6599">
        <f>IF($A6599="",0,IF(AND(OR('Cuadro-de-mando'!$B$4="(Todas)",'Cuadro-de-mando'!$B$4=$A6599),OR('Cuadro-de-mando'!$E$4="(Todas)",'Cuadro-de-mando'!$E$4=$B6599),OR('Cuadro-de-mando'!$H$4="(Todas)",'Cuadro-de-mando'!$H$4=$C6599),OR('Cuadro-de-mando'!$K$4="(Todas)",'Cuadro-de-mando'!$K$4=$E6599),OR('Cuadro-de-mando'!$N$4="(Todos)",'Cuadro-de-mando'!$N$4=$F6599)),1,0))</f>
        <v>1</v>
      </c>
    </row>
    <row r="6600" spans="1:10" x14ac:dyDescent="0.25">
      <c r="A6600" t="str">
        <f>IF(Tienda_3!$A1800="","","Tienda 3")</f>
        <v>Tienda 3</v>
      </c>
      <c r="B6600" t="str">
        <f>IF($A6600="","",Tienda_3!B1800)</f>
        <v>Juguetes</v>
      </c>
      <c r="C6600" t="str">
        <f>IF($A6600="","",Tienda_3!G1800)</f>
        <v>Bogotá</v>
      </c>
      <c r="D6600" t="str">
        <f>IF($A6600="","",Tienda_3!F1800)</f>
        <v>Rafael Acosta</v>
      </c>
      <c r="E6600" t="str">
        <f>IF($A6600="","",Tienda_3!I1800)</f>
        <v>Tarjeta de crédito</v>
      </c>
      <c r="F6600">
        <f>IF($A6600="","",VALUE(RIGHT(Tienda_3!E1800,4)))</f>
        <v>2021</v>
      </c>
      <c r="G6600">
        <f>IF($A6600="","",Tienda_3!C1800)</f>
        <v>19400</v>
      </c>
      <c r="H6600">
        <f>IF($A6600="","",Tienda_3!D1800)</f>
        <v>0</v>
      </c>
      <c r="I6600">
        <f>IF($A6600="","",Tienda_3!H1800)</f>
        <v>5</v>
      </c>
      <c r="J6600">
        <f>IF($A6600="",0,IF(AND(OR('Cuadro-de-mando'!$B$4="(Todas)",'Cuadro-de-mando'!$B$4=$A6600),OR('Cuadro-de-mando'!$E$4="(Todas)",'Cuadro-de-mando'!$E$4=$B6600),OR('Cuadro-de-mando'!$H$4="(Todas)",'Cuadro-de-mando'!$H$4=$C6600),OR('Cuadro-de-mando'!$K$4="(Todas)",'Cuadro-de-mando'!$K$4=$E6600),OR('Cuadro-de-mando'!$N$4="(Todos)",'Cuadro-de-mando'!$N$4=$F6600)),1,0))</f>
        <v>1</v>
      </c>
    </row>
    <row r="6601" spans="1:10" x14ac:dyDescent="0.25">
      <c r="A6601" t="str">
        <f>IF(Tienda_3!$A1801="","","Tienda 3")</f>
        <v>Tienda 3</v>
      </c>
      <c r="B6601" t="str">
        <f>IF($A6601="","",Tienda_3!B1801)</f>
        <v>Artículos para el hogar</v>
      </c>
      <c r="C6601" t="str">
        <f>IF($A6601="","",Tienda_3!G1801)</f>
        <v>Medellín</v>
      </c>
      <c r="D6601" t="str">
        <f>IF($A6601="","",Tienda_3!F1801)</f>
        <v>Lucas Olivera</v>
      </c>
      <c r="E6601" t="str">
        <f>IF($A6601="","",Tienda_3!I1801)</f>
        <v>Tarjeta de crédito</v>
      </c>
      <c r="F6601">
        <f>IF($A6601="","",VALUE(RIGHT(Tienda_3!E1801,4)))</f>
        <v>2021</v>
      </c>
      <c r="G6601">
        <f>IF($A6601="","",Tienda_3!C1801)</f>
        <v>220800</v>
      </c>
      <c r="H6601">
        <f>IF($A6601="","",Tienda_3!D1801)</f>
        <v>12800</v>
      </c>
      <c r="I6601">
        <f>IF($A6601="","",Tienda_3!H1801)</f>
        <v>5</v>
      </c>
      <c r="J6601">
        <f>IF($A6601="",0,IF(AND(OR('Cuadro-de-mando'!$B$4="(Todas)",'Cuadro-de-mando'!$B$4=$A6601),OR('Cuadro-de-mando'!$E$4="(Todas)",'Cuadro-de-mando'!$E$4=$B6601),OR('Cuadro-de-mando'!$H$4="(Todas)",'Cuadro-de-mando'!$H$4=$C6601),OR('Cuadro-de-mando'!$K$4="(Todas)",'Cuadro-de-mando'!$K$4=$E6601),OR('Cuadro-de-mando'!$N$4="(Todos)",'Cuadro-de-mando'!$N$4=$F6601)),1,0))</f>
        <v>1</v>
      </c>
    </row>
    <row r="6602" spans="1:10" x14ac:dyDescent="0.25">
      <c r="A6602" t="str">
        <f>IF(Tienda_3!$A1802="","","Tienda 3")</f>
        <v>Tienda 3</v>
      </c>
      <c r="B6602" t="str">
        <f>IF($A6602="","",Tienda_3!B1802)</f>
        <v>Instrumentos musicales</v>
      </c>
      <c r="C6602" t="str">
        <f>IF($A6602="","",Tienda_3!G1802)</f>
        <v>Medellín</v>
      </c>
      <c r="D6602" t="str">
        <f>IF($A6602="","",Tienda_3!F1802)</f>
        <v>Mariana Herrera</v>
      </c>
      <c r="E6602" t="str">
        <f>IF($A6602="","",Tienda_3!I1802)</f>
        <v>Tarjeta de crédito</v>
      </c>
      <c r="F6602">
        <f>IF($A6602="","",VALUE(RIGHT(Tienda_3!E1802,4)))</f>
        <v>2021</v>
      </c>
      <c r="G6602">
        <f>IF($A6602="","",Tienda_3!C1802)</f>
        <v>485900</v>
      </c>
      <c r="H6602">
        <f>IF($A6602="","",Tienda_3!D1802)</f>
        <v>24100</v>
      </c>
      <c r="I6602">
        <f>IF($A6602="","",Tienda_3!H1802)</f>
        <v>3</v>
      </c>
      <c r="J6602">
        <f>IF($A6602="",0,IF(AND(OR('Cuadro-de-mando'!$B$4="(Todas)",'Cuadro-de-mando'!$B$4=$A6602),OR('Cuadro-de-mando'!$E$4="(Todas)",'Cuadro-de-mando'!$E$4=$B6602),OR('Cuadro-de-mando'!$H$4="(Todas)",'Cuadro-de-mando'!$H$4=$C6602),OR('Cuadro-de-mando'!$K$4="(Todas)",'Cuadro-de-mando'!$K$4=$E6602),OR('Cuadro-de-mando'!$N$4="(Todos)",'Cuadro-de-mando'!$N$4=$F6602)),1,0))</f>
        <v>1</v>
      </c>
    </row>
    <row r="6603" spans="1:10" x14ac:dyDescent="0.25">
      <c r="A6603" t="str">
        <f>IF(Tienda_3!$A1803="","","Tienda 3")</f>
        <v>Tienda 3</v>
      </c>
      <c r="B6603" t="str">
        <f>IF($A6603="","",Tienda_3!B1803)</f>
        <v>Electrónicos</v>
      </c>
      <c r="C6603" t="str">
        <f>IF($A6603="","",Tienda_3!G1803)</f>
        <v>Riohacha</v>
      </c>
      <c r="D6603" t="str">
        <f>IF($A6603="","",Tienda_3!F1803)</f>
        <v>Pedro Gomez</v>
      </c>
      <c r="E6603" t="str">
        <f>IF($A6603="","",Tienda_3!I1803)</f>
        <v>Tarjeta de crédito</v>
      </c>
      <c r="F6603">
        <f>IF($A6603="","",VALUE(RIGHT(Tienda_3!E1803,4)))</f>
        <v>2020</v>
      </c>
      <c r="G6603">
        <f>IF($A6603="","",Tienda_3!C1803)</f>
        <v>1497700</v>
      </c>
      <c r="H6603">
        <f>IF($A6603="","",Tienda_3!D1803)</f>
        <v>80100</v>
      </c>
      <c r="I6603">
        <f>IF($A6603="","",Tienda_3!H1803)</f>
        <v>5</v>
      </c>
      <c r="J6603">
        <f>IF($A6603="",0,IF(AND(OR('Cuadro-de-mando'!$B$4="(Todas)",'Cuadro-de-mando'!$B$4=$A6603),OR('Cuadro-de-mando'!$E$4="(Todas)",'Cuadro-de-mando'!$E$4=$B6603),OR('Cuadro-de-mando'!$H$4="(Todas)",'Cuadro-de-mando'!$H$4=$C6603),OR('Cuadro-de-mando'!$K$4="(Todas)",'Cuadro-de-mando'!$K$4=$E6603),OR('Cuadro-de-mando'!$N$4="(Todos)",'Cuadro-de-mando'!$N$4=$F6603)),1,0))</f>
        <v>1</v>
      </c>
    </row>
    <row r="6604" spans="1:10" x14ac:dyDescent="0.25">
      <c r="A6604" t="str">
        <f>IF(Tienda_3!$A1804="","","Tienda 3")</f>
        <v>Tienda 3</v>
      </c>
      <c r="B6604" t="str">
        <f>IF($A6604="","",Tienda_3!B1804)</f>
        <v>Artículos para el hogar</v>
      </c>
      <c r="C6604" t="str">
        <f>IF($A6604="","",Tienda_3!G1804)</f>
        <v>Medellín</v>
      </c>
      <c r="D6604" t="str">
        <f>IF($A6604="","",Tienda_3!F1804)</f>
        <v>Rafael Acosta</v>
      </c>
      <c r="E6604" t="str">
        <f>IF($A6604="","",Tienda_3!I1804)</f>
        <v>Tarjeta de crédito</v>
      </c>
      <c r="F6604">
        <f>IF($A6604="","",VALUE(RIGHT(Tienda_3!E1804,4)))</f>
        <v>2022</v>
      </c>
      <c r="G6604">
        <f>IF($A6604="","",Tienda_3!C1804)</f>
        <v>34800</v>
      </c>
      <c r="H6604">
        <f>IF($A6604="","",Tienda_3!D1804)</f>
        <v>8700</v>
      </c>
      <c r="I6604">
        <f>IF($A6604="","",Tienda_3!H1804)</f>
        <v>5</v>
      </c>
      <c r="J6604">
        <f>IF($A6604="",0,IF(AND(OR('Cuadro-de-mando'!$B$4="(Todas)",'Cuadro-de-mando'!$B$4=$A6604),OR('Cuadro-de-mando'!$E$4="(Todas)",'Cuadro-de-mando'!$E$4=$B6604),OR('Cuadro-de-mando'!$H$4="(Todas)",'Cuadro-de-mando'!$H$4=$C6604),OR('Cuadro-de-mando'!$K$4="(Todas)",'Cuadro-de-mando'!$K$4=$E6604),OR('Cuadro-de-mando'!$N$4="(Todos)",'Cuadro-de-mando'!$N$4=$F6604)),1,0))</f>
        <v>1</v>
      </c>
    </row>
    <row r="6605" spans="1:10" x14ac:dyDescent="0.25">
      <c r="A6605" t="str">
        <f>IF(Tienda_3!$A1805="","","Tienda 3")</f>
        <v>Tienda 3</v>
      </c>
      <c r="B6605" t="str">
        <f>IF($A6605="","",Tienda_3!B1805)</f>
        <v>Muebles</v>
      </c>
      <c r="C6605" t="str">
        <f>IF($A6605="","",Tienda_3!G1805)</f>
        <v>Cali</v>
      </c>
      <c r="D6605" t="str">
        <f>IF($A6605="","",Tienda_3!F1805)</f>
        <v>Camila Rivera</v>
      </c>
      <c r="E6605" t="str">
        <f>IF($A6605="","",Tienda_3!I1805)</f>
        <v>Tarjeta de crédito</v>
      </c>
      <c r="F6605">
        <f>IF($A6605="","",VALUE(RIGHT(Tienda_3!E1805,4)))</f>
        <v>2020</v>
      </c>
      <c r="G6605">
        <f>IF($A6605="","",Tienda_3!C1805)</f>
        <v>462000</v>
      </c>
      <c r="H6605">
        <f>IF($A6605="","",Tienda_3!D1805)</f>
        <v>25300</v>
      </c>
      <c r="I6605">
        <f>IF($A6605="","",Tienda_3!H1805)</f>
        <v>5</v>
      </c>
      <c r="J6605">
        <f>IF($A6605="",0,IF(AND(OR('Cuadro-de-mando'!$B$4="(Todas)",'Cuadro-de-mando'!$B$4=$A6605),OR('Cuadro-de-mando'!$E$4="(Todas)",'Cuadro-de-mando'!$E$4=$B6605),OR('Cuadro-de-mando'!$H$4="(Todas)",'Cuadro-de-mando'!$H$4=$C6605),OR('Cuadro-de-mando'!$K$4="(Todas)",'Cuadro-de-mando'!$K$4=$E6605),OR('Cuadro-de-mando'!$N$4="(Todos)",'Cuadro-de-mando'!$N$4=$F6605)),1,0))</f>
        <v>1</v>
      </c>
    </row>
    <row r="6606" spans="1:10" x14ac:dyDescent="0.25">
      <c r="A6606" t="str">
        <f>IF(Tienda_3!$A1806="","","Tienda 3")</f>
        <v>Tienda 3</v>
      </c>
      <c r="B6606" t="str">
        <f>IF($A6606="","",Tienda_3!B1806)</f>
        <v>Electrodomésticos</v>
      </c>
      <c r="C6606" t="str">
        <f>IF($A6606="","",Tienda_3!G1806)</f>
        <v>Bogotá</v>
      </c>
      <c r="D6606" t="str">
        <f>IF($A6606="","",Tienda_3!F1806)</f>
        <v>Juliana Costa</v>
      </c>
      <c r="E6606" t="str">
        <f>IF($A6606="","",Tienda_3!I1806)</f>
        <v>Tarjeta de crédito</v>
      </c>
      <c r="F6606">
        <f>IF($A6606="","",VALUE(RIGHT(Tienda_3!E1806,4)))</f>
        <v>2020</v>
      </c>
      <c r="G6606">
        <f>IF($A6606="","",Tienda_3!C1806)</f>
        <v>543700</v>
      </c>
      <c r="H6606">
        <f>IF($A6606="","",Tienda_3!D1806)</f>
        <v>29300</v>
      </c>
      <c r="I6606">
        <f>IF($A6606="","",Tienda_3!H1806)</f>
        <v>1</v>
      </c>
      <c r="J6606">
        <f>IF($A6606="",0,IF(AND(OR('Cuadro-de-mando'!$B$4="(Todas)",'Cuadro-de-mando'!$B$4=$A6606),OR('Cuadro-de-mando'!$E$4="(Todas)",'Cuadro-de-mando'!$E$4=$B6606),OR('Cuadro-de-mando'!$H$4="(Todas)",'Cuadro-de-mando'!$H$4=$C6606),OR('Cuadro-de-mando'!$K$4="(Todas)",'Cuadro-de-mando'!$K$4=$E6606),OR('Cuadro-de-mando'!$N$4="(Todos)",'Cuadro-de-mando'!$N$4=$F6606)),1,0))</f>
        <v>1</v>
      </c>
    </row>
    <row r="6607" spans="1:10" x14ac:dyDescent="0.25">
      <c r="A6607" t="str">
        <f>IF(Tienda_3!$A1807="","","Tienda 3")</f>
        <v>Tienda 3</v>
      </c>
      <c r="B6607" t="str">
        <f>IF($A6607="","",Tienda_3!B1807)</f>
        <v>Libros</v>
      </c>
      <c r="C6607" t="str">
        <f>IF($A6607="","",Tienda_3!G1807)</f>
        <v>Medellín</v>
      </c>
      <c r="D6607" t="str">
        <f>IF($A6607="","",Tienda_3!F1807)</f>
        <v>Lucas Olivera</v>
      </c>
      <c r="E6607" t="str">
        <f>IF($A6607="","",Tienda_3!I1807)</f>
        <v>Nequi</v>
      </c>
      <c r="F6607">
        <f>IF($A6607="","",VALUE(RIGHT(Tienda_3!E1807,4)))</f>
        <v>2020</v>
      </c>
      <c r="G6607">
        <f>IF($A6607="","",Tienda_3!C1807)</f>
        <v>52500</v>
      </c>
      <c r="H6607">
        <f>IF($A6607="","",Tienda_3!D1807)</f>
        <v>3200</v>
      </c>
      <c r="I6607">
        <f>IF($A6607="","",Tienda_3!H1807)</f>
        <v>1</v>
      </c>
      <c r="J6607">
        <f>IF($A6607="",0,IF(AND(OR('Cuadro-de-mando'!$B$4="(Todas)",'Cuadro-de-mando'!$B$4=$A6607),OR('Cuadro-de-mando'!$E$4="(Todas)",'Cuadro-de-mando'!$E$4=$B6607),OR('Cuadro-de-mando'!$H$4="(Todas)",'Cuadro-de-mando'!$H$4=$C6607),OR('Cuadro-de-mando'!$K$4="(Todas)",'Cuadro-de-mando'!$K$4=$E6607),OR('Cuadro-de-mando'!$N$4="(Todos)",'Cuadro-de-mando'!$N$4=$F6607)),1,0))</f>
        <v>1</v>
      </c>
    </row>
    <row r="6608" spans="1:10" x14ac:dyDescent="0.25">
      <c r="A6608" t="str">
        <f>IF(Tienda_3!$A1808="","","Tienda 3")</f>
        <v>Tienda 3</v>
      </c>
      <c r="B6608" t="str">
        <f>IF($A6608="","",Tienda_3!B1808)</f>
        <v>Electrodomésticos</v>
      </c>
      <c r="C6608" t="str">
        <f>IF($A6608="","",Tienda_3!G1808)</f>
        <v>Bogotá</v>
      </c>
      <c r="D6608" t="str">
        <f>IF($A6608="","",Tienda_3!F1808)</f>
        <v>Lucas Olivera</v>
      </c>
      <c r="E6608" t="str">
        <f>IF($A6608="","",Tienda_3!I1808)</f>
        <v>Tarjeta de crédito</v>
      </c>
      <c r="F6608">
        <f>IF($A6608="","",VALUE(RIGHT(Tienda_3!E1808,4)))</f>
        <v>2021</v>
      </c>
      <c r="G6608">
        <f>IF($A6608="","",Tienda_3!C1808)</f>
        <v>832400</v>
      </c>
      <c r="H6608">
        <f>IF($A6608="","",Tienda_3!D1808)</f>
        <v>44500</v>
      </c>
      <c r="I6608">
        <f>IF($A6608="","",Tienda_3!H1808)</f>
        <v>5</v>
      </c>
      <c r="J6608">
        <f>IF($A6608="",0,IF(AND(OR('Cuadro-de-mando'!$B$4="(Todas)",'Cuadro-de-mando'!$B$4=$A6608),OR('Cuadro-de-mando'!$E$4="(Todas)",'Cuadro-de-mando'!$E$4=$B6608),OR('Cuadro-de-mando'!$H$4="(Todas)",'Cuadro-de-mando'!$H$4=$C6608),OR('Cuadro-de-mando'!$K$4="(Todas)",'Cuadro-de-mando'!$K$4=$E6608),OR('Cuadro-de-mando'!$N$4="(Todos)",'Cuadro-de-mando'!$N$4=$F6608)),1,0))</f>
        <v>1</v>
      </c>
    </row>
    <row r="6609" spans="1:10" x14ac:dyDescent="0.25">
      <c r="A6609" t="str">
        <f>IF(Tienda_3!$A1809="","","Tienda 3")</f>
        <v>Tienda 3</v>
      </c>
      <c r="B6609" t="str">
        <f>IF($A6609="","",Tienda_3!B1809)</f>
        <v>Libros</v>
      </c>
      <c r="C6609" t="str">
        <f>IF($A6609="","",Tienda_3!G1809)</f>
        <v>Bogotá</v>
      </c>
      <c r="D6609" t="str">
        <f>IF($A6609="","",Tienda_3!F1809)</f>
        <v>Juan Fernandez</v>
      </c>
      <c r="E6609" t="str">
        <f>IF($A6609="","",Tienda_3!I1809)</f>
        <v>Tarjeta de crédito</v>
      </c>
      <c r="F6609">
        <f>IF($A6609="","",VALUE(RIGHT(Tienda_3!E1809,4)))</f>
        <v>2020</v>
      </c>
      <c r="G6609">
        <f>IF($A6609="","",Tienda_3!C1809)</f>
        <v>55700</v>
      </c>
      <c r="H6609">
        <f>IF($A6609="","",Tienda_3!D1809)</f>
        <v>1200</v>
      </c>
      <c r="I6609">
        <f>IF($A6609="","",Tienda_3!H1809)</f>
        <v>5</v>
      </c>
      <c r="J6609">
        <f>IF($A6609="",0,IF(AND(OR('Cuadro-de-mando'!$B$4="(Todas)",'Cuadro-de-mando'!$B$4=$A6609),OR('Cuadro-de-mando'!$E$4="(Todas)",'Cuadro-de-mando'!$E$4=$B6609),OR('Cuadro-de-mando'!$H$4="(Todas)",'Cuadro-de-mando'!$H$4=$C6609),OR('Cuadro-de-mando'!$K$4="(Todas)",'Cuadro-de-mando'!$K$4=$E6609),OR('Cuadro-de-mando'!$N$4="(Todos)",'Cuadro-de-mando'!$N$4=$F6609)),1,0))</f>
        <v>1</v>
      </c>
    </row>
    <row r="6610" spans="1:10" x14ac:dyDescent="0.25">
      <c r="A6610" t="str">
        <f>IF(Tienda_3!$A1810="","","Tienda 3")</f>
        <v>Tienda 3</v>
      </c>
      <c r="B6610" t="str">
        <f>IF($A6610="","",Tienda_3!B1810)</f>
        <v>Deportes y diversión</v>
      </c>
      <c r="C6610" t="str">
        <f>IF($A6610="","",Tienda_3!G1810)</f>
        <v>Bogotá</v>
      </c>
      <c r="D6610" t="str">
        <f>IF($A6610="","",Tienda_3!F1810)</f>
        <v>Mariana Herrera</v>
      </c>
      <c r="E6610" t="str">
        <f>IF($A6610="","",Tienda_3!I1810)</f>
        <v>Tarjeta de crédito</v>
      </c>
      <c r="F6610">
        <f>IF($A6610="","",VALUE(RIGHT(Tienda_3!E1810,4)))</f>
        <v>2020</v>
      </c>
      <c r="G6610">
        <f>IF($A6610="","",Tienda_3!C1810)</f>
        <v>268700</v>
      </c>
      <c r="H6610">
        <f>IF($A6610="","",Tienda_3!D1810)</f>
        <v>14500</v>
      </c>
      <c r="I6610">
        <f>IF($A6610="","",Tienda_3!H1810)</f>
        <v>1</v>
      </c>
      <c r="J6610">
        <f>IF($A6610="",0,IF(AND(OR('Cuadro-de-mando'!$B$4="(Todas)",'Cuadro-de-mando'!$B$4=$A6610),OR('Cuadro-de-mando'!$E$4="(Todas)",'Cuadro-de-mando'!$E$4=$B6610),OR('Cuadro-de-mando'!$H$4="(Todas)",'Cuadro-de-mando'!$H$4=$C6610),OR('Cuadro-de-mando'!$K$4="(Todas)",'Cuadro-de-mando'!$K$4=$E6610),OR('Cuadro-de-mando'!$N$4="(Todos)",'Cuadro-de-mando'!$N$4=$F6610)),1,0))</f>
        <v>1</v>
      </c>
    </row>
    <row r="6611" spans="1:10" x14ac:dyDescent="0.25">
      <c r="A6611" t="str">
        <f>IF(Tienda_3!$A1811="","","Tienda 3")</f>
        <v>Tienda 3</v>
      </c>
      <c r="B6611" t="str">
        <f>IF($A6611="","",Tienda_3!B1811)</f>
        <v>Muebles</v>
      </c>
      <c r="C6611" t="str">
        <f>IF($A6611="","",Tienda_3!G1811)</f>
        <v>Medellín</v>
      </c>
      <c r="D6611" t="str">
        <f>IF($A6611="","",Tienda_3!F1811)</f>
        <v>Rafael Acosta</v>
      </c>
      <c r="E6611" t="str">
        <f>IF($A6611="","",Tienda_3!I1811)</f>
        <v>Tarjeta de crédito</v>
      </c>
      <c r="F6611">
        <f>IF($A6611="","",VALUE(RIGHT(Tienda_3!E1811,4)))</f>
        <v>2022</v>
      </c>
      <c r="G6611">
        <f>IF($A6611="","",Tienda_3!C1811)</f>
        <v>334100</v>
      </c>
      <c r="H6611">
        <f>IF($A6611="","",Tienda_3!D1811)</f>
        <v>16000</v>
      </c>
      <c r="I6611">
        <f>IF($A6611="","",Tienda_3!H1811)</f>
        <v>3</v>
      </c>
      <c r="J6611">
        <f>IF($A6611="",0,IF(AND(OR('Cuadro-de-mando'!$B$4="(Todas)",'Cuadro-de-mando'!$B$4=$A6611),OR('Cuadro-de-mando'!$E$4="(Todas)",'Cuadro-de-mando'!$E$4=$B6611),OR('Cuadro-de-mando'!$H$4="(Todas)",'Cuadro-de-mando'!$H$4=$C6611),OR('Cuadro-de-mando'!$K$4="(Todas)",'Cuadro-de-mando'!$K$4=$E6611),OR('Cuadro-de-mando'!$N$4="(Todos)",'Cuadro-de-mando'!$N$4=$F6611)),1,0))</f>
        <v>1</v>
      </c>
    </row>
    <row r="6612" spans="1:10" x14ac:dyDescent="0.25">
      <c r="A6612" t="str">
        <f>IF(Tienda_3!$A1812="","","Tienda 3")</f>
        <v>Tienda 3</v>
      </c>
      <c r="B6612" t="str">
        <f>IF($A6612="","",Tienda_3!B1812)</f>
        <v>Deportes y diversión</v>
      </c>
      <c r="C6612" t="str">
        <f>IF($A6612="","",Tienda_3!G1812)</f>
        <v>Medellín</v>
      </c>
      <c r="D6612" t="str">
        <f>IF($A6612="","",Tienda_3!F1812)</f>
        <v>Beatriz Morales</v>
      </c>
      <c r="E6612" t="str">
        <f>IF($A6612="","",Tienda_3!I1812)</f>
        <v>Tarjeta de crédito</v>
      </c>
      <c r="F6612">
        <f>IF($A6612="","",VALUE(RIGHT(Tienda_3!E1812,4)))</f>
        <v>2021</v>
      </c>
      <c r="G6612">
        <f>IF($A6612="","",Tienda_3!C1812)</f>
        <v>242900</v>
      </c>
      <c r="H6612">
        <f>IF($A6612="","",Tienda_3!D1812)</f>
        <v>13300</v>
      </c>
      <c r="I6612">
        <f>IF($A6612="","",Tienda_3!H1812)</f>
        <v>5</v>
      </c>
      <c r="J6612">
        <f>IF($A6612="",0,IF(AND(OR('Cuadro-de-mando'!$B$4="(Todas)",'Cuadro-de-mando'!$B$4=$A6612),OR('Cuadro-de-mando'!$E$4="(Todas)",'Cuadro-de-mando'!$E$4=$B6612),OR('Cuadro-de-mando'!$H$4="(Todas)",'Cuadro-de-mando'!$H$4=$C6612),OR('Cuadro-de-mando'!$K$4="(Todas)",'Cuadro-de-mando'!$K$4=$E6612),OR('Cuadro-de-mando'!$N$4="(Todos)",'Cuadro-de-mando'!$N$4=$F6612)),1,0))</f>
        <v>1</v>
      </c>
    </row>
    <row r="6613" spans="1:10" x14ac:dyDescent="0.25">
      <c r="A6613" t="str">
        <f>IF(Tienda_3!$A1813="","","Tienda 3")</f>
        <v>Tienda 3</v>
      </c>
      <c r="B6613" t="str">
        <f>IF($A6613="","",Tienda_3!B1813)</f>
        <v>Instrumentos musicales</v>
      </c>
      <c r="C6613" t="str">
        <f>IF($A6613="","",Tienda_3!G1813)</f>
        <v>Medellín</v>
      </c>
      <c r="D6613" t="str">
        <f>IF($A6613="","",Tienda_3!F1813)</f>
        <v>Blanca Ramirez</v>
      </c>
      <c r="E6613" t="str">
        <f>IF($A6613="","",Tienda_3!I1813)</f>
        <v>Tarjeta de crédito</v>
      </c>
      <c r="F6613">
        <f>IF($A6613="","",VALUE(RIGHT(Tienda_3!E1813,4)))</f>
        <v>2020</v>
      </c>
      <c r="G6613">
        <f>IF($A6613="","",Tienda_3!C1813)</f>
        <v>192500</v>
      </c>
      <c r="H6613">
        <f>IF($A6613="","",Tienda_3!D1813)</f>
        <v>8400</v>
      </c>
      <c r="I6613">
        <f>IF($A6613="","",Tienda_3!H1813)</f>
        <v>5</v>
      </c>
      <c r="J6613">
        <f>IF($A6613="",0,IF(AND(OR('Cuadro-de-mando'!$B$4="(Todas)",'Cuadro-de-mando'!$B$4=$A6613),OR('Cuadro-de-mando'!$E$4="(Todas)",'Cuadro-de-mando'!$E$4=$B6613),OR('Cuadro-de-mando'!$H$4="(Todas)",'Cuadro-de-mando'!$H$4=$C6613),OR('Cuadro-de-mando'!$K$4="(Todas)",'Cuadro-de-mando'!$K$4=$E6613),OR('Cuadro-de-mando'!$N$4="(Todos)",'Cuadro-de-mando'!$N$4=$F6613)),1,0))</f>
        <v>1</v>
      </c>
    </row>
    <row r="6614" spans="1:10" x14ac:dyDescent="0.25">
      <c r="A6614" t="str">
        <f>IF(Tienda_3!$A1814="","","Tienda 3")</f>
        <v>Tienda 3</v>
      </c>
      <c r="B6614" t="str">
        <f>IF($A6614="","",Tienda_3!B1814)</f>
        <v>Muebles</v>
      </c>
      <c r="C6614" t="str">
        <f>IF($A6614="","",Tienda_3!G1814)</f>
        <v>Bogotá</v>
      </c>
      <c r="D6614" t="str">
        <f>IF($A6614="","",Tienda_3!F1814)</f>
        <v>Rafael Acosta</v>
      </c>
      <c r="E6614" t="str">
        <f>IF($A6614="","",Tienda_3!I1814)</f>
        <v>Nequi</v>
      </c>
      <c r="F6614">
        <f>IF($A6614="","",VALUE(RIGHT(Tienda_3!E1814,4)))</f>
        <v>2021</v>
      </c>
      <c r="G6614">
        <f>IF($A6614="","",Tienda_3!C1814)</f>
        <v>725300</v>
      </c>
      <c r="H6614">
        <f>IF($A6614="","",Tienda_3!D1814)</f>
        <v>39000</v>
      </c>
      <c r="I6614">
        <f>IF($A6614="","",Tienda_3!H1814)</f>
        <v>1</v>
      </c>
      <c r="J6614">
        <f>IF($A6614="",0,IF(AND(OR('Cuadro-de-mando'!$B$4="(Todas)",'Cuadro-de-mando'!$B$4=$A6614),OR('Cuadro-de-mando'!$E$4="(Todas)",'Cuadro-de-mando'!$E$4=$B6614),OR('Cuadro-de-mando'!$H$4="(Todas)",'Cuadro-de-mando'!$H$4=$C6614),OR('Cuadro-de-mando'!$K$4="(Todas)",'Cuadro-de-mando'!$K$4=$E6614),OR('Cuadro-de-mando'!$N$4="(Todos)",'Cuadro-de-mando'!$N$4=$F6614)),1,0))</f>
        <v>1</v>
      </c>
    </row>
    <row r="6615" spans="1:10" x14ac:dyDescent="0.25">
      <c r="A6615" t="str">
        <f>IF(Tienda_3!$A1815="","","Tienda 3")</f>
        <v>Tienda 3</v>
      </c>
      <c r="B6615" t="str">
        <f>IF($A6615="","",Tienda_3!B1815)</f>
        <v>Libros</v>
      </c>
      <c r="C6615" t="str">
        <f>IF($A6615="","",Tienda_3!G1815)</f>
        <v>Pereira</v>
      </c>
      <c r="D6615" t="str">
        <f>IF($A6615="","",Tienda_3!F1815)</f>
        <v>Mariana Herrera</v>
      </c>
      <c r="E6615" t="str">
        <f>IF($A6615="","",Tienda_3!I1815)</f>
        <v>Nequi</v>
      </c>
      <c r="F6615">
        <f>IF($A6615="","",VALUE(RIGHT(Tienda_3!E1815,4)))</f>
        <v>2022</v>
      </c>
      <c r="G6615">
        <f>IF($A6615="","",Tienda_3!C1815)</f>
        <v>63200</v>
      </c>
      <c r="H6615">
        <f>IF($A6615="","",Tienda_3!D1815)</f>
        <v>3600</v>
      </c>
      <c r="I6615">
        <f>IF($A6615="","",Tienda_3!H1815)</f>
        <v>2</v>
      </c>
      <c r="J6615">
        <f>IF($A6615="",0,IF(AND(OR('Cuadro-de-mando'!$B$4="(Todas)",'Cuadro-de-mando'!$B$4=$A6615),OR('Cuadro-de-mando'!$E$4="(Todas)",'Cuadro-de-mando'!$E$4=$B6615),OR('Cuadro-de-mando'!$H$4="(Todas)",'Cuadro-de-mando'!$H$4=$C6615),OR('Cuadro-de-mando'!$K$4="(Todas)",'Cuadro-de-mando'!$K$4=$E6615),OR('Cuadro-de-mando'!$N$4="(Todos)",'Cuadro-de-mando'!$N$4=$F6615)),1,0))</f>
        <v>1</v>
      </c>
    </row>
    <row r="6616" spans="1:10" x14ac:dyDescent="0.25">
      <c r="A6616" t="str">
        <f>IF(Tienda_3!$A1816="","","Tienda 3")</f>
        <v>Tienda 3</v>
      </c>
      <c r="B6616" t="str">
        <f>IF($A6616="","",Tienda_3!B1816)</f>
        <v>Instrumentos musicales</v>
      </c>
      <c r="C6616" t="str">
        <f>IF($A6616="","",Tienda_3!G1816)</f>
        <v>Bucaramanga</v>
      </c>
      <c r="D6616" t="str">
        <f>IF($A6616="","",Tienda_3!F1816)</f>
        <v>Mariana Herrera</v>
      </c>
      <c r="E6616" t="str">
        <f>IF($A6616="","",Tienda_3!I1816)</f>
        <v>Tarjeta de crédito</v>
      </c>
      <c r="F6616">
        <f>IF($A6616="","",VALUE(RIGHT(Tienda_3!E1816,4)))</f>
        <v>2021</v>
      </c>
      <c r="G6616">
        <f>IF($A6616="","",Tienda_3!C1816)</f>
        <v>970100</v>
      </c>
      <c r="H6616">
        <f>IF($A6616="","",Tienda_3!D1816)</f>
        <v>49800</v>
      </c>
      <c r="I6616">
        <f>IF($A6616="","",Tienda_3!H1816)</f>
        <v>4</v>
      </c>
      <c r="J6616">
        <f>IF($A6616="",0,IF(AND(OR('Cuadro-de-mando'!$B$4="(Todas)",'Cuadro-de-mando'!$B$4=$A6616),OR('Cuadro-de-mando'!$E$4="(Todas)",'Cuadro-de-mando'!$E$4=$B6616),OR('Cuadro-de-mando'!$H$4="(Todas)",'Cuadro-de-mando'!$H$4=$C6616),OR('Cuadro-de-mando'!$K$4="(Todas)",'Cuadro-de-mando'!$K$4=$E6616),OR('Cuadro-de-mando'!$N$4="(Todos)",'Cuadro-de-mando'!$N$4=$F6616)),1,0))</f>
        <v>1</v>
      </c>
    </row>
    <row r="6617" spans="1:10" x14ac:dyDescent="0.25">
      <c r="A6617" t="str">
        <f>IF(Tienda_3!$A1817="","","Tienda 3")</f>
        <v>Tienda 3</v>
      </c>
      <c r="B6617" t="str">
        <f>IF($A6617="","",Tienda_3!B1817)</f>
        <v>Electrodomésticos</v>
      </c>
      <c r="C6617" t="str">
        <f>IF($A6617="","",Tienda_3!G1817)</f>
        <v>Medellín</v>
      </c>
      <c r="D6617" t="str">
        <f>IF($A6617="","",Tienda_3!F1817)</f>
        <v>Mariana Herrera</v>
      </c>
      <c r="E6617" t="str">
        <f>IF($A6617="","",Tienda_3!I1817)</f>
        <v>Tarjeta de crédito</v>
      </c>
      <c r="F6617">
        <f>IF($A6617="","",VALUE(RIGHT(Tienda_3!E1817,4)))</f>
        <v>2020</v>
      </c>
      <c r="G6617">
        <f>IF($A6617="","",Tienda_3!C1817)</f>
        <v>1606500</v>
      </c>
      <c r="H6617">
        <f>IF($A6617="","",Tienda_3!D1817)</f>
        <v>85800</v>
      </c>
      <c r="I6617">
        <f>IF($A6617="","",Tienda_3!H1817)</f>
        <v>1</v>
      </c>
      <c r="J6617">
        <f>IF($A6617="",0,IF(AND(OR('Cuadro-de-mando'!$B$4="(Todas)",'Cuadro-de-mando'!$B$4=$A6617),OR('Cuadro-de-mando'!$E$4="(Todas)",'Cuadro-de-mando'!$E$4=$B6617),OR('Cuadro-de-mando'!$H$4="(Todas)",'Cuadro-de-mando'!$H$4=$C6617),OR('Cuadro-de-mando'!$K$4="(Todas)",'Cuadro-de-mando'!$K$4=$E6617),OR('Cuadro-de-mando'!$N$4="(Todos)",'Cuadro-de-mando'!$N$4=$F6617)),1,0))</f>
        <v>1</v>
      </c>
    </row>
    <row r="6618" spans="1:10" x14ac:dyDescent="0.25">
      <c r="A6618" t="str">
        <f>IF(Tienda_3!$A1818="","","Tienda 3")</f>
        <v>Tienda 3</v>
      </c>
      <c r="B6618" t="str">
        <f>IF($A6618="","",Tienda_3!B1818)</f>
        <v>Juguetes</v>
      </c>
      <c r="C6618" t="str">
        <f>IF($A6618="","",Tienda_3!G1818)</f>
        <v>Medellín</v>
      </c>
      <c r="D6618" t="str">
        <f>IF($A6618="","",Tienda_3!F1818)</f>
        <v>Juan Fernandez</v>
      </c>
      <c r="E6618" t="str">
        <f>IF($A6618="","",Tienda_3!I1818)</f>
        <v>Tarjeta de crédito</v>
      </c>
      <c r="F6618">
        <f>IF($A6618="","",VALUE(RIGHT(Tienda_3!E1818,4)))</f>
        <v>2021</v>
      </c>
      <c r="G6618">
        <f>IF($A6618="","",Tienda_3!C1818)</f>
        <v>64000</v>
      </c>
      <c r="H6618">
        <f>IF($A6618="","",Tienda_3!D1818)</f>
        <v>3800</v>
      </c>
      <c r="I6618">
        <f>IF($A6618="","",Tienda_3!H1818)</f>
        <v>1</v>
      </c>
      <c r="J6618">
        <f>IF($A6618="",0,IF(AND(OR('Cuadro-de-mando'!$B$4="(Todas)",'Cuadro-de-mando'!$B$4=$A6618),OR('Cuadro-de-mando'!$E$4="(Todas)",'Cuadro-de-mando'!$E$4=$B6618),OR('Cuadro-de-mando'!$H$4="(Todas)",'Cuadro-de-mando'!$H$4=$C6618),OR('Cuadro-de-mando'!$K$4="(Todas)",'Cuadro-de-mando'!$K$4=$E6618),OR('Cuadro-de-mando'!$N$4="(Todos)",'Cuadro-de-mando'!$N$4=$F6618)),1,0))</f>
        <v>1</v>
      </c>
    </row>
    <row r="6619" spans="1:10" x14ac:dyDescent="0.25">
      <c r="A6619" t="str">
        <f>IF(Tienda_3!$A1819="","","Tienda 3")</f>
        <v>Tienda 3</v>
      </c>
      <c r="B6619" t="str">
        <f>IF($A6619="","",Tienda_3!B1819)</f>
        <v>Electrodomésticos</v>
      </c>
      <c r="C6619" t="str">
        <f>IF($A6619="","",Tienda_3!G1819)</f>
        <v>Riohacha</v>
      </c>
      <c r="D6619" t="str">
        <f>IF($A6619="","",Tienda_3!F1819)</f>
        <v>Beatriz Morales</v>
      </c>
      <c r="E6619" t="str">
        <f>IF($A6619="","",Tienda_3!I1819)</f>
        <v>Nequi</v>
      </c>
      <c r="F6619">
        <f>IF($A6619="","",VALUE(RIGHT(Tienda_3!E1819,4)))</f>
        <v>2021</v>
      </c>
      <c r="G6619">
        <f>IF($A6619="","",Tienda_3!C1819)</f>
        <v>1033500</v>
      </c>
      <c r="H6619">
        <f>IF($A6619="","",Tienda_3!D1819)</f>
        <v>56100</v>
      </c>
      <c r="I6619">
        <f>IF($A6619="","",Tienda_3!H1819)</f>
        <v>5</v>
      </c>
      <c r="J6619">
        <f>IF($A6619="",0,IF(AND(OR('Cuadro-de-mando'!$B$4="(Todas)",'Cuadro-de-mando'!$B$4=$A6619),OR('Cuadro-de-mando'!$E$4="(Todas)",'Cuadro-de-mando'!$E$4=$B6619),OR('Cuadro-de-mando'!$H$4="(Todas)",'Cuadro-de-mando'!$H$4=$C6619),OR('Cuadro-de-mando'!$K$4="(Todas)",'Cuadro-de-mando'!$K$4=$E6619),OR('Cuadro-de-mando'!$N$4="(Todos)",'Cuadro-de-mando'!$N$4=$F6619)),1,0))</f>
        <v>1</v>
      </c>
    </row>
    <row r="6620" spans="1:10" x14ac:dyDescent="0.25">
      <c r="A6620" t="str">
        <f>IF(Tienda_3!$A1820="","","Tienda 3")</f>
        <v>Tienda 3</v>
      </c>
      <c r="B6620" t="str">
        <f>IF($A6620="","",Tienda_3!B1820)</f>
        <v>Muebles</v>
      </c>
      <c r="C6620" t="str">
        <f>IF($A6620="","",Tienda_3!G1820)</f>
        <v>Bogotá</v>
      </c>
      <c r="D6620" t="str">
        <f>IF($A6620="","",Tienda_3!F1820)</f>
        <v>Santiago Silva</v>
      </c>
      <c r="E6620" t="str">
        <f>IF($A6620="","",Tienda_3!I1820)</f>
        <v>Tarjeta de crédito</v>
      </c>
      <c r="F6620">
        <f>IF($A6620="","",VALUE(RIGHT(Tienda_3!E1820,4)))</f>
        <v>2021</v>
      </c>
      <c r="G6620">
        <f>IF($A6620="","",Tienda_3!C1820)</f>
        <v>284200</v>
      </c>
      <c r="H6620">
        <f>IF($A6620="","",Tienda_3!D1820)</f>
        <v>13300</v>
      </c>
      <c r="I6620">
        <f>IF($A6620="","",Tienda_3!H1820)</f>
        <v>4</v>
      </c>
      <c r="J6620">
        <f>IF($A6620="",0,IF(AND(OR('Cuadro-de-mando'!$B$4="(Todas)",'Cuadro-de-mando'!$B$4=$A6620),OR('Cuadro-de-mando'!$E$4="(Todas)",'Cuadro-de-mando'!$E$4=$B6620),OR('Cuadro-de-mando'!$H$4="(Todas)",'Cuadro-de-mando'!$H$4=$C6620),OR('Cuadro-de-mando'!$K$4="(Todas)",'Cuadro-de-mando'!$K$4=$E6620),OR('Cuadro-de-mando'!$N$4="(Todos)",'Cuadro-de-mando'!$N$4=$F6620)),1,0))</f>
        <v>1</v>
      </c>
    </row>
    <row r="6621" spans="1:10" x14ac:dyDescent="0.25">
      <c r="A6621" t="str">
        <f>IF(Tienda_3!$A1821="","","Tienda 3")</f>
        <v>Tienda 3</v>
      </c>
      <c r="B6621" t="str">
        <f>IF($A6621="","",Tienda_3!B1821)</f>
        <v>Electrónicos</v>
      </c>
      <c r="C6621" t="str">
        <f>IF($A6621="","",Tienda_3!G1821)</f>
        <v>Neiva</v>
      </c>
      <c r="D6621" t="str">
        <f>IF($A6621="","",Tienda_3!F1821)</f>
        <v>Santiago Silva</v>
      </c>
      <c r="E6621" t="str">
        <f>IF($A6621="","",Tienda_3!I1821)</f>
        <v>Tarjeta de crédito</v>
      </c>
      <c r="F6621">
        <f>IF($A6621="","",VALUE(RIGHT(Tienda_3!E1821,4)))</f>
        <v>2022</v>
      </c>
      <c r="G6621">
        <f>IF($A6621="","",Tienda_3!C1821)</f>
        <v>210700</v>
      </c>
      <c r="H6621">
        <f>IF($A6621="","",Tienda_3!D1821)</f>
        <v>9400</v>
      </c>
      <c r="I6621">
        <f>IF($A6621="","",Tienda_3!H1821)</f>
        <v>3</v>
      </c>
      <c r="J6621">
        <f>IF($A6621="",0,IF(AND(OR('Cuadro-de-mando'!$B$4="(Todas)",'Cuadro-de-mando'!$B$4=$A6621),OR('Cuadro-de-mando'!$E$4="(Todas)",'Cuadro-de-mando'!$E$4=$B6621),OR('Cuadro-de-mando'!$H$4="(Todas)",'Cuadro-de-mando'!$H$4=$C6621),OR('Cuadro-de-mando'!$K$4="(Todas)",'Cuadro-de-mando'!$K$4=$E6621),OR('Cuadro-de-mando'!$N$4="(Todos)",'Cuadro-de-mando'!$N$4=$F6621)),1,0))</f>
        <v>1</v>
      </c>
    </row>
    <row r="6622" spans="1:10" x14ac:dyDescent="0.25">
      <c r="A6622" t="str">
        <f>IF(Tienda_3!$A1822="","","Tienda 3")</f>
        <v>Tienda 3</v>
      </c>
      <c r="B6622" t="str">
        <f>IF($A6622="","",Tienda_3!B1822)</f>
        <v>Libros</v>
      </c>
      <c r="C6622" t="str">
        <f>IF($A6622="","",Tienda_3!G1822)</f>
        <v>Bucaramanga</v>
      </c>
      <c r="D6622" t="str">
        <f>IF($A6622="","",Tienda_3!F1822)</f>
        <v>Maria Alfonso</v>
      </c>
      <c r="E6622" t="str">
        <f>IF($A6622="","",Tienda_3!I1822)</f>
        <v>Tarjeta de crédito</v>
      </c>
      <c r="F6622">
        <f>IF($A6622="","",VALUE(RIGHT(Tienda_3!E1822,4)))</f>
        <v>2023</v>
      </c>
      <c r="G6622">
        <f>IF($A6622="","",Tienda_3!C1822)</f>
        <v>62700</v>
      </c>
      <c r="H6622">
        <f>IF($A6622="","",Tienda_3!D1822)</f>
        <v>1500</v>
      </c>
      <c r="I6622">
        <f>IF($A6622="","",Tienda_3!H1822)</f>
        <v>4</v>
      </c>
      <c r="J6622">
        <f>IF($A6622="",0,IF(AND(OR('Cuadro-de-mando'!$B$4="(Todas)",'Cuadro-de-mando'!$B$4=$A6622),OR('Cuadro-de-mando'!$E$4="(Todas)",'Cuadro-de-mando'!$E$4=$B6622),OR('Cuadro-de-mando'!$H$4="(Todas)",'Cuadro-de-mando'!$H$4=$C6622),OR('Cuadro-de-mando'!$K$4="(Todas)",'Cuadro-de-mando'!$K$4=$E6622),OR('Cuadro-de-mando'!$N$4="(Todos)",'Cuadro-de-mando'!$N$4=$F6622)),1,0))</f>
        <v>1</v>
      </c>
    </row>
    <row r="6623" spans="1:10" x14ac:dyDescent="0.25">
      <c r="A6623" t="str">
        <f>IF(Tienda_3!$A1823="","","Tienda 3")</f>
        <v>Tienda 3</v>
      </c>
      <c r="B6623" t="str">
        <f>IF($A6623="","",Tienda_3!B1823)</f>
        <v>Instrumentos musicales</v>
      </c>
      <c r="C6623" t="str">
        <f>IF($A6623="","",Tienda_3!G1823)</f>
        <v>Bogotá</v>
      </c>
      <c r="D6623" t="str">
        <f>IF($A6623="","",Tienda_3!F1823)</f>
        <v>Camila Rivera</v>
      </c>
      <c r="E6623" t="str">
        <f>IF($A6623="","",Tienda_3!I1823)</f>
        <v>Cupón</v>
      </c>
      <c r="F6623">
        <f>IF($A6623="","",VALUE(RIGHT(Tienda_3!E1823,4)))</f>
        <v>2020</v>
      </c>
      <c r="G6623">
        <f>IF($A6623="","",Tienda_3!C1823)</f>
        <v>70300</v>
      </c>
      <c r="H6623">
        <f>IF($A6623="","",Tienda_3!D1823)</f>
        <v>4000</v>
      </c>
      <c r="I6623">
        <f>IF($A6623="","",Tienda_3!H1823)</f>
        <v>4</v>
      </c>
      <c r="J6623">
        <f>IF($A6623="",0,IF(AND(OR('Cuadro-de-mando'!$B$4="(Todas)",'Cuadro-de-mando'!$B$4=$A6623),OR('Cuadro-de-mando'!$E$4="(Todas)",'Cuadro-de-mando'!$E$4=$B6623),OR('Cuadro-de-mando'!$H$4="(Todas)",'Cuadro-de-mando'!$H$4=$C6623),OR('Cuadro-de-mando'!$K$4="(Todas)",'Cuadro-de-mando'!$K$4=$E6623),OR('Cuadro-de-mando'!$N$4="(Todos)",'Cuadro-de-mando'!$N$4=$F6623)),1,0))</f>
        <v>1</v>
      </c>
    </row>
    <row r="6624" spans="1:10" x14ac:dyDescent="0.25">
      <c r="A6624" t="str">
        <f>IF(Tienda_3!$A1824="","","Tienda 3")</f>
        <v>Tienda 3</v>
      </c>
      <c r="B6624" t="str">
        <f>IF($A6624="","",Tienda_3!B1824)</f>
        <v>Libros</v>
      </c>
      <c r="C6624" t="str">
        <f>IF($A6624="","",Tienda_3!G1824)</f>
        <v>Bogotá</v>
      </c>
      <c r="D6624" t="str">
        <f>IF($A6624="","",Tienda_3!F1824)</f>
        <v>Lucas Olivera</v>
      </c>
      <c r="E6624" t="str">
        <f>IF($A6624="","",Tienda_3!I1824)</f>
        <v>Tarjeta de crédito</v>
      </c>
      <c r="F6624">
        <f>IF($A6624="","",VALUE(RIGHT(Tienda_3!E1824,4)))</f>
        <v>2020</v>
      </c>
      <c r="G6624">
        <f>IF($A6624="","",Tienda_3!C1824)</f>
        <v>43200</v>
      </c>
      <c r="H6624">
        <f>IF($A6624="","",Tienda_3!D1824)</f>
        <v>2700</v>
      </c>
      <c r="I6624">
        <f>IF($A6624="","",Tienda_3!H1824)</f>
        <v>4</v>
      </c>
      <c r="J6624">
        <f>IF($A6624="",0,IF(AND(OR('Cuadro-de-mando'!$B$4="(Todas)",'Cuadro-de-mando'!$B$4=$A6624),OR('Cuadro-de-mando'!$E$4="(Todas)",'Cuadro-de-mando'!$E$4=$B6624),OR('Cuadro-de-mando'!$H$4="(Todas)",'Cuadro-de-mando'!$H$4=$C6624),OR('Cuadro-de-mando'!$K$4="(Todas)",'Cuadro-de-mando'!$K$4=$E6624),OR('Cuadro-de-mando'!$N$4="(Todos)",'Cuadro-de-mando'!$N$4=$F6624)),1,0))</f>
        <v>1</v>
      </c>
    </row>
    <row r="6625" spans="1:10" x14ac:dyDescent="0.25">
      <c r="A6625" t="str">
        <f>IF(Tienda_3!$A1825="","","Tienda 3")</f>
        <v>Tienda 3</v>
      </c>
      <c r="B6625" t="str">
        <f>IF($A6625="","",Tienda_3!B1825)</f>
        <v>Muebles</v>
      </c>
      <c r="C6625" t="str">
        <f>IF($A6625="","",Tienda_3!G1825)</f>
        <v>Medellín</v>
      </c>
      <c r="D6625" t="str">
        <f>IF($A6625="","",Tienda_3!F1825)</f>
        <v>Blanca Ramirez</v>
      </c>
      <c r="E6625" t="str">
        <f>IF($A6625="","",Tienda_3!I1825)</f>
        <v>Tarjeta de crédito</v>
      </c>
      <c r="F6625">
        <f>IF($A6625="","",VALUE(RIGHT(Tienda_3!E1825,4)))</f>
        <v>2022</v>
      </c>
      <c r="G6625">
        <f>IF($A6625="","",Tienda_3!C1825)</f>
        <v>282200</v>
      </c>
      <c r="H6625">
        <f>IF($A6625="","",Tienda_3!D1825)</f>
        <v>17400</v>
      </c>
      <c r="I6625">
        <f>IF($A6625="","",Tienda_3!H1825)</f>
        <v>3</v>
      </c>
      <c r="J6625">
        <f>IF($A6625="",0,IF(AND(OR('Cuadro-de-mando'!$B$4="(Todas)",'Cuadro-de-mando'!$B$4=$A6625),OR('Cuadro-de-mando'!$E$4="(Todas)",'Cuadro-de-mando'!$E$4=$B6625),OR('Cuadro-de-mando'!$H$4="(Todas)",'Cuadro-de-mando'!$H$4=$C6625),OR('Cuadro-de-mando'!$K$4="(Todas)",'Cuadro-de-mando'!$K$4=$E6625),OR('Cuadro-de-mando'!$N$4="(Todos)",'Cuadro-de-mando'!$N$4=$F6625)),1,0))</f>
        <v>1</v>
      </c>
    </row>
    <row r="6626" spans="1:10" x14ac:dyDescent="0.25">
      <c r="A6626" t="str">
        <f>IF(Tienda_3!$A1826="","","Tienda 3")</f>
        <v>Tienda 3</v>
      </c>
      <c r="B6626" t="str">
        <f>IF($A6626="","",Tienda_3!B1826)</f>
        <v>Juguetes</v>
      </c>
      <c r="C6626" t="str">
        <f>IF($A6626="","",Tienda_3!G1826)</f>
        <v>Bogotá</v>
      </c>
      <c r="D6626" t="str">
        <f>IF($A6626="","",Tienda_3!F1826)</f>
        <v>Juan Fernandez</v>
      </c>
      <c r="E6626" t="str">
        <f>IF($A6626="","",Tienda_3!I1826)</f>
        <v>Tarjeta de crédito</v>
      </c>
      <c r="F6626">
        <f>IF($A6626="","",VALUE(RIGHT(Tienda_3!E1826,4)))</f>
        <v>2021</v>
      </c>
      <c r="G6626">
        <f>IF($A6626="","",Tienda_3!C1826)</f>
        <v>31300</v>
      </c>
      <c r="H6626">
        <f>IF($A6626="","",Tienda_3!D1826)</f>
        <v>0</v>
      </c>
      <c r="I6626">
        <f>IF($A6626="","",Tienda_3!H1826)</f>
        <v>5</v>
      </c>
      <c r="J6626">
        <f>IF($A6626="",0,IF(AND(OR('Cuadro-de-mando'!$B$4="(Todas)",'Cuadro-de-mando'!$B$4=$A6626),OR('Cuadro-de-mando'!$E$4="(Todas)",'Cuadro-de-mando'!$E$4=$B6626),OR('Cuadro-de-mando'!$H$4="(Todas)",'Cuadro-de-mando'!$H$4=$C6626),OR('Cuadro-de-mando'!$K$4="(Todas)",'Cuadro-de-mando'!$K$4=$E6626),OR('Cuadro-de-mando'!$N$4="(Todos)",'Cuadro-de-mando'!$N$4=$F6626)),1,0))</f>
        <v>1</v>
      </c>
    </row>
    <row r="6627" spans="1:10" x14ac:dyDescent="0.25">
      <c r="A6627" t="str">
        <f>IF(Tienda_3!$A1827="","","Tienda 3")</f>
        <v>Tienda 3</v>
      </c>
      <c r="B6627" t="str">
        <f>IF($A6627="","",Tienda_3!B1827)</f>
        <v>Muebles</v>
      </c>
      <c r="C6627" t="str">
        <f>IF($A6627="","",Tienda_3!G1827)</f>
        <v>Bogotá</v>
      </c>
      <c r="D6627" t="str">
        <f>IF($A6627="","",Tienda_3!F1827)</f>
        <v>Beatriz Morales</v>
      </c>
      <c r="E6627" t="str">
        <f>IF($A6627="","",Tienda_3!I1827)</f>
        <v>Tarjeta de crédito</v>
      </c>
      <c r="F6627">
        <f>IF($A6627="","",VALUE(RIGHT(Tienda_3!E1827,4)))</f>
        <v>2021</v>
      </c>
      <c r="G6627">
        <f>IF($A6627="","",Tienda_3!C1827)</f>
        <v>204400</v>
      </c>
      <c r="H6627">
        <f>IF($A6627="","",Tienda_3!D1827)</f>
        <v>13300</v>
      </c>
      <c r="I6627">
        <f>IF($A6627="","",Tienda_3!H1827)</f>
        <v>4</v>
      </c>
      <c r="J6627">
        <f>IF($A6627="",0,IF(AND(OR('Cuadro-de-mando'!$B$4="(Todas)",'Cuadro-de-mando'!$B$4=$A6627),OR('Cuadro-de-mando'!$E$4="(Todas)",'Cuadro-de-mando'!$E$4=$B6627),OR('Cuadro-de-mando'!$H$4="(Todas)",'Cuadro-de-mando'!$H$4=$C6627),OR('Cuadro-de-mando'!$K$4="(Todas)",'Cuadro-de-mando'!$K$4=$E6627),OR('Cuadro-de-mando'!$N$4="(Todos)",'Cuadro-de-mando'!$N$4=$F6627)),1,0))</f>
        <v>1</v>
      </c>
    </row>
    <row r="6628" spans="1:10" x14ac:dyDescent="0.25">
      <c r="A6628" t="str">
        <f>IF(Tienda_3!$A1828="","","Tienda 3")</f>
        <v>Tienda 3</v>
      </c>
      <c r="B6628" t="str">
        <f>IF($A6628="","",Tienda_3!B1828)</f>
        <v>Juguetes</v>
      </c>
      <c r="C6628" t="str">
        <f>IF($A6628="","",Tienda_3!G1828)</f>
        <v>Cúcuta</v>
      </c>
      <c r="D6628" t="str">
        <f>IF($A6628="","",Tienda_3!F1828)</f>
        <v>Pedro Gomez</v>
      </c>
      <c r="E6628" t="str">
        <f>IF($A6628="","",Tienda_3!I1828)</f>
        <v>Tarjeta de crédito</v>
      </c>
      <c r="F6628">
        <f>IF($A6628="","",VALUE(RIGHT(Tienda_3!E1828,4)))</f>
        <v>2020</v>
      </c>
      <c r="G6628">
        <f>IF($A6628="","",Tienda_3!C1828)</f>
        <v>223200</v>
      </c>
      <c r="H6628">
        <f>IF($A6628="","",Tienda_3!D1828)</f>
        <v>10100</v>
      </c>
      <c r="I6628">
        <f>IF($A6628="","",Tienda_3!H1828)</f>
        <v>5</v>
      </c>
      <c r="J6628">
        <f>IF($A6628="",0,IF(AND(OR('Cuadro-de-mando'!$B$4="(Todas)",'Cuadro-de-mando'!$B$4=$A6628),OR('Cuadro-de-mando'!$E$4="(Todas)",'Cuadro-de-mando'!$E$4=$B6628),OR('Cuadro-de-mando'!$H$4="(Todas)",'Cuadro-de-mando'!$H$4=$C6628),OR('Cuadro-de-mando'!$K$4="(Todas)",'Cuadro-de-mando'!$K$4=$E6628),OR('Cuadro-de-mando'!$N$4="(Todos)",'Cuadro-de-mando'!$N$4=$F6628)),1,0))</f>
        <v>1</v>
      </c>
    </row>
    <row r="6629" spans="1:10" x14ac:dyDescent="0.25">
      <c r="A6629" t="str">
        <f>IF(Tienda_3!$A1829="","","Tienda 3")</f>
        <v>Tienda 3</v>
      </c>
      <c r="B6629" t="str">
        <f>IF($A6629="","",Tienda_3!B1829)</f>
        <v>Muebles</v>
      </c>
      <c r="C6629" t="str">
        <f>IF($A6629="","",Tienda_3!G1829)</f>
        <v>Cúcuta</v>
      </c>
      <c r="D6629" t="str">
        <f>IF($A6629="","",Tienda_3!F1829)</f>
        <v>Rafael Acosta</v>
      </c>
      <c r="E6629" t="str">
        <f>IF($A6629="","",Tienda_3!I1829)</f>
        <v>Nequi</v>
      </c>
      <c r="F6629">
        <f>IF($A6629="","",VALUE(RIGHT(Tienda_3!E1829,4)))</f>
        <v>2021</v>
      </c>
      <c r="G6629">
        <f>IF($A6629="","",Tienda_3!C1829)</f>
        <v>156000</v>
      </c>
      <c r="H6629">
        <f>IF($A6629="","",Tienda_3!D1829)</f>
        <v>6500</v>
      </c>
      <c r="I6629">
        <f>IF($A6629="","",Tienda_3!H1829)</f>
        <v>4</v>
      </c>
      <c r="J6629">
        <f>IF($A6629="",0,IF(AND(OR('Cuadro-de-mando'!$B$4="(Todas)",'Cuadro-de-mando'!$B$4=$A6629),OR('Cuadro-de-mando'!$E$4="(Todas)",'Cuadro-de-mando'!$E$4=$B6629),OR('Cuadro-de-mando'!$H$4="(Todas)",'Cuadro-de-mando'!$H$4=$C6629),OR('Cuadro-de-mando'!$K$4="(Todas)",'Cuadro-de-mando'!$K$4=$E6629),OR('Cuadro-de-mando'!$N$4="(Todos)",'Cuadro-de-mando'!$N$4=$F6629)),1,0))</f>
        <v>1</v>
      </c>
    </row>
    <row r="6630" spans="1:10" x14ac:dyDescent="0.25">
      <c r="A6630" t="str">
        <f>IF(Tienda_3!$A1830="","","Tienda 3")</f>
        <v>Tienda 3</v>
      </c>
      <c r="B6630" t="str">
        <f>IF($A6630="","",Tienda_3!B1830)</f>
        <v>Electrónicos</v>
      </c>
      <c r="C6630" t="str">
        <f>IF($A6630="","",Tienda_3!G1830)</f>
        <v>Riohacha</v>
      </c>
      <c r="D6630" t="str">
        <f>IF($A6630="","",Tienda_3!F1830)</f>
        <v>Beatriz Morales</v>
      </c>
      <c r="E6630" t="str">
        <f>IF($A6630="","",Tienda_3!I1830)</f>
        <v>Nequi</v>
      </c>
      <c r="F6630">
        <f>IF($A6630="","",VALUE(RIGHT(Tienda_3!E1830,4)))</f>
        <v>2022</v>
      </c>
      <c r="G6630">
        <f>IF($A6630="","",Tienda_3!C1830)</f>
        <v>2116900</v>
      </c>
      <c r="H6630">
        <f>IF($A6630="","",Tienda_3!D1830)</f>
        <v>110900</v>
      </c>
      <c r="I6630">
        <f>IF($A6630="","",Tienda_3!H1830)</f>
        <v>5</v>
      </c>
      <c r="J6630">
        <f>IF($A6630="",0,IF(AND(OR('Cuadro-de-mando'!$B$4="(Todas)",'Cuadro-de-mando'!$B$4=$A6630),OR('Cuadro-de-mando'!$E$4="(Todas)",'Cuadro-de-mando'!$E$4=$B6630),OR('Cuadro-de-mando'!$H$4="(Todas)",'Cuadro-de-mando'!$H$4=$C6630),OR('Cuadro-de-mando'!$K$4="(Todas)",'Cuadro-de-mando'!$K$4=$E6630),OR('Cuadro-de-mando'!$N$4="(Todos)",'Cuadro-de-mando'!$N$4=$F6630)),1,0))</f>
        <v>1</v>
      </c>
    </row>
    <row r="6631" spans="1:10" x14ac:dyDescent="0.25">
      <c r="A6631" t="str">
        <f>IF(Tienda_3!$A1831="","","Tienda 3")</f>
        <v>Tienda 3</v>
      </c>
      <c r="B6631" t="str">
        <f>IF($A6631="","",Tienda_3!B1831)</f>
        <v>Deportes y diversión</v>
      </c>
      <c r="C6631" t="str">
        <f>IF($A6631="","",Tienda_3!G1831)</f>
        <v>Inírida</v>
      </c>
      <c r="D6631" t="str">
        <f>IF($A6631="","",Tienda_3!F1831)</f>
        <v>Mariana Herrera</v>
      </c>
      <c r="E6631" t="str">
        <f>IF($A6631="","",Tienda_3!I1831)</f>
        <v>Tarjeta de crédito</v>
      </c>
      <c r="F6631">
        <f>IF($A6631="","",VALUE(RIGHT(Tienda_3!E1831,4)))</f>
        <v>2021</v>
      </c>
      <c r="G6631">
        <f>IF($A6631="","",Tienda_3!C1831)</f>
        <v>52700</v>
      </c>
      <c r="H6631">
        <f>IF($A6631="","",Tienda_3!D1831)</f>
        <v>3500</v>
      </c>
      <c r="I6631">
        <f>IF($A6631="","",Tienda_3!H1831)</f>
        <v>3</v>
      </c>
      <c r="J6631">
        <f>IF($A6631="",0,IF(AND(OR('Cuadro-de-mando'!$B$4="(Todas)",'Cuadro-de-mando'!$B$4=$A6631),OR('Cuadro-de-mando'!$E$4="(Todas)",'Cuadro-de-mando'!$E$4=$B6631),OR('Cuadro-de-mando'!$H$4="(Todas)",'Cuadro-de-mando'!$H$4=$C6631),OR('Cuadro-de-mando'!$K$4="(Todas)",'Cuadro-de-mando'!$K$4=$E6631),OR('Cuadro-de-mando'!$N$4="(Todos)",'Cuadro-de-mando'!$N$4=$F6631)),1,0))</f>
        <v>1</v>
      </c>
    </row>
    <row r="6632" spans="1:10" x14ac:dyDescent="0.25">
      <c r="A6632" t="str">
        <f>IF(Tienda_3!$A1832="","","Tienda 3")</f>
        <v>Tienda 3</v>
      </c>
      <c r="B6632" t="str">
        <f>IF($A6632="","",Tienda_3!B1832)</f>
        <v>Muebles</v>
      </c>
      <c r="C6632" t="str">
        <f>IF($A6632="","",Tienda_3!G1832)</f>
        <v>Medellín</v>
      </c>
      <c r="D6632" t="str">
        <f>IF($A6632="","",Tienda_3!F1832)</f>
        <v>Maria Alfonso</v>
      </c>
      <c r="E6632" t="str">
        <f>IF($A6632="","",Tienda_3!I1832)</f>
        <v>Tarjeta de crédito</v>
      </c>
      <c r="F6632">
        <f>IF($A6632="","",VALUE(RIGHT(Tienda_3!E1832,4)))</f>
        <v>2021</v>
      </c>
      <c r="G6632">
        <f>IF($A6632="","",Tienda_3!C1832)</f>
        <v>384100</v>
      </c>
      <c r="H6632">
        <f>IF($A6632="","",Tienda_3!D1832)</f>
        <v>18600</v>
      </c>
      <c r="I6632">
        <f>IF($A6632="","",Tienda_3!H1832)</f>
        <v>1</v>
      </c>
      <c r="J6632">
        <f>IF($A6632="",0,IF(AND(OR('Cuadro-de-mando'!$B$4="(Todas)",'Cuadro-de-mando'!$B$4=$A6632),OR('Cuadro-de-mando'!$E$4="(Todas)",'Cuadro-de-mando'!$E$4=$B6632),OR('Cuadro-de-mando'!$H$4="(Todas)",'Cuadro-de-mando'!$H$4=$C6632),OR('Cuadro-de-mando'!$K$4="(Todas)",'Cuadro-de-mando'!$K$4=$E6632),OR('Cuadro-de-mando'!$N$4="(Todos)",'Cuadro-de-mando'!$N$4=$F6632)),1,0))</f>
        <v>1</v>
      </c>
    </row>
    <row r="6633" spans="1:10" x14ac:dyDescent="0.25">
      <c r="A6633" t="str">
        <f>IF(Tienda_3!$A1833="","","Tienda 3")</f>
        <v>Tienda 3</v>
      </c>
      <c r="B6633" t="str">
        <f>IF($A6633="","",Tienda_3!B1833)</f>
        <v>Electrónicos</v>
      </c>
      <c r="C6633" t="str">
        <f>IF($A6633="","",Tienda_3!G1833)</f>
        <v>Bucaramanga</v>
      </c>
      <c r="D6633" t="str">
        <f>IF($A6633="","",Tienda_3!F1833)</f>
        <v>Rafael Acosta</v>
      </c>
      <c r="E6633" t="str">
        <f>IF($A6633="","",Tienda_3!I1833)</f>
        <v>Tarjeta de crédito</v>
      </c>
      <c r="F6633">
        <f>IF($A6633="","",VALUE(RIGHT(Tienda_3!E1833,4)))</f>
        <v>2022</v>
      </c>
      <c r="G6633">
        <f>IF($A6633="","",Tienda_3!C1833)</f>
        <v>2574700</v>
      </c>
      <c r="H6633">
        <f>IF($A6633="","",Tienda_3!D1833)</f>
        <v>137500</v>
      </c>
      <c r="I6633">
        <f>IF($A6633="","",Tienda_3!H1833)</f>
        <v>2</v>
      </c>
      <c r="J6633">
        <f>IF($A6633="",0,IF(AND(OR('Cuadro-de-mando'!$B$4="(Todas)",'Cuadro-de-mando'!$B$4=$A6633),OR('Cuadro-de-mando'!$E$4="(Todas)",'Cuadro-de-mando'!$E$4=$B6633),OR('Cuadro-de-mando'!$H$4="(Todas)",'Cuadro-de-mando'!$H$4=$C6633),OR('Cuadro-de-mando'!$K$4="(Todas)",'Cuadro-de-mando'!$K$4=$E6633),OR('Cuadro-de-mando'!$N$4="(Todos)",'Cuadro-de-mando'!$N$4=$F6633)),1,0))</f>
        <v>1</v>
      </c>
    </row>
    <row r="6634" spans="1:10" x14ac:dyDescent="0.25">
      <c r="A6634" t="str">
        <f>IF(Tienda_3!$A1834="","","Tienda 3")</f>
        <v>Tienda 3</v>
      </c>
      <c r="B6634" t="str">
        <f>IF($A6634="","",Tienda_3!B1834)</f>
        <v>Artículos para el hogar</v>
      </c>
      <c r="C6634" t="str">
        <f>IF($A6634="","",Tienda_3!G1834)</f>
        <v>Medellín</v>
      </c>
      <c r="D6634" t="str">
        <f>IF($A6634="","",Tienda_3!F1834)</f>
        <v>Pedro Gomez</v>
      </c>
      <c r="E6634" t="str">
        <f>IF($A6634="","",Tienda_3!I1834)</f>
        <v>Cupón</v>
      </c>
      <c r="F6634">
        <f>IF($A6634="","",VALUE(RIGHT(Tienda_3!E1834,4)))</f>
        <v>2022</v>
      </c>
      <c r="G6634">
        <f>IF($A6634="","",Tienda_3!C1834)</f>
        <v>53800</v>
      </c>
      <c r="H6634">
        <f>IF($A6634="","",Tienda_3!D1834)</f>
        <v>3300</v>
      </c>
      <c r="I6634">
        <f>IF($A6634="","",Tienda_3!H1834)</f>
        <v>5</v>
      </c>
      <c r="J6634">
        <f>IF($A6634="",0,IF(AND(OR('Cuadro-de-mando'!$B$4="(Todas)",'Cuadro-de-mando'!$B$4=$A6634),OR('Cuadro-de-mando'!$E$4="(Todas)",'Cuadro-de-mando'!$E$4=$B6634),OR('Cuadro-de-mando'!$H$4="(Todas)",'Cuadro-de-mando'!$H$4=$C6634),OR('Cuadro-de-mando'!$K$4="(Todas)",'Cuadro-de-mando'!$K$4=$E6634),OR('Cuadro-de-mando'!$N$4="(Todos)",'Cuadro-de-mando'!$N$4=$F6634)),1,0))</f>
        <v>1</v>
      </c>
    </row>
    <row r="6635" spans="1:10" x14ac:dyDescent="0.25">
      <c r="A6635" t="str">
        <f>IF(Tienda_3!$A1835="","","Tienda 3")</f>
        <v>Tienda 3</v>
      </c>
      <c r="B6635" t="str">
        <f>IF($A6635="","",Tienda_3!B1835)</f>
        <v>Electrodomésticos</v>
      </c>
      <c r="C6635" t="str">
        <f>IF($A6635="","",Tienda_3!G1835)</f>
        <v>Medellín</v>
      </c>
      <c r="D6635" t="str">
        <f>IF($A6635="","",Tienda_3!F1835)</f>
        <v>Felipe Santos</v>
      </c>
      <c r="E6635" t="str">
        <f>IF($A6635="","",Tienda_3!I1835)</f>
        <v>Tarjeta de crédito</v>
      </c>
      <c r="F6635">
        <f>IF($A6635="","",VALUE(RIGHT(Tienda_3!E1835,4)))</f>
        <v>2020</v>
      </c>
      <c r="G6635">
        <f>IF($A6635="","",Tienda_3!C1835)</f>
        <v>1169500</v>
      </c>
      <c r="H6635">
        <f>IF($A6635="","",Tienda_3!D1835)</f>
        <v>67100</v>
      </c>
      <c r="I6635">
        <f>IF($A6635="","",Tienda_3!H1835)</f>
        <v>3</v>
      </c>
      <c r="J6635">
        <f>IF($A6635="",0,IF(AND(OR('Cuadro-de-mando'!$B$4="(Todas)",'Cuadro-de-mando'!$B$4=$A6635),OR('Cuadro-de-mando'!$E$4="(Todas)",'Cuadro-de-mando'!$E$4=$B6635),OR('Cuadro-de-mando'!$H$4="(Todas)",'Cuadro-de-mando'!$H$4=$C6635),OR('Cuadro-de-mando'!$K$4="(Todas)",'Cuadro-de-mando'!$K$4=$E6635),OR('Cuadro-de-mando'!$N$4="(Todos)",'Cuadro-de-mando'!$N$4=$F6635)),1,0))</f>
        <v>1</v>
      </c>
    </row>
    <row r="6636" spans="1:10" x14ac:dyDescent="0.25">
      <c r="A6636" t="str">
        <f>IF(Tienda_3!$A1836="","","Tienda 3")</f>
        <v>Tienda 3</v>
      </c>
      <c r="B6636" t="str">
        <f>IF($A6636="","",Tienda_3!B1836)</f>
        <v>Juguetes</v>
      </c>
      <c r="C6636" t="str">
        <f>IF($A6636="","",Tienda_3!G1836)</f>
        <v>Bogotá</v>
      </c>
      <c r="D6636" t="str">
        <f>IF($A6636="","",Tienda_3!F1836)</f>
        <v>Juliana Costa</v>
      </c>
      <c r="E6636" t="str">
        <f>IF($A6636="","",Tienda_3!I1836)</f>
        <v>Tarjeta de crédito</v>
      </c>
      <c r="F6636">
        <f>IF($A6636="","",VALUE(RIGHT(Tienda_3!E1836,4)))</f>
        <v>2021</v>
      </c>
      <c r="G6636">
        <f>IF($A6636="","",Tienda_3!C1836)</f>
        <v>35900</v>
      </c>
      <c r="H6636">
        <f>IF($A6636="","",Tienda_3!D1836)</f>
        <v>0</v>
      </c>
      <c r="I6636">
        <f>IF($A6636="","",Tienda_3!H1836)</f>
        <v>4</v>
      </c>
      <c r="J6636">
        <f>IF($A6636="",0,IF(AND(OR('Cuadro-de-mando'!$B$4="(Todas)",'Cuadro-de-mando'!$B$4=$A6636),OR('Cuadro-de-mando'!$E$4="(Todas)",'Cuadro-de-mando'!$E$4=$B6636),OR('Cuadro-de-mando'!$H$4="(Todas)",'Cuadro-de-mando'!$H$4=$C6636),OR('Cuadro-de-mando'!$K$4="(Todas)",'Cuadro-de-mando'!$K$4=$E6636),OR('Cuadro-de-mando'!$N$4="(Todos)",'Cuadro-de-mando'!$N$4=$F6636)),1,0))</f>
        <v>1</v>
      </c>
    </row>
    <row r="6637" spans="1:10" x14ac:dyDescent="0.25">
      <c r="A6637" t="str">
        <f>IF(Tienda_3!$A1837="","","Tienda 3")</f>
        <v>Tienda 3</v>
      </c>
      <c r="B6637" t="str">
        <f>IF($A6637="","",Tienda_3!B1837)</f>
        <v>Electrónicos</v>
      </c>
      <c r="C6637" t="str">
        <f>IF($A6637="","",Tienda_3!G1837)</f>
        <v>Bogotá</v>
      </c>
      <c r="D6637" t="str">
        <f>IF($A6637="","",Tienda_3!F1837)</f>
        <v>Juliana Costa</v>
      </c>
      <c r="E6637" t="str">
        <f>IF($A6637="","",Tienda_3!I1837)</f>
        <v>Tarjeta de crédito</v>
      </c>
      <c r="F6637">
        <f>IF($A6637="","",VALUE(RIGHT(Tienda_3!E1837,4)))</f>
        <v>2021</v>
      </c>
      <c r="G6637">
        <f>IF($A6637="","",Tienda_3!C1837)</f>
        <v>2852200</v>
      </c>
      <c r="H6637">
        <f>IF($A6637="","",Tienda_3!D1837)</f>
        <v>150100</v>
      </c>
      <c r="I6637">
        <f>IF($A6637="","",Tienda_3!H1837)</f>
        <v>4</v>
      </c>
      <c r="J6637">
        <f>IF($A6637="",0,IF(AND(OR('Cuadro-de-mando'!$B$4="(Todas)",'Cuadro-de-mando'!$B$4=$A6637),OR('Cuadro-de-mando'!$E$4="(Todas)",'Cuadro-de-mando'!$E$4=$B6637),OR('Cuadro-de-mando'!$H$4="(Todas)",'Cuadro-de-mando'!$H$4=$C6637),OR('Cuadro-de-mando'!$K$4="(Todas)",'Cuadro-de-mando'!$K$4=$E6637),OR('Cuadro-de-mando'!$N$4="(Todos)",'Cuadro-de-mando'!$N$4=$F6637)),1,0))</f>
        <v>1</v>
      </c>
    </row>
    <row r="6638" spans="1:10" x14ac:dyDescent="0.25">
      <c r="A6638" t="str">
        <f>IF(Tienda_3!$A1838="","","Tienda 3")</f>
        <v>Tienda 3</v>
      </c>
      <c r="B6638" t="str">
        <f>IF($A6638="","",Tienda_3!B1838)</f>
        <v>Muebles</v>
      </c>
      <c r="C6638" t="str">
        <f>IF($A6638="","",Tienda_3!G1838)</f>
        <v>Medellín</v>
      </c>
      <c r="D6638" t="str">
        <f>IF($A6638="","",Tienda_3!F1838)</f>
        <v>Mariana Herrera</v>
      </c>
      <c r="E6638" t="str">
        <f>IF($A6638="","",Tienda_3!I1838)</f>
        <v>Tarjeta de crédito</v>
      </c>
      <c r="F6638">
        <f>IF($A6638="","",VALUE(RIGHT(Tienda_3!E1838,4)))</f>
        <v>2022</v>
      </c>
      <c r="G6638">
        <f>IF($A6638="","",Tienda_3!C1838)</f>
        <v>273000</v>
      </c>
      <c r="H6638">
        <f>IF($A6638="","",Tienda_3!D1838)</f>
        <v>12700</v>
      </c>
      <c r="I6638">
        <f>IF($A6638="","",Tienda_3!H1838)</f>
        <v>5</v>
      </c>
      <c r="J6638">
        <f>IF($A6638="",0,IF(AND(OR('Cuadro-de-mando'!$B$4="(Todas)",'Cuadro-de-mando'!$B$4=$A6638),OR('Cuadro-de-mando'!$E$4="(Todas)",'Cuadro-de-mando'!$E$4=$B6638),OR('Cuadro-de-mando'!$H$4="(Todas)",'Cuadro-de-mando'!$H$4=$C6638),OR('Cuadro-de-mando'!$K$4="(Todas)",'Cuadro-de-mando'!$K$4=$E6638),OR('Cuadro-de-mando'!$N$4="(Todos)",'Cuadro-de-mando'!$N$4=$F6638)),1,0))</f>
        <v>1</v>
      </c>
    </row>
    <row r="6639" spans="1:10" x14ac:dyDescent="0.25">
      <c r="A6639" t="str">
        <f>IF(Tienda_3!$A1839="","","Tienda 3")</f>
        <v>Tienda 3</v>
      </c>
      <c r="B6639" t="str">
        <f>IF($A6639="","",Tienda_3!B1839)</f>
        <v>Electrónicos</v>
      </c>
      <c r="C6639" t="str">
        <f>IF($A6639="","",Tienda_3!G1839)</f>
        <v>Medellín</v>
      </c>
      <c r="D6639" t="str">
        <f>IF($A6639="","",Tienda_3!F1839)</f>
        <v>Santiago Silva</v>
      </c>
      <c r="E6639" t="str">
        <f>IF($A6639="","",Tienda_3!I1839)</f>
        <v>Tarjeta de crédito</v>
      </c>
      <c r="F6639">
        <f>IF($A6639="","",VALUE(RIGHT(Tienda_3!E1839,4)))</f>
        <v>2021</v>
      </c>
      <c r="G6639">
        <f>IF($A6639="","",Tienda_3!C1839)</f>
        <v>2410000</v>
      </c>
      <c r="H6639">
        <f>IF($A6639="","",Tienda_3!D1839)</f>
        <v>126500</v>
      </c>
      <c r="I6639">
        <f>IF($A6639="","",Tienda_3!H1839)</f>
        <v>4</v>
      </c>
      <c r="J6639">
        <f>IF($A6639="",0,IF(AND(OR('Cuadro-de-mando'!$B$4="(Todas)",'Cuadro-de-mando'!$B$4=$A6639),OR('Cuadro-de-mando'!$E$4="(Todas)",'Cuadro-de-mando'!$E$4=$B6639),OR('Cuadro-de-mando'!$H$4="(Todas)",'Cuadro-de-mando'!$H$4=$C6639),OR('Cuadro-de-mando'!$K$4="(Todas)",'Cuadro-de-mando'!$K$4=$E6639),OR('Cuadro-de-mando'!$N$4="(Todos)",'Cuadro-de-mando'!$N$4=$F6639)),1,0))</f>
        <v>1</v>
      </c>
    </row>
    <row r="6640" spans="1:10" x14ac:dyDescent="0.25">
      <c r="A6640" t="str">
        <f>IF(Tienda_3!$A1840="","","Tienda 3")</f>
        <v>Tienda 3</v>
      </c>
      <c r="B6640" t="str">
        <f>IF($A6640="","",Tienda_3!B1840)</f>
        <v>Muebles</v>
      </c>
      <c r="C6640" t="str">
        <f>IF($A6640="","",Tienda_3!G1840)</f>
        <v>Bogotá</v>
      </c>
      <c r="D6640" t="str">
        <f>IF($A6640="","",Tienda_3!F1840)</f>
        <v>Beatriz Morales</v>
      </c>
      <c r="E6640" t="str">
        <f>IF($A6640="","",Tienda_3!I1840)</f>
        <v>Tarjeta de crédito</v>
      </c>
      <c r="F6640">
        <f>IF($A6640="","",VALUE(RIGHT(Tienda_3!E1840,4)))</f>
        <v>2021</v>
      </c>
      <c r="G6640">
        <f>IF($A6640="","",Tienda_3!C1840)</f>
        <v>477000</v>
      </c>
      <c r="H6640">
        <f>IF($A6640="","",Tienda_3!D1840)</f>
        <v>25600</v>
      </c>
      <c r="I6640">
        <f>IF($A6640="","",Tienda_3!H1840)</f>
        <v>5</v>
      </c>
      <c r="J6640">
        <f>IF($A6640="",0,IF(AND(OR('Cuadro-de-mando'!$B$4="(Todas)",'Cuadro-de-mando'!$B$4=$A6640),OR('Cuadro-de-mando'!$E$4="(Todas)",'Cuadro-de-mando'!$E$4=$B6640),OR('Cuadro-de-mando'!$H$4="(Todas)",'Cuadro-de-mando'!$H$4=$C6640),OR('Cuadro-de-mando'!$K$4="(Todas)",'Cuadro-de-mando'!$K$4=$E6640),OR('Cuadro-de-mando'!$N$4="(Todos)",'Cuadro-de-mando'!$N$4=$F6640)),1,0))</f>
        <v>1</v>
      </c>
    </row>
    <row r="6641" spans="1:10" x14ac:dyDescent="0.25">
      <c r="A6641" t="str">
        <f>IF(Tienda_3!$A1841="","","Tienda 3")</f>
        <v>Tienda 3</v>
      </c>
      <c r="B6641" t="str">
        <f>IF($A6641="","",Tienda_3!B1841)</f>
        <v>Artículos para el hogar</v>
      </c>
      <c r="C6641" t="str">
        <f>IF($A6641="","",Tienda_3!G1841)</f>
        <v>Bogotá</v>
      </c>
      <c r="D6641" t="str">
        <f>IF($A6641="","",Tienda_3!F1841)</f>
        <v>Mariana Herrera</v>
      </c>
      <c r="E6641" t="str">
        <f>IF($A6641="","",Tienda_3!I1841)</f>
        <v>Tarjeta de crédito</v>
      </c>
      <c r="F6641">
        <f>IF($A6641="","",VALUE(RIGHT(Tienda_3!E1841,4)))</f>
        <v>2020</v>
      </c>
      <c r="G6641">
        <f>IF($A6641="","",Tienda_3!C1841)</f>
        <v>23700</v>
      </c>
      <c r="H6641">
        <f>IF($A6641="","",Tienda_3!D1841)</f>
        <v>0</v>
      </c>
      <c r="I6641">
        <f>IF($A6641="","",Tienda_3!H1841)</f>
        <v>5</v>
      </c>
      <c r="J6641">
        <f>IF($A6641="",0,IF(AND(OR('Cuadro-de-mando'!$B$4="(Todas)",'Cuadro-de-mando'!$B$4=$A6641),OR('Cuadro-de-mando'!$E$4="(Todas)",'Cuadro-de-mando'!$E$4=$B6641),OR('Cuadro-de-mando'!$H$4="(Todas)",'Cuadro-de-mando'!$H$4=$C6641),OR('Cuadro-de-mando'!$K$4="(Todas)",'Cuadro-de-mando'!$K$4=$E6641),OR('Cuadro-de-mando'!$N$4="(Todos)",'Cuadro-de-mando'!$N$4=$F6641)),1,0))</f>
        <v>1</v>
      </c>
    </row>
    <row r="6642" spans="1:10" x14ac:dyDescent="0.25">
      <c r="A6642" t="str">
        <f>IF(Tienda_3!$A1842="","","Tienda 3")</f>
        <v>Tienda 3</v>
      </c>
      <c r="B6642" t="str">
        <f>IF($A6642="","",Tienda_3!B1842)</f>
        <v>Electrónicos</v>
      </c>
      <c r="C6642" t="str">
        <f>IF($A6642="","",Tienda_3!G1842)</f>
        <v>Bogotá</v>
      </c>
      <c r="D6642" t="str">
        <f>IF($A6642="","",Tienda_3!F1842)</f>
        <v>Camila Rivera</v>
      </c>
      <c r="E6642" t="str">
        <f>IF($A6642="","",Tienda_3!I1842)</f>
        <v>Tarjeta de crédito</v>
      </c>
      <c r="F6642">
        <f>IF($A6642="","",VALUE(RIGHT(Tienda_3!E1842,4)))</f>
        <v>2020</v>
      </c>
      <c r="G6642">
        <f>IF($A6642="","",Tienda_3!C1842)</f>
        <v>1807900</v>
      </c>
      <c r="H6642">
        <f>IF($A6642="","",Tienda_3!D1842)</f>
        <v>94500</v>
      </c>
      <c r="I6642">
        <f>IF($A6642="","",Tienda_3!H1842)</f>
        <v>1</v>
      </c>
      <c r="J6642">
        <f>IF($A6642="",0,IF(AND(OR('Cuadro-de-mando'!$B$4="(Todas)",'Cuadro-de-mando'!$B$4=$A6642),OR('Cuadro-de-mando'!$E$4="(Todas)",'Cuadro-de-mando'!$E$4=$B6642),OR('Cuadro-de-mando'!$H$4="(Todas)",'Cuadro-de-mando'!$H$4=$C6642),OR('Cuadro-de-mando'!$K$4="(Todas)",'Cuadro-de-mando'!$K$4=$E6642),OR('Cuadro-de-mando'!$N$4="(Todos)",'Cuadro-de-mando'!$N$4=$F6642)),1,0))</f>
        <v>1</v>
      </c>
    </row>
    <row r="6643" spans="1:10" x14ac:dyDescent="0.25">
      <c r="A6643" t="str">
        <f>IF(Tienda_3!$A1843="","","Tienda 3")</f>
        <v>Tienda 3</v>
      </c>
      <c r="B6643" t="str">
        <f>IF($A6643="","",Tienda_3!B1843)</f>
        <v>Libros</v>
      </c>
      <c r="C6643" t="str">
        <f>IF($A6643="","",Tienda_3!G1843)</f>
        <v>Medellín</v>
      </c>
      <c r="D6643" t="str">
        <f>IF($A6643="","",Tienda_3!F1843)</f>
        <v>Ángel Rodriguez</v>
      </c>
      <c r="E6643" t="str">
        <f>IF($A6643="","",Tienda_3!I1843)</f>
        <v>Tarjeta de crédito</v>
      </c>
      <c r="F6643">
        <f>IF($A6643="","",VALUE(RIGHT(Tienda_3!E1843,4)))</f>
        <v>2021</v>
      </c>
      <c r="G6643">
        <f>IF($A6643="","",Tienda_3!C1843)</f>
        <v>45900</v>
      </c>
      <c r="H6643">
        <f>IF($A6643="","",Tienda_3!D1843)</f>
        <v>0</v>
      </c>
      <c r="I6643">
        <f>IF($A6643="","",Tienda_3!H1843)</f>
        <v>5</v>
      </c>
      <c r="J6643">
        <f>IF($A6643="",0,IF(AND(OR('Cuadro-de-mando'!$B$4="(Todas)",'Cuadro-de-mando'!$B$4=$A6643),OR('Cuadro-de-mando'!$E$4="(Todas)",'Cuadro-de-mando'!$E$4=$B6643),OR('Cuadro-de-mando'!$H$4="(Todas)",'Cuadro-de-mando'!$H$4=$C6643),OR('Cuadro-de-mando'!$K$4="(Todas)",'Cuadro-de-mando'!$K$4=$E6643),OR('Cuadro-de-mando'!$N$4="(Todos)",'Cuadro-de-mando'!$N$4=$F6643)),1,0))</f>
        <v>1</v>
      </c>
    </row>
    <row r="6644" spans="1:10" x14ac:dyDescent="0.25">
      <c r="A6644" t="str">
        <f>IF(Tienda_3!$A1844="","","Tienda 3")</f>
        <v>Tienda 3</v>
      </c>
      <c r="B6644" t="str">
        <f>IF($A6644="","",Tienda_3!B1844)</f>
        <v>Deportes y diversión</v>
      </c>
      <c r="C6644" t="str">
        <f>IF($A6644="","",Tienda_3!G1844)</f>
        <v>Bogotá</v>
      </c>
      <c r="D6644" t="str">
        <f>IF($A6644="","",Tienda_3!F1844)</f>
        <v>Juliana Costa</v>
      </c>
      <c r="E6644" t="str">
        <f>IF($A6644="","",Tienda_3!I1844)</f>
        <v>Tarjeta de crédito</v>
      </c>
      <c r="F6644">
        <f>IF($A6644="","",VALUE(RIGHT(Tienda_3!E1844,4)))</f>
        <v>2021</v>
      </c>
      <c r="G6644">
        <f>IF($A6644="","",Tienda_3!C1844)</f>
        <v>740700</v>
      </c>
      <c r="H6644">
        <f>IF($A6644="","",Tienda_3!D1844)</f>
        <v>48200</v>
      </c>
      <c r="I6644">
        <f>IF($A6644="","",Tienda_3!H1844)</f>
        <v>1</v>
      </c>
      <c r="J6644">
        <f>IF($A6644="",0,IF(AND(OR('Cuadro-de-mando'!$B$4="(Todas)",'Cuadro-de-mando'!$B$4=$A6644),OR('Cuadro-de-mando'!$E$4="(Todas)",'Cuadro-de-mando'!$E$4=$B6644),OR('Cuadro-de-mando'!$H$4="(Todas)",'Cuadro-de-mando'!$H$4=$C6644),OR('Cuadro-de-mando'!$K$4="(Todas)",'Cuadro-de-mando'!$K$4=$E6644),OR('Cuadro-de-mando'!$N$4="(Todos)",'Cuadro-de-mando'!$N$4=$F6644)),1,0))</f>
        <v>1</v>
      </c>
    </row>
    <row r="6645" spans="1:10" x14ac:dyDescent="0.25">
      <c r="A6645" t="str">
        <f>IF(Tienda_3!$A1845="","","Tienda 3")</f>
        <v>Tienda 3</v>
      </c>
      <c r="B6645" t="str">
        <f>IF($A6645="","",Tienda_3!B1845)</f>
        <v>Electrónicos</v>
      </c>
      <c r="C6645" t="str">
        <f>IF($A6645="","",Tienda_3!G1845)</f>
        <v>Medellín</v>
      </c>
      <c r="D6645" t="str">
        <f>IF($A6645="","",Tienda_3!F1845)</f>
        <v>Felipe Santos</v>
      </c>
      <c r="E6645" t="str">
        <f>IF($A6645="","",Tienda_3!I1845)</f>
        <v>Nequi</v>
      </c>
      <c r="F6645">
        <f>IF($A6645="","",VALUE(RIGHT(Tienda_3!E1845,4)))</f>
        <v>2021</v>
      </c>
      <c r="G6645">
        <f>IF($A6645="","",Tienda_3!C1845)</f>
        <v>2149700</v>
      </c>
      <c r="H6645">
        <f>IF($A6645="","",Tienda_3!D1845)</f>
        <v>114700</v>
      </c>
      <c r="I6645">
        <f>IF($A6645="","",Tienda_3!H1845)</f>
        <v>5</v>
      </c>
      <c r="J6645">
        <f>IF($A6645="",0,IF(AND(OR('Cuadro-de-mando'!$B$4="(Todas)",'Cuadro-de-mando'!$B$4=$A6645),OR('Cuadro-de-mando'!$E$4="(Todas)",'Cuadro-de-mando'!$E$4=$B6645),OR('Cuadro-de-mando'!$H$4="(Todas)",'Cuadro-de-mando'!$H$4=$C6645),OR('Cuadro-de-mando'!$K$4="(Todas)",'Cuadro-de-mando'!$K$4=$E6645),OR('Cuadro-de-mando'!$N$4="(Todos)",'Cuadro-de-mando'!$N$4=$F6645)),1,0))</f>
        <v>1</v>
      </c>
    </row>
    <row r="6646" spans="1:10" x14ac:dyDescent="0.25">
      <c r="A6646" t="str">
        <f>IF(Tienda_3!$A1846="","","Tienda 3")</f>
        <v>Tienda 3</v>
      </c>
      <c r="B6646" t="str">
        <f>IF($A6646="","",Tienda_3!B1846)</f>
        <v>Muebles</v>
      </c>
      <c r="C6646" t="str">
        <f>IF($A6646="","",Tienda_3!G1846)</f>
        <v>Bogotá</v>
      </c>
      <c r="D6646" t="str">
        <f>IF($A6646="","",Tienda_3!F1846)</f>
        <v>Lucas Olivera</v>
      </c>
      <c r="E6646" t="str">
        <f>IF($A6646="","",Tienda_3!I1846)</f>
        <v>Tarjeta de crédito</v>
      </c>
      <c r="F6646">
        <f>IF($A6646="","",VALUE(RIGHT(Tienda_3!E1846,4)))</f>
        <v>2020</v>
      </c>
      <c r="G6646">
        <f>IF($A6646="","",Tienda_3!C1846)</f>
        <v>322200</v>
      </c>
      <c r="H6646">
        <f>IF($A6646="","",Tienda_3!D1846)</f>
        <v>19500</v>
      </c>
      <c r="I6646">
        <f>IF($A6646="","",Tienda_3!H1846)</f>
        <v>3</v>
      </c>
      <c r="J6646">
        <f>IF($A6646="",0,IF(AND(OR('Cuadro-de-mando'!$B$4="(Todas)",'Cuadro-de-mando'!$B$4=$A6646),OR('Cuadro-de-mando'!$E$4="(Todas)",'Cuadro-de-mando'!$E$4=$B6646),OR('Cuadro-de-mando'!$H$4="(Todas)",'Cuadro-de-mando'!$H$4=$C6646),OR('Cuadro-de-mando'!$K$4="(Todas)",'Cuadro-de-mando'!$K$4=$E6646),OR('Cuadro-de-mando'!$N$4="(Todos)",'Cuadro-de-mando'!$N$4=$F6646)),1,0))</f>
        <v>1</v>
      </c>
    </row>
    <row r="6647" spans="1:10" x14ac:dyDescent="0.25">
      <c r="A6647" t="str">
        <f>IF(Tienda_3!$A1847="","","Tienda 3")</f>
        <v>Tienda 3</v>
      </c>
      <c r="B6647" t="str">
        <f>IF($A6647="","",Tienda_3!B1847)</f>
        <v>Muebles</v>
      </c>
      <c r="C6647" t="str">
        <f>IF($A6647="","",Tienda_3!G1847)</f>
        <v>Medellín</v>
      </c>
      <c r="D6647" t="str">
        <f>IF($A6647="","",Tienda_3!F1847)</f>
        <v>Ángel Rodriguez</v>
      </c>
      <c r="E6647" t="str">
        <f>IF($A6647="","",Tienda_3!I1847)</f>
        <v>Tarjeta de crédito</v>
      </c>
      <c r="F6647">
        <f>IF($A6647="","",VALUE(RIGHT(Tienda_3!E1847,4)))</f>
        <v>2020</v>
      </c>
      <c r="G6647">
        <f>IF($A6647="","",Tienda_3!C1847)</f>
        <v>247500</v>
      </c>
      <c r="H6647">
        <f>IF($A6647="","",Tienda_3!D1847)</f>
        <v>21900</v>
      </c>
      <c r="I6647">
        <f>IF($A6647="","",Tienda_3!H1847)</f>
        <v>5</v>
      </c>
      <c r="J6647">
        <f>IF($A6647="",0,IF(AND(OR('Cuadro-de-mando'!$B$4="(Todas)",'Cuadro-de-mando'!$B$4=$A6647),OR('Cuadro-de-mando'!$E$4="(Todas)",'Cuadro-de-mando'!$E$4=$B6647),OR('Cuadro-de-mando'!$H$4="(Todas)",'Cuadro-de-mando'!$H$4=$C6647),OR('Cuadro-de-mando'!$K$4="(Todas)",'Cuadro-de-mando'!$K$4=$E6647),OR('Cuadro-de-mando'!$N$4="(Todos)",'Cuadro-de-mando'!$N$4=$F6647)),1,0))</f>
        <v>1</v>
      </c>
    </row>
    <row r="6648" spans="1:10" x14ac:dyDescent="0.25">
      <c r="A6648" t="str">
        <f>IF(Tienda_3!$A1848="","","Tienda 3")</f>
        <v>Tienda 3</v>
      </c>
      <c r="B6648" t="str">
        <f>IF($A6648="","",Tienda_3!B1848)</f>
        <v>Electrónicos</v>
      </c>
      <c r="C6648" t="str">
        <f>IF($A6648="","",Tienda_3!G1848)</f>
        <v>Santa Marta</v>
      </c>
      <c r="D6648" t="str">
        <f>IF($A6648="","",Tienda_3!F1848)</f>
        <v>Felipe Santos</v>
      </c>
      <c r="E6648" t="str">
        <f>IF($A6648="","",Tienda_3!I1848)</f>
        <v>Tarjeta de crédito</v>
      </c>
      <c r="F6648">
        <f>IF($A6648="","",VALUE(RIGHT(Tienda_3!E1848,4)))</f>
        <v>2022</v>
      </c>
      <c r="G6648">
        <f>IF($A6648="","",Tienda_3!C1848)</f>
        <v>1520800</v>
      </c>
      <c r="H6648">
        <f>IF($A6648="","",Tienda_3!D1848)</f>
        <v>79200</v>
      </c>
      <c r="I6648">
        <f>IF($A6648="","",Tienda_3!H1848)</f>
        <v>5</v>
      </c>
      <c r="J6648">
        <f>IF($A6648="",0,IF(AND(OR('Cuadro-de-mando'!$B$4="(Todas)",'Cuadro-de-mando'!$B$4=$A6648),OR('Cuadro-de-mando'!$E$4="(Todas)",'Cuadro-de-mando'!$E$4=$B6648),OR('Cuadro-de-mando'!$H$4="(Todas)",'Cuadro-de-mando'!$H$4=$C6648),OR('Cuadro-de-mando'!$K$4="(Todas)",'Cuadro-de-mando'!$K$4=$E6648),OR('Cuadro-de-mando'!$N$4="(Todos)",'Cuadro-de-mando'!$N$4=$F6648)),1,0))</f>
        <v>1</v>
      </c>
    </row>
    <row r="6649" spans="1:10" x14ac:dyDescent="0.25">
      <c r="A6649" t="str">
        <f>IF(Tienda_3!$A1849="","","Tienda 3")</f>
        <v>Tienda 3</v>
      </c>
      <c r="B6649" t="str">
        <f>IF($A6649="","",Tienda_3!B1849)</f>
        <v>Electrodomésticos</v>
      </c>
      <c r="C6649" t="str">
        <f>IF($A6649="","",Tienda_3!G1849)</f>
        <v>Bogotá</v>
      </c>
      <c r="D6649" t="str">
        <f>IF($A6649="","",Tienda_3!F1849)</f>
        <v>Santiago Silva</v>
      </c>
      <c r="E6649" t="str">
        <f>IF($A6649="","",Tienda_3!I1849)</f>
        <v>Tarjeta de crédito</v>
      </c>
      <c r="F6649">
        <f>IF($A6649="","",VALUE(RIGHT(Tienda_3!E1849,4)))</f>
        <v>2022</v>
      </c>
      <c r="G6649">
        <f>IF($A6649="","",Tienda_3!C1849)</f>
        <v>1090800</v>
      </c>
      <c r="H6649">
        <f>IF($A6649="","",Tienda_3!D1849)</f>
        <v>56300</v>
      </c>
      <c r="I6649">
        <f>IF($A6649="","",Tienda_3!H1849)</f>
        <v>2</v>
      </c>
      <c r="J6649">
        <f>IF($A6649="",0,IF(AND(OR('Cuadro-de-mando'!$B$4="(Todas)",'Cuadro-de-mando'!$B$4=$A6649),OR('Cuadro-de-mando'!$E$4="(Todas)",'Cuadro-de-mando'!$E$4=$B6649),OR('Cuadro-de-mando'!$H$4="(Todas)",'Cuadro-de-mando'!$H$4=$C6649),OR('Cuadro-de-mando'!$K$4="(Todas)",'Cuadro-de-mando'!$K$4=$E6649),OR('Cuadro-de-mando'!$N$4="(Todos)",'Cuadro-de-mando'!$N$4=$F6649)),1,0))</f>
        <v>1</v>
      </c>
    </row>
    <row r="6650" spans="1:10" x14ac:dyDescent="0.25">
      <c r="A6650" t="str">
        <f>IF(Tienda_3!$A1850="","","Tienda 3")</f>
        <v>Tienda 3</v>
      </c>
      <c r="B6650" t="str">
        <f>IF($A6650="","",Tienda_3!B1850)</f>
        <v>Muebles</v>
      </c>
      <c r="C6650" t="str">
        <f>IF($A6650="","",Tienda_3!G1850)</f>
        <v>Bogotá</v>
      </c>
      <c r="D6650" t="str">
        <f>IF($A6650="","",Tienda_3!F1850)</f>
        <v>Maria Alfonso</v>
      </c>
      <c r="E6650" t="str">
        <f>IF($A6650="","",Tienda_3!I1850)</f>
        <v>Cupón</v>
      </c>
      <c r="F6650">
        <f>IF($A6650="","",VALUE(RIGHT(Tienda_3!E1850,4)))</f>
        <v>2021</v>
      </c>
      <c r="G6650">
        <f>IF($A6650="","",Tienda_3!C1850)</f>
        <v>288400</v>
      </c>
      <c r="H6650">
        <f>IF($A6650="","",Tienda_3!D1850)</f>
        <v>13500</v>
      </c>
      <c r="I6650">
        <f>IF($A6650="","",Tienda_3!H1850)</f>
        <v>5</v>
      </c>
      <c r="J6650">
        <f>IF($A6650="",0,IF(AND(OR('Cuadro-de-mando'!$B$4="(Todas)",'Cuadro-de-mando'!$B$4=$A6650),OR('Cuadro-de-mando'!$E$4="(Todas)",'Cuadro-de-mando'!$E$4=$B6650),OR('Cuadro-de-mando'!$H$4="(Todas)",'Cuadro-de-mando'!$H$4=$C6650),OR('Cuadro-de-mando'!$K$4="(Todas)",'Cuadro-de-mando'!$K$4=$E6650),OR('Cuadro-de-mando'!$N$4="(Todos)",'Cuadro-de-mando'!$N$4=$F6650)),1,0))</f>
        <v>1</v>
      </c>
    </row>
    <row r="6651" spans="1:10" x14ac:dyDescent="0.25">
      <c r="A6651" t="str">
        <f>IF(Tienda_3!$A1851="","","Tienda 3")</f>
        <v>Tienda 3</v>
      </c>
      <c r="B6651" t="str">
        <f>IF($A6651="","",Tienda_3!B1851)</f>
        <v>Electrodomésticos</v>
      </c>
      <c r="C6651" t="str">
        <f>IF($A6651="","",Tienda_3!G1851)</f>
        <v>Bogotá</v>
      </c>
      <c r="D6651" t="str">
        <f>IF($A6651="","",Tienda_3!F1851)</f>
        <v>Felipe Santos</v>
      </c>
      <c r="E6651" t="str">
        <f>IF($A6651="","",Tienda_3!I1851)</f>
        <v>Nequi</v>
      </c>
      <c r="F6651">
        <f>IF($A6651="","",VALUE(RIGHT(Tienda_3!E1851,4)))</f>
        <v>2021</v>
      </c>
      <c r="G6651">
        <f>IF($A6651="","",Tienda_3!C1851)</f>
        <v>1170500</v>
      </c>
      <c r="H6651">
        <f>IF($A6651="","",Tienda_3!D1851)</f>
        <v>62500</v>
      </c>
      <c r="I6651">
        <f>IF($A6651="","",Tienda_3!H1851)</f>
        <v>5</v>
      </c>
      <c r="J6651">
        <f>IF($A6651="",0,IF(AND(OR('Cuadro-de-mando'!$B$4="(Todas)",'Cuadro-de-mando'!$B$4=$A6651),OR('Cuadro-de-mando'!$E$4="(Todas)",'Cuadro-de-mando'!$E$4=$B6651),OR('Cuadro-de-mando'!$H$4="(Todas)",'Cuadro-de-mando'!$H$4=$C6651),OR('Cuadro-de-mando'!$K$4="(Todas)",'Cuadro-de-mando'!$K$4=$E6651),OR('Cuadro-de-mando'!$N$4="(Todos)",'Cuadro-de-mando'!$N$4=$F6651)),1,0))</f>
        <v>1</v>
      </c>
    </row>
    <row r="6652" spans="1:10" x14ac:dyDescent="0.25">
      <c r="A6652" t="str">
        <f>IF(Tienda_3!$A1852="","","Tienda 3")</f>
        <v>Tienda 3</v>
      </c>
      <c r="B6652" t="str">
        <f>IF($A6652="","",Tienda_3!B1852)</f>
        <v>Muebles</v>
      </c>
      <c r="C6652" t="str">
        <f>IF($A6652="","",Tienda_3!G1852)</f>
        <v>Bogotá</v>
      </c>
      <c r="D6652" t="str">
        <f>IF($A6652="","",Tienda_3!F1852)</f>
        <v>Camila Rivera</v>
      </c>
      <c r="E6652" t="str">
        <f>IF($A6652="","",Tienda_3!I1852)</f>
        <v>Tarjeta de crédito</v>
      </c>
      <c r="F6652">
        <f>IF($A6652="","",VALUE(RIGHT(Tienda_3!E1852,4)))</f>
        <v>2021</v>
      </c>
      <c r="G6652">
        <f>IF($A6652="","",Tienda_3!C1852)</f>
        <v>309100</v>
      </c>
      <c r="H6652">
        <f>IF($A6652="","",Tienda_3!D1852)</f>
        <v>16700</v>
      </c>
      <c r="I6652">
        <f>IF($A6652="","",Tienda_3!H1852)</f>
        <v>5</v>
      </c>
      <c r="J6652">
        <f>IF($A6652="",0,IF(AND(OR('Cuadro-de-mando'!$B$4="(Todas)",'Cuadro-de-mando'!$B$4=$A6652),OR('Cuadro-de-mando'!$E$4="(Todas)",'Cuadro-de-mando'!$E$4=$B6652),OR('Cuadro-de-mando'!$H$4="(Todas)",'Cuadro-de-mando'!$H$4=$C6652),OR('Cuadro-de-mando'!$K$4="(Todas)",'Cuadro-de-mando'!$K$4=$E6652),OR('Cuadro-de-mando'!$N$4="(Todos)",'Cuadro-de-mando'!$N$4=$F6652)),1,0))</f>
        <v>1</v>
      </c>
    </row>
    <row r="6653" spans="1:10" x14ac:dyDescent="0.25">
      <c r="A6653" t="str">
        <f>IF(Tienda_3!$A1853="","","Tienda 3")</f>
        <v>Tienda 3</v>
      </c>
      <c r="B6653" t="str">
        <f>IF($A6653="","",Tienda_3!B1853)</f>
        <v>Electrónicos</v>
      </c>
      <c r="C6653" t="str">
        <f>IF($A6653="","",Tienda_3!G1853)</f>
        <v>Bogotá</v>
      </c>
      <c r="D6653" t="str">
        <f>IF($A6653="","",Tienda_3!F1853)</f>
        <v>Juan Fernandez</v>
      </c>
      <c r="E6653" t="str">
        <f>IF($A6653="","",Tienda_3!I1853)</f>
        <v>Nequi</v>
      </c>
      <c r="F6653">
        <f>IF($A6653="","",VALUE(RIGHT(Tienda_3!E1853,4)))</f>
        <v>2021</v>
      </c>
      <c r="G6653">
        <f>IF($A6653="","",Tienda_3!C1853)</f>
        <v>1301700</v>
      </c>
      <c r="H6653">
        <f>IF($A6653="","",Tienda_3!D1853)</f>
        <v>67500</v>
      </c>
      <c r="I6653">
        <f>IF($A6653="","",Tienda_3!H1853)</f>
        <v>5</v>
      </c>
      <c r="J6653">
        <f>IF($A6653="",0,IF(AND(OR('Cuadro-de-mando'!$B$4="(Todas)",'Cuadro-de-mando'!$B$4=$A6653),OR('Cuadro-de-mando'!$E$4="(Todas)",'Cuadro-de-mando'!$E$4=$B6653),OR('Cuadro-de-mando'!$H$4="(Todas)",'Cuadro-de-mando'!$H$4=$C6653),OR('Cuadro-de-mando'!$K$4="(Todas)",'Cuadro-de-mando'!$K$4=$E6653),OR('Cuadro-de-mando'!$N$4="(Todos)",'Cuadro-de-mando'!$N$4=$F6653)),1,0))</f>
        <v>1</v>
      </c>
    </row>
    <row r="6654" spans="1:10" x14ac:dyDescent="0.25">
      <c r="A6654" t="str">
        <f>IF(Tienda_3!$A1854="","","Tienda 3")</f>
        <v>Tienda 3</v>
      </c>
      <c r="B6654" t="str">
        <f>IF($A6654="","",Tienda_3!B1854)</f>
        <v>Libros</v>
      </c>
      <c r="C6654" t="str">
        <f>IF($A6654="","",Tienda_3!G1854)</f>
        <v>Bogotá</v>
      </c>
      <c r="D6654" t="str">
        <f>IF($A6654="","",Tienda_3!F1854)</f>
        <v>Felipe Santos</v>
      </c>
      <c r="E6654" t="str">
        <f>IF($A6654="","",Tienda_3!I1854)</f>
        <v>Tarjeta de crédito</v>
      </c>
      <c r="F6654">
        <f>IF($A6654="","",VALUE(RIGHT(Tienda_3!E1854,4)))</f>
        <v>2020</v>
      </c>
      <c r="G6654">
        <f>IF($A6654="","",Tienda_3!C1854)</f>
        <v>31600</v>
      </c>
      <c r="H6654">
        <f>IF($A6654="","",Tienda_3!D1854)</f>
        <v>0</v>
      </c>
      <c r="I6654">
        <f>IF($A6654="","",Tienda_3!H1854)</f>
        <v>5</v>
      </c>
      <c r="J6654">
        <f>IF($A6654="",0,IF(AND(OR('Cuadro-de-mando'!$B$4="(Todas)",'Cuadro-de-mando'!$B$4=$A6654),OR('Cuadro-de-mando'!$E$4="(Todas)",'Cuadro-de-mando'!$E$4=$B6654),OR('Cuadro-de-mando'!$H$4="(Todas)",'Cuadro-de-mando'!$H$4=$C6654),OR('Cuadro-de-mando'!$K$4="(Todas)",'Cuadro-de-mando'!$K$4=$E6654),OR('Cuadro-de-mando'!$N$4="(Todos)",'Cuadro-de-mando'!$N$4=$F6654)),1,0))</f>
        <v>1</v>
      </c>
    </row>
    <row r="6655" spans="1:10" x14ac:dyDescent="0.25">
      <c r="A6655" t="str">
        <f>IF(Tienda_3!$A1855="","","Tienda 3")</f>
        <v>Tienda 3</v>
      </c>
      <c r="B6655" t="str">
        <f>IF($A6655="","",Tienda_3!B1855)</f>
        <v>Muebles</v>
      </c>
      <c r="C6655" t="str">
        <f>IF($A6655="","",Tienda_3!G1855)</f>
        <v>Medellín</v>
      </c>
      <c r="D6655" t="str">
        <f>IF($A6655="","",Tienda_3!F1855)</f>
        <v>Ángel Rodriguez</v>
      </c>
      <c r="E6655" t="str">
        <f>IF($A6655="","",Tienda_3!I1855)</f>
        <v>Tarjeta de crédito</v>
      </c>
      <c r="F6655">
        <f>IF($A6655="","",VALUE(RIGHT(Tienda_3!E1855,4)))</f>
        <v>2022</v>
      </c>
      <c r="G6655">
        <f>IF($A6655="","",Tienda_3!C1855)</f>
        <v>492200</v>
      </c>
      <c r="H6655">
        <f>IF($A6655="","",Tienda_3!D1855)</f>
        <v>30900</v>
      </c>
      <c r="I6655">
        <f>IF($A6655="","",Tienda_3!H1855)</f>
        <v>5</v>
      </c>
      <c r="J6655">
        <f>IF($A6655="",0,IF(AND(OR('Cuadro-de-mando'!$B$4="(Todas)",'Cuadro-de-mando'!$B$4=$A6655),OR('Cuadro-de-mando'!$E$4="(Todas)",'Cuadro-de-mando'!$E$4=$B6655),OR('Cuadro-de-mando'!$H$4="(Todas)",'Cuadro-de-mando'!$H$4=$C6655),OR('Cuadro-de-mando'!$K$4="(Todas)",'Cuadro-de-mando'!$K$4=$E6655),OR('Cuadro-de-mando'!$N$4="(Todos)",'Cuadro-de-mando'!$N$4=$F6655)),1,0))</f>
        <v>1</v>
      </c>
    </row>
    <row r="6656" spans="1:10" x14ac:dyDescent="0.25">
      <c r="A6656" t="str">
        <f>IF(Tienda_3!$A1856="","","Tienda 3")</f>
        <v>Tienda 3</v>
      </c>
      <c r="B6656" t="str">
        <f>IF($A6656="","",Tienda_3!B1856)</f>
        <v>Deportes y diversión</v>
      </c>
      <c r="C6656" t="str">
        <f>IF($A6656="","",Tienda_3!G1856)</f>
        <v>Medellín</v>
      </c>
      <c r="D6656" t="str">
        <f>IF($A6656="","",Tienda_3!F1856)</f>
        <v>Juan Fernandez</v>
      </c>
      <c r="E6656" t="str">
        <f>IF($A6656="","",Tienda_3!I1856)</f>
        <v>Tarjeta de crédito</v>
      </c>
      <c r="F6656">
        <f>IF($A6656="","",VALUE(RIGHT(Tienda_3!E1856,4)))</f>
        <v>2020</v>
      </c>
      <c r="G6656">
        <f>IF($A6656="","",Tienda_3!C1856)</f>
        <v>85900</v>
      </c>
      <c r="H6656">
        <f>IF($A6656="","",Tienda_3!D1856)</f>
        <v>2800</v>
      </c>
      <c r="I6656">
        <f>IF($A6656="","",Tienda_3!H1856)</f>
        <v>1</v>
      </c>
      <c r="J6656">
        <f>IF($A6656="",0,IF(AND(OR('Cuadro-de-mando'!$B$4="(Todas)",'Cuadro-de-mando'!$B$4=$A6656),OR('Cuadro-de-mando'!$E$4="(Todas)",'Cuadro-de-mando'!$E$4=$B6656),OR('Cuadro-de-mando'!$H$4="(Todas)",'Cuadro-de-mando'!$H$4=$C6656),OR('Cuadro-de-mando'!$K$4="(Todas)",'Cuadro-de-mando'!$K$4=$E6656),OR('Cuadro-de-mando'!$N$4="(Todos)",'Cuadro-de-mando'!$N$4=$F6656)),1,0))</f>
        <v>1</v>
      </c>
    </row>
    <row r="6657" spans="1:10" x14ac:dyDescent="0.25">
      <c r="A6657" t="str">
        <f>IF(Tienda_3!$A1857="","","Tienda 3")</f>
        <v>Tienda 3</v>
      </c>
      <c r="B6657" t="str">
        <f>IF($A6657="","",Tienda_3!B1857)</f>
        <v>Muebles</v>
      </c>
      <c r="C6657" t="str">
        <f>IF($A6657="","",Tienda_3!G1857)</f>
        <v>Riohacha</v>
      </c>
      <c r="D6657" t="str">
        <f>IF($A6657="","",Tienda_3!F1857)</f>
        <v>Pedro Gomez</v>
      </c>
      <c r="E6657" t="str">
        <f>IF($A6657="","",Tienda_3!I1857)</f>
        <v>Nequi</v>
      </c>
      <c r="F6657">
        <f>IF($A6657="","",VALUE(RIGHT(Tienda_3!E1857,4)))</f>
        <v>2020</v>
      </c>
      <c r="G6657">
        <f>IF($A6657="","",Tienda_3!C1857)</f>
        <v>405500</v>
      </c>
      <c r="H6657">
        <f>IF($A6657="","",Tienda_3!D1857)</f>
        <v>21800</v>
      </c>
      <c r="I6657">
        <f>IF($A6657="","",Tienda_3!H1857)</f>
        <v>5</v>
      </c>
      <c r="J6657">
        <f>IF($A6657="",0,IF(AND(OR('Cuadro-de-mando'!$B$4="(Todas)",'Cuadro-de-mando'!$B$4=$A6657),OR('Cuadro-de-mando'!$E$4="(Todas)",'Cuadro-de-mando'!$E$4=$B6657),OR('Cuadro-de-mando'!$H$4="(Todas)",'Cuadro-de-mando'!$H$4=$C6657),OR('Cuadro-de-mando'!$K$4="(Todas)",'Cuadro-de-mando'!$K$4=$E6657),OR('Cuadro-de-mando'!$N$4="(Todos)",'Cuadro-de-mando'!$N$4=$F6657)),1,0))</f>
        <v>1</v>
      </c>
    </row>
    <row r="6658" spans="1:10" x14ac:dyDescent="0.25">
      <c r="A6658" t="str">
        <f>IF(Tienda_3!$A1858="","","Tienda 3")</f>
        <v>Tienda 3</v>
      </c>
      <c r="B6658" t="str">
        <f>IF($A6658="","",Tienda_3!B1858)</f>
        <v>Electrodomésticos</v>
      </c>
      <c r="C6658" t="str">
        <f>IF($A6658="","",Tienda_3!G1858)</f>
        <v>Medellín</v>
      </c>
      <c r="D6658" t="str">
        <f>IF($A6658="","",Tienda_3!F1858)</f>
        <v>Juliana Costa</v>
      </c>
      <c r="E6658" t="str">
        <f>IF($A6658="","",Tienda_3!I1858)</f>
        <v>Tarjeta de crédito</v>
      </c>
      <c r="F6658">
        <f>IF($A6658="","",VALUE(RIGHT(Tienda_3!E1858,4)))</f>
        <v>2022</v>
      </c>
      <c r="G6658">
        <f>IF($A6658="","",Tienda_3!C1858)</f>
        <v>455600</v>
      </c>
      <c r="H6658">
        <f>IF($A6658="","",Tienda_3!D1858)</f>
        <v>24900</v>
      </c>
      <c r="I6658">
        <f>IF($A6658="","",Tienda_3!H1858)</f>
        <v>5</v>
      </c>
      <c r="J6658">
        <f>IF($A6658="",0,IF(AND(OR('Cuadro-de-mando'!$B$4="(Todas)",'Cuadro-de-mando'!$B$4=$A6658),OR('Cuadro-de-mando'!$E$4="(Todas)",'Cuadro-de-mando'!$E$4=$B6658),OR('Cuadro-de-mando'!$H$4="(Todas)",'Cuadro-de-mando'!$H$4=$C6658),OR('Cuadro-de-mando'!$K$4="(Todas)",'Cuadro-de-mando'!$K$4=$E6658),OR('Cuadro-de-mando'!$N$4="(Todos)",'Cuadro-de-mando'!$N$4=$F6658)),1,0))</f>
        <v>1</v>
      </c>
    </row>
    <row r="6659" spans="1:10" x14ac:dyDescent="0.25">
      <c r="A6659" t="str">
        <f>IF(Tienda_3!$A1859="","","Tienda 3")</f>
        <v>Tienda 3</v>
      </c>
      <c r="B6659" t="str">
        <f>IF($A6659="","",Tienda_3!B1859)</f>
        <v>Muebles</v>
      </c>
      <c r="C6659" t="str">
        <f>IF($A6659="","",Tienda_3!G1859)</f>
        <v>Cali</v>
      </c>
      <c r="D6659" t="str">
        <f>IF($A6659="","",Tienda_3!F1859)</f>
        <v>Felipe Santos</v>
      </c>
      <c r="E6659" t="str">
        <f>IF($A6659="","",Tienda_3!I1859)</f>
        <v>Nequi</v>
      </c>
      <c r="F6659">
        <f>IF($A6659="","",VALUE(RIGHT(Tienda_3!E1859,4)))</f>
        <v>2021</v>
      </c>
      <c r="G6659">
        <f>IF($A6659="","",Tienda_3!C1859)</f>
        <v>168000</v>
      </c>
      <c r="H6659">
        <f>IF($A6659="","",Tienda_3!D1859)</f>
        <v>7100</v>
      </c>
      <c r="I6659">
        <f>IF($A6659="","",Tienda_3!H1859)</f>
        <v>5</v>
      </c>
      <c r="J6659">
        <f>IF($A6659="",0,IF(AND(OR('Cuadro-de-mando'!$B$4="(Todas)",'Cuadro-de-mando'!$B$4=$A6659),OR('Cuadro-de-mando'!$E$4="(Todas)",'Cuadro-de-mando'!$E$4=$B6659),OR('Cuadro-de-mando'!$H$4="(Todas)",'Cuadro-de-mando'!$H$4=$C6659),OR('Cuadro-de-mando'!$K$4="(Todas)",'Cuadro-de-mando'!$K$4=$E6659),OR('Cuadro-de-mando'!$N$4="(Todos)",'Cuadro-de-mando'!$N$4=$F6659)),1,0))</f>
        <v>1</v>
      </c>
    </row>
    <row r="6660" spans="1:10" x14ac:dyDescent="0.25">
      <c r="A6660" t="str">
        <f>IF(Tienda_3!$A1860="","","Tienda 3")</f>
        <v>Tienda 3</v>
      </c>
      <c r="B6660" t="str">
        <f>IF($A6660="","",Tienda_3!B1860)</f>
        <v>Artículos para el hogar</v>
      </c>
      <c r="C6660" t="str">
        <f>IF($A6660="","",Tienda_3!G1860)</f>
        <v>Bogotá</v>
      </c>
      <c r="D6660" t="str">
        <f>IF($A6660="","",Tienda_3!F1860)</f>
        <v>Santiago Silva</v>
      </c>
      <c r="E6660" t="str">
        <f>IF($A6660="","",Tienda_3!I1860)</f>
        <v>Tarjeta de crédito</v>
      </c>
      <c r="F6660">
        <f>IF($A6660="","",VALUE(RIGHT(Tienda_3!E1860,4)))</f>
        <v>2021</v>
      </c>
      <c r="G6660">
        <f>IF($A6660="","",Tienda_3!C1860)</f>
        <v>84800</v>
      </c>
      <c r="H6660">
        <f>IF($A6660="","",Tienda_3!D1860)</f>
        <v>4900</v>
      </c>
      <c r="I6660">
        <f>IF($A6660="","",Tienda_3!H1860)</f>
        <v>5</v>
      </c>
      <c r="J6660">
        <f>IF($A6660="",0,IF(AND(OR('Cuadro-de-mando'!$B$4="(Todas)",'Cuadro-de-mando'!$B$4=$A6660),OR('Cuadro-de-mando'!$E$4="(Todas)",'Cuadro-de-mando'!$E$4=$B6660),OR('Cuadro-de-mando'!$H$4="(Todas)",'Cuadro-de-mando'!$H$4=$C6660),OR('Cuadro-de-mando'!$K$4="(Todas)",'Cuadro-de-mando'!$K$4=$E6660),OR('Cuadro-de-mando'!$N$4="(Todos)",'Cuadro-de-mando'!$N$4=$F6660)),1,0))</f>
        <v>1</v>
      </c>
    </row>
    <row r="6661" spans="1:10" x14ac:dyDescent="0.25">
      <c r="A6661" t="str">
        <f>IF(Tienda_3!$A1861="","","Tienda 3")</f>
        <v>Tienda 3</v>
      </c>
      <c r="B6661" t="str">
        <f>IF($A6661="","",Tienda_3!B1861)</f>
        <v>Electrónicos</v>
      </c>
      <c r="C6661" t="str">
        <f>IF($A6661="","",Tienda_3!G1861)</f>
        <v>Cali</v>
      </c>
      <c r="D6661" t="str">
        <f>IF($A6661="","",Tienda_3!F1861)</f>
        <v>Camila Rivera</v>
      </c>
      <c r="E6661" t="str">
        <f>IF($A6661="","",Tienda_3!I1861)</f>
        <v>Tarjeta de crédito</v>
      </c>
      <c r="F6661">
        <f>IF($A6661="","",VALUE(RIGHT(Tienda_3!E1861,4)))</f>
        <v>2022</v>
      </c>
      <c r="G6661">
        <f>IF($A6661="","",Tienda_3!C1861)</f>
        <v>289700</v>
      </c>
      <c r="H6661">
        <f>IF($A6661="","",Tienda_3!D1861)</f>
        <v>13600</v>
      </c>
      <c r="I6661">
        <f>IF($A6661="","",Tienda_3!H1861)</f>
        <v>5</v>
      </c>
      <c r="J6661">
        <f>IF($A6661="",0,IF(AND(OR('Cuadro-de-mando'!$B$4="(Todas)",'Cuadro-de-mando'!$B$4=$A6661),OR('Cuadro-de-mando'!$E$4="(Todas)",'Cuadro-de-mando'!$E$4=$B6661),OR('Cuadro-de-mando'!$H$4="(Todas)",'Cuadro-de-mando'!$H$4=$C6661),OR('Cuadro-de-mando'!$K$4="(Todas)",'Cuadro-de-mando'!$K$4=$E6661),OR('Cuadro-de-mando'!$N$4="(Todos)",'Cuadro-de-mando'!$N$4=$F6661)),1,0))</f>
        <v>1</v>
      </c>
    </row>
    <row r="6662" spans="1:10" x14ac:dyDescent="0.25">
      <c r="A6662" t="str">
        <f>IF(Tienda_3!$A1862="","","Tienda 3")</f>
        <v>Tienda 3</v>
      </c>
      <c r="B6662" t="str">
        <f>IF($A6662="","",Tienda_3!B1862)</f>
        <v>Instrumentos musicales</v>
      </c>
      <c r="C6662" t="str">
        <f>IF($A6662="","",Tienda_3!G1862)</f>
        <v>Pereira</v>
      </c>
      <c r="D6662" t="str">
        <f>IF($A6662="","",Tienda_3!F1862)</f>
        <v>Ángel Rodriguez</v>
      </c>
      <c r="E6662" t="str">
        <f>IF($A6662="","",Tienda_3!I1862)</f>
        <v>Tarjeta de crédito</v>
      </c>
      <c r="F6662">
        <f>IF($A6662="","",VALUE(RIGHT(Tienda_3!E1862,4)))</f>
        <v>2023</v>
      </c>
      <c r="G6662">
        <f>IF($A6662="","",Tienda_3!C1862)</f>
        <v>409500</v>
      </c>
      <c r="H6662">
        <f>IF($A6662="","",Tienda_3!D1862)</f>
        <v>22000</v>
      </c>
      <c r="I6662">
        <f>IF($A6662="","",Tienda_3!H1862)</f>
        <v>5</v>
      </c>
      <c r="J6662">
        <f>IF($A6662="",0,IF(AND(OR('Cuadro-de-mando'!$B$4="(Todas)",'Cuadro-de-mando'!$B$4=$A6662),OR('Cuadro-de-mando'!$E$4="(Todas)",'Cuadro-de-mando'!$E$4=$B6662),OR('Cuadro-de-mando'!$H$4="(Todas)",'Cuadro-de-mando'!$H$4=$C6662),OR('Cuadro-de-mando'!$K$4="(Todas)",'Cuadro-de-mando'!$K$4=$E6662),OR('Cuadro-de-mando'!$N$4="(Todos)",'Cuadro-de-mando'!$N$4=$F6662)),1,0))</f>
        <v>1</v>
      </c>
    </row>
    <row r="6663" spans="1:10" x14ac:dyDescent="0.25">
      <c r="A6663" t="str">
        <f>IF(Tienda_3!$A1863="","","Tienda 3")</f>
        <v>Tienda 3</v>
      </c>
      <c r="B6663" t="str">
        <f>IF($A6663="","",Tienda_3!B1863)</f>
        <v>Electrónicos</v>
      </c>
      <c r="C6663" t="str">
        <f>IF($A6663="","",Tienda_3!G1863)</f>
        <v>Bogotá</v>
      </c>
      <c r="D6663" t="str">
        <f>IF($A6663="","",Tienda_3!F1863)</f>
        <v>Juliana Costa</v>
      </c>
      <c r="E6663" t="str">
        <f>IF($A6663="","",Tienda_3!I1863)</f>
        <v>Nequi</v>
      </c>
      <c r="F6663">
        <f>IF($A6663="","",VALUE(RIGHT(Tienda_3!E1863,4)))</f>
        <v>2021</v>
      </c>
      <c r="G6663">
        <f>IF($A6663="","",Tienda_3!C1863)</f>
        <v>2038400</v>
      </c>
      <c r="H6663">
        <f>IF($A6663="","",Tienda_3!D1863)</f>
        <v>113300</v>
      </c>
      <c r="I6663">
        <f>IF($A6663="","",Tienda_3!H1863)</f>
        <v>1</v>
      </c>
      <c r="J6663">
        <f>IF($A6663="",0,IF(AND(OR('Cuadro-de-mando'!$B$4="(Todas)",'Cuadro-de-mando'!$B$4=$A6663),OR('Cuadro-de-mando'!$E$4="(Todas)",'Cuadro-de-mando'!$E$4=$B6663),OR('Cuadro-de-mando'!$H$4="(Todas)",'Cuadro-de-mando'!$H$4=$C6663),OR('Cuadro-de-mando'!$K$4="(Todas)",'Cuadro-de-mando'!$K$4=$E6663),OR('Cuadro-de-mando'!$N$4="(Todos)",'Cuadro-de-mando'!$N$4=$F6663)),1,0))</f>
        <v>1</v>
      </c>
    </row>
    <row r="6664" spans="1:10" x14ac:dyDescent="0.25">
      <c r="A6664" t="str">
        <f>IF(Tienda_3!$A1864="","","Tienda 3")</f>
        <v>Tienda 3</v>
      </c>
      <c r="B6664" t="str">
        <f>IF($A6664="","",Tienda_3!B1864)</f>
        <v>Juguetes</v>
      </c>
      <c r="C6664" t="str">
        <f>IF($A6664="","",Tienda_3!G1864)</f>
        <v>Medellín</v>
      </c>
      <c r="D6664" t="str">
        <f>IF($A6664="","",Tienda_3!F1864)</f>
        <v>Santiago Silva</v>
      </c>
      <c r="E6664" t="str">
        <f>IF($A6664="","",Tienda_3!I1864)</f>
        <v>Tarjeta de crédito</v>
      </c>
      <c r="F6664">
        <f>IF($A6664="","",VALUE(RIGHT(Tienda_3!E1864,4)))</f>
        <v>2020</v>
      </c>
      <c r="G6664">
        <f>IF($A6664="","",Tienda_3!C1864)</f>
        <v>43400</v>
      </c>
      <c r="H6664">
        <f>IF($A6664="","",Tienda_3!D1864)</f>
        <v>2500</v>
      </c>
      <c r="I6664">
        <f>IF($A6664="","",Tienda_3!H1864)</f>
        <v>3</v>
      </c>
      <c r="J6664">
        <f>IF($A6664="",0,IF(AND(OR('Cuadro-de-mando'!$B$4="(Todas)",'Cuadro-de-mando'!$B$4=$A6664),OR('Cuadro-de-mando'!$E$4="(Todas)",'Cuadro-de-mando'!$E$4=$B6664),OR('Cuadro-de-mando'!$H$4="(Todas)",'Cuadro-de-mando'!$H$4=$C6664),OR('Cuadro-de-mando'!$K$4="(Todas)",'Cuadro-de-mando'!$K$4=$E6664),OR('Cuadro-de-mando'!$N$4="(Todos)",'Cuadro-de-mando'!$N$4=$F6664)),1,0))</f>
        <v>1</v>
      </c>
    </row>
    <row r="6665" spans="1:10" x14ac:dyDescent="0.25">
      <c r="A6665" t="str">
        <f>IF(Tienda_3!$A1865="","","Tienda 3")</f>
        <v>Tienda 3</v>
      </c>
      <c r="B6665" t="str">
        <f>IF($A6665="","",Tienda_3!B1865)</f>
        <v>Electrónicos</v>
      </c>
      <c r="C6665" t="str">
        <f>IF($A6665="","",Tienda_3!G1865)</f>
        <v>Cali</v>
      </c>
      <c r="D6665" t="str">
        <f>IF($A6665="","",Tienda_3!F1865)</f>
        <v>Maria Alfonso</v>
      </c>
      <c r="E6665" t="str">
        <f>IF($A6665="","",Tienda_3!I1865)</f>
        <v>Tarjeta de crédito</v>
      </c>
      <c r="F6665">
        <f>IF($A6665="","",VALUE(RIGHT(Tienda_3!E1865,4)))</f>
        <v>2022</v>
      </c>
      <c r="G6665">
        <f>IF($A6665="","",Tienda_3!C1865)</f>
        <v>342400</v>
      </c>
      <c r="H6665">
        <f>IF($A6665="","",Tienda_3!D1865)</f>
        <v>20600</v>
      </c>
      <c r="I6665">
        <f>IF($A6665="","",Tienda_3!H1865)</f>
        <v>5</v>
      </c>
      <c r="J6665">
        <f>IF($A6665="",0,IF(AND(OR('Cuadro-de-mando'!$B$4="(Todas)",'Cuadro-de-mando'!$B$4=$A6665),OR('Cuadro-de-mando'!$E$4="(Todas)",'Cuadro-de-mando'!$E$4=$B6665),OR('Cuadro-de-mando'!$H$4="(Todas)",'Cuadro-de-mando'!$H$4=$C6665),OR('Cuadro-de-mando'!$K$4="(Todas)",'Cuadro-de-mando'!$K$4=$E6665),OR('Cuadro-de-mando'!$N$4="(Todos)",'Cuadro-de-mando'!$N$4=$F6665)),1,0))</f>
        <v>1</v>
      </c>
    </row>
    <row r="6666" spans="1:10" x14ac:dyDescent="0.25">
      <c r="A6666" t="str">
        <f>IF(Tienda_3!$A1866="","","Tienda 3")</f>
        <v>Tienda 3</v>
      </c>
      <c r="B6666" t="str">
        <f>IF($A6666="","",Tienda_3!B1866)</f>
        <v>Electrónicos</v>
      </c>
      <c r="C6666" t="str">
        <f>IF($A6666="","",Tienda_3!G1866)</f>
        <v>Armenia</v>
      </c>
      <c r="D6666" t="str">
        <f>IF($A6666="","",Tienda_3!F1866)</f>
        <v>Beatriz Morales</v>
      </c>
      <c r="E6666" t="str">
        <f>IF($A6666="","",Tienda_3!I1866)</f>
        <v>Tarjeta de crédito</v>
      </c>
      <c r="F6666">
        <f>IF($A6666="","",VALUE(RIGHT(Tienda_3!E1866,4)))</f>
        <v>2020</v>
      </c>
      <c r="G6666">
        <f>IF($A6666="","",Tienda_3!C1866)</f>
        <v>2121700</v>
      </c>
      <c r="H6666">
        <f>IF($A6666="","",Tienda_3!D1866)</f>
        <v>111200</v>
      </c>
      <c r="I6666">
        <f>IF($A6666="","",Tienda_3!H1866)</f>
        <v>5</v>
      </c>
      <c r="J6666">
        <f>IF($A6666="",0,IF(AND(OR('Cuadro-de-mando'!$B$4="(Todas)",'Cuadro-de-mando'!$B$4=$A6666),OR('Cuadro-de-mando'!$E$4="(Todas)",'Cuadro-de-mando'!$E$4=$B6666),OR('Cuadro-de-mando'!$H$4="(Todas)",'Cuadro-de-mando'!$H$4=$C6666),OR('Cuadro-de-mando'!$K$4="(Todas)",'Cuadro-de-mando'!$K$4=$E6666),OR('Cuadro-de-mando'!$N$4="(Todos)",'Cuadro-de-mando'!$N$4=$F6666)),1,0))</f>
        <v>1</v>
      </c>
    </row>
    <row r="6667" spans="1:10" x14ac:dyDescent="0.25">
      <c r="A6667" t="str">
        <f>IF(Tienda_3!$A1867="","","Tienda 3")</f>
        <v>Tienda 3</v>
      </c>
      <c r="B6667" t="str">
        <f>IF($A6667="","",Tienda_3!B1867)</f>
        <v>Libros</v>
      </c>
      <c r="C6667" t="str">
        <f>IF($A6667="","",Tienda_3!G1867)</f>
        <v>Medellín</v>
      </c>
      <c r="D6667" t="str">
        <f>IF($A6667="","",Tienda_3!F1867)</f>
        <v>Maria Alfonso</v>
      </c>
      <c r="E6667" t="str">
        <f>IF($A6667="","",Tienda_3!I1867)</f>
        <v>Cupón</v>
      </c>
      <c r="F6667">
        <f>IF($A6667="","",VALUE(RIGHT(Tienda_3!E1867,4)))</f>
        <v>2020</v>
      </c>
      <c r="G6667">
        <f>IF($A6667="","",Tienda_3!C1867)</f>
        <v>78700</v>
      </c>
      <c r="H6667">
        <f>IF($A6667="","",Tienda_3!D1867)</f>
        <v>2400</v>
      </c>
      <c r="I6667">
        <f>IF($A6667="","",Tienda_3!H1867)</f>
        <v>5</v>
      </c>
      <c r="J6667">
        <f>IF($A6667="",0,IF(AND(OR('Cuadro-de-mando'!$B$4="(Todas)",'Cuadro-de-mando'!$B$4=$A6667),OR('Cuadro-de-mando'!$E$4="(Todas)",'Cuadro-de-mando'!$E$4=$B6667),OR('Cuadro-de-mando'!$H$4="(Todas)",'Cuadro-de-mando'!$H$4=$C6667),OR('Cuadro-de-mando'!$K$4="(Todas)",'Cuadro-de-mando'!$K$4=$E6667),OR('Cuadro-de-mando'!$N$4="(Todos)",'Cuadro-de-mando'!$N$4=$F6667)),1,0))</f>
        <v>1</v>
      </c>
    </row>
    <row r="6668" spans="1:10" x14ac:dyDescent="0.25">
      <c r="A6668" t="str">
        <f>IF(Tienda_3!$A1868="","","Tienda 3")</f>
        <v>Tienda 3</v>
      </c>
      <c r="B6668" t="str">
        <f>IF($A6668="","",Tienda_3!B1868)</f>
        <v>Electrodomésticos</v>
      </c>
      <c r="C6668" t="str">
        <f>IF($A6668="","",Tienda_3!G1868)</f>
        <v>Cali</v>
      </c>
      <c r="D6668" t="str">
        <f>IF($A6668="","",Tienda_3!F1868)</f>
        <v>Mariana Herrera</v>
      </c>
      <c r="E6668" t="str">
        <f>IF($A6668="","",Tienda_3!I1868)</f>
        <v>Tarjeta de crédito</v>
      </c>
      <c r="F6668">
        <f>IF($A6668="","",VALUE(RIGHT(Tienda_3!E1868,4)))</f>
        <v>2020</v>
      </c>
      <c r="G6668">
        <f>IF($A6668="","",Tienda_3!C1868)</f>
        <v>655500</v>
      </c>
      <c r="H6668">
        <f>IF($A6668="","",Tienda_3!D1868)</f>
        <v>41700</v>
      </c>
      <c r="I6668">
        <f>IF($A6668="","",Tienda_3!H1868)</f>
        <v>2</v>
      </c>
      <c r="J6668">
        <f>IF($A6668="",0,IF(AND(OR('Cuadro-de-mando'!$B$4="(Todas)",'Cuadro-de-mando'!$B$4=$A6668),OR('Cuadro-de-mando'!$E$4="(Todas)",'Cuadro-de-mando'!$E$4=$B6668),OR('Cuadro-de-mando'!$H$4="(Todas)",'Cuadro-de-mando'!$H$4=$C6668),OR('Cuadro-de-mando'!$K$4="(Todas)",'Cuadro-de-mando'!$K$4=$E6668),OR('Cuadro-de-mando'!$N$4="(Todos)",'Cuadro-de-mando'!$N$4=$F6668)),1,0))</f>
        <v>1</v>
      </c>
    </row>
    <row r="6669" spans="1:10" x14ac:dyDescent="0.25">
      <c r="A6669" t="str">
        <f>IF(Tienda_3!$A1869="","","Tienda 3")</f>
        <v>Tienda 3</v>
      </c>
      <c r="B6669" t="str">
        <f>IF($A6669="","",Tienda_3!B1869)</f>
        <v>Artículos para el hogar</v>
      </c>
      <c r="C6669" t="str">
        <f>IF($A6669="","",Tienda_3!G1869)</f>
        <v>Bogotá</v>
      </c>
      <c r="D6669" t="str">
        <f>IF($A6669="","",Tienda_3!F1869)</f>
        <v>Lucas Olivera</v>
      </c>
      <c r="E6669" t="str">
        <f>IF($A6669="","",Tienda_3!I1869)</f>
        <v>Nequi</v>
      </c>
      <c r="F6669">
        <f>IF($A6669="","",VALUE(RIGHT(Tienda_3!E1869,4)))</f>
        <v>2020</v>
      </c>
      <c r="G6669">
        <f>IF($A6669="","",Tienda_3!C1869)</f>
        <v>57900</v>
      </c>
      <c r="H6669">
        <f>IF($A6669="","",Tienda_3!D1869)</f>
        <v>1300</v>
      </c>
      <c r="I6669">
        <f>IF($A6669="","",Tienda_3!H1869)</f>
        <v>5</v>
      </c>
      <c r="J6669">
        <f>IF($A6669="",0,IF(AND(OR('Cuadro-de-mando'!$B$4="(Todas)",'Cuadro-de-mando'!$B$4=$A6669),OR('Cuadro-de-mando'!$E$4="(Todas)",'Cuadro-de-mando'!$E$4=$B6669),OR('Cuadro-de-mando'!$H$4="(Todas)",'Cuadro-de-mando'!$H$4=$C6669),OR('Cuadro-de-mando'!$K$4="(Todas)",'Cuadro-de-mando'!$K$4=$E6669),OR('Cuadro-de-mando'!$N$4="(Todos)",'Cuadro-de-mando'!$N$4=$F6669)),1,0))</f>
        <v>1</v>
      </c>
    </row>
    <row r="6670" spans="1:10" x14ac:dyDescent="0.25">
      <c r="A6670" t="str">
        <f>IF(Tienda_3!$A1870="","","Tienda 3")</f>
        <v>Tienda 3</v>
      </c>
      <c r="B6670" t="str">
        <f>IF($A6670="","",Tienda_3!B1870)</f>
        <v>Deportes y diversión</v>
      </c>
      <c r="C6670" t="str">
        <f>IF($A6670="","",Tienda_3!G1870)</f>
        <v>Medellín</v>
      </c>
      <c r="D6670" t="str">
        <f>IF($A6670="","",Tienda_3!F1870)</f>
        <v>Juan Fernandez</v>
      </c>
      <c r="E6670" t="str">
        <f>IF($A6670="","",Tienda_3!I1870)</f>
        <v>Tarjeta de crédito</v>
      </c>
      <c r="F6670">
        <f>IF($A6670="","",VALUE(RIGHT(Tienda_3!E1870,4)))</f>
        <v>2022</v>
      </c>
      <c r="G6670">
        <f>IF($A6670="","",Tienda_3!C1870)</f>
        <v>715500</v>
      </c>
      <c r="H6670">
        <f>IF($A6670="","",Tienda_3!D1870)</f>
        <v>38300</v>
      </c>
      <c r="I6670">
        <f>IF($A6670="","",Tienda_3!H1870)</f>
        <v>5</v>
      </c>
      <c r="J6670">
        <f>IF($A6670="",0,IF(AND(OR('Cuadro-de-mando'!$B$4="(Todas)",'Cuadro-de-mando'!$B$4=$A6670),OR('Cuadro-de-mando'!$E$4="(Todas)",'Cuadro-de-mando'!$E$4=$B6670),OR('Cuadro-de-mando'!$H$4="(Todas)",'Cuadro-de-mando'!$H$4=$C6670),OR('Cuadro-de-mando'!$K$4="(Todas)",'Cuadro-de-mando'!$K$4=$E6670),OR('Cuadro-de-mando'!$N$4="(Todos)",'Cuadro-de-mando'!$N$4=$F6670)),1,0))</f>
        <v>1</v>
      </c>
    </row>
    <row r="6671" spans="1:10" x14ac:dyDescent="0.25">
      <c r="A6671" t="str">
        <f>IF(Tienda_3!$A1871="","","Tienda 3")</f>
        <v>Tienda 3</v>
      </c>
      <c r="B6671" t="str">
        <f>IF($A6671="","",Tienda_3!B1871)</f>
        <v>Muebles</v>
      </c>
      <c r="C6671" t="str">
        <f>IF($A6671="","",Tienda_3!G1871)</f>
        <v>Cali</v>
      </c>
      <c r="D6671" t="str">
        <f>IF($A6671="","",Tienda_3!F1871)</f>
        <v>Juliana Costa</v>
      </c>
      <c r="E6671" t="str">
        <f>IF($A6671="","",Tienda_3!I1871)</f>
        <v>Tarjeta de crédito</v>
      </c>
      <c r="F6671">
        <f>IF($A6671="","",VALUE(RIGHT(Tienda_3!E1871,4)))</f>
        <v>2021</v>
      </c>
      <c r="G6671">
        <f>IF($A6671="","",Tienda_3!C1871)</f>
        <v>308500</v>
      </c>
      <c r="H6671">
        <f>IF($A6671="","",Tienda_3!D1871)</f>
        <v>16600</v>
      </c>
      <c r="I6671">
        <f>IF($A6671="","",Tienda_3!H1871)</f>
        <v>1</v>
      </c>
      <c r="J6671">
        <f>IF($A6671="",0,IF(AND(OR('Cuadro-de-mando'!$B$4="(Todas)",'Cuadro-de-mando'!$B$4=$A6671),OR('Cuadro-de-mando'!$E$4="(Todas)",'Cuadro-de-mando'!$E$4=$B6671),OR('Cuadro-de-mando'!$H$4="(Todas)",'Cuadro-de-mando'!$H$4=$C6671),OR('Cuadro-de-mando'!$K$4="(Todas)",'Cuadro-de-mando'!$K$4=$E6671),OR('Cuadro-de-mando'!$N$4="(Todos)",'Cuadro-de-mando'!$N$4=$F6671)),1,0))</f>
        <v>1</v>
      </c>
    </row>
    <row r="6672" spans="1:10" x14ac:dyDescent="0.25">
      <c r="A6672" t="str">
        <f>IF(Tienda_3!$A1872="","","Tienda 3")</f>
        <v>Tienda 3</v>
      </c>
      <c r="B6672" t="str">
        <f>IF($A6672="","",Tienda_3!B1872)</f>
        <v>Juguetes</v>
      </c>
      <c r="C6672" t="str">
        <f>IF($A6672="","",Tienda_3!G1872)</f>
        <v>Neiva</v>
      </c>
      <c r="D6672" t="str">
        <f>IF($A6672="","",Tienda_3!F1872)</f>
        <v>Beatriz Morales</v>
      </c>
      <c r="E6672" t="str">
        <f>IF($A6672="","",Tienda_3!I1872)</f>
        <v>Tarjeta de crédito</v>
      </c>
      <c r="F6672">
        <f>IF($A6672="","",VALUE(RIGHT(Tienda_3!E1872,4)))</f>
        <v>2021</v>
      </c>
      <c r="G6672">
        <f>IF($A6672="","",Tienda_3!C1872)</f>
        <v>31000</v>
      </c>
      <c r="H6672">
        <f>IF($A6672="","",Tienda_3!D1872)</f>
        <v>0</v>
      </c>
      <c r="I6672">
        <f>IF($A6672="","",Tienda_3!H1872)</f>
        <v>4</v>
      </c>
      <c r="J6672">
        <f>IF($A6672="",0,IF(AND(OR('Cuadro-de-mando'!$B$4="(Todas)",'Cuadro-de-mando'!$B$4=$A6672),OR('Cuadro-de-mando'!$E$4="(Todas)",'Cuadro-de-mando'!$E$4=$B6672),OR('Cuadro-de-mando'!$H$4="(Todas)",'Cuadro-de-mando'!$H$4=$C6672),OR('Cuadro-de-mando'!$K$4="(Todas)",'Cuadro-de-mando'!$K$4=$E6672),OR('Cuadro-de-mando'!$N$4="(Todos)",'Cuadro-de-mando'!$N$4=$F6672)),1,0))</f>
        <v>1</v>
      </c>
    </row>
    <row r="6673" spans="1:10" x14ac:dyDescent="0.25">
      <c r="A6673" t="str">
        <f>IF(Tienda_3!$A1873="","","Tienda 3")</f>
        <v>Tienda 3</v>
      </c>
      <c r="B6673" t="str">
        <f>IF($A6673="","",Tienda_3!B1873)</f>
        <v>Artículos para el hogar</v>
      </c>
      <c r="C6673" t="str">
        <f>IF($A6673="","",Tienda_3!G1873)</f>
        <v>Bucaramanga</v>
      </c>
      <c r="D6673" t="str">
        <f>IF($A6673="","",Tienda_3!F1873)</f>
        <v>Juan Fernandez</v>
      </c>
      <c r="E6673" t="str">
        <f>IF($A6673="","",Tienda_3!I1873)</f>
        <v>Tarjeta de crédito</v>
      </c>
      <c r="F6673">
        <f>IF($A6673="","",VALUE(RIGHT(Tienda_3!E1873,4)))</f>
        <v>2020</v>
      </c>
      <c r="G6673">
        <f>IF($A6673="","",Tienda_3!C1873)</f>
        <v>61600</v>
      </c>
      <c r="H6673">
        <f>IF($A6673="","",Tienda_3!D1873)</f>
        <v>1500</v>
      </c>
      <c r="I6673">
        <f>IF($A6673="","",Tienda_3!H1873)</f>
        <v>4</v>
      </c>
      <c r="J6673">
        <f>IF($A6673="",0,IF(AND(OR('Cuadro-de-mando'!$B$4="(Todas)",'Cuadro-de-mando'!$B$4=$A6673),OR('Cuadro-de-mando'!$E$4="(Todas)",'Cuadro-de-mando'!$E$4=$B6673),OR('Cuadro-de-mando'!$H$4="(Todas)",'Cuadro-de-mando'!$H$4=$C6673),OR('Cuadro-de-mando'!$K$4="(Todas)",'Cuadro-de-mando'!$K$4=$E6673),OR('Cuadro-de-mando'!$N$4="(Todos)",'Cuadro-de-mando'!$N$4=$F6673)),1,0))</f>
        <v>1</v>
      </c>
    </row>
    <row r="6674" spans="1:10" x14ac:dyDescent="0.25">
      <c r="A6674" t="str">
        <f>IF(Tienda_3!$A1874="","","Tienda 3")</f>
        <v>Tienda 3</v>
      </c>
      <c r="B6674" t="str">
        <f>IF($A6674="","",Tienda_3!B1874)</f>
        <v>Deportes y diversión</v>
      </c>
      <c r="C6674" t="str">
        <f>IF($A6674="","",Tienda_3!G1874)</f>
        <v>Santa Marta</v>
      </c>
      <c r="D6674" t="str">
        <f>IF($A6674="","",Tienda_3!F1874)</f>
        <v>Maria Alfonso</v>
      </c>
      <c r="E6674" t="str">
        <f>IF($A6674="","",Tienda_3!I1874)</f>
        <v>Tarjeta de crédito</v>
      </c>
      <c r="F6674">
        <f>IF($A6674="","",VALUE(RIGHT(Tienda_3!E1874,4)))</f>
        <v>2022</v>
      </c>
      <c r="G6674">
        <f>IF($A6674="","",Tienda_3!C1874)</f>
        <v>46600</v>
      </c>
      <c r="H6674">
        <f>IF($A6674="","",Tienda_3!D1874)</f>
        <v>2900</v>
      </c>
      <c r="I6674">
        <f>IF($A6674="","",Tienda_3!H1874)</f>
        <v>1</v>
      </c>
      <c r="J6674">
        <f>IF($A6674="",0,IF(AND(OR('Cuadro-de-mando'!$B$4="(Todas)",'Cuadro-de-mando'!$B$4=$A6674),OR('Cuadro-de-mando'!$E$4="(Todas)",'Cuadro-de-mando'!$E$4=$B6674),OR('Cuadro-de-mando'!$H$4="(Todas)",'Cuadro-de-mando'!$H$4=$C6674),OR('Cuadro-de-mando'!$K$4="(Todas)",'Cuadro-de-mando'!$K$4=$E6674),OR('Cuadro-de-mando'!$N$4="(Todos)",'Cuadro-de-mando'!$N$4=$F6674)),1,0))</f>
        <v>1</v>
      </c>
    </row>
    <row r="6675" spans="1:10" x14ac:dyDescent="0.25">
      <c r="A6675" t="str">
        <f>IF(Tienda_3!$A1875="","","Tienda 3")</f>
        <v>Tienda 3</v>
      </c>
      <c r="B6675" t="str">
        <f>IF($A6675="","",Tienda_3!B1875)</f>
        <v>Electrónicos</v>
      </c>
      <c r="C6675" t="str">
        <f>IF($A6675="","",Tienda_3!G1875)</f>
        <v>Bogotá</v>
      </c>
      <c r="D6675" t="str">
        <f>IF($A6675="","",Tienda_3!F1875)</f>
        <v>Maria Alfonso</v>
      </c>
      <c r="E6675" t="str">
        <f>IF($A6675="","",Tienda_3!I1875)</f>
        <v>Tarjeta de crédito</v>
      </c>
      <c r="F6675">
        <f>IF($A6675="","",VALUE(RIGHT(Tienda_3!E1875,4)))</f>
        <v>2022</v>
      </c>
      <c r="G6675">
        <f>IF($A6675="","",Tienda_3!C1875)</f>
        <v>2519700</v>
      </c>
      <c r="H6675">
        <f>IF($A6675="","",Tienda_3!D1875)</f>
        <v>134800</v>
      </c>
      <c r="I6675">
        <f>IF($A6675="","",Tienda_3!H1875)</f>
        <v>5</v>
      </c>
      <c r="J6675">
        <f>IF($A6675="",0,IF(AND(OR('Cuadro-de-mando'!$B$4="(Todas)",'Cuadro-de-mando'!$B$4=$A6675),OR('Cuadro-de-mando'!$E$4="(Todas)",'Cuadro-de-mando'!$E$4=$B6675),OR('Cuadro-de-mando'!$H$4="(Todas)",'Cuadro-de-mando'!$H$4=$C6675),OR('Cuadro-de-mando'!$K$4="(Todas)",'Cuadro-de-mando'!$K$4=$E6675),OR('Cuadro-de-mando'!$N$4="(Todos)",'Cuadro-de-mando'!$N$4=$F6675)),1,0))</f>
        <v>1</v>
      </c>
    </row>
    <row r="6676" spans="1:10" x14ac:dyDescent="0.25">
      <c r="A6676" t="str">
        <f>IF(Tienda_3!$A1876="","","Tienda 3")</f>
        <v>Tienda 3</v>
      </c>
      <c r="B6676" t="str">
        <f>IF($A6676="","",Tienda_3!B1876)</f>
        <v>Electrónicos</v>
      </c>
      <c r="C6676" t="str">
        <f>IF($A6676="","",Tienda_3!G1876)</f>
        <v>Cali</v>
      </c>
      <c r="D6676" t="str">
        <f>IF($A6676="","",Tienda_3!F1876)</f>
        <v>Juan Fernandez</v>
      </c>
      <c r="E6676" t="str">
        <f>IF($A6676="","",Tienda_3!I1876)</f>
        <v>Tarjeta de crédito</v>
      </c>
      <c r="F6676">
        <f>IF($A6676="","",VALUE(RIGHT(Tienda_3!E1876,4)))</f>
        <v>2022</v>
      </c>
      <c r="G6676">
        <f>IF($A6676="","",Tienda_3!C1876)</f>
        <v>369900</v>
      </c>
      <c r="H6676">
        <f>IF($A6676="","",Tienda_3!D1876)</f>
        <v>17900</v>
      </c>
      <c r="I6676">
        <f>IF($A6676="","",Tienda_3!H1876)</f>
        <v>5</v>
      </c>
      <c r="J6676">
        <f>IF($A6676="",0,IF(AND(OR('Cuadro-de-mando'!$B$4="(Todas)",'Cuadro-de-mando'!$B$4=$A6676),OR('Cuadro-de-mando'!$E$4="(Todas)",'Cuadro-de-mando'!$E$4=$B6676),OR('Cuadro-de-mando'!$H$4="(Todas)",'Cuadro-de-mando'!$H$4=$C6676),OR('Cuadro-de-mando'!$K$4="(Todas)",'Cuadro-de-mando'!$K$4=$E6676),OR('Cuadro-de-mando'!$N$4="(Todos)",'Cuadro-de-mando'!$N$4=$F6676)),1,0))</f>
        <v>1</v>
      </c>
    </row>
    <row r="6677" spans="1:10" x14ac:dyDescent="0.25">
      <c r="A6677" t="str">
        <f>IF(Tienda_3!$A1877="","","Tienda 3")</f>
        <v>Tienda 3</v>
      </c>
      <c r="B6677" t="str">
        <f>IF($A6677="","",Tienda_3!B1877)</f>
        <v>Instrumentos musicales</v>
      </c>
      <c r="C6677" t="str">
        <f>IF($A6677="","",Tienda_3!G1877)</f>
        <v>Bogotá</v>
      </c>
      <c r="D6677" t="str">
        <f>IF($A6677="","",Tienda_3!F1877)</f>
        <v>Pedro Gomez</v>
      </c>
      <c r="E6677" t="str">
        <f>IF($A6677="","",Tienda_3!I1877)</f>
        <v>Tarjeta de crédito</v>
      </c>
      <c r="F6677">
        <f>IF($A6677="","",VALUE(RIGHT(Tienda_3!E1877,4)))</f>
        <v>2021</v>
      </c>
      <c r="G6677">
        <f>IF($A6677="","",Tienda_3!C1877)</f>
        <v>426600</v>
      </c>
      <c r="H6677">
        <f>IF($A6677="","",Tienda_3!D1877)</f>
        <v>20900</v>
      </c>
      <c r="I6677">
        <f>IF($A6677="","",Tienda_3!H1877)</f>
        <v>1</v>
      </c>
      <c r="J6677">
        <f>IF($A6677="",0,IF(AND(OR('Cuadro-de-mando'!$B$4="(Todas)",'Cuadro-de-mando'!$B$4=$A6677),OR('Cuadro-de-mando'!$E$4="(Todas)",'Cuadro-de-mando'!$E$4=$B6677),OR('Cuadro-de-mando'!$H$4="(Todas)",'Cuadro-de-mando'!$H$4=$C6677),OR('Cuadro-de-mando'!$K$4="(Todas)",'Cuadro-de-mando'!$K$4=$E6677),OR('Cuadro-de-mando'!$N$4="(Todos)",'Cuadro-de-mando'!$N$4=$F6677)),1,0))</f>
        <v>1</v>
      </c>
    </row>
    <row r="6678" spans="1:10" x14ac:dyDescent="0.25">
      <c r="A6678" t="str">
        <f>IF(Tienda_3!$A1878="","","Tienda 3")</f>
        <v>Tienda 3</v>
      </c>
      <c r="B6678" t="str">
        <f>IF($A6678="","",Tienda_3!B1878)</f>
        <v>Muebles</v>
      </c>
      <c r="C6678" t="str">
        <f>IF($A6678="","",Tienda_3!G1878)</f>
        <v>Medellín</v>
      </c>
      <c r="D6678" t="str">
        <f>IF($A6678="","",Tienda_3!F1878)</f>
        <v>Rafael Acosta</v>
      </c>
      <c r="E6678" t="str">
        <f>IF($A6678="","",Tienda_3!I1878)</f>
        <v>Tarjeta de crédito</v>
      </c>
      <c r="F6678">
        <f>IF($A6678="","",VALUE(RIGHT(Tienda_3!E1878,4)))</f>
        <v>2022</v>
      </c>
      <c r="G6678">
        <f>IF($A6678="","",Tienda_3!C1878)</f>
        <v>460900</v>
      </c>
      <c r="H6678">
        <f>IF($A6678="","",Tienda_3!D1878)</f>
        <v>25100</v>
      </c>
      <c r="I6678">
        <f>IF($A6678="","",Tienda_3!H1878)</f>
        <v>5</v>
      </c>
      <c r="J6678">
        <f>IF($A6678="",0,IF(AND(OR('Cuadro-de-mando'!$B$4="(Todas)",'Cuadro-de-mando'!$B$4=$A6678),OR('Cuadro-de-mando'!$E$4="(Todas)",'Cuadro-de-mando'!$E$4=$B6678),OR('Cuadro-de-mando'!$H$4="(Todas)",'Cuadro-de-mando'!$H$4=$C6678),OR('Cuadro-de-mando'!$K$4="(Todas)",'Cuadro-de-mando'!$K$4=$E6678),OR('Cuadro-de-mando'!$N$4="(Todos)",'Cuadro-de-mando'!$N$4=$F6678)),1,0))</f>
        <v>1</v>
      </c>
    </row>
    <row r="6679" spans="1:10" x14ac:dyDescent="0.25">
      <c r="A6679" t="str">
        <f>IF(Tienda_3!$A1879="","","Tienda 3")</f>
        <v>Tienda 3</v>
      </c>
      <c r="B6679" t="str">
        <f>IF($A6679="","",Tienda_3!B1879)</f>
        <v>Electrodomésticos</v>
      </c>
      <c r="C6679" t="str">
        <f>IF($A6679="","",Tienda_3!G1879)</f>
        <v>Bogotá</v>
      </c>
      <c r="D6679" t="str">
        <f>IF($A6679="","",Tienda_3!F1879)</f>
        <v>Mariana Herrera</v>
      </c>
      <c r="E6679" t="str">
        <f>IF($A6679="","",Tienda_3!I1879)</f>
        <v>Tarjeta de crédito</v>
      </c>
      <c r="F6679">
        <f>IF($A6679="","",VALUE(RIGHT(Tienda_3!E1879,4)))</f>
        <v>2020</v>
      </c>
      <c r="G6679">
        <f>IF($A6679="","",Tienda_3!C1879)</f>
        <v>1307900</v>
      </c>
      <c r="H6679">
        <f>IF($A6679="","",Tienda_3!D1879)</f>
        <v>70000</v>
      </c>
      <c r="I6679">
        <f>IF($A6679="","",Tienda_3!H1879)</f>
        <v>1</v>
      </c>
      <c r="J6679">
        <f>IF($A6679="",0,IF(AND(OR('Cuadro-de-mando'!$B$4="(Todas)",'Cuadro-de-mando'!$B$4=$A6679),OR('Cuadro-de-mando'!$E$4="(Todas)",'Cuadro-de-mando'!$E$4=$B6679),OR('Cuadro-de-mando'!$H$4="(Todas)",'Cuadro-de-mando'!$H$4=$C6679),OR('Cuadro-de-mando'!$K$4="(Todas)",'Cuadro-de-mando'!$K$4=$E6679),OR('Cuadro-de-mando'!$N$4="(Todos)",'Cuadro-de-mando'!$N$4=$F6679)),1,0))</f>
        <v>1</v>
      </c>
    </row>
    <row r="6680" spans="1:10" x14ac:dyDescent="0.25">
      <c r="A6680" t="str">
        <f>IF(Tienda_3!$A1880="","","Tienda 3")</f>
        <v>Tienda 3</v>
      </c>
      <c r="B6680" t="str">
        <f>IF($A6680="","",Tienda_3!B1880)</f>
        <v>Muebles</v>
      </c>
      <c r="C6680" t="str">
        <f>IF($A6680="","",Tienda_3!G1880)</f>
        <v>Bogotá</v>
      </c>
      <c r="D6680" t="str">
        <f>IF($A6680="","",Tienda_3!F1880)</f>
        <v>Maria Alfonso</v>
      </c>
      <c r="E6680" t="str">
        <f>IF($A6680="","",Tienda_3!I1880)</f>
        <v>Tarjeta de crédito</v>
      </c>
      <c r="F6680">
        <f>IF($A6680="","",VALUE(RIGHT(Tienda_3!E1880,4)))</f>
        <v>2021</v>
      </c>
      <c r="G6680">
        <f>IF($A6680="","",Tienda_3!C1880)</f>
        <v>444600</v>
      </c>
      <c r="H6680">
        <f>IF($A6680="","",Tienda_3!D1880)</f>
        <v>29300</v>
      </c>
      <c r="I6680">
        <f>IF($A6680="","",Tienda_3!H1880)</f>
        <v>5</v>
      </c>
      <c r="J6680">
        <f>IF($A6680="",0,IF(AND(OR('Cuadro-de-mando'!$B$4="(Todas)",'Cuadro-de-mando'!$B$4=$A6680),OR('Cuadro-de-mando'!$E$4="(Todas)",'Cuadro-de-mando'!$E$4=$B6680),OR('Cuadro-de-mando'!$H$4="(Todas)",'Cuadro-de-mando'!$H$4=$C6680),OR('Cuadro-de-mando'!$K$4="(Todas)",'Cuadro-de-mando'!$K$4=$E6680),OR('Cuadro-de-mando'!$N$4="(Todos)",'Cuadro-de-mando'!$N$4=$F6680)),1,0))</f>
        <v>1</v>
      </c>
    </row>
    <row r="6681" spans="1:10" x14ac:dyDescent="0.25">
      <c r="A6681" t="str">
        <f>IF(Tienda_3!$A1881="","","Tienda 3")</f>
        <v>Tienda 3</v>
      </c>
      <c r="B6681" t="str">
        <f>IF($A6681="","",Tienda_3!B1881)</f>
        <v>Electrodomésticos</v>
      </c>
      <c r="C6681" t="str">
        <f>IF($A6681="","",Tienda_3!G1881)</f>
        <v>Valledupar</v>
      </c>
      <c r="D6681" t="str">
        <f>IF($A6681="","",Tienda_3!F1881)</f>
        <v>Santiago Silva</v>
      </c>
      <c r="E6681" t="str">
        <f>IF($A6681="","",Tienda_3!I1881)</f>
        <v>Tarjeta de crédito</v>
      </c>
      <c r="F6681">
        <f>IF($A6681="","",VALUE(RIGHT(Tienda_3!E1881,4)))</f>
        <v>2022</v>
      </c>
      <c r="G6681">
        <f>IF($A6681="","",Tienda_3!C1881)</f>
        <v>1344000</v>
      </c>
      <c r="H6681">
        <f>IF($A6681="","",Tienda_3!D1881)</f>
        <v>72000</v>
      </c>
      <c r="I6681">
        <f>IF($A6681="","",Tienda_3!H1881)</f>
        <v>5</v>
      </c>
      <c r="J6681">
        <f>IF($A6681="",0,IF(AND(OR('Cuadro-de-mando'!$B$4="(Todas)",'Cuadro-de-mando'!$B$4=$A6681),OR('Cuadro-de-mando'!$E$4="(Todas)",'Cuadro-de-mando'!$E$4=$B6681),OR('Cuadro-de-mando'!$H$4="(Todas)",'Cuadro-de-mando'!$H$4=$C6681),OR('Cuadro-de-mando'!$K$4="(Todas)",'Cuadro-de-mando'!$K$4=$E6681),OR('Cuadro-de-mando'!$N$4="(Todos)",'Cuadro-de-mando'!$N$4=$F6681)),1,0))</f>
        <v>1</v>
      </c>
    </row>
    <row r="6682" spans="1:10" x14ac:dyDescent="0.25">
      <c r="A6682" t="str">
        <f>IF(Tienda_3!$A1882="","","Tienda 3")</f>
        <v>Tienda 3</v>
      </c>
      <c r="B6682" t="str">
        <f>IF($A6682="","",Tienda_3!B1882)</f>
        <v>Deportes y diversión</v>
      </c>
      <c r="C6682" t="str">
        <f>IF($A6682="","",Tienda_3!G1882)</f>
        <v>Cali</v>
      </c>
      <c r="D6682" t="str">
        <f>IF($A6682="","",Tienda_3!F1882)</f>
        <v>Beatriz Morales</v>
      </c>
      <c r="E6682" t="str">
        <f>IF($A6682="","",Tienda_3!I1882)</f>
        <v>Tarjeta de crédito</v>
      </c>
      <c r="F6682">
        <f>IF($A6682="","",VALUE(RIGHT(Tienda_3!E1882,4)))</f>
        <v>2021</v>
      </c>
      <c r="G6682">
        <f>IF($A6682="","",Tienda_3!C1882)</f>
        <v>46100</v>
      </c>
      <c r="H6682">
        <f>IF($A6682="","",Tienda_3!D1882)</f>
        <v>2700</v>
      </c>
      <c r="I6682">
        <f>IF($A6682="","",Tienda_3!H1882)</f>
        <v>4</v>
      </c>
      <c r="J6682">
        <f>IF($A6682="",0,IF(AND(OR('Cuadro-de-mando'!$B$4="(Todas)",'Cuadro-de-mando'!$B$4=$A6682),OR('Cuadro-de-mando'!$E$4="(Todas)",'Cuadro-de-mando'!$E$4=$B6682),OR('Cuadro-de-mando'!$H$4="(Todas)",'Cuadro-de-mando'!$H$4=$C6682),OR('Cuadro-de-mando'!$K$4="(Todas)",'Cuadro-de-mando'!$K$4=$E6682),OR('Cuadro-de-mando'!$N$4="(Todos)",'Cuadro-de-mando'!$N$4=$F6682)),1,0))</f>
        <v>1</v>
      </c>
    </row>
    <row r="6683" spans="1:10" x14ac:dyDescent="0.25">
      <c r="A6683" t="str">
        <f>IF(Tienda_3!$A1883="","","Tienda 3")</f>
        <v>Tienda 3</v>
      </c>
      <c r="B6683" t="str">
        <f>IF($A6683="","",Tienda_3!B1883)</f>
        <v>Muebles</v>
      </c>
      <c r="C6683" t="str">
        <f>IF($A6683="","",Tienda_3!G1883)</f>
        <v>Medellín</v>
      </c>
      <c r="D6683" t="str">
        <f>IF($A6683="","",Tienda_3!F1883)</f>
        <v>Maria Alfonso</v>
      </c>
      <c r="E6683" t="str">
        <f>IF($A6683="","",Tienda_3!I1883)</f>
        <v>Nequi</v>
      </c>
      <c r="F6683">
        <f>IF($A6683="","",VALUE(RIGHT(Tienda_3!E1883,4)))</f>
        <v>2021</v>
      </c>
      <c r="G6683">
        <f>IF($A6683="","",Tienda_3!C1883)</f>
        <v>289900</v>
      </c>
      <c r="H6683">
        <f>IF($A6683="","",Tienda_3!D1883)</f>
        <v>15800</v>
      </c>
      <c r="I6683">
        <f>IF($A6683="","",Tienda_3!H1883)</f>
        <v>1</v>
      </c>
      <c r="J6683">
        <f>IF($A6683="",0,IF(AND(OR('Cuadro-de-mando'!$B$4="(Todas)",'Cuadro-de-mando'!$B$4=$A6683),OR('Cuadro-de-mando'!$E$4="(Todas)",'Cuadro-de-mando'!$E$4=$B6683),OR('Cuadro-de-mando'!$H$4="(Todas)",'Cuadro-de-mando'!$H$4=$C6683),OR('Cuadro-de-mando'!$K$4="(Todas)",'Cuadro-de-mando'!$K$4=$E6683),OR('Cuadro-de-mando'!$N$4="(Todos)",'Cuadro-de-mando'!$N$4=$F6683)),1,0))</f>
        <v>1</v>
      </c>
    </row>
    <row r="6684" spans="1:10" x14ac:dyDescent="0.25">
      <c r="A6684" t="str">
        <f>IF(Tienda_3!$A1884="","","Tienda 3")</f>
        <v>Tienda 3</v>
      </c>
      <c r="B6684" t="str">
        <f>IF($A6684="","",Tienda_3!B1884)</f>
        <v>Artículos para el hogar</v>
      </c>
      <c r="C6684" t="str">
        <f>IF($A6684="","",Tienda_3!G1884)</f>
        <v>Medellín</v>
      </c>
      <c r="D6684" t="str">
        <f>IF($A6684="","",Tienda_3!F1884)</f>
        <v>Juan Fernandez</v>
      </c>
      <c r="E6684" t="str">
        <f>IF($A6684="","",Tienda_3!I1884)</f>
        <v>Nequi</v>
      </c>
      <c r="F6684">
        <f>IF($A6684="","",VALUE(RIGHT(Tienda_3!E1884,4)))</f>
        <v>2022</v>
      </c>
      <c r="G6684">
        <f>IF($A6684="","",Tienda_3!C1884)</f>
        <v>38300</v>
      </c>
      <c r="H6684">
        <f>IF($A6684="","",Tienda_3!D1884)</f>
        <v>2300</v>
      </c>
      <c r="I6684">
        <f>IF($A6684="","",Tienda_3!H1884)</f>
        <v>1</v>
      </c>
      <c r="J6684">
        <f>IF($A6684="",0,IF(AND(OR('Cuadro-de-mando'!$B$4="(Todas)",'Cuadro-de-mando'!$B$4=$A6684),OR('Cuadro-de-mando'!$E$4="(Todas)",'Cuadro-de-mando'!$E$4=$B6684),OR('Cuadro-de-mando'!$H$4="(Todas)",'Cuadro-de-mando'!$H$4=$C6684),OR('Cuadro-de-mando'!$K$4="(Todas)",'Cuadro-de-mando'!$K$4=$E6684),OR('Cuadro-de-mando'!$N$4="(Todos)",'Cuadro-de-mando'!$N$4=$F6684)),1,0))</f>
        <v>1</v>
      </c>
    </row>
    <row r="6685" spans="1:10" x14ac:dyDescent="0.25">
      <c r="A6685" t="str">
        <f>IF(Tienda_3!$A1885="","","Tienda 3")</f>
        <v>Tienda 3</v>
      </c>
      <c r="B6685" t="str">
        <f>IF($A6685="","",Tienda_3!B1885)</f>
        <v>Juguetes</v>
      </c>
      <c r="C6685" t="str">
        <f>IF($A6685="","",Tienda_3!G1885)</f>
        <v>Barranquilla</v>
      </c>
      <c r="D6685" t="str">
        <f>IF($A6685="","",Tienda_3!F1885)</f>
        <v>Maria Alfonso</v>
      </c>
      <c r="E6685" t="str">
        <f>IF($A6685="","",Tienda_3!I1885)</f>
        <v>Tarjeta de crédito</v>
      </c>
      <c r="F6685">
        <f>IF($A6685="","",VALUE(RIGHT(Tienda_3!E1885,4)))</f>
        <v>2022</v>
      </c>
      <c r="G6685">
        <f>IF($A6685="","",Tienda_3!C1885)</f>
        <v>16500</v>
      </c>
      <c r="H6685">
        <f>IF($A6685="","",Tienda_3!D1885)</f>
        <v>1400</v>
      </c>
      <c r="I6685">
        <f>IF($A6685="","",Tienda_3!H1885)</f>
        <v>3</v>
      </c>
      <c r="J6685">
        <f>IF($A6685="",0,IF(AND(OR('Cuadro-de-mando'!$B$4="(Todas)",'Cuadro-de-mando'!$B$4=$A6685),OR('Cuadro-de-mando'!$E$4="(Todas)",'Cuadro-de-mando'!$E$4=$B6685),OR('Cuadro-de-mando'!$H$4="(Todas)",'Cuadro-de-mando'!$H$4=$C6685),OR('Cuadro-de-mando'!$K$4="(Todas)",'Cuadro-de-mando'!$K$4=$E6685),OR('Cuadro-de-mando'!$N$4="(Todos)",'Cuadro-de-mando'!$N$4=$F6685)),1,0))</f>
        <v>1</v>
      </c>
    </row>
    <row r="6686" spans="1:10" x14ac:dyDescent="0.25">
      <c r="A6686" t="str">
        <f>IF(Tienda_3!$A1886="","","Tienda 3")</f>
        <v>Tienda 3</v>
      </c>
      <c r="B6686" t="str">
        <f>IF($A6686="","",Tienda_3!B1886)</f>
        <v>Muebles</v>
      </c>
      <c r="C6686" t="str">
        <f>IF($A6686="","",Tienda_3!G1886)</f>
        <v>Medellín</v>
      </c>
      <c r="D6686" t="str">
        <f>IF($A6686="","",Tienda_3!F1886)</f>
        <v>Camila Rivera</v>
      </c>
      <c r="E6686" t="str">
        <f>IF($A6686="","",Tienda_3!I1886)</f>
        <v>Tarjeta de crédito</v>
      </c>
      <c r="F6686">
        <f>IF($A6686="","",VALUE(RIGHT(Tienda_3!E1886,4)))</f>
        <v>2020</v>
      </c>
      <c r="G6686">
        <f>IF($A6686="","",Tienda_3!C1886)</f>
        <v>403000</v>
      </c>
      <c r="H6686">
        <f>IF($A6686="","",Tienda_3!D1886)</f>
        <v>21700</v>
      </c>
      <c r="I6686">
        <f>IF($A6686="","",Tienda_3!H1886)</f>
        <v>5</v>
      </c>
      <c r="J6686">
        <f>IF($A6686="",0,IF(AND(OR('Cuadro-de-mando'!$B$4="(Todas)",'Cuadro-de-mando'!$B$4=$A6686),OR('Cuadro-de-mando'!$E$4="(Todas)",'Cuadro-de-mando'!$E$4=$B6686),OR('Cuadro-de-mando'!$H$4="(Todas)",'Cuadro-de-mando'!$H$4=$C6686),OR('Cuadro-de-mando'!$K$4="(Todas)",'Cuadro-de-mando'!$K$4=$E6686),OR('Cuadro-de-mando'!$N$4="(Todos)",'Cuadro-de-mando'!$N$4=$F6686)),1,0))</f>
        <v>1</v>
      </c>
    </row>
    <row r="6687" spans="1:10" x14ac:dyDescent="0.25">
      <c r="A6687" t="str">
        <f>IF(Tienda_3!$A1887="","","Tienda 3")</f>
        <v>Tienda 3</v>
      </c>
      <c r="B6687" t="str">
        <f>IF($A6687="","",Tienda_3!B1887)</f>
        <v>Electrónicos</v>
      </c>
      <c r="C6687" t="str">
        <f>IF($A6687="","",Tienda_3!G1887)</f>
        <v>Bogotá</v>
      </c>
      <c r="D6687" t="str">
        <f>IF($A6687="","",Tienda_3!F1887)</f>
        <v>Blanca Ramirez</v>
      </c>
      <c r="E6687" t="str">
        <f>IF($A6687="","",Tienda_3!I1887)</f>
        <v>Tarjeta de crédito</v>
      </c>
      <c r="F6687">
        <f>IF($A6687="","",VALUE(RIGHT(Tienda_3!E1887,4)))</f>
        <v>2021</v>
      </c>
      <c r="G6687">
        <f>IF($A6687="","",Tienda_3!C1887)</f>
        <v>1424000</v>
      </c>
      <c r="H6687">
        <f>IF($A6687="","",Tienda_3!D1887)</f>
        <v>76200</v>
      </c>
      <c r="I6687">
        <f>IF($A6687="","",Tienda_3!H1887)</f>
        <v>1</v>
      </c>
      <c r="J6687">
        <f>IF($A6687="",0,IF(AND(OR('Cuadro-de-mando'!$B$4="(Todas)",'Cuadro-de-mando'!$B$4=$A6687),OR('Cuadro-de-mando'!$E$4="(Todas)",'Cuadro-de-mando'!$E$4=$B6687),OR('Cuadro-de-mando'!$H$4="(Todas)",'Cuadro-de-mando'!$H$4=$C6687),OR('Cuadro-de-mando'!$K$4="(Todas)",'Cuadro-de-mando'!$K$4=$E6687),OR('Cuadro-de-mando'!$N$4="(Todos)",'Cuadro-de-mando'!$N$4=$F6687)),1,0))</f>
        <v>1</v>
      </c>
    </row>
    <row r="6688" spans="1:10" x14ac:dyDescent="0.25">
      <c r="A6688" t="str">
        <f>IF(Tienda_3!$A1888="","","Tienda 3")</f>
        <v>Tienda 3</v>
      </c>
      <c r="B6688" t="str">
        <f>IF($A6688="","",Tienda_3!B1888)</f>
        <v>Artículos para el hogar</v>
      </c>
      <c r="C6688" t="str">
        <f>IF($A6688="","",Tienda_3!G1888)</f>
        <v>Cali</v>
      </c>
      <c r="D6688" t="str">
        <f>IF($A6688="","",Tienda_3!F1888)</f>
        <v>Juliana Costa</v>
      </c>
      <c r="E6688" t="str">
        <f>IF($A6688="","",Tienda_3!I1888)</f>
        <v>Tarjeta de crédito</v>
      </c>
      <c r="F6688">
        <f>IF($A6688="","",VALUE(RIGHT(Tienda_3!E1888,4)))</f>
        <v>2022</v>
      </c>
      <c r="G6688">
        <f>IF($A6688="","",Tienda_3!C1888)</f>
        <v>93800</v>
      </c>
      <c r="H6688">
        <f>IF($A6688="","",Tienda_3!D1888)</f>
        <v>9800</v>
      </c>
      <c r="I6688">
        <f>IF($A6688="","",Tienda_3!H1888)</f>
        <v>4</v>
      </c>
      <c r="J6688">
        <f>IF($A6688="",0,IF(AND(OR('Cuadro-de-mando'!$B$4="(Todas)",'Cuadro-de-mando'!$B$4=$A6688),OR('Cuadro-de-mando'!$E$4="(Todas)",'Cuadro-de-mando'!$E$4=$B6688),OR('Cuadro-de-mando'!$H$4="(Todas)",'Cuadro-de-mando'!$H$4=$C6688),OR('Cuadro-de-mando'!$K$4="(Todas)",'Cuadro-de-mando'!$K$4=$E6688),OR('Cuadro-de-mando'!$N$4="(Todos)",'Cuadro-de-mando'!$N$4=$F6688)),1,0))</f>
        <v>1</v>
      </c>
    </row>
    <row r="6689" spans="1:10" x14ac:dyDescent="0.25">
      <c r="A6689" t="str">
        <f>IF(Tienda_3!$A1889="","","Tienda 3")</f>
        <v>Tienda 3</v>
      </c>
      <c r="B6689" t="str">
        <f>IF($A6689="","",Tienda_3!B1889)</f>
        <v>Juguetes</v>
      </c>
      <c r="C6689" t="str">
        <f>IF($A6689="","",Tienda_3!G1889)</f>
        <v>Medellín</v>
      </c>
      <c r="D6689" t="str">
        <f>IF($A6689="","",Tienda_3!F1889)</f>
        <v>Izabela de León</v>
      </c>
      <c r="E6689" t="str">
        <f>IF($A6689="","",Tienda_3!I1889)</f>
        <v>Tarjeta de crédito</v>
      </c>
      <c r="F6689">
        <f>IF($A6689="","",VALUE(RIGHT(Tienda_3!E1889,4)))</f>
        <v>2022</v>
      </c>
      <c r="G6689">
        <f>IF($A6689="","",Tienda_3!C1889)</f>
        <v>16200</v>
      </c>
      <c r="H6689">
        <f>IF($A6689="","",Tienda_3!D1889)</f>
        <v>5500</v>
      </c>
      <c r="I6689">
        <f>IF($A6689="","",Tienda_3!H1889)</f>
        <v>1</v>
      </c>
      <c r="J6689">
        <f>IF($A6689="",0,IF(AND(OR('Cuadro-de-mando'!$B$4="(Todas)",'Cuadro-de-mando'!$B$4=$A6689),OR('Cuadro-de-mando'!$E$4="(Todas)",'Cuadro-de-mando'!$E$4=$B6689),OR('Cuadro-de-mando'!$H$4="(Todas)",'Cuadro-de-mando'!$H$4=$C6689),OR('Cuadro-de-mando'!$K$4="(Todas)",'Cuadro-de-mando'!$K$4=$E6689),OR('Cuadro-de-mando'!$N$4="(Todos)",'Cuadro-de-mando'!$N$4=$F6689)),1,0))</f>
        <v>1</v>
      </c>
    </row>
    <row r="6690" spans="1:10" x14ac:dyDescent="0.25">
      <c r="A6690" t="str">
        <f>IF(Tienda_3!$A1890="","","Tienda 3")</f>
        <v>Tienda 3</v>
      </c>
      <c r="B6690" t="str">
        <f>IF($A6690="","",Tienda_3!B1890)</f>
        <v>Electrónicos</v>
      </c>
      <c r="C6690" t="str">
        <f>IF($A6690="","",Tienda_3!G1890)</f>
        <v>Barranquilla</v>
      </c>
      <c r="D6690" t="str">
        <f>IF($A6690="","",Tienda_3!F1890)</f>
        <v>Juliana Costa</v>
      </c>
      <c r="E6690" t="str">
        <f>IF($A6690="","",Tienda_3!I1890)</f>
        <v>Cupón</v>
      </c>
      <c r="F6690">
        <f>IF($A6690="","",VALUE(RIGHT(Tienda_3!E1890,4)))</f>
        <v>2021</v>
      </c>
      <c r="G6690">
        <f>IF($A6690="","",Tienda_3!C1890)</f>
        <v>2151100</v>
      </c>
      <c r="H6690">
        <f>IF($A6690="","",Tienda_3!D1890)</f>
        <v>114900</v>
      </c>
      <c r="I6690">
        <f>IF($A6690="","",Tienda_3!H1890)</f>
        <v>5</v>
      </c>
      <c r="J6690">
        <f>IF($A6690="",0,IF(AND(OR('Cuadro-de-mando'!$B$4="(Todas)",'Cuadro-de-mando'!$B$4=$A6690),OR('Cuadro-de-mando'!$E$4="(Todas)",'Cuadro-de-mando'!$E$4=$B6690),OR('Cuadro-de-mando'!$H$4="(Todas)",'Cuadro-de-mando'!$H$4=$C6690),OR('Cuadro-de-mando'!$K$4="(Todas)",'Cuadro-de-mando'!$K$4=$E6690),OR('Cuadro-de-mando'!$N$4="(Todos)",'Cuadro-de-mando'!$N$4=$F6690)),1,0))</f>
        <v>1</v>
      </c>
    </row>
    <row r="6691" spans="1:10" x14ac:dyDescent="0.25">
      <c r="A6691" t="str">
        <f>IF(Tienda_3!$A1891="","","Tienda 3")</f>
        <v>Tienda 3</v>
      </c>
      <c r="B6691" t="str">
        <f>IF($A6691="","",Tienda_3!B1891)</f>
        <v>Artículos para el hogar</v>
      </c>
      <c r="C6691" t="str">
        <f>IF($A6691="","",Tienda_3!G1891)</f>
        <v>Cali</v>
      </c>
      <c r="D6691" t="str">
        <f>IF($A6691="","",Tienda_3!F1891)</f>
        <v>Beatriz Morales</v>
      </c>
      <c r="E6691" t="str">
        <f>IF($A6691="","",Tienda_3!I1891)</f>
        <v>Nequi</v>
      </c>
      <c r="F6691">
        <f>IF($A6691="","",VALUE(RIGHT(Tienda_3!E1891,4)))</f>
        <v>2020</v>
      </c>
      <c r="G6691">
        <f>IF($A6691="","",Tienda_3!C1891)</f>
        <v>52700</v>
      </c>
      <c r="H6691">
        <f>IF($A6691="","",Tienda_3!D1891)</f>
        <v>3200</v>
      </c>
      <c r="I6691">
        <f>IF($A6691="","",Tienda_3!H1891)</f>
        <v>5</v>
      </c>
      <c r="J6691">
        <f>IF($A6691="",0,IF(AND(OR('Cuadro-de-mando'!$B$4="(Todas)",'Cuadro-de-mando'!$B$4=$A6691),OR('Cuadro-de-mando'!$E$4="(Todas)",'Cuadro-de-mando'!$E$4=$B6691),OR('Cuadro-de-mando'!$H$4="(Todas)",'Cuadro-de-mando'!$H$4=$C6691),OR('Cuadro-de-mando'!$K$4="(Todas)",'Cuadro-de-mando'!$K$4=$E6691),OR('Cuadro-de-mando'!$N$4="(Todos)",'Cuadro-de-mando'!$N$4=$F6691)),1,0))</f>
        <v>1</v>
      </c>
    </row>
    <row r="6692" spans="1:10" x14ac:dyDescent="0.25">
      <c r="A6692" t="str">
        <f>IF(Tienda_3!$A1892="","","Tienda 3")</f>
        <v>Tienda 3</v>
      </c>
      <c r="B6692" t="str">
        <f>IF($A6692="","",Tienda_3!B1892)</f>
        <v>Muebles</v>
      </c>
      <c r="C6692" t="str">
        <f>IF($A6692="","",Tienda_3!G1892)</f>
        <v>Bogotá</v>
      </c>
      <c r="D6692" t="str">
        <f>IF($A6692="","",Tienda_3!F1892)</f>
        <v>Juliana Costa</v>
      </c>
      <c r="E6692" t="str">
        <f>IF($A6692="","",Tienda_3!I1892)</f>
        <v>Tarjeta de crédito</v>
      </c>
      <c r="F6692">
        <f>IF($A6692="","",VALUE(RIGHT(Tienda_3!E1892,4)))</f>
        <v>2021</v>
      </c>
      <c r="G6692">
        <f>IF($A6692="","",Tienda_3!C1892)</f>
        <v>328400</v>
      </c>
      <c r="H6692">
        <f>IF($A6692="","",Tienda_3!D1892)</f>
        <v>18500</v>
      </c>
      <c r="I6692">
        <f>IF($A6692="","",Tienda_3!H1892)</f>
        <v>5</v>
      </c>
      <c r="J6692">
        <f>IF($A6692="",0,IF(AND(OR('Cuadro-de-mando'!$B$4="(Todas)",'Cuadro-de-mando'!$B$4=$A6692),OR('Cuadro-de-mando'!$E$4="(Todas)",'Cuadro-de-mando'!$E$4=$B6692),OR('Cuadro-de-mando'!$H$4="(Todas)",'Cuadro-de-mando'!$H$4=$C6692),OR('Cuadro-de-mando'!$K$4="(Todas)",'Cuadro-de-mando'!$K$4=$E6692),OR('Cuadro-de-mando'!$N$4="(Todos)",'Cuadro-de-mando'!$N$4=$F6692)),1,0))</f>
        <v>1</v>
      </c>
    </row>
    <row r="6693" spans="1:10" x14ac:dyDescent="0.25">
      <c r="A6693" t="str">
        <f>IF(Tienda_3!$A1893="","","Tienda 3")</f>
        <v>Tienda 3</v>
      </c>
      <c r="B6693" t="str">
        <f>IF($A6693="","",Tienda_3!B1893)</f>
        <v>Libros</v>
      </c>
      <c r="C6693" t="str">
        <f>IF($A6693="","",Tienda_3!G1893)</f>
        <v>Bogotá</v>
      </c>
      <c r="D6693" t="str">
        <f>IF($A6693="","",Tienda_3!F1893)</f>
        <v>Izabela de León</v>
      </c>
      <c r="E6693" t="str">
        <f>IF($A6693="","",Tienda_3!I1893)</f>
        <v>Tarjeta de crédito</v>
      </c>
      <c r="F6693">
        <f>IF($A6693="","",VALUE(RIGHT(Tienda_3!E1893,4)))</f>
        <v>2022</v>
      </c>
      <c r="G6693">
        <f>IF($A6693="","",Tienda_3!C1893)</f>
        <v>29200</v>
      </c>
      <c r="H6693">
        <f>IF($A6693="","",Tienda_3!D1893)</f>
        <v>3900</v>
      </c>
      <c r="I6693">
        <f>IF($A6693="","",Tienda_3!H1893)</f>
        <v>5</v>
      </c>
      <c r="J6693">
        <f>IF($A6693="",0,IF(AND(OR('Cuadro-de-mando'!$B$4="(Todas)",'Cuadro-de-mando'!$B$4=$A6693),OR('Cuadro-de-mando'!$E$4="(Todas)",'Cuadro-de-mando'!$E$4=$B6693),OR('Cuadro-de-mando'!$H$4="(Todas)",'Cuadro-de-mando'!$H$4=$C6693),OR('Cuadro-de-mando'!$K$4="(Todas)",'Cuadro-de-mando'!$K$4=$E6693),OR('Cuadro-de-mando'!$N$4="(Todos)",'Cuadro-de-mando'!$N$4=$F6693)),1,0))</f>
        <v>1</v>
      </c>
    </row>
    <row r="6694" spans="1:10" x14ac:dyDescent="0.25">
      <c r="A6694" t="str">
        <f>IF(Tienda_3!$A1894="","","Tienda 3")</f>
        <v>Tienda 3</v>
      </c>
      <c r="B6694" t="str">
        <f>IF($A6694="","",Tienda_3!B1894)</f>
        <v>Muebles</v>
      </c>
      <c r="C6694" t="str">
        <f>IF($A6694="","",Tienda_3!G1894)</f>
        <v>Cali</v>
      </c>
      <c r="D6694" t="str">
        <f>IF($A6694="","",Tienda_3!F1894)</f>
        <v>Ángel Rodriguez</v>
      </c>
      <c r="E6694" t="str">
        <f>IF($A6694="","",Tienda_3!I1894)</f>
        <v>Cupón</v>
      </c>
      <c r="F6694">
        <f>IF($A6694="","",VALUE(RIGHT(Tienda_3!E1894,4)))</f>
        <v>2022</v>
      </c>
      <c r="G6694">
        <f>IF($A6694="","",Tienda_3!C1894)</f>
        <v>313300</v>
      </c>
      <c r="H6694">
        <f>IF($A6694="","",Tienda_3!D1894)</f>
        <v>17100</v>
      </c>
      <c r="I6694">
        <f>IF($A6694="","",Tienda_3!H1894)</f>
        <v>5</v>
      </c>
      <c r="J6694">
        <f>IF($A6694="",0,IF(AND(OR('Cuadro-de-mando'!$B$4="(Todas)",'Cuadro-de-mando'!$B$4=$A6694),OR('Cuadro-de-mando'!$E$4="(Todas)",'Cuadro-de-mando'!$E$4=$B6694),OR('Cuadro-de-mando'!$H$4="(Todas)",'Cuadro-de-mando'!$H$4=$C6694),OR('Cuadro-de-mando'!$K$4="(Todas)",'Cuadro-de-mando'!$K$4=$E6694),OR('Cuadro-de-mando'!$N$4="(Todos)",'Cuadro-de-mando'!$N$4=$F6694)),1,0))</f>
        <v>1</v>
      </c>
    </row>
    <row r="6695" spans="1:10" x14ac:dyDescent="0.25">
      <c r="A6695" t="str">
        <f>IF(Tienda_3!$A1895="","","Tienda 3")</f>
        <v>Tienda 3</v>
      </c>
      <c r="B6695" t="str">
        <f>IF($A6695="","",Tienda_3!B1895)</f>
        <v>Muebles</v>
      </c>
      <c r="C6695" t="str">
        <f>IF($A6695="","",Tienda_3!G1895)</f>
        <v>Bogotá</v>
      </c>
      <c r="D6695" t="str">
        <f>IF($A6695="","",Tienda_3!F1895)</f>
        <v>Izabela de León</v>
      </c>
      <c r="E6695" t="str">
        <f>IF($A6695="","",Tienda_3!I1895)</f>
        <v>Tarjeta de crédito</v>
      </c>
      <c r="F6695">
        <f>IF($A6695="","",VALUE(RIGHT(Tienda_3!E1895,4)))</f>
        <v>2022</v>
      </c>
      <c r="G6695">
        <f>IF($A6695="","",Tienda_3!C1895)</f>
        <v>255800</v>
      </c>
      <c r="H6695">
        <f>IF($A6695="","",Tienda_3!D1895)</f>
        <v>11800</v>
      </c>
      <c r="I6695">
        <f>IF($A6695="","",Tienda_3!H1895)</f>
        <v>5</v>
      </c>
      <c r="J6695">
        <f>IF($A6695="",0,IF(AND(OR('Cuadro-de-mando'!$B$4="(Todas)",'Cuadro-de-mando'!$B$4=$A6695),OR('Cuadro-de-mando'!$E$4="(Todas)",'Cuadro-de-mando'!$E$4=$B6695),OR('Cuadro-de-mando'!$H$4="(Todas)",'Cuadro-de-mando'!$H$4=$C6695),OR('Cuadro-de-mando'!$K$4="(Todas)",'Cuadro-de-mando'!$K$4=$E6695),OR('Cuadro-de-mando'!$N$4="(Todos)",'Cuadro-de-mando'!$N$4=$F6695)),1,0))</f>
        <v>1</v>
      </c>
    </row>
    <row r="6696" spans="1:10" x14ac:dyDescent="0.25">
      <c r="A6696" t="str">
        <f>IF(Tienda_3!$A1896="","","Tienda 3")</f>
        <v>Tienda 3</v>
      </c>
      <c r="B6696" t="str">
        <f>IF($A6696="","",Tienda_3!B1896)</f>
        <v>Electrónicos</v>
      </c>
      <c r="C6696" t="str">
        <f>IF($A6696="","",Tienda_3!G1896)</f>
        <v>Bogotá</v>
      </c>
      <c r="D6696" t="str">
        <f>IF($A6696="","",Tienda_3!F1896)</f>
        <v>Juliana Costa</v>
      </c>
      <c r="E6696" t="str">
        <f>IF($A6696="","",Tienda_3!I1896)</f>
        <v>Tarjeta de crédito</v>
      </c>
      <c r="F6696">
        <f>IF($A6696="","",VALUE(RIGHT(Tienda_3!E1896,4)))</f>
        <v>2022</v>
      </c>
      <c r="G6696">
        <f>IF($A6696="","",Tienda_3!C1896)</f>
        <v>90400</v>
      </c>
      <c r="H6696">
        <f>IF($A6696="","",Tienda_3!D1896)</f>
        <v>3000</v>
      </c>
      <c r="I6696">
        <f>IF($A6696="","",Tienda_3!H1896)</f>
        <v>5</v>
      </c>
      <c r="J6696">
        <f>IF($A6696="",0,IF(AND(OR('Cuadro-de-mando'!$B$4="(Todas)",'Cuadro-de-mando'!$B$4=$A6696),OR('Cuadro-de-mando'!$E$4="(Todas)",'Cuadro-de-mando'!$E$4=$B6696),OR('Cuadro-de-mando'!$H$4="(Todas)",'Cuadro-de-mando'!$H$4=$C6696),OR('Cuadro-de-mando'!$K$4="(Todas)",'Cuadro-de-mando'!$K$4=$E6696),OR('Cuadro-de-mando'!$N$4="(Todos)",'Cuadro-de-mando'!$N$4=$F6696)),1,0))</f>
        <v>1</v>
      </c>
    </row>
    <row r="6697" spans="1:10" x14ac:dyDescent="0.25">
      <c r="A6697" t="str">
        <f>IF(Tienda_3!$A1897="","","Tienda 3")</f>
        <v>Tienda 3</v>
      </c>
      <c r="B6697" t="str">
        <f>IF($A6697="","",Tienda_3!B1897)</f>
        <v>Deportes y diversión</v>
      </c>
      <c r="C6697" t="str">
        <f>IF($A6697="","",Tienda_3!G1897)</f>
        <v>Bogotá</v>
      </c>
      <c r="D6697" t="str">
        <f>IF($A6697="","",Tienda_3!F1897)</f>
        <v>Lucas Olivera</v>
      </c>
      <c r="E6697" t="str">
        <f>IF($A6697="","",Tienda_3!I1897)</f>
        <v>Nequi</v>
      </c>
      <c r="F6697">
        <f>IF($A6697="","",VALUE(RIGHT(Tienda_3!E1897,4)))</f>
        <v>2022</v>
      </c>
      <c r="G6697">
        <f>IF($A6697="","",Tienda_3!C1897)</f>
        <v>36300</v>
      </c>
      <c r="H6697">
        <f>IF($A6697="","",Tienda_3!D1897)</f>
        <v>6700</v>
      </c>
      <c r="I6697">
        <f>IF($A6697="","",Tienda_3!H1897)</f>
        <v>4</v>
      </c>
      <c r="J6697">
        <f>IF($A6697="",0,IF(AND(OR('Cuadro-de-mando'!$B$4="(Todas)",'Cuadro-de-mando'!$B$4=$A6697),OR('Cuadro-de-mando'!$E$4="(Todas)",'Cuadro-de-mando'!$E$4=$B6697),OR('Cuadro-de-mando'!$H$4="(Todas)",'Cuadro-de-mando'!$H$4=$C6697),OR('Cuadro-de-mando'!$K$4="(Todas)",'Cuadro-de-mando'!$K$4=$E6697),OR('Cuadro-de-mando'!$N$4="(Todos)",'Cuadro-de-mando'!$N$4=$F6697)),1,0))</f>
        <v>1</v>
      </c>
    </row>
    <row r="6698" spans="1:10" x14ac:dyDescent="0.25">
      <c r="A6698" t="str">
        <f>IF(Tienda_3!$A1898="","","Tienda 3")</f>
        <v>Tienda 3</v>
      </c>
      <c r="B6698" t="str">
        <f>IF($A6698="","",Tienda_3!B1898)</f>
        <v>Instrumentos musicales</v>
      </c>
      <c r="C6698" t="str">
        <f>IF($A6698="","",Tienda_3!G1898)</f>
        <v>Medellín</v>
      </c>
      <c r="D6698" t="str">
        <f>IF($A6698="","",Tienda_3!F1898)</f>
        <v>Lucas Olivera</v>
      </c>
      <c r="E6698" t="str">
        <f>IF($A6698="","",Tienda_3!I1898)</f>
        <v>Tarjeta de crédito</v>
      </c>
      <c r="F6698">
        <f>IF($A6698="","",VALUE(RIGHT(Tienda_3!E1898,4)))</f>
        <v>2023</v>
      </c>
      <c r="G6698">
        <f>IF($A6698="","",Tienda_3!C1898)</f>
        <v>248500</v>
      </c>
      <c r="H6698">
        <f>IF($A6698="","",Tienda_3!D1898)</f>
        <v>13600</v>
      </c>
      <c r="I6698">
        <f>IF($A6698="","",Tienda_3!H1898)</f>
        <v>1</v>
      </c>
      <c r="J6698">
        <f>IF($A6698="",0,IF(AND(OR('Cuadro-de-mando'!$B$4="(Todas)",'Cuadro-de-mando'!$B$4=$A6698),OR('Cuadro-de-mando'!$E$4="(Todas)",'Cuadro-de-mando'!$E$4=$B6698),OR('Cuadro-de-mando'!$H$4="(Todas)",'Cuadro-de-mando'!$H$4=$C6698),OR('Cuadro-de-mando'!$K$4="(Todas)",'Cuadro-de-mando'!$K$4=$E6698),OR('Cuadro-de-mando'!$N$4="(Todos)",'Cuadro-de-mando'!$N$4=$F6698)),1,0))</f>
        <v>1</v>
      </c>
    </row>
    <row r="6699" spans="1:10" x14ac:dyDescent="0.25">
      <c r="A6699" t="str">
        <f>IF(Tienda_3!$A1899="","","Tienda 3")</f>
        <v>Tienda 3</v>
      </c>
      <c r="B6699" t="str">
        <f>IF($A6699="","",Tienda_3!B1899)</f>
        <v>Muebles</v>
      </c>
      <c r="C6699" t="str">
        <f>IF($A6699="","",Tienda_3!G1899)</f>
        <v>Medellín</v>
      </c>
      <c r="D6699" t="str">
        <f>IF($A6699="","",Tienda_3!F1899)</f>
        <v>Maria Alfonso</v>
      </c>
      <c r="E6699" t="str">
        <f>IF($A6699="","",Tienda_3!I1899)</f>
        <v>Nequi</v>
      </c>
      <c r="F6699">
        <f>IF($A6699="","",VALUE(RIGHT(Tienda_3!E1899,4)))</f>
        <v>2021</v>
      </c>
      <c r="G6699">
        <f>IF($A6699="","",Tienda_3!C1899)</f>
        <v>304100</v>
      </c>
      <c r="H6699">
        <f>IF($A6699="","",Tienda_3!D1899)</f>
        <v>16400</v>
      </c>
      <c r="I6699">
        <f>IF($A6699="","",Tienda_3!H1899)</f>
        <v>5</v>
      </c>
      <c r="J6699">
        <f>IF($A6699="",0,IF(AND(OR('Cuadro-de-mando'!$B$4="(Todas)",'Cuadro-de-mando'!$B$4=$A6699),OR('Cuadro-de-mando'!$E$4="(Todas)",'Cuadro-de-mando'!$E$4=$B6699),OR('Cuadro-de-mando'!$H$4="(Todas)",'Cuadro-de-mando'!$H$4=$C6699),OR('Cuadro-de-mando'!$K$4="(Todas)",'Cuadro-de-mando'!$K$4=$E6699),OR('Cuadro-de-mando'!$N$4="(Todos)",'Cuadro-de-mando'!$N$4=$F6699)),1,0))</f>
        <v>1</v>
      </c>
    </row>
    <row r="6700" spans="1:10" x14ac:dyDescent="0.25">
      <c r="A6700" t="str">
        <f>IF(Tienda_3!$A1900="","","Tienda 3")</f>
        <v>Tienda 3</v>
      </c>
      <c r="B6700" t="str">
        <f>IF($A6700="","",Tienda_3!B1900)</f>
        <v>Libros</v>
      </c>
      <c r="C6700" t="str">
        <f>IF($A6700="","",Tienda_3!G1900)</f>
        <v>Cartagena</v>
      </c>
      <c r="D6700" t="str">
        <f>IF($A6700="","",Tienda_3!F1900)</f>
        <v>Blanca Ramirez</v>
      </c>
      <c r="E6700" t="str">
        <f>IF($A6700="","",Tienda_3!I1900)</f>
        <v>Tarjeta de crédito</v>
      </c>
      <c r="F6700">
        <f>IF($A6700="","",VALUE(RIGHT(Tienda_3!E1900,4)))</f>
        <v>2021</v>
      </c>
      <c r="G6700">
        <f>IF($A6700="","",Tienda_3!C1900)</f>
        <v>79200</v>
      </c>
      <c r="H6700">
        <f>IF($A6700="","",Tienda_3!D1900)</f>
        <v>2400</v>
      </c>
      <c r="I6700">
        <f>IF($A6700="","",Tienda_3!H1900)</f>
        <v>5</v>
      </c>
      <c r="J6700">
        <f>IF($A6700="",0,IF(AND(OR('Cuadro-de-mando'!$B$4="(Todas)",'Cuadro-de-mando'!$B$4=$A6700),OR('Cuadro-de-mando'!$E$4="(Todas)",'Cuadro-de-mando'!$E$4=$B6700),OR('Cuadro-de-mando'!$H$4="(Todas)",'Cuadro-de-mando'!$H$4=$C6700),OR('Cuadro-de-mando'!$K$4="(Todas)",'Cuadro-de-mando'!$K$4=$E6700),OR('Cuadro-de-mando'!$N$4="(Todos)",'Cuadro-de-mando'!$N$4=$F6700)),1,0))</f>
        <v>1</v>
      </c>
    </row>
    <row r="6701" spans="1:10" x14ac:dyDescent="0.25">
      <c r="A6701" t="str">
        <f>IF(Tienda_3!$A1901="","","Tienda 3")</f>
        <v>Tienda 3</v>
      </c>
      <c r="B6701" t="str">
        <f>IF($A6701="","",Tienda_3!B1901)</f>
        <v>Juguetes</v>
      </c>
      <c r="C6701" t="str">
        <f>IF($A6701="","",Tienda_3!G1901)</f>
        <v>Bogotá</v>
      </c>
      <c r="D6701" t="str">
        <f>IF($A6701="","",Tienda_3!F1901)</f>
        <v>Lucas Olivera</v>
      </c>
      <c r="E6701" t="str">
        <f>IF($A6701="","",Tienda_3!I1901)</f>
        <v>Tarjeta de crédito</v>
      </c>
      <c r="F6701">
        <f>IF($A6701="","",VALUE(RIGHT(Tienda_3!E1901,4)))</f>
        <v>2023</v>
      </c>
      <c r="G6701">
        <f>IF($A6701="","",Tienda_3!C1901)</f>
        <v>18100</v>
      </c>
      <c r="H6701">
        <f>IF($A6701="","",Tienda_3!D1901)</f>
        <v>0</v>
      </c>
      <c r="I6701">
        <f>IF($A6701="","",Tienda_3!H1901)</f>
        <v>5</v>
      </c>
      <c r="J6701">
        <f>IF($A6701="",0,IF(AND(OR('Cuadro-de-mando'!$B$4="(Todas)",'Cuadro-de-mando'!$B$4=$A6701),OR('Cuadro-de-mando'!$E$4="(Todas)",'Cuadro-de-mando'!$E$4=$B6701),OR('Cuadro-de-mando'!$H$4="(Todas)",'Cuadro-de-mando'!$H$4=$C6701),OR('Cuadro-de-mando'!$K$4="(Todas)",'Cuadro-de-mando'!$K$4=$E6701),OR('Cuadro-de-mando'!$N$4="(Todos)",'Cuadro-de-mando'!$N$4=$F6701)),1,0))</f>
        <v>1</v>
      </c>
    </row>
    <row r="6702" spans="1:10" x14ac:dyDescent="0.25">
      <c r="A6702" t="str">
        <f>IF(Tienda_3!$A1902="","","Tienda 3")</f>
        <v>Tienda 3</v>
      </c>
      <c r="B6702" t="str">
        <f>IF($A6702="","",Tienda_3!B1902)</f>
        <v>Deportes y diversión</v>
      </c>
      <c r="C6702" t="str">
        <f>IF($A6702="","",Tienda_3!G1902)</f>
        <v>Bogotá</v>
      </c>
      <c r="D6702" t="str">
        <f>IF($A6702="","",Tienda_3!F1902)</f>
        <v>Izabela de León</v>
      </c>
      <c r="E6702" t="str">
        <f>IF($A6702="","",Tienda_3!I1902)</f>
        <v>Tarjeta de crédito</v>
      </c>
      <c r="F6702">
        <f>IF($A6702="","",VALUE(RIGHT(Tienda_3!E1902,4)))</f>
        <v>2020</v>
      </c>
      <c r="G6702">
        <f>IF($A6702="","",Tienda_3!C1902)</f>
        <v>59200</v>
      </c>
      <c r="H6702">
        <f>IF($A6702="","",Tienda_3!D1902)</f>
        <v>1300</v>
      </c>
      <c r="I6702">
        <f>IF($A6702="","",Tienda_3!H1902)</f>
        <v>4</v>
      </c>
      <c r="J6702">
        <f>IF($A6702="",0,IF(AND(OR('Cuadro-de-mando'!$B$4="(Todas)",'Cuadro-de-mando'!$B$4=$A6702),OR('Cuadro-de-mando'!$E$4="(Todas)",'Cuadro-de-mando'!$E$4=$B6702),OR('Cuadro-de-mando'!$H$4="(Todas)",'Cuadro-de-mando'!$H$4=$C6702),OR('Cuadro-de-mando'!$K$4="(Todas)",'Cuadro-de-mando'!$K$4=$E6702),OR('Cuadro-de-mando'!$N$4="(Todos)",'Cuadro-de-mando'!$N$4=$F6702)),1,0))</f>
        <v>1</v>
      </c>
    </row>
    <row r="6703" spans="1:10" x14ac:dyDescent="0.25">
      <c r="A6703" t="str">
        <f>IF(Tienda_3!$A1903="","","Tienda 3")</f>
        <v>Tienda 3</v>
      </c>
      <c r="B6703" t="str">
        <f>IF($A6703="","",Tienda_3!B1903)</f>
        <v>Artículos para el hogar</v>
      </c>
      <c r="C6703" t="str">
        <f>IF($A6703="","",Tienda_3!G1903)</f>
        <v>Cali</v>
      </c>
      <c r="D6703" t="str">
        <f>IF($A6703="","",Tienda_3!F1903)</f>
        <v>Camila Rivera</v>
      </c>
      <c r="E6703" t="str">
        <f>IF($A6703="","",Tienda_3!I1903)</f>
        <v>Tarjeta de crédito</v>
      </c>
      <c r="F6703">
        <f>IF($A6703="","",VALUE(RIGHT(Tienda_3!E1903,4)))</f>
        <v>2021</v>
      </c>
      <c r="G6703">
        <f>IF($A6703="","",Tienda_3!C1903)</f>
        <v>21000</v>
      </c>
      <c r="H6703">
        <f>IF($A6703="","",Tienda_3!D1903)</f>
        <v>0</v>
      </c>
      <c r="I6703">
        <f>IF($A6703="","",Tienda_3!H1903)</f>
        <v>4</v>
      </c>
      <c r="J6703">
        <f>IF($A6703="",0,IF(AND(OR('Cuadro-de-mando'!$B$4="(Todas)",'Cuadro-de-mando'!$B$4=$A6703),OR('Cuadro-de-mando'!$E$4="(Todas)",'Cuadro-de-mando'!$E$4=$B6703),OR('Cuadro-de-mando'!$H$4="(Todas)",'Cuadro-de-mando'!$H$4=$C6703),OR('Cuadro-de-mando'!$K$4="(Todas)",'Cuadro-de-mando'!$K$4=$E6703),OR('Cuadro-de-mando'!$N$4="(Todos)",'Cuadro-de-mando'!$N$4=$F6703)),1,0))</f>
        <v>1</v>
      </c>
    </row>
    <row r="6704" spans="1:10" x14ac:dyDescent="0.25">
      <c r="A6704" t="str">
        <f>IF(Tienda_3!$A1904="","","Tienda 3")</f>
        <v>Tienda 3</v>
      </c>
      <c r="B6704" t="str">
        <f>IF($A6704="","",Tienda_3!B1904)</f>
        <v>Libros</v>
      </c>
      <c r="C6704" t="str">
        <f>IF($A6704="","",Tienda_3!G1904)</f>
        <v>Medellín</v>
      </c>
      <c r="D6704" t="str">
        <f>IF($A6704="","",Tienda_3!F1904)</f>
        <v>Pedro Gomez</v>
      </c>
      <c r="E6704" t="str">
        <f>IF($A6704="","",Tienda_3!I1904)</f>
        <v>Tarjeta de crédito</v>
      </c>
      <c r="F6704">
        <f>IF($A6704="","",VALUE(RIGHT(Tienda_3!E1904,4)))</f>
        <v>2020</v>
      </c>
      <c r="G6704">
        <f>IF($A6704="","",Tienda_3!C1904)</f>
        <v>62200</v>
      </c>
      <c r="H6704">
        <f>IF($A6704="","",Tienda_3!D1904)</f>
        <v>3500</v>
      </c>
      <c r="I6704">
        <f>IF($A6704="","",Tienda_3!H1904)</f>
        <v>3</v>
      </c>
      <c r="J6704">
        <f>IF($A6704="",0,IF(AND(OR('Cuadro-de-mando'!$B$4="(Todas)",'Cuadro-de-mando'!$B$4=$A6704),OR('Cuadro-de-mando'!$E$4="(Todas)",'Cuadro-de-mando'!$E$4=$B6704),OR('Cuadro-de-mando'!$H$4="(Todas)",'Cuadro-de-mando'!$H$4=$C6704),OR('Cuadro-de-mando'!$K$4="(Todas)",'Cuadro-de-mando'!$K$4=$E6704),OR('Cuadro-de-mando'!$N$4="(Todos)",'Cuadro-de-mando'!$N$4=$F6704)),1,0))</f>
        <v>1</v>
      </c>
    </row>
    <row r="6705" spans="1:10" x14ac:dyDescent="0.25">
      <c r="A6705" t="str">
        <f>IF(Tienda_3!$A1905="","","Tienda 3")</f>
        <v>Tienda 3</v>
      </c>
      <c r="B6705" t="str">
        <f>IF($A6705="","",Tienda_3!B1905)</f>
        <v>Artículos para el hogar</v>
      </c>
      <c r="C6705" t="str">
        <f>IF($A6705="","",Tienda_3!G1905)</f>
        <v>Bucaramanga</v>
      </c>
      <c r="D6705" t="str">
        <f>IF($A6705="","",Tienda_3!F1905)</f>
        <v>Rafael Acosta</v>
      </c>
      <c r="E6705" t="str">
        <f>IF($A6705="","",Tienda_3!I1905)</f>
        <v>Tarjeta de crédito</v>
      </c>
      <c r="F6705">
        <f>IF($A6705="","",VALUE(RIGHT(Tienda_3!E1905,4)))</f>
        <v>2021</v>
      </c>
      <c r="G6705">
        <f>IF($A6705="","",Tienda_3!C1905)</f>
        <v>53300</v>
      </c>
      <c r="H6705">
        <f>IF($A6705="","",Tienda_3!D1905)</f>
        <v>1000</v>
      </c>
      <c r="I6705">
        <f>IF($A6705="","",Tienda_3!H1905)</f>
        <v>3</v>
      </c>
      <c r="J6705">
        <f>IF($A6705="",0,IF(AND(OR('Cuadro-de-mando'!$B$4="(Todas)",'Cuadro-de-mando'!$B$4=$A6705),OR('Cuadro-de-mando'!$E$4="(Todas)",'Cuadro-de-mando'!$E$4=$B6705),OR('Cuadro-de-mando'!$H$4="(Todas)",'Cuadro-de-mando'!$H$4=$C6705),OR('Cuadro-de-mando'!$K$4="(Todas)",'Cuadro-de-mando'!$K$4=$E6705),OR('Cuadro-de-mando'!$N$4="(Todos)",'Cuadro-de-mando'!$N$4=$F6705)),1,0))</f>
        <v>1</v>
      </c>
    </row>
    <row r="6706" spans="1:10" x14ac:dyDescent="0.25">
      <c r="A6706" t="str">
        <f>IF(Tienda_3!$A1906="","","Tienda 3")</f>
        <v>Tienda 3</v>
      </c>
      <c r="B6706" t="str">
        <f>IF($A6706="","",Tienda_3!B1906)</f>
        <v>Electrónicos</v>
      </c>
      <c r="C6706" t="str">
        <f>IF($A6706="","",Tienda_3!G1906)</f>
        <v>Medellín</v>
      </c>
      <c r="D6706" t="str">
        <f>IF($A6706="","",Tienda_3!F1906)</f>
        <v>Lucas Olivera</v>
      </c>
      <c r="E6706" t="str">
        <f>IF($A6706="","",Tienda_3!I1906)</f>
        <v>Tarjeta de crédito</v>
      </c>
      <c r="F6706">
        <f>IF($A6706="","",VALUE(RIGHT(Tienda_3!E1906,4)))</f>
        <v>2020</v>
      </c>
      <c r="G6706">
        <f>IF($A6706="","",Tienda_3!C1906)</f>
        <v>956500</v>
      </c>
      <c r="H6706">
        <f>IF($A6706="","",Tienda_3!D1906)</f>
        <v>58300</v>
      </c>
      <c r="I6706">
        <f>IF($A6706="","",Tienda_3!H1906)</f>
        <v>5</v>
      </c>
      <c r="J6706">
        <f>IF($A6706="",0,IF(AND(OR('Cuadro-de-mando'!$B$4="(Todas)",'Cuadro-de-mando'!$B$4=$A6706),OR('Cuadro-de-mando'!$E$4="(Todas)",'Cuadro-de-mando'!$E$4=$B6706),OR('Cuadro-de-mando'!$H$4="(Todas)",'Cuadro-de-mando'!$H$4=$C6706),OR('Cuadro-de-mando'!$K$4="(Todas)",'Cuadro-de-mando'!$K$4=$E6706),OR('Cuadro-de-mando'!$N$4="(Todos)",'Cuadro-de-mando'!$N$4=$F6706)),1,0))</f>
        <v>1</v>
      </c>
    </row>
    <row r="6707" spans="1:10" x14ac:dyDescent="0.25">
      <c r="A6707" t="str">
        <f>IF(Tienda_3!$A1907="","","Tienda 3")</f>
        <v>Tienda 3</v>
      </c>
      <c r="B6707" t="str">
        <f>IF($A6707="","",Tienda_3!B1907)</f>
        <v>Deportes y diversión</v>
      </c>
      <c r="C6707" t="str">
        <f>IF($A6707="","",Tienda_3!G1907)</f>
        <v>Cali</v>
      </c>
      <c r="D6707" t="str">
        <f>IF($A6707="","",Tienda_3!F1907)</f>
        <v>Camila Rivera</v>
      </c>
      <c r="E6707" t="str">
        <f>IF($A6707="","",Tienda_3!I1907)</f>
        <v>Tarjeta de crédito</v>
      </c>
      <c r="F6707">
        <f>IF($A6707="","",VALUE(RIGHT(Tienda_3!E1907,4)))</f>
        <v>2023</v>
      </c>
      <c r="G6707">
        <f>IF($A6707="","",Tienda_3!C1907)</f>
        <v>514100</v>
      </c>
      <c r="H6707">
        <f>IF($A6707="","",Tienda_3!D1907)</f>
        <v>25600</v>
      </c>
      <c r="I6707">
        <f>IF($A6707="","",Tienda_3!H1907)</f>
        <v>1</v>
      </c>
      <c r="J6707">
        <f>IF($A6707="",0,IF(AND(OR('Cuadro-de-mando'!$B$4="(Todas)",'Cuadro-de-mando'!$B$4=$A6707),OR('Cuadro-de-mando'!$E$4="(Todas)",'Cuadro-de-mando'!$E$4=$B6707),OR('Cuadro-de-mando'!$H$4="(Todas)",'Cuadro-de-mando'!$H$4=$C6707),OR('Cuadro-de-mando'!$K$4="(Todas)",'Cuadro-de-mando'!$K$4=$E6707),OR('Cuadro-de-mando'!$N$4="(Todos)",'Cuadro-de-mando'!$N$4=$F6707)),1,0))</f>
        <v>1</v>
      </c>
    </row>
    <row r="6708" spans="1:10" x14ac:dyDescent="0.25">
      <c r="A6708" t="str">
        <f>IF(Tienda_3!$A1908="","","Tienda 3")</f>
        <v>Tienda 3</v>
      </c>
      <c r="B6708" t="str">
        <f>IF($A6708="","",Tienda_3!B1908)</f>
        <v>Muebles</v>
      </c>
      <c r="C6708" t="str">
        <f>IF($A6708="","",Tienda_3!G1908)</f>
        <v>Pereira</v>
      </c>
      <c r="D6708" t="str">
        <f>IF($A6708="","",Tienda_3!F1908)</f>
        <v>Lucas Olivera</v>
      </c>
      <c r="E6708" t="str">
        <f>IF($A6708="","",Tienda_3!I1908)</f>
        <v>Tarjeta de crédito</v>
      </c>
      <c r="F6708">
        <f>IF($A6708="","",VALUE(RIGHT(Tienda_3!E1908,4)))</f>
        <v>2022</v>
      </c>
      <c r="G6708">
        <f>IF($A6708="","",Tienda_3!C1908)</f>
        <v>289400</v>
      </c>
      <c r="H6708">
        <f>IF($A6708="","",Tienda_3!D1908)</f>
        <v>16100</v>
      </c>
      <c r="I6708">
        <f>IF($A6708="","",Tienda_3!H1908)</f>
        <v>5</v>
      </c>
      <c r="J6708">
        <f>IF($A6708="",0,IF(AND(OR('Cuadro-de-mando'!$B$4="(Todas)",'Cuadro-de-mando'!$B$4=$A6708),OR('Cuadro-de-mando'!$E$4="(Todas)",'Cuadro-de-mando'!$E$4=$B6708),OR('Cuadro-de-mando'!$H$4="(Todas)",'Cuadro-de-mando'!$H$4=$C6708),OR('Cuadro-de-mando'!$K$4="(Todas)",'Cuadro-de-mando'!$K$4=$E6708),OR('Cuadro-de-mando'!$N$4="(Todos)",'Cuadro-de-mando'!$N$4=$F6708)),1,0))</f>
        <v>1</v>
      </c>
    </row>
    <row r="6709" spans="1:10" x14ac:dyDescent="0.25">
      <c r="A6709" t="str">
        <f>IF(Tienda_3!$A1909="","","Tienda 3")</f>
        <v>Tienda 3</v>
      </c>
      <c r="B6709" t="str">
        <f>IF($A6709="","",Tienda_3!B1909)</f>
        <v>Muebles</v>
      </c>
      <c r="C6709" t="str">
        <f>IF($A6709="","",Tienda_3!G1909)</f>
        <v>Bogotá</v>
      </c>
      <c r="D6709" t="str">
        <f>IF($A6709="","",Tienda_3!F1909)</f>
        <v>Ángel Rodriguez</v>
      </c>
      <c r="E6709" t="str">
        <f>IF($A6709="","",Tienda_3!I1909)</f>
        <v>Tarjeta de crédito</v>
      </c>
      <c r="F6709">
        <f>IF($A6709="","",VALUE(RIGHT(Tienda_3!E1909,4)))</f>
        <v>2022</v>
      </c>
      <c r="G6709">
        <f>IF($A6709="","",Tienda_3!C1909)</f>
        <v>360200</v>
      </c>
      <c r="H6709">
        <f>IF($A6709="","",Tienda_3!D1909)</f>
        <v>19800</v>
      </c>
      <c r="I6709">
        <f>IF($A6709="","",Tienda_3!H1909)</f>
        <v>5</v>
      </c>
      <c r="J6709">
        <f>IF($A6709="",0,IF(AND(OR('Cuadro-de-mando'!$B$4="(Todas)",'Cuadro-de-mando'!$B$4=$A6709),OR('Cuadro-de-mando'!$E$4="(Todas)",'Cuadro-de-mando'!$E$4=$B6709),OR('Cuadro-de-mando'!$H$4="(Todas)",'Cuadro-de-mando'!$H$4=$C6709),OR('Cuadro-de-mando'!$K$4="(Todas)",'Cuadro-de-mando'!$K$4=$E6709),OR('Cuadro-de-mando'!$N$4="(Todos)",'Cuadro-de-mando'!$N$4=$F6709)),1,0))</f>
        <v>1</v>
      </c>
    </row>
    <row r="6710" spans="1:10" x14ac:dyDescent="0.25">
      <c r="A6710" t="str">
        <f>IF(Tienda_3!$A1910="","","Tienda 3")</f>
        <v>Tienda 3</v>
      </c>
      <c r="B6710" t="str">
        <f>IF($A6710="","",Tienda_3!B1910)</f>
        <v>Artículos para el hogar</v>
      </c>
      <c r="C6710" t="str">
        <f>IF($A6710="","",Tienda_3!G1910)</f>
        <v>Cali</v>
      </c>
      <c r="D6710" t="str">
        <f>IF($A6710="","",Tienda_3!F1910)</f>
        <v>Mariana Herrera</v>
      </c>
      <c r="E6710" t="str">
        <f>IF($A6710="","",Tienda_3!I1910)</f>
        <v>Cupón</v>
      </c>
      <c r="F6710">
        <f>IF($A6710="","",VALUE(RIGHT(Tienda_3!E1910,4)))</f>
        <v>2020</v>
      </c>
      <c r="G6710">
        <f>IF($A6710="","",Tienda_3!C1910)</f>
        <v>45500</v>
      </c>
      <c r="H6710">
        <f>IF($A6710="","",Tienda_3!D1910)</f>
        <v>2800</v>
      </c>
      <c r="I6710">
        <f>IF($A6710="","",Tienda_3!H1910)</f>
        <v>5</v>
      </c>
      <c r="J6710">
        <f>IF($A6710="",0,IF(AND(OR('Cuadro-de-mando'!$B$4="(Todas)",'Cuadro-de-mando'!$B$4=$A6710),OR('Cuadro-de-mando'!$E$4="(Todas)",'Cuadro-de-mando'!$E$4=$B6710),OR('Cuadro-de-mando'!$H$4="(Todas)",'Cuadro-de-mando'!$H$4=$C6710),OR('Cuadro-de-mando'!$K$4="(Todas)",'Cuadro-de-mando'!$K$4=$E6710),OR('Cuadro-de-mando'!$N$4="(Todos)",'Cuadro-de-mando'!$N$4=$F6710)),1,0))</f>
        <v>1</v>
      </c>
    </row>
    <row r="6711" spans="1:10" x14ac:dyDescent="0.25">
      <c r="A6711" t="str">
        <f>IF(Tienda_3!$A1911="","","Tienda 3")</f>
        <v>Tienda 3</v>
      </c>
      <c r="B6711" t="str">
        <f>IF($A6711="","",Tienda_3!B1911)</f>
        <v>Electrodomésticos</v>
      </c>
      <c r="C6711" t="str">
        <f>IF($A6711="","",Tienda_3!G1911)</f>
        <v>Medellín</v>
      </c>
      <c r="D6711" t="str">
        <f>IF($A6711="","",Tienda_3!F1911)</f>
        <v>Ángel Rodriguez</v>
      </c>
      <c r="E6711" t="str">
        <f>IF($A6711="","",Tienda_3!I1911)</f>
        <v>Tarjeta de crédito</v>
      </c>
      <c r="F6711">
        <f>IF($A6711="","",VALUE(RIGHT(Tienda_3!E1911,4)))</f>
        <v>2021</v>
      </c>
      <c r="G6711">
        <f>IF($A6711="","",Tienda_3!C1911)</f>
        <v>1332400</v>
      </c>
      <c r="H6711">
        <f>IF($A6711="","",Tienda_3!D1911)</f>
        <v>71600</v>
      </c>
      <c r="I6711">
        <f>IF($A6711="","",Tienda_3!H1911)</f>
        <v>2</v>
      </c>
      <c r="J6711">
        <f>IF($A6711="",0,IF(AND(OR('Cuadro-de-mando'!$B$4="(Todas)",'Cuadro-de-mando'!$B$4=$A6711),OR('Cuadro-de-mando'!$E$4="(Todas)",'Cuadro-de-mando'!$E$4=$B6711),OR('Cuadro-de-mando'!$H$4="(Todas)",'Cuadro-de-mando'!$H$4=$C6711),OR('Cuadro-de-mando'!$K$4="(Todas)",'Cuadro-de-mando'!$K$4=$E6711),OR('Cuadro-de-mando'!$N$4="(Todos)",'Cuadro-de-mando'!$N$4=$F6711)),1,0))</f>
        <v>1</v>
      </c>
    </row>
    <row r="6712" spans="1:10" x14ac:dyDescent="0.25">
      <c r="A6712" t="str">
        <f>IF(Tienda_3!$A1912="","","Tienda 3")</f>
        <v>Tienda 3</v>
      </c>
      <c r="B6712" t="str">
        <f>IF($A6712="","",Tienda_3!B1912)</f>
        <v>Muebles</v>
      </c>
      <c r="C6712" t="str">
        <f>IF($A6712="","",Tienda_3!G1912)</f>
        <v>Medellín</v>
      </c>
      <c r="D6712" t="str">
        <f>IF($A6712="","",Tienda_3!F1912)</f>
        <v>Camila Rivera</v>
      </c>
      <c r="E6712" t="str">
        <f>IF($A6712="","",Tienda_3!I1912)</f>
        <v>Tarjeta de crédito</v>
      </c>
      <c r="F6712">
        <f>IF($A6712="","",VALUE(RIGHT(Tienda_3!E1912,4)))</f>
        <v>2021</v>
      </c>
      <c r="G6712">
        <f>IF($A6712="","",Tienda_3!C1912)</f>
        <v>189400</v>
      </c>
      <c r="H6712">
        <f>IF($A6712="","",Tienda_3!D1912)</f>
        <v>8300</v>
      </c>
      <c r="I6712">
        <f>IF($A6712="","",Tienda_3!H1912)</f>
        <v>4</v>
      </c>
      <c r="J6712">
        <f>IF($A6712="",0,IF(AND(OR('Cuadro-de-mando'!$B$4="(Todas)",'Cuadro-de-mando'!$B$4=$A6712),OR('Cuadro-de-mando'!$E$4="(Todas)",'Cuadro-de-mando'!$E$4=$B6712),OR('Cuadro-de-mando'!$H$4="(Todas)",'Cuadro-de-mando'!$H$4=$C6712),OR('Cuadro-de-mando'!$K$4="(Todas)",'Cuadro-de-mando'!$K$4=$E6712),OR('Cuadro-de-mando'!$N$4="(Todos)",'Cuadro-de-mando'!$N$4=$F6712)),1,0))</f>
        <v>1</v>
      </c>
    </row>
    <row r="6713" spans="1:10" x14ac:dyDescent="0.25">
      <c r="A6713" t="str">
        <f>IF(Tienda_3!$A1913="","","Tienda 3")</f>
        <v>Tienda 3</v>
      </c>
      <c r="B6713" t="str">
        <f>IF($A6713="","",Tienda_3!B1913)</f>
        <v>Juguetes</v>
      </c>
      <c r="C6713" t="str">
        <f>IF($A6713="","",Tienda_3!G1913)</f>
        <v>Santa Marta</v>
      </c>
      <c r="D6713" t="str">
        <f>IF($A6713="","",Tienda_3!F1913)</f>
        <v>Mariana Herrera</v>
      </c>
      <c r="E6713" t="str">
        <f>IF($A6713="","",Tienda_3!I1913)</f>
        <v>Tarjeta de crédito</v>
      </c>
      <c r="F6713">
        <f>IF($A6713="","",VALUE(RIGHT(Tienda_3!E1913,4)))</f>
        <v>2020</v>
      </c>
      <c r="G6713">
        <f>IF($A6713="","",Tienda_3!C1913)</f>
        <v>136600</v>
      </c>
      <c r="H6713">
        <f>IF($A6713="","",Tienda_3!D1913)</f>
        <v>7800</v>
      </c>
      <c r="I6713">
        <f>IF($A6713="","",Tienda_3!H1913)</f>
        <v>5</v>
      </c>
      <c r="J6713">
        <f>IF($A6713="",0,IF(AND(OR('Cuadro-de-mando'!$B$4="(Todas)",'Cuadro-de-mando'!$B$4=$A6713),OR('Cuadro-de-mando'!$E$4="(Todas)",'Cuadro-de-mando'!$E$4=$B6713),OR('Cuadro-de-mando'!$H$4="(Todas)",'Cuadro-de-mando'!$H$4=$C6713),OR('Cuadro-de-mando'!$K$4="(Todas)",'Cuadro-de-mando'!$K$4=$E6713),OR('Cuadro-de-mando'!$N$4="(Todos)",'Cuadro-de-mando'!$N$4=$F6713)),1,0))</f>
        <v>1</v>
      </c>
    </row>
    <row r="6714" spans="1:10" x14ac:dyDescent="0.25">
      <c r="A6714" t="str">
        <f>IF(Tienda_3!$A1914="","","Tienda 3")</f>
        <v>Tienda 3</v>
      </c>
      <c r="B6714" t="str">
        <f>IF($A6714="","",Tienda_3!B1914)</f>
        <v>Artículos para el hogar</v>
      </c>
      <c r="C6714" t="str">
        <f>IF($A6714="","",Tienda_3!G1914)</f>
        <v>Medellín</v>
      </c>
      <c r="D6714" t="str">
        <f>IF($A6714="","",Tienda_3!F1914)</f>
        <v>Felipe Santos</v>
      </c>
      <c r="E6714" t="str">
        <f>IF($A6714="","",Tienda_3!I1914)</f>
        <v>Tarjeta de crédito</v>
      </c>
      <c r="F6714">
        <f>IF($A6714="","",VALUE(RIGHT(Tienda_3!E1914,4)))</f>
        <v>2023</v>
      </c>
      <c r="G6714">
        <f>IF($A6714="","",Tienda_3!C1914)</f>
        <v>88800</v>
      </c>
      <c r="H6714">
        <f>IF($A6714="","",Tienda_3!D1914)</f>
        <v>2900</v>
      </c>
      <c r="I6714">
        <f>IF($A6714="","",Tienda_3!H1914)</f>
        <v>1</v>
      </c>
      <c r="J6714">
        <f>IF($A6714="",0,IF(AND(OR('Cuadro-de-mando'!$B$4="(Todas)",'Cuadro-de-mando'!$B$4=$A6714),OR('Cuadro-de-mando'!$E$4="(Todas)",'Cuadro-de-mando'!$E$4=$B6714),OR('Cuadro-de-mando'!$H$4="(Todas)",'Cuadro-de-mando'!$H$4=$C6714),OR('Cuadro-de-mando'!$K$4="(Todas)",'Cuadro-de-mando'!$K$4=$E6714),OR('Cuadro-de-mando'!$N$4="(Todos)",'Cuadro-de-mando'!$N$4=$F6714)),1,0))</f>
        <v>1</v>
      </c>
    </row>
    <row r="6715" spans="1:10" x14ac:dyDescent="0.25">
      <c r="A6715" t="str">
        <f>IF(Tienda_3!$A1915="","","Tienda 3")</f>
        <v>Tienda 3</v>
      </c>
      <c r="B6715" t="str">
        <f>IF($A6715="","",Tienda_3!B1915)</f>
        <v>Juguetes</v>
      </c>
      <c r="C6715" t="str">
        <f>IF($A6715="","",Tienda_3!G1915)</f>
        <v>Cartagena</v>
      </c>
      <c r="D6715" t="str">
        <f>IF($A6715="","",Tienda_3!F1915)</f>
        <v>Felipe Santos</v>
      </c>
      <c r="E6715" t="str">
        <f>IF($A6715="","",Tienda_3!I1915)</f>
        <v>Tarjeta de crédito</v>
      </c>
      <c r="F6715">
        <f>IF($A6715="","",VALUE(RIGHT(Tienda_3!E1915,4)))</f>
        <v>2022</v>
      </c>
      <c r="G6715">
        <f>IF($A6715="","",Tienda_3!C1915)</f>
        <v>35900</v>
      </c>
      <c r="H6715">
        <f>IF($A6715="","",Tienda_3!D1915)</f>
        <v>2400</v>
      </c>
      <c r="I6715">
        <f>IF($A6715="","",Tienda_3!H1915)</f>
        <v>2</v>
      </c>
      <c r="J6715">
        <f>IF($A6715="",0,IF(AND(OR('Cuadro-de-mando'!$B$4="(Todas)",'Cuadro-de-mando'!$B$4=$A6715),OR('Cuadro-de-mando'!$E$4="(Todas)",'Cuadro-de-mando'!$E$4=$B6715),OR('Cuadro-de-mando'!$H$4="(Todas)",'Cuadro-de-mando'!$H$4=$C6715),OR('Cuadro-de-mando'!$K$4="(Todas)",'Cuadro-de-mando'!$K$4=$E6715),OR('Cuadro-de-mando'!$N$4="(Todos)",'Cuadro-de-mando'!$N$4=$F6715)),1,0))</f>
        <v>1</v>
      </c>
    </row>
    <row r="6716" spans="1:10" x14ac:dyDescent="0.25">
      <c r="A6716" t="str">
        <f>IF(Tienda_3!$A1916="","","Tienda 3")</f>
        <v>Tienda 3</v>
      </c>
      <c r="B6716" t="str">
        <f>IF($A6716="","",Tienda_3!B1916)</f>
        <v>Electrónicos</v>
      </c>
      <c r="C6716" t="str">
        <f>IF($A6716="","",Tienda_3!G1916)</f>
        <v>Bogotá</v>
      </c>
      <c r="D6716" t="str">
        <f>IF($A6716="","",Tienda_3!F1916)</f>
        <v>Blanca Ramirez</v>
      </c>
      <c r="E6716" t="str">
        <f>IF($A6716="","",Tienda_3!I1916)</f>
        <v>Tarjeta de crédito</v>
      </c>
      <c r="F6716">
        <f>IF($A6716="","",VALUE(RIGHT(Tienda_3!E1916,4)))</f>
        <v>2022</v>
      </c>
      <c r="G6716">
        <f>IF($A6716="","",Tienda_3!C1916)</f>
        <v>55800</v>
      </c>
      <c r="H6716">
        <f>IF($A6716="","",Tienda_3!D1916)</f>
        <v>7700</v>
      </c>
      <c r="I6716">
        <f>IF($A6716="","",Tienda_3!H1916)</f>
        <v>2</v>
      </c>
      <c r="J6716">
        <f>IF($A6716="",0,IF(AND(OR('Cuadro-de-mando'!$B$4="(Todas)",'Cuadro-de-mando'!$B$4=$A6716),OR('Cuadro-de-mando'!$E$4="(Todas)",'Cuadro-de-mando'!$E$4=$B6716),OR('Cuadro-de-mando'!$H$4="(Todas)",'Cuadro-de-mando'!$H$4=$C6716),OR('Cuadro-de-mando'!$K$4="(Todas)",'Cuadro-de-mando'!$K$4=$E6716),OR('Cuadro-de-mando'!$N$4="(Todos)",'Cuadro-de-mando'!$N$4=$F6716)),1,0))</f>
        <v>1</v>
      </c>
    </row>
    <row r="6717" spans="1:10" x14ac:dyDescent="0.25">
      <c r="A6717" t="str">
        <f>IF(Tienda_3!$A1917="","","Tienda 3")</f>
        <v>Tienda 3</v>
      </c>
      <c r="B6717" t="str">
        <f>IF($A6717="","",Tienda_3!B1917)</f>
        <v>Electrodomésticos</v>
      </c>
      <c r="C6717" t="str">
        <f>IF($A6717="","",Tienda_3!G1917)</f>
        <v>Bogotá</v>
      </c>
      <c r="D6717" t="str">
        <f>IF($A6717="","",Tienda_3!F1917)</f>
        <v>Mariana Herrera</v>
      </c>
      <c r="E6717" t="str">
        <f>IF($A6717="","",Tienda_3!I1917)</f>
        <v>Tarjeta de crédito</v>
      </c>
      <c r="F6717">
        <f>IF($A6717="","",VALUE(RIGHT(Tienda_3!E1917,4)))</f>
        <v>2020</v>
      </c>
      <c r="G6717">
        <f>IF($A6717="","",Tienda_3!C1917)</f>
        <v>482900</v>
      </c>
      <c r="H6717">
        <f>IF($A6717="","",Tienda_3!D1917)</f>
        <v>30400</v>
      </c>
      <c r="I6717">
        <f>IF($A6717="","",Tienda_3!H1917)</f>
        <v>5</v>
      </c>
      <c r="J6717">
        <f>IF($A6717="",0,IF(AND(OR('Cuadro-de-mando'!$B$4="(Todas)",'Cuadro-de-mando'!$B$4=$A6717),OR('Cuadro-de-mando'!$E$4="(Todas)",'Cuadro-de-mando'!$E$4=$B6717),OR('Cuadro-de-mando'!$H$4="(Todas)",'Cuadro-de-mando'!$H$4=$C6717),OR('Cuadro-de-mando'!$K$4="(Todas)",'Cuadro-de-mando'!$K$4=$E6717),OR('Cuadro-de-mando'!$N$4="(Todos)",'Cuadro-de-mando'!$N$4=$F6717)),1,0))</f>
        <v>1</v>
      </c>
    </row>
    <row r="6718" spans="1:10" x14ac:dyDescent="0.25">
      <c r="A6718" t="str">
        <f>IF(Tienda_3!$A1918="","","Tienda 3")</f>
        <v>Tienda 3</v>
      </c>
      <c r="B6718" t="str">
        <f>IF($A6718="","",Tienda_3!B1918)</f>
        <v>Instrumentos musicales</v>
      </c>
      <c r="C6718" t="str">
        <f>IF($A6718="","",Tienda_3!G1918)</f>
        <v>Bogotá</v>
      </c>
      <c r="D6718" t="str">
        <f>IF($A6718="","",Tienda_3!F1918)</f>
        <v>Maria Alfonso</v>
      </c>
      <c r="E6718" t="str">
        <f>IF($A6718="","",Tienda_3!I1918)</f>
        <v>Nequi</v>
      </c>
      <c r="F6718">
        <f>IF($A6718="","",VALUE(RIGHT(Tienda_3!E1918,4)))</f>
        <v>2022</v>
      </c>
      <c r="G6718">
        <f>IF($A6718="","",Tienda_3!C1918)</f>
        <v>88300</v>
      </c>
      <c r="H6718">
        <f>IF($A6718="","",Tienda_3!D1918)</f>
        <v>9400</v>
      </c>
      <c r="I6718">
        <f>IF($A6718="","",Tienda_3!H1918)</f>
        <v>4</v>
      </c>
      <c r="J6718">
        <f>IF($A6718="",0,IF(AND(OR('Cuadro-de-mando'!$B$4="(Todas)",'Cuadro-de-mando'!$B$4=$A6718),OR('Cuadro-de-mando'!$E$4="(Todas)",'Cuadro-de-mando'!$E$4=$B6718),OR('Cuadro-de-mando'!$H$4="(Todas)",'Cuadro-de-mando'!$H$4=$C6718),OR('Cuadro-de-mando'!$K$4="(Todas)",'Cuadro-de-mando'!$K$4=$E6718),OR('Cuadro-de-mando'!$N$4="(Todos)",'Cuadro-de-mando'!$N$4=$F6718)),1,0))</f>
        <v>1</v>
      </c>
    </row>
    <row r="6719" spans="1:10" x14ac:dyDescent="0.25">
      <c r="A6719" t="str">
        <f>IF(Tienda_3!$A1919="","","Tienda 3")</f>
        <v>Tienda 3</v>
      </c>
      <c r="B6719" t="str">
        <f>IF($A6719="","",Tienda_3!B1919)</f>
        <v>Muebles</v>
      </c>
      <c r="C6719" t="str">
        <f>IF($A6719="","",Tienda_3!G1919)</f>
        <v>Bogotá</v>
      </c>
      <c r="D6719" t="str">
        <f>IF($A6719="","",Tienda_3!F1919)</f>
        <v>Santiago Silva</v>
      </c>
      <c r="E6719" t="str">
        <f>IF($A6719="","",Tienda_3!I1919)</f>
        <v>Tarjeta de crédito</v>
      </c>
      <c r="F6719">
        <f>IF($A6719="","",VALUE(RIGHT(Tienda_3!E1919,4)))</f>
        <v>2021</v>
      </c>
      <c r="G6719">
        <f>IF($A6719="","",Tienda_3!C1919)</f>
        <v>256200</v>
      </c>
      <c r="H6719">
        <f>IF($A6719="","",Tienda_3!D1919)</f>
        <v>14000</v>
      </c>
      <c r="I6719">
        <f>IF($A6719="","",Tienda_3!H1919)</f>
        <v>4</v>
      </c>
      <c r="J6719">
        <f>IF($A6719="",0,IF(AND(OR('Cuadro-de-mando'!$B$4="(Todas)",'Cuadro-de-mando'!$B$4=$A6719),OR('Cuadro-de-mando'!$E$4="(Todas)",'Cuadro-de-mando'!$E$4=$B6719),OR('Cuadro-de-mando'!$H$4="(Todas)",'Cuadro-de-mando'!$H$4=$C6719),OR('Cuadro-de-mando'!$K$4="(Todas)",'Cuadro-de-mando'!$K$4=$E6719),OR('Cuadro-de-mando'!$N$4="(Todos)",'Cuadro-de-mando'!$N$4=$F6719)),1,0))</f>
        <v>1</v>
      </c>
    </row>
    <row r="6720" spans="1:10" x14ac:dyDescent="0.25">
      <c r="A6720" t="str">
        <f>IF(Tienda_3!$A1920="","","Tienda 3")</f>
        <v>Tienda 3</v>
      </c>
      <c r="B6720" t="str">
        <f>IF($A6720="","",Tienda_3!B1920)</f>
        <v>Instrumentos musicales</v>
      </c>
      <c r="C6720" t="str">
        <f>IF($A6720="","",Tienda_3!G1920)</f>
        <v>Medellín</v>
      </c>
      <c r="D6720" t="str">
        <f>IF($A6720="","",Tienda_3!F1920)</f>
        <v>Izabela de León</v>
      </c>
      <c r="E6720" t="str">
        <f>IF($A6720="","",Tienda_3!I1920)</f>
        <v>Cupón</v>
      </c>
      <c r="F6720">
        <f>IF($A6720="","",VALUE(RIGHT(Tienda_3!E1920,4)))</f>
        <v>2021</v>
      </c>
      <c r="G6720">
        <f>IF($A6720="","",Tienda_3!C1920)</f>
        <v>396900</v>
      </c>
      <c r="H6720">
        <f>IF($A6720="","",Tienda_3!D1920)</f>
        <v>19300</v>
      </c>
      <c r="I6720">
        <f>IF($A6720="","",Tienda_3!H1920)</f>
        <v>3</v>
      </c>
      <c r="J6720">
        <f>IF($A6720="",0,IF(AND(OR('Cuadro-de-mando'!$B$4="(Todas)",'Cuadro-de-mando'!$B$4=$A6720),OR('Cuadro-de-mando'!$E$4="(Todas)",'Cuadro-de-mando'!$E$4=$B6720),OR('Cuadro-de-mando'!$H$4="(Todas)",'Cuadro-de-mando'!$H$4=$C6720),OR('Cuadro-de-mando'!$K$4="(Todas)",'Cuadro-de-mando'!$K$4=$E6720),OR('Cuadro-de-mando'!$N$4="(Todos)",'Cuadro-de-mando'!$N$4=$F6720)),1,0))</f>
        <v>1</v>
      </c>
    </row>
    <row r="6721" spans="1:10" x14ac:dyDescent="0.25">
      <c r="A6721" t="str">
        <f>IF(Tienda_3!$A1921="","","Tienda 3")</f>
        <v>Tienda 3</v>
      </c>
      <c r="B6721" t="str">
        <f>IF($A6721="","",Tienda_3!B1921)</f>
        <v>Electrodomésticos</v>
      </c>
      <c r="C6721" t="str">
        <f>IF($A6721="","",Tienda_3!G1921)</f>
        <v>Bogotá</v>
      </c>
      <c r="D6721" t="str">
        <f>IF($A6721="","",Tienda_3!F1921)</f>
        <v>Beatriz Morales</v>
      </c>
      <c r="E6721" t="str">
        <f>IF($A6721="","",Tienda_3!I1921)</f>
        <v>Nequi</v>
      </c>
      <c r="F6721">
        <f>IF($A6721="","",VALUE(RIGHT(Tienda_3!E1921,4)))</f>
        <v>2022</v>
      </c>
      <c r="G6721">
        <f>IF($A6721="","",Tienda_3!C1921)</f>
        <v>1313000</v>
      </c>
      <c r="H6721">
        <f>IF($A6721="","",Tienda_3!D1921)</f>
        <v>70100</v>
      </c>
      <c r="I6721">
        <f>IF($A6721="","",Tienda_3!H1921)</f>
        <v>1</v>
      </c>
      <c r="J6721">
        <f>IF($A6721="",0,IF(AND(OR('Cuadro-de-mando'!$B$4="(Todas)",'Cuadro-de-mando'!$B$4=$A6721),OR('Cuadro-de-mando'!$E$4="(Todas)",'Cuadro-de-mando'!$E$4=$B6721),OR('Cuadro-de-mando'!$H$4="(Todas)",'Cuadro-de-mando'!$H$4=$C6721),OR('Cuadro-de-mando'!$K$4="(Todas)",'Cuadro-de-mando'!$K$4=$E6721),OR('Cuadro-de-mando'!$N$4="(Todos)",'Cuadro-de-mando'!$N$4=$F6721)),1,0))</f>
        <v>1</v>
      </c>
    </row>
    <row r="6722" spans="1:10" x14ac:dyDescent="0.25">
      <c r="A6722" t="str">
        <f>IF(Tienda_3!$A1922="","","Tienda 3")</f>
        <v>Tienda 3</v>
      </c>
      <c r="B6722" t="str">
        <f>IF($A6722="","",Tienda_3!B1922)</f>
        <v>Muebles</v>
      </c>
      <c r="C6722" t="str">
        <f>IF($A6722="","",Tienda_3!G1922)</f>
        <v>Cúcuta</v>
      </c>
      <c r="D6722" t="str">
        <f>IF($A6722="","",Tienda_3!F1922)</f>
        <v>Izabela de León</v>
      </c>
      <c r="E6722" t="str">
        <f>IF($A6722="","",Tienda_3!I1922)</f>
        <v>Tarjeta de crédito</v>
      </c>
      <c r="F6722">
        <f>IF($A6722="","",VALUE(RIGHT(Tienda_3!E1922,4)))</f>
        <v>2022</v>
      </c>
      <c r="G6722">
        <f>IF($A6722="","",Tienda_3!C1922)</f>
        <v>137300</v>
      </c>
      <c r="H6722">
        <f>IF($A6722="","",Tienda_3!D1922)</f>
        <v>5500</v>
      </c>
      <c r="I6722">
        <f>IF($A6722="","",Tienda_3!H1922)</f>
        <v>5</v>
      </c>
      <c r="J6722">
        <f>IF($A6722="",0,IF(AND(OR('Cuadro-de-mando'!$B$4="(Todas)",'Cuadro-de-mando'!$B$4=$A6722),OR('Cuadro-de-mando'!$E$4="(Todas)",'Cuadro-de-mando'!$E$4=$B6722),OR('Cuadro-de-mando'!$H$4="(Todas)",'Cuadro-de-mando'!$H$4=$C6722),OR('Cuadro-de-mando'!$K$4="(Todas)",'Cuadro-de-mando'!$K$4=$E6722),OR('Cuadro-de-mando'!$N$4="(Todos)",'Cuadro-de-mando'!$N$4=$F6722)),1,0))</f>
        <v>1</v>
      </c>
    </row>
    <row r="6723" spans="1:10" x14ac:dyDescent="0.25">
      <c r="A6723" t="str">
        <f>IF(Tienda_3!$A1923="","","Tienda 3")</f>
        <v>Tienda 3</v>
      </c>
      <c r="B6723" t="str">
        <f>IF($A6723="","",Tienda_3!B1923)</f>
        <v>Artículos para el hogar</v>
      </c>
      <c r="C6723" t="str">
        <f>IF($A6723="","",Tienda_3!G1923)</f>
        <v>Medellín</v>
      </c>
      <c r="D6723" t="str">
        <f>IF($A6723="","",Tienda_3!F1923)</f>
        <v>Juan Fernandez</v>
      </c>
      <c r="E6723" t="str">
        <f>IF($A6723="","",Tienda_3!I1923)</f>
        <v>Tarjeta de crédito</v>
      </c>
      <c r="F6723">
        <f>IF($A6723="","",VALUE(RIGHT(Tienda_3!E1923,4)))</f>
        <v>2020</v>
      </c>
      <c r="G6723">
        <f>IF($A6723="","",Tienda_3!C1923)</f>
        <v>110300</v>
      </c>
      <c r="H6723">
        <f>IF($A6723="","",Tienda_3!D1923)</f>
        <v>4100</v>
      </c>
      <c r="I6723">
        <f>IF($A6723="","",Tienda_3!H1923)</f>
        <v>5</v>
      </c>
      <c r="J6723">
        <f>IF($A6723="",0,IF(AND(OR('Cuadro-de-mando'!$B$4="(Todas)",'Cuadro-de-mando'!$B$4=$A6723),OR('Cuadro-de-mando'!$E$4="(Todas)",'Cuadro-de-mando'!$E$4=$B6723),OR('Cuadro-de-mando'!$H$4="(Todas)",'Cuadro-de-mando'!$H$4=$C6723),OR('Cuadro-de-mando'!$K$4="(Todas)",'Cuadro-de-mando'!$K$4=$E6723),OR('Cuadro-de-mando'!$N$4="(Todos)",'Cuadro-de-mando'!$N$4=$F6723)),1,0))</f>
        <v>1</v>
      </c>
    </row>
    <row r="6724" spans="1:10" x14ac:dyDescent="0.25">
      <c r="A6724" t="str">
        <f>IF(Tienda_3!$A1924="","","Tienda 3")</f>
        <v>Tienda 3</v>
      </c>
      <c r="B6724" t="str">
        <f>IF($A6724="","",Tienda_3!B1924)</f>
        <v>Electrónicos</v>
      </c>
      <c r="C6724" t="str">
        <f>IF($A6724="","",Tienda_3!G1924)</f>
        <v>Medellín</v>
      </c>
      <c r="D6724" t="str">
        <f>IF($A6724="","",Tienda_3!F1924)</f>
        <v>Santiago Silva</v>
      </c>
      <c r="E6724" t="str">
        <f>IF($A6724="","",Tienda_3!I1924)</f>
        <v>Tarjeta de crédito</v>
      </c>
      <c r="F6724">
        <f>IF($A6724="","",VALUE(RIGHT(Tienda_3!E1924,4)))</f>
        <v>2021</v>
      </c>
      <c r="G6724">
        <f>IF($A6724="","",Tienda_3!C1924)</f>
        <v>2457400</v>
      </c>
      <c r="H6724">
        <f>IF($A6724="","",Tienda_3!D1924)</f>
        <v>131500</v>
      </c>
      <c r="I6724">
        <f>IF($A6724="","",Tienda_3!H1924)</f>
        <v>2</v>
      </c>
      <c r="J6724">
        <f>IF($A6724="",0,IF(AND(OR('Cuadro-de-mando'!$B$4="(Todas)",'Cuadro-de-mando'!$B$4=$A6724),OR('Cuadro-de-mando'!$E$4="(Todas)",'Cuadro-de-mando'!$E$4=$B6724),OR('Cuadro-de-mando'!$H$4="(Todas)",'Cuadro-de-mando'!$H$4=$C6724),OR('Cuadro-de-mando'!$K$4="(Todas)",'Cuadro-de-mando'!$K$4=$E6724),OR('Cuadro-de-mando'!$N$4="(Todos)",'Cuadro-de-mando'!$N$4=$F6724)),1,0))</f>
        <v>1</v>
      </c>
    </row>
    <row r="6725" spans="1:10" x14ac:dyDescent="0.25">
      <c r="A6725" t="str">
        <f>IF(Tienda_3!$A1925="","","Tienda 3")</f>
        <v>Tienda 3</v>
      </c>
      <c r="B6725" t="str">
        <f>IF($A6725="","",Tienda_3!B1925)</f>
        <v>Electrodomésticos</v>
      </c>
      <c r="C6725" t="str">
        <f>IF($A6725="","",Tienda_3!G1925)</f>
        <v>Bogotá</v>
      </c>
      <c r="D6725" t="str">
        <f>IF($A6725="","",Tienda_3!F1925)</f>
        <v>Maria Alfonso</v>
      </c>
      <c r="E6725" t="str">
        <f>IF($A6725="","",Tienda_3!I1925)</f>
        <v>Tarjeta de crédito</v>
      </c>
      <c r="F6725">
        <f>IF($A6725="","",VALUE(RIGHT(Tienda_3!E1925,4)))</f>
        <v>2022</v>
      </c>
      <c r="G6725">
        <f>IF($A6725="","",Tienda_3!C1925)</f>
        <v>1432200</v>
      </c>
      <c r="H6725">
        <f>IF($A6725="","",Tienda_3!D1925)</f>
        <v>83400</v>
      </c>
      <c r="I6725">
        <f>IF($A6725="","",Tienda_3!H1925)</f>
        <v>1</v>
      </c>
      <c r="J6725">
        <f>IF($A6725="",0,IF(AND(OR('Cuadro-de-mando'!$B$4="(Todas)",'Cuadro-de-mando'!$B$4=$A6725),OR('Cuadro-de-mando'!$E$4="(Todas)",'Cuadro-de-mando'!$E$4=$B6725),OR('Cuadro-de-mando'!$H$4="(Todas)",'Cuadro-de-mando'!$H$4=$C6725),OR('Cuadro-de-mando'!$K$4="(Todas)",'Cuadro-de-mando'!$K$4=$E6725),OR('Cuadro-de-mando'!$N$4="(Todos)",'Cuadro-de-mando'!$N$4=$F6725)),1,0))</f>
        <v>1</v>
      </c>
    </row>
    <row r="6726" spans="1:10" x14ac:dyDescent="0.25">
      <c r="A6726" t="str">
        <f>IF(Tienda_3!$A1926="","","Tienda 3")</f>
        <v>Tienda 3</v>
      </c>
      <c r="B6726" t="str">
        <f>IF($A6726="","",Tienda_3!B1926)</f>
        <v>Muebles</v>
      </c>
      <c r="C6726" t="str">
        <f>IF($A6726="","",Tienda_3!G1926)</f>
        <v>Pereira</v>
      </c>
      <c r="D6726" t="str">
        <f>IF($A6726="","",Tienda_3!F1926)</f>
        <v>Rafael Acosta</v>
      </c>
      <c r="E6726" t="str">
        <f>IF($A6726="","",Tienda_3!I1926)</f>
        <v>Nequi</v>
      </c>
      <c r="F6726">
        <f>IF($A6726="","",VALUE(RIGHT(Tienda_3!E1926,4)))</f>
        <v>2021</v>
      </c>
      <c r="G6726">
        <f>IF($A6726="","",Tienda_3!C1926)</f>
        <v>271700</v>
      </c>
      <c r="H6726">
        <f>IF($A6726="","",Tienda_3!D1926)</f>
        <v>14700</v>
      </c>
      <c r="I6726">
        <f>IF($A6726="","",Tienda_3!H1926)</f>
        <v>5</v>
      </c>
      <c r="J6726">
        <f>IF($A6726="",0,IF(AND(OR('Cuadro-de-mando'!$B$4="(Todas)",'Cuadro-de-mando'!$B$4=$A6726),OR('Cuadro-de-mando'!$E$4="(Todas)",'Cuadro-de-mando'!$E$4=$B6726),OR('Cuadro-de-mando'!$H$4="(Todas)",'Cuadro-de-mando'!$H$4=$C6726),OR('Cuadro-de-mando'!$K$4="(Todas)",'Cuadro-de-mando'!$K$4=$E6726),OR('Cuadro-de-mando'!$N$4="(Todos)",'Cuadro-de-mando'!$N$4=$F6726)),1,0))</f>
        <v>1</v>
      </c>
    </row>
    <row r="6727" spans="1:10" x14ac:dyDescent="0.25">
      <c r="A6727" t="str">
        <f>IF(Tienda_3!$A1927="","","Tienda 3")</f>
        <v>Tienda 3</v>
      </c>
      <c r="B6727" t="str">
        <f>IF($A6727="","",Tienda_3!B1927)</f>
        <v>Instrumentos musicales</v>
      </c>
      <c r="C6727" t="str">
        <f>IF($A6727="","",Tienda_3!G1927)</f>
        <v>Medellín</v>
      </c>
      <c r="D6727" t="str">
        <f>IF($A6727="","",Tienda_3!F1927)</f>
        <v>Mariana Herrera</v>
      </c>
      <c r="E6727" t="str">
        <f>IF($A6727="","",Tienda_3!I1927)</f>
        <v>Tarjeta de crédito</v>
      </c>
      <c r="F6727">
        <f>IF($A6727="","",VALUE(RIGHT(Tienda_3!E1927,4)))</f>
        <v>2022</v>
      </c>
      <c r="G6727">
        <f>IF($A6727="","",Tienda_3!C1927)</f>
        <v>683600</v>
      </c>
      <c r="H6727">
        <f>IF($A6727="","",Tienda_3!D1927)</f>
        <v>36600</v>
      </c>
      <c r="I6727">
        <f>IF($A6727="","",Tienda_3!H1927)</f>
        <v>4</v>
      </c>
      <c r="J6727">
        <f>IF($A6727="",0,IF(AND(OR('Cuadro-de-mando'!$B$4="(Todas)",'Cuadro-de-mando'!$B$4=$A6727),OR('Cuadro-de-mando'!$E$4="(Todas)",'Cuadro-de-mando'!$E$4=$B6727),OR('Cuadro-de-mando'!$H$4="(Todas)",'Cuadro-de-mando'!$H$4=$C6727),OR('Cuadro-de-mando'!$K$4="(Todas)",'Cuadro-de-mando'!$K$4=$E6727),OR('Cuadro-de-mando'!$N$4="(Todos)",'Cuadro-de-mando'!$N$4=$F6727)),1,0))</f>
        <v>1</v>
      </c>
    </row>
    <row r="6728" spans="1:10" x14ac:dyDescent="0.25">
      <c r="A6728" t="str">
        <f>IF(Tienda_3!$A1928="","","Tienda 3")</f>
        <v>Tienda 3</v>
      </c>
      <c r="B6728" t="str">
        <f>IF($A6728="","",Tienda_3!B1928)</f>
        <v>Electrónicos</v>
      </c>
      <c r="C6728" t="str">
        <f>IF($A6728="","",Tienda_3!G1928)</f>
        <v>Leticia</v>
      </c>
      <c r="D6728" t="str">
        <f>IF($A6728="","",Tienda_3!F1928)</f>
        <v>Juliana Costa</v>
      </c>
      <c r="E6728" t="str">
        <f>IF($A6728="","",Tienda_3!I1928)</f>
        <v>Tarjeta de crédito</v>
      </c>
      <c r="F6728">
        <f>IF($A6728="","",VALUE(RIGHT(Tienda_3!E1928,4)))</f>
        <v>2022</v>
      </c>
      <c r="G6728">
        <f>IF($A6728="","",Tienda_3!C1928)</f>
        <v>983700</v>
      </c>
      <c r="H6728">
        <f>IF($A6728="","",Tienda_3!D1928)</f>
        <v>52600</v>
      </c>
      <c r="I6728">
        <f>IF($A6728="","",Tienda_3!H1928)</f>
        <v>5</v>
      </c>
      <c r="J6728">
        <f>IF($A6728="",0,IF(AND(OR('Cuadro-de-mando'!$B$4="(Todas)",'Cuadro-de-mando'!$B$4=$A6728),OR('Cuadro-de-mando'!$E$4="(Todas)",'Cuadro-de-mando'!$E$4=$B6728),OR('Cuadro-de-mando'!$H$4="(Todas)",'Cuadro-de-mando'!$H$4=$C6728),OR('Cuadro-de-mando'!$K$4="(Todas)",'Cuadro-de-mando'!$K$4=$E6728),OR('Cuadro-de-mando'!$N$4="(Todos)",'Cuadro-de-mando'!$N$4=$F6728)),1,0))</f>
        <v>1</v>
      </c>
    </row>
    <row r="6729" spans="1:10" x14ac:dyDescent="0.25">
      <c r="A6729" t="str">
        <f>IF(Tienda_3!$A1929="","","Tienda 3")</f>
        <v>Tienda 3</v>
      </c>
      <c r="B6729" t="str">
        <f>IF($A6729="","",Tienda_3!B1929)</f>
        <v>Electrodomésticos</v>
      </c>
      <c r="C6729" t="str">
        <f>IF($A6729="","",Tienda_3!G1929)</f>
        <v>Cali</v>
      </c>
      <c r="D6729" t="str">
        <f>IF($A6729="","",Tienda_3!F1929)</f>
        <v>Juliana Costa</v>
      </c>
      <c r="E6729" t="str">
        <f>IF($A6729="","",Tienda_3!I1929)</f>
        <v>Tarjeta de crédito</v>
      </c>
      <c r="F6729">
        <f>IF($A6729="","",VALUE(RIGHT(Tienda_3!E1929,4)))</f>
        <v>2021</v>
      </c>
      <c r="G6729">
        <f>IF($A6729="","",Tienda_3!C1929)</f>
        <v>1311800</v>
      </c>
      <c r="H6729">
        <f>IF($A6729="","",Tienda_3!D1929)</f>
        <v>70100</v>
      </c>
      <c r="I6729">
        <f>IF($A6729="","",Tienda_3!H1929)</f>
        <v>4</v>
      </c>
      <c r="J6729">
        <f>IF($A6729="",0,IF(AND(OR('Cuadro-de-mando'!$B$4="(Todas)",'Cuadro-de-mando'!$B$4=$A6729),OR('Cuadro-de-mando'!$E$4="(Todas)",'Cuadro-de-mando'!$E$4=$B6729),OR('Cuadro-de-mando'!$H$4="(Todas)",'Cuadro-de-mando'!$H$4=$C6729),OR('Cuadro-de-mando'!$K$4="(Todas)",'Cuadro-de-mando'!$K$4=$E6729),OR('Cuadro-de-mando'!$N$4="(Todos)",'Cuadro-de-mando'!$N$4=$F6729)),1,0))</f>
        <v>1</v>
      </c>
    </row>
    <row r="6730" spans="1:10" x14ac:dyDescent="0.25">
      <c r="A6730" t="str">
        <f>IF(Tienda_3!$A1930="","","Tienda 3")</f>
        <v>Tienda 3</v>
      </c>
      <c r="B6730" t="str">
        <f>IF($A6730="","",Tienda_3!B1930)</f>
        <v>Electrónicos</v>
      </c>
      <c r="C6730" t="str">
        <f>IF($A6730="","",Tienda_3!G1930)</f>
        <v>Bogotá</v>
      </c>
      <c r="D6730" t="str">
        <f>IF($A6730="","",Tienda_3!F1930)</f>
        <v>Camila Rivera</v>
      </c>
      <c r="E6730" t="str">
        <f>IF($A6730="","",Tienda_3!I1930)</f>
        <v>Tarjeta de crédito</v>
      </c>
      <c r="F6730">
        <f>IF($A6730="","",VALUE(RIGHT(Tienda_3!E1930,4)))</f>
        <v>2022</v>
      </c>
      <c r="G6730">
        <f>IF($A6730="","",Tienda_3!C1930)</f>
        <v>132200</v>
      </c>
      <c r="H6730">
        <f>IF($A6730="","",Tienda_3!D1930)</f>
        <v>5200</v>
      </c>
      <c r="I6730">
        <f>IF($A6730="","",Tienda_3!H1930)</f>
        <v>5</v>
      </c>
      <c r="J6730">
        <f>IF($A6730="",0,IF(AND(OR('Cuadro-de-mando'!$B$4="(Todas)",'Cuadro-de-mando'!$B$4=$A6730),OR('Cuadro-de-mando'!$E$4="(Todas)",'Cuadro-de-mando'!$E$4=$B6730),OR('Cuadro-de-mando'!$H$4="(Todas)",'Cuadro-de-mando'!$H$4=$C6730),OR('Cuadro-de-mando'!$K$4="(Todas)",'Cuadro-de-mando'!$K$4=$E6730),OR('Cuadro-de-mando'!$N$4="(Todos)",'Cuadro-de-mando'!$N$4=$F6730)),1,0))</f>
        <v>1</v>
      </c>
    </row>
    <row r="6731" spans="1:10" x14ac:dyDescent="0.25">
      <c r="A6731" t="str">
        <f>IF(Tienda_3!$A1931="","","Tienda 3")</f>
        <v>Tienda 3</v>
      </c>
      <c r="B6731" t="str">
        <f>IF($A6731="","",Tienda_3!B1931)</f>
        <v>Juguetes</v>
      </c>
      <c r="C6731" t="str">
        <f>IF($A6731="","",Tienda_3!G1931)</f>
        <v>Bogotá</v>
      </c>
      <c r="D6731" t="str">
        <f>IF($A6731="","",Tienda_3!F1931)</f>
        <v>Maria Alfonso</v>
      </c>
      <c r="E6731" t="str">
        <f>IF($A6731="","",Tienda_3!I1931)</f>
        <v>Tarjeta de crédito</v>
      </c>
      <c r="F6731">
        <f>IF($A6731="","",VALUE(RIGHT(Tienda_3!E1931,4)))</f>
        <v>2022</v>
      </c>
      <c r="G6731">
        <f>IF($A6731="","",Tienda_3!C1931)</f>
        <v>85400</v>
      </c>
      <c r="H6731">
        <f>IF($A6731="","",Tienda_3!D1931)</f>
        <v>5100</v>
      </c>
      <c r="I6731">
        <f>IF($A6731="","",Tienda_3!H1931)</f>
        <v>5</v>
      </c>
      <c r="J6731">
        <f>IF($A6731="",0,IF(AND(OR('Cuadro-de-mando'!$B$4="(Todas)",'Cuadro-de-mando'!$B$4=$A6731),OR('Cuadro-de-mando'!$E$4="(Todas)",'Cuadro-de-mando'!$E$4=$B6731),OR('Cuadro-de-mando'!$H$4="(Todas)",'Cuadro-de-mando'!$H$4=$C6731),OR('Cuadro-de-mando'!$K$4="(Todas)",'Cuadro-de-mando'!$K$4=$E6731),OR('Cuadro-de-mando'!$N$4="(Todos)",'Cuadro-de-mando'!$N$4=$F6731)),1,0))</f>
        <v>1</v>
      </c>
    </row>
    <row r="6732" spans="1:10" x14ac:dyDescent="0.25">
      <c r="A6732" t="str">
        <f>IF(Tienda_3!$A1932="","","Tienda 3")</f>
        <v>Tienda 3</v>
      </c>
      <c r="B6732" t="str">
        <f>IF($A6732="","",Tienda_3!B1932)</f>
        <v>Muebles</v>
      </c>
      <c r="C6732" t="str">
        <f>IF($A6732="","",Tienda_3!G1932)</f>
        <v>Cali</v>
      </c>
      <c r="D6732" t="str">
        <f>IF($A6732="","",Tienda_3!F1932)</f>
        <v>Lucas Olivera</v>
      </c>
      <c r="E6732" t="str">
        <f>IF($A6732="","",Tienda_3!I1932)</f>
        <v>Tarjeta de crédito</v>
      </c>
      <c r="F6732">
        <f>IF($A6732="","",VALUE(RIGHT(Tienda_3!E1932,4)))</f>
        <v>2020</v>
      </c>
      <c r="G6732">
        <f>IF($A6732="","",Tienda_3!C1932)</f>
        <v>397000</v>
      </c>
      <c r="H6732">
        <f>IF($A6732="","",Tienda_3!D1932)</f>
        <v>21500</v>
      </c>
      <c r="I6732">
        <f>IF($A6732="","",Tienda_3!H1932)</f>
        <v>5</v>
      </c>
      <c r="J6732">
        <f>IF($A6732="",0,IF(AND(OR('Cuadro-de-mando'!$B$4="(Todas)",'Cuadro-de-mando'!$B$4=$A6732),OR('Cuadro-de-mando'!$E$4="(Todas)",'Cuadro-de-mando'!$E$4=$B6732),OR('Cuadro-de-mando'!$H$4="(Todas)",'Cuadro-de-mando'!$H$4=$C6732),OR('Cuadro-de-mando'!$K$4="(Todas)",'Cuadro-de-mando'!$K$4=$E6732),OR('Cuadro-de-mando'!$N$4="(Todos)",'Cuadro-de-mando'!$N$4=$F6732)),1,0))</f>
        <v>1</v>
      </c>
    </row>
    <row r="6733" spans="1:10" x14ac:dyDescent="0.25">
      <c r="A6733" t="str">
        <f>IF(Tienda_3!$A1933="","","Tienda 3")</f>
        <v>Tienda 3</v>
      </c>
      <c r="B6733" t="str">
        <f>IF($A6733="","",Tienda_3!B1933)</f>
        <v>Muebles</v>
      </c>
      <c r="C6733" t="str">
        <f>IF($A6733="","",Tienda_3!G1933)</f>
        <v>Medellín</v>
      </c>
      <c r="D6733" t="str">
        <f>IF($A6733="","",Tienda_3!F1933)</f>
        <v>Rafael Acosta</v>
      </c>
      <c r="E6733" t="str">
        <f>IF($A6733="","",Tienda_3!I1933)</f>
        <v>Nequi</v>
      </c>
      <c r="F6733">
        <f>IF($A6733="","",VALUE(RIGHT(Tienda_3!E1933,4)))</f>
        <v>2021</v>
      </c>
      <c r="G6733">
        <f>IF($A6733="","",Tienda_3!C1933)</f>
        <v>893200</v>
      </c>
      <c r="H6733">
        <f>IF($A6733="","",Tienda_3!D1933)</f>
        <v>47800</v>
      </c>
      <c r="I6733">
        <f>IF($A6733="","",Tienda_3!H1933)</f>
        <v>1</v>
      </c>
      <c r="J6733">
        <f>IF($A6733="",0,IF(AND(OR('Cuadro-de-mando'!$B$4="(Todas)",'Cuadro-de-mando'!$B$4=$A6733),OR('Cuadro-de-mando'!$E$4="(Todas)",'Cuadro-de-mando'!$E$4=$B6733),OR('Cuadro-de-mando'!$H$4="(Todas)",'Cuadro-de-mando'!$H$4=$C6733),OR('Cuadro-de-mando'!$K$4="(Todas)",'Cuadro-de-mando'!$K$4=$E6733),OR('Cuadro-de-mando'!$N$4="(Todos)",'Cuadro-de-mando'!$N$4=$F6733)),1,0))</f>
        <v>1</v>
      </c>
    </row>
    <row r="6734" spans="1:10" x14ac:dyDescent="0.25">
      <c r="A6734" t="str">
        <f>IF(Tienda_3!$A1934="","","Tienda 3")</f>
        <v>Tienda 3</v>
      </c>
      <c r="B6734" t="str">
        <f>IF($A6734="","",Tienda_3!B1934)</f>
        <v>Libros</v>
      </c>
      <c r="C6734" t="str">
        <f>IF($A6734="","",Tienda_3!G1934)</f>
        <v>Medellín</v>
      </c>
      <c r="D6734" t="str">
        <f>IF($A6734="","",Tienda_3!F1934)</f>
        <v>Rafael Acosta</v>
      </c>
      <c r="E6734" t="str">
        <f>IF($A6734="","",Tienda_3!I1934)</f>
        <v>Nequi</v>
      </c>
      <c r="F6734">
        <f>IF($A6734="","",VALUE(RIGHT(Tienda_3!E1934,4)))</f>
        <v>2021</v>
      </c>
      <c r="G6734">
        <f>IF($A6734="","",Tienda_3!C1934)</f>
        <v>62700</v>
      </c>
      <c r="H6734">
        <f>IF($A6734="","",Tienda_3!D1934)</f>
        <v>1500</v>
      </c>
      <c r="I6734">
        <f>IF($A6734="","",Tienda_3!H1934)</f>
        <v>1</v>
      </c>
      <c r="J6734">
        <f>IF($A6734="",0,IF(AND(OR('Cuadro-de-mando'!$B$4="(Todas)",'Cuadro-de-mando'!$B$4=$A6734),OR('Cuadro-de-mando'!$E$4="(Todas)",'Cuadro-de-mando'!$E$4=$B6734),OR('Cuadro-de-mando'!$H$4="(Todas)",'Cuadro-de-mando'!$H$4=$C6734),OR('Cuadro-de-mando'!$K$4="(Todas)",'Cuadro-de-mando'!$K$4=$E6734),OR('Cuadro-de-mando'!$N$4="(Todos)",'Cuadro-de-mando'!$N$4=$F6734)),1,0))</f>
        <v>1</v>
      </c>
    </row>
    <row r="6735" spans="1:10" x14ac:dyDescent="0.25">
      <c r="A6735" t="str">
        <f>IF(Tienda_3!$A1935="","","Tienda 3")</f>
        <v>Tienda 3</v>
      </c>
      <c r="B6735" t="str">
        <f>IF($A6735="","",Tienda_3!B1935)</f>
        <v>Electrodomésticos</v>
      </c>
      <c r="C6735" t="str">
        <f>IF($A6735="","",Tienda_3!G1935)</f>
        <v>Bogotá</v>
      </c>
      <c r="D6735" t="str">
        <f>IF($A6735="","",Tienda_3!F1935)</f>
        <v>Felipe Santos</v>
      </c>
      <c r="E6735" t="str">
        <f>IF($A6735="","",Tienda_3!I1935)</f>
        <v>Tarjeta de crédito</v>
      </c>
      <c r="F6735">
        <f>IF($A6735="","",VALUE(RIGHT(Tienda_3!E1935,4)))</f>
        <v>2022</v>
      </c>
      <c r="G6735">
        <f>IF($A6735="","",Tienda_3!C1935)</f>
        <v>592200</v>
      </c>
      <c r="H6735">
        <f>IF($A6735="","",Tienda_3!D1935)</f>
        <v>36300</v>
      </c>
      <c r="I6735">
        <f>IF($A6735="","",Tienda_3!H1935)</f>
        <v>5</v>
      </c>
      <c r="J6735">
        <f>IF($A6735="",0,IF(AND(OR('Cuadro-de-mando'!$B$4="(Todas)",'Cuadro-de-mando'!$B$4=$A6735),OR('Cuadro-de-mando'!$E$4="(Todas)",'Cuadro-de-mando'!$E$4=$B6735),OR('Cuadro-de-mando'!$H$4="(Todas)",'Cuadro-de-mando'!$H$4=$C6735),OR('Cuadro-de-mando'!$K$4="(Todas)",'Cuadro-de-mando'!$K$4=$E6735),OR('Cuadro-de-mando'!$N$4="(Todos)",'Cuadro-de-mando'!$N$4=$F6735)),1,0))</f>
        <v>1</v>
      </c>
    </row>
    <row r="6736" spans="1:10" x14ac:dyDescent="0.25">
      <c r="A6736" t="str">
        <f>IF(Tienda_3!$A1936="","","Tienda 3")</f>
        <v>Tienda 3</v>
      </c>
      <c r="B6736" t="str">
        <f>IF($A6736="","",Tienda_3!B1936)</f>
        <v>Electrónicos</v>
      </c>
      <c r="C6736" t="str">
        <f>IF($A6736="","",Tienda_3!G1936)</f>
        <v>Bogotá</v>
      </c>
      <c r="D6736" t="str">
        <f>IF($A6736="","",Tienda_3!F1936)</f>
        <v>Lucas Olivera</v>
      </c>
      <c r="E6736" t="str">
        <f>IF($A6736="","",Tienda_3!I1936)</f>
        <v>Tarjeta de crédito</v>
      </c>
      <c r="F6736">
        <f>IF($A6736="","",VALUE(RIGHT(Tienda_3!E1936,4)))</f>
        <v>2023</v>
      </c>
      <c r="G6736">
        <f>IF($A6736="","",Tienda_3!C1936)</f>
        <v>1681100</v>
      </c>
      <c r="H6736">
        <f>IF($A6736="","",Tienda_3!D1936)</f>
        <v>90200</v>
      </c>
      <c r="I6736">
        <f>IF($A6736="","",Tienda_3!H1936)</f>
        <v>5</v>
      </c>
      <c r="J6736">
        <f>IF($A6736="",0,IF(AND(OR('Cuadro-de-mando'!$B$4="(Todas)",'Cuadro-de-mando'!$B$4=$A6736),OR('Cuadro-de-mando'!$E$4="(Todas)",'Cuadro-de-mando'!$E$4=$B6736),OR('Cuadro-de-mando'!$H$4="(Todas)",'Cuadro-de-mando'!$H$4=$C6736),OR('Cuadro-de-mando'!$K$4="(Todas)",'Cuadro-de-mando'!$K$4=$E6736),OR('Cuadro-de-mando'!$N$4="(Todos)",'Cuadro-de-mando'!$N$4=$F6736)),1,0))</f>
        <v>1</v>
      </c>
    </row>
    <row r="6737" spans="1:10" x14ac:dyDescent="0.25">
      <c r="A6737" t="str">
        <f>IF(Tienda_3!$A1937="","","Tienda 3")</f>
        <v>Tienda 3</v>
      </c>
      <c r="B6737" t="str">
        <f>IF($A6737="","",Tienda_3!B1937)</f>
        <v>Juguetes</v>
      </c>
      <c r="C6737" t="str">
        <f>IF($A6737="","",Tienda_3!G1937)</f>
        <v>Bogotá</v>
      </c>
      <c r="D6737" t="str">
        <f>IF($A6737="","",Tienda_3!F1937)</f>
        <v>Izabela de León</v>
      </c>
      <c r="E6737" t="str">
        <f>IF($A6737="","",Tienda_3!I1937)</f>
        <v>Tarjeta de crédito</v>
      </c>
      <c r="F6737">
        <f>IF($A6737="","",VALUE(RIGHT(Tienda_3!E1937,4)))</f>
        <v>2020</v>
      </c>
      <c r="G6737">
        <f>IF($A6737="","",Tienda_3!C1937)</f>
        <v>18200</v>
      </c>
      <c r="H6737">
        <f>IF($A6737="","",Tienda_3!D1937)</f>
        <v>3300</v>
      </c>
      <c r="I6737">
        <f>IF($A6737="","",Tienda_3!H1937)</f>
        <v>4</v>
      </c>
      <c r="J6737">
        <f>IF($A6737="",0,IF(AND(OR('Cuadro-de-mando'!$B$4="(Todas)",'Cuadro-de-mando'!$B$4=$A6737),OR('Cuadro-de-mando'!$E$4="(Todas)",'Cuadro-de-mando'!$E$4=$B6737),OR('Cuadro-de-mando'!$H$4="(Todas)",'Cuadro-de-mando'!$H$4=$C6737),OR('Cuadro-de-mando'!$K$4="(Todas)",'Cuadro-de-mando'!$K$4=$E6737),OR('Cuadro-de-mando'!$N$4="(Todos)",'Cuadro-de-mando'!$N$4=$F6737)),1,0))</f>
        <v>1</v>
      </c>
    </row>
    <row r="6738" spans="1:10" x14ac:dyDescent="0.25">
      <c r="A6738" t="str">
        <f>IF(Tienda_3!$A1938="","","Tienda 3")</f>
        <v>Tienda 3</v>
      </c>
      <c r="B6738" t="str">
        <f>IF($A6738="","",Tienda_3!B1938)</f>
        <v>Muebles</v>
      </c>
      <c r="C6738" t="str">
        <f>IF($A6738="","",Tienda_3!G1938)</f>
        <v>Cartagena</v>
      </c>
      <c r="D6738" t="str">
        <f>IF($A6738="","",Tienda_3!F1938)</f>
        <v>Ángel Rodriguez</v>
      </c>
      <c r="E6738" t="str">
        <f>IF($A6738="","",Tienda_3!I1938)</f>
        <v>Tarjeta de crédito</v>
      </c>
      <c r="F6738">
        <f>IF($A6738="","",VALUE(RIGHT(Tienda_3!E1938,4)))</f>
        <v>2021</v>
      </c>
      <c r="G6738">
        <f>IF($A6738="","",Tienda_3!C1938)</f>
        <v>169300</v>
      </c>
      <c r="H6738">
        <f>IF($A6738="","",Tienda_3!D1938)</f>
        <v>9400</v>
      </c>
      <c r="I6738">
        <f>IF($A6738="","",Tienda_3!H1938)</f>
        <v>4</v>
      </c>
      <c r="J6738">
        <f>IF($A6738="",0,IF(AND(OR('Cuadro-de-mando'!$B$4="(Todas)",'Cuadro-de-mando'!$B$4=$A6738),OR('Cuadro-de-mando'!$E$4="(Todas)",'Cuadro-de-mando'!$E$4=$B6738),OR('Cuadro-de-mando'!$H$4="(Todas)",'Cuadro-de-mando'!$H$4=$C6738),OR('Cuadro-de-mando'!$K$4="(Todas)",'Cuadro-de-mando'!$K$4=$E6738),OR('Cuadro-de-mando'!$N$4="(Todos)",'Cuadro-de-mando'!$N$4=$F6738)),1,0))</f>
        <v>1</v>
      </c>
    </row>
    <row r="6739" spans="1:10" x14ac:dyDescent="0.25">
      <c r="A6739" t="str">
        <f>IF(Tienda_3!$A1939="","","Tienda 3")</f>
        <v>Tienda 3</v>
      </c>
      <c r="B6739" t="str">
        <f>IF($A6739="","",Tienda_3!B1939)</f>
        <v>Muebles</v>
      </c>
      <c r="C6739" t="str">
        <f>IF($A6739="","",Tienda_3!G1939)</f>
        <v>Bogotá</v>
      </c>
      <c r="D6739" t="str">
        <f>IF($A6739="","",Tienda_3!F1939)</f>
        <v>Rafael Acosta</v>
      </c>
      <c r="E6739" t="str">
        <f>IF($A6739="","",Tienda_3!I1939)</f>
        <v>Nequi</v>
      </c>
      <c r="F6739">
        <f>IF($A6739="","",VALUE(RIGHT(Tienda_3!E1939,4)))</f>
        <v>2020</v>
      </c>
      <c r="G6739">
        <f>IF($A6739="","",Tienda_3!C1939)</f>
        <v>158600</v>
      </c>
      <c r="H6739">
        <f>IF($A6739="","",Tienda_3!D1939)</f>
        <v>6600</v>
      </c>
      <c r="I6739">
        <f>IF($A6739="","",Tienda_3!H1939)</f>
        <v>4</v>
      </c>
      <c r="J6739">
        <f>IF($A6739="",0,IF(AND(OR('Cuadro-de-mando'!$B$4="(Todas)",'Cuadro-de-mando'!$B$4=$A6739),OR('Cuadro-de-mando'!$E$4="(Todas)",'Cuadro-de-mando'!$E$4=$B6739),OR('Cuadro-de-mando'!$H$4="(Todas)",'Cuadro-de-mando'!$H$4=$C6739),OR('Cuadro-de-mando'!$K$4="(Todas)",'Cuadro-de-mando'!$K$4=$E6739),OR('Cuadro-de-mando'!$N$4="(Todos)",'Cuadro-de-mando'!$N$4=$F6739)),1,0))</f>
        <v>1</v>
      </c>
    </row>
    <row r="6740" spans="1:10" x14ac:dyDescent="0.25">
      <c r="A6740" t="str">
        <f>IF(Tienda_3!$A1940="","","Tienda 3")</f>
        <v>Tienda 3</v>
      </c>
      <c r="B6740" t="str">
        <f>IF($A6740="","",Tienda_3!B1940)</f>
        <v>Instrumentos musicales</v>
      </c>
      <c r="C6740" t="str">
        <f>IF($A6740="","",Tienda_3!G1940)</f>
        <v>Bogotá</v>
      </c>
      <c r="D6740" t="str">
        <f>IF($A6740="","",Tienda_3!F1940)</f>
        <v>Pedro Gomez</v>
      </c>
      <c r="E6740" t="str">
        <f>IF($A6740="","",Tienda_3!I1940)</f>
        <v>Tarjeta de crédito</v>
      </c>
      <c r="F6740">
        <f>IF($A6740="","",VALUE(RIGHT(Tienda_3!E1940,4)))</f>
        <v>2022</v>
      </c>
      <c r="G6740">
        <f>IF($A6740="","",Tienda_3!C1940)</f>
        <v>344500</v>
      </c>
      <c r="H6740">
        <f>IF($A6740="","",Tienda_3!D1940)</f>
        <v>19000</v>
      </c>
      <c r="I6740">
        <f>IF($A6740="","",Tienda_3!H1940)</f>
        <v>5</v>
      </c>
      <c r="J6740">
        <f>IF($A6740="",0,IF(AND(OR('Cuadro-de-mando'!$B$4="(Todas)",'Cuadro-de-mando'!$B$4=$A6740),OR('Cuadro-de-mando'!$E$4="(Todas)",'Cuadro-de-mando'!$E$4=$B6740),OR('Cuadro-de-mando'!$H$4="(Todas)",'Cuadro-de-mando'!$H$4=$C6740),OR('Cuadro-de-mando'!$K$4="(Todas)",'Cuadro-de-mando'!$K$4=$E6740),OR('Cuadro-de-mando'!$N$4="(Todos)",'Cuadro-de-mando'!$N$4=$F6740)),1,0))</f>
        <v>1</v>
      </c>
    </row>
    <row r="6741" spans="1:10" x14ac:dyDescent="0.25">
      <c r="A6741" t="str">
        <f>IF(Tienda_3!$A1941="","","Tienda 3")</f>
        <v>Tienda 3</v>
      </c>
      <c r="B6741" t="str">
        <f>IF($A6741="","",Tienda_3!B1941)</f>
        <v>Muebles</v>
      </c>
      <c r="C6741" t="str">
        <f>IF($A6741="","",Tienda_3!G1941)</f>
        <v>Bogotá</v>
      </c>
      <c r="D6741" t="str">
        <f>IF($A6741="","",Tienda_3!F1941)</f>
        <v>Beatriz Morales</v>
      </c>
      <c r="E6741" t="str">
        <f>IF($A6741="","",Tienda_3!I1941)</f>
        <v>Nequi</v>
      </c>
      <c r="F6741">
        <f>IF($A6741="","",VALUE(RIGHT(Tienda_3!E1941,4)))</f>
        <v>2023</v>
      </c>
      <c r="G6741">
        <f>IF($A6741="","",Tienda_3!C1941)</f>
        <v>331100</v>
      </c>
      <c r="H6741">
        <f>IF($A6741="","",Tienda_3!D1941)</f>
        <v>18100</v>
      </c>
      <c r="I6741">
        <f>IF($A6741="","",Tienda_3!H1941)</f>
        <v>5</v>
      </c>
      <c r="J6741">
        <f>IF($A6741="",0,IF(AND(OR('Cuadro-de-mando'!$B$4="(Todas)",'Cuadro-de-mando'!$B$4=$A6741),OR('Cuadro-de-mando'!$E$4="(Todas)",'Cuadro-de-mando'!$E$4=$B6741),OR('Cuadro-de-mando'!$H$4="(Todas)",'Cuadro-de-mando'!$H$4=$C6741),OR('Cuadro-de-mando'!$K$4="(Todas)",'Cuadro-de-mando'!$K$4=$E6741),OR('Cuadro-de-mando'!$N$4="(Todos)",'Cuadro-de-mando'!$N$4=$F6741)),1,0))</f>
        <v>1</v>
      </c>
    </row>
    <row r="6742" spans="1:10" x14ac:dyDescent="0.25">
      <c r="A6742" t="str">
        <f>IF(Tienda_3!$A1942="","","Tienda 3")</f>
        <v>Tienda 3</v>
      </c>
      <c r="B6742" t="str">
        <f>IF($A6742="","",Tienda_3!B1942)</f>
        <v>Deportes y diversión</v>
      </c>
      <c r="C6742" t="str">
        <f>IF($A6742="","",Tienda_3!G1942)</f>
        <v>Santa Marta</v>
      </c>
      <c r="D6742" t="str">
        <f>IF($A6742="","",Tienda_3!F1942)</f>
        <v>Blanca Ramirez</v>
      </c>
      <c r="E6742" t="str">
        <f>IF($A6742="","",Tienda_3!I1942)</f>
        <v>Tarjeta de crédito</v>
      </c>
      <c r="F6742">
        <f>IF($A6742="","",VALUE(RIGHT(Tienda_3!E1942,4)))</f>
        <v>2023</v>
      </c>
      <c r="G6742">
        <f>IF($A6742="","",Tienda_3!C1942)</f>
        <v>12000</v>
      </c>
      <c r="H6742">
        <f>IF($A6742="","",Tienda_3!D1942)</f>
        <v>0</v>
      </c>
      <c r="I6742">
        <f>IF($A6742="","",Tienda_3!H1942)</f>
        <v>5</v>
      </c>
      <c r="J6742">
        <f>IF($A6742="",0,IF(AND(OR('Cuadro-de-mando'!$B$4="(Todas)",'Cuadro-de-mando'!$B$4=$A6742),OR('Cuadro-de-mando'!$E$4="(Todas)",'Cuadro-de-mando'!$E$4=$B6742),OR('Cuadro-de-mando'!$H$4="(Todas)",'Cuadro-de-mando'!$H$4=$C6742),OR('Cuadro-de-mando'!$K$4="(Todas)",'Cuadro-de-mando'!$K$4=$E6742),OR('Cuadro-de-mando'!$N$4="(Todos)",'Cuadro-de-mando'!$N$4=$F6742)),1,0))</f>
        <v>1</v>
      </c>
    </row>
    <row r="6743" spans="1:10" x14ac:dyDescent="0.25">
      <c r="A6743" t="str">
        <f>IF(Tienda_3!$A1943="","","Tienda 3")</f>
        <v>Tienda 3</v>
      </c>
      <c r="B6743" t="str">
        <f>IF($A6743="","",Tienda_3!B1943)</f>
        <v>Electrónicos</v>
      </c>
      <c r="C6743" t="str">
        <f>IF($A6743="","",Tienda_3!G1943)</f>
        <v>Cali</v>
      </c>
      <c r="D6743" t="str">
        <f>IF($A6743="","",Tienda_3!F1943)</f>
        <v>Izabela de León</v>
      </c>
      <c r="E6743" t="str">
        <f>IF($A6743="","",Tienda_3!I1943)</f>
        <v>Tarjeta de crédito</v>
      </c>
      <c r="F6743">
        <f>IF($A6743="","",VALUE(RIGHT(Tienda_3!E1943,4)))</f>
        <v>2021</v>
      </c>
      <c r="G6743">
        <f>IF($A6743="","",Tienda_3!C1943)</f>
        <v>1040800</v>
      </c>
      <c r="H6743">
        <f>IF($A6743="","",Tienda_3!D1943)</f>
        <v>53600</v>
      </c>
      <c r="I6743">
        <f>IF($A6743="","",Tienda_3!H1943)</f>
        <v>5</v>
      </c>
      <c r="J6743">
        <f>IF($A6743="",0,IF(AND(OR('Cuadro-de-mando'!$B$4="(Todas)",'Cuadro-de-mando'!$B$4=$A6743),OR('Cuadro-de-mando'!$E$4="(Todas)",'Cuadro-de-mando'!$E$4=$B6743),OR('Cuadro-de-mando'!$H$4="(Todas)",'Cuadro-de-mando'!$H$4=$C6743),OR('Cuadro-de-mando'!$K$4="(Todas)",'Cuadro-de-mando'!$K$4=$E6743),OR('Cuadro-de-mando'!$N$4="(Todos)",'Cuadro-de-mando'!$N$4=$F6743)),1,0))</f>
        <v>1</v>
      </c>
    </row>
    <row r="6744" spans="1:10" x14ac:dyDescent="0.25">
      <c r="A6744" t="str">
        <f>IF(Tienda_3!$A1944="","","Tienda 3")</f>
        <v>Tienda 3</v>
      </c>
      <c r="B6744" t="str">
        <f>IF($A6744="","",Tienda_3!B1944)</f>
        <v>Muebles</v>
      </c>
      <c r="C6744" t="str">
        <f>IF($A6744="","",Tienda_3!G1944)</f>
        <v>Bogotá</v>
      </c>
      <c r="D6744" t="str">
        <f>IF($A6744="","",Tienda_3!F1944)</f>
        <v>Rafael Acosta</v>
      </c>
      <c r="E6744" t="str">
        <f>IF($A6744="","",Tienda_3!I1944)</f>
        <v>Tarjeta de crédito</v>
      </c>
      <c r="F6744">
        <f>IF($A6744="","",VALUE(RIGHT(Tienda_3!E1944,4)))</f>
        <v>2021</v>
      </c>
      <c r="G6744">
        <f>IF($A6744="","",Tienda_3!C1944)</f>
        <v>646900</v>
      </c>
      <c r="H6744">
        <f>IF($A6744="","",Tienda_3!D1944)</f>
        <v>32600</v>
      </c>
      <c r="I6744">
        <f>IF($A6744="","",Tienda_3!H1944)</f>
        <v>3</v>
      </c>
      <c r="J6744">
        <f>IF($A6744="",0,IF(AND(OR('Cuadro-de-mando'!$B$4="(Todas)",'Cuadro-de-mando'!$B$4=$A6744),OR('Cuadro-de-mando'!$E$4="(Todas)",'Cuadro-de-mando'!$E$4=$B6744),OR('Cuadro-de-mando'!$H$4="(Todas)",'Cuadro-de-mando'!$H$4=$C6744),OR('Cuadro-de-mando'!$K$4="(Todas)",'Cuadro-de-mando'!$K$4=$E6744),OR('Cuadro-de-mando'!$N$4="(Todos)",'Cuadro-de-mando'!$N$4=$F6744)),1,0))</f>
        <v>1</v>
      </c>
    </row>
    <row r="6745" spans="1:10" x14ac:dyDescent="0.25">
      <c r="A6745" t="str">
        <f>IF(Tienda_3!$A1945="","","Tienda 3")</f>
        <v>Tienda 3</v>
      </c>
      <c r="B6745" t="str">
        <f>IF($A6745="","",Tienda_3!B1945)</f>
        <v>Deportes y diversión</v>
      </c>
      <c r="C6745" t="str">
        <f>IF($A6745="","",Tienda_3!G1945)</f>
        <v>Bogotá</v>
      </c>
      <c r="D6745" t="str">
        <f>IF($A6745="","",Tienda_3!F1945)</f>
        <v>Mariana Herrera</v>
      </c>
      <c r="E6745" t="str">
        <f>IF($A6745="","",Tienda_3!I1945)</f>
        <v>Tarjeta de crédito</v>
      </c>
      <c r="F6745">
        <f>IF($A6745="","",VALUE(RIGHT(Tienda_3!E1945,4)))</f>
        <v>2021</v>
      </c>
      <c r="G6745">
        <f>IF($A6745="","",Tienda_3!C1945)</f>
        <v>63100</v>
      </c>
      <c r="H6745">
        <f>IF($A6745="","",Tienda_3!D1945)</f>
        <v>1500</v>
      </c>
      <c r="I6745">
        <f>IF($A6745="","",Tienda_3!H1945)</f>
        <v>5</v>
      </c>
      <c r="J6745">
        <f>IF($A6745="",0,IF(AND(OR('Cuadro-de-mando'!$B$4="(Todas)",'Cuadro-de-mando'!$B$4=$A6745),OR('Cuadro-de-mando'!$E$4="(Todas)",'Cuadro-de-mando'!$E$4=$B6745),OR('Cuadro-de-mando'!$H$4="(Todas)",'Cuadro-de-mando'!$H$4=$C6745),OR('Cuadro-de-mando'!$K$4="(Todas)",'Cuadro-de-mando'!$K$4=$E6745),OR('Cuadro-de-mando'!$N$4="(Todos)",'Cuadro-de-mando'!$N$4=$F6745)),1,0))</f>
        <v>1</v>
      </c>
    </row>
    <row r="6746" spans="1:10" x14ac:dyDescent="0.25">
      <c r="A6746" t="str">
        <f>IF(Tienda_3!$A1946="","","Tienda 3")</f>
        <v>Tienda 3</v>
      </c>
      <c r="B6746" t="str">
        <f>IF($A6746="","",Tienda_3!B1946)</f>
        <v>Deportes y diversión</v>
      </c>
      <c r="C6746" t="str">
        <f>IF($A6746="","",Tienda_3!G1946)</f>
        <v>Medellín</v>
      </c>
      <c r="D6746" t="str">
        <f>IF($A6746="","",Tienda_3!F1946)</f>
        <v>Mariana Herrera</v>
      </c>
      <c r="E6746" t="str">
        <f>IF($A6746="","",Tienda_3!I1946)</f>
        <v>Tarjeta de crédito</v>
      </c>
      <c r="F6746">
        <f>IF($A6746="","",VALUE(RIGHT(Tienda_3!E1946,4)))</f>
        <v>2021</v>
      </c>
      <c r="G6746">
        <f>IF($A6746="","",Tienda_3!C1946)</f>
        <v>54600</v>
      </c>
      <c r="H6746">
        <f>IF($A6746="","",Tienda_3!D1946)</f>
        <v>5300</v>
      </c>
      <c r="I6746">
        <f>IF($A6746="","",Tienda_3!H1946)</f>
        <v>5</v>
      </c>
      <c r="J6746">
        <f>IF($A6746="",0,IF(AND(OR('Cuadro-de-mando'!$B$4="(Todas)",'Cuadro-de-mando'!$B$4=$A6746),OR('Cuadro-de-mando'!$E$4="(Todas)",'Cuadro-de-mando'!$E$4=$B6746),OR('Cuadro-de-mando'!$H$4="(Todas)",'Cuadro-de-mando'!$H$4=$C6746),OR('Cuadro-de-mando'!$K$4="(Todas)",'Cuadro-de-mando'!$K$4=$E6746),OR('Cuadro-de-mando'!$N$4="(Todos)",'Cuadro-de-mando'!$N$4=$F6746)),1,0))</f>
        <v>1</v>
      </c>
    </row>
    <row r="6747" spans="1:10" x14ac:dyDescent="0.25">
      <c r="A6747" t="str">
        <f>IF(Tienda_3!$A1947="","","Tienda 3")</f>
        <v>Tienda 3</v>
      </c>
      <c r="B6747" t="str">
        <f>IF($A6747="","",Tienda_3!B1947)</f>
        <v>Artículos para el hogar</v>
      </c>
      <c r="C6747" t="str">
        <f>IF($A6747="","",Tienda_3!G1947)</f>
        <v>Pereira</v>
      </c>
      <c r="D6747" t="str">
        <f>IF($A6747="","",Tienda_3!F1947)</f>
        <v>Felipe Santos</v>
      </c>
      <c r="E6747" t="str">
        <f>IF($A6747="","",Tienda_3!I1947)</f>
        <v>Tarjeta de crédito</v>
      </c>
      <c r="F6747">
        <f>IF($A6747="","",VALUE(RIGHT(Tienda_3!E1947,4)))</f>
        <v>2022</v>
      </c>
      <c r="G6747">
        <f>IF($A6747="","",Tienda_3!C1947)</f>
        <v>47000</v>
      </c>
      <c r="H6747">
        <f>IF($A6747="","",Tienda_3!D1947)</f>
        <v>11200</v>
      </c>
      <c r="I6747">
        <f>IF($A6747="","",Tienda_3!H1947)</f>
        <v>4</v>
      </c>
      <c r="J6747">
        <f>IF($A6747="",0,IF(AND(OR('Cuadro-de-mando'!$B$4="(Todas)",'Cuadro-de-mando'!$B$4=$A6747),OR('Cuadro-de-mando'!$E$4="(Todas)",'Cuadro-de-mando'!$E$4=$B6747),OR('Cuadro-de-mando'!$H$4="(Todas)",'Cuadro-de-mando'!$H$4=$C6747),OR('Cuadro-de-mando'!$K$4="(Todas)",'Cuadro-de-mando'!$K$4=$E6747),OR('Cuadro-de-mando'!$N$4="(Todos)",'Cuadro-de-mando'!$N$4=$F6747)),1,0))</f>
        <v>1</v>
      </c>
    </row>
    <row r="6748" spans="1:10" x14ac:dyDescent="0.25">
      <c r="A6748" t="str">
        <f>IF(Tienda_3!$A1948="","","Tienda 3")</f>
        <v>Tienda 3</v>
      </c>
      <c r="B6748" t="str">
        <f>IF($A6748="","",Tienda_3!B1948)</f>
        <v>Libros</v>
      </c>
      <c r="C6748" t="str">
        <f>IF($A6748="","",Tienda_3!G1948)</f>
        <v>Santa Marta</v>
      </c>
      <c r="D6748" t="str">
        <f>IF($A6748="","",Tienda_3!F1948)</f>
        <v>Santiago Silva</v>
      </c>
      <c r="E6748" t="str">
        <f>IF($A6748="","",Tienda_3!I1948)</f>
        <v>Tarjeta de crédito</v>
      </c>
      <c r="F6748">
        <f>IF($A6748="","",VALUE(RIGHT(Tienda_3!E1948,4)))</f>
        <v>2023</v>
      </c>
      <c r="G6748">
        <f>IF($A6748="","",Tienda_3!C1948)</f>
        <v>76700</v>
      </c>
      <c r="H6748">
        <f>IF($A6748="","",Tienda_3!D1948)</f>
        <v>2300</v>
      </c>
      <c r="I6748">
        <f>IF($A6748="","",Tienda_3!H1948)</f>
        <v>1</v>
      </c>
      <c r="J6748">
        <f>IF($A6748="",0,IF(AND(OR('Cuadro-de-mando'!$B$4="(Todas)",'Cuadro-de-mando'!$B$4=$A6748),OR('Cuadro-de-mando'!$E$4="(Todas)",'Cuadro-de-mando'!$E$4=$B6748),OR('Cuadro-de-mando'!$H$4="(Todas)",'Cuadro-de-mando'!$H$4=$C6748),OR('Cuadro-de-mando'!$K$4="(Todas)",'Cuadro-de-mando'!$K$4=$E6748),OR('Cuadro-de-mando'!$N$4="(Todos)",'Cuadro-de-mando'!$N$4=$F6748)),1,0))</f>
        <v>1</v>
      </c>
    </row>
    <row r="6749" spans="1:10" x14ac:dyDescent="0.25">
      <c r="A6749" t="str">
        <f>IF(Tienda_3!$A1949="","","Tienda 3")</f>
        <v>Tienda 3</v>
      </c>
      <c r="B6749" t="str">
        <f>IF($A6749="","",Tienda_3!B1949)</f>
        <v>Muebles</v>
      </c>
      <c r="C6749" t="str">
        <f>IF($A6749="","",Tienda_3!G1949)</f>
        <v>Cali</v>
      </c>
      <c r="D6749" t="str">
        <f>IF($A6749="","",Tienda_3!F1949)</f>
        <v>Ángel Rodriguez</v>
      </c>
      <c r="E6749" t="str">
        <f>IF($A6749="","",Tienda_3!I1949)</f>
        <v>Tarjeta de crédito</v>
      </c>
      <c r="F6749">
        <f>IF($A6749="","",VALUE(RIGHT(Tienda_3!E1949,4)))</f>
        <v>2020</v>
      </c>
      <c r="G6749">
        <f>IF($A6749="","",Tienda_3!C1949)</f>
        <v>166300</v>
      </c>
      <c r="H6749">
        <f>IF($A6749="","",Tienda_3!D1949)</f>
        <v>7000</v>
      </c>
      <c r="I6749">
        <f>IF($A6749="","",Tienda_3!H1949)</f>
        <v>5</v>
      </c>
      <c r="J6749">
        <f>IF($A6749="",0,IF(AND(OR('Cuadro-de-mando'!$B$4="(Todas)",'Cuadro-de-mando'!$B$4=$A6749),OR('Cuadro-de-mando'!$E$4="(Todas)",'Cuadro-de-mando'!$E$4=$B6749),OR('Cuadro-de-mando'!$H$4="(Todas)",'Cuadro-de-mando'!$H$4=$C6749),OR('Cuadro-de-mando'!$K$4="(Todas)",'Cuadro-de-mando'!$K$4=$E6749),OR('Cuadro-de-mando'!$N$4="(Todos)",'Cuadro-de-mando'!$N$4=$F6749)),1,0))</f>
        <v>1</v>
      </c>
    </row>
    <row r="6750" spans="1:10" x14ac:dyDescent="0.25">
      <c r="A6750" t="str">
        <f>IF(Tienda_3!$A1950="","","Tienda 3")</f>
        <v>Tienda 3</v>
      </c>
      <c r="B6750" t="str">
        <f>IF($A6750="","",Tienda_3!B1950)</f>
        <v>Electrodomésticos</v>
      </c>
      <c r="C6750" t="str">
        <f>IF($A6750="","",Tienda_3!G1950)</f>
        <v>Bogotá</v>
      </c>
      <c r="D6750" t="str">
        <f>IF($A6750="","",Tienda_3!F1950)</f>
        <v>Felipe Santos</v>
      </c>
      <c r="E6750" t="str">
        <f>IF($A6750="","",Tienda_3!I1950)</f>
        <v>Nequi</v>
      </c>
      <c r="F6750">
        <f>IF($A6750="","",VALUE(RIGHT(Tienda_3!E1950,4)))</f>
        <v>2020</v>
      </c>
      <c r="G6750">
        <f>IF($A6750="","",Tienda_3!C1950)</f>
        <v>688600</v>
      </c>
      <c r="H6750">
        <f>IF($A6750="","",Tienda_3!D1950)</f>
        <v>34900</v>
      </c>
      <c r="I6750">
        <f>IF($A6750="","",Tienda_3!H1950)</f>
        <v>5</v>
      </c>
      <c r="J6750">
        <f>IF($A6750="",0,IF(AND(OR('Cuadro-de-mando'!$B$4="(Todas)",'Cuadro-de-mando'!$B$4=$A6750),OR('Cuadro-de-mando'!$E$4="(Todas)",'Cuadro-de-mando'!$E$4=$B6750),OR('Cuadro-de-mando'!$H$4="(Todas)",'Cuadro-de-mando'!$H$4=$C6750),OR('Cuadro-de-mando'!$K$4="(Todas)",'Cuadro-de-mando'!$K$4=$E6750),OR('Cuadro-de-mando'!$N$4="(Todos)",'Cuadro-de-mando'!$N$4=$F6750)),1,0))</f>
        <v>1</v>
      </c>
    </row>
    <row r="6751" spans="1:10" x14ac:dyDescent="0.25">
      <c r="A6751" t="str">
        <f>IF(Tienda_3!$A1951="","","Tienda 3")</f>
        <v>Tienda 3</v>
      </c>
      <c r="B6751" t="str">
        <f>IF($A6751="","",Tienda_3!B1951)</f>
        <v>Muebles</v>
      </c>
      <c r="C6751" t="str">
        <f>IF($A6751="","",Tienda_3!G1951)</f>
        <v>Cali</v>
      </c>
      <c r="D6751" t="str">
        <f>IF($A6751="","",Tienda_3!F1951)</f>
        <v>Camila Rivera</v>
      </c>
      <c r="E6751" t="str">
        <f>IF($A6751="","",Tienda_3!I1951)</f>
        <v>Tarjeta de crédito</v>
      </c>
      <c r="F6751">
        <f>IF($A6751="","",VALUE(RIGHT(Tienda_3!E1951,4)))</f>
        <v>2021</v>
      </c>
      <c r="G6751">
        <f>IF($A6751="","",Tienda_3!C1951)</f>
        <v>701700</v>
      </c>
      <c r="H6751">
        <f>IF($A6751="","",Tienda_3!D1951)</f>
        <v>37800</v>
      </c>
      <c r="I6751">
        <f>IF($A6751="","",Tienda_3!H1951)</f>
        <v>5</v>
      </c>
      <c r="J6751">
        <f>IF($A6751="",0,IF(AND(OR('Cuadro-de-mando'!$B$4="(Todas)",'Cuadro-de-mando'!$B$4=$A6751),OR('Cuadro-de-mando'!$E$4="(Todas)",'Cuadro-de-mando'!$E$4=$B6751),OR('Cuadro-de-mando'!$H$4="(Todas)",'Cuadro-de-mando'!$H$4=$C6751),OR('Cuadro-de-mando'!$K$4="(Todas)",'Cuadro-de-mando'!$K$4=$E6751),OR('Cuadro-de-mando'!$N$4="(Todos)",'Cuadro-de-mando'!$N$4=$F6751)),1,0))</f>
        <v>1</v>
      </c>
    </row>
    <row r="6752" spans="1:10" x14ac:dyDescent="0.25">
      <c r="A6752" t="str">
        <f>IF(Tienda_3!$A1952="","","Tienda 3")</f>
        <v>Tienda 3</v>
      </c>
      <c r="B6752" t="str">
        <f>IF($A6752="","",Tienda_3!B1952)</f>
        <v>Instrumentos musicales</v>
      </c>
      <c r="C6752" t="str">
        <f>IF($A6752="","",Tienda_3!G1952)</f>
        <v>Cali</v>
      </c>
      <c r="D6752" t="str">
        <f>IF($A6752="","",Tienda_3!F1952)</f>
        <v>Juliana Costa</v>
      </c>
      <c r="E6752" t="str">
        <f>IF($A6752="","",Tienda_3!I1952)</f>
        <v>Tarjeta de débito</v>
      </c>
      <c r="F6752">
        <f>IF($A6752="","",VALUE(RIGHT(Tienda_3!E1952,4)))</f>
        <v>2020</v>
      </c>
      <c r="G6752">
        <f>IF($A6752="","",Tienda_3!C1952)</f>
        <v>350000</v>
      </c>
      <c r="H6752">
        <f>IF($A6752="","",Tienda_3!D1952)</f>
        <v>16800</v>
      </c>
      <c r="I6752">
        <f>IF($A6752="","",Tienda_3!H1952)</f>
        <v>5</v>
      </c>
      <c r="J6752">
        <f>IF($A6752="",0,IF(AND(OR('Cuadro-de-mando'!$B$4="(Todas)",'Cuadro-de-mando'!$B$4=$A6752),OR('Cuadro-de-mando'!$E$4="(Todas)",'Cuadro-de-mando'!$E$4=$B6752),OR('Cuadro-de-mando'!$H$4="(Todas)",'Cuadro-de-mando'!$H$4=$C6752),OR('Cuadro-de-mando'!$K$4="(Todas)",'Cuadro-de-mando'!$K$4=$E6752),OR('Cuadro-de-mando'!$N$4="(Todos)",'Cuadro-de-mando'!$N$4=$F6752)),1,0))</f>
        <v>1</v>
      </c>
    </row>
    <row r="6753" spans="1:10" x14ac:dyDescent="0.25">
      <c r="A6753" t="str">
        <f>IF(Tienda_3!$A1953="","","Tienda 3")</f>
        <v>Tienda 3</v>
      </c>
      <c r="B6753" t="str">
        <f>IF($A6753="","",Tienda_3!B1953)</f>
        <v>Juguetes</v>
      </c>
      <c r="C6753" t="str">
        <f>IF($A6753="","",Tienda_3!G1953)</f>
        <v>Bogotá</v>
      </c>
      <c r="D6753" t="str">
        <f>IF($A6753="","",Tienda_3!F1953)</f>
        <v>Blanca Ramirez</v>
      </c>
      <c r="E6753" t="str">
        <f>IF($A6753="","",Tienda_3!I1953)</f>
        <v>Tarjeta de crédito</v>
      </c>
      <c r="F6753">
        <f>IF($A6753="","",VALUE(RIGHT(Tienda_3!E1953,4)))</f>
        <v>2021</v>
      </c>
      <c r="G6753">
        <f>IF($A6753="","",Tienda_3!C1953)</f>
        <v>19600</v>
      </c>
      <c r="H6753">
        <f>IF($A6753="","",Tienda_3!D1953)</f>
        <v>0</v>
      </c>
      <c r="I6753">
        <f>IF($A6753="","",Tienda_3!H1953)</f>
        <v>5</v>
      </c>
      <c r="J6753">
        <f>IF($A6753="",0,IF(AND(OR('Cuadro-de-mando'!$B$4="(Todas)",'Cuadro-de-mando'!$B$4=$A6753),OR('Cuadro-de-mando'!$E$4="(Todas)",'Cuadro-de-mando'!$E$4=$B6753),OR('Cuadro-de-mando'!$H$4="(Todas)",'Cuadro-de-mando'!$H$4=$C6753),OR('Cuadro-de-mando'!$K$4="(Todas)",'Cuadro-de-mando'!$K$4=$E6753),OR('Cuadro-de-mando'!$N$4="(Todos)",'Cuadro-de-mando'!$N$4=$F6753)),1,0))</f>
        <v>1</v>
      </c>
    </row>
    <row r="6754" spans="1:10" x14ac:dyDescent="0.25">
      <c r="A6754" t="str">
        <f>IF(Tienda_3!$A1954="","","Tienda 3")</f>
        <v>Tienda 3</v>
      </c>
      <c r="B6754" t="str">
        <f>IF($A6754="","",Tienda_3!B1954)</f>
        <v>Libros</v>
      </c>
      <c r="C6754" t="str">
        <f>IF($A6754="","",Tienda_3!G1954)</f>
        <v>Bogotá</v>
      </c>
      <c r="D6754" t="str">
        <f>IF($A6754="","",Tienda_3!F1954)</f>
        <v>Pedro Gomez</v>
      </c>
      <c r="E6754" t="str">
        <f>IF($A6754="","",Tienda_3!I1954)</f>
        <v>Tarjeta de crédito</v>
      </c>
      <c r="F6754">
        <f>IF($A6754="","",VALUE(RIGHT(Tienda_3!E1954,4)))</f>
        <v>2022</v>
      </c>
      <c r="G6754">
        <f>IF($A6754="","",Tienda_3!C1954)</f>
        <v>62600</v>
      </c>
      <c r="H6754">
        <f>IF($A6754="","",Tienda_3!D1954)</f>
        <v>1500</v>
      </c>
      <c r="I6754">
        <f>IF($A6754="","",Tienda_3!H1954)</f>
        <v>1</v>
      </c>
      <c r="J6754">
        <f>IF($A6754="",0,IF(AND(OR('Cuadro-de-mando'!$B$4="(Todas)",'Cuadro-de-mando'!$B$4=$A6754),OR('Cuadro-de-mando'!$E$4="(Todas)",'Cuadro-de-mando'!$E$4=$B6754),OR('Cuadro-de-mando'!$H$4="(Todas)",'Cuadro-de-mando'!$H$4=$C6754),OR('Cuadro-de-mando'!$K$4="(Todas)",'Cuadro-de-mando'!$K$4=$E6754),OR('Cuadro-de-mando'!$N$4="(Todos)",'Cuadro-de-mando'!$N$4=$F6754)),1,0))</f>
        <v>1</v>
      </c>
    </row>
    <row r="6755" spans="1:10" x14ac:dyDescent="0.25">
      <c r="A6755" t="str">
        <f>IF(Tienda_3!$A1955="","","Tienda 3")</f>
        <v>Tienda 3</v>
      </c>
      <c r="B6755" t="str">
        <f>IF($A6755="","",Tienda_3!B1955)</f>
        <v>Juguetes</v>
      </c>
      <c r="C6755" t="str">
        <f>IF($A6755="","",Tienda_3!G1955)</f>
        <v>Medellín</v>
      </c>
      <c r="D6755" t="str">
        <f>IF($A6755="","",Tienda_3!F1955)</f>
        <v>Blanca Ramirez</v>
      </c>
      <c r="E6755" t="str">
        <f>IF($A6755="","",Tienda_3!I1955)</f>
        <v>Tarjeta de crédito</v>
      </c>
      <c r="F6755">
        <f>IF($A6755="","",VALUE(RIGHT(Tienda_3!E1955,4)))</f>
        <v>2022</v>
      </c>
      <c r="G6755">
        <f>IF($A6755="","",Tienda_3!C1955)</f>
        <v>85500</v>
      </c>
      <c r="H6755">
        <f>IF($A6755="","",Tienda_3!D1955)</f>
        <v>2700</v>
      </c>
      <c r="I6755">
        <f>IF($A6755="","",Tienda_3!H1955)</f>
        <v>5</v>
      </c>
      <c r="J6755">
        <f>IF($A6755="",0,IF(AND(OR('Cuadro-de-mando'!$B$4="(Todas)",'Cuadro-de-mando'!$B$4=$A6755),OR('Cuadro-de-mando'!$E$4="(Todas)",'Cuadro-de-mando'!$E$4=$B6755),OR('Cuadro-de-mando'!$H$4="(Todas)",'Cuadro-de-mando'!$H$4=$C6755),OR('Cuadro-de-mando'!$K$4="(Todas)",'Cuadro-de-mando'!$K$4=$E6755),OR('Cuadro-de-mando'!$N$4="(Todos)",'Cuadro-de-mando'!$N$4=$F6755)),1,0))</f>
        <v>1</v>
      </c>
    </row>
    <row r="6756" spans="1:10" x14ac:dyDescent="0.25">
      <c r="A6756" t="str">
        <f>IF(Tienda_3!$A1956="","","Tienda 3")</f>
        <v>Tienda 3</v>
      </c>
      <c r="B6756" t="str">
        <f>IF($A6756="","",Tienda_3!B1956)</f>
        <v>Libros</v>
      </c>
      <c r="C6756" t="str">
        <f>IF($A6756="","",Tienda_3!G1956)</f>
        <v>Barranquilla</v>
      </c>
      <c r="D6756" t="str">
        <f>IF($A6756="","",Tienda_3!F1956)</f>
        <v>Santiago Silva</v>
      </c>
      <c r="E6756" t="str">
        <f>IF($A6756="","",Tienda_3!I1956)</f>
        <v>Tarjeta de crédito</v>
      </c>
      <c r="F6756">
        <f>IF($A6756="","",VALUE(RIGHT(Tienda_3!E1956,4)))</f>
        <v>2021</v>
      </c>
      <c r="G6756">
        <f>IF($A6756="","",Tienda_3!C1956)</f>
        <v>65500</v>
      </c>
      <c r="H6756">
        <f>IF($A6756="","",Tienda_3!D1956)</f>
        <v>3900</v>
      </c>
      <c r="I6756">
        <f>IF($A6756="","",Tienda_3!H1956)</f>
        <v>5</v>
      </c>
      <c r="J6756">
        <f>IF($A6756="",0,IF(AND(OR('Cuadro-de-mando'!$B$4="(Todas)",'Cuadro-de-mando'!$B$4=$A6756),OR('Cuadro-de-mando'!$E$4="(Todas)",'Cuadro-de-mando'!$E$4=$B6756),OR('Cuadro-de-mando'!$H$4="(Todas)",'Cuadro-de-mando'!$H$4=$C6756),OR('Cuadro-de-mando'!$K$4="(Todas)",'Cuadro-de-mando'!$K$4=$E6756),OR('Cuadro-de-mando'!$N$4="(Todos)",'Cuadro-de-mando'!$N$4=$F6756)),1,0))</f>
        <v>1</v>
      </c>
    </row>
    <row r="6757" spans="1:10" x14ac:dyDescent="0.25">
      <c r="A6757" t="str">
        <f>IF(Tienda_3!$A1957="","","Tienda 3")</f>
        <v>Tienda 3</v>
      </c>
      <c r="B6757" t="str">
        <f>IF($A6757="","",Tienda_3!B1957)</f>
        <v>Electrónicos</v>
      </c>
      <c r="C6757" t="str">
        <f>IF($A6757="","",Tienda_3!G1957)</f>
        <v>Bogotá</v>
      </c>
      <c r="D6757" t="str">
        <f>IF($A6757="","",Tienda_3!F1957)</f>
        <v>Juliana Costa</v>
      </c>
      <c r="E6757" t="str">
        <f>IF($A6757="","",Tienda_3!I1957)</f>
        <v>Tarjeta de crédito</v>
      </c>
      <c r="F6757">
        <f>IF($A6757="","",VALUE(RIGHT(Tienda_3!E1957,4)))</f>
        <v>2022</v>
      </c>
      <c r="G6757">
        <f>IF($A6757="","",Tienda_3!C1957)</f>
        <v>175400</v>
      </c>
      <c r="H6757">
        <f>IF($A6757="","",Tienda_3!D1957)</f>
        <v>7500</v>
      </c>
      <c r="I6757">
        <f>IF($A6757="","",Tienda_3!H1957)</f>
        <v>5</v>
      </c>
      <c r="J6757">
        <f>IF($A6757="",0,IF(AND(OR('Cuadro-de-mando'!$B$4="(Todas)",'Cuadro-de-mando'!$B$4=$A6757),OR('Cuadro-de-mando'!$E$4="(Todas)",'Cuadro-de-mando'!$E$4=$B6757),OR('Cuadro-de-mando'!$H$4="(Todas)",'Cuadro-de-mando'!$H$4=$C6757),OR('Cuadro-de-mando'!$K$4="(Todas)",'Cuadro-de-mando'!$K$4=$E6757),OR('Cuadro-de-mando'!$N$4="(Todos)",'Cuadro-de-mando'!$N$4=$F6757)),1,0))</f>
        <v>1</v>
      </c>
    </row>
    <row r="6758" spans="1:10" x14ac:dyDescent="0.25">
      <c r="A6758" t="str">
        <f>IF(Tienda_3!$A1958="","","Tienda 3")</f>
        <v>Tienda 3</v>
      </c>
      <c r="B6758" t="str">
        <f>IF($A6758="","",Tienda_3!B1958)</f>
        <v>Electrodomésticos</v>
      </c>
      <c r="C6758" t="str">
        <f>IF($A6758="","",Tienda_3!G1958)</f>
        <v>Bogotá</v>
      </c>
      <c r="D6758" t="str">
        <f>IF($A6758="","",Tienda_3!F1958)</f>
        <v>Camila Rivera</v>
      </c>
      <c r="E6758" t="str">
        <f>IF($A6758="","",Tienda_3!I1958)</f>
        <v>Tarjeta de crédito</v>
      </c>
      <c r="F6758">
        <f>IF($A6758="","",VALUE(RIGHT(Tienda_3!E1958,4)))</f>
        <v>2021</v>
      </c>
      <c r="G6758">
        <f>IF($A6758="","",Tienda_3!C1958)</f>
        <v>1284100</v>
      </c>
      <c r="H6758">
        <f>IF($A6758="","",Tienda_3!D1958)</f>
        <v>69400</v>
      </c>
      <c r="I6758">
        <f>IF($A6758="","",Tienda_3!H1958)</f>
        <v>5</v>
      </c>
      <c r="J6758">
        <f>IF($A6758="",0,IF(AND(OR('Cuadro-de-mando'!$B$4="(Todas)",'Cuadro-de-mando'!$B$4=$A6758),OR('Cuadro-de-mando'!$E$4="(Todas)",'Cuadro-de-mando'!$E$4=$B6758),OR('Cuadro-de-mando'!$H$4="(Todas)",'Cuadro-de-mando'!$H$4=$C6758),OR('Cuadro-de-mando'!$K$4="(Todas)",'Cuadro-de-mando'!$K$4=$E6758),OR('Cuadro-de-mando'!$N$4="(Todos)",'Cuadro-de-mando'!$N$4=$F6758)),1,0))</f>
        <v>1</v>
      </c>
    </row>
    <row r="6759" spans="1:10" x14ac:dyDescent="0.25">
      <c r="A6759" t="str">
        <f>IF(Tienda_3!$A1959="","","Tienda 3")</f>
        <v>Tienda 3</v>
      </c>
      <c r="B6759" t="str">
        <f>IF($A6759="","",Tienda_3!B1959)</f>
        <v>Juguetes</v>
      </c>
      <c r="C6759" t="str">
        <f>IF($A6759="","",Tienda_3!G1959)</f>
        <v>Cali</v>
      </c>
      <c r="D6759" t="str">
        <f>IF($A6759="","",Tienda_3!F1959)</f>
        <v>Izabela de León</v>
      </c>
      <c r="E6759" t="str">
        <f>IF($A6759="","",Tienda_3!I1959)</f>
        <v>Nequi</v>
      </c>
      <c r="F6759">
        <f>IF($A6759="","",VALUE(RIGHT(Tienda_3!E1959,4)))</f>
        <v>2023</v>
      </c>
      <c r="G6759">
        <f>IF($A6759="","",Tienda_3!C1959)</f>
        <v>139500</v>
      </c>
      <c r="H6759">
        <f>IF($A6759="","",Tienda_3!D1959)</f>
        <v>13100</v>
      </c>
      <c r="I6759">
        <f>IF($A6759="","",Tienda_3!H1959)</f>
        <v>5</v>
      </c>
      <c r="J6759">
        <f>IF($A6759="",0,IF(AND(OR('Cuadro-de-mando'!$B$4="(Todas)",'Cuadro-de-mando'!$B$4=$A6759),OR('Cuadro-de-mando'!$E$4="(Todas)",'Cuadro-de-mando'!$E$4=$B6759),OR('Cuadro-de-mando'!$H$4="(Todas)",'Cuadro-de-mando'!$H$4=$C6759),OR('Cuadro-de-mando'!$K$4="(Todas)",'Cuadro-de-mando'!$K$4=$E6759),OR('Cuadro-de-mando'!$N$4="(Todos)",'Cuadro-de-mando'!$N$4=$F6759)),1,0))</f>
        <v>1</v>
      </c>
    </row>
    <row r="6760" spans="1:10" x14ac:dyDescent="0.25">
      <c r="A6760" t="str">
        <f>IF(Tienda_3!$A1960="","","Tienda 3")</f>
        <v>Tienda 3</v>
      </c>
      <c r="B6760" t="str">
        <f>IF($A6760="","",Tienda_3!B1960)</f>
        <v>Electrónicos</v>
      </c>
      <c r="C6760" t="str">
        <f>IF($A6760="","",Tienda_3!G1960)</f>
        <v>Villavicencio</v>
      </c>
      <c r="D6760" t="str">
        <f>IF($A6760="","",Tienda_3!F1960)</f>
        <v>Lucas Olivera</v>
      </c>
      <c r="E6760" t="str">
        <f>IF($A6760="","",Tienda_3!I1960)</f>
        <v>Tarjeta de crédito</v>
      </c>
      <c r="F6760">
        <f>IF($A6760="","",VALUE(RIGHT(Tienda_3!E1960,4)))</f>
        <v>2023</v>
      </c>
      <c r="G6760">
        <f>IF($A6760="","",Tienda_3!C1960)</f>
        <v>122400</v>
      </c>
      <c r="H6760">
        <f>IF($A6760="","",Tienda_3!D1960)</f>
        <v>7200</v>
      </c>
      <c r="I6760">
        <f>IF($A6760="","",Tienda_3!H1960)</f>
        <v>5</v>
      </c>
      <c r="J6760">
        <f>IF($A6760="",0,IF(AND(OR('Cuadro-de-mando'!$B$4="(Todas)",'Cuadro-de-mando'!$B$4=$A6760),OR('Cuadro-de-mando'!$E$4="(Todas)",'Cuadro-de-mando'!$E$4=$B6760),OR('Cuadro-de-mando'!$H$4="(Todas)",'Cuadro-de-mando'!$H$4=$C6760),OR('Cuadro-de-mando'!$K$4="(Todas)",'Cuadro-de-mando'!$K$4=$E6760),OR('Cuadro-de-mando'!$N$4="(Todos)",'Cuadro-de-mando'!$N$4=$F6760)),1,0))</f>
        <v>1</v>
      </c>
    </row>
    <row r="6761" spans="1:10" x14ac:dyDescent="0.25">
      <c r="A6761" t="str">
        <f>IF(Tienda_3!$A1961="","","Tienda 3")</f>
        <v>Tienda 3</v>
      </c>
      <c r="B6761" t="str">
        <f>IF($A6761="","",Tienda_3!B1961)</f>
        <v>Artículos para el hogar</v>
      </c>
      <c r="C6761" t="str">
        <f>IF($A6761="","",Tienda_3!G1961)</f>
        <v>Cali</v>
      </c>
      <c r="D6761" t="str">
        <f>IF($A6761="","",Tienda_3!F1961)</f>
        <v>Blanca Ramirez</v>
      </c>
      <c r="E6761" t="str">
        <f>IF($A6761="","",Tienda_3!I1961)</f>
        <v>Nequi</v>
      </c>
      <c r="F6761">
        <f>IF($A6761="","",VALUE(RIGHT(Tienda_3!E1961,4)))</f>
        <v>2020</v>
      </c>
      <c r="G6761">
        <f>IF($A6761="","",Tienda_3!C1961)</f>
        <v>72000</v>
      </c>
      <c r="H6761">
        <f>IF($A6761="","",Tienda_3!D1961)</f>
        <v>2000</v>
      </c>
      <c r="I6761">
        <f>IF($A6761="","",Tienda_3!H1961)</f>
        <v>5</v>
      </c>
      <c r="J6761">
        <f>IF($A6761="",0,IF(AND(OR('Cuadro-de-mando'!$B$4="(Todas)",'Cuadro-de-mando'!$B$4=$A6761),OR('Cuadro-de-mando'!$E$4="(Todas)",'Cuadro-de-mando'!$E$4=$B6761),OR('Cuadro-de-mando'!$H$4="(Todas)",'Cuadro-de-mando'!$H$4=$C6761),OR('Cuadro-de-mando'!$K$4="(Todas)",'Cuadro-de-mando'!$K$4=$E6761),OR('Cuadro-de-mando'!$N$4="(Todos)",'Cuadro-de-mando'!$N$4=$F6761)),1,0))</f>
        <v>1</v>
      </c>
    </row>
    <row r="6762" spans="1:10" x14ac:dyDescent="0.25">
      <c r="A6762" t="str">
        <f>IF(Tienda_3!$A1962="","","Tienda 3")</f>
        <v>Tienda 3</v>
      </c>
      <c r="B6762" t="str">
        <f>IF($A6762="","",Tienda_3!B1962)</f>
        <v>Artículos para el hogar</v>
      </c>
      <c r="C6762" t="str">
        <f>IF($A6762="","",Tienda_3!G1962)</f>
        <v>Bogotá</v>
      </c>
      <c r="D6762" t="str">
        <f>IF($A6762="","",Tienda_3!F1962)</f>
        <v>Mariana Herrera</v>
      </c>
      <c r="E6762" t="str">
        <f>IF($A6762="","",Tienda_3!I1962)</f>
        <v>Tarjeta de crédito</v>
      </c>
      <c r="F6762">
        <f>IF($A6762="","",VALUE(RIGHT(Tienda_3!E1962,4)))</f>
        <v>2020</v>
      </c>
      <c r="G6762">
        <f>IF($A6762="","",Tienda_3!C1962)</f>
        <v>222100</v>
      </c>
      <c r="H6762">
        <f>IF($A6762="","",Tienda_3!D1962)</f>
        <v>12200</v>
      </c>
      <c r="I6762">
        <f>IF($A6762="","",Tienda_3!H1962)</f>
        <v>1</v>
      </c>
      <c r="J6762">
        <f>IF($A6762="",0,IF(AND(OR('Cuadro-de-mando'!$B$4="(Todas)",'Cuadro-de-mando'!$B$4=$A6762),OR('Cuadro-de-mando'!$E$4="(Todas)",'Cuadro-de-mando'!$E$4=$B6762),OR('Cuadro-de-mando'!$H$4="(Todas)",'Cuadro-de-mando'!$H$4=$C6762),OR('Cuadro-de-mando'!$K$4="(Todas)",'Cuadro-de-mando'!$K$4=$E6762),OR('Cuadro-de-mando'!$N$4="(Todos)",'Cuadro-de-mando'!$N$4=$F6762)),1,0))</f>
        <v>1</v>
      </c>
    </row>
    <row r="6763" spans="1:10" x14ac:dyDescent="0.25">
      <c r="A6763" t="str">
        <f>IF(Tienda_3!$A1963="","","Tienda 3")</f>
        <v>Tienda 3</v>
      </c>
      <c r="B6763" t="str">
        <f>IF($A6763="","",Tienda_3!B1963)</f>
        <v>Deportes y diversión</v>
      </c>
      <c r="C6763" t="str">
        <f>IF($A6763="","",Tienda_3!G1963)</f>
        <v>Bogotá</v>
      </c>
      <c r="D6763" t="str">
        <f>IF($A6763="","",Tienda_3!F1963)</f>
        <v>Camila Rivera</v>
      </c>
      <c r="E6763" t="str">
        <f>IF($A6763="","",Tienda_3!I1963)</f>
        <v>Tarjeta de crédito</v>
      </c>
      <c r="F6763">
        <f>IF($A6763="","",VALUE(RIGHT(Tienda_3!E1963,4)))</f>
        <v>2020</v>
      </c>
      <c r="G6763">
        <f>IF($A6763="","",Tienda_3!C1963)</f>
        <v>43000</v>
      </c>
      <c r="H6763">
        <f>IF($A6763="","",Tienda_3!D1963)</f>
        <v>0</v>
      </c>
      <c r="I6763">
        <f>IF($A6763="","",Tienda_3!H1963)</f>
        <v>5</v>
      </c>
      <c r="J6763">
        <f>IF($A6763="",0,IF(AND(OR('Cuadro-de-mando'!$B$4="(Todas)",'Cuadro-de-mando'!$B$4=$A6763),OR('Cuadro-de-mando'!$E$4="(Todas)",'Cuadro-de-mando'!$E$4=$B6763),OR('Cuadro-de-mando'!$H$4="(Todas)",'Cuadro-de-mando'!$H$4=$C6763),OR('Cuadro-de-mando'!$K$4="(Todas)",'Cuadro-de-mando'!$K$4=$E6763),OR('Cuadro-de-mando'!$N$4="(Todos)",'Cuadro-de-mando'!$N$4=$F6763)),1,0))</f>
        <v>1</v>
      </c>
    </row>
    <row r="6764" spans="1:10" x14ac:dyDescent="0.25">
      <c r="A6764" t="str">
        <f>IF(Tienda_3!$A1964="","","Tienda 3")</f>
        <v>Tienda 3</v>
      </c>
      <c r="B6764" t="str">
        <f>IF($A6764="","",Tienda_3!B1964)</f>
        <v>Artículos para el hogar</v>
      </c>
      <c r="C6764" t="str">
        <f>IF($A6764="","",Tienda_3!G1964)</f>
        <v>Bogotá</v>
      </c>
      <c r="D6764" t="str">
        <f>IF($A6764="","",Tienda_3!F1964)</f>
        <v>Blanca Ramirez</v>
      </c>
      <c r="E6764" t="str">
        <f>IF($A6764="","",Tienda_3!I1964)</f>
        <v>Nequi</v>
      </c>
      <c r="F6764">
        <f>IF($A6764="","",VALUE(RIGHT(Tienda_3!E1964,4)))</f>
        <v>2020</v>
      </c>
      <c r="G6764">
        <f>IF($A6764="","",Tienda_3!C1964)</f>
        <v>200000</v>
      </c>
      <c r="H6764">
        <f>IF($A6764="","",Tienda_3!D1964)</f>
        <v>8800</v>
      </c>
      <c r="I6764">
        <f>IF($A6764="","",Tienda_3!H1964)</f>
        <v>5</v>
      </c>
      <c r="J6764">
        <f>IF($A6764="",0,IF(AND(OR('Cuadro-de-mando'!$B$4="(Todas)",'Cuadro-de-mando'!$B$4=$A6764),OR('Cuadro-de-mando'!$E$4="(Todas)",'Cuadro-de-mando'!$E$4=$B6764),OR('Cuadro-de-mando'!$H$4="(Todas)",'Cuadro-de-mando'!$H$4=$C6764),OR('Cuadro-de-mando'!$K$4="(Todas)",'Cuadro-de-mando'!$K$4=$E6764),OR('Cuadro-de-mando'!$N$4="(Todos)",'Cuadro-de-mando'!$N$4=$F6764)),1,0))</f>
        <v>1</v>
      </c>
    </row>
    <row r="6765" spans="1:10" x14ac:dyDescent="0.25">
      <c r="A6765" t="str">
        <f>IF(Tienda_3!$A1965="","","Tienda 3")</f>
        <v>Tienda 3</v>
      </c>
      <c r="B6765" t="str">
        <f>IF($A6765="","",Tienda_3!B1965)</f>
        <v>Artículos para el hogar</v>
      </c>
      <c r="C6765" t="str">
        <f>IF($A6765="","",Tienda_3!G1965)</f>
        <v>Bogotá</v>
      </c>
      <c r="D6765" t="str">
        <f>IF($A6765="","",Tienda_3!F1965)</f>
        <v>Lucas Olivera</v>
      </c>
      <c r="E6765" t="str">
        <f>IF($A6765="","",Tienda_3!I1965)</f>
        <v>Nequi</v>
      </c>
      <c r="F6765">
        <f>IF($A6765="","",VALUE(RIGHT(Tienda_3!E1965,4)))</f>
        <v>2020</v>
      </c>
      <c r="G6765">
        <f>IF($A6765="","",Tienda_3!C1965)</f>
        <v>74900</v>
      </c>
      <c r="H6765">
        <f>IF($A6765="","",Tienda_3!D1965)</f>
        <v>5000</v>
      </c>
      <c r="I6765">
        <f>IF($A6765="","",Tienda_3!H1965)</f>
        <v>5</v>
      </c>
      <c r="J6765">
        <f>IF($A6765="",0,IF(AND(OR('Cuadro-de-mando'!$B$4="(Todas)",'Cuadro-de-mando'!$B$4=$A6765),OR('Cuadro-de-mando'!$E$4="(Todas)",'Cuadro-de-mando'!$E$4=$B6765),OR('Cuadro-de-mando'!$H$4="(Todas)",'Cuadro-de-mando'!$H$4=$C6765),OR('Cuadro-de-mando'!$K$4="(Todas)",'Cuadro-de-mando'!$K$4=$E6765),OR('Cuadro-de-mando'!$N$4="(Todos)",'Cuadro-de-mando'!$N$4=$F6765)),1,0))</f>
        <v>1</v>
      </c>
    </row>
    <row r="6766" spans="1:10" x14ac:dyDescent="0.25">
      <c r="A6766" t="str">
        <f>IF(Tienda_3!$A1966="","","Tienda 3")</f>
        <v>Tienda 3</v>
      </c>
      <c r="B6766" t="str">
        <f>IF($A6766="","",Tienda_3!B1966)</f>
        <v>Libros</v>
      </c>
      <c r="C6766" t="str">
        <f>IF($A6766="","",Tienda_3!G1966)</f>
        <v>Bogotá</v>
      </c>
      <c r="D6766" t="str">
        <f>IF($A6766="","",Tienda_3!F1966)</f>
        <v>Mariana Herrera</v>
      </c>
      <c r="E6766" t="str">
        <f>IF($A6766="","",Tienda_3!I1966)</f>
        <v>Tarjeta de crédito</v>
      </c>
      <c r="F6766">
        <f>IF($A6766="","",VALUE(RIGHT(Tienda_3!E1966,4)))</f>
        <v>2020</v>
      </c>
      <c r="G6766">
        <f>IF($A6766="","",Tienda_3!C1966)</f>
        <v>32900</v>
      </c>
      <c r="H6766">
        <f>IF($A6766="","",Tienda_3!D1966)</f>
        <v>0</v>
      </c>
      <c r="I6766">
        <f>IF($A6766="","",Tienda_3!H1966)</f>
        <v>5</v>
      </c>
      <c r="J6766">
        <f>IF($A6766="",0,IF(AND(OR('Cuadro-de-mando'!$B$4="(Todas)",'Cuadro-de-mando'!$B$4=$A6766),OR('Cuadro-de-mando'!$E$4="(Todas)",'Cuadro-de-mando'!$E$4=$B6766),OR('Cuadro-de-mando'!$H$4="(Todas)",'Cuadro-de-mando'!$H$4=$C6766),OR('Cuadro-de-mando'!$K$4="(Todas)",'Cuadro-de-mando'!$K$4=$E6766),OR('Cuadro-de-mando'!$N$4="(Todos)",'Cuadro-de-mando'!$N$4=$F6766)),1,0))</f>
        <v>1</v>
      </c>
    </row>
    <row r="6767" spans="1:10" x14ac:dyDescent="0.25">
      <c r="A6767" t="str">
        <f>IF(Tienda_3!$A1967="","","Tienda 3")</f>
        <v>Tienda 3</v>
      </c>
      <c r="B6767" t="str">
        <f>IF($A6767="","",Tienda_3!B1967)</f>
        <v>Muebles</v>
      </c>
      <c r="C6767" t="str">
        <f>IF($A6767="","",Tienda_3!G1967)</f>
        <v>Cali</v>
      </c>
      <c r="D6767" t="str">
        <f>IF($A6767="","",Tienda_3!F1967)</f>
        <v>Maria Alfonso</v>
      </c>
      <c r="E6767" t="str">
        <f>IF($A6767="","",Tienda_3!I1967)</f>
        <v>Tarjeta de crédito</v>
      </c>
      <c r="F6767">
        <f>IF($A6767="","",VALUE(RIGHT(Tienda_3!E1967,4)))</f>
        <v>2020</v>
      </c>
      <c r="G6767">
        <f>IF($A6767="","",Tienda_3!C1967)</f>
        <v>740100</v>
      </c>
      <c r="H6767">
        <f>IF($A6767="","",Tienda_3!D1967)</f>
        <v>42800</v>
      </c>
      <c r="I6767">
        <f>IF($A6767="","",Tienda_3!H1967)</f>
        <v>5</v>
      </c>
      <c r="J6767">
        <f>IF($A6767="",0,IF(AND(OR('Cuadro-de-mando'!$B$4="(Todas)",'Cuadro-de-mando'!$B$4=$A6767),OR('Cuadro-de-mando'!$E$4="(Todas)",'Cuadro-de-mando'!$E$4=$B6767),OR('Cuadro-de-mando'!$H$4="(Todas)",'Cuadro-de-mando'!$H$4=$C6767),OR('Cuadro-de-mando'!$K$4="(Todas)",'Cuadro-de-mando'!$K$4=$E6767),OR('Cuadro-de-mando'!$N$4="(Todos)",'Cuadro-de-mando'!$N$4=$F6767)),1,0))</f>
        <v>1</v>
      </c>
    </row>
    <row r="6768" spans="1:10" x14ac:dyDescent="0.25">
      <c r="A6768" t="str">
        <f>IF(Tienda_3!$A1968="","","Tienda 3")</f>
        <v>Tienda 3</v>
      </c>
      <c r="B6768" t="str">
        <f>IF($A6768="","",Tienda_3!B1968)</f>
        <v>Artículos para el hogar</v>
      </c>
      <c r="C6768" t="str">
        <f>IF($A6768="","",Tienda_3!G1968)</f>
        <v>Medellín</v>
      </c>
      <c r="D6768" t="str">
        <f>IF($A6768="","",Tienda_3!F1968)</f>
        <v>Blanca Ramirez</v>
      </c>
      <c r="E6768" t="str">
        <f>IF($A6768="","",Tienda_3!I1968)</f>
        <v>Cupón</v>
      </c>
      <c r="F6768">
        <f>IF($A6768="","",VALUE(RIGHT(Tienda_3!E1968,4)))</f>
        <v>2022</v>
      </c>
      <c r="G6768">
        <f>IF($A6768="","",Tienda_3!C1968)</f>
        <v>29400</v>
      </c>
      <c r="H6768">
        <f>IF($A6768="","",Tienda_3!D1968)</f>
        <v>2600</v>
      </c>
      <c r="I6768">
        <f>IF($A6768="","",Tienda_3!H1968)</f>
        <v>5</v>
      </c>
      <c r="J6768">
        <f>IF($A6768="",0,IF(AND(OR('Cuadro-de-mando'!$B$4="(Todas)",'Cuadro-de-mando'!$B$4=$A6768),OR('Cuadro-de-mando'!$E$4="(Todas)",'Cuadro-de-mando'!$E$4=$B6768),OR('Cuadro-de-mando'!$H$4="(Todas)",'Cuadro-de-mando'!$H$4=$C6768),OR('Cuadro-de-mando'!$K$4="(Todas)",'Cuadro-de-mando'!$K$4=$E6768),OR('Cuadro-de-mando'!$N$4="(Todos)",'Cuadro-de-mando'!$N$4=$F6768)),1,0))</f>
        <v>1</v>
      </c>
    </row>
    <row r="6769" spans="1:10" x14ac:dyDescent="0.25">
      <c r="A6769" t="str">
        <f>IF(Tienda_3!$A1969="","","Tienda 3")</f>
        <v>Tienda 3</v>
      </c>
      <c r="B6769" t="str">
        <f>IF($A6769="","",Tienda_3!B1969)</f>
        <v>Instrumentos musicales</v>
      </c>
      <c r="C6769" t="str">
        <f>IF($A6769="","",Tienda_3!G1969)</f>
        <v>Medellín</v>
      </c>
      <c r="D6769" t="str">
        <f>IF($A6769="","",Tienda_3!F1969)</f>
        <v>Juliana Costa</v>
      </c>
      <c r="E6769" t="str">
        <f>IF($A6769="","",Tienda_3!I1969)</f>
        <v>Tarjeta de crédito</v>
      </c>
      <c r="F6769">
        <f>IF($A6769="","",VALUE(RIGHT(Tienda_3!E1969,4)))</f>
        <v>2020</v>
      </c>
      <c r="G6769">
        <f>IF($A6769="","",Tienda_3!C1969)</f>
        <v>63400</v>
      </c>
      <c r="H6769">
        <f>IF($A6769="","",Tienda_3!D1969)</f>
        <v>1600</v>
      </c>
      <c r="I6769">
        <f>IF($A6769="","",Tienda_3!H1969)</f>
        <v>5</v>
      </c>
      <c r="J6769">
        <f>IF($A6769="",0,IF(AND(OR('Cuadro-de-mando'!$B$4="(Todas)",'Cuadro-de-mando'!$B$4=$A6769),OR('Cuadro-de-mando'!$E$4="(Todas)",'Cuadro-de-mando'!$E$4=$B6769),OR('Cuadro-de-mando'!$H$4="(Todas)",'Cuadro-de-mando'!$H$4=$C6769),OR('Cuadro-de-mando'!$K$4="(Todas)",'Cuadro-de-mando'!$K$4=$E6769),OR('Cuadro-de-mando'!$N$4="(Todos)",'Cuadro-de-mando'!$N$4=$F6769)),1,0))</f>
        <v>1</v>
      </c>
    </row>
    <row r="6770" spans="1:10" x14ac:dyDescent="0.25">
      <c r="A6770" t="str">
        <f>IF(Tienda_3!$A1970="","","Tienda 3")</f>
        <v>Tienda 3</v>
      </c>
      <c r="B6770" t="str">
        <f>IF($A6770="","",Tienda_3!B1970)</f>
        <v>Juguetes</v>
      </c>
      <c r="C6770" t="str">
        <f>IF($A6770="","",Tienda_3!G1970)</f>
        <v>Bogotá</v>
      </c>
      <c r="D6770" t="str">
        <f>IF($A6770="","",Tienda_3!F1970)</f>
        <v>Juan Fernandez</v>
      </c>
      <c r="E6770" t="str">
        <f>IF($A6770="","",Tienda_3!I1970)</f>
        <v>Tarjeta de crédito</v>
      </c>
      <c r="F6770">
        <f>IF($A6770="","",VALUE(RIGHT(Tienda_3!E1970,4)))</f>
        <v>2020</v>
      </c>
      <c r="G6770">
        <f>IF($A6770="","",Tienda_3!C1970)</f>
        <v>183200</v>
      </c>
      <c r="H6770">
        <f>IF($A6770="","",Tienda_3!D1970)</f>
        <v>10200</v>
      </c>
      <c r="I6770">
        <f>IF($A6770="","",Tienda_3!H1970)</f>
        <v>5</v>
      </c>
      <c r="J6770">
        <f>IF($A6770="",0,IF(AND(OR('Cuadro-de-mando'!$B$4="(Todas)",'Cuadro-de-mando'!$B$4=$A6770),OR('Cuadro-de-mando'!$E$4="(Todas)",'Cuadro-de-mando'!$E$4=$B6770),OR('Cuadro-de-mando'!$H$4="(Todas)",'Cuadro-de-mando'!$H$4=$C6770),OR('Cuadro-de-mando'!$K$4="(Todas)",'Cuadro-de-mando'!$K$4=$E6770),OR('Cuadro-de-mando'!$N$4="(Todos)",'Cuadro-de-mando'!$N$4=$F6770)),1,0))</f>
        <v>1</v>
      </c>
    </row>
    <row r="6771" spans="1:10" x14ac:dyDescent="0.25">
      <c r="A6771" t="str">
        <f>IF(Tienda_3!$A1971="","","Tienda 3")</f>
        <v>Tienda 3</v>
      </c>
      <c r="B6771" t="str">
        <f>IF($A6771="","",Tienda_3!B1971)</f>
        <v>Muebles</v>
      </c>
      <c r="C6771" t="str">
        <f>IF($A6771="","",Tienda_3!G1971)</f>
        <v>Medellín</v>
      </c>
      <c r="D6771" t="str">
        <f>IF($A6771="","",Tienda_3!F1971)</f>
        <v>Camila Rivera</v>
      </c>
      <c r="E6771" t="str">
        <f>IF($A6771="","",Tienda_3!I1971)</f>
        <v>Tarjeta de crédito</v>
      </c>
      <c r="F6771">
        <f>IF($A6771="","",VALUE(RIGHT(Tienda_3!E1971,4)))</f>
        <v>2021</v>
      </c>
      <c r="G6771">
        <f>IF($A6771="","",Tienda_3!C1971)</f>
        <v>409800</v>
      </c>
      <c r="H6771">
        <f>IF($A6771="","",Tienda_3!D1971)</f>
        <v>20000</v>
      </c>
      <c r="I6771">
        <f>IF($A6771="","",Tienda_3!H1971)</f>
        <v>5</v>
      </c>
      <c r="J6771">
        <f>IF($A6771="",0,IF(AND(OR('Cuadro-de-mando'!$B$4="(Todas)",'Cuadro-de-mando'!$B$4=$A6771),OR('Cuadro-de-mando'!$E$4="(Todas)",'Cuadro-de-mando'!$E$4=$B6771),OR('Cuadro-de-mando'!$H$4="(Todas)",'Cuadro-de-mando'!$H$4=$C6771),OR('Cuadro-de-mando'!$K$4="(Todas)",'Cuadro-de-mando'!$K$4=$E6771),OR('Cuadro-de-mando'!$N$4="(Todos)",'Cuadro-de-mando'!$N$4=$F6771)),1,0))</f>
        <v>1</v>
      </c>
    </row>
    <row r="6772" spans="1:10" x14ac:dyDescent="0.25">
      <c r="A6772" t="str">
        <f>IF(Tienda_3!$A1972="","","Tienda 3")</f>
        <v>Tienda 3</v>
      </c>
      <c r="B6772" t="str">
        <f>IF($A6772="","",Tienda_3!B1972)</f>
        <v>Deportes y diversión</v>
      </c>
      <c r="C6772" t="str">
        <f>IF($A6772="","",Tienda_3!G1972)</f>
        <v>Medellín</v>
      </c>
      <c r="D6772" t="str">
        <f>IF($A6772="","",Tienda_3!F1972)</f>
        <v>Juan Fernandez</v>
      </c>
      <c r="E6772" t="str">
        <f>IF($A6772="","",Tienda_3!I1972)</f>
        <v>Tarjeta de crédito</v>
      </c>
      <c r="F6772">
        <f>IF($A6772="","",VALUE(RIGHT(Tienda_3!E1972,4)))</f>
        <v>2020</v>
      </c>
      <c r="G6772">
        <f>IF($A6772="","",Tienda_3!C1972)</f>
        <v>294300</v>
      </c>
      <c r="H6772">
        <f>IF($A6772="","",Tienda_3!D1972)</f>
        <v>15900</v>
      </c>
      <c r="I6772">
        <f>IF($A6772="","",Tienda_3!H1972)</f>
        <v>1</v>
      </c>
      <c r="J6772">
        <f>IF($A6772="",0,IF(AND(OR('Cuadro-de-mando'!$B$4="(Todas)",'Cuadro-de-mando'!$B$4=$A6772),OR('Cuadro-de-mando'!$E$4="(Todas)",'Cuadro-de-mando'!$E$4=$B6772),OR('Cuadro-de-mando'!$H$4="(Todas)",'Cuadro-de-mando'!$H$4=$C6772),OR('Cuadro-de-mando'!$K$4="(Todas)",'Cuadro-de-mando'!$K$4=$E6772),OR('Cuadro-de-mando'!$N$4="(Todos)",'Cuadro-de-mando'!$N$4=$F6772)),1,0))</f>
        <v>1</v>
      </c>
    </row>
    <row r="6773" spans="1:10" x14ac:dyDescent="0.25">
      <c r="A6773" t="str">
        <f>IF(Tienda_3!$A1973="","","Tienda 3")</f>
        <v>Tienda 3</v>
      </c>
      <c r="B6773" t="str">
        <f>IF($A6773="","",Tienda_3!B1973)</f>
        <v>Muebles</v>
      </c>
      <c r="C6773" t="str">
        <f>IF($A6773="","",Tienda_3!G1973)</f>
        <v>Cali</v>
      </c>
      <c r="D6773" t="str">
        <f>IF($A6773="","",Tienda_3!F1973)</f>
        <v>Felipe Santos</v>
      </c>
      <c r="E6773" t="str">
        <f>IF($A6773="","",Tienda_3!I1973)</f>
        <v>Nequi</v>
      </c>
      <c r="F6773">
        <f>IF($A6773="","",VALUE(RIGHT(Tienda_3!E1973,4)))</f>
        <v>2021</v>
      </c>
      <c r="G6773">
        <f>IF($A6773="","",Tienda_3!C1973)</f>
        <v>501700</v>
      </c>
      <c r="H6773">
        <f>IF($A6773="","",Tienda_3!D1973)</f>
        <v>24900</v>
      </c>
      <c r="I6773">
        <f>IF($A6773="","",Tienda_3!H1973)</f>
        <v>4</v>
      </c>
      <c r="J6773">
        <f>IF($A6773="",0,IF(AND(OR('Cuadro-de-mando'!$B$4="(Todas)",'Cuadro-de-mando'!$B$4=$A6773),OR('Cuadro-de-mando'!$E$4="(Todas)",'Cuadro-de-mando'!$E$4=$B6773),OR('Cuadro-de-mando'!$H$4="(Todas)",'Cuadro-de-mando'!$H$4=$C6773),OR('Cuadro-de-mando'!$K$4="(Todas)",'Cuadro-de-mando'!$K$4=$E6773),OR('Cuadro-de-mando'!$N$4="(Todos)",'Cuadro-de-mando'!$N$4=$F6773)),1,0))</f>
        <v>1</v>
      </c>
    </row>
    <row r="6774" spans="1:10" x14ac:dyDescent="0.25">
      <c r="A6774" t="str">
        <f>IF(Tienda_3!$A1974="","","Tienda 3")</f>
        <v>Tienda 3</v>
      </c>
      <c r="B6774" t="str">
        <f>IF($A6774="","",Tienda_3!B1974)</f>
        <v>Muebles</v>
      </c>
      <c r="C6774" t="str">
        <f>IF($A6774="","",Tienda_3!G1974)</f>
        <v>Bogotá</v>
      </c>
      <c r="D6774" t="str">
        <f>IF($A6774="","",Tienda_3!F1974)</f>
        <v>Camila Rivera</v>
      </c>
      <c r="E6774" t="str">
        <f>IF($A6774="","",Tienda_3!I1974)</f>
        <v>Nequi</v>
      </c>
      <c r="F6774">
        <f>IF($A6774="","",VALUE(RIGHT(Tienda_3!E1974,4)))</f>
        <v>2020</v>
      </c>
      <c r="G6774">
        <f>IF($A6774="","",Tienda_3!C1974)</f>
        <v>327000</v>
      </c>
      <c r="H6774">
        <f>IF($A6774="","",Tienda_3!D1974)</f>
        <v>17800</v>
      </c>
      <c r="I6774">
        <f>IF($A6774="","",Tienda_3!H1974)</f>
        <v>4</v>
      </c>
      <c r="J6774">
        <f>IF($A6774="",0,IF(AND(OR('Cuadro-de-mando'!$B$4="(Todas)",'Cuadro-de-mando'!$B$4=$A6774),OR('Cuadro-de-mando'!$E$4="(Todas)",'Cuadro-de-mando'!$E$4=$B6774),OR('Cuadro-de-mando'!$H$4="(Todas)",'Cuadro-de-mando'!$H$4=$C6774),OR('Cuadro-de-mando'!$K$4="(Todas)",'Cuadro-de-mando'!$K$4=$E6774),OR('Cuadro-de-mando'!$N$4="(Todos)",'Cuadro-de-mando'!$N$4=$F6774)),1,0))</f>
        <v>1</v>
      </c>
    </row>
    <row r="6775" spans="1:10" x14ac:dyDescent="0.25">
      <c r="A6775" t="str">
        <f>IF(Tienda_3!$A1975="","","Tienda 3")</f>
        <v>Tienda 3</v>
      </c>
      <c r="B6775" t="str">
        <f>IF($A6775="","",Tienda_3!B1975)</f>
        <v>Deportes y diversión</v>
      </c>
      <c r="C6775" t="str">
        <f>IF($A6775="","",Tienda_3!G1975)</f>
        <v>Santa Marta</v>
      </c>
      <c r="D6775" t="str">
        <f>IF($A6775="","",Tienda_3!F1975)</f>
        <v>Izabela de León</v>
      </c>
      <c r="E6775" t="str">
        <f>IF($A6775="","",Tienda_3!I1975)</f>
        <v>Tarjeta de crédito</v>
      </c>
      <c r="F6775">
        <f>IF($A6775="","",VALUE(RIGHT(Tienda_3!E1975,4)))</f>
        <v>2022</v>
      </c>
      <c r="G6775">
        <f>IF($A6775="","",Tienda_3!C1975)</f>
        <v>11300</v>
      </c>
      <c r="H6775">
        <f>IF($A6775="","",Tienda_3!D1975)</f>
        <v>1000</v>
      </c>
      <c r="I6775">
        <f>IF($A6775="","",Tienda_3!H1975)</f>
        <v>1</v>
      </c>
      <c r="J6775">
        <f>IF($A6775="",0,IF(AND(OR('Cuadro-de-mando'!$B$4="(Todas)",'Cuadro-de-mando'!$B$4=$A6775),OR('Cuadro-de-mando'!$E$4="(Todas)",'Cuadro-de-mando'!$E$4=$B6775),OR('Cuadro-de-mando'!$H$4="(Todas)",'Cuadro-de-mando'!$H$4=$C6775),OR('Cuadro-de-mando'!$K$4="(Todas)",'Cuadro-de-mando'!$K$4=$E6775),OR('Cuadro-de-mando'!$N$4="(Todos)",'Cuadro-de-mando'!$N$4=$F6775)),1,0))</f>
        <v>1</v>
      </c>
    </row>
    <row r="6776" spans="1:10" x14ac:dyDescent="0.25">
      <c r="A6776" t="str">
        <f>IF(Tienda_3!$A1976="","","Tienda 3")</f>
        <v>Tienda 3</v>
      </c>
      <c r="B6776" t="str">
        <f>IF($A6776="","",Tienda_3!B1976)</f>
        <v>Instrumentos musicales</v>
      </c>
      <c r="C6776" t="str">
        <f>IF($A6776="","",Tienda_3!G1976)</f>
        <v>Bogotá</v>
      </c>
      <c r="D6776" t="str">
        <f>IF($A6776="","",Tienda_3!F1976)</f>
        <v>Camila Rivera</v>
      </c>
      <c r="E6776" t="str">
        <f>IF($A6776="","",Tienda_3!I1976)</f>
        <v>Tarjeta de crédito</v>
      </c>
      <c r="F6776">
        <f>IF($A6776="","",VALUE(RIGHT(Tienda_3!E1976,4)))</f>
        <v>2020</v>
      </c>
      <c r="G6776">
        <f>IF($A6776="","",Tienda_3!C1976)</f>
        <v>279100</v>
      </c>
      <c r="H6776">
        <f>IF($A6776="","",Tienda_3!D1976)</f>
        <v>13000</v>
      </c>
      <c r="I6776">
        <f>IF($A6776="","",Tienda_3!H1976)</f>
        <v>5</v>
      </c>
      <c r="J6776">
        <f>IF($A6776="",0,IF(AND(OR('Cuadro-de-mando'!$B$4="(Todas)",'Cuadro-de-mando'!$B$4=$A6776),OR('Cuadro-de-mando'!$E$4="(Todas)",'Cuadro-de-mando'!$E$4=$B6776),OR('Cuadro-de-mando'!$H$4="(Todas)",'Cuadro-de-mando'!$H$4=$C6776),OR('Cuadro-de-mando'!$K$4="(Todas)",'Cuadro-de-mando'!$K$4=$E6776),OR('Cuadro-de-mando'!$N$4="(Todos)",'Cuadro-de-mando'!$N$4=$F6776)),1,0))</f>
        <v>1</v>
      </c>
    </row>
    <row r="6777" spans="1:10" x14ac:dyDescent="0.25">
      <c r="A6777" t="str">
        <f>IF(Tienda_3!$A1977="","","Tienda 3")</f>
        <v>Tienda 3</v>
      </c>
      <c r="B6777" t="str">
        <f>IF($A6777="","",Tienda_3!B1977)</f>
        <v>Muebles</v>
      </c>
      <c r="C6777" t="str">
        <f>IF($A6777="","",Tienda_3!G1977)</f>
        <v>Pereira</v>
      </c>
      <c r="D6777" t="str">
        <f>IF($A6777="","",Tienda_3!F1977)</f>
        <v>Beatriz Morales</v>
      </c>
      <c r="E6777" t="str">
        <f>IF($A6777="","",Tienda_3!I1977)</f>
        <v>Nequi</v>
      </c>
      <c r="F6777">
        <f>IF($A6777="","",VALUE(RIGHT(Tienda_3!E1977,4)))</f>
        <v>2021</v>
      </c>
      <c r="G6777">
        <f>IF($A6777="","",Tienda_3!C1977)</f>
        <v>244800</v>
      </c>
      <c r="H6777">
        <f>IF($A6777="","",Tienda_3!D1977)</f>
        <v>20200</v>
      </c>
      <c r="I6777">
        <f>IF($A6777="","",Tienda_3!H1977)</f>
        <v>4</v>
      </c>
      <c r="J6777">
        <f>IF($A6777="",0,IF(AND(OR('Cuadro-de-mando'!$B$4="(Todas)",'Cuadro-de-mando'!$B$4=$A6777),OR('Cuadro-de-mando'!$E$4="(Todas)",'Cuadro-de-mando'!$E$4=$B6777),OR('Cuadro-de-mando'!$H$4="(Todas)",'Cuadro-de-mando'!$H$4=$C6777),OR('Cuadro-de-mando'!$K$4="(Todas)",'Cuadro-de-mando'!$K$4=$E6777),OR('Cuadro-de-mando'!$N$4="(Todos)",'Cuadro-de-mando'!$N$4=$F6777)),1,0))</f>
        <v>1</v>
      </c>
    </row>
    <row r="6778" spans="1:10" x14ac:dyDescent="0.25">
      <c r="A6778" t="str">
        <f>IF(Tienda_3!$A1978="","","Tienda 3")</f>
        <v>Tienda 3</v>
      </c>
      <c r="B6778" t="str">
        <f>IF($A6778="","",Tienda_3!B1978)</f>
        <v>Electrodomésticos</v>
      </c>
      <c r="C6778" t="str">
        <f>IF($A6778="","",Tienda_3!G1978)</f>
        <v>Bogotá</v>
      </c>
      <c r="D6778" t="str">
        <f>IF($A6778="","",Tienda_3!F1978)</f>
        <v>Maria Alfonso</v>
      </c>
      <c r="E6778" t="str">
        <f>IF($A6778="","",Tienda_3!I1978)</f>
        <v>Nequi</v>
      </c>
      <c r="F6778">
        <f>IF($A6778="","",VALUE(RIGHT(Tienda_3!E1978,4)))</f>
        <v>2021</v>
      </c>
      <c r="G6778">
        <f>IF($A6778="","",Tienda_3!C1978)</f>
        <v>2246100</v>
      </c>
      <c r="H6778">
        <f>IF($A6778="","",Tienda_3!D1978)</f>
        <v>119800</v>
      </c>
      <c r="I6778">
        <f>IF($A6778="","",Tienda_3!H1978)</f>
        <v>4</v>
      </c>
      <c r="J6778">
        <f>IF($A6778="",0,IF(AND(OR('Cuadro-de-mando'!$B$4="(Todas)",'Cuadro-de-mando'!$B$4=$A6778),OR('Cuadro-de-mando'!$E$4="(Todas)",'Cuadro-de-mando'!$E$4=$B6778),OR('Cuadro-de-mando'!$H$4="(Todas)",'Cuadro-de-mando'!$H$4=$C6778),OR('Cuadro-de-mando'!$K$4="(Todas)",'Cuadro-de-mando'!$K$4=$E6778),OR('Cuadro-de-mando'!$N$4="(Todos)",'Cuadro-de-mando'!$N$4=$F6778)),1,0))</f>
        <v>1</v>
      </c>
    </row>
    <row r="6779" spans="1:10" x14ac:dyDescent="0.25">
      <c r="A6779" t="str">
        <f>IF(Tienda_3!$A1979="","","Tienda 3")</f>
        <v>Tienda 3</v>
      </c>
      <c r="B6779" t="str">
        <f>IF($A6779="","",Tienda_3!B1979)</f>
        <v>Artículos para el hogar</v>
      </c>
      <c r="C6779" t="str">
        <f>IF($A6779="","",Tienda_3!G1979)</f>
        <v>Medellín</v>
      </c>
      <c r="D6779" t="str">
        <f>IF($A6779="","",Tienda_3!F1979)</f>
        <v>Maria Alfonso</v>
      </c>
      <c r="E6779" t="str">
        <f>IF($A6779="","",Tienda_3!I1979)</f>
        <v>Tarjeta de crédito</v>
      </c>
      <c r="F6779">
        <f>IF($A6779="","",VALUE(RIGHT(Tienda_3!E1979,4)))</f>
        <v>2020</v>
      </c>
      <c r="G6779">
        <f>IF($A6779="","",Tienda_3!C1979)</f>
        <v>83500</v>
      </c>
      <c r="H6779">
        <f>IF($A6779="","",Tienda_3!D1979)</f>
        <v>11300</v>
      </c>
      <c r="I6779">
        <f>IF($A6779="","",Tienda_3!H1979)</f>
        <v>4</v>
      </c>
      <c r="J6779">
        <f>IF($A6779="",0,IF(AND(OR('Cuadro-de-mando'!$B$4="(Todas)",'Cuadro-de-mando'!$B$4=$A6779),OR('Cuadro-de-mando'!$E$4="(Todas)",'Cuadro-de-mando'!$E$4=$B6779),OR('Cuadro-de-mando'!$H$4="(Todas)",'Cuadro-de-mando'!$H$4=$C6779),OR('Cuadro-de-mando'!$K$4="(Todas)",'Cuadro-de-mando'!$K$4=$E6779),OR('Cuadro-de-mando'!$N$4="(Todos)",'Cuadro-de-mando'!$N$4=$F6779)),1,0))</f>
        <v>1</v>
      </c>
    </row>
    <row r="6780" spans="1:10" x14ac:dyDescent="0.25">
      <c r="A6780" t="str">
        <f>IF(Tienda_3!$A1980="","","Tienda 3")</f>
        <v>Tienda 3</v>
      </c>
      <c r="B6780" t="str">
        <f>IF($A6780="","",Tienda_3!B1980)</f>
        <v>Libros</v>
      </c>
      <c r="C6780" t="str">
        <f>IF($A6780="","",Tienda_3!G1980)</f>
        <v>Bogotá</v>
      </c>
      <c r="D6780" t="str">
        <f>IF($A6780="","",Tienda_3!F1980)</f>
        <v>Rafael Acosta</v>
      </c>
      <c r="E6780" t="str">
        <f>IF($A6780="","",Tienda_3!I1980)</f>
        <v>Cupón</v>
      </c>
      <c r="F6780">
        <f>IF($A6780="","",VALUE(RIGHT(Tienda_3!E1980,4)))</f>
        <v>2021</v>
      </c>
      <c r="G6780">
        <f>IF($A6780="","",Tienda_3!C1980)</f>
        <v>32000</v>
      </c>
      <c r="H6780">
        <f>IF($A6780="","",Tienda_3!D1980)</f>
        <v>0</v>
      </c>
      <c r="I6780">
        <f>IF($A6780="","",Tienda_3!H1980)</f>
        <v>5</v>
      </c>
      <c r="J6780">
        <f>IF($A6780="",0,IF(AND(OR('Cuadro-de-mando'!$B$4="(Todas)",'Cuadro-de-mando'!$B$4=$A6780),OR('Cuadro-de-mando'!$E$4="(Todas)",'Cuadro-de-mando'!$E$4=$B6780),OR('Cuadro-de-mando'!$H$4="(Todas)",'Cuadro-de-mando'!$H$4=$C6780),OR('Cuadro-de-mando'!$K$4="(Todas)",'Cuadro-de-mando'!$K$4=$E6780),OR('Cuadro-de-mando'!$N$4="(Todos)",'Cuadro-de-mando'!$N$4=$F6780)),1,0))</f>
        <v>1</v>
      </c>
    </row>
    <row r="6781" spans="1:10" x14ac:dyDescent="0.25">
      <c r="A6781" t="str">
        <f>IF(Tienda_3!$A1981="","","Tienda 3")</f>
        <v>Tienda 3</v>
      </c>
      <c r="B6781" t="str">
        <f>IF($A6781="","",Tienda_3!B1981)</f>
        <v>Juguetes</v>
      </c>
      <c r="C6781" t="str">
        <f>IF($A6781="","",Tienda_3!G1981)</f>
        <v>Medellín</v>
      </c>
      <c r="D6781" t="str">
        <f>IF($A6781="","",Tienda_3!F1981)</f>
        <v>Blanca Ramirez</v>
      </c>
      <c r="E6781" t="str">
        <f>IF($A6781="","",Tienda_3!I1981)</f>
        <v>Tarjeta de crédito</v>
      </c>
      <c r="F6781">
        <f>IF($A6781="","",VALUE(RIGHT(Tienda_3!E1981,4)))</f>
        <v>2022</v>
      </c>
      <c r="G6781">
        <f>IF($A6781="","",Tienda_3!C1981)</f>
        <v>191200</v>
      </c>
      <c r="H6781">
        <f>IF($A6781="","",Tienda_3!D1981)</f>
        <v>10700</v>
      </c>
      <c r="I6781">
        <f>IF($A6781="","",Tienda_3!H1981)</f>
        <v>5</v>
      </c>
      <c r="J6781">
        <f>IF($A6781="",0,IF(AND(OR('Cuadro-de-mando'!$B$4="(Todas)",'Cuadro-de-mando'!$B$4=$A6781),OR('Cuadro-de-mando'!$E$4="(Todas)",'Cuadro-de-mando'!$E$4=$B6781),OR('Cuadro-de-mando'!$H$4="(Todas)",'Cuadro-de-mando'!$H$4=$C6781),OR('Cuadro-de-mando'!$K$4="(Todas)",'Cuadro-de-mando'!$K$4=$E6781),OR('Cuadro-de-mando'!$N$4="(Todos)",'Cuadro-de-mando'!$N$4=$F6781)),1,0))</f>
        <v>1</v>
      </c>
    </row>
    <row r="6782" spans="1:10" x14ac:dyDescent="0.25">
      <c r="A6782" t="str">
        <f>IF(Tienda_3!$A1982="","","Tienda 3")</f>
        <v>Tienda 3</v>
      </c>
      <c r="B6782" t="str">
        <f>IF($A6782="","",Tienda_3!B1982)</f>
        <v>Electrónicos</v>
      </c>
      <c r="C6782" t="str">
        <f>IF($A6782="","",Tienda_3!G1982)</f>
        <v>Manizales</v>
      </c>
      <c r="D6782" t="str">
        <f>IF($A6782="","",Tienda_3!F1982)</f>
        <v>Camila Rivera</v>
      </c>
      <c r="E6782" t="str">
        <f>IF($A6782="","",Tienda_3!I1982)</f>
        <v>Cupón</v>
      </c>
      <c r="F6782">
        <f>IF($A6782="","",VALUE(RIGHT(Tienda_3!E1982,4)))</f>
        <v>2021</v>
      </c>
      <c r="G6782">
        <f>IF($A6782="","",Tienda_3!C1982)</f>
        <v>1109500</v>
      </c>
      <c r="H6782">
        <f>IF($A6782="","",Tienda_3!D1982)</f>
        <v>57300</v>
      </c>
      <c r="I6782">
        <f>IF($A6782="","",Tienda_3!H1982)</f>
        <v>4</v>
      </c>
      <c r="J6782">
        <f>IF($A6782="",0,IF(AND(OR('Cuadro-de-mando'!$B$4="(Todas)",'Cuadro-de-mando'!$B$4=$A6782),OR('Cuadro-de-mando'!$E$4="(Todas)",'Cuadro-de-mando'!$E$4=$B6782),OR('Cuadro-de-mando'!$H$4="(Todas)",'Cuadro-de-mando'!$H$4=$C6782),OR('Cuadro-de-mando'!$K$4="(Todas)",'Cuadro-de-mando'!$K$4=$E6782),OR('Cuadro-de-mando'!$N$4="(Todos)",'Cuadro-de-mando'!$N$4=$F6782)),1,0))</f>
        <v>1</v>
      </c>
    </row>
    <row r="6783" spans="1:10" x14ac:dyDescent="0.25">
      <c r="A6783" t="str">
        <f>IF(Tienda_3!$A1983="","","Tienda 3")</f>
        <v>Tienda 3</v>
      </c>
      <c r="B6783" t="str">
        <f>IF($A6783="","",Tienda_3!B1983)</f>
        <v>Electrónicos</v>
      </c>
      <c r="C6783" t="str">
        <f>IF($A6783="","",Tienda_3!G1983)</f>
        <v>Cartagena</v>
      </c>
      <c r="D6783" t="str">
        <f>IF($A6783="","",Tienda_3!F1983)</f>
        <v>Ángel Rodriguez</v>
      </c>
      <c r="E6783" t="str">
        <f>IF($A6783="","",Tienda_3!I1983)</f>
        <v>Tarjeta de crédito</v>
      </c>
      <c r="F6783">
        <f>IF($A6783="","",VALUE(RIGHT(Tienda_3!E1983,4)))</f>
        <v>2021</v>
      </c>
      <c r="G6783">
        <f>IF($A6783="","",Tienda_3!C1983)</f>
        <v>1440300</v>
      </c>
      <c r="H6783">
        <f>IF($A6783="","",Tienda_3!D1983)</f>
        <v>77200</v>
      </c>
      <c r="I6783">
        <f>IF($A6783="","",Tienda_3!H1983)</f>
        <v>5</v>
      </c>
      <c r="J6783">
        <f>IF($A6783="",0,IF(AND(OR('Cuadro-de-mando'!$B$4="(Todas)",'Cuadro-de-mando'!$B$4=$A6783),OR('Cuadro-de-mando'!$E$4="(Todas)",'Cuadro-de-mando'!$E$4=$B6783),OR('Cuadro-de-mando'!$H$4="(Todas)",'Cuadro-de-mando'!$H$4=$C6783),OR('Cuadro-de-mando'!$K$4="(Todas)",'Cuadro-de-mando'!$K$4=$E6783),OR('Cuadro-de-mando'!$N$4="(Todos)",'Cuadro-de-mando'!$N$4=$F6783)),1,0))</f>
        <v>1</v>
      </c>
    </row>
    <row r="6784" spans="1:10" x14ac:dyDescent="0.25">
      <c r="A6784" t="str">
        <f>IF(Tienda_3!$A1984="","","Tienda 3")</f>
        <v>Tienda 3</v>
      </c>
      <c r="B6784" t="str">
        <f>IF($A6784="","",Tienda_3!B1984)</f>
        <v>Muebles</v>
      </c>
      <c r="C6784" t="str">
        <f>IF($A6784="","",Tienda_3!G1984)</f>
        <v>Pereira</v>
      </c>
      <c r="D6784" t="str">
        <f>IF($A6784="","",Tienda_3!F1984)</f>
        <v>Rafael Acosta</v>
      </c>
      <c r="E6784" t="str">
        <f>IF($A6784="","",Tienda_3!I1984)</f>
        <v>Tarjeta de crédito</v>
      </c>
      <c r="F6784">
        <f>IF($A6784="","",VALUE(RIGHT(Tienda_3!E1984,4)))</f>
        <v>2022</v>
      </c>
      <c r="G6784">
        <f>IF($A6784="","",Tienda_3!C1984)</f>
        <v>158700</v>
      </c>
      <c r="H6784">
        <f>IF($A6784="","",Tienda_3!D1984)</f>
        <v>16300</v>
      </c>
      <c r="I6784">
        <f>IF($A6784="","",Tienda_3!H1984)</f>
        <v>4</v>
      </c>
      <c r="J6784">
        <f>IF($A6784="",0,IF(AND(OR('Cuadro-de-mando'!$B$4="(Todas)",'Cuadro-de-mando'!$B$4=$A6784),OR('Cuadro-de-mando'!$E$4="(Todas)",'Cuadro-de-mando'!$E$4=$B6784),OR('Cuadro-de-mando'!$H$4="(Todas)",'Cuadro-de-mando'!$H$4=$C6784),OR('Cuadro-de-mando'!$K$4="(Todas)",'Cuadro-de-mando'!$K$4=$E6784),OR('Cuadro-de-mando'!$N$4="(Todos)",'Cuadro-de-mando'!$N$4=$F6784)),1,0))</f>
        <v>1</v>
      </c>
    </row>
    <row r="6785" spans="1:10" x14ac:dyDescent="0.25">
      <c r="A6785" t="str">
        <f>IF(Tienda_3!$A1985="","","Tienda 3")</f>
        <v>Tienda 3</v>
      </c>
      <c r="B6785" t="str">
        <f>IF($A6785="","",Tienda_3!B1985)</f>
        <v>Juguetes</v>
      </c>
      <c r="C6785" t="str">
        <f>IF($A6785="","",Tienda_3!G1985)</f>
        <v>Cali</v>
      </c>
      <c r="D6785" t="str">
        <f>IF($A6785="","",Tienda_3!F1985)</f>
        <v>Beatriz Morales</v>
      </c>
      <c r="E6785" t="str">
        <f>IF($A6785="","",Tienda_3!I1985)</f>
        <v>Tarjeta de crédito</v>
      </c>
      <c r="F6785">
        <f>IF($A6785="","",VALUE(RIGHT(Tienda_3!E1985,4)))</f>
        <v>2020</v>
      </c>
      <c r="G6785">
        <f>IF($A6785="","",Tienda_3!C1985)</f>
        <v>20700</v>
      </c>
      <c r="H6785">
        <f>IF($A6785="","",Tienda_3!D1985)</f>
        <v>1500</v>
      </c>
      <c r="I6785">
        <f>IF($A6785="","",Tienda_3!H1985)</f>
        <v>5</v>
      </c>
      <c r="J6785">
        <f>IF($A6785="",0,IF(AND(OR('Cuadro-de-mando'!$B$4="(Todas)",'Cuadro-de-mando'!$B$4=$A6785),OR('Cuadro-de-mando'!$E$4="(Todas)",'Cuadro-de-mando'!$E$4=$B6785),OR('Cuadro-de-mando'!$H$4="(Todas)",'Cuadro-de-mando'!$H$4=$C6785),OR('Cuadro-de-mando'!$K$4="(Todas)",'Cuadro-de-mando'!$K$4=$E6785),OR('Cuadro-de-mando'!$N$4="(Todos)",'Cuadro-de-mando'!$N$4=$F6785)),1,0))</f>
        <v>1</v>
      </c>
    </row>
    <row r="6786" spans="1:10" x14ac:dyDescent="0.25">
      <c r="A6786" t="str">
        <f>IF(Tienda_3!$A1986="","","Tienda 3")</f>
        <v>Tienda 3</v>
      </c>
      <c r="B6786" t="str">
        <f>IF($A6786="","",Tienda_3!B1986)</f>
        <v>Deportes y diversión</v>
      </c>
      <c r="C6786" t="str">
        <f>IF($A6786="","",Tienda_3!G1986)</f>
        <v>Bogotá</v>
      </c>
      <c r="D6786" t="str">
        <f>IF($A6786="","",Tienda_3!F1986)</f>
        <v>Maria Alfonso</v>
      </c>
      <c r="E6786" t="str">
        <f>IF($A6786="","",Tienda_3!I1986)</f>
        <v>Tarjeta de crédito</v>
      </c>
      <c r="F6786">
        <f>IF($A6786="","",VALUE(RIGHT(Tienda_3!E1986,4)))</f>
        <v>2021</v>
      </c>
      <c r="G6786">
        <f>IF($A6786="","",Tienda_3!C1986)</f>
        <v>65900</v>
      </c>
      <c r="H6786">
        <f>IF($A6786="","",Tienda_3!D1986)</f>
        <v>1700</v>
      </c>
      <c r="I6786">
        <f>IF($A6786="","",Tienda_3!H1986)</f>
        <v>5</v>
      </c>
      <c r="J6786">
        <f>IF($A6786="",0,IF(AND(OR('Cuadro-de-mando'!$B$4="(Todas)",'Cuadro-de-mando'!$B$4=$A6786),OR('Cuadro-de-mando'!$E$4="(Todas)",'Cuadro-de-mando'!$E$4=$B6786),OR('Cuadro-de-mando'!$H$4="(Todas)",'Cuadro-de-mando'!$H$4=$C6786),OR('Cuadro-de-mando'!$K$4="(Todas)",'Cuadro-de-mando'!$K$4=$E6786),OR('Cuadro-de-mando'!$N$4="(Todos)",'Cuadro-de-mando'!$N$4=$F6786)),1,0))</f>
        <v>1</v>
      </c>
    </row>
    <row r="6787" spans="1:10" x14ac:dyDescent="0.25">
      <c r="A6787" t="str">
        <f>IF(Tienda_3!$A1987="","","Tienda 3")</f>
        <v>Tienda 3</v>
      </c>
      <c r="B6787" t="str">
        <f>IF($A6787="","",Tienda_3!B1987)</f>
        <v>Electrónicos</v>
      </c>
      <c r="C6787" t="str">
        <f>IF($A6787="","",Tienda_3!G1987)</f>
        <v>Cali</v>
      </c>
      <c r="D6787" t="str">
        <f>IF($A6787="","",Tienda_3!F1987)</f>
        <v>Maria Alfonso</v>
      </c>
      <c r="E6787" t="str">
        <f>IF($A6787="","",Tienda_3!I1987)</f>
        <v>Tarjeta de crédito</v>
      </c>
      <c r="F6787">
        <f>IF($A6787="","",VALUE(RIGHT(Tienda_3!E1987,4)))</f>
        <v>2021</v>
      </c>
      <c r="G6787">
        <f>IF($A6787="","",Tienda_3!C1987)</f>
        <v>1670900</v>
      </c>
      <c r="H6787">
        <f>IF($A6787="","",Tienda_3!D1987)</f>
        <v>89500</v>
      </c>
      <c r="I6787">
        <f>IF($A6787="","",Tienda_3!H1987)</f>
        <v>1</v>
      </c>
      <c r="J6787">
        <f>IF($A6787="",0,IF(AND(OR('Cuadro-de-mando'!$B$4="(Todas)",'Cuadro-de-mando'!$B$4=$A6787),OR('Cuadro-de-mando'!$E$4="(Todas)",'Cuadro-de-mando'!$E$4=$B6787),OR('Cuadro-de-mando'!$H$4="(Todas)",'Cuadro-de-mando'!$H$4=$C6787),OR('Cuadro-de-mando'!$K$4="(Todas)",'Cuadro-de-mando'!$K$4=$E6787),OR('Cuadro-de-mando'!$N$4="(Todos)",'Cuadro-de-mando'!$N$4=$F6787)),1,0))</f>
        <v>1</v>
      </c>
    </row>
    <row r="6788" spans="1:10" x14ac:dyDescent="0.25">
      <c r="A6788" t="str">
        <f>IF(Tienda_3!$A1988="","","Tienda 3")</f>
        <v>Tienda 3</v>
      </c>
      <c r="B6788" t="str">
        <f>IF($A6788="","",Tienda_3!B1988)</f>
        <v>Electrónicos</v>
      </c>
      <c r="C6788" t="str">
        <f>IF($A6788="","",Tienda_3!G1988)</f>
        <v>Cali</v>
      </c>
      <c r="D6788" t="str">
        <f>IF($A6788="","",Tienda_3!F1988)</f>
        <v>Blanca Ramirez</v>
      </c>
      <c r="E6788" t="str">
        <f>IF($A6788="","",Tienda_3!I1988)</f>
        <v>Tarjeta de crédito</v>
      </c>
      <c r="F6788">
        <f>IF($A6788="","",VALUE(RIGHT(Tienda_3!E1988,4)))</f>
        <v>2020</v>
      </c>
      <c r="G6788">
        <f>IF($A6788="","",Tienda_3!C1988)</f>
        <v>1213100</v>
      </c>
      <c r="H6788">
        <f>IF($A6788="","",Tienda_3!D1988)</f>
        <v>65000</v>
      </c>
      <c r="I6788">
        <f>IF($A6788="","",Tienda_3!H1988)</f>
        <v>5</v>
      </c>
      <c r="J6788">
        <f>IF($A6788="",0,IF(AND(OR('Cuadro-de-mando'!$B$4="(Todas)",'Cuadro-de-mando'!$B$4=$A6788),OR('Cuadro-de-mando'!$E$4="(Todas)",'Cuadro-de-mando'!$E$4=$B6788),OR('Cuadro-de-mando'!$H$4="(Todas)",'Cuadro-de-mando'!$H$4=$C6788),OR('Cuadro-de-mando'!$K$4="(Todas)",'Cuadro-de-mando'!$K$4=$E6788),OR('Cuadro-de-mando'!$N$4="(Todos)",'Cuadro-de-mando'!$N$4=$F6788)),1,0))</f>
        <v>1</v>
      </c>
    </row>
    <row r="6789" spans="1:10" x14ac:dyDescent="0.25">
      <c r="A6789" t="str">
        <f>IF(Tienda_3!$A1989="","","Tienda 3")</f>
        <v>Tienda 3</v>
      </c>
      <c r="B6789" t="str">
        <f>IF($A6789="","",Tienda_3!B1989)</f>
        <v>Electrónicos</v>
      </c>
      <c r="C6789" t="str">
        <f>IF($A6789="","",Tienda_3!G1989)</f>
        <v>Cartagena</v>
      </c>
      <c r="D6789" t="str">
        <f>IF($A6789="","",Tienda_3!F1989)</f>
        <v>Rafael Acosta</v>
      </c>
      <c r="E6789" t="str">
        <f>IF($A6789="","",Tienda_3!I1989)</f>
        <v>Tarjeta de crédito</v>
      </c>
      <c r="F6789">
        <f>IF($A6789="","",VALUE(RIGHT(Tienda_3!E1989,4)))</f>
        <v>2022</v>
      </c>
      <c r="G6789">
        <f>IF($A6789="","",Tienda_3!C1989)</f>
        <v>191100</v>
      </c>
      <c r="H6789">
        <f>IF($A6789="","",Tienda_3!D1989)</f>
        <v>10600</v>
      </c>
      <c r="I6789">
        <f>IF($A6789="","",Tienda_3!H1989)</f>
        <v>4</v>
      </c>
      <c r="J6789">
        <f>IF($A6789="",0,IF(AND(OR('Cuadro-de-mando'!$B$4="(Todas)",'Cuadro-de-mando'!$B$4=$A6789),OR('Cuadro-de-mando'!$E$4="(Todas)",'Cuadro-de-mando'!$E$4=$B6789),OR('Cuadro-de-mando'!$H$4="(Todas)",'Cuadro-de-mando'!$H$4=$C6789),OR('Cuadro-de-mando'!$K$4="(Todas)",'Cuadro-de-mando'!$K$4=$E6789),OR('Cuadro-de-mando'!$N$4="(Todos)",'Cuadro-de-mando'!$N$4=$F6789)),1,0))</f>
        <v>1</v>
      </c>
    </row>
    <row r="6790" spans="1:10" x14ac:dyDescent="0.25">
      <c r="A6790" t="str">
        <f>IF(Tienda_3!$A1990="","","Tienda 3")</f>
        <v>Tienda 3</v>
      </c>
      <c r="B6790" t="str">
        <f>IF($A6790="","",Tienda_3!B1990)</f>
        <v>Deportes y diversión</v>
      </c>
      <c r="C6790" t="str">
        <f>IF($A6790="","",Tienda_3!G1990)</f>
        <v>Medellín</v>
      </c>
      <c r="D6790" t="str">
        <f>IF($A6790="","",Tienda_3!F1990)</f>
        <v>Lucas Olivera</v>
      </c>
      <c r="E6790" t="str">
        <f>IF($A6790="","",Tienda_3!I1990)</f>
        <v>Cupón</v>
      </c>
      <c r="F6790">
        <f>IF($A6790="","",VALUE(RIGHT(Tienda_3!E1990,4)))</f>
        <v>2021</v>
      </c>
      <c r="G6790">
        <f>IF($A6790="","",Tienda_3!C1990)</f>
        <v>92400</v>
      </c>
      <c r="H6790">
        <f>IF($A6790="","",Tienda_3!D1990)</f>
        <v>10600</v>
      </c>
      <c r="I6790">
        <f>IF($A6790="","",Tienda_3!H1990)</f>
        <v>5</v>
      </c>
      <c r="J6790">
        <f>IF($A6790="",0,IF(AND(OR('Cuadro-de-mando'!$B$4="(Todas)",'Cuadro-de-mando'!$B$4=$A6790),OR('Cuadro-de-mando'!$E$4="(Todas)",'Cuadro-de-mando'!$E$4=$B6790),OR('Cuadro-de-mando'!$H$4="(Todas)",'Cuadro-de-mando'!$H$4=$C6790),OR('Cuadro-de-mando'!$K$4="(Todas)",'Cuadro-de-mando'!$K$4=$E6790),OR('Cuadro-de-mando'!$N$4="(Todos)",'Cuadro-de-mando'!$N$4=$F6790)),1,0))</f>
        <v>1</v>
      </c>
    </row>
    <row r="6791" spans="1:10" x14ac:dyDescent="0.25">
      <c r="A6791" t="str">
        <f>IF(Tienda_3!$A1991="","","Tienda 3")</f>
        <v>Tienda 3</v>
      </c>
      <c r="B6791" t="str">
        <f>IF($A6791="","",Tienda_3!B1991)</f>
        <v>Muebles</v>
      </c>
      <c r="C6791" t="str">
        <f>IF($A6791="","",Tienda_3!G1991)</f>
        <v>Cali</v>
      </c>
      <c r="D6791" t="str">
        <f>IF($A6791="","",Tienda_3!F1991)</f>
        <v>Mariana Herrera</v>
      </c>
      <c r="E6791" t="str">
        <f>IF($A6791="","",Tienda_3!I1991)</f>
        <v>Tarjeta de crédito</v>
      </c>
      <c r="F6791">
        <f>IF($A6791="","",VALUE(RIGHT(Tienda_3!E1991,4)))</f>
        <v>2023</v>
      </c>
      <c r="G6791">
        <f>IF($A6791="","",Tienda_3!C1991)</f>
        <v>142100</v>
      </c>
      <c r="H6791">
        <f>IF($A6791="","",Tienda_3!D1991)</f>
        <v>12300</v>
      </c>
      <c r="I6791">
        <f>IF($A6791="","",Tienda_3!H1991)</f>
        <v>4</v>
      </c>
      <c r="J6791">
        <f>IF($A6791="",0,IF(AND(OR('Cuadro-de-mando'!$B$4="(Todas)",'Cuadro-de-mando'!$B$4=$A6791),OR('Cuadro-de-mando'!$E$4="(Todas)",'Cuadro-de-mando'!$E$4=$B6791),OR('Cuadro-de-mando'!$H$4="(Todas)",'Cuadro-de-mando'!$H$4=$C6791),OR('Cuadro-de-mando'!$K$4="(Todas)",'Cuadro-de-mando'!$K$4=$E6791),OR('Cuadro-de-mando'!$N$4="(Todos)",'Cuadro-de-mando'!$N$4=$F6791)),1,0))</f>
        <v>1</v>
      </c>
    </row>
    <row r="6792" spans="1:10" x14ac:dyDescent="0.25">
      <c r="A6792" t="str">
        <f>IF(Tienda_3!$A1992="","","Tienda 3")</f>
        <v>Tienda 3</v>
      </c>
      <c r="B6792" t="str">
        <f>IF($A6792="","",Tienda_3!B1992)</f>
        <v>Libros</v>
      </c>
      <c r="C6792" t="str">
        <f>IF($A6792="","",Tienda_3!G1992)</f>
        <v>Bogotá</v>
      </c>
      <c r="D6792" t="str">
        <f>IF($A6792="","",Tienda_3!F1992)</f>
        <v>Izabela de León</v>
      </c>
      <c r="E6792" t="str">
        <f>IF($A6792="","",Tienda_3!I1992)</f>
        <v>Tarjeta de crédito</v>
      </c>
      <c r="F6792">
        <f>IF($A6792="","",VALUE(RIGHT(Tienda_3!E1992,4)))</f>
        <v>2022</v>
      </c>
      <c r="G6792">
        <f>IF($A6792="","",Tienda_3!C1992)</f>
        <v>63400</v>
      </c>
      <c r="H6792">
        <f>IF($A6792="","",Tienda_3!D1992)</f>
        <v>3800</v>
      </c>
      <c r="I6792">
        <f>IF($A6792="","",Tienda_3!H1992)</f>
        <v>1</v>
      </c>
      <c r="J6792">
        <f>IF($A6792="",0,IF(AND(OR('Cuadro-de-mando'!$B$4="(Todas)",'Cuadro-de-mando'!$B$4=$A6792),OR('Cuadro-de-mando'!$E$4="(Todas)",'Cuadro-de-mando'!$E$4=$B6792),OR('Cuadro-de-mando'!$H$4="(Todas)",'Cuadro-de-mando'!$H$4=$C6792),OR('Cuadro-de-mando'!$K$4="(Todas)",'Cuadro-de-mando'!$K$4=$E6792),OR('Cuadro-de-mando'!$N$4="(Todos)",'Cuadro-de-mando'!$N$4=$F6792)),1,0))</f>
        <v>1</v>
      </c>
    </row>
    <row r="6793" spans="1:10" x14ac:dyDescent="0.25">
      <c r="A6793" t="str">
        <f>IF(Tienda_3!$A1993="","","Tienda 3")</f>
        <v>Tienda 3</v>
      </c>
      <c r="B6793" t="str">
        <f>IF($A6793="","",Tienda_3!B1993)</f>
        <v>Electrónicos</v>
      </c>
      <c r="C6793" t="str">
        <f>IF($A6793="","",Tienda_3!G1993)</f>
        <v>Cali</v>
      </c>
      <c r="D6793" t="str">
        <f>IF($A6793="","",Tienda_3!F1993)</f>
        <v>Blanca Ramirez</v>
      </c>
      <c r="E6793" t="str">
        <f>IF($A6793="","",Tienda_3!I1993)</f>
        <v>Tarjeta de crédito</v>
      </c>
      <c r="F6793">
        <f>IF($A6793="","",VALUE(RIGHT(Tienda_3!E1993,4)))</f>
        <v>2021</v>
      </c>
      <c r="G6793">
        <f>IF($A6793="","",Tienda_3!C1993)</f>
        <v>869800</v>
      </c>
      <c r="H6793">
        <f>IF($A6793="","",Tienda_3!D1993)</f>
        <v>44500</v>
      </c>
      <c r="I6793">
        <f>IF($A6793="","",Tienda_3!H1993)</f>
        <v>1</v>
      </c>
      <c r="J6793">
        <f>IF($A6793="",0,IF(AND(OR('Cuadro-de-mando'!$B$4="(Todas)",'Cuadro-de-mando'!$B$4=$A6793),OR('Cuadro-de-mando'!$E$4="(Todas)",'Cuadro-de-mando'!$E$4=$B6793),OR('Cuadro-de-mando'!$H$4="(Todas)",'Cuadro-de-mando'!$H$4=$C6793),OR('Cuadro-de-mando'!$K$4="(Todas)",'Cuadro-de-mando'!$K$4=$E6793),OR('Cuadro-de-mando'!$N$4="(Todos)",'Cuadro-de-mando'!$N$4=$F6793)),1,0))</f>
        <v>1</v>
      </c>
    </row>
    <row r="6794" spans="1:10" x14ac:dyDescent="0.25">
      <c r="A6794" t="str">
        <f>IF(Tienda_3!$A1994="","","Tienda 3")</f>
        <v>Tienda 3</v>
      </c>
      <c r="B6794" t="str">
        <f>IF($A6794="","",Tienda_3!B1994)</f>
        <v>Deportes y diversión</v>
      </c>
      <c r="C6794" t="str">
        <f>IF($A6794="","",Tienda_3!G1994)</f>
        <v>Medellín</v>
      </c>
      <c r="D6794" t="str">
        <f>IF($A6794="","",Tienda_3!F1994)</f>
        <v>Lucas Olivera</v>
      </c>
      <c r="E6794" t="str">
        <f>IF($A6794="","",Tienda_3!I1994)</f>
        <v>Tarjeta de crédito</v>
      </c>
      <c r="F6794">
        <f>IF($A6794="","",VALUE(RIGHT(Tienda_3!E1994,4)))</f>
        <v>2022</v>
      </c>
      <c r="G6794">
        <f>IF($A6794="","",Tienda_3!C1994)</f>
        <v>52400</v>
      </c>
      <c r="H6794">
        <f>IF($A6794="","",Tienda_3!D1994)</f>
        <v>1000</v>
      </c>
      <c r="I6794">
        <f>IF($A6794="","",Tienda_3!H1994)</f>
        <v>3</v>
      </c>
      <c r="J6794">
        <f>IF($A6794="",0,IF(AND(OR('Cuadro-de-mando'!$B$4="(Todas)",'Cuadro-de-mando'!$B$4=$A6794),OR('Cuadro-de-mando'!$E$4="(Todas)",'Cuadro-de-mando'!$E$4=$B6794),OR('Cuadro-de-mando'!$H$4="(Todas)",'Cuadro-de-mando'!$H$4=$C6794),OR('Cuadro-de-mando'!$K$4="(Todas)",'Cuadro-de-mando'!$K$4=$E6794),OR('Cuadro-de-mando'!$N$4="(Todos)",'Cuadro-de-mando'!$N$4=$F6794)),1,0))</f>
        <v>1</v>
      </c>
    </row>
    <row r="6795" spans="1:10" x14ac:dyDescent="0.25">
      <c r="A6795" t="str">
        <f>IF(Tienda_3!$A1995="","","Tienda 3")</f>
        <v>Tienda 3</v>
      </c>
      <c r="B6795" t="str">
        <f>IF($A6795="","",Tienda_3!B1995)</f>
        <v>Muebles</v>
      </c>
      <c r="C6795" t="str">
        <f>IF($A6795="","",Tienda_3!G1995)</f>
        <v>Bogotá</v>
      </c>
      <c r="D6795" t="str">
        <f>IF($A6795="","",Tienda_3!F1995)</f>
        <v>Maria Alfonso</v>
      </c>
      <c r="E6795" t="str">
        <f>IF($A6795="","",Tienda_3!I1995)</f>
        <v>Tarjeta de crédito</v>
      </c>
      <c r="F6795">
        <f>IF($A6795="","",VALUE(RIGHT(Tienda_3!E1995,4)))</f>
        <v>2020</v>
      </c>
      <c r="G6795">
        <f>IF($A6795="","",Tienda_3!C1995)</f>
        <v>525000</v>
      </c>
      <c r="H6795">
        <f>IF($A6795="","",Tienda_3!D1995)</f>
        <v>26100</v>
      </c>
      <c r="I6795">
        <f>IF($A6795="","",Tienda_3!H1995)</f>
        <v>5</v>
      </c>
      <c r="J6795">
        <f>IF($A6795="",0,IF(AND(OR('Cuadro-de-mando'!$B$4="(Todas)",'Cuadro-de-mando'!$B$4=$A6795),OR('Cuadro-de-mando'!$E$4="(Todas)",'Cuadro-de-mando'!$E$4=$B6795),OR('Cuadro-de-mando'!$H$4="(Todas)",'Cuadro-de-mando'!$H$4=$C6795),OR('Cuadro-de-mando'!$K$4="(Todas)",'Cuadro-de-mando'!$K$4=$E6795),OR('Cuadro-de-mando'!$N$4="(Todos)",'Cuadro-de-mando'!$N$4=$F6795)),1,0))</f>
        <v>1</v>
      </c>
    </row>
    <row r="6796" spans="1:10" x14ac:dyDescent="0.25">
      <c r="A6796" t="str">
        <f>IF(Tienda_3!$A1996="","","Tienda 3")</f>
        <v>Tienda 3</v>
      </c>
      <c r="B6796" t="str">
        <f>IF($A6796="","",Tienda_3!B1996)</f>
        <v>Electrónicos</v>
      </c>
      <c r="C6796" t="str">
        <f>IF($A6796="","",Tienda_3!G1996)</f>
        <v>Bogotá</v>
      </c>
      <c r="D6796" t="str">
        <f>IF($A6796="","",Tienda_3!F1996)</f>
        <v>Ángel Rodriguez</v>
      </c>
      <c r="E6796" t="str">
        <f>IF($A6796="","",Tienda_3!I1996)</f>
        <v>Tarjeta de crédito</v>
      </c>
      <c r="F6796">
        <f>IF($A6796="","",VALUE(RIGHT(Tienda_3!E1996,4)))</f>
        <v>2020</v>
      </c>
      <c r="G6796">
        <f>IF($A6796="","",Tienda_3!C1996)</f>
        <v>183500</v>
      </c>
      <c r="H6796">
        <f>IF($A6796="","",Tienda_3!D1996)</f>
        <v>8000</v>
      </c>
      <c r="I6796">
        <f>IF($A6796="","",Tienda_3!H1996)</f>
        <v>1</v>
      </c>
      <c r="J6796">
        <f>IF($A6796="",0,IF(AND(OR('Cuadro-de-mando'!$B$4="(Todas)",'Cuadro-de-mando'!$B$4=$A6796),OR('Cuadro-de-mando'!$E$4="(Todas)",'Cuadro-de-mando'!$E$4=$B6796),OR('Cuadro-de-mando'!$H$4="(Todas)",'Cuadro-de-mando'!$H$4=$C6796),OR('Cuadro-de-mando'!$K$4="(Todas)",'Cuadro-de-mando'!$K$4=$E6796),OR('Cuadro-de-mando'!$N$4="(Todos)",'Cuadro-de-mando'!$N$4=$F6796)),1,0))</f>
        <v>1</v>
      </c>
    </row>
    <row r="6797" spans="1:10" x14ac:dyDescent="0.25">
      <c r="A6797" t="str">
        <f>IF(Tienda_3!$A1997="","","Tienda 3")</f>
        <v>Tienda 3</v>
      </c>
      <c r="B6797" t="str">
        <f>IF($A6797="","",Tienda_3!B1997)</f>
        <v>Muebles</v>
      </c>
      <c r="C6797" t="str">
        <f>IF($A6797="","",Tienda_3!G1997)</f>
        <v>Bogotá</v>
      </c>
      <c r="D6797" t="str">
        <f>IF($A6797="","",Tienda_3!F1997)</f>
        <v>Mariana Herrera</v>
      </c>
      <c r="E6797" t="str">
        <f>IF($A6797="","",Tienda_3!I1997)</f>
        <v>Nequi</v>
      </c>
      <c r="F6797">
        <f>IF($A6797="","",VALUE(RIGHT(Tienda_3!E1997,4)))</f>
        <v>2020</v>
      </c>
      <c r="G6797">
        <f>IF($A6797="","",Tienda_3!C1997)</f>
        <v>281300</v>
      </c>
      <c r="H6797">
        <f>IF($A6797="","",Tienda_3!D1997)</f>
        <v>15200</v>
      </c>
      <c r="I6797">
        <f>IF($A6797="","",Tienda_3!H1997)</f>
        <v>5</v>
      </c>
      <c r="J6797">
        <f>IF($A6797="",0,IF(AND(OR('Cuadro-de-mando'!$B$4="(Todas)",'Cuadro-de-mando'!$B$4=$A6797),OR('Cuadro-de-mando'!$E$4="(Todas)",'Cuadro-de-mando'!$E$4=$B6797),OR('Cuadro-de-mando'!$H$4="(Todas)",'Cuadro-de-mando'!$H$4=$C6797),OR('Cuadro-de-mando'!$K$4="(Todas)",'Cuadro-de-mando'!$K$4=$E6797),OR('Cuadro-de-mando'!$N$4="(Todos)",'Cuadro-de-mando'!$N$4=$F6797)),1,0))</f>
        <v>1</v>
      </c>
    </row>
    <row r="6798" spans="1:10" x14ac:dyDescent="0.25">
      <c r="A6798" t="str">
        <f>IF(Tienda_3!$A1998="","","Tienda 3")</f>
        <v>Tienda 3</v>
      </c>
      <c r="B6798" t="str">
        <f>IF($A6798="","",Tienda_3!B1998)</f>
        <v>Juguetes</v>
      </c>
      <c r="C6798" t="str">
        <f>IF($A6798="","",Tienda_3!G1998)</f>
        <v>Riohacha</v>
      </c>
      <c r="D6798" t="str">
        <f>IF($A6798="","",Tienda_3!F1998)</f>
        <v>Ángel Rodriguez</v>
      </c>
      <c r="E6798" t="str">
        <f>IF($A6798="","",Tienda_3!I1998)</f>
        <v>Tarjeta de crédito</v>
      </c>
      <c r="F6798">
        <f>IF($A6798="","",VALUE(RIGHT(Tienda_3!E1998,4)))</f>
        <v>2022</v>
      </c>
      <c r="G6798">
        <f>IF($A6798="","",Tienda_3!C1998)</f>
        <v>18100</v>
      </c>
      <c r="H6798">
        <f>IF($A6798="","",Tienda_3!D1998)</f>
        <v>0</v>
      </c>
      <c r="I6798">
        <f>IF($A6798="","",Tienda_3!H1998)</f>
        <v>1</v>
      </c>
      <c r="J6798">
        <f>IF($A6798="",0,IF(AND(OR('Cuadro-de-mando'!$B$4="(Todas)",'Cuadro-de-mando'!$B$4=$A6798),OR('Cuadro-de-mando'!$E$4="(Todas)",'Cuadro-de-mando'!$E$4=$B6798),OR('Cuadro-de-mando'!$H$4="(Todas)",'Cuadro-de-mando'!$H$4=$C6798),OR('Cuadro-de-mando'!$K$4="(Todas)",'Cuadro-de-mando'!$K$4=$E6798),OR('Cuadro-de-mando'!$N$4="(Todos)",'Cuadro-de-mando'!$N$4=$F6798)),1,0))</f>
        <v>1</v>
      </c>
    </row>
    <row r="6799" spans="1:10" x14ac:dyDescent="0.25">
      <c r="A6799" t="str">
        <f>IF(Tienda_3!$A1999="","","Tienda 3")</f>
        <v>Tienda 3</v>
      </c>
      <c r="B6799" t="str">
        <f>IF($A6799="","",Tienda_3!B1999)</f>
        <v>Electrónicos</v>
      </c>
      <c r="C6799" t="str">
        <f>IF($A6799="","",Tienda_3!G1999)</f>
        <v>Bogotá</v>
      </c>
      <c r="D6799" t="str">
        <f>IF($A6799="","",Tienda_3!F1999)</f>
        <v>Mariana Herrera</v>
      </c>
      <c r="E6799" t="str">
        <f>IF($A6799="","",Tienda_3!I1999)</f>
        <v>Nequi</v>
      </c>
      <c r="F6799">
        <f>IF($A6799="","",VALUE(RIGHT(Tienda_3!E1999,4)))</f>
        <v>2021</v>
      </c>
      <c r="G6799">
        <f>IF($A6799="","",Tienda_3!C1999)</f>
        <v>266600</v>
      </c>
      <c r="H6799">
        <f>IF($A6799="","",Tienda_3!D1999)</f>
        <v>14400</v>
      </c>
      <c r="I6799">
        <f>IF($A6799="","",Tienda_3!H1999)</f>
        <v>3</v>
      </c>
      <c r="J6799">
        <f>IF($A6799="",0,IF(AND(OR('Cuadro-de-mando'!$B$4="(Todas)",'Cuadro-de-mando'!$B$4=$A6799),OR('Cuadro-de-mando'!$E$4="(Todas)",'Cuadro-de-mando'!$E$4=$B6799),OR('Cuadro-de-mando'!$H$4="(Todas)",'Cuadro-de-mando'!$H$4=$C6799),OR('Cuadro-de-mando'!$K$4="(Todas)",'Cuadro-de-mando'!$K$4=$E6799),OR('Cuadro-de-mando'!$N$4="(Todos)",'Cuadro-de-mando'!$N$4=$F6799)),1,0))</f>
        <v>1</v>
      </c>
    </row>
    <row r="6800" spans="1:10" x14ac:dyDescent="0.25">
      <c r="A6800" t="str">
        <f>IF(Tienda_3!$A2000="","","Tienda 3")</f>
        <v>Tienda 3</v>
      </c>
      <c r="B6800" t="str">
        <f>IF($A6800="","",Tienda_3!B2000)</f>
        <v>Electrónicos</v>
      </c>
      <c r="C6800" t="str">
        <f>IF($A6800="","",Tienda_3!G2000)</f>
        <v>Medellín</v>
      </c>
      <c r="D6800" t="str">
        <f>IF($A6800="","",Tienda_3!F2000)</f>
        <v>Felipe Santos</v>
      </c>
      <c r="E6800" t="str">
        <f>IF($A6800="","",Tienda_3!I2000)</f>
        <v>Tarjeta de crédito</v>
      </c>
      <c r="F6800">
        <f>IF($A6800="","",VALUE(RIGHT(Tienda_3!E2000,4)))</f>
        <v>2022</v>
      </c>
      <c r="G6800">
        <f>IF($A6800="","",Tienda_3!C2000)</f>
        <v>1912100</v>
      </c>
      <c r="H6800">
        <f>IF($A6800="","",Tienda_3!D2000)</f>
        <v>100000</v>
      </c>
      <c r="I6800">
        <f>IF($A6800="","",Tienda_3!H2000)</f>
        <v>5</v>
      </c>
      <c r="J6800">
        <f>IF($A6800="",0,IF(AND(OR('Cuadro-de-mando'!$B$4="(Todas)",'Cuadro-de-mando'!$B$4=$A6800),OR('Cuadro-de-mando'!$E$4="(Todas)",'Cuadro-de-mando'!$E$4=$B6800),OR('Cuadro-de-mando'!$H$4="(Todas)",'Cuadro-de-mando'!$H$4=$C6800),OR('Cuadro-de-mando'!$K$4="(Todas)",'Cuadro-de-mando'!$K$4=$E6800),OR('Cuadro-de-mando'!$N$4="(Todos)",'Cuadro-de-mando'!$N$4=$F6800)),1,0))</f>
        <v>1</v>
      </c>
    </row>
    <row r="6801" spans="1:10" x14ac:dyDescent="0.25">
      <c r="A6801" t="str">
        <f>IF(Tienda_3!$A2001="","","Tienda 3")</f>
        <v>Tienda 3</v>
      </c>
      <c r="B6801" t="str">
        <f>IF($A6801="","",Tienda_3!B2001)</f>
        <v>Electrónicos</v>
      </c>
      <c r="C6801" t="str">
        <f>IF($A6801="","",Tienda_3!G2001)</f>
        <v>Medellín</v>
      </c>
      <c r="D6801" t="str">
        <f>IF($A6801="","",Tienda_3!F2001)</f>
        <v>Izabela de León</v>
      </c>
      <c r="E6801" t="str">
        <f>IF($A6801="","",Tienda_3!I2001)</f>
        <v>Tarjeta de crédito</v>
      </c>
      <c r="F6801">
        <f>IF($A6801="","",VALUE(RIGHT(Tienda_3!E2001,4)))</f>
        <v>2022</v>
      </c>
      <c r="G6801">
        <f>IF($A6801="","",Tienda_3!C2001)</f>
        <v>148200</v>
      </c>
      <c r="H6801">
        <f>IF($A6801="","",Tienda_3!D2001)</f>
        <v>8100</v>
      </c>
      <c r="I6801">
        <f>IF($A6801="","",Tienda_3!H2001)</f>
        <v>5</v>
      </c>
      <c r="J6801">
        <f>IF($A6801="",0,IF(AND(OR('Cuadro-de-mando'!$B$4="(Todas)",'Cuadro-de-mando'!$B$4=$A6801),OR('Cuadro-de-mando'!$E$4="(Todas)",'Cuadro-de-mando'!$E$4=$B6801),OR('Cuadro-de-mando'!$H$4="(Todas)",'Cuadro-de-mando'!$H$4=$C6801),OR('Cuadro-de-mando'!$K$4="(Todas)",'Cuadro-de-mando'!$K$4=$E6801),OR('Cuadro-de-mando'!$N$4="(Todos)",'Cuadro-de-mando'!$N$4=$F6801)),1,0))</f>
        <v>1</v>
      </c>
    </row>
    <row r="6802" spans="1:10" x14ac:dyDescent="0.25">
      <c r="A6802" t="str">
        <f>IF(Tienda_3!$A2002="","","Tienda 3")</f>
        <v>Tienda 3</v>
      </c>
      <c r="B6802" t="str">
        <f>IF($A6802="","",Tienda_3!B2002)</f>
        <v>Electrónicos</v>
      </c>
      <c r="C6802" t="str">
        <f>IF($A6802="","",Tienda_3!G2002)</f>
        <v>Bogotá</v>
      </c>
      <c r="D6802" t="str">
        <f>IF($A6802="","",Tienda_3!F2002)</f>
        <v>Maria Alfonso</v>
      </c>
      <c r="E6802" t="str">
        <f>IF($A6802="","",Tienda_3!I2002)</f>
        <v>Cupón</v>
      </c>
      <c r="F6802">
        <f>IF($A6802="","",VALUE(RIGHT(Tienda_3!E2002,4)))</f>
        <v>2020</v>
      </c>
      <c r="G6802">
        <f>IF($A6802="","",Tienda_3!C2002)</f>
        <v>828200</v>
      </c>
      <c r="H6802">
        <f>IF($A6802="","",Tienda_3!D2002)</f>
        <v>44300</v>
      </c>
      <c r="I6802">
        <f>IF($A6802="","",Tienda_3!H2002)</f>
        <v>1</v>
      </c>
      <c r="J6802">
        <f>IF($A6802="",0,IF(AND(OR('Cuadro-de-mando'!$B$4="(Todas)",'Cuadro-de-mando'!$B$4=$A6802),OR('Cuadro-de-mando'!$E$4="(Todas)",'Cuadro-de-mando'!$E$4=$B6802),OR('Cuadro-de-mando'!$H$4="(Todas)",'Cuadro-de-mando'!$H$4=$C6802),OR('Cuadro-de-mando'!$K$4="(Todas)",'Cuadro-de-mando'!$K$4=$E6802),OR('Cuadro-de-mando'!$N$4="(Todos)",'Cuadro-de-mando'!$N$4=$F6802)),1,0))</f>
        <v>1</v>
      </c>
    </row>
    <row r="6803" spans="1:10" x14ac:dyDescent="0.25">
      <c r="A6803" t="str">
        <f>IF(Tienda_3!$A2003="","","Tienda 3")</f>
        <v>Tienda 3</v>
      </c>
      <c r="B6803" t="str">
        <f>IF($A6803="","",Tienda_3!B2003)</f>
        <v>Juguetes</v>
      </c>
      <c r="C6803" t="str">
        <f>IF($A6803="","",Tienda_3!G2003)</f>
        <v>Bogotá</v>
      </c>
      <c r="D6803" t="str">
        <f>IF($A6803="","",Tienda_3!F2003)</f>
        <v>Camila Rivera</v>
      </c>
      <c r="E6803" t="str">
        <f>IF($A6803="","",Tienda_3!I2003)</f>
        <v>Tarjeta de crédito</v>
      </c>
      <c r="F6803">
        <f>IF($A6803="","",VALUE(RIGHT(Tienda_3!E2003,4)))</f>
        <v>2020</v>
      </c>
      <c r="G6803">
        <f>IF($A6803="","",Tienda_3!C2003)</f>
        <v>34900</v>
      </c>
      <c r="H6803">
        <f>IF($A6803="","",Tienda_3!D2003)</f>
        <v>2500</v>
      </c>
      <c r="I6803">
        <f>IF($A6803="","",Tienda_3!H2003)</f>
        <v>4</v>
      </c>
      <c r="J6803">
        <f>IF($A6803="",0,IF(AND(OR('Cuadro-de-mando'!$B$4="(Todas)",'Cuadro-de-mando'!$B$4=$A6803),OR('Cuadro-de-mando'!$E$4="(Todas)",'Cuadro-de-mando'!$E$4=$B6803),OR('Cuadro-de-mando'!$H$4="(Todas)",'Cuadro-de-mando'!$H$4=$C6803),OR('Cuadro-de-mando'!$K$4="(Todas)",'Cuadro-de-mando'!$K$4=$E6803),OR('Cuadro-de-mando'!$N$4="(Todos)",'Cuadro-de-mando'!$N$4=$F6803)),1,0))</f>
        <v>1</v>
      </c>
    </row>
    <row r="6804" spans="1:10" x14ac:dyDescent="0.25">
      <c r="A6804" t="str">
        <f>IF(Tienda_3!$A2004="","","Tienda 3")</f>
        <v>Tienda 3</v>
      </c>
      <c r="B6804" t="str">
        <f>IF($A6804="","",Tienda_3!B2004)</f>
        <v>Electrodomésticos</v>
      </c>
      <c r="C6804" t="str">
        <f>IF($A6804="","",Tienda_3!G2004)</f>
        <v>Bogotá</v>
      </c>
      <c r="D6804" t="str">
        <f>IF($A6804="","",Tienda_3!F2004)</f>
        <v>Pedro Gomez</v>
      </c>
      <c r="E6804" t="str">
        <f>IF($A6804="","",Tienda_3!I2004)</f>
        <v>Tarjeta de crédito</v>
      </c>
      <c r="F6804">
        <f>IF($A6804="","",VALUE(RIGHT(Tienda_3!E2004,4)))</f>
        <v>2021</v>
      </c>
      <c r="G6804">
        <f>IF($A6804="","",Tienda_3!C2004)</f>
        <v>1026800</v>
      </c>
      <c r="H6804">
        <f>IF($A6804="","",Tienda_3!D2004)</f>
        <v>52900</v>
      </c>
      <c r="I6804">
        <f>IF($A6804="","",Tienda_3!H2004)</f>
        <v>4</v>
      </c>
      <c r="J6804">
        <f>IF($A6804="",0,IF(AND(OR('Cuadro-de-mando'!$B$4="(Todas)",'Cuadro-de-mando'!$B$4=$A6804),OR('Cuadro-de-mando'!$E$4="(Todas)",'Cuadro-de-mando'!$E$4=$B6804),OR('Cuadro-de-mando'!$H$4="(Todas)",'Cuadro-de-mando'!$H$4=$C6804),OR('Cuadro-de-mando'!$K$4="(Todas)",'Cuadro-de-mando'!$K$4=$E6804),OR('Cuadro-de-mando'!$N$4="(Todos)",'Cuadro-de-mando'!$N$4=$F6804)),1,0))</f>
        <v>1</v>
      </c>
    </row>
    <row r="6805" spans="1:10" x14ac:dyDescent="0.25">
      <c r="A6805" t="str">
        <f>IF(Tienda_3!$A2005="","","Tienda 3")</f>
        <v>Tienda 3</v>
      </c>
      <c r="B6805" t="str">
        <f>IF($A6805="","",Tienda_3!B2005)</f>
        <v>Muebles</v>
      </c>
      <c r="C6805" t="str">
        <f>IF($A6805="","",Tienda_3!G2005)</f>
        <v>Cali</v>
      </c>
      <c r="D6805" t="str">
        <f>IF($A6805="","",Tienda_3!F2005)</f>
        <v>Izabela de León</v>
      </c>
      <c r="E6805" t="str">
        <f>IF($A6805="","",Tienda_3!I2005)</f>
        <v>Tarjeta de crédito</v>
      </c>
      <c r="F6805">
        <f>IF($A6805="","",VALUE(RIGHT(Tienda_3!E2005,4)))</f>
        <v>2022</v>
      </c>
      <c r="G6805">
        <f>IF($A6805="","",Tienda_3!C2005)</f>
        <v>671000</v>
      </c>
      <c r="H6805">
        <f>IF($A6805="","",Tienda_3!D2005)</f>
        <v>44500</v>
      </c>
      <c r="I6805">
        <f>IF($A6805="","",Tienda_3!H2005)</f>
        <v>5</v>
      </c>
      <c r="J6805">
        <f>IF($A6805="",0,IF(AND(OR('Cuadro-de-mando'!$B$4="(Todas)",'Cuadro-de-mando'!$B$4=$A6805),OR('Cuadro-de-mando'!$E$4="(Todas)",'Cuadro-de-mando'!$E$4=$B6805),OR('Cuadro-de-mando'!$H$4="(Todas)",'Cuadro-de-mando'!$H$4=$C6805),OR('Cuadro-de-mando'!$K$4="(Todas)",'Cuadro-de-mando'!$K$4=$E6805),OR('Cuadro-de-mando'!$N$4="(Todos)",'Cuadro-de-mando'!$N$4=$F6805)),1,0))</f>
        <v>1</v>
      </c>
    </row>
    <row r="6806" spans="1:10" x14ac:dyDescent="0.25">
      <c r="A6806" t="str">
        <f>IF(Tienda_3!$A2006="","","Tienda 3")</f>
        <v>Tienda 3</v>
      </c>
      <c r="B6806" t="str">
        <f>IF($A6806="","",Tienda_3!B2006)</f>
        <v>Instrumentos musicales</v>
      </c>
      <c r="C6806" t="str">
        <f>IF($A6806="","",Tienda_3!G2006)</f>
        <v>Barranquilla</v>
      </c>
      <c r="D6806" t="str">
        <f>IF($A6806="","",Tienda_3!F2006)</f>
        <v>Ángel Rodriguez</v>
      </c>
      <c r="E6806" t="str">
        <f>IF($A6806="","",Tienda_3!I2006)</f>
        <v>Tarjeta de crédito</v>
      </c>
      <c r="F6806">
        <f>IF($A6806="","",VALUE(RIGHT(Tienda_3!E2006,4)))</f>
        <v>2021</v>
      </c>
      <c r="G6806">
        <f>IF($A6806="","",Tienda_3!C2006)</f>
        <v>34400</v>
      </c>
      <c r="H6806">
        <f>IF($A6806="","",Tienda_3!D2006)</f>
        <v>2900</v>
      </c>
      <c r="I6806">
        <f>IF($A6806="","",Tienda_3!H2006)</f>
        <v>5</v>
      </c>
      <c r="J6806">
        <f>IF($A6806="",0,IF(AND(OR('Cuadro-de-mando'!$B$4="(Todas)",'Cuadro-de-mando'!$B$4=$A6806),OR('Cuadro-de-mando'!$E$4="(Todas)",'Cuadro-de-mando'!$E$4=$B6806),OR('Cuadro-de-mando'!$H$4="(Todas)",'Cuadro-de-mando'!$H$4=$C6806),OR('Cuadro-de-mando'!$K$4="(Todas)",'Cuadro-de-mando'!$K$4=$E6806),OR('Cuadro-de-mando'!$N$4="(Todos)",'Cuadro-de-mando'!$N$4=$F6806)),1,0))</f>
        <v>1</v>
      </c>
    </row>
    <row r="6807" spans="1:10" x14ac:dyDescent="0.25">
      <c r="A6807" t="str">
        <f>IF(Tienda_3!$A2007="","","Tienda 3")</f>
        <v>Tienda 3</v>
      </c>
      <c r="B6807" t="str">
        <f>IF($A6807="","",Tienda_3!B2007)</f>
        <v>Instrumentos musicales</v>
      </c>
      <c r="C6807" t="str">
        <f>IF($A6807="","",Tienda_3!G2007)</f>
        <v>Bogotá</v>
      </c>
      <c r="D6807" t="str">
        <f>IF($A6807="","",Tienda_3!F2007)</f>
        <v>Juliana Costa</v>
      </c>
      <c r="E6807" t="str">
        <f>IF($A6807="","",Tienda_3!I2007)</f>
        <v>Tarjeta de crédito</v>
      </c>
      <c r="F6807">
        <f>IF($A6807="","",VALUE(RIGHT(Tienda_3!E2007,4)))</f>
        <v>2020</v>
      </c>
      <c r="G6807">
        <f>IF($A6807="","",Tienda_3!C2007)</f>
        <v>95400</v>
      </c>
      <c r="H6807">
        <f>IF($A6807="","",Tienda_3!D2007)</f>
        <v>3300</v>
      </c>
      <c r="I6807">
        <f>IF($A6807="","",Tienda_3!H2007)</f>
        <v>5</v>
      </c>
      <c r="J6807">
        <f>IF($A6807="",0,IF(AND(OR('Cuadro-de-mando'!$B$4="(Todas)",'Cuadro-de-mando'!$B$4=$A6807),OR('Cuadro-de-mando'!$E$4="(Todas)",'Cuadro-de-mando'!$E$4=$B6807),OR('Cuadro-de-mando'!$H$4="(Todas)",'Cuadro-de-mando'!$H$4=$C6807),OR('Cuadro-de-mando'!$K$4="(Todas)",'Cuadro-de-mando'!$K$4=$E6807),OR('Cuadro-de-mando'!$N$4="(Todos)",'Cuadro-de-mando'!$N$4=$F6807)),1,0))</f>
        <v>1</v>
      </c>
    </row>
    <row r="6808" spans="1:10" x14ac:dyDescent="0.25">
      <c r="A6808" t="str">
        <f>IF(Tienda_3!$A2008="","","Tienda 3")</f>
        <v>Tienda 3</v>
      </c>
      <c r="B6808" t="str">
        <f>IF($A6808="","",Tienda_3!B2008)</f>
        <v>Muebles</v>
      </c>
      <c r="C6808" t="str">
        <f>IF($A6808="","",Tienda_3!G2008)</f>
        <v>Medellín</v>
      </c>
      <c r="D6808" t="str">
        <f>IF($A6808="","",Tienda_3!F2008)</f>
        <v>Camila Rivera</v>
      </c>
      <c r="E6808" t="str">
        <f>IF($A6808="","",Tienda_3!I2008)</f>
        <v>Tarjeta de crédito</v>
      </c>
      <c r="F6808">
        <f>IF($A6808="","",VALUE(RIGHT(Tienda_3!E2008,4)))</f>
        <v>2020</v>
      </c>
      <c r="G6808">
        <f>IF($A6808="","",Tienda_3!C2008)</f>
        <v>289000</v>
      </c>
      <c r="H6808">
        <f>IF($A6808="","",Tienda_3!D2008)</f>
        <v>13600</v>
      </c>
      <c r="I6808">
        <f>IF($A6808="","",Tienda_3!H2008)</f>
        <v>5</v>
      </c>
      <c r="J6808">
        <f>IF($A6808="",0,IF(AND(OR('Cuadro-de-mando'!$B$4="(Todas)",'Cuadro-de-mando'!$B$4=$A6808),OR('Cuadro-de-mando'!$E$4="(Todas)",'Cuadro-de-mando'!$E$4=$B6808),OR('Cuadro-de-mando'!$H$4="(Todas)",'Cuadro-de-mando'!$H$4=$C6808),OR('Cuadro-de-mando'!$K$4="(Todas)",'Cuadro-de-mando'!$K$4=$E6808),OR('Cuadro-de-mando'!$N$4="(Todos)",'Cuadro-de-mando'!$N$4=$F6808)),1,0))</f>
        <v>1</v>
      </c>
    </row>
    <row r="6809" spans="1:10" x14ac:dyDescent="0.25">
      <c r="A6809" t="str">
        <f>IF(Tienda_3!$A2009="","","Tienda 3")</f>
        <v>Tienda 3</v>
      </c>
      <c r="B6809" t="str">
        <f>IF($A6809="","",Tienda_3!B2009)</f>
        <v>Electrónicos</v>
      </c>
      <c r="C6809" t="str">
        <f>IF($A6809="","",Tienda_3!G2009)</f>
        <v>Bogotá</v>
      </c>
      <c r="D6809" t="str">
        <f>IF($A6809="","",Tienda_3!F2009)</f>
        <v>Izabela de León</v>
      </c>
      <c r="E6809" t="str">
        <f>IF($A6809="","",Tienda_3!I2009)</f>
        <v>Tarjeta de débito</v>
      </c>
      <c r="F6809">
        <f>IF($A6809="","",VALUE(RIGHT(Tienda_3!E2009,4)))</f>
        <v>2021</v>
      </c>
      <c r="G6809">
        <f>IF($A6809="","",Tienda_3!C2009)</f>
        <v>224500</v>
      </c>
      <c r="H6809">
        <f>IF($A6809="","",Tienda_3!D2009)</f>
        <v>12400</v>
      </c>
      <c r="I6809">
        <f>IF($A6809="","",Tienda_3!H2009)</f>
        <v>5</v>
      </c>
      <c r="J6809">
        <f>IF($A6809="",0,IF(AND(OR('Cuadro-de-mando'!$B$4="(Todas)",'Cuadro-de-mando'!$B$4=$A6809),OR('Cuadro-de-mando'!$E$4="(Todas)",'Cuadro-de-mando'!$E$4=$B6809),OR('Cuadro-de-mando'!$H$4="(Todas)",'Cuadro-de-mando'!$H$4=$C6809),OR('Cuadro-de-mando'!$K$4="(Todas)",'Cuadro-de-mando'!$K$4=$E6809),OR('Cuadro-de-mando'!$N$4="(Todos)",'Cuadro-de-mando'!$N$4=$F6809)),1,0))</f>
        <v>1</v>
      </c>
    </row>
    <row r="6810" spans="1:10" x14ac:dyDescent="0.25">
      <c r="A6810" t="str">
        <f>IF(Tienda_3!$A2010="","","Tienda 3")</f>
        <v>Tienda 3</v>
      </c>
      <c r="B6810" t="str">
        <f>IF($A6810="","",Tienda_3!B2010)</f>
        <v>Electrodomésticos</v>
      </c>
      <c r="C6810" t="str">
        <f>IF($A6810="","",Tienda_3!G2010)</f>
        <v>Bogotá</v>
      </c>
      <c r="D6810" t="str">
        <f>IF($A6810="","",Tienda_3!F2010)</f>
        <v>Lucas Olivera</v>
      </c>
      <c r="E6810" t="str">
        <f>IF($A6810="","",Tienda_3!I2010)</f>
        <v>Cupón</v>
      </c>
      <c r="F6810">
        <f>IF($A6810="","",VALUE(RIGHT(Tienda_3!E2010,4)))</f>
        <v>2021</v>
      </c>
      <c r="G6810">
        <f>IF($A6810="","",Tienda_3!C2010)</f>
        <v>1352400</v>
      </c>
      <c r="H6810">
        <f>IF($A6810="","",Tienda_3!D2010)</f>
        <v>72700</v>
      </c>
      <c r="I6810">
        <f>IF($A6810="","",Tienda_3!H2010)</f>
        <v>5</v>
      </c>
      <c r="J6810">
        <f>IF($A6810="",0,IF(AND(OR('Cuadro-de-mando'!$B$4="(Todas)",'Cuadro-de-mando'!$B$4=$A6810),OR('Cuadro-de-mando'!$E$4="(Todas)",'Cuadro-de-mando'!$E$4=$B6810),OR('Cuadro-de-mando'!$H$4="(Todas)",'Cuadro-de-mando'!$H$4=$C6810),OR('Cuadro-de-mando'!$K$4="(Todas)",'Cuadro-de-mando'!$K$4=$E6810),OR('Cuadro-de-mando'!$N$4="(Todos)",'Cuadro-de-mando'!$N$4=$F6810)),1,0))</f>
        <v>1</v>
      </c>
    </row>
    <row r="6811" spans="1:10" x14ac:dyDescent="0.25">
      <c r="A6811" t="str">
        <f>IF(Tienda_3!$A2011="","","Tienda 3")</f>
        <v>Tienda 3</v>
      </c>
      <c r="B6811" t="str">
        <f>IF($A6811="","",Tienda_3!B2011)</f>
        <v>Deportes y diversión</v>
      </c>
      <c r="C6811" t="str">
        <f>IF($A6811="","",Tienda_3!G2011)</f>
        <v>Bogotá</v>
      </c>
      <c r="D6811" t="str">
        <f>IF($A6811="","",Tienda_3!F2011)</f>
        <v>Santiago Silva</v>
      </c>
      <c r="E6811" t="str">
        <f>IF($A6811="","",Tienda_3!I2011)</f>
        <v>Tarjeta de crédito</v>
      </c>
      <c r="F6811">
        <f>IF($A6811="","",VALUE(RIGHT(Tienda_3!E2011,4)))</f>
        <v>2022</v>
      </c>
      <c r="G6811">
        <f>IF($A6811="","",Tienda_3!C2011)</f>
        <v>56300</v>
      </c>
      <c r="H6811">
        <f>IF($A6811="","",Tienda_3!D2011)</f>
        <v>1200</v>
      </c>
      <c r="I6811">
        <f>IF($A6811="","",Tienda_3!H2011)</f>
        <v>5</v>
      </c>
      <c r="J6811">
        <f>IF($A6811="",0,IF(AND(OR('Cuadro-de-mando'!$B$4="(Todas)",'Cuadro-de-mando'!$B$4=$A6811),OR('Cuadro-de-mando'!$E$4="(Todas)",'Cuadro-de-mando'!$E$4=$B6811),OR('Cuadro-de-mando'!$H$4="(Todas)",'Cuadro-de-mando'!$H$4=$C6811),OR('Cuadro-de-mando'!$K$4="(Todas)",'Cuadro-de-mando'!$K$4=$E6811),OR('Cuadro-de-mando'!$N$4="(Todos)",'Cuadro-de-mando'!$N$4=$F6811)),1,0))</f>
        <v>1</v>
      </c>
    </row>
    <row r="6812" spans="1:10" x14ac:dyDescent="0.25">
      <c r="A6812" t="str">
        <f>IF(Tienda_3!$A2012="","","Tienda 3")</f>
        <v>Tienda 3</v>
      </c>
      <c r="B6812" t="str">
        <f>IF($A6812="","",Tienda_3!B2012)</f>
        <v>Deportes y diversión</v>
      </c>
      <c r="C6812" t="str">
        <f>IF($A6812="","",Tienda_3!G2012)</f>
        <v>Pereira</v>
      </c>
      <c r="D6812" t="str">
        <f>IF($A6812="","",Tienda_3!F2012)</f>
        <v>Mariana Herrera</v>
      </c>
      <c r="E6812" t="str">
        <f>IF($A6812="","",Tienda_3!I2012)</f>
        <v>Tarjeta de crédito</v>
      </c>
      <c r="F6812">
        <f>IF($A6812="","",VALUE(RIGHT(Tienda_3!E2012,4)))</f>
        <v>2021</v>
      </c>
      <c r="G6812">
        <f>IF($A6812="","",Tienda_3!C2012)</f>
        <v>404700</v>
      </c>
      <c r="H6812">
        <f>IF($A6812="","",Tienda_3!D2012)</f>
        <v>21800</v>
      </c>
      <c r="I6812">
        <f>IF($A6812="","",Tienda_3!H2012)</f>
        <v>5</v>
      </c>
      <c r="J6812">
        <f>IF($A6812="",0,IF(AND(OR('Cuadro-de-mando'!$B$4="(Todas)",'Cuadro-de-mando'!$B$4=$A6812),OR('Cuadro-de-mando'!$E$4="(Todas)",'Cuadro-de-mando'!$E$4=$B6812),OR('Cuadro-de-mando'!$H$4="(Todas)",'Cuadro-de-mando'!$H$4=$C6812),OR('Cuadro-de-mando'!$K$4="(Todas)",'Cuadro-de-mando'!$K$4=$E6812),OR('Cuadro-de-mando'!$N$4="(Todos)",'Cuadro-de-mando'!$N$4=$F6812)),1,0))</f>
        <v>1</v>
      </c>
    </row>
    <row r="6813" spans="1:10" x14ac:dyDescent="0.25">
      <c r="A6813" t="str">
        <f>IF(Tienda_3!$A2013="","","Tienda 3")</f>
        <v>Tienda 3</v>
      </c>
      <c r="B6813" t="str">
        <f>IF($A6813="","",Tienda_3!B2013)</f>
        <v>Electrónicos</v>
      </c>
      <c r="C6813" t="str">
        <f>IF($A6813="","",Tienda_3!G2013)</f>
        <v>Bogotá</v>
      </c>
      <c r="D6813" t="str">
        <f>IF($A6813="","",Tienda_3!F2013)</f>
        <v>Rafael Acosta</v>
      </c>
      <c r="E6813" t="str">
        <f>IF($A6813="","",Tienda_3!I2013)</f>
        <v>Nequi</v>
      </c>
      <c r="F6813">
        <f>IF($A6813="","",VALUE(RIGHT(Tienda_3!E2013,4)))</f>
        <v>2022</v>
      </c>
      <c r="G6813">
        <f>IF($A6813="","",Tienda_3!C2013)</f>
        <v>1573300</v>
      </c>
      <c r="H6813">
        <f>IF($A6813="","",Tienda_3!D2013)</f>
        <v>84200</v>
      </c>
      <c r="I6813">
        <f>IF($A6813="","",Tienda_3!H2013)</f>
        <v>5</v>
      </c>
      <c r="J6813">
        <f>IF($A6813="",0,IF(AND(OR('Cuadro-de-mando'!$B$4="(Todas)",'Cuadro-de-mando'!$B$4=$A6813),OR('Cuadro-de-mando'!$E$4="(Todas)",'Cuadro-de-mando'!$E$4=$B6813),OR('Cuadro-de-mando'!$H$4="(Todas)",'Cuadro-de-mando'!$H$4=$C6813),OR('Cuadro-de-mando'!$K$4="(Todas)",'Cuadro-de-mando'!$K$4=$E6813),OR('Cuadro-de-mando'!$N$4="(Todos)",'Cuadro-de-mando'!$N$4=$F6813)),1,0))</f>
        <v>1</v>
      </c>
    </row>
    <row r="6814" spans="1:10" x14ac:dyDescent="0.25">
      <c r="A6814" t="str">
        <f>IF(Tienda_3!$A2014="","","Tienda 3")</f>
        <v>Tienda 3</v>
      </c>
      <c r="B6814" t="str">
        <f>IF($A6814="","",Tienda_3!B2014)</f>
        <v>Muebles</v>
      </c>
      <c r="C6814" t="str">
        <f>IF($A6814="","",Tienda_3!G2014)</f>
        <v>Bogotá</v>
      </c>
      <c r="D6814" t="str">
        <f>IF($A6814="","",Tienda_3!F2014)</f>
        <v>Santiago Silva</v>
      </c>
      <c r="E6814" t="str">
        <f>IF($A6814="","",Tienda_3!I2014)</f>
        <v>Nequi</v>
      </c>
      <c r="F6814">
        <f>IF($A6814="","",VALUE(RIGHT(Tienda_3!E2014,4)))</f>
        <v>2023</v>
      </c>
      <c r="G6814">
        <f>IF($A6814="","",Tienda_3!C2014)</f>
        <v>191500</v>
      </c>
      <c r="H6814">
        <f>IF($A6814="","",Tienda_3!D2014)</f>
        <v>10400</v>
      </c>
      <c r="I6814">
        <f>IF($A6814="","",Tienda_3!H2014)</f>
        <v>1</v>
      </c>
      <c r="J6814">
        <f>IF($A6814="",0,IF(AND(OR('Cuadro-de-mando'!$B$4="(Todas)",'Cuadro-de-mando'!$B$4=$A6814),OR('Cuadro-de-mando'!$E$4="(Todas)",'Cuadro-de-mando'!$E$4=$B6814),OR('Cuadro-de-mando'!$H$4="(Todas)",'Cuadro-de-mando'!$H$4=$C6814),OR('Cuadro-de-mando'!$K$4="(Todas)",'Cuadro-de-mando'!$K$4=$E6814),OR('Cuadro-de-mando'!$N$4="(Todos)",'Cuadro-de-mando'!$N$4=$F6814)),1,0))</f>
        <v>1</v>
      </c>
    </row>
    <row r="6815" spans="1:10" x14ac:dyDescent="0.25">
      <c r="A6815" t="str">
        <f>IF(Tienda_3!$A2015="","","Tienda 3")</f>
        <v>Tienda 3</v>
      </c>
      <c r="B6815" t="str">
        <f>IF($A6815="","",Tienda_3!B2015)</f>
        <v>Muebles</v>
      </c>
      <c r="C6815" t="str">
        <f>IF($A6815="","",Tienda_3!G2015)</f>
        <v>Medellín</v>
      </c>
      <c r="D6815" t="str">
        <f>IF($A6815="","",Tienda_3!F2015)</f>
        <v>Rafael Acosta</v>
      </c>
      <c r="E6815" t="str">
        <f>IF($A6815="","",Tienda_3!I2015)</f>
        <v>Tarjeta de crédito</v>
      </c>
      <c r="F6815">
        <f>IF($A6815="","",VALUE(RIGHT(Tienda_3!E2015,4)))</f>
        <v>2020</v>
      </c>
      <c r="G6815">
        <f>IF($A6815="","",Tienda_3!C2015)</f>
        <v>245300</v>
      </c>
      <c r="H6815">
        <f>IF($A6815="","",Tienda_3!D2015)</f>
        <v>13500</v>
      </c>
      <c r="I6815">
        <f>IF($A6815="","",Tienda_3!H2015)</f>
        <v>5</v>
      </c>
      <c r="J6815">
        <f>IF($A6815="",0,IF(AND(OR('Cuadro-de-mando'!$B$4="(Todas)",'Cuadro-de-mando'!$B$4=$A6815),OR('Cuadro-de-mando'!$E$4="(Todas)",'Cuadro-de-mando'!$E$4=$B6815),OR('Cuadro-de-mando'!$H$4="(Todas)",'Cuadro-de-mando'!$H$4=$C6815),OR('Cuadro-de-mando'!$K$4="(Todas)",'Cuadro-de-mando'!$K$4=$E6815),OR('Cuadro-de-mando'!$N$4="(Todos)",'Cuadro-de-mando'!$N$4=$F6815)),1,0))</f>
        <v>1</v>
      </c>
    </row>
    <row r="6816" spans="1:10" x14ac:dyDescent="0.25">
      <c r="A6816" t="str">
        <f>IF(Tienda_3!$A2016="","","Tienda 3")</f>
        <v>Tienda 3</v>
      </c>
      <c r="B6816" t="str">
        <f>IF($A6816="","",Tienda_3!B2016)</f>
        <v>Juguetes</v>
      </c>
      <c r="C6816" t="str">
        <f>IF($A6816="","",Tienda_3!G2016)</f>
        <v>Medellín</v>
      </c>
      <c r="D6816" t="str">
        <f>IF($A6816="","",Tienda_3!F2016)</f>
        <v>Beatriz Morales</v>
      </c>
      <c r="E6816" t="str">
        <f>IF($A6816="","",Tienda_3!I2016)</f>
        <v>Nequi</v>
      </c>
      <c r="F6816">
        <f>IF($A6816="","",VALUE(RIGHT(Tienda_3!E2016,4)))</f>
        <v>2022</v>
      </c>
      <c r="G6816">
        <f>IF($A6816="","",Tienda_3!C2016)</f>
        <v>13600</v>
      </c>
      <c r="H6816">
        <f>IF($A6816="","",Tienda_3!D2016)</f>
        <v>6600</v>
      </c>
      <c r="I6816">
        <f>IF($A6816="","",Tienda_3!H2016)</f>
        <v>5</v>
      </c>
      <c r="J6816">
        <f>IF($A6816="",0,IF(AND(OR('Cuadro-de-mando'!$B$4="(Todas)",'Cuadro-de-mando'!$B$4=$A6816),OR('Cuadro-de-mando'!$E$4="(Todas)",'Cuadro-de-mando'!$E$4=$B6816),OR('Cuadro-de-mando'!$H$4="(Todas)",'Cuadro-de-mando'!$H$4=$C6816),OR('Cuadro-de-mando'!$K$4="(Todas)",'Cuadro-de-mando'!$K$4=$E6816),OR('Cuadro-de-mando'!$N$4="(Todos)",'Cuadro-de-mando'!$N$4=$F6816)),1,0))</f>
        <v>1</v>
      </c>
    </row>
    <row r="6817" spans="1:10" x14ac:dyDescent="0.25">
      <c r="A6817" t="str">
        <f>IF(Tienda_3!$A2017="","","Tienda 3")</f>
        <v>Tienda 3</v>
      </c>
      <c r="B6817" t="str">
        <f>IF($A6817="","",Tienda_3!B2017)</f>
        <v>Muebles</v>
      </c>
      <c r="C6817" t="str">
        <f>IF($A6817="","",Tienda_3!G2017)</f>
        <v>Soacha</v>
      </c>
      <c r="D6817" t="str">
        <f>IF($A6817="","",Tienda_3!F2017)</f>
        <v>Rafael Acosta</v>
      </c>
      <c r="E6817" t="str">
        <f>IF($A6817="","",Tienda_3!I2017)</f>
        <v>Tarjeta de crédito</v>
      </c>
      <c r="F6817">
        <f>IF($A6817="","",VALUE(RIGHT(Tienda_3!E2017,4)))</f>
        <v>2020</v>
      </c>
      <c r="G6817">
        <f>IF($A6817="","",Tienda_3!C2017)</f>
        <v>240300</v>
      </c>
      <c r="H6817">
        <f>IF($A6817="","",Tienda_3!D2017)</f>
        <v>13200</v>
      </c>
      <c r="I6817">
        <f>IF($A6817="","",Tienda_3!H2017)</f>
        <v>5</v>
      </c>
      <c r="J6817">
        <f>IF($A6817="",0,IF(AND(OR('Cuadro-de-mando'!$B$4="(Todas)",'Cuadro-de-mando'!$B$4=$A6817),OR('Cuadro-de-mando'!$E$4="(Todas)",'Cuadro-de-mando'!$E$4=$B6817),OR('Cuadro-de-mando'!$H$4="(Todas)",'Cuadro-de-mando'!$H$4=$C6817),OR('Cuadro-de-mando'!$K$4="(Todas)",'Cuadro-de-mando'!$K$4=$E6817),OR('Cuadro-de-mando'!$N$4="(Todos)",'Cuadro-de-mando'!$N$4=$F6817)),1,0))</f>
        <v>1</v>
      </c>
    </row>
    <row r="6818" spans="1:10" x14ac:dyDescent="0.25">
      <c r="A6818" t="str">
        <f>IF(Tienda_3!$A2018="","","Tienda 3")</f>
        <v>Tienda 3</v>
      </c>
      <c r="B6818" t="str">
        <f>IF($A6818="","",Tienda_3!B2018)</f>
        <v>Electrónicos</v>
      </c>
      <c r="C6818" t="str">
        <f>IF($A6818="","",Tienda_3!G2018)</f>
        <v>Barranquilla</v>
      </c>
      <c r="D6818" t="str">
        <f>IF($A6818="","",Tienda_3!F2018)</f>
        <v>Pedro Gomez</v>
      </c>
      <c r="E6818" t="str">
        <f>IF($A6818="","",Tienda_3!I2018)</f>
        <v>Nequi</v>
      </c>
      <c r="F6818">
        <f>IF($A6818="","",VALUE(RIGHT(Tienda_3!E2018,4)))</f>
        <v>2022</v>
      </c>
      <c r="G6818">
        <f>IF($A6818="","",Tienda_3!C2018)</f>
        <v>124500</v>
      </c>
      <c r="H6818">
        <f>IF($A6818="","",Tienda_3!D2018)</f>
        <v>14000</v>
      </c>
      <c r="I6818">
        <f>IF($A6818="","",Tienda_3!H2018)</f>
        <v>4</v>
      </c>
      <c r="J6818">
        <f>IF($A6818="",0,IF(AND(OR('Cuadro-de-mando'!$B$4="(Todas)",'Cuadro-de-mando'!$B$4=$A6818),OR('Cuadro-de-mando'!$E$4="(Todas)",'Cuadro-de-mando'!$E$4=$B6818),OR('Cuadro-de-mando'!$H$4="(Todas)",'Cuadro-de-mando'!$H$4=$C6818),OR('Cuadro-de-mando'!$K$4="(Todas)",'Cuadro-de-mando'!$K$4=$E6818),OR('Cuadro-de-mando'!$N$4="(Todos)",'Cuadro-de-mando'!$N$4=$F6818)),1,0))</f>
        <v>1</v>
      </c>
    </row>
    <row r="6819" spans="1:10" x14ac:dyDescent="0.25">
      <c r="A6819" t="str">
        <f>IF(Tienda_3!$A2019="","","Tienda 3")</f>
        <v>Tienda 3</v>
      </c>
      <c r="B6819" t="str">
        <f>IF($A6819="","",Tienda_3!B2019)</f>
        <v>Electrónicos</v>
      </c>
      <c r="C6819" t="str">
        <f>IF($A6819="","",Tienda_3!G2019)</f>
        <v>Medellín</v>
      </c>
      <c r="D6819" t="str">
        <f>IF($A6819="","",Tienda_3!F2019)</f>
        <v>Rafael Acosta</v>
      </c>
      <c r="E6819" t="str">
        <f>IF($A6819="","",Tienda_3!I2019)</f>
        <v>Nequi</v>
      </c>
      <c r="F6819">
        <f>IF($A6819="","",VALUE(RIGHT(Tienda_3!E2019,4)))</f>
        <v>2022</v>
      </c>
      <c r="G6819">
        <f>IF($A6819="","",Tienda_3!C2019)</f>
        <v>1721300</v>
      </c>
      <c r="H6819">
        <f>IF($A6819="","",Tienda_3!D2019)</f>
        <v>92700</v>
      </c>
      <c r="I6819">
        <f>IF($A6819="","",Tienda_3!H2019)</f>
        <v>4</v>
      </c>
      <c r="J6819">
        <f>IF($A6819="",0,IF(AND(OR('Cuadro-de-mando'!$B$4="(Todas)",'Cuadro-de-mando'!$B$4=$A6819),OR('Cuadro-de-mando'!$E$4="(Todas)",'Cuadro-de-mando'!$E$4=$B6819),OR('Cuadro-de-mando'!$H$4="(Todas)",'Cuadro-de-mando'!$H$4=$C6819),OR('Cuadro-de-mando'!$K$4="(Todas)",'Cuadro-de-mando'!$K$4=$E6819),OR('Cuadro-de-mando'!$N$4="(Todos)",'Cuadro-de-mando'!$N$4=$F6819)),1,0))</f>
        <v>1</v>
      </c>
    </row>
    <row r="6820" spans="1:10" x14ac:dyDescent="0.25">
      <c r="A6820" t="str">
        <f>IF(Tienda_3!$A2020="","","Tienda 3")</f>
        <v>Tienda 3</v>
      </c>
      <c r="B6820" t="str">
        <f>IF($A6820="","",Tienda_3!B2020)</f>
        <v>Muebles</v>
      </c>
      <c r="C6820" t="str">
        <f>IF($A6820="","",Tienda_3!G2020)</f>
        <v>Bogotá</v>
      </c>
      <c r="D6820" t="str">
        <f>IF($A6820="","",Tienda_3!F2020)</f>
        <v>Mariana Herrera</v>
      </c>
      <c r="E6820" t="str">
        <f>IF($A6820="","",Tienda_3!I2020)</f>
        <v>Tarjeta de crédito</v>
      </c>
      <c r="F6820">
        <f>IF($A6820="","",VALUE(RIGHT(Tienda_3!E2020,4)))</f>
        <v>2023</v>
      </c>
      <c r="G6820">
        <f>IF($A6820="","",Tienda_3!C2020)</f>
        <v>292500</v>
      </c>
      <c r="H6820">
        <f>IF($A6820="","",Tienda_3!D2020)</f>
        <v>16200</v>
      </c>
      <c r="I6820">
        <f>IF($A6820="","",Tienda_3!H2020)</f>
        <v>5</v>
      </c>
      <c r="J6820">
        <f>IF($A6820="",0,IF(AND(OR('Cuadro-de-mando'!$B$4="(Todas)",'Cuadro-de-mando'!$B$4=$A6820),OR('Cuadro-de-mando'!$E$4="(Todas)",'Cuadro-de-mando'!$E$4=$B6820),OR('Cuadro-de-mando'!$H$4="(Todas)",'Cuadro-de-mando'!$H$4=$C6820),OR('Cuadro-de-mando'!$K$4="(Todas)",'Cuadro-de-mando'!$K$4=$E6820),OR('Cuadro-de-mando'!$N$4="(Todos)",'Cuadro-de-mando'!$N$4=$F6820)),1,0))</f>
        <v>1</v>
      </c>
    </row>
    <row r="6821" spans="1:10" x14ac:dyDescent="0.25">
      <c r="A6821" t="str">
        <f>IF(Tienda_3!$A2021="","","Tienda 3")</f>
        <v>Tienda 3</v>
      </c>
      <c r="B6821" t="str">
        <f>IF($A6821="","",Tienda_3!B2021)</f>
        <v>Deportes y diversión</v>
      </c>
      <c r="C6821" t="str">
        <f>IF($A6821="","",Tienda_3!G2021)</f>
        <v>Medellín</v>
      </c>
      <c r="D6821" t="str">
        <f>IF($A6821="","",Tienda_3!F2021)</f>
        <v>Santiago Silva</v>
      </c>
      <c r="E6821" t="str">
        <f>IF($A6821="","",Tienda_3!I2021)</f>
        <v>Tarjeta de crédito</v>
      </c>
      <c r="F6821">
        <f>IF($A6821="","",VALUE(RIGHT(Tienda_3!E2021,4)))</f>
        <v>2020</v>
      </c>
      <c r="G6821">
        <f>IF($A6821="","",Tienda_3!C2021)</f>
        <v>53700</v>
      </c>
      <c r="H6821">
        <f>IF($A6821="","",Tienda_3!D2021)</f>
        <v>10200</v>
      </c>
      <c r="I6821">
        <f>IF($A6821="","",Tienda_3!H2021)</f>
        <v>3</v>
      </c>
      <c r="J6821">
        <f>IF($A6821="",0,IF(AND(OR('Cuadro-de-mando'!$B$4="(Todas)",'Cuadro-de-mando'!$B$4=$A6821),OR('Cuadro-de-mando'!$E$4="(Todas)",'Cuadro-de-mando'!$E$4=$B6821),OR('Cuadro-de-mando'!$H$4="(Todas)",'Cuadro-de-mando'!$H$4=$C6821),OR('Cuadro-de-mando'!$K$4="(Todas)",'Cuadro-de-mando'!$K$4=$E6821),OR('Cuadro-de-mando'!$N$4="(Todos)",'Cuadro-de-mando'!$N$4=$F6821)),1,0))</f>
        <v>1</v>
      </c>
    </row>
    <row r="6822" spans="1:10" x14ac:dyDescent="0.25">
      <c r="A6822" t="str">
        <f>IF(Tienda_3!$A2022="","","Tienda 3")</f>
        <v>Tienda 3</v>
      </c>
      <c r="B6822" t="str">
        <f>IF($A6822="","",Tienda_3!B2022)</f>
        <v>Libros</v>
      </c>
      <c r="C6822" t="str">
        <f>IF($A6822="","",Tienda_3!G2022)</f>
        <v>Pereira</v>
      </c>
      <c r="D6822" t="str">
        <f>IF($A6822="","",Tienda_3!F2022)</f>
        <v>Mariana Herrera</v>
      </c>
      <c r="E6822" t="str">
        <f>IF($A6822="","",Tienda_3!I2022)</f>
        <v>Tarjeta de crédito</v>
      </c>
      <c r="F6822">
        <f>IF($A6822="","",VALUE(RIGHT(Tienda_3!E2022,4)))</f>
        <v>2022</v>
      </c>
      <c r="G6822">
        <f>IF($A6822="","",Tienda_3!C2022)</f>
        <v>65900</v>
      </c>
      <c r="H6822">
        <f>IF($A6822="","",Tienda_3!D2022)</f>
        <v>1700</v>
      </c>
      <c r="I6822">
        <f>IF($A6822="","",Tienda_3!H2022)</f>
        <v>5</v>
      </c>
      <c r="J6822">
        <f>IF($A6822="",0,IF(AND(OR('Cuadro-de-mando'!$B$4="(Todas)",'Cuadro-de-mando'!$B$4=$A6822),OR('Cuadro-de-mando'!$E$4="(Todas)",'Cuadro-de-mando'!$E$4=$B6822),OR('Cuadro-de-mando'!$H$4="(Todas)",'Cuadro-de-mando'!$H$4=$C6822),OR('Cuadro-de-mando'!$K$4="(Todas)",'Cuadro-de-mando'!$K$4=$E6822),OR('Cuadro-de-mando'!$N$4="(Todos)",'Cuadro-de-mando'!$N$4=$F6822)),1,0))</f>
        <v>1</v>
      </c>
    </row>
    <row r="6823" spans="1:10" x14ac:dyDescent="0.25">
      <c r="A6823" t="str">
        <f>IF(Tienda_3!$A2023="","","Tienda 3")</f>
        <v>Tienda 3</v>
      </c>
      <c r="B6823" t="str">
        <f>IF($A6823="","",Tienda_3!B2023)</f>
        <v>Muebles</v>
      </c>
      <c r="C6823" t="str">
        <f>IF($A6823="","",Tienda_3!G2023)</f>
        <v>Medellín</v>
      </c>
      <c r="D6823" t="str">
        <f>IF($A6823="","",Tienda_3!F2023)</f>
        <v>Maria Alfonso</v>
      </c>
      <c r="E6823" t="str">
        <f>IF($A6823="","",Tienda_3!I2023)</f>
        <v>Nequi</v>
      </c>
      <c r="F6823">
        <f>IF($A6823="","",VALUE(RIGHT(Tienda_3!E2023,4)))</f>
        <v>2022</v>
      </c>
      <c r="G6823">
        <f>IF($A6823="","",Tienda_3!C2023)</f>
        <v>474500</v>
      </c>
      <c r="H6823">
        <f>IF($A6823="","",Tienda_3!D2023)</f>
        <v>25800</v>
      </c>
      <c r="I6823">
        <f>IF($A6823="","",Tienda_3!H2023)</f>
        <v>1</v>
      </c>
      <c r="J6823">
        <f>IF($A6823="",0,IF(AND(OR('Cuadro-de-mando'!$B$4="(Todas)",'Cuadro-de-mando'!$B$4=$A6823),OR('Cuadro-de-mando'!$E$4="(Todas)",'Cuadro-de-mando'!$E$4=$B6823),OR('Cuadro-de-mando'!$H$4="(Todas)",'Cuadro-de-mando'!$H$4=$C6823),OR('Cuadro-de-mando'!$K$4="(Todas)",'Cuadro-de-mando'!$K$4=$E6823),OR('Cuadro-de-mando'!$N$4="(Todos)",'Cuadro-de-mando'!$N$4=$F6823)),1,0))</f>
        <v>1</v>
      </c>
    </row>
    <row r="6824" spans="1:10" x14ac:dyDescent="0.25">
      <c r="A6824" t="str">
        <f>IF(Tienda_3!$A2024="","","Tienda 3")</f>
        <v>Tienda 3</v>
      </c>
      <c r="B6824" t="str">
        <f>IF($A6824="","",Tienda_3!B2024)</f>
        <v>Instrumentos musicales</v>
      </c>
      <c r="C6824" t="str">
        <f>IF($A6824="","",Tienda_3!G2024)</f>
        <v>Bogotá</v>
      </c>
      <c r="D6824" t="str">
        <f>IF($A6824="","",Tienda_3!F2024)</f>
        <v>Izabela de León</v>
      </c>
      <c r="E6824" t="str">
        <f>IF($A6824="","",Tienda_3!I2024)</f>
        <v>Tarjeta de crédito</v>
      </c>
      <c r="F6824">
        <f>IF($A6824="","",VALUE(RIGHT(Tienda_3!E2024,4)))</f>
        <v>2022</v>
      </c>
      <c r="G6824">
        <f>IF($A6824="","",Tienda_3!C2024)</f>
        <v>836700</v>
      </c>
      <c r="H6824">
        <f>IF($A6824="","",Tienda_3!D2024)</f>
        <v>44800</v>
      </c>
      <c r="I6824">
        <f>IF($A6824="","",Tienda_3!H2024)</f>
        <v>3</v>
      </c>
      <c r="J6824">
        <f>IF($A6824="",0,IF(AND(OR('Cuadro-de-mando'!$B$4="(Todas)",'Cuadro-de-mando'!$B$4=$A6824),OR('Cuadro-de-mando'!$E$4="(Todas)",'Cuadro-de-mando'!$E$4=$B6824),OR('Cuadro-de-mando'!$H$4="(Todas)",'Cuadro-de-mando'!$H$4=$C6824),OR('Cuadro-de-mando'!$K$4="(Todas)",'Cuadro-de-mando'!$K$4=$E6824),OR('Cuadro-de-mando'!$N$4="(Todos)",'Cuadro-de-mando'!$N$4=$F6824)),1,0))</f>
        <v>1</v>
      </c>
    </row>
    <row r="6825" spans="1:10" x14ac:dyDescent="0.25">
      <c r="A6825" t="str">
        <f>IF(Tienda_3!$A2025="","","Tienda 3")</f>
        <v>Tienda 3</v>
      </c>
      <c r="B6825" t="str">
        <f>IF($A6825="","",Tienda_3!B2025)</f>
        <v>Electrónicos</v>
      </c>
      <c r="C6825" t="str">
        <f>IF($A6825="","",Tienda_3!G2025)</f>
        <v>Bogotá</v>
      </c>
      <c r="D6825" t="str">
        <f>IF($A6825="","",Tienda_3!F2025)</f>
        <v>Lucas Olivera</v>
      </c>
      <c r="E6825" t="str">
        <f>IF($A6825="","",Tienda_3!I2025)</f>
        <v>Nequi</v>
      </c>
      <c r="F6825">
        <f>IF($A6825="","",VALUE(RIGHT(Tienda_3!E2025,4)))</f>
        <v>2023</v>
      </c>
      <c r="G6825">
        <f>IF($A6825="","",Tienda_3!C2025)</f>
        <v>913100</v>
      </c>
      <c r="H6825">
        <f>IF($A6825="","",Tienda_3!D2025)</f>
        <v>57400</v>
      </c>
      <c r="I6825">
        <f>IF($A6825="","",Tienda_3!H2025)</f>
        <v>5</v>
      </c>
      <c r="J6825">
        <f>IF($A6825="",0,IF(AND(OR('Cuadro-de-mando'!$B$4="(Todas)",'Cuadro-de-mando'!$B$4=$A6825),OR('Cuadro-de-mando'!$E$4="(Todas)",'Cuadro-de-mando'!$E$4=$B6825),OR('Cuadro-de-mando'!$H$4="(Todas)",'Cuadro-de-mando'!$H$4=$C6825),OR('Cuadro-de-mando'!$K$4="(Todas)",'Cuadro-de-mando'!$K$4=$E6825),OR('Cuadro-de-mando'!$N$4="(Todos)",'Cuadro-de-mando'!$N$4=$F6825)),1,0))</f>
        <v>1</v>
      </c>
    </row>
    <row r="6826" spans="1:10" x14ac:dyDescent="0.25">
      <c r="A6826" t="str">
        <f>IF(Tienda_3!$A2026="","","Tienda 3")</f>
        <v>Tienda 3</v>
      </c>
      <c r="B6826" t="str">
        <f>IF($A6826="","",Tienda_3!B2026)</f>
        <v>Electrodomésticos</v>
      </c>
      <c r="C6826" t="str">
        <f>IF($A6826="","",Tienda_3!G2026)</f>
        <v>Bogotá</v>
      </c>
      <c r="D6826" t="str">
        <f>IF($A6826="","",Tienda_3!F2026)</f>
        <v>Rafael Acosta</v>
      </c>
      <c r="E6826" t="str">
        <f>IF($A6826="","",Tienda_3!I2026)</f>
        <v>Tarjeta de crédito</v>
      </c>
      <c r="F6826">
        <f>IF($A6826="","",VALUE(RIGHT(Tienda_3!E2026,4)))</f>
        <v>2022</v>
      </c>
      <c r="G6826">
        <f>IF($A6826="","",Tienda_3!C2026)</f>
        <v>1768000</v>
      </c>
      <c r="H6826">
        <f>IF($A6826="","",Tienda_3!D2026)</f>
        <v>94400</v>
      </c>
      <c r="I6826">
        <f>IF($A6826="","",Tienda_3!H2026)</f>
        <v>5</v>
      </c>
      <c r="J6826">
        <f>IF($A6826="",0,IF(AND(OR('Cuadro-de-mando'!$B$4="(Todas)",'Cuadro-de-mando'!$B$4=$A6826),OR('Cuadro-de-mando'!$E$4="(Todas)",'Cuadro-de-mando'!$E$4=$B6826),OR('Cuadro-de-mando'!$H$4="(Todas)",'Cuadro-de-mando'!$H$4=$C6826),OR('Cuadro-de-mando'!$K$4="(Todas)",'Cuadro-de-mando'!$K$4=$E6826),OR('Cuadro-de-mando'!$N$4="(Todos)",'Cuadro-de-mando'!$N$4=$F6826)),1,0))</f>
        <v>1</v>
      </c>
    </row>
    <row r="6827" spans="1:10" x14ac:dyDescent="0.25">
      <c r="A6827" t="str">
        <f>IF(Tienda_3!$A2027="","","Tienda 3")</f>
        <v>Tienda 3</v>
      </c>
      <c r="B6827" t="str">
        <f>IF($A6827="","",Tienda_3!B2027)</f>
        <v>Juguetes</v>
      </c>
      <c r="C6827" t="str">
        <f>IF($A6827="","",Tienda_3!G2027)</f>
        <v>Bogotá</v>
      </c>
      <c r="D6827" t="str">
        <f>IF($A6827="","",Tienda_3!F2027)</f>
        <v>Felipe Santos</v>
      </c>
      <c r="E6827" t="str">
        <f>IF($A6827="","",Tienda_3!I2027)</f>
        <v>Tarjeta de crédito</v>
      </c>
      <c r="F6827">
        <f>IF($A6827="","",VALUE(RIGHT(Tienda_3!E2027,4)))</f>
        <v>2020</v>
      </c>
      <c r="G6827">
        <f>IF($A6827="","",Tienda_3!C2027)</f>
        <v>64700</v>
      </c>
      <c r="H6827">
        <f>IF($A6827="","",Tienda_3!D2027)</f>
        <v>1600</v>
      </c>
      <c r="I6827">
        <f>IF($A6827="","",Tienda_3!H2027)</f>
        <v>5</v>
      </c>
      <c r="J6827">
        <f>IF($A6827="",0,IF(AND(OR('Cuadro-de-mando'!$B$4="(Todas)",'Cuadro-de-mando'!$B$4=$A6827),OR('Cuadro-de-mando'!$E$4="(Todas)",'Cuadro-de-mando'!$E$4=$B6827),OR('Cuadro-de-mando'!$H$4="(Todas)",'Cuadro-de-mando'!$H$4=$C6827),OR('Cuadro-de-mando'!$K$4="(Todas)",'Cuadro-de-mando'!$K$4=$E6827),OR('Cuadro-de-mando'!$N$4="(Todos)",'Cuadro-de-mando'!$N$4=$F6827)),1,0))</f>
        <v>1</v>
      </c>
    </row>
    <row r="6828" spans="1:10" x14ac:dyDescent="0.25">
      <c r="A6828" t="str">
        <f>IF(Tienda_3!$A2028="","","Tienda 3")</f>
        <v>Tienda 3</v>
      </c>
      <c r="B6828" t="str">
        <f>IF($A6828="","",Tienda_3!B2028)</f>
        <v>Artículos para el hogar</v>
      </c>
      <c r="C6828" t="str">
        <f>IF($A6828="","",Tienda_3!G2028)</f>
        <v>Riohacha</v>
      </c>
      <c r="D6828" t="str">
        <f>IF($A6828="","",Tienda_3!F2028)</f>
        <v>Felipe Santos</v>
      </c>
      <c r="E6828" t="str">
        <f>IF($A6828="","",Tienda_3!I2028)</f>
        <v>Tarjeta de crédito</v>
      </c>
      <c r="F6828">
        <f>IF($A6828="","",VALUE(RIGHT(Tienda_3!E2028,4)))</f>
        <v>2020</v>
      </c>
      <c r="G6828">
        <f>IF($A6828="","",Tienda_3!C2028)</f>
        <v>77300</v>
      </c>
      <c r="H6828">
        <f>IF($A6828="","",Tienda_3!D2028)</f>
        <v>4300</v>
      </c>
      <c r="I6828">
        <f>IF($A6828="","",Tienda_3!H2028)</f>
        <v>1</v>
      </c>
      <c r="J6828">
        <f>IF($A6828="",0,IF(AND(OR('Cuadro-de-mando'!$B$4="(Todas)",'Cuadro-de-mando'!$B$4=$A6828),OR('Cuadro-de-mando'!$E$4="(Todas)",'Cuadro-de-mando'!$E$4=$B6828),OR('Cuadro-de-mando'!$H$4="(Todas)",'Cuadro-de-mando'!$H$4=$C6828),OR('Cuadro-de-mando'!$K$4="(Todas)",'Cuadro-de-mando'!$K$4=$E6828),OR('Cuadro-de-mando'!$N$4="(Todos)",'Cuadro-de-mando'!$N$4=$F6828)),1,0))</f>
        <v>1</v>
      </c>
    </row>
    <row r="6829" spans="1:10" x14ac:dyDescent="0.25">
      <c r="A6829" t="str">
        <f>IF(Tienda_3!$A2029="","","Tienda 3")</f>
        <v>Tienda 3</v>
      </c>
      <c r="B6829" t="str">
        <f>IF($A6829="","",Tienda_3!B2029)</f>
        <v>Artículos para el hogar</v>
      </c>
      <c r="C6829" t="str">
        <f>IF($A6829="","",Tienda_3!G2029)</f>
        <v>Medellín</v>
      </c>
      <c r="D6829" t="str">
        <f>IF($A6829="","",Tienda_3!F2029)</f>
        <v>Felipe Santos</v>
      </c>
      <c r="E6829" t="str">
        <f>IF($A6829="","",Tienda_3!I2029)</f>
        <v>Tarjeta de crédito</v>
      </c>
      <c r="F6829">
        <f>IF($A6829="","",VALUE(RIGHT(Tienda_3!E2029,4)))</f>
        <v>2021</v>
      </c>
      <c r="G6829">
        <f>IF($A6829="","",Tienda_3!C2029)</f>
        <v>187800</v>
      </c>
      <c r="H6829">
        <f>IF($A6829="","",Tienda_3!D2029)</f>
        <v>10400</v>
      </c>
      <c r="I6829">
        <f>IF($A6829="","",Tienda_3!H2029)</f>
        <v>5</v>
      </c>
      <c r="J6829">
        <f>IF($A6829="",0,IF(AND(OR('Cuadro-de-mando'!$B$4="(Todas)",'Cuadro-de-mando'!$B$4=$A6829),OR('Cuadro-de-mando'!$E$4="(Todas)",'Cuadro-de-mando'!$E$4=$B6829),OR('Cuadro-de-mando'!$H$4="(Todas)",'Cuadro-de-mando'!$H$4=$C6829),OR('Cuadro-de-mando'!$K$4="(Todas)",'Cuadro-de-mando'!$K$4=$E6829),OR('Cuadro-de-mando'!$N$4="(Todos)",'Cuadro-de-mando'!$N$4=$F6829)),1,0))</f>
        <v>1</v>
      </c>
    </row>
    <row r="6830" spans="1:10" x14ac:dyDescent="0.25">
      <c r="A6830" t="str">
        <f>IF(Tienda_3!$A2030="","","Tienda 3")</f>
        <v>Tienda 3</v>
      </c>
      <c r="B6830" t="str">
        <f>IF($A6830="","",Tienda_3!B2030)</f>
        <v>Electrónicos</v>
      </c>
      <c r="C6830" t="str">
        <f>IF($A6830="","",Tienda_3!G2030)</f>
        <v>Medellín</v>
      </c>
      <c r="D6830" t="str">
        <f>IF($A6830="","",Tienda_3!F2030)</f>
        <v>Camila Rivera</v>
      </c>
      <c r="E6830" t="str">
        <f>IF($A6830="","",Tienda_3!I2030)</f>
        <v>Nequi</v>
      </c>
      <c r="F6830">
        <f>IF($A6830="","",VALUE(RIGHT(Tienda_3!E2030,4)))</f>
        <v>2020</v>
      </c>
      <c r="G6830">
        <f>IF($A6830="","",Tienda_3!C2030)</f>
        <v>1465200</v>
      </c>
      <c r="H6830">
        <f>IF($A6830="","",Tienda_3!D2030)</f>
        <v>78200</v>
      </c>
      <c r="I6830">
        <f>IF($A6830="","",Tienda_3!H2030)</f>
        <v>4</v>
      </c>
      <c r="J6830">
        <f>IF($A6830="",0,IF(AND(OR('Cuadro-de-mando'!$B$4="(Todas)",'Cuadro-de-mando'!$B$4=$A6830),OR('Cuadro-de-mando'!$E$4="(Todas)",'Cuadro-de-mando'!$E$4=$B6830),OR('Cuadro-de-mando'!$H$4="(Todas)",'Cuadro-de-mando'!$H$4=$C6830),OR('Cuadro-de-mando'!$K$4="(Todas)",'Cuadro-de-mando'!$K$4=$E6830),OR('Cuadro-de-mando'!$N$4="(Todos)",'Cuadro-de-mando'!$N$4=$F6830)),1,0))</f>
        <v>1</v>
      </c>
    </row>
    <row r="6831" spans="1:10" x14ac:dyDescent="0.25">
      <c r="A6831" t="str">
        <f>IF(Tienda_3!$A2031="","","Tienda 3")</f>
        <v>Tienda 3</v>
      </c>
      <c r="B6831" t="str">
        <f>IF($A6831="","",Tienda_3!B2031)</f>
        <v>Muebles</v>
      </c>
      <c r="C6831" t="str">
        <f>IF($A6831="","",Tienda_3!G2031)</f>
        <v>Barranquilla</v>
      </c>
      <c r="D6831" t="str">
        <f>IF($A6831="","",Tienda_3!F2031)</f>
        <v>Blanca Ramirez</v>
      </c>
      <c r="E6831" t="str">
        <f>IF($A6831="","",Tienda_3!I2031)</f>
        <v>Tarjeta de crédito</v>
      </c>
      <c r="F6831">
        <f>IF($A6831="","",VALUE(RIGHT(Tienda_3!E2031,4)))</f>
        <v>2021</v>
      </c>
      <c r="G6831">
        <f>IF($A6831="","",Tienda_3!C2031)</f>
        <v>238100</v>
      </c>
      <c r="H6831">
        <f>IF($A6831="","",Tienda_3!D2031)</f>
        <v>13300</v>
      </c>
      <c r="I6831">
        <f>IF($A6831="","",Tienda_3!H2031)</f>
        <v>3</v>
      </c>
      <c r="J6831">
        <f>IF($A6831="",0,IF(AND(OR('Cuadro-de-mando'!$B$4="(Todas)",'Cuadro-de-mando'!$B$4=$A6831),OR('Cuadro-de-mando'!$E$4="(Todas)",'Cuadro-de-mando'!$E$4=$B6831),OR('Cuadro-de-mando'!$H$4="(Todas)",'Cuadro-de-mando'!$H$4=$C6831),OR('Cuadro-de-mando'!$K$4="(Todas)",'Cuadro-de-mando'!$K$4=$E6831),OR('Cuadro-de-mando'!$N$4="(Todos)",'Cuadro-de-mando'!$N$4=$F6831)),1,0))</f>
        <v>1</v>
      </c>
    </row>
    <row r="6832" spans="1:10" x14ac:dyDescent="0.25">
      <c r="A6832" t="str">
        <f>IF(Tienda_3!$A2032="","","Tienda 3")</f>
        <v>Tienda 3</v>
      </c>
      <c r="B6832" t="str">
        <f>IF($A6832="","",Tienda_3!B2032)</f>
        <v>Deportes y diversión</v>
      </c>
      <c r="C6832" t="str">
        <f>IF($A6832="","",Tienda_3!G2032)</f>
        <v>Inírida</v>
      </c>
      <c r="D6832" t="str">
        <f>IF($A6832="","",Tienda_3!F2032)</f>
        <v>Santiago Silva</v>
      </c>
      <c r="E6832" t="str">
        <f>IF($A6832="","",Tienda_3!I2032)</f>
        <v>Tarjeta de crédito</v>
      </c>
      <c r="F6832">
        <f>IF($A6832="","",VALUE(RIGHT(Tienda_3!E2032,4)))</f>
        <v>2020</v>
      </c>
      <c r="G6832">
        <f>IF($A6832="","",Tienda_3!C2032)</f>
        <v>280600</v>
      </c>
      <c r="H6832">
        <f>IF($A6832="","",Tienda_3!D2032)</f>
        <v>15600</v>
      </c>
      <c r="I6832">
        <f>IF($A6832="","",Tienda_3!H2032)</f>
        <v>4</v>
      </c>
      <c r="J6832">
        <f>IF($A6832="",0,IF(AND(OR('Cuadro-de-mando'!$B$4="(Todas)",'Cuadro-de-mando'!$B$4=$A6832),OR('Cuadro-de-mando'!$E$4="(Todas)",'Cuadro-de-mando'!$E$4=$B6832),OR('Cuadro-de-mando'!$H$4="(Todas)",'Cuadro-de-mando'!$H$4=$C6832),OR('Cuadro-de-mando'!$K$4="(Todas)",'Cuadro-de-mando'!$K$4=$E6832),OR('Cuadro-de-mando'!$N$4="(Todos)",'Cuadro-de-mando'!$N$4=$F6832)),1,0))</f>
        <v>1</v>
      </c>
    </row>
    <row r="6833" spans="1:10" x14ac:dyDescent="0.25">
      <c r="A6833" t="str">
        <f>IF(Tienda_3!$A2033="","","Tienda 3")</f>
        <v>Tienda 3</v>
      </c>
      <c r="B6833" t="str">
        <f>IF($A6833="","",Tienda_3!B2033)</f>
        <v>Muebles</v>
      </c>
      <c r="C6833" t="str">
        <f>IF($A6833="","",Tienda_3!G2033)</f>
        <v>Bogotá</v>
      </c>
      <c r="D6833" t="str">
        <f>IF($A6833="","",Tienda_3!F2033)</f>
        <v>Lucas Olivera</v>
      </c>
      <c r="E6833" t="str">
        <f>IF($A6833="","",Tienda_3!I2033)</f>
        <v>Tarjeta de crédito</v>
      </c>
      <c r="F6833">
        <f>IF($A6833="","",VALUE(RIGHT(Tienda_3!E2033,4)))</f>
        <v>2020</v>
      </c>
      <c r="G6833">
        <f>IF($A6833="","",Tienda_3!C2033)</f>
        <v>288000</v>
      </c>
      <c r="H6833">
        <f>IF($A6833="","",Tienda_3!D2033)</f>
        <v>15900</v>
      </c>
      <c r="I6833">
        <f>IF($A6833="","",Tienda_3!H2033)</f>
        <v>1</v>
      </c>
      <c r="J6833">
        <f>IF($A6833="",0,IF(AND(OR('Cuadro-de-mando'!$B$4="(Todas)",'Cuadro-de-mando'!$B$4=$A6833),OR('Cuadro-de-mando'!$E$4="(Todas)",'Cuadro-de-mando'!$E$4=$B6833),OR('Cuadro-de-mando'!$H$4="(Todas)",'Cuadro-de-mando'!$H$4=$C6833),OR('Cuadro-de-mando'!$K$4="(Todas)",'Cuadro-de-mando'!$K$4=$E6833),OR('Cuadro-de-mando'!$N$4="(Todos)",'Cuadro-de-mando'!$N$4=$F6833)),1,0))</f>
        <v>1</v>
      </c>
    </row>
    <row r="6834" spans="1:10" x14ac:dyDescent="0.25">
      <c r="A6834" t="str">
        <f>IF(Tienda_3!$A2034="","","Tienda 3")</f>
        <v>Tienda 3</v>
      </c>
      <c r="B6834" t="str">
        <f>IF($A6834="","",Tienda_3!B2034)</f>
        <v>Electrodomésticos</v>
      </c>
      <c r="C6834" t="str">
        <f>IF($A6834="","",Tienda_3!G2034)</f>
        <v>Bogotá</v>
      </c>
      <c r="D6834" t="str">
        <f>IF($A6834="","",Tienda_3!F2034)</f>
        <v>Maria Alfonso</v>
      </c>
      <c r="E6834" t="str">
        <f>IF($A6834="","",Tienda_3!I2034)</f>
        <v>Tarjeta de crédito</v>
      </c>
      <c r="F6834">
        <f>IF($A6834="","",VALUE(RIGHT(Tienda_3!E2034,4)))</f>
        <v>2021</v>
      </c>
      <c r="G6834">
        <f>IF($A6834="","",Tienda_3!C2034)</f>
        <v>571600</v>
      </c>
      <c r="H6834">
        <f>IF($A6834="","",Tienda_3!D2034)</f>
        <v>30600</v>
      </c>
      <c r="I6834">
        <f>IF($A6834="","",Tienda_3!H2034)</f>
        <v>5</v>
      </c>
      <c r="J6834">
        <f>IF($A6834="",0,IF(AND(OR('Cuadro-de-mando'!$B$4="(Todas)",'Cuadro-de-mando'!$B$4=$A6834),OR('Cuadro-de-mando'!$E$4="(Todas)",'Cuadro-de-mando'!$E$4=$B6834),OR('Cuadro-de-mando'!$H$4="(Todas)",'Cuadro-de-mando'!$H$4=$C6834),OR('Cuadro-de-mando'!$K$4="(Todas)",'Cuadro-de-mando'!$K$4=$E6834),OR('Cuadro-de-mando'!$N$4="(Todos)",'Cuadro-de-mando'!$N$4=$F6834)),1,0))</f>
        <v>1</v>
      </c>
    </row>
    <row r="6835" spans="1:10" x14ac:dyDescent="0.25">
      <c r="A6835" t="str">
        <f>IF(Tienda_3!$A2035="","","Tienda 3")</f>
        <v>Tienda 3</v>
      </c>
      <c r="B6835" t="str">
        <f>IF($A6835="","",Tienda_3!B2035)</f>
        <v>Artículos para el hogar</v>
      </c>
      <c r="C6835" t="str">
        <f>IF($A6835="","",Tienda_3!G2035)</f>
        <v>Bogotá</v>
      </c>
      <c r="D6835" t="str">
        <f>IF($A6835="","",Tienda_3!F2035)</f>
        <v>Blanca Ramirez</v>
      </c>
      <c r="E6835" t="str">
        <f>IF($A6835="","",Tienda_3!I2035)</f>
        <v>Tarjeta de crédito</v>
      </c>
      <c r="F6835">
        <f>IF($A6835="","",VALUE(RIGHT(Tienda_3!E2035,4)))</f>
        <v>2022</v>
      </c>
      <c r="G6835">
        <f>IF($A6835="","",Tienda_3!C2035)</f>
        <v>209500</v>
      </c>
      <c r="H6835">
        <f>IF($A6835="","",Tienda_3!D2035)</f>
        <v>11600</v>
      </c>
      <c r="I6835">
        <f>IF($A6835="","",Tienda_3!H2035)</f>
        <v>5</v>
      </c>
      <c r="J6835">
        <f>IF($A6835="",0,IF(AND(OR('Cuadro-de-mando'!$B$4="(Todas)",'Cuadro-de-mando'!$B$4=$A6835),OR('Cuadro-de-mando'!$E$4="(Todas)",'Cuadro-de-mando'!$E$4=$B6835),OR('Cuadro-de-mando'!$H$4="(Todas)",'Cuadro-de-mando'!$H$4=$C6835),OR('Cuadro-de-mando'!$K$4="(Todas)",'Cuadro-de-mando'!$K$4=$E6835),OR('Cuadro-de-mando'!$N$4="(Todos)",'Cuadro-de-mando'!$N$4=$F6835)),1,0))</f>
        <v>1</v>
      </c>
    </row>
    <row r="6836" spans="1:10" x14ac:dyDescent="0.25">
      <c r="A6836" t="str">
        <f>IF(Tienda_3!$A2036="","","Tienda 3")</f>
        <v>Tienda 3</v>
      </c>
      <c r="B6836" t="str">
        <f>IF($A6836="","",Tienda_3!B2036)</f>
        <v>Electrónicos</v>
      </c>
      <c r="C6836" t="str">
        <f>IF($A6836="","",Tienda_3!G2036)</f>
        <v>Bucaramanga</v>
      </c>
      <c r="D6836" t="str">
        <f>IF($A6836="","",Tienda_3!F2036)</f>
        <v>Juliana Costa</v>
      </c>
      <c r="E6836" t="str">
        <f>IF($A6836="","",Tienda_3!I2036)</f>
        <v>Nequi</v>
      </c>
      <c r="F6836">
        <f>IF($A6836="","",VALUE(RIGHT(Tienda_3!E2036,4)))</f>
        <v>2021</v>
      </c>
      <c r="G6836">
        <f>IF($A6836="","",Tienda_3!C2036)</f>
        <v>195900</v>
      </c>
      <c r="H6836">
        <f>IF($A6836="","",Tienda_3!D2036)</f>
        <v>8600</v>
      </c>
      <c r="I6836">
        <f>IF($A6836="","",Tienda_3!H2036)</f>
        <v>4</v>
      </c>
      <c r="J6836">
        <f>IF($A6836="",0,IF(AND(OR('Cuadro-de-mando'!$B$4="(Todas)",'Cuadro-de-mando'!$B$4=$A6836),OR('Cuadro-de-mando'!$E$4="(Todas)",'Cuadro-de-mando'!$E$4=$B6836),OR('Cuadro-de-mando'!$H$4="(Todas)",'Cuadro-de-mando'!$H$4=$C6836),OR('Cuadro-de-mando'!$K$4="(Todas)",'Cuadro-de-mando'!$K$4=$E6836),OR('Cuadro-de-mando'!$N$4="(Todos)",'Cuadro-de-mando'!$N$4=$F6836)),1,0))</f>
        <v>1</v>
      </c>
    </row>
    <row r="6837" spans="1:10" x14ac:dyDescent="0.25">
      <c r="A6837" t="str">
        <f>IF(Tienda_3!$A2037="","","Tienda 3")</f>
        <v>Tienda 3</v>
      </c>
      <c r="B6837" t="str">
        <f>IF($A6837="","",Tienda_3!B2037)</f>
        <v>Juguetes</v>
      </c>
      <c r="C6837" t="str">
        <f>IF($A6837="","",Tienda_3!G2037)</f>
        <v>Cali</v>
      </c>
      <c r="D6837" t="str">
        <f>IF($A6837="","",Tienda_3!F2037)</f>
        <v>Beatriz Morales</v>
      </c>
      <c r="E6837" t="str">
        <f>IF($A6837="","",Tienda_3!I2037)</f>
        <v>Tarjeta de crédito</v>
      </c>
      <c r="F6837">
        <f>IF($A6837="","",VALUE(RIGHT(Tienda_3!E2037,4)))</f>
        <v>2023</v>
      </c>
      <c r="G6837">
        <f>IF($A6837="","",Tienda_3!C2037)</f>
        <v>43200</v>
      </c>
      <c r="H6837">
        <f>IF($A6837="","",Tienda_3!D2037)</f>
        <v>2500</v>
      </c>
      <c r="I6837">
        <f>IF($A6837="","",Tienda_3!H2037)</f>
        <v>5</v>
      </c>
      <c r="J6837">
        <f>IF($A6837="",0,IF(AND(OR('Cuadro-de-mando'!$B$4="(Todas)",'Cuadro-de-mando'!$B$4=$A6837),OR('Cuadro-de-mando'!$E$4="(Todas)",'Cuadro-de-mando'!$E$4=$B6837),OR('Cuadro-de-mando'!$H$4="(Todas)",'Cuadro-de-mando'!$H$4=$C6837),OR('Cuadro-de-mando'!$K$4="(Todas)",'Cuadro-de-mando'!$K$4=$E6837),OR('Cuadro-de-mando'!$N$4="(Todos)",'Cuadro-de-mando'!$N$4=$F6837)),1,0))</f>
        <v>1</v>
      </c>
    </row>
    <row r="6838" spans="1:10" x14ac:dyDescent="0.25">
      <c r="A6838" t="str">
        <f>IF(Tienda_3!$A2038="","","Tienda 3")</f>
        <v>Tienda 3</v>
      </c>
      <c r="B6838" t="str">
        <f>IF($A6838="","",Tienda_3!B2038)</f>
        <v>Muebles</v>
      </c>
      <c r="C6838" t="str">
        <f>IF($A6838="","",Tienda_3!G2038)</f>
        <v>Medellín</v>
      </c>
      <c r="D6838" t="str">
        <f>IF($A6838="","",Tienda_3!F2038)</f>
        <v>Izabela de León</v>
      </c>
      <c r="E6838" t="str">
        <f>IF($A6838="","",Tienda_3!I2038)</f>
        <v>Tarjeta de crédito</v>
      </c>
      <c r="F6838">
        <f>IF($A6838="","",VALUE(RIGHT(Tienda_3!E2038,4)))</f>
        <v>2020</v>
      </c>
      <c r="G6838">
        <f>IF($A6838="","",Tienda_3!C2038)</f>
        <v>341900</v>
      </c>
      <c r="H6838">
        <f>IF($A6838="","",Tienda_3!D2038)</f>
        <v>18400</v>
      </c>
      <c r="I6838">
        <f>IF($A6838="","",Tienda_3!H2038)</f>
        <v>4</v>
      </c>
      <c r="J6838">
        <f>IF($A6838="",0,IF(AND(OR('Cuadro-de-mando'!$B$4="(Todas)",'Cuadro-de-mando'!$B$4=$A6838),OR('Cuadro-de-mando'!$E$4="(Todas)",'Cuadro-de-mando'!$E$4=$B6838),OR('Cuadro-de-mando'!$H$4="(Todas)",'Cuadro-de-mando'!$H$4=$C6838),OR('Cuadro-de-mando'!$K$4="(Todas)",'Cuadro-de-mando'!$K$4=$E6838),OR('Cuadro-de-mando'!$N$4="(Todos)",'Cuadro-de-mando'!$N$4=$F6838)),1,0))</f>
        <v>1</v>
      </c>
    </row>
    <row r="6839" spans="1:10" x14ac:dyDescent="0.25">
      <c r="A6839" t="str">
        <f>IF(Tienda_3!$A2039="","","Tienda 3")</f>
        <v>Tienda 3</v>
      </c>
      <c r="B6839" t="str">
        <f>IF($A6839="","",Tienda_3!B2039)</f>
        <v>Libros</v>
      </c>
      <c r="C6839" t="str">
        <f>IF($A6839="","",Tienda_3!G2039)</f>
        <v>Medellín</v>
      </c>
      <c r="D6839" t="str">
        <f>IF($A6839="","",Tienda_3!F2039)</f>
        <v>Rafael Acosta</v>
      </c>
      <c r="E6839" t="str">
        <f>IF($A6839="","",Tienda_3!I2039)</f>
        <v>Tarjeta de crédito</v>
      </c>
      <c r="F6839">
        <f>IF($A6839="","",VALUE(RIGHT(Tienda_3!E2039,4)))</f>
        <v>2021</v>
      </c>
      <c r="G6839">
        <f>IF($A6839="","",Tienda_3!C2039)</f>
        <v>55700</v>
      </c>
      <c r="H6839">
        <f>IF($A6839="","",Tienda_3!D2039)</f>
        <v>1200</v>
      </c>
      <c r="I6839">
        <f>IF($A6839="","",Tienda_3!H2039)</f>
        <v>5</v>
      </c>
      <c r="J6839">
        <f>IF($A6839="",0,IF(AND(OR('Cuadro-de-mando'!$B$4="(Todas)",'Cuadro-de-mando'!$B$4=$A6839),OR('Cuadro-de-mando'!$E$4="(Todas)",'Cuadro-de-mando'!$E$4=$B6839),OR('Cuadro-de-mando'!$H$4="(Todas)",'Cuadro-de-mando'!$H$4=$C6839),OR('Cuadro-de-mando'!$K$4="(Todas)",'Cuadro-de-mando'!$K$4=$E6839),OR('Cuadro-de-mando'!$N$4="(Todos)",'Cuadro-de-mando'!$N$4=$F6839)),1,0))</f>
        <v>1</v>
      </c>
    </row>
    <row r="6840" spans="1:10" x14ac:dyDescent="0.25">
      <c r="A6840" t="str">
        <f>IF(Tienda_3!$A2040="","","Tienda 3")</f>
        <v>Tienda 3</v>
      </c>
      <c r="B6840" t="str">
        <f>IF($A6840="","",Tienda_3!B2040)</f>
        <v>Deportes y diversión</v>
      </c>
      <c r="C6840" t="str">
        <f>IF($A6840="","",Tienda_3!G2040)</f>
        <v>Bogotá</v>
      </c>
      <c r="D6840" t="str">
        <f>IF($A6840="","",Tienda_3!F2040)</f>
        <v>Ángel Rodriguez</v>
      </c>
      <c r="E6840" t="str">
        <f>IF($A6840="","",Tienda_3!I2040)</f>
        <v>Tarjeta de crédito</v>
      </c>
      <c r="F6840">
        <f>IF($A6840="","",VALUE(RIGHT(Tienda_3!E2040,4)))</f>
        <v>2021</v>
      </c>
      <c r="G6840">
        <f>IF($A6840="","",Tienda_3!C2040)</f>
        <v>291800</v>
      </c>
      <c r="H6840">
        <f>IF($A6840="","",Tienda_3!D2040)</f>
        <v>16600</v>
      </c>
      <c r="I6840">
        <f>IF($A6840="","",Tienda_3!H2040)</f>
        <v>1</v>
      </c>
      <c r="J6840">
        <f>IF($A6840="",0,IF(AND(OR('Cuadro-de-mando'!$B$4="(Todas)",'Cuadro-de-mando'!$B$4=$A6840),OR('Cuadro-de-mando'!$E$4="(Todas)",'Cuadro-de-mando'!$E$4=$B6840),OR('Cuadro-de-mando'!$H$4="(Todas)",'Cuadro-de-mando'!$H$4=$C6840),OR('Cuadro-de-mando'!$K$4="(Todas)",'Cuadro-de-mando'!$K$4=$E6840),OR('Cuadro-de-mando'!$N$4="(Todos)",'Cuadro-de-mando'!$N$4=$F6840)),1,0))</f>
        <v>1</v>
      </c>
    </row>
    <row r="6841" spans="1:10" x14ac:dyDescent="0.25">
      <c r="A6841" t="str">
        <f>IF(Tienda_3!$A2041="","","Tienda 3")</f>
        <v>Tienda 3</v>
      </c>
      <c r="B6841" t="str">
        <f>IF($A6841="","",Tienda_3!B2041)</f>
        <v>Deportes y diversión</v>
      </c>
      <c r="C6841" t="str">
        <f>IF($A6841="","",Tienda_3!G2041)</f>
        <v>Bogotá</v>
      </c>
      <c r="D6841" t="str">
        <f>IF($A6841="","",Tienda_3!F2041)</f>
        <v>Izabela de León</v>
      </c>
      <c r="E6841" t="str">
        <f>IF($A6841="","",Tienda_3!I2041)</f>
        <v>Tarjeta de crédito</v>
      </c>
      <c r="F6841">
        <f>IF($A6841="","",VALUE(RIGHT(Tienda_3!E2041,4)))</f>
        <v>2020</v>
      </c>
      <c r="G6841">
        <f>IF($A6841="","",Tienda_3!C2041)</f>
        <v>94900</v>
      </c>
      <c r="H6841">
        <f>IF($A6841="","",Tienda_3!D2041)</f>
        <v>5600</v>
      </c>
      <c r="I6841">
        <f>IF($A6841="","",Tienda_3!H2041)</f>
        <v>5</v>
      </c>
      <c r="J6841">
        <f>IF($A6841="",0,IF(AND(OR('Cuadro-de-mando'!$B$4="(Todas)",'Cuadro-de-mando'!$B$4=$A6841),OR('Cuadro-de-mando'!$E$4="(Todas)",'Cuadro-de-mando'!$E$4=$B6841),OR('Cuadro-de-mando'!$H$4="(Todas)",'Cuadro-de-mando'!$H$4=$C6841),OR('Cuadro-de-mando'!$K$4="(Todas)",'Cuadro-de-mando'!$K$4=$E6841),OR('Cuadro-de-mando'!$N$4="(Todos)",'Cuadro-de-mando'!$N$4=$F6841)),1,0))</f>
        <v>1</v>
      </c>
    </row>
    <row r="6842" spans="1:10" x14ac:dyDescent="0.25">
      <c r="A6842" t="str">
        <f>IF(Tienda_3!$A2042="","","Tienda 3")</f>
        <v>Tienda 3</v>
      </c>
      <c r="B6842" t="str">
        <f>IF($A6842="","",Tienda_3!B2042)</f>
        <v>Libros</v>
      </c>
      <c r="C6842" t="str">
        <f>IF($A6842="","",Tienda_3!G2042)</f>
        <v>Pereira</v>
      </c>
      <c r="D6842" t="str">
        <f>IF($A6842="","",Tienda_3!F2042)</f>
        <v>Maria Alfonso</v>
      </c>
      <c r="E6842" t="str">
        <f>IF($A6842="","",Tienda_3!I2042)</f>
        <v>Tarjeta de crédito</v>
      </c>
      <c r="F6842">
        <f>IF($A6842="","",VALUE(RIGHT(Tienda_3!E2042,4)))</f>
        <v>2020</v>
      </c>
      <c r="G6842">
        <f>IF($A6842="","",Tienda_3!C2042)</f>
        <v>65300</v>
      </c>
      <c r="H6842">
        <f>IF($A6842="","",Tienda_3!D2042)</f>
        <v>4100</v>
      </c>
      <c r="I6842">
        <f>IF($A6842="","",Tienda_3!H2042)</f>
        <v>5</v>
      </c>
      <c r="J6842">
        <f>IF($A6842="",0,IF(AND(OR('Cuadro-de-mando'!$B$4="(Todas)",'Cuadro-de-mando'!$B$4=$A6842),OR('Cuadro-de-mando'!$E$4="(Todas)",'Cuadro-de-mando'!$E$4=$B6842),OR('Cuadro-de-mando'!$H$4="(Todas)",'Cuadro-de-mando'!$H$4=$C6842),OR('Cuadro-de-mando'!$K$4="(Todas)",'Cuadro-de-mando'!$K$4=$E6842),OR('Cuadro-de-mando'!$N$4="(Todos)",'Cuadro-de-mando'!$N$4=$F6842)),1,0))</f>
        <v>1</v>
      </c>
    </row>
    <row r="6843" spans="1:10" x14ac:dyDescent="0.25">
      <c r="A6843" t="str">
        <f>IF(Tienda_3!$A2043="","","Tienda 3")</f>
        <v>Tienda 3</v>
      </c>
      <c r="B6843" t="str">
        <f>IF($A6843="","",Tienda_3!B2043)</f>
        <v>Instrumentos musicales</v>
      </c>
      <c r="C6843" t="str">
        <f>IF($A6843="","",Tienda_3!G2043)</f>
        <v>Bogotá</v>
      </c>
      <c r="D6843" t="str">
        <f>IF($A6843="","",Tienda_3!F2043)</f>
        <v>Camila Rivera</v>
      </c>
      <c r="E6843" t="str">
        <f>IF($A6843="","",Tienda_3!I2043)</f>
        <v>Tarjeta de crédito</v>
      </c>
      <c r="F6843">
        <f>IF($A6843="","",VALUE(RIGHT(Tienda_3!E2043,4)))</f>
        <v>2022</v>
      </c>
      <c r="G6843">
        <f>IF($A6843="","",Tienda_3!C2043)</f>
        <v>437700</v>
      </c>
      <c r="H6843">
        <f>IF($A6843="","",Tienda_3!D2043)</f>
        <v>26700</v>
      </c>
      <c r="I6843">
        <f>IF($A6843="","",Tienda_3!H2043)</f>
        <v>5</v>
      </c>
      <c r="J6843">
        <f>IF($A6843="",0,IF(AND(OR('Cuadro-de-mando'!$B$4="(Todas)",'Cuadro-de-mando'!$B$4=$A6843),OR('Cuadro-de-mando'!$E$4="(Todas)",'Cuadro-de-mando'!$E$4=$B6843),OR('Cuadro-de-mando'!$H$4="(Todas)",'Cuadro-de-mando'!$H$4=$C6843),OR('Cuadro-de-mando'!$K$4="(Todas)",'Cuadro-de-mando'!$K$4=$E6843),OR('Cuadro-de-mando'!$N$4="(Todos)",'Cuadro-de-mando'!$N$4=$F6843)),1,0))</f>
        <v>1</v>
      </c>
    </row>
    <row r="6844" spans="1:10" x14ac:dyDescent="0.25">
      <c r="A6844" t="str">
        <f>IF(Tienda_3!$A2044="","","Tienda 3")</f>
        <v>Tienda 3</v>
      </c>
      <c r="B6844" t="str">
        <f>IF($A6844="","",Tienda_3!B2044)</f>
        <v>Artículos para el hogar</v>
      </c>
      <c r="C6844" t="str">
        <f>IF($A6844="","",Tienda_3!G2044)</f>
        <v>Bogotá</v>
      </c>
      <c r="D6844" t="str">
        <f>IF($A6844="","",Tienda_3!F2044)</f>
        <v>Mariana Herrera</v>
      </c>
      <c r="E6844" t="str">
        <f>IF($A6844="","",Tienda_3!I2044)</f>
        <v>Tarjeta de crédito</v>
      </c>
      <c r="F6844">
        <f>IF($A6844="","",VALUE(RIGHT(Tienda_3!E2044,4)))</f>
        <v>2022</v>
      </c>
      <c r="G6844">
        <f>IF($A6844="","",Tienda_3!C2044)</f>
        <v>77900</v>
      </c>
      <c r="H6844">
        <f>IF($A6844="","",Tienda_3!D2044)</f>
        <v>2300</v>
      </c>
      <c r="I6844">
        <f>IF($A6844="","",Tienda_3!H2044)</f>
        <v>5</v>
      </c>
      <c r="J6844">
        <f>IF($A6844="",0,IF(AND(OR('Cuadro-de-mando'!$B$4="(Todas)",'Cuadro-de-mando'!$B$4=$A6844),OR('Cuadro-de-mando'!$E$4="(Todas)",'Cuadro-de-mando'!$E$4=$B6844),OR('Cuadro-de-mando'!$H$4="(Todas)",'Cuadro-de-mando'!$H$4=$C6844),OR('Cuadro-de-mando'!$K$4="(Todas)",'Cuadro-de-mando'!$K$4=$E6844),OR('Cuadro-de-mando'!$N$4="(Todos)",'Cuadro-de-mando'!$N$4=$F6844)),1,0))</f>
        <v>1</v>
      </c>
    </row>
    <row r="6845" spans="1:10" x14ac:dyDescent="0.25">
      <c r="A6845" t="str">
        <f>IF(Tienda_3!$A2045="","","Tienda 3")</f>
        <v>Tienda 3</v>
      </c>
      <c r="B6845" t="str">
        <f>IF($A6845="","",Tienda_3!B2045)</f>
        <v>Electrónicos</v>
      </c>
      <c r="C6845" t="str">
        <f>IF($A6845="","",Tienda_3!G2045)</f>
        <v>Medellín</v>
      </c>
      <c r="D6845" t="str">
        <f>IF($A6845="","",Tienda_3!F2045)</f>
        <v>Juan Fernandez</v>
      </c>
      <c r="E6845" t="str">
        <f>IF($A6845="","",Tienda_3!I2045)</f>
        <v>Nequi</v>
      </c>
      <c r="F6845">
        <f>IF($A6845="","",VALUE(RIGHT(Tienda_3!E2045,4)))</f>
        <v>2023</v>
      </c>
      <c r="G6845">
        <f>IF($A6845="","",Tienda_3!C2045)</f>
        <v>247900</v>
      </c>
      <c r="H6845">
        <f>IF($A6845="","",Tienda_3!D2045)</f>
        <v>11400</v>
      </c>
      <c r="I6845">
        <f>IF($A6845="","",Tienda_3!H2045)</f>
        <v>4</v>
      </c>
      <c r="J6845">
        <f>IF($A6845="",0,IF(AND(OR('Cuadro-de-mando'!$B$4="(Todas)",'Cuadro-de-mando'!$B$4=$A6845),OR('Cuadro-de-mando'!$E$4="(Todas)",'Cuadro-de-mando'!$E$4=$B6845),OR('Cuadro-de-mando'!$H$4="(Todas)",'Cuadro-de-mando'!$H$4=$C6845),OR('Cuadro-de-mando'!$K$4="(Todas)",'Cuadro-de-mando'!$K$4=$E6845),OR('Cuadro-de-mando'!$N$4="(Todos)",'Cuadro-de-mando'!$N$4=$F6845)),1,0))</f>
        <v>1</v>
      </c>
    </row>
    <row r="6846" spans="1:10" x14ac:dyDescent="0.25">
      <c r="A6846" t="str">
        <f>IF(Tienda_3!$A2046="","","Tienda 3")</f>
        <v>Tienda 3</v>
      </c>
      <c r="B6846" t="str">
        <f>IF($A6846="","",Tienda_3!B2046)</f>
        <v>Juguetes</v>
      </c>
      <c r="C6846" t="str">
        <f>IF($A6846="","",Tienda_3!G2046)</f>
        <v>Medellín</v>
      </c>
      <c r="D6846" t="str">
        <f>IF($A6846="","",Tienda_3!F2046)</f>
        <v>Rafael Acosta</v>
      </c>
      <c r="E6846" t="str">
        <f>IF($A6846="","",Tienda_3!I2046)</f>
        <v>Nequi</v>
      </c>
      <c r="F6846">
        <f>IF($A6846="","",VALUE(RIGHT(Tienda_3!E2046,4)))</f>
        <v>2023</v>
      </c>
      <c r="G6846">
        <f>IF($A6846="","",Tienda_3!C2046)</f>
        <v>39500</v>
      </c>
      <c r="H6846">
        <f>IF($A6846="","",Tienda_3!D2046)</f>
        <v>2600</v>
      </c>
      <c r="I6846">
        <f>IF($A6846="","",Tienda_3!H2046)</f>
        <v>5</v>
      </c>
      <c r="J6846">
        <f>IF($A6846="",0,IF(AND(OR('Cuadro-de-mando'!$B$4="(Todas)",'Cuadro-de-mando'!$B$4=$A6846),OR('Cuadro-de-mando'!$E$4="(Todas)",'Cuadro-de-mando'!$E$4=$B6846),OR('Cuadro-de-mando'!$H$4="(Todas)",'Cuadro-de-mando'!$H$4=$C6846),OR('Cuadro-de-mando'!$K$4="(Todas)",'Cuadro-de-mando'!$K$4=$E6846),OR('Cuadro-de-mando'!$N$4="(Todos)",'Cuadro-de-mando'!$N$4=$F6846)),1,0))</f>
        <v>1</v>
      </c>
    </row>
    <row r="6847" spans="1:10" x14ac:dyDescent="0.25">
      <c r="A6847" t="str">
        <f>IF(Tienda_3!$A2047="","","Tienda 3")</f>
        <v>Tienda 3</v>
      </c>
      <c r="B6847" t="str">
        <f>IF($A6847="","",Tienda_3!B2047)</f>
        <v>Electrodomésticos</v>
      </c>
      <c r="C6847" t="str">
        <f>IF($A6847="","",Tienda_3!G2047)</f>
        <v>Medellín</v>
      </c>
      <c r="D6847" t="str">
        <f>IF($A6847="","",Tienda_3!F2047)</f>
        <v>Camila Rivera</v>
      </c>
      <c r="E6847" t="str">
        <f>IF($A6847="","",Tienda_3!I2047)</f>
        <v>Nequi</v>
      </c>
      <c r="F6847">
        <f>IF($A6847="","",VALUE(RIGHT(Tienda_3!E2047,4)))</f>
        <v>2021</v>
      </c>
      <c r="G6847">
        <f>IF($A6847="","",Tienda_3!C2047)</f>
        <v>912700</v>
      </c>
      <c r="H6847">
        <f>IF($A6847="","",Tienda_3!D2047)</f>
        <v>49100</v>
      </c>
      <c r="I6847">
        <f>IF($A6847="","",Tienda_3!H2047)</f>
        <v>5</v>
      </c>
      <c r="J6847">
        <f>IF($A6847="",0,IF(AND(OR('Cuadro-de-mando'!$B$4="(Todas)",'Cuadro-de-mando'!$B$4=$A6847),OR('Cuadro-de-mando'!$E$4="(Todas)",'Cuadro-de-mando'!$E$4=$B6847),OR('Cuadro-de-mando'!$H$4="(Todas)",'Cuadro-de-mando'!$H$4=$C6847),OR('Cuadro-de-mando'!$K$4="(Todas)",'Cuadro-de-mando'!$K$4=$E6847),OR('Cuadro-de-mando'!$N$4="(Todos)",'Cuadro-de-mando'!$N$4=$F6847)),1,0))</f>
        <v>1</v>
      </c>
    </row>
    <row r="6848" spans="1:10" x14ac:dyDescent="0.25">
      <c r="A6848" t="str">
        <f>IF(Tienda_3!$A2048="","","Tienda 3")</f>
        <v>Tienda 3</v>
      </c>
      <c r="B6848" t="str">
        <f>IF($A6848="","",Tienda_3!B2048)</f>
        <v>Electrónicos</v>
      </c>
      <c r="C6848" t="str">
        <f>IF($A6848="","",Tienda_3!G2048)</f>
        <v>Bogotá</v>
      </c>
      <c r="D6848" t="str">
        <f>IF($A6848="","",Tienda_3!F2048)</f>
        <v>Izabela de León</v>
      </c>
      <c r="E6848" t="str">
        <f>IF($A6848="","",Tienda_3!I2048)</f>
        <v>Tarjeta de crédito</v>
      </c>
      <c r="F6848">
        <f>IF($A6848="","",VALUE(RIGHT(Tienda_3!E2048,4)))</f>
        <v>2021</v>
      </c>
      <c r="G6848">
        <f>IF($A6848="","",Tienda_3!C2048)</f>
        <v>224300</v>
      </c>
      <c r="H6848">
        <f>IF($A6848="","",Tienda_3!D2048)</f>
        <v>12300</v>
      </c>
      <c r="I6848">
        <f>IF($A6848="","",Tienda_3!H2048)</f>
        <v>5</v>
      </c>
      <c r="J6848">
        <f>IF($A6848="",0,IF(AND(OR('Cuadro-de-mando'!$B$4="(Todas)",'Cuadro-de-mando'!$B$4=$A6848),OR('Cuadro-de-mando'!$E$4="(Todas)",'Cuadro-de-mando'!$E$4=$B6848),OR('Cuadro-de-mando'!$H$4="(Todas)",'Cuadro-de-mando'!$H$4=$C6848),OR('Cuadro-de-mando'!$K$4="(Todas)",'Cuadro-de-mando'!$K$4=$E6848),OR('Cuadro-de-mando'!$N$4="(Todos)",'Cuadro-de-mando'!$N$4=$F6848)),1,0))</f>
        <v>1</v>
      </c>
    </row>
    <row r="6849" spans="1:10" x14ac:dyDescent="0.25">
      <c r="A6849" t="str">
        <f>IF(Tienda_3!$A2049="","","Tienda 3")</f>
        <v>Tienda 3</v>
      </c>
      <c r="B6849" t="str">
        <f>IF($A6849="","",Tienda_3!B2049)</f>
        <v>Juguetes</v>
      </c>
      <c r="C6849" t="str">
        <f>IF($A6849="","",Tienda_3!G2049)</f>
        <v>Medellín</v>
      </c>
      <c r="D6849" t="str">
        <f>IF($A6849="","",Tienda_3!F2049)</f>
        <v>Ángel Rodriguez</v>
      </c>
      <c r="E6849" t="str">
        <f>IF($A6849="","",Tienda_3!I2049)</f>
        <v>Tarjeta de crédito</v>
      </c>
      <c r="F6849">
        <f>IF($A6849="","",VALUE(RIGHT(Tienda_3!E2049,4)))</f>
        <v>2021</v>
      </c>
      <c r="G6849">
        <f>IF($A6849="","",Tienda_3!C2049)</f>
        <v>177700</v>
      </c>
      <c r="H6849">
        <f>IF($A6849="","",Tienda_3!D2049)</f>
        <v>9900</v>
      </c>
      <c r="I6849">
        <f>IF($A6849="","",Tienda_3!H2049)</f>
        <v>5</v>
      </c>
      <c r="J6849">
        <f>IF($A6849="",0,IF(AND(OR('Cuadro-de-mando'!$B$4="(Todas)",'Cuadro-de-mando'!$B$4=$A6849),OR('Cuadro-de-mando'!$E$4="(Todas)",'Cuadro-de-mando'!$E$4=$B6849),OR('Cuadro-de-mando'!$H$4="(Todas)",'Cuadro-de-mando'!$H$4=$C6849),OR('Cuadro-de-mando'!$K$4="(Todas)",'Cuadro-de-mando'!$K$4=$E6849),OR('Cuadro-de-mando'!$N$4="(Todos)",'Cuadro-de-mando'!$N$4=$F6849)),1,0))</f>
        <v>1</v>
      </c>
    </row>
    <row r="6850" spans="1:10" x14ac:dyDescent="0.25">
      <c r="A6850" t="str">
        <f>IF(Tienda_3!$A2050="","","Tienda 3")</f>
        <v>Tienda 3</v>
      </c>
      <c r="B6850" t="str">
        <f>IF($A6850="","",Tienda_3!B2050)</f>
        <v>Deportes y diversión</v>
      </c>
      <c r="C6850" t="str">
        <f>IF($A6850="","",Tienda_3!G2050)</f>
        <v>Medellín</v>
      </c>
      <c r="D6850" t="str">
        <f>IF($A6850="","",Tienda_3!F2050)</f>
        <v>Mariana Herrera</v>
      </c>
      <c r="E6850" t="str">
        <f>IF($A6850="","",Tienda_3!I2050)</f>
        <v>Tarjeta de crédito</v>
      </c>
      <c r="F6850">
        <f>IF($A6850="","",VALUE(RIGHT(Tienda_3!E2050,4)))</f>
        <v>2022</v>
      </c>
      <c r="G6850">
        <f>IF($A6850="","",Tienda_3!C2050)</f>
        <v>46400</v>
      </c>
      <c r="H6850">
        <f>IF($A6850="","",Tienda_3!D2050)</f>
        <v>0</v>
      </c>
      <c r="I6850">
        <f>IF($A6850="","",Tienda_3!H2050)</f>
        <v>4</v>
      </c>
      <c r="J6850">
        <f>IF($A6850="",0,IF(AND(OR('Cuadro-de-mando'!$B$4="(Todas)",'Cuadro-de-mando'!$B$4=$A6850),OR('Cuadro-de-mando'!$E$4="(Todas)",'Cuadro-de-mando'!$E$4=$B6850),OR('Cuadro-de-mando'!$H$4="(Todas)",'Cuadro-de-mando'!$H$4=$C6850),OR('Cuadro-de-mando'!$K$4="(Todas)",'Cuadro-de-mando'!$K$4=$E6850),OR('Cuadro-de-mando'!$N$4="(Todos)",'Cuadro-de-mando'!$N$4=$F6850)),1,0))</f>
        <v>1</v>
      </c>
    </row>
    <row r="6851" spans="1:10" x14ac:dyDescent="0.25">
      <c r="A6851" t="str">
        <f>IF(Tienda_3!$A2051="","","Tienda 3")</f>
        <v>Tienda 3</v>
      </c>
      <c r="B6851" t="str">
        <f>IF($A6851="","",Tienda_3!B2051)</f>
        <v>Electrónicos</v>
      </c>
      <c r="C6851" t="str">
        <f>IF($A6851="","",Tienda_3!G2051)</f>
        <v>Bogotá</v>
      </c>
      <c r="D6851" t="str">
        <f>IF($A6851="","",Tienda_3!F2051)</f>
        <v>Juan Fernandez</v>
      </c>
      <c r="E6851" t="str">
        <f>IF($A6851="","",Tienda_3!I2051)</f>
        <v>Tarjeta de crédito</v>
      </c>
      <c r="F6851">
        <f>IF($A6851="","",VALUE(RIGHT(Tienda_3!E2051,4)))</f>
        <v>2021</v>
      </c>
      <c r="G6851">
        <f>IF($A6851="","",Tienda_3!C2051)</f>
        <v>1643900</v>
      </c>
      <c r="H6851">
        <f>IF($A6851="","",Tienda_3!D2051)</f>
        <v>88200</v>
      </c>
      <c r="I6851">
        <f>IF($A6851="","",Tienda_3!H2051)</f>
        <v>4</v>
      </c>
      <c r="J6851">
        <f>IF($A6851="",0,IF(AND(OR('Cuadro-de-mando'!$B$4="(Todas)",'Cuadro-de-mando'!$B$4=$A6851),OR('Cuadro-de-mando'!$E$4="(Todas)",'Cuadro-de-mando'!$E$4=$B6851),OR('Cuadro-de-mando'!$H$4="(Todas)",'Cuadro-de-mando'!$H$4=$C6851),OR('Cuadro-de-mando'!$K$4="(Todas)",'Cuadro-de-mando'!$K$4=$E6851),OR('Cuadro-de-mando'!$N$4="(Todos)",'Cuadro-de-mando'!$N$4=$F6851)),1,0))</f>
        <v>1</v>
      </c>
    </row>
    <row r="6852" spans="1:10" x14ac:dyDescent="0.25">
      <c r="A6852" t="str">
        <f>IF(Tienda_3!$A2052="","","Tienda 3")</f>
        <v>Tienda 3</v>
      </c>
      <c r="B6852" t="str">
        <f>IF($A6852="","",Tienda_3!B2052)</f>
        <v>Muebles</v>
      </c>
      <c r="C6852" t="str">
        <f>IF($A6852="","",Tienda_3!G2052)</f>
        <v>Bogotá</v>
      </c>
      <c r="D6852" t="str">
        <f>IF($A6852="","",Tienda_3!F2052)</f>
        <v>Juan Fernandez</v>
      </c>
      <c r="E6852" t="str">
        <f>IF($A6852="","",Tienda_3!I2052)</f>
        <v>Tarjeta de crédito</v>
      </c>
      <c r="F6852">
        <f>IF($A6852="","",VALUE(RIGHT(Tienda_3!E2052,4)))</f>
        <v>2020</v>
      </c>
      <c r="G6852">
        <f>IF($A6852="","",Tienda_3!C2052)</f>
        <v>617700</v>
      </c>
      <c r="H6852">
        <f>IF($A6852="","",Tienda_3!D2052)</f>
        <v>31100</v>
      </c>
      <c r="I6852">
        <f>IF($A6852="","",Tienda_3!H2052)</f>
        <v>5</v>
      </c>
      <c r="J6852">
        <f>IF($A6852="",0,IF(AND(OR('Cuadro-de-mando'!$B$4="(Todas)",'Cuadro-de-mando'!$B$4=$A6852),OR('Cuadro-de-mando'!$E$4="(Todas)",'Cuadro-de-mando'!$E$4=$B6852),OR('Cuadro-de-mando'!$H$4="(Todas)",'Cuadro-de-mando'!$H$4=$C6852),OR('Cuadro-de-mando'!$K$4="(Todas)",'Cuadro-de-mando'!$K$4=$E6852),OR('Cuadro-de-mando'!$N$4="(Todos)",'Cuadro-de-mando'!$N$4=$F6852)),1,0))</f>
        <v>1</v>
      </c>
    </row>
    <row r="6853" spans="1:10" x14ac:dyDescent="0.25">
      <c r="A6853" t="str">
        <f>IF(Tienda_3!$A2053="","","Tienda 3")</f>
        <v>Tienda 3</v>
      </c>
      <c r="B6853" t="str">
        <f>IF($A6853="","",Tienda_3!B2053)</f>
        <v>Electrónicos</v>
      </c>
      <c r="C6853" t="str">
        <f>IF($A6853="","",Tienda_3!G2053)</f>
        <v>Medellín</v>
      </c>
      <c r="D6853" t="str">
        <f>IF($A6853="","",Tienda_3!F2053)</f>
        <v>Mariana Herrera</v>
      </c>
      <c r="E6853" t="str">
        <f>IF($A6853="","",Tienda_3!I2053)</f>
        <v>Tarjeta de crédito</v>
      </c>
      <c r="F6853">
        <f>IF($A6853="","",VALUE(RIGHT(Tienda_3!E2053,4)))</f>
        <v>2021</v>
      </c>
      <c r="G6853">
        <f>IF($A6853="","",Tienda_3!C2053)</f>
        <v>1300300</v>
      </c>
      <c r="H6853">
        <f>IF($A6853="","",Tienda_3!D2053)</f>
        <v>70300</v>
      </c>
      <c r="I6853">
        <f>IF($A6853="","",Tienda_3!H2053)</f>
        <v>5</v>
      </c>
      <c r="J6853">
        <f>IF($A6853="",0,IF(AND(OR('Cuadro-de-mando'!$B$4="(Todas)",'Cuadro-de-mando'!$B$4=$A6853),OR('Cuadro-de-mando'!$E$4="(Todas)",'Cuadro-de-mando'!$E$4=$B6853),OR('Cuadro-de-mando'!$H$4="(Todas)",'Cuadro-de-mando'!$H$4=$C6853),OR('Cuadro-de-mando'!$K$4="(Todas)",'Cuadro-de-mando'!$K$4=$E6853),OR('Cuadro-de-mando'!$N$4="(Todos)",'Cuadro-de-mando'!$N$4=$F6853)),1,0))</f>
        <v>1</v>
      </c>
    </row>
    <row r="6854" spans="1:10" x14ac:dyDescent="0.25">
      <c r="A6854" t="str">
        <f>IF(Tienda_3!$A2054="","","Tienda 3")</f>
        <v>Tienda 3</v>
      </c>
      <c r="B6854" t="str">
        <f>IF($A6854="","",Tienda_3!B2054)</f>
        <v>Libros</v>
      </c>
      <c r="C6854" t="str">
        <f>IF($A6854="","",Tienda_3!G2054)</f>
        <v>Medellín</v>
      </c>
      <c r="D6854" t="str">
        <f>IF($A6854="","",Tienda_3!F2054)</f>
        <v>Ángel Rodriguez</v>
      </c>
      <c r="E6854" t="str">
        <f>IF($A6854="","",Tienda_3!I2054)</f>
        <v>Tarjeta de crédito</v>
      </c>
      <c r="F6854">
        <f>IF($A6854="","",VALUE(RIGHT(Tienda_3!E2054,4)))</f>
        <v>2021</v>
      </c>
      <c r="G6854">
        <f>IF($A6854="","",Tienda_3!C2054)</f>
        <v>49300</v>
      </c>
      <c r="H6854">
        <f>IF($A6854="","",Tienda_3!D2054)</f>
        <v>6000</v>
      </c>
      <c r="I6854">
        <f>IF($A6854="","",Tienda_3!H2054)</f>
        <v>5</v>
      </c>
      <c r="J6854">
        <f>IF($A6854="",0,IF(AND(OR('Cuadro-de-mando'!$B$4="(Todas)",'Cuadro-de-mando'!$B$4=$A6854),OR('Cuadro-de-mando'!$E$4="(Todas)",'Cuadro-de-mando'!$E$4=$B6854),OR('Cuadro-de-mando'!$H$4="(Todas)",'Cuadro-de-mando'!$H$4=$C6854),OR('Cuadro-de-mando'!$K$4="(Todas)",'Cuadro-de-mando'!$K$4=$E6854),OR('Cuadro-de-mando'!$N$4="(Todos)",'Cuadro-de-mando'!$N$4=$F6854)),1,0))</f>
        <v>1</v>
      </c>
    </row>
    <row r="6855" spans="1:10" x14ac:dyDescent="0.25">
      <c r="A6855" t="str">
        <f>IF(Tienda_3!$A2055="","","Tienda 3")</f>
        <v>Tienda 3</v>
      </c>
      <c r="B6855" t="str">
        <f>IF($A6855="","",Tienda_3!B2055)</f>
        <v>Electrodomésticos</v>
      </c>
      <c r="C6855" t="str">
        <f>IF($A6855="","",Tienda_3!G2055)</f>
        <v>Bogotá</v>
      </c>
      <c r="D6855" t="str">
        <f>IF($A6855="","",Tienda_3!F2055)</f>
        <v>Lucas Olivera</v>
      </c>
      <c r="E6855" t="str">
        <f>IF($A6855="","",Tienda_3!I2055)</f>
        <v>Tarjeta de crédito</v>
      </c>
      <c r="F6855">
        <f>IF($A6855="","",VALUE(RIGHT(Tienda_3!E2055,4)))</f>
        <v>2021</v>
      </c>
      <c r="G6855">
        <f>IF($A6855="","",Tienda_3!C2055)</f>
        <v>1230100</v>
      </c>
      <c r="H6855">
        <f>IF($A6855="","",Tienda_3!D2055)</f>
        <v>65700</v>
      </c>
      <c r="I6855">
        <f>IF($A6855="","",Tienda_3!H2055)</f>
        <v>5</v>
      </c>
      <c r="J6855">
        <f>IF($A6855="",0,IF(AND(OR('Cuadro-de-mando'!$B$4="(Todas)",'Cuadro-de-mando'!$B$4=$A6855),OR('Cuadro-de-mando'!$E$4="(Todas)",'Cuadro-de-mando'!$E$4=$B6855),OR('Cuadro-de-mando'!$H$4="(Todas)",'Cuadro-de-mando'!$H$4=$C6855),OR('Cuadro-de-mando'!$K$4="(Todas)",'Cuadro-de-mando'!$K$4=$E6855),OR('Cuadro-de-mando'!$N$4="(Todos)",'Cuadro-de-mando'!$N$4=$F6855)),1,0))</f>
        <v>1</v>
      </c>
    </row>
    <row r="6856" spans="1:10" x14ac:dyDescent="0.25">
      <c r="A6856" t="str">
        <f>IF(Tienda_3!$A2056="","","Tienda 3")</f>
        <v>Tienda 3</v>
      </c>
      <c r="B6856" t="str">
        <f>IF($A6856="","",Tienda_3!B2056)</f>
        <v>Deportes y diversión</v>
      </c>
      <c r="C6856" t="str">
        <f>IF($A6856="","",Tienda_3!G2056)</f>
        <v>Bucaramanga</v>
      </c>
      <c r="D6856" t="str">
        <f>IF($A6856="","",Tienda_3!F2056)</f>
        <v>Blanca Ramirez</v>
      </c>
      <c r="E6856" t="str">
        <f>IF($A6856="","",Tienda_3!I2056)</f>
        <v>Tarjeta de crédito</v>
      </c>
      <c r="F6856">
        <f>IF($A6856="","",VALUE(RIGHT(Tienda_3!E2056,4)))</f>
        <v>2020</v>
      </c>
      <c r="G6856">
        <f>IF($A6856="","",Tienda_3!C2056)</f>
        <v>51600</v>
      </c>
      <c r="H6856">
        <f>IF($A6856="","",Tienda_3!D2056)</f>
        <v>3100</v>
      </c>
      <c r="I6856">
        <f>IF($A6856="","",Tienda_3!H2056)</f>
        <v>5</v>
      </c>
      <c r="J6856">
        <f>IF($A6856="",0,IF(AND(OR('Cuadro-de-mando'!$B$4="(Todas)",'Cuadro-de-mando'!$B$4=$A6856),OR('Cuadro-de-mando'!$E$4="(Todas)",'Cuadro-de-mando'!$E$4=$B6856),OR('Cuadro-de-mando'!$H$4="(Todas)",'Cuadro-de-mando'!$H$4=$C6856),OR('Cuadro-de-mando'!$K$4="(Todas)",'Cuadro-de-mando'!$K$4=$E6856),OR('Cuadro-de-mando'!$N$4="(Todos)",'Cuadro-de-mando'!$N$4=$F6856)),1,0))</f>
        <v>1</v>
      </c>
    </row>
    <row r="6857" spans="1:10" x14ac:dyDescent="0.25">
      <c r="A6857" t="str">
        <f>IF(Tienda_3!$A2057="","","Tienda 3")</f>
        <v>Tienda 3</v>
      </c>
      <c r="B6857" t="str">
        <f>IF($A6857="","",Tienda_3!B2057)</f>
        <v>Juguetes</v>
      </c>
      <c r="C6857" t="str">
        <f>IF($A6857="","",Tienda_3!G2057)</f>
        <v>Medellín</v>
      </c>
      <c r="D6857" t="str">
        <f>IF($A6857="","",Tienda_3!F2057)</f>
        <v>Santiago Silva</v>
      </c>
      <c r="E6857" t="str">
        <f>IF($A6857="","",Tienda_3!I2057)</f>
        <v>Tarjeta de crédito</v>
      </c>
      <c r="F6857">
        <f>IF($A6857="","",VALUE(RIGHT(Tienda_3!E2057,4)))</f>
        <v>2020</v>
      </c>
      <c r="G6857">
        <f>IF($A6857="","",Tienda_3!C2057)</f>
        <v>83800</v>
      </c>
      <c r="H6857">
        <f>IF($A6857="","",Tienda_3!D2057)</f>
        <v>4700</v>
      </c>
      <c r="I6857">
        <f>IF($A6857="","",Tienda_3!H2057)</f>
        <v>2</v>
      </c>
      <c r="J6857">
        <f>IF($A6857="",0,IF(AND(OR('Cuadro-de-mando'!$B$4="(Todas)",'Cuadro-de-mando'!$B$4=$A6857),OR('Cuadro-de-mando'!$E$4="(Todas)",'Cuadro-de-mando'!$E$4=$B6857),OR('Cuadro-de-mando'!$H$4="(Todas)",'Cuadro-de-mando'!$H$4=$C6857),OR('Cuadro-de-mando'!$K$4="(Todas)",'Cuadro-de-mando'!$K$4=$E6857),OR('Cuadro-de-mando'!$N$4="(Todos)",'Cuadro-de-mando'!$N$4=$F6857)),1,0))</f>
        <v>1</v>
      </c>
    </row>
    <row r="6858" spans="1:10" x14ac:dyDescent="0.25">
      <c r="A6858" t="str">
        <f>IF(Tienda_3!$A2058="","","Tienda 3")</f>
        <v>Tienda 3</v>
      </c>
      <c r="B6858" t="str">
        <f>IF($A6858="","",Tienda_3!B2058)</f>
        <v>Electrónicos</v>
      </c>
      <c r="C6858" t="str">
        <f>IF($A6858="","",Tienda_3!G2058)</f>
        <v>Medellín</v>
      </c>
      <c r="D6858" t="str">
        <f>IF($A6858="","",Tienda_3!F2058)</f>
        <v>Lucas Olivera</v>
      </c>
      <c r="E6858" t="str">
        <f>IF($A6858="","",Tienda_3!I2058)</f>
        <v>Nequi</v>
      </c>
      <c r="F6858">
        <f>IF($A6858="","",VALUE(RIGHT(Tienda_3!E2058,4)))</f>
        <v>2020</v>
      </c>
      <c r="G6858">
        <f>IF($A6858="","",Tienda_3!C2058)</f>
        <v>295700</v>
      </c>
      <c r="H6858">
        <f>IF($A6858="","",Tienda_3!D2058)</f>
        <v>13900</v>
      </c>
      <c r="I6858">
        <f>IF($A6858="","",Tienda_3!H2058)</f>
        <v>5</v>
      </c>
      <c r="J6858">
        <f>IF($A6858="",0,IF(AND(OR('Cuadro-de-mando'!$B$4="(Todas)",'Cuadro-de-mando'!$B$4=$A6858),OR('Cuadro-de-mando'!$E$4="(Todas)",'Cuadro-de-mando'!$E$4=$B6858),OR('Cuadro-de-mando'!$H$4="(Todas)",'Cuadro-de-mando'!$H$4=$C6858),OR('Cuadro-de-mando'!$K$4="(Todas)",'Cuadro-de-mando'!$K$4=$E6858),OR('Cuadro-de-mando'!$N$4="(Todos)",'Cuadro-de-mando'!$N$4=$F6858)),1,0))</f>
        <v>1</v>
      </c>
    </row>
    <row r="6859" spans="1:10" x14ac:dyDescent="0.25">
      <c r="A6859" t="str">
        <f>IF(Tienda_3!$A2059="","","Tienda 3")</f>
        <v>Tienda 3</v>
      </c>
      <c r="B6859" t="str">
        <f>IF($A6859="","",Tienda_3!B2059)</f>
        <v>Deportes y diversión</v>
      </c>
      <c r="C6859" t="str">
        <f>IF($A6859="","",Tienda_3!G2059)</f>
        <v>Bogotá</v>
      </c>
      <c r="D6859" t="str">
        <f>IF($A6859="","",Tienda_3!F2059)</f>
        <v>Blanca Ramirez</v>
      </c>
      <c r="E6859" t="str">
        <f>IF($A6859="","",Tienda_3!I2059)</f>
        <v>Tarjeta de crédito</v>
      </c>
      <c r="F6859">
        <f>IF($A6859="","",VALUE(RIGHT(Tienda_3!E2059,4)))</f>
        <v>2022</v>
      </c>
      <c r="G6859">
        <f>IF($A6859="","",Tienda_3!C2059)</f>
        <v>7800</v>
      </c>
      <c r="H6859">
        <f>IF($A6859="","",Tienda_3!D2059)</f>
        <v>0</v>
      </c>
      <c r="I6859">
        <f>IF($A6859="","",Tienda_3!H2059)</f>
        <v>5</v>
      </c>
      <c r="J6859">
        <f>IF($A6859="",0,IF(AND(OR('Cuadro-de-mando'!$B$4="(Todas)",'Cuadro-de-mando'!$B$4=$A6859),OR('Cuadro-de-mando'!$E$4="(Todas)",'Cuadro-de-mando'!$E$4=$B6859),OR('Cuadro-de-mando'!$H$4="(Todas)",'Cuadro-de-mando'!$H$4=$C6859),OR('Cuadro-de-mando'!$K$4="(Todas)",'Cuadro-de-mando'!$K$4=$E6859),OR('Cuadro-de-mando'!$N$4="(Todos)",'Cuadro-de-mando'!$N$4=$F6859)),1,0))</f>
        <v>1</v>
      </c>
    </row>
    <row r="6860" spans="1:10" x14ac:dyDescent="0.25">
      <c r="A6860" t="str">
        <f>IF(Tienda_3!$A2060="","","Tienda 3")</f>
        <v>Tienda 3</v>
      </c>
      <c r="B6860" t="str">
        <f>IF($A6860="","",Tienda_3!B2060)</f>
        <v>Muebles</v>
      </c>
      <c r="C6860" t="str">
        <f>IF($A6860="","",Tienda_3!G2060)</f>
        <v>Medellín</v>
      </c>
      <c r="D6860" t="str">
        <f>IF($A6860="","",Tienda_3!F2060)</f>
        <v>Felipe Santos</v>
      </c>
      <c r="E6860" t="str">
        <f>IF($A6860="","",Tienda_3!I2060)</f>
        <v>Tarjeta de crédito</v>
      </c>
      <c r="F6860">
        <f>IF($A6860="","",VALUE(RIGHT(Tienda_3!E2060,4)))</f>
        <v>2021</v>
      </c>
      <c r="G6860">
        <f>IF($A6860="","",Tienda_3!C2060)</f>
        <v>263700</v>
      </c>
      <c r="H6860">
        <f>IF($A6860="","",Tienda_3!D2060)</f>
        <v>14400</v>
      </c>
      <c r="I6860">
        <f>IF($A6860="","",Tienda_3!H2060)</f>
        <v>5</v>
      </c>
      <c r="J6860">
        <f>IF($A6860="",0,IF(AND(OR('Cuadro-de-mando'!$B$4="(Todas)",'Cuadro-de-mando'!$B$4=$A6860),OR('Cuadro-de-mando'!$E$4="(Todas)",'Cuadro-de-mando'!$E$4=$B6860),OR('Cuadro-de-mando'!$H$4="(Todas)",'Cuadro-de-mando'!$H$4=$C6860),OR('Cuadro-de-mando'!$K$4="(Todas)",'Cuadro-de-mando'!$K$4=$E6860),OR('Cuadro-de-mando'!$N$4="(Todos)",'Cuadro-de-mando'!$N$4=$F6860)),1,0))</f>
        <v>1</v>
      </c>
    </row>
    <row r="6861" spans="1:10" x14ac:dyDescent="0.25">
      <c r="A6861" t="str">
        <f>IF(Tienda_3!$A2061="","","Tienda 3")</f>
        <v>Tienda 3</v>
      </c>
      <c r="B6861" t="str">
        <f>IF($A6861="","",Tienda_3!B2061)</f>
        <v>Juguetes</v>
      </c>
      <c r="C6861" t="str">
        <f>IF($A6861="","",Tienda_3!G2061)</f>
        <v>Cali</v>
      </c>
      <c r="D6861" t="str">
        <f>IF($A6861="","",Tienda_3!F2061)</f>
        <v>Mariana Herrera</v>
      </c>
      <c r="E6861" t="str">
        <f>IF($A6861="","",Tienda_3!I2061)</f>
        <v>Tarjeta de crédito</v>
      </c>
      <c r="F6861">
        <f>IF($A6861="","",VALUE(RIGHT(Tienda_3!E2061,4)))</f>
        <v>2021</v>
      </c>
      <c r="G6861">
        <f>IF($A6861="","",Tienda_3!C2061)</f>
        <v>74400</v>
      </c>
      <c r="H6861">
        <f>IF($A6861="","",Tienda_3!D2061)</f>
        <v>2100</v>
      </c>
      <c r="I6861">
        <f>IF($A6861="","",Tienda_3!H2061)</f>
        <v>5</v>
      </c>
      <c r="J6861">
        <f>IF($A6861="",0,IF(AND(OR('Cuadro-de-mando'!$B$4="(Todas)",'Cuadro-de-mando'!$B$4=$A6861),OR('Cuadro-de-mando'!$E$4="(Todas)",'Cuadro-de-mando'!$E$4=$B6861),OR('Cuadro-de-mando'!$H$4="(Todas)",'Cuadro-de-mando'!$H$4=$C6861),OR('Cuadro-de-mando'!$K$4="(Todas)",'Cuadro-de-mando'!$K$4=$E6861),OR('Cuadro-de-mando'!$N$4="(Todos)",'Cuadro-de-mando'!$N$4=$F6861)),1,0))</f>
        <v>1</v>
      </c>
    </row>
    <row r="6862" spans="1:10" x14ac:dyDescent="0.25">
      <c r="A6862" t="str">
        <f>IF(Tienda_3!$A2062="","","Tienda 3")</f>
        <v>Tienda 3</v>
      </c>
      <c r="B6862" t="str">
        <f>IF($A6862="","",Tienda_3!B2062)</f>
        <v>Deportes y diversión</v>
      </c>
      <c r="C6862" t="str">
        <f>IF($A6862="","",Tienda_3!G2062)</f>
        <v>Bogotá</v>
      </c>
      <c r="D6862" t="str">
        <f>IF($A6862="","",Tienda_3!F2062)</f>
        <v>Santiago Silva</v>
      </c>
      <c r="E6862" t="str">
        <f>IF($A6862="","",Tienda_3!I2062)</f>
        <v>Tarjeta de crédito</v>
      </c>
      <c r="F6862">
        <f>IF($A6862="","",VALUE(RIGHT(Tienda_3!E2062,4)))</f>
        <v>2023</v>
      </c>
      <c r="G6862">
        <f>IF($A6862="","",Tienda_3!C2062)</f>
        <v>54400</v>
      </c>
      <c r="H6862">
        <f>IF($A6862="","",Tienda_3!D2062)</f>
        <v>3300</v>
      </c>
      <c r="I6862">
        <f>IF($A6862="","",Tienda_3!H2062)</f>
        <v>3</v>
      </c>
      <c r="J6862">
        <f>IF($A6862="",0,IF(AND(OR('Cuadro-de-mando'!$B$4="(Todas)",'Cuadro-de-mando'!$B$4=$A6862),OR('Cuadro-de-mando'!$E$4="(Todas)",'Cuadro-de-mando'!$E$4=$B6862),OR('Cuadro-de-mando'!$H$4="(Todas)",'Cuadro-de-mando'!$H$4=$C6862),OR('Cuadro-de-mando'!$K$4="(Todas)",'Cuadro-de-mando'!$K$4=$E6862),OR('Cuadro-de-mando'!$N$4="(Todos)",'Cuadro-de-mando'!$N$4=$F6862)),1,0))</f>
        <v>1</v>
      </c>
    </row>
    <row r="6863" spans="1:10" x14ac:dyDescent="0.25">
      <c r="A6863" t="str">
        <f>IF(Tienda_3!$A2063="","","Tienda 3")</f>
        <v>Tienda 3</v>
      </c>
      <c r="B6863" t="str">
        <f>IF($A6863="","",Tienda_3!B2063)</f>
        <v>Instrumentos musicales</v>
      </c>
      <c r="C6863" t="str">
        <f>IF($A6863="","",Tienda_3!G2063)</f>
        <v>Inírida</v>
      </c>
      <c r="D6863" t="str">
        <f>IF($A6863="","",Tienda_3!F2063)</f>
        <v>Izabela de León</v>
      </c>
      <c r="E6863" t="str">
        <f>IF($A6863="","",Tienda_3!I2063)</f>
        <v>Nequi</v>
      </c>
      <c r="F6863">
        <f>IF($A6863="","",VALUE(RIGHT(Tienda_3!E2063,4)))</f>
        <v>2021</v>
      </c>
      <c r="G6863">
        <f>IF($A6863="","",Tienda_3!C2063)</f>
        <v>726300</v>
      </c>
      <c r="H6863">
        <f>IF($A6863="","",Tienda_3!D2063)</f>
        <v>43400</v>
      </c>
      <c r="I6863">
        <f>IF($A6863="","",Tienda_3!H2063)</f>
        <v>3</v>
      </c>
      <c r="J6863">
        <f>IF($A6863="",0,IF(AND(OR('Cuadro-de-mando'!$B$4="(Todas)",'Cuadro-de-mando'!$B$4=$A6863),OR('Cuadro-de-mando'!$E$4="(Todas)",'Cuadro-de-mando'!$E$4=$B6863),OR('Cuadro-de-mando'!$H$4="(Todas)",'Cuadro-de-mando'!$H$4=$C6863),OR('Cuadro-de-mando'!$K$4="(Todas)",'Cuadro-de-mando'!$K$4=$E6863),OR('Cuadro-de-mando'!$N$4="(Todos)",'Cuadro-de-mando'!$N$4=$F6863)),1,0))</f>
        <v>1</v>
      </c>
    </row>
    <row r="6864" spans="1:10" x14ac:dyDescent="0.25">
      <c r="A6864" t="str">
        <f>IF(Tienda_3!$A2064="","","Tienda 3")</f>
        <v>Tienda 3</v>
      </c>
      <c r="B6864" t="str">
        <f>IF($A6864="","",Tienda_3!B2064)</f>
        <v>Muebles</v>
      </c>
      <c r="C6864" t="str">
        <f>IF($A6864="","",Tienda_3!G2064)</f>
        <v>Barranquilla</v>
      </c>
      <c r="D6864" t="str">
        <f>IF($A6864="","",Tienda_3!F2064)</f>
        <v>Lucas Olivera</v>
      </c>
      <c r="E6864" t="str">
        <f>IF($A6864="","",Tienda_3!I2064)</f>
        <v>Tarjeta de crédito</v>
      </c>
      <c r="F6864">
        <f>IF($A6864="","",VALUE(RIGHT(Tienda_3!E2064,4)))</f>
        <v>2021</v>
      </c>
      <c r="G6864">
        <f>IF($A6864="","",Tienda_3!C2064)</f>
        <v>125300</v>
      </c>
      <c r="H6864">
        <f>IF($A6864="","",Tienda_3!D2064)</f>
        <v>4900</v>
      </c>
      <c r="I6864">
        <f>IF($A6864="","",Tienda_3!H2064)</f>
        <v>1</v>
      </c>
      <c r="J6864">
        <f>IF($A6864="",0,IF(AND(OR('Cuadro-de-mando'!$B$4="(Todas)",'Cuadro-de-mando'!$B$4=$A6864),OR('Cuadro-de-mando'!$E$4="(Todas)",'Cuadro-de-mando'!$E$4=$B6864),OR('Cuadro-de-mando'!$H$4="(Todas)",'Cuadro-de-mando'!$H$4=$C6864),OR('Cuadro-de-mando'!$K$4="(Todas)",'Cuadro-de-mando'!$K$4=$E6864),OR('Cuadro-de-mando'!$N$4="(Todos)",'Cuadro-de-mando'!$N$4=$F6864)),1,0))</f>
        <v>1</v>
      </c>
    </row>
    <row r="6865" spans="1:10" x14ac:dyDescent="0.25">
      <c r="A6865" t="str">
        <f>IF(Tienda_3!$A2065="","","Tienda 3")</f>
        <v>Tienda 3</v>
      </c>
      <c r="B6865" t="str">
        <f>IF($A6865="","",Tienda_3!B2065)</f>
        <v>Juguetes</v>
      </c>
      <c r="C6865" t="str">
        <f>IF($A6865="","",Tienda_3!G2065)</f>
        <v>Armenia</v>
      </c>
      <c r="D6865" t="str">
        <f>IF($A6865="","",Tienda_3!F2065)</f>
        <v>Mariana Herrera</v>
      </c>
      <c r="E6865" t="str">
        <f>IF($A6865="","",Tienda_3!I2065)</f>
        <v>Tarjeta de crédito</v>
      </c>
      <c r="F6865">
        <f>IF($A6865="","",VALUE(RIGHT(Tienda_3!E2065,4)))</f>
        <v>2021</v>
      </c>
      <c r="G6865">
        <f>IF($A6865="","",Tienda_3!C2065)</f>
        <v>22000</v>
      </c>
      <c r="H6865">
        <f>IF($A6865="","",Tienda_3!D2065)</f>
        <v>0</v>
      </c>
      <c r="I6865">
        <f>IF($A6865="","",Tienda_3!H2065)</f>
        <v>1</v>
      </c>
      <c r="J6865">
        <f>IF($A6865="",0,IF(AND(OR('Cuadro-de-mando'!$B$4="(Todas)",'Cuadro-de-mando'!$B$4=$A6865),OR('Cuadro-de-mando'!$E$4="(Todas)",'Cuadro-de-mando'!$E$4=$B6865),OR('Cuadro-de-mando'!$H$4="(Todas)",'Cuadro-de-mando'!$H$4=$C6865),OR('Cuadro-de-mando'!$K$4="(Todas)",'Cuadro-de-mando'!$K$4=$E6865),OR('Cuadro-de-mando'!$N$4="(Todos)",'Cuadro-de-mando'!$N$4=$F6865)),1,0))</f>
        <v>1</v>
      </c>
    </row>
    <row r="6866" spans="1:10" x14ac:dyDescent="0.25">
      <c r="A6866" t="str">
        <f>IF(Tienda_3!$A2066="","","Tienda 3")</f>
        <v>Tienda 3</v>
      </c>
      <c r="B6866" t="str">
        <f>IF($A6866="","",Tienda_3!B2066)</f>
        <v>Electrónicos</v>
      </c>
      <c r="C6866" t="str">
        <f>IF($A6866="","",Tienda_3!G2066)</f>
        <v>Leticia</v>
      </c>
      <c r="D6866" t="str">
        <f>IF($A6866="","",Tienda_3!F2066)</f>
        <v>Pedro Gomez</v>
      </c>
      <c r="E6866" t="str">
        <f>IF($A6866="","",Tienda_3!I2066)</f>
        <v>Tarjeta de crédito</v>
      </c>
      <c r="F6866">
        <f>IF($A6866="","",VALUE(RIGHT(Tienda_3!E2066,4)))</f>
        <v>2020</v>
      </c>
      <c r="G6866">
        <f>IF($A6866="","",Tienda_3!C2066)</f>
        <v>1792300</v>
      </c>
      <c r="H6866">
        <f>IF($A6866="","",Tienda_3!D2066)</f>
        <v>95600</v>
      </c>
      <c r="I6866">
        <f>IF($A6866="","",Tienda_3!H2066)</f>
        <v>5</v>
      </c>
      <c r="J6866">
        <f>IF($A6866="",0,IF(AND(OR('Cuadro-de-mando'!$B$4="(Todas)",'Cuadro-de-mando'!$B$4=$A6866),OR('Cuadro-de-mando'!$E$4="(Todas)",'Cuadro-de-mando'!$E$4=$B6866),OR('Cuadro-de-mando'!$H$4="(Todas)",'Cuadro-de-mando'!$H$4=$C6866),OR('Cuadro-de-mando'!$K$4="(Todas)",'Cuadro-de-mando'!$K$4=$E6866),OR('Cuadro-de-mando'!$N$4="(Todos)",'Cuadro-de-mando'!$N$4=$F6866)),1,0))</f>
        <v>1</v>
      </c>
    </row>
    <row r="6867" spans="1:10" x14ac:dyDescent="0.25">
      <c r="A6867" t="str">
        <f>IF(Tienda_3!$A2067="","","Tienda 3")</f>
        <v>Tienda 3</v>
      </c>
      <c r="B6867" t="str">
        <f>IF($A6867="","",Tienda_3!B2067)</f>
        <v>Electrodomésticos</v>
      </c>
      <c r="C6867" t="str">
        <f>IF($A6867="","",Tienda_3!G2067)</f>
        <v>Bucaramanga</v>
      </c>
      <c r="D6867" t="str">
        <f>IF($A6867="","",Tienda_3!F2067)</f>
        <v>Blanca Ramirez</v>
      </c>
      <c r="E6867" t="str">
        <f>IF($A6867="","",Tienda_3!I2067)</f>
        <v>Tarjeta de crédito</v>
      </c>
      <c r="F6867">
        <f>IF($A6867="","",VALUE(RIGHT(Tienda_3!E2067,4)))</f>
        <v>2021</v>
      </c>
      <c r="G6867">
        <f>IF($A6867="","",Tienda_3!C2067)</f>
        <v>1081400</v>
      </c>
      <c r="H6867">
        <f>IF($A6867="","",Tienda_3!D2067)</f>
        <v>55800</v>
      </c>
      <c r="I6867">
        <f>IF($A6867="","",Tienda_3!H2067)</f>
        <v>4</v>
      </c>
      <c r="J6867">
        <f>IF($A6867="",0,IF(AND(OR('Cuadro-de-mando'!$B$4="(Todas)",'Cuadro-de-mando'!$B$4=$A6867),OR('Cuadro-de-mando'!$E$4="(Todas)",'Cuadro-de-mando'!$E$4=$B6867),OR('Cuadro-de-mando'!$H$4="(Todas)",'Cuadro-de-mando'!$H$4=$C6867),OR('Cuadro-de-mando'!$K$4="(Todas)",'Cuadro-de-mando'!$K$4=$E6867),OR('Cuadro-de-mando'!$N$4="(Todos)",'Cuadro-de-mando'!$N$4=$F6867)),1,0))</f>
        <v>1</v>
      </c>
    </row>
    <row r="6868" spans="1:10" x14ac:dyDescent="0.25">
      <c r="A6868" t="str">
        <f>IF(Tienda_3!$A2068="","","Tienda 3")</f>
        <v>Tienda 3</v>
      </c>
      <c r="B6868" t="str">
        <f>IF($A6868="","",Tienda_3!B2068)</f>
        <v>Juguetes</v>
      </c>
      <c r="C6868" t="str">
        <f>IF($A6868="","",Tienda_3!G2068)</f>
        <v>Medellín</v>
      </c>
      <c r="D6868" t="str">
        <f>IF($A6868="","",Tienda_3!F2068)</f>
        <v>Izabela de León</v>
      </c>
      <c r="E6868" t="str">
        <f>IF($A6868="","",Tienda_3!I2068)</f>
        <v>Tarjeta de crédito</v>
      </c>
      <c r="F6868">
        <f>IF($A6868="","",VALUE(RIGHT(Tienda_3!E2068,4)))</f>
        <v>2022</v>
      </c>
      <c r="G6868">
        <f>IF($A6868="","",Tienda_3!C2068)</f>
        <v>47000</v>
      </c>
      <c r="H6868">
        <f>IF($A6868="","",Tienda_3!D2068)</f>
        <v>3200</v>
      </c>
      <c r="I6868">
        <f>IF($A6868="","",Tienda_3!H2068)</f>
        <v>4</v>
      </c>
      <c r="J6868">
        <f>IF($A6868="",0,IF(AND(OR('Cuadro-de-mando'!$B$4="(Todas)",'Cuadro-de-mando'!$B$4=$A6868),OR('Cuadro-de-mando'!$E$4="(Todas)",'Cuadro-de-mando'!$E$4=$B6868),OR('Cuadro-de-mando'!$H$4="(Todas)",'Cuadro-de-mando'!$H$4=$C6868),OR('Cuadro-de-mando'!$K$4="(Todas)",'Cuadro-de-mando'!$K$4=$E6868),OR('Cuadro-de-mando'!$N$4="(Todos)",'Cuadro-de-mando'!$N$4=$F6868)),1,0))</f>
        <v>1</v>
      </c>
    </row>
    <row r="6869" spans="1:10" x14ac:dyDescent="0.25">
      <c r="A6869" t="str">
        <f>IF(Tienda_3!$A2069="","","Tienda 3")</f>
        <v>Tienda 3</v>
      </c>
      <c r="B6869" t="str">
        <f>IF($A6869="","",Tienda_3!B2069)</f>
        <v>Deportes y diversión</v>
      </c>
      <c r="C6869" t="str">
        <f>IF($A6869="","",Tienda_3!G2069)</f>
        <v>Medellín</v>
      </c>
      <c r="D6869" t="str">
        <f>IF($A6869="","",Tienda_3!F2069)</f>
        <v>Juan Fernandez</v>
      </c>
      <c r="E6869" t="str">
        <f>IF($A6869="","",Tienda_3!I2069)</f>
        <v>Tarjeta de crédito</v>
      </c>
      <c r="F6869">
        <f>IF($A6869="","",VALUE(RIGHT(Tienda_3!E2069,4)))</f>
        <v>2022</v>
      </c>
      <c r="G6869">
        <f>IF($A6869="","",Tienda_3!C2069)</f>
        <v>526700</v>
      </c>
      <c r="H6869">
        <f>IF($A6869="","",Tienda_3!D2069)</f>
        <v>28600</v>
      </c>
      <c r="I6869">
        <f>IF($A6869="","",Tienda_3!H2069)</f>
        <v>3</v>
      </c>
      <c r="J6869">
        <f>IF($A6869="",0,IF(AND(OR('Cuadro-de-mando'!$B$4="(Todas)",'Cuadro-de-mando'!$B$4=$A6869),OR('Cuadro-de-mando'!$E$4="(Todas)",'Cuadro-de-mando'!$E$4=$B6869),OR('Cuadro-de-mando'!$H$4="(Todas)",'Cuadro-de-mando'!$H$4=$C6869),OR('Cuadro-de-mando'!$K$4="(Todas)",'Cuadro-de-mando'!$K$4=$E6869),OR('Cuadro-de-mando'!$N$4="(Todos)",'Cuadro-de-mando'!$N$4=$F6869)),1,0))</f>
        <v>1</v>
      </c>
    </row>
    <row r="6870" spans="1:10" x14ac:dyDescent="0.25">
      <c r="A6870" t="str">
        <f>IF(Tienda_3!$A2070="","","Tienda 3")</f>
        <v>Tienda 3</v>
      </c>
      <c r="B6870" t="str">
        <f>IF($A6870="","",Tienda_3!B2070)</f>
        <v>Electrodomésticos</v>
      </c>
      <c r="C6870" t="str">
        <f>IF($A6870="","",Tienda_3!G2070)</f>
        <v>Medellín</v>
      </c>
      <c r="D6870" t="str">
        <f>IF($A6870="","",Tienda_3!F2070)</f>
        <v>Rafael Acosta</v>
      </c>
      <c r="E6870" t="str">
        <f>IF($A6870="","",Tienda_3!I2070)</f>
        <v>Tarjeta de crédito</v>
      </c>
      <c r="F6870">
        <f>IF($A6870="","",VALUE(RIGHT(Tienda_3!E2070,4)))</f>
        <v>2021</v>
      </c>
      <c r="G6870">
        <f>IF($A6870="","",Tienda_3!C2070)</f>
        <v>1021800</v>
      </c>
      <c r="H6870">
        <f>IF($A6870="","",Tienda_3!D2070)</f>
        <v>54800</v>
      </c>
      <c r="I6870">
        <f>IF($A6870="","",Tienda_3!H2070)</f>
        <v>1</v>
      </c>
      <c r="J6870">
        <f>IF($A6870="",0,IF(AND(OR('Cuadro-de-mando'!$B$4="(Todas)",'Cuadro-de-mando'!$B$4=$A6870),OR('Cuadro-de-mando'!$E$4="(Todas)",'Cuadro-de-mando'!$E$4=$B6870),OR('Cuadro-de-mando'!$H$4="(Todas)",'Cuadro-de-mando'!$H$4=$C6870),OR('Cuadro-de-mando'!$K$4="(Todas)",'Cuadro-de-mando'!$K$4=$E6870),OR('Cuadro-de-mando'!$N$4="(Todos)",'Cuadro-de-mando'!$N$4=$F6870)),1,0))</f>
        <v>1</v>
      </c>
    </row>
    <row r="6871" spans="1:10" x14ac:dyDescent="0.25">
      <c r="A6871" t="str">
        <f>IF(Tienda_3!$A2071="","","Tienda 3")</f>
        <v>Tienda 3</v>
      </c>
      <c r="B6871" t="str">
        <f>IF($A6871="","",Tienda_3!B2071)</f>
        <v>Libros</v>
      </c>
      <c r="C6871" t="str">
        <f>IF($A6871="","",Tienda_3!G2071)</f>
        <v>Medellín</v>
      </c>
      <c r="D6871" t="str">
        <f>IF($A6871="","",Tienda_3!F2071)</f>
        <v>Izabela de León</v>
      </c>
      <c r="E6871" t="str">
        <f>IF($A6871="","",Tienda_3!I2071)</f>
        <v>Tarjeta de crédito</v>
      </c>
      <c r="F6871">
        <f>IF($A6871="","",VALUE(RIGHT(Tienda_3!E2071,4)))</f>
        <v>2021</v>
      </c>
      <c r="G6871">
        <f>IF($A6871="","",Tienda_3!C2071)</f>
        <v>66400</v>
      </c>
      <c r="H6871">
        <f>IF($A6871="","",Tienda_3!D2071)</f>
        <v>3700</v>
      </c>
      <c r="I6871">
        <f>IF($A6871="","",Tienda_3!H2071)</f>
        <v>5</v>
      </c>
      <c r="J6871">
        <f>IF($A6871="",0,IF(AND(OR('Cuadro-de-mando'!$B$4="(Todas)",'Cuadro-de-mando'!$B$4=$A6871),OR('Cuadro-de-mando'!$E$4="(Todas)",'Cuadro-de-mando'!$E$4=$B6871),OR('Cuadro-de-mando'!$H$4="(Todas)",'Cuadro-de-mando'!$H$4=$C6871),OR('Cuadro-de-mando'!$K$4="(Todas)",'Cuadro-de-mando'!$K$4=$E6871),OR('Cuadro-de-mando'!$N$4="(Todos)",'Cuadro-de-mando'!$N$4=$F6871)),1,0))</f>
        <v>1</v>
      </c>
    </row>
    <row r="6872" spans="1:10" x14ac:dyDescent="0.25">
      <c r="A6872" t="str">
        <f>IF(Tienda_3!$A2072="","","Tienda 3")</f>
        <v>Tienda 3</v>
      </c>
      <c r="B6872" t="str">
        <f>IF($A6872="","",Tienda_3!B2072)</f>
        <v>Juguetes</v>
      </c>
      <c r="C6872" t="str">
        <f>IF($A6872="","",Tienda_3!G2072)</f>
        <v>Bogotá</v>
      </c>
      <c r="D6872" t="str">
        <f>IF($A6872="","",Tienda_3!F2072)</f>
        <v>Lucas Olivera</v>
      </c>
      <c r="E6872" t="str">
        <f>IF($A6872="","",Tienda_3!I2072)</f>
        <v>Nequi</v>
      </c>
      <c r="F6872">
        <f>IF($A6872="","",VALUE(RIGHT(Tienda_3!E2072,4)))</f>
        <v>2020</v>
      </c>
      <c r="G6872">
        <f>IF($A6872="","",Tienda_3!C2072)</f>
        <v>8200</v>
      </c>
      <c r="H6872">
        <f>IF($A6872="","",Tienda_3!D2072)</f>
        <v>0</v>
      </c>
      <c r="I6872">
        <f>IF($A6872="","",Tienda_3!H2072)</f>
        <v>1</v>
      </c>
      <c r="J6872">
        <f>IF($A6872="",0,IF(AND(OR('Cuadro-de-mando'!$B$4="(Todas)",'Cuadro-de-mando'!$B$4=$A6872),OR('Cuadro-de-mando'!$E$4="(Todas)",'Cuadro-de-mando'!$E$4=$B6872),OR('Cuadro-de-mando'!$H$4="(Todas)",'Cuadro-de-mando'!$H$4=$C6872),OR('Cuadro-de-mando'!$K$4="(Todas)",'Cuadro-de-mando'!$K$4=$E6872),OR('Cuadro-de-mando'!$N$4="(Todos)",'Cuadro-de-mando'!$N$4=$F6872)),1,0))</f>
        <v>1</v>
      </c>
    </row>
    <row r="6873" spans="1:10" x14ac:dyDescent="0.25">
      <c r="A6873" t="str">
        <f>IF(Tienda_3!$A2073="","","Tienda 3")</f>
        <v>Tienda 3</v>
      </c>
      <c r="B6873" t="str">
        <f>IF($A6873="","",Tienda_3!B2073)</f>
        <v>Instrumentos musicales</v>
      </c>
      <c r="C6873" t="str">
        <f>IF($A6873="","",Tienda_3!G2073)</f>
        <v>Bogotá</v>
      </c>
      <c r="D6873" t="str">
        <f>IF($A6873="","",Tienda_3!F2073)</f>
        <v>Blanca Ramirez</v>
      </c>
      <c r="E6873" t="str">
        <f>IF($A6873="","",Tienda_3!I2073)</f>
        <v>Tarjeta de crédito</v>
      </c>
      <c r="F6873">
        <f>IF($A6873="","",VALUE(RIGHT(Tienda_3!E2073,4)))</f>
        <v>2020</v>
      </c>
      <c r="G6873">
        <f>IF($A6873="","",Tienda_3!C2073)</f>
        <v>78800</v>
      </c>
      <c r="H6873">
        <f>IF($A6873="","",Tienda_3!D2073)</f>
        <v>2400</v>
      </c>
      <c r="I6873">
        <f>IF($A6873="","",Tienda_3!H2073)</f>
        <v>5</v>
      </c>
      <c r="J6873">
        <f>IF($A6873="",0,IF(AND(OR('Cuadro-de-mando'!$B$4="(Todas)",'Cuadro-de-mando'!$B$4=$A6873),OR('Cuadro-de-mando'!$E$4="(Todas)",'Cuadro-de-mando'!$E$4=$B6873),OR('Cuadro-de-mando'!$H$4="(Todas)",'Cuadro-de-mando'!$H$4=$C6873),OR('Cuadro-de-mando'!$K$4="(Todas)",'Cuadro-de-mando'!$K$4=$E6873),OR('Cuadro-de-mando'!$N$4="(Todos)",'Cuadro-de-mando'!$N$4=$F6873)),1,0))</f>
        <v>1</v>
      </c>
    </row>
    <row r="6874" spans="1:10" x14ac:dyDescent="0.25">
      <c r="A6874" t="str">
        <f>IF(Tienda_3!$A2074="","","Tienda 3")</f>
        <v>Tienda 3</v>
      </c>
      <c r="B6874" t="str">
        <f>IF($A6874="","",Tienda_3!B2074)</f>
        <v>Electrónicos</v>
      </c>
      <c r="C6874" t="str">
        <f>IF($A6874="","",Tienda_3!G2074)</f>
        <v>Cali</v>
      </c>
      <c r="D6874" t="str">
        <f>IF($A6874="","",Tienda_3!F2074)</f>
        <v>Felipe Santos</v>
      </c>
      <c r="E6874" t="str">
        <f>IF($A6874="","",Tienda_3!I2074)</f>
        <v>Tarjeta de crédito</v>
      </c>
      <c r="F6874">
        <f>IF($A6874="","",VALUE(RIGHT(Tienda_3!E2074,4)))</f>
        <v>2020</v>
      </c>
      <c r="G6874">
        <f>IF($A6874="","",Tienda_3!C2074)</f>
        <v>240400</v>
      </c>
      <c r="H6874">
        <f>IF($A6874="","",Tienda_3!D2074)</f>
        <v>17500</v>
      </c>
      <c r="I6874">
        <f>IF($A6874="","",Tienda_3!H2074)</f>
        <v>5</v>
      </c>
      <c r="J6874">
        <f>IF($A6874="",0,IF(AND(OR('Cuadro-de-mando'!$B$4="(Todas)",'Cuadro-de-mando'!$B$4=$A6874),OR('Cuadro-de-mando'!$E$4="(Todas)",'Cuadro-de-mando'!$E$4=$B6874),OR('Cuadro-de-mando'!$H$4="(Todas)",'Cuadro-de-mando'!$H$4=$C6874),OR('Cuadro-de-mando'!$K$4="(Todas)",'Cuadro-de-mando'!$K$4=$E6874),OR('Cuadro-de-mando'!$N$4="(Todos)",'Cuadro-de-mando'!$N$4=$F6874)),1,0))</f>
        <v>1</v>
      </c>
    </row>
    <row r="6875" spans="1:10" x14ac:dyDescent="0.25">
      <c r="A6875" t="str">
        <f>IF(Tienda_3!$A2075="","","Tienda 3")</f>
        <v>Tienda 3</v>
      </c>
      <c r="B6875" t="str">
        <f>IF($A6875="","",Tienda_3!B2075)</f>
        <v>Muebles</v>
      </c>
      <c r="C6875" t="str">
        <f>IF($A6875="","",Tienda_3!G2075)</f>
        <v>Bogotá</v>
      </c>
      <c r="D6875" t="str">
        <f>IF($A6875="","",Tienda_3!F2075)</f>
        <v>Ángel Rodriguez</v>
      </c>
      <c r="E6875" t="str">
        <f>IF($A6875="","",Tienda_3!I2075)</f>
        <v>Tarjeta de crédito</v>
      </c>
      <c r="F6875">
        <f>IF($A6875="","",VALUE(RIGHT(Tienda_3!E2075,4)))</f>
        <v>2020</v>
      </c>
      <c r="G6875">
        <f>IF($A6875="","",Tienda_3!C2075)</f>
        <v>238200</v>
      </c>
      <c r="H6875">
        <f>IF($A6875="","",Tienda_3!D2075)</f>
        <v>15100</v>
      </c>
      <c r="I6875">
        <f>IF($A6875="","",Tienda_3!H2075)</f>
        <v>1</v>
      </c>
      <c r="J6875">
        <f>IF($A6875="",0,IF(AND(OR('Cuadro-de-mando'!$B$4="(Todas)",'Cuadro-de-mando'!$B$4=$A6875),OR('Cuadro-de-mando'!$E$4="(Todas)",'Cuadro-de-mando'!$E$4=$B6875),OR('Cuadro-de-mando'!$H$4="(Todas)",'Cuadro-de-mando'!$H$4=$C6875),OR('Cuadro-de-mando'!$K$4="(Todas)",'Cuadro-de-mando'!$K$4=$E6875),OR('Cuadro-de-mando'!$N$4="(Todos)",'Cuadro-de-mando'!$N$4=$F6875)),1,0))</f>
        <v>1</v>
      </c>
    </row>
    <row r="6876" spans="1:10" x14ac:dyDescent="0.25">
      <c r="A6876" t="str">
        <f>IF(Tienda_3!$A2076="","","Tienda 3")</f>
        <v>Tienda 3</v>
      </c>
      <c r="B6876" t="str">
        <f>IF($A6876="","",Tienda_3!B2076)</f>
        <v>Muebles</v>
      </c>
      <c r="C6876" t="str">
        <f>IF($A6876="","",Tienda_3!G2076)</f>
        <v>Bogotá</v>
      </c>
      <c r="D6876" t="str">
        <f>IF($A6876="","",Tienda_3!F2076)</f>
        <v>Pedro Gomez</v>
      </c>
      <c r="E6876" t="str">
        <f>IF($A6876="","",Tienda_3!I2076)</f>
        <v>Tarjeta de crédito</v>
      </c>
      <c r="F6876">
        <f>IF($A6876="","",VALUE(RIGHT(Tienda_3!E2076,4)))</f>
        <v>2020</v>
      </c>
      <c r="G6876">
        <f>IF($A6876="","",Tienda_3!C2076)</f>
        <v>219700</v>
      </c>
      <c r="H6876">
        <f>IF($A6876="","",Tienda_3!D2076)</f>
        <v>9900</v>
      </c>
      <c r="I6876">
        <f>IF($A6876="","",Tienda_3!H2076)</f>
        <v>5</v>
      </c>
      <c r="J6876">
        <f>IF($A6876="",0,IF(AND(OR('Cuadro-de-mando'!$B$4="(Todas)",'Cuadro-de-mando'!$B$4=$A6876),OR('Cuadro-de-mando'!$E$4="(Todas)",'Cuadro-de-mando'!$E$4=$B6876),OR('Cuadro-de-mando'!$H$4="(Todas)",'Cuadro-de-mando'!$H$4=$C6876),OR('Cuadro-de-mando'!$K$4="(Todas)",'Cuadro-de-mando'!$K$4=$E6876),OR('Cuadro-de-mando'!$N$4="(Todos)",'Cuadro-de-mando'!$N$4=$F6876)),1,0))</f>
        <v>1</v>
      </c>
    </row>
    <row r="6877" spans="1:10" x14ac:dyDescent="0.25">
      <c r="A6877" t="str">
        <f>IF(Tienda_3!$A2077="","","Tienda 3")</f>
        <v>Tienda 3</v>
      </c>
      <c r="B6877" t="str">
        <f>IF($A6877="","",Tienda_3!B2077)</f>
        <v>Deportes y diversión</v>
      </c>
      <c r="C6877" t="str">
        <f>IF($A6877="","",Tienda_3!G2077)</f>
        <v>Cali</v>
      </c>
      <c r="D6877" t="str">
        <f>IF($A6877="","",Tienda_3!F2077)</f>
        <v>Juan Fernandez</v>
      </c>
      <c r="E6877" t="str">
        <f>IF($A6877="","",Tienda_3!I2077)</f>
        <v>Tarjeta de crédito</v>
      </c>
      <c r="F6877">
        <f>IF($A6877="","",VALUE(RIGHT(Tienda_3!E2077,4)))</f>
        <v>2020</v>
      </c>
      <c r="G6877">
        <f>IF($A6877="","",Tienda_3!C2077)</f>
        <v>109300</v>
      </c>
      <c r="H6877">
        <f>IF($A6877="","",Tienda_3!D2077)</f>
        <v>6200</v>
      </c>
      <c r="I6877">
        <f>IF($A6877="","",Tienda_3!H2077)</f>
        <v>3</v>
      </c>
      <c r="J6877">
        <f>IF($A6877="",0,IF(AND(OR('Cuadro-de-mando'!$B$4="(Todas)",'Cuadro-de-mando'!$B$4=$A6877),OR('Cuadro-de-mando'!$E$4="(Todas)",'Cuadro-de-mando'!$E$4=$B6877),OR('Cuadro-de-mando'!$H$4="(Todas)",'Cuadro-de-mando'!$H$4=$C6877),OR('Cuadro-de-mando'!$K$4="(Todas)",'Cuadro-de-mando'!$K$4=$E6877),OR('Cuadro-de-mando'!$N$4="(Todos)",'Cuadro-de-mando'!$N$4=$F6877)),1,0))</f>
        <v>1</v>
      </c>
    </row>
    <row r="6878" spans="1:10" x14ac:dyDescent="0.25">
      <c r="A6878" t="str">
        <f>IF(Tienda_3!$A2078="","","Tienda 3")</f>
        <v>Tienda 3</v>
      </c>
      <c r="B6878" t="str">
        <f>IF($A6878="","",Tienda_3!B2078)</f>
        <v>Libros</v>
      </c>
      <c r="C6878" t="str">
        <f>IF($A6878="","",Tienda_3!G2078)</f>
        <v>Bogotá</v>
      </c>
      <c r="D6878" t="str">
        <f>IF($A6878="","",Tienda_3!F2078)</f>
        <v>Ángel Rodriguez</v>
      </c>
      <c r="E6878" t="str">
        <f>IF($A6878="","",Tienda_3!I2078)</f>
        <v>Tarjeta de crédito</v>
      </c>
      <c r="F6878">
        <f>IF($A6878="","",VALUE(RIGHT(Tienda_3!E2078,4)))</f>
        <v>2020</v>
      </c>
      <c r="G6878">
        <f>IF($A6878="","",Tienda_3!C2078)</f>
        <v>37300</v>
      </c>
      <c r="H6878">
        <f>IF($A6878="","",Tienda_3!D2078)</f>
        <v>7800</v>
      </c>
      <c r="I6878">
        <f>IF($A6878="","",Tienda_3!H2078)</f>
        <v>5</v>
      </c>
      <c r="J6878">
        <f>IF($A6878="",0,IF(AND(OR('Cuadro-de-mando'!$B$4="(Todas)",'Cuadro-de-mando'!$B$4=$A6878),OR('Cuadro-de-mando'!$E$4="(Todas)",'Cuadro-de-mando'!$E$4=$B6878),OR('Cuadro-de-mando'!$H$4="(Todas)",'Cuadro-de-mando'!$H$4=$C6878),OR('Cuadro-de-mando'!$K$4="(Todas)",'Cuadro-de-mando'!$K$4=$E6878),OR('Cuadro-de-mando'!$N$4="(Todos)",'Cuadro-de-mando'!$N$4=$F6878)),1,0))</f>
        <v>1</v>
      </c>
    </row>
    <row r="6879" spans="1:10" x14ac:dyDescent="0.25">
      <c r="A6879" t="str">
        <f>IF(Tienda_3!$A2079="","","Tienda 3")</f>
        <v>Tienda 3</v>
      </c>
      <c r="B6879" t="str">
        <f>IF($A6879="","",Tienda_3!B2079)</f>
        <v>Juguetes</v>
      </c>
      <c r="C6879" t="str">
        <f>IF($A6879="","",Tienda_3!G2079)</f>
        <v>Bogotá</v>
      </c>
      <c r="D6879" t="str">
        <f>IF($A6879="","",Tienda_3!F2079)</f>
        <v>Pedro Gomez</v>
      </c>
      <c r="E6879" t="str">
        <f>IF($A6879="","",Tienda_3!I2079)</f>
        <v>Tarjeta de crédito</v>
      </c>
      <c r="F6879">
        <f>IF($A6879="","",VALUE(RIGHT(Tienda_3!E2079,4)))</f>
        <v>2020</v>
      </c>
      <c r="G6879">
        <f>IF($A6879="","",Tienda_3!C2079)</f>
        <v>72200</v>
      </c>
      <c r="H6879">
        <f>IF($A6879="","",Tienda_3!D2079)</f>
        <v>2000</v>
      </c>
      <c r="I6879">
        <f>IF($A6879="","",Tienda_3!H2079)</f>
        <v>5</v>
      </c>
      <c r="J6879">
        <f>IF($A6879="",0,IF(AND(OR('Cuadro-de-mando'!$B$4="(Todas)",'Cuadro-de-mando'!$B$4=$A6879),OR('Cuadro-de-mando'!$E$4="(Todas)",'Cuadro-de-mando'!$E$4=$B6879),OR('Cuadro-de-mando'!$H$4="(Todas)",'Cuadro-de-mando'!$H$4=$C6879),OR('Cuadro-de-mando'!$K$4="(Todas)",'Cuadro-de-mando'!$K$4=$E6879),OR('Cuadro-de-mando'!$N$4="(Todos)",'Cuadro-de-mando'!$N$4=$F6879)),1,0))</f>
        <v>1</v>
      </c>
    </row>
    <row r="6880" spans="1:10" x14ac:dyDescent="0.25">
      <c r="A6880" t="str">
        <f>IF(Tienda_3!$A2080="","","Tienda 3")</f>
        <v>Tienda 3</v>
      </c>
      <c r="B6880" t="str">
        <f>IF($A6880="","",Tienda_3!B2080)</f>
        <v>Muebles</v>
      </c>
      <c r="C6880" t="str">
        <f>IF($A6880="","",Tienda_3!G2080)</f>
        <v>Barranquilla</v>
      </c>
      <c r="D6880" t="str">
        <f>IF($A6880="","",Tienda_3!F2080)</f>
        <v>Santiago Silva</v>
      </c>
      <c r="E6880" t="str">
        <f>IF($A6880="","",Tienda_3!I2080)</f>
        <v>Tarjeta de crédito</v>
      </c>
      <c r="F6880">
        <f>IF($A6880="","",VALUE(RIGHT(Tienda_3!E2080,4)))</f>
        <v>2022</v>
      </c>
      <c r="G6880">
        <f>IF($A6880="","",Tienda_3!C2080)</f>
        <v>178300</v>
      </c>
      <c r="H6880">
        <f>IF($A6880="","",Tienda_3!D2080)</f>
        <v>7700</v>
      </c>
      <c r="I6880">
        <f>IF($A6880="","",Tienda_3!H2080)</f>
        <v>5</v>
      </c>
      <c r="J6880">
        <f>IF($A6880="",0,IF(AND(OR('Cuadro-de-mando'!$B$4="(Todas)",'Cuadro-de-mando'!$B$4=$A6880),OR('Cuadro-de-mando'!$E$4="(Todas)",'Cuadro-de-mando'!$E$4=$B6880),OR('Cuadro-de-mando'!$H$4="(Todas)",'Cuadro-de-mando'!$H$4=$C6880),OR('Cuadro-de-mando'!$K$4="(Todas)",'Cuadro-de-mando'!$K$4=$E6880),OR('Cuadro-de-mando'!$N$4="(Todos)",'Cuadro-de-mando'!$N$4=$F6880)),1,0))</f>
        <v>1</v>
      </c>
    </row>
    <row r="6881" spans="1:10" x14ac:dyDescent="0.25">
      <c r="A6881" t="str">
        <f>IF(Tienda_3!$A2081="","","Tienda 3")</f>
        <v>Tienda 3</v>
      </c>
      <c r="B6881" t="str">
        <f>IF($A6881="","",Tienda_3!B2081)</f>
        <v>Libros</v>
      </c>
      <c r="C6881" t="str">
        <f>IF($A6881="","",Tienda_3!G2081)</f>
        <v>Bogotá</v>
      </c>
      <c r="D6881" t="str">
        <f>IF($A6881="","",Tienda_3!F2081)</f>
        <v>Izabela de León</v>
      </c>
      <c r="E6881" t="str">
        <f>IF($A6881="","",Tienda_3!I2081)</f>
        <v>Tarjeta de crédito</v>
      </c>
      <c r="F6881">
        <f>IF($A6881="","",VALUE(RIGHT(Tienda_3!E2081,4)))</f>
        <v>2023</v>
      </c>
      <c r="G6881">
        <f>IF($A6881="","",Tienda_3!C2081)</f>
        <v>71800</v>
      </c>
      <c r="H6881">
        <f>IF($A6881="","",Tienda_3!D2081)</f>
        <v>2000</v>
      </c>
      <c r="I6881">
        <f>IF($A6881="","",Tienda_3!H2081)</f>
        <v>5</v>
      </c>
      <c r="J6881">
        <f>IF($A6881="",0,IF(AND(OR('Cuadro-de-mando'!$B$4="(Todas)",'Cuadro-de-mando'!$B$4=$A6881),OR('Cuadro-de-mando'!$E$4="(Todas)",'Cuadro-de-mando'!$E$4=$B6881),OR('Cuadro-de-mando'!$H$4="(Todas)",'Cuadro-de-mando'!$H$4=$C6881),OR('Cuadro-de-mando'!$K$4="(Todas)",'Cuadro-de-mando'!$K$4=$E6881),OR('Cuadro-de-mando'!$N$4="(Todos)",'Cuadro-de-mando'!$N$4=$F6881)),1,0))</f>
        <v>1</v>
      </c>
    </row>
    <row r="6882" spans="1:10" x14ac:dyDescent="0.25">
      <c r="A6882" t="str">
        <f>IF(Tienda_3!$A2082="","","Tienda 3")</f>
        <v>Tienda 3</v>
      </c>
      <c r="B6882" t="str">
        <f>IF($A6882="","",Tienda_3!B2082)</f>
        <v>Instrumentos musicales</v>
      </c>
      <c r="C6882" t="str">
        <f>IF($A6882="","",Tienda_3!G2082)</f>
        <v>Medellín</v>
      </c>
      <c r="D6882" t="str">
        <f>IF($A6882="","",Tienda_3!F2082)</f>
        <v>Felipe Santos</v>
      </c>
      <c r="E6882" t="str">
        <f>IF($A6882="","",Tienda_3!I2082)</f>
        <v>Nequi</v>
      </c>
      <c r="F6882">
        <f>IF($A6882="","",VALUE(RIGHT(Tienda_3!E2082,4)))</f>
        <v>2023</v>
      </c>
      <c r="G6882">
        <f>IF($A6882="","",Tienda_3!C2082)</f>
        <v>819400</v>
      </c>
      <c r="H6882">
        <f>IF($A6882="","",Tienda_3!D2082)</f>
        <v>43800</v>
      </c>
      <c r="I6882">
        <f>IF($A6882="","",Tienda_3!H2082)</f>
        <v>5</v>
      </c>
      <c r="J6882">
        <f>IF($A6882="",0,IF(AND(OR('Cuadro-de-mando'!$B$4="(Todas)",'Cuadro-de-mando'!$B$4=$A6882),OR('Cuadro-de-mando'!$E$4="(Todas)",'Cuadro-de-mando'!$E$4=$B6882),OR('Cuadro-de-mando'!$H$4="(Todas)",'Cuadro-de-mando'!$H$4=$C6882),OR('Cuadro-de-mando'!$K$4="(Todas)",'Cuadro-de-mando'!$K$4=$E6882),OR('Cuadro-de-mando'!$N$4="(Todos)",'Cuadro-de-mando'!$N$4=$F6882)),1,0))</f>
        <v>1</v>
      </c>
    </row>
    <row r="6883" spans="1:10" x14ac:dyDescent="0.25">
      <c r="A6883" t="str">
        <f>IF(Tienda_3!$A2083="","","Tienda 3")</f>
        <v>Tienda 3</v>
      </c>
      <c r="B6883" t="str">
        <f>IF($A6883="","",Tienda_3!B2083)</f>
        <v>Libros</v>
      </c>
      <c r="C6883" t="str">
        <f>IF($A6883="","",Tienda_3!G2083)</f>
        <v>Pereira</v>
      </c>
      <c r="D6883" t="str">
        <f>IF($A6883="","",Tienda_3!F2083)</f>
        <v>Santiago Silva</v>
      </c>
      <c r="E6883" t="str">
        <f>IF($A6883="","",Tienda_3!I2083)</f>
        <v>Tarjeta de crédito</v>
      </c>
      <c r="F6883">
        <f>IF($A6883="","",VALUE(RIGHT(Tienda_3!E2083,4)))</f>
        <v>2022</v>
      </c>
      <c r="G6883">
        <f>IF($A6883="","",Tienda_3!C2083)</f>
        <v>65000</v>
      </c>
      <c r="H6883">
        <f>IF($A6883="","",Tienda_3!D2083)</f>
        <v>3900</v>
      </c>
      <c r="I6883">
        <f>IF($A6883="","",Tienda_3!H2083)</f>
        <v>5</v>
      </c>
      <c r="J6883">
        <f>IF($A6883="",0,IF(AND(OR('Cuadro-de-mando'!$B$4="(Todas)",'Cuadro-de-mando'!$B$4=$A6883),OR('Cuadro-de-mando'!$E$4="(Todas)",'Cuadro-de-mando'!$E$4=$B6883),OR('Cuadro-de-mando'!$H$4="(Todas)",'Cuadro-de-mando'!$H$4=$C6883),OR('Cuadro-de-mando'!$K$4="(Todas)",'Cuadro-de-mando'!$K$4=$E6883),OR('Cuadro-de-mando'!$N$4="(Todos)",'Cuadro-de-mando'!$N$4=$F6883)),1,0))</f>
        <v>1</v>
      </c>
    </row>
    <row r="6884" spans="1:10" x14ac:dyDescent="0.25">
      <c r="A6884" t="str">
        <f>IF(Tienda_3!$A2084="","","Tienda 3")</f>
        <v>Tienda 3</v>
      </c>
      <c r="B6884" t="str">
        <f>IF($A6884="","",Tienda_3!B2084)</f>
        <v>Instrumentos musicales</v>
      </c>
      <c r="C6884" t="str">
        <f>IF($A6884="","",Tienda_3!G2084)</f>
        <v>Bogotá</v>
      </c>
      <c r="D6884" t="str">
        <f>IF($A6884="","",Tienda_3!F2084)</f>
        <v>Camila Rivera</v>
      </c>
      <c r="E6884" t="str">
        <f>IF($A6884="","",Tienda_3!I2084)</f>
        <v>Tarjeta de crédito</v>
      </c>
      <c r="F6884">
        <f>IF($A6884="","",VALUE(RIGHT(Tienda_3!E2084,4)))</f>
        <v>2021</v>
      </c>
      <c r="G6884">
        <f>IF($A6884="","",Tienda_3!C2084)</f>
        <v>83800</v>
      </c>
      <c r="H6884">
        <f>IF($A6884="","",Tienda_3!D2084)</f>
        <v>9400</v>
      </c>
      <c r="I6884">
        <f>IF($A6884="","",Tienda_3!H2084)</f>
        <v>5</v>
      </c>
      <c r="J6884">
        <f>IF($A6884="",0,IF(AND(OR('Cuadro-de-mando'!$B$4="(Todas)",'Cuadro-de-mando'!$B$4=$A6884),OR('Cuadro-de-mando'!$E$4="(Todas)",'Cuadro-de-mando'!$E$4=$B6884),OR('Cuadro-de-mando'!$H$4="(Todas)",'Cuadro-de-mando'!$H$4=$C6884),OR('Cuadro-de-mando'!$K$4="(Todas)",'Cuadro-de-mando'!$K$4=$E6884),OR('Cuadro-de-mando'!$N$4="(Todos)",'Cuadro-de-mando'!$N$4=$F6884)),1,0))</f>
        <v>1</v>
      </c>
    </row>
    <row r="6885" spans="1:10" x14ac:dyDescent="0.25">
      <c r="A6885" t="str">
        <f>IF(Tienda_3!$A2085="","","Tienda 3")</f>
        <v>Tienda 3</v>
      </c>
      <c r="B6885" t="str">
        <f>IF($A6885="","",Tienda_3!B2085)</f>
        <v>Electrónicos</v>
      </c>
      <c r="C6885" t="str">
        <f>IF($A6885="","",Tienda_3!G2085)</f>
        <v>Medellín</v>
      </c>
      <c r="D6885" t="str">
        <f>IF($A6885="","",Tienda_3!F2085)</f>
        <v>Maria Alfonso</v>
      </c>
      <c r="E6885" t="str">
        <f>IF($A6885="","",Tienda_3!I2085)</f>
        <v>Nequi</v>
      </c>
      <c r="F6885">
        <f>IF($A6885="","",VALUE(RIGHT(Tienda_3!E2085,4)))</f>
        <v>2022</v>
      </c>
      <c r="G6885">
        <f>IF($A6885="","",Tienda_3!C2085)</f>
        <v>1171300</v>
      </c>
      <c r="H6885">
        <f>IF($A6885="","",Tienda_3!D2085)</f>
        <v>63000</v>
      </c>
      <c r="I6885">
        <f>IF($A6885="","",Tienda_3!H2085)</f>
        <v>4</v>
      </c>
      <c r="J6885">
        <f>IF($A6885="",0,IF(AND(OR('Cuadro-de-mando'!$B$4="(Todas)",'Cuadro-de-mando'!$B$4=$A6885),OR('Cuadro-de-mando'!$E$4="(Todas)",'Cuadro-de-mando'!$E$4=$B6885),OR('Cuadro-de-mando'!$H$4="(Todas)",'Cuadro-de-mando'!$H$4=$C6885),OR('Cuadro-de-mando'!$K$4="(Todas)",'Cuadro-de-mando'!$K$4=$E6885),OR('Cuadro-de-mando'!$N$4="(Todos)",'Cuadro-de-mando'!$N$4=$F6885)),1,0))</f>
        <v>1</v>
      </c>
    </row>
    <row r="6886" spans="1:10" x14ac:dyDescent="0.25">
      <c r="A6886" t="str">
        <f>IF(Tienda_3!$A2086="","","Tienda 3")</f>
        <v>Tienda 3</v>
      </c>
      <c r="B6886" t="str">
        <f>IF($A6886="","",Tienda_3!B2086)</f>
        <v>Deportes y diversión</v>
      </c>
      <c r="C6886" t="str">
        <f>IF($A6886="","",Tienda_3!G2086)</f>
        <v>Medellín</v>
      </c>
      <c r="D6886" t="str">
        <f>IF($A6886="","",Tienda_3!F2086)</f>
        <v>Maria Alfonso</v>
      </c>
      <c r="E6886" t="str">
        <f>IF($A6886="","",Tienda_3!I2086)</f>
        <v>Tarjeta de crédito</v>
      </c>
      <c r="F6886">
        <f>IF($A6886="","",VALUE(RIGHT(Tienda_3!E2086,4)))</f>
        <v>2020</v>
      </c>
      <c r="G6886">
        <f>IF($A6886="","",Tienda_3!C2086)</f>
        <v>12300</v>
      </c>
      <c r="H6886">
        <f>IF($A6886="","",Tienda_3!D2086)</f>
        <v>900</v>
      </c>
      <c r="I6886">
        <f>IF($A6886="","",Tienda_3!H2086)</f>
        <v>5</v>
      </c>
      <c r="J6886">
        <f>IF($A6886="",0,IF(AND(OR('Cuadro-de-mando'!$B$4="(Todas)",'Cuadro-de-mando'!$B$4=$A6886),OR('Cuadro-de-mando'!$E$4="(Todas)",'Cuadro-de-mando'!$E$4=$B6886),OR('Cuadro-de-mando'!$H$4="(Todas)",'Cuadro-de-mando'!$H$4=$C6886),OR('Cuadro-de-mando'!$K$4="(Todas)",'Cuadro-de-mando'!$K$4=$E6886),OR('Cuadro-de-mando'!$N$4="(Todos)",'Cuadro-de-mando'!$N$4=$F6886)),1,0))</f>
        <v>1</v>
      </c>
    </row>
    <row r="6887" spans="1:10" x14ac:dyDescent="0.25">
      <c r="A6887" t="str">
        <f>IF(Tienda_3!$A2087="","","Tienda 3")</f>
        <v>Tienda 3</v>
      </c>
      <c r="B6887" t="str">
        <f>IF($A6887="","",Tienda_3!B2087)</f>
        <v>Muebles</v>
      </c>
      <c r="C6887" t="str">
        <f>IF($A6887="","",Tienda_3!G2087)</f>
        <v>Bogotá</v>
      </c>
      <c r="D6887" t="str">
        <f>IF($A6887="","",Tienda_3!F2087)</f>
        <v>Blanca Ramirez</v>
      </c>
      <c r="E6887" t="str">
        <f>IF($A6887="","",Tienda_3!I2087)</f>
        <v>Tarjeta de crédito</v>
      </c>
      <c r="F6887">
        <f>IF($A6887="","",VALUE(RIGHT(Tienda_3!E2087,4)))</f>
        <v>2022</v>
      </c>
      <c r="G6887">
        <f>IF($A6887="","",Tienda_3!C2087)</f>
        <v>439800</v>
      </c>
      <c r="H6887">
        <f>IF($A6887="","",Tienda_3!D2087)</f>
        <v>21600</v>
      </c>
      <c r="I6887">
        <f>IF($A6887="","",Tienda_3!H2087)</f>
        <v>5</v>
      </c>
      <c r="J6887">
        <f>IF($A6887="",0,IF(AND(OR('Cuadro-de-mando'!$B$4="(Todas)",'Cuadro-de-mando'!$B$4=$A6887),OR('Cuadro-de-mando'!$E$4="(Todas)",'Cuadro-de-mando'!$E$4=$B6887),OR('Cuadro-de-mando'!$H$4="(Todas)",'Cuadro-de-mando'!$H$4=$C6887),OR('Cuadro-de-mando'!$K$4="(Todas)",'Cuadro-de-mando'!$K$4=$E6887),OR('Cuadro-de-mando'!$N$4="(Todos)",'Cuadro-de-mando'!$N$4=$F6887)),1,0))</f>
        <v>1</v>
      </c>
    </row>
    <row r="6888" spans="1:10" x14ac:dyDescent="0.25">
      <c r="A6888" t="str">
        <f>IF(Tienda_3!$A2088="","","Tienda 3")</f>
        <v>Tienda 3</v>
      </c>
      <c r="B6888" t="str">
        <f>IF($A6888="","",Tienda_3!B2088)</f>
        <v>Electrónicos</v>
      </c>
      <c r="C6888" t="str">
        <f>IF($A6888="","",Tienda_3!G2088)</f>
        <v>Barranquilla</v>
      </c>
      <c r="D6888" t="str">
        <f>IF($A6888="","",Tienda_3!F2088)</f>
        <v>Juliana Costa</v>
      </c>
      <c r="E6888" t="str">
        <f>IF($A6888="","",Tienda_3!I2088)</f>
        <v>Nequi</v>
      </c>
      <c r="F6888">
        <f>IF($A6888="","",VALUE(RIGHT(Tienda_3!E2088,4)))</f>
        <v>2021</v>
      </c>
      <c r="G6888">
        <f>IF($A6888="","",Tienda_3!C2088)</f>
        <v>115500</v>
      </c>
      <c r="H6888">
        <f>IF($A6888="","",Tienda_3!D2088)</f>
        <v>6500</v>
      </c>
      <c r="I6888">
        <f>IF($A6888="","",Tienda_3!H2088)</f>
        <v>4</v>
      </c>
      <c r="J6888">
        <f>IF($A6888="",0,IF(AND(OR('Cuadro-de-mando'!$B$4="(Todas)",'Cuadro-de-mando'!$B$4=$A6888),OR('Cuadro-de-mando'!$E$4="(Todas)",'Cuadro-de-mando'!$E$4=$B6888),OR('Cuadro-de-mando'!$H$4="(Todas)",'Cuadro-de-mando'!$H$4=$C6888),OR('Cuadro-de-mando'!$K$4="(Todas)",'Cuadro-de-mando'!$K$4=$E6888),OR('Cuadro-de-mando'!$N$4="(Todos)",'Cuadro-de-mando'!$N$4=$F6888)),1,0))</f>
        <v>1</v>
      </c>
    </row>
    <row r="6889" spans="1:10" x14ac:dyDescent="0.25">
      <c r="A6889" t="str">
        <f>IF(Tienda_3!$A2089="","","Tienda 3")</f>
        <v>Tienda 3</v>
      </c>
      <c r="B6889" t="str">
        <f>IF($A6889="","",Tienda_3!B2089)</f>
        <v>Electrónicos</v>
      </c>
      <c r="C6889" t="str">
        <f>IF($A6889="","",Tienda_3!G2089)</f>
        <v>Bucaramanga</v>
      </c>
      <c r="D6889" t="str">
        <f>IF($A6889="","",Tienda_3!F2089)</f>
        <v>Beatriz Morales</v>
      </c>
      <c r="E6889" t="str">
        <f>IF($A6889="","",Tienda_3!I2089)</f>
        <v>Tarjeta de crédito</v>
      </c>
      <c r="F6889">
        <f>IF($A6889="","",VALUE(RIGHT(Tienda_3!E2089,4)))</f>
        <v>2022</v>
      </c>
      <c r="G6889">
        <f>IF($A6889="","",Tienda_3!C2089)</f>
        <v>749300</v>
      </c>
      <c r="H6889">
        <f>IF($A6889="","",Tienda_3!D2089)</f>
        <v>38100</v>
      </c>
      <c r="I6889">
        <f>IF($A6889="","",Tienda_3!H2089)</f>
        <v>5</v>
      </c>
      <c r="J6889">
        <f>IF($A6889="",0,IF(AND(OR('Cuadro-de-mando'!$B$4="(Todas)",'Cuadro-de-mando'!$B$4=$A6889),OR('Cuadro-de-mando'!$E$4="(Todas)",'Cuadro-de-mando'!$E$4=$B6889),OR('Cuadro-de-mando'!$H$4="(Todas)",'Cuadro-de-mando'!$H$4=$C6889),OR('Cuadro-de-mando'!$K$4="(Todas)",'Cuadro-de-mando'!$K$4=$E6889),OR('Cuadro-de-mando'!$N$4="(Todos)",'Cuadro-de-mando'!$N$4=$F6889)),1,0))</f>
        <v>1</v>
      </c>
    </row>
    <row r="6890" spans="1:10" x14ac:dyDescent="0.25">
      <c r="A6890" t="str">
        <f>IF(Tienda_3!$A2090="","","Tienda 3")</f>
        <v>Tienda 3</v>
      </c>
      <c r="B6890" t="str">
        <f>IF($A6890="","",Tienda_3!B2090)</f>
        <v>Juguetes</v>
      </c>
      <c r="C6890" t="str">
        <f>IF($A6890="","",Tienda_3!G2090)</f>
        <v>Bogotá</v>
      </c>
      <c r="D6890" t="str">
        <f>IF($A6890="","",Tienda_3!F2090)</f>
        <v>Pedro Gomez</v>
      </c>
      <c r="E6890" t="str">
        <f>IF($A6890="","",Tienda_3!I2090)</f>
        <v>Tarjeta de crédito</v>
      </c>
      <c r="F6890">
        <f>IF($A6890="","",VALUE(RIGHT(Tienda_3!E2090,4)))</f>
        <v>2020</v>
      </c>
      <c r="G6890">
        <f>IF($A6890="","",Tienda_3!C2090)</f>
        <v>60700</v>
      </c>
      <c r="H6890">
        <f>IF($A6890="","",Tienda_3!D2090)</f>
        <v>3900</v>
      </c>
      <c r="I6890">
        <f>IF($A6890="","",Tienda_3!H2090)</f>
        <v>4</v>
      </c>
      <c r="J6890">
        <f>IF($A6890="",0,IF(AND(OR('Cuadro-de-mando'!$B$4="(Todas)",'Cuadro-de-mando'!$B$4=$A6890),OR('Cuadro-de-mando'!$E$4="(Todas)",'Cuadro-de-mando'!$E$4=$B6890),OR('Cuadro-de-mando'!$H$4="(Todas)",'Cuadro-de-mando'!$H$4=$C6890),OR('Cuadro-de-mando'!$K$4="(Todas)",'Cuadro-de-mando'!$K$4=$E6890),OR('Cuadro-de-mando'!$N$4="(Todos)",'Cuadro-de-mando'!$N$4=$F6890)),1,0))</f>
        <v>1</v>
      </c>
    </row>
    <row r="6891" spans="1:10" x14ac:dyDescent="0.25">
      <c r="A6891" t="str">
        <f>IF(Tienda_3!$A2091="","","Tienda 3")</f>
        <v>Tienda 3</v>
      </c>
      <c r="B6891" t="str">
        <f>IF($A6891="","",Tienda_3!B2091)</f>
        <v>Muebles</v>
      </c>
      <c r="C6891" t="str">
        <f>IF($A6891="","",Tienda_3!G2091)</f>
        <v>Pasto</v>
      </c>
      <c r="D6891" t="str">
        <f>IF($A6891="","",Tienda_3!F2091)</f>
        <v>Lucas Olivera</v>
      </c>
      <c r="E6891" t="str">
        <f>IF($A6891="","",Tienda_3!I2091)</f>
        <v>Tarjeta de crédito</v>
      </c>
      <c r="F6891">
        <f>IF($A6891="","",VALUE(RIGHT(Tienda_3!E2091,4)))</f>
        <v>2021</v>
      </c>
      <c r="G6891">
        <f>IF($A6891="","",Tienda_3!C2091)</f>
        <v>236400</v>
      </c>
      <c r="H6891">
        <f>IF($A6891="","",Tienda_3!D2091)</f>
        <v>13000</v>
      </c>
      <c r="I6891">
        <f>IF($A6891="","",Tienda_3!H2091)</f>
        <v>5</v>
      </c>
      <c r="J6891">
        <f>IF($A6891="",0,IF(AND(OR('Cuadro-de-mando'!$B$4="(Todas)",'Cuadro-de-mando'!$B$4=$A6891),OR('Cuadro-de-mando'!$E$4="(Todas)",'Cuadro-de-mando'!$E$4=$B6891),OR('Cuadro-de-mando'!$H$4="(Todas)",'Cuadro-de-mando'!$H$4=$C6891),OR('Cuadro-de-mando'!$K$4="(Todas)",'Cuadro-de-mando'!$K$4=$E6891),OR('Cuadro-de-mando'!$N$4="(Todos)",'Cuadro-de-mando'!$N$4=$F6891)),1,0))</f>
        <v>1</v>
      </c>
    </row>
    <row r="6892" spans="1:10" x14ac:dyDescent="0.25">
      <c r="A6892" t="str">
        <f>IF(Tienda_3!$A2092="","","Tienda 3")</f>
        <v>Tienda 3</v>
      </c>
      <c r="B6892" t="str">
        <f>IF($A6892="","",Tienda_3!B2092)</f>
        <v>Instrumentos musicales</v>
      </c>
      <c r="C6892" t="str">
        <f>IF($A6892="","",Tienda_3!G2092)</f>
        <v>Medellín</v>
      </c>
      <c r="D6892" t="str">
        <f>IF($A6892="","",Tienda_3!F2092)</f>
        <v>Juliana Costa</v>
      </c>
      <c r="E6892" t="str">
        <f>IF($A6892="","",Tienda_3!I2092)</f>
        <v>Tarjeta de crédito</v>
      </c>
      <c r="F6892">
        <f>IF($A6892="","",VALUE(RIGHT(Tienda_3!E2092,4)))</f>
        <v>2021</v>
      </c>
      <c r="G6892">
        <f>IF($A6892="","",Tienda_3!C2092)</f>
        <v>81200</v>
      </c>
      <c r="H6892">
        <f>IF($A6892="","",Tienda_3!D2092)</f>
        <v>4500</v>
      </c>
      <c r="I6892">
        <f>IF($A6892="","",Tienda_3!H2092)</f>
        <v>1</v>
      </c>
      <c r="J6892">
        <f>IF($A6892="",0,IF(AND(OR('Cuadro-de-mando'!$B$4="(Todas)",'Cuadro-de-mando'!$B$4=$A6892),OR('Cuadro-de-mando'!$E$4="(Todas)",'Cuadro-de-mando'!$E$4=$B6892),OR('Cuadro-de-mando'!$H$4="(Todas)",'Cuadro-de-mando'!$H$4=$C6892),OR('Cuadro-de-mando'!$K$4="(Todas)",'Cuadro-de-mando'!$K$4=$E6892),OR('Cuadro-de-mando'!$N$4="(Todos)",'Cuadro-de-mando'!$N$4=$F6892)),1,0))</f>
        <v>1</v>
      </c>
    </row>
    <row r="6893" spans="1:10" x14ac:dyDescent="0.25">
      <c r="A6893" t="str">
        <f>IF(Tienda_3!$A2093="","","Tienda 3")</f>
        <v>Tienda 3</v>
      </c>
      <c r="B6893" t="str">
        <f>IF($A6893="","",Tienda_3!B2093)</f>
        <v>Muebles</v>
      </c>
      <c r="C6893" t="str">
        <f>IF($A6893="","",Tienda_3!G2093)</f>
        <v>Bogotá</v>
      </c>
      <c r="D6893" t="str">
        <f>IF($A6893="","",Tienda_3!F2093)</f>
        <v>Blanca Ramirez</v>
      </c>
      <c r="E6893" t="str">
        <f>IF($A6893="","",Tienda_3!I2093)</f>
        <v>Tarjeta de crédito</v>
      </c>
      <c r="F6893">
        <f>IF($A6893="","",VALUE(RIGHT(Tienda_3!E2093,4)))</f>
        <v>2021</v>
      </c>
      <c r="G6893">
        <f>IF($A6893="","",Tienda_3!C2093)</f>
        <v>485000</v>
      </c>
      <c r="H6893">
        <f>IF($A6893="","",Tienda_3!D2093)</f>
        <v>26500</v>
      </c>
      <c r="I6893">
        <f>IF($A6893="","",Tienda_3!H2093)</f>
        <v>5</v>
      </c>
      <c r="J6893">
        <f>IF($A6893="",0,IF(AND(OR('Cuadro-de-mando'!$B$4="(Todas)",'Cuadro-de-mando'!$B$4=$A6893),OR('Cuadro-de-mando'!$E$4="(Todas)",'Cuadro-de-mando'!$E$4=$B6893),OR('Cuadro-de-mando'!$H$4="(Todas)",'Cuadro-de-mando'!$H$4=$C6893),OR('Cuadro-de-mando'!$K$4="(Todas)",'Cuadro-de-mando'!$K$4=$E6893),OR('Cuadro-de-mando'!$N$4="(Todos)",'Cuadro-de-mando'!$N$4=$F6893)),1,0))</f>
        <v>1</v>
      </c>
    </row>
    <row r="6894" spans="1:10" x14ac:dyDescent="0.25">
      <c r="A6894" t="str">
        <f>IF(Tienda_3!$A2094="","","Tienda 3")</f>
        <v>Tienda 3</v>
      </c>
      <c r="B6894" t="str">
        <f>IF($A6894="","",Tienda_3!B2094)</f>
        <v>Juguetes</v>
      </c>
      <c r="C6894" t="str">
        <f>IF($A6894="","",Tienda_3!G2094)</f>
        <v>Cartagena</v>
      </c>
      <c r="D6894" t="str">
        <f>IF($A6894="","",Tienda_3!F2094)</f>
        <v>Pedro Gomez</v>
      </c>
      <c r="E6894" t="str">
        <f>IF($A6894="","",Tienda_3!I2094)</f>
        <v>Tarjeta de crédito</v>
      </c>
      <c r="F6894">
        <f>IF($A6894="","",VALUE(RIGHT(Tienda_3!E2094,4)))</f>
        <v>2022</v>
      </c>
      <c r="G6894">
        <f>IF($A6894="","",Tienda_3!C2094)</f>
        <v>16000</v>
      </c>
      <c r="H6894">
        <f>IF($A6894="","",Tienda_3!D2094)</f>
        <v>0</v>
      </c>
      <c r="I6894">
        <f>IF($A6894="","",Tienda_3!H2094)</f>
        <v>1</v>
      </c>
      <c r="J6894">
        <f>IF($A6894="",0,IF(AND(OR('Cuadro-de-mando'!$B$4="(Todas)",'Cuadro-de-mando'!$B$4=$A6894),OR('Cuadro-de-mando'!$E$4="(Todas)",'Cuadro-de-mando'!$E$4=$B6894),OR('Cuadro-de-mando'!$H$4="(Todas)",'Cuadro-de-mando'!$H$4=$C6894),OR('Cuadro-de-mando'!$K$4="(Todas)",'Cuadro-de-mando'!$K$4=$E6894),OR('Cuadro-de-mando'!$N$4="(Todos)",'Cuadro-de-mando'!$N$4=$F6894)),1,0))</f>
        <v>1</v>
      </c>
    </row>
    <row r="6895" spans="1:10" x14ac:dyDescent="0.25">
      <c r="A6895" t="str">
        <f>IF(Tienda_3!$A2095="","","Tienda 3")</f>
        <v>Tienda 3</v>
      </c>
      <c r="B6895" t="str">
        <f>IF($A6895="","",Tienda_3!B2095)</f>
        <v>Electrónicos</v>
      </c>
      <c r="C6895" t="str">
        <f>IF($A6895="","",Tienda_3!G2095)</f>
        <v>Medellín</v>
      </c>
      <c r="D6895" t="str">
        <f>IF($A6895="","",Tienda_3!F2095)</f>
        <v>Maria Alfonso</v>
      </c>
      <c r="E6895" t="str">
        <f>IF($A6895="","",Tienda_3!I2095)</f>
        <v>Tarjeta de crédito</v>
      </c>
      <c r="F6895">
        <f>IF($A6895="","",VALUE(RIGHT(Tienda_3!E2095,4)))</f>
        <v>2021</v>
      </c>
      <c r="G6895">
        <f>IF($A6895="","",Tienda_3!C2095)</f>
        <v>1424600</v>
      </c>
      <c r="H6895">
        <f>IF($A6895="","",Tienda_3!D2095)</f>
        <v>76300</v>
      </c>
      <c r="I6895">
        <f>IF($A6895="","",Tienda_3!H2095)</f>
        <v>5</v>
      </c>
      <c r="J6895">
        <f>IF($A6895="",0,IF(AND(OR('Cuadro-de-mando'!$B$4="(Todas)",'Cuadro-de-mando'!$B$4=$A6895),OR('Cuadro-de-mando'!$E$4="(Todas)",'Cuadro-de-mando'!$E$4=$B6895),OR('Cuadro-de-mando'!$H$4="(Todas)",'Cuadro-de-mando'!$H$4=$C6895),OR('Cuadro-de-mando'!$K$4="(Todas)",'Cuadro-de-mando'!$K$4=$E6895),OR('Cuadro-de-mando'!$N$4="(Todos)",'Cuadro-de-mando'!$N$4=$F6895)),1,0))</f>
        <v>1</v>
      </c>
    </row>
    <row r="6896" spans="1:10" x14ac:dyDescent="0.25">
      <c r="A6896" t="str">
        <f>IF(Tienda_3!$A2096="","","Tienda 3")</f>
        <v>Tienda 3</v>
      </c>
      <c r="B6896" t="str">
        <f>IF($A6896="","",Tienda_3!B2096)</f>
        <v>Electrónicos</v>
      </c>
      <c r="C6896" t="str">
        <f>IF($A6896="","",Tienda_3!G2096)</f>
        <v>Medellín</v>
      </c>
      <c r="D6896" t="str">
        <f>IF($A6896="","",Tienda_3!F2096)</f>
        <v>Blanca Ramirez</v>
      </c>
      <c r="E6896" t="str">
        <f>IF($A6896="","",Tienda_3!I2096)</f>
        <v>Tarjeta de crédito</v>
      </c>
      <c r="F6896">
        <f>IF($A6896="","",VALUE(RIGHT(Tienda_3!E2096,4)))</f>
        <v>2021</v>
      </c>
      <c r="G6896">
        <f>IF($A6896="","",Tienda_3!C2096)</f>
        <v>62300</v>
      </c>
      <c r="H6896">
        <f>IF($A6896="","",Tienda_3!D2096)</f>
        <v>3500</v>
      </c>
      <c r="I6896">
        <f>IF($A6896="","",Tienda_3!H2096)</f>
        <v>4</v>
      </c>
      <c r="J6896">
        <f>IF($A6896="",0,IF(AND(OR('Cuadro-de-mando'!$B$4="(Todas)",'Cuadro-de-mando'!$B$4=$A6896),OR('Cuadro-de-mando'!$E$4="(Todas)",'Cuadro-de-mando'!$E$4=$B6896),OR('Cuadro-de-mando'!$H$4="(Todas)",'Cuadro-de-mando'!$H$4=$C6896),OR('Cuadro-de-mando'!$K$4="(Todas)",'Cuadro-de-mando'!$K$4=$E6896),OR('Cuadro-de-mando'!$N$4="(Todos)",'Cuadro-de-mando'!$N$4=$F6896)),1,0))</f>
        <v>1</v>
      </c>
    </row>
    <row r="6897" spans="1:10" x14ac:dyDescent="0.25">
      <c r="A6897" t="str">
        <f>IF(Tienda_3!$A2097="","","Tienda 3")</f>
        <v>Tienda 3</v>
      </c>
      <c r="B6897" t="str">
        <f>IF($A6897="","",Tienda_3!B2097)</f>
        <v>Libros</v>
      </c>
      <c r="C6897" t="str">
        <f>IF($A6897="","",Tienda_3!G2097)</f>
        <v>Medellín</v>
      </c>
      <c r="D6897" t="str">
        <f>IF($A6897="","",Tienda_3!F2097)</f>
        <v>Mariana Herrera</v>
      </c>
      <c r="E6897" t="str">
        <f>IF($A6897="","",Tienda_3!I2097)</f>
        <v>Tarjeta de crédito</v>
      </c>
      <c r="F6897">
        <f>IF($A6897="","",VALUE(RIGHT(Tienda_3!E2097,4)))</f>
        <v>2022</v>
      </c>
      <c r="G6897">
        <f>IF($A6897="","",Tienda_3!C2097)</f>
        <v>54100</v>
      </c>
      <c r="H6897">
        <f>IF($A6897="","",Tienda_3!D2097)</f>
        <v>3100</v>
      </c>
      <c r="I6897">
        <f>IF($A6897="","",Tienda_3!H2097)</f>
        <v>4</v>
      </c>
      <c r="J6897">
        <f>IF($A6897="",0,IF(AND(OR('Cuadro-de-mando'!$B$4="(Todas)",'Cuadro-de-mando'!$B$4=$A6897),OR('Cuadro-de-mando'!$E$4="(Todas)",'Cuadro-de-mando'!$E$4=$B6897),OR('Cuadro-de-mando'!$H$4="(Todas)",'Cuadro-de-mando'!$H$4=$C6897),OR('Cuadro-de-mando'!$K$4="(Todas)",'Cuadro-de-mando'!$K$4=$E6897),OR('Cuadro-de-mando'!$N$4="(Todos)",'Cuadro-de-mando'!$N$4=$F6897)),1,0))</f>
        <v>1</v>
      </c>
    </row>
    <row r="6898" spans="1:10" x14ac:dyDescent="0.25">
      <c r="A6898" t="str">
        <f>IF(Tienda_3!$A2098="","","Tienda 3")</f>
        <v>Tienda 3</v>
      </c>
      <c r="B6898" t="str">
        <f>IF($A6898="","",Tienda_3!B2098)</f>
        <v>Electrónicos</v>
      </c>
      <c r="C6898" t="str">
        <f>IF($A6898="","",Tienda_3!G2098)</f>
        <v>Bogotá</v>
      </c>
      <c r="D6898" t="str">
        <f>IF($A6898="","",Tienda_3!F2098)</f>
        <v>Maria Alfonso</v>
      </c>
      <c r="E6898" t="str">
        <f>IF($A6898="","",Tienda_3!I2098)</f>
        <v>Tarjeta de crédito</v>
      </c>
      <c r="F6898">
        <f>IF($A6898="","",VALUE(RIGHT(Tienda_3!E2098,4)))</f>
        <v>2020</v>
      </c>
      <c r="G6898">
        <f>IF($A6898="","",Tienda_3!C2098)</f>
        <v>2534400</v>
      </c>
      <c r="H6898">
        <f>IF($A6898="","",Tienda_3!D2098)</f>
        <v>133100</v>
      </c>
      <c r="I6898">
        <f>IF($A6898="","",Tienda_3!H2098)</f>
        <v>3</v>
      </c>
      <c r="J6898">
        <f>IF($A6898="",0,IF(AND(OR('Cuadro-de-mando'!$B$4="(Todas)",'Cuadro-de-mando'!$B$4=$A6898),OR('Cuadro-de-mando'!$E$4="(Todas)",'Cuadro-de-mando'!$E$4=$B6898),OR('Cuadro-de-mando'!$H$4="(Todas)",'Cuadro-de-mando'!$H$4=$C6898),OR('Cuadro-de-mando'!$K$4="(Todas)",'Cuadro-de-mando'!$K$4=$E6898),OR('Cuadro-de-mando'!$N$4="(Todos)",'Cuadro-de-mando'!$N$4=$F6898)),1,0))</f>
        <v>1</v>
      </c>
    </row>
    <row r="6899" spans="1:10" x14ac:dyDescent="0.25">
      <c r="A6899" t="str">
        <f>IF(Tienda_3!$A2099="","","Tienda 3")</f>
        <v>Tienda 3</v>
      </c>
      <c r="B6899" t="str">
        <f>IF($A6899="","",Tienda_3!B2099)</f>
        <v>Electrodomésticos</v>
      </c>
      <c r="C6899" t="str">
        <f>IF($A6899="","",Tienda_3!G2099)</f>
        <v>Bogotá</v>
      </c>
      <c r="D6899" t="str">
        <f>IF($A6899="","",Tienda_3!F2099)</f>
        <v>Mariana Herrera</v>
      </c>
      <c r="E6899" t="str">
        <f>IF($A6899="","",Tienda_3!I2099)</f>
        <v>Tarjeta de crédito</v>
      </c>
      <c r="F6899">
        <f>IF($A6899="","",VALUE(RIGHT(Tienda_3!E2099,4)))</f>
        <v>2022</v>
      </c>
      <c r="G6899">
        <f>IF($A6899="","",Tienda_3!C2099)</f>
        <v>1254500</v>
      </c>
      <c r="H6899">
        <f>IF($A6899="","",Tienda_3!D2099)</f>
        <v>65000</v>
      </c>
      <c r="I6899">
        <f>IF($A6899="","",Tienda_3!H2099)</f>
        <v>4</v>
      </c>
      <c r="J6899">
        <f>IF($A6899="",0,IF(AND(OR('Cuadro-de-mando'!$B$4="(Todas)",'Cuadro-de-mando'!$B$4=$A6899),OR('Cuadro-de-mando'!$E$4="(Todas)",'Cuadro-de-mando'!$E$4=$B6899),OR('Cuadro-de-mando'!$H$4="(Todas)",'Cuadro-de-mando'!$H$4=$C6899),OR('Cuadro-de-mando'!$K$4="(Todas)",'Cuadro-de-mando'!$K$4=$E6899),OR('Cuadro-de-mando'!$N$4="(Todos)",'Cuadro-de-mando'!$N$4=$F6899)),1,0))</f>
        <v>1</v>
      </c>
    </row>
    <row r="6900" spans="1:10" x14ac:dyDescent="0.25">
      <c r="A6900" t="str">
        <f>IF(Tienda_3!$A2100="","","Tienda 3")</f>
        <v>Tienda 3</v>
      </c>
      <c r="B6900" t="str">
        <f>IF($A6900="","",Tienda_3!B2100)</f>
        <v>Juguetes</v>
      </c>
      <c r="C6900" t="str">
        <f>IF($A6900="","",Tienda_3!G2100)</f>
        <v>Bogotá</v>
      </c>
      <c r="D6900" t="str">
        <f>IF($A6900="","",Tienda_3!F2100)</f>
        <v>Ángel Rodriguez</v>
      </c>
      <c r="E6900" t="str">
        <f>IF($A6900="","",Tienda_3!I2100)</f>
        <v>Tarjeta de crédito</v>
      </c>
      <c r="F6900">
        <f>IF($A6900="","",VALUE(RIGHT(Tienda_3!E2100,4)))</f>
        <v>2022</v>
      </c>
      <c r="G6900">
        <f>IF($A6900="","",Tienda_3!C2100)</f>
        <v>59200</v>
      </c>
      <c r="H6900">
        <f>IF($A6900="","",Tienda_3!D2100)</f>
        <v>3400</v>
      </c>
      <c r="I6900">
        <f>IF($A6900="","",Tienda_3!H2100)</f>
        <v>5</v>
      </c>
      <c r="J6900">
        <f>IF($A6900="",0,IF(AND(OR('Cuadro-de-mando'!$B$4="(Todas)",'Cuadro-de-mando'!$B$4=$A6900),OR('Cuadro-de-mando'!$E$4="(Todas)",'Cuadro-de-mando'!$E$4=$B6900),OR('Cuadro-de-mando'!$H$4="(Todas)",'Cuadro-de-mando'!$H$4=$C6900),OR('Cuadro-de-mando'!$K$4="(Todas)",'Cuadro-de-mando'!$K$4=$E6900),OR('Cuadro-de-mando'!$N$4="(Todos)",'Cuadro-de-mando'!$N$4=$F6900)),1,0))</f>
        <v>1</v>
      </c>
    </row>
    <row r="6901" spans="1:10" x14ac:dyDescent="0.25">
      <c r="A6901" t="str">
        <f>IF(Tienda_3!$A2101="","","Tienda 3")</f>
        <v>Tienda 3</v>
      </c>
      <c r="B6901" t="str">
        <f>IF($A6901="","",Tienda_3!B2101)</f>
        <v>Juguetes</v>
      </c>
      <c r="C6901" t="str">
        <f>IF($A6901="","",Tienda_3!G2101)</f>
        <v>Barranquilla</v>
      </c>
      <c r="D6901" t="str">
        <f>IF($A6901="","",Tienda_3!F2101)</f>
        <v>Lucas Olivera</v>
      </c>
      <c r="E6901" t="str">
        <f>IF($A6901="","",Tienda_3!I2101)</f>
        <v>Tarjeta de crédito</v>
      </c>
      <c r="F6901">
        <f>IF($A6901="","",VALUE(RIGHT(Tienda_3!E2101,4)))</f>
        <v>2020</v>
      </c>
      <c r="G6901">
        <f>IF($A6901="","",Tienda_3!C2101)</f>
        <v>35200</v>
      </c>
      <c r="H6901">
        <f>IF($A6901="","",Tienda_3!D2101)</f>
        <v>2300</v>
      </c>
      <c r="I6901">
        <f>IF($A6901="","",Tienda_3!H2101)</f>
        <v>5</v>
      </c>
      <c r="J6901">
        <f>IF($A6901="",0,IF(AND(OR('Cuadro-de-mando'!$B$4="(Todas)",'Cuadro-de-mando'!$B$4=$A6901),OR('Cuadro-de-mando'!$E$4="(Todas)",'Cuadro-de-mando'!$E$4=$B6901),OR('Cuadro-de-mando'!$H$4="(Todas)",'Cuadro-de-mando'!$H$4=$C6901),OR('Cuadro-de-mando'!$K$4="(Todas)",'Cuadro-de-mando'!$K$4=$E6901),OR('Cuadro-de-mando'!$N$4="(Todos)",'Cuadro-de-mando'!$N$4=$F6901)),1,0))</f>
        <v>1</v>
      </c>
    </row>
    <row r="6902" spans="1:10" x14ac:dyDescent="0.25">
      <c r="A6902" t="str">
        <f>IF(Tienda_3!$A2102="","","Tienda 3")</f>
        <v>Tienda 3</v>
      </c>
      <c r="B6902" t="str">
        <f>IF($A6902="","",Tienda_3!B2102)</f>
        <v>Electrónicos</v>
      </c>
      <c r="C6902" t="str">
        <f>IF($A6902="","",Tienda_3!G2102)</f>
        <v>Bogotá</v>
      </c>
      <c r="D6902" t="str">
        <f>IF($A6902="","",Tienda_3!F2102)</f>
        <v>Rafael Acosta</v>
      </c>
      <c r="E6902" t="str">
        <f>IF($A6902="","",Tienda_3!I2102)</f>
        <v>Tarjeta de crédito</v>
      </c>
      <c r="F6902">
        <f>IF($A6902="","",VALUE(RIGHT(Tienda_3!E2102,4)))</f>
        <v>2021</v>
      </c>
      <c r="G6902">
        <f>IF($A6902="","",Tienda_3!C2102)</f>
        <v>341800</v>
      </c>
      <c r="H6902">
        <f>IF($A6902="","",Tienda_3!D2102)</f>
        <v>16400</v>
      </c>
      <c r="I6902">
        <f>IF($A6902="","",Tienda_3!H2102)</f>
        <v>5</v>
      </c>
      <c r="J6902">
        <f>IF($A6902="",0,IF(AND(OR('Cuadro-de-mando'!$B$4="(Todas)",'Cuadro-de-mando'!$B$4=$A6902),OR('Cuadro-de-mando'!$E$4="(Todas)",'Cuadro-de-mando'!$E$4=$B6902),OR('Cuadro-de-mando'!$H$4="(Todas)",'Cuadro-de-mando'!$H$4=$C6902),OR('Cuadro-de-mando'!$K$4="(Todas)",'Cuadro-de-mando'!$K$4=$E6902),OR('Cuadro-de-mando'!$N$4="(Todos)",'Cuadro-de-mando'!$N$4=$F6902)),1,0))</f>
        <v>1</v>
      </c>
    </row>
    <row r="6903" spans="1:10" x14ac:dyDescent="0.25">
      <c r="A6903" t="str">
        <f>IF(Tienda_3!$A2103="","","Tienda 3")</f>
        <v>Tienda 3</v>
      </c>
      <c r="B6903" t="str">
        <f>IF($A6903="","",Tienda_3!B2103)</f>
        <v>Muebles</v>
      </c>
      <c r="C6903" t="str">
        <f>IF($A6903="","",Tienda_3!G2103)</f>
        <v>Bogotá</v>
      </c>
      <c r="D6903" t="str">
        <f>IF($A6903="","",Tienda_3!F2103)</f>
        <v>Camila Rivera</v>
      </c>
      <c r="E6903" t="str">
        <f>IF($A6903="","",Tienda_3!I2103)</f>
        <v>Tarjeta de crédito</v>
      </c>
      <c r="F6903">
        <f>IF($A6903="","",VALUE(RIGHT(Tienda_3!E2103,4)))</f>
        <v>2022</v>
      </c>
      <c r="G6903">
        <f>IF($A6903="","",Tienda_3!C2103)</f>
        <v>557900</v>
      </c>
      <c r="H6903">
        <f>IF($A6903="","",Tienda_3!D2103)</f>
        <v>29900</v>
      </c>
      <c r="I6903">
        <f>IF($A6903="","",Tienda_3!H2103)</f>
        <v>5</v>
      </c>
      <c r="J6903">
        <f>IF($A6903="",0,IF(AND(OR('Cuadro-de-mando'!$B$4="(Todas)",'Cuadro-de-mando'!$B$4=$A6903),OR('Cuadro-de-mando'!$E$4="(Todas)",'Cuadro-de-mando'!$E$4=$B6903),OR('Cuadro-de-mando'!$H$4="(Todas)",'Cuadro-de-mando'!$H$4=$C6903),OR('Cuadro-de-mando'!$K$4="(Todas)",'Cuadro-de-mando'!$K$4=$E6903),OR('Cuadro-de-mando'!$N$4="(Todos)",'Cuadro-de-mando'!$N$4=$F6903)),1,0))</f>
        <v>1</v>
      </c>
    </row>
    <row r="6904" spans="1:10" x14ac:dyDescent="0.25">
      <c r="A6904" t="str">
        <f>IF(Tienda_3!$A2104="","","Tienda 3")</f>
        <v>Tienda 3</v>
      </c>
      <c r="B6904" t="str">
        <f>IF($A6904="","",Tienda_3!B2104)</f>
        <v>Artículos para el hogar</v>
      </c>
      <c r="C6904" t="str">
        <f>IF($A6904="","",Tienda_3!G2104)</f>
        <v>Pereira</v>
      </c>
      <c r="D6904" t="str">
        <f>IF($A6904="","",Tienda_3!F2104)</f>
        <v>Juliana Costa</v>
      </c>
      <c r="E6904" t="str">
        <f>IF($A6904="","",Tienda_3!I2104)</f>
        <v>Tarjeta de crédito</v>
      </c>
      <c r="F6904">
        <f>IF($A6904="","",VALUE(RIGHT(Tienda_3!E2104,4)))</f>
        <v>2020</v>
      </c>
      <c r="G6904">
        <f>IF($A6904="","",Tienda_3!C2104)</f>
        <v>36900</v>
      </c>
      <c r="H6904">
        <f>IF($A6904="","",Tienda_3!D2104)</f>
        <v>0</v>
      </c>
      <c r="I6904">
        <f>IF($A6904="","",Tienda_3!H2104)</f>
        <v>1</v>
      </c>
      <c r="J6904">
        <f>IF($A6904="",0,IF(AND(OR('Cuadro-de-mando'!$B$4="(Todas)",'Cuadro-de-mando'!$B$4=$A6904),OR('Cuadro-de-mando'!$E$4="(Todas)",'Cuadro-de-mando'!$E$4=$B6904),OR('Cuadro-de-mando'!$H$4="(Todas)",'Cuadro-de-mando'!$H$4=$C6904),OR('Cuadro-de-mando'!$K$4="(Todas)",'Cuadro-de-mando'!$K$4=$E6904),OR('Cuadro-de-mando'!$N$4="(Todos)",'Cuadro-de-mando'!$N$4=$F6904)),1,0))</f>
        <v>1</v>
      </c>
    </row>
    <row r="6905" spans="1:10" x14ac:dyDescent="0.25">
      <c r="A6905" t="str">
        <f>IF(Tienda_3!$A2105="","","Tienda 3")</f>
        <v>Tienda 3</v>
      </c>
      <c r="B6905" t="str">
        <f>IF($A6905="","",Tienda_3!B2105)</f>
        <v>Deportes y diversión</v>
      </c>
      <c r="C6905" t="str">
        <f>IF($A6905="","",Tienda_3!G2105)</f>
        <v>Bogotá</v>
      </c>
      <c r="D6905" t="str">
        <f>IF($A6905="","",Tienda_3!F2105)</f>
        <v>Izabela de León</v>
      </c>
      <c r="E6905" t="str">
        <f>IF($A6905="","",Tienda_3!I2105)</f>
        <v>Nequi</v>
      </c>
      <c r="F6905">
        <f>IF($A6905="","",VALUE(RIGHT(Tienda_3!E2105,4)))</f>
        <v>2022</v>
      </c>
      <c r="G6905">
        <f>IF($A6905="","",Tienda_3!C2105)</f>
        <v>105600</v>
      </c>
      <c r="H6905">
        <f>IF($A6905="","",Tienda_3!D2105)</f>
        <v>3800</v>
      </c>
      <c r="I6905">
        <f>IF($A6905="","",Tienda_3!H2105)</f>
        <v>3</v>
      </c>
      <c r="J6905">
        <f>IF($A6905="",0,IF(AND(OR('Cuadro-de-mando'!$B$4="(Todas)",'Cuadro-de-mando'!$B$4=$A6905),OR('Cuadro-de-mando'!$E$4="(Todas)",'Cuadro-de-mando'!$E$4=$B6905),OR('Cuadro-de-mando'!$H$4="(Todas)",'Cuadro-de-mando'!$H$4=$C6905),OR('Cuadro-de-mando'!$K$4="(Todas)",'Cuadro-de-mando'!$K$4=$E6905),OR('Cuadro-de-mando'!$N$4="(Todos)",'Cuadro-de-mando'!$N$4=$F6905)),1,0))</f>
        <v>1</v>
      </c>
    </row>
    <row r="6906" spans="1:10" x14ac:dyDescent="0.25">
      <c r="A6906" t="str">
        <f>IF(Tienda_3!$A2106="","","Tienda 3")</f>
        <v>Tienda 3</v>
      </c>
      <c r="B6906" t="str">
        <f>IF($A6906="","",Tienda_3!B2106)</f>
        <v>Artículos para el hogar</v>
      </c>
      <c r="C6906" t="str">
        <f>IF($A6906="","",Tienda_3!G2106)</f>
        <v>Bogotá</v>
      </c>
      <c r="D6906" t="str">
        <f>IF($A6906="","",Tienda_3!F2106)</f>
        <v>Beatriz Morales</v>
      </c>
      <c r="E6906" t="str">
        <f>IF($A6906="","",Tienda_3!I2106)</f>
        <v>Tarjeta de crédito</v>
      </c>
      <c r="F6906">
        <f>IF($A6906="","",VALUE(RIGHT(Tienda_3!E2106,4)))</f>
        <v>2022</v>
      </c>
      <c r="G6906">
        <f>IF($A6906="","",Tienda_3!C2106)</f>
        <v>153400</v>
      </c>
      <c r="H6906">
        <f>IF($A6906="","",Tienda_3!D2106)</f>
        <v>6400</v>
      </c>
      <c r="I6906">
        <f>IF($A6906="","",Tienda_3!H2106)</f>
        <v>2</v>
      </c>
      <c r="J6906">
        <f>IF($A6906="",0,IF(AND(OR('Cuadro-de-mando'!$B$4="(Todas)",'Cuadro-de-mando'!$B$4=$A6906),OR('Cuadro-de-mando'!$E$4="(Todas)",'Cuadro-de-mando'!$E$4=$B6906),OR('Cuadro-de-mando'!$H$4="(Todas)",'Cuadro-de-mando'!$H$4=$C6906),OR('Cuadro-de-mando'!$K$4="(Todas)",'Cuadro-de-mando'!$K$4=$E6906),OR('Cuadro-de-mando'!$N$4="(Todos)",'Cuadro-de-mando'!$N$4=$F6906)),1,0))</f>
        <v>1</v>
      </c>
    </row>
    <row r="6907" spans="1:10" x14ac:dyDescent="0.25">
      <c r="A6907" t="str">
        <f>IF(Tienda_3!$A2107="","","Tienda 3")</f>
        <v>Tienda 3</v>
      </c>
      <c r="B6907" t="str">
        <f>IF($A6907="","",Tienda_3!B2107)</f>
        <v>Electrónicos</v>
      </c>
      <c r="C6907" t="str">
        <f>IF($A6907="","",Tienda_3!G2107)</f>
        <v>Bogotá</v>
      </c>
      <c r="D6907" t="str">
        <f>IF($A6907="","",Tienda_3!F2107)</f>
        <v>Maria Alfonso</v>
      </c>
      <c r="E6907" t="str">
        <f>IF($A6907="","",Tienda_3!I2107)</f>
        <v>Tarjeta de crédito</v>
      </c>
      <c r="F6907">
        <f>IF($A6907="","",VALUE(RIGHT(Tienda_3!E2107,4)))</f>
        <v>2020</v>
      </c>
      <c r="G6907">
        <f>IF($A6907="","",Tienda_3!C2107)</f>
        <v>1479700</v>
      </c>
      <c r="H6907">
        <f>IF($A6907="","",Tienda_3!D2107)</f>
        <v>77000</v>
      </c>
      <c r="I6907">
        <f>IF($A6907="","",Tienda_3!H2107)</f>
        <v>5</v>
      </c>
      <c r="J6907">
        <f>IF($A6907="",0,IF(AND(OR('Cuadro-de-mando'!$B$4="(Todas)",'Cuadro-de-mando'!$B$4=$A6907),OR('Cuadro-de-mando'!$E$4="(Todas)",'Cuadro-de-mando'!$E$4=$B6907),OR('Cuadro-de-mando'!$H$4="(Todas)",'Cuadro-de-mando'!$H$4=$C6907),OR('Cuadro-de-mando'!$K$4="(Todas)",'Cuadro-de-mando'!$K$4=$E6907),OR('Cuadro-de-mando'!$N$4="(Todos)",'Cuadro-de-mando'!$N$4=$F6907)),1,0))</f>
        <v>1</v>
      </c>
    </row>
    <row r="6908" spans="1:10" x14ac:dyDescent="0.25">
      <c r="A6908" t="str">
        <f>IF(Tienda_3!$A2108="","","Tienda 3")</f>
        <v>Tienda 3</v>
      </c>
      <c r="B6908" t="str">
        <f>IF($A6908="","",Tienda_3!B2108)</f>
        <v>Libros</v>
      </c>
      <c r="C6908" t="str">
        <f>IF($A6908="","",Tienda_3!G2108)</f>
        <v>Medellín</v>
      </c>
      <c r="D6908" t="str">
        <f>IF($A6908="","",Tienda_3!F2108)</f>
        <v>Felipe Santos</v>
      </c>
      <c r="E6908" t="str">
        <f>IF($A6908="","",Tienda_3!I2108)</f>
        <v>Tarjeta de débito</v>
      </c>
      <c r="F6908">
        <f>IF($A6908="","",VALUE(RIGHT(Tienda_3!E2108,4)))</f>
        <v>2023</v>
      </c>
      <c r="G6908">
        <f>IF($A6908="","",Tienda_3!C2108)</f>
        <v>70000</v>
      </c>
      <c r="H6908">
        <f>IF($A6908="","",Tienda_3!D2108)</f>
        <v>4800</v>
      </c>
      <c r="I6908">
        <f>IF($A6908="","",Tienda_3!H2108)</f>
        <v>5</v>
      </c>
      <c r="J6908">
        <f>IF($A6908="",0,IF(AND(OR('Cuadro-de-mando'!$B$4="(Todas)",'Cuadro-de-mando'!$B$4=$A6908),OR('Cuadro-de-mando'!$E$4="(Todas)",'Cuadro-de-mando'!$E$4=$B6908),OR('Cuadro-de-mando'!$H$4="(Todas)",'Cuadro-de-mando'!$H$4=$C6908),OR('Cuadro-de-mando'!$K$4="(Todas)",'Cuadro-de-mando'!$K$4=$E6908),OR('Cuadro-de-mando'!$N$4="(Todos)",'Cuadro-de-mando'!$N$4=$F6908)),1,0))</f>
        <v>1</v>
      </c>
    </row>
    <row r="6909" spans="1:10" x14ac:dyDescent="0.25">
      <c r="A6909" t="str">
        <f>IF(Tienda_3!$A2109="","","Tienda 3")</f>
        <v>Tienda 3</v>
      </c>
      <c r="B6909" t="str">
        <f>IF($A6909="","",Tienda_3!B2109)</f>
        <v>Muebles</v>
      </c>
      <c r="C6909" t="str">
        <f>IF($A6909="","",Tienda_3!G2109)</f>
        <v>Bogotá</v>
      </c>
      <c r="D6909" t="str">
        <f>IF($A6909="","",Tienda_3!F2109)</f>
        <v>Rafael Acosta</v>
      </c>
      <c r="E6909" t="str">
        <f>IF($A6909="","",Tienda_3!I2109)</f>
        <v>Tarjeta de crédito</v>
      </c>
      <c r="F6909">
        <f>IF($A6909="","",VALUE(RIGHT(Tienda_3!E2109,4)))</f>
        <v>2023</v>
      </c>
      <c r="G6909">
        <f>IF($A6909="","",Tienda_3!C2109)</f>
        <v>296100</v>
      </c>
      <c r="H6909">
        <f>IF($A6909="","",Tienda_3!D2109)</f>
        <v>21600</v>
      </c>
      <c r="I6909">
        <f>IF($A6909="","",Tienda_3!H2109)</f>
        <v>5</v>
      </c>
      <c r="J6909">
        <f>IF($A6909="",0,IF(AND(OR('Cuadro-de-mando'!$B$4="(Todas)",'Cuadro-de-mando'!$B$4=$A6909),OR('Cuadro-de-mando'!$E$4="(Todas)",'Cuadro-de-mando'!$E$4=$B6909),OR('Cuadro-de-mando'!$H$4="(Todas)",'Cuadro-de-mando'!$H$4=$C6909),OR('Cuadro-de-mando'!$K$4="(Todas)",'Cuadro-de-mando'!$K$4=$E6909),OR('Cuadro-de-mando'!$N$4="(Todos)",'Cuadro-de-mando'!$N$4=$F6909)),1,0))</f>
        <v>1</v>
      </c>
    </row>
    <row r="6910" spans="1:10" x14ac:dyDescent="0.25">
      <c r="A6910" t="str">
        <f>IF(Tienda_3!$A2110="","","Tienda 3")</f>
        <v>Tienda 3</v>
      </c>
      <c r="B6910" t="str">
        <f>IF($A6910="","",Tienda_3!B2110)</f>
        <v>Electrónicos</v>
      </c>
      <c r="C6910" t="str">
        <f>IF($A6910="","",Tienda_3!G2110)</f>
        <v>Cali</v>
      </c>
      <c r="D6910" t="str">
        <f>IF($A6910="","",Tienda_3!F2110)</f>
        <v>Camila Rivera</v>
      </c>
      <c r="E6910" t="str">
        <f>IF($A6910="","",Tienda_3!I2110)</f>
        <v>Tarjeta de crédito</v>
      </c>
      <c r="F6910">
        <f>IF($A6910="","",VALUE(RIGHT(Tienda_3!E2110,4)))</f>
        <v>2023</v>
      </c>
      <c r="G6910">
        <f>IF($A6910="","",Tienda_3!C2110)</f>
        <v>90700</v>
      </c>
      <c r="H6910">
        <f>IF($A6910="","",Tienda_3!D2110)</f>
        <v>3000</v>
      </c>
      <c r="I6910">
        <f>IF($A6910="","",Tienda_3!H2110)</f>
        <v>4</v>
      </c>
      <c r="J6910">
        <f>IF($A6910="",0,IF(AND(OR('Cuadro-de-mando'!$B$4="(Todas)",'Cuadro-de-mando'!$B$4=$A6910),OR('Cuadro-de-mando'!$E$4="(Todas)",'Cuadro-de-mando'!$E$4=$B6910),OR('Cuadro-de-mando'!$H$4="(Todas)",'Cuadro-de-mando'!$H$4=$C6910),OR('Cuadro-de-mando'!$K$4="(Todas)",'Cuadro-de-mando'!$K$4=$E6910),OR('Cuadro-de-mando'!$N$4="(Todos)",'Cuadro-de-mando'!$N$4=$F6910)),1,0))</f>
        <v>1</v>
      </c>
    </row>
    <row r="6911" spans="1:10" x14ac:dyDescent="0.25">
      <c r="A6911" t="str">
        <f>IF(Tienda_3!$A2111="","","Tienda 3")</f>
        <v>Tienda 3</v>
      </c>
      <c r="B6911" t="str">
        <f>IF($A6911="","",Tienda_3!B2111)</f>
        <v>Juguetes</v>
      </c>
      <c r="C6911" t="str">
        <f>IF($A6911="","",Tienda_3!G2111)</f>
        <v>Bogotá</v>
      </c>
      <c r="D6911" t="str">
        <f>IF($A6911="","",Tienda_3!F2111)</f>
        <v>Mariana Herrera</v>
      </c>
      <c r="E6911" t="str">
        <f>IF($A6911="","",Tienda_3!I2111)</f>
        <v>Tarjeta de crédito</v>
      </c>
      <c r="F6911">
        <f>IF($A6911="","",VALUE(RIGHT(Tienda_3!E2111,4)))</f>
        <v>2022</v>
      </c>
      <c r="G6911">
        <f>IF($A6911="","",Tienda_3!C2111)</f>
        <v>16000</v>
      </c>
      <c r="H6911">
        <f>IF($A6911="","",Tienda_3!D2111)</f>
        <v>1400</v>
      </c>
      <c r="I6911">
        <f>IF($A6911="","",Tienda_3!H2111)</f>
        <v>4</v>
      </c>
      <c r="J6911">
        <f>IF($A6911="",0,IF(AND(OR('Cuadro-de-mando'!$B$4="(Todas)",'Cuadro-de-mando'!$B$4=$A6911),OR('Cuadro-de-mando'!$E$4="(Todas)",'Cuadro-de-mando'!$E$4=$B6911),OR('Cuadro-de-mando'!$H$4="(Todas)",'Cuadro-de-mando'!$H$4=$C6911),OR('Cuadro-de-mando'!$K$4="(Todas)",'Cuadro-de-mando'!$K$4=$E6911),OR('Cuadro-de-mando'!$N$4="(Todos)",'Cuadro-de-mando'!$N$4=$F6911)),1,0))</f>
        <v>1</v>
      </c>
    </row>
    <row r="6912" spans="1:10" x14ac:dyDescent="0.25">
      <c r="A6912" t="str">
        <f>IF(Tienda_3!$A2112="","","Tienda 3")</f>
        <v>Tienda 3</v>
      </c>
      <c r="B6912" t="str">
        <f>IF($A6912="","",Tienda_3!B2112)</f>
        <v>Artículos para el hogar</v>
      </c>
      <c r="C6912" t="str">
        <f>IF($A6912="","",Tienda_3!G2112)</f>
        <v>Barranquilla</v>
      </c>
      <c r="D6912" t="str">
        <f>IF($A6912="","",Tienda_3!F2112)</f>
        <v>Camila Rivera</v>
      </c>
      <c r="E6912" t="str">
        <f>IF($A6912="","",Tienda_3!I2112)</f>
        <v>Tarjeta de crédito</v>
      </c>
      <c r="F6912">
        <f>IF($A6912="","",VALUE(RIGHT(Tienda_3!E2112,4)))</f>
        <v>2020</v>
      </c>
      <c r="G6912">
        <f>IF($A6912="","",Tienda_3!C2112)</f>
        <v>37100</v>
      </c>
      <c r="H6912">
        <f>IF($A6912="","",Tienda_3!D2112)</f>
        <v>0</v>
      </c>
      <c r="I6912">
        <f>IF($A6912="","",Tienda_3!H2112)</f>
        <v>5</v>
      </c>
      <c r="J6912">
        <f>IF($A6912="",0,IF(AND(OR('Cuadro-de-mando'!$B$4="(Todas)",'Cuadro-de-mando'!$B$4=$A6912),OR('Cuadro-de-mando'!$E$4="(Todas)",'Cuadro-de-mando'!$E$4=$B6912),OR('Cuadro-de-mando'!$H$4="(Todas)",'Cuadro-de-mando'!$H$4=$C6912),OR('Cuadro-de-mando'!$K$4="(Todas)",'Cuadro-de-mando'!$K$4=$E6912),OR('Cuadro-de-mando'!$N$4="(Todos)",'Cuadro-de-mando'!$N$4=$F6912)),1,0))</f>
        <v>1</v>
      </c>
    </row>
    <row r="6913" spans="1:10" x14ac:dyDescent="0.25">
      <c r="A6913" t="str">
        <f>IF(Tienda_3!$A2113="","","Tienda 3")</f>
        <v>Tienda 3</v>
      </c>
      <c r="B6913" t="str">
        <f>IF($A6913="","",Tienda_3!B2113)</f>
        <v>Electrodomésticos</v>
      </c>
      <c r="C6913" t="str">
        <f>IF($A6913="","",Tienda_3!G2113)</f>
        <v>Cartagena</v>
      </c>
      <c r="D6913" t="str">
        <f>IF($A6913="","",Tienda_3!F2113)</f>
        <v>Rafael Acosta</v>
      </c>
      <c r="E6913" t="str">
        <f>IF($A6913="","",Tienda_3!I2113)</f>
        <v>Tarjeta de crédito</v>
      </c>
      <c r="F6913">
        <f>IF($A6913="","",VALUE(RIGHT(Tienda_3!E2113,4)))</f>
        <v>2020</v>
      </c>
      <c r="G6913">
        <f>IF($A6913="","",Tienda_3!C2113)</f>
        <v>1406700</v>
      </c>
      <c r="H6913">
        <f>IF($A6913="","",Tienda_3!D2113)</f>
        <v>75100</v>
      </c>
      <c r="I6913">
        <f>IF($A6913="","",Tienda_3!H2113)</f>
        <v>5</v>
      </c>
      <c r="J6913">
        <f>IF($A6913="",0,IF(AND(OR('Cuadro-de-mando'!$B$4="(Todas)",'Cuadro-de-mando'!$B$4=$A6913),OR('Cuadro-de-mando'!$E$4="(Todas)",'Cuadro-de-mando'!$E$4=$B6913),OR('Cuadro-de-mando'!$H$4="(Todas)",'Cuadro-de-mando'!$H$4=$C6913),OR('Cuadro-de-mando'!$K$4="(Todas)",'Cuadro-de-mando'!$K$4=$E6913),OR('Cuadro-de-mando'!$N$4="(Todos)",'Cuadro-de-mando'!$N$4=$F6913)),1,0))</f>
        <v>1</v>
      </c>
    </row>
    <row r="6914" spans="1:10" x14ac:dyDescent="0.25">
      <c r="A6914" t="str">
        <f>IF(Tienda_3!$A2114="","","Tienda 3")</f>
        <v>Tienda 3</v>
      </c>
      <c r="B6914" t="str">
        <f>IF($A6914="","",Tienda_3!B2114)</f>
        <v>Muebles</v>
      </c>
      <c r="C6914" t="str">
        <f>IF($A6914="","",Tienda_3!G2114)</f>
        <v>Medellín</v>
      </c>
      <c r="D6914" t="str">
        <f>IF($A6914="","",Tienda_3!F2114)</f>
        <v>Juan Fernandez</v>
      </c>
      <c r="E6914" t="str">
        <f>IF($A6914="","",Tienda_3!I2114)</f>
        <v>Tarjeta de crédito</v>
      </c>
      <c r="F6914">
        <f>IF($A6914="","",VALUE(RIGHT(Tienda_3!E2114,4)))</f>
        <v>2020</v>
      </c>
      <c r="G6914">
        <f>IF($A6914="","",Tienda_3!C2114)</f>
        <v>293100</v>
      </c>
      <c r="H6914">
        <f>IF($A6914="","",Tienda_3!D2114)</f>
        <v>13800</v>
      </c>
      <c r="I6914">
        <f>IF($A6914="","",Tienda_3!H2114)</f>
        <v>3</v>
      </c>
      <c r="J6914">
        <f>IF($A6914="",0,IF(AND(OR('Cuadro-de-mando'!$B$4="(Todas)",'Cuadro-de-mando'!$B$4=$A6914),OR('Cuadro-de-mando'!$E$4="(Todas)",'Cuadro-de-mando'!$E$4=$B6914),OR('Cuadro-de-mando'!$H$4="(Todas)",'Cuadro-de-mando'!$H$4=$C6914),OR('Cuadro-de-mando'!$K$4="(Todas)",'Cuadro-de-mando'!$K$4=$E6914),OR('Cuadro-de-mando'!$N$4="(Todos)",'Cuadro-de-mando'!$N$4=$F6914)),1,0))</f>
        <v>1</v>
      </c>
    </row>
    <row r="6915" spans="1:10" x14ac:dyDescent="0.25">
      <c r="A6915" t="str">
        <f>IF(Tienda_3!$A2115="","","Tienda 3")</f>
        <v>Tienda 3</v>
      </c>
      <c r="B6915" t="str">
        <f>IF($A6915="","",Tienda_3!B2115)</f>
        <v>Electrónicos</v>
      </c>
      <c r="C6915" t="str">
        <f>IF($A6915="","",Tienda_3!G2115)</f>
        <v>Bogotá</v>
      </c>
      <c r="D6915" t="str">
        <f>IF($A6915="","",Tienda_3!F2115)</f>
        <v>Blanca Ramirez</v>
      </c>
      <c r="E6915" t="str">
        <f>IF($A6915="","",Tienda_3!I2115)</f>
        <v>Nequi</v>
      </c>
      <c r="F6915">
        <f>IF($A6915="","",VALUE(RIGHT(Tienda_3!E2115,4)))</f>
        <v>2020</v>
      </c>
      <c r="G6915">
        <f>IF($A6915="","",Tienda_3!C2115)</f>
        <v>222100</v>
      </c>
      <c r="H6915">
        <f>IF($A6915="","",Tienda_3!D2115)</f>
        <v>10000</v>
      </c>
      <c r="I6915">
        <f>IF($A6915="","",Tienda_3!H2115)</f>
        <v>4</v>
      </c>
      <c r="J6915">
        <f>IF($A6915="",0,IF(AND(OR('Cuadro-de-mando'!$B$4="(Todas)",'Cuadro-de-mando'!$B$4=$A6915),OR('Cuadro-de-mando'!$E$4="(Todas)",'Cuadro-de-mando'!$E$4=$B6915),OR('Cuadro-de-mando'!$H$4="(Todas)",'Cuadro-de-mando'!$H$4=$C6915),OR('Cuadro-de-mando'!$K$4="(Todas)",'Cuadro-de-mando'!$K$4=$E6915),OR('Cuadro-de-mando'!$N$4="(Todos)",'Cuadro-de-mando'!$N$4=$F6915)),1,0))</f>
        <v>1</v>
      </c>
    </row>
    <row r="6916" spans="1:10" x14ac:dyDescent="0.25">
      <c r="A6916" t="str">
        <f>IF(Tienda_3!$A2116="","","Tienda 3")</f>
        <v>Tienda 3</v>
      </c>
      <c r="B6916" t="str">
        <f>IF($A6916="","",Tienda_3!B2116)</f>
        <v>Deportes y diversión</v>
      </c>
      <c r="C6916" t="str">
        <f>IF($A6916="","",Tienda_3!G2116)</f>
        <v>Bogotá</v>
      </c>
      <c r="D6916" t="str">
        <f>IF($A6916="","",Tienda_3!F2116)</f>
        <v>Maria Alfonso</v>
      </c>
      <c r="E6916" t="str">
        <f>IF($A6916="","",Tienda_3!I2116)</f>
        <v>Nequi</v>
      </c>
      <c r="F6916">
        <f>IF($A6916="","",VALUE(RIGHT(Tienda_3!E2116,4)))</f>
        <v>2021</v>
      </c>
      <c r="G6916">
        <f>IF($A6916="","",Tienda_3!C2116)</f>
        <v>68800</v>
      </c>
      <c r="H6916">
        <f>IF($A6916="","",Tienda_3!D2116)</f>
        <v>10800</v>
      </c>
      <c r="I6916">
        <f>IF($A6916="","",Tienda_3!H2116)</f>
        <v>4</v>
      </c>
      <c r="J6916">
        <f>IF($A6916="",0,IF(AND(OR('Cuadro-de-mando'!$B$4="(Todas)",'Cuadro-de-mando'!$B$4=$A6916),OR('Cuadro-de-mando'!$E$4="(Todas)",'Cuadro-de-mando'!$E$4=$B6916),OR('Cuadro-de-mando'!$H$4="(Todas)",'Cuadro-de-mando'!$H$4=$C6916),OR('Cuadro-de-mando'!$K$4="(Todas)",'Cuadro-de-mando'!$K$4=$E6916),OR('Cuadro-de-mando'!$N$4="(Todos)",'Cuadro-de-mando'!$N$4=$F6916)),1,0))</f>
        <v>1</v>
      </c>
    </row>
    <row r="6917" spans="1:10" x14ac:dyDescent="0.25">
      <c r="A6917" t="str">
        <f>IF(Tienda_3!$A2117="","","Tienda 3")</f>
        <v>Tienda 3</v>
      </c>
      <c r="B6917" t="str">
        <f>IF($A6917="","",Tienda_3!B2117)</f>
        <v>Deportes y diversión</v>
      </c>
      <c r="C6917" t="str">
        <f>IF($A6917="","",Tienda_3!G2117)</f>
        <v>Bogotá</v>
      </c>
      <c r="D6917" t="str">
        <f>IF($A6917="","",Tienda_3!F2117)</f>
        <v>Maria Alfonso</v>
      </c>
      <c r="E6917" t="str">
        <f>IF($A6917="","",Tienda_3!I2117)</f>
        <v>Tarjeta de crédito</v>
      </c>
      <c r="F6917">
        <f>IF($A6917="","",VALUE(RIGHT(Tienda_3!E2117,4)))</f>
        <v>2021</v>
      </c>
      <c r="G6917">
        <f>IF($A6917="","",Tienda_3!C2117)</f>
        <v>58700</v>
      </c>
      <c r="H6917">
        <f>IF($A6917="","",Tienda_3!D2117)</f>
        <v>3500</v>
      </c>
      <c r="I6917">
        <f>IF($A6917="","",Tienda_3!H2117)</f>
        <v>1</v>
      </c>
      <c r="J6917">
        <f>IF($A6917="",0,IF(AND(OR('Cuadro-de-mando'!$B$4="(Todas)",'Cuadro-de-mando'!$B$4=$A6917),OR('Cuadro-de-mando'!$E$4="(Todas)",'Cuadro-de-mando'!$E$4=$B6917),OR('Cuadro-de-mando'!$H$4="(Todas)",'Cuadro-de-mando'!$H$4=$C6917),OR('Cuadro-de-mando'!$K$4="(Todas)",'Cuadro-de-mando'!$K$4=$E6917),OR('Cuadro-de-mando'!$N$4="(Todos)",'Cuadro-de-mando'!$N$4=$F6917)),1,0))</f>
        <v>1</v>
      </c>
    </row>
    <row r="6918" spans="1:10" x14ac:dyDescent="0.25">
      <c r="A6918" t="str">
        <f>IF(Tienda_3!$A2118="","","Tienda 3")</f>
        <v>Tienda 3</v>
      </c>
      <c r="B6918" t="str">
        <f>IF($A6918="","",Tienda_3!B2118)</f>
        <v>Muebles</v>
      </c>
      <c r="C6918" t="str">
        <f>IF($A6918="","",Tienda_3!G2118)</f>
        <v>Bogotá</v>
      </c>
      <c r="D6918" t="str">
        <f>IF($A6918="","",Tienda_3!F2118)</f>
        <v>Maria Alfonso</v>
      </c>
      <c r="E6918" t="str">
        <f>IF($A6918="","",Tienda_3!I2118)</f>
        <v>Nequi</v>
      </c>
      <c r="F6918">
        <f>IF($A6918="","",VALUE(RIGHT(Tienda_3!E2118,4)))</f>
        <v>2021</v>
      </c>
      <c r="G6918">
        <f>IF($A6918="","",Tienda_3!C2118)</f>
        <v>251100</v>
      </c>
      <c r="H6918">
        <f>IF($A6918="","",Tienda_3!D2118)</f>
        <v>11600</v>
      </c>
      <c r="I6918">
        <f>IF($A6918="","",Tienda_3!H2118)</f>
        <v>4</v>
      </c>
      <c r="J6918">
        <f>IF($A6918="",0,IF(AND(OR('Cuadro-de-mando'!$B$4="(Todas)",'Cuadro-de-mando'!$B$4=$A6918),OR('Cuadro-de-mando'!$E$4="(Todas)",'Cuadro-de-mando'!$E$4=$B6918),OR('Cuadro-de-mando'!$H$4="(Todas)",'Cuadro-de-mando'!$H$4=$C6918),OR('Cuadro-de-mando'!$K$4="(Todas)",'Cuadro-de-mando'!$K$4=$E6918),OR('Cuadro-de-mando'!$N$4="(Todos)",'Cuadro-de-mando'!$N$4=$F6918)),1,0))</f>
        <v>1</v>
      </c>
    </row>
    <row r="6919" spans="1:10" x14ac:dyDescent="0.25">
      <c r="A6919" t="str">
        <f>IF(Tienda_3!$A2119="","","Tienda 3")</f>
        <v>Tienda 3</v>
      </c>
      <c r="B6919" t="str">
        <f>IF($A6919="","",Tienda_3!B2119)</f>
        <v>Muebles</v>
      </c>
      <c r="C6919" t="str">
        <f>IF($A6919="","",Tienda_3!G2119)</f>
        <v>Bogotá</v>
      </c>
      <c r="D6919" t="str">
        <f>IF($A6919="","",Tienda_3!F2119)</f>
        <v>Juliana Costa</v>
      </c>
      <c r="E6919" t="str">
        <f>IF($A6919="","",Tienda_3!I2119)</f>
        <v>Tarjeta de crédito</v>
      </c>
      <c r="F6919">
        <f>IF($A6919="","",VALUE(RIGHT(Tienda_3!E2119,4)))</f>
        <v>2021</v>
      </c>
      <c r="G6919">
        <f>IF($A6919="","",Tienda_3!C2119)</f>
        <v>279300</v>
      </c>
      <c r="H6919">
        <f>IF($A6919="","",Tienda_3!D2119)</f>
        <v>15300</v>
      </c>
      <c r="I6919">
        <f>IF($A6919="","",Tienda_3!H2119)</f>
        <v>5</v>
      </c>
      <c r="J6919">
        <f>IF($A6919="",0,IF(AND(OR('Cuadro-de-mando'!$B$4="(Todas)",'Cuadro-de-mando'!$B$4=$A6919),OR('Cuadro-de-mando'!$E$4="(Todas)",'Cuadro-de-mando'!$E$4=$B6919),OR('Cuadro-de-mando'!$H$4="(Todas)",'Cuadro-de-mando'!$H$4=$C6919),OR('Cuadro-de-mando'!$K$4="(Todas)",'Cuadro-de-mando'!$K$4=$E6919),OR('Cuadro-de-mando'!$N$4="(Todos)",'Cuadro-de-mando'!$N$4=$F6919)),1,0))</f>
        <v>1</v>
      </c>
    </row>
    <row r="6920" spans="1:10" x14ac:dyDescent="0.25">
      <c r="A6920" t="str">
        <f>IF(Tienda_3!$A2120="","","Tienda 3")</f>
        <v>Tienda 3</v>
      </c>
      <c r="B6920" t="str">
        <f>IF($A6920="","",Tienda_3!B2120)</f>
        <v>Libros</v>
      </c>
      <c r="C6920" t="str">
        <f>IF($A6920="","",Tienda_3!G2120)</f>
        <v>Medellín</v>
      </c>
      <c r="D6920" t="str">
        <f>IF($A6920="","",Tienda_3!F2120)</f>
        <v>Blanca Ramirez</v>
      </c>
      <c r="E6920" t="str">
        <f>IF($A6920="","",Tienda_3!I2120)</f>
        <v>Tarjeta de crédito</v>
      </c>
      <c r="F6920">
        <f>IF($A6920="","",VALUE(RIGHT(Tienda_3!E2120,4)))</f>
        <v>2021</v>
      </c>
      <c r="G6920">
        <f>IF($A6920="","",Tienda_3!C2120)</f>
        <v>27300</v>
      </c>
      <c r="H6920">
        <f>IF($A6920="","",Tienda_3!D2120)</f>
        <v>2500</v>
      </c>
      <c r="I6920">
        <f>IF($A6920="","",Tienda_3!H2120)</f>
        <v>5</v>
      </c>
      <c r="J6920">
        <f>IF($A6920="",0,IF(AND(OR('Cuadro-de-mando'!$B$4="(Todas)",'Cuadro-de-mando'!$B$4=$A6920),OR('Cuadro-de-mando'!$E$4="(Todas)",'Cuadro-de-mando'!$E$4=$B6920),OR('Cuadro-de-mando'!$H$4="(Todas)",'Cuadro-de-mando'!$H$4=$C6920),OR('Cuadro-de-mando'!$K$4="(Todas)",'Cuadro-de-mando'!$K$4=$E6920),OR('Cuadro-de-mando'!$N$4="(Todos)",'Cuadro-de-mando'!$N$4=$F6920)),1,0))</f>
        <v>1</v>
      </c>
    </row>
    <row r="6921" spans="1:10" x14ac:dyDescent="0.25">
      <c r="A6921" t="str">
        <f>IF(Tienda_3!$A2121="","","Tienda 3")</f>
        <v>Tienda 3</v>
      </c>
      <c r="B6921" t="str">
        <f>IF($A6921="","",Tienda_3!B2121)</f>
        <v>Electrónicos</v>
      </c>
      <c r="C6921" t="str">
        <f>IF($A6921="","",Tienda_3!G2121)</f>
        <v>Pereira</v>
      </c>
      <c r="D6921" t="str">
        <f>IF($A6921="","",Tienda_3!F2121)</f>
        <v>Juliana Costa</v>
      </c>
      <c r="E6921" t="str">
        <f>IF($A6921="","",Tienda_3!I2121)</f>
        <v>Tarjeta de crédito</v>
      </c>
      <c r="F6921">
        <f>IF($A6921="","",VALUE(RIGHT(Tienda_3!E2121,4)))</f>
        <v>2021</v>
      </c>
      <c r="G6921">
        <f>IF($A6921="","",Tienda_3!C2121)</f>
        <v>148500</v>
      </c>
      <c r="H6921">
        <f>IF($A6921="","",Tienda_3!D2121)</f>
        <v>8100</v>
      </c>
      <c r="I6921">
        <f>IF($A6921="","",Tienda_3!H2121)</f>
        <v>4</v>
      </c>
      <c r="J6921">
        <f>IF($A6921="",0,IF(AND(OR('Cuadro-de-mando'!$B$4="(Todas)",'Cuadro-de-mando'!$B$4=$A6921),OR('Cuadro-de-mando'!$E$4="(Todas)",'Cuadro-de-mando'!$E$4=$B6921),OR('Cuadro-de-mando'!$H$4="(Todas)",'Cuadro-de-mando'!$H$4=$C6921),OR('Cuadro-de-mando'!$K$4="(Todas)",'Cuadro-de-mando'!$K$4=$E6921),OR('Cuadro-de-mando'!$N$4="(Todos)",'Cuadro-de-mando'!$N$4=$F6921)),1,0))</f>
        <v>1</v>
      </c>
    </row>
    <row r="6922" spans="1:10" x14ac:dyDescent="0.25">
      <c r="A6922" t="str">
        <f>IF(Tienda_3!$A2122="","","Tienda 3")</f>
        <v>Tienda 3</v>
      </c>
      <c r="B6922" t="str">
        <f>IF($A6922="","",Tienda_3!B2122)</f>
        <v>Muebles</v>
      </c>
      <c r="C6922" t="str">
        <f>IF($A6922="","",Tienda_3!G2122)</f>
        <v>Bogotá</v>
      </c>
      <c r="D6922" t="str">
        <f>IF($A6922="","",Tienda_3!F2122)</f>
        <v>Camila Rivera</v>
      </c>
      <c r="E6922" t="str">
        <f>IF($A6922="","",Tienda_3!I2122)</f>
        <v>Tarjeta de crédito</v>
      </c>
      <c r="F6922">
        <f>IF($A6922="","",VALUE(RIGHT(Tienda_3!E2122,4)))</f>
        <v>2022</v>
      </c>
      <c r="G6922">
        <f>IF($A6922="","",Tienda_3!C2122)</f>
        <v>271600</v>
      </c>
      <c r="H6922">
        <f>IF($A6922="","",Tienda_3!D2122)</f>
        <v>12600</v>
      </c>
      <c r="I6922">
        <f>IF($A6922="","",Tienda_3!H2122)</f>
        <v>5</v>
      </c>
      <c r="J6922">
        <f>IF($A6922="",0,IF(AND(OR('Cuadro-de-mando'!$B$4="(Todas)",'Cuadro-de-mando'!$B$4=$A6922),OR('Cuadro-de-mando'!$E$4="(Todas)",'Cuadro-de-mando'!$E$4=$B6922),OR('Cuadro-de-mando'!$H$4="(Todas)",'Cuadro-de-mando'!$H$4=$C6922),OR('Cuadro-de-mando'!$K$4="(Todas)",'Cuadro-de-mando'!$K$4=$E6922),OR('Cuadro-de-mando'!$N$4="(Todos)",'Cuadro-de-mando'!$N$4=$F6922)),1,0))</f>
        <v>1</v>
      </c>
    </row>
    <row r="6923" spans="1:10" x14ac:dyDescent="0.25">
      <c r="A6923" t="str">
        <f>IF(Tienda_3!$A2123="","","Tienda 3")</f>
        <v>Tienda 3</v>
      </c>
      <c r="B6923" t="str">
        <f>IF($A6923="","",Tienda_3!B2123)</f>
        <v>Instrumentos musicales</v>
      </c>
      <c r="C6923" t="str">
        <f>IF($A6923="","",Tienda_3!G2123)</f>
        <v>Bogotá</v>
      </c>
      <c r="D6923" t="str">
        <f>IF($A6923="","",Tienda_3!F2123)</f>
        <v>Izabela de León</v>
      </c>
      <c r="E6923" t="str">
        <f>IF($A6923="","",Tienda_3!I2123)</f>
        <v>Tarjeta de crédito</v>
      </c>
      <c r="F6923">
        <f>IF($A6923="","",VALUE(RIGHT(Tienda_3!E2123,4)))</f>
        <v>2022</v>
      </c>
      <c r="G6923">
        <f>IF($A6923="","",Tienda_3!C2123)</f>
        <v>944500</v>
      </c>
      <c r="H6923">
        <f>IF($A6923="","",Tienda_3!D2123)</f>
        <v>48500</v>
      </c>
      <c r="I6923">
        <f>IF($A6923="","",Tienda_3!H2123)</f>
        <v>4</v>
      </c>
      <c r="J6923">
        <f>IF($A6923="",0,IF(AND(OR('Cuadro-de-mando'!$B$4="(Todas)",'Cuadro-de-mando'!$B$4=$A6923),OR('Cuadro-de-mando'!$E$4="(Todas)",'Cuadro-de-mando'!$E$4=$B6923),OR('Cuadro-de-mando'!$H$4="(Todas)",'Cuadro-de-mando'!$H$4=$C6923),OR('Cuadro-de-mando'!$K$4="(Todas)",'Cuadro-de-mando'!$K$4=$E6923),OR('Cuadro-de-mando'!$N$4="(Todos)",'Cuadro-de-mando'!$N$4=$F6923)),1,0))</f>
        <v>1</v>
      </c>
    </row>
    <row r="6924" spans="1:10" x14ac:dyDescent="0.25">
      <c r="A6924" t="str">
        <f>IF(Tienda_3!$A2124="","","Tienda 3")</f>
        <v>Tienda 3</v>
      </c>
      <c r="B6924" t="str">
        <f>IF($A6924="","",Tienda_3!B2124)</f>
        <v>Electrodomésticos</v>
      </c>
      <c r="C6924" t="str">
        <f>IF($A6924="","",Tienda_3!G2124)</f>
        <v>Bogotá</v>
      </c>
      <c r="D6924" t="str">
        <f>IF($A6924="","",Tienda_3!F2124)</f>
        <v>Camila Rivera</v>
      </c>
      <c r="E6924" t="str">
        <f>IF($A6924="","",Tienda_3!I2124)</f>
        <v>Tarjeta de crédito</v>
      </c>
      <c r="F6924">
        <f>IF($A6924="","",VALUE(RIGHT(Tienda_3!E2124,4)))</f>
        <v>2020</v>
      </c>
      <c r="G6924">
        <f>IF($A6924="","",Tienda_3!C2124)</f>
        <v>522500</v>
      </c>
      <c r="H6924">
        <f>IF($A6924="","",Tienda_3!D2124)</f>
        <v>28200</v>
      </c>
      <c r="I6924">
        <f>IF($A6924="","",Tienda_3!H2124)</f>
        <v>5</v>
      </c>
      <c r="J6924">
        <f>IF($A6924="",0,IF(AND(OR('Cuadro-de-mando'!$B$4="(Todas)",'Cuadro-de-mando'!$B$4=$A6924),OR('Cuadro-de-mando'!$E$4="(Todas)",'Cuadro-de-mando'!$E$4=$B6924),OR('Cuadro-de-mando'!$H$4="(Todas)",'Cuadro-de-mando'!$H$4=$C6924),OR('Cuadro-de-mando'!$K$4="(Todas)",'Cuadro-de-mando'!$K$4=$E6924),OR('Cuadro-de-mando'!$N$4="(Todos)",'Cuadro-de-mando'!$N$4=$F6924)),1,0))</f>
        <v>1</v>
      </c>
    </row>
    <row r="6925" spans="1:10" x14ac:dyDescent="0.25">
      <c r="A6925" t="str">
        <f>IF(Tienda_3!$A2125="","","Tienda 3")</f>
        <v>Tienda 3</v>
      </c>
      <c r="B6925" t="str">
        <f>IF($A6925="","",Tienda_3!B2125)</f>
        <v>Juguetes</v>
      </c>
      <c r="C6925" t="str">
        <f>IF($A6925="","",Tienda_3!G2125)</f>
        <v>Medellín</v>
      </c>
      <c r="D6925" t="str">
        <f>IF($A6925="","",Tienda_3!F2125)</f>
        <v>Camila Rivera</v>
      </c>
      <c r="E6925" t="str">
        <f>IF($A6925="","",Tienda_3!I2125)</f>
        <v>Nequi</v>
      </c>
      <c r="F6925">
        <f>IF($A6925="","",VALUE(RIGHT(Tienda_3!E2125,4)))</f>
        <v>2021</v>
      </c>
      <c r="G6925">
        <f>IF($A6925="","",Tienda_3!C2125)</f>
        <v>14100</v>
      </c>
      <c r="H6925">
        <f>IF($A6925="","",Tienda_3!D2125)</f>
        <v>1400</v>
      </c>
      <c r="I6925">
        <f>IF($A6925="","",Tienda_3!H2125)</f>
        <v>5</v>
      </c>
      <c r="J6925">
        <f>IF($A6925="",0,IF(AND(OR('Cuadro-de-mando'!$B$4="(Todas)",'Cuadro-de-mando'!$B$4=$A6925),OR('Cuadro-de-mando'!$E$4="(Todas)",'Cuadro-de-mando'!$E$4=$B6925),OR('Cuadro-de-mando'!$H$4="(Todas)",'Cuadro-de-mando'!$H$4=$C6925),OR('Cuadro-de-mando'!$K$4="(Todas)",'Cuadro-de-mando'!$K$4=$E6925),OR('Cuadro-de-mando'!$N$4="(Todos)",'Cuadro-de-mando'!$N$4=$F6925)),1,0))</f>
        <v>1</v>
      </c>
    </row>
    <row r="6926" spans="1:10" x14ac:dyDescent="0.25">
      <c r="A6926" t="str">
        <f>IF(Tienda_3!$A2126="","","Tienda 3")</f>
        <v>Tienda 3</v>
      </c>
      <c r="B6926" t="str">
        <f>IF($A6926="","",Tienda_3!B2126)</f>
        <v>Juguetes</v>
      </c>
      <c r="C6926" t="str">
        <f>IF($A6926="","",Tienda_3!G2126)</f>
        <v>Bogotá</v>
      </c>
      <c r="D6926" t="str">
        <f>IF($A6926="","",Tienda_3!F2126)</f>
        <v>Rafael Acosta</v>
      </c>
      <c r="E6926" t="str">
        <f>IF($A6926="","",Tienda_3!I2126)</f>
        <v>Tarjeta de crédito</v>
      </c>
      <c r="F6926">
        <f>IF($A6926="","",VALUE(RIGHT(Tienda_3!E2126,4)))</f>
        <v>2022</v>
      </c>
      <c r="G6926">
        <f>IF($A6926="","",Tienda_3!C2126)</f>
        <v>9700</v>
      </c>
      <c r="H6926">
        <f>IF($A6926="","",Tienda_3!D2126)</f>
        <v>0</v>
      </c>
      <c r="I6926">
        <f>IF($A6926="","",Tienda_3!H2126)</f>
        <v>4</v>
      </c>
      <c r="J6926">
        <f>IF($A6926="",0,IF(AND(OR('Cuadro-de-mando'!$B$4="(Todas)",'Cuadro-de-mando'!$B$4=$A6926),OR('Cuadro-de-mando'!$E$4="(Todas)",'Cuadro-de-mando'!$E$4=$B6926),OR('Cuadro-de-mando'!$H$4="(Todas)",'Cuadro-de-mando'!$H$4=$C6926),OR('Cuadro-de-mando'!$K$4="(Todas)",'Cuadro-de-mando'!$K$4=$E6926),OR('Cuadro-de-mando'!$N$4="(Todos)",'Cuadro-de-mando'!$N$4=$F6926)),1,0))</f>
        <v>1</v>
      </c>
    </row>
    <row r="6927" spans="1:10" x14ac:dyDescent="0.25">
      <c r="A6927" t="str">
        <f>IF(Tienda_3!$A2127="","","Tienda 3")</f>
        <v>Tienda 3</v>
      </c>
      <c r="B6927" t="str">
        <f>IF($A6927="","",Tienda_3!B2127)</f>
        <v>Electrónicos</v>
      </c>
      <c r="C6927" t="str">
        <f>IF($A6927="","",Tienda_3!G2127)</f>
        <v>Bogotá</v>
      </c>
      <c r="D6927" t="str">
        <f>IF($A6927="","",Tienda_3!F2127)</f>
        <v>Maria Alfonso</v>
      </c>
      <c r="E6927" t="str">
        <f>IF($A6927="","",Tienda_3!I2127)</f>
        <v>Tarjeta de crédito</v>
      </c>
      <c r="F6927">
        <f>IF($A6927="","",VALUE(RIGHT(Tienda_3!E2127,4)))</f>
        <v>2022</v>
      </c>
      <c r="G6927">
        <f>IF($A6927="","",Tienda_3!C2127)</f>
        <v>168000</v>
      </c>
      <c r="H6927">
        <f>IF($A6927="","",Tienda_3!D2127)</f>
        <v>7100</v>
      </c>
      <c r="I6927">
        <f>IF($A6927="","",Tienda_3!H2127)</f>
        <v>5</v>
      </c>
      <c r="J6927">
        <f>IF($A6927="",0,IF(AND(OR('Cuadro-de-mando'!$B$4="(Todas)",'Cuadro-de-mando'!$B$4=$A6927),OR('Cuadro-de-mando'!$E$4="(Todas)",'Cuadro-de-mando'!$E$4=$B6927),OR('Cuadro-de-mando'!$H$4="(Todas)",'Cuadro-de-mando'!$H$4=$C6927),OR('Cuadro-de-mando'!$K$4="(Todas)",'Cuadro-de-mando'!$K$4=$E6927),OR('Cuadro-de-mando'!$N$4="(Todos)",'Cuadro-de-mando'!$N$4=$F6927)),1,0))</f>
        <v>1</v>
      </c>
    </row>
    <row r="6928" spans="1:10" x14ac:dyDescent="0.25">
      <c r="A6928" t="str">
        <f>IF(Tienda_3!$A2128="","","Tienda 3")</f>
        <v>Tienda 3</v>
      </c>
      <c r="B6928" t="str">
        <f>IF($A6928="","",Tienda_3!B2128)</f>
        <v>Muebles</v>
      </c>
      <c r="C6928" t="str">
        <f>IF($A6928="","",Tienda_3!G2128)</f>
        <v>Medellín</v>
      </c>
      <c r="D6928" t="str">
        <f>IF($A6928="","",Tienda_3!F2128)</f>
        <v>Juan Fernandez</v>
      </c>
      <c r="E6928" t="str">
        <f>IF($A6928="","",Tienda_3!I2128)</f>
        <v>Tarjeta de crédito</v>
      </c>
      <c r="F6928">
        <f>IF($A6928="","",VALUE(RIGHT(Tienda_3!E2128,4)))</f>
        <v>2022</v>
      </c>
      <c r="G6928">
        <f>IF($A6928="","",Tienda_3!C2128)</f>
        <v>376700</v>
      </c>
      <c r="H6928">
        <f>IF($A6928="","",Tienda_3!D2128)</f>
        <v>18200</v>
      </c>
      <c r="I6928">
        <f>IF($A6928="","",Tienda_3!H2128)</f>
        <v>5</v>
      </c>
      <c r="J6928">
        <f>IF($A6928="",0,IF(AND(OR('Cuadro-de-mando'!$B$4="(Todas)",'Cuadro-de-mando'!$B$4=$A6928),OR('Cuadro-de-mando'!$E$4="(Todas)",'Cuadro-de-mando'!$E$4=$B6928),OR('Cuadro-de-mando'!$H$4="(Todas)",'Cuadro-de-mando'!$H$4=$C6928),OR('Cuadro-de-mando'!$K$4="(Todas)",'Cuadro-de-mando'!$K$4=$E6928),OR('Cuadro-de-mando'!$N$4="(Todos)",'Cuadro-de-mando'!$N$4=$F6928)),1,0))</f>
        <v>1</v>
      </c>
    </row>
    <row r="6929" spans="1:10" x14ac:dyDescent="0.25">
      <c r="A6929" t="str">
        <f>IF(Tienda_3!$A2129="","","Tienda 3")</f>
        <v>Tienda 3</v>
      </c>
      <c r="B6929" t="str">
        <f>IF($A6929="","",Tienda_3!B2129)</f>
        <v>Muebles</v>
      </c>
      <c r="C6929" t="str">
        <f>IF($A6929="","",Tienda_3!G2129)</f>
        <v>Riohacha</v>
      </c>
      <c r="D6929" t="str">
        <f>IF($A6929="","",Tienda_3!F2129)</f>
        <v>Maria Alfonso</v>
      </c>
      <c r="E6929" t="str">
        <f>IF($A6929="","",Tienda_3!I2129)</f>
        <v>Nequi</v>
      </c>
      <c r="F6929">
        <f>IF($A6929="","",VALUE(RIGHT(Tienda_3!E2129,4)))</f>
        <v>2022</v>
      </c>
      <c r="G6929">
        <f>IF($A6929="","",Tienda_3!C2129)</f>
        <v>580900</v>
      </c>
      <c r="H6929">
        <f>IF($A6929="","",Tienda_3!D2129)</f>
        <v>35700</v>
      </c>
      <c r="I6929">
        <f>IF($A6929="","",Tienda_3!H2129)</f>
        <v>4</v>
      </c>
      <c r="J6929">
        <f>IF($A6929="",0,IF(AND(OR('Cuadro-de-mando'!$B$4="(Todas)",'Cuadro-de-mando'!$B$4=$A6929),OR('Cuadro-de-mando'!$E$4="(Todas)",'Cuadro-de-mando'!$E$4=$B6929),OR('Cuadro-de-mando'!$H$4="(Todas)",'Cuadro-de-mando'!$H$4=$C6929),OR('Cuadro-de-mando'!$K$4="(Todas)",'Cuadro-de-mando'!$K$4=$E6929),OR('Cuadro-de-mando'!$N$4="(Todos)",'Cuadro-de-mando'!$N$4=$F6929)),1,0))</f>
        <v>1</v>
      </c>
    </row>
    <row r="6930" spans="1:10" x14ac:dyDescent="0.25">
      <c r="A6930" t="str">
        <f>IF(Tienda_3!$A2130="","","Tienda 3")</f>
        <v>Tienda 3</v>
      </c>
      <c r="B6930" t="str">
        <f>IF($A6930="","",Tienda_3!B2130)</f>
        <v>Muebles</v>
      </c>
      <c r="C6930" t="str">
        <f>IF($A6930="","",Tienda_3!G2130)</f>
        <v>Bogotá</v>
      </c>
      <c r="D6930" t="str">
        <f>IF($A6930="","",Tienda_3!F2130)</f>
        <v>Blanca Ramirez</v>
      </c>
      <c r="E6930" t="str">
        <f>IF($A6930="","",Tienda_3!I2130)</f>
        <v>Tarjeta de crédito</v>
      </c>
      <c r="F6930">
        <f>IF($A6930="","",VALUE(RIGHT(Tienda_3!E2130,4)))</f>
        <v>2021</v>
      </c>
      <c r="G6930">
        <f>IF($A6930="","",Tienda_3!C2130)</f>
        <v>319600</v>
      </c>
      <c r="H6930">
        <f>IF($A6930="","",Tienda_3!D2130)</f>
        <v>21700</v>
      </c>
      <c r="I6930">
        <f>IF($A6930="","",Tienda_3!H2130)</f>
        <v>4</v>
      </c>
      <c r="J6930">
        <f>IF($A6930="",0,IF(AND(OR('Cuadro-de-mando'!$B$4="(Todas)",'Cuadro-de-mando'!$B$4=$A6930),OR('Cuadro-de-mando'!$E$4="(Todas)",'Cuadro-de-mando'!$E$4=$B6930),OR('Cuadro-de-mando'!$H$4="(Todas)",'Cuadro-de-mando'!$H$4=$C6930),OR('Cuadro-de-mando'!$K$4="(Todas)",'Cuadro-de-mando'!$K$4=$E6930),OR('Cuadro-de-mando'!$N$4="(Todos)",'Cuadro-de-mando'!$N$4=$F6930)),1,0))</f>
        <v>1</v>
      </c>
    </row>
    <row r="6931" spans="1:10" x14ac:dyDescent="0.25">
      <c r="A6931" t="str">
        <f>IF(Tienda_3!$A2131="","","Tienda 3")</f>
        <v>Tienda 3</v>
      </c>
      <c r="B6931" t="str">
        <f>IF($A6931="","",Tienda_3!B2131)</f>
        <v>Libros</v>
      </c>
      <c r="C6931" t="str">
        <f>IF($A6931="","",Tienda_3!G2131)</f>
        <v>Cali</v>
      </c>
      <c r="D6931" t="str">
        <f>IF($A6931="","",Tienda_3!F2131)</f>
        <v>Beatriz Morales</v>
      </c>
      <c r="E6931" t="str">
        <f>IF($A6931="","",Tienda_3!I2131)</f>
        <v>Tarjeta de crédito</v>
      </c>
      <c r="F6931">
        <f>IF($A6931="","",VALUE(RIGHT(Tienda_3!E2131,4)))</f>
        <v>2021</v>
      </c>
      <c r="G6931">
        <f>IF($A6931="","",Tienda_3!C2131)</f>
        <v>44000</v>
      </c>
      <c r="H6931">
        <f>IF($A6931="","",Tienda_3!D2131)</f>
        <v>3000</v>
      </c>
      <c r="I6931">
        <f>IF($A6931="","",Tienda_3!H2131)</f>
        <v>4</v>
      </c>
      <c r="J6931">
        <f>IF($A6931="",0,IF(AND(OR('Cuadro-de-mando'!$B$4="(Todas)",'Cuadro-de-mando'!$B$4=$A6931),OR('Cuadro-de-mando'!$E$4="(Todas)",'Cuadro-de-mando'!$E$4=$B6931),OR('Cuadro-de-mando'!$H$4="(Todas)",'Cuadro-de-mando'!$H$4=$C6931),OR('Cuadro-de-mando'!$K$4="(Todas)",'Cuadro-de-mando'!$K$4=$E6931),OR('Cuadro-de-mando'!$N$4="(Todos)",'Cuadro-de-mando'!$N$4=$F6931)),1,0))</f>
        <v>1</v>
      </c>
    </row>
    <row r="6932" spans="1:10" x14ac:dyDescent="0.25">
      <c r="A6932" t="str">
        <f>IF(Tienda_3!$A2132="","","Tienda 3")</f>
        <v>Tienda 3</v>
      </c>
      <c r="B6932" t="str">
        <f>IF($A6932="","",Tienda_3!B2132)</f>
        <v>Electrónicos</v>
      </c>
      <c r="C6932" t="str">
        <f>IF($A6932="","",Tienda_3!G2132)</f>
        <v>Medellín</v>
      </c>
      <c r="D6932" t="str">
        <f>IF($A6932="","",Tienda_3!F2132)</f>
        <v>Ángel Rodriguez</v>
      </c>
      <c r="E6932" t="str">
        <f>IF($A6932="","",Tienda_3!I2132)</f>
        <v>Tarjeta de crédito</v>
      </c>
      <c r="F6932">
        <f>IF($A6932="","",VALUE(RIGHT(Tienda_3!E2132,4)))</f>
        <v>2022</v>
      </c>
      <c r="G6932">
        <f>IF($A6932="","",Tienda_3!C2132)</f>
        <v>210200</v>
      </c>
      <c r="H6932">
        <f>IF($A6932="","",Tienda_3!D2132)</f>
        <v>9400</v>
      </c>
      <c r="I6932">
        <f>IF($A6932="","",Tienda_3!H2132)</f>
        <v>4</v>
      </c>
      <c r="J6932">
        <f>IF($A6932="",0,IF(AND(OR('Cuadro-de-mando'!$B$4="(Todas)",'Cuadro-de-mando'!$B$4=$A6932),OR('Cuadro-de-mando'!$E$4="(Todas)",'Cuadro-de-mando'!$E$4=$B6932),OR('Cuadro-de-mando'!$H$4="(Todas)",'Cuadro-de-mando'!$H$4=$C6932),OR('Cuadro-de-mando'!$K$4="(Todas)",'Cuadro-de-mando'!$K$4=$E6932),OR('Cuadro-de-mando'!$N$4="(Todos)",'Cuadro-de-mando'!$N$4=$F6932)),1,0))</f>
        <v>1</v>
      </c>
    </row>
    <row r="6933" spans="1:10" x14ac:dyDescent="0.25">
      <c r="A6933" t="str">
        <f>IF(Tienda_3!$A2133="","","Tienda 3")</f>
        <v>Tienda 3</v>
      </c>
      <c r="B6933" t="str">
        <f>IF($A6933="","",Tienda_3!B2133)</f>
        <v>Muebles</v>
      </c>
      <c r="C6933" t="str">
        <f>IF($A6933="","",Tienda_3!G2133)</f>
        <v>Bogotá</v>
      </c>
      <c r="D6933" t="str">
        <f>IF($A6933="","",Tienda_3!F2133)</f>
        <v>Lucas Olivera</v>
      </c>
      <c r="E6933" t="str">
        <f>IF($A6933="","",Tienda_3!I2133)</f>
        <v>Nequi</v>
      </c>
      <c r="F6933">
        <f>IF($A6933="","",VALUE(RIGHT(Tienda_3!E2133,4)))</f>
        <v>2022</v>
      </c>
      <c r="G6933">
        <f>IF($A6933="","",Tienda_3!C2133)</f>
        <v>450800</v>
      </c>
      <c r="H6933">
        <f>IF($A6933="","",Tienda_3!D2133)</f>
        <v>25100</v>
      </c>
      <c r="I6933">
        <f>IF($A6933="","",Tienda_3!H2133)</f>
        <v>5</v>
      </c>
      <c r="J6933">
        <f>IF($A6933="",0,IF(AND(OR('Cuadro-de-mando'!$B$4="(Todas)",'Cuadro-de-mando'!$B$4=$A6933),OR('Cuadro-de-mando'!$E$4="(Todas)",'Cuadro-de-mando'!$E$4=$B6933),OR('Cuadro-de-mando'!$H$4="(Todas)",'Cuadro-de-mando'!$H$4=$C6933),OR('Cuadro-de-mando'!$K$4="(Todas)",'Cuadro-de-mando'!$K$4=$E6933),OR('Cuadro-de-mando'!$N$4="(Todos)",'Cuadro-de-mando'!$N$4=$F6933)),1,0))</f>
        <v>1</v>
      </c>
    </row>
    <row r="6934" spans="1:10" x14ac:dyDescent="0.25">
      <c r="A6934" t="str">
        <f>IF(Tienda_3!$A2134="","","Tienda 3")</f>
        <v>Tienda 3</v>
      </c>
      <c r="B6934" t="str">
        <f>IF($A6934="","",Tienda_3!B2134)</f>
        <v>Instrumentos musicales</v>
      </c>
      <c r="C6934" t="str">
        <f>IF($A6934="","",Tienda_3!G2134)</f>
        <v>Bogotá</v>
      </c>
      <c r="D6934" t="str">
        <f>IF($A6934="","",Tienda_3!F2134)</f>
        <v>Pedro Gomez</v>
      </c>
      <c r="E6934" t="str">
        <f>IF($A6934="","",Tienda_3!I2134)</f>
        <v>Cupón</v>
      </c>
      <c r="F6934">
        <f>IF($A6934="","",VALUE(RIGHT(Tienda_3!E2134,4)))</f>
        <v>2022</v>
      </c>
      <c r="G6934">
        <f>IF($A6934="","",Tienda_3!C2134)</f>
        <v>933400</v>
      </c>
      <c r="H6934">
        <f>IF($A6934="","",Tienda_3!D2134)</f>
        <v>50200</v>
      </c>
      <c r="I6934">
        <f>IF($A6934="","",Tienda_3!H2134)</f>
        <v>5</v>
      </c>
      <c r="J6934">
        <f>IF($A6934="",0,IF(AND(OR('Cuadro-de-mando'!$B$4="(Todas)",'Cuadro-de-mando'!$B$4=$A6934),OR('Cuadro-de-mando'!$E$4="(Todas)",'Cuadro-de-mando'!$E$4=$B6934),OR('Cuadro-de-mando'!$H$4="(Todas)",'Cuadro-de-mando'!$H$4=$C6934),OR('Cuadro-de-mando'!$K$4="(Todas)",'Cuadro-de-mando'!$K$4=$E6934),OR('Cuadro-de-mando'!$N$4="(Todos)",'Cuadro-de-mando'!$N$4=$F6934)),1,0))</f>
        <v>1</v>
      </c>
    </row>
    <row r="6935" spans="1:10" x14ac:dyDescent="0.25">
      <c r="A6935" t="str">
        <f>IF(Tienda_3!$A2135="","","Tienda 3")</f>
        <v>Tienda 3</v>
      </c>
      <c r="B6935" t="str">
        <f>IF($A6935="","",Tienda_3!B2135)</f>
        <v>Instrumentos musicales</v>
      </c>
      <c r="C6935" t="str">
        <f>IF($A6935="","",Tienda_3!G2135)</f>
        <v>Medellín</v>
      </c>
      <c r="D6935" t="str">
        <f>IF($A6935="","",Tienda_3!F2135)</f>
        <v>Blanca Ramirez</v>
      </c>
      <c r="E6935" t="str">
        <f>IF($A6935="","",Tienda_3!I2135)</f>
        <v>Tarjeta de crédito</v>
      </c>
      <c r="F6935">
        <f>IF($A6935="","",VALUE(RIGHT(Tienda_3!E2135,4)))</f>
        <v>2020</v>
      </c>
      <c r="G6935">
        <f>IF($A6935="","",Tienda_3!C2135)</f>
        <v>356500</v>
      </c>
      <c r="H6935">
        <f>IF($A6935="","",Tienda_3!D2135)</f>
        <v>17200</v>
      </c>
      <c r="I6935">
        <f>IF($A6935="","",Tienda_3!H2135)</f>
        <v>5</v>
      </c>
      <c r="J6935">
        <f>IF($A6935="",0,IF(AND(OR('Cuadro-de-mando'!$B$4="(Todas)",'Cuadro-de-mando'!$B$4=$A6935),OR('Cuadro-de-mando'!$E$4="(Todas)",'Cuadro-de-mando'!$E$4=$B6935),OR('Cuadro-de-mando'!$H$4="(Todas)",'Cuadro-de-mando'!$H$4=$C6935),OR('Cuadro-de-mando'!$K$4="(Todas)",'Cuadro-de-mando'!$K$4=$E6935),OR('Cuadro-de-mando'!$N$4="(Todos)",'Cuadro-de-mando'!$N$4=$F6935)),1,0))</f>
        <v>1</v>
      </c>
    </row>
    <row r="6936" spans="1:10" x14ac:dyDescent="0.25">
      <c r="A6936" t="str">
        <f>IF(Tienda_3!$A2136="","","Tienda 3")</f>
        <v>Tienda 3</v>
      </c>
      <c r="B6936" t="str">
        <f>IF($A6936="","",Tienda_3!B2136)</f>
        <v>Juguetes</v>
      </c>
      <c r="C6936" t="str">
        <f>IF($A6936="","",Tienda_3!G2136)</f>
        <v>Cali</v>
      </c>
      <c r="D6936" t="str">
        <f>IF($A6936="","",Tienda_3!F2136)</f>
        <v>Lucas Olivera</v>
      </c>
      <c r="E6936" t="str">
        <f>IF($A6936="","",Tienda_3!I2136)</f>
        <v>Tarjeta de crédito</v>
      </c>
      <c r="F6936">
        <f>IF($A6936="","",VALUE(RIGHT(Tienda_3!E2136,4)))</f>
        <v>2020</v>
      </c>
      <c r="G6936">
        <f>IF($A6936="","",Tienda_3!C2136)</f>
        <v>238900</v>
      </c>
      <c r="H6936">
        <f>IF($A6936="","",Tienda_3!D2136)</f>
        <v>12900</v>
      </c>
      <c r="I6936">
        <f>IF($A6936="","",Tienda_3!H2136)</f>
        <v>1</v>
      </c>
      <c r="J6936">
        <f>IF($A6936="",0,IF(AND(OR('Cuadro-de-mando'!$B$4="(Todas)",'Cuadro-de-mando'!$B$4=$A6936),OR('Cuadro-de-mando'!$E$4="(Todas)",'Cuadro-de-mando'!$E$4=$B6936),OR('Cuadro-de-mando'!$H$4="(Todas)",'Cuadro-de-mando'!$H$4=$C6936),OR('Cuadro-de-mando'!$K$4="(Todas)",'Cuadro-de-mando'!$K$4=$E6936),OR('Cuadro-de-mando'!$N$4="(Todos)",'Cuadro-de-mando'!$N$4=$F6936)),1,0))</f>
        <v>1</v>
      </c>
    </row>
    <row r="6937" spans="1:10" x14ac:dyDescent="0.25">
      <c r="A6937" t="str">
        <f>IF(Tienda_3!$A2137="","","Tienda 3")</f>
        <v>Tienda 3</v>
      </c>
      <c r="B6937" t="str">
        <f>IF($A6937="","",Tienda_3!B2137)</f>
        <v>Muebles</v>
      </c>
      <c r="C6937" t="str">
        <f>IF($A6937="","",Tienda_3!G2137)</f>
        <v>Medellín</v>
      </c>
      <c r="D6937" t="str">
        <f>IF($A6937="","",Tienda_3!F2137)</f>
        <v>Izabela de León</v>
      </c>
      <c r="E6937" t="str">
        <f>IF($A6937="","",Tienda_3!I2137)</f>
        <v>Tarjeta de crédito</v>
      </c>
      <c r="F6937">
        <f>IF($A6937="","",VALUE(RIGHT(Tienda_3!E2137,4)))</f>
        <v>2022</v>
      </c>
      <c r="G6937">
        <f>IF($A6937="","",Tienda_3!C2137)</f>
        <v>492100</v>
      </c>
      <c r="H6937">
        <f>IF($A6937="","",Tienda_3!D2137)</f>
        <v>34900</v>
      </c>
      <c r="I6937">
        <f>IF($A6937="","",Tienda_3!H2137)</f>
        <v>5</v>
      </c>
      <c r="J6937">
        <f>IF($A6937="",0,IF(AND(OR('Cuadro-de-mando'!$B$4="(Todas)",'Cuadro-de-mando'!$B$4=$A6937),OR('Cuadro-de-mando'!$E$4="(Todas)",'Cuadro-de-mando'!$E$4=$B6937),OR('Cuadro-de-mando'!$H$4="(Todas)",'Cuadro-de-mando'!$H$4=$C6937),OR('Cuadro-de-mando'!$K$4="(Todas)",'Cuadro-de-mando'!$K$4=$E6937),OR('Cuadro-de-mando'!$N$4="(Todos)",'Cuadro-de-mando'!$N$4=$F6937)),1,0))</f>
        <v>1</v>
      </c>
    </row>
    <row r="6938" spans="1:10" x14ac:dyDescent="0.25">
      <c r="A6938" t="str">
        <f>IF(Tienda_3!$A2138="","","Tienda 3")</f>
        <v>Tienda 3</v>
      </c>
      <c r="B6938" t="str">
        <f>IF($A6938="","",Tienda_3!B2138)</f>
        <v>Instrumentos musicales</v>
      </c>
      <c r="C6938" t="str">
        <f>IF($A6938="","",Tienda_3!G2138)</f>
        <v>Medellín</v>
      </c>
      <c r="D6938" t="str">
        <f>IF($A6938="","",Tienda_3!F2138)</f>
        <v>Izabela de León</v>
      </c>
      <c r="E6938" t="str">
        <f>IF($A6938="","",Tienda_3!I2138)</f>
        <v>Tarjeta de crédito</v>
      </c>
      <c r="F6938">
        <f>IF($A6938="","",VALUE(RIGHT(Tienda_3!E2138,4)))</f>
        <v>2022</v>
      </c>
      <c r="G6938">
        <f>IF($A6938="","",Tienda_3!C2138)</f>
        <v>55200</v>
      </c>
      <c r="H6938">
        <f>IF($A6938="","",Tienda_3!D2138)</f>
        <v>3300</v>
      </c>
      <c r="I6938">
        <f>IF($A6938="","",Tienda_3!H2138)</f>
        <v>2</v>
      </c>
      <c r="J6938">
        <f>IF($A6938="",0,IF(AND(OR('Cuadro-de-mando'!$B$4="(Todas)",'Cuadro-de-mando'!$B$4=$A6938),OR('Cuadro-de-mando'!$E$4="(Todas)",'Cuadro-de-mando'!$E$4=$B6938),OR('Cuadro-de-mando'!$H$4="(Todas)",'Cuadro-de-mando'!$H$4=$C6938),OR('Cuadro-de-mando'!$K$4="(Todas)",'Cuadro-de-mando'!$K$4=$E6938),OR('Cuadro-de-mando'!$N$4="(Todos)",'Cuadro-de-mando'!$N$4=$F6938)),1,0))</f>
        <v>1</v>
      </c>
    </row>
    <row r="6939" spans="1:10" x14ac:dyDescent="0.25">
      <c r="A6939" t="str">
        <f>IF(Tienda_3!$A2139="","","Tienda 3")</f>
        <v>Tienda 3</v>
      </c>
      <c r="B6939" t="str">
        <f>IF($A6939="","",Tienda_3!B2139)</f>
        <v>Muebles</v>
      </c>
      <c r="C6939" t="str">
        <f>IF($A6939="","",Tienda_3!G2139)</f>
        <v>Medellín</v>
      </c>
      <c r="D6939" t="str">
        <f>IF($A6939="","",Tienda_3!F2139)</f>
        <v>Santiago Silva</v>
      </c>
      <c r="E6939" t="str">
        <f>IF($A6939="","",Tienda_3!I2139)</f>
        <v>Tarjeta de crédito</v>
      </c>
      <c r="F6939">
        <f>IF($A6939="","",VALUE(RIGHT(Tienda_3!E2139,4)))</f>
        <v>2020</v>
      </c>
      <c r="G6939">
        <f>IF($A6939="","",Tienda_3!C2139)</f>
        <v>496000</v>
      </c>
      <c r="H6939">
        <f>IF($A6939="","",Tienda_3!D2139)</f>
        <v>24600</v>
      </c>
      <c r="I6939">
        <f>IF($A6939="","",Tienda_3!H2139)</f>
        <v>5</v>
      </c>
      <c r="J6939">
        <f>IF($A6939="",0,IF(AND(OR('Cuadro-de-mando'!$B$4="(Todas)",'Cuadro-de-mando'!$B$4=$A6939),OR('Cuadro-de-mando'!$E$4="(Todas)",'Cuadro-de-mando'!$E$4=$B6939),OR('Cuadro-de-mando'!$H$4="(Todas)",'Cuadro-de-mando'!$H$4=$C6939),OR('Cuadro-de-mando'!$K$4="(Todas)",'Cuadro-de-mando'!$K$4=$E6939),OR('Cuadro-de-mando'!$N$4="(Todos)",'Cuadro-de-mando'!$N$4=$F6939)),1,0))</f>
        <v>1</v>
      </c>
    </row>
    <row r="6940" spans="1:10" x14ac:dyDescent="0.25">
      <c r="A6940" t="str">
        <f>IF(Tienda_3!$A2140="","","Tienda 3")</f>
        <v>Tienda 3</v>
      </c>
      <c r="B6940" t="str">
        <f>IF($A6940="","",Tienda_3!B2140)</f>
        <v>Instrumentos musicales</v>
      </c>
      <c r="C6940" t="str">
        <f>IF($A6940="","",Tienda_3!G2140)</f>
        <v>Bogotá</v>
      </c>
      <c r="D6940" t="str">
        <f>IF($A6940="","",Tienda_3!F2140)</f>
        <v>Felipe Santos</v>
      </c>
      <c r="E6940" t="str">
        <f>IF($A6940="","",Tienda_3!I2140)</f>
        <v>Tarjeta de crédito</v>
      </c>
      <c r="F6940">
        <f>IF($A6940="","",VALUE(RIGHT(Tienda_3!E2140,4)))</f>
        <v>2021</v>
      </c>
      <c r="G6940">
        <f>IF($A6940="","",Tienda_3!C2140)</f>
        <v>198100</v>
      </c>
      <c r="H6940">
        <f>IF($A6940="","",Tienda_3!D2140)</f>
        <v>10900</v>
      </c>
      <c r="I6940">
        <f>IF($A6940="","",Tienda_3!H2140)</f>
        <v>5</v>
      </c>
      <c r="J6940">
        <f>IF($A6940="",0,IF(AND(OR('Cuadro-de-mando'!$B$4="(Todas)",'Cuadro-de-mando'!$B$4=$A6940),OR('Cuadro-de-mando'!$E$4="(Todas)",'Cuadro-de-mando'!$E$4=$B6940),OR('Cuadro-de-mando'!$H$4="(Todas)",'Cuadro-de-mando'!$H$4=$C6940),OR('Cuadro-de-mando'!$K$4="(Todas)",'Cuadro-de-mando'!$K$4=$E6940),OR('Cuadro-de-mando'!$N$4="(Todos)",'Cuadro-de-mando'!$N$4=$F6940)),1,0))</f>
        <v>1</v>
      </c>
    </row>
    <row r="6941" spans="1:10" x14ac:dyDescent="0.25">
      <c r="A6941" t="str">
        <f>IF(Tienda_3!$A2141="","","Tienda 3")</f>
        <v>Tienda 3</v>
      </c>
      <c r="B6941" t="str">
        <f>IF($A6941="","",Tienda_3!B2141)</f>
        <v>Electrónicos</v>
      </c>
      <c r="C6941" t="str">
        <f>IF($A6941="","",Tienda_3!G2141)</f>
        <v>Bogotá</v>
      </c>
      <c r="D6941" t="str">
        <f>IF($A6941="","",Tienda_3!F2141)</f>
        <v>Camila Rivera</v>
      </c>
      <c r="E6941" t="str">
        <f>IF($A6941="","",Tienda_3!I2141)</f>
        <v>Tarjeta de crédito</v>
      </c>
      <c r="F6941">
        <f>IF($A6941="","",VALUE(RIGHT(Tienda_3!E2141,4)))</f>
        <v>2022</v>
      </c>
      <c r="G6941">
        <f>IF($A6941="","",Tienda_3!C2141)</f>
        <v>1526600</v>
      </c>
      <c r="H6941">
        <f>IF($A6941="","",Tienda_3!D2141)</f>
        <v>81500</v>
      </c>
      <c r="I6941">
        <f>IF($A6941="","",Tienda_3!H2141)</f>
        <v>1</v>
      </c>
      <c r="J6941">
        <f>IF($A6941="",0,IF(AND(OR('Cuadro-de-mando'!$B$4="(Todas)",'Cuadro-de-mando'!$B$4=$A6941),OR('Cuadro-de-mando'!$E$4="(Todas)",'Cuadro-de-mando'!$E$4=$B6941),OR('Cuadro-de-mando'!$H$4="(Todas)",'Cuadro-de-mando'!$H$4=$C6941),OR('Cuadro-de-mando'!$K$4="(Todas)",'Cuadro-de-mando'!$K$4=$E6941),OR('Cuadro-de-mando'!$N$4="(Todos)",'Cuadro-de-mando'!$N$4=$F6941)),1,0))</f>
        <v>1</v>
      </c>
    </row>
    <row r="6942" spans="1:10" x14ac:dyDescent="0.25">
      <c r="A6942" t="str">
        <f>IF(Tienda_3!$A2142="","","Tienda 3")</f>
        <v>Tienda 3</v>
      </c>
      <c r="B6942" t="str">
        <f>IF($A6942="","",Tienda_3!B2142)</f>
        <v>Electrónicos</v>
      </c>
      <c r="C6942" t="str">
        <f>IF($A6942="","",Tienda_3!G2142)</f>
        <v>Bogotá</v>
      </c>
      <c r="D6942" t="str">
        <f>IF($A6942="","",Tienda_3!F2142)</f>
        <v>Camila Rivera</v>
      </c>
      <c r="E6942" t="str">
        <f>IF($A6942="","",Tienda_3!I2142)</f>
        <v>Nequi</v>
      </c>
      <c r="F6942">
        <f>IF($A6942="","",VALUE(RIGHT(Tienda_3!E2142,4)))</f>
        <v>2022</v>
      </c>
      <c r="G6942">
        <f>IF($A6942="","",Tienda_3!C2142)</f>
        <v>201800</v>
      </c>
      <c r="H6942">
        <f>IF($A6942="","",Tienda_3!D2142)</f>
        <v>8900</v>
      </c>
      <c r="I6942">
        <f>IF($A6942="","",Tienda_3!H2142)</f>
        <v>5</v>
      </c>
      <c r="J6942">
        <f>IF($A6942="",0,IF(AND(OR('Cuadro-de-mando'!$B$4="(Todas)",'Cuadro-de-mando'!$B$4=$A6942),OR('Cuadro-de-mando'!$E$4="(Todas)",'Cuadro-de-mando'!$E$4=$B6942),OR('Cuadro-de-mando'!$H$4="(Todas)",'Cuadro-de-mando'!$H$4=$C6942),OR('Cuadro-de-mando'!$K$4="(Todas)",'Cuadro-de-mando'!$K$4=$E6942),OR('Cuadro-de-mando'!$N$4="(Todos)",'Cuadro-de-mando'!$N$4=$F6942)),1,0))</f>
        <v>1</v>
      </c>
    </row>
    <row r="6943" spans="1:10" x14ac:dyDescent="0.25">
      <c r="A6943" t="str">
        <f>IF(Tienda_3!$A2143="","","Tienda 3")</f>
        <v>Tienda 3</v>
      </c>
      <c r="B6943" t="str">
        <f>IF($A6943="","",Tienda_3!B2143)</f>
        <v>Artículos para el hogar</v>
      </c>
      <c r="C6943" t="str">
        <f>IF($A6943="","",Tienda_3!G2143)</f>
        <v>Pereira</v>
      </c>
      <c r="D6943" t="str">
        <f>IF($A6943="","",Tienda_3!F2143)</f>
        <v>Blanca Ramirez</v>
      </c>
      <c r="E6943" t="str">
        <f>IF($A6943="","",Tienda_3!I2143)</f>
        <v>Tarjeta de crédito</v>
      </c>
      <c r="F6943">
        <f>IF($A6943="","",VALUE(RIGHT(Tienda_3!E2143,4)))</f>
        <v>2021</v>
      </c>
      <c r="G6943">
        <f>IF($A6943="","",Tienda_3!C2143)</f>
        <v>64600</v>
      </c>
      <c r="H6943">
        <f>IF($A6943="","",Tienda_3!D2143)</f>
        <v>3700</v>
      </c>
      <c r="I6943">
        <f>IF($A6943="","",Tienda_3!H2143)</f>
        <v>5</v>
      </c>
      <c r="J6943">
        <f>IF($A6943="",0,IF(AND(OR('Cuadro-de-mando'!$B$4="(Todas)",'Cuadro-de-mando'!$B$4=$A6943),OR('Cuadro-de-mando'!$E$4="(Todas)",'Cuadro-de-mando'!$E$4=$B6943),OR('Cuadro-de-mando'!$H$4="(Todas)",'Cuadro-de-mando'!$H$4=$C6943),OR('Cuadro-de-mando'!$K$4="(Todas)",'Cuadro-de-mando'!$K$4=$E6943),OR('Cuadro-de-mando'!$N$4="(Todos)",'Cuadro-de-mando'!$N$4=$F6943)),1,0))</f>
        <v>1</v>
      </c>
    </row>
    <row r="6944" spans="1:10" x14ac:dyDescent="0.25">
      <c r="A6944" t="str">
        <f>IF(Tienda_3!$A2144="","","Tienda 3")</f>
        <v>Tienda 3</v>
      </c>
      <c r="B6944" t="str">
        <f>IF($A6944="","",Tienda_3!B2144)</f>
        <v>Deportes y diversión</v>
      </c>
      <c r="C6944" t="str">
        <f>IF($A6944="","",Tienda_3!G2144)</f>
        <v>Medellín</v>
      </c>
      <c r="D6944" t="str">
        <f>IF($A6944="","",Tienda_3!F2144)</f>
        <v>Lucas Olivera</v>
      </c>
      <c r="E6944" t="str">
        <f>IF($A6944="","",Tienda_3!I2144)</f>
        <v>Tarjeta de crédito</v>
      </c>
      <c r="F6944">
        <f>IF($A6944="","",VALUE(RIGHT(Tienda_3!E2144,4)))</f>
        <v>2021</v>
      </c>
      <c r="G6944">
        <f>IF($A6944="","",Tienda_3!C2144)</f>
        <v>108300</v>
      </c>
      <c r="H6944">
        <f>IF($A6944="","",Tienda_3!D2144)</f>
        <v>6000</v>
      </c>
      <c r="I6944">
        <f>IF($A6944="","",Tienda_3!H2144)</f>
        <v>3</v>
      </c>
      <c r="J6944">
        <f>IF($A6944="",0,IF(AND(OR('Cuadro-de-mando'!$B$4="(Todas)",'Cuadro-de-mando'!$B$4=$A6944),OR('Cuadro-de-mando'!$E$4="(Todas)",'Cuadro-de-mando'!$E$4=$B6944),OR('Cuadro-de-mando'!$H$4="(Todas)",'Cuadro-de-mando'!$H$4=$C6944),OR('Cuadro-de-mando'!$K$4="(Todas)",'Cuadro-de-mando'!$K$4=$E6944),OR('Cuadro-de-mando'!$N$4="(Todos)",'Cuadro-de-mando'!$N$4=$F6944)),1,0))</f>
        <v>1</v>
      </c>
    </row>
    <row r="6945" spans="1:10" x14ac:dyDescent="0.25">
      <c r="A6945" t="str">
        <f>IF(Tienda_3!$A2145="","","Tienda 3")</f>
        <v>Tienda 3</v>
      </c>
      <c r="B6945" t="str">
        <f>IF($A6945="","",Tienda_3!B2145)</f>
        <v>Electrónicos</v>
      </c>
      <c r="C6945" t="str">
        <f>IF($A6945="","",Tienda_3!G2145)</f>
        <v>Medellín</v>
      </c>
      <c r="D6945" t="str">
        <f>IF($A6945="","",Tienda_3!F2145)</f>
        <v>Juliana Costa</v>
      </c>
      <c r="E6945" t="str">
        <f>IF($A6945="","",Tienda_3!I2145)</f>
        <v>Nequi</v>
      </c>
      <c r="F6945">
        <f>IF($A6945="","",VALUE(RIGHT(Tienda_3!E2145,4)))</f>
        <v>2020</v>
      </c>
      <c r="G6945">
        <f>IF($A6945="","",Tienda_3!C2145)</f>
        <v>927900</v>
      </c>
      <c r="H6945">
        <f>IF($A6945="","",Tienda_3!D2145)</f>
        <v>49600</v>
      </c>
      <c r="I6945">
        <f>IF($A6945="","",Tienda_3!H2145)</f>
        <v>2</v>
      </c>
      <c r="J6945">
        <f>IF($A6945="",0,IF(AND(OR('Cuadro-de-mando'!$B$4="(Todas)",'Cuadro-de-mando'!$B$4=$A6945),OR('Cuadro-de-mando'!$E$4="(Todas)",'Cuadro-de-mando'!$E$4=$B6945),OR('Cuadro-de-mando'!$H$4="(Todas)",'Cuadro-de-mando'!$H$4=$C6945),OR('Cuadro-de-mando'!$K$4="(Todas)",'Cuadro-de-mando'!$K$4=$E6945),OR('Cuadro-de-mando'!$N$4="(Todos)",'Cuadro-de-mando'!$N$4=$F6945)),1,0))</f>
        <v>1</v>
      </c>
    </row>
    <row r="6946" spans="1:10" x14ac:dyDescent="0.25">
      <c r="A6946" t="str">
        <f>IF(Tienda_3!$A2146="","","Tienda 3")</f>
        <v>Tienda 3</v>
      </c>
      <c r="B6946" t="str">
        <f>IF($A6946="","",Tienda_3!B2146)</f>
        <v>Deportes y diversión</v>
      </c>
      <c r="C6946" t="str">
        <f>IF($A6946="","",Tienda_3!G2146)</f>
        <v>Medellín</v>
      </c>
      <c r="D6946" t="str">
        <f>IF($A6946="","",Tienda_3!F2146)</f>
        <v>Santiago Silva</v>
      </c>
      <c r="E6946" t="str">
        <f>IF($A6946="","",Tienda_3!I2146)</f>
        <v>Tarjeta de crédito</v>
      </c>
      <c r="F6946">
        <f>IF($A6946="","",VALUE(RIGHT(Tienda_3!E2146,4)))</f>
        <v>2021</v>
      </c>
      <c r="G6946">
        <f>IF($A6946="","",Tienda_3!C2146)</f>
        <v>60200</v>
      </c>
      <c r="H6946">
        <f>IF($A6946="","",Tienda_3!D2146)</f>
        <v>3600</v>
      </c>
      <c r="I6946">
        <f>IF($A6946="","",Tienda_3!H2146)</f>
        <v>5</v>
      </c>
      <c r="J6946">
        <f>IF($A6946="",0,IF(AND(OR('Cuadro-de-mando'!$B$4="(Todas)",'Cuadro-de-mando'!$B$4=$A6946),OR('Cuadro-de-mando'!$E$4="(Todas)",'Cuadro-de-mando'!$E$4=$B6946),OR('Cuadro-de-mando'!$H$4="(Todas)",'Cuadro-de-mando'!$H$4=$C6946),OR('Cuadro-de-mando'!$K$4="(Todas)",'Cuadro-de-mando'!$K$4=$E6946),OR('Cuadro-de-mando'!$N$4="(Todos)",'Cuadro-de-mando'!$N$4=$F6946)),1,0))</f>
        <v>1</v>
      </c>
    </row>
    <row r="6947" spans="1:10" x14ac:dyDescent="0.25">
      <c r="A6947" t="str">
        <f>IF(Tienda_3!$A2147="","","Tienda 3")</f>
        <v>Tienda 3</v>
      </c>
      <c r="B6947" t="str">
        <f>IF($A6947="","",Tienda_3!B2147)</f>
        <v>Juguetes</v>
      </c>
      <c r="C6947" t="str">
        <f>IF($A6947="","",Tienda_3!G2147)</f>
        <v>Bogotá</v>
      </c>
      <c r="D6947" t="str">
        <f>IF($A6947="","",Tienda_3!F2147)</f>
        <v>Rafael Acosta</v>
      </c>
      <c r="E6947" t="str">
        <f>IF($A6947="","",Tienda_3!I2147)</f>
        <v>Tarjeta de crédito</v>
      </c>
      <c r="F6947">
        <f>IF($A6947="","",VALUE(RIGHT(Tienda_3!E2147,4)))</f>
        <v>2020</v>
      </c>
      <c r="G6947">
        <f>IF($A6947="","",Tienda_3!C2147)</f>
        <v>13100</v>
      </c>
      <c r="H6947">
        <f>IF($A6947="","",Tienda_3!D2147)</f>
        <v>5400</v>
      </c>
      <c r="I6947">
        <f>IF($A6947="","",Tienda_3!H2147)</f>
        <v>5</v>
      </c>
      <c r="J6947">
        <f>IF($A6947="",0,IF(AND(OR('Cuadro-de-mando'!$B$4="(Todas)",'Cuadro-de-mando'!$B$4=$A6947),OR('Cuadro-de-mando'!$E$4="(Todas)",'Cuadro-de-mando'!$E$4=$B6947),OR('Cuadro-de-mando'!$H$4="(Todas)",'Cuadro-de-mando'!$H$4=$C6947),OR('Cuadro-de-mando'!$K$4="(Todas)",'Cuadro-de-mando'!$K$4=$E6947),OR('Cuadro-de-mando'!$N$4="(Todos)",'Cuadro-de-mando'!$N$4=$F6947)),1,0))</f>
        <v>1</v>
      </c>
    </row>
    <row r="6948" spans="1:10" x14ac:dyDescent="0.25">
      <c r="A6948" t="str">
        <f>IF(Tienda_3!$A2148="","","Tienda 3")</f>
        <v>Tienda 3</v>
      </c>
      <c r="B6948" t="str">
        <f>IF($A6948="","",Tienda_3!B2148)</f>
        <v>Instrumentos musicales</v>
      </c>
      <c r="C6948" t="str">
        <f>IF($A6948="","",Tienda_3!G2148)</f>
        <v>Bogotá</v>
      </c>
      <c r="D6948" t="str">
        <f>IF($A6948="","",Tienda_3!F2148)</f>
        <v>Ángel Rodriguez</v>
      </c>
      <c r="E6948" t="str">
        <f>IF($A6948="","",Tienda_3!I2148)</f>
        <v>Tarjeta de crédito</v>
      </c>
      <c r="F6948">
        <f>IF($A6948="","",VALUE(RIGHT(Tienda_3!E2148,4)))</f>
        <v>2021</v>
      </c>
      <c r="G6948">
        <f>IF($A6948="","",Tienda_3!C2148)</f>
        <v>1002000</v>
      </c>
      <c r="H6948">
        <f>IF($A6948="","",Tienda_3!D2148)</f>
        <v>51500</v>
      </c>
      <c r="I6948">
        <f>IF($A6948="","",Tienda_3!H2148)</f>
        <v>5</v>
      </c>
      <c r="J6948">
        <f>IF($A6948="",0,IF(AND(OR('Cuadro-de-mando'!$B$4="(Todas)",'Cuadro-de-mando'!$B$4=$A6948),OR('Cuadro-de-mando'!$E$4="(Todas)",'Cuadro-de-mando'!$E$4=$B6948),OR('Cuadro-de-mando'!$H$4="(Todas)",'Cuadro-de-mando'!$H$4=$C6948),OR('Cuadro-de-mando'!$K$4="(Todas)",'Cuadro-de-mando'!$K$4=$E6948),OR('Cuadro-de-mando'!$N$4="(Todos)",'Cuadro-de-mando'!$N$4=$F6948)),1,0))</f>
        <v>1</v>
      </c>
    </row>
    <row r="6949" spans="1:10" x14ac:dyDescent="0.25">
      <c r="A6949" t="str">
        <f>IF(Tienda_3!$A2149="","","Tienda 3")</f>
        <v>Tienda 3</v>
      </c>
      <c r="B6949" t="str">
        <f>IF($A6949="","",Tienda_3!B2149)</f>
        <v>Juguetes</v>
      </c>
      <c r="C6949" t="str">
        <f>IF($A6949="","",Tienda_3!G2149)</f>
        <v>Cali</v>
      </c>
      <c r="D6949" t="str">
        <f>IF($A6949="","",Tienda_3!F2149)</f>
        <v>Mariana Herrera</v>
      </c>
      <c r="E6949" t="str">
        <f>IF($A6949="","",Tienda_3!I2149)</f>
        <v>Tarjeta de crédito</v>
      </c>
      <c r="F6949">
        <f>IF($A6949="","",VALUE(RIGHT(Tienda_3!E2149,4)))</f>
        <v>2023</v>
      </c>
      <c r="G6949">
        <f>IF($A6949="","",Tienda_3!C2149)</f>
        <v>21800</v>
      </c>
      <c r="H6949">
        <f>IF($A6949="","",Tienda_3!D2149)</f>
        <v>1400</v>
      </c>
      <c r="I6949">
        <f>IF($A6949="","",Tienda_3!H2149)</f>
        <v>2</v>
      </c>
      <c r="J6949">
        <f>IF($A6949="",0,IF(AND(OR('Cuadro-de-mando'!$B$4="(Todas)",'Cuadro-de-mando'!$B$4=$A6949),OR('Cuadro-de-mando'!$E$4="(Todas)",'Cuadro-de-mando'!$E$4=$B6949),OR('Cuadro-de-mando'!$H$4="(Todas)",'Cuadro-de-mando'!$H$4=$C6949),OR('Cuadro-de-mando'!$K$4="(Todas)",'Cuadro-de-mando'!$K$4=$E6949),OR('Cuadro-de-mando'!$N$4="(Todos)",'Cuadro-de-mando'!$N$4=$F6949)),1,0))</f>
        <v>1</v>
      </c>
    </row>
    <row r="6950" spans="1:10" x14ac:dyDescent="0.25">
      <c r="A6950" t="str">
        <f>IF(Tienda_3!$A2150="","","Tienda 3")</f>
        <v>Tienda 3</v>
      </c>
      <c r="B6950" t="str">
        <f>IF($A6950="","",Tienda_3!B2150)</f>
        <v>Muebles</v>
      </c>
      <c r="C6950" t="str">
        <f>IF($A6950="","",Tienda_3!G2150)</f>
        <v>Bogotá</v>
      </c>
      <c r="D6950" t="str">
        <f>IF($A6950="","",Tienda_3!F2150)</f>
        <v>Rafael Acosta</v>
      </c>
      <c r="E6950" t="str">
        <f>IF($A6950="","",Tienda_3!I2150)</f>
        <v>Nequi</v>
      </c>
      <c r="F6950">
        <f>IF($A6950="","",VALUE(RIGHT(Tienda_3!E2150,4)))</f>
        <v>2021</v>
      </c>
      <c r="G6950">
        <f>IF($A6950="","",Tienda_3!C2150)</f>
        <v>910900</v>
      </c>
      <c r="H6950">
        <f>IF($A6950="","",Tienda_3!D2150)</f>
        <v>49600</v>
      </c>
      <c r="I6950">
        <f>IF($A6950="","",Tienda_3!H2150)</f>
        <v>5</v>
      </c>
      <c r="J6950">
        <f>IF($A6950="",0,IF(AND(OR('Cuadro-de-mando'!$B$4="(Todas)",'Cuadro-de-mando'!$B$4=$A6950),OR('Cuadro-de-mando'!$E$4="(Todas)",'Cuadro-de-mando'!$E$4=$B6950),OR('Cuadro-de-mando'!$H$4="(Todas)",'Cuadro-de-mando'!$H$4=$C6950),OR('Cuadro-de-mando'!$K$4="(Todas)",'Cuadro-de-mando'!$K$4=$E6950),OR('Cuadro-de-mando'!$N$4="(Todos)",'Cuadro-de-mando'!$N$4=$F6950)),1,0))</f>
        <v>1</v>
      </c>
    </row>
    <row r="6951" spans="1:10" x14ac:dyDescent="0.25">
      <c r="A6951" t="str">
        <f>IF(Tienda_3!$A2151="","","Tienda 3")</f>
        <v>Tienda 3</v>
      </c>
      <c r="B6951" t="str">
        <f>IF($A6951="","",Tienda_3!B2151)</f>
        <v>Deportes y diversión</v>
      </c>
      <c r="C6951" t="str">
        <f>IF($A6951="","",Tienda_3!G2151)</f>
        <v>Bogotá</v>
      </c>
      <c r="D6951" t="str">
        <f>IF($A6951="","",Tienda_3!F2151)</f>
        <v>Rafael Acosta</v>
      </c>
      <c r="E6951" t="str">
        <f>IF($A6951="","",Tienda_3!I2151)</f>
        <v>Tarjeta de crédito</v>
      </c>
      <c r="F6951">
        <f>IF($A6951="","",VALUE(RIGHT(Tienda_3!E2151,4)))</f>
        <v>2021</v>
      </c>
      <c r="G6951">
        <f>IF($A6951="","",Tienda_3!C2151)</f>
        <v>36200</v>
      </c>
      <c r="H6951">
        <f>IF($A6951="","",Tienda_3!D2151)</f>
        <v>2400</v>
      </c>
      <c r="I6951">
        <f>IF($A6951="","",Tienda_3!H2151)</f>
        <v>1</v>
      </c>
      <c r="J6951">
        <f>IF($A6951="",0,IF(AND(OR('Cuadro-de-mando'!$B$4="(Todas)",'Cuadro-de-mando'!$B$4=$A6951),OR('Cuadro-de-mando'!$E$4="(Todas)",'Cuadro-de-mando'!$E$4=$B6951),OR('Cuadro-de-mando'!$H$4="(Todas)",'Cuadro-de-mando'!$H$4=$C6951),OR('Cuadro-de-mando'!$K$4="(Todas)",'Cuadro-de-mando'!$K$4=$E6951),OR('Cuadro-de-mando'!$N$4="(Todos)",'Cuadro-de-mando'!$N$4=$F6951)),1,0))</f>
        <v>1</v>
      </c>
    </row>
    <row r="6952" spans="1:10" x14ac:dyDescent="0.25">
      <c r="A6952" t="str">
        <f>IF(Tienda_3!$A2152="","","Tienda 3")</f>
        <v>Tienda 3</v>
      </c>
      <c r="B6952" t="str">
        <f>IF($A6952="","",Tienda_3!B2152)</f>
        <v>Muebles</v>
      </c>
      <c r="C6952" t="str">
        <f>IF($A6952="","",Tienda_3!G2152)</f>
        <v>Bogotá</v>
      </c>
      <c r="D6952" t="str">
        <f>IF($A6952="","",Tienda_3!F2152)</f>
        <v>Juliana Costa</v>
      </c>
      <c r="E6952" t="str">
        <f>IF($A6952="","",Tienda_3!I2152)</f>
        <v>Tarjeta de crédito</v>
      </c>
      <c r="F6952">
        <f>IF($A6952="","",VALUE(RIGHT(Tienda_3!E2152,4)))</f>
        <v>2022</v>
      </c>
      <c r="G6952">
        <f>IF($A6952="","",Tienda_3!C2152)</f>
        <v>253000</v>
      </c>
      <c r="H6952">
        <f>IF($A6952="","",Tienda_3!D2152)</f>
        <v>11700</v>
      </c>
      <c r="I6952">
        <f>IF($A6952="","",Tienda_3!H2152)</f>
        <v>5</v>
      </c>
      <c r="J6952">
        <f>IF($A6952="",0,IF(AND(OR('Cuadro-de-mando'!$B$4="(Todas)",'Cuadro-de-mando'!$B$4=$A6952),OR('Cuadro-de-mando'!$E$4="(Todas)",'Cuadro-de-mando'!$E$4=$B6952),OR('Cuadro-de-mando'!$H$4="(Todas)",'Cuadro-de-mando'!$H$4=$C6952),OR('Cuadro-de-mando'!$K$4="(Todas)",'Cuadro-de-mando'!$K$4=$E6952),OR('Cuadro-de-mando'!$N$4="(Todos)",'Cuadro-de-mando'!$N$4=$F6952)),1,0))</f>
        <v>1</v>
      </c>
    </row>
    <row r="6953" spans="1:10" x14ac:dyDescent="0.25">
      <c r="A6953" t="str">
        <f>IF(Tienda_3!$A2153="","","Tienda 3")</f>
        <v>Tienda 3</v>
      </c>
      <c r="B6953" t="str">
        <f>IF($A6953="","",Tienda_3!B2153)</f>
        <v>Artículos para el hogar</v>
      </c>
      <c r="C6953" t="str">
        <f>IF($A6953="","",Tienda_3!G2153)</f>
        <v>Bogotá</v>
      </c>
      <c r="D6953" t="str">
        <f>IF($A6953="","",Tienda_3!F2153)</f>
        <v>Santiago Silva</v>
      </c>
      <c r="E6953" t="str">
        <f>IF($A6953="","",Tienda_3!I2153)</f>
        <v>Tarjeta de crédito</v>
      </c>
      <c r="F6953">
        <f>IF($A6953="","",VALUE(RIGHT(Tienda_3!E2153,4)))</f>
        <v>2021</v>
      </c>
      <c r="G6953">
        <f>IF($A6953="","",Tienda_3!C2153)</f>
        <v>36900</v>
      </c>
      <c r="H6953">
        <f>IF($A6953="","",Tienda_3!D2153)</f>
        <v>0</v>
      </c>
      <c r="I6953">
        <f>IF($A6953="","",Tienda_3!H2153)</f>
        <v>5</v>
      </c>
      <c r="J6953">
        <f>IF($A6953="",0,IF(AND(OR('Cuadro-de-mando'!$B$4="(Todas)",'Cuadro-de-mando'!$B$4=$A6953),OR('Cuadro-de-mando'!$E$4="(Todas)",'Cuadro-de-mando'!$E$4=$B6953),OR('Cuadro-de-mando'!$H$4="(Todas)",'Cuadro-de-mando'!$H$4=$C6953),OR('Cuadro-de-mando'!$K$4="(Todas)",'Cuadro-de-mando'!$K$4=$E6953),OR('Cuadro-de-mando'!$N$4="(Todos)",'Cuadro-de-mando'!$N$4=$F6953)),1,0))</f>
        <v>1</v>
      </c>
    </row>
    <row r="6954" spans="1:10" x14ac:dyDescent="0.25">
      <c r="A6954" t="str">
        <f>IF(Tienda_3!$A2154="","","Tienda 3")</f>
        <v>Tienda 3</v>
      </c>
      <c r="B6954" t="str">
        <f>IF($A6954="","",Tienda_3!B2154)</f>
        <v>Juguetes</v>
      </c>
      <c r="C6954" t="str">
        <f>IF($A6954="","",Tienda_3!G2154)</f>
        <v>Medellín</v>
      </c>
      <c r="D6954" t="str">
        <f>IF($A6954="","",Tienda_3!F2154)</f>
        <v>Juliana Costa</v>
      </c>
      <c r="E6954" t="str">
        <f>IF($A6954="","",Tienda_3!I2154)</f>
        <v>Nequi</v>
      </c>
      <c r="F6954">
        <f>IF($A6954="","",VALUE(RIGHT(Tienda_3!E2154,4)))</f>
        <v>2022</v>
      </c>
      <c r="G6954">
        <f>IF($A6954="","",Tienda_3!C2154)</f>
        <v>42800</v>
      </c>
      <c r="H6954">
        <f>IF($A6954="","",Tienda_3!D2154)</f>
        <v>0</v>
      </c>
      <c r="I6954">
        <f>IF($A6954="","",Tienda_3!H2154)</f>
        <v>5</v>
      </c>
      <c r="J6954">
        <f>IF($A6954="",0,IF(AND(OR('Cuadro-de-mando'!$B$4="(Todas)",'Cuadro-de-mando'!$B$4=$A6954),OR('Cuadro-de-mando'!$E$4="(Todas)",'Cuadro-de-mando'!$E$4=$B6954),OR('Cuadro-de-mando'!$H$4="(Todas)",'Cuadro-de-mando'!$H$4=$C6954),OR('Cuadro-de-mando'!$K$4="(Todas)",'Cuadro-de-mando'!$K$4=$E6954),OR('Cuadro-de-mando'!$N$4="(Todos)",'Cuadro-de-mando'!$N$4=$F6954)),1,0))</f>
        <v>1</v>
      </c>
    </row>
    <row r="6955" spans="1:10" x14ac:dyDescent="0.25">
      <c r="A6955" t="str">
        <f>IF(Tienda_3!$A2155="","","Tienda 3")</f>
        <v>Tienda 3</v>
      </c>
      <c r="B6955" t="str">
        <f>IF($A6955="","",Tienda_3!B2155)</f>
        <v>Electrónicos</v>
      </c>
      <c r="C6955" t="str">
        <f>IF($A6955="","",Tienda_3!G2155)</f>
        <v>Bogotá</v>
      </c>
      <c r="D6955" t="str">
        <f>IF($A6955="","",Tienda_3!F2155)</f>
        <v>Santiago Silva</v>
      </c>
      <c r="E6955" t="str">
        <f>IF($A6955="","",Tienda_3!I2155)</f>
        <v>Tarjeta de crédito</v>
      </c>
      <c r="F6955">
        <f>IF($A6955="","",VALUE(RIGHT(Tienda_3!E2155,4)))</f>
        <v>2020</v>
      </c>
      <c r="G6955">
        <f>IF($A6955="","",Tienda_3!C2155)</f>
        <v>211400</v>
      </c>
      <c r="H6955">
        <f>IF($A6955="","",Tienda_3!D2155)</f>
        <v>9400</v>
      </c>
      <c r="I6955">
        <f>IF($A6955="","",Tienda_3!H2155)</f>
        <v>5</v>
      </c>
      <c r="J6955">
        <f>IF($A6955="",0,IF(AND(OR('Cuadro-de-mando'!$B$4="(Todas)",'Cuadro-de-mando'!$B$4=$A6955),OR('Cuadro-de-mando'!$E$4="(Todas)",'Cuadro-de-mando'!$E$4=$B6955),OR('Cuadro-de-mando'!$H$4="(Todas)",'Cuadro-de-mando'!$H$4=$C6955),OR('Cuadro-de-mando'!$K$4="(Todas)",'Cuadro-de-mando'!$K$4=$E6955),OR('Cuadro-de-mando'!$N$4="(Todos)",'Cuadro-de-mando'!$N$4=$F6955)),1,0))</f>
        <v>1</v>
      </c>
    </row>
    <row r="6956" spans="1:10" x14ac:dyDescent="0.25">
      <c r="A6956" t="str">
        <f>IF(Tienda_3!$A2156="","","Tienda 3")</f>
        <v>Tienda 3</v>
      </c>
      <c r="B6956" t="str">
        <f>IF($A6956="","",Tienda_3!B2156)</f>
        <v>Muebles</v>
      </c>
      <c r="C6956" t="str">
        <f>IF($A6956="","",Tienda_3!G2156)</f>
        <v>Medellín</v>
      </c>
      <c r="D6956" t="str">
        <f>IF($A6956="","",Tienda_3!F2156)</f>
        <v>Beatriz Morales</v>
      </c>
      <c r="E6956" t="str">
        <f>IF($A6956="","",Tienda_3!I2156)</f>
        <v>Nequi</v>
      </c>
      <c r="F6956">
        <f>IF($A6956="","",VALUE(RIGHT(Tienda_3!E2156,4)))</f>
        <v>2022</v>
      </c>
      <c r="G6956">
        <f>IF($A6956="","",Tienda_3!C2156)</f>
        <v>564700</v>
      </c>
      <c r="H6956">
        <f>IF($A6956="","",Tienda_3!D2156)</f>
        <v>28300</v>
      </c>
      <c r="I6956">
        <f>IF($A6956="","",Tienda_3!H2156)</f>
        <v>5</v>
      </c>
      <c r="J6956">
        <f>IF($A6956="",0,IF(AND(OR('Cuadro-de-mando'!$B$4="(Todas)",'Cuadro-de-mando'!$B$4=$A6956),OR('Cuadro-de-mando'!$E$4="(Todas)",'Cuadro-de-mando'!$E$4=$B6956),OR('Cuadro-de-mando'!$H$4="(Todas)",'Cuadro-de-mando'!$H$4=$C6956),OR('Cuadro-de-mando'!$K$4="(Todas)",'Cuadro-de-mando'!$K$4=$E6956),OR('Cuadro-de-mando'!$N$4="(Todos)",'Cuadro-de-mando'!$N$4=$F6956)),1,0))</f>
        <v>1</v>
      </c>
    </row>
    <row r="6957" spans="1:10" x14ac:dyDescent="0.25">
      <c r="A6957" t="str">
        <f>IF(Tienda_3!$A2157="","","Tienda 3")</f>
        <v>Tienda 3</v>
      </c>
      <c r="B6957" t="str">
        <f>IF($A6957="","",Tienda_3!B2157)</f>
        <v>Juguetes</v>
      </c>
      <c r="C6957" t="str">
        <f>IF($A6957="","",Tienda_3!G2157)</f>
        <v>Medellín</v>
      </c>
      <c r="D6957" t="str">
        <f>IF($A6957="","",Tienda_3!F2157)</f>
        <v>Beatriz Morales</v>
      </c>
      <c r="E6957" t="str">
        <f>IF($A6957="","",Tienda_3!I2157)</f>
        <v>Tarjeta de crédito</v>
      </c>
      <c r="F6957">
        <f>IF($A6957="","",VALUE(RIGHT(Tienda_3!E2157,4)))</f>
        <v>2021</v>
      </c>
      <c r="G6957">
        <f>IF($A6957="","",Tienda_3!C2157)</f>
        <v>25000</v>
      </c>
      <c r="H6957">
        <f>IF($A6957="","",Tienda_3!D2157)</f>
        <v>1500</v>
      </c>
      <c r="I6957">
        <f>IF($A6957="","",Tienda_3!H2157)</f>
        <v>5</v>
      </c>
      <c r="J6957">
        <f>IF($A6957="",0,IF(AND(OR('Cuadro-de-mando'!$B$4="(Todas)",'Cuadro-de-mando'!$B$4=$A6957),OR('Cuadro-de-mando'!$E$4="(Todas)",'Cuadro-de-mando'!$E$4=$B6957),OR('Cuadro-de-mando'!$H$4="(Todas)",'Cuadro-de-mando'!$H$4=$C6957),OR('Cuadro-de-mando'!$K$4="(Todas)",'Cuadro-de-mando'!$K$4=$E6957),OR('Cuadro-de-mando'!$N$4="(Todos)",'Cuadro-de-mando'!$N$4=$F6957)),1,0))</f>
        <v>1</v>
      </c>
    </row>
    <row r="6958" spans="1:10" x14ac:dyDescent="0.25">
      <c r="A6958" t="str">
        <f>IF(Tienda_3!$A2158="","","Tienda 3")</f>
        <v>Tienda 3</v>
      </c>
      <c r="B6958" t="str">
        <f>IF($A6958="","",Tienda_3!B2158)</f>
        <v>Electrónicos</v>
      </c>
      <c r="C6958" t="str">
        <f>IF($A6958="","",Tienda_3!G2158)</f>
        <v>Medellín</v>
      </c>
      <c r="D6958" t="str">
        <f>IF($A6958="","",Tienda_3!F2158)</f>
        <v>Ángel Rodriguez</v>
      </c>
      <c r="E6958" t="str">
        <f>IF($A6958="","",Tienda_3!I2158)</f>
        <v>Tarjeta de crédito</v>
      </c>
      <c r="F6958">
        <f>IF($A6958="","",VALUE(RIGHT(Tienda_3!E2158,4)))</f>
        <v>2021</v>
      </c>
      <c r="G6958">
        <f>IF($A6958="","",Tienda_3!C2158)</f>
        <v>2520900</v>
      </c>
      <c r="H6958">
        <f>IF($A6958="","",Tienda_3!D2158)</f>
        <v>132400</v>
      </c>
      <c r="I6958">
        <f>IF($A6958="","",Tienda_3!H2158)</f>
        <v>2</v>
      </c>
      <c r="J6958">
        <f>IF($A6958="",0,IF(AND(OR('Cuadro-de-mando'!$B$4="(Todas)",'Cuadro-de-mando'!$B$4=$A6958),OR('Cuadro-de-mando'!$E$4="(Todas)",'Cuadro-de-mando'!$E$4=$B6958),OR('Cuadro-de-mando'!$H$4="(Todas)",'Cuadro-de-mando'!$H$4=$C6958),OR('Cuadro-de-mando'!$K$4="(Todas)",'Cuadro-de-mando'!$K$4=$E6958),OR('Cuadro-de-mando'!$N$4="(Todos)",'Cuadro-de-mando'!$N$4=$F6958)),1,0))</f>
        <v>1</v>
      </c>
    </row>
    <row r="6959" spans="1:10" x14ac:dyDescent="0.25">
      <c r="A6959" t="str">
        <f>IF(Tienda_3!$A2159="","","Tienda 3")</f>
        <v>Tienda 3</v>
      </c>
      <c r="B6959" t="str">
        <f>IF($A6959="","",Tienda_3!B2159)</f>
        <v>Instrumentos musicales</v>
      </c>
      <c r="C6959" t="str">
        <f>IF($A6959="","",Tienda_3!G2159)</f>
        <v>Medellín</v>
      </c>
      <c r="D6959" t="str">
        <f>IF($A6959="","",Tienda_3!F2159)</f>
        <v>Izabela de León</v>
      </c>
      <c r="E6959" t="str">
        <f>IF($A6959="","",Tienda_3!I2159)</f>
        <v>Tarjeta de débito</v>
      </c>
      <c r="F6959">
        <f>IF($A6959="","",VALUE(RIGHT(Tienda_3!E2159,4)))</f>
        <v>2023</v>
      </c>
      <c r="G6959">
        <f>IF($A6959="","",Tienda_3!C2159)</f>
        <v>1095600</v>
      </c>
      <c r="H6959">
        <f>IF($A6959="","",Tienda_3!D2159)</f>
        <v>56500</v>
      </c>
      <c r="I6959">
        <f>IF($A6959="","",Tienda_3!H2159)</f>
        <v>3</v>
      </c>
      <c r="J6959">
        <f>IF($A6959="",0,IF(AND(OR('Cuadro-de-mando'!$B$4="(Todas)",'Cuadro-de-mando'!$B$4=$A6959),OR('Cuadro-de-mando'!$E$4="(Todas)",'Cuadro-de-mando'!$E$4=$B6959),OR('Cuadro-de-mando'!$H$4="(Todas)",'Cuadro-de-mando'!$H$4=$C6959),OR('Cuadro-de-mando'!$K$4="(Todas)",'Cuadro-de-mando'!$K$4=$E6959),OR('Cuadro-de-mando'!$N$4="(Todos)",'Cuadro-de-mando'!$N$4=$F6959)),1,0))</f>
        <v>1</v>
      </c>
    </row>
    <row r="6960" spans="1:10" x14ac:dyDescent="0.25">
      <c r="A6960" t="str">
        <f>IF(Tienda_3!$A2160="","","Tienda 3")</f>
        <v>Tienda 3</v>
      </c>
      <c r="B6960" t="str">
        <f>IF($A6960="","",Tienda_3!B2160)</f>
        <v>Deportes y diversión</v>
      </c>
      <c r="C6960" t="str">
        <f>IF($A6960="","",Tienda_3!G2160)</f>
        <v>Bogotá</v>
      </c>
      <c r="D6960" t="str">
        <f>IF($A6960="","",Tienda_3!F2160)</f>
        <v>Santiago Silva</v>
      </c>
      <c r="E6960" t="str">
        <f>IF($A6960="","",Tienda_3!I2160)</f>
        <v>Tarjeta de crédito</v>
      </c>
      <c r="F6960">
        <f>IF($A6960="","",VALUE(RIGHT(Tienda_3!E2160,4)))</f>
        <v>2022</v>
      </c>
      <c r="G6960">
        <f>IF($A6960="","",Tienda_3!C2160)</f>
        <v>11500</v>
      </c>
      <c r="H6960">
        <f>IF($A6960="","",Tienda_3!D2160)</f>
        <v>1100</v>
      </c>
      <c r="I6960">
        <f>IF($A6960="","",Tienda_3!H2160)</f>
        <v>5</v>
      </c>
      <c r="J6960">
        <f>IF($A6960="",0,IF(AND(OR('Cuadro-de-mando'!$B$4="(Todas)",'Cuadro-de-mando'!$B$4=$A6960),OR('Cuadro-de-mando'!$E$4="(Todas)",'Cuadro-de-mando'!$E$4=$B6960),OR('Cuadro-de-mando'!$H$4="(Todas)",'Cuadro-de-mando'!$H$4=$C6960),OR('Cuadro-de-mando'!$K$4="(Todas)",'Cuadro-de-mando'!$K$4=$E6960),OR('Cuadro-de-mando'!$N$4="(Todos)",'Cuadro-de-mando'!$N$4=$F6960)),1,0))</f>
        <v>1</v>
      </c>
    </row>
    <row r="6961" spans="1:10" x14ac:dyDescent="0.25">
      <c r="A6961" t="str">
        <f>IF(Tienda_3!$A2161="","","Tienda 3")</f>
        <v>Tienda 3</v>
      </c>
      <c r="B6961" t="str">
        <f>IF($A6961="","",Tienda_3!B2161)</f>
        <v>Electrodomésticos</v>
      </c>
      <c r="C6961" t="str">
        <f>IF($A6961="","",Tienda_3!G2161)</f>
        <v>Manizales</v>
      </c>
      <c r="D6961" t="str">
        <f>IF($A6961="","",Tienda_3!F2161)</f>
        <v>Maria Alfonso</v>
      </c>
      <c r="E6961" t="str">
        <f>IF($A6961="","",Tienda_3!I2161)</f>
        <v>Tarjeta de crédito</v>
      </c>
      <c r="F6961">
        <f>IF($A6961="","",VALUE(RIGHT(Tienda_3!E2161,4)))</f>
        <v>2022</v>
      </c>
      <c r="G6961">
        <f>IF($A6961="","",Tienda_3!C2161)</f>
        <v>2521700</v>
      </c>
      <c r="H6961">
        <f>IF($A6961="","",Tienda_3!D2161)</f>
        <v>132500</v>
      </c>
      <c r="I6961">
        <f>IF($A6961="","",Tienda_3!H2161)</f>
        <v>2</v>
      </c>
      <c r="J6961">
        <f>IF($A6961="",0,IF(AND(OR('Cuadro-de-mando'!$B$4="(Todas)",'Cuadro-de-mando'!$B$4=$A6961),OR('Cuadro-de-mando'!$E$4="(Todas)",'Cuadro-de-mando'!$E$4=$B6961),OR('Cuadro-de-mando'!$H$4="(Todas)",'Cuadro-de-mando'!$H$4=$C6961),OR('Cuadro-de-mando'!$K$4="(Todas)",'Cuadro-de-mando'!$K$4=$E6961),OR('Cuadro-de-mando'!$N$4="(Todos)",'Cuadro-de-mando'!$N$4=$F6961)),1,0))</f>
        <v>1</v>
      </c>
    </row>
    <row r="6962" spans="1:10" x14ac:dyDescent="0.25">
      <c r="A6962" t="str">
        <f>IF(Tienda_3!$A2162="","","Tienda 3")</f>
        <v>Tienda 3</v>
      </c>
      <c r="B6962" t="str">
        <f>IF($A6962="","",Tienda_3!B2162)</f>
        <v>Muebles</v>
      </c>
      <c r="C6962" t="str">
        <f>IF($A6962="","",Tienda_3!G2162)</f>
        <v>Cartagena</v>
      </c>
      <c r="D6962" t="str">
        <f>IF($A6962="","",Tienda_3!F2162)</f>
        <v>Mariana Herrera</v>
      </c>
      <c r="E6962" t="str">
        <f>IF($A6962="","",Tienda_3!I2162)</f>
        <v>Tarjeta de crédito</v>
      </c>
      <c r="F6962">
        <f>IF($A6962="","",VALUE(RIGHT(Tienda_3!E2162,4)))</f>
        <v>2020</v>
      </c>
      <c r="G6962">
        <f>IF($A6962="","",Tienda_3!C2162)</f>
        <v>333100</v>
      </c>
      <c r="H6962">
        <f>IF($A6962="","",Tienda_3!D2162)</f>
        <v>15900</v>
      </c>
      <c r="I6962">
        <f>IF($A6962="","",Tienda_3!H2162)</f>
        <v>5</v>
      </c>
      <c r="J6962">
        <f>IF($A6962="",0,IF(AND(OR('Cuadro-de-mando'!$B$4="(Todas)",'Cuadro-de-mando'!$B$4=$A6962),OR('Cuadro-de-mando'!$E$4="(Todas)",'Cuadro-de-mando'!$E$4=$B6962),OR('Cuadro-de-mando'!$H$4="(Todas)",'Cuadro-de-mando'!$H$4=$C6962),OR('Cuadro-de-mando'!$K$4="(Todas)",'Cuadro-de-mando'!$K$4=$E6962),OR('Cuadro-de-mando'!$N$4="(Todos)",'Cuadro-de-mando'!$N$4=$F6962)),1,0))</f>
        <v>1</v>
      </c>
    </row>
    <row r="6963" spans="1:10" x14ac:dyDescent="0.25">
      <c r="A6963" t="str">
        <f>IF(Tienda_3!$A2163="","","Tienda 3")</f>
        <v>Tienda 3</v>
      </c>
      <c r="B6963" t="str">
        <f>IF($A6963="","",Tienda_3!B2163)</f>
        <v>Artículos para el hogar</v>
      </c>
      <c r="C6963" t="str">
        <f>IF($A6963="","",Tienda_3!G2163)</f>
        <v>Bogotá</v>
      </c>
      <c r="D6963" t="str">
        <f>IF($A6963="","",Tienda_3!F2163)</f>
        <v>Blanca Ramirez</v>
      </c>
      <c r="E6963" t="str">
        <f>IF($A6963="","",Tienda_3!I2163)</f>
        <v>Nequi</v>
      </c>
      <c r="F6963">
        <f>IF($A6963="","",VALUE(RIGHT(Tienda_3!E2163,4)))</f>
        <v>2022</v>
      </c>
      <c r="G6963">
        <f>IF($A6963="","",Tienda_3!C2163)</f>
        <v>34200</v>
      </c>
      <c r="H6963">
        <f>IF($A6963="","",Tienda_3!D2163)</f>
        <v>0</v>
      </c>
      <c r="I6963">
        <f>IF($A6963="","",Tienda_3!H2163)</f>
        <v>5</v>
      </c>
      <c r="J6963">
        <f>IF($A6963="",0,IF(AND(OR('Cuadro-de-mando'!$B$4="(Todas)",'Cuadro-de-mando'!$B$4=$A6963),OR('Cuadro-de-mando'!$E$4="(Todas)",'Cuadro-de-mando'!$E$4=$B6963),OR('Cuadro-de-mando'!$H$4="(Todas)",'Cuadro-de-mando'!$H$4=$C6963),OR('Cuadro-de-mando'!$K$4="(Todas)",'Cuadro-de-mando'!$K$4=$E6963),OR('Cuadro-de-mando'!$N$4="(Todos)",'Cuadro-de-mando'!$N$4=$F6963)),1,0))</f>
        <v>1</v>
      </c>
    </row>
    <row r="6964" spans="1:10" x14ac:dyDescent="0.25">
      <c r="A6964" t="str">
        <f>IF(Tienda_3!$A2164="","","Tienda 3")</f>
        <v>Tienda 3</v>
      </c>
      <c r="B6964" t="str">
        <f>IF($A6964="","",Tienda_3!B2164)</f>
        <v>Electrodomésticos</v>
      </c>
      <c r="C6964" t="str">
        <f>IF($A6964="","",Tienda_3!G2164)</f>
        <v>Medellín</v>
      </c>
      <c r="D6964" t="str">
        <f>IF($A6964="","",Tienda_3!F2164)</f>
        <v>Maria Alfonso</v>
      </c>
      <c r="E6964" t="str">
        <f>IF($A6964="","",Tienda_3!I2164)</f>
        <v>Tarjeta de crédito</v>
      </c>
      <c r="F6964">
        <f>IF($A6964="","",VALUE(RIGHT(Tienda_3!E2164,4)))</f>
        <v>2020</v>
      </c>
      <c r="G6964">
        <f>IF($A6964="","",Tienda_3!C2164)</f>
        <v>1650400</v>
      </c>
      <c r="H6964">
        <f>IF($A6964="","",Tienda_3!D2164)</f>
        <v>86100</v>
      </c>
      <c r="I6964">
        <f>IF($A6964="","",Tienda_3!H2164)</f>
        <v>5</v>
      </c>
      <c r="J6964">
        <f>IF($A6964="",0,IF(AND(OR('Cuadro-de-mando'!$B$4="(Todas)",'Cuadro-de-mando'!$B$4=$A6964),OR('Cuadro-de-mando'!$E$4="(Todas)",'Cuadro-de-mando'!$E$4=$B6964),OR('Cuadro-de-mando'!$H$4="(Todas)",'Cuadro-de-mando'!$H$4=$C6964),OR('Cuadro-de-mando'!$K$4="(Todas)",'Cuadro-de-mando'!$K$4=$E6964),OR('Cuadro-de-mando'!$N$4="(Todos)",'Cuadro-de-mando'!$N$4=$F6964)),1,0))</f>
        <v>1</v>
      </c>
    </row>
    <row r="6965" spans="1:10" x14ac:dyDescent="0.25">
      <c r="A6965" t="str">
        <f>IF(Tienda_3!$A2165="","","Tienda 3")</f>
        <v>Tienda 3</v>
      </c>
      <c r="B6965" t="str">
        <f>IF($A6965="","",Tienda_3!B2165)</f>
        <v>Deportes y diversión</v>
      </c>
      <c r="C6965" t="str">
        <f>IF($A6965="","",Tienda_3!G2165)</f>
        <v>Medellín</v>
      </c>
      <c r="D6965" t="str">
        <f>IF($A6965="","",Tienda_3!F2165)</f>
        <v>Ángel Rodriguez</v>
      </c>
      <c r="E6965" t="str">
        <f>IF($A6965="","",Tienda_3!I2165)</f>
        <v>Tarjeta de crédito</v>
      </c>
      <c r="F6965">
        <f>IF($A6965="","",VALUE(RIGHT(Tienda_3!E2165,4)))</f>
        <v>2022</v>
      </c>
      <c r="G6965">
        <f>IF($A6965="","",Tienda_3!C2165)</f>
        <v>52100</v>
      </c>
      <c r="H6965">
        <f>IF($A6965="","",Tienda_3!D2165)</f>
        <v>3200</v>
      </c>
      <c r="I6965">
        <f>IF($A6965="","",Tienda_3!H2165)</f>
        <v>5</v>
      </c>
      <c r="J6965">
        <f>IF($A6965="",0,IF(AND(OR('Cuadro-de-mando'!$B$4="(Todas)",'Cuadro-de-mando'!$B$4=$A6965),OR('Cuadro-de-mando'!$E$4="(Todas)",'Cuadro-de-mando'!$E$4=$B6965),OR('Cuadro-de-mando'!$H$4="(Todas)",'Cuadro-de-mando'!$H$4=$C6965),OR('Cuadro-de-mando'!$K$4="(Todas)",'Cuadro-de-mando'!$K$4=$E6965),OR('Cuadro-de-mando'!$N$4="(Todos)",'Cuadro-de-mando'!$N$4=$F6965)),1,0))</f>
        <v>1</v>
      </c>
    </row>
    <row r="6966" spans="1:10" x14ac:dyDescent="0.25">
      <c r="A6966" t="str">
        <f>IF(Tienda_3!$A2166="","","Tienda 3")</f>
        <v>Tienda 3</v>
      </c>
      <c r="B6966" t="str">
        <f>IF($A6966="","",Tienda_3!B2166)</f>
        <v>Electrónicos</v>
      </c>
      <c r="C6966" t="str">
        <f>IF($A6966="","",Tienda_3!G2166)</f>
        <v>Bogotá</v>
      </c>
      <c r="D6966" t="str">
        <f>IF($A6966="","",Tienda_3!F2166)</f>
        <v>Pedro Gomez</v>
      </c>
      <c r="E6966" t="str">
        <f>IF($A6966="","",Tienda_3!I2166)</f>
        <v>Tarjeta de crédito</v>
      </c>
      <c r="F6966">
        <f>IF($A6966="","",VALUE(RIGHT(Tienda_3!E2166,4)))</f>
        <v>2022</v>
      </c>
      <c r="G6966">
        <f>IF($A6966="","",Tienda_3!C2166)</f>
        <v>2465100</v>
      </c>
      <c r="H6966">
        <f>IF($A6966="","",Tienda_3!D2166)</f>
        <v>129400</v>
      </c>
      <c r="I6966">
        <f>IF($A6966="","",Tienda_3!H2166)</f>
        <v>4</v>
      </c>
      <c r="J6966">
        <f>IF($A6966="",0,IF(AND(OR('Cuadro-de-mando'!$B$4="(Todas)",'Cuadro-de-mando'!$B$4=$A6966),OR('Cuadro-de-mando'!$E$4="(Todas)",'Cuadro-de-mando'!$E$4=$B6966),OR('Cuadro-de-mando'!$H$4="(Todas)",'Cuadro-de-mando'!$H$4=$C6966),OR('Cuadro-de-mando'!$K$4="(Todas)",'Cuadro-de-mando'!$K$4=$E6966),OR('Cuadro-de-mando'!$N$4="(Todos)",'Cuadro-de-mando'!$N$4=$F6966)),1,0))</f>
        <v>1</v>
      </c>
    </row>
    <row r="6967" spans="1:10" x14ac:dyDescent="0.25">
      <c r="A6967" t="str">
        <f>IF(Tienda_3!$A2167="","","Tienda 3")</f>
        <v>Tienda 3</v>
      </c>
      <c r="B6967" t="str">
        <f>IF($A6967="","",Tienda_3!B2167)</f>
        <v>Electrodomésticos</v>
      </c>
      <c r="C6967" t="str">
        <f>IF($A6967="","",Tienda_3!G2167)</f>
        <v>Bogotá</v>
      </c>
      <c r="D6967" t="str">
        <f>IF($A6967="","",Tienda_3!F2167)</f>
        <v>Santiago Silva</v>
      </c>
      <c r="E6967" t="str">
        <f>IF($A6967="","",Tienda_3!I2167)</f>
        <v>Nequi</v>
      </c>
      <c r="F6967">
        <f>IF($A6967="","",VALUE(RIGHT(Tienda_3!E2167,4)))</f>
        <v>2021</v>
      </c>
      <c r="G6967">
        <f>IF($A6967="","",Tienda_3!C2167)</f>
        <v>813700</v>
      </c>
      <c r="H6967">
        <f>IF($A6967="","",Tienda_3!D2167)</f>
        <v>41500</v>
      </c>
      <c r="I6967">
        <f>IF($A6967="","",Tienda_3!H2167)</f>
        <v>5</v>
      </c>
      <c r="J6967">
        <f>IF($A6967="",0,IF(AND(OR('Cuadro-de-mando'!$B$4="(Todas)",'Cuadro-de-mando'!$B$4=$A6967),OR('Cuadro-de-mando'!$E$4="(Todas)",'Cuadro-de-mando'!$E$4=$B6967),OR('Cuadro-de-mando'!$H$4="(Todas)",'Cuadro-de-mando'!$H$4=$C6967),OR('Cuadro-de-mando'!$K$4="(Todas)",'Cuadro-de-mando'!$K$4=$E6967),OR('Cuadro-de-mando'!$N$4="(Todos)",'Cuadro-de-mando'!$N$4=$F6967)),1,0))</f>
        <v>1</v>
      </c>
    </row>
    <row r="6968" spans="1:10" x14ac:dyDescent="0.25">
      <c r="A6968" t="str">
        <f>IF(Tienda_3!$A2168="","","Tienda 3")</f>
        <v>Tienda 3</v>
      </c>
      <c r="B6968" t="str">
        <f>IF($A6968="","",Tienda_3!B2168)</f>
        <v>Muebles</v>
      </c>
      <c r="C6968" t="str">
        <f>IF($A6968="","",Tienda_3!G2168)</f>
        <v>Leticia</v>
      </c>
      <c r="D6968" t="str">
        <f>IF($A6968="","",Tienda_3!F2168)</f>
        <v>Juliana Costa</v>
      </c>
      <c r="E6968" t="str">
        <f>IF($A6968="","",Tienda_3!I2168)</f>
        <v>Tarjeta de crédito</v>
      </c>
      <c r="F6968">
        <f>IF($A6968="","",VALUE(RIGHT(Tienda_3!E2168,4)))</f>
        <v>2023</v>
      </c>
      <c r="G6968">
        <f>IF($A6968="","",Tienda_3!C2168)</f>
        <v>507900</v>
      </c>
      <c r="H6968">
        <f>IF($A6968="","",Tienda_3!D2168)</f>
        <v>27300</v>
      </c>
      <c r="I6968">
        <f>IF($A6968="","",Tienda_3!H2168)</f>
        <v>5</v>
      </c>
      <c r="J6968">
        <f>IF($A6968="",0,IF(AND(OR('Cuadro-de-mando'!$B$4="(Todas)",'Cuadro-de-mando'!$B$4=$A6968),OR('Cuadro-de-mando'!$E$4="(Todas)",'Cuadro-de-mando'!$E$4=$B6968),OR('Cuadro-de-mando'!$H$4="(Todas)",'Cuadro-de-mando'!$H$4=$C6968),OR('Cuadro-de-mando'!$K$4="(Todas)",'Cuadro-de-mando'!$K$4=$E6968),OR('Cuadro-de-mando'!$N$4="(Todos)",'Cuadro-de-mando'!$N$4=$F6968)),1,0))</f>
        <v>1</v>
      </c>
    </row>
    <row r="6969" spans="1:10" x14ac:dyDescent="0.25">
      <c r="A6969" t="str">
        <f>IF(Tienda_3!$A2169="","","Tienda 3")</f>
        <v>Tienda 3</v>
      </c>
      <c r="B6969" t="str">
        <f>IF($A6969="","",Tienda_3!B2169)</f>
        <v>Electrónicos</v>
      </c>
      <c r="C6969" t="str">
        <f>IF($A6969="","",Tienda_3!G2169)</f>
        <v>Cali</v>
      </c>
      <c r="D6969" t="str">
        <f>IF($A6969="","",Tienda_3!F2169)</f>
        <v>Lucas Olivera</v>
      </c>
      <c r="E6969" t="str">
        <f>IF($A6969="","",Tienda_3!I2169)</f>
        <v>Nequi</v>
      </c>
      <c r="F6969">
        <f>IF($A6969="","",VALUE(RIGHT(Tienda_3!E2169,4)))</f>
        <v>2020</v>
      </c>
      <c r="G6969">
        <f>IF($A6969="","",Tienda_3!C2169)</f>
        <v>1516000</v>
      </c>
      <c r="H6969">
        <f>IF($A6969="","",Tienda_3!D2169)</f>
        <v>78900</v>
      </c>
      <c r="I6969">
        <f>IF($A6969="","",Tienda_3!H2169)</f>
        <v>5</v>
      </c>
      <c r="J6969">
        <f>IF($A6969="",0,IF(AND(OR('Cuadro-de-mando'!$B$4="(Todas)",'Cuadro-de-mando'!$B$4=$A6969),OR('Cuadro-de-mando'!$E$4="(Todas)",'Cuadro-de-mando'!$E$4=$B6969),OR('Cuadro-de-mando'!$H$4="(Todas)",'Cuadro-de-mando'!$H$4=$C6969),OR('Cuadro-de-mando'!$K$4="(Todas)",'Cuadro-de-mando'!$K$4=$E6969),OR('Cuadro-de-mando'!$N$4="(Todos)",'Cuadro-de-mando'!$N$4=$F6969)),1,0))</f>
        <v>1</v>
      </c>
    </row>
    <row r="6970" spans="1:10" x14ac:dyDescent="0.25">
      <c r="A6970" t="str">
        <f>IF(Tienda_3!$A2170="","","Tienda 3")</f>
        <v>Tienda 3</v>
      </c>
      <c r="B6970" t="str">
        <f>IF($A6970="","",Tienda_3!B2170)</f>
        <v>Electrónicos</v>
      </c>
      <c r="C6970" t="str">
        <f>IF($A6970="","",Tienda_3!G2170)</f>
        <v>Bogotá</v>
      </c>
      <c r="D6970" t="str">
        <f>IF($A6970="","",Tienda_3!F2170)</f>
        <v>Lucas Olivera</v>
      </c>
      <c r="E6970" t="str">
        <f>IF($A6970="","",Tienda_3!I2170)</f>
        <v>Tarjeta de crédito</v>
      </c>
      <c r="F6970">
        <f>IF($A6970="","",VALUE(RIGHT(Tienda_3!E2170,4)))</f>
        <v>2020</v>
      </c>
      <c r="G6970">
        <f>IF($A6970="","",Tienda_3!C2170)</f>
        <v>698200</v>
      </c>
      <c r="H6970">
        <f>IF($A6970="","",Tienda_3!D2170)</f>
        <v>37600</v>
      </c>
      <c r="I6970">
        <f>IF($A6970="","",Tienda_3!H2170)</f>
        <v>5</v>
      </c>
      <c r="J6970">
        <f>IF($A6970="",0,IF(AND(OR('Cuadro-de-mando'!$B$4="(Todas)",'Cuadro-de-mando'!$B$4=$A6970),OR('Cuadro-de-mando'!$E$4="(Todas)",'Cuadro-de-mando'!$E$4=$B6970),OR('Cuadro-de-mando'!$H$4="(Todas)",'Cuadro-de-mando'!$H$4=$C6970),OR('Cuadro-de-mando'!$K$4="(Todas)",'Cuadro-de-mando'!$K$4=$E6970),OR('Cuadro-de-mando'!$N$4="(Todos)",'Cuadro-de-mando'!$N$4=$F6970)),1,0))</f>
        <v>1</v>
      </c>
    </row>
    <row r="6971" spans="1:10" x14ac:dyDescent="0.25">
      <c r="A6971" t="str">
        <f>IF(Tienda_3!$A2171="","","Tienda 3")</f>
        <v>Tienda 3</v>
      </c>
      <c r="B6971" t="str">
        <f>IF($A6971="","",Tienda_3!B2171)</f>
        <v>Juguetes</v>
      </c>
      <c r="C6971" t="str">
        <f>IF($A6971="","",Tienda_3!G2171)</f>
        <v>Medellín</v>
      </c>
      <c r="D6971" t="str">
        <f>IF($A6971="","",Tienda_3!F2171)</f>
        <v>Izabela de León</v>
      </c>
      <c r="E6971" t="str">
        <f>IF($A6971="","",Tienda_3!I2171)</f>
        <v>Tarjeta de crédito</v>
      </c>
      <c r="F6971">
        <f>IF($A6971="","",VALUE(RIGHT(Tienda_3!E2171,4)))</f>
        <v>2021</v>
      </c>
      <c r="G6971">
        <f>IF($A6971="","",Tienda_3!C2171)</f>
        <v>32800</v>
      </c>
      <c r="H6971">
        <f>IF($A6971="","",Tienda_3!D2171)</f>
        <v>2000</v>
      </c>
      <c r="I6971">
        <f>IF($A6971="","",Tienda_3!H2171)</f>
        <v>4</v>
      </c>
      <c r="J6971">
        <f>IF($A6971="",0,IF(AND(OR('Cuadro-de-mando'!$B$4="(Todas)",'Cuadro-de-mando'!$B$4=$A6971),OR('Cuadro-de-mando'!$E$4="(Todas)",'Cuadro-de-mando'!$E$4=$B6971),OR('Cuadro-de-mando'!$H$4="(Todas)",'Cuadro-de-mando'!$H$4=$C6971),OR('Cuadro-de-mando'!$K$4="(Todas)",'Cuadro-de-mando'!$K$4=$E6971),OR('Cuadro-de-mando'!$N$4="(Todos)",'Cuadro-de-mando'!$N$4=$F6971)),1,0))</f>
        <v>1</v>
      </c>
    </row>
    <row r="6972" spans="1:10" x14ac:dyDescent="0.25">
      <c r="A6972" t="str">
        <f>IF(Tienda_3!$A2172="","","Tienda 3")</f>
        <v>Tienda 3</v>
      </c>
      <c r="B6972" t="str">
        <f>IF($A6972="","",Tienda_3!B2172)</f>
        <v>Electrónicos</v>
      </c>
      <c r="C6972" t="str">
        <f>IF($A6972="","",Tienda_3!G2172)</f>
        <v>Bucaramanga</v>
      </c>
      <c r="D6972" t="str">
        <f>IF($A6972="","",Tienda_3!F2172)</f>
        <v>Pedro Gomez</v>
      </c>
      <c r="E6972" t="str">
        <f>IF($A6972="","",Tienda_3!I2172)</f>
        <v>Nequi</v>
      </c>
      <c r="F6972">
        <f>IF($A6972="","",VALUE(RIGHT(Tienda_3!E2172,4)))</f>
        <v>2021</v>
      </c>
      <c r="G6972">
        <f>IF($A6972="","",Tienda_3!C2172)</f>
        <v>2754400</v>
      </c>
      <c r="H6972">
        <f>IF($A6972="","",Tienda_3!D2172)</f>
        <v>146900</v>
      </c>
      <c r="I6972">
        <f>IF($A6972="","",Tienda_3!H2172)</f>
        <v>4</v>
      </c>
      <c r="J6972">
        <f>IF($A6972="",0,IF(AND(OR('Cuadro-de-mando'!$B$4="(Todas)",'Cuadro-de-mando'!$B$4=$A6972),OR('Cuadro-de-mando'!$E$4="(Todas)",'Cuadro-de-mando'!$E$4=$B6972),OR('Cuadro-de-mando'!$H$4="(Todas)",'Cuadro-de-mando'!$H$4=$C6972),OR('Cuadro-de-mando'!$K$4="(Todas)",'Cuadro-de-mando'!$K$4=$E6972),OR('Cuadro-de-mando'!$N$4="(Todos)",'Cuadro-de-mando'!$N$4=$F6972)),1,0))</f>
        <v>1</v>
      </c>
    </row>
    <row r="6973" spans="1:10" x14ac:dyDescent="0.25">
      <c r="A6973" t="str">
        <f>IF(Tienda_3!$A2173="","","Tienda 3")</f>
        <v>Tienda 3</v>
      </c>
      <c r="B6973" t="str">
        <f>IF($A6973="","",Tienda_3!B2173)</f>
        <v>Juguetes</v>
      </c>
      <c r="C6973" t="str">
        <f>IF($A6973="","",Tienda_3!G2173)</f>
        <v>Cali</v>
      </c>
      <c r="D6973" t="str">
        <f>IF($A6973="","",Tienda_3!F2173)</f>
        <v>Lucas Olivera</v>
      </c>
      <c r="E6973" t="str">
        <f>IF($A6973="","",Tienda_3!I2173)</f>
        <v>Tarjeta de crédito</v>
      </c>
      <c r="F6973">
        <f>IF($A6973="","",VALUE(RIGHT(Tienda_3!E2173,4)))</f>
        <v>2020</v>
      </c>
      <c r="G6973">
        <f>IF($A6973="","",Tienda_3!C2173)</f>
        <v>80000</v>
      </c>
      <c r="H6973">
        <f>IF($A6973="","",Tienda_3!D2173)</f>
        <v>4700</v>
      </c>
      <c r="I6973">
        <f>IF($A6973="","",Tienda_3!H2173)</f>
        <v>5</v>
      </c>
      <c r="J6973">
        <f>IF($A6973="",0,IF(AND(OR('Cuadro-de-mando'!$B$4="(Todas)",'Cuadro-de-mando'!$B$4=$A6973),OR('Cuadro-de-mando'!$E$4="(Todas)",'Cuadro-de-mando'!$E$4=$B6973),OR('Cuadro-de-mando'!$H$4="(Todas)",'Cuadro-de-mando'!$H$4=$C6973),OR('Cuadro-de-mando'!$K$4="(Todas)",'Cuadro-de-mando'!$K$4=$E6973),OR('Cuadro-de-mando'!$N$4="(Todos)",'Cuadro-de-mando'!$N$4=$F6973)),1,0))</f>
        <v>1</v>
      </c>
    </row>
    <row r="6974" spans="1:10" x14ac:dyDescent="0.25">
      <c r="A6974" t="str">
        <f>IF(Tienda_3!$A2174="","","Tienda 3")</f>
        <v>Tienda 3</v>
      </c>
      <c r="B6974" t="str">
        <f>IF($A6974="","",Tienda_3!B2174)</f>
        <v>Muebles</v>
      </c>
      <c r="C6974" t="str">
        <f>IF($A6974="","",Tienda_3!G2174)</f>
        <v>Medellín</v>
      </c>
      <c r="D6974" t="str">
        <f>IF($A6974="","",Tienda_3!F2174)</f>
        <v>Mariana Herrera</v>
      </c>
      <c r="E6974" t="str">
        <f>IF($A6974="","",Tienda_3!I2174)</f>
        <v>Tarjeta de crédito</v>
      </c>
      <c r="F6974">
        <f>IF($A6974="","",VALUE(RIGHT(Tienda_3!E2174,4)))</f>
        <v>2022</v>
      </c>
      <c r="G6974">
        <f>IF($A6974="","",Tienda_3!C2174)</f>
        <v>628700</v>
      </c>
      <c r="H6974">
        <f>IF($A6974="","",Tienda_3!D2174)</f>
        <v>34000</v>
      </c>
      <c r="I6974">
        <f>IF($A6974="","",Tienda_3!H2174)</f>
        <v>2</v>
      </c>
      <c r="J6974">
        <f>IF($A6974="",0,IF(AND(OR('Cuadro-de-mando'!$B$4="(Todas)",'Cuadro-de-mando'!$B$4=$A6974),OR('Cuadro-de-mando'!$E$4="(Todas)",'Cuadro-de-mando'!$E$4=$B6974),OR('Cuadro-de-mando'!$H$4="(Todas)",'Cuadro-de-mando'!$H$4=$C6974),OR('Cuadro-de-mando'!$K$4="(Todas)",'Cuadro-de-mando'!$K$4=$E6974),OR('Cuadro-de-mando'!$N$4="(Todos)",'Cuadro-de-mando'!$N$4=$F6974)),1,0))</f>
        <v>1</v>
      </c>
    </row>
    <row r="6975" spans="1:10" x14ac:dyDescent="0.25">
      <c r="A6975" t="str">
        <f>IF(Tienda_3!$A2175="","","Tienda 3")</f>
        <v>Tienda 3</v>
      </c>
      <c r="B6975" t="str">
        <f>IF($A6975="","",Tienda_3!B2175)</f>
        <v>Electrónicos</v>
      </c>
      <c r="C6975" t="str">
        <f>IF($A6975="","",Tienda_3!G2175)</f>
        <v>Cúcuta</v>
      </c>
      <c r="D6975" t="str">
        <f>IF($A6975="","",Tienda_3!F2175)</f>
        <v>Mariana Herrera</v>
      </c>
      <c r="E6975" t="str">
        <f>IF($A6975="","",Tienda_3!I2175)</f>
        <v>Tarjeta de crédito</v>
      </c>
      <c r="F6975">
        <f>IF($A6975="","",VALUE(RIGHT(Tienda_3!E2175,4)))</f>
        <v>2023</v>
      </c>
      <c r="G6975">
        <f>IF($A6975="","",Tienda_3!C2175)</f>
        <v>1422600</v>
      </c>
      <c r="H6975">
        <f>IF($A6975="","",Tienda_3!D2175)</f>
        <v>81600</v>
      </c>
      <c r="I6975">
        <f>IF($A6975="","",Tienda_3!H2175)</f>
        <v>5</v>
      </c>
      <c r="J6975">
        <f>IF($A6975="",0,IF(AND(OR('Cuadro-de-mando'!$B$4="(Todas)",'Cuadro-de-mando'!$B$4=$A6975),OR('Cuadro-de-mando'!$E$4="(Todas)",'Cuadro-de-mando'!$E$4=$B6975),OR('Cuadro-de-mando'!$H$4="(Todas)",'Cuadro-de-mando'!$H$4=$C6975),OR('Cuadro-de-mando'!$K$4="(Todas)",'Cuadro-de-mando'!$K$4=$E6975),OR('Cuadro-de-mando'!$N$4="(Todos)",'Cuadro-de-mando'!$N$4=$F6975)),1,0))</f>
        <v>1</v>
      </c>
    </row>
    <row r="6976" spans="1:10" x14ac:dyDescent="0.25">
      <c r="A6976" t="str">
        <f>IF(Tienda_3!$A2176="","","Tienda 3")</f>
        <v>Tienda 3</v>
      </c>
      <c r="B6976" t="str">
        <f>IF($A6976="","",Tienda_3!B2176)</f>
        <v>Muebles</v>
      </c>
      <c r="C6976" t="str">
        <f>IF($A6976="","",Tienda_3!G2176)</f>
        <v>Santa Marta</v>
      </c>
      <c r="D6976" t="str">
        <f>IF($A6976="","",Tienda_3!F2176)</f>
        <v>Santiago Silva</v>
      </c>
      <c r="E6976" t="str">
        <f>IF($A6976="","",Tienda_3!I2176)</f>
        <v>Tarjeta de crédito</v>
      </c>
      <c r="F6976">
        <f>IF($A6976="","",VALUE(RIGHT(Tienda_3!E2176,4)))</f>
        <v>2022</v>
      </c>
      <c r="G6976">
        <f>IF($A6976="","",Tienda_3!C2176)</f>
        <v>378200</v>
      </c>
      <c r="H6976">
        <f>IF($A6976="","",Tienda_3!D2176)</f>
        <v>20500</v>
      </c>
      <c r="I6976">
        <f>IF($A6976="","",Tienda_3!H2176)</f>
        <v>5</v>
      </c>
      <c r="J6976">
        <f>IF($A6976="",0,IF(AND(OR('Cuadro-de-mando'!$B$4="(Todas)",'Cuadro-de-mando'!$B$4=$A6976),OR('Cuadro-de-mando'!$E$4="(Todas)",'Cuadro-de-mando'!$E$4=$B6976),OR('Cuadro-de-mando'!$H$4="(Todas)",'Cuadro-de-mando'!$H$4=$C6976),OR('Cuadro-de-mando'!$K$4="(Todas)",'Cuadro-de-mando'!$K$4=$E6976),OR('Cuadro-de-mando'!$N$4="(Todos)",'Cuadro-de-mando'!$N$4=$F6976)),1,0))</f>
        <v>1</v>
      </c>
    </row>
    <row r="6977" spans="1:10" x14ac:dyDescent="0.25">
      <c r="A6977" t="str">
        <f>IF(Tienda_3!$A2177="","","Tienda 3")</f>
        <v>Tienda 3</v>
      </c>
      <c r="B6977" t="str">
        <f>IF($A6977="","",Tienda_3!B2177)</f>
        <v>Muebles</v>
      </c>
      <c r="C6977" t="str">
        <f>IF($A6977="","",Tienda_3!G2177)</f>
        <v>Bogotá</v>
      </c>
      <c r="D6977" t="str">
        <f>IF($A6977="","",Tienda_3!F2177)</f>
        <v>Camila Rivera</v>
      </c>
      <c r="E6977" t="str">
        <f>IF($A6977="","",Tienda_3!I2177)</f>
        <v>Tarjeta de crédito</v>
      </c>
      <c r="F6977">
        <f>IF($A6977="","",VALUE(RIGHT(Tienda_3!E2177,4)))</f>
        <v>2020</v>
      </c>
      <c r="G6977">
        <f>IF($A6977="","",Tienda_3!C2177)</f>
        <v>697000</v>
      </c>
      <c r="H6977">
        <f>IF($A6977="","",Tienda_3!D2177)</f>
        <v>35300</v>
      </c>
      <c r="I6977">
        <f>IF($A6977="","",Tienda_3!H2177)</f>
        <v>5</v>
      </c>
      <c r="J6977">
        <f>IF($A6977="",0,IF(AND(OR('Cuadro-de-mando'!$B$4="(Todas)",'Cuadro-de-mando'!$B$4=$A6977),OR('Cuadro-de-mando'!$E$4="(Todas)",'Cuadro-de-mando'!$E$4=$B6977),OR('Cuadro-de-mando'!$H$4="(Todas)",'Cuadro-de-mando'!$H$4=$C6977),OR('Cuadro-de-mando'!$K$4="(Todas)",'Cuadro-de-mando'!$K$4=$E6977),OR('Cuadro-de-mando'!$N$4="(Todos)",'Cuadro-de-mando'!$N$4=$F6977)),1,0))</f>
        <v>1</v>
      </c>
    </row>
    <row r="6978" spans="1:10" x14ac:dyDescent="0.25">
      <c r="A6978" t="str">
        <f>IF(Tienda_3!$A2178="","","Tienda 3")</f>
        <v>Tienda 3</v>
      </c>
      <c r="B6978" t="str">
        <f>IF($A6978="","",Tienda_3!B2178)</f>
        <v>Libros</v>
      </c>
      <c r="C6978" t="str">
        <f>IF($A6978="","",Tienda_3!G2178)</f>
        <v>Cali</v>
      </c>
      <c r="D6978" t="str">
        <f>IF($A6978="","",Tienda_3!F2178)</f>
        <v>Izabela de León</v>
      </c>
      <c r="E6978" t="str">
        <f>IF($A6978="","",Tienda_3!I2178)</f>
        <v>Tarjeta de crédito</v>
      </c>
      <c r="F6978">
        <f>IF($A6978="","",VALUE(RIGHT(Tienda_3!E2178,4)))</f>
        <v>2021</v>
      </c>
      <c r="G6978">
        <f>IF($A6978="","",Tienda_3!C2178)</f>
        <v>46900</v>
      </c>
      <c r="H6978">
        <f>IF($A6978="","",Tienda_3!D2178)</f>
        <v>2700</v>
      </c>
      <c r="I6978">
        <f>IF($A6978="","",Tienda_3!H2178)</f>
        <v>4</v>
      </c>
      <c r="J6978">
        <f>IF($A6978="",0,IF(AND(OR('Cuadro-de-mando'!$B$4="(Todas)",'Cuadro-de-mando'!$B$4=$A6978),OR('Cuadro-de-mando'!$E$4="(Todas)",'Cuadro-de-mando'!$E$4=$B6978),OR('Cuadro-de-mando'!$H$4="(Todas)",'Cuadro-de-mando'!$H$4=$C6978),OR('Cuadro-de-mando'!$K$4="(Todas)",'Cuadro-de-mando'!$K$4=$E6978),OR('Cuadro-de-mando'!$N$4="(Todos)",'Cuadro-de-mando'!$N$4=$F6978)),1,0))</f>
        <v>1</v>
      </c>
    </row>
    <row r="6979" spans="1:10" x14ac:dyDescent="0.25">
      <c r="A6979" t="str">
        <f>IF(Tienda_3!$A2179="","","Tienda 3")</f>
        <v>Tienda 3</v>
      </c>
      <c r="B6979" t="str">
        <f>IF($A6979="","",Tienda_3!B2179)</f>
        <v>Electrónicos</v>
      </c>
      <c r="C6979" t="str">
        <f>IF($A6979="","",Tienda_3!G2179)</f>
        <v>Villavicencio</v>
      </c>
      <c r="D6979" t="str">
        <f>IF($A6979="","",Tienda_3!F2179)</f>
        <v>Beatriz Morales</v>
      </c>
      <c r="E6979" t="str">
        <f>IF($A6979="","",Tienda_3!I2179)</f>
        <v>Tarjeta de crédito</v>
      </c>
      <c r="F6979">
        <f>IF($A6979="","",VALUE(RIGHT(Tienda_3!E2179,4)))</f>
        <v>2021</v>
      </c>
      <c r="G6979">
        <f>IF($A6979="","",Tienda_3!C2179)</f>
        <v>148200</v>
      </c>
      <c r="H6979">
        <f>IF($A6979="","",Tienda_3!D2179)</f>
        <v>8100</v>
      </c>
      <c r="I6979">
        <f>IF($A6979="","",Tienda_3!H2179)</f>
        <v>5</v>
      </c>
      <c r="J6979">
        <f>IF($A6979="",0,IF(AND(OR('Cuadro-de-mando'!$B$4="(Todas)",'Cuadro-de-mando'!$B$4=$A6979),OR('Cuadro-de-mando'!$E$4="(Todas)",'Cuadro-de-mando'!$E$4=$B6979),OR('Cuadro-de-mando'!$H$4="(Todas)",'Cuadro-de-mando'!$H$4=$C6979),OR('Cuadro-de-mando'!$K$4="(Todas)",'Cuadro-de-mando'!$K$4=$E6979),OR('Cuadro-de-mando'!$N$4="(Todos)",'Cuadro-de-mando'!$N$4=$F6979)),1,0))</f>
        <v>1</v>
      </c>
    </row>
    <row r="6980" spans="1:10" x14ac:dyDescent="0.25">
      <c r="A6980" t="str">
        <f>IF(Tienda_3!$A2180="","","Tienda 3")</f>
        <v>Tienda 3</v>
      </c>
      <c r="B6980" t="str">
        <f>IF($A6980="","",Tienda_3!B2180)</f>
        <v>Electrodomésticos</v>
      </c>
      <c r="C6980" t="str">
        <f>IF($A6980="","",Tienda_3!G2180)</f>
        <v>Medellín</v>
      </c>
      <c r="D6980" t="str">
        <f>IF($A6980="","",Tienda_3!F2180)</f>
        <v>Santiago Silva</v>
      </c>
      <c r="E6980" t="str">
        <f>IF($A6980="","",Tienda_3!I2180)</f>
        <v>Cupón</v>
      </c>
      <c r="F6980">
        <f>IF($A6980="","",VALUE(RIGHT(Tienda_3!E2180,4)))</f>
        <v>2022</v>
      </c>
      <c r="G6980">
        <f>IF($A6980="","",Tienda_3!C2180)</f>
        <v>581900</v>
      </c>
      <c r="H6980">
        <f>IF($A6980="","",Tienda_3!D2180)</f>
        <v>31200</v>
      </c>
      <c r="I6980">
        <f>IF($A6980="","",Tienda_3!H2180)</f>
        <v>5</v>
      </c>
      <c r="J6980">
        <f>IF($A6980="",0,IF(AND(OR('Cuadro-de-mando'!$B$4="(Todas)",'Cuadro-de-mando'!$B$4=$A6980),OR('Cuadro-de-mando'!$E$4="(Todas)",'Cuadro-de-mando'!$E$4=$B6980),OR('Cuadro-de-mando'!$H$4="(Todas)",'Cuadro-de-mando'!$H$4=$C6980),OR('Cuadro-de-mando'!$K$4="(Todas)",'Cuadro-de-mando'!$K$4=$E6980),OR('Cuadro-de-mando'!$N$4="(Todos)",'Cuadro-de-mando'!$N$4=$F6980)),1,0))</f>
        <v>1</v>
      </c>
    </row>
    <row r="6981" spans="1:10" x14ac:dyDescent="0.25">
      <c r="A6981" t="str">
        <f>IF(Tienda_3!$A2181="","","Tienda 3")</f>
        <v>Tienda 3</v>
      </c>
      <c r="B6981" t="str">
        <f>IF($A6981="","",Tienda_3!B2181)</f>
        <v>Muebles</v>
      </c>
      <c r="C6981" t="str">
        <f>IF($A6981="","",Tienda_3!G2181)</f>
        <v>Cali</v>
      </c>
      <c r="D6981" t="str">
        <f>IF($A6981="","",Tienda_3!F2181)</f>
        <v>Mariana Herrera</v>
      </c>
      <c r="E6981" t="str">
        <f>IF($A6981="","",Tienda_3!I2181)</f>
        <v>Nequi</v>
      </c>
      <c r="F6981">
        <f>IF($A6981="","",VALUE(RIGHT(Tienda_3!E2181,4)))</f>
        <v>2022</v>
      </c>
      <c r="G6981">
        <f>IF($A6981="","",Tienda_3!C2181)</f>
        <v>291300</v>
      </c>
      <c r="H6981">
        <f>IF($A6981="","",Tienda_3!D2181)</f>
        <v>16200</v>
      </c>
      <c r="I6981">
        <f>IF($A6981="","",Tienda_3!H2181)</f>
        <v>3</v>
      </c>
      <c r="J6981">
        <f>IF($A6981="",0,IF(AND(OR('Cuadro-de-mando'!$B$4="(Todas)",'Cuadro-de-mando'!$B$4=$A6981),OR('Cuadro-de-mando'!$E$4="(Todas)",'Cuadro-de-mando'!$E$4=$B6981),OR('Cuadro-de-mando'!$H$4="(Todas)",'Cuadro-de-mando'!$H$4=$C6981),OR('Cuadro-de-mando'!$K$4="(Todas)",'Cuadro-de-mando'!$K$4=$E6981),OR('Cuadro-de-mando'!$N$4="(Todos)",'Cuadro-de-mando'!$N$4=$F6981)),1,0))</f>
        <v>1</v>
      </c>
    </row>
    <row r="6982" spans="1:10" x14ac:dyDescent="0.25">
      <c r="A6982" t="str">
        <f>IF(Tienda_3!$A2182="","","Tienda 3")</f>
        <v>Tienda 3</v>
      </c>
      <c r="B6982" t="str">
        <f>IF($A6982="","",Tienda_3!B2182)</f>
        <v>Electrodomésticos</v>
      </c>
      <c r="C6982" t="str">
        <f>IF($A6982="","",Tienda_3!G2182)</f>
        <v>Medellín</v>
      </c>
      <c r="D6982" t="str">
        <f>IF($A6982="","",Tienda_3!F2182)</f>
        <v>Mariana Herrera</v>
      </c>
      <c r="E6982" t="str">
        <f>IF($A6982="","",Tienda_3!I2182)</f>
        <v>Tarjeta de crédito</v>
      </c>
      <c r="F6982">
        <f>IF($A6982="","",VALUE(RIGHT(Tienda_3!E2182,4)))</f>
        <v>2020</v>
      </c>
      <c r="G6982">
        <f>IF($A6982="","",Tienda_3!C2182)</f>
        <v>2051000</v>
      </c>
      <c r="H6982">
        <f>IF($A6982="","",Tienda_3!D2182)</f>
        <v>109400</v>
      </c>
      <c r="I6982">
        <f>IF($A6982="","",Tienda_3!H2182)</f>
        <v>4</v>
      </c>
      <c r="J6982">
        <f>IF($A6982="",0,IF(AND(OR('Cuadro-de-mando'!$B$4="(Todas)",'Cuadro-de-mando'!$B$4=$A6982),OR('Cuadro-de-mando'!$E$4="(Todas)",'Cuadro-de-mando'!$E$4=$B6982),OR('Cuadro-de-mando'!$H$4="(Todas)",'Cuadro-de-mando'!$H$4=$C6982),OR('Cuadro-de-mando'!$K$4="(Todas)",'Cuadro-de-mando'!$K$4=$E6982),OR('Cuadro-de-mando'!$N$4="(Todos)",'Cuadro-de-mando'!$N$4=$F6982)),1,0))</f>
        <v>1</v>
      </c>
    </row>
    <row r="6983" spans="1:10" x14ac:dyDescent="0.25">
      <c r="A6983" t="str">
        <f>IF(Tienda_3!$A2183="","","Tienda 3")</f>
        <v>Tienda 3</v>
      </c>
      <c r="B6983" t="str">
        <f>IF($A6983="","",Tienda_3!B2183)</f>
        <v>Muebles</v>
      </c>
      <c r="C6983" t="str">
        <f>IF($A6983="","",Tienda_3!G2183)</f>
        <v>Bogotá</v>
      </c>
      <c r="D6983" t="str">
        <f>IF($A6983="","",Tienda_3!F2183)</f>
        <v>Santiago Silva</v>
      </c>
      <c r="E6983" t="str">
        <f>IF($A6983="","",Tienda_3!I2183)</f>
        <v>Tarjeta de crédito</v>
      </c>
      <c r="F6983">
        <f>IF($A6983="","",VALUE(RIGHT(Tienda_3!E2183,4)))</f>
        <v>2020</v>
      </c>
      <c r="G6983">
        <f>IF($A6983="","",Tienda_3!C2183)</f>
        <v>164600</v>
      </c>
      <c r="H6983">
        <f>IF($A6983="","",Tienda_3!D2183)</f>
        <v>7000</v>
      </c>
      <c r="I6983">
        <f>IF($A6983="","",Tienda_3!H2183)</f>
        <v>1</v>
      </c>
      <c r="J6983">
        <f>IF($A6983="",0,IF(AND(OR('Cuadro-de-mando'!$B$4="(Todas)",'Cuadro-de-mando'!$B$4=$A6983),OR('Cuadro-de-mando'!$E$4="(Todas)",'Cuadro-de-mando'!$E$4=$B6983),OR('Cuadro-de-mando'!$H$4="(Todas)",'Cuadro-de-mando'!$H$4=$C6983),OR('Cuadro-de-mando'!$K$4="(Todas)",'Cuadro-de-mando'!$K$4=$E6983),OR('Cuadro-de-mando'!$N$4="(Todos)",'Cuadro-de-mando'!$N$4=$F6983)),1,0))</f>
        <v>1</v>
      </c>
    </row>
    <row r="6984" spans="1:10" x14ac:dyDescent="0.25">
      <c r="A6984" t="str">
        <f>IF(Tienda_3!$A2184="","","Tienda 3")</f>
        <v>Tienda 3</v>
      </c>
      <c r="B6984" t="str">
        <f>IF($A6984="","",Tienda_3!B2184)</f>
        <v>Instrumentos musicales</v>
      </c>
      <c r="C6984" t="str">
        <f>IF($A6984="","",Tienda_3!G2184)</f>
        <v>Bogotá</v>
      </c>
      <c r="D6984" t="str">
        <f>IF($A6984="","",Tienda_3!F2184)</f>
        <v>Beatriz Morales</v>
      </c>
      <c r="E6984" t="str">
        <f>IF($A6984="","",Tienda_3!I2184)</f>
        <v>Nequi</v>
      </c>
      <c r="F6984">
        <f>IF($A6984="","",VALUE(RIGHT(Tienda_3!E2184,4)))</f>
        <v>2022</v>
      </c>
      <c r="G6984">
        <f>IF($A6984="","",Tienda_3!C2184)</f>
        <v>60300</v>
      </c>
      <c r="H6984">
        <f>IF($A6984="","",Tienda_3!D2184)</f>
        <v>1400</v>
      </c>
      <c r="I6984">
        <f>IF($A6984="","",Tienda_3!H2184)</f>
        <v>5</v>
      </c>
      <c r="J6984">
        <f>IF($A6984="",0,IF(AND(OR('Cuadro-de-mando'!$B$4="(Todas)",'Cuadro-de-mando'!$B$4=$A6984),OR('Cuadro-de-mando'!$E$4="(Todas)",'Cuadro-de-mando'!$E$4=$B6984),OR('Cuadro-de-mando'!$H$4="(Todas)",'Cuadro-de-mando'!$H$4=$C6984),OR('Cuadro-de-mando'!$K$4="(Todas)",'Cuadro-de-mando'!$K$4=$E6984),OR('Cuadro-de-mando'!$N$4="(Todos)",'Cuadro-de-mando'!$N$4=$F6984)),1,0))</f>
        <v>1</v>
      </c>
    </row>
    <row r="6985" spans="1:10" x14ac:dyDescent="0.25">
      <c r="A6985" t="str">
        <f>IF(Tienda_3!$A2185="","","Tienda 3")</f>
        <v>Tienda 3</v>
      </c>
      <c r="B6985" t="str">
        <f>IF($A6985="","",Tienda_3!B2185)</f>
        <v>Muebles</v>
      </c>
      <c r="C6985" t="str">
        <f>IF($A6985="","",Tienda_3!G2185)</f>
        <v>Santa Marta</v>
      </c>
      <c r="D6985" t="str">
        <f>IF($A6985="","",Tienda_3!F2185)</f>
        <v>Lucas Olivera</v>
      </c>
      <c r="E6985" t="str">
        <f>IF($A6985="","",Tienda_3!I2185)</f>
        <v>Tarjeta de crédito</v>
      </c>
      <c r="F6985">
        <f>IF($A6985="","",VALUE(RIGHT(Tienda_3!E2185,4)))</f>
        <v>2020</v>
      </c>
      <c r="G6985">
        <f>IF($A6985="","",Tienda_3!C2185)</f>
        <v>270000</v>
      </c>
      <c r="H6985">
        <f>IF($A6985="","",Tienda_3!D2185)</f>
        <v>12600</v>
      </c>
      <c r="I6985">
        <f>IF($A6985="","",Tienda_3!H2185)</f>
        <v>4</v>
      </c>
      <c r="J6985">
        <f>IF($A6985="",0,IF(AND(OR('Cuadro-de-mando'!$B$4="(Todas)",'Cuadro-de-mando'!$B$4=$A6985),OR('Cuadro-de-mando'!$E$4="(Todas)",'Cuadro-de-mando'!$E$4=$B6985),OR('Cuadro-de-mando'!$H$4="(Todas)",'Cuadro-de-mando'!$H$4=$C6985),OR('Cuadro-de-mando'!$K$4="(Todas)",'Cuadro-de-mando'!$K$4=$E6985),OR('Cuadro-de-mando'!$N$4="(Todos)",'Cuadro-de-mando'!$N$4=$F6985)),1,0))</f>
        <v>1</v>
      </c>
    </row>
    <row r="6986" spans="1:10" x14ac:dyDescent="0.25">
      <c r="A6986" t="str">
        <f>IF(Tienda_3!$A2186="","","Tienda 3")</f>
        <v>Tienda 3</v>
      </c>
      <c r="B6986" t="str">
        <f>IF($A6986="","",Tienda_3!B2186)</f>
        <v>Muebles</v>
      </c>
      <c r="C6986" t="str">
        <f>IF($A6986="","",Tienda_3!G2186)</f>
        <v>Medellín</v>
      </c>
      <c r="D6986" t="str">
        <f>IF($A6986="","",Tienda_3!F2186)</f>
        <v>Maria Alfonso</v>
      </c>
      <c r="E6986" t="str">
        <f>IF($A6986="","",Tienda_3!I2186)</f>
        <v>Tarjeta de crédito</v>
      </c>
      <c r="F6986">
        <f>IF($A6986="","",VALUE(RIGHT(Tienda_3!E2186,4)))</f>
        <v>2022</v>
      </c>
      <c r="G6986">
        <f>IF($A6986="","",Tienda_3!C2186)</f>
        <v>324200</v>
      </c>
      <c r="H6986">
        <f>IF($A6986="","",Tienda_3!D2186)</f>
        <v>17500</v>
      </c>
      <c r="I6986">
        <f>IF($A6986="","",Tienda_3!H2186)</f>
        <v>5</v>
      </c>
      <c r="J6986">
        <f>IF($A6986="",0,IF(AND(OR('Cuadro-de-mando'!$B$4="(Todas)",'Cuadro-de-mando'!$B$4=$A6986),OR('Cuadro-de-mando'!$E$4="(Todas)",'Cuadro-de-mando'!$E$4=$B6986),OR('Cuadro-de-mando'!$H$4="(Todas)",'Cuadro-de-mando'!$H$4=$C6986),OR('Cuadro-de-mando'!$K$4="(Todas)",'Cuadro-de-mando'!$K$4=$E6986),OR('Cuadro-de-mando'!$N$4="(Todos)",'Cuadro-de-mando'!$N$4=$F6986)),1,0))</f>
        <v>1</v>
      </c>
    </row>
    <row r="6987" spans="1:10" x14ac:dyDescent="0.25">
      <c r="A6987" t="str">
        <f>IF(Tienda_3!$A2187="","","Tienda 3")</f>
        <v>Tienda 3</v>
      </c>
      <c r="B6987" t="str">
        <f>IF($A6987="","",Tienda_3!B2187)</f>
        <v>Muebles</v>
      </c>
      <c r="C6987" t="str">
        <f>IF($A6987="","",Tienda_3!G2187)</f>
        <v>Bogotá</v>
      </c>
      <c r="D6987" t="str">
        <f>IF($A6987="","",Tienda_3!F2187)</f>
        <v>Rafael Acosta</v>
      </c>
      <c r="E6987" t="str">
        <f>IF($A6987="","",Tienda_3!I2187)</f>
        <v>Tarjeta de crédito</v>
      </c>
      <c r="F6987">
        <f>IF($A6987="","",VALUE(RIGHT(Tienda_3!E2187,4)))</f>
        <v>2022</v>
      </c>
      <c r="G6987">
        <f>IF($A6987="","",Tienda_3!C2187)</f>
        <v>494400</v>
      </c>
      <c r="H6987">
        <f>IF($A6987="","",Tienda_3!D2187)</f>
        <v>26700</v>
      </c>
      <c r="I6987">
        <f>IF($A6987="","",Tienda_3!H2187)</f>
        <v>5</v>
      </c>
      <c r="J6987">
        <f>IF($A6987="",0,IF(AND(OR('Cuadro-de-mando'!$B$4="(Todas)",'Cuadro-de-mando'!$B$4=$A6987),OR('Cuadro-de-mando'!$E$4="(Todas)",'Cuadro-de-mando'!$E$4=$B6987),OR('Cuadro-de-mando'!$H$4="(Todas)",'Cuadro-de-mando'!$H$4=$C6987),OR('Cuadro-de-mando'!$K$4="(Todas)",'Cuadro-de-mando'!$K$4=$E6987),OR('Cuadro-de-mando'!$N$4="(Todos)",'Cuadro-de-mando'!$N$4=$F6987)),1,0))</f>
        <v>1</v>
      </c>
    </row>
    <row r="6988" spans="1:10" x14ac:dyDescent="0.25">
      <c r="A6988" t="str">
        <f>IF(Tienda_3!$A2188="","","Tienda 3")</f>
        <v>Tienda 3</v>
      </c>
      <c r="B6988" t="str">
        <f>IF($A6988="","",Tienda_3!B2188)</f>
        <v>Artículos para el hogar</v>
      </c>
      <c r="C6988" t="str">
        <f>IF($A6988="","",Tienda_3!G2188)</f>
        <v>Cúcuta</v>
      </c>
      <c r="D6988" t="str">
        <f>IF($A6988="","",Tienda_3!F2188)</f>
        <v>Beatriz Morales</v>
      </c>
      <c r="E6988" t="str">
        <f>IF($A6988="","",Tienda_3!I2188)</f>
        <v>Tarjeta de crédito</v>
      </c>
      <c r="F6988">
        <f>IF($A6988="","",VALUE(RIGHT(Tienda_3!E2188,4)))</f>
        <v>2020</v>
      </c>
      <c r="G6988">
        <f>IF($A6988="","",Tienda_3!C2188)</f>
        <v>52800</v>
      </c>
      <c r="H6988">
        <f>IF($A6988="","",Tienda_3!D2188)</f>
        <v>1000</v>
      </c>
      <c r="I6988">
        <f>IF($A6988="","",Tienda_3!H2188)</f>
        <v>5</v>
      </c>
      <c r="J6988">
        <f>IF($A6988="",0,IF(AND(OR('Cuadro-de-mando'!$B$4="(Todas)",'Cuadro-de-mando'!$B$4=$A6988),OR('Cuadro-de-mando'!$E$4="(Todas)",'Cuadro-de-mando'!$E$4=$B6988),OR('Cuadro-de-mando'!$H$4="(Todas)",'Cuadro-de-mando'!$H$4=$C6988),OR('Cuadro-de-mando'!$K$4="(Todas)",'Cuadro-de-mando'!$K$4=$E6988),OR('Cuadro-de-mando'!$N$4="(Todos)",'Cuadro-de-mando'!$N$4=$F6988)),1,0))</f>
        <v>1</v>
      </c>
    </row>
    <row r="6989" spans="1:10" x14ac:dyDescent="0.25">
      <c r="A6989" t="str">
        <f>IF(Tienda_3!$A2189="","","Tienda 3")</f>
        <v>Tienda 3</v>
      </c>
      <c r="B6989" t="str">
        <f>IF($A6989="","",Tienda_3!B2189)</f>
        <v>Electrónicos</v>
      </c>
      <c r="C6989" t="str">
        <f>IF($A6989="","",Tienda_3!G2189)</f>
        <v>Bogotá</v>
      </c>
      <c r="D6989" t="str">
        <f>IF($A6989="","",Tienda_3!F2189)</f>
        <v>Pedro Gomez</v>
      </c>
      <c r="E6989" t="str">
        <f>IF($A6989="","",Tienda_3!I2189)</f>
        <v>Cupón</v>
      </c>
      <c r="F6989">
        <f>IF($A6989="","",VALUE(RIGHT(Tienda_3!E2189,4)))</f>
        <v>2022</v>
      </c>
      <c r="G6989">
        <f>IF($A6989="","",Tienda_3!C2189)</f>
        <v>135700</v>
      </c>
      <c r="H6989">
        <f>IF($A6989="","",Tienda_3!D2189)</f>
        <v>7600</v>
      </c>
      <c r="I6989">
        <f>IF($A6989="","",Tienda_3!H2189)</f>
        <v>4</v>
      </c>
      <c r="J6989">
        <f>IF($A6989="",0,IF(AND(OR('Cuadro-de-mando'!$B$4="(Todas)",'Cuadro-de-mando'!$B$4=$A6989),OR('Cuadro-de-mando'!$E$4="(Todas)",'Cuadro-de-mando'!$E$4=$B6989),OR('Cuadro-de-mando'!$H$4="(Todas)",'Cuadro-de-mando'!$H$4=$C6989),OR('Cuadro-de-mando'!$K$4="(Todas)",'Cuadro-de-mando'!$K$4=$E6989),OR('Cuadro-de-mando'!$N$4="(Todos)",'Cuadro-de-mando'!$N$4=$F6989)),1,0))</f>
        <v>1</v>
      </c>
    </row>
    <row r="6990" spans="1:10" x14ac:dyDescent="0.25">
      <c r="A6990" t="str">
        <f>IF(Tienda_3!$A2190="","","Tienda 3")</f>
        <v>Tienda 3</v>
      </c>
      <c r="B6990" t="str">
        <f>IF($A6990="","",Tienda_3!B2190)</f>
        <v>Electrónicos</v>
      </c>
      <c r="C6990" t="str">
        <f>IF($A6990="","",Tienda_3!G2190)</f>
        <v>Cali</v>
      </c>
      <c r="D6990" t="str">
        <f>IF($A6990="","",Tienda_3!F2190)</f>
        <v>Lucas Olivera</v>
      </c>
      <c r="E6990" t="str">
        <f>IF($A6990="","",Tienda_3!I2190)</f>
        <v>Nequi</v>
      </c>
      <c r="F6990">
        <f>IF($A6990="","",VALUE(RIGHT(Tienda_3!E2190,4)))</f>
        <v>2020</v>
      </c>
      <c r="G6990">
        <f>IF($A6990="","",Tienda_3!C2190)</f>
        <v>2327400</v>
      </c>
      <c r="H6990">
        <f>IF($A6990="","",Tienda_3!D2190)</f>
        <v>124300</v>
      </c>
      <c r="I6990">
        <f>IF($A6990="","",Tienda_3!H2190)</f>
        <v>5</v>
      </c>
      <c r="J6990">
        <f>IF($A6990="",0,IF(AND(OR('Cuadro-de-mando'!$B$4="(Todas)",'Cuadro-de-mando'!$B$4=$A6990),OR('Cuadro-de-mando'!$E$4="(Todas)",'Cuadro-de-mando'!$E$4=$B6990),OR('Cuadro-de-mando'!$H$4="(Todas)",'Cuadro-de-mando'!$H$4=$C6990),OR('Cuadro-de-mando'!$K$4="(Todas)",'Cuadro-de-mando'!$K$4=$E6990),OR('Cuadro-de-mando'!$N$4="(Todos)",'Cuadro-de-mando'!$N$4=$F6990)),1,0))</f>
        <v>1</v>
      </c>
    </row>
    <row r="6991" spans="1:10" x14ac:dyDescent="0.25">
      <c r="A6991" t="str">
        <f>IF(Tienda_3!$A2191="","","Tienda 3")</f>
        <v>Tienda 3</v>
      </c>
      <c r="B6991" t="str">
        <f>IF($A6991="","",Tienda_3!B2191)</f>
        <v>Electrodomésticos</v>
      </c>
      <c r="C6991" t="str">
        <f>IF($A6991="","",Tienda_3!G2191)</f>
        <v>Bogotá</v>
      </c>
      <c r="D6991" t="str">
        <f>IF($A6991="","",Tienda_3!F2191)</f>
        <v>Ángel Rodriguez</v>
      </c>
      <c r="E6991" t="str">
        <f>IF($A6991="","",Tienda_3!I2191)</f>
        <v>Tarjeta de crédito</v>
      </c>
      <c r="F6991">
        <f>IF($A6991="","",VALUE(RIGHT(Tienda_3!E2191,4)))</f>
        <v>2020</v>
      </c>
      <c r="G6991">
        <f>IF($A6991="","",Tienda_3!C2191)</f>
        <v>334200</v>
      </c>
      <c r="H6991">
        <f>IF($A6991="","",Tienda_3!D2191)</f>
        <v>18200</v>
      </c>
      <c r="I6991">
        <f>IF($A6991="","",Tienda_3!H2191)</f>
        <v>5</v>
      </c>
      <c r="J6991">
        <f>IF($A6991="",0,IF(AND(OR('Cuadro-de-mando'!$B$4="(Todas)",'Cuadro-de-mando'!$B$4=$A6991),OR('Cuadro-de-mando'!$E$4="(Todas)",'Cuadro-de-mando'!$E$4=$B6991),OR('Cuadro-de-mando'!$H$4="(Todas)",'Cuadro-de-mando'!$H$4=$C6991),OR('Cuadro-de-mando'!$K$4="(Todas)",'Cuadro-de-mando'!$K$4=$E6991),OR('Cuadro-de-mando'!$N$4="(Todos)",'Cuadro-de-mando'!$N$4=$F6991)),1,0))</f>
        <v>1</v>
      </c>
    </row>
    <row r="6992" spans="1:10" x14ac:dyDescent="0.25">
      <c r="A6992" t="str">
        <f>IF(Tienda_3!$A2192="","","Tienda 3")</f>
        <v>Tienda 3</v>
      </c>
      <c r="B6992" t="str">
        <f>IF($A6992="","",Tienda_3!B2192)</f>
        <v>Electrónicos</v>
      </c>
      <c r="C6992" t="str">
        <f>IF($A6992="","",Tienda_3!G2192)</f>
        <v>Bogotá</v>
      </c>
      <c r="D6992" t="str">
        <f>IF($A6992="","",Tienda_3!F2192)</f>
        <v>Beatriz Morales</v>
      </c>
      <c r="E6992" t="str">
        <f>IF($A6992="","",Tienda_3!I2192)</f>
        <v>Tarjeta de crédito</v>
      </c>
      <c r="F6992">
        <f>IF($A6992="","",VALUE(RIGHT(Tienda_3!E2192,4)))</f>
        <v>2021</v>
      </c>
      <c r="G6992">
        <f>IF($A6992="","",Tienda_3!C2192)</f>
        <v>1204900</v>
      </c>
      <c r="H6992">
        <f>IF($A6992="","",Tienda_3!D2192)</f>
        <v>64400</v>
      </c>
      <c r="I6992">
        <f>IF($A6992="","",Tienda_3!H2192)</f>
        <v>4</v>
      </c>
      <c r="J6992">
        <f>IF($A6992="",0,IF(AND(OR('Cuadro-de-mando'!$B$4="(Todas)",'Cuadro-de-mando'!$B$4=$A6992),OR('Cuadro-de-mando'!$E$4="(Todas)",'Cuadro-de-mando'!$E$4=$B6992),OR('Cuadro-de-mando'!$H$4="(Todas)",'Cuadro-de-mando'!$H$4=$C6992),OR('Cuadro-de-mando'!$K$4="(Todas)",'Cuadro-de-mando'!$K$4=$E6992),OR('Cuadro-de-mando'!$N$4="(Todos)",'Cuadro-de-mando'!$N$4=$F6992)),1,0))</f>
        <v>1</v>
      </c>
    </row>
    <row r="6993" spans="1:10" x14ac:dyDescent="0.25">
      <c r="A6993" t="str">
        <f>IF(Tienda_3!$A2193="","","Tienda 3")</f>
        <v>Tienda 3</v>
      </c>
      <c r="B6993" t="str">
        <f>IF($A6993="","",Tienda_3!B2193)</f>
        <v>Deportes y diversión</v>
      </c>
      <c r="C6993" t="str">
        <f>IF($A6993="","",Tienda_3!G2193)</f>
        <v>Medellín</v>
      </c>
      <c r="D6993" t="str">
        <f>IF($A6993="","",Tienda_3!F2193)</f>
        <v>Beatriz Morales</v>
      </c>
      <c r="E6993" t="str">
        <f>IF($A6993="","",Tienda_3!I2193)</f>
        <v>Tarjeta de crédito</v>
      </c>
      <c r="F6993">
        <f>IF($A6993="","",VALUE(RIGHT(Tienda_3!E2193,4)))</f>
        <v>2023</v>
      </c>
      <c r="G6993">
        <f>IF($A6993="","",Tienda_3!C2193)</f>
        <v>91600</v>
      </c>
      <c r="H6993">
        <f>IF($A6993="","",Tienda_3!D2193)</f>
        <v>3100</v>
      </c>
      <c r="I6993">
        <f>IF($A6993="","",Tienda_3!H2193)</f>
        <v>5</v>
      </c>
      <c r="J6993">
        <f>IF($A6993="",0,IF(AND(OR('Cuadro-de-mando'!$B$4="(Todas)",'Cuadro-de-mando'!$B$4=$A6993),OR('Cuadro-de-mando'!$E$4="(Todas)",'Cuadro-de-mando'!$E$4=$B6993),OR('Cuadro-de-mando'!$H$4="(Todas)",'Cuadro-de-mando'!$H$4=$C6993),OR('Cuadro-de-mando'!$K$4="(Todas)",'Cuadro-de-mando'!$K$4=$E6993),OR('Cuadro-de-mando'!$N$4="(Todos)",'Cuadro-de-mando'!$N$4=$F6993)),1,0))</f>
        <v>1</v>
      </c>
    </row>
    <row r="6994" spans="1:10" x14ac:dyDescent="0.25">
      <c r="A6994" t="str">
        <f>IF(Tienda_3!$A2194="","","Tienda 3")</f>
        <v>Tienda 3</v>
      </c>
      <c r="B6994" t="str">
        <f>IF($A6994="","",Tienda_3!B2194)</f>
        <v>Muebles</v>
      </c>
      <c r="C6994" t="str">
        <f>IF($A6994="","",Tienda_3!G2194)</f>
        <v>Bogotá</v>
      </c>
      <c r="D6994" t="str">
        <f>IF($A6994="","",Tienda_3!F2194)</f>
        <v>Juliana Costa</v>
      </c>
      <c r="E6994" t="str">
        <f>IF($A6994="","",Tienda_3!I2194)</f>
        <v>Tarjeta de crédito</v>
      </c>
      <c r="F6994">
        <f>IF($A6994="","",VALUE(RIGHT(Tienda_3!E2194,4)))</f>
        <v>2022</v>
      </c>
      <c r="G6994">
        <f>IF($A6994="","",Tienda_3!C2194)</f>
        <v>683200</v>
      </c>
      <c r="H6994">
        <f>IF($A6994="","",Tienda_3!D2194)</f>
        <v>34600</v>
      </c>
      <c r="I6994">
        <f>IF($A6994="","",Tienda_3!H2194)</f>
        <v>5</v>
      </c>
      <c r="J6994">
        <f>IF($A6994="",0,IF(AND(OR('Cuadro-de-mando'!$B$4="(Todas)",'Cuadro-de-mando'!$B$4=$A6994),OR('Cuadro-de-mando'!$E$4="(Todas)",'Cuadro-de-mando'!$E$4=$B6994),OR('Cuadro-de-mando'!$H$4="(Todas)",'Cuadro-de-mando'!$H$4=$C6994),OR('Cuadro-de-mando'!$K$4="(Todas)",'Cuadro-de-mando'!$K$4=$E6994),OR('Cuadro-de-mando'!$N$4="(Todos)",'Cuadro-de-mando'!$N$4=$F6994)),1,0))</f>
        <v>1</v>
      </c>
    </row>
    <row r="6995" spans="1:10" x14ac:dyDescent="0.25">
      <c r="A6995" t="str">
        <f>IF(Tienda_3!$A2195="","","Tienda 3")</f>
        <v>Tienda 3</v>
      </c>
      <c r="B6995" t="str">
        <f>IF($A6995="","",Tienda_3!B2195)</f>
        <v>Libros</v>
      </c>
      <c r="C6995" t="str">
        <f>IF($A6995="","",Tienda_3!G2195)</f>
        <v>Pereira</v>
      </c>
      <c r="D6995" t="str">
        <f>IF($A6995="","",Tienda_3!F2195)</f>
        <v>Rafael Acosta</v>
      </c>
      <c r="E6995" t="str">
        <f>IF($A6995="","",Tienda_3!I2195)</f>
        <v>Tarjeta de crédito</v>
      </c>
      <c r="F6995">
        <f>IF($A6995="","",VALUE(RIGHT(Tienda_3!E2195,4)))</f>
        <v>2023</v>
      </c>
      <c r="G6995">
        <f>IF($A6995="","",Tienda_3!C2195)</f>
        <v>62900</v>
      </c>
      <c r="H6995">
        <f>IF($A6995="","",Tienda_3!D2195)</f>
        <v>1500</v>
      </c>
      <c r="I6995">
        <f>IF($A6995="","",Tienda_3!H2195)</f>
        <v>1</v>
      </c>
      <c r="J6995">
        <f>IF($A6995="",0,IF(AND(OR('Cuadro-de-mando'!$B$4="(Todas)",'Cuadro-de-mando'!$B$4=$A6995),OR('Cuadro-de-mando'!$E$4="(Todas)",'Cuadro-de-mando'!$E$4=$B6995),OR('Cuadro-de-mando'!$H$4="(Todas)",'Cuadro-de-mando'!$H$4=$C6995),OR('Cuadro-de-mando'!$K$4="(Todas)",'Cuadro-de-mando'!$K$4=$E6995),OR('Cuadro-de-mando'!$N$4="(Todos)",'Cuadro-de-mando'!$N$4=$F6995)),1,0))</f>
        <v>1</v>
      </c>
    </row>
    <row r="6996" spans="1:10" x14ac:dyDescent="0.25">
      <c r="A6996" t="str">
        <f>IF(Tienda_3!$A2196="","","Tienda 3")</f>
        <v>Tienda 3</v>
      </c>
      <c r="B6996" t="str">
        <f>IF($A6996="","",Tienda_3!B2196)</f>
        <v>Deportes y diversión</v>
      </c>
      <c r="C6996" t="str">
        <f>IF($A6996="","",Tienda_3!G2196)</f>
        <v>Bogotá</v>
      </c>
      <c r="D6996" t="str">
        <f>IF($A6996="","",Tienda_3!F2196)</f>
        <v>Camila Rivera</v>
      </c>
      <c r="E6996" t="str">
        <f>IF($A6996="","",Tienda_3!I2196)</f>
        <v>Tarjeta de crédito</v>
      </c>
      <c r="F6996">
        <f>IF($A6996="","",VALUE(RIGHT(Tienda_3!E2196,4)))</f>
        <v>2021</v>
      </c>
      <c r="G6996">
        <f>IF($A6996="","",Tienda_3!C2196)</f>
        <v>39800</v>
      </c>
      <c r="H6996">
        <f>IF($A6996="","",Tienda_3!D2196)</f>
        <v>0</v>
      </c>
      <c r="I6996">
        <f>IF($A6996="","",Tienda_3!H2196)</f>
        <v>3</v>
      </c>
      <c r="J6996">
        <f>IF($A6996="",0,IF(AND(OR('Cuadro-de-mando'!$B$4="(Todas)",'Cuadro-de-mando'!$B$4=$A6996),OR('Cuadro-de-mando'!$E$4="(Todas)",'Cuadro-de-mando'!$E$4=$B6996),OR('Cuadro-de-mando'!$H$4="(Todas)",'Cuadro-de-mando'!$H$4=$C6996),OR('Cuadro-de-mando'!$K$4="(Todas)",'Cuadro-de-mando'!$K$4=$E6996),OR('Cuadro-de-mando'!$N$4="(Todos)",'Cuadro-de-mando'!$N$4=$F6996)),1,0))</f>
        <v>1</v>
      </c>
    </row>
    <row r="6997" spans="1:10" x14ac:dyDescent="0.25">
      <c r="A6997" t="str">
        <f>IF(Tienda_3!$A2197="","","Tienda 3")</f>
        <v>Tienda 3</v>
      </c>
      <c r="B6997" t="str">
        <f>IF($A6997="","",Tienda_3!B2197)</f>
        <v>Electrodomésticos</v>
      </c>
      <c r="C6997" t="str">
        <f>IF($A6997="","",Tienda_3!G2197)</f>
        <v>Bogotá</v>
      </c>
      <c r="D6997" t="str">
        <f>IF($A6997="","",Tienda_3!F2197)</f>
        <v>Lucas Olivera</v>
      </c>
      <c r="E6997" t="str">
        <f>IF($A6997="","",Tienda_3!I2197)</f>
        <v>Tarjeta de crédito</v>
      </c>
      <c r="F6997">
        <f>IF($A6997="","",VALUE(RIGHT(Tienda_3!E2197,4)))</f>
        <v>2021</v>
      </c>
      <c r="G6997">
        <f>IF($A6997="","",Tienda_3!C2197)</f>
        <v>883800</v>
      </c>
      <c r="H6997">
        <f>IF($A6997="","",Tienda_3!D2197)</f>
        <v>45200</v>
      </c>
      <c r="I6997">
        <f>IF($A6997="","",Tienda_3!H2197)</f>
        <v>5</v>
      </c>
      <c r="J6997">
        <f>IF($A6997="",0,IF(AND(OR('Cuadro-de-mando'!$B$4="(Todas)",'Cuadro-de-mando'!$B$4=$A6997),OR('Cuadro-de-mando'!$E$4="(Todas)",'Cuadro-de-mando'!$E$4=$B6997),OR('Cuadro-de-mando'!$H$4="(Todas)",'Cuadro-de-mando'!$H$4=$C6997),OR('Cuadro-de-mando'!$K$4="(Todas)",'Cuadro-de-mando'!$K$4=$E6997),OR('Cuadro-de-mando'!$N$4="(Todos)",'Cuadro-de-mando'!$N$4=$F6997)),1,0))</f>
        <v>1</v>
      </c>
    </row>
    <row r="6998" spans="1:10" x14ac:dyDescent="0.25">
      <c r="A6998" t="str">
        <f>IF(Tienda_3!$A2198="","","Tienda 3")</f>
        <v>Tienda 3</v>
      </c>
      <c r="B6998" t="str">
        <f>IF($A6998="","",Tienda_3!B2198)</f>
        <v>Juguetes</v>
      </c>
      <c r="C6998" t="str">
        <f>IF($A6998="","",Tienda_3!G2198)</f>
        <v>Cali</v>
      </c>
      <c r="D6998" t="str">
        <f>IF($A6998="","",Tienda_3!F2198)</f>
        <v>Santiago Silva</v>
      </c>
      <c r="E6998" t="str">
        <f>IF($A6998="","",Tienda_3!I2198)</f>
        <v>Tarjeta de crédito</v>
      </c>
      <c r="F6998">
        <f>IF($A6998="","",VALUE(RIGHT(Tienda_3!E2198,4)))</f>
        <v>2020</v>
      </c>
      <c r="G6998">
        <f>IF($A6998="","",Tienda_3!C2198)</f>
        <v>19800</v>
      </c>
      <c r="H6998">
        <f>IF($A6998="","",Tienda_3!D2198)</f>
        <v>1500</v>
      </c>
      <c r="I6998">
        <f>IF($A6998="","",Tienda_3!H2198)</f>
        <v>5</v>
      </c>
      <c r="J6998">
        <f>IF($A6998="",0,IF(AND(OR('Cuadro-de-mando'!$B$4="(Todas)",'Cuadro-de-mando'!$B$4=$A6998),OR('Cuadro-de-mando'!$E$4="(Todas)",'Cuadro-de-mando'!$E$4=$B6998),OR('Cuadro-de-mando'!$H$4="(Todas)",'Cuadro-de-mando'!$H$4=$C6998),OR('Cuadro-de-mando'!$K$4="(Todas)",'Cuadro-de-mando'!$K$4=$E6998),OR('Cuadro-de-mando'!$N$4="(Todos)",'Cuadro-de-mando'!$N$4=$F6998)),1,0))</f>
        <v>1</v>
      </c>
    </row>
    <row r="6999" spans="1:10" x14ac:dyDescent="0.25">
      <c r="A6999" t="str">
        <f>IF(Tienda_3!$A2199="","","Tienda 3")</f>
        <v>Tienda 3</v>
      </c>
      <c r="B6999" t="str">
        <f>IF($A6999="","",Tienda_3!B2199)</f>
        <v>Electrónicos</v>
      </c>
      <c r="C6999" t="str">
        <f>IF($A6999="","",Tienda_3!G2199)</f>
        <v>Cali</v>
      </c>
      <c r="D6999" t="str">
        <f>IF($A6999="","",Tienda_3!F2199)</f>
        <v>Izabela de León</v>
      </c>
      <c r="E6999" t="str">
        <f>IF($A6999="","",Tienda_3!I2199)</f>
        <v>Nequi</v>
      </c>
      <c r="F6999">
        <f>IF($A6999="","",VALUE(RIGHT(Tienda_3!E2199,4)))</f>
        <v>2020</v>
      </c>
      <c r="G6999">
        <f>IF($A6999="","",Tienda_3!C2199)</f>
        <v>2187900</v>
      </c>
      <c r="H6999">
        <f>IF($A6999="","",Tienda_3!D2199)</f>
        <v>116900</v>
      </c>
      <c r="I6999">
        <f>IF($A6999="","",Tienda_3!H2199)</f>
        <v>5</v>
      </c>
      <c r="J6999">
        <f>IF($A6999="",0,IF(AND(OR('Cuadro-de-mando'!$B$4="(Todas)",'Cuadro-de-mando'!$B$4=$A6999),OR('Cuadro-de-mando'!$E$4="(Todas)",'Cuadro-de-mando'!$E$4=$B6999),OR('Cuadro-de-mando'!$H$4="(Todas)",'Cuadro-de-mando'!$H$4=$C6999),OR('Cuadro-de-mando'!$K$4="(Todas)",'Cuadro-de-mando'!$K$4=$E6999),OR('Cuadro-de-mando'!$N$4="(Todos)",'Cuadro-de-mando'!$N$4=$F6999)),1,0))</f>
        <v>1</v>
      </c>
    </row>
    <row r="7000" spans="1:10" x14ac:dyDescent="0.25">
      <c r="A7000" t="str">
        <f>IF(Tienda_3!$A2200="","","Tienda 3")</f>
        <v>Tienda 3</v>
      </c>
      <c r="B7000" t="str">
        <f>IF($A7000="","",Tienda_3!B2200)</f>
        <v>Juguetes</v>
      </c>
      <c r="C7000" t="str">
        <f>IF($A7000="","",Tienda_3!G2200)</f>
        <v>Medellín</v>
      </c>
      <c r="D7000" t="str">
        <f>IF($A7000="","",Tienda_3!F2200)</f>
        <v>Mariana Herrera</v>
      </c>
      <c r="E7000" t="str">
        <f>IF($A7000="","",Tienda_3!I2200)</f>
        <v>Nequi</v>
      </c>
      <c r="F7000">
        <f>IF($A7000="","",VALUE(RIGHT(Tienda_3!E2200,4)))</f>
        <v>2023</v>
      </c>
      <c r="G7000">
        <f>IF($A7000="","",Tienda_3!C2200)</f>
        <v>41000</v>
      </c>
      <c r="H7000">
        <f>IF($A7000="","",Tienda_3!D2200)</f>
        <v>0</v>
      </c>
      <c r="I7000">
        <f>IF($A7000="","",Tienda_3!H2200)</f>
        <v>5</v>
      </c>
      <c r="J7000">
        <f>IF($A7000="",0,IF(AND(OR('Cuadro-de-mando'!$B$4="(Todas)",'Cuadro-de-mando'!$B$4=$A7000),OR('Cuadro-de-mando'!$E$4="(Todas)",'Cuadro-de-mando'!$E$4=$B7000),OR('Cuadro-de-mando'!$H$4="(Todas)",'Cuadro-de-mando'!$H$4=$C7000),OR('Cuadro-de-mando'!$K$4="(Todas)",'Cuadro-de-mando'!$K$4=$E7000),OR('Cuadro-de-mando'!$N$4="(Todos)",'Cuadro-de-mando'!$N$4=$F7000)),1,0))</f>
        <v>1</v>
      </c>
    </row>
    <row r="7001" spans="1:10" x14ac:dyDescent="0.25">
      <c r="A7001" t="str">
        <f>IF(Tienda_3!$A2201="","","Tienda 3")</f>
        <v>Tienda 3</v>
      </c>
      <c r="B7001" t="str">
        <f>IF($A7001="","",Tienda_3!B2201)</f>
        <v>Muebles</v>
      </c>
      <c r="C7001" t="str">
        <f>IF($A7001="","",Tienda_3!G2201)</f>
        <v>Medellín</v>
      </c>
      <c r="D7001" t="str">
        <f>IF($A7001="","",Tienda_3!F2201)</f>
        <v>Izabela de León</v>
      </c>
      <c r="E7001" t="str">
        <f>IF($A7001="","",Tienda_3!I2201)</f>
        <v>Tarjeta de crédito</v>
      </c>
      <c r="F7001">
        <f>IF($A7001="","",VALUE(RIGHT(Tienda_3!E2201,4)))</f>
        <v>2020</v>
      </c>
      <c r="G7001">
        <f>IF($A7001="","",Tienda_3!C2201)</f>
        <v>246800</v>
      </c>
      <c r="H7001">
        <f>IF($A7001="","",Tienda_3!D2201)</f>
        <v>11300</v>
      </c>
      <c r="I7001">
        <f>IF($A7001="","",Tienda_3!H2201)</f>
        <v>1</v>
      </c>
      <c r="J7001">
        <f>IF($A7001="",0,IF(AND(OR('Cuadro-de-mando'!$B$4="(Todas)",'Cuadro-de-mando'!$B$4=$A7001),OR('Cuadro-de-mando'!$E$4="(Todas)",'Cuadro-de-mando'!$E$4=$B7001),OR('Cuadro-de-mando'!$H$4="(Todas)",'Cuadro-de-mando'!$H$4=$C7001),OR('Cuadro-de-mando'!$K$4="(Todas)",'Cuadro-de-mando'!$K$4=$E7001),OR('Cuadro-de-mando'!$N$4="(Todos)",'Cuadro-de-mando'!$N$4=$F7001)),1,0))</f>
        <v>1</v>
      </c>
    </row>
    <row r="7002" spans="1:10" x14ac:dyDescent="0.25">
      <c r="A7002" t="str">
        <f>IF(Tienda_3!$A2202="","","Tienda 3")</f>
        <v>Tienda 3</v>
      </c>
      <c r="B7002" t="str">
        <f>IF($A7002="","",Tienda_3!B2202)</f>
        <v>Instrumentos musicales</v>
      </c>
      <c r="C7002" t="str">
        <f>IF($A7002="","",Tienda_3!G2202)</f>
        <v>Bogotá</v>
      </c>
      <c r="D7002" t="str">
        <f>IF($A7002="","",Tienda_3!F2202)</f>
        <v>Lucas Olivera</v>
      </c>
      <c r="E7002" t="str">
        <f>IF($A7002="","",Tienda_3!I2202)</f>
        <v>Tarjeta de crédito</v>
      </c>
      <c r="F7002">
        <f>IF($A7002="","",VALUE(RIGHT(Tienda_3!E2202,4)))</f>
        <v>2020</v>
      </c>
      <c r="G7002">
        <f>IF($A7002="","",Tienda_3!C2202)</f>
        <v>80900</v>
      </c>
      <c r="H7002">
        <f>IF($A7002="","",Tienda_3!D2202)</f>
        <v>2500</v>
      </c>
      <c r="I7002">
        <f>IF($A7002="","",Tienda_3!H2202)</f>
        <v>5</v>
      </c>
      <c r="J7002">
        <f>IF($A7002="",0,IF(AND(OR('Cuadro-de-mando'!$B$4="(Todas)",'Cuadro-de-mando'!$B$4=$A7002),OR('Cuadro-de-mando'!$E$4="(Todas)",'Cuadro-de-mando'!$E$4=$B7002),OR('Cuadro-de-mando'!$H$4="(Todas)",'Cuadro-de-mando'!$H$4=$C7002),OR('Cuadro-de-mando'!$K$4="(Todas)",'Cuadro-de-mando'!$K$4=$E7002),OR('Cuadro-de-mando'!$N$4="(Todos)",'Cuadro-de-mando'!$N$4=$F7002)),1,0))</f>
        <v>1</v>
      </c>
    </row>
    <row r="7003" spans="1:10" x14ac:dyDescent="0.25">
      <c r="A7003" t="str">
        <f>IF(Tienda_3!$A2203="","","Tienda 3")</f>
        <v>Tienda 3</v>
      </c>
      <c r="B7003" t="str">
        <f>IF($A7003="","",Tienda_3!B2203)</f>
        <v>Deportes y diversión</v>
      </c>
      <c r="C7003" t="str">
        <f>IF($A7003="","",Tienda_3!G2203)</f>
        <v>Medellín</v>
      </c>
      <c r="D7003" t="str">
        <f>IF($A7003="","",Tienda_3!F2203)</f>
        <v>Pedro Gomez</v>
      </c>
      <c r="E7003" t="str">
        <f>IF($A7003="","",Tienda_3!I2203)</f>
        <v>Tarjeta de crédito</v>
      </c>
      <c r="F7003">
        <f>IF($A7003="","",VALUE(RIGHT(Tienda_3!E2203,4)))</f>
        <v>2021</v>
      </c>
      <c r="G7003">
        <f>IF($A7003="","",Tienda_3!C2203)</f>
        <v>35100</v>
      </c>
      <c r="H7003">
        <f>IF($A7003="","",Tienda_3!D2203)</f>
        <v>4200</v>
      </c>
      <c r="I7003">
        <f>IF($A7003="","",Tienda_3!H2203)</f>
        <v>5</v>
      </c>
      <c r="J7003">
        <f>IF($A7003="",0,IF(AND(OR('Cuadro-de-mando'!$B$4="(Todas)",'Cuadro-de-mando'!$B$4=$A7003),OR('Cuadro-de-mando'!$E$4="(Todas)",'Cuadro-de-mando'!$E$4=$B7003),OR('Cuadro-de-mando'!$H$4="(Todas)",'Cuadro-de-mando'!$H$4=$C7003),OR('Cuadro-de-mando'!$K$4="(Todas)",'Cuadro-de-mando'!$K$4=$E7003),OR('Cuadro-de-mando'!$N$4="(Todos)",'Cuadro-de-mando'!$N$4=$F7003)),1,0))</f>
        <v>1</v>
      </c>
    </row>
    <row r="7004" spans="1:10" x14ac:dyDescent="0.25">
      <c r="A7004" t="str">
        <f>IF(Tienda_3!$A2204="","","Tienda 3")</f>
        <v>Tienda 3</v>
      </c>
      <c r="B7004" t="str">
        <f>IF($A7004="","",Tienda_3!B2204)</f>
        <v>Electrónicos</v>
      </c>
      <c r="C7004" t="str">
        <f>IF($A7004="","",Tienda_3!G2204)</f>
        <v>Bogotá</v>
      </c>
      <c r="D7004" t="str">
        <f>IF($A7004="","",Tienda_3!F2204)</f>
        <v>Ángel Rodriguez</v>
      </c>
      <c r="E7004" t="str">
        <f>IF($A7004="","",Tienda_3!I2204)</f>
        <v>Tarjeta de crédito</v>
      </c>
      <c r="F7004">
        <f>IF($A7004="","",VALUE(RIGHT(Tienda_3!E2204,4)))</f>
        <v>2021</v>
      </c>
      <c r="G7004">
        <f>IF($A7004="","",Tienda_3!C2204)</f>
        <v>1060800</v>
      </c>
      <c r="H7004">
        <f>IF($A7004="","",Tienda_3!D2204)</f>
        <v>56700</v>
      </c>
      <c r="I7004">
        <f>IF($A7004="","",Tienda_3!H2204)</f>
        <v>3</v>
      </c>
      <c r="J7004">
        <f>IF($A7004="",0,IF(AND(OR('Cuadro-de-mando'!$B$4="(Todas)",'Cuadro-de-mando'!$B$4=$A7004),OR('Cuadro-de-mando'!$E$4="(Todas)",'Cuadro-de-mando'!$E$4=$B7004),OR('Cuadro-de-mando'!$H$4="(Todas)",'Cuadro-de-mando'!$H$4=$C7004),OR('Cuadro-de-mando'!$K$4="(Todas)",'Cuadro-de-mando'!$K$4=$E7004),OR('Cuadro-de-mando'!$N$4="(Todos)",'Cuadro-de-mando'!$N$4=$F7004)),1,0))</f>
        <v>1</v>
      </c>
    </row>
    <row r="7005" spans="1:10" x14ac:dyDescent="0.25">
      <c r="A7005" t="str">
        <f>IF(Tienda_3!$A2205="","","Tienda 3")</f>
        <v>Tienda 3</v>
      </c>
      <c r="B7005" t="str">
        <f>IF($A7005="","",Tienda_3!B2205)</f>
        <v>Artículos para el hogar</v>
      </c>
      <c r="C7005" t="str">
        <f>IF($A7005="","",Tienda_3!G2205)</f>
        <v>Bogotá</v>
      </c>
      <c r="D7005" t="str">
        <f>IF($A7005="","",Tienda_3!F2205)</f>
        <v>Rafael Acosta</v>
      </c>
      <c r="E7005" t="str">
        <f>IF($A7005="","",Tienda_3!I2205)</f>
        <v>Tarjeta de crédito</v>
      </c>
      <c r="F7005">
        <f>IF($A7005="","",VALUE(RIGHT(Tienda_3!E2205,4)))</f>
        <v>2020</v>
      </c>
      <c r="G7005">
        <f>IF($A7005="","",Tienda_3!C2205)</f>
        <v>51300</v>
      </c>
      <c r="H7005">
        <f>IF($A7005="","",Tienda_3!D2205)</f>
        <v>3000</v>
      </c>
      <c r="I7005">
        <f>IF($A7005="","",Tienda_3!H2205)</f>
        <v>5</v>
      </c>
      <c r="J7005">
        <f>IF($A7005="",0,IF(AND(OR('Cuadro-de-mando'!$B$4="(Todas)",'Cuadro-de-mando'!$B$4=$A7005),OR('Cuadro-de-mando'!$E$4="(Todas)",'Cuadro-de-mando'!$E$4=$B7005),OR('Cuadro-de-mando'!$H$4="(Todas)",'Cuadro-de-mando'!$H$4=$C7005),OR('Cuadro-de-mando'!$K$4="(Todas)",'Cuadro-de-mando'!$K$4=$E7005),OR('Cuadro-de-mando'!$N$4="(Todos)",'Cuadro-de-mando'!$N$4=$F7005)),1,0))</f>
        <v>1</v>
      </c>
    </row>
    <row r="7006" spans="1:10" x14ac:dyDescent="0.25">
      <c r="A7006" t="str">
        <f>IF(Tienda_3!$A2206="","","Tienda 3")</f>
        <v>Tienda 3</v>
      </c>
      <c r="B7006" t="str">
        <f>IF($A7006="","",Tienda_3!B2206)</f>
        <v>Electrodomésticos</v>
      </c>
      <c r="C7006" t="str">
        <f>IF($A7006="","",Tienda_3!G2206)</f>
        <v>Bogotá</v>
      </c>
      <c r="D7006" t="str">
        <f>IF($A7006="","",Tienda_3!F2206)</f>
        <v>Juliana Costa</v>
      </c>
      <c r="E7006" t="str">
        <f>IF($A7006="","",Tienda_3!I2206)</f>
        <v>Tarjeta de crédito</v>
      </c>
      <c r="F7006">
        <f>IF($A7006="","",VALUE(RIGHT(Tienda_3!E2206,4)))</f>
        <v>2020</v>
      </c>
      <c r="G7006">
        <f>IF($A7006="","",Tienda_3!C2206)</f>
        <v>1073000</v>
      </c>
      <c r="H7006">
        <f>IF($A7006="","",Tienda_3!D2206)</f>
        <v>57800</v>
      </c>
      <c r="I7006">
        <f>IF($A7006="","",Tienda_3!H2206)</f>
        <v>5</v>
      </c>
      <c r="J7006">
        <f>IF($A7006="",0,IF(AND(OR('Cuadro-de-mando'!$B$4="(Todas)",'Cuadro-de-mando'!$B$4=$A7006),OR('Cuadro-de-mando'!$E$4="(Todas)",'Cuadro-de-mando'!$E$4=$B7006),OR('Cuadro-de-mando'!$H$4="(Todas)",'Cuadro-de-mando'!$H$4=$C7006),OR('Cuadro-de-mando'!$K$4="(Todas)",'Cuadro-de-mando'!$K$4=$E7006),OR('Cuadro-de-mando'!$N$4="(Todos)",'Cuadro-de-mando'!$N$4=$F7006)),1,0))</f>
        <v>1</v>
      </c>
    </row>
    <row r="7007" spans="1:10" x14ac:dyDescent="0.25">
      <c r="A7007" t="str">
        <f>IF(Tienda_3!$A2207="","","Tienda 3")</f>
        <v>Tienda 3</v>
      </c>
      <c r="B7007" t="str">
        <f>IF($A7007="","",Tienda_3!B2207)</f>
        <v>Electrónicos</v>
      </c>
      <c r="C7007" t="str">
        <f>IF($A7007="","",Tienda_3!G2207)</f>
        <v>Bogotá</v>
      </c>
      <c r="D7007" t="str">
        <f>IF($A7007="","",Tienda_3!F2207)</f>
        <v>Ángel Rodriguez</v>
      </c>
      <c r="E7007" t="str">
        <f>IF($A7007="","",Tienda_3!I2207)</f>
        <v>Tarjeta de crédito</v>
      </c>
      <c r="F7007">
        <f>IF($A7007="","",VALUE(RIGHT(Tienda_3!E2207,4)))</f>
        <v>2021</v>
      </c>
      <c r="G7007">
        <f>IF($A7007="","",Tienda_3!C2207)</f>
        <v>1310600</v>
      </c>
      <c r="H7007">
        <f>IF($A7007="","",Tienda_3!D2207)</f>
        <v>72200</v>
      </c>
      <c r="I7007">
        <f>IF($A7007="","",Tienda_3!H2207)</f>
        <v>5</v>
      </c>
      <c r="J7007">
        <f>IF($A7007="",0,IF(AND(OR('Cuadro-de-mando'!$B$4="(Todas)",'Cuadro-de-mando'!$B$4=$A7007),OR('Cuadro-de-mando'!$E$4="(Todas)",'Cuadro-de-mando'!$E$4=$B7007),OR('Cuadro-de-mando'!$H$4="(Todas)",'Cuadro-de-mando'!$H$4=$C7007),OR('Cuadro-de-mando'!$K$4="(Todas)",'Cuadro-de-mando'!$K$4=$E7007),OR('Cuadro-de-mando'!$N$4="(Todos)",'Cuadro-de-mando'!$N$4=$F7007)),1,0))</f>
        <v>1</v>
      </c>
    </row>
    <row r="7008" spans="1:10" x14ac:dyDescent="0.25">
      <c r="A7008" t="str">
        <f>IF(Tienda_3!$A2208="","","Tienda 3")</f>
        <v>Tienda 3</v>
      </c>
      <c r="B7008" t="str">
        <f>IF($A7008="","",Tienda_3!B2208)</f>
        <v>Libros</v>
      </c>
      <c r="C7008" t="str">
        <f>IF($A7008="","",Tienda_3!G2208)</f>
        <v>Neiva</v>
      </c>
      <c r="D7008" t="str">
        <f>IF($A7008="","",Tienda_3!F2208)</f>
        <v>Mariana Herrera</v>
      </c>
      <c r="E7008" t="str">
        <f>IF($A7008="","",Tienda_3!I2208)</f>
        <v>Tarjeta de débito</v>
      </c>
      <c r="F7008">
        <f>IF($A7008="","",VALUE(RIGHT(Tienda_3!E2208,4)))</f>
        <v>2021</v>
      </c>
      <c r="G7008">
        <f>IF($A7008="","",Tienda_3!C2208)</f>
        <v>52800</v>
      </c>
      <c r="H7008">
        <f>IF($A7008="","",Tienda_3!D2208)</f>
        <v>3000</v>
      </c>
      <c r="I7008">
        <f>IF($A7008="","",Tienda_3!H2208)</f>
        <v>1</v>
      </c>
      <c r="J7008">
        <f>IF($A7008="",0,IF(AND(OR('Cuadro-de-mando'!$B$4="(Todas)",'Cuadro-de-mando'!$B$4=$A7008),OR('Cuadro-de-mando'!$E$4="(Todas)",'Cuadro-de-mando'!$E$4=$B7008),OR('Cuadro-de-mando'!$H$4="(Todas)",'Cuadro-de-mando'!$H$4=$C7008),OR('Cuadro-de-mando'!$K$4="(Todas)",'Cuadro-de-mando'!$K$4=$E7008),OR('Cuadro-de-mando'!$N$4="(Todos)",'Cuadro-de-mando'!$N$4=$F7008)),1,0))</f>
        <v>1</v>
      </c>
    </row>
    <row r="7009" spans="1:10" x14ac:dyDescent="0.25">
      <c r="A7009" t="str">
        <f>IF(Tienda_3!$A2209="","","Tienda 3")</f>
        <v>Tienda 3</v>
      </c>
      <c r="B7009" t="str">
        <f>IF($A7009="","",Tienda_3!B2209)</f>
        <v>Muebles</v>
      </c>
      <c r="C7009" t="str">
        <f>IF($A7009="","",Tienda_3!G2209)</f>
        <v>Medellín</v>
      </c>
      <c r="D7009" t="str">
        <f>IF($A7009="","",Tienda_3!F2209)</f>
        <v>Pedro Gomez</v>
      </c>
      <c r="E7009" t="str">
        <f>IF($A7009="","",Tienda_3!I2209)</f>
        <v>Cupón</v>
      </c>
      <c r="F7009">
        <f>IF($A7009="","",VALUE(RIGHT(Tienda_3!E2209,4)))</f>
        <v>2021</v>
      </c>
      <c r="G7009">
        <f>IF($A7009="","",Tienda_3!C2209)</f>
        <v>398500</v>
      </c>
      <c r="H7009">
        <f>IF($A7009="","",Tienda_3!D2209)</f>
        <v>22300</v>
      </c>
      <c r="I7009">
        <f>IF($A7009="","",Tienda_3!H2209)</f>
        <v>5</v>
      </c>
      <c r="J7009">
        <f>IF($A7009="",0,IF(AND(OR('Cuadro-de-mando'!$B$4="(Todas)",'Cuadro-de-mando'!$B$4=$A7009),OR('Cuadro-de-mando'!$E$4="(Todas)",'Cuadro-de-mando'!$E$4=$B7009),OR('Cuadro-de-mando'!$H$4="(Todas)",'Cuadro-de-mando'!$H$4=$C7009),OR('Cuadro-de-mando'!$K$4="(Todas)",'Cuadro-de-mando'!$K$4=$E7009),OR('Cuadro-de-mando'!$N$4="(Todos)",'Cuadro-de-mando'!$N$4=$F7009)),1,0))</f>
        <v>1</v>
      </c>
    </row>
    <row r="7010" spans="1:10" x14ac:dyDescent="0.25">
      <c r="A7010" t="str">
        <f>IF(Tienda_3!$A2210="","","Tienda 3")</f>
        <v>Tienda 3</v>
      </c>
      <c r="B7010" t="str">
        <f>IF($A7010="","",Tienda_3!B2210)</f>
        <v>Deportes y diversión</v>
      </c>
      <c r="C7010" t="str">
        <f>IF($A7010="","",Tienda_3!G2210)</f>
        <v>Medellín</v>
      </c>
      <c r="D7010" t="str">
        <f>IF($A7010="","",Tienda_3!F2210)</f>
        <v>Santiago Silva</v>
      </c>
      <c r="E7010" t="str">
        <f>IF($A7010="","",Tienda_3!I2210)</f>
        <v>Tarjeta de crédito</v>
      </c>
      <c r="F7010">
        <f>IF($A7010="","",VALUE(RIGHT(Tienda_3!E2210,4)))</f>
        <v>2020</v>
      </c>
      <c r="G7010">
        <f>IF($A7010="","",Tienda_3!C2210)</f>
        <v>100700</v>
      </c>
      <c r="H7010">
        <f>IF($A7010="","",Tienda_3!D2210)</f>
        <v>5800</v>
      </c>
      <c r="I7010">
        <f>IF($A7010="","",Tienda_3!H2210)</f>
        <v>5</v>
      </c>
      <c r="J7010">
        <f>IF($A7010="",0,IF(AND(OR('Cuadro-de-mando'!$B$4="(Todas)",'Cuadro-de-mando'!$B$4=$A7010),OR('Cuadro-de-mando'!$E$4="(Todas)",'Cuadro-de-mando'!$E$4=$B7010),OR('Cuadro-de-mando'!$H$4="(Todas)",'Cuadro-de-mando'!$H$4=$C7010),OR('Cuadro-de-mando'!$K$4="(Todas)",'Cuadro-de-mando'!$K$4=$E7010),OR('Cuadro-de-mando'!$N$4="(Todos)",'Cuadro-de-mando'!$N$4=$F7010)),1,0))</f>
        <v>1</v>
      </c>
    </row>
    <row r="7011" spans="1:10" x14ac:dyDescent="0.25">
      <c r="A7011" t="str">
        <f>IF(Tienda_3!$A2211="","","Tienda 3")</f>
        <v>Tienda 3</v>
      </c>
      <c r="B7011" t="str">
        <f>IF($A7011="","",Tienda_3!B2211)</f>
        <v>Deportes y diversión</v>
      </c>
      <c r="C7011" t="str">
        <f>IF($A7011="","",Tienda_3!G2211)</f>
        <v>Bogotá</v>
      </c>
      <c r="D7011" t="str">
        <f>IF($A7011="","",Tienda_3!F2211)</f>
        <v>Ángel Rodriguez</v>
      </c>
      <c r="E7011" t="str">
        <f>IF($A7011="","",Tienda_3!I2211)</f>
        <v>Cupón</v>
      </c>
      <c r="F7011">
        <f>IF($A7011="","",VALUE(RIGHT(Tienda_3!E2211,4)))</f>
        <v>2020</v>
      </c>
      <c r="G7011">
        <f>IF($A7011="","",Tienda_3!C2211)</f>
        <v>33200</v>
      </c>
      <c r="H7011">
        <f>IF($A7011="","",Tienda_3!D2211)</f>
        <v>2400</v>
      </c>
      <c r="I7011">
        <f>IF($A7011="","",Tienda_3!H2211)</f>
        <v>3</v>
      </c>
      <c r="J7011">
        <f>IF($A7011="",0,IF(AND(OR('Cuadro-de-mando'!$B$4="(Todas)",'Cuadro-de-mando'!$B$4=$A7011),OR('Cuadro-de-mando'!$E$4="(Todas)",'Cuadro-de-mando'!$E$4=$B7011),OR('Cuadro-de-mando'!$H$4="(Todas)",'Cuadro-de-mando'!$H$4=$C7011),OR('Cuadro-de-mando'!$K$4="(Todas)",'Cuadro-de-mando'!$K$4=$E7011),OR('Cuadro-de-mando'!$N$4="(Todos)",'Cuadro-de-mando'!$N$4=$F7011)),1,0))</f>
        <v>1</v>
      </c>
    </row>
    <row r="7012" spans="1:10" x14ac:dyDescent="0.25">
      <c r="A7012" t="str">
        <f>IF(Tienda_3!$A2212="","","Tienda 3")</f>
        <v>Tienda 3</v>
      </c>
      <c r="B7012" t="str">
        <f>IF($A7012="","",Tienda_3!B2212)</f>
        <v>Artículos para el hogar</v>
      </c>
      <c r="C7012" t="str">
        <f>IF($A7012="","",Tienda_3!G2212)</f>
        <v>Bogotá</v>
      </c>
      <c r="D7012" t="str">
        <f>IF($A7012="","",Tienda_3!F2212)</f>
        <v>Maria Alfonso</v>
      </c>
      <c r="E7012" t="str">
        <f>IF($A7012="","",Tienda_3!I2212)</f>
        <v>Nequi</v>
      </c>
      <c r="F7012">
        <f>IF($A7012="","",VALUE(RIGHT(Tienda_3!E2212,4)))</f>
        <v>2022</v>
      </c>
      <c r="G7012">
        <f>IF($A7012="","",Tienda_3!C2212)</f>
        <v>56700</v>
      </c>
      <c r="H7012">
        <f>IF($A7012="","",Tienda_3!D2212)</f>
        <v>1200</v>
      </c>
      <c r="I7012">
        <f>IF($A7012="","",Tienda_3!H2212)</f>
        <v>5</v>
      </c>
      <c r="J7012">
        <f>IF($A7012="",0,IF(AND(OR('Cuadro-de-mando'!$B$4="(Todas)",'Cuadro-de-mando'!$B$4=$A7012),OR('Cuadro-de-mando'!$E$4="(Todas)",'Cuadro-de-mando'!$E$4=$B7012),OR('Cuadro-de-mando'!$H$4="(Todas)",'Cuadro-de-mando'!$H$4=$C7012),OR('Cuadro-de-mando'!$K$4="(Todas)",'Cuadro-de-mando'!$K$4=$E7012),OR('Cuadro-de-mando'!$N$4="(Todos)",'Cuadro-de-mando'!$N$4=$F7012)),1,0))</f>
        <v>1</v>
      </c>
    </row>
    <row r="7013" spans="1:10" x14ac:dyDescent="0.25">
      <c r="A7013" t="str">
        <f>IF(Tienda_3!$A2213="","","Tienda 3")</f>
        <v>Tienda 3</v>
      </c>
      <c r="B7013" t="str">
        <f>IF($A7013="","",Tienda_3!B2213)</f>
        <v>Juguetes</v>
      </c>
      <c r="C7013" t="str">
        <f>IF($A7013="","",Tienda_3!G2213)</f>
        <v>Pasto</v>
      </c>
      <c r="D7013" t="str">
        <f>IF($A7013="","",Tienda_3!F2213)</f>
        <v>Juliana Costa</v>
      </c>
      <c r="E7013" t="str">
        <f>IF($A7013="","",Tienda_3!I2213)</f>
        <v>Nequi</v>
      </c>
      <c r="F7013">
        <f>IF($A7013="","",VALUE(RIGHT(Tienda_3!E2213,4)))</f>
        <v>2020</v>
      </c>
      <c r="G7013">
        <f>IF($A7013="","",Tienda_3!C2213)</f>
        <v>83400</v>
      </c>
      <c r="H7013">
        <f>IF($A7013="","",Tienda_3!D2213)</f>
        <v>4700</v>
      </c>
      <c r="I7013">
        <f>IF($A7013="","",Tienda_3!H2213)</f>
        <v>4</v>
      </c>
      <c r="J7013">
        <f>IF($A7013="",0,IF(AND(OR('Cuadro-de-mando'!$B$4="(Todas)",'Cuadro-de-mando'!$B$4=$A7013),OR('Cuadro-de-mando'!$E$4="(Todas)",'Cuadro-de-mando'!$E$4=$B7013),OR('Cuadro-de-mando'!$H$4="(Todas)",'Cuadro-de-mando'!$H$4=$C7013),OR('Cuadro-de-mando'!$K$4="(Todas)",'Cuadro-de-mando'!$K$4=$E7013),OR('Cuadro-de-mando'!$N$4="(Todos)",'Cuadro-de-mando'!$N$4=$F7013)),1,0))</f>
        <v>1</v>
      </c>
    </row>
    <row r="7014" spans="1:10" x14ac:dyDescent="0.25">
      <c r="A7014" t="str">
        <f>IF(Tienda_3!$A2214="","","Tienda 3")</f>
        <v>Tienda 3</v>
      </c>
      <c r="B7014" t="str">
        <f>IF($A7014="","",Tienda_3!B2214)</f>
        <v>Juguetes</v>
      </c>
      <c r="C7014" t="str">
        <f>IF($A7014="","",Tienda_3!G2214)</f>
        <v>Bogotá</v>
      </c>
      <c r="D7014" t="str">
        <f>IF($A7014="","",Tienda_3!F2214)</f>
        <v>Lucas Olivera</v>
      </c>
      <c r="E7014" t="str">
        <f>IF($A7014="","",Tienda_3!I2214)</f>
        <v>Tarjeta de crédito</v>
      </c>
      <c r="F7014">
        <f>IF($A7014="","",VALUE(RIGHT(Tienda_3!E2214,4)))</f>
        <v>2020</v>
      </c>
      <c r="G7014">
        <f>IF($A7014="","",Tienda_3!C2214)</f>
        <v>21400</v>
      </c>
      <c r="H7014">
        <f>IF($A7014="","",Tienda_3!D2214)</f>
        <v>1400</v>
      </c>
      <c r="I7014">
        <f>IF($A7014="","",Tienda_3!H2214)</f>
        <v>5</v>
      </c>
      <c r="J7014">
        <f>IF($A7014="",0,IF(AND(OR('Cuadro-de-mando'!$B$4="(Todas)",'Cuadro-de-mando'!$B$4=$A7014),OR('Cuadro-de-mando'!$E$4="(Todas)",'Cuadro-de-mando'!$E$4=$B7014),OR('Cuadro-de-mando'!$H$4="(Todas)",'Cuadro-de-mando'!$H$4=$C7014),OR('Cuadro-de-mando'!$K$4="(Todas)",'Cuadro-de-mando'!$K$4=$E7014),OR('Cuadro-de-mando'!$N$4="(Todos)",'Cuadro-de-mando'!$N$4=$F7014)),1,0))</f>
        <v>1</v>
      </c>
    </row>
    <row r="7015" spans="1:10" x14ac:dyDescent="0.25">
      <c r="A7015" t="str">
        <f>IF(Tienda_3!$A2215="","","Tienda 3")</f>
        <v>Tienda 3</v>
      </c>
      <c r="B7015" t="str">
        <f>IF($A7015="","",Tienda_3!B2215)</f>
        <v>Deportes y diversión</v>
      </c>
      <c r="C7015" t="str">
        <f>IF($A7015="","",Tienda_3!G2215)</f>
        <v>Medellín</v>
      </c>
      <c r="D7015" t="str">
        <f>IF($A7015="","",Tienda_3!F2215)</f>
        <v>Pedro Gomez</v>
      </c>
      <c r="E7015" t="str">
        <f>IF($A7015="","",Tienda_3!I2215)</f>
        <v>Tarjeta de crédito</v>
      </c>
      <c r="F7015">
        <f>IF($A7015="","",VALUE(RIGHT(Tienda_3!E2215,4)))</f>
        <v>2021</v>
      </c>
      <c r="G7015">
        <f>IF($A7015="","",Tienda_3!C2215)</f>
        <v>54500</v>
      </c>
      <c r="H7015">
        <f>IF($A7015="","",Tienda_3!D2215)</f>
        <v>3100</v>
      </c>
      <c r="I7015">
        <f>IF($A7015="","",Tienda_3!H2215)</f>
        <v>4</v>
      </c>
      <c r="J7015">
        <f>IF($A7015="",0,IF(AND(OR('Cuadro-de-mando'!$B$4="(Todas)",'Cuadro-de-mando'!$B$4=$A7015),OR('Cuadro-de-mando'!$E$4="(Todas)",'Cuadro-de-mando'!$E$4=$B7015),OR('Cuadro-de-mando'!$H$4="(Todas)",'Cuadro-de-mando'!$H$4=$C7015),OR('Cuadro-de-mando'!$K$4="(Todas)",'Cuadro-de-mando'!$K$4=$E7015),OR('Cuadro-de-mando'!$N$4="(Todos)",'Cuadro-de-mando'!$N$4=$F7015)),1,0))</f>
        <v>1</v>
      </c>
    </row>
    <row r="7016" spans="1:10" x14ac:dyDescent="0.25">
      <c r="A7016" t="str">
        <f>IF(Tienda_3!$A2216="","","Tienda 3")</f>
        <v>Tienda 3</v>
      </c>
      <c r="B7016" t="str">
        <f>IF($A7016="","",Tienda_3!B2216)</f>
        <v>Electrodomésticos</v>
      </c>
      <c r="C7016" t="str">
        <f>IF($A7016="","",Tienda_3!G2216)</f>
        <v>Leticia</v>
      </c>
      <c r="D7016" t="str">
        <f>IF($A7016="","",Tienda_3!F2216)</f>
        <v>Santiago Silva</v>
      </c>
      <c r="E7016" t="str">
        <f>IF($A7016="","",Tienda_3!I2216)</f>
        <v>Tarjeta de crédito</v>
      </c>
      <c r="F7016">
        <f>IF($A7016="","",VALUE(RIGHT(Tienda_3!E2216,4)))</f>
        <v>2022</v>
      </c>
      <c r="G7016">
        <f>IF($A7016="","",Tienda_3!C2216)</f>
        <v>713000</v>
      </c>
      <c r="H7016">
        <f>IF($A7016="","",Tienda_3!D2216)</f>
        <v>38200</v>
      </c>
      <c r="I7016">
        <f>IF($A7016="","",Tienda_3!H2216)</f>
        <v>4</v>
      </c>
      <c r="J7016">
        <f>IF($A7016="",0,IF(AND(OR('Cuadro-de-mando'!$B$4="(Todas)",'Cuadro-de-mando'!$B$4=$A7016),OR('Cuadro-de-mando'!$E$4="(Todas)",'Cuadro-de-mando'!$E$4=$B7016),OR('Cuadro-de-mando'!$H$4="(Todas)",'Cuadro-de-mando'!$H$4=$C7016),OR('Cuadro-de-mando'!$K$4="(Todas)",'Cuadro-de-mando'!$K$4=$E7016),OR('Cuadro-de-mando'!$N$4="(Todos)",'Cuadro-de-mando'!$N$4=$F7016)),1,0))</f>
        <v>1</v>
      </c>
    </row>
    <row r="7017" spans="1:10" x14ac:dyDescent="0.25">
      <c r="A7017" t="str">
        <f>IF(Tienda_3!$A2217="","","Tienda 3")</f>
        <v>Tienda 3</v>
      </c>
      <c r="B7017" t="str">
        <f>IF($A7017="","",Tienda_3!B2217)</f>
        <v>Electrónicos</v>
      </c>
      <c r="C7017" t="str">
        <f>IF($A7017="","",Tienda_3!G2217)</f>
        <v>Pereira</v>
      </c>
      <c r="D7017" t="str">
        <f>IF($A7017="","",Tienda_3!F2217)</f>
        <v>Juliana Costa</v>
      </c>
      <c r="E7017" t="str">
        <f>IF($A7017="","",Tienda_3!I2217)</f>
        <v>Tarjeta de crédito</v>
      </c>
      <c r="F7017">
        <f>IF($A7017="","",VALUE(RIGHT(Tienda_3!E2217,4)))</f>
        <v>2020</v>
      </c>
      <c r="G7017">
        <f>IF($A7017="","",Tienda_3!C2217)</f>
        <v>39000</v>
      </c>
      <c r="H7017">
        <f>IF($A7017="","",Tienda_3!D2217)</f>
        <v>0</v>
      </c>
      <c r="I7017">
        <f>IF($A7017="","",Tienda_3!H2217)</f>
        <v>1</v>
      </c>
      <c r="J7017">
        <f>IF($A7017="",0,IF(AND(OR('Cuadro-de-mando'!$B$4="(Todas)",'Cuadro-de-mando'!$B$4=$A7017),OR('Cuadro-de-mando'!$E$4="(Todas)",'Cuadro-de-mando'!$E$4=$B7017),OR('Cuadro-de-mando'!$H$4="(Todas)",'Cuadro-de-mando'!$H$4=$C7017),OR('Cuadro-de-mando'!$K$4="(Todas)",'Cuadro-de-mando'!$K$4=$E7017),OR('Cuadro-de-mando'!$N$4="(Todos)",'Cuadro-de-mando'!$N$4=$F7017)),1,0))</f>
        <v>1</v>
      </c>
    </row>
    <row r="7018" spans="1:10" x14ac:dyDescent="0.25">
      <c r="A7018" t="str">
        <f>IF(Tienda_3!$A2218="","","Tienda 3")</f>
        <v>Tienda 3</v>
      </c>
      <c r="B7018" t="str">
        <f>IF($A7018="","",Tienda_3!B2218)</f>
        <v>Juguetes</v>
      </c>
      <c r="C7018" t="str">
        <f>IF($A7018="","",Tienda_3!G2218)</f>
        <v>Bogotá</v>
      </c>
      <c r="D7018" t="str">
        <f>IF($A7018="","",Tienda_3!F2218)</f>
        <v>Camila Rivera</v>
      </c>
      <c r="E7018" t="str">
        <f>IF($A7018="","",Tienda_3!I2218)</f>
        <v>Tarjeta de crédito</v>
      </c>
      <c r="F7018">
        <f>IF($A7018="","",VALUE(RIGHT(Tienda_3!E2218,4)))</f>
        <v>2022</v>
      </c>
      <c r="G7018">
        <f>IF($A7018="","",Tienda_3!C2218)</f>
        <v>15100</v>
      </c>
      <c r="H7018">
        <f>IF($A7018="","",Tienda_3!D2218)</f>
        <v>0</v>
      </c>
      <c r="I7018">
        <f>IF($A7018="","",Tienda_3!H2218)</f>
        <v>5</v>
      </c>
      <c r="J7018">
        <f>IF($A7018="",0,IF(AND(OR('Cuadro-de-mando'!$B$4="(Todas)",'Cuadro-de-mando'!$B$4=$A7018),OR('Cuadro-de-mando'!$E$4="(Todas)",'Cuadro-de-mando'!$E$4=$B7018),OR('Cuadro-de-mando'!$H$4="(Todas)",'Cuadro-de-mando'!$H$4=$C7018),OR('Cuadro-de-mando'!$K$4="(Todas)",'Cuadro-de-mando'!$K$4=$E7018),OR('Cuadro-de-mando'!$N$4="(Todos)",'Cuadro-de-mando'!$N$4=$F7018)),1,0))</f>
        <v>1</v>
      </c>
    </row>
    <row r="7019" spans="1:10" x14ac:dyDescent="0.25">
      <c r="A7019" t="str">
        <f>IF(Tienda_3!$A2219="","","Tienda 3")</f>
        <v>Tienda 3</v>
      </c>
      <c r="B7019" t="str">
        <f>IF($A7019="","",Tienda_3!B2219)</f>
        <v>Juguetes</v>
      </c>
      <c r="C7019" t="str">
        <f>IF($A7019="","",Tienda_3!G2219)</f>
        <v>Bogotá</v>
      </c>
      <c r="D7019" t="str">
        <f>IF($A7019="","",Tienda_3!F2219)</f>
        <v>Mariana Herrera</v>
      </c>
      <c r="E7019" t="str">
        <f>IF($A7019="","",Tienda_3!I2219)</f>
        <v>Nequi</v>
      </c>
      <c r="F7019">
        <f>IF($A7019="","",VALUE(RIGHT(Tienda_3!E2219,4)))</f>
        <v>2021</v>
      </c>
      <c r="G7019">
        <f>IF($A7019="","",Tienda_3!C2219)</f>
        <v>31100</v>
      </c>
      <c r="H7019">
        <f>IF($A7019="","",Tienda_3!D2219)</f>
        <v>0</v>
      </c>
      <c r="I7019">
        <f>IF($A7019="","",Tienda_3!H2219)</f>
        <v>5</v>
      </c>
      <c r="J7019">
        <f>IF($A7019="",0,IF(AND(OR('Cuadro-de-mando'!$B$4="(Todas)",'Cuadro-de-mando'!$B$4=$A7019),OR('Cuadro-de-mando'!$E$4="(Todas)",'Cuadro-de-mando'!$E$4=$B7019),OR('Cuadro-de-mando'!$H$4="(Todas)",'Cuadro-de-mando'!$H$4=$C7019),OR('Cuadro-de-mando'!$K$4="(Todas)",'Cuadro-de-mando'!$K$4=$E7019),OR('Cuadro-de-mando'!$N$4="(Todos)",'Cuadro-de-mando'!$N$4=$F7019)),1,0))</f>
        <v>1</v>
      </c>
    </row>
    <row r="7020" spans="1:10" x14ac:dyDescent="0.25">
      <c r="A7020" t="str">
        <f>IF(Tienda_3!$A2220="","","Tienda 3")</f>
        <v>Tienda 3</v>
      </c>
      <c r="B7020" t="str">
        <f>IF($A7020="","",Tienda_3!B2220)</f>
        <v>Electrodomésticos</v>
      </c>
      <c r="C7020" t="str">
        <f>IF($A7020="","",Tienda_3!G2220)</f>
        <v>Medellín</v>
      </c>
      <c r="D7020" t="str">
        <f>IF($A7020="","",Tienda_3!F2220)</f>
        <v>Juan Fernandez</v>
      </c>
      <c r="E7020" t="str">
        <f>IF($A7020="","",Tienda_3!I2220)</f>
        <v>Tarjeta de crédito</v>
      </c>
      <c r="F7020">
        <f>IF($A7020="","",VALUE(RIGHT(Tienda_3!E2220,4)))</f>
        <v>2021</v>
      </c>
      <c r="G7020">
        <f>IF($A7020="","",Tienda_3!C2220)</f>
        <v>1562300</v>
      </c>
      <c r="H7020">
        <f>IF($A7020="","",Tienda_3!D2220)</f>
        <v>85600</v>
      </c>
      <c r="I7020">
        <f>IF($A7020="","",Tienda_3!H2220)</f>
        <v>5</v>
      </c>
      <c r="J7020">
        <f>IF($A7020="",0,IF(AND(OR('Cuadro-de-mando'!$B$4="(Todas)",'Cuadro-de-mando'!$B$4=$A7020),OR('Cuadro-de-mando'!$E$4="(Todas)",'Cuadro-de-mando'!$E$4=$B7020),OR('Cuadro-de-mando'!$H$4="(Todas)",'Cuadro-de-mando'!$H$4=$C7020),OR('Cuadro-de-mando'!$K$4="(Todas)",'Cuadro-de-mando'!$K$4=$E7020),OR('Cuadro-de-mando'!$N$4="(Todos)",'Cuadro-de-mando'!$N$4=$F7020)),1,0))</f>
        <v>1</v>
      </c>
    </row>
    <row r="7021" spans="1:10" x14ac:dyDescent="0.25">
      <c r="A7021" t="str">
        <f>IF(Tienda_3!$A2221="","","Tienda 3")</f>
        <v>Tienda 3</v>
      </c>
      <c r="B7021" t="str">
        <f>IF($A7021="","",Tienda_3!B2221)</f>
        <v>Muebles</v>
      </c>
      <c r="C7021" t="str">
        <f>IF($A7021="","",Tienda_3!G2221)</f>
        <v>Medellín</v>
      </c>
      <c r="D7021" t="str">
        <f>IF($A7021="","",Tienda_3!F2221)</f>
        <v>Santiago Silva</v>
      </c>
      <c r="E7021" t="str">
        <f>IF($A7021="","",Tienda_3!I2221)</f>
        <v>Nequi</v>
      </c>
      <c r="F7021">
        <f>IF($A7021="","",VALUE(RIGHT(Tienda_3!E2221,4)))</f>
        <v>2022</v>
      </c>
      <c r="G7021">
        <f>IF($A7021="","",Tienda_3!C2221)</f>
        <v>234000</v>
      </c>
      <c r="H7021">
        <f>IF($A7021="","",Tienda_3!D2221)</f>
        <v>12900</v>
      </c>
      <c r="I7021">
        <f>IF($A7021="","",Tienda_3!H2221)</f>
        <v>5</v>
      </c>
      <c r="J7021">
        <f>IF($A7021="",0,IF(AND(OR('Cuadro-de-mando'!$B$4="(Todas)",'Cuadro-de-mando'!$B$4=$A7021),OR('Cuadro-de-mando'!$E$4="(Todas)",'Cuadro-de-mando'!$E$4=$B7021),OR('Cuadro-de-mando'!$H$4="(Todas)",'Cuadro-de-mando'!$H$4=$C7021),OR('Cuadro-de-mando'!$K$4="(Todas)",'Cuadro-de-mando'!$K$4=$E7021),OR('Cuadro-de-mando'!$N$4="(Todos)",'Cuadro-de-mando'!$N$4=$F7021)),1,0))</f>
        <v>1</v>
      </c>
    </row>
    <row r="7022" spans="1:10" x14ac:dyDescent="0.25">
      <c r="A7022" t="str">
        <f>IF(Tienda_3!$A2222="","","Tienda 3")</f>
        <v>Tienda 3</v>
      </c>
      <c r="B7022" t="str">
        <f>IF($A7022="","",Tienda_3!B2222)</f>
        <v>Libros</v>
      </c>
      <c r="C7022" t="str">
        <f>IF($A7022="","",Tienda_3!G2222)</f>
        <v>Bogotá</v>
      </c>
      <c r="D7022" t="str">
        <f>IF($A7022="","",Tienda_3!F2222)</f>
        <v>Juan Fernandez</v>
      </c>
      <c r="E7022" t="str">
        <f>IF($A7022="","",Tienda_3!I2222)</f>
        <v>Nequi</v>
      </c>
      <c r="F7022">
        <f>IF($A7022="","",VALUE(RIGHT(Tienda_3!E2222,4)))</f>
        <v>2020</v>
      </c>
      <c r="G7022">
        <f>IF($A7022="","",Tienda_3!C2222)</f>
        <v>75500</v>
      </c>
      <c r="H7022">
        <f>IF($A7022="","",Tienda_3!D2222)</f>
        <v>2200</v>
      </c>
      <c r="I7022">
        <f>IF($A7022="","",Tienda_3!H2222)</f>
        <v>4</v>
      </c>
      <c r="J7022">
        <f>IF($A7022="",0,IF(AND(OR('Cuadro-de-mando'!$B$4="(Todas)",'Cuadro-de-mando'!$B$4=$A7022),OR('Cuadro-de-mando'!$E$4="(Todas)",'Cuadro-de-mando'!$E$4=$B7022),OR('Cuadro-de-mando'!$H$4="(Todas)",'Cuadro-de-mando'!$H$4=$C7022),OR('Cuadro-de-mando'!$K$4="(Todas)",'Cuadro-de-mando'!$K$4=$E7022),OR('Cuadro-de-mando'!$N$4="(Todos)",'Cuadro-de-mando'!$N$4=$F7022)),1,0))</f>
        <v>1</v>
      </c>
    </row>
    <row r="7023" spans="1:10" x14ac:dyDescent="0.25">
      <c r="A7023" t="str">
        <f>IF(Tienda_3!$A2223="","","Tienda 3")</f>
        <v>Tienda 3</v>
      </c>
      <c r="B7023" t="str">
        <f>IF($A7023="","",Tienda_3!B2223)</f>
        <v>Electrodomésticos</v>
      </c>
      <c r="C7023" t="str">
        <f>IF($A7023="","",Tienda_3!G2223)</f>
        <v>Medellín</v>
      </c>
      <c r="D7023" t="str">
        <f>IF($A7023="","",Tienda_3!F2223)</f>
        <v>Ángel Rodriguez</v>
      </c>
      <c r="E7023" t="str">
        <f>IF($A7023="","",Tienda_3!I2223)</f>
        <v>Nequi</v>
      </c>
      <c r="F7023">
        <f>IF($A7023="","",VALUE(RIGHT(Tienda_3!E2223,4)))</f>
        <v>2020</v>
      </c>
      <c r="G7023">
        <f>IF($A7023="","",Tienda_3!C2223)</f>
        <v>1574600</v>
      </c>
      <c r="H7023">
        <f>IF($A7023="","",Tienda_3!D2223)</f>
        <v>84200</v>
      </c>
      <c r="I7023">
        <f>IF($A7023="","",Tienda_3!H2223)</f>
        <v>1</v>
      </c>
      <c r="J7023">
        <f>IF($A7023="",0,IF(AND(OR('Cuadro-de-mando'!$B$4="(Todas)",'Cuadro-de-mando'!$B$4=$A7023),OR('Cuadro-de-mando'!$E$4="(Todas)",'Cuadro-de-mando'!$E$4=$B7023),OR('Cuadro-de-mando'!$H$4="(Todas)",'Cuadro-de-mando'!$H$4=$C7023),OR('Cuadro-de-mando'!$K$4="(Todas)",'Cuadro-de-mando'!$K$4=$E7023),OR('Cuadro-de-mando'!$N$4="(Todos)",'Cuadro-de-mando'!$N$4=$F7023)),1,0))</f>
        <v>1</v>
      </c>
    </row>
    <row r="7024" spans="1:10" x14ac:dyDescent="0.25">
      <c r="A7024" t="str">
        <f>IF(Tienda_3!$A2224="","","Tienda 3")</f>
        <v>Tienda 3</v>
      </c>
      <c r="B7024" t="str">
        <f>IF($A7024="","",Tienda_3!B2224)</f>
        <v>Muebles</v>
      </c>
      <c r="C7024" t="str">
        <f>IF($A7024="","",Tienda_3!G2224)</f>
        <v>Barranquilla</v>
      </c>
      <c r="D7024" t="str">
        <f>IF($A7024="","",Tienda_3!F2224)</f>
        <v>Izabela de León</v>
      </c>
      <c r="E7024" t="str">
        <f>IF($A7024="","",Tienda_3!I2224)</f>
        <v>Tarjeta de crédito</v>
      </c>
      <c r="F7024">
        <f>IF($A7024="","",VALUE(RIGHT(Tienda_3!E2224,4)))</f>
        <v>2021</v>
      </c>
      <c r="G7024">
        <f>IF($A7024="","",Tienda_3!C2224)</f>
        <v>239400</v>
      </c>
      <c r="H7024">
        <f>IF($A7024="","",Tienda_3!D2224)</f>
        <v>10900</v>
      </c>
      <c r="I7024">
        <f>IF($A7024="","",Tienda_3!H2224)</f>
        <v>4</v>
      </c>
      <c r="J7024">
        <f>IF($A7024="",0,IF(AND(OR('Cuadro-de-mando'!$B$4="(Todas)",'Cuadro-de-mando'!$B$4=$A7024),OR('Cuadro-de-mando'!$E$4="(Todas)",'Cuadro-de-mando'!$E$4=$B7024),OR('Cuadro-de-mando'!$H$4="(Todas)",'Cuadro-de-mando'!$H$4=$C7024),OR('Cuadro-de-mando'!$K$4="(Todas)",'Cuadro-de-mando'!$K$4=$E7024),OR('Cuadro-de-mando'!$N$4="(Todos)",'Cuadro-de-mando'!$N$4=$F7024)),1,0))</f>
        <v>1</v>
      </c>
    </row>
    <row r="7025" spans="1:10" x14ac:dyDescent="0.25">
      <c r="A7025" t="str">
        <f>IF(Tienda_3!$A2225="","","Tienda 3")</f>
        <v>Tienda 3</v>
      </c>
      <c r="B7025" t="str">
        <f>IF($A7025="","",Tienda_3!B2225)</f>
        <v>Juguetes</v>
      </c>
      <c r="C7025" t="str">
        <f>IF($A7025="","",Tienda_3!G2225)</f>
        <v>Santa Marta</v>
      </c>
      <c r="D7025" t="str">
        <f>IF($A7025="","",Tienda_3!F2225)</f>
        <v>Lucas Olivera</v>
      </c>
      <c r="E7025" t="str">
        <f>IF($A7025="","",Tienda_3!I2225)</f>
        <v>Nequi</v>
      </c>
      <c r="F7025">
        <f>IF($A7025="","",VALUE(RIGHT(Tienda_3!E2225,4)))</f>
        <v>2022</v>
      </c>
      <c r="G7025">
        <f>IF($A7025="","",Tienda_3!C2225)</f>
        <v>214500</v>
      </c>
      <c r="H7025">
        <f>IF($A7025="","",Tienda_3!D2225)</f>
        <v>11600</v>
      </c>
      <c r="I7025">
        <f>IF($A7025="","",Tienda_3!H2225)</f>
        <v>5</v>
      </c>
      <c r="J7025">
        <f>IF($A7025="",0,IF(AND(OR('Cuadro-de-mando'!$B$4="(Todas)",'Cuadro-de-mando'!$B$4=$A7025),OR('Cuadro-de-mando'!$E$4="(Todas)",'Cuadro-de-mando'!$E$4=$B7025),OR('Cuadro-de-mando'!$H$4="(Todas)",'Cuadro-de-mando'!$H$4=$C7025),OR('Cuadro-de-mando'!$K$4="(Todas)",'Cuadro-de-mando'!$K$4=$E7025),OR('Cuadro-de-mando'!$N$4="(Todos)",'Cuadro-de-mando'!$N$4=$F7025)),1,0))</f>
        <v>1</v>
      </c>
    </row>
    <row r="7026" spans="1:10" x14ac:dyDescent="0.25">
      <c r="A7026" t="str">
        <f>IF(Tienda_3!$A2226="","","Tienda 3")</f>
        <v>Tienda 3</v>
      </c>
      <c r="B7026" t="str">
        <f>IF($A7026="","",Tienda_3!B2226)</f>
        <v>Artículos para el hogar</v>
      </c>
      <c r="C7026" t="str">
        <f>IF($A7026="","",Tienda_3!G2226)</f>
        <v>Medellín</v>
      </c>
      <c r="D7026" t="str">
        <f>IF($A7026="","",Tienda_3!F2226)</f>
        <v>Beatriz Morales</v>
      </c>
      <c r="E7026" t="str">
        <f>IF($A7026="","",Tienda_3!I2226)</f>
        <v>Tarjeta de crédito</v>
      </c>
      <c r="F7026">
        <f>IF($A7026="","",VALUE(RIGHT(Tienda_3!E2226,4)))</f>
        <v>2020</v>
      </c>
      <c r="G7026">
        <f>IF($A7026="","",Tienda_3!C2226)</f>
        <v>35000</v>
      </c>
      <c r="H7026">
        <f>IF($A7026="","",Tienda_3!D2226)</f>
        <v>2100</v>
      </c>
      <c r="I7026">
        <f>IF($A7026="","",Tienda_3!H2226)</f>
        <v>5</v>
      </c>
      <c r="J7026">
        <f>IF($A7026="",0,IF(AND(OR('Cuadro-de-mando'!$B$4="(Todas)",'Cuadro-de-mando'!$B$4=$A7026),OR('Cuadro-de-mando'!$E$4="(Todas)",'Cuadro-de-mando'!$E$4=$B7026),OR('Cuadro-de-mando'!$H$4="(Todas)",'Cuadro-de-mando'!$H$4=$C7026),OR('Cuadro-de-mando'!$K$4="(Todas)",'Cuadro-de-mando'!$K$4=$E7026),OR('Cuadro-de-mando'!$N$4="(Todos)",'Cuadro-de-mando'!$N$4=$F7026)),1,0))</f>
        <v>1</v>
      </c>
    </row>
    <row r="7027" spans="1:10" x14ac:dyDescent="0.25">
      <c r="A7027" t="str">
        <f>IF(Tienda_3!$A2227="","","Tienda 3")</f>
        <v>Tienda 3</v>
      </c>
      <c r="B7027" t="str">
        <f>IF($A7027="","",Tienda_3!B2227)</f>
        <v>Artículos para el hogar</v>
      </c>
      <c r="C7027" t="str">
        <f>IF($A7027="","",Tienda_3!G2227)</f>
        <v>Cartagena</v>
      </c>
      <c r="D7027" t="str">
        <f>IF($A7027="","",Tienda_3!F2227)</f>
        <v>Juan Fernandez</v>
      </c>
      <c r="E7027" t="str">
        <f>IF($A7027="","",Tienda_3!I2227)</f>
        <v>Nequi</v>
      </c>
      <c r="F7027">
        <f>IF($A7027="","",VALUE(RIGHT(Tienda_3!E2227,4)))</f>
        <v>2020</v>
      </c>
      <c r="G7027">
        <f>IF($A7027="","",Tienda_3!C2227)</f>
        <v>56500</v>
      </c>
      <c r="H7027">
        <f>IF($A7027="","",Tienda_3!D2227)</f>
        <v>1200</v>
      </c>
      <c r="I7027">
        <f>IF($A7027="","",Tienda_3!H2227)</f>
        <v>1</v>
      </c>
      <c r="J7027">
        <f>IF($A7027="",0,IF(AND(OR('Cuadro-de-mando'!$B$4="(Todas)",'Cuadro-de-mando'!$B$4=$A7027),OR('Cuadro-de-mando'!$E$4="(Todas)",'Cuadro-de-mando'!$E$4=$B7027),OR('Cuadro-de-mando'!$H$4="(Todas)",'Cuadro-de-mando'!$H$4=$C7027),OR('Cuadro-de-mando'!$K$4="(Todas)",'Cuadro-de-mando'!$K$4=$E7027),OR('Cuadro-de-mando'!$N$4="(Todos)",'Cuadro-de-mando'!$N$4=$F7027)),1,0))</f>
        <v>1</v>
      </c>
    </row>
    <row r="7028" spans="1:10" x14ac:dyDescent="0.25">
      <c r="A7028" t="str">
        <f>IF(Tienda_3!$A2228="","","Tienda 3")</f>
        <v>Tienda 3</v>
      </c>
      <c r="B7028" t="str">
        <f>IF($A7028="","",Tienda_3!B2228)</f>
        <v>Muebles</v>
      </c>
      <c r="C7028" t="str">
        <f>IF($A7028="","",Tienda_3!G2228)</f>
        <v>Medellín</v>
      </c>
      <c r="D7028" t="str">
        <f>IF($A7028="","",Tienda_3!F2228)</f>
        <v>Ángel Rodriguez</v>
      </c>
      <c r="E7028" t="str">
        <f>IF($A7028="","",Tienda_3!I2228)</f>
        <v>Nequi</v>
      </c>
      <c r="F7028">
        <f>IF($A7028="","",VALUE(RIGHT(Tienda_3!E2228,4)))</f>
        <v>2021</v>
      </c>
      <c r="G7028">
        <f>IF($A7028="","",Tienda_3!C2228)</f>
        <v>788100</v>
      </c>
      <c r="H7028">
        <f>IF($A7028="","",Tienda_3!D2228)</f>
        <v>42400</v>
      </c>
      <c r="I7028">
        <f>IF($A7028="","",Tienda_3!H2228)</f>
        <v>5</v>
      </c>
      <c r="J7028">
        <f>IF($A7028="",0,IF(AND(OR('Cuadro-de-mando'!$B$4="(Todas)",'Cuadro-de-mando'!$B$4=$A7028),OR('Cuadro-de-mando'!$E$4="(Todas)",'Cuadro-de-mando'!$E$4=$B7028),OR('Cuadro-de-mando'!$H$4="(Todas)",'Cuadro-de-mando'!$H$4=$C7028),OR('Cuadro-de-mando'!$K$4="(Todas)",'Cuadro-de-mando'!$K$4=$E7028),OR('Cuadro-de-mando'!$N$4="(Todos)",'Cuadro-de-mando'!$N$4=$F7028)),1,0))</f>
        <v>1</v>
      </c>
    </row>
    <row r="7029" spans="1:10" x14ac:dyDescent="0.25">
      <c r="A7029" t="str">
        <f>IF(Tienda_3!$A2229="","","Tienda 3")</f>
        <v>Tienda 3</v>
      </c>
      <c r="B7029" t="str">
        <f>IF($A7029="","",Tienda_3!B2229)</f>
        <v>Muebles</v>
      </c>
      <c r="C7029" t="str">
        <f>IF($A7029="","",Tienda_3!G2229)</f>
        <v>Pereira</v>
      </c>
      <c r="D7029" t="str">
        <f>IF($A7029="","",Tienda_3!F2229)</f>
        <v>Pedro Gomez</v>
      </c>
      <c r="E7029" t="str">
        <f>IF($A7029="","",Tienda_3!I2229)</f>
        <v>Nequi</v>
      </c>
      <c r="F7029">
        <f>IF($A7029="","",VALUE(RIGHT(Tienda_3!E2229,4)))</f>
        <v>2022</v>
      </c>
      <c r="G7029">
        <f>IF($A7029="","",Tienda_3!C2229)</f>
        <v>307400</v>
      </c>
      <c r="H7029">
        <f>IF($A7029="","",Tienda_3!D2229)</f>
        <v>16600</v>
      </c>
      <c r="I7029">
        <f>IF($A7029="","",Tienda_3!H2229)</f>
        <v>4</v>
      </c>
      <c r="J7029">
        <f>IF($A7029="",0,IF(AND(OR('Cuadro-de-mando'!$B$4="(Todas)",'Cuadro-de-mando'!$B$4=$A7029),OR('Cuadro-de-mando'!$E$4="(Todas)",'Cuadro-de-mando'!$E$4=$B7029),OR('Cuadro-de-mando'!$H$4="(Todas)",'Cuadro-de-mando'!$H$4=$C7029),OR('Cuadro-de-mando'!$K$4="(Todas)",'Cuadro-de-mando'!$K$4=$E7029),OR('Cuadro-de-mando'!$N$4="(Todos)",'Cuadro-de-mando'!$N$4=$F7029)),1,0))</f>
        <v>1</v>
      </c>
    </row>
    <row r="7030" spans="1:10" x14ac:dyDescent="0.25">
      <c r="A7030" t="str">
        <f>IF(Tienda_3!$A2230="","","Tienda 3")</f>
        <v>Tienda 3</v>
      </c>
      <c r="B7030" t="str">
        <f>IF($A7030="","",Tienda_3!B2230)</f>
        <v>Libros</v>
      </c>
      <c r="C7030" t="str">
        <f>IF($A7030="","",Tienda_3!G2230)</f>
        <v>Cali</v>
      </c>
      <c r="D7030" t="str">
        <f>IF($A7030="","",Tienda_3!F2230)</f>
        <v>Ángel Rodriguez</v>
      </c>
      <c r="E7030" t="str">
        <f>IF($A7030="","",Tienda_3!I2230)</f>
        <v>Tarjeta de crédito</v>
      </c>
      <c r="F7030">
        <f>IF($A7030="","",VALUE(RIGHT(Tienda_3!E2230,4)))</f>
        <v>2021</v>
      </c>
      <c r="G7030">
        <f>IF($A7030="","",Tienda_3!C2230)</f>
        <v>42300</v>
      </c>
      <c r="H7030">
        <f>IF($A7030="","",Tienda_3!D2230)</f>
        <v>2500</v>
      </c>
      <c r="I7030">
        <f>IF($A7030="","",Tienda_3!H2230)</f>
        <v>5</v>
      </c>
      <c r="J7030">
        <f>IF($A7030="",0,IF(AND(OR('Cuadro-de-mando'!$B$4="(Todas)",'Cuadro-de-mando'!$B$4=$A7030),OR('Cuadro-de-mando'!$E$4="(Todas)",'Cuadro-de-mando'!$E$4=$B7030),OR('Cuadro-de-mando'!$H$4="(Todas)",'Cuadro-de-mando'!$H$4=$C7030),OR('Cuadro-de-mando'!$K$4="(Todas)",'Cuadro-de-mando'!$K$4=$E7030),OR('Cuadro-de-mando'!$N$4="(Todos)",'Cuadro-de-mando'!$N$4=$F7030)),1,0))</f>
        <v>1</v>
      </c>
    </row>
    <row r="7031" spans="1:10" x14ac:dyDescent="0.25">
      <c r="A7031" t="str">
        <f>IF(Tienda_3!$A2231="","","Tienda 3")</f>
        <v>Tienda 3</v>
      </c>
      <c r="B7031" t="str">
        <f>IF($A7031="","",Tienda_3!B2231)</f>
        <v>Electrodomésticos</v>
      </c>
      <c r="C7031" t="str">
        <f>IF($A7031="","",Tienda_3!G2231)</f>
        <v>Bucaramanga</v>
      </c>
      <c r="D7031" t="str">
        <f>IF($A7031="","",Tienda_3!F2231)</f>
        <v>Camila Rivera</v>
      </c>
      <c r="E7031" t="str">
        <f>IF($A7031="","",Tienda_3!I2231)</f>
        <v>Cupón</v>
      </c>
      <c r="F7031">
        <f>IF($A7031="","",VALUE(RIGHT(Tienda_3!E2231,4)))</f>
        <v>2022</v>
      </c>
      <c r="G7031">
        <f>IF($A7031="","",Tienda_3!C2231)</f>
        <v>595400</v>
      </c>
      <c r="H7031">
        <f>IF($A7031="","",Tienda_3!D2231)</f>
        <v>31900</v>
      </c>
      <c r="I7031">
        <f>IF($A7031="","",Tienda_3!H2231)</f>
        <v>1</v>
      </c>
      <c r="J7031">
        <f>IF($A7031="",0,IF(AND(OR('Cuadro-de-mando'!$B$4="(Todas)",'Cuadro-de-mando'!$B$4=$A7031),OR('Cuadro-de-mando'!$E$4="(Todas)",'Cuadro-de-mando'!$E$4=$B7031),OR('Cuadro-de-mando'!$H$4="(Todas)",'Cuadro-de-mando'!$H$4=$C7031),OR('Cuadro-de-mando'!$K$4="(Todas)",'Cuadro-de-mando'!$K$4=$E7031),OR('Cuadro-de-mando'!$N$4="(Todos)",'Cuadro-de-mando'!$N$4=$F7031)),1,0))</f>
        <v>1</v>
      </c>
    </row>
    <row r="7032" spans="1:10" x14ac:dyDescent="0.25">
      <c r="A7032" t="str">
        <f>IF(Tienda_3!$A2232="","","Tienda 3")</f>
        <v>Tienda 3</v>
      </c>
      <c r="B7032" t="str">
        <f>IF($A7032="","",Tienda_3!B2232)</f>
        <v>Juguetes</v>
      </c>
      <c r="C7032" t="str">
        <f>IF($A7032="","",Tienda_3!G2232)</f>
        <v>Bogotá</v>
      </c>
      <c r="D7032" t="str">
        <f>IF($A7032="","",Tienda_3!F2232)</f>
        <v>Ángel Rodriguez</v>
      </c>
      <c r="E7032" t="str">
        <f>IF($A7032="","",Tienda_3!I2232)</f>
        <v>Nequi</v>
      </c>
      <c r="F7032">
        <f>IF($A7032="","",VALUE(RIGHT(Tienda_3!E2232,4)))</f>
        <v>2020</v>
      </c>
      <c r="G7032">
        <f>IF($A7032="","",Tienda_3!C2232)</f>
        <v>12500</v>
      </c>
      <c r="H7032">
        <f>IF($A7032="","",Tienda_3!D2232)</f>
        <v>5300</v>
      </c>
      <c r="I7032">
        <f>IF($A7032="","",Tienda_3!H2232)</f>
        <v>5</v>
      </c>
      <c r="J7032">
        <f>IF($A7032="",0,IF(AND(OR('Cuadro-de-mando'!$B$4="(Todas)",'Cuadro-de-mando'!$B$4=$A7032),OR('Cuadro-de-mando'!$E$4="(Todas)",'Cuadro-de-mando'!$E$4=$B7032),OR('Cuadro-de-mando'!$H$4="(Todas)",'Cuadro-de-mando'!$H$4=$C7032),OR('Cuadro-de-mando'!$K$4="(Todas)",'Cuadro-de-mando'!$K$4=$E7032),OR('Cuadro-de-mando'!$N$4="(Todos)",'Cuadro-de-mando'!$N$4=$F7032)),1,0))</f>
        <v>1</v>
      </c>
    </row>
    <row r="7033" spans="1:10" x14ac:dyDescent="0.25">
      <c r="A7033" t="str">
        <f>IF(Tienda_3!$A2233="","","Tienda 3")</f>
        <v>Tienda 3</v>
      </c>
      <c r="B7033" t="str">
        <f>IF($A7033="","",Tienda_3!B2233)</f>
        <v>Juguetes</v>
      </c>
      <c r="C7033" t="str">
        <f>IF($A7033="","",Tienda_3!G2233)</f>
        <v>Bogotá</v>
      </c>
      <c r="D7033" t="str">
        <f>IF($A7033="","",Tienda_3!F2233)</f>
        <v>Santiago Silva</v>
      </c>
      <c r="E7033" t="str">
        <f>IF($A7033="","",Tienda_3!I2233)</f>
        <v>Tarjeta de crédito</v>
      </c>
      <c r="F7033">
        <f>IF($A7033="","",VALUE(RIGHT(Tienda_3!E2233,4)))</f>
        <v>2022</v>
      </c>
      <c r="G7033">
        <f>IF($A7033="","",Tienda_3!C2233)</f>
        <v>11200</v>
      </c>
      <c r="H7033">
        <f>IF($A7033="","",Tienda_3!D2233)</f>
        <v>1000</v>
      </c>
      <c r="I7033">
        <f>IF($A7033="","",Tienda_3!H2233)</f>
        <v>4</v>
      </c>
      <c r="J7033">
        <f>IF($A7033="",0,IF(AND(OR('Cuadro-de-mando'!$B$4="(Todas)",'Cuadro-de-mando'!$B$4=$A7033),OR('Cuadro-de-mando'!$E$4="(Todas)",'Cuadro-de-mando'!$E$4=$B7033),OR('Cuadro-de-mando'!$H$4="(Todas)",'Cuadro-de-mando'!$H$4=$C7033),OR('Cuadro-de-mando'!$K$4="(Todas)",'Cuadro-de-mando'!$K$4=$E7033),OR('Cuadro-de-mando'!$N$4="(Todos)",'Cuadro-de-mando'!$N$4=$F7033)),1,0))</f>
        <v>1</v>
      </c>
    </row>
    <row r="7034" spans="1:10" x14ac:dyDescent="0.25">
      <c r="A7034" t="str">
        <f>IF(Tienda_3!$A2234="","","Tienda 3")</f>
        <v>Tienda 3</v>
      </c>
      <c r="B7034" t="str">
        <f>IF($A7034="","",Tienda_3!B2234)</f>
        <v>Muebles</v>
      </c>
      <c r="C7034" t="str">
        <f>IF($A7034="","",Tienda_3!G2234)</f>
        <v>Bogotá</v>
      </c>
      <c r="D7034" t="str">
        <f>IF($A7034="","",Tienda_3!F2234)</f>
        <v>Juliana Costa</v>
      </c>
      <c r="E7034" t="str">
        <f>IF($A7034="","",Tienda_3!I2234)</f>
        <v>Tarjeta de crédito</v>
      </c>
      <c r="F7034">
        <f>IF($A7034="","",VALUE(RIGHT(Tienda_3!E2234,4)))</f>
        <v>2021</v>
      </c>
      <c r="G7034">
        <f>IF($A7034="","",Tienda_3!C2234)</f>
        <v>501400</v>
      </c>
      <c r="H7034">
        <f>IF($A7034="","",Tienda_3!D2234)</f>
        <v>24900</v>
      </c>
      <c r="I7034">
        <f>IF($A7034="","",Tienda_3!H2234)</f>
        <v>5</v>
      </c>
      <c r="J7034">
        <f>IF($A7034="",0,IF(AND(OR('Cuadro-de-mando'!$B$4="(Todas)",'Cuadro-de-mando'!$B$4=$A7034),OR('Cuadro-de-mando'!$E$4="(Todas)",'Cuadro-de-mando'!$E$4=$B7034),OR('Cuadro-de-mando'!$H$4="(Todas)",'Cuadro-de-mando'!$H$4=$C7034),OR('Cuadro-de-mando'!$K$4="(Todas)",'Cuadro-de-mando'!$K$4=$E7034),OR('Cuadro-de-mando'!$N$4="(Todos)",'Cuadro-de-mando'!$N$4=$F7034)),1,0))</f>
        <v>1</v>
      </c>
    </row>
    <row r="7035" spans="1:10" x14ac:dyDescent="0.25">
      <c r="A7035" t="str">
        <f>IF(Tienda_3!$A2235="","","Tienda 3")</f>
        <v>Tienda 3</v>
      </c>
      <c r="B7035" t="str">
        <f>IF($A7035="","",Tienda_3!B2235)</f>
        <v>Electrodomésticos</v>
      </c>
      <c r="C7035" t="str">
        <f>IF($A7035="","",Tienda_3!G2235)</f>
        <v>Medellín</v>
      </c>
      <c r="D7035" t="str">
        <f>IF($A7035="","",Tienda_3!F2235)</f>
        <v>Juan Fernandez</v>
      </c>
      <c r="E7035" t="str">
        <f>IF($A7035="","",Tienda_3!I2235)</f>
        <v>Tarjeta de crédito</v>
      </c>
      <c r="F7035">
        <f>IF($A7035="","",VALUE(RIGHT(Tienda_3!E2235,4)))</f>
        <v>2022</v>
      </c>
      <c r="G7035">
        <f>IF($A7035="","",Tienda_3!C2235)</f>
        <v>1210900</v>
      </c>
      <c r="H7035">
        <f>IF($A7035="","",Tienda_3!D2235)</f>
        <v>64900</v>
      </c>
      <c r="I7035">
        <f>IF($A7035="","",Tienda_3!H2235)</f>
        <v>2</v>
      </c>
      <c r="J7035">
        <f>IF($A7035="",0,IF(AND(OR('Cuadro-de-mando'!$B$4="(Todas)",'Cuadro-de-mando'!$B$4=$A7035),OR('Cuadro-de-mando'!$E$4="(Todas)",'Cuadro-de-mando'!$E$4=$B7035),OR('Cuadro-de-mando'!$H$4="(Todas)",'Cuadro-de-mando'!$H$4=$C7035),OR('Cuadro-de-mando'!$K$4="(Todas)",'Cuadro-de-mando'!$K$4=$E7035),OR('Cuadro-de-mando'!$N$4="(Todos)",'Cuadro-de-mando'!$N$4=$F7035)),1,0))</f>
        <v>1</v>
      </c>
    </row>
    <row r="7036" spans="1:10" x14ac:dyDescent="0.25">
      <c r="A7036" t="str">
        <f>IF(Tienda_3!$A2236="","","Tienda 3")</f>
        <v>Tienda 3</v>
      </c>
      <c r="B7036" t="str">
        <f>IF($A7036="","",Tienda_3!B2236)</f>
        <v>Juguetes</v>
      </c>
      <c r="C7036" t="str">
        <f>IF($A7036="","",Tienda_3!G2236)</f>
        <v>Medellín</v>
      </c>
      <c r="D7036" t="str">
        <f>IF($A7036="","",Tienda_3!F2236)</f>
        <v>Maria Alfonso</v>
      </c>
      <c r="E7036" t="str">
        <f>IF($A7036="","",Tienda_3!I2236)</f>
        <v>Tarjeta de crédito</v>
      </c>
      <c r="F7036">
        <f>IF($A7036="","",VALUE(RIGHT(Tienda_3!E2236,4)))</f>
        <v>2021</v>
      </c>
      <c r="G7036">
        <f>IF($A7036="","",Tienda_3!C2236)</f>
        <v>36700</v>
      </c>
      <c r="H7036">
        <f>IF($A7036="","",Tienda_3!D2236)</f>
        <v>6700</v>
      </c>
      <c r="I7036">
        <f>IF($A7036="","",Tienda_3!H2236)</f>
        <v>5</v>
      </c>
      <c r="J7036">
        <f>IF($A7036="",0,IF(AND(OR('Cuadro-de-mando'!$B$4="(Todas)",'Cuadro-de-mando'!$B$4=$A7036),OR('Cuadro-de-mando'!$E$4="(Todas)",'Cuadro-de-mando'!$E$4=$B7036),OR('Cuadro-de-mando'!$H$4="(Todas)",'Cuadro-de-mando'!$H$4=$C7036),OR('Cuadro-de-mando'!$K$4="(Todas)",'Cuadro-de-mando'!$K$4=$E7036),OR('Cuadro-de-mando'!$N$4="(Todos)",'Cuadro-de-mando'!$N$4=$F7036)),1,0))</f>
        <v>1</v>
      </c>
    </row>
    <row r="7037" spans="1:10" x14ac:dyDescent="0.25">
      <c r="A7037" t="str">
        <f>IF(Tienda_3!$A2237="","","Tienda 3")</f>
        <v>Tienda 3</v>
      </c>
      <c r="B7037" t="str">
        <f>IF($A7037="","",Tienda_3!B2237)</f>
        <v>Electrodomésticos</v>
      </c>
      <c r="C7037" t="str">
        <f>IF($A7037="","",Tienda_3!G2237)</f>
        <v>Cali</v>
      </c>
      <c r="D7037" t="str">
        <f>IF($A7037="","",Tienda_3!F2237)</f>
        <v>Ángel Rodriguez</v>
      </c>
      <c r="E7037" t="str">
        <f>IF($A7037="","",Tienda_3!I2237)</f>
        <v>Tarjeta de crédito</v>
      </c>
      <c r="F7037">
        <f>IF($A7037="","",VALUE(RIGHT(Tienda_3!E2237,4)))</f>
        <v>2021</v>
      </c>
      <c r="G7037">
        <f>IF($A7037="","",Tienda_3!C2237)</f>
        <v>874000</v>
      </c>
      <c r="H7037">
        <f>IF($A7037="","",Tienda_3!D2237)</f>
        <v>44700</v>
      </c>
      <c r="I7037">
        <f>IF($A7037="","",Tienda_3!H2237)</f>
        <v>1</v>
      </c>
      <c r="J7037">
        <f>IF($A7037="",0,IF(AND(OR('Cuadro-de-mando'!$B$4="(Todas)",'Cuadro-de-mando'!$B$4=$A7037),OR('Cuadro-de-mando'!$E$4="(Todas)",'Cuadro-de-mando'!$E$4=$B7037),OR('Cuadro-de-mando'!$H$4="(Todas)",'Cuadro-de-mando'!$H$4=$C7037),OR('Cuadro-de-mando'!$K$4="(Todas)",'Cuadro-de-mando'!$K$4=$E7037),OR('Cuadro-de-mando'!$N$4="(Todos)",'Cuadro-de-mando'!$N$4=$F7037)),1,0))</f>
        <v>1</v>
      </c>
    </row>
    <row r="7038" spans="1:10" x14ac:dyDescent="0.25">
      <c r="A7038" t="str">
        <f>IF(Tienda_3!$A2238="","","Tienda 3")</f>
        <v>Tienda 3</v>
      </c>
      <c r="B7038" t="str">
        <f>IF($A7038="","",Tienda_3!B2238)</f>
        <v>Libros</v>
      </c>
      <c r="C7038" t="str">
        <f>IF($A7038="","",Tienda_3!G2238)</f>
        <v>Medellín</v>
      </c>
      <c r="D7038" t="str">
        <f>IF($A7038="","",Tienda_3!F2238)</f>
        <v>Maria Alfonso</v>
      </c>
      <c r="E7038" t="str">
        <f>IF($A7038="","",Tienda_3!I2238)</f>
        <v>Tarjeta de crédito</v>
      </c>
      <c r="F7038">
        <f>IF($A7038="","",VALUE(RIGHT(Tienda_3!E2238,4)))</f>
        <v>2020</v>
      </c>
      <c r="G7038">
        <f>IF($A7038="","",Tienda_3!C2238)</f>
        <v>61100</v>
      </c>
      <c r="H7038">
        <f>IF($A7038="","",Tienda_3!D2238)</f>
        <v>3600</v>
      </c>
      <c r="I7038">
        <f>IF($A7038="","",Tienda_3!H2238)</f>
        <v>1</v>
      </c>
      <c r="J7038">
        <f>IF($A7038="",0,IF(AND(OR('Cuadro-de-mando'!$B$4="(Todas)",'Cuadro-de-mando'!$B$4=$A7038),OR('Cuadro-de-mando'!$E$4="(Todas)",'Cuadro-de-mando'!$E$4=$B7038),OR('Cuadro-de-mando'!$H$4="(Todas)",'Cuadro-de-mando'!$H$4=$C7038),OR('Cuadro-de-mando'!$K$4="(Todas)",'Cuadro-de-mando'!$K$4=$E7038),OR('Cuadro-de-mando'!$N$4="(Todos)",'Cuadro-de-mando'!$N$4=$F7038)),1,0))</f>
        <v>1</v>
      </c>
    </row>
    <row r="7039" spans="1:10" x14ac:dyDescent="0.25">
      <c r="A7039" t="str">
        <f>IF(Tienda_3!$A2239="","","Tienda 3")</f>
        <v>Tienda 3</v>
      </c>
      <c r="B7039" t="str">
        <f>IF($A7039="","",Tienda_3!B2239)</f>
        <v>Instrumentos musicales</v>
      </c>
      <c r="C7039" t="str">
        <f>IF($A7039="","",Tienda_3!G2239)</f>
        <v>Pereira</v>
      </c>
      <c r="D7039" t="str">
        <f>IF($A7039="","",Tienda_3!F2239)</f>
        <v>Izabela de León</v>
      </c>
      <c r="E7039" t="str">
        <f>IF($A7039="","",Tienda_3!I2239)</f>
        <v>Tarjeta de crédito</v>
      </c>
      <c r="F7039">
        <f>IF($A7039="","",VALUE(RIGHT(Tienda_3!E2239,4)))</f>
        <v>2021</v>
      </c>
      <c r="G7039">
        <f>IF($A7039="","",Tienda_3!C2239)</f>
        <v>925800</v>
      </c>
      <c r="H7039">
        <f>IF($A7039="","",Tienda_3!D2239)</f>
        <v>49500</v>
      </c>
      <c r="I7039">
        <f>IF($A7039="","",Tienda_3!H2239)</f>
        <v>3</v>
      </c>
      <c r="J7039">
        <f>IF($A7039="",0,IF(AND(OR('Cuadro-de-mando'!$B$4="(Todas)",'Cuadro-de-mando'!$B$4=$A7039),OR('Cuadro-de-mando'!$E$4="(Todas)",'Cuadro-de-mando'!$E$4=$B7039),OR('Cuadro-de-mando'!$H$4="(Todas)",'Cuadro-de-mando'!$H$4=$C7039),OR('Cuadro-de-mando'!$K$4="(Todas)",'Cuadro-de-mando'!$K$4=$E7039),OR('Cuadro-de-mando'!$N$4="(Todos)",'Cuadro-de-mando'!$N$4=$F7039)),1,0))</f>
        <v>1</v>
      </c>
    </row>
    <row r="7040" spans="1:10" x14ac:dyDescent="0.25">
      <c r="A7040" t="str">
        <f>IF(Tienda_3!$A2240="","","Tienda 3")</f>
        <v>Tienda 3</v>
      </c>
      <c r="B7040" t="str">
        <f>IF($A7040="","",Tienda_3!B2240)</f>
        <v>Muebles</v>
      </c>
      <c r="C7040" t="str">
        <f>IF($A7040="","",Tienda_3!G2240)</f>
        <v>Medellín</v>
      </c>
      <c r="D7040" t="str">
        <f>IF($A7040="","",Tienda_3!F2240)</f>
        <v>Pedro Gomez</v>
      </c>
      <c r="E7040" t="str">
        <f>IF($A7040="","",Tienda_3!I2240)</f>
        <v>Nequi</v>
      </c>
      <c r="F7040">
        <f>IF($A7040="","",VALUE(RIGHT(Tienda_3!E2240,4)))</f>
        <v>2023</v>
      </c>
      <c r="G7040">
        <f>IF($A7040="","",Tienda_3!C2240)</f>
        <v>508400</v>
      </c>
      <c r="H7040">
        <f>IF($A7040="","",Tienda_3!D2240)</f>
        <v>27500</v>
      </c>
      <c r="I7040">
        <f>IF($A7040="","",Tienda_3!H2240)</f>
        <v>5</v>
      </c>
      <c r="J7040">
        <f>IF($A7040="",0,IF(AND(OR('Cuadro-de-mando'!$B$4="(Todas)",'Cuadro-de-mando'!$B$4=$A7040),OR('Cuadro-de-mando'!$E$4="(Todas)",'Cuadro-de-mando'!$E$4=$B7040),OR('Cuadro-de-mando'!$H$4="(Todas)",'Cuadro-de-mando'!$H$4=$C7040),OR('Cuadro-de-mando'!$K$4="(Todas)",'Cuadro-de-mando'!$K$4=$E7040),OR('Cuadro-de-mando'!$N$4="(Todos)",'Cuadro-de-mando'!$N$4=$F7040)),1,0))</f>
        <v>1</v>
      </c>
    </row>
    <row r="7041" spans="1:10" x14ac:dyDescent="0.25">
      <c r="A7041" t="str">
        <f>IF(Tienda_3!$A2241="","","Tienda 3")</f>
        <v>Tienda 3</v>
      </c>
      <c r="B7041" t="str">
        <f>IF($A7041="","",Tienda_3!B2241)</f>
        <v>Electrónicos</v>
      </c>
      <c r="C7041" t="str">
        <f>IF($A7041="","",Tienda_3!G2241)</f>
        <v>Bogotá</v>
      </c>
      <c r="D7041" t="str">
        <f>IF($A7041="","",Tienda_3!F2241)</f>
        <v>Izabela de León</v>
      </c>
      <c r="E7041" t="str">
        <f>IF($A7041="","",Tienda_3!I2241)</f>
        <v>Nequi</v>
      </c>
      <c r="F7041">
        <f>IF($A7041="","",VALUE(RIGHT(Tienda_3!E2241,4)))</f>
        <v>2021</v>
      </c>
      <c r="G7041">
        <f>IF($A7041="","",Tienda_3!C2241)</f>
        <v>361200</v>
      </c>
      <c r="H7041">
        <f>IF($A7041="","",Tienda_3!D2241)</f>
        <v>19700</v>
      </c>
      <c r="I7041">
        <f>IF($A7041="","",Tienda_3!H2241)</f>
        <v>5</v>
      </c>
      <c r="J7041">
        <f>IF($A7041="",0,IF(AND(OR('Cuadro-de-mando'!$B$4="(Todas)",'Cuadro-de-mando'!$B$4=$A7041),OR('Cuadro-de-mando'!$E$4="(Todas)",'Cuadro-de-mando'!$E$4=$B7041),OR('Cuadro-de-mando'!$H$4="(Todas)",'Cuadro-de-mando'!$H$4=$C7041),OR('Cuadro-de-mando'!$K$4="(Todas)",'Cuadro-de-mando'!$K$4=$E7041),OR('Cuadro-de-mando'!$N$4="(Todos)",'Cuadro-de-mando'!$N$4=$F7041)),1,0))</f>
        <v>1</v>
      </c>
    </row>
    <row r="7042" spans="1:10" x14ac:dyDescent="0.25">
      <c r="A7042" t="str">
        <f>IF(Tienda_3!$A2242="","","Tienda 3")</f>
        <v>Tienda 3</v>
      </c>
      <c r="B7042" t="str">
        <f>IF($A7042="","",Tienda_3!B2242)</f>
        <v>Electrónicos</v>
      </c>
      <c r="C7042" t="str">
        <f>IF($A7042="","",Tienda_3!G2242)</f>
        <v>Pereira</v>
      </c>
      <c r="D7042" t="str">
        <f>IF($A7042="","",Tienda_3!F2242)</f>
        <v>Maria Alfonso</v>
      </c>
      <c r="E7042" t="str">
        <f>IF($A7042="","",Tienda_3!I2242)</f>
        <v>Cupón</v>
      </c>
      <c r="F7042">
        <f>IF($A7042="","",VALUE(RIGHT(Tienda_3!E2242,4)))</f>
        <v>2021</v>
      </c>
      <c r="G7042">
        <f>IF($A7042="","",Tienda_3!C2242)</f>
        <v>2326800</v>
      </c>
      <c r="H7042">
        <f>IF($A7042="","",Tienda_3!D2242)</f>
        <v>124100</v>
      </c>
      <c r="I7042">
        <f>IF($A7042="","",Tienda_3!H2242)</f>
        <v>3</v>
      </c>
      <c r="J7042">
        <f>IF($A7042="",0,IF(AND(OR('Cuadro-de-mando'!$B$4="(Todas)",'Cuadro-de-mando'!$B$4=$A7042),OR('Cuadro-de-mando'!$E$4="(Todas)",'Cuadro-de-mando'!$E$4=$B7042),OR('Cuadro-de-mando'!$H$4="(Todas)",'Cuadro-de-mando'!$H$4=$C7042),OR('Cuadro-de-mando'!$K$4="(Todas)",'Cuadro-de-mando'!$K$4=$E7042),OR('Cuadro-de-mando'!$N$4="(Todos)",'Cuadro-de-mando'!$N$4=$F7042)),1,0))</f>
        <v>1</v>
      </c>
    </row>
    <row r="7043" spans="1:10" x14ac:dyDescent="0.25">
      <c r="A7043" t="str">
        <f>IF(Tienda_3!$A2243="","","Tienda 3")</f>
        <v>Tienda 3</v>
      </c>
      <c r="B7043" t="str">
        <f>IF($A7043="","",Tienda_3!B2243)</f>
        <v>Muebles</v>
      </c>
      <c r="C7043" t="str">
        <f>IF($A7043="","",Tienda_3!G2243)</f>
        <v>Medellín</v>
      </c>
      <c r="D7043" t="str">
        <f>IF($A7043="","",Tienda_3!F2243)</f>
        <v>Izabela de León</v>
      </c>
      <c r="E7043" t="str">
        <f>IF($A7043="","",Tienda_3!I2243)</f>
        <v>Nequi</v>
      </c>
      <c r="F7043">
        <f>IF($A7043="","",VALUE(RIGHT(Tienda_3!E2243,4)))</f>
        <v>2020</v>
      </c>
      <c r="G7043">
        <f>IF($A7043="","",Tienda_3!C2243)</f>
        <v>292900</v>
      </c>
      <c r="H7043">
        <f>IF($A7043="","",Tienda_3!D2243)</f>
        <v>13800</v>
      </c>
      <c r="I7043">
        <f>IF($A7043="","",Tienda_3!H2243)</f>
        <v>1</v>
      </c>
      <c r="J7043">
        <f>IF($A7043="",0,IF(AND(OR('Cuadro-de-mando'!$B$4="(Todas)",'Cuadro-de-mando'!$B$4=$A7043),OR('Cuadro-de-mando'!$E$4="(Todas)",'Cuadro-de-mando'!$E$4=$B7043),OR('Cuadro-de-mando'!$H$4="(Todas)",'Cuadro-de-mando'!$H$4=$C7043),OR('Cuadro-de-mando'!$K$4="(Todas)",'Cuadro-de-mando'!$K$4=$E7043),OR('Cuadro-de-mando'!$N$4="(Todos)",'Cuadro-de-mando'!$N$4=$F7043)),1,0))</f>
        <v>1</v>
      </c>
    </row>
    <row r="7044" spans="1:10" x14ac:dyDescent="0.25">
      <c r="A7044" t="str">
        <f>IF(Tienda_3!$A2244="","","Tienda 3")</f>
        <v>Tienda 3</v>
      </c>
      <c r="B7044" t="str">
        <f>IF($A7044="","",Tienda_3!B2244)</f>
        <v>Juguetes</v>
      </c>
      <c r="C7044" t="str">
        <f>IF($A7044="","",Tienda_3!G2244)</f>
        <v>Medellín</v>
      </c>
      <c r="D7044" t="str">
        <f>IF($A7044="","",Tienda_3!F2244)</f>
        <v>Juliana Costa</v>
      </c>
      <c r="E7044" t="str">
        <f>IF($A7044="","",Tienda_3!I2244)</f>
        <v>Tarjeta de crédito</v>
      </c>
      <c r="F7044">
        <f>IF($A7044="","",VALUE(RIGHT(Tienda_3!E2244,4)))</f>
        <v>2020</v>
      </c>
      <c r="G7044">
        <f>IF($A7044="","",Tienda_3!C2244)</f>
        <v>41400</v>
      </c>
      <c r="H7044">
        <f>IF($A7044="","",Tienda_3!D2244)</f>
        <v>3400</v>
      </c>
      <c r="I7044">
        <f>IF($A7044="","",Tienda_3!H2244)</f>
        <v>1</v>
      </c>
      <c r="J7044">
        <f>IF($A7044="",0,IF(AND(OR('Cuadro-de-mando'!$B$4="(Todas)",'Cuadro-de-mando'!$B$4=$A7044),OR('Cuadro-de-mando'!$E$4="(Todas)",'Cuadro-de-mando'!$E$4=$B7044),OR('Cuadro-de-mando'!$H$4="(Todas)",'Cuadro-de-mando'!$H$4=$C7044),OR('Cuadro-de-mando'!$K$4="(Todas)",'Cuadro-de-mando'!$K$4=$E7044),OR('Cuadro-de-mando'!$N$4="(Todos)",'Cuadro-de-mando'!$N$4=$F7044)),1,0))</f>
        <v>1</v>
      </c>
    </row>
    <row r="7045" spans="1:10" x14ac:dyDescent="0.25">
      <c r="A7045" t="str">
        <f>IF(Tienda_3!$A2245="","","Tienda 3")</f>
        <v>Tienda 3</v>
      </c>
      <c r="B7045" t="str">
        <f>IF($A7045="","",Tienda_3!B2245)</f>
        <v>Electrodomésticos</v>
      </c>
      <c r="C7045" t="str">
        <f>IF($A7045="","",Tienda_3!G2245)</f>
        <v>Cartagena</v>
      </c>
      <c r="D7045" t="str">
        <f>IF($A7045="","",Tienda_3!F2245)</f>
        <v>Mariana Herrera</v>
      </c>
      <c r="E7045" t="str">
        <f>IF($A7045="","",Tienda_3!I2245)</f>
        <v>Tarjeta de crédito</v>
      </c>
      <c r="F7045">
        <f>IF($A7045="","",VALUE(RIGHT(Tienda_3!E2245,4)))</f>
        <v>2022</v>
      </c>
      <c r="G7045">
        <f>IF($A7045="","",Tienda_3!C2245)</f>
        <v>1555500</v>
      </c>
      <c r="H7045">
        <f>IF($A7045="","",Tienda_3!D2245)</f>
        <v>83200</v>
      </c>
      <c r="I7045">
        <f>IF($A7045="","",Tienda_3!H2245)</f>
        <v>4</v>
      </c>
      <c r="J7045">
        <f>IF($A7045="",0,IF(AND(OR('Cuadro-de-mando'!$B$4="(Todas)",'Cuadro-de-mando'!$B$4=$A7045),OR('Cuadro-de-mando'!$E$4="(Todas)",'Cuadro-de-mando'!$E$4=$B7045),OR('Cuadro-de-mando'!$H$4="(Todas)",'Cuadro-de-mando'!$H$4=$C7045),OR('Cuadro-de-mando'!$K$4="(Todas)",'Cuadro-de-mando'!$K$4=$E7045),OR('Cuadro-de-mando'!$N$4="(Todos)",'Cuadro-de-mando'!$N$4=$F7045)),1,0))</f>
        <v>1</v>
      </c>
    </row>
    <row r="7046" spans="1:10" x14ac:dyDescent="0.25">
      <c r="A7046" t="str">
        <f>IF(Tienda_3!$A2246="","","Tienda 3")</f>
        <v>Tienda 3</v>
      </c>
      <c r="B7046" t="str">
        <f>IF($A7046="","",Tienda_3!B2246)</f>
        <v>Muebles</v>
      </c>
      <c r="C7046" t="str">
        <f>IF($A7046="","",Tienda_3!G2246)</f>
        <v>Barranquilla</v>
      </c>
      <c r="D7046" t="str">
        <f>IF($A7046="","",Tienda_3!F2246)</f>
        <v>Blanca Ramirez</v>
      </c>
      <c r="E7046" t="str">
        <f>IF($A7046="","",Tienda_3!I2246)</f>
        <v>Tarjeta de crédito</v>
      </c>
      <c r="F7046">
        <f>IF($A7046="","",VALUE(RIGHT(Tienda_3!E2246,4)))</f>
        <v>2023</v>
      </c>
      <c r="G7046">
        <f>IF($A7046="","",Tienda_3!C2246)</f>
        <v>708700</v>
      </c>
      <c r="H7046">
        <f>IF($A7046="","",Tienda_3!D2246)</f>
        <v>35900</v>
      </c>
      <c r="I7046">
        <f>IF($A7046="","",Tienda_3!H2246)</f>
        <v>1</v>
      </c>
      <c r="J7046">
        <f>IF($A7046="",0,IF(AND(OR('Cuadro-de-mando'!$B$4="(Todas)",'Cuadro-de-mando'!$B$4=$A7046),OR('Cuadro-de-mando'!$E$4="(Todas)",'Cuadro-de-mando'!$E$4=$B7046),OR('Cuadro-de-mando'!$H$4="(Todas)",'Cuadro-de-mando'!$H$4=$C7046),OR('Cuadro-de-mando'!$K$4="(Todas)",'Cuadro-de-mando'!$K$4=$E7046),OR('Cuadro-de-mando'!$N$4="(Todos)",'Cuadro-de-mando'!$N$4=$F7046)),1,0))</f>
        <v>1</v>
      </c>
    </row>
    <row r="7047" spans="1:10" x14ac:dyDescent="0.25">
      <c r="A7047" t="str">
        <f>IF(Tienda_3!$A2247="","","Tienda 3")</f>
        <v>Tienda 3</v>
      </c>
      <c r="B7047" t="str">
        <f>IF($A7047="","",Tienda_3!B2247)</f>
        <v>Muebles</v>
      </c>
      <c r="C7047" t="str">
        <f>IF($A7047="","",Tienda_3!G2247)</f>
        <v>Bogotá</v>
      </c>
      <c r="D7047" t="str">
        <f>IF($A7047="","",Tienda_3!F2247)</f>
        <v>Pedro Gomez</v>
      </c>
      <c r="E7047" t="str">
        <f>IF($A7047="","",Tienda_3!I2247)</f>
        <v>Tarjeta de crédito</v>
      </c>
      <c r="F7047">
        <f>IF($A7047="","",VALUE(RIGHT(Tienda_3!E2247,4)))</f>
        <v>2020</v>
      </c>
      <c r="G7047">
        <f>IF($A7047="","",Tienda_3!C2247)</f>
        <v>508700</v>
      </c>
      <c r="H7047">
        <f>IF($A7047="","",Tienda_3!D2247)</f>
        <v>34300</v>
      </c>
      <c r="I7047">
        <f>IF($A7047="","",Tienda_3!H2247)</f>
        <v>4</v>
      </c>
      <c r="J7047">
        <f>IF($A7047="",0,IF(AND(OR('Cuadro-de-mando'!$B$4="(Todas)",'Cuadro-de-mando'!$B$4=$A7047),OR('Cuadro-de-mando'!$E$4="(Todas)",'Cuadro-de-mando'!$E$4=$B7047),OR('Cuadro-de-mando'!$H$4="(Todas)",'Cuadro-de-mando'!$H$4=$C7047),OR('Cuadro-de-mando'!$K$4="(Todas)",'Cuadro-de-mando'!$K$4=$E7047),OR('Cuadro-de-mando'!$N$4="(Todos)",'Cuadro-de-mando'!$N$4=$F7047)),1,0))</f>
        <v>1</v>
      </c>
    </row>
    <row r="7048" spans="1:10" x14ac:dyDescent="0.25">
      <c r="A7048" t="str">
        <f>IF(Tienda_3!$A2248="","","Tienda 3")</f>
        <v>Tienda 3</v>
      </c>
      <c r="B7048" t="str">
        <f>IF($A7048="","",Tienda_3!B2248)</f>
        <v>Electrodomésticos</v>
      </c>
      <c r="C7048" t="str">
        <f>IF($A7048="","",Tienda_3!G2248)</f>
        <v>Bogotá</v>
      </c>
      <c r="D7048" t="str">
        <f>IF($A7048="","",Tienda_3!F2248)</f>
        <v>Felipe Santos</v>
      </c>
      <c r="E7048" t="str">
        <f>IF($A7048="","",Tienda_3!I2248)</f>
        <v>Tarjeta de crédito</v>
      </c>
      <c r="F7048">
        <f>IF($A7048="","",VALUE(RIGHT(Tienda_3!E2248,4)))</f>
        <v>2021</v>
      </c>
      <c r="G7048">
        <f>IF($A7048="","",Tienda_3!C2248)</f>
        <v>1346200</v>
      </c>
      <c r="H7048">
        <f>IF($A7048="","",Tienda_3!D2248)</f>
        <v>69900</v>
      </c>
      <c r="I7048">
        <f>IF($A7048="","",Tienda_3!H2248)</f>
        <v>2</v>
      </c>
      <c r="J7048">
        <f>IF($A7048="",0,IF(AND(OR('Cuadro-de-mando'!$B$4="(Todas)",'Cuadro-de-mando'!$B$4=$A7048),OR('Cuadro-de-mando'!$E$4="(Todas)",'Cuadro-de-mando'!$E$4=$B7048),OR('Cuadro-de-mando'!$H$4="(Todas)",'Cuadro-de-mando'!$H$4=$C7048),OR('Cuadro-de-mando'!$K$4="(Todas)",'Cuadro-de-mando'!$K$4=$E7048),OR('Cuadro-de-mando'!$N$4="(Todos)",'Cuadro-de-mando'!$N$4=$F7048)),1,0))</f>
        <v>1</v>
      </c>
    </row>
    <row r="7049" spans="1:10" x14ac:dyDescent="0.25">
      <c r="A7049" t="str">
        <f>IF(Tienda_3!$A2249="","","Tienda 3")</f>
        <v>Tienda 3</v>
      </c>
      <c r="B7049" t="str">
        <f>IF($A7049="","",Tienda_3!B2249)</f>
        <v>Deportes y diversión</v>
      </c>
      <c r="C7049" t="str">
        <f>IF($A7049="","",Tienda_3!G2249)</f>
        <v>Riohacha</v>
      </c>
      <c r="D7049" t="str">
        <f>IF($A7049="","",Tienda_3!F2249)</f>
        <v>Izabela de León</v>
      </c>
      <c r="E7049" t="str">
        <f>IF($A7049="","",Tienda_3!I2249)</f>
        <v>Tarjeta de crédito</v>
      </c>
      <c r="F7049">
        <f>IF($A7049="","",VALUE(RIGHT(Tienda_3!E2249,4)))</f>
        <v>2021</v>
      </c>
      <c r="G7049">
        <f>IF($A7049="","",Tienda_3!C2249)</f>
        <v>525800</v>
      </c>
      <c r="H7049">
        <f>IF($A7049="","",Tienda_3!D2249)</f>
        <v>26200</v>
      </c>
      <c r="I7049">
        <f>IF($A7049="","",Tienda_3!H2249)</f>
        <v>5</v>
      </c>
      <c r="J7049">
        <f>IF($A7049="",0,IF(AND(OR('Cuadro-de-mando'!$B$4="(Todas)",'Cuadro-de-mando'!$B$4=$A7049),OR('Cuadro-de-mando'!$E$4="(Todas)",'Cuadro-de-mando'!$E$4=$B7049),OR('Cuadro-de-mando'!$H$4="(Todas)",'Cuadro-de-mando'!$H$4=$C7049),OR('Cuadro-de-mando'!$K$4="(Todas)",'Cuadro-de-mando'!$K$4=$E7049),OR('Cuadro-de-mando'!$N$4="(Todos)",'Cuadro-de-mando'!$N$4=$F7049)),1,0))</f>
        <v>1</v>
      </c>
    </row>
    <row r="7050" spans="1:10" x14ac:dyDescent="0.25">
      <c r="A7050" t="str">
        <f>IF(Tienda_3!$A2250="","","Tienda 3")</f>
        <v>Tienda 3</v>
      </c>
      <c r="B7050" t="str">
        <f>IF($A7050="","",Tienda_3!B2250)</f>
        <v>Muebles</v>
      </c>
      <c r="C7050" t="str">
        <f>IF($A7050="","",Tienda_3!G2250)</f>
        <v>Cali</v>
      </c>
      <c r="D7050" t="str">
        <f>IF($A7050="","",Tienda_3!F2250)</f>
        <v>Pedro Gomez</v>
      </c>
      <c r="E7050" t="str">
        <f>IF($A7050="","",Tienda_3!I2250)</f>
        <v>Tarjeta de crédito</v>
      </c>
      <c r="F7050">
        <f>IF($A7050="","",VALUE(RIGHT(Tienda_3!E2250,4)))</f>
        <v>2022</v>
      </c>
      <c r="G7050">
        <f>IF($A7050="","",Tienda_3!C2250)</f>
        <v>227900</v>
      </c>
      <c r="H7050">
        <f>IF($A7050="","",Tienda_3!D2250)</f>
        <v>12500</v>
      </c>
      <c r="I7050">
        <f>IF($A7050="","",Tienda_3!H2250)</f>
        <v>5</v>
      </c>
      <c r="J7050">
        <f>IF($A7050="",0,IF(AND(OR('Cuadro-de-mando'!$B$4="(Todas)",'Cuadro-de-mando'!$B$4=$A7050),OR('Cuadro-de-mando'!$E$4="(Todas)",'Cuadro-de-mando'!$E$4=$B7050),OR('Cuadro-de-mando'!$H$4="(Todas)",'Cuadro-de-mando'!$H$4=$C7050),OR('Cuadro-de-mando'!$K$4="(Todas)",'Cuadro-de-mando'!$K$4=$E7050),OR('Cuadro-de-mando'!$N$4="(Todos)",'Cuadro-de-mando'!$N$4=$F7050)),1,0))</f>
        <v>1</v>
      </c>
    </row>
    <row r="7051" spans="1:10" x14ac:dyDescent="0.25">
      <c r="A7051" t="str">
        <f>IF(Tienda_3!$A2251="","","Tienda 3")</f>
        <v>Tienda 3</v>
      </c>
      <c r="B7051" t="str">
        <f>IF($A7051="","",Tienda_3!B2251)</f>
        <v>Muebles</v>
      </c>
      <c r="C7051" t="str">
        <f>IF($A7051="","",Tienda_3!G2251)</f>
        <v>Bogotá</v>
      </c>
      <c r="D7051" t="str">
        <f>IF($A7051="","",Tienda_3!F2251)</f>
        <v>Rafael Acosta</v>
      </c>
      <c r="E7051" t="str">
        <f>IF($A7051="","",Tienda_3!I2251)</f>
        <v>Tarjeta de crédito</v>
      </c>
      <c r="F7051">
        <f>IF($A7051="","",VALUE(RIGHT(Tienda_3!E2251,4)))</f>
        <v>2022</v>
      </c>
      <c r="G7051">
        <f>IF($A7051="","",Tienda_3!C2251)</f>
        <v>733400</v>
      </c>
      <c r="H7051">
        <f>IF($A7051="","",Tienda_3!D2251)</f>
        <v>39700</v>
      </c>
      <c r="I7051">
        <f>IF($A7051="","",Tienda_3!H2251)</f>
        <v>5</v>
      </c>
      <c r="J7051">
        <f>IF($A7051="",0,IF(AND(OR('Cuadro-de-mando'!$B$4="(Todas)",'Cuadro-de-mando'!$B$4=$A7051),OR('Cuadro-de-mando'!$E$4="(Todas)",'Cuadro-de-mando'!$E$4=$B7051),OR('Cuadro-de-mando'!$H$4="(Todas)",'Cuadro-de-mando'!$H$4=$C7051),OR('Cuadro-de-mando'!$K$4="(Todas)",'Cuadro-de-mando'!$K$4=$E7051),OR('Cuadro-de-mando'!$N$4="(Todos)",'Cuadro-de-mando'!$N$4=$F7051)),1,0))</f>
        <v>1</v>
      </c>
    </row>
    <row r="7052" spans="1:10" x14ac:dyDescent="0.25">
      <c r="A7052" t="str">
        <f>IF(Tienda_3!$A2252="","","Tienda 3")</f>
        <v>Tienda 3</v>
      </c>
      <c r="B7052" t="str">
        <f>IF($A7052="","",Tienda_3!B2252)</f>
        <v>Electrodomésticos</v>
      </c>
      <c r="C7052" t="str">
        <f>IF($A7052="","",Tienda_3!G2252)</f>
        <v>Cartagena</v>
      </c>
      <c r="D7052" t="str">
        <f>IF($A7052="","",Tienda_3!F2252)</f>
        <v>Juan Fernandez</v>
      </c>
      <c r="E7052" t="str">
        <f>IF($A7052="","",Tienda_3!I2252)</f>
        <v>Tarjeta de crédito</v>
      </c>
      <c r="F7052">
        <f>IF($A7052="","",VALUE(RIGHT(Tienda_3!E2252,4)))</f>
        <v>2021</v>
      </c>
      <c r="G7052">
        <f>IF($A7052="","",Tienda_3!C2252)</f>
        <v>1461000</v>
      </c>
      <c r="H7052">
        <f>IF($A7052="","",Tienda_3!D2252)</f>
        <v>78500</v>
      </c>
      <c r="I7052">
        <f>IF($A7052="","",Tienda_3!H2252)</f>
        <v>4</v>
      </c>
      <c r="J7052">
        <f>IF($A7052="",0,IF(AND(OR('Cuadro-de-mando'!$B$4="(Todas)",'Cuadro-de-mando'!$B$4=$A7052),OR('Cuadro-de-mando'!$E$4="(Todas)",'Cuadro-de-mando'!$E$4=$B7052),OR('Cuadro-de-mando'!$H$4="(Todas)",'Cuadro-de-mando'!$H$4=$C7052),OR('Cuadro-de-mando'!$K$4="(Todas)",'Cuadro-de-mando'!$K$4=$E7052),OR('Cuadro-de-mando'!$N$4="(Todos)",'Cuadro-de-mando'!$N$4=$F7052)),1,0))</f>
        <v>1</v>
      </c>
    </row>
    <row r="7053" spans="1:10" x14ac:dyDescent="0.25">
      <c r="A7053" t="str">
        <f>IF(Tienda_3!$A2253="","","Tienda 3")</f>
        <v>Tienda 3</v>
      </c>
      <c r="B7053" t="str">
        <f>IF($A7053="","",Tienda_3!B2253)</f>
        <v>Instrumentos musicales</v>
      </c>
      <c r="C7053" t="str">
        <f>IF($A7053="","",Tienda_3!G2253)</f>
        <v>Bogotá</v>
      </c>
      <c r="D7053" t="str">
        <f>IF($A7053="","",Tienda_3!F2253)</f>
        <v>Rafael Acosta</v>
      </c>
      <c r="E7053" t="str">
        <f>IF($A7053="","",Tienda_3!I2253)</f>
        <v>Tarjeta de débito</v>
      </c>
      <c r="F7053">
        <f>IF($A7053="","",VALUE(RIGHT(Tienda_3!E2253,4)))</f>
        <v>2021</v>
      </c>
      <c r="G7053">
        <f>IF($A7053="","",Tienda_3!C2253)</f>
        <v>711000</v>
      </c>
      <c r="H7053">
        <f>IF($A7053="","",Tienda_3!D2253)</f>
        <v>36000</v>
      </c>
      <c r="I7053">
        <f>IF($A7053="","",Tienda_3!H2253)</f>
        <v>5</v>
      </c>
      <c r="J7053">
        <f>IF($A7053="",0,IF(AND(OR('Cuadro-de-mando'!$B$4="(Todas)",'Cuadro-de-mando'!$B$4=$A7053),OR('Cuadro-de-mando'!$E$4="(Todas)",'Cuadro-de-mando'!$E$4=$B7053),OR('Cuadro-de-mando'!$H$4="(Todas)",'Cuadro-de-mando'!$H$4=$C7053),OR('Cuadro-de-mando'!$K$4="(Todas)",'Cuadro-de-mando'!$K$4=$E7053),OR('Cuadro-de-mando'!$N$4="(Todos)",'Cuadro-de-mando'!$N$4=$F7053)),1,0))</f>
        <v>1</v>
      </c>
    </row>
    <row r="7054" spans="1:10" x14ac:dyDescent="0.25">
      <c r="A7054" t="str">
        <f>IF(Tienda_3!$A2254="","","Tienda 3")</f>
        <v>Tienda 3</v>
      </c>
      <c r="B7054" t="str">
        <f>IF($A7054="","",Tienda_3!B2254)</f>
        <v>Electrodomésticos</v>
      </c>
      <c r="C7054" t="str">
        <f>IF($A7054="","",Tienda_3!G2254)</f>
        <v>Pereira</v>
      </c>
      <c r="D7054" t="str">
        <f>IF($A7054="","",Tienda_3!F2254)</f>
        <v>Blanca Ramirez</v>
      </c>
      <c r="E7054" t="str">
        <f>IF($A7054="","",Tienda_3!I2254)</f>
        <v>Tarjeta de crédito</v>
      </c>
      <c r="F7054">
        <f>IF($A7054="","",VALUE(RIGHT(Tienda_3!E2254,4)))</f>
        <v>2022</v>
      </c>
      <c r="G7054">
        <f>IF($A7054="","",Tienda_3!C2254)</f>
        <v>2195300</v>
      </c>
      <c r="H7054">
        <f>IF($A7054="","",Tienda_3!D2254)</f>
        <v>117100</v>
      </c>
      <c r="I7054">
        <f>IF($A7054="","",Tienda_3!H2254)</f>
        <v>5</v>
      </c>
      <c r="J7054">
        <f>IF($A7054="",0,IF(AND(OR('Cuadro-de-mando'!$B$4="(Todas)",'Cuadro-de-mando'!$B$4=$A7054),OR('Cuadro-de-mando'!$E$4="(Todas)",'Cuadro-de-mando'!$E$4=$B7054),OR('Cuadro-de-mando'!$H$4="(Todas)",'Cuadro-de-mando'!$H$4=$C7054),OR('Cuadro-de-mando'!$K$4="(Todas)",'Cuadro-de-mando'!$K$4=$E7054),OR('Cuadro-de-mando'!$N$4="(Todos)",'Cuadro-de-mando'!$N$4=$F7054)),1,0))</f>
        <v>1</v>
      </c>
    </row>
    <row r="7055" spans="1:10" x14ac:dyDescent="0.25">
      <c r="A7055" t="str">
        <f>IF(Tienda_3!$A2255="","","Tienda 3")</f>
        <v>Tienda 3</v>
      </c>
      <c r="B7055" t="str">
        <f>IF($A7055="","",Tienda_3!B2255)</f>
        <v>Libros</v>
      </c>
      <c r="C7055" t="str">
        <f>IF($A7055="","",Tienda_3!G2255)</f>
        <v>Bogotá</v>
      </c>
      <c r="D7055" t="str">
        <f>IF($A7055="","",Tienda_3!F2255)</f>
        <v>Felipe Santos</v>
      </c>
      <c r="E7055" t="str">
        <f>IF($A7055="","",Tienda_3!I2255)</f>
        <v>Tarjeta de crédito</v>
      </c>
      <c r="F7055">
        <f>IF($A7055="","",VALUE(RIGHT(Tienda_3!E2255,4)))</f>
        <v>2020</v>
      </c>
      <c r="G7055">
        <f>IF($A7055="","",Tienda_3!C2255)</f>
        <v>66000</v>
      </c>
      <c r="H7055">
        <f>IF($A7055="","",Tienda_3!D2255)</f>
        <v>4200</v>
      </c>
      <c r="I7055">
        <f>IF($A7055="","",Tienda_3!H2255)</f>
        <v>5</v>
      </c>
      <c r="J7055">
        <f>IF($A7055="",0,IF(AND(OR('Cuadro-de-mando'!$B$4="(Todas)",'Cuadro-de-mando'!$B$4=$A7055),OR('Cuadro-de-mando'!$E$4="(Todas)",'Cuadro-de-mando'!$E$4=$B7055),OR('Cuadro-de-mando'!$H$4="(Todas)",'Cuadro-de-mando'!$H$4=$C7055),OR('Cuadro-de-mando'!$K$4="(Todas)",'Cuadro-de-mando'!$K$4=$E7055),OR('Cuadro-de-mando'!$N$4="(Todos)",'Cuadro-de-mando'!$N$4=$F7055)),1,0))</f>
        <v>1</v>
      </c>
    </row>
    <row r="7056" spans="1:10" x14ac:dyDescent="0.25">
      <c r="A7056" t="str">
        <f>IF(Tienda_3!$A2256="","","Tienda 3")</f>
        <v>Tienda 3</v>
      </c>
      <c r="B7056" t="str">
        <f>IF($A7056="","",Tienda_3!B2256)</f>
        <v>Muebles</v>
      </c>
      <c r="C7056" t="str">
        <f>IF($A7056="","",Tienda_3!G2256)</f>
        <v>Bogotá</v>
      </c>
      <c r="D7056" t="str">
        <f>IF($A7056="","",Tienda_3!F2256)</f>
        <v>Rafael Acosta</v>
      </c>
      <c r="E7056" t="str">
        <f>IF($A7056="","",Tienda_3!I2256)</f>
        <v>Nequi</v>
      </c>
      <c r="F7056">
        <f>IF($A7056="","",VALUE(RIGHT(Tienda_3!E2256,4)))</f>
        <v>2021</v>
      </c>
      <c r="G7056">
        <f>IF($A7056="","",Tienda_3!C2256)</f>
        <v>335100</v>
      </c>
      <c r="H7056">
        <f>IF($A7056="","",Tienda_3!D2256)</f>
        <v>16000</v>
      </c>
      <c r="I7056">
        <f>IF($A7056="","",Tienda_3!H2256)</f>
        <v>1</v>
      </c>
      <c r="J7056">
        <f>IF($A7056="",0,IF(AND(OR('Cuadro-de-mando'!$B$4="(Todas)",'Cuadro-de-mando'!$B$4=$A7056),OR('Cuadro-de-mando'!$E$4="(Todas)",'Cuadro-de-mando'!$E$4=$B7056),OR('Cuadro-de-mando'!$H$4="(Todas)",'Cuadro-de-mando'!$H$4=$C7056),OR('Cuadro-de-mando'!$K$4="(Todas)",'Cuadro-de-mando'!$K$4=$E7056),OR('Cuadro-de-mando'!$N$4="(Todos)",'Cuadro-de-mando'!$N$4=$F7056)),1,0))</f>
        <v>1</v>
      </c>
    </row>
    <row r="7057" spans="1:10" x14ac:dyDescent="0.25">
      <c r="A7057" t="str">
        <f>IF(Tienda_3!$A2257="","","Tienda 3")</f>
        <v>Tienda 3</v>
      </c>
      <c r="B7057" t="str">
        <f>IF($A7057="","",Tienda_3!B2257)</f>
        <v>Juguetes</v>
      </c>
      <c r="C7057" t="str">
        <f>IF($A7057="","",Tienda_3!G2257)</f>
        <v>Bogotá</v>
      </c>
      <c r="D7057" t="str">
        <f>IF($A7057="","",Tienda_3!F2257)</f>
        <v>Felipe Santos</v>
      </c>
      <c r="E7057" t="str">
        <f>IF($A7057="","",Tienda_3!I2257)</f>
        <v>Tarjeta de crédito</v>
      </c>
      <c r="F7057">
        <f>IF($A7057="","",VALUE(RIGHT(Tienda_3!E2257,4)))</f>
        <v>2020</v>
      </c>
      <c r="G7057">
        <f>IF($A7057="","",Tienda_3!C2257)</f>
        <v>54000</v>
      </c>
      <c r="H7057">
        <f>IF($A7057="","",Tienda_3!D2257)</f>
        <v>3300</v>
      </c>
      <c r="I7057">
        <f>IF($A7057="","",Tienda_3!H2257)</f>
        <v>5</v>
      </c>
      <c r="J7057">
        <f>IF($A7057="",0,IF(AND(OR('Cuadro-de-mando'!$B$4="(Todas)",'Cuadro-de-mando'!$B$4=$A7057),OR('Cuadro-de-mando'!$E$4="(Todas)",'Cuadro-de-mando'!$E$4=$B7057),OR('Cuadro-de-mando'!$H$4="(Todas)",'Cuadro-de-mando'!$H$4=$C7057),OR('Cuadro-de-mando'!$K$4="(Todas)",'Cuadro-de-mando'!$K$4=$E7057),OR('Cuadro-de-mando'!$N$4="(Todos)",'Cuadro-de-mando'!$N$4=$F7057)),1,0))</f>
        <v>1</v>
      </c>
    </row>
    <row r="7058" spans="1:10" x14ac:dyDescent="0.25">
      <c r="A7058" t="str">
        <f>IF(Tienda_3!$A2258="","","Tienda 3")</f>
        <v>Tienda 3</v>
      </c>
      <c r="B7058" t="str">
        <f>IF($A7058="","",Tienda_3!B2258)</f>
        <v>Electrónicos</v>
      </c>
      <c r="C7058" t="str">
        <f>IF($A7058="","",Tienda_3!G2258)</f>
        <v>Bogotá</v>
      </c>
      <c r="D7058" t="str">
        <f>IF($A7058="","",Tienda_3!F2258)</f>
        <v>Lucas Olivera</v>
      </c>
      <c r="E7058" t="str">
        <f>IF($A7058="","",Tienda_3!I2258)</f>
        <v>Tarjeta de crédito</v>
      </c>
      <c r="F7058">
        <f>IF($A7058="","",VALUE(RIGHT(Tienda_3!E2258,4)))</f>
        <v>2021</v>
      </c>
      <c r="G7058">
        <f>IF($A7058="","",Tienda_3!C2258)</f>
        <v>222900</v>
      </c>
      <c r="H7058">
        <f>IF($A7058="","",Tienda_3!D2258)</f>
        <v>12500</v>
      </c>
      <c r="I7058">
        <f>IF($A7058="","",Tienda_3!H2258)</f>
        <v>4</v>
      </c>
      <c r="J7058">
        <f>IF($A7058="",0,IF(AND(OR('Cuadro-de-mando'!$B$4="(Todas)",'Cuadro-de-mando'!$B$4=$A7058),OR('Cuadro-de-mando'!$E$4="(Todas)",'Cuadro-de-mando'!$E$4=$B7058),OR('Cuadro-de-mando'!$H$4="(Todas)",'Cuadro-de-mando'!$H$4=$C7058),OR('Cuadro-de-mando'!$K$4="(Todas)",'Cuadro-de-mando'!$K$4=$E7058),OR('Cuadro-de-mando'!$N$4="(Todos)",'Cuadro-de-mando'!$N$4=$F7058)),1,0))</f>
        <v>1</v>
      </c>
    </row>
    <row r="7059" spans="1:10" x14ac:dyDescent="0.25">
      <c r="A7059" t="str">
        <f>IF(Tienda_3!$A2259="","","Tienda 3")</f>
        <v>Tienda 3</v>
      </c>
      <c r="B7059" t="str">
        <f>IF($A7059="","",Tienda_3!B2259)</f>
        <v>Electrónicos</v>
      </c>
      <c r="C7059" t="str">
        <f>IF($A7059="","",Tienda_3!G2259)</f>
        <v>Bogotá</v>
      </c>
      <c r="D7059" t="str">
        <f>IF($A7059="","",Tienda_3!F2259)</f>
        <v>Juliana Costa</v>
      </c>
      <c r="E7059" t="str">
        <f>IF($A7059="","",Tienda_3!I2259)</f>
        <v>Tarjeta de crédito</v>
      </c>
      <c r="F7059">
        <f>IF($A7059="","",VALUE(RIGHT(Tienda_3!E2259,4)))</f>
        <v>2021</v>
      </c>
      <c r="G7059">
        <f>IF($A7059="","",Tienda_3!C2259)</f>
        <v>903400</v>
      </c>
      <c r="H7059">
        <f>IF($A7059="","",Tienda_3!D2259)</f>
        <v>48300</v>
      </c>
      <c r="I7059">
        <f>IF($A7059="","",Tienda_3!H2259)</f>
        <v>5</v>
      </c>
      <c r="J7059">
        <f>IF($A7059="",0,IF(AND(OR('Cuadro-de-mando'!$B$4="(Todas)",'Cuadro-de-mando'!$B$4=$A7059),OR('Cuadro-de-mando'!$E$4="(Todas)",'Cuadro-de-mando'!$E$4=$B7059),OR('Cuadro-de-mando'!$H$4="(Todas)",'Cuadro-de-mando'!$H$4=$C7059),OR('Cuadro-de-mando'!$K$4="(Todas)",'Cuadro-de-mando'!$K$4=$E7059),OR('Cuadro-de-mando'!$N$4="(Todos)",'Cuadro-de-mando'!$N$4=$F7059)),1,0))</f>
        <v>1</v>
      </c>
    </row>
    <row r="7060" spans="1:10" x14ac:dyDescent="0.25">
      <c r="A7060" t="str">
        <f>IF(Tienda_3!$A2260="","","Tienda 3")</f>
        <v>Tienda 3</v>
      </c>
      <c r="B7060" t="str">
        <f>IF($A7060="","",Tienda_3!B2260)</f>
        <v>Instrumentos musicales</v>
      </c>
      <c r="C7060" t="str">
        <f>IF($A7060="","",Tienda_3!G2260)</f>
        <v>Bogotá</v>
      </c>
      <c r="D7060" t="str">
        <f>IF($A7060="","",Tienda_3!F2260)</f>
        <v>Blanca Ramirez</v>
      </c>
      <c r="E7060" t="str">
        <f>IF($A7060="","",Tienda_3!I2260)</f>
        <v>Nequi</v>
      </c>
      <c r="F7060">
        <f>IF($A7060="","",VALUE(RIGHT(Tienda_3!E2260,4)))</f>
        <v>2021</v>
      </c>
      <c r="G7060">
        <f>IF($A7060="","",Tienda_3!C2260)</f>
        <v>235400</v>
      </c>
      <c r="H7060">
        <f>IF($A7060="","",Tienda_3!D2260)</f>
        <v>12800</v>
      </c>
      <c r="I7060">
        <f>IF($A7060="","",Tienda_3!H2260)</f>
        <v>4</v>
      </c>
      <c r="J7060">
        <f>IF($A7060="",0,IF(AND(OR('Cuadro-de-mando'!$B$4="(Todas)",'Cuadro-de-mando'!$B$4=$A7060),OR('Cuadro-de-mando'!$E$4="(Todas)",'Cuadro-de-mando'!$E$4=$B7060),OR('Cuadro-de-mando'!$H$4="(Todas)",'Cuadro-de-mando'!$H$4=$C7060),OR('Cuadro-de-mando'!$K$4="(Todas)",'Cuadro-de-mando'!$K$4=$E7060),OR('Cuadro-de-mando'!$N$4="(Todos)",'Cuadro-de-mando'!$N$4=$F7060)),1,0))</f>
        <v>1</v>
      </c>
    </row>
    <row r="7061" spans="1:10" x14ac:dyDescent="0.25">
      <c r="A7061" t="str">
        <f>IF(Tienda_3!$A2261="","","Tienda 3")</f>
        <v>Tienda 3</v>
      </c>
      <c r="B7061" t="str">
        <f>IF($A7061="","",Tienda_3!B2261)</f>
        <v>Deportes y diversión</v>
      </c>
      <c r="C7061" t="str">
        <f>IF($A7061="","",Tienda_3!G2261)</f>
        <v>Cali</v>
      </c>
      <c r="D7061" t="str">
        <f>IF($A7061="","",Tienda_3!F2261)</f>
        <v>Beatriz Morales</v>
      </c>
      <c r="E7061" t="str">
        <f>IF($A7061="","",Tienda_3!I2261)</f>
        <v>Tarjeta de crédito</v>
      </c>
      <c r="F7061">
        <f>IF($A7061="","",VALUE(RIGHT(Tienda_3!E2261,4)))</f>
        <v>2021</v>
      </c>
      <c r="G7061">
        <f>IF($A7061="","",Tienda_3!C2261)</f>
        <v>280200</v>
      </c>
      <c r="H7061">
        <f>IF($A7061="","",Tienda_3!D2261)</f>
        <v>13100</v>
      </c>
      <c r="I7061">
        <f>IF($A7061="","",Tienda_3!H2261)</f>
        <v>4</v>
      </c>
      <c r="J7061">
        <f>IF($A7061="",0,IF(AND(OR('Cuadro-de-mando'!$B$4="(Todas)",'Cuadro-de-mando'!$B$4=$A7061),OR('Cuadro-de-mando'!$E$4="(Todas)",'Cuadro-de-mando'!$E$4=$B7061),OR('Cuadro-de-mando'!$H$4="(Todas)",'Cuadro-de-mando'!$H$4=$C7061),OR('Cuadro-de-mando'!$K$4="(Todas)",'Cuadro-de-mando'!$K$4=$E7061),OR('Cuadro-de-mando'!$N$4="(Todos)",'Cuadro-de-mando'!$N$4=$F7061)),1,0))</f>
        <v>1</v>
      </c>
    </row>
    <row r="7062" spans="1:10" x14ac:dyDescent="0.25">
      <c r="A7062" t="str">
        <f>IF(Tienda_3!$A2262="","","Tienda 3")</f>
        <v>Tienda 3</v>
      </c>
      <c r="B7062" t="str">
        <f>IF($A7062="","",Tienda_3!B2262)</f>
        <v>Electrodomésticos</v>
      </c>
      <c r="C7062" t="str">
        <f>IF($A7062="","",Tienda_3!G2262)</f>
        <v>Bogotá</v>
      </c>
      <c r="D7062" t="str">
        <f>IF($A7062="","",Tienda_3!F2262)</f>
        <v>Felipe Santos</v>
      </c>
      <c r="E7062" t="str">
        <f>IF($A7062="","",Tienda_3!I2262)</f>
        <v>Tarjeta de crédito</v>
      </c>
      <c r="F7062">
        <f>IF($A7062="","",VALUE(RIGHT(Tienda_3!E2262,4)))</f>
        <v>2020</v>
      </c>
      <c r="G7062">
        <f>IF($A7062="","",Tienda_3!C2262)</f>
        <v>808300</v>
      </c>
      <c r="H7062">
        <f>IF($A7062="","",Tienda_3!D2262)</f>
        <v>41200</v>
      </c>
      <c r="I7062">
        <f>IF($A7062="","",Tienda_3!H2262)</f>
        <v>5</v>
      </c>
      <c r="J7062">
        <f>IF($A7062="",0,IF(AND(OR('Cuadro-de-mando'!$B$4="(Todas)",'Cuadro-de-mando'!$B$4=$A7062),OR('Cuadro-de-mando'!$E$4="(Todas)",'Cuadro-de-mando'!$E$4=$B7062),OR('Cuadro-de-mando'!$H$4="(Todas)",'Cuadro-de-mando'!$H$4=$C7062),OR('Cuadro-de-mando'!$K$4="(Todas)",'Cuadro-de-mando'!$K$4=$E7062),OR('Cuadro-de-mando'!$N$4="(Todos)",'Cuadro-de-mando'!$N$4=$F7062)),1,0))</f>
        <v>1</v>
      </c>
    </row>
    <row r="7063" spans="1:10" x14ac:dyDescent="0.25">
      <c r="A7063" t="str">
        <f>IF(Tienda_3!$A2263="","","Tienda 3")</f>
        <v>Tienda 3</v>
      </c>
      <c r="B7063" t="str">
        <f>IF($A7063="","",Tienda_3!B2263)</f>
        <v>Electrónicos</v>
      </c>
      <c r="C7063" t="str">
        <f>IF($A7063="","",Tienda_3!G2263)</f>
        <v>Medellín</v>
      </c>
      <c r="D7063" t="str">
        <f>IF($A7063="","",Tienda_3!F2263)</f>
        <v>Beatriz Morales</v>
      </c>
      <c r="E7063" t="str">
        <f>IF($A7063="","",Tienda_3!I2263)</f>
        <v>Nequi</v>
      </c>
      <c r="F7063">
        <f>IF($A7063="","",VALUE(RIGHT(Tienda_3!E2263,4)))</f>
        <v>2022</v>
      </c>
      <c r="G7063">
        <f>IF($A7063="","",Tienda_3!C2263)</f>
        <v>2481000</v>
      </c>
      <c r="H7063">
        <f>IF($A7063="","",Tienda_3!D2263)</f>
        <v>130300</v>
      </c>
      <c r="I7063">
        <f>IF($A7063="","",Tienda_3!H2263)</f>
        <v>4</v>
      </c>
      <c r="J7063">
        <f>IF($A7063="",0,IF(AND(OR('Cuadro-de-mando'!$B$4="(Todas)",'Cuadro-de-mando'!$B$4=$A7063),OR('Cuadro-de-mando'!$E$4="(Todas)",'Cuadro-de-mando'!$E$4=$B7063),OR('Cuadro-de-mando'!$H$4="(Todas)",'Cuadro-de-mando'!$H$4=$C7063),OR('Cuadro-de-mando'!$K$4="(Todas)",'Cuadro-de-mando'!$K$4=$E7063),OR('Cuadro-de-mando'!$N$4="(Todos)",'Cuadro-de-mando'!$N$4=$F7063)),1,0))</f>
        <v>1</v>
      </c>
    </row>
    <row r="7064" spans="1:10" x14ac:dyDescent="0.25">
      <c r="A7064" t="str">
        <f>IF(Tienda_3!$A2264="","","Tienda 3")</f>
        <v>Tienda 3</v>
      </c>
      <c r="B7064" t="str">
        <f>IF($A7064="","",Tienda_3!B2264)</f>
        <v>Juguetes</v>
      </c>
      <c r="C7064" t="str">
        <f>IF($A7064="","",Tienda_3!G2264)</f>
        <v>Bogotá</v>
      </c>
      <c r="D7064" t="str">
        <f>IF($A7064="","",Tienda_3!F2264)</f>
        <v>Juan Fernandez</v>
      </c>
      <c r="E7064" t="str">
        <f>IF($A7064="","",Tienda_3!I2264)</f>
        <v>Tarjeta de crédito</v>
      </c>
      <c r="F7064">
        <f>IF($A7064="","",VALUE(RIGHT(Tienda_3!E2264,4)))</f>
        <v>2022</v>
      </c>
      <c r="G7064">
        <f>IF($A7064="","",Tienda_3!C2264)</f>
        <v>25200</v>
      </c>
      <c r="H7064">
        <f>IF($A7064="","",Tienda_3!D2264)</f>
        <v>1900</v>
      </c>
      <c r="I7064">
        <f>IF($A7064="","",Tienda_3!H2264)</f>
        <v>4</v>
      </c>
      <c r="J7064">
        <f>IF($A7064="",0,IF(AND(OR('Cuadro-de-mando'!$B$4="(Todas)",'Cuadro-de-mando'!$B$4=$A7064),OR('Cuadro-de-mando'!$E$4="(Todas)",'Cuadro-de-mando'!$E$4=$B7064),OR('Cuadro-de-mando'!$H$4="(Todas)",'Cuadro-de-mando'!$H$4=$C7064),OR('Cuadro-de-mando'!$K$4="(Todas)",'Cuadro-de-mando'!$K$4=$E7064),OR('Cuadro-de-mando'!$N$4="(Todos)",'Cuadro-de-mando'!$N$4=$F7064)),1,0))</f>
        <v>1</v>
      </c>
    </row>
    <row r="7065" spans="1:10" x14ac:dyDescent="0.25">
      <c r="A7065" t="str">
        <f>IF(Tienda_3!$A2265="","","Tienda 3")</f>
        <v>Tienda 3</v>
      </c>
      <c r="B7065" t="str">
        <f>IF($A7065="","",Tienda_3!B2265)</f>
        <v>Electrónicos</v>
      </c>
      <c r="C7065" t="str">
        <f>IF($A7065="","",Tienda_3!G2265)</f>
        <v>Medellín</v>
      </c>
      <c r="D7065" t="str">
        <f>IF($A7065="","",Tienda_3!F2265)</f>
        <v>Camila Rivera</v>
      </c>
      <c r="E7065" t="str">
        <f>IF($A7065="","",Tienda_3!I2265)</f>
        <v>Cupón</v>
      </c>
      <c r="F7065">
        <f>IF($A7065="","",VALUE(RIGHT(Tienda_3!E2265,4)))</f>
        <v>2020</v>
      </c>
      <c r="G7065">
        <f>IF($A7065="","",Tienda_3!C2265)</f>
        <v>1291900</v>
      </c>
      <c r="H7065">
        <f>IF($A7065="","",Tienda_3!D2265)</f>
        <v>67000</v>
      </c>
      <c r="I7065">
        <f>IF($A7065="","",Tienda_3!H2265)</f>
        <v>5</v>
      </c>
      <c r="J7065">
        <f>IF($A7065="",0,IF(AND(OR('Cuadro-de-mando'!$B$4="(Todas)",'Cuadro-de-mando'!$B$4=$A7065),OR('Cuadro-de-mando'!$E$4="(Todas)",'Cuadro-de-mando'!$E$4=$B7065),OR('Cuadro-de-mando'!$H$4="(Todas)",'Cuadro-de-mando'!$H$4=$C7065),OR('Cuadro-de-mando'!$K$4="(Todas)",'Cuadro-de-mando'!$K$4=$E7065),OR('Cuadro-de-mando'!$N$4="(Todos)",'Cuadro-de-mando'!$N$4=$F7065)),1,0))</f>
        <v>1</v>
      </c>
    </row>
    <row r="7066" spans="1:10" x14ac:dyDescent="0.25">
      <c r="A7066" t="str">
        <f>IF(Tienda_3!$A2266="","","Tienda 3")</f>
        <v>Tienda 3</v>
      </c>
      <c r="B7066" t="str">
        <f>IF($A7066="","",Tienda_3!B2266)</f>
        <v>Deportes y diversión</v>
      </c>
      <c r="C7066" t="str">
        <f>IF($A7066="","",Tienda_3!G2266)</f>
        <v>Neiva</v>
      </c>
      <c r="D7066" t="str">
        <f>IF($A7066="","",Tienda_3!F2266)</f>
        <v>Juliana Costa</v>
      </c>
      <c r="E7066" t="str">
        <f>IF($A7066="","",Tienda_3!I2266)</f>
        <v>Tarjeta de crédito</v>
      </c>
      <c r="F7066">
        <f>IF($A7066="","",VALUE(RIGHT(Tienda_3!E2266,4)))</f>
        <v>2020</v>
      </c>
      <c r="G7066">
        <f>IF($A7066="","",Tienda_3!C2266)</f>
        <v>54500</v>
      </c>
      <c r="H7066">
        <f>IF($A7066="","",Tienda_3!D2266)</f>
        <v>7600</v>
      </c>
      <c r="I7066">
        <f>IF($A7066="","",Tienda_3!H2266)</f>
        <v>4</v>
      </c>
      <c r="J7066">
        <f>IF($A7066="",0,IF(AND(OR('Cuadro-de-mando'!$B$4="(Todas)",'Cuadro-de-mando'!$B$4=$A7066),OR('Cuadro-de-mando'!$E$4="(Todas)",'Cuadro-de-mando'!$E$4=$B7066),OR('Cuadro-de-mando'!$H$4="(Todas)",'Cuadro-de-mando'!$H$4=$C7066),OR('Cuadro-de-mando'!$K$4="(Todas)",'Cuadro-de-mando'!$K$4=$E7066),OR('Cuadro-de-mando'!$N$4="(Todos)",'Cuadro-de-mando'!$N$4=$F7066)),1,0))</f>
        <v>1</v>
      </c>
    </row>
    <row r="7067" spans="1:10" x14ac:dyDescent="0.25">
      <c r="A7067" t="str">
        <f>IF(Tienda_3!$A2267="","","Tienda 3")</f>
        <v>Tienda 3</v>
      </c>
      <c r="B7067" t="str">
        <f>IF($A7067="","",Tienda_3!B2267)</f>
        <v>Electrodomésticos</v>
      </c>
      <c r="C7067" t="str">
        <f>IF($A7067="","",Tienda_3!G2267)</f>
        <v>Medellín</v>
      </c>
      <c r="D7067" t="str">
        <f>IF($A7067="","",Tienda_3!F2267)</f>
        <v>Juliana Costa</v>
      </c>
      <c r="E7067" t="str">
        <f>IF($A7067="","",Tienda_3!I2267)</f>
        <v>Nequi</v>
      </c>
      <c r="F7067">
        <f>IF($A7067="","",VALUE(RIGHT(Tienda_3!E2267,4)))</f>
        <v>2021</v>
      </c>
      <c r="G7067">
        <f>IF($A7067="","",Tienda_3!C2267)</f>
        <v>2451700</v>
      </c>
      <c r="H7067">
        <f>IF($A7067="","",Tienda_3!D2267)</f>
        <v>128700</v>
      </c>
      <c r="I7067">
        <f>IF($A7067="","",Tienda_3!H2267)</f>
        <v>5</v>
      </c>
      <c r="J7067">
        <f>IF($A7067="",0,IF(AND(OR('Cuadro-de-mando'!$B$4="(Todas)",'Cuadro-de-mando'!$B$4=$A7067),OR('Cuadro-de-mando'!$E$4="(Todas)",'Cuadro-de-mando'!$E$4=$B7067),OR('Cuadro-de-mando'!$H$4="(Todas)",'Cuadro-de-mando'!$H$4=$C7067),OR('Cuadro-de-mando'!$K$4="(Todas)",'Cuadro-de-mando'!$K$4=$E7067),OR('Cuadro-de-mando'!$N$4="(Todos)",'Cuadro-de-mando'!$N$4=$F7067)),1,0))</f>
        <v>1</v>
      </c>
    </row>
    <row r="7068" spans="1:10" x14ac:dyDescent="0.25">
      <c r="A7068" t="str">
        <f>IF(Tienda_3!$A2268="","","Tienda 3")</f>
        <v>Tienda 3</v>
      </c>
      <c r="B7068" t="str">
        <f>IF($A7068="","",Tienda_3!B2268)</f>
        <v>Muebles</v>
      </c>
      <c r="C7068" t="str">
        <f>IF($A7068="","",Tienda_3!G2268)</f>
        <v>Cúcuta</v>
      </c>
      <c r="D7068" t="str">
        <f>IF($A7068="","",Tienda_3!F2268)</f>
        <v>Rafael Acosta</v>
      </c>
      <c r="E7068" t="str">
        <f>IF($A7068="","",Tienda_3!I2268)</f>
        <v>Tarjeta de crédito</v>
      </c>
      <c r="F7068">
        <f>IF($A7068="","",VALUE(RIGHT(Tienda_3!E2268,4)))</f>
        <v>2021</v>
      </c>
      <c r="G7068">
        <f>IF($A7068="","",Tienda_3!C2268)</f>
        <v>119100</v>
      </c>
      <c r="H7068">
        <f>IF($A7068="","",Tienda_3!D2268)</f>
        <v>7600</v>
      </c>
      <c r="I7068">
        <f>IF($A7068="","",Tienda_3!H2268)</f>
        <v>3</v>
      </c>
      <c r="J7068">
        <f>IF($A7068="",0,IF(AND(OR('Cuadro-de-mando'!$B$4="(Todas)",'Cuadro-de-mando'!$B$4=$A7068),OR('Cuadro-de-mando'!$E$4="(Todas)",'Cuadro-de-mando'!$E$4=$B7068),OR('Cuadro-de-mando'!$H$4="(Todas)",'Cuadro-de-mando'!$H$4=$C7068),OR('Cuadro-de-mando'!$K$4="(Todas)",'Cuadro-de-mando'!$K$4=$E7068),OR('Cuadro-de-mando'!$N$4="(Todos)",'Cuadro-de-mando'!$N$4=$F7068)),1,0))</f>
        <v>1</v>
      </c>
    </row>
    <row r="7069" spans="1:10" x14ac:dyDescent="0.25">
      <c r="A7069" t="str">
        <f>IF(Tienda_3!$A2269="","","Tienda 3")</f>
        <v>Tienda 3</v>
      </c>
      <c r="B7069" t="str">
        <f>IF($A7069="","",Tienda_3!B2269)</f>
        <v>Instrumentos musicales</v>
      </c>
      <c r="C7069" t="str">
        <f>IF($A7069="","",Tienda_3!G2269)</f>
        <v>Medellín</v>
      </c>
      <c r="D7069" t="str">
        <f>IF($A7069="","",Tienda_3!F2269)</f>
        <v>Rafael Acosta</v>
      </c>
      <c r="E7069" t="str">
        <f>IF($A7069="","",Tienda_3!I2269)</f>
        <v>Tarjeta de crédito</v>
      </c>
      <c r="F7069">
        <f>IF($A7069="","",VALUE(RIGHT(Tienda_3!E2269,4)))</f>
        <v>2021</v>
      </c>
      <c r="G7069">
        <f>IF($A7069="","",Tienda_3!C2269)</f>
        <v>845500</v>
      </c>
      <c r="H7069">
        <f>IF($A7069="","",Tienda_3!D2269)</f>
        <v>45700</v>
      </c>
      <c r="I7069">
        <f>IF($A7069="","",Tienda_3!H2269)</f>
        <v>5</v>
      </c>
      <c r="J7069">
        <f>IF($A7069="",0,IF(AND(OR('Cuadro-de-mando'!$B$4="(Todas)",'Cuadro-de-mando'!$B$4=$A7069),OR('Cuadro-de-mando'!$E$4="(Todas)",'Cuadro-de-mando'!$E$4=$B7069),OR('Cuadro-de-mando'!$H$4="(Todas)",'Cuadro-de-mando'!$H$4=$C7069),OR('Cuadro-de-mando'!$K$4="(Todas)",'Cuadro-de-mando'!$K$4=$E7069),OR('Cuadro-de-mando'!$N$4="(Todos)",'Cuadro-de-mando'!$N$4=$F7069)),1,0))</f>
        <v>1</v>
      </c>
    </row>
    <row r="7070" spans="1:10" x14ac:dyDescent="0.25">
      <c r="A7070" t="str">
        <f>IF(Tienda_3!$A2270="","","Tienda 3")</f>
        <v>Tienda 3</v>
      </c>
      <c r="B7070" t="str">
        <f>IF($A7070="","",Tienda_3!B2270)</f>
        <v>Electrónicos</v>
      </c>
      <c r="C7070" t="str">
        <f>IF($A7070="","",Tienda_3!G2270)</f>
        <v>Cali</v>
      </c>
      <c r="D7070" t="str">
        <f>IF($A7070="","",Tienda_3!F2270)</f>
        <v>Blanca Ramirez</v>
      </c>
      <c r="E7070" t="str">
        <f>IF($A7070="","",Tienda_3!I2270)</f>
        <v>Tarjeta de crédito</v>
      </c>
      <c r="F7070">
        <f>IF($A7070="","",VALUE(RIGHT(Tienda_3!E2270,4)))</f>
        <v>2021</v>
      </c>
      <c r="G7070">
        <f>IF($A7070="","",Tienda_3!C2270)</f>
        <v>248000</v>
      </c>
      <c r="H7070">
        <f>IF($A7070="","",Tienda_3!D2270)</f>
        <v>19100</v>
      </c>
      <c r="I7070">
        <f>IF($A7070="","",Tienda_3!H2270)</f>
        <v>4</v>
      </c>
      <c r="J7070">
        <f>IF($A7070="",0,IF(AND(OR('Cuadro-de-mando'!$B$4="(Todas)",'Cuadro-de-mando'!$B$4=$A7070),OR('Cuadro-de-mando'!$E$4="(Todas)",'Cuadro-de-mando'!$E$4=$B7070),OR('Cuadro-de-mando'!$H$4="(Todas)",'Cuadro-de-mando'!$H$4=$C7070),OR('Cuadro-de-mando'!$K$4="(Todas)",'Cuadro-de-mando'!$K$4=$E7070),OR('Cuadro-de-mando'!$N$4="(Todos)",'Cuadro-de-mando'!$N$4=$F7070)),1,0))</f>
        <v>1</v>
      </c>
    </row>
    <row r="7071" spans="1:10" x14ac:dyDescent="0.25">
      <c r="A7071" t="str">
        <f>IF(Tienda_3!$A2271="","","Tienda 3")</f>
        <v>Tienda 3</v>
      </c>
      <c r="B7071" t="str">
        <f>IF($A7071="","",Tienda_3!B2271)</f>
        <v>Electrónicos</v>
      </c>
      <c r="C7071" t="str">
        <f>IF($A7071="","",Tienda_3!G2271)</f>
        <v>Bogotá</v>
      </c>
      <c r="D7071" t="str">
        <f>IF($A7071="","",Tienda_3!F2271)</f>
        <v>Rafael Acosta</v>
      </c>
      <c r="E7071" t="str">
        <f>IF($A7071="","",Tienda_3!I2271)</f>
        <v>Tarjeta de crédito</v>
      </c>
      <c r="F7071">
        <f>IF($A7071="","",VALUE(RIGHT(Tienda_3!E2271,4)))</f>
        <v>2020</v>
      </c>
      <c r="G7071">
        <f>IF($A7071="","",Tienda_3!C2271)</f>
        <v>126000</v>
      </c>
      <c r="H7071">
        <f>IF($A7071="","",Tienda_3!D2271)</f>
        <v>7400</v>
      </c>
      <c r="I7071">
        <f>IF($A7071="","",Tienda_3!H2271)</f>
        <v>5</v>
      </c>
      <c r="J7071">
        <f>IF($A7071="",0,IF(AND(OR('Cuadro-de-mando'!$B$4="(Todas)",'Cuadro-de-mando'!$B$4=$A7071),OR('Cuadro-de-mando'!$E$4="(Todas)",'Cuadro-de-mando'!$E$4=$B7071),OR('Cuadro-de-mando'!$H$4="(Todas)",'Cuadro-de-mando'!$H$4=$C7071),OR('Cuadro-de-mando'!$K$4="(Todas)",'Cuadro-de-mando'!$K$4=$E7071),OR('Cuadro-de-mando'!$N$4="(Todos)",'Cuadro-de-mando'!$N$4=$F7071)),1,0))</f>
        <v>1</v>
      </c>
    </row>
    <row r="7072" spans="1:10" x14ac:dyDescent="0.25">
      <c r="A7072" t="str">
        <f>IF(Tienda_3!$A2272="","","Tienda 3")</f>
        <v>Tienda 3</v>
      </c>
      <c r="B7072" t="str">
        <f>IF($A7072="","",Tienda_3!B2272)</f>
        <v>Juguetes</v>
      </c>
      <c r="C7072" t="str">
        <f>IF($A7072="","",Tienda_3!G2272)</f>
        <v>Medellín</v>
      </c>
      <c r="D7072" t="str">
        <f>IF($A7072="","",Tienda_3!F2272)</f>
        <v>Juliana Costa</v>
      </c>
      <c r="E7072" t="str">
        <f>IF($A7072="","",Tienda_3!I2272)</f>
        <v>Tarjeta de débito</v>
      </c>
      <c r="F7072">
        <f>IF($A7072="","",VALUE(RIGHT(Tienda_3!E2272,4)))</f>
        <v>2020</v>
      </c>
      <c r="G7072">
        <f>IF($A7072="","",Tienda_3!C2272)</f>
        <v>21200</v>
      </c>
      <c r="H7072">
        <f>IF($A7072="","",Tienda_3!D2272)</f>
        <v>1500</v>
      </c>
      <c r="I7072">
        <f>IF($A7072="","",Tienda_3!H2272)</f>
        <v>1</v>
      </c>
      <c r="J7072">
        <f>IF($A7072="",0,IF(AND(OR('Cuadro-de-mando'!$B$4="(Todas)",'Cuadro-de-mando'!$B$4=$A7072),OR('Cuadro-de-mando'!$E$4="(Todas)",'Cuadro-de-mando'!$E$4=$B7072),OR('Cuadro-de-mando'!$H$4="(Todas)",'Cuadro-de-mando'!$H$4=$C7072),OR('Cuadro-de-mando'!$K$4="(Todas)",'Cuadro-de-mando'!$K$4=$E7072),OR('Cuadro-de-mando'!$N$4="(Todos)",'Cuadro-de-mando'!$N$4=$F7072)),1,0))</f>
        <v>1</v>
      </c>
    </row>
    <row r="7073" spans="1:10" x14ac:dyDescent="0.25">
      <c r="A7073" t="str">
        <f>IF(Tienda_3!$A2273="","","Tienda 3")</f>
        <v>Tienda 3</v>
      </c>
      <c r="B7073" t="str">
        <f>IF($A7073="","",Tienda_3!B2273)</f>
        <v>Muebles</v>
      </c>
      <c r="C7073" t="str">
        <f>IF($A7073="","",Tienda_3!G2273)</f>
        <v>Pasto</v>
      </c>
      <c r="D7073" t="str">
        <f>IF($A7073="","",Tienda_3!F2273)</f>
        <v>Lucas Olivera</v>
      </c>
      <c r="E7073" t="str">
        <f>IF($A7073="","",Tienda_3!I2273)</f>
        <v>Tarjeta de crédito</v>
      </c>
      <c r="F7073">
        <f>IF($A7073="","",VALUE(RIGHT(Tienda_3!E2273,4)))</f>
        <v>2021</v>
      </c>
      <c r="G7073">
        <f>IF($A7073="","",Tienda_3!C2273)</f>
        <v>317800</v>
      </c>
      <c r="H7073">
        <f>IF($A7073="","",Tienda_3!D2273)</f>
        <v>22800</v>
      </c>
      <c r="I7073">
        <f>IF($A7073="","",Tienda_3!H2273)</f>
        <v>5</v>
      </c>
      <c r="J7073">
        <f>IF($A7073="",0,IF(AND(OR('Cuadro-de-mando'!$B$4="(Todas)",'Cuadro-de-mando'!$B$4=$A7073),OR('Cuadro-de-mando'!$E$4="(Todas)",'Cuadro-de-mando'!$E$4=$B7073),OR('Cuadro-de-mando'!$H$4="(Todas)",'Cuadro-de-mando'!$H$4=$C7073),OR('Cuadro-de-mando'!$K$4="(Todas)",'Cuadro-de-mando'!$K$4=$E7073),OR('Cuadro-de-mando'!$N$4="(Todos)",'Cuadro-de-mando'!$N$4=$F7073)),1,0))</f>
        <v>1</v>
      </c>
    </row>
    <row r="7074" spans="1:10" x14ac:dyDescent="0.25">
      <c r="A7074" t="str">
        <f>IF(Tienda_3!$A2274="","","Tienda 3")</f>
        <v>Tienda 3</v>
      </c>
      <c r="B7074" t="str">
        <f>IF($A7074="","",Tienda_3!B2274)</f>
        <v>Libros</v>
      </c>
      <c r="C7074" t="str">
        <f>IF($A7074="","",Tienda_3!G2274)</f>
        <v>Bogotá</v>
      </c>
      <c r="D7074" t="str">
        <f>IF($A7074="","",Tienda_3!F2274)</f>
        <v>Maria Alfonso</v>
      </c>
      <c r="E7074" t="str">
        <f>IF($A7074="","",Tienda_3!I2274)</f>
        <v>Tarjeta de crédito</v>
      </c>
      <c r="F7074">
        <f>IF($A7074="","",VALUE(RIGHT(Tienda_3!E2274,4)))</f>
        <v>2020</v>
      </c>
      <c r="G7074">
        <f>IF($A7074="","",Tienda_3!C2274)</f>
        <v>56000</v>
      </c>
      <c r="H7074">
        <f>IF($A7074="","",Tienda_3!D2274)</f>
        <v>1200</v>
      </c>
      <c r="I7074">
        <f>IF($A7074="","",Tienda_3!H2274)</f>
        <v>3</v>
      </c>
      <c r="J7074">
        <f>IF($A7074="",0,IF(AND(OR('Cuadro-de-mando'!$B$4="(Todas)",'Cuadro-de-mando'!$B$4=$A7074),OR('Cuadro-de-mando'!$E$4="(Todas)",'Cuadro-de-mando'!$E$4=$B7074),OR('Cuadro-de-mando'!$H$4="(Todas)",'Cuadro-de-mando'!$H$4=$C7074),OR('Cuadro-de-mando'!$K$4="(Todas)",'Cuadro-de-mando'!$K$4=$E7074),OR('Cuadro-de-mando'!$N$4="(Todos)",'Cuadro-de-mando'!$N$4=$F7074)),1,0))</f>
        <v>1</v>
      </c>
    </row>
    <row r="7075" spans="1:10" x14ac:dyDescent="0.25">
      <c r="A7075" t="str">
        <f>IF(Tienda_3!$A2275="","","Tienda 3")</f>
        <v>Tienda 3</v>
      </c>
      <c r="B7075" t="str">
        <f>IF($A7075="","",Tienda_3!B2275)</f>
        <v>Electrodomésticos</v>
      </c>
      <c r="C7075" t="str">
        <f>IF($A7075="","",Tienda_3!G2275)</f>
        <v>Barranquilla</v>
      </c>
      <c r="D7075" t="str">
        <f>IF($A7075="","",Tienda_3!F2275)</f>
        <v>Juliana Costa</v>
      </c>
      <c r="E7075" t="str">
        <f>IF($A7075="","",Tienda_3!I2275)</f>
        <v>Tarjeta de crédito</v>
      </c>
      <c r="F7075">
        <f>IF($A7075="","",VALUE(RIGHT(Tienda_3!E2275,4)))</f>
        <v>2022</v>
      </c>
      <c r="G7075">
        <f>IF($A7075="","",Tienda_3!C2275)</f>
        <v>1129100</v>
      </c>
      <c r="H7075">
        <f>IF($A7075="","",Tienda_3!D2275)</f>
        <v>60500</v>
      </c>
      <c r="I7075">
        <f>IF($A7075="","",Tienda_3!H2275)</f>
        <v>5</v>
      </c>
      <c r="J7075">
        <f>IF($A7075="",0,IF(AND(OR('Cuadro-de-mando'!$B$4="(Todas)",'Cuadro-de-mando'!$B$4=$A7075),OR('Cuadro-de-mando'!$E$4="(Todas)",'Cuadro-de-mando'!$E$4=$B7075),OR('Cuadro-de-mando'!$H$4="(Todas)",'Cuadro-de-mando'!$H$4=$C7075),OR('Cuadro-de-mando'!$K$4="(Todas)",'Cuadro-de-mando'!$K$4=$E7075),OR('Cuadro-de-mando'!$N$4="(Todos)",'Cuadro-de-mando'!$N$4=$F7075)),1,0))</f>
        <v>1</v>
      </c>
    </row>
    <row r="7076" spans="1:10" x14ac:dyDescent="0.25">
      <c r="A7076" t="str">
        <f>IF(Tienda_3!$A2276="","","Tienda 3")</f>
        <v>Tienda 3</v>
      </c>
      <c r="B7076" t="str">
        <f>IF($A7076="","",Tienda_3!B2276)</f>
        <v>Electrodomésticos</v>
      </c>
      <c r="C7076" t="str">
        <f>IF($A7076="","",Tienda_3!G2276)</f>
        <v>Pereira</v>
      </c>
      <c r="D7076" t="str">
        <f>IF($A7076="","",Tienda_3!F2276)</f>
        <v>Juliana Costa</v>
      </c>
      <c r="E7076" t="str">
        <f>IF($A7076="","",Tienda_3!I2276)</f>
        <v>Nequi</v>
      </c>
      <c r="F7076">
        <f>IF($A7076="","",VALUE(RIGHT(Tienda_3!E2276,4)))</f>
        <v>2022</v>
      </c>
      <c r="G7076">
        <f>IF($A7076="","",Tienda_3!C2276)</f>
        <v>2414300</v>
      </c>
      <c r="H7076">
        <f>IF($A7076="","",Tienda_3!D2276)</f>
        <v>129000</v>
      </c>
      <c r="I7076">
        <f>IF($A7076="","",Tienda_3!H2276)</f>
        <v>5</v>
      </c>
      <c r="J7076">
        <f>IF($A7076="",0,IF(AND(OR('Cuadro-de-mando'!$B$4="(Todas)",'Cuadro-de-mando'!$B$4=$A7076),OR('Cuadro-de-mando'!$E$4="(Todas)",'Cuadro-de-mando'!$E$4=$B7076),OR('Cuadro-de-mando'!$H$4="(Todas)",'Cuadro-de-mando'!$H$4=$C7076),OR('Cuadro-de-mando'!$K$4="(Todas)",'Cuadro-de-mando'!$K$4=$E7076),OR('Cuadro-de-mando'!$N$4="(Todos)",'Cuadro-de-mando'!$N$4=$F7076)),1,0))</f>
        <v>1</v>
      </c>
    </row>
    <row r="7077" spans="1:10" x14ac:dyDescent="0.25">
      <c r="A7077" t="str">
        <f>IF(Tienda_3!$A2277="","","Tienda 3")</f>
        <v>Tienda 3</v>
      </c>
      <c r="B7077" t="str">
        <f>IF($A7077="","",Tienda_3!B2277)</f>
        <v>Juguetes</v>
      </c>
      <c r="C7077" t="str">
        <f>IF($A7077="","",Tienda_3!G2277)</f>
        <v>Medellín</v>
      </c>
      <c r="D7077" t="str">
        <f>IF($A7077="","",Tienda_3!F2277)</f>
        <v>Camila Rivera</v>
      </c>
      <c r="E7077" t="str">
        <f>IF($A7077="","",Tienda_3!I2277)</f>
        <v>Tarjeta de crédito</v>
      </c>
      <c r="F7077">
        <f>IF($A7077="","",VALUE(RIGHT(Tienda_3!E2277,4)))</f>
        <v>2020</v>
      </c>
      <c r="G7077">
        <f>IF($A7077="","",Tienda_3!C2277)</f>
        <v>220300</v>
      </c>
      <c r="H7077">
        <f>IF($A7077="","",Tienda_3!D2277)</f>
        <v>9900</v>
      </c>
      <c r="I7077">
        <f>IF($A7077="","",Tienda_3!H2277)</f>
        <v>5</v>
      </c>
      <c r="J7077">
        <f>IF($A7077="",0,IF(AND(OR('Cuadro-de-mando'!$B$4="(Todas)",'Cuadro-de-mando'!$B$4=$A7077),OR('Cuadro-de-mando'!$E$4="(Todas)",'Cuadro-de-mando'!$E$4=$B7077),OR('Cuadro-de-mando'!$H$4="(Todas)",'Cuadro-de-mando'!$H$4=$C7077),OR('Cuadro-de-mando'!$K$4="(Todas)",'Cuadro-de-mando'!$K$4=$E7077),OR('Cuadro-de-mando'!$N$4="(Todos)",'Cuadro-de-mando'!$N$4=$F7077)),1,0))</f>
        <v>1</v>
      </c>
    </row>
    <row r="7078" spans="1:10" x14ac:dyDescent="0.25">
      <c r="A7078" t="str">
        <f>IF(Tienda_3!$A2278="","","Tienda 3")</f>
        <v>Tienda 3</v>
      </c>
      <c r="B7078" t="str">
        <f>IF($A7078="","",Tienda_3!B2278)</f>
        <v>Electrónicos</v>
      </c>
      <c r="C7078" t="str">
        <f>IF($A7078="","",Tienda_3!G2278)</f>
        <v>Medellín</v>
      </c>
      <c r="D7078" t="str">
        <f>IF($A7078="","",Tienda_3!F2278)</f>
        <v>Izabela de León</v>
      </c>
      <c r="E7078" t="str">
        <f>IF($A7078="","",Tienda_3!I2278)</f>
        <v>Nequi</v>
      </c>
      <c r="F7078">
        <f>IF($A7078="","",VALUE(RIGHT(Tienda_3!E2278,4)))</f>
        <v>2021</v>
      </c>
      <c r="G7078">
        <f>IF($A7078="","",Tienda_3!C2278)</f>
        <v>240700</v>
      </c>
      <c r="H7078">
        <f>IF($A7078="","",Tienda_3!D2278)</f>
        <v>13200</v>
      </c>
      <c r="I7078">
        <f>IF($A7078="","",Tienda_3!H2278)</f>
        <v>1</v>
      </c>
      <c r="J7078">
        <f>IF($A7078="",0,IF(AND(OR('Cuadro-de-mando'!$B$4="(Todas)",'Cuadro-de-mando'!$B$4=$A7078),OR('Cuadro-de-mando'!$E$4="(Todas)",'Cuadro-de-mando'!$E$4=$B7078),OR('Cuadro-de-mando'!$H$4="(Todas)",'Cuadro-de-mando'!$H$4=$C7078),OR('Cuadro-de-mando'!$K$4="(Todas)",'Cuadro-de-mando'!$K$4=$E7078),OR('Cuadro-de-mando'!$N$4="(Todos)",'Cuadro-de-mando'!$N$4=$F7078)),1,0))</f>
        <v>1</v>
      </c>
    </row>
    <row r="7079" spans="1:10" x14ac:dyDescent="0.25">
      <c r="A7079" t="str">
        <f>IF(Tienda_3!$A2279="","","Tienda 3")</f>
        <v>Tienda 3</v>
      </c>
      <c r="B7079" t="str">
        <f>IF($A7079="","",Tienda_3!B2279)</f>
        <v>Electrodomésticos</v>
      </c>
      <c r="C7079" t="str">
        <f>IF($A7079="","",Tienda_3!G2279)</f>
        <v>Bogotá</v>
      </c>
      <c r="D7079" t="str">
        <f>IF($A7079="","",Tienda_3!F2279)</f>
        <v>Camila Rivera</v>
      </c>
      <c r="E7079" t="str">
        <f>IF($A7079="","",Tienda_3!I2279)</f>
        <v>Nequi</v>
      </c>
      <c r="F7079">
        <f>IF($A7079="","",VALUE(RIGHT(Tienda_3!E2279,4)))</f>
        <v>2020</v>
      </c>
      <c r="G7079">
        <f>IF($A7079="","",Tienda_3!C2279)</f>
        <v>983400</v>
      </c>
      <c r="H7079">
        <f>IF($A7079="","",Tienda_3!D2279)</f>
        <v>52600</v>
      </c>
      <c r="I7079">
        <f>IF($A7079="","",Tienda_3!H2279)</f>
        <v>5</v>
      </c>
      <c r="J7079">
        <f>IF($A7079="",0,IF(AND(OR('Cuadro-de-mando'!$B$4="(Todas)",'Cuadro-de-mando'!$B$4=$A7079),OR('Cuadro-de-mando'!$E$4="(Todas)",'Cuadro-de-mando'!$E$4=$B7079),OR('Cuadro-de-mando'!$H$4="(Todas)",'Cuadro-de-mando'!$H$4=$C7079),OR('Cuadro-de-mando'!$K$4="(Todas)",'Cuadro-de-mando'!$K$4=$E7079),OR('Cuadro-de-mando'!$N$4="(Todos)",'Cuadro-de-mando'!$N$4=$F7079)),1,0))</f>
        <v>1</v>
      </c>
    </row>
    <row r="7080" spans="1:10" x14ac:dyDescent="0.25">
      <c r="A7080" t="str">
        <f>IF(Tienda_3!$A2280="","","Tienda 3")</f>
        <v>Tienda 3</v>
      </c>
      <c r="B7080" t="str">
        <f>IF($A7080="","",Tienda_3!B2280)</f>
        <v>Juguetes</v>
      </c>
      <c r="C7080" t="str">
        <f>IF($A7080="","",Tienda_3!G2280)</f>
        <v>Bogotá</v>
      </c>
      <c r="D7080" t="str">
        <f>IF($A7080="","",Tienda_3!F2280)</f>
        <v>Blanca Ramirez</v>
      </c>
      <c r="E7080" t="str">
        <f>IF($A7080="","",Tienda_3!I2280)</f>
        <v>Nequi</v>
      </c>
      <c r="F7080">
        <f>IF($A7080="","",VALUE(RIGHT(Tienda_3!E2280,4)))</f>
        <v>2021</v>
      </c>
      <c r="G7080">
        <f>IF($A7080="","",Tienda_3!C2280)</f>
        <v>22000</v>
      </c>
      <c r="H7080">
        <f>IF($A7080="","",Tienda_3!D2280)</f>
        <v>0</v>
      </c>
      <c r="I7080">
        <f>IF($A7080="","",Tienda_3!H2280)</f>
        <v>5</v>
      </c>
      <c r="J7080">
        <f>IF($A7080="",0,IF(AND(OR('Cuadro-de-mando'!$B$4="(Todas)",'Cuadro-de-mando'!$B$4=$A7080),OR('Cuadro-de-mando'!$E$4="(Todas)",'Cuadro-de-mando'!$E$4=$B7080),OR('Cuadro-de-mando'!$H$4="(Todas)",'Cuadro-de-mando'!$H$4=$C7080),OR('Cuadro-de-mando'!$K$4="(Todas)",'Cuadro-de-mando'!$K$4=$E7080),OR('Cuadro-de-mando'!$N$4="(Todos)",'Cuadro-de-mando'!$N$4=$F7080)),1,0))</f>
        <v>1</v>
      </c>
    </row>
    <row r="7081" spans="1:10" x14ac:dyDescent="0.25">
      <c r="A7081" t="str">
        <f>IF(Tienda_3!$A2281="","","Tienda 3")</f>
        <v>Tienda 3</v>
      </c>
      <c r="B7081" t="str">
        <f>IF($A7081="","",Tienda_3!B2281)</f>
        <v>Electrónicos</v>
      </c>
      <c r="C7081" t="str">
        <f>IF($A7081="","",Tienda_3!G2281)</f>
        <v>Riohacha</v>
      </c>
      <c r="D7081" t="str">
        <f>IF($A7081="","",Tienda_3!F2281)</f>
        <v>Juan Fernandez</v>
      </c>
      <c r="E7081" t="str">
        <f>IF($A7081="","",Tienda_3!I2281)</f>
        <v>Tarjeta de crédito</v>
      </c>
      <c r="F7081">
        <f>IF($A7081="","",VALUE(RIGHT(Tienda_3!E2281,4)))</f>
        <v>2020</v>
      </c>
      <c r="G7081">
        <f>IF($A7081="","",Tienda_3!C2281)</f>
        <v>1749700</v>
      </c>
      <c r="H7081">
        <f>IF($A7081="","",Tienda_3!D2281)</f>
        <v>93600</v>
      </c>
      <c r="I7081">
        <f>IF($A7081="","",Tienda_3!H2281)</f>
        <v>3</v>
      </c>
      <c r="J7081">
        <f>IF($A7081="",0,IF(AND(OR('Cuadro-de-mando'!$B$4="(Todas)",'Cuadro-de-mando'!$B$4=$A7081),OR('Cuadro-de-mando'!$E$4="(Todas)",'Cuadro-de-mando'!$E$4=$B7081),OR('Cuadro-de-mando'!$H$4="(Todas)",'Cuadro-de-mando'!$H$4=$C7081),OR('Cuadro-de-mando'!$K$4="(Todas)",'Cuadro-de-mando'!$K$4=$E7081),OR('Cuadro-de-mando'!$N$4="(Todos)",'Cuadro-de-mando'!$N$4=$F7081)),1,0))</f>
        <v>1</v>
      </c>
    </row>
    <row r="7082" spans="1:10" x14ac:dyDescent="0.25">
      <c r="A7082" t="str">
        <f>IF(Tienda_3!$A2282="","","Tienda 3")</f>
        <v>Tienda 3</v>
      </c>
      <c r="B7082" t="str">
        <f>IF($A7082="","",Tienda_3!B2282)</f>
        <v>Juguetes</v>
      </c>
      <c r="C7082" t="str">
        <f>IF($A7082="","",Tienda_3!G2282)</f>
        <v>Bogotá</v>
      </c>
      <c r="D7082" t="str">
        <f>IF($A7082="","",Tienda_3!F2282)</f>
        <v>Beatriz Morales</v>
      </c>
      <c r="E7082" t="str">
        <f>IF($A7082="","",Tienda_3!I2282)</f>
        <v>Tarjeta de crédito</v>
      </c>
      <c r="F7082">
        <f>IF($A7082="","",VALUE(RIGHT(Tienda_3!E2282,4)))</f>
        <v>2022</v>
      </c>
      <c r="G7082">
        <f>IF($A7082="","",Tienda_3!C2282)</f>
        <v>28200</v>
      </c>
      <c r="H7082">
        <f>IF($A7082="","",Tienda_3!D2282)</f>
        <v>0</v>
      </c>
      <c r="I7082">
        <f>IF($A7082="","",Tienda_3!H2282)</f>
        <v>4</v>
      </c>
      <c r="J7082">
        <f>IF($A7082="",0,IF(AND(OR('Cuadro-de-mando'!$B$4="(Todas)",'Cuadro-de-mando'!$B$4=$A7082),OR('Cuadro-de-mando'!$E$4="(Todas)",'Cuadro-de-mando'!$E$4=$B7082),OR('Cuadro-de-mando'!$H$4="(Todas)",'Cuadro-de-mando'!$H$4=$C7082),OR('Cuadro-de-mando'!$K$4="(Todas)",'Cuadro-de-mando'!$K$4=$E7082),OR('Cuadro-de-mando'!$N$4="(Todos)",'Cuadro-de-mando'!$N$4=$F7082)),1,0))</f>
        <v>1</v>
      </c>
    </row>
    <row r="7083" spans="1:10" x14ac:dyDescent="0.25">
      <c r="A7083" t="str">
        <f>IF(Tienda_3!$A2283="","","Tienda 3")</f>
        <v>Tienda 3</v>
      </c>
      <c r="B7083" t="str">
        <f>IF($A7083="","",Tienda_3!B2283)</f>
        <v>Juguetes</v>
      </c>
      <c r="C7083" t="str">
        <f>IF($A7083="","",Tienda_3!G2283)</f>
        <v>Barranquilla</v>
      </c>
      <c r="D7083" t="str">
        <f>IF($A7083="","",Tienda_3!F2283)</f>
        <v>Felipe Santos</v>
      </c>
      <c r="E7083" t="str">
        <f>IF($A7083="","",Tienda_3!I2283)</f>
        <v>Cupón</v>
      </c>
      <c r="F7083">
        <f>IF($A7083="","",VALUE(RIGHT(Tienda_3!E2283,4)))</f>
        <v>2021</v>
      </c>
      <c r="G7083">
        <f>IF($A7083="","",Tienda_3!C2283)</f>
        <v>30200</v>
      </c>
      <c r="H7083">
        <f>IF($A7083="","",Tienda_3!D2283)</f>
        <v>0</v>
      </c>
      <c r="I7083">
        <f>IF($A7083="","",Tienda_3!H2283)</f>
        <v>3</v>
      </c>
      <c r="J7083">
        <f>IF($A7083="",0,IF(AND(OR('Cuadro-de-mando'!$B$4="(Todas)",'Cuadro-de-mando'!$B$4=$A7083),OR('Cuadro-de-mando'!$E$4="(Todas)",'Cuadro-de-mando'!$E$4=$B7083),OR('Cuadro-de-mando'!$H$4="(Todas)",'Cuadro-de-mando'!$H$4=$C7083),OR('Cuadro-de-mando'!$K$4="(Todas)",'Cuadro-de-mando'!$K$4=$E7083),OR('Cuadro-de-mando'!$N$4="(Todos)",'Cuadro-de-mando'!$N$4=$F7083)),1,0))</f>
        <v>1</v>
      </c>
    </row>
    <row r="7084" spans="1:10" x14ac:dyDescent="0.25">
      <c r="A7084" t="str">
        <f>IF(Tienda_3!$A2284="","","Tienda 3")</f>
        <v>Tienda 3</v>
      </c>
      <c r="B7084" t="str">
        <f>IF($A7084="","",Tienda_3!B2284)</f>
        <v>Electrodomésticos</v>
      </c>
      <c r="C7084" t="str">
        <f>IF($A7084="","",Tienda_3!G2284)</f>
        <v>Bogotá</v>
      </c>
      <c r="D7084" t="str">
        <f>IF($A7084="","",Tienda_3!F2284)</f>
        <v>Beatriz Morales</v>
      </c>
      <c r="E7084" t="str">
        <f>IF($A7084="","",Tienda_3!I2284)</f>
        <v>Tarjeta de crédito</v>
      </c>
      <c r="F7084">
        <f>IF($A7084="","",VALUE(RIGHT(Tienda_3!E2284,4)))</f>
        <v>2023</v>
      </c>
      <c r="G7084">
        <f>IF($A7084="","",Tienda_3!C2284)</f>
        <v>1315700</v>
      </c>
      <c r="H7084">
        <f>IF($A7084="","",Tienda_3!D2284)</f>
        <v>77200</v>
      </c>
      <c r="I7084">
        <f>IF($A7084="","",Tienda_3!H2284)</f>
        <v>4</v>
      </c>
      <c r="J7084">
        <f>IF($A7084="",0,IF(AND(OR('Cuadro-de-mando'!$B$4="(Todas)",'Cuadro-de-mando'!$B$4=$A7084),OR('Cuadro-de-mando'!$E$4="(Todas)",'Cuadro-de-mando'!$E$4=$B7084),OR('Cuadro-de-mando'!$H$4="(Todas)",'Cuadro-de-mando'!$H$4=$C7084),OR('Cuadro-de-mando'!$K$4="(Todas)",'Cuadro-de-mando'!$K$4=$E7084),OR('Cuadro-de-mando'!$N$4="(Todos)",'Cuadro-de-mando'!$N$4=$F7084)),1,0))</f>
        <v>1</v>
      </c>
    </row>
    <row r="7085" spans="1:10" x14ac:dyDescent="0.25">
      <c r="A7085" t="str">
        <f>IF(Tienda_3!$A2285="","","Tienda 3")</f>
        <v>Tienda 3</v>
      </c>
      <c r="B7085" t="str">
        <f>IF($A7085="","",Tienda_3!B2285)</f>
        <v>Muebles</v>
      </c>
      <c r="C7085" t="str">
        <f>IF($A7085="","",Tienda_3!G2285)</f>
        <v>Bogotá</v>
      </c>
      <c r="D7085" t="str">
        <f>IF($A7085="","",Tienda_3!F2285)</f>
        <v>Maria Alfonso</v>
      </c>
      <c r="E7085" t="str">
        <f>IF($A7085="","",Tienda_3!I2285)</f>
        <v>Nequi</v>
      </c>
      <c r="F7085">
        <f>IF($A7085="","",VALUE(RIGHT(Tienda_3!E2285,4)))</f>
        <v>2022</v>
      </c>
      <c r="G7085">
        <f>IF($A7085="","",Tienda_3!C2285)</f>
        <v>917200</v>
      </c>
      <c r="H7085">
        <f>IF($A7085="","",Tienda_3!D2285)</f>
        <v>49100</v>
      </c>
      <c r="I7085">
        <f>IF($A7085="","",Tienda_3!H2285)</f>
        <v>5</v>
      </c>
      <c r="J7085">
        <f>IF($A7085="",0,IF(AND(OR('Cuadro-de-mando'!$B$4="(Todas)",'Cuadro-de-mando'!$B$4=$A7085),OR('Cuadro-de-mando'!$E$4="(Todas)",'Cuadro-de-mando'!$E$4=$B7085),OR('Cuadro-de-mando'!$H$4="(Todas)",'Cuadro-de-mando'!$H$4=$C7085),OR('Cuadro-de-mando'!$K$4="(Todas)",'Cuadro-de-mando'!$K$4=$E7085),OR('Cuadro-de-mando'!$N$4="(Todos)",'Cuadro-de-mando'!$N$4=$F7085)),1,0))</f>
        <v>1</v>
      </c>
    </row>
    <row r="7086" spans="1:10" x14ac:dyDescent="0.25">
      <c r="A7086" t="str">
        <f>IF(Tienda_3!$A2286="","","Tienda 3")</f>
        <v>Tienda 3</v>
      </c>
      <c r="B7086" t="str">
        <f>IF($A7086="","",Tienda_3!B2286)</f>
        <v>Electrónicos</v>
      </c>
      <c r="C7086" t="str">
        <f>IF($A7086="","",Tienda_3!G2286)</f>
        <v>Cartagena</v>
      </c>
      <c r="D7086" t="str">
        <f>IF($A7086="","",Tienda_3!F2286)</f>
        <v>Juan Fernandez</v>
      </c>
      <c r="E7086" t="str">
        <f>IF($A7086="","",Tienda_3!I2286)</f>
        <v>Tarjeta de crédito</v>
      </c>
      <c r="F7086">
        <f>IF($A7086="","",VALUE(RIGHT(Tienda_3!E2286,4)))</f>
        <v>2020</v>
      </c>
      <c r="G7086">
        <f>IF($A7086="","",Tienda_3!C2286)</f>
        <v>65800</v>
      </c>
      <c r="H7086">
        <f>IF($A7086="","",Tienda_3!D2286)</f>
        <v>3900</v>
      </c>
      <c r="I7086">
        <f>IF($A7086="","",Tienda_3!H2286)</f>
        <v>5</v>
      </c>
      <c r="J7086">
        <f>IF($A7086="",0,IF(AND(OR('Cuadro-de-mando'!$B$4="(Todas)",'Cuadro-de-mando'!$B$4=$A7086),OR('Cuadro-de-mando'!$E$4="(Todas)",'Cuadro-de-mando'!$E$4=$B7086),OR('Cuadro-de-mando'!$H$4="(Todas)",'Cuadro-de-mando'!$H$4=$C7086),OR('Cuadro-de-mando'!$K$4="(Todas)",'Cuadro-de-mando'!$K$4=$E7086),OR('Cuadro-de-mando'!$N$4="(Todos)",'Cuadro-de-mando'!$N$4=$F7086)),1,0))</f>
        <v>1</v>
      </c>
    </row>
    <row r="7087" spans="1:10" x14ac:dyDescent="0.25">
      <c r="A7087" t="str">
        <f>IF(Tienda_3!$A2287="","","Tienda 3")</f>
        <v>Tienda 3</v>
      </c>
      <c r="B7087" t="str">
        <f>IF($A7087="","",Tienda_3!B2287)</f>
        <v>Muebles</v>
      </c>
      <c r="C7087" t="str">
        <f>IF($A7087="","",Tienda_3!G2287)</f>
        <v>Pereira</v>
      </c>
      <c r="D7087" t="str">
        <f>IF($A7087="","",Tienda_3!F2287)</f>
        <v>Ángel Rodriguez</v>
      </c>
      <c r="E7087" t="str">
        <f>IF($A7087="","",Tienda_3!I2287)</f>
        <v>Tarjeta de crédito</v>
      </c>
      <c r="F7087">
        <f>IF($A7087="","",VALUE(RIGHT(Tienda_3!E2287,4)))</f>
        <v>2022</v>
      </c>
      <c r="G7087">
        <f>IF($A7087="","",Tienda_3!C2287)</f>
        <v>366000</v>
      </c>
      <c r="H7087">
        <f>IF($A7087="","",Tienda_3!D2287)</f>
        <v>20500</v>
      </c>
      <c r="I7087">
        <f>IF($A7087="","",Tienda_3!H2287)</f>
        <v>5</v>
      </c>
      <c r="J7087">
        <f>IF($A7087="",0,IF(AND(OR('Cuadro-de-mando'!$B$4="(Todas)",'Cuadro-de-mando'!$B$4=$A7087),OR('Cuadro-de-mando'!$E$4="(Todas)",'Cuadro-de-mando'!$E$4=$B7087),OR('Cuadro-de-mando'!$H$4="(Todas)",'Cuadro-de-mando'!$H$4=$C7087),OR('Cuadro-de-mando'!$K$4="(Todas)",'Cuadro-de-mando'!$K$4=$E7087),OR('Cuadro-de-mando'!$N$4="(Todos)",'Cuadro-de-mando'!$N$4=$F7087)),1,0))</f>
        <v>1</v>
      </c>
    </row>
    <row r="7088" spans="1:10" x14ac:dyDescent="0.25">
      <c r="A7088" t="str">
        <f>IF(Tienda_3!$A2288="","","Tienda 3")</f>
        <v>Tienda 3</v>
      </c>
      <c r="B7088" t="str">
        <f>IF($A7088="","",Tienda_3!B2288)</f>
        <v>Libros</v>
      </c>
      <c r="C7088" t="str">
        <f>IF($A7088="","",Tienda_3!G2288)</f>
        <v>Medellín</v>
      </c>
      <c r="D7088" t="str">
        <f>IF($A7088="","",Tienda_3!F2288)</f>
        <v>Mariana Herrera</v>
      </c>
      <c r="E7088" t="str">
        <f>IF($A7088="","",Tienda_3!I2288)</f>
        <v>Tarjeta de crédito</v>
      </c>
      <c r="F7088">
        <f>IF($A7088="","",VALUE(RIGHT(Tienda_3!E2288,4)))</f>
        <v>2021</v>
      </c>
      <c r="G7088">
        <f>IF($A7088="","",Tienda_3!C2288)</f>
        <v>57300</v>
      </c>
      <c r="H7088">
        <f>IF($A7088="","",Tienda_3!D2288)</f>
        <v>7700</v>
      </c>
      <c r="I7088">
        <f>IF($A7088="","",Tienda_3!H2288)</f>
        <v>5</v>
      </c>
      <c r="J7088">
        <f>IF($A7088="",0,IF(AND(OR('Cuadro-de-mando'!$B$4="(Todas)",'Cuadro-de-mando'!$B$4=$A7088),OR('Cuadro-de-mando'!$E$4="(Todas)",'Cuadro-de-mando'!$E$4=$B7088),OR('Cuadro-de-mando'!$H$4="(Todas)",'Cuadro-de-mando'!$H$4=$C7088),OR('Cuadro-de-mando'!$K$4="(Todas)",'Cuadro-de-mando'!$K$4=$E7088),OR('Cuadro-de-mando'!$N$4="(Todos)",'Cuadro-de-mando'!$N$4=$F7088)),1,0))</f>
        <v>1</v>
      </c>
    </row>
    <row r="7089" spans="1:10" x14ac:dyDescent="0.25">
      <c r="A7089" t="str">
        <f>IF(Tienda_3!$A2289="","","Tienda 3")</f>
        <v>Tienda 3</v>
      </c>
      <c r="B7089" t="str">
        <f>IF($A7089="","",Tienda_3!B2289)</f>
        <v>Muebles</v>
      </c>
      <c r="C7089" t="str">
        <f>IF($A7089="","",Tienda_3!G2289)</f>
        <v>Bogotá</v>
      </c>
      <c r="D7089" t="str">
        <f>IF($A7089="","",Tienda_3!F2289)</f>
        <v>Rafael Acosta</v>
      </c>
      <c r="E7089" t="str">
        <f>IF($A7089="","",Tienda_3!I2289)</f>
        <v>Tarjeta de crédito</v>
      </c>
      <c r="F7089">
        <f>IF($A7089="","",VALUE(RIGHT(Tienda_3!E2289,4)))</f>
        <v>2022</v>
      </c>
      <c r="G7089">
        <f>IF($A7089="","",Tienda_3!C2289)</f>
        <v>509900</v>
      </c>
      <c r="H7089">
        <f>IF($A7089="","",Tienda_3!D2289)</f>
        <v>28400</v>
      </c>
      <c r="I7089">
        <f>IF($A7089="","",Tienda_3!H2289)</f>
        <v>5</v>
      </c>
      <c r="J7089">
        <f>IF($A7089="",0,IF(AND(OR('Cuadro-de-mando'!$B$4="(Todas)",'Cuadro-de-mando'!$B$4=$A7089),OR('Cuadro-de-mando'!$E$4="(Todas)",'Cuadro-de-mando'!$E$4=$B7089),OR('Cuadro-de-mando'!$H$4="(Todas)",'Cuadro-de-mando'!$H$4=$C7089),OR('Cuadro-de-mando'!$K$4="(Todas)",'Cuadro-de-mando'!$K$4=$E7089),OR('Cuadro-de-mando'!$N$4="(Todos)",'Cuadro-de-mando'!$N$4=$F7089)),1,0))</f>
        <v>1</v>
      </c>
    </row>
    <row r="7090" spans="1:10" x14ac:dyDescent="0.25">
      <c r="A7090" t="str">
        <f>IF(Tienda_3!$A2290="","","Tienda 3")</f>
        <v>Tienda 3</v>
      </c>
      <c r="B7090" t="str">
        <f>IF($A7090="","",Tienda_3!B2290)</f>
        <v>Muebles</v>
      </c>
      <c r="C7090" t="str">
        <f>IF($A7090="","",Tienda_3!G2290)</f>
        <v>Bogotá</v>
      </c>
      <c r="D7090" t="str">
        <f>IF($A7090="","",Tienda_3!F2290)</f>
        <v>Lucas Olivera</v>
      </c>
      <c r="E7090" t="str">
        <f>IF($A7090="","",Tienda_3!I2290)</f>
        <v>Tarjeta de crédito</v>
      </c>
      <c r="F7090">
        <f>IF($A7090="","",VALUE(RIGHT(Tienda_3!E2290,4)))</f>
        <v>2020</v>
      </c>
      <c r="G7090">
        <f>IF($A7090="","",Tienda_3!C2290)</f>
        <v>500500</v>
      </c>
      <c r="H7090">
        <f>IF($A7090="","",Tienda_3!D2290)</f>
        <v>26900</v>
      </c>
      <c r="I7090">
        <f>IF($A7090="","",Tienda_3!H2290)</f>
        <v>4</v>
      </c>
      <c r="J7090">
        <f>IF($A7090="",0,IF(AND(OR('Cuadro-de-mando'!$B$4="(Todas)",'Cuadro-de-mando'!$B$4=$A7090),OR('Cuadro-de-mando'!$E$4="(Todas)",'Cuadro-de-mando'!$E$4=$B7090),OR('Cuadro-de-mando'!$H$4="(Todas)",'Cuadro-de-mando'!$H$4=$C7090),OR('Cuadro-de-mando'!$K$4="(Todas)",'Cuadro-de-mando'!$K$4=$E7090),OR('Cuadro-de-mando'!$N$4="(Todos)",'Cuadro-de-mando'!$N$4=$F7090)),1,0))</f>
        <v>1</v>
      </c>
    </row>
    <row r="7091" spans="1:10" x14ac:dyDescent="0.25">
      <c r="A7091" t="str">
        <f>IF(Tienda_3!$A2291="","","Tienda 3")</f>
        <v>Tienda 3</v>
      </c>
      <c r="B7091" t="str">
        <f>IF($A7091="","",Tienda_3!B2291)</f>
        <v>Electrodomésticos</v>
      </c>
      <c r="C7091" t="str">
        <f>IF($A7091="","",Tienda_3!G2291)</f>
        <v>Cali</v>
      </c>
      <c r="D7091" t="str">
        <f>IF($A7091="","",Tienda_3!F2291)</f>
        <v>Camila Rivera</v>
      </c>
      <c r="E7091" t="str">
        <f>IF($A7091="","",Tienda_3!I2291)</f>
        <v>Tarjeta de crédito</v>
      </c>
      <c r="F7091">
        <f>IF($A7091="","",VALUE(RIGHT(Tienda_3!E2291,4)))</f>
        <v>2020</v>
      </c>
      <c r="G7091">
        <f>IF($A7091="","",Tienda_3!C2291)</f>
        <v>623800</v>
      </c>
      <c r="H7091">
        <f>IF($A7091="","",Tienda_3!D2291)</f>
        <v>33700</v>
      </c>
      <c r="I7091">
        <f>IF($A7091="","",Tienda_3!H2291)</f>
        <v>5</v>
      </c>
      <c r="J7091">
        <f>IF($A7091="",0,IF(AND(OR('Cuadro-de-mando'!$B$4="(Todas)",'Cuadro-de-mando'!$B$4=$A7091),OR('Cuadro-de-mando'!$E$4="(Todas)",'Cuadro-de-mando'!$E$4=$B7091),OR('Cuadro-de-mando'!$H$4="(Todas)",'Cuadro-de-mando'!$H$4=$C7091),OR('Cuadro-de-mando'!$K$4="(Todas)",'Cuadro-de-mando'!$K$4=$E7091),OR('Cuadro-de-mando'!$N$4="(Todos)",'Cuadro-de-mando'!$N$4=$F7091)),1,0))</f>
        <v>1</v>
      </c>
    </row>
    <row r="7092" spans="1:10" x14ac:dyDescent="0.25">
      <c r="A7092" t="str">
        <f>IF(Tienda_3!$A2292="","","Tienda 3")</f>
        <v>Tienda 3</v>
      </c>
      <c r="B7092" t="str">
        <f>IF($A7092="","",Tienda_3!B2292)</f>
        <v>Deportes y diversión</v>
      </c>
      <c r="C7092" t="str">
        <f>IF($A7092="","",Tienda_3!G2292)</f>
        <v>Pasto</v>
      </c>
      <c r="D7092" t="str">
        <f>IF($A7092="","",Tienda_3!F2292)</f>
        <v>Mariana Herrera</v>
      </c>
      <c r="E7092" t="str">
        <f>IF($A7092="","",Tienda_3!I2292)</f>
        <v>Nequi</v>
      </c>
      <c r="F7092">
        <f>IF($A7092="","",VALUE(RIGHT(Tienda_3!E2292,4)))</f>
        <v>2023</v>
      </c>
      <c r="G7092">
        <f>IF($A7092="","",Tienda_3!C2292)</f>
        <v>515000</v>
      </c>
      <c r="H7092">
        <f>IF($A7092="","",Tienda_3!D2292)</f>
        <v>27600</v>
      </c>
      <c r="I7092">
        <f>IF($A7092="","",Tienda_3!H2292)</f>
        <v>4</v>
      </c>
      <c r="J7092">
        <f>IF($A7092="",0,IF(AND(OR('Cuadro-de-mando'!$B$4="(Todas)",'Cuadro-de-mando'!$B$4=$A7092),OR('Cuadro-de-mando'!$E$4="(Todas)",'Cuadro-de-mando'!$E$4=$B7092),OR('Cuadro-de-mando'!$H$4="(Todas)",'Cuadro-de-mando'!$H$4=$C7092),OR('Cuadro-de-mando'!$K$4="(Todas)",'Cuadro-de-mando'!$K$4=$E7092),OR('Cuadro-de-mando'!$N$4="(Todos)",'Cuadro-de-mando'!$N$4=$F7092)),1,0))</f>
        <v>1</v>
      </c>
    </row>
    <row r="7093" spans="1:10" x14ac:dyDescent="0.25">
      <c r="A7093" t="str">
        <f>IF(Tienda_3!$A2293="","","Tienda 3")</f>
        <v>Tienda 3</v>
      </c>
      <c r="B7093" t="str">
        <f>IF($A7093="","",Tienda_3!B2293)</f>
        <v>Juguetes</v>
      </c>
      <c r="C7093" t="str">
        <f>IF($A7093="","",Tienda_3!G2293)</f>
        <v>Bogotá</v>
      </c>
      <c r="D7093" t="str">
        <f>IF($A7093="","",Tienda_3!F2293)</f>
        <v>Ángel Rodriguez</v>
      </c>
      <c r="E7093" t="str">
        <f>IF($A7093="","",Tienda_3!I2293)</f>
        <v>Nequi</v>
      </c>
      <c r="F7093">
        <f>IF($A7093="","",VALUE(RIGHT(Tienda_3!E2293,4)))</f>
        <v>2022</v>
      </c>
      <c r="G7093">
        <f>IF($A7093="","",Tienda_3!C2293)</f>
        <v>15500</v>
      </c>
      <c r="H7093">
        <f>IF($A7093="","",Tienda_3!D2293)</f>
        <v>1000</v>
      </c>
      <c r="I7093">
        <f>IF($A7093="","",Tienda_3!H2293)</f>
        <v>5</v>
      </c>
      <c r="J7093">
        <f>IF($A7093="",0,IF(AND(OR('Cuadro-de-mando'!$B$4="(Todas)",'Cuadro-de-mando'!$B$4=$A7093),OR('Cuadro-de-mando'!$E$4="(Todas)",'Cuadro-de-mando'!$E$4=$B7093),OR('Cuadro-de-mando'!$H$4="(Todas)",'Cuadro-de-mando'!$H$4=$C7093),OR('Cuadro-de-mando'!$K$4="(Todas)",'Cuadro-de-mando'!$K$4=$E7093),OR('Cuadro-de-mando'!$N$4="(Todos)",'Cuadro-de-mando'!$N$4=$F7093)),1,0))</f>
        <v>1</v>
      </c>
    </row>
    <row r="7094" spans="1:10" x14ac:dyDescent="0.25">
      <c r="A7094" t="str">
        <f>IF(Tienda_3!$A2294="","","Tienda 3")</f>
        <v>Tienda 3</v>
      </c>
      <c r="B7094" t="str">
        <f>IF($A7094="","",Tienda_3!B2294)</f>
        <v>Electrónicos</v>
      </c>
      <c r="C7094" t="str">
        <f>IF($A7094="","",Tienda_3!G2294)</f>
        <v>Bogotá</v>
      </c>
      <c r="D7094" t="str">
        <f>IF($A7094="","",Tienda_3!F2294)</f>
        <v>Pedro Gomez</v>
      </c>
      <c r="E7094" t="str">
        <f>IF($A7094="","",Tienda_3!I2294)</f>
        <v>Nequi</v>
      </c>
      <c r="F7094">
        <f>IF($A7094="","",VALUE(RIGHT(Tienda_3!E2294,4)))</f>
        <v>2022</v>
      </c>
      <c r="G7094">
        <f>IF($A7094="","",Tienda_3!C2294)</f>
        <v>1086000</v>
      </c>
      <c r="H7094">
        <f>IF($A7094="","",Tienda_3!D2294)</f>
        <v>56000</v>
      </c>
      <c r="I7094">
        <f>IF($A7094="","",Tienda_3!H2294)</f>
        <v>3</v>
      </c>
      <c r="J7094">
        <f>IF($A7094="",0,IF(AND(OR('Cuadro-de-mando'!$B$4="(Todas)",'Cuadro-de-mando'!$B$4=$A7094),OR('Cuadro-de-mando'!$E$4="(Todas)",'Cuadro-de-mando'!$E$4=$B7094),OR('Cuadro-de-mando'!$H$4="(Todas)",'Cuadro-de-mando'!$H$4=$C7094),OR('Cuadro-de-mando'!$K$4="(Todas)",'Cuadro-de-mando'!$K$4=$E7094),OR('Cuadro-de-mando'!$N$4="(Todos)",'Cuadro-de-mando'!$N$4=$F7094)),1,0))</f>
        <v>1</v>
      </c>
    </row>
    <row r="7095" spans="1:10" x14ac:dyDescent="0.25">
      <c r="A7095" t="str">
        <f>IF(Tienda_3!$A2295="","","Tienda 3")</f>
        <v>Tienda 3</v>
      </c>
      <c r="B7095" t="str">
        <f>IF($A7095="","",Tienda_3!B2295)</f>
        <v>Electrodomésticos</v>
      </c>
      <c r="C7095" t="str">
        <f>IF($A7095="","",Tienda_3!G2295)</f>
        <v>Cali</v>
      </c>
      <c r="D7095" t="str">
        <f>IF($A7095="","",Tienda_3!F2295)</f>
        <v>Mariana Herrera</v>
      </c>
      <c r="E7095" t="str">
        <f>IF($A7095="","",Tienda_3!I2295)</f>
        <v>Nequi</v>
      </c>
      <c r="F7095">
        <f>IF($A7095="","",VALUE(RIGHT(Tienda_3!E2295,4)))</f>
        <v>2023</v>
      </c>
      <c r="G7095">
        <f>IF($A7095="","",Tienda_3!C2295)</f>
        <v>1333400</v>
      </c>
      <c r="H7095">
        <f>IF($A7095="","",Tienda_3!D2295)</f>
        <v>74400</v>
      </c>
      <c r="I7095">
        <f>IF($A7095="","",Tienda_3!H2295)</f>
        <v>5</v>
      </c>
      <c r="J7095">
        <f>IF($A7095="",0,IF(AND(OR('Cuadro-de-mando'!$B$4="(Todas)",'Cuadro-de-mando'!$B$4=$A7095),OR('Cuadro-de-mando'!$E$4="(Todas)",'Cuadro-de-mando'!$E$4=$B7095),OR('Cuadro-de-mando'!$H$4="(Todas)",'Cuadro-de-mando'!$H$4=$C7095),OR('Cuadro-de-mando'!$K$4="(Todas)",'Cuadro-de-mando'!$K$4=$E7095),OR('Cuadro-de-mando'!$N$4="(Todos)",'Cuadro-de-mando'!$N$4=$F7095)),1,0))</f>
        <v>1</v>
      </c>
    </row>
    <row r="7096" spans="1:10" x14ac:dyDescent="0.25">
      <c r="A7096" t="str">
        <f>IF(Tienda_3!$A2296="","","Tienda 3")</f>
        <v>Tienda 3</v>
      </c>
      <c r="B7096" t="str">
        <f>IF($A7096="","",Tienda_3!B2296)</f>
        <v>Electrónicos</v>
      </c>
      <c r="C7096" t="str">
        <f>IF($A7096="","",Tienda_3!G2296)</f>
        <v>Santa Marta</v>
      </c>
      <c r="D7096" t="str">
        <f>IF($A7096="","",Tienda_3!F2296)</f>
        <v>Beatriz Morales</v>
      </c>
      <c r="E7096" t="str">
        <f>IF($A7096="","",Tienda_3!I2296)</f>
        <v>Tarjeta de crédito</v>
      </c>
      <c r="F7096">
        <f>IF($A7096="","",VALUE(RIGHT(Tienda_3!E2296,4)))</f>
        <v>2021</v>
      </c>
      <c r="G7096">
        <f>IF($A7096="","",Tienda_3!C2296)</f>
        <v>104900</v>
      </c>
      <c r="H7096">
        <f>IF($A7096="","",Tienda_3!D2296)</f>
        <v>6000</v>
      </c>
      <c r="I7096">
        <f>IF($A7096="","",Tienda_3!H2296)</f>
        <v>1</v>
      </c>
      <c r="J7096">
        <f>IF($A7096="",0,IF(AND(OR('Cuadro-de-mando'!$B$4="(Todas)",'Cuadro-de-mando'!$B$4=$A7096),OR('Cuadro-de-mando'!$E$4="(Todas)",'Cuadro-de-mando'!$E$4=$B7096),OR('Cuadro-de-mando'!$H$4="(Todas)",'Cuadro-de-mando'!$H$4=$C7096),OR('Cuadro-de-mando'!$K$4="(Todas)",'Cuadro-de-mando'!$K$4=$E7096),OR('Cuadro-de-mando'!$N$4="(Todos)",'Cuadro-de-mando'!$N$4=$F7096)),1,0))</f>
        <v>1</v>
      </c>
    </row>
    <row r="7097" spans="1:10" x14ac:dyDescent="0.25">
      <c r="A7097" t="str">
        <f>IF(Tienda_3!$A2297="","","Tienda 3")</f>
        <v>Tienda 3</v>
      </c>
      <c r="B7097" t="str">
        <f>IF($A7097="","",Tienda_3!B2297)</f>
        <v>Electrónicos</v>
      </c>
      <c r="C7097" t="str">
        <f>IF($A7097="","",Tienda_3!G2297)</f>
        <v>Medellín</v>
      </c>
      <c r="D7097" t="str">
        <f>IF($A7097="","",Tienda_3!F2297)</f>
        <v>Juliana Costa</v>
      </c>
      <c r="E7097" t="str">
        <f>IF($A7097="","",Tienda_3!I2297)</f>
        <v>Nequi</v>
      </c>
      <c r="F7097">
        <f>IF($A7097="","",VALUE(RIGHT(Tienda_3!E2297,4)))</f>
        <v>2022</v>
      </c>
      <c r="G7097">
        <f>IF($A7097="","",Tienda_3!C2297)</f>
        <v>2968200</v>
      </c>
      <c r="H7097">
        <f>IF($A7097="","",Tienda_3!D2297)</f>
        <v>158400</v>
      </c>
      <c r="I7097">
        <f>IF($A7097="","",Tienda_3!H2297)</f>
        <v>1</v>
      </c>
      <c r="J7097">
        <f>IF($A7097="",0,IF(AND(OR('Cuadro-de-mando'!$B$4="(Todas)",'Cuadro-de-mando'!$B$4=$A7097),OR('Cuadro-de-mando'!$E$4="(Todas)",'Cuadro-de-mando'!$E$4=$B7097),OR('Cuadro-de-mando'!$H$4="(Todas)",'Cuadro-de-mando'!$H$4=$C7097),OR('Cuadro-de-mando'!$K$4="(Todas)",'Cuadro-de-mando'!$K$4=$E7097),OR('Cuadro-de-mando'!$N$4="(Todos)",'Cuadro-de-mando'!$N$4=$F7097)),1,0))</f>
        <v>1</v>
      </c>
    </row>
    <row r="7098" spans="1:10" x14ac:dyDescent="0.25">
      <c r="A7098" t="str">
        <f>IF(Tienda_3!$A2298="","","Tienda 3")</f>
        <v>Tienda 3</v>
      </c>
      <c r="B7098" t="str">
        <f>IF($A7098="","",Tienda_3!B2298)</f>
        <v>Electrónicos</v>
      </c>
      <c r="C7098" t="str">
        <f>IF($A7098="","",Tienda_3!G2298)</f>
        <v>Cali</v>
      </c>
      <c r="D7098" t="str">
        <f>IF($A7098="","",Tienda_3!F2298)</f>
        <v>Felipe Santos</v>
      </c>
      <c r="E7098" t="str">
        <f>IF($A7098="","",Tienda_3!I2298)</f>
        <v>Tarjeta de crédito</v>
      </c>
      <c r="F7098">
        <f>IF($A7098="","",VALUE(RIGHT(Tienda_3!E2298,4)))</f>
        <v>2021</v>
      </c>
      <c r="G7098">
        <f>IF($A7098="","",Tienda_3!C2298)</f>
        <v>150200</v>
      </c>
      <c r="H7098">
        <f>IF($A7098="","",Tienda_3!D2298)</f>
        <v>8400</v>
      </c>
      <c r="I7098">
        <f>IF($A7098="","",Tienda_3!H2298)</f>
        <v>5</v>
      </c>
      <c r="J7098">
        <f>IF($A7098="",0,IF(AND(OR('Cuadro-de-mando'!$B$4="(Todas)",'Cuadro-de-mando'!$B$4=$A7098),OR('Cuadro-de-mando'!$E$4="(Todas)",'Cuadro-de-mando'!$E$4=$B7098),OR('Cuadro-de-mando'!$H$4="(Todas)",'Cuadro-de-mando'!$H$4=$C7098),OR('Cuadro-de-mando'!$K$4="(Todas)",'Cuadro-de-mando'!$K$4=$E7098),OR('Cuadro-de-mando'!$N$4="(Todos)",'Cuadro-de-mando'!$N$4=$F7098)),1,0))</f>
        <v>1</v>
      </c>
    </row>
    <row r="7099" spans="1:10" x14ac:dyDescent="0.25">
      <c r="A7099" t="str">
        <f>IF(Tienda_3!$A2299="","","Tienda 3")</f>
        <v>Tienda 3</v>
      </c>
      <c r="B7099" t="str">
        <f>IF($A7099="","",Tienda_3!B2299)</f>
        <v>Electrónicos</v>
      </c>
      <c r="C7099" t="str">
        <f>IF($A7099="","",Tienda_3!G2299)</f>
        <v>Leticia</v>
      </c>
      <c r="D7099" t="str">
        <f>IF($A7099="","",Tienda_3!F2299)</f>
        <v>Ángel Rodriguez</v>
      </c>
      <c r="E7099" t="str">
        <f>IF($A7099="","",Tienda_3!I2299)</f>
        <v>Tarjeta de crédito</v>
      </c>
      <c r="F7099">
        <f>IF($A7099="","",VALUE(RIGHT(Tienda_3!E2299,4)))</f>
        <v>2021</v>
      </c>
      <c r="G7099">
        <f>IF($A7099="","",Tienda_3!C2299)</f>
        <v>167700</v>
      </c>
      <c r="H7099">
        <f>IF($A7099="","",Tienda_3!D2299)</f>
        <v>7100</v>
      </c>
      <c r="I7099">
        <f>IF($A7099="","",Tienda_3!H2299)</f>
        <v>1</v>
      </c>
      <c r="J7099">
        <f>IF($A7099="",0,IF(AND(OR('Cuadro-de-mando'!$B$4="(Todas)",'Cuadro-de-mando'!$B$4=$A7099),OR('Cuadro-de-mando'!$E$4="(Todas)",'Cuadro-de-mando'!$E$4=$B7099),OR('Cuadro-de-mando'!$H$4="(Todas)",'Cuadro-de-mando'!$H$4=$C7099),OR('Cuadro-de-mando'!$K$4="(Todas)",'Cuadro-de-mando'!$K$4=$E7099),OR('Cuadro-de-mando'!$N$4="(Todos)",'Cuadro-de-mando'!$N$4=$F7099)),1,0))</f>
        <v>1</v>
      </c>
    </row>
    <row r="7100" spans="1:10" x14ac:dyDescent="0.25">
      <c r="A7100" t="str">
        <f>IF(Tienda_3!$A2300="","","Tienda 3")</f>
        <v>Tienda 3</v>
      </c>
      <c r="B7100" t="str">
        <f>IF($A7100="","",Tienda_3!B2300)</f>
        <v>Juguetes</v>
      </c>
      <c r="C7100" t="str">
        <f>IF($A7100="","",Tienda_3!G2300)</f>
        <v>Medellín</v>
      </c>
      <c r="D7100" t="str">
        <f>IF($A7100="","",Tienda_3!F2300)</f>
        <v>Mariana Herrera</v>
      </c>
      <c r="E7100" t="str">
        <f>IF($A7100="","",Tienda_3!I2300)</f>
        <v>Tarjeta de crédito</v>
      </c>
      <c r="F7100">
        <f>IF($A7100="","",VALUE(RIGHT(Tienda_3!E2300,4)))</f>
        <v>2021</v>
      </c>
      <c r="G7100">
        <f>IF($A7100="","",Tienda_3!C2300)</f>
        <v>50900</v>
      </c>
      <c r="H7100">
        <f>IF($A7100="","",Tienda_3!D2300)</f>
        <v>3100</v>
      </c>
      <c r="I7100">
        <f>IF($A7100="","",Tienda_3!H2300)</f>
        <v>5</v>
      </c>
      <c r="J7100">
        <f>IF($A7100="",0,IF(AND(OR('Cuadro-de-mando'!$B$4="(Todas)",'Cuadro-de-mando'!$B$4=$A7100),OR('Cuadro-de-mando'!$E$4="(Todas)",'Cuadro-de-mando'!$E$4=$B7100),OR('Cuadro-de-mando'!$H$4="(Todas)",'Cuadro-de-mando'!$H$4=$C7100),OR('Cuadro-de-mando'!$K$4="(Todas)",'Cuadro-de-mando'!$K$4=$E7100),OR('Cuadro-de-mando'!$N$4="(Todos)",'Cuadro-de-mando'!$N$4=$F7100)),1,0))</f>
        <v>1</v>
      </c>
    </row>
    <row r="7101" spans="1:10" x14ac:dyDescent="0.25">
      <c r="A7101" t="str">
        <f>IF(Tienda_3!$A2301="","","Tienda 3")</f>
        <v>Tienda 3</v>
      </c>
      <c r="B7101" t="str">
        <f>IF($A7101="","",Tienda_3!B2301)</f>
        <v>Juguetes</v>
      </c>
      <c r="C7101" t="str">
        <f>IF($A7101="","",Tienda_3!G2301)</f>
        <v>Medellín</v>
      </c>
      <c r="D7101" t="str">
        <f>IF($A7101="","",Tienda_3!F2301)</f>
        <v>Pedro Gomez</v>
      </c>
      <c r="E7101" t="str">
        <f>IF($A7101="","",Tienda_3!I2301)</f>
        <v>Tarjeta de crédito</v>
      </c>
      <c r="F7101">
        <f>IF($A7101="","",VALUE(RIGHT(Tienda_3!E2301,4)))</f>
        <v>2022</v>
      </c>
      <c r="G7101">
        <f>IF($A7101="","",Tienda_3!C2301)</f>
        <v>126300</v>
      </c>
      <c r="H7101">
        <f>IF($A7101="","",Tienda_3!D2301)</f>
        <v>4900</v>
      </c>
      <c r="I7101">
        <f>IF($A7101="","",Tienda_3!H2301)</f>
        <v>5</v>
      </c>
      <c r="J7101">
        <f>IF($A7101="",0,IF(AND(OR('Cuadro-de-mando'!$B$4="(Todas)",'Cuadro-de-mando'!$B$4=$A7101),OR('Cuadro-de-mando'!$E$4="(Todas)",'Cuadro-de-mando'!$E$4=$B7101),OR('Cuadro-de-mando'!$H$4="(Todas)",'Cuadro-de-mando'!$H$4=$C7101),OR('Cuadro-de-mando'!$K$4="(Todas)",'Cuadro-de-mando'!$K$4=$E7101),OR('Cuadro-de-mando'!$N$4="(Todos)",'Cuadro-de-mando'!$N$4=$F7101)),1,0))</f>
        <v>1</v>
      </c>
    </row>
    <row r="7102" spans="1:10" x14ac:dyDescent="0.25">
      <c r="A7102" t="str">
        <f>IF(Tienda_3!$A2302="","","Tienda 3")</f>
        <v>Tienda 3</v>
      </c>
      <c r="B7102" t="str">
        <f>IF($A7102="","",Tienda_3!B2302)</f>
        <v>Electrónicos</v>
      </c>
      <c r="C7102" t="str">
        <f>IF($A7102="","",Tienda_3!G2302)</f>
        <v>Bogotá</v>
      </c>
      <c r="D7102" t="str">
        <f>IF($A7102="","",Tienda_3!F2302)</f>
        <v>Juan Fernandez</v>
      </c>
      <c r="E7102" t="str">
        <f>IF($A7102="","",Tienda_3!I2302)</f>
        <v>Nequi</v>
      </c>
      <c r="F7102">
        <f>IF($A7102="","",VALUE(RIGHT(Tienda_3!E2302,4)))</f>
        <v>2022</v>
      </c>
      <c r="G7102">
        <f>IF($A7102="","",Tienda_3!C2302)</f>
        <v>1832300</v>
      </c>
      <c r="H7102">
        <f>IF($A7102="","",Tienda_3!D2302)</f>
        <v>95800</v>
      </c>
      <c r="I7102">
        <f>IF($A7102="","",Tienda_3!H2302)</f>
        <v>1</v>
      </c>
      <c r="J7102">
        <f>IF($A7102="",0,IF(AND(OR('Cuadro-de-mando'!$B$4="(Todas)",'Cuadro-de-mando'!$B$4=$A7102),OR('Cuadro-de-mando'!$E$4="(Todas)",'Cuadro-de-mando'!$E$4=$B7102),OR('Cuadro-de-mando'!$H$4="(Todas)",'Cuadro-de-mando'!$H$4=$C7102),OR('Cuadro-de-mando'!$K$4="(Todas)",'Cuadro-de-mando'!$K$4=$E7102),OR('Cuadro-de-mando'!$N$4="(Todos)",'Cuadro-de-mando'!$N$4=$F7102)),1,0))</f>
        <v>1</v>
      </c>
    </row>
    <row r="7103" spans="1:10" x14ac:dyDescent="0.25">
      <c r="A7103" t="str">
        <f>IF(Tienda_3!$A2303="","","Tienda 3")</f>
        <v>Tienda 3</v>
      </c>
      <c r="B7103" t="str">
        <f>IF($A7103="","",Tienda_3!B2303)</f>
        <v>Muebles</v>
      </c>
      <c r="C7103" t="str">
        <f>IF($A7103="","",Tienda_3!G2303)</f>
        <v>Cartagena</v>
      </c>
      <c r="D7103" t="str">
        <f>IF($A7103="","",Tienda_3!F2303)</f>
        <v>Blanca Ramirez</v>
      </c>
      <c r="E7103" t="str">
        <f>IF($A7103="","",Tienda_3!I2303)</f>
        <v>Tarjeta de crédito</v>
      </c>
      <c r="F7103">
        <f>IF($A7103="","",VALUE(RIGHT(Tienda_3!E2303,4)))</f>
        <v>2022</v>
      </c>
      <c r="G7103">
        <f>IF($A7103="","",Tienda_3!C2303)</f>
        <v>261500</v>
      </c>
      <c r="H7103">
        <f>IF($A7103="","",Tienda_3!D2303)</f>
        <v>12100</v>
      </c>
      <c r="I7103">
        <f>IF($A7103="","",Tienda_3!H2303)</f>
        <v>3</v>
      </c>
      <c r="J7103">
        <f>IF($A7103="",0,IF(AND(OR('Cuadro-de-mando'!$B$4="(Todas)",'Cuadro-de-mando'!$B$4=$A7103),OR('Cuadro-de-mando'!$E$4="(Todas)",'Cuadro-de-mando'!$E$4=$B7103),OR('Cuadro-de-mando'!$H$4="(Todas)",'Cuadro-de-mando'!$H$4=$C7103),OR('Cuadro-de-mando'!$K$4="(Todas)",'Cuadro-de-mando'!$K$4=$E7103),OR('Cuadro-de-mando'!$N$4="(Todos)",'Cuadro-de-mando'!$N$4=$F7103)),1,0))</f>
        <v>1</v>
      </c>
    </row>
    <row r="7104" spans="1:10" x14ac:dyDescent="0.25">
      <c r="A7104" t="str">
        <f>IF(Tienda_3!$A2304="","","Tienda 3")</f>
        <v>Tienda 3</v>
      </c>
      <c r="B7104" t="str">
        <f>IF($A7104="","",Tienda_3!B2304)</f>
        <v>Artículos para el hogar</v>
      </c>
      <c r="C7104" t="str">
        <f>IF($A7104="","",Tienda_3!G2304)</f>
        <v>Medellín</v>
      </c>
      <c r="D7104" t="str">
        <f>IF($A7104="","",Tienda_3!F2304)</f>
        <v>Camila Rivera</v>
      </c>
      <c r="E7104" t="str">
        <f>IF($A7104="","",Tienda_3!I2304)</f>
        <v>Tarjeta de crédito</v>
      </c>
      <c r="F7104">
        <f>IF($A7104="","",VALUE(RIGHT(Tienda_3!E2304,4)))</f>
        <v>2020</v>
      </c>
      <c r="G7104">
        <f>IF($A7104="","",Tienda_3!C2304)</f>
        <v>55300</v>
      </c>
      <c r="H7104">
        <f>IF($A7104="","",Tienda_3!D2304)</f>
        <v>3300</v>
      </c>
      <c r="I7104">
        <f>IF($A7104="","",Tienda_3!H2304)</f>
        <v>5</v>
      </c>
      <c r="J7104">
        <f>IF($A7104="",0,IF(AND(OR('Cuadro-de-mando'!$B$4="(Todas)",'Cuadro-de-mando'!$B$4=$A7104),OR('Cuadro-de-mando'!$E$4="(Todas)",'Cuadro-de-mando'!$E$4=$B7104),OR('Cuadro-de-mando'!$H$4="(Todas)",'Cuadro-de-mando'!$H$4=$C7104),OR('Cuadro-de-mando'!$K$4="(Todas)",'Cuadro-de-mando'!$K$4=$E7104),OR('Cuadro-de-mando'!$N$4="(Todos)",'Cuadro-de-mando'!$N$4=$F7104)),1,0))</f>
        <v>1</v>
      </c>
    </row>
    <row r="7105" spans="1:10" x14ac:dyDescent="0.25">
      <c r="A7105" t="str">
        <f>IF(Tienda_3!$A2305="","","Tienda 3")</f>
        <v>Tienda 3</v>
      </c>
      <c r="B7105" t="str">
        <f>IF($A7105="","",Tienda_3!B2305)</f>
        <v>Electrodomésticos</v>
      </c>
      <c r="C7105" t="str">
        <f>IF($A7105="","",Tienda_3!G2305)</f>
        <v>Bogotá</v>
      </c>
      <c r="D7105" t="str">
        <f>IF($A7105="","",Tienda_3!F2305)</f>
        <v>Lucas Olivera</v>
      </c>
      <c r="E7105" t="str">
        <f>IF($A7105="","",Tienda_3!I2305)</f>
        <v>Nequi</v>
      </c>
      <c r="F7105">
        <f>IF($A7105="","",VALUE(RIGHT(Tienda_3!E2305,4)))</f>
        <v>2020</v>
      </c>
      <c r="G7105">
        <f>IF($A7105="","",Tienda_3!C2305)</f>
        <v>994000</v>
      </c>
      <c r="H7105">
        <f>IF($A7105="","",Tienda_3!D2305)</f>
        <v>54000</v>
      </c>
      <c r="I7105">
        <f>IF($A7105="","",Tienda_3!H2305)</f>
        <v>5</v>
      </c>
      <c r="J7105">
        <f>IF($A7105="",0,IF(AND(OR('Cuadro-de-mando'!$B$4="(Todas)",'Cuadro-de-mando'!$B$4=$A7105),OR('Cuadro-de-mando'!$E$4="(Todas)",'Cuadro-de-mando'!$E$4=$B7105),OR('Cuadro-de-mando'!$H$4="(Todas)",'Cuadro-de-mando'!$H$4=$C7105),OR('Cuadro-de-mando'!$K$4="(Todas)",'Cuadro-de-mando'!$K$4=$E7105),OR('Cuadro-de-mando'!$N$4="(Todos)",'Cuadro-de-mando'!$N$4=$F7105)),1,0))</f>
        <v>1</v>
      </c>
    </row>
    <row r="7106" spans="1:10" x14ac:dyDescent="0.25">
      <c r="A7106" t="str">
        <f>IF(Tienda_3!$A2306="","","Tienda 3")</f>
        <v>Tienda 3</v>
      </c>
      <c r="B7106" t="str">
        <f>IF($A7106="","",Tienda_3!B2306)</f>
        <v>Electrónicos</v>
      </c>
      <c r="C7106" t="str">
        <f>IF($A7106="","",Tienda_3!G2306)</f>
        <v>Leticia</v>
      </c>
      <c r="D7106" t="str">
        <f>IF($A7106="","",Tienda_3!F2306)</f>
        <v>Santiago Silva</v>
      </c>
      <c r="E7106" t="str">
        <f>IF($A7106="","",Tienda_3!I2306)</f>
        <v>Tarjeta de crédito</v>
      </c>
      <c r="F7106">
        <f>IF($A7106="","",VALUE(RIGHT(Tienda_3!E2306,4)))</f>
        <v>2022</v>
      </c>
      <c r="G7106">
        <f>IF($A7106="","",Tienda_3!C2306)</f>
        <v>82600</v>
      </c>
      <c r="H7106">
        <f>IF($A7106="","",Tienda_3!D2306)</f>
        <v>5100</v>
      </c>
      <c r="I7106">
        <f>IF($A7106="","",Tienda_3!H2306)</f>
        <v>4</v>
      </c>
      <c r="J7106">
        <f>IF($A7106="",0,IF(AND(OR('Cuadro-de-mando'!$B$4="(Todas)",'Cuadro-de-mando'!$B$4=$A7106),OR('Cuadro-de-mando'!$E$4="(Todas)",'Cuadro-de-mando'!$E$4=$B7106),OR('Cuadro-de-mando'!$H$4="(Todas)",'Cuadro-de-mando'!$H$4=$C7106),OR('Cuadro-de-mando'!$K$4="(Todas)",'Cuadro-de-mando'!$K$4=$E7106),OR('Cuadro-de-mando'!$N$4="(Todos)",'Cuadro-de-mando'!$N$4=$F7106)),1,0))</f>
        <v>1</v>
      </c>
    </row>
    <row r="7107" spans="1:10" x14ac:dyDescent="0.25">
      <c r="A7107" t="str">
        <f>IF(Tienda_3!$A2307="","","Tienda 3")</f>
        <v>Tienda 3</v>
      </c>
      <c r="B7107" t="str">
        <f>IF($A7107="","",Tienda_3!B2307)</f>
        <v>Instrumentos musicales</v>
      </c>
      <c r="C7107" t="str">
        <f>IF($A7107="","",Tienda_3!G2307)</f>
        <v>Riohacha</v>
      </c>
      <c r="D7107" t="str">
        <f>IF($A7107="","",Tienda_3!F2307)</f>
        <v>Juliana Costa</v>
      </c>
      <c r="E7107" t="str">
        <f>IF($A7107="","",Tienda_3!I2307)</f>
        <v>Tarjeta de crédito</v>
      </c>
      <c r="F7107">
        <f>IF($A7107="","",VALUE(RIGHT(Tienda_3!E2307,4)))</f>
        <v>2020</v>
      </c>
      <c r="G7107">
        <f>IF($A7107="","",Tienda_3!C2307)</f>
        <v>412600</v>
      </c>
      <c r="H7107">
        <f>IF($A7107="","",Tienda_3!D2307)</f>
        <v>22400</v>
      </c>
      <c r="I7107">
        <f>IF($A7107="","",Tienda_3!H2307)</f>
        <v>5</v>
      </c>
      <c r="J7107">
        <f>IF($A7107="",0,IF(AND(OR('Cuadro-de-mando'!$B$4="(Todas)",'Cuadro-de-mando'!$B$4=$A7107),OR('Cuadro-de-mando'!$E$4="(Todas)",'Cuadro-de-mando'!$E$4=$B7107),OR('Cuadro-de-mando'!$H$4="(Todas)",'Cuadro-de-mando'!$H$4=$C7107),OR('Cuadro-de-mando'!$K$4="(Todas)",'Cuadro-de-mando'!$K$4=$E7107),OR('Cuadro-de-mando'!$N$4="(Todos)",'Cuadro-de-mando'!$N$4=$F7107)),1,0))</f>
        <v>1</v>
      </c>
    </row>
    <row r="7108" spans="1:10" x14ac:dyDescent="0.25">
      <c r="A7108" t="str">
        <f>IF(Tienda_3!$A2308="","","Tienda 3")</f>
        <v>Tienda 3</v>
      </c>
      <c r="B7108" t="str">
        <f>IF($A7108="","",Tienda_3!B2308)</f>
        <v>Electrónicos</v>
      </c>
      <c r="C7108" t="str">
        <f>IF($A7108="","",Tienda_3!G2308)</f>
        <v>Cali</v>
      </c>
      <c r="D7108" t="str">
        <f>IF($A7108="","",Tienda_3!F2308)</f>
        <v>Ángel Rodriguez</v>
      </c>
      <c r="E7108" t="str">
        <f>IF($A7108="","",Tienda_3!I2308)</f>
        <v>Tarjeta de crédito</v>
      </c>
      <c r="F7108">
        <f>IF($A7108="","",VALUE(RIGHT(Tienda_3!E2308,4)))</f>
        <v>2022</v>
      </c>
      <c r="G7108">
        <f>IF($A7108="","",Tienda_3!C2308)</f>
        <v>255600</v>
      </c>
      <c r="H7108">
        <f>IF($A7108="","",Tienda_3!D2308)</f>
        <v>14300</v>
      </c>
      <c r="I7108">
        <f>IF($A7108="","",Tienda_3!H2308)</f>
        <v>5</v>
      </c>
      <c r="J7108">
        <f>IF($A7108="",0,IF(AND(OR('Cuadro-de-mando'!$B$4="(Todas)",'Cuadro-de-mando'!$B$4=$A7108),OR('Cuadro-de-mando'!$E$4="(Todas)",'Cuadro-de-mando'!$E$4=$B7108),OR('Cuadro-de-mando'!$H$4="(Todas)",'Cuadro-de-mando'!$H$4=$C7108),OR('Cuadro-de-mando'!$K$4="(Todas)",'Cuadro-de-mando'!$K$4=$E7108),OR('Cuadro-de-mando'!$N$4="(Todos)",'Cuadro-de-mando'!$N$4=$F7108)),1,0))</f>
        <v>1</v>
      </c>
    </row>
    <row r="7109" spans="1:10" x14ac:dyDescent="0.25">
      <c r="A7109" t="str">
        <f>IF(Tienda_3!$A2309="","","Tienda 3")</f>
        <v>Tienda 3</v>
      </c>
      <c r="B7109" t="str">
        <f>IF($A7109="","",Tienda_3!B2309)</f>
        <v>Juguetes</v>
      </c>
      <c r="C7109" t="str">
        <f>IF($A7109="","",Tienda_3!G2309)</f>
        <v>Santa Marta</v>
      </c>
      <c r="D7109" t="str">
        <f>IF($A7109="","",Tienda_3!F2309)</f>
        <v>Maria Alfonso</v>
      </c>
      <c r="E7109" t="str">
        <f>IF($A7109="","",Tienda_3!I2309)</f>
        <v>Tarjeta de crédito</v>
      </c>
      <c r="F7109">
        <f>IF($A7109="","",VALUE(RIGHT(Tienda_3!E2309,4)))</f>
        <v>2021</v>
      </c>
      <c r="G7109">
        <f>IF($A7109="","",Tienda_3!C2309)</f>
        <v>13300</v>
      </c>
      <c r="H7109">
        <f>IF($A7109="","",Tienda_3!D2309)</f>
        <v>1100</v>
      </c>
      <c r="I7109">
        <f>IF($A7109="","",Tienda_3!H2309)</f>
        <v>4</v>
      </c>
      <c r="J7109">
        <f>IF($A7109="",0,IF(AND(OR('Cuadro-de-mando'!$B$4="(Todas)",'Cuadro-de-mando'!$B$4=$A7109),OR('Cuadro-de-mando'!$E$4="(Todas)",'Cuadro-de-mando'!$E$4=$B7109),OR('Cuadro-de-mando'!$H$4="(Todas)",'Cuadro-de-mando'!$H$4=$C7109),OR('Cuadro-de-mando'!$K$4="(Todas)",'Cuadro-de-mando'!$K$4=$E7109),OR('Cuadro-de-mando'!$N$4="(Todos)",'Cuadro-de-mando'!$N$4=$F7109)),1,0))</f>
        <v>1</v>
      </c>
    </row>
    <row r="7110" spans="1:10" x14ac:dyDescent="0.25">
      <c r="A7110" t="str">
        <f>IF(Tienda_3!$A2310="","","Tienda 3")</f>
        <v>Tienda 3</v>
      </c>
      <c r="B7110" t="str">
        <f>IF($A7110="","",Tienda_3!B2310)</f>
        <v>Electrodomésticos</v>
      </c>
      <c r="C7110" t="str">
        <f>IF($A7110="","",Tienda_3!G2310)</f>
        <v>Barranquilla</v>
      </c>
      <c r="D7110" t="str">
        <f>IF($A7110="","",Tienda_3!F2310)</f>
        <v>Juan Fernandez</v>
      </c>
      <c r="E7110" t="str">
        <f>IF($A7110="","",Tienda_3!I2310)</f>
        <v>Tarjeta de crédito</v>
      </c>
      <c r="F7110">
        <f>IF($A7110="","",VALUE(RIGHT(Tienda_3!E2310,4)))</f>
        <v>2021</v>
      </c>
      <c r="G7110">
        <f>IF($A7110="","",Tienda_3!C2310)</f>
        <v>1262100</v>
      </c>
      <c r="H7110">
        <f>IF($A7110="","",Tienda_3!D2310)</f>
        <v>67400</v>
      </c>
      <c r="I7110">
        <f>IF($A7110="","",Tienda_3!H2310)</f>
        <v>5</v>
      </c>
      <c r="J7110">
        <f>IF($A7110="",0,IF(AND(OR('Cuadro-de-mando'!$B$4="(Todas)",'Cuadro-de-mando'!$B$4=$A7110),OR('Cuadro-de-mando'!$E$4="(Todas)",'Cuadro-de-mando'!$E$4=$B7110),OR('Cuadro-de-mando'!$H$4="(Todas)",'Cuadro-de-mando'!$H$4=$C7110),OR('Cuadro-de-mando'!$K$4="(Todas)",'Cuadro-de-mando'!$K$4=$E7110),OR('Cuadro-de-mando'!$N$4="(Todos)",'Cuadro-de-mando'!$N$4=$F7110)),1,0))</f>
        <v>1</v>
      </c>
    </row>
    <row r="7111" spans="1:10" x14ac:dyDescent="0.25">
      <c r="A7111" t="str">
        <f>IF(Tienda_3!$A2311="","","Tienda 3")</f>
        <v>Tienda 3</v>
      </c>
      <c r="B7111" t="str">
        <f>IF($A7111="","",Tienda_3!B2311)</f>
        <v>Electrodomésticos</v>
      </c>
      <c r="C7111" t="str">
        <f>IF($A7111="","",Tienda_3!G2311)</f>
        <v>Medellín</v>
      </c>
      <c r="D7111" t="str">
        <f>IF($A7111="","",Tienda_3!F2311)</f>
        <v>Felipe Santos</v>
      </c>
      <c r="E7111" t="str">
        <f>IF($A7111="","",Tienda_3!I2311)</f>
        <v>Tarjeta de crédito</v>
      </c>
      <c r="F7111">
        <f>IF($A7111="","",VALUE(RIGHT(Tienda_3!E2311,4)))</f>
        <v>2023</v>
      </c>
      <c r="G7111">
        <f>IF($A7111="","",Tienda_3!C2311)</f>
        <v>377000</v>
      </c>
      <c r="H7111">
        <f>IF($A7111="","",Tienda_3!D2311)</f>
        <v>18300</v>
      </c>
      <c r="I7111">
        <f>IF($A7111="","",Tienda_3!H2311)</f>
        <v>1</v>
      </c>
      <c r="J7111">
        <f>IF($A7111="",0,IF(AND(OR('Cuadro-de-mando'!$B$4="(Todas)",'Cuadro-de-mando'!$B$4=$A7111),OR('Cuadro-de-mando'!$E$4="(Todas)",'Cuadro-de-mando'!$E$4=$B7111),OR('Cuadro-de-mando'!$H$4="(Todas)",'Cuadro-de-mando'!$H$4=$C7111),OR('Cuadro-de-mando'!$K$4="(Todas)",'Cuadro-de-mando'!$K$4=$E7111),OR('Cuadro-de-mando'!$N$4="(Todos)",'Cuadro-de-mando'!$N$4=$F7111)),1,0))</f>
        <v>1</v>
      </c>
    </row>
    <row r="7112" spans="1:10" x14ac:dyDescent="0.25">
      <c r="A7112" t="str">
        <f>IF(Tienda_3!$A2312="","","Tienda 3")</f>
        <v>Tienda 3</v>
      </c>
      <c r="B7112" t="str">
        <f>IF($A7112="","",Tienda_3!B2312)</f>
        <v>Muebles</v>
      </c>
      <c r="C7112" t="str">
        <f>IF($A7112="","",Tienda_3!G2312)</f>
        <v>Medellín</v>
      </c>
      <c r="D7112" t="str">
        <f>IF($A7112="","",Tienda_3!F2312)</f>
        <v>Ángel Rodriguez</v>
      </c>
      <c r="E7112" t="str">
        <f>IF($A7112="","",Tienda_3!I2312)</f>
        <v>Tarjeta de crédito</v>
      </c>
      <c r="F7112">
        <f>IF($A7112="","",VALUE(RIGHT(Tienda_3!E2312,4)))</f>
        <v>2021</v>
      </c>
      <c r="G7112">
        <f>IF($A7112="","",Tienda_3!C2312)</f>
        <v>145600</v>
      </c>
      <c r="H7112">
        <f>IF($A7112="","",Tienda_3!D2312)</f>
        <v>5900</v>
      </c>
      <c r="I7112">
        <f>IF($A7112="","",Tienda_3!H2312)</f>
        <v>1</v>
      </c>
      <c r="J7112">
        <f>IF($A7112="",0,IF(AND(OR('Cuadro-de-mando'!$B$4="(Todas)",'Cuadro-de-mando'!$B$4=$A7112),OR('Cuadro-de-mando'!$E$4="(Todas)",'Cuadro-de-mando'!$E$4=$B7112),OR('Cuadro-de-mando'!$H$4="(Todas)",'Cuadro-de-mando'!$H$4=$C7112),OR('Cuadro-de-mando'!$K$4="(Todas)",'Cuadro-de-mando'!$K$4=$E7112),OR('Cuadro-de-mando'!$N$4="(Todos)",'Cuadro-de-mando'!$N$4=$F7112)),1,0))</f>
        <v>1</v>
      </c>
    </row>
    <row r="7113" spans="1:10" x14ac:dyDescent="0.25">
      <c r="A7113" t="str">
        <f>IF(Tienda_3!$A2313="","","Tienda 3")</f>
        <v>Tienda 3</v>
      </c>
      <c r="B7113" t="str">
        <f>IF($A7113="","",Tienda_3!B2313)</f>
        <v>Electrónicos</v>
      </c>
      <c r="C7113" t="str">
        <f>IF($A7113="","",Tienda_3!G2313)</f>
        <v>Medellín</v>
      </c>
      <c r="D7113" t="str">
        <f>IF($A7113="","",Tienda_3!F2313)</f>
        <v>Blanca Ramirez</v>
      </c>
      <c r="E7113" t="str">
        <f>IF($A7113="","",Tienda_3!I2313)</f>
        <v>Tarjeta de crédito</v>
      </c>
      <c r="F7113">
        <f>IF($A7113="","",VALUE(RIGHT(Tienda_3!E2313,4)))</f>
        <v>2020</v>
      </c>
      <c r="G7113">
        <f>IF($A7113="","",Tienda_3!C2313)</f>
        <v>212400</v>
      </c>
      <c r="H7113">
        <f>IF($A7113="","",Tienda_3!D2313)</f>
        <v>9500</v>
      </c>
      <c r="I7113">
        <f>IF($A7113="","",Tienda_3!H2313)</f>
        <v>4</v>
      </c>
      <c r="J7113">
        <f>IF($A7113="",0,IF(AND(OR('Cuadro-de-mando'!$B$4="(Todas)",'Cuadro-de-mando'!$B$4=$A7113),OR('Cuadro-de-mando'!$E$4="(Todas)",'Cuadro-de-mando'!$E$4=$B7113),OR('Cuadro-de-mando'!$H$4="(Todas)",'Cuadro-de-mando'!$H$4=$C7113),OR('Cuadro-de-mando'!$K$4="(Todas)",'Cuadro-de-mando'!$K$4=$E7113),OR('Cuadro-de-mando'!$N$4="(Todos)",'Cuadro-de-mando'!$N$4=$F7113)),1,0))</f>
        <v>1</v>
      </c>
    </row>
    <row r="7114" spans="1:10" x14ac:dyDescent="0.25">
      <c r="A7114" t="str">
        <f>IF(Tienda_3!$A2314="","","Tienda 3")</f>
        <v>Tienda 3</v>
      </c>
      <c r="B7114" t="str">
        <f>IF($A7114="","",Tienda_3!B2314)</f>
        <v>Instrumentos musicales</v>
      </c>
      <c r="C7114" t="str">
        <f>IF($A7114="","",Tienda_3!G2314)</f>
        <v>Medellín</v>
      </c>
      <c r="D7114" t="str">
        <f>IF($A7114="","",Tienda_3!F2314)</f>
        <v>Mariana Herrera</v>
      </c>
      <c r="E7114" t="str">
        <f>IF($A7114="","",Tienda_3!I2314)</f>
        <v>Tarjeta de crédito</v>
      </c>
      <c r="F7114">
        <f>IF($A7114="","",VALUE(RIGHT(Tienda_3!E2314,4)))</f>
        <v>2022</v>
      </c>
      <c r="G7114">
        <f>IF($A7114="","",Tienda_3!C2314)</f>
        <v>435000</v>
      </c>
      <c r="H7114">
        <f>IF($A7114="","",Tienda_3!D2314)</f>
        <v>30000</v>
      </c>
      <c r="I7114">
        <f>IF($A7114="","",Tienda_3!H2314)</f>
        <v>5</v>
      </c>
      <c r="J7114">
        <f>IF($A7114="",0,IF(AND(OR('Cuadro-de-mando'!$B$4="(Todas)",'Cuadro-de-mando'!$B$4=$A7114),OR('Cuadro-de-mando'!$E$4="(Todas)",'Cuadro-de-mando'!$E$4=$B7114),OR('Cuadro-de-mando'!$H$4="(Todas)",'Cuadro-de-mando'!$H$4=$C7114),OR('Cuadro-de-mando'!$K$4="(Todas)",'Cuadro-de-mando'!$K$4=$E7114),OR('Cuadro-de-mando'!$N$4="(Todos)",'Cuadro-de-mando'!$N$4=$F7114)),1,0))</f>
        <v>1</v>
      </c>
    </row>
    <row r="7115" spans="1:10" x14ac:dyDescent="0.25">
      <c r="A7115" t="str">
        <f>IF(Tienda_3!$A2315="","","Tienda 3")</f>
        <v>Tienda 3</v>
      </c>
      <c r="B7115" t="str">
        <f>IF($A7115="","",Tienda_3!B2315)</f>
        <v>Electrodomésticos</v>
      </c>
      <c r="C7115" t="str">
        <f>IF($A7115="","",Tienda_3!G2315)</f>
        <v>Cúcuta</v>
      </c>
      <c r="D7115" t="str">
        <f>IF($A7115="","",Tienda_3!F2315)</f>
        <v>Camila Rivera</v>
      </c>
      <c r="E7115" t="str">
        <f>IF($A7115="","",Tienda_3!I2315)</f>
        <v>Nequi</v>
      </c>
      <c r="F7115">
        <f>IF($A7115="","",VALUE(RIGHT(Tienda_3!E2315,4)))</f>
        <v>2022</v>
      </c>
      <c r="G7115">
        <f>IF($A7115="","",Tienda_3!C2315)</f>
        <v>665500</v>
      </c>
      <c r="H7115">
        <f>IF($A7115="","",Tienda_3!D2315)</f>
        <v>35600</v>
      </c>
      <c r="I7115">
        <f>IF($A7115="","",Tienda_3!H2315)</f>
        <v>3</v>
      </c>
      <c r="J7115">
        <f>IF($A7115="",0,IF(AND(OR('Cuadro-de-mando'!$B$4="(Todas)",'Cuadro-de-mando'!$B$4=$A7115),OR('Cuadro-de-mando'!$E$4="(Todas)",'Cuadro-de-mando'!$E$4=$B7115),OR('Cuadro-de-mando'!$H$4="(Todas)",'Cuadro-de-mando'!$H$4=$C7115),OR('Cuadro-de-mando'!$K$4="(Todas)",'Cuadro-de-mando'!$K$4=$E7115),OR('Cuadro-de-mando'!$N$4="(Todos)",'Cuadro-de-mando'!$N$4=$F7115)),1,0))</f>
        <v>1</v>
      </c>
    </row>
    <row r="7116" spans="1:10" x14ac:dyDescent="0.25">
      <c r="A7116" t="str">
        <f>IF(Tienda_3!$A2316="","","Tienda 3")</f>
        <v>Tienda 3</v>
      </c>
      <c r="B7116" t="str">
        <f>IF($A7116="","",Tienda_3!B2316)</f>
        <v>Electrodomésticos</v>
      </c>
      <c r="C7116" t="str">
        <f>IF($A7116="","",Tienda_3!G2316)</f>
        <v>Bogotá</v>
      </c>
      <c r="D7116" t="str">
        <f>IF($A7116="","",Tienda_3!F2316)</f>
        <v>Lucas Olivera</v>
      </c>
      <c r="E7116" t="str">
        <f>IF($A7116="","",Tienda_3!I2316)</f>
        <v>Nequi</v>
      </c>
      <c r="F7116">
        <f>IF($A7116="","",VALUE(RIGHT(Tienda_3!E2316,4)))</f>
        <v>2021</v>
      </c>
      <c r="G7116">
        <f>IF($A7116="","",Tienda_3!C2316)</f>
        <v>352200</v>
      </c>
      <c r="H7116">
        <f>IF($A7116="","",Tienda_3!D2316)</f>
        <v>16900</v>
      </c>
      <c r="I7116">
        <f>IF($A7116="","",Tienda_3!H2316)</f>
        <v>5</v>
      </c>
      <c r="J7116">
        <f>IF($A7116="",0,IF(AND(OR('Cuadro-de-mando'!$B$4="(Todas)",'Cuadro-de-mando'!$B$4=$A7116),OR('Cuadro-de-mando'!$E$4="(Todas)",'Cuadro-de-mando'!$E$4=$B7116),OR('Cuadro-de-mando'!$H$4="(Todas)",'Cuadro-de-mando'!$H$4=$C7116),OR('Cuadro-de-mando'!$K$4="(Todas)",'Cuadro-de-mando'!$K$4=$E7116),OR('Cuadro-de-mando'!$N$4="(Todos)",'Cuadro-de-mando'!$N$4=$F7116)),1,0))</f>
        <v>1</v>
      </c>
    </row>
    <row r="7117" spans="1:10" x14ac:dyDescent="0.25">
      <c r="A7117" t="str">
        <f>IF(Tienda_3!$A2317="","","Tienda 3")</f>
        <v>Tienda 3</v>
      </c>
      <c r="B7117" t="str">
        <f>IF($A7117="","",Tienda_3!B2317)</f>
        <v>Libros</v>
      </c>
      <c r="C7117" t="str">
        <f>IF($A7117="","",Tienda_3!G2317)</f>
        <v>Medellín</v>
      </c>
      <c r="D7117" t="str">
        <f>IF($A7117="","",Tienda_3!F2317)</f>
        <v>Maria Alfonso</v>
      </c>
      <c r="E7117" t="str">
        <f>IF($A7117="","",Tienda_3!I2317)</f>
        <v>Tarjeta de crédito</v>
      </c>
      <c r="F7117">
        <f>IF($A7117="","",VALUE(RIGHT(Tienda_3!E2317,4)))</f>
        <v>2021</v>
      </c>
      <c r="G7117">
        <f>IF($A7117="","",Tienda_3!C2317)</f>
        <v>67200</v>
      </c>
      <c r="H7117">
        <f>IF($A7117="","",Tienda_3!D2317)</f>
        <v>1800</v>
      </c>
      <c r="I7117">
        <f>IF($A7117="","",Tienda_3!H2317)</f>
        <v>4</v>
      </c>
      <c r="J7117">
        <f>IF($A7117="",0,IF(AND(OR('Cuadro-de-mando'!$B$4="(Todas)",'Cuadro-de-mando'!$B$4=$A7117),OR('Cuadro-de-mando'!$E$4="(Todas)",'Cuadro-de-mando'!$E$4=$B7117),OR('Cuadro-de-mando'!$H$4="(Todas)",'Cuadro-de-mando'!$H$4=$C7117),OR('Cuadro-de-mando'!$K$4="(Todas)",'Cuadro-de-mando'!$K$4=$E7117),OR('Cuadro-de-mando'!$N$4="(Todos)",'Cuadro-de-mando'!$N$4=$F7117)),1,0))</f>
        <v>1</v>
      </c>
    </row>
    <row r="7118" spans="1:10" x14ac:dyDescent="0.25">
      <c r="A7118" t="str">
        <f>IF(Tienda_3!$A2318="","","Tienda 3")</f>
        <v>Tienda 3</v>
      </c>
      <c r="B7118" t="str">
        <f>IF($A7118="","",Tienda_3!B2318)</f>
        <v>Muebles</v>
      </c>
      <c r="C7118" t="str">
        <f>IF($A7118="","",Tienda_3!G2318)</f>
        <v>Bogotá</v>
      </c>
      <c r="D7118" t="str">
        <f>IF($A7118="","",Tienda_3!F2318)</f>
        <v>Blanca Ramirez</v>
      </c>
      <c r="E7118" t="str">
        <f>IF($A7118="","",Tienda_3!I2318)</f>
        <v>Tarjeta de crédito</v>
      </c>
      <c r="F7118">
        <f>IF($A7118="","",VALUE(RIGHT(Tienda_3!E2318,4)))</f>
        <v>2021</v>
      </c>
      <c r="G7118">
        <f>IF($A7118="","",Tienda_3!C2318)</f>
        <v>484000</v>
      </c>
      <c r="H7118">
        <f>IF($A7118="","",Tienda_3!D2318)</f>
        <v>34500</v>
      </c>
      <c r="I7118">
        <f>IF($A7118="","",Tienda_3!H2318)</f>
        <v>5</v>
      </c>
      <c r="J7118">
        <f>IF($A7118="",0,IF(AND(OR('Cuadro-de-mando'!$B$4="(Todas)",'Cuadro-de-mando'!$B$4=$A7118),OR('Cuadro-de-mando'!$E$4="(Todas)",'Cuadro-de-mando'!$E$4=$B7118),OR('Cuadro-de-mando'!$H$4="(Todas)",'Cuadro-de-mando'!$H$4=$C7118),OR('Cuadro-de-mando'!$K$4="(Todas)",'Cuadro-de-mando'!$K$4=$E7118),OR('Cuadro-de-mando'!$N$4="(Todos)",'Cuadro-de-mando'!$N$4=$F7118)),1,0))</f>
        <v>1</v>
      </c>
    </row>
    <row r="7119" spans="1:10" x14ac:dyDescent="0.25">
      <c r="A7119" t="str">
        <f>IF(Tienda_3!$A2319="","","Tienda 3")</f>
        <v>Tienda 3</v>
      </c>
      <c r="B7119" t="str">
        <f>IF($A7119="","",Tienda_3!B2319)</f>
        <v>Instrumentos musicales</v>
      </c>
      <c r="C7119" t="str">
        <f>IF($A7119="","",Tienda_3!G2319)</f>
        <v>Bogotá</v>
      </c>
      <c r="D7119" t="str">
        <f>IF($A7119="","",Tienda_3!F2319)</f>
        <v>Maria Alfonso</v>
      </c>
      <c r="E7119" t="str">
        <f>IF($A7119="","",Tienda_3!I2319)</f>
        <v>Tarjeta de crédito</v>
      </c>
      <c r="F7119">
        <f>IF($A7119="","",VALUE(RIGHT(Tienda_3!E2319,4)))</f>
        <v>2021</v>
      </c>
      <c r="G7119">
        <f>IF($A7119="","",Tienda_3!C2319)</f>
        <v>714500</v>
      </c>
      <c r="H7119">
        <f>IF($A7119="","",Tienda_3!D2319)</f>
        <v>38300</v>
      </c>
      <c r="I7119">
        <f>IF($A7119="","",Tienda_3!H2319)</f>
        <v>3</v>
      </c>
      <c r="J7119">
        <f>IF($A7119="",0,IF(AND(OR('Cuadro-de-mando'!$B$4="(Todas)",'Cuadro-de-mando'!$B$4=$A7119),OR('Cuadro-de-mando'!$E$4="(Todas)",'Cuadro-de-mando'!$E$4=$B7119),OR('Cuadro-de-mando'!$H$4="(Todas)",'Cuadro-de-mando'!$H$4=$C7119),OR('Cuadro-de-mando'!$K$4="(Todas)",'Cuadro-de-mando'!$K$4=$E7119),OR('Cuadro-de-mando'!$N$4="(Todos)",'Cuadro-de-mando'!$N$4=$F7119)),1,0))</f>
        <v>1</v>
      </c>
    </row>
    <row r="7120" spans="1:10" x14ac:dyDescent="0.25">
      <c r="A7120" t="str">
        <f>IF(Tienda_3!$A2320="","","Tienda 3")</f>
        <v>Tienda 3</v>
      </c>
      <c r="B7120" t="str">
        <f>IF($A7120="","",Tienda_3!B2320)</f>
        <v>Deportes y diversión</v>
      </c>
      <c r="C7120" t="str">
        <f>IF($A7120="","",Tienda_3!G2320)</f>
        <v>Bogotá</v>
      </c>
      <c r="D7120" t="str">
        <f>IF($A7120="","",Tienda_3!F2320)</f>
        <v>Juan Fernandez</v>
      </c>
      <c r="E7120" t="str">
        <f>IF($A7120="","",Tienda_3!I2320)</f>
        <v>Tarjeta de crédito</v>
      </c>
      <c r="F7120">
        <f>IF($A7120="","",VALUE(RIGHT(Tienda_3!E2320,4)))</f>
        <v>2021</v>
      </c>
      <c r="G7120">
        <f>IF($A7120="","",Tienda_3!C2320)</f>
        <v>437400</v>
      </c>
      <c r="H7120">
        <f>IF($A7120="","",Tienda_3!D2320)</f>
        <v>28100</v>
      </c>
      <c r="I7120">
        <f>IF($A7120="","",Tienda_3!H2320)</f>
        <v>5</v>
      </c>
      <c r="J7120">
        <f>IF($A7120="",0,IF(AND(OR('Cuadro-de-mando'!$B$4="(Todas)",'Cuadro-de-mando'!$B$4=$A7120),OR('Cuadro-de-mando'!$E$4="(Todas)",'Cuadro-de-mando'!$E$4=$B7120),OR('Cuadro-de-mando'!$H$4="(Todas)",'Cuadro-de-mando'!$H$4=$C7120),OR('Cuadro-de-mando'!$K$4="(Todas)",'Cuadro-de-mando'!$K$4=$E7120),OR('Cuadro-de-mando'!$N$4="(Todos)",'Cuadro-de-mando'!$N$4=$F7120)),1,0))</f>
        <v>1</v>
      </c>
    </row>
    <row r="7121" spans="1:10" x14ac:dyDescent="0.25">
      <c r="A7121" t="str">
        <f>IF(Tienda_3!$A2321="","","Tienda 3")</f>
        <v>Tienda 3</v>
      </c>
      <c r="B7121" t="str">
        <f>IF($A7121="","",Tienda_3!B2321)</f>
        <v>Juguetes</v>
      </c>
      <c r="C7121" t="str">
        <f>IF($A7121="","",Tienda_3!G2321)</f>
        <v>Bogotá</v>
      </c>
      <c r="D7121" t="str">
        <f>IF($A7121="","",Tienda_3!F2321)</f>
        <v>Camila Rivera</v>
      </c>
      <c r="E7121" t="str">
        <f>IF($A7121="","",Tienda_3!I2321)</f>
        <v>Tarjeta de crédito</v>
      </c>
      <c r="F7121">
        <f>IF($A7121="","",VALUE(RIGHT(Tienda_3!E2321,4)))</f>
        <v>2021</v>
      </c>
      <c r="G7121">
        <f>IF($A7121="","",Tienda_3!C2321)</f>
        <v>128000</v>
      </c>
      <c r="H7121">
        <f>IF($A7121="","",Tienda_3!D2321)</f>
        <v>7500</v>
      </c>
      <c r="I7121">
        <f>IF($A7121="","",Tienda_3!H2321)</f>
        <v>5</v>
      </c>
      <c r="J7121">
        <f>IF($A7121="",0,IF(AND(OR('Cuadro-de-mando'!$B$4="(Todas)",'Cuadro-de-mando'!$B$4=$A7121),OR('Cuadro-de-mando'!$E$4="(Todas)",'Cuadro-de-mando'!$E$4=$B7121),OR('Cuadro-de-mando'!$H$4="(Todas)",'Cuadro-de-mando'!$H$4=$C7121),OR('Cuadro-de-mando'!$K$4="(Todas)",'Cuadro-de-mando'!$K$4=$E7121),OR('Cuadro-de-mando'!$N$4="(Todos)",'Cuadro-de-mando'!$N$4=$F7121)),1,0))</f>
        <v>1</v>
      </c>
    </row>
    <row r="7122" spans="1:10" x14ac:dyDescent="0.25">
      <c r="A7122" t="str">
        <f>IF(Tienda_3!$A2322="","","Tienda 3")</f>
        <v>Tienda 3</v>
      </c>
      <c r="B7122" t="str">
        <f>IF($A7122="","",Tienda_3!B2322)</f>
        <v>Muebles</v>
      </c>
      <c r="C7122" t="str">
        <f>IF($A7122="","",Tienda_3!G2322)</f>
        <v>Bogotá</v>
      </c>
      <c r="D7122" t="str">
        <f>IF($A7122="","",Tienda_3!F2322)</f>
        <v>Blanca Ramirez</v>
      </c>
      <c r="E7122" t="str">
        <f>IF($A7122="","",Tienda_3!I2322)</f>
        <v>Tarjeta de crédito</v>
      </c>
      <c r="F7122">
        <f>IF($A7122="","",VALUE(RIGHT(Tienda_3!E2322,4)))</f>
        <v>2020</v>
      </c>
      <c r="G7122">
        <f>IF($A7122="","",Tienda_3!C2322)</f>
        <v>814500</v>
      </c>
      <c r="H7122">
        <f>IF($A7122="","",Tienda_3!D2322)</f>
        <v>43600</v>
      </c>
      <c r="I7122">
        <f>IF($A7122="","",Tienda_3!H2322)</f>
        <v>5</v>
      </c>
      <c r="J7122">
        <f>IF($A7122="",0,IF(AND(OR('Cuadro-de-mando'!$B$4="(Todas)",'Cuadro-de-mando'!$B$4=$A7122),OR('Cuadro-de-mando'!$E$4="(Todas)",'Cuadro-de-mando'!$E$4=$B7122),OR('Cuadro-de-mando'!$H$4="(Todas)",'Cuadro-de-mando'!$H$4=$C7122),OR('Cuadro-de-mando'!$K$4="(Todas)",'Cuadro-de-mando'!$K$4=$E7122),OR('Cuadro-de-mando'!$N$4="(Todos)",'Cuadro-de-mando'!$N$4=$F7122)),1,0))</f>
        <v>1</v>
      </c>
    </row>
    <row r="7123" spans="1:10" x14ac:dyDescent="0.25">
      <c r="A7123" t="str">
        <f>IF(Tienda_3!$A2323="","","Tienda 3")</f>
        <v>Tienda 3</v>
      </c>
      <c r="B7123" t="str">
        <f>IF($A7123="","",Tienda_3!B2323)</f>
        <v>Instrumentos musicales</v>
      </c>
      <c r="C7123" t="str">
        <f>IF($A7123="","",Tienda_3!G2323)</f>
        <v>Cali</v>
      </c>
      <c r="D7123" t="str">
        <f>IF($A7123="","",Tienda_3!F2323)</f>
        <v>Juliana Costa</v>
      </c>
      <c r="E7123" t="str">
        <f>IF($A7123="","",Tienda_3!I2323)</f>
        <v>Tarjeta de crédito</v>
      </c>
      <c r="F7123">
        <f>IF($A7123="","",VALUE(RIGHT(Tienda_3!E2323,4)))</f>
        <v>2022</v>
      </c>
      <c r="G7123">
        <f>IF($A7123="","",Tienda_3!C2323)</f>
        <v>92100</v>
      </c>
      <c r="H7123">
        <f>IF($A7123="","",Tienda_3!D2323)</f>
        <v>5300</v>
      </c>
      <c r="I7123">
        <f>IF($A7123="","",Tienda_3!H2323)</f>
        <v>1</v>
      </c>
      <c r="J7123">
        <f>IF($A7123="",0,IF(AND(OR('Cuadro-de-mando'!$B$4="(Todas)",'Cuadro-de-mando'!$B$4=$A7123),OR('Cuadro-de-mando'!$E$4="(Todas)",'Cuadro-de-mando'!$E$4=$B7123),OR('Cuadro-de-mando'!$H$4="(Todas)",'Cuadro-de-mando'!$H$4=$C7123),OR('Cuadro-de-mando'!$K$4="(Todas)",'Cuadro-de-mando'!$K$4=$E7123),OR('Cuadro-de-mando'!$N$4="(Todos)",'Cuadro-de-mando'!$N$4=$F7123)),1,0))</f>
        <v>1</v>
      </c>
    </row>
    <row r="7124" spans="1:10" x14ac:dyDescent="0.25">
      <c r="A7124" t="str">
        <f>IF(Tienda_3!$A2324="","","Tienda 3")</f>
        <v>Tienda 3</v>
      </c>
      <c r="B7124" t="str">
        <f>IF($A7124="","",Tienda_3!B2324)</f>
        <v>Electrodomésticos</v>
      </c>
      <c r="C7124" t="str">
        <f>IF($A7124="","",Tienda_3!G2324)</f>
        <v>Medellín</v>
      </c>
      <c r="D7124" t="str">
        <f>IF($A7124="","",Tienda_3!F2324)</f>
        <v>Santiago Silva</v>
      </c>
      <c r="E7124" t="str">
        <f>IF($A7124="","",Tienda_3!I2324)</f>
        <v>Nequi</v>
      </c>
      <c r="F7124">
        <f>IF($A7124="","",VALUE(RIGHT(Tienda_3!E2324,4)))</f>
        <v>2021</v>
      </c>
      <c r="G7124">
        <f>IF($A7124="","",Tienda_3!C2324)</f>
        <v>1005300</v>
      </c>
      <c r="H7124">
        <f>IF($A7124="","",Tienda_3!D2324)</f>
        <v>54200</v>
      </c>
      <c r="I7124">
        <f>IF($A7124="","",Tienda_3!H2324)</f>
        <v>5</v>
      </c>
      <c r="J7124">
        <f>IF($A7124="",0,IF(AND(OR('Cuadro-de-mando'!$B$4="(Todas)",'Cuadro-de-mando'!$B$4=$A7124),OR('Cuadro-de-mando'!$E$4="(Todas)",'Cuadro-de-mando'!$E$4=$B7124),OR('Cuadro-de-mando'!$H$4="(Todas)",'Cuadro-de-mando'!$H$4=$C7124),OR('Cuadro-de-mando'!$K$4="(Todas)",'Cuadro-de-mando'!$K$4=$E7124),OR('Cuadro-de-mando'!$N$4="(Todos)",'Cuadro-de-mando'!$N$4=$F7124)),1,0))</f>
        <v>1</v>
      </c>
    </row>
    <row r="7125" spans="1:10" x14ac:dyDescent="0.25">
      <c r="A7125" t="str">
        <f>IF(Tienda_3!$A2325="","","Tienda 3")</f>
        <v>Tienda 3</v>
      </c>
      <c r="B7125" t="str">
        <f>IF($A7125="","",Tienda_3!B2325)</f>
        <v>Juguetes</v>
      </c>
      <c r="C7125" t="str">
        <f>IF($A7125="","",Tienda_3!G2325)</f>
        <v>Medellín</v>
      </c>
      <c r="D7125" t="str">
        <f>IF($A7125="","",Tienda_3!F2325)</f>
        <v>Lucas Olivera</v>
      </c>
      <c r="E7125" t="str">
        <f>IF($A7125="","",Tienda_3!I2325)</f>
        <v>Tarjeta de crédito</v>
      </c>
      <c r="F7125">
        <f>IF($A7125="","",VALUE(RIGHT(Tienda_3!E2325,4)))</f>
        <v>2021</v>
      </c>
      <c r="G7125">
        <f>IF($A7125="","",Tienda_3!C2325)</f>
        <v>37300</v>
      </c>
      <c r="H7125">
        <f>IF($A7125="","",Tienda_3!D2325)</f>
        <v>0</v>
      </c>
      <c r="I7125">
        <f>IF($A7125="","",Tienda_3!H2325)</f>
        <v>1</v>
      </c>
      <c r="J7125">
        <f>IF($A7125="",0,IF(AND(OR('Cuadro-de-mando'!$B$4="(Todas)",'Cuadro-de-mando'!$B$4=$A7125),OR('Cuadro-de-mando'!$E$4="(Todas)",'Cuadro-de-mando'!$E$4=$B7125),OR('Cuadro-de-mando'!$H$4="(Todas)",'Cuadro-de-mando'!$H$4=$C7125),OR('Cuadro-de-mando'!$K$4="(Todas)",'Cuadro-de-mando'!$K$4=$E7125),OR('Cuadro-de-mando'!$N$4="(Todos)",'Cuadro-de-mando'!$N$4=$F7125)),1,0))</f>
        <v>1</v>
      </c>
    </row>
    <row r="7126" spans="1:10" x14ac:dyDescent="0.25">
      <c r="A7126" t="str">
        <f>IF(Tienda_3!$A2326="","","Tienda 3")</f>
        <v>Tienda 3</v>
      </c>
      <c r="B7126" t="str">
        <f>IF($A7126="","",Tienda_3!B2326)</f>
        <v>Muebles</v>
      </c>
      <c r="C7126" t="str">
        <f>IF($A7126="","",Tienda_3!G2326)</f>
        <v>Medellín</v>
      </c>
      <c r="D7126" t="str">
        <f>IF($A7126="","",Tienda_3!F2326)</f>
        <v>Blanca Ramirez</v>
      </c>
      <c r="E7126" t="str">
        <f>IF($A7126="","",Tienda_3!I2326)</f>
        <v>Tarjeta de crédito</v>
      </c>
      <c r="F7126">
        <f>IF($A7126="","",VALUE(RIGHT(Tienda_3!E2326,4)))</f>
        <v>2020</v>
      </c>
      <c r="G7126">
        <f>IF($A7126="","",Tienda_3!C2326)</f>
        <v>179200</v>
      </c>
      <c r="H7126">
        <f>IF($A7126="","",Tienda_3!D2326)</f>
        <v>10200</v>
      </c>
      <c r="I7126">
        <f>IF($A7126="","",Tienda_3!H2326)</f>
        <v>5</v>
      </c>
      <c r="J7126">
        <f>IF($A7126="",0,IF(AND(OR('Cuadro-de-mando'!$B$4="(Todas)",'Cuadro-de-mando'!$B$4=$A7126),OR('Cuadro-de-mando'!$E$4="(Todas)",'Cuadro-de-mando'!$E$4=$B7126),OR('Cuadro-de-mando'!$H$4="(Todas)",'Cuadro-de-mando'!$H$4=$C7126),OR('Cuadro-de-mando'!$K$4="(Todas)",'Cuadro-de-mando'!$K$4=$E7126),OR('Cuadro-de-mando'!$N$4="(Todos)",'Cuadro-de-mando'!$N$4=$F7126)),1,0))</f>
        <v>1</v>
      </c>
    </row>
    <row r="7127" spans="1:10" x14ac:dyDescent="0.25">
      <c r="A7127" t="str">
        <f>IF(Tienda_3!$A2327="","","Tienda 3")</f>
        <v>Tienda 3</v>
      </c>
      <c r="B7127" t="str">
        <f>IF($A7127="","",Tienda_3!B2327)</f>
        <v>Deportes y diversión</v>
      </c>
      <c r="C7127" t="str">
        <f>IF($A7127="","",Tienda_3!G2327)</f>
        <v>Bogotá</v>
      </c>
      <c r="D7127" t="str">
        <f>IF($A7127="","",Tienda_3!F2327)</f>
        <v>Santiago Silva</v>
      </c>
      <c r="E7127" t="str">
        <f>IF($A7127="","",Tienda_3!I2327)</f>
        <v>Tarjeta de crédito</v>
      </c>
      <c r="F7127">
        <f>IF($A7127="","",VALUE(RIGHT(Tienda_3!E2327,4)))</f>
        <v>2023</v>
      </c>
      <c r="G7127">
        <f>IF($A7127="","",Tienda_3!C2327)</f>
        <v>40000</v>
      </c>
      <c r="H7127">
        <f>IF($A7127="","",Tienda_3!D2327)</f>
        <v>0</v>
      </c>
      <c r="I7127">
        <f>IF($A7127="","",Tienda_3!H2327)</f>
        <v>5</v>
      </c>
      <c r="J7127">
        <f>IF($A7127="",0,IF(AND(OR('Cuadro-de-mando'!$B$4="(Todas)",'Cuadro-de-mando'!$B$4=$A7127),OR('Cuadro-de-mando'!$E$4="(Todas)",'Cuadro-de-mando'!$E$4=$B7127),OR('Cuadro-de-mando'!$H$4="(Todas)",'Cuadro-de-mando'!$H$4=$C7127),OR('Cuadro-de-mando'!$K$4="(Todas)",'Cuadro-de-mando'!$K$4=$E7127),OR('Cuadro-de-mando'!$N$4="(Todos)",'Cuadro-de-mando'!$N$4=$F7127)),1,0))</f>
        <v>1</v>
      </c>
    </row>
    <row r="7128" spans="1:10" x14ac:dyDescent="0.25">
      <c r="A7128" t="str">
        <f>IF(Tienda_3!$A2328="","","Tienda 3")</f>
        <v>Tienda 3</v>
      </c>
      <c r="B7128" t="str">
        <f>IF($A7128="","",Tienda_3!B2328)</f>
        <v>Electrónicos</v>
      </c>
      <c r="C7128" t="str">
        <f>IF($A7128="","",Tienda_3!G2328)</f>
        <v>Pereira</v>
      </c>
      <c r="D7128" t="str">
        <f>IF($A7128="","",Tienda_3!F2328)</f>
        <v>Maria Alfonso</v>
      </c>
      <c r="E7128" t="str">
        <f>IF($A7128="","",Tienda_3!I2328)</f>
        <v>Tarjeta de crédito</v>
      </c>
      <c r="F7128">
        <f>IF($A7128="","",VALUE(RIGHT(Tienda_3!E2328,4)))</f>
        <v>2022</v>
      </c>
      <c r="G7128">
        <f>IF($A7128="","",Tienda_3!C2328)</f>
        <v>187200</v>
      </c>
      <c r="H7128">
        <f>IF($A7128="","",Tienda_3!D2328)</f>
        <v>11000</v>
      </c>
      <c r="I7128">
        <f>IF($A7128="","",Tienda_3!H2328)</f>
        <v>5</v>
      </c>
      <c r="J7128">
        <f>IF($A7128="",0,IF(AND(OR('Cuadro-de-mando'!$B$4="(Todas)",'Cuadro-de-mando'!$B$4=$A7128),OR('Cuadro-de-mando'!$E$4="(Todas)",'Cuadro-de-mando'!$E$4=$B7128),OR('Cuadro-de-mando'!$H$4="(Todas)",'Cuadro-de-mando'!$H$4=$C7128),OR('Cuadro-de-mando'!$K$4="(Todas)",'Cuadro-de-mando'!$K$4=$E7128),OR('Cuadro-de-mando'!$N$4="(Todos)",'Cuadro-de-mando'!$N$4=$F7128)),1,0))</f>
        <v>1</v>
      </c>
    </row>
    <row r="7129" spans="1:10" x14ac:dyDescent="0.25">
      <c r="A7129" t="str">
        <f>IF(Tienda_3!$A2329="","","Tienda 3")</f>
        <v>Tienda 3</v>
      </c>
      <c r="B7129" t="str">
        <f>IF($A7129="","",Tienda_3!B2329)</f>
        <v>Muebles</v>
      </c>
      <c r="C7129" t="str">
        <f>IF($A7129="","",Tienda_3!G2329)</f>
        <v>Bogotá</v>
      </c>
      <c r="D7129" t="str">
        <f>IF($A7129="","",Tienda_3!F2329)</f>
        <v>Felipe Santos</v>
      </c>
      <c r="E7129" t="str">
        <f>IF($A7129="","",Tienda_3!I2329)</f>
        <v>Tarjeta de crédito</v>
      </c>
      <c r="F7129">
        <f>IF($A7129="","",VALUE(RIGHT(Tienda_3!E2329,4)))</f>
        <v>2021</v>
      </c>
      <c r="G7129">
        <f>IF($A7129="","",Tienda_3!C2329)</f>
        <v>523100</v>
      </c>
      <c r="H7129">
        <f>IF($A7129="","",Tienda_3!D2329)</f>
        <v>28100</v>
      </c>
      <c r="I7129">
        <f>IF($A7129="","",Tienda_3!H2329)</f>
        <v>1</v>
      </c>
      <c r="J7129">
        <f>IF($A7129="",0,IF(AND(OR('Cuadro-de-mando'!$B$4="(Todas)",'Cuadro-de-mando'!$B$4=$A7129),OR('Cuadro-de-mando'!$E$4="(Todas)",'Cuadro-de-mando'!$E$4=$B7129),OR('Cuadro-de-mando'!$H$4="(Todas)",'Cuadro-de-mando'!$H$4=$C7129),OR('Cuadro-de-mando'!$K$4="(Todas)",'Cuadro-de-mando'!$K$4=$E7129),OR('Cuadro-de-mando'!$N$4="(Todos)",'Cuadro-de-mando'!$N$4=$F7129)),1,0))</f>
        <v>1</v>
      </c>
    </row>
    <row r="7130" spans="1:10" x14ac:dyDescent="0.25">
      <c r="A7130" t="str">
        <f>IF(Tienda_3!$A2330="","","Tienda 3")</f>
        <v>Tienda 3</v>
      </c>
      <c r="B7130" t="str">
        <f>IF($A7130="","",Tienda_3!B2330)</f>
        <v>Electrónicos</v>
      </c>
      <c r="C7130" t="str">
        <f>IF($A7130="","",Tienda_3!G2330)</f>
        <v>Medellín</v>
      </c>
      <c r="D7130" t="str">
        <f>IF($A7130="","",Tienda_3!F2330)</f>
        <v>Felipe Santos</v>
      </c>
      <c r="E7130" t="str">
        <f>IF($A7130="","",Tienda_3!I2330)</f>
        <v>Nequi</v>
      </c>
      <c r="F7130">
        <f>IF($A7130="","",VALUE(RIGHT(Tienda_3!E2330,4)))</f>
        <v>2022</v>
      </c>
      <c r="G7130">
        <f>IF($A7130="","",Tienda_3!C2330)</f>
        <v>338600</v>
      </c>
      <c r="H7130">
        <f>IF($A7130="","",Tienda_3!D2330)</f>
        <v>18200</v>
      </c>
      <c r="I7130">
        <f>IF($A7130="","",Tienda_3!H2330)</f>
        <v>5</v>
      </c>
      <c r="J7130">
        <f>IF($A7130="",0,IF(AND(OR('Cuadro-de-mando'!$B$4="(Todas)",'Cuadro-de-mando'!$B$4=$A7130),OR('Cuadro-de-mando'!$E$4="(Todas)",'Cuadro-de-mando'!$E$4=$B7130),OR('Cuadro-de-mando'!$H$4="(Todas)",'Cuadro-de-mando'!$H$4=$C7130),OR('Cuadro-de-mando'!$K$4="(Todas)",'Cuadro-de-mando'!$K$4=$E7130),OR('Cuadro-de-mando'!$N$4="(Todos)",'Cuadro-de-mando'!$N$4=$F7130)),1,0))</f>
        <v>1</v>
      </c>
    </row>
    <row r="7131" spans="1:10" x14ac:dyDescent="0.25">
      <c r="A7131" t="str">
        <f>IF(Tienda_3!$A2331="","","Tienda 3")</f>
        <v>Tienda 3</v>
      </c>
      <c r="B7131" t="str">
        <f>IF($A7131="","",Tienda_3!B2331)</f>
        <v>Electrodomésticos</v>
      </c>
      <c r="C7131" t="str">
        <f>IF($A7131="","",Tienda_3!G2331)</f>
        <v>Bogotá</v>
      </c>
      <c r="D7131" t="str">
        <f>IF($A7131="","",Tienda_3!F2331)</f>
        <v>Felipe Santos</v>
      </c>
      <c r="E7131" t="str">
        <f>IF($A7131="","",Tienda_3!I2331)</f>
        <v>Tarjeta de crédito</v>
      </c>
      <c r="F7131">
        <f>IF($A7131="","",VALUE(RIGHT(Tienda_3!E2331,4)))</f>
        <v>2022</v>
      </c>
      <c r="G7131">
        <f>IF($A7131="","",Tienda_3!C2331)</f>
        <v>1402600</v>
      </c>
      <c r="H7131">
        <f>IF($A7131="","",Tienda_3!D2331)</f>
        <v>74900</v>
      </c>
      <c r="I7131">
        <f>IF($A7131="","",Tienda_3!H2331)</f>
        <v>5</v>
      </c>
      <c r="J7131">
        <f>IF($A7131="",0,IF(AND(OR('Cuadro-de-mando'!$B$4="(Todas)",'Cuadro-de-mando'!$B$4=$A7131),OR('Cuadro-de-mando'!$E$4="(Todas)",'Cuadro-de-mando'!$E$4=$B7131),OR('Cuadro-de-mando'!$H$4="(Todas)",'Cuadro-de-mando'!$H$4=$C7131),OR('Cuadro-de-mando'!$K$4="(Todas)",'Cuadro-de-mando'!$K$4=$E7131),OR('Cuadro-de-mando'!$N$4="(Todos)",'Cuadro-de-mando'!$N$4=$F7131)),1,0))</f>
        <v>1</v>
      </c>
    </row>
    <row r="7132" spans="1:10" x14ac:dyDescent="0.25">
      <c r="A7132" t="str">
        <f>IF(Tienda_3!$A2332="","","Tienda 3")</f>
        <v>Tienda 3</v>
      </c>
      <c r="B7132" t="str">
        <f>IF($A7132="","",Tienda_3!B2332)</f>
        <v>Muebles</v>
      </c>
      <c r="C7132" t="str">
        <f>IF($A7132="","",Tienda_3!G2332)</f>
        <v>Bogotá</v>
      </c>
      <c r="D7132" t="str">
        <f>IF($A7132="","",Tienda_3!F2332)</f>
        <v>Maria Alfonso</v>
      </c>
      <c r="E7132" t="str">
        <f>IF($A7132="","",Tienda_3!I2332)</f>
        <v>Nequi</v>
      </c>
      <c r="F7132">
        <f>IF($A7132="","",VALUE(RIGHT(Tienda_3!E2332,4)))</f>
        <v>2022</v>
      </c>
      <c r="G7132">
        <f>IF($A7132="","",Tienda_3!C2332)</f>
        <v>478700</v>
      </c>
      <c r="H7132">
        <f>IF($A7132="","",Tienda_3!D2332)</f>
        <v>23700</v>
      </c>
      <c r="I7132">
        <f>IF($A7132="","",Tienda_3!H2332)</f>
        <v>3</v>
      </c>
      <c r="J7132">
        <f>IF($A7132="",0,IF(AND(OR('Cuadro-de-mando'!$B$4="(Todas)",'Cuadro-de-mando'!$B$4=$A7132),OR('Cuadro-de-mando'!$E$4="(Todas)",'Cuadro-de-mando'!$E$4=$B7132),OR('Cuadro-de-mando'!$H$4="(Todas)",'Cuadro-de-mando'!$H$4=$C7132),OR('Cuadro-de-mando'!$K$4="(Todas)",'Cuadro-de-mando'!$K$4=$E7132),OR('Cuadro-de-mando'!$N$4="(Todos)",'Cuadro-de-mando'!$N$4=$F7132)),1,0))</f>
        <v>1</v>
      </c>
    </row>
    <row r="7133" spans="1:10" x14ac:dyDescent="0.25">
      <c r="A7133" t="str">
        <f>IF(Tienda_3!$A2333="","","Tienda 3")</f>
        <v>Tienda 3</v>
      </c>
      <c r="B7133" t="str">
        <f>IF($A7133="","",Tienda_3!B2333)</f>
        <v>Electrónicos</v>
      </c>
      <c r="C7133" t="str">
        <f>IF($A7133="","",Tienda_3!G2333)</f>
        <v>Medellín</v>
      </c>
      <c r="D7133" t="str">
        <f>IF($A7133="","",Tienda_3!F2333)</f>
        <v>Santiago Silva</v>
      </c>
      <c r="E7133" t="str">
        <f>IF($A7133="","",Tienda_3!I2333)</f>
        <v>Nequi</v>
      </c>
      <c r="F7133">
        <f>IF($A7133="","",VALUE(RIGHT(Tienda_3!E2333,4)))</f>
        <v>2021</v>
      </c>
      <c r="G7133">
        <f>IF($A7133="","",Tienda_3!C2333)</f>
        <v>139500</v>
      </c>
      <c r="H7133">
        <f>IF($A7133="","",Tienda_3!D2333)</f>
        <v>5600</v>
      </c>
      <c r="I7133">
        <f>IF($A7133="","",Tienda_3!H2333)</f>
        <v>5</v>
      </c>
      <c r="J7133">
        <f>IF($A7133="",0,IF(AND(OR('Cuadro-de-mando'!$B$4="(Todas)",'Cuadro-de-mando'!$B$4=$A7133),OR('Cuadro-de-mando'!$E$4="(Todas)",'Cuadro-de-mando'!$E$4=$B7133),OR('Cuadro-de-mando'!$H$4="(Todas)",'Cuadro-de-mando'!$H$4=$C7133),OR('Cuadro-de-mando'!$K$4="(Todas)",'Cuadro-de-mando'!$K$4=$E7133),OR('Cuadro-de-mando'!$N$4="(Todos)",'Cuadro-de-mando'!$N$4=$F7133)),1,0))</f>
        <v>1</v>
      </c>
    </row>
    <row r="7134" spans="1:10" x14ac:dyDescent="0.25">
      <c r="A7134" t="str">
        <f>IF(Tienda_3!$A2334="","","Tienda 3")</f>
        <v>Tienda 3</v>
      </c>
      <c r="B7134" t="str">
        <f>IF($A7134="","",Tienda_3!B2334)</f>
        <v>Deportes y diversión</v>
      </c>
      <c r="C7134" t="str">
        <f>IF($A7134="","",Tienda_3!G2334)</f>
        <v>Bogotá</v>
      </c>
      <c r="D7134" t="str">
        <f>IF($A7134="","",Tienda_3!F2334)</f>
        <v>Camila Rivera</v>
      </c>
      <c r="E7134" t="str">
        <f>IF($A7134="","",Tienda_3!I2334)</f>
        <v>Tarjeta de crédito</v>
      </c>
      <c r="F7134">
        <f>IF($A7134="","",VALUE(RIGHT(Tienda_3!E2334,4)))</f>
        <v>2021</v>
      </c>
      <c r="G7134">
        <f>IF($A7134="","",Tienda_3!C2334)</f>
        <v>108900</v>
      </c>
      <c r="H7134">
        <f>IF($A7134="","",Tienda_3!D2334)</f>
        <v>8200</v>
      </c>
      <c r="I7134">
        <f>IF($A7134="","",Tienda_3!H2334)</f>
        <v>3</v>
      </c>
      <c r="J7134">
        <f>IF($A7134="",0,IF(AND(OR('Cuadro-de-mando'!$B$4="(Todas)",'Cuadro-de-mando'!$B$4=$A7134),OR('Cuadro-de-mando'!$E$4="(Todas)",'Cuadro-de-mando'!$E$4=$B7134),OR('Cuadro-de-mando'!$H$4="(Todas)",'Cuadro-de-mando'!$H$4=$C7134),OR('Cuadro-de-mando'!$K$4="(Todas)",'Cuadro-de-mando'!$K$4=$E7134),OR('Cuadro-de-mando'!$N$4="(Todos)",'Cuadro-de-mando'!$N$4=$F7134)),1,0))</f>
        <v>1</v>
      </c>
    </row>
    <row r="7135" spans="1:10" x14ac:dyDescent="0.25">
      <c r="A7135" t="str">
        <f>IF(Tienda_3!$A2335="","","Tienda 3")</f>
        <v>Tienda 3</v>
      </c>
      <c r="B7135" t="str">
        <f>IF($A7135="","",Tienda_3!B2335)</f>
        <v>Artículos para el hogar</v>
      </c>
      <c r="C7135" t="str">
        <f>IF($A7135="","",Tienda_3!G2335)</f>
        <v>Bogotá</v>
      </c>
      <c r="D7135" t="str">
        <f>IF($A7135="","",Tienda_3!F2335)</f>
        <v>Ángel Rodriguez</v>
      </c>
      <c r="E7135" t="str">
        <f>IF($A7135="","",Tienda_3!I2335)</f>
        <v>Nequi</v>
      </c>
      <c r="F7135">
        <f>IF($A7135="","",VALUE(RIGHT(Tienda_3!E2335,4)))</f>
        <v>2022</v>
      </c>
      <c r="G7135">
        <f>IF($A7135="","",Tienda_3!C2335)</f>
        <v>95400</v>
      </c>
      <c r="H7135">
        <f>IF($A7135="","",Tienda_3!D2335)</f>
        <v>9800</v>
      </c>
      <c r="I7135">
        <f>IF($A7135="","",Tienda_3!H2335)</f>
        <v>3</v>
      </c>
      <c r="J7135">
        <f>IF($A7135="",0,IF(AND(OR('Cuadro-de-mando'!$B$4="(Todas)",'Cuadro-de-mando'!$B$4=$A7135),OR('Cuadro-de-mando'!$E$4="(Todas)",'Cuadro-de-mando'!$E$4=$B7135),OR('Cuadro-de-mando'!$H$4="(Todas)",'Cuadro-de-mando'!$H$4=$C7135),OR('Cuadro-de-mando'!$K$4="(Todas)",'Cuadro-de-mando'!$K$4=$E7135),OR('Cuadro-de-mando'!$N$4="(Todos)",'Cuadro-de-mando'!$N$4=$F7135)),1,0))</f>
        <v>1</v>
      </c>
    </row>
    <row r="7136" spans="1:10" x14ac:dyDescent="0.25">
      <c r="A7136" t="str">
        <f>IF(Tienda_3!$A2336="","","Tienda 3")</f>
        <v>Tienda 3</v>
      </c>
      <c r="B7136" t="str">
        <f>IF($A7136="","",Tienda_3!B2336)</f>
        <v>Juguetes</v>
      </c>
      <c r="C7136" t="str">
        <f>IF($A7136="","",Tienda_3!G2336)</f>
        <v>Pereira</v>
      </c>
      <c r="D7136" t="str">
        <f>IF($A7136="","",Tienda_3!F2336)</f>
        <v>Ángel Rodriguez</v>
      </c>
      <c r="E7136" t="str">
        <f>IF($A7136="","",Tienda_3!I2336)</f>
        <v>Tarjeta de crédito</v>
      </c>
      <c r="F7136">
        <f>IF($A7136="","",VALUE(RIGHT(Tienda_3!E2336,4)))</f>
        <v>2022</v>
      </c>
      <c r="G7136">
        <f>IF($A7136="","",Tienda_3!C2336)</f>
        <v>165600</v>
      </c>
      <c r="H7136">
        <f>IF($A7136="","",Tienda_3!D2336)</f>
        <v>14700</v>
      </c>
      <c r="I7136">
        <f>IF($A7136="","",Tienda_3!H2336)</f>
        <v>4</v>
      </c>
      <c r="J7136">
        <f>IF($A7136="",0,IF(AND(OR('Cuadro-de-mando'!$B$4="(Todas)",'Cuadro-de-mando'!$B$4=$A7136),OR('Cuadro-de-mando'!$E$4="(Todas)",'Cuadro-de-mando'!$E$4=$B7136),OR('Cuadro-de-mando'!$H$4="(Todas)",'Cuadro-de-mando'!$H$4=$C7136),OR('Cuadro-de-mando'!$K$4="(Todas)",'Cuadro-de-mando'!$K$4=$E7136),OR('Cuadro-de-mando'!$N$4="(Todos)",'Cuadro-de-mando'!$N$4=$F7136)),1,0))</f>
        <v>1</v>
      </c>
    </row>
    <row r="7137" spans="1:10" x14ac:dyDescent="0.25">
      <c r="A7137" t="str">
        <f>IF(Tienda_3!$A2337="","","Tienda 3")</f>
        <v>Tienda 3</v>
      </c>
      <c r="B7137" t="str">
        <f>IF($A7137="","",Tienda_3!B2337)</f>
        <v>Juguetes</v>
      </c>
      <c r="C7137" t="str">
        <f>IF($A7137="","",Tienda_3!G2337)</f>
        <v>Cali</v>
      </c>
      <c r="D7137" t="str">
        <f>IF($A7137="","",Tienda_3!F2337)</f>
        <v>Pedro Gomez</v>
      </c>
      <c r="E7137" t="str">
        <f>IF($A7137="","",Tienda_3!I2337)</f>
        <v>Tarjeta de crédito</v>
      </c>
      <c r="F7137">
        <f>IF($A7137="","",VALUE(RIGHT(Tienda_3!E2337,4)))</f>
        <v>2022</v>
      </c>
      <c r="G7137">
        <f>IF($A7137="","",Tienda_3!C2337)</f>
        <v>14800</v>
      </c>
      <c r="H7137">
        <f>IF($A7137="","",Tienda_3!D2337)</f>
        <v>1200</v>
      </c>
      <c r="I7137">
        <f>IF($A7137="","",Tienda_3!H2337)</f>
        <v>4</v>
      </c>
      <c r="J7137">
        <f>IF($A7137="",0,IF(AND(OR('Cuadro-de-mando'!$B$4="(Todas)",'Cuadro-de-mando'!$B$4=$A7137),OR('Cuadro-de-mando'!$E$4="(Todas)",'Cuadro-de-mando'!$E$4=$B7137),OR('Cuadro-de-mando'!$H$4="(Todas)",'Cuadro-de-mando'!$H$4=$C7137),OR('Cuadro-de-mando'!$K$4="(Todas)",'Cuadro-de-mando'!$K$4=$E7137),OR('Cuadro-de-mando'!$N$4="(Todos)",'Cuadro-de-mando'!$N$4=$F7137)),1,0))</f>
        <v>1</v>
      </c>
    </row>
    <row r="7138" spans="1:10" x14ac:dyDescent="0.25">
      <c r="A7138" t="str">
        <f>IF(Tienda_3!$A2338="","","Tienda 3")</f>
        <v>Tienda 3</v>
      </c>
      <c r="B7138" t="str">
        <f>IF($A7138="","",Tienda_3!B2338)</f>
        <v>Artículos para el hogar</v>
      </c>
      <c r="C7138" t="str">
        <f>IF($A7138="","",Tienda_3!G2338)</f>
        <v>Bogotá</v>
      </c>
      <c r="D7138" t="str">
        <f>IF($A7138="","",Tienda_3!F2338)</f>
        <v>Beatriz Morales</v>
      </c>
      <c r="E7138" t="str">
        <f>IF($A7138="","",Tienda_3!I2338)</f>
        <v>Tarjeta de crédito</v>
      </c>
      <c r="F7138">
        <f>IF($A7138="","",VALUE(RIGHT(Tienda_3!E2338,4)))</f>
        <v>2021</v>
      </c>
      <c r="G7138">
        <f>IF($A7138="","",Tienda_3!C2338)</f>
        <v>44200</v>
      </c>
      <c r="H7138">
        <f>IF($A7138="","",Tienda_3!D2338)</f>
        <v>2600</v>
      </c>
      <c r="I7138">
        <f>IF($A7138="","",Tienda_3!H2338)</f>
        <v>1</v>
      </c>
      <c r="J7138">
        <f>IF($A7138="",0,IF(AND(OR('Cuadro-de-mando'!$B$4="(Todas)",'Cuadro-de-mando'!$B$4=$A7138),OR('Cuadro-de-mando'!$E$4="(Todas)",'Cuadro-de-mando'!$E$4=$B7138),OR('Cuadro-de-mando'!$H$4="(Todas)",'Cuadro-de-mando'!$H$4=$C7138),OR('Cuadro-de-mando'!$K$4="(Todas)",'Cuadro-de-mando'!$K$4=$E7138),OR('Cuadro-de-mando'!$N$4="(Todos)",'Cuadro-de-mando'!$N$4=$F7138)),1,0))</f>
        <v>1</v>
      </c>
    </row>
    <row r="7139" spans="1:10" x14ac:dyDescent="0.25">
      <c r="A7139" t="str">
        <f>IF(Tienda_3!$A2339="","","Tienda 3")</f>
        <v>Tienda 3</v>
      </c>
      <c r="B7139" t="str">
        <f>IF($A7139="","",Tienda_3!B2339)</f>
        <v>Juguetes</v>
      </c>
      <c r="C7139" t="str">
        <f>IF($A7139="","",Tienda_3!G2339)</f>
        <v>Bogotá</v>
      </c>
      <c r="D7139" t="str">
        <f>IF($A7139="","",Tienda_3!F2339)</f>
        <v>Juan Fernandez</v>
      </c>
      <c r="E7139" t="str">
        <f>IF($A7139="","",Tienda_3!I2339)</f>
        <v>Nequi</v>
      </c>
      <c r="F7139">
        <f>IF($A7139="","",VALUE(RIGHT(Tienda_3!E2339,4)))</f>
        <v>2020</v>
      </c>
      <c r="G7139">
        <f>IF($A7139="","",Tienda_3!C2339)</f>
        <v>35000</v>
      </c>
      <c r="H7139">
        <f>IF($A7139="","",Tienda_3!D2339)</f>
        <v>0</v>
      </c>
      <c r="I7139">
        <f>IF($A7139="","",Tienda_3!H2339)</f>
        <v>5</v>
      </c>
      <c r="J7139">
        <f>IF($A7139="",0,IF(AND(OR('Cuadro-de-mando'!$B$4="(Todas)",'Cuadro-de-mando'!$B$4=$A7139),OR('Cuadro-de-mando'!$E$4="(Todas)",'Cuadro-de-mando'!$E$4=$B7139),OR('Cuadro-de-mando'!$H$4="(Todas)",'Cuadro-de-mando'!$H$4=$C7139),OR('Cuadro-de-mando'!$K$4="(Todas)",'Cuadro-de-mando'!$K$4=$E7139),OR('Cuadro-de-mando'!$N$4="(Todos)",'Cuadro-de-mando'!$N$4=$F7139)),1,0))</f>
        <v>1</v>
      </c>
    </row>
    <row r="7140" spans="1:10" x14ac:dyDescent="0.25">
      <c r="A7140" t="str">
        <f>IF(Tienda_3!$A2340="","","Tienda 3")</f>
        <v>Tienda 3</v>
      </c>
      <c r="B7140" t="str">
        <f>IF($A7140="","",Tienda_3!B2340)</f>
        <v>Electrónicos</v>
      </c>
      <c r="C7140" t="str">
        <f>IF($A7140="","",Tienda_3!G2340)</f>
        <v>Riohacha</v>
      </c>
      <c r="D7140" t="str">
        <f>IF($A7140="","",Tienda_3!F2340)</f>
        <v>Izabela de León</v>
      </c>
      <c r="E7140" t="str">
        <f>IF($A7140="","",Tienda_3!I2340)</f>
        <v>Nequi</v>
      </c>
      <c r="F7140">
        <f>IF($A7140="","",VALUE(RIGHT(Tienda_3!E2340,4)))</f>
        <v>2022</v>
      </c>
      <c r="G7140">
        <f>IF($A7140="","",Tienda_3!C2340)</f>
        <v>116200</v>
      </c>
      <c r="H7140">
        <f>IF($A7140="","",Tienda_3!D2340)</f>
        <v>4400</v>
      </c>
      <c r="I7140">
        <f>IF($A7140="","",Tienda_3!H2340)</f>
        <v>1</v>
      </c>
      <c r="J7140">
        <f>IF($A7140="",0,IF(AND(OR('Cuadro-de-mando'!$B$4="(Todas)",'Cuadro-de-mando'!$B$4=$A7140),OR('Cuadro-de-mando'!$E$4="(Todas)",'Cuadro-de-mando'!$E$4=$B7140),OR('Cuadro-de-mando'!$H$4="(Todas)",'Cuadro-de-mando'!$H$4=$C7140),OR('Cuadro-de-mando'!$K$4="(Todas)",'Cuadro-de-mando'!$K$4=$E7140),OR('Cuadro-de-mando'!$N$4="(Todos)",'Cuadro-de-mando'!$N$4=$F7140)),1,0))</f>
        <v>1</v>
      </c>
    </row>
    <row r="7141" spans="1:10" x14ac:dyDescent="0.25">
      <c r="A7141" t="str">
        <f>IF(Tienda_3!$A2341="","","Tienda 3")</f>
        <v>Tienda 3</v>
      </c>
      <c r="B7141" t="str">
        <f>IF($A7141="","",Tienda_3!B2341)</f>
        <v>Instrumentos musicales</v>
      </c>
      <c r="C7141" t="str">
        <f>IF($A7141="","",Tienda_3!G2341)</f>
        <v>Soacha</v>
      </c>
      <c r="D7141" t="str">
        <f>IF($A7141="","",Tienda_3!F2341)</f>
        <v>Juan Fernandez</v>
      </c>
      <c r="E7141" t="str">
        <f>IF($A7141="","",Tienda_3!I2341)</f>
        <v>Tarjeta de crédito</v>
      </c>
      <c r="F7141">
        <f>IF($A7141="","",VALUE(RIGHT(Tienda_3!E2341,4)))</f>
        <v>2020</v>
      </c>
      <c r="G7141">
        <f>IF($A7141="","",Tienda_3!C2341)</f>
        <v>625100</v>
      </c>
      <c r="H7141">
        <f>IF($A7141="","",Tienda_3!D2341)</f>
        <v>31500</v>
      </c>
      <c r="I7141">
        <f>IF($A7141="","",Tienda_3!H2341)</f>
        <v>5</v>
      </c>
      <c r="J7141">
        <f>IF($A7141="",0,IF(AND(OR('Cuadro-de-mando'!$B$4="(Todas)",'Cuadro-de-mando'!$B$4=$A7141),OR('Cuadro-de-mando'!$E$4="(Todas)",'Cuadro-de-mando'!$E$4=$B7141),OR('Cuadro-de-mando'!$H$4="(Todas)",'Cuadro-de-mando'!$H$4=$C7141),OR('Cuadro-de-mando'!$K$4="(Todas)",'Cuadro-de-mando'!$K$4=$E7141),OR('Cuadro-de-mando'!$N$4="(Todos)",'Cuadro-de-mando'!$N$4=$F7141)),1,0))</f>
        <v>1</v>
      </c>
    </row>
    <row r="7142" spans="1:10" x14ac:dyDescent="0.25">
      <c r="A7142" t="str">
        <f>IF(Tienda_3!$A2342="","","Tienda 3")</f>
        <v>Tienda 3</v>
      </c>
      <c r="B7142" t="str">
        <f>IF($A7142="","",Tienda_3!B2342)</f>
        <v>Muebles</v>
      </c>
      <c r="C7142" t="str">
        <f>IF($A7142="","",Tienda_3!G2342)</f>
        <v>Bogotá</v>
      </c>
      <c r="D7142" t="str">
        <f>IF($A7142="","",Tienda_3!F2342)</f>
        <v>Santiago Silva</v>
      </c>
      <c r="E7142" t="str">
        <f>IF($A7142="","",Tienda_3!I2342)</f>
        <v>Nequi</v>
      </c>
      <c r="F7142">
        <f>IF($A7142="","",VALUE(RIGHT(Tienda_3!E2342,4)))</f>
        <v>2021</v>
      </c>
      <c r="G7142">
        <f>IF($A7142="","",Tienda_3!C2342)</f>
        <v>387900</v>
      </c>
      <c r="H7142">
        <f>IF($A7142="","",Tienda_3!D2342)</f>
        <v>25400</v>
      </c>
      <c r="I7142">
        <f>IF($A7142="","",Tienda_3!H2342)</f>
        <v>5</v>
      </c>
      <c r="J7142">
        <f>IF($A7142="",0,IF(AND(OR('Cuadro-de-mando'!$B$4="(Todas)",'Cuadro-de-mando'!$B$4=$A7142),OR('Cuadro-de-mando'!$E$4="(Todas)",'Cuadro-de-mando'!$E$4=$B7142),OR('Cuadro-de-mando'!$H$4="(Todas)",'Cuadro-de-mando'!$H$4=$C7142),OR('Cuadro-de-mando'!$K$4="(Todas)",'Cuadro-de-mando'!$K$4=$E7142),OR('Cuadro-de-mando'!$N$4="(Todos)",'Cuadro-de-mando'!$N$4=$F7142)),1,0))</f>
        <v>1</v>
      </c>
    </row>
    <row r="7143" spans="1:10" x14ac:dyDescent="0.25">
      <c r="A7143" t="str">
        <f>IF(Tienda_3!$A2343="","","Tienda 3")</f>
        <v>Tienda 3</v>
      </c>
      <c r="B7143" t="str">
        <f>IF($A7143="","",Tienda_3!B2343)</f>
        <v>Deportes y diversión</v>
      </c>
      <c r="C7143" t="str">
        <f>IF($A7143="","",Tienda_3!G2343)</f>
        <v>Medellín</v>
      </c>
      <c r="D7143" t="str">
        <f>IF($A7143="","",Tienda_3!F2343)</f>
        <v>Mariana Herrera</v>
      </c>
      <c r="E7143" t="str">
        <f>IF($A7143="","",Tienda_3!I2343)</f>
        <v>Tarjeta de crédito</v>
      </c>
      <c r="F7143">
        <f>IF($A7143="","",VALUE(RIGHT(Tienda_3!E2343,4)))</f>
        <v>2023</v>
      </c>
      <c r="G7143">
        <f>IF($A7143="","",Tienda_3!C2343)</f>
        <v>13600</v>
      </c>
      <c r="H7143">
        <f>IF($A7143="","",Tienda_3!D2343)</f>
        <v>0</v>
      </c>
      <c r="I7143">
        <f>IF($A7143="","",Tienda_3!H2343)</f>
        <v>5</v>
      </c>
      <c r="J7143">
        <f>IF($A7143="",0,IF(AND(OR('Cuadro-de-mando'!$B$4="(Todas)",'Cuadro-de-mando'!$B$4=$A7143),OR('Cuadro-de-mando'!$E$4="(Todas)",'Cuadro-de-mando'!$E$4=$B7143),OR('Cuadro-de-mando'!$H$4="(Todas)",'Cuadro-de-mando'!$H$4=$C7143),OR('Cuadro-de-mando'!$K$4="(Todas)",'Cuadro-de-mando'!$K$4=$E7143),OR('Cuadro-de-mando'!$N$4="(Todos)",'Cuadro-de-mando'!$N$4=$F7143)),1,0))</f>
        <v>1</v>
      </c>
    </row>
    <row r="7144" spans="1:10" x14ac:dyDescent="0.25">
      <c r="A7144" t="str">
        <f>IF(Tienda_3!$A2344="","","Tienda 3")</f>
        <v>Tienda 3</v>
      </c>
      <c r="B7144" t="str">
        <f>IF($A7144="","",Tienda_3!B2344)</f>
        <v>Electrodomésticos</v>
      </c>
      <c r="C7144" t="str">
        <f>IF($A7144="","",Tienda_3!G2344)</f>
        <v>Bogotá</v>
      </c>
      <c r="D7144" t="str">
        <f>IF($A7144="","",Tienda_3!F2344)</f>
        <v>Lucas Olivera</v>
      </c>
      <c r="E7144" t="str">
        <f>IF($A7144="","",Tienda_3!I2344)</f>
        <v>Tarjeta de crédito</v>
      </c>
      <c r="F7144">
        <f>IF($A7144="","",VALUE(RIGHT(Tienda_3!E2344,4)))</f>
        <v>2020</v>
      </c>
      <c r="G7144">
        <f>IF($A7144="","",Tienda_3!C2344)</f>
        <v>337400</v>
      </c>
      <c r="H7144">
        <f>IF($A7144="","",Tienda_3!D2344)</f>
        <v>18200</v>
      </c>
      <c r="I7144">
        <f>IF($A7144="","",Tienda_3!H2344)</f>
        <v>4</v>
      </c>
      <c r="J7144">
        <f>IF($A7144="",0,IF(AND(OR('Cuadro-de-mando'!$B$4="(Todas)",'Cuadro-de-mando'!$B$4=$A7144),OR('Cuadro-de-mando'!$E$4="(Todas)",'Cuadro-de-mando'!$E$4=$B7144),OR('Cuadro-de-mando'!$H$4="(Todas)",'Cuadro-de-mando'!$H$4=$C7144),OR('Cuadro-de-mando'!$K$4="(Todas)",'Cuadro-de-mando'!$K$4=$E7144),OR('Cuadro-de-mando'!$N$4="(Todos)",'Cuadro-de-mando'!$N$4=$F7144)),1,0))</f>
        <v>1</v>
      </c>
    </row>
    <row r="7145" spans="1:10" x14ac:dyDescent="0.25">
      <c r="A7145" t="str">
        <f>IF(Tienda_3!$A2345="","","Tienda 3")</f>
        <v>Tienda 3</v>
      </c>
      <c r="B7145" t="str">
        <f>IF($A7145="","",Tienda_3!B2345)</f>
        <v>Muebles</v>
      </c>
      <c r="C7145" t="str">
        <f>IF($A7145="","",Tienda_3!G2345)</f>
        <v>Medellín</v>
      </c>
      <c r="D7145" t="str">
        <f>IF($A7145="","",Tienda_3!F2345)</f>
        <v>Rafael Acosta</v>
      </c>
      <c r="E7145" t="str">
        <f>IF($A7145="","",Tienda_3!I2345)</f>
        <v>Tarjeta de crédito</v>
      </c>
      <c r="F7145">
        <f>IF($A7145="","",VALUE(RIGHT(Tienda_3!E2345,4)))</f>
        <v>2022</v>
      </c>
      <c r="G7145">
        <f>IF($A7145="","",Tienda_3!C2345)</f>
        <v>645300</v>
      </c>
      <c r="H7145">
        <f>IF($A7145="","",Tienda_3!D2345)</f>
        <v>32500</v>
      </c>
      <c r="I7145">
        <f>IF($A7145="","",Tienda_3!H2345)</f>
        <v>5</v>
      </c>
      <c r="J7145">
        <f>IF($A7145="",0,IF(AND(OR('Cuadro-de-mando'!$B$4="(Todas)",'Cuadro-de-mando'!$B$4=$A7145),OR('Cuadro-de-mando'!$E$4="(Todas)",'Cuadro-de-mando'!$E$4=$B7145),OR('Cuadro-de-mando'!$H$4="(Todas)",'Cuadro-de-mando'!$H$4=$C7145),OR('Cuadro-de-mando'!$K$4="(Todas)",'Cuadro-de-mando'!$K$4=$E7145),OR('Cuadro-de-mando'!$N$4="(Todos)",'Cuadro-de-mando'!$N$4=$F7145)),1,0))</f>
        <v>1</v>
      </c>
    </row>
    <row r="7146" spans="1:10" x14ac:dyDescent="0.25">
      <c r="A7146" t="str">
        <f>IF(Tienda_3!$A2346="","","Tienda 3")</f>
        <v>Tienda 3</v>
      </c>
      <c r="B7146" t="str">
        <f>IF($A7146="","",Tienda_3!B2346)</f>
        <v>Juguetes</v>
      </c>
      <c r="C7146" t="str">
        <f>IF($A7146="","",Tienda_3!G2346)</f>
        <v>Medellín</v>
      </c>
      <c r="D7146" t="str">
        <f>IF($A7146="","",Tienda_3!F2346)</f>
        <v>Lucas Olivera</v>
      </c>
      <c r="E7146" t="str">
        <f>IF($A7146="","",Tienda_3!I2346)</f>
        <v>Tarjeta de crédito</v>
      </c>
      <c r="F7146">
        <f>IF($A7146="","",VALUE(RIGHT(Tienda_3!E2346,4)))</f>
        <v>2021</v>
      </c>
      <c r="G7146">
        <f>IF($A7146="","",Tienda_3!C2346)</f>
        <v>35600</v>
      </c>
      <c r="H7146">
        <f>IF($A7146="","",Tienda_3!D2346)</f>
        <v>6700</v>
      </c>
      <c r="I7146">
        <f>IF($A7146="","",Tienda_3!H2346)</f>
        <v>5</v>
      </c>
      <c r="J7146">
        <f>IF($A7146="",0,IF(AND(OR('Cuadro-de-mando'!$B$4="(Todas)",'Cuadro-de-mando'!$B$4=$A7146),OR('Cuadro-de-mando'!$E$4="(Todas)",'Cuadro-de-mando'!$E$4=$B7146),OR('Cuadro-de-mando'!$H$4="(Todas)",'Cuadro-de-mando'!$H$4=$C7146),OR('Cuadro-de-mando'!$K$4="(Todas)",'Cuadro-de-mando'!$K$4=$E7146),OR('Cuadro-de-mando'!$N$4="(Todos)",'Cuadro-de-mando'!$N$4=$F7146)),1,0))</f>
        <v>1</v>
      </c>
    </row>
    <row r="7147" spans="1:10" x14ac:dyDescent="0.25">
      <c r="A7147" t="str">
        <f>IF(Tienda_3!$A2347="","","Tienda 3")</f>
        <v>Tienda 3</v>
      </c>
      <c r="B7147" t="str">
        <f>IF($A7147="","",Tienda_3!B2347)</f>
        <v>Artículos para el hogar</v>
      </c>
      <c r="C7147" t="str">
        <f>IF($A7147="","",Tienda_3!G2347)</f>
        <v>Cali</v>
      </c>
      <c r="D7147" t="str">
        <f>IF($A7147="","",Tienda_3!F2347)</f>
        <v>Izabela de León</v>
      </c>
      <c r="E7147" t="str">
        <f>IF($A7147="","",Tienda_3!I2347)</f>
        <v>Tarjeta de crédito</v>
      </c>
      <c r="F7147">
        <f>IF($A7147="","",VALUE(RIGHT(Tienda_3!E2347,4)))</f>
        <v>2020</v>
      </c>
      <c r="G7147">
        <f>IF($A7147="","",Tienda_3!C2347)</f>
        <v>63700</v>
      </c>
      <c r="H7147">
        <f>IF($A7147="","",Tienda_3!D2347)</f>
        <v>3800</v>
      </c>
      <c r="I7147">
        <f>IF($A7147="","",Tienda_3!H2347)</f>
        <v>5</v>
      </c>
      <c r="J7147">
        <f>IF($A7147="",0,IF(AND(OR('Cuadro-de-mando'!$B$4="(Todas)",'Cuadro-de-mando'!$B$4=$A7147),OR('Cuadro-de-mando'!$E$4="(Todas)",'Cuadro-de-mando'!$E$4=$B7147),OR('Cuadro-de-mando'!$H$4="(Todas)",'Cuadro-de-mando'!$H$4=$C7147),OR('Cuadro-de-mando'!$K$4="(Todas)",'Cuadro-de-mando'!$K$4=$E7147),OR('Cuadro-de-mando'!$N$4="(Todos)",'Cuadro-de-mando'!$N$4=$F7147)),1,0))</f>
        <v>1</v>
      </c>
    </row>
    <row r="7148" spans="1:10" x14ac:dyDescent="0.25">
      <c r="A7148" t="str">
        <f>IF(Tienda_3!$A2348="","","Tienda 3")</f>
        <v>Tienda 3</v>
      </c>
      <c r="B7148" t="str">
        <f>IF($A7148="","",Tienda_3!B2348)</f>
        <v>Muebles</v>
      </c>
      <c r="C7148" t="str">
        <f>IF($A7148="","",Tienda_3!G2348)</f>
        <v>Bogotá</v>
      </c>
      <c r="D7148" t="str">
        <f>IF($A7148="","",Tienda_3!F2348)</f>
        <v>Juan Fernandez</v>
      </c>
      <c r="E7148" t="str">
        <f>IF($A7148="","",Tienda_3!I2348)</f>
        <v>Tarjeta de crédito</v>
      </c>
      <c r="F7148">
        <f>IF($A7148="","",VALUE(RIGHT(Tienda_3!E2348,4)))</f>
        <v>2020</v>
      </c>
      <c r="G7148">
        <f>IF($A7148="","",Tienda_3!C2348)</f>
        <v>128000</v>
      </c>
      <c r="H7148">
        <f>IF($A7148="","",Tienda_3!D2348)</f>
        <v>7000</v>
      </c>
      <c r="I7148">
        <f>IF($A7148="","",Tienda_3!H2348)</f>
        <v>1</v>
      </c>
      <c r="J7148">
        <f>IF($A7148="",0,IF(AND(OR('Cuadro-de-mando'!$B$4="(Todas)",'Cuadro-de-mando'!$B$4=$A7148),OR('Cuadro-de-mando'!$E$4="(Todas)",'Cuadro-de-mando'!$E$4=$B7148),OR('Cuadro-de-mando'!$H$4="(Todas)",'Cuadro-de-mando'!$H$4=$C7148),OR('Cuadro-de-mando'!$K$4="(Todas)",'Cuadro-de-mando'!$K$4=$E7148),OR('Cuadro-de-mando'!$N$4="(Todos)",'Cuadro-de-mando'!$N$4=$F7148)),1,0))</f>
        <v>1</v>
      </c>
    </row>
    <row r="7149" spans="1:10" x14ac:dyDescent="0.25">
      <c r="A7149" t="str">
        <f>IF(Tienda_3!$A2349="","","Tienda 3")</f>
        <v>Tienda 3</v>
      </c>
      <c r="B7149" t="str">
        <f>IF($A7149="","",Tienda_3!B2349)</f>
        <v>Electrónicos</v>
      </c>
      <c r="C7149" t="str">
        <f>IF($A7149="","",Tienda_3!G2349)</f>
        <v>Bogotá</v>
      </c>
      <c r="D7149" t="str">
        <f>IF($A7149="","",Tienda_3!F2349)</f>
        <v>Lucas Olivera</v>
      </c>
      <c r="E7149" t="str">
        <f>IF($A7149="","",Tienda_3!I2349)</f>
        <v>Nequi</v>
      </c>
      <c r="F7149">
        <f>IF($A7149="","",VALUE(RIGHT(Tienda_3!E2349,4)))</f>
        <v>2022</v>
      </c>
      <c r="G7149">
        <f>IF($A7149="","",Tienda_3!C2349)</f>
        <v>111300</v>
      </c>
      <c r="H7149">
        <f>IF($A7149="","",Tienda_3!D2349)</f>
        <v>7200</v>
      </c>
      <c r="I7149">
        <f>IF($A7149="","",Tienda_3!H2349)</f>
        <v>5</v>
      </c>
      <c r="J7149">
        <f>IF($A7149="",0,IF(AND(OR('Cuadro-de-mando'!$B$4="(Todas)",'Cuadro-de-mando'!$B$4=$A7149),OR('Cuadro-de-mando'!$E$4="(Todas)",'Cuadro-de-mando'!$E$4=$B7149),OR('Cuadro-de-mando'!$H$4="(Todas)",'Cuadro-de-mando'!$H$4=$C7149),OR('Cuadro-de-mando'!$K$4="(Todas)",'Cuadro-de-mando'!$K$4=$E7149),OR('Cuadro-de-mando'!$N$4="(Todos)",'Cuadro-de-mando'!$N$4=$F7149)),1,0))</f>
        <v>1</v>
      </c>
    </row>
    <row r="7150" spans="1:10" x14ac:dyDescent="0.25">
      <c r="A7150" t="str">
        <f>IF(Tienda_3!$A2350="","","Tienda 3")</f>
        <v>Tienda 3</v>
      </c>
      <c r="B7150" t="str">
        <f>IF($A7150="","",Tienda_3!B2350)</f>
        <v>Electrodomésticos</v>
      </c>
      <c r="C7150" t="str">
        <f>IF($A7150="","",Tienda_3!G2350)</f>
        <v>Bogotá</v>
      </c>
      <c r="D7150" t="str">
        <f>IF($A7150="","",Tienda_3!F2350)</f>
        <v>Juan Fernandez</v>
      </c>
      <c r="E7150" t="str">
        <f>IF($A7150="","",Tienda_3!I2350)</f>
        <v>Tarjeta de crédito</v>
      </c>
      <c r="F7150">
        <f>IF($A7150="","",VALUE(RIGHT(Tienda_3!E2350,4)))</f>
        <v>2020</v>
      </c>
      <c r="G7150">
        <f>IF($A7150="","",Tienda_3!C2350)</f>
        <v>1650200</v>
      </c>
      <c r="H7150">
        <f>IF($A7150="","",Tienda_3!D2350)</f>
        <v>86100</v>
      </c>
      <c r="I7150">
        <f>IF($A7150="","",Tienda_3!H2350)</f>
        <v>4</v>
      </c>
      <c r="J7150">
        <f>IF($A7150="",0,IF(AND(OR('Cuadro-de-mando'!$B$4="(Todas)",'Cuadro-de-mando'!$B$4=$A7150),OR('Cuadro-de-mando'!$E$4="(Todas)",'Cuadro-de-mando'!$E$4=$B7150),OR('Cuadro-de-mando'!$H$4="(Todas)",'Cuadro-de-mando'!$H$4=$C7150),OR('Cuadro-de-mando'!$K$4="(Todas)",'Cuadro-de-mando'!$K$4=$E7150),OR('Cuadro-de-mando'!$N$4="(Todos)",'Cuadro-de-mando'!$N$4=$F7150)),1,0))</f>
        <v>1</v>
      </c>
    </row>
    <row r="7151" spans="1:10" x14ac:dyDescent="0.25">
      <c r="A7151" t="str">
        <f>IF(Tienda_3!$A2351="","","Tienda 3")</f>
        <v>Tienda 3</v>
      </c>
      <c r="B7151" t="str">
        <f>IF($A7151="","",Tienda_3!B2351)</f>
        <v>Artículos para el hogar</v>
      </c>
      <c r="C7151" t="str">
        <f>IF($A7151="","",Tienda_3!G2351)</f>
        <v>Cúcuta</v>
      </c>
      <c r="D7151" t="str">
        <f>IF($A7151="","",Tienda_3!F2351)</f>
        <v>Ángel Rodriguez</v>
      </c>
      <c r="E7151" t="str">
        <f>IF($A7151="","",Tienda_3!I2351)</f>
        <v>Tarjeta de crédito</v>
      </c>
      <c r="F7151">
        <f>IF($A7151="","",VALUE(RIGHT(Tienda_3!E2351,4)))</f>
        <v>2021</v>
      </c>
      <c r="G7151">
        <f>IF($A7151="","",Tienda_3!C2351)</f>
        <v>191900</v>
      </c>
      <c r="H7151">
        <f>IF($A7151="","",Tienda_3!D2351)</f>
        <v>8400</v>
      </c>
      <c r="I7151">
        <f>IF($A7151="","",Tienda_3!H2351)</f>
        <v>5</v>
      </c>
      <c r="J7151">
        <f>IF($A7151="",0,IF(AND(OR('Cuadro-de-mando'!$B$4="(Todas)",'Cuadro-de-mando'!$B$4=$A7151),OR('Cuadro-de-mando'!$E$4="(Todas)",'Cuadro-de-mando'!$E$4=$B7151),OR('Cuadro-de-mando'!$H$4="(Todas)",'Cuadro-de-mando'!$H$4=$C7151),OR('Cuadro-de-mando'!$K$4="(Todas)",'Cuadro-de-mando'!$K$4=$E7151),OR('Cuadro-de-mando'!$N$4="(Todos)",'Cuadro-de-mando'!$N$4=$F7151)),1,0))</f>
        <v>1</v>
      </c>
    </row>
    <row r="7152" spans="1:10" x14ac:dyDescent="0.25">
      <c r="A7152" t="str">
        <f>IF(Tienda_3!$A2352="","","Tienda 3")</f>
        <v>Tienda 3</v>
      </c>
      <c r="B7152" t="str">
        <f>IF($A7152="","",Tienda_3!B2352)</f>
        <v>Electrónicos</v>
      </c>
      <c r="C7152" t="str">
        <f>IF($A7152="","",Tienda_3!G2352)</f>
        <v>Bucaramanga</v>
      </c>
      <c r="D7152" t="str">
        <f>IF($A7152="","",Tienda_3!F2352)</f>
        <v>Pedro Gomez</v>
      </c>
      <c r="E7152" t="str">
        <f>IF($A7152="","",Tienda_3!I2352)</f>
        <v>Tarjeta de crédito</v>
      </c>
      <c r="F7152">
        <f>IF($A7152="","",VALUE(RIGHT(Tienda_3!E2352,4)))</f>
        <v>2020</v>
      </c>
      <c r="G7152">
        <f>IF($A7152="","",Tienda_3!C2352)</f>
        <v>1533900</v>
      </c>
      <c r="H7152">
        <f>IF($A7152="","",Tienda_3!D2352)</f>
        <v>84000</v>
      </c>
      <c r="I7152">
        <f>IF($A7152="","",Tienda_3!H2352)</f>
        <v>5</v>
      </c>
      <c r="J7152">
        <f>IF($A7152="",0,IF(AND(OR('Cuadro-de-mando'!$B$4="(Todas)",'Cuadro-de-mando'!$B$4=$A7152),OR('Cuadro-de-mando'!$E$4="(Todas)",'Cuadro-de-mando'!$E$4=$B7152),OR('Cuadro-de-mando'!$H$4="(Todas)",'Cuadro-de-mando'!$H$4=$C7152),OR('Cuadro-de-mando'!$K$4="(Todas)",'Cuadro-de-mando'!$K$4=$E7152),OR('Cuadro-de-mando'!$N$4="(Todos)",'Cuadro-de-mando'!$N$4=$F7152)),1,0))</f>
        <v>1</v>
      </c>
    </row>
    <row r="7153" spans="1:10" x14ac:dyDescent="0.25">
      <c r="A7153" t="str">
        <f>IF(Tienda_3!$A2353="","","Tienda 3")</f>
        <v>Tienda 3</v>
      </c>
      <c r="B7153" t="str">
        <f>IF($A7153="","",Tienda_3!B2353)</f>
        <v>Artículos para el hogar</v>
      </c>
      <c r="C7153" t="str">
        <f>IF($A7153="","",Tienda_3!G2353)</f>
        <v>Cúcuta</v>
      </c>
      <c r="D7153" t="str">
        <f>IF($A7153="","",Tienda_3!F2353)</f>
        <v>Rafael Acosta</v>
      </c>
      <c r="E7153" t="str">
        <f>IF($A7153="","",Tienda_3!I2353)</f>
        <v>Nequi</v>
      </c>
      <c r="F7153">
        <f>IF($A7153="","",VALUE(RIGHT(Tienda_3!E2353,4)))</f>
        <v>2020</v>
      </c>
      <c r="G7153">
        <f>IF($A7153="","",Tienda_3!C2353)</f>
        <v>41400</v>
      </c>
      <c r="H7153">
        <f>IF($A7153="","",Tienda_3!D2353)</f>
        <v>0</v>
      </c>
      <c r="I7153">
        <f>IF($A7153="","",Tienda_3!H2353)</f>
        <v>4</v>
      </c>
      <c r="J7153">
        <f>IF($A7153="",0,IF(AND(OR('Cuadro-de-mando'!$B$4="(Todas)",'Cuadro-de-mando'!$B$4=$A7153),OR('Cuadro-de-mando'!$E$4="(Todas)",'Cuadro-de-mando'!$E$4=$B7153),OR('Cuadro-de-mando'!$H$4="(Todas)",'Cuadro-de-mando'!$H$4=$C7153),OR('Cuadro-de-mando'!$K$4="(Todas)",'Cuadro-de-mando'!$K$4=$E7153),OR('Cuadro-de-mando'!$N$4="(Todos)",'Cuadro-de-mando'!$N$4=$F7153)),1,0))</f>
        <v>1</v>
      </c>
    </row>
    <row r="7154" spans="1:10" x14ac:dyDescent="0.25">
      <c r="A7154" t="str">
        <f>IF(Tienda_3!$A2354="","","Tienda 3")</f>
        <v>Tienda 3</v>
      </c>
      <c r="B7154" t="str">
        <f>IF($A7154="","",Tienda_3!B2354)</f>
        <v>Electrónicos</v>
      </c>
      <c r="C7154" t="str">
        <f>IF($A7154="","",Tienda_3!G2354)</f>
        <v>Neiva</v>
      </c>
      <c r="D7154" t="str">
        <f>IF($A7154="","",Tienda_3!F2354)</f>
        <v>Beatriz Morales</v>
      </c>
      <c r="E7154" t="str">
        <f>IF($A7154="","",Tienda_3!I2354)</f>
        <v>Nequi</v>
      </c>
      <c r="F7154">
        <f>IF($A7154="","",VALUE(RIGHT(Tienda_3!E2354,4)))</f>
        <v>2021</v>
      </c>
      <c r="G7154">
        <f>IF($A7154="","",Tienda_3!C2354)</f>
        <v>196900</v>
      </c>
      <c r="H7154">
        <f>IF($A7154="","",Tienda_3!D2354)</f>
        <v>8700</v>
      </c>
      <c r="I7154">
        <f>IF($A7154="","",Tienda_3!H2354)</f>
        <v>5</v>
      </c>
      <c r="J7154">
        <f>IF($A7154="",0,IF(AND(OR('Cuadro-de-mando'!$B$4="(Todas)",'Cuadro-de-mando'!$B$4=$A7154),OR('Cuadro-de-mando'!$E$4="(Todas)",'Cuadro-de-mando'!$E$4=$B7154),OR('Cuadro-de-mando'!$H$4="(Todas)",'Cuadro-de-mando'!$H$4=$C7154),OR('Cuadro-de-mando'!$K$4="(Todas)",'Cuadro-de-mando'!$K$4=$E7154),OR('Cuadro-de-mando'!$N$4="(Todos)",'Cuadro-de-mando'!$N$4=$F7154)),1,0))</f>
        <v>1</v>
      </c>
    </row>
    <row r="7155" spans="1:10" x14ac:dyDescent="0.25">
      <c r="A7155" t="str">
        <f>IF(Tienda_3!$A2355="","","Tienda 3")</f>
        <v>Tienda 3</v>
      </c>
      <c r="B7155" t="str">
        <f>IF($A7155="","",Tienda_3!B2355)</f>
        <v>Electrónicos</v>
      </c>
      <c r="C7155" t="str">
        <f>IF($A7155="","",Tienda_3!G2355)</f>
        <v>Pereira</v>
      </c>
      <c r="D7155" t="str">
        <f>IF($A7155="","",Tienda_3!F2355)</f>
        <v>Juliana Costa</v>
      </c>
      <c r="E7155" t="str">
        <f>IF($A7155="","",Tienda_3!I2355)</f>
        <v>Tarjeta de crédito</v>
      </c>
      <c r="F7155">
        <f>IF($A7155="","",VALUE(RIGHT(Tienda_3!E2355,4)))</f>
        <v>2022</v>
      </c>
      <c r="G7155">
        <f>IF($A7155="","",Tienda_3!C2355)</f>
        <v>2578600</v>
      </c>
      <c r="H7155">
        <f>IF($A7155="","",Tienda_3!D2355)</f>
        <v>143400</v>
      </c>
      <c r="I7155">
        <f>IF($A7155="","",Tienda_3!H2355)</f>
        <v>3</v>
      </c>
      <c r="J7155">
        <f>IF($A7155="",0,IF(AND(OR('Cuadro-de-mando'!$B$4="(Todas)",'Cuadro-de-mando'!$B$4=$A7155),OR('Cuadro-de-mando'!$E$4="(Todas)",'Cuadro-de-mando'!$E$4=$B7155),OR('Cuadro-de-mando'!$H$4="(Todas)",'Cuadro-de-mando'!$H$4=$C7155),OR('Cuadro-de-mando'!$K$4="(Todas)",'Cuadro-de-mando'!$K$4=$E7155),OR('Cuadro-de-mando'!$N$4="(Todos)",'Cuadro-de-mando'!$N$4=$F7155)),1,0))</f>
        <v>1</v>
      </c>
    </row>
    <row r="7156" spans="1:10" x14ac:dyDescent="0.25">
      <c r="A7156" t="str">
        <f>IF(Tienda_3!$A2356="","","Tienda 3")</f>
        <v>Tienda 3</v>
      </c>
      <c r="B7156" t="str">
        <f>IF($A7156="","",Tienda_3!B2356)</f>
        <v>Libros</v>
      </c>
      <c r="C7156" t="str">
        <f>IF($A7156="","",Tienda_3!G2356)</f>
        <v>Bogotá</v>
      </c>
      <c r="D7156" t="str">
        <f>IF($A7156="","",Tienda_3!F2356)</f>
        <v>Ángel Rodriguez</v>
      </c>
      <c r="E7156" t="str">
        <f>IF($A7156="","",Tienda_3!I2356)</f>
        <v>Tarjeta de crédito</v>
      </c>
      <c r="F7156">
        <f>IF($A7156="","",VALUE(RIGHT(Tienda_3!E2356,4)))</f>
        <v>2022</v>
      </c>
      <c r="G7156">
        <f>IF($A7156="","",Tienda_3!C2356)</f>
        <v>26700</v>
      </c>
      <c r="H7156">
        <f>IF($A7156="","",Tienda_3!D2356)</f>
        <v>2100</v>
      </c>
      <c r="I7156">
        <f>IF($A7156="","",Tienda_3!H2356)</f>
        <v>5</v>
      </c>
      <c r="J7156">
        <f>IF($A7156="",0,IF(AND(OR('Cuadro-de-mando'!$B$4="(Todas)",'Cuadro-de-mando'!$B$4=$A7156),OR('Cuadro-de-mando'!$E$4="(Todas)",'Cuadro-de-mando'!$E$4=$B7156),OR('Cuadro-de-mando'!$H$4="(Todas)",'Cuadro-de-mando'!$H$4=$C7156),OR('Cuadro-de-mando'!$K$4="(Todas)",'Cuadro-de-mando'!$K$4=$E7156),OR('Cuadro-de-mando'!$N$4="(Todos)",'Cuadro-de-mando'!$N$4=$F7156)),1,0))</f>
        <v>1</v>
      </c>
    </row>
    <row r="7157" spans="1:10" x14ac:dyDescent="0.25">
      <c r="A7157" t="str">
        <f>IF(Tienda_3!$A2357="","","Tienda 3")</f>
        <v>Tienda 3</v>
      </c>
      <c r="B7157" t="str">
        <f>IF($A7157="","",Tienda_3!B2357)</f>
        <v>Libros</v>
      </c>
      <c r="C7157" t="str">
        <f>IF($A7157="","",Tienda_3!G2357)</f>
        <v>Pereira</v>
      </c>
      <c r="D7157" t="str">
        <f>IF($A7157="","",Tienda_3!F2357)</f>
        <v>Blanca Ramirez</v>
      </c>
      <c r="E7157" t="str">
        <f>IF($A7157="","",Tienda_3!I2357)</f>
        <v>Tarjeta de crédito</v>
      </c>
      <c r="F7157">
        <f>IF($A7157="","",VALUE(RIGHT(Tienda_3!E2357,4)))</f>
        <v>2022</v>
      </c>
      <c r="G7157">
        <f>IF($A7157="","",Tienda_3!C2357)</f>
        <v>31800</v>
      </c>
      <c r="H7157">
        <f>IF($A7157="","",Tienda_3!D2357)</f>
        <v>2200</v>
      </c>
      <c r="I7157">
        <f>IF($A7157="","",Tienda_3!H2357)</f>
        <v>5</v>
      </c>
      <c r="J7157">
        <f>IF($A7157="",0,IF(AND(OR('Cuadro-de-mando'!$B$4="(Todas)",'Cuadro-de-mando'!$B$4=$A7157),OR('Cuadro-de-mando'!$E$4="(Todas)",'Cuadro-de-mando'!$E$4=$B7157),OR('Cuadro-de-mando'!$H$4="(Todas)",'Cuadro-de-mando'!$H$4=$C7157),OR('Cuadro-de-mando'!$K$4="(Todas)",'Cuadro-de-mando'!$K$4=$E7157),OR('Cuadro-de-mando'!$N$4="(Todos)",'Cuadro-de-mando'!$N$4=$F7157)),1,0))</f>
        <v>1</v>
      </c>
    </row>
    <row r="7158" spans="1:10" x14ac:dyDescent="0.25">
      <c r="A7158" t="str">
        <f>IF(Tienda_3!$A2358="","","Tienda 3")</f>
        <v>Tienda 3</v>
      </c>
      <c r="B7158" t="str">
        <f>IF($A7158="","",Tienda_3!B2358)</f>
        <v>Muebles</v>
      </c>
      <c r="C7158" t="str">
        <f>IF($A7158="","",Tienda_3!G2358)</f>
        <v>Cartagena</v>
      </c>
      <c r="D7158" t="str">
        <f>IF($A7158="","",Tienda_3!F2358)</f>
        <v>Camila Rivera</v>
      </c>
      <c r="E7158" t="str">
        <f>IF($A7158="","",Tienda_3!I2358)</f>
        <v>Tarjeta de crédito</v>
      </c>
      <c r="F7158">
        <f>IF($A7158="","",VALUE(RIGHT(Tienda_3!E2358,4)))</f>
        <v>2023</v>
      </c>
      <c r="G7158">
        <f>IF($A7158="","",Tienda_3!C2358)</f>
        <v>477100</v>
      </c>
      <c r="H7158">
        <f>IF($A7158="","",Tienda_3!D2358)</f>
        <v>25600</v>
      </c>
      <c r="I7158">
        <f>IF($A7158="","",Tienda_3!H2358)</f>
        <v>5</v>
      </c>
      <c r="J7158">
        <f>IF($A7158="",0,IF(AND(OR('Cuadro-de-mando'!$B$4="(Todas)",'Cuadro-de-mando'!$B$4=$A7158),OR('Cuadro-de-mando'!$E$4="(Todas)",'Cuadro-de-mando'!$E$4=$B7158),OR('Cuadro-de-mando'!$H$4="(Todas)",'Cuadro-de-mando'!$H$4=$C7158),OR('Cuadro-de-mando'!$K$4="(Todas)",'Cuadro-de-mando'!$K$4=$E7158),OR('Cuadro-de-mando'!$N$4="(Todos)",'Cuadro-de-mando'!$N$4=$F7158)),1,0))</f>
        <v>1</v>
      </c>
    </row>
    <row r="7159" spans="1:10" x14ac:dyDescent="0.25">
      <c r="A7159" t="str">
        <f>IF(Tienda_3!$A2359="","","Tienda 3")</f>
        <v>Tienda 3</v>
      </c>
      <c r="B7159" t="str">
        <f>IF($A7159="","",Tienda_3!B2359)</f>
        <v>Muebles</v>
      </c>
      <c r="C7159" t="str">
        <f>IF($A7159="","",Tienda_3!G2359)</f>
        <v>Bogotá</v>
      </c>
      <c r="D7159" t="str">
        <f>IF($A7159="","",Tienda_3!F2359)</f>
        <v>Blanca Ramirez</v>
      </c>
      <c r="E7159" t="str">
        <f>IF($A7159="","",Tienda_3!I2359)</f>
        <v>Tarjeta de crédito</v>
      </c>
      <c r="F7159">
        <f>IF($A7159="","",VALUE(RIGHT(Tienda_3!E2359,4)))</f>
        <v>2021</v>
      </c>
      <c r="G7159">
        <f>IF($A7159="","",Tienda_3!C2359)</f>
        <v>123100</v>
      </c>
      <c r="H7159">
        <f>IF($A7159="","",Tienda_3!D2359)</f>
        <v>4700</v>
      </c>
      <c r="I7159">
        <f>IF($A7159="","",Tienda_3!H2359)</f>
        <v>4</v>
      </c>
      <c r="J7159">
        <f>IF($A7159="",0,IF(AND(OR('Cuadro-de-mando'!$B$4="(Todas)",'Cuadro-de-mando'!$B$4=$A7159),OR('Cuadro-de-mando'!$E$4="(Todas)",'Cuadro-de-mando'!$E$4=$B7159),OR('Cuadro-de-mando'!$H$4="(Todas)",'Cuadro-de-mando'!$H$4=$C7159),OR('Cuadro-de-mando'!$K$4="(Todas)",'Cuadro-de-mando'!$K$4=$E7159),OR('Cuadro-de-mando'!$N$4="(Todos)",'Cuadro-de-mando'!$N$4=$F7159)),1,0))</f>
        <v>1</v>
      </c>
    </row>
    <row r="7160" spans="1:10" x14ac:dyDescent="0.25">
      <c r="A7160" t="str">
        <f>IF(Tienda_3!$A2360="","","Tienda 3")</f>
        <v>Tienda 3</v>
      </c>
      <c r="B7160" t="str">
        <f>IF($A7160="","",Tienda_3!B2360)</f>
        <v>Libros</v>
      </c>
      <c r="C7160" t="str">
        <f>IF($A7160="","",Tienda_3!G2360)</f>
        <v>Medellín</v>
      </c>
      <c r="D7160" t="str">
        <f>IF($A7160="","",Tienda_3!F2360)</f>
        <v>Mariana Herrera</v>
      </c>
      <c r="E7160" t="str">
        <f>IF($A7160="","",Tienda_3!I2360)</f>
        <v>Tarjeta de crédito</v>
      </c>
      <c r="F7160">
        <f>IF($A7160="","",VALUE(RIGHT(Tienda_3!E2360,4)))</f>
        <v>2022</v>
      </c>
      <c r="G7160">
        <f>IF($A7160="","",Tienda_3!C2360)</f>
        <v>63400</v>
      </c>
      <c r="H7160">
        <f>IF($A7160="","",Tienda_3!D2360)</f>
        <v>9400</v>
      </c>
      <c r="I7160">
        <f>IF($A7160="","",Tienda_3!H2360)</f>
        <v>5</v>
      </c>
      <c r="J7160">
        <f>IF($A7160="",0,IF(AND(OR('Cuadro-de-mando'!$B$4="(Todas)",'Cuadro-de-mando'!$B$4=$A7160),OR('Cuadro-de-mando'!$E$4="(Todas)",'Cuadro-de-mando'!$E$4=$B7160),OR('Cuadro-de-mando'!$H$4="(Todas)",'Cuadro-de-mando'!$H$4=$C7160),OR('Cuadro-de-mando'!$K$4="(Todas)",'Cuadro-de-mando'!$K$4=$E7160),OR('Cuadro-de-mando'!$N$4="(Todos)",'Cuadro-de-mando'!$N$4=$F7160)),1,0))</f>
        <v>1</v>
      </c>
    </row>
    <row r="7161" spans="1:10" x14ac:dyDescent="0.25">
      <c r="A7161" t="str">
        <f>IF(Tienda_3!$A2361="","","Tienda 3")</f>
        <v/>
      </c>
      <c r="B7161" t="str">
        <f>IF($A7161="","",Tienda_3!B2361)</f>
        <v/>
      </c>
      <c r="C7161" t="str">
        <f>IF($A7161="","",Tienda_3!G2361)</f>
        <v/>
      </c>
      <c r="D7161" t="str">
        <f>IF($A7161="","",Tienda_3!F2361)</f>
        <v/>
      </c>
      <c r="E7161" t="str">
        <f>IF($A7161="","",Tienda_3!I2361)</f>
        <v/>
      </c>
      <c r="F7161" t="str">
        <f>IF($A7161="","",VALUE(RIGHT(Tienda_3!E2361,4)))</f>
        <v/>
      </c>
      <c r="G7161" t="str">
        <f>IF($A7161="","",Tienda_3!C2361)</f>
        <v/>
      </c>
      <c r="H7161" t="str">
        <f>IF($A7161="","",Tienda_3!D2361)</f>
        <v/>
      </c>
      <c r="I7161" t="str">
        <f>IF($A7161="","",Tienda_3!H2361)</f>
        <v/>
      </c>
      <c r="J7161">
        <f>IF($A7161="",0,IF(AND(OR('Cuadro-de-mando'!$B$4="(Todas)",'Cuadro-de-mando'!$B$4=$A7161),OR('Cuadro-de-mando'!$E$4="(Todas)",'Cuadro-de-mando'!$E$4=$B7161),OR('Cuadro-de-mando'!$H$4="(Todas)",'Cuadro-de-mando'!$H$4=$C7161),OR('Cuadro-de-mando'!$K$4="(Todas)",'Cuadro-de-mando'!$K$4=$E7161),OR('Cuadro-de-mando'!$N$4="(Todos)",'Cuadro-de-mando'!$N$4=$F7161)),1,0))</f>
        <v>0</v>
      </c>
    </row>
    <row r="7162" spans="1:10" x14ac:dyDescent="0.25">
      <c r="A7162" t="str">
        <f>IF(Tienda_3!$A2362="","","Tienda 3")</f>
        <v/>
      </c>
      <c r="B7162" t="str">
        <f>IF($A7162="","",Tienda_3!B2362)</f>
        <v/>
      </c>
      <c r="C7162" t="str">
        <f>IF($A7162="","",Tienda_3!G2362)</f>
        <v/>
      </c>
      <c r="D7162" t="str">
        <f>IF($A7162="","",Tienda_3!F2362)</f>
        <v/>
      </c>
      <c r="E7162" t="str">
        <f>IF($A7162="","",Tienda_3!I2362)</f>
        <v/>
      </c>
      <c r="F7162" t="str">
        <f>IF($A7162="","",VALUE(RIGHT(Tienda_3!E2362,4)))</f>
        <v/>
      </c>
      <c r="G7162" t="str">
        <f>IF($A7162="","",Tienda_3!C2362)</f>
        <v/>
      </c>
      <c r="H7162" t="str">
        <f>IF($A7162="","",Tienda_3!D2362)</f>
        <v/>
      </c>
      <c r="I7162" t="str">
        <f>IF($A7162="","",Tienda_3!H2362)</f>
        <v/>
      </c>
      <c r="J7162">
        <f>IF($A7162="",0,IF(AND(OR('Cuadro-de-mando'!$B$4="(Todas)",'Cuadro-de-mando'!$B$4=$A7162),OR('Cuadro-de-mando'!$E$4="(Todas)",'Cuadro-de-mando'!$E$4=$B7162),OR('Cuadro-de-mando'!$H$4="(Todas)",'Cuadro-de-mando'!$H$4=$C7162),OR('Cuadro-de-mando'!$K$4="(Todas)",'Cuadro-de-mando'!$K$4=$E7162),OR('Cuadro-de-mando'!$N$4="(Todos)",'Cuadro-de-mando'!$N$4=$F7162)),1,0))</f>
        <v>0</v>
      </c>
    </row>
    <row r="7163" spans="1:10" x14ac:dyDescent="0.25">
      <c r="A7163" t="str">
        <f>IF(Tienda_3!$A2363="","","Tienda 3")</f>
        <v/>
      </c>
      <c r="B7163" t="str">
        <f>IF($A7163="","",Tienda_3!B2363)</f>
        <v/>
      </c>
      <c r="C7163" t="str">
        <f>IF($A7163="","",Tienda_3!G2363)</f>
        <v/>
      </c>
      <c r="D7163" t="str">
        <f>IF($A7163="","",Tienda_3!F2363)</f>
        <v/>
      </c>
      <c r="E7163" t="str">
        <f>IF($A7163="","",Tienda_3!I2363)</f>
        <v/>
      </c>
      <c r="F7163" t="str">
        <f>IF($A7163="","",VALUE(RIGHT(Tienda_3!E2363,4)))</f>
        <v/>
      </c>
      <c r="G7163" t="str">
        <f>IF($A7163="","",Tienda_3!C2363)</f>
        <v/>
      </c>
      <c r="H7163" t="str">
        <f>IF($A7163="","",Tienda_3!D2363)</f>
        <v/>
      </c>
      <c r="I7163" t="str">
        <f>IF($A7163="","",Tienda_3!H2363)</f>
        <v/>
      </c>
      <c r="J7163">
        <f>IF($A7163="",0,IF(AND(OR('Cuadro-de-mando'!$B$4="(Todas)",'Cuadro-de-mando'!$B$4=$A7163),OR('Cuadro-de-mando'!$E$4="(Todas)",'Cuadro-de-mando'!$E$4=$B7163),OR('Cuadro-de-mando'!$H$4="(Todas)",'Cuadro-de-mando'!$H$4=$C7163),OR('Cuadro-de-mando'!$K$4="(Todas)",'Cuadro-de-mando'!$K$4=$E7163),OR('Cuadro-de-mando'!$N$4="(Todos)",'Cuadro-de-mando'!$N$4=$F7163)),1,0))</f>
        <v>0</v>
      </c>
    </row>
    <row r="7164" spans="1:10" x14ac:dyDescent="0.25">
      <c r="A7164" t="str">
        <f>IF(Tienda_3!$A2364="","","Tienda 3")</f>
        <v/>
      </c>
      <c r="B7164" t="str">
        <f>IF($A7164="","",Tienda_3!B2364)</f>
        <v/>
      </c>
      <c r="C7164" t="str">
        <f>IF($A7164="","",Tienda_3!G2364)</f>
        <v/>
      </c>
      <c r="D7164" t="str">
        <f>IF($A7164="","",Tienda_3!F2364)</f>
        <v/>
      </c>
      <c r="E7164" t="str">
        <f>IF($A7164="","",Tienda_3!I2364)</f>
        <v/>
      </c>
      <c r="F7164" t="str">
        <f>IF($A7164="","",VALUE(RIGHT(Tienda_3!E2364,4)))</f>
        <v/>
      </c>
      <c r="G7164" t="str">
        <f>IF($A7164="","",Tienda_3!C2364)</f>
        <v/>
      </c>
      <c r="H7164" t="str">
        <f>IF($A7164="","",Tienda_3!D2364)</f>
        <v/>
      </c>
      <c r="I7164" t="str">
        <f>IF($A7164="","",Tienda_3!H2364)</f>
        <v/>
      </c>
      <c r="J7164">
        <f>IF($A7164="",0,IF(AND(OR('Cuadro-de-mando'!$B$4="(Todas)",'Cuadro-de-mando'!$B$4=$A7164),OR('Cuadro-de-mando'!$E$4="(Todas)",'Cuadro-de-mando'!$E$4=$B7164),OR('Cuadro-de-mando'!$H$4="(Todas)",'Cuadro-de-mando'!$H$4=$C7164),OR('Cuadro-de-mando'!$K$4="(Todas)",'Cuadro-de-mando'!$K$4=$E7164),OR('Cuadro-de-mando'!$N$4="(Todos)",'Cuadro-de-mando'!$N$4=$F7164)),1,0))</f>
        <v>0</v>
      </c>
    </row>
    <row r="7165" spans="1:10" x14ac:dyDescent="0.25">
      <c r="A7165" t="str">
        <f>IF(Tienda_3!$A2365="","","Tienda 3")</f>
        <v/>
      </c>
      <c r="B7165" t="str">
        <f>IF($A7165="","",Tienda_3!B2365)</f>
        <v/>
      </c>
      <c r="C7165" t="str">
        <f>IF($A7165="","",Tienda_3!G2365)</f>
        <v/>
      </c>
      <c r="D7165" t="str">
        <f>IF($A7165="","",Tienda_3!F2365)</f>
        <v/>
      </c>
      <c r="E7165" t="str">
        <f>IF($A7165="","",Tienda_3!I2365)</f>
        <v/>
      </c>
      <c r="F7165" t="str">
        <f>IF($A7165="","",VALUE(RIGHT(Tienda_3!E2365,4)))</f>
        <v/>
      </c>
      <c r="G7165" t="str">
        <f>IF($A7165="","",Tienda_3!C2365)</f>
        <v/>
      </c>
      <c r="H7165" t="str">
        <f>IF($A7165="","",Tienda_3!D2365)</f>
        <v/>
      </c>
      <c r="I7165" t="str">
        <f>IF($A7165="","",Tienda_3!H2365)</f>
        <v/>
      </c>
      <c r="J7165">
        <f>IF($A7165="",0,IF(AND(OR('Cuadro-de-mando'!$B$4="(Todas)",'Cuadro-de-mando'!$B$4=$A7165),OR('Cuadro-de-mando'!$E$4="(Todas)",'Cuadro-de-mando'!$E$4=$B7165),OR('Cuadro-de-mando'!$H$4="(Todas)",'Cuadro-de-mando'!$H$4=$C7165),OR('Cuadro-de-mando'!$K$4="(Todas)",'Cuadro-de-mando'!$K$4=$E7165),OR('Cuadro-de-mando'!$N$4="(Todos)",'Cuadro-de-mando'!$N$4=$F7165)),1,0))</f>
        <v>0</v>
      </c>
    </row>
    <row r="7166" spans="1:10" x14ac:dyDescent="0.25">
      <c r="A7166" t="str">
        <f>IF(Tienda_3!$A2366="","","Tienda 3")</f>
        <v/>
      </c>
      <c r="B7166" t="str">
        <f>IF($A7166="","",Tienda_3!B2366)</f>
        <v/>
      </c>
      <c r="C7166" t="str">
        <f>IF($A7166="","",Tienda_3!G2366)</f>
        <v/>
      </c>
      <c r="D7166" t="str">
        <f>IF($A7166="","",Tienda_3!F2366)</f>
        <v/>
      </c>
      <c r="E7166" t="str">
        <f>IF($A7166="","",Tienda_3!I2366)</f>
        <v/>
      </c>
      <c r="F7166" t="str">
        <f>IF($A7166="","",VALUE(RIGHT(Tienda_3!E2366,4)))</f>
        <v/>
      </c>
      <c r="G7166" t="str">
        <f>IF($A7166="","",Tienda_3!C2366)</f>
        <v/>
      </c>
      <c r="H7166" t="str">
        <f>IF($A7166="","",Tienda_3!D2366)</f>
        <v/>
      </c>
      <c r="I7166" t="str">
        <f>IF($A7166="","",Tienda_3!H2366)</f>
        <v/>
      </c>
      <c r="J7166">
        <f>IF($A7166="",0,IF(AND(OR('Cuadro-de-mando'!$B$4="(Todas)",'Cuadro-de-mando'!$B$4=$A7166),OR('Cuadro-de-mando'!$E$4="(Todas)",'Cuadro-de-mando'!$E$4=$B7166),OR('Cuadro-de-mando'!$H$4="(Todas)",'Cuadro-de-mando'!$H$4=$C7166),OR('Cuadro-de-mando'!$K$4="(Todas)",'Cuadro-de-mando'!$K$4=$E7166),OR('Cuadro-de-mando'!$N$4="(Todos)",'Cuadro-de-mando'!$N$4=$F7166)),1,0))</f>
        <v>0</v>
      </c>
    </row>
    <row r="7167" spans="1:10" x14ac:dyDescent="0.25">
      <c r="A7167" t="str">
        <f>IF(Tienda_3!$A2367="","","Tienda 3")</f>
        <v/>
      </c>
      <c r="B7167" t="str">
        <f>IF($A7167="","",Tienda_3!B2367)</f>
        <v/>
      </c>
      <c r="C7167" t="str">
        <f>IF($A7167="","",Tienda_3!G2367)</f>
        <v/>
      </c>
      <c r="D7167" t="str">
        <f>IF($A7167="","",Tienda_3!F2367)</f>
        <v/>
      </c>
      <c r="E7167" t="str">
        <f>IF($A7167="","",Tienda_3!I2367)</f>
        <v/>
      </c>
      <c r="F7167" t="str">
        <f>IF($A7167="","",VALUE(RIGHT(Tienda_3!E2367,4)))</f>
        <v/>
      </c>
      <c r="G7167" t="str">
        <f>IF($A7167="","",Tienda_3!C2367)</f>
        <v/>
      </c>
      <c r="H7167" t="str">
        <f>IF($A7167="","",Tienda_3!D2367)</f>
        <v/>
      </c>
      <c r="I7167" t="str">
        <f>IF($A7167="","",Tienda_3!H2367)</f>
        <v/>
      </c>
      <c r="J7167">
        <f>IF($A7167="",0,IF(AND(OR('Cuadro-de-mando'!$B$4="(Todas)",'Cuadro-de-mando'!$B$4=$A7167),OR('Cuadro-de-mando'!$E$4="(Todas)",'Cuadro-de-mando'!$E$4=$B7167),OR('Cuadro-de-mando'!$H$4="(Todas)",'Cuadro-de-mando'!$H$4=$C7167),OR('Cuadro-de-mando'!$K$4="(Todas)",'Cuadro-de-mando'!$K$4=$E7167),OR('Cuadro-de-mando'!$N$4="(Todos)",'Cuadro-de-mando'!$N$4=$F7167)),1,0))</f>
        <v>0</v>
      </c>
    </row>
    <row r="7168" spans="1:10" x14ac:dyDescent="0.25">
      <c r="A7168" t="str">
        <f>IF(Tienda_3!$A2368="","","Tienda 3")</f>
        <v/>
      </c>
      <c r="B7168" t="str">
        <f>IF($A7168="","",Tienda_3!B2368)</f>
        <v/>
      </c>
      <c r="C7168" t="str">
        <f>IF($A7168="","",Tienda_3!G2368)</f>
        <v/>
      </c>
      <c r="D7168" t="str">
        <f>IF($A7168="","",Tienda_3!F2368)</f>
        <v/>
      </c>
      <c r="E7168" t="str">
        <f>IF($A7168="","",Tienda_3!I2368)</f>
        <v/>
      </c>
      <c r="F7168" t="str">
        <f>IF($A7168="","",VALUE(RIGHT(Tienda_3!E2368,4)))</f>
        <v/>
      </c>
      <c r="G7168" t="str">
        <f>IF($A7168="","",Tienda_3!C2368)</f>
        <v/>
      </c>
      <c r="H7168" t="str">
        <f>IF($A7168="","",Tienda_3!D2368)</f>
        <v/>
      </c>
      <c r="I7168" t="str">
        <f>IF($A7168="","",Tienda_3!H2368)</f>
        <v/>
      </c>
      <c r="J7168">
        <f>IF($A7168="",0,IF(AND(OR('Cuadro-de-mando'!$B$4="(Todas)",'Cuadro-de-mando'!$B$4=$A7168),OR('Cuadro-de-mando'!$E$4="(Todas)",'Cuadro-de-mando'!$E$4=$B7168),OR('Cuadro-de-mando'!$H$4="(Todas)",'Cuadro-de-mando'!$H$4=$C7168),OR('Cuadro-de-mando'!$K$4="(Todas)",'Cuadro-de-mando'!$K$4=$E7168),OR('Cuadro-de-mando'!$N$4="(Todos)",'Cuadro-de-mando'!$N$4=$F7168)),1,0))</f>
        <v>0</v>
      </c>
    </row>
    <row r="7169" spans="1:10" x14ac:dyDescent="0.25">
      <c r="A7169" t="str">
        <f>IF(Tienda_3!$A2369="","","Tienda 3")</f>
        <v/>
      </c>
      <c r="B7169" t="str">
        <f>IF($A7169="","",Tienda_3!B2369)</f>
        <v/>
      </c>
      <c r="C7169" t="str">
        <f>IF($A7169="","",Tienda_3!G2369)</f>
        <v/>
      </c>
      <c r="D7169" t="str">
        <f>IF($A7169="","",Tienda_3!F2369)</f>
        <v/>
      </c>
      <c r="E7169" t="str">
        <f>IF($A7169="","",Tienda_3!I2369)</f>
        <v/>
      </c>
      <c r="F7169" t="str">
        <f>IF($A7169="","",VALUE(RIGHT(Tienda_3!E2369,4)))</f>
        <v/>
      </c>
      <c r="G7169" t="str">
        <f>IF($A7169="","",Tienda_3!C2369)</f>
        <v/>
      </c>
      <c r="H7169" t="str">
        <f>IF($A7169="","",Tienda_3!D2369)</f>
        <v/>
      </c>
      <c r="I7169" t="str">
        <f>IF($A7169="","",Tienda_3!H2369)</f>
        <v/>
      </c>
      <c r="J7169">
        <f>IF($A7169="",0,IF(AND(OR('Cuadro-de-mando'!$B$4="(Todas)",'Cuadro-de-mando'!$B$4=$A7169),OR('Cuadro-de-mando'!$E$4="(Todas)",'Cuadro-de-mando'!$E$4=$B7169),OR('Cuadro-de-mando'!$H$4="(Todas)",'Cuadro-de-mando'!$H$4=$C7169),OR('Cuadro-de-mando'!$K$4="(Todas)",'Cuadro-de-mando'!$K$4=$E7169),OR('Cuadro-de-mando'!$N$4="(Todos)",'Cuadro-de-mando'!$N$4=$F7169)),1,0))</f>
        <v>0</v>
      </c>
    </row>
    <row r="7170" spans="1:10" x14ac:dyDescent="0.25">
      <c r="A7170" t="str">
        <f>IF(Tienda_3!$A2370="","","Tienda 3")</f>
        <v/>
      </c>
      <c r="B7170" t="str">
        <f>IF($A7170="","",Tienda_3!B2370)</f>
        <v/>
      </c>
      <c r="C7170" t="str">
        <f>IF($A7170="","",Tienda_3!G2370)</f>
        <v/>
      </c>
      <c r="D7170" t="str">
        <f>IF($A7170="","",Tienda_3!F2370)</f>
        <v/>
      </c>
      <c r="E7170" t="str">
        <f>IF($A7170="","",Tienda_3!I2370)</f>
        <v/>
      </c>
      <c r="F7170" t="str">
        <f>IF($A7170="","",VALUE(RIGHT(Tienda_3!E2370,4)))</f>
        <v/>
      </c>
      <c r="G7170" t="str">
        <f>IF($A7170="","",Tienda_3!C2370)</f>
        <v/>
      </c>
      <c r="H7170" t="str">
        <f>IF($A7170="","",Tienda_3!D2370)</f>
        <v/>
      </c>
      <c r="I7170" t="str">
        <f>IF($A7170="","",Tienda_3!H2370)</f>
        <v/>
      </c>
      <c r="J7170">
        <f>IF($A7170="",0,IF(AND(OR('Cuadro-de-mando'!$B$4="(Todas)",'Cuadro-de-mando'!$B$4=$A7170),OR('Cuadro-de-mando'!$E$4="(Todas)",'Cuadro-de-mando'!$E$4=$B7170),OR('Cuadro-de-mando'!$H$4="(Todas)",'Cuadro-de-mando'!$H$4=$C7170),OR('Cuadro-de-mando'!$K$4="(Todas)",'Cuadro-de-mando'!$K$4=$E7170),OR('Cuadro-de-mando'!$N$4="(Todos)",'Cuadro-de-mando'!$N$4=$F7170)),1,0))</f>
        <v>0</v>
      </c>
    </row>
    <row r="7171" spans="1:10" x14ac:dyDescent="0.25">
      <c r="A7171" t="str">
        <f>IF(Tienda_3!$A2371="","","Tienda 3")</f>
        <v/>
      </c>
      <c r="B7171" t="str">
        <f>IF($A7171="","",Tienda_3!B2371)</f>
        <v/>
      </c>
      <c r="C7171" t="str">
        <f>IF($A7171="","",Tienda_3!G2371)</f>
        <v/>
      </c>
      <c r="D7171" t="str">
        <f>IF($A7171="","",Tienda_3!F2371)</f>
        <v/>
      </c>
      <c r="E7171" t="str">
        <f>IF($A7171="","",Tienda_3!I2371)</f>
        <v/>
      </c>
      <c r="F7171" t="str">
        <f>IF($A7171="","",VALUE(RIGHT(Tienda_3!E2371,4)))</f>
        <v/>
      </c>
      <c r="G7171" t="str">
        <f>IF($A7171="","",Tienda_3!C2371)</f>
        <v/>
      </c>
      <c r="H7171" t="str">
        <f>IF($A7171="","",Tienda_3!D2371)</f>
        <v/>
      </c>
      <c r="I7171" t="str">
        <f>IF($A7171="","",Tienda_3!H2371)</f>
        <v/>
      </c>
      <c r="J7171">
        <f>IF($A7171="",0,IF(AND(OR('Cuadro-de-mando'!$B$4="(Todas)",'Cuadro-de-mando'!$B$4=$A7171),OR('Cuadro-de-mando'!$E$4="(Todas)",'Cuadro-de-mando'!$E$4=$B7171),OR('Cuadro-de-mando'!$H$4="(Todas)",'Cuadro-de-mando'!$H$4=$C7171),OR('Cuadro-de-mando'!$K$4="(Todas)",'Cuadro-de-mando'!$K$4=$E7171),OR('Cuadro-de-mando'!$N$4="(Todos)",'Cuadro-de-mando'!$N$4=$F7171)),1,0))</f>
        <v>0</v>
      </c>
    </row>
    <row r="7172" spans="1:10" x14ac:dyDescent="0.25">
      <c r="A7172" t="str">
        <f>IF(Tienda_3!$A2372="","","Tienda 3")</f>
        <v/>
      </c>
      <c r="B7172" t="str">
        <f>IF($A7172="","",Tienda_3!B2372)</f>
        <v/>
      </c>
      <c r="C7172" t="str">
        <f>IF($A7172="","",Tienda_3!G2372)</f>
        <v/>
      </c>
      <c r="D7172" t="str">
        <f>IF($A7172="","",Tienda_3!F2372)</f>
        <v/>
      </c>
      <c r="E7172" t="str">
        <f>IF($A7172="","",Tienda_3!I2372)</f>
        <v/>
      </c>
      <c r="F7172" t="str">
        <f>IF($A7172="","",VALUE(RIGHT(Tienda_3!E2372,4)))</f>
        <v/>
      </c>
      <c r="G7172" t="str">
        <f>IF($A7172="","",Tienda_3!C2372)</f>
        <v/>
      </c>
      <c r="H7172" t="str">
        <f>IF($A7172="","",Tienda_3!D2372)</f>
        <v/>
      </c>
      <c r="I7172" t="str">
        <f>IF($A7172="","",Tienda_3!H2372)</f>
        <v/>
      </c>
      <c r="J7172">
        <f>IF($A7172="",0,IF(AND(OR('Cuadro-de-mando'!$B$4="(Todas)",'Cuadro-de-mando'!$B$4=$A7172),OR('Cuadro-de-mando'!$E$4="(Todas)",'Cuadro-de-mando'!$E$4=$B7172),OR('Cuadro-de-mando'!$H$4="(Todas)",'Cuadro-de-mando'!$H$4=$C7172),OR('Cuadro-de-mando'!$K$4="(Todas)",'Cuadro-de-mando'!$K$4=$E7172),OR('Cuadro-de-mando'!$N$4="(Todos)",'Cuadro-de-mando'!$N$4=$F7172)),1,0))</f>
        <v>0</v>
      </c>
    </row>
    <row r="7173" spans="1:10" x14ac:dyDescent="0.25">
      <c r="A7173" t="str">
        <f>IF(Tienda_3!$A2373="","","Tienda 3")</f>
        <v/>
      </c>
      <c r="B7173" t="str">
        <f>IF($A7173="","",Tienda_3!B2373)</f>
        <v/>
      </c>
      <c r="C7173" t="str">
        <f>IF($A7173="","",Tienda_3!G2373)</f>
        <v/>
      </c>
      <c r="D7173" t="str">
        <f>IF($A7173="","",Tienda_3!F2373)</f>
        <v/>
      </c>
      <c r="E7173" t="str">
        <f>IF($A7173="","",Tienda_3!I2373)</f>
        <v/>
      </c>
      <c r="F7173" t="str">
        <f>IF($A7173="","",VALUE(RIGHT(Tienda_3!E2373,4)))</f>
        <v/>
      </c>
      <c r="G7173" t="str">
        <f>IF($A7173="","",Tienda_3!C2373)</f>
        <v/>
      </c>
      <c r="H7173" t="str">
        <f>IF($A7173="","",Tienda_3!D2373)</f>
        <v/>
      </c>
      <c r="I7173" t="str">
        <f>IF($A7173="","",Tienda_3!H2373)</f>
        <v/>
      </c>
      <c r="J7173">
        <f>IF($A7173="",0,IF(AND(OR('Cuadro-de-mando'!$B$4="(Todas)",'Cuadro-de-mando'!$B$4=$A7173),OR('Cuadro-de-mando'!$E$4="(Todas)",'Cuadro-de-mando'!$E$4=$B7173),OR('Cuadro-de-mando'!$H$4="(Todas)",'Cuadro-de-mando'!$H$4=$C7173),OR('Cuadro-de-mando'!$K$4="(Todas)",'Cuadro-de-mando'!$K$4=$E7173),OR('Cuadro-de-mando'!$N$4="(Todos)",'Cuadro-de-mando'!$N$4=$F7173)),1,0))</f>
        <v>0</v>
      </c>
    </row>
    <row r="7174" spans="1:10" x14ac:dyDescent="0.25">
      <c r="A7174" t="str">
        <f>IF(Tienda_3!$A2374="","","Tienda 3")</f>
        <v/>
      </c>
      <c r="B7174" t="str">
        <f>IF($A7174="","",Tienda_3!B2374)</f>
        <v/>
      </c>
      <c r="C7174" t="str">
        <f>IF($A7174="","",Tienda_3!G2374)</f>
        <v/>
      </c>
      <c r="D7174" t="str">
        <f>IF($A7174="","",Tienda_3!F2374)</f>
        <v/>
      </c>
      <c r="E7174" t="str">
        <f>IF($A7174="","",Tienda_3!I2374)</f>
        <v/>
      </c>
      <c r="F7174" t="str">
        <f>IF($A7174="","",VALUE(RIGHT(Tienda_3!E2374,4)))</f>
        <v/>
      </c>
      <c r="G7174" t="str">
        <f>IF($A7174="","",Tienda_3!C2374)</f>
        <v/>
      </c>
      <c r="H7174" t="str">
        <f>IF($A7174="","",Tienda_3!D2374)</f>
        <v/>
      </c>
      <c r="I7174" t="str">
        <f>IF($A7174="","",Tienda_3!H2374)</f>
        <v/>
      </c>
      <c r="J7174">
        <f>IF($A7174="",0,IF(AND(OR('Cuadro-de-mando'!$B$4="(Todas)",'Cuadro-de-mando'!$B$4=$A7174),OR('Cuadro-de-mando'!$E$4="(Todas)",'Cuadro-de-mando'!$E$4=$B7174),OR('Cuadro-de-mando'!$H$4="(Todas)",'Cuadro-de-mando'!$H$4=$C7174),OR('Cuadro-de-mando'!$K$4="(Todas)",'Cuadro-de-mando'!$K$4=$E7174),OR('Cuadro-de-mando'!$N$4="(Todos)",'Cuadro-de-mando'!$N$4=$F7174)),1,0))</f>
        <v>0</v>
      </c>
    </row>
    <row r="7175" spans="1:10" x14ac:dyDescent="0.25">
      <c r="A7175" t="str">
        <f>IF(Tienda_3!$A2375="","","Tienda 3")</f>
        <v/>
      </c>
      <c r="B7175" t="str">
        <f>IF($A7175="","",Tienda_3!B2375)</f>
        <v/>
      </c>
      <c r="C7175" t="str">
        <f>IF($A7175="","",Tienda_3!G2375)</f>
        <v/>
      </c>
      <c r="D7175" t="str">
        <f>IF($A7175="","",Tienda_3!F2375)</f>
        <v/>
      </c>
      <c r="E7175" t="str">
        <f>IF($A7175="","",Tienda_3!I2375)</f>
        <v/>
      </c>
      <c r="F7175" t="str">
        <f>IF($A7175="","",VALUE(RIGHT(Tienda_3!E2375,4)))</f>
        <v/>
      </c>
      <c r="G7175" t="str">
        <f>IF($A7175="","",Tienda_3!C2375)</f>
        <v/>
      </c>
      <c r="H7175" t="str">
        <f>IF($A7175="","",Tienda_3!D2375)</f>
        <v/>
      </c>
      <c r="I7175" t="str">
        <f>IF($A7175="","",Tienda_3!H2375)</f>
        <v/>
      </c>
      <c r="J7175">
        <f>IF($A7175="",0,IF(AND(OR('Cuadro-de-mando'!$B$4="(Todas)",'Cuadro-de-mando'!$B$4=$A7175),OR('Cuadro-de-mando'!$E$4="(Todas)",'Cuadro-de-mando'!$E$4=$B7175),OR('Cuadro-de-mando'!$H$4="(Todas)",'Cuadro-de-mando'!$H$4=$C7175),OR('Cuadro-de-mando'!$K$4="(Todas)",'Cuadro-de-mando'!$K$4=$E7175),OR('Cuadro-de-mando'!$N$4="(Todos)",'Cuadro-de-mando'!$N$4=$F7175)),1,0))</f>
        <v>0</v>
      </c>
    </row>
    <row r="7176" spans="1:10" x14ac:dyDescent="0.25">
      <c r="A7176" t="str">
        <f>IF(Tienda_3!$A2376="","","Tienda 3")</f>
        <v/>
      </c>
      <c r="B7176" t="str">
        <f>IF($A7176="","",Tienda_3!B2376)</f>
        <v/>
      </c>
      <c r="C7176" t="str">
        <f>IF($A7176="","",Tienda_3!G2376)</f>
        <v/>
      </c>
      <c r="D7176" t="str">
        <f>IF($A7176="","",Tienda_3!F2376)</f>
        <v/>
      </c>
      <c r="E7176" t="str">
        <f>IF($A7176="","",Tienda_3!I2376)</f>
        <v/>
      </c>
      <c r="F7176" t="str">
        <f>IF($A7176="","",VALUE(RIGHT(Tienda_3!E2376,4)))</f>
        <v/>
      </c>
      <c r="G7176" t="str">
        <f>IF($A7176="","",Tienda_3!C2376)</f>
        <v/>
      </c>
      <c r="H7176" t="str">
        <f>IF($A7176="","",Tienda_3!D2376)</f>
        <v/>
      </c>
      <c r="I7176" t="str">
        <f>IF($A7176="","",Tienda_3!H2376)</f>
        <v/>
      </c>
      <c r="J7176">
        <f>IF($A7176="",0,IF(AND(OR('Cuadro-de-mando'!$B$4="(Todas)",'Cuadro-de-mando'!$B$4=$A7176),OR('Cuadro-de-mando'!$E$4="(Todas)",'Cuadro-de-mando'!$E$4=$B7176),OR('Cuadro-de-mando'!$H$4="(Todas)",'Cuadro-de-mando'!$H$4=$C7176),OR('Cuadro-de-mando'!$K$4="(Todas)",'Cuadro-de-mando'!$K$4=$E7176),OR('Cuadro-de-mando'!$N$4="(Todos)",'Cuadro-de-mando'!$N$4=$F7176)),1,0))</f>
        <v>0</v>
      </c>
    </row>
    <row r="7177" spans="1:10" x14ac:dyDescent="0.25">
      <c r="A7177" t="str">
        <f>IF(Tienda_3!$A2377="","","Tienda 3")</f>
        <v/>
      </c>
      <c r="B7177" t="str">
        <f>IF($A7177="","",Tienda_3!B2377)</f>
        <v/>
      </c>
      <c r="C7177" t="str">
        <f>IF($A7177="","",Tienda_3!G2377)</f>
        <v/>
      </c>
      <c r="D7177" t="str">
        <f>IF($A7177="","",Tienda_3!F2377)</f>
        <v/>
      </c>
      <c r="E7177" t="str">
        <f>IF($A7177="","",Tienda_3!I2377)</f>
        <v/>
      </c>
      <c r="F7177" t="str">
        <f>IF($A7177="","",VALUE(RIGHT(Tienda_3!E2377,4)))</f>
        <v/>
      </c>
      <c r="G7177" t="str">
        <f>IF($A7177="","",Tienda_3!C2377)</f>
        <v/>
      </c>
      <c r="H7177" t="str">
        <f>IF($A7177="","",Tienda_3!D2377)</f>
        <v/>
      </c>
      <c r="I7177" t="str">
        <f>IF($A7177="","",Tienda_3!H2377)</f>
        <v/>
      </c>
      <c r="J7177">
        <f>IF($A7177="",0,IF(AND(OR('Cuadro-de-mando'!$B$4="(Todas)",'Cuadro-de-mando'!$B$4=$A7177),OR('Cuadro-de-mando'!$E$4="(Todas)",'Cuadro-de-mando'!$E$4=$B7177),OR('Cuadro-de-mando'!$H$4="(Todas)",'Cuadro-de-mando'!$H$4=$C7177),OR('Cuadro-de-mando'!$K$4="(Todas)",'Cuadro-de-mando'!$K$4=$E7177),OR('Cuadro-de-mando'!$N$4="(Todos)",'Cuadro-de-mando'!$N$4=$F7177)),1,0))</f>
        <v>0</v>
      </c>
    </row>
    <row r="7178" spans="1:10" x14ac:dyDescent="0.25">
      <c r="A7178" t="str">
        <f>IF(Tienda_3!$A2378="","","Tienda 3")</f>
        <v/>
      </c>
      <c r="B7178" t="str">
        <f>IF($A7178="","",Tienda_3!B2378)</f>
        <v/>
      </c>
      <c r="C7178" t="str">
        <f>IF($A7178="","",Tienda_3!G2378)</f>
        <v/>
      </c>
      <c r="D7178" t="str">
        <f>IF($A7178="","",Tienda_3!F2378)</f>
        <v/>
      </c>
      <c r="E7178" t="str">
        <f>IF($A7178="","",Tienda_3!I2378)</f>
        <v/>
      </c>
      <c r="F7178" t="str">
        <f>IF($A7178="","",VALUE(RIGHT(Tienda_3!E2378,4)))</f>
        <v/>
      </c>
      <c r="G7178" t="str">
        <f>IF($A7178="","",Tienda_3!C2378)</f>
        <v/>
      </c>
      <c r="H7178" t="str">
        <f>IF($A7178="","",Tienda_3!D2378)</f>
        <v/>
      </c>
      <c r="I7178" t="str">
        <f>IF($A7178="","",Tienda_3!H2378)</f>
        <v/>
      </c>
      <c r="J7178">
        <f>IF($A7178="",0,IF(AND(OR('Cuadro-de-mando'!$B$4="(Todas)",'Cuadro-de-mando'!$B$4=$A7178),OR('Cuadro-de-mando'!$E$4="(Todas)",'Cuadro-de-mando'!$E$4=$B7178),OR('Cuadro-de-mando'!$H$4="(Todas)",'Cuadro-de-mando'!$H$4=$C7178),OR('Cuadro-de-mando'!$K$4="(Todas)",'Cuadro-de-mando'!$K$4=$E7178),OR('Cuadro-de-mando'!$N$4="(Todos)",'Cuadro-de-mando'!$N$4=$F7178)),1,0))</f>
        <v>0</v>
      </c>
    </row>
    <row r="7179" spans="1:10" x14ac:dyDescent="0.25">
      <c r="A7179" t="str">
        <f>IF(Tienda_3!$A2379="","","Tienda 3")</f>
        <v/>
      </c>
      <c r="B7179" t="str">
        <f>IF($A7179="","",Tienda_3!B2379)</f>
        <v/>
      </c>
      <c r="C7179" t="str">
        <f>IF($A7179="","",Tienda_3!G2379)</f>
        <v/>
      </c>
      <c r="D7179" t="str">
        <f>IF($A7179="","",Tienda_3!F2379)</f>
        <v/>
      </c>
      <c r="E7179" t="str">
        <f>IF($A7179="","",Tienda_3!I2379)</f>
        <v/>
      </c>
      <c r="F7179" t="str">
        <f>IF($A7179="","",VALUE(RIGHT(Tienda_3!E2379,4)))</f>
        <v/>
      </c>
      <c r="G7179" t="str">
        <f>IF($A7179="","",Tienda_3!C2379)</f>
        <v/>
      </c>
      <c r="H7179" t="str">
        <f>IF($A7179="","",Tienda_3!D2379)</f>
        <v/>
      </c>
      <c r="I7179" t="str">
        <f>IF($A7179="","",Tienda_3!H2379)</f>
        <v/>
      </c>
      <c r="J7179">
        <f>IF($A7179="",0,IF(AND(OR('Cuadro-de-mando'!$B$4="(Todas)",'Cuadro-de-mando'!$B$4=$A7179),OR('Cuadro-de-mando'!$E$4="(Todas)",'Cuadro-de-mando'!$E$4=$B7179),OR('Cuadro-de-mando'!$H$4="(Todas)",'Cuadro-de-mando'!$H$4=$C7179),OR('Cuadro-de-mando'!$K$4="(Todas)",'Cuadro-de-mando'!$K$4=$E7179),OR('Cuadro-de-mando'!$N$4="(Todos)",'Cuadro-de-mando'!$N$4=$F7179)),1,0))</f>
        <v>0</v>
      </c>
    </row>
    <row r="7180" spans="1:10" x14ac:dyDescent="0.25">
      <c r="A7180" t="str">
        <f>IF(Tienda_3!$A2380="","","Tienda 3")</f>
        <v/>
      </c>
      <c r="B7180" t="str">
        <f>IF($A7180="","",Tienda_3!B2380)</f>
        <v/>
      </c>
      <c r="C7180" t="str">
        <f>IF($A7180="","",Tienda_3!G2380)</f>
        <v/>
      </c>
      <c r="D7180" t="str">
        <f>IF($A7180="","",Tienda_3!F2380)</f>
        <v/>
      </c>
      <c r="E7180" t="str">
        <f>IF($A7180="","",Tienda_3!I2380)</f>
        <v/>
      </c>
      <c r="F7180" t="str">
        <f>IF($A7180="","",VALUE(RIGHT(Tienda_3!E2380,4)))</f>
        <v/>
      </c>
      <c r="G7180" t="str">
        <f>IF($A7180="","",Tienda_3!C2380)</f>
        <v/>
      </c>
      <c r="H7180" t="str">
        <f>IF($A7180="","",Tienda_3!D2380)</f>
        <v/>
      </c>
      <c r="I7180" t="str">
        <f>IF($A7180="","",Tienda_3!H2380)</f>
        <v/>
      </c>
      <c r="J7180">
        <f>IF($A7180="",0,IF(AND(OR('Cuadro-de-mando'!$B$4="(Todas)",'Cuadro-de-mando'!$B$4=$A7180),OR('Cuadro-de-mando'!$E$4="(Todas)",'Cuadro-de-mando'!$E$4=$B7180),OR('Cuadro-de-mando'!$H$4="(Todas)",'Cuadro-de-mando'!$H$4=$C7180),OR('Cuadro-de-mando'!$K$4="(Todas)",'Cuadro-de-mando'!$K$4=$E7180),OR('Cuadro-de-mando'!$N$4="(Todos)",'Cuadro-de-mando'!$N$4=$F7180)),1,0))</f>
        <v>0</v>
      </c>
    </row>
    <row r="7181" spans="1:10" x14ac:dyDescent="0.25">
      <c r="A7181" t="str">
        <f>IF(Tienda_3!$A2381="","","Tienda 3")</f>
        <v/>
      </c>
      <c r="B7181" t="str">
        <f>IF($A7181="","",Tienda_3!B2381)</f>
        <v/>
      </c>
      <c r="C7181" t="str">
        <f>IF($A7181="","",Tienda_3!G2381)</f>
        <v/>
      </c>
      <c r="D7181" t="str">
        <f>IF($A7181="","",Tienda_3!F2381)</f>
        <v/>
      </c>
      <c r="E7181" t="str">
        <f>IF($A7181="","",Tienda_3!I2381)</f>
        <v/>
      </c>
      <c r="F7181" t="str">
        <f>IF($A7181="","",VALUE(RIGHT(Tienda_3!E2381,4)))</f>
        <v/>
      </c>
      <c r="G7181" t="str">
        <f>IF($A7181="","",Tienda_3!C2381)</f>
        <v/>
      </c>
      <c r="H7181" t="str">
        <f>IF($A7181="","",Tienda_3!D2381)</f>
        <v/>
      </c>
      <c r="I7181" t="str">
        <f>IF($A7181="","",Tienda_3!H2381)</f>
        <v/>
      </c>
      <c r="J7181">
        <f>IF($A7181="",0,IF(AND(OR('Cuadro-de-mando'!$B$4="(Todas)",'Cuadro-de-mando'!$B$4=$A7181),OR('Cuadro-de-mando'!$E$4="(Todas)",'Cuadro-de-mando'!$E$4=$B7181),OR('Cuadro-de-mando'!$H$4="(Todas)",'Cuadro-de-mando'!$H$4=$C7181),OR('Cuadro-de-mando'!$K$4="(Todas)",'Cuadro-de-mando'!$K$4=$E7181),OR('Cuadro-de-mando'!$N$4="(Todos)",'Cuadro-de-mando'!$N$4=$F7181)),1,0))</f>
        <v>0</v>
      </c>
    </row>
    <row r="7182" spans="1:10" x14ac:dyDescent="0.25">
      <c r="A7182" t="str">
        <f>IF(Tienda_3!$A2382="","","Tienda 3")</f>
        <v/>
      </c>
      <c r="B7182" t="str">
        <f>IF($A7182="","",Tienda_3!B2382)</f>
        <v/>
      </c>
      <c r="C7182" t="str">
        <f>IF($A7182="","",Tienda_3!G2382)</f>
        <v/>
      </c>
      <c r="D7182" t="str">
        <f>IF($A7182="","",Tienda_3!F2382)</f>
        <v/>
      </c>
      <c r="E7182" t="str">
        <f>IF($A7182="","",Tienda_3!I2382)</f>
        <v/>
      </c>
      <c r="F7182" t="str">
        <f>IF($A7182="","",VALUE(RIGHT(Tienda_3!E2382,4)))</f>
        <v/>
      </c>
      <c r="G7182" t="str">
        <f>IF($A7182="","",Tienda_3!C2382)</f>
        <v/>
      </c>
      <c r="H7182" t="str">
        <f>IF($A7182="","",Tienda_3!D2382)</f>
        <v/>
      </c>
      <c r="I7182" t="str">
        <f>IF($A7182="","",Tienda_3!H2382)</f>
        <v/>
      </c>
      <c r="J7182">
        <f>IF($A7182="",0,IF(AND(OR('Cuadro-de-mando'!$B$4="(Todas)",'Cuadro-de-mando'!$B$4=$A7182),OR('Cuadro-de-mando'!$E$4="(Todas)",'Cuadro-de-mando'!$E$4=$B7182),OR('Cuadro-de-mando'!$H$4="(Todas)",'Cuadro-de-mando'!$H$4=$C7182),OR('Cuadro-de-mando'!$K$4="(Todas)",'Cuadro-de-mando'!$K$4=$E7182),OR('Cuadro-de-mando'!$N$4="(Todos)",'Cuadro-de-mando'!$N$4=$F7182)),1,0))</f>
        <v>0</v>
      </c>
    </row>
    <row r="7183" spans="1:10" x14ac:dyDescent="0.25">
      <c r="A7183" t="str">
        <f>IF(Tienda_3!$A2383="","","Tienda 3")</f>
        <v/>
      </c>
      <c r="B7183" t="str">
        <f>IF($A7183="","",Tienda_3!B2383)</f>
        <v/>
      </c>
      <c r="C7183" t="str">
        <f>IF($A7183="","",Tienda_3!G2383)</f>
        <v/>
      </c>
      <c r="D7183" t="str">
        <f>IF($A7183="","",Tienda_3!F2383)</f>
        <v/>
      </c>
      <c r="E7183" t="str">
        <f>IF($A7183="","",Tienda_3!I2383)</f>
        <v/>
      </c>
      <c r="F7183" t="str">
        <f>IF($A7183="","",VALUE(RIGHT(Tienda_3!E2383,4)))</f>
        <v/>
      </c>
      <c r="G7183" t="str">
        <f>IF($A7183="","",Tienda_3!C2383)</f>
        <v/>
      </c>
      <c r="H7183" t="str">
        <f>IF($A7183="","",Tienda_3!D2383)</f>
        <v/>
      </c>
      <c r="I7183" t="str">
        <f>IF($A7183="","",Tienda_3!H2383)</f>
        <v/>
      </c>
      <c r="J7183">
        <f>IF($A7183="",0,IF(AND(OR('Cuadro-de-mando'!$B$4="(Todas)",'Cuadro-de-mando'!$B$4=$A7183),OR('Cuadro-de-mando'!$E$4="(Todas)",'Cuadro-de-mando'!$E$4=$B7183),OR('Cuadro-de-mando'!$H$4="(Todas)",'Cuadro-de-mando'!$H$4=$C7183),OR('Cuadro-de-mando'!$K$4="(Todas)",'Cuadro-de-mando'!$K$4=$E7183),OR('Cuadro-de-mando'!$N$4="(Todos)",'Cuadro-de-mando'!$N$4=$F7183)),1,0))</f>
        <v>0</v>
      </c>
    </row>
    <row r="7184" spans="1:10" x14ac:dyDescent="0.25">
      <c r="A7184" t="str">
        <f>IF(Tienda_3!$A2384="","","Tienda 3")</f>
        <v/>
      </c>
      <c r="B7184" t="str">
        <f>IF($A7184="","",Tienda_3!B2384)</f>
        <v/>
      </c>
      <c r="C7184" t="str">
        <f>IF($A7184="","",Tienda_3!G2384)</f>
        <v/>
      </c>
      <c r="D7184" t="str">
        <f>IF($A7184="","",Tienda_3!F2384)</f>
        <v/>
      </c>
      <c r="E7184" t="str">
        <f>IF($A7184="","",Tienda_3!I2384)</f>
        <v/>
      </c>
      <c r="F7184" t="str">
        <f>IF($A7184="","",VALUE(RIGHT(Tienda_3!E2384,4)))</f>
        <v/>
      </c>
      <c r="G7184" t="str">
        <f>IF($A7184="","",Tienda_3!C2384)</f>
        <v/>
      </c>
      <c r="H7184" t="str">
        <f>IF($A7184="","",Tienda_3!D2384)</f>
        <v/>
      </c>
      <c r="I7184" t="str">
        <f>IF($A7184="","",Tienda_3!H2384)</f>
        <v/>
      </c>
      <c r="J7184">
        <f>IF($A7184="",0,IF(AND(OR('Cuadro-de-mando'!$B$4="(Todas)",'Cuadro-de-mando'!$B$4=$A7184),OR('Cuadro-de-mando'!$E$4="(Todas)",'Cuadro-de-mando'!$E$4=$B7184),OR('Cuadro-de-mando'!$H$4="(Todas)",'Cuadro-de-mando'!$H$4=$C7184),OR('Cuadro-de-mando'!$K$4="(Todas)",'Cuadro-de-mando'!$K$4=$E7184),OR('Cuadro-de-mando'!$N$4="(Todos)",'Cuadro-de-mando'!$N$4=$F7184)),1,0))</f>
        <v>0</v>
      </c>
    </row>
    <row r="7185" spans="1:10" x14ac:dyDescent="0.25">
      <c r="A7185" t="str">
        <f>IF(Tienda_3!$A2385="","","Tienda 3")</f>
        <v/>
      </c>
      <c r="B7185" t="str">
        <f>IF($A7185="","",Tienda_3!B2385)</f>
        <v/>
      </c>
      <c r="C7185" t="str">
        <f>IF($A7185="","",Tienda_3!G2385)</f>
        <v/>
      </c>
      <c r="D7185" t="str">
        <f>IF($A7185="","",Tienda_3!F2385)</f>
        <v/>
      </c>
      <c r="E7185" t="str">
        <f>IF($A7185="","",Tienda_3!I2385)</f>
        <v/>
      </c>
      <c r="F7185" t="str">
        <f>IF($A7185="","",VALUE(RIGHT(Tienda_3!E2385,4)))</f>
        <v/>
      </c>
      <c r="G7185" t="str">
        <f>IF($A7185="","",Tienda_3!C2385)</f>
        <v/>
      </c>
      <c r="H7185" t="str">
        <f>IF($A7185="","",Tienda_3!D2385)</f>
        <v/>
      </c>
      <c r="I7185" t="str">
        <f>IF($A7185="","",Tienda_3!H2385)</f>
        <v/>
      </c>
      <c r="J7185">
        <f>IF($A7185="",0,IF(AND(OR('Cuadro-de-mando'!$B$4="(Todas)",'Cuadro-de-mando'!$B$4=$A7185),OR('Cuadro-de-mando'!$E$4="(Todas)",'Cuadro-de-mando'!$E$4=$B7185),OR('Cuadro-de-mando'!$H$4="(Todas)",'Cuadro-de-mando'!$H$4=$C7185),OR('Cuadro-de-mando'!$K$4="(Todas)",'Cuadro-de-mando'!$K$4=$E7185),OR('Cuadro-de-mando'!$N$4="(Todos)",'Cuadro-de-mando'!$N$4=$F7185)),1,0))</f>
        <v>0</v>
      </c>
    </row>
    <row r="7186" spans="1:10" x14ac:dyDescent="0.25">
      <c r="A7186" t="str">
        <f>IF(Tienda_3!$A2386="","","Tienda 3")</f>
        <v/>
      </c>
      <c r="B7186" t="str">
        <f>IF($A7186="","",Tienda_3!B2386)</f>
        <v/>
      </c>
      <c r="C7186" t="str">
        <f>IF($A7186="","",Tienda_3!G2386)</f>
        <v/>
      </c>
      <c r="D7186" t="str">
        <f>IF($A7186="","",Tienda_3!F2386)</f>
        <v/>
      </c>
      <c r="E7186" t="str">
        <f>IF($A7186="","",Tienda_3!I2386)</f>
        <v/>
      </c>
      <c r="F7186" t="str">
        <f>IF($A7186="","",VALUE(RIGHT(Tienda_3!E2386,4)))</f>
        <v/>
      </c>
      <c r="G7186" t="str">
        <f>IF($A7186="","",Tienda_3!C2386)</f>
        <v/>
      </c>
      <c r="H7186" t="str">
        <f>IF($A7186="","",Tienda_3!D2386)</f>
        <v/>
      </c>
      <c r="I7186" t="str">
        <f>IF($A7186="","",Tienda_3!H2386)</f>
        <v/>
      </c>
      <c r="J7186">
        <f>IF($A7186="",0,IF(AND(OR('Cuadro-de-mando'!$B$4="(Todas)",'Cuadro-de-mando'!$B$4=$A7186),OR('Cuadro-de-mando'!$E$4="(Todas)",'Cuadro-de-mando'!$E$4=$B7186),OR('Cuadro-de-mando'!$H$4="(Todas)",'Cuadro-de-mando'!$H$4=$C7186),OR('Cuadro-de-mando'!$K$4="(Todas)",'Cuadro-de-mando'!$K$4=$E7186),OR('Cuadro-de-mando'!$N$4="(Todos)",'Cuadro-de-mando'!$N$4=$F7186)),1,0))</f>
        <v>0</v>
      </c>
    </row>
    <row r="7187" spans="1:10" x14ac:dyDescent="0.25">
      <c r="A7187" t="str">
        <f>IF(Tienda_3!$A2387="","","Tienda 3")</f>
        <v/>
      </c>
      <c r="B7187" t="str">
        <f>IF($A7187="","",Tienda_3!B2387)</f>
        <v/>
      </c>
      <c r="C7187" t="str">
        <f>IF($A7187="","",Tienda_3!G2387)</f>
        <v/>
      </c>
      <c r="D7187" t="str">
        <f>IF($A7187="","",Tienda_3!F2387)</f>
        <v/>
      </c>
      <c r="E7187" t="str">
        <f>IF($A7187="","",Tienda_3!I2387)</f>
        <v/>
      </c>
      <c r="F7187" t="str">
        <f>IF($A7187="","",VALUE(RIGHT(Tienda_3!E2387,4)))</f>
        <v/>
      </c>
      <c r="G7187" t="str">
        <f>IF($A7187="","",Tienda_3!C2387)</f>
        <v/>
      </c>
      <c r="H7187" t="str">
        <f>IF($A7187="","",Tienda_3!D2387)</f>
        <v/>
      </c>
      <c r="I7187" t="str">
        <f>IF($A7187="","",Tienda_3!H2387)</f>
        <v/>
      </c>
      <c r="J7187">
        <f>IF($A7187="",0,IF(AND(OR('Cuadro-de-mando'!$B$4="(Todas)",'Cuadro-de-mando'!$B$4=$A7187),OR('Cuadro-de-mando'!$E$4="(Todas)",'Cuadro-de-mando'!$E$4=$B7187),OR('Cuadro-de-mando'!$H$4="(Todas)",'Cuadro-de-mando'!$H$4=$C7187),OR('Cuadro-de-mando'!$K$4="(Todas)",'Cuadro-de-mando'!$K$4=$E7187),OR('Cuadro-de-mando'!$N$4="(Todos)",'Cuadro-de-mando'!$N$4=$F7187)),1,0))</f>
        <v>0</v>
      </c>
    </row>
    <row r="7188" spans="1:10" x14ac:dyDescent="0.25">
      <c r="A7188" t="str">
        <f>IF(Tienda_3!$A2388="","","Tienda 3")</f>
        <v/>
      </c>
      <c r="B7188" t="str">
        <f>IF($A7188="","",Tienda_3!B2388)</f>
        <v/>
      </c>
      <c r="C7188" t="str">
        <f>IF($A7188="","",Tienda_3!G2388)</f>
        <v/>
      </c>
      <c r="D7188" t="str">
        <f>IF($A7188="","",Tienda_3!F2388)</f>
        <v/>
      </c>
      <c r="E7188" t="str">
        <f>IF($A7188="","",Tienda_3!I2388)</f>
        <v/>
      </c>
      <c r="F7188" t="str">
        <f>IF($A7188="","",VALUE(RIGHT(Tienda_3!E2388,4)))</f>
        <v/>
      </c>
      <c r="G7188" t="str">
        <f>IF($A7188="","",Tienda_3!C2388)</f>
        <v/>
      </c>
      <c r="H7188" t="str">
        <f>IF($A7188="","",Tienda_3!D2388)</f>
        <v/>
      </c>
      <c r="I7188" t="str">
        <f>IF($A7188="","",Tienda_3!H2388)</f>
        <v/>
      </c>
      <c r="J7188">
        <f>IF($A7188="",0,IF(AND(OR('Cuadro-de-mando'!$B$4="(Todas)",'Cuadro-de-mando'!$B$4=$A7188),OR('Cuadro-de-mando'!$E$4="(Todas)",'Cuadro-de-mando'!$E$4=$B7188),OR('Cuadro-de-mando'!$H$4="(Todas)",'Cuadro-de-mando'!$H$4=$C7188),OR('Cuadro-de-mando'!$K$4="(Todas)",'Cuadro-de-mando'!$K$4=$E7188),OR('Cuadro-de-mando'!$N$4="(Todos)",'Cuadro-de-mando'!$N$4=$F7188)),1,0))</f>
        <v>0</v>
      </c>
    </row>
    <row r="7189" spans="1:10" x14ac:dyDescent="0.25">
      <c r="A7189" t="str">
        <f>IF(Tienda_3!$A2389="","","Tienda 3")</f>
        <v/>
      </c>
      <c r="B7189" t="str">
        <f>IF($A7189="","",Tienda_3!B2389)</f>
        <v/>
      </c>
      <c r="C7189" t="str">
        <f>IF($A7189="","",Tienda_3!G2389)</f>
        <v/>
      </c>
      <c r="D7189" t="str">
        <f>IF($A7189="","",Tienda_3!F2389)</f>
        <v/>
      </c>
      <c r="E7189" t="str">
        <f>IF($A7189="","",Tienda_3!I2389)</f>
        <v/>
      </c>
      <c r="F7189" t="str">
        <f>IF($A7189="","",VALUE(RIGHT(Tienda_3!E2389,4)))</f>
        <v/>
      </c>
      <c r="G7189" t="str">
        <f>IF($A7189="","",Tienda_3!C2389)</f>
        <v/>
      </c>
      <c r="H7189" t="str">
        <f>IF($A7189="","",Tienda_3!D2389)</f>
        <v/>
      </c>
      <c r="I7189" t="str">
        <f>IF($A7189="","",Tienda_3!H2389)</f>
        <v/>
      </c>
      <c r="J7189">
        <f>IF($A7189="",0,IF(AND(OR('Cuadro-de-mando'!$B$4="(Todas)",'Cuadro-de-mando'!$B$4=$A7189),OR('Cuadro-de-mando'!$E$4="(Todas)",'Cuadro-de-mando'!$E$4=$B7189),OR('Cuadro-de-mando'!$H$4="(Todas)",'Cuadro-de-mando'!$H$4=$C7189),OR('Cuadro-de-mando'!$K$4="(Todas)",'Cuadro-de-mando'!$K$4=$E7189),OR('Cuadro-de-mando'!$N$4="(Todos)",'Cuadro-de-mando'!$N$4=$F7189)),1,0))</f>
        <v>0</v>
      </c>
    </row>
    <row r="7190" spans="1:10" x14ac:dyDescent="0.25">
      <c r="A7190" t="str">
        <f>IF(Tienda_3!$A2390="","","Tienda 3")</f>
        <v/>
      </c>
      <c r="B7190" t="str">
        <f>IF($A7190="","",Tienda_3!B2390)</f>
        <v/>
      </c>
      <c r="C7190" t="str">
        <f>IF($A7190="","",Tienda_3!G2390)</f>
        <v/>
      </c>
      <c r="D7190" t="str">
        <f>IF($A7190="","",Tienda_3!F2390)</f>
        <v/>
      </c>
      <c r="E7190" t="str">
        <f>IF($A7190="","",Tienda_3!I2390)</f>
        <v/>
      </c>
      <c r="F7190" t="str">
        <f>IF($A7190="","",VALUE(RIGHT(Tienda_3!E2390,4)))</f>
        <v/>
      </c>
      <c r="G7190" t="str">
        <f>IF($A7190="","",Tienda_3!C2390)</f>
        <v/>
      </c>
      <c r="H7190" t="str">
        <f>IF($A7190="","",Tienda_3!D2390)</f>
        <v/>
      </c>
      <c r="I7190" t="str">
        <f>IF($A7190="","",Tienda_3!H2390)</f>
        <v/>
      </c>
      <c r="J7190">
        <f>IF($A7190="",0,IF(AND(OR('Cuadro-de-mando'!$B$4="(Todas)",'Cuadro-de-mando'!$B$4=$A7190),OR('Cuadro-de-mando'!$E$4="(Todas)",'Cuadro-de-mando'!$E$4=$B7190),OR('Cuadro-de-mando'!$H$4="(Todas)",'Cuadro-de-mando'!$H$4=$C7190),OR('Cuadro-de-mando'!$K$4="(Todas)",'Cuadro-de-mando'!$K$4=$E7190),OR('Cuadro-de-mando'!$N$4="(Todos)",'Cuadro-de-mando'!$N$4=$F7190)),1,0))</f>
        <v>0</v>
      </c>
    </row>
    <row r="7191" spans="1:10" x14ac:dyDescent="0.25">
      <c r="A7191" t="str">
        <f>IF(Tienda_3!$A2391="","","Tienda 3")</f>
        <v/>
      </c>
      <c r="B7191" t="str">
        <f>IF($A7191="","",Tienda_3!B2391)</f>
        <v/>
      </c>
      <c r="C7191" t="str">
        <f>IF($A7191="","",Tienda_3!G2391)</f>
        <v/>
      </c>
      <c r="D7191" t="str">
        <f>IF($A7191="","",Tienda_3!F2391)</f>
        <v/>
      </c>
      <c r="E7191" t="str">
        <f>IF($A7191="","",Tienda_3!I2391)</f>
        <v/>
      </c>
      <c r="F7191" t="str">
        <f>IF($A7191="","",VALUE(RIGHT(Tienda_3!E2391,4)))</f>
        <v/>
      </c>
      <c r="G7191" t="str">
        <f>IF($A7191="","",Tienda_3!C2391)</f>
        <v/>
      </c>
      <c r="H7191" t="str">
        <f>IF($A7191="","",Tienda_3!D2391)</f>
        <v/>
      </c>
      <c r="I7191" t="str">
        <f>IF($A7191="","",Tienda_3!H2391)</f>
        <v/>
      </c>
      <c r="J7191">
        <f>IF($A7191="",0,IF(AND(OR('Cuadro-de-mando'!$B$4="(Todas)",'Cuadro-de-mando'!$B$4=$A7191),OR('Cuadro-de-mando'!$E$4="(Todas)",'Cuadro-de-mando'!$E$4=$B7191),OR('Cuadro-de-mando'!$H$4="(Todas)",'Cuadro-de-mando'!$H$4=$C7191),OR('Cuadro-de-mando'!$K$4="(Todas)",'Cuadro-de-mando'!$K$4=$E7191),OR('Cuadro-de-mando'!$N$4="(Todos)",'Cuadro-de-mando'!$N$4=$F7191)),1,0))</f>
        <v>0</v>
      </c>
    </row>
    <row r="7192" spans="1:10" x14ac:dyDescent="0.25">
      <c r="A7192" t="str">
        <f>IF(Tienda_3!$A2392="","","Tienda 3")</f>
        <v/>
      </c>
      <c r="B7192" t="str">
        <f>IF($A7192="","",Tienda_3!B2392)</f>
        <v/>
      </c>
      <c r="C7192" t="str">
        <f>IF($A7192="","",Tienda_3!G2392)</f>
        <v/>
      </c>
      <c r="D7192" t="str">
        <f>IF($A7192="","",Tienda_3!F2392)</f>
        <v/>
      </c>
      <c r="E7192" t="str">
        <f>IF($A7192="","",Tienda_3!I2392)</f>
        <v/>
      </c>
      <c r="F7192" t="str">
        <f>IF($A7192="","",VALUE(RIGHT(Tienda_3!E2392,4)))</f>
        <v/>
      </c>
      <c r="G7192" t="str">
        <f>IF($A7192="","",Tienda_3!C2392)</f>
        <v/>
      </c>
      <c r="H7192" t="str">
        <f>IF($A7192="","",Tienda_3!D2392)</f>
        <v/>
      </c>
      <c r="I7192" t="str">
        <f>IF($A7192="","",Tienda_3!H2392)</f>
        <v/>
      </c>
      <c r="J7192">
        <f>IF($A7192="",0,IF(AND(OR('Cuadro-de-mando'!$B$4="(Todas)",'Cuadro-de-mando'!$B$4=$A7192),OR('Cuadro-de-mando'!$E$4="(Todas)",'Cuadro-de-mando'!$E$4=$B7192),OR('Cuadro-de-mando'!$H$4="(Todas)",'Cuadro-de-mando'!$H$4=$C7192),OR('Cuadro-de-mando'!$K$4="(Todas)",'Cuadro-de-mando'!$K$4=$E7192),OR('Cuadro-de-mando'!$N$4="(Todos)",'Cuadro-de-mando'!$N$4=$F7192)),1,0))</f>
        <v>0</v>
      </c>
    </row>
    <row r="7193" spans="1:10" x14ac:dyDescent="0.25">
      <c r="A7193" t="str">
        <f>IF(Tienda_3!$A2393="","","Tienda 3")</f>
        <v/>
      </c>
      <c r="B7193" t="str">
        <f>IF($A7193="","",Tienda_3!B2393)</f>
        <v/>
      </c>
      <c r="C7193" t="str">
        <f>IF($A7193="","",Tienda_3!G2393)</f>
        <v/>
      </c>
      <c r="D7193" t="str">
        <f>IF($A7193="","",Tienda_3!F2393)</f>
        <v/>
      </c>
      <c r="E7193" t="str">
        <f>IF($A7193="","",Tienda_3!I2393)</f>
        <v/>
      </c>
      <c r="F7193" t="str">
        <f>IF($A7193="","",VALUE(RIGHT(Tienda_3!E2393,4)))</f>
        <v/>
      </c>
      <c r="G7193" t="str">
        <f>IF($A7193="","",Tienda_3!C2393)</f>
        <v/>
      </c>
      <c r="H7193" t="str">
        <f>IF($A7193="","",Tienda_3!D2393)</f>
        <v/>
      </c>
      <c r="I7193" t="str">
        <f>IF($A7193="","",Tienda_3!H2393)</f>
        <v/>
      </c>
      <c r="J7193">
        <f>IF($A7193="",0,IF(AND(OR('Cuadro-de-mando'!$B$4="(Todas)",'Cuadro-de-mando'!$B$4=$A7193),OR('Cuadro-de-mando'!$E$4="(Todas)",'Cuadro-de-mando'!$E$4=$B7193),OR('Cuadro-de-mando'!$H$4="(Todas)",'Cuadro-de-mando'!$H$4=$C7193),OR('Cuadro-de-mando'!$K$4="(Todas)",'Cuadro-de-mando'!$K$4=$E7193),OR('Cuadro-de-mando'!$N$4="(Todos)",'Cuadro-de-mando'!$N$4=$F7193)),1,0))</f>
        <v>0</v>
      </c>
    </row>
    <row r="7194" spans="1:10" x14ac:dyDescent="0.25">
      <c r="A7194" t="str">
        <f>IF(Tienda_3!$A2394="","","Tienda 3")</f>
        <v/>
      </c>
      <c r="B7194" t="str">
        <f>IF($A7194="","",Tienda_3!B2394)</f>
        <v/>
      </c>
      <c r="C7194" t="str">
        <f>IF($A7194="","",Tienda_3!G2394)</f>
        <v/>
      </c>
      <c r="D7194" t="str">
        <f>IF($A7194="","",Tienda_3!F2394)</f>
        <v/>
      </c>
      <c r="E7194" t="str">
        <f>IF($A7194="","",Tienda_3!I2394)</f>
        <v/>
      </c>
      <c r="F7194" t="str">
        <f>IF($A7194="","",VALUE(RIGHT(Tienda_3!E2394,4)))</f>
        <v/>
      </c>
      <c r="G7194" t="str">
        <f>IF($A7194="","",Tienda_3!C2394)</f>
        <v/>
      </c>
      <c r="H7194" t="str">
        <f>IF($A7194="","",Tienda_3!D2394)</f>
        <v/>
      </c>
      <c r="I7194" t="str">
        <f>IF($A7194="","",Tienda_3!H2394)</f>
        <v/>
      </c>
      <c r="J7194">
        <f>IF($A7194="",0,IF(AND(OR('Cuadro-de-mando'!$B$4="(Todas)",'Cuadro-de-mando'!$B$4=$A7194),OR('Cuadro-de-mando'!$E$4="(Todas)",'Cuadro-de-mando'!$E$4=$B7194),OR('Cuadro-de-mando'!$H$4="(Todas)",'Cuadro-de-mando'!$H$4=$C7194),OR('Cuadro-de-mando'!$K$4="(Todas)",'Cuadro-de-mando'!$K$4=$E7194),OR('Cuadro-de-mando'!$N$4="(Todos)",'Cuadro-de-mando'!$N$4=$F7194)),1,0))</f>
        <v>0</v>
      </c>
    </row>
    <row r="7195" spans="1:10" x14ac:dyDescent="0.25">
      <c r="A7195" t="str">
        <f>IF(Tienda_3!$A2395="","","Tienda 3")</f>
        <v/>
      </c>
      <c r="B7195" t="str">
        <f>IF($A7195="","",Tienda_3!B2395)</f>
        <v/>
      </c>
      <c r="C7195" t="str">
        <f>IF($A7195="","",Tienda_3!G2395)</f>
        <v/>
      </c>
      <c r="D7195" t="str">
        <f>IF($A7195="","",Tienda_3!F2395)</f>
        <v/>
      </c>
      <c r="E7195" t="str">
        <f>IF($A7195="","",Tienda_3!I2395)</f>
        <v/>
      </c>
      <c r="F7195" t="str">
        <f>IF($A7195="","",VALUE(RIGHT(Tienda_3!E2395,4)))</f>
        <v/>
      </c>
      <c r="G7195" t="str">
        <f>IF($A7195="","",Tienda_3!C2395)</f>
        <v/>
      </c>
      <c r="H7195" t="str">
        <f>IF($A7195="","",Tienda_3!D2395)</f>
        <v/>
      </c>
      <c r="I7195" t="str">
        <f>IF($A7195="","",Tienda_3!H2395)</f>
        <v/>
      </c>
      <c r="J7195">
        <f>IF($A7195="",0,IF(AND(OR('Cuadro-de-mando'!$B$4="(Todas)",'Cuadro-de-mando'!$B$4=$A7195),OR('Cuadro-de-mando'!$E$4="(Todas)",'Cuadro-de-mando'!$E$4=$B7195),OR('Cuadro-de-mando'!$H$4="(Todas)",'Cuadro-de-mando'!$H$4=$C7195),OR('Cuadro-de-mando'!$K$4="(Todas)",'Cuadro-de-mando'!$K$4=$E7195),OR('Cuadro-de-mando'!$N$4="(Todos)",'Cuadro-de-mando'!$N$4=$F7195)),1,0))</f>
        <v>0</v>
      </c>
    </row>
    <row r="7196" spans="1:10" x14ac:dyDescent="0.25">
      <c r="A7196" t="str">
        <f>IF(Tienda_3!$A2396="","","Tienda 3")</f>
        <v/>
      </c>
      <c r="B7196" t="str">
        <f>IF($A7196="","",Tienda_3!B2396)</f>
        <v/>
      </c>
      <c r="C7196" t="str">
        <f>IF($A7196="","",Tienda_3!G2396)</f>
        <v/>
      </c>
      <c r="D7196" t="str">
        <f>IF($A7196="","",Tienda_3!F2396)</f>
        <v/>
      </c>
      <c r="E7196" t="str">
        <f>IF($A7196="","",Tienda_3!I2396)</f>
        <v/>
      </c>
      <c r="F7196" t="str">
        <f>IF($A7196="","",VALUE(RIGHT(Tienda_3!E2396,4)))</f>
        <v/>
      </c>
      <c r="G7196" t="str">
        <f>IF($A7196="","",Tienda_3!C2396)</f>
        <v/>
      </c>
      <c r="H7196" t="str">
        <f>IF($A7196="","",Tienda_3!D2396)</f>
        <v/>
      </c>
      <c r="I7196" t="str">
        <f>IF($A7196="","",Tienda_3!H2396)</f>
        <v/>
      </c>
      <c r="J7196">
        <f>IF($A7196="",0,IF(AND(OR('Cuadro-de-mando'!$B$4="(Todas)",'Cuadro-de-mando'!$B$4=$A7196),OR('Cuadro-de-mando'!$E$4="(Todas)",'Cuadro-de-mando'!$E$4=$B7196),OR('Cuadro-de-mando'!$H$4="(Todas)",'Cuadro-de-mando'!$H$4=$C7196),OR('Cuadro-de-mando'!$K$4="(Todas)",'Cuadro-de-mando'!$K$4=$E7196),OR('Cuadro-de-mando'!$N$4="(Todos)",'Cuadro-de-mando'!$N$4=$F7196)),1,0))</f>
        <v>0</v>
      </c>
    </row>
    <row r="7197" spans="1:10" x14ac:dyDescent="0.25">
      <c r="A7197" t="str">
        <f>IF(Tienda_3!$A2397="","","Tienda 3")</f>
        <v/>
      </c>
      <c r="B7197" t="str">
        <f>IF($A7197="","",Tienda_3!B2397)</f>
        <v/>
      </c>
      <c r="C7197" t="str">
        <f>IF($A7197="","",Tienda_3!G2397)</f>
        <v/>
      </c>
      <c r="D7197" t="str">
        <f>IF($A7197="","",Tienda_3!F2397)</f>
        <v/>
      </c>
      <c r="E7197" t="str">
        <f>IF($A7197="","",Tienda_3!I2397)</f>
        <v/>
      </c>
      <c r="F7197" t="str">
        <f>IF($A7197="","",VALUE(RIGHT(Tienda_3!E2397,4)))</f>
        <v/>
      </c>
      <c r="G7197" t="str">
        <f>IF($A7197="","",Tienda_3!C2397)</f>
        <v/>
      </c>
      <c r="H7197" t="str">
        <f>IF($A7197="","",Tienda_3!D2397)</f>
        <v/>
      </c>
      <c r="I7197" t="str">
        <f>IF($A7197="","",Tienda_3!H2397)</f>
        <v/>
      </c>
      <c r="J7197">
        <f>IF($A7197="",0,IF(AND(OR('Cuadro-de-mando'!$B$4="(Todas)",'Cuadro-de-mando'!$B$4=$A7197),OR('Cuadro-de-mando'!$E$4="(Todas)",'Cuadro-de-mando'!$E$4=$B7197),OR('Cuadro-de-mando'!$H$4="(Todas)",'Cuadro-de-mando'!$H$4=$C7197),OR('Cuadro-de-mando'!$K$4="(Todas)",'Cuadro-de-mando'!$K$4=$E7197),OR('Cuadro-de-mando'!$N$4="(Todos)",'Cuadro-de-mando'!$N$4=$F7197)),1,0))</f>
        <v>0</v>
      </c>
    </row>
    <row r="7198" spans="1:10" x14ac:dyDescent="0.25">
      <c r="A7198" t="str">
        <f>IF(Tienda_3!$A2398="","","Tienda 3")</f>
        <v/>
      </c>
      <c r="B7198" t="str">
        <f>IF($A7198="","",Tienda_3!B2398)</f>
        <v/>
      </c>
      <c r="C7198" t="str">
        <f>IF($A7198="","",Tienda_3!G2398)</f>
        <v/>
      </c>
      <c r="D7198" t="str">
        <f>IF($A7198="","",Tienda_3!F2398)</f>
        <v/>
      </c>
      <c r="E7198" t="str">
        <f>IF($A7198="","",Tienda_3!I2398)</f>
        <v/>
      </c>
      <c r="F7198" t="str">
        <f>IF($A7198="","",VALUE(RIGHT(Tienda_3!E2398,4)))</f>
        <v/>
      </c>
      <c r="G7198" t="str">
        <f>IF($A7198="","",Tienda_3!C2398)</f>
        <v/>
      </c>
      <c r="H7198" t="str">
        <f>IF($A7198="","",Tienda_3!D2398)</f>
        <v/>
      </c>
      <c r="I7198" t="str">
        <f>IF($A7198="","",Tienda_3!H2398)</f>
        <v/>
      </c>
      <c r="J7198">
        <f>IF($A7198="",0,IF(AND(OR('Cuadro-de-mando'!$B$4="(Todas)",'Cuadro-de-mando'!$B$4=$A7198),OR('Cuadro-de-mando'!$E$4="(Todas)",'Cuadro-de-mando'!$E$4=$B7198),OR('Cuadro-de-mando'!$H$4="(Todas)",'Cuadro-de-mando'!$H$4=$C7198),OR('Cuadro-de-mando'!$K$4="(Todas)",'Cuadro-de-mando'!$K$4=$E7198),OR('Cuadro-de-mando'!$N$4="(Todos)",'Cuadro-de-mando'!$N$4=$F7198)),1,0))</f>
        <v>0</v>
      </c>
    </row>
    <row r="7199" spans="1:10" x14ac:dyDescent="0.25">
      <c r="A7199" t="str">
        <f>IF(Tienda_3!$A2399="","","Tienda 3")</f>
        <v/>
      </c>
      <c r="B7199" t="str">
        <f>IF($A7199="","",Tienda_3!B2399)</f>
        <v/>
      </c>
      <c r="C7199" t="str">
        <f>IF($A7199="","",Tienda_3!G2399)</f>
        <v/>
      </c>
      <c r="D7199" t="str">
        <f>IF($A7199="","",Tienda_3!F2399)</f>
        <v/>
      </c>
      <c r="E7199" t="str">
        <f>IF($A7199="","",Tienda_3!I2399)</f>
        <v/>
      </c>
      <c r="F7199" t="str">
        <f>IF($A7199="","",VALUE(RIGHT(Tienda_3!E2399,4)))</f>
        <v/>
      </c>
      <c r="G7199" t="str">
        <f>IF($A7199="","",Tienda_3!C2399)</f>
        <v/>
      </c>
      <c r="H7199" t="str">
        <f>IF($A7199="","",Tienda_3!D2399)</f>
        <v/>
      </c>
      <c r="I7199" t="str">
        <f>IF($A7199="","",Tienda_3!H2399)</f>
        <v/>
      </c>
      <c r="J7199">
        <f>IF($A7199="",0,IF(AND(OR('Cuadro-de-mando'!$B$4="(Todas)",'Cuadro-de-mando'!$B$4=$A7199),OR('Cuadro-de-mando'!$E$4="(Todas)",'Cuadro-de-mando'!$E$4=$B7199),OR('Cuadro-de-mando'!$H$4="(Todas)",'Cuadro-de-mando'!$H$4=$C7199),OR('Cuadro-de-mando'!$K$4="(Todas)",'Cuadro-de-mando'!$K$4=$E7199),OR('Cuadro-de-mando'!$N$4="(Todos)",'Cuadro-de-mando'!$N$4=$F7199)),1,0))</f>
        <v>0</v>
      </c>
    </row>
    <row r="7200" spans="1:10" x14ac:dyDescent="0.25">
      <c r="A7200" t="str">
        <f>IF(Tienda_3!$A2400="","","Tienda 3")</f>
        <v/>
      </c>
      <c r="B7200" t="str">
        <f>IF($A7200="","",Tienda_3!B2400)</f>
        <v/>
      </c>
      <c r="C7200" t="str">
        <f>IF($A7200="","",Tienda_3!G2400)</f>
        <v/>
      </c>
      <c r="D7200" t="str">
        <f>IF($A7200="","",Tienda_3!F2400)</f>
        <v/>
      </c>
      <c r="E7200" t="str">
        <f>IF($A7200="","",Tienda_3!I2400)</f>
        <v/>
      </c>
      <c r="F7200" t="str">
        <f>IF($A7200="","",VALUE(RIGHT(Tienda_3!E2400,4)))</f>
        <v/>
      </c>
      <c r="G7200" t="str">
        <f>IF($A7200="","",Tienda_3!C2400)</f>
        <v/>
      </c>
      <c r="H7200" t="str">
        <f>IF($A7200="","",Tienda_3!D2400)</f>
        <v/>
      </c>
      <c r="I7200" t="str">
        <f>IF($A7200="","",Tienda_3!H2400)</f>
        <v/>
      </c>
      <c r="J7200">
        <f>IF($A7200="",0,IF(AND(OR('Cuadro-de-mando'!$B$4="(Todas)",'Cuadro-de-mando'!$B$4=$A7200),OR('Cuadro-de-mando'!$E$4="(Todas)",'Cuadro-de-mando'!$E$4=$B7200),OR('Cuadro-de-mando'!$H$4="(Todas)",'Cuadro-de-mando'!$H$4=$C7200),OR('Cuadro-de-mando'!$K$4="(Todas)",'Cuadro-de-mando'!$K$4=$E7200),OR('Cuadro-de-mando'!$N$4="(Todos)",'Cuadro-de-mando'!$N$4=$F7200)),1,0))</f>
        <v>0</v>
      </c>
    </row>
    <row r="7201" spans="1:10" x14ac:dyDescent="0.25">
      <c r="A7201" t="str">
        <f>IF(Tienda_3!$A2401="","","Tienda 3")</f>
        <v/>
      </c>
      <c r="B7201" t="str">
        <f>IF($A7201="","",Tienda_3!B2401)</f>
        <v/>
      </c>
      <c r="C7201" t="str">
        <f>IF($A7201="","",Tienda_3!G2401)</f>
        <v/>
      </c>
      <c r="D7201" t="str">
        <f>IF($A7201="","",Tienda_3!F2401)</f>
        <v/>
      </c>
      <c r="E7201" t="str">
        <f>IF($A7201="","",Tienda_3!I2401)</f>
        <v/>
      </c>
      <c r="F7201" t="str">
        <f>IF($A7201="","",VALUE(RIGHT(Tienda_3!E2401,4)))</f>
        <v/>
      </c>
      <c r="G7201" t="str">
        <f>IF($A7201="","",Tienda_3!C2401)</f>
        <v/>
      </c>
      <c r="H7201" t="str">
        <f>IF($A7201="","",Tienda_3!D2401)</f>
        <v/>
      </c>
      <c r="I7201" t="str">
        <f>IF($A7201="","",Tienda_3!H2401)</f>
        <v/>
      </c>
      <c r="J7201">
        <f>IF($A7201="",0,IF(AND(OR('Cuadro-de-mando'!$B$4="(Todas)",'Cuadro-de-mando'!$B$4=$A7201),OR('Cuadro-de-mando'!$E$4="(Todas)",'Cuadro-de-mando'!$E$4=$B7201),OR('Cuadro-de-mando'!$H$4="(Todas)",'Cuadro-de-mando'!$H$4=$C7201),OR('Cuadro-de-mando'!$K$4="(Todas)",'Cuadro-de-mando'!$K$4=$E7201),OR('Cuadro-de-mando'!$N$4="(Todos)",'Cuadro-de-mando'!$N$4=$F7201)),1,0))</f>
        <v>0</v>
      </c>
    </row>
    <row r="7202" spans="1:10" x14ac:dyDescent="0.25">
      <c r="A7202" t="str">
        <f>IF(Tienda_4!$A2="","","Tienda 4")</f>
        <v>Tienda 4</v>
      </c>
      <c r="B7202" t="str">
        <f>IF($A7202="","",Tienda_4!B2)</f>
        <v>Electrodomésticos</v>
      </c>
      <c r="C7202" t="str">
        <f>IF($A7202="","",Tienda_4!G2)</f>
        <v>Bogotá</v>
      </c>
      <c r="D7202" t="str">
        <f>IF($A7202="","",Tienda_4!F2)</f>
        <v>Rafael Acosta</v>
      </c>
      <c r="E7202" t="str">
        <f>IF($A7202="","",Tienda_4!I2)</f>
        <v>Tarjeta de crédito</v>
      </c>
      <c r="F7202">
        <f>IF($A7202="","",VALUE(RIGHT(Tienda_4!E2,4)))</f>
        <v>2022</v>
      </c>
      <c r="G7202">
        <f>IF($A7202="","",Tienda_4!C2)</f>
        <v>1084800</v>
      </c>
      <c r="H7202">
        <f>IF($A7202="","",Tienda_4!D2)</f>
        <v>56000</v>
      </c>
      <c r="I7202">
        <f>IF($A7202="","",Tienda_4!H2)</f>
        <v>4</v>
      </c>
      <c r="J7202">
        <f>IF($A7202="",0,IF(AND(OR('Cuadro-de-mando'!$B$4="(Todas)",'Cuadro-de-mando'!$B$4=$A7202),OR('Cuadro-de-mando'!$E$4="(Todas)",'Cuadro-de-mando'!$E$4=$B7202),OR('Cuadro-de-mando'!$H$4="(Todas)",'Cuadro-de-mando'!$H$4=$C7202),OR('Cuadro-de-mando'!$K$4="(Todas)",'Cuadro-de-mando'!$K$4=$E7202),OR('Cuadro-de-mando'!$N$4="(Todos)",'Cuadro-de-mando'!$N$4=$F7202)),1,0))</f>
        <v>1</v>
      </c>
    </row>
    <row r="7203" spans="1:10" x14ac:dyDescent="0.25">
      <c r="A7203" t="str">
        <f>IF(Tienda_4!$A3="","","Tienda 4")</f>
        <v>Tienda 4</v>
      </c>
      <c r="B7203" t="str">
        <f>IF($A7203="","",Tienda_4!B3)</f>
        <v>Muebles</v>
      </c>
      <c r="C7203" t="str">
        <f>IF($A7203="","",Tienda_4!G3)</f>
        <v>Cúcuta</v>
      </c>
      <c r="D7203" t="str">
        <f>IF($A7203="","",Tienda_4!F3)</f>
        <v>Izabela de León</v>
      </c>
      <c r="E7203" t="str">
        <f>IF($A7203="","",Tienda_4!I3)</f>
        <v>Tarjeta de crédito</v>
      </c>
      <c r="F7203">
        <f>IF($A7203="","",VALUE(RIGHT(Tienda_4!E3,4)))</f>
        <v>2020</v>
      </c>
      <c r="G7203">
        <f>IF($A7203="","",Tienda_4!C3)</f>
        <v>473800</v>
      </c>
      <c r="H7203">
        <f>IF($A7203="","",Tienda_4!D3)</f>
        <v>25400</v>
      </c>
      <c r="I7203">
        <f>IF($A7203="","",Tienda_4!H3)</f>
        <v>5</v>
      </c>
      <c r="J7203">
        <f>IF($A7203="",0,IF(AND(OR('Cuadro-de-mando'!$B$4="(Todas)",'Cuadro-de-mando'!$B$4=$A7203),OR('Cuadro-de-mando'!$E$4="(Todas)",'Cuadro-de-mando'!$E$4=$B7203),OR('Cuadro-de-mando'!$H$4="(Todas)",'Cuadro-de-mando'!$H$4=$C7203),OR('Cuadro-de-mando'!$K$4="(Todas)",'Cuadro-de-mando'!$K$4=$E7203),OR('Cuadro-de-mando'!$N$4="(Todos)",'Cuadro-de-mando'!$N$4=$F7203)),1,0))</f>
        <v>1</v>
      </c>
    </row>
    <row r="7204" spans="1:10" x14ac:dyDescent="0.25">
      <c r="A7204" t="str">
        <f>IF(Tienda_4!$A4="","","Tienda 4")</f>
        <v>Tienda 4</v>
      </c>
      <c r="B7204" t="str">
        <f>IF($A7204="","",Tienda_4!B4)</f>
        <v>Deportes y diversión</v>
      </c>
      <c r="C7204" t="str">
        <f>IF($A7204="","",Tienda_4!G4)</f>
        <v>Medellín</v>
      </c>
      <c r="D7204" t="str">
        <f>IF($A7204="","",Tienda_4!F4)</f>
        <v>Maria Alfonso</v>
      </c>
      <c r="E7204" t="str">
        <f>IF($A7204="","",Tienda_4!I4)</f>
        <v>Nequi</v>
      </c>
      <c r="F7204">
        <f>IF($A7204="","",VALUE(RIGHT(Tienda_4!E4,4)))</f>
        <v>2022</v>
      </c>
      <c r="G7204">
        <f>IF($A7204="","",Tienda_4!C4)</f>
        <v>23700</v>
      </c>
      <c r="H7204">
        <f>IF($A7204="","",Tienda_4!D4)</f>
        <v>0</v>
      </c>
      <c r="I7204">
        <f>IF($A7204="","",Tienda_4!H4)</f>
        <v>5</v>
      </c>
      <c r="J7204">
        <f>IF($A7204="",0,IF(AND(OR('Cuadro-de-mando'!$B$4="(Todas)",'Cuadro-de-mando'!$B$4=$A7204),OR('Cuadro-de-mando'!$E$4="(Todas)",'Cuadro-de-mando'!$E$4=$B7204),OR('Cuadro-de-mando'!$H$4="(Todas)",'Cuadro-de-mando'!$H$4=$C7204),OR('Cuadro-de-mando'!$K$4="(Todas)",'Cuadro-de-mando'!$K$4=$E7204),OR('Cuadro-de-mando'!$N$4="(Todos)",'Cuadro-de-mando'!$N$4=$F7204)),1,0))</f>
        <v>1</v>
      </c>
    </row>
    <row r="7205" spans="1:10" x14ac:dyDescent="0.25">
      <c r="A7205" t="str">
        <f>IF(Tienda_4!$A5="","","Tienda 4")</f>
        <v>Tienda 4</v>
      </c>
      <c r="B7205" t="str">
        <f>IF($A7205="","",Tienda_4!B5)</f>
        <v>Libros</v>
      </c>
      <c r="C7205" t="str">
        <f>IF($A7205="","",Tienda_4!G5)</f>
        <v>Medellín</v>
      </c>
      <c r="D7205" t="str">
        <f>IF($A7205="","",Tienda_4!F5)</f>
        <v>Lucas Olivera</v>
      </c>
      <c r="E7205" t="str">
        <f>IF($A7205="","",Tienda_4!I5)</f>
        <v>Nequi</v>
      </c>
      <c r="F7205">
        <f>IF($A7205="","",VALUE(RIGHT(Tienda_4!E5,4)))</f>
        <v>2021</v>
      </c>
      <c r="G7205">
        <f>IF($A7205="","",Tienda_4!C5)</f>
        <v>57700</v>
      </c>
      <c r="H7205">
        <f>IF($A7205="","",Tienda_4!D5)</f>
        <v>1300</v>
      </c>
      <c r="I7205">
        <f>IF($A7205="","",Tienda_4!H5)</f>
        <v>3</v>
      </c>
      <c r="J7205">
        <f>IF($A7205="",0,IF(AND(OR('Cuadro-de-mando'!$B$4="(Todas)",'Cuadro-de-mando'!$B$4=$A7205),OR('Cuadro-de-mando'!$E$4="(Todas)",'Cuadro-de-mando'!$E$4=$B7205),OR('Cuadro-de-mando'!$H$4="(Todas)",'Cuadro-de-mando'!$H$4=$C7205),OR('Cuadro-de-mando'!$K$4="(Todas)",'Cuadro-de-mando'!$K$4=$E7205),OR('Cuadro-de-mando'!$N$4="(Todos)",'Cuadro-de-mando'!$N$4=$F7205)),1,0))</f>
        <v>1</v>
      </c>
    </row>
    <row r="7206" spans="1:10" x14ac:dyDescent="0.25">
      <c r="A7206" t="str">
        <f>IF(Tienda_4!$A6="","","Tienda 4")</f>
        <v>Tienda 4</v>
      </c>
      <c r="B7206" t="str">
        <f>IF($A7206="","",Tienda_4!B6)</f>
        <v>Electrónicos</v>
      </c>
      <c r="C7206" t="str">
        <f>IF($A7206="","",Tienda_4!G6)</f>
        <v>Bogotá</v>
      </c>
      <c r="D7206" t="str">
        <f>IF($A7206="","",Tienda_4!F6)</f>
        <v>Blanca Ramirez</v>
      </c>
      <c r="E7206" t="str">
        <f>IF($A7206="","",Tienda_4!I6)</f>
        <v>Tarjeta de crédito</v>
      </c>
      <c r="F7206">
        <f>IF($A7206="","",VALUE(RIGHT(Tienda_4!E6,4)))</f>
        <v>2022</v>
      </c>
      <c r="G7206">
        <f>IF($A7206="","",Tienda_4!C6)</f>
        <v>138900</v>
      </c>
      <c r="H7206">
        <f>IF($A7206="","",Tienda_4!D6)</f>
        <v>5600</v>
      </c>
      <c r="I7206">
        <f>IF($A7206="","",Tienda_4!H6)</f>
        <v>4</v>
      </c>
      <c r="J7206">
        <f>IF($A7206="",0,IF(AND(OR('Cuadro-de-mando'!$B$4="(Todas)",'Cuadro-de-mando'!$B$4=$A7206),OR('Cuadro-de-mando'!$E$4="(Todas)",'Cuadro-de-mando'!$E$4=$B7206),OR('Cuadro-de-mando'!$H$4="(Todas)",'Cuadro-de-mando'!$H$4=$C7206),OR('Cuadro-de-mando'!$K$4="(Todas)",'Cuadro-de-mando'!$K$4=$E7206),OR('Cuadro-de-mando'!$N$4="(Todos)",'Cuadro-de-mando'!$N$4=$F7206)),1,0))</f>
        <v>1</v>
      </c>
    </row>
    <row r="7207" spans="1:10" x14ac:dyDescent="0.25">
      <c r="A7207" t="str">
        <f>IF(Tienda_4!$A7="","","Tienda 4")</f>
        <v>Tienda 4</v>
      </c>
      <c r="B7207" t="str">
        <f>IF($A7207="","",Tienda_4!B7)</f>
        <v>Electrodomésticos</v>
      </c>
      <c r="C7207" t="str">
        <f>IF($A7207="","",Tienda_4!G7)</f>
        <v>Cartagena</v>
      </c>
      <c r="D7207" t="str">
        <f>IF($A7207="","",Tienda_4!F7)</f>
        <v>Beatriz Morales</v>
      </c>
      <c r="E7207" t="str">
        <f>IF($A7207="","",Tienda_4!I7)</f>
        <v>Tarjeta de crédito</v>
      </c>
      <c r="F7207">
        <f>IF($A7207="","",VALUE(RIGHT(Tienda_4!E7,4)))</f>
        <v>2020</v>
      </c>
      <c r="G7207">
        <f>IF($A7207="","",Tienda_4!C7)</f>
        <v>1591900</v>
      </c>
      <c r="H7207">
        <f>IF($A7207="","",Tienda_4!D7)</f>
        <v>83000</v>
      </c>
      <c r="I7207">
        <f>IF($A7207="","",Tienda_4!H7)</f>
        <v>1</v>
      </c>
      <c r="J7207">
        <f>IF($A7207="",0,IF(AND(OR('Cuadro-de-mando'!$B$4="(Todas)",'Cuadro-de-mando'!$B$4=$A7207),OR('Cuadro-de-mando'!$E$4="(Todas)",'Cuadro-de-mando'!$E$4=$B7207),OR('Cuadro-de-mando'!$H$4="(Todas)",'Cuadro-de-mando'!$H$4=$C7207),OR('Cuadro-de-mando'!$K$4="(Todas)",'Cuadro-de-mando'!$K$4=$E7207),OR('Cuadro-de-mando'!$N$4="(Todos)",'Cuadro-de-mando'!$N$4=$F7207)),1,0))</f>
        <v>1</v>
      </c>
    </row>
    <row r="7208" spans="1:10" x14ac:dyDescent="0.25">
      <c r="A7208" t="str">
        <f>IF(Tienda_4!$A8="","","Tienda 4")</f>
        <v>Tienda 4</v>
      </c>
      <c r="B7208" t="str">
        <f>IF($A7208="","",Tienda_4!B8)</f>
        <v>Instrumentos musicales</v>
      </c>
      <c r="C7208" t="str">
        <f>IF($A7208="","",Tienda_4!G8)</f>
        <v>Medellín</v>
      </c>
      <c r="D7208" t="str">
        <f>IF($A7208="","",Tienda_4!F8)</f>
        <v>Izabela de León</v>
      </c>
      <c r="E7208" t="str">
        <f>IF($A7208="","",Tienda_4!I8)</f>
        <v>Tarjeta de crédito</v>
      </c>
      <c r="F7208">
        <f>IF($A7208="","",VALUE(RIGHT(Tienda_4!E8,4)))</f>
        <v>2021</v>
      </c>
      <c r="G7208">
        <f>IF($A7208="","",Tienda_4!C8)</f>
        <v>626200</v>
      </c>
      <c r="H7208">
        <f>IF($A7208="","",Tienda_4!D8)</f>
        <v>38000</v>
      </c>
      <c r="I7208">
        <f>IF($A7208="","",Tienda_4!H8)</f>
        <v>5</v>
      </c>
      <c r="J7208">
        <f>IF($A7208="",0,IF(AND(OR('Cuadro-de-mando'!$B$4="(Todas)",'Cuadro-de-mando'!$B$4=$A7208),OR('Cuadro-de-mando'!$E$4="(Todas)",'Cuadro-de-mando'!$E$4=$B7208),OR('Cuadro-de-mando'!$H$4="(Todas)",'Cuadro-de-mando'!$H$4=$C7208),OR('Cuadro-de-mando'!$K$4="(Todas)",'Cuadro-de-mando'!$K$4=$E7208),OR('Cuadro-de-mando'!$N$4="(Todos)",'Cuadro-de-mando'!$N$4=$F7208)),1,0))</f>
        <v>1</v>
      </c>
    </row>
    <row r="7209" spans="1:10" x14ac:dyDescent="0.25">
      <c r="A7209" t="str">
        <f>IF(Tienda_4!$A9="","","Tienda 4")</f>
        <v>Tienda 4</v>
      </c>
      <c r="B7209" t="str">
        <f>IF($A7209="","",Tienda_4!B9)</f>
        <v>Electrónicos</v>
      </c>
      <c r="C7209" t="str">
        <f>IF($A7209="","",Tienda_4!G9)</f>
        <v>Medellín</v>
      </c>
      <c r="D7209" t="str">
        <f>IF($A7209="","",Tienda_4!F9)</f>
        <v>Santiago Silva</v>
      </c>
      <c r="E7209" t="str">
        <f>IF($A7209="","",Tienda_4!I9)</f>
        <v>Tarjeta de crédito</v>
      </c>
      <c r="F7209">
        <f>IF($A7209="","",VALUE(RIGHT(Tienda_4!E9,4)))</f>
        <v>2022</v>
      </c>
      <c r="G7209">
        <f>IF($A7209="","",Tienda_4!C9)</f>
        <v>94500</v>
      </c>
      <c r="H7209">
        <f>IF($A7209="","",Tienda_4!D9)</f>
        <v>11900</v>
      </c>
      <c r="I7209">
        <f>IF($A7209="","",Tienda_4!H9)</f>
        <v>4</v>
      </c>
      <c r="J7209">
        <f>IF($A7209="",0,IF(AND(OR('Cuadro-de-mando'!$B$4="(Todas)",'Cuadro-de-mando'!$B$4=$A7209),OR('Cuadro-de-mando'!$E$4="(Todas)",'Cuadro-de-mando'!$E$4=$B7209),OR('Cuadro-de-mando'!$H$4="(Todas)",'Cuadro-de-mando'!$H$4=$C7209),OR('Cuadro-de-mando'!$K$4="(Todas)",'Cuadro-de-mando'!$K$4=$E7209),OR('Cuadro-de-mando'!$N$4="(Todos)",'Cuadro-de-mando'!$N$4=$F7209)),1,0))</f>
        <v>1</v>
      </c>
    </row>
    <row r="7210" spans="1:10" x14ac:dyDescent="0.25">
      <c r="A7210" t="str">
        <f>IF(Tienda_4!$A10="","","Tienda 4")</f>
        <v>Tienda 4</v>
      </c>
      <c r="B7210" t="str">
        <f>IF($A7210="","",Tienda_4!B10)</f>
        <v>Electrónicos</v>
      </c>
      <c r="C7210" t="str">
        <f>IF($A7210="","",Tienda_4!G10)</f>
        <v>Bogotá</v>
      </c>
      <c r="D7210" t="str">
        <f>IF($A7210="","",Tienda_4!F10)</f>
        <v>Camila Rivera</v>
      </c>
      <c r="E7210" t="str">
        <f>IF($A7210="","",Tienda_4!I10)</f>
        <v>Tarjeta de crédito</v>
      </c>
      <c r="F7210">
        <f>IF($A7210="","",VALUE(RIGHT(Tienda_4!E10,4)))</f>
        <v>2022</v>
      </c>
      <c r="G7210">
        <f>IF($A7210="","",Tienda_4!C10)</f>
        <v>2339000</v>
      </c>
      <c r="H7210">
        <f>IF($A7210="","",Tienda_4!D10)</f>
        <v>122700</v>
      </c>
      <c r="I7210">
        <f>IF($A7210="","",Tienda_4!H10)</f>
        <v>5</v>
      </c>
      <c r="J7210">
        <f>IF($A7210="",0,IF(AND(OR('Cuadro-de-mando'!$B$4="(Todas)",'Cuadro-de-mando'!$B$4=$A7210),OR('Cuadro-de-mando'!$E$4="(Todas)",'Cuadro-de-mando'!$E$4=$B7210),OR('Cuadro-de-mando'!$H$4="(Todas)",'Cuadro-de-mando'!$H$4=$C7210),OR('Cuadro-de-mando'!$K$4="(Todas)",'Cuadro-de-mando'!$K$4=$E7210),OR('Cuadro-de-mando'!$N$4="(Todos)",'Cuadro-de-mando'!$N$4=$F7210)),1,0))</f>
        <v>1</v>
      </c>
    </row>
    <row r="7211" spans="1:10" x14ac:dyDescent="0.25">
      <c r="A7211" t="str">
        <f>IF(Tienda_4!$A11="","","Tienda 4")</f>
        <v>Tienda 4</v>
      </c>
      <c r="B7211" t="str">
        <f>IF($A7211="","",Tienda_4!B11)</f>
        <v>Muebles</v>
      </c>
      <c r="C7211" t="str">
        <f>IF($A7211="","",Tienda_4!G11)</f>
        <v>Bogotá</v>
      </c>
      <c r="D7211" t="str">
        <f>IF($A7211="","",Tienda_4!F11)</f>
        <v>Rafael Acosta</v>
      </c>
      <c r="E7211" t="str">
        <f>IF($A7211="","",Tienda_4!I11)</f>
        <v>Tarjeta de crédito</v>
      </c>
      <c r="F7211">
        <f>IF($A7211="","",VALUE(RIGHT(Tienda_4!E11,4)))</f>
        <v>2022</v>
      </c>
      <c r="G7211">
        <f>IF($A7211="","",Tienda_4!C11)</f>
        <v>273300</v>
      </c>
      <c r="H7211">
        <f>IF($A7211="","",Tienda_4!D11)</f>
        <v>21900</v>
      </c>
      <c r="I7211">
        <f>IF($A7211="","",Tienda_4!H11)</f>
        <v>1</v>
      </c>
      <c r="J7211">
        <f>IF($A7211="",0,IF(AND(OR('Cuadro-de-mando'!$B$4="(Todas)",'Cuadro-de-mando'!$B$4=$A7211),OR('Cuadro-de-mando'!$E$4="(Todas)",'Cuadro-de-mando'!$E$4=$B7211),OR('Cuadro-de-mando'!$H$4="(Todas)",'Cuadro-de-mando'!$H$4=$C7211),OR('Cuadro-de-mando'!$K$4="(Todas)",'Cuadro-de-mando'!$K$4=$E7211),OR('Cuadro-de-mando'!$N$4="(Todos)",'Cuadro-de-mando'!$N$4=$F7211)),1,0))</f>
        <v>1</v>
      </c>
    </row>
    <row r="7212" spans="1:10" x14ac:dyDescent="0.25">
      <c r="A7212" t="str">
        <f>IF(Tienda_4!$A12="","","Tienda 4")</f>
        <v>Tienda 4</v>
      </c>
      <c r="B7212" t="str">
        <f>IF($A7212="","",Tienda_4!B12)</f>
        <v>Deportes y diversión</v>
      </c>
      <c r="C7212" t="str">
        <f>IF($A7212="","",Tienda_4!G12)</f>
        <v>Manizales</v>
      </c>
      <c r="D7212" t="str">
        <f>IF($A7212="","",Tienda_4!F12)</f>
        <v>Felipe Santos</v>
      </c>
      <c r="E7212" t="str">
        <f>IF($A7212="","",Tienda_4!I12)</f>
        <v>Nequi</v>
      </c>
      <c r="F7212">
        <f>IF($A7212="","",VALUE(RIGHT(Tienda_4!E12,4)))</f>
        <v>2022</v>
      </c>
      <c r="G7212">
        <f>IF($A7212="","",Tienda_4!C12)</f>
        <v>68000</v>
      </c>
      <c r="H7212">
        <f>IF($A7212="","",Tienda_4!D12)</f>
        <v>6000</v>
      </c>
      <c r="I7212">
        <f>IF($A7212="","",Tienda_4!H12)</f>
        <v>4</v>
      </c>
      <c r="J7212">
        <f>IF($A7212="",0,IF(AND(OR('Cuadro-de-mando'!$B$4="(Todas)",'Cuadro-de-mando'!$B$4=$A7212),OR('Cuadro-de-mando'!$E$4="(Todas)",'Cuadro-de-mando'!$E$4=$B7212),OR('Cuadro-de-mando'!$H$4="(Todas)",'Cuadro-de-mando'!$H$4=$C7212),OR('Cuadro-de-mando'!$K$4="(Todas)",'Cuadro-de-mando'!$K$4=$E7212),OR('Cuadro-de-mando'!$N$4="(Todos)",'Cuadro-de-mando'!$N$4=$F7212)),1,0))</f>
        <v>1</v>
      </c>
    </row>
    <row r="7213" spans="1:10" x14ac:dyDescent="0.25">
      <c r="A7213" t="str">
        <f>IF(Tienda_4!$A13="","","Tienda 4")</f>
        <v>Tienda 4</v>
      </c>
      <c r="B7213" t="str">
        <f>IF($A7213="","",Tienda_4!B13)</f>
        <v>Juguetes</v>
      </c>
      <c r="C7213" t="str">
        <f>IF($A7213="","",Tienda_4!G13)</f>
        <v>Bogotá</v>
      </c>
      <c r="D7213" t="str">
        <f>IF($A7213="","",Tienda_4!F13)</f>
        <v>Pedro Gomez</v>
      </c>
      <c r="E7213" t="str">
        <f>IF($A7213="","",Tienda_4!I13)</f>
        <v>Tarjeta de crédito</v>
      </c>
      <c r="F7213">
        <f>IF($A7213="","",VALUE(RIGHT(Tienda_4!E13,4)))</f>
        <v>2020</v>
      </c>
      <c r="G7213">
        <f>IF($A7213="","",Tienda_4!C13)</f>
        <v>47500</v>
      </c>
      <c r="H7213">
        <f>IF($A7213="","",Tienda_4!D13)</f>
        <v>0</v>
      </c>
      <c r="I7213">
        <f>IF($A7213="","",Tienda_4!H13)</f>
        <v>5</v>
      </c>
      <c r="J7213">
        <f>IF($A7213="",0,IF(AND(OR('Cuadro-de-mando'!$B$4="(Todas)",'Cuadro-de-mando'!$B$4=$A7213),OR('Cuadro-de-mando'!$E$4="(Todas)",'Cuadro-de-mando'!$E$4=$B7213),OR('Cuadro-de-mando'!$H$4="(Todas)",'Cuadro-de-mando'!$H$4=$C7213),OR('Cuadro-de-mando'!$K$4="(Todas)",'Cuadro-de-mando'!$K$4=$E7213),OR('Cuadro-de-mando'!$N$4="(Todos)",'Cuadro-de-mando'!$N$4=$F7213)),1,0))</f>
        <v>1</v>
      </c>
    </row>
    <row r="7214" spans="1:10" x14ac:dyDescent="0.25">
      <c r="A7214" t="str">
        <f>IF(Tienda_4!$A14="","","Tienda 4")</f>
        <v>Tienda 4</v>
      </c>
      <c r="B7214" t="str">
        <f>IF($A7214="","",Tienda_4!B14)</f>
        <v>Libros</v>
      </c>
      <c r="C7214" t="str">
        <f>IF($A7214="","",Tienda_4!G14)</f>
        <v>Bogotá</v>
      </c>
      <c r="D7214" t="str">
        <f>IF($A7214="","",Tienda_4!F14)</f>
        <v>Blanca Ramirez</v>
      </c>
      <c r="E7214" t="str">
        <f>IF($A7214="","",Tienda_4!I14)</f>
        <v>Tarjeta de crédito</v>
      </c>
      <c r="F7214">
        <f>IF($A7214="","",VALUE(RIGHT(Tienda_4!E14,4)))</f>
        <v>2020</v>
      </c>
      <c r="G7214">
        <f>IF($A7214="","",Tienda_4!C14)</f>
        <v>36000</v>
      </c>
      <c r="H7214">
        <f>IF($A7214="","",Tienda_4!D14)</f>
        <v>9800</v>
      </c>
      <c r="I7214">
        <f>IF($A7214="","",Tienda_4!H14)</f>
        <v>5</v>
      </c>
      <c r="J7214">
        <f>IF($A7214="",0,IF(AND(OR('Cuadro-de-mando'!$B$4="(Todas)",'Cuadro-de-mando'!$B$4=$A7214),OR('Cuadro-de-mando'!$E$4="(Todas)",'Cuadro-de-mando'!$E$4=$B7214),OR('Cuadro-de-mando'!$H$4="(Todas)",'Cuadro-de-mando'!$H$4=$C7214),OR('Cuadro-de-mando'!$K$4="(Todas)",'Cuadro-de-mando'!$K$4=$E7214),OR('Cuadro-de-mando'!$N$4="(Todos)",'Cuadro-de-mando'!$N$4=$F7214)),1,0))</f>
        <v>1</v>
      </c>
    </row>
    <row r="7215" spans="1:10" x14ac:dyDescent="0.25">
      <c r="A7215" t="str">
        <f>IF(Tienda_4!$A15="","","Tienda 4")</f>
        <v>Tienda 4</v>
      </c>
      <c r="B7215" t="str">
        <f>IF($A7215="","",Tienda_4!B15)</f>
        <v>Muebles</v>
      </c>
      <c r="C7215" t="str">
        <f>IF($A7215="","",Tienda_4!G15)</f>
        <v>Bogotá</v>
      </c>
      <c r="D7215" t="str">
        <f>IF($A7215="","",Tienda_4!F15)</f>
        <v>Blanca Ramirez</v>
      </c>
      <c r="E7215" t="str">
        <f>IF($A7215="","",Tienda_4!I15)</f>
        <v>Cupón</v>
      </c>
      <c r="F7215">
        <f>IF($A7215="","",VALUE(RIGHT(Tienda_4!E15,4)))</f>
        <v>2023</v>
      </c>
      <c r="G7215">
        <f>IF($A7215="","",Tienda_4!C15)</f>
        <v>382900</v>
      </c>
      <c r="H7215">
        <f>IF($A7215="","",Tienda_4!D15)</f>
        <v>20800</v>
      </c>
      <c r="I7215">
        <f>IF($A7215="","",Tienda_4!H15)</f>
        <v>5</v>
      </c>
      <c r="J7215">
        <f>IF($A7215="",0,IF(AND(OR('Cuadro-de-mando'!$B$4="(Todas)",'Cuadro-de-mando'!$B$4=$A7215),OR('Cuadro-de-mando'!$E$4="(Todas)",'Cuadro-de-mando'!$E$4=$B7215),OR('Cuadro-de-mando'!$H$4="(Todas)",'Cuadro-de-mando'!$H$4=$C7215),OR('Cuadro-de-mando'!$K$4="(Todas)",'Cuadro-de-mando'!$K$4=$E7215),OR('Cuadro-de-mando'!$N$4="(Todos)",'Cuadro-de-mando'!$N$4=$F7215)),1,0))</f>
        <v>1</v>
      </c>
    </row>
    <row r="7216" spans="1:10" x14ac:dyDescent="0.25">
      <c r="A7216" t="str">
        <f>IF(Tienda_4!$A16="","","Tienda 4")</f>
        <v>Tienda 4</v>
      </c>
      <c r="B7216" t="str">
        <f>IF($A7216="","",Tienda_4!B16)</f>
        <v>Muebles</v>
      </c>
      <c r="C7216" t="str">
        <f>IF($A7216="","",Tienda_4!G16)</f>
        <v>Bogotá</v>
      </c>
      <c r="D7216" t="str">
        <f>IF($A7216="","",Tienda_4!F16)</f>
        <v>Beatriz Morales</v>
      </c>
      <c r="E7216" t="str">
        <f>IF($A7216="","",Tienda_4!I16)</f>
        <v>Tarjeta de crédito</v>
      </c>
      <c r="F7216">
        <f>IF($A7216="","",VALUE(RIGHT(Tienda_4!E16,4)))</f>
        <v>2023</v>
      </c>
      <c r="G7216">
        <f>IF($A7216="","",Tienda_4!C16)</f>
        <v>271100</v>
      </c>
      <c r="H7216">
        <f>IF($A7216="","",Tienda_4!D16)</f>
        <v>12600</v>
      </c>
      <c r="I7216">
        <f>IF($A7216="","",Tienda_4!H16)</f>
        <v>1</v>
      </c>
      <c r="J7216">
        <f>IF($A7216="",0,IF(AND(OR('Cuadro-de-mando'!$B$4="(Todas)",'Cuadro-de-mando'!$B$4=$A7216),OR('Cuadro-de-mando'!$E$4="(Todas)",'Cuadro-de-mando'!$E$4=$B7216),OR('Cuadro-de-mando'!$H$4="(Todas)",'Cuadro-de-mando'!$H$4=$C7216),OR('Cuadro-de-mando'!$K$4="(Todas)",'Cuadro-de-mando'!$K$4=$E7216),OR('Cuadro-de-mando'!$N$4="(Todos)",'Cuadro-de-mando'!$N$4=$F7216)),1,0))</f>
        <v>1</v>
      </c>
    </row>
    <row r="7217" spans="1:10" x14ac:dyDescent="0.25">
      <c r="A7217" t="str">
        <f>IF(Tienda_4!$A17="","","Tienda 4")</f>
        <v>Tienda 4</v>
      </c>
      <c r="B7217" t="str">
        <f>IF($A7217="","",Tienda_4!B17)</f>
        <v>Muebles</v>
      </c>
      <c r="C7217" t="str">
        <f>IF($A7217="","",Tienda_4!G17)</f>
        <v>Leticia</v>
      </c>
      <c r="D7217" t="str">
        <f>IF($A7217="","",Tienda_4!F17)</f>
        <v>Juan Fernandez</v>
      </c>
      <c r="E7217" t="str">
        <f>IF($A7217="","",Tienda_4!I17)</f>
        <v>Nequi</v>
      </c>
      <c r="F7217">
        <f>IF($A7217="","",VALUE(RIGHT(Tienda_4!E17,4)))</f>
        <v>2021</v>
      </c>
      <c r="G7217">
        <f>IF($A7217="","",Tienda_4!C17)</f>
        <v>240300</v>
      </c>
      <c r="H7217">
        <f>IF($A7217="","",Tienda_4!D17)</f>
        <v>13000</v>
      </c>
      <c r="I7217">
        <f>IF($A7217="","",Tienda_4!H17)</f>
        <v>5</v>
      </c>
      <c r="J7217">
        <f>IF($A7217="",0,IF(AND(OR('Cuadro-de-mando'!$B$4="(Todas)",'Cuadro-de-mando'!$B$4=$A7217),OR('Cuadro-de-mando'!$E$4="(Todas)",'Cuadro-de-mando'!$E$4=$B7217),OR('Cuadro-de-mando'!$H$4="(Todas)",'Cuadro-de-mando'!$H$4=$C7217),OR('Cuadro-de-mando'!$K$4="(Todas)",'Cuadro-de-mando'!$K$4=$E7217),OR('Cuadro-de-mando'!$N$4="(Todos)",'Cuadro-de-mando'!$N$4=$F7217)),1,0))</f>
        <v>1</v>
      </c>
    </row>
    <row r="7218" spans="1:10" x14ac:dyDescent="0.25">
      <c r="A7218" t="str">
        <f>IF(Tienda_4!$A18="","","Tienda 4")</f>
        <v>Tienda 4</v>
      </c>
      <c r="B7218" t="str">
        <f>IF($A7218="","",Tienda_4!B18)</f>
        <v>Electrónicos</v>
      </c>
      <c r="C7218" t="str">
        <f>IF($A7218="","",Tienda_4!G18)</f>
        <v>Bucaramanga</v>
      </c>
      <c r="D7218" t="str">
        <f>IF($A7218="","",Tienda_4!F18)</f>
        <v>Lucas Olivera</v>
      </c>
      <c r="E7218" t="str">
        <f>IF($A7218="","",Tienda_4!I18)</f>
        <v>Tarjeta de crédito</v>
      </c>
      <c r="F7218">
        <f>IF($A7218="","",VALUE(RIGHT(Tienda_4!E18,4)))</f>
        <v>2020</v>
      </c>
      <c r="G7218">
        <f>IF($A7218="","",Tienda_4!C18)</f>
        <v>238300</v>
      </c>
      <c r="H7218">
        <f>IF($A7218="","",Tienda_4!D18)</f>
        <v>10900</v>
      </c>
      <c r="I7218">
        <f>IF($A7218="","",Tienda_4!H18)</f>
        <v>5</v>
      </c>
      <c r="J7218">
        <f>IF($A7218="",0,IF(AND(OR('Cuadro-de-mando'!$B$4="(Todas)",'Cuadro-de-mando'!$B$4=$A7218),OR('Cuadro-de-mando'!$E$4="(Todas)",'Cuadro-de-mando'!$E$4=$B7218),OR('Cuadro-de-mando'!$H$4="(Todas)",'Cuadro-de-mando'!$H$4=$C7218),OR('Cuadro-de-mando'!$K$4="(Todas)",'Cuadro-de-mando'!$K$4=$E7218),OR('Cuadro-de-mando'!$N$4="(Todos)",'Cuadro-de-mando'!$N$4=$F7218)),1,0))</f>
        <v>1</v>
      </c>
    </row>
    <row r="7219" spans="1:10" x14ac:dyDescent="0.25">
      <c r="A7219" t="str">
        <f>IF(Tienda_4!$A19="","","Tienda 4")</f>
        <v>Tienda 4</v>
      </c>
      <c r="B7219" t="str">
        <f>IF($A7219="","",Tienda_4!B19)</f>
        <v>Artículos para el hogar</v>
      </c>
      <c r="C7219" t="str">
        <f>IF($A7219="","",Tienda_4!G19)</f>
        <v>Cali</v>
      </c>
      <c r="D7219" t="str">
        <f>IF($A7219="","",Tienda_4!F19)</f>
        <v>Mariana Herrera</v>
      </c>
      <c r="E7219" t="str">
        <f>IF($A7219="","",Tienda_4!I19)</f>
        <v>Tarjeta de crédito</v>
      </c>
      <c r="F7219">
        <f>IF($A7219="","",VALUE(RIGHT(Tienda_4!E19,4)))</f>
        <v>2020</v>
      </c>
      <c r="G7219">
        <f>IF($A7219="","",Tienda_4!C19)</f>
        <v>23600</v>
      </c>
      <c r="H7219">
        <f>IF($A7219="","",Tienda_4!D19)</f>
        <v>1500</v>
      </c>
      <c r="I7219">
        <f>IF($A7219="","",Tienda_4!H19)</f>
        <v>1</v>
      </c>
      <c r="J7219">
        <f>IF($A7219="",0,IF(AND(OR('Cuadro-de-mando'!$B$4="(Todas)",'Cuadro-de-mando'!$B$4=$A7219),OR('Cuadro-de-mando'!$E$4="(Todas)",'Cuadro-de-mando'!$E$4=$B7219),OR('Cuadro-de-mando'!$H$4="(Todas)",'Cuadro-de-mando'!$H$4=$C7219),OR('Cuadro-de-mando'!$K$4="(Todas)",'Cuadro-de-mando'!$K$4=$E7219),OR('Cuadro-de-mando'!$N$4="(Todos)",'Cuadro-de-mando'!$N$4=$F7219)),1,0))</f>
        <v>1</v>
      </c>
    </row>
    <row r="7220" spans="1:10" x14ac:dyDescent="0.25">
      <c r="A7220" t="str">
        <f>IF(Tienda_4!$A20="","","Tienda 4")</f>
        <v>Tienda 4</v>
      </c>
      <c r="B7220" t="str">
        <f>IF($A7220="","",Tienda_4!B20)</f>
        <v>Muebles</v>
      </c>
      <c r="C7220" t="str">
        <f>IF($A7220="","",Tienda_4!G20)</f>
        <v>Riohacha</v>
      </c>
      <c r="D7220" t="str">
        <f>IF($A7220="","",Tienda_4!F20)</f>
        <v>Juliana Costa</v>
      </c>
      <c r="E7220" t="str">
        <f>IF($A7220="","",Tienda_4!I20)</f>
        <v>Nequi</v>
      </c>
      <c r="F7220">
        <f>IF($A7220="","",VALUE(RIGHT(Tienda_4!E20,4)))</f>
        <v>2021</v>
      </c>
      <c r="G7220">
        <f>IF($A7220="","",Tienda_4!C20)</f>
        <v>319400</v>
      </c>
      <c r="H7220">
        <f>IF($A7220="","",Tienda_4!D20)</f>
        <v>17200</v>
      </c>
      <c r="I7220">
        <f>IF($A7220="","",Tienda_4!H20)</f>
        <v>5</v>
      </c>
      <c r="J7220">
        <f>IF($A7220="",0,IF(AND(OR('Cuadro-de-mando'!$B$4="(Todas)",'Cuadro-de-mando'!$B$4=$A7220),OR('Cuadro-de-mando'!$E$4="(Todas)",'Cuadro-de-mando'!$E$4=$B7220),OR('Cuadro-de-mando'!$H$4="(Todas)",'Cuadro-de-mando'!$H$4=$C7220),OR('Cuadro-de-mando'!$K$4="(Todas)",'Cuadro-de-mando'!$K$4=$E7220),OR('Cuadro-de-mando'!$N$4="(Todos)",'Cuadro-de-mando'!$N$4=$F7220)),1,0))</f>
        <v>1</v>
      </c>
    </row>
    <row r="7221" spans="1:10" x14ac:dyDescent="0.25">
      <c r="A7221" t="str">
        <f>IF(Tienda_4!$A21="","","Tienda 4")</f>
        <v>Tienda 4</v>
      </c>
      <c r="B7221" t="str">
        <f>IF($A7221="","",Tienda_4!B21)</f>
        <v>Juguetes</v>
      </c>
      <c r="C7221" t="str">
        <f>IF($A7221="","",Tienda_4!G21)</f>
        <v>Cartagena</v>
      </c>
      <c r="D7221" t="str">
        <f>IF($A7221="","",Tienda_4!F21)</f>
        <v>Beatriz Morales</v>
      </c>
      <c r="E7221" t="str">
        <f>IF($A7221="","",Tienda_4!I21)</f>
        <v>Tarjeta de crédito</v>
      </c>
      <c r="F7221">
        <f>IF($A7221="","",VALUE(RIGHT(Tienda_4!E21,4)))</f>
        <v>2020</v>
      </c>
      <c r="G7221">
        <f>IF($A7221="","",Tienda_4!C21)</f>
        <v>74600</v>
      </c>
      <c r="H7221">
        <f>IF($A7221="","",Tienda_4!D21)</f>
        <v>4600</v>
      </c>
      <c r="I7221">
        <f>IF($A7221="","",Tienda_4!H21)</f>
        <v>5</v>
      </c>
      <c r="J7221">
        <f>IF($A7221="",0,IF(AND(OR('Cuadro-de-mando'!$B$4="(Todas)",'Cuadro-de-mando'!$B$4=$A7221),OR('Cuadro-de-mando'!$E$4="(Todas)",'Cuadro-de-mando'!$E$4=$B7221),OR('Cuadro-de-mando'!$H$4="(Todas)",'Cuadro-de-mando'!$H$4=$C7221),OR('Cuadro-de-mando'!$K$4="(Todas)",'Cuadro-de-mando'!$K$4=$E7221),OR('Cuadro-de-mando'!$N$4="(Todos)",'Cuadro-de-mando'!$N$4=$F7221)),1,0))</f>
        <v>1</v>
      </c>
    </row>
    <row r="7222" spans="1:10" x14ac:dyDescent="0.25">
      <c r="A7222" t="str">
        <f>IF(Tienda_4!$A22="","","Tienda 4")</f>
        <v>Tienda 4</v>
      </c>
      <c r="B7222" t="str">
        <f>IF($A7222="","",Tienda_4!B22)</f>
        <v>Deportes y diversión</v>
      </c>
      <c r="C7222" t="str">
        <f>IF($A7222="","",Tienda_4!G22)</f>
        <v>Bogotá</v>
      </c>
      <c r="D7222" t="str">
        <f>IF($A7222="","",Tienda_4!F22)</f>
        <v>Juan Fernandez</v>
      </c>
      <c r="E7222" t="str">
        <f>IF($A7222="","",Tienda_4!I22)</f>
        <v>Nequi</v>
      </c>
      <c r="F7222">
        <f>IF($A7222="","",VALUE(RIGHT(Tienda_4!E22,4)))</f>
        <v>2021</v>
      </c>
      <c r="G7222">
        <f>IF($A7222="","",Tienda_4!C22)</f>
        <v>25500</v>
      </c>
      <c r="H7222">
        <f>IF($A7222="","",Tienda_4!D22)</f>
        <v>0</v>
      </c>
      <c r="I7222">
        <f>IF($A7222="","",Tienda_4!H22)</f>
        <v>5</v>
      </c>
      <c r="J7222">
        <f>IF($A7222="",0,IF(AND(OR('Cuadro-de-mando'!$B$4="(Todas)",'Cuadro-de-mando'!$B$4=$A7222),OR('Cuadro-de-mando'!$E$4="(Todas)",'Cuadro-de-mando'!$E$4=$B7222),OR('Cuadro-de-mando'!$H$4="(Todas)",'Cuadro-de-mando'!$H$4=$C7222),OR('Cuadro-de-mando'!$K$4="(Todas)",'Cuadro-de-mando'!$K$4=$E7222),OR('Cuadro-de-mando'!$N$4="(Todos)",'Cuadro-de-mando'!$N$4=$F7222)),1,0))</f>
        <v>1</v>
      </c>
    </row>
    <row r="7223" spans="1:10" x14ac:dyDescent="0.25">
      <c r="A7223" t="str">
        <f>IF(Tienda_4!$A23="","","Tienda 4")</f>
        <v>Tienda 4</v>
      </c>
      <c r="B7223" t="str">
        <f>IF($A7223="","",Tienda_4!B23)</f>
        <v>Electrodomésticos</v>
      </c>
      <c r="C7223" t="str">
        <f>IF($A7223="","",Tienda_4!G23)</f>
        <v>Cali</v>
      </c>
      <c r="D7223" t="str">
        <f>IF($A7223="","",Tienda_4!F23)</f>
        <v>Juan Fernandez</v>
      </c>
      <c r="E7223" t="str">
        <f>IF($A7223="","",Tienda_4!I23)</f>
        <v>Tarjeta de crédito</v>
      </c>
      <c r="F7223">
        <f>IF($A7223="","",VALUE(RIGHT(Tienda_4!E23,4)))</f>
        <v>2020</v>
      </c>
      <c r="G7223">
        <f>IF($A7223="","",Tienda_4!C23)</f>
        <v>826700</v>
      </c>
      <c r="H7223">
        <f>IF($A7223="","",Tienda_4!D23)</f>
        <v>42200</v>
      </c>
      <c r="I7223">
        <f>IF($A7223="","",Tienda_4!H23)</f>
        <v>5</v>
      </c>
      <c r="J7223">
        <f>IF($A7223="",0,IF(AND(OR('Cuadro-de-mando'!$B$4="(Todas)",'Cuadro-de-mando'!$B$4=$A7223),OR('Cuadro-de-mando'!$E$4="(Todas)",'Cuadro-de-mando'!$E$4=$B7223),OR('Cuadro-de-mando'!$H$4="(Todas)",'Cuadro-de-mando'!$H$4=$C7223),OR('Cuadro-de-mando'!$K$4="(Todas)",'Cuadro-de-mando'!$K$4=$E7223),OR('Cuadro-de-mando'!$N$4="(Todos)",'Cuadro-de-mando'!$N$4=$F7223)),1,0))</f>
        <v>1</v>
      </c>
    </row>
    <row r="7224" spans="1:10" x14ac:dyDescent="0.25">
      <c r="A7224" t="str">
        <f>IF(Tienda_4!$A24="","","Tienda 4")</f>
        <v>Tienda 4</v>
      </c>
      <c r="B7224" t="str">
        <f>IF($A7224="","",Tienda_4!B24)</f>
        <v>Muebles</v>
      </c>
      <c r="C7224" t="str">
        <f>IF($A7224="","",Tienda_4!G24)</f>
        <v>Pasto</v>
      </c>
      <c r="D7224" t="str">
        <f>IF($A7224="","",Tienda_4!F24)</f>
        <v>Pedro Gomez</v>
      </c>
      <c r="E7224" t="str">
        <f>IF($A7224="","",Tienda_4!I24)</f>
        <v>Tarjeta de crédito</v>
      </c>
      <c r="F7224">
        <f>IF($A7224="","",VALUE(RIGHT(Tienda_4!E24,4)))</f>
        <v>2022</v>
      </c>
      <c r="G7224">
        <f>IF($A7224="","",Tienda_4!C24)</f>
        <v>506200</v>
      </c>
      <c r="H7224">
        <f>IF($A7224="","",Tienda_4!D24)</f>
        <v>25100</v>
      </c>
      <c r="I7224">
        <f>IF($A7224="","",Tienda_4!H24)</f>
        <v>5</v>
      </c>
      <c r="J7224">
        <f>IF($A7224="",0,IF(AND(OR('Cuadro-de-mando'!$B$4="(Todas)",'Cuadro-de-mando'!$B$4=$A7224),OR('Cuadro-de-mando'!$E$4="(Todas)",'Cuadro-de-mando'!$E$4=$B7224),OR('Cuadro-de-mando'!$H$4="(Todas)",'Cuadro-de-mando'!$H$4=$C7224),OR('Cuadro-de-mando'!$K$4="(Todas)",'Cuadro-de-mando'!$K$4=$E7224),OR('Cuadro-de-mando'!$N$4="(Todos)",'Cuadro-de-mando'!$N$4=$F7224)),1,0))</f>
        <v>1</v>
      </c>
    </row>
    <row r="7225" spans="1:10" x14ac:dyDescent="0.25">
      <c r="A7225" t="str">
        <f>IF(Tienda_4!$A25="","","Tienda 4")</f>
        <v>Tienda 4</v>
      </c>
      <c r="B7225" t="str">
        <f>IF($A7225="","",Tienda_4!B25)</f>
        <v>Juguetes</v>
      </c>
      <c r="C7225" t="str">
        <f>IF($A7225="","",Tienda_4!G25)</f>
        <v>Bogotá</v>
      </c>
      <c r="D7225" t="str">
        <f>IF($A7225="","",Tienda_4!F25)</f>
        <v>Felipe Santos</v>
      </c>
      <c r="E7225" t="str">
        <f>IF($A7225="","",Tienda_4!I25)</f>
        <v>Tarjeta de crédito</v>
      </c>
      <c r="F7225">
        <f>IF($A7225="","",VALUE(RIGHT(Tienda_4!E25,4)))</f>
        <v>2020</v>
      </c>
      <c r="G7225">
        <f>IF($A7225="","",Tienda_4!C25)</f>
        <v>60100</v>
      </c>
      <c r="H7225">
        <f>IF($A7225="","",Tienda_4!D25)</f>
        <v>1400</v>
      </c>
      <c r="I7225">
        <f>IF($A7225="","",Tienda_4!H25)</f>
        <v>5</v>
      </c>
      <c r="J7225">
        <f>IF($A7225="",0,IF(AND(OR('Cuadro-de-mando'!$B$4="(Todas)",'Cuadro-de-mando'!$B$4=$A7225),OR('Cuadro-de-mando'!$E$4="(Todas)",'Cuadro-de-mando'!$E$4=$B7225),OR('Cuadro-de-mando'!$H$4="(Todas)",'Cuadro-de-mando'!$H$4=$C7225),OR('Cuadro-de-mando'!$K$4="(Todas)",'Cuadro-de-mando'!$K$4=$E7225),OR('Cuadro-de-mando'!$N$4="(Todos)",'Cuadro-de-mando'!$N$4=$F7225)),1,0))</f>
        <v>1</v>
      </c>
    </row>
    <row r="7226" spans="1:10" x14ac:dyDescent="0.25">
      <c r="A7226" t="str">
        <f>IF(Tienda_4!$A26="","","Tienda 4")</f>
        <v>Tienda 4</v>
      </c>
      <c r="B7226" t="str">
        <f>IF($A7226="","",Tienda_4!B26)</f>
        <v>Muebles</v>
      </c>
      <c r="C7226" t="str">
        <f>IF($A7226="","",Tienda_4!G26)</f>
        <v>Bogotá</v>
      </c>
      <c r="D7226" t="str">
        <f>IF($A7226="","",Tienda_4!F26)</f>
        <v>Ángel Rodriguez</v>
      </c>
      <c r="E7226" t="str">
        <f>IF($A7226="","",Tienda_4!I26)</f>
        <v>Tarjeta de crédito</v>
      </c>
      <c r="F7226">
        <f>IF($A7226="","",VALUE(RIGHT(Tienda_4!E26,4)))</f>
        <v>2022</v>
      </c>
      <c r="G7226">
        <f>IF($A7226="","",Tienda_4!C26)</f>
        <v>644700</v>
      </c>
      <c r="H7226">
        <f>IF($A7226="","",Tienda_4!D26)</f>
        <v>40200</v>
      </c>
      <c r="I7226">
        <f>IF($A7226="","",Tienda_4!H26)</f>
        <v>5</v>
      </c>
      <c r="J7226">
        <f>IF($A7226="",0,IF(AND(OR('Cuadro-de-mando'!$B$4="(Todas)",'Cuadro-de-mando'!$B$4=$A7226),OR('Cuadro-de-mando'!$E$4="(Todas)",'Cuadro-de-mando'!$E$4=$B7226),OR('Cuadro-de-mando'!$H$4="(Todas)",'Cuadro-de-mando'!$H$4=$C7226),OR('Cuadro-de-mando'!$K$4="(Todas)",'Cuadro-de-mando'!$K$4=$E7226),OR('Cuadro-de-mando'!$N$4="(Todos)",'Cuadro-de-mando'!$N$4=$F7226)),1,0))</f>
        <v>1</v>
      </c>
    </row>
    <row r="7227" spans="1:10" x14ac:dyDescent="0.25">
      <c r="A7227" t="str">
        <f>IF(Tienda_4!$A27="","","Tienda 4")</f>
        <v>Tienda 4</v>
      </c>
      <c r="B7227" t="str">
        <f>IF($A7227="","",Tienda_4!B27)</f>
        <v>Muebles</v>
      </c>
      <c r="C7227" t="str">
        <f>IF($A7227="","",Tienda_4!G27)</f>
        <v>Bogotá</v>
      </c>
      <c r="D7227" t="str">
        <f>IF($A7227="","",Tienda_4!F27)</f>
        <v>Ángel Rodriguez</v>
      </c>
      <c r="E7227" t="str">
        <f>IF($A7227="","",Tienda_4!I27)</f>
        <v>Nequi</v>
      </c>
      <c r="F7227">
        <f>IF($A7227="","",VALUE(RIGHT(Tienda_4!E27,4)))</f>
        <v>2022</v>
      </c>
      <c r="G7227">
        <f>IF($A7227="","",Tienda_4!C27)</f>
        <v>244500</v>
      </c>
      <c r="H7227">
        <f>IF($A7227="","",Tienda_4!D27)</f>
        <v>13400</v>
      </c>
      <c r="I7227">
        <f>IF($A7227="","",Tienda_4!H27)</f>
        <v>5</v>
      </c>
      <c r="J7227">
        <f>IF($A7227="",0,IF(AND(OR('Cuadro-de-mando'!$B$4="(Todas)",'Cuadro-de-mando'!$B$4=$A7227),OR('Cuadro-de-mando'!$E$4="(Todas)",'Cuadro-de-mando'!$E$4=$B7227),OR('Cuadro-de-mando'!$H$4="(Todas)",'Cuadro-de-mando'!$H$4=$C7227),OR('Cuadro-de-mando'!$K$4="(Todas)",'Cuadro-de-mando'!$K$4=$E7227),OR('Cuadro-de-mando'!$N$4="(Todos)",'Cuadro-de-mando'!$N$4=$F7227)),1,0))</f>
        <v>1</v>
      </c>
    </row>
    <row r="7228" spans="1:10" x14ac:dyDescent="0.25">
      <c r="A7228" t="str">
        <f>IF(Tienda_4!$A28="","","Tienda 4")</f>
        <v>Tienda 4</v>
      </c>
      <c r="B7228" t="str">
        <f>IF($A7228="","",Tienda_4!B28)</f>
        <v>Deportes y diversión</v>
      </c>
      <c r="C7228" t="str">
        <f>IF($A7228="","",Tienda_4!G28)</f>
        <v>Bogotá</v>
      </c>
      <c r="D7228" t="str">
        <f>IF($A7228="","",Tienda_4!F28)</f>
        <v>Beatriz Morales</v>
      </c>
      <c r="E7228" t="str">
        <f>IF($A7228="","",Tienda_4!I28)</f>
        <v>Tarjeta de crédito</v>
      </c>
      <c r="F7228">
        <f>IF($A7228="","",VALUE(RIGHT(Tienda_4!E28,4)))</f>
        <v>2022</v>
      </c>
      <c r="G7228">
        <f>IF($A7228="","",Tienda_4!C28)</f>
        <v>46300</v>
      </c>
      <c r="H7228">
        <f>IF($A7228="","",Tienda_4!D28)</f>
        <v>3100</v>
      </c>
      <c r="I7228">
        <f>IF($A7228="","",Tienda_4!H28)</f>
        <v>1</v>
      </c>
      <c r="J7228">
        <f>IF($A7228="",0,IF(AND(OR('Cuadro-de-mando'!$B$4="(Todas)",'Cuadro-de-mando'!$B$4=$A7228),OR('Cuadro-de-mando'!$E$4="(Todas)",'Cuadro-de-mando'!$E$4=$B7228),OR('Cuadro-de-mando'!$H$4="(Todas)",'Cuadro-de-mando'!$H$4=$C7228),OR('Cuadro-de-mando'!$K$4="(Todas)",'Cuadro-de-mando'!$K$4=$E7228),OR('Cuadro-de-mando'!$N$4="(Todos)",'Cuadro-de-mando'!$N$4=$F7228)),1,0))</f>
        <v>1</v>
      </c>
    </row>
    <row r="7229" spans="1:10" x14ac:dyDescent="0.25">
      <c r="A7229" t="str">
        <f>IF(Tienda_4!$A29="","","Tienda 4")</f>
        <v>Tienda 4</v>
      </c>
      <c r="B7229" t="str">
        <f>IF($A7229="","",Tienda_4!B29)</f>
        <v>Muebles</v>
      </c>
      <c r="C7229" t="str">
        <f>IF($A7229="","",Tienda_4!G29)</f>
        <v>Bogotá</v>
      </c>
      <c r="D7229" t="str">
        <f>IF($A7229="","",Tienda_4!F29)</f>
        <v>Lucas Olivera</v>
      </c>
      <c r="E7229" t="str">
        <f>IF($A7229="","",Tienda_4!I29)</f>
        <v>Nequi</v>
      </c>
      <c r="F7229">
        <f>IF($A7229="","",VALUE(RIGHT(Tienda_4!E29,4)))</f>
        <v>2021</v>
      </c>
      <c r="G7229">
        <f>IF($A7229="","",Tienda_4!C29)</f>
        <v>228000</v>
      </c>
      <c r="H7229">
        <f>IF($A7229="","",Tienda_4!D29)</f>
        <v>14500</v>
      </c>
      <c r="I7229">
        <f>IF($A7229="","",Tienda_4!H29)</f>
        <v>1</v>
      </c>
      <c r="J7229">
        <f>IF($A7229="",0,IF(AND(OR('Cuadro-de-mando'!$B$4="(Todas)",'Cuadro-de-mando'!$B$4=$A7229),OR('Cuadro-de-mando'!$E$4="(Todas)",'Cuadro-de-mando'!$E$4=$B7229),OR('Cuadro-de-mando'!$H$4="(Todas)",'Cuadro-de-mando'!$H$4=$C7229),OR('Cuadro-de-mando'!$K$4="(Todas)",'Cuadro-de-mando'!$K$4=$E7229),OR('Cuadro-de-mando'!$N$4="(Todos)",'Cuadro-de-mando'!$N$4=$F7229)),1,0))</f>
        <v>1</v>
      </c>
    </row>
    <row r="7230" spans="1:10" x14ac:dyDescent="0.25">
      <c r="A7230" t="str">
        <f>IF(Tienda_4!$A30="","","Tienda 4")</f>
        <v>Tienda 4</v>
      </c>
      <c r="B7230" t="str">
        <f>IF($A7230="","",Tienda_4!B30)</f>
        <v>Muebles</v>
      </c>
      <c r="C7230" t="str">
        <f>IF($A7230="","",Tienda_4!G30)</f>
        <v>Medellín</v>
      </c>
      <c r="D7230" t="str">
        <f>IF($A7230="","",Tienda_4!F30)</f>
        <v>Pedro Gomez</v>
      </c>
      <c r="E7230" t="str">
        <f>IF($A7230="","",Tienda_4!I30)</f>
        <v>Tarjeta de crédito</v>
      </c>
      <c r="F7230">
        <f>IF($A7230="","",VALUE(RIGHT(Tienda_4!E30,4)))</f>
        <v>2020</v>
      </c>
      <c r="G7230">
        <f>IF($A7230="","",Tienda_4!C30)</f>
        <v>744100</v>
      </c>
      <c r="H7230">
        <f>IF($A7230="","",Tienda_4!D30)</f>
        <v>37800</v>
      </c>
      <c r="I7230">
        <f>IF($A7230="","",Tienda_4!H30)</f>
        <v>5</v>
      </c>
      <c r="J7230">
        <f>IF($A7230="",0,IF(AND(OR('Cuadro-de-mando'!$B$4="(Todas)",'Cuadro-de-mando'!$B$4=$A7230),OR('Cuadro-de-mando'!$E$4="(Todas)",'Cuadro-de-mando'!$E$4=$B7230),OR('Cuadro-de-mando'!$H$4="(Todas)",'Cuadro-de-mando'!$H$4=$C7230),OR('Cuadro-de-mando'!$K$4="(Todas)",'Cuadro-de-mando'!$K$4=$E7230),OR('Cuadro-de-mando'!$N$4="(Todos)",'Cuadro-de-mando'!$N$4=$F7230)),1,0))</f>
        <v>1</v>
      </c>
    </row>
    <row r="7231" spans="1:10" x14ac:dyDescent="0.25">
      <c r="A7231" t="str">
        <f>IF(Tienda_4!$A31="","","Tienda 4")</f>
        <v>Tienda 4</v>
      </c>
      <c r="B7231" t="str">
        <f>IF($A7231="","",Tienda_4!B31)</f>
        <v>Electrodomésticos</v>
      </c>
      <c r="C7231" t="str">
        <f>IF($A7231="","",Tienda_4!G31)</f>
        <v>Medellín</v>
      </c>
      <c r="D7231" t="str">
        <f>IF($A7231="","",Tienda_4!F31)</f>
        <v>Blanca Ramirez</v>
      </c>
      <c r="E7231" t="str">
        <f>IF($A7231="","",Tienda_4!I31)</f>
        <v>Tarjeta de crédito</v>
      </c>
      <c r="F7231">
        <f>IF($A7231="","",VALUE(RIGHT(Tienda_4!E31,4)))</f>
        <v>2022</v>
      </c>
      <c r="G7231">
        <f>IF($A7231="","",Tienda_4!C31)</f>
        <v>925900</v>
      </c>
      <c r="H7231">
        <f>IF($A7231="","",Tienda_4!D31)</f>
        <v>47500</v>
      </c>
      <c r="I7231">
        <f>IF($A7231="","",Tienda_4!H31)</f>
        <v>1</v>
      </c>
      <c r="J7231">
        <f>IF($A7231="",0,IF(AND(OR('Cuadro-de-mando'!$B$4="(Todas)",'Cuadro-de-mando'!$B$4=$A7231),OR('Cuadro-de-mando'!$E$4="(Todas)",'Cuadro-de-mando'!$E$4=$B7231),OR('Cuadro-de-mando'!$H$4="(Todas)",'Cuadro-de-mando'!$H$4=$C7231),OR('Cuadro-de-mando'!$K$4="(Todas)",'Cuadro-de-mando'!$K$4=$E7231),OR('Cuadro-de-mando'!$N$4="(Todos)",'Cuadro-de-mando'!$N$4=$F7231)),1,0))</f>
        <v>1</v>
      </c>
    </row>
    <row r="7232" spans="1:10" x14ac:dyDescent="0.25">
      <c r="A7232" t="str">
        <f>IF(Tienda_4!$A32="","","Tienda 4")</f>
        <v>Tienda 4</v>
      </c>
      <c r="B7232" t="str">
        <f>IF($A7232="","",Tienda_4!B32)</f>
        <v>Libros</v>
      </c>
      <c r="C7232" t="str">
        <f>IF($A7232="","",Tienda_4!G32)</f>
        <v>Bogotá</v>
      </c>
      <c r="D7232" t="str">
        <f>IF($A7232="","",Tienda_4!F32)</f>
        <v>Camila Rivera</v>
      </c>
      <c r="E7232" t="str">
        <f>IF($A7232="","",Tienda_4!I32)</f>
        <v>Tarjeta de crédito</v>
      </c>
      <c r="F7232">
        <f>IF($A7232="","",VALUE(RIGHT(Tienda_4!E32,4)))</f>
        <v>2021</v>
      </c>
      <c r="G7232">
        <f>IF($A7232="","",Tienda_4!C32)</f>
        <v>34600</v>
      </c>
      <c r="H7232">
        <f>IF($A7232="","",Tienda_4!D32)</f>
        <v>0</v>
      </c>
      <c r="I7232">
        <f>IF($A7232="","",Tienda_4!H32)</f>
        <v>4</v>
      </c>
      <c r="J7232">
        <f>IF($A7232="",0,IF(AND(OR('Cuadro-de-mando'!$B$4="(Todas)",'Cuadro-de-mando'!$B$4=$A7232),OR('Cuadro-de-mando'!$E$4="(Todas)",'Cuadro-de-mando'!$E$4=$B7232),OR('Cuadro-de-mando'!$H$4="(Todas)",'Cuadro-de-mando'!$H$4=$C7232),OR('Cuadro-de-mando'!$K$4="(Todas)",'Cuadro-de-mando'!$K$4=$E7232),OR('Cuadro-de-mando'!$N$4="(Todos)",'Cuadro-de-mando'!$N$4=$F7232)),1,0))</f>
        <v>1</v>
      </c>
    </row>
    <row r="7233" spans="1:10" x14ac:dyDescent="0.25">
      <c r="A7233" t="str">
        <f>IF(Tienda_4!$A33="","","Tienda 4")</f>
        <v>Tienda 4</v>
      </c>
      <c r="B7233" t="str">
        <f>IF($A7233="","",Tienda_4!B33)</f>
        <v>Libros</v>
      </c>
      <c r="C7233" t="str">
        <f>IF($A7233="","",Tienda_4!G33)</f>
        <v>Pereira</v>
      </c>
      <c r="D7233" t="str">
        <f>IF($A7233="","",Tienda_4!F33)</f>
        <v>Pedro Gomez</v>
      </c>
      <c r="E7233" t="str">
        <f>IF($A7233="","",Tienda_4!I33)</f>
        <v>Tarjeta de crédito</v>
      </c>
      <c r="F7233">
        <f>IF($A7233="","",VALUE(RIGHT(Tienda_4!E33,4)))</f>
        <v>2022</v>
      </c>
      <c r="G7233">
        <f>IF($A7233="","",Tienda_4!C33)</f>
        <v>62600</v>
      </c>
      <c r="H7233">
        <f>IF($A7233="","",Tienda_4!D33)</f>
        <v>3500</v>
      </c>
      <c r="I7233">
        <f>IF($A7233="","",Tienda_4!H33)</f>
        <v>5</v>
      </c>
      <c r="J7233">
        <f>IF($A7233="",0,IF(AND(OR('Cuadro-de-mando'!$B$4="(Todas)",'Cuadro-de-mando'!$B$4=$A7233),OR('Cuadro-de-mando'!$E$4="(Todas)",'Cuadro-de-mando'!$E$4=$B7233),OR('Cuadro-de-mando'!$H$4="(Todas)",'Cuadro-de-mando'!$H$4=$C7233),OR('Cuadro-de-mando'!$K$4="(Todas)",'Cuadro-de-mando'!$K$4=$E7233),OR('Cuadro-de-mando'!$N$4="(Todos)",'Cuadro-de-mando'!$N$4=$F7233)),1,0))</f>
        <v>1</v>
      </c>
    </row>
    <row r="7234" spans="1:10" x14ac:dyDescent="0.25">
      <c r="A7234" t="str">
        <f>IF(Tienda_4!$A34="","","Tienda 4")</f>
        <v>Tienda 4</v>
      </c>
      <c r="B7234" t="str">
        <f>IF($A7234="","",Tienda_4!B34)</f>
        <v>Muebles</v>
      </c>
      <c r="C7234" t="str">
        <f>IF($A7234="","",Tienda_4!G34)</f>
        <v>Bogotá</v>
      </c>
      <c r="D7234" t="str">
        <f>IF($A7234="","",Tienda_4!F34)</f>
        <v>Blanca Ramirez</v>
      </c>
      <c r="E7234" t="str">
        <f>IF($A7234="","",Tienda_4!I34)</f>
        <v>Nequi</v>
      </c>
      <c r="F7234">
        <f>IF($A7234="","",VALUE(RIGHT(Tienda_4!E34,4)))</f>
        <v>2022</v>
      </c>
      <c r="G7234">
        <f>IF($A7234="","",Tienda_4!C34)</f>
        <v>345900</v>
      </c>
      <c r="H7234">
        <f>IF($A7234="","",Tienda_4!D34)</f>
        <v>18600</v>
      </c>
      <c r="I7234">
        <f>IF($A7234="","",Tienda_4!H34)</f>
        <v>5</v>
      </c>
      <c r="J7234">
        <f>IF($A7234="",0,IF(AND(OR('Cuadro-de-mando'!$B$4="(Todas)",'Cuadro-de-mando'!$B$4=$A7234),OR('Cuadro-de-mando'!$E$4="(Todas)",'Cuadro-de-mando'!$E$4=$B7234),OR('Cuadro-de-mando'!$H$4="(Todas)",'Cuadro-de-mando'!$H$4=$C7234),OR('Cuadro-de-mando'!$K$4="(Todas)",'Cuadro-de-mando'!$K$4=$E7234),OR('Cuadro-de-mando'!$N$4="(Todos)",'Cuadro-de-mando'!$N$4=$F7234)),1,0))</f>
        <v>1</v>
      </c>
    </row>
    <row r="7235" spans="1:10" x14ac:dyDescent="0.25">
      <c r="A7235" t="str">
        <f>IF(Tienda_4!$A35="","","Tienda 4")</f>
        <v>Tienda 4</v>
      </c>
      <c r="B7235" t="str">
        <f>IF($A7235="","",Tienda_4!B35)</f>
        <v>Juguetes</v>
      </c>
      <c r="C7235" t="str">
        <f>IF($A7235="","",Tienda_4!G35)</f>
        <v>Bogotá</v>
      </c>
      <c r="D7235" t="str">
        <f>IF($A7235="","",Tienda_4!F35)</f>
        <v>Blanca Ramirez</v>
      </c>
      <c r="E7235" t="str">
        <f>IF($A7235="","",Tienda_4!I35)</f>
        <v>Tarjeta de crédito</v>
      </c>
      <c r="F7235">
        <f>IF($A7235="","",VALUE(RIGHT(Tienda_4!E35,4)))</f>
        <v>2020</v>
      </c>
      <c r="G7235">
        <f>IF($A7235="","",Tienda_4!C35)</f>
        <v>17500</v>
      </c>
      <c r="H7235">
        <f>IF($A7235="","",Tienda_4!D35)</f>
        <v>1300</v>
      </c>
      <c r="I7235">
        <f>IF($A7235="","",Tienda_4!H35)</f>
        <v>4</v>
      </c>
      <c r="J7235">
        <f>IF($A7235="",0,IF(AND(OR('Cuadro-de-mando'!$B$4="(Todas)",'Cuadro-de-mando'!$B$4=$A7235),OR('Cuadro-de-mando'!$E$4="(Todas)",'Cuadro-de-mando'!$E$4=$B7235),OR('Cuadro-de-mando'!$H$4="(Todas)",'Cuadro-de-mando'!$H$4=$C7235),OR('Cuadro-de-mando'!$K$4="(Todas)",'Cuadro-de-mando'!$K$4=$E7235),OR('Cuadro-de-mando'!$N$4="(Todos)",'Cuadro-de-mando'!$N$4=$F7235)),1,0))</f>
        <v>1</v>
      </c>
    </row>
    <row r="7236" spans="1:10" x14ac:dyDescent="0.25">
      <c r="A7236" t="str">
        <f>IF(Tienda_4!$A36="","","Tienda 4")</f>
        <v>Tienda 4</v>
      </c>
      <c r="B7236" t="str">
        <f>IF($A7236="","",Tienda_4!B36)</f>
        <v>Muebles</v>
      </c>
      <c r="C7236" t="str">
        <f>IF($A7236="","",Tienda_4!G36)</f>
        <v>Bogotá</v>
      </c>
      <c r="D7236" t="str">
        <f>IF($A7236="","",Tienda_4!F36)</f>
        <v>Blanca Ramirez</v>
      </c>
      <c r="E7236" t="str">
        <f>IF($A7236="","",Tienda_4!I36)</f>
        <v>Tarjeta de crédito</v>
      </c>
      <c r="F7236">
        <f>IF($A7236="","",VALUE(RIGHT(Tienda_4!E36,4)))</f>
        <v>2022</v>
      </c>
      <c r="G7236">
        <f>IF($A7236="","",Tienda_4!C36)</f>
        <v>785600</v>
      </c>
      <c r="H7236">
        <f>IF($A7236="","",Tienda_4!D36)</f>
        <v>46500</v>
      </c>
      <c r="I7236">
        <f>IF($A7236="","",Tienda_4!H36)</f>
        <v>5</v>
      </c>
      <c r="J7236">
        <f>IF($A7236="",0,IF(AND(OR('Cuadro-de-mando'!$B$4="(Todas)",'Cuadro-de-mando'!$B$4=$A7236),OR('Cuadro-de-mando'!$E$4="(Todas)",'Cuadro-de-mando'!$E$4=$B7236),OR('Cuadro-de-mando'!$H$4="(Todas)",'Cuadro-de-mando'!$H$4=$C7236),OR('Cuadro-de-mando'!$K$4="(Todas)",'Cuadro-de-mando'!$K$4=$E7236),OR('Cuadro-de-mando'!$N$4="(Todos)",'Cuadro-de-mando'!$N$4=$F7236)),1,0))</f>
        <v>1</v>
      </c>
    </row>
    <row r="7237" spans="1:10" x14ac:dyDescent="0.25">
      <c r="A7237" t="str">
        <f>IF(Tienda_4!$A37="","","Tienda 4")</f>
        <v>Tienda 4</v>
      </c>
      <c r="B7237" t="str">
        <f>IF($A7237="","",Tienda_4!B37)</f>
        <v>Electrónicos</v>
      </c>
      <c r="C7237" t="str">
        <f>IF($A7237="","",Tienda_4!G37)</f>
        <v>Pasto</v>
      </c>
      <c r="D7237" t="str">
        <f>IF($A7237="","",Tienda_4!F37)</f>
        <v>Juliana Costa</v>
      </c>
      <c r="E7237" t="str">
        <f>IF($A7237="","",Tienda_4!I37)</f>
        <v>Tarjeta de crédito</v>
      </c>
      <c r="F7237">
        <f>IF($A7237="","",VALUE(RIGHT(Tienda_4!E37,4)))</f>
        <v>2020</v>
      </c>
      <c r="G7237">
        <f>IF($A7237="","",Tienda_4!C37)</f>
        <v>2340100</v>
      </c>
      <c r="H7237">
        <f>IF($A7237="","",Tienda_4!D37)</f>
        <v>122800</v>
      </c>
      <c r="I7237">
        <f>IF($A7237="","",Tienda_4!H37)</f>
        <v>5</v>
      </c>
      <c r="J7237">
        <f>IF($A7237="",0,IF(AND(OR('Cuadro-de-mando'!$B$4="(Todas)",'Cuadro-de-mando'!$B$4=$A7237),OR('Cuadro-de-mando'!$E$4="(Todas)",'Cuadro-de-mando'!$E$4=$B7237),OR('Cuadro-de-mando'!$H$4="(Todas)",'Cuadro-de-mando'!$H$4=$C7237),OR('Cuadro-de-mando'!$K$4="(Todas)",'Cuadro-de-mando'!$K$4=$E7237),OR('Cuadro-de-mando'!$N$4="(Todos)",'Cuadro-de-mando'!$N$4=$F7237)),1,0))</f>
        <v>1</v>
      </c>
    </row>
    <row r="7238" spans="1:10" x14ac:dyDescent="0.25">
      <c r="A7238" t="str">
        <f>IF(Tienda_4!$A38="","","Tienda 4")</f>
        <v>Tienda 4</v>
      </c>
      <c r="B7238" t="str">
        <f>IF($A7238="","",Tienda_4!B38)</f>
        <v>Juguetes</v>
      </c>
      <c r="C7238" t="str">
        <f>IF($A7238="","",Tienda_4!G38)</f>
        <v>Barranquilla</v>
      </c>
      <c r="D7238" t="str">
        <f>IF($A7238="","",Tienda_4!F38)</f>
        <v>Juan Fernandez</v>
      </c>
      <c r="E7238" t="str">
        <f>IF($A7238="","",Tienda_4!I38)</f>
        <v>Tarjeta de crédito</v>
      </c>
      <c r="F7238">
        <f>IF($A7238="","",VALUE(RIGHT(Tienda_4!E38,4)))</f>
        <v>2023</v>
      </c>
      <c r="G7238">
        <f>IF($A7238="","",Tienda_4!C38)</f>
        <v>61400</v>
      </c>
      <c r="H7238">
        <f>IF($A7238="","",Tienda_4!D38)</f>
        <v>1500</v>
      </c>
      <c r="I7238">
        <f>IF($A7238="","",Tienda_4!H38)</f>
        <v>5</v>
      </c>
      <c r="J7238">
        <f>IF($A7238="",0,IF(AND(OR('Cuadro-de-mando'!$B$4="(Todas)",'Cuadro-de-mando'!$B$4=$A7238),OR('Cuadro-de-mando'!$E$4="(Todas)",'Cuadro-de-mando'!$E$4=$B7238),OR('Cuadro-de-mando'!$H$4="(Todas)",'Cuadro-de-mando'!$H$4=$C7238),OR('Cuadro-de-mando'!$K$4="(Todas)",'Cuadro-de-mando'!$K$4=$E7238),OR('Cuadro-de-mando'!$N$4="(Todos)",'Cuadro-de-mando'!$N$4=$F7238)),1,0))</f>
        <v>1</v>
      </c>
    </row>
    <row r="7239" spans="1:10" x14ac:dyDescent="0.25">
      <c r="A7239" t="str">
        <f>IF(Tienda_4!$A39="","","Tienda 4")</f>
        <v>Tienda 4</v>
      </c>
      <c r="B7239" t="str">
        <f>IF($A7239="","",Tienda_4!B39)</f>
        <v>Deportes y diversión</v>
      </c>
      <c r="C7239" t="str">
        <f>IF($A7239="","",Tienda_4!G39)</f>
        <v>Bogotá</v>
      </c>
      <c r="D7239" t="str">
        <f>IF($A7239="","",Tienda_4!F39)</f>
        <v>Beatriz Morales</v>
      </c>
      <c r="E7239" t="str">
        <f>IF($A7239="","",Tienda_4!I39)</f>
        <v>Tarjeta de crédito</v>
      </c>
      <c r="F7239">
        <f>IF($A7239="","",VALUE(RIGHT(Tienda_4!E39,4)))</f>
        <v>2021</v>
      </c>
      <c r="G7239">
        <f>IF($A7239="","",Tienda_4!C39)</f>
        <v>31900</v>
      </c>
      <c r="H7239">
        <f>IF($A7239="","",Tienda_4!D39)</f>
        <v>1900</v>
      </c>
      <c r="I7239">
        <f>IF($A7239="","",Tienda_4!H39)</f>
        <v>4</v>
      </c>
      <c r="J7239">
        <f>IF($A7239="",0,IF(AND(OR('Cuadro-de-mando'!$B$4="(Todas)",'Cuadro-de-mando'!$B$4=$A7239),OR('Cuadro-de-mando'!$E$4="(Todas)",'Cuadro-de-mando'!$E$4=$B7239),OR('Cuadro-de-mando'!$H$4="(Todas)",'Cuadro-de-mando'!$H$4=$C7239),OR('Cuadro-de-mando'!$K$4="(Todas)",'Cuadro-de-mando'!$K$4=$E7239),OR('Cuadro-de-mando'!$N$4="(Todos)",'Cuadro-de-mando'!$N$4=$F7239)),1,0))</f>
        <v>1</v>
      </c>
    </row>
    <row r="7240" spans="1:10" x14ac:dyDescent="0.25">
      <c r="A7240" t="str">
        <f>IF(Tienda_4!$A40="","","Tienda 4")</f>
        <v>Tienda 4</v>
      </c>
      <c r="B7240" t="str">
        <f>IF($A7240="","",Tienda_4!B40)</f>
        <v>Electrónicos</v>
      </c>
      <c r="C7240" t="str">
        <f>IF($A7240="","",Tienda_4!G40)</f>
        <v>Medellín</v>
      </c>
      <c r="D7240" t="str">
        <f>IF($A7240="","",Tienda_4!F40)</f>
        <v>Rafael Acosta</v>
      </c>
      <c r="E7240" t="str">
        <f>IF($A7240="","",Tienda_4!I40)</f>
        <v>Tarjeta de crédito</v>
      </c>
      <c r="F7240">
        <f>IF($A7240="","",VALUE(RIGHT(Tienda_4!E40,4)))</f>
        <v>2023</v>
      </c>
      <c r="G7240">
        <f>IF($A7240="","",Tienda_4!C40)</f>
        <v>1401300</v>
      </c>
      <c r="H7240">
        <f>IF($A7240="","",Tienda_4!D40)</f>
        <v>75000</v>
      </c>
      <c r="I7240">
        <f>IF($A7240="","",Tienda_4!H40)</f>
        <v>5</v>
      </c>
      <c r="J7240">
        <f>IF($A7240="",0,IF(AND(OR('Cuadro-de-mando'!$B$4="(Todas)",'Cuadro-de-mando'!$B$4=$A7240),OR('Cuadro-de-mando'!$E$4="(Todas)",'Cuadro-de-mando'!$E$4=$B7240),OR('Cuadro-de-mando'!$H$4="(Todas)",'Cuadro-de-mando'!$H$4=$C7240),OR('Cuadro-de-mando'!$K$4="(Todas)",'Cuadro-de-mando'!$K$4=$E7240),OR('Cuadro-de-mando'!$N$4="(Todos)",'Cuadro-de-mando'!$N$4=$F7240)),1,0))</f>
        <v>1</v>
      </c>
    </row>
    <row r="7241" spans="1:10" x14ac:dyDescent="0.25">
      <c r="A7241" t="str">
        <f>IF(Tienda_4!$A41="","","Tienda 4")</f>
        <v>Tienda 4</v>
      </c>
      <c r="B7241" t="str">
        <f>IF($A7241="","",Tienda_4!B41)</f>
        <v>Electrónicos</v>
      </c>
      <c r="C7241" t="str">
        <f>IF($A7241="","",Tienda_4!G41)</f>
        <v>Riohacha</v>
      </c>
      <c r="D7241" t="str">
        <f>IF($A7241="","",Tienda_4!F41)</f>
        <v>Juan Fernandez</v>
      </c>
      <c r="E7241" t="str">
        <f>IF($A7241="","",Tienda_4!I41)</f>
        <v>Tarjeta de crédito</v>
      </c>
      <c r="F7241">
        <f>IF($A7241="","",VALUE(RIGHT(Tienda_4!E41,4)))</f>
        <v>2020</v>
      </c>
      <c r="G7241">
        <f>IF($A7241="","",Tienda_4!C41)</f>
        <v>2008100</v>
      </c>
      <c r="H7241">
        <f>IF($A7241="","",Tienda_4!D41)</f>
        <v>105100</v>
      </c>
      <c r="I7241">
        <f>IF($A7241="","",Tienda_4!H41)</f>
        <v>1</v>
      </c>
      <c r="J7241">
        <f>IF($A7241="",0,IF(AND(OR('Cuadro-de-mando'!$B$4="(Todas)",'Cuadro-de-mando'!$B$4=$A7241),OR('Cuadro-de-mando'!$E$4="(Todas)",'Cuadro-de-mando'!$E$4=$B7241),OR('Cuadro-de-mando'!$H$4="(Todas)",'Cuadro-de-mando'!$H$4=$C7241),OR('Cuadro-de-mando'!$K$4="(Todas)",'Cuadro-de-mando'!$K$4=$E7241),OR('Cuadro-de-mando'!$N$4="(Todos)",'Cuadro-de-mando'!$N$4=$F7241)),1,0))</f>
        <v>1</v>
      </c>
    </row>
    <row r="7242" spans="1:10" x14ac:dyDescent="0.25">
      <c r="A7242" t="str">
        <f>IF(Tienda_4!$A42="","","Tienda 4")</f>
        <v>Tienda 4</v>
      </c>
      <c r="B7242" t="str">
        <f>IF($A7242="","",Tienda_4!B42)</f>
        <v>Juguetes</v>
      </c>
      <c r="C7242" t="str">
        <f>IF($A7242="","",Tienda_4!G42)</f>
        <v>Medellín</v>
      </c>
      <c r="D7242" t="str">
        <f>IF($A7242="","",Tienda_4!F42)</f>
        <v>Lucas Olivera</v>
      </c>
      <c r="E7242" t="str">
        <f>IF($A7242="","",Tienda_4!I42)</f>
        <v>Tarjeta de crédito</v>
      </c>
      <c r="F7242">
        <f>IF($A7242="","",VALUE(RIGHT(Tienda_4!E42,4)))</f>
        <v>2022</v>
      </c>
      <c r="G7242">
        <f>IF($A7242="","",Tienda_4!C42)</f>
        <v>81800</v>
      </c>
      <c r="H7242">
        <f>IF($A7242="","",Tienda_4!D42)</f>
        <v>2500</v>
      </c>
      <c r="I7242">
        <f>IF($A7242="","",Tienda_4!H42)</f>
        <v>3</v>
      </c>
      <c r="J7242">
        <f>IF($A7242="",0,IF(AND(OR('Cuadro-de-mando'!$B$4="(Todas)",'Cuadro-de-mando'!$B$4=$A7242),OR('Cuadro-de-mando'!$E$4="(Todas)",'Cuadro-de-mando'!$E$4=$B7242),OR('Cuadro-de-mando'!$H$4="(Todas)",'Cuadro-de-mando'!$H$4=$C7242),OR('Cuadro-de-mando'!$K$4="(Todas)",'Cuadro-de-mando'!$K$4=$E7242),OR('Cuadro-de-mando'!$N$4="(Todos)",'Cuadro-de-mando'!$N$4=$F7242)),1,0))</f>
        <v>1</v>
      </c>
    </row>
    <row r="7243" spans="1:10" x14ac:dyDescent="0.25">
      <c r="A7243" t="str">
        <f>IF(Tienda_4!$A43="","","Tienda 4")</f>
        <v>Tienda 4</v>
      </c>
      <c r="B7243" t="str">
        <f>IF($A7243="","",Tienda_4!B43)</f>
        <v>Muebles</v>
      </c>
      <c r="C7243" t="str">
        <f>IF($A7243="","",Tienda_4!G43)</f>
        <v>Santa Marta</v>
      </c>
      <c r="D7243" t="str">
        <f>IF($A7243="","",Tienda_4!F43)</f>
        <v>Pedro Gomez</v>
      </c>
      <c r="E7243" t="str">
        <f>IF($A7243="","",Tienda_4!I43)</f>
        <v>Tarjeta de crédito</v>
      </c>
      <c r="F7243">
        <f>IF($A7243="","",VALUE(RIGHT(Tienda_4!E43,4)))</f>
        <v>2022</v>
      </c>
      <c r="G7243">
        <f>IF($A7243="","",Tienda_4!C43)</f>
        <v>545200</v>
      </c>
      <c r="H7243">
        <f>IF($A7243="","",Tienda_4!D43)</f>
        <v>29400</v>
      </c>
      <c r="I7243">
        <f>IF($A7243="","",Tienda_4!H43)</f>
        <v>4</v>
      </c>
      <c r="J7243">
        <f>IF($A7243="",0,IF(AND(OR('Cuadro-de-mando'!$B$4="(Todas)",'Cuadro-de-mando'!$B$4=$A7243),OR('Cuadro-de-mando'!$E$4="(Todas)",'Cuadro-de-mando'!$E$4=$B7243),OR('Cuadro-de-mando'!$H$4="(Todas)",'Cuadro-de-mando'!$H$4=$C7243),OR('Cuadro-de-mando'!$K$4="(Todas)",'Cuadro-de-mando'!$K$4=$E7243),OR('Cuadro-de-mando'!$N$4="(Todos)",'Cuadro-de-mando'!$N$4=$F7243)),1,0))</f>
        <v>1</v>
      </c>
    </row>
    <row r="7244" spans="1:10" x14ac:dyDescent="0.25">
      <c r="A7244" t="str">
        <f>IF(Tienda_4!$A44="","","Tienda 4")</f>
        <v>Tienda 4</v>
      </c>
      <c r="B7244" t="str">
        <f>IF($A7244="","",Tienda_4!B44)</f>
        <v>Muebles</v>
      </c>
      <c r="C7244" t="str">
        <f>IF($A7244="","",Tienda_4!G44)</f>
        <v>Bogotá</v>
      </c>
      <c r="D7244" t="str">
        <f>IF($A7244="","",Tienda_4!F44)</f>
        <v>Juan Fernandez</v>
      </c>
      <c r="E7244" t="str">
        <f>IF($A7244="","",Tienda_4!I44)</f>
        <v>Nequi</v>
      </c>
      <c r="F7244">
        <f>IF($A7244="","",VALUE(RIGHT(Tienda_4!E44,4)))</f>
        <v>2022</v>
      </c>
      <c r="G7244">
        <f>IF($A7244="","",Tienda_4!C44)</f>
        <v>142900</v>
      </c>
      <c r="H7244">
        <f>IF($A7244="","",Tienda_4!D44)</f>
        <v>7800</v>
      </c>
      <c r="I7244">
        <f>IF($A7244="","",Tienda_4!H44)</f>
        <v>5</v>
      </c>
      <c r="J7244">
        <f>IF($A7244="",0,IF(AND(OR('Cuadro-de-mando'!$B$4="(Todas)",'Cuadro-de-mando'!$B$4=$A7244),OR('Cuadro-de-mando'!$E$4="(Todas)",'Cuadro-de-mando'!$E$4=$B7244),OR('Cuadro-de-mando'!$H$4="(Todas)",'Cuadro-de-mando'!$H$4=$C7244),OR('Cuadro-de-mando'!$K$4="(Todas)",'Cuadro-de-mando'!$K$4=$E7244),OR('Cuadro-de-mando'!$N$4="(Todos)",'Cuadro-de-mando'!$N$4=$F7244)),1,0))</f>
        <v>1</v>
      </c>
    </row>
    <row r="7245" spans="1:10" x14ac:dyDescent="0.25">
      <c r="A7245" t="str">
        <f>IF(Tienda_4!$A45="","","Tienda 4")</f>
        <v>Tienda 4</v>
      </c>
      <c r="B7245" t="str">
        <f>IF($A7245="","",Tienda_4!B45)</f>
        <v>Electrónicos</v>
      </c>
      <c r="C7245" t="str">
        <f>IF($A7245="","",Tienda_4!G45)</f>
        <v>Medellín</v>
      </c>
      <c r="D7245" t="str">
        <f>IF($A7245="","",Tienda_4!F45)</f>
        <v>Camila Rivera</v>
      </c>
      <c r="E7245" t="str">
        <f>IF($A7245="","",Tienda_4!I45)</f>
        <v>Tarjeta de crédito</v>
      </c>
      <c r="F7245">
        <f>IF($A7245="","",VALUE(RIGHT(Tienda_4!E45,4)))</f>
        <v>2021</v>
      </c>
      <c r="G7245">
        <f>IF($A7245="","",Tienda_4!C45)</f>
        <v>1060900</v>
      </c>
      <c r="H7245">
        <f>IF($A7245="","",Tienda_4!D45)</f>
        <v>58900</v>
      </c>
      <c r="I7245">
        <f>IF($A7245="","",Tienda_4!H45)</f>
        <v>5</v>
      </c>
      <c r="J7245">
        <f>IF($A7245="",0,IF(AND(OR('Cuadro-de-mando'!$B$4="(Todas)",'Cuadro-de-mando'!$B$4=$A7245),OR('Cuadro-de-mando'!$E$4="(Todas)",'Cuadro-de-mando'!$E$4=$B7245),OR('Cuadro-de-mando'!$H$4="(Todas)",'Cuadro-de-mando'!$H$4=$C7245),OR('Cuadro-de-mando'!$K$4="(Todas)",'Cuadro-de-mando'!$K$4=$E7245),OR('Cuadro-de-mando'!$N$4="(Todos)",'Cuadro-de-mando'!$N$4=$F7245)),1,0))</f>
        <v>1</v>
      </c>
    </row>
    <row r="7246" spans="1:10" x14ac:dyDescent="0.25">
      <c r="A7246" t="str">
        <f>IF(Tienda_4!$A46="","","Tienda 4")</f>
        <v>Tienda 4</v>
      </c>
      <c r="B7246" t="str">
        <f>IF($A7246="","",Tienda_4!B46)</f>
        <v>Juguetes</v>
      </c>
      <c r="C7246" t="str">
        <f>IF($A7246="","",Tienda_4!G46)</f>
        <v>Bogotá</v>
      </c>
      <c r="D7246" t="str">
        <f>IF($A7246="","",Tienda_4!F46)</f>
        <v>Pedro Gomez</v>
      </c>
      <c r="E7246" t="str">
        <f>IF($A7246="","",Tienda_4!I46)</f>
        <v>Tarjeta de crédito</v>
      </c>
      <c r="F7246">
        <f>IF($A7246="","",VALUE(RIGHT(Tienda_4!E46,4)))</f>
        <v>2020</v>
      </c>
      <c r="G7246">
        <f>IF($A7246="","",Tienda_4!C46)</f>
        <v>18800</v>
      </c>
      <c r="H7246">
        <f>IF($A7246="","",Tienda_4!D46)</f>
        <v>1500</v>
      </c>
      <c r="I7246">
        <f>IF($A7246="","",Tienda_4!H46)</f>
        <v>1</v>
      </c>
      <c r="J7246">
        <f>IF($A7246="",0,IF(AND(OR('Cuadro-de-mando'!$B$4="(Todas)",'Cuadro-de-mando'!$B$4=$A7246),OR('Cuadro-de-mando'!$E$4="(Todas)",'Cuadro-de-mando'!$E$4=$B7246),OR('Cuadro-de-mando'!$H$4="(Todas)",'Cuadro-de-mando'!$H$4=$C7246),OR('Cuadro-de-mando'!$K$4="(Todas)",'Cuadro-de-mando'!$K$4=$E7246),OR('Cuadro-de-mando'!$N$4="(Todos)",'Cuadro-de-mando'!$N$4=$F7246)),1,0))</f>
        <v>1</v>
      </c>
    </row>
    <row r="7247" spans="1:10" x14ac:dyDescent="0.25">
      <c r="A7247" t="str">
        <f>IF(Tienda_4!$A47="","","Tienda 4")</f>
        <v>Tienda 4</v>
      </c>
      <c r="B7247" t="str">
        <f>IF($A7247="","",Tienda_4!B47)</f>
        <v>Muebles</v>
      </c>
      <c r="C7247" t="str">
        <f>IF($A7247="","",Tienda_4!G47)</f>
        <v>Cali</v>
      </c>
      <c r="D7247" t="str">
        <f>IF($A7247="","",Tienda_4!F47)</f>
        <v>Lucas Olivera</v>
      </c>
      <c r="E7247" t="str">
        <f>IF($A7247="","",Tienda_4!I47)</f>
        <v>Tarjeta de crédito</v>
      </c>
      <c r="F7247">
        <f>IF($A7247="","",VALUE(RIGHT(Tienda_4!E47,4)))</f>
        <v>2020</v>
      </c>
      <c r="G7247">
        <f>IF($A7247="","",Tienda_4!C47)</f>
        <v>663800</v>
      </c>
      <c r="H7247">
        <f>IF($A7247="","",Tienda_4!D47)</f>
        <v>33500</v>
      </c>
      <c r="I7247">
        <f>IF($A7247="","",Tienda_4!H47)</f>
        <v>4</v>
      </c>
      <c r="J7247">
        <f>IF($A7247="",0,IF(AND(OR('Cuadro-de-mando'!$B$4="(Todas)",'Cuadro-de-mando'!$B$4=$A7247),OR('Cuadro-de-mando'!$E$4="(Todas)",'Cuadro-de-mando'!$E$4=$B7247),OR('Cuadro-de-mando'!$H$4="(Todas)",'Cuadro-de-mando'!$H$4=$C7247),OR('Cuadro-de-mando'!$K$4="(Todas)",'Cuadro-de-mando'!$K$4=$E7247),OR('Cuadro-de-mando'!$N$4="(Todos)",'Cuadro-de-mando'!$N$4=$F7247)),1,0))</f>
        <v>1</v>
      </c>
    </row>
    <row r="7248" spans="1:10" x14ac:dyDescent="0.25">
      <c r="A7248" t="str">
        <f>IF(Tienda_4!$A48="","","Tienda 4")</f>
        <v>Tienda 4</v>
      </c>
      <c r="B7248" t="str">
        <f>IF($A7248="","",Tienda_4!B48)</f>
        <v>Muebles</v>
      </c>
      <c r="C7248" t="str">
        <f>IF($A7248="","",Tienda_4!G48)</f>
        <v>Bogotá</v>
      </c>
      <c r="D7248" t="str">
        <f>IF($A7248="","",Tienda_4!F48)</f>
        <v>Blanca Ramirez</v>
      </c>
      <c r="E7248" t="str">
        <f>IF($A7248="","",Tienda_4!I48)</f>
        <v>Tarjeta de crédito</v>
      </c>
      <c r="F7248">
        <f>IF($A7248="","",VALUE(RIGHT(Tienda_4!E48,4)))</f>
        <v>2022</v>
      </c>
      <c r="G7248">
        <f>IF($A7248="","",Tienda_4!C48)</f>
        <v>277700</v>
      </c>
      <c r="H7248">
        <f>IF($A7248="","",Tienda_4!D48)</f>
        <v>15500</v>
      </c>
      <c r="I7248">
        <f>IF($A7248="","",Tienda_4!H48)</f>
        <v>4</v>
      </c>
      <c r="J7248">
        <f>IF($A7248="",0,IF(AND(OR('Cuadro-de-mando'!$B$4="(Todas)",'Cuadro-de-mando'!$B$4=$A7248),OR('Cuadro-de-mando'!$E$4="(Todas)",'Cuadro-de-mando'!$E$4=$B7248),OR('Cuadro-de-mando'!$H$4="(Todas)",'Cuadro-de-mando'!$H$4=$C7248),OR('Cuadro-de-mando'!$K$4="(Todas)",'Cuadro-de-mando'!$K$4=$E7248),OR('Cuadro-de-mando'!$N$4="(Todos)",'Cuadro-de-mando'!$N$4=$F7248)),1,0))</f>
        <v>1</v>
      </c>
    </row>
    <row r="7249" spans="1:10" x14ac:dyDescent="0.25">
      <c r="A7249" t="str">
        <f>IF(Tienda_4!$A49="","","Tienda 4")</f>
        <v>Tienda 4</v>
      </c>
      <c r="B7249" t="str">
        <f>IF($A7249="","",Tienda_4!B49)</f>
        <v>Juguetes</v>
      </c>
      <c r="C7249" t="str">
        <f>IF($A7249="","",Tienda_4!G49)</f>
        <v>Cali</v>
      </c>
      <c r="D7249" t="str">
        <f>IF($A7249="","",Tienda_4!F49)</f>
        <v>Juan Fernandez</v>
      </c>
      <c r="E7249" t="str">
        <f>IF($A7249="","",Tienda_4!I49)</f>
        <v>Nequi</v>
      </c>
      <c r="F7249">
        <f>IF($A7249="","",VALUE(RIGHT(Tienda_4!E49,4)))</f>
        <v>2022</v>
      </c>
      <c r="G7249">
        <f>IF($A7249="","",Tienda_4!C49)</f>
        <v>20100</v>
      </c>
      <c r="H7249">
        <f>IF($A7249="","",Tienda_4!D49)</f>
        <v>1300</v>
      </c>
      <c r="I7249">
        <f>IF($A7249="","",Tienda_4!H49)</f>
        <v>5</v>
      </c>
      <c r="J7249">
        <f>IF($A7249="",0,IF(AND(OR('Cuadro-de-mando'!$B$4="(Todas)",'Cuadro-de-mando'!$B$4=$A7249),OR('Cuadro-de-mando'!$E$4="(Todas)",'Cuadro-de-mando'!$E$4=$B7249),OR('Cuadro-de-mando'!$H$4="(Todas)",'Cuadro-de-mando'!$H$4=$C7249),OR('Cuadro-de-mando'!$K$4="(Todas)",'Cuadro-de-mando'!$K$4=$E7249),OR('Cuadro-de-mando'!$N$4="(Todos)",'Cuadro-de-mando'!$N$4=$F7249)),1,0))</f>
        <v>1</v>
      </c>
    </row>
    <row r="7250" spans="1:10" x14ac:dyDescent="0.25">
      <c r="A7250" t="str">
        <f>IF(Tienda_4!$A50="","","Tienda 4")</f>
        <v>Tienda 4</v>
      </c>
      <c r="B7250" t="str">
        <f>IF($A7250="","",Tienda_4!B50)</f>
        <v>Electrónicos</v>
      </c>
      <c r="C7250" t="str">
        <f>IF($A7250="","",Tienda_4!G50)</f>
        <v>Pasto</v>
      </c>
      <c r="D7250" t="str">
        <f>IF($A7250="","",Tienda_4!F50)</f>
        <v>Felipe Santos</v>
      </c>
      <c r="E7250" t="str">
        <f>IF($A7250="","",Tienda_4!I50)</f>
        <v>Tarjeta de crédito</v>
      </c>
      <c r="F7250">
        <f>IF($A7250="","",VALUE(RIGHT(Tienda_4!E50,4)))</f>
        <v>2021</v>
      </c>
      <c r="G7250">
        <f>IF($A7250="","",Tienda_4!C50)</f>
        <v>148300</v>
      </c>
      <c r="H7250">
        <f>IF($A7250="","",Tienda_4!D50)</f>
        <v>8600</v>
      </c>
      <c r="I7250">
        <f>IF($A7250="","",Tienda_4!H50)</f>
        <v>5</v>
      </c>
      <c r="J7250">
        <f>IF($A7250="",0,IF(AND(OR('Cuadro-de-mando'!$B$4="(Todas)",'Cuadro-de-mando'!$B$4=$A7250),OR('Cuadro-de-mando'!$E$4="(Todas)",'Cuadro-de-mando'!$E$4=$B7250),OR('Cuadro-de-mando'!$H$4="(Todas)",'Cuadro-de-mando'!$H$4=$C7250),OR('Cuadro-de-mando'!$K$4="(Todas)",'Cuadro-de-mando'!$K$4=$E7250),OR('Cuadro-de-mando'!$N$4="(Todos)",'Cuadro-de-mando'!$N$4=$F7250)),1,0))</f>
        <v>1</v>
      </c>
    </row>
    <row r="7251" spans="1:10" x14ac:dyDescent="0.25">
      <c r="A7251" t="str">
        <f>IF(Tienda_4!$A51="","","Tienda 4")</f>
        <v>Tienda 4</v>
      </c>
      <c r="B7251" t="str">
        <f>IF($A7251="","",Tienda_4!B51)</f>
        <v>Electrodomésticos</v>
      </c>
      <c r="C7251" t="str">
        <f>IF($A7251="","",Tienda_4!G51)</f>
        <v>Bogotá</v>
      </c>
      <c r="D7251" t="str">
        <f>IF($A7251="","",Tienda_4!F51)</f>
        <v>Pedro Gomez</v>
      </c>
      <c r="E7251" t="str">
        <f>IF($A7251="","",Tienda_4!I51)</f>
        <v>Tarjeta de débito</v>
      </c>
      <c r="F7251">
        <f>IF($A7251="","",VALUE(RIGHT(Tienda_4!E51,4)))</f>
        <v>2020</v>
      </c>
      <c r="G7251">
        <f>IF($A7251="","",Tienda_4!C51)</f>
        <v>1460200</v>
      </c>
      <c r="H7251">
        <f>IF($A7251="","",Tienda_4!D51)</f>
        <v>75900</v>
      </c>
      <c r="I7251">
        <f>IF($A7251="","",Tienda_4!H51)</f>
        <v>5</v>
      </c>
      <c r="J7251">
        <f>IF($A7251="",0,IF(AND(OR('Cuadro-de-mando'!$B$4="(Todas)",'Cuadro-de-mando'!$B$4=$A7251),OR('Cuadro-de-mando'!$E$4="(Todas)",'Cuadro-de-mando'!$E$4=$B7251),OR('Cuadro-de-mando'!$H$4="(Todas)",'Cuadro-de-mando'!$H$4=$C7251),OR('Cuadro-de-mando'!$K$4="(Todas)",'Cuadro-de-mando'!$K$4=$E7251),OR('Cuadro-de-mando'!$N$4="(Todos)",'Cuadro-de-mando'!$N$4=$F7251)),1,0))</f>
        <v>1</v>
      </c>
    </row>
    <row r="7252" spans="1:10" x14ac:dyDescent="0.25">
      <c r="A7252" t="str">
        <f>IF(Tienda_4!$A52="","","Tienda 4")</f>
        <v>Tienda 4</v>
      </c>
      <c r="B7252" t="str">
        <f>IF($A7252="","",Tienda_4!B52)</f>
        <v>Artículos para el hogar</v>
      </c>
      <c r="C7252" t="str">
        <f>IF($A7252="","",Tienda_4!G52)</f>
        <v>Medellín</v>
      </c>
      <c r="D7252" t="str">
        <f>IF($A7252="","",Tienda_4!F52)</f>
        <v>Ángel Rodriguez</v>
      </c>
      <c r="E7252" t="str">
        <f>IF($A7252="","",Tienda_4!I52)</f>
        <v>Tarjeta de crédito</v>
      </c>
      <c r="F7252">
        <f>IF($A7252="","",VALUE(RIGHT(Tienda_4!E52,4)))</f>
        <v>2022</v>
      </c>
      <c r="G7252">
        <f>IF($A7252="","",Tienda_4!C52)</f>
        <v>97400</v>
      </c>
      <c r="H7252">
        <f>IF($A7252="","",Tienda_4!D52)</f>
        <v>3400</v>
      </c>
      <c r="I7252">
        <f>IF($A7252="","",Tienda_4!H52)</f>
        <v>5</v>
      </c>
      <c r="J7252">
        <f>IF($A7252="",0,IF(AND(OR('Cuadro-de-mando'!$B$4="(Todas)",'Cuadro-de-mando'!$B$4=$A7252),OR('Cuadro-de-mando'!$E$4="(Todas)",'Cuadro-de-mando'!$E$4=$B7252),OR('Cuadro-de-mando'!$H$4="(Todas)",'Cuadro-de-mando'!$H$4=$C7252),OR('Cuadro-de-mando'!$K$4="(Todas)",'Cuadro-de-mando'!$K$4=$E7252),OR('Cuadro-de-mando'!$N$4="(Todos)",'Cuadro-de-mando'!$N$4=$F7252)),1,0))</f>
        <v>1</v>
      </c>
    </row>
    <row r="7253" spans="1:10" x14ac:dyDescent="0.25">
      <c r="A7253" t="str">
        <f>IF(Tienda_4!$A53="","","Tienda 4")</f>
        <v>Tienda 4</v>
      </c>
      <c r="B7253" t="str">
        <f>IF($A7253="","",Tienda_4!B53)</f>
        <v>Deportes y diversión</v>
      </c>
      <c r="C7253" t="str">
        <f>IF($A7253="","",Tienda_4!G53)</f>
        <v>Pereira</v>
      </c>
      <c r="D7253" t="str">
        <f>IF($A7253="","",Tienda_4!F53)</f>
        <v>Camila Rivera</v>
      </c>
      <c r="E7253" t="str">
        <f>IF($A7253="","",Tienda_4!I53)</f>
        <v>Cupón</v>
      </c>
      <c r="F7253">
        <f>IF($A7253="","",VALUE(RIGHT(Tienda_4!E53,4)))</f>
        <v>2022</v>
      </c>
      <c r="G7253">
        <f>IF($A7253="","",Tienda_4!C53)</f>
        <v>58900</v>
      </c>
      <c r="H7253">
        <f>IF($A7253="","",Tienda_4!D53)</f>
        <v>3400</v>
      </c>
      <c r="I7253">
        <f>IF($A7253="","",Tienda_4!H53)</f>
        <v>3</v>
      </c>
      <c r="J7253">
        <f>IF($A7253="",0,IF(AND(OR('Cuadro-de-mando'!$B$4="(Todas)",'Cuadro-de-mando'!$B$4=$A7253),OR('Cuadro-de-mando'!$E$4="(Todas)",'Cuadro-de-mando'!$E$4=$B7253),OR('Cuadro-de-mando'!$H$4="(Todas)",'Cuadro-de-mando'!$H$4=$C7253),OR('Cuadro-de-mando'!$K$4="(Todas)",'Cuadro-de-mando'!$K$4=$E7253),OR('Cuadro-de-mando'!$N$4="(Todos)",'Cuadro-de-mando'!$N$4=$F7253)),1,0))</f>
        <v>1</v>
      </c>
    </row>
    <row r="7254" spans="1:10" x14ac:dyDescent="0.25">
      <c r="A7254" t="str">
        <f>IF(Tienda_4!$A54="","","Tienda 4")</f>
        <v>Tienda 4</v>
      </c>
      <c r="B7254" t="str">
        <f>IF($A7254="","",Tienda_4!B54)</f>
        <v>Instrumentos musicales</v>
      </c>
      <c r="C7254" t="str">
        <f>IF($A7254="","",Tienda_4!G54)</f>
        <v>Cali</v>
      </c>
      <c r="D7254" t="str">
        <f>IF($A7254="","",Tienda_4!F54)</f>
        <v>Juan Fernandez</v>
      </c>
      <c r="E7254" t="str">
        <f>IF($A7254="","",Tienda_4!I54)</f>
        <v>Tarjeta de crédito</v>
      </c>
      <c r="F7254">
        <f>IF($A7254="","",VALUE(RIGHT(Tienda_4!E54,4)))</f>
        <v>2022</v>
      </c>
      <c r="G7254">
        <f>IF($A7254="","",Tienda_4!C54)</f>
        <v>635100</v>
      </c>
      <c r="H7254">
        <f>IF($A7254="","",Tienda_4!D54)</f>
        <v>36200</v>
      </c>
      <c r="I7254">
        <f>IF($A7254="","",Tienda_4!H54)</f>
        <v>3</v>
      </c>
      <c r="J7254">
        <f>IF($A7254="",0,IF(AND(OR('Cuadro-de-mando'!$B$4="(Todas)",'Cuadro-de-mando'!$B$4=$A7254),OR('Cuadro-de-mando'!$E$4="(Todas)",'Cuadro-de-mando'!$E$4=$B7254),OR('Cuadro-de-mando'!$H$4="(Todas)",'Cuadro-de-mando'!$H$4=$C7254),OR('Cuadro-de-mando'!$K$4="(Todas)",'Cuadro-de-mando'!$K$4=$E7254),OR('Cuadro-de-mando'!$N$4="(Todos)",'Cuadro-de-mando'!$N$4=$F7254)),1,0))</f>
        <v>1</v>
      </c>
    </row>
    <row r="7255" spans="1:10" x14ac:dyDescent="0.25">
      <c r="A7255" t="str">
        <f>IF(Tienda_4!$A55="","","Tienda 4")</f>
        <v>Tienda 4</v>
      </c>
      <c r="B7255" t="str">
        <f>IF($A7255="","",Tienda_4!B55)</f>
        <v>Instrumentos musicales</v>
      </c>
      <c r="C7255" t="str">
        <f>IF($A7255="","",Tienda_4!G55)</f>
        <v>Bogotá</v>
      </c>
      <c r="D7255" t="str">
        <f>IF($A7255="","",Tienda_4!F55)</f>
        <v>Camila Rivera</v>
      </c>
      <c r="E7255" t="str">
        <f>IF($A7255="","",Tienda_4!I55)</f>
        <v>Tarjeta de crédito</v>
      </c>
      <c r="F7255">
        <f>IF($A7255="","",VALUE(RIGHT(Tienda_4!E55,4)))</f>
        <v>2021</v>
      </c>
      <c r="G7255">
        <f>IF($A7255="","",Tienda_4!C55)</f>
        <v>96100</v>
      </c>
      <c r="H7255">
        <f>IF($A7255="","",Tienda_4!D55)</f>
        <v>5600</v>
      </c>
      <c r="I7255">
        <f>IF($A7255="","",Tienda_4!H55)</f>
        <v>5</v>
      </c>
      <c r="J7255">
        <f>IF($A7255="",0,IF(AND(OR('Cuadro-de-mando'!$B$4="(Todas)",'Cuadro-de-mando'!$B$4=$A7255),OR('Cuadro-de-mando'!$E$4="(Todas)",'Cuadro-de-mando'!$E$4=$B7255),OR('Cuadro-de-mando'!$H$4="(Todas)",'Cuadro-de-mando'!$H$4=$C7255),OR('Cuadro-de-mando'!$K$4="(Todas)",'Cuadro-de-mando'!$K$4=$E7255),OR('Cuadro-de-mando'!$N$4="(Todos)",'Cuadro-de-mando'!$N$4=$F7255)),1,0))</f>
        <v>1</v>
      </c>
    </row>
    <row r="7256" spans="1:10" x14ac:dyDescent="0.25">
      <c r="A7256" t="str">
        <f>IF(Tienda_4!$A56="","","Tienda 4")</f>
        <v>Tienda 4</v>
      </c>
      <c r="B7256" t="str">
        <f>IF($A7256="","",Tienda_4!B56)</f>
        <v>Libros</v>
      </c>
      <c r="C7256" t="str">
        <f>IF($A7256="","",Tienda_4!G56)</f>
        <v>Bogotá</v>
      </c>
      <c r="D7256" t="str">
        <f>IF($A7256="","",Tienda_4!F56)</f>
        <v>Camila Rivera</v>
      </c>
      <c r="E7256" t="str">
        <f>IF($A7256="","",Tienda_4!I56)</f>
        <v>Tarjeta de crédito</v>
      </c>
      <c r="F7256">
        <f>IF($A7256="","",VALUE(RIGHT(Tienda_4!E56,4)))</f>
        <v>2020</v>
      </c>
      <c r="G7256">
        <f>IF($A7256="","",Tienda_4!C56)</f>
        <v>65600</v>
      </c>
      <c r="H7256">
        <f>IF($A7256="","",Tienda_4!D56)</f>
        <v>8200</v>
      </c>
      <c r="I7256">
        <f>IF($A7256="","",Tienda_4!H56)</f>
        <v>5</v>
      </c>
      <c r="J7256">
        <f>IF($A7256="",0,IF(AND(OR('Cuadro-de-mando'!$B$4="(Todas)",'Cuadro-de-mando'!$B$4=$A7256),OR('Cuadro-de-mando'!$E$4="(Todas)",'Cuadro-de-mando'!$E$4=$B7256),OR('Cuadro-de-mando'!$H$4="(Todas)",'Cuadro-de-mando'!$H$4=$C7256),OR('Cuadro-de-mando'!$K$4="(Todas)",'Cuadro-de-mando'!$K$4=$E7256),OR('Cuadro-de-mando'!$N$4="(Todos)",'Cuadro-de-mando'!$N$4=$F7256)),1,0))</f>
        <v>1</v>
      </c>
    </row>
    <row r="7257" spans="1:10" x14ac:dyDescent="0.25">
      <c r="A7257" t="str">
        <f>IF(Tienda_4!$A57="","","Tienda 4")</f>
        <v>Tienda 4</v>
      </c>
      <c r="B7257" t="str">
        <f>IF($A7257="","",Tienda_4!B57)</f>
        <v>Juguetes</v>
      </c>
      <c r="C7257" t="str">
        <f>IF($A7257="","",Tienda_4!G57)</f>
        <v>Bogotá</v>
      </c>
      <c r="D7257" t="str">
        <f>IF($A7257="","",Tienda_4!F57)</f>
        <v>Beatriz Morales</v>
      </c>
      <c r="E7257" t="str">
        <f>IF($A7257="","",Tienda_4!I57)</f>
        <v>Tarjeta de crédito</v>
      </c>
      <c r="F7257">
        <f>IF($A7257="","",VALUE(RIGHT(Tienda_4!E57,4)))</f>
        <v>2021</v>
      </c>
      <c r="G7257">
        <f>IF($A7257="","",Tienda_4!C57)</f>
        <v>180700</v>
      </c>
      <c r="H7257">
        <f>IF($A7257="","",Tienda_4!D57)</f>
        <v>10000</v>
      </c>
      <c r="I7257">
        <f>IF($A7257="","",Tienda_4!H57)</f>
        <v>5</v>
      </c>
      <c r="J7257">
        <f>IF($A7257="",0,IF(AND(OR('Cuadro-de-mando'!$B$4="(Todas)",'Cuadro-de-mando'!$B$4=$A7257),OR('Cuadro-de-mando'!$E$4="(Todas)",'Cuadro-de-mando'!$E$4=$B7257),OR('Cuadro-de-mando'!$H$4="(Todas)",'Cuadro-de-mando'!$H$4=$C7257),OR('Cuadro-de-mando'!$K$4="(Todas)",'Cuadro-de-mando'!$K$4=$E7257),OR('Cuadro-de-mando'!$N$4="(Todos)",'Cuadro-de-mando'!$N$4=$F7257)),1,0))</f>
        <v>1</v>
      </c>
    </row>
    <row r="7258" spans="1:10" x14ac:dyDescent="0.25">
      <c r="A7258" t="str">
        <f>IF(Tienda_4!$A58="","","Tienda 4")</f>
        <v>Tienda 4</v>
      </c>
      <c r="B7258" t="str">
        <f>IF($A7258="","",Tienda_4!B58)</f>
        <v>Electrónicos</v>
      </c>
      <c r="C7258" t="str">
        <f>IF($A7258="","",Tienda_4!G58)</f>
        <v>Bogotá</v>
      </c>
      <c r="D7258" t="str">
        <f>IF($A7258="","",Tienda_4!F58)</f>
        <v>Blanca Ramirez</v>
      </c>
      <c r="E7258" t="str">
        <f>IF($A7258="","",Tienda_4!I58)</f>
        <v>Tarjeta de crédito</v>
      </c>
      <c r="F7258">
        <f>IF($A7258="","",VALUE(RIGHT(Tienda_4!E58,4)))</f>
        <v>2020</v>
      </c>
      <c r="G7258">
        <f>IF($A7258="","",Tienda_4!C58)</f>
        <v>332100</v>
      </c>
      <c r="H7258">
        <f>IF($A7258="","",Tienda_4!D58)</f>
        <v>23700</v>
      </c>
      <c r="I7258">
        <f>IF($A7258="","",Tienda_4!H58)</f>
        <v>5</v>
      </c>
      <c r="J7258">
        <f>IF($A7258="",0,IF(AND(OR('Cuadro-de-mando'!$B$4="(Todas)",'Cuadro-de-mando'!$B$4=$A7258),OR('Cuadro-de-mando'!$E$4="(Todas)",'Cuadro-de-mando'!$E$4=$B7258),OR('Cuadro-de-mando'!$H$4="(Todas)",'Cuadro-de-mando'!$H$4=$C7258),OR('Cuadro-de-mando'!$K$4="(Todas)",'Cuadro-de-mando'!$K$4=$E7258),OR('Cuadro-de-mando'!$N$4="(Todos)",'Cuadro-de-mando'!$N$4=$F7258)),1,0))</f>
        <v>1</v>
      </c>
    </row>
    <row r="7259" spans="1:10" x14ac:dyDescent="0.25">
      <c r="A7259" t="str">
        <f>IF(Tienda_4!$A59="","","Tienda 4")</f>
        <v>Tienda 4</v>
      </c>
      <c r="B7259" t="str">
        <f>IF($A7259="","",Tienda_4!B59)</f>
        <v>Electrónicos</v>
      </c>
      <c r="C7259" t="str">
        <f>IF($A7259="","",Tienda_4!G59)</f>
        <v>Medellín</v>
      </c>
      <c r="D7259" t="str">
        <f>IF($A7259="","",Tienda_4!F59)</f>
        <v>Beatriz Morales</v>
      </c>
      <c r="E7259" t="str">
        <f>IF($A7259="","",Tienda_4!I59)</f>
        <v>Tarjeta de crédito</v>
      </c>
      <c r="F7259">
        <f>IF($A7259="","",VALUE(RIGHT(Tienda_4!E59,4)))</f>
        <v>2022</v>
      </c>
      <c r="G7259">
        <f>IF($A7259="","",Tienda_4!C59)</f>
        <v>692000</v>
      </c>
      <c r="H7259">
        <f>IF($A7259="","",Tienda_4!D59)</f>
        <v>35000</v>
      </c>
      <c r="I7259">
        <f>IF($A7259="","",Tienda_4!H59)</f>
        <v>1</v>
      </c>
      <c r="J7259">
        <f>IF($A7259="",0,IF(AND(OR('Cuadro-de-mando'!$B$4="(Todas)",'Cuadro-de-mando'!$B$4=$A7259),OR('Cuadro-de-mando'!$E$4="(Todas)",'Cuadro-de-mando'!$E$4=$B7259),OR('Cuadro-de-mando'!$H$4="(Todas)",'Cuadro-de-mando'!$H$4=$C7259),OR('Cuadro-de-mando'!$K$4="(Todas)",'Cuadro-de-mando'!$K$4=$E7259),OR('Cuadro-de-mando'!$N$4="(Todos)",'Cuadro-de-mando'!$N$4=$F7259)),1,0))</f>
        <v>1</v>
      </c>
    </row>
    <row r="7260" spans="1:10" x14ac:dyDescent="0.25">
      <c r="A7260" t="str">
        <f>IF(Tienda_4!$A60="","","Tienda 4")</f>
        <v>Tienda 4</v>
      </c>
      <c r="B7260" t="str">
        <f>IF($A7260="","",Tienda_4!B60)</f>
        <v>Artículos para el hogar</v>
      </c>
      <c r="C7260" t="str">
        <f>IF($A7260="","",Tienda_4!G60)</f>
        <v>Medellín</v>
      </c>
      <c r="D7260" t="str">
        <f>IF($A7260="","",Tienda_4!F60)</f>
        <v>Felipe Santos</v>
      </c>
      <c r="E7260" t="str">
        <f>IF($A7260="","",Tienda_4!I60)</f>
        <v>Tarjeta de crédito</v>
      </c>
      <c r="F7260">
        <f>IF($A7260="","",VALUE(RIGHT(Tienda_4!E60,4)))</f>
        <v>2021</v>
      </c>
      <c r="G7260">
        <f>IF($A7260="","",Tienda_4!C60)</f>
        <v>56700</v>
      </c>
      <c r="H7260">
        <f>IF($A7260="","",Tienda_4!D60)</f>
        <v>7700</v>
      </c>
      <c r="I7260">
        <f>IF($A7260="","",Tienda_4!H60)</f>
        <v>4</v>
      </c>
      <c r="J7260">
        <f>IF($A7260="",0,IF(AND(OR('Cuadro-de-mando'!$B$4="(Todas)",'Cuadro-de-mando'!$B$4=$A7260),OR('Cuadro-de-mando'!$E$4="(Todas)",'Cuadro-de-mando'!$E$4=$B7260),OR('Cuadro-de-mando'!$H$4="(Todas)",'Cuadro-de-mando'!$H$4=$C7260),OR('Cuadro-de-mando'!$K$4="(Todas)",'Cuadro-de-mando'!$K$4=$E7260),OR('Cuadro-de-mando'!$N$4="(Todos)",'Cuadro-de-mando'!$N$4=$F7260)),1,0))</f>
        <v>1</v>
      </c>
    </row>
    <row r="7261" spans="1:10" x14ac:dyDescent="0.25">
      <c r="A7261" t="str">
        <f>IF(Tienda_4!$A61="","","Tienda 4")</f>
        <v>Tienda 4</v>
      </c>
      <c r="B7261" t="str">
        <f>IF($A7261="","",Tienda_4!B61)</f>
        <v>Muebles</v>
      </c>
      <c r="C7261" t="str">
        <f>IF($A7261="","",Tienda_4!G61)</f>
        <v>Pereira</v>
      </c>
      <c r="D7261" t="str">
        <f>IF($A7261="","",Tienda_4!F61)</f>
        <v>Ángel Rodriguez</v>
      </c>
      <c r="E7261" t="str">
        <f>IF($A7261="","",Tienda_4!I61)</f>
        <v>Cupón</v>
      </c>
      <c r="F7261">
        <f>IF($A7261="","",VALUE(RIGHT(Tienda_4!E61,4)))</f>
        <v>2021</v>
      </c>
      <c r="G7261">
        <f>IF($A7261="","",Tienda_4!C61)</f>
        <v>451000</v>
      </c>
      <c r="H7261">
        <f>IF($A7261="","",Tienda_4!D61)</f>
        <v>22200</v>
      </c>
      <c r="I7261">
        <f>IF($A7261="","",Tienda_4!H61)</f>
        <v>5</v>
      </c>
      <c r="J7261">
        <f>IF($A7261="",0,IF(AND(OR('Cuadro-de-mando'!$B$4="(Todas)",'Cuadro-de-mando'!$B$4=$A7261),OR('Cuadro-de-mando'!$E$4="(Todas)",'Cuadro-de-mando'!$E$4=$B7261),OR('Cuadro-de-mando'!$H$4="(Todas)",'Cuadro-de-mando'!$H$4=$C7261),OR('Cuadro-de-mando'!$K$4="(Todas)",'Cuadro-de-mando'!$K$4=$E7261),OR('Cuadro-de-mando'!$N$4="(Todos)",'Cuadro-de-mando'!$N$4=$F7261)),1,0))</f>
        <v>1</v>
      </c>
    </row>
    <row r="7262" spans="1:10" x14ac:dyDescent="0.25">
      <c r="A7262" t="str">
        <f>IF(Tienda_4!$A62="","","Tienda 4")</f>
        <v>Tienda 4</v>
      </c>
      <c r="B7262" t="str">
        <f>IF($A7262="","",Tienda_4!B62)</f>
        <v>Libros</v>
      </c>
      <c r="C7262" t="str">
        <f>IF($A7262="","",Tienda_4!G62)</f>
        <v>Bogotá</v>
      </c>
      <c r="D7262" t="str">
        <f>IF($A7262="","",Tienda_4!F62)</f>
        <v>Mariana Herrera</v>
      </c>
      <c r="E7262" t="str">
        <f>IF($A7262="","",Tienda_4!I62)</f>
        <v>Tarjeta de crédito</v>
      </c>
      <c r="F7262">
        <f>IF($A7262="","",VALUE(RIGHT(Tienda_4!E62,4)))</f>
        <v>2020</v>
      </c>
      <c r="G7262">
        <f>IF($A7262="","",Tienda_4!C62)</f>
        <v>34700</v>
      </c>
      <c r="H7262">
        <f>IF($A7262="","",Tienda_4!D62)</f>
        <v>2100</v>
      </c>
      <c r="I7262">
        <f>IF($A7262="","",Tienda_4!H62)</f>
        <v>5</v>
      </c>
      <c r="J7262">
        <f>IF($A7262="",0,IF(AND(OR('Cuadro-de-mando'!$B$4="(Todas)",'Cuadro-de-mando'!$B$4=$A7262),OR('Cuadro-de-mando'!$E$4="(Todas)",'Cuadro-de-mando'!$E$4=$B7262),OR('Cuadro-de-mando'!$H$4="(Todas)",'Cuadro-de-mando'!$H$4=$C7262),OR('Cuadro-de-mando'!$K$4="(Todas)",'Cuadro-de-mando'!$K$4=$E7262),OR('Cuadro-de-mando'!$N$4="(Todos)",'Cuadro-de-mando'!$N$4=$F7262)),1,0))</f>
        <v>1</v>
      </c>
    </row>
    <row r="7263" spans="1:10" x14ac:dyDescent="0.25">
      <c r="A7263" t="str">
        <f>IF(Tienda_4!$A63="","","Tienda 4")</f>
        <v>Tienda 4</v>
      </c>
      <c r="B7263" t="str">
        <f>IF($A7263="","",Tienda_4!B63)</f>
        <v>Juguetes</v>
      </c>
      <c r="C7263" t="str">
        <f>IF($A7263="","",Tienda_4!G63)</f>
        <v>Pereira</v>
      </c>
      <c r="D7263" t="str">
        <f>IF($A7263="","",Tienda_4!F63)</f>
        <v>Rafael Acosta</v>
      </c>
      <c r="E7263" t="str">
        <f>IF($A7263="","",Tienda_4!I63)</f>
        <v>Tarjeta de crédito</v>
      </c>
      <c r="F7263">
        <f>IF($A7263="","",VALUE(RIGHT(Tienda_4!E63,4)))</f>
        <v>2022</v>
      </c>
      <c r="G7263">
        <f>IF($A7263="","",Tienda_4!C63)</f>
        <v>29200</v>
      </c>
      <c r="H7263">
        <f>IF($A7263="","",Tienda_4!D63)</f>
        <v>7400</v>
      </c>
      <c r="I7263">
        <f>IF($A7263="","",Tienda_4!H63)</f>
        <v>3</v>
      </c>
      <c r="J7263">
        <f>IF($A7263="",0,IF(AND(OR('Cuadro-de-mando'!$B$4="(Todas)",'Cuadro-de-mando'!$B$4=$A7263),OR('Cuadro-de-mando'!$E$4="(Todas)",'Cuadro-de-mando'!$E$4=$B7263),OR('Cuadro-de-mando'!$H$4="(Todas)",'Cuadro-de-mando'!$H$4=$C7263),OR('Cuadro-de-mando'!$K$4="(Todas)",'Cuadro-de-mando'!$K$4=$E7263),OR('Cuadro-de-mando'!$N$4="(Todos)",'Cuadro-de-mando'!$N$4=$F7263)),1,0))</f>
        <v>1</v>
      </c>
    </row>
    <row r="7264" spans="1:10" x14ac:dyDescent="0.25">
      <c r="A7264" t="str">
        <f>IF(Tienda_4!$A64="","","Tienda 4")</f>
        <v>Tienda 4</v>
      </c>
      <c r="B7264" t="str">
        <f>IF($A7264="","",Tienda_4!B64)</f>
        <v>Juguetes</v>
      </c>
      <c r="C7264" t="str">
        <f>IF($A7264="","",Tienda_4!G64)</f>
        <v>Cali</v>
      </c>
      <c r="D7264" t="str">
        <f>IF($A7264="","",Tienda_4!F64)</f>
        <v>Mariana Herrera</v>
      </c>
      <c r="E7264" t="str">
        <f>IF($A7264="","",Tienda_4!I64)</f>
        <v>Tarjeta de crédito</v>
      </c>
      <c r="F7264">
        <f>IF($A7264="","",VALUE(RIGHT(Tienda_4!E64,4)))</f>
        <v>2022</v>
      </c>
      <c r="G7264">
        <f>IF($A7264="","",Tienda_4!C64)</f>
        <v>89700</v>
      </c>
      <c r="H7264">
        <f>IF($A7264="","",Tienda_4!D64)</f>
        <v>5200</v>
      </c>
      <c r="I7264">
        <f>IF($A7264="","",Tienda_4!H64)</f>
        <v>1</v>
      </c>
      <c r="J7264">
        <f>IF($A7264="",0,IF(AND(OR('Cuadro-de-mando'!$B$4="(Todas)",'Cuadro-de-mando'!$B$4=$A7264),OR('Cuadro-de-mando'!$E$4="(Todas)",'Cuadro-de-mando'!$E$4=$B7264),OR('Cuadro-de-mando'!$H$4="(Todas)",'Cuadro-de-mando'!$H$4=$C7264),OR('Cuadro-de-mando'!$K$4="(Todas)",'Cuadro-de-mando'!$K$4=$E7264),OR('Cuadro-de-mando'!$N$4="(Todos)",'Cuadro-de-mando'!$N$4=$F7264)),1,0))</f>
        <v>1</v>
      </c>
    </row>
    <row r="7265" spans="1:10" x14ac:dyDescent="0.25">
      <c r="A7265" t="str">
        <f>IF(Tienda_4!$A65="","","Tienda 4")</f>
        <v>Tienda 4</v>
      </c>
      <c r="B7265" t="str">
        <f>IF($A7265="","",Tienda_4!B65)</f>
        <v>Deportes y diversión</v>
      </c>
      <c r="C7265" t="str">
        <f>IF($A7265="","",Tienda_4!G65)</f>
        <v>Bogotá</v>
      </c>
      <c r="D7265" t="str">
        <f>IF($A7265="","",Tienda_4!F65)</f>
        <v>Juliana Costa</v>
      </c>
      <c r="E7265" t="str">
        <f>IF($A7265="","",Tienda_4!I65)</f>
        <v>Tarjeta de crédito</v>
      </c>
      <c r="F7265">
        <f>IF($A7265="","",VALUE(RIGHT(Tienda_4!E65,4)))</f>
        <v>2020</v>
      </c>
      <c r="G7265">
        <f>IF($A7265="","",Tienda_4!C65)</f>
        <v>283900</v>
      </c>
      <c r="H7265">
        <f>IF($A7265="","",Tienda_4!D65)</f>
        <v>15800</v>
      </c>
      <c r="I7265">
        <f>IF($A7265="","",Tienda_4!H65)</f>
        <v>4</v>
      </c>
      <c r="J7265">
        <f>IF($A7265="",0,IF(AND(OR('Cuadro-de-mando'!$B$4="(Todas)",'Cuadro-de-mando'!$B$4=$A7265),OR('Cuadro-de-mando'!$E$4="(Todas)",'Cuadro-de-mando'!$E$4=$B7265),OR('Cuadro-de-mando'!$H$4="(Todas)",'Cuadro-de-mando'!$H$4=$C7265),OR('Cuadro-de-mando'!$K$4="(Todas)",'Cuadro-de-mando'!$K$4=$E7265),OR('Cuadro-de-mando'!$N$4="(Todos)",'Cuadro-de-mando'!$N$4=$F7265)),1,0))</f>
        <v>1</v>
      </c>
    </row>
    <row r="7266" spans="1:10" x14ac:dyDescent="0.25">
      <c r="A7266" t="str">
        <f>IF(Tienda_4!$A66="","","Tienda 4")</f>
        <v>Tienda 4</v>
      </c>
      <c r="B7266" t="str">
        <f>IF($A7266="","",Tienda_4!B66)</f>
        <v>Deportes y diversión</v>
      </c>
      <c r="C7266" t="str">
        <f>IF($A7266="","",Tienda_4!G66)</f>
        <v>Bogotá</v>
      </c>
      <c r="D7266" t="str">
        <f>IF($A7266="","",Tienda_4!F66)</f>
        <v>Juan Fernandez</v>
      </c>
      <c r="E7266" t="str">
        <f>IF($A7266="","",Tienda_4!I66)</f>
        <v>Tarjeta de crédito</v>
      </c>
      <c r="F7266">
        <f>IF($A7266="","",VALUE(RIGHT(Tienda_4!E66,4)))</f>
        <v>2020</v>
      </c>
      <c r="G7266">
        <f>IF($A7266="","",Tienda_4!C66)</f>
        <v>47500</v>
      </c>
      <c r="H7266">
        <f>IF($A7266="","",Tienda_4!D66)</f>
        <v>8200</v>
      </c>
      <c r="I7266">
        <f>IF($A7266="","",Tienda_4!H66)</f>
        <v>5</v>
      </c>
      <c r="J7266">
        <f>IF($A7266="",0,IF(AND(OR('Cuadro-de-mando'!$B$4="(Todas)",'Cuadro-de-mando'!$B$4=$A7266),OR('Cuadro-de-mando'!$E$4="(Todas)",'Cuadro-de-mando'!$E$4=$B7266),OR('Cuadro-de-mando'!$H$4="(Todas)",'Cuadro-de-mando'!$H$4=$C7266),OR('Cuadro-de-mando'!$K$4="(Todas)",'Cuadro-de-mando'!$K$4=$E7266),OR('Cuadro-de-mando'!$N$4="(Todos)",'Cuadro-de-mando'!$N$4=$F7266)),1,0))</f>
        <v>1</v>
      </c>
    </row>
    <row r="7267" spans="1:10" x14ac:dyDescent="0.25">
      <c r="A7267" t="str">
        <f>IF(Tienda_4!$A67="","","Tienda 4")</f>
        <v>Tienda 4</v>
      </c>
      <c r="B7267" t="str">
        <f>IF($A7267="","",Tienda_4!B67)</f>
        <v>Juguetes</v>
      </c>
      <c r="C7267" t="str">
        <f>IF($A7267="","",Tienda_4!G67)</f>
        <v>Cartagena</v>
      </c>
      <c r="D7267" t="str">
        <f>IF($A7267="","",Tienda_4!F67)</f>
        <v>Beatriz Morales</v>
      </c>
      <c r="E7267" t="str">
        <f>IF($A7267="","",Tienda_4!I67)</f>
        <v>Tarjeta de crédito</v>
      </c>
      <c r="F7267">
        <f>IF($A7267="","",VALUE(RIGHT(Tienda_4!E67,4)))</f>
        <v>2020</v>
      </c>
      <c r="G7267">
        <f>IF($A7267="","",Tienda_4!C67)</f>
        <v>84700</v>
      </c>
      <c r="H7267">
        <f>IF($A7267="","",Tienda_4!D67)</f>
        <v>4900</v>
      </c>
      <c r="I7267">
        <f>IF($A7267="","",Tienda_4!H67)</f>
        <v>5</v>
      </c>
      <c r="J7267">
        <f>IF($A7267="",0,IF(AND(OR('Cuadro-de-mando'!$B$4="(Todas)",'Cuadro-de-mando'!$B$4=$A7267),OR('Cuadro-de-mando'!$E$4="(Todas)",'Cuadro-de-mando'!$E$4=$B7267),OR('Cuadro-de-mando'!$H$4="(Todas)",'Cuadro-de-mando'!$H$4=$C7267),OR('Cuadro-de-mando'!$K$4="(Todas)",'Cuadro-de-mando'!$K$4=$E7267),OR('Cuadro-de-mando'!$N$4="(Todos)",'Cuadro-de-mando'!$N$4=$F7267)),1,0))</f>
        <v>1</v>
      </c>
    </row>
    <row r="7268" spans="1:10" x14ac:dyDescent="0.25">
      <c r="A7268" t="str">
        <f>IF(Tienda_4!$A68="","","Tienda 4")</f>
        <v>Tienda 4</v>
      </c>
      <c r="B7268" t="str">
        <f>IF($A7268="","",Tienda_4!B68)</f>
        <v>Juguetes</v>
      </c>
      <c r="C7268" t="str">
        <f>IF($A7268="","",Tienda_4!G68)</f>
        <v>Bogotá</v>
      </c>
      <c r="D7268" t="str">
        <f>IF($A7268="","",Tienda_4!F68)</f>
        <v>Juan Fernandez</v>
      </c>
      <c r="E7268" t="str">
        <f>IF($A7268="","",Tienda_4!I68)</f>
        <v>Tarjeta de crédito</v>
      </c>
      <c r="F7268">
        <f>IF($A7268="","",VALUE(RIGHT(Tienda_4!E68,4)))</f>
        <v>2020</v>
      </c>
      <c r="G7268">
        <f>IF($A7268="","",Tienda_4!C68)</f>
        <v>215600</v>
      </c>
      <c r="H7268">
        <f>IF($A7268="","",Tienda_4!D68)</f>
        <v>9700</v>
      </c>
      <c r="I7268">
        <f>IF($A7268="","",Tienda_4!H68)</f>
        <v>5</v>
      </c>
      <c r="J7268">
        <f>IF($A7268="",0,IF(AND(OR('Cuadro-de-mando'!$B$4="(Todas)",'Cuadro-de-mando'!$B$4=$A7268),OR('Cuadro-de-mando'!$E$4="(Todas)",'Cuadro-de-mando'!$E$4=$B7268),OR('Cuadro-de-mando'!$H$4="(Todas)",'Cuadro-de-mando'!$H$4=$C7268),OR('Cuadro-de-mando'!$K$4="(Todas)",'Cuadro-de-mando'!$K$4=$E7268),OR('Cuadro-de-mando'!$N$4="(Todos)",'Cuadro-de-mando'!$N$4=$F7268)),1,0))</f>
        <v>1</v>
      </c>
    </row>
    <row r="7269" spans="1:10" x14ac:dyDescent="0.25">
      <c r="A7269" t="str">
        <f>IF(Tienda_4!$A69="","","Tienda 4")</f>
        <v>Tienda 4</v>
      </c>
      <c r="B7269" t="str">
        <f>IF($A7269="","",Tienda_4!B69)</f>
        <v>Electrónicos</v>
      </c>
      <c r="C7269" t="str">
        <f>IF($A7269="","",Tienda_4!G69)</f>
        <v>Pereira</v>
      </c>
      <c r="D7269" t="str">
        <f>IF($A7269="","",Tienda_4!F69)</f>
        <v>Blanca Ramirez</v>
      </c>
      <c r="E7269" t="str">
        <f>IF($A7269="","",Tienda_4!I69)</f>
        <v>Nequi</v>
      </c>
      <c r="F7269">
        <f>IF($A7269="","",VALUE(RIGHT(Tienda_4!E69,4)))</f>
        <v>2022</v>
      </c>
      <c r="G7269">
        <f>IF($A7269="","",Tienda_4!C69)</f>
        <v>1628000</v>
      </c>
      <c r="H7269">
        <f>IF($A7269="","",Tienda_4!D69)</f>
        <v>84900</v>
      </c>
      <c r="I7269">
        <f>IF($A7269="","",Tienda_4!H69)</f>
        <v>5</v>
      </c>
      <c r="J7269">
        <f>IF($A7269="",0,IF(AND(OR('Cuadro-de-mando'!$B$4="(Todas)",'Cuadro-de-mando'!$B$4=$A7269),OR('Cuadro-de-mando'!$E$4="(Todas)",'Cuadro-de-mando'!$E$4=$B7269),OR('Cuadro-de-mando'!$H$4="(Todas)",'Cuadro-de-mando'!$H$4=$C7269),OR('Cuadro-de-mando'!$K$4="(Todas)",'Cuadro-de-mando'!$K$4=$E7269),OR('Cuadro-de-mando'!$N$4="(Todos)",'Cuadro-de-mando'!$N$4=$F7269)),1,0))</f>
        <v>1</v>
      </c>
    </row>
    <row r="7270" spans="1:10" x14ac:dyDescent="0.25">
      <c r="A7270" t="str">
        <f>IF(Tienda_4!$A70="","","Tienda 4")</f>
        <v>Tienda 4</v>
      </c>
      <c r="B7270" t="str">
        <f>IF($A7270="","",Tienda_4!B70)</f>
        <v>Instrumentos musicales</v>
      </c>
      <c r="C7270" t="str">
        <f>IF($A7270="","",Tienda_4!G70)</f>
        <v>Medellín</v>
      </c>
      <c r="D7270" t="str">
        <f>IF($A7270="","",Tienda_4!F70)</f>
        <v>Mariana Herrera</v>
      </c>
      <c r="E7270" t="str">
        <f>IF($A7270="","",Tienda_4!I70)</f>
        <v>Nequi</v>
      </c>
      <c r="F7270">
        <f>IF($A7270="","",VALUE(RIGHT(Tienda_4!E70,4)))</f>
        <v>2020</v>
      </c>
      <c r="G7270">
        <f>IF($A7270="","",Tienda_4!C70)</f>
        <v>391500</v>
      </c>
      <c r="H7270">
        <f>IF($A7270="","",Tienda_4!D70)</f>
        <v>21200</v>
      </c>
      <c r="I7270">
        <f>IF($A7270="","",Tienda_4!H70)</f>
        <v>5</v>
      </c>
      <c r="J7270">
        <f>IF($A7270="",0,IF(AND(OR('Cuadro-de-mando'!$B$4="(Todas)",'Cuadro-de-mando'!$B$4=$A7270),OR('Cuadro-de-mando'!$E$4="(Todas)",'Cuadro-de-mando'!$E$4=$B7270),OR('Cuadro-de-mando'!$H$4="(Todas)",'Cuadro-de-mando'!$H$4=$C7270),OR('Cuadro-de-mando'!$K$4="(Todas)",'Cuadro-de-mando'!$K$4=$E7270),OR('Cuadro-de-mando'!$N$4="(Todos)",'Cuadro-de-mando'!$N$4=$F7270)),1,0))</f>
        <v>1</v>
      </c>
    </row>
    <row r="7271" spans="1:10" x14ac:dyDescent="0.25">
      <c r="A7271" t="str">
        <f>IF(Tienda_4!$A71="","","Tienda 4")</f>
        <v>Tienda 4</v>
      </c>
      <c r="B7271" t="str">
        <f>IF($A7271="","",Tienda_4!B71)</f>
        <v>Muebles</v>
      </c>
      <c r="C7271" t="str">
        <f>IF($A7271="","",Tienda_4!G71)</f>
        <v>Cali</v>
      </c>
      <c r="D7271" t="str">
        <f>IF($A7271="","",Tienda_4!F71)</f>
        <v>Camila Rivera</v>
      </c>
      <c r="E7271" t="str">
        <f>IF($A7271="","",Tienda_4!I71)</f>
        <v>Cupón</v>
      </c>
      <c r="F7271">
        <f>IF($A7271="","",VALUE(RIGHT(Tienda_4!E71,4)))</f>
        <v>2022</v>
      </c>
      <c r="G7271">
        <f>IF($A7271="","",Tienda_4!C71)</f>
        <v>126200</v>
      </c>
      <c r="H7271">
        <f>IF($A7271="","",Tienda_4!D71)</f>
        <v>6900</v>
      </c>
      <c r="I7271">
        <f>IF($A7271="","",Tienda_4!H71)</f>
        <v>5</v>
      </c>
      <c r="J7271">
        <f>IF($A7271="",0,IF(AND(OR('Cuadro-de-mando'!$B$4="(Todas)",'Cuadro-de-mando'!$B$4=$A7271),OR('Cuadro-de-mando'!$E$4="(Todas)",'Cuadro-de-mando'!$E$4=$B7271),OR('Cuadro-de-mando'!$H$4="(Todas)",'Cuadro-de-mando'!$H$4=$C7271),OR('Cuadro-de-mando'!$K$4="(Todas)",'Cuadro-de-mando'!$K$4=$E7271),OR('Cuadro-de-mando'!$N$4="(Todos)",'Cuadro-de-mando'!$N$4=$F7271)),1,0))</f>
        <v>1</v>
      </c>
    </row>
    <row r="7272" spans="1:10" x14ac:dyDescent="0.25">
      <c r="A7272" t="str">
        <f>IF(Tienda_4!$A72="","","Tienda 4")</f>
        <v>Tienda 4</v>
      </c>
      <c r="B7272" t="str">
        <f>IF($A7272="","",Tienda_4!B72)</f>
        <v>Electrónicos</v>
      </c>
      <c r="C7272" t="str">
        <f>IF($A7272="","",Tienda_4!G72)</f>
        <v>Bogotá</v>
      </c>
      <c r="D7272" t="str">
        <f>IF($A7272="","",Tienda_4!F72)</f>
        <v>Mariana Herrera</v>
      </c>
      <c r="E7272" t="str">
        <f>IF($A7272="","",Tienda_4!I72)</f>
        <v>Tarjeta de crédito</v>
      </c>
      <c r="F7272">
        <f>IF($A7272="","",VALUE(RIGHT(Tienda_4!E72,4)))</f>
        <v>2020</v>
      </c>
      <c r="G7272">
        <f>IF($A7272="","",Tienda_4!C72)</f>
        <v>149600</v>
      </c>
      <c r="H7272">
        <f>IF($A7272="","",Tienda_4!D72)</f>
        <v>6200</v>
      </c>
      <c r="I7272">
        <f>IF($A7272="","",Tienda_4!H72)</f>
        <v>5</v>
      </c>
      <c r="J7272">
        <f>IF($A7272="",0,IF(AND(OR('Cuadro-de-mando'!$B$4="(Todas)",'Cuadro-de-mando'!$B$4=$A7272),OR('Cuadro-de-mando'!$E$4="(Todas)",'Cuadro-de-mando'!$E$4=$B7272),OR('Cuadro-de-mando'!$H$4="(Todas)",'Cuadro-de-mando'!$H$4=$C7272),OR('Cuadro-de-mando'!$K$4="(Todas)",'Cuadro-de-mando'!$K$4=$E7272),OR('Cuadro-de-mando'!$N$4="(Todos)",'Cuadro-de-mando'!$N$4=$F7272)),1,0))</f>
        <v>1</v>
      </c>
    </row>
    <row r="7273" spans="1:10" x14ac:dyDescent="0.25">
      <c r="A7273" t="str">
        <f>IF(Tienda_4!$A73="","","Tienda 4")</f>
        <v>Tienda 4</v>
      </c>
      <c r="B7273" t="str">
        <f>IF($A7273="","",Tienda_4!B73)</f>
        <v>Electrodomésticos</v>
      </c>
      <c r="C7273" t="str">
        <f>IF($A7273="","",Tienda_4!G73)</f>
        <v>Cúcuta</v>
      </c>
      <c r="D7273" t="str">
        <f>IF($A7273="","",Tienda_4!F73)</f>
        <v>Blanca Ramirez</v>
      </c>
      <c r="E7273" t="str">
        <f>IF($A7273="","",Tienda_4!I73)</f>
        <v>Tarjeta de débito</v>
      </c>
      <c r="F7273">
        <f>IF($A7273="","",VALUE(RIGHT(Tienda_4!E73,4)))</f>
        <v>2020</v>
      </c>
      <c r="G7273">
        <f>IF($A7273="","",Tienda_4!C73)</f>
        <v>671700</v>
      </c>
      <c r="H7273">
        <f>IF($A7273="","",Tienda_4!D73)</f>
        <v>36400</v>
      </c>
      <c r="I7273">
        <f>IF($A7273="","",Tienda_4!H73)</f>
        <v>5</v>
      </c>
      <c r="J7273">
        <f>IF($A7273="",0,IF(AND(OR('Cuadro-de-mando'!$B$4="(Todas)",'Cuadro-de-mando'!$B$4=$A7273),OR('Cuadro-de-mando'!$E$4="(Todas)",'Cuadro-de-mando'!$E$4=$B7273),OR('Cuadro-de-mando'!$H$4="(Todas)",'Cuadro-de-mando'!$H$4=$C7273),OR('Cuadro-de-mando'!$K$4="(Todas)",'Cuadro-de-mando'!$K$4=$E7273),OR('Cuadro-de-mando'!$N$4="(Todos)",'Cuadro-de-mando'!$N$4=$F7273)),1,0))</f>
        <v>1</v>
      </c>
    </row>
    <row r="7274" spans="1:10" x14ac:dyDescent="0.25">
      <c r="A7274" t="str">
        <f>IF(Tienda_4!$A74="","","Tienda 4")</f>
        <v>Tienda 4</v>
      </c>
      <c r="B7274" t="str">
        <f>IF($A7274="","",Tienda_4!B74)</f>
        <v>Muebles</v>
      </c>
      <c r="C7274" t="str">
        <f>IF($A7274="","",Tienda_4!G74)</f>
        <v>Medellín</v>
      </c>
      <c r="D7274" t="str">
        <f>IF($A7274="","",Tienda_4!F74)</f>
        <v>Juliana Costa</v>
      </c>
      <c r="E7274" t="str">
        <f>IF($A7274="","",Tienda_4!I74)</f>
        <v>Tarjeta de crédito</v>
      </c>
      <c r="F7274">
        <f>IF($A7274="","",VALUE(RIGHT(Tienda_4!E74,4)))</f>
        <v>2022</v>
      </c>
      <c r="G7274">
        <f>IF($A7274="","",Tienda_4!C74)</f>
        <v>299400</v>
      </c>
      <c r="H7274">
        <f>IF($A7274="","",Tienda_4!D74)</f>
        <v>14100</v>
      </c>
      <c r="I7274">
        <f>IF($A7274="","",Tienda_4!H74)</f>
        <v>5</v>
      </c>
      <c r="J7274">
        <f>IF($A7274="",0,IF(AND(OR('Cuadro-de-mando'!$B$4="(Todas)",'Cuadro-de-mando'!$B$4=$A7274),OR('Cuadro-de-mando'!$E$4="(Todas)",'Cuadro-de-mando'!$E$4=$B7274),OR('Cuadro-de-mando'!$H$4="(Todas)",'Cuadro-de-mando'!$H$4=$C7274),OR('Cuadro-de-mando'!$K$4="(Todas)",'Cuadro-de-mando'!$K$4=$E7274),OR('Cuadro-de-mando'!$N$4="(Todos)",'Cuadro-de-mando'!$N$4=$F7274)),1,0))</f>
        <v>1</v>
      </c>
    </row>
    <row r="7275" spans="1:10" x14ac:dyDescent="0.25">
      <c r="A7275" t="str">
        <f>IF(Tienda_4!$A75="","","Tienda 4")</f>
        <v>Tienda 4</v>
      </c>
      <c r="B7275" t="str">
        <f>IF($A7275="","",Tienda_4!B75)</f>
        <v>Deportes y diversión</v>
      </c>
      <c r="C7275" t="str">
        <f>IF($A7275="","",Tienda_4!G75)</f>
        <v>Bogotá</v>
      </c>
      <c r="D7275" t="str">
        <f>IF($A7275="","",Tienda_4!F75)</f>
        <v>Felipe Santos</v>
      </c>
      <c r="E7275" t="str">
        <f>IF($A7275="","",Tienda_4!I75)</f>
        <v>Tarjeta de crédito</v>
      </c>
      <c r="F7275">
        <f>IF($A7275="","",VALUE(RIGHT(Tienda_4!E75,4)))</f>
        <v>2021</v>
      </c>
      <c r="G7275">
        <f>IF($A7275="","",Tienda_4!C75)</f>
        <v>57300</v>
      </c>
      <c r="H7275">
        <f>IF($A7275="","",Tienda_4!D75)</f>
        <v>1200</v>
      </c>
      <c r="I7275">
        <f>IF($A7275="","",Tienda_4!H75)</f>
        <v>4</v>
      </c>
      <c r="J7275">
        <f>IF($A7275="",0,IF(AND(OR('Cuadro-de-mando'!$B$4="(Todas)",'Cuadro-de-mando'!$B$4=$A7275),OR('Cuadro-de-mando'!$E$4="(Todas)",'Cuadro-de-mando'!$E$4=$B7275),OR('Cuadro-de-mando'!$H$4="(Todas)",'Cuadro-de-mando'!$H$4=$C7275),OR('Cuadro-de-mando'!$K$4="(Todas)",'Cuadro-de-mando'!$K$4=$E7275),OR('Cuadro-de-mando'!$N$4="(Todos)",'Cuadro-de-mando'!$N$4=$F7275)),1,0))</f>
        <v>1</v>
      </c>
    </row>
    <row r="7276" spans="1:10" x14ac:dyDescent="0.25">
      <c r="A7276" t="str">
        <f>IF(Tienda_4!$A76="","","Tienda 4")</f>
        <v>Tienda 4</v>
      </c>
      <c r="B7276" t="str">
        <f>IF($A7276="","",Tienda_4!B76)</f>
        <v>Deportes y diversión</v>
      </c>
      <c r="C7276" t="str">
        <f>IF($A7276="","",Tienda_4!G76)</f>
        <v>Bogotá</v>
      </c>
      <c r="D7276" t="str">
        <f>IF($A7276="","",Tienda_4!F76)</f>
        <v>Felipe Santos</v>
      </c>
      <c r="E7276" t="str">
        <f>IF($A7276="","",Tienda_4!I76)</f>
        <v>Tarjeta de crédito</v>
      </c>
      <c r="F7276">
        <f>IF($A7276="","",VALUE(RIGHT(Tienda_4!E76,4)))</f>
        <v>2022</v>
      </c>
      <c r="G7276">
        <f>IF($A7276="","",Tienda_4!C76)</f>
        <v>42600</v>
      </c>
      <c r="H7276">
        <f>IF($A7276="","",Tienda_4!D76)</f>
        <v>0</v>
      </c>
      <c r="I7276">
        <f>IF($A7276="","",Tienda_4!H76)</f>
        <v>3</v>
      </c>
      <c r="J7276">
        <f>IF($A7276="",0,IF(AND(OR('Cuadro-de-mando'!$B$4="(Todas)",'Cuadro-de-mando'!$B$4=$A7276),OR('Cuadro-de-mando'!$E$4="(Todas)",'Cuadro-de-mando'!$E$4=$B7276),OR('Cuadro-de-mando'!$H$4="(Todas)",'Cuadro-de-mando'!$H$4=$C7276),OR('Cuadro-de-mando'!$K$4="(Todas)",'Cuadro-de-mando'!$K$4=$E7276),OR('Cuadro-de-mando'!$N$4="(Todos)",'Cuadro-de-mando'!$N$4=$F7276)),1,0))</f>
        <v>1</v>
      </c>
    </row>
    <row r="7277" spans="1:10" x14ac:dyDescent="0.25">
      <c r="A7277" t="str">
        <f>IF(Tienda_4!$A77="","","Tienda 4")</f>
        <v>Tienda 4</v>
      </c>
      <c r="B7277" t="str">
        <f>IF($A7277="","",Tienda_4!B77)</f>
        <v>Electrónicos</v>
      </c>
      <c r="C7277" t="str">
        <f>IF($A7277="","",Tienda_4!G77)</f>
        <v>Bogotá</v>
      </c>
      <c r="D7277" t="str">
        <f>IF($A7277="","",Tienda_4!F77)</f>
        <v>Lucas Olivera</v>
      </c>
      <c r="E7277" t="str">
        <f>IF($A7277="","",Tienda_4!I77)</f>
        <v>Tarjeta de crédito</v>
      </c>
      <c r="F7277">
        <f>IF($A7277="","",VALUE(RIGHT(Tienda_4!E77,4)))</f>
        <v>2020</v>
      </c>
      <c r="G7277">
        <f>IF($A7277="","",Tienda_4!C77)</f>
        <v>109900</v>
      </c>
      <c r="H7277">
        <f>IF($A7277="","",Tienda_4!D77)</f>
        <v>4000</v>
      </c>
      <c r="I7277">
        <f>IF($A7277="","",Tienda_4!H77)</f>
        <v>4</v>
      </c>
      <c r="J7277">
        <f>IF($A7277="",0,IF(AND(OR('Cuadro-de-mando'!$B$4="(Todas)",'Cuadro-de-mando'!$B$4=$A7277),OR('Cuadro-de-mando'!$E$4="(Todas)",'Cuadro-de-mando'!$E$4=$B7277),OR('Cuadro-de-mando'!$H$4="(Todas)",'Cuadro-de-mando'!$H$4=$C7277),OR('Cuadro-de-mando'!$K$4="(Todas)",'Cuadro-de-mando'!$K$4=$E7277),OR('Cuadro-de-mando'!$N$4="(Todos)",'Cuadro-de-mando'!$N$4=$F7277)),1,0))</f>
        <v>1</v>
      </c>
    </row>
    <row r="7278" spans="1:10" x14ac:dyDescent="0.25">
      <c r="A7278" t="str">
        <f>IF(Tienda_4!$A78="","","Tienda 4")</f>
        <v>Tienda 4</v>
      </c>
      <c r="B7278" t="str">
        <f>IF($A7278="","",Tienda_4!B78)</f>
        <v>Artículos para el hogar</v>
      </c>
      <c r="C7278" t="str">
        <f>IF($A7278="","",Tienda_4!G78)</f>
        <v>Medellín</v>
      </c>
      <c r="D7278" t="str">
        <f>IF($A7278="","",Tienda_4!F78)</f>
        <v>Felipe Santos</v>
      </c>
      <c r="E7278" t="str">
        <f>IF($A7278="","",Tienda_4!I78)</f>
        <v>Tarjeta de crédito</v>
      </c>
      <c r="F7278">
        <f>IF($A7278="","",VALUE(RIGHT(Tienda_4!E78,4)))</f>
        <v>2022</v>
      </c>
      <c r="G7278">
        <f>IF($A7278="","",Tienda_4!C78)</f>
        <v>175200</v>
      </c>
      <c r="H7278">
        <f>IF($A7278="","",Tienda_4!D78)</f>
        <v>9700</v>
      </c>
      <c r="I7278">
        <f>IF($A7278="","",Tienda_4!H78)</f>
        <v>3</v>
      </c>
      <c r="J7278">
        <f>IF($A7278="",0,IF(AND(OR('Cuadro-de-mando'!$B$4="(Todas)",'Cuadro-de-mando'!$B$4=$A7278),OR('Cuadro-de-mando'!$E$4="(Todas)",'Cuadro-de-mando'!$E$4=$B7278),OR('Cuadro-de-mando'!$H$4="(Todas)",'Cuadro-de-mando'!$H$4=$C7278),OR('Cuadro-de-mando'!$K$4="(Todas)",'Cuadro-de-mando'!$K$4=$E7278),OR('Cuadro-de-mando'!$N$4="(Todos)",'Cuadro-de-mando'!$N$4=$F7278)),1,0))</f>
        <v>1</v>
      </c>
    </row>
    <row r="7279" spans="1:10" x14ac:dyDescent="0.25">
      <c r="A7279" t="str">
        <f>IF(Tienda_4!$A79="","","Tienda 4")</f>
        <v>Tienda 4</v>
      </c>
      <c r="B7279" t="str">
        <f>IF($A7279="","",Tienda_4!B79)</f>
        <v>Electrónicos</v>
      </c>
      <c r="C7279" t="str">
        <f>IF($A7279="","",Tienda_4!G79)</f>
        <v>Riohacha</v>
      </c>
      <c r="D7279" t="str">
        <f>IF($A7279="","",Tienda_4!F79)</f>
        <v>Blanca Ramirez</v>
      </c>
      <c r="E7279" t="str">
        <f>IF($A7279="","",Tienda_4!I79)</f>
        <v>Tarjeta de crédito</v>
      </c>
      <c r="F7279">
        <f>IF($A7279="","",VALUE(RIGHT(Tienda_4!E79,4)))</f>
        <v>2022</v>
      </c>
      <c r="G7279">
        <f>IF($A7279="","",Tienda_4!C79)</f>
        <v>2030400</v>
      </c>
      <c r="H7279">
        <f>IF($A7279="","",Tienda_4!D79)</f>
        <v>108300</v>
      </c>
      <c r="I7279">
        <f>IF($A7279="","",Tienda_4!H79)</f>
        <v>5</v>
      </c>
      <c r="J7279">
        <f>IF($A7279="",0,IF(AND(OR('Cuadro-de-mando'!$B$4="(Todas)",'Cuadro-de-mando'!$B$4=$A7279),OR('Cuadro-de-mando'!$E$4="(Todas)",'Cuadro-de-mando'!$E$4=$B7279),OR('Cuadro-de-mando'!$H$4="(Todas)",'Cuadro-de-mando'!$H$4=$C7279),OR('Cuadro-de-mando'!$K$4="(Todas)",'Cuadro-de-mando'!$K$4=$E7279),OR('Cuadro-de-mando'!$N$4="(Todos)",'Cuadro-de-mando'!$N$4=$F7279)),1,0))</f>
        <v>1</v>
      </c>
    </row>
    <row r="7280" spans="1:10" x14ac:dyDescent="0.25">
      <c r="A7280" t="str">
        <f>IF(Tienda_4!$A80="","","Tienda 4")</f>
        <v>Tienda 4</v>
      </c>
      <c r="B7280" t="str">
        <f>IF($A7280="","",Tienda_4!B80)</f>
        <v>Electrónicos</v>
      </c>
      <c r="C7280" t="str">
        <f>IF($A7280="","",Tienda_4!G80)</f>
        <v>Pereira</v>
      </c>
      <c r="D7280" t="str">
        <f>IF($A7280="","",Tienda_4!F80)</f>
        <v>Ángel Rodriguez</v>
      </c>
      <c r="E7280" t="str">
        <f>IF($A7280="","",Tienda_4!I80)</f>
        <v>Tarjeta de crédito</v>
      </c>
      <c r="F7280">
        <f>IF($A7280="","",VALUE(RIGHT(Tienda_4!E80,4)))</f>
        <v>2020</v>
      </c>
      <c r="G7280">
        <f>IF($A7280="","",Tienda_4!C80)</f>
        <v>89400</v>
      </c>
      <c r="H7280">
        <f>IF($A7280="","",Tienda_4!D80)</f>
        <v>3000</v>
      </c>
      <c r="I7280">
        <f>IF($A7280="","",Tienda_4!H80)</f>
        <v>4</v>
      </c>
      <c r="J7280">
        <f>IF($A7280="",0,IF(AND(OR('Cuadro-de-mando'!$B$4="(Todas)",'Cuadro-de-mando'!$B$4=$A7280),OR('Cuadro-de-mando'!$E$4="(Todas)",'Cuadro-de-mando'!$E$4=$B7280),OR('Cuadro-de-mando'!$H$4="(Todas)",'Cuadro-de-mando'!$H$4=$C7280),OR('Cuadro-de-mando'!$K$4="(Todas)",'Cuadro-de-mando'!$K$4=$E7280),OR('Cuadro-de-mando'!$N$4="(Todos)",'Cuadro-de-mando'!$N$4=$F7280)),1,0))</f>
        <v>1</v>
      </c>
    </row>
    <row r="7281" spans="1:10" x14ac:dyDescent="0.25">
      <c r="A7281" t="str">
        <f>IF(Tienda_4!$A81="","","Tienda 4")</f>
        <v>Tienda 4</v>
      </c>
      <c r="B7281" t="str">
        <f>IF($A7281="","",Tienda_4!B81)</f>
        <v>Muebles</v>
      </c>
      <c r="C7281" t="str">
        <f>IF($A7281="","",Tienda_4!G81)</f>
        <v>Medellín</v>
      </c>
      <c r="D7281" t="str">
        <f>IF($A7281="","",Tienda_4!F81)</f>
        <v>Santiago Silva</v>
      </c>
      <c r="E7281" t="str">
        <f>IF($A7281="","",Tienda_4!I81)</f>
        <v>Tarjeta de crédito</v>
      </c>
      <c r="F7281">
        <f>IF($A7281="","",VALUE(RIGHT(Tienda_4!E81,4)))</f>
        <v>2022</v>
      </c>
      <c r="G7281">
        <f>IF($A7281="","",Tienda_4!C81)</f>
        <v>573000</v>
      </c>
      <c r="H7281">
        <f>IF($A7281="","",Tienda_4!D81)</f>
        <v>35200</v>
      </c>
      <c r="I7281">
        <f>IF($A7281="","",Tienda_4!H81)</f>
        <v>5</v>
      </c>
      <c r="J7281">
        <f>IF($A7281="",0,IF(AND(OR('Cuadro-de-mando'!$B$4="(Todas)",'Cuadro-de-mando'!$B$4=$A7281),OR('Cuadro-de-mando'!$E$4="(Todas)",'Cuadro-de-mando'!$E$4=$B7281),OR('Cuadro-de-mando'!$H$4="(Todas)",'Cuadro-de-mando'!$H$4=$C7281),OR('Cuadro-de-mando'!$K$4="(Todas)",'Cuadro-de-mando'!$K$4=$E7281),OR('Cuadro-de-mando'!$N$4="(Todos)",'Cuadro-de-mando'!$N$4=$F7281)),1,0))</f>
        <v>1</v>
      </c>
    </row>
    <row r="7282" spans="1:10" x14ac:dyDescent="0.25">
      <c r="A7282" t="str">
        <f>IF(Tienda_4!$A82="","","Tienda 4")</f>
        <v>Tienda 4</v>
      </c>
      <c r="B7282" t="str">
        <f>IF($A7282="","",Tienda_4!B82)</f>
        <v>Deportes y diversión</v>
      </c>
      <c r="C7282" t="str">
        <f>IF($A7282="","",Tienda_4!G82)</f>
        <v>Cali</v>
      </c>
      <c r="D7282" t="str">
        <f>IF($A7282="","",Tienda_4!F82)</f>
        <v>Camila Rivera</v>
      </c>
      <c r="E7282" t="str">
        <f>IF($A7282="","",Tienda_4!I82)</f>
        <v>Tarjeta de crédito</v>
      </c>
      <c r="F7282">
        <f>IF($A7282="","",VALUE(RIGHT(Tienda_4!E82,4)))</f>
        <v>2022</v>
      </c>
      <c r="G7282">
        <f>IF($A7282="","",Tienda_4!C82)</f>
        <v>73400</v>
      </c>
      <c r="H7282">
        <f>IF($A7282="","",Tienda_4!D82)</f>
        <v>2100</v>
      </c>
      <c r="I7282">
        <f>IF($A7282="","",Tienda_4!H82)</f>
        <v>1</v>
      </c>
      <c r="J7282">
        <f>IF($A7282="",0,IF(AND(OR('Cuadro-de-mando'!$B$4="(Todas)",'Cuadro-de-mando'!$B$4=$A7282),OR('Cuadro-de-mando'!$E$4="(Todas)",'Cuadro-de-mando'!$E$4=$B7282),OR('Cuadro-de-mando'!$H$4="(Todas)",'Cuadro-de-mando'!$H$4=$C7282),OR('Cuadro-de-mando'!$K$4="(Todas)",'Cuadro-de-mando'!$K$4=$E7282),OR('Cuadro-de-mando'!$N$4="(Todos)",'Cuadro-de-mando'!$N$4=$F7282)),1,0))</f>
        <v>1</v>
      </c>
    </row>
    <row r="7283" spans="1:10" x14ac:dyDescent="0.25">
      <c r="A7283" t="str">
        <f>IF(Tienda_4!$A83="","","Tienda 4")</f>
        <v>Tienda 4</v>
      </c>
      <c r="B7283" t="str">
        <f>IF($A7283="","",Tienda_4!B83)</f>
        <v>Instrumentos musicales</v>
      </c>
      <c r="C7283" t="str">
        <f>IF($A7283="","",Tienda_4!G83)</f>
        <v>Pereira</v>
      </c>
      <c r="D7283" t="str">
        <f>IF($A7283="","",Tienda_4!F83)</f>
        <v>Juliana Costa</v>
      </c>
      <c r="E7283" t="str">
        <f>IF($A7283="","",Tienda_4!I83)</f>
        <v>Tarjeta de crédito</v>
      </c>
      <c r="F7283">
        <f>IF($A7283="","",VALUE(RIGHT(Tienda_4!E83,4)))</f>
        <v>2020</v>
      </c>
      <c r="G7283">
        <f>IF($A7283="","",Tienda_4!C83)</f>
        <v>318000</v>
      </c>
      <c r="H7283">
        <f>IF($A7283="","",Tienda_4!D83)</f>
        <v>15100</v>
      </c>
      <c r="I7283">
        <f>IF($A7283="","",Tienda_4!H83)</f>
        <v>5</v>
      </c>
      <c r="J7283">
        <f>IF($A7283="",0,IF(AND(OR('Cuadro-de-mando'!$B$4="(Todas)",'Cuadro-de-mando'!$B$4=$A7283),OR('Cuadro-de-mando'!$E$4="(Todas)",'Cuadro-de-mando'!$E$4=$B7283),OR('Cuadro-de-mando'!$H$4="(Todas)",'Cuadro-de-mando'!$H$4=$C7283),OR('Cuadro-de-mando'!$K$4="(Todas)",'Cuadro-de-mando'!$K$4=$E7283),OR('Cuadro-de-mando'!$N$4="(Todos)",'Cuadro-de-mando'!$N$4=$F7283)),1,0))</f>
        <v>1</v>
      </c>
    </row>
    <row r="7284" spans="1:10" x14ac:dyDescent="0.25">
      <c r="A7284" t="str">
        <f>IF(Tienda_4!$A84="","","Tienda 4")</f>
        <v>Tienda 4</v>
      </c>
      <c r="B7284" t="str">
        <f>IF($A7284="","",Tienda_4!B84)</f>
        <v>Electrónicos</v>
      </c>
      <c r="C7284" t="str">
        <f>IF($A7284="","",Tienda_4!G84)</f>
        <v>Medellín</v>
      </c>
      <c r="D7284" t="str">
        <f>IF($A7284="","",Tienda_4!F84)</f>
        <v>Rafael Acosta</v>
      </c>
      <c r="E7284" t="str">
        <f>IF($A7284="","",Tienda_4!I84)</f>
        <v>Nequi</v>
      </c>
      <c r="F7284">
        <f>IF($A7284="","",VALUE(RIGHT(Tienda_4!E84,4)))</f>
        <v>2021</v>
      </c>
      <c r="G7284">
        <f>IF($A7284="","",Tienda_4!C84)</f>
        <v>272900</v>
      </c>
      <c r="H7284">
        <f>IF($A7284="","",Tienda_4!D84)</f>
        <v>12700</v>
      </c>
      <c r="I7284">
        <f>IF($A7284="","",Tienda_4!H84)</f>
        <v>5</v>
      </c>
      <c r="J7284">
        <f>IF($A7284="",0,IF(AND(OR('Cuadro-de-mando'!$B$4="(Todas)",'Cuadro-de-mando'!$B$4=$A7284),OR('Cuadro-de-mando'!$E$4="(Todas)",'Cuadro-de-mando'!$E$4=$B7284),OR('Cuadro-de-mando'!$H$4="(Todas)",'Cuadro-de-mando'!$H$4=$C7284),OR('Cuadro-de-mando'!$K$4="(Todas)",'Cuadro-de-mando'!$K$4=$E7284),OR('Cuadro-de-mando'!$N$4="(Todos)",'Cuadro-de-mando'!$N$4=$F7284)),1,0))</f>
        <v>1</v>
      </c>
    </row>
    <row r="7285" spans="1:10" x14ac:dyDescent="0.25">
      <c r="A7285" t="str">
        <f>IF(Tienda_4!$A85="","","Tienda 4")</f>
        <v>Tienda 4</v>
      </c>
      <c r="B7285" t="str">
        <f>IF($A7285="","",Tienda_4!B85)</f>
        <v>Muebles</v>
      </c>
      <c r="C7285" t="str">
        <f>IF($A7285="","",Tienda_4!G85)</f>
        <v>Barranquilla</v>
      </c>
      <c r="D7285" t="str">
        <f>IF($A7285="","",Tienda_4!F85)</f>
        <v>Beatriz Morales</v>
      </c>
      <c r="E7285" t="str">
        <f>IF($A7285="","",Tienda_4!I85)</f>
        <v>Tarjeta de crédito</v>
      </c>
      <c r="F7285">
        <f>IF($A7285="","",VALUE(RIGHT(Tienda_4!E85,4)))</f>
        <v>2022</v>
      </c>
      <c r="G7285">
        <f>IF($A7285="","",Tienda_4!C85)</f>
        <v>462700</v>
      </c>
      <c r="H7285">
        <f>IF($A7285="","",Tienda_4!D85)</f>
        <v>22800</v>
      </c>
      <c r="I7285">
        <f>IF($A7285="","",Tienda_4!H85)</f>
        <v>4</v>
      </c>
      <c r="J7285">
        <f>IF($A7285="",0,IF(AND(OR('Cuadro-de-mando'!$B$4="(Todas)",'Cuadro-de-mando'!$B$4=$A7285),OR('Cuadro-de-mando'!$E$4="(Todas)",'Cuadro-de-mando'!$E$4=$B7285),OR('Cuadro-de-mando'!$H$4="(Todas)",'Cuadro-de-mando'!$H$4=$C7285),OR('Cuadro-de-mando'!$K$4="(Todas)",'Cuadro-de-mando'!$K$4=$E7285),OR('Cuadro-de-mando'!$N$4="(Todos)",'Cuadro-de-mando'!$N$4=$F7285)),1,0))</f>
        <v>1</v>
      </c>
    </row>
    <row r="7286" spans="1:10" x14ac:dyDescent="0.25">
      <c r="A7286" t="str">
        <f>IF(Tienda_4!$A86="","","Tienda 4")</f>
        <v>Tienda 4</v>
      </c>
      <c r="B7286" t="str">
        <f>IF($A7286="","",Tienda_4!B86)</f>
        <v>Juguetes</v>
      </c>
      <c r="C7286" t="str">
        <f>IF($A7286="","",Tienda_4!G86)</f>
        <v>Bogotá</v>
      </c>
      <c r="D7286" t="str">
        <f>IF($A7286="","",Tienda_4!F86)</f>
        <v>Maria Alfonso</v>
      </c>
      <c r="E7286" t="str">
        <f>IF($A7286="","",Tienda_4!I86)</f>
        <v>Nequi</v>
      </c>
      <c r="F7286">
        <f>IF($A7286="","",VALUE(RIGHT(Tienda_4!E86,4)))</f>
        <v>2020</v>
      </c>
      <c r="G7286">
        <f>IF($A7286="","",Tienda_4!C86)</f>
        <v>46000</v>
      </c>
      <c r="H7286">
        <f>IF($A7286="","",Tienda_4!D86)</f>
        <v>0</v>
      </c>
      <c r="I7286">
        <f>IF($A7286="","",Tienda_4!H86)</f>
        <v>4</v>
      </c>
      <c r="J7286">
        <f>IF($A7286="",0,IF(AND(OR('Cuadro-de-mando'!$B$4="(Todas)",'Cuadro-de-mando'!$B$4=$A7286),OR('Cuadro-de-mando'!$E$4="(Todas)",'Cuadro-de-mando'!$E$4=$B7286),OR('Cuadro-de-mando'!$H$4="(Todas)",'Cuadro-de-mando'!$H$4=$C7286),OR('Cuadro-de-mando'!$K$4="(Todas)",'Cuadro-de-mando'!$K$4=$E7286),OR('Cuadro-de-mando'!$N$4="(Todos)",'Cuadro-de-mando'!$N$4=$F7286)),1,0))</f>
        <v>1</v>
      </c>
    </row>
    <row r="7287" spans="1:10" x14ac:dyDescent="0.25">
      <c r="A7287" t="str">
        <f>IF(Tienda_4!$A87="","","Tienda 4")</f>
        <v>Tienda 4</v>
      </c>
      <c r="B7287" t="str">
        <f>IF($A7287="","",Tienda_4!B87)</f>
        <v>Juguetes</v>
      </c>
      <c r="C7287" t="str">
        <f>IF($A7287="","",Tienda_4!G87)</f>
        <v>Santa Marta</v>
      </c>
      <c r="D7287" t="str">
        <f>IF($A7287="","",Tienda_4!F87)</f>
        <v>Ángel Rodriguez</v>
      </c>
      <c r="E7287" t="str">
        <f>IF($A7287="","",Tienda_4!I87)</f>
        <v>Tarjeta de crédito</v>
      </c>
      <c r="F7287">
        <f>IF($A7287="","",VALUE(RIGHT(Tienda_4!E87,4)))</f>
        <v>2023</v>
      </c>
      <c r="G7287">
        <f>IF($A7287="","",Tienda_4!C87)</f>
        <v>20500</v>
      </c>
      <c r="H7287">
        <f>IF($A7287="","",Tienda_4!D87)</f>
        <v>0</v>
      </c>
      <c r="I7287">
        <f>IF($A7287="","",Tienda_4!H87)</f>
        <v>5</v>
      </c>
      <c r="J7287">
        <f>IF($A7287="",0,IF(AND(OR('Cuadro-de-mando'!$B$4="(Todas)",'Cuadro-de-mando'!$B$4=$A7287),OR('Cuadro-de-mando'!$E$4="(Todas)",'Cuadro-de-mando'!$E$4=$B7287),OR('Cuadro-de-mando'!$H$4="(Todas)",'Cuadro-de-mando'!$H$4=$C7287),OR('Cuadro-de-mando'!$K$4="(Todas)",'Cuadro-de-mando'!$K$4=$E7287),OR('Cuadro-de-mando'!$N$4="(Todos)",'Cuadro-de-mando'!$N$4=$F7287)),1,0))</f>
        <v>1</v>
      </c>
    </row>
    <row r="7288" spans="1:10" x14ac:dyDescent="0.25">
      <c r="A7288" t="str">
        <f>IF(Tienda_4!$A88="","","Tienda 4")</f>
        <v>Tienda 4</v>
      </c>
      <c r="B7288" t="str">
        <f>IF($A7288="","",Tienda_4!B88)</f>
        <v>Electrónicos</v>
      </c>
      <c r="C7288" t="str">
        <f>IF($A7288="","",Tienda_4!G88)</f>
        <v>Medellín</v>
      </c>
      <c r="D7288" t="str">
        <f>IF($A7288="","",Tienda_4!F88)</f>
        <v>Juliana Costa</v>
      </c>
      <c r="E7288" t="str">
        <f>IF($A7288="","",Tienda_4!I88)</f>
        <v>Tarjeta de crédito</v>
      </c>
      <c r="F7288">
        <f>IF($A7288="","",VALUE(RIGHT(Tienda_4!E88,4)))</f>
        <v>2020</v>
      </c>
      <c r="G7288">
        <f>IF($A7288="","",Tienda_4!C88)</f>
        <v>836200</v>
      </c>
      <c r="H7288">
        <f>IF($A7288="","",Tienda_4!D88)</f>
        <v>44700</v>
      </c>
      <c r="I7288">
        <f>IF($A7288="","",Tienda_4!H88)</f>
        <v>5</v>
      </c>
      <c r="J7288">
        <f>IF($A7288="",0,IF(AND(OR('Cuadro-de-mando'!$B$4="(Todas)",'Cuadro-de-mando'!$B$4=$A7288),OR('Cuadro-de-mando'!$E$4="(Todas)",'Cuadro-de-mando'!$E$4=$B7288),OR('Cuadro-de-mando'!$H$4="(Todas)",'Cuadro-de-mando'!$H$4=$C7288),OR('Cuadro-de-mando'!$K$4="(Todas)",'Cuadro-de-mando'!$K$4=$E7288),OR('Cuadro-de-mando'!$N$4="(Todos)",'Cuadro-de-mando'!$N$4=$F7288)),1,0))</f>
        <v>1</v>
      </c>
    </row>
    <row r="7289" spans="1:10" x14ac:dyDescent="0.25">
      <c r="A7289" t="str">
        <f>IF(Tienda_4!$A89="","","Tienda 4")</f>
        <v>Tienda 4</v>
      </c>
      <c r="B7289" t="str">
        <f>IF($A7289="","",Tienda_4!B89)</f>
        <v>Electrodomésticos</v>
      </c>
      <c r="C7289" t="str">
        <f>IF($A7289="","",Tienda_4!G89)</f>
        <v>Bogotá</v>
      </c>
      <c r="D7289" t="str">
        <f>IF($A7289="","",Tienda_4!F89)</f>
        <v>Beatriz Morales</v>
      </c>
      <c r="E7289" t="str">
        <f>IF($A7289="","",Tienda_4!I89)</f>
        <v>Tarjeta de crédito</v>
      </c>
      <c r="F7289">
        <f>IF($A7289="","",VALUE(RIGHT(Tienda_4!E89,4)))</f>
        <v>2021</v>
      </c>
      <c r="G7289">
        <f>IF($A7289="","",Tienda_4!C89)</f>
        <v>642900</v>
      </c>
      <c r="H7289">
        <f>IF($A7289="","",Tienda_4!D89)</f>
        <v>34400</v>
      </c>
      <c r="I7289">
        <f>IF($A7289="","",Tienda_4!H89)</f>
        <v>5</v>
      </c>
      <c r="J7289">
        <f>IF($A7289="",0,IF(AND(OR('Cuadro-de-mando'!$B$4="(Todas)",'Cuadro-de-mando'!$B$4=$A7289),OR('Cuadro-de-mando'!$E$4="(Todas)",'Cuadro-de-mando'!$E$4=$B7289),OR('Cuadro-de-mando'!$H$4="(Todas)",'Cuadro-de-mando'!$H$4=$C7289),OR('Cuadro-de-mando'!$K$4="(Todas)",'Cuadro-de-mando'!$K$4=$E7289),OR('Cuadro-de-mando'!$N$4="(Todos)",'Cuadro-de-mando'!$N$4=$F7289)),1,0))</f>
        <v>1</v>
      </c>
    </row>
    <row r="7290" spans="1:10" x14ac:dyDescent="0.25">
      <c r="A7290" t="str">
        <f>IF(Tienda_4!$A90="","","Tienda 4")</f>
        <v>Tienda 4</v>
      </c>
      <c r="B7290" t="str">
        <f>IF($A7290="","",Tienda_4!B90)</f>
        <v>Deportes y diversión</v>
      </c>
      <c r="C7290" t="str">
        <f>IF($A7290="","",Tienda_4!G90)</f>
        <v>Bogotá</v>
      </c>
      <c r="D7290" t="str">
        <f>IF($A7290="","",Tienda_4!F90)</f>
        <v>Mariana Herrera</v>
      </c>
      <c r="E7290" t="str">
        <f>IF($A7290="","",Tienda_4!I90)</f>
        <v>Tarjeta de crédito</v>
      </c>
      <c r="F7290">
        <f>IF($A7290="","",VALUE(RIGHT(Tienda_4!E90,4)))</f>
        <v>2020</v>
      </c>
      <c r="G7290">
        <f>IF($A7290="","",Tienda_4!C90)</f>
        <v>30500</v>
      </c>
      <c r="H7290">
        <f>IF($A7290="","",Tienda_4!D90)</f>
        <v>0</v>
      </c>
      <c r="I7290">
        <f>IF($A7290="","",Tienda_4!H90)</f>
        <v>5</v>
      </c>
      <c r="J7290">
        <f>IF($A7290="",0,IF(AND(OR('Cuadro-de-mando'!$B$4="(Todas)",'Cuadro-de-mando'!$B$4=$A7290),OR('Cuadro-de-mando'!$E$4="(Todas)",'Cuadro-de-mando'!$E$4=$B7290),OR('Cuadro-de-mando'!$H$4="(Todas)",'Cuadro-de-mando'!$H$4=$C7290),OR('Cuadro-de-mando'!$K$4="(Todas)",'Cuadro-de-mando'!$K$4=$E7290),OR('Cuadro-de-mando'!$N$4="(Todos)",'Cuadro-de-mando'!$N$4=$F7290)),1,0))</f>
        <v>1</v>
      </c>
    </row>
    <row r="7291" spans="1:10" x14ac:dyDescent="0.25">
      <c r="A7291" t="str">
        <f>IF(Tienda_4!$A91="","","Tienda 4")</f>
        <v>Tienda 4</v>
      </c>
      <c r="B7291" t="str">
        <f>IF($A7291="","",Tienda_4!B91)</f>
        <v>Electrónicos</v>
      </c>
      <c r="C7291" t="str">
        <f>IF($A7291="","",Tienda_4!G91)</f>
        <v>Bogotá</v>
      </c>
      <c r="D7291" t="str">
        <f>IF($A7291="","",Tienda_4!F91)</f>
        <v>Santiago Silva</v>
      </c>
      <c r="E7291" t="str">
        <f>IF($A7291="","",Tienda_4!I91)</f>
        <v>Tarjeta de crédito</v>
      </c>
      <c r="F7291">
        <f>IF($A7291="","",VALUE(RIGHT(Tienda_4!E91,4)))</f>
        <v>2021</v>
      </c>
      <c r="G7291">
        <f>IF($A7291="","",Tienda_4!C91)</f>
        <v>1388500</v>
      </c>
      <c r="H7291">
        <f>IF($A7291="","",Tienda_4!D91)</f>
        <v>72100</v>
      </c>
      <c r="I7291">
        <f>IF($A7291="","",Tienda_4!H91)</f>
        <v>3</v>
      </c>
      <c r="J7291">
        <f>IF($A7291="",0,IF(AND(OR('Cuadro-de-mando'!$B$4="(Todas)",'Cuadro-de-mando'!$B$4=$A7291),OR('Cuadro-de-mando'!$E$4="(Todas)",'Cuadro-de-mando'!$E$4=$B7291),OR('Cuadro-de-mando'!$H$4="(Todas)",'Cuadro-de-mando'!$H$4=$C7291),OR('Cuadro-de-mando'!$K$4="(Todas)",'Cuadro-de-mando'!$K$4=$E7291),OR('Cuadro-de-mando'!$N$4="(Todos)",'Cuadro-de-mando'!$N$4=$F7291)),1,0))</f>
        <v>1</v>
      </c>
    </row>
    <row r="7292" spans="1:10" x14ac:dyDescent="0.25">
      <c r="A7292" t="str">
        <f>IF(Tienda_4!$A92="","","Tienda 4")</f>
        <v>Tienda 4</v>
      </c>
      <c r="B7292" t="str">
        <f>IF($A7292="","",Tienda_4!B92)</f>
        <v>Juguetes</v>
      </c>
      <c r="C7292" t="str">
        <f>IF($A7292="","",Tienda_4!G92)</f>
        <v>Bogotá</v>
      </c>
      <c r="D7292" t="str">
        <f>IF($A7292="","",Tienda_4!F92)</f>
        <v>Izabela de León</v>
      </c>
      <c r="E7292" t="str">
        <f>IF($A7292="","",Tienda_4!I92)</f>
        <v>Nequi</v>
      </c>
      <c r="F7292">
        <f>IF($A7292="","",VALUE(RIGHT(Tienda_4!E92,4)))</f>
        <v>2022</v>
      </c>
      <c r="G7292">
        <f>IF($A7292="","",Tienda_4!C92)</f>
        <v>87000</v>
      </c>
      <c r="H7292">
        <f>IF($A7292="","",Tienda_4!D92)</f>
        <v>2800</v>
      </c>
      <c r="I7292">
        <f>IF($A7292="","",Tienda_4!H92)</f>
        <v>5</v>
      </c>
      <c r="J7292">
        <f>IF($A7292="",0,IF(AND(OR('Cuadro-de-mando'!$B$4="(Todas)",'Cuadro-de-mando'!$B$4=$A7292),OR('Cuadro-de-mando'!$E$4="(Todas)",'Cuadro-de-mando'!$E$4=$B7292),OR('Cuadro-de-mando'!$H$4="(Todas)",'Cuadro-de-mando'!$H$4=$C7292),OR('Cuadro-de-mando'!$K$4="(Todas)",'Cuadro-de-mando'!$K$4=$E7292),OR('Cuadro-de-mando'!$N$4="(Todos)",'Cuadro-de-mando'!$N$4=$F7292)),1,0))</f>
        <v>1</v>
      </c>
    </row>
    <row r="7293" spans="1:10" x14ac:dyDescent="0.25">
      <c r="A7293" t="str">
        <f>IF(Tienda_4!$A93="","","Tienda 4")</f>
        <v>Tienda 4</v>
      </c>
      <c r="B7293" t="str">
        <f>IF($A7293="","",Tienda_4!B93)</f>
        <v>Electrónicos</v>
      </c>
      <c r="C7293" t="str">
        <f>IF($A7293="","",Tienda_4!G93)</f>
        <v>Bogotá</v>
      </c>
      <c r="D7293" t="str">
        <f>IF($A7293="","",Tienda_4!F93)</f>
        <v>Ángel Rodriguez</v>
      </c>
      <c r="E7293" t="str">
        <f>IF($A7293="","",Tienda_4!I93)</f>
        <v>Tarjeta de crédito</v>
      </c>
      <c r="F7293">
        <f>IF($A7293="","",VALUE(RIGHT(Tienda_4!E93,4)))</f>
        <v>2022</v>
      </c>
      <c r="G7293">
        <f>IF($A7293="","",Tienda_4!C93)</f>
        <v>2425600</v>
      </c>
      <c r="H7293">
        <f>IF($A7293="","",Tienda_4!D93)</f>
        <v>129400</v>
      </c>
      <c r="I7293">
        <f>IF($A7293="","",Tienda_4!H93)</f>
        <v>5</v>
      </c>
      <c r="J7293">
        <f>IF($A7293="",0,IF(AND(OR('Cuadro-de-mando'!$B$4="(Todas)",'Cuadro-de-mando'!$B$4=$A7293),OR('Cuadro-de-mando'!$E$4="(Todas)",'Cuadro-de-mando'!$E$4=$B7293),OR('Cuadro-de-mando'!$H$4="(Todas)",'Cuadro-de-mando'!$H$4=$C7293),OR('Cuadro-de-mando'!$K$4="(Todas)",'Cuadro-de-mando'!$K$4=$E7293),OR('Cuadro-de-mando'!$N$4="(Todos)",'Cuadro-de-mando'!$N$4=$F7293)),1,0))</f>
        <v>1</v>
      </c>
    </row>
    <row r="7294" spans="1:10" x14ac:dyDescent="0.25">
      <c r="A7294" t="str">
        <f>IF(Tienda_4!$A94="","","Tienda 4")</f>
        <v>Tienda 4</v>
      </c>
      <c r="B7294" t="str">
        <f>IF($A7294="","",Tienda_4!B94)</f>
        <v>Juguetes</v>
      </c>
      <c r="C7294" t="str">
        <f>IF($A7294="","",Tienda_4!G94)</f>
        <v>Bogotá</v>
      </c>
      <c r="D7294" t="str">
        <f>IF($A7294="","",Tienda_4!F94)</f>
        <v>Rafael Acosta</v>
      </c>
      <c r="E7294" t="str">
        <f>IF($A7294="","",Tienda_4!I94)</f>
        <v>Cupón</v>
      </c>
      <c r="F7294">
        <f>IF($A7294="","",VALUE(RIGHT(Tienda_4!E94,4)))</f>
        <v>2020</v>
      </c>
      <c r="G7294">
        <f>IF($A7294="","",Tienda_4!C94)</f>
        <v>249400</v>
      </c>
      <c r="H7294">
        <f>IF($A7294="","",Tienda_4!D94)</f>
        <v>11500</v>
      </c>
      <c r="I7294">
        <f>IF($A7294="","",Tienda_4!H94)</f>
        <v>4</v>
      </c>
      <c r="J7294">
        <f>IF($A7294="",0,IF(AND(OR('Cuadro-de-mando'!$B$4="(Todas)",'Cuadro-de-mando'!$B$4=$A7294),OR('Cuadro-de-mando'!$E$4="(Todas)",'Cuadro-de-mando'!$E$4=$B7294),OR('Cuadro-de-mando'!$H$4="(Todas)",'Cuadro-de-mando'!$H$4=$C7294),OR('Cuadro-de-mando'!$K$4="(Todas)",'Cuadro-de-mando'!$K$4=$E7294),OR('Cuadro-de-mando'!$N$4="(Todos)",'Cuadro-de-mando'!$N$4=$F7294)),1,0))</f>
        <v>1</v>
      </c>
    </row>
    <row r="7295" spans="1:10" x14ac:dyDescent="0.25">
      <c r="A7295" t="str">
        <f>IF(Tienda_4!$A95="","","Tienda 4")</f>
        <v>Tienda 4</v>
      </c>
      <c r="B7295" t="str">
        <f>IF($A7295="","",Tienda_4!B95)</f>
        <v>Artículos para el hogar</v>
      </c>
      <c r="C7295" t="str">
        <f>IF($A7295="","",Tienda_4!G95)</f>
        <v>Medellín</v>
      </c>
      <c r="D7295" t="str">
        <f>IF($A7295="","",Tienda_4!F95)</f>
        <v>Ángel Rodriguez</v>
      </c>
      <c r="E7295" t="str">
        <f>IF($A7295="","",Tienda_4!I95)</f>
        <v>Tarjeta de crédito</v>
      </c>
      <c r="F7295">
        <f>IF($A7295="","",VALUE(RIGHT(Tienda_4!E95,4)))</f>
        <v>2022</v>
      </c>
      <c r="G7295">
        <f>IF($A7295="","",Tienda_4!C95)</f>
        <v>33800</v>
      </c>
      <c r="H7295">
        <f>IF($A7295="","",Tienda_4!D95)</f>
        <v>2500</v>
      </c>
      <c r="I7295">
        <f>IF($A7295="","",Tienda_4!H95)</f>
        <v>1</v>
      </c>
      <c r="J7295">
        <f>IF($A7295="",0,IF(AND(OR('Cuadro-de-mando'!$B$4="(Todas)",'Cuadro-de-mando'!$B$4=$A7295),OR('Cuadro-de-mando'!$E$4="(Todas)",'Cuadro-de-mando'!$E$4=$B7295),OR('Cuadro-de-mando'!$H$4="(Todas)",'Cuadro-de-mando'!$H$4=$C7295),OR('Cuadro-de-mando'!$K$4="(Todas)",'Cuadro-de-mando'!$K$4=$E7295),OR('Cuadro-de-mando'!$N$4="(Todos)",'Cuadro-de-mando'!$N$4=$F7295)),1,0))</f>
        <v>1</v>
      </c>
    </row>
    <row r="7296" spans="1:10" x14ac:dyDescent="0.25">
      <c r="A7296" t="str">
        <f>IF(Tienda_4!$A96="","","Tienda 4")</f>
        <v>Tienda 4</v>
      </c>
      <c r="B7296" t="str">
        <f>IF($A7296="","",Tienda_4!B96)</f>
        <v>Artículos para el hogar</v>
      </c>
      <c r="C7296" t="str">
        <f>IF($A7296="","",Tienda_4!G96)</f>
        <v>Bogotá</v>
      </c>
      <c r="D7296" t="str">
        <f>IF($A7296="","",Tienda_4!F96)</f>
        <v>Lucas Olivera</v>
      </c>
      <c r="E7296" t="str">
        <f>IF($A7296="","",Tienda_4!I96)</f>
        <v>Tarjeta de crédito</v>
      </c>
      <c r="F7296">
        <f>IF($A7296="","",VALUE(RIGHT(Tienda_4!E96,4)))</f>
        <v>2022</v>
      </c>
      <c r="G7296">
        <f>IF($A7296="","",Tienda_4!C96)</f>
        <v>83500</v>
      </c>
      <c r="H7296">
        <f>IF($A7296="","",Tienda_4!D96)</f>
        <v>2600</v>
      </c>
      <c r="I7296">
        <f>IF($A7296="","",Tienda_4!H96)</f>
        <v>4</v>
      </c>
      <c r="J7296">
        <f>IF($A7296="",0,IF(AND(OR('Cuadro-de-mando'!$B$4="(Todas)",'Cuadro-de-mando'!$B$4=$A7296),OR('Cuadro-de-mando'!$E$4="(Todas)",'Cuadro-de-mando'!$E$4=$B7296),OR('Cuadro-de-mando'!$H$4="(Todas)",'Cuadro-de-mando'!$H$4=$C7296),OR('Cuadro-de-mando'!$K$4="(Todas)",'Cuadro-de-mando'!$K$4=$E7296),OR('Cuadro-de-mando'!$N$4="(Todos)",'Cuadro-de-mando'!$N$4=$F7296)),1,0))</f>
        <v>1</v>
      </c>
    </row>
    <row r="7297" spans="1:10" x14ac:dyDescent="0.25">
      <c r="A7297" t="str">
        <f>IF(Tienda_4!$A97="","","Tienda 4")</f>
        <v>Tienda 4</v>
      </c>
      <c r="B7297" t="str">
        <f>IF($A7297="","",Tienda_4!B97)</f>
        <v>Deportes y diversión</v>
      </c>
      <c r="C7297" t="str">
        <f>IF($A7297="","",Tienda_4!G97)</f>
        <v>Cali</v>
      </c>
      <c r="D7297" t="str">
        <f>IF($A7297="","",Tienda_4!F97)</f>
        <v>Lucas Olivera</v>
      </c>
      <c r="E7297" t="str">
        <f>IF($A7297="","",Tienda_4!I97)</f>
        <v>Nequi</v>
      </c>
      <c r="F7297">
        <f>IF($A7297="","",VALUE(RIGHT(Tienda_4!E97,4)))</f>
        <v>2020</v>
      </c>
      <c r="G7297">
        <f>IF($A7297="","",Tienda_4!C97)</f>
        <v>27300</v>
      </c>
      <c r="H7297">
        <f>IF($A7297="","",Tienda_4!D97)</f>
        <v>0</v>
      </c>
      <c r="I7297">
        <f>IF($A7297="","",Tienda_4!H97)</f>
        <v>1</v>
      </c>
      <c r="J7297">
        <f>IF($A7297="",0,IF(AND(OR('Cuadro-de-mando'!$B$4="(Todas)",'Cuadro-de-mando'!$B$4=$A7297),OR('Cuadro-de-mando'!$E$4="(Todas)",'Cuadro-de-mando'!$E$4=$B7297),OR('Cuadro-de-mando'!$H$4="(Todas)",'Cuadro-de-mando'!$H$4=$C7297),OR('Cuadro-de-mando'!$K$4="(Todas)",'Cuadro-de-mando'!$K$4=$E7297),OR('Cuadro-de-mando'!$N$4="(Todos)",'Cuadro-de-mando'!$N$4=$F7297)),1,0))</f>
        <v>1</v>
      </c>
    </row>
    <row r="7298" spans="1:10" x14ac:dyDescent="0.25">
      <c r="A7298" t="str">
        <f>IF(Tienda_4!$A98="","","Tienda 4")</f>
        <v>Tienda 4</v>
      </c>
      <c r="B7298" t="str">
        <f>IF($A7298="","",Tienda_4!B98)</f>
        <v>Electrónicos</v>
      </c>
      <c r="C7298" t="str">
        <f>IF($A7298="","",Tienda_4!G98)</f>
        <v>Bogotá</v>
      </c>
      <c r="D7298" t="str">
        <f>IF($A7298="","",Tienda_4!F98)</f>
        <v>Camila Rivera</v>
      </c>
      <c r="E7298" t="str">
        <f>IF($A7298="","",Tienda_4!I98)</f>
        <v>Nequi</v>
      </c>
      <c r="F7298">
        <f>IF($A7298="","",VALUE(RIGHT(Tienda_4!E98,4)))</f>
        <v>2020</v>
      </c>
      <c r="G7298">
        <f>IF($A7298="","",Tienda_4!C98)</f>
        <v>142100</v>
      </c>
      <c r="H7298">
        <f>IF($A7298="","",Tienda_4!D98)</f>
        <v>5800</v>
      </c>
      <c r="I7298">
        <f>IF($A7298="","",Tienda_4!H98)</f>
        <v>1</v>
      </c>
      <c r="J7298">
        <f>IF($A7298="",0,IF(AND(OR('Cuadro-de-mando'!$B$4="(Todas)",'Cuadro-de-mando'!$B$4=$A7298),OR('Cuadro-de-mando'!$E$4="(Todas)",'Cuadro-de-mando'!$E$4=$B7298),OR('Cuadro-de-mando'!$H$4="(Todas)",'Cuadro-de-mando'!$H$4=$C7298),OR('Cuadro-de-mando'!$K$4="(Todas)",'Cuadro-de-mando'!$K$4=$E7298),OR('Cuadro-de-mando'!$N$4="(Todos)",'Cuadro-de-mando'!$N$4=$F7298)),1,0))</f>
        <v>1</v>
      </c>
    </row>
    <row r="7299" spans="1:10" x14ac:dyDescent="0.25">
      <c r="A7299" t="str">
        <f>IF(Tienda_4!$A99="","","Tienda 4")</f>
        <v>Tienda 4</v>
      </c>
      <c r="B7299" t="str">
        <f>IF($A7299="","",Tienda_4!B99)</f>
        <v>Electrodomésticos</v>
      </c>
      <c r="C7299" t="str">
        <f>IF($A7299="","",Tienda_4!G99)</f>
        <v>Bogotá</v>
      </c>
      <c r="D7299" t="str">
        <f>IF($A7299="","",Tienda_4!F99)</f>
        <v>Izabela de León</v>
      </c>
      <c r="E7299" t="str">
        <f>IF($A7299="","",Tienda_4!I99)</f>
        <v>Tarjeta de crédito</v>
      </c>
      <c r="F7299">
        <f>IF($A7299="","",VALUE(RIGHT(Tienda_4!E99,4)))</f>
        <v>2022</v>
      </c>
      <c r="G7299">
        <f>IF($A7299="","",Tienda_4!C99)</f>
        <v>915300</v>
      </c>
      <c r="H7299">
        <f>IF($A7299="","",Tienda_4!D99)</f>
        <v>49800</v>
      </c>
      <c r="I7299">
        <f>IF($A7299="","",Tienda_4!H99)</f>
        <v>5</v>
      </c>
      <c r="J7299">
        <f>IF($A7299="",0,IF(AND(OR('Cuadro-de-mando'!$B$4="(Todas)",'Cuadro-de-mando'!$B$4=$A7299),OR('Cuadro-de-mando'!$E$4="(Todas)",'Cuadro-de-mando'!$E$4=$B7299),OR('Cuadro-de-mando'!$H$4="(Todas)",'Cuadro-de-mando'!$H$4=$C7299),OR('Cuadro-de-mando'!$K$4="(Todas)",'Cuadro-de-mando'!$K$4=$E7299),OR('Cuadro-de-mando'!$N$4="(Todos)",'Cuadro-de-mando'!$N$4=$F7299)),1,0))</f>
        <v>1</v>
      </c>
    </row>
    <row r="7300" spans="1:10" x14ac:dyDescent="0.25">
      <c r="A7300" t="str">
        <f>IF(Tienda_4!$A100="","","Tienda 4")</f>
        <v>Tienda 4</v>
      </c>
      <c r="B7300" t="str">
        <f>IF($A7300="","",Tienda_4!B100)</f>
        <v>Muebles</v>
      </c>
      <c r="C7300" t="str">
        <f>IF($A7300="","",Tienda_4!G100)</f>
        <v>Medellín</v>
      </c>
      <c r="D7300" t="str">
        <f>IF($A7300="","",Tienda_4!F100)</f>
        <v>Izabela de León</v>
      </c>
      <c r="E7300" t="str">
        <f>IF($A7300="","",Tienda_4!I100)</f>
        <v>Tarjeta de crédito</v>
      </c>
      <c r="F7300">
        <f>IF($A7300="","",VALUE(RIGHT(Tienda_4!E100,4)))</f>
        <v>2022</v>
      </c>
      <c r="G7300">
        <f>IF($A7300="","",Tienda_4!C100)</f>
        <v>476400</v>
      </c>
      <c r="H7300">
        <f>IF($A7300="","",Tienda_4!D100)</f>
        <v>23600</v>
      </c>
      <c r="I7300">
        <f>IF($A7300="","",Tienda_4!H100)</f>
        <v>5</v>
      </c>
      <c r="J7300">
        <f>IF($A7300="",0,IF(AND(OR('Cuadro-de-mando'!$B$4="(Todas)",'Cuadro-de-mando'!$B$4=$A7300),OR('Cuadro-de-mando'!$E$4="(Todas)",'Cuadro-de-mando'!$E$4=$B7300),OR('Cuadro-de-mando'!$H$4="(Todas)",'Cuadro-de-mando'!$H$4=$C7300),OR('Cuadro-de-mando'!$K$4="(Todas)",'Cuadro-de-mando'!$K$4=$E7300),OR('Cuadro-de-mando'!$N$4="(Todos)",'Cuadro-de-mando'!$N$4=$F7300)),1,0))</f>
        <v>1</v>
      </c>
    </row>
    <row r="7301" spans="1:10" x14ac:dyDescent="0.25">
      <c r="A7301" t="str">
        <f>IF(Tienda_4!$A101="","","Tienda 4")</f>
        <v>Tienda 4</v>
      </c>
      <c r="B7301" t="str">
        <f>IF($A7301="","",Tienda_4!B101)</f>
        <v>Electrodomésticos</v>
      </c>
      <c r="C7301" t="str">
        <f>IF($A7301="","",Tienda_4!G101)</f>
        <v>Medellín</v>
      </c>
      <c r="D7301" t="str">
        <f>IF($A7301="","",Tienda_4!F101)</f>
        <v>Ángel Rodriguez</v>
      </c>
      <c r="E7301" t="str">
        <f>IF($A7301="","",Tienda_4!I101)</f>
        <v>Tarjeta de crédito</v>
      </c>
      <c r="F7301">
        <f>IF($A7301="","",VALUE(RIGHT(Tienda_4!E101,4)))</f>
        <v>2022</v>
      </c>
      <c r="G7301">
        <f>IF($A7301="","",Tienda_4!C101)</f>
        <v>882300</v>
      </c>
      <c r="H7301">
        <f>IF($A7301="","",Tienda_4!D101)</f>
        <v>47700</v>
      </c>
      <c r="I7301">
        <f>IF($A7301="","",Tienda_4!H101)</f>
        <v>5</v>
      </c>
      <c r="J7301">
        <f>IF($A7301="",0,IF(AND(OR('Cuadro-de-mando'!$B$4="(Todas)",'Cuadro-de-mando'!$B$4=$A7301),OR('Cuadro-de-mando'!$E$4="(Todas)",'Cuadro-de-mando'!$E$4=$B7301),OR('Cuadro-de-mando'!$H$4="(Todas)",'Cuadro-de-mando'!$H$4=$C7301),OR('Cuadro-de-mando'!$K$4="(Todas)",'Cuadro-de-mando'!$K$4=$E7301),OR('Cuadro-de-mando'!$N$4="(Todos)",'Cuadro-de-mando'!$N$4=$F7301)),1,0))</f>
        <v>1</v>
      </c>
    </row>
    <row r="7302" spans="1:10" x14ac:dyDescent="0.25">
      <c r="A7302" t="str">
        <f>IF(Tienda_4!$A102="","","Tienda 4")</f>
        <v>Tienda 4</v>
      </c>
      <c r="B7302" t="str">
        <f>IF($A7302="","",Tienda_4!B102)</f>
        <v>Deportes y diversión</v>
      </c>
      <c r="C7302" t="str">
        <f>IF($A7302="","",Tienda_4!G102)</f>
        <v>Barranquilla</v>
      </c>
      <c r="D7302" t="str">
        <f>IF($A7302="","",Tienda_4!F102)</f>
        <v>Beatriz Morales</v>
      </c>
      <c r="E7302" t="str">
        <f>IF($A7302="","",Tienda_4!I102)</f>
        <v>Tarjeta de crédito</v>
      </c>
      <c r="F7302">
        <f>IF($A7302="","",VALUE(RIGHT(Tienda_4!E102,4)))</f>
        <v>2022</v>
      </c>
      <c r="G7302">
        <f>IF($A7302="","",Tienda_4!C102)</f>
        <v>21300</v>
      </c>
      <c r="H7302">
        <f>IF($A7302="","",Tienda_4!D102)</f>
        <v>1500</v>
      </c>
      <c r="I7302">
        <f>IF($A7302="","",Tienda_4!H102)</f>
        <v>4</v>
      </c>
      <c r="J7302">
        <f>IF($A7302="",0,IF(AND(OR('Cuadro-de-mando'!$B$4="(Todas)",'Cuadro-de-mando'!$B$4=$A7302),OR('Cuadro-de-mando'!$E$4="(Todas)",'Cuadro-de-mando'!$E$4=$B7302),OR('Cuadro-de-mando'!$H$4="(Todas)",'Cuadro-de-mando'!$H$4=$C7302),OR('Cuadro-de-mando'!$K$4="(Todas)",'Cuadro-de-mando'!$K$4=$E7302),OR('Cuadro-de-mando'!$N$4="(Todos)",'Cuadro-de-mando'!$N$4=$F7302)),1,0))</f>
        <v>1</v>
      </c>
    </row>
    <row r="7303" spans="1:10" x14ac:dyDescent="0.25">
      <c r="A7303" t="str">
        <f>IF(Tienda_4!$A103="","","Tienda 4")</f>
        <v>Tienda 4</v>
      </c>
      <c r="B7303" t="str">
        <f>IF($A7303="","",Tienda_4!B103)</f>
        <v>Muebles</v>
      </c>
      <c r="C7303" t="str">
        <f>IF($A7303="","",Tienda_4!G103)</f>
        <v>Bogotá</v>
      </c>
      <c r="D7303" t="str">
        <f>IF($A7303="","",Tienda_4!F103)</f>
        <v>Felipe Santos</v>
      </c>
      <c r="E7303" t="str">
        <f>IF($A7303="","",Tienda_4!I103)</f>
        <v>Tarjeta de crédito</v>
      </c>
      <c r="F7303">
        <f>IF($A7303="","",VALUE(RIGHT(Tienda_4!E103,4)))</f>
        <v>2020</v>
      </c>
      <c r="G7303">
        <f>IF($A7303="","",Tienda_4!C103)</f>
        <v>258400</v>
      </c>
      <c r="H7303">
        <f>IF($A7303="","",Tienda_4!D103)</f>
        <v>14200</v>
      </c>
      <c r="I7303">
        <f>IF($A7303="","",Tienda_4!H103)</f>
        <v>5</v>
      </c>
      <c r="J7303">
        <f>IF($A7303="",0,IF(AND(OR('Cuadro-de-mando'!$B$4="(Todas)",'Cuadro-de-mando'!$B$4=$A7303),OR('Cuadro-de-mando'!$E$4="(Todas)",'Cuadro-de-mando'!$E$4=$B7303),OR('Cuadro-de-mando'!$H$4="(Todas)",'Cuadro-de-mando'!$H$4=$C7303),OR('Cuadro-de-mando'!$K$4="(Todas)",'Cuadro-de-mando'!$K$4=$E7303),OR('Cuadro-de-mando'!$N$4="(Todos)",'Cuadro-de-mando'!$N$4=$F7303)),1,0))</f>
        <v>1</v>
      </c>
    </row>
    <row r="7304" spans="1:10" x14ac:dyDescent="0.25">
      <c r="A7304" t="str">
        <f>IF(Tienda_4!$A104="","","Tienda 4")</f>
        <v>Tienda 4</v>
      </c>
      <c r="B7304" t="str">
        <f>IF($A7304="","",Tienda_4!B104)</f>
        <v>Electrónicos</v>
      </c>
      <c r="C7304" t="str">
        <f>IF($A7304="","",Tienda_4!G104)</f>
        <v>Medellín</v>
      </c>
      <c r="D7304" t="str">
        <f>IF($A7304="","",Tienda_4!F104)</f>
        <v>Blanca Ramirez</v>
      </c>
      <c r="E7304" t="str">
        <f>IF($A7304="","",Tienda_4!I104)</f>
        <v>Tarjeta de crédito</v>
      </c>
      <c r="F7304">
        <f>IF($A7304="","",VALUE(RIGHT(Tienda_4!E104,4)))</f>
        <v>2021</v>
      </c>
      <c r="G7304">
        <f>IF($A7304="","",Tienda_4!C104)</f>
        <v>161700</v>
      </c>
      <c r="H7304">
        <f>IF($A7304="","",Tienda_4!D104)</f>
        <v>13400</v>
      </c>
      <c r="I7304">
        <f>IF($A7304="","",Tienda_4!H104)</f>
        <v>4</v>
      </c>
      <c r="J7304">
        <f>IF($A7304="",0,IF(AND(OR('Cuadro-de-mando'!$B$4="(Todas)",'Cuadro-de-mando'!$B$4=$A7304),OR('Cuadro-de-mando'!$E$4="(Todas)",'Cuadro-de-mando'!$E$4=$B7304),OR('Cuadro-de-mando'!$H$4="(Todas)",'Cuadro-de-mando'!$H$4=$C7304),OR('Cuadro-de-mando'!$K$4="(Todas)",'Cuadro-de-mando'!$K$4=$E7304),OR('Cuadro-de-mando'!$N$4="(Todos)",'Cuadro-de-mando'!$N$4=$F7304)),1,0))</f>
        <v>1</v>
      </c>
    </row>
    <row r="7305" spans="1:10" x14ac:dyDescent="0.25">
      <c r="A7305" t="str">
        <f>IF(Tienda_4!$A105="","","Tienda 4")</f>
        <v>Tienda 4</v>
      </c>
      <c r="B7305" t="str">
        <f>IF($A7305="","",Tienda_4!B105)</f>
        <v>Artículos para el hogar</v>
      </c>
      <c r="C7305" t="str">
        <f>IF($A7305="","",Tienda_4!G105)</f>
        <v>Bogotá</v>
      </c>
      <c r="D7305" t="str">
        <f>IF($A7305="","",Tienda_4!F105)</f>
        <v>Beatriz Morales</v>
      </c>
      <c r="E7305" t="str">
        <f>IF($A7305="","",Tienda_4!I105)</f>
        <v>Tarjeta de crédito</v>
      </c>
      <c r="F7305">
        <f>IF($A7305="","",VALUE(RIGHT(Tienda_4!E105,4)))</f>
        <v>2022</v>
      </c>
      <c r="G7305">
        <f>IF($A7305="","",Tienda_4!C105)</f>
        <v>39800</v>
      </c>
      <c r="H7305">
        <f>IF($A7305="","",Tienda_4!D105)</f>
        <v>8900</v>
      </c>
      <c r="I7305">
        <f>IF($A7305="","",Tienda_4!H105)</f>
        <v>5</v>
      </c>
      <c r="J7305">
        <f>IF($A7305="",0,IF(AND(OR('Cuadro-de-mando'!$B$4="(Todas)",'Cuadro-de-mando'!$B$4=$A7305),OR('Cuadro-de-mando'!$E$4="(Todas)",'Cuadro-de-mando'!$E$4=$B7305),OR('Cuadro-de-mando'!$H$4="(Todas)",'Cuadro-de-mando'!$H$4=$C7305),OR('Cuadro-de-mando'!$K$4="(Todas)",'Cuadro-de-mando'!$K$4=$E7305),OR('Cuadro-de-mando'!$N$4="(Todos)",'Cuadro-de-mando'!$N$4=$F7305)),1,0))</f>
        <v>1</v>
      </c>
    </row>
    <row r="7306" spans="1:10" x14ac:dyDescent="0.25">
      <c r="A7306" t="str">
        <f>IF(Tienda_4!$A106="","","Tienda 4")</f>
        <v>Tienda 4</v>
      </c>
      <c r="B7306" t="str">
        <f>IF($A7306="","",Tienda_4!B106)</f>
        <v>Electrónicos</v>
      </c>
      <c r="C7306" t="str">
        <f>IF($A7306="","",Tienda_4!G106)</f>
        <v>Bogotá</v>
      </c>
      <c r="D7306" t="str">
        <f>IF($A7306="","",Tienda_4!F106)</f>
        <v>Maria Alfonso</v>
      </c>
      <c r="E7306" t="str">
        <f>IF($A7306="","",Tienda_4!I106)</f>
        <v>Tarjeta de crédito</v>
      </c>
      <c r="F7306">
        <f>IF($A7306="","",VALUE(RIGHT(Tienda_4!E106,4)))</f>
        <v>2021</v>
      </c>
      <c r="G7306">
        <f>IF($A7306="","",Tienda_4!C106)</f>
        <v>2899800</v>
      </c>
      <c r="H7306">
        <f>IF($A7306="","",Tienda_4!D106)</f>
        <v>152600</v>
      </c>
      <c r="I7306">
        <f>IF($A7306="","",Tienda_4!H106)</f>
        <v>1</v>
      </c>
      <c r="J7306">
        <f>IF($A7306="",0,IF(AND(OR('Cuadro-de-mando'!$B$4="(Todas)",'Cuadro-de-mando'!$B$4=$A7306),OR('Cuadro-de-mando'!$E$4="(Todas)",'Cuadro-de-mando'!$E$4=$B7306),OR('Cuadro-de-mando'!$H$4="(Todas)",'Cuadro-de-mando'!$H$4=$C7306),OR('Cuadro-de-mando'!$K$4="(Todas)",'Cuadro-de-mando'!$K$4=$E7306),OR('Cuadro-de-mando'!$N$4="(Todos)",'Cuadro-de-mando'!$N$4=$F7306)),1,0))</f>
        <v>1</v>
      </c>
    </row>
    <row r="7307" spans="1:10" x14ac:dyDescent="0.25">
      <c r="A7307" t="str">
        <f>IF(Tienda_4!$A107="","","Tienda 4")</f>
        <v>Tienda 4</v>
      </c>
      <c r="B7307" t="str">
        <f>IF($A7307="","",Tienda_4!B107)</f>
        <v>Deportes y diversión</v>
      </c>
      <c r="C7307" t="str">
        <f>IF($A7307="","",Tienda_4!G107)</f>
        <v>Medellín</v>
      </c>
      <c r="D7307" t="str">
        <f>IF($A7307="","",Tienda_4!F107)</f>
        <v>Felipe Santos</v>
      </c>
      <c r="E7307" t="str">
        <f>IF($A7307="","",Tienda_4!I107)</f>
        <v>Tarjeta de crédito</v>
      </c>
      <c r="F7307">
        <f>IF($A7307="","",VALUE(RIGHT(Tienda_4!E107,4)))</f>
        <v>2022</v>
      </c>
      <c r="G7307">
        <f>IF($A7307="","",Tienda_4!C107)</f>
        <v>94500</v>
      </c>
      <c r="H7307">
        <f>IF($A7307="","",Tienda_4!D107)</f>
        <v>5400</v>
      </c>
      <c r="I7307">
        <f>IF($A7307="","",Tienda_4!H107)</f>
        <v>1</v>
      </c>
      <c r="J7307">
        <f>IF($A7307="",0,IF(AND(OR('Cuadro-de-mando'!$B$4="(Todas)",'Cuadro-de-mando'!$B$4=$A7307),OR('Cuadro-de-mando'!$E$4="(Todas)",'Cuadro-de-mando'!$E$4=$B7307),OR('Cuadro-de-mando'!$H$4="(Todas)",'Cuadro-de-mando'!$H$4=$C7307),OR('Cuadro-de-mando'!$K$4="(Todas)",'Cuadro-de-mando'!$K$4=$E7307),OR('Cuadro-de-mando'!$N$4="(Todos)",'Cuadro-de-mando'!$N$4=$F7307)),1,0))</f>
        <v>1</v>
      </c>
    </row>
    <row r="7308" spans="1:10" x14ac:dyDescent="0.25">
      <c r="A7308" t="str">
        <f>IF(Tienda_4!$A108="","","Tienda 4")</f>
        <v>Tienda 4</v>
      </c>
      <c r="B7308" t="str">
        <f>IF($A7308="","",Tienda_4!B108)</f>
        <v>Libros</v>
      </c>
      <c r="C7308" t="str">
        <f>IF($A7308="","",Tienda_4!G108)</f>
        <v>Bogotá</v>
      </c>
      <c r="D7308" t="str">
        <f>IF($A7308="","",Tienda_4!F108)</f>
        <v>Lucas Olivera</v>
      </c>
      <c r="E7308" t="str">
        <f>IF($A7308="","",Tienda_4!I108)</f>
        <v>Tarjeta de crédito</v>
      </c>
      <c r="F7308">
        <f>IF($A7308="","",VALUE(RIGHT(Tienda_4!E108,4)))</f>
        <v>2022</v>
      </c>
      <c r="G7308">
        <f>IF($A7308="","",Tienda_4!C108)</f>
        <v>36200</v>
      </c>
      <c r="H7308">
        <f>IF($A7308="","",Tienda_4!D108)</f>
        <v>2100</v>
      </c>
      <c r="I7308">
        <f>IF($A7308="","",Tienda_4!H108)</f>
        <v>5</v>
      </c>
      <c r="J7308">
        <f>IF($A7308="",0,IF(AND(OR('Cuadro-de-mando'!$B$4="(Todas)",'Cuadro-de-mando'!$B$4=$A7308),OR('Cuadro-de-mando'!$E$4="(Todas)",'Cuadro-de-mando'!$E$4=$B7308),OR('Cuadro-de-mando'!$H$4="(Todas)",'Cuadro-de-mando'!$H$4=$C7308),OR('Cuadro-de-mando'!$K$4="(Todas)",'Cuadro-de-mando'!$K$4=$E7308),OR('Cuadro-de-mando'!$N$4="(Todos)",'Cuadro-de-mando'!$N$4=$F7308)),1,0))</f>
        <v>1</v>
      </c>
    </row>
    <row r="7309" spans="1:10" x14ac:dyDescent="0.25">
      <c r="A7309" t="str">
        <f>IF(Tienda_4!$A109="","","Tienda 4")</f>
        <v>Tienda 4</v>
      </c>
      <c r="B7309" t="str">
        <f>IF($A7309="","",Tienda_4!B109)</f>
        <v>Electrodomésticos</v>
      </c>
      <c r="C7309" t="str">
        <f>IF($A7309="","",Tienda_4!G109)</f>
        <v>Medellín</v>
      </c>
      <c r="D7309" t="str">
        <f>IF($A7309="","",Tienda_4!F109)</f>
        <v>Rafael Acosta</v>
      </c>
      <c r="E7309" t="str">
        <f>IF($A7309="","",Tienda_4!I109)</f>
        <v>Tarjeta de crédito</v>
      </c>
      <c r="F7309">
        <f>IF($A7309="","",VALUE(RIGHT(Tienda_4!E109,4)))</f>
        <v>2022</v>
      </c>
      <c r="G7309">
        <f>IF($A7309="","",Tienda_4!C109)</f>
        <v>502300</v>
      </c>
      <c r="H7309">
        <f>IF($A7309="","",Tienda_4!D109)</f>
        <v>27300</v>
      </c>
      <c r="I7309">
        <f>IF($A7309="","",Tienda_4!H109)</f>
        <v>5</v>
      </c>
      <c r="J7309">
        <f>IF($A7309="",0,IF(AND(OR('Cuadro-de-mando'!$B$4="(Todas)",'Cuadro-de-mando'!$B$4=$A7309),OR('Cuadro-de-mando'!$E$4="(Todas)",'Cuadro-de-mando'!$E$4=$B7309),OR('Cuadro-de-mando'!$H$4="(Todas)",'Cuadro-de-mando'!$H$4=$C7309),OR('Cuadro-de-mando'!$K$4="(Todas)",'Cuadro-de-mando'!$K$4=$E7309),OR('Cuadro-de-mando'!$N$4="(Todos)",'Cuadro-de-mando'!$N$4=$F7309)),1,0))</f>
        <v>1</v>
      </c>
    </row>
    <row r="7310" spans="1:10" x14ac:dyDescent="0.25">
      <c r="A7310" t="str">
        <f>IF(Tienda_4!$A110="","","Tienda 4")</f>
        <v>Tienda 4</v>
      </c>
      <c r="B7310" t="str">
        <f>IF($A7310="","",Tienda_4!B110)</f>
        <v>Libros</v>
      </c>
      <c r="C7310" t="str">
        <f>IF($A7310="","",Tienda_4!G110)</f>
        <v>Bogotá</v>
      </c>
      <c r="D7310" t="str">
        <f>IF($A7310="","",Tienda_4!F110)</f>
        <v>Maria Alfonso</v>
      </c>
      <c r="E7310" t="str">
        <f>IF($A7310="","",Tienda_4!I110)</f>
        <v>Nequi</v>
      </c>
      <c r="F7310">
        <f>IF($A7310="","",VALUE(RIGHT(Tienda_4!E110,4)))</f>
        <v>2022</v>
      </c>
      <c r="G7310">
        <f>IF($A7310="","",Tienda_4!C110)</f>
        <v>78000</v>
      </c>
      <c r="H7310">
        <f>IF($A7310="","",Tienda_4!D110)</f>
        <v>2300</v>
      </c>
      <c r="I7310">
        <f>IF($A7310="","",Tienda_4!H110)</f>
        <v>2</v>
      </c>
      <c r="J7310">
        <f>IF($A7310="",0,IF(AND(OR('Cuadro-de-mando'!$B$4="(Todas)",'Cuadro-de-mando'!$B$4=$A7310),OR('Cuadro-de-mando'!$E$4="(Todas)",'Cuadro-de-mando'!$E$4=$B7310),OR('Cuadro-de-mando'!$H$4="(Todas)",'Cuadro-de-mando'!$H$4=$C7310),OR('Cuadro-de-mando'!$K$4="(Todas)",'Cuadro-de-mando'!$K$4=$E7310),OR('Cuadro-de-mando'!$N$4="(Todos)",'Cuadro-de-mando'!$N$4=$F7310)),1,0))</f>
        <v>1</v>
      </c>
    </row>
    <row r="7311" spans="1:10" x14ac:dyDescent="0.25">
      <c r="A7311" t="str">
        <f>IF(Tienda_4!$A111="","","Tienda 4")</f>
        <v>Tienda 4</v>
      </c>
      <c r="B7311" t="str">
        <f>IF($A7311="","",Tienda_4!B111)</f>
        <v>Electrónicos</v>
      </c>
      <c r="C7311" t="str">
        <f>IF($A7311="","",Tienda_4!G111)</f>
        <v>Cartagena</v>
      </c>
      <c r="D7311" t="str">
        <f>IF($A7311="","",Tienda_4!F111)</f>
        <v>Lucas Olivera</v>
      </c>
      <c r="E7311" t="str">
        <f>IF($A7311="","",Tienda_4!I111)</f>
        <v>Tarjeta de crédito</v>
      </c>
      <c r="F7311">
        <f>IF($A7311="","",VALUE(RIGHT(Tienda_4!E111,4)))</f>
        <v>2022</v>
      </c>
      <c r="G7311">
        <f>IF($A7311="","",Tienda_4!C111)</f>
        <v>697500</v>
      </c>
      <c r="H7311">
        <f>IF($A7311="","",Tienda_4!D111)</f>
        <v>37500</v>
      </c>
      <c r="I7311">
        <f>IF($A7311="","",Tienda_4!H111)</f>
        <v>5</v>
      </c>
      <c r="J7311">
        <f>IF($A7311="",0,IF(AND(OR('Cuadro-de-mando'!$B$4="(Todas)",'Cuadro-de-mando'!$B$4=$A7311),OR('Cuadro-de-mando'!$E$4="(Todas)",'Cuadro-de-mando'!$E$4=$B7311),OR('Cuadro-de-mando'!$H$4="(Todas)",'Cuadro-de-mando'!$H$4=$C7311),OR('Cuadro-de-mando'!$K$4="(Todas)",'Cuadro-de-mando'!$K$4=$E7311),OR('Cuadro-de-mando'!$N$4="(Todos)",'Cuadro-de-mando'!$N$4=$F7311)),1,0))</f>
        <v>1</v>
      </c>
    </row>
    <row r="7312" spans="1:10" x14ac:dyDescent="0.25">
      <c r="A7312" t="str">
        <f>IF(Tienda_4!$A112="","","Tienda 4")</f>
        <v>Tienda 4</v>
      </c>
      <c r="B7312" t="str">
        <f>IF($A7312="","",Tienda_4!B112)</f>
        <v>Electrodomésticos</v>
      </c>
      <c r="C7312" t="str">
        <f>IF($A7312="","",Tienda_4!G112)</f>
        <v>Bogotá</v>
      </c>
      <c r="D7312" t="str">
        <f>IF($A7312="","",Tienda_4!F112)</f>
        <v>Felipe Santos</v>
      </c>
      <c r="E7312" t="str">
        <f>IF($A7312="","",Tienda_4!I112)</f>
        <v>Tarjeta de crédito</v>
      </c>
      <c r="F7312">
        <f>IF($A7312="","",VALUE(RIGHT(Tienda_4!E112,4)))</f>
        <v>2022</v>
      </c>
      <c r="G7312">
        <f>IF($A7312="","",Tienda_4!C112)</f>
        <v>1972500</v>
      </c>
      <c r="H7312">
        <f>IF($A7312="","",Tienda_4!D112)</f>
        <v>105400</v>
      </c>
      <c r="I7312">
        <f>IF($A7312="","",Tienda_4!H112)</f>
        <v>5</v>
      </c>
      <c r="J7312">
        <f>IF($A7312="",0,IF(AND(OR('Cuadro-de-mando'!$B$4="(Todas)",'Cuadro-de-mando'!$B$4=$A7312),OR('Cuadro-de-mando'!$E$4="(Todas)",'Cuadro-de-mando'!$E$4=$B7312),OR('Cuadro-de-mando'!$H$4="(Todas)",'Cuadro-de-mando'!$H$4=$C7312),OR('Cuadro-de-mando'!$K$4="(Todas)",'Cuadro-de-mando'!$K$4=$E7312),OR('Cuadro-de-mando'!$N$4="(Todos)",'Cuadro-de-mando'!$N$4=$F7312)),1,0))</f>
        <v>1</v>
      </c>
    </row>
    <row r="7313" spans="1:10" x14ac:dyDescent="0.25">
      <c r="A7313" t="str">
        <f>IF(Tienda_4!$A113="","","Tienda 4")</f>
        <v>Tienda 4</v>
      </c>
      <c r="B7313" t="str">
        <f>IF($A7313="","",Tienda_4!B113)</f>
        <v>Juguetes</v>
      </c>
      <c r="C7313" t="str">
        <f>IF($A7313="","",Tienda_4!G113)</f>
        <v>Bogotá</v>
      </c>
      <c r="D7313" t="str">
        <f>IF($A7313="","",Tienda_4!F113)</f>
        <v>Mariana Herrera</v>
      </c>
      <c r="E7313" t="str">
        <f>IF($A7313="","",Tienda_4!I113)</f>
        <v>Nequi</v>
      </c>
      <c r="F7313">
        <f>IF($A7313="","",VALUE(RIGHT(Tienda_4!E113,4)))</f>
        <v>2021</v>
      </c>
      <c r="G7313">
        <f>IF($A7313="","",Tienda_4!C113)</f>
        <v>169400</v>
      </c>
      <c r="H7313">
        <f>IF($A7313="","",Tienda_4!D113)</f>
        <v>16200</v>
      </c>
      <c r="I7313">
        <f>IF($A7313="","",Tienda_4!H113)</f>
        <v>5</v>
      </c>
      <c r="J7313">
        <f>IF($A7313="",0,IF(AND(OR('Cuadro-de-mando'!$B$4="(Todas)",'Cuadro-de-mando'!$B$4=$A7313),OR('Cuadro-de-mando'!$E$4="(Todas)",'Cuadro-de-mando'!$E$4=$B7313),OR('Cuadro-de-mando'!$H$4="(Todas)",'Cuadro-de-mando'!$H$4=$C7313),OR('Cuadro-de-mando'!$K$4="(Todas)",'Cuadro-de-mando'!$K$4=$E7313),OR('Cuadro-de-mando'!$N$4="(Todos)",'Cuadro-de-mando'!$N$4=$F7313)),1,0))</f>
        <v>1</v>
      </c>
    </row>
    <row r="7314" spans="1:10" x14ac:dyDescent="0.25">
      <c r="A7314" t="str">
        <f>IF(Tienda_4!$A114="","","Tienda 4")</f>
        <v>Tienda 4</v>
      </c>
      <c r="B7314" t="str">
        <f>IF($A7314="","",Tienda_4!B114)</f>
        <v>Muebles</v>
      </c>
      <c r="C7314" t="str">
        <f>IF($A7314="","",Tienda_4!G114)</f>
        <v>Bogotá</v>
      </c>
      <c r="D7314" t="str">
        <f>IF($A7314="","",Tienda_4!F114)</f>
        <v>Pedro Gomez</v>
      </c>
      <c r="E7314" t="str">
        <f>IF($A7314="","",Tienda_4!I114)</f>
        <v>Tarjeta de crédito</v>
      </c>
      <c r="F7314">
        <f>IF($A7314="","",VALUE(RIGHT(Tienda_4!E114,4)))</f>
        <v>2020</v>
      </c>
      <c r="G7314">
        <f>IF($A7314="","",Tienda_4!C114)</f>
        <v>153100</v>
      </c>
      <c r="H7314">
        <f>IF($A7314="","",Tienda_4!D114)</f>
        <v>9200</v>
      </c>
      <c r="I7314">
        <f>IF($A7314="","",Tienda_4!H114)</f>
        <v>5</v>
      </c>
      <c r="J7314">
        <f>IF($A7314="",0,IF(AND(OR('Cuadro-de-mando'!$B$4="(Todas)",'Cuadro-de-mando'!$B$4=$A7314),OR('Cuadro-de-mando'!$E$4="(Todas)",'Cuadro-de-mando'!$E$4=$B7314),OR('Cuadro-de-mando'!$H$4="(Todas)",'Cuadro-de-mando'!$H$4=$C7314),OR('Cuadro-de-mando'!$K$4="(Todas)",'Cuadro-de-mando'!$K$4=$E7314),OR('Cuadro-de-mando'!$N$4="(Todos)",'Cuadro-de-mando'!$N$4=$F7314)),1,0))</f>
        <v>1</v>
      </c>
    </row>
    <row r="7315" spans="1:10" x14ac:dyDescent="0.25">
      <c r="A7315" t="str">
        <f>IF(Tienda_4!$A115="","","Tienda 4")</f>
        <v>Tienda 4</v>
      </c>
      <c r="B7315" t="str">
        <f>IF($A7315="","",Tienda_4!B115)</f>
        <v>Electrodomésticos</v>
      </c>
      <c r="C7315" t="str">
        <f>IF($A7315="","",Tienda_4!G115)</f>
        <v>Bogotá</v>
      </c>
      <c r="D7315" t="str">
        <f>IF($A7315="","",Tienda_4!F115)</f>
        <v>Maria Alfonso</v>
      </c>
      <c r="E7315" t="str">
        <f>IF($A7315="","",Tienda_4!I115)</f>
        <v>Tarjeta de crédito</v>
      </c>
      <c r="F7315">
        <f>IF($A7315="","",VALUE(RIGHT(Tienda_4!E115,4)))</f>
        <v>2020</v>
      </c>
      <c r="G7315">
        <f>IF($A7315="","",Tienda_4!C115)</f>
        <v>1461900</v>
      </c>
      <c r="H7315">
        <f>IF($A7315="","",Tienda_4!D115)</f>
        <v>78100</v>
      </c>
      <c r="I7315">
        <f>IF($A7315="","",Tienda_4!H115)</f>
        <v>3</v>
      </c>
      <c r="J7315">
        <f>IF($A7315="",0,IF(AND(OR('Cuadro-de-mando'!$B$4="(Todas)",'Cuadro-de-mando'!$B$4=$A7315),OR('Cuadro-de-mando'!$E$4="(Todas)",'Cuadro-de-mando'!$E$4=$B7315),OR('Cuadro-de-mando'!$H$4="(Todas)",'Cuadro-de-mando'!$H$4=$C7315),OR('Cuadro-de-mando'!$K$4="(Todas)",'Cuadro-de-mando'!$K$4=$E7315),OR('Cuadro-de-mando'!$N$4="(Todos)",'Cuadro-de-mando'!$N$4=$F7315)),1,0))</f>
        <v>1</v>
      </c>
    </row>
    <row r="7316" spans="1:10" x14ac:dyDescent="0.25">
      <c r="A7316" t="str">
        <f>IF(Tienda_4!$A116="","","Tienda 4")</f>
        <v>Tienda 4</v>
      </c>
      <c r="B7316" t="str">
        <f>IF($A7316="","",Tienda_4!B116)</f>
        <v>Libros</v>
      </c>
      <c r="C7316" t="str">
        <f>IF($A7316="","",Tienda_4!G116)</f>
        <v>Medellín</v>
      </c>
      <c r="D7316" t="str">
        <f>IF($A7316="","",Tienda_4!F116)</f>
        <v>Mariana Herrera</v>
      </c>
      <c r="E7316" t="str">
        <f>IF($A7316="","",Tienda_4!I116)</f>
        <v>Tarjeta de crédito</v>
      </c>
      <c r="F7316">
        <f>IF($A7316="","",VALUE(RIGHT(Tienda_4!E116,4)))</f>
        <v>2022</v>
      </c>
      <c r="G7316">
        <f>IF($A7316="","",Tienda_4!C116)</f>
        <v>39100</v>
      </c>
      <c r="H7316">
        <f>IF($A7316="","",Tienda_4!D116)</f>
        <v>7800</v>
      </c>
      <c r="I7316">
        <f>IF($A7316="","",Tienda_4!H116)</f>
        <v>5</v>
      </c>
      <c r="J7316">
        <f>IF($A7316="",0,IF(AND(OR('Cuadro-de-mando'!$B$4="(Todas)",'Cuadro-de-mando'!$B$4=$A7316),OR('Cuadro-de-mando'!$E$4="(Todas)",'Cuadro-de-mando'!$E$4=$B7316),OR('Cuadro-de-mando'!$H$4="(Todas)",'Cuadro-de-mando'!$H$4=$C7316),OR('Cuadro-de-mando'!$K$4="(Todas)",'Cuadro-de-mando'!$K$4=$E7316),OR('Cuadro-de-mando'!$N$4="(Todos)",'Cuadro-de-mando'!$N$4=$F7316)),1,0))</f>
        <v>1</v>
      </c>
    </row>
    <row r="7317" spans="1:10" x14ac:dyDescent="0.25">
      <c r="A7317" t="str">
        <f>IF(Tienda_4!$A117="","","Tienda 4")</f>
        <v>Tienda 4</v>
      </c>
      <c r="B7317" t="str">
        <f>IF($A7317="","",Tienda_4!B117)</f>
        <v>Electrónicos</v>
      </c>
      <c r="C7317" t="str">
        <f>IF($A7317="","",Tienda_4!G117)</f>
        <v>Bogotá</v>
      </c>
      <c r="D7317" t="str">
        <f>IF($A7317="","",Tienda_4!F117)</f>
        <v>Izabela de León</v>
      </c>
      <c r="E7317" t="str">
        <f>IF($A7317="","",Tienda_4!I117)</f>
        <v>Tarjeta de crédito</v>
      </c>
      <c r="F7317">
        <f>IF($A7317="","",VALUE(RIGHT(Tienda_4!E117,4)))</f>
        <v>2021</v>
      </c>
      <c r="G7317">
        <f>IF($A7317="","",Tienda_4!C117)</f>
        <v>1276100</v>
      </c>
      <c r="H7317">
        <f>IF($A7317="","",Tienda_4!D117)</f>
        <v>66100</v>
      </c>
      <c r="I7317">
        <f>IF($A7317="","",Tienda_4!H117)</f>
        <v>5</v>
      </c>
      <c r="J7317">
        <f>IF($A7317="",0,IF(AND(OR('Cuadro-de-mando'!$B$4="(Todas)",'Cuadro-de-mando'!$B$4=$A7317),OR('Cuadro-de-mando'!$E$4="(Todas)",'Cuadro-de-mando'!$E$4=$B7317),OR('Cuadro-de-mando'!$H$4="(Todas)",'Cuadro-de-mando'!$H$4=$C7317),OR('Cuadro-de-mando'!$K$4="(Todas)",'Cuadro-de-mando'!$K$4=$E7317),OR('Cuadro-de-mando'!$N$4="(Todos)",'Cuadro-de-mando'!$N$4=$F7317)),1,0))</f>
        <v>1</v>
      </c>
    </row>
    <row r="7318" spans="1:10" x14ac:dyDescent="0.25">
      <c r="A7318" t="str">
        <f>IF(Tienda_4!$A118="","","Tienda 4")</f>
        <v>Tienda 4</v>
      </c>
      <c r="B7318" t="str">
        <f>IF($A7318="","",Tienda_4!B118)</f>
        <v>Libros</v>
      </c>
      <c r="C7318" t="str">
        <f>IF($A7318="","",Tienda_4!G118)</f>
        <v>Bogotá</v>
      </c>
      <c r="D7318" t="str">
        <f>IF($A7318="","",Tienda_4!F118)</f>
        <v>Mariana Herrera</v>
      </c>
      <c r="E7318" t="str">
        <f>IF($A7318="","",Tienda_4!I118)</f>
        <v>Tarjeta de crédito</v>
      </c>
      <c r="F7318">
        <f>IF($A7318="","",VALUE(RIGHT(Tienda_4!E118,4)))</f>
        <v>2020</v>
      </c>
      <c r="G7318">
        <f>IF($A7318="","",Tienda_4!C118)</f>
        <v>41100</v>
      </c>
      <c r="H7318">
        <f>IF($A7318="","",Tienda_4!D118)</f>
        <v>0</v>
      </c>
      <c r="I7318">
        <f>IF($A7318="","",Tienda_4!H118)</f>
        <v>4</v>
      </c>
      <c r="J7318">
        <f>IF($A7318="",0,IF(AND(OR('Cuadro-de-mando'!$B$4="(Todas)",'Cuadro-de-mando'!$B$4=$A7318),OR('Cuadro-de-mando'!$E$4="(Todas)",'Cuadro-de-mando'!$E$4=$B7318),OR('Cuadro-de-mando'!$H$4="(Todas)",'Cuadro-de-mando'!$H$4=$C7318),OR('Cuadro-de-mando'!$K$4="(Todas)",'Cuadro-de-mando'!$K$4=$E7318),OR('Cuadro-de-mando'!$N$4="(Todos)",'Cuadro-de-mando'!$N$4=$F7318)),1,0))</f>
        <v>1</v>
      </c>
    </row>
    <row r="7319" spans="1:10" x14ac:dyDescent="0.25">
      <c r="A7319" t="str">
        <f>IF(Tienda_4!$A119="","","Tienda 4")</f>
        <v>Tienda 4</v>
      </c>
      <c r="B7319" t="str">
        <f>IF($A7319="","",Tienda_4!B119)</f>
        <v>Deportes y diversión</v>
      </c>
      <c r="C7319" t="str">
        <f>IF($A7319="","",Tienda_4!G119)</f>
        <v>Bogotá</v>
      </c>
      <c r="D7319" t="str">
        <f>IF($A7319="","",Tienda_4!F119)</f>
        <v>Mariana Herrera</v>
      </c>
      <c r="E7319" t="str">
        <f>IF($A7319="","",Tienda_4!I119)</f>
        <v>Tarjeta de crédito</v>
      </c>
      <c r="F7319">
        <f>IF($A7319="","",VALUE(RIGHT(Tienda_4!E119,4)))</f>
        <v>2021</v>
      </c>
      <c r="G7319">
        <f>IF($A7319="","",Tienda_4!C119)</f>
        <v>18000</v>
      </c>
      <c r="H7319">
        <f>IF($A7319="","",Tienda_4!D119)</f>
        <v>7800</v>
      </c>
      <c r="I7319">
        <f>IF($A7319="","",Tienda_4!H119)</f>
        <v>5</v>
      </c>
      <c r="J7319">
        <f>IF($A7319="",0,IF(AND(OR('Cuadro-de-mando'!$B$4="(Todas)",'Cuadro-de-mando'!$B$4=$A7319),OR('Cuadro-de-mando'!$E$4="(Todas)",'Cuadro-de-mando'!$E$4=$B7319),OR('Cuadro-de-mando'!$H$4="(Todas)",'Cuadro-de-mando'!$H$4=$C7319),OR('Cuadro-de-mando'!$K$4="(Todas)",'Cuadro-de-mando'!$K$4=$E7319),OR('Cuadro-de-mando'!$N$4="(Todos)",'Cuadro-de-mando'!$N$4=$F7319)),1,0))</f>
        <v>1</v>
      </c>
    </row>
    <row r="7320" spans="1:10" x14ac:dyDescent="0.25">
      <c r="A7320" t="str">
        <f>IF(Tienda_4!$A120="","","Tienda 4")</f>
        <v>Tienda 4</v>
      </c>
      <c r="B7320" t="str">
        <f>IF($A7320="","",Tienda_4!B120)</f>
        <v>Electrónicos</v>
      </c>
      <c r="C7320" t="str">
        <f>IF($A7320="","",Tienda_4!G120)</f>
        <v>Bogotá</v>
      </c>
      <c r="D7320" t="str">
        <f>IF($A7320="","",Tienda_4!F120)</f>
        <v>Juan Fernandez</v>
      </c>
      <c r="E7320" t="str">
        <f>IF($A7320="","",Tienda_4!I120)</f>
        <v>Tarjeta de crédito</v>
      </c>
      <c r="F7320">
        <f>IF($A7320="","",VALUE(RIGHT(Tienda_4!E120,4)))</f>
        <v>2021</v>
      </c>
      <c r="G7320">
        <f>IF($A7320="","",Tienda_4!C120)</f>
        <v>1735200</v>
      </c>
      <c r="H7320">
        <f>IF($A7320="","",Tienda_4!D120)</f>
        <v>92600</v>
      </c>
      <c r="I7320">
        <f>IF($A7320="","",Tienda_4!H120)</f>
        <v>3</v>
      </c>
      <c r="J7320">
        <f>IF($A7320="",0,IF(AND(OR('Cuadro-de-mando'!$B$4="(Todas)",'Cuadro-de-mando'!$B$4=$A7320),OR('Cuadro-de-mando'!$E$4="(Todas)",'Cuadro-de-mando'!$E$4=$B7320),OR('Cuadro-de-mando'!$H$4="(Todas)",'Cuadro-de-mando'!$H$4=$C7320),OR('Cuadro-de-mando'!$K$4="(Todas)",'Cuadro-de-mando'!$K$4=$E7320),OR('Cuadro-de-mando'!$N$4="(Todos)",'Cuadro-de-mando'!$N$4=$F7320)),1,0))</f>
        <v>1</v>
      </c>
    </row>
    <row r="7321" spans="1:10" x14ac:dyDescent="0.25">
      <c r="A7321" t="str">
        <f>IF(Tienda_4!$A121="","","Tienda 4")</f>
        <v>Tienda 4</v>
      </c>
      <c r="B7321" t="str">
        <f>IF($A7321="","",Tienda_4!B121)</f>
        <v>Muebles</v>
      </c>
      <c r="C7321" t="str">
        <f>IF($A7321="","",Tienda_4!G121)</f>
        <v>Pasto</v>
      </c>
      <c r="D7321" t="str">
        <f>IF($A7321="","",Tienda_4!F121)</f>
        <v>Felipe Santos</v>
      </c>
      <c r="E7321" t="str">
        <f>IF($A7321="","",Tienda_4!I121)</f>
        <v>Tarjeta de crédito</v>
      </c>
      <c r="F7321">
        <f>IF($A7321="","",VALUE(RIGHT(Tienda_4!E121,4)))</f>
        <v>2021</v>
      </c>
      <c r="G7321">
        <f>IF($A7321="","",Tienda_4!C121)</f>
        <v>243300</v>
      </c>
      <c r="H7321">
        <f>IF($A7321="","",Tienda_4!D121)</f>
        <v>15300</v>
      </c>
      <c r="I7321">
        <f>IF($A7321="","",Tienda_4!H121)</f>
        <v>5</v>
      </c>
      <c r="J7321">
        <f>IF($A7321="",0,IF(AND(OR('Cuadro-de-mando'!$B$4="(Todas)",'Cuadro-de-mando'!$B$4=$A7321),OR('Cuadro-de-mando'!$E$4="(Todas)",'Cuadro-de-mando'!$E$4=$B7321),OR('Cuadro-de-mando'!$H$4="(Todas)",'Cuadro-de-mando'!$H$4=$C7321),OR('Cuadro-de-mando'!$K$4="(Todas)",'Cuadro-de-mando'!$K$4=$E7321),OR('Cuadro-de-mando'!$N$4="(Todos)",'Cuadro-de-mando'!$N$4=$F7321)),1,0))</f>
        <v>1</v>
      </c>
    </row>
    <row r="7322" spans="1:10" x14ac:dyDescent="0.25">
      <c r="A7322" t="str">
        <f>IF(Tienda_4!$A122="","","Tienda 4")</f>
        <v>Tienda 4</v>
      </c>
      <c r="B7322" t="str">
        <f>IF($A7322="","",Tienda_4!B122)</f>
        <v>Electrodomésticos</v>
      </c>
      <c r="C7322" t="str">
        <f>IF($A7322="","",Tienda_4!G122)</f>
        <v>Barranquilla</v>
      </c>
      <c r="D7322" t="str">
        <f>IF($A7322="","",Tienda_4!F122)</f>
        <v>Maria Alfonso</v>
      </c>
      <c r="E7322" t="str">
        <f>IF($A7322="","",Tienda_4!I122)</f>
        <v>Nequi</v>
      </c>
      <c r="F7322">
        <f>IF($A7322="","",VALUE(RIGHT(Tienda_4!E122,4)))</f>
        <v>2022</v>
      </c>
      <c r="G7322">
        <f>IF($A7322="","",Tienda_4!C122)</f>
        <v>1042400</v>
      </c>
      <c r="H7322">
        <f>IF($A7322="","",Tienda_4!D122)</f>
        <v>55900</v>
      </c>
      <c r="I7322">
        <f>IF($A7322="","",Tienda_4!H122)</f>
        <v>5</v>
      </c>
      <c r="J7322">
        <f>IF($A7322="",0,IF(AND(OR('Cuadro-de-mando'!$B$4="(Todas)",'Cuadro-de-mando'!$B$4=$A7322),OR('Cuadro-de-mando'!$E$4="(Todas)",'Cuadro-de-mando'!$E$4=$B7322),OR('Cuadro-de-mando'!$H$4="(Todas)",'Cuadro-de-mando'!$H$4=$C7322),OR('Cuadro-de-mando'!$K$4="(Todas)",'Cuadro-de-mando'!$K$4=$E7322),OR('Cuadro-de-mando'!$N$4="(Todos)",'Cuadro-de-mando'!$N$4=$F7322)),1,0))</f>
        <v>1</v>
      </c>
    </row>
    <row r="7323" spans="1:10" x14ac:dyDescent="0.25">
      <c r="A7323" t="str">
        <f>IF(Tienda_4!$A123="","","Tienda 4")</f>
        <v>Tienda 4</v>
      </c>
      <c r="B7323" t="str">
        <f>IF($A7323="","",Tienda_4!B123)</f>
        <v>Electrónicos</v>
      </c>
      <c r="C7323" t="str">
        <f>IF($A7323="","",Tienda_4!G123)</f>
        <v>Bogotá</v>
      </c>
      <c r="D7323" t="str">
        <f>IF($A7323="","",Tienda_4!F123)</f>
        <v>Lucas Olivera</v>
      </c>
      <c r="E7323" t="str">
        <f>IF($A7323="","",Tienda_4!I123)</f>
        <v>Tarjeta de crédito</v>
      </c>
      <c r="F7323">
        <f>IF($A7323="","",VALUE(RIGHT(Tienda_4!E123,4)))</f>
        <v>2020</v>
      </c>
      <c r="G7323">
        <f>IF($A7323="","",Tienda_4!C123)</f>
        <v>1325900</v>
      </c>
      <c r="H7323">
        <f>IF($A7323="","",Tienda_4!D123)</f>
        <v>74000</v>
      </c>
      <c r="I7323">
        <f>IF($A7323="","",Tienda_4!H123)</f>
        <v>3</v>
      </c>
      <c r="J7323">
        <f>IF($A7323="",0,IF(AND(OR('Cuadro-de-mando'!$B$4="(Todas)",'Cuadro-de-mando'!$B$4=$A7323),OR('Cuadro-de-mando'!$E$4="(Todas)",'Cuadro-de-mando'!$E$4=$B7323),OR('Cuadro-de-mando'!$H$4="(Todas)",'Cuadro-de-mando'!$H$4=$C7323),OR('Cuadro-de-mando'!$K$4="(Todas)",'Cuadro-de-mando'!$K$4=$E7323),OR('Cuadro-de-mando'!$N$4="(Todos)",'Cuadro-de-mando'!$N$4=$F7323)),1,0))</f>
        <v>1</v>
      </c>
    </row>
    <row r="7324" spans="1:10" x14ac:dyDescent="0.25">
      <c r="A7324" t="str">
        <f>IF(Tienda_4!$A124="","","Tienda 4")</f>
        <v>Tienda 4</v>
      </c>
      <c r="B7324" t="str">
        <f>IF($A7324="","",Tienda_4!B124)</f>
        <v>Libros</v>
      </c>
      <c r="C7324" t="str">
        <f>IF($A7324="","",Tienda_4!G124)</f>
        <v>Medellín</v>
      </c>
      <c r="D7324" t="str">
        <f>IF($A7324="","",Tienda_4!F124)</f>
        <v>Camila Rivera</v>
      </c>
      <c r="E7324" t="str">
        <f>IF($A7324="","",Tienda_4!I124)</f>
        <v>Tarjeta de crédito</v>
      </c>
      <c r="F7324">
        <f>IF($A7324="","",VALUE(RIGHT(Tienda_4!E124,4)))</f>
        <v>2021</v>
      </c>
      <c r="G7324">
        <f>IF($A7324="","",Tienda_4!C124)</f>
        <v>64600</v>
      </c>
      <c r="H7324">
        <f>IF($A7324="","",Tienda_4!D124)</f>
        <v>4000</v>
      </c>
      <c r="I7324">
        <f>IF($A7324="","",Tienda_4!H124)</f>
        <v>4</v>
      </c>
      <c r="J7324">
        <f>IF($A7324="",0,IF(AND(OR('Cuadro-de-mando'!$B$4="(Todas)",'Cuadro-de-mando'!$B$4=$A7324),OR('Cuadro-de-mando'!$E$4="(Todas)",'Cuadro-de-mando'!$E$4=$B7324),OR('Cuadro-de-mando'!$H$4="(Todas)",'Cuadro-de-mando'!$H$4=$C7324),OR('Cuadro-de-mando'!$K$4="(Todas)",'Cuadro-de-mando'!$K$4=$E7324),OR('Cuadro-de-mando'!$N$4="(Todos)",'Cuadro-de-mando'!$N$4=$F7324)),1,0))</f>
        <v>1</v>
      </c>
    </row>
    <row r="7325" spans="1:10" x14ac:dyDescent="0.25">
      <c r="A7325" t="str">
        <f>IF(Tienda_4!$A125="","","Tienda 4")</f>
        <v>Tienda 4</v>
      </c>
      <c r="B7325" t="str">
        <f>IF($A7325="","",Tienda_4!B125)</f>
        <v>Electrónicos</v>
      </c>
      <c r="C7325" t="str">
        <f>IF($A7325="","",Tienda_4!G125)</f>
        <v>Bogotá</v>
      </c>
      <c r="D7325" t="str">
        <f>IF($A7325="","",Tienda_4!F125)</f>
        <v>Beatriz Morales</v>
      </c>
      <c r="E7325" t="str">
        <f>IF($A7325="","",Tienda_4!I125)</f>
        <v>Tarjeta de crédito</v>
      </c>
      <c r="F7325">
        <f>IF($A7325="","",VALUE(RIGHT(Tienda_4!E125,4)))</f>
        <v>2022</v>
      </c>
      <c r="G7325">
        <f>IF($A7325="","",Tienda_4!C125)</f>
        <v>1461800</v>
      </c>
      <c r="H7325">
        <f>IF($A7325="","",Tienda_4!D125)</f>
        <v>76000</v>
      </c>
      <c r="I7325">
        <f>IF($A7325="","",Tienda_4!H125)</f>
        <v>4</v>
      </c>
      <c r="J7325">
        <f>IF($A7325="",0,IF(AND(OR('Cuadro-de-mando'!$B$4="(Todas)",'Cuadro-de-mando'!$B$4=$A7325),OR('Cuadro-de-mando'!$E$4="(Todas)",'Cuadro-de-mando'!$E$4=$B7325),OR('Cuadro-de-mando'!$H$4="(Todas)",'Cuadro-de-mando'!$H$4=$C7325),OR('Cuadro-de-mando'!$K$4="(Todas)",'Cuadro-de-mando'!$K$4=$E7325),OR('Cuadro-de-mando'!$N$4="(Todos)",'Cuadro-de-mando'!$N$4=$F7325)),1,0))</f>
        <v>1</v>
      </c>
    </row>
    <row r="7326" spans="1:10" x14ac:dyDescent="0.25">
      <c r="A7326" t="str">
        <f>IF(Tienda_4!$A126="","","Tienda 4")</f>
        <v>Tienda 4</v>
      </c>
      <c r="B7326" t="str">
        <f>IF($A7326="","",Tienda_4!B126)</f>
        <v>Artículos para el hogar</v>
      </c>
      <c r="C7326" t="str">
        <f>IF($A7326="","",Tienda_4!G126)</f>
        <v>Bogotá</v>
      </c>
      <c r="D7326" t="str">
        <f>IF($A7326="","",Tienda_4!F126)</f>
        <v>Juliana Costa</v>
      </c>
      <c r="E7326" t="str">
        <f>IF($A7326="","",Tienda_4!I126)</f>
        <v>Tarjeta de crédito</v>
      </c>
      <c r="F7326">
        <f>IF($A7326="","",VALUE(RIGHT(Tienda_4!E126,4)))</f>
        <v>2020</v>
      </c>
      <c r="G7326">
        <f>IF($A7326="","",Tienda_4!C126)</f>
        <v>42200</v>
      </c>
      <c r="H7326">
        <f>IF($A7326="","",Tienda_4!D126)</f>
        <v>0</v>
      </c>
      <c r="I7326">
        <f>IF($A7326="","",Tienda_4!H126)</f>
        <v>3</v>
      </c>
      <c r="J7326">
        <f>IF($A7326="",0,IF(AND(OR('Cuadro-de-mando'!$B$4="(Todas)",'Cuadro-de-mando'!$B$4=$A7326),OR('Cuadro-de-mando'!$E$4="(Todas)",'Cuadro-de-mando'!$E$4=$B7326),OR('Cuadro-de-mando'!$H$4="(Todas)",'Cuadro-de-mando'!$H$4=$C7326),OR('Cuadro-de-mando'!$K$4="(Todas)",'Cuadro-de-mando'!$K$4=$E7326),OR('Cuadro-de-mando'!$N$4="(Todos)",'Cuadro-de-mando'!$N$4=$F7326)),1,0))</f>
        <v>1</v>
      </c>
    </row>
    <row r="7327" spans="1:10" x14ac:dyDescent="0.25">
      <c r="A7327" t="str">
        <f>IF(Tienda_4!$A127="","","Tienda 4")</f>
        <v>Tienda 4</v>
      </c>
      <c r="B7327" t="str">
        <f>IF($A7327="","",Tienda_4!B127)</f>
        <v>Juguetes</v>
      </c>
      <c r="C7327" t="str">
        <f>IF($A7327="","",Tienda_4!G127)</f>
        <v>Cali</v>
      </c>
      <c r="D7327" t="str">
        <f>IF($A7327="","",Tienda_4!F127)</f>
        <v>Juliana Costa</v>
      </c>
      <c r="E7327" t="str">
        <f>IF($A7327="","",Tienda_4!I127)</f>
        <v>Tarjeta de crédito</v>
      </c>
      <c r="F7327">
        <f>IF($A7327="","",VALUE(RIGHT(Tienda_4!E127,4)))</f>
        <v>2021</v>
      </c>
      <c r="G7327">
        <f>IF($A7327="","",Tienda_4!C127)</f>
        <v>18400</v>
      </c>
      <c r="H7327">
        <f>IF($A7327="","",Tienda_4!D127)</f>
        <v>0</v>
      </c>
      <c r="I7327">
        <f>IF($A7327="","",Tienda_4!H127)</f>
        <v>5</v>
      </c>
      <c r="J7327">
        <f>IF($A7327="",0,IF(AND(OR('Cuadro-de-mando'!$B$4="(Todas)",'Cuadro-de-mando'!$B$4=$A7327),OR('Cuadro-de-mando'!$E$4="(Todas)",'Cuadro-de-mando'!$E$4=$B7327),OR('Cuadro-de-mando'!$H$4="(Todas)",'Cuadro-de-mando'!$H$4=$C7327),OR('Cuadro-de-mando'!$K$4="(Todas)",'Cuadro-de-mando'!$K$4=$E7327),OR('Cuadro-de-mando'!$N$4="(Todos)",'Cuadro-de-mando'!$N$4=$F7327)),1,0))</f>
        <v>1</v>
      </c>
    </row>
    <row r="7328" spans="1:10" x14ac:dyDescent="0.25">
      <c r="A7328" t="str">
        <f>IF(Tienda_4!$A128="","","Tienda 4")</f>
        <v>Tienda 4</v>
      </c>
      <c r="B7328" t="str">
        <f>IF($A7328="","",Tienda_4!B128)</f>
        <v>Instrumentos musicales</v>
      </c>
      <c r="C7328" t="str">
        <f>IF($A7328="","",Tienda_4!G128)</f>
        <v>Bucaramanga</v>
      </c>
      <c r="D7328" t="str">
        <f>IF($A7328="","",Tienda_4!F128)</f>
        <v>Santiago Silva</v>
      </c>
      <c r="E7328" t="str">
        <f>IF($A7328="","",Tienda_4!I128)</f>
        <v>Tarjeta de crédito</v>
      </c>
      <c r="F7328">
        <f>IF($A7328="","",VALUE(RIGHT(Tienda_4!E128,4)))</f>
        <v>2022</v>
      </c>
      <c r="G7328">
        <f>IF($A7328="","",Tienda_4!C128)</f>
        <v>414300</v>
      </c>
      <c r="H7328">
        <f>IF($A7328="","",Tienda_4!D128)</f>
        <v>20200</v>
      </c>
      <c r="I7328">
        <f>IF($A7328="","",Tienda_4!H128)</f>
        <v>5</v>
      </c>
      <c r="J7328">
        <f>IF($A7328="",0,IF(AND(OR('Cuadro-de-mando'!$B$4="(Todas)",'Cuadro-de-mando'!$B$4=$A7328),OR('Cuadro-de-mando'!$E$4="(Todas)",'Cuadro-de-mando'!$E$4=$B7328),OR('Cuadro-de-mando'!$H$4="(Todas)",'Cuadro-de-mando'!$H$4=$C7328),OR('Cuadro-de-mando'!$K$4="(Todas)",'Cuadro-de-mando'!$K$4=$E7328),OR('Cuadro-de-mando'!$N$4="(Todos)",'Cuadro-de-mando'!$N$4=$F7328)),1,0))</f>
        <v>1</v>
      </c>
    </row>
    <row r="7329" spans="1:10" x14ac:dyDescent="0.25">
      <c r="A7329" t="str">
        <f>IF(Tienda_4!$A129="","","Tienda 4")</f>
        <v>Tienda 4</v>
      </c>
      <c r="B7329" t="str">
        <f>IF($A7329="","",Tienda_4!B129)</f>
        <v>Electrodomésticos</v>
      </c>
      <c r="C7329" t="str">
        <f>IF($A7329="","",Tienda_4!G129)</f>
        <v>Santa Marta</v>
      </c>
      <c r="D7329" t="str">
        <f>IF($A7329="","",Tienda_4!F129)</f>
        <v>Lucas Olivera</v>
      </c>
      <c r="E7329" t="str">
        <f>IF($A7329="","",Tienda_4!I129)</f>
        <v>Tarjeta de crédito</v>
      </c>
      <c r="F7329">
        <f>IF($A7329="","",VALUE(RIGHT(Tienda_4!E129,4)))</f>
        <v>2022</v>
      </c>
      <c r="G7329">
        <f>IF($A7329="","",Tienda_4!C129)</f>
        <v>1482800</v>
      </c>
      <c r="H7329">
        <f>IF($A7329="","",Tienda_4!D129)</f>
        <v>77100</v>
      </c>
      <c r="I7329">
        <f>IF($A7329="","",Tienda_4!H129)</f>
        <v>3</v>
      </c>
      <c r="J7329">
        <f>IF($A7329="",0,IF(AND(OR('Cuadro-de-mando'!$B$4="(Todas)",'Cuadro-de-mando'!$B$4=$A7329),OR('Cuadro-de-mando'!$E$4="(Todas)",'Cuadro-de-mando'!$E$4=$B7329),OR('Cuadro-de-mando'!$H$4="(Todas)",'Cuadro-de-mando'!$H$4=$C7329),OR('Cuadro-de-mando'!$K$4="(Todas)",'Cuadro-de-mando'!$K$4=$E7329),OR('Cuadro-de-mando'!$N$4="(Todos)",'Cuadro-de-mando'!$N$4=$F7329)),1,0))</f>
        <v>1</v>
      </c>
    </row>
    <row r="7330" spans="1:10" x14ac:dyDescent="0.25">
      <c r="A7330" t="str">
        <f>IF(Tienda_4!$A130="","","Tienda 4")</f>
        <v>Tienda 4</v>
      </c>
      <c r="B7330" t="str">
        <f>IF($A7330="","",Tienda_4!B130)</f>
        <v>Artículos para el hogar</v>
      </c>
      <c r="C7330" t="str">
        <f>IF($A7330="","",Tienda_4!G130)</f>
        <v>Bogotá</v>
      </c>
      <c r="D7330" t="str">
        <f>IF($A7330="","",Tienda_4!F130)</f>
        <v>Mariana Herrera</v>
      </c>
      <c r="E7330" t="str">
        <f>IF($A7330="","",Tienda_4!I130)</f>
        <v>Nequi</v>
      </c>
      <c r="F7330">
        <f>IF($A7330="","",VALUE(RIGHT(Tienda_4!E130,4)))</f>
        <v>2022</v>
      </c>
      <c r="G7330">
        <f>IF($A7330="","",Tienda_4!C130)</f>
        <v>30900</v>
      </c>
      <c r="H7330">
        <f>IF($A7330="","",Tienda_4!D130)</f>
        <v>2300</v>
      </c>
      <c r="I7330">
        <f>IF($A7330="","",Tienda_4!H130)</f>
        <v>3</v>
      </c>
      <c r="J7330">
        <f>IF($A7330="",0,IF(AND(OR('Cuadro-de-mando'!$B$4="(Todas)",'Cuadro-de-mando'!$B$4=$A7330),OR('Cuadro-de-mando'!$E$4="(Todas)",'Cuadro-de-mando'!$E$4=$B7330),OR('Cuadro-de-mando'!$H$4="(Todas)",'Cuadro-de-mando'!$H$4=$C7330),OR('Cuadro-de-mando'!$K$4="(Todas)",'Cuadro-de-mando'!$K$4=$E7330),OR('Cuadro-de-mando'!$N$4="(Todos)",'Cuadro-de-mando'!$N$4=$F7330)),1,0))</f>
        <v>1</v>
      </c>
    </row>
    <row r="7331" spans="1:10" x14ac:dyDescent="0.25">
      <c r="A7331" t="str">
        <f>IF(Tienda_4!$A131="","","Tienda 4")</f>
        <v>Tienda 4</v>
      </c>
      <c r="B7331" t="str">
        <f>IF($A7331="","",Tienda_4!B131)</f>
        <v>Electrónicos</v>
      </c>
      <c r="C7331" t="str">
        <f>IF($A7331="","",Tienda_4!G131)</f>
        <v>Medellín</v>
      </c>
      <c r="D7331" t="str">
        <f>IF($A7331="","",Tienda_4!F131)</f>
        <v>Juan Fernandez</v>
      </c>
      <c r="E7331" t="str">
        <f>IF($A7331="","",Tienda_4!I131)</f>
        <v>Tarjeta de crédito</v>
      </c>
      <c r="F7331">
        <f>IF($A7331="","",VALUE(RIGHT(Tienda_4!E131,4)))</f>
        <v>2021</v>
      </c>
      <c r="G7331">
        <f>IF($A7331="","",Tienda_4!C131)</f>
        <v>2433400</v>
      </c>
      <c r="H7331">
        <f>IF($A7331="","",Tienda_4!D131)</f>
        <v>130200</v>
      </c>
      <c r="I7331">
        <f>IF($A7331="","",Tienda_4!H131)</f>
        <v>5</v>
      </c>
      <c r="J7331">
        <f>IF($A7331="",0,IF(AND(OR('Cuadro-de-mando'!$B$4="(Todas)",'Cuadro-de-mando'!$B$4=$A7331),OR('Cuadro-de-mando'!$E$4="(Todas)",'Cuadro-de-mando'!$E$4=$B7331),OR('Cuadro-de-mando'!$H$4="(Todas)",'Cuadro-de-mando'!$H$4=$C7331),OR('Cuadro-de-mando'!$K$4="(Todas)",'Cuadro-de-mando'!$K$4=$E7331),OR('Cuadro-de-mando'!$N$4="(Todos)",'Cuadro-de-mando'!$N$4=$F7331)),1,0))</f>
        <v>1</v>
      </c>
    </row>
    <row r="7332" spans="1:10" x14ac:dyDescent="0.25">
      <c r="A7332" t="str">
        <f>IF(Tienda_4!$A132="","","Tienda 4")</f>
        <v>Tienda 4</v>
      </c>
      <c r="B7332" t="str">
        <f>IF($A7332="","",Tienda_4!B132)</f>
        <v>Electrodomésticos</v>
      </c>
      <c r="C7332" t="str">
        <f>IF($A7332="","",Tienda_4!G132)</f>
        <v>Bogotá</v>
      </c>
      <c r="D7332" t="str">
        <f>IF($A7332="","",Tienda_4!F132)</f>
        <v>Camila Rivera</v>
      </c>
      <c r="E7332" t="str">
        <f>IF($A7332="","",Tienda_4!I132)</f>
        <v>Tarjeta de crédito</v>
      </c>
      <c r="F7332">
        <f>IF($A7332="","",VALUE(RIGHT(Tienda_4!E132,4)))</f>
        <v>2020</v>
      </c>
      <c r="G7332">
        <f>IF($A7332="","",Tienda_4!C132)</f>
        <v>1046200</v>
      </c>
      <c r="H7332">
        <f>IF($A7332="","",Tienda_4!D132)</f>
        <v>55900</v>
      </c>
      <c r="I7332">
        <f>IF($A7332="","",Tienda_4!H132)</f>
        <v>1</v>
      </c>
      <c r="J7332">
        <f>IF($A7332="",0,IF(AND(OR('Cuadro-de-mando'!$B$4="(Todas)",'Cuadro-de-mando'!$B$4=$A7332),OR('Cuadro-de-mando'!$E$4="(Todas)",'Cuadro-de-mando'!$E$4=$B7332),OR('Cuadro-de-mando'!$H$4="(Todas)",'Cuadro-de-mando'!$H$4=$C7332),OR('Cuadro-de-mando'!$K$4="(Todas)",'Cuadro-de-mando'!$K$4=$E7332),OR('Cuadro-de-mando'!$N$4="(Todos)",'Cuadro-de-mando'!$N$4=$F7332)),1,0))</f>
        <v>1</v>
      </c>
    </row>
    <row r="7333" spans="1:10" x14ac:dyDescent="0.25">
      <c r="A7333" t="str">
        <f>IF(Tienda_4!$A133="","","Tienda 4")</f>
        <v>Tienda 4</v>
      </c>
      <c r="B7333" t="str">
        <f>IF($A7333="","",Tienda_4!B133)</f>
        <v>Juguetes</v>
      </c>
      <c r="C7333" t="str">
        <f>IF($A7333="","",Tienda_4!G133)</f>
        <v>Bogotá</v>
      </c>
      <c r="D7333" t="str">
        <f>IF($A7333="","",Tienda_4!F133)</f>
        <v>Maria Alfonso</v>
      </c>
      <c r="E7333" t="str">
        <f>IF($A7333="","",Tienda_4!I133)</f>
        <v>Nequi</v>
      </c>
      <c r="F7333">
        <f>IF($A7333="","",VALUE(RIGHT(Tienda_4!E133,4)))</f>
        <v>2020</v>
      </c>
      <c r="G7333">
        <f>IF($A7333="","",Tienda_4!C133)</f>
        <v>19200</v>
      </c>
      <c r="H7333">
        <f>IF($A7333="","",Tienda_4!D133)</f>
        <v>7100</v>
      </c>
      <c r="I7333">
        <f>IF($A7333="","",Tienda_4!H133)</f>
        <v>5</v>
      </c>
      <c r="J7333">
        <f>IF($A7333="",0,IF(AND(OR('Cuadro-de-mando'!$B$4="(Todas)",'Cuadro-de-mando'!$B$4=$A7333),OR('Cuadro-de-mando'!$E$4="(Todas)",'Cuadro-de-mando'!$E$4=$B7333),OR('Cuadro-de-mando'!$H$4="(Todas)",'Cuadro-de-mando'!$H$4=$C7333),OR('Cuadro-de-mando'!$K$4="(Todas)",'Cuadro-de-mando'!$K$4=$E7333),OR('Cuadro-de-mando'!$N$4="(Todos)",'Cuadro-de-mando'!$N$4=$F7333)),1,0))</f>
        <v>1</v>
      </c>
    </row>
    <row r="7334" spans="1:10" x14ac:dyDescent="0.25">
      <c r="A7334" t="str">
        <f>IF(Tienda_4!$A134="","","Tienda 4")</f>
        <v>Tienda 4</v>
      </c>
      <c r="B7334" t="str">
        <f>IF($A7334="","",Tienda_4!B134)</f>
        <v>Electrónicos</v>
      </c>
      <c r="C7334" t="str">
        <f>IF($A7334="","",Tienda_4!G134)</f>
        <v>Bogotá</v>
      </c>
      <c r="D7334" t="str">
        <f>IF($A7334="","",Tienda_4!F134)</f>
        <v>Mariana Herrera</v>
      </c>
      <c r="E7334" t="str">
        <f>IF($A7334="","",Tienda_4!I134)</f>
        <v>Tarjeta de crédito</v>
      </c>
      <c r="F7334">
        <f>IF($A7334="","",VALUE(RIGHT(Tienda_4!E134,4)))</f>
        <v>2021</v>
      </c>
      <c r="G7334">
        <f>IF($A7334="","",Tienda_4!C134)</f>
        <v>1852100</v>
      </c>
      <c r="H7334">
        <f>IF($A7334="","",Tienda_4!D134)</f>
        <v>98800</v>
      </c>
      <c r="I7334">
        <f>IF($A7334="","",Tienda_4!H134)</f>
        <v>5</v>
      </c>
      <c r="J7334">
        <f>IF($A7334="",0,IF(AND(OR('Cuadro-de-mando'!$B$4="(Todas)",'Cuadro-de-mando'!$B$4=$A7334),OR('Cuadro-de-mando'!$E$4="(Todas)",'Cuadro-de-mando'!$E$4=$B7334),OR('Cuadro-de-mando'!$H$4="(Todas)",'Cuadro-de-mando'!$H$4=$C7334),OR('Cuadro-de-mando'!$K$4="(Todas)",'Cuadro-de-mando'!$K$4=$E7334),OR('Cuadro-de-mando'!$N$4="(Todos)",'Cuadro-de-mando'!$N$4=$F7334)),1,0))</f>
        <v>1</v>
      </c>
    </row>
    <row r="7335" spans="1:10" x14ac:dyDescent="0.25">
      <c r="A7335" t="str">
        <f>IF(Tienda_4!$A135="","","Tienda 4")</f>
        <v>Tienda 4</v>
      </c>
      <c r="B7335" t="str">
        <f>IF($A7335="","",Tienda_4!B135)</f>
        <v>Muebles</v>
      </c>
      <c r="C7335" t="str">
        <f>IF($A7335="","",Tienda_4!G135)</f>
        <v>Cali</v>
      </c>
      <c r="D7335" t="str">
        <f>IF($A7335="","",Tienda_4!F135)</f>
        <v>Rafael Acosta</v>
      </c>
      <c r="E7335" t="str">
        <f>IF($A7335="","",Tienda_4!I135)</f>
        <v>Tarjeta de crédito</v>
      </c>
      <c r="F7335">
        <f>IF($A7335="","",VALUE(RIGHT(Tienda_4!E135,4)))</f>
        <v>2021</v>
      </c>
      <c r="G7335">
        <f>IF($A7335="","",Tienda_4!C135)</f>
        <v>643200</v>
      </c>
      <c r="H7335">
        <f>IF($A7335="","",Tienda_4!D135)</f>
        <v>34500</v>
      </c>
      <c r="I7335">
        <f>IF($A7335="","",Tienda_4!H135)</f>
        <v>5</v>
      </c>
      <c r="J7335">
        <f>IF($A7335="",0,IF(AND(OR('Cuadro-de-mando'!$B$4="(Todas)",'Cuadro-de-mando'!$B$4=$A7335),OR('Cuadro-de-mando'!$E$4="(Todas)",'Cuadro-de-mando'!$E$4=$B7335),OR('Cuadro-de-mando'!$H$4="(Todas)",'Cuadro-de-mando'!$H$4=$C7335),OR('Cuadro-de-mando'!$K$4="(Todas)",'Cuadro-de-mando'!$K$4=$E7335),OR('Cuadro-de-mando'!$N$4="(Todos)",'Cuadro-de-mando'!$N$4=$F7335)),1,0))</f>
        <v>1</v>
      </c>
    </row>
    <row r="7336" spans="1:10" x14ac:dyDescent="0.25">
      <c r="A7336" t="str">
        <f>IF(Tienda_4!$A136="","","Tienda 4")</f>
        <v>Tienda 4</v>
      </c>
      <c r="B7336" t="str">
        <f>IF($A7336="","",Tienda_4!B136)</f>
        <v>Libros</v>
      </c>
      <c r="C7336" t="str">
        <f>IF($A7336="","",Tienda_4!G136)</f>
        <v>Barranquilla</v>
      </c>
      <c r="D7336" t="str">
        <f>IF($A7336="","",Tienda_4!F136)</f>
        <v>Juan Fernandez</v>
      </c>
      <c r="E7336" t="str">
        <f>IF($A7336="","",Tienda_4!I136)</f>
        <v>Tarjeta de crédito</v>
      </c>
      <c r="F7336">
        <f>IF($A7336="","",VALUE(RIGHT(Tienda_4!E136,4)))</f>
        <v>2021</v>
      </c>
      <c r="G7336">
        <f>IF($A7336="","",Tienda_4!C136)</f>
        <v>52000</v>
      </c>
      <c r="H7336">
        <f>IF($A7336="","",Tienda_4!D136)</f>
        <v>3200</v>
      </c>
      <c r="I7336">
        <f>IF($A7336="","",Tienda_4!H136)</f>
        <v>5</v>
      </c>
      <c r="J7336">
        <f>IF($A7336="",0,IF(AND(OR('Cuadro-de-mando'!$B$4="(Todas)",'Cuadro-de-mando'!$B$4=$A7336),OR('Cuadro-de-mando'!$E$4="(Todas)",'Cuadro-de-mando'!$E$4=$B7336),OR('Cuadro-de-mando'!$H$4="(Todas)",'Cuadro-de-mando'!$H$4=$C7336),OR('Cuadro-de-mando'!$K$4="(Todas)",'Cuadro-de-mando'!$K$4=$E7336),OR('Cuadro-de-mando'!$N$4="(Todos)",'Cuadro-de-mando'!$N$4=$F7336)),1,0))</f>
        <v>1</v>
      </c>
    </row>
    <row r="7337" spans="1:10" x14ac:dyDescent="0.25">
      <c r="A7337" t="str">
        <f>IF(Tienda_4!$A137="","","Tienda 4")</f>
        <v>Tienda 4</v>
      </c>
      <c r="B7337" t="str">
        <f>IF($A7337="","",Tienda_4!B137)</f>
        <v>Electrónicos</v>
      </c>
      <c r="C7337" t="str">
        <f>IF($A7337="","",Tienda_4!G137)</f>
        <v>Bogotá</v>
      </c>
      <c r="D7337" t="str">
        <f>IF($A7337="","",Tienda_4!F137)</f>
        <v>Camila Rivera</v>
      </c>
      <c r="E7337" t="str">
        <f>IF($A7337="","",Tienda_4!I137)</f>
        <v>Tarjeta de crédito</v>
      </c>
      <c r="F7337">
        <f>IF($A7337="","",VALUE(RIGHT(Tienda_4!E137,4)))</f>
        <v>2020</v>
      </c>
      <c r="G7337">
        <f>IF($A7337="","",Tienda_4!C137)</f>
        <v>147800</v>
      </c>
      <c r="H7337">
        <f>IF($A7337="","",Tienda_4!D137)</f>
        <v>6100</v>
      </c>
      <c r="I7337">
        <f>IF($A7337="","",Tienda_4!H137)</f>
        <v>5</v>
      </c>
      <c r="J7337">
        <f>IF($A7337="",0,IF(AND(OR('Cuadro-de-mando'!$B$4="(Todas)",'Cuadro-de-mando'!$B$4=$A7337),OR('Cuadro-de-mando'!$E$4="(Todas)",'Cuadro-de-mando'!$E$4=$B7337),OR('Cuadro-de-mando'!$H$4="(Todas)",'Cuadro-de-mando'!$H$4=$C7337),OR('Cuadro-de-mando'!$K$4="(Todas)",'Cuadro-de-mando'!$K$4=$E7337),OR('Cuadro-de-mando'!$N$4="(Todos)",'Cuadro-de-mando'!$N$4=$F7337)),1,0))</f>
        <v>1</v>
      </c>
    </row>
    <row r="7338" spans="1:10" x14ac:dyDescent="0.25">
      <c r="A7338" t="str">
        <f>IF(Tienda_4!$A138="","","Tienda 4")</f>
        <v>Tienda 4</v>
      </c>
      <c r="B7338" t="str">
        <f>IF($A7338="","",Tienda_4!B138)</f>
        <v>Juguetes</v>
      </c>
      <c r="C7338" t="str">
        <f>IF($A7338="","",Tienda_4!G138)</f>
        <v>Bogotá</v>
      </c>
      <c r="D7338" t="str">
        <f>IF($A7338="","",Tienda_4!F138)</f>
        <v>Camila Rivera</v>
      </c>
      <c r="E7338" t="str">
        <f>IF($A7338="","",Tienda_4!I138)</f>
        <v>Tarjeta de crédito</v>
      </c>
      <c r="F7338">
        <f>IF($A7338="","",VALUE(RIGHT(Tienda_4!E138,4)))</f>
        <v>2021</v>
      </c>
      <c r="G7338">
        <f>IF($A7338="","",Tienda_4!C138)</f>
        <v>53500</v>
      </c>
      <c r="H7338">
        <f>IF($A7338="","",Tienda_4!D138)</f>
        <v>3100</v>
      </c>
      <c r="I7338">
        <f>IF($A7338="","",Tienda_4!H138)</f>
        <v>3</v>
      </c>
      <c r="J7338">
        <f>IF($A7338="",0,IF(AND(OR('Cuadro-de-mando'!$B$4="(Todas)",'Cuadro-de-mando'!$B$4=$A7338),OR('Cuadro-de-mando'!$E$4="(Todas)",'Cuadro-de-mando'!$E$4=$B7338),OR('Cuadro-de-mando'!$H$4="(Todas)",'Cuadro-de-mando'!$H$4=$C7338),OR('Cuadro-de-mando'!$K$4="(Todas)",'Cuadro-de-mando'!$K$4=$E7338),OR('Cuadro-de-mando'!$N$4="(Todos)",'Cuadro-de-mando'!$N$4=$F7338)),1,0))</f>
        <v>1</v>
      </c>
    </row>
    <row r="7339" spans="1:10" x14ac:dyDescent="0.25">
      <c r="A7339" t="str">
        <f>IF(Tienda_4!$A139="","","Tienda 4")</f>
        <v>Tienda 4</v>
      </c>
      <c r="B7339" t="str">
        <f>IF($A7339="","",Tienda_4!B139)</f>
        <v>Artículos para el hogar</v>
      </c>
      <c r="C7339" t="str">
        <f>IF($A7339="","",Tienda_4!G139)</f>
        <v>Medellín</v>
      </c>
      <c r="D7339" t="str">
        <f>IF($A7339="","",Tienda_4!F139)</f>
        <v>Camila Rivera</v>
      </c>
      <c r="E7339" t="str">
        <f>IF($A7339="","",Tienda_4!I139)</f>
        <v>Tarjeta de crédito</v>
      </c>
      <c r="F7339">
        <f>IF($A7339="","",VALUE(RIGHT(Tienda_4!E139,4)))</f>
        <v>2022</v>
      </c>
      <c r="G7339">
        <f>IF($A7339="","",Tienda_4!C139)</f>
        <v>147900</v>
      </c>
      <c r="H7339">
        <f>IF($A7339="","",Tienda_4!D139)</f>
        <v>8300</v>
      </c>
      <c r="I7339">
        <f>IF($A7339="","",Tienda_4!H139)</f>
        <v>4</v>
      </c>
      <c r="J7339">
        <f>IF($A7339="",0,IF(AND(OR('Cuadro-de-mando'!$B$4="(Todas)",'Cuadro-de-mando'!$B$4=$A7339),OR('Cuadro-de-mando'!$E$4="(Todas)",'Cuadro-de-mando'!$E$4=$B7339),OR('Cuadro-de-mando'!$H$4="(Todas)",'Cuadro-de-mando'!$H$4=$C7339),OR('Cuadro-de-mando'!$K$4="(Todas)",'Cuadro-de-mando'!$K$4=$E7339),OR('Cuadro-de-mando'!$N$4="(Todos)",'Cuadro-de-mando'!$N$4=$F7339)),1,0))</f>
        <v>1</v>
      </c>
    </row>
    <row r="7340" spans="1:10" x14ac:dyDescent="0.25">
      <c r="A7340" t="str">
        <f>IF(Tienda_4!$A140="","","Tienda 4")</f>
        <v>Tienda 4</v>
      </c>
      <c r="B7340" t="str">
        <f>IF($A7340="","",Tienda_4!B140)</f>
        <v>Juguetes</v>
      </c>
      <c r="C7340" t="str">
        <f>IF($A7340="","",Tienda_4!G140)</f>
        <v>Bogotá</v>
      </c>
      <c r="D7340" t="str">
        <f>IF($A7340="","",Tienda_4!F140)</f>
        <v>Beatriz Morales</v>
      </c>
      <c r="E7340" t="str">
        <f>IF($A7340="","",Tienda_4!I140)</f>
        <v>Nequi</v>
      </c>
      <c r="F7340">
        <f>IF($A7340="","",VALUE(RIGHT(Tienda_4!E140,4)))</f>
        <v>2020</v>
      </c>
      <c r="G7340">
        <f>IF($A7340="","",Tienda_4!C140)</f>
        <v>235100</v>
      </c>
      <c r="H7340">
        <f>IF($A7340="","",Tienda_4!D140)</f>
        <v>12900</v>
      </c>
      <c r="I7340">
        <f>IF($A7340="","",Tienda_4!H140)</f>
        <v>1</v>
      </c>
      <c r="J7340">
        <f>IF($A7340="",0,IF(AND(OR('Cuadro-de-mando'!$B$4="(Todas)",'Cuadro-de-mando'!$B$4=$A7340),OR('Cuadro-de-mando'!$E$4="(Todas)",'Cuadro-de-mando'!$E$4=$B7340),OR('Cuadro-de-mando'!$H$4="(Todas)",'Cuadro-de-mando'!$H$4=$C7340),OR('Cuadro-de-mando'!$K$4="(Todas)",'Cuadro-de-mando'!$K$4=$E7340),OR('Cuadro-de-mando'!$N$4="(Todos)",'Cuadro-de-mando'!$N$4=$F7340)),1,0))</f>
        <v>1</v>
      </c>
    </row>
    <row r="7341" spans="1:10" x14ac:dyDescent="0.25">
      <c r="A7341" t="str">
        <f>IF(Tienda_4!$A141="","","Tienda 4")</f>
        <v>Tienda 4</v>
      </c>
      <c r="B7341" t="str">
        <f>IF($A7341="","",Tienda_4!B141)</f>
        <v>Electrodomésticos</v>
      </c>
      <c r="C7341" t="str">
        <f>IF($A7341="","",Tienda_4!G141)</f>
        <v>Medellín</v>
      </c>
      <c r="D7341" t="str">
        <f>IF($A7341="","",Tienda_4!F141)</f>
        <v>Juliana Costa</v>
      </c>
      <c r="E7341" t="str">
        <f>IF($A7341="","",Tienda_4!I141)</f>
        <v>Tarjeta de crédito</v>
      </c>
      <c r="F7341">
        <f>IF($A7341="","",VALUE(RIGHT(Tienda_4!E141,4)))</f>
        <v>2022</v>
      </c>
      <c r="G7341">
        <f>IF($A7341="","",Tienda_4!C141)</f>
        <v>836500</v>
      </c>
      <c r="H7341">
        <f>IF($A7341="","",Tienda_4!D141)</f>
        <v>42700</v>
      </c>
      <c r="I7341">
        <f>IF($A7341="","",Tienda_4!H141)</f>
        <v>1</v>
      </c>
      <c r="J7341">
        <f>IF($A7341="",0,IF(AND(OR('Cuadro-de-mando'!$B$4="(Todas)",'Cuadro-de-mando'!$B$4=$A7341),OR('Cuadro-de-mando'!$E$4="(Todas)",'Cuadro-de-mando'!$E$4=$B7341),OR('Cuadro-de-mando'!$H$4="(Todas)",'Cuadro-de-mando'!$H$4=$C7341),OR('Cuadro-de-mando'!$K$4="(Todas)",'Cuadro-de-mando'!$K$4=$E7341),OR('Cuadro-de-mando'!$N$4="(Todos)",'Cuadro-de-mando'!$N$4=$F7341)),1,0))</f>
        <v>1</v>
      </c>
    </row>
    <row r="7342" spans="1:10" x14ac:dyDescent="0.25">
      <c r="A7342" t="str">
        <f>IF(Tienda_4!$A142="","","Tienda 4")</f>
        <v>Tienda 4</v>
      </c>
      <c r="B7342" t="str">
        <f>IF($A7342="","",Tienda_4!B142)</f>
        <v>Muebles</v>
      </c>
      <c r="C7342" t="str">
        <f>IF($A7342="","",Tienda_4!G142)</f>
        <v>Bogotá</v>
      </c>
      <c r="D7342" t="str">
        <f>IF($A7342="","",Tienda_4!F142)</f>
        <v>Pedro Gomez</v>
      </c>
      <c r="E7342" t="str">
        <f>IF($A7342="","",Tienda_4!I142)</f>
        <v>Tarjeta de crédito</v>
      </c>
      <c r="F7342">
        <f>IF($A7342="","",VALUE(RIGHT(Tienda_4!E142,4)))</f>
        <v>2021</v>
      </c>
      <c r="G7342">
        <f>IF($A7342="","",Tienda_4!C142)</f>
        <v>279900</v>
      </c>
      <c r="H7342">
        <f>IF($A7342="","",Tienda_4!D142)</f>
        <v>15100</v>
      </c>
      <c r="I7342">
        <f>IF($A7342="","",Tienda_4!H142)</f>
        <v>3</v>
      </c>
      <c r="J7342">
        <f>IF($A7342="",0,IF(AND(OR('Cuadro-de-mando'!$B$4="(Todas)",'Cuadro-de-mando'!$B$4=$A7342),OR('Cuadro-de-mando'!$E$4="(Todas)",'Cuadro-de-mando'!$E$4=$B7342),OR('Cuadro-de-mando'!$H$4="(Todas)",'Cuadro-de-mando'!$H$4=$C7342),OR('Cuadro-de-mando'!$K$4="(Todas)",'Cuadro-de-mando'!$K$4=$E7342),OR('Cuadro-de-mando'!$N$4="(Todos)",'Cuadro-de-mando'!$N$4=$F7342)),1,0))</f>
        <v>1</v>
      </c>
    </row>
    <row r="7343" spans="1:10" x14ac:dyDescent="0.25">
      <c r="A7343" t="str">
        <f>IF(Tienda_4!$A143="","","Tienda 4")</f>
        <v>Tienda 4</v>
      </c>
      <c r="B7343" t="str">
        <f>IF($A7343="","",Tienda_4!B143)</f>
        <v>Instrumentos musicales</v>
      </c>
      <c r="C7343" t="str">
        <f>IF($A7343="","",Tienda_4!G143)</f>
        <v>Cali</v>
      </c>
      <c r="D7343" t="str">
        <f>IF($A7343="","",Tienda_4!F143)</f>
        <v>Blanca Ramirez</v>
      </c>
      <c r="E7343" t="str">
        <f>IF($A7343="","",Tienda_4!I143)</f>
        <v>Cupón</v>
      </c>
      <c r="F7343">
        <f>IF($A7343="","",VALUE(RIGHT(Tienda_4!E143,4)))</f>
        <v>2020</v>
      </c>
      <c r="G7343">
        <f>IF($A7343="","",Tienda_4!C143)</f>
        <v>564400</v>
      </c>
      <c r="H7343">
        <f>IF($A7343="","",Tienda_4!D143)</f>
        <v>30500</v>
      </c>
      <c r="I7343">
        <f>IF($A7343="","",Tienda_4!H143)</f>
        <v>5</v>
      </c>
      <c r="J7343">
        <f>IF($A7343="",0,IF(AND(OR('Cuadro-de-mando'!$B$4="(Todas)",'Cuadro-de-mando'!$B$4=$A7343),OR('Cuadro-de-mando'!$E$4="(Todas)",'Cuadro-de-mando'!$E$4=$B7343),OR('Cuadro-de-mando'!$H$4="(Todas)",'Cuadro-de-mando'!$H$4=$C7343),OR('Cuadro-de-mando'!$K$4="(Todas)",'Cuadro-de-mando'!$K$4=$E7343),OR('Cuadro-de-mando'!$N$4="(Todos)",'Cuadro-de-mando'!$N$4=$F7343)),1,0))</f>
        <v>1</v>
      </c>
    </row>
    <row r="7344" spans="1:10" x14ac:dyDescent="0.25">
      <c r="A7344" t="str">
        <f>IF(Tienda_4!$A144="","","Tienda 4")</f>
        <v>Tienda 4</v>
      </c>
      <c r="B7344" t="str">
        <f>IF($A7344="","",Tienda_4!B144)</f>
        <v>Electrónicos</v>
      </c>
      <c r="C7344" t="str">
        <f>IF($A7344="","",Tienda_4!G144)</f>
        <v>Pereira</v>
      </c>
      <c r="D7344" t="str">
        <f>IF($A7344="","",Tienda_4!F144)</f>
        <v>Juliana Costa</v>
      </c>
      <c r="E7344" t="str">
        <f>IF($A7344="","",Tienda_4!I144)</f>
        <v>Nequi</v>
      </c>
      <c r="F7344">
        <f>IF($A7344="","",VALUE(RIGHT(Tienda_4!E144,4)))</f>
        <v>2021</v>
      </c>
      <c r="G7344">
        <f>IF($A7344="","",Tienda_4!C144)</f>
        <v>2405900</v>
      </c>
      <c r="H7344">
        <f>IF($A7344="","",Tienda_4!D144)</f>
        <v>128600</v>
      </c>
      <c r="I7344">
        <f>IF($A7344="","",Tienda_4!H144)</f>
        <v>4</v>
      </c>
      <c r="J7344">
        <f>IF($A7344="",0,IF(AND(OR('Cuadro-de-mando'!$B$4="(Todas)",'Cuadro-de-mando'!$B$4=$A7344),OR('Cuadro-de-mando'!$E$4="(Todas)",'Cuadro-de-mando'!$E$4=$B7344),OR('Cuadro-de-mando'!$H$4="(Todas)",'Cuadro-de-mando'!$H$4=$C7344),OR('Cuadro-de-mando'!$K$4="(Todas)",'Cuadro-de-mando'!$K$4=$E7344),OR('Cuadro-de-mando'!$N$4="(Todos)",'Cuadro-de-mando'!$N$4=$F7344)),1,0))</f>
        <v>1</v>
      </c>
    </row>
    <row r="7345" spans="1:10" x14ac:dyDescent="0.25">
      <c r="A7345" t="str">
        <f>IF(Tienda_4!$A145="","","Tienda 4")</f>
        <v>Tienda 4</v>
      </c>
      <c r="B7345" t="str">
        <f>IF($A7345="","",Tienda_4!B145)</f>
        <v>Electrónicos</v>
      </c>
      <c r="C7345" t="str">
        <f>IF($A7345="","",Tienda_4!G145)</f>
        <v>Medellín</v>
      </c>
      <c r="D7345" t="str">
        <f>IF($A7345="","",Tienda_4!F145)</f>
        <v>Juan Fernandez</v>
      </c>
      <c r="E7345" t="str">
        <f>IF($A7345="","",Tienda_4!I145)</f>
        <v>Tarjeta de crédito</v>
      </c>
      <c r="F7345">
        <f>IF($A7345="","",VALUE(RIGHT(Tienda_4!E145,4)))</f>
        <v>2020</v>
      </c>
      <c r="G7345">
        <f>IF($A7345="","",Tienda_4!C145)</f>
        <v>1793800</v>
      </c>
      <c r="H7345">
        <f>IF($A7345="","",Tienda_4!D145)</f>
        <v>93700</v>
      </c>
      <c r="I7345">
        <f>IF($A7345="","",Tienda_4!H145)</f>
        <v>1</v>
      </c>
      <c r="J7345">
        <f>IF($A7345="",0,IF(AND(OR('Cuadro-de-mando'!$B$4="(Todas)",'Cuadro-de-mando'!$B$4=$A7345),OR('Cuadro-de-mando'!$E$4="(Todas)",'Cuadro-de-mando'!$E$4=$B7345),OR('Cuadro-de-mando'!$H$4="(Todas)",'Cuadro-de-mando'!$H$4=$C7345),OR('Cuadro-de-mando'!$K$4="(Todas)",'Cuadro-de-mando'!$K$4=$E7345),OR('Cuadro-de-mando'!$N$4="(Todos)",'Cuadro-de-mando'!$N$4=$F7345)),1,0))</f>
        <v>1</v>
      </c>
    </row>
    <row r="7346" spans="1:10" x14ac:dyDescent="0.25">
      <c r="A7346" t="str">
        <f>IF(Tienda_4!$A146="","","Tienda 4")</f>
        <v>Tienda 4</v>
      </c>
      <c r="B7346" t="str">
        <f>IF($A7346="","",Tienda_4!B146)</f>
        <v>Electrodomésticos</v>
      </c>
      <c r="C7346" t="str">
        <f>IF($A7346="","",Tienda_4!G146)</f>
        <v>Bogotá</v>
      </c>
      <c r="D7346" t="str">
        <f>IF($A7346="","",Tienda_4!F146)</f>
        <v>Juan Fernandez</v>
      </c>
      <c r="E7346" t="str">
        <f>IF($A7346="","",Tienda_4!I146)</f>
        <v>Tarjeta de crédito</v>
      </c>
      <c r="F7346">
        <f>IF($A7346="","",VALUE(RIGHT(Tienda_4!E146,4)))</f>
        <v>2021</v>
      </c>
      <c r="G7346">
        <f>IF($A7346="","",Tienda_4!C146)</f>
        <v>1224800</v>
      </c>
      <c r="H7346">
        <f>IF($A7346="","",Tienda_4!D146)</f>
        <v>63400</v>
      </c>
      <c r="I7346">
        <f>IF($A7346="","",Tienda_4!H146)</f>
        <v>2</v>
      </c>
      <c r="J7346">
        <f>IF($A7346="",0,IF(AND(OR('Cuadro-de-mando'!$B$4="(Todas)",'Cuadro-de-mando'!$B$4=$A7346),OR('Cuadro-de-mando'!$E$4="(Todas)",'Cuadro-de-mando'!$E$4=$B7346),OR('Cuadro-de-mando'!$H$4="(Todas)",'Cuadro-de-mando'!$H$4=$C7346),OR('Cuadro-de-mando'!$K$4="(Todas)",'Cuadro-de-mando'!$K$4=$E7346),OR('Cuadro-de-mando'!$N$4="(Todos)",'Cuadro-de-mando'!$N$4=$F7346)),1,0))</f>
        <v>1</v>
      </c>
    </row>
    <row r="7347" spans="1:10" x14ac:dyDescent="0.25">
      <c r="A7347" t="str">
        <f>IF(Tienda_4!$A147="","","Tienda 4")</f>
        <v>Tienda 4</v>
      </c>
      <c r="B7347" t="str">
        <f>IF($A7347="","",Tienda_4!B147)</f>
        <v>Electrodomésticos</v>
      </c>
      <c r="C7347" t="str">
        <f>IF($A7347="","",Tienda_4!G147)</f>
        <v>Bogotá</v>
      </c>
      <c r="D7347" t="str">
        <f>IF($A7347="","",Tienda_4!F147)</f>
        <v>Mariana Herrera</v>
      </c>
      <c r="E7347" t="str">
        <f>IF($A7347="","",Tienda_4!I147)</f>
        <v>Tarjeta de crédito</v>
      </c>
      <c r="F7347">
        <f>IF($A7347="","",VALUE(RIGHT(Tienda_4!E147,4)))</f>
        <v>2020</v>
      </c>
      <c r="G7347">
        <f>IF($A7347="","",Tienda_4!C147)</f>
        <v>1085700</v>
      </c>
      <c r="H7347">
        <f>IF($A7347="","",Tienda_4!D147)</f>
        <v>65700</v>
      </c>
      <c r="I7347">
        <f>IF($A7347="","",Tienda_4!H147)</f>
        <v>4</v>
      </c>
      <c r="J7347">
        <f>IF($A7347="",0,IF(AND(OR('Cuadro-de-mando'!$B$4="(Todas)",'Cuadro-de-mando'!$B$4=$A7347),OR('Cuadro-de-mando'!$E$4="(Todas)",'Cuadro-de-mando'!$E$4=$B7347),OR('Cuadro-de-mando'!$H$4="(Todas)",'Cuadro-de-mando'!$H$4=$C7347),OR('Cuadro-de-mando'!$K$4="(Todas)",'Cuadro-de-mando'!$K$4=$E7347),OR('Cuadro-de-mando'!$N$4="(Todos)",'Cuadro-de-mando'!$N$4=$F7347)),1,0))</f>
        <v>1</v>
      </c>
    </row>
    <row r="7348" spans="1:10" x14ac:dyDescent="0.25">
      <c r="A7348" t="str">
        <f>IF(Tienda_4!$A148="","","Tienda 4")</f>
        <v>Tienda 4</v>
      </c>
      <c r="B7348" t="str">
        <f>IF($A7348="","",Tienda_4!B148)</f>
        <v>Artículos para el hogar</v>
      </c>
      <c r="C7348" t="str">
        <f>IF($A7348="","",Tienda_4!G148)</f>
        <v>Santa Marta</v>
      </c>
      <c r="D7348" t="str">
        <f>IF($A7348="","",Tienda_4!F148)</f>
        <v>Juliana Costa</v>
      </c>
      <c r="E7348" t="str">
        <f>IF($A7348="","",Tienda_4!I148)</f>
        <v>Tarjeta de crédito</v>
      </c>
      <c r="F7348">
        <f>IF($A7348="","",VALUE(RIGHT(Tienda_4!E148,4)))</f>
        <v>2020</v>
      </c>
      <c r="G7348">
        <f>IF($A7348="","",Tienda_4!C148)</f>
        <v>54000</v>
      </c>
      <c r="H7348">
        <f>IF($A7348="","",Tienda_4!D148)</f>
        <v>1100</v>
      </c>
      <c r="I7348">
        <f>IF($A7348="","",Tienda_4!H148)</f>
        <v>5</v>
      </c>
      <c r="J7348">
        <f>IF($A7348="",0,IF(AND(OR('Cuadro-de-mando'!$B$4="(Todas)",'Cuadro-de-mando'!$B$4=$A7348),OR('Cuadro-de-mando'!$E$4="(Todas)",'Cuadro-de-mando'!$E$4=$B7348),OR('Cuadro-de-mando'!$H$4="(Todas)",'Cuadro-de-mando'!$H$4=$C7348),OR('Cuadro-de-mando'!$K$4="(Todas)",'Cuadro-de-mando'!$K$4=$E7348),OR('Cuadro-de-mando'!$N$4="(Todos)",'Cuadro-de-mando'!$N$4=$F7348)),1,0))</f>
        <v>1</v>
      </c>
    </row>
    <row r="7349" spans="1:10" x14ac:dyDescent="0.25">
      <c r="A7349" t="str">
        <f>IF(Tienda_4!$A149="","","Tienda 4")</f>
        <v>Tienda 4</v>
      </c>
      <c r="B7349" t="str">
        <f>IF($A7349="","",Tienda_4!B149)</f>
        <v>Libros</v>
      </c>
      <c r="C7349" t="str">
        <f>IF($A7349="","",Tienda_4!G149)</f>
        <v>Leticia</v>
      </c>
      <c r="D7349" t="str">
        <f>IF($A7349="","",Tienda_4!F149)</f>
        <v>Ángel Rodriguez</v>
      </c>
      <c r="E7349" t="str">
        <f>IF($A7349="","",Tienda_4!I149)</f>
        <v>Tarjeta de crédito</v>
      </c>
      <c r="F7349">
        <f>IF($A7349="","",VALUE(RIGHT(Tienda_4!E149,4)))</f>
        <v>2021</v>
      </c>
      <c r="G7349">
        <f>IF($A7349="","",Tienda_4!C149)</f>
        <v>77800</v>
      </c>
      <c r="H7349">
        <f>IF($A7349="","",Tienda_4!D149)</f>
        <v>8800</v>
      </c>
      <c r="I7349">
        <f>IF($A7349="","",Tienda_4!H149)</f>
        <v>4</v>
      </c>
      <c r="J7349">
        <f>IF($A7349="",0,IF(AND(OR('Cuadro-de-mando'!$B$4="(Todas)",'Cuadro-de-mando'!$B$4=$A7349),OR('Cuadro-de-mando'!$E$4="(Todas)",'Cuadro-de-mando'!$E$4=$B7349),OR('Cuadro-de-mando'!$H$4="(Todas)",'Cuadro-de-mando'!$H$4=$C7349),OR('Cuadro-de-mando'!$K$4="(Todas)",'Cuadro-de-mando'!$K$4=$E7349),OR('Cuadro-de-mando'!$N$4="(Todos)",'Cuadro-de-mando'!$N$4=$F7349)),1,0))</f>
        <v>1</v>
      </c>
    </row>
    <row r="7350" spans="1:10" x14ac:dyDescent="0.25">
      <c r="A7350" t="str">
        <f>IF(Tienda_4!$A150="","","Tienda 4")</f>
        <v>Tienda 4</v>
      </c>
      <c r="B7350" t="str">
        <f>IF($A7350="","",Tienda_4!B150)</f>
        <v>Artículos para el hogar</v>
      </c>
      <c r="C7350" t="str">
        <f>IF($A7350="","",Tienda_4!G150)</f>
        <v>Medellín</v>
      </c>
      <c r="D7350" t="str">
        <f>IF($A7350="","",Tienda_4!F150)</f>
        <v>Juan Fernandez</v>
      </c>
      <c r="E7350" t="str">
        <f>IF($A7350="","",Tienda_4!I150)</f>
        <v>Tarjeta de crédito</v>
      </c>
      <c r="F7350">
        <f>IF($A7350="","",VALUE(RIGHT(Tienda_4!E150,4)))</f>
        <v>2021</v>
      </c>
      <c r="G7350">
        <f>IF($A7350="","",Tienda_4!C150)</f>
        <v>68600</v>
      </c>
      <c r="H7350">
        <f>IF($A7350="","",Tienda_4!D150)</f>
        <v>7000</v>
      </c>
      <c r="I7350">
        <f>IF($A7350="","",Tienda_4!H150)</f>
        <v>4</v>
      </c>
      <c r="J7350">
        <f>IF($A7350="",0,IF(AND(OR('Cuadro-de-mando'!$B$4="(Todas)",'Cuadro-de-mando'!$B$4=$A7350),OR('Cuadro-de-mando'!$E$4="(Todas)",'Cuadro-de-mando'!$E$4=$B7350),OR('Cuadro-de-mando'!$H$4="(Todas)",'Cuadro-de-mando'!$H$4=$C7350),OR('Cuadro-de-mando'!$K$4="(Todas)",'Cuadro-de-mando'!$K$4=$E7350),OR('Cuadro-de-mando'!$N$4="(Todos)",'Cuadro-de-mando'!$N$4=$F7350)),1,0))</f>
        <v>1</v>
      </c>
    </row>
    <row r="7351" spans="1:10" x14ac:dyDescent="0.25">
      <c r="A7351" t="str">
        <f>IF(Tienda_4!$A151="","","Tienda 4")</f>
        <v>Tienda 4</v>
      </c>
      <c r="B7351" t="str">
        <f>IF($A7351="","",Tienda_4!B151)</f>
        <v>Deportes y diversión</v>
      </c>
      <c r="C7351" t="str">
        <f>IF($A7351="","",Tienda_4!G151)</f>
        <v>Cali</v>
      </c>
      <c r="D7351" t="str">
        <f>IF($A7351="","",Tienda_4!F151)</f>
        <v>Lucas Olivera</v>
      </c>
      <c r="E7351" t="str">
        <f>IF($A7351="","",Tienda_4!I151)</f>
        <v>Tarjeta de crédito</v>
      </c>
      <c r="F7351">
        <f>IF($A7351="","",VALUE(RIGHT(Tienda_4!E151,4)))</f>
        <v>2021</v>
      </c>
      <c r="G7351">
        <f>IF($A7351="","",Tienda_4!C151)</f>
        <v>53400</v>
      </c>
      <c r="H7351">
        <f>IF($A7351="","",Tienda_4!D151)</f>
        <v>1000</v>
      </c>
      <c r="I7351">
        <f>IF($A7351="","",Tienda_4!H151)</f>
        <v>5</v>
      </c>
      <c r="J7351">
        <f>IF($A7351="",0,IF(AND(OR('Cuadro-de-mando'!$B$4="(Todas)",'Cuadro-de-mando'!$B$4=$A7351),OR('Cuadro-de-mando'!$E$4="(Todas)",'Cuadro-de-mando'!$E$4=$B7351),OR('Cuadro-de-mando'!$H$4="(Todas)",'Cuadro-de-mando'!$H$4=$C7351),OR('Cuadro-de-mando'!$K$4="(Todas)",'Cuadro-de-mando'!$K$4=$E7351),OR('Cuadro-de-mando'!$N$4="(Todos)",'Cuadro-de-mando'!$N$4=$F7351)),1,0))</f>
        <v>1</v>
      </c>
    </row>
    <row r="7352" spans="1:10" x14ac:dyDescent="0.25">
      <c r="A7352" t="str">
        <f>IF(Tienda_4!$A152="","","Tienda 4")</f>
        <v>Tienda 4</v>
      </c>
      <c r="B7352" t="str">
        <f>IF($A7352="","",Tienda_4!B152)</f>
        <v>Muebles</v>
      </c>
      <c r="C7352" t="str">
        <f>IF($A7352="","",Tienda_4!G152)</f>
        <v>Bogotá</v>
      </c>
      <c r="D7352" t="str">
        <f>IF($A7352="","",Tienda_4!F152)</f>
        <v>Mariana Herrera</v>
      </c>
      <c r="E7352" t="str">
        <f>IF($A7352="","",Tienda_4!I152)</f>
        <v>Nequi</v>
      </c>
      <c r="F7352">
        <f>IF($A7352="","",VALUE(RIGHT(Tienda_4!E152,4)))</f>
        <v>2021</v>
      </c>
      <c r="G7352">
        <f>IF($A7352="","",Tienda_4!C152)</f>
        <v>294600</v>
      </c>
      <c r="H7352">
        <f>IF($A7352="","",Tienda_4!D152)</f>
        <v>15900</v>
      </c>
      <c r="I7352">
        <f>IF($A7352="","",Tienda_4!H152)</f>
        <v>3</v>
      </c>
      <c r="J7352">
        <f>IF($A7352="",0,IF(AND(OR('Cuadro-de-mando'!$B$4="(Todas)",'Cuadro-de-mando'!$B$4=$A7352),OR('Cuadro-de-mando'!$E$4="(Todas)",'Cuadro-de-mando'!$E$4=$B7352),OR('Cuadro-de-mando'!$H$4="(Todas)",'Cuadro-de-mando'!$H$4=$C7352),OR('Cuadro-de-mando'!$K$4="(Todas)",'Cuadro-de-mando'!$K$4=$E7352),OR('Cuadro-de-mando'!$N$4="(Todos)",'Cuadro-de-mando'!$N$4=$F7352)),1,0))</f>
        <v>1</v>
      </c>
    </row>
    <row r="7353" spans="1:10" x14ac:dyDescent="0.25">
      <c r="A7353" t="str">
        <f>IF(Tienda_4!$A153="","","Tienda 4")</f>
        <v>Tienda 4</v>
      </c>
      <c r="B7353" t="str">
        <f>IF($A7353="","",Tienda_4!B153)</f>
        <v>Electrónicos</v>
      </c>
      <c r="C7353" t="str">
        <f>IF($A7353="","",Tienda_4!G153)</f>
        <v>Riohacha</v>
      </c>
      <c r="D7353" t="str">
        <f>IF($A7353="","",Tienda_4!F153)</f>
        <v>Ángel Rodriguez</v>
      </c>
      <c r="E7353" t="str">
        <f>IF($A7353="","",Tienda_4!I153)</f>
        <v>Tarjeta de crédito</v>
      </c>
      <c r="F7353">
        <f>IF($A7353="","",VALUE(RIGHT(Tienda_4!E153,4)))</f>
        <v>2020</v>
      </c>
      <c r="G7353">
        <f>IF($A7353="","",Tienda_4!C153)</f>
        <v>170700</v>
      </c>
      <c r="H7353">
        <f>IF($A7353="","",Tienda_4!D153)</f>
        <v>10300</v>
      </c>
      <c r="I7353">
        <f>IF($A7353="","",Tienda_4!H153)</f>
        <v>3</v>
      </c>
      <c r="J7353">
        <f>IF($A7353="",0,IF(AND(OR('Cuadro-de-mando'!$B$4="(Todas)",'Cuadro-de-mando'!$B$4=$A7353),OR('Cuadro-de-mando'!$E$4="(Todas)",'Cuadro-de-mando'!$E$4=$B7353),OR('Cuadro-de-mando'!$H$4="(Todas)",'Cuadro-de-mando'!$H$4=$C7353),OR('Cuadro-de-mando'!$K$4="(Todas)",'Cuadro-de-mando'!$K$4=$E7353),OR('Cuadro-de-mando'!$N$4="(Todos)",'Cuadro-de-mando'!$N$4=$F7353)),1,0))</f>
        <v>1</v>
      </c>
    </row>
    <row r="7354" spans="1:10" x14ac:dyDescent="0.25">
      <c r="A7354" t="str">
        <f>IF(Tienda_4!$A154="","","Tienda 4")</f>
        <v>Tienda 4</v>
      </c>
      <c r="B7354" t="str">
        <f>IF($A7354="","",Tienda_4!B154)</f>
        <v>Instrumentos musicales</v>
      </c>
      <c r="C7354" t="str">
        <f>IF($A7354="","",Tienda_4!G154)</f>
        <v>Cartagena</v>
      </c>
      <c r="D7354" t="str">
        <f>IF($A7354="","",Tienda_4!F154)</f>
        <v>Santiago Silva</v>
      </c>
      <c r="E7354" t="str">
        <f>IF($A7354="","",Tienda_4!I154)</f>
        <v>Tarjeta de crédito</v>
      </c>
      <c r="F7354">
        <f>IF($A7354="","",VALUE(RIGHT(Tienda_4!E154,4)))</f>
        <v>2020</v>
      </c>
      <c r="G7354">
        <f>IF($A7354="","",Tienda_4!C154)</f>
        <v>312400</v>
      </c>
      <c r="H7354">
        <f>IF($A7354="","",Tienda_4!D154)</f>
        <v>17300</v>
      </c>
      <c r="I7354">
        <f>IF($A7354="","",Tienda_4!H154)</f>
        <v>2</v>
      </c>
      <c r="J7354">
        <f>IF($A7354="",0,IF(AND(OR('Cuadro-de-mando'!$B$4="(Todas)",'Cuadro-de-mando'!$B$4=$A7354),OR('Cuadro-de-mando'!$E$4="(Todas)",'Cuadro-de-mando'!$E$4=$B7354),OR('Cuadro-de-mando'!$H$4="(Todas)",'Cuadro-de-mando'!$H$4=$C7354),OR('Cuadro-de-mando'!$K$4="(Todas)",'Cuadro-de-mando'!$K$4=$E7354),OR('Cuadro-de-mando'!$N$4="(Todos)",'Cuadro-de-mando'!$N$4=$F7354)),1,0))</f>
        <v>1</v>
      </c>
    </row>
    <row r="7355" spans="1:10" x14ac:dyDescent="0.25">
      <c r="A7355" t="str">
        <f>IF(Tienda_4!$A155="","","Tienda 4")</f>
        <v>Tienda 4</v>
      </c>
      <c r="B7355" t="str">
        <f>IF($A7355="","",Tienda_4!B155)</f>
        <v>Libros</v>
      </c>
      <c r="C7355" t="str">
        <f>IF($A7355="","",Tienda_4!G155)</f>
        <v>Medellín</v>
      </c>
      <c r="D7355" t="str">
        <f>IF($A7355="","",Tienda_4!F155)</f>
        <v>Felipe Santos</v>
      </c>
      <c r="E7355" t="str">
        <f>IF($A7355="","",Tienda_4!I155)</f>
        <v>Tarjeta de crédito</v>
      </c>
      <c r="F7355">
        <f>IF($A7355="","",VALUE(RIGHT(Tienda_4!E155,4)))</f>
        <v>2021</v>
      </c>
      <c r="G7355">
        <f>IF($A7355="","",Tienda_4!C155)</f>
        <v>46600</v>
      </c>
      <c r="H7355">
        <f>IF($A7355="","",Tienda_4!D155)</f>
        <v>2900</v>
      </c>
      <c r="I7355">
        <f>IF($A7355="","",Tienda_4!H155)</f>
        <v>4</v>
      </c>
      <c r="J7355">
        <f>IF($A7355="",0,IF(AND(OR('Cuadro-de-mando'!$B$4="(Todas)",'Cuadro-de-mando'!$B$4=$A7355),OR('Cuadro-de-mando'!$E$4="(Todas)",'Cuadro-de-mando'!$E$4=$B7355),OR('Cuadro-de-mando'!$H$4="(Todas)",'Cuadro-de-mando'!$H$4=$C7355),OR('Cuadro-de-mando'!$K$4="(Todas)",'Cuadro-de-mando'!$K$4=$E7355),OR('Cuadro-de-mando'!$N$4="(Todos)",'Cuadro-de-mando'!$N$4=$F7355)),1,0))</f>
        <v>1</v>
      </c>
    </row>
    <row r="7356" spans="1:10" x14ac:dyDescent="0.25">
      <c r="A7356" t="str">
        <f>IF(Tienda_4!$A156="","","Tienda 4")</f>
        <v>Tienda 4</v>
      </c>
      <c r="B7356" t="str">
        <f>IF($A7356="","",Tienda_4!B156)</f>
        <v>Juguetes</v>
      </c>
      <c r="C7356" t="str">
        <f>IF($A7356="","",Tienda_4!G156)</f>
        <v>Bogotá</v>
      </c>
      <c r="D7356" t="str">
        <f>IF($A7356="","",Tienda_4!F156)</f>
        <v>Santiago Silva</v>
      </c>
      <c r="E7356" t="str">
        <f>IF($A7356="","",Tienda_4!I156)</f>
        <v>Tarjeta de crédito</v>
      </c>
      <c r="F7356">
        <f>IF($A7356="","",VALUE(RIGHT(Tienda_4!E156,4)))</f>
        <v>2021</v>
      </c>
      <c r="G7356">
        <f>IF($A7356="","",Tienda_4!C156)</f>
        <v>22200</v>
      </c>
      <c r="H7356">
        <f>IF($A7356="","",Tienda_4!D156)</f>
        <v>1400</v>
      </c>
      <c r="I7356">
        <f>IF($A7356="","",Tienda_4!H156)</f>
        <v>3</v>
      </c>
      <c r="J7356">
        <f>IF($A7356="",0,IF(AND(OR('Cuadro-de-mando'!$B$4="(Todas)",'Cuadro-de-mando'!$B$4=$A7356),OR('Cuadro-de-mando'!$E$4="(Todas)",'Cuadro-de-mando'!$E$4=$B7356),OR('Cuadro-de-mando'!$H$4="(Todas)",'Cuadro-de-mando'!$H$4=$C7356),OR('Cuadro-de-mando'!$K$4="(Todas)",'Cuadro-de-mando'!$K$4=$E7356),OR('Cuadro-de-mando'!$N$4="(Todos)",'Cuadro-de-mando'!$N$4=$F7356)),1,0))</f>
        <v>1</v>
      </c>
    </row>
    <row r="7357" spans="1:10" x14ac:dyDescent="0.25">
      <c r="A7357" t="str">
        <f>IF(Tienda_4!$A157="","","Tienda 4")</f>
        <v>Tienda 4</v>
      </c>
      <c r="B7357" t="str">
        <f>IF($A7357="","",Tienda_4!B157)</f>
        <v>Muebles</v>
      </c>
      <c r="C7357" t="str">
        <f>IF($A7357="","",Tienda_4!G157)</f>
        <v>Cali</v>
      </c>
      <c r="D7357" t="str">
        <f>IF($A7357="","",Tienda_4!F157)</f>
        <v>Maria Alfonso</v>
      </c>
      <c r="E7357" t="str">
        <f>IF($A7357="","",Tienda_4!I157)</f>
        <v>Tarjeta de crédito</v>
      </c>
      <c r="F7357">
        <f>IF($A7357="","",VALUE(RIGHT(Tienda_4!E157,4)))</f>
        <v>2020</v>
      </c>
      <c r="G7357">
        <f>IF($A7357="","",Tienda_4!C157)</f>
        <v>192000</v>
      </c>
      <c r="H7357">
        <f>IF($A7357="","",Tienda_4!D157)</f>
        <v>10600</v>
      </c>
      <c r="I7357">
        <f>IF($A7357="","",Tienda_4!H157)</f>
        <v>5</v>
      </c>
      <c r="J7357">
        <f>IF($A7357="",0,IF(AND(OR('Cuadro-de-mando'!$B$4="(Todas)",'Cuadro-de-mando'!$B$4=$A7357),OR('Cuadro-de-mando'!$E$4="(Todas)",'Cuadro-de-mando'!$E$4=$B7357),OR('Cuadro-de-mando'!$H$4="(Todas)",'Cuadro-de-mando'!$H$4=$C7357),OR('Cuadro-de-mando'!$K$4="(Todas)",'Cuadro-de-mando'!$K$4=$E7357),OR('Cuadro-de-mando'!$N$4="(Todos)",'Cuadro-de-mando'!$N$4=$F7357)),1,0))</f>
        <v>1</v>
      </c>
    </row>
    <row r="7358" spans="1:10" x14ac:dyDescent="0.25">
      <c r="A7358" t="str">
        <f>IF(Tienda_4!$A158="","","Tienda 4")</f>
        <v>Tienda 4</v>
      </c>
      <c r="B7358" t="str">
        <f>IF($A7358="","",Tienda_4!B158)</f>
        <v>Electrónicos</v>
      </c>
      <c r="C7358" t="str">
        <f>IF($A7358="","",Tienda_4!G158)</f>
        <v>Barranquilla</v>
      </c>
      <c r="D7358" t="str">
        <f>IF($A7358="","",Tienda_4!F158)</f>
        <v>Juan Fernandez</v>
      </c>
      <c r="E7358" t="str">
        <f>IF($A7358="","",Tienda_4!I158)</f>
        <v>Nequi</v>
      </c>
      <c r="F7358">
        <f>IF($A7358="","",VALUE(RIGHT(Tienda_4!E158,4)))</f>
        <v>2022</v>
      </c>
      <c r="G7358">
        <f>IF($A7358="","",Tienda_4!C158)</f>
        <v>151900</v>
      </c>
      <c r="H7358">
        <f>IF($A7358="","",Tienda_4!D158)</f>
        <v>6300</v>
      </c>
      <c r="I7358">
        <f>IF($A7358="","",Tienda_4!H158)</f>
        <v>3</v>
      </c>
      <c r="J7358">
        <f>IF($A7358="",0,IF(AND(OR('Cuadro-de-mando'!$B$4="(Todas)",'Cuadro-de-mando'!$B$4=$A7358),OR('Cuadro-de-mando'!$E$4="(Todas)",'Cuadro-de-mando'!$E$4=$B7358),OR('Cuadro-de-mando'!$H$4="(Todas)",'Cuadro-de-mando'!$H$4=$C7358),OR('Cuadro-de-mando'!$K$4="(Todas)",'Cuadro-de-mando'!$K$4=$E7358),OR('Cuadro-de-mando'!$N$4="(Todos)",'Cuadro-de-mando'!$N$4=$F7358)),1,0))</f>
        <v>1</v>
      </c>
    </row>
    <row r="7359" spans="1:10" x14ac:dyDescent="0.25">
      <c r="A7359" t="str">
        <f>IF(Tienda_4!$A159="","","Tienda 4")</f>
        <v>Tienda 4</v>
      </c>
      <c r="B7359" t="str">
        <f>IF($A7359="","",Tienda_4!B159)</f>
        <v>Juguetes</v>
      </c>
      <c r="C7359" t="str">
        <f>IF($A7359="","",Tienda_4!G159)</f>
        <v>Bogotá</v>
      </c>
      <c r="D7359" t="str">
        <f>IF($A7359="","",Tienda_4!F159)</f>
        <v>Santiago Silva</v>
      </c>
      <c r="E7359" t="str">
        <f>IF($A7359="","",Tienda_4!I159)</f>
        <v>Tarjeta de crédito</v>
      </c>
      <c r="F7359">
        <f>IF($A7359="","",VALUE(RIGHT(Tienda_4!E159,4)))</f>
        <v>2023</v>
      </c>
      <c r="G7359">
        <f>IF($A7359="","",Tienda_4!C159)</f>
        <v>41300</v>
      </c>
      <c r="H7359">
        <f>IF($A7359="","",Tienda_4!D159)</f>
        <v>2600</v>
      </c>
      <c r="I7359">
        <f>IF($A7359="","",Tienda_4!H159)</f>
        <v>4</v>
      </c>
      <c r="J7359">
        <f>IF($A7359="",0,IF(AND(OR('Cuadro-de-mando'!$B$4="(Todas)",'Cuadro-de-mando'!$B$4=$A7359),OR('Cuadro-de-mando'!$E$4="(Todas)",'Cuadro-de-mando'!$E$4=$B7359),OR('Cuadro-de-mando'!$H$4="(Todas)",'Cuadro-de-mando'!$H$4=$C7359),OR('Cuadro-de-mando'!$K$4="(Todas)",'Cuadro-de-mando'!$K$4=$E7359),OR('Cuadro-de-mando'!$N$4="(Todos)",'Cuadro-de-mando'!$N$4=$F7359)),1,0))</f>
        <v>1</v>
      </c>
    </row>
    <row r="7360" spans="1:10" x14ac:dyDescent="0.25">
      <c r="A7360" t="str">
        <f>IF(Tienda_4!$A160="","","Tienda 4")</f>
        <v>Tienda 4</v>
      </c>
      <c r="B7360" t="str">
        <f>IF($A7360="","",Tienda_4!B160)</f>
        <v>Juguetes</v>
      </c>
      <c r="C7360" t="str">
        <f>IF($A7360="","",Tienda_4!G160)</f>
        <v>Bogotá</v>
      </c>
      <c r="D7360" t="str">
        <f>IF($A7360="","",Tienda_4!F160)</f>
        <v>Blanca Ramirez</v>
      </c>
      <c r="E7360" t="str">
        <f>IF($A7360="","",Tienda_4!I160)</f>
        <v>Nequi</v>
      </c>
      <c r="F7360">
        <f>IF($A7360="","",VALUE(RIGHT(Tienda_4!E160,4)))</f>
        <v>2021</v>
      </c>
      <c r="G7360">
        <f>IF($A7360="","",Tienda_4!C160)</f>
        <v>55500</v>
      </c>
      <c r="H7360">
        <f>IF($A7360="","",Tienda_4!D160)</f>
        <v>3200</v>
      </c>
      <c r="I7360">
        <f>IF($A7360="","",Tienda_4!H160)</f>
        <v>3</v>
      </c>
      <c r="J7360">
        <f>IF($A7360="",0,IF(AND(OR('Cuadro-de-mando'!$B$4="(Todas)",'Cuadro-de-mando'!$B$4=$A7360),OR('Cuadro-de-mando'!$E$4="(Todas)",'Cuadro-de-mando'!$E$4=$B7360),OR('Cuadro-de-mando'!$H$4="(Todas)",'Cuadro-de-mando'!$H$4=$C7360),OR('Cuadro-de-mando'!$K$4="(Todas)",'Cuadro-de-mando'!$K$4=$E7360),OR('Cuadro-de-mando'!$N$4="(Todos)",'Cuadro-de-mando'!$N$4=$F7360)),1,0))</f>
        <v>1</v>
      </c>
    </row>
    <row r="7361" spans="1:10" x14ac:dyDescent="0.25">
      <c r="A7361" t="str">
        <f>IF(Tienda_4!$A161="","","Tienda 4")</f>
        <v>Tienda 4</v>
      </c>
      <c r="B7361" t="str">
        <f>IF($A7361="","",Tienda_4!B161)</f>
        <v>Muebles</v>
      </c>
      <c r="C7361" t="str">
        <f>IF($A7361="","",Tienda_4!G161)</f>
        <v>Bogotá</v>
      </c>
      <c r="D7361" t="str">
        <f>IF($A7361="","",Tienda_4!F161)</f>
        <v>Izabela de León</v>
      </c>
      <c r="E7361" t="str">
        <f>IF($A7361="","",Tienda_4!I161)</f>
        <v>Nequi</v>
      </c>
      <c r="F7361">
        <f>IF($A7361="","",VALUE(RIGHT(Tienda_4!E161,4)))</f>
        <v>2020</v>
      </c>
      <c r="G7361">
        <f>IF($A7361="","",Tienda_4!C161)</f>
        <v>307600</v>
      </c>
      <c r="H7361">
        <f>IF($A7361="","",Tienda_4!D161)</f>
        <v>16600</v>
      </c>
      <c r="I7361">
        <f>IF($A7361="","",Tienda_4!H161)</f>
        <v>1</v>
      </c>
      <c r="J7361">
        <f>IF($A7361="",0,IF(AND(OR('Cuadro-de-mando'!$B$4="(Todas)",'Cuadro-de-mando'!$B$4=$A7361),OR('Cuadro-de-mando'!$E$4="(Todas)",'Cuadro-de-mando'!$E$4=$B7361),OR('Cuadro-de-mando'!$H$4="(Todas)",'Cuadro-de-mando'!$H$4=$C7361),OR('Cuadro-de-mando'!$K$4="(Todas)",'Cuadro-de-mando'!$K$4=$E7361),OR('Cuadro-de-mando'!$N$4="(Todos)",'Cuadro-de-mando'!$N$4=$F7361)),1,0))</f>
        <v>1</v>
      </c>
    </row>
    <row r="7362" spans="1:10" x14ac:dyDescent="0.25">
      <c r="A7362" t="str">
        <f>IF(Tienda_4!$A162="","","Tienda 4")</f>
        <v>Tienda 4</v>
      </c>
      <c r="B7362" t="str">
        <f>IF($A7362="","",Tienda_4!B162)</f>
        <v>Juguetes</v>
      </c>
      <c r="C7362" t="str">
        <f>IF($A7362="","",Tienda_4!G162)</f>
        <v>Bogotá</v>
      </c>
      <c r="D7362" t="str">
        <f>IF($A7362="","",Tienda_4!F162)</f>
        <v>Izabela de León</v>
      </c>
      <c r="E7362" t="str">
        <f>IF($A7362="","",Tienda_4!I162)</f>
        <v>Nequi</v>
      </c>
      <c r="F7362">
        <f>IF($A7362="","",VALUE(RIGHT(Tienda_4!E162,4)))</f>
        <v>2022</v>
      </c>
      <c r="G7362">
        <f>IF($A7362="","",Tienda_4!C162)</f>
        <v>38700</v>
      </c>
      <c r="H7362">
        <f>IF($A7362="","",Tienda_4!D162)</f>
        <v>0</v>
      </c>
      <c r="I7362">
        <f>IF($A7362="","",Tienda_4!H162)</f>
        <v>4</v>
      </c>
      <c r="J7362">
        <f>IF($A7362="",0,IF(AND(OR('Cuadro-de-mando'!$B$4="(Todas)",'Cuadro-de-mando'!$B$4=$A7362),OR('Cuadro-de-mando'!$E$4="(Todas)",'Cuadro-de-mando'!$E$4=$B7362),OR('Cuadro-de-mando'!$H$4="(Todas)",'Cuadro-de-mando'!$H$4=$C7362),OR('Cuadro-de-mando'!$K$4="(Todas)",'Cuadro-de-mando'!$K$4=$E7362),OR('Cuadro-de-mando'!$N$4="(Todos)",'Cuadro-de-mando'!$N$4=$F7362)),1,0))</f>
        <v>1</v>
      </c>
    </row>
    <row r="7363" spans="1:10" x14ac:dyDescent="0.25">
      <c r="A7363" t="str">
        <f>IF(Tienda_4!$A163="","","Tienda 4")</f>
        <v>Tienda 4</v>
      </c>
      <c r="B7363" t="str">
        <f>IF($A7363="","",Tienda_4!B163)</f>
        <v>Libros</v>
      </c>
      <c r="C7363" t="str">
        <f>IF($A7363="","",Tienda_4!G163)</f>
        <v>Medellín</v>
      </c>
      <c r="D7363" t="str">
        <f>IF($A7363="","",Tienda_4!F163)</f>
        <v>Ángel Rodriguez</v>
      </c>
      <c r="E7363" t="str">
        <f>IF($A7363="","",Tienda_4!I163)</f>
        <v>Cupón</v>
      </c>
      <c r="F7363">
        <f>IF($A7363="","",VALUE(RIGHT(Tienda_4!E163,4)))</f>
        <v>2022</v>
      </c>
      <c r="G7363">
        <f>IF($A7363="","",Tienda_4!C163)</f>
        <v>30600</v>
      </c>
      <c r="H7363">
        <f>IF($A7363="","",Tienda_4!D163)</f>
        <v>0</v>
      </c>
      <c r="I7363">
        <f>IF($A7363="","",Tienda_4!H163)</f>
        <v>5</v>
      </c>
      <c r="J7363">
        <f>IF($A7363="",0,IF(AND(OR('Cuadro-de-mando'!$B$4="(Todas)",'Cuadro-de-mando'!$B$4=$A7363),OR('Cuadro-de-mando'!$E$4="(Todas)",'Cuadro-de-mando'!$E$4=$B7363),OR('Cuadro-de-mando'!$H$4="(Todas)",'Cuadro-de-mando'!$H$4=$C7363),OR('Cuadro-de-mando'!$K$4="(Todas)",'Cuadro-de-mando'!$K$4=$E7363),OR('Cuadro-de-mando'!$N$4="(Todos)",'Cuadro-de-mando'!$N$4=$F7363)),1,0))</f>
        <v>1</v>
      </c>
    </row>
    <row r="7364" spans="1:10" x14ac:dyDescent="0.25">
      <c r="A7364" t="str">
        <f>IF(Tienda_4!$A164="","","Tienda 4")</f>
        <v>Tienda 4</v>
      </c>
      <c r="B7364" t="str">
        <f>IF($A7364="","",Tienda_4!B164)</f>
        <v>Deportes y diversión</v>
      </c>
      <c r="C7364" t="str">
        <f>IF($A7364="","",Tienda_4!G164)</f>
        <v>Medellín</v>
      </c>
      <c r="D7364" t="str">
        <f>IF($A7364="","",Tienda_4!F164)</f>
        <v>Maria Alfonso</v>
      </c>
      <c r="E7364" t="str">
        <f>IF($A7364="","",Tienda_4!I164)</f>
        <v>Nequi</v>
      </c>
      <c r="F7364">
        <f>IF($A7364="","",VALUE(RIGHT(Tienda_4!E164,4)))</f>
        <v>2020</v>
      </c>
      <c r="G7364">
        <f>IF($A7364="","",Tienda_4!C164)</f>
        <v>10400</v>
      </c>
      <c r="H7364">
        <f>IF($A7364="","",Tienda_4!D164)</f>
        <v>0</v>
      </c>
      <c r="I7364">
        <f>IF($A7364="","",Tienda_4!H164)</f>
        <v>5</v>
      </c>
      <c r="J7364">
        <f>IF($A7364="",0,IF(AND(OR('Cuadro-de-mando'!$B$4="(Todas)",'Cuadro-de-mando'!$B$4=$A7364),OR('Cuadro-de-mando'!$E$4="(Todas)",'Cuadro-de-mando'!$E$4=$B7364),OR('Cuadro-de-mando'!$H$4="(Todas)",'Cuadro-de-mando'!$H$4=$C7364),OR('Cuadro-de-mando'!$K$4="(Todas)",'Cuadro-de-mando'!$K$4=$E7364),OR('Cuadro-de-mando'!$N$4="(Todos)",'Cuadro-de-mando'!$N$4=$F7364)),1,0))</f>
        <v>1</v>
      </c>
    </row>
    <row r="7365" spans="1:10" x14ac:dyDescent="0.25">
      <c r="A7365" t="str">
        <f>IF(Tienda_4!$A165="","","Tienda 4")</f>
        <v>Tienda 4</v>
      </c>
      <c r="B7365" t="str">
        <f>IF($A7365="","",Tienda_4!B165)</f>
        <v>Electrodomésticos</v>
      </c>
      <c r="C7365" t="str">
        <f>IF($A7365="","",Tienda_4!G165)</f>
        <v>Santa Marta</v>
      </c>
      <c r="D7365" t="str">
        <f>IF($A7365="","",Tienda_4!F165)</f>
        <v>Izabela de León</v>
      </c>
      <c r="E7365" t="str">
        <f>IF($A7365="","",Tienda_4!I165)</f>
        <v>Tarjeta de crédito</v>
      </c>
      <c r="F7365">
        <f>IF($A7365="","",VALUE(RIGHT(Tienda_4!E165,4)))</f>
        <v>2022</v>
      </c>
      <c r="G7365">
        <f>IF($A7365="","",Tienda_4!C165)</f>
        <v>320200</v>
      </c>
      <c r="H7365">
        <f>IF($A7365="","",Tienda_4!D165)</f>
        <v>19400</v>
      </c>
      <c r="I7365">
        <f>IF($A7365="","",Tienda_4!H165)</f>
        <v>1</v>
      </c>
      <c r="J7365">
        <f>IF($A7365="",0,IF(AND(OR('Cuadro-de-mando'!$B$4="(Todas)",'Cuadro-de-mando'!$B$4=$A7365),OR('Cuadro-de-mando'!$E$4="(Todas)",'Cuadro-de-mando'!$E$4=$B7365),OR('Cuadro-de-mando'!$H$4="(Todas)",'Cuadro-de-mando'!$H$4=$C7365),OR('Cuadro-de-mando'!$K$4="(Todas)",'Cuadro-de-mando'!$K$4=$E7365),OR('Cuadro-de-mando'!$N$4="(Todos)",'Cuadro-de-mando'!$N$4=$F7365)),1,0))</f>
        <v>1</v>
      </c>
    </row>
    <row r="7366" spans="1:10" x14ac:dyDescent="0.25">
      <c r="A7366" t="str">
        <f>IF(Tienda_4!$A166="","","Tienda 4")</f>
        <v>Tienda 4</v>
      </c>
      <c r="B7366" t="str">
        <f>IF($A7366="","",Tienda_4!B166)</f>
        <v>Deportes y diversión</v>
      </c>
      <c r="C7366" t="str">
        <f>IF($A7366="","",Tienda_4!G166)</f>
        <v>Bogotá</v>
      </c>
      <c r="D7366" t="str">
        <f>IF($A7366="","",Tienda_4!F166)</f>
        <v>Santiago Silva</v>
      </c>
      <c r="E7366" t="str">
        <f>IF($A7366="","",Tienda_4!I166)</f>
        <v>Tarjeta de crédito</v>
      </c>
      <c r="F7366">
        <f>IF($A7366="","",VALUE(RIGHT(Tienda_4!E166,4)))</f>
        <v>2022</v>
      </c>
      <c r="G7366">
        <f>IF($A7366="","",Tienda_4!C166)</f>
        <v>627800</v>
      </c>
      <c r="H7366">
        <f>IF($A7366="","",Tienda_4!D166)</f>
        <v>31600</v>
      </c>
      <c r="I7366">
        <f>IF($A7366="","",Tienda_4!H166)</f>
        <v>5</v>
      </c>
      <c r="J7366">
        <f>IF($A7366="",0,IF(AND(OR('Cuadro-de-mando'!$B$4="(Todas)",'Cuadro-de-mando'!$B$4=$A7366),OR('Cuadro-de-mando'!$E$4="(Todas)",'Cuadro-de-mando'!$E$4=$B7366),OR('Cuadro-de-mando'!$H$4="(Todas)",'Cuadro-de-mando'!$H$4=$C7366),OR('Cuadro-de-mando'!$K$4="(Todas)",'Cuadro-de-mando'!$K$4=$E7366),OR('Cuadro-de-mando'!$N$4="(Todos)",'Cuadro-de-mando'!$N$4=$F7366)),1,0))</f>
        <v>1</v>
      </c>
    </row>
    <row r="7367" spans="1:10" x14ac:dyDescent="0.25">
      <c r="A7367" t="str">
        <f>IF(Tienda_4!$A167="","","Tienda 4")</f>
        <v>Tienda 4</v>
      </c>
      <c r="B7367" t="str">
        <f>IF($A7367="","",Tienda_4!B167)</f>
        <v>Artículos para el hogar</v>
      </c>
      <c r="C7367" t="str">
        <f>IF($A7367="","",Tienda_4!G167)</f>
        <v>Medellín</v>
      </c>
      <c r="D7367" t="str">
        <f>IF($A7367="","",Tienda_4!F167)</f>
        <v>Pedro Gomez</v>
      </c>
      <c r="E7367" t="str">
        <f>IF($A7367="","",Tienda_4!I167)</f>
        <v>Tarjeta de crédito</v>
      </c>
      <c r="F7367">
        <f>IF($A7367="","",VALUE(RIGHT(Tienda_4!E167,4)))</f>
        <v>2022</v>
      </c>
      <c r="G7367">
        <f>IF($A7367="","",Tienda_4!C167)</f>
        <v>38500</v>
      </c>
      <c r="H7367">
        <f>IF($A7367="","",Tienda_4!D167)</f>
        <v>0</v>
      </c>
      <c r="I7367">
        <f>IF($A7367="","",Tienda_4!H167)</f>
        <v>4</v>
      </c>
      <c r="J7367">
        <f>IF($A7367="",0,IF(AND(OR('Cuadro-de-mando'!$B$4="(Todas)",'Cuadro-de-mando'!$B$4=$A7367),OR('Cuadro-de-mando'!$E$4="(Todas)",'Cuadro-de-mando'!$E$4=$B7367),OR('Cuadro-de-mando'!$H$4="(Todas)",'Cuadro-de-mando'!$H$4=$C7367),OR('Cuadro-de-mando'!$K$4="(Todas)",'Cuadro-de-mando'!$K$4=$E7367),OR('Cuadro-de-mando'!$N$4="(Todos)",'Cuadro-de-mando'!$N$4=$F7367)),1,0))</f>
        <v>1</v>
      </c>
    </row>
    <row r="7368" spans="1:10" x14ac:dyDescent="0.25">
      <c r="A7368" t="str">
        <f>IF(Tienda_4!$A168="","","Tienda 4")</f>
        <v>Tienda 4</v>
      </c>
      <c r="B7368" t="str">
        <f>IF($A7368="","",Tienda_4!B168)</f>
        <v>Juguetes</v>
      </c>
      <c r="C7368" t="str">
        <f>IF($A7368="","",Tienda_4!G168)</f>
        <v>Bogotá</v>
      </c>
      <c r="D7368" t="str">
        <f>IF($A7368="","",Tienda_4!F168)</f>
        <v>Ángel Rodriguez</v>
      </c>
      <c r="E7368" t="str">
        <f>IF($A7368="","",Tienda_4!I168)</f>
        <v>Tarjeta de crédito</v>
      </c>
      <c r="F7368">
        <f>IF($A7368="","",VALUE(RIGHT(Tienda_4!E168,4)))</f>
        <v>2022</v>
      </c>
      <c r="G7368">
        <f>IF($A7368="","",Tienda_4!C168)</f>
        <v>22300</v>
      </c>
      <c r="H7368">
        <f>IF($A7368="","",Tienda_4!D168)</f>
        <v>1700</v>
      </c>
      <c r="I7368">
        <f>IF($A7368="","",Tienda_4!H168)</f>
        <v>5</v>
      </c>
      <c r="J7368">
        <f>IF($A7368="",0,IF(AND(OR('Cuadro-de-mando'!$B$4="(Todas)",'Cuadro-de-mando'!$B$4=$A7368),OR('Cuadro-de-mando'!$E$4="(Todas)",'Cuadro-de-mando'!$E$4=$B7368),OR('Cuadro-de-mando'!$H$4="(Todas)",'Cuadro-de-mando'!$H$4=$C7368),OR('Cuadro-de-mando'!$K$4="(Todas)",'Cuadro-de-mando'!$K$4=$E7368),OR('Cuadro-de-mando'!$N$4="(Todos)",'Cuadro-de-mando'!$N$4=$F7368)),1,0))</f>
        <v>1</v>
      </c>
    </row>
    <row r="7369" spans="1:10" x14ac:dyDescent="0.25">
      <c r="A7369" t="str">
        <f>IF(Tienda_4!$A169="","","Tienda 4")</f>
        <v>Tienda 4</v>
      </c>
      <c r="B7369" t="str">
        <f>IF($A7369="","",Tienda_4!B169)</f>
        <v>Electrónicos</v>
      </c>
      <c r="C7369" t="str">
        <f>IF($A7369="","",Tienda_4!G169)</f>
        <v>Cali</v>
      </c>
      <c r="D7369" t="str">
        <f>IF($A7369="","",Tienda_4!F169)</f>
        <v>Camila Rivera</v>
      </c>
      <c r="E7369" t="str">
        <f>IF($A7369="","",Tienda_4!I169)</f>
        <v>Tarjeta de crédito</v>
      </c>
      <c r="F7369">
        <f>IF($A7369="","",VALUE(RIGHT(Tienda_4!E169,4)))</f>
        <v>2021</v>
      </c>
      <c r="G7369">
        <f>IF($A7369="","",Tienda_4!C169)</f>
        <v>1806400</v>
      </c>
      <c r="H7369">
        <f>IF($A7369="","",Tienda_4!D169)</f>
        <v>96600</v>
      </c>
      <c r="I7369">
        <f>IF($A7369="","",Tienda_4!H169)</f>
        <v>3</v>
      </c>
      <c r="J7369">
        <f>IF($A7369="",0,IF(AND(OR('Cuadro-de-mando'!$B$4="(Todas)",'Cuadro-de-mando'!$B$4=$A7369),OR('Cuadro-de-mando'!$E$4="(Todas)",'Cuadro-de-mando'!$E$4=$B7369),OR('Cuadro-de-mando'!$H$4="(Todas)",'Cuadro-de-mando'!$H$4=$C7369),OR('Cuadro-de-mando'!$K$4="(Todas)",'Cuadro-de-mando'!$K$4=$E7369),OR('Cuadro-de-mando'!$N$4="(Todos)",'Cuadro-de-mando'!$N$4=$F7369)),1,0))</f>
        <v>1</v>
      </c>
    </row>
    <row r="7370" spans="1:10" x14ac:dyDescent="0.25">
      <c r="A7370" t="str">
        <f>IF(Tienda_4!$A170="","","Tienda 4")</f>
        <v>Tienda 4</v>
      </c>
      <c r="B7370" t="str">
        <f>IF($A7370="","",Tienda_4!B170)</f>
        <v>Electrónicos</v>
      </c>
      <c r="C7370" t="str">
        <f>IF($A7370="","",Tienda_4!G170)</f>
        <v>Medellín</v>
      </c>
      <c r="D7370" t="str">
        <f>IF($A7370="","",Tienda_4!F170)</f>
        <v>Felipe Santos</v>
      </c>
      <c r="E7370" t="str">
        <f>IF($A7370="","",Tienda_4!I170)</f>
        <v>Tarjeta de crédito</v>
      </c>
      <c r="F7370">
        <f>IF($A7370="","",VALUE(RIGHT(Tienda_4!E170,4)))</f>
        <v>2021</v>
      </c>
      <c r="G7370">
        <f>IF($A7370="","",Tienda_4!C170)</f>
        <v>1404600</v>
      </c>
      <c r="H7370">
        <f>IF($A7370="","",Tienda_4!D170)</f>
        <v>75500</v>
      </c>
      <c r="I7370">
        <f>IF($A7370="","",Tienda_4!H170)</f>
        <v>5</v>
      </c>
      <c r="J7370">
        <f>IF($A7370="",0,IF(AND(OR('Cuadro-de-mando'!$B$4="(Todas)",'Cuadro-de-mando'!$B$4=$A7370),OR('Cuadro-de-mando'!$E$4="(Todas)",'Cuadro-de-mando'!$E$4=$B7370),OR('Cuadro-de-mando'!$H$4="(Todas)",'Cuadro-de-mando'!$H$4=$C7370),OR('Cuadro-de-mando'!$K$4="(Todas)",'Cuadro-de-mando'!$K$4=$E7370),OR('Cuadro-de-mando'!$N$4="(Todos)",'Cuadro-de-mando'!$N$4=$F7370)),1,0))</f>
        <v>1</v>
      </c>
    </row>
    <row r="7371" spans="1:10" x14ac:dyDescent="0.25">
      <c r="A7371" t="str">
        <f>IF(Tienda_4!$A171="","","Tienda 4")</f>
        <v>Tienda 4</v>
      </c>
      <c r="B7371" t="str">
        <f>IF($A7371="","",Tienda_4!B171)</f>
        <v>Electrodomésticos</v>
      </c>
      <c r="C7371" t="str">
        <f>IF($A7371="","",Tienda_4!G171)</f>
        <v>Riohacha</v>
      </c>
      <c r="D7371" t="str">
        <f>IF($A7371="","",Tienda_4!F171)</f>
        <v>Juliana Costa</v>
      </c>
      <c r="E7371" t="str">
        <f>IF($A7371="","",Tienda_4!I171)</f>
        <v>Tarjeta de crédito</v>
      </c>
      <c r="F7371">
        <f>IF($A7371="","",VALUE(RIGHT(Tienda_4!E171,4)))</f>
        <v>2022</v>
      </c>
      <c r="G7371">
        <f>IF($A7371="","",Tienda_4!C171)</f>
        <v>1254100</v>
      </c>
      <c r="H7371">
        <f>IF($A7371="","",Tienda_4!D171)</f>
        <v>67000</v>
      </c>
      <c r="I7371">
        <f>IF($A7371="","",Tienda_4!H171)</f>
        <v>5</v>
      </c>
      <c r="J7371">
        <f>IF($A7371="",0,IF(AND(OR('Cuadro-de-mando'!$B$4="(Todas)",'Cuadro-de-mando'!$B$4=$A7371),OR('Cuadro-de-mando'!$E$4="(Todas)",'Cuadro-de-mando'!$E$4=$B7371),OR('Cuadro-de-mando'!$H$4="(Todas)",'Cuadro-de-mando'!$H$4=$C7371),OR('Cuadro-de-mando'!$K$4="(Todas)",'Cuadro-de-mando'!$K$4=$E7371),OR('Cuadro-de-mando'!$N$4="(Todos)",'Cuadro-de-mando'!$N$4=$F7371)),1,0))</f>
        <v>1</v>
      </c>
    </row>
    <row r="7372" spans="1:10" x14ac:dyDescent="0.25">
      <c r="A7372" t="str">
        <f>IF(Tienda_4!$A172="","","Tienda 4")</f>
        <v>Tienda 4</v>
      </c>
      <c r="B7372" t="str">
        <f>IF($A7372="","",Tienda_4!B172)</f>
        <v>Electrodomésticos</v>
      </c>
      <c r="C7372" t="str">
        <f>IF($A7372="","",Tienda_4!G172)</f>
        <v>Pereira</v>
      </c>
      <c r="D7372" t="str">
        <f>IF($A7372="","",Tienda_4!F172)</f>
        <v>Juan Fernandez</v>
      </c>
      <c r="E7372" t="str">
        <f>IF($A7372="","",Tienda_4!I172)</f>
        <v>Tarjeta de crédito</v>
      </c>
      <c r="F7372">
        <f>IF($A7372="","",VALUE(RIGHT(Tienda_4!E172,4)))</f>
        <v>2020</v>
      </c>
      <c r="G7372">
        <f>IF($A7372="","",Tienda_4!C172)</f>
        <v>1893600</v>
      </c>
      <c r="H7372">
        <f>IF($A7372="","",Tienda_4!D172)</f>
        <v>99000</v>
      </c>
      <c r="I7372">
        <f>IF($A7372="","",Tienda_4!H172)</f>
        <v>5</v>
      </c>
      <c r="J7372">
        <f>IF($A7372="",0,IF(AND(OR('Cuadro-de-mando'!$B$4="(Todas)",'Cuadro-de-mando'!$B$4=$A7372),OR('Cuadro-de-mando'!$E$4="(Todas)",'Cuadro-de-mando'!$E$4=$B7372),OR('Cuadro-de-mando'!$H$4="(Todas)",'Cuadro-de-mando'!$H$4=$C7372),OR('Cuadro-de-mando'!$K$4="(Todas)",'Cuadro-de-mando'!$K$4=$E7372),OR('Cuadro-de-mando'!$N$4="(Todos)",'Cuadro-de-mando'!$N$4=$F7372)),1,0))</f>
        <v>1</v>
      </c>
    </row>
    <row r="7373" spans="1:10" x14ac:dyDescent="0.25">
      <c r="A7373" t="str">
        <f>IF(Tienda_4!$A173="","","Tienda 4")</f>
        <v>Tienda 4</v>
      </c>
      <c r="B7373" t="str">
        <f>IF($A7373="","",Tienda_4!B173)</f>
        <v>Electrodomésticos</v>
      </c>
      <c r="C7373" t="str">
        <f>IF($A7373="","",Tienda_4!G173)</f>
        <v>Manizales</v>
      </c>
      <c r="D7373" t="str">
        <f>IF($A7373="","",Tienda_4!F173)</f>
        <v>Lucas Olivera</v>
      </c>
      <c r="E7373" t="str">
        <f>IF($A7373="","",Tienda_4!I173)</f>
        <v>Tarjeta de crédito</v>
      </c>
      <c r="F7373">
        <f>IF($A7373="","",VALUE(RIGHT(Tienda_4!E173,4)))</f>
        <v>2021</v>
      </c>
      <c r="G7373">
        <f>IF($A7373="","",Tienda_4!C173)</f>
        <v>911900</v>
      </c>
      <c r="H7373">
        <f>IF($A7373="","",Tienda_4!D173)</f>
        <v>46700</v>
      </c>
      <c r="I7373">
        <f>IF($A7373="","",Tienda_4!H173)</f>
        <v>2</v>
      </c>
      <c r="J7373">
        <f>IF($A7373="",0,IF(AND(OR('Cuadro-de-mando'!$B$4="(Todas)",'Cuadro-de-mando'!$B$4=$A7373),OR('Cuadro-de-mando'!$E$4="(Todas)",'Cuadro-de-mando'!$E$4=$B7373),OR('Cuadro-de-mando'!$H$4="(Todas)",'Cuadro-de-mando'!$H$4=$C7373),OR('Cuadro-de-mando'!$K$4="(Todas)",'Cuadro-de-mando'!$K$4=$E7373),OR('Cuadro-de-mando'!$N$4="(Todos)",'Cuadro-de-mando'!$N$4=$F7373)),1,0))</f>
        <v>1</v>
      </c>
    </row>
    <row r="7374" spans="1:10" x14ac:dyDescent="0.25">
      <c r="A7374" t="str">
        <f>IF(Tienda_4!$A174="","","Tienda 4")</f>
        <v>Tienda 4</v>
      </c>
      <c r="B7374" t="str">
        <f>IF($A7374="","",Tienda_4!B174)</f>
        <v>Electrónicos</v>
      </c>
      <c r="C7374" t="str">
        <f>IF($A7374="","",Tienda_4!G174)</f>
        <v>Medellín</v>
      </c>
      <c r="D7374" t="str">
        <f>IF($A7374="","",Tienda_4!F174)</f>
        <v>Ángel Rodriguez</v>
      </c>
      <c r="E7374" t="str">
        <f>IF($A7374="","",Tienda_4!I174)</f>
        <v>Tarjeta de crédito</v>
      </c>
      <c r="F7374">
        <f>IF($A7374="","",VALUE(RIGHT(Tienda_4!E174,4)))</f>
        <v>2022</v>
      </c>
      <c r="G7374">
        <f>IF($A7374="","",Tienda_4!C174)</f>
        <v>158300</v>
      </c>
      <c r="H7374">
        <f>IF($A7374="","",Tienda_4!D174)</f>
        <v>8800</v>
      </c>
      <c r="I7374">
        <f>IF($A7374="","",Tienda_4!H174)</f>
        <v>5</v>
      </c>
      <c r="J7374">
        <f>IF($A7374="",0,IF(AND(OR('Cuadro-de-mando'!$B$4="(Todas)",'Cuadro-de-mando'!$B$4=$A7374),OR('Cuadro-de-mando'!$E$4="(Todas)",'Cuadro-de-mando'!$E$4=$B7374),OR('Cuadro-de-mando'!$H$4="(Todas)",'Cuadro-de-mando'!$H$4=$C7374),OR('Cuadro-de-mando'!$K$4="(Todas)",'Cuadro-de-mando'!$K$4=$E7374),OR('Cuadro-de-mando'!$N$4="(Todos)",'Cuadro-de-mando'!$N$4=$F7374)),1,0))</f>
        <v>1</v>
      </c>
    </row>
    <row r="7375" spans="1:10" x14ac:dyDescent="0.25">
      <c r="A7375" t="str">
        <f>IF(Tienda_4!$A175="","","Tienda 4")</f>
        <v>Tienda 4</v>
      </c>
      <c r="B7375" t="str">
        <f>IF($A7375="","",Tienda_4!B175)</f>
        <v>Muebles</v>
      </c>
      <c r="C7375" t="str">
        <f>IF($A7375="","",Tienda_4!G175)</f>
        <v>Pereira</v>
      </c>
      <c r="D7375" t="str">
        <f>IF($A7375="","",Tienda_4!F175)</f>
        <v>Lucas Olivera</v>
      </c>
      <c r="E7375" t="str">
        <f>IF($A7375="","",Tienda_4!I175)</f>
        <v>Tarjeta de crédito</v>
      </c>
      <c r="F7375">
        <f>IF($A7375="","",VALUE(RIGHT(Tienda_4!E175,4)))</f>
        <v>2023</v>
      </c>
      <c r="G7375">
        <f>IF($A7375="","",Tienda_4!C175)</f>
        <v>326100</v>
      </c>
      <c r="H7375">
        <f>IF($A7375="","",Tienda_4!D175)</f>
        <v>18000</v>
      </c>
      <c r="I7375">
        <f>IF($A7375="","",Tienda_4!H175)</f>
        <v>5</v>
      </c>
      <c r="J7375">
        <f>IF($A7375="",0,IF(AND(OR('Cuadro-de-mando'!$B$4="(Todas)",'Cuadro-de-mando'!$B$4=$A7375),OR('Cuadro-de-mando'!$E$4="(Todas)",'Cuadro-de-mando'!$E$4=$B7375),OR('Cuadro-de-mando'!$H$4="(Todas)",'Cuadro-de-mando'!$H$4=$C7375),OR('Cuadro-de-mando'!$K$4="(Todas)",'Cuadro-de-mando'!$K$4=$E7375),OR('Cuadro-de-mando'!$N$4="(Todos)",'Cuadro-de-mando'!$N$4=$F7375)),1,0))</f>
        <v>1</v>
      </c>
    </row>
    <row r="7376" spans="1:10" x14ac:dyDescent="0.25">
      <c r="A7376" t="str">
        <f>IF(Tienda_4!$A176="","","Tienda 4")</f>
        <v>Tienda 4</v>
      </c>
      <c r="B7376" t="str">
        <f>IF($A7376="","",Tienda_4!B176)</f>
        <v>Muebles</v>
      </c>
      <c r="C7376" t="str">
        <f>IF($A7376="","",Tienda_4!G176)</f>
        <v>Cali</v>
      </c>
      <c r="D7376" t="str">
        <f>IF($A7376="","",Tienda_4!F176)</f>
        <v>Ángel Rodriguez</v>
      </c>
      <c r="E7376" t="str">
        <f>IF($A7376="","",Tienda_4!I176)</f>
        <v>Tarjeta de crédito</v>
      </c>
      <c r="F7376">
        <f>IF($A7376="","",VALUE(RIGHT(Tienda_4!E176,4)))</f>
        <v>2021</v>
      </c>
      <c r="G7376">
        <f>IF($A7376="","",Tienda_4!C176)</f>
        <v>241900</v>
      </c>
      <c r="H7376">
        <f>IF($A7376="","",Tienda_4!D176)</f>
        <v>11100</v>
      </c>
      <c r="I7376">
        <f>IF($A7376="","",Tienda_4!H176)</f>
        <v>1</v>
      </c>
      <c r="J7376">
        <f>IF($A7376="",0,IF(AND(OR('Cuadro-de-mando'!$B$4="(Todas)",'Cuadro-de-mando'!$B$4=$A7376),OR('Cuadro-de-mando'!$E$4="(Todas)",'Cuadro-de-mando'!$E$4=$B7376),OR('Cuadro-de-mando'!$H$4="(Todas)",'Cuadro-de-mando'!$H$4=$C7376),OR('Cuadro-de-mando'!$K$4="(Todas)",'Cuadro-de-mando'!$K$4=$E7376),OR('Cuadro-de-mando'!$N$4="(Todos)",'Cuadro-de-mando'!$N$4=$F7376)),1,0))</f>
        <v>1</v>
      </c>
    </row>
    <row r="7377" spans="1:10" x14ac:dyDescent="0.25">
      <c r="A7377" t="str">
        <f>IF(Tienda_4!$A177="","","Tienda 4")</f>
        <v>Tienda 4</v>
      </c>
      <c r="B7377" t="str">
        <f>IF($A7377="","",Tienda_4!B177)</f>
        <v>Artículos para el hogar</v>
      </c>
      <c r="C7377" t="str">
        <f>IF($A7377="","",Tienda_4!G177)</f>
        <v>Bogotá</v>
      </c>
      <c r="D7377" t="str">
        <f>IF($A7377="","",Tienda_4!F177)</f>
        <v>Juliana Costa</v>
      </c>
      <c r="E7377" t="str">
        <f>IF($A7377="","",Tienda_4!I177)</f>
        <v>Tarjeta de crédito</v>
      </c>
      <c r="F7377">
        <f>IF($A7377="","",VALUE(RIGHT(Tienda_4!E177,4)))</f>
        <v>2022</v>
      </c>
      <c r="G7377">
        <f>IF($A7377="","",Tienda_4!C177)</f>
        <v>56500</v>
      </c>
      <c r="H7377">
        <f>IF($A7377="","",Tienda_4!D177)</f>
        <v>3400</v>
      </c>
      <c r="I7377">
        <f>IF($A7377="","",Tienda_4!H177)</f>
        <v>5</v>
      </c>
      <c r="J7377">
        <f>IF($A7377="",0,IF(AND(OR('Cuadro-de-mando'!$B$4="(Todas)",'Cuadro-de-mando'!$B$4=$A7377),OR('Cuadro-de-mando'!$E$4="(Todas)",'Cuadro-de-mando'!$E$4=$B7377),OR('Cuadro-de-mando'!$H$4="(Todas)",'Cuadro-de-mando'!$H$4=$C7377),OR('Cuadro-de-mando'!$K$4="(Todas)",'Cuadro-de-mando'!$K$4=$E7377),OR('Cuadro-de-mando'!$N$4="(Todos)",'Cuadro-de-mando'!$N$4=$F7377)),1,0))</f>
        <v>1</v>
      </c>
    </row>
    <row r="7378" spans="1:10" x14ac:dyDescent="0.25">
      <c r="A7378" t="str">
        <f>IF(Tienda_4!$A178="","","Tienda 4")</f>
        <v>Tienda 4</v>
      </c>
      <c r="B7378" t="str">
        <f>IF($A7378="","",Tienda_4!B178)</f>
        <v>Artículos para el hogar</v>
      </c>
      <c r="C7378" t="str">
        <f>IF($A7378="","",Tienda_4!G178)</f>
        <v>Bogotá</v>
      </c>
      <c r="D7378" t="str">
        <f>IF($A7378="","",Tienda_4!F178)</f>
        <v>Pedro Gomez</v>
      </c>
      <c r="E7378" t="str">
        <f>IF($A7378="","",Tienda_4!I178)</f>
        <v>Cupón</v>
      </c>
      <c r="F7378">
        <f>IF($A7378="","",VALUE(RIGHT(Tienda_4!E178,4)))</f>
        <v>2022</v>
      </c>
      <c r="G7378">
        <f>IF($A7378="","",Tienda_4!C178)</f>
        <v>70600</v>
      </c>
      <c r="H7378">
        <f>IF($A7378="","",Tienda_4!D178)</f>
        <v>9600</v>
      </c>
      <c r="I7378">
        <f>IF($A7378="","",Tienda_4!H178)</f>
        <v>5</v>
      </c>
      <c r="J7378">
        <f>IF($A7378="",0,IF(AND(OR('Cuadro-de-mando'!$B$4="(Todas)",'Cuadro-de-mando'!$B$4=$A7378),OR('Cuadro-de-mando'!$E$4="(Todas)",'Cuadro-de-mando'!$E$4=$B7378),OR('Cuadro-de-mando'!$H$4="(Todas)",'Cuadro-de-mando'!$H$4=$C7378),OR('Cuadro-de-mando'!$K$4="(Todas)",'Cuadro-de-mando'!$K$4=$E7378),OR('Cuadro-de-mando'!$N$4="(Todos)",'Cuadro-de-mando'!$N$4=$F7378)),1,0))</f>
        <v>1</v>
      </c>
    </row>
    <row r="7379" spans="1:10" x14ac:dyDescent="0.25">
      <c r="A7379" t="str">
        <f>IF(Tienda_4!$A179="","","Tienda 4")</f>
        <v>Tienda 4</v>
      </c>
      <c r="B7379" t="str">
        <f>IF($A7379="","",Tienda_4!B179)</f>
        <v>Muebles</v>
      </c>
      <c r="C7379" t="str">
        <f>IF($A7379="","",Tienda_4!G179)</f>
        <v>Valledupar</v>
      </c>
      <c r="D7379" t="str">
        <f>IF($A7379="","",Tienda_4!F179)</f>
        <v>Ángel Rodriguez</v>
      </c>
      <c r="E7379" t="str">
        <f>IF($A7379="","",Tienda_4!I179)</f>
        <v>Tarjeta de crédito</v>
      </c>
      <c r="F7379">
        <f>IF($A7379="","",VALUE(RIGHT(Tienda_4!E179,4)))</f>
        <v>2020</v>
      </c>
      <c r="G7379">
        <f>IF($A7379="","",Tienda_4!C179)</f>
        <v>695700</v>
      </c>
      <c r="H7379">
        <f>IF($A7379="","",Tienda_4!D179)</f>
        <v>37700</v>
      </c>
      <c r="I7379">
        <f>IF($A7379="","",Tienda_4!H179)</f>
        <v>5</v>
      </c>
      <c r="J7379">
        <f>IF($A7379="",0,IF(AND(OR('Cuadro-de-mando'!$B$4="(Todas)",'Cuadro-de-mando'!$B$4=$A7379),OR('Cuadro-de-mando'!$E$4="(Todas)",'Cuadro-de-mando'!$E$4=$B7379),OR('Cuadro-de-mando'!$H$4="(Todas)",'Cuadro-de-mando'!$H$4=$C7379),OR('Cuadro-de-mando'!$K$4="(Todas)",'Cuadro-de-mando'!$K$4=$E7379),OR('Cuadro-de-mando'!$N$4="(Todos)",'Cuadro-de-mando'!$N$4=$F7379)),1,0))</f>
        <v>1</v>
      </c>
    </row>
    <row r="7380" spans="1:10" x14ac:dyDescent="0.25">
      <c r="A7380" t="str">
        <f>IF(Tienda_4!$A180="","","Tienda 4")</f>
        <v>Tienda 4</v>
      </c>
      <c r="B7380" t="str">
        <f>IF($A7380="","",Tienda_4!B180)</f>
        <v>Deportes y diversión</v>
      </c>
      <c r="C7380" t="str">
        <f>IF($A7380="","",Tienda_4!G180)</f>
        <v>Cali</v>
      </c>
      <c r="D7380" t="str">
        <f>IF($A7380="","",Tienda_4!F180)</f>
        <v>Juan Fernandez</v>
      </c>
      <c r="E7380" t="str">
        <f>IF($A7380="","",Tienda_4!I180)</f>
        <v>Nequi</v>
      </c>
      <c r="F7380">
        <f>IF($A7380="","",VALUE(RIGHT(Tienda_4!E180,4)))</f>
        <v>2020</v>
      </c>
      <c r="G7380">
        <f>IF($A7380="","",Tienda_4!C180)</f>
        <v>38500</v>
      </c>
      <c r="H7380">
        <f>IF($A7380="","",Tienda_4!D180)</f>
        <v>2400</v>
      </c>
      <c r="I7380">
        <f>IF($A7380="","",Tienda_4!H180)</f>
        <v>4</v>
      </c>
      <c r="J7380">
        <f>IF($A7380="",0,IF(AND(OR('Cuadro-de-mando'!$B$4="(Todas)",'Cuadro-de-mando'!$B$4=$A7380),OR('Cuadro-de-mando'!$E$4="(Todas)",'Cuadro-de-mando'!$E$4=$B7380),OR('Cuadro-de-mando'!$H$4="(Todas)",'Cuadro-de-mando'!$H$4=$C7380),OR('Cuadro-de-mando'!$K$4="(Todas)",'Cuadro-de-mando'!$K$4=$E7380),OR('Cuadro-de-mando'!$N$4="(Todos)",'Cuadro-de-mando'!$N$4=$F7380)),1,0))</f>
        <v>1</v>
      </c>
    </row>
    <row r="7381" spans="1:10" x14ac:dyDescent="0.25">
      <c r="A7381" t="str">
        <f>IF(Tienda_4!$A181="","","Tienda 4")</f>
        <v>Tienda 4</v>
      </c>
      <c r="B7381" t="str">
        <f>IF($A7381="","",Tienda_4!B181)</f>
        <v>Deportes y diversión</v>
      </c>
      <c r="C7381" t="str">
        <f>IF($A7381="","",Tienda_4!G181)</f>
        <v>Barranquilla</v>
      </c>
      <c r="D7381" t="str">
        <f>IF($A7381="","",Tienda_4!F181)</f>
        <v>Lucas Olivera</v>
      </c>
      <c r="E7381" t="str">
        <f>IF($A7381="","",Tienda_4!I181)</f>
        <v>Tarjeta de crédito</v>
      </c>
      <c r="F7381">
        <f>IF($A7381="","",VALUE(RIGHT(Tienda_4!E181,4)))</f>
        <v>2022</v>
      </c>
      <c r="G7381">
        <f>IF($A7381="","",Tienda_4!C181)</f>
        <v>702700</v>
      </c>
      <c r="H7381">
        <f>IF($A7381="","",Tienda_4!D181)</f>
        <v>35600</v>
      </c>
      <c r="I7381">
        <f>IF($A7381="","",Tienda_4!H181)</f>
        <v>5</v>
      </c>
      <c r="J7381">
        <f>IF($A7381="",0,IF(AND(OR('Cuadro-de-mando'!$B$4="(Todas)",'Cuadro-de-mando'!$B$4=$A7381),OR('Cuadro-de-mando'!$E$4="(Todas)",'Cuadro-de-mando'!$E$4=$B7381),OR('Cuadro-de-mando'!$H$4="(Todas)",'Cuadro-de-mando'!$H$4=$C7381),OR('Cuadro-de-mando'!$K$4="(Todas)",'Cuadro-de-mando'!$K$4=$E7381),OR('Cuadro-de-mando'!$N$4="(Todos)",'Cuadro-de-mando'!$N$4=$F7381)),1,0))</f>
        <v>1</v>
      </c>
    </row>
    <row r="7382" spans="1:10" x14ac:dyDescent="0.25">
      <c r="A7382" t="str">
        <f>IF(Tienda_4!$A182="","","Tienda 4")</f>
        <v>Tienda 4</v>
      </c>
      <c r="B7382" t="str">
        <f>IF($A7382="","",Tienda_4!B182)</f>
        <v>Juguetes</v>
      </c>
      <c r="C7382" t="str">
        <f>IF($A7382="","",Tienda_4!G182)</f>
        <v>Bogotá</v>
      </c>
      <c r="D7382" t="str">
        <f>IF($A7382="","",Tienda_4!F182)</f>
        <v>Mariana Herrera</v>
      </c>
      <c r="E7382" t="str">
        <f>IF($A7382="","",Tienda_4!I182)</f>
        <v>Tarjeta de crédito</v>
      </c>
      <c r="F7382">
        <f>IF($A7382="","",VALUE(RIGHT(Tienda_4!E182,4)))</f>
        <v>2021</v>
      </c>
      <c r="G7382">
        <f>IF($A7382="","",Tienda_4!C182)</f>
        <v>16300</v>
      </c>
      <c r="H7382">
        <f>IF($A7382="","",Tienda_4!D182)</f>
        <v>4200</v>
      </c>
      <c r="I7382">
        <f>IF($A7382="","",Tienda_4!H182)</f>
        <v>5</v>
      </c>
      <c r="J7382">
        <f>IF($A7382="",0,IF(AND(OR('Cuadro-de-mando'!$B$4="(Todas)",'Cuadro-de-mando'!$B$4=$A7382),OR('Cuadro-de-mando'!$E$4="(Todas)",'Cuadro-de-mando'!$E$4=$B7382),OR('Cuadro-de-mando'!$H$4="(Todas)",'Cuadro-de-mando'!$H$4=$C7382),OR('Cuadro-de-mando'!$K$4="(Todas)",'Cuadro-de-mando'!$K$4=$E7382),OR('Cuadro-de-mando'!$N$4="(Todos)",'Cuadro-de-mando'!$N$4=$F7382)),1,0))</f>
        <v>1</v>
      </c>
    </row>
    <row r="7383" spans="1:10" x14ac:dyDescent="0.25">
      <c r="A7383" t="str">
        <f>IF(Tienda_4!$A183="","","Tienda 4")</f>
        <v>Tienda 4</v>
      </c>
      <c r="B7383" t="str">
        <f>IF($A7383="","",Tienda_4!B183)</f>
        <v>Libros</v>
      </c>
      <c r="C7383" t="str">
        <f>IF($A7383="","",Tienda_4!G183)</f>
        <v>Pereira</v>
      </c>
      <c r="D7383" t="str">
        <f>IF($A7383="","",Tienda_4!F183)</f>
        <v>Rafael Acosta</v>
      </c>
      <c r="E7383" t="str">
        <f>IF($A7383="","",Tienda_4!I183)</f>
        <v>Tarjeta de crédito</v>
      </c>
      <c r="F7383">
        <f>IF($A7383="","",VALUE(RIGHT(Tienda_4!E183,4)))</f>
        <v>2021</v>
      </c>
      <c r="G7383">
        <f>IF($A7383="","",Tienda_4!C183)</f>
        <v>65000</v>
      </c>
      <c r="H7383">
        <f>IF($A7383="","",Tienda_4!D183)</f>
        <v>4100</v>
      </c>
      <c r="I7383">
        <f>IF($A7383="","",Tienda_4!H183)</f>
        <v>4</v>
      </c>
      <c r="J7383">
        <f>IF($A7383="",0,IF(AND(OR('Cuadro-de-mando'!$B$4="(Todas)",'Cuadro-de-mando'!$B$4=$A7383),OR('Cuadro-de-mando'!$E$4="(Todas)",'Cuadro-de-mando'!$E$4=$B7383),OR('Cuadro-de-mando'!$H$4="(Todas)",'Cuadro-de-mando'!$H$4=$C7383),OR('Cuadro-de-mando'!$K$4="(Todas)",'Cuadro-de-mando'!$K$4=$E7383),OR('Cuadro-de-mando'!$N$4="(Todos)",'Cuadro-de-mando'!$N$4=$F7383)),1,0))</f>
        <v>1</v>
      </c>
    </row>
    <row r="7384" spans="1:10" x14ac:dyDescent="0.25">
      <c r="A7384" t="str">
        <f>IF(Tienda_4!$A184="","","Tienda 4")</f>
        <v>Tienda 4</v>
      </c>
      <c r="B7384" t="str">
        <f>IF($A7384="","",Tienda_4!B184)</f>
        <v>Deportes y diversión</v>
      </c>
      <c r="C7384" t="str">
        <f>IF($A7384="","",Tienda_4!G184)</f>
        <v>Medellín</v>
      </c>
      <c r="D7384" t="str">
        <f>IF($A7384="","",Tienda_4!F184)</f>
        <v>Izabela de León</v>
      </c>
      <c r="E7384" t="str">
        <f>IF($A7384="","",Tienda_4!I184)</f>
        <v>Nequi</v>
      </c>
      <c r="F7384">
        <f>IF($A7384="","",VALUE(RIGHT(Tienda_4!E184,4)))</f>
        <v>2021</v>
      </c>
      <c r="G7384">
        <f>IF($A7384="","",Tienda_4!C184)</f>
        <v>54100</v>
      </c>
      <c r="H7384">
        <f>IF($A7384="","",Tienda_4!D184)</f>
        <v>3100</v>
      </c>
      <c r="I7384">
        <f>IF($A7384="","",Tienda_4!H184)</f>
        <v>5</v>
      </c>
      <c r="J7384">
        <f>IF($A7384="",0,IF(AND(OR('Cuadro-de-mando'!$B$4="(Todas)",'Cuadro-de-mando'!$B$4=$A7384),OR('Cuadro-de-mando'!$E$4="(Todas)",'Cuadro-de-mando'!$E$4=$B7384),OR('Cuadro-de-mando'!$H$4="(Todas)",'Cuadro-de-mando'!$H$4=$C7384),OR('Cuadro-de-mando'!$K$4="(Todas)",'Cuadro-de-mando'!$K$4=$E7384),OR('Cuadro-de-mando'!$N$4="(Todos)",'Cuadro-de-mando'!$N$4=$F7384)),1,0))</f>
        <v>1</v>
      </c>
    </row>
    <row r="7385" spans="1:10" x14ac:dyDescent="0.25">
      <c r="A7385" t="str">
        <f>IF(Tienda_4!$A185="","","Tienda 4")</f>
        <v>Tienda 4</v>
      </c>
      <c r="B7385" t="str">
        <f>IF($A7385="","",Tienda_4!B185)</f>
        <v>Electrónicos</v>
      </c>
      <c r="C7385" t="str">
        <f>IF($A7385="","",Tienda_4!G185)</f>
        <v>Pereira</v>
      </c>
      <c r="D7385" t="str">
        <f>IF($A7385="","",Tienda_4!F185)</f>
        <v>Juan Fernandez</v>
      </c>
      <c r="E7385" t="str">
        <f>IF($A7385="","",Tienda_4!I185)</f>
        <v>Tarjeta de crédito</v>
      </c>
      <c r="F7385">
        <f>IF($A7385="","",VALUE(RIGHT(Tienda_4!E185,4)))</f>
        <v>2021</v>
      </c>
      <c r="G7385">
        <f>IF($A7385="","",Tienda_4!C185)</f>
        <v>82600</v>
      </c>
      <c r="H7385">
        <f>IF($A7385="","",Tienda_4!D185)</f>
        <v>4800</v>
      </c>
      <c r="I7385">
        <f>IF($A7385="","",Tienda_4!H185)</f>
        <v>4</v>
      </c>
      <c r="J7385">
        <f>IF($A7385="",0,IF(AND(OR('Cuadro-de-mando'!$B$4="(Todas)",'Cuadro-de-mando'!$B$4=$A7385),OR('Cuadro-de-mando'!$E$4="(Todas)",'Cuadro-de-mando'!$E$4=$B7385),OR('Cuadro-de-mando'!$H$4="(Todas)",'Cuadro-de-mando'!$H$4=$C7385),OR('Cuadro-de-mando'!$K$4="(Todas)",'Cuadro-de-mando'!$K$4=$E7385),OR('Cuadro-de-mando'!$N$4="(Todos)",'Cuadro-de-mando'!$N$4=$F7385)),1,0))</f>
        <v>1</v>
      </c>
    </row>
    <row r="7386" spans="1:10" x14ac:dyDescent="0.25">
      <c r="A7386" t="str">
        <f>IF(Tienda_4!$A186="","","Tienda 4")</f>
        <v>Tienda 4</v>
      </c>
      <c r="B7386" t="str">
        <f>IF($A7386="","",Tienda_4!B186)</f>
        <v>Deportes y diversión</v>
      </c>
      <c r="C7386" t="str">
        <f>IF($A7386="","",Tienda_4!G186)</f>
        <v>Bogotá</v>
      </c>
      <c r="D7386" t="str">
        <f>IF($A7386="","",Tienda_4!F186)</f>
        <v>Blanca Ramirez</v>
      </c>
      <c r="E7386" t="str">
        <f>IF($A7386="","",Tienda_4!I186)</f>
        <v>Nequi</v>
      </c>
      <c r="F7386">
        <f>IF($A7386="","",VALUE(RIGHT(Tienda_4!E186,4)))</f>
        <v>2021</v>
      </c>
      <c r="G7386">
        <f>IF($A7386="","",Tienda_4!C186)</f>
        <v>46300</v>
      </c>
      <c r="H7386">
        <f>IF($A7386="","",Tienda_4!D186)</f>
        <v>2700</v>
      </c>
      <c r="I7386">
        <f>IF($A7386="","",Tienda_4!H186)</f>
        <v>4</v>
      </c>
      <c r="J7386">
        <f>IF($A7386="",0,IF(AND(OR('Cuadro-de-mando'!$B$4="(Todas)",'Cuadro-de-mando'!$B$4=$A7386),OR('Cuadro-de-mando'!$E$4="(Todas)",'Cuadro-de-mando'!$E$4=$B7386),OR('Cuadro-de-mando'!$H$4="(Todas)",'Cuadro-de-mando'!$H$4=$C7386),OR('Cuadro-de-mando'!$K$4="(Todas)",'Cuadro-de-mando'!$K$4=$E7386),OR('Cuadro-de-mando'!$N$4="(Todos)",'Cuadro-de-mando'!$N$4=$F7386)),1,0))</f>
        <v>1</v>
      </c>
    </row>
    <row r="7387" spans="1:10" x14ac:dyDescent="0.25">
      <c r="A7387" t="str">
        <f>IF(Tienda_4!$A187="","","Tienda 4")</f>
        <v>Tienda 4</v>
      </c>
      <c r="B7387" t="str">
        <f>IF($A7387="","",Tienda_4!B187)</f>
        <v>Artículos para el hogar</v>
      </c>
      <c r="C7387" t="str">
        <f>IF($A7387="","",Tienda_4!G187)</f>
        <v>Bogotá</v>
      </c>
      <c r="D7387" t="str">
        <f>IF($A7387="","",Tienda_4!F187)</f>
        <v>Felipe Santos</v>
      </c>
      <c r="E7387" t="str">
        <f>IF($A7387="","",Tienda_4!I187)</f>
        <v>Nequi</v>
      </c>
      <c r="F7387">
        <f>IF($A7387="","",VALUE(RIGHT(Tienda_4!E187,4)))</f>
        <v>2020</v>
      </c>
      <c r="G7387">
        <f>IF($A7387="","",Tienda_4!C187)</f>
        <v>222600</v>
      </c>
      <c r="H7387">
        <f>IF($A7387="","",Tienda_4!D187)</f>
        <v>12600</v>
      </c>
      <c r="I7387">
        <f>IF($A7387="","",Tienda_4!H187)</f>
        <v>4</v>
      </c>
      <c r="J7387">
        <f>IF($A7387="",0,IF(AND(OR('Cuadro-de-mando'!$B$4="(Todas)",'Cuadro-de-mando'!$B$4=$A7387),OR('Cuadro-de-mando'!$E$4="(Todas)",'Cuadro-de-mando'!$E$4=$B7387),OR('Cuadro-de-mando'!$H$4="(Todas)",'Cuadro-de-mando'!$H$4=$C7387),OR('Cuadro-de-mando'!$K$4="(Todas)",'Cuadro-de-mando'!$K$4=$E7387),OR('Cuadro-de-mando'!$N$4="(Todos)",'Cuadro-de-mando'!$N$4=$F7387)),1,0))</f>
        <v>1</v>
      </c>
    </row>
    <row r="7388" spans="1:10" x14ac:dyDescent="0.25">
      <c r="A7388" t="str">
        <f>IF(Tienda_4!$A188="","","Tienda 4")</f>
        <v>Tienda 4</v>
      </c>
      <c r="B7388" t="str">
        <f>IF($A7388="","",Tienda_4!B188)</f>
        <v>Electrónicos</v>
      </c>
      <c r="C7388" t="str">
        <f>IF($A7388="","",Tienda_4!G188)</f>
        <v>Bogotá</v>
      </c>
      <c r="D7388" t="str">
        <f>IF($A7388="","",Tienda_4!F188)</f>
        <v>Maria Alfonso</v>
      </c>
      <c r="E7388" t="str">
        <f>IF($A7388="","",Tienda_4!I188)</f>
        <v>Nequi</v>
      </c>
      <c r="F7388">
        <f>IF($A7388="","",VALUE(RIGHT(Tienda_4!E188,4)))</f>
        <v>2022</v>
      </c>
      <c r="G7388">
        <f>IF($A7388="","",Tienda_4!C188)</f>
        <v>369800</v>
      </c>
      <c r="H7388">
        <f>IF($A7388="","",Tienda_4!D188)</f>
        <v>20400</v>
      </c>
      <c r="I7388">
        <f>IF($A7388="","",Tienda_4!H188)</f>
        <v>5</v>
      </c>
      <c r="J7388">
        <f>IF($A7388="",0,IF(AND(OR('Cuadro-de-mando'!$B$4="(Todas)",'Cuadro-de-mando'!$B$4=$A7388),OR('Cuadro-de-mando'!$E$4="(Todas)",'Cuadro-de-mando'!$E$4=$B7388),OR('Cuadro-de-mando'!$H$4="(Todas)",'Cuadro-de-mando'!$H$4=$C7388),OR('Cuadro-de-mando'!$K$4="(Todas)",'Cuadro-de-mando'!$K$4=$E7388),OR('Cuadro-de-mando'!$N$4="(Todos)",'Cuadro-de-mando'!$N$4=$F7388)),1,0))</f>
        <v>1</v>
      </c>
    </row>
    <row r="7389" spans="1:10" x14ac:dyDescent="0.25">
      <c r="A7389" t="str">
        <f>IF(Tienda_4!$A189="","","Tienda 4")</f>
        <v>Tienda 4</v>
      </c>
      <c r="B7389" t="str">
        <f>IF($A7389="","",Tienda_4!B189)</f>
        <v>Juguetes</v>
      </c>
      <c r="C7389" t="str">
        <f>IF($A7389="","",Tienda_4!G189)</f>
        <v>Bogotá</v>
      </c>
      <c r="D7389" t="str">
        <f>IF($A7389="","",Tienda_4!F189)</f>
        <v>Ángel Rodriguez</v>
      </c>
      <c r="E7389" t="str">
        <f>IF($A7389="","",Tienda_4!I189)</f>
        <v>Tarjeta de crédito</v>
      </c>
      <c r="F7389">
        <f>IF($A7389="","",VALUE(RIGHT(Tienda_4!E189,4)))</f>
        <v>2021</v>
      </c>
      <c r="G7389">
        <f>IF($A7389="","",Tienda_4!C189)</f>
        <v>15900</v>
      </c>
      <c r="H7389">
        <f>IF($A7389="","",Tienda_4!D189)</f>
        <v>0</v>
      </c>
      <c r="I7389">
        <f>IF($A7389="","",Tienda_4!H189)</f>
        <v>5</v>
      </c>
      <c r="J7389">
        <f>IF($A7389="",0,IF(AND(OR('Cuadro-de-mando'!$B$4="(Todas)",'Cuadro-de-mando'!$B$4=$A7389),OR('Cuadro-de-mando'!$E$4="(Todas)",'Cuadro-de-mando'!$E$4=$B7389),OR('Cuadro-de-mando'!$H$4="(Todas)",'Cuadro-de-mando'!$H$4=$C7389),OR('Cuadro-de-mando'!$K$4="(Todas)",'Cuadro-de-mando'!$K$4=$E7389),OR('Cuadro-de-mando'!$N$4="(Todos)",'Cuadro-de-mando'!$N$4=$F7389)),1,0))</f>
        <v>1</v>
      </c>
    </row>
    <row r="7390" spans="1:10" x14ac:dyDescent="0.25">
      <c r="A7390" t="str">
        <f>IF(Tienda_4!$A190="","","Tienda 4")</f>
        <v>Tienda 4</v>
      </c>
      <c r="B7390" t="str">
        <f>IF($A7390="","",Tienda_4!B190)</f>
        <v>Instrumentos musicales</v>
      </c>
      <c r="C7390" t="str">
        <f>IF($A7390="","",Tienda_4!G190)</f>
        <v>Bogotá</v>
      </c>
      <c r="D7390" t="str">
        <f>IF($A7390="","",Tienda_4!F190)</f>
        <v>Felipe Santos</v>
      </c>
      <c r="E7390" t="str">
        <f>IF($A7390="","",Tienda_4!I190)</f>
        <v>Tarjeta de crédito</v>
      </c>
      <c r="F7390">
        <f>IF($A7390="","",VALUE(RIGHT(Tienda_4!E190,4)))</f>
        <v>2021</v>
      </c>
      <c r="G7390">
        <f>IF($A7390="","",Tienda_4!C190)</f>
        <v>70000</v>
      </c>
      <c r="H7390">
        <f>IF($A7390="","",Tienda_4!D190)</f>
        <v>1900</v>
      </c>
      <c r="I7390">
        <f>IF($A7390="","",Tienda_4!H190)</f>
        <v>1</v>
      </c>
      <c r="J7390">
        <f>IF($A7390="",0,IF(AND(OR('Cuadro-de-mando'!$B$4="(Todas)",'Cuadro-de-mando'!$B$4=$A7390),OR('Cuadro-de-mando'!$E$4="(Todas)",'Cuadro-de-mando'!$E$4=$B7390),OR('Cuadro-de-mando'!$H$4="(Todas)",'Cuadro-de-mando'!$H$4=$C7390),OR('Cuadro-de-mando'!$K$4="(Todas)",'Cuadro-de-mando'!$K$4=$E7390),OR('Cuadro-de-mando'!$N$4="(Todos)",'Cuadro-de-mando'!$N$4=$F7390)),1,0))</f>
        <v>1</v>
      </c>
    </row>
    <row r="7391" spans="1:10" x14ac:dyDescent="0.25">
      <c r="A7391" t="str">
        <f>IF(Tienda_4!$A191="","","Tienda 4")</f>
        <v>Tienda 4</v>
      </c>
      <c r="B7391" t="str">
        <f>IF($A7391="","",Tienda_4!B191)</f>
        <v>Muebles</v>
      </c>
      <c r="C7391" t="str">
        <f>IF($A7391="","",Tienda_4!G191)</f>
        <v>Bogotá</v>
      </c>
      <c r="D7391" t="str">
        <f>IF($A7391="","",Tienda_4!F191)</f>
        <v>Camila Rivera</v>
      </c>
      <c r="E7391" t="str">
        <f>IF($A7391="","",Tienda_4!I191)</f>
        <v>Nequi</v>
      </c>
      <c r="F7391">
        <f>IF($A7391="","",VALUE(RIGHT(Tienda_4!E191,4)))</f>
        <v>2020</v>
      </c>
      <c r="G7391">
        <f>IF($A7391="","",Tienda_4!C191)</f>
        <v>193500</v>
      </c>
      <c r="H7391">
        <f>IF($A7391="","",Tienda_4!D191)</f>
        <v>8500</v>
      </c>
      <c r="I7391">
        <f>IF($A7391="","",Tienda_4!H191)</f>
        <v>5</v>
      </c>
      <c r="J7391">
        <f>IF($A7391="",0,IF(AND(OR('Cuadro-de-mando'!$B$4="(Todas)",'Cuadro-de-mando'!$B$4=$A7391),OR('Cuadro-de-mando'!$E$4="(Todas)",'Cuadro-de-mando'!$E$4=$B7391),OR('Cuadro-de-mando'!$H$4="(Todas)",'Cuadro-de-mando'!$H$4=$C7391),OR('Cuadro-de-mando'!$K$4="(Todas)",'Cuadro-de-mando'!$K$4=$E7391),OR('Cuadro-de-mando'!$N$4="(Todos)",'Cuadro-de-mando'!$N$4=$F7391)),1,0))</f>
        <v>1</v>
      </c>
    </row>
    <row r="7392" spans="1:10" x14ac:dyDescent="0.25">
      <c r="A7392" t="str">
        <f>IF(Tienda_4!$A192="","","Tienda 4")</f>
        <v>Tienda 4</v>
      </c>
      <c r="B7392" t="str">
        <f>IF($A7392="","",Tienda_4!B192)</f>
        <v>Electrodomésticos</v>
      </c>
      <c r="C7392" t="str">
        <f>IF($A7392="","",Tienda_4!G192)</f>
        <v>Bogotá</v>
      </c>
      <c r="D7392" t="str">
        <f>IF($A7392="","",Tienda_4!F192)</f>
        <v>Beatriz Morales</v>
      </c>
      <c r="E7392" t="str">
        <f>IF($A7392="","",Tienda_4!I192)</f>
        <v>Tarjeta de crédito</v>
      </c>
      <c r="F7392">
        <f>IF($A7392="","",VALUE(RIGHT(Tienda_4!E192,4)))</f>
        <v>2020</v>
      </c>
      <c r="G7392">
        <f>IF($A7392="","",Tienda_4!C192)</f>
        <v>666300</v>
      </c>
      <c r="H7392">
        <f>IF($A7392="","",Tienda_4!D192)</f>
        <v>33700</v>
      </c>
      <c r="I7392">
        <f>IF($A7392="","",Tienda_4!H192)</f>
        <v>5</v>
      </c>
      <c r="J7392">
        <f>IF($A7392="",0,IF(AND(OR('Cuadro-de-mando'!$B$4="(Todas)",'Cuadro-de-mando'!$B$4=$A7392),OR('Cuadro-de-mando'!$E$4="(Todas)",'Cuadro-de-mando'!$E$4=$B7392),OR('Cuadro-de-mando'!$H$4="(Todas)",'Cuadro-de-mando'!$H$4=$C7392),OR('Cuadro-de-mando'!$K$4="(Todas)",'Cuadro-de-mando'!$K$4=$E7392),OR('Cuadro-de-mando'!$N$4="(Todos)",'Cuadro-de-mando'!$N$4=$F7392)),1,0))</f>
        <v>1</v>
      </c>
    </row>
    <row r="7393" spans="1:10" x14ac:dyDescent="0.25">
      <c r="A7393" t="str">
        <f>IF(Tienda_4!$A193="","","Tienda 4")</f>
        <v>Tienda 4</v>
      </c>
      <c r="B7393" t="str">
        <f>IF($A7393="","",Tienda_4!B193)</f>
        <v>Juguetes</v>
      </c>
      <c r="C7393" t="str">
        <f>IF($A7393="","",Tienda_4!G193)</f>
        <v>Cali</v>
      </c>
      <c r="D7393" t="str">
        <f>IF($A7393="","",Tienda_4!F193)</f>
        <v>Felipe Santos</v>
      </c>
      <c r="E7393" t="str">
        <f>IF($A7393="","",Tienda_4!I193)</f>
        <v>Nequi</v>
      </c>
      <c r="F7393">
        <f>IF($A7393="","",VALUE(RIGHT(Tienda_4!E193,4)))</f>
        <v>2022</v>
      </c>
      <c r="G7393">
        <f>IF($A7393="","",Tienda_4!C193)</f>
        <v>56800</v>
      </c>
      <c r="H7393">
        <f>IF($A7393="","",Tienda_4!D193)</f>
        <v>1200</v>
      </c>
      <c r="I7393">
        <f>IF($A7393="","",Tienda_4!H193)</f>
        <v>3</v>
      </c>
      <c r="J7393">
        <f>IF($A7393="",0,IF(AND(OR('Cuadro-de-mando'!$B$4="(Todas)",'Cuadro-de-mando'!$B$4=$A7393),OR('Cuadro-de-mando'!$E$4="(Todas)",'Cuadro-de-mando'!$E$4=$B7393),OR('Cuadro-de-mando'!$H$4="(Todas)",'Cuadro-de-mando'!$H$4=$C7393),OR('Cuadro-de-mando'!$K$4="(Todas)",'Cuadro-de-mando'!$K$4=$E7393),OR('Cuadro-de-mando'!$N$4="(Todos)",'Cuadro-de-mando'!$N$4=$F7393)),1,0))</f>
        <v>1</v>
      </c>
    </row>
    <row r="7394" spans="1:10" x14ac:dyDescent="0.25">
      <c r="A7394" t="str">
        <f>IF(Tienda_4!$A194="","","Tienda 4")</f>
        <v>Tienda 4</v>
      </c>
      <c r="B7394" t="str">
        <f>IF($A7394="","",Tienda_4!B194)</f>
        <v>Libros</v>
      </c>
      <c r="C7394" t="str">
        <f>IF($A7394="","",Tienda_4!G194)</f>
        <v>Bogotá</v>
      </c>
      <c r="D7394" t="str">
        <f>IF($A7394="","",Tienda_4!F194)</f>
        <v>Mariana Herrera</v>
      </c>
      <c r="E7394" t="str">
        <f>IF($A7394="","",Tienda_4!I194)</f>
        <v>Tarjeta de crédito</v>
      </c>
      <c r="F7394">
        <f>IF($A7394="","",VALUE(RIGHT(Tienda_4!E194,4)))</f>
        <v>2020</v>
      </c>
      <c r="G7394">
        <f>IF($A7394="","",Tienda_4!C194)</f>
        <v>48300</v>
      </c>
      <c r="H7394">
        <f>IF($A7394="","",Tienda_4!D194)</f>
        <v>3600</v>
      </c>
      <c r="I7394">
        <f>IF($A7394="","",Tienda_4!H194)</f>
        <v>3</v>
      </c>
      <c r="J7394">
        <f>IF($A7394="",0,IF(AND(OR('Cuadro-de-mando'!$B$4="(Todas)",'Cuadro-de-mando'!$B$4=$A7394),OR('Cuadro-de-mando'!$E$4="(Todas)",'Cuadro-de-mando'!$E$4=$B7394),OR('Cuadro-de-mando'!$H$4="(Todas)",'Cuadro-de-mando'!$H$4=$C7394),OR('Cuadro-de-mando'!$K$4="(Todas)",'Cuadro-de-mando'!$K$4=$E7394),OR('Cuadro-de-mando'!$N$4="(Todos)",'Cuadro-de-mando'!$N$4=$F7394)),1,0))</f>
        <v>1</v>
      </c>
    </row>
    <row r="7395" spans="1:10" x14ac:dyDescent="0.25">
      <c r="A7395" t="str">
        <f>IF(Tienda_4!$A195="","","Tienda 4")</f>
        <v>Tienda 4</v>
      </c>
      <c r="B7395" t="str">
        <f>IF($A7395="","",Tienda_4!B195)</f>
        <v>Muebles</v>
      </c>
      <c r="C7395" t="str">
        <f>IF($A7395="","",Tienda_4!G195)</f>
        <v>Bogotá</v>
      </c>
      <c r="D7395" t="str">
        <f>IF($A7395="","",Tienda_4!F195)</f>
        <v>Ángel Rodriguez</v>
      </c>
      <c r="E7395" t="str">
        <f>IF($A7395="","",Tienda_4!I195)</f>
        <v>Tarjeta de crédito</v>
      </c>
      <c r="F7395">
        <f>IF($A7395="","",VALUE(RIGHT(Tienda_4!E195,4)))</f>
        <v>2020</v>
      </c>
      <c r="G7395">
        <f>IF($A7395="","",Tienda_4!C195)</f>
        <v>246400</v>
      </c>
      <c r="H7395">
        <f>IF($A7395="","",Tienda_4!D195)</f>
        <v>13600</v>
      </c>
      <c r="I7395">
        <f>IF($A7395="","",Tienda_4!H195)</f>
        <v>5</v>
      </c>
      <c r="J7395">
        <f>IF($A7395="",0,IF(AND(OR('Cuadro-de-mando'!$B$4="(Todas)",'Cuadro-de-mando'!$B$4=$A7395),OR('Cuadro-de-mando'!$E$4="(Todas)",'Cuadro-de-mando'!$E$4=$B7395),OR('Cuadro-de-mando'!$H$4="(Todas)",'Cuadro-de-mando'!$H$4=$C7395),OR('Cuadro-de-mando'!$K$4="(Todas)",'Cuadro-de-mando'!$K$4=$E7395),OR('Cuadro-de-mando'!$N$4="(Todos)",'Cuadro-de-mando'!$N$4=$F7395)),1,0))</f>
        <v>1</v>
      </c>
    </row>
    <row r="7396" spans="1:10" x14ac:dyDescent="0.25">
      <c r="A7396" t="str">
        <f>IF(Tienda_4!$A196="","","Tienda 4")</f>
        <v>Tienda 4</v>
      </c>
      <c r="B7396" t="str">
        <f>IF($A7396="","",Tienda_4!B196)</f>
        <v>Muebles</v>
      </c>
      <c r="C7396" t="str">
        <f>IF($A7396="","",Tienda_4!G196)</f>
        <v>Cartagena</v>
      </c>
      <c r="D7396" t="str">
        <f>IF($A7396="","",Tienda_4!F196)</f>
        <v>Izabela de León</v>
      </c>
      <c r="E7396" t="str">
        <f>IF($A7396="","",Tienda_4!I196)</f>
        <v>Tarjeta de crédito</v>
      </c>
      <c r="F7396">
        <f>IF($A7396="","",VALUE(RIGHT(Tienda_4!E196,4)))</f>
        <v>2022</v>
      </c>
      <c r="G7396">
        <f>IF($A7396="","",Tienda_4!C196)</f>
        <v>233600</v>
      </c>
      <c r="H7396">
        <f>IF($A7396="","",Tienda_4!D196)</f>
        <v>10600</v>
      </c>
      <c r="I7396">
        <f>IF($A7396="","",Tienda_4!H196)</f>
        <v>4</v>
      </c>
      <c r="J7396">
        <f>IF($A7396="",0,IF(AND(OR('Cuadro-de-mando'!$B$4="(Todas)",'Cuadro-de-mando'!$B$4=$A7396),OR('Cuadro-de-mando'!$E$4="(Todas)",'Cuadro-de-mando'!$E$4=$B7396),OR('Cuadro-de-mando'!$H$4="(Todas)",'Cuadro-de-mando'!$H$4=$C7396),OR('Cuadro-de-mando'!$K$4="(Todas)",'Cuadro-de-mando'!$K$4=$E7396),OR('Cuadro-de-mando'!$N$4="(Todos)",'Cuadro-de-mando'!$N$4=$F7396)),1,0))</f>
        <v>1</v>
      </c>
    </row>
    <row r="7397" spans="1:10" x14ac:dyDescent="0.25">
      <c r="A7397" t="str">
        <f>IF(Tienda_4!$A197="","","Tienda 4")</f>
        <v>Tienda 4</v>
      </c>
      <c r="B7397" t="str">
        <f>IF($A7397="","",Tienda_4!B197)</f>
        <v>Electrónicos</v>
      </c>
      <c r="C7397" t="str">
        <f>IF($A7397="","",Tienda_4!G197)</f>
        <v>Medellín</v>
      </c>
      <c r="D7397" t="str">
        <f>IF($A7397="","",Tienda_4!F197)</f>
        <v>Juan Fernandez</v>
      </c>
      <c r="E7397" t="str">
        <f>IF($A7397="","",Tienda_4!I197)</f>
        <v>Tarjeta de crédito</v>
      </c>
      <c r="F7397">
        <f>IF($A7397="","",VALUE(RIGHT(Tienda_4!E197,4)))</f>
        <v>2020</v>
      </c>
      <c r="G7397">
        <f>IF($A7397="","",Tienda_4!C197)</f>
        <v>112000</v>
      </c>
      <c r="H7397">
        <f>IF($A7397="","",Tienda_4!D197)</f>
        <v>6400</v>
      </c>
      <c r="I7397">
        <f>IF($A7397="","",Tienda_4!H197)</f>
        <v>5</v>
      </c>
      <c r="J7397">
        <f>IF($A7397="",0,IF(AND(OR('Cuadro-de-mando'!$B$4="(Todas)",'Cuadro-de-mando'!$B$4=$A7397),OR('Cuadro-de-mando'!$E$4="(Todas)",'Cuadro-de-mando'!$E$4=$B7397),OR('Cuadro-de-mando'!$H$4="(Todas)",'Cuadro-de-mando'!$H$4=$C7397),OR('Cuadro-de-mando'!$K$4="(Todas)",'Cuadro-de-mando'!$K$4=$E7397),OR('Cuadro-de-mando'!$N$4="(Todos)",'Cuadro-de-mando'!$N$4=$F7397)),1,0))</f>
        <v>1</v>
      </c>
    </row>
    <row r="7398" spans="1:10" x14ac:dyDescent="0.25">
      <c r="A7398" t="str">
        <f>IF(Tienda_4!$A198="","","Tienda 4")</f>
        <v>Tienda 4</v>
      </c>
      <c r="B7398" t="str">
        <f>IF($A7398="","",Tienda_4!B198)</f>
        <v>Artículos para el hogar</v>
      </c>
      <c r="C7398" t="str">
        <f>IF($A7398="","",Tienda_4!G198)</f>
        <v>Medellín</v>
      </c>
      <c r="D7398" t="str">
        <f>IF($A7398="","",Tienda_4!F198)</f>
        <v>Pedro Gomez</v>
      </c>
      <c r="E7398" t="str">
        <f>IF($A7398="","",Tienda_4!I198)</f>
        <v>Tarjeta de crédito</v>
      </c>
      <c r="F7398">
        <f>IF($A7398="","",VALUE(RIGHT(Tienda_4!E198,4)))</f>
        <v>2020</v>
      </c>
      <c r="G7398">
        <f>IF($A7398="","",Tienda_4!C198)</f>
        <v>43600</v>
      </c>
      <c r="H7398">
        <f>IF($A7398="","",Tienda_4!D198)</f>
        <v>0</v>
      </c>
      <c r="I7398">
        <f>IF($A7398="","",Tienda_4!H198)</f>
        <v>5</v>
      </c>
      <c r="J7398">
        <f>IF($A7398="",0,IF(AND(OR('Cuadro-de-mando'!$B$4="(Todas)",'Cuadro-de-mando'!$B$4=$A7398),OR('Cuadro-de-mando'!$E$4="(Todas)",'Cuadro-de-mando'!$E$4=$B7398),OR('Cuadro-de-mando'!$H$4="(Todas)",'Cuadro-de-mando'!$H$4=$C7398),OR('Cuadro-de-mando'!$K$4="(Todas)",'Cuadro-de-mando'!$K$4=$E7398),OR('Cuadro-de-mando'!$N$4="(Todos)",'Cuadro-de-mando'!$N$4=$F7398)),1,0))</f>
        <v>1</v>
      </c>
    </row>
    <row r="7399" spans="1:10" x14ac:dyDescent="0.25">
      <c r="A7399" t="str">
        <f>IF(Tienda_4!$A199="","","Tienda 4")</f>
        <v>Tienda 4</v>
      </c>
      <c r="B7399" t="str">
        <f>IF($A7399="","",Tienda_4!B199)</f>
        <v>Electrónicos</v>
      </c>
      <c r="C7399" t="str">
        <f>IF($A7399="","",Tienda_4!G199)</f>
        <v>Bogotá</v>
      </c>
      <c r="D7399" t="str">
        <f>IF($A7399="","",Tienda_4!F199)</f>
        <v>Lucas Olivera</v>
      </c>
      <c r="E7399" t="str">
        <f>IF($A7399="","",Tienda_4!I199)</f>
        <v>Tarjeta de crédito</v>
      </c>
      <c r="F7399">
        <f>IF($A7399="","",VALUE(RIGHT(Tienda_4!E199,4)))</f>
        <v>2022</v>
      </c>
      <c r="G7399">
        <f>IF($A7399="","",Tienda_4!C199)</f>
        <v>2206900</v>
      </c>
      <c r="H7399">
        <f>IF($A7399="","",Tienda_4!D199)</f>
        <v>115700</v>
      </c>
      <c r="I7399">
        <f>IF($A7399="","",Tienda_4!H199)</f>
        <v>5</v>
      </c>
      <c r="J7399">
        <f>IF($A7399="",0,IF(AND(OR('Cuadro-de-mando'!$B$4="(Todas)",'Cuadro-de-mando'!$B$4=$A7399),OR('Cuadro-de-mando'!$E$4="(Todas)",'Cuadro-de-mando'!$E$4=$B7399),OR('Cuadro-de-mando'!$H$4="(Todas)",'Cuadro-de-mando'!$H$4=$C7399),OR('Cuadro-de-mando'!$K$4="(Todas)",'Cuadro-de-mando'!$K$4=$E7399),OR('Cuadro-de-mando'!$N$4="(Todos)",'Cuadro-de-mando'!$N$4=$F7399)),1,0))</f>
        <v>1</v>
      </c>
    </row>
    <row r="7400" spans="1:10" x14ac:dyDescent="0.25">
      <c r="A7400" t="str">
        <f>IF(Tienda_4!$A200="","","Tienda 4")</f>
        <v>Tienda 4</v>
      </c>
      <c r="B7400" t="str">
        <f>IF($A7400="","",Tienda_4!B200)</f>
        <v>Libros</v>
      </c>
      <c r="C7400" t="str">
        <f>IF($A7400="","",Tienda_4!G200)</f>
        <v>Medellín</v>
      </c>
      <c r="D7400" t="str">
        <f>IF($A7400="","",Tienda_4!F200)</f>
        <v>Mariana Herrera</v>
      </c>
      <c r="E7400" t="str">
        <f>IF($A7400="","",Tienda_4!I200)</f>
        <v>Tarjeta de crédito</v>
      </c>
      <c r="F7400">
        <f>IF($A7400="","",VALUE(RIGHT(Tienda_4!E200,4)))</f>
        <v>2021</v>
      </c>
      <c r="G7400">
        <f>IF($A7400="","",Tienda_4!C200)</f>
        <v>54200</v>
      </c>
      <c r="H7400">
        <f>IF($A7400="","",Tienda_4!D200)</f>
        <v>1100</v>
      </c>
      <c r="I7400">
        <f>IF($A7400="","",Tienda_4!H200)</f>
        <v>5</v>
      </c>
      <c r="J7400">
        <f>IF($A7400="",0,IF(AND(OR('Cuadro-de-mando'!$B$4="(Todas)",'Cuadro-de-mando'!$B$4=$A7400),OR('Cuadro-de-mando'!$E$4="(Todas)",'Cuadro-de-mando'!$E$4=$B7400),OR('Cuadro-de-mando'!$H$4="(Todas)",'Cuadro-de-mando'!$H$4=$C7400),OR('Cuadro-de-mando'!$K$4="(Todas)",'Cuadro-de-mando'!$K$4=$E7400),OR('Cuadro-de-mando'!$N$4="(Todos)",'Cuadro-de-mando'!$N$4=$F7400)),1,0))</f>
        <v>1</v>
      </c>
    </row>
    <row r="7401" spans="1:10" x14ac:dyDescent="0.25">
      <c r="A7401" t="str">
        <f>IF(Tienda_4!$A201="","","Tienda 4")</f>
        <v>Tienda 4</v>
      </c>
      <c r="B7401" t="str">
        <f>IF($A7401="","",Tienda_4!B201)</f>
        <v>Deportes y diversión</v>
      </c>
      <c r="C7401" t="str">
        <f>IF($A7401="","",Tienda_4!G201)</f>
        <v>Bogotá</v>
      </c>
      <c r="D7401" t="str">
        <f>IF($A7401="","",Tienda_4!F201)</f>
        <v>Santiago Silva</v>
      </c>
      <c r="E7401" t="str">
        <f>IF($A7401="","",Tienda_4!I201)</f>
        <v>Nequi</v>
      </c>
      <c r="F7401">
        <f>IF($A7401="","",VALUE(RIGHT(Tienda_4!E201,4)))</f>
        <v>2020</v>
      </c>
      <c r="G7401">
        <f>IF($A7401="","",Tienda_4!C201)</f>
        <v>52500</v>
      </c>
      <c r="H7401">
        <f>IF($A7401="","",Tienda_4!D201)</f>
        <v>1000</v>
      </c>
      <c r="I7401">
        <f>IF($A7401="","",Tienda_4!H201)</f>
        <v>5</v>
      </c>
      <c r="J7401">
        <f>IF($A7401="",0,IF(AND(OR('Cuadro-de-mando'!$B$4="(Todas)",'Cuadro-de-mando'!$B$4=$A7401),OR('Cuadro-de-mando'!$E$4="(Todas)",'Cuadro-de-mando'!$E$4=$B7401),OR('Cuadro-de-mando'!$H$4="(Todas)",'Cuadro-de-mando'!$H$4=$C7401),OR('Cuadro-de-mando'!$K$4="(Todas)",'Cuadro-de-mando'!$K$4=$E7401),OR('Cuadro-de-mando'!$N$4="(Todos)",'Cuadro-de-mando'!$N$4=$F7401)),1,0))</f>
        <v>1</v>
      </c>
    </row>
    <row r="7402" spans="1:10" x14ac:dyDescent="0.25">
      <c r="A7402" t="str">
        <f>IF(Tienda_4!$A202="","","Tienda 4")</f>
        <v>Tienda 4</v>
      </c>
      <c r="B7402" t="str">
        <f>IF($A7402="","",Tienda_4!B202)</f>
        <v>Electrónicos</v>
      </c>
      <c r="C7402" t="str">
        <f>IF($A7402="","",Tienda_4!G202)</f>
        <v>Medellín</v>
      </c>
      <c r="D7402" t="str">
        <f>IF($A7402="","",Tienda_4!F202)</f>
        <v>Lucas Olivera</v>
      </c>
      <c r="E7402" t="str">
        <f>IF($A7402="","",Tienda_4!I202)</f>
        <v>Tarjeta de crédito</v>
      </c>
      <c r="F7402">
        <f>IF($A7402="","",VALUE(RIGHT(Tienda_4!E202,4)))</f>
        <v>2020</v>
      </c>
      <c r="G7402">
        <f>IF($A7402="","",Tienda_4!C202)</f>
        <v>1565100</v>
      </c>
      <c r="H7402">
        <f>IF($A7402="","",Tienda_4!D202)</f>
        <v>83700</v>
      </c>
      <c r="I7402">
        <f>IF($A7402="","",Tienda_4!H202)</f>
        <v>4</v>
      </c>
      <c r="J7402">
        <f>IF($A7402="",0,IF(AND(OR('Cuadro-de-mando'!$B$4="(Todas)",'Cuadro-de-mando'!$B$4=$A7402),OR('Cuadro-de-mando'!$E$4="(Todas)",'Cuadro-de-mando'!$E$4=$B7402),OR('Cuadro-de-mando'!$H$4="(Todas)",'Cuadro-de-mando'!$H$4=$C7402),OR('Cuadro-de-mando'!$K$4="(Todas)",'Cuadro-de-mando'!$K$4=$E7402),OR('Cuadro-de-mando'!$N$4="(Todos)",'Cuadro-de-mando'!$N$4=$F7402)),1,0))</f>
        <v>1</v>
      </c>
    </row>
    <row r="7403" spans="1:10" x14ac:dyDescent="0.25">
      <c r="A7403" t="str">
        <f>IF(Tienda_4!$A203="","","Tienda 4")</f>
        <v>Tienda 4</v>
      </c>
      <c r="B7403" t="str">
        <f>IF($A7403="","",Tienda_4!B203)</f>
        <v>Electrónicos</v>
      </c>
      <c r="C7403" t="str">
        <f>IF($A7403="","",Tienda_4!G203)</f>
        <v>Medellín</v>
      </c>
      <c r="D7403" t="str">
        <f>IF($A7403="","",Tienda_4!F203)</f>
        <v>Camila Rivera</v>
      </c>
      <c r="E7403" t="str">
        <f>IF($A7403="","",Tienda_4!I203)</f>
        <v>Tarjeta de crédito</v>
      </c>
      <c r="F7403">
        <f>IF($A7403="","",VALUE(RIGHT(Tienda_4!E203,4)))</f>
        <v>2022</v>
      </c>
      <c r="G7403">
        <f>IF($A7403="","",Tienda_4!C203)</f>
        <v>1675800</v>
      </c>
      <c r="H7403">
        <f>IF($A7403="","",Tienda_4!D203)</f>
        <v>91600</v>
      </c>
      <c r="I7403">
        <f>IF($A7403="","",Tienda_4!H203)</f>
        <v>3</v>
      </c>
      <c r="J7403">
        <f>IF($A7403="",0,IF(AND(OR('Cuadro-de-mando'!$B$4="(Todas)",'Cuadro-de-mando'!$B$4=$A7403),OR('Cuadro-de-mando'!$E$4="(Todas)",'Cuadro-de-mando'!$E$4=$B7403),OR('Cuadro-de-mando'!$H$4="(Todas)",'Cuadro-de-mando'!$H$4=$C7403),OR('Cuadro-de-mando'!$K$4="(Todas)",'Cuadro-de-mando'!$K$4=$E7403),OR('Cuadro-de-mando'!$N$4="(Todos)",'Cuadro-de-mando'!$N$4=$F7403)),1,0))</f>
        <v>1</v>
      </c>
    </row>
    <row r="7404" spans="1:10" x14ac:dyDescent="0.25">
      <c r="A7404" t="str">
        <f>IF(Tienda_4!$A204="","","Tienda 4")</f>
        <v>Tienda 4</v>
      </c>
      <c r="B7404" t="str">
        <f>IF($A7404="","",Tienda_4!B204)</f>
        <v>Electrodomésticos</v>
      </c>
      <c r="C7404" t="str">
        <f>IF($A7404="","",Tienda_4!G204)</f>
        <v>Riohacha</v>
      </c>
      <c r="D7404" t="str">
        <f>IF($A7404="","",Tienda_4!F204)</f>
        <v>Juliana Costa</v>
      </c>
      <c r="E7404" t="str">
        <f>IF($A7404="","",Tienda_4!I204)</f>
        <v>Tarjeta de crédito</v>
      </c>
      <c r="F7404">
        <f>IF($A7404="","",VALUE(RIGHT(Tienda_4!E204,4)))</f>
        <v>2022</v>
      </c>
      <c r="G7404">
        <f>IF($A7404="","",Tienda_4!C204)</f>
        <v>1430400</v>
      </c>
      <c r="H7404">
        <f>IF($A7404="","",Tienda_4!D204)</f>
        <v>76400</v>
      </c>
      <c r="I7404">
        <f>IF($A7404="","",Tienda_4!H204)</f>
        <v>5</v>
      </c>
      <c r="J7404">
        <f>IF($A7404="",0,IF(AND(OR('Cuadro-de-mando'!$B$4="(Todas)",'Cuadro-de-mando'!$B$4=$A7404),OR('Cuadro-de-mando'!$E$4="(Todas)",'Cuadro-de-mando'!$E$4=$B7404),OR('Cuadro-de-mando'!$H$4="(Todas)",'Cuadro-de-mando'!$H$4=$C7404),OR('Cuadro-de-mando'!$K$4="(Todas)",'Cuadro-de-mando'!$K$4=$E7404),OR('Cuadro-de-mando'!$N$4="(Todos)",'Cuadro-de-mando'!$N$4=$F7404)),1,0))</f>
        <v>1</v>
      </c>
    </row>
    <row r="7405" spans="1:10" x14ac:dyDescent="0.25">
      <c r="A7405" t="str">
        <f>IF(Tienda_4!$A205="","","Tienda 4")</f>
        <v>Tienda 4</v>
      </c>
      <c r="B7405" t="str">
        <f>IF($A7405="","",Tienda_4!B205)</f>
        <v>Artículos para el hogar</v>
      </c>
      <c r="C7405" t="str">
        <f>IF($A7405="","",Tienda_4!G205)</f>
        <v>Cali</v>
      </c>
      <c r="D7405" t="str">
        <f>IF($A7405="","",Tienda_4!F205)</f>
        <v>Felipe Santos</v>
      </c>
      <c r="E7405" t="str">
        <f>IF($A7405="","",Tienda_4!I205)</f>
        <v>Tarjeta de crédito</v>
      </c>
      <c r="F7405">
        <f>IF($A7405="","",VALUE(RIGHT(Tienda_4!E205,4)))</f>
        <v>2021</v>
      </c>
      <c r="G7405">
        <f>IF($A7405="","",Tienda_4!C205)</f>
        <v>53600</v>
      </c>
      <c r="H7405">
        <f>IF($A7405="","",Tienda_4!D205)</f>
        <v>1000</v>
      </c>
      <c r="I7405">
        <f>IF($A7405="","",Tienda_4!H205)</f>
        <v>1</v>
      </c>
      <c r="J7405">
        <f>IF($A7405="",0,IF(AND(OR('Cuadro-de-mando'!$B$4="(Todas)",'Cuadro-de-mando'!$B$4=$A7405),OR('Cuadro-de-mando'!$E$4="(Todas)",'Cuadro-de-mando'!$E$4=$B7405),OR('Cuadro-de-mando'!$H$4="(Todas)",'Cuadro-de-mando'!$H$4=$C7405),OR('Cuadro-de-mando'!$K$4="(Todas)",'Cuadro-de-mando'!$K$4=$E7405),OR('Cuadro-de-mando'!$N$4="(Todos)",'Cuadro-de-mando'!$N$4=$F7405)),1,0))</f>
        <v>1</v>
      </c>
    </row>
    <row r="7406" spans="1:10" x14ac:dyDescent="0.25">
      <c r="A7406" t="str">
        <f>IF(Tienda_4!$A206="","","Tienda 4")</f>
        <v>Tienda 4</v>
      </c>
      <c r="B7406" t="str">
        <f>IF($A7406="","",Tienda_4!B206)</f>
        <v>Electrónicos</v>
      </c>
      <c r="C7406" t="str">
        <f>IF($A7406="","",Tienda_4!G206)</f>
        <v>Pereira</v>
      </c>
      <c r="D7406" t="str">
        <f>IF($A7406="","",Tienda_4!F206)</f>
        <v>Blanca Ramirez</v>
      </c>
      <c r="E7406" t="str">
        <f>IF($A7406="","",Tienda_4!I206)</f>
        <v>Tarjeta de crédito</v>
      </c>
      <c r="F7406">
        <f>IF($A7406="","",VALUE(RIGHT(Tienda_4!E206,4)))</f>
        <v>2022</v>
      </c>
      <c r="G7406">
        <f>IF($A7406="","",Tienda_4!C206)</f>
        <v>1246600</v>
      </c>
      <c r="H7406">
        <f>IF($A7406="","",Tienda_4!D206)</f>
        <v>64600</v>
      </c>
      <c r="I7406">
        <f>IF($A7406="","",Tienda_4!H206)</f>
        <v>5</v>
      </c>
      <c r="J7406">
        <f>IF($A7406="",0,IF(AND(OR('Cuadro-de-mando'!$B$4="(Todas)",'Cuadro-de-mando'!$B$4=$A7406),OR('Cuadro-de-mando'!$E$4="(Todas)",'Cuadro-de-mando'!$E$4=$B7406),OR('Cuadro-de-mando'!$H$4="(Todas)",'Cuadro-de-mando'!$H$4=$C7406),OR('Cuadro-de-mando'!$K$4="(Todas)",'Cuadro-de-mando'!$K$4=$E7406),OR('Cuadro-de-mando'!$N$4="(Todos)",'Cuadro-de-mando'!$N$4=$F7406)),1,0))</f>
        <v>1</v>
      </c>
    </row>
    <row r="7407" spans="1:10" x14ac:dyDescent="0.25">
      <c r="A7407" t="str">
        <f>IF(Tienda_4!$A207="","","Tienda 4")</f>
        <v>Tienda 4</v>
      </c>
      <c r="B7407" t="str">
        <f>IF($A7407="","",Tienda_4!B207)</f>
        <v>Deportes y diversión</v>
      </c>
      <c r="C7407" t="str">
        <f>IF($A7407="","",Tienda_4!G207)</f>
        <v>Medellín</v>
      </c>
      <c r="D7407" t="str">
        <f>IF($A7407="","",Tienda_4!F207)</f>
        <v>Rafael Acosta</v>
      </c>
      <c r="E7407" t="str">
        <f>IF($A7407="","",Tienda_4!I207)</f>
        <v>Tarjeta de crédito</v>
      </c>
      <c r="F7407">
        <f>IF($A7407="","",VALUE(RIGHT(Tienda_4!E207,4)))</f>
        <v>2022</v>
      </c>
      <c r="G7407">
        <f>IF($A7407="","",Tienda_4!C207)</f>
        <v>50000</v>
      </c>
      <c r="H7407">
        <f>IF($A7407="","",Tienda_4!D207)</f>
        <v>2900</v>
      </c>
      <c r="I7407">
        <f>IF($A7407="","",Tienda_4!H207)</f>
        <v>1</v>
      </c>
      <c r="J7407">
        <f>IF($A7407="",0,IF(AND(OR('Cuadro-de-mando'!$B$4="(Todas)",'Cuadro-de-mando'!$B$4=$A7407),OR('Cuadro-de-mando'!$E$4="(Todas)",'Cuadro-de-mando'!$E$4=$B7407),OR('Cuadro-de-mando'!$H$4="(Todas)",'Cuadro-de-mando'!$H$4=$C7407),OR('Cuadro-de-mando'!$K$4="(Todas)",'Cuadro-de-mando'!$K$4=$E7407),OR('Cuadro-de-mando'!$N$4="(Todos)",'Cuadro-de-mando'!$N$4=$F7407)),1,0))</f>
        <v>1</v>
      </c>
    </row>
    <row r="7408" spans="1:10" x14ac:dyDescent="0.25">
      <c r="A7408" t="str">
        <f>IF(Tienda_4!$A208="","","Tienda 4")</f>
        <v>Tienda 4</v>
      </c>
      <c r="B7408" t="str">
        <f>IF($A7408="","",Tienda_4!B208)</f>
        <v>Electrónicos</v>
      </c>
      <c r="C7408" t="str">
        <f>IF($A7408="","",Tienda_4!G208)</f>
        <v>Pasto</v>
      </c>
      <c r="D7408" t="str">
        <f>IF($A7408="","",Tienda_4!F208)</f>
        <v>Ángel Rodriguez</v>
      </c>
      <c r="E7408" t="str">
        <f>IF($A7408="","",Tienda_4!I208)</f>
        <v>Tarjeta de crédito</v>
      </c>
      <c r="F7408">
        <f>IF($A7408="","",VALUE(RIGHT(Tienda_4!E208,4)))</f>
        <v>2020</v>
      </c>
      <c r="G7408">
        <f>IF($A7408="","",Tienda_4!C208)</f>
        <v>1800700</v>
      </c>
      <c r="H7408">
        <f>IF($A7408="","",Tienda_4!D208)</f>
        <v>98300</v>
      </c>
      <c r="I7408">
        <f>IF($A7408="","",Tienda_4!H208)</f>
        <v>5</v>
      </c>
      <c r="J7408">
        <f>IF($A7408="",0,IF(AND(OR('Cuadro-de-mando'!$B$4="(Todas)",'Cuadro-de-mando'!$B$4=$A7408),OR('Cuadro-de-mando'!$E$4="(Todas)",'Cuadro-de-mando'!$E$4=$B7408),OR('Cuadro-de-mando'!$H$4="(Todas)",'Cuadro-de-mando'!$H$4=$C7408),OR('Cuadro-de-mando'!$K$4="(Todas)",'Cuadro-de-mando'!$K$4=$E7408),OR('Cuadro-de-mando'!$N$4="(Todos)",'Cuadro-de-mando'!$N$4=$F7408)),1,0))</f>
        <v>1</v>
      </c>
    </row>
    <row r="7409" spans="1:10" x14ac:dyDescent="0.25">
      <c r="A7409" t="str">
        <f>IF(Tienda_4!$A209="","","Tienda 4")</f>
        <v>Tienda 4</v>
      </c>
      <c r="B7409" t="str">
        <f>IF($A7409="","",Tienda_4!B209)</f>
        <v>Instrumentos musicales</v>
      </c>
      <c r="C7409" t="str">
        <f>IF($A7409="","",Tienda_4!G209)</f>
        <v>Cartagena</v>
      </c>
      <c r="D7409" t="str">
        <f>IF($A7409="","",Tienda_4!F209)</f>
        <v>Blanca Ramirez</v>
      </c>
      <c r="E7409" t="str">
        <f>IF($A7409="","",Tienda_4!I209)</f>
        <v>Tarjeta de crédito</v>
      </c>
      <c r="F7409">
        <f>IF($A7409="","",VALUE(RIGHT(Tienda_4!E209,4)))</f>
        <v>2020</v>
      </c>
      <c r="G7409">
        <f>IF($A7409="","",Tienda_4!C209)</f>
        <v>864000</v>
      </c>
      <c r="H7409">
        <f>IF($A7409="","",Tienda_4!D209)</f>
        <v>46400</v>
      </c>
      <c r="I7409">
        <f>IF($A7409="","",Tienda_4!H209)</f>
        <v>5</v>
      </c>
      <c r="J7409">
        <f>IF($A7409="",0,IF(AND(OR('Cuadro-de-mando'!$B$4="(Todas)",'Cuadro-de-mando'!$B$4=$A7409),OR('Cuadro-de-mando'!$E$4="(Todas)",'Cuadro-de-mando'!$E$4=$B7409),OR('Cuadro-de-mando'!$H$4="(Todas)",'Cuadro-de-mando'!$H$4=$C7409),OR('Cuadro-de-mando'!$K$4="(Todas)",'Cuadro-de-mando'!$K$4=$E7409),OR('Cuadro-de-mando'!$N$4="(Todos)",'Cuadro-de-mando'!$N$4=$F7409)),1,0))</f>
        <v>1</v>
      </c>
    </row>
    <row r="7410" spans="1:10" x14ac:dyDescent="0.25">
      <c r="A7410" t="str">
        <f>IF(Tienda_4!$A210="","","Tienda 4")</f>
        <v>Tienda 4</v>
      </c>
      <c r="B7410" t="str">
        <f>IF($A7410="","",Tienda_4!B210)</f>
        <v>Deportes y diversión</v>
      </c>
      <c r="C7410" t="str">
        <f>IF($A7410="","",Tienda_4!G210)</f>
        <v>Pasto</v>
      </c>
      <c r="D7410" t="str">
        <f>IF($A7410="","",Tienda_4!F210)</f>
        <v>Rafael Acosta</v>
      </c>
      <c r="E7410" t="str">
        <f>IF($A7410="","",Tienda_4!I210)</f>
        <v>Nequi</v>
      </c>
      <c r="F7410">
        <f>IF($A7410="","",VALUE(RIGHT(Tienda_4!E210,4)))</f>
        <v>2023</v>
      </c>
      <c r="G7410">
        <f>IF($A7410="","",Tienda_4!C210)</f>
        <v>55200</v>
      </c>
      <c r="H7410">
        <f>IF($A7410="","",Tienda_4!D210)</f>
        <v>3300</v>
      </c>
      <c r="I7410">
        <f>IF($A7410="","",Tienda_4!H210)</f>
        <v>5</v>
      </c>
      <c r="J7410">
        <f>IF($A7410="",0,IF(AND(OR('Cuadro-de-mando'!$B$4="(Todas)",'Cuadro-de-mando'!$B$4=$A7410),OR('Cuadro-de-mando'!$E$4="(Todas)",'Cuadro-de-mando'!$E$4=$B7410),OR('Cuadro-de-mando'!$H$4="(Todas)",'Cuadro-de-mando'!$H$4=$C7410),OR('Cuadro-de-mando'!$K$4="(Todas)",'Cuadro-de-mando'!$K$4=$E7410),OR('Cuadro-de-mando'!$N$4="(Todos)",'Cuadro-de-mando'!$N$4=$F7410)),1,0))</f>
        <v>1</v>
      </c>
    </row>
    <row r="7411" spans="1:10" x14ac:dyDescent="0.25">
      <c r="A7411" t="str">
        <f>IF(Tienda_4!$A211="","","Tienda 4")</f>
        <v>Tienda 4</v>
      </c>
      <c r="B7411" t="str">
        <f>IF($A7411="","",Tienda_4!B211)</f>
        <v>Juguetes</v>
      </c>
      <c r="C7411" t="str">
        <f>IF($A7411="","",Tienda_4!G211)</f>
        <v>Cúcuta</v>
      </c>
      <c r="D7411" t="str">
        <f>IF($A7411="","",Tienda_4!F211)</f>
        <v>Beatriz Morales</v>
      </c>
      <c r="E7411" t="str">
        <f>IF($A7411="","",Tienda_4!I211)</f>
        <v>Tarjeta de crédito</v>
      </c>
      <c r="F7411">
        <f>IF($A7411="","",VALUE(RIGHT(Tienda_4!E211,4)))</f>
        <v>2021</v>
      </c>
      <c r="G7411">
        <f>IF($A7411="","",Tienda_4!C211)</f>
        <v>58000</v>
      </c>
      <c r="H7411">
        <f>IF($A7411="","",Tienda_4!D211)</f>
        <v>3500</v>
      </c>
      <c r="I7411">
        <f>IF($A7411="","",Tienda_4!H211)</f>
        <v>5</v>
      </c>
      <c r="J7411">
        <f>IF($A7411="",0,IF(AND(OR('Cuadro-de-mando'!$B$4="(Todas)",'Cuadro-de-mando'!$B$4=$A7411),OR('Cuadro-de-mando'!$E$4="(Todas)",'Cuadro-de-mando'!$E$4=$B7411),OR('Cuadro-de-mando'!$H$4="(Todas)",'Cuadro-de-mando'!$H$4=$C7411),OR('Cuadro-de-mando'!$K$4="(Todas)",'Cuadro-de-mando'!$K$4=$E7411),OR('Cuadro-de-mando'!$N$4="(Todos)",'Cuadro-de-mando'!$N$4=$F7411)),1,0))</f>
        <v>1</v>
      </c>
    </row>
    <row r="7412" spans="1:10" x14ac:dyDescent="0.25">
      <c r="A7412" t="str">
        <f>IF(Tienda_4!$A212="","","Tienda 4")</f>
        <v>Tienda 4</v>
      </c>
      <c r="B7412" t="str">
        <f>IF($A7412="","",Tienda_4!B212)</f>
        <v>Electrónicos</v>
      </c>
      <c r="C7412" t="str">
        <f>IF($A7412="","",Tienda_4!G212)</f>
        <v>Medellín</v>
      </c>
      <c r="D7412" t="str">
        <f>IF($A7412="","",Tienda_4!F212)</f>
        <v>Juliana Costa</v>
      </c>
      <c r="E7412" t="str">
        <f>IF($A7412="","",Tienda_4!I212)</f>
        <v>Nequi</v>
      </c>
      <c r="F7412">
        <f>IF($A7412="","",VALUE(RIGHT(Tienda_4!E212,4)))</f>
        <v>2021</v>
      </c>
      <c r="G7412">
        <f>IF($A7412="","",Tienda_4!C212)</f>
        <v>879100</v>
      </c>
      <c r="H7412">
        <f>IF($A7412="","",Tienda_4!D212)</f>
        <v>45000</v>
      </c>
      <c r="I7412">
        <f>IF($A7412="","",Tienda_4!H212)</f>
        <v>1</v>
      </c>
      <c r="J7412">
        <f>IF($A7412="",0,IF(AND(OR('Cuadro-de-mando'!$B$4="(Todas)",'Cuadro-de-mando'!$B$4=$A7412),OR('Cuadro-de-mando'!$E$4="(Todas)",'Cuadro-de-mando'!$E$4=$B7412),OR('Cuadro-de-mando'!$H$4="(Todas)",'Cuadro-de-mando'!$H$4=$C7412),OR('Cuadro-de-mando'!$K$4="(Todas)",'Cuadro-de-mando'!$K$4=$E7412),OR('Cuadro-de-mando'!$N$4="(Todos)",'Cuadro-de-mando'!$N$4=$F7412)),1,0))</f>
        <v>1</v>
      </c>
    </row>
    <row r="7413" spans="1:10" x14ac:dyDescent="0.25">
      <c r="A7413" t="str">
        <f>IF(Tienda_4!$A213="","","Tienda 4")</f>
        <v>Tienda 4</v>
      </c>
      <c r="B7413" t="str">
        <f>IF($A7413="","",Tienda_4!B213)</f>
        <v>Muebles</v>
      </c>
      <c r="C7413" t="str">
        <f>IF($A7413="","",Tienda_4!G213)</f>
        <v>Bogotá</v>
      </c>
      <c r="D7413" t="str">
        <f>IF($A7413="","",Tienda_4!F213)</f>
        <v>Lucas Olivera</v>
      </c>
      <c r="E7413" t="str">
        <f>IF($A7413="","",Tienda_4!I213)</f>
        <v>Cupón</v>
      </c>
      <c r="F7413">
        <f>IF($A7413="","",VALUE(RIGHT(Tienda_4!E213,4)))</f>
        <v>2020</v>
      </c>
      <c r="G7413">
        <f>IF($A7413="","",Tienda_4!C213)</f>
        <v>697900</v>
      </c>
      <c r="H7413">
        <f>IF($A7413="","",Tienda_4!D213)</f>
        <v>37900</v>
      </c>
      <c r="I7413">
        <f>IF($A7413="","",Tienda_4!H213)</f>
        <v>5</v>
      </c>
      <c r="J7413">
        <f>IF($A7413="",0,IF(AND(OR('Cuadro-de-mando'!$B$4="(Todas)",'Cuadro-de-mando'!$B$4=$A7413),OR('Cuadro-de-mando'!$E$4="(Todas)",'Cuadro-de-mando'!$E$4=$B7413),OR('Cuadro-de-mando'!$H$4="(Todas)",'Cuadro-de-mando'!$H$4=$C7413),OR('Cuadro-de-mando'!$K$4="(Todas)",'Cuadro-de-mando'!$K$4=$E7413),OR('Cuadro-de-mando'!$N$4="(Todos)",'Cuadro-de-mando'!$N$4=$F7413)),1,0))</f>
        <v>1</v>
      </c>
    </row>
    <row r="7414" spans="1:10" x14ac:dyDescent="0.25">
      <c r="A7414" t="str">
        <f>IF(Tienda_4!$A214="","","Tienda 4")</f>
        <v>Tienda 4</v>
      </c>
      <c r="B7414" t="str">
        <f>IF($A7414="","",Tienda_4!B214)</f>
        <v>Muebles</v>
      </c>
      <c r="C7414" t="str">
        <f>IF($A7414="","",Tienda_4!G214)</f>
        <v>Medellín</v>
      </c>
      <c r="D7414" t="str">
        <f>IF($A7414="","",Tienda_4!F214)</f>
        <v>Juliana Costa</v>
      </c>
      <c r="E7414" t="str">
        <f>IF($A7414="","",Tienda_4!I214)</f>
        <v>Cupón</v>
      </c>
      <c r="F7414">
        <f>IF($A7414="","",VALUE(RIGHT(Tienda_4!E214,4)))</f>
        <v>2020</v>
      </c>
      <c r="G7414">
        <f>IF($A7414="","",Tienda_4!C214)</f>
        <v>731600</v>
      </c>
      <c r="H7414">
        <f>IF($A7414="","",Tienda_4!D214)</f>
        <v>37100</v>
      </c>
      <c r="I7414">
        <f>IF($A7414="","",Tienda_4!H214)</f>
        <v>5</v>
      </c>
      <c r="J7414">
        <f>IF($A7414="",0,IF(AND(OR('Cuadro-de-mando'!$B$4="(Todas)",'Cuadro-de-mando'!$B$4=$A7414),OR('Cuadro-de-mando'!$E$4="(Todas)",'Cuadro-de-mando'!$E$4=$B7414),OR('Cuadro-de-mando'!$H$4="(Todas)",'Cuadro-de-mando'!$H$4=$C7414),OR('Cuadro-de-mando'!$K$4="(Todas)",'Cuadro-de-mando'!$K$4=$E7414),OR('Cuadro-de-mando'!$N$4="(Todos)",'Cuadro-de-mando'!$N$4=$F7414)),1,0))</f>
        <v>1</v>
      </c>
    </row>
    <row r="7415" spans="1:10" x14ac:dyDescent="0.25">
      <c r="A7415" t="str">
        <f>IF(Tienda_4!$A215="","","Tienda 4")</f>
        <v>Tienda 4</v>
      </c>
      <c r="B7415" t="str">
        <f>IF($A7415="","",Tienda_4!B215)</f>
        <v>Electrodomésticos</v>
      </c>
      <c r="C7415" t="str">
        <f>IF($A7415="","",Tienda_4!G215)</f>
        <v>Pasto</v>
      </c>
      <c r="D7415" t="str">
        <f>IF($A7415="","",Tienda_4!F215)</f>
        <v>Juliana Costa</v>
      </c>
      <c r="E7415" t="str">
        <f>IF($A7415="","",Tienda_4!I215)</f>
        <v>Tarjeta de crédito</v>
      </c>
      <c r="F7415">
        <f>IF($A7415="","",VALUE(RIGHT(Tienda_4!E215,4)))</f>
        <v>2020</v>
      </c>
      <c r="G7415">
        <f>IF($A7415="","",Tienda_4!C215)</f>
        <v>1384700</v>
      </c>
      <c r="H7415">
        <f>IF($A7415="","",Tienda_4!D215)</f>
        <v>71900</v>
      </c>
      <c r="I7415">
        <f>IF($A7415="","",Tienda_4!H215)</f>
        <v>5</v>
      </c>
      <c r="J7415">
        <f>IF($A7415="",0,IF(AND(OR('Cuadro-de-mando'!$B$4="(Todas)",'Cuadro-de-mando'!$B$4=$A7415),OR('Cuadro-de-mando'!$E$4="(Todas)",'Cuadro-de-mando'!$E$4=$B7415),OR('Cuadro-de-mando'!$H$4="(Todas)",'Cuadro-de-mando'!$H$4=$C7415),OR('Cuadro-de-mando'!$K$4="(Todas)",'Cuadro-de-mando'!$K$4=$E7415),OR('Cuadro-de-mando'!$N$4="(Todos)",'Cuadro-de-mando'!$N$4=$F7415)),1,0))</f>
        <v>1</v>
      </c>
    </row>
    <row r="7416" spans="1:10" x14ac:dyDescent="0.25">
      <c r="A7416" t="str">
        <f>IF(Tienda_4!$A216="","","Tienda 4")</f>
        <v>Tienda 4</v>
      </c>
      <c r="B7416" t="str">
        <f>IF($A7416="","",Tienda_4!B216)</f>
        <v>Electrónicos</v>
      </c>
      <c r="C7416" t="str">
        <f>IF($A7416="","",Tienda_4!G216)</f>
        <v>Cartagena</v>
      </c>
      <c r="D7416" t="str">
        <f>IF($A7416="","",Tienda_4!F216)</f>
        <v>Felipe Santos</v>
      </c>
      <c r="E7416" t="str">
        <f>IF($A7416="","",Tienda_4!I216)</f>
        <v>Tarjeta de crédito</v>
      </c>
      <c r="F7416">
        <f>IF($A7416="","",VALUE(RIGHT(Tienda_4!E216,4)))</f>
        <v>2021</v>
      </c>
      <c r="G7416">
        <f>IF($A7416="","",Tienda_4!C216)</f>
        <v>2778800</v>
      </c>
      <c r="H7416">
        <f>IF($A7416="","",Tienda_4!D216)</f>
        <v>148500</v>
      </c>
      <c r="I7416">
        <f>IF($A7416="","",Tienda_4!H216)</f>
        <v>1</v>
      </c>
      <c r="J7416">
        <f>IF($A7416="",0,IF(AND(OR('Cuadro-de-mando'!$B$4="(Todas)",'Cuadro-de-mando'!$B$4=$A7416),OR('Cuadro-de-mando'!$E$4="(Todas)",'Cuadro-de-mando'!$E$4=$B7416),OR('Cuadro-de-mando'!$H$4="(Todas)",'Cuadro-de-mando'!$H$4=$C7416),OR('Cuadro-de-mando'!$K$4="(Todas)",'Cuadro-de-mando'!$K$4=$E7416),OR('Cuadro-de-mando'!$N$4="(Todos)",'Cuadro-de-mando'!$N$4=$F7416)),1,0))</f>
        <v>1</v>
      </c>
    </row>
    <row r="7417" spans="1:10" x14ac:dyDescent="0.25">
      <c r="A7417" t="str">
        <f>IF(Tienda_4!$A217="","","Tienda 4")</f>
        <v>Tienda 4</v>
      </c>
      <c r="B7417" t="str">
        <f>IF($A7417="","",Tienda_4!B217)</f>
        <v>Electrónicos</v>
      </c>
      <c r="C7417" t="str">
        <f>IF($A7417="","",Tienda_4!G217)</f>
        <v>Bogotá</v>
      </c>
      <c r="D7417" t="str">
        <f>IF($A7417="","",Tienda_4!F217)</f>
        <v>Lucas Olivera</v>
      </c>
      <c r="E7417" t="str">
        <f>IF($A7417="","",Tienda_4!I217)</f>
        <v>Tarjeta de crédito</v>
      </c>
      <c r="F7417">
        <f>IF($A7417="","",VALUE(RIGHT(Tienda_4!E217,4)))</f>
        <v>2023</v>
      </c>
      <c r="G7417">
        <f>IF($A7417="","",Tienda_4!C217)</f>
        <v>149200</v>
      </c>
      <c r="H7417">
        <f>IF($A7417="","",Tienda_4!D217)</f>
        <v>8200</v>
      </c>
      <c r="I7417">
        <f>IF($A7417="","",Tienda_4!H217)</f>
        <v>5</v>
      </c>
      <c r="J7417">
        <f>IF($A7417="",0,IF(AND(OR('Cuadro-de-mando'!$B$4="(Todas)",'Cuadro-de-mando'!$B$4=$A7417),OR('Cuadro-de-mando'!$E$4="(Todas)",'Cuadro-de-mando'!$E$4=$B7417),OR('Cuadro-de-mando'!$H$4="(Todas)",'Cuadro-de-mando'!$H$4=$C7417),OR('Cuadro-de-mando'!$K$4="(Todas)",'Cuadro-de-mando'!$K$4=$E7417),OR('Cuadro-de-mando'!$N$4="(Todos)",'Cuadro-de-mando'!$N$4=$F7417)),1,0))</f>
        <v>1</v>
      </c>
    </row>
    <row r="7418" spans="1:10" x14ac:dyDescent="0.25">
      <c r="A7418" t="str">
        <f>IF(Tienda_4!$A218="","","Tienda 4")</f>
        <v>Tienda 4</v>
      </c>
      <c r="B7418" t="str">
        <f>IF($A7418="","",Tienda_4!B218)</f>
        <v>Juguetes</v>
      </c>
      <c r="C7418" t="str">
        <f>IF($A7418="","",Tienda_4!G218)</f>
        <v>Medellín</v>
      </c>
      <c r="D7418" t="str">
        <f>IF($A7418="","",Tienda_4!F218)</f>
        <v>Camila Rivera</v>
      </c>
      <c r="E7418" t="str">
        <f>IF($A7418="","",Tienda_4!I218)</f>
        <v>Tarjeta de crédito</v>
      </c>
      <c r="F7418">
        <f>IF($A7418="","",VALUE(RIGHT(Tienda_4!E218,4)))</f>
        <v>2020</v>
      </c>
      <c r="G7418">
        <f>IF($A7418="","",Tienda_4!C218)</f>
        <v>23300</v>
      </c>
      <c r="H7418">
        <f>IF($A7418="","",Tienda_4!D218)</f>
        <v>0</v>
      </c>
      <c r="I7418">
        <f>IF($A7418="","",Tienda_4!H218)</f>
        <v>3</v>
      </c>
      <c r="J7418">
        <f>IF($A7418="",0,IF(AND(OR('Cuadro-de-mando'!$B$4="(Todas)",'Cuadro-de-mando'!$B$4=$A7418),OR('Cuadro-de-mando'!$E$4="(Todas)",'Cuadro-de-mando'!$E$4=$B7418),OR('Cuadro-de-mando'!$H$4="(Todas)",'Cuadro-de-mando'!$H$4=$C7418),OR('Cuadro-de-mando'!$K$4="(Todas)",'Cuadro-de-mando'!$K$4=$E7418),OR('Cuadro-de-mando'!$N$4="(Todos)",'Cuadro-de-mando'!$N$4=$F7418)),1,0))</f>
        <v>1</v>
      </c>
    </row>
    <row r="7419" spans="1:10" x14ac:dyDescent="0.25">
      <c r="A7419" t="str">
        <f>IF(Tienda_4!$A219="","","Tienda 4")</f>
        <v>Tienda 4</v>
      </c>
      <c r="B7419" t="str">
        <f>IF($A7419="","",Tienda_4!B219)</f>
        <v>Muebles</v>
      </c>
      <c r="C7419" t="str">
        <f>IF($A7419="","",Tienda_4!G219)</f>
        <v>Barranquilla</v>
      </c>
      <c r="D7419" t="str">
        <f>IF($A7419="","",Tienda_4!F219)</f>
        <v>Ángel Rodriguez</v>
      </c>
      <c r="E7419" t="str">
        <f>IF($A7419="","",Tienda_4!I219)</f>
        <v>Nequi</v>
      </c>
      <c r="F7419">
        <f>IF($A7419="","",VALUE(RIGHT(Tienda_4!E219,4)))</f>
        <v>2021</v>
      </c>
      <c r="G7419">
        <f>IF($A7419="","",Tienda_4!C219)</f>
        <v>325600</v>
      </c>
      <c r="H7419">
        <f>IF($A7419="","",Tienda_4!D219)</f>
        <v>23000</v>
      </c>
      <c r="I7419">
        <f>IF($A7419="","",Tienda_4!H219)</f>
        <v>5</v>
      </c>
      <c r="J7419">
        <f>IF($A7419="",0,IF(AND(OR('Cuadro-de-mando'!$B$4="(Todas)",'Cuadro-de-mando'!$B$4=$A7419),OR('Cuadro-de-mando'!$E$4="(Todas)",'Cuadro-de-mando'!$E$4=$B7419),OR('Cuadro-de-mando'!$H$4="(Todas)",'Cuadro-de-mando'!$H$4=$C7419),OR('Cuadro-de-mando'!$K$4="(Todas)",'Cuadro-de-mando'!$K$4=$E7419),OR('Cuadro-de-mando'!$N$4="(Todos)",'Cuadro-de-mando'!$N$4=$F7419)),1,0))</f>
        <v>1</v>
      </c>
    </row>
    <row r="7420" spans="1:10" x14ac:dyDescent="0.25">
      <c r="A7420" t="str">
        <f>IF(Tienda_4!$A220="","","Tienda 4")</f>
        <v>Tienda 4</v>
      </c>
      <c r="B7420" t="str">
        <f>IF($A7420="","",Tienda_4!B220)</f>
        <v>Muebles</v>
      </c>
      <c r="C7420" t="str">
        <f>IF($A7420="","",Tienda_4!G220)</f>
        <v>Cartagena</v>
      </c>
      <c r="D7420" t="str">
        <f>IF($A7420="","",Tienda_4!F220)</f>
        <v>Blanca Ramirez</v>
      </c>
      <c r="E7420" t="str">
        <f>IF($A7420="","",Tienda_4!I220)</f>
        <v>Tarjeta de crédito</v>
      </c>
      <c r="F7420">
        <f>IF($A7420="","",VALUE(RIGHT(Tienda_4!E220,4)))</f>
        <v>2020</v>
      </c>
      <c r="G7420">
        <f>IF($A7420="","",Tienda_4!C220)</f>
        <v>192700</v>
      </c>
      <c r="H7420">
        <f>IF($A7420="","",Tienda_4!D220)</f>
        <v>8400</v>
      </c>
      <c r="I7420">
        <f>IF($A7420="","",Tienda_4!H220)</f>
        <v>5</v>
      </c>
      <c r="J7420">
        <f>IF($A7420="",0,IF(AND(OR('Cuadro-de-mando'!$B$4="(Todas)",'Cuadro-de-mando'!$B$4=$A7420),OR('Cuadro-de-mando'!$E$4="(Todas)",'Cuadro-de-mando'!$E$4=$B7420),OR('Cuadro-de-mando'!$H$4="(Todas)",'Cuadro-de-mando'!$H$4=$C7420),OR('Cuadro-de-mando'!$K$4="(Todas)",'Cuadro-de-mando'!$K$4=$E7420),OR('Cuadro-de-mando'!$N$4="(Todos)",'Cuadro-de-mando'!$N$4=$F7420)),1,0))</f>
        <v>1</v>
      </c>
    </row>
    <row r="7421" spans="1:10" x14ac:dyDescent="0.25">
      <c r="A7421" t="str">
        <f>IF(Tienda_4!$A221="","","Tienda 4")</f>
        <v>Tienda 4</v>
      </c>
      <c r="B7421" t="str">
        <f>IF($A7421="","",Tienda_4!B221)</f>
        <v>Instrumentos musicales</v>
      </c>
      <c r="C7421" t="str">
        <f>IF($A7421="","",Tienda_4!G221)</f>
        <v>Bucaramanga</v>
      </c>
      <c r="D7421" t="str">
        <f>IF($A7421="","",Tienda_4!F221)</f>
        <v>Lucas Olivera</v>
      </c>
      <c r="E7421" t="str">
        <f>IF($A7421="","",Tienda_4!I221)</f>
        <v>Cupón</v>
      </c>
      <c r="F7421">
        <f>IF($A7421="","",VALUE(RIGHT(Tienda_4!E221,4)))</f>
        <v>2022</v>
      </c>
      <c r="G7421">
        <f>IF($A7421="","",Tienda_4!C221)</f>
        <v>969400</v>
      </c>
      <c r="H7421">
        <f>IF($A7421="","",Tienda_4!D221)</f>
        <v>56400</v>
      </c>
      <c r="I7421">
        <f>IF($A7421="","",Tienda_4!H221)</f>
        <v>5</v>
      </c>
      <c r="J7421">
        <f>IF($A7421="",0,IF(AND(OR('Cuadro-de-mando'!$B$4="(Todas)",'Cuadro-de-mando'!$B$4=$A7421),OR('Cuadro-de-mando'!$E$4="(Todas)",'Cuadro-de-mando'!$E$4=$B7421),OR('Cuadro-de-mando'!$H$4="(Todas)",'Cuadro-de-mando'!$H$4=$C7421),OR('Cuadro-de-mando'!$K$4="(Todas)",'Cuadro-de-mando'!$K$4=$E7421),OR('Cuadro-de-mando'!$N$4="(Todos)",'Cuadro-de-mando'!$N$4=$F7421)),1,0))</f>
        <v>1</v>
      </c>
    </row>
    <row r="7422" spans="1:10" x14ac:dyDescent="0.25">
      <c r="A7422" t="str">
        <f>IF(Tienda_4!$A222="","","Tienda 4")</f>
        <v>Tienda 4</v>
      </c>
      <c r="B7422" t="str">
        <f>IF($A7422="","",Tienda_4!B222)</f>
        <v>Muebles</v>
      </c>
      <c r="C7422" t="str">
        <f>IF($A7422="","",Tienda_4!G222)</f>
        <v>Medellín</v>
      </c>
      <c r="D7422" t="str">
        <f>IF($A7422="","",Tienda_4!F222)</f>
        <v>Juliana Costa</v>
      </c>
      <c r="E7422" t="str">
        <f>IF($A7422="","",Tienda_4!I222)</f>
        <v>Tarjeta de crédito</v>
      </c>
      <c r="F7422">
        <f>IF($A7422="","",VALUE(RIGHT(Tienda_4!E222,4)))</f>
        <v>2021</v>
      </c>
      <c r="G7422">
        <f>IF($A7422="","",Tienda_4!C222)</f>
        <v>679100</v>
      </c>
      <c r="H7422">
        <f>IF($A7422="","",Tienda_4!D222)</f>
        <v>36600</v>
      </c>
      <c r="I7422">
        <f>IF($A7422="","",Tienda_4!H222)</f>
        <v>5</v>
      </c>
      <c r="J7422">
        <f>IF($A7422="",0,IF(AND(OR('Cuadro-de-mando'!$B$4="(Todas)",'Cuadro-de-mando'!$B$4=$A7422),OR('Cuadro-de-mando'!$E$4="(Todas)",'Cuadro-de-mando'!$E$4=$B7422),OR('Cuadro-de-mando'!$H$4="(Todas)",'Cuadro-de-mando'!$H$4=$C7422),OR('Cuadro-de-mando'!$K$4="(Todas)",'Cuadro-de-mando'!$K$4=$E7422),OR('Cuadro-de-mando'!$N$4="(Todos)",'Cuadro-de-mando'!$N$4=$F7422)),1,0))</f>
        <v>1</v>
      </c>
    </row>
    <row r="7423" spans="1:10" x14ac:dyDescent="0.25">
      <c r="A7423" t="str">
        <f>IF(Tienda_4!$A223="","","Tienda 4")</f>
        <v>Tienda 4</v>
      </c>
      <c r="B7423" t="str">
        <f>IF($A7423="","",Tienda_4!B223)</f>
        <v>Electrodomésticos</v>
      </c>
      <c r="C7423" t="str">
        <f>IF($A7423="","",Tienda_4!G223)</f>
        <v>Medellín</v>
      </c>
      <c r="D7423" t="str">
        <f>IF($A7423="","",Tienda_4!F223)</f>
        <v>Pedro Gomez</v>
      </c>
      <c r="E7423" t="str">
        <f>IF($A7423="","",Tienda_4!I223)</f>
        <v>Tarjeta de crédito</v>
      </c>
      <c r="F7423">
        <f>IF($A7423="","",VALUE(RIGHT(Tienda_4!E223,4)))</f>
        <v>2022</v>
      </c>
      <c r="G7423">
        <f>IF($A7423="","",Tienda_4!C223)</f>
        <v>1052000</v>
      </c>
      <c r="H7423">
        <f>IF($A7423="","",Tienda_4!D223)</f>
        <v>54200</v>
      </c>
      <c r="I7423">
        <f>IF($A7423="","",Tienda_4!H223)</f>
        <v>3</v>
      </c>
      <c r="J7423">
        <f>IF($A7423="",0,IF(AND(OR('Cuadro-de-mando'!$B$4="(Todas)",'Cuadro-de-mando'!$B$4=$A7423),OR('Cuadro-de-mando'!$E$4="(Todas)",'Cuadro-de-mando'!$E$4=$B7423),OR('Cuadro-de-mando'!$H$4="(Todas)",'Cuadro-de-mando'!$H$4=$C7423),OR('Cuadro-de-mando'!$K$4="(Todas)",'Cuadro-de-mando'!$K$4=$E7423),OR('Cuadro-de-mando'!$N$4="(Todos)",'Cuadro-de-mando'!$N$4=$F7423)),1,0))</f>
        <v>1</v>
      </c>
    </row>
    <row r="7424" spans="1:10" x14ac:dyDescent="0.25">
      <c r="A7424" t="str">
        <f>IF(Tienda_4!$A224="","","Tienda 4")</f>
        <v>Tienda 4</v>
      </c>
      <c r="B7424" t="str">
        <f>IF($A7424="","",Tienda_4!B224)</f>
        <v>Deportes y diversión</v>
      </c>
      <c r="C7424" t="str">
        <f>IF($A7424="","",Tienda_4!G224)</f>
        <v>Medellín</v>
      </c>
      <c r="D7424" t="str">
        <f>IF($A7424="","",Tienda_4!F224)</f>
        <v>Santiago Silva</v>
      </c>
      <c r="E7424" t="str">
        <f>IF($A7424="","",Tienda_4!I224)</f>
        <v>Tarjeta de crédito</v>
      </c>
      <c r="F7424">
        <f>IF($A7424="","",VALUE(RIGHT(Tienda_4!E224,4)))</f>
        <v>2022</v>
      </c>
      <c r="G7424">
        <f>IF($A7424="","",Tienda_4!C224)</f>
        <v>92500</v>
      </c>
      <c r="H7424">
        <f>IF($A7424="","",Tienda_4!D224)</f>
        <v>6000</v>
      </c>
      <c r="I7424">
        <f>IF($A7424="","",Tienda_4!H224)</f>
        <v>4</v>
      </c>
      <c r="J7424">
        <f>IF($A7424="",0,IF(AND(OR('Cuadro-de-mando'!$B$4="(Todas)",'Cuadro-de-mando'!$B$4=$A7424),OR('Cuadro-de-mando'!$E$4="(Todas)",'Cuadro-de-mando'!$E$4=$B7424),OR('Cuadro-de-mando'!$H$4="(Todas)",'Cuadro-de-mando'!$H$4=$C7424),OR('Cuadro-de-mando'!$K$4="(Todas)",'Cuadro-de-mando'!$K$4=$E7424),OR('Cuadro-de-mando'!$N$4="(Todos)",'Cuadro-de-mando'!$N$4=$F7424)),1,0))</f>
        <v>1</v>
      </c>
    </row>
    <row r="7425" spans="1:10" x14ac:dyDescent="0.25">
      <c r="A7425" t="str">
        <f>IF(Tienda_4!$A225="","","Tienda 4")</f>
        <v>Tienda 4</v>
      </c>
      <c r="B7425" t="str">
        <f>IF($A7425="","",Tienda_4!B225)</f>
        <v>Electrónicos</v>
      </c>
      <c r="C7425" t="str">
        <f>IF($A7425="","",Tienda_4!G225)</f>
        <v>Cali</v>
      </c>
      <c r="D7425" t="str">
        <f>IF($A7425="","",Tienda_4!F225)</f>
        <v>Ángel Rodriguez</v>
      </c>
      <c r="E7425" t="str">
        <f>IF($A7425="","",Tienda_4!I225)</f>
        <v>Tarjeta de crédito</v>
      </c>
      <c r="F7425">
        <f>IF($A7425="","",VALUE(RIGHT(Tienda_4!E225,4)))</f>
        <v>2022</v>
      </c>
      <c r="G7425">
        <f>IF($A7425="","",Tienda_4!C225)</f>
        <v>1160500</v>
      </c>
      <c r="H7425">
        <f>IF($A7425="","",Tienda_4!D225)</f>
        <v>69200</v>
      </c>
      <c r="I7425">
        <f>IF($A7425="","",Tienda_4!H225)</f>
        <v>1</v>
      </c>
      <c r="J7425">
        <f>IF($A7425="",0,IF(AND(OR('Cuadro-de-mando'!$B$4="(Todas)",'Cuadro-de-mando'!$B$4=$A7425),OR('Cuadro-de-mando'!$E$4="(Todas)",'Cuadro-de-mando'!$E$4=$B7425),OR('Cuadro-de-mando'!$H$4="(Todas)",'Cuadro-de-mando'!$H$4=$C7425),OR('Cuadro-de-mando'!$K$4="(Todas)",'Cuadro-de-mando'!$K$4=$E7425),OR('Cuadro-de-mando'!$N$4="(Todos)",'Cuadro-de-mando'!$N$4=$F7425)),1,0))</f>
        <v>1</v>
      </c>
    </row>
    <row r="7426" spans="1:10" x14ac:dyDescent="0.25">
      <c r="A7426" t="str">
        <f>IF(Tienda_4!$A226="","","Tienda 4")</f>
        <v>Tienda 4</v>
      </c>
      <c r="B7426" t="str">
        <f>IF($A7426="","",Tienda_4!B226)</f>
        <v>Muebles</v>
      </c>
      <c r="C7426" t="str">
        <f>IF($A7426="","",Tienda_4!G226)</f>
        <v>Bogotá</v>
      </c>
      <c r="D7426" t="str">
        <f>IF($A7426="","",Tienda_4!F226)</f>
        <v>Mariana Herrera</v>
      </c>
      <c r="E7426" t="str">
        <f>IF($A7426="","",Tienda_4!I226)</f>
        <v>Nequi</v>
      </c>
      <c r="F7426">
        <f>IF($A7426="","",VALUE(RIGHT(Tienda_4!E226,4)))</f>
        <v>2022</v>
      </c>
      <c r="G7426">
        <f>IF($A7426="","",Tienda_4!C226)</f>
        <v>665100</v>
      </c>
      <c r="H7426">
        <f>IF($A7426="","",Tienda_4!D226)</f>
        <v>33600</v>
      </c>
      <c r="I7426">
        <f>IF($A7426="","",Tienda_4!H226)</f>
        <v>4</v>
      </c>
      <c r="J7426">
        <f>IF($A7426="",0,IF(AND(OR('Cuadro-de-mando'!$B$4="(Todas)",'Cuadro-de-mando'!$B$4=$A7426),OR('Cuadro-de-mando'!$E$4="(Todas)",'Cuadro-de-mando'!$E$4=$B7426),OR('Cuadro-de-mando'!$H$4="(Todas)",'Cuadro-de-mando'!$H$4=$C7426),OR('Cuadro-de-mando'!$K$4="(Todas)",'Cuadro-de-mando'!$K$4=$E7426),OR('Cuadro-de-mando'!$N$4="(Todos)",'Cuadro-de-mando'!$N$4=$F7426)),1,0))</f>
        <v>1</v>
      </c>
    </row>
    <row r="7427" spans="1:10" x14ac:dyDescent="0.25">
      <c r="A7427" t="str">
        <f>IF(Tienda_4!$A227="","","Tienda 4")</f>
        <v>Tienda 4</v>
      </c>
      <c r="B7427" t="str">
        <f>IF($A7427="","",Tienda_4!B227)</f>
        <v>Deportes y diversión</v>
      </c>
      <c r="C7427" t="str">
        <f>IF($A7427="","",Tienda_4!G227)</f>
        <v>Leticia</v>
      </c>
      <c r="D7427" t="str">
        <f>IF($A7427="","",Tienda_4!F227)</f>
        <v>Beatriz Morales</v>
      </c>
      <c r="E7427" t="str">
        <f>IF($A7427="","",Tienda_4!I227)</f>
        <v>Nequi</v>
      </c>
      <c r="F7427">
        <f>IF($A7427="","",VALUE(RIGHT(Tienda_4!E227,4)))</f>
        <v>2020</v>
      </c>
      <c r="G7427">
        <f>IF($A7427="","",Tienda_4!C227)</f>
        <v>51300</v>
      </c>
      <c r="H7427">
        <f>IF($A7427="","",Tienda_4!D227)</f>
        <v>900</v>
      </c>
      <c r="I7427">
        <f>IF($A7427="","",Tienda_4!H227)</f>
        <v>5</v>
      </c>
      <c r="J7427">
        <f>IF($A7427="",0,IF(AND(OR('Cuadro-de-mando'!$B$4="(Todas)",'Cuadro-de-mando'!$B$4=$A7427),OR('Cuadro-de-mando'!$E$4="(Todas)",'Cuadro-de-mando'!$E$4=$B7427),OR('Cuadro-de-mando'!$H$4="(Todas)",'Cuadro-de-mando'!$H$4=$C7427),OR('Cuadro-de-mando'!$K$4="(Todas)",'Cuadro-de-mando'!$K$4=$E7427),OR('Cuadro-de-mando'!$N$4="(Todos)",'Cuadro-de-mando'!$N$4=$F7427)),1,0))</f>
        <v>1</v>
      </c>
    </row>
    <row r="7428" spans="1:10" x14ac:dyDescent="0.25">
      <c r="A7428" t="str">
        <f>IF(Tienda_4!$A228="","","Tienda 4")</f>
        <v>Tienda 4</v>
      </c>
      <c r="B7428" t="str">
        <f>IF($A7428="","",Tienda_4!B228)</f>
        <v>Deportes y diversión</v>
      </c>
      <c r="C7428" t="str">
        <f>IF($A7428="","",Tienda_4!G228)</f>
        <v>Cartagena</v>
      </c>
      <c r="D7428" t="str">
        <f>IF($A7428="","",Tienda_4!F228)</f>
        <v>Rafael Acosta</v>
      </c>
      <c r="E7428" t="str">
        <f>IF($A7428="","",Tienda_4!I228)</f>
        <v>Tarjeta de crédito</v>
      </c>
      <c r="F7428">
        <f>IF($A7428="","",VALUE(RIGHT(Tienda_4!E228,4)))</f>
        <v>2021</v>
      </c>
      <c r="G7428">
        <f>IF($A7428="","",Tienda_4!C228)</f>
        <v>52500</v>
      </c>
      <c r="H7428">
        <f>IF($A7428="","",Tienda_4!D228)</f>
        <v>3300</v>
      </c>
      <c r="I7428">
        <f>IF($A7428="","",Tienda_4!H228)</f>
        <v>4</v>
      </c>
      <c r="J7428">
        <f>IF($A7428="",0,IF(AND(OR('Cuadro-de-mando'!$B$4="(Todas)",'Cuadro-de-mando'!$B$4=$A7428),OR('Cuadro-de-mando'!$E$4="(Todas)",'Cuadro-de-mando'!$E$4=$B7428),OR('Cuadro-de-mando'!$H$4="(Todas)",'Cuadro-de-mando'!$H$4=$C7428),OR('Cuadro-de-mando'!$K$4="(Todas)",'Cuadro-de-mando'!$K$4=$E7428),OR('Cuadro-de-mando'!$N$4="(Todos)",'Cuadro-de-mando'!$N$4=$F7428)),1,0))</f>
        <v>1</v>
      </c>
    </row>
    <row r="7429" spans="1:10" x14ac:dyDescent="0.25">
      <c r="A7429" t="str">
        <f>IF(Tienda_4!$A229="","","Tienda 4")</f>
        <v>Tienda 4</v>
      </c>
      <c r="B7429" t="str">
        <f>IF($A7429="","",Tienda_4!B229)</f>
        <v>Deportes y diversión</v>
      </c>
      <c r="C7429" t="str">
        <f>IF($A7429="","",Tienda_4!G229)</f>
        <v>Bogotá</v>
      </c>
      <c r="D7429" t="str">
        <f>IF($A7429="","",Tienda_4!F229)</f>
        <v>Lucas Olivera</v>
      </c>
      <c r="E7429" t="str">
        <f>IF($A7429="","",Tienda_4!I229)</f>
        <v>Tarjeta de crédito</v>
      </c>
      <c r="F7429">
        <f>IF($A7429="","",VALUE(RIGHT(Tienda_4!E229,4)))</f>
        <v>2020</v>
      </c>
      <c r="G7429">
        <f>IF($A7429="","",Tienda_4!C229)</f>
        <v>458600</v>
      </c>
      <c r="H7429">
        <f>IF($A7429="","",Tienda_4!D229)</f>
        <v>24600</v>
      </c>
      <c r="I7429">
        <f>IF($A7429="","",Tienda_4!H229)</f>
        <v>4</v>
      </c>
      <c r="J7429">
        <f>IF($A7429="",0,IF(AND(OR('Cuadro-de-mando'!$B$4="(Todas)",'Cuadro-de-mando'!$B$4=$A7429),OR('Cuadro-de-mando'!$E$4="(Todas)",'Cuadro-de-mando'!$E$4=$B7429),OR('Cuadro-de-mando'!$H$4="(Todas)",'Cuadro-de-mando'!$H$4=$C7429),OR('Cuadro-de-mando'!$K$4="(Todas)",'Cuadro-de-mando'!$K$4=$E7429),OR('Cuadro-de-mando'!$N$4="(Todos)",'Cuadro-de-mando'!$N$4=$F7429)),1,0))</f>
        <v>1</v>
      </c>
    </row>
    <row r="7430" spans="1:10" x14ac:dyDescent="0.25">
      <c r="A7430" t="str">
        <f>IF(Tienda_4!$A230="","","Tienda 4")</f>
        <v>Tienda 4</v>
      </c>
      <c r="B7430" t="str">
        <f>IF($A7430="","",Tienda_4!B230)</f>
        <v>Juguetes</v>
      </c>
      <c r="C7430" t="str">
        <f>IF($A7430="","",Tienda_4!G230)</f>
        <v>Riohacha</v>
      </c>
      <c r="D7430" t="str">
        <f>IF($A7430="","",Tienda_4!F230)</f>
        <v>Ángel Rodriguez</v>
      </c>
      <c r="E7430" t="str">
        <f>IF($A7430="","",Tienda_4!I230)</f>
        <v>Tarjeta de crédito</v>
      </c>
      <c r="F7430">
        <f>IF($A7430="","",VALUE(RIGHT(Tienda_4!E230,4)))</f>
        <v>2022</v>
      </c>
      <c r="G7430">
        <f>IF($A7430="","",Tienda_4!C230)</f>
        <v>19300</v>
      </c>
      <c r="H7430">
        <f>IF($A7430="","",Tienda_4!D230)</f>
        <v>5700</v>
      </c>
      <c r="I7430">
        <f>IF($A7430="","",Tienda_4!H230)</f>
        <v>5</v>
      </c>
      <c r="J7430">
        <f>IF($A7430="",0,IF(AND(OR('Cuadro-de-mando'!$B$4="(Todas)",'Cuadro-de-mando'!$B$4=$A7430),OR('Cuadro-de-mando'!$E$4="(Todas)",'Cuadro-de-mando'!$E$4=$B7430),OR('Cuadro-de-mando'!$H$4="(Todas)",'Cuadro-de-mando'!$H$4=$C7430),OR('Cuadro-de-mando'!$K$4="(Todas)",'Cuadro-de-mando'!$K$4=$E7430),OR('Cuadro-de-mando'!$N$4="(Todos)",'Cuadro-de-mando'!$N$4=$F7430)),1,0))</f>
        <v>1</v>
      </c>
    </row>
    <row r="7431" spans="1:10" x14ac:dyDescent="0.25">
      <c r="A7431" t="str">
        <f>IF(Tienda_4!$A231="","","Tienda 4")</f>
        <v>Tienda 4</v>
      </c>
      <c r="B7431" t="str">
        <f>IF($A7431="","",Tienda_4!B231)</f>
        <v>Electrodomésticos</v>
      </c>
      <c r="C7431" t="str">
        <f>IF($A7431="","",Tienda_4!G231)</f>
        <v>Medellín</v>
      </c>
      <c r="D7431" t="str">
        <f>IF($A7431="","",Tienda_4!F231)</f>
        <v>Felipe Santos</v>
      </c>
      <c r="E7431" t="str">
        <f>IF($A7431="","",Tienda_4!I231)</f>
        <v>Tarjeta de crédito</v>
      </c>
      <c r="F7431">
        <f>IF($A7431="","",VALUE(RIGHT(Tienda_4!E231,4)))</f>
        <v>2021</v>
      </c>
      <c r="G7431">
        <f>IF($A7431="","",Tienda_4!C231)</f>
        <v>944200</v>
      </c>
      <c r="H7431">
        <f>IF($A7431="","",Tienda_4!D231)</f>
        <v>48500</v>
      </c>
      <c r="I7431">
        <f>IF($A7431="","",Tienda_4!H231)</f>
        <v>1</v>
      </c>
      <c r="J7431">
        <f>IF($A7431="",0,IF(AND(OR('Cuadro-de-mando'!$B$4="(Todas)",'Cuadro-de-mando'!$B$4=$A7431),OR('Cuadro-de-mando'!$E$4="(Todas)",'Cuadro-de-mando'!$E$4=$B7431),OR('Cuadro-de-mando'!$H$4="(Todas)",'Cuadro-de-mando'!$H$4=$C7431),OR('Cuadro-de-mando'!$K$4="(Todas)",'Cuadro-de-mando'!$K$4=$E7431),OR('Cuadro-de-mando'!$N$4="(Todos)",'Cuadro-de-mando'!$N$4=$F7431)),1,0))</f>
        <v>1</v>
      </c>
    </row>
    <row r="7432" spans="1:10" x14ac:dyDescent="0.25">
      <c r="A7432" t="str">
        <f>IF(Tienda_4!$A232="","","Tienda 4")</f>
        <v>Tienda 4</v>
      </c>
      <c r="B7432" t="str">
        <f>IF($A7432="","",Tienda_4!B232)</f>
        <v>Libros</v>
      </c>
      <c r="C7432" t="str">
        <f>IF($A7432="","",Tienda_4!G232)</f>
        <v>Bogotá</v>
      </c>
      <c r="D7432" t="str">
        <f>IF($A7432="","",Tienda_4!F232)</f>
        <v>Lucas Olivera</v>
      </c>
      <c r="E7432" t="str">
        <f>IF($A7432="","",Tienda_4!I232)</f>
        <v>Tarjeta de crédito</v>
      </c>
      <c r="F7432">
        <f>IF($A7432="","",VALUE(RIGHT(Tienda_4!E232,4)))</f>
        <v>2022</v>
      </c>
      <c r="G7432">
        <f>IF($A7432="","",Tienda_4!C232)</f>
        <v>38400</v>
      </c>
      <c r="H7432">
        <f>IF($A7432="","",Tienda_4!D232)</f>
        <v>0</v>
      </c>
      <c r="I7432">
        <f>IF($A7432="","",Tienda_4!H232)</f>
        <v>1</v>
      </c>
      <c r="J7432">
        <f>IF($A7432="",0,IF(AND(OR('Cuadro-de-mando'!$B$4="(Todas)",'Cuadro-de-mando'!$B$4=$A7432),OR('Cuadro-de-mando'!$E$4="(Todas)",'Cuadro-de-mando'!$E$4=$B7432),OR('Cuadro-de-mando'!$H$4="(Todas)",'Cuadro-de-mando'!$H$4=$C7432),OR('Cuadro-de-mando'!$K$4="(Todas)",'Cuadro-de-mando'!$K$4=$E7432),OR('Cuadro-de-mando'!$N$4="(Todos)",'Cuadro-de-mando'!$N$4=$F7432)),1,0))</f>
        <v>1</v>
      </c>
    </row>
    <row r="7433" spans="1:10" x14ac:dyDescent="0.25">
      <c r="A7433" t="str">
        <f>IF(Tienda_4!$A233="","","Tienda 4")</f>
        <v>Tienda 4</v>
      </c>
      <c r="B7433" t="str">
        <f>IF($A7433="","",Tienda_4!B233)</f>
        <v>Electrodomésticos</v>
      </c>
      <c r="C7433" t="str">
        <f>IF($A7433="","",Tienda_4!G233)</f>
        <v>Medellín</v>
      </c>
      <c r="D7433" t="str">
        <f>IF($A7433="","",Tienda_4!F233)</f>
        <v>Blanca Ramirez</v>
      </c>
      <c r="E7433" t="str">
        <f>IF($A7433="","",Tienda_4!I233)</f>
        <v>Tarjeta de crédito</v>
      </c>
      <c r="F7433">
        <f>IF($A7433="","",VALUE(RIGHT(Tienda_4!E233,4)))</f>
        <v>2020</v>
      </c>
      <c r="G7433">
        <f>IF($A7433="","",Tienda_4!C233)</f>
        <v>1472400</v>
      </c>
      <c r="H7433">
        <f>IF($A7433="","",Tienda_4!D233)</f>
        <v>76600</v>
      </c>
      <c r="I7433">
        <f>IF($A7433="","",Tienda_4!H233)</f>
        <v>5</v>
      </c>
      <c r="J7433">
        <f>IF($A7433="",0,IF(AND(OR('Cuadro-de-mando'!$B$4="(Todas)",'Cuadro-de-mando'!$B$4=$A7433),OR('Cuadro-de-mando'!$E$4="(Todas)",'Cuadro-de-mando'!$E$4=$B7433),OR('Cuadro-de-mando'!$H$4="(Todas)",'Cuadro-de-mando'!$H$4=$C7433),OR('Cuadro-de-mando'!$K$4="(Todas)",'Cuadro-de-mando'!$K$4=$E7433),OR('Cuadro-de-mando'!$N$4="(Todos)",'Cuadro-de-mando'!$N$4=$F7433)),1,0))</f>
        <v>1</v>
      </c>
    </row>
    <row r="7434" spans="1:10" x14ac:dyDescent="0.25">
      <c r="A7434" t="str">
        <f>IF(Tienda_4!$A234="","","Tienda 4")</f>
        <v>Tienda 4</v>
      </c>
      <c r="B7434" t="str">
        <f>IF($A7434="","",Tienda_4!B234)</f>
        <v>Deportes y diversión</v>
      </c>
      <c r="C7434" t="str">
        <f>IF($A7434="","",Tienda_4!G234)</f>
        <v>Cali</v>
      </c>
      <c r="D7434" t="str">
        <f>IF($A7434="","",Tienda_4!F234)</f>
        <v>Lucas Olivera</v>
      </c>
      <c r="E7434" t="str">
        <f>IF($A7434="","",Tienda_4!I234)</f>
        <v>Tarjeta de crédito</v>
      </c>
      <c r="F7434">
        <f>IF($A7434="","",VALUE(RIGHT(Tienda_4!E234,4)))</f>
        <v>2021</v>
      </c>
      <c r="G7434">
        <f>IF($A7434="","",Tienda_4!C234)</f>
        <v>46900</v>
      </c>
      <c r="H7434">
        <f>IF($A7434="","",Tienda_4!D234)</f>
        <v>0</v>
      </c>
      <c r="I7434">
        <f>IF($A7434="","",Tienda_4!H234)</f>
        <v>5</v>
      </c>
      <c r="J7434">
        <f>IF($A7434="",0,IF(AND(OR('Cuadro-de-mando'!$B$4="(Todas)",'Cuadro-de-mando'!$B$4=$A7434),OR('Cuadro-de-mando'!$E$4="(Todas)",'Cuadro-de-mando'!$E$4=$B7434),OR('Cuadro-de-mando'!$H$4="(Todas)",'Cuadro-de-mando'!$H$4=$C7434),OR('Cuadro-de-mando'!$K$4="(Todas)",'Cuadro-de-mando'!$K$4=$E7434),OR('Cuadro-de-mando'!$N$4="(Todos)",'Cuadro-de-mando'!$N$4=$F7434)),1,0))</f>
        <v>1</v>
      </c>
    </row>
    <row r="7435" spans="1:10" x14ac:dyDescent="0.25">
      <c r="A7435" t="str">
        <f>IF(Tienda_4!$A235="","","Tienda 4")</f>
        <v>Tienda 4</v>
      </c>
      <c r="B7435" t="str">
        <f>IF($A7435="","",Tienda_4!B235)</f>
        <v>Muebles</v>
      </c>
      <c r="C7435" t="str">
        <f>IF($A7435="","",Tienda_4!G235)</f>
        <v>Bogotá</v>
      </c>
      <c r="D7435" t="str">
        <f>IF($A7435="","",Tienda_4!F235)</f>
        <v>Mariana Herrera</v>
      </c>
      <c r="E7435" t="str">
        <f>IF($A7435="","",Tienda_4!I235)</f>
        <v>Nequi</v>
      </c>
      <c r="F7435">
        <f>IF($A7435="","",VALUE(RIGHT(Tienda_4!E235,4)))</f>
        <v>2020</v>
      </c>
      <c r="G7435">
        <f>IF($A7435="","",Tienda_4!C235)</f>
        <v>676100</v>
      </c>
      <c r="H7435">
        <f>IF($A7435="","",Tienda_4!D235)</f>
        <v>40700</v>
      </c>
      <c r="I7435">
        <f>IF($A7435="","",Tienda_4!H235)</f>
        <v>5</v>
      </c>
      <c r="J7435">
        <f>IF($A7435="",0,IF(AND(OR('Cuadro-de-mando'!$B$4="(Todas)",'Cuadro-de-mando'!$B$4=$A7435),OR('Cuadro-de-mando'!$E$4="(Todas)",'Cuadro-de-mando'!$E$4=$B7435),OR('Cuadro-de-mando'!$H$4="(Todas)",'Cuadro-de-mando'!$H$4=$C7435),OR('Cuadro-de-mando'!$K$4="(Todas)",'Cuadro-de-mando'!$K$4=$E7435),OR('Cuadro-de-mando'!$N$4="(Todos)",'Cuadro-de-mando'!$N$4=$F7435)),1,0))</f>
        <v>1</v>
      </c>
    </row>
    <row r="7436" spans="1:10" x14ac:dyDescent="0.25">
      <c r="A7436" t="str">
        <f>IF(Tienda_4!$A236="","","Tienda 4")</f>
        <v>Tienda 4</v>
      </c>
      <c r="B7436" t="str">
        <f>IF($A7436="","",Tienda_4!B236)</f>
        <v>Deportes y diversión</v>
      </c>
      <c r="C7436" t="str">
        <f>IF($A7436="","",Tienda_4!G236)</f>
        <v>Bogotá</v>
      </c>
      <c r="D7436" t="str">
        <f>IF($A7436="","",Tienda_4!F236)</f>
        <v>Mariana Herrera</v>
      </c>
      <c r="E7436" t="str">
        <f>IF($A7436="","",Tienda_4!I236)</f>
        <v>Tarjeta de crédito</v>
      </c>
      <c r="F7436">
        <f>IF($A7436="","",VALUE(RIGHT(Tienda_4!E236,4)))</f>
        <v>2022</v>
      </c>
      <c r="G7436">
        <f>IF($A7436="","",Tienda_4!C236)</f>
        <v>476400</v>
      </c>
      <c r="H7436">
        <f>IF($A7436="","",Tienda_4!D236)</f>
        <v>25600</v>
      </c>
      <c r="I7436">
        <f>IF($A7436="","",Tienda_4!H236)</f>
        <v>1</v>
      </c>
      <c r="J7436">
        <f>IF($A7436="",0,IF(AND(OR('Cuadro-de-mando'!$B$4="(Todas)",'Cuadro-de-mando'!$B$4=$A7436),OR('Cuadro-de-mando'!$E$4="(Todas)",'Cuadro-de-mando'!$E$4=$B7436),OR('Cuadro-de-mando'!$H$4="(Todas)",'Cuadro-de-mando'!$H$4=$C7436),OR('Cuadro-de-mando'!$K$4="(Todas)",'Cuadro-de-mando'!$K$4=$E7436),OR('Cuadro-de-mando'!$N$4="(Todos)",'Cuadro-de-mando'!$N$4=$F7436)),1,0))</f>
        <v>1</v>
      </c>
    </row>
    <row r="7437" spans="1:10" x14ac:dyDescent="0.25">
      <c r="A7437" t="str">
        <f>IF(Tienda_4!$A237="","","Tienda 4")</f>
        <v>Tienda 4</v>
      </c>
      <c r="B7437" t="str">
        <f>IF($A7437="","",Tienda_4!B237)</f>
        <v>Deportes y diversión</v>
      </c>
      <c r="C7437" t="str">
        <f>IF($A7437="","",Tienda_4!G237)</f>
        <v>Riohacha</v>
      </c>
      <c r="D7437" t="str">
        <f>IF($A7437="","",Tienda_4!F237)</f>
        <v>Pedro Gomez</v>
      </c>
      <c r="E7437" t="str">
        <f>IF($A7437="","",Tienda_4!I237)</f>
        <v>Tarjeta de crédito</v>
      </c>
      <c r="F7437">
        <f>IF($A7437="","",VALUE(RIGHT(Tienda_4!E237,4)))</f>
        <v>2022</v>
      </c>
      <c r="G7437">
        <f>IF($A7437="","",Tienda_4!C237)</f>
        <v>36300</v>
      </c>
      <c r="H7437">
        <f>IF($A7437="","",Tienda_4!D237)</f>
        <v>0</v>
      </c>
      <c r="I7437">
        <f>IF($A7437="","",Tienda_4!H237)</f>
        <v>5</v>
      </c>
      <c r="J7437">
        <f>IF($A7437="",0,IF(AND(OR('Cuadro-de-mando'!$B$4="(Todas)",'Cuadro-de-mando'!$B$4=$A7437),OR('Cuadro-de-mando'!$E$4="(Todas)",'Cuadro-de-mando'!$E$4=$B7437),OR('Cuadro-de-mando'!$H$4="(Todas)",'Cuadro-de-mando'!$H$4=$C7437),OR('Cuadro-de-mando'!$K$4="(Todas)",'Cuadro-de-mando'!$K$4=$E7437),OR('Cuadro-de-mando'!$N$4="(Todos)",'Cuadro-de-mando'!$N$4=$F7437)),1,0))</f>
        <v>1</v>
      </c>
    </row>
    <row r="7438" spans="1:10" x14ac:dyDescent="0.25">
      <c r="A7438" t="str">
        <f>IF(Tienda_4!$A238="","","Tienda 4")</f>
        <v>Tienda 4</v>
      </c>
      <c r="B7438" t="str">
        <f>IF($A7438="","",Tienda_4!B238)</f>
        <v>Libros</v>
      </c>
      <c r="C7438" t="str">
        <f>IF($A7438="","",Tienda_4!G238)</f>
        <v>Riohacha</v>
      </c>
      <c r="D7438" t="str">
        <f>IF($A7438="","",Tienda_4!F238)</f>
        <v>Maria Alfonso</v>
      </c>
      <c r="E7438" t="str">
        <f>IF($A7438="","",Tienda_4!I238)</f>
        <v>Tarjeta de crédito</v>
      </c>
      <c r="F7438">
        <f>IF($A7438="","",VALUE(RIGHT(Tienda_4!E238,4)))</f>
        <v>2020</v>
      </c>
      <c r="G7438">
        <f>IF($A7438="","",Tienda_4!C238)</f>
        <v>44600</v>
      </c>
      <c r="H7438">
        <f>IF($A7438="","",Tienda_4!D238)</f>
        <v>0</v>
      </c>
      <c r="I7438">
        <f>IF($A7438="","",Tienda_4!H238)</f>
        <v>5</v>
      </c>
      <c r="J7438">
        <f>IF($A7438="",0,IF(AND(OR('Cuadro-de-mando'!$B$4="(Todas)",'Cuadro-de-mando'!$B$4=$A7438),OR('Cuadro-de-mando'!$E$4="(Todas)",'Cuadro-de-mando'!$E$4=$B7438),OR('Cuadro-de-mando'!$H$4="(Todas)",'Cuadro-de-mando'!$H$4=$C7438),OR('Cuadro-de-mando'!$K$4="(Todas)",'Cuadro-de-mando'!$K$4=$E7438),OR('Cuadro-de-mando'!$N$4="(Todos)",'Cuadro-de-mando'!$N$4=$F7438)),1,0))</f>
        <v>1</v>
      </c>
    </row>
    <row r="7439" spans="1:10" x14ac:dyDescent="0.25">
      <c r="A7439" t="str">
        <f>IF(Tienda_4!$A239="","","Tienda 4")</f>
        <v>Tienda 4</v>
      </c>
      <c r="B7439" t="str">
        <f>IF($A7439="","",Tienda_4!B239)</f>
        <v>Electrónicos</v>
      </c>
      <c r="C7439" t="str">
        <f>IF($A7439="","",Tienda_4!G239)</f>
        <v>Bogotá</v>
      </c>
      <c r="D7439" t="str">
        <f>IF($A7439="","",Tienda_4!F239)</f>
        <v>Juan Fernandez</v>
      </c>
      <c r="E7439" t="str">
        <f>IF($A7439="","",Tienda_4!I239)</f>
        <v>Nequi</v>
      </c>
      <c r="F7439">
        <f>IF($A7439="","",VALUE(RIGHT(Tienda_4!E239,4)))</f>
        <v>2021</v>
      </c>
      <c r="G7439">
        <f>IF($A7439="","",Tienda_4!C239)</f>
        <v>337600</v>
      </c>
      <c r="H7439">
        <f>IF($A7439="","",Tienda_4!D239)</f>
        <v>16200</v>
      </c>
      <c r="I7439">
        <f>IF($A7439="","",Tienda_4!H239)</f>
        <v>1</v>
      </c>
      <c r="J7439">
        <f>IF($A7439="",0,IF(AND(OR('Cuadro-de-mando'!$B$4="(Todas)",'Cuadro-de-mando'!$B$4=$A7439),OR('Cuadro-de-mando'!$E$4="(Todas)",'Cuadro-de-mando'!$E$4=$B7439),OR('Cuadro-de-mando'!$H$4="(Todas)",'Cuadro-de-mando'!$H$4=$C7439),OR('Cuadro-de-mando'!$K$4="(Todas)",'Cuadro-de-mando'!$K$4=$E7439),OR('Cuadro-de-mando'!$N$4="(Todos)",'Cuadro-de-mando'!$N$4=$F7439)),1,0))</f>
        <v>1</v>
      </c>
    </row>
    <row r="7440" spans="1:10" x14ac:dyDescent="0.25">
      <c r="A7440" t="str">
        <f>IF(Tienda_4!$A240="","","Tienda 4")</f>
        <v>Tienda 4</v>
      </c>
      <c r="B7440" t="str">
        <f>IF($A7440="","",Tienda_4!B240)</f>
        <v>Juguetes</v>
      </c>
      <c r="C7440" t="str">
        <f>IF($A7440="","",Tienda_4!G240)</f>
        <v>Pereira</v>
      </c>
      <c r="D7440" t="str">
        <f>IF($A7440="","",Tienda_4!F240)</f>
        <v>Beatriz Morales</v>
      </c>
      <c r="E7440" t="str">
        <f>IF($A7440="","",Tienda_4!I240)</f>
        <v>Tarjeta de crédito</v>
      </c>
      <c r="F7440">
        <f>IF($A7440="","",VALUE(RIGHT(Tienda_4!E240,4)))</f>
        <v>2021</v>
      </c>
      <c r="G7440">
        <f>IF($A7440="","",Tienda_4!C240)</f>
        <v>15000</v>
      </c>
      <c r="H7440">
        <f>IF($A7440="","",Tienda_4!D240)</f>
        <v>1500</v>
      </c>
      <c r="I7440">
        <f>IF($A7440="","",Tienda_4!H240)</f>
        <v>5</v>
      </c>
      <c r="J7440">
        <f>IF($A7440="",0,IF(AND(OR('Cuadro-de-mando'!$B$4="(Todas)",'Cuadro-de-mando'!$B$4=$A7440),OR('Cuadro-de-mando'!$E$4="(Todas)",'Cuadro-de-mando'!$E$4=$B7440),OR('Cuadro-de-mando'!$H$4="(Todas)",'Cuadro-de-mando'!$H$4=$C7440),OR('Cuadro-de-mando'!$K$4="(Todas)",'Cuadro-de-mando'!$K$4=$E7440),OR('Cuadro-de-mando'!$N$4="(Todos)",'Cuadro-de-mando'!$N$4=$F7440)),1,0))</f>
        <v>1</v>
      </c>
    </row>
    <row r="7441" spans="1:10" x14ac:dyDescent="0.25">
      <c r="A7441" t="str">
        <f>IF(Tienda_4!$A241="","","Tienda 4")</f>
        <v>Tienda 4</v>
      </c>
      <c r="B7441" t="str">
        <f>IF($A7441="","",Tienda_4!B241)</f>
        <v>Libros</v>
      </c>
      <c r="C7441" t="str">
        <f>IF($A7441="","",Tienda_4!G241)</f>
        <v>Bogotá</v>
      </c>
      <c r="D7441" t="str">
        <f>IF($A7441="","",Tienda_4!F241)</f>
        <v>Juliana Costa</v>
      </c>
      <c r="E7441" t="str">
        <f>IF($A7441="","",Tienda_4!I241)</f>
        <v>Tarjeta de crédito</v>
      </c>
      <c r="F7441">
        <f>IF($A7441="","",VALUE(RIGHT(Tienda_4!E241,4)))</f>
        <v>2021</v>
      </c>
      <c r="G7441">
        <f>IF($A7441="","",Tienda_4!C241)</f>
        <v>52100</v>
      </c>
      <c r="H7441">
        <f>IF($A7441="","",Tienda_4!D241)</f>
        <v>3000</v>
      </c>
      <c r="I7441">
        <f>IF($A7441="","",Tienda_4!H241)</f>
        <v>1</v>
      </c>
      <c r="J7441">
        <f>IF($A7441="",0,IF(AND(OR('Cuadro-de-mando'!$B$4="(Todas)",'Cuadro-de-mando'!$B$4=$A7441),OR('Cuadro-de-mando'!$E$4="(Todas)",'Cuadro-de-mando'!$E$4=$B7441),OR('Cuadro-de-mando'!$H$4="(Todas)",'Cuadro-de-mando'!$H$4=$C7441),OR('Cuadro-de-mando'!$K$4="(Todas)",'Cuadro-de-mando'!$K$4=$E7441),OR('Cuadro-de-mando'!$N$4="(Todos)",'Cuadro-de-mando'!$N$4=$F7441)),1,0))</f>
        <v>1</v>
      </c>
    </row>
    <row r="7442" spans="1:10" x14ac:dyDescent="0.25">
      <c r="A7442" t="str">
        <f>IF(Tienda_4!$A242="","","Tienda 4")</f>
        <v>Tienda 4</v>
      </c>
      <c r="B7442" t="str">
        <f>IF($A7442="","",Tienda_4!B242)</f>
        <v>Juguetes</v>
      </c>
      <c r="C7442" t="str">
        <f>IF($A7442="","",Tienda_4!G242)</f>
        <v>Bogotá</v>
      </c>
      <c r="D7442" t="str">
        <f>IF($A7442="","",Tienda_4!F242)</f>
        <v>Santiago Silva</v>
      </c>
      <c r="E7442" t="str">
        <f>IF($A7442="","",Tienda_4!I242)</f>
        <v>Nequi</v>
      </c>
      <c r="F7442">
        <f>IF($A7442="","",VALUE(RIGHT(Tienda_4!E242,4)))</f>
        <v>2023</v>
      </c>
      <c r="G7442">
        <f>IF($A7442="","",Tienda_4!C242)</f>
        <v>38000</v>
      </c>
      <c r="H7442">
        <f>IF($A7442="","",Tienda_4!D242)</f>
        <v>2400</v>
      </c>
      <c r="I7442">
        <f>IF($A7442="","",Tienda_4!H242)</f>
        <v>4</v>
      </c>
      <c r="J7442">
        <f>IF($A7442="",0,IF(AND(OR('Cuadro-de-mando'!$B$4="(Todas)",'Cuadro-de-mando'!$B$4=$A7442),OR('Cuadro-de-mando'!$E$4="(Todas)",'Cuadro-de-mando'!$E$4=$B7442),OR('Cuadro-de-mando'!$H$4="(Todas)",'Cuadro-de-mando'!$H$4=$C7442),OR('Cuadro-de-mando'!$K$4="(Todas)",'Cuadro-de-mando'!$K$4=$E7442),OR('Cuadro-de-mando'!$N$4="(Todos)",'Cuadro-de-mando'!$N$4=$F7442)),1,0))</f>
        <v>1</v>
      </c>
    </row>
    <row r="7443" spans="1:10" x14ac:dyDescent="0.25">
      <c r="A7443" t="str">
        <f>IF(Tienda_4!$A243="","","Tienda 4")</f>
        <v>Tienda 4</v>
      </c>
      <c r="B7443" t="str">
        <f>IF($A7443="","",Tienda_4!B243)</f>
        <v>Muebles</v>
      </c>
      <c r="C7443" t="str">
        <f>IF($A7443="","",Tienda_4!G243)</f>
        <v>Bogotá</v>
      </c>
      <c r="D7443" t="str">
        <f>IF($A7443="","",Tienda_4!F243)</f>
        <v>Felipe Santos</v>
      </c>
      <c r="E7443" t="str">
        <f>IF($A7443="","",Tienda_4!I243)</f>
        <v>Tarjeta de crédito</v>
      </c>
      <c r="F7443">
        <f>IF($A7443="","",VALUE(RIGHT(Tienda_4!E243,4)))</f>
        <v>2020</v>
      </c>
      <c r="G7443">
        <f>IF($A7443="","",Tienda_4!C243)</f>
        <v>339000</v>
      </c>
      <c r="H7443">
        <f>IF($A7443="","",Tienda_4!D243)</f>
        <v>16200</v>
      </c>
      <c r="I7443">
        <f>IF($A7443="","",Tienda_4!H243)</f>
        <v>5</v>
      </c>
      <c r="J7443">
        <f>IF($A7443="",0,IF(AND(OR('Cuadro-de-mando'!$B$4="(Todas)",'Cuadro-de-mando'!$B$4=$A7443),OR('Cuadro-de-mando'!$E$4="(Todas)",'Cuadro-de-mando'!$E$4=$B7443),OR('Cuadro-de-mando'!$H$4="(Todas)",'Cuadro-de-mando'!$H$4=$C7443),OR('Cuadro-de-mando'!$K$4="(Todas)",'Cuadro-de-mando'!$K$4=$E7443),OR('Cuadro-de-mando'!$N$4="(Todos)",'Cuadro-de-mando'!$N$4=$F7443)),1,0))</f>
        <v>1</v>
      </c>
    </row>
    <row r="7444" spans="1:10" x14ac:dyDescent="0.25">
      <c r="A7444" t="str">
        <f>IF(Tienda_4!$A244="","","Tienda 4")</f>
        <v>Tienda 4</v>
      </c>
      <c r="B7444" t="str">
        <f>IF($A7444="","",Tienda_4!B244)</f>
        <v>Deportes y diversión</v>
      </c>
      <c r="C7444" t="str">
        <f>IF($A7444="","",Tienda_4!G244)</f>
        <v>Cali</v>
      </c>
      <c r="D7444" t="str">
        <f>IF($A7444="","",Tienda_4!F244)</f>
        <v>Juan Fernandez</v>
      </c>
      <c r="E7444" t="str">
        <f>IF($A7444="","",Tienda_4!I244)</f>
        <v>Tarjeta de crédito</v>
      </c>
      <c r="F7444">
        <f>IF($A7444="","",VALUE(RIGHT(Tienda_4!E244,4)))</f>
        <v>2020</v>
      </c>
      <c r="G7444">
        <f>IF($A7444="","",Tienda_4!C244)</f>
        <v>40100</v>
      </c>
      <c r="H7444">
        <f>IF($A7444="","",Tienda_4!D244)</f>
        <v>0</v>
      </c>
      <c r="I7444">
        <f>IF($A7444="","",Tienda_4!H244)</f>
        <v>5</v>
      </c>
      <c r="J7444">
        <f>IF($A7444="",0,IF(AND(OR('Cuadro-de-mando'!$B$4="(Todas)",'Cuadro-de-mando'!$B$4=$A7444),OR('Cuadro-de-mando'!$E$4="(Todas)",'Cuadro-de-mando'!$E$4=$B7444),OR('Cuadro-de-mando'!$H$4="(Todas)",'Cuadro-de-mando'!$H$4=$C7444),OR('Cuadro-de-mando'!$K$4="(Todas)",'Cuadro-de-mando'!$K$4=$E7444),OR('Cuadro-de-mando'!$N$4="(Todos)",'Cuadro-de-mando'!$N$4=$F7444)),1,0))</f>
        <v>1</v>
      </c>
    </row>
    <row r="7445" spans="1:10" x14ac:dyDescent="0.25">
      <c r="A7445" t="str">
        <f>IF(Tienda_4!$A245="","","Tienda 4")</f>
        <v>Tienda 4</v>
      </c>
      <c r="B7445" t="str">
        <f>IF($A7445="","",Tienda_4!B245)</f>
        <v>Deportes y diversión</v>
      </c>
      <c r="C7445" t="str">
        <f>IF($A7445="","",Tienda_4!G245)</f>
        <v>Bogotá</v>
      </c>
      <c r="D7445" t="str">
        <f>IF($A7445="","",Tienda_4!F245)</f>
        <v>Santiago Silva</v>
      </c>
      <c r="E7445" t="str">
        <f>IF($A7445="","",Tienda_4!I245)</f>
        <v>Nequi</v>
      </c>
      <c r="F7445">
        <f>IF($A7445="","",VALUE(RIGHT(Tienda_4!E245,4)))</f>
        <v>2020</v>
      </c>
      <c r="G7445">
        <f>IF($A7445="","",Tienda_4!C245)</f>
        <v>14700</v>
      </c>
      <c r="H7445">
        <f>IF($A7445="","",Tienda_4!D245)</f>
        <v>1200</v>
      </c>
      <c r="I7445">
        <f>IF($A7445="","",Tienda_4!H245)</f>
        <v>5</v>
      </c>
      <c r="J7445">
        <f>IF($A7445="",0,IF(AND(OR('Cuadro-de-mando'!$B$4="(Todas)",'Cuadro-de-mando'!$B$4=$A7445),OR('Cuadro-de-mando'!$E$4="(Todas)",'Cuadro-de-mando'!$E$4=$B7445),OR('Cuadro-de-mando'!$H$4="(Todas)",'Cuadro-de-mando'!$H$4=$C7445),OR('Cuadro-de-mando'!$K$4="(Todas)",'Cuadro-de-mando'!$K$4=$E7445),OR('Cuadro-de-mando'!$N$4="(Todos)",'Cuadro-de-mando'!$N$4=$F7445)),1,0))</f>
        <v>1</v>
      </c>
    </row>
    <row r="7446" spans="1:10" x14ac:dyDescent="0.25">
      <c r="A7446" t="str">
        <f>IF(Tienda_4!$A246="","","Tienda 4")</f>
        <v>Tienda 4</v>
      </c>
      <c r="B7446" t="str">
        <f>IF($A7446="","",Tienda_4!B246)</f>
        <v>Muebles</v>
      </c>
      <c r="C7446" t="str">
        <f>IF($A7446="","",Tienda_4!G246)</f>
        <v>Bogotá</v>
      </c>
      <c r="D7446" t="str">
        <f>IF($A7446="","",Tienda_4!F246)</f>
        <v>Ángel Rodriguez</v>
      </c>
      <c r="E7446" t="str">
        <f>IF($A7446="","",Tienda_4!I246)</f>
        <v>Tarjeta de crédito</v>
      </c>
      <c r="F7446">
        <f>IF($A7446="","",VALUE(RIGHT(Tienda_4!E246,4)))</f>
        <v>2021</v>
      </c>
      <c r="G7446">
        <f>IF($A7446="","",Tienda_4!C246)</f>
        <v>208600</v>
      </c>
      <c r="H7446">
        <f>IF($A7446="","",Tienda_4!D246)</f>
        <v>9300</v>
      </c>
      <c r="I7446">
        <f>IF($A7446="","",Tienda_4!H246)</f>
        <v>5</v>
      </c>
      <c r="J7446">
        <f>IF($A7446="",0,IF(AND(OR('Cuadro-de-mando'!$B$4="(Todas)",'Cuadro-de-mando'!$B$4=$A7446),OR('Cuadro-de-mando'!$E$4="(Todas)",'Cuadro-de-mando'!$E$4=$B7446),OR('Cuadro-de-mando'!$H$4="(Todas)",'Cuadro-de-mando'!$H$4=$C7446),OR('Cuadro-de-mando'!$K$4="(Todas)",'Cuadro-de-mando'!$K$4=$E7446),OR('Cuadro-de-mando'!$N$4="(Todos)",'Cuadro-de-mando'!$N$4=$F7446)),1,0))</f>
        <v>1</v>
      </c>
    </row>
    <row r="7447" spans="1:10" x14ac:dyDescent="0.25">
      <c r="A7447" t="str">
        <f>IF(Tienda_4!$A247="","","Tienda 4")</f>
        <v>Tienda 4</v>
      </c>
      <c r="B7447" t="str">
        <f>IF($A7447="","",Tienda_4!B247)</f>
        <v>Juguetes</v>
      </c>
      <c r="C7447" t="str">
        <f>IF($A7447="","",Tienda_4!G247)</f>
        <v>Bogotá</v>
      </c>
      <c r="D7447" t="str">
        <f>IF($A7447="","",Tienda_4!F247)</f>
        <v>Juan Fernandez</v>
      </c>
      <c r="E7447" t="str">
        <f>IF($A7447="","",Tienda_4!I247)</f>
        <v>Tarjeta de crédito</v>
      </c>
      <c r="F7447">
        <f>IF($A7447="","",VALUE(RIGHT(Tienda_4!E247,4)))</f>
        <v>2021</v>
      </c>
      <c r="G7447">
        <f>IF($A7447="","",Tienda_4!C247)</f>
        <v>27100</v>
      </c>
      <c r="H7447">
        <f>IF($A7447="","",Tienda_4!D247)</f>
        <v>0</v>
      </c>
      <c r="I7447">
        <f>IF($A7447="","",Tienda_4!H247)</f>
        <v>5</v>
      </c>
      <c r="J7447">
        <f>IF($A7447="",0,IF(AND(OR('Cuadro-de-mando'!$B$4="(Todas)",'Cuadro-de-mando'!$B$4=$A7447),OR('Cuadro-de-mando'!$E$4="(Todas)",'Cuadro-de-mando'!$E$4=$B7447),OR('Cuadro-de-mando'!$H$4="(Todas)",'Cuadro-de-mando'!$H$4=$C7447),OR('Cuadro-de-mando'!$K$4="(Todas)",'Cuadro-de-mando'!$K$4=$E7447),OR('Cuadro-de-mando'!$N$4="(Todos)",'Cuadro-de-mando'!$N$4=$F7447)),1,0))</f>
        <v>1</v>
      </c>
    </row>
    <row r="7448" spans="1:10" x14ac:dyDescent="0.25">
      <c r="A7448" t="str">
        <f>IF(Tienda_4!$A248="","","Tienda 4")</f>
        <v>Tienda 4</v>
      </c>
      <c r="B7448" t="str">
        <f>IF($A7448="","",Tienda_4!B248)</f>
        <v>Muebles</v>
      </c>
      <c r="C7448" t="str">
        <f>IF($A7448="","",Tienda_4!G248)</f>
        <v>Bogotá</v>
      </c>
      <c r="D7448" t="str">
        <f>IF($A7448="","",Tienda_4!F248)</f>
        <v>Lucas Olivera</v>
      </c>
      <c r="E7448" t="str">
        <f>IF($A7448="","",Tienda_4!I248)</f>
        <v>Tarjeta de crédito</v>
      </c>
      <c r="F7448">
        <f>IF($A7448="","",VALUE(RIGHT(Tienda_4!E248,4)))</f>
        <v>2022</v>
      </c>
      <c r="G7448">
        <f>IF($A7448="","",Tienda_4!C248)</f>
        <v>263600</v>
      </c>
      <c r="H7448">
        <f>IF($A7448="","",Tienda_4!D248)</f>
        <v>12200</v>
      </c>
      <c r="I7448">
        <f>IF($A7448="","",Tienda_4!H248)</f>
        <v>5</v>
      </c>
      <c r="J7448">
        <f>IF($A7448="",0,IF(AND(OR('Cuadro-de-mando'!$B$4="(Todas)",'Cuadro-de-mando'!$B$4=$A7448),OR('Cuadro-de-mando'!$E$4="(Todas)",'Cuadro-de-mando'!$E$4=$B7448),OR('Cuadro-de-mando'!$H$4="(Todas)",'Cuadro-de-mando'!$H$4=$C7448),OR('Cuadro-de-mando'!$K$4="(Todas)",'Cuadro-de-mando'!$K$4=$E7448),OR('Cuadro-de-mando'!$N$4="(Todos)",'Cuadro-de-mando'!$N$4=$F7448)),1,0))</f>
        <v>1</v>
      </c>
    </row>
    <row r="7449" spans="1:10" x14ac:dyDescent="0.25">
      <c r="A7449" t="str">
        <f>IF(Tienda_4!$A249="","","Tienda 4")</f>
        <v>Tienda 4</v>
      </c>
      <c r="B7449" t="str">
        <f>IF($A7449="","",Tienda_4!B249)</f>
        <v>Muebles</v>
      </c>
      <c r="C7449" t="str">
        <f>IF($A7449="","",Tienda_4!G249)</f>
        <v>Bogotá</v>
      </c>
      <c r="D7449" t="str">
        <f>IF($A7449="","",Tienda_4!F249)</f>
        <v>Ángel Rodriguez</v>
      </c>
      <c r="E7449" t="str">
        <f>IF($A7449="","",Tienda_4!I249)</f>
        <v>Nequi</v>
      </c>
      <c r="F7449">
        <f>IF($A7449="","",VALUE(RIGHT(Tienda_4!E249,4)))</f>
        <v>2020</v>
      </c>
      <c r="G7449">
        <f>IF($A7449="","",Tienda_4!C249)</f>
        <v>702700</v>
      </c>
      <c r="H7449">
        <f>IF($A7449="","",Tienda_4!D249)</f>
        <v>37600</v>
      </c>
      <c r="I7449">
        <f>IF($A7449="","",Tienda_4!H249)</f>
        <v>5</v>
      </c>
      <c r="J7449">
        <f>IF($A7449="",0,IF(AND(OR('Cuadro-de-mando'!$B$4="(Todas)",'Cuadro-de-mando'!$B$4=$A7449),OR('Cuadro-de-mando'!$E$4="(Todas)",'Cuadro-de-mando'!$E$4=$B7449),OR('Cuadro-de-mando'!$H$4="(Todas)",'Cuadro-de-mando'!$H$4=$C7449),OR('Cuadro-de-mando'!$K$4="(Todas)",'Cuadro-de-mando'!$K$4=$E7449),OR('Cuadro-de-mando'!$N$4="(Todos)",'Cuadro-de-mando'!$N$4=$F7449)),1,0))</f>
        <v>1</v>
      </c>
    </row>
    <row r="7450" spans="1:10" x14ac:dyDescent="0.25">
      <c r="A7450" t="str">
        <f>IF(Tienda_4!$A250="","","Tienda 4")</f>
        <v>Tienda 4</v>
      </c>
      <c r="B7450" t="str">
        <f>IF($A7450="","",Tienda_4!B250)</f>
        <v>Deportes y diversión</v>
      </c>
      <c r="C7450" t="str">
        <f>IF($A7450="","",Tienda_4!G250)</f>
        <v>Medellín</v>
      </c>
      <c r="D7450" t="str">
        <f>IF($A7450="","",Tienda_4!F250)</f>
        <v>Blanca Ramirez</v>
      </c>
      <c r="E7450" t="str">
        <f>IF($A7450="","",Tienda_4!I250)</f>
        <v>Tarjeta de crédito</v>
      </c>
      <c r="F7450">
        <f>IF($A7450="","",VALUE(RIGHT(Tienda_4!E250,4)))</f>
        <v>2022</v>
      </c>
      <c r="G7450">
        <f>IF($A7450="","",Tienda_4!C250)</f>
        <v>13200</v>
      </c>
      <c r="H7450">
        <f>IF($A7450="","",Tienda_4!D250)</f>
        <v>0</v>
      </c>
      <c r="I7450">
        <f>IF($A7450="","",Tienda_4!H250)</f>
        <v>5</v>
      </c>
      <c r="J7450">
        <f>IF($A7450="",0,IF(AND(OR('Cuadro-de-mando'!$B$4="(Todas)",'Cuadro-de-mando'!$B$4=$A7450),OR('Cuadro-de-mando'!$E$4="(Todas)",'Cuadro-de-mando'!$E$4=$B7450),OR('Cuadro-de-mando'!$H$4="(Todas)",'Cuadro-de-mando'!$H$4=$C7450),OR('Cuadro-de-mando'!$K$4="(Todas)",'Cuadro-de-mando'!$K$4=$E7450),OR('Cuadro-de-mando'!$N$4="(Todos)",'Cuadro-de-mando'!$N$4=$F7450)),1,0))</f>
        <v>1</v>
      </c>
    </row>
    <row r="7451" spans="1:10" x14ac:dyDescent="0.25">
      <c r="A7451" t="str">
        <f>IF(Tienda_4!$A251="","","Tienda 4")</f>
        <v>Tienda 4</v>
      </c>
      <c r="B7451" t="str">
        <f>IF($A7451="","",Tienda_4!B251)</f>
        <v>Deportes y diversión</v>
      </c>
      <c r="C7451" t="str">
        <f>IF($A7451="","",Tienda_4!G251)</f>
        <v>Medellín</v>
      </c>
      <c r="D7451" t="str">
        <f>IF($A7451="","",Tienda_4!F251)</f>
        <v>Mariana Herrera</v>
      </c>
      <c r="E7451" t="str">
        <f>IF($A7451="","",Tienda_4!I251)</f>
        <v>Tarjeta de crédito</v>
      </c>
      <c r="F7451">
        <f>IF($A7451="","",VALUE(RIGHT(Tienda_4!E251,4)))</f>
        <v>2020</v>
      </c>
      <c r="G7451">
        <f>IF($A7451="","",Tienda_4!C251)</f>
        <v>111300</v>
      </c>
      <c r="H7451">
        <f>IF($A7451="","",Tienda_4!D251)</f>
        <v>4100</v>
      </c>
      <c r="I7451">
        <f>IF($A7451="","",Tienda_4!H251)</f>
        <v>1</v>
      </c>
      <c r="J7451">
        <f>IF($A7451="",0,IF(AND(OR('Cuadro-de-mando'!$B$4="(Todas)",'Cuadro-de-mando'!$B$4=$A7451),OR('Cuadro-de-mando'!$E$4="(Todas)",'Cuadro-de-mando'!$E$4=$B7451),OR('Cuadro-de-mando'!$H$4="(Todas)",'Cuadro-de-mando'!$H$4=$C7451),OR('Cuadro-de-mando'!$K$4="(Todas)",'Cuadro-de-mando'!$K$4=$E7451),OR('Cuadro-de-mando'!$N$4="(Todos)",'Cuadro-de-mando'!$N$4=$F7451)),1,0))</f>
        <v>1</v>
      </c>
    </row>
    <row r="7452" spans="1:10" x14ac:dyDescent="0.25">
      <c r="A7452" t="str">
        <f>IF(Tienda_4!$A252="","","Tienda 4")</f>
        <v>Tienda 4</v>
      </c>
      <c r="B7452" t="str">
        <f>IF($A7452="","",Tienda_4!B252)</f>
        <v>Libros</v>
      </c>
      <c r="C7452" t="str">
        <f>IF($A7452="","",Tienda_4!G252)</f>
        <v>Bogotá</v>
      </c>
      <c r="D7452" t="str">
        <f>IF($A7452="","",Tienda_4!F252)</f>
        <v>Juliana Costa</v>
      </c>
      <c r="E7452" t="str">
        <f>IF($A7452="","",Tienda_4!I252)</f>
        <v>Nequi</v>
      </c>
      <c r="F7452">
        <f>IF($A7452="","",VALUE(RIGHT(Tienda_4!E252,4)))</f>
        <v>2020</v>
      </c>
      <c r="G7452">
        <f>IF($A7452="","",Tienda_4!C252)</f>
        <v>39500</v>
      </c>
      <c r="H7452">
        <f>IF($A7452="","",Tienda_4!D252)</f>
        <v>3200</v>
      </c>
      <c r="I7452">
        <f>IF($A7452="","",Tienda_4!H252)</f>
        <v>5</v>
      </c>
      <c r="J7452">
        <f>IF($A7452="",0,IF(AND(OR('Cuadro-de-mando'!$B$4="(Todas)",'Cuadro-de-mando'!$B$4=$A7452),OR('Cuadro-de-mando'!$E$4="(Todas)",'Cuadro-de-mando'!$E$4=$B7452),OR('Cuadro-de-mando'!$H$4="(Todas)",'Cuadro-de-mando'!$H$4=$C7452),OR('Cuadro-de-mando'!$K$4="(Todas)",'Cuadro-de-mando'!$K$4=$E7452),OR('Cuadro-de-mando'!$N$4="(Todos)",'Cuadro-de-mando'!$N$4=$F7452)),1,0))</f>
        <v>1</v>
      </c>
    </row>
    <row r="7453" spans="1:10" x14ac:dyDescent="0.25">
      <c r="A7453" t="str">
        <f>IF(Tienda_4!$A253="","","Tienda 4")</f>
        <v>Tienda 4</v>
      </c>
      <c r="B7453" t="str">
        <f>IF($A7453="","",Tienda_4!B253)</f>
        <v>Electrónicos</v>
      </c>
      <c r="C7453" t="str">
        <f>IF($A7453="","",Tienda_4!G253)</f>
        <v>Medellín</v>
      </c>
      <c r="D7453" t="str">
        <f>IF($A7453="","",Tienda_4!F253)</f>
        <v>Mariana Herrera</v>
      </c>
      <c r="E7453" t="str">
        <f>IF($A7453="","",Tienda_4!I253)</f>
        <v>Tarjeta de crédito</v>
      </c>
      <c r="F7453">
        <f>IF($A7453="","",VALUE(RIGHT(Tienda_4!E253,4)))</f>
        <v>2020</v>
      </c>
      <c r="G7453">
        <f>IF($A7453="","",Tienda_4!C253)</f>
        <v>208500</v>
      </c>
      <c r="H7453">
        <f>IF($A7453="","",Tienda_4!D253)</f>
        <v>9300</v>
      </c>
      <c r="I7453">
        <f>IF($A7453="","",Tienda_4!H253)</f>
        <v>5</v>
      </c>
      <c r="J7453">
        <f>IF($A7453="",0,IF(AND(OR('Cuadro-de-mando'!$B$4="(Todas)",'Cuadro-de-mando'!$B$4=$A7453),OR('Cuadro-de-mando'!$E$4="(Todas)",'Cuadro-de-mando'!$E$4=$B7453),OR('Cuadro-de-mando'!$H$4="(Todas)",'Cuadro-de-mando'!$H$4=$C7453),OR('Cuadro-de-mando'!$K$4="(Todas)",'Cuadro-de-mando'!$K$4=$E7453),OR('Cuadro-de-mando'!$N$4="(Todos)",'Cuadro-de-mando'!$N$4=$F7453)),1,0))</f>
        <v>1</v>
      </c>
    </row>
    <row r="7454" spans="1:10" x14ac:dyDescent="0.25">
      <c r="A7454" t="str">
        <f>IF(Tienda_4!$A254="","","Tienda 4")</f>
        <v>Tienda 4</v>
      </c>
      <c r="B7454" t="str">
        <f>IF($A7454="","",Tienda_4!B254)</f>
        <v>Electrodomésticos</v>
      </c>
      <c r="C7454" t="str">
        <f>IF($A7454="","",Tienda_4!G254)</f>
        <v>Pereira</v>
      </c>
      <c r="D7454" t="str">
        <f>IF($A7454="","",Tienda_4!F254)</f>
        <v>Mariana Herrera</v>
      </c>
      <c r="E7454" t="str">
        <f>IF($A7454="","",Tienda_4!I254)</f>
        <v>Tarjeta de crédito</v>
      </c>
      <c r="F7454">
        <f>IF($A7454="","",VALUE(RIGHT(Tienda_4!E254,4)))</f>
        <v>2022</v>
      </c>
      <c r="G7454">
        <f>IF($A7454="","",Tienda_4!C254)</f>
        <v>1480800</v>
      </c>
      <c r="H7454">
        <f>IF($A7454="","",Tienda_4!D254)</f>
        <v>79100</v>
      </c>
      <c r="I7454">
        <f>IF($A7454="","",Tienda_4!H254)</f>
        <v>5</v>
      </c>
      <c r="J7454">
        <f>IF($A7454="",0,IF(AND(OR('Cuadro-de-mando'!$B$4="(Todas)",'Cuadro-de-mando'!$B$4=$A7454),OR('Cuadro-de-mando'!$E$4="(Todas)",'Cuadro-de-mando'!$E$4=$B7454),OR('Cuadro-de-mando'!$H$4="(Todas)",'Cuadro-de-mando'!$H$4=$C7454),OR('Cuadro-de-mando'!$K$4="(Todas)",'Cuadro-de-mando'!$K$4=$E7454),OR('Cuadro-de-mando'!$N$4="(Todos)",'Cuadro-de-mando'!$N$4=$F7454)),1,0))</f>
        <v>1</v>
      </c>
    </row>
    <row r="7455" spans="1:10" x14ac:dyDescent="0.25">
      <c r="A7455" t="str">
        <f>IF(Tienda_4!$A255="","","Tienda 4")</f>
        <v>Tienda 4</v>
      </c>
      <c r="B7455" t="str">
        <f>IF($A7455="","",Tienda_4!B255)</f>
        <v>Deportes y diversión</v>
      </c>
      <c r="C7455" t="str">
        <f>IF($A7455="","",Tienda_4!G255)</f>
        <v>Bogotá</v>
      </c>
      <c r="D7455" t="str">
        <f>IF($A7455="","",Tienda_4!F255)</f>
        <v>Lucas Olivera</v>
      </c>
      <c r="E7455" t="str">
        <f>IF($A7455="","",Tienda_4!I255)</f>
        <v>Tarjeta de crédito</v>
      </c>
      <c r="F7455">
        <f>IF($A7455="","",VALUE(RIGHT(Tienda_4!E255,4)))</f>
        <v>2020</v>
      </c>
      <c r="G7455">
        <f>IF($A7455="","",Tienda_4!C255)</f>
        <v>25100</v>
      </c>
      <c r="H7455">
        <f>IF($A7455="","",Tienda_4!D255)</f>
        <v>1500</v>
      </c>
      <c r="I7455">
        <f>IF($A7455="","",Tienda_4!H255)</f>
        <v>5</v>
      </c>
      <c r="J7455">
        <f>IF($A7455="",0,IF(AND(OR('Cuadro-de-mando'!$B$4="(Todas)",'Cuadro-de-mando'!$B$4=$A7455),OR('Cuadro-de-mando'!$E$4="(Todas)",'Cuadro-de-mando'!$E$4=$B7455),OR('Cuadro-de-mando'!$H$4="(Todas)",'Cuadro-de-mando'!$H$4=$C7455),OR('Cuadro-de-mando'!$K$4="(Todas)",'Cuadro-de-mando'!$K$4=$E7455),OR('Cuadro-de-mando'!$N$4="(Todos)",'Cuadro-de-mando'!$N$4=$F7455)),1,0))</f>
        <v>1</v>
      </c>
    </row>
    <row r="7456" spans="1:10" x14ac:dyDescent="0.25">
      <c r="A7456" t="str">
        <f>IF(Tienda_4!$A256="","","Tienda 4")</f>
        <v>Tienda 4</v>
      </c>
      <c r="B7456" t="str">
        <f>IF($A7456="","",Tienda_4!B256)</f>
        <v>Deportes y diversión</v>
      </c>
      <c r="C7456" t="str">
        <f>IF($A7456="","",Tienda_4!G256)</f>
        <v>Bogotá</v>
      </c>
      <c r="D7456" t="str">
        <f>IF($A7456="","",Tienda_4!F256)</f>
        <v>Juan Fernandez</v>
      </c>
      <c r="E7456" t="str">
        <f>IF($A7456="","",Tienda_4!I256)</f>
        <v>Tarjeta de crédito</v>
      </c>
      <c r="F7456">
        <f>IF($A7456="","",VALUE(RIGHT(Tienda_4!E256,4)))</f>
        <v>2022</v>
      </c>
      <c r="G7456">
        <f>IF($A7456="","",Tienda_4!C256)</f>
        <v>65500</v>
      </c>
      <c r="H7456">
        <f>IF($A7456="","",Tienda_4!D256)</f>
        <v>1700</v>
      </c>
      <c r="I7456">
        <f>IF($A7456="","",Tienda_4!H256)</f>
        <v>5</v>
      </c>
      <c r="J7456">
        <f>IF($A7456="",0,IF(AND(OR('Cuadro-de-mando'!$B$4="(Todas)",'Cuadro-de-mando'!$B$4=$A7456),OR('Cuadro-de-mando'!$E$4="(Todas)",'Cuadro-de-mando'!$E$4=$B7456),OR('Cuadro-de-mando'!$H$4="(Todas)",'Cuadro-de-mando'!$H$4=$C7456),OR('Cuadro-de-mando'!$K$4="(Todas)",'Cuadro-de-mando'!$K$4=$E7456),OR('Cuadro-de-mando'!$N$4="(Todos)",'Cuadro-de-mando'!$N$4=$F7456)),1,0))</f>
        <v>1</v>
      </c>
    </row>
    <row r="7457" spans="1:10" x14ac:dyDescent="0.25">
      <c r="A7457" t="str">
        <f>IF(Tienda_4!$A257="","","Tienda 4")</f>
        <v>Tienda 4</v>
      </c>
      <c r="B7457" t="str">
        <f>IF($A7457="","",Tienda_4!B257)</f>
        <v>Juguetes</v>
      </c>
      <c r="C7457" t="str">
        <f>IF($A7457="","",Tienda_4!G257)</f>
        <v>Pereira</v>
      </c>
      <c r="D7457" t="str">
        <f>IF($A7457="","",Tienda_4!F257)</f>
        <v>Ángel Rodriguez</v>
      </c>
      <c r="E7457" t="str">
        <f>IF($A7457="","",Tienda_4!I257)</f>
        <v>Tarjeta de crédito</v>
      </c>
      <c r="F7457">
        <f>IF($A7457="","",VALUE(RIGHT(Tienda_4!E257,4)))</f>
        <v>2021</v>
      </c>
      <c r="G7457">
        <f>IF($A7457="","",Tienda_4!C257)</f>
        <v>53300</v>
      </c>
      <c r="H7457">
        <f>IF($A7457="","",Tienda_4!D257)</f>
        <v>1000</v>
      </c>
      <c r="I7457">
        <f>IF($A7457="","",Tienda_4!H257)</f>
        <v>5</v>
      </c>
      <c r="J7457">
        <f>IF($A7457="",0,IF(AND(OR('Cuadro-de-mando'!$B$4="(Todas)",'Cuadro-de-mando'!$B$4=$A7457),OR('Cuadro-de-mando'!$E$4="(Todas)",'Cuadro-de-mando'!$E$4=$B7457),OR('Cuadro-de-mando'!$H$4="(Todas)",'Cuadro-de-mando'!$H$4=$C7457),OR('Cuadro-de-mando'!$K$4="(Todas)",'Cuadro-de-mando'!$K$4=$E7457),OR('Cuadro-de-mando'!$N$4="(Todos)",'Cuadro-de-mando'!$N$4=$F7457)),1,0))</f>
        <v>1</v>
      </c>
    </row>
    <row r="7458" spans="1:10" x14ac:dyDescent="0.25">
      <c r="A7458" t="str">
        <f>IF(Tienda_4!$A258="","","Tienda 4")</f>
        <v>Tienda 4</v>
      </c>
      <c r="B7458" t="str">
        <f>IF($A7458="","",Tienda_4!B258)</f>
        <v>Muebles</v>
      </c>
      <c r="C7458" t="str">
        <f>IF($A7458="","",Tienda_4!G258)</f>
        <v>Pasto</v>
      </c>
      <c r="D7458" t="str">
        <f>IF($A7458="","",Tienda_4!F258)</f>
        <v>Pedro Gomez</v>
      </c>
      <c r="E7458" t="str">
        <f>IF($A7458="","",Tienda_4!I258)</f>
        <v>Tarjeta de crédito</v>
      </c>
      <c r="F7458">
        <f>IF($A7458="","",VALUE(RIGHT(Tienda_4!E258,4)))</f>
        <v>2020</v>
      </c>
      <c r="G7458">
        <f>IF($A7458="","",Tienda_4!C258)</f>
        <v>470900</v>
      </c>
      <c r="H7458">
        <f>IF($A7458="","",Tienda_4!D258)</f>
        <v>25700</v>
      </c>
      <c r="I7458">
        <f>IF($A7458="","",Tienda_4!H258)</f>
        <v>1</v>
      </c>
      <c r="J7458">
        <f>IF($A7458="",0,IF(AND(OR('Cuadro-de-mando'!$B$4="(Todas)",'Cuadro-de-mando'!$B$4=$A7458),OR('Cuadro-de-mando'!$E$4="(Todas)",'Cuadro-de-mando'!$E$4=$B7458),OR('Cuadro-de-mando'!$H$4="(Todas)",'Cuadro-de-mando'!$H$4=$C7458),OR('Cuadro-de-mando'!$K$4="(Todas)",'Cuadro-de-mando'!$K$4=$E7458),OR('Cuadro-de-mando'!$N$4="(Todos)",'Cuadro-de-mando'!$N$4=$F7458)),1,0))</f>
        <v>1</v>
      </c>
    </row>
    <row r="7459" spans="1:10" x14ac:dyDescent="0.25">
      <c r="A7459" t="str">
        <f>IF(Tienda_4!$A259="","","Tienda 4")</f>
        <v>Tienda 4</v>
      </c>
      <c r="B7459" t="str">
        <f>IF($A7459="","",Tienda_4!B259)</f>
        <v>Deportes y diversión</v>
      </c>
      <c r="C7459" t="str">
        <f>IF($A7459="","",Tienda_4!G259)</f>
        <v>Bogotá</v>
      </c>
      <c r="D7459" t="str">
        <f>IF($A7459="","",Tienda_4!F259)</f>
        <v>Juan Fernandez</v>
      </c>
      <c r="E7459" t="str">
        <f>IF($A7459="","",Tienda_4!I259)</f>
        <v>Tarjeta de crédito</v>
      </c>
      <c r="F7459">
        <f>IF($A7459="","",VALUE(RIGHT(Tienda_4!E259,4)))</f>
        <v>2022</v>
      </c>
      <c r="G7459">
        <f>IF($A7459="","",Tienda_4!C259)</f>
        <v>57300</v>
      </c>
      <c r="H7459">
        <f>IF($A7459="","",Tienda_4!D259)</f>
        <v>4100</v>
      </c>
      <c r="I7459">
        <f>IF($A7459="","",Tienda_4!H259)</f>
        <v>4</v>
      </c>
      <c r="J7459">
        <f>IF($A7459="",0,IF(AND(OR('Cuadro-de-mando'!$B$4="(Todas)",'Cuadro-de-mando'!$B$4=$A7459),OR('Cuadro-de-mando'!$E$4="(Todas)",'Cuadro-de-mando'!$E$4=$B7459),OR('Cuadro-de-mando'!$H$4="(Todas)",'Cuadro-de-mando'!$H$4=$C7459),OR('Cuadro-de-mando'!$K$4="(Todas)",'Cuadro-de-mando'!$K$4=$E7459),OR('Cuadro-de-mando'!$N$4="(Todos)",'Cuadro-de-mando'!$N$4=$F7459)),1,0))</f>
        <v>1</v>
      </c>
    </row>
    <row r="7460" spans="1:10" x14ac:dyDescent="0.25">
      <c r="A7460" t="str">
        <f>IF(Tienda_4!$A260="","","Tienda 4")</f>
        <v>Tienda 4</v>
      </c>
      <c r="B7460" t="str">
        <f>IF($A7460="","",Tienda_4!B260)</f>
        <v>Libros</v>
      </c>
      <c r="C7460" t="str">
        <f>IF($A7460="","",Tienda_4!G260)</f>
        <v>Bogotá</v>
      </c>
      <c r="D7460" t="str">
        <f>IF($A7460="","",Tienda_4!F260)</f>
        <v>Pedro Gomez</v>
      </c>
      <c r="E7460" t="str">
        <f>IF($A7460="","",Tienda_4!I260)</f>
        <v>Cupón</v>
      </c>
      <c r="F7460">
        <f>IF($A7460="","",VALUE(RIGHT(Tienda_4!E260,4)))</f>
        <v>2023</v>
      </c>
      <c r="G7460">
        <f>IF($A7460="","",Tienda_4!C260)</f>
        <v>68500</v>
      </c>
      <c r="H7460">
        <f>IF($A7460="","",Tienda_4!D260)</f>
        <v>4000</v>
      </c>
      <c r="I7460">
        <f>IF($A7460="","",Tienda_4!H260)</f>
        <v>2</v>
      </c>
      <c r="J7460">
        <f>IF($A7460="",0,IF(AND(OR('Cuadro-de-mando'!$B$4="(Todas)",'Cuadro-de-mando'!$B$4=$A7460),OR('Cuadro-de-mando'!$E$4="(Todas)",'Cuadro-de-mando'!$E$4=$B7460),OR('Cuadro-de-mando'!$H$4="(Todas)",'Cuadro-de-mando'!$H$4=$C7460),OR('Cuadro-de-mando'!$K$4="(Todas)",'Cuadro-de-mando'!$K$4=$E7460),OR('Cuadro-de-mando'!$N$4="(Todos)",'Cuadro-de-mando'!$N$4=$F7460)),1,0))</f>
        <v>1</v>
      </c>
    </row>
    <row r="7461" spans="1:10" x14ac:dyDescent="0.25">
      <c r="A7461" t="str">
        <f>IF(Tienda_4!$A261="","","Tienda 4")</f>
        <v>Tienda 4</v>
      </c>
      <c r="B7461" t="str">
        <f>IF($A7461="","",Tienda_4!B261)</f>
        <v>Muebles</v>
      </c>
      <c r="C7461" t="str">
        <f>IF($A7461="","",Tienda_4!G261)</f>
        <v>Bucaramanga</v>
      </c>
      <c r="D7461" t="str">
        <f>IF($A7461="","",Tienda_4!F261)</f>
        <v>Mariana Herrera</v>
      </c>
      <c r="E7461" t="str">
        <f>IF($A7461="","",Tienda_4!I261)</f>
        <v>Tarjeta de crédito</v>
      </c>
      <c r="F7461">
        <f>IF($A7461="","",VALUE(RIGHT(Tienda_4!E261,4)))</f>
        <v>2022</v>
      </c>
      <c r="G7461">
        <f>IF($A7461="","",Tienda_4!C261)</f>
        <v>298600</v>
      </c>
      <c r="H7461">
        <f>IF($A7461="","",Tienda_4!D261)</f>
        <v>14100</v>
      </c>
      <c r="I7461">
        <f>IF($A7461="","",Tienda_4!H261)</f>
        <v>5</v>
      </c>
      <c r="J7461">
        <f>IF($A7461="",0,IF(AND(OR('Cuadro-de-mando'!$B$4="(Todas)",'Cuadro-de-mando'!$B$4=$A7461),OR('Cuadro-de-mando'!$E$4="(Todas)",'Cuadro-de-mando'!$E$4=$B7461),OR('Cuadro-de-mando'!$H$4="(Todas)",'Cuadro-de-mando'!$H$4=$C7461),OR('Cuadro-de-mando'!$K$4="(Todas)",'Cuadro-de-mando'!$K$4=$E7461),OR('Cuadro-de-mando'!$N$4="(Todos)",'Cuadro-de-mando'!$N$4=$F7461)),1,0))</f>
        <v>1</v>
      </c>
    </row>
    <row r="7462" spans="1:10" x14ac:dyDescent="0.25">
      <c r="A7462" t="str">
        <f>IF(Tienda_4!$A262="","","Tienda 4")</f>
        <v>Tienda 4</v>
      </c>
      <c r="B7462" t="str">
        <f>IF($A7462="","",Tienda_4!B262)</f>
        <v>Deportes y diversión</v>
      </c>
      <c r="C7462" t="str">
        <f>IF($A7462="","",Tienda_4!G262)</f>
        <v>Pereira</v>
      </c>
      <c r="D7462" t="str">
        <f>IF($A7462="","",Tienda_4!F262)</f>
        <v>Juan Fernandez</v>
      </c>
      <c r="E7462" t="str">
        <f>IF($A7462="","",Tienda_4!I262)</f>
        <v>Tarjeta de crédito</v>
      </c>
      <c r="F7462">
        <f>IF($A7462="","",VALUE(RIGHT(Tienda_4!E262,4)))</f>
        <v>2020</v>
      </c>
      <c r="G7462">
        <f>IF($A7462="","",Tienda_4!C262)</f>
        <v>111300</v>
      </c>
      <c r="H7462">
        <f>IF($A7462="","",Tienda_4!D262)</f>
        <v>6600</v>
      </c>
      <c r="I7462">
        <f>IF($A7462="","",Tienda_4!H262)</f>
        <v>5</v>
      </c>
      <c r="J7462">
        <f>IF($A7462="",0,IF(AND(OR('Cuadro-de-mando'!$B$4="(Todas)",'Cuadro-de-mando'!$B$4=$A7462),OR('Cuadro-de-mando'!$E$4="(Todas)",'Cuadro-de-mando'!$E$4=$B7462),OR('Cuadro-de-mando'!$H$4="(Todas)",'Cuadro-de-mando'!$H$4=$C7462),OR('Cuadro-de-mando'!$K$4="(Todas)",'Cuadro-de-mando'!$K$4=$E7462),OR('Cuadro-de-mando'!$N$4="(Todos)",'Cuadro-de-mando'!$N$4=$F7462)),1,0))</f>
        <v>1</v>
      </c>
    </row>
    <row r="7463" spans="1:10" x14ac:dyDescent="0.25">
      <c r="A7463" t="str">
        <f>IF(Tienda_4!$A263="","","Tienda 4")</f>
        <v>Tienda 4</v>
      </c>
      <c r="B7463" t="str">
        <f>IF($A7463="","",Tienda_4!B263)</f>
        <v>Libros</v>
      </c>
      <c r="C7463" t="str">
        <f>IF($A7463="","",Tienda_4!G263)</f>
        <v>Bogotá</v>
      </c>
      <c r="D7463" t="str">
        <f>IF($A7463="","",Tienda_4!F263)</f>
        <v>Juliana Costa</v>
      </c>
      <c r="E7463" t="str">
        <f>IF($A7463="","",Tienda_4!I263)</f>
        <v>Nequi</v>
      </c>
      <c r="F7463">
        <f>IF($A7463="","",VALUE(RIGHT(Tienda_4!E263,4)))</f>
        <v>2020</v>
      </c>
      <c r="G7463">
        <f>IF($A7463="","",Tienda_4!C263)</f>
        <v>66500</v>
      </c>
      <c r="H7463">
        <f>IF($A7463="","",Tienda_4!D263)</f>
        <v>3800</v>
      </c>
      <c r="I7463">
        <f>IF($A7463="","",Tienda_4!H263)</f>
        <v>3</v>
      </c>
      <c r="J7463">
        <f>IF($A7463="",0,IF(AND(OR('Cuadro-de-mando'!$B$4="(Todas)",'Cuadro-de-mando'!$B$4=$A7463),OR('Cuadro-de-mando'!$E$4="(Todas)",'Cuadro-de-mando'!$E$4=$B7463),OR('Cuadro-de-mando'!$H$4="(Todas)",'Cuadro-de-mando'!$H$4=$C7463),OR('Cuadro-de-mando'!$K$4="(Todas)",'Cuadro-de-mando'!$K$4=$E7463),OR('Cuadro-de-mando'!$N$4="(Todos)",'Cuadro-de-mando'!$N$4=$F7463)),1,0))</f>
        <v>1</v>
      </c>
    </row>
    <row r="7464" spans="1:10" x14ac:dyDescent="0.25">
      <c r="A7464" t="str">
        <f>IF(Tienda_4!$A264="","","Tienda 4")</f>
        <v>Tienda 4</v>
      </c>
      <c r="B7464" t="str">
        <f>IF($A7464="","",Tienda_4!B264)</f>
        <v>Muebles</v>
      </c>
      <c r="C7464" t="str">
        <f>IF($A7464="","",Tienda_4!G264)</f>
        <v>Medellín</v>
      </c>
      <c r="D7464" t="str">
        <f>IF($A7464="","",Tienda_4!F264)</f>
        <v>Izabela de León</v>
      </c>
      <c r="E7464" t="str">
        <f>IF($A7464="","",Tienda_4!I264)</f>
        <v>Tarjeta de crédito</v>
      </c>
      <c r="F7464">
        <f>IF($A7464="","",VALUE(RIGHT(Tienda_4!E264,4)))</f>
        <v>2020</v>
      </c>
      <c r="G7464">
        <f>IF($A7464="","",Tienda_4!C264)</f>
        <v>319200</v>
      </c>
      <c r="H7464">
        <f>IF($A7464="","",Tienda_4!D264)</f>
        <v>15200</v>
      </c>
      <c r="I7464">
        <f>IF($A7464="","",Tienda_4!H264)</f>
        <v>5</v>
      </c>
      <c r="J7464">
        <f>IF($A7464="",0,IF(AND(OR('Cuadro-de-mando'!$B$4="(Todas)",'Cuadro-de-mando'!$B$4=$A7464),OR('Cuadro-de-mando'!$E$4="(Todas)",'Cuadro-de-mando'!$E$4=$B7464),OR('Cuadro-de-mando'!$H$4="(Todas)",'Cuadro-de-mando'!$H$4=$C7464),OR('Cuadro-de-mando'!$K$4="(Todas)",'Cuadro-de-mando'!$K$4=$E7464),OR('Cuadro-de-mando'!$N$4="(Todos)",'Cuadro-de-mando'!$N$4=$F7464)),1,0))</f>
        <v>1</v>
      </c>
    </row>
    <row r="7465" spans="1:10" x14ac:dyDescent="0.25">
      <c r="A7465" t="str">
        <f>IF(Tienda_4!$A265="","","Tienda 4")</f>
        <v>Tienda 4</v>
      </c>
      <c r="B7465" t="str">
        <f>IF($A7465="","",Tienda_4!B265)</f>
        <v>Electrodomésticos</v>
      </c>
      <c r="C7465" t="str">
        <f>IF($A7465="","",Tienda_4!G265)</f>
        <v>Medellín</v>
      </c>
      <c r="D7465" t="str">
        <f>IF($A7465="","",Tienda_4!F265)</f>
        <v>Ángel Rodriguez</v>
      </c>
      <c r="E7465" t="str">
        <f>IF($A7465="","",Tienda_4!I265)</f>
        <v>Nequi</v>
      </c>
      <c r="F7465">
        <f>IF($A7465="","",VALUE(RIGHT(Tienda_4!E265,4)))</f>
        <v>2022</v>
      </c>
      <c r="G7465">
        <f>IF($A7465="","",Tienda_4!C265)</f>
        <v>2348100</v>
      </c>
      <c r="H7465">
        <f>IF($A7465="","",Tienda_4!D265)</f>
        <v>130900</v>
      </c>
      <c r="I7465">
        <f>IF($A7465="","",Tienda_4!H265)</f>
        <v>5</v>
      </c>
      <c r="J7465">
        <f>IF($A7465="",0,IF(AND(OR('Cuadro-de-mando'!$B$4="(Todas)",'Cuadro-de-mando'!$B$4=$A7465),OR('Cuadro-de-mando'!$E$4="(Todas)",'Cuadro-de-mando'!$E$4=$B7465),OR('Cuadro-de-mando'!$H$4="(Todas)",'Cuadro-de-mando'!$H$4=$C7465),OR('Cuadro-de-mando'!$K$4="(Todas)",'Cuadro-de-mando'!$K$4=$E7465),OR('Cuadro-de-mando'!$N$4="(Todos)",'Cuadro-de-mando'!$N$4=$F7465)),1,0))</f>
        <v>1</v>
      </c>
    </row>
    <row r="7466" spans="1:10" x14ac:dyDescent="0.25">
      <c r="A7466" t="str">
        <f>IF(Tienda_4!$A266="","","Tienda 4")</f>
        <v>Tienda 4</v>
      </c>
      <c r="B7466" t="str">
        <f>IF($A7466="","",Tienda_4!B266)</f>
        <v>Artículos para el hogar</v>
      </c>
      <c r="C7466" t="str">
        <f>IF($A7466="","",Tienda_4!G266)</f>
        <v>Medellín</v>
      </c>
      <c r="D7466" t="str">
        <f>IF($A7466="","",Tienda_4!F266)</f>
        <v>Blanca Ramirez</v>
      </c>
      <c r="E7466" t="str">
        <f>IF($A7466="","",Tienda_4!I266)</f>
        <v>Tarjeta de crédito</v>
      </c>
      <c r="F7466">
        <f>IF($A7466="","",VALUE(RIGHT(Tienda_4!E266,4)))</f>
        <v>2022</v>
      </c>
      <c r="G7466">
        <f>IF($A7466="","",Tienda_4!C266)</f>
        <v>40300</v>
      </c>
      <c r="H7466">
        <f>IF($A7466="","",Tienda_4!D266)</f>
        <v>2800</v>
      </c>
      <c r="I7466">
        <f>IF($A7466="","",Tienda_4!H266)</f>
        <v>5</v>
      </c>
      <c r="J7466">
        <f>IF($A7466="",0,IF(AND(OR('Cuadro-de-mando'!$B$4="(Todas)",'Cuadro-de-mando'!$B$4=$A7466),OR('Cuadro-de-mando'!$E$4="(Todas)",'Cuadro-de-mando'!$E$4=$B7466),OR('Cuadro-de-mando'!$H$4="(Todas)",'Cuadro-de-mando'!$H$4=$C7466),OR('Cuadro-de-mando'!$K$4="(Todas)",'Cuadro-de-mando'!$K$4=$E7466),OR('Cuadro-de-mando'!$N$4="(Todos)",'Cuadro-de-mando'!$N$4=$F7466)),1,0))</f>
        <v>1</v>
      </c>
    </row>
    <row r="7467" spans="1:10" x14ac:dyDescent="0.25">
      <c r="A7467" t="str">
        <f>IF(Tienda_4!$A267="","","Tienda 4")</f>
        <v>Tienda 4</v>
      </c>
      <c r="B7467" t="str">
        <f>IF($A7467="","",Tienda_4!B267)</f>
        <v>Muebles</v>
      </c>
      <c r="C7467" t="str">
        <f>IF($A7467="","",Tienda_4!G267)</f>
        <v>Pereira</v>
      </c>
      <c r="D7467" t="str">
        <f>IF($A7467="","",Tienda_4!F267)</f>
        <v>Rafael Acosta</v>
      </c>
      <c r="E7467" t="str">
        <f>IF($A7467="","",Tienda_4!I267)</f>
        <v>Nequi</v>
      </c>
      <c r="F7467">
        <f>IF($A7467="","",VALUE(RIGHT(Tienda_4!E267,4)))</f>
        <v>2023</v>
      </c>
      <c r="G7467">
        <f>IF($A7467="","",Tienda_4!C267)</f>
        <v>256900</v>
      </c>
      <c r="H7467">
        <f>IF($A7467="","",Tienda_4!D267)</f>
        <v>11900</v>
      </c>
      <c r="I7467">
        <f>IF($A7467="","",Tienda_4!H267)</f>
        <v>3</v>
      </c>
      <c r="J7467">
        <f>IF($A7467="",0,IF(AND(OR('Cuadro-de-mando'!$B$4="(Todas)",'Cuadro-de-mando'!$B$4=$A7467),OR('Cuadro-de-mando'!$E$4="(Todas)",'Cuadro-de-mando'!$E$4=$B7467),OR('Cuadro-de-mando'!$H$4="(Todas)",'Cuadro-de-mando'!$H$4=$C7467),OR('Cuadro-de-mando'!$K$4="(Todas)",'Cuadro-de-mando'!$K$4=$E7467),OR('Cuadro-de-mando'!$N$4="(Todos)",'Cuadro-de-mando'!$N$4=$F7467)),1,0))</f>
        <v>1</v>
      </c>
    </row>
    <row r="7468" spans="1:10" x14ac:dyDescent="0.25">
      <c r="A7468" t="str">
        <f>IF(Tienda_4!$A268="","","Tienda 4")</f>
        <v>Tienda 4</v>
      </c>
      <c r="B7468" t="str">
        <f>IF($A7468="","",Tienda_4!B268)</f>
        <v>Muebles</v>
      </c>
      <c r="C7468" t="str">
        <f>IF($A7468="","",Tienda_4!G268)</f>
        <v>Bucaramanga</v>
      </c>
      <c r="D7468" t="str">
        <f>IF($A7468="","",Tienda_4!F268)</f>
        <v>Juliana Costa</v>
      </c>
      <c r="E7468" t="str">
        <f>IF($A7468="","",Tienda_4!I268)</f>
        <v>Tarjeta de crédito</v>
      </c>
      <c r="F7468">
        <f>IF($A7468="","",VALUE(RIGHT(Tienda_4!E268,4)))</f>
        <v>2023</v>
      </c>
      <c r="G7468">
        <f>IF($A7468="","",Tienda_4!C268)</f>
        <v>265500</v>
      </c>
      <c r="H7468">
        <f>IF($A7468="","",Tienda_4!D268)</f>
        <v>12300</v>
      </c>
      <c r="I7468">
        <f>IF($A7468="","",Tienda_4!H268)</f>
        <v>2</v>
      </c>
      <c r="J7468">
        <f>IF($A7468="",0,IF(AND(OR('Cuadro-de-mando'!$B$4="(Todas)",'Cuadro-de-mando'!$B$4=$A7468),OR('Cuadro-de-mando'!$E$4="(Todas)",'Cuadro-de-mando'!$E$4=$B7468),OR('Cuadro-de-mando'!$H$4="(Todas)",'Cuadro-de-mando'!$H$4=$C7468),OR('Cuadro-de-mando'!$K$4="(Todas)",'Cuadro-de-mando'!$K$4=$E7468),OR('Cuadro-de-mando'!$N$4="(Todos)",'Cuadro-de-mando'!$N$4=$F7468)),1,0))</f>
        <v>1</v>
      </c>
    </row>
    <row r="7469" spans="1:10" x14ac:dyDescent="0.25">
      <c r="A7469" t="str">
        <f>IF(Tienda_4!$A269="","","Tienda 4")</f>
        <v>Tienda 4</v>
      </c>
      <c r="B7469" t="str">
        <f>IF($A7469="","",Tienda_4!B269)</f>
        <v>Electrónicos</v>
      </c>
      <c r="C7469" t="str">
        <f>IF($A7469="","",Tienda_4!G269)</f>
        <v>Bogotá</v>
      </c>
      <c r="D7469" t="str">
        <f>IF($A7469="","",Tienda_4!F269)</f>
        <v>Camila Rivera</v>
      </c>
      <c r="E7469" t="str">
        <f>IF($A7469="","",Tienda_4!I269)</f>
        <v>Tarjeta de crédito</v>
      </c>
      <c r="F7469">
        <f>IF($A7469="","",VALUE(RIGHT(Tienda_4!E269,4)))</f>
        <v>2020</v>
      </c>
      <c r="G7469">
        <f>IF($A7469="","",Tienda_4!C269)</f>
        <v>170100</v>
      </c>
      <c r="H7469">
        <f>IF($A7469="","",Tienda_4!D269)</f>
        <v>9600</v>
      </c>
      <c r="I7469">
        <f>IF($A7469="","",Tienda_4!H269)</f>
        <v>5</v>
      </c>
      <c r="J7469">
        <f>IF($A7469="",0,IF(AND(OR('Cuadro-de-mando'!$B$4="(Todas)",'Cuadro-de-mando'!$B$4=$A7469),OR('Cuadro-de-mando'!$E$4="(Todas)",'Cuadro-de-mando'!$E$4=$B7469),OR('Cuadro-de-mando'!$H$4="(Todas)",'Cuadro-de-mando'!$H$4=$C7469),OR('Cuadro-de-mando'!$K$4="(Todas)",'Cuadro-de-mando'!$K$4=$E7469),OR('Cuadro-de-mando'!$N$4="(Todos)",'Cuadro-de-mando'!$N$4=$F7469)),1,0))</f>
        <v>1</v>
      </c>
    </row>
    <row r="7470" spans="1:10" x14ac:dyDescent="0.25">
      <c r="A7470" t="str">
        <f>IF(Tienda_4!$A270="","","Tienda 4")</f>
        <v>Tienda 4</v>
      </c>
      <c r="B7470" t="str">
        <f>IF($A7470="","",Tienda_4!B270)</f>
        <v>Electrodomésticos</v>
      </c>
      <c r="C7470" t="str">
        <f>IF($A7470="","",Tienda_4!G270)</f>
        <v>Bogotá</v>
      </c>
      <c r="D7470" t="str">
        <f>IF($A7470="","",Tienda_4!F270)</f>
        <v>Santiago Silva</v>
      </c>
      <c r="E7470" t="str">
        <f>IF($A7470="","",Tienda_4!I270)</f>
        <v>Tarjeta de crédito</v>
      </c>
      <c r="F7470">
        <f>IF($A7470="","",VALUE(RIGHT(Tienda_4!E270,4)))</f>
        <v>2020</v>
      </c>
      <c r="G7470">
        <f>IF($A7470="","",Tienda_4!C270)</f>
        <v>581200</v>
      </c>
      <c r="H7470">
        <f>IF($A7470="","",Tienda_4!D270)</f>
        <v>29100</v>
      </c>
      <c r="I7470">
        <f>IF($A7470="","",Tienda_4!H270)</f>
        <v>5</v>
      </c>
      <c r="J7470">
        <f>IF($A7470="",0,IF(AND(OR('Cuadro-de-mando'!$B$4="(Todas)",'Cuadro-de-mando'!$B$4=$A7470),OR('Cuadro-de-mando'!$E$4="(Todas)",'Cuadro-de-mando'!$E$4=$B7470),OR('Cuadro-de-mando'!$H$4="(Todas)",'Cuadro-de-mando'!$H$4=$C7470),OR('Cuadro-de-mando'!$K$4="(Todas)",'Cuadro-de-mando'!$K$4=$E7470),OR('Cuadro-de-mando'!$N$4="(Todos)",'Cuadro-de-mando'!$N$4=$F7470)),1,0))</f>
        <v>1</v>
      </c>
    </row>
    <row r="7471" spans="1:10" x14ac:dyDescent="0.25">
      <c r="A7471" t="str">
        <f>IF(Tienda_4!$A271="","","Tienda 4")</f>
        <v>Tienda 4</v>
      </c>
      <c r="B7471" t="str">
        <f>IF($A7471="","",Tienda_4!B271)</f>
        <v>Juguetes</v>
      </c>
      <c r="C7471" t="str">
        <f>IF($A7471="","",Tienda_4!G271)</f>
        <v>Medellín</v>
      </c>
      <c r="D7471" t="str">
        <f>IF($A7471="","",Tienda_4!F271)</f>
        <v>Blanca Ramirez</v>
      </c>
      <c r="E7471" t="str">
        <f>IF($A7471="","",Tienda_4!I271)</f>
        <v>Cupón</v>
      </c>
      <c r="F7471">
        <f>IF($A7471="","",VALUE(RIGHT(Tienda_4!E271,4)))</f>
        <v>2021</v>
      </c>
      <c r="G7471">
        <f>IF($A7471="","",Tienda_4!C271)</f>
        <v>30200</v>
      </c>
      <c r="H7471">
        <f>IF($A7471="","",Tienda_4!D271)</f>
        <v>0</v>
      </c>
      <c r="I7471">
        <f>IF($A7471="","",Tienda_4!H271)</f>
        <v>5</v>
      </c>
      <c r="J7471">
        <f>IF($A7471="",0,IF(AND(OR('Cuadro-de-mando'!$B$4="(Todas)",'Cuadro-de-mando'!$B$4=$A7471),OR('Cuadro-de-mando'!$E$4="(Todas)",'Cuadro-de-mando'!$E$4=$B7471),OR('Cuadro-de-mando'!$H$4="(Todas)",'Cuadro-de-mando'!$H$4=$C7471),OR('Cuadro-de-mando'!$K$4="(Todas)",'Cuadro-de-mando'!$K$4=$E7471),OR('Cuadro-de-mando'!$N$4="(Todos)",'Cuadro-de-mando'!$N$4=$F7471)),1,0))</f>
        <v>1</v>
      </c>
    </row>
    <row r="7472" spans="1:10" x14ac:dyDescent="0.25">
      <c r="A7472" t="str">
        <f>IF(Tienda_4!$A272="","","Tienda 4")</f>
        <v>Tienda 4</v>
      </c>
      <c r="B7472" t="str">
        <f>IF($A7472="","",Tienda_4!B272)</f>
        <v>Electrónicos</v>
      </c>
      <c r="C7472" t="str">
        <f>IF($A7472="","",Tienda_4!G272)</f>
        <v>Medellín</v>
      </c>
      <c r="D7472" t="str">
        <f>IF($A7472="","",Tienda_4!F272)</f>
        <v>Camila Rivera</v>
      </c>
      <c r="E7472" t="str">
        <f>IF($A7472="","",Tienda_4!I272)</f>
        <v>Tarjeta de crédito</v>
      </c>
      <c r="F7472">
        <f>IF($A7472="","",VALUE(RIGHT(Tienda_4!E272,4)))</f>
        <v>2021</v>
      </c>
      <c r="G7472">
        <f>IF($A7472="","",Tienda_4!C272)</f>
        <v>1329300</v>
      </c>
      <c r="H7472">
        <f>IF($A7472="","",Tienda_4!D272)</f>
        <v>69000</v>
      </c>
      <c r="I7472">
        <f>IF($A7472="","",Tienda_4!H272)</f>
        <v>4</v>
      </c>
      <c r="J7472">
        <f>IF($A7472="",0,IF(AND(OR('Cuadro-de-mando'!$B$4="(Todas)",'Cuadro-de-mando'!$B$4=$A7472),OR('Cuadro-de-mando'!$E$4="(Todas)",'Cuadro-de-mando'!$E$4=$B7472),OR('Cuadro-de-mando'!$H$4="(Todas)",'Cuadro-de-mando'!$H$4=$C7472),OR('Cuadro-de-mando'!$K$4="(Todas)",'Cuadro-de-mando'!$K$4=$E7472),OR('Cuadro-de-mando'!$N$4="(Todos)",'Cuadro-de-mando'!$N$4=$F7472)),1,0))</f>
        <v>1</v>
      </c>
    </row>
    <row r="7473" spans="1:10" x14ac:dyDescent="0.25">
      <c r="A7473" t="str">
        <f>IF(Tienda_4!$A273="","","Tienda 4")</f>
        <v>Tienda 4</v>
      </c>
      <c r="B7473" t="str">
        <f>IF($A7473="","",Tienda_4!B273)</f>
        <v>Instrumentos musicales</v>
      </c>
      <c r="C7473" t="str">
        <f>IF($A7473="","",Tienda_4!G273)</f>
        <v>Bogotá</v>
      </c>
      <c r="D7473" t="str">
        <f>IF($A7473="","",Tienda_4!F273)</f>
        <v>Felipe Santos</v>
      </c>
      <c r="E7473" t="str">
        <f>IF($A7473="","",Tienda_4!I273)</f>
        <v>Tarjeta de crédito</v>
      </c>
      <c r="F7473">
        <f>IF($A7473="","",VALUE(RIGHT(Tienda_4!E273,4)))</f>
        <v>2021</v>
      </c>
      <c r="G7473">
        <f>IF($A7473="","",Tienda_4!C273)</f>
        <v>709800</v>
      </c>
      <c r="H7473">
        <f>IF($A7473="","",Tienda_4!D273)</f>
        <v>36000</v>
      </c>
      <c r="I7473">
        <f>IF($A7473="","",Tienda_4!H273)</f>
        <v>2</v>
      </c>
      <c r="J7473">
        <f>IF($A7473="",0,IF(AND(OR('Cuadro-de-mando'!$B$4="(Todas)",'Cuadro-de-mando'!$B$4=$A7473),OR('Cuadro-de-mando'!$E$4="(Todas)",'Cuadro-de-mando'!$E$4=$B7473),OR('Cuadro-de-mando'!$H$4="(Todas)",'Cuadro-de-mando'!$H$4=$C7473),OR('Cuadro-de-mando'!$K$4="(Todas)",'Cuadro-de-mando'!$K$4=$E7473),OR('Cuadro-de-mando'!$N$4="(Todos)",'Cuadro-de-mando'!$N$4=$F7473)),1,0))</f>
        <v>1</v>
      </c>
    </row>
    <row r="7474" spans="1:10" x14ac:dyDescent="0.25">
      <c r="A7474" t="str">
        <f>IF(Tienda_4!$A274="","","Tienda 4")</f>
        <v>Tienda 4</v>
      </c>
      <c r="B7474" t="str">
        <f>IF($A7474="","",Tienda_4!B274)</f>
        <v>Juguetes</v>
      </c>
      <c r="C7474" t="str">
        <f>IF($A7474="","",Tienda_4!G274)</f>
        <v>Medellín</v>
      </c>
      <c r="D7474" t="str">
        <f>IF($A7474="","",Tienda_4!F274)</f>
        <v>Beatriz Morales</v>
      </c>
      <c r="E7474" t="str">
        <f>IF($A7474="","",Tienda_4!I274)</f>
        <v>Tarjeta de crédito</v>
      </c>
      <c r="F7474">
        <f>IF($A7474="","",VALUE(RIGHT(Tienda_4!E274,4)))</f>
        <v>2020</v>
      </c>
      <c r="G7474">
        <f>IF($A7474="","",Tienda_4!C274)</f>
        <v>47000</v>
      </c>
      <c r="H7474">
        <f>IF($A7474="","",Tienda_4!D274)</f>
        <v>0</v>
      </c>
      <c r="I7474">
        <f>IF($A7474="","",Tienda_4!H274)</f>
        <v>2</v>
      </c>
      <c r="J7474">
        <f>IF($A7474="",0,IF(AND(OR('Cuadro-de-mando'!$B$4="(Todas)",'Cuadro-de-mando'!$B$4=$A7474),OR('Cuadro-de-mando'!$E$4="(Todas)",'Cuadro-de-mando'!$E$4=$B7474),OR('Cuadro-de-mando'!$H$4="(Todas)",'Cuadro-de-mando'!$H$4=$C7474),OR('Cuadro-de-mando'!$K$4="(Todas)",'Cuadro-de-mando'!$K$4=$E7474),OR('Cuadro-de-mando'!$N$4="(Todos)",'Cuadro-de-mando'!$N$4=$F7474)),1,0))</f>
        <v>1</v>
      </c>
    </row>
    <row r="7475" spans="1:10" x14ac:dyDescent="0.25">
      <c r="A7475" t="str">
        <f>IF(Tienda_4!$A275="","","Tienda 4")</f>
        <v>Tienda 4</v>
      </c>
      <c r="B7475" t="str">
        <f>IF($A7475="","",Tienda_4!B275)</f>
        <v>Libros</v>
      </c>
      <c r="C7475" t="str">
        <f>IF($A7475="","",Tienda_4!G275)</f>
        <v>Bogotá</v>
      </c>
      <c r="D7475" t="str">
        <f>IF($A7475="","",Tienda_4!F275)</f>
        <v>Mariana Herrera</v>
      </c>
      <c r="E7475" t="str">
        <f>IF($A7475="","",Tienda_4!I275)</f>
        <v>Tarjeta de crédito</v>
      </c>
      <c r="F7475">
        <f>IF($A7475="","",VALUE(RIGHT(Tienda_4!E275,4)))</f>
        <v>2021</v>
      </c>
      <c r="G7475">
        <f>IF($A7475="","",Tienda_4!C275)</f>
        <v>26900</v>
      </c>
      <c r="H7475">
        <f>IF($A7475="","",Tienda_4!D275)</f>
        <v>8300</v>
      </c>
      <c r="I7475">
        <f>IF($A7475="","",Tienda_4!H275)</f>
        <v>4</v>
      </c>
      <c r="J7475">
        <f>IF($A7475="",0,IF(AND(OR('Cuadro-de-mando'!$B$4="(Todas)",'Cuadro-de-mando'!$B$4=$A7475),OR('Cuadro-de-mando'!$E$4="(Todas)",'Cuadro-de-mando'!$E$4=$B7475),OR('Cuadro-de-mando'!$H$4="(Todas)",'Cuadro-de-mando'!$H$4=$C7475),OR('Cuadro-de-mando'!$K$4="(Todas)",'Cuadro-de-mando'!$K$4=$E7475),OR('Cuadro-de-mando'!$N$4="(Todos)",'Cuadro-de-mando'!$N$4=$F7475)),1,0))</f>
        <v>1</v>
      </c>
    </row>
    <row r="7476" spans="1:10" x14ac:dyDescent="0.25">
      <c r="A7476" t="str">
        <f>IF(Tienda_4!$A276="","","Tienda 4")</f>
        <v>Tienda 4</v>
      </c>
      <c r="B7476" t="str">
        <f>IF($A7476="","",Tienda_4!B276)</f>
        <v>Artículos para el hogar</v>
      </c>
      <c r="C7476" t="str">
        <f>IF($A7476="","",Tienda_4!G276)</f>
        <v>Cali</v>
      </c>
      <c r="D7476" t="str">
        <f>IF($A7476="","",Tienda_4!F276)</f>
        <v>Felipe Santos</v>
      </c>
      <c r="E7476" t="str">
        <f>IF($A7476="","",Tienda_4!I276)</f>
        <v>Tarjeta de crédito</v>
      </c>
      <c r="F7476">
        <f>IF($A7476="","",VALUE(RIGHT(Tienda_4!E276,4)))</f>
        <v>2021</v>
      </c>
      <c r="G7476">
        <f>IF($A7476="","",Tienda_4!C276)</f>
        <v>174100</v>
      </c>
      <c r="H7476">
        <f>IF($A7476="","",Tienda_4!D276)</f>
        <v>7500</v>
      </c>
      <c r="I7476">
        <f>IF($A7476="","",Tienda_4!H276)</f>
        <v>1</v>
      </c>
      <c r="J7476">
        <f>IF($A7476="",0,IF(AND(OR('Cuadro-de-mando'!$B$4="(Todas)",'Cuadro-de-mando'!$B$4=$A7476),OR('Cuadro-de-mando'!$E$4="(Todas)",'Cuadro-de-mando'!$E$4=$B7476),OR('Cuadro-de-mando'!$H$4="(Todas)",'Cuadro-de-mando'!$H$4=$C7476),OR('Cuadro-de-mando'!$K$4="(Todas)",'Cuadro-de-mando'!$K$4=$E7476),OR('Cuadro-de-mando'!$N$4="(Todos)",'Cuadro-de-mando'!$N$4=$F7476)),1,0))</f>
        <v>1</v>
      </c>
    </row>
    <row r="7477" spans="1:10" x14ac:dyDescent="0.25">
      <c r="A7477" t="str">
        <f>IF(Tienda_4!$A277="","","Tienda 4")</f>
        <v>Tienda 4</v>
      </c>
      <c r="B7477" t="str">
        <f>IF($A7477="","",Tienda_4!B277)</f>
        <v>Electrónicos</v>
      </c>
      <c r="C7477" t="str">
        <f>IF($A7477="","",Tienda_4!G277)</f>
        <v>Bogotá</v>
      </c>
      <c r="D7477" t="str">
        <f>IF($A7477="","",Tienda_4!F277)</f>
        <v>Beatriz Morales</v>
      </c>
      <c r="E7477" t="str">
        <f>IF($A7477="","",Tienda_4!I277)</f>
        <v>Cupón</v>
      </c>
      <c r="F7477">
        <f>IF($A7477="","",VALUE(RIGHT(Tienda_4!E277,4)))</f>
        <v>2021</v>
      </c>
      <c r="G7477">
        <f>IF($A7477="","",Tienda_4!C277)</f>
        <v>825300</v>
      </c>
      <c r="H7477">
        <f>IF($A7477="","",Tienda_4!D277)</f>
        <v>51300</v>
      </c>
      <c r="I7477">
        <f>IF($A7477="","",Tienda_4!H277)</f>
        <v>1</v>
      </c>
      <c r="J7477">
        <f>IF($A7477="",0,IF(AND(OR('Cuadro-de-mando'!$B$4="(Todas)",'Cuadro-de-mando'!$B$4=$A7477),OR('Cuadro-de-mando'!$E$4="(Todas)",'Cuadro-de-mando'!$E$4=$B7477),OR('Cuadro-de-mando'!$H$4="(Todas)",'Cuadro-de-mando'!$H$4=$C7477),OR('Cuadro-de-mando'!$K$4="(Todas)",'Cuadro-de-mando'!$K$4=$E7477),OR('Cuadro-de-mando'!$N$4="(Todos)",'Cuadro-de-mando'!$N$4=$F7477)),1,0))</f>
        <v>1</v>
      </c>
    </row>
    <row r="7478" spans="1:10" x14ac:dyDescent="0.25">
      <c r="A7478" t="str">
        <f>IF(Tienda_4!$A278="","","Tienda 4")</f>
        <v>Tienda 4</v>
      </c>
      <c r="B7478" t="str">
        <f>IF($A7478="","",Tienda_4!B278)</f>
        <v>Juguetes</v>
      </c>
      <c r="C7478" t="str">
        <f>IF($A7478="","",Tienda_4!G278)</f>
        <v>Medellín</v>
      </c>
      <c r="D7478" t="str">
        <f>IF($A7478="","",Tienda_4!F278)</f>
        <v>Ángel Rodriguez</v>
      </c>
      <c r="E7478" t="str">
        <f>IF($A7478="","",Tienda_4!I278)</f>
        <v>Cupón</v>
      </c>
      <c r="F7478">
        <f>IF($A7478="","",VALUE(RIGHT(Tienda_4!E278,4)))</f>
        <v>2021</v>
      </c>
      <c r="G7478">
        <f>IF($A7478="","",Tienda_4!C278)</f>
        <v>26700</v>
      </c>
      <c r="H7478">
        <f>IF($A7478="","",Tienda_4!D278)</f>
        <v>1800</v>
      </c>
      <c r="I7478">
        <f>IF($A7478="","",Tienda_4!H278)</f>
        <v>5</v>
      </c>
      <c r="J7478">
        <f>IF($A7478="",0,IF(AND(OR('Cuadro-de-mando'!$B$4="(Todas)",'Cuadro-de-mando'!$B$4=$A7478),OR('Cuadro-de-mando'!$E$4="(Todas)",'Cuadro-de-mando'!$E$4=$B7478),OR('Cuadro-de-mando'!$H$4="(Todas)",'Cuadro-de-mando'!$H$4=$C7478),OR('Cuadro-de-mando'!$K$4="(Todas)",'Cuadro-de-mando'!$K$4=$E7478),OR('Cuadro-de-mando'!$N$4="(Todos)",'Cuadro-de-mando'!$N$4=$F7478)),1,0))</f>
        <v>1</v>
      </c>
    </row>
    <row r="7479" spans="1:10" x14ac:dyDescent="0.25">
      <c r="A7479" t="str">
        <f>IF(Tienda_4!$A279="","","Tienda 4")</f>
        <v>Tienda 4</v>
      </c>
      <c r="B7479" t="str">
        <f>IF($A7479="","",Tienda_4!B279)</f>
        <v>Electrónicos</v>
      </c>
      <c r="C7479" t="str">
        <f>IF($A7479="","",Tienda_4!G279)</f>
        <v>Bogotá</v>
      </c>
      <c r="D7479" t="str">
        <f>IF($A7479="","",Tienda_4!F279)</f>
        <v>Izabela de León</v>
      </c>
      <c r="E7479" t="str">
        <f>IF($A7479="","",Tienda_4!I279)</f>
        <v>Cupón</v>
      </c>
      <c r="F7479">
        <f>IF($A7479="","",VALUE(RIGHT(Tienda_4!E279,4)))</f>
        <v>2021</v>
      </c>
      <c r="G7479">
        <f>IF($A7479="","",Tienda_4!C279)</f>
        <v>255200</v>
      </c>
      <c r="H7479">
        <f>IF($A7479="","",Tienda_4!D279)</f>
        <v>11800</v>
      </c>
      <c r="I7479">
        <f>IF($A7479="","",Tienda_4!H279)</f>
        <v>2</v>
      </c>
      <c r="J7479">
        <f>IF($A7479="",0,IF(AND(OR('Cuadro-de-mando'!$B$4="(Todas)",'Cuadro-de-mando'!$B$4=$A7479),OR('Cuadro-de-mando'!$E$4="(Todas)",'Cuadro-de-mando'!$E$4=$B7479),OR('Cuadro-de-mando'!$H$4="(Todas)",'Cuadro-de-mando'!$H$4=$C7479),OR('Cuadro-de-mando'!$K$4="(Todas)",'Cuadro-de-mando'!$K$4=$E7479),OR('Cuadro-de-mando'!$N$4="(Todos)",'Cuadro-de-mando'!$N$4=$F7479)),1,0))</f>
        <v>1</v>
      </c>
    </row>
    <row r="7480" spans="1:10" x14ac:dyDescent="0.25">
      <c r="A7480" t="str">
        <f>IF(Tienda_4!$A280="","","Tienda 4")</f>
        <v>Tienda 4</v>
      </c>
      <c r="B7480" t="str">
        <f>IF($A7480="","",Tienda_4!B280)</f>
        <v>Juguetes</v>
      </c>
      <c r="C7480" t="str">
        <f>IF($A7480="","",Tienda_4!G280)</f>
        <v>Medellín</v>
      </c>
      <c r="D7480" t="str">
        <f>IF($A7480="","",Tienda_4!F280)</f>
        <v>Mariana Herrera</v>
      </c>
      <c r="E7480" t="str">
        <f>IF($A7480="","",Tienda_4!I280)</f>
        <v>Tarjeta de crédito</v>
      </c>
      <c r="F7480">
        <f>IF($A7480="","",VALUE(RIGHT(Tienda_4!E280,4)))</f>
        <v>2021</v>
      </c>
      <c r="G7480">
        <f>IF($A7480="","",Tienda_4!C280)</f>
        <v>16600</v>
      </c>
      <c r="H7480">
        <f>IF($A7480="","",Tienda_4!D280)</f>
        <v>1600</v>
      </c>
      <c r="I7480">
        <f>IF($A7480="","",Tienda_4!H280)</f>
        <v>4</v>
      </c>
      <c r="J7480">
        <f>IF($A7480="",0,IF(AND(OR('Cuadro-de-mando'!$B$4="(Todas)",'Cuadro-de-mando'!$B$4=$A7480),OR('Cuadro-de-mando'!$E$4="(Todas)",'Cuadro-de-mando'!$E$4=$B7480),OR('Cuadro-de-mando'!$H$4="(Todas)",'Cuadro-de-mando'!$H$4=$C7480),OR('Cuadro-de-mando'!$K$4="(Todas)",'Cuadro-de-mando'!$K$4=$E7480),OR('Cuadro-de-mando'!$N$4="(Todos)",'Cuadro-de-mando'!$N$4=$F7480)),1,0))</f>
        <v>1</v>
      </c>
    </row>
    <row r="7481" spans="1:10" x14ac:dyDescent="0.25">
      <c r="A7481" t="str">
        <f>IF(Tienda_4!$A281="","","Tienda 4")</f>
        <v>Tienda 4</v>
      </c>
      <c r="B7481" t="str">
        <f>IF($A7481="","",Tienda_4!B281)</f>
        <v>Muebles</v>
      </c>
      <c r="C7481" t="str">
        <f>IF($A7481="","",Tienda_4!G281)</f>
        <v>Medellín</v>
      </c>
      <c r="D7481" t="str">
        <f>IF($A7481="","",Tienda_4!F281)</f>
        <v>Camila Rivera</v>
      </c>
      <c r="E7481" t="str">
        <f>IF($A7481="","",Tienda_4!I281)</f>
        <v>Tarjeta de crédito</v>
      </c>
      <c r="F7481">
        <f>IF($A7481="","",VALUE(RIGHT(Tienda_4!E281,4)))</f>
        <v>2021</v>
      </c>
      <c r="G7481">
        <f>IF($A7481="","",Tienda_4!C281)</f>
        <v>510800</v>
      </c>
      <c r="H7481">
        <f>IF($A7481="","",Tienda_4!D281)</f>
        <v>25400</v>
      </c>
      <c r="I7481">
        <f>IF($A7481="","",Tienda_4!H281)</f>
        <v>3</v>
      </c>
      <c r="J7481">
        <f>IF($A7481="",0,IF(AND(OR('Cuadro-de-mando'!$B$4="(Todas)",'Cuadro-de-mando'!$B$4=$A7481),OR('Cuadro-de-mando'!$E$4="(Todas)",'Cuadro-de-mando'!$E$4=$B7481),OR('Cuadro-de-mando'!$H$4="(Todas)",'Cuadro-de-mando'!$H$4=$C7481),OR('Cuadro-de-mando'!$K$4="(Todas)",'Cuadro-de-mando'!$K$4=$E7481),OR('Cuadro-de-mando'!$N$4="(Todos)",'Cuadro-de-mando'!$N$4=$F7481)),1,0))</f>
        <v>1</v>
      </c>
    </row>
    <row r="7482" spans="1:10" x14ac:dyDescent="0.25">
      <c r="A7482" t="str">
        <f>IF(Tienda_4!$A282="","","Tienda 4")</f>
        <v>Tienda 4</v>
      </c>
      <c r="B7482" t="str">
        <f>IF($A7482="","",Tienda_4!B282)</f>
        <v>Muebles</v>
      </c>
      <c r="C7482" t="str">
        <f>IF($A7482="","",Tienda_4!G282)</f>
        <v>Bogotá</v>
      </c>
      <c r="D7482" t="str">
        <f>IF($A7482="","",Tienda_4!F282)</f>
        <v>Juan Fernandez</v>
      </c>
      <c r="E7482" t="str">
        <f>IF($A7482="","",Tienda_4!I282)</f>
        <v>Tarjeta de crédito</v>
      </c>
      <c r="F7482">
        <f>IF($A7482="","",VALUE(RIGHT(Tienda_4!E282,4)))</f>
        <v>2021</v>
      </c>
      <c r="G7482">
        <f>IF($A7482="","",Tienda_4!C282)</f>
        <v>203300</v>
      </c>
      <c r="H7482">
        <f>IF($A7482="","",Tienda_4!D282)</f>
        <v>9000</v>
      </c>
      <c r="I7482">
        <f>IF($A7482="","",Tienda_4!H282)</f>
        <v>5</v>
      </c>
      <c r="J7482">
        <f>IF($A7482="",0,IF(AND(OR('Cuadro-de-mando'!$B$4="(Todas)",'Cuadro-de-mando'!$B$4=$A7482),OR('Cuadro-de-mando'!$E$4="(Todas)",'Cuadro-de-mando'!$E$4=$B7482),OR('Cuadro-de-mando'!$H$4="(Todas)",'Cuadro-de-mando'!$H$4=$C7482),OR('Cuadro-de-mando'!$K$4="(Todas)",'Cuadro-de-mando'!$K$4=$E7482),OR('Cuadro-de-mando'!$N$4="(Todos)",'Cuadro-de-mando'!$N$4=$F7482)),1,0))</f>
        <v>1</v>
      </c>
    </row>
    <row r="7483" spans="1:10" x14ac:dyDescent="0.25">
      <c r="A7483" t="str">
        <f>IF(Tienda_4!$A283="","","Tienda 4")</f>
        <v>Tienda 4</v>
      </c>
      <c r="B7483" t="str">
        <f>IF($A7483="","",Tienda_4!B283)</f>
        <v>Artículos para el hogar</v>
      </c>
      <c r="C7483" t="str">
        <f>IF($A7483="","",Tienda_4!G283)</f>
        <v>Bogotá</v>
      </c>
      <c r="D7483" t="str">
        <f>IF($A7483="","",Tienda_4!F283)</f>
        <v>Ángel Rodriguez</v>
      </c>
      <c r="E7483" t="str">
        <f>IF($A7483="","",Tienda_4!I283)</f>
        <v>Tarjeta de crédito</v>
      </c>
      <c r="F7483">
        <f>IF($A7483="","",VALUE(RIGHT(Tienda_4!E283,4)))</f>
        <v>2022</v>
      </c>
      <c r="G7483">
        <f>IF($A7483="","",Tienda_4!C283)</f>
        <v>57200</v>
      </c>
      <c r="H7483">
        <f>IF($A7483="","",Tienda_4!D283)</f>
        <v>3400</v>
      </c>
      <c r="I7483">
        <f>IF($A7483="","",Tienda_4!H283)</f>
        <v>1</v>
      </c>
      <c r="J7483">
        <f>IF($A7483="",0,IF(AND(OR('Cuadro-de-mando'!$B$4="(Todas)",'Cuadro-de-mando'!$B$4=$A7483),OR('Cuadro-de-mando'!$E$4="(Todas)",'Cuadro-de-mando'!$E$4=$B7483),OR('Cuadro-de-mando'!$H$4="(Todas)",'Cuadro-de-mando'!$H$4=$C7483),OR('Cuadro-de-mando'!$K$4="(Todas)",'Cuadro-de-mando'!$K$4=$E7483),OR('Cuadro-de-mando'!$N$4="(Todos)",'Cuadro-de-mando'!$N$4=$F7483)),1,0))</f>
        <v>1</v>
      </c>
    </row>
    <row r="7484" spans="1:10" x14ac:dyDescent="0.25">
      <c r="A7484" t="str">
        <f>IF(Tienda_4!$A284="","","Tienda 4")</f>
        <v>Tienda 4</v>
      </c>
      <c r="B7484" t="str">
        <f>IF($A7484="","",Tienda_4!B284)</f>
        <v>Electrónicos</v>
      </c>
      <c r="C7484" t="str">
        <f>IF($A7484="","",Tienda_4!G284)</f>
        <v>Leticia</v>
      </c>
      <c r="D7484" t="str">
        <f>IF($A7484="","",Tienda_4!F284)</f>
        <v>Maria Alfonso</v>
      </c>
      <c r="E7484" t="str">
        <f>IF($A7484="","",Tienda_4!I284)</f>
        <v>Nequi</v>
      </c>
      <c r="F7484">
        <f>IF($A7484="","",VALUE(RIGHT(Tienda_4!E284,4)))</f>
        <v>2021</v>
      </c>
      <c r="G7484">
        <f>IF($A7484="","",Tienda_4!C284)</f>
        <v>1681900</v>
      </c>
      <c r="H7484">
        <f>IF($A7484="","",Tienda_4!D284)</f>
        <v>94200</v>
      </c>
      <c r="I7484">
        <f>IF($A7484="","",Tienda_4!H284)</f>
        <v>5</v>
      </c>
      <c r="J7484">
        <f>IF($A7484="",0,IF(AND(OR('Cuadro-de-mando'!$B$4="(Todas)",'Cuadro-de-mando'!$B$4=$A7484),OR('Cuadro-de-mando'!$E$4="(Todas)",'Cuadro-de-mando'!$E$4=$B7484),OR('Cuadro-de-mando'!$H$4="(Todas)",'Cuadro-de-mando'!$H$4=$C7484),OR('Cuadro-de-mando'!$K$4="(Todas)",'Cuadro-de-mando'!$K$4=$E7484),OR('Cuadro-de-mando'!$N$4="(Todos)",'Cuadro-de-mando'!$N$4=$F7484)),1,0))</f>
        <v>1</v>
      </c>
    </row>
    <row r="7485" spans="1:10" x14ac:dyDescent="0.25">
      <c r="A7485" t="str">
        <f>IF(Tienda_4!$A285="","","Tienda 4")</f>
        <v>Tienda 4</v>
      </c>
      <c r="B7485" t="str">
        <f>IF($A7485="","",Tienda_4!B285)</f>
        <v>Electrónicos</v>
      </c>
      <c r="C7485" t="str">
        <f>IF($A7485="","",Tienda_4!G285)</f>
        <v>Santa Marta</v>
      </c>
      <c r="D7485" t="str">
        <f>IF($A7485="","",Tienda_4!F285)</f>
        <v>Pedro Gomez</v>
      </c>
      <c r="E7485" t="str">
        <f>IF($A7485="","",Tienda_4!I285)</f>
        <v>Tarjeta de crédito</v>
      </c>
      <c r="F7485">
        <f>IF($A7485="","",VALUE(RIGHT(Tienda_4!E285,4)))</f>
        <v>2021</v>
      </c>
      <c r="G7485">
        <f>IF($A7485="","",Tienda_4!C285)</f>
        <v>156800</v>
      </c>
      <c r="H7485">
        <f>IF($A7485="","",Tienda_4!D285)</f>
        <v>6500</v>
      </c>
      <c r="I7485">
        <f>IF($A7485="","",Tienda_4!H285)</f>
        <v>1</v>
      </c>
      <c r="J7485">
        <f>IF($A7485="",0,IF(AND(OR('Cuadro-de-mando'!$B$4="(Todas)",'Cuadro-de-mando'!$B$4=$A7485),OR('Cuadro-de-mando'!$E$4="(Todas)",'Cuadro-de-mando'!$E$4=$B7485),OR('Cuadro-de-mando'!$H$4="(Todas)",'Cuadro-de-mando'!$H$4=$C7485),OR('Cuadro-de-mando'!$K$4="(Todas)",'Cuadro-de-mando'!$K$4=$E7485),OR('Cuadro-de-mando'!$N$4="(Todos)",'Cuadro-de-mando'!$N$4=$F7485)),1,0))</f>
        <v>1</v>
      </c>
    </row>
    <row r="7486" spans="1:10" x14ac:dyDescent="0.25">
      <c r="A7486" t="str">
        <f>IF(Tienda_4!$A286="","","Tienda 4")</f>
        <v>Tienda 4</v>
      </c>
      <c r="B7486" t="str">
        <f>IF($A7486="","",Tienda_4!B286)</f>
        <v>Electrónicos</v>
      </c>
      <c r="C7486" t="str">
        <f>IF($A7486="","",Tienda_4!G286)</f>
        <v>Medellín</v>
      </c>
      <c r="D7486" t="str">
        <f>IF($A7486="","",Tienda_4!F286)</f>
        <v>Felipe Santos</v>
      </c>
      <c r="E7486" t="str">
        <f>IF($A7486="","",Tienda_4!I286)</f>
        <v>Tarjeta de crédito</v>
      </c>
      <c r="F7486">
        <f>IF($A7486="","",VALUE(RIGHT(Tienda_4!E286,4)))</f>
        <v>2021</v>
      </c>
      <c r="G7486">
        <f>IF($A7486="","",Tienda_4!C286)</f>
        <v>158100</v>
      </c>
      <c r="H7486">
        <f>IF($A7486="","",Tienda_4!D286)</f>
        <v>8800</v>
      </c>
      <c r="I7486">
        <f>IF($A7486="","",Tienda_4!H286)</f>
        <v>4</v>
      </c>
      <c r="J7486">
        <f>IF($A7486="",0,IF(AND(OR('Cuadro-de-mando'!$B$4="(Todas)",'Cuadro-de-mando'!$B$4=$A7486),OR('Cuadro-de-mando'!$E$4="(Todas)",'Cuadro-de-mando'!$E$4=$B7486),OR('Cuadro-de-mando'!$H$4="(Todas)",'Cuadro-de-mando'!$H$4=$C7486),OR('Cuadro-de-mando'!$K$4="(Todas)",'Cuadro-de-mando'!$K$4=$E7486),OR('Cuadro-de-mando'!$N$4="(Todos)",'Cuadro-de-mando'!$N$4=$F7486)),1,0))</f>
        <v>1</v>
      </c>
    </row>
    <row r="7487" spans="1:10" x14ac:dyDescent="0.25">
      <c r="A7487" t="str">
        <f>IF(Tienda_4!$A287="","","Tienda 4")</f>
        <v>Tienda 4</v>
      </c>
      <c r="B7487" t="str">
        <f>IF($A7487="","",Tienda_4!B287)</f>
        <v>Libros</v>
      </c>
      <c r="C7487" t="str">
        <f>IF($A7487="","",Tienda_4!G287)</f>
        <v>Medellín</v>
      </c>
      <c r="D7487" t="str">
        <f>IF($A7487="","",Tienda_4!F287)</f>
        <v>Lucas Olivera</v>
      </c>
      <c r="E7487" t="str">
        <f>IF($A7487="","",Tienda_4!I287)</f>
        <v>Tarjeta de crédito</v>
      </c>
      <c r="F7487">
        <f>IF($A7487="","",VALUE(RIGHT(Tienda_4!E287,4)))</f>
        <v>2021</v>
      </c>
      <c r="G7487">
        <f>IF($A7487="","",Tienda_4!C287)</f>
        <v>51800</v>
      </c>
      <c r="H7487">
        <f>IF($A7487="","",Tienda_4!D287)</f>
        <v>3500</v>
      </c>
      <c r="I7487">
        <f>IF($A7487="","",Tienda_4!H287)</f>
        <v>5</v>
      </c>
      <c r="J7487">
        <f>IF($A7487="",0,IF(AND(OR('Cuadro-de-mando'!$B$4="(Todas)",'Cuadro-de-mando'!$B$4=$A7487),OR('Cuadro-de-mando'!$E$4="(Todas)",'Cuadro-de-mando'!$E$4=$B7487),OR('Cuadro-de-mando'!$H$4="(Todas)",'Cuadro-de-mando'!$H$4=$C7487),OR('Cuadro-de-mando'!$K$4="(Todas)",'Cuadro-de-mando'!$K$4=$E7487),OR('Cuadro-de-mando'!$N$4="(Todos)",'Cuadro-de-mando'!$N$4=$F7487)),1,0))</f>
        <v>1</v>
      </c>
    </row>
    <row r="7488" spans="1:10" x14ac:dyDescent="0.25">
      <c r="A7488" t="str">
        <f>IF(Tienda_4!$A288="","","Tienda 4")</f>
        <v>Tienda 4</v>
      </c>
      <c r="B7488" t="str">
        <f>IF($A7488="","",Tienda_4!B288)</f>
        <v>Electrónicos</v>
      </c>
      <c r="C7488" t="str">
        <f>IF($A7488="","",Tienda_4!G288)</f>
        <v>Bogotá</v>
      </c>
      <c r="D7488" t="str">
        <f>IF($A7488="","",Tienda_4!F288)</f>
        <v>Lucas Olivera</v>
      </c>
      <c r="E7488" t="str">
        <f>IF($A7488="","",Tienda_4!I288)</f>
        <v>Tarjeta de crédito</v>
      </c>
      <c r="F7488">
        <f>IF($A7488="","",VALUE(RIGHT(Tienda_4!E288,4)))</f>
        <v>2020</v>
      </c>
      <c r="G7488">
        <f>IF($A7488="","",Tienda_4!C288)</f>
        <v>1078100</v>
      </c>
      <c r="H7488">
        <f>IF($A7488="","",Tienda_4!D288)</f>
        <v>57600</v>
      </c>
      <c r="I7488">
        <f>IF($A7488="","",Tienda_4!H288)</f>
        <v>5</v>
      </c>
      <c r="J7488">
        <f>IF($A7488="",0,IF(AND(OR('Cuadro-de-mando'!$B$4="(Todas)",'Cuadro-de-mando'!$B$4=$A7488),OR('Cuadro-de-mando'!$E$4="(Todas)",'Cuadro-de-mando'!$E$4=$B7488),OR('Cuadro-de-mando'!$H$4="(Todas)",'Cuadro-de-mando'!$H$4=$C7488),OR('Cuadro-de-mando'!$K$4="(Todas)",'Cuadro-de-mando'!$K$4=$E7488),OR('Cuadro-de-mando'!$N$4="(Todos)",'Cuadro-de-mando'!$N$4=$F7488)),1,0))</f>
        <v>1</v>
      </c>
    </row>
    <row r="7489" spans="1:10" x14ac:dyDescent="0.25">
      <c r="A7489" t="str">
        <f>IF(Tienda_4!$A289="","","Tienda 4")</f>
        <v>Tienda 4</v>
      </c>
      <c r="B7489" t="str">
        <f>IF($A7489="","",Tienda_4!B289)</f>
        <v>Instrumentos musicales</v>
      </c>
      <c r="C7489" t="str">
        <f>IF($A7489="","",Tienda_4!G289)</f>
        <v>Bucaramanga</v>
      </c>
      <c r="D7489" t="str">
        <f>IF($A7489="","",Tienda_4!F289)</f>
        <v>Lucas Olivera</v>
      </c>
      <c r="E7489" t="str">
        <f>IF($A7489="","",Tienda_4!I289)</f>
        <v>Cupón</v>
      </c>
      <c r="F7489">
        <f>IF($A7489="","",VALUE(RIGHT(Tienda_4!E289,4)))</f>
        <v>2021</v>
      </c>
      <c r="G7489">
        <f>IF($A7489="","",Tienda_4!C289)</f>
        <v>422700</v>
      </c>
      <c r="H7489">
        <f>IF($A7489="","",Tienda_4!D289)</f>
        <v>20700</v>
      </c>
      <c r="I7489">
        <f>IF($A7489="","",Tienda_4!H289)</f>
        <v>5</v>
      </c>
      <c r="J7489">
        <f>IF($A7489="",0,IF(AND(OR('Cuadro-de-mando'!$B$4="(Todas)",'Cuadro-de-mando'!$B$4=$A7489),OR('Cuadro-de-mando'!$E$4="(Todas)",'Cuadro-de-mando'!$E$4=$B7489),OR('Cuadro-de-mando'!$H$4="(Todas)",'Cuadro-de-mando'!$H$4=$C7489),OR('Cuadro-de-mando'!$K$4="(Todas)",'Cuadro-de-mando'!$K$4=$E7489),OR('Cuadro-de-mando'!$N$4="(Todos)",'Cuadro-de-mando'!$N$4=$F7489)),1,0))</f>
        <v>1</v>
      </c>
    </row>
    <row r="7490" spans="1:10" x14ac:dyDescent="0.25">
      <c r="A7490" t="str">
        <f>IF(Tienda_4!$A290="","","Tienda 4")</f>
        <v>Tienda 4</v>
      </c>
      <c r="B7490" t="str">
        <f>IF($A7490="","",Tienda_4!B290)</f>
        <v>Electrodomésticos</v>
      </c>
      <c r="C7490" t="str">
        <f>IF($A7490="","",Tienda_4!G290)</f>
        <v>Medellín</v>
      </c>
      <c r="D7490" t="str">
        <f>IF($A7490="","",Tienda_4!F290)</f>
        <v>Pedro Gomez</v>
      </c>
      <c r="E7490" t="str">
        <f>IF($A7490="","",Tienda_4!I290)</f>
        <v>Nequi</v>
      </c>
      <c r="F7490">
        <f>IF($A7490="","",VALUE(RIGHT(Tienda_4!E290,4)))</f>
        <v>2021</v>
      </c>
      <c r="G7490">
        <f>IF($A7490="","",Tienda_4!C290)</f>
        <v>1498800</v>
      </c>
      <c r="H7490">
        <f>IF($A7490="","",Tienda_4!D290)</f>
        <v>78000</v>
      </c>
      <c r="I7490">
        <f>IF($A7490="","",Tienda_4!H290)</f>
        <v>5</v>
      </c>
      <c r="J7490">
        <f>IF($A7490="",0,IF(AND(OR('Cuadro-de-mando'!$B$4="(Todas)",'Cuadro-de-mando'!$B$4=$A7490),OR('Cuadro-de-mando'!$E$4="(Todas)",'Cuadro-de-mando'!$E$4=$B7490),OR('Cuadro-de-mando'!$H$4="(Todas)",'Cuadro-de-mando'!$H$4=$C7490),OR('Cuadro-de-mando'!$K$4="(Todas)",'Cuadro-de-mando'!$K$4=$E7490),OR('Cuadro-de-mando'!$N$4="(Todos)",'Cuadro-de-mando'!$N$4=$F7490)),1,0))</f>
        <v>1</v>
      </c>
    </row>
    <row r="7491" spans="1:10" x14ac:dyDescent="0.25">
      <c r="A7491" t="str">
        <f>IF(Tienda_4!$A291="","","Tienda 4")</f>
        <v>Tienda 4</v>
      </c>
      <c r="B7491" t="str">
        <f>IF($A7491="","",Tienda_4!B291)</f>
        <v>Deportes y diversión</v>
      </c>
      <c r="C7491" t="str">
        <f>IF($A7491="","",Tienda_4!G291)</f>
        <v>Bogotá</v>
      </c>
      <c r="D7491" t="str">
        <f>IF($A7491="","",Tienda_4!F291)</f>
        <v>Rafael Acosta</v>
      </c>
      <c r="E7491" t="str">
        <f>IF($A7491="","",Tienda_4!I291)</f>
        <v>Tarjeta de crédito</v>
      </c>
      <c r="F7491">
        <f>IF($A7491="","",VALUE(RIGHT(Tienda_4!E291,4)))</f>
        <v>2020</v>
      </c>
      <c r="G7491">
        <f>IF($A7491="","",Tienda_4!C291)</f>
        <v>53400</v>
      </c>
      <c r="H7491">
        <f>IF($A7491="","",Tienda_4!D291)</f>
        <v>3100</v>
      </c>
      <c r="I7491">
        <f>IF($A7491="","",Tienda_4!H291)</f>
        <v>5</v>
      </c>
      <c r="J7491">
        <f>IF($A7491="",0,IF(AND(OR('Cuadro-de-mando'!$B$4="(Todas)",'Cuadro-de-mando'!$B$4=$A7491),OR('Cuadro-de-mando'!$E$4="(Todas)",'Cuadro-de-mando'!$E$4=$B7491),OR('Cuadro-de-mando'!$H$4="(Todas)",'Cuadro-de-mando'!$H$4=$C7491),OR('Cuadro-de-mando'!$K$4="(Todas)",'Cuadro-de-mando'!$K$4=$E7491),OR('Cuadro-de-mando'!$N$4="(Todos)",'Cuadro-de-mando'!$N$4=$F7491)),1,0))</f>
        <v>1</v>
      </c>
    </row>
    <row r="7492" spans="1:10" x14ac:dyDescent="0.25">
      <c r="A7492" t="str">
        <f>IF(Tienda_4!$A292="","","Tienda 4")</f>
        <v>Tienda 4</v>
      </c>
      <c r="B7492" t="str">
        <f>IF($A7492="","",Tienda_4!B292)</f>
        <v>Deportes y diversión</v>
      </c>
      <c r="C7492" t="str">
        <f>IF($A7492="","",Tienda_4!G292)</f>
        <v>Bogotá</v>
      </c>
      <c r="D7492" t="str">
        <f>IF($A7492="","",Tienda_4!F292)</f>
        <v>Felipe Santos</v>
      </c>
      <c r="E7492" t="str">
        <f>IF($A7492="","",Tienda_4!I292)</f>
        <v>Tarjeta de crédito</v>
      </c>
      <c r="F7492">
        <f>IF($A7492="","",VALUE(RIGHT(Tienda_4!E292,4)))</f>
        <v>2021</v>
      </c>
      <c r="G7492">
        <f>IF($A7492="","",Tienda_4!C292)</f>
        <v>36800</v>
      </c>
      <c r="H7492">
        <f>IF($A7492="","",Tienda_4!D292)</f>
        <v>2600</v>
      </c>
      <c r="I7492">
        <f>IF($A7492="","",Tienda_4!H292)</f>
        <v>5</v>
      </c>
      <c r="J7492">
        <f>IF($A7492="",0,IF(AND(OR('Cuadro-de-mando'!$B$4="(Todas)",'Cuadro-de-mando'!$B$4=$A7492),OR('Cuadro-de-mando'!$E$4="(Todas)",'Cuadro-de-mando'!$E$4=$B7492),OR('Cuadro-de-mando'!$H$4="(Todas)",'Cuadro-de-mando'!$H$4=$C7492),OR('Cuadro-de-mando'!$K$4="(Todas)",'Cuadro-de-mando'!$K$4=$E7492),OR('Cuadro-de-mando'!$N$4="(Todos)",'Cuadro-de-mando'!$N$4=$F7492)),1,0))</f>
        <v>1</v>
      </c>
    </row>
    <row r="7493" spans="1:10" x14ac:dyDescent="0.25">
      <c r="A7493" t="str">
        <f>IF(Tienda_4!$A293="","","Tienda 4")</f>
        <v>Tienda 4</v>
      </c>
      <c r="B7493" t="str">
        <f>IF($A7493="","",Tienda_4!B293)</f>
        <v>Muebles</v>
      </c>
      <c r="C7493" t="str">
        <f>IF($A7493="","",Tienda_4!G293)</f>
        <v>Bogotá</v>
      </c>
      <c r="D7493" t="str">
        <f>IF($A7493="","",Tienda_4!F293)</f>
        <v>Felipe Santos</v>
      </c>
      <c r="E7493" t="str">
        <f>IF($A7493="","",Tienda_4!I293)</f>
        <v>Tarjeta de crédito</v>
      </c>
      <c r="F7493">
        <f>IF($A7493="","",VALUE(RIGHT(Tienda_4!E293,4)))</f>
        <v>2021</v>
      </c>
      <c r="G7493">
        <f>IF($A7493="","",Tienda_4!C293)</f>
        <v>258300</v>
      </c>
      <c r="H7493">
        <f>IF($A7493="","",Tienda_4!D293)</f>
        <v>17100</v>
      </c>
      <c r="I7493">
        <f>IF($A7493="","",Tienda_4!H293)</f>
        <v>4</v>
      </c>
      <c r="J7493">
        <f>IF($A7493="",0,IF(AND(OR('Cuadro-de-mando'!$B$4="(Todas)",'Cuadro-de-mando'!$B$4=$A7493),OR('Cuadro-de-mando'!$E$4="(Todas)",'Cuadro-de-mando'!$E$4=$B7493),OR('Cuadro-de-mando'!$H$4="(Todas)",'Cuadro-de-mando'!$H$4=$C7493),OR('Cuadro-de-mando'!$K$4="(Todas)",'Cuadro-de-mando'!$K$4=$E7493),OR('Cuadro-de-mando'!$N$4="(Todos)",'Cuadro-de-mando'!$N$4=$F7493)),1,0))</f>
        <v>1</v>
      </c>
    </row>
    <row r="7494" spans="1:10" x14ac:dyDescent="0.25">
      <c r="A7494" t="str">
        <f>IF(Tienda_4!$A294="","","Tienda 4")</f>
        <v>Tienda 4</v>
      </c>
      <c r="B7494" t="str">
        <f>IF($A7494="","",Tienda_4!B294)</f>
        <v>Deportes y diversión</v>
      </c>
      <c r="C7494" t="str">
        <f>IF($A7494="","",Tienda_4!G294)</f>
        <v>Medellín</v>
      </c>
      <c r="D7494" t="str">
        <f>IF($A7494="","",Tienda_4!F294)</f>
        <v>Camila Rivera</v>
      </c>
      <c r="E7494" t="str">
        <f>IF($A7494="","",Tienda_4!I294)</f>
        <v>Tarjeta de crédito</v>
      </c>
      <c r="F7494">
        <f>IF($A7494="","",VALUE(RIGHT(Tienda_4!E294,4)))</f>
        <v>2020</v>
      </c>
      <c r="G7494">
        <f>IF($A7494="","",Tienda_4!C294)</f>
        <v>663300</v>
      </c>
      <c r="H7494">
        <f>IF($A7494="","",Tienda_4!D294)</f>
        <v>33500</v>
      </c>
      <c r="I7494">
        <f>IF($A7494="","",Tienda_4!H294)</f>
        <v>5</v>
      </c>
      <c r="J7494">
        <f>IF($A7494="",0,IF(AND(OR('Cuadro-de-mando'!$B$4="(Todas)",'Cuadro-de-mando'!$B$4=$A7494),OR('Cuadro-de-mando'!$E$4="(Todas)",'Cuadro-de-mando'!$E$4=$B7494),OR('Cuadro-de-mando'!$H$4="(Todas)",'Cuadro-de-mando'!$H$4=$C7494),OR('Cuadro-de-mando'!$K$4="(Todas)",'Cuadro-de-mando'!$K$4=$E7494),OR('Cuadro-de-mando'!$N$4="(Todos)",'Cuadro-de-mando'!$N$4=$F7494)),1,0))</f>
        <v>1</v>
      </c>
    </row>
    <row r="7495" spans="1:10" x14ac:dyDescent="0.25">
      <c r="A7495" t="str">
        <f>IF(Tienda_4!$A295="","","Tienda 4")</f>
        <v>Tienda 4</v>
      </c>
      <c r="B7495" t="str">
        <f>IF($A7495="","",Tienda_4!B295)</f>
        <v>Electrodomésticos</v>
      </c>
      <c r="C7495" t="str">
        <f>IF($A7495="","",Tienda_4!G295)</f>
        <v>Medellín</v>
      </c>
      <c r="D7495" t="str">
        <f>IF($A7495="","",Tienda_4!F295)</f>
        <v>Ángel Rodriguez</v>
      </c>
      <c r="E7495" t="str">
        <f>IF($A7495="","",Tienda_4!I295)</f>
        <v>Tarjeta de crédito</v>
      </c>
      <c r="F7495">
        <f>IF($A7495="","",VALUE(RIGHT(Tienda_4!E295,4)))</f>
        <v>2022</v>
      </c>
      <c r="G7495">
        <f>IF($A7495="","",Tienda_4!C295)</f>
        <v>1857400</v>
      </c>
      <c r="H7495">
        <f>IF($A7495="","",Tienda_4!D295)</f>
        <v>100000</v>
      </c>
      <c r="I7495">
        <f>IF($A7495="","",Tienda_4!H295)</f>
        <v>5</v>
      </c>
      <c r="J7495">
        <f>IF($A7495="",0,IF(AND(OR('Cuadro-de-mando'!$B$4="(Todas)",'Cuadro-de-mando'!$B$4=$A7495),OR('Cuadro-de-mando'!$E$4="(Todas)",'Cuadro-de-mando'!$E$4=$B7495),OR('Cuadro-de-mando'!$H$4="(Todas)",'Cuadro-de-mando'!$H$4=$C7495),OR('Cuadro-de-mando'!$K$4="(Todas)",'Cuadro-de-mando'!$K$4=$E7495),OR('Cuadro-de-mando'!$N$4="(Todos)",'Cuadro-de-mando'!$N$4=$F7495)),1,0))</f>
        <v>1</v>
      </c>
    </row>
    <row r="7496" spans="1:10" x14ac:dyDescent="0.25">
      <c r="A7496" t="str">
        <f>IF(Tienda_4!$A296="","","Tienda 4")</f>
        <v>Tienda 4</v>
      </c>
      <c r="B7496" t="str">
        <f>IF($A7496="","",Tienda_4!B296)</f>
        <v>Artículos para el hogar</v>
      </c>
      <c r="C7496" t="str">
        <f>IF($A7496="","",Tienda_4!G296)</f>
        <v>Pereira</v>
      </c>
      <c r="D7496" t="str">
        <f>IF($A7496="","",Tienda_4!F296)</f>
        <v>Lucas Olivera</v>
      </c>
      <c r="E7496" t="str">
        <f>IF($A7496="","",Tienda_4!I296)</f>
        <v>Nequi</v>
      </c>
      <c r="F7496">
        <f>IF($A7496="","",VALUE(RIGHT(Tienda_4!E296,4)))</f>
        <v>2021</v>
      </c>
      <c r="G7496">
        <f>IF($A7496="","",Tienda_4!C296)</f>
        <v>138600</v>
      </c>
      <c r="H7496">
        <f>IF($A7496="","",Tienda_4!D296)</f>
        <v>5600</v>
      </c>
      <c r="I7496">
        <f>IF($A7496="","",Tienda_4!H296)</f>
        <v>5</v>
      </c>
      <c r="J7496">
        <f>IF($A7496="",0,IF(AND(OR('Cuadro-de-mando'!$B$4="(Todas)",'Cuadro-de-mando'!$B$4=$A7496),OR('Cuadro-de-mando'!$E$4="(Todas)",'Cuadro-de-mando'!$E$4=$B7496),OR('Cuadro-de-mando'!$H$4="(Todas)",'Cuadro-de-mando'!$H$4=$C7496),OR('Cuadro-de-mando'!$K$4="(Todas)",'Cuadro-de-mando'!$K$4=$E7496),OR('Cuadro-de-mando'!$N$4="(Todos)",'Cuadro-de-mando'!$N$4=$F7496)),1,0))</f>
        <v>1</v>
      </c>
    </row>
    <row r="7497" spans="1:10" x14ac:dyDescent="0.25">
      <c r="A7497" t="str">
        <f>IF(Tienda_4!$A297="","","Tienda 4")</f>
        <v>Tienda 4</v>
      </c>
      <c r="B7497" t="str">
        <f>IF($A7497="","",Tienda_4!B297)</f>
        <v>Electrónicos</v>
      </c>
      <c r="C7497" t="str">
        <f>IF($A7497="","",Tienda_4!G297)</f>
        <v>Bogotá</v>
      </c>
      <c r="D7497" t="str">
        <f>IF($A7497="","",Tienda_4!F297)</f>
        <v>Juan Fernandez</v>
      </c>
      <c r="E7497" t="str">
        <f>IF($A7497="","",Tienda_4!I297)</f>
        <v>Cupón</v>
      </c>
      <c r="F7497">
        <f>IF($A7497="","",VALUE(RIGHT(Tienda_4!E297,4)))</f>
        <v>2020</v>
      </c>
      <c r="G7497">
        <f>IF($A7497="","",Tienda_4!C297)</f>
        <v>1337800</v>
      </c>
      <c r="H7497">
        <f>IF($A7497="","",Tienda_4!D297)</f>
        <v>73600</v>
      </c>
      <c r="I7497">
        <f>IF($A7497="","",Tienda_4!H297)</f>
        <v>5</v>
      </c>
      <c r="J7497">
        <f>IF($A7497="",0,IF(AND(OR('Cuadro-de-mando'!$B$4="(Todas)",'Cuadro-de-mando'!$B$4=$A7497),OR('Cuadro-de-mando'!$E$4="(Todas)",'Cuadro-de-mando'!$E$4=$B7497),OR('Cuadro-de-mando'!$H$4="(Todas)",'Cuadro-de-mando'!$H$4=$C7497),OR('Cuadro-de-mando'!$K$4="(Todas)",'Cuadro-de-mando'!$K$4=$E7497),OR('Cuadro-de-mando'!$N$4="(Todos)",'Cuadro-de-mando'!$N$4=$F7497)),1,0))</f>
        <v>1</v>
      </c>
    </row>
    <row r="7498" spans="1:10" x14ac:dyDescent="0.25">
      <c r="A7498" t="str">
        <f>IF(Tienda_4!$A298="","","Tienda 4")</f>
        <v>Tienda 4</v>
      </c>
      <c r="B7498" t="str">
        <f>IF($A7498="","",Tienda_4!B298)</f>
        <v>Electrodomésticos</v>
      </c>
      <c r="C7498" t="str">
        <f>IF($A7498="","",Tienda_4!G298)</f>
        <v>Bogotá</v>
      </c>
      <c r="D7498" t="str">
        <f>IF($A7498="","",Tienda_4!F298)</f>
        <v>Mariana Herrera</v>
      </c>
      <c r="E7498" t="str">
        <f>IF($A7498="","",Tienda_4!I298)</f>
        <v>Tarjeta de crédito</v>
      </c>
      <c r="F7498">
        <f>IF($A7498="","",VALUE(RIGHT(Tienda_4!E298,4)))</f>
        <v>2021</v>
      </c>
      <c r="G7498">
        <f>IF($A7498="","",Tienda_4!C298)</f>
        <v>1470300</v>
      </c>
      <c r="H7498">
        <f>IF($A7498="","",Tienda_4!D298)</f>
        <v>76500</v>
      </c>
      <c r="I7498">
        <f>IF($A7498="","",Tienda_4!H298)</f>
        <v>5</v>
      </c>
      <c r="J7498">
        <f>IF($A7498="",0,IF(AND(OR('Cuadro-de-mando'!$B$4="(Todas)",'Cuadro-de-mando'!$B$4=$A7498),OR('Cuadro-de-mando'!$E$4="(Todas)",'Cuadro-de-mando'!$E$4=$B7498),OR('Cuadro-de-mando'!$H$4="(Todas)",'Cuadro-de-mando'!$H$4=$C7498),OR('Cuadro-de-mando'!$K$4="(Todas)",'Cuadro-de-mando'!$K$4=$E7498),OR('Cuadro-de-mando'!$N$4="(Todos)",'Cuadro-de-mando'!$N$4=$F7498)),1,0))</f>
        <v>1</v>
      </c>
    </row>
    <row r="7499" spans="1:10" x14ac:dyDescent="0.25">
      <c r="A7499" t="str">
        <f>IF(Tienda_4!$A299="","","Tienda 4")</f>
        <v>Tienda 4</v>
      </c>
      <c r="B7499" t="str">
        <f>IF($A7499="","",Tienda_4!B299)</f>
        <v>Juguetes</v>
      </c>
      <c r="C7499" t="str">
        <f>IF($A7499="","",Tienda_4!G299)</f>
        <v>Cali</v>
      </c>
      <c r="D7499" t="str">
        <f>IF($A7499="","",Tienda_4!F299)</f>
        <v>Ángel Rodriguez</v>
      </c>
      <c r="E7499" t="str">
        <f>IF($A7499="","",Tienda_4!I299)</f>
        <v>Cupón</v>
      </c>
      <c r="F7499">
        <f>IF($A7499="","",VALUE(RIGHT(Tienda_4!E299,4)))</f>
        <v>2020</v>
      </c>
      <c r="G7499">
        <f>IF($A7499="","",Tienda_4!C299)</f>
        <v>37900</v>
      </c>
      <c r="H7499">
        <f>IF($A7499="","",Tienda_4!D299)</f>
        <v>2700</v>
      </c>
      <c r="I7499">
        <f>IF($A7499="","",Tienda_4!H299)</f>
        <v>4</v>
      </c>
      <c r="J7499">
        <f>IF($A7499="",0,IF(AND(OR('Cuadro-de-mando'!$B$4="(Todas)",'Cuadro-de-mando'!$B$4=$A7499),OR('Cuadro-de-mando'!$E$4="(Todas)",'Cuadro-de-mando'!$E$4=$B7499),OR('Cuadro-de-mando'!$H$4="(Todas)",'Cuadro-de-mando'!$H$4=$C7499),OR('Cuadro-de-mando'!$K$4="(Todas)",'Cuadro-de-mando'!$K$4=$E7499),OR('Cuadro-de-mando'!$N$4="(Todos)",'Cuadro-de-mando'!$N$4=$F7499)),1,0))</f>
        <v>1</v>
      </c>
    </row>
    <row r="7500" spans="1:10" x14ac:dyDescent="0.25">
      <c r="A7500" t="str">
        <f>IF(Tienda_4!$A300="","","Tienda 4")</f>
        <v>Tienda 4</v>
      </c>
      <c r="B7500" t="str">
        <f>IF($A7500="","",Tienda_4!B300)</f>
        <v>Electrodomésticos</v>
      </c>
      <c r="C7500" t="str">
        <f>IF($A7500="","",Tienda_4!G300)</f>
        <v>Bogotá</v>
      </c>
      <c r="D7500" t="str">
        <f>IF($A7500="","",Tienda_4!F300)</f>
        <v>Pedro Gomez</v>
      </c>
      <c r="E7500" t="str">
        <f>IF($A7500="","",Tienda_4!I300)</f>
        <v>Tarjeta de crédito</v>
      </c>
      <c r="F7500">
        <f>IF($A7500="","",VALUE(RIGHT(Tienda_4!E300,4)))</f>
        <v>2021</v>
      </c>
      <c r="G7500">
        <f>IF($A7500="","",Tienda_4!C300)</f>
        <v>724300</v>
      </c>
      <c r="H7500">
        <f>IF($A7500="","",Tienda_4!D300)</f>
        <v>36800</v>
      </c>
      <c r="I7500">
        <f>IF($A7500="","",Tienda_4!H300)</f>
        <v>5</v>
      </c>
      <c r="J7500">
        <f>IF($A7500="",0,IF(AND(OR('Cuadro-de-mando'!$B$4="(Todas)",'Cuadro-de-mando'!$B$4=$A7500),OR('Cuadro-de-mando'!$E$4="(Todas)",'Cuadro-de-mando'!$E$4=$B7500),OR('Cuadro-de-mando'!$H$4="(Todas)",'Cuadro-de-mando'!$H$4=$C7500),OR('Cuadro-de-mando'!$K$4="(Todas)",'Cuadro-de-mando'!$K$4=$E7500),OR('Cuadro-de-mando'!$N$4="(Todos)",'Cuadro-de-mando'!$N$4=$F7500)),1,0))</f>
        <v>1</v>
      </c>
    </row>
    <row r="7501" spans="1:10" x14ac:dyDescent="0.25">
      <c r="A7501" t="str">
        <f>IF(Tienda_4!$A301="","","Tienda 4")</f>
        <v>Tienda 4</v>
      </c>
      <c r="B7501" t="str">
        <f>IF($A7501="","",Tienda_4!B301)</f>
        <v>Instrumentos musicales</v>
      </c>
      <c r="C7501" t="str">
        <f>IF($A7501="","",Tienda_4!G301)</f>
        <v>Bogotá</v>
      </c>
      <c r="D7501" t="str">
        <f>IF($A7501="","",Tienda_4!F301)</f>
        <v>Juan Fernandez</v>
      </c>
      <c r="E7501" t="str">
        <f>IF($A7501="","",Tienda_4!I301)</f>
        <v>Tarjeta de débito</v>
      </c>
      <c r="F7501">
        <f>IF($A7501="","",VALUE(RIGHT(Tienda_4!E301,4)))</f>
        <v>2021</v>
      </c>
      <c r="G7501">
        <f>IF($A7501="","",Tienda_4!C301)</f>
        <v>39900</v>
      </c>
      <c r="H7501">
        <f>IF($A7501="","",Tienda_4!D301)</f>
        <v>2300</v>
      </c>
      <c r="I7501">
        <f>IF($A7501="","",Tienda_4!H301)</f>
        <v>5</v>
      </c>
      <c r="J7501">
        <f>IF($A7501="",0,IF(AND(OR('Cuadro-de-mando'!$B$4="(Todas)",'Cuadro-de-mando'!$B$4=$A7501),OR('Cuadro-de-mando'!$E$4="(Todas)",'Cuadro-de-mando'!$E$4=$B7501),OR('Cuadro-de-mando'!$H$4="(Todas)",'Cuadro-de-mando'!$H$4=$C7501),OR('Cuadro-de-mando'!$K$4="(Todas)",'Cuadro-de-mando'!$K$4=$E7501),OR('Cuadro-de-mando'!$N$4="(Todos)",'Cuadro-de-mando'!$N$4=$F7501)),1,0))</f>
        <v>1</v>
      </c>
    </row>
    <row r="7502" spans="1:10" x14ac:dyDescent="0.25">
      <c r="A7502" t="str">
        <f>IF(Tienda_4!$A302="","","Tienda 4")</f>
        <v>Tienda 4</v>
      </c>
      <c r="B7502" t="str">
        <f>IF($A7502="","",Tienda_4!B302)</f>
        <v>Deportes y diversión</v>
      </c>
      <c r="C7502" t="str">
        <f>IF($A7502="","",Tienda_4!G302)</f>
        <v>Bogotá</v>
      </c>
      <c r="D7502" t="str">
        <f>IF($A7502="","",Tienda_4!F302)</f>
        <v>Izabela de León</v>
      </c>
      <c r="E7502" t="str">
        <f>IF($A7502="","",Tienda_4!I302)</f>
        <v>Tarjeta de crédito</v>
      </c>
      <c r="F7502">
        <f>IF($A7502="","",VALUE(RIGHT(Tienda_4!E302,4)))</f>
        <v>2021</v>
      </c>
      <c r="G7502">
        <f>IF($A7502="","",Tienda_4!C302)</f>
        <v>33200</v>
      </c>
      <c r="H7502">
        <f>IF($A7502="","",Tienda_4!D302)</f>
        <v>2000</v>
      </c>
      <c r="I7502">
        <f>IF($A7502="","",Tienda_4!H302)</f>
        <v>4</v>
      </c>
      <c r="J7502">
        <f>IF($A7502="",0,IF(AND(OR('Cuadro-de-mando'!$B$4="(Todas)",'Cuadro-de-mando'!$B$4=$A7502),OR('Cuadro-de-mando'!$E$4="(Todas)",'Cuadro-de-mando'!$E$4=$B7502),OR('Cuadro-de-mando'!$H$4="(Todas)",'Cuadro-de-mando'!$H$4=$C7502),OR('Cuadro-de-mando'!$K$4="(Todas)",'Cuadro-de-mando'!$K$4=$E7502),OR('Cuadro-de-mando'!$N$4="(Todos)",'Cuadro-de-mando'!$N$4=$F7502)),1,0))</f>
        <v>1</v>
      </c>
    </row>
    <row r="7503" spans="1:10" x14ac:dyDescent="0.25">
      <c r="A7503" t="str">
        <f>IF(Tienda_4!$A303="","","Tienda 4")</f>
        <v>Tienda 4</v>
      </c>
      <c r="B7503" t="str">
        <f>IF($A7503="","",Tienda_4!B303)</f>
        <v>Libros</v>
      </c>
      <c r="C7503" t="str">
        <f>IF($A7503="","",Tienda_4!G303)</f>
        <v>Bogotá</v>
      </c>
      <c r="D7503" t="str">
        <f>IF($A7503="","",Tienda_4!F303)</f>
        <v>Izabela de León</v>
      </c>
      <c r="E7503" t="str">
        <f>IF($A7503="","",Tienda_4!I303)</f>
        <v>Nequi</v>
      </c>
      <c r="F7503">
        <f>IF($A7503="","",VALUE(RIGHT(Tienda_4!E303,4)))</f>
        <v>2021</v>
      </c>
      <c r="G7503">
        <f>IF($A7503="","",Tienda_4!C303)</f>
        <v>73100</v>
      </c>
      <c r="H7503">
        <f>IF($A7503="","",Tienda_4!D303)</f>
        <v>2100</v>
      </c>
      <c r="I7503">
        <f>IF($A7503="","",Tienda_4!H303)</f>
        <v>5</v>
      </c>
      <c r="J7503">
        <f>IF($A7503="",0,IF(AND(OR('Cuadro-de-mando'!$B$4="(Todas)",'Cuadro-de-mando'!$B$4=$A7503),OR('Cuadro-de-mando'!$E$4="(Todas)",'Cuadro-de-mando'!$E$4=$B7503),OR('Cuadro-de-mando'!$H$4="(Todas)",'Cuadro-de-mando'!$H$4=$C7503),OR('Cuadro-de-mando'!$K$4="(Todas)",'Cuadro-de-mando'!$K$4=$E7503),OR('Cuadro-de-mando'!$N$4="(Todos)",'Cuadro-de-mando'!$N$4=$F7503)),1,0))</f>
        <v>1</v>
      </c>
    </row>
    <row r="7504" spans="1:10" x14ac:dyDescent="0.25">
      <c r="A7504" t="str">
        <f>IF(Tienda_4!$A304="","","Tienda 4")</f>
        <v>Tienda 4</v>
      </c>
      <c r="B7504" t="str">
        <f>IF($A7504="","",Tienda_4!B304)</f>
        <v>Artículos para el hogar</v>
      </c>
      <c r="C7504" t="str">
        <f>IF($A7504="","",Tienda_4!G304)</f>
        <v>Bucaramanga</v>
      </c>
      <c r="D7504" t="str">
        <f>IF($A7504="","",Tienda_4!F304)</f>
        <v>Santiago Silva</v>
      </c>
      <c r="E7504" t="str">
        <f>IF($A7504="","",Tienda_4!I304)</f>
        <v>Tarjeta de crédito</v>
      </c>
      <c r="F7504">
        <f>IF($A7504="","",VALUE(RIGHT(Tienda_4!E304,4)))</f>
        <v>2021</v>
      </c>
      <c r="G7504">
        <f>IF($A7504="","",Tienda_4!C304)</f>
        <v>68100</v>
      </c>
      <c r="H7504">
        <f>IF($A7504="","",Tienda_4!D304)</f>
        <v>3800</v>
      </c>
      <c r="I7504">
        <f>IF($A7504="","",Tienda_4!H304)</f>
        <v>5</v>
      </c>
      <c r="J7504">
        <f>IF($A7504="",0,IF(AND(OR('Cuadro-de-mando'!$B$4="(Todas)",'Cuadro-de-mando'!$B$4=$A7504),OR('Cuadro-de-mando'!$E$4="(Todas)",'Cuadro-de-mando'!$E$4=$B7504),OR('Cuadro-de-mando'!$H$4="(Todas)",'Cuadro-de-mando'!$H$4=$C7504),OR('Cuadro-de-mando'!$K$4="(Todas)",'Cuadro-de-mando'!$K$4=$E7504),OR('Cuadro-de-mando'!$N$4="(Todos)",'Cuadro-de-mando'!$N$4=$F7504)),1,0))</f>
        <v>1</v>
      </c>
    </row>
    <row r="7505" spans="1:10" x14ac:dyDescent="0.25">
      <c r="A7505" t="str">
        <f>IF(Tienda_4!$A305="","","Tienda 4")</f>
        <v>Tienda 4</v>
      </c>
      <c r="B7505" t="str">
        <f>IF($A7505="","",Tienda_4!B305)</f>
        <v>Juguetes</v>
      </c>
      <c r="C7505" t="str">
        <f>IF($A7505="","",Tienda_4!G305)</f>
        <v>Bogotá</v>
      </c>
      <c r="D7505" t="str">
        <f>IF($A7505="","",Tienda_4!F305)</f>
        <v>Lucas Olivera</v>
      </c>
      <c r="E7505" t="str">
        <f>IF($A7505="","",Tienda_4!I305)</f>
        <v>Tarjeta de crédito</v>
      </c>
      <c r="F7505">
        <f>IF($A7505="","",VALUE(RIGHT(Tienda_4!E305,4)))</f>
        <v>2020</v>
      </c>
      <c r="G7505">
        <f>IF($A7505="","",Tienda_4!C305)</f>
        <v>26700</v>
      </c>
      <c r="H7505">
        <f>IF($A7505="","",Tienda_4!D305)</f>
        <v>0</v>
      </c>
      <c r="I7505">
        <f>IF($A7505="","",Tienda_4!H305)</f>
        <v>5</v>
      </c>
      <c r="J7505">
        <f>IF($A7505="",0,IF(AND(OR('Cuadro-de-mando'!$B$4="(Todas)",'Cuadro-de-mando'!$B$4=$A7505),OR('Cuadro-de-mando'!$E$4="(Todas)",'Cuadro-de-mando'!$E$4=$B7505),OR('Cuadro-de-mando'!$H$4="(Todas)",'Cuadro-de-mando'!$H$4=$C7505),OR('Cuadro-de-mando'!$K$4="(Todas)",'Cuadro-de-mando'!$K$4=$E7505),OR('Cuadro-de-mando'!$N$4="(Todos)",'Cuadro-de-mando'!$N$4=$F7505)),1,0))</f>
        <v>1</v>
      </c>
    </row>
    <row r="7506" spans="1:10" x14ac:dyDescent="0.25">
      <c r="A7506" t="str">
        <f>IF(Tienda_4!$A306="","","Tienda 4")</f>
        <v>Tienda 4</v>
      </c>
      <c r="B7506" t="str">
        <f>IF($A7506="","",Tienda_4!B306)</f>
        <v>Instrumentos musicales</v>
      </c>
      <c r="C7506" t="str">
        <f>IF($A7506="","",Tienda_4!G306)</f>
        <v>Medellín</v>
      </c>
      <c r="D7506" t="str">
        <f>IF($A7506="","",Tienda_4!F306)</f>
        <v>Pedro Gomez</v>
      </c>
      <c r="E7506" t="str">
        <f>IF($A7506="","",Tienda_4!I306)</f>
        <v>Tarjeta de crédito</v>
      </c>
      <c r="F7506">
        <f>IF($A7506="","",VALUE(RIGHT(Tienda_4!E306,4)))</f>
        <v>2020</v>
      </c>
      <c r="G7506">
        <f>IF($A7506="","",Tienda_4!C306)</f>
        <v>209300</v>
      </c>
      <c r="H7506">
        <f>IF($A7506="","",Tienda_4!D306)</f>
        <v>11900</v>
      </c>
      <c r="I7506">
        <f>IF($A7506="","",Tienda_4!H306)</f>
        <v>5</v>
      </c>
      <c r="J7506">
        <f>IF($A7506="",0,IF(AND(OR('Cuadro-de-mando'!$B$4="(Todas)",'Cuadro-de-mando'!$B$4=$A7506),OR('Cuadro-de-mando'!$E$4="(Todas)",'Cuadro-de-mando'!$E$4=$B7506),OR('Cuadro-de-mando'!$H$4="(Todas)",'Cuadro-de-mando'!$H$4=$C7506),OR('Cuadro-de-mando'!$K$4="(Todas)",'Cuadro-de-mando'!$K$4=$E7506),OR('Cuadro-de-mando'!$N$4="(Todos)",'Cuadro-de-mando'!$N$4=$F7506)),1,0))</f>
        <v>1</v>
      </c>
    </row>
    <row r="7507" spans="1:10" x14ac:dyDescent="0.25">
      <c r="A7507" t="str">
        <f>IF(Tienda_4!$A307="","","Tienda 4")</f>
        <v>Tienda 4</v>
      </c>
      <c r="B7507" t="str">
        <f>IF($A7507="","",Tienda_4!B307)</f>
        <v>Muebles</v>
      </c>
      <c r="C7507" t="str">
        <f>IF($A7507="","",Tienda_4!G307)</f>
        <v>Medellín</v>
      </c>
      <c r="D7507" t="str">
        <f>IF($A7507="","",Tienda_4!F307)</f>
        <v>Maria Alfonso</v>
      </c>
      <c r="E7507" t="str">
        <f>IF($A7507="","",Tienda_4!I307)</f>
        <v>Tarjeta de crédito</v>
      </c>
      <c r="F7507">
        <f>IF($A7507="","",VALUE(RIGHT(Tienda_4!E307,4)))</f>
        <v>2020</v>
      </c>
      <c r="G7507">
        <f>IF($A7507="","",Tienda_4!C307)</f>
        <v>706500</v>
      </c>
      <c r="H7507">
        <f>IF($A7507="","",Tienda_4!D307)</f>
        <v>37800</v>
      </c>
      <c r="I7507">
        <f>IF($A7507="","",Tienda_4!H307)</f>
        <v>1</v>
      </c>
      <c r="J7507">
        <f>IF($A7507="",0,IF(AND(OR('Cuadro-de-mando'!$B$4="(Todas)",'Cuadro-de-mando'!$B$4=$A7507),OR('Cuadro-de-mando'!$E$4="(Todas)",'Cuadro-de-mando'!$E$4=$B7507),OR('Cuadro-de-mando'!$H$4="(Todas)",'Cuadro-de-mando'!$H$4=$C7507),OR('Cuadro-de-mando'!$K$4="(Todas)",'Cuadro-de-mando'!$K$4=$E7507),OR('Cuadro-de-mando'!$N$4="(Todos)",'Cuadro-de-mando'!$N$4=$F7507)),1,0))</f>
        <v>1</v>
      </c>
    </row>
    <row r="7508" spans="1:10" x14ac:dyDescent="0.25">
      <c r="A7508" t="str">
        <f>IF(Tienda_4!$A308="","","Tienda 4")</f>
        <v>Tienda 4</v>
      </c>
      <c r="B7508" t="str">
        <f>IF($A7508="","",Tienda_4!B308)</f>
        <v>Libros</v>
      </c>
      <c r="C7508" t="str">
        <f>IF($A7508="","",Tienda_4!G308)</f>
        <v>Cali</v>
      </c>
      <c r="D7508" t="str">
        <f>IF($A7508="","",Tienda_4!F308)</f>
        <v>Camila Rivera</v>
      </c>
      <c r="E7508" t="str">
        <f>IF($A7508="","",Tienda_4!I308)</f>
        <v>Tarjeta de crédito</v>
      </c>
      <c r="F7508">
        <f>IF($A7508="","",VALUE(RIGHT(Tienda_4!E308,4)))</f>
        <v>2021</v>
      </c>
      <c r="G7508">
        <f>IF($A7508="","",Tienda_4!C308)</f>
        <v>56800</v>
      </c>
      <c r="H7508">
        <f>IF($A7508="","",Tienda_4!D308)</f>
        <v>5400</v>
      </c>
      <c r="I7508">
        <f>IF($A7508="","",Tienda_4!H308)</f>
        <v>4</v>
      </c>
      <c r="J7508">
        <f>IF($A7508="",0,IF(AND(OR('Cuadro-de-mando'!$B$4="(Todas)",'Cuadro-de-mando'!$B$4=$A7508),OR('Cuadro-de-mando'!$E$4="(Todas)",'Cuadro-de-mando'!$E$4=$B7508),OR('Cuadro-de-mando'!$H$4="(Todas)",'Cuadro-de-mando'!$H$4=$C7508),OR('Cuadro-de-mando'!$K$4="(Todas)",'Cuadro-de-mando'!$K$4=$E7508),OR('Cuadro-de-mando'!$N$4="(Todos)",'Cuadro-de-mando'!$N$4=$F7508)),1,0))</f>
        <v>1</v>
      </c>
    </row>
    <row r="7509" spans="1:10" x14ac:dyDescent="0.25">
      <c r="A7509" t="str">
        <f>IF(Tienda_4!$A309="","","Tienda 4")</f>
        <v>Tienda 4</v>
      </c>
      <c r="B7509" t="str">
        <f>IF($A7509="","",Tienda_4!B309)</f>
        <v>Juguetes</v>
      </c>
      <c r="C7509" t="str">
        <f>IF($A7509="","",Tienda_4!G309)</f>
        <v>Bogotá</v>
      </c>
      <c r="D7509" t="str">
        <f>IF($A7509="","",Tienda_4!F309)</f>
        <v>Camila Rivera</v>
      </c>
      <c r="E7509" t="str">
        <f>IF($A7509="","",Tienda_4!I309)</f>
        <v>Tarjeta de crédito</v>
      </c>
      <c r="F7509">
        <f>IF($A7509="","",VALUE(RIGHT(Tienda_4!E309,4)))</f>
        <v>2021</v>
      </c>
      <c r="G7509">
        <f>IF($A7509="","",Tienda_4!C309)</f>
        <v>23100</v>
      </c>
      <c r="H7509">
        <f>IF($A7509="","",Tienda_4!D309)</f>
        <v>1600</v>
      </c>
      <c r="I7509">
        <f>IF($A7509="","",Tienda_4!H309)</f>
        <v>5</v>
      </c>
      <c r="J7509">
        <f>IF($A7509="",0,IF(AND(OR('Cuadro-de-mando'!$B$4="(Todas)",'Cuadro-de-mando'!$B$4=$A7509),OR('Cuadro-de-mando'!$E$4="(Todas)",'Cuadro-de-mando'!$E$4=$B7509),OR('Cuadro-de-mando'!$H$4="(Todas)",'Cuadro-de-mando'!$H$4=$C7509),OR('Cuadro-de-mando'!$K$4="(Todas)",'Cuadro-de-mando'!$K$4=$E7509),OR('Cuadro-de-mando'!$N$4="(Todos)",'Cuadro-de-mando'!$N$4=$F7509)),1,0))</f>
        <v>1</v>
      </c>
    </row>
    <row r="7510" spans="1:10" x14ac:dyDescent="0.25">
      <c r="A7510" t="str">
        <f>IF(Tienda_4!$A310="","","Tienda 4")</f>
        <v>Tienda 4</v>
      </c>
      <c r="B7510" t="str">
        <f>IF($A7510="","",Tienda_4!B310)</f>
        <v>Juguetes</v>
      </c>
      <c r="C7510" t="str">
        <f>IF($A7510="","",Tienda_4!G310)</f>
        <v>Bucaramanga</v>
      </c>
      <c r="D7510" t="str">
        <f>IF($A7510="","",Tienda_4!F310)</f>
        <v>Blanca Ramirez</v>
      </c>
      <c r="E7510" t="str">
        <f>IF($A7510="","",Tienda_4!I310)</f>
        <v>Tarjeta de crédito</v>
      </c>
      <c r="F7510">
        <f>IF($A7510="","",VALUE(RIGHT(Tienda_4!E310,4)))</f>
        <v>2020</v>
      </c>
      <c r="G7510">
        <f>IF($A7510="","",Tienda_4!C310)</f>
        <v>69900</v>
      </c>
      <c r="H7510">
        <f>IF($A7510="","",Tienda_4!D310)</f>
        <v>3900</v>
      </c>
      <c r="I7510">
        <f>IF($A7510="","",Tienda_4!H310)</f>
        <v>5</v>
      </c>
      <c r="J7510">
        <f>IF($A7510="",0,IF(AND(OR('Cuadro-de-mando'!$B$4="(Todas)",'Cuadro-de-mando'!$B$4=$A7510),OR('Cuadro-de-mando'!$E$4="(Todas)",'Cuadro-de-mando'!$E$4=$B7510),OR('Cuadro-de-mando'!$H$4="(Todas)",'Cuadro-de-mando'!$H$4=$C7510),OR('Cuadro-de-mando'!$K$4="(Todas)",'Cuadro-de-mando'!$K$4=$E7510),OR('Cuadro-de-mando'!$N$4="(Todos)",'Cuadro-de-mando'!$N$4=$F7510)),1,0))</f>
        <v>1</v>
      </c>
    </row>
    <row r="7511" spans="1:10" x14ac:dyDescent="0.25">
      <c r="A7511" t="str">
        <f>IF(Tienda_4!$A311="","","Tienda 4")</f>
        <v>Tienda 4</v>
      </c>
      <c r="B7511" t="str">
        <f>IF($A7511="","",Tienda_4!B311)</f>
        <v>Muebles</v>
      </c>
      <c r="C7511" t="str">
        <f>IF($A7511="","",Tienda_4!G311)</f>
        <v>Bogotá</v>
      </c>
      <c r="D7511" t="str">
        <f>IF($A7511="","",Tienda_4!F311)</f>
        <v>Blanca Ramirez</v>
      </c>
      <c r="E7511" t="str">
        <f>IF($A7511="","",Tienda_4!I311)</f>
        <v>Tarjeta de crédito</v>
      </c>
      <c r="F7511">
        <f>IF($A7511="","",VALUE(RIGHT(Tienda_4!E311,4)))</f>
        <v>2021</v>
      </c>
      <c r="G7511">
        <f>IF($A7511="","",Tienda_4!C311)</f>
        <v>414600</v>
      </c>
      <c r="H7511">
        <f>IF($A7511="","",Tienda_4!D311)</f>
        <v>26900</v>
      </c>
      <c r="I7511">
        <f>IF($A7511="","",Tienda_4!H311)</f>
        <v>4</v>
      </c>
      <c r="J7511">
        <f>IF($A7511="",0,IF(AND(OR('Cuadro-de-mando'!$B$4="(Todas)",'Cuadro-de-mando'!$B$4=$A7511),OR('Cuadro-de-mando'!$E$4="(Todas)",'Cuadro-de-mando'!$E$4=$B7511),OR('Cuadro-de-mando'!$H$4="(Todas)",'Cuadro-de-mando'!$H$4=$C7511),OR('Cuadro-de-mando'!$K$4="(Todas)",'Cuadro-de-mando'!$K$4=$E7511),OR('Cuadro-de-mando'!$N$4="(Todos)",'Cuadro-de-mando'!$N$4=$F7511)),1,0))</f>
        <v>1</v>
      </c>
    </row>
    <row r="7512" spans="1:10" x14ac:dyDescent="0.25">
      <c r="A7512" t="str">
        <f>IF(Tienda_4!$A312="","","Tienda 4")</f>
        <v>Tienda 4</v>
      </c>
      <c r="B7512" t="str">
        <f>IF($A7512="","",Tienda_4!B312)</f>
        <v>Artículos para el hogar</v>
      </c>
      <c r="C7512" t="str">
        <f>IF($A7512="","",Tienda_4!G312)</f>
        <v>Bogotá</v>
      </c>
      <c r="D7512" t="str">
        <f>IF($A7512="","",Tienda_4!F312)</f>
        <v>Beatriz Morales</v>
      </c>
      <c r="E7512" t="str">
        <f>IF($A7512="","",Tienda_4!I312)</f>
        <v>Tarjeta de crédito</v>
      </c>
      <c r="F7512">
        <f>IF($A7512="","",VALUE(RIGHT(Tienda_4!E312,4)))</f>
        <v>2022</v>
      </c>
      <c r="G7512">
        <f>IF($A7512="","",Tienda_4!C312)</f>
        <v>27700</v>
      </c>
      <c r="H7512">
        <f>IF($A7512="","",Tienda_4!D312)</f>
        <v>10200</v>
      </c>
      <c r="I7512">
        <f>IF($A7512="","",Tienda_4!H312)</f>
        <v>5</v>
      </c>
      <c r="J7512">
        <f>IF($A7512="",0,IF(AND(OR('Cuadro-de-mando'!$B$4="(Todas)",'Cuadro-de-mando'!$B$4=$A7512),OR('Cuadro-de-mando'!$E$4="(Todas)",'Cuadro-de-mando'!$E$4=$B7512),OR('Cuadro-de-mando'!$H$4="(Todas)",'Cuadro-de-mando'!$H$4=$C7512),OR('Cuadro-de-mando'!$K$4="(Todas)",'Cuadro-de-mando'!$K$4=$E7512),OR('Cuadro-de-mando'!$N$4="(Todos)",'Cuadro-de-mando'!$N$4=$F7512)),1,0))</f>
        <v>1</v>
      </c>
    </row>
    <row r="7513" spans="1:10" x14ac:dyDescent="0.25">
      <c r="A7513" t="str">
        <f>IF(Tienda_4!$A313="","","Tienda 4")</f>
        <v>Tienda 4</v>
      </c>
      <c r="B7513" t="str">
        <f>IF($A7513="","",Tienda_4!B313)</f>
        <v>Muebles</v>
      </c>
      <c r="C7513" t="str">
        <f>IF($A7513="","",Tienda_4!G313)</f>
        <v>Riohacha</v>
      </c>
      <c r="D7513" t="str">
        <f>IF($A7513="","",Tienda_4!F313)</f>
        <v>Felipe Santos</v>
      </c>
      <c r="E7513" t="str">
        <f>IF($A7513="","",Tienda_4!I313)</f>
        <v>Tarjeta de crédito</v>
      </c>
      <c r="F7513">
        <f>IF($A7513="","",VALUE(RIGHT(Tienda_4!E313,4)))</f>
        <v>2021</v>
      </c>
      <c r="G7513">
        <f>IF($A7513="","",Tienda_4!C313)</f>
        <v>436500</v>
      </c>
      <c r="H7513">
        <f>IF($A7513="","",Tienda_4!D313)</f>
        <v>23600</v>
      </c>
      <c r="I7513">
        <f>IF($A7513="","",Tienda_4!H313)</f>
        <v>4</v>
      </c>
      <c r="J7513">
        <f>IF($A7513="",0,IF(AND(OR('Cuadro-de-mando'!$B$4="(Todas)",'Cuadro-de-mando'!$B$4=$A7513),OR('Cuadro-de-mando'!$E$4="(Todas)",'Cuadro-de-mando'!$E$4=$B7513),OR('Cuadro-de-mando'!$H$4="(Todas)",'Cuadro-de-mando'!$H$4=$C7513),OR('Cuadro-de-mando'!$K$4="(Todas)",'Cuadro-de-mando'!$K$4=$E7513),OR('Cuadro-de-mando'!$N$4="(Todos)",'Cuadro-de-mando'!$N$4=$F7513)),1,0))</f>
        <v>1</v>
      </c>
    </row>
    <row r="7514" spans="1:10" x14ac:dyDescent="0.25">
      <c r="A7514" t="str">
        <f>IF(Tienda_4!$A314="","","Tienda 4")</f>
        <v>Tienda 4</v>
      </c>
      <c r="B7514" t="str">
        <f>IF($A7514="","",Tienda_4!B314)</f>
        <v>Electrónicos</v>
      </c>
      <c r="C7514" t="str">
        <f>IF($A7514="","",Tienda_4!G314)</f>
        <v>Bogotá</v>
      </c>
      <c r="D7514" t="str">
        <f>IF($A7514="","",Tienda_4!F314)</f>
        <v>Camila Rivera</v>
      </c>
      <c r="E7514" t="str">
        <f>IF($A7514="","",Tienda_4!I314)</f>
        <v>Cupón</v>
      </c>
      <c r="F7514">
        <f>IF($A7514="","",VALUE(RIGHT(Tienda_4!E314,4)))</f>
        <v>2020</v>
      </c>
      <c r="G7514">
        <f>IF($A7514="","",Tienda_4!C314)</f>
        <v>1598500</v>
      </c>
      <c r="H7514">
        <f>IF($A7514="","",Tienda_4!D314)</f>
        <v>85800</v>
      </c>
      <c r="I7514">
        <f>IF($A7514="","",Tienda_4!H314)</f>
        <v>5</v>
      </c>
      <c r="J7514">
        <f>IF($A7514="",0,IF(AND(OR('Cuadro-de-mando'!$B$4="(Todas)",'Cuadro-de-mando'!$B$4=$A7514),OR('Cuadro-de-mando'!$E$4="(Todas)",'Cuadro-de-mando'!$E$4=$B7514),OR('Cuadro-de-mando'!$H$4="(Todas)",'Cuadro-de-mando'!$H$4=$C7514),OR('Cuadro-de-mando'!$K$4="(Todas)",'Cuadro-de-mando'!$K$4=$E7514),OR('Cuadro-de-mando'!$N$4="(Todos)",'Cuadro-de-mando'!$N$4=$F7514)),1,0))</f>
        <v>1</v>
      </c>
    </row>
    <row r="7515" spans="1:10" x14ac:dyDescent="0.25">
      <c r="A7515" t="str">
        <f>IF(Tienda_4!$A315="","","Tienda 4")</f>
        <v>Tienda 4</v>
      </c>
      <c r="B7515" t="str">
        <f>IF($A7515="","",Tienda_4!B315)</f>
        <v>Juguetes</v>
      </c>
      <c r="C7515" t="str">
        <f>IF($A7515="","",Tienda_4!G315)</f>
        <v>Cali</v>
      </c>
      <c r="D7515" t="str">
        <f>IF($A7515="","",Tienda_4!F315)</f>
        <v>Izabela de León</v>
      </c>
      <c r="E7515" t="str">
        <f>IF($A7515="","",Tienda_4!I315)</f>
        <v>Tarjeta de crédito</v>
      </c>
      <c r="F7515">
        <f>IF($A7515="","",VALUE(RIGHT(Tienda_4!E315,4)))</f>
        <v>2021</v>
      </c>
      <c r="G7515">
        <f>IF($A7515="","",Tienda_4!C315)</f>
        <v>17400</v>
      </c>
      <c r="H7515">
        <f>IF($A7515="","",Tienda_4!D315)</f>
        <v>1600</v>
      </c>
      <c r="I7515">
        <f>IF($A7515="","",Tienda_4!H315)</f>
        <v>1</v>
      </c>
      <c r="J7515">
        <f>IF($A7515="",0,IF(AND(OR('Cuadro-de-mando'!$B$4="(Todas)",'Cuadro-de-mando'!$B$4=$A7515),OR('Cuadro-de-mando'!$E$4="(Todas)",'Cuadro-de-mando'!$E$4=$B7515),OR('Cuadro-de-mando'!$H$4="(Todas)",'Cuadro-de-mando'!$H$4=$C7515),OR('Cuadro-de-mando'!$K$4="(Todas)",'Cuadro-de-mando'!$K$4=$E7515),OR('Cuadro-de-mando'!$N$4="(Todos)",'Cuadro-de-mando'!$N$4=$F7515)),1,0))</f>
        <v>1</v>
      </c>
    </row>
    <row r="7516" spans="1:10" x14ac:dyDescent="0.25">
      <c r="A7516" t="str">
        <f>IF(Tienda_4!$A316="","","Tienda 4")</f>
        <v>Tienda 4</v>
      </c>
      <c r="B7516" t="str">
        <f>IF($A7516="","",Tienda_4!B316)</f>
        <v>Juguetes</v>
      </c>
      <c r="C7516" t="str">
        <f>IF($A7516="","",Tienda_4!G316)</f>
        <v>Medellín</v>
      </c>
      <c r="D7516" t="str">
        <f>IF($A7516="","",Tienda_4!F316)</f>
        <v>Mariana Herrera</v>
      </c>
      <c r="E7516" t="str">
        <f>IF($A7516="","",Tienda_4!I316)</f>
        <v>Tarjeta de crédito</v>
      </c>
      <c r="F7516">
        <f>IF($A7516="","",VALUE(RIGHT(Tienda_4!E316,4)))</f>
        <v>2023</v>
      </c>
      <c r="G7516">
        <f>IF($A7516="","",Tienda_4!C316)</f>
        <v>42800</v>
      </c>
      <c r="H7516">
        <f>IF($A7516="","",Tienda_4!D316)</f>
        <v>2500</v>
      </c>
      <c r="I7516">
        <f>IF($A7516="","",Tienda_4!H316)</f>
        <v>4</v>
      </c>
      <c r="J7516">
        <f>IF($A7516="",0,IF(AND(OR('Cuadro-de-mando'!$B$4="(Todas)",'Cuadro-de-mando'!$B$4=$A7516),OR('Cuadro-de-mando'!$E$4="(Todas)",'Cuadro-de-mando'!$E$4=$B7516),OR('Cuadro-de-mando'!$H$4="(Todas)",'Cuadro-de-mando'!$H$4=$C7516),OR('Cuadro-de-mando'!$K$4="(Todas)",'Cuadro-de-mando'!$K$4=$E7516),OR('Cuadro-de-mando'!$N$4="(Todos)",'Cuadro-de-mando'!$N$4=$F7516)),1,0))</f>
        <v>1</v>
      </c>
    </row>
    <row r="7517" spans="1:10" x14ac:dyDescent="0.25">
      <c r="A7517" t="str">
        <f>IF(Tienda_4!$A317="","","Tienda 4")</f>
        <v>Tienda 4</v>
      </c>
      <c r="B7517" t="str">
        <f>IF($A7517="","",Tienda_4!B317)</f>
        <v>Artículos para el hogar</v>
      </c>
      <c r="C7517" t="str">
        <f>IF($A7517="","",Tienda_4!G317)</f>
        <v>Medellín</v>
      </c>
      <c r="D7517" t="str">
        <f>IF($A7517="","",Tienda_4!F317)</f>
        <v>Juliana Costa</v>
      </c>
      <c r="E7517" t="str">
        <f>IF($A7517="","",Tienda_4!I317)</f>
        <v>Tarjeta de crédito</v>
      </c>
      <c r="F7517">
        <f>IF($A7517="","",VALUE(RIGHT(Tienda_4!E317,4)))</f>
        <v>2022</v>
      </c>
      <c r="G7517">
        <f>IF($A7517="","",Tienda_4!C317)</f>
        <v>56100</v>
      </c>
      <c r="H7517">
        <f>IF($A7517="","",Tienda_4!D317)</f>
        <v>3200</v>
      </c>
      <c r="I7517">
        <f>IF($A7517="","",Tienda_4!H317)</f>
        <v>5</v>
      </c>
      <c r="J7517">
        <f>IF($A7517="",0,IF(AND(OR('Cuadro-de-mando'!$B$4="(Todas)",'Cuadro-de-mando'!$B$4=$A7517),OR('Cuadro-de-mando'!$E$4="(Todas)",'Cuadro-de-mando'!$E$4=$B7517),OR('Cuadro-de-mando'!$H$4="(Todas)",'Cuadro-de-mando'!$H$4=$C7517),OR('Cuadro-de-mando'!$K$4="(Todas)",'Cuadro-de-mando'!$K$4=$E7517),OR('Cuadro-de-mando'!$N$4="(Todos)",'Cuadro-de-mando'!$N$4=$F7517)),1,0))</f>
        <v>1</v>
      </c>
    </row>
    <row r="7518" spans="1:10" x14ac:dyDescent="0.25">
      <c r="A7518" t="str">
        <f>IF(Tienda_4!$A318="","","Tienda 4")</f>
        <v>Tienda 4</v>
      </c>
      <c r="B7518" t="str">
        <f>IF($A7518="","",Tienda_4!B318)</f>
        <v>Juguetes</v>
      </c>
      <c r="C7518" t="str">
        <f>IF($A7518="","",Tienda_4!G318)</f>
        <v>Medellín</v>
      </c>
      <c r="D7518" t="str">
        <f>IF($A7518="","",Tienda_4!F318)</f>
        <v>Lucas Olivera</v>
      </c>
      <c r="E7518" t="str">
        <f>IF($A7518="","",Tienda_4!I318)</f>
        <v>Tarjeta de crédito</v>
      </c>
      <c r="F7518">
        <f>IF($A7518="","",VALUE(RIGHT(Tienda_4!E318,4)))</f>
        <v>2020</v>
      </c>
      <c r="G7518">
        <f>IF($A7518="","",Tienda_4!C318)</f>
        <v>23100</v>
      </c>
      <c r="H7518">
        <f>IF($A7518="","",Tienda_4!D318)</f>
        <v>1700</v>
      </c>
      <c r="I7518">
        <f>IF($A7518="","",Tienda_4!H318)</f>
        <v>1</v>
      </c>
      <c r="J7518">
        <f>IF($A7518="",0,IF(AND(OR('Cuadro-de-mando'!$B$4="(Todas)",'Cuadro-de-mando'!$B$4=$A7518),OR('Cuadro-de-mando'!$E$4="(Todas)",'Cuadro-de-mando'!$E$4=$B7518),OR('Cuadro-de-mando'!$H$4="(Todas)",'Cuadro-de-mando'!$H$4=$C7518),OR('Cuadro-de-mando'!$K$4="(Todas)",'Cuadro-de-mando'!$K$4=$E7518),OR('Cuadro-de-mando'!$N$4="(Todos)",'Cuadro-de-mando'!$N$4=$F7518)),1,0))</f>
        <v>1</v>
      </c>
    </row>
    <row r="7519" spans="1:10" x14ac:dyDescent="0.25">
      <c r="A7519" t="str">
        <f>IF(Tienda_4!$A319="","","Tienda 4")</f>
        <v>Tienda 4</v>
      </c>
      <c r="B7519" t="str">
        <f>IF($A7519="","",Tienda_4!B319)</f>
        <v>Muebles</v>
      </c>
      <c r="C7519" t="str">
        <f>IF($A7519="","",Tienda_4!G319)</f>
        <v>Medellín</v>
      </c>
      <c r="D7519" t="str">
        <f>IF($A7519="","",Tienda_4!F319)</f>
        <v>Mariana Herrera</v>
      </c>
      <c r="E7519" t="str">
        <f>IF($A7519="","",Tienda_4!I319)</f>
        <v>Tarjeta de crédito</v>
      </c>
      <c r="F7519">
        <f>IF($A7519="","",VALUE(RIGHT(Tienda_4!E319,4)))</f>
        <v>2020</v>
      </c>
      <c r="G7519">
        <f>IF($A7519="","",Tienda_4!C319)</f>
        <v>251100</v>
      </c>
      <c r="H7519">
        <f>IF($A7519="","",Tienda_4!D319)</f>
        <v>14000</v>
      </c>
      <c r="I7519">
        <f>IF($A7519="","",Tienda_4!H319)</f>
        <v>5</v>
      </c>
      <c r="J7519">
        <f>IF($A7519="",0,IF(AND(OR('Cuadro-de-mando'!$B$4="(Todas)",'Cuadro-de-mando'!$B$4=$A7519),OR('Cuadro-de-mando'!$E$4="(Todas)",'Cuadro-de-mando'!$E$4=$B7519),OR('Cuadro-de-mando'!$H$4="(Todas)",'Cuadro-de-mando'!$H$4=$C7519),OR('Cuadro-de-mando'!$K$4="(Todas)",'Cuadro-de-mando'!$K$4=$E7519),OR('Cuadro-de-mando'!$N$4="(Todos)",'Cuadro-de-mando'!$N$4=$F7519)),1,0))</f>
        <v>1</v>
      </c>
    </row>
    <row r="7520" spans="1:10" x14ac:dyDescent="0.25">
      <c r="A7520" t="str">
        <f>IF(Tienda_4!$A320="","","Tienda 4")</f>
        <v>Tienda 4</v>
      </c>
      <c r="B7520" t="str">
        <f>IF($A7520="","",Tienda_4!B320)</f>
        <v>Electrodomésticos</v>
      </c>
      <c r="C7520" t="str">
        <f>IF($A7520="","",Tienda_4!G320)</f>
        <v>Cali</v>
      </c>
      <c r="D7520" t="str">
        <f>IF($A7520="","",Tienda_4!F320)</f>
        <v>Blanca Ramirez</v>
      </c>
      <c r="E7520" t="str">
        <f>IF($A7520="","",Tienda_4!I320)</f>
        <v>Nequi</v>
      </c>
      <c r="F7520">
        <f>IF($A7520="","",VALUE(RIGHT(Tienda_4!E320,4)))</f>
        <v>2023</v>
      </c>
      <c r="G7520">
        <f>IF($A7520="","",Tienda_4!C320)</f>
        <v>1268900</v>
      </c>
      <c r="H7520">
        <f>IF($A7520="","",Tienda_4!D320)</f>
        <v>68000</v>
      </c>
      <c r="I7520">
        <f>IF($A7520="","",Tienda_4!H320)</f>
        <v>5</v>
      </c>
      <c r="J7520">
        <f>IF($A7520="",0,IF(AND(OR('Cuadro-de-mando'!$B$4="(Todas)",'Cuadro-de-mando'!$B$4=$A7520),OR('Cuadro-de-mando'!$E$4="(Todas)",'Cuadro-de-mando'!$E$4=$B7520),OR('Cuadro-de-mando'!$H$4="(Todas)",'Cuadro-de-mando'!$H$4=$C7520),OR('Cuadro-de-mando'!$K$4="(Todas)",'Cuadro-de-mando'!$K$4=$E7520),OR('Cuadro-de-mando'!$N$4="(Todos)",'Cuadro-de-mando'!$N$4=$F7520)),1,0))</f>
        <v>1</v>
      </c>
    </row>
    <row r="7521" spans="1:10" x14ac:dyDescent="0.25">
      <c r="A7521" t="str">
        <f>IF(Tienda_4!$A321="","","Tienda 4")</f>
        <v>Tienda 4</v>
      </c>
      <c r="B7521" t="str">
        <f>IF($A7521="","",Tienda_4!B321)</f>
        <v>Artículos para el hogar</v>
      </c>
      <c r="C7521" t="str">
        <f>IF($A7521="","",Tienda_4!G321)</f>
        <v>Medellín</v>
      </c>
      <c r="D7521" t="str">
        <f>IF($A7521="","",Tienda_4!F321)</f>
        <v>Izabela de León</v>
      </c>
      <c r="E7521" t="str">
        <f>IF($A7521="","",Tienda_4!I321)</f>
        <v>Tarjeta de crédito</v>
      </c>
      <c r="F7521">
        <f>IF($A7521="","",VALUE(RIGHT(Tienda_4!E321,4)))</f>
        <v>2020</v>
      </c>
      <c r="G7521">
        <f>IF($A7521="","",Tienda_4!C321)</f>
        <v>35300</v>
      </c>
      <c r="H7521">
        <f>IF($A7521="","",Tienda_4!D321)</f>
        <v>2300</v>
      </c>
      <c r="I7521">
        <f>IF($A7521="","",Tienda_4!H321)</f>
        <v>5</v>
      </c>
      <c r="J7521">
        <f>IF($A7521="",0,IF(AND(OR('Cuadro-de-mando'!$B$4="(Todas)",'Cuadro-de-mando'!$B$4=$A7521),OR('Cuadro-de-mando'!$E$4="(Todas)",'Cuadro-de-mando'!$E$4=$B7521),OR('Cuadro-de-mando'!$H$4="(Todas)",'Cuadro-de-mando'!$H$4=$C7521),OR('Cuadro-de-mando'!$K$4="(Todas)",'Cuadro-de-mando'!$K$4=$E7521),OR('Cuadro-de-mando'!$N$4="(Todos)",'Cuadro-de-mando'!$N$4=$F7521)),1,0))</f>
        <v>1</v>
      </c>
    </row>
    <row r="7522" spans="1:10" x14ac:dyDescent="0.25">
      <c r="A7522" t="str">
        <f>IF(Tienda_4!$A322="","","Tienda 4")</f>
        <v>Tienda 4</v>
      </c>
      <c r="B7522" t="str">
        <f>IF($A7522="","",Tienda_4!B322)</f>
        <v>Artículos para el hogar</v>
      </c>
      <c r="C7522" t="str">
        <f>IF($A7522="","",Tienda_4!G322)</f>
        <v>Bogotá</v>
      </c>
      <c r="D7522" t="str">
        <f>IF($A7522="","",Tienda_4!F322)</f>
        <v>Beatriz Morales</v>
      </c>
      <c r="E7522" t="str">
        <f>IF($A7522="","",Tienda_4!I322)</f>
        <v>Tarjeta de crédito</v>
      </c>
      <c r="F7522">
        <f>IF($A7522="","",VALUE(RIGHT(Tienda_4!E322,4)))</f>
        <v>2022</v>
      </c>
      <c r="G7522">
        <f>IF($A7522="","",Tienda_4!C322)</f>
        <v>28800</v>
      </c>
      <c r="H7522">
        <f>IF($A7522="","",Tienda_4!D322)</f>
        <v>2000</v>
      </c>
      <c r="I7522">
        <f>IF($A7522="","",Tienda_4!H322)</f>
        <v>5</v>
      </c>
      <c r="J7522">
        <f>IF($A7522="",0,IF(AND(OR('Cuadro-de-mando'!$B$4="(Todas)",'Cuadro-de-mando'!$B$4=$A7522),OR('Cuadro-de-mando'!$E$4="(Todas)",'Cuadro-de-mando'!$E$4=$B7522),OR('Cuadro-de-mando'!$H$4="(Todas)",'Cuadro-de-mando'!$H$4=$C7522),OR('Cuadro-de-mando'!$K$4="(Todas)",'Cuadro-de-mando'!$K$4=$E7522),OR('Cuadro-de-mando'!$N$4="(Todos)",'Cuadro-de-mando'!$N$4=$F7522)),1,0))</f>
        <v>1</v>
      </c>
    </row>
    <row r="7523" spans="1:10" x14ac:dyDescent="0.25">
      <c r="A7523" t="str">
        <f>IF(Tienda_4!$A323="","","Tienda 4")</f>
        <v>Tienda 4</v>
      </c>
      <c r="B7523" t="str">
        <f>IF($A7523="","",Tienda_4!B323)</f>
        <v>Libros</v>
      </c>
      <c r="C7523" t="str">
        <f>IF($A7523="","",Tienda_4!G323)</f>
        <v>Medellín</v>
      </c>
      <c r="D7523" t="str">
        <f>IF($A7523="","",Tienda_4!F323)</f>
        <v>Pedro Gomez</v>
      </c>
      <c r="E7523" t="str">
        <f>IF($A7523="","",Tienda_4!I323)</f>
        <v>Nequi</v>
      </c>
      <c r="F7523">
        <f>IF($A7523="","",VALUE(RIGHT(Tienda_4!E323,4)))</f>
        <v>2020</v>
      </c>
      <c r="G7523">
        <f>IF($A7523="","",Tienda_4!C323)</f>
        <v>49600</v>
      </c>
      <c r="H7523">
        <f>IF($A7523="","",Tienda_4!D323)</f>
        <v>800</v>
      </c>
      <c r="I7523">
        <f>IF($A7523="","",Tienda_4!H323)</f>
        <v>5</v>
      </c>
      <c r="J7523">
        <f>IF($A7523="",0,IF(AND(OR('Cuadro-de-mando'!$B$4="(Todas)",'Cuadro-de-mando'!$B$4=$A7523),OR('Cuadro-de-mando'!$E$4="(Todas)",'Cuadro-de-mando'!$E$4=$B7523),OR('Cuadro-de-mando'!$H$4="(Todas)",'Cuadro-de-mando'!$H$4=$C7523),OR('Cuadro-de-mando'!$K$4="(Todas)",'Cuadro-de-mando'!$K$4=$E7523),OR('Cuadro-de-mando'!$N$4="(Todos)",'Cuadro-de-mando'!$N$4=$F7523)),1,0))</f>
        <v>1</v>
      </c>
    </row>
    <row r="7524" spans="1:10" x14ac:dyDescent="0.25">
      <c r="A7524" t="str">
        <f>IF(Tienda_4!$A324="","","Tienda 4")</f>
        <v>Tienda 4</v>
      </c>
      <c r="B7524" t="str">
        <f>IF($A7524="","",Tienda_4!B324)</f>
        <v>Deportes y diversión</v>
      </c>
      <c r="C7524" t="str">
        <f>IF($A7524="","",Tienda_4!G324)</f>
        <v>Medellín</v>
      </c>
      <c r="D7524" t="str">
        <f>IF($A7524="","",Tienda_4!F324)</f>
        <v>Mariana Herrera</v>
      </c>
      <c r="E7524" t="str">
        <f>IF($A7524="","",Tienda_4!I324)</f>
        <v>Tarjeta de crédito</v>
      </c>
      <c r="F7524">
        <f>IF($A7524="","",VALUE(RIGHT(Tienda_4!E324,4)))</f>
        <v>2020</v>
      </c>
      <c r="G7524">
        <f>IF($A7524="","",Tienda_4!C324)</f>
        <v>26400</v>
      </c>
      <c r="H7524">
        <f>IF($A7524="","",Tienda_4!D324)</f>
        <v>0</v>
      </c>
      <c r="I7524">
        <f>IF($A7524="","",Tienda_4!H324)</f>
        <v>5</v>
      </c>
      <c r="J7524">
        <f>IF($A7524="",0,IF(AND(OR('Cuadro-de-mando'!$B$4="(Todas)",'Cuadro-de-mando'!$B$4=$A7524),OR('Cuadro-de-mando'!$E$4="(Todas)",'Cuadro-de-mando'!$E$4=$B7524),OR('Cuadro-de-mando'!$H$4="(Todas)",'Cuadro-de-mando'!$H$4=$C7524),OR('Cuadro-de-mando'!$K$4="(Todas)",'Cuadro-de-mando'!$K$4=$E7524),OR('Cuadro-de-mando'!$N$4="(Todos)",'Cuadro-de-mando'!$N$4=$F7524)),1,0))</f>
        <v>1</v>
      </c>
    </row>
    <row r="7525" spans="1:10" x14ac:dyDescent="0.25">
      <c r="A7525" t="str">
        <f>IF(Tienda_4!$A325="","","Tienda 4")</f>
        <v>Tienda 4</v>
      </c>
      <c r="B7525" t="str">
        <f>IF($A7525="","",Tienda_4!B325)</f>
        <v>Artículos para el hogar</v>
      </c>
      <c r="C7525" t="str">
        <f>IF($A7525="","",Tienda_4!G325)</f>
        <v>Bogotá</v>
      </c>
      <c r="D7525" t="str">
        <f>IF($A7525="","",Tienda_4!F325)</f>
        <v>Camila Rivera</v>
      </c>
      <c r="E7525" t="str">
        <f>IF($A7525="","",Tienda_4!I325)</f>
        <v>Tarjeta de crédito</v>
      </c>
      <c r="F7525">
        <f>IF($A7525="","",VALUE(RIGHT(Tienda_4!E325,4)))</f>
        <v>2021</v>
      </c>
      <c r="G7525">
        <f>IF($A7525="","",Tienda_4!C325)</f>
        <v>30400</v>
      </c>
      <c r="H7525">
        <f>IF($A7525="","",Tienda_4!D325)</f>
        <v>0</v>
      </c>
      <c r="I7525">
        <f>IF($A7525="","",Tienda_4!H325)</f>
        <v>5</v>
      </c>
      <c r="J7525">
        <f>IF($A7525="",0,IF(AND(OR('Cuadro-de-mando'!$B$4="(Todas)",'Cuadro-de-mando'!$B$4=$A7525),OR('Cuadro-de-mando'!$E$4="(Todas)",'Cuadro-de-mando'!$E$4=$B7525),OR('Cuadro-de-mando'!$H$4="(Todas)",'Cuadro-de-mando'!$H$4=$C7525),OR('Cuadro-de-mando'!$K$4="(Todas)",'Cuadro-de-mando'!$K$4=$E7525),OR('Cuadro-de-mando'!$N$4="(Todos)",'Cuadro-de-mando'!$N$4=$F7525)),1,0))</f>
        <v>1</v>
      </c>
    </row>
    <row r="7526" spans="1:10" x14ac:dyDescent="0.25">
      <c r="A7526" t="str">
        <f>IF(Tienda_4!$A326="","","Tienda 4")</f>
        <v>Tienda 4</v>
      </c>
      <c r="B7526" t="str">
        <f>IF($A7526="","",Tienda_4!B326)</f>
        <v>Juguetes</v>
      </c>
      <c r="C7526" t="str">
        <f>IF($A7526="","",Tienda_4!G326)</f>
        <v>Bogotá</v>
      </c>
      <c r="D7526" t="str">
        <f>IF($A7526="","",Tienda_4!F326)</f>
        <v>Rafael Acosta</v>
      </c>
      <c r="E7526" t="str">
        <f>IF($A7526="","",Tienda_4!I326)</f>
        <v>Tarjeta de crédito</v>
      </c>
      <c r="F7526">
        <f>IF($A7526="","",VALUE(RIGHT(Tienda_4!E326,4)))</f>
        <v>2021</v>
      </c>
      <c r="G7526">
        <f>IF($A7526="","",Tienda_4!C326)</f>
        <v>20200</v>
      </c>
      <c r="H7526">
        <f>IF($A7526="","",Tienda_4!D326)</f>
        <v>1500</v>
      </c>
      <c r="I7526">
        <f>IF($A7526="","",Tienda_4!H326)</f>
        <v>2</v>
      </c>
      <c r="J7526">
        <f>IF($A7526="",0,IF(AND(OR('Cuadro-de-mando'!$B$4="(Todas)",'Cuadro-de-mando'!$B$4=$A7526),OR('Cuadro-de-mando'!$E$4="(Todas)",'Cuadro-de-mando'!$E$4=$B7526),OR('Cuadro-de-mando'!$H$4="(Todas)",'Cuadro-de-mando'!$H$4=$C7526),OR('Cuadro-de-mando'!$K$4="(Todas)",'Cuadro-de-mando'!$K$4=$E7526),OR('Cuadro-de-mando'!$N$4="(Todos)",'Cuadro-de-mando'!$N$4=$F7526)),1,0))</f>
        <v>1</v>
      </c>
    </row>
    <row r="7527" spans="1:10" x14ac:dyDescent="0.25">
      <c r="A7527" t="str">
        <f>IF(Tienda_4!$A327="","","Tienda 4")</f>
        <v>Tienda 4</v>
      </c>
      <c r="B7527" t="str">
        <f>IF($A7527="","",Tienda_4!B327)</f>
        <v>Instrumentos musicales</v>
      </c>
      <c r="C7527" t="str">
        <f>IF($A7527="","",Tienda_4!G327)</f>
        <v>Pereira</v>
      </c>
      <c r="D7527" t="str">
        <f>IF($A7527="","",Tienda_4!F327)</f>
        <v>Mariana Herrera</v>
      </c>
      <c r="E7527" t="str">
        <f>IF($A7527="","",Tienda_4!I327)</f>
        <v>Tarjeta de crédito</v>
      </c>
      <c r="F7527">
        <f>IF($A7527="","",VALUE(RIGHT(Tienda_4!E327,4)))</f>
        <v>2021</v>
      </c>
      <c r="G7527">
        <f>IF($A7527="","",Tienda_4!C327)</f>
        <v>38200</v>
      </c>
      <c r="H7527">
        <f>IF($A7527="","",Tienda_4!D327)</f>
        <v>9900</v>
      </c>
      <c r="I7527">
        <f>IF($A7527="","",Tienda_4!H327)</f>
        <v>5</v>
      </c>
      <c r="J7527">
        <f>IF($A7527="",0,IF(AND(OR('Cuadro-de-mando'!$B$4="(Todas)",'Cuadro-de-mando'!$B$4=$A7527),OR('Cuadro-de-mando'!$E$4="(Todas)",'Cuadro-de-mando'!$E$4=$B7527),OR('Cuadro-de-mando'!$H$4="(Todas)",'Cuadro-de-mando'!$H$4=$C7527),OR('Cuadro-de-mando'!$K$4="(Todas)",'Cuadro-de-mando'!$K$4=$E7527),OR('Cuadro-de-mando'!$N$4="(Todos)",'Cuadro-de-mando'!$N$4=$F7527)),1,0))</f>
        <v>1</v>
      </c>
    </row>
    <row r="7528" spans="1:10" x14ac:dyDescent="0.25">
      <c r="A7528" t="str">
        <f>IF(Tienda_4!$A328="","","Tienda 4")</f>
        <v>Tienda 4</v>
      </c>
      <c r="B7528" t="str">
        <f>IF($A7528="","",Tienda_4!B328)</f>
        <v>Muebles</v>
      </c>
      <c r="C7528" t="str">
        <f>IF($A7528="","",Tienda_4!G328)</f>
        <v>Leticia</v>
      </c>
      <c r="D7528" t="str">
        <f>IF($A7528="","",Tienda_4!F328)</f>
        <v>Mariana Herrera</v>
      </c>
      <c r="E7528" t="str">
        <f>IF($A7528="","",Tienda_4!I328)</f>
        <v>Nequi</v>
      </c>
      <c r="F7528">
        <f>IF($A7528="","",VALUE(RIGHT(Tienda_4!E328,4)))</f>
        <v>2020</v>
      </c>
      <c r="G7528">
        <f>IF($A7528="","",Tienda_4!C328)</f>
        <v>221500</v>
      </c>
      <c r="H7528">
        <f>IF($A7528="","",Tienda_4!D328)</f>
        <v>10000</v>
      </c>
      <c r="I7528">
        <f>IF($A7528="","",Tienda_4!H328)</f>
        <v>5</v>
      </c>
      <c r="J7528">
        <f>IF($A7528="",0,IF(AND(OR('Cuadro-de-mando'!$B$4="(Todas)",'Cuadro-de-mando'!$B$4=$A7528),OR('Cuadro-de-mando'!$E$4="(Todas)",'Cuadro-de-mando'!$E$4=$B7528),OR('Cuadro-de-mando'!$H$4="(Todas)",'Cuadro-de-mando'!$H$4=$C7528),OR('Cuadro-de-mando'!$K$4="(Todas)",'Cuadro-de-mando'!$K$4=$E7528),OR('Cuadro-de-mando'!$N$4="(Todos)",'Cuadro-de-mando'!$N$4=$F7528)),1,0))</f>
        <v>1</v>
      </c>
    </row>
    <row r="7529" spans="1:10" x14ac:dyDescent="0.25">
      <c r="A7529" t="str">
        <f>IF(Tienda_4!$A329="","","Tienda 4")</f>
        <v>Tienda 4</v>
      </c>
      <c r="B7529" t="str">
        <f>IF($A7529="","",Tienda_4!B329)</f>
        <v>Muebles</v>
      </c>
      <c r="C7529" t="str">
        <f>IF($A7529="","",Tienda_4!G329)</f>
        <v>Medellín</v>
      </c>
      <c r="D7529" t="str">
        <f>IF($A7529="","",Tienda_4!F329)</f>
        <v>Mariana Herrera</v>
      </c>
      <c r="E7529" t="str">
        <f>IF($A7529="","",Tienda_4!I329)</f>
        <v>Nequi</v>
      </c>
      <c r="F7529">
        <f>IF($A7529="","",VALUE(RIGHT(Tienda_4!E329,4)))</f>
        <v>2022</v>
      </c>
      <c r="G7529">
        <f>IF($A7529="","",Tienda_4!C329)</f>
        <v>207100</v>
      </c>
      <c r="H7529">
        <f>IF($A7529="","",Tienda_4!D329)</f>
        <v>9200</v>
      </c>
      <c r="I7529">
        <f>IF($A7529="","",Tienda_4!H329)</f>
        <v>4</v>
      </c>
      <c r="J7529">
        <f>IF($A7529="",0,IF(AND(OR('Cuadro-de-mando'!$B$4="(Todas)",'Cuadro-de-mando'!$B$4=$A7529),OR('Cuadro-de-mando'!$E$4="(Todas)",'Cuadro-de-mando'!$E$4=$B7529),OR('Cuadro-de-mando'!$H$4="(Todas)",'Cuadro-de-mando'!$H$4=$C7529),OR('Cuadro-de-mando'!$K$4="(Todas)",'Cuadro-de-mando'!$K$4=$E7529),OR('Cuadro-de-mando'!$N$4="(Todos)",'Cuadro-de-mando'!$N$4=$F7529)),1,0))</f>
        <v>1</v>
      </c>
    </row>
    <row r="7530" spans="1:10" x14ac:dyDescent="0.25">
      <c r="A7530" t="str">
        <f>IF(Tienda_4!$A330="","","Tienda 4")</f>
        <v>Tienda 4</v>
      </c>
      <c r="B7530" t="str">
        <f>IF($A7530="","",Tienda_4!B330)</f>
        <v>Muebles</v>
      </c>
      <c r="C7530" t="str">
        <f>IF($A7530="","",Tienda_4!G330)</f>
        <v>Bogotá</v>
      </c>
      <c r="D7530" t="str">
        <f>IF($A7530="","",Tienda_4!F330)</f>
        <v>Santiago Silva</v>
      </c>
      <c r="E7530" t="str">
        <f>IF($A7530="","",Tienda_4!I330)</f>
        <v>Tarjeta de crédito</v>
      </c>
      <c r="F7530">
        <f>IF($A7530="","",VALUE(RIGHT(Tienda_4!E330,4)))</f>
        <v>2020</v>
      </c>
      <c r="G7530">
        <f>IF($A7530="","",Tienda_4!C330)</f>
        <v>232200</v>
      </c>
      <c r="H7530">
        <f>IF($A7530="","",Tienda_4!D330)</f>
        <v>12600</v>
      </c>
      <c r="I7530">
        <f>IF($A7530="","",Tienda_4!H330)</f>
        <v>5</v>
      </c>
      <c r="J7530">
        <f>IF($A7530="",0,IF(AND(OR('Cuadro-de-mando'!$B$4="(Todas)",'Cuadro-de-mando'!$B$4=$A7530),OR('Cuadro-de-mando'!$E$4="(Todas)",'Cuadro-de-mando'!$E$4=$B7530),OR('Cuadro-de-mando'!$H$4="(Todas)",'Cuadro-de-mando'!$H$4=$C7530),OR('Cuadro-de-mando'!$K$4="(Todas)",'Cuadro-de-mando'!$K$4=$E7530),OR('Cuadro-de-mando'!$N$4="(Todos)",'Cuadro-de-mando'!$N$4=$F7530)),1,0))</f>
        <v>1</v>
      </c>
    </row>
    <row r="7531" spans="1:10" x14ac:dyDescent="0.25">
      <c r="A7531" t="str">
        <f>IF(Tienda_4!$A331="","","Tienda 4")</f>
        <v>Tienda 4</v>
      </c>
      <c r="B7531" t="str">
        <f>IF($A7531="","",Tienda_4!B331)</f>
        <v>Electrónicos</v>
      </c>
      <c r="C7531" t="str">
        <f>IF($A7531="","",Tienda_4!G331)</f>
        <v>Medellín</v>
      </c>
      <c r="D7531" t="str">
        <f>IF($A7531="","",Tienda_4!F331)</f>
        <v>Izabela de León</v>
      </c>
      <c r="E7531" t="str">
        <f>IF($A7531="","",Tienda_4!I331)</f>
        <v>Tarjeta de crédito</v>
      </c>
      <c r="F7531">
        <f>IF($A7531="","",VALUE(RIGHT(Tienda_4!E331,4)))</f>
        <v>2020</v>
      </c>
      <c r="G7531">
        <f>IF($A7531="","",Tienda_4!C331)</f>
        <v>122200</v>
      </c>
      <c r="H7531">
        <f>IF($A7531="","",Tienda_4!D331)</f>
        <v>4700</v>
      </c>
      <c r="I7531">
        <f>IF($A7531="","",Tienda_4!H331)</f>
        <v>3</v>
      </c>
      <c r="J7531">
        <f>IF($A7531="",0,IF(AND(OR('Cuadro-de-mando'!$B$4="(Todas)",'Cuadro-de-mando'!$B$4=$A7531),OR('Cuadro-de-mando'!$E$4="(Todas)",'Cuadro-de-mando'!$E$4=$B7531),OR('Cuadro-de-mando'!$H$4="(Todas)",'Cuadro-de-mando'!$H$4=$C7531),OR('Cuadro-de-mando'!$K$4="(Todas)",'Cuadro-de-mando'!$K$4=$E7531),OR('Cuadro-de-mando'!$N$4="(Todos)",'Cuadro-de-mando'!$N$4=$F7531)),1,0))</f>
        <v>1</v>
      </c>
    </row>
    <row r="7532" spans="1:10" x14ac:dyDescent="0.25">
      <c r="A7532" t="str">
        <f>IF(Tienda_4!$A332="","","Tienda 4")</f>
        <v>Tienda 4</v>
      </c>
      <c r="B7532" t="str">
        <f>IF($A7532="","",Tienda_4!B332)</f>
        <v>Electrónicos</v>
      </c>
      <c r="C7532" t="str">
        <f>IF($A7532="","",Tienda_4!G332)</f>
        <v>Cali</v>
      </c>
      <c r="D7532" t="str">
        <f>IF($A7532="","",Tienda_4!F332)</f>
        <v>Mariana Herrera</v>
      </c>
      <c r="E7532" t="str">
        <f>IF($A7532="","",Tienda_4!I332)</f>
        <v>Tarjeta de crédito</v>
      </c>
      <c r="F7532">
        <f>IF($A7532="","",VALUE(RIGHT(Tienda_4!E332,4)))</f>
        <v>2022</v>
      </c>
      <c r="G7532">
        <f>IF($A7532="","",Tienda_4!C332)</f>
        <v>1275600</v>
      </c>
      <c r="H7532">
        <f>IF($A7532="","",Tienda_4!D332)</f>
        <v>68100</v>
      </c>
      <c r="I7532">
        <f>IF($A7532="","",Tienda_4!H332)</f>
        <v>3</v>
      </c>
      <c r="J7532">
        <f>IF($A7532="",0,IF(AND(OR('Cuadro-de-mando'!$B$4="(Todas)",'Cuadro-de-mando'!$B$4=$A7532),OR('Cuadro-de-mando'!$E$4="(Todas)",'Cuadro-de-mando'!$E$4=$B7532),OR('Cuadro-de-mando'!$H$4="(Todas)",'Cuadro-de-mando'!$H$4=$C7532),OR('Cuadro-de-mando'!$K$4="(Todas)",'Cuadro-de-mando'!$K$4=$E7532),OR('Cuadro-de-mando'!$N$4="(Todos)",'Cuadro-de-mando'!$N$4=$F7532)),1,0))</f>
        <v>1</v>
      </c>
    </row>
    <row r="7533" spans="1:10" x14ac:dyDescent="0.25">
      <c r="A7533" t="str">
        <f>IF(Tienda_4!$A333="","","Tienda 4")</f>
        <v>Tienda 4</v>
      </c>
      <c r="B7533" t="str">
        <f>IF($A7533="","",Tienda_4!B333)</f>
        <v>Artículos para el hogar</v>
      </c>
      <c r="C7533" t="str">
        <f>IF($A7533="","",Tienda_4!G333)</f>
        <v>Pereira</v>
      </c>
      <c r="D7533" t="str">
        <f>IF($A7533="","",Tienda_4!F333)</f>
        <v>Juliana Costa</v>
      </c>
      <c r="E7533" t="str">
        <f>IF($A7533="","",Tienda_4!I333)</f>
        <v>Cupón</v>
      </c>
      <c r="F7533">
        <f>IF($A7533="","",VALUE(RIGHT(Tienda_4!E333,4)))</f>
        <v>2020</v>
      </c>
      <c r="G7533">
        <f>IF($A7533="","",Tienda_4!C333)</f>
        <v>93500</v>
      </c>
      <c r="H7533">
        <f>IF($A7533="","",Tienda_4!D333)</f>
        <v>5400</v>
      </c>
      <c r="I7533">
        <f>IF($A7533="","",Tienda_4!H333)</f>
        <v>3</v>
      </c>
      <c r="J7533">
        <f>IF($A7533="",0,IF(AND(OR('Cuadro-de-mando'!$B$4="(Todas)",'Cuadro-de-mando'!$B$4=$A7533),OR('Cuadro-de-mando'!$E$4="(Todas)",'Cuadro-de-mando'!$E$4=$B7533),OR('Cuadro-de-mando'!$H$4="(Todas)",'Cuadro-de-mando'!$H$4=$C7533),OR('Cuadro-de-mando'!$K$4="(Todas)",'Cuadro-de-mando'!$K$4=$E7533),OR('Cuadro-de-mando'!$N$4="(Todos)",'Cuadro-de-mando'!$N$4=$F7533)),1,0))</f>
        <v>1</v>
      </c>
    </row>
    <row r="7534" spans="1:10" x14ac:dyDescent="0.25">
      <c r="A7534" t="str">
        <f>IF(Tienda_4!$A334="","","Tienda 4")</f>
        <v>Tienda 4</v>
      </c>
      <c r="B7534" t="str">
        <f>IF($A7534="","",Tienda_4!B334)</f>
        <v>Juguetes</v>
      </c>
      <c r="C7534" t="str">
        <f>IF($A7534="","",Tienda_4!G334)</f>
        <v>Bogotá</v>
      </c>
      <c r="D7534" t="str">
        <f>IF($A7534="","",Tienda_4!F334)</f>
        <v>Mariana Herrera</v>
      </c>
      <c r="E7534" t="str">
        <f>IF($A7534="","",Tienda_4!I334)</f>
        <v>Tarjeta de crédito</v>
      </c>
      <c r="F7534">
        <f>IF($A7534="","",VALUE(RIGHT(Tienda_4!E334,4)))</f>
        <v>2021</v>
      </c>
      <c r="G7534">
        <f>IF($A7534="","",Tienda_4!C334)</f>
        <v>57100</v>
      </c>
      <c r="H7534">
        <f>IF($A7534="","",Tienda_4!D334)</f>
        <v>3300</v>
      </c>
      <c r="I7534">
        <f>IF($A7534="","",Tienda_4!H334)</f>
        <v>5</v>
      </c>
      <c r="J7534">
        <f>IF($A7534="",0,IF(AND(OR('Cuadro-de-mando'!$B$4="(Todas)",'Cuadro-de-mando'!$B$4=$A7534),OR('Cuadro-de-mando'!$E$4="(Todas)",'Cuadro-de-mando'!$E$4=$B7534),OR('Cuadro-de-mando'!$H$4="(Todas)",'Cuadro-de-mando'!$H$4=$C7534),OR('Cuadro-de-mando'!$K$4="(Todas)",'Cuadro-de-mando'!$K$4=$E7534),OR('Cuadro-de-mando'!$N$4="(Todos)",'Cuadro-de-mando'!$N$4=$F7534)),1,0))</f>
        <v>1</v>
      </c>
    </row>
    <row r="7535" spans="1:10" x14ac:dyDescent="0.25">
      <c r="A7535" t="str">
        <f>IF(Tienda_4!$A335="","","Tienda 4")</f>
        <v>Tienda 4</v>
      </c>
      <c r="B7535" t="str">
        <f>IF($A7535="","",Tienda_4!B335)</f>
        <v>Electrónicos</v>
      </c>
      <c r="C7535" t="str">
        <f>IF($A7535="","",Tienda_4!G335)</f>
        <v>Santa Marta</v>
      </c>
      <c r="D7535" t="str">
        <f>IF($A7535="","",Tienda_4!F335)</f>
        <v>Rafael Acosta</v>
      </c>
      <c r="E7535" t="str">
        <f>IF($A7535="","",Tienda_4!I335)</f>
        <v>Tarjeta de crédito</v>
      </c>
      <c r="F7535">
        <f>IF($A7535="","",VALUE(RIGHT(Tienda_4!E335,4)))</f>
        <v>2022</v>
      </c>
      <c r="G7535">
        <f>IF($A7535="","",Tienda_4!C335)</f>
        <v>1736100</v>
      </c>
      <c r="H7535">
        <f>IF($A7535="","",Tienda_4!D335)</f>
        <v>92800</v>
      </c>
      <c r="I7535">
        <f>IF($A7535="","",Tienda_4!H335)</f>
        <v>5</v>
      </c>
      <c r="J7535">
        <f>IF($A7535="",0,IF(AND(OR('Cuadro-de-mando'!$B$4="(Todas)",'Cuadro-de-mando'!$B$4=$A7535),OR('Cuadro-de-mando'!$E$4="(Todas)",'Cuadro-de-mando'!$E$4=$B7535),OR('Cuadro-de-mando'!$H$4="(Todas)",'Cuadro-de-mando'!$H$4=$C7535),OR('Cuadro-de-mando'!$K$4="(Todas)",'Cuadro-de-mando'!$K$4=$E7535),OR('Cuadro-de-mando'!$N$4="(Todos)",'Cuadro-de-mando'!$N$4=$F7535)),1,0))</f>
        <v>1</v>
      </c>
    </row>
    <row r="7536" spans="1:10" x14ac:dyDescent="0.25">
      <c r="A7536" t="str">
        <f>IF(Tienda_4!$A336="","","Tienda 4")</f>
        <v>Tienda 4</v>
      </c>
      <c r="B7536" t="str">
        <f>IF($A7536="","",Tienda_4!B336)</f>
        <v>Electrónicos</v>
      </c>
      <c r="C7536" t="str">
        <f>IF($A7536="","",Tienda_4!G336)</f>
        <v>Bogotá</v>
      </c>
      <c r="D7536" t="str">
        <f>IF($A7536="","",Tienda_4!F336)</f>
        <v>Izabela de León</v>
      </c>
      <c r="E7536" t="str">
        <f>IF($A7536="","",Tienda_4!I336)</f>
        <v>Tarjeta de crédito</v>
      </c>
      <c r="F7536">
        <f>IF($A7536="","",VALUE(RIGHT(Tienda_4!E336,4)))</f>
        <v>2021</v>
      </c>
      <c r="G7536">
        <f>IF($A7536="","",Tienda_4!C336)</f>
        <v>1433600</v>
      </c>
      <c r="H7536">
        <f>IF($A7536="","",Tienda_4!D336)</f>
        <v>74500</v>
      </c>
      <c r="I7536">
        <f>IF($A7536="","",Tienda_4!H336)</f>
        <v>5</v>
      </c>
      <c r="J7536">
        <f>IF($A7536="",0,IF(AND(OR('Cuadro-de-mando'!$B$4="(Todas)",'Cuadro-de-mando'!$B$4=$A7536),OR('Cuadro-de-mando'!$E$4="(Todas)",'Cuadro-de-mando'!$E$4=$B7536),OR('Cuadro-de-mando'!$H$4="(Todas)",'Cuadro-de-mando'!$H$4=$C7536),OR('Cuadro-de-mando'!$K$4="(Todas)",'Cuadro-de-mando'!$K$4=$E7536),OR('Cuadro-de-mando'!$N$4="(Todos)",'Cuadro-de-mando'!$N$4=$F7536)),1,0))</f>
        <v>1</v>
      </c>
    </row>
    <row r="7537" spans="1:10" x14ac:dyDescent="0.25">
      <c r="A7537" t="str">
        <f>IF(Tienda_4!$A337="","","Tienda 4")</f>
        <v>Tienda 4</v>
      </c>
      <c r="B7537" t="str">
        <f>IF($A7537="","",Tienda_4!B337)</f>
        <v>Instrumentos musicales</v>
      </c>
      <c r="C7537" t="str">
        <f>IF($A7537="","",Tienda_4!G337)</f>
        <v>Bogotá</v>
      </c>
      <c r="D7537" t="str">
        <f>IF($A7537="","",Tienda_4!F337)</f>
        <v>Maria Alfonso</v>
      </c>
      <c r="E7537" t="str">
        <f>IF($A7537="","",Tienda_4!I337)</f>
        <v>Tarjeta de crédito</v>
      </c>
      <c r="F7537">
        <f>IF($A7537="","",VALUE(RIGHT(Tienda_4!E337,4)))</f>
        <v>2022</v>
      </c>
      <c r="G7537">
        <f>IF($A7537="","",Tienda_4!C337)</f>
        <v>39900</v>
      </c>
      <c r="H7537">
        <f>IF($A7537="","",Tienda_4!D337)</f>
        <v>0</v>
      </c>
      <c r="I7537">
        <f>IF($A7537="","",Tienda_4!H337)</f>
        <v>5</v>
      </c>
      <c r="J7537">
        <f>IF($A7537="",0,IF(AND(OR('Cuadro-de-mando'!$B$4="(Todas)",'Cuadro-de-mando'!$B$4=$A7537),OR('Cuadro-de-mando'!$E$4="(Todas)",'Cuadro-de-mando'!$E$4=$B7537),OR('Cuadro-de-mando'!$H$4="(Todas)",'Cuadro-de-mando'!$H$4=$C7537),OR('Cuadro-de-mando'!$K$4="(Todas)",'Cuadro-de-mando'!$K$4=$E7537),OR('Cuadro-de-mando'!$N$4="(Todos)",'Cuadro-de-mando'!$N$4=$F7537)),1,0))</f>
        <v>1</v>
      </c>
    </row>
    <row r="7538" spans="1:10" x14ac:dyDescent="0.25">
      <c r="A7538" t="str">
        <f>IF(Tienda_4!$A338="","","Tienda 4")</f>
        <v>Tienda 4</v>
      </c>
      <c r="B7538" t="str">
        <f>IF($A7538="","",Tienda_4!B338)</f>
        <v>Deportes y diversión</v>
      </c>
      <c r="C7538" t="str">
        <f>IF($A7538="","",Tienda_4!G338)</f>
        <v>Bogotá</v>
      </c>
      <c r="D7538" t="str">
        <f>IF($A7538="","",Tienda_4!F338)</f>
        <v>Rafael Acosta</v>
      </c>
      <c r="E7538" t="str">
        <f>IF($A7538="","",Tienda_4!I338)</f>
        <v>Tarjeta de crédito</v>
      </c>
      <c r="F7538">
        <f>IF($A7538="","",VALUE(RIGHT(Tienda_4!E338,4)))</f>
        <v>2021</v>
      </c>
      <c r="G7538">
        <f>IF($A7538="","",Tienda_4!C338)</f>
        <v>52700</v>
      </c>
      <c r="H7538">
        <f>IF($A7538="","",Tienda_4!D338)</f>
        <v>3000</v>
      </c>
      <c r="I7538">
        <f>IF($A7538="","",Tienda_4!H338)</f>
        <v>5</v>
      </c>
      <c r="J7538">
        <f>IF($A7538="",0,IF(AND(OR('Cuadro-de-mando'!$B$4="(Todas)",'Cuadro-de-mando'!$B$4=$A7538),OR('Cuadro-de-mando'!$E$4="(Todas)",'Cuadro-de-mando'!$E$4=$B7538),OR('Cuadro-de-mando'!$H$4="(Todas)",'Cuadro-de-mando'!$H$4=$C7538),OR('Cuadro-de-mando'!$K$4="(Todas)",'Cuadro-de-mando'!$K$4=$E7538),OR('Cuadro-de-mando'!$N$4="(Todos)",'Cuadro-de-mando'!$N$4=$F7538)),1,0))</f>
        <v>1</v>
      </c>
    </row>
    <row r="7539" spans="1:10" x14ac:dyDescent="0.25">
      <c r="A7539" t="str">
        <f>IF(Tienda_4!$A339="","","Tienda 4")</f>
        <v>Tienda 4</v>
      </c>
      <c r="B7539" t="str">
        <f>IF($A7539="","",Tienda_4!B339)</f>
        <v>Juguetes</v>
      </c>
      <c r="C7539" t="str">
        <f>IF($A7539="","",Tienda_4!G339)</f>
        <v>Bogotá</v>
      </c>
      <c r="D7539" t="str">
        <f>IF($A7539="","",Tienda_4!F339)</f>
        <v>Juliana Costa</v>
      </c>
      <c r="E7539" t="str">
        <f>IF($A7539="","",Tienda_4!I339)</f>
        <v>Tarjeta de crédito</v>
      </c>
      <c r="F7539">
        <f>IF($A7539="","",VALUE(RIGHT(Tienda_4!E339,4)))</f>
        <v>2020</v>
      </c>
      <c r="G7539">
        <f>IF($A7539="","",Tienda_4!C339)</f>
        <v>40800</v>
      </c>
      <c r="H7539">
        <f>IF($A7539="","",Tienda_4!D339)</f>
        <v>2600</v>
      </c>
      <c r="I7539">
        <f>IF($A7539="","",Tienda_4!H339)</f>
        <v>5</v>
      </c>
      <c r="J7539">
        <f>IF($A7539="",0,IF(AND(OR('Cuadro-de-mando'!$B$4="(Todas)",'Cuadro-de-mando'!$B$4=$A7539),OR('Cuadro-de-mando'!$E$4="(Todas)",'Cuadro-de-mando'!$E$4=$B7539),OR('Cuadro-de-mando'!$H$4="(Todas)",'Cuadro-de-mando'!$H$4=$C7539),OR('Cuadro-de-mando'!$K$4="(Todas)",'Cuadro-de-mando'!$K$4=$E7539),OR('Cuadro-de-mando'!$N$4="(Todos)",'Cuadro-de-mando'!$N$4=$F7539)),1,0))</f>
        <v>1</v>
      </c>
    </row>
    <row r="7540" spans="1:10" x14ac:dyDescent="0.25">
      <c r="A7540" t="str">
        <f>IF(Tienda_4!$A340="","","Tienda 4")</f>
        <v>Tienda 4</v>
      </c>
      <c r="B7540" t="str">
        <f>IF($A7540="","",Tienda_4!B340)</f>
        <v>Instrumentos musicales</v>
      </c>
      <c r="C7540" t="str">
        <f>IF($A7540="","",Tienda_4!G340)</f>
        <v>Bogotá</v>
      </c>
      <c r="D7540" t="str">
        <f>IF($A7540="","",Tienda_4!F340)</f>
        <v>Beatriz Morales</v>
      </c>
      <c r="E7540" t="str">
        <f>IF($A7540="","",Tienda_4!I340)</f>
        <v>Nequi</v>
      </c>
      <c r="F7540">
        <f>IF($A7540="","",VALUE(RIGHT(Tienda_4!E340,4)))</f>
        <v>2021</v>
      </c>
      <c r="G7540">
        <f>IF($A7540="","",Tienda_4!C340)</f>
        <v>78200</v>
      </c>
      <c r="H7540">
        <f>IF($A7540="","",Tienda_4!D340)</f>
        <v>4600</v>
      </c>
      <c r="I7540">
        <f>IF($A7540="","",Tienda_4!H340)</f>
        <v>5</v>
      </c>
      <c r="J7540">
        <f>IF($A7540="",0,IF(AND(OR('Cuadro-de-mando'!$B$4="(Todas)",'Cuadro-de-mando'!$B$4=$A7540),OR('Cuadro-de-mando'!$E$4="(Todas)",'Cuadro-de-mando'!$E$4=$B7540),OR('Cuadro-de-mando'!$H$4="(Todas)",'Cuadro-de-mando'!$H$4=$C7540),OR('Cuadro-de-mando'!$K$4="(Todas)",'Cuadro-de-mando'!$K$4=$E7540),OR('Cuadro-de-mando'!$N$4="(Todos)",'Cuadro-de-mando'!$N$4=$F7540)),1,0))</f>
        <v>1</v>
      </c>
    </row>
    <row r="7541" spans="1:10" x14ac:dyDescent="0.25">
      <c r="A7541" t="str">
        <f>IF(Tienda_4!$A341="","","Tienda 4")</f>
        <v>Tienda 4</v>
      </c>
      <c r="B7541" t="str">
        <f>IF($A7541="","",Tienda_4!B341)</f>
        <v>Electrónicos</v>
      </c>
      <c r="C7541" t="str">
        <f>IF($A7541="","",Tienda_4!G341)</f>
        <v>Pereira</v>
      </c>
      <c r="D7541" t="str">
        <f>IF($A7541="","",Tienda_4!F341)</f>
        <v>Blanca Ramirez</v>
      </c>
      <c r="E7541" t="str">
        <f>IF($A7541="","",Tienda_4!I341)</f>
        <v>Tarjeta de crédito</v>
      </c>
      <c r="F7541">
        <f>IF($A7541="","",VALUE(RIGHT(Tienda_4!E341,4)))</f>
        <v>2021</v>
      </c>
      <c r="G7541">
        <f>IF($A7541="","",Tienda_4!C341)</f>
        <v>1541400</v>
      </c>
      <c r="H7541">
        <f>IF($A7541="","",Tienda_4!D341)</f>
        <v>80300</v>
      </c>
      <c r="I7541">
        <f>IF($A7541="","",Tienda_4!H341)</f>
        <v>4</v>
      </c>
      <c r="J7541">
        <f>IF($A7541="",0,IF(AND(OR('Cuadro-de-mando'!$B$4="(Todas)",'Cuadro-de-mando'!$B$4=$A7541),OR('Cuadro-de-mando'!$E$4="(Todas)",'Cuadro-de-mando'!$E$4=$B7541),OR('Cuadro-de-mando'!$H$4="(Todas)",'Cuadro-de-mando'!$H$4=$C7541),OR('Cuadro-de-mando'!$K$4="(Todas)",'Cuadro-de-mando'!$K$4=$E7541),OR('Cuadro-de-mando'!$N$4="(Todos)",'Cuadro-de-mando'!$N$4=$F7541)),1,0))</f>
        <v>1</v>
      </c>
    </row>
    <row r="7542" spans="1:10" x14ac:dyDescent="0.25">
      <c r="A7542" t="str">
        <f>IF(Tienda_4!$A342="","","Tienda 4")</f>
        <v>Tienda 4</v>
      </c>
      <c r="B7542" t="str">
        <f>IF($A7542="","",Tienda_4!B342)</f>
        <v>Juguetes</v>
      </c>
      <c r="C7542" t="str">
        <f>IF($A7542="","",Tienda_4!G342)</f>
        <v>Bogotá</v>
      </c>
      <c r="D7542" t="str">
        <f>IF($A7542="","",Tienda_4!F342)</f>
        <v>Ángel Rodriguez</v>
      </c>
      <c r="E7542" t="str">
        <f>IF($A7542="","",Tienda_4!I342)</f>
        <v>Tarjeta de crédito</v>
      </c>
      <c r="F7542">
        <f>IF($A7542="","",VALUE(RIGHT(Tienda_4!E342,4)))</f>
        <v>2022</v>
      </c>
      <c r="G7542">
        <f>IF($A7542="","",Tienda_4!C342)</f>
        <v>21500</v>
      </c>
      <c r="H7542">
        <f>IF($A7542="","",Tienda_4!D342)</f>
        <v>2200</v>
      </c>
      <c r="I7542">
        <f>IF($A7542="","",Tienda_4!H342)</f>
        <v>5</v>
      </c>
      <c r="J7542">
        <f>IF($A7542="",0,IF(AND(OR('Cuadro-de-mando'!$B$4="(Todas)",'Cuadro-de-mando'!$B$4=$A7542),OR('Cuadro-de-mando'!$E$4="(Todas)",'Cuadro-de-mando'!$E$4=$B7542),OR('Cuadro-de-mando'!$H$4="(Todas)",'Cuadro-de-mando'!$H$4=$C7542),OR('Cuadro-de-mando'!$K$4="(Todas)",'Cuadro-de-mando'!$K$4=$E7542),OR('Cuadro-de-mando'!$N$4="(Todos)",'Cuadro-de-mando'!$N$4=$F7542)),1,0))</f>
        <v>1</v>
      </c>
    </row>
    <row r="7543" spans="1:10" x14ac:dyDescent="0.25">
      <c r="A7543" t="str">
        <f>IF(Tienda_4!$A343="","","Tienda 4")</f>
        <v>Tienda 4</v>
      </c>
      <c r="B7543" t="str">
        <f>IF($A7543="","",Tienda_4!B343)</f>
        <v>Deportes y diversión</v>
      </c>
      <c r="C7543" t="str">
        <f>IF($A7543="","",Tienda_4!G343)</f>
        <v>Bogotá</v>
      </c>
      <c r="D7543" t="str">
        <f>IF($A7543="","",Tienda_4!F343)</f>
        <v>Pedro Gomez</v>
      </c>
      <c r="E7543" t="str">
        <f>IF($A7543="","",Tienda_4!I343)</f>
        <v>Tarjeta de crédito</v>
      </c>
      <c r="F7543">
        <f>IF($A7543="","",VALUE(RIGHT(Tienda_4!E343,4)))</f>
        <v>2020</v>
      </c>
      <c r="G7543">
        <f>IF($A7543="","",Tienda_4!C343)</f>
        <v>64200</v>
      </c>
      <c r="H7543">
        <f>IF($A7543="","",Tienda_4!D343)</f>
        <v>1600</v>
      </c>
      <c r="I7543">
        <f>IF($A7543="","",Tienda_4!H343)</f>
        <v>5</v>
      </c>
      <c r="J7543">
        <f>IF($A7543="",0,IF(AND(OR('Cuadro-de-mando'!$B$4="(Todas)",'Cuadro-de-mando'!$B$4=$A7543),OR('Cuadro-de-mando'!$E$4="(Todas)",'Cuadro-de-mando'!$E$4=$B7543),OR('Cuadro-de-mando'!$H$4="(Todas)",'Cuadro-de-mando'!$H$4=$C7543),OR('Cuadro-de-mando'!$K$4="(Todas)",'Cuadro-de-mando'!$K$4=$E7543),OR('Cuadro-de-mando'!$N$4="(Todos)",'Cuadro-de-mando'!$N$4=$F7543)),1,0))</f>
        <v>1</v>
      </c>
    </row>
    <row r="7544" spans="1:10" x14ac:dyDescent="0.25">
      <c r="A7544" t="str">
        <f>IF(Tienda_4!$A344="","","Tienda 4")</f>
        <v>Tienda 4</v>
      </c>
      <c r="B7544" t="str">
        <f>IF($A7544="","",Tienda_4!B344)</f>
        <v>Deportes y diversión</v>
      </c>
      <c r="C7544" t="str">
        <f>IF($A7544="","",Tienda_4!G344)</f>
        <v>Leticia</v>
      </c>
      <c r="D7544" t="str">
        <f>IF($A7544="","",Tienda_4!F344)</f>
        <v>Mariana Herrera</v>
      </c>
      <c r="E7544" t="str">
        <f>IF($A7544="","",Tienda_4!I344)</f>
        <v>Tarjeta de crédito</v>
      </c>
      <c r="F7544">
        <f>IF($A7544="","",VALUE(RIGHT(Tienda_4!E344,4)))</f>
        <v>2022</v>
      </c>
      <c r="G7544">
        <f>IF($A7544="","",Tienda_4!C344)</f>
        <v>43400</v>
      </c>
      <c r="H7544">
        <f>IF($A7544="","",Tienda_4!D344)</f>
        <v>0</v>
      </c>
      <c r="I7544">
        <f>IF($A7544="","",Tienda_4!H344)</f>
        <v>4</v>
      </c>
      <c r="J7544">
        <f>IF($A7544="",0,IF(AND(OR('Cuadro-de-mando'!$B$4="(Todas)",'Cuadro-de-mando'!$B$4=$A7544),OR('Cuadro-de-mando'!$E$4="(Todas)",'Cuadro-de-mando'!$E$4=$B7544),OR('Cuadro-de-mando'!$H$4="(Todas)",'Cuadro-de-mando'!$H$4=$C7544),OR('Cuadro-de-mando'!$K$4="(Todas)",'Cuadro-de-mando'!$K$4=$E7544),OR('Cuadro-de-mando'!$N$4="(Todos)",'Cuadro-de-mando'!$N$4=$F7544)),1,0))</f>
        <v>1</v>
      </c>
    </row>
    <row r="7545" spans="1:10" x14ac:dyDescent="0.25">
      <c r="A7545" t="str">
        <f>IF(Tienda_4!$A345="","","Tienda 4")</f>
        <v>Tienda 4</v>
      </c>
      <c r="B7545" t="str">
        <f>IF($A7545="","",Tienda_4!B345)</f>
        <v>Juguetes</v>
      </c>
      <c r="C7545" t="str">
        <f>IF($A7545="","",Tienda_4!G345)</f>
        <v>Bogotá</v>
      </c>
      <c r="D7545" t="str">
        <f>IF($A7545="","",Tienda_4!F345)</f>
        <v>Santiago Silva</v>
      </c>
      <c r="E7545" t="str">
        <f>IF($A7545="","",Tienda_4!I345)</f>
        <v>Tarjeta de crédito</v>
      </c>
      <c r="F7545">
        <f>IF($A7545="","",VALUE(RIGHT(Tienda_4!E345,4)))</f>
        <v>2020</v>
      </c>
      <c r="G7545">
        <f>IF($A7545="","",Tienda_4!C345)</f>
        <v>160600</v>
      </c>
      <c r="H7545">
        <f>IF($A7545="","",Tienda_4!D345)</f>
        <v>6700</v>
      </c>
      <c r="I7545">
        <f>IF($A7545="","",Tienda_4!H345)</f>
        <v>4</v>
      </c>
      <c r="J7545">
        <f>IF($A7545="",0,IF(AND(OR('Cuadro-de-mando'!$B$4="(Todas)",'Cuadro-de-mando'!$B$4=$A7545),OR('Cuadro-de-mando'!$E$4="(Todas)",'Cuadro-de-mando'!$E$4=$B7545),OR('Cuadro-de-mando'!$H$4="(Todas)",'Cuadro-de-mando'!$H$4=$C7545),OR('Cuadro-de-mando'!$K$4="(Todas)",'Cuadro-de-mando'!$K$4=$E7545),OR('Cuadro-de-mando'!$N$4="(Todos)",'Cuadro-de-mando'!$N$4=$F7545)),1,0))</f>
        <v>1</v>
      </c>
    </row>
    <row r="7546" spans="1:10" x14ac:dyDescent="0.25">
      <c r="A7546" t="str">
        <f>IF(Tienda_4!$A346="","","Tienda 4")</f>
        <v>Tienda 4</v>
      </c>
      <c r="B7546" t="str">
        <f>IF($A7546="","",Tienda_4!B346)</f>
        <v>Artículos para el hogar</v>
      </c>
      <c r="C7546" t="str">
        <f>IF($A7546="","",Tienda_4!G346)</f>
        <v>Bogotá</v>
      </c>
      <c r="D7546" t="str">
        <f>IF($A7546="","",Tienda_4!F346)</f>
        <v>Camila Rivera</v>
      </c>
      <c r="E7546" t="str">
        <f>IF($A7546="","",Tienda_4!I346)</f>
        <v>Tarjeta de crédito</v>
      </c>
      <c r="F7546">
        <f>IF($A7546="","",VALUE(RIGHT(Tienda_4!E346,4)))</f>
        <v>2020</v>
      </c>
      <c r="G7546">
        <f>IF($A7546="","",Tienda_4!C346)</f>
        <v>58900</v>
      </c>
      <c r="H7546">
        <f>IF($A7546="","",Tienda_4!D346)</f>
        <v>9000</v>
      </c>
      <c r="I7546">
        <f>IF($A7546="","",Tienda_4!H346)</f>
        <v>4</v>
      </c>
      <c r="J7546">
        <f>IF($A7546="",0,IF(AND(OR('Cuadro-de-mando'!$B$4="(Todas)",'Cuadro-de-mando'!$B$4=$A7546),OR('Cuadro-de-mando'!$E$4="(Todas)",'Cuadro-de-mando'!$E$4=$B7546),OR('Cuadro-de-mando'!$H$4="(Todas)",'Cuadro-de-mando'!$H$4=$C7546),OR('Cuadro-de-mando'!$K$4="(Todas)",'Cuadro-de-mando'!$K$4=$E7546),OR('Cuadro-de-mando'!$N$4="(Todos)",'Cuadro-de-mando'!$N$4=$F7546)),1,0))</f>
        <v>1</v>
      </c>
    </row>
    <row r="7547" spans="1:10" x14ac:dyDescent="0.25">
      <c r="A7547" t="str">
        <f>IF(Tienda_4!$A347="","","Tienda 4")</f>
        <v>Tienda 4</v>
      </c>
      <c r="B7547" t="str">
        <f>IF($A7547="","",Tienda_4!B347)</f>
        <v>Juguetes</v>
      </c>
      <c r="C7547" t="str">
        <f>IF($A7547="","",Tienda_4!G347)</f>
        <v>Bogotá</v>
      </c>
      <c r="D7547" t="str">
        <f>IF($A7547="","",Tienda_4!F347)</f>
        <v>Juan Fernandez</v>
      </c>
      <c r="E7547" t="str">
        <f>IF($A7547="","",Tienda_4!I347)</f>
        <v>Tarjeta de crédito</v>
      </c>
      <c r="F7547">
        <f>IF($A7547="","",VALUE(RIGHT(Tienda_4!E347,4)))</f>
        <v>2020</v>
      </c>
      <c r="G7547">
        <f>IF($A7547="","",Tienda_4!C347)</f>
        <v>81500</v>
      </c>
      <c r="H7547">
        <f>IF($A7547="","",Tienda_4!D347)</f>
        <v>10000</v>
      </c>
      <c r="I7547">
        <f>IF($A7547="","",Tienda_4!H347)</f>
        <v>4</v>
      </c>
      <c r="J7547">
        <f>IF($A7547="",0,IF(AND(OR('Cuadro-de-mando'!$B$4="(Todas)",'Cuadro-de-mando'!$B$4=$A7547),OR('Cuadro-de-mando'!$E$4="(Todas)",'Cuadro-de-mando'!$E$4=$B7547),OR('Cuadro-de-mando'!$H$4="(Todas)",'Cuadro-de-mando'!$H$4=$C7547),OR('Cuadro-de-mando'!$K$4="(Todas)",'Cuadro-de-mando'!$K$4=$E7547),OR('Cuadro-de-mando'!$N$4="(Todos)",'Cuadro-de-mando'!$N$4=$F7547)),1,0))</f>
        <v>1</v>
      </c>
    </row>
    <row r="7548" spans="1:10" x14ac:dyDescent="0.25">
      <c r="A7548" t="str">
        <f>IF(Tienda_4!$A348="","","Tienda 4")</f>
        <v>Tienda 4</v>
      </c>
      <c r="B7548" t="str">
        <f>IF($A7548="","",Tienda_4!B348)</f>
        <v>Muebles</v>
      </c>
      <c r="C7548" t="str">
        <f>IF($A7548="","",Tienda_4!G348)</f>
        <v>Bogotá</v>
      </c>
      <c r="D7548" t="str">
        <f>IF($A7548="","",Tienda_4!F348)</f>
        <v>Izabela de León</v>
      </c>
      <c r="E7548" t="str">
        <f>IF($A7548="","",Tienda_4!I348)</f>
        <v>Tarjeta de crédito</v>
      </c>
      <c r="F7548">
        <f>IF($A7548="","",VALUE(RIGHT(Tienda_4!E348,4)))</f>
        <v>2022</v>
      </c>
      <c r="G7548">
        <f>IF($A7548="","",Tienda_4!C348)</f>
        <v>270600</v>
      </c>
      <c r="H7548">
        <f>IF($A7548="","",Tienda_4!D348)</f>
        <v>21600</v>
      </c>
      <c r="I7548">
        <f>IF($A7548="","",Tienda_4!H348)</f>
        <v>5</v>
      </c>
      <c r="J7548">
        <f>IF($A7548="",0,IF(AND(OR('Cuadro-de-mando'!$B$4="(Todas)",'Cuadro-de-mando'!$B$4=$A7548),OR('Cuadro-de-mando'!$E$4="(Todas)",'Cuadro-de-mando'!$E$4=$B7548),OR('Cuadro-de-mando'!$H$4="(Todas)",'Cuadro-de-mando'!$H$4=$C7548),OR('Cuadro-de-mando'!$K$4="(Todas)",'Cuadro-de-mando'!$K$4=$E7548),OR('Cuadro-de-mando'!$N$4="(Todos)",'Cuadro-de-mando'!$N$4=$F7548)),1,0))</f>
        <v>1</v>
      </c>
    </row>
    <row r="7549" spans="1:10" x14ac:dyDescent="0.25">
      <c r="A7549" t="str">
        <f>IF(Tienda_4!$A349="","","Tienda 4")</f>
        <v>Tienda 4</v>
      </c>
      <c r="B7549" t="str">
        <f>IF($A7549="","",Tienda_4!B349)</f>
        <v>Deportes y diversión</v>
      </c>
      <c r="C7549" t="str">
        <f>IF($A7549="","",Tienda_4!G349)</f>
        <v>Leticia</v>
      </c>
      <c r="D7549" t="str">
        <f>IF($A7549="","",Tienda_4!F349)</f>
        <v>Pedro Gomez</v>
      </c>
      <c r="E7549" t="str">
        <f>IF($A7549="","",Tienda_4!I349)</f>
        <v>Tarjeta de crédito</v>
      </c>
      <c r="F7549">
        <f>IF($A7549="","",VALUE(RIGHT(Tienda_4!E349,4)))</f>
        <v>2021</v>
      </c>
      <c r="G7549">
        <f>IF($A7549="","",Tienda_4!C349)</f>
        <v>254300</v>
      </c>
      <c r="H7549">
        <f>IF($A7549="","",Tienda_4!D349)</f>
        <v>14200</v>
      </c>
      <c r="I7549">
        <f>IF($A7549="","",Tienda_4!H349)</f>
        <v>1</v>
      </c>
      <c r="J7549">
        <f>IF($A7549="",0,IF(AND(OR('Cuadro-de-mando'!$B$4="(Todas)",'Cuadro-de-mando'!$B$4=$A7549),OR('Cuadro-de-mando'!$E$4="(Todas)",'Cuadro-de-mando'!$E$4=$B7549),OR('Cuadro-de-mando'!$H$4="(Todas)",'Cuadro-de-mando'!$H$4=$C7549),OR('Cuadro-de-mando'!$K$4="(Todas)",'Cuadro-de-mando'!$K$4=$E7549),OR('Cuadro-de-mando'!$N$4="(Todos)",'Cuadro-de-mando'!$N$4=$F7549)),1,0))</f>
        <v>1</v>
      </c>
    </row>
    <row r="7550" spans="1:10" x14ac:dyDescent="0.25">
      <c r="A7550" t="str">
        <f>IF(Tienda_4!$A350="","","Tienda 4")</f>
        <v>Tienda 4</v>
      </c>
      <c r="B7550" t="str">
        <f>IF($A7550="","",Tienda_4!B350)</f>
        <v>Muebles</v>
      </c>
      <c r="C7550" t="str">
        <f>IF($A7550="","",Tienda_4!G350)</f>
        <v>Bogotá</v>
      </c>
      <c r="D7550" t="str">
        <f>IF($A7550="","",Tienda_4!F350)</f>
        <v>Juan Fernandez</v>
      </c>
      <c r="E7550" t="str">
        <f>IF($A7550="","",Tienda_4!I350)</f>
        <v>Tarjeta de crédito</v>
      </c>
      <c r="F7550">
        <f>IF($A7550="","",VALUE(RIGHT(Tienda_4!E350,4)))</f>
        <v>2021</v>
      </c>
      <c r="G7550">
        <f>IF($A7550="","",Tienda_4!C350)</f>
        <v>731400</v>
      </c>
      <c r="H7550">
        <f>IF($A7550="","",Tienda_4!D350)</f>
        <v>37100</v>
      </c>
      <c r="I7550">
        <f>IF($A7550="","",Tienda_4!H350)</f>
        <v>1</v>
      </c>
      <c r="J7550">
        <f>IF($A7550="",0,IF(AND(OR('Cuadro-de-mando'!$B$4="(Todas)",'Cuadro-de-mando'!$B$4=$A7550),OR('Cuadro-de-mando'!$E$4="(Todas)",'Cuadro-de-mando'!$E$4=$B7550),OR('Cuadro-de-mando'!$H$4="(Todas)",'Cuadro-de-mando'!$H$4=$C7550),OR('Cuadro-de-mando'!$K$4="(Todas)",'Cuadro-de-mando'!$K$4=$E7550),OR('Cuadro-de-mando'!$N$4="(Todos)",'Cuadro-de-mando'!$N$4=$F7550)),1,0))</f>
        <v>1</v>
      </c>
    </row>
    <row r="7551" spans="1:10" x14ac:dyDescent="0.25">
      <c r="A7551" t="str">
        <f>IF(Tienda_4!$A351="","","Tienda 4")</f>
        <v>Tienda 4</v>
      </c>
      <c r="B7551" t="str">
        <f>IF($A7551="","",Tienda_4!B351)</f>
        <v>Juguetes</v>
      </c>
      <c r="C7551" t="str">
        <f>IF($A7551="","",Tienda_4!G351)</f>
        <v>Medellín</v>
      </c>
      <c r="D7551" t="str">
        <f>IF($A7551="","",Tienda_4!F351)</f>
        <v>Camila Rivera</v>
      </c>
      <c r="E7551" t="str">
        <f>IF($A7551="","",Tienda_4!I351)</f>
        <v>Tarjeta de crédito</v>
      </c>
      <c r="F7551">
        <f>IF($A7551="","",VALUE(RIGHT(Tienda_4!E351,4)))</f>
        <v>2023</v>
      </c>
      <c r="G7551">
        <f>IF($A7551="","",Tienda_4!C351)</f>
        <v>47900</v>
      </c>
      <c r="H7551">
        <f>IF($A7551="","",Tienda_4!D351)</f>
        <v>7300</v>
      </c>
      <c r="I7551">
        <f>IF($A7551="","",Tienda_4!H351)</f>
        <v>1</v>
      </c>
      <c r="J7551">
        <f>IF($A7551="",0,IF(AND(OR('Cuadro-de-mando'!$B$4="(Todas)",'Cuadro-de-mando'!$B$4=$A7551),OR('Cuadro-de-mando'!$E$4="(Todas)",'Cuadro-de-mando'!$E$4=$B7551),OR('Cuadro-de-mando'!$H$4="(Todas)",'Cuadro-de-mando'!$H$4=$C7551),OR('Cuadro-de-mando'!$K$4="(Todas)",'Cuadro-de-mando'!$K$4=$E7551),OR('Cuadro-de-mando'!$N$4="(Todos)",'Cuadro-de-mando'!$N$4=$F7551)),1,0))</f>
        <v>1</v>
      </c>
    </row>
    <row r="7552" spans="1:10" x14ac:dyDescent="0.25">
      <c r="A7552" t="str">
        <f>IF(Tienda_4!$A352="","","Tienda 4")</f>
        <v>Tienda 4</v>
      </c>
      <c r="B7552" t="str">
        <f>IF($A7552="","",Tienda_4!B352)</f>
        <v>Muebles</v>
      </c>
      <c r="C7552" t="str">
        <f>IF($A7552="","",Tienda_4!G352)</f>
        <v>Bogotá</v>
      </c>
      <c r="D7552" t="str">
        <f>IF($A7552="","",Tienda_4!F352)</f>
        <v>Rafael Acosta</v>
      </c>
      <c r="E7552" t="str">
        <f>IF($A7552="","",Tienda_4!I352)</f>
        <v>Tarjeta de crédito</v>
      </c>
      <c r="F7552">
        <f>IF($A7552="","",VALUE(RIGHT(Tienda_4!E352,4)))</f>
        <v>2022</v>
      </c>
      <c r="G7552">
        <f>IF($A7552="","",Tienda_4!C352)</f>
        <v>521900</v>
      </c>
      <c r="H7552">
        <f>IF($A7552="","",Tienda_4!D352)</f>
        <v>26000</v>
      </c>
      <c r="I7552">
        <f>IF($A7552="","",Tienda_4!H352)</f>
        <v>5</v>
      </c>
      <c r="J7552">
        <f>IF($A7552="",0,IF(AND(OR('Cuadro-de-mando'!$B$4="(Todas)",'Cuadro-de-mando'!$B$4=$A7552),OR('Cuadro-de-mando'!$E$4="(Todas)",'Cuadro-de-mando'!$E$4=$B7552),OR('Cuadro-de-mando'!$H$4="(Todas)",'Cuadro-de-mando'!$H$4=$C7552),OR('Cuadro-de-mando'!$K$4="(Todas)",'Cuadro-de-mando'!$K$4=$E7552),OR('Cuadro-de-mando'!$N$4="(Todos)",'Cuadro-de-mando'!$N$4=$F7552)),1,0))</f>
        <v>1</v>
      </c>
    </row>
    <row r="7553" spans="1:10" x14ac:dyDescent="0.25">
      <c r="A7553" t="str">
        <f>IF(Tienda_4!$A353="","","Tienda 4")</f>
        <v>Tienda 4</v>
      </c>
      <c r="B7553" t="str">
        <f>IF($A7553="","",Tienda_4!B353)</f>
        <v>Electrónicos</v>
      </c>
      <c r="C7553" t="str">
        <f>IF($A7553="","",Tienda_4!G353)</f>
        <v>Bogotá</v>
      </c>
      <c r="D7553" t="str">
        <f>IF($A7553="","",Tienda_4!F353)</f>
        <v>Santiago Silva</v>
      </c>
      <c r="E7553" t="str">
        <f>IF($A7553="","",Tienda_4!I353)</f>
        <v>Nequi</v>
      </c>
      <c r="F7553">
        <f>IF($A7553="","",VALUE(RIGHT(Tienda_4!E353,4)))</f>
        <v>2021</v>
      </c>
      <c r="G7553">
        <f>IF($A7553="","",Tienda_4!C353)</f>
        <v>56100</v>
      </c>
      <c r="H7553">
        <f>IF($A7553="","",Tienda_4!D353)</f>
        <v>3200</v>
      </c>
      <c r="I7553">
        <f>IF($A7553="","",Tienda_4!H353)</f>
        <v>5</v>
      </c>
      <c r="J7553">
        <f>IF($A7553="",0,IF(AND(OR('Cuadro-de-mando'!$B$4="(Todas)",'Cuadro-de-mando'!$B$4=$A7553),OR('Cuadro-de-mando'!$E$4="(Todas)",'Cuadro-de-mando'!$E$4=$B7553),OR('Cuadro-de-mando'!$H$4="(Todas)",'Cuadro-de-mando'!$H$4=$C7553),OR('Cuadro-de-mando'!$K$4="(Todas)",'Cuadro-de-mando'!$K$4=$E7553),OR('Cuadro-de-mando'!$N$4="(Todos)",'Cuadro-de-mando'!$N$4=$F7553)),1,0))</f>
        <v>1</v>
      </c>
    </row>
    <row r="7554" spans="1:10" x14ac:dyDescent="0.25">
      <c r="A7554" t="str">
        <f>IF(Tienda_4!$A354="","","Tienda 4")</f>
        <v>Tienda 4</v>
      </c>
      <c r="B7554" t="str">
        <f>IF($A7554="","",Tienda_4!B354)</f>
        <v>Libros</v>
      </c>
      <c r="C7554" t="str">
        <f>IF($A7554="","",Tienda_4!G354)</f>
        <v>Leticia</v>
      </c>
      <c r="D7554" t="str">
        <f>IF($A7554="","",Tienda_4!F354)</f>
        <v>Beatriz Morales</v>
      </c>
      <c r="E7554" t="str">
        <f>IF($A7554="","",Tienda_4!I354)</f>
        <v>Nequi</v>
      </c>
      <c r="F7554">
        <f>IF($A7554="","",VALUE(RIGHT(Tienda_4!E354,4)))</f>
        <v>2022</v>
      </c>
      <c r="G7554">
        <f>IF($A7554="","",Tienda_4!C354)</f>
        <v>44600</v>
      </c>
      <c r="H7554">
        <f>IF($A7554="","",Tienda_4!D354)</f>
        <v>2600</v>
      </c>
      <c r="I7554">
        <f>IF($A7554="","",Tienda_4!H354)</f>
        <v>3</v>
      </c>
      <c r="J7554">
        <f>IF($A7554="",0,IF(AND(OR('Cuadro-de-mando'!$B$4="(Todas)",'Cuadro-de-mando'!$B$4=$A7554),OR('Cuadro-de-mando'!$E$4="(Todas)",'Cuadro-de-mando'!$E$4=$B7554),OR('Cuadro-de-mando'!$H$4="(Todas)",'Cuadro-de-mando'!$H$4=$C7554),OR('Cuadro-de-mando'!$K$4="(Todas)",'Cuadro-de-mando'!$K$4=$E7554),OR('Cuadro-de-mando'!$N$4="(Todos)",'Cuadro-de-mando'!$N$4=$F7554)),1,0))</f>
        <v>1</v>
      </c>
    </row>
    <row r="7555" spans="1:10" x14ac:dyDescent="0.25">
      <c r="A7555" t="str">
        <f>IF(Tienda_4!$A355="","","Tienda 4")</f>
        <v>Tienda 4</v>
      </c>
      <c r="B7555" t="str">
        <f>IF($A7555="","",Tienda_4!B355)</f>
        <v>Artículos para el hogar</v>
      </c>
      <c r="C7555" t="str">
        <f>IF($A7555="","",Tienda_4!G355)</f>
        <v>Cali</v>
      </c>
      <c r="D7555" t="str">
        <f>IF($A7555="","",Tienda_4!F355)</f>
        <v>Rafael Acosta</v>
      </c>
      <c r="E7555" t="str">
        <f>IF($A7555="","",Tienda_4!I355)</f>
        <v>Tarjeta de crédito</v>
      </c>
      <c r="F7555">
        <f>IF($A7555="","",VALUE(RIGHT(Tienda_4!E355,4)))</f>
        <v>2022</v>
      </c>
      <c r="G7555">
        <f>IF($A7555="","",Tienda_4!C355)</f>
        <v>39100</v>
      </c>
      <c r="H7555">
        <f>IF($A7555="","",Tienda_4!D355)</f>
        <v>2500</v>
      </c>
      <c r="I7555">
        <f>IF($A7555="","",Tienda_4!H355)</f>
        <v>5</v>
      </c>
      <c r="J7555">
        <f>IF($A7555="",0,IF(AND(OR('Cuadro-de-mando'!$B$4="(Todas)",'Cuadro-de-mando'!$B$4=$A7555),OR('Cuadro-de-mando'!$E$4="(Todas)",'Cuadro-de-mando'!$E$4=$B7555),OR('Cuadro-de-mando'!$H$4="(Todas)",'Cuadro-de-mando'!$H$4=$C7555),OR('Cuadro-de-mando'!$K$4="(Todas)",'Cuadro-de-mando'!$K$4=$E7555),OR('Cuadro-de-mando'!$N$4="(Todos)",'Cuadro-de-mando'!$N$4=$F7555)),1,0))</f>
        <v>1</v>
      </c>
    </row>
    <row r="7556" spans="1:10" x14ac:dyDescent="0.25">
      <c r="A7556" t="str">
        <f>IF(Tienda_4!$A356="","","Tienda 4")</f>
        <v>Tienda 4</v>
      </c>
      <c r="B7556" t="str">
        <f>IF($A7556="","",Tienda_4!B356)</f>
        <v>Instrumentos musicales</v>
      </c>
      <c r="C7556" t="str">
        <f>IF($A7556="","",Tienda_4!G356)</f>
        <v>Medellín</v>
      </c>
      <c r="D7556" t="str">
        <f>IF($A7556="","",Tienda_4!F356)</f>
        <v>Maria Alfonso</v>
      </c>
      <c r="E7556" t="str">
        <f>IF($A7556="","",Tienda_4!I356)</f>
        <v>Nequi</v>
      </c>
      <c r="F7556">
        <f>IF($A7556="","",VALUE(RIGHT(Tienda_4!E356,4)))</f>
        <v>2021</v>
      </c>
      <c r="G7556">
        <f>IF($A7556="","",Tienda_4!C356)</f>
        <v>786600</v>
      </c>
      <c r="H7556">
        <f>IF($A7556="","",Tienda_4!D356)</f>
        <v>42100</v>
      </c>
      <c r="I7556">
        <f>IF($A7556="","",Tienda_4!H356)</f>
        <v>4</v>
      </c>
      <c r="J7556">
        <f>IF($A7556="",0,IF(AND(OR('Cuadro-de-mando'!$B$4="(Todas)",'Cuadro-de-mando'!$B$4=$A7556),OR('Cuadro-de-mando'!$E$4="(Todas)",'Cuadro-de-mando'!$E$4=$B7556),OR('Cuadro-de-mando'!$H$4="(Todas)",'Cuadro-de-mando'!$H$4=$C7556),OR('Cuadro-de-mando'!$K$4="(Todas)",'Cuadro-de-mando'!$K$4=$E7556),OR('Cuadro-de-mando'!$N$4="(Todos)",'Cuadro-de-mando'!$N$4=$F7556)),1,0))</f>
        <v>1</v>
      </c>
    </row>
    <row r="7557" spans="1:10" x14ac:dyDescent="0.25">
      <c r="A7557" t="str">
        <f>IF(Tienda_4!$A357="","","Tienda 4")</f>
        <v>Tienda 4</v>
      </c>
      <c r="B7557" t="str">
        <f>IF($A7557="","",Tienda_4!B357)</f>
        <v>Juguetes</v>
      </c>
      <c r="C7557" t="str">
        <f>IF($A7557="","",Tienda_4!G357)</f>
        <v>Pasto</v>
      </c>
      <c r="D7557" t="str">
        <f>IF($A7557="","",Tienda_4!F357)</f>
        <v>Juliana Costa</v>
      </c>
      <c r="E7557" t="str">
        <f>IF($A7557="","",Tienda_4!I357)</f>
        <v>Tarjeta de crédito</v>
      </c>
      <c r="F7557">
        <f>IF($A7557="","",VALUE(RIGHT(Tienda_4!E357,4)))</f>
        <v>2022</v>
      </c>
      <c r="G7557">
        <f>IF($A7557="","",Tienda_4!C357)</f>
        <v>28300</v>
      </c>
      <c r="H7557">
        <f>IF($A7557="","",Tienda_4!D357)</f>
        <v>0</v>
      </c>
      <c r="I7557">
        <f>IF($A7557="","",Tienda_4!H357)</f>
        <v>3</v>
      </c>
      <c r="J7557">
        <f>IF($A7557="",0,IF(AND(OR('Cuadro-de-mando'!$B$4="(Todas)",'Cuadro-de-mando'!$B$4=$A7557),OR('Cuadro-de-mando'!$E$4="(Todas)",'Cuadro-de-mando'!$E$4=$B7557),OR('Cuadro-de-mando'!$H$4="(Todas)",'Cuadro-de-mando'!$H$4=$C7557),OR('Cuadro-de-mando'!$K$4="(Todas)",'Cuadro-de-mando'!$K$4=$E7557),OR('Cuadro-de-mando'!$N$4="(Todos)",'Cuadro-de-mando'!$N$4=$F7557)),1,0))</f>
        <v>1</v>
      </c>
    </row>
    <row r="7558" spans="1:10" x14ac:dyDescent="0.25">
      <c r="A7558" t="str">
        <f>IF(Tienda_4!$A358="","","Tienda 4")</f>
        <v>Tienda 4</v>
      </c>
      <c r="B7558" t="str">
        <f>IF($A7558="","",Tienda_4!B358)</f>
        <v>Electrónicos</v>
      </c>
      <c r="C7558" t="str">
        <f>IF($A7558="","",Tienda_4!G358)</f>
        <v>Bogotá</v>
      </c>
      <c r="D7558" t="str">
        <f>IF($A7558="","",Tienda_4!F358)</f>
        <v>Ángel Rodriguez</v>
      </c>
      <c r="E7558" t="str">
        <f>IF($A7558="","",Tienda_4!I358)</f>
        <v>Tarjeta de crédito</v>
      </c>
      <c r="F7558">
        <f>IF($A7558="","",VALUE(RIGHT(Tienda_4!E358,4)))</f>
        <v>2021</v>
      </c>
      <c r="G7558">
        <f>IF($A7558="","",Tienda_4!C358)</f>
        <v>1167500</v>
      </c>
      <c r="H7558">
        <f>IF($A7558="","",Tienda_4!D358)</f>
        <v>62400</v>
      </c>
      <c r="I7558">
        <f>IF($A7558="","",Tienda_4!H358)</f>
        <v>1</v>
      </c>
      <c r="J7558">
        <f>IF($A7558="",0,IF(AND(OR('Cuadro-de-mando'!$B$4="(Todas)",'Cuadro-de-mando'!$B$4=$A7558),OR('Cuadro-de-mando'!$E$4="(Todas)",'Cuadro-de-mando'!$E$4=$B7558),OR('Cuadro-de-mando'!$H$4="(Todas)",'Cuadro-de-mando'!$H$4=$C7558),OR('Cuadro-de-mando'!$K$4="(Todas)",'Cuadro-de-mando'!$K$4=$E7558),OR('Cuadro-de-mando'!$N$4="(Todos)",'Cuadro-de-mando'!$N$4=$F7558)),1,0))</f>
        <v>1</v>
      </c>
    </row>
    <row r="7559" spans="1:10" x14ac:dyDescent="0.25">
      <c r="A7559" t="str">
        <f>IF(Tienda_4!$A359="","","Tienda 4")</f>
        <v>Tienda 4</v>
      </c>
      <c r="B7559" t="str">
        <f>IF($A7559="","",Tienda_4!B359)</f>
        <v>Juguetes</v>
      </c>
      <c r="C7559" t="str">
        <f>IF($A7559="","",Tienda_4!G359)</f>
        <v>Bogotá</v>
      </c>
      <c r="D7559" t="str">
        <f>IF($A7559="","",Tienda_4!F359)</f>
        <v>Santiago Silva</v>
      </c>
      <c r="E7559" t="str">
        <f>IF($A7559="","",Tienda_4!I359)</f>
        <v>Nequi</v>
      </c>
      <c r="F7559">
        <f>IF($A7559="","",VALUE(RIGHT(Tienda_4!E359,4)))</f>
        <v>2022</v>
      </c>
      <c r="G7559">
        <f>IF($A7559="","",Tienda_4!C359)</f>
        <v>22300</v>
      </c>
      <c r="H7559">
        <f>IF($A7559="","",Tienda_4!D359)</f>
        <v>1400</v>
      </c>
      <c r="I7559">
        <f>IF($A7559="","",Tienda_4!H359)</f>
        <v>4</v>
      </c>
      <c r="J7559">
        <f>IF($A7559="",0,IF(AND(OR('Cuadro-de-mando'!$B$4="(Todas)",'Cuadro-de-mando'!$B$4=$A7559),OR('Cuadro-de-mando'!$E$4="(Todas)",'Cuadro-de-mando'!$E$4=$B7559),OR('Cuadro-de-mando'!$H$4="(Todas)",'Cuadro-de-mando'!$H$4=$C7559),OR('Cuadro-de-mando'!$K$4="(Todas)",'Cuadro-de-mando'!$K$4=$E7559),OR('Cuadro-de-mando'!$N$4="(Todos)",'Cuadro-de-mando'!$N$4=$F7559)),1,0))</f>
        <v>1</v>
      </c>
    </row>
    <row r="7560" spans="1:10" x14ac:dyDescent="0.25">
      <c r="A7560" t="str">
        <f>IF(Tienda_4!$A360="","","Tienda 4")</f>
        <v>Tienda 4</v>
      </c>
      <c r="B7560" t="str">
        <f>IF($A7560="","",Tienda_4!B360)</f>
        <v>Libros</v>
      </c>
      <c r="C7560" t="str">
        <f>IF($A7560="","",Tienda_4!G360)</f>
        <v>Bogotá</v>
      </c>
      <c r="D7560" t="str">
        <f>IF($A7560="","",Tienda_4!F360)</f>
        <v>Beatriz Morales</v>
      </c>
      <c r="E7560" t="str">
        <f>IF($A7560="","",Tienda_4!I360)</f>
        <v>Tarjeta de crédito</v>
      </c>
      <c r="F7560">
        <f>IF($A7560="","",VALUE(RIGHT(Tienda_4!E360,4)))</f>
        <v>2021</v>
      </c>
      <c r="G7560">
        <f>IF($A7560="","",Tienda_4!C360)</f>
        <v>48200</v>
      </c>
      <c r="H7560">
        <f>IF($A7560="","",Tienda_4!D360)</f>
        <v>800</v>
      </c>
      <c r="I7560">
        <f>IF($A7560="","",Tienda_4!H360)</f>
        <v>5</v>
      </c>
      <c r="J7560">
        <f>IF($A7560="",0,IF(AND(OR('Cuadro-de-mando'!$B$4="(Todas)",'Cuadro-de-mando'!$B$4=$A7560),OR('Cuadro-de-mando'!$E$4="(Todas)",'Cuadro-de-mando'!$E$4=$B7560),OR('Cuadro-de-mando'!$H$4="(Todas)",'Cuadro-de-mando'!$H$4=$C7560),OR('Cuadro-de-mando'!$K$4="(Todas)",'Cuadro-de-mando'!$K$4=$E7560),OR('Cuadro-de-mando'!$N$4="(Todos)",'Cuadro-de-mando'!$N$4=$F7560)),1,0))</f>
        <v>1</v>
      </c>
    </row>
    <row r="7561" spans="1:10" x14ac:dyDescent="0.25">
      <c r="A7561" t="str">
        <f>IF(Tienda_4!$A361="","","Tienda 4")</f>
        <v>Tienda 4</v>
      </c>
      <c r="B7561" t="str">
        <f>IF($A7561="","",Tienda_4!B361)</f>
        <v>Deportes y diversión</v>
      </c>
      <c r="C7561" t="str">
        <f>IF($A7561="","",Tienda_4!G361)</f>
        <v>Bogotá</v>
      </c>
      <c r="D7561" t="str">
        <f>IF($A7561="","",Tienda_4!F361)</f>
        <v>Rafael Acosta</v>
      </c>
      <c r="E7561" t="str">
        <f>IF($A7561="","",Tienda_4!I361)</f>
        <v>Tarjeta de crédito</v>
      </c>
      <c r="F7561">
        <f>IF($A7561="","",VALUE(RIGHT(Tienda_4!E361,4)))</f>
        <v>2020</v>
      </c>
      <c r="G7561">
        <f>IF($A7561="","",Tienda_4!C361)</f>
        <v>37400</v>
      </c>
      <c r="H7561">
        <f>IF($A7561="","",Tienda_4!D361)</f>
        <v>2400</v>
      </c>
      <c r="I7561">
        <f>IF($A7561="","",Tienda_4!H361)</f>
        <v>5</v>
      </c>
      <c r="J7561">
        <f>IF($A7561="",0,IF(AND(OR('Cuadro-de-mando'!$B$4="(Todas)",'Cuadro-de-mando'!$B$4=$A7561),OR('Cuadro-de-mando'!$E$4="(Todas)",'Cuadro-de-mando'!$E$4=$B7561),OR('Cuadro-de-mando'!$H$4="(Todas)",'Cuadro-de-mando'!$H$4=$C7561),OR('Cuadro-de-mando'!$K$4="(Todas)",'Cuadro-de-mando'!$K$4=$E7561),OR('Cuadro-de-mando'!$N$4="(Todos)",'Cuadro-de-mando'!$N$4=$F7561)),1,0))</f>
        <v>1</v>
      </c>
    </row>
    <row r="7562" spans="1:10" x14ac:dyDescent="0.25">
      <c r="A7562" t="str">
        <f>IF(Tienda_4!$A362="","","Tienda 4")</f>
        <v>Tienda 4</v>
      </c>
      <c r="B7562" t="str">
        <f>IF($A7562="","",Tienda_4!B362)</f>
        <v>Libros</v>
      </c>
      <c r="C7562" t="str">
        <f>IF($A7562="","",Tienda_4!G362)</f>
        <v>Bogotá</v>
      </c>
      <c r="D7562" t="str">
        <f>IF($A7562="","",Tienda_4!F362)</f>
        <v>Maria Alfonso</v>
      </c>
      <c r="E7562" t="str">
        <f>IF($A7562="","",Tienda_4!I362)</f>
        <v>Tarjeta de crédito</v>
      </c>
      <c r="F7562">
        <f>IF($A7562="","",VALUE(RIGHT(Tienda_4!E362,4)))</f>
        <v>2022</v>
      </c>
      <c r="G7562">
        <f>IF($A7562="","",Tienda_4!C362)</f>
        <v>38800</v>
      </c>
      <c r="H7562">
        <f>IF($A7562="","",Tienda_4!D362)</f>
        <v>2300</v>
      </c>
      <c r="I7562">
        <f>IF($A7562="","",Tienda_4!H362)</f>
        <v>5</v>
      </c>
      <c r="J7562">
        <f>IF($A7562="",0,IF(AND(OR('Cuadro-de-mando'!$B$4="(Todas)",'Cuadro-de-mando'!$B$4=$A7562),OR('Cuadro-de-mando'!$E$4="(Todas)",'Cuadro-de-mando'!$E$4=$B7562),OR('Cuadro-de-mando'!$H$4="(Todas)",'Cuadro-de-mando'!$H$4=$C7562),OR('Cuadro-de-mando'!$K$4="(Todas)",'Cuadro-de-mando'!$K$4=$E7562),OR('Cuadro-de-mando'!$N$4="(Todos)",'Cuadro-de-mando'!$N$4=$F7562)),1,0))</f>
        <v>1</v>
      </c>
    </row>
    <row r="7563" spans="1:10" x14ac:dyDescent="0.25">
      <c r="A7563" t="str">
        <f>IF(Tienda_4!$A363="","","Tienda 4")</f>
        <v>Tienda 4</v>
      </c>
      <c r="B7563" t="str">
        <f>IF($A7563="","",Tienda_4!B363)</f>
        <v>Electrodomésticos</v>
      </c>
      <c r="C7563" t="str">
        <f>IF($A7563="","",Tienda_4!G363)</f>
        <v>Cali</v>
      </c>
      <c r="D7563" t="str">
        <f>IF($A7563="","",Tienda_4!F363)</f>
        <v>Ángel Rodriguez</v>
      </c>
      <c r="E7563" t="str">
        <f>IF($A7563="","",Tienda_4!I363)</f>
        <v>Nequi</v>
      </c>
      <c r="F7563">
        <f>IF($A7563="","",VALUE(RIGHT(Tienda_4!E363,4)))</f>
        <v>2022</v>
      </c>
      <c r="G7563">
        <f>IF($A7563="","",Tienda_4!C363)</f>
        <v>1340900</v>
      </c>
      <c r="H7563">
        <f>IF($A7563="","",Tienda_4!D363)</f>
        <v>71600</v>
      </c>
      <c r="I7563">
        <f>IF($A7563="","",Tienda_4!H363)</f>
        <v>2</v>
      </c>
      <c r="J7563">
        <f>IF($A7563="",0,IF(AND(OR('Cuadro-de-mando'!$B$4="(Todas)",'Cuadro-de-mando'!$B$4=$A7563),OR('Cuadro-de-mando'!$E$4="(Todas)",'Cuadro-de-mando'!$E$4=$B7563),OR('Cuadro-de-mando'!$H$4="(Todas)",'Cuadro-de-mando'!$H$4=$C7563),OR('Cuadro-de-mando'!$K$4="(Todas)",'Cuadro-de-mando'!$K$4=$E7563),OR('Cuadro-de-mando'!$N$4="(Todos)",'Cuadro-de-mando'!$N$4=$F7563)),1,0))</f>
        <v>1</v>
      </c>
    </row>
    <row r="7564" spans="1:10" x14ac:dyDescent="0.25">
      <c r="A7564" t="str">
        <f>IF(Tienda_4!$A364="","","Tienda 4")</f>
        <v>Tienda 4</v>
      </c>
      <c r="B7564" t="str">
        <f>IF($A7564="","",Tienda_4!B364)</f>
        <v>Electrónicos</v>
      </c>
      <c r="C7564" t="str">
        <f>IF($A7564="","",Tienda_4!G364)</f>
        <v>Bogotá</v>
      </c>
      <c r="D7564" t="str">
        <f>IF($A7564="","",Tienda_4!F364)</f>
        <v>Lucas Olivera</v>
      </c>
      <c r="E7564" t="str">
        <f>IF($A7564="","",Tienda_4!I364)</f>
        <v>Tarjeta de crédito</v>
      </c>
      <c r="F7564">
        <f>IF($A7564="","",VALUE(RIGHT(Tienda_4!E364,4)))</f>
        <v>2020</v>
      </c>
      <c r="G7564">
        <f>IF($A7564="","",Tienda_4!C364)</f>
        <v>1208900</v>
      </c>
      <c r="H7564">
        <f>IF($A7564="","",Tienda_4!D364)</f>
        <v>64900</v>
      </c>
      <c r="I7564">
        <f>IF($A7564="","",Tienda_4!H364)</f>
        <v>3</v>
      </c>
      <c r="J7564">
        <f>IF($A7564="",0,IF(AND(OR('Cuadro-de-mando'!$B$4="(Todas)",'Cuadro-de-mando'!$B$4=$A7564),OR('Cuadro-de-mando'!$E$4="(Todas)",'Cuadro-de-mando'!$E$4=$B7564),OR('Cuadro-de-mando'!$H$4="(Todas)",'Cuadro-de-mando'!$H$4=$C7564),OR('Cuadro-de-mando'!$K$4="(Todas)",'Cuadro-de-mando'!$K$4=$E7564),OR('Cuadro-de-mando'!$N$4="(Todos)",'Cuadro-de-mando'!$N$4=$F7564)),1,0))</f>
        <v>1</v>
      </c>
    </row>
    <row r="7565" spans="1:10" x14ac:dyDescent="0.25">
      <c r="A7565" t="str">
        <f>IF(Tienda_4!$A365="","","Tienda 4")</f>
        <v>Tienda 4</v>
      </c>
      <c r="B7565" t="str">
        <f>IF($A7565="","",Tienda_4!B365)</f>
        <v>Libros</v>
      </c>
      <c r="C7565" t="str">
        <f>IF($A7565="","",Tienda_4!G365)</f>
        <v>Bogotá</v>
      </c>
      <c r="D7565" t="str">
        <f>IF($A7565="","",Tienda_4!F365)</f>
        <v>Santiago Silva</v>
      </c>
      <c r="E7565" t="str">
        <f>IF($A7565="","",Tienda_4!I365)</f>
        <v>Tarjeta de crédito</v>
      </c>
      <c r="F7565">
        <f>IF($A7565="","",VALUE(RIGHT(Tienda_4!E365,4)))</f>
        <v>2021</v>
      </c>
      <c r="G7565">
        <f>IF($A7565="","",Tienda_4!C365)</f>
        <v>45800</v>
      </c>
      <c r="H7565">
        <f>IF($A7565="","",Tienda_4!D365)</f>
        <v>2600</v>
      </c>
      <c r="I7565">
        <f>IF($A7565="","",Tienda_4!H365)</f>
        <v>4</v>
      </c>
      <c r="J7565">
        <f>IF($A7565="",0,IF(AND(OR('Cuadro-de-mando'!$B$4="(Todas)",'Cuadro-de-mando'!$B$4=$A7565),OR('Cuadro-de-mando'!$E$4="(Todas)",'Cuadro-de-mando'!$E$4=$B7565),OR('Cuadro-de-mando'!$H$4="(Todas)",'Cuadro-de-mando'!$H$4=$C7565),OR('Cuadro-de-mando'!$K$4="(Todas)",'Cuadro-de-mando'!$K$4=$E7565),OR('Cuadro-de-mando'!$N$4="(Todos)",'Cuadro-de-mando'!$N$4=$F7565)),1,0))</f>
        <v>1</v>
      </c>
    </row>
    <row r="7566" spans="1:10" x14ac:dyDescent="0.25">
      <c r="A7566" t="str">
        <f>IF(Tienda_4!$A366="","","Tienda 4")</f>
        <v>Tienda 4</v>
      </c>
      <c r="B7566" t="str">
        <f>IF($A7566="","",Tienda_4!B366)</f>
        <v>Electrodomésticos</v>
      </c>
      <c r="C7566" t="str">
        <f>IF($A7566="","",Tienda_4!G366)</f>
        <v>Bogotá</v>
      </c>
      <c r="D7566" t="str">
        <f>IF($A7566="","",Tienda_4!F366)</f>
        <v>Izabela de León</v>
      </c>
      <c r="E7566" t="str">
        <f>IF($A7566="","",Tienda_4!I366)</f>
        <v>Cupón</v>
      </c>
      <c r="F7566">
        <f>IF($A7566="","",VALUE(RIGHT(Tienda_4!E366,4)))</f>
        <v>2021</v>
      </c>
      <c r="G7566">
        <f>IF($A7566="","",Tienda_4!C366)</f>
        <v>845800</v>
      </c>
      <c r="H7566">
        <f>IF($A7566="","",Tienda_4!D366)</f>
        <v>45700</v>
      </c>
      <c r="I7566">
        <f>IF($A7566="","",Tienda_4!H366)</f>
        <v>5</v>
      </c>
      <c r="J7566">
        <f>IF($A7566="",0,IF(AND(OR('Cuadro-de-mando'!$B$4="(Todas)",'Cuadro-de-mando'!$B$4=$A7566),OR('Cuadro-de-mando'!$E$4="(Todas)",'Cuadro-de-mando'!$E$4=$B7566),OR('Cuadro-de-mando'!$H$4="(Todas)",'Cuadro-de-mando'!$H$4=$C7566),OR('Cuadro-de-mando'!$K$4="(Todas)",'Cuadro-de-mando'!$K$4=$E7566),OR('Cuadro-de-mando'!$N$4="(Todos)",'Cuadro-de-mando'!$N$4=$F7566)),1,0))</f>
        <v>1</v>
      </c>
    </row>
    <row r="7567" spans="1:10" x14ac:dyDescent="0.25">
      <c r="A7567" t="str">
        <f>IF(Tienda_4!$A367="","","Tienda 4")</f>
        <v>Tienda 4</v>
      </c>
      <c r="B7567" t="str">
        <f>IF($A7567="","",Tienda_4!B367)</f>
        <v>Muebles</v>
      </c>
      <c r="C7567" t="str">
        <f>IF($A7567="","",Tienda_4!G367)</f>
        <v>Bogotá</v>
      </c>
      <c r="D7567" t="str">
        <f>IF($A7567="","",Tienda_4!F367)</f>
        <v>Lucas Olivera</v>
      </c>
      <c r="E7567" t="str">
        <f>IF($A7567="","",Tienda_4!I367)</f>
        <v>Tarjeta de crédito</v>
      </c>
      <c r="F7567">
        <f>IF($A7567="","",VALUE(RIGHT(Tienda_4!E367,4)))</f>
        <v>2022</v>
      </c>
      <c r="G7567">
        <f>IF($A7567="","",Tienda_4!C367)</f>
        <v>873300</v>
      </c>
      <c r="H7567">
        <f>IF($A7567="","",Tienda_4!D367)</f>
        <v>44700</v>
      </c>
      <c r="I7567">
        <f>IF($A7567="","",Tienda_4!H367)</f>
        <v>4</v>
      </c>
      <c r="J7567">
        <f>IF($A7567="",0,IF(AND(OR('Cuadro-de-mando'!$B$4="(Todas)",'Cuadro-de-mando'!$B$4=$A7567),OR('Cuadro-de-mando'!$E$4="(Todas)",'Cuadro-de-mando'!$E$4=$B7567),OR('Cuadro-de-mando'!$H$4="(Todas)",'Cuadro-de-mando'!$H$4=$C7567),OR('Cuadro-de-mando'!$K$4="(Todas)",'Cuadro-de-mando'!$K$4=$E7567),OR('Cuadro-de-mando'!$N$4="(Todos)",'Cuadro-de-mando'!$N$4=$F7567)),1,0))</f>
        <v>1</v>
      </c>
    </row>
    <row r="7568" spans="1:10" x14ac:dyDescent="0.25">
      <c r="A7568" t="str">
        <f>IF(Tienda_4!$A368="","","Tienda 4")</f>
        <v>Tienda 4</v>
      </c>
      <c r="B7568" t="str">
        <f>IF($A7568="","",Tienda_4!B368)</f>
        <v>Muebles</v>
      </c>
      <c r="C7568" t="str">
        <f>IF($A7568="","",Tienda_4!G368)</f>
        <v>Bogotá</v>
      </c>
      <c r="D7568" t="str">
        <f>IF($A7568="","",Tienda_4!F368)</f>
        <v>Camila Rivera</v>
      </c>
      <c r="E7568" t="str">
        <f>IF($A7568="","",Tienda_4!I368)</f>
        <v>Nequi</v>
      </c>
      <c r="F7568">
        <f>IF($A7568="","",VALUE(RIGHT(Tienda_4!E368,4)))</f>
        <v>2021</v>
      </c>
      <c r="G7568">
        <f>IF($A7568="","",Tienda_4!C368)</f>
        <v>363800</v>
      </c>
      <c r="H7568">
        <f>IF($A7568="","",Tienda_4!D368)</f>
        <v>17600</v>
      </c>
      <c r="I7568">
        <f>IF($A7568="","",Tienda_4!H368)</f>
        <v>2</v>
      </c>
      <c r="J7568">
        <f>IF($A7568="",0,IF(AND(OR('Cuadro-de-mando'!$B$4="(Todas)",'Cuadro-de-mando'!$B$4=$A7568),OR('Cuadro-de-mando'!$E$4="(Todas)",'Cuadro-de-mando'!$E$4=$B7568),OR('Cuadro-de-mando'!$H$4="(Todas)",'Cuadro-de-mando'!$H$4=$C7568),OR('Cuadro-de-mando'!$K$4="(Todas)",'Cuadro-de-mando'!$K$4=$E7568),OR('Cuadro-de-mando'!$N$4="(Todos)",'Cuadro-de-mando'!$N$4=$F7568)),1,0))</f>
        <v>1</v>
      </c>
    </row>
    <row r="7569" spans="1:10" x14ac:dyDescent="0.25">
      <c r="A7569" t="str">
        <f>IF(Tienda_4!$A369="","","Tienda 4")</f>
        <v>Tienda 4</v>
      </c>
      <c r="B7569" t="str">
        <f>IF($A7569="","",Tienda_4!B369)</f>
        <v>Electrónicos</v>
      </c>
      <c r="C7569" t="str">
        <f>IF($A7569="","",Tienda_4!G369)</f>
        <v>Bogotá</v>
      </c>
      <c r="D7569" t="str">
        <f>IF($A7569="","",Tienda_4!F369)</f>
        <v>Rafael Acosta</v>
      </c>
      <c r="E7569" t="str">
        <f>IF($A7569="","",Tienda_4!I369)</f>
        <v>Tarjeta de crédito</v>
      </c>
      <c r="F7569">
        <f>IF($A7569="","",VALUE(RIGHT(Tienda_4!E369,4)))</f>
        <v>2022</v>
      </c>
      <c r="G7569">
        <f>IF($A7569="","",Tienda_4!C369)</f>
        <v>130300</v>
      </c>
      <c r="H7569">
        <f>IF($A7569="","",Tienda_4!D369)</f>
        <v>7600</v>
      </c>
      <c r="I7569">
        <f>IF($A7569="","",Tienda_4!H369)</f>
        <v>4</v>
      </c>
      <c r="J7569">
        <f>IF($A7569="",0,IF(AND(OR('Cuadro-de-mando'!$B$4="(Todas)",'Cuadro-de-mando'!$B$4=$A7569),OR('Cuadro-de-mando'!$E$4="(Todas)",'Cuadro-de-mando'!$E$4=$B7569),OR('Cuadro-de-mando'!$H$4="(Todas)",'Cuadro-de-mando'!$H$4=$C7569),OR('Cuadro-de-mando'!$K$4="(Todas)",'Cuadro-de-mando'!$K$4=$E7569),OR('Cuadro-de-mando'!$N$4="(Todos)",'Cuadro-de-mando'!$N$4=$F7569)),1,0))</f>
        <v>1</v>
      </c>
    </row>
    <row r="7570" spans="1:10" x14ac:dyDescent="0.25">
      <c r="A7570" t="str">
        <f>IF(Tienda_4!$A370="","","Tienda 4")</f>
        <v>Tienda 4</v>
      </c>
      <c r="B7570" t="str">
        <f>IF($A7570="","",Tienda_4!B370)</f>
        <v>Libros</v>
      </c>
      <c r="C7570" t="str">
        <f>IF($A7570="","",Tienda_4!G370)</f>
        <v>Neiva</v>
      </c>
      <c r="D7570" t="str">
        <f>IF($A7570="","",Tienda_4!F370)</f>
        <v>Mariana Herrera</v>
      </c>
      <c r="E7570" t="str">
        <f>IF($A7570="","",Tienda_4!I370)</f>
        <v>Tarjeta de crédito</v>
      </c>
      <c r="F7570">
        <f>IF($A7570="","",VALUE(RIGHT(Tienda_4!E370,4)))</f>
        <v>2021</v>
      </c>
      <c r="G7570">
        <f>IF($A7570="","",Tienda_4!C370)</f>
        <v>40500</v>
      </c>
      <c r="H7570">
        <f>IF($A7570="","",Tienda_4!D370)</f>
        <v>4500</v>
      </c>
      <c r="I7570">
        <f>IF($A7570="","",Tienda_4!H370)</f>
        <v>4</v>
      </c>
      <c r="J7570">
        <f>IF($A7570="",0,IF(AND(OR('Cuadro-de-mando'!$B$4="(Todas)",'Cuadro-de-mando'!$B$4=$A7570),OR('Cuadro-de-mando'!$E$4="(Todas)",'Cuadro-de-mando'!$E$4=$B7570),OR('Cuadro-de-mando'!$H$4="(Todas)",'Cuadro-de-mando'!$H$4=$C7570),OR('Cuadro-de-mando'!$K$4="(Todas)",'Cuadro-de-mando'!$K$4=$E7570),OR('Cuadro-de-mando'!$N$4="(Todos)",'Cuadro-de-mando'!$N$4=$F7570)),1,0))</f>
        <v>1</v>
      </c>
    </row>
    <row r="7571" spans="1:10" x14ac:dyDescent="0.25">
      <c r="A7571" t="str">
        <f>IF(Tienda_4!$A371="","","Tienda 4")</f>
        <v>Tienda 4</v>
      </c>
      <c r="B7571" t="str">
        <f>IF($A7571="","",Tienda_4!B371)</f>
        <v>Muebles</v>
      </c>
      <c r="C7571" t="str">
        <f>IF($A7571="","",Tienda_4!G371)</f>
        <v>Bogotá</v>
      </c>
      <c r="D7571" t="str">
        <f>IF($A7571="","",Tienda_4!F371)</f>
        <v>Izabela de León</v>
      </c>
      <c r="E7571" t="str">
        <f>IF($A7571="","",Tienda_4!I371)</f>
        <v>Tarjeta de crédito</v>
      </c>
      <c r="F7571">
        <f>IF($A7571="","",VALUE(RIGHT(Tienda_4!E371,4)))</f>
        <v>2021</v>
      </c>
      <c r="G7571">
        <f>IF($A7571="","",Tienda_4!C371)</f>
        <v>222400</v>
      </c>
      <c r="H7571">
        <f>IF($A7571="","",Tienda_4!D371)</f>
        <v>12200</v>
      </c>
      <c r="I7571">
        <f>IF($A7571="","",Tienda_4!H371)</f>
        <v>4</v>
      </c>
      <c r="J7571">
        <f>IF($A7571="",0,IF(AND(OR('Cuadro-de-mando'!$B$4="(Todas)",'Cuadro-de-mando'!$B$4=$A7571),OR('Cuadro-de-mando'!$E$4="(Todas)",'Cuadro-de-mando'!$E$4=$B7571),OR('Cuadro-de-mando'!$H$4="(Todas)",'Cuadro-de-mando'!$H$4=$C7571),OR('Cuadro-de-mando'!$K$4="(Todas)",'Cuadro-de-mando'!$K$4=$E7571),OR('Cuadro-de-mando'!$N$4="(Todos)",'Cuadro-de-mando'!$N$4=$F7571)),1,0))</f>
        <v>1</v>
      </c>
    </row>
    <row r="7572" spans="1:10" x14ac:dyDescent="0.25">
      <c r="A7572" t="str">
        <f>IF(Tienda_4!$A372="","","Tienda 4")</f>
        <v>Tienda 4</v>
      </c>
      <c r="B7572" t="str">
        <f>IF($A7572="","",Tienda_4!B372)</f>
        <v>Artículos para el hogar</v>
      </c>
      <c r="C7572" t="str">
        <f>IF($A7572="","",Tienda_4!G372)</f>
        <v>Medellín</v>
      </c>
      <c r="D7572" t="str">
        <f>IF($A7572="","",Tienda_4!F372)</f>
        <v>Felipe Santos</v>
      </c>
      <c r="E7572" t="str">
        <f>IF($A7572="","",Tienda_4!I372)</f>
        <v>Tarjeta de crédito</v>
      </c>
      <c r="F7572">
        <f>IF($A7572="","",VALUE(RIGHT(Tienda_4!E372,4)))</f>
        <v>2022</v>
      </c>
      <c r="G7572">
        <f>IF($A7572="","",Tienda_4!C372)</f>
        <v>118000</v>
      </c>
      <c r="H7572">
        <f>IF($A7572="","",Tienda_4!D372)</f>
        <v>6700</v>
      </c>
      <c r="I7572">
        <f>IF($A7572="","",Tienda_4!H372)</f>
        <v>3</v>
      </c>
      <c r="J7572">
        <f>IF($A7572="",0,IF(AND(OR('Cuadro-de-mando'!$B$4="(Todas)",'Cuadro-de-mando'!$B$4=$A7572),OR('Cuadro-de-mando'!$E$4="(Todas)",'Cuadro-de-mando'!$E$4=$B7572),OR('Cuadro-de-mando'!$H$4="(Todas)",'Cuadro-de-mando'!$H$4=$C7572),OR('Cuadro-de-mando'!$K$4="(Todas)",'Cuadro-de-mando'!$K$4=$E7572),OR('Cuadro-de-mando'!$N$4="(Todos)",'Cuadro-de-mando'!$N$4=$F7572)),1,0))</f>
        <v>1</v>
      </c>
    </row>
    <row r="7573" spans="1:10" x14ac:dyDescent="0.25">
      <c r="A7573" t="str">
        <f>IF(Tienda_4!$A373="","","Tienda 4")</f>
        <v>Tienda 4</v>
      </c>
      <c r="B7573" t="str">
        <f>IF($A7573="","",Tienda_4!B373)</f>
        <v>Electrodomésticos</v>
      </c>
      <c r="C7573" t="str">
        <f>IF($A7573="","",Tienda_4!G373)</f>
        <v>Bogotá</v>
      </c>
      <c r="D7573" t="str">
        <f>IF($A7573="","",Tienda_4!F373)</f>
        <v>Santiago Silva</v>
      </c>
      <c r="E7573" t="str">
        <f>IF($A7573="","",Tienda_4!I373)</f>
        <v>Tarjeta de débito</v>
      </c>
      <c r="F7573">
        <f>IF($A7573="","",VALUE(RIGHT(Tienda_4!E373,4)))</f>
        <v>2020</v>
      </c>
      <c r="G7573">
        <f>IF($A7573="","",Tienda_4!C373)</f>
        <v>390500</v>
      </c>
      <c r="H7573">
        <f>IF($A7573="","",Tienda_4!D373)</f>
        <v>21000</v>
      </c>
      <c r="I7573">
        <f>IF($A7573="","",Tienda_4!H373)</f>
        <v>5</v>
      </c>
      <c r="J7573">
        <f>IF($A7573="",0,IF(AND(OR('Cuadro-de-mando'!$B$4="(Todas)",'Cuadro-de-mando'!$B$4=$A7573),OR('Cuadro-de-mando'!$E$4="(Todas)",'Cuadro-de-mando'!$E$4=$B7573),OR('Cuadro-de-mando'!$H$4="(Todas)",'Cuadro-de-mando'!$H$4=$C7573),OR('Cuadro-de-mando'!$K$4="(Todas)",'Cuadro-de-mando'!$K$4=$E7573),OR('Cuadro-de-mando'!$N$4="(Todos)",'Cuadro-de-mando'!$N$4=$F7573)),1,0))</f>
        <v>1</v>
      </c>
    </row>
    <row r="7574" spans="1:10" x14ac:dyDescent="0.25">
      <c r="A7574" t="str">
        <f>IF(Tienda_4!$A374="","","Tienda 4")</f>
        <v>Tienda 4</v>
      </c>
      <c r="B7574" t="str">
        <f>IF($A7574="","",Tienda_4!B374)</f>
        <v>Artículos para el hogar</v>
      </c>
      <c r="C7574" t="str">
        <f>IF($A7574="","",Tienda_4!G374)</f>
        <v>Barranquilla</v>
      </c>
      <c r="D7574" t="str">
        <f>IF($A7574="","",Tienda_4!F374)</f>
        <v>Blanca Ramirez</v>
      </c>
      <c r="E7574" t="str">
        <f>IF($A7574="","",Tienda_4!I374)</f>
        <v>Tarjeta de crédito</v>
      </c>
      <c r="F7574">
        <f>IF($A7574="","",VALUE(RIGHT(Tienda_4!E374,4)))</f>
        <v>2020</v>
      </c>
      <c r="G7574">
        <f>IF($A7574="","",Tienda_4!C374)</f>
        <v>43500</v>
      </c>
      <c r="H7574">
        <f>IF($A7574="","",Tienda_4!D374)</f>
        <v>8400</v>
      </c>
      <c r="I7574">
        <f>IF($A7574="","",Tienda_4!H374)</f>
        <v>5</v>
      </c>
      <c r="J7574">
        <f>IF($A7574="",0,IF(AND(OR('Cuadro-de-mando'!$B$4="(Todas)",'Cuadro-de-mando'!$B$4=$A7574),OR('Cuadro-de-mando'!$E$4="(Todas)",'Cuadro-de-mando'!$E$4=$B7574),OR('Cuadro-de-mando'!$H$4="(Todas)",'Cuadro-de-mando'!$H$4=$C7574),OR('Cuadro-de-mando'!$K$4="(Todas)",'Cuadro-de-mando'!$K$4=$E7574),OR('Cuadro-de-mando'!$N$4="(Todos)",'Cuadro-de-mando'!$N$4=$F7574)),1,0))</f>
        <v>1</v>
      </c>
    </row>
    <row r="7575" spans="1:10" x14ac:dyDescent="0.25">
      <c r="A7575" t="str">
        <f>IF(Tienda_4!$A375="","","Tienda 4")</f>
        <v>Tienda 4</v>
      </c>
      <c r="B7575" t="str">
        <f>IF($A7575="","",Tienda_4!B375)</f>
        <v>Juguetes</v>
      </c>
      <c r="C7575" t="str">
        <f>IF($A7575="","",Tienda_4!G375)</f>
        <v>Pereira</v>
      </c>
      <c r="D7575" t="str">
        <f>IF($A7575="","",Tienda_4!F375)</f>
        <v>Santiago Silva</v>
      </c>
      <c r="E7575" t="str">
        <f>IF($A7575="","",Tienda_4!I375)</f>
        <v>Tarjeta de crédito</v>
      </c>
      <c r="F7575">
        <f>IF($A7575="","",VALUE(RIGHT(Tienda_4!E375,4)))</f>
        <v>2020</v>
      </c>
      <c r="G7575">
        <f>IF($A7575="","",Tienda_4!C375)</f>
        <v>197800</v>
      </c>
      <c r="H7575">
        <f>IF($A7575="","",Tienda_4!D375)</f>
        <v>8700</v>
      </c>
      <c r="I7575">
        <f>IF($A7575="","",Tienda_4!H375)</f>
        <v>5</v>
      </c>
      <c r="J7575">
        <f>IF($A7575="",0,IF(AND(OR('Cuadro-de-mando'!$B$4="(Todas)",'Cuadro-de-mando'!$B$4=$A7575),OR('Cuadro-de-mando'!$E$4="(Todas)",'Cuadro-de-mando'!$E$4=$B7575),OR('Cuadro-de-mando'!$H$4="(Todas)",'Cuadro-de-mando'!$H$4=$C7575),OR('Cuadro-de-mando'!$K$4="(Todas)",'Cuadro-de-mando'!$K$4=$E7575),OR('Cuadro-de-mando'!$N$4="(Todos)",'Cuadro-de-mando'!$N$4=$F7575)),1,0))</f>
        <v>1</v>
      </c>
    </row>
    <row r="7576" spans="1:10" x14ac:dyDescent="0.25">
      <c r="A7576" t="str">
        <f>IF(Tienda_4!$A376="","","Tienda 4")</f>
        <v>Tienda 4</v>
      </c>
      <c r="B7576" t="str">
        <f>IF($A7576="","",Tienda_4!B376)</f>
        <v>Electrónicos</v>
      </c>
      <c r="C7576" t="str">
        <f>IF($A7576="","",Tienda_4!G376)</f>
        <v>Bogotá</v>
      </c>
      <c r="D7576" t="str">
        <f>IF($A7576="","",Tienda_4!F376)</f>
        <v>Ángel Rodriguez</v>
      </c>
      <c r="E7576" t="str">
        <f>IF($A7576="","",Tienda_4!I376)</f>
        <v>Tarjeta de crédito</v>
      </c>
      <c r="F7576">
        <f>IF($A7576="","",VALUE(RIGHT(Tienda_4!E376,4)))</f>
        <v>2020</v>
      </c>
      <c r="G7576">
        <f>IF($A7576="","",Tienda_4!C376)</f>
        <v>980000</v>
      </c>
      <c r="H7576">
        <f>IF($A7576="","",Tienda_4!D376)</f>
        <v>50400</v>
      </c>
      <c r="I7576">
        <f>IF($A7576="","",Tienda_4!H376)</f>
        <v>5</v>
      </c>
      <c r="J7576">
        <f>IF($A7576="",0,IF(AND(OR('Cuadro-de-mando'!$B$4="(Todas)",'Cuadro-de-mando'!$B$4=$A7576),OR('Cuadro-de-mando'!$E$4="(Todas)",'Cuadro-de-mando'!$E$4=$B7576),OR('Cuadro-de-mando'!$H$4="(Todas)",'Cuadro-de-mando'!$H$4=$C7576),OR('Cuadro-de-mando'!$K$4="(Todas)",'Cuadro-de-mando'!$K$4=$E7576),OR('Cuadro-de-mando'!$N$4="(Todos)",'Cuadro-de-mando'!$N$4=$F7576)),1,0))</f>
        <v>1</v>
      </c>
    </row>
    <row r="7577" spans="1:10" x14ac:dyDescent="0.25">
      <c r="A7577" t="str">
        <f>IF(Tienda_4!$A377="","","Tienda 4")</f>
        <v>Tienda 4</v>
      </c>
      <c r="B7577" t="str">
        <f>IF($A7577="","",Tienda_4!B377)</f>
        <v>Electrónicos</v>
      </c>
      <c r="C7577" t="str">
        <f>IF($A7577="","",Tienda_4!G377)</f>
        <v>Bogotá</v>
      </c>
      <c r="D7577" t="str">
        <f>IF($A7577="","",Tienda_4!F377)</f>
        <v>Santiago Silva</v>
      </c>
      <c r="E7577" t="str">
        <f>IF($A7577="","",Tienda_4!I377)</f>
        <v>Tarjeta de crédito</v>
      </c>
      <c r="F7577">
        <f>IF($A7577="","",VALUE(RIGHT(Tienda_4!E377,4)))</f>
        <v>2022</v>
      </c>
      <c r="G7577">
        <f>IF($A7577="","",Tienda_4!C377)</f>
        <v>2861000</v>
      </c>
      <c r="H7577">
        <f>IF($A7577="","",Tienda_4!D377)</f>
        <v>150500</v>
      </c>
      <c r="I7577">
        <f>IF($A7577="","",Tienda_4!H377)</f>
        <v>5</v>
      </c>
      <c r="J7577">
        <f>IF($A7577="",0,IF(AND(OR('Cuadro-de-mando'!$B$4="(Todas)",'Cuadro-de-mando'!$B$4=$A7577),OR('Cuadro-de-mando'!$E$4="(Todas)",'Cuadro-de-mando'!$E$4=$B7577),OR('Cuadro-de-mando'!$H$4="(Todas)",'Cuadro-de-mando'!$H$4=$C7577),OR('Cuadro-de-mando'!$K$4="(Todas)",'Cuadro-de-mando'!$K$4=$E7577),OR('Cuadro-de-mando'!$N$4="(Todos)",'Cuadro-de-mando'!$N$4=$F7577)),1,0))</f>
        <v>1</v>
      </c>
    </row>
    <row r="7578" spans="1:10" x14ac:dyDescent="0.25">
      <c r="A7578" t="str">
        <f>IF(Tienda_4!$A378="","","Tienda 4")</f>
        <v>Tienda 4</v>
      </c>
      <c r="B7578" t="str">
        <f>IF($A7578="","",Tienda_4!B378)</f>
        <v>Electrodomésticos</v>
      </c>
      <c r="C7578" t="str">
        <f>IF($A7578="","",Tienda_4!G378)</f>
        <v>Bogotá</v>
      </c>
      <c r="D7578" t="str">
        <f>IF($A7578="","",Tienda_4!F378)</f>
        <v>Juliana Costa</v>
      </c>
      <c r="E7578" t="str">
        <f>IF($A7578="","",Tienda_4!I378)</f>
        <v>Tarjeta de crédito</v>
      </c>
      <c r="F7578">
        <f>IF($A7578="","",VALUE(RIGHT(Tienda_4!E378,4)))</f>
        <v>2022</v>
      </c>
      <c r="G7578">
        <f>IF($A7578="","",Tienda_4!C378)</f>
        <v>2365700</v>
      </c>
      <c r="H7578">
        <f>IF($A7578="","",Tienda_4!D378)</f>
        <v>124200</v>
      </c>
      <c r="I7578">
        <f>IF($A7578="","",Tienda_4!H378)</f>
        <v>5</v>
      </c>
      <c r="J7578">
        <f>IF($A7578="",0,IF(AND(OR('Cuadro-de-mando'!$B$4="(Todas)",'Cuadro-de-mando'!$B$4=$A7578),OR('Cuadro-de-mando'!$E$4="(Todas)",'Cuadro-de-mando'!$E$4=$B7578),OR('Cuadro-de-mando'!$H$4="(Todas)",'Cuadro-de-mando'!$H$4=$C7578),OR('Cuadro-de-mando'!$K$4="(Todas)",'Cuadro-de-mando'!$K$4=$E7578),OR('Cuadro-de-mando'!$N$4="(Todos)",'Cuadro-de-mando'!$N$4=$F7578)),1,0))</f>
        <v>1</v>
      </c>
    </row>
    <row r="7579" spans="1:10" x14ac:dyDescent="0.25">
      <c r="A7579" t="str">
        <f>IF(Tienda_4!$A379="","","Tienda 4")</f>
        <v>Tienda 4</v>
      </c>
      <c r="B7579" t="str">
        <f>IF($A7579="","",Tienda_4!B379)</f>
        <v>Artículos para el hogar</v>
      </c>
      <c r="C7579" t="str">
        <f>IF($A7579="","",Tienda_4!G379)</f>
        <v>Cali</v>
      </c>
      <c r="D7579" t="str">
        <f>IF($A7579="","",Tienda_4!F379)</f>
        <v>Mariana Herrera</v>
      </c>
      <c r="E7579" t="str">
        <f>IF($A7579="","",Tienda_4!I379)</f>
        <v>Nequi</v>
      </c>
      <c r="F7579">
        <f>IF($A7579="","",VALUE(RIGHT(Tienda_4!E379,4)))</f>
        <v>2022</v>
      </c>
      <c r="G7579">
        <f>IF($A7579="","",Tienda_4!C379)</f>
        <v>78800</v>
      </c>
      <c r="H7579">
        <f>IF($A7579="","",Tienda_4!D379)</f>
        <v>2400</v>
      </c>
      <c r="I7579">
        <f>IF($A7579="","",Tienda_4!H379)</f>
        <v>4</v>
      </c>
      <c r="J7579">
        <f>IF($A7579="",0,IF(AND(OR('Cuadro-de-mando'!$B$4="(Todas)",'Cuadro-de-mando'!$B$4=$A7579),OR('Cuadro-de-mando'!$E$4="(Todas)",'Cuadro-de-mando'!$E$4=$B7579),OR('Cuadro-de-mando'!$H$4="(Todas)",'Cuadro-de-mando'!$H$4=$C7579),OR('Cuadro-de-mando'!$K$4="(Todas)",'Cuadro-de-mando'!$K$4=$E7579),OR('Cuadro-de-mando'!$N$4="(Todos)",'Cuadro-de-mando'!$N$4=$F7579)),1,0))</f>
        <v>1</v>
      </c>
    </row>
    <row r="7580" spans="1:10" x14ac:dyDescent="0.25">
      <c r="A7580" t="str">
        <f>IF(Tienda_4!$A380="","","Tienda 4")</f>
        <v>Tienda 4</v>
      </c>
      <c r="B7580" t="str">
        <f>IF($A7580="","",Tienda_4!B380)</f>
        <v>Juguetes</v>
      </c>
      <c r="C7580" t="str">
        <f>IF($A7580="","",Tienda_4!G380)</f>
        <v>Bogotá</v>
      </c>
      <c r="D7580" t="str">
        <f>IF($A7580="","",Tienda_4!F380)</f>
        <v>Beatriz Morales</v>
      </c>
      <c r="E7580" t="str">
        <f>IF($A7580="","",Tienda_4!I380)</f>
        <v>Tarjeta de crédito</v>
      </c>
      <c r="F7580">
        <f>IF($A7580="","",VALUE(RIGHT(Tienda_4!E380,4)))</f>
        <v>2021</v>
      </c>
      <c r="G7580">
        <f>IF($A7580="","",Tienda_4!C380)</f>
        <v>20700</v>
      </c>
      <c r="H7580">
        <f>IF($A7580="","",Tienda_4!D380)</f>
        <v>0</v>
      </c>
      <c r="I7580">
        <f>IF($A7580="","",Tienda_4!H380)</f>
        <v>4</v>
      </c>
      <c r="J7580">
        <f>IF($A7580="",0,IF(AND(OR('Cuadro-de-mando'!$B$4="(Todas)",'Cuadro-de-mando'!$B$4=$A7580),OR('Cuadro-de-mando'!$E$4="(Todas)",'Cuadro-de-mando'!$E$4=$B7580),OR('Cuadro-de-mando'!$H$4="(Todas)",'Cuadro-de-mando'!$H$4=$C7580),OR('Cuadro-de-mando'!$K$4="(Todas)",'Cuadro-de-mando'!$K$4=$E7580),OR('Cuadro-de-mando'!$N$4="(Todos)",'Cuadro-de-mando'!$N$4=$F7580)),1,0))</f>
        <v>1</v>
      </c>
    </row>
    <row r="7581" spans="1:10" x14ac:dyDescent="0.25">
      <c r="A7581" t="str">
        <f>IF(Tienda_4!$A381="","","Tienda 4")</f>
        <v>Tienda 4</v>
      </c>
      <c r="B7581" t="str">
        <f>IF($A7581="","",Tienda_4!B381)</f>
        <v>Artículos para el hogar</v>
      </c>
      <c r="C7581" t="str">
        <f>IF($A7581="","",Tienda_4!G381)</f>
        <v>Bogotá</v>
      </c>
      <c r="D7581" t="str">
        <f>IF($A7581="","",Tienda_4!F381)</f>
        <v>Blanca Ramirez</v>
      </c>
      <c r="E7581" t="str">
        <f>IF($A7581="","",Tienda_4!I381)</f>
        <v>Nequi</v>
      </c>
      <c r="F7581">
        <f>IF($A7581="","",VALUE(RIGHT(Tienda_4!E381,4)))</f>
        <v>2021</v>
      </c>
      <c r="G7581">
        <f>IF($A7581="","",Tienda_4!C381)</f>
        <v>145600</v>
      </c>
      <c r="H7581">
        <f>IF($A7581="","",Tienda_4!D381)</f>
        <v>5900</v>
      </c>
      <c r="I7581">
        <f>IF($A7581="","",Tienda_4!H381)</f>
        <v>5</v>
      </c>
      <c r="J7581">
        <f>IF($A7581="",0,IF(AND(OR('Cuadro-de-mando'!$B$4="(Todas)",'Cuadro-de-mando'!$B$4=$A7581),OR('Cuadro-de-mando'!$E$4="(Todas)",'Cuadro-de-mando'!$E$4=$B7581),OR('Cuadro-de-mando'!$H$4="(Todas)",'Cuadro-de-mando'!$H$4=$C7581),OR('Cuadro-de-mando'!$K$4="(Todas)",'Cuadro-de-mando'!$K$4=$E7581),OR('Cuadro-de-mando'!$N$4="(Todos)",'Cuadro-de-mando'!$N$4=$F7581)),1,0))</f>
        <v>1</v>
      </c>
    </row>
    <row r="7582" spans="1:10" x14ac:dyDescent="0.25">
      <c r="A7582" t="str">
        <f>IF(Tienda_4!$A382="","","Tienda 4")</f>
        <v>Tienda 4</v>
      </c>
      <c r="B7582" t="str">
        <f>IF($A7582="","",Tienda_4!B382)</f>
        <v>Juguetes</v>
      </c>
      <c r="C7582" t="str">
        <f>IF($A7582="","",Tienda_4!G382)</f>
        <v>Cúcuta</v>
      </c>
      <c r="D7582" t="str">
        <f>IF($A7582="","",Tienda_4!F382)</f>
        <v>Ángel Rodriguez</v>
      </c>
      <c r="E7582" t="str">
        <f>IF($A7582="","",Tienda_4!I382)</f>
        <v>Tarjeta de crédito</v>
      </c>
      <c r="F7582">
        <f>IF($A7582="","",VALUE(RIGHT(Tienda_4!E382,4)))</f>
        <v>2020</v>
      </c>
      <c r="G7582">
        <f>IF($A7582="","",Tienda_4!C382)</f>
        <v>182800</v>
      </c>
      <c r="H7582">
        <f>IF($A7582="","",Tienda_4!D382)</f>
        <v>9900</v>
      </c>
      <c r="I7582">
        <f>IF($A7582="","",Tienda_4!H382)</f>
        <v>4</v>
      </c>
      <c r="J7582">
        <f>IF($A7582="",0,IF(AND(OR('Cuadro-de-mando'!$B$4="(Todas)",'Cuadro-de-mando'!$B$4=$A7582),OR('Cuadro-de-mando'!$E$4="(Todas)",'Cuadro-de-mando'!$E$4=$B7582),OR('Cuadro-de-mando'!$H$4="(Todas)",'Cuadro-de-mando'!$H$4=$C7582),OR('Cuadro-de-mando'!$K$4="(Todas)",'Cuadro-de-mando'!$K$4=$E7582),OR('Cuadro-de-mando'!$N$4="(Todos)",'Cuadro-de-mando'!$N$4=$F7582)),1,0))</f>
        <v>1</v>
      </c>
    </row>
    <row r="7583" spans="1:10" x14ac:dyDescent="0.25">
      <c r="A7583" t="str">
        <f>IF(Tienda_4!$A383="","","Tienda 4")</f>
        <v>Tienda 4</v>
      </c>
      <c r="B7583" t="str">
        <f>IF($A7583="","",Tienda_4!B383)</f>
        <v>Deportes y diversión</v>
      </c>
      <c r="C7583" t="str">
        <f>IF($A7583="","",Tienda_4!G383)</f>
        <v>Bogotá</v>
      </c>
      <c r="D7583" t="str">
        <f>IF($A7583="","",Tienda_4!F383)</f>
        <v>Felipe Santos</v>
      </c>
      <c r="E7583" t="str">
        <f>IF($A7583="","",Tienda_4!I383)</f>
        <v>Tarjeta de crédito</v>
      </c>
      <c r="F7583">
        <f>IF($A7583="","",VALUE(RIGHT(Tienda_4!E383,4)))</f>
        <v>2022</v>
      </c>
      <c r="G7583">
        <f>IF($A7583="","",Tienda_4!C383)</f>
        <v>9200</v>
      </c>
      <c r="H7583">
        <f>IF($A7583="","",Tienda_4!D383)</f>
        <v>0</v>
      </c>
      <c r="I7583">
        <f>IF($A7583="","",Tienda_4!H383)</f>
        <v>3</v>
      </c>
      <c r="J7583">
        <f>IF($A7583="",0,IF(AND(OR('Cuadro-de-mando'!$B$4="(Todas)",'Cuadro-de-mando'!$B$4=$A7583),OR('Cuadro-de-mando'!$E$4="(Todas)",'Cuadro-de-mando'!$E$4=$B7583),OR('Cuadro-de-mando'!$H$4="(Todas)",'Cuadro-de-mando'!$H$4=$C7583),OR('Cuadro-de-mando'!$K$4="(Todas)",'Cuadro-de-mando'!$K$4=$E7583),OR('Cuadro-de-mando'!$N$4="(Todos)",'Cuadro-de-mando'!$N$4=$F7583)),1,0))</f>
        <v>1</v>
      </c>
    </row>
    <row r="7584" spans="1:10" x14ac:dyDescent="0.25">
      <c r="A7584" t="str">
        <f>IF(Tienda_4!$A384="","","Tienda 4")</f>
        <v>Tienda 4</v>
      </c>
      <c r="B7584" t="str">
        <f>IF($A7584="","",Tienda_4!B384)</f>
        <v>Instrumentos musicales</v>
      </c>
      <c r="C7584" t="str">
        <f>IF($A7584="","",Tienda_4!G384)</f>
        <v>Bogotá</v>
      </c>
      <c r="D7584" t="str">
        <f>IF($A7584="","",Tienda_4!F384)</f>
        <v>Blanca Ramirez</v>
      </c>
      <c r="E7584" t="str">
        <f>IF($A7584="","",Tienda_4!I384)</f>
        <v>Tarjeta de crédito</v>
      </c>
      <c r="F7584">
        <f>IF($A7584="","",VALUE(RIGHT(Tienda_4!E384,4)))</f>
        <v>2022</v>
      </c>
      <c r="G7584">
        <f>IF($A7584="","",Tienda_4!C384)</f>
        <v>897900</v>
      </c>
      <c r="H7584">
        <f>IF($A7584="","",Tienda_4!D384)</f>
        <v>48200</v>
      </c>
      <c r="I7584">
        <f>IF($A7584="","",Tienda_4!H384)</f>
        <v>5</v>
      </c>
      <c r="J7584">
        <f>IF($A7584="",0,IF(AND(OR('Cuadro-de-mando'!$B$4="(Todas)",'Cuadro-de-mando'!$B$4=$A7584),OR('Cuadro-de-mando'!$E$4="(Todas)",'Cuadro-de-mando'!$E$4=$B7584),OR('Cuadro-de-mando'!$H$4="(Todas)",'Cuadro-de-mando'!$H$4=$C7584),OR('Cuadro-de-mando'!$K$4="(Todas)",'Cuadro-de-mando'!$K$4=$E7584),OR('Cuadro-de-mando'!$N$4="(Todos)",'Cuadro-de-mando'!$N$4=$F7584)),1,0))</f>
        <v>1</v>
      </c>
    </row>
    <row r="7585" spans="1:10" x14ac:dyDescent="0.25">
      <c r="A7585" t="str">
        <f>IF(Tienda_4!$A385="","","Tienda 4")</f>
        <v>Tienda 4</v>
      </c>
      <c r="B7585" t="str">
        <f>IF($A7585="","",Tienda_4!B385)</f>
        <v>Muebles</v>
      </c>
      <c r="C7585" t="str">
        <f>IF($A7585="","",Tienda_4!G385)</f>
        <v>Cali</v>
      </c>
      <c r="D7585" t="str">
        <f>IF($A7585="","",Tienda_4!F385)</f>
        <v>Maria Alfonso</v>
      </c>
      <c r="E7585" t="str">
        <f>IF($A7585="","",Tienda_4!I385)</f>
        <v>Tarjeta de crédito</v>
      </c>
      <c r="F7585">
        <f>IF($A7585="","",VALUE(RIGHT(Tienda_4!E385,4)))</f>
        <v>2021</v>
      </c>
      <c r="G7585">
        <f>IF($A7585="","",Tienda_4!C385)</f>
        <v>252500</v>
      </c>
      <c r="H7585">
        <f>IF($A7585="","",Tienda_4!D385)</f>
        <v>13700</v>
      </c>
      <c r="I7585">
        <f>IF($A7585="","",Tienda_4!H385)</f>
        <v>5</v>
      </c>
      <c r="J7585">
        <f>IF($A7585="",0,IF(AND(OR('Cuadro-de-mando'!$B$4="(Todas)",'Cuadro-de-mando'!$B$4=$A7585),OR('Cuadro-de-mando'!$E$4="(Todas)",'Cuadro-de-mando'!$E$4=$B7585),OR('Cuadro-de-mando'!$H$4="(Todas)",'Cuadro-de-mando'!$H$4=$C7585),OR('Cuadro-de-mando'!$K$4="(Todas)",'Cuadro-de-mando'!$K$4=$E7585),OR('Cuadro-de-mando'!$N$4="(Todos)",'Cuadro-de-mando'!$N$4=$F7585)),1,0))</f>
        <v>1</v>
      </c>
    </row>
    <row r="7586" spans="1:10" x14ac:dyDescent="0.25">
      <c r="A7586" t="str">
        <f>IF(Tienda_4!$A386="","","Tienda 4")</f>
        <v>Tienda 4</v>
      </c>
      <c r="B7586" t="str">
        <f>IF($A7586="","",Tienda_4!B386)</f>
        <v>Muebles</v>
      </c>
      <c r="C7586" t="str">
        <f>IF($A7586="","",Tienda_4!G386)</f>
        <v>Bogotá</v>
      </c>
      <c r="D7586" t="str">
        <f>IF($A7586="","",Tienda_4!F386)</f>
        <v>Felipe Santos</v>
      </c>
      <c r="E7586" t="str">
        <f>IF($A7586="","",Tienda_4!I386)</f>
        <v>Tarjeta de crédito</v>
      </c>
      <c r="F7586">
        <f>IF($A7586="","",VALUE(RIGHT(Tienda_4!E386,4)))</f>
        <v>2020</v>
      </c>
      <c r="G7586">
        <f>IF($A7586="","",Tienda_4!C386)</f>
        <v>292200</v>
      </c>
      <c r="H7586">
        <f>IF($A7586="","",Tienda_4!D386)</f>
        <v>13700</v>
      </c>
      <c r="I7586">
        <f>IF($A7586="","",Tienda_4!H386)</f>
        <v>1</v>
      </c>
      <c r="J7586">
        <f>IF($A7586="",0,IF(AND(OR('Cuadro-de-mando'!$B$4="(Todas)",'Cuadro-de-mando'!$B$4=$A7586),OR('Cuadro-de-mando'!$E$4="(Todas)",'Cuadro-de-mando'!$E$4=$B7586),OR('Cuadro-de-mando'!$H$4="(Todas)",'Cuadro-de-mando'!$H$4=$C7586),OR('Cuadro-de-mando'!$K$4="(Todas)",'Cuadro-de-mando'!$K$4=$E7586),OR('Cuadro-de-mando'!$N$4="(Todos)",'Cuadro-de-mando'!$N$4=$F7586)),1,0))</f>
        <v>1</v>
      </c>
    </row>
    <row r="7587" spans="1:10" x14ac:dyDescent="0.25">
      <c r="A7587" t="str">
        <f>IF(Tienda_4!$A387="","","Tienda 4")</f>
        <v>Tienda 4</v>
      </c>
      <c r="B7587" t="str">
        <f>IF($A7587="","",Tienda_4!B387)</f>
        <v>Muebles</v>
      </c>
      <c r="C7587" t="str">
        <f>IF($A7587="","",Tienda_4!G387)</f>
        <v>Bogotá</v>
      </c>
      <c r="D7587" t="str">
        <f>IF($A7587="","",Tienda_4!F387)</f>
        <v>Beatriz Morales</v>
      </c>
      <c r="E7587" t="str">
        <f>IF($A7587="","",Tienda_4!I387)</f>
        <v>Tarjeta de crédito</v>
      </c>
      <c r="F7587">
        <f>IF($A7587="","",VALUE(RIGHT(Tienda_4!E387,4)))</f>
        <v>2022</v>
      </c>
      <c r="G7587">
        <f>IF($A7587="","",Tienda_4!C387)</f>
        <v>185200</v>
      </c>
      <c r="H7587">
        <f>IF($A7587="","",Tienda_4!D387)</f>
        <v>10600</v>
      </c>
      <c r="I7587">
        <f>IF($A7587="","",Tienda_4!H387)</f>
        <v>5</v>
      </c>
      <c r="J7587">
        <f>IF($A7587="",0,IF(AND(OR('Cuadro-de-mando'!$B$4="(Todas)",'Cuadro-de-mando'!$B$4=$A7587),OR('Cuadro-de-mando'!$E$4="(Todas)",'Cuadro-de-mando'!$E$4=$B7587),OR('Cuadro-de-mando'!$H$4="(Todas)",'Cuadro-de-mando'!$H$4=$C7587),OR('Cuadro-de-mando'!$K$4="(Todas)",'Cuadro-de-mando'!$K$4=$E7587),OR('Cuadro-de-mando'!$N$4="(Todos)",'Cuadro-de-mando'!$N$4=$F7587)),1,0))</f>
        <v>1</v>
      </c>
    </row>
    <row r="7588" spans="1:10" x14ac:dyDescent="0.25">
      <c r="A7588" t="str">
        <f>IF(Tienda_4!$A388="","","Tienda 4")</f>
        <v>Tienda 4</v>
      </c>
      <c r="B7588" t="str">
        <f>IF($A7588="","",Tienda_4!B388)</f>
        <v>Electrodomésticos</v>
      </c>
      <c r="C7588" t="str">
        <f>IF($A7588="","",Tienda_4!G388)</f>
        <v>Medellín</v>
      </c>
      <c r="D7588" t="str">
        <f>IF($A7588="","",Tienda_4!F388)</f>
        <v>Pedro Gomez</v>
      </c>
      <c r="E7588" t="str">
        <f>IF($A7588="","",Tienda_4!I388)</f>
        <v>Tarjeta de crédito</v>
      </c>
      <c r="F7588">
        <f>IF($A7588="","",VALUE(RIGHT(Tienda_4!E388,4)))</f>
        <v>2020</v>
      </c>
      <c r="G7588">
        <f>IF($A7588="","",Tienda_4!C388)</f>
        <v>1307200</v>
      </c>
      <c r="H7588">
        <f>IF($A7588="","",Tienda_4!D388)</f>
        <v>69800</v>
      </c>
      <c r="I7588">
        <f>IF($A7588="","",Tienda_4!H388)</f>
        <v>5</v>
      </c>
      <c r="J7588">
        <f>IF($A7588="",0,IF(AND(OR('Cuadro-de-mando'!$B$4="(Todas)",'Cuadro-de-mando'!$B$4=$A7588),OR('Cuadro-de-mando'!$E$4="(Todas)",'Cuadro-de-mando'!$E$4=$B7588),OR('Cuadro-de-mando'!$H$4="(Todas)",'Cuadro-de-mando'!$H$4=$C7588),OR('Cuadro-de-mando'!$K$4="(Todas)",'Cuadro-de-mando'!$K$4=$E7588),OR('Cuadro-de-mando'!$N$4="(Todos)",'Cuadro-de-mando'!$N$4=$F7588)),1,0))</f>
        <v>1</v>
      </c>
    </row>
    <row r="7589" spans="1:10" x14ac:dyDescent="0.25">
      <c r="A7589" t="str">
        <f>IF(Tienda_4!$A389="","","Tienda 4")</f>
        <v>Tienda 4</v>
      </c>
      <c r="B7589" t="str">
        <f>IF($A7589="","",Tienda_4!B389)</f>
        <v>Muebles</v>
      </c>
      <c r="C7589" t="str">
        <f>IF($A7589="","",Tienda_4!G389)</f>
        <v>Medellín</v>
      </c>
      <c r="D7589" t="str">
        <f>IF($A7589="","",Tienda_4!F389)</f>
        <v>Juan Fernandez</v>
      </c>
      <c r="E7589" t="str">
        <f>IF($A7589="","",Tienda_4!I389)</f>
        <v>Tarjeta de crédito</v>
      </c>
      <c r="F7589">
        <f>IF($A7589="","",VALUE(RIGHT(Tienda_4!E389,4)))</f>
        <v>2020</v>
      </c>
      <c r="G7589">
        <f>IF($A7589="","",Tienda_4!C389)</f>
        <v>295600</v>
      </c>
      <c r="H7589">
        <f>IF($A7589="","",Tienda_4!D389)</f>
        <v>13900</v>
      </c>
      <c r="I7589">
        <f>IF($A7589="","",Tienda_4!H389)</f>
        <v>3</v>
      </c>
      <c r="J7589">
        <f>IF($A7589="",0,IF(AND(OR('Cuadro-de-mando'!$B$4="(Todas)",'Cuadro-de-mando'!$B$4=$A7589),OR('Cuadro-de-mando'!$E$4="(Todas)",'Cuadro-de-mando'!$E$4=$B7589),OR('Cuadro-de-mando'!$H$4="(Todas)",'Cuadro-de-mando'!$H$4=$C7589),OR('Cuadro-de-mando'!$K$4="(Todas)",'Cuadro-de-mando'!$K$4=$E7589),OR('Cuadro-de-mando'!$N$4="(Todos)",'Cuadro-de-mando'!$N$4=$F7589)),1,0))</f>
        <v>1</v>
      </c>
    </row>
    <row r="7590" spans="1:10" x14ac:dyDescent="0.25">
      <c r="A7590" t="str">
        <f>IF(Tienda_4!$A390="","","Tienda 4")</f>
        <v>Tienda 4</v>
      </c>
      <c r="B7590" t="str">
        <f>IF($A7590="","",Tienda_4!B390)</f>
        <v>Muebles</v>
      </c>
      <c r="C7590" t="str">
        <f>IF($A7590="","",Tienda_4!G390)</f>
        <v>Cúcuta</v>
      </c>
      <c r="D7590" t="str">
        <f>IF($A7590="","",Tienda_4!F390)</f>
        <v>Rafael Acosta</v>
      </c>
      <c r="E7590" t="str">
        <f>IF($A7590="","",Tienda_4!I390)</f>
        <v>Tarjeta de crédito</v>
      </c>
      <c r="F7590">
        <f>IF($A7590="","",VALUE(RIGHT(Tienda_4!E390,4)))</f>
        <v>2022</v>
      </c>
      <c r="G7590">
        <f>IF($A7590="","",Tienda_4!C390)</f>
        <v>537400</v>
      </c>
      <c r="H7590">
        <f>IF($A7590="","",Tienda_4!D390)</f>
        <v>26800</v>
      </c>
      <c r="I7590">
        <f>IF($A7590="","",Tienda_4!H390)</f>
        <v>5</v>
      </c>
      <c r="J7590">
        <f>IF($A7590="",0,IF(AND(OR('Cuadro-de-mando'!$B$4="(Todas)",'Cuadro-de-mando'!$B$4=$A7590),OR('Cuadro-de-mando'!$E$4="(Todas)",'Cuadro-de-mando'!$E$4=$B7590),OR('Cuadro-de-mando'!$H$4="(Todas)",'Cuadro-de-mando'!$H$4=$C7590),OR('Cuadro-de-mando'!$K$4="(Todas)",'Cuadro-de-mando'!$K$4=$E7590),OR('Cuadro-de-mando'!$N$4="(Todos)",'Cuadro-de-mando'!$N$4=$F7590)),1,0))</f>
        <v>1</v>
      </c>
    </row>
    <row r="7591" spans="1:10" x14ac:dyDescent="0.25">
      <c r="A7591" t="str">
        <f>IF(Tienda_4!$A391="","","Tienda 4")</f>
        <v>Tienda 4</v>
      </c>
      <c r="B7591" t="str">
        <f>IF($A7591="","",Tienda_4!B391)</f>
        <v>Artículos para el hogar</v>
      </c>
      <c r="C7591" t="str">
        <f>IF($A7591="","",Tienda_4!G391)</f>
        <v>Bogotá</v>
      </c>
      <c r="D7591" t="str">
        <f>IF($A7591="","",Tienda_4!F391)</f>
        <v>Izabela de León</v>
      </c>
      <c r="E7591" t="str">
        <f>IF($A7591="","",Tienda_4!I391)</f>
        <v>Tarjeta de crédito</v>
      </c>
      <c r="F7591">
        <f>IF($A7591="","",VALUE(RIGHT(Tienda_4!E391,4)))</f>
        <v>2020</v>
      </c>
      <c r="G7591">
        <f>IF($A7591="","",Tienda_4!C391)</f>
        <v>52000</v>
      </c>
      <c r="H7591">
        <f>IF($A7591="","",Tienda_4!D391)</f>
        <v>1000</v>
      </c>
      <c r="I7591">
        <f>IF($A7591="","",Tienda_4!H391)</f>
        <v>5</v>
      </c>
      <c r="J7591">
        <f>IF($A7591="",0,IF(AND(OR('Cuadro-de-mando'!$B$4="(Todas)",'Cuadro-de-mando'!$B$4=$A7591),OR('Cuadro-de-mando'!$E$4="(Todas)",'Cuadro-de-mando'!$E$4=$B7591),OR('Cuadro-de-mando'!$H$4="(Todas)",'Cuadro-de-mando'!$H$4=$C7591),OR('Cuadro-de-mando'!$K$4="(Todas)",'Cuadro-de-mando'!$K$4=$E7591),OR('Cuadro-de-mando'!$N$4="(Todos)",'Cuadro-de-mando'!$N$4=$F7591)),1,0))</f>
        <v>1</v>
      </c>
    </row>
    <row r="7592" spans="1:10" x14ac:dyDescent="0.25">
      <c r="A7592" t="str">
        <f>IF(Tienda_4!$A392="","","Tienda 4")</f>
        <v>Tienda 4</v>
      </c>
      <c r="B7592" t="str">
        <f>IF($A7592="","",Tienda_4!B392)</f>
        <v>Muebles</v>
      </c>
      <c r="C7592" t="str">
        <f>IF($A7592="","",Tienda_4!G392)</f>
        <v>Leticia</v>
      </c>
      <c r="D7592" t="str">
        <f>IF($A7592="","",Tienda_4!F392)</f>
        <v>Juan Fernandez</v>
      </c>
      <c r="E7592" t="str">
        <f>IF($A7592="","",Tienda_4!I392)</f>
        <v>Nequi</v>
      </c>
      <c r="F7592">
        <f>IF($A7592="","",VALUE(RIGHT(Tienda_4!E392,4)))</f>
        <v>2020</v>
      </c>
      <c r="G7592">
        <f>IF($A7592="","",Tienda_4!C392)</f>
        <v>487200</v>
      </c>
      <c r="H7592">
        <f>IF($A7592="","",Tienda_4!D392)</f>
        <v>24100</v>
      </c>
      <c r="I7592">
        <f>IF($A7592="","",Tienda_4!H392)</f>
        <v>5</v>
      </c>
      <c r="J7592">
        <f>IF($A7592="",0,IF(AND(OR('Cuadro-de-mando'!$B$4="(Todas)",'Cuadro-de-mando'!$B$4=$A7592),OR('Cuadro-de-mando'!$E$4="(Todas)",'Cuadro-de-mando'!$E$4=$B7592),OR('Cuadro-de-mando'!$H$4="(Todas)",'Cuadro-de-mando'!$H$4=$C7592),OR('Cuadro-de-mando'!$K$4="(Todas)",'Cuadro-de-mando'!$K$4=$E7592),OR('Cuadro-de-mando'!$N$4="(Todos)",'Cuadro-de-mando'!$N$4=$F7592)),1,0))</f>
        <v>1</v>
      </c>
    </row>
    <row r="7593" spans="1:10" x14ac:dyDescent="0.25">
      <c r="A7593" t="str">
        <f>IF(Tienda_4!$A393="","","Tienda 4")</f>
        <v>Tienda 4</v>
      </c>
      <c r="B7593" t="str">
        <f>IF($A7593="","",Tienda_4!B393)</f>
        <v>Instrumentos musicales</v>
      </c>
      <c r="C7593" t="str">
        <f>IF($A7593="","",Tienda_4!G393)</f>
        <v>Bogotá</v>
      </c>
      <c r="D7593" t="str">
        <f>IF($A7593="","",Tienda_4!F393)</f>
        <v>Beatriz Morales</v>
      </c>
      <c r="E7593" t="str">
        <f>IF($A7593="","",Tienda_4!I393)</f>
        <v>Tarjeta de crédito</v>
      </c>
      <c r="F7593">
        <f>IF($A7593="","",VALUE(RIGHT(Tienda_4!E393,4)))</f>
        <v>2020</v>
      </c>
      <c r="G7593">
        <f>IF($A7593="","",Tienda_4!C393)</f>
        <v>349700</v>
      </c>
      <c r="H7593">
        <f>IF($A7593="","",Tienda_4!D393)</f>
        <v>16800</v>
      </c>
      <c r="I7593">
        <f>IF($A7593="","",Tienda_4!H393)</f>
        <v>5</v>
      </c>
      <c r="J7593">
        <f>IF($A7593="",0,IF(AND(OR('Cuadro-de-mando'!$B$4="(Todas)",'Cuadro-de-mando'!$B$4=$A7593),OR('Cuadro-de-mando'!$E$4="(Todas)",'Cuadro-de-mando'!$E$4=$B7593),OR('Cuadro-de-mando'!$H$4="(Todas)",'Cuadro-de-mando'!$H$4=$C7593),OR('Cuadro-de-mando'!$K$4="(Todas)",'Cuadro-de-mando'!$K$4=$E7593),OR('Cuadro-de-mando'!$N$4="(Todos)",'Cuadro-de-mando'!$N$4=$F7593)),1,0))</f>
        <v>1</v>
      </c>
    </row>
    <row r="7594" spans="1:10" x14ac:dyDescent="0.25">
      <c r="A7594" t="str">
        <f>IF(Tienda_4!$A394="","","Tienda 4")</f>
        <v>Tienda 4</v>
      </c>
      <c r="B7594" t="str">
        <f>IF($A7594="","",Tienda_4!B394)</f>
        <v>Electrodomésticos</v>
      </c>
      <c r="C7594" t="str">
        <f>IF($A7594="","",Tienda_4!G394)</f>
        <v>Barranquilla</v>
      </c>
      <c r="D7594" t="str">
        <f>IF($A7594="","",Tienda_4!F394)</f>
        <v>Blanca Ramirez</v>
      </c>
      <c r="E7594" t="str">
        <f>IF($A7594="","",Tienda_4!I394)</f>
        <v>Tarjeta de crédito</v>
      </c>
      <c r="F7594">
        <f>IF($A7594="","",VALUE(RIGHT(Tienda_4!E394,4)))</f>
        <v>2020</v>
      </c>
      <c r="G7594">
        <f>IF($A7594="","",Tienda_4!C394)</f>
        <v>820000</v>
      </c>
      <c r="H7594">
        <f>IF($A7594="","",Tienda_4!D394)</f>
        <v>41800</v>
      </c>
      <c r="I7594">
        <f>IF($A7594="","",Tienda_4!H394)</f>
        <v>4</v>
      </c>
      <c r="J7594">
        <f>IF($A7594="",0,IF(AND(OR('Cuadro-de-mando'!$B$4="(Todas)",'Cuadro-de-mando'!$B$4=$A7594),OR('Cuadro-de-mando'!$E$4="(Todas)",'Cuadro-de-mando'!$E$4=$B7594),OR('Cuadro-de-mando'!$H$4="(Todas)",'Cuadro-de-mando'!$H$4=$C7594),OR('Cuadro-de-mando'!$K$4="(Todas)",'Cuadro-de-mando'!$K$4=$E7594),OR('Cuadro-de-mando'!$N$4="(Todos)",'Cuadro-de-mando'!$N$4=$F7594)),1,0))</f>
        <v>1</v>
      </c>
    </row>
    <row r="7595" spans="1:10" x14ac:dyDescent="0.25">
      <c r="A7595" t="str">
        <f>IF(Tienda_4!$A395="","","Tienda 4")</f>
        <v>Tienda 4</v>
      </c>
      <c r="B7595" t="str">
        <f>IF($A7595="","",Tienda_4!B395)</f>
        <v>Electrónicos</v>
      </c>
      <c r="C7595" t="str">
        <f>IF($A7595="","",Tienda_4!G395)</f>
        <v>Bogotá</v>
      </c>
      <c r="D7595" t="str">
        <f>IF($A7595="","",Tienda_4!F395)</f>
        <v>Juan Fernandez</v>
      </c>
      <c r="E7595" t="str">
        <f>IF($A7595="","",Tienda_4!I395)</f>
        <v>Tarjeta de crédito</v>
      </c>
      <c r="F7595">
        <f>IF($A7595="","",VALUE(RIGHT(Tienda_4!E395,4)))</f>
        <v>2022</v>
      </c>
      <c r="G7595">
        <f>IF($A7595="","",Tienda_4!C395)</f>
        <v>195300</v>
      </c>
      <c r="H7595">
        <f>IF($A7595="","",Tienda_4!D395)</f>
        <v>10600</v>
      </c>
      <c r="I7595">
        <f>IF($A7595="","",Tienda_4!H395)</f>
        <v>4</v>
      </c>
      <c r="J7595">
        <f>IF($A7595="",0,IF(AND(OR('Cuadro-de-mando'!$B$4="(Todas)",'Cuadro-de-mando'!$B$4=$A7595),OR('Cuadro-de-mando'!$E$4="(Todas)",'Cuadro-de-mando'!$E$4=$B7595),OR('Cuadro-de-mando'!$H$4="(Todas)",'Cuadro-de-mando'!$H$4=$C7595),OR('Cuadro-de-mando'!$K$4="(Todas)",'Cuadro-de-mando'!$K$4=$E7595),OR('Cuadro-de-mando'!$N$4="(Todos)",'Cuadro-de-mando'!$N$4=$F7595)),1,0))</f>
        <v>1</v>
      </c>
    </row>
    <row r="7596" spans="1:10" x14ac:dyDescent="0.25">
      <c r="A7596" t="str">
        <f>IF(Tienda_4!$A396="","","Tienda 4")</f>
        <v>Tienda 4</v>
      </c>
      <c r="B7596" t="str">
        <f>IF($A7596="","",Tienda_4!B396)</f>
        <v>Electrodomésticos</v>
      </c>
      <c r="C7596" t="str">
        <f>IF($A7596="","",Tienda_4!G396)</f>
        <v>Cartagena</v>
      </c>
      <c r="D7596" t="str">
        <f>IF($A7596="","",Tienda_4!F396)</f>
        <v>Rafael Acosta</v>
      </c>
      <c r="E7596" t="str">
        <f>IF($A7596="","",Tienda_4!I396)</f>
        <v>Tarjeta de débito</v>
      </c>
      <c r="F7596">
        <f>IF($A7596="","",VALUE(RIGHT(Tienda_4!E396,4)))</f>
        <v>2020</v>
      </c>
      <c r="G7596">
        <f>IF($A7596="","",Tienda_4!C396)</f>
        <v>331600</v>
      </c>
      <c r="H7596">
        <f>IF($A7596="","",Tienda_4!D396)</f>
        <v>15800</v>
      </c>
      <c r="I7596">
        <f>IF($A7596="","",Tienda_4!H396)</f>
        <v>5</v>
      </c>
      <c r="J7596">
        <f>IF($A7596="",0,IF(AND(OR('Cuadro-de-mando'!$B$4="(Todas)",'Cuadro-de-mando'!$B$4=$A7596),OR('Cuadro-de-mando'!$E$4="(Todas)",'Cuadro-de-mando'!$E$4=$B7596),OR('Cuadro-de-mando'!$H$4="(Todas)",'Cuadro-de-mando'!$H$4=$C7596),OR('Cuadro-de-mando'!$K$4="(Todas)",'Cuadro-de-mando'!$K$4=$E7596),OR('Cuadro-de-mando'!$N$4="(Todos)",'Cuadro-de-mando'!$N$4=$F7596)),1,0))</f>
        <v>1</v>
      </c>
    </row>
    <row r="7597" spans="1:10" x14ac:dyDescent="0.25">
      <c r="A7597" t="str">
        <f>IF(Tienda_4!$A397="","","Tienda 4")</f>
        <v>Tienda 4</v>
      </c>
      <c r="B7597" t="str">
        <f>IF($A7597="","",Tienda_4!B397)</f>
        <v>Deportes y diversión</v>
      </c>
      <c r="C7597" t="str">
        <f>IF($A7597="","",Tienda_4!G397)</f>
        <v>Bogotá</v>
      </c>
      <c r="D7597" t="str">
        <f>IF($A7597="","",Tienda_4!F397)</f>
        <v>Pedro Gomez</v>
      </c>
      <c r="E7597" t="str">
        <f>IF($A7597="","",Tienda_4!I397)</f>
        <v>Tarjeta de crédito</v>
      </c>
      <c r="F7597">
        <f>IF($A7597="","",VALUE(RIGHT(Tienda_4!E397,4)))</f>
        <v>2022</v>
      </c>
      <c r="G7597">
        <f>IF($A7597="","",Tienda_4!C397)</f>
        <v>22500</v>
      </c>
      <c r="H7597">
        <f>IF($A7597="","",Tienda_4!D397)</f>
        <v>1600</v>
      </c>
      <c r="I7597">
        <f>IF($A7597="","",Tienda_4!H397)</f>
        <v>2</v>
      </c>
      <c r="J7597">
        <f>IF($A7597="",0,IF(AND(OR('Cuadro-de-mando'!$B$4="(Todas)",'Cuadro-de-mando'!$B$4=$A7597),OR('Cuadro-de-mando'!$E$4="(Todas)",'Cuadro-de-mando'!$E$4=$B7597),OR('Cuadro-de-mando'!$H$4="(Todas)",'Cuadro-de-mando'!$H$4=$C7597),OR('Cuadro-de-mando'!$K$4="(Todas)",'Cuadro-de-mando'!$K$4=$E7597),OR('Cuadro-de-mando'!$N$4="(Todos)",'Cuadro-de-mando'!$N$4=$F7597)),1,0))</f>
        <v>1</v>
      </c>
    </row>
    <row r="7598" spans="1:10" x14ac:dyDescent="0.25">
      <c r="A7598" t="str">
        <f>IF(Tienda_4!$A398="","","Tienda 4")</f>
        <v>Tienda 4</v>
      </c>
      <c r="B7598" t="str">
        <f>IF($A7598="","",Tienda_4!B398)</f>
        <v>Electrónicos</v>
      </c>
      <c r="C7598" t="str">
        <f>IF($A7598="","",Tienda_4!G398)</f>
        <v>Cali</v>
      </c>
      <c r="D7598" t="str">
        <f>IF($A7598="","",Tienda_4!F398)</f>
        <v>Mariana Herrera</v>
      </c>
      <c r="E7598" t="str">
        <f>IF($A7598="","",Tienda_4!I398)</f>
        <v>Tarjeta de crédito</v>
      </c>
      <c r="F7598">
        <f>IF($A7598="","",VALUE(RIGHT(Tienda_4!E398,4)))</f>
        <v>2020</v>
      </c>
      <c r="G7598">
        <f>IF($A7598="","",Tienda_4!C398)</f>
        <v>232000</v>
      </c>
      <c r="H7598">
        <f>IF($A7598="","",Tienda_4!D398)</f>
        <v>12600</v>
      </c>
      <c r="I7598">
        <f>IF($A7598="","",Tienda_4!H398)</f>
        <v>5</v>
      </c>
      <c r="J7598">
        <f>IF($A7598="",0,IF(AND(OR('Cuadro-de-mando'!$B$4="(Todas)",'Cuadro-de-mando'!$B$4=$A7598),OR('Cuadro-de-mando'!$E$4="(Todas)",'Cuadro-de-mando'!$E$4=$B7598),OR('Cuadro-de-mando'!$H$4="(Todas)",'Cuadro-de-mando'!$H$4=$C7598),OR('Cuadro-de-mando'!$K$4="(Todas)",'Cuadro-de-mando'!$K$4=$E7598),OR('Cuadro-de-mando'!$N$4="(Todos)",'Cuadro-de-mando'!$N$4=$F7598)),1,0))</f>
        <v>1</v>
      </c>
    </row>
    <row r="7599" spans="1:10" x14ac:dyDescent="0.25">
      <c r="A7599" t="str">
        <f>IF(Tienda_4!$A399="","","Tienda 4")</f>
        <v>Tienda 4</v>
      </c>
      <c r="B7599" t="str">
        <f>IF($A7599="","",Tienda_4!B399)</f>
        <v>Electrodomésticos</v>
      </c>
      <c r="C7599" t="str">
        <f>IF($A7599="","",Tienda_4!G399)</f>
        <v>Bogotá</v>
      </c>
      <c r="D7599" t="str">
        <f>IF($A7599="","",Tienda_4!F399)</f>
        <v>Maria Alfonso</v>
      </c>
      <c r="E7599" t="str">
        <f>IF($A7599="","",Tienda_4!I399)</f>
        <v>Tarjeta de crédito</v>
      </c>
      <c r="F7599">
        <f>IF($A7599="","",VALUE(RIGHT(Tienda_4!E399,4)))</f>
        <v>2020</v>
      </c>
      <c r="G7599">
        <f>IF($A7599="","",Tienda_4!C399)</f>
        <v>1353000</v>
      </c>
      <c r="H7599">
        <f>IF($A7599="","",Tienda_4!D399)</f>
        <v>72300</v>
      </c>
      <c r="I7599">
        <f>IF($A7599="","",Tienda_4!H399)</f>
        <v>4</v>
      </c>
      <c r="J7599">
        <f>IF($A7599="",0,IF(AND(OR('Cuadro-de-mando'!$B$4="(Todas)",'Cuadro-de-mando'!$B$4=$A7599),OR('Cuadro-de-mando'!$E$4="(Todas)",'Cuadro-de-mando'!$E$4=$B7599),OR('Cuadro-de-mando'!$H$4="(Todas)",'Cuadro-de-mando'!$H$4=$C7599),OR('Cuadro-de-mando'!$K$4="(Todas)",'Cuadro-de-mando'!$K$4=$E7599),OR('Cuadro-de-mando'!$N$4="(Todos)",'Cuadro-de-mando'!$N$4=$F7599)),1,0))</f>
        <v>1</v>
      </c>
    </row>
    <row r="7600" spans="1:10" x14ac:dyDescent="0.25">
      <c r="A7600" t="str">
        <f>IF(Tienda_4!$A400="","","Tienda 4")</f>
        <v>Tienda 4</v>
      </c>
      <c r="B7600" t="str">
        <f>IF($A7600="","",Tienda_4!B400)</f>
        <v>Electrodomésticos</v>
      </c>
      <c r="C7600" t="str">
        <f>IF($A7600="","",Tienda_4!G400)</f>
        <v>Pereira</v>
      </c>
      <c r="D7600" t="str">
        <f>IF($A7600="","",Tienda_4!F400)</f>
        <v>Pedro Gomez</v>
      </c>
      <c r="E7600" t="str">
        <f>IF($A7600="","",Tienda_4!I400)</f>
        <v>Tarjeta de crédito</v>
      </c>
      <c r="F7600">
        <f>IF($A7600="","",VALUE(RIGHT(Tienda_4!E400,4)))</f>
        <v>2021</v>
      </c>
      <c r="G7600">
        <f>IF($A7600="","",Tienda_4!C400)</f>
        <v>629100</v>
      </c>
      <c r="H7600">
        <f>IF($A7600="","",Tienda_4!D400)</f>
        <v>31700</v>
      </c>
      <c r="I7600">
        <f>IF($A7600="","",Tienda_4!H400)</f>
        <v>5</v>
      </c>
      <c r="J7600">
        <f>IF($A7600="",0,IF(AND(OR('Cuadro-de-mando'!$B$4="(Todas)",'Cuadro-de-mando'!$B$4=$A7600),OR('Cuadro-de-mando'!$E$4="(Todas)",'Cuadro-de-mando'!$E$4=$B7600),OR('Cuadro-de-mando'!$H$4="(Todas)",'Cuadro-de-mando'!$H$4=$C7600),OR('Cuadro-de-mando'!$K$4="(Todas)",'Cuadro-de-mando'!$K$4=$E7600),OR('Cuadro-de-mando'!$N$4="(Todos)",'Cuadro-de-mando'!$N$4=$F7600)),1,0))</f>
        <v>1</v>
      </c>
    </row>
    <row r="7601" spans="1:10" x14ac:dyDescent="0.25">
      <c r="A7601" t="str">
        <f>IF(Tienda_4!$A401="","","Tienda 4")</f>
        <v>Tienda 4</v>
      </c>
      <c r="B7601" t="str">
        <f>IF($A7601="","",Tienda_4!B401)</f>
        <v>Juguetes</v>
      </c>
      <c r="C7601" t="str">
        <f>IF($A7601="","",Tienda_4!G401)</f>
        <v>Barranquilla</v>
      </c>
      <c r="D7601" t="str">
        <f>IF($A7601="","",Tienda_4!F401)</f>
        <v>Beatriz Morales</v>
      </c>
      <c r="E7601" t="str">
        <f>IF($A7601="","",Tienda_4!I401)</f>
        <v>Tarjeta de crédito</v>
      </c>
      <c r="F7601">
        <f>IF($A7601="","",VALUE(RIGHT(Tienda_4!E401,4)))</f>
        <v>2021</v>
      </c>
      <c r="G7601">
        <f>IF($A7601="","",Tienda_4!C401)</f>
        <v>36200</v>
      </c>
      <c r="H7601">
        <f>IF($A7601="","",Tienda_4!D401)</f>
        <v>0</v>
      </c>
      <c r="I7601">
        <f>IF($A7601="","",Tienda_4!H401)</f>
        <v>4</v>
      </c>
      <c r="J7601">
        <f>IF($A7601="",0,IF(AND(OR('Cuadro-de-mando'!$B$4="(Todas)",'Cuadro-de-mando'!$B$4=$A7601),OR('Cuadro-de-mando'!$E$4="(Todas)",'Cuadro-de-mando'!$E$4=$B7601),OR('Cuadro-de-mando'!$H$4="(Todas)",'Cuadro-de-mando'!$H$4=$C7601),OR('Cuadro-de-mando'!$K$4="(Todas)",'Cuadro-de-mando'!$K$4=$E7601),OR('Cuadro-de-mando'!$N$4="(Todos)",'Cuadro-de-mando'!$N$4=$F7601)),1,0))</f>
        <v>1</v>
      </c>
    </row>
    <row r="7602" spans="1:10" x14ac:dyDescent="0.25">
      <c r="A7602" t="str">
        <f>IF(Tienda_4!$A402="","","Tienda 4")</f>
        <v>Tienda 4</v>
      </c>
      <c r="B7602" t="str">
        <f>IF($A7602="","",Tienda_4!B402)</f>
        <v>Electrodomésticos</v>
      </c>
      <c r="C7602" t="str">
        <f>IF($A7602="","",Tienda_4!G402)</f>
        <v>Bogotá</v>
      </c>
      <c r="D7602" t="str">
        <f>IF($A7602="","",Tienda_4!F402)</f>
        <v>Lucas Olivera</v>
      </c>
      <c r="E7602" t="str">
        <f>IF($A7602="","",Tienda_4!I402)</f>
        <v>Tarjeta de crédito</v>
      </c>
      <c r="F7602">
        <f>IF($A7602="","",VALUE(RIGHT(Tienda_4!E402,4)))</f>
        <v>2020</v>
      </c>
      <c r="G7602">
        <f>IF($A7602="","",Tienda_4!C402)</f>
        <v>1078600</v>
      </c>
      <c r="H7602">
        <f>IF($A7602="","",Tienda_4!D402)</f>
        <v>63500</v>
      </c>
      <c r="I7602">
        <f>IF($A7602="","",Tienda_4!H402)</f>
        <v>5</v>
      </c>
      <c r="J7602">
        <f>IF($A7602="",0,IF(AND(OR('Cuadro-de-mando'!$B$4="(Todas)",'Cuadro-de-mando'!$B$4=$A7602),OR('Cuadro-de-mando'!$E$4="(Todas)",'Cuadro-de-mando'!$E$4=$B7602),OR('Cuadro-de-mando'!$H$4="(Todas)",'Cuadro-de-mando'!$H$4=$C7602),OR('Cuadro-de-mando'!$K$4="(Todas)",'Cuadro-de-mando'!$K$4=$E7602),OR('Cuadro-de-mando'!$N$4="(Todos)",'Cuadro-de-mando'!$N$4=$F7602)),1,0))</f>
        <v>1</v>
      </c>
    </row>
    <row r="7603" spans="1:10" x14ac:dyDescent="0.25">
      <c r="A7603" t="str">
        <f>IF(Tienda_4!$A403="","","Tienda 4")</f>
        <v>Tienda 4</v>
      </c>
      <c r="B7603" t="str">
        <f>IF($A7603="","",Tienda_4!B403)</f>
        <v>Muebles</v>
      </c>
      <c r="C7603" t="str">
        <f>IF($A7603="","",Tienda_4!G403)</f>
        <v>Bogotá</v>
      </c>
      <c r="D7603" t="str">
        <f>IF($A7603="","",Tienda_4!F403)</f>
        <v>Camila Rivera</v>
      </c>
      <c r="E7603" t="str">
        <f>IF($A7603="","",Tienda_4!I403)</f>
        <v>Nequi</v>
      </c>
      <c r="F7603">
        <f>IF($A7603="","",VALUE(RIGHT(Tienda_4!E403,4)))</f>
        <v>2022</v>
      </c>
      <c r="G7603">
        <f>IF($A7603="","",Tienda_4!C403)</f>
        <v>947400</v>
      </c>
      <c r="H7603">
        <f>IF($A7603="","",Tienda_4!D403)</f>
        <v>57300</v>
      </c>
      <c r="I7603">
        <f>IF($A7603="","",Tienda_4!H403)</f>
        <v>4</v>
      </c>
      <c r="J7603">
        <f>IF($A7603="",0,IF(AND(OR('Cuadro-de-mando'!$B$4="(Todas)",'Cuadro-de-mando'!$B$4=$A7603),OR('Cuadro-de-mando'!$E$4="(Todas)",'Cuadro-de-mando'!$E$4=$B7603),OR('Cuadro-de-mando'!$H$4="(Todas)",'Cuadro-de-mando'!$H$4=$C7603),OR('Cuadro-de-mando'!$K$4="(Todas)",'Cuadro-de-mando'!$K$4=$E7603),OR('Cuadro-de-mando'!$N$4="(Todos)",'Cuadro-de-mando'!$N$4=$F7603)),1,0))</f>
        <v>1</v>
      </c>
    </row>
    <row r="7604" spans="1:10" x14ac:dyDescent="0.25">
      <c r="A7604" t="str">
        <f>IF(Tienda_4!$A404="","","Tienda 4")</f>
        <v>Tienda 4</v>
      </c>
      <c r="B7604" t="str">
        <f>IF($A7604="","",Tienda_4!B404)</f>
        <v>Muebles</v>
      </c>
      <c r="C7604" t="str">
        <f>IF($A7604="","",Tienda_4!G404)</f>
        <v>Bogotá</v>
      </c>
      <c r="D7604" t="str">
        <f>IF($A7604="","",Tienda_4!F404)</f>
        <v>Juan Fernandez</v>
      </c>
      <c r="E7604" t="str">
        <f>IF($A7604="","",Tienda_4!I404)</f>
        <v>Tarjeta de crédito</v>
      </c>
      <c r="F7604">
        <f>IF($A7604="","",VALUE(RIGHT(Tienda_4!E404,4)))</f>
        <v>2020</v>
      </c>
      <c r="G7604">
        <f>IF($A7604="","",Tienda_4!C404)</f>
        <v>315500</v>
      </c>
      <c r="H7604">
        <f>IF($A7604="","",Tienda_4!D404)</f>
        <v>15000</v>
      </c>
      <c r="I7604">
        <f>IF($A7604="","",Tienda_4!H404)</f>
        <v>5</v>
      </c>
      <c r="J7604">
        <f>IF($A7604="",0,IF(AND(OR('Cuadro-de-mando'!$B$4="(Todas)",'Cuadro-de-mando'!$B$4=$A7604),OR('Cuadro-de-mando'!$E$4="(Todas)",'Cuadro-de-mando'!$E$4=$B7604),OR('Cuadro-de-mando'!$H$4="(Todas)",'Cuadro-de-mando'!$H$4=$C7604),OR('Cuadro-de-mando'!$K$4="(Todas)",'Cuadro-de-mando'!$K$4=$E7604),OR('Cuadro-de-mando'!$N$4="(Todos)",'Cuadro-de-mando'!$N$4=$F7604)),1,0))</f>
        <v>1</v>
      </c>
    </row>
    <row r="7605" spans="1:10" x14ac:dyDescent="0.25">
      <c r="A7605" t="str">
        <f>IF(Tienda_4!$A405="","","Tienda 4")</f>
        <v>Tienda 4</v>
      </c>
      <c r="B7605" t="str">
        <f>IF($A7605="","",Tienda_4!B405)</f>
        <v>Libros</v>
      </c>
      <c r="C7605" t="str">
        <f>IF($A7605="","",Tienda_4!G405)</f>
        <v>Bogotá</v>
      </c>
      <c r="D7605" t="str">
        <f>IF($A7605="","",Tienda_4!F405)</f>
        <v>Juan Fernandez</v>
      </c>
      <c r="E7605" t="str">
        <f>IF($A7605="","",Tienda_4!I405)</f>
        <v>Tarjeta de crédito</v>
      </c>
      <c r="F7605">
        <f>IF($A7605="","",VALUE(RIGHT(Tienda_4!E405,4)))</f>
        <v>2021</v>
      </c>
      <c r="G7605">
        <f>IF($A7605="","",Tienda_4!C405)</f>
        <v>50400</v>
      </c>
      <c r="H7605">
        <f>IF($A7605="","",Tienda_4!D405)</f>
        <v>900</v>
      </c>
      <c r="I7605">
        <f>IF($A7605="","",Tienda_4!H405)</f>
        <v>5</v>
      </c>
      <c r="J7605">
        <f>IF($A7605="",0,IF(AND(OR('Cuadro-de-mando'!$B$4="(Todas)",'Cuadro-de-mando'!$B$4=$A7605),OR('Cuadro-de-mando'!$E$4="(Todas)",'Cuadro-de-mando'!$E$4=$B7605),OR('Cuadro-de-mando'!$H$4="(Todas)",'Cuadro-de-mando'!$H$4=$C7605),OR('Cuadro-de-mando'!$K$4="(Todas)",'Cuadro-de-mando'!$K$4=$E7605),OR('Cuadro-de-mando'!$N$4="(Todos)",'Cuadro-de-mando'!$N$4=$F7605)),1,0))</f>
        <v>1</v>
      </c>
    </row>
    <row r="7606" spans="1:10" x14ac:dyDescent="0.25">
      <c r="A7606" t="str">
        <f>IF(Tienda_4!$A406="","","Tienda 4")</f>
        <v>Tienda 4</v>
      </c>
      <c r="B7606" t="str">
        <f>IF($A7606="","",Tienda_4!B406)</f>
        <v>Electrónicos</v>
      </c>
      <c r="C7606" t="str">
        <f>IF($A7606="","",Tienda_4!G406)</f>
        <v>Bogotá</v>
      </c>
      <c r="D7606" t="str">
        <f>IF($A7606="","",Tienda_4!F406)</f>
        <v>Izabela de León</v>
      </c>
      <c r="E7606" t="str">
        <f>IF($A7606="","",Tienda_4!I406)</f>
        <v>Tarjeta de crédito</v>
      </c>
      <c r="F7606">
        <f>IF($A7606="","",VALUE(RIGHT(Tienda_4!E406,4)))</f>
        <v>2022</v>
      </c>
      <c r="G7606">
        <f>IF($A7606="","",Tienda_4!C406)</f>
        <v>115200</v>
      </c>
      <c r="H7606">
        <f>IF($A7606="","",Tienda_4!D406)</f>
        <v>4300</v>
      </c>
      <c r="I7606">
        <f>IF($A7606="","",Tienda_4!H406)</f>
        <v>5</v>
      </c>
      <c r="J7606">
        <f>IF($A7606="",0,IF(AND(OR('Cuadro-de-mando'!$B$4="(Todas)",'Cuadro-de-mando'!$B$4=$A7606),OR('Cuadro-de-mando'!$E$4="(Todas)",'Cuadro-de-mando'!$E$4=$B7606),OR('Cuadro-de-mando'!$H$4="(Todas)",'Cuadro-de-mando'!$H$4=$C7606),OR('Cuadro-de-mando'!$K$4="(Todas)",'Cuadro-de-mando'!$K$4=$E7606),OR('Cuadro-de-mando'!$N$4="(Todos)",'Cuadro-de-mando'!$N$4=$F7606)),1,0))</f>
        <v>1</v>
      </c>
    </row>
    <row r="7607" spans="1:10" x14ac:dyDescent="0.25">
      <c r="A7607" t="str">
        <f>IF(Tienda_4!$A407="","","Tienda 4")</f>
        <v>Tienda 4</v>
      </c>
      <c r="B7607" t="str">
        <f>IF($A7607="","",Tienda_4!B407)</f>
        <v>Muebles</v>
      </c>
      <c r="C7607" t="str">
        <f>IF($A7607="","",Tienda_4!G407)</f>
        <v>Medellín</v>
      </c>
      <c r="D7607" t="str">
        <f>IF($A7607="","",Tienda_4!F407)</f>
        <v>Juan Fernandez</v>
      </c>
      <c r="E7607" t="str">
        <f>IF($A7607="","",Tienda_4!I407)</f>
        <v>Tarjeta de crédito</v>
      </c>
      <c r="F7607">
        <f>IF($A7607="","",VALUE(RIGHT(Tienda_4!E407,4)))</f>
        <v>2020</v>
      </c>
      <c r="G7607">
        <f>IF($A7607="","",Tienda_4!C407)</f>
        <v>246800</v>
      </c>
      <c r="H7607">
        <f>IF($A7607="","",Tienda_4!D407)</f>
        <v>11300</v>
      </c>
      <c r="I7607">
        <f>IF($A7607="","",Tienda_4!H407)</f>
        <v>5</v>
      </c>
      <c r="J7607">
        <f>IF($A7607="",0,IF(AND(OR('Cuadro-de-mando'!$B$4="(Todas)",'Cuadro-de-mando'!$B$4=$A7607),OR('Cuadro-de-mando'!$E$4="(Todas)",'Cuadro-de-mando'!$E$4=$B7607),OR('Cuadro-de-mando'!$H$4="(Todas)",'Cuadro-de-mando'!$H$4=$C7607),OR('Cuadro-de-mando'!$K$4="(Todas)",'Cuadro-de-mando'!$K$4=$E7607),OR('Cuadro-de-mando'!$N$4="(Todos)",'Cuadro-de-mando'!$N$4=$F7607)),1,0))</f>
        <v>1</v>
      </c>
    </row>
    <row r="7608" spans="1:10" x14ac:dyDescent="0.25">
      <c r="A7608" t="str">
        <f>IF(Tienda_4!$A408="","","Tienda 4")</f>
        <v>Tienda 4</v>
      </c>
      <c r="B7608" t="str">
        <f>IF($A7608="","",Tienda_4!B408)</f>
        <v>Muebles</v>
      </c>
      <c r="C7608" t="str">
        <f>IF($A7608="","",Tienda_4!G408)</f>
        <v>Bogotá</v>
      </c>
      <c r="D7608" t="str">
        <f>IF($A7608="","",Tienda_4!F408)</f>
        <v>Ángel Rodriguez</v>
      </c>
      <c r="E7608" t="str">
        <f>IF($A7608="","",Tienda_4!I408)</f>
        <v>Tarjeta de crédito</v>
      </c>
      <c r="F7608">
        <f>IF($A7608="","",VALUE(RIGHT(Tienda_4!E408,4)))</f>
        <v>2020</v>
      </c>
      <c r="G7608">
        <f>IF($A7608="","",Tienda_4!C408)</f>
        <v>274300</v>
      </c>
      <c r="H7608">
        <f>IF($A7608="","",Tienda_4!D408)</f>
        <v>15000</v>
      </c>
      <c r="I7608">
        <f>IF($A7608="","",Tienda_4!H408)</f>
        <v>5</v>
      </c>
      <c r="J7608">
        <f>IF($A7608="",0,IF(AND(OR('Cuadro-de-mando'!$B$4="(Todas)",'Cuadro-de-mando'!$B$4=$A7608),OR('Cuadro-de-mando'!$E$4="(Todas)",'Cuadro-de-mando'!$E$4=$B7608),OR('Cuadro-de-mando'!$H$4="(Todas)",'Cuadro-de-mando'!$H$4=$C7608),OR('Cuadro-de-mando'!$K$4="(Todas)",'Cuadro-de-mando'!$K$4=$E7608),OR('Cuadro-de-mando'!$N$4="(Todos)",'Cuadro-de-mando'!$N$4=$F7608)),1,0))</f>
        <v>1</v>
      </c>
    </row>
    <row r="7609" spans="1:10" x14ac:dyDescent="0.25">
      <c r="A7609" t="str">
        <f>IF(Tienda_4!$A409="","","Tienda 4")</f>
        <v>Tienda 4</v>
      </c>
      <c r="B7609" t="str">
        <f>IF($A7609="","",Tienda_4!B409)</f>
        <v>Muebles</v>
      </c>
      <c r="C7609" t="str">
        <f>IF($A7609="","",Tienda_4!G409)</f>
        <v>Bogotá</v>
      </c>
      <c r="D7609" t="str">
        <f>IF($A7609="","",Tienda_4!F409)</f>
        <v>Santiago Silva</v>
      </c>
      <c r="E7609" t="str">
        <f>IF($A7609="","",Tienda_4!I409)</f>
        <v>Tarjeta de crédito</v>
      </c>
      <c r="F7609">
        <f>IF($A7609="","",VALUE(RIGHT(Tienda_4!E409,4)))</f>
        <v>2020</v>
      </c>
      <c r="G7609">
        <f>IF($A7609="","",Tienda_4!C409)</f>
        <v>167000</v>
      </c>
      <c r="H7609">
        <f>IF($A7609="","",Tienda_4!D409)</f>
        <v>7100</v>
      </c>
      <c r="I7609">
        <f>IF($A7609="","",Tienda_4!H409)</f>
        <v>1</v>
      </c>
      <c r="J7609">
        <f>IF($A7609="",0,IF(AND(OR('Cuadro-de-mando'!$B$4="(Todas)",'Cuadro-de-mando'!$B$4=$A7609),OR('Cuadro-de-mando'!$E$4="(Todas)",'Cuadro-de-mando'!$E$4=$B7609),OR('Cuadro-de-mando'!$H$4="(Todas)",'Cuadro-de-mando'!$H$4=$C7609),OR('Cuadro-de-mando'!$K$4="(Todas)",'Cuadro-de-mando'!$K$4=$E7609),OR('Cuadro-de-mando'!$N$4="(Todos)",'Cuadro-de-mando'!$N$4=$F7609)),1,0))</f>
        <v>1</v>
      </c>
    </row>
    <row r="7610" spans="1:10" x14ac:dyDescent="0.25">
      <c r="A7610" t="str">
        <f>IF(Tienda_4!$A410="","","Tienda 4")</f>
        <v>Tienda 4</v>
      </c>
      <c r="B7610" t="str">
        <f>IF($A7610="","",Tienda_4!B410)</f>
        <v>Deportes y diversión</v>
      </c>
      <c r="C7610" t="str">
        <f>IF($A7610="","",Tienda_4!G410)</f>
        <v>Pasto</v>
      </c>
      <c r="D7610" t="str">
        <f>IF($A7610="","",Tienda_4!F410)</f>
        <v>Santiago Silva</v>
      </c>
      <c r="E7610" t="str">
        <f>IF($A7610="","",Tienda_4!I410)</f>
        <v>Tarjeta de crédito</v>
      </c>
      <c r="F7610">
        <f>IF($A7610="","",VALUE(RIGHT(Tienda_4!E410,4)))</f>
        <v>2022</v>
      </c>
      <c r="G7610">
        <f>IF($A7610="","",Tienda_4!C410)</f>
        <v>359700</v>
      </c>
      <c r="H7610">
        <f>IF($A7610="","",Tienda_4!D410)</f>
        <v>17300</v>
      </c>
      <c r="I7610">
        <f>IF($A7610="","",Tienda_4!H410)</f>
        <v>3</v>
      </c>
      <c r="J7610">
        <f>IF($A7610="",0,IF(AND(OR('Cuadro-de-mando'!$B$4="(Todas)",'Cuadro-de-mando'!$B$4=$A7610),OR('Cuadro-de-mando'!$E$4="(Todas)",'Cuadro-de-mando'!$E$4=$B7610),OR('Cuadro-de-mando'!$H$4="(Todas)",'Cuadro-de-mando'!$H$4=$C7610),OR('Cuadro-de-mando'!$K$4="(Todas)",'Cuadro-de-mando'!$K$4=$E7610),OR('Cuadro-de-mando'!$N$4="(Todos)",'Cuadro-de-mando'!$N$4=$F7610)),1,0))</f>
        <v>1</v>
      </c>
    </row>
    <row r="7611" spans="1:10" x14ac:dyDescent="0.25">
      <c r="A7611" t="str">
        <f>IF(Tienda_4!$A411="","","Tienda 4")</f>
        <v>Tienda 4</v>
      </c>
      <c r="B7611" t="str">
        <f>IF($A7611="","",Tienda_4!B411)</f>
        <v>Muebles</v>
      </c>
      <c r="C7611" t="str">
        <f>IF($A7611="","",Tienda_4!G411)</f>
        <v>Medellín</v>
      </c>
      <c r="D7611" t="str">
        <f>IF($A7611="","",Tienda_4!F411)</f>
        <v>Blanca Ramirez</v>
      </c>
      <c r="E7611" t="str">
        <f>IF($A7611="","",Tienda_4!I411)</f>
        <v>Tarjeta de crédito</v>
      </c>
      <c r="F7611">
        <f>IF($A7611="","",VALUE(RIGHT(Tienda_4!E411,4)))</f>
        <v>2023</v>
      </c>
      <c r="G7611">
        <f>IF($A7611="","",Tienda_4!C411)</f>
        <v>269600</v>
      </c>
      <c r="H7611">
        <f>IF($A7611="","",Tienda_4!D411)</f>
        <v>14600</v>
      </c>
      <c r="I7611">
        <f>IF($A7611="","",Tienda_4!H411)</f>
        <v>4</v>
      </c>
      <c r="J7611">
        <f>IF($A7611="",0,IF(AND(OR('Cuadro-de-mando'!$B$4="(Todas)",'Cuadro-de-mando'!$B$4=$A7611),OR('Cuadro-de-mando'!$E$4="(Todas)",'Cuadro-de-mando'!$E$4=$B7611),OR('Cuadro-de-mando'!$H$4="(Todas)",'Cuadro-de-mando'!$H$4=$C7611),OR('Cuadro-de-mando'!$K$4="(Todas)",'Cuadro-de-mando'!$K$4=$E7611),OR('Cuadro-de-mando'!$N$4="(Todos)",'Cuadro-de-mando'!$N$4=$F7611)),1,0))</f>
        <v>1</v>
      </c>
    </row>
    <row r="7612" spans="1:10" x14ac:dyDescent="0.25">
      <c r="A7612" t="str">
        <f>IF(Tienda_4!$A412="","","Tienda 4")</f>
        <v>Tienda 4</v>
      </c>
      <c r="B7612" t="str">
        <f>IF($A7612="","",Tienda_4!B412)</f>
        <v>Electrodomésticos</v>
      </c>
      <c r="C7612" t="str">
        <f>IF($A7612="","",Tienda_4!G412)</f>
        <v>Bucaramanga</v>
      </c>
      <c r="D7612" t="str">
        <f>IF($A7612="","",Tienda_4!F412)</f>
        <v>Felipe Santos</v>
      </c>
      <c r="E7612" t="str">
        <f>IF($A7612="","",Tienda_4!I412)</f>
        <v>Tarjeta de crédito</v>
      </c>
      <c r="F7612">
        <f>IF($A7612="","",VALUE(RIGHT(Tienda_4!E412,4)))</f>
        <v>2020</v>
      </c>
      <c r="G7612">
        <f>IF($A7612="","",Tienda_4!C412)</f>
        <v>919900</v>
      </c>
      <c r="H7612">
        <f>IF($A7612="","",Tienda_4!D412)</f>
        <v>49400</v>
      </c>
      <c r="I7612">
        <f>IF($A7612="","",Tienda_4!H412)</f>
        <v>5</v>
      </c>
      <c r="J7612">
        <f>IF($A7612="",0,IF(AND(OR('Cuadro-de-mando'!$B$4="(Todas)",'Cuadro-de-mando'!$B$4=$A7612),OR('Cuadro-de-mando'!$E$4="(Todas)",'Cuadro-de-mando'!$E$4=$B7612),OR('Cuadro-de-mando'!$H$4="(Todas)",'Cuadro-de-mando'!$H$4=$C7612),OR('Cuadro-de-mando'!$K$4="(Todas)",'Cuadro-de-mando'!$K$4=$E7612),OR('Cuadro-de-mando'!$N$4="(Todos)",'Cuadro-de-mando'!$N$4=$F7612)),1,0))</f>
        <v>1</v>
      </c>
    </row>
    <row r="7613" spans="1:10" x14ac:dyDescent="0.25">
      <c r="A7613" t="str">
        <f>IF(Tienda_4!$A413="","","Tienda 4")</f>
        <v>Tienda 4</v>
      </c>
      <c r="B7613" t="str">
        <f>IF($A7613="","",Tienda_4!B413)</f>
        <v>Libros</v>
      </c>
      <c r="C7613" t="str">
        <f>IF($A7613="","",Tienda_4!G413)</f>
        <v>Medellín</v>
      </c>
      <c r="D7613" t="str">
        <f>IF($A7613="","",Tienda_4!F413)</f>
        <v>Izabela de León</v>
      </c>
      <c r="E7613" t="str">
        <f>IF($A7613="","",Tienda_4!I413)</f>
        <v>Tarjeta de crédito</v>
      </c>
      <c r="F7613">
        <f>IF($A7613="","",VALUE(RIGHT(Tienda_4!E413,4)))</f>
        <v>2021</v>
      </c>
      <c r="G7613">
        <f>IF($A7613="","",Tienda_4!C413)</f>
        <v>63800</v>
      </c>
      <c r="H7613">
        <f>IF($A7613="","",Tienda_4!D413)</f>
        <v>3600</v>
      </c>
      <c r="I7613">
        <f>IF($A7613="","",Tienda_4!H413)</f>
        <v>3</v>
      </c>
      <c r="J7613">
        <f>IF($A7613="",0,IF(AND(OR('Cuadro-de-mando'!$B$4="(Todas)",'Cuadro-de-mando'!$B$4=$A7613),OR('Cuadro-de-mando'!$E$4="(Todas)",'Cuadro-de-mando'!$E$4=$B7613),OR('Cuadro-de-mando'!$H$4="(Todas)",'Cuadro-de-mando'!$H$4=$C7613),OR('Cuadro-de-mando'!$K$4="(Todas)",'Cuadro-de-mando'!$K$4=$E7613),OR('Cuadro-de-mando'!$N$4="(Todos)",'Cuadro-de-mando'!$N$4=$F7613)),1,0))</f>
        <v>1</v>
      </c>
    </row>
    <row r="7614" spans="1:10" x14ac:dyDescent="0.25">
      <c r="A7614" t="str">
        <f>IF(Tienda_4!$A414="","","Tienda 4")</f>
        <v>Tienda 4</v>
      </c>
      <c r="B7614" t="str">
        <f>IF($A7614="","",Tienda_4!B414)</f>
        <v>Electrodomésticos</v>
      </c>
      <c r="C7614" t="str">
        <f>IF($A7614="","",Tienda_4!G414)</f>
        <v>Bogotá</v>
      </c>
      <c r="D7614" t="str">
        <f>IF($A7614="","",Tienda_4!F414)</f>
        <v>Santiago Silva</v>
      </c>
      <c r="E7614" t="str">
        <f>IF($A7614="","",Tienda_4!I414)</f>
        <v>Tarjeta de crédito</v>
      </c>
      <c r="F7614">
        <f>IF($A7614="","",VALUE(RIGHT(Tienda_4!E414,4)))</f>
        <v>2021</v>
      </c>
      <c r="G7614">
        <f>IF($A7614="","",Tienda_4!C414)</f>
        <v>1392200</v>
      </c>
      <c r="H7614">
        <f>IF($A7614="","",Tienda_4!D414)</f>
        <v>72300</v>
      </c>
      <c r="I7614">
        <f>IF($A7614="","",Tienda_4!H414)</f>
        <v>3</v>
      </c>
      <c r="J7614">
        <f>IF($A7614="",0,IF(AND(OR('Cuadro-de-mando'!$B$4="(Todas)",'Cuadro-de-mando'!$B$4=$A7614),OR('Cuadro-de-mando'!$E$4="(Todas)",'Cuadro-de-mando'!$E$4=$B7614),OR('Cuadro-de-mando'!$H$4="(Todas)",'Cuadro-de-mando'!$H$4=$C7614),OR('Cuadro-de-mando'!$K$4="(Todas)",'Cuadro-de-mando'!$K$4=$E7614),OR('Cuadro-de-mando'!$N$4="(Todos)",'Cuadro-de-mando'!$N$4=$F7614)),1,0))</f>
        <v>1</v>
      </c>
    </row>
    <row r="7615" spans="1:10" x14ac:dyDescent="0.25">
      <c r="A7615" t="str">
        <f>IF(Tienda_4!$A415="","","Tienda 4")</f>
        <v>Tienda 4</v>
      </c>
      <c r="B7615" t="str">
        <f>IF($A7615="","",Tienda_4!B415)</f>
        <v>Juguetes</v>
      </c>
      <c r="C7615" t="str">
        <f>IF($A7615="","",Tienda_4!G415)</f>
        <v>Medellín</v>
      </c>
      <c r="D7615" t="str">
        <f>IF($A7615="","",Tienda_4!F415)</f>
        <v>Santiago Silva</v>
      </c>
      <c r="E7615" t="str">
        <f>IF($A7615="","",Tienda_4!I415)</f>
        <v>Nequi</v>
      </c>
      <c r="F7615">
        <f>IF($A7615="","",VALUE(RIGHT(Tienda_4!E415,4)))</f>
        <v>2020</v>
      </c>
      <c r="G7615">
        <f>IF($A7615="","",Tienda_4!C415)</f>
        <v>10900</v>
      </c>
      <c r="H7615">
        <f>IF($A7615="","",Tienda_4!D415)</f>
        <v>0</v>
      </c>
      <c r="I7615">
        <f>IF($A7615="","",Tienda_4!H415)</f>
        <v>5</v>
      </c>
      <c r="J7615">
        <f>IF($A7615="",0,IF(AND(OR('Cuadro-de-mando'!$B$4="(Todas)",'Cuadro-de-mando'!$B$4=$A7615),OR('Cuadro-de-mando'!$E$4="(Todas)",'Cuadro-de-mando'!$E$4=$B7615),OR('Cuadro-de-mando'!$H$4="(Todas)",'Cuadro-de-mando'!$H$4=$C7615),OR('Cuadro-de-mando'!$K$4="(Todas)",'Cuadro-de-mando'!$K$4=$E7615),OR('Cuadro-de-mando'!$N$4="(Todos)",'Cuadro-de-mando'!$N$4=$F7615)),1,0))</f>
        <v>1</v>
      </c>
    </row>
    <row r="7616" spans="1:10" x14ac:dyDescent="0.25">
      <c r="A7616" t="str">
        <f>IF(Tienda_4!$A416="","","Tienda 4")</f>
        <v>Tienda 4</v>
      </c>
      <c r="B7616" t="str">
        <f>IF($A7616="","",Tienda_4!B416)</f>
        <v>Libros</v>
      </c>
      <c r="C7616" t="str">
        <f>IF($A7616="","",Tienda_4!G416)</f>
        <v>Cartagena</v>
      </c>
      <c r="D7616" t="str">
        <f>IF($A7616="","",Tienda_4!F416)</f>
        <v>Lucas Olivera</v>
      </c>
      <c r="E7616" t="str">
        <f>IF($A7616="","",Tienda_4!I416)</f>
        <v>Tarjeta de crédito</v>
      </c>
      <c r="F7616">
        <f>IF($A7616="","",VALUE(RIGHT(Tienda_4!E416,4)))</f>
        <v>2022</v>
      </c>
      <c r="G7616">
        <f>IF($A7616="","",Tienda_4!C416)</f>
        <v>59200</v>
      </c>
      <c r="H7616">
        <f>IF($A7616="","",Tienda_4!D416)</f>
        <v>1300</v>
      </c>
      <c r="I7616">
        <f>IF($A7616="","",Tienda_4!H416)</f>
        <v>5</v>
      </c>
      <c r="J7616">
        <f>IF($A7616="",0,IF(AND(OR('Cuadro-de-mando'!$B$4="(Todas)",'Cuadro-de-mando'!$B$4=$A7616),OR('Cuadro-de-mando'!$E$4="(Todas)",'Cuadro-de-mando'!$E$4=$B7616),OR('Cuadro-de-mando'!$H$4="(Todas)",'Cuadro-de-mando'!$H$4=$C7616),OR('Cuadro-de-mando'!$K$4="(Todas)",'Cuadro-de-mando'!$K$4=$E7616),OR('Cuadro-de-mando'!$N$4="(Todos)",'Cuadro-de-mando'!$N$4=$F7616)),1,0))</f>
        <v>1</v>
      </c>
    </row>
    <row r="7617" spans="1:10" x14ac:dyDescent="0.25">
      <c r="A7617" t="str">
        <f>IF(Tienda_4!$A417="","","Tienda 4")</f>
        <v>Tienda 4</v>
      </c>
      <c r="B7617" t="str">
        <f>IF($A7617="","",Tienda_4!B417)</f>
        <v>Deportes y diversión</v>
      </c>
      <c r="C7617" t="str">
        <f>IF($A7617="","",Tienda_4!G417)</f>
        <v>Cali</v>
      </c>
      <c r="D7617" t="str">
        <f>IF($A7617="","",Tienda_4!F417)</f>
        <v>Camila Rivera</v>
      </c>
      <c r="E7617" t="str">
        <f>IF($A7617="","",Tienda_4!I417)</f>
        <v>Tarjeta de crédito</v>
      </c>
      <c r="F7617">
        <f>IF($A7617="","",VALUE(RIGHT(Tienda_4!E417,4)))</f>
        <v>2022</v>
      </c>
      <c r="G7617">
        <f>IF($A7617="","",Tienda_4!C417)</f>
        <v>45400</v>
      </c>
      <c r="H7617">
        <f>IF($A7617="","",Tienda_4!D417)</f>
        <v>0</v>
      </c>
      <c r="I7617">
        <f>IF($A7617="","",Tienda_4!H417)</f>
        <v>4</v>
      </c>
      <c r="J7617">
        <f>IF($A7617="",0,IF(AND(OR('Cuadro-de-mando'!$B$4="(Todas)",'Cuadro-de-mando'!$B$4=$A7617),OR('Cuadro-de-mando'!$E$4="(Todas)",'Cuadro-de-mando'!$E$4=$B7617),OR('Cuadro-de-mando'!$H$4="(Todas)",'Cuadro-de-mando'!$H$4=$C7617),OR('Cuadro-de-mando'!$K$4="(Todas)",'Cuadro-de-mando'!$K$4=$E7617),OR('Cuadro-de-mando'!$N$4="(Todos)",'Cuadro-de-mando'!$N$4=$F7617)),1,0))</f>
        <v>1</v>
      </c>
    </row>
    <row r="7618" spans="1:10" x14ac:dyDescent="0.25">
      <c r="A7618" t="str">
        <f>IF(Tienda_4!$A418="","","Tienda 4")</f>
        <v>Tienda 4</v>
      </c>
      <c r="B7618" t="str">
        <f>IF($A7618="","",Tienda_4!B418)</f>
        <v>Muebles</v>
      </c>
      <c r="C7618" t="str">
        <f>IF($A7618="","",Tienda_4!G418)</f>
        <v>Barranquilla</v>
      </c>
      <c r="D7618" t="str">
        <f>IF($A7618="","",Tienda_4!F418)</f>
        <v>Camila Rivera</v>
      </c>
      <c r="E7618" t="str">
        <f>IF($A7618="","",Tienda_4!I418)</f>
        <v>Tarjeta de crédito</v>
      </c>
      <c r="F7618">
        <f>IF($A7618="","",VALUE(RIGHT(Tienda_4!E418,4)))</f>
        <v>2020</v>
      </c>
      <c r="G7618">
        <f>IF($A7618="","",Tienda_4!C418)</f>
        <v>350500</v>
      </c>
      <c r="H7618">
        <f>IF($A7618="","",Tienda_4!D418)</f>
        <v>16900</v>
      </c>
      <c r="I7618">
        <f>IF($A7618="","",Tienda_4!H418)</f>
        <v>5</v>
      </c>
      <c r="J7618">
        <f>IF($A7618="",0,IF(AND(OR('Cuadro-de-mando'!$B$4="(Todas)",'Cuadro-de-mando'!$B$4=$A7618),OR('Cuadro-de-mando'!$E$4="(Todas)",'Cuadro-de-mando'!$E$4=$B7618),OR('Cuadro-de-mando'!$H$4="(Todas)",'Cuadro-de-mando'!$H$4=$C7618),OR('Cuadro-de-mando'!$K$4="(Todas)",'Cuadro-de-mando'!$K$4=$E7618),OR('Cuadro-de-mando'!$N$4="(Todos)",'Cuadro-de-mando'!$N$4=$F7618)),1,0))</f>
        <v>1</v>
      </c>
    </row>
    <row r="7619" spans="1:10" x14ac:dyDescent="0.25">
      <c r="A7619" t="str">
        <f>IF(Tienda_4!$A419="","","Tienda 4")</f>
        <v>Tienda 4</v>
      </c>
      <c r="B7619" t="str">
        <f>IF($A7619="","",Tienda_4!B419)</f>
        <v>Juguetes</v>
      </c>
      <c r="C7619" t="str">
        <f>IF($A7619="","",Tienda_4!G419)</f>
        <v>Bogotá</v>
      </c>
      <c r="D7619" t="str">
        <f>IF($A7619="","",Tienda_4!F419)</f>
        <v>Juan Fernandez</v>
      </c>
      <c r="E7619" t="str">
        <f>IF($A7619="","",Tienda_4!I419)</f>
        <v>Tarjeta de crédito</v>
      </c>
      <c r="F7619">
        <f>IF($A7619="","",VALUE(RIGHT(Tienda_4!E419,4)))</f>
        <v>2022</v>
      </c>
      <c r="G7619">
        <f>IF($A7619="","",Tienda_4!C419)</f>
        <v>171200</v>
      </c>
      <c r="H7619">
        <f>IF($A7619="","",Tienda_4!D419)</f>
        <v>9600</v>
      </c>
      <c r="I7619">
        <f>IF($A7619="","",Tienda_4!H419)</f>
        <v>5</v>
      </c>
      <c r="J7619">
        <f>IF($A7619="",0,IF(AND(OR('Cuadro-de-mando'!$B$4="(Todas)",'Cuadro-de-mando'!$B$4=$A7619),OR('Cuadro-de-mando'!$E$4="(Todas)",'Cuadro-de-mando'!$E$4=$B7619),OR('Cuadro-de-mando'!$H$4="(Todas)",'Cuadro-de-mando'!$H$4=$C7619),OR('Cuadro-de-mando'!$K$4="(Todas)",'Cuadro-de-mando'!$K$4=$E7619),OR('Cuadro-de-mando'!$N$4="(Todos)",'Cuadro-de-mando'!$N$4=$F7619)),1,0))</f>
        <v>1</v>
      </c>
    </row>
    <row r="7620" spans="1:10" x14ac:dyDescent="0.25">
      <c r="A7620" t="str">
        <f>IF(Tienda_4!$A420="","","Tienda 4")</f>
        <v>Tienda 4</v>
      </c>
      <c r="B7620" t="str">
        <f>IF($A7620="","",Tienda_4!B420)</f>
        <v>Deportes y diversión</v>
      </c>
      <c r="C7620" t="str">
        <f>IF($A7620="","",Tienda_4!G420)</f>
        <v>Bogotá</v>
      </c>
      <c r="D7620" t="str">
        <f>IF($A7620="","",Tienda_4!F420)</f>
        <v>Beatriz Morales</v>
      </c>
      <c r="E7620" t="str">
        <f>IF($A7620="","",Tienda_4!I420)</f>
        <v>Tarjeta de débito</v>
      </c>
      <c r="F7620">
        <f>IF($A7620="","",VALUE(RIGHT(Tienda_4!E420,4)))</f>
        <v>2022</v>
      </c>
      <c r="G7620">
        <f>IF($A7620="","",Tienda_4!C420)</f>
        <v>54300</v>
      </c>
      <c r="H7620">
        <f>IF($A7620="","",Tienda_4!D420)</f>
        <v>1100</v>
      </c>
      <c r="I7620">
        <f>IF($A7620="","",Tienda_4!H420)</f>
        <v>5</v>
      </c>
      <c r="J7620">
        <f>IF($A7620="",0,IF(AND(OR('Cuadro-de-mando'!$B$4="(Todas)",'Cuadro-de-mando'!$B$4=$A7620),OR('Cuadro-de-mando'!$E$4="(Todas)",'Cuadro-de-mando'!$E$4=$B7620),OR('Cuadro-de-mando'!$H$4="(Todas)",'Cuadro-de-mando'!$H$4=$C7620),OR('Cuadro-de-mando'!$K$4="(Todas)",'Cuadro-de-mando'!$K$4=$E7620),OR('Cuadro-de-mando'!$N$4="(Todos)",'Cuadro-de-mando'!$N$4=$F7620)),1,0))</f>
        <v>1</v>
      </c>
    </row>
    <row r="7621" spans="1:10" x14ac:dyDescent="0.25">
      <c r="A7621" t="str">
        <f>IF(Tienda_4!$A421="","","Tienda 4")</f>
        <v>Tienda 4</v>
      </c>
      <c r="B7621" t="str">
        <f>IF($A7621="","",Tienda_4!B421)</f>
        <v>Instrumentos musicales</v>
      </c>
      <c r="C7621" t="str">
        <f>IF($A7621="","",Tienda_4!G421)</f>
        <v>Cúcuta</v>
      </c>
      <c r="D7621" t="str">
        <f>IF($A7621="","",Tienda_4!F421)</f>
        <v>Blanca Ramirez</v>
      </c>
      <c r="E7621" t="str">
        <f>IF($A7621="","",Tienda_4!I421)</f>
        <v>Tarjeta de crédito</v>
      </c>
      <c r="F7621">
        <f>IF($A7621="","",VALUE(RIGHT(Tienda_4!E421,4)))</f>
        <v>2020</v>
      </c>
      <c r="G7621">
        <f>IF($A7621="","",Tienda_4!C421)</f>
        <v>67700</v>
      </c>
      <c r="H7621">
        <f>IF($A7621="","",Tienda_4!D421)</f>
        <v>1800</v>
      </c>
      <c r="I7621">
        <f>IF($A7621="","",Tienda_4!H421)</f>
        <v>1</v>
      </c>
      <c r="J7621">
        <f>IF($A7621="",0,IF(AND(OR('Cuadro-de-mando'!$B$4="(Todas)",'Cuadro-de-mando'!$B$4=$A7621),OR('Cuadro-de-mando'!$E$4="(Todas)",'Cuadro-de-mando'!$E$4=$B7621),OR('Cuadro-de-mando'!$H$4="(Todas)",'Cuadro-de-mando'!$H$4=$C7621),OR('Cuadro-de-mando'!$K$4="(Todas)",'Cuadro-de-mando'!$K$4=$E7621),OR('Cuadro-de-mando'!$N$4="(Todos)",'Cuadro-de-mando'!$N$4=$F7621)),1,0))</f>
        <v>1</v>
      </c>
    </row>
    <row r="7622" spans="1:10" x14ac:dyDescent="0.25">
      <c r="A7622" t="str">
        <f>IF(Tienda_4!$A422="","","Tienda 4")</f>
        <v>Tienda 4</v>
      </c>
      <c r="B7622" t="str">
        <f>IF($A7622="","",Tienda_4!B422)</f>
        <v>Electrónicos</v>
      </c>
      <c r="C7622" t="str">
        <f>IF($A7622="","",Tienda_4!G422)</f>
        <v>Medellín</v>
      </c>
      <c r="D7622" t="str">
        <f>IF($A7622="","",Tienda_4!F422)</f>
        <v>Lucas Olivera</v>
      </c>
      <c r="E7622" t="str">
        <f>IF($A7622="","",Tienda_4!I422)</f>
        <v>Tarjeta de crédito</v>
      </c>
      <c r="F7622">
        <f>IF($A7622="","",VALUE(RIGHT(Tienda_4!E422,4)))</f>
        <v>2020</v>
      </c>
      <c r="G7622">
        <f>IF($A7622="","",Tienda_4!C422)</f>
        <v>77400</v>
      </c>
      <c r="H7622">
        <f>IF($A7622="","",Tienda_4!D422)</f>
        <v>2300</v>
      </c>
      <c r="I7622">
        <f>IF($A7622="","",Tienda_4!H422)</f>
        <v>4</v>
      </c>
      <c r="J7622">
        <f>IF($A7622="",0,IF(AND(OR('Cuadro-de-mando'!$B$4="(Todas)",'Cuadro-de-mando'!$B$4=$A7622),OR('Cuadro-de-mando'!$E$4="(Todas)",'Cuadro-de-mando'!$E$4=$B7622),OR('Cuadro-de-mando'!$H$4="(Todas)",'Cuadro-de-mando'!$H$4=$C7622),OR('Cuadro-de-mando'!$K$4="(Todas)",'Cuadro-de-mando'!$K$4=$E7622),OR('Cuadro-de-mando'!$N$4="(Todos)",'Cuadro-de-mando'!$N$4=$F7622)),1,0))</f>
        <v>1</v>
      </c>
    </row>
    <row r="7623" spans="1:10" x14ac:dyDescent="0.25">
      <c r="A7623" t="str">
        <f>IF(Tienda_4!$A423="","","Tienda 4")</f>
        <v>Tienda 4</v>
      </c>
      <c r="B7623" t="str">
        <f>IF($A7623="","",Tienda_4!B423)</f>
        <v>Deportes y diversión</v>
      </c>
      <c r="C7623" t="str">
        <f>IF($A7623="","",Tienda_4!G423)</f>
        <v>Medellín</v>
      </c>
      <c r="D7623" t="str">
        <f>IF($A7623="","",Tienda_4!F423)</f>
        <v>Mariana Herrera</v>
      </c>
      <c r="E7623" t="str">
        <f>IF($A7623="","",Tienda_4!I423)</f>
        <v>Tarjeta de crédito</v>
      </c>
      <c r="F7623">
        <f>IF($A7623="","",VALUE(RIGHT(Tienda_4!E423,4)))</f>
        <v>2020</v>
      </c>
      <c r="G7623">
        <f>IF($A7623="","",Tienda_4!C423)</f>
        <v>56100</v>
      </c>
      <c r="H7623">
        <f>IF($A7623="","",Tienda_4!D423)</f>
        <v>1200</v>
      </c>
      <c r="I7623">
        <f>IF($A7623="","",Tienda_4!H423)</f>
        <v>4</v>
      </c>
      <c r="J7623">
        <f>IF($A7623="",0,IF(AND(OR('Cuadro-de-mando'!$B$4="(Todas)",'Cuadro-de-mando'!$B$4=$A7623),OR('Cuadro-de-mando'!$E$4="(Todas)",'Cuadro-de-mando'!$E$4=$B7623),OR('Cuadro-de-mando'!$H$4="(Todas)",'Cuadro-de-mando'!$H$4=$C7623),OR('Cuadro-de-mando'!$K$4="(Todas)",'Cuadro-de-mando'!$K$4=$E7623),OR('Cuadro-de-mando'!$N$4="(Todos)",'Cuadro-de-mando'!$N$4=$F7623)),1,0))</f>
        <v>1</v>
      </c>
    </row>
    <row r="7624" spans="1:10" x14ac:dyDescent="0.25">
      <c r="A7624" t="str">
        <f>IF(Tienda_4!$A424="","","Tienda 4")</f>
        <v>Tienda 4</v>
      </c>
      <c r="B7624" t="str">
        <f>IF($A7624="","",Tienda_4!B424)</f>
        <v>Electrodomésticos</v>
      </c>
      <c r="C7624" t="str">
        <f>IF($A7624="","",Tienda_4!G424)</f>
        <v>Medellín</v>
      </c>
      <c r="D7624" t="str">
        <f>IF($A7624="","",Tienda_4!F424)</f>
        <v>Lucas Olivera</v>
      </c>
      <c r="E7624" t="str">
        <f>IF($A7624="","",Tienda_4!I424)</f>
        <v>Nequi</v>
      </c>
      <c r="F7624">
        <f>IF($A7624="","",VALUE(RIGHT(Tienda_4!E424,4)))</f>
        <v>2020</v>
      </c>
      <c r="G7624">
        <f>IF($A7624="","",Tienda_4!C424)</f>
        <v>769900</v>
      </c>
      <c r="H7624">
        <f>IF($A7624="","",Tienda_4!D424)</f>
        <v>48400</v>
      </c>
      <c r="I7624">
        <f>IF($A7624="","",Tienda_4!H424)</f>
        <v>5</v>
      </c>
      <c r="J7624">
        <f>IF($A7624="",0,IF(AND(OR('Cuadro-de-mando'!$B$4="(Todas)",'Cuadro-de-mando'!$B$4=$A7624),OR('Cuadro-de-mando'!$E$4="(Todas)",'Cuadro-de-mando'!$E$4=$B7624),OR('Cuadro-de-mando'!$H$4="(Todas)",'Cuadro-de-mando'!$H$4=$C7624),OR('Cuadro-de-mando'!$K$4="(Todas)",'Cuadro-de-mando'!$K$4=$E7624),OR('Cuadro-de-mando'!$N$4="(Todos)",'Cuadro-de-mando'!$N$4=$F7624)),1,0))</f>
        <v>1</v>
      </c>
    </row>
    <row r="7625" spans="1:10" x14ac:dyDescent="0.25">
      <c r="A7625" t="str">
        <f>IF(Tienda_4!$A425="","","Tienda 4")</f>
        <v>Tienda 4</v>
      </c>
      <c r="B7625" t="str">
        <f>IF($A7625="","",Tienda_4!B425)</f>
        <v>Electrónicos</v>
      </c>
      <c r="C7625" t="str">
        <f>IF($A7625="","",Tienda_4!G425)</f>
        <v>Medellín</v>
      </c>
      <c r="D7625" t="str">
        <f>IF($A7625="","",Tienda_4!F425)</f>
        <v>Santiago Silva</v>
      </c>
      <c r="E7625" t="str">
        <f>IF($A7625="","",Tienda_4!I425)</f>
        <v>Tarjeta de crédito</v>
      </c>
      <c r="F7625">
        <f>IF($A7625="","",VALUE(RIGHT(Tienda_4!E425,4)))</f>
        <v>2021</v>
      </c>
      <c r="G7625">
        <f>IF($A7625="","",Tienda_4!C425)</f>
        <v>818200</v>
      </c>
      <c r="H7625">
        <f>IF($A7625="","",Tienda_4!D425)</f>
        <v>41800</v>
      </c>
      <c r="I7625">
        <f>IF($A7625="","",Tienda_4!H425)</f>
        <v>1</v>
      </c>
      <c r="J7625">
        <f>IF($A7625="",0,IF(AND(OR('Cuadro-de-mando'!$B$4="(Todas)",'Cuadro-de-mando'!$B$4=$A7625),OR('Cuadro-de-mando'!$E$4="(Todas)",'Cuadro-de-mando'!$E$4=$B7625),OR('Cuadro-de-mando'!$H$4="(Todas)",'Cuadro-de-mando'!$H$4=$C7625),OR('Cuadro-de-mando'!$K$4="(Todas)",'Cuadro-de-mando'!$K$4=$E7625),OR('Cuadro-de-mando'!$N$4="(Todos)",'Cuadro-de-mando'!$N$4=$F7625)),1,0))</f>
        <v>1</v>
      </c>
    </row>
    <row r="7626" spans="1:10" x14ac:dyDescent="0.25">
      <c r="A7626" t="str">
        <f>IF(Tienda_4!$A426="","","Tienda 4")</f>
        <v>Tienda 4</v>
      </c>
      <c r="B7626" t="str">
        <f>IF($A7626="","",Tienda_4!B426)</f>
        <v>Artículos para el hogar</v>
      </c>
      <c r="C7626" t="str">
        <f>IF($A7626="","",Tienda_4!G426)</f>
        <v>Medellín</v>
      </c>
      <c r="D7626" t="str">
        <f>IF($A7626="","",Tienda_4!F426)</f>
        <v>Ángel Rodriguez</v>
      </c>
      <c r="E7626" t="str">
        <f>IF($A7626="","",Tienda_4!I426)</f>
        <v>Tarjeta de crédito</v>
      </c>
      <c r="F7626">
        <f>IF($A7626="","",VALUE(RIGHT(Tienda_4!E426,4)))</f>
        <v>2022</v>
      </c>
      <c r="G7626">
        <f>IF($A7626="","",Tienda_4!C426)</f>
        <v>47700</v>
      </c>
      <c r="H7626">
        <f>IF($A7626="","",Tienda_4!D426)</f>
        <v>0</v>
      </c>
      <c r="I7626">
        <f>IF($A7626="","",Tienda_4!H426)</f>
        <v>4</v>
      </c>
      <c r="J7626">
        <f>IF($A7626="",0,IF(AND(OR('Cuadro-de-mando'!$B$4="(Todas)",'Cuadro-de-mando'!$B$4=$A7626),OR('Cuadro-de-mando'!$E$4="(Todas)",'Cuadro-de-mando'!$E$4=$B7626),OR('Cuadro-de-mando'!$H$4="(Todas)",'Cuadro-de-mando'!$H$4=$C7626),OR('Cuadro-de-mando'!$K$4="(Todas)",'Cuadro-de-mando'!$K$4=$E7626),OR('Cuadro-de-mando'!$N$4="(Todos)",'Cuadro-de-mando'!$N$4=$F7626)),1,0))</f>
        <v>1</v>
      </c>
    </row>
    <row r="7627" spans="1:10" x14ac:dyDescent="0.25">
      <c r="A7627" t="str">
        <f>IF(Tienda_4!$A427="","","Tienda 4")</f>
        <v>Tienda 4</v>
      </c>
      <c r="B7627" t="str">
        <f>IF($A7627="","",Tienda_4!B427)</f>
        <v>Electrónicos</v>
      </c>
      <c r="C7627" t="str">
        <f>IF($A7627="","",Tienda_4!G427)</f>
        <v>Bogotá</v>
      </c>
      <c r="D7627" t="str">
        <f>IF($A7627="","",Tienda_4!F427)</f>
        <v>Pedro Gomez</v>
      </c>
      <c r="E7627" t="str">
        <f>IF($A7627="","",Tienda_4!I427)</f>
        <v>Tarjeta de crédito</v>
      </c>
      <c r="F7627">
        <f>IF($A7627="","",VALUE(RIGHT(Tienda_4!E427,4)))</f>
        <v>2021</v>
      </c>
      <c r="G7627">
        <f>IF($A7627="","",Tienda_4!C427)</f>
        <v>129100</v>
      </c>
      <c r="H7627">
        <f>IF($A7627="","",Tienda_4!D427)</f>
        <v>7500</v>
      </c>
      <c r="I7627">
        <f>IF($A7627="","",Tienda_4!H427)</f>
        <v>4</v>
      </c>
      <c r="J7627">
        <f>IF($A7627="",0,IF(AND(OR('Cuadro-de-mando'!$B$4="(Todas)",'Cuadro-de-mando'!$B$4=$A7627),OR('Cuadro-de-mando'!$E$4="(Todas)",'Cuadro-de-mando'!$E$4=$B7627),OR('Cuadro-de-mando'!$H$4="(Todas)",'Cuadro-de-mando'!$H$4=$C7627),OR('Cuadro-de-mando'!$K$4="(Todas)",'Cuadro-de-mando'!$K$4=$E7627),OR('Cuadro-de-mando'!$N$4="(Todos)",'Cuadro-de-mando'!$N$4=$F7627)),1,0))</f>
        <v>1</v>
      </c>
    </row>
    <row r="7628" spans="1:10" x14ac:dyDescent="0.25">
      <c r="A7628" t="str">
        <f>IF(Tienda_4!$A428="","","Tienda 4")</f>
        <v>Tienda 4</v>
      </c>
      <c r="B7628" t="str">
        <f>IF($A7628="","",Tienda_4!B428)</f>
        <v>Artículos para el hogar</v>
      </c>
      <c r="C7628" t="str">
        <f>IF($A7628="","",Tienda_4!G428)</f>
        <v>Bogotá</v>
      </c>
      <c r="D7628" t="str">
        <f>IF($A7628="","",Tienda_4!F428)</f>
        <v>Maria Alfonso</v>
      </c>
      <c r="E7628" t="str">
        <f>IF($A7628="","",Tienda_4!I428)</f>
        <v>Cupón</v>
      </c>
      <c r="F7628">
        <f>IF($A7628="","",VALUE(RIGHT(Tienda_4!E428,4)))</f>
        <v>2021</v>
      </c>
      <c r="G7628">
        <f>IF($A7628="","",Tienda_4!C428)</f>
        <v>56900</v>
      </c>
      <c r="H7628">
        <f>IF($A7628="","",Tienda_4!D428)</f>
        <v>10400</v>
      </c>
      <c r="I7628">
        <f>IF($A7628="","",Tienda_4!H428)</f>
        <v>5</v>
      </c>
      <c r="J7628">
        <f>IF($A7628="",0,IF(AND(OR('Cuadro-de-mando'!$B$4="(Todas)",'Cuadro-de-mando'!$B$4=$A7628),OR('Cuadro-de-mando'!$E$4="(Todas)",'Cuadro-de-mando'!$E$4=$B7628),OR('Cuadro-de-mando'!$H$4="(Todas)",'Cuadro-de-mando'!$H$4=$C7628),OR('Cuadro-de-mando'!$K$4="(Todas)",'Cuadro-de-mando'!$K$4=$E7628),OR('Cuadro-de-mando'!$N$4="(Todos)",'Cuadro-de-mando'!$N$4=$F7628)),1,0))</f>
        <v>1</v>
      </c>
    </row>
    <row r="7629" spans="1:10" x14ac:dyDescent="0.25">
      <c r="A7629" t="str">
        <f>IF(Tienda_4!$A429="","","Tienda 4")</f>
        <v>Tienda 4</v>
      </c>
      <c r="B7629" t="str">
        <f>IF($A7629="","",Tienda_4!B429)</f>
        <v>Electrónicos</v>
      </c>
      <c r="C7629" t="str">
        <f>IF($A7629="","",Tienda_4!G429)</f>
        <v>Bogotá</v>
      </c>
      <c r="D7629" t="str">
        <f>IF($A7629="","",Tienda_4!F429)</f>
        <v>Maria Alfonso</v>
      </c>
      <c r="E7629" t="str">
        <f>IF($A7629="","",Tienda_4!I429)</f>
        <v>Tarjeta de crédito</v>
      </c>
      <c r="F7629">
        <f>IF($A7629="","",VALUE(RIGHT(Tienda_4!E429,4)))</f>
        <v>2020</v>
      </c>
      <c r="G7629">
        <f>IF($A7629="","",Tienda_4!C429)</f>
        <v>1381400</v>
      </c>
      <c r="H7629">
        <f>IF($A7629="","",Tienda_4!D429)</f>
        <v>80400</v>
      </c>
      <c r="I7629">
        <f>IF($A7629="","",Tienda_4!H429)</f>
        <v>5</v>
      </c>
      <c r="J7629">
        <f>IF($A7629="",0,IF(AND(OR('Cuadro-de-mando'!$B$4="(Todas)",'Cuadro-de-mando'!$B$4=$A7629),OR('Cuadro-de-mando'!$E$4="(Todas)",'Cuadro-de-mando'!$E$4=$B7629),OR('Cuadro-de-mando'!$H$4="(Todas)",'Cuadro-de-mando'!$H$4=$C7629),OR('Cuadro-de-mando'!$K$4="(Todas)",'Cuadro-de-mando'!$K$4=$E7629),OR('Cuadro-de-mando'!$N$4="(Todos)",'Cuadro-de-mando'!$N$4=$F7629)),1,0))</f>
        <v>1</v>
      </c>
    </row>
    <row r="7630" spans="1:10" x14ac:dyDescent="0.25">
      <c r="A7630" t="str">
        <f>IF(Tienda_4!$A430="","","Tienda 4")</f>
        <v>Tienda 4</v>
      </c>
      <c r="B7630" t="str">
        <f>IF($A7630="","",Tienda_4!B430)</f>
        <v>Electrónicos</v>
      </c>
      <c r="C7630" t="str">
        <f>IF($A7630="","",Tienda_4!G430)</f>
        <v>Bogotá</v>
      </c>
      <c r="D7630" t="str">
        <f>IF($A7630="","",Tienda_4!F430)</f>
        <v>Santiago Silva</v>
      </c>
      <c r="E7630" t="str">
        <f>IF($A7630="","",Tienda_4!I430)</f>
        <v>Tarjeta de crédito</v>
      </c>
      <c r="F7630">
        <f>IF($A7630="","",VALUE(RIGHT(Tienda_4!E430,4)))</f>
        <v>2020</v>
      </c>
      <c r="G7630">
        <f>IF($A7630="","",Tienda_4!C430)</f>
        <v>248200</v>
      </c>
      <c r="H7630">
        <f>IF($A7630="","",Tienda_4!D430)</f>
        <v>20000</v>
      </c>
      <c r="I7630">
        <f>IF($A7630="","",Tienda_4!H430)</f>
        <v>5</v>
      </c>
      <c r="J7630">
        <f>IF($A7630="",0,IF(AND(OR('Cuadro-de-mando'!$B$4="(Todas)",'Cuadro-de-mando'!$B$4=$A7630),OR('Cuadro-de-mando'!$E$4="(Todas)",'Cuadro-de-mando'!$E$4=$B7630),OR('Cuadro-de-mando'!$H$4="(Todas)",'Cuadro-de-mando'!$H$4=$C7630),OR('Cuadro-de-mando'!$K$4="(Todas)",'Cuadro-de-mando'!$K$4=$E7630),OR('Cuadro-de-mando'!$N$4="(Todos)",'Cuadro-de-mando'!$N$4=$F7630)),1,0))</f>
        <v>1</v>
      </c>
    </row>
    <row r="7631" spans="1:10" x14ac:dyDescent="0.25">
      <c r="A7631" t="str">
        <f>IF(Tienda_4!$A431="","","Tienda 4")</f>
        <v>Tienda 4</v>
      </c>
      <c r="B7631" t="str">
        <f>IF($A7631="","",Tienda_4!B431)</f>
        <v>Muebles</v>
      </c>
      <c r="C7631" t="str">
        <f>IF($A7631="","",Tienda_4!G431)</f>
        <v>Pereira</v>
      </c>
      <c r="D7631" t="str">
        <f>IF($A7631="","",Tienda_4!F431)</f>
        <v>Izabela de León</v>
      </c>
      <c r="E7631" t="str">
        <f>IF($A7631="","",Tienda_4!I431)</f>
        <v>Tarjeta de crédito</v>
      </c>
      <c r="F7631">
        <f>IF($A7631="","",VALUE(RIGHT(Tienda_4!E431,4)))</f>
        <v>2021</v>
      </c>
      <c r="G7631">
        <f>IF($A7631="","",Tienda_4!C431)</f>
        <v>147700</v>
      </c>
      <c r="H7631">
        <f>IF($A7631="","",Tienda_4!D431)</f>
        <v>8100</v>
      </c>
      <c r="I7631">
        <f>IF($A7631="","",Tienda_4!H431)</f>
        <v>4</v>
      </c>
      <c r="J7631">
        <f>IF($A7631="",0,IF(AND(OR('Cuadro-de-mando'!$B$4="(Todas)",'Cuadro-de-mando'!$B$4=$A7631),OR('Cuadro-de-mando'!$E$4="(Todas)",'Cuadro-de-mando'!$E$4=$B7631),OR('Cuadro-de-mando'!$H$4="(Todas)",'Cuadro-de-mando'!$H$4=$C7631),OR('Cuadro-de-mando'!$K$4="(Todas)",'Cuadro-de-mando'!$K$4=$E7631),OR('Cuadro-de-mando'!$N$4="(Todos)",'Cuadro-de-mando'!$N$4=$F7631)),1,0))</f>
        <v>1</v>
      </c>
    </row>
    <row r="7632" spans="1:10" x14ac:dyDescent="0.25">
      <c r="A7632" t="str">
        <f>IF(Tienda_4!$A432="","","Tienda 4")</f>
        <v>Tienda 4</v>
      </c>
      <c r="B7632" t="str">
        <f>IF($A7632="","",Tienda_4!B432)</f>
        <v>Muebles</v>
      </c>
      <c r="C7632" t="str">
        <f>IF($A7632="","",Tienda_4!G432)</f>
        <v>Bogotá</v>
      </c>
      <c r="D7632" t="str">
        <f>IF($A7632="","",Tienda_4!F432)</f>
        <v>Rafael Acosta</v>
      </c>
      <c r="E7632" t="str">
        <f>IF($A7632="","",Tienda_4!I432)</f>
        <v>Tarjeta de crédito</v>
      </c>
      <c r="F7632">
        <f>IF($A7632="","",VALUE(RIGHT(Tienda_4!E432,4)))</f>
        <v>2020</v>
      </c>
      <c r="G7632">
        <f>IF($A7632="","",Tienda_4!C432)</f>
        <v>264200</v>
      </c>
      <c r="H7632">
        <f>IF($A7632="","",Tienda_4!D432)</f>
        <v>12300</v>
      </c>
      <c r="I7632">
        <f>IF($A7632="","",Tienda_4!H432)</f>
        <v>5</v>
      </c>
      <c r="J7632">
        <f>IF($A7632="",0,IF(AND(OR('Cuadro-de-mando'!$B$4="(Todas)",'Cuadro-de-mando'!$B$4=$A7632),OR('Cuadro-de-mando'!$E$4="(Todas)",'Cuadro-de-mando'!$E$4=$B7632),OR('Cuadro-de-mando'!$H$4="(Todas)",'Cuadro-de-mando'!$H$4=$C7632),OR('Cuadro-de-mando'!$K$4="(Todas)",'Cuadro-de-mando'!$K$4=$E7632),OR('Cuadro-de-mando'!$N$4="(Todos)",'Cuadro-de-mando'!$N$4=$F7632)),1,0))</f>
        <v>1</v>
      </c>
    </row>
    <row r="7633" spans="1:10" x14ac:dyDescent="0.25">
      <c r="A7633" t="str">
        <f>IF(Tienda_4!$A433="","","Tienda 4")</f>
        <v>Tienda 4</v>
      </c>
      <c r="B7633" t="str">
        <f>IF($A7633="","",Tienda_4!B433)</f>
        <v>Electrónicos</v>
      </c>
      <c r="C7633" t="str">
        <f>IF($A7633="","",Tienda_4!G433)</f>
        <v>Cali</v>
      </c>
      <c r="D7633" t="str">
        <f>IF($A7633="","",Tienda_4!F433)</f>
        <v>Mariana Herrera</v>
      </c>
      <c r="E7633" t="str">
        <f>IF($A7633="","",Tienda_4!I433)</f>
        <v>Nequi</v>
      </c>
      <c r="F7633">
        <f>IF($A7633="","",VALUE(RIGHT(Tienda_4!E433,4)))</f>
        <v>2021</v>
      </c>
      <c r="G7633">
        <f>IF($A7633="","",Tienda_4!C433)</f>
        <v>311100</v>
      </c>
      <c r="H7633">
        <f>IF($A7633="","",Tienda_4!D433)</f>
        <v>14800</v>
      </c>
      <c r="I7633">
        <f>IF($A7633="","",Tienda_4!H433)</f>
        <v>5</v>
      </c>
      <c r="J7633">
        <f>IF($A7633="",0,IF(AND(OR('Cuadro-de-mando'!$B$4="(Todas)",'Cuadro-de-mando'!$B$4=$A7633),OR('Cuadro-de-mando'!$E$4="(Todas)",'Cuadro-de-mando'!$E$4=$B7633),OR('Cuadro-de-mando'!$H$4="(Todas)",'Cuadro-de-mando'!$H$4=$C7633),OR('Cuadro-de-mando'!$K$4="(Todas)",'Cuadro-de-mando'!$K$4=$E7633),OR('Cuadro-de-mando'!$N$4="(Todos)",'Cuadro-de-mando'!$N$4=$F7633)),1,0))</f>
        <v>1</v>
      </c>
    </row>
    <row r="7634" spans="1:10" x14ac:dyDescent="0.25">
      <c r="A7634" t="str">
        <f>IF(Tienda_4!$A434="","","Tienda 4")</f>
        <v>Tienda 4</v>
      </c>
      <c r="B7634" t="str">
        <f>IF($A7634="","",Tienda_4!B434)</f>
        <v>Deportes y diversión</v>
      </c>
      <c r="C7634" t="str">
        <f>IF($A7634="","",Tienda_4!G434)</f>
        <v>Bogotá</v>
      </c>
      <c r="D7634" t="str">
        <f>IF($A7634="","",Tienda_4!F434)</f>
        <v>Izabela de León</v>
      </c>
      <c r="E7634" t="str">
        <f>IF($A7634="","",Tienda_4!I434)</f>
        <v>Tarjeta de crédito</v>
      </c>
      <c r="F7634">
        <f>IF($A7634="","",VALUE(RIGHT(Tienda_4!E434,4)))</f>
        <v>2022</v>
      </c>
      <c r="G7634">
        <f>IF($A7634="","",Tienda_4!C434)</f>
        <v>20000</v>
      </c>
      <c r="H7634">
        <f>IF($A7634="","",Tienda_4!D434)</f>
        <v>1500</v>
      </c>
      <c r="I7634">
        <f>IF($A7634="","",Tienda_4!H434)</f>
        <v>5</v>
      </c>
      <c r="J7634">
        <f>IF($A7634="",0,IF(AND(OR('Cuadro-de-mando'!$B$4="(Todas)",'Cuadro-de-mando'!$B$4=$A7634),OR('Cuadro-de-mando'!$E$4="(Todas)",'Cuadro-de-mando'!$E$4=$B7634),OR('Cuadro-de-mando'!$H$4="(Todas)",'Cuadro-de-mando'!$H$4=$C7634),OR('Cuadro-de-mando'!$K$4="(Todas)",'Cuadro-de-mando'!$K$4=$E7634),OR('Cuadro-de-mando'!$N$4="(Todos)",'Cuadro-de-mando'!$N$4=$F7634)),1,0))</f>
        <v>1</v>
      </c>
    </row>
    <row r="7635" spans="1:10" x14ac:dyDescent="0.25">
      <c r="A7635" t="str">
        <f>IF(Tienda_4!$A435="","","Tienda 4")</f>
        <v>Tienda 4</v>
      </c>
      <c r="B7635" t="str">
        <f>IF($A7635="","",Tienda_4!B435)</f>
        <v>Deportes y diversión</v>
      </c>
      <c r="C7635" t="str">
        <f>IF($A7635="","",Tienda_4!G435)</f>
        <v>Cali</v>
      </c>
      <c r="D7635" t="str">
        <f>IF($A7635="","",Tienda_4!F435)</f>
        <v>Lucas Olivera</v>
      </c>
      <c r="E7635" t="str">
        <f>IF($A7635="","",Tienda_4!I435)</f>
        <v>Cupón</v>
      </c>
      <c r="F7635">
        <f>IF($A7635="","",VALUE(RIGHT(Tienda_4!E435,4)))</f>
        <v>2020</v>
      </c>
      <c r="G7635">
        <f>IF($A7635="","",Tienda_4!C435)</f>
        <v>67300</v>
      </c>
      <c r="H7635">
        <f>IF($A7635="","",Tienda_4!D435)</f>
        <v>3800</v>
      </c>
      <c r="I7635">
        <f>IF($A7635="","",Tienda_4!H435)</f>
        <v>5</v>
      </c>
      <c r="J7635">
        <f>IF($A7635="",0,IF(AND(OR('Cuadro-de-mando'!$B$4="(Todas)",'Cuadro-de-mando'!$B$4=$A7635),OR('Cuadro-de-mando'!$E$4="(Todas)",'Cuadro-de-mando'!$E$4=$B7635),OR('Cuadro-de-mando'!$H$4="(Todas)",'Cuadro-de-mando'!$H$4=$C7635),OR('Cuadro-de-mando'!$K$4="(Todas)",'Cuadro-de-mando'!$K$4=$E7635),OR('Cuadro-de-mando'!$N$4="(Todos)",'Cuadro-de-mando'!$N$4=$F7635)),1,0))</f>
        <v>1</v>
      </c>
    </row>
    <row r="7636" spans="1:10" x14ac:dyDescent="0.25">
      <c r="A7636" t="str">
        <f>IF(Tienda_4!$A436="","","Tienda 4")</f>
        <v>Tienda 4</v>
      </c>
      <c r="B7636" t="str">
        <f>IF($A7636="","",Tienda_4!B436)</f>
        <v>Artículos para el hogar</v>
      </c>
      <c r="C7636" t="str">
        <f>IF($A7636="","",Tienda_4!G436)</f>
        <v>Medellín</v>
      </c>
      <c r="D7636" t="str">
        <f>IF($A7636="","",Tienda_4!F436)</f>
        <v>Izabela de León</v>
      </c>
      <c r="E7636" t="str">
        <f>IF($A7636="","",Tienda_4!I436)</f>
        <v>Tarjeta de crédito</v>
      </c>
      <c r="F7636">
        <f>IF($A7636="","",VALUE(RIGHT(Tienda_4!E436,4)))</f>
        <v>2020</v>
      </c>
      <c r="G7636">
        <f>IF($A7636="","",Tienda_4!C436)</f>
        <v>28600</v>
      </c>
      <c r="H7636">
        <f>IF($A7636="","",Tienda_4!D436)</f>
        <v>1700</v>
      </c>
      <c r="I7636">
        <f>IF($A7636="","",Tienda_4!H436)</f>
        <v>5</v>
      </c>
      <c r="J7636">
        <f>IF($A7636="",0,IF(AND(OR('Cuadro-de-mando'!$B$4="(Todas)",'Cuadro-de-mando'!$B$4=$A7636),OR('Cuadro-de-mando'!$E$4="(Todas)",'Cuadro-de-mando'!$E$4=$B7636),OR('Cuadro-de-mando'!$H$4="(Todas)",'Cuadro-de-mando'!$H$4=$C7636),OR('Cuadro-de-mando'!$K$4="(Todas)",'Cuadro-de-mando'!$K$4=$E7636),OR('Cuadro-de-mando'!$N$4="(Todos)",'Cuadro-de-mando'!$N$4=$F7636)),1,0))</f>
        <v>1</v>
      </c>
    </row>
    <row r="7637" spans="1:10" x14ac:dyDescent="0.25">
      <c r="A7637" t="str">
        <f>IF(Tienda_4!$A437="","","Tienda 4")</f>
        <v>Tienda 4</v>
      </c>
      <c r="B7637" t="str">
        <f>IF($A7637="","",Tienda_4!B437)</f>
        <v>Artículos para el hogar</v>
      </c>
      <c r="C7637" t="str">
        <f>IF($A7637="","",Tienda_4!G437)</f>
        <v>Medellín</v>
      </c>
      <c r="D7637" t="str">
        <f>IF($A7637="","",Tienda_4!F437)</f>
        <v>Camila Rivera</v>
      </c>
      <c r="E7637" t="str">
        <f>IF($A7637="","",Tienda_4!I437)</f>
        <v>Tarjeta de crédito</v>
      </c>
      <c r="F7637">
        <f>IF($A7637="","",VALUE(RIGHT(Tienda_4!E437,4)))</f>
        <v>2020</v>
      </c>
      <c r="G7637">
        <f>IF($A7637="","",Tienda_4!C437)</f>
        <v>92500</v>
      </c>
      <c r="H7637">
        <f>IF($A7637="","",Tienda_4!D437)</f>
        <v>5100</v>
      </c>
      <c r="I7637">
        <f>IF($A7637="","",Tienda_4!H437)</f>
        <v>1</v>
      </c>
      <c r="J7637">
        <f>IF($A7637="",0,IF(AND(OR('Cuadro-de-mando'!$B$4="(Todas)",'Cuadro-de-mando'!$B$4=$A7637),OR('Cuadro-de-mando'!$E$4="(Todas)",'Cuadro-de-mando'!$E$4=$B7637),OR('Cuadro-de-mando'!$H$4="(Todas)",'Cuadro-de-mando'!$H$4=$C7637),OR('Cuadro-de-mando'!$K$4="(Todas)",'Cuadro-de-mando'!$K$4=$E7637),OR('Cuadro-de-mando'!$N$4="(Todos)",'Cuadro-de-mando'!$N$4=$F7637)),1,0))</f>
        <v>1</v>
      </c>
    </row>
    <row r="7638" spans="1:10" x14ac:dyDescent="0.25">
      <c r="A7638" t="str">
        <f>IF(Tienda_4!$A438="","","Tienda 4")</f>
        <v>Tienda 4</v>
      </c>
      <c r="B7638" t="str">
        <f>IF($A7638="","",Tienda_4!B438)</f>
        <v>Electrónicos</v>
      </c>
      <c r="C7638" t="str">
        <f>IF($A7638="","",Tienda_4!G438)</f>
        <v>Medellín</v>
      </c>
      <c r="D7638" t="str">
        <f>IF($A7638="","",Tienda_4!F438)</f>
        <v>Ángel Rodriguez</v>
      </c>
      <c r="E7638" t="str">
        <f>IF($A7638="","",Tienda_4!I438)</f>
        <v>Tarjeta de crédito</v>
      </c>
      <c r="F7638">
        <f>IF($A7638="","",VALUE(RIGHT(Tienda_4!E438,4)))</f>
        <v>2021</v>
      </c>
      <c r="G7638">
        <f>IF($A7638="","",Tienda_4!C438)</f>
        <v>52800</v>
      </c>
      <c r="H7638">
        <f>IF($A7638="","",Tienda_4!D438)</f>
        <v>7500</v>
      </c>
      <c r="I7638">
        <f>IF($A7638="","",Tienda_4!H438)</f>
        <v>4</v>
      </c>
      <c r="J7638">
        <f>IF($A7638="",0,IF(AND(OR('Cuadro-de-mando'!$B$4="(Todas)",'Cuadro-de-mando'!$B$4=$A7638),OR('Cuadro-de-mando'!$E$4="(Todas)",'Cuadro-de-mando'!$E$4=$B7638),OR('Cuadro-de-mando'!$H$4="(Todas)",'Cuadro-de-mando'!$H$4=$C7638),OR('Cuadro-de-mando'!$K$4="(Todas)",'Cuadro-de-mando'!$K$4=$E7638),OR('Cuadro-de-mando'!$N$4="(Todos)",'Cuadro-de-mando'!$N$4=$F7638)),1,0))</f>
        <v>1</v>
      </c>
    </row>
    <row r="7639" spans="1:10" x14ac:dyDescent="0.25">
      <c r="A7639" t="str">
        <f>IF(Tienda_4!$A439="","","Tienda 4")</f>
        <v>Tienda 4</v>
      </c>
      <c r="B7639" t="str">
        <f>IF($A7639="","",Tienda_4!B439)</f>
        <v>Deportes y diversión</v>
      </c>
      <c r="C7639" t="str">
        <f>IF($A7639="","",Tienda_4!G439)</f>
        <v>Bogotá</v>
      </c>
      <c r="D7639" t="str">
        <f>IF($A7639="","",Tienda_4!F439)</f>
        <v>Juliana Costa</v>
      </c>
      <c r="E7639" t="str">
        <f>IF($A7639="","",Tienda_4!I439)</f>
        <v>Tarjeta de crédito</v>
      </c>
      <c r="F7639">
        <f>IF($A7639="","",VALUE(RIGHT(Tienda_4!E439,4)))</f>
        <v>2020</v>
      </c>
      <c r="G7639">
        <f>IF($A7639="","",Tienda_4!C439)</f>
        <v>455400</v>
      </c>
      <c r="H7639">
        <f>IF($A7639="","",Tienda_4!D439)</f>
        <v>24800</v>
      </c>
      <c r="I7639">
        <f>IF($A7639="","",Tienda_4!H439)</f>
        <v>1</v>
      </c>
      <c r="J7639">
        <f>IF($A7639="",0,IF(AND(OR('Cuadro-de-mando'!$B$4="(Todas)",'Cuadro-de-mando'!$B$4=$A7639),OR('Cuadro-de-mando'!$E$4="(Todas)",'Cuadro-de-mando'!$E$4=$B7639),OR('Cuadro-de-mando'!$H$4="(Todas)",'Cuadro-de-mando'!$H$4=$C7639),OR('Cuadro-de-mando'!$K$4="(Todas)",'Cuadro-de-mando'!$K$4=$E7639),OR('Cuadro-de-mando'!$N$4="(Todos)",'Cuadro-de-mando'!$N$4=$F7639)),1,0))</f>
        <v>1</v>
      </c>
    </row>
    <row r="7640" spans="1:10" x14ac:dyDescent="0.25">
      <c r="A7640" t="str">
        <f>IF(Tienda_4!$A440="","","Tienda 4")</f>
        <v>Tienda 4</v>
      </c>
      <c r="B7640" t="str">
        <f>IF($A7640="","",Tienda_4!B440)</f>
        <v>Deportes y diversión</v>
      </c>
      <c r="C7640" t="str">
        <f>IF($A7640="","",Tienda_4!G440)</f>
        <v>Bogotá</v>
      </c>
      <c r="D7640" t="str">
        <f>IF($A7640="","",Tienda_4!F440)</f>
        <v>Camila Rivera</v>
      </c>
      <c r="E7640" t="str">
        <f>IF($A7640="","",Tienda_4!I440)</f>
        <v>Nequi</v>
      </c>
      <c r="F7640">
        <f>IF($A7640="","",VALUE(RIGHT(Tienda_4!E440,4)))</f>
        <v>2022</v>
      </c>
      <c r="G7640">
        <f>IF($A7640="","",Tienda_4!C440)</f>
        <v>588500</v>
      </c>
      <c r="H7640">
        <f>IF($A7640="","",Tienda_4!D440)</f>
        <v>32400</v>
      </c>
      <c r="I7640">
        <f>IF($A7640="","",Tienda_4!H440)</f>
        <v>5</v>
      </c>
      <c r="J7640">
        <f>IF($A7640="",0,IF(AND(OR('Cuadro-de-mando'!$B$4="(Todas)",'Cuadro-de-mando'!$B$4=$A7640),OR('Cuadro-de-mando'!$E$4="(Todas)",'Cuadro-de-mando'!$E$4=$B7640),OR('Cuadro-de-mando'!$H$4="(Todas)",'Cuadro-de-mando'!$H$4=$C7640),OR('Cuadro-de-mando'!$K$4="(Todas)",'Cuadro-de-mando'!$K$4=$E7640),OR('Cuadro-de-mando'!$N$4="(Todos)",'Cuadro-de-mando'!$N$4=$F7640)),1,0))</f>
        <v>1</v>
      </c>
    </row>
    <row r="7641" spans="1:10" x14ac:dyDescent="0.25">
      <c r="A7641" t="str">
        <f>IF(Tienda_4!$A441="","","Tienda 4")</f>
        <v>Tienda 4</v>
      </c>
      <c r="B7641" t="str">
        <f>IF($A7641="","",Tienda_4!B441)</f>
        <v>Muebles</v>
      </c>
      <c r="C7641" t="str">
        <f>IF($A7641="","",Tienda_4!G441)</f>
        <v>Cartagena</v>
      </c>
      <c r="D7641" t="str">
        <f>IF($A7641="","",Tienda_4!F441)</f>
        <v>Beatriz Morales</v>
      </c>
      <c r="E7641" t="str">
        <f>IF($A7641="","",Tienda_4!I441)</f>
        <v>Tarjeta de crédito</v>
      </c>
      <c r="F7641">
        <f>IF($A7641="","",VALUE(RIGHT(Tienda_4!E441,4)))</f>
        <v>2022</v>
      </c>
      <c r="G7641">
        <f>IF($A7641="","",Tienda_4!C441)</f>
        <v>404500</v>
      </c>
      <c r="H7641">
        <f>IF($A7641="","",Tienda_4!D441)</f>
        <v>21800</v>
      </c>
      <c r="I7641">
        <f>IF($A7641="","",Tienda_4!H441)</f>
        <v>5</v>
      </c>
      <c r="J7641">
        <f>IF($A7641="",0,IF(AND(OR('Cuadro-de-mando'!$B$4="(Todas)",'Cuadro-de-mando'!$B$4=$A7641),OR('Cuadro-de-mando'!$E$4="(Todas)",'Cuadro-de-mando'!$E$4=$B7641),OR('Cuadro-de-mando'!$H$4="(Todas)",'Cuadro-de-mando'!$H$4=$C7641),OR('Cuadro-de-mando'!$K$4="(Todas)",'Cuadro-de-mando'!$K$4=$E7641),OR('Cuadro-de-mando'!$N$4="(Todos)",'Cuadro-de-mando'!$N$4=$F7641)),1,0))</f>
        <v>1</v>
      </c>
    </row>
    <row r="7642" spans="1:10" x14ac:dyDescent="0.25">
      <c r="A7642" t="str">
        <f>IF(Tienda_4!$A442="","","Tienda 4")</f>
        <v>Tienda 4</v>
      </c>
      <c r="B7642" t="str">
        <f>IF($A7642="","",Tienda_4!B442)</f>
        <v>Electrodomésticos</v>
      </c>
      <c r="C7642" t="str">
        <f>IF($A7642="","",Tienda_4!G442)</f>
        <v>Bogotá</v>
      </c>
      <c r="D7642" t="str">
        <f>IF($A7642="","",Tienda_4!F442)</f>
        <v>Felipe Santos</v>
      </c>
      <c r="E7642" t="str">
        <f>IF($A7642="","",Tienda_4!I442)</f>
        <v>Tarjeta de crédito</v>
      </c>
      <c r="F7642">
        <f>IF($A7642="","",VALUE(RIGHT(Tienda_4!E442,4)))</f>
        <v>2022</v>
      </c>
      <c r="G7642">
        <f>IF($A7642="","",Tienda_4!C442)</f>
        <v>1497600</v>
      </c>
      <c r="H7642">
        <f>IF($A7642="","",Tienda_4!D442)</f>
        <v>80300</v>
      </c>
      <c r="I7642">
        <f>IF($A7642="","",Tienda_4!H442)</f>
        <v>5</v>
      </c>
      <c r="J7642">
        <f>IF($A7642="",0,IF(AND(OR('Cuadro-de-mando'!$B$4="(Todas)",'Cuadro-de-mando'!$B$4=$A7642),OR('Cuadro-de-mando'!$E$4="(Todas)",'Cuadro-de-mando'!$E$4=$B7642),OR('Cuadro-de-mando'!$H$4="(Todas)",'Cuadro-de-mando'!$H$4=$C7642),OR('Cuadro-de-mando'!$K$4="(Todas)",'Cuadro-de-mando'!$K$4=$E7642),OR('Cuadro-de-mando'!$N$4="(Todos)",'Cuadro-de-mando'!$N$4=$F7642)),1,0))</f>
        <v>1</v>
      </c>
    </row>
    <row r="7643" spans="1:10" x14ac:dyDescent="0.25">
      <c r="A7643" t="str">
        <f>IF(Tienda_4!$A443="","","Tienda 4")</f>
        <v>Tienda 4</v>
      </c>
      <c r="B7643" t="str">
        <f>IF($A7643="","",Tienda_4!B443)</f>
        <v>Electrodomésticos</v>
      </c>
      <c r="C7643" t="str">
        <f>IF($A7643="","",Tienda_4!G443)</f>
        <v>Medellín</v>
      </c>
      <c r="D7643" t="str">
        <f>IF($A7643="","",Tienda_4!F443)</f>
        <v>Pedro Gomez</v>
      </c>
      <c r="E7643" t="str">
        <f>IF($A7643="","",Tienda_4!I443)</f>
        <v>Tarjeta de crédito</v>
      </c>
      <c r="F7643">
        <f>IF($A7643="","",VALUE(RIGHT(Tienda_4!E443,4)))</f>
        <v>2021</v>
      </c>
      <c r="G7643">
        <f>IF($A7643="","",Tienda_4!C443)</f>
        <v>1237300</v>
      </c>
      <c r="H7643">
        <f>IF($A7643="","",Tienda_4!D443)</f>
        <v>64100</v>
      </c>
      <c r="I7643">
        <f>IF($A7643="","",Tienda_4!H443)</f>
        <v>1</v>
      </c>
      <c r="J7643">
        <f>IF($A7643="",0,IF(AND(OR('Cuadro-de-mando'!$B$4="(Todas)",'Cuadro-de-mando'!$B$4=$A7643),OR('Cuadro-de-mando'!$E$4="(Todas)",'Cuadro-de-mando'!$E$4=$B7643),OR('Cuadro-de-mando'!$H$4="(Todas)",'Cuadro-de-mando'!$H$4=$C7643),OR('Cuadro-de-mando'!$K$4="(Todas)",'Cuadro-de-mando'!$K$4=$E7643),OR('Cuadro-de-mando'!$N$4="(Todos)",'Cuadro-de-mando'!$N$4=$F7643)),1,0))</f>
        <v>1</v>
      </c>
    </row>
    <row r="7644" spans="1:10" x14ac:dyDescent="0.25">
      <c r="A7644" t="str">
        <f>IF(Tienda_4!$A444="","","Tienda 4")</f>
        <v>Tienda 4</v>
      </c>
      <c r="B7644" t="str">
        <f>IF($A7644="","",Tienda_4!B444)</f>
        <v>Instrumentos musicales</v>
      </c>
      <c r="C7644" t="str">
        <f>IF($A7644="","",Tienda_4!G444)</f>
        <v>Medellín</v>
      </c>
      <c r="D7644" t="str">
        <f>IF($A7644="","",Tienda_4!F444)</f>
        <v>Blanca Ramirez</v>
      </c>
      <c r="E7644" t="str">
        <f>IF($A7644="","",Tienda_4!I444)</f>
        <v>Tarjeta de crédito</v>
      </c>
      <c r="F7644">
        <f>IF($A7644="","",VALUE(RIGHT(Tienda_4!E444,4)))</f>
        <v>2022</v>
      </c>
      <c r="G7644">
        <f>IF($A7644="","",Tienda_4!C444)</f>
        <v>97100</v>
      </c>
      <c r="H7644">
        <f>IF($A7644="","",Tienda_4!D444)</f>
        <v>3400</v>
      </c>
      <c r="I7644">
        <f>IF($A7644="","",Tienda_4!H444)</f>
        <v>5</v>
      </c>
      <c r="J7644">
        <f>IF($A7644="",0,IF(AND(OR('Cuadro-de-mando'!$B$4="(Todas)",'Cuadro-de-mando'!$B$4=$A7644),OR('Cuadro-de-mando'!$E$4="(Todas)",'Cuadro-de-mando'!$E$4=$B7644),OR('Cuadro-de-mando'!$H$4="(Todas)",'Cuadro-de-mando'!$H$4=$C7644),OR('Cuadro-de-mando'!$K$4="(Todas)",'Cuadro-de-mando'!$K$4=$E7644),OR('Cuadro-de-mando'!$N$4="(Todos)",'Cuadro-de-mando'!$N$4=$F7644)),1,0))</f>
        <v>1</v>
      </c>
    </row>
    <row r="7645" spans="1:10" x14ac:dyDescent="0.25">
      <c r="A7645" t="str">
        <f>IF(Tienda_4!$A445="","","Tienda 4")</f>
        <v>Tienda 4</v>
      </c>
      <c r="B7645" t="str">
        <f>IF($A7645="","",Tienda_4!B445)</f>
        <v>Juguetes</v>
      </c>
      <c r="C7645" t="str">
        <f>IF($A7645="","",Tienda_4!G445)</f>
        <v>Cali</v>
      </c>
      <c r="D7645" t="str">
        <f>IF($A7645="","",Tienda_4!F445)</f>
        <v>Felipe Santos</v>
      </c>
      <c r="E7645" t="str">
        <f>IF($A7645="","",Tienda_4!I445)</f>
        <v>Tarjeta de crédito</v>
      </c>
      <c r="F7645">
        <f>IF($A7645="","",VALUE(RIGHT(Tienda_4!E445,4)))</f>
        <v>2022</v>
      </c>
      <c r="G7645">
        <f>IF($A7645="","",Tienda_4!C445)</f>
        <v>40500</v>
      </c>
      <c r="H7645">
        <f>IF($A7645="","",Tienda_4!D445)</f>
        <v>6800</v>
      </c>
      <c r="I7645">
        <f>IF($A7645="","",Tienda_4!H445)</f>
        <v>5</v>
      </c>
      <c r="J7645">
        <f>IF($A7645="",0,IF(AND(OR('Cuadro-de-mando'!$B$4="(Todas)",'Cuadro-de-mando'!$B$4=$A7645),OR('Cuadro-de-mando'!$E$4="(Todas)",'Cuadro-de-mando'!$E$4=$B7645),OR('Cuadro-de-mando'!$H$4="(Todas)",'Cuadro-de-mando'!$H$4=$C7645),OR('Cuadro-de-mando'!$K$4="(Todas)",'Cuadro-de-mando'!$K$4=$E7645),OR('Cuadro-de-mando'!$N$4="(Todos)",'Cuadro-de-mando'!$N$4=$F7645)),1,0))</f>
        <v>1</v>
      </c>
    </row>
    <row r="7646" spans="1:10" x14ac:dyDescent="0.25">
      <c r="A7646" t="str">
        <f>IF(Tienda_4!$A446="","","Tienda 4")</f>
        <v>Tienda 4</v>
      </c>
      <c r="B7646" t="str">
        <f>IF($A7646="","",Tienda_4!B446)</f>
        <v>Juguetes</v>
      </c>
      <c r="C7646" t="str">
        <f>IF($A7646="","",Tienda_4!G446)</f>
        <v>Santa Marta</v>
      </c>
      <c r="D7646" t="str">
        <f>IF($A7646="","",Tienda_4!F446)</f>
        <v>Rafael Acosta</v>
      </c>
      <c r="E7646" t="str">
        <f>IF($A7646="","",Tienda_4!I446)</f>
        <v>Tarjeta de crédito</v>
      </c>
      <c r="F7646">
        <f>IF($A7646="","",VALUE(RIGHT(Tienda_4!E446,4)))</f>
        <v>2020</v>
      </c>
      <c r="G7646">
        <f>IF($A7646="","",Tienda_4!C446)</f>
        <v>53700</v>
      </c>
      <c r="H7646">
        <f>IF($A7646="","",Tienda_4!D446)</f>
        <v>1000</v>
      </c>
      <c r="I7646">
        <f>IF($A7646="","",Tienda_4!H446)</f>
        <v>4</v>
      </c>
      <c r="J7646">
        <f>IF($A7646="",0,IF(AND(OR('Cuadro-de-mando'!$B$4="(Todas)",'Cuadro-de-mando'!$B$4=$A7646),OR('Cuadro-de-mando'!$E$4="(Todas)",'Cuadro-de-mando'!$E$4=$B7646),OR('Cuadro-de-mando'!$H$4="(Todas)",'Cuadro-de-mando'!$H$4=$C7646),OR('Cuadro-de-mando'!$K$4="(Todas)",'Cuadro-de-mando'!$K$4=$E7646),OR('Cuadro-de-mando'!$N$4="(Todos)",'Cuadro-de-mando'!$N$4=$F7646)),1,0))</f>
        <v>1</v>
      </c>
    </row>
    <row r="7647" spans="1:10" x14ac:dyDescent="0.25">
      <c r="A7647" t="str">
        <f>IF(Tienda_4!$A447="","","Tienda 4")</f>
        <v>Tienda 4</v>
      </c>
      <c r="B7647" t="str">
        <f>IF($A7647="","",Tienda_4!B447)</f>
        <v>Deportes y diversión</v>
      </c>
      <c r="C7647" t="str">
        <f>IF($A7647="","",Tienda_4!G447)</f>
        <v>Villavicencio</v>
      </c>
      <c r="D7647" t="str">
        <f>IF($A7647="","",Tienda_4!F447)</f>
        <v>Juan Fernandez</v>
      </c>
      <c r="E7647" t="str">
        <f>IF($A7647="","",Tienda_4!I447)</f>
        <v>Nequi</v>
      </c>
      <c r="F7647">
        <f>IF($A7647="","",VALUE(RIGHT(Tienda_4!E447,4)))</f>
        <v>2022</v>
      </c>
      <c r="G7647">
        <f>IF($A7647="","",Tienda_4!C447)</f>
        <v>439400</v>
      </c>
      <c r="H7647">
        <f>IF($A7647="","",Tienda_4!D447)</f>
        <v>30200</v>
      </c>
      <c r="I7647">
        <f>IF($A7647="","",Tienda_4!H447)</f>
        <v>5</v>
      </c>
      <c r="J7647">
        <f>IF($A7647="",0,IF(AND(OR('Cuadro-de-mando'!$B$4="(Todas)",'Cuadro-de-mando'!$B$4=$A7647),OR('Cuadro-de-mando'!$E$4="(Todas)",'Cuadro-de-mando'!$E$4=$B7647),OR('Cuadro-de-mando'!$H$4="(Todas)",'Cuadro-de-mando'!$H$4=$C7647),OR('Cuadro-de-mando'!$K$4="(Todas)",'Cuadro-de-mando'!$K$4=$E7647),OR('Cuadro-de-mando'!$N$4="(Todos)",'Cuadro-de-mando'!$N$4=$F7647)),1,0))</f>
        <v>1</v>
      </c>
    </row>
    <row r="7648" spans="1:10" x14ac:dyDescent="0.25">
      <c r="A7648" t="str">
        <f>IF(Tienda_4!$A448="","","Tienda 4")</f>
        <v>Tienda 4</v>
      </c>
      <c r="B7648" t="str">
        <f>IF($A7648="","",Tienda_4!B448)</f>
        <v>Instrumentos musicales</v>
      </c>
      <c r="C7648" t="str">
        <f>IF($A7648="","",Tienda_4!G448)</f>
        <v>Bogotá</v>
      </c>
      <c r="D7648" t="str">
        <f>IF($A7648="","",Tienda_4!F448)</f>
        <v>Maria Alfonso</v>
      </c>
      <c r="E7648" t="str">
        <f>IF($A7648="","",Tienda_4!I448)</f>
        <v>Tarjeta de crédito</v>
      </c>
      <c r="F7648">
        <f>IF($A7648="","",VALUE(RIGHT(Tienda_4!E448,4)))</f>
        <v>2021</v>
      </c>
      <c r="G7648">
        <f>IF($A7648="","",Tienda_4!C448)</f>
        <v>707500</v>
      </c>
      <c r="H7648">
        <f>IF($A7648="","",Tienda_4!D448)</f>
        <v>37900</v>
      </c>
      <c r="I7648">
        <f>IF($A7648="","",Tienda_4!H448)</f>
        <v>5</v>
      </c>
      <c r="J7648">
        <f>IF($A7648="",0,IF(AND(OR('Cuadro-de-mando'!$B$4="(Todas)",'Cuadro-de-mando'!$B$4=$A7648),OR('Cuadro-de-mando'!$E$4="(Todas)",'Cuadro-de-mando'!$E$4=$B7648),OR('Cuadro-de-mando'!$H$4="(Todas)",'Cuadro-de-mando'!$H$4=$C7648),OR('Cuadro-de-mando'!$K$4="(Todas)",'Cuadro-de-mando'!$K$4=$E7648),OR('Cuadro-de-mando'!$N$4="(Todos)",'Cuadro-de-mando'!$N$4=$F7648)),1,0))</f>
        <v>1</v>
      </c>
    </row>
    <row r="7649" spans="1:10" x14ac:dyDescent="0.25">
      <c r="A7649" t="str">
        <f>IF(Tienda_4!$A449="","","Tienda 4")</f>
        <v>Tienda 4</v>
      </c>
      <c r="B7649" t="str">
        <f>IF($A7649="","",Tienda_4!B449)</f>
        <v>Deportes y diversión</v>
      </c>
      <c r="C7649" t="str">
        <f>IF($A7649="","",Tienda_4!G449)</f>
        <v>Bogotá</v>
      </c>
      <c r="D7649" t="str">
        <f>IF($A7649="","",Tienda_4!F449)</f>
        <v>Camila Rivera</v>
      </c>
      <c r="E7649" t="str">
        <f>IF($A7649="","",Tienda_4!I449)</f>
        <v>Nequi</v>
      </c>
      <c r="F7649">
        <f>IF($A7649="","",VALUE(RIGHT(Tienda_4!E449,4)))</f>
        <v>2021</v>
      </c>
      <c r="G7649">
        <f>IF($A7649="","",Tienda_4!C449)</f>
        <v>57900</v>
      </c>
      <c r="H7649">
        <f>IF($A7649="","",Tienda_4!D449)</f>
        <v>1300</v>
      </c>
      <c r="I7649">
        <f>IF($A7649="","",Tienda_4!H449)</f>
        <v>5</v>
      </c>
      <c r="J7649">
        <f>IF($A7649="",0,IF(AND(OR('Cuadro-de-mando'!$B$4="(Todas)",'Cuadro-de-mando'!$B$4=$A7649),OR('Cuadro-de-mando'!$E$4="(Todas)",'Cuadro-de-mando'!$E$4=$B7649),OR('Cuadro-de-mando'!$H$4="(Todas)",'Cuadro-de-mando'!$H$4=$C7649),OR('Cuadro-de-mando'!$K$4="(Todas)",'Cuadro-de-mando'!$K$4=$E7649),OR('Cuadro-de-mando'!$N$4="(Todos)",'Cuadro-de-mando'!$N$4=$F7649)),1,0))</f>
        <v>1</v>
      </c>
    </row>
    <row r="7650" spans="1:10" x14ac:dyDescent="0.25">
      <c r="A7650" t="str">
        <f>IF(Tienda_4!$A450="","","Tienda 4")</f>
        <v>Tienda 4</v>
      </c>
      <c r="B7650" t="str">
        <f>IF($A7650="","",Tienda_4!B450)</f>
        <v>Electrónicos</v>
      </c>
      <c r="C7650" t="str">
        <f>IF($A7650="","",Tienda_4!G450)</f>
        <v>Medellín</v>
      </c>
      <c r="D7650" t="str">
        <f>IF($A7650="","",Tienda_4!F450)</f>
        <v>Blanca Ramirez</v>
      </c>
      <c r="E7650" t="str">
        <f>IF($A7650="","",Tienda_4!I450)</f>
        <v>Nequi</v>
      </c>
      <c r="F7650">
        <f>IF($A7650="","",VALUE(RIGHT(Tienda_4!E450,4)))</f>
        <v>2021</v>
      </c>
      <c r="G7650">
        <f>IF($A7650="","",Tienda_4!C450)</f>
        <v>45200</v>
      </c>
      <c r="H7650">
        <f>IF($A7650="","",Tienda_4!D450)</f>
        <v>3100</v>
      </c>
      <c r="I7650">
        <f>IF($A7650="","",Tienda_4!H450)</f>
        <v>5</v>
      </c>
      <c r="J7650">
        <f>IF($A7650="",0,IF(AND(OR('Cuadro-de-mando'!$B$4="(Todas)",'Cuadro-de-mando'!$B$4=$A7650),OR('Cuadro-de-mando'!$E$4="(Todas)",'Cuadro-de-mando'!$E$4=$B7650),OR('Cuadro-de-mando'!$H$4="(Todas)",'Cuadro-de-mando'!$H$4=$C7650),OR('Cuadro-de-mando'!$K$4="(Todas)",'Cuadro-de-mando'!$K$4=$E7650),OR('Cuadro-de-mando'!$N$4="(Todos)",'Cuadro-de-mando'!$N$4=$F7650)),1,0))</f>
        <v>1</v>
      </c>
    </row>
    <row r="7651" spans="1:10" x14ac:dyDescent="0.25">
      <c r="A7651" t="str">
        <f>IF(Tienda_4!$A451="","","Tienda 4")</f>
        <v>Tienda 4</v>
      </c>
      <c r="B7651" t="str">
        <f>IF($A7651="","",Tienda_4!B451)</f>
        <v>Electrodomésticos</v>
      </c>
      <c r="C7651" t="str">
        <f>IF($A7651="","",Tienda_4!G451)</f>
        <v>Bogotá</v>
      </c>
      <c r="D7651" t="str">
        <f>IF($A7651="","",Tienda_4!F451)</f>
        <v>Juan Fernandez</v>
      </c>
      <c r="E7651" t="str">
        <f>IF($A7651="","",Tienda_4!I451)</f>
        <v>Tarjeta de crédito</v>
      </c>
      <c r="F7651">
        <f>IF($A7651="","",VALUE(RIGHT(Tienda_4!E451,4)))</f>
        <v>2023</v>
      </c>
      <c r="G7651">
        <f>IF($A7651="","",Tienda_4!C451)</f>
        <v>1529200</v>
      </c>
      <c r="H7651">
        <f>IF($A7651="","",Tienda_4!D451)</f>
        <v>81800</v>
      </c>
      <c r="I7651">
        <f>IF($A7651="","",Tienda_4!H451)</f>
        <v>4</v>
      </c>
      <c r="J7651">
        <f>IF($A7651="",0,IF(AND(OR('Cuadro-de-mando'!$B$4="(Todas)",'Cuadro-de-mando'!$B$4=$A7651),OR('Cuadro-de-mando'!$E$4="(Todas)",'Cuadro-de-mando'!$E$4=$B7651),OR('Cuadro-de-mando'!$H$4="(Todas)",'Cuadro-de-mando'!$H$4=$C7651),OR('Cuadro-de-mando'!$K$4="(Todas)",'Cuadro-de-mando'!$K$4=$E7651),OR('Cuadro-de-mando'!$N$4="(Todos)",'Cuadro-de-mando'!$N$4=$F7651)),1,0))</f>
        <v>1</v>
      </c>
    </row>
    <row r="7652" spans="1:10" x14ac:dyDescent="0.25">
      <c r="A7652" t="str">
        <f>IF(Tienda_4!$A452="","","Tienda 4")</f>
        <v>Tienda 4</v>
      </c>
      <c r="B7652" t="str">
        <f>IF($A7652="","",Tienda_4!B452)</f>
        <v>Instrumentos musicales</v>
      </c>
      <c r="C7652" t="str">
        <f>IF($A7652="","",Tienda_4!G452)</f>
        <v>Bogotá</v>
      </c>
      <c r="D7652" t="str">
        <f>IF($A7652="","",Tienda_4!F452)</f>
        <v>Maria Alfonso</v>
      </c>
      <c r="E7652" t="str">
        <f>IF($A7652="","",Tienda_4!I452)</f>
        <v>Tarjeta de crédito</v>
      </c>
      <c r="F7652">
        <f>IF($A7652="","",VALUE(RIGHT(Tienda_4!E452,4)))</f>
        <v>2021</v>
      </c>
      <c r="G7652">
        <f>IF($A7652="","",Tienda_4!C452)</f>
        <v>376000</v>
      </c>
      <c r="H7652">
        <f>IF($A7652="","",Tienda_4!D452)</f>
        <v>21100</v>
      </c>
      <c r="I7652">
        <f>IF($A7652="","",Tienda_4!H452)</f>
        <v>5</v>
      </c>
      <c r="J7652">
        <f>IF($A7652="",0,IF(AND(OR('Cuadro-de-mando'!$B$4="(Todas)",'Cuadro-de-mando'!$B$4=$A7652),OR('Cuadro-de-mando'!$E$4="(Todas)",'Cuadro-de-mando'!$E$4=$B7652),OR('Cuadro-de-mando'!$H$4="(Todas)",'Cuadro-de-mando'!$H$4=$C7652),OR('Cuadro-de-mando'!$K$4="(Todas)",'Cuadro-de-mando'!$K$4=$E7652),OR('Cuadro-de-mando'!$N$4="(Todos)",'Cuadro-de-mando'!$N$4=$F7652)),1,0))</f>
        <v>1</v>
      </c>
    </row>
    <row r="7653" spans="1:10" x14ac:dyDescent="0.25">
      <c r="A7653" t="str">
        <f>IF(Tienda_4!$A453="","","Tienda 4")</f>
        <v>Tienda 4</v>
      </c>
      <c r="B7653" t="str">
        <f>IF($A7653="","",Tienda_4!B453)</f>
        <v>Muebles</v>
      </c>
      <c r="C7653" t="str">
        <f>IF($A7653="","",Tienda_4!G453)</f>
        <v>Medellín</v>
      </c>
      <c r="D7653" t="str">
        <f>IF($A7653="","",Tienda_4!F453)</f>
        <v>Maria Alfonso</v>
      </c>
      <c r="E7653" t="str">
        <f>IF($A7653="","",Tienda_4!I453)</f>
        <v>Tarjeta de crédito</v>
      </c>
      <c r="F7653">
        <f>IF($A7653="","",VALUE(RIGHT(Tienda_4!E453,4)))</f>
        <v>2022</v>
      </c>
      <c r="G7653">
        <f>IF($A7653="","",Tienda_4!C453)</f>
        <v>964700</v>
      </c>
      <c r="H7653">
        <f>IF($A7653="","",Tienda_4!D453)</f>
        <v>49600</v>
      </c>
      <c r="I7653">
        <f>IF($A7653="","",Tienda_4!H453)</f>
        <v>5</v>
      </c>
      <c r="J7653">
        <f>IF($A7653="",0,IF(AND(OR('Cuadro-de-mando'!$B$4="(Todas)",'Cuadro-de-mando'!$B$4=$A7653),OR('Cuadro-de-mando'!$E$4="(Todas)",'Cuadro-de-mando'!$E$4=$B7653),OR('Cuadro-de-mando'!$H$4="(Todas)",'Cuadro-de-mando'!$H$4=$C7653),OR('Cuadro-de-mando'!$K$4="(Todas)",'Cuadro-de-mando'!$K$4=$E7653),OR('Cuadro-de-mando'!$N$4="(Todos)",'Cuadro-de-mando'!$N$4=$F7653)),1,0))</f>
        <v>1</v>
      </c>
    </row>
    <row r="7654" spans="1:10" x14ac:dyDescent="0.25">
      <c r="A7654" t="str">
        <f>IF(Tienda_4!$A454="","","Tienda 4")</f>
        <v>Tienda 4</v>
      </c>
      <c r="B7654" t="str">
        <f>IF($A7654="","",Tienda_4!B454)</f>
        <v>Muebles</v>
      </c>
      <c r="C7654" t="str">
        <f>IF($A7654="","",Tienda_4!G454)</f>
        <v>Medellín</v>
      </c>
      <c r="D7654" t="str">
        <f>IF($A7654="","",Tienda_4!F454)</f>
        <v>Rafael Acosta</v>
      </c>
      <c r="E7654" t="str">
        <f>IF($A7654="","",Tienda_4!I454)</f>
        <v>Tarjeta de crédito</v>
      </c>
      <c r="F7654">
        <f>IF($A7654="","",VALUE(RIGHT(Tienda_4!E454,4)))</f>
        <v>2022</v>
      </c>
      <c r="G7654">
        <f>IF($A7654="","",Tienda_4!C454)</f>
        <v>668000</v>
      </c>
      <c r="H7654">
        <f>IF($A7654="","",Tienda_4!D454)</f>
        <v>33800</v>
      </c>
      <c r="I7654">
        <f>IF($A7654="","",Tienda_4!H454)</f>
        <v>3</v>
      </c>
      <c r="J7654">
        <f>IF($A7654="",0,IF(AND(OR('Cuadro-de-mando'!$B$4="(Todas)",'Cuadro-de-mando'!$B$4=$A7654),OR('Cuadro-de-mando'!$E$4="(Todas)",'Cuadro-de-mando'!$E$4=$B7654),OR('Cuadro-de-mando'!$H$4="(Todas)",'Cuadro-de-mando'!$H$4=$C7654),OR('Cuadro-de-mando'!$K$4="(Todas)",'Cuadro-de-mando'!$K$4=$E7654),OR('Cuadro-de-mando'!$N$4="(Todos)",'Cuadro-de-mando'!$N$4=$F7654)),1,0))</f>
        <v>1</v>
      </c>
    </row>
    <row r="7655" spans="1:10" x14ac:dyDescent="0.25">
      <c r="A7655" t="str">
        <f>IF(Tienda_4!$A455="","","Tienda 4")</f>
        <v>Tienda 4</v>
      </c>
      <c r="B7655" t="str">
        <f>IF($A7655="","",Tienda_4!B455)</f>
        <v>Muebles</v>
      </c>
      <c r="C7655" t="str">
        <f>IF($A7655="","",Tienda_4!G455)</f>
        <v>Medellín</v>
      </c>
      <c r="D7655" t="str">
        <f>IF($A7655="","",Tienda_4!F455)</f>
        <v>Maria Alfonso</v>
      </c>
      <c r="E7655" t="str">
        <f>IF($A7655="","",Tienda_4!I455)</f>
        <v>Tarjeta de crédito</v>
      </c>
      <c r="F7655">
        <f>IF($A7655="","",VALUE(RIGHT(Tienda_4!E455,4)))</f>
        <v>2020</v>
      </c>
      <c r="G7655">
        <f>IF($A7655="","",Tienda_4!C455)</f>
        <v>278900</v>
      </c>
      <c r="H7655">
        <f>IF($A7655="","",Tienda_4!D455)</f>
        <v>20200</v>
      </c>
      <c r="I7655">
        <f>IF($A7655="","",Tienda_4!H455)</f>
        <v>5</v>
      </c>
      <c r="J7655">
        <f>IF($A7655="",0,IF(AND(OR('Cuadro-de-mando'!$B$4="(Todas)",'Cuadro-de-mando'!$B$4=$A7655),OR('Cuadro-de-mando'!$E$4="(Todas)",'Cuadro-de-mando'!$E$4=$B7655),OR('Cuadro-de-mando'!$H$4="(Todas)",'Cuadro-de-mando'!$H$4=$C7655),OR('Cuadro-de-mando'!$K$4="(Todas)",'Cuadro-de-mando'!$K$4=$E7655),OR('Cuadro-de-mando'!$N$4="(Todos)",'Cuadro-de-mando'!$N$4=$F7655)),1,0))</f>
        <v>1</v>
      </c>
    </row>
    <row r="7656" spans="1:10" x14ac:dyDescent="0.25">
      <c r="A7656" t="str">
        <f>IF(Tienda_4!$A456="","","Tienda 4")</f>
        <v>Tienda 4</v>
      </c>
      <c r="B7656" t="str">
        <f>IF($A7656="","",Tienda_4!B456)</f>
        <v>Muebles</v>
      </c>
      <c r="C7656" t="str">
        <f>IF($A7656="","",Tienda_4!G456)</f>
        <v>Barranquilla</v>
      </c>
      <c r="D7656" t="str">
        <f>IF($A7656="","",Tienda_4!F456)</f>
        <v>Juan Fernandez</v>
      </c>
      <c r="E7656" t="str">
        <f>IF($A7656="","",Tienda_4!I456)</f>
        <v>Tarjeta de crédito</v>
      </c>
      <c r="F7656">
        <f>IF($A7656="","",VALUE(RIGHT(Tienda_4!E456,4)))</f>
        <v>2020</v>
      </c>
      <c r="G7656">
        <f>IF($A7656="","",Tienda_4!C456)</f>
        <v>323100</v>
      </c>
      <c r="H7656">
        <f>IF($A7656="","",Tienda_4!D456)</f>
        <v>15400</v>
      </c>
      <c r="I7656">
        <f>IF($A7656="","",Tienda_4!H456)</f>
        <v>1</v>
      </c>
      <c r="J7656">
        <f>IF($A7656="",0,IF(AND(OR('Cuadro-de-mando'!$B$4="(Todas)",'Cuadro-de-mando'!$B$4=$A7656),OR('Cuadro-de-mando'!$E$4="(Todas)",'Cuadro-de-mando'!$E$4=$B7656),OR('Cuadro-de-mando'!$H$4="(Todas)",'Cuadro-de-mando'!$H$4=$C7656),OR('Cuadro-de-mando'!$K$4="(Todas)",'Cuadro-de-mando'!$K$4=$E7656),OR('Cuadro-de-mando'!$N$4="(Todos)",'Cuadro-de-mando'!$N$4=$F7656)),1,0))</f>
        <v>1</v>
      </c>
    </row>
    <row r="7657" spans="1:10" x14ac:dyDescent="0.25">
      <c r="A7657" t="str">
        <f>IF(Tienda_4!$A457="","","Tienda 4")</f>
        <v>Tienda 4</v>
      </c>
      <c r="B7657" t="str">
        <f>IF($A7657="","",Tienda_4!B457)</f>
        <v>Muebles</v>
      </c>
      <c r="C7657" t="str">
        <f>IF($A7657="","",Tienda_4!G457)</f>
        <v>Barranquilla</v>
      </c>
      <c r="D7657" t="str">
        <f>IF($A7657="","",Tienda_4!F457)</f>
        <v>Rafael Acosta</v>
      </c>
      <c r="E7657" t="str">
        <f>IF($A7657="","",Tienda_4!I457)</f>
        <v>Tarjeta de crédito</v>
      </c>
      <c r="F7657">
        <f>IF($A7657="","",VALUE(RIGHT(Tienda_4!E457,4)))</f>
        <v>2022</v>
      </c>
      <c r="G7657">
        <f>IF($A7657="","",Tienda_4!C457)</f>
        <v>327800</v>
      </c>
      <c r="H7657">
        <f>IF($A7657="","",Tienda_4!D457)</f>
        <v>17900</v>
      </c>
      <c r="I7657">
        <f>IF($A7657="","",Tienda_4!H457)</f>
        <v>1</v>
      </c>
      <c r="J7657">
        <f>IF($A7657="",0,IF(AND(OR('Cuadro-de-mando'!$B$4="(Todas)",'Cuadro-de-mando'!$B$4=$A7657),OR('Cuadro-de-mando'!$E$4="(Todas)",'Cuadro-de-mando'!$E$4=$B7657),OR('Cuadro-de-mando'!$H$4="(Todas)",'Cuadro-de-mando'!$H$4=$C7657),OR('Cuadro-de-mando'!$K$4="(Todas)",'Cuadro-de-mando'!$K$4=$E7657),OR('Cuadro-de-mando'!$N$4="(Todos)",'Cuadro-de-mando'!$N$4=$F7657)),1,0))</f>
        <v>1</v>
      </c>
    </row>
    <row r="7658" spans="1:10" x14ac:dyDescent="0.25">
      <c r="A7658" t="str">
        <f>IF(Tienda_4!$A458="","","Tienda 4")</f>
        <v>Tienda 4</v>
      </c>
      <c r="B7658" t="str">
        <f>IF($A7658="","",Tienda_4!B458)</f>
        <v>Muebles</v>
      </c>
      <c r="C7658" t="str">
        <f>IF($A7658="","",Tienda_4!G458)</f>
        <v>Bogotá</v>
      </c>
      <c r="D7658" t="str">
        <f>IF($A7658="","",Tienda_4!F458)</f>
        <v>Juliana Costa</v>
      </c>
      <c r="E7658" t="str">
        <f>IF($A7658="","",Tienda_4!I458)</f>
        <v>Tarjeta de crédito</v>
      </c>
      <c r="F7658">
        <f>IF($A7658="","",VALUE(RIGHT(Tienda_4!E458,4)))</f>
        <v>2021</v>
      </c>
      <c r="G7658">
        <f>IF($A7658="","",Tienda_4!C458)</f>
        <v>292600</v>
      </c>
      <c r="H7658">
        <f>IF($A7658="","",Tienda_4!D458)</f>
        <v>15800</v>
      </c>
      <c r="I7658">
        <f>IF($A7658="","",Tienda_4!H458)</f>
        <v>5</v>
      </c>
      <c r="J7658">
        <f>IF($A7658="",0,IF(AND(OR('Cuadro-de-mando'!$B$4="(Todas)",'Cuadro-de-mando'!$B$4=$A7658),OR('Cuadro-de-mando'!$E$4="(Todas)",'Cuadro-de-mando'!$E$4=$B7658),OR('Cuadro-de-mando'!$H$4="(Todas)",'Cuadro-de-mando'!$H$4=$C7658),OR('Cuadro-de-mando'!$K$4="(Todas)",'Cuadro-de-mando'!$K$4=$E7658),OR('Cuadro-de-mando'!$N$4="(Todos)",'Cuadro-de-mando'!$N$4=$F7658)),1,0))</f>
        <v>1</v>
      </c>
    </row>
    <row r="7659" spans="1:10" x14ac:dyDescent="0.25">
      <c r="A7659" t="str">
        <f>IF(Tienda_4!$A459="","","Tienda 4")</f>
        <v>Tienda 4</v>
      </c>
      <c r="B7659" t="str">
        <f>IF($A7659="","",Tienda_4!B459)</f>
        <v>Artículos para el hogar</v>
      </c>
      <c r="C7659" t="str">
        <f>IF($A7659="","",Tienda_4!G459)</f>
        <v>Cúcuta</v>
      </c>
      <c r="D7659" t="str">
        <f>IF($A7659="","",Tienda_4!F459)</f>
        <v>Ángel Rodriguez</v>
      </c>
      <c r="E7659" t="str">
        <f>IF($A7659="","",Tienda_4!I459)</f>
        <v>Cupón</v>
      </c>
      <c r="F7659">
        <f>IF($A7659="","",VALUE(RIGHT(Tienda_4!E459,4)))</f>
        <v>2022</v>
      </c>
      <c r="G7659">
        <f>IF($A7659="","",Tienda_4!C459)</f>
        <v>86600</v>
      </c>
      <c r="H7659">
        <f>IF($A7659="","",Tienda_4!D459)</f>
        <v>2800</v>
      </c>
      <c r="I7659">
        <f>IF($A7659="","",Tienda_4!H459)</f>
        <v>5</v>
      </c>
      <c r="J7659">
        <f>IF($A7659="",0,IF(AND(OR('Cuadro-de-mando'!$B$4="(Todas)",'Cuadro-de-mando'!$B$4=$A7659),OR('Cuadro-de-mando'!$E$4="(Todas)",'Cuadro-de-mando'!$E$4=$B7659),OR('Cuadro-de-mando'!$H$4="(Todas)",'Cuadro-de-mando'!$H$4=$C7659),OR('Cuadro-de-mando'!$K$4="(Todas)",'Cuadro-de-mando'!$K$4=$E7659),OR('Cuadro-de-mando'!$N$4="(Todos)",'Cuadro-de-mando'!$N$4=$F7659)),1,0))</f>
        <v>1</v>
      </c>
    </row>
    <row r="7660" spans="1:10" x14ac:dyDescent="0.25">
      <c r="A7660" t="str">
        <f>IF(Tienda_4!$A460="","","Tienda 4")</f>
        <v>Tienda 4</v>
      </c>
      <c r="B7660" t="str">
        <f>IF($A7660="","",Tienda_4!B460)</f>
        <v>Muebles</v>
      </c>
      <c r="C7660" t="str">
        <f>IF($A7660="","",Tienda_4!G460)</f>
        <v>Bogotá</v>
      </c>
      <c r="D7660" t="str">
        <f>IF($A7660="","",Tienda_4!F460)</f>
        <v>Beatriz Morales</v>
      </c>
      <c r="E7660" t="str">
        <f>IF($A7660="","",Tienda_4!I460)</f>
        <v>Tarjeta de crédito</v>
      </c>
      <c r="F7660">
        <f>IF($A7660="","",VALUE(RIGHT(Tienda_4!E460,4)))</f>
        <v>2022</v>
      </c>
      <c r="G7660">
        <f>IF($A7660="","",Tienda_4!C460)</f>
        <v>344500</v>
      </c>
      <c r="H7660">
        <f>IF($A7660="","",Tienda_4!D460)</f>
        <v>16500</v>
      </c>
      <c r="I7660">
        <f>IF($A7660="","",Tienda_4!H460)</f>
        <v>2</v>
      </c>
      <c r="J7660">
        <f>IF($A7660="",0,IF(AND(OR('Cuadro-de-mando'!$B$4="(Todas)",'Cuadro-de-mando'!$B$4=$A7660),OR('Cuadro-de-mando'!$E$4="(Todas)",'Cuadro-de-mando'!$E$4=$B7660),OR('Cuadro-de-mando'!$H$4="(Todas)",'Cuadro-de-mando'!$H$4=$C7660),OR('Cuadro-de-mando'!$K$4="(Todas)",'Cuadro-de-mando'!$K$4=$E7660),OR('Cuadro-de-mando'!$N$4="(Todos)",'Cuadro-de-mando'!$N$4=$F7660)),1,0))</f>
        <v>1</v>
      </c>
    </row>
    <row r="7661" spans="1:10" x14ac:dyDescent="0.25">
      <c r="A7661" t="str">
        <f>IF(Tienda_4!$A461="","","Tienda 4")</f>
        <v>Tienda 4</v>
      </c>
      <c r="B7661" t="str">
        <f>IF($A7661="","",Tienda_4!B461)</f>
        <v>Muebles</v>
      </c>
      <c r="C7661" t="str">
        <f>IF($A7661="","",Tienda_4!G461)</f>
        <v>Villavicencio</v>
      </c>
      <c r="D7661" t="str">
        <f>IF($A7661="","",Tienda_4!F461)</f>
        <v>Felipe Santos</v>
      </c>
      <c r="E7661" t="str">
        <f>IF($A7661="","",Tienda_4!I461)</f>
        <v>Tarjeta de crédito</v>
      </c>
      <c r="F7661">
        <f>IF($A7661="","",VALUE(RIGHT(Tienda_4!E461,4)))</f>
        <v>2022</v>
      </c>
      <c r="G7661">
        <f>IF($A7661="","",Tienda_4!C461)</f>
        <v>257000</v>
      </c>
      <c r="H7661">
        <f>IF($A7661="","",Tienda_4!D461)</f>
        <v>13900</v>
      </c>
      <c r="I7661">
        <f>IF($A7661="","",Tienda_4!H461)</f>
        <v>4</v>
      </c>
      <c r="J7661">
        <f>IF($A7661="",0,IF(AND(OR('Cuadro-de-mando'!$B$4="(Todas)",'Cuadro-de-mando'!$B$4=$A7661),OR('Cuadro-de-mando'!$E$4="(Todas)",'Cuadro-de-mando'!$E$4=$B7661),OR('Cuadro-de-mando'!$H$4="(Todas)",'Cuadro-de-mando'!$H$4=$C7661),OR('Cuadro-de-mando'!$K$4="(Todas)",'Cuadro-de-mando'!$K$4=$E7661),OR('Cuadro-de-mando'!$N$4="(Todos)",'Cuadro-de-mando'!$N$4=$F7661)),1,0))</f>
        <v>1</v>
      </c>
    </row>
    <row r="7662" spans="1:10" x14ac:dyDescent="0.25">
      <c r="A7662" t="str">
        <f>IF(Tienda_4!$A462="","","Tienda 4")</f>
        <v>Tienda 4</v>
      </c>
      <c r="B7662" t="str">
        <f>IF($A7662="","",Tienda_4!B462)</f>
        <v>Muebles</v>
      </c>
      <c r="C7662" t="str">
        <f>IF($A7662="","",Tienda_4!G462)</f>
        <v>Medellín</v>
      </c>
      <c r="D7662" t="str">
        <f>IF($A7662="","",Tienda_4!F462)</f>
        <v>Maria Alfonso</v>
      </c>
      <c r="E7662" t="str">
        <f>IF($A7662="","",Tienda_4!I462)</f>
        <v>Tarjeta de crédito</v>
      </c>
      <c r="F7662">
        <f>IF($A7662="","",VALUE(RIGHT(Tienda_4!E462,4)))</f>
        <v>2022</v>
      </c>
      <c r="G7662">
        <f>IF($A7662="","",Tienda_4!C462)</f>
        <v>211900</v>
      </c>
      <c r="H7662">
        <f>IF($A7662="","",Tienda_4!D462)</f>
        <v>11500</v>
      </c>
      <c r="I7662">
        <f>IF($A7662="","",Tienda_4!H462)</f>
        <v>1</v>
      </c>
      <c r="J7662">
        <f>IF($A7662="",0,IF(AND(OR('Cuadro-de-mando'!$B$4="(Todas)",'Cuadro-de-mando'!$B$4=$A7662),OR('Cuadro-de-mando'!$E$4="(Todas)",'Cuadro-de-mando'!$E$4=$B7662),OR('Cuadro-de-mando'!$H$4="(Todas)",'Cuadro-de-mando'!$H$4=$C7662),OR('Cuadro-de-mando'!$K$4="(Todas)",'Cuadro-de-mando'!$K$4=$E7662),OR('Cuadro-de-mando'!$N$4="(Todos)",'Cuadro-de-mando'!$N$4=$F7662)),1,0))</f>
        <v>1</v>
      </c>
    </row>
    <row r="7663" spans="1:10" x14ac:dyDescent="0.25">
      <c r="A7663" t="str">
        <f>IF(Tienda_4!$A463="","","Tienda 4")</f>
        <v>Tienda 4</v>
      </c>
      <c r="B7663" t="str">
        <f>IF($A7663="","",Tienda_4!B463)</f>
        <v>Electrónicos</v>
      </c>
      <c r="C7663" t="str">
        <f>IF($A7663="","",Tienda_4!G463)</f>
        <v>Cali</v>
      </c>
      <c r="D7663" t="str">
        <f>IF($A7663="","",Tienda_4!F463)</f>
        <v>Blanca Ramirez</v>
      </c>
      <c r="E7663" t="str">
        <f>IF($A7663="","",Tienda_4!I463)</f>
        <v>Tarjeta de crédito</v>
      </c>
      <c r="F7663">
        <f>IF($A7663="","",VALUE(RIGHT(Tienda_4!E463,4)))</f>
        <v>2022</v>
      </c>
      <c r="G7663">
        <f>IF($A7663="","",Tienda_4!C463)</f>
        <v>45600</v>
      </c>
      <c r="H7663">
        <f>IF($A7663="","",Tienda_4!D463)</f>
        <v>2600</v>
      </c>
      <c r="I7663">
        <f>IF($A7663="","",Tienda_4!H463)</f>
        <v>5</v>
      </c>
      <c r="J7663">
        <f>IF($A7663="",0,IF(AND(OR('Cuadro-de-mando'!$B$4="(Todas)",'Cuadro-de-mando'!$B$4=$A7663),OR('Cuadro-de-mando'!$E$4="(Todas)",'Cuadro-de-mando'!$E$4=$B7663),OR('Cuadro-de-mando'!$H$4="(Todas)",'Cuadro-de-mando'!$H$4=$C7663),OR('Cuadro-de-mando'!$K$4="(Todas)",'Cuadro-de-mando'!$K$4=$E7663),OR('Cuadro-de-mando'!$N$4="(Todos)",'Cuadro-de-mando'!$N$4=$F7663)),1,0))</f>
        <v>1</v>
      </c>
    </row>
    <row r="7664" spans="1:10" x14ac:dyDescent="0.25">
      <c r="A7664" t="str">
        <f>IF(Tienda_4!$A464="","","Tienda 4")</f>
        <v>Tienda 4</v>
      </c>
      <c r="B7664" t="str">
        <f>IF($A7664="","",Tienda_4!B464)</f>
        <v>Deportes y diversión</v>
      </c>
      <c r="C7664" t="str">
        <f>IF($A7664="","",Tienda_4!G464)</f>
        <v>Bogotá</v>
      </c>
      <c r="D7664" t="str">
        <f>IF($A7664="","",Tienda_4!F464)</f>
        <v>Camila Rivera</v>
      </c>
      <c r="E7664" t="str">
        <f>IF($A7664="","",Tienda_4!I464)</f>
        <v>Tarjeta de crédito</v>
      </c>
      <c r="F7664">
        <f>IF($A7664="","",VALUE(RIGHT(Tienda_4!E464,4)))</f>
        <v>2020</v>
      </c>
      <c r="G7664">
        <f>IF($A7664="","",Tienda_4!C464)</f>
        <v>43000</v>
      </c>
      <c r="H7664">
        <f>IF($A7664="","",Tienda_4!D464)</f>
        <v>2500</v>
      </c>
      <c r="I7664">
        <f>IF($A7664="","",Tienda_4!H464)</f>
        <v>1</v>
      </c>
      <c r="J7664">
        <f>IF($A7664="",0,IF(AND(OR('Cuadro-de-mando'!$B$4="(Todas)",'Cuadro-de-mando'!$B$4=$A7664),OR('Cuadro-de-mando'!$E$4="(Todas)",'Cuadro-de-mando'!$E$4=$B7664),OR('Cuadro-de-mando'!$H$4="(Todas)",'Cuadro-de-mando'!$H$4=$C7664),OR('Cuadro-de-mando'!$K$4="(Todas)",'Cuadro-de-mando'!$K$4=$E7664),OR('Cuadro-de-mando'!$N$4="(Todos)",'Cuadro-de-mando'!$N$4=$F7664)),1,0))</f>
        <v>1</v>
      </c>
    </row>
    <row r="7665" spans="1:10" x14ac:dyDescent="0.25">
      <c r="A7665" t="str">
        <f>IF(Tienda_4!$A465="","","Tienda 4")</f>
        <v>Tienda 4</v>
      </c>
      <c r="B7665" t="str">
        <f>IF($A7665="","",Tienda_4!B465)</f>
        <v>Electrónicos</v>
      </c>
      <c r="C7665" t="str">
        <f>IF($A7665="","",Tienda_4!G465)</f>
        <v>Bucaramanga</v>
      </c>
      <c r="D7665" t="str">
        <f>IF($A7665="","",Tienda_4!F465)</f>
        <v>Izabela de León</v>
      </c>
      <c r="E7665" t="str">
        <f>IF($A7665="","",Tienda_4!I465)</f>
        <v>Tarjeta de crédito</v>
      </c>
      <c r="F7665">
        <f>IF($A7665="","",VALUE(RIGHT(Tienda_4!E465,4)))</f>
        <v>2023</v>
      </c>
      <c r="G7665">
        <f>IF($A7665="","",Tienda_4!C465)</f>
        <v>1045100</v>
      </c>
      <c r="H7665">
        <f>IF($A7665="","",Tienda_4!D465)</f>
        <v>53800</v>
      </c>
      <c r="I7665">
        <f>IF($A7665="","",Tienda_4!H465)</f>
        <v>4</v>
      </c>
      <c r="J7665">
        <f>IF($A7665="",0,IF(AND(OR('Cuadro-de-mando'!$B$4="(Todas)",'Cuadro-de-mando'!$B$4=$A7665),OR('Cuadro-de-mando'!$E$4="(Todas)",'Cuadro-de-mando'!$E$4=$B7665),OR('Cuadro-de-mando'!$H$4="(Todas)",'Cuadro-de-mando'!$H$4=$C7665),OR('Cuadro-de-mando'!$K$4="(Todas)",'Cuadro-de-mando'!$K$4=$E7665),OR('Cuadro-de-mando'!$N$4="(Todos)",'Cuadro-de-mando'!$N$4=$F7665)),1,0))</f>
        <v>1</v>
      </c>
    </row>
    <row r="7666" spans="1:10" x14ac:dyDescent="0.25">
      <c r="A7666" t="str">
        <f>IF(Tienda_4!$A466="","","Tienda 4")</f>
        <v>Tienda 4</v>
      </c>
      <c r="B7666" t="str">
        <f>IF($A7666="","",Tienda_4!B466)</f>
        <v>Muebles</v>
      </c>
      <c r="C7666" t="str">
        <f>IF($A7666="","",Tienda_4!G466)</f>
        <v>Bogotá</v>
      </c>
      <c r="D7666" t="str">
        <f>IF($A7666="","",Tienda_4!F466)</f>
        <v>Lucas Olivera</v>
      </c>
      <c r="E7666" t="str">
        <f>IF($A7666="","",Tienda_4!I466)</f>
        <v>Tarjeta de crédito</v>
      </c>
      <c r="F7666">
        <f>IF($A7666="","",VALUE(RIGHT(Tienda_4!E466,4)))</f>
        <v>2020</v>
      </c>
      <c r="G7666">
        <f>IF($A7666="","",Tienda_4!C466)</f>
        <v>316000</v>
      </c>
      <c r="H7666">
        <f>IF($A7666="","",Tienda_4!D466)</f>
        <v>15000</v>
      </c>
      <c r="I7666">
        <f>IF($A7666="","",Tienda_4!H466)</f>
        <v>5</v>
      </c>
      <c r="J7666">
        <f>IF($A7666="",0,IF(AND(OR('Cuadro-de-mando'!$B$4="(Todas)",'Cuadro-de-mando'!$B$4=$A7666),OR('Cuadro-de-mando'!$E$4="(Todas)",'Cuadro-de-mando'!$E$4=$B7666),OR('Cuadro-de-mando'!$H$4="(Todas)",'Cuadro-de-mando'!$H$4=$C7666),OR('Cuadro-de-mando'!$K$4="(Todas)",'Cuadro-de-mando'!$K$4=$E7666),OR('Cuadro-de-mando'!$N$4="(Todos)",'Cuadro-de-mando'!$N$4=$F7666)),1,0))</f>
        <v>1</v>
      </c>
    </row>
    <row r="7667" spans="1:10" x14ac:dyDescent="0.25">
      <c r="A7667" t="str">
        <f>IF(Tienda_4!$A467="","","Tienda 4")</f>
        <v>Tienda 4</v>
      </c>
      <c r="B7667" t="str">
        <f>IF($A7667="","",Tienda_4!B467)</f>
        <v>Deportes y diversión</v>
      </c>
      <c r="C7667" t="str">
        <f>IF($A7667="","",Tienda_4!G467)</f>
        <v>Bogotá</v>
      </c>
      <c r="D7667" t="str">
        <f>IF($A7667="","",Tienda_4!F467)</f>
        <v>Maria Alfonso</v>
      </c>
      <c r="E7667" t="str">
        <f>IF($A7667="","",Tienda_4!I467)</f>
        <v>Nequi</v>
      </c>
      <c r="F7667">
        <f>IF($A7667="","",VALUE(RIGHT(Tienda_4!E467,4)))</f>
        <v>2022</v>
      </c>
      <c r="G7667">
        <f>IF($A7667="","",Tienda_4!C467)</f>
        <v>58300</v>
      </c>
      <c r="H7667">
        <f>IF($A7667="","",Tienda_4!D467)</f>
        <v>1300</v>
      </c>
      <c r="I7667">
        <f>IF($A7667="","",Tienda_4!H467)</f>
        <v>3</v>
      </c>
      <c r="J7667">
        <f>IF($A7667="",0,IF(AND(OR('Cuadro-de-mando'!$B$4="(Todas)",'Cuadro-de-mando'!$B$4=$A7667),OR('Cuadro-de-mando'!$E$4="(Todas)",'Cuadro-de-mando'!$E$4=$B7667),OR('Cuadro-de-mando'!$H$4="(Todas)",'Cuadro-de-mando'!$H$4=$C7667),OR('Cuadro-de-mando'!$K$4="(Todas)",'Cuadro-de-mando'!$K$4=$E7667),OR('Cuadro-de-mando'!$N$4="(Todos)",'Cuadro-de-mando'!$N$4=$F7667)),1,0))</f>
        <v>1</v>
      </c>
    </row>
    <row r="7668" spans="1:10" x14ac:dyDescent="0.25">
      <c r="A7668" t="str">
        <f>IF(Tienda_4!$A468="","","Tienda 4")</f>
        <v>Tienda 4</v>
      </c>
      <c r="B7668" t="str">
        <f>IF($A7668="","",Tienda_4!B468)</f>
        <v>Artículos para el hogar</v>
      </c>
      <c r="C7668" t="str">
        <f>IF($A7668="","",Tienda_4!G468)</f>
        <v>Pereira</v>
      </c>
      <c r="D7668" t="str">
        <f>IF($A7668="","",Tienda_4!F468)</f>
        <v>Felipe Santos</v>
      </c>
      <c r="E7668" t="str">
        <f>IF($A7668="","",Tienda_4!I468)</f>
        <v>Tarjeta de crédito</v>
      </c>
      <c r="F7668">
        <f>IF($A7668="","",VALUE(RIGHT(Tienda_4!E468,4)))</f>
        <v>2021</v>
      </c>
      <c r="G7668">
        <f>IF($A7668="","",Tienda_4!C468)</f>
        <v>213000</v>
      </c>
      <c r="H7668">
        <f>IF($A7668="","",Tienda_4!D468)</f>
        <v>11600</v>
      </c>
      <c r="I7668">
        <f>IF($A7668="","",Tienda_4!H468)</f>
        <v>5</v>
      </c>
      <c r="J7668">
        <f>IF($A7668="",0,IF(AND(OR('Cuadro-de-mando'!$B$4="(Todas)",'Cuadro-de-mando'!$B$4=$A7668),OR('Cuadro-de-mando'!$E$4="(Todas)",'Cuadro-de-mando'!$E$4=$B7668),OR('Cuadro-de-mando'!$H$4="(Todas)",'Cuadro-de-mando'!$H$4=$C7668),OR('Cuadro-de-mando'!$K$4="(Todas)",'Cuadro-de-mando'!$K$4=$E7668),OR('Cuadro-de-mando'!$N$4="(Todos)",'Cuadro-de-mando'!$N$4=$F7668)),1,0))</f>
        <v>1</v>
      </c>
    </row>
    <row r="7669" spans="1:10" x14ac:dyDescent="0.25">
      <c r="A7669" t="str">
        <f>IF(Tienda_4!$A469="","","Tienda 4")</f>
        <v>Tienda 4</v>
      </c>
      <c r="B7669" t="str">
        <f>IF($A7669="","",Tienda_4!B469)</f>
        <v>Deportes y diversión</v>
      </c>
      <c r="C7669" t="str">
        <f>IF($A7669="","",Tienda_4!G469)</f>
        <v>Cali</v>
      </c>
      <c r="D7669" t="str">
        <f>IF($A7669="","",Tienda_4!F469)</f>
        <v>Santiago Silva</v>
      </c>
      <c r="E7669" t="str">
        <f>IF($A7669="","",Tienda_4!I469)</f>
        <v>Nequi</v>
      </c>
      <c r="F7669">
        <f>IF($A7669="","",VALUE(RIGHT(Tienda_4!E469,4)))</f>
        <v>2022</v>
      </c>
      <c r="G7669">
        <f>IF($A7669="","",Tienda_4!C469)</f>
        <v>639700</v>
      </c>
      <c r="H7669">
        <f>IF($A7669="","",Tienda_4!D469)</f>
        <v>34300</v>
      </c>
      <c r="I7669">
        <f>IF($A7669="","",Tienda_4!H469)</f>
        <v>5</v>
      </c>
      <c r="J7669">
        <f>IF($A7669="",0,IF(AND(OR('Cuadro-de-mando'!$B$4="(Todas)",'Cuadro-de-mando'!$B$4=$A7669),OR('Cuadro-de-mando'!$E$4="(Todas)",'Cuadro-de-mando'!$E$4=$B7669),OR('Cuadro-de-mando'!$H$4="(Todas)",'Cuadro-de-mando'!$H$4=$C7669),OR('Cuadro-de-mando'!$K$4="(Todas)",'Cuadro-de-mando'!$K$4=$E7669),OR('Cuadro-de-mando'!$N$4="(Todos)",'Cuadro-de-mando'!$N$4=$F7669)),1,0))</f>
        <v>1</v>
      </c>
    </row>
    <row r="7670" spans="1:10" x14ac:dyDescent="0.25">
      <c r="A7670" t="str">
        <f>IF(Tienda_4!$A470="","","Tienda 4")</f>
        <v>Tienda 4</v>
      </c>
      <c r="B7670" t="str">
        <f>IF($A7670="","",Tienda_4!B470)</f>
        <v>Libros</v>
      </c>
      <c r="C7670" t="str">
        <f>IF($A7670="","",Tienda_4!G470)</f>
        <v>Bogotá</v>
      </c>
      <c r="D7670" t="str">
        <f>IF($A7670="","",Tienda_4!F470)</f>
        <v>Lucas Olivera</v>
      </c>
      <c r="E7670" t="str">
        <f>IF($A7670="","",Tienda_4!I470)</f>
        <v>Cupón</v>
      </c>
      <c r="F7670">
        <f>IF($A7670="","",VALUE(RIGHT(Tienda_4!E470,4)))</f>
        <v>2022</v>
      </c>
      <c r="G7670">
        <f>IF($A7670="","",Tienda_4!C470)</f>
        <v>28600</v>
      </c>
      <c r="H7670">
        <f>IF($A7670="","",Tienda_4!D470)</f>
        <v>0</v>
      </c>
      <c r="I7670">
        <f>IF($A7670="","",Tienda_4!H470)</f>
        <v>4</v>
      </c>
      <c r="J7670">
        <f>IF($A7670="",0,IF(AND(OR('Cuadro-de-mando'!$B$4="(Todas)",'Cuadro-de-mando'!$B$4=$A7670),OR('Cuadro-de-mando'!$E$4="(Todas)",'Cuadro-de-mando'!$E$4=$B7670),OR('Cuadro-de-mando'!$H$4="(Todas)",'Cuadro-de-mando'!$H$4=$C7670),OR('Cuadro-de-mando'!$K$4="(Todas)",'Cuadro-de-mando'!$K$4=$E7670),OR('Cuadro-de-mando'!$N$4="(Todos)",'Cuadro-de-mando'!$N$4=$F7670)),1,0))</f>
        <v>1</v>
      </c>
    </row>
    <row r="7671" spans="1:10" x14ac:dyDescent="0.25">
      <c r="A7671" t="str">
        <f>IF(Tienda_4!$A471="","","Tienda 4")</f>
        <v>Tienda 4</v>
      </c>
      <c r="B7671" t="str">
        <f>IF($A7671="","",Tienda_4!B471)</f>
        <v>Juguetes</v>
      </c>
      <c r="C7671" t="str">
        <f>IF($A7671="","",Tienda_4!G471)</f>
        <v>Medellín</v>
      </c>
      <c r="D7671" t="str">
        <f>IF($A7671="","",Tienda_4!F471)</f>
        <v>Juan Fernandez</v>
      </c>
      <c r="E7671" t="str">
        <f>IF($A7671="","",Tienda_4!I471)</f>
        <v>Cupón</v>
      </c>
      <c r="F7671">
        <f>IF($A7671="","",VALUE(RIGHT(Tienda_4!E471,4)))</f>
        <v>2020</v>
      </c>
      <c r="G7671">
        <f>IF($A7671="","",Tienda_4!C471)</f>
        <v>12300</v>
      </c>
      <c r="H7671">
        <f>IF($A7671="","",Tienda_4!D471)</f>
        <v>0</v>
      </c>
      <c r="I7671">
        <f>IF($A7671="","",Tienda_4!H471)</f>
        <v>4</v>
      </c>
      <c r="J7671">
        <f>IF($A7671="",0,IF(AND(OR('Cuadro-de-mando'!$B$4="(Todas)",'Cuadro-de-mando'!$B$4=$A7671),OR('Cuadro-de-mando'!$E$4="(Todas)",'Cuadro-de-mando'!$E$4=$B7671),OR('Cuadro-de-mando'!$H$4="(Todas)",'Cuadro-de-mando'!$H$4=$C7671),OR('Cuadro-de-mando'!$K$4="(Todas)",'Cuadro-de-mando'!$K$4=$E7671),OR('Cuadro-de-mando'!$N$4="(Todos)",'Cuadro-de-mando'!$N$4=$F7671)),1,0))</f>
        <v>1</v>
      </c>
    </row>
    <row r="7672" spans="1:10" x14ac:dyDescent="0.25">
      <c r="A7672" t="str">
        <f>IF(Tienda_4!$A472="","","Tienda 4")</f>
        <v>Tienda 4</v>
      </c>
      <c r="B7672" t="str">
        <f>IF($A7672="","",Tienda_4!B472)</f>
        <v>Muebles</v>
      </c>
      <c r="C7672" t="str">
        <f>IF($A7672="","",Tienda_4!G472)</f>
        <v>Bogotá</v>
      </c>
      <c r="D7672" t="str">
        <f>IF($A7672="","",Tienda_4!F472)</f>
        <v>Maria Alfonso</v>
      </c>
      <c r="E7672" t="str">
        <f>IF($A7672="","",Tienda_4!I472)</f>
        <v>Tarjeta de crédito</v>
      </c>
      <c r="F7672">
        <f>IF($A7672="","",VALUE(RIGHT(Tienda_4!E472,4)))</f>
        <v>2021</v>
      </c>
      <c r="G7672">
        <f>IF($A7672="","",Tienda_4!C472)</f>
        <v>518200</v>
      </c>
      <c r="H7672">
        <f>IF($A7672="","",Tienda_4!D472)</f>
        <v>28300</v>
      </c>
      <c r="I7672">
        <f>IF($A7672="","",Tienda_4!H472)</f>
        <v>1</v>
      </c>
      <c r="J7672">
        <f>IF($A7672="",0,IF(AND(OR('Cuadro-de-mando'!$B$4="(Todas)",'Cuadro-de-mando'!$B$4=$A7672),OR('Cuadro-de-mando'!$E$4="(Todas)",'Cuadro-de-mando'!$E$4=$B7672),OR('Cuadro-de-mando'!$H$4="(Todas)",'Cuadro-de-mando'!$H$4=$C7672),OR('Cuadro-de-mando'!$K$4="(Todas)",'Cuadro-de-mando'!$K$4=$E7672),OR('Cuadro-de-mando'!$N$4="(Todos)",'Cuadro-de-mando'!$N$4=$F7672)),1,0))</f>
        <v>1</v>
      </c>
    </row>
    <row r="7673" spans="1:10" x14ac:dyDescent="0.25">
      <c r="A7673" t="str">
        <f>IF(Tienda_4!$A473="","","Tienda 4")</f>
        <v>Tienda 4</v>
      </c>
      <c r="B7673" t="str">
        <f>IF($A7673="","",Tienda_4!B473)</f>
        <v>Artículos para el hogar</v>
      </c>
      <c r="C7673" t="str">
        <f>IF($A7673="","",Tienda_4!G473)</f>
        <v>Bogotá</v>
      </c>
      <c r="D7673" t="str">
        <f>IF($A7673="","",Tienda_4!F473)</f>
        <v>Juan Fernandez</v>
      </c>
      <c r="E7673" t="str">
        <f>IF($A7673="","",Tienda_4!I473)</f>
        <v>Nequi</v>
      </c>
      <c r="F7673">
        <f>IF($A7673="","",VALUE(RIGHT(Tienda_4!E473,4)))</f>
        <v>2020</v>
      </c>
      <c r="G7673">
        <f>IF($A7673="","",Tienda_4!C473)</f>
        <v>26600</v>
      </c>
      <c r="H7673">
        <f>IF($A7673="","",Tienda_4!D473)</f>
        <v>1800</v>
      </c>
      <c r="I7673">
        <f>IF($A7673="","",Tienda_4!H473)</f>
        <v>4</v>
      </c>
      <c r="J7673">
        <f>IF($A7673="",0,IF(AND(OR('Cuadro-de-mando'!$B$4="(Todas)",'Cuadro-de-mando'!$B$4=$A7673),OR('Cuadro-de-mando'!$E$4="(Todas)",'Cuadro-de-mando'!$E$4=$B7673),OR('Cuadro-de-mando'!$H$4="(Todas)",'Cuadro-de-mando'!$H$4=$C7673),OR('Cuadro-de-mando'!$K$4="(Todas)",'Cuadro-de-mando'!$K$4=$E7673),OR('Cuadro-de-mando'!$N$4="(Todos)",'Cuadro-de-mando'!$N$4=$F7673)),1,0))</f>
        <v>1</v>
      </c>
    </row>
    <row r="7674" spans="1:10" x14ac:dyDescent="0.25">
      <c r="A7674" t="str">
        <f>IF(Tienda_4!$A474="","","Tienda 4")</f>
        <v>Tienda 4</v>
      </c>
      <c r="B7674" t="str">
        <f>IF($A7674="","",Tienda_4!B474)</f>
        <v>Instrumentos musicales</v>
      </c>
      <c r="C7674" t="str">
        <f>IF($A7674="","",Tienda_4!G474)</f>
        <v>Cali</v>
      </c>
      <c r="D7674" t="str">
        <f>IF($A7674="","",Tienda_4!F474)</f>
        <v>Felipe Santos</v>
      </c>
      <c r="E7674" t="str">
        <f>IF($A7674="","",Tienda_4!I474)</f>
        <v>Tarjeta de crédito</v>
      </c>
      <c r="F7674">
        <f>IF($A7674="","",VALUE(RIGHT(Tienda_4!E474,4)))</f>
        <v>2022</v>
      </c>
      <c r="G7674">
        <f>IF($A7674="","",Tienda_4!C474)</f>
        <v>972200</v>
      </c>
      <c r="H7674">
        <f>IF($A7674="","",Tienda_4!D474)</f>
        <v>50000</v>
      </c>
      <c r="I7674">
        <f>IF($A7674="","",Tienda_4!H474)</f>
        <v>4</v>
      </c>
      <c r="J7674">
        <f>IF($A7674="",0,IF(AND(OR('Cuadro-de-mando'!$B$4="(Todas)",'Cuadro-de-mando'!$B$4=$A7674),OR('Cuadro-de-mando'!$E$4="(Todas)",'Cuadro-de-mando'!$E$4=$B7674),OR('Cuadro-de-mando'!$H$4="(Todas)",'Cuadro-de-mando'!$H$4=$C7674),OR('Cuadro-de-mando'!$K$4="(Todas)",'Cuadro-de-mando'!$K$4=$E7674),OR('Cuadro-de-mando'!$N$4="(Todos)",'Cuadro-de-mando'!$N$4=$F7674)),1,0))</f>
        <v>1</v>
      </c>
    </row>
    <row r="7675" spans="1:10" x14ac:dyDescent="0.25">
      <c r="A7675" t="str">
        <f>IF(Tienda_4!$A475="","","Tienda 4")</f>
        <v>Tienda 4</v>
      </c>
      <c r="B7675" t="str">
        <f>IF($A7675="","",Tienda_4!B475)</f>
        <v>Electrónicos</v>
      </c>
      <c r="C7675" t="str">
        <f>IF($A7675="","",Tienda_4!G475)</f>
        <v>Bogotá</v>
      </c>
      <c r="D7675" t="str">
        <f>IF($A7675="","",Tienda_4!F475)</f>
        <v>Beatriz Morales</v>
      </c>
      <c r="E7675" t="str">
        <f>IF($A7675="","",Tienda_4!I475)</f>
        <v>Tarjeta de crédito</v>
      </c>
      <c r="F7675">
        <f>IF($A7675="","",VALUE(RIGHT(Tienda_4!E475,4)))</f>
        <v>2020</v>
      </c>
      <c r="G7675">
        <f>IF($A7675="","",Tienda_4!C475)</f>
        <v>364800</v>
      </c>
      <c r="H7675">
        <f>IF($A7675="","",Tienda_4!D475)</f>
        <v>17600</v>
      </c>
      <c r="I7675">
        <f>IF($A7675="","",Tienda_4!H475)</f>
        <v>5</v>
      </c>
      <c r="J7675">
        <f>IF($A7675="",0,IF(AND(OR('Cuadro-de-mando'!$B$4="(Todas)",'Cuadro-de-mando'!$B$4=$A7675),OR('Cuadro-de-mando'!$E$4="(Todas)",'Cuadro-de-mando'!$E$4=$B7675),OR('Cuadro-de-mando'!$H$4="(Todas)",'Cuadro-de-mando'!$H$4=$C7675),OR('Cuadro-de-mando'!$K$4="(Todas)",'Cuadro-de-mando'!$K$4=$E7675),OR('Cuadro-de-mando'!$N$4="(Todos)",'Cuadro-de-mando'!$N$4=$F7675)),1,0))</f>
        <v>1</v>
      </c>
    </row>
    <row r="7676" spans="1:10" x14ac:dyDescent="0.25">
      <c r="A7676" t="str">
        <f>IF(Tienda_4!$A476="","","Tienda 4")</f>
        <v>Tienda 4</v>
      </c>
      <c r="B7676" t="str">
        <f>IF($A7676="","",Tienda_4!B476)</f>
        <v>Instrumentos musicales</v>
      </c>
      <c r="C7676" t="str">
        <f>IF($A7676="","",Tienda_4!G476)</f>
        <v>Bogotá</v>
      </c>
      <c r="D7676" t="str">
        <f>IF($A7676="","",Tienda_4!F476)</f>
        <v>Camila Rivera</v>
      </c>
      <c r="E7676" t="str">
        <f>IF($A7676="","",Tienda_4!I476)</f>
        <v>Tarjeta de crédito</v>
      </c>
      <c r="F7676">
        <f>IF($A7676="","",VALUE(RIGHT(Tienda_4!E476,4)))</f>
        <v>2022</v>
      </c>
      <c r="G7676">
        <f>IF($A7676="","",Tienda_4!C476)</f>
        <v>96300</v>
      </c>
      <c r="H7676">
        <f>IF($A7676="","",Tienda_4!D476)</f>
        <v>3300</v>
      </c>
      <c r="I7676">
        <f>IF($A7676="","",Tienda_4!H476)</f>
        <v>5</v>
      </c>
      <c r="J7676">
        <f>IF($A7676="",0,IF(AND(OR('Cuadro-de-mando'!$B$4="(Todas)",'Cuadro-de-mando'!$B$4=$A7676),OR('Cuadro-de-mando'!$E$4="(Todas)",'Cuadro-de-mando'!$E$4=$B7676),OR('Cuadro-de-mando'!$H$4="(Todas)",'Cuadro-de-mando'!$H$4=$C7676),OR('Cuadro-de-mando'!$K$4="(Todas)",'Cuadro-de-mando'!$K$4=$E7676),OR('Cuadro-de-mando'!$N$4="(Todos)",'Cuadro-de-mando'!$N$4=$F7676)),1,0))</f>
        <v>1</v>
      </c>
    </row>
    <row r="7677" spans="1:10" x14ac:dyDescent="0.25">
      <c r="A7677" t="str">
        <f>IF(Tienda_4!$A477="","","Tienda 4")</f>
        <v>Tienda 4</v>
      </c>
      <c r="B7677" t="str">
        <f>IF($A7677="","",Tienda_4!B477)</f>
        <v>Artículos para el hogar</v>
      </c>
      <c r="C7677" t="str">
        <f>IF($A7677="","",Tienda_4!G477)</f>
        <v>Medellín</v>
      </c>
      <c r="D7677" t="str">
        <f>IF($A7677="","",Tienda_4!F477)</f>
        <v>Rafael Acosta</v>
      </c>
      <c r="E7677" t="str">
        <f>IF($A7677="","",Tienda_4!I477)</f>
        <v>Tarjeta de crédito</v>
      </c>
      <c r="F7677">
        <f>IF($A7677="","",VALUE(RIGHT(Tienda_4!E477,4)))</f>
        <v>2021</v>
      </c>
      <c r="G7677">
        <f>IF($A7677="","",Tienda_4!C477)</f>
        <v>47600</v>
      </c>
      <c r="H7677">
        <f>IF($A7677="","",Tienda_4!D477)</f>
        <v>3000</v>
      </c>
      <c r="I7677">
        <f>IF($A7677="","",Tienda_4!H477)</f>
        <v>3</v>
      </c>
      <c r="J7677">
        <f>IF($A7677="",0,IF(AND(OR('Cuadro-de-mando'!$B$4="(Todas)",'Cuadro-de-mando'!$B$4=$A7677),OR('Cuadro-de-mando'!$E$4="(Todas)",'Cuadro-de-mando'!$E$4=$B7677),OR('Cuadro-de-mando'!$H$4="(Todas)",'Cuadro-de-mando'!$H$4=$C7677),OR('Cuadro-de-mando'!$K$4="(Todas)",'Cuadro-de-mando'!$K$4=$E7677),OR('Cuadro-de-mando'!$N$4="(Todos)",'Cuadro-de-mando'!$N$4=$F7677)),1,0))</f>
        <v>1</v>
      </c>
    </row>
    <row r="7678" spans="1:10" x14ac:dyDescent="0.25">
      <c r="A7678" t="str">
        <f>IF(Tienda_4!$A478="","","Tienda 4")</f>
        <v>Tienda 4</v>
      </c>
      <c r="B7678" t="str">
        <f>IF($A7678="","",Tienda_4!B478)</f>
        <v>Electrónicos</v>
      </c>
      <c r="C7678" t="str">
        <f>IF($A7678="","",Tienda_4!G478)</f>
        <v>Cali</v>
      </c>
      <c r="D7678" t="str">
        <f>IF($A7678="","",Tienda_4!F478)</f>
        <v>Rafael Acosta</v>
      </c>
      <c r="E7678" t="str">
        <f>IF($A7678="","",Tienda_4!I478)</f>
        <v>Tarjeta de crédito</v>
      </c>
      <c r="F7678">
        <f>IF($A7678="","",VALUE(RIGHT(Tienda_4!E478,4)))</f>
        <v>2022</v>
      </c>
      <c r="G7678">
        <f>IF($A7678="","",Tienda_4!C478)</f>
        <v>993400</v>
      </c>
      <c r="H7678">
        <f>IF($A7678="","",Tienda_4!D478)</f>
        <v>53600</v>
      </c>
      <c r="I7678">
        <f>IF($A7678="","",Tienda_4!H478)</f>
        <v>3</v>
      </c>
      <c r="J7678">
        <f>IF($A7678="",0,IF(AND(OR('Cuadro-de-mando'!$B$4="(Todas)",'Cuadro-de-mando'!$B$4=$A7678),OR('Cuadro-de-mando'!$E$4="(Todas)",'Cuadro-de-mando'!$E$4=$B7678),OR('Cuadro-de-mando'!$H$4="(Todas)",'Cuadro-de-mando'!$H$4=$C7678),OR('Cuadro-de-mando'!$K$4="(Todas)",'Cuadro-de-mando'!$K$4=$E7678),OR('Cuadro-de-mando'!$N$4="(Todos)",'Cuadro-de-mando'!$N$4=$F7678)),1,0))</f>
        <v>1</v>
      </c>
    </row>
    <row r="7679" spans="1:10" x14ac:dyDescent="0.25">
      <c r="A7679" t="str">
        <f>IF(Tienda_4!$A479="","","Tienda 4")</f>
        <v>Tienda 4</v>
      </c>
      <c r="B7679" t="str">
        <f>IF($A7679="","",Tienda_4!B479)</f>
        <v>Muebles</v>
      </c>
      <c r="C7679" t="str">
        <f>IF($A7679="","",Tienda_4!G479)</f>
        <v>Bogotá</v>
      </c>
      <c r="D7679" t="str">
        <f>IF($A7679="","",Tienda_4!F479)</f>
        <v>Mariana Herrera</v>
      </c>
      <c r="E7679" t="str">
        <f>IF($A7679="","",Tienda_4!I479)</f>
        <v>Tarjeta de crédito</v>
      </c>
      <c r="F7679">
        <f>IF($A7679="","",VALUE(RIGHT(Tienda_4!E479,4)))</f>
        <v>2020</v>
      </c>
      <c r="G7679">
        <f>IF($A7679="","",Tienda_4!C479)</f>
        <v>567600</v>
      </c>
      <c r="H7679">
        <f>IF($A7679="","",Tienda_4!D479)</f>
        <v>31500</v>
      </c>
      <c r="I7679">
        <f>IF($A7679="","",Tienda_4!H479)</f>
        <v>4</v>
      </c>
      <c r="J7679">
        <f>IF($A7679="",0,IF(AND(OR('Cuadro-de-mando'!$B$4="(Todas)",'Cuadro-de-mando'!$B$4=$A7679),OR('Cuadro-de-mando'!$E$4="(Todas)",'Cuadro-de-mando'!$E$4=$B7679),OR('Cuadro-de-mando'!$H$4="(Todas)",'Cuadro-de-mando'!$H$4=$C7679),OR('Cuadro-de-mando'!$K$4="(Todas)",'Cuadro-de-mando'!$K$4=$E7679),OR('Cuadro-de-mando'!$N$4="(Todos)",'Cuadro-de-mando'!$N$4=$F7679)),1,0))</f>
        <v>1</v>
      </c>
    </row>
    <row r="7680" spans="1:10" x14ac:dyDescent="0.25">
      <c r="A7680" t="str">
        <f>IF(Tienda_4!$A480="","","Tienda 4")</f>
        <v>Tienda 4</v>
      </c>
      <c r="B7680" t="str">
        <f>IF($A7680="","",Tienda_4!B480)</f>
        <v>Muebles</v>
      </c>
      <c r="C7680" t="str">
        <f>IF($A7680="","",Tienda_4!G480)</f>
        <v>Medellín</v>
      </c>
      <c r="D7680" t="str">
        <f>IF($A7680="","",Tienda_4!F480)</f>
        <v>Juan Fernandez</v>
      </c>
      <c r="E7680" t="str">
        <f>IF($A7680="","",Tienda_4!I480)</f>
        <v>Tarjeta de débito</v>
      </c>
      <c r="F7680">
        <f>IF($A7680="","",VALUE(RIGHT(Tienda_4!E480,4)))</f>
        <v>2022</v>
      </c>
      <c r="G7680">
        <f>IF($A7680="","",Tienda_4!C480)</f>
        <v>216100</v>
      </c>
      <c r="H7680">
        <f>IF($A7680="","",Tienda_4!D480)</f>
        <v>11700</v>
      </c>
      <c r="I7680">
        <f>IF($A7680="","",Tienda_4!H480)</f>
        <v>5</v>
      </c>
      <c r="J7680">
        <f>IF($A7680="",0,IF(AND(OR('Cuadro-de-mando'!$B$4="(Todas)",'Cuadro-de-mando'!$B$4=$A7680),OR('Cuadro-de-mando'!$E$4="(Todas)",'Cuadro-de-mando'!$E$4=$B7680),OR('Cuadro-de-mando'!$H$4="(Todas)",'Cuadro-de-mando'!$H$4=$C7680),OR('Cuadro-de-mando'!$K$4="(Todas)",'Cuadro-de-mando'!$K$4=$E7680),OR('Cuadro-de-mando'!$N$4="(Todos)",'Cuadro-de-mando'!$N$4=$F7680)),1,0))</f>
        <v>1</v>
      </c>
    </row>
    <row r="7681" spans="1:10" x14ac:dyDescent="0.25">
      <c r="A7681" t="str">
        <f>IF(Tienda_4!$A481="","","Tienda 4")</f>
        <v>Tienda 4</v>
      </c>
      <c r="B7681" t="str">
        <f>IF($A7681="","",Tienda_4!B481)</f>
        <v>Juguetes</v>
      </c>
      <c r="C7681" t="str">
        <f>IF($A7681="","",Tienda_4!G481)</f>
        <v>Medellín</v>
      </c>
      <c r="D7681" t="str">
        <f>IF($A7681="","",Tienda_4!F481)</f>
        <v>Izabela de León</v>
      </c>
      <c r="E7681" t="str">
        <f>IF($A7681="","",Tienda_4!I481)</f>
        <v>Tarjeta de crédito</v>
      </c>
      <c r="F7681">
        <f>IF($A7681="","",VALUE(RIGHT(Tienda_4!E481,4)))</f>
        <v>2021</v>
      </c>
      <c r="G7681">
        <f>IF($A7681="","",Tienda_4!C481)</f>
        <v>45000</v>
      </c>
      <c r="H7681">
        <f>IF($A7681="","",Tienda_4!D481)</f>
        <v>0</v>
      </c>
      <c r="I7681">
        <f>IF($A7681="","",Tienda_4!H481)</f>
        <v>5</v>
      </c>
      <c r="J7681">
        <f>IF($A7681="",0,IF(AND(OR('Cuadro-de-mando'!$B$4="(Todas)",'Cuadro-de-mando'!$B$4=$A7681),OR('Cuadro-de-mando'!$E$4="(Todas)",'Cuadro-de-mando'!$E$4=$B7681),OR('Cuadro-de-mando'!$H$4="(Todas)",'Cuadro-de-mando'!$H$4=$C7681),OR('Cuadro-de-mando'!$K$4="(Todas)",'Cuadro-de-mando'!$K$4=$E7681),OR('Cuadro-de-mando'!$N$4="(Todos)",'Cuadro-de-mando'!$N$4=$F7681)),1,0))</f>
        <v>1</v>
      </c>
    </row>
    <row r="7682" spans="1:10" x14ac:dyDescent="0.25">
      <c r="A7682" t="str">
        <f>IF(Tienda_4!$A482="","","Tienda 4")</f>
        <v>Tienda 4</v>
      </c>
      <c r="B7682" t="str">
        <f>IF($A7682="","",Tienda_4!B482)</f>
        <v>Libros</v>
      </c>
      <c r="C7682" t="str">
        <f>IF($A7682="","",Tienda_4!G482)</f>
        <v>Bogotá</v>
      </c>
      <c r="D7682" t="str">
        <f>IF($A7682="","",Tienda_4!F482)</f>
        <v>Blanca Ramirez</v>
      </c>
      <c r="E7682" t="str">
        <f>IF($A7682="","",Tienda_4!I482)</f>
        <v>Tarjeta de crédito</v>
      </c>
      <c r="F7682">
        <f>IF($A7682="","",VALUE(RIGHT(Tienda_4!E482,4)))</f>
        <v>2020</v>
      </c>
      <c r="G7682">
        <f>IF($A7682="","",Tienda_4!C482)</f>
        <v>60800</v>
      </c>
      <c r="H7682">
        <f>IF($A7682="","",Tienda_4!D482)</f>
        <v>1400</v>
      </c>
      <c r="I7682">
        <f>IF($A7682="","",Tienda_4!H482)</f>
        <v>5</v>
      </c>
      <c r="J7682">
        <f>IF($A7682="",0,IF(AND(OR('Cuadro-de-mando'!$B$4="(Todas)",'Cuadro-de-mando'!$B$4=$A7682),OR('Cuadro-de-mando'!$E$4="(Todas)",'Cuadro-de-mando'!$E$4=$B7682),OR('Cuadro-de-mando'!$H$4="(Todas)",'Cuadro-de-mando'!$H$4=$C7682),OR('Cuadro-de-mando'!$K$4="(Todas)",'Cuadro-de-mando'!$K$4=$E7682),OR('Cuadro-de-mando'!$N$4="(Todos)",'Cuadro-de-mando'!$N$4=$F7682)),1,0))</f>
        <v>1</v>
      </c>
    </row>
    <row r="7683" spans="1:10" x14ac:dyDescent="0.25">
      <c r="A7683" t="str">
        <f>IF(Tienda_4!$A483="","","Tienda 4")</f>
        <v>Tienda 4</v>
      </c>
      <c r="B7683" t="str">
        <f>IF($A7683="","",Tienda_4!B483)</f>
        <v>Artículos para el hogar</v>
      </c>
      <c r="C7683" t="str">
        <f>IF($A7683="","",Tienda_4!G483)</f>
        <v>Bogotá</v>
      </c>
      <c r="D7683" t="str">
        <f>IF($A7683="","",Tienda_4!F483)</f>
        <v>Camila Rivera</v>
      </c>
      <c r="E7683" t="str">
        <f>IF($A7683="","",Tienda_4!I483)</f>
        <v>Tarjeta de crédito</v>
      </c>
      <c r="F7683">
        <f>IF($A7683="","",VALUE(RIGHT(Tienda_4!E483,4)))</f>
        <v>2020</v>
      </c>
      <c r="G7683">
        <f>IF($A7683="","",Tienda_4!C483)</f>
        <v>81200</v>
      </c>
      <c r="H7683">
        <f>IF($A7683="","",Tienda_4!D483)</f>
        <v>9100</v>
      </c>
      <c r="I7683">
        <f>IF($A7683="","",Tienda_4!H483)</f>
        <v>3</v>
      </c>
      <c r="J7683">
        <f>IF($A7683="",0,IF(AND(OR('Cuadro-de-mando'!$B$4="(Todas)",'Cuadro-de-mando'!$B$4=$A7683),OR('Cuadro-de-mando'!$E$4="(Todas)",'Cuadro-de-mando'!$E$4=$B7683),OR('Cuadro-de-mando'!$H$4="(Todas)",'Cuadro-de-mando'!$H$4=$C7683),OR('Cuadro-de-mando'!$K$4="(Todas)",'Cuadro-de-mando'!$K$4=$E7683),OR('Cuadro-de-mando'!$N$4="(Todos)",'Cuadro-de-mando'!$N$4=$F7683)),1,0))</f>
        <v>1</v>
      </c>
    </row>
    <row r="7684" spans="1:10" x14ac:dyDescent="0.25">
      <c r="A7684" t="str">
        <f>IF(Tienda_4!$A484="","","Tienda 4")</f>
        <v>Tienda 4</v>
      </c>
      <c r="B7684" t="str">
        <f>IF($A7684="","",Tienda_4!B484)</f>
        <v>Artículos para el hogar</v>
      </c>
      <c r="C7684" t="str">
        <f>IF($A7684="","",Tienda_4!G484)</f>
        <v>Bogotá</v>
      </c>
      <c r="D7684" t="str">
        <f>IF($A7684="","",Tienda_4!F484)</f>
        <v>Ángel Rodriguez</v>
      </c>
      <c r="E7684" t="str">
        <f>IF($A7684="","",Tienda_4!I484)</f>
        <v>Tarjeta de crédito</v>
      </c>
      <c r="F7684">
        <f>IF($A7684="","",VALUE(RIGHT(Tienda_4!E484,4)))</f>
        <v>2022</v>
      </c>
      <c r="G7684">
        <f>IF($A7684="","",Tienda_4!C484)</f>
        <v>47000</v>
      </c>
      <c r="H7684">
        <f>IF($A7684="","",Tienda_4!D484)</f>
        <v>0</v>
      </c>
      <c r="I7684">
        <f>IF($A7684="","",Tienda_4!H484)</f>
        <v>1</v>
      </c>
      <c r="J7684">
        <f>IF($A7684="",0,IF(AND(OR('Cuadro-de-mando'!$B$4="(Todas)",'Cuadro-de-mando'!$B$4=$A7684),OR('Cuadro-de-mando'!$E$4="(Todas)",'Cuadro-de-mando'!$E$4=$B7684),OR('Cuadro-de-mando'!$H$4="(Todas)",'Cuadro-de-mando'!$H$4=$C7684),OR('Cuadro-de-mando'!$K$4="(Todas)",'Cuadro-de-mando'!$K$4=$E7684),OR('Cuadro-de-mando'!$N$4="(Todos)",'Cuadro-de-mando'!$N$4=$F7684)),1,0))</f>
        <v>1</v>
      </c>
    </row>
    <row r="7685" spans="1:10" x14ac:dyDescent="0.25">
      <c r="A7685" t="str">
        <f>IF(Tienda_4!$A485="","","Tienda 4")</f>
        <v>Tienda 4</v>
      </c>
      <c r="B7685" t="str">
        <f>IF($A7685="","",Tienda_4!B485)</f>
        <v>Libros</v>
      </c>
      <c r="C7685" t="str">
        <f>IF($A7685="","",Tienda_4!G485)</f>
        <v>Bogotá</v>
      </c>
      <c r="D7685" t="str">
        <f>IF($A7685="","",Tienda_4!F485)</f>
        <v>Maria Alfonso</v>
      </c>
      <c r="E7685" t="str">
        <f>IF($A7685="","",Tienda_4!I485)</f>
        <v>Tarjeta de crédito</v>
      </c>
      <c r="F7685">
        <f>IF($A7685="","",VALUE(RIGHT(Tienda_4!E485,4)))</f>
        <v>2022</v>
      </c>
      <c r="G7685">
        <f>IF($A7685="","",Tienda_4!C485)</f>
        <v>64600</v>
      </c>
      <c r="H7685">
        <f>IF($A7685="","",Tienda_4!D485)</f>
        <v>4000</v>
      </c>
      <c r="I7685">
        <f>IF($A7685="","",Tienda_4!H485)</f>
        <v>1</v>
      </c>
      <c r="J7685">
        <f>IF($A7685="",0,IF(AND(OR('Cuadro-de-mando'!$B$4="(Todas)",'Cuadro-de-mando'!$B$4=$A7685),OR('Cuadro-de-mando'!$E$4="(Todas)",'Cuadro-de-mando'!$E$4=$B7685),OR('Cuadro-de-mando'!$H$4="(Todas)",'Cuadro-de-mando'!$H$4=$C7685),OR('Cuadro-de-mando'!$K$4="(Todas)",'Cuadro-de-mando'!$K$4=$E7685),OR('Cuadro-de-mando'!$N$4="(Todos)",'Cuadro-de-mando'!$N$4=$F7685)),1,0))</f>
        <v>1</v>
      </c>
    </row>
    <row r="7686" spans="1:10" x14ac:dyDescent="0.25">
      <c r="A7686" t="str">
        <f>IF(Tienda_4!$A486="","","Tienda 4")</f>
        <v>Tienda 4</v>
      </c>
      <c r="B7686" t="str">
        <f>IF($A7686="","",Tienda_4!B486)</f>
        <v>Instrumentos musicales</v>
      </c>
      <c r="C7686" t="str">
        <f>IF($A7686="","",Tienda_4!G486)</f>
        <v>Cali</v>
      </c>
      <c r="D7686" t="str">
        <f>IF($A7686="","",Tienda_4!F486)</f>
        <v>Maria Alfonso</v>
      </c>
      <c r="E7686" t="str">
        <f>IF($A7686="","",Tienda_4!I486)</f>
        <v>Tarjeta de crédito</v>
      </c>
      <c r="F7686">
        <f>IF($A7686="","",VALUE(RIGHT(Tienda_4!E486,4)))</f>
        <v>2021</v>
      </c>
      <c r="G7686">
        <f>IF($A7686="","",Tienda_4!C486)</f>
        <v>882600</v>
      </c>
      <c r="H7686">
        <f>IF($A7686="","",Tienda_4!D486)</f>
        <v>47200</v>
      </c>
      <c r="I7686">
        <f>IF($A7686="","",Tienda_4!H486)</f>
        <v>5</v>
      </c>
      <c r="J7686">
        <f>IF($A7686="",0,IF(AND(OR('Cuadro-de-mando'!$B$4="(Todas)",'Cuadro-de-mando'!$B$4=$A7686),OR('Cuadro-de-mando'!$E$4="(Todas)",'Cuadro-de-mando'!$E$4=$B7686),OR('Cuadro-de-mando'!$H$4="(Todas)",'Cuadro-de-mando'!$H$4=$C7686),OR('Cuadro-de-mando'!$K$4="(Todas)",'Cuadro-de-mando'!$K$4=$E7686),OR('Cuadro-de-mando'!$N$4="(Todos)",'Cuadro-de-mando'!$N$4=$F7686)),1,0))</f>
        <v>1</v>
      </c>
    </row>
    <row r="7687" spans="1:10" x14ac:dyDescent="0.25">
      <c r="A7687" t="str">
        <f>IF(Tienda_4!$A487="","","Tienda 4")</f>
        <v>Tienda 4</v>
      </c>
      <c r="B7687" t="str">
        <f>IF($A7687="","",Tienda_4!B487)</f>
        <v>Muebles</v>
      </c>
      <c r="C7687" t="str">
        <f>IF($A7687="","",Tienda_4!G487)</f>
        <v>Medellín</v>
      </c>
      <c r="D7687" t="str">
        <f>IF($A7687="","",Tienda_4!F487)</f>
        <v>Pedro Gomez</v>
      </c>
      <c r="E7687" t="str">
        <f>IF($A7687="","",Tienda_4!I487)</f>
        <v>Tarjeta de crédito</v>
      </c>
      <c r="F7687">
        <f>IF($A7687="","",VALUE(RIGHT(Tienda_4!E487,4)))</f>
        <v>2022</v>
      </c>
      <c r="G7687">
        <f>IF($A7687="","",Tienda_4!C487)</f>
        <v>211600</v>
      </c>
      <c r="H7687">
        <f>IF($A7687="","",Tienda_4!D487)</f>
        <v>9500</v>
      </c>
      <c r="I7687">
        <f>IF($A7687="","",Tienda_4!H487)</f>
        <v>5</v>
      </c>
      <c r="J7687">
        <f>IF($A7687="",0,IF(AND(OR('Cuadro-de-mando'!$B$4="(Todas)",'Cuadro-de-mando'!$B$4=$A7687),OR('Cuadro-de-mando'!$E$4="(Todas)",'Cuadro-de-mando'!$E$4=$B7687),OR('Cuadro-de-mando'!$H$4="(Todas)",'Cuadro-de-mando'!$H$4=$C7687),OR('Cuadro-de-mando'!$K$4="(Todas)",'Cuadro-de-mando'!$K$4=$E7687),OR('Cuadro-de-mando'!$N$4="(Todos)",'Cuadro-de-mando'!$N$4=$F7687)),1,0))</f>
        <v>1</v>
      </c>
    </row>
    <row r="7688" spans="1:10" x14ac:dyDescent="0.25">
      <c r="A7688" t="str">
        <f>IF(Tienda_4!$A488="","","Tienda 4")</f>
        <v>Tienda 4</v>
      </c>
      <c r="B7688" t="str">
        <f>IF($A7688="","",Tienda_4!B488)</f>
        <v>Muebles</v>
      </c>
      <c r="C7688" t="str">
        <f>IF($A7688="","",Tienda_4!G488)</f>
        <v>Bogotá</v>
      </c>
      <c r="D7688" t="str">
        <f>IF($A7688="","",Tienda_4!F488)</f>
        <v>Lucas Olivera</v>
      </c>
      <c r="E7688" t="str">
        <f>IF($A7688="","",Tienda_4!I488)</f>
        <v>Tarjeta de crédito</v>
      </c>
      <c r="F7688">
        <f>IF($A7688="","",VALUE(RIGHT(Tienda_4!E488,4)))</f>
        <v>2020</v>
      </c>
      <c r="G7688">
        <f>IF($A7688="","",Tienda_4!C488)</f>
        <v>288400</v>
      </c>
      <c r="H7688">
        <f>IF($A7688="","",Tienda_4!D488)</f>
        <v>16000</v>
      </c>
      <c r="I7688">
        <f>IF($A7688="","",Tienda_4!H488)</f>
        <v>5</v>
      </c>
      <c r="J7688">
        <f>IF($A7688="",0,IF(AND(OR('Cuadro-de-mando'!$B$4="(Todas)",'Cuadro-de-mando'!$B$4=$A7688),OR('Cuadro-de-mando'!$E$4="(Todas)",'Cuadro-de-mando'!$E$4=$B7688),OR('Cuadro-de-mando'!$H$4="(Todas)",'Cuadro-de-mando'!$H$4=$C7688),OR('Cuadro-de-mando'!$K$4="(Todas)",'Cuadro-de-mando'!$K$4=$E7688),OR('Cuadro-de-mando'!$N$4="(Todos)",'Cuadro-de-mando'!$N$4=$F7688)),1,0))</f>
        <v>1</v>
      </c>
    </row>
    <row r="7689" spans="1:10" x14ac:dyDescent="0.25">
      <c r="A7689" t="str">
        <f>IF(Tienda_4!$A489="","","Tienda 4")</f>
        <v>Tienda 4</v>
      </c>
      <c r="B7689" t="str">
        <f>IF($A7689="","",Tienda_4!B489)</f>
        <v>Libros</v>
      </c>
      <c r="C7689" t="str">
        <f>IF($A7689="","",Tienda_4!G489)</f>
        <v>Bogotá</v>
      </c>
      <c r="D7689" t="str">
        <f>IF($A7689="","",Tienda_4!F489)</f>
        <v>Mariana Herrera</v>
      </c>
      <c r="E7689" t="str">
        <f>IF($A7689="","",Tienda_4!I489)</f>
        <v>Tarjeta de crédito</v>
      </c>
      <c r="F7689">
        <f>IF($A7689="","",VALUE(RIGHT(Tienda_4!E489,4)))</f>
        <v>2023</v>
      </c>
      <c r="G7689">
        <f>IF($A7689="","",Tienda_4!C489)</f>
        <v>53700</v>
      </c>
      <c r="H7689">
        <f>IF($A7689="","",Tienda_4!D489)</f>
        <v>1000</v>
      </c>
      <c r="I7689">
        <f>IF($A7689="","",Tienda_4!H489)</f>
        <v>4</v>
      </c>
      <c r="J7689">
        <f>IF($A7689="",0,IF(AND(OR('Cuadro-de-mando'!$B$4="(Todas)",'Cuadro-de-mando'!$B$4=$A7689),OR('Cuadro-de-mando'!$E$4="(Todas)",'Cuadro-de-mando'!$E$4=$B7689),OR('Cuadro-de-mando'!$H$4="(Todas)",'Cuadro-de-mando'!$H$4=$C7689),OR('Cuadro-de-mando'!$K$4="(Todas)",'Cuadro-de-mando'!$K$4=$E7689),OR('Cuadro-de-mando'!$N$4="(Todos)",'Cuadro-de-mando'!$N$4=$F7689)),1,0))</f>
        <v>1</v>
      </c>
    </row>
    <row r="7690" spans="1:10" x14ac:dyDescent="0.25">
      <c r="A7690" t="str">
        <f>IF(Tienda_4!$A490="","","Tienda 4")</f>
        <v>Tienda 4</v>
      </c>
      <c r="B7690" t="str">
        <f>IF($A7690="","",Tienda_4!B490)</f>
        <v>Libros</v>
      </c>
      <c r="C7690" t="str">
        <f>IF($A7690="","",Tienda_4!G490)</f>
        <v>Medellín</v>
      </c>
      <c r="D7690" t="str">
        <f>IF($A7690="","",Tienda_4!F490)</f>
        <v>Felipe Santos</v>
      </c>
      <c r="E7690" t="str">
        <f>IF($A7690="","",Tienda_4!I490)</f>
        <v>Tarjeta de crédito</v>
      </c>
      <c r="F7690">
        <f>IF($A7690="","",VALUE(RIGHT(Tienda_4!E490,4)))</f>
        <v>2022</v>
      </c>
      <c r="G7690">
        <f>IF($A7690="","",Tienda_4!C490)</f>
        <v>65700</v>
      </c>
      <c r="H7690">
        <f>IF($A7690="","",Tienda_4!D490)</f>
        <v>4200</v>
      </c>
      <c r="I7690">
        <f>IF($A7690="","",Tienda_4!H490)</f>
        <v>1</v>
      </c>
      <c r="J7690">
        <f>IF($A7690="",0,IF(AND(OR('Cuadro-de-mando'!$B$4="(Todas)",'Cuadro-de-mando'!$B$4=$A7690),OR('Cuadro-de-mando'!$E$4="(Todas)",'Cuadro-de-mando'!$E$4=$B7690),OR('Cuadro-de-mando'!$H$4="(Todas)",'Cuadro-de-mando'!$H$4=$C7690),OR('Cuadro-de-mando'!$K$4="(Todas)",'Cuadro-de-mando'!$K$4=$E7690),OR('Cuadro-de-mando'!$N$4="(Todos)",'Cuadro-de-mando'!$N$4=$F7690)),1,0))</f>
        <v>1</v>
      </c>
    </row>
    <row r="7691" spans="1:10" x14ac:dyDescent="0.25">
      <c r="A7691" t="str">
        <f>IF(Tienda_4!$A491="","","Tienda 4")</f>
        <v>Tienda 4</v>
      </c>
      <c r="B7691" t="str">
        <f>IF($A7691="","",Tienda_4!B491)</f>
        <v>Electrónicos</v>
      </c>
      <c r="C7691" t="str">
        <f>IF($A7691="","",Tienda_4!G491)</f>
        <v>Bogotá</v>
      </c>
      <c r="D7691" t="str">
        <f>IF($A7691="","",Tienda_4!F491)</f>
        <v>Lucas Olivera</v>
      </c>
      <c r="E7691" t="str">
        <f>IF($A7691="","",Tienda_4!I491)</f>
        <v>Tarjeta de crédito</v>
      </c>
      <c r="F7691">
        <f>IF($A7691="","",VALUE(RIGHT(Tienda_4!E491,4)))</f>
        <v>2022</v>
      </c>
      <c r="G7691">
        <f>IF($A7691="","",Tienda_4!C491)</f>
        <v>149600</v>
      </c>
      <c r="H7691">
        <f>IF($A7691="","",Tienda_4!D491)</f>
        <v>6200</v>
      </c>
      <c r="I7691">
        <f>IF($A7691="","",Tienda_4!H491)</f>
        <v>5</v>
      </c>
      <c r="J7691">
        <f>IF($A7691="",0,IF(AND(OR('Cuadro-de-mando'!$B$4="(Todas)",'Cuadro-de-mando'!$B$4=$A7691),OR('Cuadro-de-mando'!$E$4="(Todas)",'Cuadro-de-mando'!$E$4=$B7691),OR('Cuadro-de-mando'!$H$4="(Todas)",'Cuadro-de-mando'!$H$4=$C7691),OR('Cuadro-de-mando'!$K$4="(Todas)",'Cuadro-de-mando'!$K$4=$E7691),OR('Cuadro-de-mando'!$N$4="(Todos)",'Cuadro-de-mando'!$N$4=$F7691)),1,0))</f>
        <v>1</v>
      </c>
    </row>
    <row r="7692" spans="1:10" x14ac:dyDescent="0.25">
      <c r="A7692" t="str">
        <f>IF(Tienda_4!$A492="","","Tienda 4")</f>
        <v>Tienda 4</v>
      </c>
      <c r="B7692" t="str">
        <f>IF($A7692="","",Tienda_4!B492)</f>
        <v>Libros</v>
      </c>
      <c r="C7692" t="str">
        <f>IF($A7692="","",Tienda_4!G492)</f>
        <v>Medellín</v>
      </c>
      <c r="D7692" t="str">
        <f>IF($A7692="","",Tienda_4!F492)</f>
        <v>Juliana Costa</v>
      </c>
      <c r="E7692" t="str">
        <f>IF($A7692="","",Tienda_4!I492)</f>
        <v>Tarjeta de crédito</v>
      </c>
      <c r="F7692">
        <f>IF($A7692="","",VALUE(RIGHT(Tienda_4!E492,4)))</f>
        <v>2022</v>
      </c>
      <c r="G7692">
        <f>IF($A7692="","",Tienda_4!C492)</f>
        <v>61000</v>
      </c>
      <c r="H7692">
        <f>IF($A7692="","",Tienda_4!D492)</f>
        <v>1400</v>
      </c>
      <c r="I7692">
        <f>IF($A7692="","",Tienda_4!H492)</f>
        <v>5</v>
      </c>
      <c r="J7692">
        <f>IF($A7692="",0,IF(AND(OR('Cuadro-de-mando'!$B$4="(Todas)",'Cuadro-de-mando'!$B$4=$A7692),OR('Cuadro-de-mando'!$E$4="(Todas)",'Cuadro-de-mando'!$E$4=$B7692),OR('Cuadro-de-mando'!$H$4="(Todas)",'Cuadro-de-mando'!$H$4=$C7692),OR('Cuadro-de-mando'!$K$4="(Todas)",'Cuadro-de-mando'!$K$4=$E7692),OR('Cuadro-de-mando'!$N$4="(Todos)",'Cuadro-de-mando'!$N$4=$F7692)),1,0))</f>
        <v>1</v>
      </c>
    </row>
    <row r="7693" spans="1:10" x14ac:dyDescent="0.25">
      <c r="A7693" t="str">
        <f>IF(Tienda_4!$A493="","","Tienda 4")</f>
        <v>Tienda 4</v>
      </c>
      <c r="B7693" t="str">
        <f>IF($A7693="","",Tienda_4!B493)</f>
        <v>Juguetes</v>
      </c>
      <c r="C7693" t="str">
        <f>IF($A7693="","",Tienda_4!G493)</f>
        <v>Cali</v>
      </c>
      <c r="D7693" t="str">
        <f>IF($A7693="","",Tienda_4!F493)</f>
        <v>Juan Fernandez</v>
      </c>
      <c r="E7693" t="str">
        <f>IF($A7693="","",Tienda_4!I493)</f>
        <v>Tarjeta de crédito</v>
      </c>
      <c r="F7693">
        <f>IF($A7693="","",VALUE(RIGHT(Tienda_4!E493,4)))</f>
        <v>2020</v>
      </c>
      <c r="G7693">
        <f>IF($A7693="","",Tienda_4!C493)</f>
        <v>42400</v>
      </c>
      <c r="H7693">
        <f>IF($A7693="","",Tienda_4!D493)</f>
        <v>2500</v>
      </c>
      <c r="I7693">
        <f>IF($A7693="","",Tienda_4!H493)</f>
        <v>1</v>
      </c>
      <c r="J7693">
        <f>IF($A7693="",0,IF(AND(OR('Cuadro-de-mando'!$B$4="(Todas)",'Cuadro-de-mando'!$B$4=$A7693),OR('Cuadro-de-mando'!$E$4="(Todas)",'Cuadro-de-mando'!$E$4=$B7693),OR('Cuadro-de-mando'!$H$4="(Todas)",'Cuadro-de-mando'!$H$4=$C7693),OR('Cuadro-de-mando'!$K$4="(Todas)",'Cuadro-de-mando'!$K$4=$E7693),OR('Cuadro-de-mando'!$N$4="(Todos)",'Cuadro-de-mando'!$N$4=$F7693)),1,0))</f>
        <v>1</v>
      </c>
    </row>
    <row r="7694" spans="1:10" x14ac:dyDescent="0.25">
      <c r="A7694" t="str">
        <f>IF(Tienda_4!$A494="","","Tienda 4")</f>
        <v>Tienda 4</v>
      </c>
      <c r="B7694" t="str">
        <f>IF($A7694="","",Tienda_4!B494)</f>
        <v>Deportes y diversión</v>
      </c>
      <c r="C7694" t="str">
        <f>IF($A7694="","",Tienda_4!G494)</f>
        <v>Bogotá</v>
      </c>
      <c r="D7694" t="str">
        <f>IF($A7694="","",Tienda_4!F494)</f>
        <v>Felipe Santos</v>
      </c>
      <c r="E7694" t="str">
        <f>IF($A7694="","",Tienda_4!I494)</f>
        <v>Tarjeta de crédito</v>
      </c>
      <c r="F7694">
        <f>IF($A7694="","",VALUE(RIGHT(Tienda_4!E494,4)))</f>
        <v>2022</v>
      </c>
      <c r="G7694">
        <f>IF($A7694="","",Tienda_4!C494)</f>
        <v>309400</v>
      </c>
      <c r="H7694">
        <f>IF($A7694="","",Tienda_4!D494)</f>
        <v>24400</v>
      </c>
      <c r="I7694">
        <f>IF($A7694="","",Tienda_4!H494)</f>
        <v>5</v>
      </c>
      <c r="J7694">
        <f>IF($A7694="",0,IF(AND(OR('Cuadro-de-mando'!$B$4="(Todas)",'Cuadro-de-mando'!$B$4=$A7694),OR('Cuadro-de-mando'!$E$4="(Todas)",'Cuadro-de-mando'!$E$4=$B7694),OR('Cuadro-de-mando'!$H$4="(Todas)",'Cuadro-de-mando'!$H$4=$C7694),OR('Cuadro-de-mando'!$K$4="(Todas)",'Cuadro-de-mando'!$K$4=$E7694),OR('Cuadro-de-mando'!$N$4="(Todos)",'Cuadro-de-mando'!$N$4=$F7694)),1,0))</f>
        <v>1</v>
      </c>
    </row>
    <row r="7695" spans="1:10" x14ac:dyDescent="0.25">
      <c r="A7695" t="str">
        <f>IF(Tienda_4!$A495="","","Tienda 4")</f>
        <v>Tienda 4</v>
      </c>
      <c r="B7695" t="str">
        <f>IF($A7695="","",Tienda_4!B495)</f>
        <v>Muebles</v>
      </c>
      <c r="C7695" t="str">
        <f>IF($A7695="","",Tienda_4!G495)</f>
        <v>Medellín</v>
      </c>
      <c r="D7695" t="str">
        <f>IF($A7695="","",Tienda_4!F495)</f>
        <v>Juliana Costa</v>
      </c>
      <c r="E7695" t="str">
        <f>IF($A7695="","",Tienda_4!I495)</f>
        <v>Nequi</v>
      </c>
      <c r="F7695">
        <f>IF($A7695="","",VALUE(RIGHT(Tienda_4!E495,4)))</f>
        <v>2022</v>
      </c>
      <c r="G7695">
        <f>IF($A7695="","",Tienda_4!C495)</f>
        <v>482700</v>
      </c>
      <c r="H7695">
        <f>IF($A7695="","",Tienda_4!D495)</f>
        <v>25900</v>
      </c>
      <c r="I7695">
        <f>IF($A7695="","",Tienda_4!H495)</f>
        <v>5</v>
      </c>
      <c r="J7695">
        <f>IF($A7695="",0,IF(AND(OR('Cuadro-de-mando'!$B$4="(Todas)",'Cuadro-de-mando'!$B$4=$A7695),OR('Cuadro-de-mando'!$E$4="(Todas)",'Cuadro-de-mando'!$E$4=$B7695),OR('Cuadro-de-mando'!$H$4="(Todas)",'Cuadro-de-mando'!$H$4=$C7695),OR('Cuadro-de-mando'!$K$4="(Todas)",'Cuadro-de-mando'!$K$4=$E7695),OR('Cuadro-de-mando'!$N$4="(Todos)",'Cuadro-de-mando'!$N$4=$F7695)),1,0))</f>
        <v>1</v>
      </c>
    </row>
    <row r="7696" spans="1:10" x14ac:dyDescent="0.25">
      <c r="A7696" t="str">
        <f>IF(Tienda_4!$A496="","","Tienda 4")</f>
        <v>Tienda 4</v>
      </c>
      <c r="B7696" t="str">
        <f>IF($A7696="","",Tienda_4!B496)</f>
        <v>Artículos para el hogar</v>
      </c>
      <c r="C7696" t="str">
        <f>IF($A7696="","",Tienda_4!G496)</f>
        <v>Medellín</v>
      </c>
      <c r="D7696" t="str">
        <f>IF($A7696="","",Tienda_4!F496)</f>
        <v>Camila Rivera</v>
      </c>
      <c r="E7696" t="str">
        <f>IF($A7696="","",Tienda_4!I496)</f>
        <v>Tarjeta de crédito</v>
      </c>
      <c r="F7696">
        <f>IF($A7696="","",VALUE(RIGHT(Tienda_4!E496,4)))</f>
        <v>2020</v>
      </c>
      <c r="G7696">
        <f>IF($A7696="","",Tienda_4!C496)</f>
        <v>95300</v>
      </c>
      <c r="H7696">
        <f>IF($A7696="","",Tienda_4!D496)</f>
        <v>3300</v>
      </c>
      <c r="I7696">
        <f>IF($A7696="","",Tienda_4!H496)</f>
        <v>5</v>
      </c>
      <c r="J7696">
        <f>IF($A7696="",0,IF(AND(OR('Cuadro-de-mando'!$B$4="(Todas)",'Cuadro-de-mando'!$B$4=$A7696),OR('Cuadro-de-mando'!$E$4="(Todas)",'Cuadro-de-mando'!$E$4=$B7696),OR('Cuadro-de-mando'!$H$4="(Todas)",'Cuadro-de-mando'!$H$4=$C7696),OR('Cuadro-de-mando'!$K$4="(Todas)",'Cuadro-de-mando'!$K$4=$E7696),OR('Cuadro-de-mando'!$N$4="(Todos)",'Cuadro-de-mando'!$N$4=$F7696)),1,0))</f>
        <v>1</v>
      </c>
    </row>
    <row r="7697" spans="1:10" x14ac:dyDescent="0.25">
      <c r="A7697" t="str">
        <f>IF(Tienda_4!$A497="","","Tienda 4")</f>
        <v>Tienda 4</v>
      </c>
      <c r="B7697" t="str">
        <f>IF($A7697="","",Tienda_4!B497)</f>
        <v>Deportes y diversión</v>
      </c>
      <c r="C7697" t="str">
        <f>IF($A7697="","",Tienda_4!G497)</f>
        <v>Bogotá</v>
      </c>
      <c r="D7697" t="str">
        <f>IF($A7697="","",Tienda_4!F497)</f>
        <v>Beatriz Morales</v>
      </c>
      <c r="E7697" t="str">
        <f>IF($A7697="","",Tienda_4!I497)</f>
        <v>Nequi</v>
      </c>
      <c r="F7697">
        <f>IF($A7697="","",VALUE(RIGHT(Tienda_4!E497,4)))</f>
        <v>2021</v>
      </c>
      <c r="G7697">
        <f>IF($A7697="","",Tienda_4!C497)</f>
        <v>61300</v>
      </c>
      <c r="H7697">
        <f>IF($A7697="","",Tienda_4!D497)</f>
        <v>3500</v>
      </c>
      <c r="I7697">
        <f>IF($A7697="","",Tienda_4!H497)</f>
        <v>5</v>
      </c>
      <c r="J7697">
        <f>IF($A7697="",0,IF(AND(OR('Cuadro-de-mando'!$B$4="(Todas)",'Cuadro-de-mando'!$B$4=$A7697),OR('Cuadro-de-mando'!$E$4="(Todas)",'Cuadro-de-mando'!$E$4=$B7697),OR('Cuadro-de-mando'!$H$4="(Todas)",'Cuadro-de-mando'!$H$4=$C7697),OR('Cuadro-de-mando'!$K$4="(Todas)",'Cuadro-de-mando'!$K$4=$E7697),OR('Cuadro-de-mando'!$N$4="(Todos)",'Cuadro-de-mando'!$N$4=$F7697)),1,0))</f>
        <v>1</v>
      </c>
    </row>
    <row r="7698" spans="1:10" x14ac:dyDescent="0.25">
      <c r="A7698" t="str">
        <f>IF(Tienda_4!$A498="","","Tienda 4")</f>
        <v>Tienda 4</v>
      </c>
      <c r="B7698" t="str">
        <f>IF($A7698="","",Tienda_4!B498)</f>
        <v>Electrónicos</v>
      </c>
      <c r="C7698" t="str">
        <f>IF($A7698="","",Tienda_4!G498)</f>
        <v>Cali</v>
      </c>
      <c r="D7698" t="str">
        <f>IF($A7698="","",Tienda_4!F498)</f>
        <v>Felipe Santos</v>
      </c>
      <c r="E7698" t="str">
        <f>IF($A7698="","",Tienda_4!I498)</f>
        <v>Tarjeta de crédito</v>
      </c>
      <c r="F7698">
        <f>IF($A7698="","",VALUE(RIGHT(Tienda_4!E498,4)))</f>
        <v>2021</v>
      </c>
      <c r="G7698">
        <f>IF($A7698="","",Tienda_4!C498)</f>
        <v>2577100</v>
      </c>
      <c r="H7698">
        <f>IF($A7698="","",Tienda_4!D498)</f>
        <v>137600</v>
      </c>
      <c r="I7698">
        <f>IF($A7698="","",Tienda_4!H498)</f>
        <v>5</v>
      </c>
      <c r="J7698">
        <f>IF($A7698="",0,IF(AND(OR('Cuadro-de-mando'!$B$4="(Todas)",'Cuadro-de-mando'!$B$4=$A7698),OR('Cuadro-de-mando'!$E$4="(Todas)",'Cuadro-de-mando'!$E$4=$B7698),OR('Cuadro-de-mando'!$H$4="(Todas)",'Cuadro-de-mando'!$H$4=$C7698),OR('Cuadro-de-mando'!$K$4="(Todas)",'Cuadro-de-mando'!$K$4=$E7698),OR('Cuadro-de-mando'!$N$4="(Todos)",'Cuadro-de-mando'!$N$4=$F7698)),1,0))</f>
        <v>1</v>
      </c>
    </row>
    <row r="7699" spans="1:10" x14ac:dyDescent="0.25">
      <c r="A7699" t="str">
        <f>IF(Tienda_4!$A499="","","Tienda 4")</f>
        <v>Tienda 4</v>
      </c>
      <c r="B7699" t="str">
        <f>IF($A7699="","",Tienda_4!B499)</f>
        <v>Libros</v>
      </c>
      <c r="C7699" t="str">
        <f>IF($A7699="","",Tienda_4!G499)</f>
        <v>Medellín</v>
      </c>
      <c r="D7699" t="str">
        <f>IF($A7699="","",Tienda_4!F499)</f>
        <v>Blanca Ramirez</v>
      </c>
      <c r="E7699" t="str">
        <f>IF($A7699="","",Tienda_4!I499)</f>
        <v>Nequi</v>
      </c>
      <c r="F7699">
        <f>IF($A7699="","",VALUE(RIGHT(Tienda_4!E499,4)))</f>
        <v>2020</v>
      </c>
      <c r="G7699">
        <f>IF($A7699="","",Tienda_4!C499)</f>
        <v>48200</v>
      </c>
      <c r="H7699">
        <f>IF($A7699="","",Tienda_4!D499)</f>
        <v>4900</v>
      </c>
      <c r="I7699">
        <f>IF($A7699="","",Tienda_4!H499)</f>
        <v>5</v>
      </c>
      <c r="J7699">
        <f>IF($A7699="",0,IF(AND(OR('Cuadro-de-mando'!$B$4="(Todas)",'Cuadro-de-mando'!$B$4=$A7699),OR('Cuadro-de-mando'!$E$4="(Todas)",'Cuadro-de-mando'!$E$4=$B7699),OR('Cuadro-de-mando'!$H$4="(Todas)",'Cuadro-de-mando'!$H$4=$C7699),OR('Cuadro-de-mando'!$K$4="(Todas)",'Cuadro-de-mando'!$K$4=$E7699),OR('Cuadro-de-mando'!$N$4="(Todos)",'Cuadro-de-mando'!$N$4=$F7699)),1,0))</f>
        <v>1</v>
      </c>
    </row>
    <row r="7700" spans="1:10" x14ac:dyDescent="0.25">
      <c r="A7700" t="str">
        <f>IF(Tienda_4!$A500="","","Tienda 4")</f>
        <v>Tienda 4</v>
      </c>
      <c r="B7700" t="str">
        <f>IF($A7700="","",Tienda_4!B500)</f>
        <v>Artículos para el hogar</v>
      </c>
      <c r="C7700" t="str">
        <f>IF($A7700="","",Tienda_4!G500)</f>
        <v>Riohacha</v>
      </c>
      <c r="D7700" t="str">
        <f>IF($A7700="","",Tienda_4!F500)</f>
        <v>Ángel Rodriguez</v>
      </c>
      <c r="E7700" t="str">
        <f>IF($A7700="","",Tienda_4!I500)</f>
        <v>Tarjeta de crédito</v>
      </c>
      <c r="F7700">
        <f>IF($A7700="","",VALUE(RIGHT(Tienda_4!E500,4)))</f>
        <v>2022</v>
      </c>
      <c r="G7700">
        <f>IF($A7700="","",Tienda_4!C500)</f>
        <v>36500</v>
      </c>
      <c r="H7700">
        <f>IF($A7700="","",Tienda_4!D500)</f>
        <v>9300</v>
      </c>
      <c r="I7700">
        <f>IF($A7700="","",Tienda_4!H500)</f>
        <v>5</v>
      </c>
      <c r="J7700">
        <f>IF($A7700="",0,IF(AND(OR('Cuadro-de-mando'!$B$4="(Todas)",'Cuadro-de-mando'!$B$4=$A7700),OR('Cuadro-de-mando'!$E$4="(Todas)",'Cuadro-de-mando'!$E$4=$B7700),OR('Cuadro-de-mando'!$H$4="(Todas)",'Cuadro-de-mando'!$H$4=$C7700),OR('Cuadro-de-mando'!$K$4="(Todas)",'Cuadro-de-mando'!$K$4=$E7700),OR('Cuadro-de-mando'!$N$4="(Todos)",'Cuadro-de-mando'!$N$4=$F7700)),1,0))</f>
        <v>1</v>
      </c>
    </row>
    <row r="7701" spans="1:10" x14ac:dyDescent="0.25">
      <c r="A7701" t="str">
        <f>IF(Tienda_4!$A501="","","Tienda 4")</f>
        <v>Tienda 4</v>
      </c>
      <c r="B7701" t="str">
        <f>IF($A7701="","",Tienda_4!B501)</f>
        <v>Electrónicos</v>
      </c>
      <c r="C7701" t="str">
        <f>IF($A7701="","",Tienda_4!G501)</f>
        <v>Bogotá</v>
      </c>
      <c r="D7701" t="str">
        <f>IF($A7701="","",Tienda_4!F501)</f>
        <v>Santiago Silva</v>
      </c>
      <c r="E7701" t="str">
        <f>IF($A7701="","",Tienda_4!I501)</f>
        <v>Tarjeta de crédito</v>
      </c>
      <c r="F7701">
        <f>IF($A7701="","",VALUE(RIGHT(Tienda_4!E501,4)))</f>
        <v>2022</v>
      </c>
      <c r="G7701">
        <f>IF($A7701="","",Tienda_4!C501)</f>
        <v>1351000</v>
      </c>
      <c r="H7701">
        <f>IF($A7701="","",Tienda_4!D501)</f>
        <v>70100</v>
      </c>
      <c r="I7701">
        <f>IF($A7701="","",Tienda_4!H501)</f>
        <v>3</v>
      </c>
      <c r="J7701">
        <f>IF($A7701="",0,IF(AND(OR('Cuadro-de-mando'!$B$4="(Todas)",'Cuadro-de-mando'!$B$4=$A7701),OR('Cuadro-de-mando'!$E$4="(Todas)",'Cuadro-de-mando'!$E$4=$B7701),OR('Cuadro-de-mando'!$H$4="(Todas)",'Cuadro-de-mando'!$H$4=$C7701),OR('Cuadro-de-mando'!$K$4="(Todas)",'Cuadro-de-mando'!$K$4=$E7701),OR('Cuadro-de-mando'!$N$4="(Todos)",'Cuadro-de-mando'!$N$4=$F7701)),1,0))</f>
        <v>1</v>
      </c>
    </row>
    <row r="7702" spans="1:10" x14ac:dyDescent="0.25">
      <c r="A7702" t="str">
        <f>IF(Tienda_4!$A502="","","Tienda 4")</f>
        <v>Tienda 4</v>
      </c>
      <c r="B7702" t="str">
        <f>IF($A7702="","",Tienda_4!B502)</f>
        <v>Juguetes</v>
      </c>
      <c r="C7702" t="str">
        <f>IF($A7702="","",Tienda_4!G502)</f>
        <v>Riohacha</v>
      </c>
      <c r="D7702" t="str">
        <f>IF($A7702="","",Tienda_4!F502)</f>
        <v>Izabela de León</v>
      </c>
      <c r="E7702" t="str">
        <f>IF($A7702="","",Tienda_4!I502)</f>
        <v>Nequi</v>
      </c>
      <c r="F7702">
        <f>IF($A7702="","",VALUE(RIGHT(Tienda_4!E502,4)))</f>
        <v>2021</v>
      </c>
      <c r="G7702">
        <f>IF($A7702="","",Tienda_4!C502)</f>
        <v>43300</v>
      </c>
      <c r="H7702">
        <f>IF($A7702="","",Tienda_4!D502)</f>
        <v>2800</v>
      </c>
      <c r="I7702">
        <f>IF($A7702="","",Tienda_4!H502)</f>
        <v>5</v>
      </c>
      <c r="J7702">
        <f>IF($A7702="",0,IF(AND(OR('Cuadro-de-mando'!$B$4="(Todas)",'Cuadro-de-mando'!$B$4=$A7702),OR('Cuadro-de-mando'!$E$4="(Todas)",'Cuadro-de-mando'!$E$4=$B7702),OR('Cuadro-de-mando'!$H$4="(Todas)",'Cuadro-de-mando'!$H$4=$C7702),OR('Cuadro-de-mando'!$K$4="(Todas)",'Cuadro-de-mando'!$K$4=$E7702),OR('Cuadro-de-mando'!$N$4="(Todos)",'Cuadro-de-mando'!$N$4=$F7702)),1,0))</f>
        <v>1</v>
      </c>
    </row>
    <row r="7703" spans="1:10" x14ac:dyDescent="0.25">
      <c r="A7703" t="str">
        <f>IF(Tienda_4!$A503="","","Tienda 4")</f>
        <v>Tienda 4</v>
      </c>
      <c r="B7703" t="str">
        <f>IF($A7703="","",Tienda_4!B503)</f>
        <v>Deportes y diversión</v>
      </c>
      <c r="C7703" t="str">
        <f>IF($A7703="","",Tienda_4!G503)</f>
        <v>Medellín</v>
      </c>
      <c r="D7703" t="str">
        <f>IF($A7703="","",Tienda_4!F503)</f>
        <v>Pedro Gomez</v>
      </c>
      <c r="E7703" t="str">
        <f>IF($A7703="","",Tienda_4!I503)</f>
        <v>Tarjeta de crédito</v>
      </c>
      <c r="F7703">
        <f>IF($A7703="","",VALUE(RIGHT(Tienda_4!E503,4)))</f>
        <v>2022</v>
      </c>
      <c r="G7703">
        <f>IF($A7703="","",Tienda_4!C503)</f>
        <v>48000</v>
      </c>
      <c r="H7703">
        <f>IF($A7703="","",Tienda_4!D503)</f>
        <v>3300</v>
      </c>
      <c r="I7703">
        <f>IF($A7703="","",Tienda_4!H503)</f>
        <v>4</v>
      </c>
      <c r="J7703">
        <f>IF($A7703="",0,IF(AND(OR('Cuadro-de-mando'!$B$4="(Todas)",'Cuadro-de-mando'!$B$4=$A7703),OR('Cuadro-de-mando'!$E$4="(Todas)",'Cuadro-de-mando'!$E$4=$B7703),OR('Cuadro-de-mando'!$H$4="(Todas)",'Cuadro-de-mando'!$H$4=$C7703),OR('Cuadro-de-mando'!$K$4="(Todas)",'Cuadro-de-mando'!$K$4=$E7703),OR('Cuadro-de-mando'!$N$4="(Todos)",'Cuadro-de-mando'!$N$4=$F7703)),1,0))</f>
        <v>1</v>
      </c>
    </row>
    <row r="7704" spans="1:10" x14ac:dyDescent="0.25">
      <c r="A7704" t="str">
        <f>IF(Tienda_4!$A504="","","Tienda 4")</f>
        <v>Tienda 4</v>
      </c>
      <c r="B7704" t="str">
        <f>IF($A7704="","",Tienda_4!B504)</f>
        <v>Muebles</v>
      </c>
      <c r="C7704" t="str">
        <f>IF($A7704="","",Tienda_4!G504)</f>
        <v>Pereira</v>
      </c>
      <c r="D7704" t="str">
        <f>IF($A7704="","",Tienda_4!F504)</f>
        <v>Juan Fernandez</v>
      </c>
      <c r="E7704" t="str">
        <f>IF($A7704="","",Tienda_4!I504)</f>
        <v>Nequi</v>
      </c>
      <c r="F7704">
        <f>IF($A7704="","",VALUE(RIGHT(Tienda_4!E504,4)))</f>
        <v>2023</v>
      </c>
      <c r="G7704">
        <f>IF($A7704="","",Tienda_4!C504)</f>
        <v>115900</v>
      </c>
      <c r="H7704">
        <f>IF($A7704="","",Tienda_4!D504)</f>
        <v>4400</v>
      </c>
      <c r="I7704">
        <f>IF($A7704="","",Tienda_4!H504)</f>
        <v>3</v>
      </c>
      <c r="J7704">
        <f>IF($A7704="",0,IF(AND(OR('Cuadro-de-mando'!$B$4="(Todas)",'Cuadro-de-mando'!$B$4=$A7704),OR('Cuadro-de-mando'!$E$4="(Todas)",'Cuadro-de-mando'!$E$4=$B7704),OR('Cuadro-de-mando'!$H$4="(Todas)",'Cuadro-de-mando'!$H$4=$C7704),OR('Cuadro-de-mando'!$K$4="(Todas)",'Cuadro-de-mando'!$K$4=$E7704),OR('Cuadro-de-mando'!$N$4="(Todos)",'Cuadro-de-mando'!$N$4=$F7704)),1,0))</f>
        <v>1</v>
      </c>
    </row>
    <row r="7705" spans="1:10" x14ac:dyDescent="0.25">
      <c r="A7705" t="str">
        <f>IF(Tienda_4!$A505="","","Tienda 4")</f>
        <v>Tienda 4</v>
      </c>
      <c r="B7705" t="str">
        <f>IF($A7705="","",Tienda_4!B505)</f>
        <v>Libros</v>
      </c>
      <c r="C7705" t="str">
        <f>IF($A7705="","",Tienda_4!G505)</f>
        <v>Valledupar</v>
      </c>
      <c r="D7705" t="str">
        <f>IF($A7705="","",Tienda_4!F505)</f>
        <v>Juan Fernandez</v>
      </c>
      <c r="E7705" t="str">
        <f>IF($A7705="","",Tienda_4!I505)</f>
        <v>Tarjeta de crédito</v>
      </c>
      <c r="F7705">
        <f>IF($A7705="","",VALUE(RIGHT(Tienda_4!E505,4)))</f>
        <v>2020</v>
      </c>
      <c r="G7705">
        <f>IF($A7705="","",Tienda_4!C505)</f>
        <v>34900</v>
      </c>
      <c r="H7705">
        <f>IF($A7705="","",Tienda_4!D505)</f>
        <v>4200</v>
      </c>
      <c r="I7705">
        <f>IF($A7705="","",Tienda_4!H505)</f>
        <v>5</v>
      </c>
      <c r="J7705">
        <f>IF($A7705="",0,IF(AND(OR('Cuadro-de-mando'!$B$4="(Todas)",'Cuadro-de-mando'!$B$4=$A7705),OR('Cuadro-de-mando'!$E$4="(Todas)",'Cuadro-de-mando'!$E$4=$B7705),OR('Cuadro-de-mando'!$H$4="(Todas)",'Cuadro-de-mando'!$H$4=$C7705),OR('Cuadro-de-mando'!$K$4="(Todas)",'Cuadro-de-mando'!$K$4=$E7705),OR('Cuadro-de-mando'!$N$4="(Todos)",'Cuadro-de-mando'!$N$4=$F7705)),1,0))</f>
        <v>1</v>
      </c>
    </row>
    <row r="7706" spans="1:10" x14ac:dyDescent="0.25">
      <c r="A7706" t="str">
        <f>IF(Tienda_4!$A506="","","Tienda 4")</f>
        <v>Tienda 4</v>
      </c>
      <c r="B7706" t="str">
        <f>IF($A7706="","",Tienda_4!B506)</f>
        <v>Electrodomésticos</v>
      </c>
      <c r="C7706" t="str">
        <f>IF($A7706="","",Tienda_4!G506)</f>
        <v>Medellín</v>
      </c>
      <c r="D7706" t="str">
        <f>IF($A7706="","",Tienda_4!F506)</f>
        <v>Pedro Gomez</v>
      </c>
      <c r="E7706" t="str">
        <f>IF($A7706="","",Tienda_4!I506)</f>
        <v>Tarjeta de crédito</v>
      </c>
      <c r="F7706">
        <f>IF($A7706="","",VALUE(RIGHT(Tienda_4!E506,4)))</f>
        <v>2020</v>
      </c>
      <c r="G7706">
        <f>IF($A7706="","",Tienda_4!C506)</f>
        <v>1501000</v>
      </c>
      <c r="H7706">
        <f>IF($A7706="","",Tienda_4!D506)</f>
        <v>80100</v>
      </c>
      <c r="I7706">
        <f>IF($A7706="","",Tienda_4!H506)</f>
        <v>4</v>
      </c>
      <c r="J7706">
        <f>IF($A7706="",0,IF(AND(OR('Cuadro-de-mando'!$B$4="(Todas)",'Cuadro-de-mando'!$B$4=$A7706),OR('Cuadro-de-mando'!$E$4="(Todas)",'Cuadro-de-mando'!$E$4=$B7706),OR('Cuadro-de-mando'!$H$4="(Todas)",'Cuadro-de-mando'!$H$4=$C7706),OR('Cuadro-de-mando'!$K$4="(Todas)",'Cuadro-de-mando'!$K$4=$E7706),OR('Cuadro-de-mando'!$N$4="(Todos)",'Cuadro-de-mando'!$N$4=$F7706)),1,0))</f>
        <v>1</v>
      </c>
    </row>
    <row r="7707" spans="1:10" x14ac:dyDescent="0.25">
      <c r="A7707" t="str">
        <f>IF(Tienda_4!$A507="","","Tienda 4")</f>
        <v>Tienda 4</v>
      </c>
      <c r="B7707" t="str">
        <f>IF($A7707="","",Tienda_4!B507)</f>
        <v>Juguetes</v>
      </c>
      <c r="C7707" t="str">
        <f>IF($A7707="","",Tienda_4!G507)</f>
        <v>Bogotá</v>
      </c>
      <c r="D7707" t="str">
        <f>IF($A7707="","",Tienda_4!F507)</f>
        <v>Mariana Herrera</v>
      </c>
      <c r="E7707" t="str">
        <f>IF($A7707="","",Tienda_4!I507)</f>
        <v>Tarjeta de crédito</v>
      </c>
      <c r="F7707">
        <f>IF($A7707="","",VALUE(RIGHT(Tienda_4!E507,4)))</f>
        <v>2021</v>
      </c>
      <c r="G7707">
        <f>IF($A7707="","",Tienda_4!C507)</f>
        <v>50900</v>
      </c>
      <c r="H7707">
        <f>IF($A7707="","",Tienda_4!D507)</f>
        <v>2900</v>
      </c>
      <c r="I7707">
        <f>IF($A7707="","",Tienda_4!H507)</f>
        <v>5</v>
      </c>
      <c r="J7707">
        <f>IF($A7707="",0,IF(AND(OR('Cuadro-de-mando'!$B$4="(Todas)",'Cuadro-de-mando'!$B$4=$A7707),OR('Cuadro-de-mando'!$E$4="(Todas)",'Cuadro-de-mando'!$E$4=$B7707),OR('Cuadro-de-mando'!$H$4="(Todas)",'Cuadro-de-mando'!$H$4=$C7707),OR('Cuadro-de-mando'!$K$4="(Todas)",'Cuadro-de-mando'!$K$4=$E7707),OR('Cuadro-de-mando'!$N$4="(Todos)",'Cuadro-de-mando'!$N$4=$F7707)),1,0))</f>
        <v>1</v>
      </c>
    </row>
    <row r="7708" spans="1:10" x14ac:dyDescent="0.25">
      <c r="A7708" t="str">
        <f>IF(Tienda_4!$A508="","","Tienda 4")</f>
        <v>Tienda 4</v>
      </c>
      <c r="B7708" t="str">
        <f>IF($A7708="","",Tienda_4!B508)</f>
        <v>Electrónicos</v>
      </c>
      <c r="C7708" t="str">
        <f>IF($A7708="","",Tienda_4!G508)</f>
        <v>Cali</v>
      </c>
      <c r="D7708" t="str">
        <f>IF($A7708="","",Tienda_4!F508)</f>
        <v>Maria Alfonso</v>
      </c>
      <c r="E7708" t="str">
        <f>IF($A7708="","",Tienda_4!I508)</f>
        <v>Tarjeta de crédito</v>
      </c>
      <c r="F7708">
        <f>IF($A7708="","",VALUE(RIGHT(Tienda_4!E508,4)))</f>
        <v>2022</v>
      </c>
      <c r="G7708">
        <f>IF($A7708="","",Tienda_4!C508)</f>
        <v>215400</v>
      </c>
      <c r="H7708">
        <f>IF($A7708="","",Tienda_4!D508)</f>
        <v>11700</v>
      </c>
      <c r="I7708">
        <f>IF($A7708="","",Tienda_4!H508)</f>
        <v>1</v>
      </c>
      <c r="J7708">
        <f>IF($A7708="",0,IF(AND(OR('Cuadro-de-mando'!$B$4="(Todas)",'Cuadro-de-mando'!$B$4=$A7708),OR('Cuadro-de-mando'!$E$4="(Todas)",'Cuadro-de-mando'!$E$4=$B7708),OR('Cuadro-de-mando'!$H$4="(Todas)",'Cuadro-de-mando'!$H$4=$C7708),OR('Cuadro-de-mando'!$K$4="(Todas)",'Cuadro-de-mando'!$K$4=$E7708),OR('Cuadro-de-mando'!$N$4="(Todos)",'Cuadro-de-mando'!$N$4=$F7708)),1,0))</f>
        <v>1</v>
      </c>
    </row>
    <row r="7709" spans="1:10" x14ac:dyDescent="0.25">
      <c r="A7709" t="str">
        <f>IF(Tienda_4!$A509="","","Tienda 4")</f>
        <v>Tienda 4</v>
      </c>
      <c r="B7709" t="str">
        <f>IF($A7709="","",Tienda_4!B509)</f>
        <v>Muebles</v>
      </c>
      <c r="C7709" t="str">
        <f>IF($A7709="","",Tienda_4!G509)</f>
        <v>Bogotá</v>
      </c>
      <c r="D7709" t="str">
        <f>IF($A7709="","",Tienda_4!F509)</f>
        <v>Felipe Santos</v>
      </c>
      <c r="E7709" t="str">
        <f>IF($A7709="","",Tienda_4!I509)</f>
        <v>Tarjeta de crédito</v>
      </c>
      <c r="F7709">
        <f>IF($A7709="","",VALUE(RIGHT(Tienda_4!E509,4)))</f>
        <v>2020</v>
      </c>
      <c r="G7709">
        <f>IF($A7709="","",Tienda_4!C509)</f>
        <v>168800</v>
      </c>
      <c r="H7709">
        <f>IF($A7709="","",Tienda_4!D509)</f>
        <v>9700</v>
      </c>
      <c r="I7709">
        <f>IF($A7709="","",Tienda_4!H509)</f>
        <v>5</v>
      </c>
      <c r="J7709">
        <f>IF($A7709="",0,IF(AND(OR('Cuadro-de-mando'!$B$4="(Todas)",'Cuadro-de-mando'!$B$4=$A7709),OR('Cuadro-de-mando'!$E$4="(Todas)",'Cuadro-de-mando'!$E$4=$B7709),OR('Cuadro-de-mando'!$H$4="(Todas)",'Cuadro-de-mando'!$H$4=$C7709),OR('Cuadro-de-mando'!$K$4="(Todas)",'Cuadro-de-mando'!$K$4=$E7709),OR('Cuadro-de-mando'!$N$4="(Todos)",'Cuadro-de-mando'!$N$4=$F7709)),1,0))</f>
        <v>1</v>
      </c>
    </row>
    <row r="7710" spans="1:10" x14ac:dyDescent="0.25">
      <c r="A7710" t="str">
        <f>IF(Tienda_4!$A510="","","Tienda 4")</f>
        <v>Tienda 4</v>
      </c>
      <c r="B7710" t="str">
        <f>IF($A7710="","",Tienda_4!B510)</f>
        <v>Muebles</v>
      </c>
      <c r="C7710" t="str">
        <f>IF($A7710="","",Tienda_4!G510)</f>
        <v>Bogotá</v>
      </c>
      <c r="D7710" t="str">
        <f>IF($A7710="","",Tienda_4!F510)</f>
        <v>Felipe Santos</v>
      </c>
      <c r="E7710" t="str">
        <f>IF($A7710="","",Tienda_4!I510)</f>
        <v>Tarjeta de crédito</v>
      </c>
      <c r="F7710">
        <f>IF($A7710="","",VALUE(RIGHT(Tienda_4!E510,4)))</f>
        <v>2022</v>
      </c>
      <c r="G7710">
        <f>IF($A7710="","",Tienda_4!C510)</f>
        <v>577900</v>
      </c>
      <c r="H7710">
        <f>IF($A7710="","",Tienda_4!D510)</f>
        <v>31200</v>
      </c>
      <c r="I7710">
        <f>IF($A7710="","",Tienda_4!H510)</f>
        <v>5</v>
      </c>
      <c r="J7710">
        <f>IF($A7710="",0,IF(AND(OR('Cuadro-de-mando'!$B$4="(Todas)",'Cuadro-de-mando'!$B$4=$A7710),OR('Cuadro-de-mando'!$E$4="(Todas)",'Cuadro-de-mando'!$E$4=$B7710),OR('Cuadro-de-mando'!$H$4="(Todas)",'Cuadro-de-mando'!$H$4=$C7710),OR('Cuadro-de-mando'!$K$4="(Todas)",'Cuadro-de-mando'!$K$4=$E7710),OR('Cuadro-de-mando'!$N$4="(Todos)",'Cuadro-de-mando'!$N$4=$F7710)),1,0))</f>
        <v>1</v>
      </c>
    </row>
    <row r="7711" spans="1:10" x14ac:dyDescent="0.25">
      <c r="A7711" t="str">
        <f>IF(Tienda_4!$A511="","","Tienda 4")</f>
        <v>Tienda 4</v>
      </c>
      <c r="B7711" t="str">
        <f>IF($A7711="","",Tienda_4!B511)</f>
        <v>Muebles</v>
      </c>
      <c r="C7711" t="str">
        <f>IF($A7711="","",Tienda_4!G511)</f>
        <v>Pereira</v>
      </c>
      <c r="D7711" t="str">
        <f>IF($A7711="","",Tienda_4!F511)</f>
        <v>Felipe Santos</v>
      </c>
      <c r="E7711" t="str">
        <f>IF($A7711="","",Tienda_4!I511)</f>
        <v>Tarjeta de crédito</v>
      </c>
      <c r="F7711">
        <f>IF($A7711="","",VALUE(RIGHT(Tienda_4!E511,4)))</f>
        <v>2023</v>
      </c>
      <c r="G7711">
        <f>IF($A7711="","",Tienda_4!C511)</f>
        <v>815900</v>
      </c>
      <c r="H7711">
        <f>IF($A7711="","",Tienda_4!D511)</f>
        <v>41600</v>
      </c>
      <c r="I7711">
        <f>IF($A7711="","",Tienda_4!H511)</f>
        <v>5</v>
      </c>
      <c r="J7711">
        <f>IF($A7711="",0,IF(AND(OR('Cuadro-de-mando'!$B$4="(Todas)",'Cuadro-de-mando'!$B$4=$A7711),OR('Cuadro-de-mando'!$E$4="(Todas)",'Cuadro-de-mando'!$E$4=$B7711),OR('Cuadro-de-mando'!$H$4="(Todas)",'Cuadro-de-mando'!$H$4=$C7711),OR('Cuadro-de-mando'!$K$4="(Todas)",'Cuadro-de-mando'!$K$4=$E7711),OR('Cuadro-de-mando'!$N$4="(Todos)",'Cuadro-de-mando'!$N$4=$F7711)),1,0))</f>
        <v>1</v>
      </c>
    </row>
    <row r="7712" spans="1:10" x14ac:dyDescent="0.25">
      <c r="A7712" t="str">
        <f>IF(Tienda_4!$A512="","","Tienda 4")</f>
        <v>Tienda 4</v>
      </c>
      <c r="B7712" t="str">
        <f>IF($A7712="","",Tienda_4!B512)</f>
        <v>Deportes y diversión</v>
      </c>
      <c r="C7712" t="str">
        <f>IF($A7712="","",Tienda_4!G512)</f>
        <v>Medellín</v>
      </c>
      <c r="D7712" t="str">
        <f>IF($A7712="","",Tienda_4!F512)</f>
        <v>Camila Rivera</v>
      </c>
      <c r="E7712" t="str">
        <f>IF($A7712="","",Tienda_4!I512)</f>
        <v>Cupón</v>
      </c>
      <c r="F7712">
        <f>IF($A7712="","",VALUE(RIGHT(Tienda_4!E512,4)))</f>
        <v>2022</v>
      </c>
      <c r="G7712">
        <f>IF($A7712="","",Tienda_4!C512)</f>
        <v>41400</v>
      </c>
      <c r="H7712">
        <f>IF($A7712="","",Tienda_4!D512)</f>
        <v>2600</v>
      </c>
      <c r="I7712">
        <f>IF($A7712="","",Tienda_4!H512)</f>
        <v>5</v>
      </c>
      <c r="J7712">
        <f>IF($A7712="",0,IF(AND(OR('Cuadro-de-mando'!$B$4="(Todas)",'Cuadro-de-mando'!$B$4=$A7712),OR('Cuadro-de-mando'!$E$4="(Todas)",'Cuadro-de-mando'!$E$4=$B7712),OR('Cuadro-de-mando'!$H$4="(Todas)",'Cuadro-de-mando'!$H$4=$C7712),OR('Cuadro-de-mando'!$K$4="(Todas)",'Cuadro-de-mando'!$K$4=$E7712),OR('Cuadro-de-mando'!$N$4="(Todos)",'Cuadro-de-mando'!$N$4=$F7712)),1,0))</f>
        <v>1</v>
      </c>
    </row>
    <row r="7713" spans="1:10" x14ac:dyDescent="0.25">
      <c r="A7713" t="str">
        <f>IF(Tienda_4!$A513="","","Tienda 4")</f>
        <v>Tienda 4</v>
      </c>
      <c r="B7713" t="str">
        <f>IF($A7713="","",Tienda_4!B513)</f>
        <v>Libros</v>
      </c>
      <c r="C7713" t="str">
        <f>IF($A7713="","",Tienda_4!G513)</f>
        <v>Bucaramanga</v>
      </c>
      <c r="D7713" t="str">
        <f>IF($A7713="","",Tienda_4!F513)</f>
        <v>Felipe Santos</v>
      </c>
      <c r="E7713" t="str">
        <f>IF($A7713="","",Tienda_4!I513)</f>
        <v>Tarjeta de crédito</v>
      </c>
      <c r="F7713">
        <f>IF($A7713="","",VALUE(RIGHT(Tienda_4!E513,4)))</f>
        <v>2020</v>
      </c>
      <c r="G7713">
        <f>IF($A7713="","",Tienda_4!C513)</f>
        <v>61600</v>
      </c>
      <c r="H7713">
        <f>IF($A7713="","",Tienda_4!D513)</f>
        <v>3700</v>
      </c>
      <c r="I7713">
        <f>IF($A7713="","",Tienda_4!H513)</f>
        <v>2</v>
      </c>
      <c r="J7713">
        <f>IF($A7713="",0,IF(AND(OR('Cuadro-de-mando'!$B$4="(Todas)",'Cuadro-de-mando'!$B$4=$A7713),OR('Cuadro-de-mando'!$E$4="(Todas)",'Cuadro-de-mando'!$E$4=$B7713),OR('Cuadro-de-mando'!$H$4="(Todas)",'Cuadro-de-mando'!$H$4=$C7713),OR('Cuadro-de-mando'!$K$4="(Todas)",'Cuadro-de-mando'!$K$4=$E7713),OR('Cuadro-de-mando'!$N$4="(Todos)",'Cuadro-de-mando'!$N$4=$F7713)),1,0))</f>
        <v>1</v>
      </c>
    </row>
    <row r="7714" spans="1:10" x14ac:dyDescent="0.25">
      <c r="A7714" t="str">
        <f>IF(Tienda_4!$A514="","","Tienda 4")</f>
        <v>Tienda 4</v>
      </c>
      <c r="B7714" t="str">
        <f>IF($A7714="","",Tienda_4!B514)</f>
        <v>Muebles</v>
      </c>
      <c r="C7714" t="str">
        <f>IF($A7714="","",Tienda_4!G514)</f>
        <v>Bogotá</v>
      </c>
      <c r="D7714" t="str">
        <f>IF($A7714="","",Tienda_4!F514)</f>
        <v>Pedro Gomez</v>
      </c>
      <c r="E7714" t="str">
        <f>IF($A7714="","",Tienda_4!I514)</f>
        <v>Tarjeta de crédito</v>
      </c>
      <c r="F7714">
        <f>IF($A7714="","",VALUE(RIGHT(Tienda_4!E514,4)))</f>
        <v>2021</v>
      </c>
      <c r="G7714">
        <f>IF($A7714="","",Tienda_4!C514)</f>
        <v>317300</v>
      </c>
      <c r="H7714">
        <f>IF($A7714="","",Tienda_4!D514)</f>
        <v>17900</v>
      </c>
      <c r="I7714">
        <f>IF($A7714="","",Tienda_4!H514)</f>
        <v>4</v>
      </c>
      <c r="J7714">
        <f>IF($A7714="",0,IF(AND(OR('Cuadro-de-mando'!$B$4="(Todas)",'Cuadro-de-mando'!$B$4=$A7714),OR('Cuadro-de-mando'!$E$4="(Todas)",'Cuadro-de-mando'!$E$4=$B7714),OR('Cuadro-de-mando'!$H$4="(Todas)",'Cuadro-de-mando'!$H$4=$C7714),OR('Cuadro-de-mando'!$K$4="(Todas)",'Cuadro-de-mando'!$K$4=$E7714),OR('Cuadro-de-mando'!$N$4="(Todos)",'Cuadro-de-mando'!$N$4=$F7714)),1,0))</f>
        <v>1</v>
      </c>
    </row>
    <row r="7715" spans="1:10" x14ac:dyDescent="0.25">
      <c r="A7715" t="str">
        <f>IF(Tienda_4!$A515="","","Tienda 4")</f>
        <v>Tienda 4</v>
      </c>
      <c r="B7715" t="str">
        <f>IF($A7715="","",Tienda_4!B515)</f>
        <v>Electrónicos</v>
      </c>
      <c r="C7715" t="str">
        <f>IF($A7715="","",Tienda_4!G515)</f>
        <v>Pereira</v>
      </c>
      <c r="D7715" t="str">
        <f>IF($A7715="","",Tienda_4!F515)</f>
        <v>Rafael Acosta</v>
      </c>
      <c r="E7715" t="str">
        <f>IF($A7715="","",Tienda_4!I515)</f>
        <v>Tarjeta de crédito</v>
      </c>
      <c r="F7715">
        <f>IF($A7715="","",VALUE(RIGHT(Tienda_4!E515,4)))</f>
        <v>2022</v>
      </c>
      <c r="G7715">
        <f>IF($A7715="","",Tienda_4!C515)</f>
        <v>1442600</v>
      </c>
      <c r="H7715">
        <f>IF($A7715="","",Tienda_4!D515)</f>
        <v>75000</v>
      </c>
      <c r="I7715">
        <f>IF($A7715="","",Tienda_4!H515)</f>
        <v>4</v>
      </c>
      <c r="J7715">
        <f>IF($A7715="",0,IF(AND(OR('Cuadro-de-mando'!$B$4="(Todas)",'Cuadro-de-mando'!$B$4=$A7715),OR('Cuadro-de-mando'!$E$4="(Todas)",'Cuadro-de-mando'!$E$4=$B7715),OR('Cuadro-de-mando'!$H$4="(Todas)",'Cuadro-de-mando'!$H$4=$C7715),OR('Cuadro-de-mando'!$K$4="(Todas)",'Cuadro-de-mando'!$K$4=$E7715),OR('Cuadro-de-mando'!$N$4="(Todos)",'Cuadro-de-mando'!$N$4=$F7715)),1,0))</f>
        <v>1</v>
      </c>
    </row>
    <row r="7716" spans="1:10" x14ac:dyDescent="0.25">
      <c r="A7716" t="str">
        <f>IF(Tienda_4!$A516="","","Tienda 4")</f>
        <v>Tienda 4</v>
      </c>
      <c r="B7716" t="str">
        <f>IF($A7716="","",Tienda_4!B516)</f>
        <v>Deportes y diversión</v>
      </c>
      <c r="C7716" t="str">
        <f>IF($A7716="","",Tienda_4!G516)</f>
        <v>Bogotá</v>
      </c>
      <c r="D7716" t="str">
        <f>IF($A7716="","",Tienda_4!F516)</f>
        <v>Juliana Costa</v>
      </c>
      <c r="E7716" t="str">
        <f>IF($A7716="","",Tienda_4!I516)</f>
        <v>Tarjeta de crédito</v>
      </c>
      <c r="F7716">
        <f>IF($A7716="","",VALUE(RIGHT(Tienda_4!E516,4)))</f>
        <v>2020</v>
      </c>
      <c r="G7716">
        <f>IF($A7716="","",Tienda_4!C516)</f>
        <v>40400</v>
      </c>
      <c r="H7716">
        <f>IF($A7716="","",Tienda_4!D516)</f>
        <v>2400</v>
      </c>
      <c r="I7716">
        <f>IF($A7716="","",Tienda_4!H516)</f>
        <v>5</v>
      </c>
      <c r="J7716">
        <f>IF($A7716="",0,IF(AND(OR('Cuadro-de-mando'!$B$4="(Todas)",'Cuadro-de-mando'!$B$4=$A7716),OR('Cuadro-de-mando'!$E$4="(Todas)",'Cuadro-de-mando'!$E$4=$B7716),OR('Cuadro-de-mando'!$H$4="(Todas)",'Cuadro-de-mando'!$H$4=$C7716),OR('Cuadro-de-mando'!$K$4="(Todas)",'Cuadro-de-mando'!$K$4=$E7716),OR('Cuadro-de-mando'!$N$4="(Todos)",'Cuadro-de-mando'!$N$4=$F7716)),1,0))</f>
        <v>1</v>
      </c>
    </row>
    <row r="7717" spans="1:10" x14ac:dyDescent="0.25">
      <c r="A7717" t="str">
        <f>IF(Tienda_4!$A517="","","Tienda 4")</f>
        <v>Tienda 4</v>
      </c>
      <c r="B7717" t="str">
        <f>IF($A7717="","",Tienda_4!B517)</f>
        <v>Juguetes</v>
      </c>
      <c r="C7717" t="str">
        <f>IF($A7717="","",Tienda_4!G517)</f>
        <v>Bogotá</v>
      </c>
      <c r="D7717" t="str">
        <f>IF($A7717="","",Tienda_4!F517)</f>
        <v>Santiago Silva</v>
      </c>
      <c r="E7717" t="str">
        <f>IF($A7717="","",Tienda_4!I517)</f>
        <v>Tarjeta de crédito</v>
      </c>
      <c r="F7717">
        <f>IF($A7717="","",VALUE(RIGHT(Tienda_4!E517,4)))</f>
        <v>2020</v>
      </c>
      <c r="G7717">
        <f>IF($A7717="","",Tienda_4!C517)</f>
        <v>18500</v>
      </c>
      <c r="H7717">
        <f>IF($A7717="","",Tienda_4!D517)</f>
        <v>0</v>
      </c>
      <c r="I7717">
        <f>IF($A7717="","",Tienda_4!H517)</f>
        <v>5</v>
      </c>
      <c r="J7717">
        <f>IF($A7717="",0,IF(AND(OR('Cuadro-de-mando'!$B$4="(Todas)",'Cuadro-de-mando'!$B$4=$A7717),OR('Cuadro-de-mando'!$E$4="(Todas)",'Cuadro-de-mando'!$E$4=$B7717),OR('Cuadro-de-mando'!$H$4="(Todas)",'Cuadro-de-mando'!$H$4=$C7717),OR('Cuadro-de-mando'!$K$4="(Todas)",'Cuadro-de-mando'!$K$4=$E7717),OR('Cuadro-de-mando'!$N$4="(Todos)",'Cuadro-de-mando'!$N$4=$F7717)),1,0))</f>
        <v>1</v>
      </c>
    </row>
    <row r="7718" spans="1:10" x14ac:dyDescent="0.25">
      <c r="A7718" t="str">
        <f>IF(Tienda_4!$A518="","","Tienda 4")</f>
        <v>Tienda 4</v>
      </c>
      <c r="B7718" t="str">
        <f>IF($A7718="","",Tienda_4!B518)</f>
        <v>Electrónicos</v>
      </c>
      <c r="C7718" t="str">
        <f>IF($A7718="","",Tienda_4!G518)</f>
        <v>Cali</v>
      </c>
      <c r="D7718" t="str">
        <f>IF($A7718="","",Tienda_4!F518)</f>
        <v>Felipe Santos</v>
      </c>
      <c r="E7718" t="str">
        <f>IF($A7718="","",Tienda_4!I518)</f>
        <v>Tarjeta de crédito</v>
      </c>
      <c r="F7718">
        <f>IF($A7718="","",VALUE(RIGHT(Tienda_4!E518,4)))</f>
        <v>2021</v>
      </c>
      <c r="G7718">
        <f>IF($A7718="","",Tienda_4!C518)</f>
        <v>283500</v>
      </c>
      <c r="H7718">
        <f>IF($A7718="","",Tienda_4!D518)</f>
        <v>21200</v>
      </c>
      <c r="I7718">
        <f>IF($A7718="","",Tienda_4!H518)</f>
        <v>5</v>
      </c>
      <c r="J7718">
        <f>IF($A7718="",0,IF(AND(OR('Cuadro-de-mando'!$B$4="(Todas)",'Cuadro-de-mando'!$B$4=$A7718),OR('Cuadro-de-mando'!$E$4="(Todas)",'Cuadro-de-mando'!$E$4=$B7718),OR('Cuadro-de-mando'!$H$4="(Todas)",'Cuadro-de-mando'!$H$4=$C7718),OR('Cuadro-de-mando'!$K$4="(Todas)",'Cuadro-de-mando'!$K$4=$E7718),OR('Cuadro-de-mando'!$N$4="(Todos)",'Cuadro-de-mando'!$N$4=$F7718)),1,0))</f>
        <v>1</v>
      </c>
    </row>
    <row r="7719" spans="1:10" x14ac:dyDescent="0.25">
      <c r="A7719" t="str">
        <f>IF(Tienda_4!$A519="","","Tienda 4")</f>
        <v>Tienda 4</v>
      </c>
      <c r="B7719" t="str">
        <f>IF($A7719="","",Tienda_4!B519)</f>
        <v>Artículos para el hogar</v>
      </c>
      <c r="C7719" t="str">
        <f>IF($A7719="","",Tienda_4!G519)</f>
        <v>Barranquilla</v>
      </c>
      <c r="D7719" t="str">
        <f>IF($A7719="","",Tienda_4!F519)</f>
        <v>Juliana Costa</v>
      </c>
      <c r="E7719" t="str">
        <f>IF($A7719="","",Tienda_4!I519)</f>
        <v>Tarjeta de crédito</v>
      </c>
      <c r="F7719">
        <f>IF($A7719="","",VALUE(RIGHT(Tienda_4!E519,4)))</f>
        <v>2022</v>
      </c>
      <c r="G7719">
        <f>IF($A7719="","",Tienda_4!C519)</f>
        <v>60900</v>
      </c>
      <c r="H7719">
        <f>IF($A7719="","",Tienda_4!D519)</f>
        <v>3600</v>
      </c>
      <c r="I7719">
        <f>IF($A7719="","",Tienda_4!H519)</f>
        <v>5</v>
      </c>
      <c r="J7719">
        <f>IF($A7719="",0,IF(AND(OR('Cuadro-de-mando'!$B$4="(Todas)",'Cuadro-de-mando'!$B$4=$A7719),OR('Cuadro-de-mando'!$E$4="(Todas)",'Cuadro-de-mando'!$E$4=$B7719),OR('Cuadro-de-mando'!$H$4="(Todas)",'Cuadro-de-mando'!$H$4=$C7719),OR('Cuadro-de-mando'!$K$4="(Todas)",'Cuadro-de-mando'!$K$4=$E7719),OR('Cuadro-de-mando'!$N$4="(Todos)",'Cuadro-de-mando'!$N$4=$F7719)),1,0))</f>
        <v>1</v>
      </c>
    </row>
    <row r="7720" spans="1:10" x14ac:dyDescent="0.25">
      <c r="A7720" t="str">
        <f>IF(Tienda_4!$A520="","","Tienda 4")</f>
        <v>Tienda 4</v>
      </c>
      <c r="B7720" t="str">
        <f>IF($A7720="","",Tienda_4!B520)</f>
        <v>Deportes y diversión</v>
      </c>
      <c r="C7720" t="str">
        <f>IF($A7720="","",Tienda_4!G520)</f>
        <v>Medellín</v>
      </c>
      <c r="D7720" t="str">
        <f>IF($A7720="","",Tienda_4!F520)</f>
        <v>Camila Rivera</v>
      </c>
      <c r="E7720" t="str">
        <f>IF($A7720="","",Tienda_4!I520)</f>
        <v>Tarjeta de crédito</v>
      </c>
      <c r="F7720">
        <f>IF($A7720="","",VALUE(RIGHT(Tienda_4!E520,4)))</f>
        <v>2020</v>
      </c>
      <c r="G7720">
        <f>IF($A7720="","",Tienda_4!C520)</f>
        <v>24800</v>
      </c>
      <c r="H7720">
        <f>IF($A7720="","",Tienda_4!D520)</f>
        <v>1500</v>
      </c>
      <c r="I7720">
        <f>IF($A7720="","",Tienda_4!H520)</f>
        <v>3</v>
      </c>
      <c r="J7720">
        <f>IF($A7720="",0,IF(AND(OR('Cuadro-de-mando'!$B$4="(Todas)",'Cuadro-de-mando'!$B$4=$A7720),OR('Cuadro-de-mando'!$E$4="(Todas)",'Cuadro-de-mando'!$E$4=$B7720),OR('Cuadro-de-mando'!$H$4="(Todas)",'Cuadro-de-mando'!$H$4=$C7720),OR('Cuadro-de-mando'!$K$4="(Todas)",'Cuadro-de-mando'!$K$4=$E7720),OR('Cuadro-de-mando'!$N$4="(Todos)",'Cuadro-de-mando'!$N$4=$F7720)),1,0))</f>
        <v>1</v>
      </c>
    </row>
    <row r="7721" spans="1:10" x14ac:dyDescent="0.25">
      <c r="A7721" t="str">
        <f>IF(Tienda_4!$A521="","","Tienda 4")</f>
        <v>Tienda 4</v>
      </c>
      <c r="B7721" t="str">
        <f>IF($A7721="","",Tienda_4!B521)</f>
        <v>Libros</v>
      </c>
      <c r="C7721" t="str">
        <f>IF($A7721="","",Tienda_4!G521)</f>
        <v>Medellín</v>
      </c>
      <c r="D7721" t="str">
        <f>IF($A7721="","",Tienda_4!F521)</f>
        <v>Maria Alfonso</v>
      </c>
      <c r="E7721" t="str">
        <f>IF($A7721="","",Tienda_4!I521)</f>
        <v>Tarjeta de crédito</v>
      </c>
      <c r="F7721">
        <f>IF($A7721="","",VALUE(RIGHT(Tienda_4!E521,4)))</f>
        <v>2021</v>
      </c>
      <c r="G7721">
        <f>IF($A7721="","",Tienda_4!C521)</f>
        <v>47200</v>
      </c>
      <c r="H7721">
        <f>IF($A7721="","",Tienda_4!D521)</f>
        <v>3600</v>
      </c>
      <c r="I7721">
        <f>IF($A7721="","",Tienda_4!H521)</f>
        <v>4</v>
      </c>
      <c r="J7721">
        <f>IF($A7721="",0,IF(AND(OR('Cuadro-de-mando'!$B$4="(Todas)",'Cuadro-de-mando'!$B$4=$A7721),OR('Cuadro-de-mando'!$E$4="(Todas)",'Cuadro-de-mando'!$E$4=$B7721),OR('Cuadro-de-mando'!$H$4="(Todas)",'Cuadro-de-mando'!$H$4=$C7721),OR('Cuadro-de-mando'!$K$4="(Todas)",'Cuadro-de-mando'!$K$4=$E7721),OR('Cuadro-de-mando'!$N$4="(Todos)",'Cuadro-de-mando'!$N$4=$F7721)),1,0))</f>
        <v>1</v>
      </c>
    </row>
    <row r="7722" spans="1:10" x14ac:dyDescent="0.25">
      <c r="A7722" t="str">
        <f>IF(Tienda_4!$A522="","","Tienda 4")</f>
        <v>Tienda 4</v>
      </c>
      <c r="B7722" t="str">
        <f>IF($A7722="","",Tienda_4!B522)</f>
        <v>Electrónicos</v>
      </c>
      <c r="C7722" t="str">
        <f>IF($A7722="","",Tienda_4!G522)</f>
        <v>Cartagena</v>
      </c>
      <c r="D7722" t="str">
        <f>IF($A7722="","",Tienda_4!F522)</f>
        <v>Izabela de León</v>
      </c>
      <c r="E7722" t="str">
        <f>IF($A7722="","",Tienda_4!I522)</f>
        <v>Tarjeta de crédito</v>
      </c>
      <c r="F7722">
        <f>IF($A7722="","",VALUE(RIGHT(Tienda_4!E522,4)))</f>
        <v>2020</v>
      </c>
      <c r="G7722">
        <f>IF($A7722="","",Tienda_4!C522)</f>
        <v>1845400</v>
      </c>
      <c r="H7722">
        <f>IF($A7722="","",Tienda_4!D522)</f>
        <v>100600</v>
      </c>
      <c r="I7722">
        <f>IF($A7722="","",Tienda_4!H522)</f>
        <v>5</v>
      </c>
      <c r="J7722">
        <f>IF($A7722="",0,IF(AND(OR('Cuadro-de-mando'!$B$4="(Todas)",'Cuadro-de-mando'!$B$4=$A7722),OR('Cuadro-de-mando'!$E$4="(Todas)",'Cuadro-de-mando'!$E$4=$B7722),OR('Cuadro-de-mando'!$H$4="(Todas)",'Cuadro-de-mando'!$H$4=$C7722),OR('Cuadro-de-mando'!$K$4="(Todas)",'Cuadro-de-mando'!$K$4=$E7722),OR('Cuadro-de-mando'!$N$4="(Todos)",'Cuadro-de-mando'!$N$4=$F7722)),1,0))</f>
        <v>1</v>
      </c>
    </row>
    <row r="7723" spans="1:10" x14ac:dyDescent="0.25">
      <c r="A7723" t="str">
        <f>IF(Tienda_4!$A523="","","Tienda 4")</f>
        <v>Tienda 4</v>
      </c>
      <c r="B7723" t="str">
        <f>IF($A7723="","",Tienda_4!B523)</f>
        <v>Libros</v>
      </c>
      <c r="C7723" t="str">
        <f>IF($A7723="","",Tienda_4!G523)</f>
        <v>Villavicencio</v>
      </c>
      <c r="D7723" t="str">
        <f>IF($A7723="","",Tienda_4!F523)</f>
        <v>Camila Rivera</v>
      </c>
      <c r="E7723" t="str">
        <f>IF($A7723="","",Tienda_4!I523)</f>
        <v>Cupón</v>
      </c>
      <c r="F7723">
        <f>IF($A7723="","",VALUE(RIGHT(Tienda_4!E523,4)))</f>
        <v>2020</v>
      </c>
      <c r="G7723">
        <f>IF($A7723="","",Tienda_4!C523)</f>
        <v>51300</v>
      </c>
      <c r="H7723">
        <f>IF($A7723="","",Tienda_4!D523)</f>
        <v>900</v>
      </c>
      <c r="I7723">
        <f>IF($A7723="","",Tienda_4!H523)</f>
        <v>3</v>
      </c>
      <c r="J7723">
        <f>IF($A7723="",0,IF(AND(OR('Cuadro-de-mando'!$B$4="(Todas)",'Cuadro-de-mando'!$B$4=$A7723),OR('Cuadro-de-mando'!$E$4="(Todas)",'Cuadro-de-mando'!$E$4=$B7723),OR('Cuadro-de-mando'!$H$4="(Todas)",'Cuadro-de-mando'!$H$4=$C7723),OR('Cuadro-de-mando'!$K$4="(Todas)",'Cuadro-de-mando'!$K$4=$E7723),OR('Cuadro-de-mando'!$N$4="(Todos)",'Cuadro-de-mando'!$N$4=$F7723)),1,0))</f>
        <v>1</v>
      </c>
    </row>
    <row r="7724" spans="1:10" x14ac:dyDescent="0.25">
      <c r="A7724" t="str">
        <f>IF(Tienda_4!$A524="","","Tienda 4")</f>
        <v>Tienda 4</v>
      </c>
      <c r="B7724" t="str">
        <f>IF($A7724="","",Tienda_4!B524)</f>
        <v>Muebles</v>
      </c>
      <c r="C7724" t="str">
        <f>IF($A7724="","",Tienda_4!G524)</f>
        <v>Bogotá</v>
      </c>
      <c r="D7724" t="str">
        <f>IF($A7724="","",Tienda_4!F524)</f>
        <v>Santiago Silva</v>
      </c>
      <c r="E7724" t="str">
        <f>IF($A7724="","",Tienda_4!I524)</f>
        <v>Tarjeta de crédito</v>
      </c>
      <c r="F7724">
        <f>IF($A7724="","",VALUE(RIGHT(Tienda_4!E524,4)))</f>
        <v>2020</v>
      </c>
      <c r="G7724">
        <f>IF($A7724="","",Tienda_4!C524)</f>
        <v>202900</v>
      </c>
      <c r="H7724">
        <f>IF($A7724="","",Tienda_4!D524)</f>
        <v>9000</v>
      </c>
      <c r="I7724">
        <f>IF($A7724="","",Tienda_4!H524)</f>
        <v>5</v>
      </c>
      <c r="J7724">
        <f>IF($A7724="",0,IF(AND(OR('Cuadro-de-mando'!$B$4="(Todas)",'Cuadro-de-mando'!$B$4=$A7724),OR('Cuadro-de-mando'!$E$4="(Todas)",'Cuadro-de-mando'!$E$4=$B7724),OR('Cuadro-de-mando'!$H$4="(Todas)",'Cuadro-de-mando'!$H$4=$C7724),OR('Cuadro-de-mando'!$K$4="(Todas)",'Cuadro-de-mando'!$K$4=$E7724),OR('Cuadro-de-mando'!$N$4="(Todos)",'Cuadro-de-mando'!$N$4=$F7724)),1,0))</f>
        <v>1</v>
      </c>
    </row>
    <row r="7725" spans="1:10" x14ac:dyDescent="0.25">
      <c r="A7725" t="str">
        <f>IF(Tienda_4!$A525="","","Tienda 4")</f>
        <v>Tienda 4</v>
      </c>
      <c r="B7725" t="str">
        <f>IF($A7725="","",Tienda_4!B525)</f>
        <v>Instrumentos musicales</v>
      </c>
      <c r="C7725" t="str">
        <f>IF($A7725="","",Tienda_4!G525)</f>
        <v>Bogotá</v>
      </c>
      <c r="D7725" t="str">
        <f>IF($A7725="","",Tienda_4!F525)</f>
        <v>Juan Fernandez</v>
      </c>
      <c r="E7725" t="str">
        <f>IF($A7725="","",Tienda_4!I525)</f>
        <v>Tarjeta de crédito</v>
      </c>
      <c r="F7725">
        <f>IF($A7725="","",VALUE(RIGHT(Tienda_4!E525,4)))</f>
        <v>2022</v>
      </c>
      <c r="G7725">
        <f>IF($A7725="","",Tienda_4!C525)</f>
        <v>744400</v>
      </c>
      <c r="H7725">
        <f>IF($A7725="","",Tienda_4!D525)</f>
        <v>37800</v>
      </c>
      <c r="I7725">
        <f>IF($A7725="","",Tienda_4!H525)</f>
        <v>5</v>
      </c>
      <c r="J7725">
        <f>IF($A7725="",0,IF(AND(OR('Cuadro-de-mando'!$B$4="(Todas)",'Cuadro-de-mando'!$B$4=$A7725),OR('Cuadro-de-mando'!$E$4="(Todas)",'Cuadro-de-mando'!$E$4=$B7725),OR('Cuadro-de-mando'!$H$4="(Todas)",'Cuadro-de-mando'!$H$4=$C7725),OR('Cuadro-de-mando'!$K$4="(Todas)",'Cuadro-de-mando'!$K$4=$E7725),OR('Cuadro-de-mando'!$N$4="(Todos)",'Cuadro-de-mando'!$N$4=$F7725)),1,0))</f>
        <v>1</v>
      </c>
    </row>
    <row r="7726" spans="1:10" x14ac:dyDescent="0.25">
      <c r="A7726" t="str">
        <f>IF(Tienda_4!$A526="","","Tienda 4")</f>
        <v>Tienda 4</v>
      </c>
      <c r="B7726" t="str">
        <f>IF($A7726="","",Tienda_4!B526)</f>
        <v>Muebles</v>
      </c>
      <c r="C7726" t="str">
        <f>IF($A7726="","",Tienda_4!G526)</f>
        <v>Medellín</v>
      </c>
      <c r="D7726" t="str">
        <f>IF($A7726="","",Tienda_4!F526)</f>
        <v>Ángel Rodriguez</v>
      </c>
      <c r="E7726" t="str">
        <f>IF($A7726="","",Tienda_4!I526)</f>
        <v>Tarjeta de crédito</v>
      </c>
      <c r="F7726">
        <f>IF($A7726="","",VALUE(RIGHT(Tienda_4!E526,4)))</f>
        <v>2022</v>
      </c>
      <c r="G7726">
        <f>IF($A7726="","",Tienda_4!C526)</f>
        <v>228300</v>
      </c>
      <c r="H7726">
        <f>IF($A7726="","",Tienda_4!D526)</f>
        <v>12400</v>
      </c>
      <c r="I7726">
        <f>IF($A7726="","",Tienda_4!H526)</f>
        <v>5</v>
      </c>
      <c r="J7726">
        <f>IF($A7726="",0,IF(AND(OR('Cuadro-de-mando'!$B$4="(Todas)",'Cuadro-de-mando'!$B$4=$A7726),OR('Cuadro-de-mando'!$E$4="(Todas)",'Cuadro-de-mando'!$E$4=$B7726),OR('Cuadro-de-mando'!$H$4="(Todas)",'Cuadro-de-mando'!$H$4=$C7726),OR('Cuadro-de-mando'!$K$4="(Todas)",'Cuadro-de-mando'!$K$4=$E7726),OR('Cuadro-de-mando'!$N$4="(Todos)",'Cuadro-de-mando'!$N$4=$F7726)),1,0))</f>
        <v>1</v>
      </c>
    </row>
    <row r="7727" spans="1:10" x14ac:dyDescent="0.25">
      <c r="A7727" t="str">
        <f>IF(Tienda_4!$A527="","","Tienda 4")</f>
        <v>Tienda 4</v>
      </c>
      <c r="B7727" t="str">
        <f>IF($A7727="","",Tienda_4!B527)</f>
        <v>Juguetes</v>
      </c>
      <c r="C7727" t="str">
        <f>IF($A7727="","",Tienda_4!G527)</f>
        <v>Bogotá</v>
      </c>
      <c r="D7727" t="str">
        <f>IF($A7727="","",Tienda_4!F527)</f>
        <v>Pedro Gomez</v>
      </c>
      <c r="E7727" t="str">
        <f>IF($A7727="","",Tienda_4!I527)</f>
        <v>Tarjeta de crédito</v>
      </c>
      <c r="F7727">
        <f>IF($A7727="","",VALUE(RIGHT(Tienda_4!E527,4)))</f>
        <v>2022</v>
      </c>
      <c r="G7727">
        <f>IF($A7727="","",Tienda_4!C527)</f>
        <v>82600</v>
      </c>
      <c r="H7727">
        <f>IF($A7727="","",Tienda_4!D527)</f>
        <v>4600</v>
      </c>
      <c r="I7727">
        <f>IF($A7727="","",Tienda_4!H527)</f>
        <v>4</v>
      </c>
      <c r="J7727">
        <f>IF($A7727="",0,IF(AND(OR('Cuadro-de-mando'!$B$4="(Todas)",'Cuadro-de-mando'!$B$4=$A7727),OR('Cuadro-de-mando'!$E$4="(Todas)",'Cuadro-de-mando'!$E$4=$B7727),OR('Cuadro-de-mando'!$H$4="(Todas)",'Cuadro-de-mando'!$H$4=$C7727),OR('Cuadro-de-mando'!$K$4="(Todas)",'Cuadro-de-mando'!$K$4=$E7727),OR('Cuadro-de-mando'!$N$4="(Todos)",'Cuadro-de-mando'!$N$4=$F7727)),1,0))</f>
        <v>1</v>
      </c>
    </row>
    <row r="7728" spans="1:10" x14ac:dyDescent="0.25">
      <c r="A7728" t="str">
        <f>IF(Tienda_4!$A528="","","Tienda 4")</f>
        <v>Tienda 4</v>
      </c>
      <c r="B7728" t="str">
        <f>IF($A7728="","",Tienda_4!B528)</f>
        <v>Electrodomésticos</v>
      </c>
      <c r="C7728" t="str">
        <f>IF($A7728="","",Tienda_4!G528)</f>
        <v>Medellín</v>
      </c>
      <c r="D7728" t="str">
        <f>IF($A7728="","",Tienda_4!F528)</f>
        <v>Santiago Silva</v>
      </c>
      <c r="E7728" t="str">
        <f>IF($A7728="","",Tienda_4!I528)</f>
        <v>Tarjeta de crédito</v>
      </c>
      <c r="F7728">
        <f>IF($A7728="","",VALUE(RIGHT(Tienda_4!E528,4)))</f>
        <v>2021</v>
      </c>
      <c r="G7728">
        <f>IF($A7728="","",Tienda_4!C528)</f>
        <v>1281000</v>
      </c>
      <c r="H7728">
        <f>IF($A7728="","",Tienda_4!D528)</f>
        <v>66400</v>
      </c>
      <c r="I7728">
        <f>IF($A7728="","",Tienda_4!H528)</f>
        <v>5</v>
      </c>
      <c r="J7728">
        <f>IF($A7728="",0,IF(AND(OR('Cuadro-de-mando'!$B$4="(Todas)",'Cuadro-de-mando'!$B$4=$A7728),OR('Cuadro-de-mando'!$E$4="(Todas)",'Cuadro-de-mando'!$E$4=$B7728),OR('Cuadro-de-mando'!$H$4="(Todas)",'Cuadro-de-mando'!$H$4=$C7728),OR('Cuadro-de-mando'!$K$4="(Todas)",'Cuadro-de-mando'!$K$4=$E7728),OR('Cuadro-de-mando'!$N$4="(Todos)",'Cuadro-de-mando'!$N$4=$F7728)),1,0))</f>
        <v>1</v>
      </c>
    </row>
    <row r="7729" spans="1:10" x14ac:dyDescent="0.25">
      <c r="A7729" t="str">
        <f>IF(Tienda_4!$A529="","","Tienda 4")</f>
        <v>Tienda 4</v>
      </c>
      <c r="B7729" t="str">
        <f>IF($A7729="","",Tienda_4!B529)</f>
        <v>Deportes y diversión</v>
      </c>
      <c r="C7729" t="str">
        <f>IF($A7729="","",Tienda_4!G529)</f>
        <v>Manizales</v>
      </c>
      <c r="D7729" t="str">
        <f>IF($A7729="","",Tienda_4!F529)</f>
        <v>Maria Alfonso</v>
      </c>
      <c r="E7729" t="str">
        <f>IF($A7729="","",Tienda_4!I529)</f>
        <v>Tarjeta de crédito</v>
      </c>
      <c r="F7729">
        <f>IF($A7729="","",VALUE(RIGHT(Tienda_4!E529,4)))</f>
        <v>2020</v>
      </c>
      <c r="G7729">
        <f>IF($A7729="","",Tienda_4!C529)</f>
        <v>14000</v>
      </c>
      <c r="H7729">
        <f>IF($A7729="","",Tienda_4!D529)</f>
        <v>0</v>
      </c>
      <c r="I7729">
        <f>IF($A7729="","",Tienda_4!H529)</f>
        <v>5</v>
      </c>
      <c r="J7729">
        <f>IF($A7729="",0,IF(AND(OR('Cuadro-de-mando'!$B$4="(Todas)",'Cuadro-de-mando'!$B$4=$A7729),OR('Cuadro-de-mando'!$E$4="(Todas)",'Cuadro-de-mando'!$E$4=$B7729),OR('Cuadro-de-mando'!$H$4="(Todas)",'Cuadro-de-mando'!$H$4=$C7729),OR('Cuadro-de-mando'!$K$4="(Todas)",'Cuadro-de-mando'!$K$4=$E7729),OR('Cuadro-de-mando'!$N$4="(Todos)",'Cuadro-de-mando'!$N$4=$F7729)),1,0))</f>
        <v>1</v>
      </c>
    </row>
    <row r="7730" spans="1:10" x14ac:dyDescent="0.25">
      <c r="A7730" t="str">
        <f>IF(Tienda_4!$A530="","","Tienda 4")</f>
        <v>Tienda 4</v>
      </c>
      <c r="B7730" t="str">
        <f>IF($A7730="","",Tienda_4!B530)</f>
        <v>Instrumentos musicales</v>
      </c>
      <c r="C7730" t="str">
        <f>IF($A7730="","",Tienda_4!G530)</f>
        <v>Bogotá</v>
      </c>
      <c r="D7730" t="str">
        <f>IF($A7730="","",Tienda_4!F530)</f>
        <v>Juliana Costa</v>
      </c>
      <c r="E7730" t="str">
        <f>IF($A7730="","",Tienda_4!I530)</f>
        <v>Nequi</v>
      </c>
      <c r="F7730">
        <f>IF($A7730="","",VALUE(RIGHT(Tienda_4!E530,4)))</f>
        <v>2021</v>
      </c>
      <c r="G7730">
        <f>IF($A7730="","",Tienda_4!C530)</f>
        <v>254000</v>
      </c>
      <c r="H7730">
        <f>IF($A7730="","",Tienda_4!D530)</f>
        <v>13700</v>
      </c>
      <c r="I7730">
        <f>IF($A7730="","",Tienda_4!H530)</f>
        <v>5</v>
      </c>
      <c r="J7730">
        <f>IF($A7730="",0,IF(AND(OR('Cuadro-de-mando'!$B$4="(Todas)",'Cuadro-de-mando'!$B$4=$A7730),OR('Cuadro-de-mando'!$E$4="(Todas)",'Cuadro-de-mando'!$E$4=$B7730),OR('Cuadro-de-mando'!$H$4="(Todas)",'Cuadro-de-mando'!$H$4=$C7730),OR('Cuadro-de-mando'!$K$4="(Todas)",'Cuadro-de-mando'!$K$4=$E7730),OR('Cuadro-de-mando'!$N$4="(Todos)",'Cuadro-de-mando'!$N$4=$F7730)),1,0))</f>
        <v>1</v>
      </c>
    </row>
    <row r="7731" spans="1:10" x14ac:dyDescent="0.25">
      <c r="A7731" t="str">
        <f>IF(Tienda_4!$A531="","","Tienda 4")</f>
        <v>Tienda 4</v>
      </c>
      <c r="B7731" t="str">
        <f>IF($A7731="","",Tienda_4!B531)</f>
        <v>Deportes y diversión</v>
      </c>
      <c r="C7731" t="str">
        <f>IF($A7731="","",Tienda_4!G531)</f>
        <v>Bogotá</v>
      </c>
      <c r="D7731" t="str">
        <f>IF($A7731="","",Tienda_4!F531)</f>
        <v>Juliana Costa</v>
      </c>
      <c r="E7731" t="str">
        <f>IF($A7731="","",Tienda_4!I531)</f>
        <v>Tarjeta de débito</v>
      </c>
      <c r="F7731">
        <f>IF($A7731="","",VALUE(RIGHT(Tienda_4!E531,4)))</f>
        <v>2021</v>
      </c>
      <c r="G7731">
        <f>IF($A7731="","",Tienda_4!C531)</f>
        <v>41300</v>
      </c>
      <c r="H7731">
        <f>IF($A7731="","",Tienda_4!D531)</f>
        <v>0</v>
      </c>
      <c r="I7731">
        <f>IF($A7731="","",Tienda_4!H531)</f>
        <v>5</v>
      </c>
      <c r="J7731">
        <f>IF($A7731="",0,IF(AND(OR('Cuadro-de-mando'!$B$4="(Todas)",'Cuadro-de-mando'!$B$4=$A7731),OR('Cuadro-de-mando'!$E$4="(Todas)",'Cuadro-de-mando'!$E$4=$B7731),OR('Cuadro-de-mando'!$H$4="(Todas)",'Cuadro-de-mando'!$H$4=$C7731),OR('Cuadro-de-mando'!$K$4="(Todas)",'Cuadro-de-mando'!$K$4=$E7731),OR('Cuadro-de-mando'!$N$4="(Todos)",'Cuadro-de-mando'!$N$4=$F7731)),1,0))</f>
        <v>1</v>
      </c>
    </row>
    <row r="7732" spans="1:10" x14ac:dyDescent="0.25">
      <c r="A7732" t="str">
        <f>IF(Tienda_4!$A532="","","Tienda 4")</f>
        <v>Tienda 4</v>
      </c>
      <c r="B7732" t="str">
        <f>IF($A7732="","",Tienda_4!B532)</f>
        <v>Electrónicos</v>
      </c>
      <c r="C7732" t="str">
        <f>IF($A7732="","",Tienda_4!G532)</f>
        <v>Medellín</v>
      </c>
      <c r="D7732" t="str">
        <f>IF($A7732="","",Tienda_4!F532)</f>
        <v>Camila Rivera</v>
      </c>
      <c r="E7732" t="str">
        <f>IF($A7732="","",Tienda_4!I532)</f>
        <v>Tarjeta de crédito</v>
      </c>
      <c r="F7732">
        <f>IF($A7732="","",VALUE(RIGHT(Tienda_4!E532,4)))</f>
        <v>2021</v>
      </c>
      <c r="G7732">
        <f>IF($A7732="","",Tienda_4!C532)</f>
        <v>906100</v>
      </c>
      <c r="H7732">
        <f>IF($A7732="","",Tienda_4!D532)</f>
        <v>48600</v>
      </c>
      <c r="I7732">
        <f>IF($A7732="","",Tienda_4!H532)</f>
        <v>5</v>
      </c>
      <c r="J7732">
        <f>IF($A7732="",0,IF(AND(OR('Cuadro-de-mando'!$B$4="(Todas)",'Cuadro-de-mando'!$B$4=$A7732),OR('Cuadro-de-mando'!$E$4="(Todas)",'Cuadro-de-mando'!$E$4=$B7732),OR('Cuadro-de-mando'!$H$4="(Todas)",'Cuadro-de-mando'!$H$4=$C7732),OR('Cuadro-de-mando'!$K$4="(Todas)",'Cuadro-de-mando'!$K$4=$E7732),OR('Cuadro-de-mando'!$N$4="(Todos)",'Cuadro-de-mando'!$N$4=$F7732)),1,0))</f>
        <v>1</v>
      </c>
    </row>
    <row r="7733" spans="1:10" x14ac:dyDescent="0.25">
      <c r="A7733" t="str">
        <f>IF(Tienda_4!$A533="","","Tienda 4")</f>
        <v>Tienda 4</v>
      </c>
      <c r="B7733" t="str">
        <f>IF($A7733="","",Tienda_4!B533)</f>
        <v>Muebles</v>
      </c>
      <c r="C7733" t="str">
        <f>IF($A7733="","",Tienda_4!G533)</f>
        <v>Pereira</v>
      </c>
      <c r="D7733" t="str">
        <f>IF($A7733="","",Tienda_4!F533)</f>
        <v>Santiago Silva</v>
      </c>
      <c r="E7733" t="str">
        <f>IF($A7733="","",Tienda_4!I533)</f>
        <v>Tarjeta de crédito</v>
      </c>
      <c r="F7733">
        <f>IF($A7733="","",VALUE(RIGHT(Tienda_4!E533,4)))</f>
        <v>2021</v>
      </c>
      <c r="G7733">
        <f>IF($A7733="","",Tienda_4!C533)</f>
        <v>283600</v>
      </c>
      <c r="H7733">
        <f>IF($A7733="","",Tienda_4!D533)</f>
        <v>13300</v>
      </c>
      <c r="I7733">
        <f>IF($A7733="","",Tienda_4!H533)</f>
        <v>5</v>
      </c>
      <c r="J7733">
        <f>IF($A7733="",0,IF(AND(OR('Cuadro-de-mando'!$B$4="(Todas)",'Cuadro-de-mando'!$B$4=$A7733),OR('Cuadro-de-mando'!$E$4="(Todas)",'Cuadro-de-mando'!$E$4=$B7733),OR('Cuadro-de-mando'!$H$4="(Todas)",'Cuadro-de-mando'!$H$4=$C7733),OR('Cuadro-de-mando'!$K$4="(Todas)",'Cuadro-de-mando'!$K$4=$E7733),OR('Cuadro-de-mando'!$N$4="(Todos)",'Cuadro-de-mando'!$N$4=$F7733)),1,0))</f>
        <v>1</v>
      </c>
    </row>
    <row r="7734" spans="1:10" x14ac:dyDescent="0.25">
      <c r="A7734" t="str">
        <f>IF(Tienda_4!$A534="","","Tienda 4")</f>
        <v>Tienda 4</v>
      </c>
      <c r="B7734" t="str">
        <f>IF($A7734="","",Tienda_4!B534)</f>
        <v>Muebles</v>
      </c>
      <c r="C7734" t="str">
        <f>IF($A7734="","",Tienda_4!G534)</f>
        <v>Medellín</v>
      </c>
      <c r="D7734" t="str">
        <f>IF($A7734="","",Tienda_4!F534)</f>
        <v>Izabela de León</v>
      </c>
      <c r="E7734" t="str">
        <f>IF($A7734="","",Tienda_4!I534)</f>
        <v>Cupón</v>
      </c>
      <c r="F7734">
        <f>IF($A7734="","",VALUE(RIGHT(Tienda_4!E534,4)))</f>
        <v>2022</v>
      </c>
      <c r="G7734">
        <f>IF($A7734="","",Tienda_4!C534)</f>
        <v>794300</v>
      </c>
      <c r="H7734">
        <f>IF($A7734="","",Tienda_4!D534)</f>
        <v>40500</v>
      </c>
      <c r="I7734">
        <f>IF($A7734="","",Tienda_4!H534)</f>
        <v>4</v>
      </c>
      <c r="J7734">
        <f>IF($A7734="",0,IF(AND(OR('Cuadro-de-mando'!$B$4="(Todas)",'Cuadro-de-mando'!$B$4=$A7734),OR('Cuadro-de-mando'!$E$4="(Todas)",'Cuadro-de-mando'!$E$4=$B7734),OR('Cuadro-de-mando'!$H$4="(Todas)",'Cuadro-de-mando'!$H$4=$C7734),OR('Cuadro-de-mando'!$K$4="(Todas)",'Cuadro-de-mando'!$K$4=$E7734),OR('Cuadro-de-mando'!$N$4="(Todos)",'Cuadro-de-mando'!$N$4=$F7734)),1,0))</f>
        <v>1</v>
      </c>
    </row>
    <row r="7735" spans="1:10" x14ac:dyDescent="0.25">
      <c r="A7735" t="str">
        <f>IF(Tienda_4!$A535="","","Tienda 4")</f>
        <v>Tienda 4</v>
      </c>
      <c r="B7735" t="str">
        <f>IF($A7735="","",Tienda_4!B535)</f>
        <v>Muebles</v>
      </c>
      <c r="C7735" t="str">
        <f>IF($A7735="","",Tienda_4!G535)</f>
        <v>Bogotá</v>
      </c>
      <c r="D7735" t="str">
        <f>IF($A7735="","",Tienda_4!F535)</f>
        <v>Beatriz Morales</v>
      </c>
      <c r="E7735" t="str">
        <f>IF($A7735="","",Tienda_4!I535)</f>
        <v>Tarjeta de crédito</v>
      </c>
      <c r="F7735">
        <f>IF($A7735="","",VALUE(RIGHT(Tienda_4!E535,4)))</f>
        <v>2020</v>
      </c>
      <c r="G7735">
        <f>IF($A7735="","",Tienda_4!C535)</f>
        <v>273300</v>
      </c>
      <c r="H7735">
        <f>IF($A7735="","",Tienda_4!D535)</f>
        <v>12700</v>
      </c>
      <c r="I7735">
        <f>IF($A7735="","",Tienda_4!H535)</f>
        <v>4</v>
      </c>
      <c r="J7735">
        <f>IF($A7735="",0,IF(AND(OR('Cuadro-de-mando'!$B$4="(Todas)",'Cuadro-de-mando'!$B$4=$A7735),OR('Cuadro-de-mando'!$E$4="(Todas)",'Cuadro-de-mando'!$E$4=$B7735),OR('Cuadro-de-mando'!$H$4="(Todas)",'Cuadro-de-mando'!$H$4=$C7735),OR('Cuadro-de-mando'!$K$4="(Todas)",'Cuadro-de-mando'!$K$4=$E7735),OR('Cuadro-de-mando'!$N$4="(Todos)",'Cuadro-de-mando'!$N$4=$F7735)),1,0))</f>
        <v>1</v>
      </c>
    </row>
    <row r="7736" spans="1:10" x14ac:dyDescent="0.25">
      <c r="A7736" t="str">
        <f>IF(Tienda_4!$A536="","","Tienda 4")</f>
        <v>Tienda 4</v>
      </c>
      <c r="B7736" t="str">
        <f>IF($A7736="","",Tienda_4!B536)</f>
        <v>Libros</v>
      </c>
      <c r="C7736" t="str">
        <f>IF($A7736="","",Tienda_4!G536)</f>
        <v>Medellín</v>
      </c>
      <c r="D7736" t="str">
        <f>IF($A7736="","",Tienda_4!F536)</f>
        <v>Blanca Ramirez</v>
      </c>
      <c r="E7736" t="str">
        <f>IF($A7736="","",Tienda_4!I536)</f>
        <v>Tarjeta de crédito</v>
      </c>
      <c r="F7736">
        <f>IF($A7736="","",VALUE(RIGHT(Tienda_4!E536,4)))</f>
        <v>2020</v>
      </c>
      <c r="G7736">
        <f>IF($A7736="","",Tienda_4!C536)</f>
        <v>51900</v>
      </c>
      <c r="H7736">
        <f>IF($A7736="","",Tienda_4!D536)</f>
        <v>3400</v>
      </c>
      <c r="I7736">
        <f>IF($A7736="","",Tienda_4!H536)</f>
        <v>1</v>
      </c>
      <c r="J7736">
        <f>IF($A7736="",0,IF(AND(OR('Cuadro-de-mando'!$B$4="(Todas)",'Cuadro-de-mando'!$B$4=$A7736),OR('Cuadro-de-mando'!$E$4="(Todas)",'Cuadro-de-mando'!$E$4=$B7736),OR('Cuadro-de-mando'!$H$4="(Todas)",'Cuadro-de-mando'!$H$4=$C7736),OR('Cuadro-de-mando'!$K$4="(Todas)",'Cuadro-de-mando'!$K$4=$E7736),OR('Cuadro-de-mando'!$N$4="(Todos)",'Cuadro-de-mando'!$N$4=$F7736)),1,0))</f>
        <v>1</v>
      </c>
    </row>
    <row r="7737" spans="1:10" x14ac:dyDescent="0.25">
      <c r="A7737" t="str">
        <f>IF(Tienda_4!$A537="","","Tienda 4")</f>
        <v>Tienda 4</v>
      </c>
      <c r="B7737" t="str">
        <f>IF($A7737="","",Tienda_4!B537)</f>
        <v>Electrodomésticos</v>
      </c>
      <c r="C7737" t="str">
        <f>IF($A7737="","",Tienda_4!G537)</f>
        <v>Bogotá</v>
      </c>
      <c r="D7737" t="str">
        <f>IF($A7737="","",Tienda_4!F537)</f>
        <v>Camila Rivera</v>
      </c>
      <c r="E7737" t="str">
        <f>IF($A7737="","",Tienda_4!I537)</f>
        <v>Tarjeta de crédito</v>
      </c>
      <c r="F7737">
        <f>IF($A7737="","",VALUE(RIGHT(Tienda_4!E537,4)))</f>
        <v>2022</v>
      </c>
      <c r="G7737">
        <f>IF($A7737="","",Tienda_4!C537)</f>
        <v>1490500</v>
      </c>
      <c r="H7737">
        <f>IF($A7737="","",Tienda_4!D537)</f>
        <v>79900</v>
      </c>
      <c r="I7737">
        <f>IF($A7737="","",Tienda_4!H537)</f>
        <v>5</v>
      </c>
      <c r="J7737">
        <f>IF($A7737="",0,IF(AND(OR('Cuadro-de-mando'!$B$4="(Todas)",'Cuadro-de-mando'!$B$4=$A7737),OR('Cuadro-de-mando'!$E$4="(Todas)",'Cuadro-de-mando'!$E$4=$B7737),OR('Cuadro-de-mando'!$H$4="(Todas)",'Cuadro-de-mando'!$H$4=$C7737),OR('Cuadro-de-mando'!$K$4="(Todas)",'Cuadro-de-mando'!$K$4=$E7737),OR('Cuadro-de-mando'!$N$4="(Todos)",'Cuadro-de-mando'!$N$4=$F7737)),1,0))</f>
        <v>1</v>
      </c>
    </row>
    <row r="7738" spans="1:10" x14ac:dyDescent="0.25">
      <c r="A7738" t="str">
        <f>IF(Tienda_4!$A538="","","Tienda 4")</f>
        <v>Tienda 4</v>
      </c>
      <c r="B7738" t="str">
        <f>IF($A7738="","",Tienda_4!B538)</f>
        <v>Muebles</v>
      </c>
      <c r="C7738" t="str">
        <f>IF($A7738="","",Tienda_4!G538)</f>
        <v>Medellín</v>
      </c>
      <c r="D7738" t="str">
        <f>IF($A7738="","",Tienda_4!F538)</f>
        <v>Beatriz Morales</v>
      </c>
      <c r="E7738" t="str">
        <f>IF($A7738="","",Tienda_4!I538)</f>
        <v>Tarjeta de crédito</v>
      </c>
      <c r="F7738">
        <f>IF($A7738="","",VALUE(RIGHT(Tienda_4!E538,4)))</f>
        <v>2020</v>
      </c>
      <c r="G7738">
        <f>IF($A7738="","",Tienda_4!C538)</f>
        <v>350900</v>
      </c>
      <c r="H7738">
        <f>IF($A7738="","",Tienda_4!D538)</f>
        <v>19100</v>
      </c>
      <c r="I7738">
        <f>IF($A7738="","",Tienda_4!H538)</f>
        <v>5</v>
      </c>
      <c r="J7738">
        <f>IF($A7738="",0,IF(AND(OR('Cuadro-de-mando'!$B$4="(Todas)",'Cuadro-de-mando'!$B$4=$A7738),OR('Cuadro-de-mando'!$E$4="(Todas)",'Cuadro-de-mando'!$E$4=$B7738),OR('Cuadro-de-mando'!$H$4="(Todas)",'Cuadro-de-mando'!$H$4=$C7738),OR('Cuadro-de-mando'!$K$4="(Todas)",'Cuadro-de-mando'!$K$4=$E7738),OR('Cuadro-de-mando'!$N$4="(Todos)",'Cuadro-de-mando'!$N$4=$F7738)),1,0))</f>
        <v>1</v>
      </c>
    </row>
    <row r="7739" spans="1:10" x14ac:dyDescent="0.25">
      <c r="A7739" t="str">
        <f>IF(Tienda_4!$A539="","","Tienda 4")</f>
        <v>Tienda 4</v>
      </c>
      <c r="B7739" t="str">
        <f>IF($A7739="","",Tienda_4!B539)</f>
        <v>Deportes y diversión</v>
      </c>
      <c r="C7739" t="str">
        <f>IF($A7739="","",Tienda_4!G539)</f>
        <v>Bogotá</v>
      </c>
      <c r="D7739" t="str">
        <f>IF($A7739="","",Tienda_4!F539)</f>
        <v>Blanca Ramirez</v>
      </c>
      <c r="E7739" t="str">
        <f>IF($A7739="","",Tienda_4!I539)</f>
        <v>Tarjeta de crédito</v>
      </c>
      <c r="F7739">
        <f>IF($A7739="","",VALUE(RIGHT(Tienda_4!E539,4)))</f>
        <v>2020</v>
      </c>
      <c r="G7739">
        <f>IF($A7739="","",Tienda_4!C539)</f>
        <v>8000</v>
      </c>
      <c r="H7739">
        <f>IF($A7739="","",Tienda_4!D539)</f>
        <v>0</v>
      </c>
      <c r="I7739">
        <f>IF($A7739="","",Tienda_4!H539)</f>
        <v>1</v>
      </c>
      <c r="J7739">
        <f>IF($A7739="",0,IF(AND(OR('Cuadro-de-mando'!$B$4="(Todas)",'Cuadro-de-mando'!$B$4=$A7739),OR('Cuadro-de-mando'!$E$4="(Todas)",'Cuadro-de-mando'!$E$4=$B7739),OR('Cuadro-de-mando'!$H$4="(Todas)",'Cuadro-de-mando'!$H$4=$C7739),OR('Cuadro-de-mando'!$K$4="(Todas)",'Cuadro-de-mando'!$K$4=$E7739),OR('Cuadro-de-mando'!$N$4="(Todos)",'Cuadro-de-mando'!$N$4=$F7739)),1,0))</f>
        <v>1</v>
      </c>
    </row>
    <row r="7740" spans="1:10" x14ac:dyDescent="0.25">
      <c r="A7740" t="str">
        <f>IF(Tienda_4!$A540="","","Tienda 4")</f>
        <v>Tienda 4</v>
      </c>
      <c r="B7740" t="str">
        <f>IF($A7740="","",Tienda_4!B540)</f>
        <v>Instrumentos musicales</v>
      </c>
      <c r="C7740" t="str">
        <f>IF($A7740="","",Tienda_4!G540)</f>
        <v>Bogotá</v>
      </c>
      <c r="D7740" t="str">
        <f>IF($A7740="","",Tienda_4!F540)</f>
        <v>Pedro Gomez</v>
      </c>
      <c r="E7740" t="str">
        <f>IF($A7740="","",Tienda_4!I540)</f>
        <v>Cupón</v>
      </c>
      <c r="F7740">
        <f>IF($A7740="","",VALUE(RIGHT(Tienda_4!E540,4)))</f>
        <v>2022</v>
      </c>
      <c r="G7740">
        <f>IF($A7740="","",Tienda_4!C540)</f>
        <v>606600</v>
      </c>
      <c r="H7740">
        <f>IF($A7740="","",Tienda_4!D540)</f>
        <v>33000</v>
      </c>
      <c r="I7740">
        <f>IF($A7740="","",Tienda_4!H540)</f>
        <v>2</v>
      </c>
      <c r="J7740">
        <f>IF($A7740="",0,IF(AND(OR('Cuadro-de-mando'!$B$4="(Todas)",'Cuadro-de-mando'!$B$4=$A7740),OR('Cuadro-de-mando'!$E$4="(Todas)",'Cuadro-de-mando'!$E$4=$B7740),OR('Cuadro-de-mando'!$H$4="(Todas)",'Cuadro-de-mando'!$H$4=$C7740),OR('Cuadro-de-mando'!$K$4="(Todas)",'Cuadro-de-mando'!$K$4=$E7740),OR('Cuadro-de-mando'!$N$4="(Todos)",'Cuadro-de-mando'!$N$4=$F7740)),1,0))</f>
        <v>1</v>
      </c>
    </row>
    <row r="7741" spans="1:10" x14ac:dyDescent="0.25">
      <c r="A7741" t="str">
        <f>IF(Tienda_4!$A541="","","Tienda 4")</f>
        <v>Tienda 4</v>
      </c>
      <c r="B7741" t="str">
        <f>IF($A7741="","",Tienda_4!B541)</f>
        <v>Juguetes</v>
      </c>
      <c r="C7741" t="str">
        <f>IF($A7741="","",Tienda_4!G541)</f>
        <v>Pereira</v>
      </c>
      <c r="D7741" t="str">
        <f>IF($A7741="","",Tienda_4!F541)</f>
        <v>Ángel Rodriguez</v>
      </c>
      <c r="E7741" t="str">
        <f>IF($A7741="","",Tienda_4!I541)</f>
        <v>Tarjeta de crédito</v>
      </c>
      <c r="F7741">
        <f>IF($A7741="","",VALUE(RIGHT(Tienda_4!E541,4)))</f>
        <v>2021</v>
      </c>
      <c r="G7741">
        <f>IF($A7741="","",Tienda_4!C541)</f>
        <v>20200</v>
      </c>
      <c r="H7741">
        <f>IF($A7741="","",Tienda_4!D541)</f>
        <v>1700</v>
      </c>
      <c r="I7741">
        <f>IF($A7741="","",Tienda_4!H541)</f>
        <v>1</v>
      </c>
      <c r="J7741">
        <f>IF($A7741="",0,IF(AND(OR('Cuadro-de-mando'!$B$4="(Todas)",'Cuadro-de-mando'!$B$4=$A7741),OR('Cuadro-de-mando'!$E$4="(Todas)",'Cuadro-de-mando'!$E$4=$B7741),OR('Cuadro-de-mando'!$H$4="(Todas)",'Cuadro-de-mando'!$H$4=$C7741),OR('Cuadro-de-mando'!$K$4="(Todas)",'Cuadro-de-mando'!$K$4=$E7741),OR('Cuadro-de-mando'!$N$4="(Todos)",'Cuadro-de-mando'!$N$4=$F7741)),1,0))</f>
        <v>1</v>
      </c>
    </row>
    <row r="7742" spans="1:10" x14ac:dyDescent="0.25">
      <c r="A7742" t="str">
        <f>IF(Tienda_4!$A542="","","Tienda 4")</f>
        <v>Tienda 4</v>
      </c>
      <c r="B7742" t="str">
        <f>IF($A7742="","",Tienda_4!B542)</f>
        <v>Deportes y diversión</v>
      </c>
      <c r="C7742" t="str">
        <f>IF($A7742="","",Tienda_4!G542)</f>
        <v>Soacha</v>
      </c>
      <c r="D7742" t="str">
        <f>IF($A7742="","",Tienda_4!F542)</f>
        <v>Ángel Rodriguez</v>
      </c>
      <c r="E7742" t="str">
        <f>IF($A7742="","",Tienda_4!I542)</f>
        <v>Tarjeta de crédito</v>
      </c>
      <c r="F7742">
        <f>IF($A7742="","",VALUE(RIGHT(Tienda_4!E542,4)))</f>
        <v>2022</v>
      </c>
      <c r="G7742">
        <f>IF($A7742="","",Tienda_4!C542)</f>
        <v>18300</v>
      </c>
      <c r="H7742">
        <f>IF($A7742="","",Tienda_4!D542)</f>
        <v>7000</v>
      </c>
      <c r="I7742">
        <f>IF($A7742="","",Tienda_4!H542)</f>
        <v>5</v>
      </c>
      <c r="J7742">
        <f>IF($A7742="",0,IF(AND(OR('Cuadro-de-mando'!$B$4="(Todas)",'Cuadro-de-mando'!$B$4=$A7742),OR('Cuadro-de-mando'!$E$4="(Todas)",'Cuadro-de-mando'!$E$4=$B7742),OR('Cuadro-de-mando'!$H$4="(Todas)",'Cuadro-de-mando'!$H$4=$C7742),OR('Cuadro-de-mando'!$K$4="(Todas)",'Cuadro-de-mando'!$K$4=$E7742),OR('Cuadro-de-mando'!$N$4="(Todos)",'Cuadro-de-mando'!$N$4=$F7742)),1,0))</f>
        <v>1</v>
      </c>
    </row>
    <row r="7743" spans="1:10" x14ac:dyDescent="0.25">
      <c r="A7743" t="str">
        <f>IF(Tienda_4!$A543="","","Tienda 4")</f>
        <v>Tienda 4</v>
      </c>
      <c r="B7743" t="str">
        <f>IF($A7743="","",Tienda_4!B543)</f>
        <v>Libros</v>
      </c>
      <c r="C7743" t="str">
        <f>IF($A7743="","",Tienda_4!G543)</f>
        <v>Bogotá</v>
      </c>
      <c r="D7743" t="str">
        <f>IF($A7743="","",Tienda_4!F543)</f>
        <v>Maria Alfonso</v>
      </c>
      <c r="E7743" t="str">
        <f>IF($A7743="","",Tienda_4!I543)</f>
        <v>Tarjeta de crédito</v>
      </c>
      <c r="F7743">
        <f>IF($A7743="","",VALUE(RIGHT(Tienda_4!E543,4)))</f>
        <v>2020</v>
      </c>
      <c r="G7743">
        <f>IF($A7743="","",Tienda_4!C543)</f>
        <v>35800</v>
      </c>
      <c r="H7743">
        <f>IF($A7743="","",Tienda_4!D543)</f>
        <v>0</v>
      </c>
      <c r="I7743">
        <f>IF($A7743="","",Tienda_4!H543)</f>
        <v>5</v>
      </c>
      <c r="J7743">
        <f>IF($A7743="",0,IF(AND(OR('Cuadro-de-mando'!$B$4="(Todas)",'Cuadro-de-mando'!$B$4=$A7743),OR('Cuadro-de-mando'!$E$4="(Todas)",'Cuadro-de-mando'!$E$4=$B7743),OR('Cuadro-de-mando'!$H$4="(Todas)",'Cuadro-de-mando'!$H$4=$C7743),OR('Cuadro-de-mando'!$K$4="(Todas)",'Cuadro-de-mando'!$K$4=$E7743),OR('Cuadro-de-mando'!$N$4="(Todos)",'Cuadro-de-mando'!$N$4=$F7743)),1,0))</f>
        <v>1</v>
      </c>
    </row>
    <row r="7744" spans="1:10" x14ac:dyDescent="0.25">
      <c r="A7744" t="str">
        <f>IF(Tienda_4!$A544="","","Tienda 4")</f>
        <v>Tienda 4</v>
      </c>
      <c r="B7744" t="str">
        <f>IF($A7744="","",Tienda_4!B544)</f>
        <v>Deportes y diversión</v>
      </c>
      <c r="C7744" t="str">
        <f>IF($A7744="","",Tienda_4!G544)</f>
        <v>Cali</v>
      </c>
      <c r="D7744" t="str">
        <f>IF($A7744="","",Tienda_4!F544)</f>
        <v>Juan Fernandez</v>
      </c>
      <c r="E7744" t="str">
        <f>IF($A7744="","",Tienda_4!I544)</f>
        <v>Tarjeta de crédito</v>
      </c>
      <c r="F7744">
        <f>IF($A7744="","",VALUE(RIGHT(Tienda_4!E544,4)))</f>
        <v>2020</v>
      </c>
      <c r="G7744">
        <f>IF($A7744="","",Tienda_4!C544)</f>
        <v>99100</v>
      </c>
      <c r="H7744">
        <f>IF($A7744="","",Tienda_4!D544)</f>
        <v>5900</v>
      </c>
      <c r="I7744">
        <f>IF($A7744="","",Tienda_4!H544)</f>
        <v>5</v>
      </c>
      <c r="J7744">
        <f>IF($A7744="",0,IF(AND(OR('Cuadro-de-mando'!$B$4="(Todas)",'Cuadro-de-mando'!$B$4=$A7744),OR('Cuadro-de-mando'!$E$4="(Todas)",'Cuadro-de-mando'!$E$4=$B7744),OR('Cuadro-de-mando'!$H$4="(Todas)",'Cuadro-de-mando'!$H$4=$C7744),OR('Cuadro-de-mando'!$K$4="(Todas)",'Cuadro-de-mando'!$K$4=$E7744),OR('Cuadro-de-mando'!$N$4="(Todos)",'Cuadro-de-mando'!$N$4=$F7744)),1,0))</f>
        <v>1</v>
      </c>
    </row>
    <row r="7745" spans="1:10" x14ac:dyDescent="0.25">
      <c r="A7745" t="str">
        <f>IF(Tienda_4!$A545="","","Tienda 4")</f>
        <v>Tienda 4</v>
      </c>
      <c r="B7745" t="str">
        <f>IF($A7745="","",Tienda_4!B545)</f>
        <v>Electrónicos</v>
      </c>
      <c r="C7745" t="str">
        <f>IF($A7745="","",Tienda_4!G545)</f>
        <v>Medellín</v>
      </c>
      <c r="D7745" t="str">
        <f>IF($A7745="","",Tienda_4!F545)</f>
        <v>Maria Alfonso</v>
      </c>
      <c r="E7745" t="str">
        <f>IF($A7745="","",Tienda_4!I545)</f>
        <v>Tarjeta de crédito</v>
      </c>
      <c r="F7745">
        <f>IF($A7745="","",VALUE(RIGHT(Tienda_4!E545,4)))</f>
        <v>2021</v>
      </c>
      <c r="G7745">
        <f>IF($A7745="","",Tienda_4!C545)</f>
        <v>291200</v>
      </c>
      <c r="H7745">
        <f>IF($A7745="","",Tienda_4!D545)</f>
        <v>13700</v>
      </c>
      <c r="I7745">
        <f>IF($A7745="","",Tienda_4!H545)</f>
        <v>5</v>
      </c>
      <c r="J7745">
        <f>IF($A7745="",0,IF(AND(OR('Cuadro-de-mando'!$B$4="(Todas)",'Cuadro-de-mando'!$B$4=$A7745),OR('Cuadro-de-mando'!$E$4="(Todas)",'Cuadro-de-mando'!$E$4=$B7745),OR('Cuadro-de-mando'!$H$4="(Todas)",'Cuadro-de-mando'!$H$4=$C7745),OR('Cuadro-de-mando'!$K$4="(Todas)",'Cuadro-de-mando'!$K$4=$E7745),OR('Cuadro-de-mando'!$N$4="(Todos)",'Cuadro-de-mando'!$N$4=$F7745)),1,0))</f>
        <v>1</v>
      </c>
    </row>
    <row r="7746" spans="1:10" x14ac:dyDescent="0.25">
      <c r="A7746" t="str">
        <f>IF(Tienda_4!$A546="","","Tienda 4")</f>
        <v>Tienda 4</v>
      </c>
      <c r="B7746" t="str">
        <f>IF($A7746="","",Tienda_4!B546)</f>
        <v>Electrónicos</v>
      </c>
      <c r="C7746" t="str">
        <f>IF($A7746="","",Tienda_4!G546)</f>
        <v>Leticia</v>
      </c>
      <c r="D7746" t="str">
        <f>IF($A7746="","",Tienda_4!F546)</f>
        <v>Maria Alfonso</v>
      </c>
      <c r="E7746" t="str">
        <f>IF($A7746="","",Tienda_4!I546)</f>
        <v>Nequi</v>
      </c>
      <c r="F7746">
        <f>IF($A7746="","",VALUE(RIGHT(Tienda_4!E546,4)))</f>
        <v>2021</v>
      </c>
      <c r="G7746">
        <f>IF($A7746="","",Tienda_4!C546)</f>
        <v>2514700</v>
      </c>
      <c r="H7746">
        <f>IF($A7746="","",Tienda_4!D546)</f>
        <v>138600</v>
      </c>
      <c r="I7746">
        <f>IF($A7746="","",Tienda_4!H546)</f>
        <v>1</v>
      </c>
      <c r="J7746">
        <f>IF($A7746="",0,IF(AND(OR('Cuadro-de-mando'!$B$4="(Todas)",'Cuadro-de-mando'!$B$4=$A7746),OR('Cuadro-de-mando'!$E$4="(Todas)",'Cuadro-de-mando'!$E$4=$B7746),OR('Cuadro-de-mando'!$H$4="(Todas)",'Cuadro-de-mando'!$H$4=$C7746),OR('Cuadro-de-mando'!$K$4="(Todas)",'Cuadro-de-mando'!$K$4=$E7746),OR('Cuadro-de-mando'!$N$4="(Todos)",'Cuadro-de-mando'!$N$4=$F7746)),1,0))</f>
        <v>1</v>
      </c>
    </row>
    <row r="7747" spans="1:10" x14ac:dyDescent="0.25">
      <c r="A7747" t="str">
        <f>IF(Tienda_4!$A547="","","Tienda 4")</f>
        <v>Tienda 4</v>
      </c>
      <c r="B7747" t="str">
        <f>IF($A7747="","",Tienda_4!B547)</f>
        <v>Electrodomésticos</v>
      </c>
      <c r="C7747" t="str">
        <f>IF($A7747="","",Tienda_4!G547)</f>
        <v>Medellín</v>
      </c>
      <c r="D7747" t="str">
        <f>IF($A7747="","",Tienda_4!F547)</f>
        <v>Maria Alfonso</v>
      </c>
      <c r="E7747" t="str">
        <f>IF($A7747="","",Tienda_4!I547)</f>
        <v>Tarjeta de crédito</v>
      </c>
      <c r="F7747">
        <f>IF($A7747="","",VALUE(RIGHT(Tienda_4!E547,4)))</f>
        <v>2021</v>
      </c>
      <c r="G7747">
        <f>IF($A7747="","",Tienda_4!C547)</f>
        <v>987500</v>
      </c>
      <c r="H7747">
        <f>IF($A7747="","",Tienda_4!D547)</f>
        <v>53000</v>
      </c>
      <c r="I7747">
        <f>IF($A7747="","",Tienda_4!H547)</f>
        <v>5</v>
      </c>
      <c r="J7747">
        <f>IF($A7747="",0,IF(AND(OR('Cuadro-de-mando'!$B$4="(Todas)",'Cuadro-de-mando'!$B$4=$A7747),OR('Cuadro-de-mando'!$E$4="(Todas)",'Cuadro-de-mando'!$E$4=$B7747),OR('Cuadro-de-mando'!$H$4="(Todas)",'Cuadro-de-mando'!$H$4=$C7747),OR('Cuadro-de-mando'!$K$4="(Todas)",'Cuadro-de-mando'!$K$4=$E7747),OR('Cuadro-de-mando'!$N$4="(Todos)",'Cuadro-de-mando'!$N$4=$F7747)),1,0))</f>
        <v>1</v>
      </c>
    </row>
    <row r="7748" spans="1:10" x14ac:dyDescent="0.25">
      <c r="A7748" t="str">
        <f>IF(Tienda_4!$A548="","","Tienda 4")</f>
        <v>Tienda 4</v>
      </c>
      <c r="B7748" t="str">
        <f>IF($A7748="","",Tienda_4!B548)</f>
        <v>Muebles</v>
      </c>
      <c r="C7748" t="str">
        <f>IF($A7748="","",Tienda_4!G548)</f>
        <v>Cali</v>
      </c>
      <c r="D7748" t="str">
        <f>IF($A7748="","",Tienda_4!F548)</f>
        <v>Juan Fernandez</v>
      </c>
      <c r="E7748" t="str">
        <f>IF($A7748="","",Tienda_4!I548)</f>
        <v>Tarjeta de crédito</v>
      </c>
      <c r="F7748">
        <f>IF($A7748="","",VALUE(RIGHT(Tienda_4!E548,4)))</f>
        <v>2023</v>
      </c>
      <c r="G7748">
        <f>IF($A7748="","",Tienda_4!C548)</f>
        <v>313000</v>
      </c>
      <c r="H7748">
        <f>IF($A7748="","",Tienda_4!D548)</f>
        <v>17100</v>
      </c>
      <c r="I7748">
        <f>IF($A7748="","",Tienda_4!H548)</f>
        <v>5</v>
      </c>
      <c r="J7748">
        <f>IF($A7748="",0,IF(AND(OR('Cuadro-de-mando'!$B$4="(Todas)",'Cuadro-de-mando'!$B$4=$A7748),OR('Cuadro-de-mando'!$E$4="(Todas)",'Cuadro-de-mando'!$E$4=$B7748),OR('Cuadro-de-mando'!$H$4="(Todas)",'Cuadro-de-mando'!$H$4=$C7748),OR('Cuadro-de-mando'!$K$4="(Todas)",'Cuadro-de-mando'!$K$4=$E7748),OR('Cuadro-de-mando'!$N$4="(Todos)",'Cuadro-de-mando'!$N$4=$F7748)),1,0))</f>
        <v>1</v>
      </c>
    </row>
    <row r="7749" spans="1:10" x14ac:dyDescent="0.25">
      <c r="A7749" t="str">
        <f>IF(Tienda_4!$A549="","","Tienda 4")</f>
        <v>Tienda 4</v>
      </c>
      <c r="B7749" t="str">
        <f>IF($A7749="","",Tienda_4!B549)</f>
        <v>Muebles</v>
      </c>
      <c r="C7749" t="str">
        <f>IF($A7749="","",Tienda_4!G549)</f>
        <v>Cali</v>
      </c>
      <c r="D7749" t="str">
        <f>IF($A7749="","",Tienda_4!F549)</f>
        <v>Felipe Santos</v>
      </c>
      <c r="E7749" t="str">
        <f>IF($A7749="","",Tienda_4!I549)</f>
        <v>Tarjeta de crédito</v>
      </c>
      <c r="F7749">
        <f>IF($A7749="","",VALUE(RIGHT(Tienda_4!E549,4)))</f>
        <v>2023</v>
      </c>
      <c r="G7749">
        <f>IF($A7749="","",Tienda_4!C549)</f>
        <v>528900</v>
      </c>
      <c r="H7749">
        <f>IF($A7749="","",Tienda_4!D549)</f>
        <v>28900</v>
      </c>
      <c r="I7749">
        <f>IF($A7749="","",Tienda_4!H549)</f>
        <v>5</v>
      </c>
      <c r="J7749">
        <f>IF($A7749="",0,IF(AND(OR('Cuadro-de-mando'!$B$4="(Todas)",'Cuadro-de-mando'!$B$4=$A7749),OR('Cuadro-de-mando'!$E$4="(Todas)",'Cuadro-de-mando'!$E$4=$B7749),OR('Cuadro-de-mando'!$H$4="(Todas)",'Cuadro-de-mando'!$H$4=$C7749),OR('Cuadro-de-mando'!$K$4="(Todas)",'Cuadro-de-mando'!$K$4=$E7749),OR('Cuadro-de-mando'!$N$4="(Todos)",'Cuadro-de-mando'!$N$4=$F7749)),1,0))</f>
        <v>1</v>
      </c>
    </row>
    <row r="7750" spans="1:10" x14ac:dyDescent="0.25">
      <c r="A7750" t="str">
        <f>IF(Tienda_4!$A550="","","Tienda 4")</f>
        <v>Tienda 4</v>
      </c>
      <c r="B7750" t="str">
        <f>IF($A7750="","",Tienda_4!B550)</f>
        <v>Electrónicos</v>
      </c>
      <c r="C7750" t="str">
        <f>IF($A7750="","",Tienda_4!G550)</f>
        <v>Medellín</v>
      </c>
      <c r="D7750" t="str">
        <f>IF($A7750="","",Tienda_4!F550)</f>
        <v>Pedro Gomez</v>
      </c>
      <c r="E7750" t="str">
        <f>IF($A7750="","",Tienda_4!I550)</f>
        <v>Tarjeta de crédito</v>
      </c>
      <c r="F7750">
        <f>IF($A7750="","",VALUE(RIGHT(Tienda_4!E550,4)))</f>
        <v>2020</v>
      </c>
      <c r="G7750">
        <f>IF($A7750="","",Tienda_4!C550)</f>
        <v>104100</v>
      </c>
      <c r="H7750">
        <f>IF($A7750="","",Tienda_4!D550)</f>
        <v>3700</v>
      </c>
      <c r="I7750">
        <f>IF($A7750="","",Tienda_4!H550)</f>
        <v>4</v>
      </c>
      <c r="J7750">
        <f>IF($A7750="",0,IF(AND(OR('Cuadro-de-mando'!$B$4="(Todas)",'Cuadro-de-mando'!$B$4=$A7750),OR('Cuadro-de-mando'!$E$4="(Todas)",'Cuadro-de-mando'!$E$4=$B7750),OR('Cuadro-de-mando'!$H$4="(Todas)",'Cuadro-de-mando'!$H$4=$C7750),OR('Cuadro-de-mando'!$K$4="(Todas)",'Cuadro-de-mando'!$K$4=$E7750),OR('Cuadro-de-mando'!$N$4="(Todos)",'Cuadro-de-mando'!$N$4=$F7750)),1,0))</f>
        <v>1</v>
      </c>
    </row>
    <row r="7751" spans="1:10" x14ac:dyDescent="0.25">
      <c r="A7751" t="str">
        <f>IF(Tienda_4!$A551="","","Tienda 4")</f>
        <v>Tienda 4</v>
      </c>
      <c r="B7751" t="str">
        <f>IF($A7751="","",Tienda_4!B551)</f>
        <v>Libros</v>
      </c>
      <c r="C7751" t="str">
        <f>IF($A7751="","",Tienda_4!G551)</f>
        <v>Bogotá</v>
      </c>
      <c r="D7751" t="str">
        <f>IF($A7751="","",Tienda_4!F551)</f>
        <v>Ángel Rodriguez</v>
      </c>
      <c r="E7751" t="str">
        <f>IF($A7751="","",Tienda_4!I551)</f>
        <v>Tarjeta de crédito</v>
      </c>
      <c r="F7751">
        <f>IF($A7751="","",VALUE(RIGHT(Tienda_4!E551,4)))</f>
        <v>2020</v>
      </c>
      <c r="G7751">
        <f>IF($A7751="","",Tienda_4!C551)</f>
        <v>45800</v>
      </c>
      <c r="H7751">
        <f>IF($A7751="","",Tienda_4!D551)</f>
        <v>7100</v>
      </c>
      <c r="I7751">
        <f>IF($A7751="","",Tienda_4!H551)</f>
        <v>4</v>
      </c>
      <c r="J7751">
        <f>IF($A7751="",0,IF(AND(OR('Cuadro-de-mando'!$B$4="(Todas)",'Cuadro-de-mando'!$B$4=$A7751),OR('Cuadro-de-mando'!$E$4="(Todas)",'Cuadro-de-mando'!$E$4=$B7751),OR('Cuadro-de-mando'!$H$4="(Todas)",'Cuadro-de-mando'!$H$4=$C7751),OR('Cuadro-de-mando'!$K$4="(Todas)",'Cuadro-de-mando'!$K$4=$E7751),OR('Cuadro-de-mando'!$N$4="(Todos)",'Cuadro-de-mando'!$N$4=$F7751)),1,0))</f>
        <v>1</v>
      </c>
    </row>
    <row r="7752" spans="1:10" x14ac:dyDescent="0.25">
      <c r="A7752" t="str">
        <f>IF(Tienda_4!$A552="","","Tienda 4")</f>
        <v>Tienda 4</v>
      </c>
      <c r="B7752" t="str">
        <f>IF($A7752="","",Tienda_4!B552)</f>
        <v>Libros</v>
      </c>
      <c r="C7752" t="str">
        <f>IF($A7752="","",Tienda_4!G552)</f>
        <v>Cali</v>
      </c>
      <c r="D7752" t="str">
        <f>IF($A7752="","",Tienda_4!F552)</f>
        <v>Mariana Herrera</v>
      </c>
      <c r="E7752" t="str">
        <f>IF($A7752="","",Tienda_4!I552)</f>
        <v>Cupón</v>
      </c>
      <c r="F7752">
        <f>IF($A7752="","",VALUE(RIGHT(Tienda_4!E552,4)))</f>
        <v>2020</v>
      </c>
      <c r="G7752">
        <f>IF($A7752="","",Tienda_4!C552)</f>
        <v>47900</v>
      </c>
      <c r="H7752">
        <f>IF($A7752="","",Tienda_4!D552)</f>
        <v>3100</v>
      </c>
      <c r="I7752">
        <f>IF($A7752="","",Tienda_4!H552)</f>
        <v>3</v>
      </c>
      <c r="J7752">
        <f>IF($A7752="",0,IF(AND(OR('Cuadro-de-mando'!$B$4="(Todas)",'Cuadro-de-mando'!$B$4=$A7752),OR('Cuadro-de-mando'!$E$4="(Todas)",'Cuadro-de-mando'!$E$4=$B7752),OR('Cuadro-de-mando'!$H$4="(Todas)",'Cuadro-de-mando'!$H$4=$C7752),OR('Cuadro-de-mando'!$K$4="(Todas)",'Cuadro-de-mando'!$K$4=$E7752),OR('Cuadro-de-mando'!$N$4="(Todos)",'Cuadro-de-mando'!$N$4=$F7752)),1,0))</f>
        <v>1</v>
      </c>
    </row>
    <row r="7753" spans="1:10" x14ac:dyDescent="0.25">
      <c r="A7753" t="str">
        <f>IF(Tienda_4!$A553="","","Tienda 4")</f>
        <v>Tienda 4</v>
      </c>
      <c r="B7753" t="str">
        <f>IF($A7753="","",Tienda_4!B553)</f>
        <v>Juguetes</v>
      </c>
      <c r="C7753" t="str">
        <f>IF($A7753="","",Tienda_4!G553)</f>
        <v>Medellín</v>
      </c>
      <c r="D7753" t="str">
        <f>IF($A7753="","",Tienda_4!F553)</f>
        <v>Felipe Santos</v>
      </c>
      <c r="E7753" t="str">
        <f>IF($A7753="","",Tienda_4!I553)</f>
        <v>Tarjeta de crédito</v>
      </c>
      <c r="F7753">
        <f>IF($A7753="","",VALUE(RIGHT(Tienda_4!E553,4)))</f>
        <v>2020</v>
      </c>
      <c r="G7753">
        <f>IF($A7753="","",Tienda_4!C553)</f>
        <v>9100</v>
      </c>
      <c r="H7753">
        <f>IF($A7753="","",Tienda_4!D553)</f>
        <v>900</v>
      </c>
      <c r="I7753">
        <f>IF($A7753="","",Tienda_4!H553)</f>
        <v>5</v>
      </c>
      <c r="J7753">
        <f>IF($A7753="",0,IF(AND(OR('Cuadro-de-mando'!$B$4="(Todas)",'Cuadro-de-mando'!$B$4=$A7753),OR('Cuadro-de-mando'!$E$4="(Todas)",'Cuadro-de-mando'!$E$4=$B7753),OR('Cuadro-de-mando'!$H$4="(Todas)",'Cuadro-de-mando'!$H$4=$C7753),OR('Cuadro-de-mando'!$K$4="(Todas)",'Cuadro-de-mando'!$K$4=$E7753),OR('Cuadro-de-mando'!$N$4="(Todos)",'Cuadro-de-mando'!$N$4=$F7753)),1,0))</f>
        <v>1</v>
      </c>
    </row>
    <row r="7754" spans="1:10" x14ac:dyDescent="0.25">
      <c r="A7754" t="str">
        <f>IF(Tienda_4!$A554="","","Tienda 4")</f>
        <v>Tienda 4</v>
      </c>
      <c r="B7754" t="str">
        <f>IF($A7754="","",Tienda_4!B554)</f>
        <v>Juguetes</v>
      </c>
      <c r="C7754" t="str">
        <f>IF($A7754="","",Tienda_4!G554)</f>
        <v>Bogotá</v>
      </c>
      <c r="D7754" t="str">
        <f>IF($A7754="","",Tienda_4!F554)</f>
        <v>Mariana Herrera</v>
      </c>
      <c r="E7754" t="str">
        <f>IF($A7754="","",Tienda_4!I554)</f>
        <v>Nequi</v>
      </c>
      <c r="F7754">
        <f>IF($A7754="","",VALUE(RIGHT(Tienda_4!E554,4)))</f>
        <v>2020</v>
      </c>
      <c r="G7754">
        <f>IF($A7754="","",Tienda_4!C554)</f>
        <v>29900</v>
      </c>
      <c r="H7754">
        <f>IF($A7754="","",Tienda_4!D554)</f>
        <v>2000</v>
      </c>
      <c r="I7754">
        <f>IF($A7754="","",Tienda_4!H554)</f>
        <v>5</v>
      </c>
      <c r="J7754">
        <f>IF($A7754="",0,IF(AND(OR('Cuadro-de-mando'!$B$4="(Todas)",'Cuadro-de-mando'!$B$4=$A7754),OR('Cuadro-de-mando'!$E$4="(Todas)",'Cuadro-de-mando'!$E$4=$B7754),OR('Cuadro-de-mando'!$H$4="(Todas)",'Cuadro-de-mando'!$H$4=$C7754),OR('Cuadro-de-mando'!$K$4="(Todas)",'Cuadro-de-mando'!$K$4=$E7754),OR('Cuadro-de-mando'!$N$4="(Todos)",'Cuadro-de-mando'!$N$4=$F7754)),1,0))</f>
        <v>1</v>
      </c>
    </row>
    <row r="7755" spans="1:10" x14ac:dyDescent="0.25">
      <c r="A7755" t="str">
        <f>IF(Tienda_4!$A555="","","Tienda 4")</f>
        <v>Tienda 4</v>
      </c>
      <c r="B7755" t="str">
        <f>IF($A7755="","",Tienda_4!B555)</f>
        <v>Instrumentos musicales</v>
      </c>
      <c r="C7755" t="str">
        <f>IF($A7755="","",Tienda_4!G555)</f>
        <v>Medellín</v>
      </c>
      <c r="D7755" t="str">
        <f>IF($A7755="","",Tienda_4!F555)</f>
        <v>Maria Alfonso</v>
      </c>
      <c r="E7755" t="str">
        <f>IF($A7755="","",Tienda_4!I555)</f>
        <v>Tarjeta de crédito</v>
      </c>
      <c r="F7755">
        <f>IF($A7755="","",VALUE(RIGHT(Tienda_4!E555,4)))</f>
        <v>2022</v>
      </c>
      <c r="G7755">
        <f>IF($A7755="","",Tienda_4!C555)</f>
        <v>649000</v>
      </c>
      <c r="H7755">
        <f>IF($A7755="","",Tienda_4!D555)</f>
        <v>34800</v>
      </c>
      <c r="I7755">
        <f>IF($A7755="","",Tienda_4!H555)</f>
        <v>4</v>
      </c>
      <c r="J7755">
        <f>IF($A7755="",0,IF(AND(OR('Cuadro-de-mando'!$B$4="(Todas)",'Cuadro-de-mando'!$B$4=$A7755),OR('Cuadro-de-mando'!$E$4="(Todas)",'Cuadro-de-mando'!$E$4=$B7755),OR('Cuadro-de-mando'!$H$4="(Todas)",'Cuadro-de-mando'!$H$4=$C7755),OR('Cuadro-de-mando'!$K$4="(Todas)",'Cuadro-de-mando'!$K$4=$E7755),OR('Cuadro-de-mando'!$N$4="(Todos)",'Cuadro-de-mando'!$N$4=$F7755)),1,0))</f>
        <v>1</v>
      </c>
    </row>
    <row r="7756" spans="1:10" x14ac:dyDescent="0.25">
      <c r="A7756" t="str">
        <f>IF(Tienda_4!$A556="","","Tienda 4")</f>
        <v>Tienda 4</v>
      </c>
      <c r="B7756" t="str">
        <f>IF($A7756="","",Tienda_4!B556)</f>
        <v>Artículos para el hogar</v>
      </c>
      <c r="C7756" t="str">
        <f>IF($A7756="","",Tienda_4!G556)</f>
        <v>Bogotá</v>
      </c>
      <c r="D7756" t="str">
        <f>IF($A7756="","",Tienda_4!F556)</f>
        <v>Rafael Acosta</v>
      </c>
      <c r="E7756" t="str">
        <f>IF($A7756="","",Tienda_4!I556)</f>
        <v>Tarjeta de crédito</v>
      </c>
      <c r="F7756">
        <f>IF($A7756="","",VALUE(RIGHT(Tienda_4!E556,4)))</f>
        <v>2020</v>
      </c>
      <c r="G7756">
        <f>IF($A7756="","",Tienda_4!C556)</f>
        <v>218400</v>
      </c>
      <c r="H7756">
        <f>IF($A7756="","",Tienda_4!D556)</f>
        <v>11800</v>
      </c>
      <c r="I7756">
        <f>IF($A7756="","",Tienda_4!H556)</f>
        <v>5</v>
      </c>
      <c r="J7756">
        <f>IF($A7756="",0,IF(AND(OR('Cuadro-de-mando'!$B$4="(Todas)",'Cuadro-de-mando'!$B$4=$A7756),OR('Cuadro-de-mando'!$E$4="(Todas)",'Cuadro-de-mando'!$E$4=$B7756),OR('Cuadro-de-mando'!$H$4="(Todas)",'Cuadro-de-mando'!$H$4=$C7756),OR('Cuadro-de-mando'!$K$4="(Todas)",'Cuadro-de-mando'!$K$4=$E7756),OR('Cuadro-de-mando'!$N$4="(Todos)",'Cuadro-de-mando'!$N$4=$F7756)),1,0))</f>
        <v>1</v>
      </c>
    </row>
    <row r="7757" spans="1:10" x14ac:dyDescent="0.25">
      <c r="A7757" t="str">
        <f>IF(Tienda_4!$A557="","","Tienda 4")</f>
        <v>Tienda 4</v>
      </c>
      <c r="B7757" t="str">
        <f>IF($A7757="","",Tienda_4!B557)</f>
        <v>Deportes y diversión</v>
      </c>
      <c r="C7757" t="str">
        <f>IF($A7757="","",Tienda_4!G557)</f>
        <v>Medellín</v>
      </c>
      <c r="D7757" t="str">
        <f>IF($A7757="","",Tienda_4!F557)</f>
        <v>Rafael Acosta</v>
      </c>
      <c r="E7757" t="str">
        <f>IF($A7757="","",Tienda_4!I557)</f>
        <v>Nequi</v>
      </c>
      <c r="F7757">
        <f>IF($A7757="","",VALUE(RIGHT(Tienda_4!E557,4)))</f>
        <v>2021</v>
      </c>
      <c r="G7757">
        <f>IF($A7757="","",Tienda_4!C557)</f>
        <v>22900</v>
      </c>
      <c r="H7757">
        <f>IF($A7757="","",Tienda_4!D557)</f>
        <v>0</v>
      </c>
      <c r="I7757">
        <f>IF($A7757="","",Tienda_4!H557)</f>
        <v>5</v>
      </c>
      <c r="J7757">
        <f>IF($A7757="",0,IF(AND(OR('Cuadro-de-mando'!$B$4="(Todas)",'Cuadro-de-mando'!$B$4=$A7757),OR('Cuadro-de-mando'!$E$4="(Todas)",'Cuadro-de-mando'!$E$4=$B7757),OR('Cuadro-de-mando'!$H$4="(Todas)",'Cuadro-de-mando'!$H$4=$C7757),OR('Cuadro-de-mando'!$K$4="(Todas)",'Cuadro-de-mando'!$K$4=$E7757),OR('Cuadro-de-mando'!$N$4="(Todos)",'Cuadro-de-mando'!$N$4=$F7757)),1,0))</f>
        <v>1</v>
      </c>
    </row>
    <row r="7758" spans="1:10" x14ac:dyDescent="0.25">
      <c r="A7758" t="str">
        <f>IF(Tienda_4!$A558="","","Tienda 4")</f>
        <v>Tienda 4</v>
      </c>
      <c r="B7758" t="str">
        <f>IF($A7758="","",Tienda_4!B558)</f>
        <v>Electrónicos</v>
      </c>
      <c r="C7758" t="str">
        <f>IF($A7758="","",Tienda_4!G558)</f>
        <v>Cali</v>
      </c>
      <c r="D7758" t="str">
        <f>IF($A7758="","",Tienda_4!F558)</f>
        <v>Felipe Santos</v>
      </c>
      <c r="E7758" t="str">
        <f>IF($A7758="","",Tienda_4!I558)</f>
        <v>Tarjeta de crédito</v>
      </c>
      <c r="F7758">
        <f>IF($A7758="","",VALUE(RIGHT(Tienda_4!E558,4)))</f>
        <v>2022</v>
      </c>
      <c r="G7758">
        <f>IF($A7758="","",Tienda_4!C558)</f>
        <v>2460000</v>
      </c>
      <c r="H7758">
        <f>IF($A7758="","",Tienda_4!D558)</f>
        <v>131400</v>
      </c>
      <c r="I7758">
        <f>IF($A7758="","",Tienda_4!H558)</f>
        <v>5</v>
      </c>
      <c r="J7758">
        <f>IF($A7758="",0,IF(AND(OR('Cuadro-de-mando'!$B$4="(Todas)",'Cuadro-de-mando'!$B$4=$A7758),OR('Cuadro-de-mando'!$E$4="(Todas)",'Cuadro-de-mando'!$E$4=$B7758),OR('Cuadro-de-mando'!$H$4="(Todas)",'Cuadro-de-mando'!$H$4=$C7758),OR('Cuadro-de-mando'!$K$4="(Todas)",'Cuadro-de-mando'!$K$4=$E7758),OR('Cuadro-de-mando'!$N$4="(Todos)",'Cuadro-de-mando'!$N$4=$F7758)),1,0))</f>
        <v>1</v>
      </c>
    </row>
    <row r="7759" spans="1:10" x14ac:dyDescent="0.25">
      <c r="A7759" t="str">
        <f>IF(Tienda_4!$A559="","","Tienda 4")</f>
        <v>Tienda 4</v>
      </c>
      <c r="B7759" t="str">
        <f>IF($A7759="","",Tienda_4!B559)</f>
        <v>Deportes y diversión</v>
      </c>
      <c r="C7759" t="str">
        <f>IF($A7759="","",Tienda_4!G559)</f>
        <v>Leticia</v>
      </c>
      <c r="D7759" t="str">
        <f>IF($A7759="","",Tienda_4!F559)</f>
        <v>Beatriz Morales</v>
      </c>
      <c r="E7759" t="str">
        <f>IF($A7759="","",Tienda_4!I559)</f>
        <v>Tarjeta de crédito</v>
      </c>
      <c r="F7759">
        <f>IF($A7759="","",VALUE(RIGHT(Tienda_4!E559,4)))</f>
        <v>2021</v>
      </c>
      <c r="G7759">
        <f>IF($A7759="","",Tienda_4!C559)</f>
        <v>55800</v>
      </c>
      <c r="H7759">
        <f>IF($A7759="","",Tienda_4!D559)</f>
        <v>1200</v>
      </c>
      <c r="I7759">
        <f>IF($A7759="","",Tienda_4!H559)</f>
        <v>5</v>
      </c>
      <c r="J7759">
        <f>IF($A7759="",0,IF(AND(OR('Cuadro-de-mando'!$B$4="(Todas)",'Cuadro-de-mando'!$B$4=$A7759),OR('Cuadro-de-mando'!$E$4="(Todas)",'Cuadro-de-mando'!$E$4=$B7759),OR('Cuadro-de-mando'!$H$4="(Todas)",'Cuadro-de-mando'!$H$4=$C7759),OR('Cuadro-de-mando'!$K$4="(Todas)",'Cuadro-de-mando'!$K$4=$E7759),OR('Cuadro-de-mando'!$N$4="(Todos)",'Cuadro-de-mando'!$N$4=$F7759)),1,0))</f>
        <v>1</v>
      </c>
    </row>
    <row r="7760" spans="1:10" x14ac:dyDescent="0.25">
      <c r="A7760" t="str">
        <f>IF(Tienda_4!$A560="","","Tienda 4")</f>
        <v>Tienda 4</v>
      </c>
      <c r="B7760" t="str">
        <f>IF($A7760="","",Tienda_4!B560)</f>
        <v>Muebles</v>
      </c>
      <c r="C7760" t="str">
        <f>IF($A7760="","",Tienda_4!G560)</f>
        <v>Bogotá</v>
      </c>
      <c r="D7760" t="str">
        <f>IF($A7760="","",Tienda_4!F560)</f>
        <v>Mariana Herrera</v>
      </c>
      <c r="E7760" t="str">
        <f>IF($A7760="","",Tienda_4!I560)</f>
        <v>Tarjeta de débito</v>
      </c>
      <c r="F7760">
        <f>IF($A7760="","",VALUE(RIGHT(Tienda_4!E560,4)))</f>
        <v>2021</v>
      </c>
      <c r="G7760">
        <f>IF($A7760="","",Tienda_4!C560)</f>
        <v>493500</v>
      </c>
      <c r="H7760">
        <f>IF($A7760="","",Tienda_4!D560)</f>
        <v>24500</v>
      </c>
      <c r="I7760">
        <f>IF($A7760="","",Tienda_4!H560)</f>
        <v>5</v>
      </c>
      <c r="J7760">
        <f>IF($A7760="",0,IF(AND(OR('Cuadro-de-mando'!$B$4="(Todas)",'Cuadro-de-mando'!$B$4=$A7760),OR('Cuadro-de-mando'!$E$4="(Todas)",'Cuadro-de-mando'!$E$4=$B7760),OR('Cuadro-de-mando'!$H$4="(Todas)",'Cuadro-de-mando'!$H$4=$C7760),OR('Cuadro-de-mando'!$K$4="(Todas)",'Cuadro-de-mando'!$K$4=$E7760),OR('Cuadro-de-mando'!$N$4="(Todos)",'Cuadro-de-mando'!$N$4=$F7760)),1,0))</f>
        <v>1</v>
      </c>
    </row>
    <row r="7761" spans="1:10" x14ac:dyDescent="0.25">
      <c r="A7761" t="str">
        <f>IF(Tienda_4!$A561="","","Tienda 4")</f>
        <v>Tienda 4</v>
      </c>
      <c r="B7761" t="str">
        <f>IF($A7761="","",Tienda_4!B561)</f>
        <v>Artículos para el hogar</v>
      </c>
      <c r="C7761" t="str">
        <f>IF($A7761="","",Tienda_4!G561)</f>
        <v>Medellín</v>
      </c>
      <c r="D7761" t="str">
        <f>IF($A7761="","",Tienda_4!F561)</f>
        <v>Juan Fernandez</v>
      </c>
      <c r="E7761" t="str">
        <f>IF($A7761="","",Tienda_4!I561)</f>
        <v>Nequi</v>
      </c>
      <c r="F7761">
        <f>IF($A7761="","",VALUE(RIGHT(Tienda_4!E561,4)))</f>
        <v>2023</v>
      </c>
      <c r="G7761">
        <f>IF($A7761="","",Tienda_4!C561)</f>
        <v>31000</v>
      </c>
      <c r="H7761">
        <f>IF($A7761="","",Tienda_4!D561)</f>
        <v>0</v>
      </c>
      <c r="I7761">
        <f>IF($A7761="","",Tienda_4!H561)</f>
        <v>5</v>
      </c>
      <c r="J7761">
        <f>IF($A7761="",0,IF(AND(OR('Cuadro-de-mando'!$B$4="(Todas)",'Cuadro-de-mando'!$B$4=$A7761),OR('Cuadro-de-mando'!$E$4="(Todas)",'Cuadro-de-mando'!$E$4=$B7761),OR('Cuadro-de-mando'!$H$4="(Todas)",'Cuadro-de-mando'!$H$4=$C7761),OR('Cuadro-de-mando'!$K$4="(Todas)",'Cuadro-de-mando'!$K$4=$E7761),OR('Cuadro-de-mando'!$N$4="(Todos)",'Cuadro-de-mando'!$N$4=$F7761)),1,0))</f>
        <v>1</v>
      </c>
    </row>
    <row r="7762" spans="1:10" x14ac:dyDescent="0.25">
      <c r="A7762" t="str">
        <f>IF(Tienda_4!$A562="","","Tienda 4")</f>
        <v>Tienda 4</v>
      </c>
      <c r="B7762" t="str">
        <f>IF($A7762="","",Tienda_4!B562)</f>
        <v>Artículos para el hogar</v>
      </c>
      <c r="C7762" t="str">
        <f>IF($A7762="","",Tienda_4!G562)</f>
        <v>Bogotá</v>
      </c>
      <c r="D7762" t="str">
        <f>IF($A7762="","",Tienda_4!F562)</f>
        <v>Santiago Silva</v>
      </c>
      <c r="E7762" t="str">
        <f>IF($A7762="","",Tienda_4!I562)</f>
        <v>Tarjeta de crédito</v>
      </c>
      <c r="F7762">
        <f>IF($A7762="","",VALUE(RIGHT(Tienda_4!E562,4)))</f>
        <v>2021</v>
      </c>
      <c r="G7762">
        <f>IF($A7762="","",Tienda_4!C562)</f>
        <v>89600</v>
      </c>
      <c r="H7762">
        <f>IF($A7762="","",Tienda_4!D562)</f>
        <v>5800</v>
      </c>
      <c r="I7762">
        <f>IF($A7762="","",Tienda_4!H562)</f>
        <v>5</v>
      </c>
      <c r="J7762">
        <f>IF($A7762="",0,IF(AND(OR('Cuadro-de-mando'!$B$4="(Todas)",'Cuadro-de-mando'!$B$4=$A7762),OR('Cuadro-de-mando'!$E$4="(Todas)",'Cuadro-de-mando'!$E$4=$B7762),OR('Cuadro-de-mando'!$H$4="(Todas)",'Cuadro-de-mando'!$H$4=$C7762),OR('Cuadro-de-mando'!$K$4="(Todas)",'Cuadro-de-mando'!$K$4=$E7762),OR('Cuadro-de-mando'!$N$4="(Todos)",'Cuadro-de-mando'!$N$4=$F7762)),1,0))</f>
        <v>1</v>
      </c>
    </row>
    <row r="7763" spans="1:10" x14ac:dyDescent="0.25">
      <c r="A7763" t="str">
        <f>IF(Tienda_4!$A563="","","Tienda 4")</f>
        <v>Tienda 4</v>
      </c>
      <c r="B7763" t="str">
        <f>IF($A7763="","",Tienda_4!B563)</f>
        <v>Electrodomésticos</v>
      </c>
      <c r="C7763" t="str">
        <f>IF($A7763="","",Tienda_4!G563)</f>
        <v>Pereira</v>
      </c>
      <c r="D7763" t="str">
        <f>IF($A7763="","",Tienda_4!F563)</f>
        <v>Beatriz Morales</v>
      </c>
      <c r="E7763" t="str">
        <f>IF($A7763="","",Tienda_4!I563)</f>
        <v>Tarjeta de crédito</v>
      </c>
      <c r="F7763">
        <f>IF($A7763="","",VALUE(RIGHT(Tienda_4!E563,4)))</f>
        <v>2023</v>
      </c>
      <c r="G7763">
        <f>IF($A7763="","",Tienda_4!C563)</f>
        <v>979900</v>
      </c>
      <c r="H7763">
        <f>IF($A7763="","",Tienda_4!D563)</f>
        <v>52800</v>
      </c>
      <c r="I7763">
        <f>IF($A7763="","",Tienda_4!H563)</f>
        <v>4</v>
      </c>
      <c r="J7763">
        <f>IF($A7763="",0,IF(AND(OR('Cuadro-de-mando'!$B$4="(Todas)",'Cuadro-de-mando'!$B$4=$A7763),OR('Cuadro-de-mando'!$E$4="(Todas)",'Cuadro-de-mando'!$E$4=$B7763),OR('Cuadro-de-mando'!$H$4="(Todas)",'Cuadro-de-mando'!$H$4=$C7763),OR('Cuadro-de-mando'!$K$4="(Todas)",'Cuadro-de-mando'!$K$4=$E7763),OR('Cuadro-de-mando'!$N$4="(Todos)",'Cuadro-de-mando'!$N$4=$F7763)),1,0))</f>
        <v>1</v>
      </c>
    </row>
    <row r="7764" spans="1:10" x14ac:dyDescent="0.25">
      <c r="A7764" t="str">
        <f>IF(Tienda_4!$A564="","","Tienda 4")</f>
        <v>Tienda 4</v>
      </c>
      <c r="B7764" t="str">
        <f>IF($A7764="","",Tienda_4!B564)</f>
        <v>Muebles</v>
      </c>
      <c r="C7764" t="str">
        <f>IF($A7764="","",Tienda_4!G564)</f>
        <v>Cali</v>
      </c>
      <c r="D7764" t="str">
        <f>IF($A7764="","",Tienda_4!F564)</f>
        <v>Juan Fernandez</v>
      </c>
      <c r="E7764" t="str">
        <f>IF($A7764="","",Tienda_4!I564)</f>
        <v>Tarjeta de crédito</v>
      </c>
      <c r="F7764">
        <f>IF($A7764="","",VALUE(RIGHT(Tienda_4!E564,4)))</f>
        <v>2021</v>
      </c>
      <c r="G7764">
        <f>IF($A7764="","",Tienda_4!C564)</f>
        <v>494000</v>
      </c>
      <c r="H7764">
        <f>IF($A7764="","",Tienda_4!D564)</f>
        <v>27000</v>
      </c>
      <c r="I7764">
        <f>IF($A7764="","",Tienda_4!H564)</f>
        <v>5</v>
      </c>
      <c r="J7764">
        <f>IF($A7764="",0,IF(AND(OR('Cuadro-de-mando'!$B$4="(Todas)",'Cuadro-de-mando'!$B$4=$A7764),OR('Cuadro-de-mando'!$E$4="(Todas)",'Cuadro-de-mando'!$E$4=$B7764),OR('Cuadro-de-mando'!$H$4="(Todas)",'Cuadro-de-mando'!$H$4=$C7764),OR('Cuadro-de-mando'!$K$4="(Todas)",'Cuadro-de-mando'!$K$4=$E7764),OR('Cuadro-de-mando'!$N$4="(Todos)",'Cuadro-de-mando'!$N$4=$F7764)),1,0))</f>
        <v>1</v>
      </c>
    </row>
    <row r="7765" spans="1:10" x14ac:dyDescent="0.25">
      <c r="A7765" t="str">
        <f>IF(Tienda_4!$A565="","","Tienda 4")</f>
        <v>Tienda 4</v>
      </c>
      <c r="B7765" t="str">
        <f>IF($A7765="","",Tienda_4!B565)</f>
        <v>Juguetes</v>
      </c>
      <c r="C7765" t="str">
        <f>IF($A7765="","",Tienda_4!G565)</f>
        <v>Cartagena</v>
      </c>
      <c r="D7765" t="str">
        <f>IF($A7765="","",Tienda_4!F565)</f>
        <v>Pedro Gomez</v>
      </c>
      <c r="E7765" t="str">
        <f>IF($A7765="","",Tienda_4!I565)</f>
        <v>Tarjeta de crédito</v>
      </c>
      <c r="F7765">
        <f>IF($A7765="","",VALUE(RIGHT(Tienda_4!E565,4)))</f>
        <v>2022</v>
      </c>
      <c r="G7765">
        <f>IF($A7765="","",Tienda_4!C565)</f>
        <v>25400</v>
      </c>
      <c r="H7765">
        <f>IF($A7765="","",Tienda_4!D565)</f>
        <v>1600</v>
      </c>
      <c r="I7765">
        <f>IF($A7765="","",Tienda_4!H565)</f>
        <v>5</v>
      </c>
      <c r="J7765">
        <f>IF($A7765="",0,IF(AND(OR('Cuadro-de-mando'!$B$4="(Todas)",'Cuadro-de-mando'!$B$4=$A7765),OR('Cuadro-de-mando'!$E$4="(Todas)",'Cuadro-de-mando'!$E$4=$B7765),OR('Cuadro-de-mando'!$H$4="(Todas)",'Cuadro-de-mando'!$H$4=$C7765),OR('Cuadro-de-mando'!$K$4="(Todas)",'Cuadro-de-mando'!$K$4=$E7765),OR('Cuadro-de-mando'!$N$4="(Todos)",'Cuadro-de-mando'!$N$4=$F7765)),1,0))</f>
        <v>1</v>
      </c>
    </row>
    <row r="7766" spans="1:10" x14ac:dyDescent="0.25">
      <c r="A7766" t="str">
        <f>IF(Tienda_4!$A566="","","Tienda 4")</f>
        <v>Tienda 4</v>
      </c>
      <c r="B7766" t="str">
        <f>IF($A7766="","",Tienda_4!B566)</f>
        <v>Muebles</v>
      </c>
      <c r="C7766" t="str">
        <f>IF($A7766="","",Tienda_4!G566)</f>
        <v>Bogotá</v>
      </c>
      <c r="D7766" t="str">
        <f>IF($A7766="","",Tienda_4!F566)</f>
        <v>Blanca Ramirez</v>
      </c>
      <c r="E7766" t="str">
        <f>IF($A7766="","",Tienda_4!I566)</f>
        <v>Tarjeta de crédito</v>
      </c>
      <c r="F7766">
        <f>IF($A7766="","",VALUE(RIGHT(Tienda_4!E566,4)))</f>
        <v>2023</v>
      </c>
      <c r="G7766">
        <f>IF($A7766="","",Tienda_4!C566)</f>
        <v>899900</v>
      </c>
      <c r="H7766">
        <f>IF($A7766="","",Tienda_4!D566)</f>
        <v>48100</v>
      </c>
      <c r="I7766">
        <f>IF($A7766="","",Tienda_4!H566)</f>
        <v>5</v>
      </c>
      <c r="J7766">
        <f>IF($A7766="",0,IF(AND(OR('Cuadro-de-mando'!$B$4="(Todas)",'Cuadro-de-mando'!$B$4=$A7766),OR('Cuadro-de-mando'!$E$4="(Todas)",'Cuadro-de-mando'!$E$4=$B7766),OR('Cuadro-de-mando'!$H$4="(Todas)",'Cuadro-de-mando'!$H$4=$C7766),OR('Cuadro-de-mando'!$K$4="(Todas)",'Cuadro-de-mando'!$K$4=$E7766),OR('Cuadro-de-mando'!$N$4="(Todos)",'Cuadro-de-mando'!$N$4=$F7766)),1,0))</f>
        <v>1</v>
      </c>
    </row>
    <row r="7767" spans="1:10" x14ac:dyDescent="0.25">
      <c r="A7767" t="str">
        <f>IF(Tienda_4!$A567="","","Tienda 4")</f>
        <v>Tienda 4</v>
      </c>
      <c r="B7767" t="str">
        <f>IF($A7767="","",Tienda_4!B567)</f>
        <v>Muebles</v>
      </c>
      <c r="C7767" t="str">
        <f>IF($A7767="","",Tienda_4!G567)</f>
        <v>Medellín</v>
      </c>
      <c r="D7767" t="str">
        <f>IF($A7767="","",Tienda_4!F567)</f>
        <v>Felipe Santos</v>
      </c>
      <c r="E7767" t="str">
        <f>IF($A7767="","",Tienda_4!I567)</f>
        <v>Tarjeta de crédito</v>
      </c>
      <c r="F7767">
        <f>IF($A7767="","",VALUE(RIGHT(Tienda_4!E567,4)))</f>
        <v>2020</v>
      </c>
      <c r="G7767">
        <f>IF($A7767="","",Tienda_4!C567)</f>
        <v>165500</v>
      </c>
      <c r="H7767">
        <f>IF($A7767="","",Tienda_4!D567)</f>
        <v>9000</v>
      </c>
      <c r="I7767">
        <f>IF($A7767="","",Tienda_4!H567)</f>
        <v>4</v>
      </c>
      <c r="J7767">
        <f>IF($A7767="",0,IF(AND(OR('Cuadro-de-mando'!$B$4="(Todas)",'Cuadro-de-mando'!$B$4=$A7767),OR('Cuadro-de-mando'!$E$4="(Todas)",'Cuadro-de-mando'!$E$4=$B7767),OR('Cuadro-de-mando'!$H$4="(Todas)",'Cuadro-de-mando'!$H$4=$C7767),OR('Cuadro-de-mando'!$K$4="(Todas)",'Cuadro-de-mando'!$K$4=$E7767),OR('Cuadro-de-mando'!$N$4="(Todos)",'Cuadro-de-mando'!$N$4=$F7767)),1,0))</f>
        <v>1</v>
      </c>
    </row>
    <row r="7768" spans="1:10" x14ac:dyDescent="0.25">
      <c r="A7768" t="str">
        <f>IF(Tienda_4!$A568="","","Tienda 4")</f>
        <v>Tienda 4</v>
      </c>
      <c r="B7768" t="str">
        <f>IF($A7768="","",Tienda_4!B568)</f>
        <v>Juguetes</v>
      </c>
      <c r="C7768" t="str">
        <f>IF($A7768="","",Tienda_4!G568)</f>
        <v>Cúcuta</v>
      </c>
      <c r="D7768" t="str">
        <f>IF($A7768="","",Tienda_4!F568)</f>
        <v>Izabela de León</v>
      </c>
      <c r="E7768" t="str">
        <f>IF($A7768="","",Tienda_4!I568)</f>
        <v>Nequi</v>
      </c>
      <c r="F7768">
        <f>IF($A7768="","",VALUE(RIGHT(Tienda_4!E568,4)))</f>
        <v>2020</v>
      </c>
      <c r="G7768">
        <f>IF($A7768="","",Tienda_4!C568)</f>
        <v>65200</v>
      </c>
      <c r="H7768">
        <f>IF($A7768="","",Tienda_4!D568)</f>
        <v>4100</v>
      </c>
      <c r="I7768">
        <f>IF($A7768="","",Tienda_4!H568)</f>
        <v>3</v>
      </c>
      <c r="J7768">
        <f>IF($A7768="",0,IF(AND(OR('Cuadro-de-mando'!$B$4="(Todas)",'Cuadro-de-mando'!$B$4=$A7768),OR('Cuadro-de-mando'!$E$4="(Todas)",'Cuadro-de-mando'!$E$4=$B7768),OR('Cuadro-de-mando'!$H$4="(Todas)",'Cuadro-de-mando'!$H$4=$C7768),OR('Cuadro-de-mando'!$K$4="(Todas)",'Cuadro-de-mando'!$K$4=$E7768),OR('Cuadro-de-mando'!$N$4="(Todos)",'Cuadro-de-mando'!$N$4=$F7768)),1,0))</f>
        <v>1</v>
      </c>
    </row>
    <row r="7769" spans="1:10" x14ac:dyDescent="0.25">
      <c r="A7769" t="str">
        <f>IF(Tienda_4!$A569="","","Tienda 4")</f>
        <v>Tienda 4</v>
      </c>
      <c r="B7769" t="str">
        <f>IF($A7769="","",Tienda_4!B569)</f>
        <v>Electrodomésticos</v>
      </c>
      <c r="C7769" t="str">
        <f>IF($A7769="","",Tienda_4!G569)</f>
        <v>Medellín</v>
      </c>
      <c r="D7769" t="str">
        <f>IF($A7769="","",Tienda_4!F569)</f>
        <v>Felipe Santos</v>
      </c>
      <c r="E7769" t="str">
        <f>IF($A7769="","",Tienda_4!I569)</f>
        <v>Nequi</v>
      </c>
      <c r="F7769">
        <f>IF($A7769="","",VALUE(RIGHT(Tienda_4!E569,4)))</f>
        <v>2020</v>
      </c>
      <c r="G7769">
        <f>IF($A7769="","",Tienda_4!C569)</f>
        <v>1392700</v>
      </c>
      <c r="H7769">
        <f>IF($A7769="","",Tienda_4!D569)</f>
        <v>72300</v>
      </c>
      <c r="I7769">
        <f>IF($A7769="","",Tienda_4!H569)</f>
        <v>5</v>
      </c>
      <c r="J7769">
        <f>IF($A7769="",0,IF(AND(OR('Cuadro-de-mando'!$B$4="(Todas)",'Cuadro-de-mando'!$B$4=$A7769),OR('Cuadro-de-mando'!$E$4="(Todas)",'Cuadro-de-mando'!$E$4=$B7769),OR('Cuadro-de-mando'!$H$4="(Todas)",'Cuadro-de-mando'!$H$4=$C7769),OR('Cuadro-de-mando'!$K$4="(Todas)",'Cuadro-de-mando'!$K$4=$E7769),OR('Cuadro-de-mando'!$N$4="(Todos)",'Cuadro-de-mando'!$N$4=$F7769)),1,0))</f>
        <v>1</v>
      </c>
    </row>
    <row r="7770" spans="1:10" x14ac:dyDescent="0.25">
      <c r="A7770" t="str">
        <f>IF(Tienda_4!$A570="","","Tienda 4")</f>
        <v>Tienda 4</v>
      </c>
      <c r="B7770" t="str">
        <f>IF($A7770="","",Tienda_4!B570)</f>
        <v>Juguetes</v>
      </c>
      <c r="C7770" t="str">
        <f>IF($A7770="","",Tienda_4!G570)</f>
        <v>Cali</v>
      </c>
      <c r="D7770" t="str">
        <f>IF($A7770="","",Tienda_4!F570)</f>
        <v>Camila Rivera</v>
      </c>
      <c r="E7770" t="str">
        <f>IF($A7770="","",Tienda_4!I570)</f>
        <v>Tarjeta de crédito</v>
      </c>
      <c r="F7770">
        <f>IF($A7770="","",VALUE(RIGHT(Tienda_4!E570,4)))</f>
        <v>2020</v>
      </c>
      <c r="G7770">
        <f>IF($A7770="","",Tienda_4!C570)</f>
        <v>197800</v>
      </c>
      <c r="H7770">
        <f>IF($A7770="","",Tienda_4!D570)</f>
        <v>8700</v>
      </c>
      <c r="I7770">
        <f>IF($A7770="","",Tienda_4!H570)</f>
        <v>5</v>
      </c>
      <c r="J7770">
        <f>IF($A7770="",0,IF(AND(OR('Cuadro-de-mando'!$B$4="(Todas)",'Cuadro-de-mando'!$B$4=$A7770),OR('Cuadro-de-mando'!$E$4="(Todas)",'Cuadro-de-mando'!$E$4=$B7770),OR('Cuadro-de-mando'!$H$4="(Todas)",'Cuadro-de-mando'!$H$4=$C7770),OR('Cuadro-de-mando'!$K$4="(Todas)",'Cuadro-de-mando'!$K$4=$E7770),OR('Cuadro-de-mando'!$N$4="(Todos)",'Cuadro-de-mando'!$N$4=$F7770)),1,0))</f>
        <v>1</v>
      </c>
    </row>
    <row r="7771" spans="1:10" x14ac:dyDescent="0.25">
      <c r="A7771" t="str">
        <f>IF(Tienda_4!$A571="","","Tienda 4")</f>
        <v>Tienda 4</v>
      </c>
      <c r="B7771" t="str">
        <f>IF($A7771="","",Tienda_4!B571)</f>
        <v>Electrónicos</v>
      </c>
      <c r="C7771" t="str">
        <f>IF($A7771="","",Tienda_4!G571)</f>
        <v>Cali</v>
      </c>
      <c r="D7771" t="str">
        <f>IF($A7771="","",Tienda_4!F571)</f>
        <v>Felipe Santos</v>
      </c>
      <c r="E7771" t="str">
        <f>IF($A7771="","",Tienda_4!I571)</f>
        <v>Tarjeta de crédito</v>
      </c>
      <c r="F7771">
        <f>IF($A7771="","",VALUE(RIGHT(Tienda_4!E571,4)))</f>
        <v>2020</v>
      </c>
      <c r="G7771">
        <f>IF($A7771="","",Tienda_4!C571)</f>
        <v>192200</v>
      </c>
      <c r="H7771">
        <f>IF($A7771="","",Tienda_4!D571)</f>
        <v>13600</v>
      </c>
      <c r="I7771">
        <f>IF($A7771="","",Tienda_4!H571)</f>
        <v>5</v>
      </c>
      <c r="J7771">
        <f>IF($A7771="",0,IF(AND(OR('Cuadro-de-mando'!$B$4="(Todas)",'Cuadro-de-mando'!$B$4=$A7771),OR('Cuadro-de-mando'!$E$4="(Todas)",'Cuadro-de-mando'!$E$4=$B7771),OR('Cuadro-de-mando'!$H$4="(Todas)",'Cuadro-de-mando'!$H$4=$C7771),OR('Cuadro-de-mando'!$K$4="(Todas)",'Cuadro-de-mando'!$K$4=$E7771),OR('Cuadro-de-mando'!$N$4="(Todos)",'Cuadro-de-mando'!$N$4=$F7771)),1,0))</f>
        <v>1</v>
      </c>
    </row>
    <row r="7772" spans="1:10" x14ac:dyDescent="0.25">
      <c r="A7772" t="str">
        <f>IF(Tienda_4!$A572="","","Tienda 4")</f>
        <v>Tienda 4</v>
      </c>
      <c r="B7772" t="str">
        <f>IF($A7772="","",Tienda_4!B572)</f>
        <v>Electrónicos</v>
      </c>
      <c r="C7772" t="str">
        <f>IF($A7772="","",Tienda_4!G572)</f>
        <v>Bogotá</v>
      </c>
      <c r="D7772" t="str">
        <f>IF($A7772="","",Tienda_4!F572)</f>
        <v>Rafael Acosta</v>
      </c>
      <c r="E7772" t="str">
        <f>IF($A7772="","",Tienda_4!I572)</f>
        <v>Tarjeta de crédito</v>
      </c>
      <c r="F7772">
        <f>IF($A7772="","",VALUE(RIGHT(Tienda_4!E572,4)))</f>
        <v>2020</v>
      </c>
      <c r="G7772">
        <f>IF($A7772="","",Tienda_4!C572)</f>
        <v>241500</v>
      </c>
      <c r="H7772">
        <f>IF($A7772="","",Tienda_4!D572)</f>
        <v>13400</v>
      </c>
      <c r="I7772">
        <f>IF($A7772="","",Tienda_4!H572)</f>
        <v>5</v>
      </c>
      <c r="J7772">
        <f>IF($A7772="",0,IF(AND(OR('Cuadro-de-mando'!$B$4="(Todas)",'Cuadro-de-mando'!$B$4=$A7772),OR('Cuadro-de-mando'!$E$4="(Todas)",'Cuadro-de-mando'!$E$4=$B7772),OR('Cuadro-de-mando'!$H$4="(Todas)",'Cuadro-de-mando'!$H$4=$C7772),OR('Cuadro-de-mando'!$K$4="(Todas)",'Cuadro-de-mando'!$K$4=$E7772),OR('Cuadro-de-mando'!$N$4="(Todos)",'Cuadro-de-mando'!$N$4=$F7772)),1,0))</f>
        <v>1</v>
      </c>
    </row>
    <row r="7773" spans="1:10" x14ac:dyDescent="0.25">
      <c r="A7773" t="str">
        <f>IF(Tienda_4!$A573="","","Tienda 4")</f>
        <v>Tienda 4</v>
      </c>
      <c r="B7773" t="str">
        <f>IF($A7773="","",Tienda_4!B573)</f>
        <v>Electrodomésticos</v>
      </c>
      <c r="C7773" t="str">
        <f>IF($A7773="","",Tienda_4!G573)</f>
        <v>Cartagena</v>
      </c>
      <c r="D7773" t="str">
        <f>IF($A7773="","",Tienda_4!F573)</f>
        <v>Juan Fernandez</v>
      </c>
      <c r="E7773" t="str">
        <f>IF($A7773="","",Tienda_4!I573)</f>
        <v>Tarjeta de crédito</v>
      </c>
      <c r="F7773">
        <f>IF($A7773="","",VALUE(RIGHT(Tienda_4!E573,4)))</f>
        <v>2021</v>
      </c>
      <c r="G7773">
        <f>IF($A7773="","",Tienda_4!C573)</f>
        <v>403900</v>
      </c>
      <c r="H7773">
        <f>IF($A7773="","",Tienda_4!D573)</f>
        <v>19700</v>
      </c>
      <c r="I7773">
        <f>IF($A7773="","",Tienda_4!H573)</f>
        <v>5</v>
      </c>
      <c r="J7773">
        <f>IF($A7773="",0,IF(AND(OR('Cuadro-de-mando'!$B$4="(Todas)",'Cuadro-de-mando'!$B$4=$A7773),OR('Cuadro-de-mando'!$E$4="(Todas)",'Cuadro-de-mando'!$E$4=$B7773),OR('Cuadro-de-mando'!$H$4="(Todas)",'Cuadro-de-mando'!$H$4=$C7773),OR('Cuadro-de-mando'!$K$4="(Todas)",'Cuadro-de-mando'!$K$4=$E7773),OR('Cuadro-de-mando'!$N$4="(Todos)",'Cuadro-de-mando'!$N$4=$F7773)),1,0))</f>
        <v>1</v>
      </c>
    </row>
    <row r="7774" spans="1:10" x14ac:dyDescent="0.25">
      <c r="A7774" t="str">
        <f>IF(Tienda_4!$A574="","","Tienda 4")</f>
        <v>Tienda 4</v>
      </c>
      <c r="B7774" t="str">
        <f>IF($A7774="","",Tienda_4!B574)</f>
        <v>Muebles</v>
      </c>
      <c r="C7774" t="str">
        <f>IF($A7774="","",Tienda_4!G574)</f>
        <v>Medellín</v>
      </c>
      <c r="D7774" t="str">
        <f>IF($A7774="","",Tienda_4!F574)</f>
        <v>Camila Rivera</v>
      </c>
      <c r="E7774" t="str">
        <f>IF($A7774="","",Tienda_4!I574)</f>
        <v>Tarjeta de crédito</v>
      </c>
      <c r="F7774">
        <f>IF($A7774="","",VALUE(RIGHT(Tienda_4!E574,4)))</f>
        <v>2022</v>
      </c>
      <c r="G7774">
        <f>IF($A7774="","",Tienda_4!C574)</f>
        <v>283500</v>
      </c>
      <c r="H7774">
        <f>IF($A7774="","",Tienda_4!D574)</f>
        <v>13300</v>
      </c>
      <c r="I7774">
        <f>IF($A7774="","",Tienda_4!H574)</f>
        <v>1</v>
      </c>
      <c r="J7774">
        <f>IF($A7774="",0,IF(AND(OR('Cuadro-de-mando'!$B$4="(Todas)",'Cuadro-de-mando'!$B$4=$A7774),OR('Cuadro-de-mando'!$E$4="(Todas)",'Cuadro-de-mando'!$E$4=$B7774),OR('Cuadro-de-mando'!$H$4="(Todas)",'Cuadro-de-mando'!$H$4=$C7774),OR('Cuadro-de-mando'!$K$4="(Todas)",'Cuadro-de-mando'!$K$4=$E7774),OR('Cuadro-de-mando'!$N$4="(Todos)",'Cuadro-de-mando'!$N$4=$F7774)),1,0))</f>
        <v>1</v>
      </c>
    </row>
    <row r="7775" spans="1:10" x14ac:dyDescent="0.25">
      <c r="A7775" t="str">
        <f>IF(Tienda_4!$A575="","","Tienda 4")</f>
        <v>Tienda 4</v>
      </c>
      <c r="B7775" t="str">
        <f>IF($A7775="","",Tienda_4!B575)</f>
        <v>Electrónicos</v>
      </c>
      <c r="C7775" t="str">
        <f>IF($A7775="","",Tienda_4!G575)</f>
        <v>Medellín</v>
      </c>
      <c r="D7775" t="str">
        <f>IF($A7775="","",Tienda_4!F575)</f>
        <v>Juliana Costa</v>
      </c>
      <c r="E7775" t="str">
        <f>IF($A7775="","",Tienda_4!I575)</f>
        <v>Cupón</v>
      </c>
      <c r="F7775">
        <f>IF($A7775="","",VALUE(RIGHT(Tienda_4!E575,4)))</f>
        <v>2021</v>
      </c>
      <c r="G7775">
        <f>IF($A7775="","",Tienda_4!C575)</f>
        <v>1655400</v>
      </c>
      <c r="H7775">
        <f>IF($A7775="","",Tienda_4!D575)</f>
        <v>88500</v>
      </c>
      <c r="I7775">
        <f>IF($A7775="","",Tienda_4!H575)</f>
        <v>5</v>
      </c>
      <c r="J7775">
        <f>IF($A7775="",0,IF(AND(OR('Cuadro-de-mando'!$B$4="(Todas)",'Cuadro-de-mando'!$B$4=$A7775),OR('Cuadro-de-mando'!$E$4="(Todas)",'Cuadro-de-mando'!$E$4=$B7775),OR('Cuadro-de-mando'!$H$4="(Todas)",'Cuadro-de-mando'!$H$4=$C7775),OR('Cuadro-de-mando'!$K$4="(Todas)",'Cuadro-de-mando'!$K$4=$E7775),OR('Cuadro-de-mando'!$N$4="(Todos)",'Cuadro-de-mando'!$N$4=$F7775)),1,0))</f>
        <v>1</v>
      </c>
    </row>
    <row r="7776" spans="1:10" x14ac:dyDescent="0.25">
      <c r="A7776" t="str">
        <f>IF(Tienda_4!$A576="","","Tienda 4")</f>
        <v>Tienda 4</v>
      </c>
      <c r="B7776" t="str">
        <f>IF($A7776="","",Tienda_4!B576)</f>
        <v>Juguetes</v>
      </c>
      <c r="C7776" t="str">
        <f>IF($A7776="","",Tienda_4!G576)</f>
        <v>Bogotá</v>
      </c>
      <c r="D7776" t="str">
        <f>IF($A7776="","",Tienda_4!F576)</f>
        <v>Mariana Herrera</v>
      </c>
      <c r="E7776" t="str">
        <f>IF($A7776="","",Tienda_4!I576)</f>
        <v>Tarjeta de crédito</v>
      </c>
      <c r="F7776">
        <f>IF($A7776="","",VALUE(RIGHT(Tienda_4!E576,4)))</f>
        <v>2021</v>
      </c>
      <c r="G7776">
        <f>IF($A7776="","",Tienda_4!C576)</f>
        <v>14300</v>
      </c>
      <c r="H7776">
        <f>IF($A7776="","",Tienda_4!D576)</f>
        <v>0</v>
      </c>
      <c r="I7776">
        <f>IF($A7776="","",Tienda_4!H576)</f>
        <v>5</v>
      </c>
      <c r="J7776">
        <f>IF($A7776="",0,IF(AND(OR('Cuadro-de-mando'!$B$4="(Todas)",'Cuadro-de-mando'!$B$4=$A7776),OR('Cuadro-de-mando'!$E$4="(Todas)",'Cuadro-de-mando'!$E$4=$B7776),OR('Cuadro-de-mando'!$H$4="(Todas)",'Cuadro-de-mando'!$H$4=$C7776),OR('Cuadro-de-mando'!$K$4="(Todas)",'Cuadro-de-mando'!$K$4=$E7776),OR('Cuadro-de-mando'!$N$4="(Todos)",'Cuadro-de-mando'!$N$4=$F7776)),1,0))</f>
        <v>1</v>
      </c>
    </row>
    <row r="7777" spans="1:10" x14ac:dyDescent="0.25">
      <c r="A7777" t="str">
        <f>IF(Tienda_4!$A577="","","Tienda 4")</f>
        <v>Tienda 4</v>
      </c>
      <c r="B7777" t="str">
        <f>IF($A7777="","",Tienda_4!B577)</f>
        <v>Electrónicos</v>
      </c>
      <c r="C7777" t="str">
        <f>IF($A7777="","",Tienda_4!G577)</f>
        <v>Bogotá</v>
      </c>
      <c r="D7777" t="str">
        <f>IF($A7777="","",Tienda_4!F577)</f>
        <v>Ángel Rodriguez</v>
      </c>
      <c r="E7777" t="str">
        <f>IF($A7777="","",Tienda_4!I577)</f>
        <v>Cupón</v>
      </c>
      <c r="F7777">
        <f>IF($A7777="","",VALUE(RIGHT(Tienda_4!E577,4)))</f>
        <v>2022</v>
      </c>
      <c r="G7777">
        <f>IF($A7777="","",Tienda_4!C577)</f>
        <v>1104800</v>
      </c>
      <c r="H7777">
        <f>IF($A7777="","",Tienda_4!D577)</f>
        <v>59200</v>
      </c>
      <c r="I7777">
        <f>IF($A7777="","",Tienda_4!H577)</f>
        <v>4</v>
      </c>
      <c r="J7777">
        <f>IF($A7777="",0,IF(AND(OR('Cuadro-de-mando'!$B$4="(Todas)",'Cuadro-de-mando'!$B$4=$A7777),OR('Cuadro-de-mando'!$E$4="(Todas)",'Cuadro-de-mando'!$E$4=$B7777),OR('Cuadro-de-mando'!$H$4="(Todas)",'Cuadro-de-mando'!$H$4=$C7777),OR('Cuadro-de-mando'!$K$4="(Todas)",'Cuadro-de-mando'!$K$4=$E7777),OR('Cuadro-de-mando'!$N$4="(Todos)",'Cuadro-de-mando'!$N$4=$F7777)),1,0))</f>
        <v>1</v>
      </c>
    </row>
    <row r="7778" spans="1:10" x14ac:dyDescent="0.25">
      <c r="A7778" t="str">
        <f>IF(Tienda_4!$A578="","","Tienda 4")</f>
        <v>Tienda 4</v>
      </c>
      <c r="B7778" t="str">
        <f>IF($A7778="","",Tienda_4!B578)</f>
        <v>Muebles</v>
      </c>
      <c r="C7778" t="str">
        <f>IF($A7778="","",Tienda_4!G578)</f>
        <v>Medellín</v>
      </c>
      <c r="D7778" t="str">
        <f>IF($A7778="","",Tienda_4!F578)</f>
        <v>Beatriz Morales</v>
      </c>
      <c r="E7778" t="str">
        <f>IF($A7778="","",Tienda_4!I578)</f>
        <v>Nequi</v>
      </c>
      <c r="F7778">
        <f>IF($A7778="","",VALUE(RIGHT(Tienda_4!E578,4)))</f>
        <v>2021</v>
      </c>
      <c r="G7778">
        <f>IF($A7778="","",Tienda_4!C578)</f>
        <v>318200</v>
      </c>
      <c r="H7778">
        <f>IF($A7778="","",Tienda_4!D578)</f>
        <v>18200</v>
      </c>
      <c r="I7778">
        <f>IF($A7778="","",Tienda_4!H578)</f>
        <v>5</v>
      </c>
      <c r="J7778">
        <f>IF($A7778="",0,IF(AND(OR('Cuadro-de-mando'!$B$4="(Todas)",'Cuadro-de-mando'!$B$4=$A7778),OR('Cuadro-de-mando'!$E$4="(Todas)",'Cuadro-de-mando'!$E$4=$B7778),OR('Cuadro-de-mando'!$H$4="(Todas)",'Cuadro-de-mando'!$H$4=$C7778),OR('Cuadro-de-mando'!$K$4="(Todas)",'Cuadro-de-mando'!$K$4=$E7778),OR('Cuadro-de-mando'!$N$4="(Todos)",'Cuadro-de-mando'!$N$4=$F7778)),1,0))</f>
        <v>1</v>
      </c>
    </row>
    <row r="7779" spans="1:10" x14ac:dyDescent="0.25">
      <c r="A7779" t="str">
        <f>IF(Tienda_4!$A579="","","Tienda 4")</f>
        <v>Tienda 4</v>
      </c>
      <c r="B7779" t="str">
        <f>IF($A7779="","",Tienda_4!B579)</f>
        <v>Juguetes</v>
      </c>
      <c r="C7779" t="str">
        <f>IF($A7779="","",Tienda_4!G579)</f>
        <v>Bogotá</v>
      </c>
      <c r="D7779" t="str">
        <f>IF($A7779="","",Tienda_4!F579)</f>
        <v>Mariana Herrera</v>
      </c>
      <c r="E7779" t="str">
        <f>IF($A7779="","",Tienda_4!I579)</f>
        <v>Tarjeta de crédito</v>
      </c>
      <c r="F7779">
        <f>IF($A7779="","",VALUE(RIGHT(Tienda_4!E579,4)))</f>
        <v>2022</v>
      </c>
      <c r="G7779">
        <f>IF($A7779="","",Tienda_4!C579)</f>
        <v>39800</v>
      </c>
      <c r="H7779">
        <f>IF($A7779="","",Tienda_4!D579)</f>
        <v>0</v>
      </c>
      <c r="I7779">
        <f>IF($A7779="","",Tienda_4!H579)</f>
        <v>5</v>
      </c>
      <c r="J7779">
        <f>IF($A7779="",0,IF(AND(OR('Cuadro-de-mando'!$B$4="(Todas)",'Cuadro-de-mando'!$B$4=$A7779),OR('Cuadro-de-mando'!$E$4="(Todas)",'Cuadro-de-mando'!$E$4=$B7779),OR('Cuadro-de-mando'!$H$4="(Todas)",'Cuadro-de-mando'!$H$4=$C7779),OR('Cuadro-de-mando'!$K$4="(Todas)",'Cuadro-de-mando'!$K$4=$E7779),OR('Cuadro-de-mando'!$N$4="(Todos)",'Cuadro-de-mando'!$N$4=$F7779)),1,0))</f>
        <v>1</v>
      </c>
    </row>
    <row r="7780" spans="1:10" x14ac:dyDescent="0.25">
      <c r="A7780" t="str">
        <f>IF(Tienda_4!$A580="","","Tienda 4")</f>
        <v>Tienda 4</v>
      </c>
      <c r="B7780" t="str">
        <f>IF($A7780="","",Tienda_4!B580)</f>
        <v>Electrónicos</v>
      </c>
      <c r="C7780" t="str">
        <f>IF($A7780="","",Tienda_4!G580)</f>
        <v>Bogotá</v>
      </c>
      <c r="D7780" t="str">
        <f>IF($A7780="","",Tienda_4!F580)</f>
        <v>Mariana Herrera</v>
      </c>
      <c r="E7780" t="str">
        <f>IF($A7780="","",Tienda_4!I580)</f>
        <v>Tarjeta de crédito</v>
      </c>
      <c r="F7780">
        <f>IF($A7780="","",VALUE(RIGHT(Tienda_4!E580,4)))</f>
        <v>2020</v>
      </c>
      <c r="G7780">
        <f>IF($A7780="","",Tienda_4!C580)</f>
        <v>1689800</v>
      </c>
      <c r="H7780">
        <f>IF($A7780="","",Tienda_4!D580)</f>
        <v>88200</v>
      </c>
      <c r="I7780">
        <f>IF($A7780="","",Tienda_4!H580)</f>
        <v>5</v>
      </c>
      <c r="J7780">
        <f>IF($A7780="",0,IF(AND(OR('Cuadro-de-mando'!$B$4="(Todas)",'Cuadro-de-mando'!$B$4=$A7780),OR('Cuadro-de-mando'!$E$4="(Todas)",'Cuadro-de-mando'!$E$4=$B7780),OR('Cuadro-de-mando'!$H$4="(Todas)",'Cuadro-de-mando'!$H$4=$C7780),OR('Cuadro-de-mando'!$K$4="(Todas)",'Cuadro-de-mando'!$K$4=$E7780),OR('Cuadro-de-mando'!$N$4="(Todos)",'Cuadro-de-mando'!$N$4=$F7780)),1,0))</f>
        <v>1</v>
      </c>
    </row>
    <row r="7781" spans="1:10" x14ac:dyDescent="0.25">
      <c r="A7781" t="str">
        <f>IF(Tienda_4!$A581="","","Tienda 4")</f>
        <v>Tienda 4</v>
      </c>
      <c r="B7781" t="str">
        <f>IF($A7781="","",Tienda_4!B581)</f>
        <v>Juguetes</v>
      </c>
      <c r="C7781" t="str">
        <f>IF($A7781="","",Tienda_4!G581)</f>
        <v>Medellín</v>
      </c>
      <c r="D7781" t="str">
        <f>IF($A7781="","",Tienda_4!F581)</f>
        <v>Maria Alfonso</v>
      </c>
      <c r="E7781" t="str">
        <f>IF($A7781="","",Tienda_4!I581)</f>
        <v>Tarjeta de crédito</v>
      </c>
      <c r="F7781">
        <f>IF($A7781="","",VALUE(RIGHT(Tienda_4!E581,4)))</f>
        <v>2020</v>
      </c>
      <c r="G7781">
        <f>IF($A7781="","",Tienda_4!C581)</f>
        <v>251600</v>
      </c>
      <c r="H7781">
        <f>IF($A7781="","",Tienda_4!D581)</f>
        <v>13800</v>
      </c>
      <c r="I7781">
        <f>IF($A7781="","",Tienda_4!H581)</f>
        <v>4</v>
      </c>
      <c r="J7781">
        <f>IF($A7781="",0,IF(AND(OR('Cuadro-de-mando'!$B$4="(Todas)",'Cuadro-de-mando'!$B$4=$A7781),OR('Cuadro-de-mando'!$E$4="(Todas)",'Cuadro-de-mando'!$E$4=$B7781),OR('Cuadro-de-mando'!$H$4="(Todas)",'Cuadro-de-mando'!$H$4=$C7781),OR('Cuadro-de-mando'!$K$4="(Todas)",'Cuadro-de-mando'!$K$4=$E7781),OR('Cuadro-de-mando'!$N$4="(Todos)",'Cuadro-de-mando'!$N$4=$F7781)),1,0))</f>
        <v>1</v>
      </c>
    </row>
    <row r="7782" spans="1:10" x14ac:dyDescent="0.25">
      <c r="A7782" t="str">
        <f>IF(Tienda_4!$A582="","","Tienda 4")</f>
        <v>Tienda 4</v>
      </c>
      <c r="B7782" t="str">
        <f>IF($A7782="","",Tienda_4!B582)</f>
        <v>Juguetes</v>
      </c>
      <c r="C7782" t="str">
        <f>IF($A7782="","",Tienda_4!G582)</f>
        <v>Bogotá</v>
      </c>
      <c r="D7782" t="str">
        <f>IF($A7782="","",Tienda_4!F582)</f>
        <v>Santiago Silva</v>
      </c>
      <c r="E7782" t="str">
        <f>IF($A7782="","",Tienda_4!I582)</f>
        <v>Tarjeta de crédito</v>
      </c>
      <c r="F7782">
        <f>IF($A7782="","",VALUE(RIGHT(Tienda_4!E582,4)))</f>
        <v>2021</v>
      </c>
      <c r="G7782">
        <f>IF($A7782="","",Tienda_4!C582)</f>
        <v>15900</v>
      </c>
      <c r="H7782">
        <f>IF($A7782="","",Tienda_4!D582)</f>
        <v>0</v>
      </c>
      <c r="I7782">
        <f>IF($A7782="","",Tienda_4!H582)</f>
        <v>5</v>
      </c>
      <c r="J7782">
        <f>IF($A7782="",0,IF(AND(OR('Cuadro-de-mando'!$B$4="(Todas)",'Cuadro-de-mando'!$B$4=$A7782),OR('Cuadro-de-mando'!$E$4="(Todas)",'Cuadro-de-mando'!$E$4=$B7782),OR('Cuadro-de-mando'!$H$4="(Todas)",'Cuadro-de-mando'!$H$4=$C7782),OR('Cuadro-de-mando'!$K$4="(Todas)",'Cuadro-de-mando'!$K$4=$E7782),OR('Cuadro-de-mando'!$N$4="(Todos)",'Cuadro-de-mando'!$N$4=$F7782)),1,0))</f>
        <v>1</v>
      </c>
    </row>
    <row r="7783" spans="1:10" x14ac:dyDescent="0.25">
      <c r="A7783" t="str">
        <f>IF(Tienda_4!$A583="","","Tienda 4")</f>
        <v>Tienda 4</v>
      </c>
      <c r="B7783" t="str">
        <f>IF($A7783="","",Tienda_4!B583)</f>
        <v>Muebles</v>
      </c>
      <c r="C7783" t="str">
        <f>IF($A7783="","",Tienda_4!G583)</f>
        <v>Medellín</v>
      </c>
      <c r="D7783" t="str">
        <f>IF($A7783="","",Tienda_4!F583)</f>
        <v>Juliana Costa</v>
      </c>
      <c r="E7783" t="str">
        <f>IF($A7783="","",Tienda_4!I583)</f>
        <v>Tarjeta de crédito</v>
      </c>
      <c r="F7783">
        <f>IF($A7783="","",VALUE(RIGHT(Tienda_4!E583,4)))</f>
        <v>2022</v>
      </c>
      <c r="G7783">
        <f>IF($A7783="","",Tienda_4!C583)</f>
        <v>376000</v>
      </c>
      <c r="H7783">
        <f>IF($A7783="","",Tienda_4!D583)</f>
        <v>20200</v>
      </c>
      <c r="I7783">
        <f>IF($A7783="","",Tienda_4!H583)</f>
        <v>4</v>
      </c>
      <c r="J7783">
        <f>IF($A7783="",0,IF(AND(OR('Cuadro-de-mando'!$B$4="(Todas)",'Cuadro-de-mando'!$B$4=$A7783),OR('Cuadro-de-mando'!$E$4="(Todas)",'Cuadro-de-mando'!$E$4=$B7783),OR('Cuadro-de-mando'!$H$4="(Todas)",'Cuadro-de-mando'!$H$4=$C7783),OR('Cuadro-de-mando'!$K$4="(Todas)",'Cuadro-de-mando'!$K$4=$E7783),OR('Cuadro-de-mando'!$N$4="(Todos)",'Cuadro-de-mando'!$N$4=$F7783)),1,0))</f>
        <v>1</v>
      </c>
    </row>
    <row r="7784" spans="1:10" x14ac:dyDescent="0.25">
      <c r="A7784" t="str">
        <f>IF(Tienda_4!$A584="","","Tienda 4")</f>
        <v>Tienda 4</v>
      </c>
      <c r="B7784" t="str">
        <f>IF($A7784="","",Tienda_4!B584)</f>
        <v>Deportes y diversión</v>
      </c>
      <c r="C7784" t="str">
        <f>IF($A7784="","",Tienda_4!G584)</f>
        <v>Cali</v>
      </c>
      <c r="D7784" t="str">
        <f>IF($A7784="","",Tienda_4!F584)</f>
        <v>Izabela de León</v>
      </c>
      <c r="E7784" t="str">
        <f>IF($A7784="","",Tienda_4!I584)</f>
        <v>Tarjeta de crédito</v>
      </c>
      <c r="F7784">
        <f>IF($A7784="","",VALUE(RIGHT(Tienda_4!E584,4)))</f>
        <v>2021</v>
      </c>
      <c r="G7784">
        <f>IF($A7784="","",Tienda_4!C584)</f>
        <v>46100</v>
      </c>
      <c r="H7784">
        <f>IF($A7784="","",Tienda_4!D584)</f>
        <v>4800</v>
      </c>
      <c r="I7784">
        <f>IF($A7784="","",Tienda_4!H584)</f>
        <v>5</v>
      </c>
      <c r="J7784">
        <f>IF($A7784="",0,IF(AND(OR('Cuadro-de-mando'!$B$4="(Todas)",'Cuadro-de-mando'!$B$4=$A7784),OR('Cuadro-de-mando'!$E$4="(Todas)",'Cuadro-de-mando'!$E$4=$B7784),OR('Cuadro-de-mando'!$H$4="(Todas)",'Cuadro-de-mando'!$H$4=$C7784),OR('Cuadro-de-mando'!$K$4="(Todas)",'Cuadro-de-mando'!$K$4=$E7784),OR('Cuadro-de-mando'!$N$4="(Todos)",'Cuadro-de-mando'!$N$4=$F7784)),1,0))</f>
        <v>1</v>
      </c>
    </row>
    <row r="7785" spans="1:10" x14ac:dyDescent="0.25">
      <c r="A7785" t="str">
        <f>IF(Tienda_4!$A585="","","Tienda 4")</f>
        <v>Tienda 4</v>
      </c>
      <c r="B7785" t="str">
        <f>IF($A7785="","",Tienda_4!B585)</f>
        <v>Muebles</v>
      </c>
      <c r="C7785" t="str">
        <f>IF($A7785="","",Tienda_4!G585)</f>
        <v>Bogotá</v>
      </c>
      <c r="D7785" t="str">
        <f>IF($A7785="","",Tienda_4!F585)</f>
        <v>Santiago Silva</v>
      </c>
      <c r="E7785" t="str">
        <f>IF($A7785="","",Tienda_4!I585)</f>
        <v>Tarjeta de crédito</v>
      </c>
      <c r="F7785">
        <f>IF($A7785="","",VALUE(RIGHT(Tienda_4!E585,4)))</f>
        <v>2020</v>
      </c>
      <c r="G7785">
        <f>IF($A7785="","",Tienda_4!C585)</f>
        <v>234300</v>
      </c>
      <c r="H7785">
        <f>IF($A7785="","",Tienda_4!D585)</f>
        <v>13100</v>
      </c>
      <c r="I7785">
        <f>IF($A7785="","",Tienda_4!H585)</f>
        <v>5</v>
      </c>
      <c r="J7785">
        <f>IF($A7785="",0,IF(AND(OR('Cuadro-de-mando'!$B$4="(Todas)",'Cuadro-de-mando'!$B$4=$A7785),OR('Cuadro-de-mando'!$E$4="(Todas)",'Cuadro-de-mando'!$E$4=$B7785),OR('Cuadro-de-mando'!$H$4="(Todas)",'Cuadro-de-mando'!$H$4=$C7785),OR('Cuadro-de-mando'!$K$4="(Todas)",'Cuadro-de-mando'!$K$4=$E7785),OR('Cuadro-de-mando'!$N$4="(Todos)",'Cuadro-de-mando'!$N$4=$F7785)),1,0))</f>
        <v>1</v>
      </c>
    </row>
    <row r="7786" spans="1:10" x14ac:dyDescent="0.25">
      <c r="A7786" t="str">
        <f>IF(Tienda_4!$A586="","","Tienda 4")</f>
        <v>Tienda 4</v>
      </c>
      <c r="B7786" t="str">
        <f>IF($A7786="","",Tienda_4!B586)</f>
        <v>Electrónicos</v>
      </c>
      <c r="C7786" t="str">
        <f>IF($A7786="","",Tienda_4!G586)</f>
        <v>Medellín</v>
      </c>
      <c r="D7786" t="str">
        <f>IF($A7786="","",Tienda_4!F586)</f>
        <v>Maria Alfonso</v>
      </c>
      <c r="E7786" t="str">
        <f>IF($A7786="","",Tienda_4!I586)</f>
        <v>Tarjeta de crédito</v>
      </c>
      <c r="F7786">
        <f>IF($A7786="","",VALUE(RIGHT(Tienda_4!E586,4)))</f>
        <v>2022</v>
      </c>
      <c r="G7786">
        <f>IF($A7786="","",Tienda_4!C586)</f>
        <v>308800</v>
      </c>
      <c r="H7786">
        <f>IF($A7786="","",Tienda_4!D586)</f>
        <v>17000</v>
      </c>
      <c r="I7786">
        <f>IF($A7786="","",Tienda_4!H586)</f>
        <v>1</v>
      </c>
      <c r="J7786">
        <f>IF($A7786="",0,IF(AND(OR('Cuadro-de-mando'!$B$4="(Todas)",'Cuadro-de-mando'!$B$4=$A7786),OR('Cuadro-de-mando'!$E$4="(Todas)",'Cuadro-de-mando'!$E$4=$B7786),OR('Cuadro-de-mando'!$H$4="(Todas)",'Cuadro-de-mando'!$H$4=$C7786),OR('Cuadro-de-mando'!$K$4="(Todas)",'Cuadro-de-mando'!$K$4=$E7786),OR('Cuadro-de-mando'!$N$4="(Todos)",'Cuadro-de-mando'!$N$4=$F7786)),1,0))</f>
        <v>1</v>
      </c>
    </row>
    <row r="7787" spans="1:10" x14ac:dyDescent="0.25">
      <c r="A7787" t="str">
        <f>IF(Tienda_4!$A587="","","Tienda 4")</f>
        <v>Tienda 4</v>
      </c>
      <c r="B7787" t="str">
        <f>IF($A7787="","",Tienda_4!B587)</f>
        <v>Muebles</v>
      </c>
      <c r="C7787" t="str">
        <f>IF($A7787="","",Tienda_4!G587)</f>
        <v>Cartagena</v>
      </c>
      <c r="D7787" t="str">
        <f>IF($A7787="","",Tienda_4!F587)</f>
        <v>Santiago Silva</v>
      </c>
      <c r="E7787" t="str">
        <f>IF($A7787="","",Tienda_4!I587)</f>
        <v>Tarjeta de crédito</v>
      </c>
      <c r="F7787">
        <f>IF($A7787="","",VALUE(RIGHT(Tienda_4!E587,4)))</f>
        <v>2020</v>
      </c>
      <c r="G7787">
        <f>IF($A7787="","",Tienda_4!C587)</f>
        <v>343400</v>
      </c>
      <c r="H7787">
        <f>IF($A7787="","",Tienda_4!D587)</f>
        <v>18500</v>
      </c>
      <c r="I7787">
        <f>IF($A7787="","",Tienda_4!H587)</f>
        <v>4</v>
      </c>
      <c r="J7787">
        <f>IF($A7787="",0,IF(AND(OR('Cuadro-de-mando'!$B$4="(Todas)",'Cuadro-de-mando'!$B$4=$A7787),OR('Cuadro-de-mando'!$E$4="(Todas)",'Cuadro-de-mando'!$E$4=$B7787),OR('Cuadro-de-mando'!$H$4="(Todas)",'Cuadro-de-mando'!$H$4=$C7787),OR('Cuadro-de-mando'!$K$4="(Todas)",'Cuadro-de-mando'!$K$4=$E7787),OR('Cuadro-de-mando'!$N$4="(Todos)",'Cuadro-de-mando'!$N$4=$F7787)),1,0))</f>
        <v>1</v>
      </c>
    </row>
    <row r="7788" spans="1:10" x14ac:dyDescent="0.25">
      <c r="A7788" t="str">
        <f>IF(Tienda_4!$A588="","","Tienda 4")</f>
        <v>Tienda 4</v>
      </c>
      <c r="B7788" t="str">
        <f>IF($A7788="","",Tienda_4!B588)</f>
        <v>Juguetes</v>
      </c>
      <c r="C7788" t="str">
        <f>IF($A7788="","",Tienda_4!G588)</f>
        <v>Bogotá</v>
      </c>
      <c r="D7788" t="str">
        <f>IF($A7788="","",Tienda_4!F588)</f>
        <v>Blanca Ramirez</v>
      </c>
      <c r="E7788" t="str">
        <f>IF($A7788="","",Tienda_4!I588)</f>
        <v>Nequi</v>
      </c>
      <c r="F7788">
        <f>IF($A7788="","",VALUE(RIGHT(Tienda_4!E588,4)))</f>
        <v>2020</v>
      </c>
      <c r="G7788">
        <f>IF($A7788="","",Tienda_4!C588)</f>
        <v>17500</v>
      </c>
      <c r="H7788">
        <f>IF($A7788="","",Tienda_4!D588)</f>
        <v>1600</v>
      </c>
      <c r="I7788">
        <f>IF($A7788="","",Tienda_4!H588)</f>
        <v>5</v>
      </c>
      <c r="J7788">
        <f>IF($A7788="",0,IF(AND(OR('Cuadro-de-mando'!$B$4="(Todas)",'Cuadro-de-mando'!$B$4=$A7788),OR('Cuadro-de-mando'!$E$4="(Todas)",'Cuadro-de-mando'!$E$4=$B7788),OR('Cuadro-de-mando'!$H$4="(Todas)",'Cuadro-de-mando'!$H$4=$C7788),OR('Cuadro-de-mando'!$K$4="(Todas)",'Cuadro-de-mando'!$K$4=$E7788),OR('Cuadro-de-mando'!$N$4="(Todos)",'Cuadro-de-mando'!$N$4=$F7788)),1,0))</f>
        <v>1</v>
      </c>
    </row>
    <row r="7789" spans="1:10" x14ac:dyDescent="0.25">
      <c r="A7789" t="str">
        <f>IF(Tienda_4!$A589="","","Tienda 4")</f>
        <v>Tienda 4</v>
      </c>
      <c r="B7789" t="str">
        <f>IF($A7789="","",Tienda_4!B589)</f>
        <v>Electrodomésticos</v>
      </c>
      <c r="C7789" t="str">
        <f>IF($A7789="","",Tienda_4!G589)</f>
        <v>Cali</v>
      </c>
      <c r="D7789" t="str">
        <f>IF($A7789="","",Tienda_4!F589)</f>
        <v>Izabela de León</v>
      </c>
      <c r="E7789" t="str">
        <f>IF($A7789="","",Tienda_4!I589)</f>
        <v>Tarjeta de crédito</v>
      </c>
      <c r="F7789">
        <f>IF($A7789="","",VALUE(RIGHT(Tienda_4!E589,4)))</f>
        <v>2021</v>
      </c>
      <c r="G7789">
        <f>IF($A7789="","",Tienda_4!C589)</f>
        <v>1525800</v>
      </c>
      <c r="H7789">
        <f>IF($A7789="","",Tienda_4!D589)</f>
        <v>81600</v>
      </c>
      <c r="I7789">
        <f>IF($A7789="","",Tienda_4!H589)</f>
        <v>5</v>
      </c>
      <c r="J7789">
        <f>IF($A7789="",0,IF(AND(OR('Cuadro-de-mando'!$B$4="(Todas)",'Cuadro-de-mando'!$B$4=$A7789),OR('Cuadro-de-mando'!$E$4="(Todas)",'Cuadro-de-mando'!$E$4=$B7789),OR('Cuadro-de-mando'!$H$4="(Todas)",'Cuadro-de-mando'!$H$4=$C7789),OR('Cuadro-de-mando'!$K$4="(Todas)",'Cuadro-de-mando'!$K$4=$E7789),OR('Cuadro-de-mando'!$N$4="(Todos)",'Cuadro-de-mando'!$N$4=$F7789)),1,0))</f>
        <v>1</v>
      </c>
    </row>
    <row r="7790" spans="1:10" x14ac:dyDescent="0.25">
      <c r="A7790" t="str">
        <f>IF(Tienda_4!$A590="","","Tienda 4")</f>
        <v>Tienda 4</v>
      </c>
      <c r="B7790" t="str">
        <f>IF($A7790="","",Tienda_4!B590)</f>
        <v>Electrónicos</v>
      </c>
      <c r="C7790" t="str">
        <f>IF($A7790="","",Tienda_4!G590)</f>
        <v>Bogotá</v>
      </c>
      <c r="D7790" t="str">
        <f>IF($A7790="","",Tienda_4!F590)</f>
        <v>Izabela de León</v>
      </c>
      <c r="E7790" t="str">
        <f>IF($A7790="","",Tienda_4!I590)</f>
        <v>Tarjeta de crédito</v>
      </c>
      <c r="F7790">
        <f>IF($A7790="","",VALUE(RIGHT(Tienda_4!E590,4)))</f>
        <v>2020</v>
      </c>
      <c r="G7790">
        <f>IF($A7790="","",Tienda_4!C590)</f>
        <v>977300</v>
      </c>
      <c r="H7790">
        <f>IF($A7790="","",Tienda_4!D590)</f>
        <v>50200</v>
      </c>
      <c r="I7790">
        <f>IF($A7790="","",Tienda_4!H590)</f>
        <v>5</v>
      </c>
      <c r="J7790">
        <f>IF($A7790="",0,IF(AND(OR('Cuadro-de-mando'!$B$4="(Todas)",'Cuadro-de-mando'!$B$4=$A7790),OR('Cuadro-de-mando'!$E$4="(Todas)",'Cuadro-de-mando'!$E$4=$B7790),OR('Cuadro-de-mando'!$H$4="(Todas)",'Cuadro-de-mando'!$H$4=$C7790),OR('Cuadro-de-mando'!$K$4="(Todas)",'Cuadro-de-mando'!$K$4=$E7790),OR('Cuadro-de-mando'!$N$4="(Todos)",'Cuadro-de-mando'!$N$4=$F7790)),1,0))</f>
        <v>1</v>
      </c>
    </row>
    <row r="7791" spans="1:10" x14ac:dyDescent="0.25">
      <c r="A7791" t="str">
        <f>IF(Tienda_4!$A591="","","Tienda 4")</f>
        <v>Tienda 4</v>
      </c>
      <c r="B7791" t="str">
        <f>IF($A7791="","",Tienda_4!B591)</f>
        <v>Electrodomésticos</v>
      </c>
      <c r="C7791" t="str">
        <f>IF($A7791="","",Tienda_4!G591)</f>
        <v>Bogotá</v>
      </c>
      <c r="D7791" t="str">
        <f>IF($A7791="","",Tienda_4!F591)</f>
        <v>Camila Rivera</v>
      </c>
      <c r="E7791" t="str">
        <f>IF($A7791="","",Tienda_4!I591)</f>
        <v>Tarjeta de crédito</v>
      </c>
      <c r="F7791">
        <f>IF($A7791="","",VALUE(RIGHT(Tienda_4!E591,4)))</f>
        <v>2021</v>
      </c>
      <c r="G7791">
        <f>IF($A7791="","",Tienda_4!C591)</f>
        <v>1259000</v>
      </c>
      <c r="H7791">
        <f>IF($A7791="","",Tienda_4!D591)</f>
        <v>69400</v>
      </c>
      <c r="I7791">
        <f>IF($A7791="","",Tienda_4!H591)</f>
        <v>1</v>
      </c>
      <c r="J7791">
        <f>IF($A7791="",0,IF(AND(OR('Cuadro-de-mando'!$B$4="(Todas)",'Cuadro-de-mando'!$B$4=$A7791),OR('Cuadro-de-mando'!$E$4="(Todas)",'Cuadro-de-mando'!$E$4=$B7791),OR('Cuadro-de-mando'!$H$4="(Todas)",'Cuadro-de-mando'!$H$4=$C7791),OR('Cuadro-de-mando'!$K$4="(Todas)",'Cuadro-de-mando'!$K$4=$E7791),OR('Cuadro-de-mando'!$N$4="(Todos)",'Cuadro-de-mando'!$N$4=$F7791)),1,0))</f>
        <v>1</v>
      </c>
    </row>
    <row r="7792" spans="1:10" x14ac:dyDescent="0.25">
      <c r="A7792" t="str">
        <f>IF(Tienda_4!$A592="","","Tienda 4")</f>
        <v>Tienda 4</v>
      </c>
      <c r="B7792" t="str">
        <f>IF($A7792="","",Tienda_4!B592)</f>
        <v>Electrodomésticos</v>
      </c>
      <c r="C7792" t="str">
        <f>IF($A7792="","",Tienda_4!G592)</f>
        <v>Bogotá</v>
      </c>
      <c r="D7792" t="str">
        <f>IF($A7792="","",Tienda_4!F592)</f>
        <v>Pedro Gomez</v>
      </c>
      <c r="E7792" t="str">
        <f>IF($A7792="","",Tienda_4!I592)</f>
        <v>Tarjeta de crédito</v>
      </c>
      <c r="F7792">
        <f>IF($A7792="","",VALUE(RIGHT(Tienda_4!E592,4)))</f>
        <v>2020</v>
      </c>
      <c r="G7792">
        <f>IF($A7792="","",Tienda_4!C592)</f>
        <v>1106400</v>
      </c>
      <c r="H7792">
        <f>IF($A7792="","",Tienda_4!D592)</f>
        <v>59600</v>
      </c>
      <c r="I7792">
        <f>IF($A7792="","",Tienda_4!H592)</f>
        <v>3</v>
      </c>
      <c r="J7792">
        <f>IF($A7792="",0,IF(AND(OR('Cuadro-de-mando'!$B$4="(Todas)",'Cuadro-de-mando'!$B$4=$A7792),OR('Cuadro-de-mando'!$E$4="(Todas)",'Cuadro-de-mando'!$E$4=$B7792),OR('Cuadro-de-mando'!$H$4="(Todas)",'Cuadro-de-mando'!$H$4=$C7792),OR('Cuadro-de-mando'!$K$4="(Todas)",'Cuadro-de-mando'!$K$4=$E7792),OR('Cuadro-de-mando'!$N$4="(Todos)",'Cuadro-de-mando'!$N$4=$F7792)),1,0))</f>
        <v>1</v>
      </c>
    </row>
    <row r="7793" spans="1:10" x14ac:dyDescent="0.25">
      <c r="A7793" t="str">
        <f>IF(Tienda_4!$A593="","","Tienda 4")</f>
        <v>Tienda 4</v>
      </c>
      <c r="B7793" t="str">
        <f>IF($A7793="","",Tienda_4!B593)</f>
        <v>Juguetes</v>
      </c>
      <c r="C7793" t="str">
        <f>IF($A7793="","",Tienda_4!G593)</f>
        <v>Pereira</v>
      </c>
      <c r="D7793" t="str">
        <f>IF($A7793="","",Tienda_4!F593)</f>
        <v>Blanca Ramirez</v>
      </c>
      <c r="E7793" t="str">
        <f>IF($A7793="","",Tienda_4!I593)</f>
        <v>Tarjeta de crédito</v>
      </c>
      <c r="F7793">
        <f>IF($A7793="","",VALUE(RIGHT(Tienda_4!E593,4)))</f>
        <v>2020</v>
      </c>
      <c r="G7793">
        <f>IF($A7793="","",Tienda_4!C593)</f>
        <v>51300</v>
      </c>
      <c r="H7793">
        <f>IF($A7793="","",Tienda_4!D593)</f>
        <v>3200</v>
      </c>
      <c r="I7793">
        <f>IF($A7793="","",Tienda_4!H593)</f>
        <v>1</v>
      </c>
      <c r="J7793">
        <f>IF($A7793="",0,IF(AND(OR('Cuadro-de-mando'!$B$4="(Todas)",'Cuadro-de-mando'!$B$4=$A7793),OR('Cuadro-de-mando'!$E$4="(Todas)",'Cuadro-de-mando'!$E$4=$B7793),OR('Cuadro-de-mando'!$H$4="(Todas)",'Cuadro-de-mando'!$H$4=$C7793),OR('Cuadro-de-mando'!$K$4="(Todas)",'Cuadro-de-mando'!$K$4=$E7793),OR('Cuadro-de-mando'!$N$4="(Todos)",'Cuadro-de-mando'!$N$4=$F7793)),1,0))</f>
        <v>1</v>
      </c>
    </row>
    <row r="7794" spans="1:10" x14ac:dyDescent="0.25">
      <c r="A7794" t="str">
        <f>IF(Tienda_4!$A594="","","Tienda 4")</f>
        <v>Tienda 4</v>
      </c>
      <c r="B7794" t="str">
        <f>IF($A7794="","",Tienda_4!B594)</f>
        <v>Artículos para el hogar</v>
      </c>
      <c r="C7794" t="str">
        <f>IF($A7794="","",Tienda_4!G594)</f>
        <v>Bogotá</v>
      </c>
      <c r="D7794" t="str">
        <f>IF($A7794="","",Tienda_4!F594)</f>
        <v>Beatriz Morales</v>
      </c>
      <c r="E7794" t="str">
        <f>IF($A7794="","",Tienda_4!I594)</f>
        <v>Tarjeta de crédito</v>
      </c>
      <c r="F7794">
        <f>IF($A7794="","",VALUE(RIGHT(Tienda_4!E594,4)))</f>
        <v>2021</v>
      </c>
      <c r="G7794">
        <f>IF($A7794="","",Tienda_4!C594)</f>
        <v>53400</v>
      </c>
      <c r="H7794">
        <f>IF($A7794="","",Tienda_4!D594)</f>
        <v>1000</v>
      </c>
      <c r="I7794">
        <f>IF($A7794="","",Tienda_4!H594)</f>
        <v>3</v>
      </c>
      <c r="J7794">
        <f>IF($A7794="",0,IF(AND(OR('Cuadro-de-mando'!$B$4="(Todas)",'Cuadro-de-mando'!$B$4=$A7794),OR('Cuadro-de-mando'!$E$4="(Todas)",'Cuadro-de-mando'!$E$4=$B7794),OR('Cuadro-de-mando'!$H$4="(Todas)",'Cuadro-de-mando'!$H$4=$C7794),OR('Cuadro-de-mando'!$K$4="(Todas)",'Cuadro-de-mando'!$K$4=$E7794),OR('Cuadro-de-mando'!$N$4="(Todos)",'Cuadro-de-mando'!$N$4=$F7794)),1,0))</f>
        <v>1</v>
      </c>
    </row>
    <row r="7795" spans="1:10" x14ac:dyDescent="0.25">
      <c r="A7795" t="str">
        <f>IF(Tienda_4!$A595="","","Tienda 4")</f>
        <v>Tienda 4</v>
      </c>
      <c r="B7795" t="str">
        <f>IF($A7795="","",Tienda_4!B595)</f>
        <v>Juguetes</v>
      </c>
      <c r="C7795" t="str">
        <f>IF($A7795="","",Tienda_4!G595)</f>
        <v>Barranquilla</v>
      </c>
      <c r="D7795" t="str">
        <f>IF($A7795="","",Tienda_4!F595)</f>
        <v>Camila Rivera</v>
      </c>
      <c r="E7795" t="str">
        <f>IF($A7795="","",Tienda_4!I595)</f>
        <v>Tarjeta de crédito</v>
      </c>
      <c r="F7795">
        <f>IF($A7795="","",VALUE(RIGHT(Tienda_4!E595,4)))</f>
        <v>2021</v>
      </c>
      <c r="G7795">
        <f>IF($A7795="","",Tienda_4!C595)</f>
        <v>17400</v>
      </c>
      <c r="H7795">
        <f>IF($A7795="","",Tienda_4!D595)</f>
        <v>4300</v>
      </c>
      <c r="I7795">
        <f>IF($A7795="","",Tienda_4!H595)</f>
        <v>5</v>
      </c>
      <c r="J7795">
        <f>IF($A7795="",0,IF(AND(OR('Cuadro-de-mando'!$B$4="(Todas)",'Cuadro-de-mando'!$B$4=$A7795),OR('Cuadro-de-mando'!$E$4="(Todas)",'Cuadro-de-mando'!$E$4=$B7795),OR('Cuadro-de-mando'!$H$4="(Todas)",'Cuadro-de-mando'!$H$4=$C7795),OR('Cuadro-de-mando'!$K$4="(Todas)",'Cuadro-de-mando'!$K$4=$E7795),OR('Cuadro-de-mando'!$N$4="(Todos)",'Cuadro-de-mando'!$N$4=$F7795)),1,0))</f>
        <v>1</v>
      </c>
    </row>
    <row r="7796" spans="1:10" x14ac:dyDescent="0.25">
      <c r="A7796" t="str">
        <f>IF(Tienda_4!$A596="","","Tienda 4")</f>
        <v>Tienda 4</v>
      </c>
      <c r="B7796" t="str">
        <f>IF($A7796="","",Tienda_4!B596)</f>
        <v>Electrónicos</v>
      </c>
      <c r="C7796" t="str">
        <f>IF($A7796="","",Tienda_4!G596)</f>
        <v>Soacha</v>
      </c>
      <c r="D7796" t="str">
        <f>IF($A7796="","",Tienda_4!F596)</f>
        <v>Santiago Silva</v>
      </c>
      <c r="E7796" t="str">
        <f>IF($A7796="","",Tienda_4!I596)</f>
        <v>Cupón</v>
      </c>
      <c r="F7796">
        <f>IF($A7796="","",VALUE(RIGHT(Tienda_4!E596,4)))</f>
        <v>2021</v>
      </c>
      <c r="G7796">
        <f>IF($A7796="","",Tienda_4!C596)</f>
        <v>1512800</v>
      </c>
      <c r="H7796">
        <f>IF($A7796="","",Tienda_4!D596)</f>
        <v>82900</v>
      </c>
      <c r="I7796">
        <f>IF($A7796="","",Tienda_4!H596)</f>
        <v>5</v>
      </c>
      <c r="J7796">
        <f>IF($A7796="",0,IF(AND(OR('Cuadro-de-mando'!$B$4="(Todas)",'Cuadro-de-mando'!$B$4=$A7796),OR('Cuadro-de-mando'!$E$4="(Todas)",'Cuadro-de-mando'!$E$4=$B7796),OR('Cuadro-de-mando'!$H$4="(Todas)",'Cuadro-de-mando'!$H$4=$C7796),OR('Cuadro-de-mando'!$K$4="(Todas)",'Cuadro-de-mando'!$K$4=$E7796),OR('Cuadro-de-mando'!$N$4="(Todos)",'Cuadro-de-mando'!$N$4=$F7796)),1,0))</f>
        <v>1</v>
      </c>
    </row>
    <row r="7797" spans="1:10" x14ac:dyDescent="0.25">
      <c r="A7797" t="str">
        <f>IF(Tienda_4!$A597="","","Tienda 4")</f>
        <v>Tienda 4</v>
      </c>
      <c r="B7797" t="str">
        <f>IF($A7797="","",Tienda_4!B597)</f>
        <v>Juguetes</v>
      </c>
      <c r="C7797" t="str">
        <f>IF($A7797="","",Tienda_4!G597)</f>
        <v>Bogotá</v>
      </c>
      <c r="D7797" t="str">
        <f>IF($A7797="","",Tienda_4!F597)</f>
        <v>Izabela de León</v>
      </c>
      <c r="E7797" t="str">
        <f>IF($A7797="","",Tienda_4!I597)</f>
        <v>Tarjeta de crédito</v>
      </c>
      <c r="F7797">
        <f>IF($A7797="","",VALUE(RIGHT(Tienda_4!E597,4)))</f>
        <v>2020</v>
      </c>
      <c r="G7797">
        <f>IF($A7797="","",Tienda_4!C597)</f>
        <v>41600</v>
      </c>
      <c r="H7797">
        <f>IF($A7797="","",Tienda_4!D597)</f>
        <v>2600</v>
      </c>
      <c r="I7797">
        <f>IF($A7797="","",Tienda_4!H597)</f>
        <v>5</v>
      </c>
      <c r="J7797">
        <f>IF($A7797="",0,IF(AND(OR('Cuadro-de-mando'!$B$4="(Todas)",'Cuadro-de-mando'!$B$4=$A7797),OR('Cuadro-de-mando'!$E$4="(Todas)",'Cuadro-de-mando'!$E$4=$B7797),OR('Cuadro-de-mando'!$H$4="(Todas)",'Cuadro-de-mando'!$H$4=$C7797),OR('Cuadro-de-mando'!$K$4="(Todas)",'Cuadro-de-mando'!$K$4=$E7797),OR('Cuadro-de-mando'!$N$4="(Todos)",'Cuadro-de-mando'!$N$4=$F7797)),1,0))</f>
        <v>1</v>
      </c>
    </row>
    <row r="7798" spans="1:10" x14ac:dyDescent="0.25">
      <c r="A7798" t="str">
        <f>IF(Tienda_4!$A598="","","Tienda 4")</f>
        <v>Tienda 4</v>
      </c>
      <c r="B7798" t="str">
        <f>IF($A7798="","",Tienda_4!B598)</f>
        <v>Electrónicos</v>
      </c>
      <c r="C7798" t="str">
        <f>IF($A7798="","",Tienda_4!G598)</f>
        <v>Medellín</v>
      </c>
      <c r="D7798" t="str">
        <f>IF($A7798="","",Tienda_4!F598)</f>
        <v>Pedro Gomez</v>
      </c>
      <c r="E7798" t="str">
        <f>IF($A7798="","",Tienda_4!I598)</f>
        <v>Tarjeta de crédito</v>
      </c>
      <c r="F7798">
        <f>IF($A7798="","",VALUE(RIGHT(Tienda_4!E598,4)))</f>
        <v>2021</v>
      </c>
      <c r="G7798">
        <f>IF($A7798="","",Tienda_4!C598)</f>
        <v>339000</v>
      </c>
      <c r="H7798">
        <f>IF($A7798="","",Tienda_4!D598)</f>
        <v>18600</v>
      </c>
      <c r="I7798">
        <f>IF($A7798="","",Tienda_4!H598)</f>
        <v>5</v>
      </c>
      <c r="J7798">
        <f>IF($A7798="",0,IF(AND(OR('Cuadro-de-mando'!$B$4="(Todas)",'Cuadro-de-mando'!$B$4=$A7798),OR('Cuadro-de-mando'!$E$4="(Todas)",'Cuadro-de-mando'!$E$4=$B7798),OR('Cuadro-de-mando'!$H$4="(Todas)",'Cuadro-de-mando'!$H$4=$C7798),OR('Cuadro-de-mando'!$K$4="(Todas)",'Cuadro-de-mando'!$K$4=$E7798),OR('Cuadro-de-mando'!$N$4="(Todos)",'Cuadro-de-mando'!$N$4=$F7798)),1,0))</f>
        <v>1</v>
      </c>
    </row>
    <row r="7799" spans="1:10" x14ac:dyDescent="0.25">
      <c r="A7799" t="str">
        <f>IF(Tienda_4!$A599="","","Tienda 4")</f>
        <v>Tienda 4</v>
      </c>
      <c r="B7799" t="str">
        <f>IF($A7799="","",Tienda_4!B599)</f>
        <v>Juguetes</v>
      </c>
      <c r="C7799" t="str">
        <f>IF($A7799="","",Tienda_4!G599)</f>
        <v>Medellín</v>
      </c>
      <c r="D7799" t="str">
        <f>IF($A7799="","",Tienda_4!F599)</f>
        <v>Juliana Costa</v>
      </c>
      <c r="E7799" t="str">
        <f>IF($A7799="","",Tienda_4!I599)</f>
        <v>Tarjeta de crédito</v>
      </c>
      <c r="F7799">
        <f>IF($A7799="","",VALUE(RIGHT(Tienda_4!E599,4)))</f>
        <v>2022</v>
      </c>
      <c r="G7799">
        <f>IF($A7799="","",Tienda_4!C599)</f>
        <v>36700</v>
      </c>
      <c r="H7799">
        <f>IF($A7799="","",Tienda_4!D599)</f>
        <v>0</v>
      </c>
      <c r="I7799">
        <f>IF($A7799="","",Tienda_4!H599)</f>
        <v>3</v>
      </c>
      <c r="J7799">
        <f>IF($A7799="",0,IF(AND(OR('Cuadro-de-mando'!$B$4="(Todas)",'Cuadro-de-mando'!$B$4=$A7799),OR('Cuadro-de-mando'!$E$4="(Todas)",'Cuadro-de-mando'!$E$4=$B7799),OR('Cuadro-de-mando'!$H$4="(Todas)",'Cuadro-de-mando'!$H$4=$C7799),OR('Cuadro-de-mando'!$K$4="(Todas)",'Cuadro-de-mando'!$K$4=$E7799),OR('Cuadro-de-mando'!$N$4="(Todos)",'Cuadro-de-mando'!$N$4=$F7799)),1,0))</f>
        <v>1</v>
      </c>
    </row>
    <row r="7800" spans="1:10" x14ac:dyDescent="0.25">
      <c r="A7800" t="str">
        <f>IF(Tienda_4!$A600="","","Tienda 4")</f>
        <v>Tienda 4</v>
      </c>
      <c r="B7800" t="str">
        <f>IF($A7800="","",Tienda_4!B600)</f>
        <v>Electrodomésticos</v>
      </c>
      <c r="C7800" t="str">
        <f>IF($A7800="","",Tienda_4!G600)</f>
        <v>Bogotá</v>
      </c>
      <c r="D7800" t="str">
        <f>IF($A7800="","",Tienda_4!F600)</f>
        <v>Blanca Ramirez</v>
      </c>
      <c r="E7800" t="str">
        <f>IF($A7800="","",Tienda_4!I600)</f>
        <v>Nequi</v>
      </c>
      <c r="F7800">
        <f>IF($A7800="","",VALUE(RIGHT(Tienda_4!E600,4)))</f>
        <v>2021</v>
      </c>
      <c r="G7800">
        <f>IF($A7800="","",Tienda_4!C600)</f>
        <v>1308000</v>
      </c>
      <c r="H7800">
        <f>IF($A7800="","",Tienda_4!D600)</f>
        <v>67800</v>
      </c>
      <c r="I7800">
        <f>IF($A7800="","",Tienda_4!H600)</f>
        <v>5</v>
      </c>
      <c r="J7800">
        <f>IF($A7800="",0,IF(AND(OR('Cuadro-de-mando'!$B$4="(Todas)",'Cuadro-de-mando'!$B$4=$A7800),OR('Cuadro-de-mando'!$E$4="(Todas)",'Cuadro-de-mando'!$E$4=$B7800),OR('Cuadro-de-mando'!$H$4="(Todas)",'Cuadro-de-mando'!$H$4=$C7800),OR('Cuadro-de-mando'!$K$4="(Todas)",'Cuadro-de-mando'!$K$4=$E7800),OR('Cuadro-de-mando'!$N$4="(Todos)",'Cuadro-de-mando'!$N$4=$F7800)),1,0))</f>
        <v>1</v>
      </c>
    </row>
    <row r="7801" spans="1:10" x14ac:dyDescent="0.25">
      <c r="A7801" t="str">
        <f>IF(Tienda_4!$A601="","","Tienda 4")</f>
        <v>Tienda 4</v>
      </c>
      <c r="B7801" t="str">
        <f>IF($A7801="","",Tienda_4!B601)</f>
        <v>Instrumentos musicales</v>
      </c>
      <c r="C7801" t="str">
        <f>IF($A7801="","",Tienda_4!G601)</f>
        <v>Medellín</v>
      </c>
      <c r="D7801" t="str">
        <f>IF($A7801="","",Tienda_4!F601)</f>
        <v>Beatriz Morales</v>
      </c>
      <c r="E7801" t="str">
        <f>IF($A7801="","",Tienda_4!I601)</f>
        <v>Nequi</v>
      </c>
      <c r="F7801">
        <f>IF($A7801="","",VALUE(RIGHT(Tienda_4!E601,4)))</f>
        <v>2023</v>
      </c>
      <c r="G7801">
        <f>IF($A7801="","",Tienda_4!C601)</f>
        <v>83700</v>
      </c>
      <c r="H7801">
        <f>IF($A7801="","",Tienda_4!D601)</f>
        <v>2600</v>
      </c>
      <c r="I7801">
        <f>IF($A7801="","",Tienda_4!H601)</f>
        <v>5</v>
      </c>
      <c r="J7801">
        <f>IF($A7801="",0,IF(AND(OR('Cuadro-de-mando'!$B$4="(Todas)",'Cuadro-de-mando'!$B$4=$A7801),OR('Cuadro-de-mando'!$E$4="(Todas)",'Cuadro-de-mando'!$E$4=$B7801),OR('Cuadro-de-mando'!$H$4="(Todas)",'Cuadro-de-mando'!$H$4=$C7801),OR('Cuadro-de-mando'!$K$4="(Todas)",'Cuadro-de-mando'!$K$4=$E7801),OR('Cuadro-de-mando'!$N$4="(Todos)",'Cuadro-de-mando'!$N$4=$F7801)),1,0))</f>
        <v>1</v>
      </c>
    </row>
    <row r="7802" spans="1:10" x14ac:dyDescent="0.25">
      <c r="A7802" t="str">
        <f>IF(Tienda_4!$A602="","","Tienda 4")</f>
        <v>Tienda 4</v>
      </c>
      <c r="B7802" t="str">
        <f>IF($A7802="","",Tienda_4!B602)</f>
        <v>Muebles</v>
      </c>
      <c r="C7802" t="str">
        <f>IF($A7802="","",Tienda_4!G602)</f>
        <v>Bogotá</v>
      </c>
      <c r="D7802" t="str">
        <f>IF($A7802="","",Tienda_4!F602)</f>
        <v>Beatriz Morales</v>
      </c>
      <c r="E7802" t="str">
        <f>IF($A7802="","",Tienda_4!I602)</f>
        <v>Tarjeta de crédito</v>
      </c>
      <c r="F7802">
        <f>IF($A7802="","",VALUE(RIGHT(Tienda_4!E602,4)))</f>
        <v>2022</v>
      </c>
      <c r="G7802">
        <f>IF($A7802="","",Tienda_4!C602)</f>
        <v>259600</v>
      </c>
      <c r="H7802">
        <f>IF($A7802="","",Tienda_4!D602)</f>
        <v>12000</v>
      </c>
      <c r="I7802">
        <f>IF($A7802="","",Tienda_4!H602)</f>
        <v>3</v>
      </c>
      <c r="J7802">
        <f>IF($A7802="",0,IF(AND(OR('Cuadro-de-mando'!$B$4="(Todas)",'Cuadro-de-mando'!$B$4=$A7802),OR('Cuadro-de-mando'!$E$4="(Todas)",'Cuadro-de-mando'!$E$4=$B7802),OR('Cuadro-de-mando'!$H$4="(Todas)",'Cuadro-de-mando'!$H$4=$C7802),OR('Cuadro-de-mando'!$K$4="(Todas)",'Cuadro-de-mando'!$K$4=$E7802),OR('Cuadro-de-mando'!$N$4="(Todos)",'Cuadro-de-mando'!$N$4=$F7802)),1,0))</f>
        <v>1</v>
      </c>
    </row>
    <row r="7803" spans="1:10" x14ac:dyDescent="0.25">
      <c r="A7803" t="str">
        <f>IF(Tienda_4!$A603="","","Tienda 4")</f>
        <v>Tienda 4</v>
      </c>
      <c r="B7803" t="str">
        <f>IF($A7803="","",Tienda_4!B603)</f>
        <v>Instrumentos musicales</v>
      </c>
      <c r="C7803" t="str">
        <f>IF($A7803="","",Tienda_4!G603)</f>
        <v>Medellín</v>
      </c>
      <c r="D7803" t="str">
        <f>IF($A7803="","",Tienda_4!F603)</f>
        <v>Felipe Santos</v>
      </c>
      <c r="E7803" t="str">
        <f>IF($A7803="","",Tienda_4!I603)</f>
        <v>Tarjeta de crédito</v>
      </c>
      <c r="F7803">
        <f>IF($A7803="","",VALUE(RIGHT(Tienda_4!E603,4)))</f>
        <v>2022</v>
      </c>
      <c r="G7803">
        <f>IF($A7803="","",Tienda_4!C603)</f>
        <v>727300</v>
      </c>
      <c r="H7803">
        <f>IF($A7803="","",Tienda_4!D603)</f>
        <v>38900</v>
      </c>
      <c r="I7803">
        <f>IF($A7803="","",Tienda_4!H603)</f>
        <v>5</v>
      </c>
      <c r="J7803">
        <f>IF($A7803="",0,IF(AND(OR('Cuadro-de-mando'!$B$4="(Todas)",'Cuadro-de-mando'!$B$4=$A7803),OR('Cuadro-de-mando'!$E$4="(Todas)",'Cuadro-de-mando'!$E$4=$B7803),OR('Cuadro-de-mando'!$H$4="(Todas)",'Cuadro-de-mando'!$H$4=$C7803),OR('Cuadro-de-mando'!$K$4="(Todas)",'Cuadro-de-mando'!$K$4=$E7803),OR('Cuadro-de-mando'!$N$4="(Todos)",'Cuadro-de-mando'!$N$4=$F7803)),1,0))</f>
        <v>1</v>
      </c>
    </row>
    <row r="7804" spans="1:10" x14ac:dyDescent="0.25">
      <c r="A7804" t="str">
        <f>IF(Tienda_4!$A604="","","Tienda 4")</f>
        <v>Tienda 4</v>
      </c>
      <c r="B7804" t="str">
        <f>IF($A7804="","",Tienda_4!B604)</f>
        <v>Deportes y diversión</v>
      </c>
      <c r="C7804" t="str">
        <f>IF($A7804="","",Tienda_4!G604)</f>
        <v>Bogotá</v>
      </c>
      <c r="D7804" t="str">
        <f>IF($A7804="","",Tienda_4!F604)</f>
        <v>Izabela de León</v>
      </c>
      <c r="E7804" t="str">
        <f>IF($A7804="","",Tienda_4!I604)</f>
        <v>Tarjeta de crédito</v>
      </c>
      <c r="F7804">
        <f>IF($A7804="","",VALUE(RIGHT(Tienda_4!E604,4)))</f>
        <v>2021</v>
      </c>
      <c r="G7804">
        <f>IF($A7804="","",Tienda_4!C604)</f>
        <v>338700</v>
      </c>
      <c r="H7804">
        <f>IF($A7804="","",Tienda_4!D604)</f>
        <v>16200</v>
      </c>
      <c r="I7804">
        <f>IF($A7804="","",Tienda_4!H604)</f>
        <v>4</v>
      </c>
      <c r="J7804">
        <f>IF($A7804="",0,IF(AND(OR('Cuadro-de-mando'!$B$4="(Todas)",'Cuadro-de-mando'!$B$4=$A7804),OR('Cuadro-de-mando'!$E$4="(Todas)",'Cuadro-de-mando'!$E$4=$B7804),OR('Cuadro-de-mando'!$H$4="(Todas)",'Cuadro-de-mando'!$H$4=$C7804),OR('Cuadro-de-mando'!$K$4="(Todas)",'Cuadro-de-mando'!$K$4=$E7804),OR('Cuadro-de-mando'!$N$4="(Todos)",'Cuadro-de-mando'!$N$4=$F7804)),1,0))</f>
        <v>1</v>
      </c>
    </row>
    <row r="7805" spans="1:10" x14ac:dyDescent="0.25">
      <c r="A7805" t="str">
        <f>IF(Tienda_4!$A605="","","Tienda 4")</f>
        <v>Tienda 4</v>
      </c>
      <c r="B7805" t="str">
        <f>IF($A7805="","",Tienda_4!B605)</f>
        <v>Electrónicos</v>
      </c>
      <c r="C7805" t="str">
        <f>IF($A7805="","",Tienda_4!G605)</f>
        <v>Pereira</v>
      </c>
      <c r="D7805" t="str">
        <f>IF($A7805="","",Tienda_4!F605)</f>
        <v>Juliana Costa</v>
      </c>
      <c r="E7805" t="str">
        <f>IF($A7805="","",Tienda_4!I605)</f>
        <v>Tarjeta de crédito</v>
      </c>
      <c r="F7805">
        <f>IF($A7805="","",VALUE(RIGHT(Tienda_4!E605,4)))</f>
        <v>2020</v>
      </c>
      <c r="G7805">
        <f>IF($A7805="","",Tienda_4!C605)</f>
        <v>2762900</v>
      </c>
      <c r="H7805">
        <f>IF($A7805="","",Tienda_4!D605)</f>
        <v>151800</v>
      </c>
      <c r="I7805">
        <f>IF($A7805="","",Tienda_4!H605)</f>
        <v>5</v>
      </c>
      <c r="J7805">
        <f>IF($A7805="",0,IF(AND(OR('Cuadro-de-mando'!$B$4="(Todas)",'Cuadro-de-mando'!$B$4=$A7805),OR('Cuadro-de-mando'!$E$4="(Todas)",'Cuadro-de-mando'!$E$4=$B7805),OR('Cuadro-de-mando'!$H$4="(Todas)",'Cuadro-de-mando'!$H$4=$C7805),OR('Cuadro-de-mando'!$K$4="(Todas)",'Cuadro-de-mando'!$K$4=$E7805),OR('Cuadro-de-mando'!$N$4="(Todos)",'Cuadro-de-mando'!$N$4=$F7805)),1,0))</f>
        <v>1</v>
      </c>
    </row>
    <row r="7806" spans="1:10" x14ac:dyDescent="0.25">
      <c r="A7806" t="str">
        <f>IF(Tienda_4!$A606="","","Tienda 4")</f>
        <v>Tienda 4</v>
      </c>
      <c r="B7806" t="str">
        <f>IF($A7806="","",Tienda_4!B606)</f>
        <v>Electrónicos</v>
      </c>
      <c r="C7806" t="str">
        <f>IF($A7806="","",Tienda_4!G606)</f>
        <v>Cartagena</v>
      </c>
      <c r="D7806" t="str">
        <f>IF($A7806="","",Tienda_4!F606)</f>
        <v>Beatriz Morales</v>
      </c>
      <c r="E7806" t="str">
        <f>IF($A7806="","",Tienda_4!I606)</f>
        <v>Nequi</v>
      </c>
      <c r="F7806">
        <f>IF($A7806="","",VALUE(RIGHT(Tienda_4!E606,4)))</f>
        <v>2022</v>
      </c>
      <c r="G7806">
        <f>IF($A7806="","",Tienda_4!C606)</f>
        <v>227700</v>
      </c>
      <c r="H7806">
        <f>IF($A7806="","",Tienda_4!D606)</f>
        <v>10300</v>
      </c>
      <c r="I7806">
        <f>IF($A7806="","",Tienda_4!H606)</f>
        <v>3</v>
      </c>
      <c r="J7806">
        <f>IF($A7806="",0,IF(AND(OR('Cuadro-de-mando'!$B$4="(Todas)",'Cuadro-de-mando'!$B$4=$A7806),OR('Cuadro-de-mando'!$E$4="(Todas)",'Cuadro-de-mando'!$E$4=$B7806),OR('Cuadro-de-mando'!$H$4="(Todas)",'Cuadro-de-mando'!$H$4=$C7806),OR('Cuadro-de-mando'!$K$4="(Todas)",'Cuadro-de-mando'!$K$4=$E7806),OR('Cuadro-de-mando'!$N$4="(Todos)",'Cuadro-de-mando'!$N$4=$F7806)),1,0))</f>
        <v>1</v>
      </c>
    </row>
    <row r="7807" spans="1:10" x14ac:dyDescent="0.25">
      <c r="A7807" t="str">
        <f>IF(Tienda_4!$A607="","","Tienda 4")</f>
        <v>Tienda 4</v>
      </c>
      <c r="B7807" t="str">
        <f>IF($A7807="","",Tienda_4!B607)</f>
        <v>Muebles</v>
      </c>
      <c r="C7807" t="str">
        <f>IF($A7807="","",Tienda_4!G607)</f>
        <v>Pereira</v>
      </c>
      <c r="D7807" t="str">
        <f>IF($A7807="","",Tienda_4!F607)</f>
        <v>Izabela de León</v>
      </c>
      <c r="E7807" t="str">
        <f>IF($A7807="","",Tienda_4!I607)</f>
        <v>Tarjeta de crédito</v>
      </c>
      <c r="F7807">
        <f>IF($A7807="","",VALUE(RIGHT(Tienda_4!E607,4)))</f>
        <v>2022</v>
      </c>
      <c r="G7807">
        <f>IF($A7807="","",Tienda_4!C607)</f>
        <v>152100</v>
      </c>
      <c r="H7807">
        <f>IF($A7807="","",Tienda_4!D607)</f>
        <v>6300</v>
      </c>
      <c r="I7807">
        <f>IF($A7807="","",Tienda_4!H607)</f>
        <v>1</v>
      </c>
      <c r="J7807">
        <f>IF($A7807="",0,IF(AND(OR('Cuadro-de-mando'!$B$4="(Todas)",'Cuadro-de-mando'!$B$4=$A7807),OR('Cuadro-de-mando'!$E$4="(Todas)",'Cuadro-de-mando'!$E$4=$B7807),OR('Cuadro-de-mando'!$H$4="(Todas)",'Cuadro-de-mando'!$H$4=$C7807),OR('Cuadro-de-mando'!$K$4="(Todas)",'Cuadro-de-mando'!$K$4=$E7807),OR('Cuadro-de-mando'!$N$4="(Todos)",'Cuadro-de-mando'!$N$4=$F7807)),1,0))</f>
        <v>1</v>
      </c>
    </row>
    <row r="7808" spans="1:10" x14ac:dyDescent="0.25">
      <c r="A7808" t="str">
        <f>IF(Tienda_4!$A608="","","Tienda 4")</f>
        <v>Tienda 4</v>
      </c>
      <c r="B7808" t="str">
        <f>IF($A7808="","",Tienda_4!B608)</f>
        <v>Libros</v>
      </c>
      <c r="C7808" t="str">
        <f>IF($A7808="","",Tienda_4!G608)</f>
        <v>Medellín</v>
      </c>
      <c r="D7808" t="str">
        <f>IF($A7808="","",Tienda_4!F608)</f>
        <v>Izabela de León</v>
      </c>
      <c r="E7808" t="str">
        <f>IF($A7808="","",Tienda_4!I608)</f>
        <v>Tarjeta de crédito</v>
      </c>
      <c r="F7808">
        <f>IF($A7808="","",VALUE(RIGHT(Tienda_4!E608,4)))</f>
        <v>2020</v>
      </c>
      <c r="G7808">
        <f>IF($A7808="","",Tienda_4!C608)</f>
        <v>60300</v>
      </c>
      <c r="H7808">
        <f>IF($A7808="","",Tienda_4!D608)</f>
        <v>11100</v>
      </c>
      <c r="I7808">
        <f>IF($A7808="","",Tienda_4!H608)</f>
        <v>5</v>
      </c>
      <c r="J7808">
        <f>IF($A7808="",0,IF(AND(OR('Cuadro-de-mando'!$B$4="(Todas)",'Cuadro-de-mando'!$B$4=$A7808),OR('Cuadro-de-mando'!$E$4="(Todas)",'Cuadro-de-mando'!$E$4=$B7808),OR('Cuadro-de-mando'!$H$4="(Todas)",'Cuadro-de-mando'!$H$4=$C7808),OR('Cuadro-de-mando'!$K$4="(Todas)",'Cuadro-de-mando'!$K$4=$E7808),OR('Cuadro-de-mando'!$N$4="(Todos)",'Cuadro-de-mando'!$N$4=$F7808)),1,0))</f>
        <v>1</v>
      </c>
    </row>
    <row r="7809" spans="1:10" x14ac:dyDescent="0.25">
      <c r="A7809" t="str">
        <f>IF(Tienda_4!$A609="","","Tienda 4")</f>
        <v>Tienda 4</v>
      </c>
      <c r="B7809" t="str">
        <f>IF($A7809="","",Tienda_4!B609)</f>
        <v>Electrónicos</v>
      </c>
      <c r="C7809" t="str">
        <f>IF($A7809="","",Tienda_4!G609)</f>
        <v>Bogotá</v>
      </c>
      <c r="D7809" t="str">
        <f>IF($A7809="","",Tienda_4!F609)</f>
        <v>Camila Rivera</v>
      </c>
      <c r="E7809" t="str">
        <f>IF($A7809="","",Tienda_4!I609)</f>
        <v>Tarjeta de crédito</v>
      </c>
      <c r="F7809">
        <f>IF($A7809="","",VALUE(RIGHT(Tienda_4!E609,4)))</f>
        <v>2020</v>
      </c>
      <c r="G7809">
        <f>IF($A7809="","",Tienda_4!C609)</f>
        <v>2163900</v>
      </c>
      <c r="H7809">
        <f>IF($A7809="","",Tienda_4!D609)</f>
        <v>113400</v>
      </c>
      <c r="I7809">
        <f>IF($A7809="","",Tienda_4!H609)</f>
        <v>5</v>
      </c>
      <c r="J7809">
        <f>IF($A7809="",0,IF(AND(OR('Cuadro-de-mando'!$B$4="(Todas)",'Cuadro-de-mando'!$B$4=$A7809),OR('Cuadro-de-mando'!$E$4="(Todas)",'Cuadro-de-mando'!$E$4=$B7809),OR('Cuadro-de-mando'!$H$4="(Todas)",'Cuadro-de-mando'!$H$4=$C7809),OR('Cuadro-de-mando'!$K$4="(Todas)",'Cuadro-de-mando'!$K$4=$E7809),OR('Cuadro-de-mando'!$N$4="(Todos)",'Cuadro-de-mando'!$N$4=$F7809)),1,0))</f>
        <v>1</v>
      </c>
    </row>
    <row r="7810" spans="1:10" x14ac:dyDescent="0.25">
      <c r="A7810" t="str">
        <f>IF(Tienda_4!$A610="","","Tienda 4")</f>
        <v>Tienda 4</v>
      </c>
      <c r="B7810" t="str">
        <f>IF($A7810="","",Tienda_4!B610)</f>
        <v>Electrónicos</v>
      </c>
      <c r="C7810" t="str">
        <f>IF($A7810="","",Tienda_4!G610)</f>
        <v>Bucaramanga</v>
      </c>
      <c r="D7810" t="str">
        <f>IF($A7810="","",Tienda_4!F610)</f>
        <v>Juan Fernandez</v>
      </c>
      <c r="E7810" t="str">
        <f>IF($A7810="","",Tienda_4!I610)</f>
        <v>Nequi</v>
      </c>
      <c r="F7810">
        <f>IF($A7810="","",VALUE(RIGHT(Tienda_4!E610,4)))</f>
        <v>2021</v>
      </c>
      <c r="G7810">
        <f>IF($A7810="","",Tienda_4!C610)</f>
        <v>1671300</v>
      </c>
      <c r="H7810">
        <f>IF($A7810="","",Tienda_4!D610)</f>
        <v>89500</v>
      </c>
      <c r="I7810">
        <f>IF($A7810="","",Tienda_4!H610)</f>
        <v>5</v>
      </c>
      <c r="J7810">
        <f>IF($A7810="",0,IF(AND(OR('Cuadro-de-mando'!$B$4="(Todas)",'Cuadro-de-mando'!$B$4=$A7810),OR('Cuadro-de-mando'!$E$4="(Todas)",'Cuadro-de-mando'!$E$4=$B7810),OR('Cuadro-de-mando'!$H$4="(Todas)",'Cuadro-de-mando'!$H$4=$C7810),OR('Cuadro-de-mando'!$K$4="(Todas)",'Cuadro-de-mando'!$K$4=$E7810),OR('Cuadro-de-mando'!$N$4="(Todos)",'Cuadro-de-mando'!$N$4=$F7810)),1,0))</f>
        <v>1</v>
      </c>
    </row>
    <row r="7811" spans="1:10" x14ac:dyDescent="0.25">
      <c r="A7811" t="str">
        <f>IF(Tienda_4!$A611="","","Tienda 4")</f>
        <v>Tienda 4</v>
      </c>
      <c r="B7811" t="str">
        <f>IF($A7811="","",Tienda_4!B611)</f>
        <v>Electrodomésticos</v>
      </c>
      <c r="C7811" t="str">
        <f>IF($A7811="","",Tienda_4!G611)</f>
        <v>Barranquilla</v>
      </c>
      <c r="D7811" t="str">
        <f>IF($A7811="","",Tienda_4!F611)</f>
        <v>Lucas Olivera</v>
      </c>
      <c r="E7811" t="str">
        <f>IF($A7811="","",Tienda_4!I611)</f>
        <v>Tarjeta de crédito</v>
      </c>
      <c r="F7811">
        <f>IF($A7811="","",VALUE(RIGHT(Tienda_4!E611,4)))</f>
        <v>2023</v>
      </c>
      <c r="G7811">
        <f>IF($A7811="","",Tienda_4!C611)</f>
        <v>1602300</v>
      </c>
      <c r="H7811">
        <f>IF($A7811="","",Tienda_4!D611)</f>
        <v>85800</v>
      </c>
      <c r="I7811">
        <f>IF($A7811="","",Tienda_4!H611)</f>
        <v>1</v>
      </c>
      <c r="J7811">
        <f>IF($A7811="",0,IF(AND(OR('Cuadro-de-mando'!$B$4="(Todas)",'Cuadro-de-mando'!$B$4=$A7811),OR('Cuadro-de-mando'!$E$4="(Todas)",'Cuadro-de-mando'!$E$4=$B7811),OR('Cuadro-de-mando'!$H$4="(Todas)",'Cuadro-de-mando'!$H$4=$C7811),OR('Cuadro-de-mando'!$K$4="(Todas)",'Cuadro-de-mando'!$K$4=$E7811),OR('Cuadro-de-mando'!$N$4="(Todos)",'Cuadro-de-mando'!$N$4=$F7811)),1,0))</f>
        <v>1</v>
      </c>
    </row>
    <row r="7812" spans="1:10" x14ac:dyDescent="0.25">
      <c r="A7812" t="str">
        <f>IF(Tienda_4!$A612="","","Tienda 4")</f>
        <v>Tienda 4</v>
      </c>
      <c r="B7812" t="str">
        <f>IF($A7812="","",Tienda_4!B612)</f>
        <v>Artículos para el hogar</v>
      </c>
      <c r="C7812" t="str">
        <f>IF($A7812="","",Tienda_4!G612)</f>
        <v>Cali</v>
      </c>
      <c r="D7812" t="str">
        <f>IF($A7812="","",Tienda_4!F612)</f>
        <v>Santiago Silva</v>
      </c>
      <c r="E7812" t="str">
        <f>IF($A7812="","",Tienda_4!I612)</f>
        <v>Tarjeta de crédito</v>
      </c>
      <c r="F7812">
        <f>IF($A7812="","",VALUE(RIGHT(Tienda_4!E612,4)))</f>
        <v>2021</v>
      </c>
      <c r="G7812">
        <f>IF($A7812="","",Tienda_4!C612)</f>
        <v>139100</v>
      </c>
      <c r="H7812">
        <f>IF($A7812="","",Tienda_4!D612)</f>
        <v>7600</v>
      </c>
      <c r="I7812">
        <f>IF($A7812="","",Tienda_4!H612)</f>
        <v>5</v>
      </c>
      <c r="J7812">
        <f>IF($A7812="",0,IF(AND(OR('Cuadro-de-mando'!$B$4="(Todas)",'Cuadro-de-mando'!$B$4=$A7812),OR('Cuadro-de-mando'!$E$4="(Todas)",'Cuadro-de-mando'!$E$4=$B7812),OR('Cuadro-de-mando'!$H$4="(Todas)",'Cuadro-de-mando'!$H$4=$C7812),OR('Cuadro-de-mando'!$K$4="(Todas)",'Cuadro-de-mando'!$K$4=$E7812),OR('Cuadro-de-mando'!$N$4="(Todos)",'Cuadro-de-mando'!$N$4=$F7812)),1,0))</f>
        <v>1</v>
      </c>
    </row>
    <row r="7813" spans="1:10" x14ac:dyDescent="0.25">
      <c r="A7813" t="str">
        <f>IF(Tienda_4!$A613="","","Tienda 4")</f>
        <v>Tienda 4</v>
      </c>
      <c r="B7813" t="str">
        <f>IF($A7813="","",Tienda_4!B613)</f>
        <v>Muebles</v>
      </c>
      <c r="C7813" t="str">
        <f>IF($A7813="","",Tienda_4!G613)</f>
        <v>Cali</v>
      </c>
      <c r="D7813" t="str">
        <f>IF($A7813="","",Tienda_4!F613)</f>
        <v>Juliana Costa</v>
      </c>
      <c r="E7813" t="str">
        <f>IF($A7813="","",Tienda_4!I613)</f>
        <v>Cupón</v>
      </c>
      <c r="F7813">
        <f>IF($A7813="","",VALUE(RIGHT(Tienda_4!E613,4)))</f>
        <v>2022</v>
      </c>
      <c r="G7813">
        <f>IF($A7813="","",Tienda_4!C613)</f>
        <v>851700</v>
      </c>
      <c r="H7813">
        <f>IF($A7813="","",Tienda_4!D613)</f>
        <v>45600</v>
      </c>
      <c r="I7813">
        <f>IF($A7813="","",Tienda_4!H613)</f>
        <v>4</v>
      </c>
      <c r="J7813">
        <f>IF($A7813="",0,IF(AND(OR('Cuadro-de-mando'!$B$4="(Todas)",'Cuadro-de-mando'!$B$4=$A7813),OR('Cuadro-de-mando'!$E$4="(Todas)",'Cuadro-de-mando'!$E$4=$B7813),OR('Cuadro-de-mando'!$H$4="(Todas)",'Cuadro-de-mando'!$H$4=$C7813),OR('Cuadro-de-mando'!$K$4="(Todas)",'Cuadro-de-mando'!$K$4=$E7813),OR('Cuadro-de-mando'!$N$4="(Todos)",'Cuadro-de-mando'!$N$4=$F7813)),1,0))</f>
        <v>1</v>
      </c>
    </row>
    <row r="7814" spans="1:10" x14ac:dyDescent="0.25">
      <c r="A7814" t="str">
        <f>IF(Tienda_4!$A614="","","Tienda 4")</f>
        <v>Tienda 4</v>
      </c>
      <c r="B7814" t="str">
        <f>IF($A7814="","",Tienda_4!B614)</f>
        <v>Muebles</v>
      </c>
      <c r="C7814" t="str">
        <f>IF($A7814="","",Tienda_4!G614)</f>
        <v>Medellín</v>
      </c>
      <c r="D7814" t="str">
        <f>IF($A7814="","",Tienda_4!F614)</f>
        <v>Pedro Gomez</v>
      </c>
      <c r="E7814" t="str">
        <f>IF($A7814="","",Tienda_4!I614)</f>
        <v>Tarjeta de crédito</v>
      </c>
      <c r="F7814">
        <f>IF($A7814="","",VALUE(RIGHT(Tienda_4!E614,4)))</f>
        <v>2020</v>
      </c>
      <c r="G7814">
        <f>IF($A7814="","",Tienda_4!C614)</f>
        <v>314200</v>
      </c>
      <c r="H7814">
        <f>IF($A7814="","",Tienda_4!D614)</f>
        <v>14900</v>
      </c>
      <c r="I7814">
        <f>IF($A7814="","",Tienda_4!H614)</f>
        <v>5</v>
      </c>
      <c r="J7814">
        <f>IF($A7814="",0,IF(AND(OR('Cuadro-de-mando'!$B$4="(Todas)",'Cuadro-de-mando'!$B$4=$A7814),OR('Cuadro-de-mando'!$E$4="(Todas)",'Cuadro-de-mando'!$E$4=$B7814),OR('Cuadro-de-mando'!$H$4="(Todas)",'Cuadro-de-mando'!$H$4=$C7814),OR('Cuadro-de-mando'!$K$4="(Todas)",'Cuadro-de-mando'!$K$4=$E7814),OR('Cuadro-de-mando'!$N$4="(Todos)",'Cuadro-de-mando'!$N$4=$F7814)),1,0))</f>
        <v>1</v>
      </c>
    </row>
    <row r="7815" spans="1:10" x14ac:dyDescent="0.25">
      <c r="A7815" t="str">
        <f>IF(Tienda_4!$A615="","","Tienda 4")</f>
        <v>Tienda 4</v>
      </c>
      <c r="B7815" t="str">
        <f>IF($A7815="","",Tienda_4!B615)</f>
        <v>Artículos para el hogar</v>
      </c>
      <c r="C7815" t="str">
        <f>IF($A7815="","",Tienda_4!G615)</f>
        <v>Medellín</v>
      </c>
      <c r="D7815" t="str">
        <f>IF($A7815="","",Tienda_4!F615)</f>
        <v>Camila Rivera</v>
      </c>
      <c r="E7815" t="str">
        <f>IF($A7815="","",Tienda_4!I615)</f>
        <v>Tarjeta de crédito</v>
      </c>
      <c r="F7815">
        <f>IF($A7815="","",VALUE(RIGHT(Tienda_4!E615,4)))</f>
        <v>2023</v>
      </c>
      <c r="G7815">
        <f>IF($A7815="","",Tienda_4!C615)</f>
        <v>32100</v>
      </c>
      <c r="H7815">
        <f>IF($A7815="","",Tienda_4!D615)</f>
        <v>0</v>
      </c>
      <c r="I7815">
        <f>IF($A7815="","",Tienda_4!H615)</f>
        <v>3</v>
      </c>
      <c r="J7815">
        <f>IF($A7815="",0,IF(AND(OR('Cuadro-de-mando'!$B$4="(Todas)",'Cuadro-de-mando'!$B$4=$A7815),OR('Cuadro-de-mando'!$E$4="(Todas)",'Cuadro-de-mando'!$E$4=$B7815),OR('Cuadro-de-mando'!$H$4="(Todas)",'Cuadro-de-mando'!$H$4=$C7815),OR('Cuadro-de-mando'!$K$4="(Todas)",'Cuadro-de-mando'!$K$4=$E7815),OR('Cuadro-de-mando'!$N$4="(Todos)",'Cuadro-de-mando'!$N$4=$F7815)),1,0))</f>
        <v>1</v>
      </c>
    </row>
    <row r="7816" spans="1:10" x14ac:dyDescent="0.25">
      <c r="A7816" t="str">
        <f>IF(Tienda_4!$A616="","","Tienda 4")</f>
        <v>Tienda 4</v>
      </c>
      <c r="B7816" t="str">
        <f>IF($A7816="","",Tienda_4!B616)</f>
        <v>Juguetes</v>
      </c>
      <c r="C7816" t="str">
        <f>IF($A7816="","",Tienda_4!G616)</f>
        <v>Bogotá</v>
      </c>
      <c r="D7816" t="str">
        <f>IF($A7816="","",Tienda_4!F616)</f>
        <v>Juan Fernandez</v>
      </c>
      <c r="E7816" t="str">
        <f>IF($A7816="","",Tienda_4!I616)</f>
        <v>Tarjeta de crédito</v>
      </c>
      <c r="F7816">
        <f>IF($A7816="","",VALUE(RIGHT(Tienda_4!E616,4)))</f>
        <v>2020</v>
      </c>
      <c r="G7816">
        <f>IF($A7816="","",Tienda_4!C616)</f>
        <v>89000</v>
      </c>
      <c r="H7816">
        <f>IF($A7816="","",Tienda_4!D616)</f>
        <v>2900</v>
      </c>
      <c r="I7816">
        <f>IF($A7816="","",Tienda_4!H616)</f>
        <v>5</v>
      </c>
      <c r="J7816">
        <f>IF($A7816="",0,IF(AND(OR('Cuadro-de-mando'!$B$4="(Todas)",'Cuadro-de-mando'!$B$4=$A7816),OR('Cuadro-de-mando'!$E$4="(Todas)",'Cuadro-de-mando'!$E$4=$B7816),OR('Cuadro-de-mando'!$H$4="(Todas)",'Cuadro-de-mando'!$H$4=$C7816),OR('Cuadro-de-mando'!$K$4="(Todas)",'Cuadro-de-mando'!$K$4=$E7816),OR('Cuadro-de-mando'!$N$4="(Todos)",'Cuadro-de-mando'!$N$4=$F7816)),1,0))</f>
        <v>1</v>
      </c>
    </row>
    <row r="7817" spans="1:10" x14ac:dyDescent="0.25">
      <c r="A7817" t="str">
        <f>IF(Tienda_4!$A617="","","Tienda 4")</f>
        <v>Tienda 4</v>
      </c>
      <c r="B7817" t="str">
        <f>IF($A7817="","",Tienda_4!B617)</f>
        <v>Electrodomésticos</v>
      </c>
      <c r="C7817" t="str">
        <f>IF($A7817="","",Tienda_4!G617)</f>
        <v>Bogotá</v>
      </c>
      <c r="D7817" t="str">
        <f>IF($A7817="","",Tienda_4!F617)</f>
        <v>Izabela de León</v>
      </c>
      <c r="E7817" t="str">
        <f>IF($A7817="","",Tienda_4!I617)</f>
        <v>Tarjeta de crédito</v>
      </c>
      <c r="F7817">
        <f>IF($A7817="","",VALUE(RIGHT(Tienda_4!E617,4)))</f>
        <v>2020</v>
      </c>
      <c r="G7817">
        <f>IF($A7817="","",Tienda_4!C617)</f>
        <v>1270800</v>
      </c>
      <c r="H7817">
        <f>IF($A7817="","",Tienda_4!D617)</f>
        <v>68300</v>
      </c>
      <c r="I7817">
        <f>IF($A7817="","",Tienda_4!H617)</f>
        <v>4</v>
      </c>
      <c r="J7817">
        <f>IF($A7817="",0,IF(AND(OR('Cuadro-de-mando'!$B$4="(Todas)",'Cuadro-de-mando'!$B$4=$A7817),OR('Cuadro-de-mando'!$E$4="(Todas)",'Cuadro-de-mando'!$E$4=$B7817),OR('Cuadro-de-mando'!$H$4="(Todas)",'Cuadro-de-mando'!$H$4=$C7817),OR('Cuadro-de-mando'!$K$4="(Todas)",'Cuadro-de-mando'!$K$4=$E7817),OR('Cuadro-de-mando'!$N$4="(Todos)",'Cuadro-de-mando'!$N$4=$F7817)),1,0))</f>
        <v>1</v>
      </c>
    </row>
    <row r="7818" spans="1:10" x14ac:dyDescent="0.25">
      <c r="A7818" t="str">
        <f>IF(Tienda_4!$A618="","","Tienda 4")</f>
        <v>Tienda 4</v>
      </c>
      <c r="B7818" t="str">
        <f>IF($A7818="","",Tienda_4!B618)</f>
        <v>Muebles</v>
      </c>
      <c r="C7818" t="str">
        <f>IF($A7818="","",Tienda_4!G618)</f>
        <v>Medellín</v>
      </c>
      <c r="D7818" t="str">
        <f>IF($A7818="","",Tienda_4!F618)</f>
        <v>Mariana Herrera</v>
      </c>
      <c r="E7818" t="str">
        <f>IF($A7818="","",Tienda_4!I618)</f>
        <v>Nequi</v>
      </c>
      <c r="F7818">
        <f>IF($A7818="","",VALUE(RIGHT(Tienda_4!E618,4)))</f>
        <v>2020</v>
      </c>
      <c r="G7818">
        <f>IF($A7818="","",Tienda_4!C618)</f>
        <v>514200</v>
      </c>
      <c r="H7818">
        <f>IF($A7818="","",Tienda_4!D618)</f>
        <v>25600</v>
      </c>
      <c r="I7818">
        <f>IF($A7818="","",Tienda_4!H618)</f>
        <v>3</v>
      </c>
      <c r="J7818">
        <f>IF($A7818="",0,IF(AND(OR('Cuadro-de-mando'!$B$4="(Todas)",'Cuadro-de-mando'!$B$4=$A7818),OR('Cuadro-de-mando'!$E$4="(Todas)",'Cuadro-de-mando'!$E$4=$B7818),OR('Cuadro-de-mando'!$H$4="(Todas)",'Cuadro-de-mando'!$H$4=$C7818),OR('Cuadro-de-mando'!$K$4="(Todas)",'Cuadro-de-mando'!$K$4=$E7818),OR('Cuadro-de-mando'!$N$4="(Todos)",'Cuadro-de-mando'!$N$4=$F7818)),1,0))</f>
        <v>1</v>
      </c>
    </row>
    <row r="7819" spans="1:10" x14ac:dyDescent="0.25">
      <c r="A7819" t="str">
        <f>IF(Tienda_4!$A619="","","Tienda 4")</f>
        <v>Tienda 4</v>
      </c>
      <c r="B7819" t="str">
        <f>IF($A7819="","",Tienda_4!B619)</f>
        <v>Muebles</v>
      </c>
      <c r="C7819" t="str">
        <f>IF($A7819="","",Tienda_4!G619)</f>
        <v>Bogotá</v>
      </c>
      <c r="D7819" t="str">
        <f>IF($A7819="","",Tienda_4!F619)</f>
        <v>Mariana Herrera</v>
      </c>
      <c r="E7819" t="str">
        <f>IF($A7819="","",Tienda_4!I619)</f>
        <v>Tarjeta de crédito</v>
      </c>
      <c r="F7819">
        <f>IF($A7819="","",VALUE(RIGHT(Tienda_4!E619,4)))</f>
        <v>2021</v>
      </c>
      <c r="G7819">
        <f>IF($A7819="","",Tienda_4!C619)</f>
        <v>698300</v>
      </c>
      <c r="H7819">
        <f>IF($A7819="","",Tienda_4!D619)</f>
        <v>35400</v>
      </c>
      <c r="I7819">
        <f>IF($A7819="","",Tienda_4!H619)</f>
        <v>4</v>
      </c>
      <c r="J7819">
        <f>IF($A7819="",0,IF(AND(OR('Cuadro-de-mando'!$B$4="(Todas)",'Cuadro-de-mando'!$B$4=$A7819),OR('Cuadro-de-mando'!$E$4="(Todas)",'Cuadro-de-mando'!$E$4=$B7819),OR('Cuadro-de-mando'!$H$4="(Todas)",'Cuadro-de-mando'!$H$4=$C7819),OR('Cuadro-de-mando'!$K$4="(Todas)",'Cuadro-de-mando'!$K$4=$E7819),OR('Cuadro-de-mando'!$N$4="(Todos)",'Cuadro-de-mando'!$N$4=$F7819)),1,0))</f>
        <v>1</v>
      </c>
    </row>
    <row r="7820" spans="1:10" x14ac:dyDescent="0.25">
      <c r="A7820" t="str">
        <f>IF(Tienda_4!$A620="","","Tienda 4")</f>
        <v>Tienda 4</v>
      </c>
      <c r="B7820" t="str">
        <f>IF($A7820="","",Tienda_4!B620)</f>
        <v>Electrónicos</v>
      </c>
      <c r="C7820" t="str">
        <f>IF($A7820="","",Tienda_4!G620)</f>
        <v>Bogotá</v>
      </c>
      <c r="D7820" t="str">
        <f>IF($A7820="","",Tienda_4!F620)</f>
        <v>Santiago Silva</v>
      </c>
      <c r="E7820" t="str">
        <f>IF($A7820="","",Tienda_4!I620)</f>
        <v>Tarjeta de crédito</v>
      </c>
      <c r="F7820">
        <f>IF($A7820="","",VALUE(RIGHT(Tienda_4!E620,4)))</f>
        <v>2021</v>
      </c>
      <c r="G7820">
        <f>IF($A7820="","",Tienda_4!C620)</f>
        <v>143000</v>
      </c>
      <c r="H7820">
        <f>IF($A7820="","",Tienda_4!D620)</f>
        <v>7800</v>
      </c>
      <c r="I7820">
        <f>IF($A7820="","",Tienda_4!H620)</f>
        <v>4</v>
      </c>
      <c r="J7820">
        <f>IF($A7820="",0,IF(AND(OR('Cuadro-de-mando'!$B$4="(Todas)",'Cuadro-de-mando'!$B$4=$A7820),OR('Cuadro-de-mando'!$E$4="(Todas)",'Cuadro-de-mando'!$E$4=$B7820),OR('Cuadro-de-mando'!$H$4="(Todas)",'Cuadro-de-mando'!$H$4=$C7820),OR('Cuadro-de-mando'!$K$4="(Todas)",'Cuadro-de-mando'!$K$4=$E7820),OR('Cuadro-de-mando'!$N$4="(Todos)",'Cuadro-de-mando'!$N$4=$F7820)),1,0))</f>
        <v>1</v>
      </c>
    </row>
    <row r="7821" spans="1:10" x14ac:dyDescent="0.25">
      <c r="A7821" t="str">
        <f>IF(Tienda_4!$A621="","","Tienda 4")</f>
        <v>Tienda 4</v>
      </c>
      <c r="B7821" t="str">
        <f>IF($A7821="","",Tienda_4!B621)</f>
        <v>Deportes y diversión</v>
      </c>
      <c r="C7821" t="str">
        <f>IF($A7821="","",Tienda_4!G621)</f>
        <v>Pereira</v>
      </c>
      <c r="D7821" t="str">
        <f>IF($A7821="","",Tienda_4!F621)</f>
        <v>Lucas Olivera</v>
      </c>
      <c r="E7821" t="str">
        <f>IF($A7821="","",Tienda_4!I621)</f>
        <v>Tarjeta de crédito</v>
      </c>
      <c r="F7821">
        <f>IF($A7821="","",VALUE(RIGHT(Tienda_4!E621,4)))</f>
        <v>2020</v>
      </c>
      <c r="G7821">
        <f>IF($A7821="","",Tienda_4!C621)</f>
        <v>44200</v>
      </c>
      <c r="H7821">
        <f>IF($A7821="","",Tienda_4!D621)</f>
        <v>0</v>
      </c>
      <c r="I7821">
        <f>IF($A7821="","",Tienda_4!H621)</f>
        <v>5</v>
      </c>
      <c r="J7821">
        <f>IF($A7821="",0,IF(AND(OR('Cuadro-de-mando'!$B$4="(Todas)",'Cuadro-de-mando'!$B$4=$A7821),OR('Cuadro-de-mando'!$E$4="(Todas)",'Cuadro-de-mando'!$E$4=$B7821),OR('Cuadro-de-mando'!$H$4="(Todas)",'Cuadro-de-mando'!$H$4=$C7821),OR('Cuadro-de-mando'!$K$4="(Todas)",'Cuadro-de-mando'!$K$4=$E7821),OR('Cuadro-de-mando'!$N$4="(Todos)",'Cuadro-de-mando'!$N$4=$F7821)),1,0))</f>
        <v>1</v>
      </c>
    </row>
    <row r="7822" spans="1:10" x14ac:dyDescent="0.25">
      <c r="A7822" t="str">
        <f>IF(Tienda_4!$A622="","","Tienda 4")</f>
        <v>Tienda 4</v>
      </c>
      <c r="B7822" t="str">
        <f>IF($A7822="","",Tienda_4!B622)</f>
        <v>Muebles</v>
      </c>
      <c r="C7822" t="str">
        <f>IF($A7822="","",Tienda_4!G622)</f>
        <v>Bogotá</v>
      </c>
      <c r="D7822" t="str">
        <f>IF($A7822="","",Tienda_4!F622)</f>
        <v>Izabela de León</v>
      </c>
      <c r="E7822" t="str">
        <f>IF($A7822="","",Tienda_4!I622)</f>
        <v>Nequi</v>
      </c>
      <c r="F7822">
        <f>IF($A7822="","",VALUE(RIGHT(Tienda_4!E622,4)))</f>
        <v>2020</v>
      </c>
      <c r="G7822">
        <f>IF($A7822="","",Tienda_4!C622)</f>
        <v>126800</v>
      </c>
      <c r="H7822">
        <f>IF($A7822="","",Tienda_4!D622)</f>
        <v>4900</v>
      </c>
      <c r="I7822">
        <f>IF($A7822="","",Tienda_4!H622)</f>
        <v>5</v>
      </c>
      <c r="J7822">
        <f>IF($A7822="",0,IF(AND(OR('Cuadro-de-mando'!$B$4="(Todas)",'Cuadro-de-mando'!$B$4=$A7822),OR('Cuadro-de-mando'!$E$4="(Todas)",'Cuadro-de-mando'!$E$4=$B7822),OR('Cuadro-de-mando'!$H$4="(Todas)",'Cuadro-de-mando'!$H$4=$C7822),OR('Cuadro-de-mando'!$K$4="(Todas)",'Cuadro-de-mando'!$K$4=$E7822),OR('Cuadro-de-mando'!$N$4="(Todos)",'Cuadro-de-mando'!$N$4=$F7822)),1,0))</f>
        <v>1</v>
      </c>
    </row>
    <row r="7823" spans="1:10" x14ac:dyDescent="0.25">
      <c r="A7823" t="str">
        <f>IF(Tienda_4!$A623="","","Tienda 4")</f>
        <v>Tienda 4</v>
      </c>
      <c r="B7823" t="str">
        <f>IF($A7823="","",Tienda_4!B623)</f>
        <v>Juguetes</v>
      </c>
      <c r="C7823" t="str">
        <f>IF($A7823="","",Tienda_4!G623)</f>
        <v>Medellín</v>
      </c>
      <c r="D7823" t="str">
        <f>IF($A7823="","",Tienda_4!F623)</f>
        <v>Izabela de León</v>
      </c>
      <c r="E7823" t="str">
        <f>IF($A7823="","",Tienda_4!I623)</f>
        <v>Tarjeta de crédito</v>
      </c>
      <c r="F7823">
        <f>IF($A7823="","",VALUE(RIGHT(Tienda_4!E623,4)))</f>
        <v>2020</v>
      </c>
      <c r="G7823">
        <f>IF($A7823="","",Tienda_4!C623)</f>
        <v>261000</v>
      </c>
      <c r="H7823">
        <f>IF($A7823="","",Tienda_4!D623)</f>
        <v>12100</v>
      </c>
      <c r="I7823">
        <f>IF($A7823="","",Tienda_4!H623)</f>
        <v>5</v>
      </c>
      <c r="J7823">
        <f>IF($A7823="",0,IF(AND(OR('Cuadro-de-mando'!$B$4="(Todas)",'Cuadro-de-mando'!$B$4=$A7823),OR('Cuadro-de-mando'!$E$4="(Todas)",'Cuadro-de-mando'!$E$4=$B7823),OR('Cuadro-de-mando'!$H$4="(Todas)",'Cuadro-de-mando'!$H$4=$C7823),OR('Cuadro-de-mando'!$K$4="(Todas)",'Cuadro-de-mando'!$K$4=$E7823),OR('Cuadro-de-mando'!$N$4="(Todos)",'Cuadro-de-mando'!$N$4=$F7823)),1,0))</f>
        <v>1</v>
      </c>
    </row>
    <row r="7824" spans="1:10" x14ac:dyDescent="0.25">
      <c r="A7824" t="str">
        <f>IF(Tienda_4!$A624="","","Tienda 4")</f>
        <v>Tienda 4</v>
      </c>
      <c r="B7824" t="str">
        <f>IF($A7824="","",Tienda_4!B624)</f>
        <v>Libros</v>
      </c>
      <c r="C7824" t="str">
        <f>IF($A7824="","",Tienda_4!G624)</f>
        <v>Medellín</v>
      </c>
      <c r="D7824" t="str">
        <f>IF($A7824="","",Tienda_4!F624)</f>
        <v>Juliana Costa</v>
      </c>
      <c r="E7824" t="str">
        <f>IF($A7824="","",Tienda_4!I624)</f>
        <v>Tarjeta de crédito</v>
      </c>
      <c r="F7824">
        <f>IF($A7824="","",VALUE(RIGHT(Tienda_4!E624,4)))</f>
        <v>2021</v>
      </c>
      <c r="G7824">
        <f>IF($A7824="","",Tienda_4!C624)</f>
        <v>52600</v>
      </c>
      <c r="H7824">
        <f>IF($A7824="","",Tienda_4!D624)</f>
        <v>3000</v>
      </c>
      <c r="I7824">
        <f>IF($A7824="","",Tienda_4!H624)</f>
        <v>5</v>
      </c>
      <c r="J7824">
        <f>IF($A7824="",0,IF(AND(OR('Cuadro-de-mando'!$B$4="(Todas)",'Cuadro-de-mando'!$B$4=$A7824),OR('Cuadro-de-mando'!$E$4="(Todas)",'Cuadro-de-mando'!$E$4=$B7824),OR('Cuadro-de-mando'!$H$4="(Todas)",'Cuadro-de-mando'!$H$4=$C7824),OR('Cuadro-de-mando'!$K$4="(Todas)",'Cuadro-de-mando'!$K$4=$E7824),OR('Cuadro-de-mando'!$N$4="(Todos)",'Cuadro-de-mando'!$N$4=$F7824)),1,0))</f>
        <v>1</v>
      </c>
    </row>
    <row r="7825" spans="1:10" x14ac:dyDescent="0.25">
      <c r="A7825" t="str">
        <f>IF(Tienda_4!$A625="","","Tienda 4")</f>
        <v>Tienda 4</v>
      </c>
      <c r="B7825" t="str">
        <f>IF($A7825="","",Tienda_4!B625)</f>
        <v>Muebles</v>
      </c>
      <c r="C7825" t="str">
        <f>IF($A7825="","",Tienda_4!G625)</f>
        <v>Neiva</v>
      </c>
      <c r="D7825" t="str">
        <f>IF($A7825="","",Tienda_4!F625)</f>
        <v>Maria Alfonso</v>
      </c>
      <c r="E7825" t="str">
        <f>IF($A7825="","",Tienda_4!I625)</f>
        <v>Tarjeta de débito</v>
      </c>
      <c r="F7825">
        <f>IF($A7825="","",VALUE(RIGHT(Tienda_4!E625,4)))</f>
        <v>2020</v>
      </c>
      <c r="G7825">
        <f>IF($A7825="","",Tienda_4!C625)</f>
        <v>190500</v>
      </c>
      <c r="H7825">
        <f>IF($A7825="","",Tienda_4!D625)</f>
        <v>8300</v>
      </c>
      <c r="I7825">
        <f>IF($A7825="","",Tienda_4!H625)</f>
        <v>5</v>
      </c>
      <c r="J7825">
        <f>IF($A7825="",0,IF(AND(OR('Cuadro-de-mando'!$B$4="(Todas)",'Cuadro-de-mando'!$B$4=$A7825),OR('Cuadro-de-mando'!$E$4="(Todas)",'Cuadro-de-mando'!$E$4=$B7825),OR('Cuadro-de-mando'!$H$4="(Todas)",'Cuadro-de-mando'!$H$4=$C7825),OR('Cuadro-de-mando'!$K$4="(Todas)",'Cuadro-de-mando'!$K$4=$E7825),OR('Cuadro-de-mando'!$N$4="(Todos)",'Cuadro-de-mando'!$N$4=$F7825)),1,0))</f>
        <v>1</v>
      </c>
    </row>
    <row r="7826" spans="1:10" x14ac:dyDescent="0.25">
      <c r="A7826" t="str">
        <f>IF(Tienda_4!$A626="","","Tienda 4")</f>
        <v>Tienda 4</v>
      </c>
      <c r="B7826" t="str">
        <f>IF($A7826="","",Tienda_4!B626)</f>
        <v>Deportes y diversión</v>
      </c>
      <c r="C7826" t="str">
        <f>IF($A7826="","",Tienda_4!G626)</f>
        <v>Medellín</v>
      </c>
      <c r="D7826" t="str">
        <f>IF($A7826="","",Tienda_4!F626)</f>
        <v>Lucas Olivera</v>
      </c>
      <c r="E7826" t="str">
        <f>IF($A7826="","",Tienda_4!I626)</f>
        <v>Tarjeta de crédito</v>
      </c>
      <c r="F7826">
        <f>IF($A7826="","",VALUE(RIGHT(Tienda_4!E626,4)))</f>
        <v>2020</v>
      </c>
      <c r="G7826">
        <f>IF($A7826="","",Tienda_4!C626)</f>
        <v>68300</v>
      </c>
      <c r="H7826">
        <f>IF($A7826="","",Tienda_4!D626)</f>
        <v>4200</v>
      </c>
      <c r="I7826">
        <f>IF($A7826="","",Tienda_4!H626)</f>
        <v>1</v>
      </c>
      <c r="J7826">
        <f>IF($A7826="",0,IF(AND(OR('Cuadro-de-mando'!$B$4="(Todas)",'Cuadro-de-mando'!$B$4=$A7826),OR('Cuadro-de-mando'!$E$4="(Todas)",'Cuadro-de-mando'!$E$4=$B7826),OR('Cuadro-de-mando'!$H$4="(Todas)",'Cuadro-de-mando'!$H$4=$C7826),OR('Cuadro-de-mando'!$K$4="(Todas)",'Cuadro-de-mando'!$K$4=$E7826),OR('Cuadro-de-mando'!$N$4="(Todos)",'Cuadro-de-mando'!$N$4=$F7826)),1,0))</f>
        <v>1</v>
      </c>
    </row>
    <row r="7827" spans="1:10" x14ac:dyDescent="0.25">
      <c r="A7827" t="str">
        <f>IF(Tienda_4!$A627="","","Tienda 4")</f>
        <v>Tienda 4</v>
      </c>
      <c r="B7827" t="str">
        <f>IF($A7827="","",Tienda_4!B627)</f>
        <v>Electrónicos</v>
      </c>
      <c r="C7827" t="str">
        <f>IF($A7827="","",Tienda_4!G627)</f>
        <v>Riohacha</v>
      </c>
      <c r="D7827" t="str">
        <f>IF($A7827="","",Tienda_4!F627)</f>
        <v>Juan Fernandez</v>
      </c>
      <c r="E7827" t="str">
        <f>IF($A7827="","",Tienda_4!I627)</f>
        <v>Tarjeta de crédito</v>
      </c>
      <c r="F7827">
        <f>IF($A7827="","",VALUE(RIGHT(Tienda_4!E627,4)))</f>
        <v>2021</v>
      </c>
      <c r="G7827">
        <f>IF($A7827="","",Tienda_4!C627)</f>
        <v>1910700</v>
      </c>
      <c r="H7827">
        <f>IF($A7827="","",Tienda_4!D627)</f>
        <v>102400</v>
      </c>
      <c r="I7827">
        <f>IF($A7827="","",Tienda_4!H627)</f>
        <v>1</v>
      </c>
      <c r="J7827">
        <f>IF($A7827="",0,IF(AND(OR('Cuadro-de-mando'!$B$4="(Todas)",'Cuadro-de-mando'!$B$4=$A7827),OR('Cuadro-de-mando'!$E$4="(Todas)",'Cuadro-de-mando'!$E$4=$B7827),OR('Cuadro-de-mando'!$H$4="(Todas)",'Cuadro-de-mando'!$H$4=$C7827),OR('Cuadro-de-mando'!$K$4="(Todas)",'Cuadro-de-mando'!$K$4=$E7827),OR('Cuadro-de-mando'!$N$4="(Todos)",'Cuadro-de-mando'!$N$4=$F7827)),1,0))</f>
        <v>1</v>
      </c>
    </row>
    <row r="7828" spans="1:10" x14ac:dyDescent="0.25">
      <c r="A7828" t="str">
        <f>IF(Tienda_4!$A628="","","Tienda 4")</f>
        <v>Tienda 4</v>
      </c>
      <c r="B7828" t="str">
        <f>IF($A7828="","",Tienda_4!B628)</f>
        <v>Deportes y diversión</v>
      </c>
      <c r="C7828" t="str">
        <f>IF($A7828="","",Tienda_4!G628)</f>
        <v>Pereira</v>
      </c>
      <c r="D7828" t="str">
        <f>IF($A7828="","",Tienda_4!F628)</f>
        <v>Ángel Rodriguez</v>
      </c>
      <c r="E7828" t="str">
        <f>IF($A7828="","",Tienda_4!I628)</f>
        <v>Tarjeta de crédito</v>
      </c>
      <c r="F7828">
        <f>IF($A7828="","",VALUE(RIGHT(Tienda_4!E628,4)))</f>
        <v>2020</v>
      </c>
      <c r="G7828">
        <f>IF($A7828="","",Tienda_4!C628)</f>
        <v>60500</v>
      </c>
      <c r="H7828">
        <f>IF($A7828="","",Tienda_4!D628)</f>
        <v>3600</v>
      </c>
      <c r="I7828">
        <f>IF($A7828="","",Tienda_4!H628)</f>
        <v>5</v>
      </c>
      <c r="J7828">
        <f>IF($A7828="",0,IF(AND(OR('Cuadro-de-mando'!$B$4="(Todas)",'Cuadro-de-mando'!$B$4=$A7828),OR('Cuadro-de-mando'!$E$4="(Todas)",'Cuadro-de-mando'!$E$4=$B7828),OR('Cuadro-de-mando'!$H$4="(Todas)",'Cuadro-de-mando'!$H$4=$C7828),OR('Cuadro-de-mando'!$K$4="(Todas)",'Cuadro-de-mando'!$K$4=$E7828),OR('Cuadro-de-mando'!$N$4="(Todos)",'Cuadro-de-mando'!$N$4=$F7828)),1,0))</f>
        <v>1</v>
      </c>
    </row>
    <row r="7829" spans="1:10" x14ac:dyDescent="0.25">
      <c r="A7829" t="str">
        <f>IF(Tienda_4!$A629="","","Tienda 4")</f>
        <v>Tienda 4</v>
      </c>
      <c r="B7829" t="str">
        <f>IF($A7829="","",Tienda_4!B629)</f>
        <v>Muebles</v>
      </c>
      <c r="C7829" t="str">
        <f>IF($A7829="","",Tienda_4!G629)</f>
        <v>Medellín</v>
      </c>
      <c r="D7829" t="str">
        <f>IF($A7829="","",Tienda_4!F629)</f>
        <v>Maria Alfonso</v>
      </c>
      <c r="E7829" t="str">
        <f>IF($A7829="","",Tienda_4!I629)</f>
        <v>Tarjeta de crédito</v>
      </c>
      <c r="F7829">
        <f>IF($A7829="","",VALUE(RIGHT(Tienda_4!E629,4)))</f>
        <v>2022</v>
      </c>
      <c r="G7829">
        <f>IF($A7829="","",Tienda_4!C629)</f>
        <v>643700</v>
      </c>
      <c r="H7829">
        <f>IF($A7829="","",Tienda_4!D629)</f>
        <v>32500</v>
      </c>
      <c r="I7829">
        <f>IF($A7829="","",Tienda_4!H629)</f>
        <v>3</v>
      </c>
      <c r="J7829">
        <f>IF($A7829="",0,IF(AND(OR('Cuadro-de-mando'!$B$4="(Todas)",'Cuadro-de-mando'!$B$4=$A7829),OR('Cuadro-de-mando'!$E$4="(Todas)",'Cuadro-de-mando'!$E$4=$B7829),OR('Cuadro-de-mando'!$H$4="(Todas)",'Cuadro-de-mando'!$H$4=$C7829),OR('Cuadro-de-mando'!$K$4="(Todas)",'Cuadro-de-mando'!$K$4=$E7829),OR('Cuadro-de-mando'!$N$4="(Todos)",'Cuadro-de-mando'!$N$4=$F7829)),1,0))</f>
        <v>1</v>
      </c>
    </row>
    <row r="7830" spans="1:10" x14ac:dyDescent="0.25">
      <c r="A7830" t="str">
        <f>IF(Tienda_4!$A630="","","Tienda 4")</f>
        <v>Tienda 4</v>
      </c>
      <c r="B7830" t="str">
        <f>IF($A7830="","",Tienda_4!B630)</f>
        <v>Deportes y diversión</v>
      </c>
      <c r="C7830" t="str">
        <f>IF($A7830="","",Tienda_4!G630)</f>
        <v>Bogotá</v>
      </c>
      <c r="D7830" t="str">
        <f>IF($A7830="","",Tienda_4!F630)</f>
        <v>Rafael Acosta</v>
      </c>
      <c r="E7830" t="str">
        <f>IF($A7830="","",Tienda_4!I630)</f>
        <v>Tarjeta de crédito</v>
      </c>
      <c r="F7830">
        <f>IF($A7830="","",VALUE(RIGHT(Tienda_4!E630,4)))</f>
        <v>2020</v>
      </c>
      <c r="G7830">
        <f>IF($A7830="","",Tienda_4!C630)</f>
        <v>54500</v>
      </c>
      <c r="H7830">
        <f>IF($A7830="","",Tienda_4!D630)</f>
        <v>3600</v>
      </c>
      <c r="I7830">
        <f>IF($A7830="","",Tienda_4!H630)</f>
        <v>4</v>
      </c>
      <c r="J7830">
        <f>IF($A7830="",0,IF(AND(OR('Cuadro-de-mando'!$B$4="(Todas)",'Cuadro-de-mando'!$B$4=$A7830),OR('Cuadro-de-mando'!$E$4="(Todas)",'Cuadro-de-mando'!$E$4=$B7830),OR('Cuadro-de-mando'!$H$4="(Todas)",'Cuadro-de-mando'!$H$4=$C7830),OR('Cuadro-de-mando'!$K$4="(Todas)",'Cuadro-de-mando'!$K$4=$E7830),OR('Cuadro-de-mando'!$N$4="(Todos)",'Cuadro-de-mando'!$N$4=$F7830)),1,0))</f>
        <v>1</v>
      </c>
    </row>
    <row r="7831" spans="1:10" x14ac:dyDescent="0.25">
      <c r="A7831" t="str">
        <f>IF(Tienda_4!$A631="","","Tienda 4")</f>
        <v>Tienda 4</v>
      </c>
      <c r="B7831" t="str">
        <f>IF($A7831="","",Tienda_4!B631)</f>
        <v>Muebles</v>
      </c>
      <c r="C7831" t="str">
        <f>IF($A7831="","",Tienda_4!G631)</f>
        <v>Riohacha</v>
      </c>
      <c r="D7831" t="str">
        <f>IF($A7831="","",Tienda_4!F631)</f>
        <v>Juliana Costa</v>
      </c>
      <c r="E7831" t="str">
        <f>IF($A7831="","",Tienda_4!I631)</f>
        <v>Nequi</v>
      </c>
      <c r="F7831">
        <f>IF($A7831="","",VALUE(RIGHT(Tienda_4!E631,4)))</f>
        <v>2020</v>
      </c>
      <c r="G7831">
        <f>IF($A7831="","",Tienda_4!C631)</f>
        <v>523200</v>
      </c>
      <c r="H7831">
        <f>IF($A7831="","",Tienda_4!D631)</f>
        <v>26000</v>
      </c>
      <c r="I7831">
        <f>IF($A7831="","",Tienda_4!H631)</f>
        <v>5</v>
      </c>
      <c r="J7831">
        <f>IF($A7831="",0,IF(AND(OR('Cuadro-de-mando'!$B$4="(Todas)",'Cuadro-de-mando'!$B$4=$A7831),OR('Cuadro-de-mando'!$E$4="(Todas)",'Cuadro-de-mando'!$E$4=$B7831),OR('Cuadro-de-mando'!$H$4="(Todas)",'Cuadro-de-mando'!$H$4=$C7831),OR('Cuadro-de-mando'!$K$4="(Todas)",'Cuadro-de-mando'!$K$4=$E7831),OR('Cuadro-de-mando'!$N$4="(Todos)",'Cuadro-de-mando'!$N$4=$F7831)),1,0))</f>
        <v>1</v>
      </c>
    </row>
    <row r="7832" spans="1:10" x14ac:dyDescent="0.25">
      <c r="A7832" t="str">
        <f>IF(Tienda_4!$A632="","","Tienda 4")</f>
        <v>Tienda 4</v>
      </c>
      <c r="B7832" t="str">
        <f>IF($A7832="","",Tienda_4!B632)</f>
        <v>Instrumentos musicales</v>
      </c>
      <c r="C7832" t="str">
        <f>IF($A7832="","",Tienda_4!G632)</f>
        <v>Bogotá</v>
      </c>
      <c r="D7832" t="str">
        <f>IF($A7832="","",Tienda_4!F632)</f>
        <v>Izabela de León</v>
      </c>
      <c r="E7832" t="str">
        <f>IF($A7832="","",Tienda_4!I632)</f>
        <v>Nequi</v>
      </c>
      <c r="F7832">
        <f>IF($A7832="","",VALUE(RIGHT(Tienda_4!E632,4)))</f>
        <v>2022</v>
      </c>
      <c r="G7832">
        <f>IF($A7832="","",Tienda_4!C632)</f>
        <v>261200</v>
      </c>
      <c r="H7832">
        <f>IF($A7832="","",Tienda_4!D632)</f>
        <v>14100</v>
      </c>
      <c r="I7832">
        <f>IF($A7832="","",Tienda_4!H632)</f>
        <v>3</v>
      </c>
      <c r="J7832">
        <f>IF($A7832="",0,IF(AND(OR('Cuadro-de-mando'!$B$4="(Todas)",'Cuadro-de-mando'!$B$4=$A7832),OR('Cuadro-de-mando'!$E$4="(Todas)",'Cuadro-de-mando'!$E$4=$B7832),OR('Cuadro-de-mando'!$H$4="(Todas)",'Cuadro-de-mando'!$H$4=$C7832),OR('Cuadro-de-mando'!$K$4="(Todas)",'Cuadro-de-mando'!$K$4=$E7832),OR('Cuadro-de-mando'!$N$4="(Todos)",'Cuadro-de-mando'!$N$4=$F7832)),1,0))</f>
        <v>1</v>
      </c>
    </row>
    <row r="7833" spans="1:10" x14ac:dyDescent="0.25">
      <c r="A7833" t="str">
        <f>IF(Tienda_4!$A633="","","Tienda 4")</f>
        <v>Tienda 4</v>
      </c>
      <c r="B7833" t="str">
        <f>IF($A7833="","",Tienda_4!B633)</f>
        <v>Artículos para el hogar</v>
      </c>
      <c r="C7833" t="str">
        <f>IF($A7833="","",Tienda_4!G633)</f>
        <v>Bogotá</v>
      </c>
      <c r="D7833" t="str">
        <f>IF($A7833="","",Tienda_4!F633)</f>
        <v>Lucas Olivera</v>
      </c>
      <c r="E7833" t="str">
        <f>IF($A7833="","",Tienda_4!I633)</f>
        <v>Tarjeta de crédito</v>
      </c>
      <c r="F7833">
        <f>IF($A7833="","",VALUE(RIGHT(Tienda_4!E633,4)))</f>
        <v>2020</v>
      </c>
      <c r="G7833">
        <f>IF($A7833="","",Tienda_4!C633)</f>
        <v>55500</v>
      </c>
      <c r="H7833">
        <f>IF($A7833="","",Tienda_4!D633)</f>
        <v>3500</v>
      </c>
      <c r="I7833">
        <f>IF($A7833="","",Tienda_4!H633)</f>
        <v>4</v>
      </c>
      <c r="J7833">
        <f>IF($A7833="",0,IF(AND(OR('Cuadro-de-mando'!$B$4="(Todas)",'Cuadro-de-mando'!$B$4=$A7833),OR('Cuadro-de-mando'!$E$4="(Todas)",'Cuadro-de-mando'!$E$4=$B7833),OR('Cuadro-de-mando'!$H$4="(Todas)",'Cuadro-de-mando'!$H$4=$C7833),OR('Cuadro-de-mando'!$K$4="(Todas)",'Cuadro-de-mando'!$K$4=$E7833),OR('Cuadro-de-mando'!$N$4="(Todos)",'Cuadro-de-mando'!$N$4=$F7833)),1,0))</f>
        <v>1</v>
      </c>
    </row>
    <row r="7834" spans="1:10" x14ac:dyDescent="0.25">
      <c r="A7834" t="str">
        <f>IF(Tienda_4!$A634="","","Tienda 4")</f>
        <v>Tienda 4</v>
      </c>
      <c r="B7834" t="str">
        <f>IF($A7834="","",Tienda_4!B634)</f>
        <v>Muebles</v>
      </c>
      <c r="C7834" t="str">
        <f>IF($A7834="","",Tienda_4!G634)</f>
        <v>Bogotá</v>
      </c>
      <c r="D7834" t="str">
        <f>IF($A7834="","",Tienda_4!F634)</f>
        <v>Rafael Acosta</v>
      </c>
      <c r="E7834" t="str">
        <f>IF($A7834="","",Tienda_4!I634)</f>
        <v>Tarjeta de crédito</v>
      </c>
      <c r="F7834">
        <f>IF($A7834="","",VALUE(RIGHT(Tienda_4!E634,4)))</f>
        <v>2023</v>
      </c>
      <c r="G7834">
        <f>IF($A7834="","",Tienda_4!C634)</f>
        <v>303000</v>
      </c>
      <c r="H7834">
        <f>IF($A7834="","",Tienda_4!D634)</f>
        <v>16300</v>
      </c>
      <c r="I7834">
        <f>IF($A7834="","",Tienda_4!H634)</f>
        <v>1</v>
      </c>
      <c r="J7834">
        <f>IF($A7834="",0,IF(AND(OR('Cuadro-de-mando'!$B$4="(Todas)",'Cuadro-de-mando'!$B$4=$A7834),OR('Cuadro-de-mando'!$E$4="(Todas)",'Cuadro-de-mando'!$E$4=$B7834),OR('Cuadro-de-mando'!$H$4="(Todas)",'Cuadro-de-mando'!$H$4=$C7834),OR('Cuadro-de-mando'!$K$4="(Todas)",'Cuadro-de-mando'!$K$4=$E7834),OR('Cuadro-de-mando'!$N$4="(Todos)",'Cuadro-de-mando'!$N$4=$F7834)),1,0))</f>
        <v>1</v>
      </c>
    </row>
    <row r="7835" spans="1:10" x14ac:dyDescent="0.25">
      <c r="A7835" t="str">
        <f>IF(Tienda_4!$A635="","","Tienda 4")</f>
        <v>Tienda 4</v>
      </c>
      <c r="B7835" t="str">
        <f>IF($A7835="","",Tienda_4!B635)</f>
        <v>Muebles</v>
      </c>
      <c r="C7835" t="str">
        <f>IF($A7835="","",Tienda_4!G635)</f>
        <v>Riohacha</v>
      </c>
      <c r="D7835" t="str">
        <f>IF($A7835="","",Tienda_4!F635)</f>
        <v>Blanca Ramirez</v>
      </c>
      <c r="E7835" t="str">
        <f>IF($A7835="","",Tienda_4!I635)</f>
        <v>Cupón</v>
      </c>
      <c r="F7835">
        <f>IF($A7835="","",VALUE(RIGHT(Tienda_4!E635,4)))</f>
        <v>2023</v>
      </c>
      <c r="G7835">
        <f>IF($A7835="","",Tienda_4!C635)</f>
        <v>243200</v>
      </c>
      <c r="H7835">
        <f>IF($A7835="","",Tienda_4!D635)</f>
        <v>13300</v>
      </c>
      <c r="I7835">
        <f>IF($A7835="","",Tienda_4!H635)</f>
        <v>5</v>
      </c>
      <c r="J7835">
        <f>IF($A7835="",0,IF(AND(OR('Cuadro-de-mando'!$B$4="(Todas)",'Cuadro-de-mando'!$B$4=$A7835),OR('Cuadro-de-mando'!$E$4="(Todas)",'Cuadro-de-mando'!$E$4=$B7835),OR('Cuadro-de-mando'!$H$4="(Todas)",'Cuadro-de-mando'!$H$4=$C7835),OR('Cuadro-de-mando'!$K$4="(Todas)",'Cuadro-de-mando'!$K$4=$E7835),OR('Cuadro-de-mando'!$N$4="(Todos)",'Cuadro-de-mando'!$N$4=$F7835)),1,0))</f>
        <v>1</v>
      </c>
    </row>
    <row r="7836" spans="1:10" x14ac:dyDescent="0.25">
      <c r="A7836" t="str">
        <f>IF(Tienda_4!$A636="","","Tienda 4")</f>
        <v>Tienda 4</v>
      </c>
      <c r="B7836" t="str">
        <f>IF($A7836="","",Tienda_4!B636)</f>
        <v>Electrónicos</v>
      </c>
      <c r="C7836" t="str">
        <f>IF($A7836="","",Tienda_4!G636)</f>
        <v>Cali</v>
      </c>
      <c r="D7836" t="str">
        <f>IF($A7836="","",Tienda_4!F636)</f>
        <v>Juan Fernandez</v>
      </c>
      <c r="E7836" t="str">
        <f>IF($A7836="","",Tienda_4!I636)</f>
        <v>Tarjeta de crédito</v>
      </c>
      <c r="F7836">
        <f>IF($A7836="","",VALUE(RIGHT(Tienda_4!E636,4)))</f>
        <v>2020</v>
      </c>
      <c r="G7836">
        <f>IF($A7836="","",Tienda_4!C636)</f>
        <v>1226000</v>
      </c>
      <c r="H7836">
        <f>IF($A7836="","",Tienda_4!D636)</f>
        <v>65700</v>
      </c>
      <c r="I7836">
        <f>IF($A7836="","",Tienda_4!H636)</f>
        <v>3</v>
      </c>
      <c r="J7836">
        <f>IF($A7836="",0,IF(AND(OR('Cuadro-de-mando'!$B$4="(Todas)",'Cuadro-de-mando'!$B$4=$A7836),OR('Cuadro-de-mando'!$E$4="(Todas)",'Cuadro-de-mando'!$E$4=$B7836),OR('Cuadro-de-mando'!$H$4="(Todas)",'Cuadro-de-mando'!$H$4=$C7836),OR('Cuadro-de-mando'!$K$4="(Todas)",'Cuadro-de-mando'!$K$4=$E7836),OR('Cuadro-de-mando'!$N$4="(Todos)",'Cuadro-de-mando'!$N$4=$F7836)),1,0))</f>
        <v>1</v>
      </c>
    </row>
    <row r="7837" spans="1:10" x14ac:dyDescent="0.25">
      <c r="A7837" t="str">
        <f>IF(Tienda_4!$A637="","","Tienda 4")</f>
        <v>Tienda 4</v>
      </c>
      <c r="B7837" t="str">
        <f>IF($A7837="","",Tienda_4!B637)</f>
        <v>Juguetes</v>
      </c>
      <c r="C7837" t="str">
        <f>IF($A7837="","",Tienda_4!G637)</f>
        <v>Medellín</v>
      </c>
      <c r="D7837" t="str">
        <f>IF($A7837="","",Tienda_4!F637)</f>
        <v>Felipe Santos</v>
      </c>
      <c r="E7837" t="str">
        <f>IF($A7837="","",Tienda_4!I637)</f>
        <v>Tarjeta de crédito</v>
      </c>
      <c r="F7837">
        <f>IF($A7837="","",VALUE(RIGHT(Tienda_4!E637,4)))</f>
        <v>2020</v>
      </c>
      <c r="G7837">
        <f>IF($A7837="","",Tienda_4!C637)</f>
        <v>21800</v>
      </c>
      <c r="H7837">
        <f>IF($A7837="","",Tienda_4!D637)</f>
        <v>0</v>
      </c>
      <c r="I7837">
        <f>IF($A7837="","",Tienda_4!H637)</f>
        <v>1</v>
      </c>
      <c r="J7837">
        <f>IF($A7837="",0,IF(AND(OR('Cuadro-de-mando'!$B$4="(Todas)",'Cuadro-de-mando'!$B$4=$A7837),OR('Cuadro-de-mando'!$E$4="(Todas)",'Cuadro-de-mando'!$E$4=$B7837),OR('Cuadro-de-mando'!$H$4="(Todas)",'Cuadro-de-mando'!$H$4=$C7837),OR('Cuadro-de-mando'!$K$4="(Todas)",'Cuadro-de-mando'!$K$4=$E7837),OR('Cuadro-de-mando'!$N$4="(Todos)",'Cuadro-de-mando'!$N$4=$F7837)),1,0))</f>
        <v>1</v>
      </c>
    </row>
    <row r="7838" spans="1:10" x14ac:dyDescent="0.25">
      <c r="A7838" t="str">
        <f>IF(Tienda_4!$A638="","","Tienda 4")</f>
        <v>Tienda 4</v>
      </c>
      <c r="B7838" t="str">
        <f>IF($A7838="","",Tienda_4!B638)</f>
        <v>Libros</v>
      </c>
      <c r="C7838" t="str">
        <f>IF($A7838="","",Tienda_4!G638)</f>
        <v>Medellín</v>
      </c>
      <c r="D7838" t="str">
        <f>IF($A7838="","",Tienda_4!F638)</f>
        <v>Beatriz Morales</v>
      </c>
      <c r="E7838" t="str">
        <f>IF($A7838="","",Tienda_4!I638)</f>
        <v>Tarjeta de crédito</v>
      </c>
      <c r="F7838">
        <f>IF($A7838="","",VALUE(RIGHT(Tienda_4!E638,4)))</f>
        <v>2021</v>
      </c>
      <c r="G7838">
        <f>IF($A7838="","",Tienda_4!C638)</f>
        <v>47100</v>
      </c>
      <c r="H7838">
        <f>IF($A7838="","",Tienda_4!D638)</f>
        <v>2700</v>
      </c>
      <c r="I7838">
        <f>IF($A7838="","",Tienda_4!H638)</f>
        <v>1</v>
      </c>
      <c r="J7838">
        <f>IF($A7838="",0,IF(AND(OR('Cuadro-de-mando'!$B$4="(Todas)",'Cuadro-de-mando'!$B$4=$A7838),OR('Cuadro-de-mando'!$E$4="(Todas)",'Cuadro-de-mando'!$E$4=$B7838),OR('Cuadro-de-mando'!$H$4="(Todas)",'Cuadro-de-mando'!$H$4=$C7838),OR('Cuadro-de-mando'!$K$4="(Todas)",'Cuadro-de-mando'!$K$4=$E7838),OR('Cuadro-de-mando'!$N$4="(Todos)",'Cuadro-de-mando'!$N$4=$F7838)),1,0))</f>
        <v>1</v>
      </c>
    </row>
    <row r="7839" spans="1:10" x14ac:dyDescent="0.25">
      <c r="A7839" t="str">
        <f>IF(Tienda_4!$A639="","","Tienda 4")</f>
        <v>Tienda 4</v>
      </c>
      <c r="B7839" t="str">
        <f>IF($A7839="","",Tienda_4!B639)</f>
        <v>Deportes y diversión</v>
      </c>
      <c r="C7839" t="str">
        <f>IF($A7839="","",Tienda_4!G639)</f>
        <v>Cartagena</v>
      </c>
      <c r="D7839" t="str">
        <f>IF($A7839="","",Tienda_4!F639)</f>
        <v>Juliana Costa</v>
      </c>
      <c r="E7839" t="str">
        <f>IF($A7839="","",Tienda_4!I639)</f>
        <v>Tarjeta de crédito</v>
      </c>
      <c r="F7839">
        <f>IF($A7839="","",VALUE(RIGHT(Tienda_4!E639,4)))</f>
        <v>2020</v>
      </c>
      <c r="G7839">
        <f>IF($A7839="","",Tienda_4!C639)</f>
        <v>39800</v>
      </c>
      <c r="H7839">
        <f>IF($A7839="","",Tienda_4!D639)</f>
        <v>2300</v>
      </c>
      <c r="I7839">
        <f>IF($A7839="","",Tienda_4!H639)</f>
        <v>5</v>
      </c>
      <c r="J7839">
        <f>IF($A7839="",0,IF(AND(OR('Cuadro-de-mando'!$B$4="(Todas)",'Cuadro-de-mando'!$B$4=$A7839),OR('Cuadro-de-mando'!$E$4="(Todas)",'Cuadro-de-mando'!$E$4=$B7839),OR('Cuadro-de-mando'!$H$4="(Todas)",'Cuadro-de-mando'!$H$4=$C7839),OR('Cuadro-de-mando'!$K$4="(Todas)",'Cuadro-de-mando'!$K$4=$E7839),OR('Cuadro-de-mando'!$N$4="(Todos)",'Cuadro-de-mando'!$N$4=$F7839)),1,0))</f>
        <v>1</v>
      </c>
    </row>
    <row r="7840" spans="1:10" x14ac:dyDescent="0.25">
      <c r="A7840" t="str">
        <f>IF(Tienda_4!$A640="","","Tienda 4")</f>
        <v>Tienda 4</v>
      </c>
      <c r="B7840" t="str">
        <f>IF($A7840="","",Tienda_4!B640)</f>
        <v>Deportes y diversión</v>
      </c>
      <c r="C7840" t="str">
        <f>IF($A7840="","",Tienda_4!G640)</f>
        <v>Pereira</v>
      </c>
      <c r="D7840" t="str">
        <f>IF($A7840="","",Tienda_4!F640)</f>
        <v>Felipe Santos</v>
      </c>
      <c r="E7840" t="str">
        <f>IF($A7840="","",Tienda_4!I640)</f>
        <v>Nequi</v>
      </c>
      <c r="F7840">
        <f>IF($A7840="","",VALUE(RIGHT(Tienda_4!E640,4)))</f>
        <v>2022</v>
      </c>
      <c r="G7840">
        <f>IF($A7840="","",Tienda_4!C640)</f>
        <v>691100</v>
      </c>
      <c r="H7840">
        <f>IF($A7840="","",Tienda_4!D640)</f>
        <v>37200</v>
      </c>
      <c r="I7840">
        <f>IF($A7840="","",Tienda_4!H640)</f>
        <v>5</v>
      </c>
      <c r="J7840">
        <f>IF($A7840="",0,IF(AND(OR('Cuadro-de-mando'!$B$4="(Todas)",'Cuadro-de-mando'!$B$4=$A7840),OR('Cuadro-de-mando'!$E$4="(Todas)",'Cuadro-de-mando'!$E$4=$B7840),OR('Cuadro-de-mando'!$H$4="(Todas)",'Cuadro-de-mando'!$H$4=$C7840),OR('Cuadro-de-mando'!$K$4="(Todas)",'Cuadro-de-mando'!$K$4=$E7840),OR('Cuadro-de-mando'!$N$4="(Todos)",'Cuadro-de-mando'!$N$4=$F7840)),1,0))</f>
        <v>1</v>
      </c>
    </row>
    <row r="7841" spans="1:10" x14ac:dyDescent="0.25">
      <c r="A7841" t="str">
        <f>IF(Tienda_4!$A641="","","Tienda 4")</f>
        <v>Tienda 4</v>
      </c>
      <c r="B7841" t="str">
        <f>IF($A7841="","",Tienda_4!B641)</f>
        <v>Juguetes</v>
      </c>
      <c r="C7841" t="str">
        <f>IF($A7841="","",Tienda_4!G641)</f>
        <v>Bogotá</v>
      </c>
      <c r="D7841" t="str">
        <f>IF($A7841="","",Tienda_4!F641)</f>
        <v>Izabela de León</v>
      </c>
      <c r="E7841" t="str">
        <f>IF($A7841="","",Tienda_4!I641)</f>
        <v>Tarjeta de crédito</v>
      </c>
      <c r="F7841">
        <f>IF($A7841="","",VALUE(RIGHT(Tienda_4!E641,4)))</f>
        <v>2022</v>
      </c>
      <c r="G7841">
        <f>IF($A7841="","",Tienda_4!C641)</f>
        <v>71200</v>
      </c>
      <c r="H7841">
        <f>IF($A7841="","",Tienda_4!D641)</f>
        <v>4000</v>
      </c>
      <c r="I7841">
        <f>IF($A7841="","",Tienda_4!H641)</f>
        <v>4</v>
      </c>
      <c r="J7841">
        <f>IF($A7841="",0,IF(AND(OR('Cuadro-de-mando'!$B$4="(Todas)",'Cuadro-de-mando'!$B$4=$A7841),OR('Cuadro-de-mando'!$E$4="(Todas)",'Cuadro-de-mando'!$E$4=$B7841),OR('Cuadro-de-mando'!$H$4="(Todas)",'Cuadro-de-mando'!$H$4=$C7841),OR('Cuadro-de-mando'!$K$4="(Todas)",'Cuadro-de-mando'!$K$4=$E7841),OR('Cuadro-de-mando'!$N$4="(Todos)",'Cuadro-de-mando'!$N$4=$F7841)),1,0))</f>
        <v>1</v>
      </c>
    </row>
    <row r="7842" spans="1:10" x14ac:dyDescent="0.25">
      <c r="A7842" t="str">
        <f>IF(Tienda_4!$A642="","","Tienda 4")</f>
        <v>Tienda 4</v>
      </c>
      <c r="B7842" t="str">
        <f>IF($A7842="","",Tienda_4!B642)</f>
        <v>Electrodomésticos</v>
      </c>
      <c r="C7842" t="str">
        <f>IF($A7842="","",Tienda_4!G642)</f>
        <v>Cartagena</v>
      </c>
      <c r="D7842" t="str">
        <f>IF($A7842="","",Tienda_4!F642)</f>
        <v>Blanca Ramirez</v>
      </c>
      <c r="E7842" t="str">
        <f>IF($A7842="","",Tienda_4!I642)</f>
        <v>Tarjeta de crédito</v>
      </c>
      <c r="F7842">
        <f>IF($A7842="","",VALUE(RIGHT(Tienda_4!E642,4)))</f>
        <v>2022</v>
      </c>
      <c r="G7842">
        <f>IF($A7842="","",Tienda_4!C642)</f>
        <v>1309500</v>
      </c>
      <c r="H7842">
        <f>IF($A7842="","",Tienda_4!D642)</f>
        <v>70100</v>
      </c>
      <c r="I7842">
        <f>IF($A7842="","",Tienda_4!H642)</f>
        <v>5</v>
      </c>
      <c r="J7842">
        <f>IF($A7842="",0,IF(AND(OR('Cuadro-de-mando'!$B$4="(Todas)",'Cuadro-de-mando'!$B$4=$A7842),OR('Cuadro-de-mando'!$E$4="(Todas)",'Cuadro-de-mando'!$E$4=$B7842),OR('Cuadro-de-mando'!$H$4="(Todas)",'Cuadro-de-mando'!$H$4=$C7842),OR('Cuadro-de-mando'!$K$4="(Todas)",'Cuadro-de-mando'!$K$4=$E7842),OR('Cuadro-de-mando'!$N$4="(Todos)",'Cuadro-de-mando'!$N$4=$F7842)),1,0))</f>
        <v>1</v>
      </c>
    </row>
    <row r="7843" spans="1:10" x14ac:dyDescent="0.25">
      <c r="A7843" t="str">
        <f>IF(Tienda_4!$A643="","","Tienda 4")</f>
        <v>Tienda 4</v>
      </c>
      <c r="B7843" t="str">
        <f>IF($A7843="","",Tienda_4!B643)</f>
        <v>Electrónicos</v>
      </c>
      <c r="C7843" t="str">
        <f>IF($A7843="","",Tienda_4!G643)</f>
        <v>Cali</v>
      </c>
      <c r="D7843" t="str">
        <f>IF($A7843="","",Tienda_4!F643)</f>
        <v>Santiago Silva</v>
      </c>
      <c r="E7843" t="str">
        <f>IF($A7843="","",Tienda_4!I643)</f>
        <v>Tarjeta de crédito</v>
      </c>
      <c r="F7843">
        <f>IF($A7843="","",VALUE(RIGHT(Tienda_4!E643,4)))</f>
        <v>2021</v>
      </c>
      <c r="G7843">
        <f>IF($A7843="","",Tienda_4!C643)</f>
        <v>330100</v>
      </c>
      <c r="H7843">
        <f>IF($A7843="","",Tienda_4!D643)</f>
        <v>15800</v>
      </c>
      <c r="I7843">
        <f>IF($A7843="","",Tienda_4!H643)</f>
        <v>4</v>
      </c>
      <c r="J7843">
        <f>IF($A7843="",0,IF(AND(OR('Cuadro-de-mando'!$B$4="(Todas)",'Cuadro-de-mando'!$B$4=$A7843),OR('Cuadro-de-mando'!$E$4="(Todas)",'Cuadro-de-mando'!$E$4=$B7843),OR('Cuadro-de-mando'!$H$4="(Todas)",'Cuadro-de-mando'!$H$4=$C7843),OR('Cuadro-de-mando'!$K$4="(Todas)",'Cuadro-de-mando'!$K$4=$E7843),OR('Cuadro-de-mando'!$N$4="(Todos)",'Cuadro-de-mando'!$N$4=$F7843)),1,0))</f>
        <v>1</v>
      </c>
    </row>
    <row r="7844" spans="1:10" x14ac:dyDescent="0.25">
      <c r="A7844" t="str">
        <f>IF(Tienda_4!$A644="","","Tienda 4")</f>
        <v>Tienda 4</v>
      </c>
      <c r="B7844" t="str">
        <f>IF($A7844="","",Tienda_4!B644)</f>
        <v>Electrodomésticos</v>
      </c>
      <c r="C7844" t="str">
        <f>IF($A7844="","",Tienda_4!G644)</f>
        <v>Bogotá</v>
      </c>
      <c r="D7844" t="str">
        <f>IF($A7844="","",Tienda_4!F644)</f>
        <v>Juliana Costa</v>
      </c>
      <c r="E7844" t="str">
        <f>IF($A7844="","",Tienda_4!I644)</f>
        <v>Tarjeta de crédito</v>
      </c>
      <c r="F7844">
        <f>IF($A7844="","",VALUE(RIGHT(Tienda_4!E644,4)))</f>
        <v>2022</v>
      </c>
      <c r="G7844">
        <f>IF($A7844="","",Tienda_4!C644)</f>
        <v>374800</v>
      </c>
      <c r="H7844">
        <f>IF($A7844="","",Tienda_4!D644)</f>
        <v>18100</v>
      </c>
      <c r="I7844">
        <f>IF($A7844="","",Tienda_4!H644)</f>
        <v>5</v>
      </c>
      <c r="J7844">
        <f>IF($A7844="",0,IF(AND(OR('Cuadro-de-mando'!$B$4="(Todas)",'Cuadro-de-mando'!$B$4=$A7844),OR('Cuadro-de-mando'!$E$4="(Todas)",'Cuadro-de-mando'!$E$4=$B7844),OR('Cuadro-de-mando'!$H$4="(Todas)",'Cuadro-de-mando'!$H$4=$C7844),OR('Cuadro-de-mando'!$K$4="(Todas)",'Cuadro-de-mando'!$K$4=$E7844),OR('Cuadro-de-mando'!$N$4="(Todos)",'Cuadro-de-mando'!$N$4=$F7844)),1,0))</f>
        <v>1</v>
      </c>
    </row>
    <row r="7845" spans="1:10" x14ac:dyDescent="0.25">
      <c r="A7845" t="str">
        <f>IF(Tienda_4!$A645="","","Tienda 4")</f>
        <v>Tienda 4</v>
      </c>
      <c r="B7845" t="str">
        <f>IF($A7845="","",Tienda_4!B645)</f>
        <v>Muebles</v>
      </c>
      <c r="C7845" t="str">
        <f>IF($A7845="","",Tienda_4!G645)</f>
        <v>Cartagena</v>
      </c>
      <c r="D7845" t="str">
        <f>IF($A7845="","",Tienda_4!F645)</f>
        <v>Mariana Herrera</v>
      </c>
      <c r="E7845" t="str">
        <f>IF($A7845="","",Tienda_4!I645)</f>
        <v>Tarjeta de crédito</v>
      </c>
      <c r="F7845">
        <f>IF($A7845="","",VALUE(RIGHT(Tienda_4!E645,4)))</f>
        <v>2020</v>
      </c>
      <c r="G7845">
        <f>IF($A7845="","",Tienda_4!C645)</f>
        <v>244900</v>
      </c>
      <c r="H7845">
        <f>IF($A7845="","",Tienda_4!D645)</f>
        <v>13300</v>
      </c>
      <c r="I7845">
        <f>IF($A7845="","",Tienda_4!H645)</f>
        <v>5</v>
      </c>
      <c r="J7845">
        <f>IF($A7845="",0,IF(AND(OR('Cuadro-de-mando'!$B$4="(Todas)",'Cuadro-de-mando'!$B$4=$A7845),OR('Cuadro-de-mando'!$E$4="(Todas)",'Cuadro-de-mando'!$E$4=$B7845),OR('Cuadro-de-mando'!$H$4="(Todas)",'Cuadro-de-mando'!$H$4=$C7845),OR('Cuadro-de-mando'!$K$4="(Todas)",'Cuadro-de-mando'!$K$4=$E7845),OR('Cuadro-de-mando'!$N$4="(Todos)",'Cuadro-de-mando'!$N$4=$F7845)),1,0))</f>
        <v>1</v>
      </c>
    </row>
    <row r="7846" spans="1:10" x14ac:dyDescent="0.25">
      <c r="A7846" t="str">
        <f>IF(Tienda_4!$A646="","","Tienda 4")</f>
        <v>Tienda 4</v>
      </c>
      <c r="B7846" t="str">
        <f>IF($A7846="","",Tienda_4!B646)</f>
        <v>Electrónicos</v>
      </c>
      <c r="C7846" t="str">
        <f>IF($A7846="","",Tienda_4!G646)</f>
        <v>Bogotá</v>
      </c>
      <c r="D7846" t="str">
        <f>IF($A7846="","",Tienda_4!F646)</f>
        <v>Lucas Olivera</v>
      </c>
      <c r="E7846" t="str">
        <f>IF($A7846="","",Tienda_4!I646)</f>
        <v>Tarjeta de crédito</v>
      </c>
      <c r="F7846">
        <f>IF($A7846="","",VALUE(RIGHT(Tienda_4!E646,4)))</f>
        <v>2021</v>
      </c>
      <c r="G7846">
        <f>IF($A7846="","",Tienda_4!C646)</f>
        <v>1309600</v>
      </c>
      <c r="H7846">
        <f>IF($A7846="","",Tienda_4!D646)</f>
        <v>69900</v>
      </c>
      <c r="I7846">
        <f>IF($A7846="","",Tienda_4!H646)</f>
        <v>3</v>
      </c>
      <c r="J7846">
        <f>IF($A7846="",0,IF(AND(OR('Cuadro-de-mando'!$B$4="(Todas)",'Cuadro-de-mando'!$B$4=$A7846),OR('Cuadro-de-mando'!$E$4="(Todas)",'Cuadro-de-mando'!$E$4=$B7846),OR('Cuadro-de-mando'!$H$4="(Todas)",'Cuadro-de-mando'!$H$4=$C7846),OR('Cuadro-de-mando'!$K$4="(Todas)",'Cuadro-de-mando'!$K$4=$E7846),OR('Cuadro-de-mando'!$N$4="(Todos)",'Cuadro-de-mando'!$N$4=$F7846)),1,0))</f>
        <v>1</v>
      </c>
    </row>
    <row r="7847" spans="1:10" x14ac:dyDescent="0.25">
      <c r="A7847" t="str">
        <f>IF(Tienda_4!$A647="","","Tienda 4")</f>
        <v>Tienda 4</v>
      </c>
      <c r="B7847" t="str">
        <f>IF($A7847="","",Tienda_4!B647)</f>
        <v>Muebles</v>
      </c>
      <c r="C7847" t="str">
        <f>IF($A7847="","",Tienda_4!G647)</f>
        <v>Cali</v>
      </c>
      <c r="D7847" t="str">
        <f>IF($A7847="","",Tienda_4!F647)</f>
        <v>Mariana Herrera</v>
      </c>
      <c r="E7847" t="str">
        <f>IF($A7847="","",Tienda_4!I647)</f>
        <v>Tarjeta de crédito</v>
      </c>
      <c r="F7847">
        <f>IF($A7847="","",VALUE(RIGHT(Tienda_4!E647,4)))</f>
        <v>2021</v>
      </c>
      <c r="G7847">
        <f>IF($A7847="","",Tienda_4!C647)</f>
        <v>669000</v>
      </c>
      <c r="H7847">
        <f>IF($A7847="","",Tienda_4!D647)</f>
        <v>35800</v>
      </c>
      <c r="I7847">
        <f>IF($A7847="","",Tienda_4!H647)</f>
        <v>1</v>
      </c>
      <c r="J7847">
        <f>IF($A7847="",0,IF(AND(OR('Cuadro-de-mando'!$B$4="(Todas)",'Cuadro-de-mando'!$B$4=$A7847),OR('Cuadro-de-mando'!$E$4="(Todas)",'Cuadro-de-mando'!$E$4=$B7847),OR('Cuadro-de-mando'!$H$4="(Todas)",'Cuadro-de-mando'!$H$4=$C7847),OR('Cuadro-de-mando'!$K$4="(Todas)",'Cuadro-de-mando'!$K$4=$E7847),OR('Cuadro-de-mando'!$N$4="(Todos)",'Cuadro-de-mando'!$N$4=$F7847)),1,0))</f>
        <v>1</v>
      </c>
    </row>
    <row r="7848" spans="1:10" x14ac:dyDescent="0.25">
      <c r="A7848" t="str">
        <f>IF(Tienda_4!$A648="","","Tienda 4")</f>
        <v>Tienda 4</v>
      </c>
      <c r="B7848" t="str">
        <f>IF($A7848="","",Tienda_4!B648)</f>
        <v>Electrónicos</v>
      </c>
      <c r="C7848" t="str">
        <f>IF($A7848="","",Tienda_4!G648)</f>
        <v>Bogotá</v>
      </c>
      <c r="D7848" t="str">
        <f>IF($A7848="","",Tienda_4!F648)</f>
        <v>Ángel Rodriguez</v>
      </c>
      <c r="E7848" t="str">
        <f>IF($A7848="","",Tienda_4!I648)</f>
        <v>Tarjeta de crédito</v>
      </c>
      <c r="F7848">
        <f>IF($A7848="","",VALUE(RIGHT(Tienda_4!E648,4)))</f>
        <v>2020</v>
      </c>
      <c r="G7848">
        <f>IF($A7848="","",Tienda_4!C648)</f>
        <v>140300</v>
      </c>
      <c r="H7848">
        <f>IF($A7848="","",Tienda_4!D648)</f>
        <v>5700</v>
      </c>
      <c r="I7848">
        <f>IF($A7848="","",Tienda_4!H648)</f>
        <v>5</v>
      </c>
      <c r="J7848">
        <f>IF($A7848="",0,IF(AND(OR('Cuadro-de-mando'!$B$4="(Todas)",'Cuadro-de-mando'!$B$4=$A7848),OR('Cuadro-de-mando'!$E$4="(Todas)",'Cuadro-de-mando'!$E$4=$B7848),OR('Cuadro-de-mando'!$H$4="(Todas)",'Cuadro-de-mando'!$H$4=$C7848),OR('Cuadro-de-mando'!$K$4="(Todas)",'Cuadro-de-mando'!$K$4=$E7848),OR('Cuadro-de-mando'!$N$4="(Todos)",'Cuadro-de-mando'!$N$4=$F7848)),1,0))</f>
        <v>1</v>
      </c>
    </row>
    <row r="7849" spans="1:10" x14ac:dyDescent="0.25">
      <c r="A7849" t="str">
        <f>IF(Tienda_4!$A649="","","Tienda 4")</f>
        <v>Tienda 4</v>
      </c>
      <c r="B7849" t="str">
        <f>IF($A7849="","",Tienda_4!B649)</f>
        <v>Electrónicos</v>
      </c>
      <c r="C7849" t="str">
        <f>IF($A7849="","",Tienda_4!G649)</f>
        <v>Bogotá</v>
      </c>
      <c r="D7849" t="str">
        <f>IF($A7849="","",Tienda_4!F649)</f>
        <v>Lucas Olivera</v>
      </c>
      <c r="E7849" t="str">
        <f>IF($A7849="","",Tienda_4!I649)</f>
        <v>Nequi</v>
      </c>
      <c r="F7849">
        <f>IF($A7849="","",VALUE(RIGHT(Tienda_4!E649,4)))</f>
        <v>2020</v>
      </c>
      <c r="G7849">
        <f>IF($A7849="","",Tienda_4!C649)</f>
        <v>2902200</v>
      </c>
      <c r="H7849">
        <f>IF($A7849="","",Tienda_4!D649)</f>
        <v>154700</v>
      </c>
      <c r="I7849">
        <f>IF($A7849="","",Tienda_4!H649)</f>
        <v>4</v>
      </c>
      <c r="J7849">
        <f>IF($A7849="",0,IF(AND(OR('Cuadro-de-mando'!$B$4="(Todas)",'Cuadro-de-mando'!$B$4=$A7849),OR('Cuadro-de-mando'!$E$4="(Todas)",'Cuadro-de-mando'!$E$4=$B7849),OR('Cuadro-de-mando'!$H$4="(Todas)",'Cuadro-de-mando'!$H$4=$C7849),OR('Cuadro-de-mando'!$K$4="(Todas)",'Cuadro-de-mando'!$K$4=$E7849),OR('Cuadro-de-mando'!$N$4="(Todos)",'Cuadro-de-mando'!$N$4=$F7849)),1,0))</f>
        <v>1</v>
      </c>
    </row>
    <row r="7850" spans="1:10" x14ac:dyDescent="0.25">
      <c r="A7850" t="str">
        <f>IF(Tienda_4!$A650="","","Tienda 4")</f>
        <v>Tienda 4</v>
      </c>
      <c r="B7850" t="str">
        <f>IF($A7850="","",Tienda_4!B650)</f>
        <v>Muebles</v>
      </c>
      <c r="C7850" t="str">
        <f>IF($A7850="","",Tienda_4!G650)</f>
        <v>Bogotá</v>
      </c>
      <c r="D7850" t="str">
        <f>IF($A7850="","",Tienda_4!F650)</f>
        <v>Juan Fernandez</v>
      </c>
      <c r="E7850" t="str">
        <f>IF($A7850="","",Tienda_4!I650)</f>
        <v>Nequi</v>
      </c>
      <c r="F7850">
        <f>IF($A7850="","",VALUE(RIGHT(Tienda_4!E650,4)))</f>
        <v>2020</v>
      </c>
      <c r="G7850">
        <f>IF($A7850="","",Tienda_4!C650)</f>
        <v>223600</v>
      </c>
      <c r="H7850">
        <f>IF($A7850="","",Tienda_4!D650)</f>
        <v>12600</v>
      </c>
      <c r="I7850">
        <f>IF($A7850="","",Tienda_4!H650)</f>
        <v>1</v>
      </c>
      <c r="J7850">
        <f>IF($A7850="",0,IF(AND(OR('Cuadro-de-mando'!$B$4="(Todas)",'Cuadro-de-mando'!$B$4=$A7850),OR('Cuadro-de-mando'!$E$4="(Todas)",'Cuadro-de-mando'!$E$4=$B7850),OR('Cuadro-de-mando'!$H$4="(Todas)",'Cuadro-de-mando'!$H$4=$C7850),OR('Cuadro-de-mando'!$K$4="(Todas)",'Cuadro-de-mando'!$K$4=$E7850),OR('Cuadro-de-mando'!$N$4="(Todos)",'Cuadro-de-mando'!$N$4=$F7850)),1,0))</f>
        <v>1</v>
      </c>
    </row>
    <row r="7851" spans="1:10" x14ac:dyDescent="0.25">
      <c r="A7851" t="str">
        <f>IF(Tienda_4!$A651="","","Tienda 4")</f>
        <v>Tienda 4</v>
      </c>
      <c r="B7851" t="str">
        <f>IF($A7851="","",Tienda_4!B651)</f>
        <v>Artículos para el hogar</v>
      </c>
      <c r="C7851" t="str">
        <f>IF($A7851="","",Tienda_4!G651)</f>
        <v>Medellín</v>
      </c>
      <c r="D7851" t="str">
        <f>IF($A7851="","",Tienda_4!F651)</f>
        <v>Santiago Silva</v>
      </c>
      <c r="E7851" t="str">
        <f>IF($A7851="","",Tienda_4!I651)</f>
        <v>Tarjeta de crédito</v>
      </c>
      <c r="F7851">
        <f>IF($A7851="","",VALUE(RIGHT(Tienda_4!E651,4)))</f>
        <v>2020</v>
      </c>
      <c r="G7851">
        <f>IF($A7851="","",Tienda_4!C651)</f>
        <v>19400</v>
      </c>
      <c r="H7851">
        <f>IF($A7851="","",Tienda_4!D651)</f>
        <v>1200</v>
      </c>
      <c r="I7851">
        <f>IF($A7851="","",Tienda_4!H651)</f>
        <v>5</v>
      </c>
      <c r="J7851">
        <f>IF($A7851="",0,IF(AND(OR('Cuadro-de-mando'!$B$4="(Todas)",'Cuadro-de-mando'!$B$4=$A7851),OR('Cuadro-de-mando'!$E$4="(Todas)",'Cuadro-de-mando'!$E$4=$B7851),OR('Cuadro-de-mando'!$H$4="(Todas)",'Cuadro-de-mando'!$H$4=$C7851),OR('Cuadro-de-mando'!$K$4="(Todas)",'Cuadro-de-mando'!$K$4=$E7851),OR('Cuadro-de-mando'!$N$4="(Todos)",'Cuadro-de-mando'!$N$4=$F7851)),1,0))</f>
        <v>1</v>
      </c>
    </row>
    <row r="7852" spans="1:10" x14ac:dyDescent="0.25">
      <c r="A7852" t="str">
        <f>IF(Tienda_4!$A652="","","Tienda 4")</f>
        <v>Tienda 4</v>
      </c>
      <c r="B7852" t="str">
        <f>IF($A7852="","",Tienda_4!B652)</f>
        <v>Electrónicos</v>
      </c>
      <c r="C7852" t="str">
        <f>IF($A7852="","",Tienda_4!G652)</f>
        <v>Bogotá</v>
      </c>
      <c r="D7852" t="str">
        <f>IF($A7852="","",Tienda_4!F652)</f>
        <v>Santiago Silva</v>
      </c>
      <c r="E7852" t="str">
        <f>IF($A7852="","",Tienda_4!I652)</f>
        <v>Tarjeta de crédito</v>
      </c>
      <c r="F7852">
        <f>IF($A7852="","",VALUE(RIGHT(Tienda_4!E652,4)))</f>
        <v>2023</v>
      </c>
      <c r="G7852">
        <f>IF($A7852="","",Tienda_4!C652)</f>
        <v>57200</v>
      </c>
      <c r="H7852">
        <f>IF($A7852="","",Tienda_4!D652)</f>
        <v>3300</v>
      </c>
      <c r="I7852">
        <f>IF($A7852="","",Tienda_4!H652)</f>
        <v>5</v>
      </c>
      <c r="J7852">
        <f>IF($A7852="",0,IF(AND(OR('Cuadro-de-mando'!$B$4="(Todas)",'Cuadro-de-mando'!$B$4=$A7852),OR('Cuadro-de-mando'!$E$4="(Todas)",'Cuadro-de-mando'!$E$4=$B7852),OR('Cuadro-de-mando'!$H$4="(Todas)",'Cuadro-de-mando'!$H$4=$C7852),OR('Cuadro-de-mando'!$K$4="(Todas)",'Cuadro-de-mando'!$K$4=$E7852),OR('Cuadro-de-mando'!$N$4="(Todos)",'Cuadro-de-mando'!$N$4=$F7852)),1,0))</f>
        <v>1</v>
      </c>
    </row>
    <row r="7853" spans="1:10" x14ac:dyDescent="0.25">
      <c r="A7853" t="str">
        <f>IF(Tienda_4!$A653="","","Tienda 4")</f>
        <v>Tienda 4</v>
      </c>
      <c r="B7853" t="str">
        <f>IF($A7853="","",Tienda_4!B653)</f>
        <v>Libros</v>
      </c>
      <c r="C7853" t="str">
        <f>IF($A7853="","",Tienda_4!G653)</f>
        <v>Bogotá</v>
      </c>
      <c r="D7853" t="str">
        <f>IF($A7853="","",Tienda_4!F653)</f>
        <v>Felipe Santos</v>
      </c>
      <c r="E7853" t="str">
        <f>IF($A7853="","",Tienda_4!I653)</f>
        <v>Tarjeta de crédito</v>
      </c>
      <c r="F7853">
        <f>IF($A7853="","",VALUE(RIGHT(Tienda_4!E653,4)))</f>
        <v>2022</v>
      </c>
      <c r="G7853">
        <f>IF($A7853="","",Tienda_4!C653)</f>
        <v>27100</v>
      </c>
      <c r="H7853">
        <f>IF($A7853="","",Tienda_4!D653)</f>
        <v>3800</v>
      </c>
      <c r="I7853">
        <f>IF($A7853="","",Tienda_4!H653)</f>
        <v>5</v>
      </c>
      <c r="J7853">
        <f>IF($A7853="",0,IF(AND(OR('Cuadro-de-mando'!$B$4="(Todas)",'Cuadro-de-mando'!$B$4=$A7853),OR('Cuadro-de-mando'!$E$4="(Todas)",'Cuadro-de-mando'!$E$4=$B7853),OR('Cuadro-de-mando'!$H$4="(Todas)",'Cuadro-de-mando'!$H$4=$C7853),OR('Cuadro-de-mando'!$K$4="(Todas)",'Cuadro-de-mando'!$K$4=$E7853),OR('Cuadro-de-mando'!$N$4="(Todos)",'Cuadro-de-mando'!$N$4=$F7853)),1,0))</f>
        <v>1</v>
      </c>
    </row>
    <row r="7854" spans="1:10" x14ac:dyDescent="0.25">
      <c r="A7854" t="str">
        <f>IF(Tienda_4!$A654="","","Tienda 4")</f>
        <v>Tienda 4</v>
      </c>
      <c r="B7854" t="str">
        <f>IF($A7854="","",Tienda_4!B654)</f>
        <v>Electrodomésticos</v>
      </c>
      <c r="C7854" t="str">
        <f>IF($A7854="","",Tienda_4!G654)</f>
        <v>Medellín</v>
      </c>
      <c r="D7854" t="str">
        <f>IF($A7854="","",Tienda_4!F654)</f>
        <v>Lucas Olivera</v>
      </c>
      <c r="E7854" t="str">
        <f>IF($A7854="","",Tienda_4!I654)</f>
        <v>Tarjeta de crédito</v>
      </c>
      <c r="F7854">
        <f>IF($A7854="","",VALUE(RIGHT(Tienda_4!E654,4)))</f>
        <v>2020</v>
      </c>
      <c r="G7854">
        <f>IF($A7854="","",Tienda_4!C654)</f>
        <v>960400</v>
      </c>
      <c r="H7854">
        <f>IF($A7854="","",Tienda_4!D654)</f>
        <v>51400</v>
      </c>
      <c r="I7854">
        <f>IF($A7854="","",Tienda_4!H654)</f>
        <v>5</v>
      </c>
      <c r="J7854">
        <f>IF($A7854="",0,IF(AND(OR('Cuadro-de-mando'!$B$4="(Todas)",'Cuadro-de-mando'!$B$4=$A7854),OR('Cuadro-de-mando'!$E$4="(Todas)",'Cuadro-de-mando'!$E$4=$B7854),OR('Cuadro-de-mando'!$H$4="(Todas)",'Cuadro-de-mando'!$H$4=$C7854),OR('Cuadro-de-mando'!$K$4="(Todas)",'Cuadro-de-mando'!$K$4=$E7854),OR('Cuadro-de-mando'!$N$4="(Todos)",'Cuadro-de-mando'!$N$4=$F7854)),1,0))</f>
        <v>1</v>
      </c>
    </row>
    <row r="7855" spans="1:10" x14ac:dyDescent="0.25">
      <c r="A7855" t="str">
        <f>IF(Tienda_4!$A655="","","Tienda 4")</f>
        <v>Tienda 4</v>
      </c>
      <c r="B7855" t="str">
        <f>IF($A7855="","",Tienda_4!B655)</f>
        <v>Electrónicos</v>
      </c>
      <c r="C7855" t="str">
        <f>IF($A7855="","",Tienda_4!G655)</f>
        <v>Cali</v>
      </c>
      <c r="D7855" t="str">
        <f>IF($A7855="","",Tienda_4!F655)</f>
        <v>Rafael Acosta</v>
      </c>
      <c r="E7855" t="str">
        <f>IF($A7855="","",Tienda_4!I655)</f>
        <v>Tarjeta de crédito</v>
      </c>
      <c r="F7855">
        <f>IF($A7855="","",VALUE(RIGHT(Tienda_4!E655,4)))</f>
        <v>2021</v>
      </c>
      <c r="G7855">
        <f>IF($A7855="","",Tienda_4!C655)</f>
        <v>175900</v>
      </c>
      <c r="H7855">
        <f>IF($A7855="","",Tienda_4!D655)</f>
        <v>14000</v>
      </c>
      <c r="I7855">
        <f>IF($A7855="","",Tienda_4!H655)</f>
        <v>2</v>
      </c>
      <c r="J7855">
        <f>IF($A7855="",0,IF(AND(OR('Cuadro-de-mando'!$B$4="(Todas)",'Cuadro-de-mando'!$B$4=$A7855),OR('Cuadro-de-mando'!$E$4="(Todas)",'Cuadro-de-mando'!$E$4=$B7855),OR('Cuadro-de-mando'!$H$4="(Todas)",'Cuadro-de-mando'!$H$4=$C7855),OR('Cuadro-de-mando'!$K$4="(Todas)",'Cuadro-de-mando'!$K$4=$E7855),OR('Cuadro-de-mando'!$N$4="(Todos)",'Cuadro-de-mando'!$N$4=$F7855)),1,0))</f>
        <v>1</v>
      </c>
    </row>
    <row r="7856" spans="1:10" x14ac:dyDescent="0.25">
      <c r="A7856" t="str">
        <f>IF(Tienda_4!$A656="","","Tienda 4")</f>
        <v>Tienda 4</v>
      </c>
      <c r="B7856" t="str">
        <f>IF($A7856="","",Tienda_4!B656)</f>
        <v>Electrónicos</v>
      </c>
      <c r="C7856" t="str">
        <f>IF($A7856="","",Tienda_4!G656)</f>
        <v>Bogotá</v>
      </c>
      <c r="D7856" t="str">
        <f>IF($A7856="","",Tienda_4!F656)</f>
        <v>Pedro Gomez</v>
      </c>
      <c r="E7856" t="str">
        <f>IF($A7856="","",Tienda_4!I656)</f>
        <v>Nequi</v>
      </c>
      <c r="F7856">
        <f>IF($A7856="","",VALUE(RIGHT(Tienda_4!E656,4)))</f>
        <v>2020</v>
      </c>
      <c r="G7856">
        <f>IF($A7856="","",Tienda_4!C656)</f>
        <v>1632200</v>
      </c>
      <c r="H7856">
        <f>IF($A7856="","",Tienda_4!D656)</f>
        <v>87600</v>
      </c>
      <c r="I7856">
        <f>IF($A7856="","",Tienda_4!H656)</f>
        <v>5</v>
      </c>
      <c r="J7856">
        <f>IF($A7856="",0,IF(AND(OR('Cuadro-de-mando'!$B$4="(Todas)",'Cuadro-de-mando'!$B$4=$A7856),OR('Cuadro-de-mando'!$E$4="(Todas)",'Cuadro-de-mando'!$E$4=$B7856),OR('Cuadro-de-mando'!$H$4="(Todas)",'Cuadro-de-mando'!$H$4=$C7856),OR('Cuadro-de-mando'!$K$4="(Todas)",'Cuadro-de-mando'!$K$4=$E7856),OR('Cuadro-de-mando'!$N$4="(Todos)",'Cuadro-de-mando'!$N$4=$F7856)),1,0))</f>
        <v>1</v>
      </c>
    </row>
    <row r="7857" spans="1:10" x14ac:dyDescent="0.25">
      <c r="A7857" t="str">
        <f>IF(Tienda_4!$A657="","","Tienda 4")</f>
        <v>Tienda 4</v>
      </c>
      <c r="B7857" t="str">
        <f>IF($A7857="","",Tienda_4!B657)</f>
        <v>Libros</v>
      </c>
      <c r="C7857" t="str">
        <f>IF($A7857="","",Tienda_4!G657)</f>
        <v>Bogotá</v>
      </c>
      <c r="D7857" t="str">
        <f>IF($A7857="","",Tienda_4!F657)</f>
        <v>Maria Alfonso</v>
      </c>
      <c r="E7857" t="str">
        <f>IF($A7857="","",Tienda_4!I657)</f>
        <v>Tarjeta de crédito</v>
      </c>
      <c r="F7857">
        <f>IF($A7857="","",VALUE(RIGHT(Tienda_4!E657,4)))</f>
        <v>2022</v>
      </c>
      <c r="G7857">
        <f>IF($A7857="","",Tienda_4!C657)</f>
        <v>47200</v>
      </c>
      <c r="H7857">
        <f>IF($A7857="","",Tienda_4!D657)</f>
        <v>3000</v>
      </c>
      <c r="I7857">
        <f>IF($A7857="","",Tienda_4!H657)</f>
        <v>5</v>
      </c>
      <c r="J7857">
        <f>IF($A7857="",0,IF(AND(OR('Cuadro-de-mando'!$B$4="(Todas)",'Cuadro-de-mando'!$B$4=$A7857),OR('Cuadro-de-mando'!$E$4="(Todas)",'Cuadro-de-mando'!$E$4=$B7857),OR('Cuadro-de-mando'!$H$4="(Todas)",'Cuadro-de-mando'!$H$4=$C7857),OR('Cuadro-de-mando'!$K$4="(Todas)",'Cuadro-de-mando'!$K$4=$E7857),OR('Cuadro-de-mando'!$N$4="(Todos)",'Cuadro-de-mando'!$N$4=$F7857)),1,0))</f>
        <v>1</v>
      </c>
    </row>
    <row r="7858" spans="1:10" x14ac:dyDescent="0.25">
      <c r="A7858" t="str">
        <f>IF(Tienda_4!$A658="","","Tienda 4")</f>
        <v>Tienda 4</v>
      </c>
      <c r="B7858" t="str">
        <f>IF($A7858="","",Tienda_4!B658)</f>
        <v>Electrodomésticos</v>
      </c>
      <c r="C7858" t="str">
        <f>IF($A7858="","",Tienda_4!G658)</f>
        <v>Bogotá</v>
      </c>
      <c r="D7858" t="str">
        <f>IF($A7858="","",Tienda_4!F658)</f>
        <v>Blanca Ramirez</v>
      </c>
      <c r="E7858" t="str">
        <f>IF($A7858="","",Tienda_4!I658)</f>
        <v>Cupón</v>
      </c>
      <c r="F7858">
        <f>IF($A7858="","",VALUE(RIGHT(Tienda_4!E658,4)))</f>
        <v>2023</v>
      </c>
      <c r="G7858">
        <f>IF($A7858="","",Tienda_4!C658)</f>
        <v>452500</v>
      </c>
      <c r="H7858">
        <f>IF($A7858="","",Tienda_4!D658)</f>
        <v>25100</v>
      </c>
      <c r="I7858">
        <f>IF($A7858="","",Tienda_4!H658)</f>
        <v>5</v>
      </c>
      <c r="J7858">
        <f>IF($A7858="",0,IF(AND(OR('Cuadro-de-mando'!$B$4="(Todas)",'Cuadro-de-mando'!$B$4=$A7858),OR('Cuadro-de-mando'!$E$4="(Todas)",'Cuadro-de-mando'!$E$4=$B7858),OR('Cuadro-de-mando'!$H$4="(Todas)",'Cuadro-de-mando'!$H$4=$C7858),OR('Cuadro-de-mando'!$K$4="(Todas)",'Cuadro-de-mando'!$K$4=$E7858),OR('Cuadro-de-mando'!$N$4="(Todos)",'Cuadro-de-mando'!$N$4=$F7858)),1,0))</f>
        <v>1</v>
      </c>
    </row>
    <row r="7859" spans="1:10" x14ac:dyDescent="0.25">
      <c r="A7859" t="str">
        <f>IF(Tienda_4!$A659="","","Tienda 4")</f>
        <v>Tienda 4</v>
      </c>
      <c r="B7859" t="str">
        <f>IF($A7859="","",Tienda_4!B659)</f>
        <v>Artículos para el hogar</v>
      </c>
      <c r="C7859" t="str">
        <f>IF($A7859="","",Tienda_4!G659)</f>
        <v>Leticia</v>
      </c>
      <c r="D7859" t="str">
        <f>IF($A7859="","",Tienda_4!F659)</f>
        <v>Beatriz Morales</v>
      </c>
      <c r="E7859" t="str">
        <f>IF($A7859="","",Tienda_4!I659)</f>
        <v>Tarjeta de crédito</v>
      </c>
      <c r="F7859">
        <f>IF($A7859="","",VALUE(RIGHT(Tienda_4!E659,4)))</f>
        <v>2020</v>
      </c>
      <c r="G7859">
        <f>IF($A7859="","",Tienda_4!C659)</f>
        <v>39500</v>
      </c>
      <c r="H7859">
        <f>IF($A7859="","",Tienda_4!D659)</f>
        <v>8900</v>
      </c>
      <c r="I7859">
        <f>IF($A7859="","",Tienda_4!H659)</f>
        <v>5</v>
      </c>
      <c r="J7859">
        <f>IF($A7859="",0,IF(AND(OR('Cuadro-de-mando'!$B$4="(Todas)",'Cuadro-de-mando'!$B$4=$A7859),OR('Cuadro-de-mando'!$E$4="(Todas)",'Cuadro-de-mando'!$E$4=$B7859),OR('Cuadro-de-mando'!$H$4="(Todas)",'Cuadro-de-mando'!$H$4=$C7859),OR('Cuadro-de-mando'!$K$4="(Todas)",'Cuadro-de-mando'!$K$4=$E7859),OR('Cuadro-de-mando'!$N$4="(Todos)",'Cuadro-de-mando'!$N$4=$F7859)),1,0))</f>
        <v>1</v>
      </c>
    </row>
    <row r="7860" spans="1:10" x14ac:dyDescent="0.25">
      <c r="A7860" t="str">
        <f>IF(Tienda_4!$A660="","","Tienda 4")</f>
        <v>Tienda 4</v>
      </c>
      <c r="B7860" t="str">
        <f>IF($A7860="","",Tienda_4!B660)</f>
        <v>Instrumentos musicales</v>
      </c>
      <c r="C7860" t="str">
        <f>IF($A7860="","",Tienda_4!G660)</f>
        <v>Medellín</v>
      </c>
      <c r="D7860" t="str">
        <f>IF($A7860="","",Tienda_4!F660)</f>
        <v>Juan Fernandez</v>
      </c>
      <c r="E7860" t="str">
        <f>IF($A7860="","",Tienda_4!I660)</f>
        <v>Tarjeta de crédito</v>
      </c>
      <c r="F7860">
        <f>IF($A7860="","",VALUE(RIGHT(Tienda_4!E660,4)))</f>
        <v>2022</v>
      </c>
      <c r="G7860">
        <f>IF($A7860="","",Tienda_4!C660)</f>
        <v>46200</v>
      </c>
      <c r="H7860">
        <f>IF($A7860="","",Tienda_4!D660)</f>
        <v>2700</v>
      </c>
      <c r="I7860">
        <f>IF($A7860="","",Tienda_4!H660)</f>
        <v>3</v>
      </c>
      <c r="J7860">
        <f>IF($A7860="",0,IF(AND(OR('Cuadro-de-mando'!$B$4="(Todas)",'Cuadro-de-mando'!$B$4=$A7860),OR('Cuadro-de-mando'!$E$4="(Todas)",'Cuadro-de-mando'!$E$4=$B7860),OR('Cuadro-de-mando'!$H$4="(Todas)",'Cuadro-de-mando'!$H$4=$C7860),OR('Cuadro-de-mando'!$K$4="(Todas)",'Cuadro-de-mando'!$K$4=$E7860),OR('Cuadro-de-mando'!$N$4="(Todos)",'Cuadro-de-mando'!$N$4=$F7860)),1,0))</f>
        <v>1</v>
      </c>
    </row>
    <row r="7861" spans="1:10" x14ac:dyDescent="0.25">
      <c r="A7861" t="str">
        <f>IF(Tienda_4!$A661="","","Tienda 4")</f>
        <v>Tienda 4</v>
      </c>
      <c r="B7861" t="str">
        <f>IF($A7861="","",Tienda_4!B661)</f>
        <v>Deportes y diversión</v>
      </c>
      <c r="C7861" t="str">
        <f>IF($A7861="","",Tienda_4!G661)</f>
        <v>Bogotá</v>
      </c>
      <c r="D7861" t="str">
        <f>IF($A7861="","",Tienda_4!F661)</f>
        <v>Beatriz Morales</v>
      </c>
      <c r="E7861" t="str">
        <f>IF($A7861="","",Tienda_4!I661)</f>
        <v>Tarjeta de crédito</v>
      </c>
      <c r="F7861">
        <f>IF($A7861="","",VALUE(RIGHT(Tienda_4!E661,4)))</f>
        <v>2020</v>
      </c>
      <c r="G7861">
        <f>IF($A7861="","",Tienda_4!C661)</f>
        <v>20100</v>
      </c>
      <c r="H7861">
        <f>IF($A7861="","",Tienda_4!D661)</f>
        <v>1500</v>
      </c>
      <c r="I7861">
        <f>IF($A7861="","",Tienda_4!H661)</f>
        <v>3</v>
      </c>
      <c r="J7861">
        <f>IF($A7861="",0,IF(AND(OR('Cuadro-de-mando'!$B$4="(Todas)",'Cuadro-de-mando'!$B$4=$A7861),OR('Cuadro-de-mando'!$E$4="(Todas)",'Cuadro-de-mando'!$E$4=$B7861),OR('Cuadro-de-mando'!$H$4="(Todas)",'Cuadro-de-mando'!$H$4=$C7861),OR('Cuadro-de-mando'!$K$4="(Todas)",'Cuadro-de-mando'!$K$4=$E7861),OR('Cuadro-de-mando'!$N$4="(Todos)",'Cuadro-de-mando'!$N$4=$F7861)),1,0))</f>
        <v>1</v>
      </c>
    </row>
    <row r="7862" spans="1:10" x14ac:dyDescent="0.25">
      <c r="A7862" t="str">
        <f>IF(Tienda_4!$A662="","","Tienda 4")</f>
        <v>Tienda 4</v>
      </c>
      <c r="B7862" t="str">
        <f>IF($A7862="","",Tienda_4!B662)</f>
        <v>Muebles</v>
      </c>
      <c r="C7862" t="str">
        <f>IF($A7862="","",Tienda_4!G662)</f>
        <v>Medellín</v>
      </c>
      <c r="D7862" t="str">
        <f>IF($A7862="","",Tienda_4!F662)</f>
        <v>Lucas Olivera</v>
      </c>
      <c r="E7862" t="str">
        <f>IF($A7862="","",Tienda_4!I662)</f>
        <v>Tarjeta de crédito</v>
      </c>
      <c r="F7862">
        <f>IF($A7862="","",VALUE(RIGHT(Tienda_4!E662,4)))</f>
        <v>2023</v>
      </c>
      <c r="G7862">
        <f>IF($A7862="","",Tienda_4!C662)</f>
        <v>270100</v>
      </c>
      <c r="H7862">
        <f>IF($A7862="","",Tienda_4!D662)</f>
        <v>12600</v>
      </c>
      <c r="I7862">
        <f>IF($A7862="","",Tienda_4!H662)</f>
        <v>5</v>
      </c>
      <c r="J7862">
        <f>IF($A7862="",0,IF(AND(OR('Cuadro-de-mando'!$B$4="(Todas)",'Cuadro-de-mando'!$B$4=$A7862),OR('Cuadro-de-mando'!$E$4="(Todas)",'Cuadro-de-mando'!$E$4=$B7862),OR('Cuadro-de-mando'!$H$4="(Todas)",'Cuadro-de-mando'!$H$4=$C7862),OR('Cuadro-de-mando'!$K$4="(Todas)",'Cuadro-de-mando'!$K$4=$E7862),OR('Cuadro-de-mando'!$N$4="(Todos)",'Cuadro-de-mando'!$N$4=$F7862)),1,0))</f>
        <v>1</v>
      </c>
    </row>
    <row r="7863" spans="1:10" x14ac:dyDescent="0.25">
      <c r="A7863" t="str">
        <f>IF(Tienda_4!$A663="","","Tienda 4")</f>
        <v>Tienda 4</v>
      </c>
      <c r="B7863" t="str">
        <f>IF($A7863="","",Tienda_4!B663)</f>
        <v>Instrumentos musicales</v>
      </c>
      <c r="C7863" t="str">
        <f>IF($A7863="","",Tienda_4!G663)</f>
        <v>Medellín</v>
      </c>
      <c r="D7863" t="str">
        <f>IF($A7863="","",Tienda_4!F663)</f>
        <v>Camila Rivera</v>
      </c>
      <c r="E7863" t="str">
        <f>IF($A7863="","",Tienda_4!I663)</f>
        <v>Tarjeta de crédito</v>
      </c>
      <c r="F7863">
        <f>IF($A7863="","",VALUE(RIGHT(Tienda_4!E663,4)))</f>
        <v>2022</v>
      </c>
      <c r="G7863">
        <f>IF($A7863="","",Tienda_4!C663)</f>
        <v>460800</v>
      </c>
      <c r="H7863">
        <f>IF($A7863="","",Tienda_4!D663)</f>
        <v>24700</v>
      </c>
      <c r="I7863">
        <f>IF($A7863="","",Tienda_4!H663)</f>
        <v>5</v>
      </c>
      <c r="J7863">
        <f>IF($A7863="",0,IF(AND(OR('Cuadro-de-mando'!$B$4="(Todas)",'Cuadro-de-mando'!$B$4=$A7863),OR('Cuadro-de-mando'!$E$4="(Todas)",'Cuadro-de-mando'!$E$4=$B7863),OR('Cuadro-de-mando'!$H$4="(Todas)",'Cuadro-de-mando'!$H$4=$C7863),OR('Cuadro-de-mando'!$K$4="(Todas)",'Cuadro-de-mando'!$K$4=$E7863),OR('Cuadro-de-mando'!$N$4="(Todos)",'Cuadro-de-mando'!$N$4=$F7863)),1,0))</f>
        <v>1</v>
      </c>
    </row>
    <row r="7864" spans="1:10" x14ac:dyDescent="0.25">
      <c r="A7864" t="str">
        <f>IF(Tienda_4!$A664="","","Tienda 4")</f>
        <v>Tienda 4</v>
      </c>
      <c r="B7864" t="str">
        <f>IF($A7864="","",Tienda_4!B664)</f>
        <v>Muebles</v>
      </c>
      <c r="C7864" t="str">
        <f>IF($A7864="","",Tienda_4!G664)</f>
        <v>Cúcuta</v>
      </c>
      <c r="D7864" t="str">
        <f>IF($A7864="","",Tienda_4!F664)</f>
        <v>Maria Alfonso</v>
      </c>
      <c r="E7864" t="str">
        <f>IF($A7864="","",Tienda_4!I664)</f>
        <v>Tarjeta de crédito</v>
      </c>
      <c r="F7864">
        <f>IF($A7864="","",VALUE(RIGHT(Tienda_4!E664,4)))</f>
        <v>2020</v>
      </c>
      <c r="G7864">
        <f>IF($A7864="","",Tienda_4!C664)</f>
        <v>237600</v>
      </c>
      <c r="H7864">
        <f>IF($A7864="","",Tienda_4!D664)</f>
        <v>13000</v>
      </c>
      <c r="I7864">
        <f>IF($A7864="","",Tienda_4!H664)</f>
        <v>5</v>
      </c>
      <c r="J7864">
        <f>IF($A7864="",0,IF(AND(OR('Cuadro-de-mando'!$B$4="(Todas)",'Cuadro-de-mando'!$B$4=$A7864),OR('Cuadro-de-mando'!$E$4="(Todas)",'Cuadro-de-mando'!$E$4=$B7864),OR('Cuadro-de-mando'!$H$4="(Todas)",'Cuadro-de-mando'!$H$4=$C7864),OR('Cuadro-de-mando'!$K$4="(Todas)",'Cuadro-de-mando'!$K$4=$E7864),OR('Cuadro-de-mando'!$N$4="(Todos)",'Cuadro-de-mando'!$N$4=$F7864)),1,0))</f>
        <v>1</v>
      </c>
    </row>
    <row r="7865" spans="1:10" x14ac:dyDescent="0.25">
      <c r="A7865" t="str">
        <f>IF(Tienda_4!$A665="","","Tienda 4")</f>
        <v>Tienda 4</v>
      </c>
      <c r="B7865" t="str">
        <f>IF($A7865="","",Tienda_4!B665)</f>
        <v>Artículos para el hogar</v>
      </c>
      <c r="C7865" t="str">
        <f>IF($A7865="","",Tienda_4!G665)</f>
        <v>Cartagena</v>
      </c>
      <c r="D7865" t="str">
        <f>IF($A7865="","",Tienda_4!F665)</f>
        <v>Rafael Acosta</v>
      </c>
      <c r="E7865" t="str">
        <f>IF($A7865="","",Tienda_4!I665)</f>
        <v>Tarjeta de crédito</v>
      </c>
      <c r="F7865">
        <f>IF($A7865="","",VALUE(RIGHT(Tienda_4!E665,4)))</f>
        <v>2022</v>
      </c>
      <c r="G7865">
        <f>IF($A7865="","",Tienda_4!C665)</f>
        <v>32800</v>
      </c>
      <c r="H7865">
        <f>IF($A7865="","",Tienda_4!D665)</f>
        <v>2400</v>
      </c>
      <c r="I7865">
        <f>IF($A7865="","",Tienda_4!H665)</f>
        <v>5</v>
      </c>
      <c r="J7865">
        <f>IF($A7865="",0,IF(AND(OR('Cuadro-de-mando'!$B$4="(Todas)",'Cuadro-de-mando'!$B$4=$A7865),OR('Cuadro-de-mando'!$E$4="(Todas)",'Cuadro-de-mando'!$E$4=$B7865),OR('Cuadro-de-mando'!$H$4="(Todas)",'Cuadro-de-mando'!$H$4=$C7865),OR('Cuadro-de-mando'!$K$4="(Todas)",'Cuadro-de-mando'!$K$4=$E7865),OR('Cuadro-de-mando'!$N$4="(Todos)",'Cuadro-de-mando'!$N$4=$F7865)),1,0))</f>
        <v>1</v>
      </c>
    </row>
    <row r="7866" spans="1:10" x14ac:dyDescent="0.25">
      <c r="A7866" t="str">
        <f>IF(Tienda_4!$A666="","","Tienda 4")</f>
        <v>Tienda 4</v>
      </c>
      <c r="B7866" t="str">
        <f>IF($A7866="","",Tienda_4!B666)</f>
        <v>Juguetes</v>
      </c>
      <c r="C7866" t="str">
        <f>IF($A7866="","",Tienda_4!G666)</f>
        <v>Cali</v>
      </c>
      <c r="D7866" t="str">
        <f>IF($A7866="","",Tienda_4!F666)</f>
        <v>Izabela de León</v>
      </c>
      <c r="E7866" t="str">
        <f>IF($A7866="","",Tienda_4!I666)</f>
        <v>Tarjeta de crédito</v>
      </c>
      <c r="F7866">
        <f>IF($A7866="","",VALUE(RIGHT(Tienda_4!E666,4)))</f>
        <v>2022</v>
      </c>
      <c r="G7866">
        <f>IF($A7866="","",Tienda_4!C666)</f>
        <v>245200</v>
      </c>
      <c r="H7866">
        <f>IF($A7866="","",Tienda_4!D666)</f>
        <v>11200</v>
      </c>
      <c r="I7866">
        <f>IF($A7866="","",Tienda_4!H666)</f>
        <v>4</v>
      </c>
      <c r="J7866">
        <f>IF($A7866="",0,IF(AND(OR('Cuadro-de-mando'!$B$4="(Todas)",'Cuadro-de-mando'!$B$4=$A7866),OR('Cuadro-de-mando'!$E$4="(Todas)",'Cuadro-de-mando'!$E$4=$B7866),OR('Cuadro-de-mando'!$H$4="(Todas)",'Cuadro-de-mando'!$H$4=$C7866),OR('Cuadro-de-mando'!$K$4="(Todas)",'Cuadro-de-mando'!$K$4=$E7866),OR('Cuadro-de-mando'!$N$4="(Todos)",'Cuadro-de-mando'!$N$4=$F7866)),1,0))</f>
        <v>1</v>
      </c>
    </row>
    <row r="7867" spans="1:10" x14ac:dyDescent="0.25">
      <c r="A7867" t="str">
        <f>IF(Tienda_4!$A667="","","Tienda 4")</f>
        <v>Tienda 4</v>
      </c>
      <c r="B7867" t="str">
        <f>IF($A7867="","",Tienda_4!B667)</f>
        <v>Juguetes</v>
      </c>
      <c r="C7867" t="str">
        <f>IF($A7867="","",Tienda_4!G667)</f>
        <v>Bogotá</v>
      </c>
      <c r="D7867" t="str">
        <f>IF($A7867="","",Tienda_4!F667)</f>
        <v>Rafael Acosta</v>
      </c>
      <c r="E7867" t="str">
        <f>IF($A7867="","",Tienda_4!I667)</f>
        <v>Tarjeta de crédito</v>
      </c>
      <c r="F7867">
        <f>IF($A7867="","",VALUE(RIGHT(Tienda_4!E667,4)))</f>
        <v>2020</v>
      </c>
      <c r="G7867">
        <f>IF($A7867="","",Tienda_4!C667)</f>
        <v>21700</v>
      </c>
      <c r="H7867">
        <f>IF($A7867="","",Tienda_4!D667)</f>
        <v>1600</v>
      </c>
      <c r="I7867">
        <f>IF($A7867="","",Tienda_4!H667)</f>
        <v>4</v>
      </c>
      <c r="J7867">
        <f>IF($A7867="",0,IF(AND(OR('Cuadro-de-mando'!$B$4="(Todas)",'Cuadro-de-mando'!$B$4=$A7867),OR('Cuadro-de-mando'!$E$4="(Todas)",'Cuadro-de-mando'!$E$4=$B7867),OR('Cuadro-de-mando'!$H$4="(Todas)",'Cuadro-de-mando'!$H$4=$C7867),OR('Cuadro-de-mando'!$K$4="(Todas)",'Cuadro-de-mando'!$K$4=$E7867),OR('Cuadro-de-mando'!$N$4="(Todos)",'Cuadro-de-mando'!$N$4=$F7867)),1,0))</f>
        <v>1</v>
      </c>
    </row>
    <row r="7868" spans="1:10" x14ac:dyDescent="0.25">
      <c r="A7868" t="str">
        <f>IF(Tienda_4!$A668="","","Tienda 4")</f>
        <v>Tienda 4</v>
      </c>
      <c r="B7868" t="str">
        <f>IF($A7868="","",Tienda_4!B668)</f>
        <v>Juguetes</v>
      </c>
      <c r="C7868" t="str">
        <f>IF($A7868="","",Tienda_4!G668)</f>
        <v>Bogotá</v>
      </c>
      <c r="D7868" t="str">
        <f>IF($A7868="","",Tienda_4!F668)</f>
        <v>Izabela de León</v>
      </c>
      <c r="E7868" t="str">
        <f>IF($A7868="","",Tienda_4!I668)</f>
        <v>Tarjeta de crédito</v>
      </c>
      <c r="F7868">
        <f>IF($A7868="","",VALUE(RIGHT(Tienda_4!E668,4)))</f>
        <v>2022</v>
      </c>
      <c r="G7868">
        <f>IF($A7868="","",Tienda_4!C668)</f>
        <v>77800</v>
      </c>
      <c r="H7868">
        <f>IF($A7868="","",Tienda_4!D668)</f>
        <v>4500</v>
      </c>
      <c r="I7868">
        <f>IF($A7868="","",Tienda_4!H668)</f>
        <v>4</v>
      </c>
      <c r="J7868">
        <f>IF($A7868="",0,IF(AND(OR('Cuadro-de-mando'!$B$4="(Todas)",'Cuadro-de-mando'!$B$4=$A7868),OR('Cuadro-de-mando'!$E$4="(Todas)",'Cuadro-de-mando'!$E$4=$B7868),OR('Cuadro-de-mando'!$H$4="(Todas)",'Cuadro-de-mando'!$H$4=$C7868),OR('Cuadro-de-mando'!$K$4="(Todas)",'Cuadro-de-mando'!$K$4=$E7868),OR('Cuadro-de-mando'!$N$4="(Todos)",'Cuadro-de-mando'!$N$4=$F7868)),1,0))</f>
        <v>1</v>
      </c>
    </row>
    <row r="7869" spans="1:10" x14ac:dyDescent="0.25">
      <c r="A7869" t="str">
        <f>IF(Tienda_4!$A669="","","Tienda 4")</f>
        <v>Tienda 4</v>
      </c>
      <c r="B7869" t="str">
        <f>IF($A7869="","",Tienda_4!B669)</f>
        <v>Juguetes</v>
      </c>
      <c r="C7869" t="str">
        <f>IF($A7869="","",Tienda_4!G669)</f>
        <v>Cartagena</v>
      </c>
      <c r="D7869" t="str">
        <f>IF($A7869="","",Tienda_4!F669)</f>
        <v>Lucas Olivera</v>
      </c>
      <c r="E7869" t="str">
        <f>IF($A7869="","",Tienda_4!I669)</f>
        <v>Tarjeta de crédito</v>
      </c>
      <c r="F7869">
        <f>IF($A7869="","",VALUE(RIGHT(Tienda_4!E669,4)))</f>
        <v>2021</v>
      </c>
      <c r="G7869">
        <f>IF($A7869="","",Tienda_4!C669)</f>
        <v>31700</v>
      </c>
      <c r="H7869">
        <f>IF($A7869="","",Tienda_4!D669)</f>
        <v>0</v>
      </c>
      <c r="I7869">
        <f>IF($A7869="","",Tienda_4!H669)</f>
        <v>5</v>
      </c>
      <c r="J7869">
        <f>IF($A7869="",0,IF(AND(OR('Cuadro-de-mando'!$B$4="(Todas)",'Cuadro-de-mando'!$B$4=$A7869),OR('Cuadro-de-mando'!$E$4="(Todas)",'Cuadro-de-mando'!$E$4=$B7869),OR('Cuadro-de-mando'!$H$4="(Todas)",'Cuadro-de-mando'!$H$4=$C7869),OR('Cuadro-de-mando'!$K$4="(Todas)",'Cuadro-de-mando'!$K$4=$E7869),OR('Cuadro-de-mando'!$N$4="(Todos)",'Cuadro-de-mando'!$N$4=$F7869)),1,0))</f>
        <v>1</v>
      </c>
    </row>
    <row r="7870" spans="1:10" x14ac:dyDescent="0.25">
      <c r="A7870" t="str">
        <f>IF(Tienda_4!$A670="","","Tienda 4")</f>
        <v>Tienda 4</v>
      </c>
      <c r="B7870" t="str">
        <f>IF($A7870="","",Tienda_4!B670)</f>
        <v>Juguetes</v>
      </c>
      <c r="C7870" t="str">
        <f>IF($A7870="","",Tienda_4!G670)</f>
        <v>Bogotá</v>
      </c>
      <c r="D7870" t="str">
        <f>IF($A7870="","",Tienda_4!F670)</f>
        <v>Juliana Costa</v>
      </c>
      <c r="E7870" t="str">
        <f>IF($A7870="","",Tienda_4!I670)</f>
        <v>Tarjeta de crédito</v>
      </c>
      <c r="F7870">
        <f>IF($A7870="","",VALUE(RIGHT(Tienda_4!E670,4)))</f>
        <v>2020</v>
      </c>
      <c r="G7870">
        <f>IF($A7870="","",Tienda_4!C670)</f>
        <v>60500</v>
      </c>
      <c r="H7870">
        <f>IF($A7870="","",Tienda_4!D670)</f>
        <v>1400</v>
      </c>
      <c r="I7870">
        <f>IF($A7870="","",Tienda_4!H670)</f>
        <v>5</v>
      </c>
      <c r="J7870">
        <f>IF($A7870="",0,IF(AND(OR('Cuadro-de-mando'!$B$4="(Todas)",'Cuadro-de-mando'!$B$4=$A7870),OR('Cuadro-de-mando'!$E$4="(Todas)",'Cuadro-de-mando'!$E$4=$B7870),OR('Cuadro-de-mando'!$H$4="(Todas)",'Cuadro-de-mando'!$H$4=$C7870),OR('Cuadro-de-mando'!$K$4="(Todas)",'Cuadro-de-mando'!$K$4=$E7870),OR('Cuadro-de-mando'!$N$4="(Todos)",'Cuadro-de-mando'!$N$4=$F7870)),1,0))</f>
        <v>1</v>
      </c>
    </row>
    <row r="7871" spans="1:10" x14ac:dyDescent="0.25">
      <c r="A7871" t="str">
        <f>IF(Tienda_4!$A671="","","Tienda 4")</f>
        <v>Tienda 4</v>
      </c>
      <c r="B7871" t="str">
        <f>IF($A7871="","",Tienda_4!B671)</f>
        <v>Muebles</v>
      </c>
      <c r="C7871" t="str">
        <f>IF($A7871="","",Tienda_4!G671)</f>
        <v>Cali</v>
      </c>
      <c r="D7871" t="str">
        <f>IF($A7871="","",Tienda_4!F671)</f>
        <v>Ángel Rodriguez</v>
      </c>
      <c r="E7871" t="str">
        <f>IF($A7871="","",Tienda_4!I671)</f>
        <v>Tarjeta de crédito</v>
      </c>
      <c r="F7871">
        <f>IF($A7871="","",VALUE(RIGHT(Tienda_4!E671,4)))</f>
        <v>2021</v>
      </c>
      <c r="G7871">
        <f>IF($A7871="","",Tienda_4!C671)</f>
        <v>339900</v>
      </c>
      <c r="H7871">
        <f>IF($A7871="","",Tienda_4!D671)</f>
        <v>18800</v>
      </c>
      <c r="I7871">
        <f>IF($A7871="","",Tienda_4!H671)</f>
        <v>5</v>
      </c>
      <c r="J7871">
        <f>IF($A7871="",0,IF(AND(OR('Cuadro-de-mando'!$B$4="(Todas)",'Cuadro-de-mando'!$B$4=$A7871),OR('Cuadro-de-mando'!$E$4="(Todas)",'Cuadro-de-mando'!$E$4=$B7871),OR('Cuadro-de-mando'!$H$4="(Todas)",'Cuadro-de-mando'!$H$4=$C7871),OR('Cuadro-de-mando'!$K$4="(Todas)",'Cuadro-de-mando'!$K$4=$E7871),OR('Cuadro-de-mando'!$N$4="(Todos)",'Cuadro-de-mando'!$N$4=$F7871)),1,0))</f>
        <v>1</v>
      </c>
    </row>
    <row r="7872" spans="1:10" x14ac:dyDescent="0.25">
      <c r="A7872" t="str">
        <f>IF(Tienda_4!$A672="","","Tienda 4")</f>
        <v>Tienda 4</v>
      </c>
      <c r="B7872" t="str">
        <f>IF($A7872="","",Tienda_4!B672)</f>
        <v>Electrónicos</v>
      </c>
      <c r="C7872" t="str">
        <f>IF($A7872="","",Tienda_4!G672)</f>
        <v>Bogotá</v>
      </c>
      <c r="D7872" t="str">
        <f>IF($A7872="","",Tienda_4!F672)</f>
        <v>Blanca Ramirez</v>
      </c>
      <c r="E7872" t="str">
        <f>IF($A7872="","",Tienda_4!I672)</f>
        <v>Tarjeta de crédito</v>
      </c>
      <c r="F7872">
        <f>IF($A7872="","",VALUE(RIGHT(Tienda_4!E672,4)))</f>
        <v>2023</v>
      </c>
      <c r="G7872">
        <f>IF($A7872="","",Tienda_4!C672)</f>
        <v>259700</v>
      </c>
      <c r="H7872">
        <f>IF($A7872="","",Tienda_4!D672)</f>
        <v>12000</v>
      </c>
      <c r="I7872">
        <f>IF($A7872="","",Tienda_4!H672)</f>
        <v>5</v>
      </c>
      <c r="J7872">
        <f>IF($A7872="",0,IF(AND(OR('Cuadro-de-mando'!$B$4="(Todas)",'Cuadro-de-mando'!$B$4=$A7872),OR('Cuadro-de-mando'!$E$4="(Todas)",'Cuadro-de-mando'!$E$4=$B7872),OR('Cuadro-de-mando'!$H$4="(Todas)",'Cuadro-de-mando'!$H$4=$C7872),OR('Cuadro-de-mando'!$K$4="(Todas)",'Cuadro-de-mando'!$K$4=$E7872),OR('Cuadro-de-mando'!$N$4="(Todos)",'Cuadro-de-mando'!$N$4=$F7872)),1,0))</f>
        <v>1</v>
      </c>
    </row>
    <row r="7873" spans="1:10" x14ac:dyDescent="0.25">
      <c r="A7873" t="str">
        <f>IF(Tienda_4!$A673="","","Tienda 4")</f>
        <v>Tienda 4</v>
      </c>
      <c r="B7873" t="str">
        <f>IF($A7873="","",Tienda_4!B673)</f>
        <v>Muebles</v>
      </c>
      <c r="C7873" t="str">
        <f>IF($A7873="","",Tienda_4!G673)</f>
        <v>Medellín</v>
      </c>
      <c r="D7873" t="str">
        <f>IF($A7873="","",Tienda_4!F673)</f>
        <v>Rafael Acosta</v>
      </c>
      <c r="E7873" t="str">
        <f>IF($A7873="","",Tienda_4!I673)</f>
        <v>Tarjeta de crédito</v>
      </c>
      <c r="F7873">
        <f>IF($A7873="","",VALUE(RIGHT(Tienda_4!E673,4)))</f>
        <v>2022</v>
      </c>
      <c r="G7873">
        <f>IF($A7873="","",Tienda_4!C673)</f>
        <v>454100</v>
      </c>
      <c r="H7873">
        <f>IF($A7873="","",Tienda_4!D673)</f>
        <v>26600</v>
      </c>
      <c r="I7873">
        <f>IF($A7873="","",Tienda_4!H673)</f>
        <v>5</v>
      </c>
      <c r="J7873">
        <f>IF($A7873="",0,IF(AND(OR('Cuadro-de-mando'!$B$4="(Todas)",'Cuadro-de-mando'!$B$4=$A7873),OR('Cuadro-de-mando'!$E$4="(Todas)",'Cuadro-de-mando'!$E$4=$B7873),OR('Cuadro-de-mando'!$H$4="(Todas)",'Cuadro-de-mando'!$H$4=$C7873),OR('Cuadro-de-mando'!$K$4="(Todas)",'Cuadro-de-mando'!$K$4=$E7873),OR('Cuadro-de-mando'!$N$4="(Todos)",'Cuadro-de-mando'!$N$4=$F7873)),1,0))</f>
        <v>1</v>
      </c>
    </row>
    <row r="7874" spans="1:10" x14ac:dyDescent="0.25">
      <c r="A7874" t="str">
        <f>IF(Tienda_4!$A674="","","Tienda 4")</f>
        <v>Tienda 4</v>
      </c>
      <c r="B7874" t="str">
        <f>IF($A7874="","",Tienda_4!B674)</f>
        <v>Electrónicos</v>
      </c>
      <c r="C7874" t="str">
        <f>IF($A7874="","",Tienda_4!G674)</f>
        <v>Bogotá</v>
      </c>
      <c r="D7874" t="str">
        <f>IF($A7874="","",Tienda_4!F674)</f>
        <v>Beatriz Morales</v>
      </c>
      <c r="E7874" t="str">
        <f>IF($A7874="","",Tienda_4!I674)</f>
        <v>Tarjeta de crédito</v>
      </c>
      <c r="F7874">
        <f>IF($A7874="","",VALUE(RIGHT(Tienda_4!E674,4)))</f>
        <v>2021</v>
      </c>
      <c r="G7874">
        <f>IF($A7874="","",Tienda_4!C674)</f>
        <v>161800</v>
      </c>
      <c r="H7874">
        <f>IF($A7874="","",Tienda_4!D674)</f>
        <v>6800</v>
      </c>
      <c r="I7874">
        <f>IF($A7874="","",Tienda_4!H674)</f>
        <v>1</v>
      </c>
      <c r="J7874">
        <f>IF($A7874="",0,IF(AND(OR('Cuadro-de-mando'!$B$4="(Todas)",'Cuadro-de-mando'!$B$4=$A7874),OR('Cuadro-de-mando'!$E$4="(Todas)",'Cuadro-de-mando'!$E$4=$B7874),OR('Cuadro-de-mando'!$H$4="(Todas)",'Cuadro-de-mando'!$H$4=$C7874),OR('Cuadro-de-mando'!$K$4="(Todas)",'Cuadro-de-mando'!$K$4=$E7874),OR('Cuadro-de-mando'!$N$4="(Todos)",'Cuadro-de-mando'!$N$4=$F7874)),1,0))</f>
        <v>1</v>
      </c>
    </row>
    <row r="7875" spans="1:10" x14ac:dyDescent="0.25">
      <c r="A7875" t="str">
        <f>IF(Tienda_4!$A675="","","Tienda 4")</f>
        <v>Tienda 4</v>
      </c>
      <c r="B7875" t="str">
        <f>IF($A7875="","",Tienda_4!B675)</f>
        <v>Muebles</v>
      </c>
      <c r="C7875" t="str">
        <f>IF($A7875="","",Tienda_4!G675)</f>
        <v>Medellín</v>
      </c>
      <c r="D7875" t="str">
        <f>IF($A7875="","",Tienda_4!F675)</f>
        <v>Pedro Gomez</v>
      </c>
      <c r="E7875" t="str">
        <f>IF($A7875="","",Tienda_4!I675)</f>
        <v>Tarjeta de crédito</v>
      </c>
      <c r="F7875">
        <f>IF($A7875="","",VALUE(RIGHT(Tienda_4!E675,4)))</f>
        <v>2020</v>
      </c>
      <c r="G7875">
        <f>IF($A7875="","",Tienda_4!C675)</f>
        <v>259700</v>
      </c>
      <c r="H7875">
        <f>IF($A7875="","",Tienda_4!D675)</f>
        <v>14500</v>
      </c>
      <c r="I7875">
        <f>IF($A7875="","",Tienda_4!H675)</f>
        <v>1</v>
      </c>
      <c r="J7875">
        <f>IF($A7875="",0,IF(AND(OR('Cuadro-de-mando'!$B$4="(Todas)",'Cuadro-de-mando'!$B$4=$A7875),OR('Cuadro-de-mando'!$E$4="(Todas)",'Cuadro-de-mando'!$E$4=$B7875),OR('Cuadro-de-mando'!$H$4="(Todas)",'Cuadro-de-mando'!$H$4=$C7875),OR('Cuadro-de-mando'!$K$4="(Todas)",'Cuadro-de-mando'!$K$4=$E7875),OR('Cuadro-de-mando'!$N$4="(Todos)",'Cuadro-de-mando'!$N$4=$F7875)),1,0))</f>
        <v>1</v>
      </c>
    </row>
    <row r="7876" spans="1:10" x14ac:dyDescent="0.25">
      <c r="A7876" t="str">
        <f>IF(Tienda_4!$A676="","","Tienda 4")</f>
        <v>Tienda 4</v>
      </c>
      <c r="B7876" t="str">
        <f>IF($A7876="","",Tienda_4!B676)</f>
        <v>Muebles</v>
      </c>
      <c r="C7876" t="str">
        <f>IF($A7876="","",Tienda_4!G676)</f>
        <v>Medellín</v>
      </c>
      <c r="D7876" t="str">
        <f>IF($A7876="","",Tienda_4!F676)</f>
        <v>Blanca Ramirez</v>
      </c>
      <c r="E7876" t="str">
        <f>IF($A7876="","",Tienda_4!I676)</f>
        <v>Nequi</v>
      </c>
      <c r="F7876">
        <f>IF($A7876="","",VALUE(RIGHT(Tienda_4!E676,4)))</f>
        <v>2022</v>
      </c>
      <c r="G7876">
        <f>IF($A7876="","",Tienda_4!C676)</f>
        <v>280600</v>
      </c>
      <c r="H7876">
        <f>IF($A7876="","",Tienda_4!D676)</f>
        <v>13100</v>
      </c>
      <c r="I7876">
        <f>IF($A7876="","",Tienda_4!H676)</f>
        <v>5</v>
      </c>
      <c r="J7876">
        <f>IF($A7876="",0,IF(AND(OR('Cuadro-de-mando'!$B$4="(Todas)",'Cuadro-de-mando'!$B$4=$A7876),OR('Cuadro-de-mando'!$E$4="(Todas)",'Cuadro-de-mando'!$E$4=$B7876),OR('Cuadro-de-mando'!$H$4="(Todas)",'Cuadro-de-mando'!$H$4=$C7876),OR('Cuadro-de-mando'!$K$4="(Todas)",'Cuadro-de-mando'!$K$4=$E7876),OR('Cuadro-de-mando'!$N$4="(Todos)",'Cuadro-de-mando'!$N$4=$F7876)),1,0))</f>
        <v>1</v>
      </c>
    </row>
    <row r="7877" spans="1:10" x14ac:dyDescent="0.25">
      <c r="A7877" t="str">
        <f>IF(Tienda_4!$A677="","","Tienda 4")</f>
        <v>Tienda 4</v>
      </c>
      <c r="B7877" t="str">
        <f>IF($A7877="","",Tienda_4!B677)</f>
        <v>Electrodomésticos</v>
      </c>
      <c r="C7877" t="str">
        <f>IF($A7877="","",Tienda_4!G677)</f>
        <v>Bogotá</v>
      </c>
      <c r="D7877" t="str">
        <f>IF($A7877="","",Tienda_4!F677)</f>
        <v>Blanca Ramirez</v>
      </c>
      <c r="E7877" t="str">
        <f>IF($A7877="","",Tienda_4!I677)</f>
        <v>Tarjeta de crédito</v>
      </c>
      <c r="F7877">
        <f>IF($A7877="","",VALUE(RIGHT(Tienda_4!E677,4)))</f>
        <v>2021</v>
      </c>
      <c r="G7877">
        <f>IF($A7877="","",Tienda_4!C677)</f>
        <v>1465100</v>
      </c>
      <c r="H7877">
        <f>IF($A7877="","",Tienda_4!D677)</f>
        <v>76200</v>
      </c>
      <c r="I7877">
        <f>IF($A7877="","",Tienda_4!H677)</f>
        <v>5</v>
      </c>
      <c r="J7877">
        <f>IF($A7877="",0,IF(AND(OR('Cuadro-de-mando'!$B$4="(Todas)",'Cuadro-de-mando'!$B$4=$A7877),OR('Cuadro-de-mando'!$E$4="(Todas)",'Cuadro-de-mando'!$E$4=$B7877),OR('Cuadro-de-mando'!$H$4="(Todas)",'Cuadro-de-mando'!$H$4=$C7877),OR('Cuadro-de-mando'!$K$4="(Todas)",'Cuadro-de-mando'!$K$4=$E7877),OR('Cuadro-de-mando'!$N$4="(Todos)",'Cuadro-de-mando'!$N$4=$F7877)),1,0))</f>
        <v>1</v>
      </c>
    </row>
    <row r="7878" spans="1:10" x14ac:dyDescent="0.25">
      <c r="A7878" t="str">
        <f>IF(Tienda_4!$A678="","","Tienda 4")</f>
        <v>Tienda 4</v>
      </c>
      <c r="B7878" t="str">
        <f>IF($A7878="","",Tienda_4!B678)</f>
        <v>Muebles</v>
      </c>
      <c r="C7878" t="str">
        <f>IF($A7878="","",Tienda_4!G678)</f>
        <v>Bogotá</v>
      </c>
      <c r="D7878" t="str">
        <f>IF($A7878="","",Tienda_4!F678)</f>
        <v>Maria Alfonso</v>
      </c>
      <c r="E7878" t="str">
        <f>IF($A7878="","",Tienda_4!I678)</f>
        <v>Tarjeta de crédito</v>
      </c>
      <c r="F7878">
        <f>IF($A7878="","",VALUE(RIGHT(Tienda_4!E678,4)))</f>
        <v>2020</v>
      </c>
      <c r="G7878">
        <f>IF($A7878="","",Tienda_4!C678)</f>
        <v>248800</v>
      </c>
      <c r="H7878">
        <f>IF($A7878="","",Tienda_4!D678)</f>
        <v>15600</v>
      </c>
      <c r="I7878">
        <f>IF($A7878="","",Tienda_4!H678)</f>
        <v>5</v>
      </c>
      <c r="J7878">
        <f>IF($A7878="",0,IF(AND(OR('Cuadro-de-mando'!$B$4="(Todas)",'Cuadro-de-mando'!$B$4=$A7878),OR('Cuadro-de-mando'!$E$4="(Todas)",'Cuadro-de-mando'!$E$4=$B7878),OR('Cuadro-de-mando'!$H$4="(Todas)",'Cuadro-de-mando'!$H$4=$C7878),OR('Cuadro-de-mando'!$K$4="(Todas)",'Cuadro-de-mando'!$K$4=$E7878),OR('Cuadro-de-mando'!$N$4="(Todos)",'Cuadro-de-mando'!$N$4=$F7878)),1,0))</f>
        <v>1</v>
      </c>
    </row>
    <row r="7879" spans="1:10" x14ac:dyDescent="0.25">
      <c r="A7879" t="str">
        <f>IF(Tienda_4!$A679="","","Tienda 4")</f>
        <v>Tienda 4</v>
      </c>
      <c r="B7879" t="str">
        <f>IF($A7879="","",Tienda_4!B679)</f>
        <v>Muebles</v>
      </c>
      <c r="C7879" t="str">
        <f>IF($A7879="","",Tienda_4!G679)</f>
        <v>Pereira</v>
      </c>
      <c r="D7879" t="str">
        <f>IF($A7879="","",Tienda_4!F679)</f>
        <v>Rafael Acosta</v>
      </c>
      <c r="E7879" t="str">
        <f>IF($A7879="","",Tienda_4!I679)</f>
        <v>Tarjeta de crédito</v>
      </c>
      <c r="F7879">
        <f>IF($A7879="","",VALUE(RIGHT(Tienda_4!E679,4)))</f>
        <v>2020</v>
      </c>
      <c r="G7879">
        <f>IF($A7879="","",Tienda_4!C679)</f>
        <v>370900</v>
      </c>
      <c r="H7879">
        <f>IF($A7879="","",Tienda_4!D679)</f>
        <v>24400</v>
      </c>
      <c r="I7879">
        <f>IF($A7879="","",Tienda_4!H679)</f>
        <v>4</v>
      </c>
      <c r="J7879">
        <f>IF($A7879="",0,IF(AND(OR('Cuadro-de-mando'!$B$4="(Todas)",'Cuadro-de-mando'!$B$4=$A7879),OR('Cuadro-de-mando'!$E$4="(Todas)",'Cuadro-de-mando'!$E$4=$B7879),OR('Cuadro-de-mando'!$H$4="(Todas)",'Cuadro-de-mando'!$H$4=$C7879),OR('Cuadro-de-mando'!$K$4="(Todas)",'Cuadro-de-mando'!$K$4=$E7879),OR('Cuadro-de-mando'!$N$4="(Todos)",'Cuadro-de-mando'!$N$4=$F7879)),1,0))</f>
        <v>1</v>
      </c>
    </row>
    <row r="7880" spans="1:10" x14ac:dyDescent="0.25">
      <c r="A7880" t="str">
        <f>IF(Tienda_4!$A680="","","Tienda 4")</f>
        <v>Tienda 4</v>
      </c>
      <c r="B7880" t="str">
        <f>IF($A7880="","",Tienda_4!B680)</f>
        <v>Electrónicos</v>
      </c>
      <c r="C7880" t="str">
        <f>IF($A7880="","",Tienda_4!G680)</f>
        <v>Cali</v>
      </c>
      <c r="D7880" t="str">
        <f>IF($A7880="","",Tienda_4!F680)</f>
        <v>Juan Fernandez</v>
      </c>
      <c r="E7880" t="str">
        <f>IF($A7880="","",Tienda_4!I680)</f>
        <v>Tarjeta de crédito</v>
      </c>
      <c r="F7880">
        <f>IF($A7880="","",VALUE(RIGHT(Tienda_4!E680,4)))</f>
        <v>2022</v>
      </c>
      <c r="G7880">
        <f>IF($A7880="","",Tienda_4!C680)</f>
        <v>2319400</v>
      </c>
      <c r="H7880">
        <f>IF($A7880="","",Tienda_4!D680)</f>
        <v>121700</v>
      </c>
      <c r="I7880">
        <f>IF($A7880="","",Tienda_4!H680)</f>
        <v>5</v>
      </c>
      <c r="J7880">
        <f>IF($A7880="",0,IF(AND(OR('Cuadro-de-mando'!$B$4="(Todas)",'Cuadro-de-mando'!$B$4=$A7880),OR('Cuadro-de-mando'!$E$4="(Todas)",'Cuadro-de-mando'!$E$4=$B7880),OR('Cuadro-de-mando'!$H$4="(Todas)",'Cuadro-de-mando'!$H$4=$C7880),OR('Cuadro-de-mando'!$K$4="(Todas)",'Cuadro-de-mando'!$K$4=$E7880),OR('Cuadro-de-mando'!$N$4="(Todos)",'Cuadro-de-mando'!$N$4=$F7880)),1,0))</f>
        <v>1</v>
      </c>
    </row>
    <row r="7881" spans="1:10" x14ac:dyDescent="0.25">
      <c r="A7881" t="str">
        <f>IF(Tienda_4!$A681="","","Tienda 4")</f>
        <v>Tienda 4</v>
      </c>
      <c r="B7881" t="str">
        <f>IF($A7881="","",Tienda_4!B681)</f>
        <v>Electrónicos</v>
      </c>
      <c r="C7881" t="str">
        <f>IF($A7881="","",Tienda_4!G681)</f>
        <v>Barranquilla</v>
      </c>
      <c r="D7881" t="str">
        <f>IF($A7881="","",Tienda_4!F681)</f>
        <v>Lucas Olivera</v>
      </c>
      <c r="E7881" t="str">
        <f>IF($A7881="","",Tienda_4!I681)</f>
        <v>Tarjeta de crédito</v>
      </c>
      <c r="F7881">
        <f>IF($A7881="","",VALUE(RIGHT(Tienda_4!E681,4)))</f>
        <v>2023</v>
      </c>
      <c r="G7881">
        <f>IF($A7881="","",Tienda_4!C681)</f>
        <v>138600</v>
      </c>
      <c r="H7881">
        <f>IF($A7881="","",Tienda_4!D681)</f>
        <v>13400</v>
      </c>
      <c r="I7881">
        <f>IF($A7881="","",Tienda_4!H681)</f>
        <v>4</v>
      </c>
      <c r="J7881">
        <f>IF($A7881="",0,IF(AND(OR('Cuadro-de-mando'!$B$4="(Todas)",'Cuadro-de-mando'!$B$4=$A7881),OR('Cuadro-de-mando'!$E$4="(Todas)",'Cuadro-de-mando'!$E$4=$B7881),OR('Cuadro-de-mando'!$H$4="(Todas)",'Cuadro-de-mando'!$H$4=$C7881),OR('Cuadro-de-mando'!$K$4="(Todas)",'Cuadro-de-mando'!$K$4=$E7881),OR('Cuadro-de-mando'!$N$4="(Todos)",'Cuadro-de-mando'!$N$4=$F7881)),1,0))</f>
        <v>1</v>
      </c>
    </row>
    <row r="7882" spans="1:10" x14ac:dyDescent="0.25">
      <c r="A7882" t="str">
        <f>IF(Tienda_4!$A682="","","Tienda 4")</f>
        <v>Tienda 4</v>
      </c>
      <c r="B7882" t="str">
        <f>IF($A7882="","",Tienda_4!B682)</f>
        <v>Juguetes</v>
      </c>
      <c r="C7882" t="str">
        <f>IF($A7882="","",Tienda_4!G682)</f>
        <v>Medellín</v>
      </c>
      <c r="D7882" t="str">
        <f>IF($A7882="","",Tienda_4!F682)</f>
        <v>Santiago Silva</v>
      </c>
      <c r="E7882" t="str">
        <f>IF($A7882="","",Tienda_4!I682)</f>
        <v>Tarjeta de crédito</v>
      </c>
      <c r="F7882">
        <f>IF($A7882="","",VALUE(RIGHT(Tienda_4!E682,4)))</f>
        <v>2022</v>
      </c>
      <c r="G7882">
        <f>IF($A7882="","",Tienda_4!C682)</f>
        <v>17300</v>
      </c>
      <c r="H7882">
        <f>IF($A7882="","",Tienda_4!D682)</f>
        <v>1100</v>
      </c>
      <c r="I7882">
        <f>IF($A7882="","",Tienda_4!H682)</f>
        <v>4</v>
      </c>
      <c r="J7882">
        <f>IF($A7882="",0,IF(AND(OR('Cuadro-de-mando'!$B$4="(Todas)",'Cuadro-de-mando'!$B$4=$A7882),OR('Cuadro-de-mando'!$E$4="(Todas)",'Cuadro-de-mando'!$E$4=$B7882),OR('Cuadro-de-mando'!$H$4="(Todas)",'Cuadro-de-mando'!$H$4=$C7882),OR('Cuadro-de-mando'!$K$4="(Todas)",'Cuadro-de-mando'!$K$4=$E7882),OR('Cuadro-de-mando'!$N$4="(Todos)",'Cuadro-de-mando'!$N$4=$F7882)),1,0))</f>
        <v>1</v>
      </c>
    </row>
    <row r="7883" spans="1:10" x14ac:dyDescent="0.25">
      <c r="A7883" t="str">
        <f>IF(Tienda_4!$A683="","","Tienda 4")</f>
        <v>Tienda 4</v>
      </c>
      <c r="B7883" t="str">
        <f>IF($A7883="","",Tienda_4!B683)</f>
        <v>Electrodomésticos</v>
      </c>
      <c r="C7883" t="str">
        <f>IF($A7883="","",Tienda_4!G683)</f>
        <v>Cali</v>
      </c>
      <c r="D7883" t="str">
        <f>IF($A7883="","",Tienda_4!F683)</f>
        <v>Juliana Costa</v>
      </c>
      <c r="E7883" t="str">
        <f>IF($A7883="","",Tienda_4!I683)</f>
        <v>Cupón</v>
      </c>
      <c r="F7883">
        <f>IF($A7883="","",VALUE(RIGHT(Tienda_4!E683,4)))</f>
        <v>2020</v>
      </c>
      <c r="G7883">
        <f>IF($A7883="","",Tienda_4!C683)</f>
        <v>1176400</v>
      </c>
      <c r="H7883">
        <f>IF($A7883="","",Tienda_4!D683)</f>
        <v>62900</v>
      </c>
      <c r="I7883">
        <f>IF($A7883="","",Tienda_4!H683)</f>
        <v>5</v>
      </c>
      <c r="J7883">
        <f>IF($A7883="",0,IF(AND(OR('Cuadro-de-mando'!$B$4="(Todas)",'Cuadro-de-mando'!$B$4=$A7883),OR('Cuadro-de-mando'!$E$4="(Todas)",'Cuadro-de-mando'!$E$4=$B7883),OR('Cuadro-de-mando'!$H$4="(Todas)",'Cuadro-de-mando'!$H$4=$C7883),OR('Cuadro-de-mando'!$K$4="(Todas)",'Cuadro-de-mando'!$K$4=$E7883),OR('Cuadro-de-mando'!$N$4="(Todos)",'Cuadro-de-mando'!$N$4=$F7883)),1,0))</f>
        <v>1</v>
      </c>
    </row>
    <row r="7884" spans="1:10" x14ac:dyDescent="0.25">
      <c r="A7884" t="str">
        <f>IF(Tienda_4!$A684="","","Tienda 4")</f>
        <v>Tienda 4</v>
      </c>
      <c r="B7884" t="str">
        <f>IF($A7884="","",Tienda_4!B684)</f>
        <v>Deportes y diversión</v>
      </c>
      <c r="C7884" t="str">
        <f>IF($A7884="","",Tienda_4!G684)</f>
        <v>Cali</v>
      </c>
      <c r="D7884" t="str">
        <f>IF($A7884="","",Tienda_4!F684)</f>
        <v>Camila Rivera</v>
      </c>
      <c r="E7884" t="str">
        <f>IF($A7884="","",Tienda_4!I684)</f>
        <v>Tarjeta de crédito</v>
      </c>
      <c r="F7884">
        <f>IF($A7884="","",VALUE(RIGHT(Tienda_4!E684,4)))</f>
        <v>2020</v>
      </c>
      <c r="G7884">
        <f>IF($A7884="","",Tienda_4!C684)</f>
        <v>320000</v>
      </c>
      <c r="H7884">
        <f>IF($A7884="","",Tienda_4!D684)</f>
        <v>24400</v>
      </c>
      <c r="I7884">
        <f>IF($A7884="","",Tienda_4!H684)</f>
        <v>4</v>
      </c>
      <c r="J7884">
        <f>IF($A7884="",0,IF(AND(OR('Cuadro-de-mando'!$B$4="(Todas)",'Cuadro-de-mando'!$B$4=$A7884),OR('Cuadro-de-mando'!$E$4="(Todas)",'Cuadro-de-mando'!$E$4=$B7884),OR('Cuadro-de-mando'!$H$4="(Todas)",'Cuadro-de-mando'!$H$4=$C7884),OR('Cuadro-de-mando'!$K$4="(Todas)",'Cuadro-de-mando'!$K$4=$E7884),OR('Cuadro-de-mando'!$N$4="(Todos)",'Cuadro-de-mando'!$N$4=$F7884)),1,0))</f>
        <v>1</v>
      </c>
    </row>
    <row r="7885" spans="1:10" x14ac:dyDescent="0.25">
      <c r="A7885" t="str">
        <f>IF(Tienda_4!$A685="","","Tienda 4")</f>
        <v>Tienda 4</v>
      </c>
      <c r="B7885" t="str">
        <f>IF($A7885="","",Tienda_4!B685)</f>
        <v>Muebles</v>
      </c>
      <c r="C7885" t="str">
        <f>IF($A7885="","",Tienda_4!G685)</f>
        <v>Medellín</v>
      </c>
      <c r="D7885" t="str">
        <f>IF($A7885="","",Tienda_4!F685)</f>
        <v>Blanca Ramirez</v>
      </c>
      <c r="E7885" t="str">
        <f>IF($A7885="","",Tienda_4!I685)</f>
        <v>Tarjeta de crédito</v>
      </c>
      <c r="F7885">
        <f>IF($A7885="","",VALUE(RIGHT(Tienda_4!E685,4)))</f>
        <v>2022</v>
      </c>
      <c r="G7885">
        <f>IF($A7885="","",Tienda_4!C685)</f>
        <v>656300</v>
      </c>
      <c r="H7885">
        <f>IF($A7885="","",Tienda_4!D685)</f>
        <v>35600</v>
      </c>
      <c r="I7885">
        <f>IF($A7885="","",Tienda_4!H685)</f>
        <v>3</v>
      </c>
      <c r="J7885">
        <f>IF($A7885="",0,IF(AND(OR('Cuadro-de-mando'!$B$4="(Todas)",'Cuadro-de-mando'!$B$4=$A7885),OR('Cuadro-de-mando'!$E$4="(Todas)",'Cuadro-de-mando'!$E$4=$B7885),OR('Cuadro-de-mando'!$H$4="(Todas)",'Cuadro-de-mando'!$H$4=$C7885),OR('Cuadro-de-mando'!$K$4="(Todas)",'Cuadro-de-mando'!$K$4=$E7885),OR('Cuadro-de-mando'!$N$4="(Todos)",'Cuadro-de-mando'!$N$4=$F7885)),1,0))</f>
        <v>1</v>
      </c>
    </row>
    <row r="7886" spans="1:10" x14ac:dyDescent="0.25">
      <c r="A7886" t="str">
        <f>IF(Tienda_4!$A686="","","Tienda 4")</f>
        <v>Tienda 4</v>
      </c>
      <c r="B7886" t="str">
        <f>IF($A7886="","",Tienda_4!B686)</f>
        <v>Electrónicos</v>
      </c>
      <c r="C7886" t="str">
        <f>IF($A7886="","",Tienda_4!G686)</f>
        <v>Santa Marta</v>
      </c>
      <c r="D7886" t="str">
        <f>IF($A7886="","",Tienda_4!F686)</f>
        <v>Felipe Santos</v>
      </c>
      <c r="E7886" t="str">
        <f>IF($A7886="","",Tienda_4!I686)</f>
        <v>Tarjeta de crédito</v>
      </c>
      <c r="F7886">
        <f>IF($A7886="","",VALUE(RIGHT(Tienda_4!E686,4)))</f>
        <v>2023</v>
      </c>
      <c r="G7886">
        <f>IF($A7886="","",Tienda_4!C686)</f>
        <v>183600</v>
      </c>
      <c r="H7886">
        <f>IF($A7886="","",Tienda_4!D686)</f>
        <v>10300</v>
      </c>
      <c r="I7886">
        <f>IF($A7886="","",Tienda_4!H686)</f>
        <v>4</v>
      </c>
      <c r="J7886">
        <f>IF($A7886="",0,IF(AND(OR('Cuadro-de-mando'!$B$4="(Todas)",'Cuadro-de-mando'!$B$4=$A7886),OR('Cuadro-de-mando'!$E$4="(Todas)",'Cuadro-de-mando'!$E$4=$B7886),OR('Cuadro-de-mando'!$H$4="(Todas)",'Cuadro-de-mando'!$H$4=$C7886),OR('Cuadro-de-mando'!$K$4="(Todas)",'Cuadro-de-mando'!$K$4=$E7886),OR('Cuadro-de-mando'!$N$4="(Todos)",'Cuadro-de-mando'!$N$4=$F7886)),1,0))</f>
        <v>1</v>
      </c>
    </row>
    <row r="7887" spans="1:10" x14ac:dyDescent="0.25">
      <c r="A7887" t="str">
        <f>IF(Tienda_4!$A687="","","Tienda 4")</f>
        <v>Tienda 4</v>
      </c>
      <c r="B7887" t="str">
        <f>IF($A7887="","",Tienda_4!B687)</f>
        <v>Muebles</v>
      </c>
      <c r="C7887" t="str">
        <f>IF($A7887="","",Tienda_4!G687)</f>
        <v>Bogotá</v>
      </c>
      <c r="D7887" t="str">
        <f>IF($A7887="","",Tienda_4!F687)</f>
        <v>Lucas Olivera</v>
      </c>
      <c r="E7887" t="str">
        <f>IF($A7887="","",Tienda_4!I687)</f>
        <v>Nequi</v>
      </c>
      <c r="F7887">
        <f>IF($A7887="","",VALUE(RIGHT(Tienda_4!E687,4)))</f>
        <v>2020</v>
      </c>
      <c r="G7887">
        <f>IF($A7887="","",Tienda_4!C687)</f>
        <v>265700</v>
      </c>
      <c r="H7887">
        <f>IF($A7887="","",Tienda_4!D687)</f>
        <v>14800</v>
      </c>
      <c r="I7887">
        <f>IF($A7887="","",Tienda_4!H687)</f>
        <v>2</v>
      </c>
      <c r="J7887">
        <f>IF($A7887="",0,IF(AND(OR('Cuadro-de-mando'!$B$4="(Todas)",'Cuadro-de-mando'!$B$4=$A7887),OR('Cuadro-de-mando'!$E$4="(Todas)",'Cuadro-de-mando'!$E$4=$B7887),OR('Cuadro-de-mando'!$H$4="(Todas)",'Cuadro-de-mando'!$H$4=$C7887),OR('Cuadro-de-mando'!$K$4="(Todas)",'Cuadro-de-mando'!$K$4=$E7887),OR('Cuadro-de-mando'!$N$4="(Todos)",'Cuadro-de-mando'!$N$4=$F7887)),1,0))</f>
        <v>1</v>
      </c>
    </row>
    <row r="7888" spans="1:10" x14ac:dyDescent="0.25">
      <c r="A7888" t="str">
        <f>IF(Tienda_4!$A688="","","Tienda 4")</f>
        <v>Tienda 4</v>
      </c>
      <c r="B7888" t="str">
        <f>IF($A7888="","",Tienda_4!B688)</f>
        <v>Electrónicos</v>
      </c>
      <c r="C7888" t="str">
        <f>IF($A7888="","",Tienda_4!G688)</f>
        <v>Medellín</v>
      </c>
      <c r="D7888" t="str">
        <f>IF($A7888="","",Tienda_4!F688)</f>
        <v>Pedro Gomez</v>
      </c>
      <c r="E7888" t="str">
        <f>IF($A7888="","",Tienda_4!I688)</f>
        <v>Tarjeta de crédito</v>
      </c>
      <c r="F7888">
        <f>IF($A7888="","",VALUE(RIGHT(Tienda_4!E688,4)))</f>
        <v>2021</v>
      </c>
      <c r="G7888">
        <f>IF($A7888="","",Tienda_4!C688)</f>
        <v>1143100</v>
      </c>
      <c r="H7888">
        <f>IF($A7888="","",Tienda_4!D688)</f>
        <v>59100</v>
      </c>
      <c r="I7888">
        <f>IF($A7888="","",Tienda_4!H688)</f>
        <v>5</v>
      </c>
      <c r="J7888">
        <f>IF($A7888="",0,IF(AND(OR('Cuadro-de-mando'!$B$4="(Todas)",'Cuadro-de-mando'!$B$4=$A7888),OR('Cuadro-de-mando'!$E$4="(Todas)",'Cuadro-de-mando'!$E$4=$B7888),OR('Cuadro-de-mando'!$H$4="(Todas)",'Cuadro-de-mando'!$H$4=$C7888),OR('Cuadro-de-mando'!$K$4="(Todas)",'Cuadro-de-mando'!$K$4=$E7888),OR('Cuadro-de-mando'!$N$4="(Todos)",'Cuadro-de-mando'!$N$4=$F7888)),1,0))</f>
        <v>1</v>
      </c>
    </row>
    <row r="7889" spans="1:10" x14ac:dyDescent="0.25">
      <c r="A7889" t="str">
        <f>IF(Tienda_4!$A689="","","Tienda 4")</f>
        <v>Tienda 4</v>
      </c>
      <c r="B7889" t="str">
        <f>IF($A7889="","",Tienda_4!B689)</f>
        <v>Muebles</v>
      </c>
      <c r="C7889" t="str">
        <f>IF($A7889="","",Tienda_4!G689)</f>
        <v>Bogotá</v>
      </c>
      <c r="D7889" t="str">
        <f>IF($A7889="","",Tienda_4!F689)</f>
        <v>Beatriz Morales</v>
      </c>
      <c r="E7889" t="str">
        <f>IF($A7889="","",Tienda_4!I689)</f>
        <v>Tarjeta de crédito</v>
      </c>
      <c r="F7889">
        <f>IF($A7889="","",VALUE(RIGHT(Tienda_4!E689,4)))</f>
        <v>2020</v>
      </c>
      <c r="G7889">
        <f>IF($A7889="","",Tienda_4!C689)</f>
        <v>502000</v>
      </c>
      <c r="H7889">
        <f>IF($A7889="","",Tienda_4!D689)</f>
        <v>24900</v>
      </c>
      <c r="I7889">
        <f>IF($A7889="","",Tienda_4!H689)</f>
        <v>2</v>
      </c>
      <c r="J7889">
        <f>IF($A7889="",0,IF(AND(OR('Cuadro-de-mando'!$B$4="(Todas)",'Cuadro-de-mando'!$B$4=$A7889),OR('Cuadro-de-mando'!$E$4="(Todas)",'Cuadro-de-mando'!$E$4=$B7889),OR('Cuadro-de-mando'!$H$4="(Todas)",'Cuadro-de-mando'!$H$4=$C7889),OR('Cuadro-de-mando'!$K$4="(Todas)",'Cuadro-de-mando'!$K$4=$E7889),OR('Cuadro-de-mando'!$N$4="(Todos)",'Cuadro-de-mando'!$N$4=$F7889)),1,0))</f>
        <v>1</v>
      </c>
    </row>
    <row r="7890" spans="1:10" x14ac:dyDescent="0.25">
      <c r="A7890" t="str">
        <f>IF(Tienda_4!$A690="","","Tienda 4")</f>
        <v>Tienda 4</v>
      </c>
      <c r="B7890" t="str">
        <f>IF($A7890="","",Tienda_4!B690)</f>
        <v>Muebles</v>
      </c>
      <c r="C7890" t="str">
        <f>IF($A7890="","",Tienda_4!G690)</f>
        <v>Cali</v>
      </c>
      <c r="D7890" t="str">
        <f>IF($A7890="","",Tienda_4!F690)</f>
        <v>Santiago Silva</v>
      </c>
      <c r="E7890" t="str">
        <f>IF($A7890="","",Tienda_4!I690)</f>
        <v>Nequi</v>
      </c>
      <c r="F7890">
        <f>IF($A7890="","",VALUE(RIGHT(Tienda_4!E690,4)))</f>
        <v>2022</v>
      </c>
      <c r="G7890">
        <f>IF($A7890="","",Tienda_4!C690)</f>
        <v>729500</v>
      </c>
      <c r="H7890">
        <f>IF($A7890="","",Tienda_4!D690)</f>
        <v>39900</v>
      </c>
      <c r="I7890">
        <f>IF($A7890="","",Tienda_4!H690)</f>
        <v>4</v>
      </c>
      <c r="J7890">
        <f>IF($A7890="",0,IF(AND(OR('Cuadro-de-mando'!$B$4="(Todas)",'Cuadro-de-mando'!$B$4=$A7890),OR('Cuadro-de-mando'!$E$4="(Todas)",'Cuadro-de-mando'!$E$4=$B7890),OR('Cuadro-de-mando'!$H$4="(Todas)",'Cuadro-de-mando'!$H$4=$C7890),OR('Cuadro-de-mando'!$K$4="(Todas)",'Cuadro-de-mando'!$K$4=$E7890),OR('Cuadro-de-mando'!$N$4="(Todos)",'Cuadro-de-mando'!$N$4=$F7890)),1,0))</f>
        <v>1</v>
      </c>
    </row>
    <row r="7891" spans="1:10" x14ac:dyDescent="0.25">
      <c r="A7891" t="str">
        <f>IF(Tienda_4!$A691="","","Tienda 4")</f>
        <v>Tienda 4</v>
      </c>
      <c r="B7891" t="str">
        <f>IF($A7891="","",Tienda_4!B691)</f>
        <v>Electrodomésticos</v>
      </c>
      <c r="C7891" t="str">
        <f>IF($A7891="","",Tienda_4!G691)</f>
        <v>Bogotá</v>
      </c>
      <c r="D7891" t="str">
        <f>IF($A7891="","",Tienda_4!F691)</f>
        <v>Ángel Rodriguez</v>
      </c>
      <c r="E7891" t="str">
        <f>IF($A7891="","",Tienda_4!I691)</f>
        <v>Tarjeta de crédito</v>
      </c>
      <c r="F7891">
        <f>IF($A7891="","",VALUE(RIGHT(Tienda_4!E691,4)))</f>
        <v>2022</v>
      </c>
      <c r="G7891">
        <f>IF($A7891="","",Tienda_4!C691)</f>
        <v>1092100</v>
      </c>
      <c r="H7891">
        <f>IF($A7891="","",Tienda_4!D691)</f>
        <v>56300</v>
      </c>
      <c r="I7891">
        <f>IF($A7891="","",Tienda_4!H691)</f>
        <v>2</v>
      </c>
      <c r="J7891">
        <f>IF($A7891="",0,IF(AND(OR('Cuadro-de-mando'!$B$4="(Todas)",'Cuadro-de-mando'!$B$4=$A7891),OR('Cuadro-de-mando'!$E$4="(Todas)",'Cuadro-de-mando'!$E$4=$B7891),OR('Cuadro-de-mando'!$H$4="(Todas)",'Cuadro-de-mando'!$H$4=$C7891),OR('Cuadro-de-mando'!$K$4="(Todas)",'Cuadro-de-mando'!$K$4=$E7891),OR('Cuadro-de-mando'!$N$4="(Todos)",'Cuadro-de-mando'!$N$4=$F7891)),1,0))</f>
        <v>1</v>
      </c>
    </row>
    <row r="7892" spans="1:10" x14ac:dyDescent="0.25">
      <c r="A7892" t="str">
        <f>IF(Tienda_4!$A692="","","Tienda 4")</f>
        <v>Tienda 4</v>
      </c>
      <c r="B7892" t="str">
        <f>IF($A7892="","",Tienda_4!B692)</f>
        <v>Electrónicos</v>
      </c>
      <c r="C7892" t="str">
        <f>IF($A7892="","",Tienda_4!G692)</f>
        <v>Bogotá</v>
      </c>
      <c r="D7892" t="str">
        <f>IF($A7892="","",Tienda_4!F692)</f>
        <v>Maria Alfonso</v>
      </c>
      <c r="E7892" t="str">
        <f>IF($A7892="","",Tienda_4!I692)</f>
        <v>Nequi</v>
      </c>
      <c r="F7892">
        <f>IF($A7892="","",VALUE(RIGHT(Tienda_4!E692,4)))</f>
        <v>2021</v>
      </c>
      <c r="G7892">
        <f>IF($A7892="","",Tienda_4!C692)</f>
        <v>135800</v>
      </c>
      <c r="H7892">
        <f>IF($A7892="","",Tienda_4!D692)</f>
        <v>5400</v>
      </c>
      <c r="I7892">
        <f>IF($A7892="","",Tienda_4!H692)</f>
        <v>5</v>
      </c>
      <c r="J7892">
        <f>IF($A7892="",0,IF(AND(OR('Cuadro-de-mando'!$B$4="(Todas)",'Cuadro-de-mando'!$B$4=$A7892),OR('Cuadro-de-mando'!$E$4="(Todas)",'Cuadro-de-mando'!$E$4=$B7892),OR('Cuadro-de-mando'!$H$4="(Todas)",'Cuadro-de-mando'!$H$4=$C7892),OR('Cuadro-de-mando'!$K$4="(Todas)",'Cuadro-de-mando'!$K$4=$E7892),OR('Cuadro-de-mando'!$N$4="(Todos)",'Cuadro-de-mando'!$N$4=$F7892)),1,0))</f>
        <v>1</v>
      </c>
    </row>
    <row r="7893" spans="1:10" x14ac:dyDescent="0.25">
      <c r="A7893" t="str">
        <f>IF(Tienda_4!$A693="","","Tienda 4")</f>
        <v>Tienda 4</v>
      </c>
      <c r="B7893" t="str">
        <f>IF($A7893="","",Tienda_4!B693)</f>
        <v>Muebles</v>
      </c>
      <c r="C7893" t="str">
        <f>IF($A7893="","",Tienda_4!G693)</f>
        <v>Bogotá</v>
      </c>
      <c r="D7893" t="str">
        <f>IF($A7893="","",Tienda_4!F693)</f>
        <v>Juliana Costa</v>
      </c>
      <c r="E7893" t="str">
        <f>IF($A7893="","",Tienda_4!I693)</f>
        <v>Tarjeta de débito</v>
      </c>
      <c r="F7893">
        <f>IF($A7893="","",VALUE(RIGHT(Tienda_4!E693,4)))</f>
        <v>2021</v>
      </c>
      <c r="G7893">
        <f>IF($A7893="","",Tienda_4!C693)</f>
        <v>198600</v>
      </c>
      <c r="H7893">
        <f>IF($A7893="","",Tienda_4!D693)</f>
        <v>8800</v>
      </c>
      <c r="I7893">
        <f>IF($A7893="","",Tienda_4!H693)</f>
        <v>5</v>
      </c>
      <c r="J7893">
        <f>IF($A7893="",0,IF(AND(OR('Cuadro-de-mando'!$B$4="(Todas)",'Cuadro-de-mando'!$B$4=$A7893),OR('Cuadro-de-mando'!$E$4="(Todas)",'Cuadro-de-mando'!$E$4=$B7893),OR('Cuadro-de-mando'!$H$4="(Todas)",'Cuadro-de-mando'!$H$4=$C7893),OR('Cuadro-de-mando'!$K$4="(Todas)",'Cuadro-de-mando'!$K$4=$E7893),OR('Cuadro-de-mando'!$N$4="(Todos)",'Cuadro-de-mando'!$N$4=$F7893)),1,0))</f>
        <v>1</v>
      </c>
    </row>
    <row r="7894" spans="1:10" x14ac:dyDescent="0.25">
      <c r="A7894" t="str">
        <f>IF(Tienda_4!$A694="","","Tienda 4")</f>
        <v>Tienda 4</v>
      </c>
      <c r="B7894" t="str">
        <f>IF($A7894="","",Tienda_4!B694)</f>
        <v>Juguetes</v>
      </c>
      <c r="C7894" t="str">
        <f>IF($A7894="","",Tienda_4!G694)</f>
        <v>Bogotá</v>
      </c>
      <c r="D7894" t="str">
        <f>IF($A7894="","",Tienda_4!F694)</f>
        <v>Mariana Herrera</v>
      </c>
      <c r="E7894" t="str">
        <f>IF($A7894="","",Tienda_4!I694)</f>
        <v>Nequi</v>
      </c>
      <c r="F7894">
        <f>IF($A7894="","",VALUE(RIGHT(Tienda_4!E694,4)))</f>
        <v>2020</v>
      </c>
      <c r="G7894">
        <f>IF($A7894="","",Tienda_4!C694)</f>
        <v>68800</v>
      </c>
      <c r="H7894">
        <f>IF($A7894="","",Tienda_4!D694)</f>
        <v>9700</v>
      </c>
      <c r="I7894">
        <f>IF($A7894="","",Tienda_4!H694)</f>
        <v>5</v>
      </c>
      <c r="J7894">
        <f>IF($A7894="",0,IF(AND(OR('Cuadro-de-mando'!$B$4="(Todas)",'Cuadro-de-mando'!$B$4=$A7894),OR('Cuadro-de-mando'!$E$4="(Todas)",'Cuadro-de-mando'!$E$4=$B7894),OR('Cuadro-de-mando'!$H$4="(Todas)",'Cuadro-de-mando'!$H$4=$C7894),OR('Cuadro-de-mando'!$K$4="(Todas)",'Cuadro-de-mando'!$K$4=$E7894),OR('Cuadro-de-mando'!$N$4="(Todos)",'Cuadro-de-mando'!$N$4=$F7894)),1,0))</f>
        <v>1</v>
      </c>
    </row>
    <row r="7895" spans="1:10" x14ac:dyDescent="0.25">
      <c r="A7895" t="str">
        <f>IF(Tienda_4!$A695="","","Tienda 4")</f>
        <v>Tienda 4</v>
      </c>
      <c r="B7895" t="str">
        <f>IF($A7895="","",Tienda_4!B695)</f>
        <v>Instrumentos musicales</v>
      </c>
      <c r="C7895" t="str">
        <f>IF($A7895="","",Tienda_4!G695)</f>
        <v>Bogotá</v>
      </c>
      <c r="D7895" t="str">
        <f>IF($A7895="","",Tienda_4!F695)</f>
        <v>Izabela de León</v>
      </c>
      <c r="E7895" t="str">
        <f>IF($A7895="","",Tienda_4!I695)</f>
        <v>Nequi</v>
      </c>
      <c r="F7895">
        <f>IF($A7895="","",VALUE(RIGHT(Tienda_4!E695,4)))</f>
        <v>2022</v>
      </c>
      <c r="G7895">
        <f>IF($A7895="","",Tienda_4!C695)</f>
        <v>714600</v>
      </c>
      <c r="H7895">
        <f>IF($A7895="","",Tienda_4!D695)</f>
        <v>36200</v>
      </c>
      <c r="I7895">
        <f>IF($A7895="","",Tienda_4!H695)</f>
        <v>5</v>
      </c>
      <c r="J7895">
        <f>IF($A7895="",0,IF(AND(OR('Cuadro-de-mando'!$B$4="(Todas)",'Cuadro-de-mando'!$B$4=$A7895),OR('Cuadro-de-mando'!$E$4="(Todas)",'Cuadro-de-mando'!$E$4=$B7895),OR('Cuadro-de-mando'!$H$4="(Todas)",'Cuadro-de-mando'!$H$4=$C7895),OR('Cuadro-de-mando'!$K$4="(Todas)",'Cuadro-de-mando'!$K$4=$E7895),OR('Cuadro-de-mando'!$N$4="(Todos)",'Cuadro-de-mando'!$N$4=$F7895)),1,0))</f>
        <v>1</v>
      </c>
    </row>
    <row r="7896" spans="1:10" x14ac:dyDescent="0.25">
      <c r="A7896" t="str">
        <f>IF(Tienda_4!$A696="","","Tienda 4")</f>
        <v>Tienda 4</v>
      </c>
      <c r="B7896" t="str">
        <f>IF($A7896="","",Tienda_4!B696)</f>
        <v>Libros</v>
      </c>
      <c r="C7896" t="str">
        <f>IF($A7896="","",Tienda_4!G696)</f>
        <v>Bogotá</v>
      </c>
      <c r="D7896" t="str">
        <f>IF($A7896="","",Tienda_4!F696)</f>
        <v>Beatriz Morales</v>
      </c>
      <c r="E7896" t="str">
        <f>IF($A7896="","",Tienda_4!I696)</f>
        <v>Tarjeta de crédito</v>
      </c>
      <c r="F7896">
        <f>IF($A7896="","",VALUE(RIGHT(Tienda_4!E696,4)))</f>
        <v>2022</v>
      </c>
      <c r="G7896">
        <f>IF($A7896="","",Tienda_4!C696)</f>
        <v>46900</v>
      </c>
      <c r="H7896">
        <f>IF($A7896="","",Tienda_4!D696)</f>
        <v>0</v>
      </c>
      <c r="I7896">
        <f>IF($A7896="","",Tienda_4!H696)</f>
        <v>4</v>
      </c>
      <c r="J7896">
        <f>IF($A7896="",0,IF(AND(OR('Cuadro-de-mando'!$B$4="(Todas)",'Cuadro-de-mando'!$B$4=$A7896),OR('Cuadro-de-mando'!$E$4="(Todas)",'Cuadro-de-mando'!$E$4=$B7896),OR('Cuadro-de-mando'!$H$4="(Todas)",'Cuadro-de-mando'!$H$4=$C7896),OR('Cuadro-de-mando'!$K$4="(Todas)",'Cuadro-de-mando'!$K$4=$E7896),OR('Cuadro-de-mando'!$N$4="(Todos)",'Cuadro-de-mando'!$N$4=$F7896)),1,0))</f>
        <v>1</v>
      </c>
    </row>
    <row r="7897" spans="1:10" x14ac:dyDescent="0.25">
      <c r="A7897" t="str">
        <f>IF(Tienda_4!$A697="","","Tienda 4")</f>
        <v>Tienda 4</v>
      </c>
      <c r="B7897" t="str">
        <f>IF($A7897="","",Tienda_4!B697)</f>
        <v>Deportes y diversión</v>
      </c>
      <c r="C7897" t="str">
        <f>IF($A7897="","",Tienda_4!G697)</f>
        <v>Bogotá</v>
      </c>
      <c r="D7897" t="str">
        <f>IF($A7897="","",Tienda_4!F697)</f>
        <v>Camila Rivera</v>
      </c>
      <c r="E7897" t="str">
        <f>IF($A7897="","",Tienda_4!I697)</f>
        <v>Tarjeta de crédito</v>
      </c>
      <c r="F7897">
        <f>IF($A7897="","",VALUE(RIGHT(Tienda_4!E697,4)))</f>
        <v>2022</v>
      </c>
      <c r="G7897">
        <f>IF($A7897="","",Tienda_4!C697)</f>
        <v>93600</v>
      </c>
      <c r="H7897">
        <f>IF($A7897="","",Tienda_4!D697)</f>
        <v>5600</v>
      </c>
      <c r="I7897">
        <f>IF($A7897="","",Tienda_4!H697)</f>
        <v>4</v>
      </c>
      <c r="J7897">
        <f>IF($A7897="",0,IF(AND(OR('Cuadro-de-mando'!$B$4="(Todas)",'Cuadro-de-mando'!$B$4=$A7897),OR('Cuadro-de-mando'!$E$4="(Todas)",'Cuadro-de-mando'!$E$4=$B7897),OR('Cuadro-de-mando'!$H$4="(Todas)",'Cuadro-de-mando'!$H$4=$C7897),OR('Cuadro-de-mando'!$K$4="(Todas)",'Cuadro-de-mando'!$K$4=$E7897),OR('Cuadro-de-mando'!$N$4="(Todos)",'Cuadro-de-mando'!$N$4=$F7897)),1,0))</f>
        <v>1</v>
      </c>
    </row>
    <row r="7898" spans="1:10" x14ac:dyDescent="0.25">
      <c r="A7898" t="str">
        <f>IF(Tienda_4!$A698="","","Tienda 4")</f>
        <v>Tienda 4</v>
      </c>
      <c r="B7898" t="str">
        <f>IF($A7898="","",Tienda_4!B698)</f>
        <v>Juguetes</v>
      </c>
      <c r="C7898" t="str">
        <f>IF($A7898="","",Tienda_4!G698)</f>
        <v>Bogotá</v>
      </c>
      <c r="D7898" t="str">
        <f>IF($A7898="","",Tienda_4!F698)</f>
        <v>Blanca Ramirez</v>
      </c>
      <c r="E7898" t="str">
        <f>IF($A7898="","",Tienda_4!I698)</f>
        <v>Tarjeta de crédito</v>
      </c>
      <c r="F7898">
        <f>IF($A7898="","",VALUE(RIGHT(Tienda_4!E698,4)))</f>
        <v>2021</v>
      </c>
      <c r="G7898">
        <f>IF($A7898="","",Tienda_4!C698)</f>
        <v>19800</v>
      </c>
      <c r="H7898">
        <f>IF($A7898="","",Tienda_4!D698)</f>
        <v>9800</v>
      </c>
      <c r="I7898">
        <f>IF($A7898="","",Tienda_4!H698)</f>
        <v>1</v>
      </c>
      <c r="J7898">
        <f>IF($A7898="",0,IF(AND(OR('Cuadro-de-mando'!$B$4="(Todas)",'Cuadro-de-mando'!$B$4=$A7898),OR('Cuadro-de-mando'!$E$4="(Todas)",'Cuadro-de-mando'!$E$4=$B7898),OR('Cuadro-de-mando'!$H$4="(Todas)",'Cuadro-de-mando'!$H$4=$C7898),OR('Cuadro-de-mando'!$K$4="(Todas)",'Cuadro-de-mando'!$K$4=$E7898),OR('Cuadro-de-mando'!$N$4="(Todos)",'Cuadro-de-mando'!$N$4=$F7898)),1,0))</f>
        <v>1</v>
      </c>
    </row>
    <row r="7899" spans="1:10" x14ac:dyDescent="0.25">
      <c r="A7899" t="str">
        <f>IF(Tienda_4!$A699="","","Tienda 4")</f>
        <v>Tienda 4</v>
      </c>
      <c r="B7899" t="str">
        <f>IF($A7899="","",Tienda_4!B699)</f>
        <v>Electrónicos</v>
      </c>
      <c r="C7899" t="str">
        <f>IF($A7899="","",Tienda_4!G699)</f>
        <v>Bogotá</v>
      </c>
      <c r="D7899" t="str">
        <f>IF($A7899="","",Tienda_4!F699)</f>
        <v>Juliana Costa</v>
      </c>
      <c r="E7899" t="str">
        <f>IF($A7899="","",Tienda_4!I699)</f>
        <v>Nequi</v>
      </c>
      <c r="F7899">
        <f>IF($A7899="","",VALUE(RIGHT(Tienda_4!E699,4)))</f>
        <v>2021</v>
      </c>
      <c r="G7899">
        <f>IF($A7899="","",Tienda_4!C699)</f>
        <v>1450300</v>
      </c>
      <c r="H7899">
        <f>IF($A7899="","",Tienda_4!D699)</f>
        <v>75400</v>
      </c>
      <c r="I7899">
        <f>IF($A7899="","",Tienda_4!H699)</f>
        <v>1</v>
      </c>
      <c r="J7899">
        <f>IF($A7899="",0,IF(AND(OR('Cuadro-de-mando'!$B$4="(Todas)",'Cuadro-de-mando'!$B$4=$A7899),OR('Cuadro-de-mando'!$E$4="(Todas)",'Cuadro-de-mando'!$E$4=$B7899),OR('Cuadro-de-mando'!$H$4="(Todas)",'Cuadro-de-mando'!$H$4=$C7899),OR('Cuadro-de-mando'!$K$4="(Todas)",'Cuadro-de-mando'!$K$4=$E7899),OR('Cuadro-de-mando'!$N$4="(Todos)",'Cuadro-de-mando'!$N$4=$F7899)),1,0))</f>
        <v>1</v>
      </c>
    </row>
    <row r="7900" spans="1:10" x14ac:dyDescent="0.25">
      <c r="A7900" t="str">
        <f>IF(Tienda_4!$A700="","","Tienda 4")</f>
        <v>Tienda 4</v>
      </c>
      <c r="B7900" t="str">
        <f>IF($A7900="","",Tienda_4!B700)</f>
        <v>Muebles</v>
      </c>
      <c r="C7900" t="str">
        <f>IF($A7900="","",Tienda_4!G700)</f>
        <v>Bogotá</v>
      </c>
      <c r="D7900" t="str">
        <f>IF($A7900="","",Tienda_4!F700)</f>
        <v>Juan Fernandez</v>
      </c>
      <c r="E7900" t="str">
        <f>IF($A7900="","",Tienda_4!I700)</f>
        <v>Tarjeta de crédito</v>
      </c>
      <c r="F7900">
        <f>IF($A7900="","",VALUE(RIGHT(Tienda_4!E700,4)))</f>
        <v>2021</v>
      </c>
      <c r="G7900">
        <f>IF($A7900="","",Tienda_4!C700)</f>
        <v>648500</v>
      </c>
      <c r="H7900">
        <f>IF($A7900="","",Tienda_4!D700)</f>
        <v>34700</v>
      </c>
      <c r="I7900">
        <f>IF($A7900="","",Tienda_4!H700)</f>
        <v>5</v>
      </c>
      <c r="J7900">
        <f>IF($A7900="",0,IF(AND(OR('Cuadro-de-mando'!$B$4="(Todas)",'Cuadro-de-mando'!$B$4=$A7900),OR('Cuadro-de-mando'!$E$4="(Todas)",'Cuadro-de-mando'!$E$4=$B7900),OR('Cuadro-de-mando'!$H$4="(Todas)",'Cuadro-de-mando'!$H$4=$C7900),OR('Cuadro-de-mando'!$K$4="(Todas)",'Cuadro-de-mando'!$K$4=$E7900),OR('Cuadro-de-mando'!$N$4="(Todos)",'Cuadro-de-mando'!$N$4=$F7900)),1,0))</f>
        <v>1</v>
      </c>
    </row>
    <row r="7901" spans="1:10" x14ac:dyDescent="0.25">
      <c r="A7901" t="str">
        <f>IF(Tienda_4!$A701="","","Tienda 4")</f>
        <v>Tienda 4</v>
      </c>
      <c r="B7901" t="str">
        <f>IF($A7901="","",Tienda_4!B701)</f>
        <v>Muebles</v>
      </c>
      <c r="C7901" t="str">
        <f>IF($A7901="","",Tienda_4!G701)</f>
        <v>Medellín</v>
      </c>
      <c r="D7901" t="str">
        <f>IF($A7901="","",Tienda_4!F701)</f>
        <v>Juliana Costa</v>
      </c>
      <c r="E7901" t="str">
        <f>IF($A7901="","",Tienda_4!I701)</f>
        <v>Tarjeta de crédito</v>
      </c>
      <c r="F7901">
        <f>IF($A7901="","",VALUE(RIGHT(Tienda_4!E701,4)))</f>
        <v>2021</v>
      </c>
      <c r="G7901">
        <f>IF($A7901="","",Tienda_4!C701)</f>
        <v>227200</v>
      </c>
      <c r="H7901">
        <f>IF($A7901="","",Tienda_4!D701)</f>
        <v>12300</v>
      </c>
      <c r="I7901">
        <f>IF($A7901="","",Tienda_4!H701)</f>
        <v>5</v>
      </c>
      <c r="J7901">
        <f>IF($A7901="",0,IF(AND(OR('Cuadro-de-mando'!$B$4="(Todas)",'Cuadro-de-mando'!$B$4=$A7901),OR('Cuadro-de-mando'!$E$4="(Todas)",'Cuadro-de-mando'!$E$4=$B7901),OR('Cuadro-de-mando'!$H$4="(Todas)",'Cuadro-de-mando'!$H$4=$C7901),OR('Cuadro-de-mando'!$K$4="(Todas)",'Cuadro-de-mando'!$K$4=$E7901),OR('Cuadro-de-mando'!$N$4="(Todos)",'Cuadro-de-mando'!$N$4=$F7901)),1,0))</f>
        <v>1</v>
      </c>
    </row>
    <row r="7902" spans="1:10" x14ac:dyDescent="0.25">
      <c r="A7902" t="str">
        <f>IF(Tienda_4!$A702="","","Tienda 4")</f>
        <v>Tienda 4</v>
      </c>
      <c r="B7902" t="str">
        <f>IF($A7902="","",Tienda_4!B702)</f>
        <v>Muebles</v>
      </c>
      <c r="C7902" t="str">
        <f>IF($A7902="","",Tienda_4!G702)</f>
        <v>Bogotá</v>
      </c>
      <c r="D7902" t="str">
        <f>IF($A7902="","",Tienda_4!F702)</f>
        <v>Beatriz Morales</v>
      </c>
      <c r="E7902" t="str">
        <f>IF($A7902="","",Tienda_4!I702)</f>
        <v>Tarjeta de crédito</v>
      </c>
      <c r="F7902">
        <f>IF($A7902="","",VALUE(RIGHT(Tienda_4!E702,4)))</f>
        <v>2020</v>
      </c>
      <c r="G7902">
        <f>IF($A7902="","",Tienda_4!C702)</f>
        <v>237200</v>
      </c>
      <c r="H7902">
        <f>IF($A7902="","",Tienda_4!D702)</f>
        <v>10800</v>
      </c>
      <c r="I7902">
        <f>IF($A7902="","",Tienda_4!H702)</f>
        <v>1</v>
      </c>
      <c r="J7902">
        <f>IF($A7902="",0,IF(AND(OR('Cuadro-de-mando'!$B$4="(Todas)",'Cuadro-de-mando'!$B$4=$A7902),OR('Cuadro-de-mando'!$E$4="(Todas)",'Cuadro-de-mando'!$E$4=$B7902),OR('Cuadro-de-mando'!$H$4="(Todas)",'Cuadro-de-mando'!$H$4=$C7902),OR('Cuadro-de-mando'!$K$4="(Todas)",'Cuadro-de-mando'!$K$4=$E7902),OR('Cuadro-de-mando'!$N$4="(Todos)",'Cuadro-de-mando'!$N$4=$F7902)),1,0))</f>
        <v>1</v>
      </c>
    </row>
    <row r="7903" spans="1:10" x14ac:dyDescent="0.25">
      <c r="A7903" t="str">
        <f>IF(Tienda_4!$A703="","","Tienda 4")</f>
        <v>Tienda 4</v>
      </c>
      <c r="B7903" t="str">
        <f>IF($A7903="","",Tienda_4!B703)</f>
        <v>Muebles</v>
      </c>
      <c r="C7903" t="str">
        <f>IF($A7903="","",Tienda_4!G703)</f>
        <v>Bogotá</v>
      </c>
      <c r="D7903" t="str">
        <f>IF($A7903="","",Tienda_4!F703)</f>
        <v>Pedro Gomez</v>
      </c>
      <c r="E7903" t="str">
        <f>IF($A7903="","",Tienda_4!I703)</f>
        <v>Nequi</v>
      </c>
      <c r="F7903">
        <f>IF($A7903="","",VALUE(RIGHT(Tienda_4!E703,4)))</f>
        <v>2022</v>
      </c>
      <c r="G7903">
        <f>IF($A7903="","",Tienda_4!C703)</f>
        <v>467200</v>
      </c>
      <c r="H7903">
        <f>IF($A7903="","",Tienda_4!D703)</f>
        <v>25100</v>
      </c>
      <c r="I7903">
        <f>IF($A7903="","",Tienda_4!H703)</f>
        <v>1</v>
      </c>
      <c r="J7903">
        <f>IF($A7903="",0,IF(AND(OR('Cuadro-de-mando'!$B$4="(Todas)",'Cuadro-de-mando'!$B$4=$A7903),OR('Cuadro-de-mando'!$E$4="(Todas)",'Cuadro-de-mando'!$E$4=$B7903),OR('Cuadro-de-mando'!$H$4="(Todas)",'Cuadro-de-mando'!$H$4=$C7903),OR('Cuadro-de-mando'!$K$4="(Todas)",'Cuadro-de-mando'!$K$4=$E7903),OR('Cuadro-de-mando'!$N$4="(Todos)",'Cuadro-de-mando'!$N$4=$F7903)),1,0))</f>
        <v>1</v>
      </c>
    </row>
    <row r="7904" spans="1:10" x14ac:dyDescent="0.25">
      <c r="A7904" t="str">
        <f>IF(Tienda_4!$A704="","","Tienda 4")</f>
        <v>Tienda 4</v>
      </c>
      <c r="B7904" t="str">
        <f>IF($A7904="","",Tienda_4!B704)</f>
        <v>Juguetes</v>
      </c>
      <c r="C7904" t="str">
        <f>IF($A7904="","",Tienda_4!G704)</f>
        <v>Bogotá</v>
      </c>
      <c r="D7904" t="str">
        <f>IF($A7904="","",Tienda_4!F704)</f>
        <v>Izabela de León</v>
      </c>
      <c r="E7904" t="str">
        <f>IF($A7904="","",Tienda_4!I704)</f>
        <v>Tarjeta de crédito</v>
      </c>
      <c r="F7904">
        <f>IF($A7904="","",VALUE(RIGHT(Tienda_4!E704,4)))</f>
        <v>2021</v>
      </c>
      <c r="G7904">
        <f>IF($A7904="","",Tienda_4!C704)</f>
        <v>37700</v>
      </c>
      <c r="H7904">
        <f>IF($A7904="","",Tienda_4!D704)</f>
        <v>0</v>
      </c>
      <c r="I7904">
        <f>IF($A7904="","",Tienda_4!H704)</f>
        <v>4</v>
      </c>
      <c r="J7904">
        <f>IF($A7904="",0,IF(AND(OR('Cuadro-de-mando'!$B$4="(Todas)",'Cuadro-de-mando'!$B$4=$A7904),OR('Cuadro-de-mando'!$E$4="(Todas)",'Cuadro-de-mando'!$E$4=$B7904),OR('Cuadro-de-mando'!$H$4="(Todas)",'Cuadro-de-mando'!$H$4=$C7904),OR('Cuadro-de-mando'!$K$4="(Todas)",'Cuadro-de-mando'!$K$4=$E7904),OR('Cuadro-de-mando'!$N$4="(Todos)",'Cuadro-de-mando'!$N$4=$F7904)),1,0))</f>
        <v>1</v>
      </c>
    </row>
    <row r="7905" spans="1:10" x14ac:dyDescent="0.25">
      <c r="A7905" t="str">
        <f>IF(Tienda_4!$A705="","","Tienda 4")</f>
        <v>Tienda 4</v>
      </c>
      <c r="B7905" t="str">
        <f>IF($A7905="","",Tienda_4!B705)</f>
        <v>Electrónicos</v>
      </c>
      <c r="C7905" t="str">
        <f>IF($A7905="","",Tienda_4!G705)</f>
        <v>Bogotá</v>
      </c>
      <c r="D7905" t="str">
        <f>IF($A7905="","",Tienda_4!F705)</f>
        <v>Blanca Ramirez</v>
      </c>
      <c r="E7905" t="str">
        <f>IF($A7905="","",Tienda_4!I705)</f>
        <v>Tarjeta de crédito</v>
      </c>
      <c r="F7905">
        <f>IF($A7905="","",VALUE(RIGHT(Tienda_4!E705,4)))</f>
        <v>2021</v>
      </c>
      <c r="G7905">
        <f>IF($A7905="","",Tienda_4!C705)</f>
        <v>2355200</v>
      </c>
      <c r="H7905">
        <f>IF($A7905="","",Tienda_4!D705)</f>
        <v>123600</v>
      </c>
      <c r="I7905">
        <f>IF($A7905="","",Tienda_4!H705)</f>
        <v>5</v>
      </c>
      <c r="J7905">
        <f>IF($A7905="",0,IF(AND(OR('Cuadro-de-mando'!$B$4="(Todas)",'Cuadro-de-mando'!$B$4=$A7905),OR('Cuadro-de-mando'!$E$4="(Todas)",'Cuadro-de-mando'!$E$4=$B7905),OR('Cuadro-de-mando'!$H$4="(Todas)",'Cuadro-de-mando'!$H$4=$C7905),OR('Cuadro-de-mando'!$K$4="(Todas)",'Cuadro-de-mando'!$K$4=$E7905),OR('Cuadro-de-mando'!$N$4="(Todos)",'Cuadro-de-mando'!$N$4=$F7905)),1,0))</f>
        <v>1</v>
      </c>
    </row>
    <row r="7906" spans="1:10" x14ac:dyDescent="0.25">
      <c r="A7906" t="str">
        <f>IF(Tienda_4!$A706="","","Tienda 4")</f>
        <v>Tienda 4</v>
      </c>
      <c r="B7906" t="str">
        <f>IF($A7906="","",Tienda_4!B706)</f>
        <v>Artículos para el hogar</v>
      </c>
      <c r="C7906" t="str">
        <f>IF($A7906="","",Tienda_4!G706)</f>
        <v>Medellín</v>
      </c>
      <c r="D7906" t="str">
        <f>IF($A7906="","",Tienda_4!F706)</f>
        <v>Beatriz Morales</v>
      </c>
      <c r="E7906" t="str">
        <f>IF($A7906="","",Tienda_4!I706)</f>
        <v>Nequi</v>
      </c>
      <c r="F7906">
        <f>IF($A7906="","",VALUE(RIGHT(Tienda_4!E706,4)))</f>
        <v>2022</v>
      </c>
      <c r="G7906">
        <f>IF($A7906="","",Tienda_4!C706)</f>
        <v>194900</v>
      </c>
      <c r="H7906">
        <f>IF($A7906="","",Tienda_4!D706)</f>
        <v>15200</v>
      </c>
      <c r="I7906">
        <f>IF($A7906="","",Tienda_4!H706)</f>
        <v>5</v>
      </c>
      <c r="J7906">
        <f>IF($A7906="",0,IF(AND(OR('Cuadro-de-mando'!$B$4="(Todas)",'Cuadro-de-mando'!$B$4=$A7906),OR('Cuadro-de-mando'!$E$4="(Todas)",'Cuadro-de-mando'!$E$4=$B7906),OR('Cuadro-de-mando'!$H$4="(Todas)",'Cuadro-de-mando'!$H$4=$C7906),OR('Cuadro-de-mando'!$K$4="(Todas)",'Cuadro-de-mando'!$K$4=$E7906),OR('Cuadro-de-mando'!$N$4="(Todos)",'Cuadro-de-mando'!$N$4=$F7906)),1,0))</f>
        <v>1</v>
      </c>
    </row>
    <row r="7907" spans="1:10" x14ac:dyDescent="0.25">
      <c r="A7907" t="str">
        <f>IF(Tienda_4!$A707="","","Tienda 4")</f>
        <v>Tienda 4</v>
      </c>
      <c r="B7907" t="str">
        <f>IF($A7907="","",Tienda_4!B707)</f>
        <v>Muebles</v>
      </c>
      <c r="C7907" t="str">
        <f>IF($A7907="","",Tienda_4!G707)</f>
        <v>Medellín</v>
      </c>
      <c r="D7907" t="str">
        <f>IF($A7907="","",Tienda_4!F707)</f>
        <v>Juan Fernandez</v>
      </c>
      <c r="E7907" t="str">
        <f>IF($A7907="","",Tienda_4!I707)</f>
        <v>Tarjeta de crédito</v>
      </c>
      <c r="F7907">
        <f>IF($A7907="","",VALUE(RIGHT(Tienda_4!E707,4)))</f>
        <v>2022</v>
      </c>
      <c r="G7907">
        <f>IF($A7907="","",Tienda_4!C707)</f>
        <v>484700</v>
      </c>
      <c r="H7907">
        <f>IF($A7907="","",Tienda_4!D707)</f>
        <v>24000</v>
      </c>
      <c r="I7907">
        <f>IF($A7907="","",Tienda_4!H707)</f>
        <v>4</v>
      </c>
      <c r="J7907">
        <f>IF($A7907="",0,IF(AND(OR('Cuadro-de-mando'!$B$4="(Todas)",'Cuadro-de-mando'!$B$4=$A7907),OR('Cuadro-de-mando'!$E$4="(Todas)",'Cuadro-de-mando'!$E$4=$B7907),OR('Cuadro-de-mando'!$H$4="(Todas)",'Cuadro-de-mando'!$H$4=$C7907),OR('Cuadro-de-mando'!$K$4="(Todas)",'Cuadro-de-mando'!$K$4=$E7907),OR('Cuadro-de-mando'!$N$4="(Todos)",'Cuadro-de-mando'!$N$4=$F7907)),1,0))</f>
        <v>1</v>
      </c>
    </row>
    <row r="7908" spans="1:10" x14ac:dyDescent="0.25">
      <c r="A7908" t="str">
        <f>IF(Tienda_4!$A708="","","Tienda 4")</f>
        <v>Tienda 4</v>
      </c>
      <c r="B7908" t="str">
        <f>IF($A7908="","",Tienda_4!B708)</f>
        <v>Electrónicos</v>
      </c>
      <c r="C7908" t="str">
        <f>IF($A7908="","",Tienda_4!G708)</f>
        <v>Bogotá</v>
      </c>
      <c r="D7908" t="str">
        <f>IF($A7908="","",Tienda_4!F708)</f>
        <v>Felipe Santos</v>
      </c>
      <c r="E7908" t="str">
        <f>IF($A7908="","",Tienda_4!I708)</f>
        <v>Tarjeta de crédito</v>
      </c>
      <c r="F7908">
        <f>IF($A7908="","",VALUE(RIGHT(Tienda_4!E708,4)))</f>
        <v>2020</v>
      </c>
      <c r="G7908">
        <f>IF($A7908="","",Tienda_4!C708)</f>
        <v>2182000</v>
      </c>
      <c r="H7908">
        <f>IF($A7908="","",Tienda_4!D708)</f>
        <v>116600</v>
      </c>
      <c r="I7908">
        <f>IF($A7908="","",Tienda_4!H708)</f>
        <v>4</v>
      </c>
      <c r="J7908">
        <f>IF($A7908="",0,IF(AND(OR('Cuadro-de-mando'!$B$4="(Todas)",'Cuadro-de-mando'!$B$4=$A7908),OR('Cuadro-de-mando'!$E$4="(Todas)",'Cuadro-de-mando'!$E$4=$B7908),OR('Cuadro-de-mando'!$H$4="(Todas)",'Cuadro-de-mando'!$H$4=$C7908),OR('Cuadro-de-mando'!$K$4="(Todas)",'Cuadro-de-mando'!$K$4=$E7908),OR('Cuadro-de-mando'!$N$4="(Todos)",'Cuadro-de-mando'!$N$4=$F7908)),1,0))</f>
        <v>1</v>
      </c>
    </row>
    <row r="7909" spans="1:10" x14ac:dyDescent="0.25">
      <c r="A7909" t="str">
        <f>IF(Tienda_4!$A709="","","Tienda 4")</f>
        <v>Tienda 4</v>
      </c>
      <c r="B7909" t="str">
        <f>IF($A7909="","",Tienda_4!B709)</f>
        <v>Libros</v>
      </c>
      <c r="C7909" t="str">
        <f>IF($A7909="","",Tienda_4!G709)</f>
        <v>Barranquilla</v>
      </c>
      <c r="D7909" t="str">
        <f>IF($A7909="","",Tienda_4!F709)</f>
        <v>Beatriz Morales</v>
      </c>
      <c r="E7909" t="str">
        <f>IF($A7909="","",Tienda_4!I709)</f>
        <v>Tarjeta de crédito</v>
      </c>
      <c r="F7909">
        <f>IF($A7909="","",VALUE(RIGHT(Tienda_4!E709,4)))</f>
        <v>2021</v>
      </c>
      <c r="G7909">
        <f>IF($A7909="","",Tienda_4!C709)</f>
        <v>38700</v>
      </c>
      <c r="H7909">
        <f>IF($A7909="","",Tienda_4!D709)</f>
        <v>7900</v>
      </c>
      <c r="I7909">
        <f>IF($A7909="","",Tienda_4!H709)</f>
        <v>2</v>
      </c>
      <c r="J7909">
        <f>IF($A7909="",0,IF(AND(OR('Cuadro-de-mando'!$B$4="(Todas)",'Cuadro-de-mando'!$B$4=$A7909),OR('Cuadro-de-mando'!$E$4="(Todas)",'Cuadro-de-mando'!$E$4=$B7909),OR('Cuadro-de-mando'!$H$4="(Todas)",'Cuadro-de-mando'!$H$4=$C7909),OR('Cuadro-de-mando'!$K$4="(Todas)",'Cuadro-de-mando'!$K$4=$E7909),OR('Cuadro-de-mando'!$N$4="(Todos)",'Cuadro-de-mando'!$N$4=$F7909)),1,0))</f>
        <v>1</v>
      </c>
    </row>
    <row r="7910" spans="1:10" x14ac:dyDescent="0.25">
      <c r="A7910" t="str">
        <f>IF(Tienda_4!$A710="","","Tienda 4")</f>
        <v>Tienda 4</v>
      </c>
      <c r="B7910" t="str">
        <f>IF($A7910="","",Tienda_4!B710)</f>
        <v>Deportes y diversión</v>
      </c>
      <c r="C7910" t="str">
        <f>IF($A7910="","",Tienda_4!G710)</f>
        <v>Bogotá</v>
      </c>
      <c r="D7910" t="str">
        <f>IF($A7910="","",Tienda_4!F710)</f>
        <v>Juan Fernandez</v>
      </c>
      <c r="E7910" t="str">
        <f>IF($A7910="","",Tienda_4!I710)</f>
        <v>Tarjeta de crédito</v>
      </c>
      <c r="F7910">
        <f>IF($A7910="","",VALUE(RIGHT(Tienda_4!E710,4)))</f>
        <v>2021</v>
      </c>
      <c r="G7910">
        <f>IF($A7910="","",Tienda_4!C710)</f>
        <v>420700</v>
      </c>
      <c r="H7910">
        <f>IF($A7910="","",Tienda_4!D710)</f>
        <v>20600</v>
      </c>
      <c r="I7910">
        <f>IF($A7910="","",Tienda_4!H710)</f>
        <v>5</v>
      </c>
      <c r="J7910">
        <f>IF($A7910="",0,IF(AND(OR('Cuadro-de-mando'!$B$4="(Todas)",'Cuadro-de-mando'!$B$4=$A7910),OR('Cuadro-de-mando'!$E$4="(Todas)",'Cuadro-de-mando'!$E$4=$B7910),OR('Cuadro-de-mando'!$H$4="(Todas)",'Cuadro-de-mando'!$H$4=$C7910),OR('Cuadro-de-mando'!$K$4="(Todas)",'Cuadro-de-mando'!$K$4=$E7910),OR('Cuadro-de-mando'!$N$4="(Todos)",'Cuadro-de-mando'!$N$4=$F7910)),1,0))</f>
        <v>1</v>
      </c>
    </row>
    <row r="7911" spans="1:10" x14ac:dyDescent="0.25">
      <c r="A7911" t="str">
        <f>IF(Tienda_4!$A711="","","Tienda 4")</f>
        <v>Tienda 4</v>
      </c>
      <c r="B7911" t="str">
        <f>IF($A7911="","",Tienda_4!B711)</f>
        <v>Electrónicos</v>
      </c>
      <c r="C7911" t="str">
        <f>IF($A7911="","",Tienda_4!G711)</f>
        <v>Medellín</v>
      </c>
      <c r="D7911" t="str">
        <f>IF($A7911="","",Tienda_4!F711)</f>
        <v>Ángel Rodriguez</v>
      </c>
      <c r="E7911" t="str">
        <f>IF($A7911="","",Tienda_4!I711)</f>
        <v>Tarjeta de crédito</v>
      </c>
      <c r="F7911">
        <f>IF($A7911="","",VALUE(RIGHT(Tienda_4!E711,4)))</f>
        <v>2021</v>
      </c>
      <c r="G7911">
        <f>IF($A7911="","",Tienda_4!C711)</f>
        <v>1527100</v>
      </c>
      <c r="H7911">
        <f>IF($A7911="","",Tienda_4!D711)</f>
        <v>79500</v>
      </c>
      <c r="I7911">
        <f>IF($A7911="","",Tienda_4!H711)</f>
        <v>5</v>
      </c>
      <c r="J7911">
        <f>IF($A7911="",0,IF(AND(OR('Cuadro-de-mando'!$B$4="(Todas)",'Cuadro-de-mando'!$B$4=$A7911),OR('Cuadro-de-mando'!$E$4="(Todas)",'Cuadro-de-mando'!$E$4=$B7911),OR('Cuadro-de-mando'!$H$4="(Todas)",'Cuadro-de-mando'!$H$4=$C7911),OR('Cuadro-de-mando'!$K$4="(Todas)",'Cuadro-de-mando'!$K$4=$E7911),OR('Cuadro-de-mando'!$N$4="(Todos)",'Cuadro-de-mando'!$N$4=$F7911)),1,0))</f>
        <v>1</v>
      </c>
    </row>
    <row r="7912" spans="1:10" x14ac:dyDescent="0.25">
      <c r="A7912" t="str">
        <f>IF(Tienda_4!$A712="","","Tienda 4")</f>
        <v>Tienda 4</v>
      </c>
      <c r="B7912" t="str">
        <f>IF($A7912="","",Tienda_4!B712)</f>
        <v>Muebles</v>
      </c>
      <c r="C7912" t="str">
        <f>IF($A7912="","",Tienda_4!G712)</f>
        <v>Bogotá</v>
      </c>
      <c r="D7912" t="str">
        <f>IF($A7912="","",Tienda_4!F712)</f>
        <v>Camila Rivera</v>
      </c>
      <c r="E7912" t="str">
        <f>IF($A7912="","",Tienda_4!I712)</f>
        <v>Nequi</v>
      </c>
      <c r="F7912">
        <f>IF($A7912="","",VALUE(RIGHT(Tienda_4!E712,4)))</f>
        <v>2020</v>
      </c>
      <c r="G7912">
        <f>IF($A7912="","",Tienda_4!C712)</f>
        <v>734900</v>
      </c>
      <c r="H7912">
        <f>IF($A7912="","",Tienda_4!D712)</f>
        <v>41500</v>
      </c>
      <c r="I7912">
        <f>IF($A7912="","",Tienda_4!H712)</f>
        <v>5</v>
      </c>
      <c r="J7912">
        <f>IF($A7912="",0,IF(AND(OR('Cuadro-de-mando'!$B$4="(Todas)",'Cuadro-de-mando'!$B$4=$A7912),OR('Cuadro-de-mando'!$E$4="(Todas)",'Cuadro-de-mando'!$E$4=$B7912),OR('Cuadro-de-mando'!$H$4="(Todas)",'Cuadro-de-mando'!$H$4=$C7912),OR('Cuadro-de-mando'!$K$4="(Todas)",'Cuadro-de-mando'!$K$4=$E7912),OR('Cuadro-de-mando'!$N$4="(Todos)",'Cuadro-de-mando'!$N$4=$F7912)),1,0))</f>
        <v>1</v>
      </c>
    </row>
    <row r="7913" spans="1:10" x14ac:dyDescent="0.25">
      <c r="A7913" t="str">
        <f>IF(Tienda_4!$A713="","","Tienda 4")</f>
        <v>Tienda 4</v>
      </c>
      <c r="B7913" t="str">
        <f>IF($A7913="","",Tienda_4!B713)</f>
        <v>Muebles</v>
      </c>
      <c r="C7913" t="str">
        <f>IF($A7913="","",Tienda_4!G713)</f>
        <v>Pereira</v>
      </c>
      <c r="D7913" t="str">
        <f>IF($A7913="","",Tienda_4!F713)</f>
        <v>Izabela de León</v>
      </c>
      <c r="E7913" t="str">
        <f>IF($A7913="","",Tienda_4!I713)</f>
        <v>Tarjeta de crédito</v>
      </c>
      <c r="F7913">
        <f>IF($A7913="","",VALUE(RIGHT(Tienda_4!E713,4)))</f>
        <v>2020</v>
      </c>
      <c r="G7913">
        <f>IF($A7913="","",Tienda_4!C713)</f>
        <v>392100</v>
      </c>
      <c r="H7913">
        <f>IF($A7913="","",Tienda_4!D713)</f>
        <v>19100</v>
      </c>
      <c r="I7913">
        <f>IF($A7913="","",Tienda_4!H713)</f>
        <v>5</v>
      </c>
      <c r="J7913">
        <f>IF($A7913="",0,IF(AND(OR('Cuadro-de-mando'!$B$4="(Todas)",'Cuadro-de-mando'!$B$4=$A7913),OR('Cuadro-de-mando'!$E$4="(Todas)",'Cuadro-de-mando'!$E$4=$B7913),OR('Cuadro-de-mando'!$H$4="(Todas)",'Cuadro-de-mando'!$H$4=$C7913),OR('Cuadro-de-mando'!$K$4="(Todas)",'Cuadro-de-mando'!$K$4=$E7913),OR('Cuadro-de-mando'!$N$4="(Todos)",'Cuadro-de-mando'!$N$4=$F7913)),1,0))</f>
        <v>1</v>
      </c>
    </row>
    <row r="7914" spans="1:10" x14ac:dyDescent="0.25">
      <c r="A7914" t="str">
        <f>IF(Tienda_4!$A714="","","Tienda 4")</f>
        <v>Tienda 4</v>
      </c>
      <c r="B7914" t="str">
        <f>IF($A7914="","",Tienda_4!B714)</f>
        <v>Electrodomésticos</v>
      </c>
      <c r="C7914" t="str">
        <f>IF($A7914="","",Tienda_4!G714)</f>
        <v>Medellín</v>
      </c>
      <c r="D7914" t="str">
        <f>IF($A7914="","",Tienda_4!F714)</f>
        <v>Izabela de León</v>
      </c>
      <c r="E7914" t="str">
        <f>IF($A7914="","",Tienda_4!I714)</f>
        <v>Nequi</v>
      </c>
      <c r="F7914">
        <f>IF($A7914="","",VALUE(RIGHT(Tienda_4!E714,4)))</f>
        <v>2021</v>
      </c>
      <c r="G7914">
        <f>IF($A7914="","",Tienda_4!C714)</f>
        <v>2229200</v>
      </c>
      <c r="H7914">
        <f>IF($A7914="","",Tienda_4!D714)</f>
        <v>116900</v>
      </c>
      <c r="I7914">
        <f>IF($A7914="","",Tienda_4!H714)</f>
        <v>1</v>
      </c>
      <c r="J7914">
        <f>IF($A7914="",0,IF(AND(OR('Cuadro-de-mando'!$B$4="(Todas)",'Cuadro-de-mando'!$B$4=$A7914),OR('Cuadro-de-mando'!$E$4="(Todas)",'Cuadro-de-mando'!$E$4=$B7914),OR('Cuadro-de-mando'!$H$4="(Todas)",'Cuadro-de-mando'!$H$4=$C7914),OR('Cuadro-de-mando'!$K$4="(Todas)",'Cuadro-de-mando'!$K$4=$E7914),OR('Cuadro-de-mando'!$N$4="(Todos)",'Cuadro-de-mando'!$N$4=$F7914)),1,0))</f>
        <v>1</v>
      </c>
    </row>
    <row r="7915" spans="1:10" x14ac:dyDescent="0.25">
      <c r="A7915" t="str">
        <f>IF(Tienda_4!$A715="","","Tienda 4")</f>
        <v>Tienda 4</v>
      </c>
      <c r="B7915" t="str">
        <f>IF($A7915="","",Tienda_4!B715)</f>
        <v>Electrónicos</v>
      </c>
      <c r="C7915" t="str">
        <f>IF($A7915="","",Tienda_4!G715)</f>
        <v>Cali</v>
      </c>
      <c r="D7915" t="str">
        <f>IF($A7915="","",Tienda_4!F715)</f>
        <v>Ángel Rodriguez</v>
      </c>
      <c r="E7915" t="str">
        <f>IF($A7915="","",Tienda_4!I715)</f>
        <v>Tarjeta de crédito</v>
      </c>
      <c r="F7915">
        <f>IF($A7915="","",VALUE(RIGHT(Tienda_4!E715,4)))</f>
        <v>2023</v>
      </c>
      <c r="G7915">
        <f>IF($A7915="","",Tienda_4!C715)</f>
        <v>1732400</v>
      </c>
      <c r="H7915">
        <f>IF($A7915="","",Tienda_4!D715)</f>
        <v>90400</v>
      </c>
      <c r="I7915">
        <f>IF($A7915="","",Tienda_4!H715)</f>
        <v>4</v>
      </c>
      <c r="J7915">
        <f>IF($A7915="",0,IF(AND(OR('Cuadro-de-mando'!$B$4="(Todas)",'Cuadro-de-mando'!$B$4=$A7915),OR('Cuadro-de-mando'!$E$4="(Todas)",'Cuadro-de-mando'!$E$4=$B7915),OR('Cuadro-de-mando'!$H$4="(Todas)",'Cuadro-de-mando'!$H$4=$C7915),OR('Cuadro-de-mando'!$K$4="(Todas)",'Cuadro-de-mando'!$K$4=$E7915),OR('Cuadro-de-mando'!$N$4="(Todos)",'Cuadro-de-mando'!$N$4=$F7915)),1,0))</f>
        <v>1</v>
      </c>
    </row>
    <row r="7916" spans="1:10" x14ac:dyDescent="0.25">
      <c r="A7916" t="str">
        <f>IF(Tienda_4!$A716="","","Tienda 4")</f>
        <v>Tienda 4</v>
      </c>
      <c r="B7916" t="str">
        <f>IF($A7916="","",Tienda_4!B716)</f>
        <v>Instrumentos musicales</v>
      </c>
      <c r="C7916" t="str">
        <f>IF($A7916="","",Tienda_4!G716)</f>
        <v>Bogotá</v>
      </c>
      <c r="D7916" t="str">
        <f>IF($A7916="","",Tienda_4!F716)</f>
        <v>Maria Alfonso</v>
      </c>
      <c r="E7916" t="str">
        <f>IF($A7916="","",Tienda_4!I716)</f>
        <v>Nequi</v>
      </c>
      <c r="F7916">
        <f>IF($A7916="","",VALUE(RIGHT(Tienda_4!E716,4)))</f>
        <v>2023</v>
      </c>
      <c r="G7916">
        <f>IF($A7916="","",Tienda_4!C716)</f>
        <v>285900</v>
      </c>
      <c r="H7916">
        <f>IF($A7916="","",Tienda_4!D716)</f>
        <v>15600</v>
      </c>
      <c r="I7916">
        <f>IF($A7916="","",Tienda_4!H716)</f>
        <v>5</v>
      </c>
      <c r="J7916">
        <f>IF($A7916="",0,IF(AND(OR('Cuadro-de-mando'!$B$4="(Todas)",'Cuadro-de-mando'!$B$4=$A7916),OR('Cuadro-de-mando'!$E$4="(Todas)",'Cuadro-de-mando'!$E$4=$B7916),OR('Cuadro-de-mando'!$H$4="(Todas)",'Cuadro-de-mando'!$H$4=$C7916),OR('Cuadro-de-mando'!$K$4="(Todas)",'Cuadro-de-mando'!$K$4=$E7916),OR('Cuadro-de-mando'!$N$4="(Todos)",'Cuadro-de-mando'!$N$4=$F7916)),1,0))</f>
        <v>1</v>
      </c>
    </row>
    <row r="7917" spans="1:10" x14ac:dyDescent="0.25">
      <c r="A7917" t="str">
        <f>IF(Tienda_4!$A717="","","Tienda 4")</f>
        <v>Tienda 4</v>
      </c>
      <c r="B7917" t="str">
        <f>IF($A7917="","",Tienda_4!B717)</f>
        <v>Libros</v>
      </c>
      <c r="C7917" t="str">
        <f>IF($A7917="","",Tienda_4!G717)</f>
        <v>Santa Marta</v>
      </c>
      <c r="D7917" t="str">
        <f>IF($A7917="","",Tienda_4!F717)</f>
        <v>Ángel Rodriguez</v>
      </c>
      <c r="E7917" t="str">
        <f>IF($A7917="","",Tienda_4!I717)</f>
        <v>Tarjeta de crédito</v>
      </c>
      <c r="F7917">
        <f>IF($A7917="","",VALUE(RIGHT(Tienda_4!E717,4)))</f>
        <v>2021</v>
      </c>
      <c r="G7917">
        <f>IF($A7917="","",Tienda_4!C717)</f>
        <v>45800</v>
      </c>
      <c r="H7917">
        <f>IF($A7917="","",Tienda_4!D717)</f>
        <v>2700</v>
      </c>
      <c r="I7917">
        <f>IF($A7917="","",Tienda_4!H717)</f>
        <v>5</v>
      </c>
      <c r="J7917">
        <f>IF($A7917="",0,IF(AND(OR('Cuadro-de-mando'!$B$4="(Todas)",'Cuadro-de-mando'!$B$4=$A7917),OR('Cuadro-de-mando'!$E$4="(Todas)",'Cuadro-de-mando'!$E$4=$B7917),OR('Cuadro-de-mando'!$H$4="(Todas)",'Cuadro-de-mando'!$H$4=$C7917),OR('Cuadro-de-mando'!$K$4="(Todas)",'Cuadro-de-mando'!$K$4=$E7917),OR('Cuadro-de-mando'!$N$4="(Todos)",'Cuadro-de-mando'!$N$4=$F7917)),1,0))</f>
        <v>1</v>
      </c>
    </row>
    <row r="7918" spans="1:10" x14ac:dyDescent="0.25">
      <c r="A7918" t="str">
        <f>IF(Tienda_4!$A718="","","Tienda 4")</f>
        <v>Tienda 4</v>
      </c>
      <c r="B7918" t="str">
        <f>IF($A7918="","",Tienda_4!B718)</f>
        <v>Muebles</v>
      </c>
      <c r="C7918" t="str">
        <f>IF($A7918="","",Tienda_4!G718)</f>
        <v>Bogotá</v>
      </c>
      <c r="D7918" t="str">
        <f>IF($A7918="","",Tienda_4!F718)</f>
        <v>Camila Rivera</v>
      </c>
      <c r="E7918" t="str">
        <f>IF($A7918="","",Tienda_4!I718)</f>
        <v>Tarjeta de crédito</v>
      </c>
      <c r="F7918">
        <f>IF($A7918="","",VALUE(RIGHT(Tienda_4!E718,4)))</f>
        <v>2020</v>
      </c>
      <c r="G7918">
        <f>IF($A7918="","",Tienda_4!C718)</f>
        <v>432900</v>
      </c>
      <c r="H7918">
        <f>IF($A7918="","",Tienda_4!D718)</f>
        <v>21200</v>
      </c>
      <c r="I7918">
        <f>IF($A7918="","",Tienda_4!H718)</f>
        <v>5</v>
      </c>
      <c r="J7918">
        <f>IF($A7918="",0,IF(AND(OR('Cuadro-de-mando'!$B$4="(Todas)",'Cuadro-de-mando'!$B$4=$A7918),OR('Cuadro-de-mando'!$E$4="(Todas)",'Cuadro-de-mando'!$E$4=$B7918),OR('Cuadro-de-mando'!$H$4="(Todas)",'Cuadro-de-mando'!$H$4=$C7918),OR('Cuadro-de-mando'!$K$4="(Todas)",'Cuadro-de-mando'!$K$4=$E7918),OR('Cuadro-de-mando'!$N$4="(Todos)",'Cuadro-de-mando'!$N$4=$F7918)),1,0))</f>
        <v>1</v>
      </c>
    </row>
    <row r="7919" spans="1:10" x14ac:dyDescent="0.25">
      <c r="A7919" t="str">
        <f>IF(Tienda_4!$A719="","","Tienda 4")</f>
        <v>Tienda 4</v>
      </c>
      <c r="B7919" t="str">
        <f>IF($A7919="","",Tienda_4!B719)</f>
        <v>Libros</v>
      </c>
      <c r="C7919" t="str">
        <f>IF($A7919="","",Tienda_4!G719)</f>
        <v>Santa Marta</v>
      </c>
      <c r="D7919" t="str">
        <f>IF($A7919="","",Tienda_4!F719)</f>
        <v>Blanca Ramirez</v>
      </c>
      <c r="E7919" t="str">
        <f>IF($A7919="","",Tienda_4!I719)</f>
        <v>Cupón</v>
      </c>
      <c r="F7919">
        <f>IF($A7919="","",VALUE(RIGHT(Tienda_4!E719,4)))</f>
        <v>2022</v>
      </c>
      <c r="G7919">
        <f>IF($A7919="","",Tienda_4!C719)</f>
        <v>46800</v>
      </c>
      <c r="H7919">
        <f>IF($A7919="","",Tienda_4!D719)</f>
        <v>2900</v>
      </c>
      <c r="I7919">
        <f>IF($A7919="","",Tienda_4!H719)</f>
        <v>1</v>
      </c>
      <c r="J7919">
        <f>IF($A7919="",0,IF(AND(OR('Cuadro-de-mando'!$B$4="(Todas)",'Cuadro-de-mando'!$B$4=$A7919),OR('Cuadro-de-mando'!$E$4="(Todas)",'Cuadro-de-mando'!$E$4=$B7919),OR('Cuadro-de-mando'!$H$4="(Todas)",'Cuadro-de-mando'!$H$4=$C7919),OR('Cuadro-de-mando'!$K$4="(Todas)",'Cuadro-de-mando'!$K$4=$E7919),OR('Cuadro-de-mando'!$N$4="(Todos)",'Cuadro-de-mando'!$N$4=$F7919)),1,0))</f>
        <v>1</v>
      </c>
    </row>
    <row r="7920" spans="1:10" x14ac:dyDescent="0.25">
      <c r="A7920" t="str">
        <f>IF(Tienda_4!$A720="","","Tienda 4")</f>
        <v>Tienda 4</v>
      </c>
      <c r="B7920" t="str">
        <f>IF($A7920="","",Tienda_4!B720)</f>
        <v>Deportes y diversión</v>
      </c>
      <c r="C7920" t="str">
        <f>IF($A7920="","",Tienda_4!G720)</f>
        <v>Bogotá</v>
      </c>
      <c r="D7920" t="str">
        <f>IF($A7920="","",Tienda_4!F720)</f>
        <v>Rafael Acosta</v>
      </c>
      <c r="E7920" t="str">
        <f>IF($A7920="","",Tienda_4!I720)</f>
        <v>Tarjeta de crédito</v>
      </c>
      <c r="F7920">
        <f>IF($A7920="","",VALUE(RIGHT(Tienda_4!E720,4)))</f>
        <v>2022</v>
      </c>
      <c r="G7920">
        <f>IF($A7920="","",Tienda_4!C720)</f>
        <v>49900</v>
      </c>
      <c r="H7920">
        <f>IF($A7920="","",Tienda_4!D720)</f>
        <v>2900</v>
      </c>
      <c r="I7920">
        <f>IF($A7920="","",Tienda_4!H720)</f>
        <v>5</v>
      </c>
      <c r="J7920">
        <f>IF($A7920="",0,IF(AND(OR('Cuadro-de-mando'!$B$4="(Todas)",'Cuadro-de-mando'!$B$4=$A7920),OR('Cuadro-de-mando'!$E$4="(Todas)",'Cuadro-de-mando'!$E$4=$B7920),OR('Cuadro-de-mando'!$H$4="(Todas)",'Cuadro-de-mando'!$H$4=$C7920),OR('Cuadro-de-mando'!$K$4="(Todas)",'Cuadro-de-mando'!$K$4=$E7920),OR('Cuadro-de-mando'!$N$4="(Todos)",'Cuadro-de-mando'!$N$4=$F7920)),1,0))</f>
        <v>1</v>
      </c>
    </row>
    <row r="7921" spans="1:10" x14ac:dyDescent="0.25">
      <c r="A7921" t="str">
        <f>IF(Tienda_4!$A721="","","Tienda 4")</f>
        <v>Tienda 4</v>
      </c>
      <c r="B7921" t="str">
        <f>IF($A7921="","",Tienda_4!B721)</f>
        <v>Electrónicos</v>
      </c>
      <c r="C7921" t="str">
        <f>IF($A7921="","",Tienda_4!G721)</f>
        <v>Bogotá</v>
      </c>
      <c r="D7921" t="str">
        <f>IF($A7921="","",Tienda_4!F721)</f>
        <v>Beatriz Morales</v>
      </c>
      <c r="E7921" t="str">
        <f>IF($A7921="","",Tienda_4!I721)</f>
        <v>Nequi</v>
      </c>
      <c r="F7921">
        <f>IF($A7921="","",VALUE(RIGHT(Tienda_4!E721,4)))</f>
        <v>2021</v>
      </c>
      <c r="G7921">
        <f>IF($A7921="","",Tienda_4!C721)</f>
        <v>833000</v>
      </c>
      <c r="H7921">
        <f>IF($A7921="","",Tienda_4!D721)</f>
        <v>44800</v>
      </c>
      <c r="I7921">
        <f>IF($A7921="","",Tienda_4!H721)</f>
        <v>5</v>
      </c>
      <c r="J7921">
        <f>IF($A7921="",0,IF(AND(OR('Cuadro-de-mando'!$B$4="(Todas)",'Cuadro-de-mando'!$B$4=$A7921),OR('Cuadro-de-mando'!$E$4="(Todas)",'Cuadro-de-mando'!$E$4=$B7921),OR('Cuadro-de-mando'!$H$4="(Todas)",'Cuadro-de-mando'!$H$4=$C7921),OR('Cuadro-de-mando'!$K$4="(Todas)",'Cuadro-de-mando'!$K$4=$E7921),OR('Cuadro-de-mando'!$N$4="(Todos)",'Cuadro-de-mando'!$N$4=$F7921)),1,0))</f>
        <v>1</v>
      </c>
    </row>
    <row r="7922" spans="1:10" x14ac:dyDescent="0.25">
      <c r="A7922" t="str">
        <f>IF(Tienda_4!$A722="","","Tienda 4")</f>
        <v>Tienda 4</v>
      </c>
      <c r="B7922" t="str">
        <f>IF($A7922="","",Tienda_4!B722)</f>
        <v>Muebles</v>
      </c>
      <c r="C7922" t="str">
        <f>IF($A7922="","",Tienda_4!G722)</f>
        <v>Medellín</v>
      </c>
      <c r="D7922" t="str">
        <f>IF($A7922="","",Tienda_4!F722)</f>
        <v>Lucas Olivera</v>
      </c>
      <c r="E7922" t="str">
        <f>IF($A7922="","",Tienda_4!I722)</f>
        <v>Nequi</v>
      </c>
      <c r="F7922">
        <f>IF($A7922="","",VALUE(RIGHT(Tienda_4!E722,4)))</f>
        <v>2022</v>
      </c>
      <c r="G7922">
        <f>IF($A7922="","",Tienda_4!C722)</f>
        <v>207800</v>
      </c>
      <c r="H7922">
        <f>IF($A7922="","",Tienda_4!D722)</f>
        <v>11300</v>
      </c>
      <c r="I7922">
        <f>IF($A7922="","",Tienda_4!H722)</f>
        <v>4</v>
      </c>
      <c r="J7922">
        <f>IF($A7922="",0,IF(AND(OR('Cuadro-de-mando'!$B$4="(Todas)",'Cuadro-de-mando'!$B$4=$A7922),OR('Cuadro-de-mando'!$E$4="(Todas)",'Cuadro-de-mando'!$E$4=$B7922),OR('Cuadro-de-mando'!$H$4="(Todas)",'Cuadro-de-mando'!$H$4=$C7922),OR('Cuadro-de-mando'!$K$4="(Todas)",'Cuadro-de-mando'!$K$4=$E7922),OR('Cuadro-de-mando'!$N$4="(Todos)",'Cuadro-de-mando'!$N$4=$F7922)),1,0))</f>
        <v>1</v>
      </c>
    </row>
    <row r="7923" spans="1:10" x14ac:dyDescent="0.25">
      <c r="A7923" t="str">
        <f>IF(Tienda_4!$A723="","","Tienda 4")</f>
        <v>Tienda 4</v>
      </c>
      <c r="B7923" t="str">
        <f>IF($A7923="","",Tienda_4!B723)</f>
        <v>Deportes y diversión</v>
      </c>
      <c r="C7923" t="str">
        <f>IF($A7923="","",Tienda_4!G723)</f>
        <v>Barranquilla</v>
      </c>
      <c r="D7923" t="str">
        <f>IF($A7923="","",Tienda_4!F723)</f>
        <v>Pedro Gomez</v>
      </c>
      <c r="E7923" t="str">
        <f>IF($A7923="","",Tienda_4!I723)</f>
        <v>Tarjeta de crédito</v>
      </c>
      <c r="F7923">
        <f>IF($A7923="","",VALUE(RIGHT(Tienda_4!E723,4)))</f>
        <v>2021</v>
      </c>
      <c r="G7923">
        <f>IF($A7923="","",Tienda_4!C723)</f>
        <v>49800</v>
      </c>
      <c r="H7923">
        <f>IF($A7923="","",Tienda_4!D723)</f>
        <v>800</v>
      </c>
      <c r="I7923">
        <f>IF($A7923="","",Tienda_4!H723)</f>
        <v>5</v>
      </c>
      <c r="J7923">
        <f>IF($A7923="",0,IF(AND(OR('Cuadro-de-mando'!$B$4="(Todas)",'Cuadro-de-mando'!$B$4=$A7923),OR('Cuadro-de-mando'!$E$4="(Todas)",'Cuadro-de-mando'!$E$4=$B7923),OR('Cuadro-de-mando'!$H$4="(Todas)",'Cuadro-de-mando'!$H$4=$C7923),OR('Cuadro-de-mando'!$K$4="(Todas)",'Cuadro-de-mando'!$K$4=$E7923),OR('Cuadro-de-mando'!$N$4="(Todos)",'Cuadro-de-mando'!$N$4=$F7923)),1,0))</f>
        <v>1</v>
      </c>
    </row>
    <row r="7924" spans="1:10" x14ac:dyDescent="0.25">
      <c r="A7924" t="str">
        <f>IF(Tienda_4!$A724="","","Tienda 4")</f>
        <v>Tienda 4</v>
      </c>
      <c r="B7924" t="str">
        <f>IF($A7924="","",Tienda_4!B724)</f>
        <v>Libros</v>
      </c>
      <c r="C7924" t="str">
        <f>IF($A7924="","",Tienda_4!G724)</f>
        <v>Bogotá</v>
      </c>
      <c r="D7924" t="str">
        <f>IF($A7924="","",Tienda_4!F724)</f>
        <v>Izabela de León</v>
      </c>
      <c r="E7924" t="str">
        <f>IF($A7924="","",Tienda_4!I724)</f>
        <v>Nequi</v>
      </c>
      <c r="F7924">
        <f>IF($A7924="","",VALUE(RIGHT(Tienda_4!E724,4)))</f>
        <v>2021</v>
      </c>
      <c r="G7924">
        <f>IF($A7924="","",Tienda_4!C724)</f>
        <v>68400</v>
      </c>
      <c r="H7924">
        <f>IF($A7924="","",Tienda_4!D724)</f>
        <v>1800</v>
      </c>
      <c r="I7924">
        <f>IF($A7924="","",Tienda_4!H724)</f>
        <v>5</v>
      </c>
      <c r="J7924">
        <f>IF($A7924="",0,IF(AND(OR('Cuadro-de-mando'!$B$4="(Todas)",'Cuadro-de-mando'!$B$4=$A7924),OR('Cuadro-de-mando'!$E$4="(Todas)",'Cuadro-de-mando'!$E$4=$B7924),OR('Cuadro-de-mando'!$H$4="(Todas)",'Cuadro-de-mando'!$H$4=$C7924),OR('Cuadro-de-mando'!$K$4="(Todas)",'Cuadro-de-mando'!$K$4=$E7924),OR('Cuadro-de-mando'!$N$4="(Todos)",'Cuadro-de-mando'!$N$4=$F7924)),1,0))</f>
        <v>1</v>
      </c>
    </row>
    <row r="7925" spans="1:10" x14ac:dyDescent="0.25">
      <c r="A7925" t="str">
        <f>IF(Tienda_4!$A725="","","Tienda 4")</f>
        <v>Tienda 4</v>
      </c>
      <c r="B7925" t="str">
        <f>IF($A7925="","",Tienda_4!B725)</f>
        <v>Electrodomésticos</v>
      </c>
      <c r="C7925" t="str">
        <f>IF($A7925="","",Tienda_4!G725)</f>
        <v>Pasto</v>
      </c>
      <c r="D7925" t="str">
        <f>IF($A7925="","",Tienda_4!F725)</f>
        <v>Felipe Santos</v>
      </c>
      <c r="E7925" t="str">
        <f>IF($A7925="","",Tienda_4!I725)</f>
        <v>Nequi</v>
      </c>
      <c r="F7925">
        <f>IF($A7925="","",VALUE(RIGHT(Tienda_4!E725,4)))</f>
        <v>2021</v>
      </c>
      <c r="G7925">
        <f>IF($A7925="","",Tienda_4!C725)</f>
        <v>1210700</v>
      </c>
      <c r="H7925">
        <f>IF($A7925="","",Tienda_4!D725)</f>
        <v>62700</v>
      </c>
      <c r="I7925">
        <f>IF($A7925="","",Tienda_4!H725)</f>
        <v>5</v>
      </c>
      <c r="J7925">
        <f>IF($A7925="",0,IF(AND(OR('Cuadro-de-mando'!$B$4="(Todas)",'Cuadro-de-mando'!$B$4=$A7925),OR('Cuadro-de-mando'!$E$4="(Todas)",'Cuadro-de-mando'!$E$4=$B7925),OR('Cuadro-de-mando'!$H$4="(Todas)",'Cuadro-de-mando'!$H$4=$C7925),OR('Cuadro-de-mando'!$K$4="(Todas)",'Cuadro-de-mando'!$K$4=$E7925),OR('Cuadro-de-mando'!$N$4="(Todos)",'Cuadro-de-mando'!$N$4=$F7925)),1,0))</f>
        <v>1</v>
      </c>
    </row>
    <row r="7926" spans="1:10" x14ac:dyDescent="0.25">
      <c r="A7926" t="str">
        <f>IF(Tienda_4!$A726="","","Tienda 4")</f>
        <v>Tienda 4</v>
      </c>
      <c r="B7926" t="str">
        <f>IF($A7926="","",Tienda_4!B726)</f>
        <v>Electrodomésticos</v>
      </c>
      <c r="C7926" t="str">
        <f>IF($A7926="","",Tienda_4!G726)</f>
        <v>Bogotá</v>
      </c>
      <c r="D7926" t="str">
        <f>IF($A7926="","",Tienda_4!F726)</f>
        <v>Lucas Olivera</v>
      </c>
      <c r="E7926" t="str">
        <f>IF($A7926="","",Tienda_4!I726)</f>
        <v>Nequi</v>
      </c>
      <c r="F7926">
        <f>IF($A7926="","",VALUE(RIGHT(Tienda_4!E726,4)))</f>
        <v>2023</v>
      </c>
      <c r="G7926">
        <f>IF($A7926="","",Tienda_4!C726)</f>
        <v>587400</v>
      </c>
      <c r="H7926">
        <f>IF($A7926="","",Tienda_4!D726)</f>
        <v>31700</v>
      </c>
      <c r="I7926">
        <f>IF($A7926="","",Tienda_4!H726)</f>
        <v>3</v>
      </c>
      <c r="J7926">
        <f>IF($A7926="",0,IF(AND(OR('Cuadro-de-mando'!$B$4="(Todas)",'Cuadro-de-mando'!$B$4=$A7926),OR('Cuadro-de-mando'!$E$4="(Todas)",'Cuadro-de-mando'!$E$4=$B7926),OR('Cuadro-de-mando'!$H$4="(Todas)",'Cuadro-de-mando'!$H$4=$C7926),OR('Cuadro-de-mando'!$K$4="(Todas)",'Cuadro-de-mando'!$K$4=$E7926),OR('Cuadro-de-mando'!$N$4="(Todos)",'Cuadro-de-mando'!$N$4=$F7926)),1,0))</f>
        <v>1</v>
      </c>
    </row>
    <row r="7927" spans="1:10" x14ac:dyDescent="0.25">
      <c r="A7927" t="str">
        <f>IF(Tienda_4!$A727="","","Tienda 4")</f>
        <v>Tienda 4</v>
      </c>
      <c r="B7927" t="str">
        <f>IF($A7927="","",Tienda_4!B727)</f>
        <v>Electrónicos</v>
      </c>
      <c r="C7927" t="str">
        <f>IF($A7927="","",Tienda_4!G727)</f>
        <v>Bogotá</v>
      </c>
      <c r="D7927" t="str">
        <f>IF($A7927="","",Tienda_4!F727)</f>
        <v>Pedro Gomez</v>
      </c>
      <c r="E7927" t="str">
        <f>IF($A7927="","",Tienda_4!I727)</f>
        <v>Tarjeta de crédito</v>
      </c>
      <c r="F7927">
        <f>IF($A7927="","",VALUE(RIGHT(Tienda_4!E727,4)))</f>
        <v>2020</v>
      </c>
      <c r="G7927">
        <f>IF($A7927="","",Tienda_4!C727)</f>
        <v>2428500</v>
      </c>
      <c r="H7927">
        <f>IF($A7927="","",Tienda_4!D727)</f>
        <v>127500</v>
      </c>
      <c r="I7927">
        <f>IF($A7927="","",Tienda_4!H727)</f>
        <v>1</v>
      </c>
      <c r="J7927">
        <f>IF($A7927="",0,IF(AND(OR('Cuadro-de-mando'!$B$4="(Todas)",'Cuadro-de-mando'!$B$4=$A7927),OR('Cuadro-de-mando'!$E$4="(Todas)",'Cuadro-de-mando'!$E$4=$B7927),OR('Cuadro-de-mando'!$H$4="(Todas)",'Cuadro-de-mando'!$H$4=$C7927),OR('Cuadro-de-mando'!$K$4="(Todas)",'Cuadro-de-mando'!$K$4=$E7927),OR('Cuadro-de-mando'!$N$4="(Todos)",'Cuadro-de-mando'!$N$4=$F7927)),1,0))</f>
        <v>1</v>
      </c>
    </row>
    <row r="7928" spans="1:10" x14ac:dyDescent="0.25">
      <c r="A7928" t="str">
        <f>IF(Tienda_4!$A728="","","Tienda 4")</f>
        <v>Tienda 4</v>
      </c>
      <c r="B7928" t="str">
        <f>IF($A7928="","",Tienda_4!B728)</f>
        <v>Libros</v>
      </c>
      <c r="C7928" t="str">
        <f>IF($A7928="","",Tienda_4!G728)</f>
        <v>Bogotá</v>
      </c>
      <c r="D7928" t="str">
        <f>IF($A7928="","",Tienda_4!F728)</f>
        <v>Ángel Rodriguez</v>
      </c>
      <c r="E7928" t="str">
        <f>IF($A7928="","",Tienda_4!I728)</f>
        <v>Tarjeta de crédito</v>
      </c>
      <c r="F7928">
        <f>IF($A7928="","",VALUE(RIGHT(Tienda_4!E728,4)))</f>
        <v>2020</v>
      </c>
      <c r="G7928">
        <f>IF($A7928="","",Tienda_4!C728)</f>
        <v>36900</v>
      </c>
      <c r="H7928">
        <f>IF($A7928="","",Tienda_4!D728)</f>
        <v>0</v>
      </c>
      <c r="I7928">
        <f>IF($A7928="","",Tienda_4!H728)</f>
        <v>5</v>
      </c>
      <c r="J7928">
        <f>IF($A7928="",0,IF(AND(OR('Cuadro-de-mando'!$B$4="(Todas)",'Cuadro-de-mando'!$B$4=$A7928),OR('Cuadro-de-mando'!$E$4="(Todas)",'Cuadro-de-mando'!$E$4=$B7928),OR('Cuadro-de-mando'!$H$4="(Todas)",'Cuadro-de-mando'!$H$4=$C7928),OR('Cuadro-de-mando'!$K$4="(Todas)",'Cuadro-de-mando'!$K$4=$E7928),OR('Cuadro-de-mando'!$N$4="(Todos)",'Cuadro-de-mando'!$N$4=$F7928)),1,0))</f>
        <v>1</v>
      </c>
    </row>
    <row r="7929" spans="1:10" x14ac:dyDescent="0.25">
      <c r="A7929" t="str">
        <f>IF(Tienda_4!$A729="","","Tienda 4")</f>
        <v>Tienda 4</v>
      </c>
      <c r="B7929" t="str">
        <f>IF($A7929="","",Tienda_4!B729)</f>
        <v>Juguetes</v>
      </c>
      <c r="C7929" t="str">
        <f>IF($A7929="","",Tienda_4!G729)</f>
        <v>Pereira</v>
      </c>
      <c r="D7929" t="str">
        <f>IF($A7929="","",Tienda_4!F729)</f>
        <v>Beatriz Morales</v>
      </c>
      <c r="E7929" t="str">
        <f>IF($A7929="","",Tienda_4!I729)</f>
        <v>Tarjeta de crédito</v>
      </c>
      <c r="F7929">
        <f>IF($A7929="","",VALUE(RIGHT(Tienda_4!E729,4)))</f>
        <v>2020</v>
      </c>
      <c r="G7929">
        <f>IF($A7929="","",Tienda_4!C729)</f>
        <v>25700</v>
      </c>
      <c r="H7929">
        <f>IF($A7929="","",Tienda_4!D729)</f>
        <v>0</v>
      </c>
      <c r="I7929">
        <f>IF($A7929="","",Tienda_4!H729)</f>
        <v>3</v>
      </c>
      <c r="J7929">
        <f>IF($A7929="",0,IF(AND(OR('Cuadro-de-mando'!$B$4="(Todas)",'Cuadro-de-mando'!$B$4=$A7929),OR('Cuadro-de-mando'!$E$4="(Todas)",'Cuadro-de-mando'!$E$4=$B7929),OR('Cuadro-de-mando'!$H$4="(Todas)",'Cuadro-de-mando'!$H$4=$C7929),OR('Cuadro-de-mando'!$K$4="(Todas)",'Cuadro-de-mando'!$K$4=$E7929),OR('Cuadro-de-mando'!$N$4="(Todos)",'Cuadro-de-mando'!$N$4=$F7929)),1,0))</f>
        <v>1</v>
      </c>
    </row>
    <row r="7930" spans="1:10" x14ac:dyDescent="0.25">
      <c r="A7930" t="str">
        <f>IF(Tienda_4!$A730="","","Tienda 4")</f>
        <v>Tienda 4</v>
      </c>
      <c r="B7930" t="str">
        <f>IF($A7930="","",Tienda_4!B730)</f>
        <v>Deportes y diversión</v>
      </c>
      <c r="C7930" t="str">
        <f>IF($A7930="","",Tienda_4!G730)</f>
        <v>Barranquilla</v>
      </c>
      <c r="D7930" t="str">
        <f>IF($A7930="","",Tienda_4!F730)</f>
        <v>Juliana Costa</v>
      </c>
      <c r="E7930" t="str">
        <f>IF($A7930="","",Tienda_4!I730)</f>
        <v>Tarjeta de crédito</v>
      </c>
      <c r="F7930">
        <f>IF($A7930="","",VALUE(RIGHT(Tienda_4!E730,4)))</f>
        <v>2021</v>
      </c>
      <c r="G7930">
        <f>IF($A7930="","",Tienda_4!C730)</f>
        <v>63500</v>
      </c>
      <c r="H7930">
        <f>IF($A7930="","",Tienda_4!D730)</f>
        <v>3600</v>
      </c>
      <c r="I7930">
        <f>IF($A7930="","",Tienda_4!H730)</f>
        <v>5</v>
      </c>
      <c r="J7930">
        <f>IF($A7930="",0,IF(AND(OR('Cuadro-de-mando'!$B$4="(Todas)",'Cuadro-de-mando'!$B$4=$A7930),OR('Cuadro-de-mando'!$E$4="(Todas)",'Cuadro-de-mando'!$E$4=$B7930),OR('Cuadro-de-mando'!$H$4="(Todas)",'Cuadro-de-mando'!$H$4=$C7930),OR('Cuadro-de-mando'!$K$4="(Todas)",'Cuadro-de-mando'!$K$4=$E7930),OR('Cuadro-de-mando'!$N$4="(Todos)",'Cuadro-de-mando'!$N$4=$F7930)),1,0))</f>
        <v>1</v>
      </c>
    </row>
    <row r="7931" spans="1:10" x14ac:dyDescent="0.25">
      <c r="A7931" t="str">
        <f>IF(Tienda_4!$A731="","","Tienda 4")</f>
        <v>Tienda 4</v>
      </c>
      <c r="B7931" t="str">
        <f>IF($A7931="","",Tienda_4!B731)</f>
        <v>Libros</v>
      </c>
      <c r="C7931" t="str">
        <f>IF($A7931="","",Tienda_4!G731)</f>
        <v>Medellín</v>
      </c>
      <c r="D7931" t="str">
        <f>IF($A7931="","",Tienda_4!F731)</f>
        <v>Santiago Silva</v>
      </c>
      <c r="E7931" t="str">
        <f>IF($A7931="","",Tienda_4!I731)</f>
        <v>Tarjeta de crédito</v>
      </c>
      <c r="F7931">
        <f>IF($A7931="","",VALUE(RIGHT(Tienda_4!E731,4)))</f>
        <v>2022</v>
      </c>
      <c r="G7931">
        <f>IF($A7931="","",Tienda_4!C731)</f>
        <v>50000</v>
      </c>
      <c r="H7931">
        <f>IF($A7931="","",Tienda_4!D731)</f>
        <v>900</v>
      </c>
      <c r="I7931">
        <f>IF($A7931="","",Tienda_4!H731)</f>
        <v>1</v>
      </c>
      <c r="J7931">
        <f>IF($A7931="",0,IF(AND(OR('Cuadro-de-mando'!$B$4="(Todas)",'Cuadro-de-mando'!$B$4=$A7931),OR('Cuadro-de-mando'!$E$4="(Todas)",'Cuadro-de-mando'!$E$4=$B7931),OR('Cuadro-de-mando'!$H$4="(Todas)",'Cuadro-de-mando'!$H$4=$C7931),OR('Cuadro-de-mando'!$K$4="(Todas)",'Cuadro-de-mando'!$K$4=$E7931),OR('Cuadro-de-mando'!$N$4="(Todos)",'Cuadro-de-mando'!$N$4=$F7931)),1,0))</f>
        <v>1</v>
      </c>
    </row>
    <row r="7932" spans="1:10" x14ac:dyDescent="0.25">
      <c r="A7932" t="str">
        <f>IF(Tienda_4!$A732="","","Tienda 4")</f>
        <v>Tienda 4</v>
      </c>
      <c r="B7932" t="str">
        <f>IF($A7932="","",Tienda_4!B732)</f>
        <v>Electrónicos</v>
      </c>
      <c r="C7932" t="str">
        <f>IF($A7932="","",Tienda_4!G732)</f>
        <v>Bogotá</v>
      </c>
      <c r="D7932" t="str">
        <f>IF($A7932="","",Tienda_4!F732)</f>
        <v>Rafael Acosta</v>
      </c>
      <c r="E7932" t="str">
        <f>IF($A7932="","",Tienda_4!I732)</f>
        <v>Tarjeta de crédito</v>
      </c>
      <c r="F7932">
        <f>IF($A7932="","",VALUE(RIGHT(Tienda_4!E732,4)))</f>
        <v>2021</v>
      </c>
      <c r="G7932">
        <f>IF($A7932="","",Tienda_4!C732)</f>
        <v>2617500</v>
      </c>
      <c r="H7932">
        <f>IF($A7932="","",Tienda_4!D732)</f>
        <v>139600</v>
      </c>
      <c r="I7932">
        <f>IF($A7932="","",Tienda_4!H732)</f>
        <v>3</v>
      </c>
      <c r="J7932">
        <f>IF($A7932="",0,IF(AND(OR('Cuadro-de-mando'!$B$4="(Todas)",'Cuadro-de-mando'!$B$4=$A7932),OR('Cuadro-de-mando'!$E$4="(Todas)",'Cuadro-de-mando'!$E$4=$B7932),OR('Cuadro-de-mando'!$H$4="(Todas)",'Cuadro-de-mando'!$H$4=$C7932),OR('Cuadro-de-mando'!$K$4="(Todas)",'Cuadro-de-mando'!$K$4=$E7932),OR('Cuadro-de-mando'!$N$4="(Todos)",'Cuadro-de-mando'!$N$4=$F7932)),1,0))</f>
        <v>1</v>
      </c>
    </row>
    <row r="7933" spans="1:10" x14ac:dyDescent="0.25">
      <c r="A7933" t="str">
        <f>IF(Tienda_4!$A733="","","Tienda 4")</f>
        <v>Tienda 4</v>
      </c>
      <c r="B7933" t="str">
        <f>IF($A7933="","",Tienda_4!B733)</f>
        <v>Electrodomésticos</v>
      </c>
      <c r="C7933" t="str">
        <f>IF($A7933="","",Tienda_4!G733)</f>
        <v>Pereira</v>
      </c>
      <c r="D7933" t="str">
        <f>IF($A7933="","",Tienda_4!F733)</f>
        <v>Juan Fernandez</v>
      </c>
      <c r="E7933" t="str">
        <f>IF($A7933="","",Tienda_4!I733)</f>
        <v>Tarjeta de crédito</v>
      </c>
      <c r="F7933">
        <f>IF($A7933="","",VALUE(RIGHT(Tienda_4!E733,4)))</f>
        <v>2021</v>
      </c>
      <c r="G7933">
        <f>IF($A7933="","",Tienda_4!C733)</f>
        <v>638400</v>
      </c>
      <c r="H7933">
        <f>IF($A7933="","",Tienda_4!D733)</f>
        <v>32200</v>
      </c>
      <c r="I7933">
        <f>IF($A7933="","",Tienda_4!H733)</f>
        <v>1</v>
      </c>
      <c r="J7933">
        <f>IF($A7933="",0,IF(AND(OR('Cuadro-de-mando'!$B$4="(Todas)",'Cuadro-de-mando'!$B$4=$A7933),OR('Cuadro-de-mando'!$E$4="(Todas)",'Cuadro-de-mando'!$E$4=$B7933),OR('Cuadro-de-mando'!$H$4="(Todas)",'Cuadro-de-mando'!$H$4=$C7933),OR('Cuadro-de-mando'!$K$4="(Todas)",'Cuadro-de-mando'!$K$4=$E7933),OR('Cuadro-de-mando'!$N$4="(Todos)",'Cuadro-de-mando'!$N$4=$F7933)),1,0))</f>
        <v>1</v>
      </c>
    </row>
    <row r="7934" spans="1:10" x14ac:dyDescent="0.25">
      <c r="A7934" t="str">
        <f>IF(Tienda_4!$A734="","","Tienda 4")</f>
        <v>Tienda 4</v>
      </c>
      <c r="B7934" t="str">
        <f>IF($A7934="","",Tienda_4!B734)</f>
        <v>Juguetes</v>
      </c>
      <c r="C7934" t="str">
        <f>IF($A7934="","",Tienda_4!G734)</f>
        <v>Bogotá</v>
      </c>
      <c r="D7934" t="str">
        <f>IF($A7934="","",Tienda_4!F734)</f>
        <v>Pedro Gomez</v>
      </c>
      <c r="E7934" t="str">
        <f>IF($A7934="","",Tienda_4!I734)</f>
        <v>Tarjeta de crédito</v>
      </c>
      <c r="F7934">
        <f>IF($A7934="","",VALUE(RIGHT(Tienda_4!E734,4)))</f>
        <v>2020</v>
      </c>
      <c r="G7934">
        <f>IF($A7934="","",Tienda_4!C734)</f>
        <v>210200</v>
      </c>
      <c r="H7934">
        <f>IF($A7934="","",Tienda_4!D734)</f>
        <v>11400</v>
      </c>
      <c r="I7934">
        <f>IF($A7934="","",Tienda_4!H734)</f>
        <v>4</v>
      </c>
      <c r="J7934">
        <f>IF($A7934="",0,IF(AND(OR('Cuadro-de-mando'!$B$4="(Todas)",'Cuadro-de-mando'!$B$4=$A7934),OR('Cuadro-de-mando'!$E$4="(Todas)",'Cuadro-de-mando'!$E$4=$B7934),OR('Cuadro-de-mando'!$H$4="(Todas)",'Cuadro-de-mando'!$H$4=$C7934),OR('Cuadro-de-mando'!$K$4="(Todas)",'Cuadro-de-mando'!$K$4=$E7934),OR('Cuadro-de-mando'!$N$4="(Todos)",'Cuadro-de-mando'!$N$4=$F7934)),1,0))</f>
        <v>1</v>
      </c>
    </row>
    <row r="7935" spans="1:10" x14ac:dyDescent="0.25">
      <c r="A7935" t="str">
        <f>IF(Tienda_4!$A735="","","Tienda 4")</f>
        <v>Tienda 4</v>
      </c>
      <c r="B7935" t="str">
        <f>IF($A7935="","",Tienda_4!B735)</f>
        <v>Deportes y diversión</v>
      </c>
      <c r="C7935" t="str">
        <f>IF($A7935="","",Tienda_4!G735)</f>
        <v>Bogotá</v>
      </c>
      <c r="D7935" t="str">
        <f>IF($A7935="","",Tienda_4!F735)</f>
        <v>Lucas Olivera</v>
      </c>
      <c r="E7935" t="str">
        <f>IF($A7935="","",Tienda_4!I735)</f>
        <v>Nequi</v>
      </c>
      <c r="F7935">
        <f>IF($A7935="","",VALUE(RIGHT(Tienda_4!E735,4)))</f>
        <v>2020</v>
      </c>
      <c r="G7935">
        <f>IF($A7935="","",Tienda_4!C735)</f>
        <v>48300</v>
      </c>
      <c r="H7935">
        <f>IF($A7935="","",Tienda_4!D735)</f>
        <v>800</v>
      </c>
      <c r="I7935">
        <f>IF($A7935="","",Tienda_4!H735)</f>
        <v>5</v>
      </c>
      <c r="J7935">
        <f>IF($A7935="",0,IF(AND(OR('Cuadro-de-mando'!$B$4="(Todas)",'Cuadro-de-mando'!$B$4=$A7935),OR('Cuadro-de-mando'!$E$4="(Todas)",'Cuadro-de-mando'!$E$4=$B7935),OR('Cuadro-de-mando'!$H$4="(Todas)",'Cuadro-de-mando'!$H$4=$C7935),OR('Cuadro-de-mando'!$K$4="(Todas)",'Cuadro-de-mando'!$K$4=$E7935),OR('Cuadro-de-mando'!$N$4="(Todos)",'Cuadro-de-mando'!$N$4=$F7935)),1,0))</f>
        <v>1</v>
      </c>
    </row>
    <row r="7936" spans="1:10" x14ac:dyDescent="0.25">
      <c r="A7936" t="str">
        <f>IF(Tienda_4!$A736="","","Tienda 4")</f>
        <v>Tienda 4</v>
      </c>
      <c r="B7936" t="str">
        <f>IF($A7936="","",Tienda_4!B736)</f>
        <v>Electrónicos</v>
      </c>
      <c r="C7936" t="str">
        <f>IF($A7936="","",Tienda_4!G736)</f>
        <v>Soacha</v>
      </c>
      <c r="D7936" t="str">
        <f>IF($A7936="","",Tienda_4!F736)</f>
        <v>Mariana Herrera</v>
      </c>
      <c r="E7936" t="str">
        <f>IF($A7936="","",Tienda_4!I736)</f>
        <v>Nequi</v>
      </c>
      <c r="F7936">
        <f>IF($A7936="","",VALUE(RIGHT(Tienda_4!E736,4)))</f>
        <v>2021</v>
      </c>
      <c r="G7936">
        <f>IF($A7936="","",Tienda_4!C736)</f>
        <v>1325700</v>
      </c>
      <c r="H7936">
        <f>IF($A7936="","",Tienda_4!D736)</f>
        <v>73000</v>
      </c>
      <c r="I7936">
        <f>IF($A7936="","",Tienda_4!H736)</f>
        <v>4</v>
      </c>
      <c r="J7936">
        <f>IF($A7936="",0,IF(AND(OR('Cuadro-de-mando'!$B$4="(Todas)",'Cuadro-de-mando'!$B$4=$A7936),OR('Cuadro-de-mando'!$E$4="(Todas)",'Cuadro-de-mando'!$E$4=$B7936),OR('Cuadro-de-mando'!$H$4="(Todas)",'Cuadro-de-mando'!$H$4=$C7936),OR('Cuadro-de-mando'!$K$4="(Todas)",'Cuadro-de-mando'!$K$4=$E7936),OR('Cuadro-de-mando'!$N$4="(Todos)",'Cuadro-de-mando'!$N$4=$F7936)),1,0))</f>
        <v>1</v>
      </c>
    </row>
    <row r="7937" spans="1:10" x14ac:dyDescent="0.25">
      <c r="A7937" t="str">
        <f>IF(Tienda_4!$A737="","","Tienda 4")</f>
        <v>Tienda 4</v>
      </c>
      <c r="B7937" t="str">
        <f>IF($A7937="","",Tienda_4!B737)</f>
        <v>Electrodomésticos</v>
      </c>
      <c r="C7937" t="str">
        <f>IF($A7937="","",Tienda_4!G737)</f>
        <v>Medellín</v>
      </c>
      <c r="D7937" t="str">
        <f>IF($A7937="","",Tienda_4!F737)</f>
        <v>Mariana Herrera</v>
      </c>
      <c r="E7937" t="str">
        <f>IF($A7937="","",Tienda_4!I737)</f>
        <v>Tarjeta de crédito</v>
      </c>
      <c r="F7937">
        <f>IF($A7937="","",VALUE(RIGHT(Tienda_4!E737,4)))</f>
        <v>2020</v>
      </c>
      <c r="G7937">
        <f>IF($A7937="","",Tienda_4!C737)</f>
        <v>512400</v>
      </c>
      <c r="H7937">
        <f>IF($A7937="","",Tienda_4!D737)</f>
        <v>25500</v>
      </c>
      <c r="I7937">
        <f>IF($A7937="","",Tienda_4!H737)</f>
        <v>4</v>
      </c>
      <c r="J7937">
        <f>IF($A7937="",0,IF(AND(OR('Cuadro-de-mando'!$B$4="(Todas)",'Cuadro-de-mando'!$B$4=$A7937),OR('Cuadro-de-mando'!$E$4="(Todas)",'Cuadro-de-mando'!$E$4=$B7937),OR('Cuadro-de-mando'!$H$4="(Todas)",'Cuadro-de-mando'!$H$4=$C7937),OR('Cuadro-de-mando'!$K$4="(Todas)",'Cuadro-de-mando'!$K$4=$E7937),OR('Cuadro-de-mando'!$N$4="(Todos)",'Cuadro-de-mando'!$N$4=$F7937)),1,0))</f>
        <v>1</v>
      </c>
    </row>
    <row r="7938" spans="1:10" x14ac:dyDescent="0.25">
      <c r="A7938" t="str">
        <f>IF(Tienda_4!$A738="","","Tienda 4")</f>
        <v>Tienda 4</v>
      </c>
      <c r="B7938" t="str">
        <f>IF($A7938="","",Tienda_4!B738)</f>
        <v>Artículos para el hogar</v>
      </c>
      <c r="C7938" t="str">
        <f>IF($A7938="","",Tienda_4!G738)</f>
        <v>Bogotá</v>
      </c>
      <c r="D7938" t="str">
        <f>IF($A7938="","",Tienda_4!F738)</f>
        <v>Felipe Santos</v>
      </c>
      <c r="E7938" t="str">
        <f>IF($A7938="","",Tienda_4!I738)</f>
        <v>Nequi</v>
      </c>
      <c r="F7938">
        <f>IF($A7938="","",VALUE(RIGHT(Tienda_4!E738,4)))</f>
        <v>2021</v>
      </c>
      <c r="G7938">
        <f>IF($A7938="","",Tienda_4!C738)</f>
        <v>21100</v>
      </c>
      <c r="H7938">
        <f>IF($A7938="","",Tienda_4!D738)</f>
        <v>1500</v>
      </c>
      <c r="I7938">
        <f>IF($A7938="","",Tienda_4!H738)</f>
        <v>4</v>
      </c>
      <c r="J7938">
        <f>IF($A7938="",0,IF(AND(OR('Cuadro-de-mando'!$B$4="(Todas)",'Cuadro-de-mando'!$B$4=$A7938),OR('Cuadro-de-mando'!$E$4="(Todas)",'Cuadro-de-mando'!$E$4=$B7938),OR('Cuadro-de-mando'!$H$4="(Todas)",'Cuadro-de-mando'!$H$4=$C7938),OR('Cuadro-de-mando'!$K$4="(Todas)",'Cuadro-de-mando'!$K$4=$E7938),OR('Cuadro-de-mando'!$N$4="(Todos)",'Cuadro-de-mando'!$N$4=$F7938)),1,0))</f>
        <v>1</v>
      </c>
    </row>
    <row r="7939" spans="1:10" x14ac:dyDescent="0.25">
      <c r="A7939" t="str">
        <f>IF(Tienda_4!$A739="","","Tienda 4")</f>
        <v>Tienda 4</v>
      </c>
      <c r="B7939" t="str">
        <f>IF($A7939="","",Tienda_4!B739)</f>
        <v>Juguetes</v>
      </c>
      <c r="C7939" t="str">
        <f>IF($A7939="","",Tienda_4!G739)</f>
        <v>Medellín</v>
      </c>
      <c r="D7939" t="str">
        <f>IF($A7939="","",Tienda_4!F739)</f>
        <v>Lucas Olivera</v>
      </c>
      <c r="E7939" t="str">
        <f>IF($A7939="","",Tienda_4!I739)</f>
        <v>Tarjeta de crédito</v>
      </c>
      <c r="F7939">
        <f>IF($A7939="","",VALUE(RIGHT(Tienda_4!E739,4)))</f>
        <v>2022</v>
      </c>
      <c r="G7939">
        <f>IF($A7939="","",Tienda_4!C739)</f>
        <v>34700</v>
      </c>
      <c r="H7939">
        <f>IF($A7939="","",Tienda_4!D739)</f>
        <v>2400</v>
      </c>
      <c r="I7939">
        <f>IF($A7939="","",Tienda_4!H739)</f>
        <v>1</v>
      </c>
      <c r="J7939">
        <f>IF($A7939="",0,IF(AND(OR('Cuadro-de-mando'!$B$4="(Todas)",'Cuadro-de-mando'!$B$4=$A7939),OR('Cuadro-de-mando'!$E$4="(Todas)",'Cuadro-de-mando'!$E$4=$B7939),OR('Cuadro-de-mando'!$H$4="(Todas)",'Cuadro-de-mando'!$H$4=$C7939),OR('Cuadro-de-mando'!$K$4="(Todas)",'Cuadro-de-mando'!$K$4=$E7939),OR('Cuadro-de-mando'!$N$4="(Todos)",'Cuadro-de-mando'!$N$4=$F7939)),1,0))</f>
        <v>1</v>
      </c>
    </row>
    <row r="7940" spans="1:10" x14ac:dyDescent="0.25">
      <c r="A7940" t="str">
        <f>IF(Tienda_4!$A740="","","Tienda 4")</f>
        <v>Tienda 4</v>
      </c>
      <c r="B7940" t="str">
        <f>IF($A7940="","",Tienda_4!B740)</f>
        <v>Deportes y diversión</v>
      </c>
      <c r="C7940" t="str">
        <f>IF($A7940="","",Tienda_4!G740)</f>
        <v>Medellín</v>
      </c>
      <c r="D7940" t="str">
        <f>IF($A7940="","",Tienda_4!F740)</f>
        <v>Rafael Acosta</v>
      </c>
      <c r="E7940" t="str">
        <f>IF($A7940="","",Tienda_4!I740)</f>
        <v>Tarjeta de crédito</v>
      </c>
      <c r="F7940">
        <f>IF($A7940="","",VALUE(RIGHT(Tienda_4!E740,4)))</f>
        <v>2022</v>
      </c>
      <c r="G7940">
        <f>IF($A7940="","",Tienda_4!C740)</f>
        <v>107900</v>
      </c>
      <c r="H7940">
        <f>IF($A7940="","",Tienda_4!D740)</f>
        <v>3900</v>
      </c>
      <c r="I7940">
        <f>IF($A7940="","",Tienda_4!H740)</f>
        <v>5</v>
      </c>
      <c r="J7940">
        <f>IF($A7940="",0,IF(AND(OR('Cuadro-de-mando'!$B$4="(Todas)",'Cuadro-de-mando'!$B$4=$A7940),OR('Cuadro-de-mando'!$E$4="(Todas)",'Cuadro-de-mando'!$E$4=$B7940),OR('Cuadro-de-mando'!$H$4="(Todas)",'Cuadro-de-mando'!$H$4=$C7940),OR('Cuadro-de-mando'!$K$4="(Todas)",'Cuadro-de-mando'!$K$4=$E7940),OR('Cuadro-de-mando'!$N$4="(Todos)",'Cuadro-de-mando'!$N$4=$F7940)),1,0))</f>
        <v>1</v>
      </c>
    </row>
    <row r="7941" spans="1:10" x14ac:dyDescent="0.25">
      <c r="A7941" t="str">
        <f>IF(Tienda_4!$A741="","","Tienda 4")</f>
        <v>Tienda 4</v>
      </c>
      <c r="B7941" t="str">
        <f>IF($A7941="","",Tienda_4!B741)</f>
        <v>Artículos para el hogar</v>
      </c>
      <c r="C7941" t="str">
        <f>IF($A7941="","",Tienda_4!G741)</f>
        <v>Cartagena</v>
      </c>
      <c r="D7941" t="str">
        <f>IF($A7941="","",Tienda_4!F741)</f>
        <v>Lucas Olivera</v>
      </c>
      <c r="E7941" t="str">
        <f>IF($A7941="","",Tienda_4!I741)</f>
        <v>Tarjeta de crédito</v>
      </c>
      <c r="F7941">
        <f>IF($A7941="","",VALUE(RIGHT(Tienda_4!E741,4)))</f>
        <v>2022</v>
      </c>
      <c r="G7941">
        <f>IF($A7941="","",Tienda_4!C741)</f>
        <v>142800</v>
      </c>
      <c r="H7941">
        <f>IF($A7941="","",Tienda_4!D741)</f>
        <v>12400</v>
      </c>
      <c r="I7941">
        <f>IF($A7941="","",Tienda_4!H741)</f>
        <v>5</v>
      </c>
      <c r="J7941">
        <f>IF($A7941="",0,IF(AND(OR('Cuadro-de-mando'!$B$4="(Todas)",'Cuadro-de-mando'!$B$4=$A7941),OR('Cuadro-de-mando'!$E$4="(Todas)",'Cuadro-de-mando'!$E$4=$B7941),OR('Cuadro-de-mando'!$H$4="(Todas)",'Cuadro-de-mando'!$H$4=$C7941),OR('Cuadro-de-mando'!$K$4="(Todas)",'Cuadro-de-mando'!$K$4=$E7941),OR('Cuadro-de-mando'!$N$4="(Todos)",'Cuadro-de-mando'!$N$4=$F7941)),1,0))</f>
        <v>1</v>
      </c>
    </row>
    <row r="7942" spans="1:10" x14ac:dyDescent="0.25">
      <c r="A7942" t="str">
        <f>IF(Tienda_4!$A742="","","Tienda 4")</f>
        <v>Tienda 4</v>
      </c>
      <c r="B7942" t="str">
        <f>IF($A7942="","",Tienda_4!B742)</f>
        <v>Electrodomésticos</v>
      </c>
      <c r="C7942" t="str">
        <f>IF($A7942="","",Tienda_4!G742)</f>
        <v>Cali</v>
      </c>
      <c r="D7942" t="str">
        <f>IF($A7942="","",Tienda_4!F742)</f>
        <v>Lucas Olivera</v>
      </c>
      <c r="E7942" t="str">
        <f>IF($A7942="","",Tienda_4!I742)</f>
        <v>Tarjeta de crédito</v>
      </c>
      <c r="F7942">
        <f>IF($A7942="","",VALUE(RIGHT(Tienda_4!E742,4)))</f>
        <v>2021</v>
      </c>
      <c r="G7942">
        <f>IF($A7942="","",Tienda_4!C742)</f>
        <v>541400</v>
      </c>
      <c r="H7942">
        <f>IF($A7942="","",Tienda_4!D742)</f>
        <v>27000</v>
      </c>
      <c r="I7942">
        <f>IF($A7942="","",Tienda_4!H742)</f>
        <v>5</v>
      </c>
      <c r="J7942">
        <f>IF($A7942="",0,IF(AND(OR('Cuadro-de-mando'!$B$4="(Todas)",'Cuadro-de-mando'!$B$4=$A7942),OR('Cuadro-de-mando'!$E$4="(Todas)",'Cuadro-de-mando'!$E$4=$B7942),OR('Cuadro-de-mando'!$H$4="(Todas)",'Cuadro-de-mando'!$H$4=$C7942),OR('Cuadro-de-mando'!$K$4="(Todas)",'Cuadro-de-mando'!$K$4=$E7942),OR('Cuadro-de-mando'!$N$4="(Todos)",'Cuadro-de-mando'!$N$4=$F7942)),1,0))</f>
        <v>1</v>
      </c>
    </row>
    <row r="7943" spans="1:10" x14ac:dyDescent="0.25">
      <c r="A7943" t="str">
        <f>IF(Tienda_4!$A743="","","Tienda 4")</f>
        <v>Tienda 4</v>
      </c>
      <c r="B7943" t="str">
        <f>IF($A7943="","",Tienda_4!B743)</f>
        <v>Deportes y diversión</v>
      </c>
      <c r="C7943" t="str">
        <f>IF($A7943="","",Tienda_4!G743)</f>
        <v>Medellín</v>
      </c>
      <c r="D7943" t="str">
        <f>IF($A7943="","",Tienda_4!F743)</f>
        <v>Lucas Olivera</v>
      </c>
      <c r="E7943" t="str">
        <f>IF($A7943="","",Tienda_4!I743)</f>
        <v>Cupón</v>
      </c>
      <c r="F7943">
        <f>IF($A7943="","",VALUE(RIGHT(Tienda_4!E743,4)))</f>
        <v>2023</v>
      </c>
      <c r="G7943">
        <f>IF($A7943="","",Tienda_4!C743)</f>
        <v>59000</v>
      </c>
      <c r="H7943">
        <f>IF($A7943="","",Tienda_4!D743)</f>
        <v>3400</v>
      </c>
      <c r="I7943">
        <f>IF($A7943="","",Tienda_4!H743)</f>
        <v>5</v>
      </c>
      <c r="J7943">
        <f>IF($A7943="",0,IF(AND(OR('Cuadro-de-mando'!$B$4="(Todas)",'Cuadro-de-mando'!$B$4=$A7943),OR('Cuadro-de-mando'!$E$4="(Todas)",'Cuadro-de-mando'!$E$4=$B7943),OR('Cuadro-de-mando'!$H$4="(Todas)",'Cuadro-de-mando'!$H$4=$C7943),OR('Cuadro-de-mando'!$K$4="(Todas)",'Cuadro-de-mando'!$K$4=$E7943),OR('Cuadro-de-mando'!$N$4="(Todos)",'Cuadro-de-mando'!$N$4=$F7943)),1,0))</f>
        <v>1</v>
      </c>
    </row>
    <row r="7944" spans="1:10" x14ac:dyDescent="0.25">
      <c r="A7944" t="str">
        <f>IF(Tienda_4!$A744="","","Tienda 4")</f>
        <v>Tienda 4</v>
      </c>
      <c r="B7944" t="str">
        <f>IF($A7944="","",Tienda_4!B744)</f>
        <v>Electrónicos</v>
      </c>
      <c r="C7944" t="str">
        <f>IF($A7944="","",Tienda_4!G744)</f>
        <v>Bogotá</v>
      </c>
      <c r="D7944" t="str">
        <f>IF($A7944="","",Tienda_4!F744)</f>
        <v>Ángel Rodriguez</v>
      </c>
      <c r="E7944" t="str">
        <f>IF($A7944="","",Tienda_4!I744)</f>
        <v>Tarjeta de crédito</v>
      </c>
      <c r="F7944">
        <f>IF($A7944="","",VALUE(RIGHT(Tienda_4!E744,4)))</f>
        <v>2020</v>
      </c>
      <c r="G7944">
        <f>IF($A7944="","",Tienda_4!C744)</f>
        <v>235100</v>
      </c>
      <c r="H7944">
        <f>IF($A7944="","",Tienda_4!D744)</f>
        <v>10700</v>
      </c>
      <c r="I7944">
        <f>IF($A7944="","",Tienda_4!H744)</f>
        <v>5</v>
      </c>
      <c r="J7944">
        <f>IF($A7944="",0,IF(AND(OR('Cuadro-de-mando'!$B$4="(Todas)",'Cuadro-de-mando'!$B$4=$A7944),OR('Cuadro-de-mando'!$E$4="(Todas)",'Cuadro-de-mando'!$E$4=$B7944),OR('Cuadro-de-mando'!$H$4="(Todas)",'Cuadro-de-mando'!$H$4=$C7944),OR('Cuadro-de-mando'!$K$4="(Todas)",'Cuadro-de-mando'!$K$4=$E7944),OR('Cuadro-de-mando'!$N$4="(Todos)",'Cuadro-de-mando'!$N$4=$F7944)),1,0))</f>
        <v>1</v>
      </c>
    </row>
    <row r="7945" spans="1:10" x14ac:dyDescent="0.25">
      <c r="A7945" t="str">
        <f>IF(Tienda_4!$A745="","","Tienda 4")</f>
        <v>Tienda 4</v>
      </c>
      <c r="B7945" t="str">
        <f>IF($A7945="","",Tienda_4!B745)</f>
        <v>Muebles</v>
      </c>
      <c r="C7945" t="str">
        <f>IF($A7945="","",Tienda_4!G745)</f>
        <v>Medellín</v>
      </c>
      <c r="D7945" t="str">
        <f>IF($A7945="","",Tienda_4!F745)</f>
        <v>Blanca Ramirez</v>
      </c>
      <c r="E7945" t="str">
        <f>IF($A7945="","",Tienda_4!I745)</f>
        <v>Tarjeta de crédito</v>
      </c>
      <c r="F7945">
        <f>IF($A7945="","",VALUE(RIGHT(Tienda_4!E745,4)))</f>
        <v>2022</v>
      </c>
      <c r="G7945">
        <f>IF($A7945="","",Tienda_4!C745)</f>
        <v>374700</v>
      </c>
      <c r="H7945">
        <f>IF($A7945="","",Tienda_4!D745)</f>
        <v>20500</v>
      </c>
      <c r="I7945">
        <f>IF($A7945="","",Tienda_4!H745)</f>
        <v>4</v>
      </c>
      <c r="J7945">
        <f>IF($A7945="",0,IF(AND(OR('Cuadro-de-mando'!$B$4="(Todas)",'Cuadro-de-mando'!$B$4=$A7945),OR('Cuadro-de-mando'!$E$4="(Todas)",'Cuadro-de-mando'!$E$4=$B7945),OR('Cuadro-de-mando'!$H$4="(Todas)",'Cuadro-de-mando'!$H$4=$C7945),OR('Cuadro-de-mando'!$K$4="(Todas)",'Cuadro-de-mando'!$K$4=$E7945),OR('Cuadro-de-mando'!$N$4="(Todos)",'Cuadro-de-mando'!$N$4=$F7945)),1,0))</f>
        <v>1</v>
      </c>
    </row>
    <row r="7946" spans="1:10" x14ac:dyDescent="0.25">
      <c r="A7946" t="str">
        <f>IF(Tienda_4!$A746="","","Tienda 4")</f>
        <v>Tienda 4</v>
      </c>
      <c r="B7946" t="str">
        <f>IF($A7946="","",Tienda_4!B746)</f>
        <v>Juguetes</v>
      </c>
      <c r="C7946" t="str">
        <f>IF($A7946="","",Tienda_4!G746)</f>
        <v>Bogotá</v>
      </c>
      <c r="D7946" t="str">
        <f>IF($A7946="","",Tienda_4!F746)</f>
        <v>Mariana Herrera</v>
      </c>
      <c r="E7946" t="str">
        <f>IF($A7946="","",Tienda_4!I746)</f>
        <v>Tarjeta de crédito</v>
      </c>
      <c r="F7946">
        <f>IF($A7946="","",VALUE(RIGHT(Tienda_4!E746,4)))</f>
        <v>2020</v>
      </c>
      <c r="G7946">
        <f>IF($A7946="","",Tienda_4!C746)</f>
        <v>76500</v>
      </c>
      <c r="H7946">
        <f>IF($A7946="","",Tienda_4!D746)</f>
        <v>2300</v>
      </c>
      <c r="I7946">
        <f>IF($A7946="","",Tienda_4!H746)</f>
        <v>5</v>
      </c>
      <c r="J7946">
        <f>IF($A7946="",0,IF(AND(OR('Cuadro-de-mando'!$B$4="(Todas)",'Cuadro-de-mando'!$B$4=$A7946),OR('Cuadro-de-mando'!$E$4="(Todas)",'Cuadro-de-mando'!$E$4=$B7946),OR('Cuadro-de-mando'!$H$4="(Todas)",'Cuadro-de-mando'!$H$4=$C7946),OR('Cuadro-de-mando'!$K$4="(Todas)",'Cuadro-de-mando'!$K$4=$E7946),OR('Cuadro-de-mando'!$N$4="(Todos)",'Cuadro-de-mando'!$N$4=$F7946)),1,0))</f>
        <v>1</v>
      </c>
    </row>
    <row r="7947" spans="1:10" x14ac:dyDescent="0.25">
      <c r="A7947" t="str">
        <f>IF(Tienda_4!$A747="","","Tienda 4")</f>
        <v>Tienda 4</v>
      </c>
      <c r="B7947" t="str">
        <f>IF($A7947="","",Tienda_4!B747)</f>
        <v>Electrónicos</v>
      </c>
      <c r="C7947" t="str">
        <f>IF($A7947="","",Tienda_4!G747)</f>
        <v>Medellín</v>
      </c>
      <c r="D7947" t="str">
        <f>IF($A7947="","",Tienda_4!F747)</f>
        <v>Mariana Herrera</v>
      </c>
      <c r="E7947" t="str">
        <f>IF($A7947="","",Tienda_4!I747)</f>
        <v>Tarjeta de crédito</v>
      </c>
      <c r="F7947">
        <f>IF($A7947="","",VALUE(RIGHT(Tienda_4!E747,4)))</f>
        <v>2021</v>
      </c>
      <c r="G7947">
        <f>IF($A7947="","",Tienda_4!C747)</f>
        <v>1134400</v>
      </c>
      <c r="H7947">
        <f>IF($A7947="","",Tienda_4!D747)</f>
        <v>65200</v>
      </c>
      <c r="I7947">
        <f>IF($A7947="","",Tienda_4!H747)</f>
        <v>5</v>
      </c>
      <c r="J7947">
        <f>IF($A7947="",0,IF(AND(OR('Cuadro-de-mando'!$B$4="(Todas)",'Cuadro-de-mando'!$B$4=$A7947),OR('Cuadro-de-mando'!$E$4="(Todas)",'Cuadro-de-mando'!$E$4=$B7947),OR('Cuadro-de-mando'!$H$4="(Todas)",'Cuadro-de-mando'!$H$4=$C7947),OR('Cuadro-de-mando'!$K$4="(Todas)",'Cuadro-de-mando'!$K$4=$E7947),OR('Cuadro-de-mando'!$N$4="(Todos)",'Cuadro-de-mando'!$N$4=$F7947)),1,0))</f>
        <v>1</v>
      </c>
    </row>
    <row r="7948" spans="1:10" x14ac:dyDescent="0.25">
      <c r="A7948" t="str">
        <f>IF(Tienda_4!$A748="","","Tienda 4")</f>
        <v>Tienda 4</v>
      </c>
      <c r="B7948" t="str">
        <f>IF($A7948="","",Tienda_4!B748)</f>
        <v>Electrodomésticos</v>
      </c>
      <c r="C7948" t="str">
        <f>IF($A7948="","",Tienda_4!G748)</f>
        <v>Medellín</v>
      </c>
      <c r="D7948" t="str">
        <f>IF($A7948="","",Tienda_4!F748)</f>
        <v>Santiago Silva</v>
      </c>
      <c r="E7948" t="str">
        <f>IF($A7948="","",Tienda_4!I748)</f>
        <v>Tarjeta de crédito</v>
      </c>
      <c r="F7948">
        <f>IF($A7948="","",VALUE(RIGHT(Tienda_4!E748,4)))</f>
        <v>2022</v>
      </c>
      <c r="G7948">
        <f>IF($A7948="","",Tienda_4!C748)</f>
        <v>446200</v>
      </c>
      <c r="H7948">
        <f>IF($A7948="","",Tienda_4!D748)</f>
        <v>28400</v>
      </c>
      <c r="I7948">
        <f>IF($A7948="","",Tienda_4!H748)</f>
        <v>5</v>
      </c>
      <c r="J7948">
        <f>IF($A7948="",0,IF(AND(OR('Cuadro-de-mando'!$B$4="(Todas)",'Cuadro-de-mando'!$B$4=$A7948),OR('Cuadro-de-mando'!$E$4="(Todas)",'Cuadro-de-mando'!$E$4=$B7948),OR('Cuadro-de-mando'!$H$4="(Todas)",'Cuadro-de-mando'!$H$4=$C7948),OR('Cuadro-de-mando'!$K$4="(Todas)",'Cuadro-de-mando'!$K$4=$E7948),OR('Cuadro-de-mando'!$N$4="(Todos)",'Cuadro-de-mando'!$N$4=$F7948)),1,0))</f>
        <v>1</v>
      </c>
    </row>
    <row r="7949" spans="1:10" x14ac:dyDescent="0.25">
      <c r="A7949" t="str">
        <f>IF(Tienda_4!$A749="","","Tienda 4")</f>
        <v>Tienda 4</v>
      </c>
      <c r="B7949" t="str">
        <f>IF($A7949="","",Tienda_4!B749)</f>
        <v>Juguetes</v>
      </c>
      <c r="C7949" t="str">
        <f>IF($A7949="","",Tienda_4!G749)</f>
        <v>Bogotá</v>
      </c>
      <c r="D7949" t="str">
        <f>IF($A7949="","",Tienda_4!F749)</f>
        <v>Ángel Rodriguez</v>
      </c>
      <c r="E7949" t="str">
        <f>IF($A7949="","",Tienda_4!I749)</f>
        <v>Tarjeta de crédito</v>
      </c>
      <c r="F7949">
        <f>IF($A7949="","",VALUE(RIGHT(Tienda_4!E749,4)))</f>
        <v>2022</v>
      </c>
      <c r="G7949">
        <f>IF($A7949="","",Tienda_4!C749)</f>
        <v>158600</v>
      </c>
      <c r="H7949">
        <f>IF($A7949="","",Tienda_4!D749)</f>
        <v>8700</v>
      </c>
      <c r="I7949">
        <f>IF($A7949="","",Tienda_4!H749)</f>
        <v>4</v>
      </c>
      <c r="J7949">
        <f>IF($A7949="",0,IF(AND(OR('Cuadro-de-mando'!$B$4="(Todas)",'Cuadro-de-mando'!$B$4=$A7949),OR('Cuadro-de-mando'!$E$4="(Todas)",'Cuadro-de-mando'!$E$4=$B7949),OR('Cuadro-de-mando'!$H$4="(Todas)",'Cuadro-de-mando'!$H$4=$C7949),OR('Cuadro-de-mando'!$K$4="(Todas)",'Cuadro-de-mando'!$K$4=$E7949),OR('Cuadro-de-mando'!$N$4="(Todos)",'Cuadro-de-mando'!$N$4=$F7949)),1,0))</f>
        <v>1</v>
      </c>
    </row>
    <row r="7950" spans="1:10" x14ac:dyDescent="0.25">
      <c r="A7950" t="str">
        <f>IF(Tienda_4!$A750="","","Tienda 4")</f>
        <v>Tienda 4</v>
      </c>
      <c r="B7950" t="str">
        <f>IF($A7950="","",Tienda_4!B750)</f>
        <v>Electrónicos</v>
      </c>
      <c r="C7950" t="str">
        <f>IF($A7950="","",Tienda_4!G750)</f>
        <v>Medellín</v>
      </c>
      <c r="D7950" t="str">
        <f>IF($A7950="","",Tienda_4!F750)</f>
        <v>Juan Fernandez</v>
      </c>
      <c r="E7950" t="str">
        <f>IF($A7950="","",Tienda_4!I750)</f>
        <v>Tarjeta de crédito</v>
      </c>
      <c r="F7950">
        <f>IF($A7950="","",VALUE(RIGHT(Tienda_4!E750,4)))</f>
        <v>2023</v>
      </c>
      <c r="G7950">
        <f>IF($A7950="","",Tienda_4!C750)</f>
        <v>1603500</v>
      </c>
      <c r="H7950">
        <f>IF($A7950="","",Tienda_4!D750)</f>
        <v>83600</v>
      </c>
      <c r="I7950">
        <f>IF($A7950="","",Tienda_4!H750)</f>
        <v>1</v>
      </c>
      <c r="J7950">
        <f>IF($A7950="",0,IF(AND(OR('Cuadro-de-mando'!$B$4="(Todas)",'Cuadro-de-mando'!$B$4=$A7950),OR('Cuadro-de-mando'!$E$4="(Todas)",'Cuadro-de-mando'!$E$4=$B7950),OR('Cuadro-de-mando'!$H$4="(Todas)",'Cuadro-de-mando'!$H$4=$C7950),OR('Cuadro-de-mando'!$K$4="(Todas)",'Cuadro-de-mando'!$K$4=$E7950),OR('Cuadro-de-mando'!$N$4="(Todos)",'Cuadro-de-mando'!$N$4=$F7950)),1,0))</f>
        <v>1</v>
      </c>
    </row>
    <row r="7951" spans="1:10" x14ac:dyDescent="0.25">
      <c r="A7951" t="str">
        <f>IF(Tienda_4!$A751="","","Tienda 4")</f>
        <v>Tienda 4</v>
      </c>
      <c r="B7951" t="str">
        <f>IF($A7951="","",Tienda_4!B751)</f>
        <v>Juguetes</v>
      </c>
      <c r="C7951" t="str">
        <f>IF($A7951="","",Tienda_4!G751)</f>
        <v>Cartagena</v>
      </c>
      <c r="D7951" t="str">
        <f>IF($A7951="","",Tienda_4!F751)</f>
        <v>Juan Fernandez</v>
      </c>
      <c r="E7951" t="str">
        <f>IF($A7951="","",Tienda_4!I751)</f>
        <v>Nequi</v>
      </c>
      <c r="F7951">
        <f>IF($A7951="","",VALUE(RIGHT(Tienda_4!E751,4)))</f>
        <v>2020</v>
      </c>
      <c r="G7951">
        <f>IF($A7951="","",Tienda_4!C751)</f>
        <v>20600</v>
      </c>
      <c r="H7951">
        <f>IF($A7951="","",Tienda_4!D751)</f>
        <v>6900</v>
      </c>
      <c r="I7951">
        <f>IF($A7951="","",Tienda_4!H751)</f>
        <v>2</v>
      </c>
      <c r="J7951">
        <f>IF($A7951="",0,IF(AND(OR('Cuadro-de-mando'!$B$4="(Todas)",'Cuadro-de-mando'!$B$4=$A7951),OR('Cuadro-de-mando'!$E$4="(Todas)",'Cuadro-de-mando'!$E$4=$B7951),OR('Cuadro-de-mando'!$H$4="(Todas)",'Cuadro-de-mando'!$H$4=$C7951),OR('Cuadro-de-mando'!$K$4="(Todas)",'Cuadro-de-mando'!$K$4=$E7951),OR('Cuadro-de-mando'!$N$4="(Todos)",'Cuadro-de-mando'!$N$4=$F7951)),1,0))</f>
        <v>1</v>
      </c>
    </row>
    <row r="7952" spans="1:10" x14ac:dyDescent="0.25">
      <c r="A7952" t="str">
        <f>IF(Tienda_4!$A752="","","Tienda 4")</f>
        <v>Tienda 4</v>
      </c>
      <c r="B7952" t="str">
        <f>IF($A7952="","",Tienda_4!B752)</f>
        <v>Juguetes</v>
      </c>
      <c r="C7952" t="str">
        <f>IF($A7952="","",Tienda_4!G752)</f>
        <v>Bogotá</v>
      </c>
      <c r="D7952" t="str">
        <f>IF($A7952="","",Tienda_4!F752)</f>
        <v>Felipe Santos</v>
      </c>
      <c r="E7952" t="str">
        <f>IF($A7952="","",Tienda_4!I752)</f>
        <v>Tarjeta de crédito</v>
      </c>
      <c r="F7952">
        <f>IF($A7952="","",VALUE(RIGHT(Tienda_4!E752,4)))</f>
        <v>2022</v>
      </c>
      <c r="G7952">
        <f>IF($A7952="","",Tienda_4!C752)</f>
        <v>17400</v>
      </c>
      <c r="H7952">
        <f>IF($A7952="","",Tienda_4!D752)</f>
        <v>0</v>
      </c>
      <c r="I7952">
        <f>IF($A7952="","",Tienda_4!H752)</f>
        <v>4</v>
      </c>
      <c r="J7952">
        <f>IF($A7952="",0,IF(AND(OR('Cuadro-de-mando'!$B$4="(Todas)",'Cuadro-de-mando'!$B$4=$A7952),OR('Cuadro-de-mando'!$E$4="(Todas)",'Cuadro-de-mando'!$E$4=$B7952),OR('Cuadro-de-mando'!$H$4="(Todas)",'Cuadro-de-mando'!$H$4=$C7952),OR('Cuadro-de-mando'!$K$4="(Todas)",'Cuadro-de-mando'!$K$4=$E7952),OR('Cuadro-de-mando'!$N$4="(Todos)",'Cuadro-de-mando'!$N$4=$F7952)),1,0))</f>
        <v>1</v>
      </c>
    </row>
    <row r="7953" spans="1:10" x14ac:dyDescent="0.25">
      <c r="A7953" t="str">
        <f>IF(Tienda_4!$A753="","","Tienda 4")</f>
        <v>Tienda 4</v>
      </c>
      <c r="B7953" t="str">
        <f>IF($A7953="","",Tienda_4!B753)</f>
        <v>Muebles</v>
      </c>
      <c r="C7953" t="str">
        <f>IF($A7953="","",Tienda_4!G753)</f>
        <v>Medellín</v>
      </c>
      <c r="D7953" t="str">
        <f>IF($A7953="","",Tienda_4!F753)</f>
        <v>Pedro Gomez</v>
      </c>
      <c r="E7953" t="str">
        <f>IF($A7953="","",Tienda_4!I753)</f>
        <v>Tarjeta de crédito</v>
      </c>
      <c r="F7953">
        <f>IF($A7953="","",VALUE(RIGHT(Tienda_4!E753,4)))</f>
        <v>2021</v>
      </c>
      <c r="G7953">
        <f>IF($A7953="","",Tienda_4!C753)</f>
        <v>208200</v>
      </c>
      <c r="H7953">
        <f>IF($A7953="","",Tienda_4!D753)</f>
        <v>9300</v>
      </c>
      <c r="I7953">
        <f>IF($A7953="","",Tienda_4!H753)</f>
        <v>5</v>
      </c>
      <c r="J7953">
        <f>IF($A7953="",0,IF(AND(OR('Cuadro-de-mando'!$B$4="(Todas)",'Cuadro-de-mando'!$B$4=$A7953),OR('Cuadro-de-mando'!$E$4="(Todas)",'Cuadro-de-mando'!$E$4=$B7953),OR('Cuadro-de-mando'!$H$4="(Todas)",'Cuadro-de-mando'!$H$4=$C7953),OR('Cuadro-de-mando'!$K$4="(Todas)",'Cuadro-de-mando'!$K$4=$E7953),OR('Cuadro-de-mando'!$N$4="(Todos)",'Cuadro-de-mando'!$N$4=$F7953)),1,0))</f>
        <v>1</v>
      </c>
    </row>
    <row r="7954" spans="1:10" x14ac:dyDescent="0.25">
      <c r="A7954" t="str">
        <f>IF(Tienda_4!$A754="","","Tienda 4")</f>
        <v>Tienda 4</v>
      </c>
      <c r="B7954" t="str">
        <f>IF($A7954="","",Tienda_4!B754)</f>
        <v>Juguetes</v>
      </c>
      <c r="C7954" t="str">
        <f>IF($A7954="","",Tienda_4!G754)</f>
        <v>Neiva</v>
      </c>
      <c r="D7954" t="str">
        <f>IF($A7954="","",Tienda_4!F754)</f>
        <v>Juan Fernandez</v>
      </c>
      <c r="E7954" t="str">
        <f>IF($A7954="","",Tienda_4!I754)</f>
        <v>Tarjeta de crédito</v>
      </c>
      <c r="F7954">
        <f>IF($A7954="","",VALUE(RIGHT(Tienda_4!E754,4)))</f>
        <v>2022</v>
      </c>
      <c r="G7954">
        <f>IF($A7954="","",Tienda_4!C754)</f>
        <v>38100</v>
      </c>
      <c r="H7954">
        <f>IF($A7954="","",Tienda_4!D754)</f>
        <v>2200</v>
      </c>
      <c r="I7954">
        <f>IF($A7954="","",Tienda_4!H754)</f>
        <v>1</v>
      </c>
      <c r="J7954">
        <f>IF($A7954="",0,IF(AND(OR('Cuadro-de-mando'!$B$4="(Todas)",'Cuadro-de-mando'!$B$4=$A7954),OR('Cuadro-de-mando'!$E$4="(Todas)",'Cuadro-de-mando'!$E$4=$B7954),OR('Cuadro-de-mando'!$H$4="(Todas)",'Cuadro-de-mando'!$H$4=$C7954),OR('Cuadro-de-mando'!$K$4="(Todas)",'Cuadro-de-mando'!$K$4=$E7954),OR('Cuadro-de-mando'!$N$4="(Todos)",'Cuadro-de-mando'!$N$4=$F7954)),1,0))</f>
        <v>1</v>
      </c>
    </row>
    <row r="7955" spans="1:10" x14ac:dyDescent="0.25">
      <c r="A7955" t="str">
        <f>IF(Tienda_4!$A755="","","Tienda 4")</f>
        <v>Tienda 4</v>
      </c>
      <c r="B7955" t="str">
        <f>IF($A7955="","",Tienda_4!B755)</f>
        <v>Juguetes</v>
      </c>
      <c r="C7955" t="str">
        <f>IF($A7955="","",Tienda_4!G755)</f>
        <v>Medellín</v>
      </c>
      <c r="D7955" t="str">
        <f>IF($A7955="","",Tienda_4!F755)</f>
        <v>Santiago Silva</v>
      </c>
      <c r="E7955" t="str">
        <f>IF($A7955="","",Tienda_4!I755)</f>
        <v>Cupón</v>
      </c>
      <c r="F7955">
        <f>IF($A7955="","",VALUE(RIGHT(Tienda_4!E755,4)))</f>
        <v>2023</v>
      </c>
      <c r="G7955">
        <f>IF($A7955="","",Tienda_4!C755)</f>
        <v>79000</v>
      </c>
      <c r="H7955">
        <f>IF($A7955="","",Tienda_4!D755)</f>
        <v>2400</v>
      </c>
      <c r="I7955">
        <f>IF($A7955="","",Tienda_4!H755)</f>
        <v>5</v>
      </c>
      <c r="J7955">
        <f>IF($A7955="",0,IF(AND(OR('Cuadro-de-mando'!$B$4="(Todas)",'Cuadro-de-mando'!$B$4=$A7955),OR('Cuadro-de-mando'!$E$4="(Todas)",'Cuadro-de-mando'!$E$4=$B7955),OR('Cuadro-de-mando'!$H$4="(Todas)",'Cuadro-de-mando'!$H$4=$C7955),OR('Cuadro-de-mando'!$K$4="(Todas)",'Cuadro-de-mando'!$K$4=$E7955),OR('Cuadro-de-mando'!$N$4="(Todos)",'Cuadro-de-mando'!$N$4=$F7955)),1,0))</f>
        <v>1</v>
      </c>
    </row>
    <row r="7956" spans="1:10" x14ac:dyDescent="0.25">
      <c r="A7956" t="str">
        <f>IF(Tienda_4!$A756="","","Tienda 4")</f>
        <v>Tienda 4</v>
      </c>
      <c r="B7956" t="str">
        <f>IF($A7956="","",Tienda_4!B756)</f>
        <v>Juguetes</v>
      </c>
      <c r="C7956" t="str">
        <f>IF($A7956="","",Tienda_4!G756)</f>
        <v>Santa Marta</v>
      </c>
      <c r="D7956" t="str">
        <f>IF($A7956="","",Tienda_4!F756)</f>
        <v>Rafael Acosta</v>
      </c>
      <c r="E7956" t="str">
        <f>IF($A7956="","",Tienda_4!I756)</f>
        <v>Tarjeta de crédito</v>
      </c>
      <c r="F7956">
        <f>IF($A7956="","",VALUE(RIGHT(Tienda_4!E756,4)))</f>
        <v>2022</v>
      </c>
      <c r="G7956">
        <f>IF($A7956="","",Tienda_4!C756)</f>
        <v>50200</v>
      </c>
      <c r="H7956">
        <f>IF($A7956="","",Tienda_4!D756)</f>
        <v>3100</v>
      </c>
      <c r="I7956">
        <f>IF($A7956="","",Tienda_4!H756)</f>
        <v>5</v>
      </c>
      <c r="J7956">
        <f>IF($A7956="",0,IF(AND(OR('Cuadro-de-mando'!$B$4="(Todas)",'Cuadro-de-mando'!$B$4=$A7956),OR('Cuadro-de-mando'!$E$4="(Todas)",'Cuadro-de-mando'!$E$4=$B7956),OR('Cuadro-de-mando'!$H$4="(Todas)",'Cuadro-de-mando'!$H$4=$C7956),OR('Cuadro-de-mando'!$K$4="(Todas)",'Cuadro-de-mando'!$K$4=$E7956),OR('Cuadro-de-mando'!$N$4="(Todos)",'Cuadro-de-mando'!$N$4=$F7956)),1,0))</f>
        <v>1</v>
      </c>
    </row>
    <row r="7957" spans="1:10" x14ac:dyDescent="0.25">
      <c r="A7957" t="str">
        <f>IF(Tienda_4!$A757="","","Tienda 4")</f>
        <v>Tienda 4</v>
      </c>
      <c r="B7957" t="str">
        <f>IF($A7957="","",Tienda_4!B757)</f>
        <v>Muebles</v>
      </c>
      <c r="C7957" t="str">
        <f>IF($A7957="","",Tienda_4!G757)</f>
        <v>Medellín</v>
      </c>
      <c r="D7957" t="str">
        <f>IF($A7957="","",Tienda_4!F757)</f>
        <v>Beatriz Morales</v>
      </c>
      <c r="E7957" t="str">
        <f>IF($A7957="","",Tienda_4!I757)</f>
        <v>Nequi</v>
      </c>
      <c r="F7957">
        <f>IF($A7957="","",VALUE(RIGHT(Tienda_4!E757,4)))</f>
        <v>2021</v>
      </c>
      <c r="G7957">
        <f>IF($A7957="","",Tienda_4!C757)</f>
        <v>277600</v>
      </c>
      <c r="H7957">
        <f>IF($A7957="","",Tienda_4!D757)</f>
        <v>13000</v>
      </c>
      <c r="I7957">
        <f>IF($A7957="","",Tienda_4!H757)</f>
        <v>4</v>
      </c>
      <c r="J7957">
        <f>IF($A7957="",0,IF(AND(OR('Cuadro-de-mando'!$B$4="(Todas)",'Cuadro-de-mando'!$B$4=$A7957),OR('Cuadro-de-mando'!$E$4="(Todas)",'Cuadro-de-mando'!$E$4=$B7957),OR('Cuadro-de-mando'!$H$4="(Todas)",'Cuadro-de-mando'!$H$4=$C7957),OR('Cuadro-de-mando'!$K$4="(Todas)",'Cuadro-de-mando'!$K$4=$E7957),OR('Cuadro-de-mando'!$N$4="(Todos)",'Cuadro-de-mando'!$N$4=$F7957)),1,0))</f>
        <v>1</v>
      </c>
    </row>
    <row r="7958" spans="1:10" x14ac:dyDescent="0.25">
      <c r="A7958" t="str">
        <f>IF(Tienda_4!$A758="","","Tienda 4")</f>
        <v>Tienda 4</v>
      </c>
      <c r="B7958" t="str">
        <f>IF($A7958="","",Tienda_4!B758)</f>
        <v>Juguetes</v>
      </c>
      <c r="C7958" t="str">
        <f>IF($A7958="","",Tienda_4!G758)</f>
        <v>Pereira</v>
      </c>
      <c r="D7958" t="str">
        <f>IF($A7958="","",Tienda_4!F758)</f>
        <v>Juliana Costa</v>
      </c>
      <c r="E7958" t="str">
        <f>IF($A7958="","",Tienda_4!I758)</f>
        <v>Tarjeta de crédito</v>
      </c>
      <c r="F7958">
        <f>IF($A7958="","",VALUE(RIGHT(Tienda_4!E758,4)))</f>
        <v>2022</v>
      </c>
      <c r="G7958">
        <f>IF($A7958="","",Tienda_4!C758)</f>
        <v>79700</v>
      </c>
      <c r="H7958">
        <f>IF($A7958="","",Tienda_4!D758)</f>
        <v>4500</v>
      </c>
      <c r="I7958">
        <f>IF($A7958="","",Tienda_4!H758)</f>
        <v>5</v>
      </c>
      <c r="J7958">
        <f>IF($A7958="",0,IF(AND(OR('Cuadro-de-mando'!$B$4="(Todas)",'Cuadro-de-mando'!$B$4=$A7958),OR('Cuadro-de-mando'!$E$4="(Todas)",'Cuadro-de-mando'!$E$4=$B7958),OR('Cuadro-de-mando'!$H$4="(Todas)",'Cuadro-de-mando'!$H$4=$C7958),OR('Cuadro-de-mando'!$K$4="(Todas)",'Cuadro-de-mando'!$K$4=$E7958),OR('Cuadro-de-mando'!$N$4="(Todos)",'Cuadro-de-mando'!$N$4=$F7958)),1,0))</f>
        <v>1</v>
      </c>
    </row>
    <row r="7959" spans="1:10" x14ac:dyDescent="0.25">
      <c r="A7959" t="str">
        <f>IF(Tienda_4!$A759="","","Tienda 4")</f>
        <v>Tienda 4</v>
      </c>
      <c r="B7959" t="str">
        <f>IF($A7959="","",Tienda_4!B759)</f>
        <v>Artículos para el hogar</v>
      </c>
      <c r="C7959" t="str">
        <f>IF($A7959="","",Tienda_4!G759)</f>
        <v>Medellín</v>
      </c>
      <c r="D7959" t="str">
        <f>IF($A7959="","",Tienda_4!F759)</f>
        <v>Camila Rivera</v>
      </c>
      <c r="E7959" t="str">
        <f>IF($A7959="","",Tienda_4!I759)</f>
        <v>Tarjeta de crédito</v>
      </c>
      <c r="F7959">
        <f>IF($A7959="","",VALUE(RIGHT(Tienda_4!E759,4)))</f>
        <v>2021</v>
      </c>
      <c r="G7959">
        <f>IF($A7959="","",Tienda_4!C759)</f>
        <v>57800</v>
      </c>
      <c r="H7959">
        <f>IF($A7959="","",Tienda_4!D759)</f>
        <v>3300</v>
      </c>
      <c r="I7959">
        <f>IF($A7959="","",Tienda_4!H759)</f>
        <v>4</v>
      </c>
      <c r="J7959">
        <f>IF($A7959="",0,IF(AND(OR('Cuadro-de-mando'!$B$4="(Todas)",'Cuadro-de-mando'!$B$4=$A7959),OR('Cuadro-de-mando'!$E$4="(Todas)",'Cuadro-de-mando'!$E$4=$B7959),OR('Cuadro-de-mando'!$H$4="(Todas)",'Cuadro-de-mando'!$H$4=$C7959),OR('Cuadro-de-mando'!$K$4="(Todas)",'Cuadro-de-mando'!$K$4=$E7959),OR('Cuadro-de-mando'!$N$4="(Todos)",'Cuadro-de-mando'!$N$4=$F7959)),1,0))</f>
        <v>1</v>
      </c>
    </row>
    <row r="7960" spans="1:10" x14ac:dyDescent="0.25">
      <c r="A7960" t="str">
        <f>IF(Tienda_4!$A760="","","Tienda 4")</f>
        <v>Tienda 4</v>
      </c>
      <c r="B7960" t="str">
        <f>IF($A7960="","",Tienda_4!B760)</f>
        <v>Instrumentos musicales</v>
      </c>
      <c r="C7960" t="str">
        <f>IF($A7960="","",Tienda_4!G760)</f>
        <v>Barranquilla</v>
      </c>
      <c r="D7960" t="str">
        <f>IF($A7960="","",Tienda_4!F760)</f>
        <v>Beatriz Morales</v>
      </c>
      <c r="E7960" t="str">
        <f>IF($A7960="","",Tienda_4!I760)</f>
        <v>Cupón</v>
      </c>
      <c r="F7960">
        <f>IF($A7960="","",VALUE(RIGHT(Tienda_4!E760,4)))</f>
        <v>2020</v>
      </c>
      <c r="G7960">
        <f>IF($A7960="","",Tienda_4!C760)</f>
        <v>66100</v>
      </c>
      <c r="H7960">
        <f>IF($A7960="","",Tienda_4!D760)</f>
        <v>1700</v>
      </c>
      <c r="I7960">
        <f>IF($A7960="","",Tienda_4!H760)</f>
        <v>5</v>
      </c>
      <c r="J7960">
        <f>IF($A7960="",0,IF(AND(OR('Cuadro-de-mando'!$B$4="(Todas)",'Cuadro-de-mando'!$B$4=$A7960),OR('Cuadro-de-mando'!$E$4="(Todas)",'Cuadro-de-mando'!$E$4=$B7960),OR('Cuadro-de-mando'!$H$4="(Todas)",'Cuadro-de-mando'!$H$4=$C7960),OR('Cuadro-de-mando'!$K$4="(Todas)",'Cuadro-de-mando'!$K$4=$E7960),OR('Cuadro-de-mando'!$N$4="(Todos)",'Cuadro-de-mando'!$N$4=$F7960)),1,0))</f>
        <v>1</v>
      </c>
    </row>
    <row r="7961" spans="1:10" x14ac:dyDescent="0.25">
      <c r="A7961" t="str">
        <f>IF(Tienda_4!$A761="","","Tienda 4")</f>
        <v>Tienda 4</v>
      </c>
      <c r="B7961" t="str">
        <f>IF($A7961="","",Tienda_4!B761)</f>
        <v>Electrónicos</v>
      </c>
      <c r="C7961" t="str">
        <f>IF($A7961="","",Tienda_4!G761)</f>
        <v>Bogotá</v>
      </c>
      <c r="D7961" t="str">
        <f>IF($A7961="","",Tienda_4!F761)</f>
        <v>Ángel Rodriguez</v>
      </c>
      <c r="E7961" t="str">
        <f>IF($A7961="","",Tienda_4!I761)</f>
        <v>Tarjeta de débito</v>
      </c>
      <c r="F7961">
        <f>IF($A7961="","",VALUE(RIGHT(Tienda_4!E761,4)))</f>
        <v>2020</v>
      </c>
      <c r="G7961">
        <f>IF($A7961="","",Tienda_4!C761)</f>
        <v>80100</v>
      </c>
      <c r="H7961">
        <f>IF($A7961="","",Tienda_4!D761)</f>
        <v>4800</v>
      </c>
      <c r="I7961">
        <f>IF($A7961="","",Tienda_4!H761)</f>
        <v>5</v>
      </c>
      <c r="J7961">
        <f>IF($A7961="",0,IF(AND(OR('Cuadro-de-mando'!$B$4="(Todas)",'Cuadro-de-mando'!$B$4=$A7961),OR('Cuadro-de-mando'!$E$4="(Todas)",'Cuadro-de-mando'!$E$4=$B7961),OR('Cuadro-de-mando'!$H$4="(Todas)",'Cuadro-de-mando'!$H$4=$C7961),OR('Cuadro-de-mando'!$K$4="(Todas)",'Cuadro-de-mando'!$K$4=$E7961),OR('Cuadro-de-mando'!$N$4="(Todos)",'Cuadro-de-mando'!$N$4=$F7961)),1,0))</f>
        <v>1</v>
      </c>
    </row>
    <row r="7962" spans="1:10" x14ac:dyDescent="0.25">
      <c r="A7962" t="str">
        <f>IF(Tienda_4!$A762="","","Tienda 4")</f>
        <v>Tienda 4</v>
      </c>
      <c r="B7962" t="str">
        <f>IF($A7962="","",Tienda_4!B762)</f>
        <v>Instrumentos musicales</v>
      </c>
      <c r="C7962" t="str">
        <f>IF($A7962="","",Tienda_4!G762)</f>
        <v>Medellín</v>
      </c>
      <c r="D7962" t="str">
        <f>IF($A7962="","",Tienda_4!F762)</f>
        <v>Lucas Olivera</v>
      </c>
      <c r="E7962" t="str">
        <f>IF($A7962="","",Tienda_4!I762)</f>
        <v>Tarjeta de crédito</v>
      </c>
      <c r="F7962">
        <f>IF($A7962="","",VALUE(RIGHT(Tienda_4!E762,4)))</f>
        <v>2020</v>
      </c>
      <c r="G7962">
        <f>IF($A7962="","",Tienda_4!C762)</f>
        <v>330500</v>
      </c>
      <c r="H7962">
        <f>IF($A7962="","",Tienda_4!D762)</f>
        <v>18000</v>
      </c>
      <c r="I7962">
        <f>IF($A7962="","",Tienda_4!H762)</f>
        <v>4</v>
      </c>
      <c r="J7962">
        <f>IF($A7962="",0,IF(AND(OR('Cuadro-de-mando'!$B$4="(Todas)",'Cuadro-de-mando'!$B$4=$A7962),OR('Cuadro-de-mando'!$E$4="(Todas)",'Cuadro-de-mando'!$E$4=$B7962),OR('Cuadro-de-mando'!$H$4="(Todas)",'Cuadro-de-mando'!$H$4=$C7962),OR('Cuadro-de-mando'!$K$4="(Todas)",'Cuadro-de-mando'!$K$4=$E7962),OR('Cuadro-de-mando'!$N$4="(Todos)",'Cuadro-de-mando'!$N$4=$F7962)),1,0))</f>
        <v>1</v>
      </c>
    </row>
    <row r="7963" spans="1:10" x14ac:dyDescent="0.25">
      <c r="A7963" t="str">
        <f>IF(Tienda_4!$A763="","","Tienda 4")</f>
        <v>Tienda 4</v>
      </c>
      <c r="B7963" t="str">
        <f>IF($A7963="","",Tienda_4!B763)</f>
        <v>Electrónicos</v>
      </c>
      <c r="C7963" t="str">
        <f>IF($A7963="","",Tienda_4!G763)</f>
        <v>Medellín</v>
      </c>
      <c r="D7963" t="str">
        <f>IF($A7963="","",Tienda_4!F763)</f>
        <v>Felipe Santos</v>
      </c>
      <c r="E7963" t="str">
        <f>IF($A7963="","",Tienda_4!I763)</f>
        <v>Tarjeta de crédito</v>
      </c>
      <c r="F7963">
        <f>IF($A7963="","",VALUE(RIGHT(Tienda_4!E763,4)))</f>
        <v>2020</v>
      </c>
      <c r="G7963">
        <f>IF($A7963="","",Tienda_4!C763)</f>
        <v>54700</v>
      </c>
      <c r="H7963">
        <f>IF($A7963="","",Tienda_4!D763)</f>
        <v>7700</v>
      </c>
      <c r="I7963">
        <f>IF($A7963="","",Tienda_4!H763)</f>
        <v>5</v>
      </c>
      <c r="J7963">
        <f>IF($A7963="",0,IF(AND(OR('Cuadro-de-mando'!$B$4="(Todas)",'Cuadro-de-mando'!$B$4=$A7963),OR('Cuadro-de-mando'!$E$4="(Todas)",'Cuadro-de-mando'!$E$4=$B7963),OR('Cuadro-de-mando'!$H$4="(Todas)",'Cuadro-de-mando'!$H$4=$C7963),OR('Cuadro-de-mando'!$K$4="(Todas)",'Cuadro-de-mando'!$K$4=$E7963),OR('Cuadro-de-mando'!$N$4="(Todos)",'Cuadro-de-mando'!$N$4=$F7963)),1,0))</f>
        <v>1</v>
      </c>
    </row>
    <row r="7964" spans="1:10" x14ac:dyDescent="0.25">
      <c r="A7964" t="str">
        <f>IF(Tienda_4!$A764="","","Tienda 4")</f>
        <v>Tienda 4</v>
      </c>
      <c r="B7964" t="str">
        <f>IF($A7964="","",Tienda_4!B764)</f>
        <v>Electrodomésticos</v>
      </c>
      <c r="C7964" t="str">
        <f>IF($A7964="","",Tienda_4!G764)</f>
        <v>Medellín</v>
      </c>
      <c r="D7964" t="str">
        <f>IF($A7964="","",Tienda_4!F764)</f>
        <v>Rafael Acosta</v>
      </c>
      <c r="E7964" t="str">
        <f>IF($A7964="","",Tienda_4!I764)</f>
        <v>Nequi</v>
      </c>
      <c r="F7964">
        <f>IF($A7964="","",VALUE(RIGHT(Tienda_4!E764,4)))</f>
        <v>2022</v>
      </c>
      <c r="G7964">
        <f>IF($A7964="","",Tienda_4!C764)</f>
        <v>506000</v>
      </c>
      <c r="H7964">
        <f>IF($A7964="","",Tienda_4!D764)</f>
        <v>27200</v>
      </c>
      <c r="I7964">
        <f>IF($A7964="","",Tienda_4!H764)</f>
        <v>5</v>
      </c>
      <c r="J7964">
        <f>IF($A7964="",0,IF(AND(OR('Cuadro-de-mando'!$B$4="(Todas)",'Cuadro-de-mando'!$B$4=$A7964),OR('Cuadro-de-mando'!$E$4="(Todas)",'Cuadro-de-mando'!$E$4=$B7964),OR('Cuadro-de-mando'!$H$4="(Todas)",'Cuadro-de-mando'!$H$4=$C7964),OR('Cuadro-de-mando'!$K$4="(Todas)",'Cuadro-de-mando'!$K$4=$E7964),OR('Cuadro-de-mando'!$N$4="(Todos)",'Cuadro-de-mando'!$N$4=$F7964)),1,0))</f>
        <v>1</v>
      </c>
    </row>
    <row r="7965" spans="1:10" x14ac:dyDescent="0.25">
      <c r="A7965" t="str">
        <f>IF(Tienda_4!$A765="","","Tienda 4")</f>
        <v>Tienda 4</v>
      </c>
      <c r="B7965" t="str">
        <f>IF($A7965="","",Tienda_4!B765)</f>
        <v>Electrodomésticos</v>
      </c>
      <c r="C7965" t="str">
        <f>IF($A7965="","",Tienda_4!G765)</f>
        <v>Bogotá</v>
      </c>
      <c r="D7965" t="str">
        <f>IF($A7965="","",Tienda_4!F765)</f>
        <v>Blanca Ramirez</v>
      </c>
      <c r="E7965" t="str">
        <f>IF($A7965="","",Tienda_4!I765)</f>
        <v>Nequi</v>
      </c>
      <c r="F7965">
        <f>IF($A7965="","",VALUE(RIGHT(Tienda_4!E765,4)))</f>
        <v>2021</v>
      </c>
      <c r="G7965">
        <f>IF($A7965="","",Tienda_4!C765)</f>
        <v>798800</v>
      </c>
      <c r="H7965">
        <f>IF($A7965="","",Tienda_4!D765)</f>
        <v>40700</v>
      </c>
      <c r="I7965">
        <f>IF($A7965="","",Tienda_4!H765)</f>
        <v>2</v>
      </c>
      <c r="J7965">
        <f>IF($A7965="",0,IF(AND(OR('Cuadro-de-mando'!$B$4="(Todas)",'Cuadro-de-mando'!$B$4=$A7965),OR('Cuadro-de-mando'!$E$4="(Todas)",'Cuadro-de-mando'!$E$4=$B7965),OR('Cuadro-de-mando'!$H$4="(Todas)",'Cuadro-de-mando'!$H$4=$C7965),OR('Cuadro-de-mando'!$K$4="(Todas)",'Cuadro-de-mando'!$K$4=$E7965),OR('Cuadro-de-mando'!$N$4="(Todos)",'Cuadro-de-mando'!$N$4=$F7965)),1,0))</f>
        <v>1</v>
      </c>
    </row>
    <row r="7966" spans="1:10" x14ac:dyDescent="0.25">
      <c r="A7966" t="str">
        <f>IF(Tienda_4!$A766="","","Tienda 4")</f>
        <v>Tienda 4</v>
      </c>
      <c r="B7966" t="str">
        <f>IF($A7966="","",Tienda_4!B766)</f>
        <v>Electrónicos</v>
      </c>
      <c r="C7966" t="str">
        <f>IF($A7966="","",Tienda_4!G766)</f>
        <v>Medellín</v>
      </c>
      <c r="D7966" t="str">
        <f>IF($A7966="","",Tienda_4!F766)</f>
        <v>Ángel Rodriguez</v>
      </c>
      <c r="E7966" t="str">
        <f>IF($A7966="","",Tienda_4!I766)</f>
        <v>Tarjeta de crédito</v>
      </c>
      <c r="F7966">
        <f>IF($A7966="","",VALUE(RIGHT(Tienda_4!E766,4)))</f>
        <v>2020</v>
      </c>
      <c r="G7966">
        <f>IF($A7966="","",Tienda_4!C766)</f>
        <v>203300</v>
      </c>
      <c r="H7966">
        <f>IF($A7966="","",Tienda_4!D766)</f>
        <v>9000</v>
      </c>
      <c r="I7966">
        <f>IF($A7966="","",Tienda_4!H766)</f>
        <v>5</v>
      </c>
      <c r="J7966">
        <f>IF($A7966="",0,IF(AND(OR('Cuadro-de-mando'!$B$4="(Todas)",'Cuadro-de-mando'!$B$4=$A7966),OR('Cuadro-de-mando'!$E$4="(Todas)",'Cuadro-de-mando'!$E$4=$B7966),OR('Cuadro-de-mando'!$H$4="(Todas)",'Cuadro-de-mando'!$H$4=$C7966),OR('Cuadro-de-mando'!$K$4="(Todas)",'Cuadro-de-mando'!$K$4=$E7966),OR('Cuadro-de-mando'!$N$4="(Todos)",'Cuadro-de-mando'!$N$4=$F7966)),1,0))</f>
        <v>1</v>
      </c>
    </row>
    <row r="7967" spans="1:10" x14ac:dyDescent="0.25">
      <c r="A7967" t="str">
        <f>IF(Tienda_4!$A767="","","Tienda 4")</f>
        <v>Tienda 4</v>
      </c>
      <c r="B7967" t="str">
        <f>IF($A7967="","",Tienda_4!B767)</f>
        <v>Electrónicos</v>
      </c>
      <c r="C7967" t="str">
        <f>IF($A7967="","",Tienda_4!G767)</f>
        <v>Cali</v>
      </c>
      <c r="D7967" t="str">
        <f>IF($A7967="","",Tienda_4!F767)</f>
        <v>Maria Alfonso</v>
      </c>
      <c r="E7967" t="str">
        <f>IF($A7967="","",Tienda_4!I767)</f>
        <v>Nequi</v>
      </c>
      <c r="F7967">
        <f>IF($A7967="","",VALUE(RIGHT(Tienda_4!E767,4)))</f>
        <v>2022</v>
      </c>
      <c r="G7967">
        <f>IF($A7967="","",Tienda_4!C767)</f>
        <v>1257200</v>
      </c>
      <c r="H7967">
        <f>IF($A7967="","",Tienda_4!D767)</f>
        <v>67300</v>
      </c>
      <c r="I7967">
        <f>IF($A7967="","",Tienda_4!H767)</f>
        <v>5</v>
      </c>
      <c r="J7967">
        <f>IF($A7967="",0,IF(AND(OR('Cuadro-de-mando'!$B$4="(Todas)",'Cuadro-de-mando'!$B$4=$A7967),OR('Cuadro-de-mando'!$E$4="(Todas)",'Cuadro-de-mando'!$E$4=$B7967),OR('Cuadro-de-mando'!$H$4="(Todas)",'Cuadro-de-mando'!$H$4=$C7967),OR('Cuadro-de-mando'!$K$4="(Todas)",'Cuadro-de-mando'!$K$4=$E7967),OR('Cuadro-de-mando'!$N$4="(Todos)",'Cuadro-de-mando'!$N$4=$F7967)),1,0))</f>
        <v>1</v>
      </c>
    </row>
    <row r="7968" spans="1:10" x14ac:dyDescent="0.25">
      <c r="A7968" t="str">
        <f>IF(Tienda_4!$A768="","","Tienda 4")</f>
        <v>Tienda 4</v>
      </c>
      <c r="B7968" t="str">
        <f>IF($A7968="","",Tienda_4!B768)</f>
        <v>Muebles</v>
      </c>
      <c r="C7968" t="str">
        <f>IF($A7968="","",Tienda_4!G768)</f>
        <v>Bogotá</v>
      </c>
      <c r="D7968" t="str">
        <f>IF($A7968="","",Tienda_4!F768)</f>
        <v>Rafael Acosta</v>
      </c>
      <c r="E7968" t="str">
        <f>IF($A7968="","",Tienda_4!I768)</f>
        <v>Tarjeta de crédito</v>
      </c>
      <c r="F7968">
        <f>IF($A7968="","",VALUE(RIGHT(Tienda_4!E768,4)))</f>
        <v>2020</v>
      </c>
      <c r="G7968">
        <f>IF($A7968="","",Tienda_4!C768)</f>
        <v>847600</v>
      </c>
      <c r="H7968">
        <f>IF($A7968="","",Tienda_4!D768)</f>
        <v>46200</v>
      </c>
      <c r="I7968">
        <f>IF($A7968="","",Tienda_4!H768)</f>
        <v>5</v>
      </c>
      <c r="J7968">
        <f>IF($A7968="",0,IF(AND(OR('Cuadro-de-mando'!$B$4="(Todas)",'Cuadro-de-mando'!$B$4=$A7968),OR('Cuadro-de-mando'!$E$4="(Todas)",'Cuadro-de-mando'!$E$4=$B7968),OR('Cuadro-de-mando'!$H$4="(Todas)",'Cuadro-de-mando'!$H$4=$C7968),OR('Cuadro-de-mando'!$K$4="(Todas)",'Cuadro-de-mando'!$K$4=$E7968),OR('Cuadro-de-mando'!$N$4="(Todos)",'Cuadro-de-mando'!$N$4=$F7968)),1,0))</f>
        <v>1</v>
      </c>
    </row>
    <row r="7969" spans="1:10" x14ac:dyDescent="0.25">
      <c r="A7969" t="str">
        <f>IF(Tienda_4!$A769="","","Tienda 4")</f>
        <v>Tienda 4</v>
      </c>
      <c r="B7969" t="str">
        <f>IF($A7969="","",Tienda_4!B769)</f>
        <v>Deportes y diversión</v>
      </c>
      <c r="C7969" t="str">
        <f>IF($A7969="","",Tienda_4!G769)</f>
        <v>Bogotá</v>
      </c>
      <c r="D7969" t="str">
        <f>IF($A7969="","",Tienda_4!F769)</f>
        <v>Camila Rivera</v>
      </c>
      <c r="E7969" t="str">
        <f>IF($A7969="","",Tienda_4!I769)</f>
        <v>Tarjeta de crédito</v>
      </c>
      <c r="F7969">
        <f>IF($A7969="","",VALUE(RIGHT(Tienda_4!E769,4)))</f>
        <v>2021</v>
      </c>
      <c r="G7969">
        <f>IF($A7969="","",Tienda_4!C769)</f>
        <v>46700</v>
      </c>
      <c r="H7969">
        <f>IF($A7969="","",Tienda_4!D769)</f>
        <v>2900</v>
      </c>
      <c r="I7969">
        <f>IF($A7969="","",Tienda_4!H769)</f>
        <v>4</v>
      </c>
      <c r="J7969">
        <f>IF($A7969="",0,IF(AND(OR('Cuadro-de-mando'!$B$4="(Todas)",'Cuadro-de-mando'!$B$4=$A7969),OR('Cuadro-de-mando'!$E$4="(Todas)",'Cuadro-de-mando'!$E$4=$B7969),OR('Cuadro-de-mando'!$H$4="(Todas)",'Cuadro-de-mando'!$H$4=$C7969),OR('Cuadro-de-mando'!$K$4="(Todas)",'Cuadro-de-mando'!$K$4=$E7969),OR('Cuadro-de-mando'!$N$4="(Todos)",'Cuadro-de-mando'!$N$4=$F7969)),1,0))</f>
        <v>1</v>
      </c>
    </row>
    <row r="7970" spans="1:10" x14ac:dyDescent="0.25">
      <c r="A7970" t="str">
        <f>IF(Tienda_4!$A770="","","Tienda 4")</f>
        <v>Tienda 4</v>
      </c>
      <c r="B7970" t="str">
        <f>IF($A7970="","",Tienda_4!B770)</f>
        <v>Artículos para el hogar</v>
      </c>
      <c r="C7970" t="str">
        <f>IF($A7970="","",Tienda_4!G770)</f>
        <v>Medellín</v>
      </c>
      <c r="D7970" t="str">
        <f>IF($A7970="","",Tienda_4!F770)</f>
        <v>Izabela de León</v>
      </c>
      <c r="E7970" t="str">
        <f>IF($A7970="","",Tienda_4!I770)</f>
        <v>Tarjeta de crédito</v>
      </c>
      <c r="F7970">
        <f>IF($A7970="","",VALUE(RIGHT(Tienda_4!E770,4)))</f>
        <v>2022</v>
      </c>
      <c r="G7970">
        <f>IF($A7970="","",Tienda_4!C770)</f>
        <v>92200</v>
      </c>
      <c r="H7970">
        <f>IF($A7970="","",Tienda_4!D770)</f>
        <v>5300</v>
      </c>
      <c r="I7970">
        <f>IF($A7970="","",Tienda_4!H770)</f>
        <v>2</v>
      </c>
      <c r="J7970">
        <f>IF($A7970="",0,IF(AND(OR('Cuadro-de-mando'!$B$4="(Todas)",'Cuadro-de-mando'!$B$4=$A7970),OR('Cuadro-de-mando'!$E$4="(Todas)",'Cuadro-de-mando'!$E$4=$B7970),OR('Cuadro-de-mando'!$H$4="(Todas)",'Cuadro-de-mando'!$H$4=$C7970),OR('Cuadro-de-mando'!$K$4="(Todas)",'Cuadro-de-mando'!$K$4=$E7970),OR('Cuadro-de-mando'!$N$4="(Todos)",'Cuadro-de-mando'!$N$4=$F7970)),1,0))</f>
        <v>1</v>
      </c>
    </row>
    <row r="7971" spans="1:10" x14ac:dyDescent="0.25">
      <c r="A7971" t="str">
        <f>IF(Tienda_4!$A771="","","Tienda 4")</f>
        <v>Tienda 4</v>
      </c>
      <c r="B7971" t="str">
        <f>IF($A7971="","",Tienda_4!B771)</f>
        <v>Instrumentos musicales</v>
      </c>
      <c r="C7971" t="str">
        <f>IF($A7971="","",Tienda_4!G771)</f>
        <v>Bogotá</v>
      </c>
      <c r="D7971" t="str">
        <f>IF($A7971="","",Tienda_4!F771)</f>
        <v>Santiago Silva</v>
      </c>
      <c r="E7971" t="str">
        <f>IF($A7971="","",Tienda_4!I771)</f>
        <v>Tarjeta de crédito</v>
      </c>
      <c r="F7971">
        <f>IF($A7971="","",VALUE(RIGHT(Tienda_4!E771,4)))</f>
        <v>2022</v>
      </c>
      <c r="G7971">
        <f>IF($A7971="","",Tienda_4!C771)</f>
        <v>91200</v>
      </c>
      <c r="H7971">
        <f>IF($A7971="","",Tienda_4!D771)</f>
        <v>11700</v>
      </c>
      <c r="I7971">
        <f>IF($A7971="","",Tienda_4!H771)</f>
        <v>1</v>
      </c>
      <c r="J7971">
        <f>IF($A7971="",0,IF(AND(OR('Cuadro-de-mando'!$B$4="(Todas)",'Cuadro-de-mando'!$B$4=$A7971),OR('Cuadro-de-mando'!$E$4="(Todas)",'Cuadro-de-mando'!$E$4=$B7971),OR('Cuadro-de-mando'!$H$4="(Todas)",'Cuadro-de-mando'!$H$4=$C7971),OR('Cuadro-de-mando'!$K$4="(Todas)",'Cuadro-de-mando'!$K$4=$E7971),OR('Cuadro-de-mando'!$N$4="(Todos)",'Cuadro-de-mando'!$N$4=$F7971)),1,0))</f>
        <v>1</v>
      </c>
    </row>
    <row r="7972" spans="1:10" x14ac:dyDescent="0.25">
      <c r="A7972" t="str">
        <f>IF(Tienda_4!$A772="","","Tienda 4")</f>
        <v>Tienda 4</v>
      </c>
      <c r="B7972" t="str">
        <f>IF($A7972="","",Tienda_4!B772)</f>
        <v>Electrónicos</v>
      </c>
      <c r="C7972" t="str">
        <f>IF($A7972="","",Tienda_4!G772)</f>
        <v>Leticia</v>
      </c>
      <c r="D7972" t="str">
        <f>IF($A7972="","",Tienda_4!F772)</f>
        <v>Felipe Santos</v>
      </c>
      <c r="E7972" t="str">
        <f>IF($A7972="","",Tienda_4!I772)</f>
        <v>Tarjeta de crédito</v>
      </c>
      <c r="F7972">
        <f>IF($A7972="","",VALUE(RIGHT(Tienda_4!E772,4)))</f>
        <v>2020</v>
      </c>
      <c r="G7972">
        <f>IF($A7972="","",Tienda_4!C772)</f>
        <v>2625500</v>
      </c>
      <c r="H7972">
        <f>IF($A7972="","",Tienda_4!D772)</f>
        <v>138000</v>
      </c>
      <c r="I7972">
        <f>IF($A7972="","",Tienda_4!H772)</f>
        <v>1</v>
      </c>
      <c r="J7972">
        <f>IF($A7972="",0,IF(AND(OR('Cuadro-de-mando'!$B$4="(Todas)",'Cuadro-de-mando'!$B$4=$A7972),OR('Cuadro-de-mando'!$E$4="(Todas)",'Cuadro-de-mando'!$E$4=$B7972),OR('Cuadro-de-mando'!$H$4="(Todas)",'Cuadro-de-mando'!$H$4=$C7972),OR('Cuadro-de-mando'!$K$4="(Todas)",'Cuadro-de-mando'!$K$4=$E7972),OR('Cuadro-de-mando'!$N$4="(Todos)",'Cuadro-de-mando'!$N$4=$F7972)),1,0))</f>
        <v>1</v>
      </c>
    </row>
    <row r="7973" spans="1:10" x14ac:dyDescent="0.25">
      <c r="A7973" t="str">
        <f>IF(Tienda_4!$A773="","","Tienda 4")</f>
        <v>Tienda 4</v>
      </c>
      <c r="B7973" t="str">
        <f>IF($A7973="","",Tienda_4!B773)</f>
        <v>Muebles</v>
      </c>
      <c r="C7973" t="str">
        <f>IF($A7973="","",Tienda_4!G773)</f>
        <v>Bogotá</v>
      </c>
      <c r="D7973" t="str">
        <f>IF($A7973="","",Tienda_4!F773)</f>
        <v>Izabela de León</v>
      </c>
      <c r="E7973" t="str">
        <f>IF($A7973="","",Tienda_4!I773)</f>
        <v>Tarjeta de crédito</v>
      </c>
      <c r="F7973">
        <f>IF($A7973="","",VALUE(RIGHT(Tienda_4!E773,4)))</f>
        <v>2022</v>
      </c>
      <c r="G7973">
        <f>IF($A7973="","",Tienda_4!C773)</f>
        <v>718800</v>
      </c>
      <c r="H7973">
        <f>IF($A7973="","",Tienda_4!D773)</f>
        <v>36500</v>
      </c>
      <c r="I7973">
        <f>IF($A7973="","",Tienda_4!H773)</f>
        <v>5</v>
      </c>
      <c r="J7973">
        <f>IF($A7973="",0,IF(AND(OR('Cuadro-de-mando'!$B$4="(Todas)",'Cuadro-de-mando'!$B$4=$A7973),OR('Cuadro-de-mando'!$E$4="(Todas)",'Cuadro-de-mando'!$E$4=$B7973),OR('Cuadro-de-mando'!$H$4="(Todas)",'Cuadro-de-mando'!$H$4=$C7973),OR('Cuadro-de-mando'!$K$4="(Todas)",'Cuadro-de-mando'!$K$4=$E7973),OR('Cuadro-de-mando'!$N$4="(Todos)",'Cuadro-de-mando'!$N$4=$F7973)),1,0))</f>
        <v>1</v>
      </c>
    </row>
    <row r="7974" spans="1:10" x14ac:dyDescent="0.25">
      <c r="A7974" t="str">
        <f>IF(Tienda_4!$A774="","","Tienda 4")</f>
        <v>Tienda 4</v>
      </c>
      <c r="B7974" t="str">
        <f>IF($A7974="","",Tienda_4!B774)</f>
        <v>Electrónicos</v>
      </c>
      <c r="C7974" t="str">
        <f>IF($A7974="","",Tienda_4!G774)</f>
        <v>Medellín</v>
      </c>
      <c r="D7974" t="str">
        <f>IF($A7974="","",Tienda_4!F774)</f>
        <v>Mariana Herrera</v>
      </c>
      <c r="E7974" t="str">
        <f>IF($A7974="","",Tienda_4!I774)</f>
        <v>Tarjeta de crédito</v>
      </c>
      <c r="F7974">
        <f>IF($A7974="","",VALUE(RIGHT(Tienda_4!E774,4)))</f>
        <v>2022</v>
      </c>
      <c r="G7974">
        <f>IF($A7974="","",Tienda_4!C774)</f>
        <v>217500</v>
      </c>
      <c r="H7974">
        <f>IF($A7974="","",Tienda_4!D774)</f>
        <v>9800</v>
      </c>
      <c r="I7974">
        <f>IF($A7974="","",Tienda_4!H774)</f>
        <v>1</v>
      </c>
      <c r="J7974">
        <f>IF($A7974="",0,IF(AND(OR('Cuadro-de-mando'!$B$4="(Todas)",'Cuadro-de-mando'!$B$4=$A7974),OR('Cuadro-de-mando'!$E$4="(Todas)",'Cuadro-de-mando'!$E$4=$B7974),OR('Cuadro-de-mando'!$H$4="(Todas)",'Cuadro-de-mando'!$H$4=$C7974),OR('Cuadro-de-mando'!$K$4="(Todas)",'Cuadro-de-mando'!$K$4=$E7974),OR('Cuadro-de-mando'!$N$4="(Todos)",'Cuadro-de-mando'!$N$4=$F7974)),1,0))</f>
        <v>1</v>
      </c>
    </row>
    <row r="7975" spans="1:10" x14ac:dyDescent="0.25">
      <c r="A7975" t="str">
        <f>IF(Tienda_4!$A775="","","Tienda 4")</f>
        <v>Tienda 4</v>
      </c>
      <c r="B7975" t="str">
        <f>IF($A7975="","",Tienda_4!B775)</f>
        <v>Muebles</v>
      </c>
      <c r="C7975" t="str">
        <f>IF($A7975="","",Tienda_4!G775)</f>
        <v>Barranquilla</v>
      </c>
      <c r="D7975" t="str">
        <f>IF($A7975="","",Tienda_4!F775)</f>
        <v>Santiago Silva</v>
      </c>
      <c r="E7975" t="str">
        <f>IF($A7975="","",Tienda_4!I775)</f>
        <v>Tarjeta de crédito</v>
      </c>
      <c r="F7975">
        <f>IF($A7975="","",VALUE(RIGHT(Tienda_4!E775,4)))</f>
        <v>2020</v>
      </c>
      <c r="G7975">
        <f>IF($A7975="","",Tienda_4!C775)</f>
        <v>332200</v>
      </c>
      <c r="H7975">
        <f>IF($A7975="","",Tienda_4!D775)</f>
        <v>15900</v>
      </c>
      <c r="I7975">
        <f>IF($A7975="","",Tienda_4!H775)</f>
        <v>5</v>
      </c>
      <c r="J7975">
        <f>IF($A7975="",0,IF(AND(OR('Cuadro-de-mando'!$B$4="(Todas)",'Cuadro-de-mando'!$B$4=$A7975),OR('Cuadro-de-mando'!$E$4="(Todas)",'Cuadro-de-mando'!$E$4=$B7975),OR('Cuadro-de-mando'!$H$4="(Todas)",'Cuadro-de-mando'!$H$4=$C7975),OR('Cuadro-de-mando'!$K$4="(Todas)",'Cuadro-de-mando'!$K$4=$E7975),OR('Cuadro-de-mando'!$N$4="(Todos)",'Cuadro-de-mando'!$N$4=$F7975)),1,0))</f>
        <v>1</v>
      </c>
    </row>
    <row r="7976" spans="1:10" x14ac:dyDescent="0.25">
      <c r="A7976" t="str">
        <f>IF(Tienda_4!$A776="","","Tienda 4")</f>
        <v>Tienda 4</v>
      </c>
      <c r="B7976" t="str">
        <f>IF($A7976="","",Tienda_4!B776)</f>
        <v>Muebles</v>
      </c>
      <c r="C7976" t="str">
        <f>IF($A7976="","",Tienda_4!G776)</f>
        <v>Pasto</v>
      </c>
      <c r="D7976" t="str">
        <f>IF($A7976="","",Tienda_4!F776)</f>
        <v>Felipe Santos</v>
      </c>
      <c r="E7976" t="str">
        <f>IF($A7976="","",Tienda_4!I776)</f>
        <v>Tarjeta de crédito</v>
      </c>
      <c r="F7976">
        <f>IF($A7976="","",VALUE(RIGHT(Tienda_4!E776,4)))</f>
        <v>2022</v>
      </c>
      <c r="G7976">
        <f>IF($A7976="","",Tienda_4!C776)</f>
        <v>708100</v>
      </c>
      <c r="H7976">
        <f>IF($A7976="","",Tienda_4!D776)</f>
        <v>38100</v>
      </c>
      <c r="I7976">
        <f>IF($A7976="","",Tienda_4!H776)</f>
        <v>5</v>
      </c>
      <c r="J7976">
        <f>IF($A7976="",0,IF(AND(OR('Cuadro-de-mando'!$B$4="(Todas)",'Cuadro-de-mando'!$B$4=$A7976),OR('Cuadro-de-mando'!$E$4="(Todas)",'Cuadro-de-mando'!$E$4=$B7976),OR('Cuadro-de-mando'!$H$4="(Todas)",'Cuadro-de-mando'!$H$4=$C7976),OR('Cuadro-de-mando'!$K$4="(Todas)",'Cuadro-de-mando'!$K$4=$E7976),OR('Cuadro-de-mando'!$N$4="(Todos)",'Cuadro-de-mando'!$N$4=$F7976)),1,0))</f>
        <v>1</v>
      </c>
    </row>
    <row r="7977" spans="1:10" x14ac:dyDescent="0.25">
      <c r="A7977" t="str">
        <f>IF(Tienda_4!$A777="","","Tienda 4")</f>
        <v>Tienda 4</v>
      </c>
      <c r="B7977" t="str">
        <f>IF($A7977="","",Tienda_4!B777)</f>
        <v>Muebles</v>
      </c>
      <c r="C7977" t="str">
        <f>IF($A7977="","",Tienda_4!G777)</f>
        <v>Medellín</v>
      </c>
      <c r="D7977" t="str">
        <f>IF($A7977="","",Tienda_4!F777)</f>
        <v>Santiago Silva</v>
      </c>
      <c r="E7977" t="str">
        <f>IF($A7977="","",Tienda_4!I777)</f>
        <v>Cupón</v>
      </c>
      <c r="F7977">
        <f>IF($A7977="","",VALUE(RIGHT(Tienda_4!E777,4)))</f>
        <v>2021</v>
      </c>
      <c r="G7977">
        <f>IF($A7977="","",Tienda_4!C777)</f>
        <v>307000</v>
      </c>
      <c r="H7977">
        <f>IF($A7977="","",Tienda_4!D777)</f>
        <v>18700</v>
      </c>
      <c r="I7977">
        <f>IF($A7977="","",Tienda_4!H777)</f>
        <v>5</v>
      </c>
      <c r="J7977">
        <f>IF($A7977="",0,IF(AND(OR('Cuadro-de-mando'!$B$4="(Todas)",'Cuadro-de-mando'!$B$4=$A7977),OR('Cuadro-de-mando'!$E$4="(Todas)",'Cuadro-de-mando'!$E$4=$B7977),OR('Cuadro-de-mando'!$H$4="(Todas)",'Cuadro-de-mando'!$H$4=$C7977),OR('Cuadro-de-mando'!$K$4="(Todas)",'Cuadro-de-mando'!$K$4=$E7977),OR('Cuadro-de-mando'!$N$4="(Todos)",'Cuadro-de-mando'!$N$4=$F7977)),1,0))</f>
        <v>1</v>
      </c>
    </row>
    <row r="7978" spans="1:10" x14ac:dyDescent="0.25">
      <c r="A7978" t="str">
        <f>IF(Tienda_4!$A778="","","Tienda 4")</f>
        <v>Tienda 4</v>
      </c>
      <c r="B7978" t="str">
        <f>IF($A7978="","",Tienda_4!B778)</f>
        <v>Muebles</v>
      </c>
      <c r="C7978" t="str">
        <f>IF($A7978="","",Tienda_4!G778)</f>
        <v>Bucaramanga</v>
      </c>
      <c r="D7978" t="str">
        <f>IF($A7978="","",Tienda_4!F778)</f>
        <v>Maria Alfonso</v>
      </c>
      <c r="E7978" t="str">
        <f>IF($A7978="","",Tienda_4!I778)</f>
        <v>Tarjeta de crédito</v>
      </c>
      <c r="F7978">
        <f>IF($A7978="","",VALUE(RIGHT(Tienda_4!E778,4)))</f>
        <v>2022</v>
      </c>
      <c r="G7978">
        <f>IF($A7978="","",Tienda_4!C778)</f>
        <v>276700</v>
      </c>
      <c r="H7978">
        <f>IF($A7978="","",Tienda_4!D778)</f>
        <v>17100</v>
      </c>
      <c r="I7978">
        <f>IF($A7978="","",Tienda_4!H778)</f>
        <v>4</v>
      </c>
      <c r="J7978">
        <f>IF($A7978="",0,IF(AND(OR('Cuadro-de-mando'!$B$4="(Todas)",'Cuadro-de-mando'!$B$4=$A7978),OR('Cuadro-de-mando'!$E$4="(Todas)",'Cuadro-de-mando'!$E$4=$B7978),OR('Cuadro-de-mando'!$H$4="(Todas)",'Cuadro-de-mando'!$H$4=$C7978),OR('Cuadro-de-mando'!$K$4="(Todas)",'Cuadro-de-mando'!$K$4=$E7978),OR('Cuadro-de-mando'!$N$4="(Todos)",'Cuadro-de-mando'!$N$4=$F7978)),1,0))</f>
        <v>1</v>
      </c>
    </row>
    <row r="7979" spans="1:10" x14ac:dyDescent="0.25">
      <c r="A7979" t="str">
        <f>IF(Tienda_4!$A779="","","Tienda 4")</f>
        <v>Tienda 4</v>
      </c>
      <c r="B7979" t="str">
        <f>IF($A7979="","",Tienda_4!B779)</f>
        <v>Muebles</v>
      </c>
      <c r="C7979" t="str">
        <f>IF($A7979="","",Tienda_4!G779)</f>
        <v>Barranquilla</v>
      </c>
      <c r="D7979" t="str">
        <f>IF($A7979="","",Tienda_4!F779)</f>
        <v>Santiago Silva</v>
      </c>
      <c r="E7979" t="str">
        <f>IF($A7979="","",Tienda_4!I779)</f>
        <v>Tarjeta de crédito</v>
      </c>
      <c r="F7979">
        <f>IF($A7979="","",VALUE(RIGHT(Tienda_4!E779,4)))</f>
        <v>2022</v>
      </c>
      <c r="G7979">
        <f>IF($A7979="","",Tienda_4!C779)</f>
        <v>475600</v>
      </c>
      <c r="H7979">
        <f>IF($A7979="","",Tienda_4!D779)</f>
        <v>25500</v>
      </c>
      <c r="I7979">
        <f>IF($A7979="","",Tienda_4!H779)</f>
        <v>5</v>
      </c>
      <c r="J7979">
        <f>IF($A7979="",0,IF(AND(OR('Cuadro-de-mando'!$B$4="(Todas)",'Cuadro-de-mando'!$B$4=$A7979),OR('Cuadro-de-mando'!$E$4="(Todas)",'Cuadro-de-mando'!$E$4=$B7979),OR('Cuadro-de-mando'!$H$4="(Todas)",'Cuadro-de-mando'!$H$4=$C7979),OR('Cuadro-de-mando'!$K$4="(Todas)",'Cuadro-de-mando'!$K$4=$E7979),OR('Cuadro-de-mando'!$N$4="(Todos)",'Cuadro-de-mando'!$N$4=$F7979)),1,0))</f>
        <v>1</v>
      </c>
    </row>
    <row r="7980" spans="1:10" x14ac:dyDescent="0.25">
      <c r="A7980" t="str">
        <f>IF(Tienda_4!$A780="","","Tienda 4")</f>
        <v>Tienda 4</v>
      </c>
      <c r="B7980" t="str">
        <f>IF($A7980="","",Tienda_4!B780)</f>
        <v>Artículos para el hogar</v>
      </c>
      <c r="C7980" t="str">
        <f>IF($A7980="","",Tienda_4!G780)</f>
        <v>Riohacha</v>
      </c>
      <c r="D7980" t="str">
        <f>IF($A7980="","",Tienda_4!F780)</f>
        <v>Juliana Costa</v>
      </c>
      <c r="E7980" t="str">
        <f>IF($A7980="","",Tienda_4!I780)</f>
        <v>Tarjeta de crédito</v>
      </c>
      <c r="F7980">
        <f>IF($A7980="","",VALUE(RIGHT(Tienda_4!E780,4)))</f>
        <v>2020</v>
      </c>
      <c r="G7980">
        <f>IF($A7980="","",Tienda_4!C780)</f>
        <v>76100</v>
      </c>
      <c r="H7980">
        <f>IF($A7980="","",Tienda_4!D780)</f>
        <v>6400</v>
      </c>
      <c r="I7980">
        <f>IF($A7980="","",Tienda_4!H780)</f>
        <v>5</v>
      </c>
      <c r="J7980">
        <f>IF($A7980="",0,IF(AND(OR('Cuadro-de-mando'!$B$4="(Todas)",'Cuadro-de-mando'!$B$4=$A7980),OR('Cuadro-de-mando'!$E$4="(Todas)",'Cuadro-de-mando'!$E$4=$B7980),OR('Cuadro-de-mando'!$H$4="(Todas)",'Cuadro-de-mando'!$H$4=$C7980),OR('Cuadro-de-mando'!$K$4="(Todas)",'Cuadro-de-mando'!$K$4=$E7980),OR('Cuadro-de-mando'!$N$4="(Todos)",'Cuadro-de-mando'!$N$4=$F7980)),1,0))</f>
        <v>1</v>
      </c>
    </row>
    <row r="7981" spans="1:10" x14ac:dyDescent="0.25">
      <c r="A7981" t="str">
        <f>IF(Tienda_4!$A781="","","Tienda 4")</f>
        <v>Tienda 4</v>
      </c>
      <c r="B7981" t="str">
        <f>IF($A7981="","",Tienda_4!B781)</f>
        <v>Juguetes</v>
      </c>
      <c r="C7981" t="str">
        <f>IF($A7981="","",Tienda_4!G781)</f>
        <v>Medellín</v>
      </c>
      <c r="D7981" t="str">
        <f>IF($A7981="","",Tienda_4!F781)</f>
        <v>Felipe Santos</v>
      </c>
      <c r="E7981" t="str">
        <f>IF($A7981="","",Tienda_4!I781)</f>
        <v>Cupón</v>
      </c>
      <c r="F7981">
        <f>IF($A7981="","",VALUE(RIGHT(Tienda_4!E781,4)))</f>
        <v>2021</v>
      </c>
      <c r="G7981">
        <f>IF($A7981="","",Tienda_4!C781)</f>
        <v>55400</v>
      </c>
      <c r="H7981">
        <f>IF($A7981="","",Tienda_4!D781)</f>
        <v>7700</v>
      </c>
      <c r="I7981">
        <f>IF($A7981="","",Tienda_4!H781)</f>
        <v>3</v>
      </c>
      <c r="J7981">
        <f>IF($A7981="",0,IF(AND(OR('Cuadro-de-mando'!$B$4="(Todas)",'Cuadro-de-mando'!$B$4=$A7981),OR('Cuadro-de-mando'!$E$4="(Todas)",'Cuadro-de-mando'!$E$4=$B7981),OR('Cuadro-de-mando'!$H$4="(Todas)",'Cuadro-de-mando'!$H$4=$C7981),OR('Cuadro-de-mando'!$K$4="(Todas)",'Cuadro-de-mando'!$K$4=$E7981),OR('Cuadro-de-mando'!$N$4="(Todos)",'Cuadro-de-mando'!$N$4=$F7981)),1,0))</f>
        <v>1</v>
      </c>
    </row>
    <row r="7982" spans="1:10" x14ac:dyDescent="0.25">
      <c r="A7982" t="str">
        <f>IF(Tienda_4!$A782="","","Tienda 4")</f>
        <v>Tienda 4</v>
      </c>
      <c r="B7982" t="str">
        <f>IF($A7982="","",Tienda_4!B782)</f>
        <v>Muebles</v>
      </c>
      <c r="C7982" t="str">
        <f>IF($A7982="","",Tienda_4!G782)</f>
        <v>Bogotá</v>
      </c>
      <c r="D7982" t="str">
        <f>IF($A7982="","",Tienda_4!F782)</f>
        <v>Juan Fernandez</v>
      </c>
      <c r="E7982" t="str">
        <f>IF($A7982="","",Tienda_4!I782)</f>
        <v>Cupón</v>
      </c>
      <c r="F7982">
        <f>IF($A7982="","",VALUE(RIGHT(Tienda_4!E782,4)))</f>
        <v>2021</v>
      </c>
      <c r="G7982">
        <f>IF($A7982="","",Tienda_4!C782)</f>
        <v>220400</v>
      </c>
      <c r="H7982">
        <f>IF($A7982="","",Tienda_4!D782)</f>
        <v>9900</v>
      </c>
      <c r="I7982">
        <f>IF($A7982="","",Tienda_4!H782)</f>
        <v>3</v>
      </c>
      <c r="J7982">
        <f>IF($A7982="",0,IF(AND(OR('Cuadro-de-mando'!$B$4="(Todas)",'Cuadro-de-mando'!$B$4=$A7982),OR('Cuadro-de-mando'!$E$4="(Todas)",'Cuadro-de-mando'!$E$4=$B7982),OR('Cuadro-de-mando'!$H$4="(Todas)",'Cuadro-de-mando'!$H$4=$C7982),OR('Cuadro-de-mando'!$K$4="(Todas)",'Cuadro-de-mando'!$K$4=$E7982),OR('Cuadro-de-mando'!$N$4="(Todos)",'Cuadro-de-mando'!$N$4=$F7982)),1,0))</f>
        <v>1</v>
      </c>
    </row>
    <row r="7983" spans="1:10" x14ac:dyDescent="0.25">
      <c r="A7983" t="str">
        <f>IF(Tienda_4!$A783="","","Tienda 4")</f>
        <v>Tienda 4</v>
      </c>
      <c r="B7983" t="str">
        <f>IF($A7983="","",Tienda_4!B783)</f>
        <v>Muebles</v>
      </c>
      <c r="C7983" t="str">
        <f>IF($A7983="","",Tienda_4!G783)</f>
        <v>Bogotá</v>
      </c>
      <c r="D7983" t="str">
        <f>IF($A7983="","",Tienda_4!F783)</f>
        <v>Felipe Santos</v>
      </c>
      <c r="E7983" t="str">
        <f>IF($A7983="","",Tienda_4!I783)</f>
        <v>Tarjeta de crédito</v>
      </c>
      <c r="F7983">
        <f>IF($A7983="","",VALUE(RIGHT(Tienda_4!E783,4)))</f>
        <v>2021</v>
      </c>
      <c r="G7983">
        <f>IF($A7983="","",Tienda_4!C783)</f>
        <v>332700</v>
      </c>
      <c r="H7983">
        <f>IF($A7983="","",Tienda_4!D783)</f>
        <v>15900</v>
      </c>
      <c r="I7983">
        <f>IF($A7983="","",Tienda_4!H783)</f>
        <v>5</v>
      </c>
      <c r="J7983">
        <f>IF($A7983="",0,IF(AND(OR('Cuadro-de-mando'!$B$4="(Todas)",'Cuadro-de-mando'!$B$4=$A7983),OR('Cuadro-de-mando'!$E$4="(Todas)",'Cuadro-de-mando'!$E$4=$B7983),OR('Cuadro-de-mando'!$H$4="(Todas)",'Cuadro-de-mando'!$H$4=$C7983),OR('Cuadro-de-mando'!$K$4="(Todas)",'Cuadro-de-mando'!$K$4=$E7983),OR('Cuadro-de-mando'!$N$4="(Todos)",'Cuadro-de-mando'!$N$4=$F7983)),1,0))</f>
        <v>1</v>
      </c>
    </row>
    <row r="7984" spans="1:10" x14ac:dyDescent="0.25">
      <c r="A7984" t="str">
        <f>IF(Tienda_4!$A784="","","Tienda 4")</f>
        <v>Tienda 4</v>
      </c>
      <c r="B7984" t="str">
        <f>IF($A7984="","",Tienda_4!B784)</f>
        <v>Artículos para el hogar</v>
      </c>
      <c r="C7984" t="str">
        <f>IF($A7984="","",Tienda_4!G784)</f>
        <v>Bogotá</v>
      </c>
      <c r="D7984" t="str">
        <f>IF($A7984="","",Tienda_4!F784)</f>
        <v>Santiago Silva</v>
      </c>
      <c r="E7984" t="str">
        <f>IF($A7984="","",Tienda_4!I784)</f>
        <v>Tarjeta de crédito</v>
      </c>
      <c r="F7984">
        <f>IF($A7984="","",VALUE(RIGHT(Tienda_4!E784,4)))</f>
        <v>2021</v>
      </c>
      <c r="G7984">
        <f>IF($A7984="","",Tienda_4!C784)</f>
        <v>84700</v>
      </c>
      <c r="H7984">
        <f>IF($A7984="","",Tienda_4!D784)</f>
        <v>2700</v>
      </c>
      <c r="I7984">
        <f>IF($A7984="","",Tienda_4!H784)</f>
        <v>1</v>
      </c>
      <c r="J7984">
        <f>IF($A7984="",0,IF(AND(OR('Cuadro-de-mando'!$B$4="(Todas)",'Cuadro-de-mando'!$B$4=$A7984),OR('Cuadro-de-mando'!$E$4="(Todas)",'Cuadro-de-mando'!$E$4=$B7984),OR('Cuadro-de-mando'!$H$4="(Todas)",'Cuadro-de-mando'!$H$4=$C7984),OR('Cuadro-de-mando'!$K$4="(Todas)",'Cuadro-de-mando'!$K$4=$E7984),OR('Cuadro-de-mando'!$N$4="(Todos)",'Cuadro-de-mando'!$N$4=$F7984)),1,0))</f>
        <v>1</v>
      </c>
    </row>
    <row r="7985" spans="1:10" x14ac:dyDescent="0.25">
      <c r="A7985" t="str">
        <f>IF(Tienda_4!$A785="","","Tienda 4")</f>
        <v>Tienda 4</v>
      </c>
      <c r="B7985" t="str">
        <f>IF($A7985="","",Tienda_4!B785)</f>
        <v>Juguetes</v>
      </c>
      <c r="C7985" t="str">
        <f>IF($A7985="","",Tienda_4!G785)</f>
        <v>Bogotá</v>
      </c>
      <c r="D7985" t="str">
        <f>IF($A7985="","",Tienda_4!F785)</f>
        <v>Mariana Herrera</v>
      </c>
      <c r="E7985" t="str">
        <f>IF($A7985="","",Tienda_4!I785)</f>
        <v>Tarjeta de crédito</v>
      </c>
      <c r="F7985">
        <f>IF($A7985="","",VALUE(RIGHT(Tienda_4!E785,4)))</f>
        <v>2020</v>
      </c>
      <c r="G7985">
        <f>IF($A7985="","",Tienda_4!C785)</f>
        <v>47200</v>
      </c>
      <c r="H7985">
        <f>IF($A7985="","",Tienda_4!D785)</f>
        <v>3200</v>
      </c>
      <c r="I7985">
        <f>IF($A7985="","",Tienda_4!H785)</f>
        <v>4</v>
      </c>
      <c r="J7985">
        <f>IF($A7985="",0,IF(AND(OR('Cuadro-de-mando'!$B$4="(Todas)",'Cuadro-de-mando'!$B$4=$A7985),OR('Cuadro-de-mando'!$E$4="(Todas)",'Cuadro-de-mando'!$E$4=$B7985),OR('Cuadro-de-mando'!$H$4="(Todas)",'Cuadro-de-mando'!$H$4=$C7985),OR('Cuadro-de-mando'!$K$4="(Todas)",'Cuadro-de-mando'!$K$4=$E7985),OR('Cuadro-de-mando'!$N$4="(Todos)",'Cuadro-de-mando'!$N$4=$F7985)),1,0))</f>
        <v>1</v>
      </c>
    </row>
    <row r="7986" spans="1:10" x14ac:dyDescent="0.25">
      <c r="A7986" t="str">
        <f>IF(Tienda_4!$A786="","","Tienda 4")</f>
        <v>Tienda 4</v>
      </c>
      <c r="B7986" t="str">
        <f>IF($A7986="","",Tienda_4!B786)</f>
        <v>Electrónicos</v>
      </c>
      <c r="C7986" t="str">
        <f>IF($A7986="","",Tienda_4!G786)</f>
        <v>Medellín</v>
      </c>
      <c r="D7986" t="str">
        <f>IF($A7986="","",Tienda_4!F786)</f>
        <v>Izabela de León</v>
      </c>
      <c r="E7986" t="str">
        <f>IF($A7986="","",Tienda_4!I786)</f>
        <v>Tarjeta de crédito</v>
      </c>
      <c r="F7986">
        <f>IF($A7986="","",VALUE(RIGHT(Tienda_4!E786,4)))</f>
        <v>2021</v>
      </c>
      <c r="G7986">
        <f>IF($A7986="","",Tienda_4!C786)</f>
        <v>125700</v>
      </c>
      <c r="H7986">
        <f>IF($A7986="","",Tienda_4!D786)</f>
        <v>7400</v>
      </c>
      <c r="I7986">
        <f>IF($A7986="","",Tienda_4!H786)</f>
        <v>3</v>
      </c>
      <c r="J7986">
        <f>IF($A7986="",0,IF(AND(OR('Cuadro-de-mando'!$B$4="(Todas)",'Cuadro-de-mando'!$B$4=$A7986),OR('Cuadro-de-mando'!$E$4="(Todas)",'Cuadro-de-mando'!$E$4=$B7986),OR('Cuadro-de-mando'!$H$4="(Todas)",'Cuadro-de-mando'!$H$4=$C7986),OR('Cuadro-de-mando'!$K$4="(Todas)",'Cuadro-de-mando'!$K$4=$E7986),OR('Cuadro-de-mando'!$N$4="(Todos)",'Cuadro-de-mando'!$N$4=$F7986)),1,0))</f>
        <v>1</v>
      </c>
    </row>
    <row r="7987" spans="1:10" x14ac:dyDescent="0.25">
      <c r="A7987" t="str">
        <f>IF(Tienda_4!$A787="","","Tienda 4")</f>
        <v>Tienda 4</v>
      </c>
      <c r="B7987" t="str">
        <f>IF($A7987="","",Tienda_4!B787)</f>
        <v>Juguetes</v>
      </c>
      <c r="C7987" t="str">
        <f>IF($A7987="","",Tienda_4!G787)</f>
        <v>Cartagena</v>
      </c>
      <c r="D7987" t="str">
        <f>IF($A7987="","",Tienda_4!F787)</f>
        <v>Maria Alfonso</v>
      </c>
      <c r="E7987" t="str">
        <f>IF($A7987="","",Tienda_4!I787)</f>
        <v>Tarjeta de crédito</v>
      </c>
      <c r="F7987">
        <f>IF($A7987="","",VALUE(RIGHT(Tienda_4!E787,4)))</f>
        <v>2022</v>
      </c>
      <c r="G7987">
        <f>IF($A7987="","",Tienda_4!C787)</f>
        <v>17600</v>
      </c>
      <c r="H7987">
        <f>IF($A7987="","",Tienda_4!D787)</f>
        <v>1300</v>
      </c>
      <c r="I7987">
        <f>IF($A7987="","",Tienda_4!H787)</f>
        <v>5</v>
      </c>
      <c r="J7987">
        <f>IF($A7987="",0,IF(AND(OR('Cuadro-de-mando'!$B$4="(Todas)",'Cuadro-de-mando'!$B$4=$A7987),OR('Cuadro-de-mando'!$E$4="(Todas)",'Cuadro-de-mando'!$E$4=$B7987),OR('Cuadro-de-mando'!$H$4="(Todas)",'Cuadro-de-mando'!$H$4=$C7987),OR('Cuadro-de-mando'!$K$4="(Todas)",'Cuadro-de-mando'!$K$4=$E7987),OR('Cuadro-de-mando'!$N$4="(Todos)",'Cuadro-de-mando'!$N$4=$F7987)),1,0))</f>
        <v>1</v>
      </c>
    </row>
    <row r="7988" spans="1:10" x14ac:dyDescent="0.25">
      <c r="A7988" t="str">
        <f>IF(Tienda_4!$A788="","","Tienda 4")</f>
        <v>Tienda 4</v>
      </c>
      <c r="B7988" t="str">
        <f>IF($A7988="","",Tienda_4!B788)</f>
        <v>Electrodomésticos</v>
      </c>
      <c r="C7988" t="str">
        <f>IF($A7988="","",Tienda_4!G788)</f>
        <v>Bogotá</v>
      </c>
      <c r="D7988" t="str">
        <f>IF($A7988="","",Tienda_4!F788)</f>
        <v>Ángel Rodriguez</v>
      </c>
      <c r="E7988" t="str">
        <f>IF($A7988="","",Tienda_4!I788)</f>
        <v>Tarjeta de crédito</v>
      </c>
      <c r="F7988">
        <f>IF($A7988="","",VALUE(RIGHT(Tienda_4!E788,4)))</f>
        <v>2020</v>
      </c>
      <c r="G7988">
        <f>IF($A7988="","",Tienda_4!C788)</f>
        <v>2528900</v>
      </c>
      <c r="H7988">
        <f>IF($A7988="","",Tienda_4!D788)</f>
        <v>132800</v>
      </c>
      <c r="I7988">
        <f>IF($A7988="","",Tienda_4!H788)</f>
        <v>5</v>
      </c>
      <c r="J7988">
        <f>IF($A7988="",0,IF(AND(OR('Cuadro-de-mando'!$B$4="(Todas)",'Cuadro-de-mando'!$B$4=$A7988),OR('Cuadro-de-mando'!$E$4="(Todas)",'Cuadro-de-mando'!$E$4=$B7988),OR('Cuadro-de-mando'!$H$4="(Todas)",'Cuadro-de-mando'!$H$4=$C7988),OR('Cuadro-de-mando'!$K$4="(Todas)",'Cuadro-de-mando'!$K$4=$E7988),OR('Cuadro-de-mando'!$N$4="(Todos)",'Cuadro-de-mando'!$N$4=$F7988)),1,0))</f>
        <v>1</v>
      </c>
    </row>
    <row r="7989" spans="1:10" x14ac:dyDescent="0.25">
      <c r="A7989" t="str">
        <f>IF(Tienda_4!$A789="","","Tienda 4")</f>
        <v>Tienda 4</v>
      </c>
      <c r="B7989" t="str">
        <f>IF($A7989="","",Tienda_4!B789)</f>
        <v>Muebles</v>
      </c>
      <c r="C7989" t="str">
        <f>IF($A7989="","",Tienda_4!G789)</f>
        <v>Medellín</v>
      </c>
      <c r="D7989" t="str">
        <f>IF($A7989="","",Tienda_4!F789)</f>
        <v>Pedro Gomez</v>
      </c>
      <c r="E7989" t="str">
        <f>IF($A7989="","",Tienda_4!I789)</f>
        <v>Tarjeta de crédito</v>
      </c>
      <c r="F7989">
        <f>IF($A7989="","",VALUE(RIGHT(Tienda_4!E789,4)))</f>
        <v>2022</v>
      </c>
      <c r="G7989">
        <f>IF($A7989="","",Tienda_4!C789)</f>
        <v>151600</v>
      </c>
      <c r="H7989">
        <f>IF($A7989="","",Tienda_4!D789)</f>
        <v>12900</v>
      </c>
      <c r="I7989">
        <f>IF($A7989="","",Tienda_4!H789)</f>
        <v>1</v>
      </c>
      <c r="J7989">
        <f>IF($A7989="",0,IF(AND(OR('Cuadro-de-mando'!$B$4="(Todas)",'Cuadro-de-mando'!$B$4=$A7989),OR('Cuadro-de-mando'!$E$4="(Todas)",'Cuadro-de-mando'!$E$4=$B7989),OR('Cuadro-de-mando'!$H$4="(Todas)",'Cuadro-de-mando'!$H$4=$C7989),OR('Cuadro-de-mando'!$K$4="(Todas)",'Cuadro-de-mando'!$K$4=$E7989),OR('Cuadro-de-mando'!$N$4="(Todos)",'Cuadro-de-mando'!$N$4=$F7989)),1,0))</f>
        <v>1</v>
      </c>
    </row>
    <row r="7990" spans="1:10" x14ac:dyDescent="0.25">
      <c r="A7990" t="str">
        <f>IF(Tienda_4!$A790="","","Tienda 4")</f>
        <v>Tienda 4</v>
      </c>
      <c r="B7990" t="str">
        <f>IF($A7990="","",Tienda_4!B790)</f>
        <v>Deportes y diversión</v>
      </c>
      <c r="C7990" t="str">
        <f>IF($A7990="","",Tienda_4!G790)</f>
        <v>Bogotá</v>
      </c>
      <c r="D7990" t="str">
        <f>IF($A7990="","",Tienda_4!F790)</f>
        <v>Juan Fernandez</v>
      </c>
      <c r="E7990" t="str">
        <f>IF($A7990="","",Tienda_4!I790)</f>
        <v>Nequi</v>
      </c>
      <c r="F7990">
        <f>IF($A7990="","",VALUE(RIGHT(Tienda_4!E790,4)))</f>
        <v>2022</v>
      </c>
      <c r="G7990">
        <f>IF($A7990="","",Tienda_4!C790)</f>
        <v>59200</v>
      </c>
      <c r="H7990">
        <f>IF($A7990="","",Tienda_4!D790)</f>
        <v>1300</v>
      </c>
      <c r="I7990">
        <f>IF($A7990="","",Tienda_4!H790)</f>
        <v>5</v>
      </c>
      <c r="J7990">
        <f>IF($A7990="",0,IF(AND(OR('Cuadro-de-mando'!$B$4="(Todas)",'Cuadro-de-mando'!$B$4=$A7990),OR('Cuadro-de-mando'!$E$4="(Todas)",'Cuadro-de-mando'!$E$4=$B7990),OR('Cuadro-de-mando'!$H$4="(Todas)",'Cuadro-de-mando'!$H$4=$C7990),OR('Cuadro-de-mando'!$K$4="(Todas)",'Cuadro-de-mando'!$K$4=$E7990),OR('Cuadro-de-mando'!$N$4="(Todos)",'Cuadro-de-mando'!$N$4=$F7990)),1,0))</f>
        <v>1</v>
      </c>
    </row>
    <row r="7991" spans="1:10" x14ac:dyDescent="0.25">
      <c r="A7991" t="str">
        <f>IF(Tienda_4!$A791="","","Tienda 4")</f>
        <v>Tienda 4</v>
      </c>
      <c r="B7991" t="str">
        <f>IF($A7991="","",Tienda_4!B791)</f>
        <v>Deportes y diversión</v>
      </c>
      <c r="C7991" t="str">
        <f>IF($A7991="","",Tienda_4!G791)</f>
        <v>Bogotá</v>
      </c>
      <c r="D7991" t="str">
        <f>IF($A7991="","",Tienda_4!F791)</f>
        <v>Beatriz Morales</v>
      </c>
      <c r="E7991" t="str">
        <f>IF($A7991="","",Tienda_4!I791)</f>
        <v>Tarjeta de crédito</v>
      </c>
      <c r="F7991">
        <f>IF($A7991="","",VALUE(RIGHT(Tienda_4!E791,4)))</f>
        <v>2021</v>
      </c>
      <c r="G7991">
        <f>IF($A7991="","",Tienda_4!C791)</f>
        <v>109400</v>
      </c>
      <c r="H7991">
        <f>IF($A7991="","",Tienda_4!D791)</f>
        <v>6000</v>
      </c>
      <c r="I7991">
        <f>IF($A7991="","",Tienda_4!H791)</f>
        <v>4</v>
      </c>
      <c r="J7991">
        <f>IF($A7991="",0,IF(AND(OR('Cuadro-de-mando'!$B$4="(Todas)",'Cuadro-de-mando'!$B$4=$A7991),OR('Cuadro-de-mando'!$E$4="(Todas)",'Cuadro-de-mando'!$E$4=$B7991),OR('Cuadro-de-mando'!$H$4="(Todas)",'Cuadro-de-mando'!$H$4=$C7991),OR('Cuadro-de-mando'!$K$4="(Todas)",'Cuadro-de-mando'!$K$4=$E7991),OR('Cuadro-de-mando'!$N$4="(Todos)",'Cuadro-de-mando'!$N$4=$F7991)),1,0))</f>
        <v>1</v>
      </c>
    </row>
    <row r="7992" spans="1:10" x14ac:dyDescent="0.25">
      <c r="A7992" t="str">
        <f>IF(Tienda_4!$A792="","","Tienda 4")</f>
        <v>Tienda 4</v>
      </c>
      <c r="B7992" t="str">
        <f>IF($A7992="","",Tienda_4!B792)</f>
        <v>Deportes y diversión</v>
      </c>
      <c r="C7992" t="str">
        <f>IF($A7992="","",Tienda_4!G792)</f>
        <v>Bogotá</v>
      </c>
      <c r="D7992" t="str">
        <f>IF($A7992="","",Tienda_4!F792)</f>
        <v>Blanca Ramirez</v>
      </c>
      <c r="E7992" t="str">
        <f>IF($A7992="","",Tienda_4!I792)</f>
        <v>Nequi</v>
      </c>
      <c r="F7992">
        <f>IF($A7992="","",VALUE(RIGHT(Tienda_4!E792,4)))</f>
        <v>2021</v>
      </c>
      <c r="G7992">
        <f>IF($A7992="","",Tienda_4!C792)</f>
        <v>16100</v>
      </c>
      <c r="H7992">
        <f>IF($A7992="","",Tienda_4!D792)</f>
        <v>1100</v>
      </c>
      <c r="I7992">
        <f>IF($A7992="","",Tienda_4!H792)</f>
        <v>5</v>
      </c>
      <c r="J7992">
        <f>IF($A7992="",0,IF(AND(OR('Cuadro-de-mando'!$B$4="(Todas)",'Cuadro-de-mando'!$B$4=$A7992),OR('Cuadro-de-mando'!$E$4="(Todas)",'Cuadro-de-mando'!$E$4=$B7992),OR('Cuadro-de-mando'!$H$4="(Todas)",'Cuadro-de-mando'!$H$4=$C7992),OR('Cuadro-de-mando'!$K$4="(Todas)",'Cuadro-de-mando'!$K$4=$E7992),OR('Cuadro-de-mando'!$N$4="(Todos)",'Cuadro-de-mando'!$N$4=$F7992)),1,0))</f>
        <v>1</v>
      </c>
    </row>
    <row r="7993" spans="1:10" x14ac:dyDescent="0.25">
      <c r="A7993" t="str">
        <f>IF(Tienda_4!$A793="","","Tienda 4")</f>
        <v>Tienda 4</v>
      </c>
      <c r="B7993" t="str">
        <f>IF($A7993="","",Tienda_4!B793)</f>
        <v>Muebles</v>
      </c>
      <c r="C7993" t="str">
        <f>IF($A7993="","",Tienda_4!G793)</f>
        <v>Medellín</v>
      </c>
      <c r="D7993" t="str">
        <f>IF($A7993="","",Tienda_4!F793)</f>
        <v>Juan Fernandez</v>
      </c>
      <c r="E7993" t="str">
        <f>IF($A7993="","",Tienda_4!I793)</f>
        <v>Tarjeta de crédito</v>
      </c>
      <c r="F7993">
        <f>IF($A7993="","",VALUE(RIGHT(Tienda_4!E793,4)))</f>
        <v>2021</v>
      </c>
      <c r="G7993">
        <f>IF($A7993="","",Tienda_4!C793)</f>
        <v>670800</v>
      </c>
      <c r="H7993">
        <f>IF($A7993="","",Tienda_4!D793)</f>
        <v>33900</v>
      </c>
      <c r="I7993">
        <f>IF($A7993="","",Tienda_4!H793)</f>
        <v>3</v>
      </c>
      <c r="J7993">
        <f>IF($A7993="",0,IF(AND(OR('Cuadro-de-mando'!$B$4="(Todas)",'Cuadro-de-mando'!$B$4=$A7993),OR('Cuadro-de-mando'!$E$4="(Todas)",'Cuadro-de-mando'!$E$4=$B7993),OR('Cuadro-de-mando'!$H$4="(Todas)",'Cuadro-de-mando'!$H$4=$C7993),OR('Cuadro-de-mando'!$K$4="(Todas)",'Cuadro-de-mando'!$K$4=$E7993),OR('Cuadro-de-mando'!$N$4="(Todos)",'Cuadro-de-mando'!$N$4=$F7993)),1,0))</f>
        <v>1</v>
      </c>
    </row>
    <row r="7994" spans="1:10" x14ac:dyDescent="0.25">
      <c r="A7994" t="str">
        <f>IF(Tienda_4!$A794="","","Tienda 4")</f>
        <v>Tienda 4</v>
      </c>
      <c r="B7994" t="str">
        <f>IF($A7994="","",Tienda_4!B794)</f>
        <v>Muebles</v>
      </c>
      <c r="C7994" t="str">
        <f>IF($A7994="","",Tienda_4!G794)</f>
        <v>Bogotá</v>
      </c>
      <c r="D7994" t="str">
        <f>IF($A7994="","",Tienda_4!F794)</f>
        <v>Felipe Santos</v>
      </c>
      <c r="E7994" t="str">
        <f>IF($A7994="","",Tienda_4!I794)</f>
        <v>Tarjeta de crédito</v>
      </c>
      <c r="F7994">
        <f>IF($A7994="","",VALUE(RIGHT(Tienda_4!E794,4)))</f>
        <v>2021</v>
      </c>
      <c r="G7994">
        <f>IF($A7994="","",Tienda_4!C794)</f>
        <v>199000</v>
      </c>
      <c r="H7994">
        <f>IF($A7994="","",Tienda_4!D794)</f>
        <v>10800</v>
      </c>
      <c r="I7994">
        <f>IF($A7994="","",Tienda_4!H794)</f>
        <v>5</v>
      </c>
      <c r="J7994">
        <f>IF($A7994="",0,IF(AND(OR('Cuadro-de-mando'!$B$4="(Todas)",'Cuadro-de-mando'!$B$4=$A7994),OR('Cuadro-de-mando'!$E$4="(Todas)",'Cuadro-de-mando'!$E$4=$B7994),OR('Cuadro-de-mando'!$H$4="(Todas)",'Cuadro-de-mando'!$H$4=$C7994),OR('Cuadro-de-mando'!$K$4="(Todas)",'Cuadro-de-mando'!$K$4=$E7994),OR('Cuadro-de-mando'!$N$4="(Todos)",'Cuadro-de-mando'!$N$4=$F7994)),1,0))</f>
        <v>1</v>
      </c>
    </row>
    <row r="7995" spans="1:10" x14ac:dyDescent="0.25">
      <c r="A7995" t="str">
        <f>IF(Tienda_4!$A795="","","Tienda 4")</f>
        <v>Tienda 4</v>
      </c>
      <c r="B7995" t="str">
        <f>IF($A7995="","",Tienda_4!B795)</f>
        <v>Deportes y diversión</v>
      </c>
      <c r="C7995" t="str">
        <f>IF($A7995="","",Tienda_4!G795)</f>
        <v>Leticia</v>
      </c>
      <c r="D7995" t="str">
        <f>IF($A7995="","",Tienda_4!F795)</f>
        <v>Lucas Olivera</v>
      </c>
      <c r="E7995" t="str">
        <f>IF($A7995="","",Tienda_4!I795)</f>
        <v>Nequi</v>
      </c>
      <c r="F7995">
        <f>IF($A7995="","",VALUE(RIGHT(Tienda_4!E795,4)))</f>
        <v>2020</v>
      </c>
      <c r="G7995">
        <f>IF($A7995="","",Tienda_4!C795)</f>
        <v>97100</v>
      </c>
      <c r="H7995">
        <f>IF($A7995="","",Tienda_4!D795)</f>
        <v>3400</v>
      </c>
      <c r="I7995">
        <f>IF($A7995="","",Tienda_4!H795)</f>
        <v>5</v>
      </c>
      <c r="J7995">
        <f>IF($A7995="",0,IF(AND(OR('Cuadro-de-mando'!$B$4="(Todas)",'Cuadro-de-mando'!$B$4=$A7995),OR('Cuadro-de-mando'!$E$4="(Todas)",'Cuadro-de-mando'!$E$4=$B7995),OR('Cuadro-de-mando'!$H$4="(Todas)",'Cuadro-de-mando'!$H$4=$C7995),OR('Cuadro-de-mando'!$K$4="(Todas)",'Cuadro-de-mando'!$K$4=$E7995),OR('Cuadro-de-mando'!$N$4="(Todos)",'Cuadro-de-mando'!$N$4=$F7995)),1,0))</f>
        <v>1</v>
      </c>
    </row>
    <row r="7996" spans="1:10" x14ac:dyDescent="0.25">
      <c r="A7996" t="str">
        <f>IF(Tienda_4!$A796="","","Tienda 4")</f>
        <v>Tienda 4</v>
      </c>
      <c r="B7996" t="str">
        <f>IF($A7996="","",Tienda_4!B796)</f>
        <v>Electrónicos</v>
      </c>
      <c r="C7996" t="str">
        <f>IF($A7996="","",Tienda_4!G796)</f>
        <v>Bogotá</v>
      </c>
      <c r="D7996" t="str">
        <f>IF($A7996="","",Tienda_4!F796)</f>
        <v>Felipe Santos</v>
      </c>
      <c r="E7996" t="str">
        <f>IF($A7996="","",Tienda_4!I796)</f>
        <v>Tarjeta de crédito</v>
      </c>
      <c r="F7996">
        <f>IF($A7996="","",VALUE(RIGHT(Tienda_4!E796,4)))</f>
        <v>2020</v>
      </c>
      <c r="G7996">
        <f>IF($A7996="","",Tienda_4!C796)</f>
        <v>261400</v>
      </c>
      <c r="H7996">
        <f>IF($A7996="","",Tienda_4!D796)</f>
        <v>12100</v>
      </c>
      <c r="I7996">
        <f>IF($A7996="","",Tienda_4!H796)</f>
        <v>5</v>
      </c>
      <c r="J7996">
        <f>IF($A7996="",0,IF(AND(OR('Cuadro-de-mando'!$B$4="(Todas)",'Cuadro-de-mando'!$B$4=$A7996),OR('Cuadro-de-mando'!$E$4="(Todas)",'Cuadro-de-mando'!$E$4=$B7996),OR('Cuadro-de-mando'!$H$4="(Todas)",'Cuadro-de-mando'!$H$4=$C7996),OR('Cuadro-de-mando'!$K$4="(Todas)",'Cuadro-de-mando'!$K$4=$E7996),OR('Cuadro-de-mando'!$N$4="(Todos)",'Cuadro-de-mando'!$N$4=$F7996)),1,0))</f>
        <v>1</v>
      </c>
    </row>
    <row r="7997" spans="1:10" x14ac:dyDescent="0.25">
      <c r="A7997" t="str">
        <f>IF(Tienda_4!$A797="","","Tienda 4")</f>
        <v>Tienda 4</v>
      </c>
      <c r="B7997" t="str">
        <f>IF($A7997="","",Tienda_4!B797)</f>
        <v>Electrodomésticos</v>
      </c>
      <c r="C7997" t="str">
        <f>IF($A7997="","",Tienda_4!G797)</f>
        <v>Medellín</v>
      </c>
      <c r="D7997" t="str">
        <f>IF($A7997="","",Tienda_4!F797)</f>
        <v>Maria Alfonso</v>
      </c>
      <c r="E7997" t="str">
        <f>IF($A7997="","",Tienda_4!I797)</f>
        <v>Nequi</v>
      </c>
      <c r="F7997">
        <f>IF($A7997="","",VALUE(RIGHT(Tienda_4!E797,4)))</f>
        <v>2020</v>
      </c>
      <c r="G7997">
        <f>IF($A7997="","",Tienda_4!C797)</f>
        <v>1277500</v>
      </c>
      <c r="H7997">
        <f>IF($A7997="","",Tienda_4!D797)</f>
        <v>68700</v>
      </c>
      <c r="I7997">
        <f>IF($A7997="","",Tienda_4!H797)</f>
        <v>5</v>
      </c>
      <c r="J7997">
        <f>IF($A7997="",0,IF(AND(OR('Cuadro-de-mando'!$B$4="(Todas)",'Cuadro-de-mando'!$B$4=$A7997),OR('Cuadro-de-mando'!$E$4="(Todas)",'Cuadro-de-mando'!$E$4=$B7997),OR('Cuadro-de-mando'!$H$4="(Todas)",'Cuadro-de-mando'!$H$4=$C7997),OR('Cuadro-de-mando'!$K$4="(Todas)",'Cuadro-de-mando'!$K$4=$E7997),OR('Cuadro-de-mando'!$N$4="(Todos)",'Cuadro-de-mando'!$N$4=$F7997)),1,0))</f>
        <v>1</v>
      </c>
    </row>
    <row r="7998" spans="1:10" x14ac:dyDescent="0.25">
      <c r="A7998" t="str">
        <f>IF(Tienda_4!$A798="","","Tienda 4")</f>
        <v>Tienda 4</v>
      </c>
      <c r="B7998" t="str">
        <f>IF($A7998="","",Tienda_4!B798)</f>
        <v>Muebles</v>
      </c>
      <c r="C7998" t="str">
        <f>IF($A7998="","",Tienda_4!G798)</f>
        <v>Pereira</v>
      </c>
      <c r="D7998" t="str">
        <f>IF($A7998="","",Tienda_4!F798)</f>
        <v>Beatriz Morales</v>
      </c>
      <c r="E7998" t="str">
        <f>IF($A7998="","",Tienda_4!I798)</f>
        <v>Tarjeta de crédito</v>
      </c>
      <c r="F7998">
        <f>IF($A7998="","",VALUE(RIGHT(Tienda_4!E798,4)))</f>
        <v>2020</v>
      </c>
      <c r="G7998">
        <f>IF($A7998="","",Tienda_4!C798)</f>
        <v>535600</v>
      </c>
      <c r="H7998">
        <f>IF($A7998="","",Tienda_4!D798)</f>
        <v>28700</v>
      </c>
      <c r="I7998">
        <f>IF($A7998="","",Tienda_4!H798)</f>
        <v>1</v>
      </c>
      <c r="J7998">
        <f>IF($A7998="",0,IF(AND(OR('Cuadro-de-mando'!$B$4="(Todas)",'Cuadro-de-mando'!$B$4=$A7998),OR('Cuadro-de-mando'!$E$4="(Todas)",'Cuadro-de-mando'!$E$4=$B7998),OR('Cuadro-de-mando'!$H$4="(Todas)",'Cuadro-de-mando'!$H$4=$C7998),OR('Cuadro-de-mando'!$K$4="(Todas)",'Cuadro-de-mando'!$K$4=$E7998),OR('Cuadro-de-mando'!$N$4="(Todos)",'Cuadro-de-mando'!$N$4=$F7998)),1,0))</f>
        <v>1</v>
      </c>
    </row>
    <row r="7999" spans="1:10" x14ac:dyDescent="0.25">
      <c r="A7999" t="str">
        <f>IF(Tienda_4!$A799="","","Tienda 4")</f>
        <v>Tienda 4</v>
      </c>
      <c r="B7999" t="str">
        <f>IF($A7999="","",Tienda_4!B799)</f>
        <v>Electrónicos</v>
      </c>
      <c r="C7999" t="str">
        <f>IF($A7999="","",Tienda_4!G799)</f>
        <v>Bogotá</v>
      </c>
      <c r="D7999" t="str">
        <f>IF($A7999="","",Tienda_4!F799)</f>
        <v>Juliana Costa</v>
      </c>
      <c r="E7999" t="str">
        <f>IF($A7999="","",Tienda_4!I799)</f>
        <v>Tarjeta de crédito</v>
      </c>
      <c r="F7999">
        <f>IF($A7999="","",VALUE(RIGHT(Tienda_4!E799,4)))</f>
        <v>2022</v>
      </c>
      <c r="G7999">
        <f>IF($A7999="","",Tienda_4!C799)</f>
        <v>213600</v>
      </c>
      <c r="H7999">
        <f>IF($A7999="","",Tienda_4!D799)</f>
        <v>11600</v>
      </c>
      <c r="I7999">
        <f>IF($A7999="","",Tienda_4!H799)</f>
        <v>1</v>
      </c>
      <c r="J7999">
        <f>IF($A7999="",0,IF(AND(OR('Cuadro-de-mando'!$B$4="(Todas)",'Cuadro-de-mando'!$B$4=$A7999),OR('Cuadro-de-mando'!$E$4="(Todas)",'Cuadro-de-mando'!$E$4=$B7999),OR('Cuadro-de-mando'!$H$4="(Todas)",'Cuadro-de-mando'!$H$4=$C7999),OR('Cuadro-de-mando'!$K$4="(Todas)",'Cuadro-de-mando'!$K$4=$E7999),OR('Cuadro-de-mando'!$N$4="(Todos)",'Cuadro-de-mando'!$N$4=$F7999)),1,0))</f>
        <v>1</v>
      </c>
    </row>
    <row r="8000" spans="1:10" x14ac:dyDescent="0.25">
      <c r="A8000" t="str">
        <f>IF(Tienda_4!$A800="","","Tienda 4")</f>
        <v>Tienda 4</v>
      </c>
      <c r="B8000" t="str">
        <f>IF($A8000="","",Tienda_4!B800)</f>
        <v>Libros</v>
      </c>
      <c r="C8000" t="str">
        <f>IF($A8000="","",Tienda_4!G800)</f>
        <v>Bucaramanga</v>
      </c>
      <c r="D8000" t="str">
        <f>IF($A8000="","",Tienda_4!F800)</f>
        <v>Juan Fernandez</v>
      </c>
      <c r="E8000" t="str">
        <f>IF($A8000="","",Tienda_4!I800)</f>
        <v>Tarjeta de crédito</v>
      </c>
      <c r="F8000">
        <f>IF($A8000="","",VALUE(RIGHT(Tienda_4!E800,4)))</f>
        <v>2020</v>
      </c>
      <c r="G8000">
        <f>IF($A8000="","",Tienda_4!C800)</f>
        <v>47900</v>
      </c>
      <c r="H8000">
        <f>IF($A8000="","",Tienda_4!D800)</f>
        <v>8400</v>
      </c>
      <c r="I8000">
        <f>IF($A8000="","",Tienda_4!H800)</f>
        <v>5</v>
      </c>
      <c r="J8000">
        <f>IF($A8000="",0,IF(AND(OR('Cuadro-de-mando'!$B$4="(Todas)",'Cuadro-de-mando'!$B$4=$A8000),OR('Cuadro-de-mando'!$E$4="(Todas)",'Cuadro-de-mando'!$E$4=$B8000),OR('Cuadro-de-mando'!$H$4="(Todas)",'Cuadro-de-mando'!$H$4=$C8000),OR('Cuadro-de-mando'!$K$4="(Todas)",'Cuadro-de-mando'!$K$4=$E8000),OR('Cuadro-de-mando'!$N$4="(Todos)",'Cuadro-de-mando'!$N$4=$F8000)),1,0))</f>
        <v>1</v>
      </c>
    </row>
    <row r="8001" spans="1:10" x14ac:dyDescent="0.25">
      <c r="A8001" t="str">
        <f>IF(Tienda_4!$A801="","","Tienda 4")</f>
        <v>Tienda 4</v>
      </c>
      <c r="B8001" t="str">
        <f>IF($A8001="","",Tienda_4!B801)</f>
        <v>Juguetes</v>
      </c>
      <c r="C8001" t="str">
        <f>IF($A8001="","",Tienda_4!G801)</f>
        <v>Bogotá</v>
      </c>
      <c r="D8001" t="str">
        <f>IF($A8001="","",Tienda_4!F801)</f>
        <v>Blanca Ramirez</v>
      </c>
      <c r="E8001" t="str">
        <f>IF($A8001="","",Tienda_4!I801)</f>
        <v>Tarjeta de crédito</v>
      </c>
      <c r="F8001">
        <f>IF($A8001="","",VALUE(RIGHT(Tienda_4!E801,4)))</f>
        <v>2022</v>
      </c>
      <c r="G8001">
        <f>IF($A8001="","",Tienda_4!C801)</f>
        <v>18600</v>
      </c>
      <c r="H8001">
        <f>IF($A8001="","",Tienda_4!D801)</f>
        <v>0</v>
      </c>
      <c r="I8001">
        <f>IF($A8001="","",Tienda_4!H801)</f>
        <v>5</v>
      </c>
      <c r="J8001">
        <f>IF($A8001="",0,IF(AND(OR('Cuadro-de-mando'!$B$4="(Todas)",'Cuadro-de-mando'!$B$4=$A8001),OR('Cuadro-de-mando'!$E$4="(Todas)",'Cuadro-de-mando'!$E$4=$B8001),OR('Cuadro-de-mando'!$H$4="(Todas)",'Cuadro-de-mando'!$H$4=$C8001),OR('Cuadro-de-mando'!$K$4="(Todas)",'Cuadro-de-mando'!$K$4=$E8001),OR('Cuadro-de-mando'!$N$4="(Todos)",'Cuadro-de-mando'!$N$4=$F8001)),1,0))</f>
        <v>1</v>
      </c>
    </row>
    <row r="8002" spans="1:10" x14ac:dyDescent="0.25">
      <c r="A8002" t="str">
        <f>IF(Tienda_4!$A802="","","Tienda 4")</f>
        <v>Tienda 4</v>
      </c>
      <c r="B8002" t="str">
        <f>IF($A8002="","",Tienda_4!B802)</f>
        <v>Juguetes</v>
      </c>
      <c r="C8002" t="str">
        <f>IF($A8002="","",Tienda_4!G802)</f>
        <v>Cali</v>
      </c>
      <c r="D8002" t="str">
        <f>IF($A8002="","",Tienda_4!F802)</f>
        <v>Lucas Olivera</v>
      </c>
      <c r="E8002" t="str">
        <f>IF($A8002="","",Tienda_4!I802)</f>
        <v>Tarjeta de crédito</v>
      </c>
      <c r="F8002">
        <f>IF($A8002="","",VALUE(RIGHT(Tienda_4!E802,4)))</f>
        <v>2021</v>
      </c>
      <c r="G8002">
        <f>IF($A8002="","",Tienda_4!C802)</f>
        <v>17400</v>
      </c>
      <c r="H8002">
        <f>IF($A8002="","",Tienda_4!D802)</f>
        <v>1100</v>
      </c>
      <c r="I8002">
        <f>IF($A8002="","",Tienda_4!H802)</f>
        <v>5</v>
      </c>
      <c r="J8002">
        <f>IF($A8002="",0,IF(AND(OR('Cuadro-de-mando'!$B$4="(Todas)",'Cuadro-de-mando'!$B$4=$A8002),OR('Cuadro-de-mando'!$E$4="(Todas)",'Cuadro-de-mando'!$E$4=$B8002),OR('Cuadro-de-mando'!$H$4="(Todas)",'Cuadro-de-mando'!$H$4=$C8002),OR('Cuadro-de-mando'!$K$4="(Todas)",'Cuadro-de-mando'!$K$4=$E8002),OR('Cuadro-de-mando'!$N$4="(Todos)",'Cuadro-de-mando'!$N$4=$F8002)),1,0))</f>
        <v>1</v>
      </c>
    </row>
    <row r="8003" spans="1:10" x14ac:dyDescent="0.25">
      <c r="A8003" t="str">
        <f>IF(Tienda_4!$A803="","","Tienda 4")</f>
        <v>Tienda 4</v>
      </c>
      <c r="B8003" t="str">
        <f>IF($A8003="","",Tienda_4!B803)</f>
        <v>Deportes y diversión</v>
      </c>
      <c r="C8003" t="str">
        <f>IF($A8003="","",Tienda_4!G803)</f>
        <v>Cúcuta</v>
      </c>
      <c r="D8003" t="str">
        <f>IF($A8003="","",Tienda_4!F803)</f>
        <v>Maria Alfonso</v>
      </c>
      <c r="E8003" t="str">
        <f>IF($A8003="","",Tienda_4!I803)</f>
        <v>Nequi</v>
      </c>
      <c r="F8003">
        <f>IF($A8003="","",VALUE(RIGHT(Tienda_4!E803,4)))</f>
        <v>2022</v>
      </c>
      <c r="G8003">
        <f>IF($A8003="","",Tienda_4!C803)</f>
        <v>68200</v>
      </c>
      <c r="H8003">
        <f>IF($A8003="","",Tienda_4!D803)</f>
        <v>4000</v>
      </c>
      <c r="I8003">
        <f>IF($A8003="","",Tienda_4!H803)</f>
        <v>1</v>
      </c>
      <c r="J8003">
        <f>IF($A8003="",0,IF(AND(OR('Cuadro-de-mando'!$B$4="(Todas)",'Cuadro-de-mando'!$B$4=$A8003),OR('Cuadro-de-mando'!$E$4="(Todas)",'Cuadro-de-mando'!$E$4=$B8003),OR('Cuadro-de-mando'!$H$4="(Todas)",'Cuadro-de-mando'!$H$4=$C8003),OR('Cuadro-de-mando'!$K$4="(Todas)",'Cuadro-de-mando'!$K$4=$E8003),OR('Cuadro-de-mando'!$N$4="(Todos)",'Cuadro-de-mando'!$N$4=$F8003)),1,0))</f>
        <v>1</v>
      </c>
    </row>
    <row r="8004" spans="1:10" x14ac:dyDescent="0.25">
      <c r="A8004" t="str">
        <f>IF(Tienda_4!$A804="","","Tienda 4")</f>
        <v>Tienda 4</v>
      </c>
      <c r="B8004" t="str">
        <f>IF($A8004="","",Tienda_4!B804)</f>
        <v>Deportes y diversión</v>
      </c>
      <c r="C8004" t="str">
        <f>IF($A8004="","",Tienda_4!G804)</f>
        <v>Bogotá</v>
      </c>
      <c r="D8004" t="str">
        <f>IF($A8004="","",Tienda_4!F804)</f>
        <v>Blanca Ramirez</v>
      </c>
      <c r="E8004" t="str">
        <f>IF($A8004="","",Tienda_4!I804)</f>
        <v>Tarjeta de crédito</v>
      </c>
      <c r="F8004">
        <f>IF($A8004="","",VALUE(RIGHT(Tienda_4!E804,4)))</f>
        <v>2021</v>
      </c>
      <c r="G8004">
        <f>IF($A8004="","",Tienda_4!C804)</f>
        <v>14100</v>
      </c>
      <c r="H8004">
        <f>IF($A8004="","",Tienda_4!D804)</f>
        <v>1400</v>
      </c>
      <c r="I8004">
        <f>IF($A8004="","",Tienda_4!H804)</f>
        <v>5</v>
      </c>
      <c r="J8004">
        <f>IF($A8004="",0,IF(AND(OR('Cuadro-de-mando'!$B$4="(Todas)",'Cuadro-de-mando'!$B$4=$A8004),OR('Cuadro-de-mando'!$E$4="(Todas)",'Cuadro-de-mando'!$E$4=$B8004),OR('Cuadro-de-mando'!$H$4="(Todas)",'Cuadro-de-mando'!$H$4=$C8004),OR('Cuadro-de-mando'!$K$4="(Todas)",'Cuadro-de-mando'!$K$4=$E8004),OR('Cuadro-de-mando'!$N$4="(Todos)",'Cuadro-de-mando'!$N$4=$F8004)),1,0))</f>
        <v>1</v>
      </c>
    </row>
    <row r="8005" spans="1:10" x14ac:dyDescent="0.25">
      <c r="A8005" t="str">
        <f>IF(Tienda_4!$A805="","","Tienda 4")</f>
        <v>Tienda 4</v>
      </c>
      <c r="B8005" t="str">
        <f>IF($A8005="","",Tienda_4!B805)</f>
        <v>Deportes y diversión</v>
      </c>
      <c r="C8005" t="str">
        <f>IF($A8005="","",Tienda_4!G805)</f>
        <v>Inírida</v>
      </c>
      <c r="D8005" t="str">
        <f>IF($A8005="","",Tienda_4!F805)</f>
        <v>Lucas Olivera</v>
      </c>
      <c r="E8005" t="str">
        <f>IF($A8005="","",Tienda_4!I805)</f>
        <v>Nequi</v>
      </c>
      <c r="F8005">
        <f>IF($A8005="","",VALUE(RIGHT(Tienda_4!E805,4)))</f>
        <v>2020</v>
      </c>
      <c r="G8005">
        <f>IF($A8005="","",Tienda_4!C805)</f>
        <v>705700</v>
      </c>
      <c r="H8005">
        <f>IF($A8005="","",Tienda_4!D805)</f>
        <v>35800</v>
      </c>
      <c r="I8005">
        <f>IF($A8005="","",Tienda_4!H805)</f>
        <v>5</v>
      </c>
      <c r="J8005">
        <f>IF($A8005="",0,IF(AND(OR('Cuadro-de-mando'!$B$4="(Todas)",'Cuadro-de-mando'!$B$4=$A8005),OR('Cuadro-de-mando'!$E$4="(Todas)",'Cuadro-de-mando'!$E$4=$B8005),OR('Cuadro-de-mando'!$H$4="(Todas)",'Cuadro-de-mando'!$H$4=$C8005),OR('Cuadro-de-mando'!$K$4="(Todas)",'Cuadro-de-mando'!$K$4=$E8005),OR('Cuadro-de-mando'!$N$4="(Todos)",'Cuadro-de-mando'!$N$4=$F8005)),1,0))</f>
        <v>1</v>
      </c>
    </row>
    <row r="8006" spans="1:10" x14ac:dyDescent="0.25">
      <c r="A8006" t="str">
        <f>IF(Tienda_4!$A806="","","Tienda 4")</f>
        <v>Tienda 4</v>
      </c>
      <c r="B8006" t="str">
        <f>IF($A8006="","",Tienda_4!B806)</f>
        <v>Artículos para el hogar</v>
      </c>
      <c r="C8006" t="str">
        <f>IF($A8006="","",Tienda_4!G806)</f>
        <v>Cali</v>
      </c>
      <c r="D8006" t="str">
        <f>IF($A8006="","",Tienda_4!F806)</f>
        <v>Pedro Gomez</v>
      </c>
      <c r="E8006" t="str">
        <f>IF($A8006="","",Tienda_4!I806)</f>
        <v>Tarjeta de crédito</v>
      </c>
      <c r="F8006">
        <f>IF($A8006="","",VALUE(RIGHT(Tienda_4!E806,4)))</f>
        <v>2021</v>
      </c>
      <c r="G8006">
        <f>IF($A8006="","",Tienda_4!C806)</f>
        <v>24400</v>
      </c>
      <c r="H8006">
        <f>IF($A8006="","",Tienda_4!D806)</f>
        <v>0</v>
      </c>
      <c r="I8006">
        <f>IF($A8006="","",Tienda_4!H806)</f>
        <v>5</v>
      </c>
      <c r="J8006">
        <f>IF($A8006="",0,IF(AND(OR('Cuadro-de-mando'!$B$4="(Todas)",'Cuadro-de-mando'!$B$4=$A8006),OR('Cuadro-de-mando'!$E$4="(Todas)",'Cuadro-de-mando'!$E$4=$B8006),OR('Cuadro-de-mando'!$H$4="(Todas)",'Cuadro-de-mando'!$H$4=$C8006),OR('Cuadro-de-mando'!$K$4="(Todas)",'Cuadro-de-mando'!$K$4=$E8006),OR('Cuadro-de-mando'!$N$4="(Todos)",'Cuadro-de-mando'!$N$4=$F8006)),1,0))</f>
        <v>1</v>
      </c>
    </row>
    <row r="8007" spans="1:10" x14ac:dyDescent="0.25">
      <c r="A8007" t="str">
        <f>IF(Tienda_4!$A807="","","Tienda 4")</f>
        <v>Tienda 4</v>
      </c>
      <c r="B8007" t="str">
        <f>IF($A8007="","",Tienda_4!B807)</f>
        <v>Electrodomésticos</v>
      </c>
      <c r="C8007" t="str">
        <f>IF($A8007="","",Tienda_4!G807)</f>
        <v>Bogotá</v>
      </c>
      <c r="D8007" t="str">
        <f>IF($A8007="","",Tienda_4!F807)</f>
        <v>Juan Fernandez</v>
      </c>
      <c r="E8007" t="str">
        <f>IF($A8007="","",Tienda_4!I807)</f>
        <v>Tarjeta de crédito</v>
      </c>
      <c r="F8007">
        <f>IF($A8007="","",VALUE(RIGHT(Tienda_4!E807,4)))</f>
        <v>2023</v>
      </c>
      <c r="G8007">
        <f>IF($A8007="","",Tienda_4!C807)</f>
        <v>678600</v>
      </c>
      <c r="H8007">
        <f>IF($A8007="","",Tienda_4!D807)</f>
        <v>34300</v>
      </c>
      <c r="I8007">
        <f>IF($A8007="","",Tienda_4!H807)</f>
        <v>1</v>
      </c>
      <c r="J8007">
        <f>IF($A8007="",0,IF(AND(OR('Cuadro-de-mando'!$B$4="(Todas)",'Cuadro-de-mando'!$B$4=$A8007),OR('Cuadro-de-mando'!$E$4="(Todas)",'Cuadro-de-mando'!$E$4=$B8007),OR('Cuadro-de-mando'!$H$4="(Todas)",'Cuadro-de-mando'!$H$4=$C8007),OR('Cuadro-de-mando'!$K$4="(Todas)",'Cuadro-de-mando'!$K$4=$E8007),OR('Cuadro-de-mando'!$N$4="(Todos)",'Cuadro-de-mando'!$N$4=$F8007)),1,0))</f>
        <v>1</v>
      </c>
    </row>
    <row r="8008" spans="1:10" x14ac:dyDescent="0.25">
      <c r="A8008" t="str">
        <f>IF(Tienda_4!$A808="","","Tienda 4")</f>
        <v>Tienda 4</v>
      </c>
      <c r="B8008" t="str">
        <f>IF($A8008="","",Tienda_4!B808)</f>
        <v>Deportes y diversión</v>
      </c>
      <c r="C8008" t="str">
        <f>IF($A8008="","",Tienda_4!G808)</f>
        <v>Villavicencio</v>
      </c>
      <c r="D8008" t="str">
        <f>IF($A8008="","",Tienda_4!F808)</f>
        <v>Beatriz Morales</v>
      </c>
      <c r="E8008" t="str">
        <f>IF($A8008="","",Tienda_4!I808)</f>
        <v>Nequi</v>
      </c>
      <c r="F8008">
        <f>IF($A8008="","",VALUE(RIGHT(Tienda_4!E808,4)))</f>
        <v>2022</v>
      </c>
      <c r="G8008">
        <f>IF($A8008="","",Tienda_4!C808)</f>
        <v>25100</v>
      </c>
      <c r="H8008">
        <f>IF($A8008="","",Tienda_4!D808)</f>
        <v>1900</v>
      </c>
      <c r="I8008">
        <f>IF($A8008="","",Tienda_4!H808)</f>
        <v>1</v>
      </c>
      <c r="J8008">
        <f>IF($A8008="",0,IF(AND(OR('Cuadro-de-mando'!$B$4="(Todas)",'Cuadro-de-mando'!$B$4=$A8008),OR('Cuadro-de-mando'!$E$4="(Todas)",'Cuadro-de-mando'!$E$4=$B8008),OR('Cuadro-de-mando'!$H$4="(Todas)",'Cuadro-de-mando'!$H$4=$C8008),OR('Cuadro-de-mando'!$K$4="(Todas)",'Cuadro-de-mando'!$K$4=$E8008),OR('Cuadro-de-mando'!$N$4="(Todos)",'Cuadro-de-mando'!$N$4=$F8008)),1,0))</f>
        <v>1</v>
      </c>
    </row>
    <row r="8009" spans="1:10" x14ac:dyDescent="0.25">
      <c r="A8009" t="str">
        <f>IF(Tienda_4!$A809="","","Tienda 4")</f>
        <v>Tienda 4</v>
      </c>
      <c r="B8009" t="str">
        <f>IF($A8009="","",Tienda_4!B809)</f>
        <v>Muebles</v>
      </c>
      <c r="C8009" t="str">
        <f>IF($A8009="","",Tienda_4!G809)</f>
        <v>Bogotá</v>
      </c>
      <c r="D8009" t="str">
        <f>IF($A8009="","",Tienda_4!F809)</f>
        <v>Santiago Silva</v>
      </c>
      <c r="E8009" t="str">
        <f>IF($A8009="","",Tienda_4!I809)</f>
        <v>Tarjeta de crédito</v>
      </c>
      <c r="F8009">
        <f>IF($A8009="","",VALUE(RIGHT(Tienda_4!E809,4)))</f>
        <v>2021</v>
      </c>
      <c r="G8009">
        <f>IF($A8009="","",Tienda_4!C809)</f>
        <v>223600</v>
      </c>
      <c r="H8009">
        <f>IF($A8009="","",Tienda_4!D809)</f>
        <v>12300</v>
      </c>
      <c r="I8009">
        <f>IF($A8009="","",Tienda_4!H809)</f>
        <v>5</v>
      </c>
      <c r="J8009">
        <f>IF($A8009="",0,IF(AND(OR('Cuadro-de-mando'!$B$4="(Todas)",'Cuadro-de-mando'!$B$4=$A8009),OR('Cuadro-de-mando'!$E$4="(Todas)",'Cuadro-de-mando'!$E$4=$B8009),OR('Cuadro-de-mando'!$H$4="(Todas)",'Cuadro-de-mando'!$H$4=$C8009),OR('Cuadro-de-mando'!$K$4="(Todas)",'Cuadro-de-mando'!$K$4=$E8009),OR('Cuadro-de-mando'!$N$4="(Todos)",'Cuadro-de-mando'!$N$4=$F8009)),1,0))</f>
        <v>1</v>
      </c>
    </row>
    <row r="8010" spans="1:10" x14ac:dyDescent="0.25">
      <c r="A8010" t="str">
        <f>IF(Tienda_4!$A810="","","Tienda 4")</f>
        <v>Tienda 4</v>
      </c>
      <c r="B8010" t="str">
        <f>IF($A8010="","",Tienda_4!B810)</f>
        <v>Juguetes</v>
      </c>
      <c r="C8010" t="str">
        <f>IF($A8010="","",Tienda_4!G810)</f>
        <v>Bogotá</v>
      </c>
      <c r="D8010" t="str">
        <f>IF($A8010="","",Tienda_4!F810)</f>
        <v>Lucas Olivera</v>
      </c>
      <c r="E8010" t="str">
        <f>IF($A8010="","",Tienda_4!I810)</f>
        <v>Tarjeta de crédito</v>
      </c>
      <c r="F8010">
        <f>IF($A8010="","",VALUE(RIGHT(Tienda_4!E810,4)))</f>
        <v>2021</v>
      </c>
      <c r="G8010">
        <f>IF($A8010="","",Tienda_4!C810)</f>
        <v>14900</v>
      </c>
      <c r="H8010">
        <f>IF($A8010="","",Tienda_4!D810)</f>
        <v>0</v>
      </c>
      <c r="I8010">
        <f>IF($A8010="","",Tienda_4!H810)</f>
        <v>4</v>
      </c>
      <c r="J8010">
        <f>IF($A8010="",0,IF(AND(OR('Cuadro-de-mando'!$B$4="(Todas)",'Cuadro-de-mando'!$B$4=$A8010),OR('Cuadro-de-mando'!$E$4="(Todas)",'Cuadro-de-mando'!$E$4=$B8010),OR('Cuadro-de-mando'!$H$4="(Todas)",'Cuadro-de-mando'!$H$4=$C8010),OR('Cuadro-de-mando'!$K$4="(Todas)",'Cuadro-de-mando'!$K$4=$E8010),OR('Cuadro-de-mando'!$N$4="(Todos)",'Cuadro-de-mando'!$N$4=$F8010)),1,0))</f>
        <v>1</v>
      </c>
    </row>
    <row r="8011" spans="1:10" x14ac:dyDescent="0.25">
      <c r="A8011" t="str">
        <f>IF(Tienda_4!$A811="","","Tienda 4")</f>
        <v>Tienda 4</v>
      </c>
      <c r="B8011" t="str">
        <f>IF($A8011="","",Tienda_4!B811)</f>
        <v>Electrónicos</v>
      </c>
      <c r="C8011" t="str">
        <f>IF($A8011="","",Tienda_4!G811)</f>
        <v>Bogotá</v>
      </c>
      <c r="D8011" t="str">
        <f>IF($A8011="","",Tienda_4!F811)</f>
        <v>Felipe Santos</v>
      </c>
      <c r="E8011" t="str">
        <f>IF($A8011="","",Tienda_4!I811)</f>
        <v>Tarjeta de crédito</v>
      </c>
      <c r="F8011">
        <f>IF($A8011="","",VALUE(RIGHT(Tienda_4!E811,4)))</f>
        <v>2020</v>
      </c>
      <c r="G8011">
        <f>IF($A8011="","",Tienda_4!C811)</f>
        <v>1068300</v>
      </c>
      <c r="H8011">
        <f>IF($A8011="","",Tienda_4!D811)</f>
        <v>57300</v>
      </c>
      <c r="I8011">
        <f>IF($A8011="","",Tienda_4!H811)</f>
        <v>1</v>
      </c>
      <c r="J8011">
        <f>IF($A8011="",0,IF(AND(OR('Cuadro-de-mando'!$B$4="(Todas)",'Cuadro-de-mando'!$B$4=$A8011),OR('Cuadro-de-mando'!$E$4="(Todas)",'Cuadro-de-mando'!$E$4=$B8011),OR('Cuadro-de-mando'!$H$4="(Todas)",'Cuadro-de-mando'!$H$4=$C8011),OR('Cuadro-de-mando'!$K$4="(Todas)",'Cuadro-de-mando'!$K$4=$E8011),OR('Cuadro-de-mando'!$N$4="(Todos)",'Cuadro-de-mando'!$N$4=$F8011)),1,0))</f>
        <v>1</v>
      </c>
    </row>
    <row r="8012" spans="1:10" x14ac:dyDescent="0.25">
      <c r="A8012" t="str">
        <f>IF(Tienda_4!$A812="","","Tienda 4")</f>
        <v>Tienda 4</v>
      </c>
      <c r="B8012" t="str">
        <f>IF($A8012="","",Tienda_4!B812)</f>
        <v>Electrónicos</v>
      </c>
      <c r="C8012" t="str">
        <f>IF($A8012="","",Tienda_4!G812)</f>
        <v>Medellín</v>
      </c>
      <c r="D8012" t="str">
        <f>IF($A8012="","",Tienda_4!F812)</f>
        <v>Santiago Silva</v>
      </c>
      <c r="E8012" t="str">
        <f>IF($A8012="","",Tienda_4!I812)</f>
        <v>Tarjeta de crédito</v>
      </c>
      <c r="F8012">
        <f>IF($A8012="","",VALUE(RIGHT(Tienda_4!E812,4)))</f>
        <v>2021</v>
      </c>
      <c r="G8012">
        <f>IF($A8012="","",Tienda_4!C812)</f>
        <v>256300</v>
      </c>
      <c r="H8012">
        <f>IF($A8012="","",Tienda_4!D812)</f>
        <v>14000</v>
      </c>
      <c r="I8012">
        <f>IF($A8012="","",Tienda_4!H812)</f>
        <v>5</v>
      </c>
      <c r="J8012">
        <f>IF($A8012="",0,IF(AND(OR('Cuadro-de-mando'!$B$4="(Todas)",'Cuadro-de-mando'!$B$4=$A8012),OR('Cuadro-de-mando'!$E$4="(Todas)",'Cuadro-de-mando'!$E$4=$B8012),OR('Cuadro-de-mando'!$H$4="(Todas)",'Cuadro-de-mando'!$H$4=$C8012),OR('Cuadro-de-mando'!$K$4="(Todas)",'Cuadro-de-mando'!$K$4=$E8012),OR('Cuadro-de-mando'!$N$4="(Todos)",'Cuadro-de-mando'!$N$4=$F8012)),1,0))</f>
        <v>1</v>
      </c>
    </row>
    <row r="8013" spans="1:10" x14ac:dyDescent="0.25">
      <c r="A8013" t="str">
        <f>IF(Tienda_4!$A813="","","Tienda 4")</f>
        <v>Tienda 4</v>
      </c>
      <c r="B8013" t="str">
        <f>IF($A8013="","",Tienda_4!B813)</f>
        <v>Juguetes</v>
      </c>
      <c r="C8013" t="str">
        <f>IF($A8013="","",Tienda_4!G813)</f>
        <v>Santa Marta</v>
      </c>
      <c r="D8013" t="str">
        <f>IF($A8013="","",Tienda_4!F813)</f>
        <v>Juan Fernandez</v>
      </c>
      <c r="E8013" t="str">
        <f>IF($A8013="","",Tienda_4!I813)</f>
        <v>Tarjeta de crédito</v>
      </c>
      <c r="F8013">
        <f>IF($A8013="","",VALUE(RIGHT(Tienda_4!E813,4)))</f>
        <v>2020</v>
      </c>
      <c r="G8013">
        <f>IF($A8013="","",Tienda_4!C813)</f>
        <v>73000</v>
      </c>
      <c r="H8013">
        <f>IF($A8013="","",Tienda_4!D813)</f>
        <v>2100</v>
      </c>
      <c r="I8013">
        <f>IF($A8013="","",Tienda_4!H813)</f>
        <v>4</v>
      </c>
      <c r="J8013">
        <f>IF($A8013="",0,IF(AND(OR('Cuadro-de-mando'!$B$4="(Todas)",'Cuadro-de-mando'!$B$4=$A8013),OR('Cuadro-de-mando'!$E$4="(Todas)",'Cuadro-de-mando'!$E$4=$B8013),OR('Cuadro-de-mando'!$H$4="(Todas)",'Cuadro-de-mando'!$H$4=$C8013),OR('Cuadro-de-mando'!$K$4="(Todas)",'Cuadro-de-mando'!$K$4=$E8013),OR('Cuadro-de-mando'!$N$4="(Todos)",'Cuadro-de-mando'!$N$4=$F8013)),1,0))</f>
        <v>1</v>
      </c>
    </row>
    <row r="8014" spans="1:10" x14ac:dyDescent="0.25">
      <c r="A8014" t="str">
        <f>IF(Tienda_4!$A814="","","Tienda 4")</f>
        <v>Tienda 4</v>
      </c>
      <c r="B8014" t="str">
        <f>IF($A8014="","",Tienda_4!B814)</f>
        <v>Electrodomésticos</v>
      </c>
      <c r="C8014" t="str">
        <f>IF($A8014="","",Tienda_4!G814)</f>
        <v>Cartagena</v>
      </c>
      <c r="D8014" t="str">
        <f>IF($A8014="","",Tienda_4!F814)</f>
        <v>Mariana Herrera</v>
      </c>
      <c r="E8014" t="str">
        <f>IF($A8014="","",Tienda_4!I814)</f>
        <v>Tarjeta de crédito</v>
      </c>
      <c r="F8014">
        <f>IF($A8014="","",VALUE(RIGHT(Tienda_4!E814,4)))</f>
        <v>2021</v>
      </c>
      <c r="G8014">
        <f>IF($A8014="","",Tienda_4!C814)</f>
        <v>699400</v>
      </c>
      <c r="H8014">
        <f>IF($A8014="","",Tienda_4!D814)</f>
        <v>35400</v>
      </c>
      <c r="I8014">
        <f>IF($A8014="","",Tienda_4!H814)</f>
        <v>3</v>
      </c>
      <c r="J8014">
        <f>IF($A8014="",0,IF(AND(OR('Cuadro-de-mando'!$B$4="(Todas)",'Cuadro-de-mando'!$B$4=$A8014),OR('Cuadro-de-mando'!$E$4="(Todas)",'Cuadro-de-mando'!$E$4=$B8014),OR('Cuadro-de-mando'!$H$4="(Todas)",'Cuadro-de-mando'!$H$4=$C8014),OR('Cuadro-de-mando'!$K$4="(Todas)",'Cuadro-de-mando'!$K$4=$E8014),OR('Cuadro-de-mando'!$N$4="(Todos)",'Cuadro-de-mando'!$N$4=$F8014)),1,0))</f>
        <v>1</v>
      </c>
    </row>
    <row r="8015" spans="1:10" x14ac:dyDescent="0.25">
      <c r="A8015" t="str">
        <f>IF(Tienda_4!$A815="","","Tienda 4")</f>
        <v>Tienda 4</v>
      </c>
      <c r="B8015" t="str">
        <f>IF($A8015="","",Tienda_4!B815)</f>
        <v>Deportes y diversión</v>
      </c>
      <c r="C8015" t="str">
        <f>IF($A8015="","",Tienda_4!G815)</f>
        <v>Bogotá</v>
      </c>
      <c r="D8015" t="str">
        <f>IF($A8015="","",Tienda_4!F815)</f>
        <v>Lucas Olivera</v>
      </c>
      <c r="E8015" t="str">
        <f>IF($A8015="","",Tienda_4!I815)</f>
        <v>Nequi</v>
      </c>
      <c r="F8015">
        <f>IF($A8015="","",VALUE(RIGHT(Tienda_4!E815,4)))</f>
        <v>2020</v>
      </c>
      <c r="G8015">
        <f>IF($A8015="","",Tienda_4!C815)</f>
        <v>25800</v>
      </c>
      <c r="H8015">
        <f>IF($A8015="","",Tienda_4!D815)</f>
        <v>0</v>
      </c>
      <c r="I8015">
        <f>IF($A8015="","",Tienda_4!H815)</f>
        <v>5</v>
      </c>
      <c r="J8015">
        <f>IF($A8015="",0,IF(AND(OR('Cuadro-de-mando'!$B$4="(Todas)",'Cuadro-de-mando'!$B$4=$A8015),OR('Cuadro-de-mando'!$E$4="(Todas)",'Cuadro-de-mando'!$E$4=$B8015),OR('Cuadro-de-mando'!$H$4="(Todas)",'Cuadro-de-mando'!$H$4=$C8015),OR('Cuadro-de-mando'!$K$4="(Todas)",'Cuadro-de-mando'!$K$4=$E8015),OR('Cuadro-de-mando'!$N$4="(Todos)",'Cuadro-de-mando'!$N$4=$F8015)),1,0))</f>
        <v>1</v>
      </c>
    </row>
    <row r="8016" spans="1:10" x14ac:dyDescent="0.25">
      <c r="A8016" t="str">
        <f>IF(Tienda_4!$A816="","","Tienda 4")</f>
        <v>Tienda 4</v>
      </c>
      <c r="B8016" t="str">
        <f>IF($A8016="","",Tienda_4!B816)</f>
        <v>Juguetes</v>
      </c>
      <c r="C8016" t="str">
        <f>IF($A8016="","",Tienda_4!G816)</f>
        <v>Medellín</v>
      </c>
      <c r="D8016" t="str">
        <f>IF($A8016="","",Tienda_4!F816)</f>
        <v>Ángel Rodriguez</v>
      </c>
      <c r="E8016" t="str">
        <f>IF($A8016="","",Tienda_4!I816)</f>
        <v>Nequi</v>
      </c>
      <c r="F8016">
        <f>IF($A8016="","",VALUE(RIGHT(Tienda_4!E816,4)))</f>
        <v>2021</v>
      </c>
      <c r="G8016">
        <f>IF($A8016="","",Tienda_4!C816)</f>
        <v>22800</v>
      </c>
      <c r="H8016">
        <f>IF($A8016="","",Tienda_4!D816)</f>
        <v>1700</v>
      </c>
      <c r="I8016">
        <f>IF($A8016="","",Tienda_4!H816)</f>
        <v>4</v>
      </c>
      <c r="J8016">
        <f>IF($A8016="",0,IF(AND(OR('Cuadro-de-mando'!$B$4="(Todas)",'Cuadro-de-mando'!$B$4=$A8016),OR('Cuadro-de-mando'!$E$4="(Todas)",'Cuadro-de-mando'!$E$4=$B8016),OR('Cuadro-de-mando'!$H$4="(Todas)",'Cuadro-de-mando'!$H$4=$C8016),OR('Cuadro-de-mando'!$K$4="(Todas)",'Cuadro-de-mando'!$K$4=$E8016),OR('Cuadro-de-mando'!$N$4="(Todos)",'Cuadro-de-mando'!$N$4=$F8016)),1,0))</f>
        <v>1</v>
      </c>
    </row>
    <row r="8017" spans="1:10" x14ac:dyDescent="0.25">
      <c r="A8017" t="str">
        <f>IF(Tienda_4!$A817="","","Tienda 4")</f>
        <v>Tienda 4</v>
      </c>
      <c r="B8017" t="str">
        <f>IF($A8017="","",Tienda_4!B817)</f>
        <v>Juguetes</v>
      </c>
      <c r="C8017" t="str">
        <f>IF($A8017="","",Tienda_4!G817)</f>
        <v>Bogotá</v>
      </c>
      <c r="D8017" t="str">
        <f>IF($A8017="","",Tienda_4!F817)</f>
        <v>Maria Alfonso</v>
      </c>
      <c r="E8017" t="str">
        <f>IF($A8017="","",Tienda_4!I817)</f>
        <v>Tarjeta de crédito</v>
      </c>
      <c r="F8017">
        <f>IF($A8017="","",VALUE(RIGHT(Tienda_4!E817,4)))</f>
        <v>2021</v>
      </c>
      <c r="G8017">
        <f>IF($A8017="","",Tienda_4!C817)</f>
        <v>57600</v>
      </c>
      <c r="H8017">
        <f>IF($A8017="","",Tienda_4!D817)</f>
        <v>1300</v>
      </c>
      <c r="I8017">
        <f>IF($A8017="","",Tienda_4!H817)</f>
        <v>4</v>
      </c>
      <c r="J8017">
        <f>IF($A8017="",0,IF(AND(OR('Cuadro-de-mando'!$B$4="(Todas)",'Cuadro-de-mando'!$B$4=$A8017),OR('Cuadro-de-mando'!$E$4="(Todas)",'Cuadro-de-mando'!$E$4=$B8017),OR('Cuadro-de-mando'!$H$4="(Todas)",'Cuadro-de-mando'!$H$4=$C8017),OR('Cuadro-de-mando'!$K$4="(Todas)",'Cuadro-de-mando'!$K$4=$E8017),OR('Cuadro-de-mando'!$N$4="(Todos)",'Cuadro-de-mando'!$N$4=$F8017)),1,0))</f>
        <v>1</v>
      </c>
    </row>
    <row r="8018" spans="1:10" x14ac:dyDescent="0.25">
      <c r="A8018" t="str">
        <f>IF(Tienda_4!$A818="","","Tienda 4")</f>
        <v>Tienda 4</v>
      </c>
      <c r="B8018" t="str">
        <f>IF($A8018="","",Tienda_4!B818)</f>
        <v>Instrumentos musicales</v>
      </c>
      <c r="C8018" t="str">
        <f>IF($A8018="","",Tienda_4!G818)</f>
        <v>Bogotá</v>
      </c>
      <c r="D8018" t="str">
        <f>IF($A8018="","",Tienda_4!F818)</f>
        <v>Juliana Costa</v>
      </c>
      <c r="E8018" t="str">
        <f>IF($A8018="","",Tienda_4!I818)</f>
        <v>Tarjeta de crédito</v>
      </c>
      <c r="F8018">
        <f>IF($A8018="","",VALUE(RIGHT(Tienda_4!E818,4)))</f>
        <v>2020</v>
      </c>
      <c r="G8018">
        <f>IF($A8018="","",Tienda_4!C818)</f>
        <v>606400</v>
      </c>
      <c r="H8018">
        <f>IF($A8018="","",Tienda_4!D818)</f>
        <v>30500</v>
      </c>
      <c r="I8018">
        <f>IF($A8018="","",Tienda_4!H818)</f>
        <v>5</v>
      </c>
      <c r="J8018">
        <f>IF($A8018="",0,IF(AND(OR('Cuadro-de-mando'!$B$4="(Todas)",'Cuadro-de-mando'!$B$4=$A8018),OR('Cuadro-de-mando'!$E$4="(Todas)",'Cuadro-de-mando'!$E$4=$B8018),OR('Cuadro-de-mando'!$H$4="(Todas)",'Cuadro-de-mando'!$H$4=$C8018),OR('Cuadro-de-mando'!$K$4="(Todas)",'Cuadro-de-mando'!$K$4=$E8018),OR('Cuadro-de-mando'!$N$4="(Todos)",'Cuadro-de-mando'!$N$4=$F8018)),1,0))</f>
        <v>1</v>
      </c>
    </row>
    <row r="8019" spans="1:10" x14ac:dyDescent="0.25">
      <c r="A8019" t="str">
        <f>IF(Tienda_4!$A819="","","Tienda 4")</f>
        <v>Tienda 4</v>
      </c>
      <c r="B8019" t="str">
        <f>IF($A8019="","",Tienda_4!B819)</f>
        <v>Electrodomésticos</v>
      </c>
      <c r="C8019" t="str">
        <f>IF($A8019="","",Tienda_4!G819)</f>
        <v>Medellín</v>
      </c>
      <c r="D8019" t="str">
        <f>IF($A8019="","",Tienda_4!F819)</f>
        <v>Izabela de León</v>
      </c>
      <c r="E8019" t="str">
        <f>IF($A8019="","",Tienda_4!I819)</f>
        <v>Tarjeta de crédito</v>
      </c>
      <c r="F8019">
        <f>IF($A8019="","",VALUE(RIGHT(Tienda_4!E819,4)))</f>
        <v>2020</v>
      </c>
      <c r="G8019">
        <f>IF($A8019="","",Tienda_4!C819)</f>
        <v>1384300</v>
      </c>
      <c r="H8019">
        <f>IF($A8019="","",Tienda_4!D819)</f>
        <v>71900</v>
      </c>
      <c r="I8019">
        <f>IF($A8019="","",Tienda_4!H819)</f>
        <v>5</v>
      </c>
      <c r="J8019">
        <f>IF($A8019="",0,IF(AND(OR('Cuadro-de-mando'!$B$4="(Todas)",'Cuadro-de-mando'!$B$4=$A8019),OR('Cuadro-de-mando'!$E$4="(Todas)",'Cuadro-de-mando'!$E$4=$B8019),OR('Cuadro-de-mando'!$H$4="(Todas)",'Cuadro-de-mando'!$H$4=$C8019),OR('Cuadro-de-mando'!$K$4="(Todas)",'Cuadro-de-mando'!$K$4=$E8019),OR('Cuadro-de-mando'!$N$4="(Todos)",'Cuadro-de-mando'!$N$4=$F8019)),1,0))</f>
        <v>1</v>
      </c>
    </row>
    <row r="8020" spans="1:10" x14ac:dyDescent="0.25">
      <c r="A8020" t="str">
        <f>IF(Tienda_4!$A820="","","Tienda 4")</f>
        <v>Tienda 4</v>
      </c>
      <c r="B8020" t="str">
        <f>IF($A8020="","",Tienda_4!B820)</f>
        <v>Muebles</v>
      </c>
      <c r="C8020" t="str">
        <f>IF($A8020="","",Tienda_4!G820)</f>
        <v>Bogotá</v>
      </c>
      <c r="D8020" t="str">
        <f>IF($A8020="","",Tienda_4!F820)</f>
        <v>Felipe Santos</v>
      </c>
      <c r="E8020" t="str">
        <f>IF($A8020="","",Tienda_4!I820)</f>
        <v>Tarjeta de crédito</v>
      </c>
      <c r="F8020">
        <f>IF($A8020="","",VALUE(RIGHT(Tienda_4!E820,4)))</f>
        <v>2021</v>
      </c>
      <c r="G8020">
        <f>IF($A8020="","",Tienda_4!C820)</f>
        <v>145700</v>
      </c>
      <c r="H8020">
        <f>IF($A8020="","",Tienda_4!D820)</f>
        <v>8200</v>
      </c>
      <c r="I8020">
        <f>IF($A8020="","",Tienda_4!H820)</f>
        <v>4</v>
      </c>
      <c r="J8020">
        <f>IF($A8020="",0,IF(AND(OR('Cuadro-de-mando'!$B$4="(Todas)",'Cuadro-de-mando'!$B$4=$A8020),OR('Cuadro-de-mando'!$E$4="(Todas)",'Cuadro-de-mando'!$E$4=$B8020),OR('Cuadro-de-mando'!$H$4="(Todas)",'Cuadro-de-mando'!$H$4=$C8020),OR('Cuadro-de-mando'!$K$4="(Todas)",'Cuadro-de-mando'!$K$4=$E8020),OR('Cuadro-de-mando'!$N$4="(Todos)",'Cuadro-de-mando'!$N$4=$F8020)),1,0))</f>
        <v>1</v>
      </c>
    </row>
    <row r="8021" spans="1:10" x14ac:dyDescent="0.25">
      <c r="A8021" t="str">
        <f>IF(Tienda_4!$A821="","","Tienda 4")</f>
        <v>Tienda 4</v>
      </c>
      <c r="B8021" t="str">
        <f>IF($A8021="","",Tienda_4!B821)</f>
        <v>Deportes y diversión</v>
      </c>
      <c r="C8021" t="str">
        <f>IF($A8021="","",Tienda_4!G821)</f>
        <v>Cartagena</v>
      </c>
      <c r="D8021" t="str">
        <f>IF($A8021="","",Tienda_4!F821)</f>
        <v>Juliana Costa</v>
      </c>
      <c r="E8021" t="str">
        <f>IF($A8021="","",Tienda_4!I821)</f>
        <v>Tarjeta de crédito</v>
      </c>
      <c r="F8021">
        <f>IF($A8021="","",VALUE(RIGHT(Tienda_4!E821,4)))</f>
        <v>2021</v>
      </c>
      <c r="G8021">
        <f>IF($A8021="","",Tienda_4!C821)</f>
        <v>67900</v>
      </c>
      <c r="H8021">
        <f>IF($A8021="","",Tienda_4!D821)</f>
        <v>4000</v>
      </c>
      <c r="I8021">
        <f>IF($A8021="","",Tienda_4!H821)</f>
        <v>5</v>
      </c>
      <c r="J8021">
        <f>IF($A8021="",0,IF(AND(OR('Cuadro-de-mando'!$B$4="(Todas)",'Cuadro-de-mando'!$B$4=$A8021),OR('Cuadro-de-mando'!$E$4="(Todas)",'Cuadro-de-mando'!$E$4=$B8021),OR('Cuadro-de-mando'!$H$4="(Todas)",'Cuadro-de-mando'!$H$4=$C8021),OR('Cuadro-de-mando'!$K$4="(Todas)",'Cuadro-de-mando'!$K$4=$E8021),OR('Cuadro-de-mando'!$N$4="(Todos)",'Cuadro-de-mando'!$N$4=$F8021)),1,0))</f>
        <v>1</v>
      </c>
    </row>
    <row r="8022" spans="1:10" x14ac:dyDescent="0.25">
      <c r="A8022" t="str">
        <f>IF(Tienda_4!$A822="","","Tienda 4")</f>
        <v>Tienda 4</v>
      </c>
      <c r="B8022" t="str">
        <f>IF($A8022="","",Tienda_4!B822)</f>
        <v>Deportes y diversión</v>
      </c>
      <c r="C8022" t="str">
        <f>IF($A8022="","",Tienda_4!G822)</f>
        <v>Medellín</v>
      </c>
      <c r="D8022" t="str">
        <f>IF($A8022="","",Tienda_4!F822)</f>
        <v>Juan Fernandez</v>
      </c>
      <c r="E8022" t="str">
        <f>IF($A8022="","",Tienda_4!I822)</f>
        <v>Tarjeta de crédito</v>
      </c>
      <c r="F8022">
        <f>IF($A8022="","",VALUE(RIGHT(Tienda_4!E822,4)))</f>
        <v>2020</v>
      </c>
      <c r="G8022">
        <f>IF($A8022="","",Tienda_4!C822)</f>
        <v>22200</v>
      </c>
      <c r="H8022">
        <f>IF($A8022="","",Tienda_4!D822)</f>
        <v>0</v>
      </c>
      <c r="I8022">
        <f>IF($A8022="","",Tienda_4!H822)</f>
        <v>4</v>
      </c>
      <c r="J8022">
        <f>IF($A8022="",0,IF(AND(OR('Cuadro-de-mando'!$B$4="(Todas)",'Cuadro-de-mando'!$B$4=$A8022),OR('Cuadro-de-mando'!$E$4="(Todas)",'Cuadro-de-mando'!$E$4=$B8022),OR('Cuadro-de-mando'!$H$4="(Todas)",'Cuadro-de-mando'!$H$4=$C8022),OR('Cuadro-de-mando'!$K$4="(Todas)",'Cuadro-de-mando'!$K$4=$E8022),OR('Cuadro-de-mando'!$N$4="(Todos)",'Cuadro-de-mando'!$N$4=$F8022)),1,0))</f>
        <v>1</v>
      </c>
    </row>
    <row r="8023" spans="1:10" x14ac:dyDescent="0.25">
      <c r="A8023" t="str">
        <f>IF(Tienda_4!$A823="","","Tienda 4")</f>
        <v>Tienda 4</v>
      </c>
      <c r="B8023" t="str">
        <f>IF($A8023="","",Tienda_4!B823)</f>
        <v>Electrónicos</v>
      </c>
      <c r="C8023" t="str">
        <f>IF($A8023="","",Tienda_4!G823)</f>
        <v>Pereira</v>
      </c>
      <c r="D8023" t="str">
        <f>IF($A8023="","",Tienda_4!F823)</f>
        <v>Juliana Costa</v>
      </c>
      <c r="E8023" t="str">
        <f>IF($A8023="","",Tienda_4!I823)</f>
        <v>Tarjeta de crédito</v>
      </c>
      <c r="F8023">
        <f>IF($A8023="","",VALUE(RIGHT(Tienda_4!E823,4)))</f>
        <v>2023</v>
      </c>
      <c r="G8023">
        <f>IF($A8023="","",Tienda_4!C823)</f>
        <v>229400</v>
      </c>
      <c r="H8023">
        <f>IF($A8023="","",Tienda_4!D823)</f>
        <v>10400</v>
      </c>
      <c r="I8023">
        <f>IF($A8023="","",Tienda_4!H823)</f>
        <v>5</v>
      </c>
      <c r="J8023">
        <f>IF($A8023="",0,IF(AND(OR('Cuadro-de-mando'!$B$4="(Todas)",'Cuadro-de-mando'!$B$4=$A8023),OR('Cuadro-de-mando'!$E$4="(Todas)",'Cuadro-de-mando'!$E$4=$B8023),OR('Cuadro-de-mando'!$H$4="(Todas)",'Cuadro-de-mando'!$H$4=$C8023),OR('Cuadro-de-mando'!$K$4="(Todas)",'Cuadro-de-mando'!$K$4=$E8023),OR('Cuadro-de-mando'!$N$4="(Todos)",'Cuadro-de-mando'!$N$4=$F8023)),1,0))</f>
        <v>1</v>
      </c>
    </row>
    <row r="8024" spans="1:10" x14ac:dyDescent="0.25">
      <c r="A8024" t="str">
        <f>IF(Tienda_4!$A824="","","Tienda 4")</f>
        <v>Tienda 4</v>
      </c>
      <c r="B8024" t="str">
        <f>IF($A8024="","",Tienda_4!B824)</f>
        <v>Electrónicos</v>
      </c>
      <c r="C8024" t="str">
        <f>IF($A8024="","",Tienda_4!G824)</f>
        <v>Bucaramanga</v>
      </c>
      <c r="D8024" t="str">
        <f>IF($A8024="","",Tienda_4!F824)</f>
        <v>Rafael Acosta</v>
      </c>
      <c r="E8024" t="str">
        <f>IF($A8024="","",Tienda_4!I824)</f>
        <v>Tarjeta de crédito</v>
      </c>
      <c r="F8024">
        <f>IF($A8024="","",VALUE(RIGHT(Tienda_4!E824,4)))</f>
        <v>2021</v>
      </c>
      <c r="G8024">
        <f>IF($A8024="","",Tienda_4!C824)</f>
        <v>2199000</v>
      </c>
      <c r="H8024">
        <f>IF($A8024="","",Tienda_4!D824)</f>
        <v>121800</v>
      </c>
      <c r="I8024">
        <f>IF($A8024="","",Tienda_4!H824)</f>
        <v>5</v>
      </c>
      <c r="J8024">
        <f>IF($A8024="",0,IF(AND(OR('Cuadro-de-mando'!$B$4="(Todas)",'Cuadro-de-mando'!$B$4=$A8024),OR('Cuadro-de-mando'!$E$4="(Todas)",'Cuadro-de-mando'!$E$4=$B8024),OR('Cuadro-de-mando'!$H$4="(Todas)",'Cuadro-de-mando'!$H$4=$C8024),OR('Cuadro-de-mando'!$K$4="(Todas)",'Cuadro-de-mando'!$K$4=$E8024),OR('Cuadro-de-mando'!$N$4="(Todos)",'Cuadro-de-mando'!$N$4=$F8024)),1,0))</f>
        <v>1</v>
      </c>
    </row>
    <row r="8025" spans="1:10" x14ac:dyDescent="0.25">
      <c r="A8025" t="str">
        <f>IF(Tienda_4!$A825="","","Tienda 4")</f>
        <v>Tienda 4</v>
      </c>
      <c r="B8025" t="str">
        <f>IF($A8025="","",Tienda_4!B825)</f>
        <v>Instrumentos musicales</v>
      </c>
      <c r="C8025" t="str">
        <f>IF($A8025="","",Tienda_4!G825)</f>
        <v>Bogotá</v>
      </c>
      <c r="D8025" t="str">
        <f>IF($A8025="","",Tienda_4!F825)</f>
        <v>Rafael Acosta</v>
      </c>
      <c r="E8025" t="str">
        <f>IF($A8025="","",Tienda_4!I825)</f>
        <v>Tarjeta de crédito</v>
      </c>
      <c r="F8025">
        <f>IF($A8025="","",VALUE(RIGHT(Tienda_4!E825,4)))</f>
        <v>2022</v>
      </c>
      <c r="G8025">
        <f>IF($A8025="","",Tienda_4!C825)</f>
        <v>899200</v>
      </c>
      <c r="H8025">
        <f>IF($A8025="","",Tienda_4!D825)</f>
        <v>46100</v>
      </c>
      <c r="I8025">
        <f>IF($A8025="","",Tienda_4!H825)</f>
        <v>3</v>
      </c>
      <c r="J8025">
        <f>IF($A8025="",0,IF(AND(OR('Cuadro-de-mando'!$B$4="(Todas)",'Cuadro-de-mando'!$B$4=$A8025),OR('Cuadro-de-mando'!$E$4="(Todas)",'Cuadro-de-mando'!$E$4=$B8025),OR('Cuadro-de-mando'!$H$4="(Todas)",'Cuadro-de-mando'!$H$4=$C8025),OR('Cuadro-de-mando'!$K$4="(Todas)",'Cuadro-de-mando'!$K$4=$E8025),OR('Cuadro-de-mando'!$N$4="(Todos)",'Cuadro-de-mando'!$N$4=$F8025)),1,0))</f>
        <v>1</v>
      </c>
    </row>
    <row r="8026" spans="1:10" x14ac:dyDescent="0.25">
      <c r="A8026" t="str">
        <f>IF(Tienda_4!$A826="","","Tienda 4")</f>
        <v>Tienda 4</v>
      </c>
      <c r="B8026" t="str">
        <f>IF($A8026="","",Tienda_4!B826)</f>
        <v>Instrumentos musicales</v>
      </c>
      <c r="C8026" t="str">
        <f>IF($A8026="","",Tienda_4!G826)</f>
        <v>Bogotá</v>
      </c>
      <c r="D8026" t="str">
        <f>IF($A8026="","",Tienda_4!F826)</f>
        <v>Maria Alfonso</v>
      </c>
      <c r="E8026" t="str">
        <f>IF($A8026="","",Tienda_4!I826)</f>
        <v>Tarjeta de débito</v>
      </c>
      <c r="F8026">
        <f>IF($A8026="","",VALUE(RIGHT(Tienda_4!E826,4)))</f>
        <v>2022</v>
      </c>
      <c r="G8026">
        <f>IF($A8026="","",Tienda_4!C826)</f>
        <v>361300</v>
      </c>
      <c r="H8026">
        <f>IF($A8026="","",Tienda_4!D826)</f>
        <v>17400</v>
      </c>
      <c r="I8026">
        <f>IF($A8026="","",Tienda_4!H826)</f>
        <v>4</v>
      </c>
      <c r="J8026">
        <f>IF($A8026="",0,IF(AND(OR('Cuadro-de-mando'!$B$4="(Todas)",'Cuadro-de-mando'!$B$4=$A8026),OR('Cuadro-de-mando'!$E$4="(Todas)",'Cuadro-de-mando'!$E$4=$B8026),OR('Cuadro-de-mando'!$H$4="(Todas)",'Cuadro-de-mando'!$H$4=$C8026),OR('Cuadro-de-mando'!$K$4="(Todas)",'Cuadro-de-mando'!$K$4=$E8026),OR('Cuadro-de-mando'!$N$4="(Todos)",'Cuadro-de-mando'!$N$4=$F8026)),1,0))</f>
        <v>1</v>
      </c>
    </row>
    <row r="8027" spans="1:10" x14ac:dyDescent="0.25">
      <c r="A8027" t="str">
        <f>IF(Tienda_4!$A827="","","Tienda 4")</f>
        <v>Tienda 4</v>
      </c>
      <c r="B8027" t="str">
        <f>IF($A8027="","",Tienda_4!B827)</f>
        <v>Electrónicos</v>
      </c>
      <c r="C8027" t="str">
        <f>IF($A8027="","",Tienda_4!G827)</f>
        <v>Medellín</v>
      </c>
      <c r="D8027" t="str">
        <f>IF($A8027="","",Tienda_4!F827)</f>
        <v>Beatriz Morales</v>
      </c>
      <c r="E8027" t="str">
        <f>IF($A8027="","",Tienda_4!I827)</f>
        <v>Cupón</v>
      </c>
      <c r="F8027">
        <f>IF($A8027="","",VALUE(RIGHT(Tienda_4!E827,4)))</f>
        <v>2022</v>
      </c>
      <c r="G8027">
        <f>IF($A8027="","",Tienda_4!C827)</f>
        <v>213200</v>
      </c>
      <c r="H8027">
        <f>IF($A8027="","",Tienda_4!D827)</f>
        <v>11700</v>
      </c>
      <c r="I8027">
        <f>IF($A8027="","",Tienda_4!H827)</f>
        <v>3</v>
      </c>
      <c r="J8027">
        <f>IF($A8027="",0,IF(AND(OR('Cuadro-de-mando'!$B$4="(Todas)",'Cuadro-de-mando'!$B$4=$A8027),OR('Cuadro-de-mando'!$E$4="(Todas)",'Cuadro-de-mando'!$E$4=$B8027),OR('Cuadro-de-mando'!$H$4="(Todas)",'Cuadro-de-mando'!$H$4=$C8027),OR('Cuadro-de-mando'!$K$4="(Todas)",'Cuadro-de-mando'!$K$4=$E8027),OR('Cuadro-de-mando'!$N$4="(Todos)",'Cuadro-de-mando'!$N$4=$F8027)),1,0))</f>
        <v>1</v>
      </c>
    </row>
    <row r="8028" spans="1:10" x14ac:dyDescent="0.25">
      <c r="A8028" t="str">
        <f>IF(Tienda_4!$A828="","","Tienda 4")</f>
        <v>Tienda 4</v>
      </c>
      <c r="B8028" t="str">
        <f>IF($A8028="","",Tienda_4!B828)</f>
        <v>Muebles</v>
      </c>
      <c r="C8028" t="str">
        <f>IF($A8028="","",Tienda_4!G828)</f>
        <v>Bucaramanga</v>
      </c>
      <c r="D8028" t="str">
        <f>IF($A8028="","",Tienda_4!F828)</f>
        <v>Blanca Ramirez</v>
      </c>
      <c r="E8028" t="str">
        <f>IF($A8028="","",Tienda_4!I828)</f>
        <v>Tarjeta de crédito</v>
      </c>
      <c r="F8028">
        <f>IF($A8028="","",VALUE(RIGHT(Tienda_4!E828,4)))</f>
        <v>2023</v>
      </c>
      <c r="G8028">
        <f>IF($A8028="","",Tienda_4!C828)</f>
        <v>241500</v>
      </c>
      <c r="H8028">
        <f>IF($A8028="","",Tienda_4!D828)</f>
        <v>11000</v>
      </c>
      <c r="I8028">
        <f>IF($A8028="","",Tienda_4!H828)</f>
        <v>5</v>
      </c>
      <c r="J8028">
        <f>IF($A8028="",0,IF(AND(OR('Cuadro-de-mando'!$B$4="(Todas)",'Cuadro-de-mando'!$B$4=$A8028),OR('Cuadro-de-mando'!$E$4="(Todas)",'Cuadro-de-mando'!$E$4=$B8028),OR('Cuadro-de-mando'!$H$4="(Todas)",'Cuadro-de-mando'!$H$4=$C8028),OR('Cuadro-de-mando'!$K$4="(Todas)",'Cuadro-de-mando'!$K$4=$E8028),OR('Cuadro-de-mando'!$N$4="(Todos)",'Cuadro-de-mando'!$N$4=$F8028)),1,0))</f>
        <v>1</v>
      </c>
    </row>
    <row r="8029" spans="1:10" x14ac:dyDescent="0.25">
      <c r="A8029" t="str">
        <f>IF(Tienda_4!$A829="","","Tienda 4")</f>
        <v>Tienda 4</v>
      </c>
      <c r="B8029" t="str">
        <f>IF($A8029="","",Tienda_4!B829)</f>
        <v>Deportes y diversión</v>
      </c>
      <c r="C8029" t="str">
        <f>IF($A8029="","",Tienda_4!G829)</f>
        <v>Bogotá</v>
      </c>
      <c r="D8029" t="str">
        <f>IF($A8029="","",Tienda_4!F829)</f>
        <v>Beatriz Morales</v>
      </c>
      <c r="E8029" t="str">
        <f>IF($A8029="","",Tienda_4!I829)</f>
        <v>Tarjeta de crédito</v>
      </c>
      <c r="F8029">
        <f>IF($A8029="","",VALUE(RIGHT(Tienda_4!E829,4)))</f>
        <v>2021</v>
      </c>
      <c r="G8029">
        <f>IF($A8029="","",Tienda_4!C829)</f>
        <v>53500</v>
      </c>
      <c r="H8029">
        <f>IF($A8029="","",Tienda_4!D829)</f>
        <v>1000</v>
      </c>
      <c r="I8029">
        <f>IF($A8029="","",Tienda_4!H829)</f>
        <v>4</v>
      </c>
      <c r="J8029">
        <f>IF($A8029="",0,IF(AND(OR('Cuadro-de-mando'!$B$4="(Todas)",'Cuadro-de-mando'!$B$4=$A8029),OR('Cuadro-de-mando'!$E$4="(Todas)",'Cuadro-de-mando'!$E$4=$B8029),OR('Cuadro-de-mando'!$H$4="(Todas)",'Cuadro-de-mando'!$H$4=$C8029),OR('Cuadro-de-mando'!$K$4="(Todas)",'Cuadro-de-mando'!$K$4=$E8029),OR('Cuadro-de-mando'!$N$4="(Todos)",'Cuadro-de-mando'!$N$4=$F8029)),1,0))</f>
        <v>1</v>
      </c>
    </row>
    <row r="8030" spans="1:10" x14ac:dyDescent="0.25">
      <c r="A8030" t="str">
        <f>IF(Tienda_4!$A830="","","Tienda 4")</f>
        <v>Tienda 4</v>
      </c>
      <c r="B8030" t="str">
        <f>IF($A8030="","",Tienda_4!B830)</f>
        <v>Instrumentos musicales</v>
      </c>
      <c r="C8030" t="str">
        <f>IF($A8030="","",Tienda_4!G830)</f>
        <v>Bucaramanga</v>
      </c>
      <c r="D8030" t="str">
        <f>IF($A8030="","",Tienda_4!F830)</f>
        <v>Ángel Rodriguez</v>
      </c>
      <c r="E8030" t="str">
        <f>IF($A8030="","",Tienda_4!I830)</f>
        <v>Tarjeta de crédito</v>
      </c>
      <c r="F8030">
        <f>IF($A8030="","",VALUE(RIGHT(Tienda_4!E830,4)))</f>
        <v>2021</v>
      </c>
      <c r="G8030">
        <f>IF($A8030="","",Tienda_4!C830)</f>
        <v>87900</v>
      </c>
      <c r="H8030">
        <f>IF($A8030="","",Tienda_4!D830)</f>
        <v>4900</v>
      </c>
      <c r="I8030">
        <f>IF($A8030="","",Tienda_4!H830)</f>
        <v>2</v>
      </c>
      <c r="J8030">
        <f>IF($A8030="",0,IF(AND(OR('Cuadro-de-mando'!$B$4="(Todas)",'Cuadro-de-mando'!$B$4=$A8030),OR('Cuadro-de-mando'!$E$4="(Todas)",'Cuadro-de-mando'!$E$4=$B8030),OR('Cuadro-de-mando'!$H$4="(Todas)",'Cuadro-de-mando'!$H$4=$C8030),OR('Cuadro-de-mando'!$K$4="(Todas)",'Cuadro-de-mando'!$K$4=$E8030),OR('Cuadro-de-mando'!$N$4="(Todos)",'Cuadro-de-mando'!$N$4=$F8030)),1,0))</f>
        <v>1</v>
      </c>
    </row>
    <row r="8031" spans="1:10" x14ac:dyDescent="0.25">
      <c r="A8031" t="str">
        <f>IF(Tienda_4!$A831="","","Tienda 4")</f>
        <v>Tienda 4</v>
      </c>
      <c r="B8031" t="str">
        <f>IF($A8031="","",Tienda_4!B831)</f>
        <v>Muebles</v>
      </c>
      <c r="C8031" t="str">
        <f>IF($A8031="","",Tienda_4!G831)</f>
        <v>Medellín</v>
      </c>
      <c r="D8031" t="str">
        <f>IF($A8031="","",Tienda_4!F831)</f>
        <v>Juan Fernandez</v>
      </c>
      <c r="E8031" t="str">
        <f>IF($A8031="","",Tienda_4!I831)</f>
        <v>Tarjeta de crédito</v>
      </c>
      <c r="F8031">
        <f>IF($A8031="","",VALUE(RIGHT(Tienda_4!E831,4)))</f>
        <v>2020</v>
      </c>
      <c r="G8031">
        <f>IF($A8031="","",Tienda_4!C831)</f>
        <v>725600</v>
      </c>
      <c r="H8031">
        <f>IF($A8031="","",Tienda_4!D831)</f>
        <v>36800</v>
      </c>
      <c r="I8031">
        <f>IF($A8031="","",Tienda_4!H831)</f>
        <v>3</v>
      </c>
      <c r="J8031">
        <f>IF($A8031="",0,IF(AND(OR('Cuadro-de-mando'!$B$4="(Todas)",'Cuadro-de-mando'!$B$4=$A8031),OR('Cuadro-de-mando'!$E$4="(Todas)",'Cuadro-de-mando'!$E$4=$B8031),OR('Cuadro-de-mando'!$H$4="(Todas)",'Cuadro-de-mando'!$H$4=$C8031),OR('Cuadro-de-mando'!$K$4="(Todas)",'Cuadro-de-mando'!$K$4=$E8031),OR('Cuadro-de-mando'!$N$4="(Todos)",'Cuadro-de-mando'!$N$4=$F8031)),1,0))</f>
        <v>1</v>
      </c>
    </row>
    <row r="8032" spans="1:10" x14ac:dyDescent="0.25">
      <c r="A8032" t="str">
        <f>IF(Tienda_4!$A832="","","Tienda 4")</f>
        <v>Tienda 4</v>
      </c>
      <c r="B8032" t="str">
        <f>IF($A8032="","",Tienda_4!B832)</f>
        <v>Artículos para el hogar</v>
      </c>
      <c r="C8032" t="str">
        <f>IF($A8032="","",Tienda_4!G832)</f>
        <v>Cúcuta</v>
      </c>
      <c r="D8032" t="str">
        <f>IF($A8032="","",Tienda_4!F832)</f>
        <v>Felipe Santos</v>
      </c>
      <c r="E8032" t="str">
        <f>IF($A8032="","",Tienda_4!I832)</f>
        <v>Tarjeta de crédito</v>
      </c>
      <c r="F8032">
        <f>IF($A8032="","",VALUE(RIGHT(Tienda_4!E832,4)))</f>
        <v>2022</v>
      </c>
      <c r="G8032">
        <f>IF($A8032="","",Tienda_4!C832)</f>
        <v>140300</v>
      </c>
      <c r="H8032">
        <f>IF($A8032="","",Tienda_4!D832)</f>
        <v>7700</v>
      </c>
      <c r="I8032">
        <f>IF($A8032="","",Tienda_4!H832)</f>
        <v>5</v>
      </c>
      <c r="J8032">
        <f>IF($A8032="",0,IF(AND(OR('Cuadro-de-mando'!$B$4="(Todas)",'Cuadro-de-mando'!$B$4=$A8032),OR('Cuadro-de-mando'!$E$4="(Todas)",'Cuadro-de-mando'!$E$4=$B8032),OR('Cuadro-de-mando'!$H$4="(Todas)",'Cuadro-de-mando'!$H$4=$C8032),OR('Cuadro-de-mando'!$K$4="(Todas)",'Cuadro-de-mando'!$K$4=$E8032),OR('Cuadro-de-mando'!$N$4="(Todos)",'Cuadro-de-mando'!$N$4=$F8032)),1,0))</f>
        <v>1</v>
      </c>
    </row>
    <row r="8033" spans="1:10" x14ac:dyDescent="0.25">
      <c r="A8033" t="str">
        <f>IF(Tienda_4!$A833="","","Tienda 4")</f>
        <v>Tienda 4</v>
      </c>
      <c r="B8033" t="str">
        <f>IF($A8033="","",Tienda_4!B833)</f>
        <v>Muebles</v>
      </c>
      <c r="C8033" t="str">
        <f>IF($A8033="","",Tienda_4!G833)</f>
        <v>Medellín</v>
      </c>
      <c r="D8033" t="str">
        <f>IF($A8033="","",Tienda_4!F833)</f>
        <v>Lucas Olivera</v>
      </c>
      <c r="E8033" t="str">
        <f>IF($A8033="","",Tienda_4!I833)</f>
        <v>Tarjeta de crédito</v>
      </c>
      <c r="F8033">
        <f>IF($A8033="","",VALUE(RIGHT(Tienda_4!E833,4)))</f>
        <v>2020</v>
      </c>
      <c r="G8033">
        <f>IF($A8033="","",Tienda_4!C833)</f>
        <v>493900</v>
      </c>
      <c r="H8033">
        <f>IF($A8033="","",Tienda_4!D833)</f>
        <v>24500</v>
      </c>
      <c r="I8033">
        <f>IF($A8033="","",Tienda_4!H833)</f>
        <v>1</v>
      </c>
      <c r="J8033">
        <f>IF($A8033="",0,IF(AND(OR('Cuadro-de-mando'!$B$4="(Todas)",'Cuadro-de-mando'!$B$4=$A8033),OR('Cuadro-de-mando'!$E$4="(Todas)",'Cuadro-de-mando'!$E$4=$B8033),OR('Cuadro-de-mando'!$H$4="(Todas)",'Cuadro-de-mando'!$H$4=$C8033),OR('Cuadro-de-mando'!$K$4="(Todas)",'Cuadro-de-mando'!$K$4=$E8033),OR('Cuadro-de-mando'!$N$4="(Todos)",'Cuadro-de-mando'!$N$4=$F8033)),1,0))</f>
        <v>1</v>
      </c>
    </row>
    <row r="8034" spans="1:10" x14ac:dyDescent="0.25">
      <c r="A8034" t="str">
        <f>IF(Tienda_4!$A834="","","Tienda 4")</f>
        <v>Tienda 4</v>
      </c>
      <c r="B8034" t="str">
        <f>IF($A8034="","",Tienda_4!B834)</f>
        <v>Artículos para el hogar</v>
      </c>
      <c r="C8034" t="str">
        <f>IF($A8034="","",Tienda_4!G834)</f>
        <v>Medellín</v>
      </c>
      <c r="D8034" t="str">
        <f>IF($A8034="","",Tienda_4!F834)</f>
        <v>Ángel Rodriguez</v>
      </c>
      <c r="E8034" t="str">
        <f>IF($A8034="","",Tienda_4!I834)</f>
        <v>Tarjeta de crédito</v>
      </c>
      <c r="F8034">
        <f>IF($A8034="","",VALUE(RIGHT(Tienda_4!E834,4)))</f>
        <v>2021</v>
      </c>
      <c r="G8034">
        <f>IF($A8034="","",Tienda_4!C834)</f>
        <v>74200</v>
      </c>
      <c r="H8034">
        <f>IF($A8034="","",Tienda_4!D834)</f>
        <v>9800</v>
      </c>
      <c r="I8034">
        <f>IF($A8034="","",Tienda_4!H834)</f>
        <v>1</v>
      </c>
      <c r="J8034">
        <f>IF($A8034="",0,IF(AND(OR('Cuadro-de-mando'!$B$4="(Todas)",'Cuadro-de-mando'!$B$4=$A8034),OR('Cuadro-de-mando'!$E$4="(Todas)",'Cuadro-de-mando'!$E$4=$B8034),OR('Cuadro-de-mando'!$H$4="(Todas)",'Cuadro-de-mando'!$H$4=$C8034),OR('Cuadro-de-mando'!$K$4="(Todas)",'Cuadro-de-mando'!$K$4=$E8034),OR('Cuadro-de-mando'!$N$4="(Todos)",'Cuadro-de-mando'!$N$4=$F8034)),1,0))</f>
        <v>1</v>
      </c>
    </row>
    <row r="8035" spans="1:10" x14ac:dyDescent="0.25">
      <c r="A8035" t="str">
        <f>IF(Tienda_4!$A835="","","Tienda 4")</f>
        <v>Tienda 4</v>
      </c>
      <c r="B8035" t="str">
        <f>IF($A8035="","",Tienda_4!B835)</f>
        <v>Deportes y diversión</v>
      </c>
      <c r="C8035" t="str">
        <f>IF($A8035="","",Tienda_4!G835)</f>
        <v>Bogotá</v>
      </c>
      <c r="D8035" t="str">
        <f>IF($A8035="","",Tienda_4!F835)</f>
        <v>Mariana Herrera</v>
      </c>
      <c r="E8035" t="str">
        <f>IF($A8035="","",Tienda_4!I835)</f>
        <v>Nequi</v>
      </c>
      <c r="F8035">
        <f>IF($A8035="","",VALUE(RIGHT(Tienda_4!E835,4)))</f>
        <v>2021</v>
      </c>
      <c r="G8035">
        <f>IF($A8035="","",Tienda_4!C835)</f>
        <v>37900</v>
      </c>
      <c r="H8035">
        <f>IF($A8035="","",Tienda_4!D835)</f>
        <v>0</v>
      </c>
      <c r="I8035">
        <f>IF($A8035="","",Tienda_4!H835)</f>
        <v>4</v>
      </c>
      <c r="J8035">
        <f>IF($A8035="",0,IF(AND(OR('Cuadro-de-mando'!$B$4="(Todas)",'Cuadro-de-mando'!$B$4=$A8035),OR('Cuadro-de-mando'!$E$4="(Todas)",'Cuadro-de-mando'!$E$4=$B8035),OR('Cuadro-de-mando'!$H$4="(Todas)",'Cuadro-de-mando'!$H$4=$C8035),OR('Cuadro-de-mando'!$K$4="(Todas)",'Cuadro-de-mando'!$K$4=$E8035),OR('Cuadro-de-mando'!$N$4="(Todos)",'Cuadro-de-mando'!$N$4=$F8035)),1,0))</f>
        <v>1</v>
      </c>
    </row>
    <row r="8036" spans="1:10" x14ac:dyDescent="0.25">
      <c r="A8036" t="str">
        <f>IF(Tienda_4!$A836="","","Tienda 4")</f>
        <v>Tienda 4</v>
      </c>
      <c r="B8036" t="str">
        <f>IF($A8036="","",Tienda_4!B836)</f>
        <v>Electrodomésticos</v>
      </c>
      <c r="C8036" t="str">
        <f>IF($A8036="","",Tienda_4!G836)</f>
        <v>Medellín</v>
      </c>
      <c r="D8036" t="str">
        <f>IF($A8036="","",Tienda_4!F836)</f>
        <v>Blanca Ramirez</v>
      </c>
      <c r="E8036" t="str">
        <f>IF($A8036="","",Tienda_4!I836)</f>
        <v>Tarjeta de crédito</v>
      </c>
      <c r="F8036">
        <f>IF($A8036="","",VALUE(RIGHT(Tienda_4!E836,4)))</f>
        <v>2021</v>
      </c>
      <c r="G8036">
        <f>IF($A8036="","",Tienda_4!C836)</f>
        <v>1270000</v>
      </c>
      <c r="H8036">
        <f>IF($A8036="","",Tienda_4!D836)</f>
        <v>65800</v>
      </c>
      <c r="I8036">
        <f>IF($A8036="","",Tienda_4!H836)</f>
        <v>1</v>
      </c>
      <c r="J8036">
        <f>IF($A8036="",0,IF(AND(OR('Cuadro-de-mando'!$B$4="(Todas)",'Cuadro-de-mando'!$B$4=$A8036),OR('Cuadro-de-mando'!$E$4="(Todas)",'Cuadro-de-mando'!$E$4=$B8036),OR('Cuadro-de-mando'!$H$4="(Todas)",'Cuadro-de-mando'!$H$4=$C8036),OR('Cuadro-de-mando'!$K$4="(Todas)",'Cuadro-de-mando'!$K$4=$E8036),OR('Cuadro-de-mando'!$N$4="(Todos)",'Cuadro-de-mando'!$N$4=$F8036)),1,0))</f>
        <v>1</v>
      </c>
    </row>
    <row r="8037" spans="1:10" x14ac:dyDescent="0.25">
      <c r="A8037" t="str">
        <f>IF(Tienda_4!$A837="","","Tienda 4")</f>
        <v>Tienda 4</v>
      </c>
      <c r="B8037" t="str">
        <f>IF($A8037="","",Tienda_4!B837)</f>
        <v>Electrónicos</v>
      </c>
      <c r="C8037" t="str">
        <f>IF($A8037="","",Tienda_4!G837)</f>
        <v>Bogotá</v>
      </c>
      <c r="D8037" t="str">
        <f>IF($A8037="","",Tienda_4!F837)</f>
        <v>Maria Alfonso</v>
      </c>
      <c r="E8037" t="str">
        <f>IF($A8037="","",Tienda_4!I837)</f>
        <v>Tarjeta de crédito</v>
      </c>
      <c r="F8037">
        <f>IF($A8037="","",VALUE(RIGHT(Tienda_4!E837,4)))</f>
        <v>2021</v>
      </c>
      <c r="G8037">
        <f>IF($A8037="","",Tienda_4!C837)</f>
        <v>102600</v>
      </c>
      <c r="H8037">
        <f>IF($A8037="","",Tienda_4!D837)</f>
        <v>5700</v>
      </c>
      <c r="I8037">
        <f>IF($A8037="","",Tienda_4!H837)</f>
        <v>3</v>
      </c>
      <c r="J8037">
        <f>IF($A8037="",0,IF(AND(OR('Cuadro-de-mando'!$B$4="(Todas)",'Cuadro-de-mando'!$B$4=$A8037),OR('Cuadro-de-mando'!$E$4="(Todas)",'Cuadro-de-mando'!$E$4=$B8037),OR('Cuadro-de-mando'!$H$4="(Todas)",'Cuadro-de-mando'!$H$4=$C8037),OR('Cuadro-de-mando'!$K$4="(Todas)",'Cuadro-de-mando'!$K$4=$E8037),OR('Cuadro-de-mando'!$N$4="(Todos)",'Cuadro-de-mando'!$N$4=$F8037)),1,0))</f>
        <v>1</v>
      </c>
    </row>
    <row r="8038" spans="1:10" x14ac:dyDescent="0.25">
      <c r="A8038" t="str">
        <f>IF(Tienda_4!$A838="","","Tienda 4")</f>
        <v>Tienda 4</v>
      </c>
      <c r="B8038" t="str">
        <f>IF($A8038="","",Tienda_4!B838)</f>
        <v>Electrónicos</v>
      </c>
      <c r="C8038" t="str">
        <f>IF($A8038="","",Tienda_4!G838)</f>
        <v>Bogotá</v>
      </c>
      <c r="D8038" t="str">
        <f>IF($A8038="","",Tienda_4!F838)</f>
        <v>Maria Alfonso</v>
      </c>
      <c r="E8038" t="str">
        <f>IF($A8038="","",Tienda_4!I838)</f>
        <v>Tarjeta de crédito</v>
      </c>
      <c r="F8038">
        <f>IF($A8038="","",VALUE(RIGHT(Tienda_4!E838,4)))</f>
        <v>2023</v>
      </c>
      <c r="G8038">
        <f>IF($A8038="","",Tienda_4!C838)</f>
        <v>1404500</v>
      </c>
      <c r="H8038">
        <f>IF($A8038="","",Tienda_4!D838)</f>
        <v>81600</v>
      </c>
      <c r="I8038">
        <f>IF($A8038="","",Tienda_4!H838)</f>
        <v>5</v>
      </c>
      <c r="J8038">
        <f>IF($A8038="",0,IF(AND(OR('Cuadro-de-mando'!$B$4="(Todas)",'Cuadro-de-mando'!$B$4=$A8038),OR('Cuadro-de-mando'!$E$4="(Todas)",'Cuadro-de-mando'!$E$4=$B8038),OR('Cuadro-de-mando'!$H$4="(Todas)",'Cuadro-de-mando'!$H$4=$C8038),OR('Cuadro-de-mando'!$K$4="(Todas)",'Cuadro-de-mando'!$K$4=$E8038),OR('Cuadro-de-mando'!$N$4="(Todos)",'Cuadro-de-mando'!$N$4=$F8038)),1,0))</f>
        <v>1</v>
      </c>
    </row>
    <row r="8039" spans="1:10" x14ac:dyDescent="0.25">
      <c r="A8039" t="str">
        <f>IF(Tienda_4!$A839="","","Tienda 4")</f>
        <v>Tienda 4</v>
      </c>
      <c r="B8039" t="str">
        <f>IF($A8039="","",Tienda_4!B839)</f>
        <v>Electrónicos</v>
      </c>
      <c r="C8039" t="str">
        <f>IF($A8039="","",Tienda_4!G839)</f>
        <v>Bogotá</v>
      </c>
      <c r="D8039" t="str">
        <f>IF($A8039="","",Tienda_4!F839)</f>
        <v>Felipe Santos</v>
      </c>
      <c r="E8039" t="str">
        <f>IF($A8039="","",Tienda_4!I839)</f>
        <v>Tarjeta de crédito</v>
      </c>
      <c r="F8039">
        <f>IF($A8039="","",VALUE(RIGHT(Tienda_4!E839,4)))</f>
        <v>2021</v>
      </c>
      <c r="G8039">
        <f>IF($A8039="","",Tienda_4!C839)</f>
        <v>66300</v>
      </c>
      <c r="H8039">
        <f>IF($A8039="","",Tienda_4!D839)</f>
        <v>3700</v>
      </c>
      <c r="I8039">
        <f>IF($A8039="","",Tienda_4!H839)</f>
        <v>5</v>
      </c>
      <c r="J8039">
        <f>IF($A8039="",0,IF(AND(OR('Cuadro-de-mando'!$B$4="(Todas)",'Cuadro-de-mando'!$B$4=$A8039),OR('Cuadro-de-mando'!$E$4="(Todas)",'Cuadro-de-mando'!$E$4=$B8039),OR('Cuadro-de-mando'!$H$4="(Todas)",'Cuadro-de-mando'!$H$4=$C8039),OR('Cuadro-de-mando'!$K$4="(Todas)",'Cuadro-de-mando'!$K$4=$E8039),OR('Cuadro-de-mando'!$N$4="(Todos)",'Cuadro-de-mando'!$N$4=$F8039)),1,0))</f>
        <v>1</v>
      </c>
    </row>
    <row r="8040" spans="1:10" x14ac:dyDescent="0.25">
      <c r="A8040" t="str">
        <f>IF(Tienda_4!$A840="","","Tienda 4")</f>
        <v>Tienda 4</v>
      </c>
      <c r="B8040" t="str">
        <f>IF($A8040="","",Tienda_4!B840)</f>
        <v>Instrumentos musicales</v>
      </c>
      <c r="C8040" t="str">
        <f>IF($A8040="","",Tienda_4!G840)</f>
        <v>Medellín</v>
      </c>
      <c r="D8040" t="str">
        <f>IF($A8040="","",Tienda_4!F840)</f>
        <v>Camila Rivera</v>
      </c>
      <c r="E8040" t="str">
        <f>IF($A8040="","",Tienda_4!I840)</f>
        <v>Tarjeta de crédito</v>
      </c>
      <c r="F8040">
        <f>IF($A8040="","",VALUE(RIGHT(Tienda_4!E840,4)))</f>
        <v>2020</v>
      </c>
      <c r="G8040">
        <f>IF($A8040="","",Tienda_4!C840)</f>
        <v>323600</v>
      </c>
      <c r="H8040">
        <f>IF($A8040="","",Tienda_4!D840)</f>
        <v>17400</v>
      </c>
      <c r="I8040">
        <f>IF($A8040="","",Tienda_4!H840)</f>
        <v>5</v>
      </c>
      <c r="J8040">
        <f>IF($A8040="",0,IF(AND(OR('Cuadro-de-mando'!$B$4="(Todas)",'Cuadro-de-mando'!$B$4=$A8040),OR('Cuadro-de-mando'!$E$4="(Todas)",'Cuadro-de-mando'!$E$4=$B8040),OR('Cuadro-de-mando'!$H$4="(Todas)",'Cuadro-de-mando'!$H$4=$C8040),OR('Cuadro-de-mando'!$K$4="(Todas)",'Cuadro-de-mando'!$K$4=$E8040),OR('Cuadro-de-mando'!$N$4="(Todos)",'Cuadro-de-mando'!$N$4=$F8040)),1,0))</f>
        <v>1</v>
      </c>
    </row>
    <row r="8041" spans="1:10" x14ac:dyDescent="0.25">
      <c r="A8041" t="str">
        <f>IF(Tienda_4!$A841="","","Tienda 4")</f>
        <v>Tienda 4</v>
      </c>
      <c r="B8041" t="str">
        <f>IF($A8041="","",Tienda_4!B841)</f>
        <v>Electrónicos</v>
      </c>
      <c r="C8041" t="str">
        <f>IF($A8041="","",Tienda_4!G841)</f>
        <v>Medellín</v>
      </c>
      <c r="D8041" t="str">
        <f>IF($A8041="","",Tienda_4!F841)</f>
        <v>Santiago Silva</v>
      </c>
      <c r="E8041" t="str">
        <f>IF($A8041="","",Tienda_4!I841)</f>
        <v>Tarjeta de crédito</v>
      </c>
      <c r="F8041">
        <f>IF($A8041="","",VALUE(RIGHT(Tienda_4!E841,4)))</f>
        <v>2023</v>
      </c>
      <c r="G8041">
        <f>IF($A8041="","",Tienda_4!C841)</f>
        <v>85500</v>
      </c>
      <c r="H8041">
        <f>IF($A8041="","",Tienda_4!D841)</f>
        <v>4900</v>
      </c>
      <c r="I8041">
        <f>IF($A8041="","",Tienda_4!H841)</f>
        <v>5</v>
      </c>
      <c r="J8041">
        <f>IF($A8041="",0,IF(AND(OR('Cuadro-de-mando'!$B$4="(Todas)",'Cuadro-de-mando'!$B$4=$A8041),OR('Cuadro-de-mando'!$E$4="(Todas)",'Cuadro-de-mando'!$E$4=$B8041),OR('Cuadro-de-mando'!$H$4="(Todas)",'Cuadro-de-mando'!$H$4=$C8041),OR('Cuadro-de-mando'!$K$4="(Todas)",'Cuadro-de-mando'!$K$4=$E8041),OR('Cuadro-de-mando'!$N$4="(Todos)",'Cuadro-de-mando'!$N$4=$F8041)),1,0))</f>
        <v>1</v>
      </c>
    </row>
    <row r="8042" spans="1:10" x14ac:dyDescent="0.25">
      <c r="A8042" t="str">
        <f>IF(Tienda_4!$A842="","","Tienda 4")</f>
        <v>Tienda 4</v>
      </c>
      <c r="B8042" t="str">
        <f>IF($A8042="","",Tienda_4!B842)</f>
        <v>Muebles</v>
      </c>
      <c r="C8042" t="str">
        <f>IF($A8042="","",Tienda_4!G842)</f>
        <v>Medellín</v>
      </c>
      <c r="D8042" t="str">
        <f>IF($A8042="","",Tienda_4!F842)</f>
        <v>Felipe Santos</v>
      </c>
      <c r="E8042" t="str">
        <f>IF($A8042="","",Tienda_4!I842)</f>
        <v>Tarjeta de crédito</v>
      </c>
      <c r="F8042">
        <f>IF($A8042="","",VALUE(RIGHT(Tienda_4!E842,4)))</f>
        <v>2021</v>
      </c>
      <c r="G8042">
        <f>IF($A8042="","",Tienda_4!C842)</f>
        <v>214300</v>
      </c>
      <c r="H8042">
        <f>IF($A8042="","",Tienda_4!D842)</f>
        <v>9600</v>
      </c>
      <c r="I8042">
        <f>IF($A8042="","",Tienda_4!H842)</f>
        <v>5</v>
      </c>
      <c r="J8042">
        <f>IF($A8042="",0,IF(AND(OR('Cuadro-de-mando'!$B$4="(Todas)",'Cuadro-de-mando'!$B$4=$A8042),OR('Cuadro-de-mando'!$E$4="(Todas)",'Cuadro-de-mando'!$E$4=$B8042),OR('Cuadro-de-mando'!$H$4="(Todas)",'Cuadro-de-mando'!$H$4=$C8042),OR('Cuadro-de-mando'!$K$4="(Todas)",'Cuadro-de-mando'!$K$4=$E8042),OR('Cuadro-de-mando'!$N$4="(Todos)",'Cuadro-de-mando'!$N$4=$F8042)),1,0))</f>
        <v>1</v>
      </c>
    </row>
    <row r="8043" spans="1:10" x14ac:dyDescent="0.25">
      <c r="A8043" t="str">
        <f>IF(Tienda_4!$A843="","","Tienda 4")</f>
        <v>Tienda 4</v>
      </c>
      <c r="B8043" t="str">
        <f>IF($A8043="","",Tienda_4!B843)</f>
        <v>Electrónicos</v>
      </c>
      <c r="C8043" t="str">
        <f>IF($A8043="","",Tienda_4!G843)</f>
        <v>Cali</v>
      </c>
      <c r="D8043" t="str">
        <f>IF($A8043="","",Tienda_4!F843)</f>
        <v>Beatriz Morales</v>
      </c>
      <c r="E8043" t="str">
        <f>IF($A8043="","",Tienda_4!I843)</f>
        <v>Tarjeta de crédito</v>
      </c>
      <c r="F8043">
        <f>IF($A8043="","",VALUE(RIGHT(Tienda_4!E843,4)))</f>
        <v>2021</v>
      </c>
      <c r="G8043">
        <f>IF($A8043="","",Tienda_4!C843)</f>
        <v>1758600</v>
      </c>
      <c r="H8043">
        <f>IF($A8043="","",Tienda_4!D843)</f>
        <v>93900</v>
      </c>
      <c r="I8043">
        <f>IF($A8043="","",Tienda_4!H843)</f>
        <v>4</v>
      </c>
      <c r="J8043">
        <f>IF($A8043="",0,IF(AND(OR('Cuadro-de-mando'!$B$4="(Todas)",'Cuadro-de-mando'!$B$4=$A8043),OR('Cuadro-de-mando'!$E$4="(Todas)",'Cuadro-de-mando'!$E$4=$B8043),OR('Cuadro-de-mando'!$H$4="(Todas)",'Cuadro-de-mando'!$H$4=$C8043),OR('Cuadro-de-mando'!$K$4="(Todas)",'Cuadro-de-mando'!$K$4=$E8043),OR('Cuadro-de-mando'!$N$4="(Todos)",'Cuadro-de-mando'!$N$4=$F8043)),1,0))</f>
        <v>1</v>
      </c>
    </row>
    <row r="8044" spans="1:10" x14ac:dyDescent="0.25">
      <c r="A8044" t="str">
        <f>IF(Tienda_4!$A844="","","Tienda 4")</f>
        <v>Tienda 4</v>
      </c>
      <c r="B8044" t="str">
        <f>IF($A8044="","",Tienda_4!B844)</f>
        <v>Muebles</v>
      </c>
      <c r="C8044" t="str">
        <f>IF($A8044="","",Tienda_4!G844)</f>
        <v>Medellín</v>
      </c>
      <c r="D8044" t="str">
        <f>IF($A8044="","",Tienda_4!F844)</f>
        <v>Ángel Rodriguez</v>
      </c>
      <c r="E8044" t="str">
        <f>IF($A8044="","",Tienda_4!I844)</f>
        <v>Tarjeta de crédito</v>
      </c>
      <c r="F8044">
        <f>IF($A8044="","",VALUE(RIGHT(Tienda_4!E844,4)))</f>
        <v>2020</v>
      </c>
      <c r="G8044">
        <f>IF($A8044="","",Tienda_4!C844)</f>
        <v>181600</v>
      </c>
      <c r="H8044">
        <f>IF($A8044="","",Tienda_4!D844)</f>
        <v>7900</v>
      </c>
      <c r="I8044">
        <f>IF($A8044="","",Tienda_4!H844)</f>
        <v>5</v>
      </c>
      <c r="J8044">
        <f>IF($A8044="",0,IF(AND(OR('Cuadro-de-mando'!$B$4="(Todas)",'Cuadro-de-mando'!$B$4=$A8044),OR('Cuadro-de-mando'!$E$4="(Todas)",'Cuadro-de-mando'!$E$4=$B8044),OR('Cuadro-de-mando'!$H$4="(Todas)",'Cuadro-de-mando'!$H$4=$C8044),OR('Cuadro-de-mando'!$K$4="(Todas)",'Cuadro-de-mando'!$K$4=$E8044),OR('Cuadro-de-mando'!$N$4="(Todos)",'Cuadro-de-mando'!$N$4=$F8044)),1,0))</f>
        <v>1</v>
      </c>
    </row>
    <row r="8045" spans="1:10" x14ac:dyDescent="0.25">
      <c r="A8045" t="str">
        <f>IF(Tienda_4!$A845="","","Tienda 4")</f>
        <v>Tienda 4</v>
      </c>
      <c r="B8045" t="str">
        <f>IF($A8045="","",Tienda_4!B845)</f>
        <v>Libros</v>
      </c>
      <c r="C8045" t="str">
        <f>IF($A8045="","",Tienda_4!G845)</f>
        <v>Cali</v>
      </c>
      <c r="D8045" t="str">
        <f>IF($A8045="","",Tienda_4!F845)</f>
        <v>Juan Fernandez</v>
      </c>
      <c r="E8045" t="str">
        <f>IF($A8045="","",Tienda_4!I845)</f>
        <v>Cupón</v>
      </c>
      <c r="F8045">
        <f>IF($A8045="","",VALUE(RIGHT(Tienda_4!E845,4)))</f>
        <v>2022</v>
      </c>
      <c r="G8045">
        <f>IF($A8045="","",Tienda_4!C845)</f>
        <v>35200</v>
      </c>
      <c r="H8045">
        <f>IF($A8045="","",Tienda_4!D845)</f>
        <v>0</v>
      </c>
      <c r="I8045">
        <f>IF($A8045="","",Tienda_4!H845)</f>
        <v>5</v>
      </c>
      <c r="J8045">
        <f>IF($A8045="",0,IF(AND(OR('Cuadro-de-mando'!$B$4="(Todas)",'Cuadro-de-mando'!$B$4=$A8045),OR('Cuadro-de-mando'!$E$4="(Todas)",'Cuadro-de-mando'!$E$4=$B8045),OR('Cuadro-de-mando'!$H$4="(Todas)",'Cuadro-de-mando'!$H$4=$C8045),OR('Cuadro-de-mando'!$K$4="(Todas)",'Cuadro-de-mando'!$K$4=$E8045),OR('Cuadro-de-mando'!$N$4="(Todos)",'Cuadro-de-mando'!$N$4=$F8045)),1,0))</f>
        <v>1</v>
      </c>
    </row>
    <row r="8046" spans="1:10" x14ac:dyDescent="0.25">
      <c r="A8046" t="str">
        <f>IF(Tienda_4!$A846="","","Tienda 4")</f>
        <v>Tienda 4</v>
      </c>
      <c r="B8046" t="str">
        <f>IF($A8046="","",Tienda_4!B846)</f>
        <v>Libros</v>
      </c>
      <c r="C8046" t="str">
        <f>IF($A8046="","",Tienda_4!G846)</f>
        <v>Bogotá</v>
      </c>
      <c r="D8046" t="str">
        <f>IF($A8046="","",Tienda_4!F846)</f>
        <v>Juliana Costa</v>
      </c>
      <c r="E8046" t="str">
        <f>IF($A8046="","",Tienda_4!I846)</f>
        <v>Tarjeta de crédito</v>
      </c>
      <c r="F8046">
        <f>IF($A8046="","",VALUE(RIGHT(Tienda_4!E846,4)))</f>
        <v>2021</v>
      </c>
      <c r="G8046">
        <f>IF($A8046="","",Tienda_4!C846)</f>
        <v>34700</v>
      </c>
      <c r="H8046">
        <f>IF($A8046="","",Tienda_4!D846)</f>
        <v>2100</v>
      </c>
      <c r="I8046">
        <f>IF($A8046="","",Tienda_4!H846)</f>
        <v>5</v>
      </c>
      <c r="J8046">
        <f>IF($A8046="",0,IF(AND(OR('Cuadro-de-mando'!$B$4="(Todas)",'Cuadro-de-mando'!$B$4=$A8046),OR('Cuadro-de-mando'!$E$4="(Todas)",'Cuadro-de-mando'!$E$4=$B8046),OR('Cuadro-de-mando'!$H$4="(Todas)",'Cuadro-de-mando'!$H$4=$C8046),OR('Cuadro-de-mando'!$K$4="(Todas)",'Cuadro-de-mando'!$K$4=$E8046),OR('Cuadro-de-mando'!$N$4="(Todos)",'Cuadro-de-mando'!$N$4=$F8046)),1,0))</f>
        <v>1</v>
      </c>
    </row>
    <row r="8047" spans="1:10" x14ac:dyDescent="0.25">
      <c r="A8047" t="str">
        <f>IF(Tienda_4!$A847="","","Tienda 4")</f>
        <v>Tienda 4</v>
      </c>
      <c r="B8047" t="str">
        <f>IF($A8047="","",Tienda_4!B847)</f>
        <v>Artículos para el hogar</v>
      </c>
      <c r="C8047" t="str">
        <f>IF($A8047="","",Tienda_4!G847)</f>
        <v>Medellín</v>
      </c>
      <c r="D8047" t="str">
        <f>IF($A8047="","",Tienda_4!F847)</f>
        <v>Mariana Herrera</v>
      </c>
      <c r="E8047" t="str">
        <f>IF($A8047="","",Tienda_4!I847)</f>
        <v>Tarjeta de crédito</v>
      </c>
      <c r="F8047">
        <f>IF($A8047="","",VALUE(RIGHT(Tienda_4!E847,4)))</f>
        <v>2022</v>
      </c>
      <c r="G8047">
        <f>IF($A8047="","",Tienda_4!C847)</f>
        <v>44400</v>
      </c>
      <c r="H8047">
        <f>IF($A8047="","",Tienda_4!D847)</f>
        <v>3400</v>
      </c>
      <c r="I8047">
        <f>IF($A8047="","",Tienda_4!H847)</f>
        <v>4</v>
      </c>
      <c r="J8047">
        <f>IF($A8047="",0,IF(AND(OR('Cuadro-de-mando'!$B$4="(Todas)",'Cuadro-de-mando'!$B$4=$A8047),OR('Cuadro-de-mando'!$E$4="(Todas)",'Cuadro-de-mando'!$E$4=$B8047),OR('Cuadro-de-mando'!$H$4="(Todas)",'Cuadro-de-mando'!$H$4=$C8047),OR('Cuadro-de-mando'!$K$4="(Todas)",'Cuadro-de-mando'!$K$4=$E8047),OR('Cuadro-de-mando'!$N$4="(Todos)",'Cuadro-de-mando'!$N$4=$F8047)),1,0))</f>
        <v>1</v>
      </c>
    </row>
    <row r="8048" spans="1:10" x14ac:dyDescent="0.25">
      <c r="A8048" t="str">
        <f>IF(Tienda_4!$A848="","","Tienda 4")</f>
        <v>Tienda 4</v>
      </c>
      <c r="B8048" t="str">
        <f>IF($A8048="","",Tienda_4!B848)</f>
        <v>Electrónicos</v>
      </c>
      <c r="C8048" t="str">
        <f>IF($A8048="","",Tienda_4!G848)</f>
        <v>Bogotá</v>
      </c>
      <c r="D8048" t="str">
        <f>IF($A8048="","",Tienda_4!F848)</f>
        <v>Juan Fernandez</v>
      </c>
      <c r="E8048" t="str">
        <f>IF($A8048="","",Tienda_4!I848)</f>
        <v>Tarjeta de crédito</v>
      </c>
      <c r="F8048">
        <f>IF($A8048="","",VALUE(RIGHT(Tienda_4!E848,4)))</f>
        <v>2021</v>
      </c>
      <c r="G8048">
        <f>IF($A8048="","",Tienda_4!C848)</f>
        <v>2600400</v>
      </c>
      <c r="H8048">
        <f>IF($A8048="","",Tienda_4!D848)</f>
        <v>136600</v>
      </c>
      <c r="I8048">
        <f>IF($A8048="","",Tienda_4!H848)</f>
        <v>5</v>
      </c>
      <c r="J8048">
        <f>IF($A8048="",0,IF(AND(OR('Cuadro-de-mando'!$B$4="(Todas)",'Cuadro-de-mando'!$B$4=$A8048),OR('Cuadro-de-mando'!$E$4="(Todas)",'Cuadro-de-mando'!$E$4=$B8048),OR('Cuadro-de-mando'!$H$4="(Todas)",'Cuadro-de-mando'!$H$4=$C8048),OR('Cuadro-de-mando'!$K$4="(Todas)",'Cuadro-de-mando'!$K$4=$E8048),OR('Cuadro-de-mando'!$N$4="(Todos)",'Cuadro-de-mando'!$N$4=$F8048)),1,0))</f>
        <v>1</v>
      </c>
    </row>
    <row r="8049" spans="1:10" x14ac:dyDescent="0.25">
      <c r="A8049" t="str">
        <f>IF(Tienda_4!$A849="","","Tienda 4")</f>
        <v>Tienda 4</v>
      </c>
      <c r="B8049" t="str">
        <f>IF($A8049="","",Tienda_4!B849)</f>
        <v>Instrumentos musicales</v>
      </c>
      <c r="C8049" t="str">
        <f>IF($A8049="","",Tienda_4!G849)</f>
        <v>Bogotá</v>
      </c>
      <c r="D8049" t="str">
        <f>IF($A8049="","",Tienda_4!F849)</f>
        <v>Beatriz Morales</v>
      </c>
      <c r="E8049" t="str">
        <f>IF($A8049="","",Tienda_4!I849)</f>
        <v>Tarjeta de crédito</v>
      </c>
      <c r="F8049">
        <f>IF($A8049="","",VALUE(RIGHT(Tienda_4!E849,4)))</f>
        <v>2022</v>
      </c>
      <c r="G8049">
        <f>IF($A8049="","",Tienda_4!C849)</f>
        <v>751400</v>
      </c>
      <c r="H8049">
        <f>IF($A8049="","",Tienda_4!D849)</f>
        <v>40200</v>
      </c>
      <c r="I8049">
        <f>IF($A8049="","",Tienda_4!H849)</f>
        <v>5</v>
      </c>
      <c r="J8049">
        <f>IF($A8049="",0,IF(AND(OR('Cuadro-de-mando'!$B$4="(Todas)",'Cuadro-de-mando'!$B$4=$A8049),OR('Cuadro-de-mando'!$E$4="(Todas)",'Cuadro-de-mando'!$E$4=$B8049),OR('Cuadro-de-mando'!$H$4="(Todas)",'Cuadro-de-mando'!$H$4=$C8049),OR('Cuadro-de-mando'!$K$4="(Todas)",'Cuadro-de-mando'!$K$4=$E8049),OR('Cuadro-de-mando'!$N$4="(Todos)",'Cuadro-de-mando'!$N$4=$F8049)),1,0))</f>
        <v>1</v>
      </c>
    </row>
    <row r="8050" spans="1:10" x14ac:dyDescent="0.25">
      <c r="A8050" t="str">
        <f>IF(Tienda_4!$A850="","","Tienda 4")</f>
        <v>Tienda 4</v>
      </c>
      <c r="B8050" t="str">
        <f>IF($A8050="","",Tienda_4!B850)</f>
        <v>Artículos para el hogar</v>
      </c>
      <c r="C8050" t="str">
        <f>IF($A8050="","",Tienda_4!G850)</f>
        <v>Bogotá</v>
      </c>
      <c r="D8050" t="str">
        <f>IF($A8050="","",Tienda_4!F850)</f>
        <v>Santiago Silva</v>
      </c>
      <c r="E8050" t="str">
        <f>IF($A8050="","",Tienda_4!I850)</f>
        <v>Tarjeta de crédito</v>
      </c>
      <c r="F8050">
        <f>IF($A8050="","",VALUE(RIGHT(Tienda_4!E850,4)))</f>
        <v>2022</v>
      </c>
      <c r="G8050">
        <f>IF($A8050="","",Tienda_4!C850)</f>
        <v>59900</v>
      </c>
      <c r="H8050">
        <f>IF($A8050="","",Tienda_4!D850)</f>
        <v>3400</v>
      </c>
      <c r="I8050">
        <f>IF($A8050="","",Tienda_4!H850)</f>
        <v>4</v>
      </c>
      <c r="J8050">
        <f>IF($A8050="",0,IF(AND(OR('Cuadro-de-mando'!$B$4="(Todas)",'Cuadro-de-mando'!$B$4=$A8050),OR('Cuadro-de-mando'!$E$4="(Todas)",'Cuadro-de-mando'!$E$4=$B8050),OR('Cuadro-de-mando'!$H$4="(Todas)",'Cuadro-de-mando'!$H$4=$C8050),OR('Cuadro-de-mando'!$K$4="(Todas)",'Cuadro-de-mando'!$K$4=$E8050),OR('Cuadro-de-mando'!$N$4="(Todos)",'Cuadro-de-mando'!$N$4=$F8050)),1,0))</f>
        <v>1</v>
      </c>
    </row>
    <row r="8051" spans="1:10" x14ac:dyDescent="0.25">
      <c r="A8051" t="str">
        <f>IF(Tienda_4!$A851="","","Tienda 4")</f>
        <v>Tienda 4</v>
      </c>
      <c r="B8051" t="str">
        <f>IF($A8051="","",Tienda_4!B851)</f>
        <v>Libros</v>
      </c>
      <c r="C8051" t="str">
        <f>IF($A8051="","",Tienda_4!G851)</f>
        <v>Bogotá</v>
      </c>
      <c r="D8051" t="str">
        <f>IF($A8051="","",Tienda_4!F851)</f>
        <v>Beatriz Morales</v>
      </c>
      <c r="E8051" t="str">
        <f>IF($A8051="","",Tienda_4!I851)</f>
        <v>Tarjeta de crédito</v>
      </c>
      <c r="F8051">
        <f>IF($A8051="","",VALUE(RIGHT(Tienda_4!E851,4)))</f>
        <v>2021</v>
      </c>
      <c r="G8051">
        <f>IF($A8051="","",Tienda_4!C851)</f>
        <v>30600</v>
      </c>
      <c r="H8051">
        <f>IF($A8051="","",Tienda_4!D851)</f>
        <v>4000</v>
      </c>
      <c r="I8051">
        <f>IF($A8051="","",Tienda_4!H851)</f>
        <v>5</v>
      </c>
      <c r="J8051">
        <f>IF($A8051="",0,IF(AND(OR('Cuadro-de-mando'!$B$4="(Todas)",'Cuadro-de-mando'!$B$4=$A8051),OR('Cuadro-de-mando'!$E$4="(Todas)",'Cuadro-de-mando'!$E$4=$B8051),OR('Cuadro-de-mando'!$H$4="(Todas)",'Cuadro-de-mando'!$H$4=$C8051),OR('Cuadro-de-mando'!$K$4="(Todas)",'Cuadro-de-mando'!$K$4=$E8051),OR('Cuadro-de-mando'!$N$4="(Todos)",'Cuadro-de-mando'!$N$4=$F8051)),1,0))</f>
        <v>1</v>
      </c>
    </row>
    <row r="8052" spans="1:10" x14ac:dyDescent="0.25">
      <c r="A8052" t="str">
        <f>IF(Tienda_4!$A852="","","Tienda 4")</f>
        <v>Tienda 4</v>
      </c>
      <c r="B8052" t="str">
        <f>IF($A8052="","",Tienda_4!B852)</f>
        <v>Deportes y diversión</v>
      </c>
      <c r="C8052" t="str">
        <f>IF($A8052="","",Tienda_4!G852)</f>
        <v>Villavicencio</v>
      </c>
      <c r="D8052" t="str">
        <f>IF($A8052="","",Tienda_4!F852)</f>
        <v>Juan Fernandez</v>
      </c>
      <c r="E8052" t="str">
        <f>IF($A8052="","",Tienda_4!I852)</f>
        <v>Tarjeta de crédito</v>
      </c>
      <c r="F8052">
        <f>IF($A8052="","",VALUE(RIGHT(Tienda_4!E852,4)))</f>
        <v>2020</v>
      </c>
      <c r="G8052">
        <f>IF($A8052="","",Tienda_4!C852)</f>
        <v>25200</v>
      </c>
      <c r="H8052">
        <f>IF($A8052="","",Tienda_4!D852)</f>
        <v>0</v>
      </c>
      <c r="I8052">
        <f>IF($A8052="","",Tienda_4!H852)</f>
        <v>5</v>
      </c>
      <c r="J8052">
        <f>IF($A8052="",0,IF(AND(OR('Cuadro-de-mando'!$B$4="(Todas)",'Cuadro-de-mando'!$B$4=$A8052),OR('Cuadro-de-mando'!$E$4="(Todas)",'Cuadro-de-mando'!$E$4=$B8052),OR('Cuadro-de-mando'!$H$4="(Todas)",'Cuadro-de-mando'!$H$4=$C8052),OR('Cuadro-de-mando'!$K$4="(Todas)",'Cuadro-de-mando'!$K$4=$E8052),OR('Cuadro-de-mando'!$N$4="(Todos)",'Cuadro-de-mando'!$N$4=$F8052)),1,0))</f>
        <v>1</v>
      </c>
    </row>
    <row r="8053" spans="1:10" x14ac:dyDescent="0.25">
      <c r="A8053" t="str">
        <f>IF(Tienda_4!$A853="","","Tienda 4")</f>
        <v>Tienda 4</v>
      </c>
      <c r="B8053" t="str">
        <f>IF($A8053="","",Tienda_4!B853)</f>
        <v>Electrónicos</v>
      </c>
      <c r="C8053" t="str">
        <f>IF($A8053="","",Tienda_4!G853)</f>
        <v>Pasto</v>
      </c>
      <c r="D8053" t="str">
        <f>IF($A8053="","",Tienda_4!F853)</f>
        <v>Blanca Ramirez</v>
      </c>
      <c r="E8053" t="str">
        <f>IF($A8053="","",Tienda_4!I853)</f>
        <v>Cupón</v>
      </c>
      <c r="F8053">
        <f>IF($A8053="","",VALUE(RIGHT(Tienda_4!E853,4)))</f>
        <v>2020</v>
      </c>
      <c r="G8053">
        <f>IF($A8053="","",Tienda_4!C853)</f>
        <v>1537800</v>
      </c>
      <c r="H8053">
        <f>IF($A8053="","",Tienda_4!D853)</f>
        <v>86700</v>
      </c>
      <c r="I8053">
        <f>IF($A8053="","",Tienda_4!H853)</f>
        <v>3</v>
      </c>
      <c r="J8053">
        <f>IF($A8053="",0,IF(AND(OR('Cuadro-de-mando'!$B$4="(Todas)",'Cuadro-de-mando'!$B$4=$A8053),OR('Cuadro-de-mando'!$E$4="(Todas)",'Cuadro-de-mando'!$E$4=$B8053),OR('Cuadro-de-mando'!$H$4="(Todas)",'Cuadro-de-mando'!$H$4=$C8053),OR('Cuadro-de-mando'!$K$4="(Todas)",'Cuadro-de-mando'!$K$4=$E8053),OR('Cuadro-de-mando'!$N$4="(Todos)",'Cuadro-de-mando'!$N$4=$F8053)),1,0))</f>
        <v>1</v>
      </c>
    </row>
    <row r="8054" spans="1:10" x14ac:dyDescent="0.25">
      <c r="A8054" t="str">
        <f>IF(Tienda_4!$A854="","","Tienda 4")</f>
        <v>Tienda 4</v>
      </c>
      <c r="B8054" t="str">
        <f>IF($A8054="","",Tienda_4!B854)</f>
        <v>Juguetes</v>
      </c>
      <c r="C8054" t="str">
        <f>IF($A8054="","",Tienda_4!G854)</f>
        <v>Bogotá</v>
      </c>
      <c r="D8054" t="str">
        <f>IF($A8054="","",Tienda_4!F854)</f>
        <v>Santiago Silva</v>
      </c>
      <c r="E8054" t="str">
        <f>IF($A8054="","",Tienda_4!I854)</f>
        <v>Tarjeta de crédito</v>
      </c>
      <c r="F8054">
        <f>IF($A8054="","",VALUE(RIGHT(Tienda_4!E854,4)))</f>
        <v>2020</v>
      </c>
      <c r="G8054">
        <f>IF($A8054="","",Tienda_4!C854)</f>
        <v>24600</v>
      </c>
      <c r="H8054">
        <f>IF($A8054="","",Tienda_4!D854)</f>
        <v>0</v>
      </c>
      <c r="I8054">
        <f>IF($A8054="","",Tienda_4!H854)</f>
        <v>4</v>
      </c>
      <c r="J8054">
        <f>IF($A8054="",0,IF(AND(OR('Cuadro-de-mando'!$B$4="(Todas)",'Cuadro-de-mando'!$B$4=$A8054),OR('Cuadro-de-mando'!$E$4="(Todas)",'Cuadro-de-mando'!$E$4=$B8054),OR('Cuadro-de-mando'!$H$4="(Todas)",'Cuadro-de-mando'!$H$4=$C8054),OR('Cuadro-de-mando'!$K$4="(Todas)",'Cuadro-de-mando'!$K$4=$E8054),OR('Cuadro-de-mando'!$N$4="(Todos)",'Cuadro-de-mando'!$N$4=$F8054)),1,0))</f>
        <v>1</v>
      </c>
    </row>
    <row r="8055" spans="1:10" x14ac:dyDescent="0.25">
      <c r="A8055" t="str">
        <f>IF(Tienda_4!$A855="","","Tienda 4")</f>
        <v>Tienda 4</v>
      </c>
      <c r="B8055" t="str">
        <f>IF($A8055="","",Tienda_4!B855)</f>
        <v>Instrumentos musicales</v>
      </c>
      <c r="C8055" t="str">
        <f>IF($A8055="","",Tienda_4!G855)</f>
        <v>Medellín</v>
      </c>
      <c r="D8055" t="str">
        <f>IF($A8055="","",Tienda_4!F855)</f>
        <v>Izabela de León</v>
      </c>
      <c r="E8055" t="str">
        <f>IF($A8055="","",Tienda_4!I855)</f>
        <v>Tarjeta de crédito</v>
      </c>
      <c r="F8055">
        <f>IF($A8055="","",VALUE(RIGHT(Tienda_4!E855,4)))</f>
        <v>2020</v>
      </c>
      <c r="G8055">
        <f>IF($A8055="","",Tienda_4!C855)</f>
        <v>661400</v>
      </c>
      <c r="H8055">
        <f>IF($A8055="","",Tienda_4!D855)</f>
        <v>35600</v>
      </c>
      <c r="I8055">
        <f>IF($A8055="","",Tienda_4!H855)</f>
        <v>5</v>
      </c>
      <c r="J8055">
        <f>IF($A8055="",0,IF(AND(OR('Cuadro-de-mando'!$B$4="(Todas)",'Cuadro-de-mando'!$B$4=$A8055),OR('Cuadro-de-mando'!$E$4="(Todas)",'Cuadro-de-mando'!$E$4=$B8055),OR('Cuadro-de-mando'!$H$4="(Todas)",'Cuadro-de-mando'!$H$4=$C8055),OR('Cuadro-de-mando'!$K$4="(Todas)",'Cuadro-de-mando'!$K$4=$E8055),OR('Cuadro-de-mando'!$N$4="(Todos)",'Cuadro-de-mando'!$N$4=$F8055)),1,0))</f>
        <v>1</v>
      </c>
    </row>
    <row r="8056" spans="1:10" x14ac:dyDescent="0.25">
      <c r="A8056" t="str">
        <f>IF(Tienda_4!$A856="","","Tienda 4")</f>
        <v>Tienda 4</v>
      </c>
      <c r="B8056" t="str">
        <f>IF($A8056="","",Tienda_4!B856)</f>
        <v>Instrumentos musicales</v>
      </c>
      <c r="C8056" t="str">
        <f>IF($A8056="","",Tienda_4!G856)</f>
        <v>Medellín</v>
      </c>
      <c r="D8056" t="str">
        <f>IF($A8056="","",Tienda_4!F856)</f>
        <v>Juan Fernandez</v>
      </c>
      <c r="E8056" t="str">
        <f>IF($A8056="","",Tienda_4!I856)</f>
        <v>Cupón</v>
      </c>
      <c r="F8056">
        <f>IF($A8056="","",VALUE(RIGHT(Tienda_4!E856,4)))</f>
        <v>2021</v>
      </c>
      <c r="G8056">
        <f>IF($A8056="","",Tienda_4!C856)</f>
        <v>416400</v>
      </c>
      <c r="H8056">
        <f>IF($A8056="","",Tienda_4!D856)</f>
        <v>22600</v>
      </c>
      <c r="I8056">
        <f>IF($A8056="","",Tienda_4!H856)</f>
        <v>1</v>
      </c>
      <c r="J8056">
        <f>IF($A8056="",0,IF(AND(OR('Cuadro-de-mando'!$B$4="(Todas)",'Cuadro-de-mando'!$B$4=$A8056),OR('Cuadro-de-mando'!$E$4="(Todas)",'Cuadro-de-mando'!$E$4=$B8056),OR('Cuadro-de-mando'!$H$4="(Todas)",'Cuadro-de-mando'!$H$4=$C8056),OR('Cuadro-de-mando'!$K$4="(Todas)",'Cuadro-de-mando'!$K$4=$E8056),OR('Cuadro-de-mando'!$N$4="(Todos)",'Cuadro-de-mando'!$N$4=$F8056)),1,0))</f>
        <v>1</v>
      </c>
    </row>
    <row r="8057" spans="1:10" x14ac:dyDescent="0.25">
      <c r="A8057" t="str">
        <f>IF(Tienda_4!$A857="","","Tienda 4")</f>
        <v>Tienda 4</v>
      </c>
      <c r="B8057" t="str">
        <f>IF($A8057="","",Tienda_4!B857)</f>
        <v>Deportes y diversión</v>
      </c>
      <c r="C8057" t="str">
        <f>IF($A8057="","",Tienda_4!G857)</f>
        <v>Bogotá</v>
      </c>
      <c r="D8057" t="str">
        <f>IF($A8057="","",Tienda_4!F857)</f>
        <v>Mariana Herrera</v>
      </c>
      <c r="E8057" t="str">
        <f>IF($A8057="","",Tienda_4!I857)</f>
        <v>Nequi</v>
      </c>
      <c r="F8057">
        <f>IF($A8057="","",VALUE(RIGHT(Tienda_4!E857,4)))</f>
        <v>2020</v>
      </c>
      <c r="G8057">
        <f>IF($A8057="","",Tienda_4!C857)</f>
        <v>59400</v>
      </c>
      <c r="H8057">
        <f>IF($A8057="","",Tienda_4!D857)</f>
        <v>3400</v>
      </c>
      <c r="I8057">
        <f>IF($A8057="","",Tienda_4!H857)</f>
        <v>3</v>
      </c>
      <c r="J8057">
        <f>IF($A8057="",0,IF(AND(OR('Cuadro-de-mando'!$B$4="(Todas)",'Cuadro-de-mando'!$B$4=$A8057),OR('Cuadro-de-mando'!$E$4="(Todas)",'Cuadro-de-mando'!$E$4=$B8057),OR('Cuadro-de-mando'!$H$4="(Todas)",'Cuadro-de-mando'!$H$4=$C8057),OR('Cuadro-de-mando'!$K$4="(Todas)",'Cuadro-de-mando'!$K$4=$E8057),OR('Cuadro-de-mando'!$N$4="(Todos)",'Cuadro-de-mando'!$N$4=$F8057)),1,0))</f>
        <v>1</v>
      </c>
    </row>
    <row r="8058" spans="1:10" x14ac:dyDescent="0.25">
      <c r="A8058" t="str">
        <f>IF(Tienda_4!$A858="","","Tienda 4")</f>
        <v>Tienda 4</v>
      </c>
      <c r="B8058" t="str">
        <f>IF($A8058="","",Tienda_4!B858)</f>
        <v>Electrodomésticos</v>
      </c>
      <c r="C8058" t="str">
        <f>IF($A8058="","",Tienda_4!G858)</f>
        <v>Cali</v>
      </c>
      <c r="D8058" t="str">
        <f>IF($A8058="","",Tienda_4!F858)</f>
        <v>Izabela de León</v>
      </c>
      <c r="E8058" t="str">
        <f>IF($A8058="","",Tienda_4!I858)</f>
        <v>Tarjeta de crédito</v>
      </c>
      <c r="F8058">
        <f>IF($A8058="","",VALUE(RIGHT(Tienda_4!E858,4)))</f>
        <v>2021</v>
      </c>
      <c r="G8058">
        <f>IF($A8058="","",Tienda_4!C858)</f>
        <v>743700</v>
      </c>
      <c r="H8058">
        <f>IF($A8058="","",Tienda_4!D858)</f>
        <v>37800</v>
      </c>
      <c r="I8058">
        <f>IF($A8058="","",Tienda_4!H858)</f>
        <v>4</v>
      </c>
      <c r="J8058">
        <f>IF($A8058="",0,IF(AND(OR('Cuadro-de-mando'!$B$4="(Todas)",'Cuadro-de-mando'!$B$4=$A8058),OR('Cuadro-de-mando'!$E$4="(Todas)",'Cuadro-de-mando'!$E$4=$B8058),OR('Cuadro-de-mando'!$H$4="(Todas)",'Cuadro-de-mando'!$H$4=$C8058),OR('Cuadro-de-mando'!$K$4="(Todas)",'Cuadro-de-mando'!$K$4=$E8058),OR('Cuadro-de-mando'!$N$4="(Todos)",'Cuadro-de-mando'!$N$4=$F8058)),1,0))</f>
        <v>1</v>
      </c>
    </row>
    <row r="8059" spans="1:10" x14ac:dyDescent="0.25">
      <c r="A8059" t="str">
        <f>IF(Tienda_4!$A859="","","Tienda 4")</f>
        <v>Tienda 4</v>
      </c>
      <c r="B8059" t="str">
        <f>IF($A8059="","",Tienda_4!B859)</f>
        <v>Muebles</v>
      </c>
      <c r="C8059" t="str">
        <f>IF($A8059="","",Tienda_4!G859)</f>
        <v>Bogotá</v>
      </c>
      <c r="D8059" t="str">
        <f>IF($A8059="","",Tienda_4!F859)</f>
        <v>Juan Fernandez</v>
      </c>
      <c r="E8059" t="str">
        <f>IF($A8059="","",Tienda_4!I859)</f>
        <v>Tarjeta de crédito</v>
      </c>
      <c r="F8059">
        <f>IF($A8059="","",VALUE(RIGHT(Tienda_4!E859,4)))</f>
        <v>2022</v>
      </c>
      <c r="G8059">
        <f>IF($A8059="","",Tienda_4!C859)</f>
        <v>252200</v>
      </c>
      <c r="H8059">
        <f>IF($A8059="","",Tienda_4!D859)</f>
        <v>13900</v>
      </c>
      <c r="I8059">
        <f>IF($A8059="","",Tienda_4!H859)</f>
        <v>5</v>
      </c>
      <c r="J8059">
        <f>IF($A8059="",0,IF(AND(OR('Cuadro-de-mando'!$B$4="(Todas)",'Cuadro-de-mando'!$B$4=$A8059),OR('Cuadro-de-mando'!$E$4="(Todas)",'Cuadro-de-mando'!$E$4=$B8059),OR('Cuadro-de-mando'!$H$4="(Todas)",'Cuadro-de-mando'!$H$4=$C8059),OR('Cuadro-de-mando'!$K$4="(Todas)",'Cuadro-de-mando'!$K$4=$E8059),OR('Cuadro-de-mando'!$N$4="(Todos)",'Cuadro-de-mando'!$N$4=$F8059)),1,0))</f>
        <v>1</v>
      </c>
    </row>
    <row r="8060" spans="1:10" x14ac:dyDescent="0.25">
      <c r="A8060" t="str">
        <f>IF(Tienda_4!$A860="","","Tienda 4")</f>
        <v>Tienda 4</v>
      </c>
      <c r="B8060" t="str">
        <f>IF($A8060="","",Tienda_4!B860)</f>
        <v>Instrumentos musicales</v>
      </c>
      <c r="C8060" t="str">
        <f>IF($A8060="","",Tienda_4!G860)</f>
        <v>Riohacha</v>
      </c>
      <c r="D8060" t="str">
        <f>IF($A8060="","",Tienda_4!F860)</f>
        <v>Mariana Herrera</v>
      </c>
      <c r="E8060" t="str">
        <f>IF($A8060="","",Tienda_4!I860)</f>
        <v>Nequi</v>
      </c>
      <c r="F8060">
        <f>IF($A8060="","",VALUE(RIGHT(Tienda_4!E860,4)))</f>
        <v>2020</v>
      </c>
      <c r="G8060">
        <f>IF($A8060="","",Tienda_4!C860)</f>
        <v>246100</v>
      </c>
      <c r="H8060">
        <f>IF($A8060="","",Tienda_4!D860)</f>
        <v>11300</v>
      </c>
      <c r="I8060">
        <f>IF($A8060="","",Tienda_4!H860)</f>
        <v>1</v>
      </c>
      <c r="J8060">
        <f>IF($A8060="",0,IF(AND(OR('Cuadro-de-mando'!$B$4="(Todas)",'Cuadro-de-mando'!$B$4=$A8060),OR('Cuadro-de-mando'!$E$4="(Todas)",'Cuadro-de-mando'!$E$4=$B8060),OR('Cuadro-de-mando'!$H$4="(Todas)",'Cuadro-de-mando'!$H$4=$C8060),OR('Cuadro-de-mando'!$K$4="(Todas)",'Cuadro-de-mando'!$K$4=$E8060),OR('Cuadro-de-mando'!$N$4="(Todos)",'Cuadro-de-mando'!$N$4=$F8060)),1,0))</f>
        <v>1</v>
      </c>
    </row>
    <row r="8061" spans="1:10" x14ac:dyDescent="0.25">
      <c r="A8061" t="str">
        <f>IF(Tienda_4!$A861="","","Tienda 4")</f>
        <v>Tienda 4</v>
      </c>
      <c r="B8061" t="str">
        <f>IF($A8061="","",Tienda_4!B861)</f>
        <v>Deportes y diversión</v>
      </c>
      <c r="C8061" t="str">
        <f>IF($A8061="","",Tienda_4!G861)</f>
        <v>Bogotá</v>
      </c>
      <c r="D8061" t="str">
        <f>IF($A8061="","",Tienda_4!F861)</f>
        <v>Juliana Costa</v>
      </c>
      <c r="E8061" t="str">
        <f>IF($A8061="","",Tienda_4!I861)</f>
        <v>Tarjeta de crédito</v>
      </c>
      <c r="F8061">
        <f>IF($A8061="","",VALUE(RIGHT(Tienda_4!E861,4)))</f>
        <v>2021</v>
      </c>
      <c r="G8061">
        <f>IF($A8061="","",Tienda_4!C861)</f>
        <v>663900</v>
      </c>
      <c r="H8061">
        <f>IF($A8061="","",Tienda_4!D861)</f>
        <v>36000</v>
      </c>
      <c r="I8061">
        <f>IF($A8061="","",Tienda_4!H861)</f>
        <v>4</v>
      </c>
      <c r="J8061">
        <f>IF($A8061="",0,IF(AND(OR('Cuadro-de-mando'!$B$4="(Todas)",'Cuadro-de-mando'!$B$4=$A8061),OR('Cuadro-de-mando'!$E$4="(Todas)",'Cuadro-de-mando'!$E$4=$B8061),OR('Cuadro-de-mando'!$H$4="(Todas)",'Cuadro-de-mando'!$H$4=$C8061),OR('Cuadro-de-mando'!$K$4="(Todas)",'Cuadro-de-mando'!$K$4=$E8061),OR('Cuadro-de-mando'!$N$4="(Todos)",'Cuadro-de-mando'!$N$4=$F8061)),1,0))</f>
        <v>1</v>
      </c>
    </row>
    <row r="8062" spans="1:10" x14ac:dyDescent="0.25">
      <c r="A8062" t="str">
        <f>IF(Tienda_4!$A862="","","Tienda 4")</f>
        <v>Tienda 4</v>
      </c>
      <c r="B8062" t="str">
        <f>IF($A8062="","",Tienda_4!B862)</f>
        <v>Deportes y diversión</v>
      </c>
      <c r="C8062" t="str">
        <f>IF($A8062="","",Tienda_4!G862)</f>
        <v>Medellín</v>
      </c>
      <c r="D8062" t="str">
        <f>IF($A8062="","",Tienda_4!F862)</f>
        <v>Camila Rivera</v>
      </c>
      <c r="E8062" t="str">
        <f>IF($A8062="","",Tienda_4!I862)</f>
        <v>Tarjeta de crédito</v>
      </c>
      <c r="F8062">
        <f>IF($A8062="","",VALUE(RIGHT(Tienda_4!E862,4)))</f>
        <v>2021</v>
      </c>
      <c r="G8062">
        <f>IF($A8062="","",Tienda_4!C862)</f>
        <v>64200</v>
      </c>
      <c r="H8062">
        <f>IF($A8062="","",Tienda_4!D862)</f>
        <v>1600</v>
      </c>
      <c r="I8062">
        <f>IF($A8062="","",Tienda_4!H862)</f>
        <v>5</v>
      </c>
      <c r="J8062">
        <f>IF($A8062="",0,IF(AND(OR('Cuadro-de-mando'!$B$4="(Todas)",'Cuadro-de-mando'!$B$4=$A8062),OR('Cuadro-de-mando'!$E$4="(Todas)",'Cuadro-de-mando'!$E$4=$B8062),OR('Cuadro-de-mando'!$H$4="(Todas)",'Cuadro-de-mando'!$H$4=$C8062),OR('Cuadro-de-mando'!$K$4="(Todas)",'Cuadro-de-mando'!$K$4=$E8062),OR('Cuadro-de-mando'!$N$4="(Todos)",'Cuadro-de-mando'!$N$4=$F8062)),1,0))</f>
        <v>1</v>
      </c>
    </row>
    <row r="8063" spans="1:10" x14ac:dyDescent="0.25">
      <c r="A8063" t="str">
        <f>IF(Tienda_4!$A863="","","Tienda 4")</f>
        <v>Tienda 4</v>
      </c>
      <c r="B8063" t="str">
        <f>IF($A8063="","",Tienda_4!B863)</f>
        <v>Muebles</v>
      </c>
      <c r="C8063" t="str">
        <f>IF($A8063="","",Tienda_4!G863)</f>
        <v>Bogotá</v>
      </c>
      <c r="D8063" t="str">
        <f>IF($A8063="","",Tienda_4!F863)</f>
        <v>Santiago Silva</v>
      </c>
      <c r="E8063" t="str">
        <f>IF($A8063="","",Tienda_4!I863)</f>
        <v>Tarjeta de crédito</v>
      </c>
      <c r="F8063">
        <f>IF($A8063="","",VALUE(RIGHT(Tienda_4!E863,4)))</f>
        <v>2022</v>
      </c>
      <c r="G8063">
        <f>IF($A8063="","",Tienda_4!C863)</f>
        <v>356100</v>
      </c>
      <c r="H8063">
        <f>IF($A8063="","",Tienda_4!D863)</f>
        <v>17200</v>
      </c>
      <c r="I8063">
        <f>IF($A8063="","",Tienda_4!H863)</f>
        <v>5</v>
      </c>
      <c r="J8063">
        <f>IF($A8063="",0,IF(AND(OR('Cuadro-de-mando'!$B$4="(Todas)",'Cuadro-de-mando'!$B$4=$A8063),OR('Cuadro-de-mando'!$E$4="(Todas)",'Cuadro-de-mando'!$E$4=$B8063),OR('Cuadro-de-mando'!$H$4="(Todas)",'Cuadro-de-mando'!$H$4=$C8063),OR('Cuadro-de-mando'!$K$4="(Todas)",'Cuadro-de-mando'!$K$4=$E8063),OR('Cuadro-de-mando'!$N$4="(Todos)",'Cuadro-de-mando'!$N$4=$F8063)),1,0))</f>
        <v>1</v>
      </c>
    </row>
    <row r="8064" spans="1:10" x14ac:dyDescent="0.25">
      <c r="A8064" t="str">
        <f>IF(Tienda_4!$A864="","","Tienda 4")</f>
        <v>Tienda 4</v>
      </c>
      <c r="B8064" t="str">
        <f>IF($A8064="","",Tienda_4!B864)</f>
        <v>Juguetes</v>
      </c>
      <c r="C8064" t="str">
        <f>IF($A8064="","",Tienda_4!G864)</f>
        <v>Riohacha</v>
      </c>
      <c r="D8064" t="str">
        <f>IF($A8064="","",Tienda_4!F864)</f>
        <v>Izabela de León</v>
      </c>
      <c r="E8064" t="str">
        <f>IF($A8064="","",Tienda_4!I864)</f>
        <v>Tarjeta de crédito</v>
      </c>
      <c r="F8064">
        <f>IF($A8064="","",VALUE(RIGHT(Tienda_4!E864,4)))</f>
        <v>2022</v>
      </c>
      <c r="G8064">
        <f>IF($A8064="","",Tienda_4!C864)</f>
        <v>77200</v>
      </c>
      <c r="H8064">
        <f>IF($A8064="","",Tienda_4!D864)</f>
        <v>4800</v>
      </c>
      <c r="I8064">
        <f>IF($A8064="","",Tienda_4!H864)</f>
        <v>5</v>
      </c>
      <c r="J8064">
        <f>IF($A8064="",0,IF(AND(OR('Cuadro-de-mando'!$B$4="(Todas)",'Cuadro-de-mando'!$B$4=$A8064),OR('Cuadro-de-mando'!$E$4="(Todas)",'Cuadro-de-mando'!$E$4=$B8064),OR('Cuadro-de-mando'!$H$4="(Todas)",'Cuadro-de-mando'!$H$4=$C8064),OR('Cuadro-de-mando'!$K$4="(Todas)",'Cuadro-de-mando'!$K$4=$E8064),OR('Cuadro-de-mando'!$N$4="(Todos)",'Cuadro-de-mando'!$N$4=$F8064)),1,0))</f>
        <v>1</v>
      </c>
    </row>
    <row r="8065" spans="1:10" x14ac:dyDescent="0.25">
      <c r="A8065" t="str">
        <f>IF(Tienda_4!$A865="","","Tienda 4")</f>
        <v>Tienda 4</v>
      </c>
      <c r="B8065" t="str">
        <f>IF($A8065="","",Tienda_4!B865)</f>
        <v>Muebles</v>
      </c>
      <c r="C8065" t="str">
        <f>IF($A8065="","",Tienda_4!G865)</f>
        <v>Bucaramanga</v>
      </c>
      <c r="D8065" t="str">
        <f>IF($A8065="","",Tienda_4!F865)</f>
        <v>Camila Rivera</v>
      </c>
      <c r="E8065" t="str">
        <f>IF($A8065="","",Tienda_4!I865)</f>
        <v>Tarjeta de débito</v>
      </c>
      <c r="F8065">
        <f>IF($A8065="","",VALUE(RIGHT(Tienda_4!E865,4)))</f>
        <v>2020</v>
      </c>
      <c r="G8065">
        <f>IF($A8065="","",Tienda_4!C865)</f>
        <v>299800</v>
      </c>
      <c r="H8065">
        <f>IF($A8065="","",Tienda_4!D865)</f>
        <v>21600</v>
      </c>
      <c r="I8065">
        <f>IF($A8065="","",Tienda_4!H865)</f>
        <v>5</v>
      </c>
      <c r="J8065">
        <f>IF($A8065="",0,IF(AND(OR('Cuadro-de-mando'!$B$4="(Todas)",'Cuadro-de-mando'!$B$4=$A8065),OR('Cuadro-de-mando'!$E$4="(Todas)",'Cuadro-de-mando'!$E$4=$B8065),OR('Cuadro-de-mando'!$H$4="(Todas)",'Cuadro-de-mando'!$H$4=$C8065),OR('Cuadro-de-mando'!$K$4="(Todas)",'Cuadro-de-mando'!$K$4=$E8065),OR('Cuadro-de-mando'!$N$4="(Todos)",'Cuadro-de-mando'!$N$4=$F8065)),1,0))</f>
        <v>1</v>
      </c>
    </row>
    <row r="8066" spans="1:10" x14ac:dyDescent="0.25">
      <c r="A8066" t="str">
        <f>IF(Tienda_4!$A866="","","Tienda 4")</f>
        <v>Tienda 4</v>
      </c>
      <c r="B8066" t="str">
        <f>IF($A8066="","",Tienda_4!B866)</f>
        <v>Artículos para el hogar</v>
      </c>
      <c r="C8066" t="str">
        <f>IF($A8066="","",Tienda_4!G866)</f>
        <v>Medellín</v>
      </c>
      <c r="D8066" t="str">
        <f>IF($A8066="","",Tienda_4!F866)</f>
        <v>Lucas Olivera</v>
      </c>
      <c r="E8066" t="str">
        <f>IF($A8066="","",Tienda_4!I866)</f>
        <v>Nequi</v>
      </c>
      <c r="F8066">
        <f>IF($A8066="","",VALUE(RIGHT(Tienda_4!E866,4)))</f>
        <v>2020</v>
      </c>
      <c r="G8066">
        <f>IF($A8066="","",Tienda_4!C866)</f>
        <v>82000</v>
      </c>
      <c r="H8066">
        <f>IF($A8066="","",Tienda_4!D866)</f>
        <v>2600</v>
      </c>
      <c r="I8066">
        <f>IF($A8066="","",Tienda_4!H866)</f>
        <v>5</v>
      </c>
      <c r="J8066">
        <f>IF($A8066="",0,IF(AND(OR('Cuadro-de-mando'!$B$4="(Todas)",'Cuadro-de-mando'!$B$4=$A8066),OR('Cuadro-de-mando'!$E$4="(Todas)",'Cuadro-de-mando'!$E$4=$B8066),OR('Cuadro-de-mando'!$H$4="(Todas)",'Cuadro-de-mando'!$H$4=$C8066),OR('Cuadro-de-mando'!$K$4="(Todas)",'Cuadro-de-mando'!$K$4=$E8066),OR('Cuadro-de-mando'!$N$4="(Todos)",'Cuadro-de-mando'!$N$4=$F8066)),1,0))</f>
        <v>1</v>
      </c>
    </row>
    <row r="8067" spans="1:10" x14ac:dyDescent="0.25">
      <c r="A8067" t="str">
        <f>IF(Tienda_4!$A867="","","Tienda 4")</f>
        <v>Tienda 4</v>
      </c>
      <c r="B8067" t="str">
        <f>IF($A8067="","",Tienda_4!B867)</f>
        <v>Muebles</v>
      </c>
      <c r="C8067" t="str">
        <f>IF($A8067="","",Tienda_4!G867)</f>
        <v>Cali</v>
      </c>
      <c r="D8067" t="str">
        <f>IF($A8067="","",Tienda_4!F867)</f>
        <v>Lucas Olivera</v>
      </c>
      <c r="E8067" t="str">
        <f>IF($A8067="","",Tienda_4!I867)</f>
        <v>Nequi</v>
      </c>
      <c r="F8067">
        <f>IF($A8067="","",VALUE(RIGHT(Tienda_4!E867,4)))</f>
        <v>2020</v>
      </c>
      <c r="G8067">
        <f>IF($A8067="","",Tienda_4!C867)</f>
        <v>580400</v>
      </c>
      <c r="H8067">
        <f>IF($A8067="","",Tienda_4!D867)</f>
        <v>31100</v>
      </c>
      <c r="I8067">
        <f>IF($A8067="","",Tienda_4!H867)</f>
        <v>3</v>
      </c>
      <c r="J8067">
        <f>IF($A8067="",0,IF(AND(OR('Cuadro-de-mando'!$B$4="(Todas)",'Cuadro-de-mando'!$B$4=$A8067),OR('Cuadro-de-mando'!$E$4="(Todas)",'Cuadro-de-mando'!$E$4=$B8067),OR('Cuadro-de-mando'!$H$4="(Todas)",'Cuadro-de-mando'!$H$4=$C8067),OR('Cuadro-de-mando'!$K$4="(Todas)",'Cuadro-de-mando'!$K$4=$E8067),OR('Cuadro-de-mando'!$N$4="(Todos)",'Cuadro-de-mando'!$N$4=$F8067)),1,0))</f>
        <v>1</v>
      </c>
    </row>
    <row r="8068" spans="1:10" x14ac:dyDescent="0.25">
      <c r="A8068" t="str">
        <f>IF(Tienda_4!$A868="","","Tienda 4")</f>
        <v>Tienda 4</v>
      </c>
      <c r="B8068" t="str">
        <f>IF($A8068="","",Tienda_4!B868)</f>
        <v>Electrónicos</v>
      </c>
      <c r="C8068" t="str">
        <f>IF($A8068="","",Tienda_4!G868)</f>
        <v>Bogotá</v>
      </c>
      <c r="D8068" t="str">
        <f>IF($A8068="","",Tienda_4!F868)</f>
        <v>Ángel Rodriguez</v>
      </c>
      <c r="E8068" t="str">
        <f>IF($A8068="","",Tienda_4!I868)</f>
        <v>Tarjeta de crédito</v>
      </c>
      <c r="F8068">
        <f>IF($A8068="","",VALUE(RIGHT(Tienda_4!E868,4)))</f>
        <v>2021</v>
      </c>
      <c r="G8068">
        <f>IF($A8068="","",Tienda_4!C868)</f>
        <v>1708200</v>
      </c>
      <c r="H8068">
        <f>IF($A8068="","",Tienda_4!D868)</f>
        <v>91400</v>
      </c>
      <c r="I8068">
        <f>IF($A8068="","",Tienda_4!H868)</f>
        <v>5</v>
      </c>
      <c r="J8068">
        <f>IF($A8068="",0,IF(AND(OR('Cuadro-de-mando'!$B$4="(Todas)",'Cuadro-de-mando'!$B$4=$A8068),OR('Cuadro-de-mando'!$E$4="(Todas)",'Cuadro-de-mando'!$E$4=$B8068),OR('Cuadro-de-mando'!$H$4="(Todas)",'Cuadro-de-mando'!$H$4=$C8068),OR('Cuadro-de-mando'!$K$4="(Todas)",'Cuadro-de-mando'!$K$4=$E8068),OR('Cuadro-de-mando'!$N$4="(Todos)",'Cuadro-de-mando'!$N$4=$F8068)),1,0))</f>
        <v>1</v>
      </c>
    </row>
    <row r="8069" spans="1:10" x14ac:dyDescent="0.25">
      <c r="A8069" t="str">
        <f>IF(Tienda_4!$A869="","","Tienda 4")</f>
        <v>Tienda 4</v>
      </c>
      <c r="B8069" t="str">
        <f>IF($A8069="","",Tienda_4!B869)</f>
        <v>Libros</v>
      </c>
      <c r="C8069" t="str">
        <f>IF($A8069="","",Tienda_4!G869)</f>
        <v>Pereira</v>
      </c>
      <c r="D8069" t="str">
        <f>IF($A8069="","",Tienda_4!F869)</f>
        <v>Felipe Santos</v>
      </c>
      <c r="E8069" t="str">
        <f>IF($A8069="","",Tienda_4!I869)</f>
        <v>Tarjeta de crédito</v>
      </c>
      <c r="F8069">
        <f>IF($A8069="","",VALUE(RIGHT(Tienda_4!E869,4)))</f>
        <v>2022</v>
      </c>
      <c r="G8069">
        <f>IF($A8069="","",Tienda_4!C869)</f>
        <v>63500</v>
      </c>
      <c r="H8069">
        <f>IF($A8069="","",Tienda_4!D869)</f>
        <v>3800</v>
      </c>
      <c r="I8069">
        <f>IF($A8069="","",Tienda_4!H869)</f>
        <v>5</v>
      </c>
      <c r="J8069">
        <f>IF($A8069="",0,IF(AND(OR('Cuadro-de-mando'!$B$4="(Todas)",'Cuadro-de-mando'!$B$4=$A8069),OR('Cuadro-de-mando'!$E$4="(Todas)",'Cuadro-de-mando'!$E$4=$B8069),OR('Cuadro-de-mando'!$H$4="(Todas)",'Cuadro-de-mando'!$H$4=$C8069),OR('Cuadro-de-mando'!$K$4="(Todas)",'Cuadro-de-mando'!$K$4=$E8069),OR('Cuadro-de-mando'!$N$4="(Todos)",'Cuadro-de-mando'!$N$4=$F8069)),1,0))</f>
        <v>1</v>
      </c>
    </row>
    <row r="8070" spans="1:10" x14ac:dyDescent="0.25">
      <c r="A8070" t="str">
        <f>IF(Tienda_4!$A870="","","Tienda 4")</f>
        <v>Tienda 4</v>
      </c>
      <c r="B8070" t="str">
        <f>IF($A8070="","",Tienda_4!B870)</f>
        <v>Electrodomésticos</v>
      </c>
      <c r="C8070" t="str">
        <f>IF($A8070="","",Tienda_4!G870)</f>
        <v>Medellín</v>
      </c>
      <c r="D8070" t="str">
        <f>IF($A8070="","",Tienda_4!F870)</f>
        <v>Juliana Costa</v>
      </c>
      <c r="E8070" t="str">
        <f>IF($A8070="","",Tienda_4!I870)</f>
        <v>Tarjeta de crédito</v>
      </c>
      <c r="F8070">
        <f>IF($A8070="","",VALUE(RIGHT(Tienda_4!E870,4)))</f>
        <v>2022</v>
      </c>
      <c r="G8070">
        <f>IF($A8070="","",Tienda_4!C870)</f>
        <v>790300</v>
      </c>
      <c r="H8070">
        <f>IF($A8070="","",Tienda_4!D870)</f>
        <v>43100</v>
      </c>
      <c r="I8070">
        <f>IF($A8070="","",Tienda_4!H870)</f>
        <v>5</v>
      </c>
      <c r="J8070">
        <f>IF($A8070="",0,IF(AND(OR('Cuadro-de-mando'!$B$4="(Todas)",'Cuadro-de-mando'!$B$4=$A8070),OR('Cuadro-de-mando'!$E$4="(Todas)",'Cuadro-de-mando'!$E$4=$B8070),OR('Cuadro-de-mando'!$H$4="(Todas)",'Cuadro-de-mando'!$H$4=$C8070),OR('Cuadro-de-mando'!$K$4="(Todas)",'Cuadro-de-mando'!$K$4=$E8070),OR('Cuadro-de-mando'!$N$4="(Todos)",'Cuadro-de-mando'!$N$4=$F8070)),1,0))</f>
        <v>1</v>
      </c>
    </row>
    <row r="8071" spans="1:10" x14ac:dyDescent="0.25">
      <c r="A8071" t="str">
        <f>IF(Tienda_4!$A871="","","Tienda 4")</f>
        <v>Tienda 4</v>
      </c>
      <c r="B8071" t="str">
        <f>IF($A8071="","",Tienda_4!B871)</f>
        <v>Electrónicos</v>
      </c>
      <c r="C8071" t="str">
        <f>IF($A8071="","",Tienda_4!G871)</f>
        <v>Medellín</v>
      </c>
      <c r="D8071" t="str">
        <f>IF($A8071="","",Tienda_4!F871)</f>
        <v>Mariana Herrera</v>
      </c>
      <c r="E8071" t="str">
        <f>IF($A8071="","",Tienda_4!I871)</f>
        <v>Tarjeta de débito</v>
      </c>
      <c r="F8071">
        <f>IF($A8071="","",VALUE(RIGHT(Tienda_4!E871,4)))</f>
        <v>2021</v>
      </c>
      <c r="G8071">
        <f>IF($A8071="","",Tienda_4!C871)</f>
        <v>1882700</v>
      </c>
      <c r="H8071">
        <f>IF($A8071="","",Tienda_4!D871)</f>
        <v>100600</v>
      </c>
      <c r="I8071">
        <f>IF($A8071="","",Tienda_4!H871)</f>
        <v>5</v>
      </c>
      <c r="J8071">
        <f>IF($A8071="",0,IF(AND(OR('Cuadro-de-mando'!$B$4="(Todas)",'Cuadro-de-mando'!$B$4=$A8071),OR('Cuadro-de-mando'!$E$4="(Todas)",'Cuadro-de-mando'!$E$4=$B8071),OR('Cuadro-de-mando'!$H$4="(Todas)",'Cuadro-de-mando'!$H$4=$C8071),OR('Cuadro-de-mando'!$K$4="(Todas)",'Cuadro-de-mando'!$K$4=$E8071),OR('Cuadro-de-mando'!$N$4="(Todos)",'Cuadro-de-mando'!$N$4=$F8071)),1,0))</f>
        <v>1</v>
      </c>
    </row>
    <row r="8072" spans="1:10" x14ac:dyDescent="0.25">
      <c r="A8072" t="str">
        <f>IF(Tienda_4!$A872="","","Tienda 4")</f>
        <v>Tienda 4</v>
      </c>
      <c r="B8072" t="str">
        <f>IF($A8072="","",Tienda_4!B872)</f>
        <v>Muebles</v>
      </c>
      <c r="C8072" t="str">
        <f>IF($A8072="","",Tienda_4!G872)</f>
        <v>Cali</v>
      </c>
      <c r="D8072" t="str">
        <f>IF($A8072="","",Tienda_4!F872)</f>
        <v>Izabela de León</v>
      </c>
      <c r="E8072" t="str">
        <f>IF($A8072="","",Tienda_4!I872)</f>
        <v>Tarjeta de crédito</v>
      </c>
      <c r="F8072">
        <f>IF($A8072="","",VALUE(RIGHT(Tienda_4!E872,4)))</f>
        <v>2021</v>
      </c>
      <c r="G8072">
        <f>IF($A8072="","",Tienda_4!C872)</f>
        <v>246200</v>
      </c>
      <c r="H8072">
        <f>IF($A8072="","",Tienda_4!D872)</f>
        <v>11300</v>
      </c>
      <c r="I8072">
        <f>IF($A8072="","",Tienda_4!H872)</f>
        <v>5</v>
      </c>
      <c r="J8072">
        <f>IF($A8072="",0,IF(AND(OR('Cuadro-de-mando'!$B$4="(Todas)",'Cuadro-de-mando'!$B$4=$A8072),OR('Cuadro-de-mando'!$E$4="(Todas)",'Cuadro-de-mando'!$E$4=$B8072),OR('Cuadro-de-mando'!$H$4="(Todas)",'Cuadro-de-mando'!$H$4=$C8072),OR('Cuadro-de-mando'!$K$4="(Todas)",'Cuadro-de-mando'!$K$4=$E8072),OR('Cuadro-de-mando'!$N$4="(Todos)",'Cuadro-de-mando'!$N$4=$F8072)),1,0))</f>
        <v>1</v>
      </c>
    </row>
    <row r="8073" spans="1:10" x14ac:dyDescent="0.25">
      <c r="A8073" t="str">
        <f>IF(Tienda_4!$A873="","","Tienda 4")</f>
        <v>Tienda 4</v>
      </c>
      <c r="B8073" t="str">
        <f>IF($A8073="","",Tienda_4!B873)</f>
        <v>Electrodomésticos</v>
      </c>
      <c r="C8073" t="str">
        <f>IF($A8073="","",Tienda_4!G873)</f>
        <v>Bogotá</v>
      </c>
      <c r="D8073" t="str">
        <f>IF($A8073="","",Tienda_4!F873)</f>
        <v>Rafael Acosta</v>
      </c>
      <c r="E8073" t="str">
        <f>IF($A8073="","",Tienda_4!I873)</f>
        <v>Tarjeta de crédito</v>
      </c>
      <c r="F8073">
        <f>IF($A8073="","",VALUE(RIGHT(Tienda_4!E873,4)))</f>
        <v>2021</v>
      </c>
      <c r="G8073">
        <f>IF($A8073="","",Tienda_4!C873)</f>
        <v>417800</v>
      </c>
      <c r="H8073">
        <f>IF($A8073="","",Tienda_4!D873)</f>
        <v>20400</v>
      </c>
      <c r="I8073">
        <f>IF($A8073="","",Tienda_4!H873)</f>
        <v>5</v>
      </c>
      <c r="J8073">
        <f>IF($A8073="",0,IF(AND(OR('Cuadro-de-mando'!$B$4="(Todas)",'Cuadro-de-mando'!$B$4=$A8073),OR('Cuadro-de-mando'!$E$4="(Todas)",'Cuadro-de-mando'!$E$4=$B8073),OR('Cuadro-de-mando'!$H$4="(Todas)",'Cuadro-de-mando'!$H$4=$C8073),OR('Cuadro-de-mando'!$K$4="(Todas)",'Cuadro-de-mando'!$K$4=$E8073),OR('Cuadro-de-mando'!$N$4="(Todos)",'Cuadro-de-mando'!$N$4=$F8073)),1,0))</f>
        <v>1</v>
      </c>
    </row>
    <row r="8074" spans="1:10" x14ac:dyDescent="0.25">
      <c r="A8074" t="str">
        <f>IF(Tienda_4!$A874="","","Tienda 4")</f>
        <v>Tienda 4</v>
      </c>
      <c r="B8074" t="str">
        <f>IF($A8074="","",Tienda_4!B874)</f>
        <v>Electrónicos</v>
      </c>
      <c r="C8074" t="str">
        <f>IF($A8074="","",Tienda_4!G874)</f>
        <v>Medellín</v>
      </c>
      <c r="D8074" t="str">
        <f>IF($A8074="","",Tienda_4!F874)</f>
        <v>Izabela de León</v>
      </c>
      <c r="E8074" t="str">
        <f>IF($A8074="","",Tienda_4!I874)</f>
        <v>Tarjeta de crédito</v>
      </c>
      <c r="F8074">
        <f>IF($A8074="","",VALUE(RIGHT(Tienda_4!E874,4)))</f>
        <v>2022</v>
      </c>
      <c r="G8074">
        <f>IF($A8074="","",Tienda_4!C874)</f>
        <v>236500</v>
      </c>
      <c r="H8074">
        <f>IF($A8074="","",Tienda_4!D874)</f>
        <v>12800</v>
      </c>
      <c r="I8074">
        <f>IF($A8074="","",Tienda_4!H874)</f>
        <v>5</v>
      </c>
      <c r="J8074">
        <f>IF($A8074="",0,IF(AND(OR('Cuadro-de-mando'!$B$4="(Todas)",'Cuadro-de-mando'!$B$4=$A8074),OR('Cuadro-de-mando'!$E$4="(Todas)",'Cuadro-de-mando'!$E$4=$B8074),OR('Cuadro-de-mando'!$H$4="(Todas)",'Cuadro-de-mando'!$H$4=$C8074),OR('Cuadro-de-mando'!$K$4="(Todas)",'Cuadro-de-mando'!$K$4=$E8074),OR('Cuadro-de-mando'!$N$4="(Todos)",'Cuadro-de-mando'!$N$4=$F8074)),1,0))</f>
        <v>1</v>
      </c>
    </row>
    <row r="8075" spans="1:10" x14ac:dyDescent="0.25">
      <c r="A8075" t="str">
        <f>IF(Tienda_4!$A875="","","Tienda 4")</f>
        <v>Tienda 4</v>
      </c>
      <c r="B8075" t="str">
        <f>IF($A8075="","",Tienda_4!B875)</f>
        <v>Instrumentos musicales</v>
      </c>
      <c r="C8075" t="str">
        <f>IF($A8075="","",Tienda_4!G875)</f>
        <v>Bogotá</v>
      </c>
      <c r="D8075" t="str">
        <f>IF($A8075="","",Tienda_4!F875)</f>
        <v>Ángel Rodriguez</v>
      </c>
      <c r="E8075" t="str">
        <f>IF($A8075="","",Tienda_4!I875)</f>
        <v>Tarjeta de crédito</v>
      </c>
      <c r="F8075">
        <f>IF($A8075="","",VALUE(RIGHT(Tienda_4!E875,4)))</f>
        <v>2022</v>
      </c>
      <c r="G8075">
        <f>IF($A8075="","",Tienda_4!C875)</f>
        <v>706200</v>
      </c>
      <c r="H8075">
        <f>IF($A8075="","",Tienda_4!D875)</f>
        <v>45000</v>
      </c>
      <c r="I8075">
        <f>IF($A8075="","",Tienda_4!H875)</f>
        <v>5</v>
      </c>
      <c r="J8075">
        <f>IF($A8075="",0,IF(AND(OR('Cuadro-de-mando'!$B$4="(Todas)",'Cuadro-de-mando'!$B$4=$A8075),OR('Cuadro-de-mando'!$E$4="(Todas)",'Cuadro-de-mando'!$E$4=$B8075),OR('Cuadro-de-mando'!$H$4="(Todas)",'Cuadro-de-mando'!$H$4=$C8075),OR('Cuadro-de-mando'!$K$4="(Todas)",'Cuadro-de-mando'!$K$4=$E8075),OR('Cuadro-de-mando'!$N$4="(Todos)",'Cuadro-de-mando'!$N$4=$F8075)),1,0))</f>
        <v>1</v>
      </c>
    </row>
    <row r="8076" spans="1:10" x14ac:dyDescent="0.25">
      <c r="A8076" t="str">
        <f>IF(Tienda_4!$A876="","","Tienda 4")</f>
        <v>Tienda 4</v>
      </c>
      <c r="B8076" t="str">
        <f>IF($A8076="","",Tienda_4!B876)</f>
        <v>Juguetes</v>
      </c>
      <c r="C8076" t="str">
        <f>IF($A8076="","",Tienda_4!G876)</f>
        <v>Riohacha</v>
      </c>
      <c r="D8076" t="str">
        <f>IF($A8076="","",Tienda_4!F876)</f>
        <v>Beatriz Morales</v>
      </c>
      <c r="E8076" t="str">
        <f>IF($A8076="","",Tienda_4!I876)</f>
        <v>Nequi</v>
      </c>
      <c r="F8076">
        <f>IF($A8076="","",VALUE(RIGHT(Tienda_4!E876,4)))</f>
        <v>2022</v>
      </c>
      <c r="G8076">
        <f>IF($A8076="","",Tienda_4!C876)</f>
        <v>19800</v>
      </c>
      <c r="H8076">
        <f>IF($A8076="","",Tienda_4!D876)</f>
        <v>0</v>
      </c>
      <c r="I8076">
        <f>IF($A8076="","",Tienda_4!H876)</f>
        <v>5</v>
      </c>
      <c r="J8076">
        <f>IF($A8076="",0,IF(AND(OR('Cuadro-de-mando'!$B$4="(Todas)",'Cuadro-de-mando'!$B$4=$A8076),OR('Cuadro-de-mando'!$E$4="(Todas)",'Cuadro-de-mando'!$E$4=$B8076),OR('Cuadro-de-mando'!$H$4="(Todas)",'Cuadro-de-mando'!$H$4=$C8076),OR('Cuadro-de-mando'!$K$4="(Todas)",'Cuadro-de-mando'!$K$4=$E8076),OR('Cuadro-de-mando'!$N$4="(Todos)",'Cuadro-de-mando'!$N$4=$F8076)),1,0))</f>
        <v>1</v>
      </c>
    </row>
    <row r="8077" spans="1:10" x14ac:dyDescent="0.25">
      <c r="A8077" t="str">
        <f>IF(Tienda_4!$A877="","","Tienda 4")</f>
        <v>Tienda 4</v>
      </c>
      <c r="B8077" t="str">
        <f>IF($A8077="","",Tienda_4!B877)</f>
        <v>Juguetes</v>
      </c>
      <c r="C8077" t="str">
        <f>IF($A8077="","",Tienda_4!G877)</f>
        <v>Medellín</v>
      </c>
      <c r="D8077" t="str">
        <f>IF($A8077="","",Tienda_4!F877)</f>
        <v>Beatriz Morales</v>
      </c>
      <c r="E8077" t="str">
        <f>IF($A8077="","",Tienda_4!I877)</f>
        <v>Tarjeta de crédito</v>
      </c>
      <c r="F8077">
        <f>IF($A8077="","",VALUE(RIGHT(Tienda_4!E877,4)))</f>
        <v>2022</v>
      </c>
      <c r="G8077">
        <f>IF($A8077="","",Tienda_4!C877)</f>
        <v>19100</v>
      </c>
      <c r="H8077">
        <f>IF($A8077="","",Tienda_4!D877)</f>
        <v>0</v>
      </c>
      <c r="I8077">
        <f>IF($A8077="","",Tienda_4!H877)</f>
        <v>1</v>
      </c>
      <c r="J8077">
        <f>IF($A8077="",0,IF(AND(OR('Cuadro-de-mando'!$B$4="(Todas)",'Cuadro-de-mando'!$B$4=$A8077),OR('Cuadro-de-mando'!$E$4="(Todas)",'Cuadro-de-mando'!$E$4=$B8077),OR('Cuadro-de-mando'!$H$4="(Todas)",'Cuadro-de-mando'!$H$4=$C8077),OR('Cuadro-de-mando'!$K$4="(Todas)",'Cuadro-de-mando'!$K$4=$E8077),OR('Cuadro-de-mando'!$N$4="(Todos)",'Cuadro-de-mando'!$N$4=$F8077)),1,0))</f>
        <v>1</v>
      </c>
    </row>
    <row r="8078" spans="1:10" x14ac:dyDescent="0.25">
      <c r="A8078" t="str">
        <f>IF(Tienda_4!$A878="","","Tienda 4")</f>
        <v>Tienda 4</v>
      </c>
      <c r="B8078" t="str">
        <f>IF($A8078="","",Tienda_4!B878)</f>
        <v>Electrónicos</v>
      </c>
      <c r="C8078" t="str">
        <f>IF($A8078="","",Tienda_4!G878)</f>
        <v>Bogotá</v>
      </c>
      <c r="D8078" t="str">
        <f>IF($A8078="","",Tienda_4!F878)</f>
        <v>Izabela de León</v>
      </c>
      <c r="E8078" t="str">
        <f>IF($A8078="","",Tienda_4!I878)</f>
        <v>Tarjeta de crédito</v>
      </c>
      <c r="F8078">
        <f>IF($A8078="","",VALUE(RIGHT(Tienda_4!E878,4)))</f>
        <v>2020</v>
      </c>
      <c r="G8078">
        <f>IF($A8078="","",Tienda_4!C878)</f>
        <v>932300</v>
      </c>
      <c r="H8078">
        <f>IF($A8078="","",Tienda_4!D878)</f>
        <v>47800</v>
      </c>
      <c r="I8078">
        <f>IF($A8078="","",Tienda_4!H878)</f>
        <v>1</v>
      </c>
      <c r="J8078">
        <f>IF($A8078="",0,IF(AND(OR('Cuadro-de-mando'!$B$4="(Todas)",'Cuadro-de-mando'!$B$4=$A8078),OR('Cuadro-de-mando'!$E$4="(Todas)",'Cuadro-de-mando'!$E$4=$B8078),OR('Cuadro-de-mando'!$H$4="(Todas)",'Cuadro-de-mando'!$H$4=$C8078),OR('Cuadro-de-mando'!$K$4="(Todas)",'Cuadro-de-mando'!$K$4=$E8078),OR('Cuadro-de-mando'!$N$4="(Todos)",'Cuadro-de-mando'!$N$4=$F8078)),1,0))</f>
        <v>1</v>
      </c>
    </row>
    <row r="8079" spans="1:10" x14ac:dyDescent="0.25">
      <c r="A8079" t="str">
        <f>IF(Tienda_4!$A879="","","Tienda 4")</f>
        <v>Tienda 4</v>
      </c>
      <c r="B8079" t="str">
        <f>IF($A8079="","",Tienda_4!B879)</f>
        <v>Muebles</v>
      </c>
      <c r="C8079" t="str">
        <f>IF($A8079="","",Tienda_4!G879)</f>
        <v>Cartagena</v>
      </c>
      <c r="D8079" t="str">
        <f>IF($A8079="","",Tienda_4!F879)</f>
        <v>Rafael Acosta</v>
      </c>
      <c r="E8079" t="str">
        <f>IF($A8079="","",Tienda_4!I879)</f>
        <v>Nequi</v>
      </c>
      <c r="F8079">
        <f>IF($A8079="","",VALUE(RIGHT(Tienda_4!E879,4)))</f>
        <v>2021</v>
      </c>
      <c r="G8079">
        <f>IF($A8079="","",Tienda_4!C879)</f>
        <v>184700</v>
      </c>
      <c r="H8079">
        <f>IF($A8079="","",Tienda_4!D879)</f>
        <v>14600</v>
      </c>
      <c r="I8079">
        <f>IF($A8079="","",Tienda_4!H879)</f>
        <v>4</v>
      </c>
      <c r="J8079">
        <f>IF($A8079="",0,IF(AND(OR('Cuadro-de-mando'!$B$4="(Todas)",'Cuadro-de-mando'!$B$4=$A8079),OR('Cuadro-de-mando'!$E$4="(Todas)",'Cuadro-de-mando'!$E$4=$B8079),OR('Cuadro-de-mando'!$H$4="(Todas)",'Cuadro-de-mando'!$H$4=$C8079),OR('Cuadro-de-mando'!$K$4="(Todas)",'Cuadro-de-mando'!$K$4=$E8079),OR('Cuadro-de-mando'!$N$4="(Todos)",'Cuadro-de-mando'!$N$4=$F8079)),1,0))</f>
        <v>1</v>
      </c>
    </row>
    <row r="8080" spans="1:10" x14ac:dyDescent="0.25">
      <c r="A8080" t="str">
        <f>IF(Tienda_4!$A880="","","Tienda 4")</f>
        <v>Tienda 4</v>
      </c>
      <c r="B8080" t="str">
        <f>IF($A8080="","",Tienda_4!B880)</f>
        <v>Juguetes</v>
      </c>
      <c r="C8080" t="str">
        <f>IF($A8080="","",Tienda_4!G880)</f>
        <v>Cali</v>
      </c>
      <c r="D8080" t="str">
        <f>IF($A8080="","",Tienda_4!F880)</f>
        <v>Mariana Herrera</v>
      </c>
      <c r="E8080" t="str">
        <f>IF($A8080="","",Tienda_4!I880)</f>
        <v>Nequi</v>
      </c>
      <c r="F8080">
        <f>IF($A8080="","",VALUE(RIGHT(Tienda_4!E880,4)))</f>
        <v>2021</v>
      </c>
      <c r="G8080">
        <f>IF($A8080="","",Tienda_4!C880)</f>
        <v>21100</v>
      </c>
      <c r="H8080">
        <f>IF($A8080="","",Tienda_4!D880)</f>
        <v>1800</v>
      </c>
      <c r="I8080">
        <f>IF($A8080="","",Tienda_4!H880)</f>
        <v>3</v>
      </c>
      <c r="J8080">
        <f>IF($A8080="",0,IF(AND(OR('Cuadro-de-mando'!$B$4="(Todas)",'Cuadro-de-mando'!$B$4=$A8080),OR('Cuadro-de-mando'!$E$4="(Todas)",'Cuadro-de-mando'!$E$4=$B8080),OR('Cuadro-de-mando'!$H$4="(Todas)",'Cuadro-de-mando'!$H$4=$C8080),OR('Cuadro-de-mando'!$K$4="(Todas)",'Cuadro-de-mando'!$K$4=$E8080),OR('Cuadro-de-mando'!$N$4="(Todos)",'Cuadro-de-mando'!$N$4=$F8080)),1,0))</f>
        <v>1</v>
      </c>
    </row>
    <row r="8081" spans="1:10" x14ac:dyDescent="0.25">
      <c r="A8081" t="str">
        <f>IF(Tienda_4!$A881="","","Tienda 4")</f>
        <v>Tienda 4</v>
      </c>
      <c r="B8081" t="str">
        <f>IF($A8081="","",Tienda_4!B881)</f>
        <v>Deportes y diversión</v>
      </c>
      <c r="C8081" t="str">
        <f>IF($A8081="","",Tienda_4!G881)</f>
        <v>Bogotá</v>
      </c>
      <c r="D8081" t="str">
        <f>IF($A8081="","",Tienda_4!F881)</f>
        <v>Camila Rivera</v>
      </c>
      <c r="E8081" t="str">
        <f>IF($A8081="","",Tienda_4!I881)</f>
        <v>Tarjeta de crédito</v>
      </c>
      <c r="F8081">
        <f>IF($A8081="","",VALUE(RIGHT(Tienda_4!E881,4)))</f>
        <v>2022</v>
      </c>
      <c r="G8081">
        <f>IF($A8081="","",Tienda_4!C881)</f>
        <v>64400</v>
      </c>
      <c r="H8081">
        <f>IF($A8081="","",Tienda_4!D881)</f>
        <v>3800</v>
      </c>
      <c r="I8081">
        <f>IF($A8081="","",Tienda_4!H881)</f>
        <v>5</v>
      </c>
      <c r="J8081">
        <f>IF($A8081="",0,IF(AND(OR('Cuadro-de-mando'!$B$4="(Todas)",'Cuadro-de-mando'!$B$4=$A8081),OR('Cuadro-de-mando'!$E$4="(Todas)",'Cuadro-de-mando'!$E$4=$B8081),OR('Cuadro-de-mando'!$H$4="(Todas)",'Cuadro-de-mando'!$H$4=$C8081),OR('Cuadro-de-mando'!$K$4="(Todas)",'Cuadro-de-mando'!$K$4=$E8081),OR('Cuadro-de-mando'!$N$4="(Todos)",'Cuadro-de-mando'!$N$4=$F8081)),1,0))</f>
        <v>1</v>
      </c>
    </row>
    <row r="8082" spans="1:10" x14ac:dyDescent="0.25">
      <c r="A8082" t="str">
        <f>IF(Tienda_4!$A882="","","Tienda 4")</f>
        <v>Tienda 4</v>
      </c>
      <c r="B8082" t="str">
        <f>IF($A8082="","",Tienda_4!B882)</f>
        <v>Juguetes</v>
      </c>
      <c r="C8082" t="str">
        <f>IF($A8082="","",Tienda_4!G882)</f>
        <v>Bogotá</v>
      </c>
      <c r="D8082" t="str">
        <f>IF($A8082="","",Tienda_4!F882)</f>
        <v>Mariana Herrera</v>
      </c>
      <c r="E8082" t="str">
        <f>IF($A8082="","",Tienda_4!I882)</f>
        <v>Tarjeta de crédito</v>
      </c>
      <c r="F8082">
        <f>IF($A8082="","",VALUE(RIGHT(Tienda_4!E882,4)))</f>
        <v>2021</v>
      </c>
      <c r="G8082">
        <f>IF($A8082="","",Tienda_4!C882)</f>
        <v>40700</v>
      </c>
      <c r="H8082">
        <f>IF($A8082="","",Tienda_4!D882)</f>
        <v>2400</v>
      </c>
      <c r="I8082">
        <f>IF($A8082="","",Tienda_4!H882)</f>
        <v>5</v>
      </c>
      <c r="J8082">
        <f>IF($A8082="",0,IF(AND(OR('Cuadro-de-mando'!$B$4="(Todas)",'Cuadro-de-mando'!$B$4=$A8082),OR('Cuadro-de-mando'!$E$4="(Todas)",'Cuadro-de-mando'!$E$4=$B8082),OR('Cuadro-de-mando'!$H$4="(Todas)",'Cuadro-de-mando'!$H$4=$C8082),OR('Cuadro-de-mando'!$K$4="(Todas)",'Cuadro-de-mando'!$K$4=$E8082),OR('Cuadro-de-mando'!$N$4="(Todos)",'Cuadro-de-mando'!$N$4=$F8082)),1,0))</f>
        <v>1</v>
      </c>
    </row>
    <row r="8083" spans="1:10" x14ac:dyDescent="0.25">
      <c r="A8083" t="str">
        <f>IF(Tienda_4!$A883="","","Tienda 4")</f>
        <v>Tienda 4</v>
      </c>
      <c r="B8083" t="str">
        <f>IF($A8083="","",Tienda_4!B883)</f>
        <v>Juguetes</v>
      </c>
      <c r="C8083" t="str">
        <f>IF($A8083="","",Tienda_4!G883)</f>
        <v>Medellín</v>
      </c>
      <c r="D8083" t="str">
        <f>IF($A8083="","",Tienda_4!F883)</f>
        <v>Juan Fernandez</v>
      </c>
      <c r="E8083" t="str">
        <f>IF($A8083="","",Tienda_4!I883)</f>
        <v>Cupón</v>
      </c>
      <c r="F8083">
        <f>IF($A8083="","",VALUE(RIGHT(Tienda_4!E883,4)))</f>
        <v>2022</v>
      </c>
      <c r="G8083">
        <f>IF($A8083="","",Tienda_4!C883)</f>
        <v>47900</v>
      </c>
      <c r="H8083">
        <f>IF($A8083="","",Tienda_4!D883)</f>
        <v>0</v>
      </c>
      <c r="I8083">
        <f>IF($A8083="","",Tienda_4!H883)</f>
        <v>5</v>
      </c>
      <c r="J8083">
        <f>IF($A8083="",0,IF(AND(OR('Cuadro-de-mando'!$B$4="(Todas)",'Cuadro-de-mando'!$B$4=$A8083),OR('Cuadro-de-mando'!$E$4="(Todas)",'Cuadro-de-mando'!$E$4=$B8083),OR('Cuadro-de-mando'!$H$4="(Todas)",'Cuadro-de-mando'!$H$4=$C8083),OR('Cuadro-de-mando'!$K$4="(Todas)",'Cuadro-de-mando'!$K$4=$E8083),OR('Cuadro-de-mando'!$N$4="(Todos)",'Cuadro-de-mando'!$N$4=$F8083)),1,0))</f>
        <v>1</v>
      </c>
    </row>
    <row r="8084" spans="1:10" x14ac:dyDescent="0.25">
      <c r="A8084" t="str">
        <f>IF(Tienda_4!$A884="","","Tienda 4")</f>
        <v>Tienda 4</v>
      </c>
      <c r="B8084" t="str">
        <f>IF($A8084="","",Tienda_4!B884)</f>
        <v>Muebles</v>
      </c>
      <c r="C8084" t="str">
        <f>IF($A8084="","",Tienda_4!G884)</f>
        <v>Pereira</v>
      </c>
      <c r="D8084" t="str">
        <f>IF($A8084="","",Tienda_4!F884)</f>
        <v>Maria Alfonso</v>
      </c>
      <c r="E8084" t="str">
        <f>IF($A8084="","",Tienda_4!I884)</f>
        <v>Tarjeta de crédito</v>
      </c>
      <c r="F8084">
        <f>IF($A8084="","",VALUE(RIGHT(Tienda_4!E884,4)))</f>
        <v>2023</v>
      </c>
      <c r="G8084">
        <f>IF($A8084="","",Tienda_4!C884)</f>
        <v>710100</v>
      </c>
      <c r="H8084">
        <f>IF($A8084="","",Tienda_4!D884)</f>
        <v>36000</v>
      </c>
      <c r="I8084">
        <f>IF($A8084="","",Tienda_4!H884)</f>
        <v>5</v>
      </c>
      <c r="J8084">
        <f>IF($A8084="",0,IF(AND(OR('Cuadro-de-mando'!$B$4="(Todas)",'Cuadro-de-mando'!$B$4=$A8084),OR('Cuadro-de-mando'!$E$4="(Todas)",'Cuadro-de-mando'!$E$4=$B8084),OR('Cuadro-de-mando'!$H$4="(Todas)",'Cuadro-de-mando'!$H$4=$C8084),OR('Cuadro-de-mando'!$K$4="(Todas)",'Cuadro-de-mando'!$K$4=$E8084),OR('Cuadro-de-mando'!$N$4="(Todos)",'Cuadro-de-mando'!$N$4=$F8084)),1,0))</f>
        <v>1</v>
      </c>
    </row>
    <row r="8085" spans="1:10" x14ac:dyDescent="0.25">
      <c r="A8085" t="str">
        <f>IF(Tienda_4!$A885="","","Tienda 4")</f>
        <v>Tienda 4</v>
      </c>
      <c r="B8085" t="str">
        <f>IF($A8085="","",Tienda_4!B885)</f>
        <v>Deportes y diversión</v>
      </c>
      <c r="C8085" t="str">
        <f>IF($A8085="","",Tienda_4!G885)</f>
        <v>Bogotá</v>
      </c>
      <c r="D8085" t="str">
        <f>IF($A8085="","",Tienda_4!F885)</f>
        <v>Pedro Gomez</v>
      </c>
      <c r="E8085" t="str">
        <f>IF($A8085="","",Tienda_4!I885)</f>
        <v>Tarjeta de crédito</v>
      </c>
      <c r="F8085">
        <f>IF($A8085="","",VALUE(RIGHT(Tienda_4!E885,4)))</f>
        <v>2020</v>
      </c>
      <c r="G8085">
        <f>IF($A8085="","",Tienda_4!C885)</f>
        <v>350600</v>
      </c>
      <c r="H8085">
        <f>IF($A8085="","",Tienda_4!D885)</f>
        <v>16900</v>
      </c>
      <c r="I8085">
        <f>IF($A8085="","",Tienda_4!H885)</f>
        <v>5</v>
      </c>
      <c r="J8085">
        <f>IF($A8085="",0,IF(AND(OR('Cuadro-de-mando'!$B$4="(Todas)",'Cuadro-de-mando'!$B$4=$A8085),OR('Cuadro-de-mando'!$E$4="(Todas)",'Cuadro-de-mando'!$E$4=$B8085),OR('Cuadro-de-mando'!$H$4="(Todas)",'Cuadro-de-mando'!$H$4=$C8085),OR('Cuadro-de-mando'!$K$4="(Todas)",'Cuadro-de-mando'!$K$4=$E8085),OR('Cuadro-de-mando'!$N$4="(Todos)",'Cuadro-de-mando'!$N$4=$F8085)),1,0))</f>
        <v>1</v>
      </c>
    </row>
    <row r="8086" spans="1:10" x14ac:dyDescent="0.25">
      <c r="A8086" t="str">
        <f>IF(Tienda_4!$A886="","","Tienda 4")</f>
        <v>Tienda 4</v>
      </c>
      <c r="B8086" t="str">
        <f>IF($A8086="","",Tienda_4!B886)</f>
        <v>Muebles</v>
      </c>
      <c r="C8086" t="str">
        <f>IF($A8086="","",Tienda_4!G886)</f>
        <v>Leticia</v>
      </c>
      <c r="D8086" t="str">
        <f>IF($A8086="","",Tienda_4!F886)</f>
        <v>Felipe Santos</v>
      </c>
      <c r="E8086" t="str">
        <f>IF($A8086="","",Tienda_4!I886)</f>
        <v>Tarjeta de crédito</v>
      </c>
      <c r="F8086">
        <f>IF($A8086="","",VALUE(RIGHT(Tienda_4!E886,4)))</f>
        <v>2021</v>
      </c>
      <c r="G8086">
        <f>IF($A8086="","",Tienda_4!C886)</f>
        <v>275700</v>
      </c>
      <c r="H8086">
        <f>IF($A8086="","",Tienda_4!D886)</f>
        <v>15100</v>
      </c>
      <c r="I8086">
        <f>IF($A8086="","",Tienda_4!H886)</f>
        <v>1</v>
      </c>
      <c r="J8086">
        <f>IF($A8086="",0,IF(AND(OR('Cuadro-de-mando'!$B$4="(Todas)",'Cuadro-de-mando'!$B$4=$A8086),OR('Cuadro-de-mando'!$E$4="(Todas)",'Cuadro-de-mando'!$E$4=$B8086),OR('Cuadro-de-mando'!$H$4="(Todas)",'Cuadro-de-mando'!$H$4=$C8086),OR('Cuadro-de-mando'!$K$4="(Todas)",'Cuadro-de-mando'!$K$4=$E8086),OR('Cuadro-de-mando'!$N$4="(Todos)",'Cuadro-de-mando'!$N$4=$F8086)),1,0))</f>
        <v>1</v>
      </c>
    </row>
    <row r="8087" spans="1:10" x14ac:dyDescent="0.25">
      <c r="A8087" t="str">
        <f>IF(Tienda_4!$A887="","","Tienda 4")</f>
        <v>Tienda 4</v>
      </c>
      <c r="B8087" t="str">
        <f>IF($A8087="","",Tienda_4!B887)</f>
        <v>Instrumentos musicales</v>
      </c>
      <c r="C8087" t="str">
        <f>IF($A8087="","",Tienda_4!G887)</f>
        <v>Bogotá</v>
      </c>
      <c r="D8087" t="str">
        <f>IF($A8087="","",Tienda_4!F887)</f>
        <v>Ángel Rodriguez</v>
      </c>
      <c r="E8087" t="str">
        <f>IF($A8087="","",Tienda_4!I887)</f>
        <v>Tarjeta de crédito</v>
      </c>
      <c r="F8087">
        <f>IF($A8087="","",VALUE(RIGHT(Tienda_4!E887,4)))</f>
        <v>2021</v>
      </c>
      <c r="G8087">
        <f>IF($A8087="","",Tienda_4!C887)</f>
        <v>493800</v>
      </c>
      <c r="H8087">
        <f>IF($A8087="","",Tienda_4!D887)</f>
        <v>26700</v>
      </c>
      <c r="I8087">
        <f>IF($A8087="","",Tienda_4!H887)</f>
        <v>5</v>
      </c>
      <c r="J8087">
        <f>IF($A8087="",0,IF(AND(OR('Cuadro-de-mando'!$B$4="(Todas)",'Cuadro-de-mando'!$B$4=$A8087),OR('Cuadro-de-mando'!$E$4="(Todas)",'Cuadro-de-mando'!$E$4=$B8087),OR('Cuadro-de-mando'!$H$4="(Todas)",'Cuadro-de-mando'!$H$4=$C8087),OR('Cuadro-de-mando'!$K$4="(Todas)",'Cuadro-de-mando'!$K$4=$E8087),OR('Cuadro-de-mando'!$N$4="(Todos)",'Cuadro-de-mando'!$N$4=$F8087)),1,0))</f>
        <v>1</v>
      </c>
    </row>
    <row r="8088" spans="1:10" x14ac:dyDescent="0.25">
      <c r="A8088" t="str">
        <f>IF(Tienda_4!$A888="","","Tienda 4")</f>
        <v>Tienda 4</v>
      </c>
      <c r="B8088" t="str">
        <f>IF($A8088="","",Tienda_4!B888)</f>
        <v>Electrónicos</v>
      </c>
      <c r="C8088" t="str">
        <f>IF($A8088="","",Tienda_4!G888)</f>
        <v>Medellín</v>
      </c>
      <c r="D8088" t="str">
        <f>IF($A8088="","",Tienda_4!F888)</f>
        <v>Ángel Rodriguez</v>
      </c>
      <c r="E8088" t="str">
        <f>IF($A8088="","",Tienda_4!I888)</f>
        <v>Nequi</v>
      </c>
      <c r="F8088">
        <f>IF($A8088="","",VALUE(RIGHT(Tienda_4!E888,4)))</f>
        <v>2023</v>
      </c>
      <c r="G8088">
        <f>IF($A8088="","",Tienda_4!C888)</f>
        <v>266000</v>
      </c>
      <c r="H8088">
        <f>IF($A8088="","",Tienda_4!D888)</f>
        <v>14600</v>
      </c>
      <c r="I8088">
        <f>IF($A8088="","",Tienda_4!H888)</f>
        <v>5</v>
      </c>
      <c r="J8088">
        <f>IF($A8088="",0,IF(AND(OR('Cuadro-de-mando'!$B$4="(Todas)",'Cuadro-de-mando'!$B$4=$A8088),OR('Cuadro-de-mando'!$E$4="(Todas)",'Cuadro-de-mando'!$E$4=$B8088),OR('Cuadro-de-mando'!$H$4="(Todas)",'Cuadro-de-mando'!$H$4=$C8088),OR('Cuadro-de-mando'!$K$4="(Todas)",'Cuadro-de-mando'!$K$4=$E8088),OR('Cuadro-de-mando'!$N$4="(Todos)",'Cuadro-de-mando'!$N$4=$F8088)),1,0))</f>
        <v>1</v>
      </c>
    </row>
    <row r="8089" spans="1:10" x14ac:dyDescent="0.25">
      <c r="A8089" t="str">
        <f>IF(Tienda_4!$A889="","","Tienda 4")</f>
        <v>Tienda 4</v>
      </c>
      <c r="B8089" t="str">
        <f>IF($A8089="","",Tienda_4!B889)</f>
        <v>Instrumentos musicales</v>
      </c>
      <c r="C8089" t="str">
        <f>IF($A8089="","",Tienda_4!G889)</f>
        <v>Bogotá</v>
      </c>
      <c r="D8089" t="str">
        <f>IF($A8089="","",Tienda_4!F889)</f>
        <v>Pedro Gomez</v>
      </c>
      <c r="E8089" t="str">
        <f>IF($A8089="","",Tienda_4!I889)</f>
        <v>Tarjeta de crédito</v>
      </c>
      <c r="F8089">
        <f>IF($A8089="","",VALUE(RIGHT(Tienda_4!E889,4)))</f>
        <v>2021</v>
      </c>
      <c r="G8089">
        <f>IF($A8089="","",Tienda_4!C889)</f>
        <v>674800</v>
      </c>
      <c r="H8089">
        <f>IF($A8089="","",Tienda_4!D889)</f>
        <v>34100</v>
      </c>
      <c r="I8089">
        <f>IF($A8089="","",Tienda_4!H889)</f>
        <v>4</v>
      </c>
      <c r="J8089">
        <f>IF($A8089="",0,IF(AND(OR('Cuadro-de-mando'!$B$4="(Todas)",'Cuadro-de-mando'!$B$4=$A8089),OR('Cuadro-de-mando'!$E$4="(Todas)",'Cuadro-de-mando'!$E$4=$B8089),OR('Cuadro-de-mando'!$H$4="(Todas)",'Cuadro-de-mando'!$H$4=$C8089),OR('Cuadro-de-mando'!$K$4="(Todas)",'Cuadro-de-mando'!$K$4=$E8089),OR('Cuadro-de-mando'!$N$4="(Todos)",'Cuadro-de-mando'!$N$4=$F8089)),1,0))</f>
        <v>1</v>
      </c>
    </row>
    <row r="8090" spans="1:10" x14ac:dyDescent="0.25">
      <c r="A8090" t="str">
        <f>IF(Tienda_4!$A890="","","Tienda 4")</f>
        <v>Tienda 4</v>
      </c>
      <c r="B8090" t="str">
        <f>IF($A8090="","",Tienda_4!B890)</f>
        <v>Deportes y diversión</v>
      </c>
      <c r="C8090" t="str">
        <f>IF($A8090="","",Tienda_4!G890)</f>
        <v>Bogotá</v>
      </c>
      <c r="D8090" t="str">
        <f>IF($A8090="","",Tienda_4!F890)</f>
        <v>Juliana Costa</v>
      </c>
      <c r="E8090" t="str">
        <f>IF($A8090="","",Tienda_4!I890)</f>
        <v>Tarjeta de crédito</v>
      </c>
      <c r="F8090">
        <f>IF($A8090="","",VALUE(RIGHT(Tienda_4!E890,4)))</f>
        <v>2021</v>
      </c>
      <c r="G8090">
        <f>IF($A8090="","",Tienda_4!C890)</f>
        <v>15100</v>
      </c>
      <c r="H8090">
        <f>IF($A8090="","",Tienda_4!D890)</f>
        <v>1000</v>
      </c>
      <c r="I8090">
        <f>IF($A8090="","",Tienda_4!H890)</f>
        <v>1</v>
      </c>
      <c r="J8090">
        <f>IF($A8090="",0,IF(AND(OR('Cuadro-de-mando'!$B$4="(Todas)",'Cuadro-de-mando'!$B$4=$A8090),OR('Cuadro-de-mando'!$E$4="(Todas)",'Cuadro-de-mando'!$E$4=$B8090),OR('Cuadro-de-mando'!$H$4="(Todas)",'Cuadro-de-mando'!$H$4=$C8090),OR('Cuadro-de-mando'!$K$4="(Todas)",'Cuadro-de-mando'!$K$4=$E8090),OR('Cuadro-de-mando'!$N$4="(Todos)",'Cuadro-de-mando'!$N$4=$F8090)),1,0))</f>
        <v>1</v>
      </c>
    </row>
    <row r="8091" spans="1:10" x14ac:dyDescent="0.25">
      <c r="A8091" t="str">
        <f>IF(Tienda_4!$A891="","","Tienda 4")</f>
        <v>Tienda 4</v>
      </c>
      <c r="B8091" t="str">
        <f>IF($A8091="","",Tienda_4!B891)</f>
        <v>Muebles</v>
      </c>
      <c r="C8091" t="str">
        <f>IF($A8091="","",Tienda_4!G891)</f>
        <v>Pereira</v>
      </c>
      <c r="D8091" t="str">
        <f>IF($A8091="","",Tienda_4!F891)</f>
        <v>Felipe Santos</v>
      </c>
      <c r="E8091" t="str">
        <f>IF($A8091="","",Tienda_4!I891)</f>
        <v>Tarjeta de crédito</v>
      </c>
      <c r="F8091">
        <f>IF($A8091="","",VALUE(RIGHT(Tienda_4!E891,4)))</f>
        <v>2022</v>
      </c>
      <c r="G8091">
        <f>IF($A8091="","",Tienda_4!C891)</f>
        <v>243900</v>
      </c>
      <c r="H8091">
        <f>IF($A8091="","",Tienda_4!D891)</f>
        <v>14000</v>
      </c>
      <c r="I8091">
        <f>IF($A8091="","",Tienda_4!H891)</f>
        <v>3</v>
      </c>
      <c r="J8091">
        <f>IF($A8091="",0,IF(AND(OR('Cuadro-de-mando'!$B$4="(Todas)",'Cuadro-de-mando'!$B$4=$A8091),OR('Cuadro-de-mando'!$E$4="(Todas)",'Cuadro-de-mando'!$E$4=$B8091),OR('Cuadro-de-mando'!$H$4="(Todas)",'Cuadro-de-mando'!$H$4=$C8091),OR('Cuadro-de-mando'!$K$4="(Todas)",'Cuadro-de-mando'!$K$4=$E8091),OR('Cuadro-de-mando'!$N$4="(Todos)",'Cuadro-de-mando'!$N$4=$F8091)),1,0))</f>
        <v>1</v>
      </c>
    </row>
    <row r="8092" spans="1:10" x14ac:dyDescent="0.25">
      <c r="A8092" t="str">
        <f>IF(Tienda_4!$A892="","","Tienda 4")</f>
        <v>Tienda 4</v>
      </c>
      <c r="B8092" t="str">
        <f>IF($A8092="","",Tienda_4!B892)</f>
        <v>Electrodomésticos</v>
      </c>
      <c r="C8092" t="str">
        <f>IF($A8092="","",Tienda_4!G892)</f>
        <v>Bogotá</v>
      </c>
      <c r="D8092" t="str">
        <f>IF($A8092="","",Tienda_4!F892)</f>
        <v>Rafael Acosta</v>
      </c>
      <c r="E8092" t="str">
        <f>IF($A8092="","",Tienda_4!I892)</f>
        <v>Tarjeta de crédito</v>
      </c>
      <c r="F8092">
        <f>IF($A8092="","",VALUE(RIGHT(Tienda_4!E892,4)))</f>
        <v>2021</v>
      </c>
      <c r="G8092">
        <f>IF($A8092="","",Tienda_4!C892)</f>
        <v>1847000</v>
      </c>
      <c r="H8092">
        <f>IF($A8092="","",Tienda_4!D892)</f>
        <v>96500</v>
      </c>
      <c r="I8092">
        <f>IF($A8092="","",Tienda_4!H892)</f>
        <v>5</v>
      </c>
      <c r="J8092">
        <f>IF($A8092="",0,IF(AND(OR('Cuadro-de-mando'!$B$4="(Todas)",'Cuadro-de-mando'!$B$4=$A8092),OR('Cuadro-de-mando'!$E$4="(Todas)",'Cuadro-de-mando'!$E$4=$B8092),OR('Cuadro-de-mando'!$H$4="(Todas)",'Cuadro-de-mando'!$H$4=$C8092),OR('Cuadro-de-mando'!$K$4="(Todas)",'Cuadro-de-mando'!$K$4=$E8092),OR('Cuadro-de-mando'!$N$4="(Todos)",'Cuadro-de-mando'!$N$4=$F8092)),1,0))</f>
        <v>1</v>
      </c>
    </row>
    <row r="8093" spans="1:10" x14ac:dyDescent="0.25">
      <c r="A8093" t="str">
        <f>IF(Tienda_4!$A893="","","Tienda 4")</f>
        <v>Tienda 4</v>
      </c>
      <c r="B8093" t="str">
        <f>IF($A8093="","",Tienda_4!B893)</f>
        <v>Muebles</v>
      </c>
      <c r="C8093" t="str">
        <f>IF($A8093="","",Tienda_4!G893)</f>
        <v>Medellín</v>
      </c>
      <c r="D8093" t="str">
        <f>IF($A8093="","",Tienda_4!F893)</f>
        <v>Lucas Olivera</v>
      </c>
      <c r="E8093" t="str">
        <f>IF($A8093="","",Tienda_4!I893)</f>
        <v>Cupón</v>
      </c>
      <c r="F8093">
        <f>IF($A8093="","",VALUE(RIGHT(Tienda_4!E893,4)))</f>
        <v>2021</v>
      </c>
      <c r="G8093">
        <f>IF($A8093="","",Tienda_4!C893)</f>
        <v>236500</v>
      </c>
      <c r="H8093">
        <f>IF($A8093="","",Tienda_4!D893)</f>
        <v>15000</v>
      </c>
      <c r="I8093">
        <f>IF($A8093="","",Tienda_4!H893)</f>
        <v>5</v>
      </c>
      <c r="J8093">
        <f>IF($A8093="",0,IF(AND(OR('Cuadro-de-mando'!$B$4="(Todas)",'Cuadro-de-mando'!$B$4=$A8093),OR('Cuadro-de-mando'!$E$4="(Todas)",'Cuadro-de-mando'!$E$4=$B8093),OR('Cuadro-de-mando'!$H$4="(Todas)",'Cuadro-de-mando'!$H$4=$C8093),OR('Cuadro-de-mando'!$K$4="(Todas)",'Cuadro-de-mando'!$K$4=$E8093),OR('Cuadro-de-mando'!$N$4="(Todos)",'Cuadro-de-mando'!$N$4=$F8093)),1,0))</f>
        <v>1</v>
      </c>
    </row>
    <row r="8094" spans="1:10" x14ac:dyDescent="0.25">
      <c r="A8094" t="str">
        <f>IF(Tienda_4!$A894="","","Tienda 4")</f>
        <v>Tienda 4</v>
      </c>
      <c r="B8094" t="str">
        <f>IF($A8094="","",Tienda_4!B894)</f>
        <v>Artículos para el hogar</v>
      </c>
      <c r="C8094" t="str">
        <f>IF($A8094="","",Tienda_4!G894)</f>
        <v>Medellín</v>
      </c>
      <c r="D8094" t="str">
        <f>IF($A8094="","",Tienda_4!F894)</f>
        <v>Camila Rivera</v>
      </c>
      <c r="E8094" t="str">
        <f>IF($A8094="","",Tienda_4!I894)</f>
        <v>Tarjeta de crédito</v>
      </c>
      <c r="F8094">
        <f>IF($A8094="","",VALUE(RIGHT(Tienda_4!E894,4)))</f>
        <v>2022</v>
      </c>
      <c r="G8094">
        <f>IF($A8094="","",Tienda_4!C894)</f>
        <v>61800</v>
      </c>
      <c r="H8094">
        <f>IF($A8094="","",Tienda_4!D894)</f>
        <v>3700</v>
      </c>
      <c r="I8094">
        <f>IF($A8094="","",Tienda_4!H894)</f>
        <v>5</v>
      </c>
      <c r="J8094">
        <f>IF($A8094="",0,IF(AND(OR('Cuadro-de-mando'!$B$4="(Todas)",'Cuadro-de-mando'!$B$4=$A8094),OR('Cuadro-de-mando'!$E$4="(Todas)",'Cuadro-de-mando'!$E$4=$B8094),OR('Cuadro-de-mando'!$H$4="(Todas)",'Cuadro-de-mando'!$H$4=$C8094),OR('Cuadro-de-mando'!$K$4="(Todas)",'Cuadro-de-mando'!$K$4=$E8094),OR('Cuadro-de-mando'!$N$4="(Todos)",'Cuadro-de-mando'!$N$4=$F8094)),1,0))</f>
        <v>1</v>
      </c>
    </row>
    <row r="8095" spans="1:10" x14ac:dyDescent="0.25">
      <c r="A8095" t="str">
        <f>IF(Tienda_4!$A895="","","Tienda 4")</f>
        <v>Tienda 4</v>
      </c>
      <c r="B8095" t="str">
        <f>IF($A8095="","",Tienda_4!B895)</f>
        <v>Juguetes</v>
      </c>
      <c r="C8095" t="str">
        <f>IF($A8095="","",Tienda_4!G895)</f>
        <v>Medellín</v>
      </c>
      <c r="D8095" t="str">
        <f>IF($A8095="","",Tienda_4!F895)</f>
        <v>Camila Rivera</v>
      </c>
      <c r="E8095" t="str">
        <f>IF($A8095="","",Tienda_4!I895)</f>
        <v>Nequi</v>
      </c>
      <c r="F8095">
        <f>IF($A8095="","",VALUE(RIGHT(Tienda_4!E895,4)))</f>
        <v>2020</v>
      </c>
      <c r="G8095">
        <f>IF($A8095="","",Tienda_4!C895)</f>
        <v>52800</v>
      </c>
      <c r="H8095">
        <f>IF($A8095="","",Tienda_4!D895)</f>
        <v>3200</v>
      </c>
      <c r="I8095">
        <f>IF($A8095="","",Tienda_4!H895)</f>
        <v>5</v>
      </c>
      <c r="J8095">
        <f>IF($A8095="",0,IF(AND(OR('Cuadro-de-mando'!$B$4="(Todas)",'Cuadro-de-mando'!$B$4=$A8095),OR('Cuadro-de-mando'!$E$4="(Todas)",'Cuadro-de-mando'!$E$4=$B8095),OR('Cuadro-de-mando'!$H$4="(Todas)",'Cuadro-de-mando'!$H$4=$C8095),OR('Cuadro-de-mando'!$K$4="(Todas)",'Cuadro-de-mando'!$K$4=$E8095),OR('Cuadro-de-mando'!$N$4="(Todos)",'Cuadro-de-mando'!$N$4=$F8095)),1,0))</f>
        <v>1</v>
      </c>
    </row>
    <row r="8096" spans="1:10" x14ac:dyDescent="0.25">
      <c r="A8096" t="str">
        <f>IF(Tienda_4!$A896="","","Tienda 4")</f>
        <v>Tienda 4</v>
      </c>
      <c r="B8096" t="str">
        <f>IF($A8096="","",Tienda_4!B896)</f>
        <v>Juguetes</v>
      </c>
      <c r="C8096" t="str">
        <f>IF($A8096="","",Tienda_4!G896)</f>
        <v>Bogotá</v>
      </c>
      <c r="D8096" t="str">
        <f>IF($A8096="","",Tienda_4!F896)</f>
        <v>Ángel Rodriguez</v>
      </c>
      <c r="E8096" t="str">
        <f>IF($A8096="","",Tienda_4!I896)</f>
        <v>Tarjeta de crédito</v>
      </c>
      <c r="F8096">
        <f>IF($A8096="","",VALUE(RIGHT(Tienda_4!E896,4)))</f>
        <v>2021</v>
      </c>
      <c r="G8096">
        <f>IF($A8096="","",Tienda_4!C896)</f>
        <v>41900</v>
      </c>
      <c r="H8096">
        <f>IF($A8096="","",Tienda_4!D896)</f>
        <v>0</v>
      </c>
      <c r="I8096">
        <f>IF($A8096="","",Tienda_4!H896)</f>
        <v>5</v>
      </c>
      <c r="J8096">
        <f>IF($A8096="",0,IF(AND(OR('Cuadro-de-mando'!$B$4="(Todas)",'Cuadro-de-mando'!$B$4=$A8096),OR('Cuadro-de-mando'!$E$4="(Todas)",'Cuadro-de-mando'!$E$4=$B8096),OR('Cuadro-de-mando'!$H$4="(Todas)",'Cuadro-de-mando'!$H$4=$C8096),OR('Cuadro-de-mando'!$K$4="(Todas)",'Cuadro-de-mando'!$K$4=$E8096),OR('Cuadro-de-mando'!$N$4="(Todos)",'Cuadro-de-mando'!$N$4=$F8096)),1,0))</f>
        <v>1</v>
      </c>
    </row>
    <row r="8097" spans="1:10" x14ac:dyDescent="0.25">
      <c r="A8097" t="str">
        <f>IF(Tienda_4!$A897="","","Tienda 4")</f>
        <v>Tienda 4</v>
      </c>
      <c r="B8097" t="str">
        <f>IF($A8097="","",Tienda_4!B897)</f>
        <v>Muebles</v>
      </c>
      <c r="C8097" t="str">
        <f>IF($A8097="","",Tienda_4!G897)</f>
        <v>Bogotá</v>
      </c>
      <c r="D8097" t="str">
        <f>IF($A8097="","",Tienda_4!F897)</f>
        <v>Felipe Santos</v>
      </c>
      <c r="E8097" t="str">
        <f>IF($A8097="","",Tienda_4!I897)</f>
        <v>Tarjeta de crédito</v>
      </c>
      <c r="F8097">
        <f>IF($A8097="","",VALUE(RIGHT(Tienda_4!E897,4)))</f>
        <v>2022</v>
      </c>
      <c r="G8097">
        <f>IF($A8097="","",Tienda_4!C897)</f>
        <v>699400</v>
      </c>
      <c r="H8097">
        <f>IF($A8097="","",Tienda_4!D897)</f>
        <v>35400</v>
      </c>
      <c r="I8097">
        <f>IF($A8097="","",Tienda_4!H897)</f>
        <v>3</v>
      </c>
      <c r="J8097">
        <f>IF($A8097="",0,IF(AND(OR('Cuadro-de-mando'!$B$4="(Todas)",'Cuadro-de-mando'!$B$4=$A8097),OR('Cuadro-de-mando'!$E$4="(Todas)",'Cuadro-de-mando'!$E$4=$B8097),OR('Cuadro-de-mando'!$H$4="(Todas)",'Cuadro-de-mando'!$H$4=$C8097),OR('Cuadro-de-mando'!$K$4="(Todas)",'Cuadro-de-mando'!$K$4=$E8097),OR('Cuadro-de-mando'!$N$4="(Todos)",'Cuadro-de-mando'!$N$4=$F8097)),1,0))</f>
        <v>1</v>
      </c>
    </row>
    <row r="8098" spans="1:10" x14ac:dyDescent="0.25">
      <c r="A8098" t="str">
        <f>IF(Tienda_4!$A898="","","Tienda 4")</f>
        <v>Tienda 4</v>
      </c>
      <c r="B8098" t="str">
        <f>IF($A8098="","",Tienda_4!B898)</f>
        <v>Deportes y diversión</v>
      </c>
      <c r="C8098" t="str">
        <f>IF($A8098="","",Tienda_4!G898)</f>
        <v>Santa Marta</v>
      </c>
      <c r="D8098" t="str">
        <f>IF($A8098="","",Tienda_4!F898)</f>
        <v>Santiago Silva</v>
      </c>
      <c r="E8098" t="str">
        <f>IF($A8098="","",Tienda_4!I898)</f>
        <v>Tarjeta de crédito</v>
      </c>
      <c r="F8098">
        <f>IF($A8098="","",VALUE(RIGHT(Tienda_4!E898,4)))</f>
        <v>2022</v>
      </c>
      <c r="G8098">
        <f>IF($A8098="","",Tienda_4!C898)</f>
        <v>107200</v>
      </c>
      <c r="H8098">
        <f>IF($A8098="","",Tienda_4!D898)</f>
        <v>3900</v>
      </c>
      <c r="I8098">
        <f>IF($A8098="","",Tienda_4!H898)</f>
        <v>5</v>
      </c>
      <c r="J8098">
        <f>IF($A8098="",0,IF(AND(OR('Cuadro-de-mando'!$B$4="(Todas)",'Cuadro-de-mando'!$B$4=$A8098),OR('Cuadro-de-mando'!$E$4="(Todas)",'Cuadro-de-mando'!$E$4=$B8098),OR('Cuadro-de-mando'!$H$4="(Todas)",'Cuadro-de-mando'!$H$4=$C8098),OR('Cuadro-de-mando'!$K$4="(Todas)",'Cuadro-de-mando'!$K$4=$E8098),OR('Cuadro-de-mando'!$N$4="(Todos)",'Cuadro-de-mando'!$N$4=$F8098)),1,0))</f>
        <v>1</v>
      </c>
    </row>
    <row r="8099" spans="1:10" x14ac:dyDescent="0.25">
      <c r="A8099" t="str">
        <f>IF(Tienda_4!$A899="","","Tienda 4")</f>
        <v>Tienda 4</v>
      </c>
      <c r="B8099" t="str">
        <f>IF($A8099="","",Tienda_4!B899)</f>
        <v>Electrodomésticos</v>
      </c>
      <c r="C8099" t="str">
        <f>IF($A8099="","",Tienda_4!G899)</f>
        <v>Bogotá</v>
      </c>
      <c r="D8099" t="str">
        <f>IF($A8099="","",Tienda_4!F899)</f>
        <v>Mariana Herrera</v>
      </c>
      <c r="E8099" t="str">
        <f>IF($A8099="","",Tienda_4!I899)</f>
        <v>Tarjeta de crédito</v>
      </c>
      <c r="F8099">
        <f>IF($A8099="","",VALUE(RIGHT(Tienda_4!E899,4)))</f>
        <v>2023</v>
      </c>
      <c r="G8099">
        <f>IF($A8099="","",Tienda_4!C899)</f>
        <v>991900</v>
      </c>
      <c r="H8099">
        <f>IF($A8099="","",Tienda_4!D899)</f>
        <v>53000</v>
      </c>
      <c r="I8099">
        <f>IF($A8099="","",Tienda_4!H899)</f>
        <v>1</v>
      </c>
      <c r="J8099">
        <f>IF($A8099="",0,IF(AND(OR('Cuadro-de-mando'!$B$4="(Todas)",'Cuadro-de-mando'!$B$4=$A8099),OR('Cuadro-de-mando'!$E$4="(Todas)",'Cuadro-de-mando'!$E$4=$B8099),OR('Cuadro-de-mando'!$H$4="(Todas)",'Cuadro-de-mando'!$H$4=$C8099),OR('Cuadro-de-mando'!$K$4="(Todas)",'Cuadro-de-mando'!$K$4=$E8099),OR('Cuadro-de-mando'!$N$4="(Todos)",'Cuadro-de-mando'!$N$4=$F8099)),1,0))</f>
        <v>1</v>
      </c>
    </row>
    <row r="8100" spans="1:10" x14ac:dyDescent="0.25">
      <c r="A8100" t="str">
        <f>IF(Tienda_4!$A900="","","Tienda 4")</f>
        <v>Tienda 4</v>
      </c>
      <c r="B8100" t="str">
        <f>IF($A8100="","",Tienda_4!B900)</f>
        <v>Muebles</v>
      </c>
      <c r="C8100" t="str">
        <f>IF($A8100="","",Tienda_4!G900)</f>
        <v>Bogotá</v>
      </c>
      <c r="D8100" t="str">
        <f>IF($A8100="","",Tienda_4!F900)</f>
        <v>Maria Alfonso</v>
      </c>
      <c r="E8100" t="str">
        <f>IF($A8100="","",Tienda_4!I900)</f>
        <v>Nequi</v>
      </c>
      <c r="F8100">
        <f>IF($A8100="","",VALUE(RIGHT(Tienda_4!E900,4)))</f>
        <v>2022</v>
      </c>
      <c r="G8100">
        <f>IF($A8100="","",Tienda_4!C900)</f>
        <v>717200</v>
      </c>
      <c r="H8100">
        <f>IF($A8100="","",Tienda_4!D900)</f>
        <v>36400</v>
      </c>
      <c r="I8100">
        <f>IF($A8100="","",Tienda_4!H900)</f>
        <v>5</v>
      </c>
      <c r="J8100">
        <f>IF($A8100="",0,IF(AND(OR('Cuadro-de-mando'!$B$4="(Todas)",'Cuadro-de-mando'!$B$4=$A8100),OR('Cuadro-de-mando'!$E$4="(Todas)",'Cuadro-de-mando'!$E$4=$B8100),OR('Cuadro-de-mando'!$H$4="(Todas)",'Cuadro-de-mando'!$H$4=$C8100),OR('Cuadro-de-mando'!$K$4="(Todas)",'Cuadro-de-mando'!$K$4=$E8100),OR('Cuadro-de-mando'!$N$4="(Todos)",'Cuadro-de-mando'!$N$4=$F8100)),1,0))</f>
        <v>1</v>
      </c>
    </row>
    <row r="8101" spans="1:10" x14ac:dyDescent="0.25">
      <c r="A8101" t="str">
        <f>IF(Tienda_4!$A901="","","Tienda 4")</f>
        <v>Tienda 4</v>
      </c>
      <c r="B8101" t="str">
        <f>IF($A8101="","",Tienda_4!B901)</f>
        <v>Muebles</v>
      </c>
      <c r="C8101" t="str">
        <f>IF($A8101="","",Tienda_4!G901)</f>
        <v>Medellín</v>
      </c>
      <c r="D8101" t="str">
        <f>IF($A8101="","",Tienda_4!F901)</f>
        <v>Rafael Acosta</v>
      </c>
      <c r="E8101" t="str">
        <f>IF($A8101="","",Tienda_4!I901)</f>
        <v>Tarjeta de crédito</v>
      </c>
      <c r="F8101">
        <f>IF($A8101="","",VALUE(RIGHT(Tienda_4!E901,4)))</f>
        <v>2020</v>
      </c>
      <c r="G8101">
        <f>IF($A8101="","",Tienda_4!C901)</f>
        <v>451300</v>
      </c>
      <c r="H8101">
        <f>IF($A8101="","",Tienda_4!D901)</f>
        <v>25300</v>
      </c>
      <c r="I8101">
        <f>IF($A8101="","",Tienda_4!H901)</f>
        <v>4</v>
      </c>
      <c r="J8101">
        <f>IF($A8101="",0,IF(AND(OR('Cuadro-de-mando'!$B$4="(Todas)",'Cuadro-de-mando'!$B$4=$A8101),OR('Cuadro-de-mando'!$E$4="(Todas)",'Cuadro-de-mando'!$E$4=$B8101),OR('Cuadro-de-mando'!$H$4="(Todas)",'Cuadro-de-mando'!$H$4=$C8101),OR('Cuadro-de-mando'!$K$4="(Todas)",'Cuadro-de-mando'!$K$4=$E8101),OR('Cuadro-de-mando'!$N$4="(Todos)",'Cuadro-de-mando'!$N$4=$F8101)),1,0))</f>
        <v>1</v>
      </c>
    </row>
    <row r="8102" spans="1:10" x14ac:dyDescent="0.25">
      <c r="A8102" t="str">
        <f>IF(Tienda_4!$A902="","","Tienda 4")</f>
        <v>Tienda 4</v>
      </c>
      <c r="B8102" t="str">
        <f>IF($A8102="","",Tienda_4!B902)</f>
        <v>Artículos para el hogar</v>
      </c>
      <c r="C8102" t="str">
        <f>IF($A8102="","",Tienda_4!G902)</f>
        <v>Medellín</v>
      </c>
      <c r="D8102" t="str">
        <f>IF($A8102="","",Tienda_4!F902)</f>
        <v>Felipe Santos</v>
      </c>
      <c r="E8102" t="str">
        <f>IF($A8102="","",Tienda_4!I902)</f>
        <v>Tarjeta de crédito</v>
      </c>
      <c r="F8102">
        <f>IF($A8102="","",VALUE(RIGHT(Tienda_4!E902,4)))</f>
        <v>2022</v>
      </c>
      <c r="G8102">
        <f>IF($A8102="","",Tienda_4!C902)</f>
        <v>34700</v>
      </c>
      <c r="H8102">
        <f>IF($A8102="","",Tienda_4!D902)</f>
        <v>2400</v>
      </c>
      <c r="I8102">
        <f>IF($A8102="","",Tienda_4!H902)</f>
        <v>1</v>
      </c>
      <c r="J8102">
        <f>IF($A8102="",0,IF(AND(OR('Cuadro-de-mando'!$B$4="(Todas)",'Cuadro-de-mando'!$B$4=$A8102),OR('Cuadro-de-mando'!$E$4="(Todas)",'Cuadro-de-mando'!$E$4=$B8102),OR('Cuadro-de-mando'!$H$4="(Todas)",'Cuadro-de-mando'!$H$4=$C8102),OR('Cuadro-de-mando'!$K$4="(Todas)",'Cuadro-de-mando'!$K$4=$E8102),OR('Cuadro-de-mando'!$N$4="(Todos)",'Cuadro-de-mando'!$N$4=$F8102)),1,0))</f>
        <v>1</v>
      </c>
    </row>
    <row r="8103" spans="1:10" x14ac:dyDescent="0.25">
      <c r="A8103" t="str">
        <f>IF(Tienda_4!$A903="","","Tienda 4")</f>
        <v>Tienda 4</v>
      </c>
      <c r="B8103" t="str">
        <f>IF($A8103="","",Tienda_4!B903)</f>
        <v>Electrónicos</v>
      </c>
      <c r="C8103" t="str">
        <f>IF($A8103="","",Tienda_4!G903)</f>
        <v>Bogotá</v>
      </c>
      <c r="D8103" t="str">
        <f>IF($A8103="","",Tienda_4!F903)</f>
        <v>Juan Fernandez</v>
      </c>
      <c r="E8103" t="str">
        <f>IF($A8103="","",Tienda_4!I903)</f>
        <v>Tarjeta de crédito</v>
      </c>
      <c r="F8103">
        <f>IF($A8103="","",VALUE(RIGHT(Tienda_4!E903,4)))</f>
        <v>2021</v>
      </c>
      <c r="G8103">
        <f>IF($A8103="","",Tienda_4!C903)</f>
        <v>1809700</v>
      </c>
      <c r="H8103">
        <f>IF($A8103="","",Tienda_4!D903)</f>
        <v>94500</v>
      </c>
      <c r="I8103">
        <f>IF($A8103="","",Tienda_4!H903)</f>
        <v>5</v>
      </c>
      <c r="J8103">
        <f>IF($A8103="",0,IF(AND(OR('Cuadro-de-mando'!$B$4="(Todas)",'Cuadro-de-mando'!$B$4=$A8103),OR('Cuadro-de-mando'!$E$4="(Todas)",'Cuadro-de-mando'!$E$4=$B8103),OR('Cuadro-de-mando'!$H$4="(Todas)",'Cuadro-de-mando'!$H$4=$C8103),OR('Cuadro-de-mando'!$K$4="(Todas)",'Cuadro-de-mando'!$K$4=$E8103),OR('Cuadro-de-mando'!$N$4="(Todos)",'Cuadro-de-mando'!$N$4=$F8103)),1,0))</f>
        <v>1</v>
      </c>
    </row>
    <row r="8104" spans="1:10" x14ac:dyDescent="0.25">
      <c r="A8104" t="str">
        <f>IF(Tienda_4!$A904="","","Tienda 4")</f>
        <v>Tienda 4</v>
      </c>
      <c r="B8104" t="str">
        <f>IF($A8104="","",Tienda_4!B904)</f>
        <v>Electrodomésticos</v>
      </c>
      <c r="C8104" t="str">
        <f>IF($A8104="","",Tienda_4!G904)</f>
        <v>Cali</v>
      </c>
      <c r="D8104" t="str">
        <f>IF($A8104="","",Tienda_4!F904)</f>
        <v>Maria Alfonso</v>
      </c>
      <c r="E8104" t="str">
        <f>IF($A8104="","",Tienda_4!I904)</f>
        <v>Nequi</v>
      </c>
      <c r="F8104">
        <f>IF($A8104="","",VALUE(RIGHT(Tienda_4!E904,4)))</f>
        <v>2022</v>
      </c>
      <c r="G8104">
        <f>IF($A8104="","",Tienda_4!C904)</f>
        <v>600200</v>
      </c>
      <c r="H8104">
        <f>IF($A8104="","",Tienda_4!D904)</f>
        <v>32200</v>
      </c>
      <c r="I8104">
        <f>IF($A8104="","",Tienda_4!H904)</f>
        <v>5</v>
      </c>
      <c r="J8104">
        <f>IF($A8104="",0,IF(AND(OR('Cuadro-de-mando'!$B$4="(Todas)",'Cuadro-de-mando'!$B$4=$A8104),OR('Cuadro-de-mando'!$E$4="(Todas)",'Cuadro-de-mando'!$E$4=$B8104),OR('Cuadro-de-mando'!$H$4="(Todas)",'Cuadro-de-mando'!$H$4=$C8104),OR('Cuadro-de-mando'!$K$4="(Todas)",'Cuadro-de-mando'!$K$4=$E8104),OR('Cuadro-de-mando'!$N$4="(Todos)",'Cuadro-de-mando'!$N$4=$F8104)),1,0))</f>
        <v>1</v>
      </c>
    </row>
    <row r="8105" spans="1:10" x14ac:dyDescent="0.25">
      <c r="A8105" t="str">
        <f>IF(Tienda_4!$A905="","","Tienda 4")</f>
        <v>Tienda 4</v>
      </c>
      <c r="B8105" t="str">
        <f>IF($A8105="","",Tienda_4!B905)</f>
        <v>Deportes y diversión</v>
      </c>
      <c r="C8105" t="str">
        <f>IF($A8105="","",Tienda_4!G905)</f>
        <v>Bogotá</v>
      </c>
      <c r="D8105" t="str">
        <f>IF($A8105="","",Tienda_4!F905)</f>
        <v>Beatriz Morales</v>
      </c>
      <c r="E8105" t="str">
        <f>IF($A8105="","",Tienda_4!I905)</f>
        <v>Tarjeta de crédito</v>
      </c>
      <c r="F8105">
        <f>IF($A8105="","",VALUE(RIGHT(Tienda_4!E905,4)))</f>
        <v>2020</v>
      </c>
      <c r="G8105">
        <f>IF($A8105="","",Tienda_4!C905)</f>
        <v>571800</v>
      </c>
      <c r="H8105">
        <f>IF($A8105="","",Tienda_4!D905)</f>
        <v>30700</v>
      </c>
      <c r="I8105">
        <f>IF($A8105="","",Tienda_4!H905)</f>
        <v>5</v>
      </c>
      <c r="J8105">
        <f>IF($A8105="",0,IF(AND(OR('Cuadro-de-mando'!$B$4="(Todas)",'Cuadro-de-mando'!$B$4=$A8105),OR('Cuadro-de-mando'!$E$4="(Todas)",'Cuadro-de-mando'!$E$4=$B8105),OR('Cuadro-de-mando'!$H$4="(Todas)",'Cuadro-de-mando'!$H$4=$C8105),OR('Cuadro-de-mando'!$K$4="(Todas)",'Cuadro-de-mando'!$K$4=$E8105),OR('Cuadro-de-mando'!$N$4="(Todos)",'Cuadro-de-mando'!$N$4=$F8105)),1,0))</f>
        <v>1</v>
      </c>
    </row>
    <row r="8106" spans="1:10" x14ac:dyDescent="0.25">
      <c r="A8106" t="str">
        <f>IF(Tienda_4!$A906="","","Tienda 4")</f>
        <v>Tienda 4</v>
      </c>
      <c r="B8106" t="str">
        <f>IF($A8106="","",Tienda_4!B906)</f>
        <v>Muebles</v>
      </c>
      <c r="C8106" t="str">
        <f>IF($A8106="","",Tienda_4!G906)</f>
        <v>Bogotá</v>
      </c>
      <c r="D8106" t="str">
        <f>IF($A8106="","",Tienda_4!F906)</f>
        <v>Camila Rivera</v>
      </c>
      <c r="E8106" t="str">
        <f>IF($A8106="","",Tienda_4!I906)</f>
        <v>Nequi</v>
      </c>
      <c r="F8106">
        <f>IF($A8106="","",VALUE(RIGHT(Tienda_4!E906,4)))</f>
        <v>2021</v>
      </c>
      <c r="G8106">
        <f>IF($A8106="","",Tienda_4!C906)</f>
        <v>609200</v>
      </c>
      <c r="H8106">
        <f>IF($A8106="","",Tienda_4!D906)</f>
        <v>30600</v>
      </c>
      <c r="I8106">
        <f>IF($A8106="","",Tienda_4!H906)</f>
        <v>5</v>
      </c>
      <c r="J8106">
        <f>IF($A8106="",0,IF(AND(OR('Cuadro-de-mando'!$B$4="(Todas)",'Cuadro-de-mando'!$B$4=$A8106),OR('Cuadro-de-mando'!$E$4="(Todas)",'Cuadro-de-mando'!$E$4=$B8106),OR('Cuadro-de-mando'!$H$4="(Todas)",'Cuadro-de-mando'!$H$4=$C8106),OR('Cuadro-de-mando'!$K$4="(Todas)",'Cuadro-de-mando'!$K$4=$E8106),OR('Cuadro-de-mando'!$N$4="(Todos)",'Cuadro-de-mando'!$N$4=$F8106)),1,0))</f>
        <v>1</v>
      </c>
    </row>
    <row r="8107" spans="1:10" x14ac:dyDescent="0.25">
      <c r="A8107" t="str">
        <f>IF(Tienda_4!$A907="","","Tienda 4")</f>
        <v>Tienda 4</v>
      </c>
      <c r="B8107" t="str">
        <f>IF($A8107="","",Tienda_4!B907)</f>
        <v>Muebles</v>
      </c>
      <c r="C8107" t="str">
        <f>IF($A8107="","",Tienda_4!G907)</f>
        <v>Bogotá</v>
      </c>
      <c r="D8107" t="str">
        <f>IF($A8107="","",Tienda_4!F907)</f>
        <v>Pedro Gomez</v>
      </c>
      <c r="E8107" t="str">
        <f>IF($A8107="","",Tienda_4!I907)</f>
        <v>Tarjeta de crédito</v>
      </c>
      <c r="F8107">
        <f>IF($A8107="","",VALUE(RIGHT(Tienda_4!E907,4)))</f>
        <v>2020</v>
      </c>
      <c r="G8107">
        <f>IF($A8107="","",Tienda_4!C907)</f>
        <v>149000</v>
      </c>
      <c r="H8107">
        <f>IF($A8107="","",Tienda_4!D907)</f>
        <v>8100</v>
      </c>
      <c r="I8107">
        <f>IF($A8107="","",Tienda_4!H907)</f>
        <v>4</v>
      </c>
      <c r="J8107">
        <f>IF($A8107="",0,IF(AND(OR('Cuadro-de-mando'!$B$4="(Todas)",'Cuadro-de-mando'!$B$4=$A8107),OR('Cuadro-de-mando'!$E$4="(Todas)",'Cuadro-de-mando'!$E$4=$B8107),OR('Cuadro-de-mando'!$H$4="(Todas)",'Cuadro-de-mando'!$H$4=$C8107),OR('Cuadro-de-mando'!$K$4="(Todas)",'Cuadro-de-mando'!$K$4=$E8107),OR('Cuadro-de-mando'!$N$4="(Todos)",'Cuadro-de-mando'!$N$4=$F8107)),1,0))</f>
        <v>1</v>
      </c>
    </row>
    <row r="8108" spans="1:10" x14ac:dyDescent="0.25">
      <c r="A8108" t="str">
        <f>IF(Tienda_4!$A908="","","Tienda 4")</f>
        <v>Tienda 4</v>
      </c>
      <c r="B8108" t="str">
        <f>IF($A8108="","",Tienda_4!B908)</f>
        <v>Deportes y diversión</v>
      </c>
      <c r="C8108" t="str">
        <f>IF($A8108="","",Tienda_4!G908)</f>
        <v>Cali</v>
      </c>
      <c r="D8108" t="str">
        <f>IF($A8108="","",Tienda_4!F908)</f>
        <v>Camila Rivera</v>
      </c>
      <c r="E8108" t="str">
        <f>IF($A8108="","",Tienda_4!I908)</f>
        <v>Nequi</v>
      </c>
      <c r="F8108">
        <f>IF($A8108="","",VALUE(RIGHT(Tienda_4!E908,4)))</f>
        <v>2021</v>
      </c>
      <c r="G8108">
        <f>IF($A8108="","",Tienda_4!C908)</f>
        <v>19100</v>
      </c>
      <c r="H8108">
        <f>IF($A8108="","",Tienda_4!D908)</f>
        <v>0</v>
      </c>
      <c r="I8108">
        <f>IF($A8108="","",Tienda_4!H908)</f>
        <v>4</v>
      </c>
      <c r="J8108">
        <f>IF($A8108="",0,IF(AND(OR('Cuadro-de-mando'!$B$4="(Todas)",'Cuadro-de-mando'!$B$4=$A8108),OR('Cuadro-de-mando'!$E$4="(Todas)",'Cuadro-de-mando'!$E$4=$B8108),OR('Cuadro-de-mando'!$H$4="(Todas)",'Cuadro-de-mando'!$H$4=$C8108),OR('Cuadro-de-mando'!$K$4="(Todas)",'Cuadro-de-mando'!$K$4=$E8108),OR('Cuadro-de-mando'!$N$4="(Todos)",'Cuadro-de-mando'!$N$4=$F8108)),1,0))</f>
        <v>1</v>
      </c>
    </row>
    <row r="8109" spans="1:10" x14ac:dyDescent="0.25">
      <c r="A8109" t="str">
        <f>IF(Tienda_4!$A909="","","Tienda 4")</f>
        <v>Tienda 4</v>
      </c>
      <c r="B8109" t="str">
        <f>IF($A8109="","",Tienda_4!B909)</f>
        <v>Juguetes</v>
      </c>
      <c r="C8109" t="str">
        <f>IF($A8109="","",Tienda_4!G909)</f>
        <v>Bogotá</v>
      </c>
      <c r="D8109" t="str">
        <f>IF($A8109="","",Tienda_4!F909)</f>
        <v>Beatriz Morales</v>
      </c>
      <c r="E8109" t="str">
        <f>IF($A8109="","",Tienda_4!I909)</f>
        <v>Tarjeta de crédito</v>
      </c>
      <c r="F8109">
        <f>IF($A8109="","",VALUE(RIGHT(Tienda_4!E909,4)))</f>
        <v>2021</v>
      </c>
      <c r="G8109">
        <f>IF($A8109="","",Tienda_4!C909)</f>
        <v>25200</v>
      </c>
      <c r="H8109">
        <f>IF($A8109="","",Tienda_4!D909)</f>
        <v>1700</v>
      </c>
      <c r="I8109">
        <f>IF($A8109="","",Tienda_4!H909)</f>
        <v>5</v>
      </c>
      <c r="J8109">
        <f>IF($A8109="",0,IF(AND(OR('Cuadro-de-mando'!$B$4="(Todas)",'Cuadro-de-mando'!$B$4=$A8109),OR('Cuadro-de-mando'!$E$4="(Todas)",'Cuadro-de-mando'!$E$4=$B8109),OR('Cuadro-de-mando'!$H$4="(Todas)",'Cuadro-de-mando'!$H$4=$C8109),OR('Cuadro-de-mando'!$K$4="(Todas)",'Cuadro-de-mando'!$K$4=$E8109),OR('Cuadro-de-mando'!$N$4="(Todos)",'Cuadro-de-mando'!$N$4=$F8109)),1,0))</f>
        <v>1</v>
      </c>
    </row>
    <row r="8110" spans="1:10" x14ac:dyDescent="0.25">
      <c r="A8110" t="str">
        <f>IF(Tienda_4!$A910="","","Tienda 4")</f>
        <v>Tienda 4</v>
      </c>
      <c r="B8110" t="str">
        <f>IF($A8110="","",Tienda_4!B910)</f>
        <v>Libros</v>
      </c>
      <c r="C8110" t="str">
        <f>IF($A8110="","",Tienda_4!G910)</f>
        <v>Bogotá</v>
      </c>
      <c r="D8110" t="str">
        <f>IF($A8110="","",Tienda_4!F910)</f>
        <v>Felipe Santos</v>
      </c>
      <c r="E8110" t="str">
        <f>IF($A8110="","",Tienda_4!I910)</f>
        <v>Tarjeta de crédito</v>
      </c>
      <c r="F8110">
        <f>IF($A8110="","",VALUE(RIGHT(Tienda_4!E910,4)))</f>
        <v>2023</v>
      </c>
      <c r="G8110">
        <f>IF($A8110="","",Tienda_4!C910)</f>
        <v>51100</v>
      </c>
      <c r="H8110">
        <f>IF($A8110="","",Tienda_4!D910)</f>
        <v>900</v>
      </c>
      <c r="I8110">
        <f>IF($A8110="","",Tienda_4!H910)</f>
        <v>5</v>
      </c>
      <c r="J8110">
        <f>IF($A8110="",0,IF(AND(OR('Cuadro-de-mando'!$B$4="(Todas)",'Cuadro-de-mando'!$B$4=$A8110),OR('Cuadro-de-mando'!$E$4="(Todas)",'Cuadro-de-mando'!$E$4=$B8110),OR('Cuadro-de-mando'!$H$4="(Todas)",'Cuadro-de-mando'!$H$4=$C8110),OR('Cuadro-de-mando'!$K$4="(Todas)",'Cuadro-de-mando'!$K$4=$E8110),OR('Cuadro-de-mando'!$N$4="(Todos)",'Cuadro-de-mando'!$N$4=$F8110)),1,0))</f>
        <v>1</v>
      </c>
    </row>
    <row r="8111" spans="1:10" x14ac:dyDescent="0.25">
      <c r="A8111" t="str">
        <f>IF(Tienda_4!$A911="","","Tienda 4")</f>
        <v>Tienda 4</v>
      </c>
      <c r="B8111" t="str">
        <f>IF($A8111="","",Tienda_4!B911)</f>
        <v>Muebles</v>
      </c>
      <c r="C8111" t="str">
        <f>IF($A8111="","",Tienda_4!G911)</f>
        <v>Cali</v>
      </c>
      <c r="D8111" t="str">
        <f>IF($A8111="","",Tienda_4!F911)</f>
        <v>Juliana Costa</v>
      </c>
      <c r="E8111" t="str">
        <f>IF($A8111="","",Tienda_4!I911)</f>
        <v>Tarjeta de crédito</v>
      </c>
      <c r="F8111">
        <f>IF($A8111="","",VALUE(RIGHT(Tienda_4!E911,4)))</f>
        <v>2020</v>
      </c>
      <c r="G8111">
        <f>IF($A8111="","",Tienda_4!C911)</f>
        <v>284000</v>
      </c>
      <c r="H8111">
        <f>IF($A8111="","",Tienda_4!D911)</f>
        <v>13300</v>
      </c>
      <c r="I8111">
        <f>IF($A8111="","",Tienda_4!H911)</f>
        <v>5</v>
      </c>
      <c r="J8111">
        <f>IF($A8111="",0,IF(AND(OR('Cuadro-de-mando'!$B$4="(Todas)",'Cuadro-de-mando'!$B$4=$A8111),OR('Cuadro-de-mando'!$E$4="(Todas)",'Cuadro-de-mando'!$E$4=$B8111),OR('Cuadro-de-mando'!$H$4="(Todas)",'Cuadro-de-mando'!$H$4=$C8111),OR('Cuadro-de-mando'!$K$4="(Todas)",'Cuadro-de-mando'!$K$4=$E8111),OR('Cuadro-de-mando'!$N$4="(Todos)",'Cuadro-de-mando'!$N$4=$F8111)),1,0))</f>
        <v>1</v>
      </c>
    </row>
    <row r="8112" spans="1:10" x14ac:dyDescent="0.25">
      <c r="A8112" t="str">
        <f>IF(Tienda_4!$A912="","","Tienda 4")</f>
        <v>Tienda 4</v>
      </c>
      <c r="B8112" t="str">
        <f>IF($A8112="","",Tienda_4!B912)</f>
        <v>Artículos para el hogar</v>
      </c>
      <c r="C8112" t="str">
        <f>IF($A8112="","",Tienda_4!G912)</f>
        <v>Bogotá</v>
      </c>
      <c r="D8112" t="str">
        <f>IF($A8112="","",Tienda_4!F912)</f>
        <v>Juliana Costa</v>
      </c>
      <c r="E8112" t="str">
        <f>IF($A8112="","",Tienda_4!I912)</f>
        <v>Tarjeta de crédito</v>
      </c>
      <c r="F8112">
        <f>IF($A8112="","",VALUE(RIGHT(Tienda_4!E912,4)))</f>
        <v>2023</v>
      </c>
      <c r="G8112">
        <f>IF($A8112="","",Tienda_4!C912)</f>
        <v>38100</v>
      </c>
      <c r="H8112">
        <f>IF($A8112="","",Tienda_4!D912)</f>
        <v>2200</v>
      </c>
      <c r="I8112">
        <f>IF($A8112="","",Tienda_4!H912)</f>
        <v>5</v>
      </c>
      <c r="J8112">
        <f>IF($A8112="",0,IF(AND(OR('Cuadro-de-mando'!$B$4="(Todas)",'Cuadro-de-mando'!$B$4=$A8112),OR('Cuadro-de-mando'!$E$4="(Todas)",'Cuadro-de-mando'!$E$4=$B8112),OR('Cuadro-de-mando'!$H$4="(Todas)",'Cuadro-de-mando'!$H$4=$C8112),OR('Cuadro-de-mando'!$K$4="(Todas)",'Cuadro-de-mando'!$K$4=$E8112),OR('Cuadro-de-mando'!$N$4="(Todos)",'Cuadro-de-mando'!$N$4=$F8112)),1,0))</f>
        <v>1</v>
      </c>
    </row>
    <row r="8113" spans="1:10" x14ac:dyDescent="0.25">
      <c r="A8113" t="str">
        <f>IF(Tienda_4!$A913="","","Tienda 4")</f>
        <v>Tienda 4</v>
      </c>
      <c r="B8113" t="str">
        <f>IF($A8113="","",Tienda_4!B913)</f>
        <v>Juguetes</v>
      </c>
      <c r="C8113" t="str">
        <f>IF($A8113="","",Tienda_4!G913)</f>
        <v>Cali</v>
      </c>
      <c r="D8113" t="str">
        <f>IF($A8113="","",Tienda_4!F913)</f>
        <v>Lucas Olivera</v>
      </c>
      <c r="E8113" t="str">
        <f>IF($A8113="","",Tienda_4!I913)</f>
        <v>Nequi</v>
      </c>
      <c r="F8113">
        <f>IF($A8113="","",VALUE(RIGHT(Tienda_4!E913,4)))</f>
        <v>2021</v>
      </c>
      <c r="G8113">
        <f>IF($A8113="","",Tienda_4!C913)</f>
        <v>86800</v>
      </c>
      <c r="H8113">
        <f>IF($A8113="","",Tienda_4!D913)</f>
        <v>5100</v>
      </c>
      <c r="I8113">
        <f>IF($A8113="","",Tienda_4!H913)</f>
        <v>5</v>
      </c>
      <c r="J8113">
        <f>IF($A8113="",0,IF(AND(OR('Cuadro-de-mando'!$B$4="(Todas)",'Cuadro-de-mando'!$B$4=$A8113),OR('Cuadro-de-mando'!$E$4="(Todas)",'Cuadro-de-mando'!$E$4=$B8113),OR('Cuadro-de-mando'!$H$4="(Todas)",'Cuadro-de-mando'!$H$4=$C8113),OR('Cuadro-de-mando'!$K$4="(Todas)",'Cuadro-de-mando'!$K$4=$E8113),OR('Cuadro-de-mando'!$N$4="(Todos)",'Cuadro-de-mando'!$N$4=$F8113)),1,0))</f>
        <v>1</v>
      </c>
    </row>
    <row r="8114" spans="1:10" x14ac:dyDescent="0.25">
      <c r="A8114" t="str">
        <f>IF(Tienda_4!$A914="","","Tienda 4")</f>
        <v>Tienda 4</v>
      </c>
      <c r="B8114" t="str">
        <f>IF($A8114="","",Tienda_4!B914)</f>
        <v>Muebles</v>
      </c>
      <c r="C8114" t="str">
        <f>IF($A8114="","",Tienda_4!G914)</f>
        <v>Cali</v>
      </c>
      <c r="D8114" t="str">
        <f>IF($A8114="","",Tienda_4!F914)</f>
        <v>Pedro Gomez</v>
      </c>
      <c r="E8114" t="str">
        <f>IF($A8114="","",Tienda_4!I914)</f>
        <v>Tarjeta de crédito</v>
      </c>
      <c r="F8114">
        <f>IF($A8114="","",VALUE(RIGHT(Tienda_4!E914,4)))</f>
        <v>2020</v>
      </c>
      <c r="G8114">
        <f>IF($A8114="","",Tienda_4!C914)</f>
        <v>268800</v>
      </c>
      <c r="H8114">
        <f>IF($A8114="","",Tienda_4!D914)</f>
        <v>12500</v>
      </c>
      <c r="I8114">
        <f>IF($A8114="","",Tienda_4!H914)</f>
        <v>5</v>
      </c>
      <c r="J8114">
        <f>IF($A8114="",0,IF(AND(OR('Cuadro-de-mando'!$B$4="(Todas)",'Cuadro-de-mando'!$B$4=$A8114),OR('Cuadro-de-mando'!$E$4="(Todas)",'Cuadro-de-mando'!$E$4=$B8114),OR('Cuadro-de-mando'!$H$4="(Todas)",'Cuadro-de-mando'!$H$4=$C8114),OR('Cuadro-de-mando'!$K$4="(Todas)",'Cuadro-de-mando'!$K$4=$E8114),OR('Cuadro-de-mando'!$N$4="(Todos)",'Cuadro-de-mando'!$N$4=$F8114)),1,0))</f>
        <v>1</v>
      </c>
    </row>
    <row r="8115" spans="1:10" x14ac:dyDescent="0.25">
      <c r="A8115" t="str">
        <f>IF(Tienda_4!$A915="","","Tienda 4")</f>
        <v>Tienda 4</v>
      </c>
      <c r="B8115" t="str">
        <f>IF($A8115="","",Tienda_4!B915)</f>
        <v>Artículos para el hogar</v>
      </c>
      <c r="C8115" t="str">
        <f>IF($A8115="","",Tienda_4!G915)</f>
        <v>Medellín</v>
      </c>
      <c r="D8115" t="str">
        <f>IF($A8115="","",Tienda_4!F915)</f>
        <v>Santiago Silva</v>
      </c>
      <c r="E8115" t="str">
        <f>IF($A8115="","",Tienda_4!I915)</f>
        <v>Tarjeta de crédito</v>
      </c>
      <c r="F8115">
        <f>IF($A8115="","",VALUE(RIGHT(Tienda_4!E915,4)))</f>
        <v>2021</v>
      </c>
      <c r="G8115">
        <f>IF($A8115="","",Tienda_4!C915)</f>
        <v>25500</v>
      </c>
      <c r="H8115">
        <f>IF($A8115="","",Tienda_4!D915)</f>
        <v>2000</v>
      </c>
      <c r="I8115">
        <f>IF($A8115="","",Tienda_4!H915)</f>
        <v>5</v>
      </c>
      <c r="J8115">
        <f>IF($A8115="",0,IF(AND(OR('Cuadro-de-mando'!$B$4="(Todas)",'Cuadro-de-mando'!$B$4=$A8115),OR('Cuadro-de-mando'!$E$4="(Todas)",'Cuadro-de-mando'!$E$4=$B8115),OR('Cuadro-de-mando'!$H$4="(Todas)",'Cuadro-de-mando'!$H$4=$C8115),OR('Cuadro-de-mando'!$K$4="(Todas)",'Cuadro-de-mando'!$K$4=$E8115),OR('Cuadro-de-mando'!$N$4="(Todos)",'Cuadro-de-mando'!$N$4=$F8115)),1,0))</f>
        <v>1</v>
      </c>
    </row>
    <row r="8116" spans="1:10" x14ac:dyDescent="0.25">
      <c r="A8116" t="str">
        <f>IF(Tienda_4!$A916="","","Tienda 4")</f>
        <v>Tienda 4</v>
      </c>
      <c r="B8116" t="str">
        <f>IF($A8116="","",Tienda_4!B916)</f>
        <v>Electrónicos</v>
      </c>
      <c r="C8116" t="str">
        <f>IF($A8116="","",Tienda_4!G916)</f>
        <v>Medellín</v>
      </c>
      <c r="D8116" t="str">
        <f>IF($A8116="","",Tienda_4!F916)</f>
        <v>Juan Fernandez</v>
      </c>
      <c r="E8116" t="str">
        <f>IF($A8116="","",Tienda_4!I916)</f>
        <v>Nequi</v>
      </c>
      <c r="F8116">
        <f>IF($A8116="","",VALUE(RIGHT(Tienda_4!E916,4)))</f>
        <v>2022</v>
      </c>
      <c r="G8116">
        <f>IF($A8116="","",Tienda_4!C916)</f>
        <v>171000</v>
      </c>
      <c r="H8116">
        <f>IF($A8116="","",Tienda_4!D916)</f>
        <v>10300</v>
      </c>
      <c r="I8116">
        <f>IF($A8116="","",Tienda_4!H916)</f>
        <v>5</v>
      </c>
      <c r="J8116">
        <f>IF($A8116="",0,IF(AND(OR('Cuadro-de-mando'!$B$4="(Todas)",'Cuadro-de-mando'!$B$4=$A8116),OR('Cuadro-de-mando'!$E$4="(Todas)",'Cuadro-de-mando'!$E$4=$B8116),OR('Cuadro-de-mando'!$H$4="(Todas)",'Cuadro-de-mando'!$H$4=$C8116),OR('Cuadro-de-mando'!$K$4="(Todas)",'Cuadro-de-mando'!$K$4=$E8116),OR('Cuadro-de-mando'!$N$4="(Todos)",'Cuadro-de-mando'!$N$4=$F8116)),1,0))</f>
        <v>1</v>
      </c>
    </row>
    <row r="8117" spans="1:10" x14ac:dyDescent="0.25">
      <c r="A8117" t="str">
        <f>IF(Tienda_4!$A917="","","Tienda 4")</f>
        <v>Tienda 4</v>
      </c>
      <c r="B8117" t="str">
        <f>IF($A8117="","",Tienda_4!B917)</f>
        <v>Instrumentos musicales</v>
      </c>
      <c r="C8117" t="str">
        <f>IF($A8117="","",Tienda_4!G917)</f>
        <v>Medellín</v>
      </c>
      <c r="D8117" t="str">
        <f>IF($A8117="","",Tienda_4!F917)</f>
        <v>Pedro Gomez</v>
      </c>
      <c r="E8117" t="str">
        <f>IF($A8117="","",Tienda_4!I917)</f>
        <v>Tarjeta de crédito</v>
      </c>
      <c r="F8117">
        <f>IF($A8117="","",VALUE(RIGHT(Tienda_4!E917,4)))</f>
        <v>2021</v>
      </c>
      <c r="G8117">
        <f>IF($A8117="","",Tienda_4!C917)</f>
        <v>790300</v>
      </c>
      <c r="H8117">
        <f>IF($A8117="","",Tienda_4!D917)</f>
        <v>46900</v>
      </c>
      <c r="I8117">
        <f>IF($A8117="","",Tienda_4!H917)</f>
        <v>5</v>
      </c>
      <c r="J8117">
        <f>IF($A8117="",0,IF(AND(OR('Cuadro-de-mando'!$B$4="(Todas)",'Cuadro-de-mando'!$B$4=$A8117),OR('Cuadro-de-mando'!$E$4="(Todas)",'Cuadro-de-mando'!$E$4=$B8117),OR('Cuadro-de-mando'!$H$4="(Todas)",'Cuadro-de-mando'!$H$4=$C8117),OR('Cuadro-de-mando'!$K$4="(Todas)",'Cuadro-de-mando'!$K$4=$E8117),OR('Cuadro-de-mando'!$N$4="(Todos)",'Cuadro-de-mando'!$N$4=$F8117)),1,0))</f>
        <v>1</v>
      </c>
    </row>
    <row r="8118" spans="1:10" x14ac:dyDescent="0.25">
      <c r="A8118" t="str">
        <f>IF(Tienda_4!$A918="","","Tienda 4")</f>
        <v>Tienda 4</v>
      </c>
      <c r="B8118" t="str">
        <f>IF($A8118="","",Tienda_4!B918)</f>
        <v>Electrodomésticos</v>
      </c>
      <c r="C8118" t="str">
        <f>IF($A8118="","",Tienda_4!G918)</f>
        <v>Bogotá</v>
      </c>
      <c r="D8118" t="str">
        <f>IF($A8118="","",Tienda_4!F918)</f>
        <v>Juliana Costa</v>
      </c>
      <c r="E8118" t="str">
        <f>IF($A8118="","",Tienda_4!I918)</f>
        <v>Tarjeta de crédito</v>
      </c>
      <c r="F8118">
        <f>IF($A8118="","",VALUE(RIGHT(Tienda_4!E918,4)))</f>
        <v>2021</v>
      </c>
      <c r="G8118">
        <f>IF($A8118="","",Tienda_4!C918)</f>
        <v>613200</v>
      </c>
      <c r="H8118">
        <f>IF($A8118="","",Tienda_4!D918)</f>
        <v>32900</v>
      </c>
      <c r="I8118">
        <f>IF($A8118="","",Tienda_4!H918)</f>
        <v>2</v>
      </c>
      <c r="J8118">
        <f>IF($A8118="",0,IF(AND(OR('Cuadro-de-mando'!$B$4="(Todas)",'Cuadro-de-mando'!$B$4=$A8118),OR('Cuadro-de-mando'!$E$4="(Todas)",'Cuadro-de-mando'!$E$4=$B8118),OR('Cuadro-de-mando'!$H$4="(Todas)",'Cuadro-de-mando'!$H$4=$C8118),OR('Cuadro-de-mando'!$K$4="(Todas)",'Cuadro-de-mando'!$K$4=$E8118),OR('Cuadro-de-mando'!$N$4="(Todos)",'Cuadro-de-mando'!$N$4=$F8118)),1,0))</f>
        <v>1</v>
      </c>
    </row>
    <row r="8119" spans="1:10" x14ac:dyDescent="0.25">
      <c r="A8119" t="str">
        <f>IF(Tienda_4!$A919="","","Tienda 4")</f>
        <v>Tienda 4</v>
      </c>
      <c r="B8119" t="str">
        <f>IF($A8119="","",Tienda_4!B919)</f>
        <v>Instrumentos musicales</v>
      </c>
      <c r="C8119" t="str">
        <f>IF($A8119="","",Tienda_4!G919)</f>
        <v>Medellín</v>
      </c>
      <c r="D8119" t="str">
        <f>IF($A8119="","",Tienda_4!F919)</f>
        <v>Camila Rivera</v>
      </c>
      <c r="E8119" t="str">
        <f>IF($A8119="","",Tienda_4!I919)</f>
        <v>Tarjeta de crédito</v>
      </c>
      <c r="F8119">
        <f>IF($A8119="","",VALUE(RIGHT(Tienda_4!E919,4)))</f>
        <v>2022</v>
      </c>
      <c r="G8119">
        <f>IF($A8119="","",Tienda_4!C919)</f>
        <v>84700</v>
      </c>
      <c r="H8119">
        <f>IF($A8119="","",Tienda_4!D919)</f>
        <v>2700</v>
      </c>
      <c r="I8119">
        <f>IF($A8119="","",Tienda_4!H919)</f>
        <v>5</v>
      </c>
      <c r="J8119">
        <f>IF($A8119="",0,IF(AND(OR('Cuadro-de-mando'!$B$4="(Todas)",'Cuadro-de-mando'!$B$4=$A8119),OR('Cuadro-de-mando'!$E$4="(Todas)",'Cuadro-de-mando'!$E$4=$B8119),OR('Cuadro-de-mando'!$H$4="(Todas)",'Cuadro-de-mando'!$H$4=$C8119),OR('Cuadro-de-mando'!$K$4="(Todas)",'Cuadro-de-mando'!$K$4=$E8119),OR('Cuadro-de-mando'!$N$4="(Todos)",'Cuadro-de-mando'!$N$4=$F8119)),1,0))</f>
        <v>1</v>
      </c>
    </row>
    <row r="8120" spans="1:10" x14ac:dyDescent="0.25">
      <c r="A8120" t="str">
        <f>IF(Tienda_4!$A920="","","Tienda 4")</f>
        <v>Tienda 4</v>
      </c>
      <c r="B8120" t="str">
        <f>IF($A8120="","",Tienda_4!B920)</f>
        <v>Electrónicos</v>
      </c>
      <c r="C8120" t="str">
        <f>IF($A8120="","",Tienda_4!G920)</f>
        <v>Pereira</v>
      </c>
      <c r="D8120" t="str">
        <f>IF($A8120="","",Tienda_4!F920)</f>
        <v>Maria Alfonso</v>
      </c>
      <c r="E8120" t="str">
        <f>IF($A8120="","",Tienda_4!I920)</f>
        <v>Tarjeta de crédito</v>
      </c>
      <c r="F8120">
        <f>IF($A8120="","",VALUE(RIGHT(Tienda_4!E920,4)))</f>
        <v>2020</v>
      </c>
      <c r="G8120">
        <f>IF($A8120="","",Tienda_4!C920)</f>
        <v>785100</v>
      </c>
      <c r="H8120">
        <f>IF($A8120="","",Tienda_4!D920)</f>
        <v>42000</v>
      </c>
      <c r="I8120">
        <f>IF($A8120="","",Tienda_4!H920)</f>
        <v>5</v>
      </c>
      <c r="J8120">
        <f>IF($A8120="",0,IF(AND(OR('Cuadro-de-mando'!$B$4="(Todas)",'Cuadro-de-mando'!$B$4=$A8120),OR('Cuadro-de-mando'!$E$4="(Todas)",'Cuadro-de-mando'!$E$4=$B8120),OR('Cuadro-de-mando'!$H$4="(Todas)",'Cuadro-de-mando'!$H$4=$C8120),OR('Cuadro-de-mando'!$K$4="(Todas)",'Cuadro-de-mando'!$K$4=$E8120),OR('Cuadro-de-mando'!$N$4="(Todos)",'Cuadro-de-mando'!$N$4=$F8120)),1,0))</f>
        <v>1</v>
      </c>
    </row>
    <row r="8121" spans="1:10" x14ac:dyDescent="0.25">
      <c r="A8121" t="str">
        <f>IF(Tienda_4!$A921="","","Tienda 4")</f>
        <v>Tienda 4</v>
      </c>
      <c r="B8121" t="str">
        <f>IF($A8121="","",Tienda_4!B921)</f>
        <v>Electrónicos</v>
      </c>
      <c r="C8121" t="str">
        <f>IF($A8121="","",Tienda_4!G921)</f>
        <v>Pereira</v>
      </c>
      <c r="D8121" t="str">
        <f>IF($A8121="","",Tienda_4!F921)</f>
        <v>Blanca Ramirez</v>
      </c>
      <c r="E8121" t="str">
        <f>IF($A8121="","",Tienda_4!I921)</f>
        <v>Tarjeta de crédito</v>
      </c>
      <c r="F8121">
        <f>IF($A8121="","",VALUE(RIGHT(Tienda_4!E921,4)))</f>
        <v>2020</v>
      </c>
      <c r="G8121">
        <f>IF($A8121="","",Tienda_4!C921)</f>
        <v>1506100</v>
      </c>
      <c r="H8121">
        <f>IF($A8121="","",Tienda_4!D921)</f>
        <v>78400</v>
      </c>
      <c r="I8121">
        <f>IF($A8121="","",Tienda_4!H921)</f>
        <v>1</v>
      </c>
      <c r="J8121">
        <f>IF($A8121="",0,IF(AND(OR('Cuadro-de-mando'!$B$4="(Todas)",'Cuadro-de-mando'!$B$4=$A8121),OR('Cuadro-de-mando'!$E$4="(Todas)",'Cuadro-de-mando'!$E$4=$B8121),OR('Cuadro-de-mando'!$H$4="(Todas)",'Cuadro-de-mando'!$H$4=$C8121),OR('Cuadro-de-mando'!$K$4="(Todas)",'Cuadro-de-mando'!$K$4=$E8121),OR('Cuadro-de-mando'!$N$4="(Todos)",'Cuadro-de-mando'!$N$4=$F8121)),1,0))</f>
        <v>1</v>
      </c>
    </row>
    <row r="8122" spans="1:10" x14ac:dyDescent="0.25">
      <c r="A8122" t="str">
        <f>IF(Tienda_4!$A922="","","Tienda 4")</f>
        <v>Tienda 4</v>
      </c>
      <c r="B8122" t="str">
        <f>IF($A8122="","",Tienda_4!B922)</f>
        <v>Artículos para el hogar</v>
      </c>
      <c r="C8122" t="str">
        <f>IF($A8122="","",Tienda_4!G922)</f>
        <v>Santa Marta</v>
      </c>
      <c r="D8122" t="str">
        <f>IF($A8122="","",Tienda_4!F922)</f>
        <v>Izabela de León</v>
      </c>
      <c r="E8122" t="str">
        <f>IF($A8122="","",Tienda_4!I922)</f>
        <v>Tarjeta de crédito</v>
      </c>
      <c r="F8122">
        <f>IF($A8122="","",VALUE(RIGHT(Tienda_4!E922,4)))</f>
        <v>2022</v>
      </c>
      <c r="G8122">
        <f>IF($A8122="","",Tienda_4!C922)</f>
        <v>37500</v>
      </c>
      <c r="H8122">
        <f>IF($A8122="","",Tienda_4!D922)</f>
        <v>2200</v>
      </c>
      <c r="I8122">
        <f>IF($A8122="","",Tienda_4!H922)</f>
        <v>3</v>
      </c>
      <c r="J8122">
        <f>IF($A8122="",0,IF(AND(OR('Cuadro-de-mando'!$B$4="(Todas)",'Cuadro-de-mando'!$B$4=$A8122),OR('Cuadro-de-mando'!$E$4="(Todas)",'Cuadro-de-mando'!$E$4=$B8122),OR('Cuadro-de-mando'!$H$4="(Todas)",'Cuadro-de-mando'!$H$4=$C8122),OR('Cuadro-de-mando'!$K$4="(Todas)",'Cuadro-de-mando'!$K$4=$E8122),OR('Cuadro-de-mando'!$N$4="(Todos)",'Cuadro-de-mando'!$N$4=$F8122)),1,0))</f>
        <v>1</v>
      </c>
    </row>
    <row r="8123" spans="1:10" x14ac:dyDescent="0.25">
      <c r="A8123" t="str">
        <f>IF(Tienda_4!$A923="","","Tienda 4")</f>
        <v>Tienda 4</v>
      </c>
      <c r="B8123" t="str">
        <f>IF($A8123="","",Tienda_4!B923)</f>
        <v>Libros</v>
      </c>
      <c r="C8123" t="str">
        <f>IF($A8123="","",Tienda_4!G923)</f>
        <v>Bogotá</v>
      </c>
      <c r="D8123" t="str">
        <f>IF($A8123="","",Tienda_4!F923)</f>
        <v>Juan Fernandez</v>
      </c>
      <c r="E8123" t="str">
        <f>IF($A8123="","",Tienda_4!I923)</f>
        <v>Tarjeta de crédito</v>
      </c>
      <c r="F8123">
        <f>IF($A8123="","",VALUE(RIGHT(Tienda_4!E923,4)))</f>
        <v>2020</v>
      </c>
      <c r="G8123">
        <f>IF($A8123="","",Tienda_4!C923)</f>
        <v>63900</v>
      </c>
      <c r="H8123">
        <f>IF($A8123="","",Tienda_4!D923)</f>
        <v>1600</v>
      </c>
      <c r="I8123">
        <f>IF($A8123="","",Tienda_4!H923)</f>
        <v>4</v>
      </c>
      <c r="J8123">
        <f>IF($A8123="",0,IF(AND(OR('Cuadro-de-mando'!$B$4="(Todas)",'Cuadro-de-mando'!$B$4=$A8123),OR('Cuadro-de-mando'!$E$4="(Todas)",'Cuadro-de-mando'!$E$4=$B8123),OR('Cuadro-de-mando'!$H$4="(Todas)",'Cuadro-de-mando'!$H$4=$C8123),OR('Cuadro-de-mando'!$K$4="(Todas)",'Cuadro-de-mando'!$K$4=$E8123),OR('Cuadro-de-mando'!$N$4="(Todos)",'Cuadro-de-mando'!$N$4=$F8123)),1,0))</f>
        <v>1</v>
      </c>
    </row>
    <row r="8124" spans="1:10" x14ac:dyDescent="0.25">
      <c r="A8124" t="str">
        <f>IF(Tienda_4!$A924="","","Tienda 4")</f>
        <v>Tienda 4</v>
      </c>
      <c r="B8124" t="str">
        <f>IF($A8124="","",Tienda_4!B924)</f>
        <v>Electrónicos</v>
      </c>
      <c r="C8124" t="str">
        <f>IF($A8124="","",Tienda_4!G924)</f>
        <v>Bogotá</v>
      </c>
      <c r="D8124" t="str">
        <f>IF($A8124="","",Tienda_4!F924)</f>
        <v>Lucas Olivera</v>
      </c>
      <c r="E8124" t="str">
        <f>IF($A8124="","",Tienda_4!I924)</f>
        <v>Tarjeta de crédito</v>
      </c>
      <c r="F8124">
        <f>IF($A8124="","",VALUE(RIGHT(Tienda_4!E924,4)))</f>
        <v>2020</v>
      </c>
      <c r="G8124">
        <f>IF($A8124="","",Tienda_4!C924)</f>
        <v>1675800</v>
      </c>
      <c r="H8124">
        <f>IF($A8124="","",Tienda_4!D924)</f>
        <v>89400</v>
      </c>
      <c r="I8124">
        <f>IF($A8124="","",Tienda_4!H924)</f>
        <v>5</v>
      </c>
      <c r="J8124">
        <f>IF($A8124="",0,IF(AND(OR('Cuadro-de-mando'!$B$4="(Todas)",'Cuadro-de-mando'!$B$4=$A8124),OR('Cuadro-de-mando'!$E$4="(Todas)",'Cuadro-de-mando'!$E$4=$B8124),OR('Cuadro-de-mando'!$H$4="(Todas)",'Cuadro-de-mando'!$H$4=$C8124),OR('Cuadro-de-mando'!$K$4="(Todas)",'Cuadro-de-mando'!$K$4=$E8124),OR('Cuadro-de-mando'!$N$4="(Todos)",'Cuadro-de-mando'!$N$4=$F8124)),1,0))</f>
        <v>1</v>
      </c>
    </row>
    <row r="8125" spans="1:10" x14ac:dyDescent="0.25">
      <c r="A8125" t="str">
        <f>IF(Tienda_4!$A925="","","Tienda 4")</f>
        <v>Tienda 4</v>
      </c>
      <c r="B8125" t="str">
        <f>IF($A8125="","",Tienda_4!B925)</f>
        <v>Instrumentos musicales</v>
      </c>
      <c r="C8125" t="str">
        <f>IF($A8125="","",Tienda_4!G925)</f>
        <v>Bogotá</v>
      </c>
      <c r="D8125" t="str">
        <f>IF($A8125="","",Tienda_4!F925)</f>
        <v>Felipe Santos</v>
      </c>
      <c r="E8125" t="str">
        <f>IF($A8125="","",Tienda_4!I925)</f>
        <v>Tarjeta de crédito</v>
      </c>
      <c r="F8125">
        <f>IF($A8125="","",VALUE(RIGHT(Tienda_4!E925,4)))</f>
        <v>2022</v>
      </c>
      <c r="G8125">
        <f>IF($A8125="","",Tienda_4!C925)</f>
        <v>329900</v>
      </c>
      <c r="H8125">
        <f>IF($A8125="","",Tienda_4!D925)</f>
        <v>15800</v>
      </c>
      <c r="I8125">
        <f>IF($A8125="","",Tienda_4!H925)</f>
        <v>1</v>
      </c>
      <c r="J8125">
        <f>IF($A8125="",0,IF(AND(OR('Cuadro-de-mando'!$B$4="(Todas)",'Cuadro-de-mando'!$B$4=$A8125),OR('Cuadro-de-mando'!$E$4="(Todas)",'Cuadro-de-mando'!$E$4=$B8125),OR('Cuadro-de-mando'!$H$4="(Todas)",'Cuadro-de-mando'!$H$4=$C8125),OR('Cuadro-de-mando'!$K$4="(Todas)",'Cuadro-de-mando'!$K$4=$E8125),OR('Cuadro-de-mando'!$N$4="(Todos)",'Cuadro-de-mando'!$N$4=$F8125)),1,0))</f>
        <v>1</v>
      </c>
    </row>
    <row r="8126" spans="1:10" x14ac:dyDescent="0.25">
      <c r="A8126" t="str">
        <f>IF(Tienda_4!$A926="","","Tienda 4")</f>
        <v>Tienda 4</v>
      </c>
      <c r="B8126" t="str">
        <f>IF($A8126="","",Tienda_4!B926)</f>
        <v>Deportes y diversión</v>
      </c>
      <c r="C8126" t="str">
        <f>IF($A8126="","",Tienda_4!G926)</f>
        <v>Cali</v>
      </c>
      <c r="D8126" t="str">
        <f>IF($A8126="","",Tienda_4!F926)</f>
        <v>Lucas Olivera</v>
      </c>
      <c r="E8126" t="str">
        <f>IF($A8126="","",Tienda_4!I926)</f>
        <v>Tarjeta de crédito</v>
      </c>
      <c r="F8126">
        <f>IF($A8126="","",VALUE(RIGHT(Tienda_4!E926,4)))</f>
        <v>2020</v>
      </c>
      <c r="G8126">
        <f>IF($A8126="","",Tienda_4!C926)</f>
        <v>545700</v>
      </c>
      <c r="H8126">
        <f>IF($A8126="","",Tienda_4!D926)</f>
        <v>29300</v>
      </c>
      <c r="I8126">
        <f>IF($A8126="","",Tienda_4!H926)</f>
        <v>5</v>
      </c>
      <c r="J8126">
        <f>IF($A8126="",0,IF(AND(OR('Cuadro-de-mando'!$B$4="(Todas)",'Cuadro-de-mando'!$B$4=$A8126),OR('Cuadro-de-mando'!$E$4="(Todas)",'Cuadro-de-mando'!$E$4=$B8126),OR('Cuadro-de-mando'!$H$4="(Todas)",'Cuadro-de-mando'!$H$4=$C8126),OR('Cuadro-de-mando'!$K$4="(Todas)",'Cuadro-de-mando'!$K$4=$E8126),OR('Cuadro-de-mando'!$N$4="(Todos)",'Cuadro-de-mando'!$N$4=$F8126)),1,0))</f>
        <v>1</v>
      </c>
    </row>
    <row r="8127" spans="1:10" x14ac:dyDescent="0.25">
      <c r="A8127" t="str">
        <f>IF(Tienda_4!$A927="","","Tienda 4")</f>
        <v>Tienda 4</v>
      </c>
      <c r="B8127" t="str">
        <f>IF($A8127="","",Tienda_4!B927)</f>
        <v>Electrónicos</v>
      </c>
      <c r="C8127" t="str">
        <f>IF($A8127="","",Tienda_4!G927)</f>
        <v>Medellín</v>
      </c>
      <c r="D8127" t="str">
        <f>IF($A8127="","",Tienda_4!F927)</f>
        <v>Blanca Ramirez</v>
      </c>
      <c r="E8127" t="str">
        <f>IF($A8127="","",Tienda_4!I927)</f>
        <v>Tarjeta de crédito</v>
      </c>
      <c r="F8127">
        <f>IF($A8127="","",VALUE(RIGHT(Tienda_4!E927,4)))</f>
        <v>2020</v>
      </c>
      <c r="G8127">
        <f>IF($A8127="","",Tienda_4!C927)</f>
        <v>1611000</v>
      </c>
      <c r="H8127">
        <f>IF($A8127="","",Tienda_4!D927)</f>
        <v>84000</v>
      </c>
      <c r="I8127">
        <f>IF($A8127="","",Tienda_4!H927)</f>
        <v>1</v>
      </c>
      <c r="J8127">
        <f>IF($A8127="",0,IF(AND(OR('Cuadro-de-mando'!$B$4="(Todas)",'Cuadro-de-mando'!$B$4=$A8127),OR('Cuadro-de-mando'!$E$4="(Todas)",'Cuadro-de-mando'!$E$4=$B8127),OR('Cuadro-de-mando'!$H$4="(Todas)",'Cuadro-de-mando'!$H$4=$C8127),OR('Cuadro-de-mando'!$K$4="(Todas)",'Cuadro-de-mando'!$K$4=$E8127),OR('Cuadro-de-mando'!$N$4="(Todos)",'Cuadro-de-mando'!$N$4=$F8127)),1,0))</f>
        <v>1</v>
      </c>
    </row>
    <row r="8128" spans="1:10" x14ac:dyDescent="0.25">
      <c r="A8128" t="str">
        <f>IF(Tienda_4!$A928="","","Tienda 4")</f>
        <v>Tienda 4</v>
      </c>
      <c r="B8128" t="str">
        <f>IF($A8128="","",Tienda_4!B928)</f>
        <v>Electrónicos</v>
      </c>
      <c r="C8128" t="str">
        <f>IF($A8128="","",Tienda_4!G928)</f>
        <v>Medellín</v>
      </c>
      <c r="D8128" t="str">
        <f>IF($A8128="","",Tienda_4!F928)</f>
        <v>Santiago Silva</v>
      </c>
      <c r="E8128" t="str">
        <f>IF($A8128="","",Tienda_4!I928)</f>
        <v>Tarjeta de crédito</v>
      </c>
      <c r="F8128">
        <f>IF($A8128="","",VALUE(RIGHT(Tienda_4!E928,4)))</f>
        <v>2020</v>
      </c>
      <c r="G8128">
        <f>IF($A8128="","",Tienda_4!C928)</f>
        <v>2739400</v>
      </c>
      <c r="H8128">
        <f>IF($A8128="","",Tienda_4!D928)</f>
        <v>146500</v>
      </c>
      <c r="I8128">
        <f>IF($A8128="","",Tienda_4!H928)</f>
        <v>2</v>
      </c>
      <c r="J8128">
        <f>IF($A8128="",0,IF(AND(OR('Cuadro-de-mando'!$B$4="(Todas)",'Cuadro-de-mando'!$B$4=$A8128),OR('Cuadro-de-mando'!$E$4="(Todas)",'Cuadro-de-mando'!$E$4=$B8128),OR('Cuadro-de-mando'!$H$4="(Todas)",'Cuadro-de-mando'!$H$4=$C8128),OR('Cuadro-de-mando'!$K$4="(Todas)",'Cuadro-de-mando'!$K$4=$E8128),OR('Cuadro-de-mando'!$N$4="(Todos)",'Cuadro-de-mando'!$N$4=$F8128)),1,0))</f>
        <v>1</v>
      </c>
    </row>
    <row r="8129" spans="1:10" x14ac:dyDescent="0.25">
      <c r="A8129" t="str">
        <f>IF(Tienda_4!$A929="","","Tienda 4")</f>
        <v>Tienda 4</v>
      </c>
      <c r="B8129" t="str">
        <f>IF($A8129="","",Tienda_4!B929)</f>
        <v>Deportes y diversión</v>
      </c>
      <c r="C8129" t="str">
        <f>IF($A8129="","",Tienda_4!G929)</f>
        <v>Bogotá</v>
      </c>
      <c r="D8129" t="str">
        <f>IF($A8129="","",Tienda_4!F929)</f>
        <v>Felipe Santos</v>
      </c>
      <c r="E8129" t="str">
        <f>IF($A8129="","",Tienda_4!I929)</f>
        <v>Tarjeta de crédito</v>
      </c>
      <c r="F8129">
        <f>IF($A8129="","",VALUE(RIGHT(Tienda_4!E929,4)))</f>
        <v>2023</v>
      </c>
      <c r="G8129">
        <f>IF($A8129="","",Tienda_4!C929)</f>
        <v>53200</v>
      </c>
      <c r="H8129">
        <f>IF($A8129="","",Tienda_4!D929)</f>
        <v>3500</v>
      </c>
      <c r="I8129">
        <f>IF($A8129="","",Tienda_4!H929)</f>
        <v>2</v>
      </c>
      <c r="J8129">
        <f>IF($A8129="",0,IF(AND(OR('Cuadro-de-mando'!$B$4="(Todas)",'Cuadro-de-mando'!$B$4=$A8129),OR('Cuadro-de-mando'!$E$4="(Todas)",'Cuadro-de-mando'!$E$4=$B8129),OR('Cuadro-de-mando'!$H$4="(Todas)",'Cuadro-de-mando'!$H$4=$C8129),OR('Cuadro-de-mando'!$K$4="(Todas)",'Cuadro-de-mando'!$K$4=$E8129),OR('Cuadro-de-mando'!$N$4="(Todos)",'Cuadro-de-mando'!$N$4=$F8129)),1,0))</f>
        <v>1</v>
      </c>
    </row>
    <row r="8130" spans="1:10" x14ac:dyDescent="0.25">
      <c r="A8130" t="str">
        <f>IF(Tienda_4!$A930="","","Tienda 4")</f>
        <v>Tienda 4</v>
      </c>
      <c r="B8130" t="str">
        <f>IF($A8130="","",Tienda_4!B930)</f>
        <v>Muebles</v>
      </c>
      <c r="C8130" t="str">
        <f>IF($A8130="","",Tienda_4!G930)</f>
        <v>Medellín</v>
      </c>
      <c r="D8130" t="str">
        <f>IF($A8130="","",Tienda_4!F930)</f>
        <v>Felipe Santos</v>
      </c>
      <c r="E8130" t="str">
        <f>IF($A8130="","",Tienda_4!I930)</f>
        <v>Nequi</v>
      </c>
      <c r="F8130">
        <f>IF($A8130="","",VALUE(RIGHT(Tienda_4!E930,4)))</f>
        <v>2020</v>
      </c>
      <c r="G8130">
        <f>IF($A8130="","",Tienda_4!C930)</f>
        <v>671300</v>
      </c>
      <c r="H8130">
        <f>IF($A8130="","",Tienda_4!D930)</f>
        <v>33900</v>
      </c>
      <c r="I8130">
        <f>IF($A8130="","",Tienda_4!H930)</f>
        <v>4</v>
      </c>
      <c r="J8130">
        <f>IF($A8130="",0,IF(AND(OR('Cuadro-de-mando'!$B$4="(Todas)",'Cuadro-de-mando'!$B$4=$A8130),OR('Cuadro-de-mando'!$E$4="(Todas)",'Cuadro-de-mando'!$E$4=$B8130),OR('Cuadro-de-mando'!$H$4="(Todas)",'Cuadro-de-mando'!$H$4=$C8130),OR('Cuadro-de-mando'!$K$4="(Todas)",'Cuadro-de-mando'!$K$4=$E8130),OR('Cuadro-de-mando'!$N$4="(Todos)",'Cuadro-de-mando'!$N$4=$F8130)),1,0))</f>
        <v>1</v>
      </c>
    </row>
    <row r="8131" spans="1:10" x14ac:dyDescent="0.25">
      <c r="A8131" t="str">
        <f>IF(Tienda_4!$A931="","","Tienda 4")</f>
        <v>Tienda 4</v>
      </c>
      <c r="B8131" t="str">
        <f>IF($A8131="","",Tienda_4!B931)</f>
        <v>Electrónicos</v>
      </c>
      <c r="C8131" t="str">
        <f>IF($A8131="","",Tienda_4!G931)</f>
        <v>Medellín</v>
      </c>
      <c r="D8131" t="str">
        <f>IF($A8131="","",Tienda_4!F931)</f>
        <v>Camila Rivera</v>
      </c>
      <c r="E8131" t="str">
        <f>IF($A8131="","",Tienda_4!I931)</f>
        <v>Nequi</v>
      </c>
      <c r="F8131">
        <f>IF($A8131="","",VALUE(RIGHT(Tienda_4!E931,4)))</f>
        <v>2022</v>
      </c>
      <c r="G8131">
        <f>IF($A8131="","",Tienda_4!C931)</f>
        <v>2795200</v>
      </c>
      <c r="H8131">
        <f>IF($A8131="","",Tienda_4!D931)</f>
        <v>147000</v>
      </c>
      <c r="I8131">
        <f>IF($A8131="","",Tienda_4!H931)</f>
        <v>4</v>
      </c>
      <c r="J8131">
        <f>IF($A8131="",0,IF(AND(OR('Cuadro-de-mando'!$B$4="(Todas)",'Cuadro-de-mando'!$B$4=$A8131),OR('Cuadro-de-mando'!$E$4="(Todas)",'Cuadro-de-mando'!$E$4=$B8131),OR('Cuadro-de-mando'!$H$4="(Todas)",'Cuadro-de-mando'!$H$4=$C8131),OR('Cuadro-de-mando'!$K$4="(Todas)",'Cuadro-de-mando'!$K$4=$E8131),OR('Cuadro-de-mando'!$N$4="(Todos)",'Cuadro-de-mando'!$N$4=$F8131)),1,0))</f>
        <v>1</v>
      </c>
    </row>
    <row r="8132" spans="1:10" x14ac:dyDescent="0.25">
      <c r="A8132" t="str">
        <f>IF(Tienda_4!$A932="","","Tienda 4")</f>
        <v>Tienda 4</v>
      </c>
      <c r="B8132" t="str">
        <f>IF($A8132="","",Tienda_4!B932)</f>
        <v>Muebles</v>
      </c>
      <c r="C8132" t="str">
        <f>IF($A8132="","",Tienda_4!G932)</f>
        <v>Medellín</v>
      </c>
      <c r="D8132" t="str">
        <f>IF($A8132="","",Tienda_4!F932)</f>
        <v>Izabela de León</v>
      </c>
      <c r="E8132" t="str">
        <f>IF($A8132="","",Tienda_4!I932)</f>
        <v>Tarjeta de crédito</v>
      </c>
      <c r="F8132">
        <f>IF($A8132="","",VALUE(RIGHT(Tienda_4!E932,4)))</f>
        <v>2022</v>
      </c>
      <c r="G8132">
        <f>IF($A8132="","",Tienda_4!C932)</f>
        <v>246800</v>
      </c>
      <c r="H8132">
        <f>IF($A8132="","",Tienda_4!D932)</f>
        <v>13400</v>
      </c>
      <c r="I8132">
        <f>IF($A8132="","",Tienda_4!H932)</f>
        <v>4</v>
      </c>
      <c r="J8132">
        <f>IF($A8132="",0,IF(AND(OR('Cuadro-de-mando'!$B$4="(Todas)",'Cuadro-de-mando'!$B$4=$A8132),OR('Cuadro-de-mando'!$E$4="(Todas)",'Cuadro-de-mando'!$E$4=$B8132),OR('Cuadro-de-mando'!$H$4="(Todas)",'Cuadro-de-mando'!$H$4=$C8132),OR('Cuadro-de-mando'!$K$4="(Todas)",'Cuadro-de-mando'!$K$4=$E8132),OR('Cuadro-de-mando'!$N$4="(Todos)",'Cuadro-de-mando'!$N$4=$F8132)),1,0))</f>
        <v>1</v>
      </c>
    </row>
    <row r="8133" spans="1:10" x14ac:dyDescent="0.25">
      <c r="A8133" t="str">
        <f>IF(Tienda_4!$A933="","","Tienda 4")</f>
        <v>Tienda 4</v>
      </c>
      <c r="B8133" t="str">
        <f>IF($A8133="","",Tienda_4!B933)</f>
        <v>Deportes y diversión</v>
      </c>
      <c r="C8133" t="str">
        <f>IF($A8133="","",Tienda_4!G933)</f>
        <v>Bogotá</v>
      </c>
      <c r="D8133" t="str">
        <f>IF($A8133="","",Tienda_4!F933)</f>
        <v>Beatriz Morales</v>
      </c>
      <c r="E8133" t="str">
        <f>IF($A8133="","",Tienda_4!I933)</f>
        <v>Tarjeta de crédito</v>
      </c>
      <c r="F8133">
        <f>IF($A8133="","",VALUE(RIGHT(Tienda_4!E933,4)))</f>
        <v>2021</v>
      </c>
      <c r="G8133">
        <f>IF($A8133="","",Tienda_4!C933)</f>
        <v>41100</v>
      </c>
      <c r="H8133">
        <f>IF($A8133="","",Tienda_4!D933)</f>
        <v>8000</v>
      </c>
      <c r="I8133">
        <f>IF($A8133="","",Tienda_4!H933)</f>
        <v>5</v>
      </c>
      <c r="J8133">
        <f>IF($A8133="",0,IF(AND(OR('Cuadro-de-mando'!$B$4="(Todas)",'Cuadro-de-mando'!$B$4=$A8133),OR('Cuadro-de-mando'!$E$4="(Todas)",'Cuadro-de-mando'!$E$4=$B8133),OR('Cuadro-de-mando'!$H$4="(Todas)",'Cuadro-de-mando'!$H$4=$C8133),OR('Cuadro-de-mando'!$K$4="(Todas)",'Cuadro-de-mando'!$K$4=$E8133),OR('Cuadro-de-mando'!$N$4="(Todos)",'Cuadro-de-mando'!$N$4=$F8133)),1,0))</f>
        <v>1</v>
      </c>
    </row>
    <row r="8134" spans="1:10" x14ac:dyDescent="0.25">
      <c r="A8134" t="str">
        <f>IF(Tienda_4!$A934="","","Tienda 4")</f>
        <v>Tienda 4</v>
      </c>
      <c r="B8134" t="str">
        <f>IF($A8134="","",Tienda_4!B934)</f>
        <v>Deportes y diversión</v>
      </c>
      <c r="C8134" t="str">
        <f>IF($A8134="","",Tienda_4!G934)</f>
        <v>Pereira</v>
      </c>
      <c r="D8134" t="str">
        <f>IF($A8134="","",Tienda_4!F934)</f>
        <v>Izabela de León</v>
      </c>
      <c r="E8134" t="str">
        <f>IF($A8134="","",Tienda_4!I934)</f>
        <v>Tarjeta de crédito</v>
      </c>
      <c r="F8134">
        <f>IF($A8134="","",VALUE(RIGHT(Tienda_4!E934,4)))</f>
        <v>2022</v>
      </c>
      <c r="G8134">
        <f>IF($A8134="","",Tienda_4!C934)</f>
        <v>26100</v>
      </c>
      <c r="H8134">
        <f>IF($A8134="","",Tienda_4!D934)</f>
        <v>2100</v>
      </c>
      <c r="I8134">
        <f>IF($A8134="","",Tienda_4!H934)</f>
        <v>5</v>
      </c>
      <c r="J8134">
        <f>IF($A8134="",0,IF(AND(OR('Cuadro-de-mando'!$B$4="(Todas)",'Cuadro-de-mando'!$B$4=$A8134),OR('Cuadro-de-mando'!$E$4="(Todas)",'Cuadro-de-mando'!$E$4=$B8134),OR('Cuadro-de-mando'!$H$4="(Todas)",'Cuadro-de-mando'!$H$4=$C8134),OR('Cuadro-de-mando'!$K$4="(Todas)",'Cuadro-de-mando'!$K$4=$E8134),OR('Cuadro-de-mando'!$N$4="(Todos)",'Cuadro-de-mando'!$N$4=$F8134)),1,0))</f>
        <v>1</v>
      </c>
    </row>
    <row r="8135" spans="1:10" x14ac:dyDescent="0.25">
      <c r="A8135" t="str">
        <f>IF(Tienda_4!$A935="","","Tienda 4")</f>
        <v>Tienda 4</v>
      </c>
      <c r="B8135" t="str">
        <f>IF($A8135="","",Tienda_4!B935)</f>
        <v>Artículos para el hogar</v>
      </c>
      <c r="C8135" t="str">
        <f>IF($A8135="","",Tienda_4!G935)</f>
        <v>Bogotá</v>
      </c>
      <c r="D8135" t="str">
        <f>IF($A8135="","",Tienda_4!F935)</f>
        <v>Maria Alfonso</v>
      </c>
      <c r="E8135" t="str">
        <f>IF($A8135="","",Tienda_4!I935)</f>
        <v>Tarjeta de crédito</v>
      </c>
      <c r="F8135">
        <f>IF($A8135="","",VALUE(RIGHT(Tienda_4!E935,4)))</f>
        <v>2020</v>
      </c>
      <c r="G8135">
        <f>IF($A8135="","",Tienda_4!C935)</f>
        <v>111800</v>
      </c>
      <c r="H8135">
        <f>IF($A8135="","",Tienda_4!D935)</f>
        <v>6300</v>
      </c>
      <c r="I8135">
        <f>IF($A8135="","",Tienda_4!H935)</f>
        <v>5</v>
      </c>
      <c r="J8135">
        <f>IF($A8135="",0,IF(AND(OR('Cuadro-de-mando'!$B$4="(Todas)",'Cuadro-de-mando'!$B$4=$A8135),OR('Cuadro-de-mando'!$E$4="(Todas)",'Cuadro-de-mando'!$E$4=$B8135),OR('Cuadro-de-mando'!$H$4="(Todas)",'Cuadro-de-mando'!$H$4=$C8135),OR('Cuadro-de-mando'!$K$4="(Todas)",'Cuadro-de-mando'!$K$4=$E8135),OR('Cuadro-de-mando'!$N$4="(Todos)",'Cuadro-de-mando'!$N$4=$F8135)),1,0))</f>
        <v>1</v>
      </c>
    </row>
    <row r="8136" spans="1:10" x14ac:dyDescent="0.25">
      <c r="A8136" t="str">
        <f>IF(Tienda_4!$A936="","","Tienda 4")</f>
        <v>Tienda 4</v>
      </c>
      <c r="B8136" t="str">
        <f>IF($A8136="","",Tienda_4!B936)</f>
        <v>Muebles</v>
      </c>
      <c r="C8136" t="str">
        <f>IF($A8136="","",Tienda_4!G936)</f>
        <v>Medellín</v>
      </c>
      <c r="D8136" t="str">
        <f>IF($A8136="","",Tienda_4!F936)</f>
        <v>Lucas Olivera</v>
      </c>
      <c r="E8136" t="str">
        <f>IF($A8136="","",Tienda_4!I936)</f>
        <v>Tarjeta de crédito</v>
      </c>
      <c r="F8136">
        <f>IF($A8136="","",VALUE(RIGHT(Tienda_4!E936,4)))</f>
        <v>2021</v>
      </c>
      <c r="G8136">
        <f>IF($A8136="","",Tienda_4!C936)</f>
        <v>237200</v>
      </c>
      <c r="H8136">
        <f>IF($A8136="","",Tienda_4!D936)</f>
        <v>10800</v>
      </c>
      <c r="I8136">
        <f>IF($A8136="","",Tienda_4!H936)</f>
        <v>5</v>
      </c>
      <c r="J8136">
        <f>IF($A8136="",0,IF(AND(OR('Cuadro-de-mando'!$B$4="(Todas)",'Cuadro-de-mando'!$B$4=$A8136),OR('Cuadro-de-mando'!$E$4="(Todas)",'Cuadro-de-mando'!$E$4=$B8136),OR('Cuadro-de-mando'!$H$4="(Todas)",'Cuadro-de-mando'!$H$4=$C8136),OR('Cuadro-de-mando'!$K$4="(Todas)",'Cuadro-de-mando'!$K$4=$E8136),OR('Cuadro-de-mando'!$N$4="(Todos)",'Cuadro-de-mando'!$N$4=$F8136)),1,0))</f>
        <v>1</v>
      </c>
    </row>
    <row r="8137" spans="1:10" x14ac:dyDescent="0.25">
      <c r="A8137" t="str">
        <f>IF(Tienda_4!$A937="","","Tienda 4")</f>
        <v>Tienda 4</v>
      </c>
      <c r="B8137" t="str">
        <f>IF($A8137="","",Tienda_4!B937)</f>
        <v>Instrumentos musicales</v>
      </c>
      <c r="C8137" t="str">
        <f>IF($A8137="","",Tienda_4!G937)</f>
        <v>Cali</v>
      </c>
      <c r="D8137" t="str">
        <f>IF($A8137="","",Tienda_4!F937)</f>
        <v>Felipe Santos</v>
      </c>
      <c r="E8137" t="str">
        <f>IF($A8137="","",Tienda_4!I937)</f>
        <v>Nequi</v>
      </c>
      <c r="F8137">
        <f>IF($A8137="","",VALUE(RIGHT(Tienda_4!E937,4)))</f>
        <v>2023</v>
      </c>
      <c r="G8137">
        <f>IF($A8137="","",Tienda_4!C937)</f>
        <v>71400</v>
      </c>
      <c r="H8137">
        <f>IF($A8137="","",Tienda_4!D937)</f>
        <v>4000</v>
      </c>
      <c r="I8137">
        <f>IF($A8137="","",Tienda_4!H937)</f>
        <v>1</v>
      </c>
      <c r="J8137">
        <f>IF($A8137="",0,IF(AND(OR('Cuadro-de-mando'!$B$4="(Todas)",'Cuadro-de-mando'!$B$4=$A8137),OR('Cuadro-de-mando'!$E$4="(Todas)",'Cuadro-de-mando'!$E$4=$B8137),OR('Cuadro-de-mando'!$H$4="(Todas)",'Cuadro-de-mando'!$H$4=$C8137),OR('Cuadro-de-mando'!$K$4="(Todas)",'Cuadro-de-mando'!$K$4=$E8137),OR('Cuadro-de-mando'!$N$4="(Todos)",'Cuadro-de-mando'!$N$4=$F8137)),1,0))</f>
        <v>1</v>
      </c>
    </row>
    <row r="8138" spans="1:10" x14ac:dyDescent="0.25">
      <c r="A8138" t="str">
        <f>IF(Tienda_4!$A938="","","Tienda 4")</f>
        <v>Tienda 4</v>
      </c>
      <c r="B8138" t="str">
        <f>IF($A8138="","",Tienda_4!B938)</f>
        <v>Muebles</v>
      </c>
      <c r="C8138" t="str">
        <f>IF($A8138="","",Tienda_4!G938)</f>
        <v>Neiva</v>
      </c>
      <c r="D8138" t="str">
        <f>IF($A8138="","",Tienda_4!F938)</f>
        <v>Izabela de León</v>
      </c>
      <c r="E8138" t="str">
        <f>IF($A8138="","",Tienda_4!I938)</f>
        <v>Nequi</v>
      </c>
      <c r="F8138">
        <f>IF($A8138="","",VALUE(RIGHT(Tienda_4!E938,4)))</f>
        <v>2021</v>
      </c>
      <c r="G8138">
        <f>IF($A8138="","",Tienda_4!C938)</f>
        <v>678000</v>
      </c>
      <c r="H8138">
        <f>IF($A8138="","",Tienda_4!D938)</f>
        <v>34300</v>
      </c>
      <c r="I8138">
        <f>IF($A8138="","",Tienda_4!H938)</f>
        <v>2</v>
      </c>
      <c r="J8138">
        <f>IF($A8138="",0,IF(AND(OR('Cuadro-de-mando'!$B$4="(Todas)",'Cuadro-de-mando'!$B$4=$A8138),OR('Cuadro-de-mando'!$E$4="(Todas)",'Cuadro-de-mando'!$E$4=$B8138),OR('Cuadro-de-mando'!$H$4="(Todas)",'Cuadro-de-mando'!$H$4=$C8138),OR('Cuadro-de-mando'!$K$4="(Todas)",'Cuadro-de-mando'!$K$4=$E8138),OR('Cuadro-de-mando'!$N$4="(Todos)",'Cuadro-de-mando'!$N$4=$F8138)),1,0))</f>
        <v>1</v>
      </c>
    </row>
    <row r="8139" spans="1:10" x14ac:dyDescent="0.25">
      <c r="A8139" t="str">
        <f>IF(Tienda_4!$A939="","","Tienda 4")</f>
        <v>Tienda 4</v>
      </c>
      <c r="B8139" t="str">
        <f>IF($A8139="","",Tienda_4!B939)</f>
        <v>Juguetes</v>
      </c>
      <c r="C8139" t="str">
        <f>IF($A8139="","",Tienda_4!G939)</f>
        <v>Medellín</v>
      </c>
      <c r="D8139" t="str">
        <f>IF($A8139="","",Tienda_4!F939)</f>
        <v>Lucas Olivera</v>
      </c>
      <c r="E8139" t="str">
        <f>IF($A8139="","",Tienda_4!I939)</f>
        <v>Tarjeta de crédito</v>
      </c>
      <c r="F8139">
        <f>IF($A8139="","",VALUE(RIGHT(Tienda_4!E939,4)))</f>
        <v>2021</v>
      </c>
      <c r="G8139">
        <f>IF($A8139="","",Tienda_4!C939)</f>
        <v>58600</v>
      </c>
      <c r="H8139">
        <f>IF($A8139="","",Tienda_4!D939)</f>
        <v>3500</v>
      </c>
      <c r="I8139">
        <f>IF($A8139="","",Tienda_4!H939)</f>
        <v>5</v>
      </c>
      <c r="J8139">
        <f>IF($A8139="",0,IF(AND(OR('Cuadro-de-mando'!$B$4="(Todas)",'Cuadro-de-mando'!$B$4=$A8139),OR('Cuadro-de-mando'!$E$4="(Todas)",'Cuadro-de-mando'!$E$4=$B8139),OR('Cuadro-de-mando'!$H$4="(Todas)",'Cuadro-de-mando'!$H$4=$C8139),OR('Cuadro-de-mando'!$K$4="(Todas)",'Cuadro-de-mando'!$K$4=$E8139),OR('Cuadro-de-mando'!$N$4="(Todos)",'Cuadro-de-mando'!$N$4=$F8139)),1,0))</f>
        <v>1</v>
      </c>
    </row>
    <row r="8140" spans="1:10" x14ac:dyDescent="0.25">
      <c r="A8140" t="str">
        <f>IF(Tienda_4!$A940="","","Tienda 4")</f>
        <v>Tienda 4</v>
      </c>
      <c r="B8140" t="str">
        <f>IF($A8140="","",Tienda_4!B940)</f>
        <v>Artículos para el hogar</v>
      </c>
      <c r="C8140" t="str">
        <f>IF($A8140="","",Tienda_4!G940)</f>
        <v>Medellín</v>
      </c>
      <c r="D8140" t="str">
        <f>IF($A8140="","",Tienda_4!F940)</f>
        <v>Mariana Herrera</v>
      </c>
      <c r="E8140" t="str">
        <f>IF($A8140="","",Tienda_4!I940)</f>
        <v>Tarjeta de crédito</v>
      </c>
      <c r="F8140">
        <f>IF($A8140="","",VALUE(RIGHT(Tienda_4!E940,4)))</f>
        <v>2021</v>
      </c>
      <c r="G8140">
        <f>IF($A8140="","",Tienda_4!C940)</f>
        <v>42000</v>
      </c>
      <c r="H8140">
        <f>IF($A8140="","",Tienda_4!D940)</f>
        <v>2600</v>
      </c>
      <c r="I8140">
        <f>IF($A8140="","",Tienda_4!H940)</f>
        <v>3</v>
      </c>
      <c r="J8140">
        <f>IF($A8140="",0,IF(AND(OR('Cuadro-de-mando'!$B$4="(Todas)",'Cuadro-de-mando'!$B$4=$A8140),OR('Cuadro-de-mando'!$E$4="(Todas)",'Cuadro-de-mando'!$E$4=$B8140),OR('Cuadro-de-mando'!$H$4="(Todas)",'Cuadro-de-mando'!$H$4=$C8140),OR('Cuadro-de-mando'!$K$4="(Todas)",'Cuadro-de-mando'!$K$4=$E8140),OR('Cuadro-de-mando'!$N$4="(Todos)",'Cuadro-de-mando'!$N$4=$F8140)),1,0))</f>
        <v>1</v>
      </c>
    </row>
    <row r="8141" spans="1:10" x14ac:dyDescent="0.25">
      <c r="A8141" t="str">
        <f>IF(Tienda_4!$A941="","","Tienda 4")</f>
        <v>Tienda 4</v>
      </c>
      <c r="B8141" t="str">
        <f>IF($A8141="","",Tienda_4!B941)</f>
        <v>Electrodomésticos</v>
      </c>
      <c r="C8141" t="str">
        <f>IF($A8141="","",Tienda_4!G941)</f>
        <v>Pereira</v>
      </c>
      <c r="D8141" t="str">
        <f>IF($A8141="","",Tienda_4!F941)</f>
        <v>Maria Alfonso</v>
      </c>
      <c r="E8141" t="str">
        <f>IF($A8141="","",Tienda_4!I941)</f>
        <v>Tarjeta de crédito</v>
      </c>
      <c r="F8141">
        <f>IF($A8141="","",VALUE(RIGHT(Tienda_4!E941,4)))</f>
        <v>2021</v>
      </c>
      <c r="G8141">
        <f>IF($A8141="","",Tienda_4!C941)</f>
        <v>849800</v>
      </c>
      <c r="H8141">
        <f>IF($A8141="","",Tienda_4!D941)</f>
        <v>43400</v>
      </c>
      <c r="I8141">
        <f>IF($A8141="","",Tienda_4!H941)</f>
        <v>5</v>
      </c>
      <c r="J8141">
        <f>IF($A8141="",0,IF(AND(OR('Cuadro-de-mando'!$B$4="(Todas)",'Cuadro-de-mando'!$B$4=$A8141),OR('Cuadro-de-mando'!$E$4="(Todas)",'Cuadro-de-mando'!$E$4=$B8141),OR('Cuadro-de-mando'!$H$4="(Todas)",'Cuadro-de-mando'!$H$4=$C8141),OR('Cuadro-de-mando'!$K$4="(Todas)",'Cuadro-de-mando'!$K$4=$E8141),OR('Cuadro-de-mando'!$N$4="(Todos)",'Cuadro-de-mando'!$N$4=$F8141)),1,0))</f>
        <v>1</v>
      </c>
    </row>
    <row r="8142" spans="1:10" x14ac:dyDescent="0.25">
      <c r="A8142" t="str">
        <f>IF(Tienda_4!$A942="","","Tienda 4")</f>
        <v>Tienda 4</v>
      </c>
      <c r="B8142" t="str">
        <f>IF($A8142="","",Tienda_4!B942)</f>
        <v>Electrodomésticos</v>
      </c>
      <c r="C8142" t="str">
        <f>IF($A8142="","",Tienda_4!G942)</f>
        <v>Medellín</v>
      </c>
      <c r="D8142" t="str">
        <f>IF($A8142="","",Tienda_4!F942)</f>
        <v>Juan Fernandez</v>
      </c>
      <c r="E8142" t="str">
        <f>IF($A8142="","",Tienda_4!I942)</f>
        <v>Tarjeta de crédito</v>
      </c>
      <c r="F8142">
        <f>IF($A8142="","",VALUE(RIGHT(Tienda_4!E942,4)))</f>
        <v>2021</v>
      </c>
      <c r="G8142">
        <f>IF($A8142="","",Tienda_4!C942)</f>
        <v>1324000</v>
      </c>
      <c r="H8142">
        <f>IF($A8142="","",Tienda_4!D942)</f>
        <v>68700</v>
      </c>
      <c r="I8142">
        <f>IF($A8142="","",Tienda_4!H942)</f>
        <v>2</v>
      </c>
      <c r="J8142">
        <f>IF($A8142="",0,IF(AND(OR('Cuadro-de-mando'!$B$4="(Todas)",'Cuadro-de-mando'!$B$4=$A8142),OR('Cuadro-de-mando'!$E$4="(Todas)",'Cuadro-de-mando'!$E$4=$B8142),OR('Cuadro-de-mando'!$H$4="(Todas)",'Cuadro-de-mando'!$H$4=$C8142),OR('Cuadro-de-mando'!$K$4="(Todas)",'Cuadro-de-mando'!$K$4=$E8142),OR('Cuadro-de-mando'!$N$4="(Todos)",'Cuadro-de-mando'!$N$4=$F8142)),1,0))</f>
        <v>1</v>
      </c>
    </row>
    <row r="8143" spans="1:10" x14ac:dyDescent="0.25">
      <c r="A8143" t="str">
        <f>IF(Tienda_4!$A943="","","Tienda 4")</f>
        <v>Tienda 4</v>
      </c>
      <c r="B8143" t="str">
        <f>IF($A8143="","",Tienda_4!B943)</f>
        <v>Electrónicos</v>
      </c>
      <c r="C8143" t="str">
        <f>IF($A8143="","",Tienda_4!G943)</f>
        <v>Medellín</v>
      </c>
      <c r="D8143" t="str">
        <f>IF($A8143="","",Tienda_4!F943)</f>
        <v>Maria Alfonso</v>
      </c>
      <c r="E8143" t="str">
        <f>IF($A8143="","",Tienda_4!I943)</f>
        <v>Tarjeta de crédito</v>
      </c>
      <c r="F8143">
        <f>IF($A8143="","",VALUE(RIGHT(Tienda_4!E943,4)))</f>
        <v>2020</v>
      </c>
      <c r="G8143">
        <f>IF($A8143="","",Tienda_4!C943)</f>
        <v>346100</v>
      </c>
      <c r="H8143">
        <f>IF($A8143="","",Tienda_4!D943)</f>
        <v>16600</v>
      </c>
      <c r="I8143">
        <f>IF($A8143="","",Tienda_4!H943)</f>
        <v>5</v>
      </c>
      <c r="J8143">
        <f>IF($A8143="",0,IF(AND(OR('Cuadro-de-mando'!$B$4="(Todas)",'Cuadro-de-mando'!$B$4=$A8143),OR('Cuadro-de-mando'!$E$4="(Todas)",'Cuadro-de-mando'!$E$4=$B8143),OR('Cuadro-de-mando'!$H$4="(Todas)",'Cuadro-de-mando'!$H$4=$C8143),OR('Cuadro-de-mando'!$K$4="(Todas)",'Cuadro-de-mando'!$K$4=$E8143),OR('Cuadro-de-mando'!$N$4="(Todos)",'Cuadro-de-mando'!$N$4=$F8143)),1,0))</f>
        <v>1</v>
      </c>
    </row>
    <row r="8144" spans="1:10" x14ac:dyDescent="0.25">
      <c r="A8144" t="str">
        <f>IF(Tienda_4!$A944="","","Tienda 4")</f>
        <v>Tienda 4</v>
      </c>
      <c r="B8144" t="str">
        <f>IF($A8144="","",Tienda_4!B944)</f>
        <v>Electrodomésticos</v>
      </c>
      <c r="C8144" t="str">
        <f>IF($A8144="","",Tienda_4!G944)</f>
        <v>Barranquilla</v>
      </c>
      <c r="D8144" t="str">
        <f>IF($A8144="","",Tienda_4!F944)</f>
        <v>Ángel Rodriguez</v>
      </c>
      <c r="E8144" t="str">
        <f>IF($A8144="","",Tienda_4!I944)</f>
        <v>Tarjeta de crédito</v>
      </c>
      <c r="F8144">
        <f>IF($A8144="","",VALUE(RIGHT(Tienda_4!E944,4)))</f>
        <v>2020</v>
      </c>
      <c r="G8144">
        <f>IF($A8144="","",Tienda_4!C944)</f>
        <v>630200</v>
      </c>
      <c r="H8144">
        <f>IF($A8144="","",Tienda_4!D944)</f>
        <v>31700</v>
      </c>
      <c r="I8144">
        <f>IF($A8144="","",Tienda_4!H944)</f>
        <v>5</v>
      </c>
      <c r="J8144">
        <f>IF($A8144="",0,IF(AND(OR('Cuadro-de-mando'!$B$4="(Todas)",'Cuadro-de-mando'!$B$4=$A8144),OR('Cuadro-de-mando'!$E$4="(Todas)",'Cuadro-de-mando'!$E$4=$B8144),OR('Cuadro-de-mando'!$H$4="(Todas)",'Cuadro-de-mando'!$H$4=$C8144),OR('Cuadro-de-mando'!$K$4="(Todas)",'Cuadro-de-mando'!$K$4=$E8144),OR('Cuadro-de-mando'!$N$4="(Todos)",'Cuadro-de-mando'!$N$4=$F8144)),1,0))</f>
        <v>1</v>
      </c>
    </row>
    <row r="8145" spans="1:10" x14ac:dyDescent="0.25">
      <c r="A8145" t="str">
        <f>IF(Tienda_4!$A945="","","Tienda 4")</f>
        <v>Tienda 4</v>
      </c>
      <c r="B8145" t="str">
        <f>IF($A8145="","",Tienda_4!B945)</f>
        <v>Instrumentos musicales</v>
      </c>
      <c r="C8145" t="str">
        <f>IF($A8145="","",Tienda_4!G945)</f>
        <v>Bogotá</v>
      </c>
      <c r="D8145" t="str">
        <f>IF($A8145="","",Tienda_4!F945)</f>
        <v>Izabela de León</v>
      </c>
      <c r="E8145" t="str">
        <f>IF($A8145="","",Tienda_4!I945)</f>
        <v>Tarjeta de crédito</v>
      </c>
      <c r="F8145">
        <f>IF($A8145="","",VALUE(RIGHT(Tienda_4!E945,4)))</f>
        <v>2021</v>
      </c>
      <c r="G8145">
        <f>IF($A8145="","",Tienda_4!C945)</f>
        <v>636400</v>
      </c>
      <c r="H8145">
        <f>IF($A8145="","",Tienda_4!D945)</f>
        <v>32100</v>
      </c>
      <c r="I8145">
        <f>IF($A8145="","",Tienda_4!H945)</f>
        <v>5</v>
      </c>
      <c r="J8145">
        <f>IF($A8145="",0,IF(AND(OR('Cuadro-de-mando'!$B$4="(Todas)",'Cuadro-de-mando'!$B$4=$A8145),OR('Cuadro-de-mando'!$E$4="(Todas)",'Cuadro-de-mando'!$E$4=$B8145),OR('Cuadro-de-mando'!$H$4="(Todas)",'Cuadro-de-mando'!$H$4=$C8145),OR('Cuadro-de-mando'!$K$4="(Todas)",'Cuadro-de-mando'!$K$4=$E8145),OR('Cuadro-de-mando'!$N$4="(Todos)",'Cuadro-de-mando'!$N$4=$F8145)),1,0))</f>
        <v>1</v>
      </c>
    </row>
    <row r="8146" spans="1:10" x14ac:dyDescent="0.25">
      <c r="A8146" t="str">
        <f>IF(Tienda_4!$A946="","","Tienda 4")</f>
        <v>Tienda 4</v>
      </c>
      <c r="B8146" t="str">
        <f>IF($A8146="","",Tienda_4!B946)</f>
        <v>Deportes y diversión</v>
      </c>
      <c r="C8146" t="str">
        <f>IF($A8146="","",Tienda_4!G946)</f>
        <v>Barranquilla</v>
      </c>
      <c r="D8146" t="str">
        <f>IF($A8146="","",Tienda_4!F946)</f>
        <v>Mariana Herrera</v>
      </c>
      <c r="E8146" t="str">
        <f>IF($A8146="","",Tienda_4!I946)</f>
        <v>Tarjeta de crédito</v>
      </c>
      <c r="F8146">
        <f>IF($A8146="","",VALUE(RIGHT(Tienda_4!E946,4)))</f>
        <v>2021</v>
      </c>
      <c r="G8146">
        <f>IF($A8146="","",Tienda_4!C946)</f>
        <v>59900</v>
      </c>
      <c r="H8146">
        <f>IF($A8146="","",Tienda_4!D946)</f>
        <v>1400</v>
      </c>
      <c r="I8146">
        <f>IF($A8146="","",Tienda_4!H946)</f>
        <v>5</v>
      </c>
      <c r="J8146">
        <f>IF($A8146="",0,IF(AND(OR('Cuadro-de-mando'!$B$4="(Todas)",'Cuadro-de-mando'!$B$4=$A8146),OR('Cuadro-de-mando'!$E$4="(Todas)",'Cuadro-de-mando'!$E$4=$B8146),OR('Cuadro-de-mando'!$H$4="(Todas)",'Cuadro-de-mando'!$H$4=$C8146),OR('Cuadro-de-mando'!$K$4="(Todas)",'Cuadro-de-mando'!$K$4=$E8146),OR('Cuadro-de-mando'!$N$4="(Todos)",'Cuadro-de-mando'!$N$4=$F8146)),1,0))</f>
        <v>1</v>
      </c>
    </row>
    <row r="8147" spans="1:10" x14ac:dyDescent="0.25">
      <c r="A8147" t="str">
        <f>IF(Tienda_4!$A947="","","Tienda 4")</f>
        <v>Tienda 4</v>
      </c>
      <c r="B8147" t="str">
        <f>IF($A8147="","",Tienda_4!B947)</f>
        <v>Electrodomésticos</v>
      </c>
      <c r="C8147" t="str">
        <f>IF($A8147="","",Tienda_4!G947)</f>
        <v>Cali</v>
      </c>
      <c r="D8147" t="str">
        <f>IF($A8147="","",Tienda_4!F947)</f>
        <v>Maria Alfonso</v>
      </c>
      <c r="E8147" t="str">
        <f>IF($A8147="","",Tienda_4!I947)</f>
        <v>Tarjeta de crédito</v>
      </c>
      <c r="F8147">
        <f>IF($A8147="","",VALUE(RIGHT(Tienda_4!E947,4)))</f>
        <v>2022</v>
      </c>
      <c r="G8147">
        <f>IF($A8147="","",Tienda_4!C947)</f>
        <v>680200</v>
      </c>
      <c r="H8147">
        <f>IF($A8147="","",Tienda_4!D947)</f>
        <v>34400</v>
      </c>
      <c r="I8147">
        <f>IF($A8147="","",Tienda_4!H947)</f>
        <v>5</v>
      </c>
      <c r="J8147">
        <f>IF($A8147="",0,IF(AND(OR('Cuadro-de-mando'!$B$4="(Todas)",'Cuadro-de-mando'!$B$4=$A8147),OR('Cuadro-de-mando'!$E$4="(Todas)",'Cuadro-de-mando'!$E$4=$B8147),OR('Cuadro-de-mando'!$H$4="(Todas)",'Cuadro-de-mando'!$H$4=$C8147),OR('Cuadro-de-mando'!$K$4="(Todas)",'Cuadro-de-mando'!$K$4=$E8147),OR('Cuadro-de-mando'!$N$4="(Todos)",'Cuadro-de-mando'!$N$4=$F8147)),1,0))</f>
        <v>1</v>
      </c>
    </row>
    <row r="8148" spans="1:10" x14ac:dyDescent="0.25">
      <c r="A8148" t="str">
        <f>IF(Tienda_4!$A948="","","Tienda 4")</f>
        <v>Tienda 4</v>
      </c>
      <c r="B8148" t="str">
        <f>IF($A8148="","",Tienda_4!B948)</f>
        <v>Muebles</v>
      </c>
      <c r="C8148" t="str">
        <f>IF($A8148="","",Tienda_4!G948)</f>
        <v>Medellín</v>
      </c>
      <c r="D8148" t="str">
        <f>IF($A8148="","",Tienda_4!F948)</f>
        <v>Ángel Rodriguez</v>
      </c>
      <c r="E8148" t="str">
        <f>IF($A8148="","",Tienda_4!I948)</f>
        <v>Tarjeta de crédito</v>
      </c>
      <c r="F8148">
        <f>IF($A8148="","",VALUE(RIGHT(Tienda_4!E948,4)))</f>
        <v>2020</v>
      </c>
      <c r="G8148">
        <f>IF($A8148="","",Tienda_4!C948)</f>
        <v>707800</v>
      </c>
      <c r="H8148">
        <f>IF($A8148="","",Tienda_4!D948)</f>
        <v>35900</v>
      </c>
      <c r="I8148">
        <f>IF($A8148="","",Tienda_4!H948)</f>
        <v>1</v>
      </c>
      <c r="J8148">
        <f>IF($A8148="",0,IF(AND(OR('Cuadro-de-mando'!$B$4="(Todas)",'Cuadro-de-mando'!$B$4=$A8148),OR('Cuadro-de-mando'!$E$4="(Todas)",'Cuadro-de-mando'!$E$4=$B8148),OR('Cuadro-de-mando'!$H$4="(Todas)",'Cuadro-de-mando'!$H$4=$C8148),OR('Cuadro-de-mando'!$K$4="(Todas)",'Cuadro-de-mando'!$K$4=$E8148),OR('Cuadro-de-mando'!$N$4="(Todos)",'Cuadro-de-mando'!$N$4=$F8148)),1,0))</f>
        <v>1</v>
      </c>
    </row>
    <row r="8149" spans="1:10" x14ac:dyDescent="0.25">
      <c r="A8149" t="str">
        <f>IF(Tienda_4!$A949="","","Tienda 4")</f>
        <v>Tienda 4</v>
      </c>
      <c r="B8149" t="str">
        <f>IF($A8149="","",Tienda_4!B949)</f>
        <v>Juguetes</v>
      </c>
      <c r="C8149" t="str">
        <f>IF($A8149="","",Tienda_4!G949)</f>
        <v>Cali</v>
      </c>
      <c r="D8149" t="str">
        <f>IF($A8149="","",Tienda_4!F949)</f>
        <v>Ángel Rodriguez</v>
      </c>
      <c r="E8149" t="str">
        <f>IF($A8149="","",Tienda_4!I949)</f>
        <v>Nequi</v>
      </c>
      <c r="F8149">
        <f>IF($A8149="","",VALUE(RIGHT(Tienda_4!E949,4)))</f>
        <v>2021</v>
      </c>
      <c r="G8149">
        <f>IF($A8149="","",Tienda_4!C949)</f>
        <v>174200</v>
      </c>
      <c r="H8149">
        <f>IF($A8149="","",Tienda_4!D949)</f>
        <v>11700</v>
      </c>
      <c r="I8149">
        <f>IF($A8149="","",Tienda_4!H949)</f>
        <v>5</v>
      </c>
      <c r="J8149">
        <f>IF($A8149="",0,IF(AND(OR('Cuadro-de-mando'!$B$4="(Todas)",'Cuadro-de-mando'!$B$4=$A8149),OR('Cuadro-de-mando'!$E$4="(Todas)",'Cuadro-de-mando'!$E$4=$B8149),OR('Cuadro-de-mando'!$H$4="(Todas)",'Cuadro-de-mando'!$H$4=$C8149),OR('Cuadro-de-mando'!$K$4="(Todas)",'Cuadro-de-mando'!$K$4=$E8149),OR('Cuadro-de-mando'!$N$4="(Todos)",'Cuadro-de-mando'!$N$4=$F8149)),1,0))</f>
        <v>1</v>
      </c>
    </row>
    <row r="8150" spans="1:10" x14ac:dyDescent="0.25">
      <c r="A8150" t="str">
        <f>IF(Tienda_4!$A950="","","Tienda 4")</f>
        <v>Tienda 4</v>
      </c>
      <c r="B8150" t="str">
        <f>IF($A8150="","",Tienda_4!B950)</f>
        <v>Deportes y diversión</v>
      </c>
      <c r="C8150" t="str">
        <f>IF($A8150="","",Tienda_4!G950)</f>
        <v>Bogotá</v>
      </c>
      <c r="D8150" t="str">
        <f>IF($A8150="","",Tienda_4!F950)</f>
        <v>Izabela de León</v>
      </c>
      <c r="E8150" t="str">
        <f>IF($A8150="","",Tienda_4!I950)</f>
        <v>Nequi</v>
      </c>
      <c r="F8150">
        <f>IF($A8150="","",VALUE(RIGHT(Tienda_4!E950,4)))</f>
        <v>2021</v>
      </c>
      <c r="G8150">
        <f>IF($A8150="","",Tienda_4!C950)</f>
        <v>47400</v>
      </c>
      <c r="H8150">
        <f>IF($A8150="","",Tienda_4!D950)</f>
        <v>0</v>
      </c>
      <c r="I8150">
        <f>IF($A8150="","",Tienda_4!H950)</f>
        <v>5</v>
      </c>
      <c r="J8150">
        <f>IF($A8150="",0,IF(AND(OR('Cuadro-de-mando'!$B$4="(Todas)",'Cuadro-de-mando'!$B$4=$A8150),OR('Cuadro-de-mando'!$E$4="(Todas)",'Cuadro-de-mando'!$E$4=$B8150),OR('Cuadro-de-mando'!$H$4="(Todas)",'Cuadro-de-mando'!$H$4=$C8150),OR('Cuadro-de-mando'!$K$4="(Todas)",'Cuadro-de-mando'!$K$4=$E8150),OR('Cuadro-de-mando'!$N$4="(Todos)",'Cuadro-de-mando'!$N$4=$F8150)),1,0))</f>
        <v>1</v>
      </c>
    </row>
    <row r="8151" spans="1:10" x14ac:dyDescent="0.25">
      <c r="A8151" t="str">
        <f>IF(Tienda_4!$A951="","","Tienda 4")</f>
        <v>Tienda 4</v>
      </c>
      <c r="B8151" t="str">
        <f>IF($A8151="","",Tienda_4!B951)</f>
        <v>Electrónicos</v>
      </c>
      <c r="C8151" t="str">
        <f>IF($A8151="","",Tienda_4!G951)</f>
        <v>Medellín</v>
      </c>
      <c r="D8151" t="str">
        <f>IF($A8151="","",Tienda_4!F951)</f>
        <v>Ángel Rodriguez</v>
      </c>
      <c r="E8151" t="str">
        <f>IF($A8151="","",Tienda_4!I951)</f>
        <v>Tarjeta de crédito</v>
      </c>
      <c r="F8151">
        <f>IF($A8151="","",VALUE(RIGHT(Tienda_4!E951,4)))</f>
        <v>2022</v>
      </c>
      <c r="G8151">
        <f>IF($A8151="","",Tienda_4!C951)</f>
        <v>89300</v>
      </c>
      <c r="H8151">
        <f>IF($A8151="","",Tienda_4!D951)</f>
        <v>9400</v>
      </c>
      <c r="I8151">
        <f>IF($A8151="","",Tienda_4!H951)</f>
        <v>4</v>
      </c>
      <c r="J8151">
        <f>IF($A8151="",0,IF(AND(OR('Cuadro-de-mando'!$B$4="(Todas)",'Cuadro-de-mando'!$B$4=$A8151),OR('Cuadro-de-mando'!$E$4="(Todas)",'Cuadro-de-mando'!$E$4=$B8151),OR('Cuadro-de-mando'!$H$4="(Todas)",'Cuadro-de-mando'!$H$4=$C8151),OR('Cuadro-de-mando'!$K$4="(Todas)",'Cuadro-de-mando'!$K$4=$E8151),OR('Cuadro-de-mando'!$N$4="(Todos)",'Cuadro-de-mando'!$N$4=$F8151)),1,0))</f>
        <v>1</v>
      </c>
    </row>
    <row r="8152" spans="1:10" x14ac:dyDescent="0.25">
      <c r="A8152" t="str">
        <f>IF(Tienda_4!$A952="","","Tienda 4")</f>
        <v>Tienda 4</v>
      </c>
      <c r="B8152" t="str">
        <f>IF($A8152="","",Tienda_4!B952)</f>
        <v>Juguetes</v>
      </c>
      <c r="C8152" t="str">
        <f>IF($A8152="","",Tienda_4!G952)</f>
        <v>Cali</v>
      </c>
      <c r="D8152" t="str">
        <f>IF($A8152="","",Tienda_4!F952)</f>
        <v>Felipe Santos</v>
      </c>
      <c r="E8152" t="str">
        <f>IF($A8152="","",Tienda_4!I952)</f>
        <v>Cupón</v>
      </c>
      <c r="F8152">
        <f>IF($A8152="","",VALUE(RIGHT(Tienda_4!E952,4)))</f>
        <v>2021</v>
      </c>
      <c r="G8152">
        <f>IF($A8152="","",Tienda_4!C952)</f>
        <v>136300</v>
      </c>
      <c r="H8152">
        <f>IF($A8152="","",Tienda_4!D952)</f>
        <v>7700</v>
      </c>
      <c r="I8152">
        <f>IF($A8152="","",Tienda_4!H952)</f>
        <v>4</v>
      </c>
      <c r="J8152">
        <f>IF($A8152="",0,IF(AND(OR('Cuadro-de-mando'!$B$4="(Todas)",'Cuadro-de-mando'!$B$4=$A8152),OR('Cuadro-de-mando'!$E$4="(Todas)",'Cuadro-de-mando'!$E$4=$B8152),OR('Cuadro-de-mando'!$H$4="(Todas)",'Cuadro-de-mando'!$H$4=$C8152),OR('Cuadro-de-mando'!$K$4="(Todas)",'Cuadro-de-mando'!$K$4=$E8152),OR('Cuadro-de-mando'!$N$4="(Todos)",'Cuadro-de-mando'!$N$4=$F8152)),1,0))</f>
        <v>1</v>
      </c>
    </row>
    <row r="8153" spans="1:10" x14ac:dyDescent="0.25">
      <c r="A8153" t="str">
        <f>IF(Tienda_4!$A953="","","Tienda 4")</f>
        <v>Tienda 4</v>
      </c>
      <c r="B8153" t="str">
        <f>IF($A8153="","",Tienda_4!B953)</f>
        <v>Electrodomésticos</v>
      </c>
      <c r="C8153" t="str">
        <f>IF($A8153="","",Tienda_4!G953)</f>
        <v>Cali</v>
      </c>
      <c r="D8153" t="str">
        <f>IF($A8153="","",Tienda_4!F953)</f>
        <v>Juan Fernandez</v>
      </c>
      <c r="E8153" t="str">
        <f>IF($A8153="","",Tienda_4!I953)</f>
        <v>Nequi</v>
      </c>
      <c r="F8153">
        <f>IF($A8153="","",VALUE(RIGHT(Tienda_4!E953,4)))</f>
        <v>2021</v>
      </c>
      <c r="G8153">
        <f>IF($A8153="","",Tienda_4!C953)</f>
        <v>1515000</v>
      </c>
      <c r="H8153">
        <f>IF($A8153="","",Tienda_4!D953)</f>
        <v>80900</v>
      </c>
      <c r="I8153">
        <f>IF($A8153="","",Tienda_4!H953)</f>
        <v>4</v>
      </c>
      <c r="J8153">
        <f>IF($A8153="",0,IF(AND(OR('Cuadro-de-mando'!$B$4="(Todas)",'Cuadro-de-mando'!$B$4=$A8153),OR('Cuadro-de-mando'!$E$4="(Todas)",'Cuadro-de-mando'!$E$4=$B8153),OR('Cuadro-de-mando'!$H$4="(Todas)",'Cuadro-de-mando'!$H$4=$C8153),OR('Cuadro-de-mando'!$K$4="(Todas)",'Cuadro-de-mando'!$K$4=$E8153),OR('Cuadro-de-mando'!$N$4="(Todos)",'Cuadro-de-mando'!$N$4=$F8153)),1,0))</f>
        <v>1</v>
      </c>
    </row>
    <row r="8154" spans="1:10" x14ac:dyDescent="0.25">
      <c r="A8154" t="str">
        <f>IF(Tienda_4!$A954="","","Tienda 4")</f>
        <v>Tienda 4</v>
      </c>
      <c r="B8154" t="str">
        <f>IF($A8154="","",Tienda_4!B954)</f>
        <v>Electrónicos</v>
      </c>
      <c r="C8154" t="str">
        <f>IF($A8154="","",Tienda_4!G954)</f>
        <v>Bogotá</v>
      </c>
      <c r="D8154" t="str">
        <f>IF($A8154="","",Tienda_4!F954)</f>
        <v>Pedro Gomez</v>
      </c>
      <c r="E8154" t="str">
        <f>IF($A8154="","",Tienda_4!I954)</f>
        <v>Tarjeta de crédito</v>
      </c>
      <c r="F8154">
        <f>IF($A8154="","",VALUE(RIGHT(Tienda_4!E954,4)))</f>
        <v>2021</v>
      </c>
      <c r="G8154">
        <f>IF($A8154="","",Tienda_4!C954)</f>
        <v>203700</v>
      </c>
      <c r="H8154">
        <f>IF($A8154="","",Tienda_4!D954)</f>
        <v>11100</v>
      </c>
      <c r="I8154">
        <f>IF($A8154="","",Tienda_4!H954)</f>
        <v>1</v>
      </c>
      <c r="J8154">
        <f>IF($A8154="",0,IF(AND(OR('Cuadro-de-mando'!$B$4="(Todas)",'Cuadro-de-mando'!$B$4=$A8154),OR('Cuadro-de-mando'!$E$4="(Todas)",'Cuadro-de-mando'!$E$4=$B8154),OR('Cuadro-de-mando'!$H$4="(Todas)",'Cuadro-de-mando'!$H$4=$C8154),OR('Cuadro-de-mando'!$K$4="(Todas)",'Cuadro-de-mando'!$K$4=$E8154),OR('Cuadro-de-mando'!$N$4="(Todos)",'Cuadro-de-mando'!$N$4=$F8154)),1,0))</f>
        <v>1</v>
      </c>
    </row>
    <row r="8155" spans="1:10" x14ac:dyDescent="0.25">
      <c r="A8155" t="str">
        <f>IF(Tienda_4!$A955="","","Tienda 4")</f>
        <v>Tienda 4</v>
      </c>
      <c r="B8155" t="str">
        <f>IF($A8155="","",Tienda_4!B955)</f>
        <v>Electrodomésticos</v>
      </c>
      <c r="C8155" t="str">
        <f>IF($A8155="","",Tienda_4!G955)</f>
        <v>Medellín</v>
      </c>
      <c r="D8155" t="str">
        <f>IF($A8155="","",Tienda_4!F955)</f>
        <v>Blanca Ramirez</v>
      </c>
      <c r="E8155" t="str">
        <f>IF($A8155="","",Tienda_4!I955)</f>
        <v>Cupón</v>
      </c>
      <c r="F8155">
        <f>IF($A8155="","",VALUE(RIGHT(Tienda_4!E955,4)))</f>
        <v>2021</v>
      </c>
      <c r="G8155">
        <f>IF($A8155="","",Tienda_4!C955)</f>
        <v>1058300</v>
      </c>
      <c r="H8155">
        <f>IF($A8155="","",Tienda_4!D955)</f>
        <v>59700</v>
      </c>
      <c r="I8155">
        <f>IF($A8155="","",Tienda_4!H955)</f>
        <v>2</v>
      </c>
      <c r="J8155">
        <f>IF($A8155="",0,IF(AND(OR('Cuadro-de-mando'!$B$4="(Todas)",'Cuadro-de-mando'!$B$4=$A8155),OR('Cuadro-de-mando'!$E$4="(Todas)",'Cuadro-de-mando'!$E$4=$B8155),OR('Cuadro-de-mando'!$H$4="(Todas)",'Cuadro-de-mando'!$H$4=$C8155),OR('Cuadro-de-mando'!$K$4="(Todas)",'Cuadro-de-mando'!$K$4=$E8155),OR('Cuadro-de-mando'!$N$4="(Todos)",'Cuadro-de-mando'!$N$4=$F8155)),1,0))</f>
        <v>1</v>
      </c>
    </row>
    <row r="8156" spans="1:10" x14ac:dyDescent="0.25">
      <c r="A8156" t="str">
        <f>IF(Tienda_4!$A956="","","Tienda 4")</f>
        <v>Tienda 4</v>
      </c>
      <c r="B8156" t="str">
        <f>IF($A8156="","",Tienda_4!B956)</f>
        <v>Muebles</v>
      </c>
      <c r="C8156" t="str">
        <f>IF($A8156="","",Tienda_4!G956)</f>
        <v>Medellín</v>
      </c>
      <c r="D8156" t="str">
        <f>IF($A8156="","",Tienda_4!F956)</f>
        <v>Juliana Costa</v>
      </c>
      <c r="E8156" t="str">
        <f>IF($A8156="","",Tienda_4!I956)</f>
        <v>Cupón</v>
      </c>
      <c r="F8156">
        <f>IF($A8156="","",VALUE(RIGHT(Tienda_4!E956,4)))</f>
        <v>2022</v>
      </c>
      <c r="G8156">
        <f>IF($A8156="","",Tienda_4!C956)</f>
        <v>967900</v>
      </c>
      <c r="H8156">
        <f>IF($A8156="","",Tienda_4!D956)</f>
        <v>56300</v>
      </c>
      <c r="I8156">
        <f>IF($A8156="","",Tienda_4!H956)</f>
        <v>1</v>
      </c>
      <c r="J8156">
        <f>IF($A8156="",0,IF(AND(OR('Cuadro-de-mando'!$B$4="(Todas)",'Cuadro-de-mando'!$B$4=$A8156),OR('Cuadro-de-mando'!$E$4="(Todas)",'Cuadro-de-mando'!$E$4=$B8156),OR('Cuadro-de-mando'!$H$4="(Todas)",'Cuadro-de-mando'!$H$4=$C8156),OR('Cuadro-de-mando'!$K$4="(Todas)",'Cuadro-de-mando'!$K$4=$E8156),OR('Cuadro-de-mando'!$N$4="(Todos)",'Cuadro-de-mando'!$N$4=$F8156)),1,0))</f>
        <v>1</v>
      </c>
    </row>
    <row r="8157" spans="1:10" x14ac:dyDescent="0.25">
      <c r="A8157" t="str">
        <f>IF(Tienda_4!$A957="","","Tienda 4")</f>
        <v>Tienda 4</v>
      </c>
      <c r="B8157" t="str">
        <f>IF($A8157="","",Tienda_4!B957)</f>
        <v>Muebles</v>
      </c>
      <c r="C8157" t="str">
        <f>IF($A8157="","",Tienda_4!G957)</f>
        <v>Cúcuta</v>
      </c>
      <c r="D8157" t="str">
        <f>IF($A8157="","",Tienda_4!F957)</f>
        <v>Santiago Silva</v>
      </c>
      <c r="E8157" t="str">
        <f>IF($A8157="","",Tienda_4!I957)</f>
        <v>Tarjeta de crédito</v>
      </c>
      <c r="F8157">
        <f>IF($A8157="","",VALUE(RIGHT(Tienda_4!E957,4)))</f>
        <v>2020</v>
      </c>
      <c r="G8157">
        <f>IF($A8157="","",Tienda_4!C957)</f>
        <v>707500</v>
      </c>
      <c r="H8157">
        <f>IF($A8157="","",Tienda_4!D957)</f>
        <v>35900</v>
      </c>
      <c r="I8157">
        <f>IF($A8157="","",Tienda_4!H957)</f>
        <v>5</v>
      </c>
      <c r="J8157">
        <f>IF($A8157="",0,IF(AND(OR('Cuadro-de-mando'!$B$4="(Todas)",'Cuadro-de-mando'!$B$4=$A8157),OR('Cuadro-de-mando'!$E$4="(Todas)",'Cuadro-de-mando'!$E$4=$B8157),OR('Cuadro-de-mando'!$H$4="(Todas)",'Cuadro-de-mando'!$H$4=$C8157),OR('Cuadro-de-mando'!$K$4="(Todas)",'Cuadro-de-mando'!$K$4=$E8157),OR('Cuadro-de-mando'!$N$4="(Todos)",'Cuadro-de-mando'!$N$4=$F8157)),1,0))</f>
        <v>1</v>
      </c>
    </row>
    <row r="8158" spans="1:10" x14ac:dyDescent="0.25">
      <c r="A8158" t="str">
        <f>IF(Tienda_4!$A958="","","Tienda 4")</f>
        <v>Tienda 4</v>
      </c>
      <c r="B8158" t="str">
        <f>IF($A8158="","",Tienda_4!B958)</f>
        <v>Libros</v>
      </c>
      <c r="C8158" t="str">
        <f>IF($A8158="","",Tienda_4!G958)</f>
        <v>Medellín</v>
      </c>
      <c r="D8158" t="str">
        <f>IF($A8158="","",Tienda_4!F958)</f>
        <v>Maria Alfonso</v>
      </c>
      <c r="E8158" t="str">
        <f>IF($A8158="","",Tienda_4!I958)</f>
        <v>Tarjeta de crédito</v>
      </c>
      <c r="F8158">
        <f>IF($A8158="","",VALUE(RIGHT(Tienda_4!E958,4)))</f>
        <v>2022</v>
      </c>
      <c r="G8158">
        <f>IF($A8158="","",Tienda_4!C958)</f>
        <v>58800</v>
      </c>
      <c r="H8158">
        <f>IF($A8158="","",Tienda_4!D958)</f>
        <v>1300</v>
      </c>
      <c r="I8158">
        <f>IF($A8158="","",Tienda_4!H958)</f>
        <v>5</v>
      </c>
      <c r="J8158">
        <f>IF($A8158="",0,IF(AND(OR('Cuadro-de-mando'!$B$4="(Todas)",'Cuadro-de-mando'!$B$4=$A8158),OR('Cuadro-de-mando'!$E$4="(Todas)",'Cuadro-de-mando'!$E$4=$B8158),OR('Cuadro-de-mando'!$H$4="(Todas)",'Cuadro-de-mando'!$H$4=$C8158),OR('Cuadro-de-mando'!$K$4="(Todas)",'Cuadro-de-mando'!$K$4=$E8158),OR('Cuadro-de-mando'!$N$4="(Todos)",'Cuadro-de-mando'!$N$4=$F8158)),1,0))</f>
        <v>1</v>
      </c>
    </row>
    <row r="8159" spans="1:10" x14ac:dyDescent="0.25">
      <c r="A8159" t="str">
        <f>IF(Tienda_4!$A959="","","Tienda 4")</f>
        <v>Tienda 4</v>
      </c>
      <c r="B8159" t="str">
        <f>IF($A8159="","",Tienda_4!B959)</f>
        <v>Electrodomésticos</v>
      </c>
      <c r="C8159" t="str">
        <f>IF($A8159="","",Tienda_4!G959)</f>
        <v>Medellín</v>
      </c>
      <c r="D8159" t="str">
        <f>IF($A8159="","",Tienda_4!F959)</f>
        <v>Rafael Acosta</v>
      </c>
      <c r="E8159" t="str">
        <f>IF($A8159="","",Tienda_4!I959)</f>
        <v>Tarjeta de crédito</v>
      </c>
      <c r="F8159">
        <f>IF($A8159="","",VALUE(RIGHT(Tienda_4!E959,4)))</f>
        <v>2021</v>
      </c>
      <c r="G8159">
        <f>IF($A8159="","",Tienda_4!C959)</f>
        <v>1182800</v>
      </c>
      <c r="H8159">
        <f>IF($A8159="","",Tienda_4!D959)</f>
        <v>69800</v>
      </c>
      <c r="I8159">
        <f>IF($A8159="","",Tienda_4!H959)</f>
        <v>5</v>
      </c>
      <c r="J8159">
        <f>IF($A8159="",0,IF(AND(OR('Cuadro-de-mando'!$B$4="(Todas)",'Cuadro-de-mando'!$B$4=$A8159),OR('Cuadro-de-mando'!$E$4="(Todas)",'Cuadro-de-mando'!$E$4=$B8159),OR('Cuadro-de-mando'!$H$4="(Todas)",'Cuadro-de-mando'!$H$4=$C8159),OR('Cuadro-de-mando'!$K$4="(Todas)",'Cuadro-de-mando'!$K$4=$E8159),OR('Cuadro-de-mando'!$N$4="(Todos)",'Cuadro-de-mando'!$N$4=$F8159)),1,0))</f>
        <v>1</v>
      </c>
    </row>
    <row r="8160" spans="1:10" x14ac:dyDescent="0.25">
      <c r="A8160" t="str">
        <f>IF(Tienda_4!$A960="","","Tienda 4")</f>
        <v>Tienda 4</v>
      </c>
      <c r="B8160" t="str">
        <f>IF($A8160="","",Tienda_4!B960)</f>
        <v>Juguetes</v>
      </c>
      <c r="C8160" t="str">
        <f>IF($A8160="","",Tienda_4!G960)</f>
        <v>Medellín</v>
      </c>
      <c r="D8160" t="str">
        <f>IF($A8160="","",Tienda_4!F960)</f>
        <v>Juliana Costa</v>
      </c>
      <c r="E8160" t="str">
        <f>IF($A8160="","",Tienda_4!I960)</f>
        <v>Tarjeta de crédito</v>
      </c>
      <c r="F8160">
        <f>IF($A8160="","",VALUE(RIGHT(Tienda_4!E960,4)))</f>
        <v>2020</v>
      </c>
      <c r="G8160">
        <f>IF($A8160="","",Tienda_4!C960)</f>
        <v>29500</v>
      </c>
      <c r="H8160">
        <f>IF($A8160="","",Tienda_4!D960)</f>
        <v>0</v>
      </c>
      <c r="I8160">
        <f>IF($A8160="","",Tienda_4!H960)</f>
        <v>5</v>
      </c>
      <c r="J8160">
        <f>IF($A8160="",0,IF(AND(OR('Cuadro-de-mando'!$B$4="(Todas)",'Cuadro-de-mando'!$B$4=$A8160),OR('Cuadro-de-mando'!$E$4="(Todas)",'Cuadro-de-mando'!$E$4=$B8160),OR('Cuadro-de-mando'!$H$4="(Todas)",'Cuadro-de-mando'!$H$4=$C8160),OR('Cuadro-de-mando'!$K$4="(Todas)",'Cuadro-de-mando'!$K$4=$E8160),OR('Cuadro-de-mando'!$N$4="(Todos)",'Cuadro-de-mando'!$N$4=$F8160)),1,0))</f>
        <v>1</v>
      </c>
    </row>
    <row r="8161" spans="1:10" x14ac:dyDescent="0.25">
      <c r="A8161" t="str">
        <f>IF(Tienda_4!$A961="","","Tienda 4")</f>
        <v>Tienda 4</v>
      </c>
      <c r="B8161" t="str">
        <f>IF($A8161="","",Tienda_4!B961)</f>
        <v>Deportes y diversión</v>
      </c>
      <c r="C8161" t="str">
        <f>IF($A8161="","",Tienda_4!G961)</f>
        <v>Bogotá</v>
      </c>
      <c r="D8161" t="str">
        <f>IF($A8161="","",Tienda_4!F961)</f>
        <v>Mariana Herrera</v>
      </c>
      <c r="E8161" t="str">
        <f>IF($A8161="","",Tienda_4!I961)</f>
        <v>Tarjeta de crédito</v>
      </c>
      <c r="F8161">
        <f>IF($A8161="","",VALUE(RIGHT(Tienda_4!E961,4)))</f>
        <v>2021</v>
      </c>
      <c r="G8161">
        <f>IF($A8161="","",Tienda_4!C961)</f>
        <v>53100</v>
      </c>
      <c r="H8161">
        <f>IF($A8161="","",Tienda_4!D961)</f>
        <v>3000</v>
      </c>
      <c r="I8161">
        <f>IF($A8161="","",Tienda_4!H961)</f>
        <v>5</v>
      </c>
      <c r="J8161">
        <f>IF($A8161="",0,IF(AND(OR('Cuadro-de-mando'!$B$4="(Todas)",'Cuadro-de-mando'!$B$4=$A8161),OR('Cuadro-de-mando'!$E$4="(Todas)",'Cuadro-de-mando'!$E$4=$B8161),OR('Cuadro-de-mando'!$H$4="(Todas)",'Cuadro-de-mando'!$H$4=$C8161),OR('Cuadro-de-mando'!$K$4="(Todas)",'Cuadro-de-mando'!$K$4=$E8161),OR('Cuadro-de-mando'!$N$4="(Todos)",'Cuadro-de-mando'!$N$4=$F8161)),1,0))</f>
        <v>1</v>
      </c>
    </row>
    <row r="8162" spans="1:10" x14ac:dyDescent="0.25">
      <c r="A8162" t="str">
        <f>IF(Tienda_4!$A962="","","Tienda 4")</f>
        <v>Tienda 4</v>
      </c>
      <c r="B8162" t="str">
        <f>IF($A8162="","",Tienda_4!B962)</f>
        <v>Muebles</v>
      </c>
      <c r="C8162" t="str">
        <f>IF($A8162="","",Tienda_4!G962)</f>
        <v>Bogotá</v>
      </c>
      <c r="D8162" t="str">
        <f>IF($A8162="","",Tienda_4!F962)</f>
        <v>Juliana Costa</v>
      </c>
      <c r="E8162" t="str">
        <f>IF($A8162="","",Tienda_4!I962)</f>
        <v>Nequi</v>
      </c>
      <c r="F8162">
        <f>IF($A8162="","",VALUE(RIGHT(Tienda_4!E962,4)))</f>
        <v>2021</v>
      </c>
      <c r="G8162">
        <f>IF($A8162="","",Tienda_4!C962)</f>
        <v>455800</v>
      </c>
      <c r="H8162">
        <f>IF($A8162="","",Tienda_4!D962)</f>
        <v>24700</v>
      </c>
      <c r="I8162">
        <f>IF($A8162="","",Tienda_4!H962)</f>
        <v>5</v>
      </c>
      <c r="J8162">
        <f>IF($A8162="",0,IF(AND(OR('Cuadro-de-mando'!$B$4="(Todas)",'Cuadro-de-mando'!$B$4=$A8162),OR('Cuadro-de-mando'!$E$4="(Todas)",'Cuadro-de-mando'!$E$4=$B8162),OR('Cuadro-de-mando'!$H$4="(Todas)",'Cuadro-de-mando'!$H$4=$C8162),OR('Cuadro-de-mando'!$K$4="(Todas)",'Cuadro-de-mando'!$K$4=$E8162),OR('Cuadro-de-mando'!$N$4="(Todos)",'Cuadro-de-mando'!$N$4=$F8162)),1,0))</f>
        <v>1</v>
      </c>
    </row>
    <row r="8163" spans="1:10" x14ac:dyDescent="0.25">
      <c r="A8163" t="str">
        <f>IF(Tienda_4!$A963="","","Tienda 4")</f>
        <v>Tienda 4</v>
      </c>
      <c r="B8163" t="str">
        <f>IF($A8163="","",Tienda_4!B963)</f>
        <v>Electrónicos</v>
      </c>
      <c r="C8163" t="str">
        <f>IF($A8163="","",Tienda_4!G963)</f>
        <v>Bogotá</v>
      </c>
      <c r="D8163" t="str">
        <f>IF($A8163="","",Tienda_4!F963)</f>
        <v>Juan Fernandez</v>
      </c>
      <c r="E8163" t="str">
        <f>IF($A8163="","",Tienda_4!I963)</f>
        <v>Tarjeta de crédito</v>
      </c>
      <c r="F8163">
        <f>IF($A8163="","",VALUE(RIGHT(Tienda_4!E963,4)))</f>
        <v>2022</v>
      </c>
      <c r="G8163">
        <f>IF($A8163="","",Tienda_4!C963)</f>
        <v>121100</v>
      </c>
      <c r="H8163">
        <f>IF($A8163="","",Tienda_4!D963)</f>
        <v>4600</v>
      </c>
      <c r="I8163">
        <f>IF($A8163="","",Tienda_4!H963)</f>
        <v>1</v>
      </c>
      <c r="J8163">
        <f>IF($A8163="",0,IF(AND(OR('Cuadro-de-mando'!$B$4="(Todas)",'Cuadro-de-mando'!$B$4=$A8163),OR('Cuadro-de-mando'!$E$4="(Todas)",'Cuadro-de-mando'!$E$4=$B8163),OR('Cuadro-de-mando'!$H$4="(Todas)",'Cuadro-de-mando'!$H$4=$C8163),OR('Cuadro-de-mando'!$K$4="(Todas)",'Cuadro-de-mando'!$K$4=$E8163),OR('Cuadro-de-mando'!$N$4="(Todos)",'Cuadro-de-mando'!$N$4=$F8163)),1,0))</f>
        <v>1</v>
      </c>
    </row>
    <row r="8164" spans="1:10" x14ac:dyDescent="0.25">
      <c r="A8164" t="str">
        <f>IF(Tienda_4!$A964="","","Tienda 4")</f>
        <v>Tienda 4</v>
      </c>
      <c r="B8164" t="str">
        <f>IF($A8164="","",Tienda_4!B964)</f>
        <v>Instrumentos musicales</v>
      </c>
      <c r="C8164" t="str">
        <f>IF($A8164="","",Tienda_4!G964)</f>
        <v>Barranquilla</v>
      </c>
      <c r="D8164" t="str">
        <f>IF($A8164="","",Tienda_4!F964)</f>
        <v>Santiago Silva</v>
      </c>
      <c r="E8164" t="str">
        <f>IF($A8164="","",Tienda_4!I964)</f>
        <v>Tarjeta de crédito</v>
      </c>
      <c r="F8164">
        <f>IF($A8164="","",VALUE(RIGHT(Tienda_4!E964,4)))</f>
        <v>2021</v>
      </c>
      <c r="G8164">
        <f>IF($A8164="","",Tienda_4!C964)</f>
        <v>785200</v>
      </c>
      <c r="H8164">
        <f>IF($A8164="","",Tienda_4!D964)</f>
        <v>40000</v>
      </c>
      <c r="I8164">
        <f>IF($A8164="","",Tienda_4!H964)</f>
        <v>4</v>
      </c>
      <c r="J8164">
        <f>IF($A8164="",0,IF(AND(OR('Cuadro-de-mando'!$B$4="(Todas)",'Cuadro-de-mando'!$B$4=$A8164),OR('Cuadro-de-mando'!$E$4="(Todas)",'Cuadro-de-mando'!$E$4=$B8164),OR('Cuadro-de-mando'!$H$4="(Todas)",'Cuadro-de-mando'!$H$4=$C8164),OR('Cuadro-de-mando'!$K$4="(Todas)",'Cuadro-de-mando'!$K$4=$E8164),OR('Cuadro-de-mando'!$N$4="(Todos)",'Cuadro-de-mando'!$N$4=$F8164)),1,0))</f>
        <v>1</v>
      </c>
    </row>
    <row r="8165" spans="1:10" x14ac:dyDescent="0.25">
      <c r="A8165" t="str">
        <f>IF(Tienda_4!$A965="","","Tienda 4")</f>
        <v>Tienda 4</v>
      </c>
      <c r="B8165" t="str">
        <f>IF($A8165="","",Tienda_4!B965)</f>
        <v>Muebles</v>
      </c>
      <c r="C8165" t="str">
        <f>IF($A8165="","",Tienda_4!G965)</f>
        <v>Cali</v>
      </c>
      <c r="D8165" t="str">
        <f>IF($A8165="","",Tienda_4!F965)</f>
        <v>Ángel Rodriguez</v>
      </c>
      <c r="E8165" t="str">
        <f>IF($A8165="","",Tienda_4!I965)</f>
        <v>Nequi</v>
      </c>
      <c r="F8165">
        <f>IF($A8165="","",VALUE(RIGHT(Tienda_4!E965,4)))</f>
        <v>2022</v>
      </c>
      <c r="G8165">
        <f>IF($A8165="","",Tienda_4!C965)</f>
        <v>203400</v>
      </c>
      <c r="H8165">
        <f>IF($A8165="","",Tienda_4!D965)</f>
        <v>9000</v>
      </c>
      <c r="I8165">
        <f>IF($A8165="","",Tienda_4!H965)</f>
        <v>5</v>
      </c>
      <c r="J8165">
        <f>IF($A8165="",0,IF(AND(OR('Cuadro-de-mando'!$B$4="(Todas)",'Cuadro-de-mando'!$B$4=$A8165),OR('Cuadro-de-mando'!$E$4="(Todas)",'Cuadro-de-mando'!$E$4=$B8165),OR('Cuadro-de-mando'!$H$4="(Todas)",'Cuadro-de-mando'!$H$4=$C8165),OR('Cuadro-de-mando'!$K$4="(Todas)",'Cuadro-de-mando'!$K$4=$E8165),OR('Cuadro-de-mando'!$N$4="(Todos)",'Cuadro-de-mando'!$N$4=$F8165)),1,0))</f>
        <v>1</v>
      </c>
    </row>
    <row r="8166" spans="1:10" x14ac:dyDescent="0.25">
      <c r="A8166" t="str">
        <f>IF(Tienda_4!$A966="","","Tienda 4")</f>
        <v>Tienda 4</v>
      </c>
      <c r="B8166" t="str">
        <f>IF($A8166="","",Tienda_4!B966)</f>
        <v>Muebles</v>
      </c>
      <c r="C8166" t="str">
        <f>IF($A8166="","",Tienda_4!G966)</f>
        <v>Cali</v>
      </c>
      <c r="D8166" t="str">
        <f>IF($A8166="","",Tienda_4!F966)</f>
        <v>Pedro Gomez</v>
      </c>
      <c r="E8166" t="str">
        <f>IF($A8166="","",Tienda_4!I966)</f>
        <v>Tarjeta de crédito</v>
      </c>
      <c r="F8166">
        <f>IF($A8166="","",VALUE(RIGHT(Tienda_4!E966,4)))</f>
        <v>2020</v>
      </c>
      <c r="G8166">
        <f>IF($A8166="","",Tienda_4!C966)</f>
        <v>321100</v>
      </c>
      <c r="H8166">
        <f>IF($A8166="","",Tienda_4!D966)</f>
        <v>15300</v>
      </c>
      <c r="I8166">
        <f>IF($A8166="","",Tienda_4!H966)</f>
        <v>5</v>
      </c>
      <c r="J8166">
        <f>IF($A8166="",0,IF(AND(OR('Cuadro-de-mando'!$B$4="(Todas)",'Cuadro-de-mando'!$B$4=$A8166),OR('Cuadro-de-mando'!$E$4="(Todas)",'Cuadro-de-mando'!$E$4=$B8166),OR('Cuadro-de-mando'!$H$4="(Todas)",'Cuadro-de-mando'!$H$4=$C8166),OR('Cuadro-de-mando'!$K$4="(Todas)",'Cuadro-de-mando'!$K$4=$E8166),OR('Cuadro-de-mando'!$N$4="(Todos)",'Cuadro-de-mando'!$N$4=$F8166)),1,0))</f>
        <v>1</v>
      </c>
    </row>
    <row r="8167" spans="1:10" x14ac:dyDescent="0.25">
      <c r="A8167" t="str">
        <f>IF(Tienda_4!$A967="","","Tienda 4")</f>
        <v>Tienda 4</v>
      </c>
      <c r="B8167" t="str">
        <f>IF($A8167="","",Tienda_4!B967)</f>
        <v>Electrodomésticos</v>
      </c>
      <c r="C8167" t="str">
        <f>IF($A8167="","",Tienda_4!G967)</f>
        <v>Medellín</v>
      </c>
      <c r="D8167" t="str">
        <f>IF($A8167="","",Tienda_4!F967)</f>
        <v>Camila Rivera</v>
      </c>
      <c r="E8167" t="str">
        <f>IF($A8167="","",Tienda_4!I967)</f>
        <v>Tarjeta de crédito</v>
      </c>
      <c r="F8167">
        <f>IF($A8167="","",VALUE(RIGHT(Tienda_4!E967,4)))</f>
        <v>2022</v>
      </c>
      <c r="G8167">
        <f>IF($A8167="","",Tienda_4!C967)</f>
        <v>634300</v>
      </c>
      <c r="H8167">
        <f>IF($A8167="","",Tienda_4!D967)</f>
        <v>32000</v>
      </c>
      <c r="I8167">
        <f>IF($A8167="","",Tienda_4!H967)</f>
        <v>5</v>
      </c>
      <c r="J8167">
        <f>IF($A8167="",0,IF(AND(OR('Cuadro-de-mando'!$B$4="(Todas)",'Cuadro-de-mando'!$B$4=$A8167),OR('Cuadro-de-mando'!$E$4="(Todas)",'Cuadro-de-mando'!$E$4=$B8167),OR('Cuadro-de-mando'!$H$4="(Todas)",'Cuadro-de-mando'!$H$4=$C8167),OR('Cuadro-de-mando'!$K$4="(Todas)",'Cuadro-de-mando'!$K$4=$E8167),OR('Cuadro-de-mando'!$N$4="(Todos)",'Cuadro-de-mando'!$N$4=$F8167)),1,0))</f>
        <v>1</v>
      </c>
    </row>
    <row r="8168" spans="1:10" x14ac:dyDescent="0.25">
      <c r="A8168" t="str">
        <f>IF(Tienda_4!$A968="","","Tienda 4")</f>
        <v>Tienda 4</v>
      </c>
      <c r="B8168" t="str">
        <f>IF($A8168="","",Tienda_4!B968)</f>
        <v>Juguetes</v>
      </c>
      <c r="C8168" t="str">
        <f>IF($A8168="","",Tienda_4!G968)</f>
        <v>Bogotá</v>
      </c>
      <c r="D8168" t="str">
        <f>IF($A8168="","",Tienda_4!F968)</f>
        <v>Juliana Costa</v>
      </c>
      <c r="E8168" t="str">
        <f>IF($A8168="","",Tienda_4!I968)</f>
        <v>Nequi</v>
      </c>
      <c r="F8168">
        <f>IF($A8168="","",VALUE(RIGHT(Tienda_4!E968,4)))</f>
        <v>2021</v>
      </c>
      <c r="G8168">
        <f>IF($A8168="","",Tienda_4!C968)</f>
        <v>18800</v>
      </c>
      <c r="H8168">
        <f>IF($A8168="","",Tienda_4!D968)</f>
        <v>1400</v>
      </c>
      <c r="I8168">
        <f>IF($A8168="","",Tienda_4!H968)</f>
        <v>4</v>
      </c>
      <c r="J8168">
        <f>IF($A8168="",0,IF(AND(OR('Cuadro-de-mando'!$B$4="(Todas)",'Cuadro-de-mando'!$B$4=$A8168),OR('Cuadro-de-mando'!$E$4="(Todas)",'Cuadro-de-mando'!$E$4=$B8168),OR('Cuadro-de-mando'!$H$4="(Todas)",'Cuadro-de-mando'!$H$4=$C8168),OR('Cuadro-de-mando'!$K$4="(Todas)",'Cuadro-de-mando'!$K$4=$E8168),OR('Cuadro-de-mando'!$N$4="(Todos)",'Cuadro-de-mando'!$N$4=$F8168)),1,0))</f>
        <v>1</v>
      </c>
    </row>
    <row r="8169" spans="1:10" x14ac:dyDescent="0.25">
      <c r="A8169" t="str">
        <f>IF(Tienda_4!$A969="","","Tienda 4")</f>
        <v>Tienda 4</v>
      </c>
      <c r="B8169" t="str">
        <f>IF($A8169="","",Tienda_4!B969)</f>
        <v>Artículos para el hogar</v>
      </c>
      <c r="C8169" t="str">
        <f>IF($A8169="","",Tienda_4!G969)</f>
        <v>Bogotá</v>
      </c>
      <c r="D8169" t="str">
        <f>IF($A8169="","",Tienda_4!F969)</f>
        <v>Ángel Rodriguez</v>
      </c>
      <c r="E8169" t="str">
        <f>IF($A8169="","",Tienda_4!I969)</f>
        <v>Nequi</v>
      </c>
      <c r="F8169">
        <f>IF($A8169="","",VALUE(RIGHT(Tienda_4!E969,4)))</f>
        <v>2020</v>
      </c>
      <c r="G8169">
        <f>IF($A8169="","",Tienda_4!C969)</f>
        <v>57200</v>
      </c>
      <c r="H8169">
        <f>IF($A8169="","",Tienda_4!D969)</f>
        <v>3600</v>
      </c>
      <c r="I8169">
        <f>IF($A8169="","",Tienda_4!H969)</f>
        <v>4</v>
      </c>
      <c r="J8169">
        <f>IF($A8169="",0,IF(AND(OR('Cuadro-de-mando'!$B$4="(Todas)",'Cuadro-de-mando'!$B$4=$A8169),OR('Cuadro-de-mando'!$E$4="(Todas)",'Cuadro-de-mando'!$E$4=$B8169),OR('Cuadro-de-mando'!$H$4="(Todas)",'Cuadro-de-mando'!$H$4=$C8169),OR('Cuadro-de-mando'!$K$4="(Todas)",'Cuadro-de-mando'!$K$4=$E8169),OR('Cuadro-de-mando'!$N$4="(Todos)",'Cuadro-de-mando'!$N$4=$F8169)),1,0))</f>
        <v>1</v>
      </c>
    </row>
    <row r="8170" spans="1:10" x14ac:dyDescent="0.25">
      <c r="A8170" t="str">
        <f>IF(Tienda_4!$A970="","","Tienda 4")</f>
        <v>Tienda 4</v>
      </c>
      <c r="B8170" t="str">
        <f>IF($A8170="","",Tienda_4!B970)</f>
        <v>Deportes y diversión</v>
      </c>
      <c r="C8170" t="str">
        <f>IF($A8170="","",Tienda_4!G970)</f>
        <v>Medellín</v>
      </c>
      <c r="D8170" t="str">
        <f>IF($A8170="","",Tienda_4!F970)</f>
        <v>Lucas Olivera</v>
      </c>
      <c r="E8170" t="str">
        <f>IF($A8170="","",Tienda_4!I970)</f>
        <v>Nequi</v>
      </c>
      <c r="F8170">
        <f>IF($A8170="","",VALUE(RIGHT(Tienda_4!E970,4)))</f>
        <v>2020</v>
      </c>
      <c r="G8170">
        <f>IF($A8170="","",Tienda_4!C970)</f>
        <v>56000</v>
      </c>
      <c r="H8170">
        <f>IF($A8170="","",Tienda_4!D970)</f>
        <v>7800</v>
      </c>
      <c r="I8170">
        <f>IF($A8170="","",Tienda_4!H970)</f>
        <v>5</v>
      </c>
      <c r="J8170">
        <f>IF($A8170="",0,IF(AND(OR('Cuadro-de-mando'!$B$4="(Todas)",'Cuadro-de-mando'!$B$4=$A8170),OR('Cuadro-de-mando'!$E$4="(Todas)",'Cuadro-de-mando'!$E$4=$B8170),OR('Cuadro-de-mando'!$H$4="(Todas)",'Cuadro-de-mando'!$H$4=$C8170),OR('Cuadro-de-mando'!$K$4="(Todas)",'Cuadro-de-mando'!$K$4=$E8170),OR('Cuadro-de-mando'!$N$4="(Todos)",'Cuadro-de-mando'!$N$4=$F8170)),1,0))</f>
        <v>1</v>
      </c>
    </row>
    <row r="8171" spans="1:10" x14ac:dyDescent="0.25">
      <c r="A8171" t="str">
        <f>IF(Tienda_4!$A971="","","Tienda 4")</f>
        <v>Tienda 4</v>
      </c>
      <c r="B8171" t="str">
        <f>IF($A8171="","",Tienda_4!B971)</f>
        <v>Electrónicos</v>
      </c>
      <c r="C8171" t="str">
        <f>IF($A8171="","",Tienda_4!G971)</f>
        <v>Cúcuta</v>
      </c>
      <c r="D8171" t="str">
        <f>IF($A8171="","",Tienda_4!F971)</f>
        <v>Juan Fernandez</v>
      </c>
      <c r="E8171" t="str">
        <f>IF($A8171="","",Tienda_4!I971)</f>
        <v>Tarjeta de crédito</v>
      </c>
      <c r="F8171">
        <f>IF($A8171="","",VALUE(RIGHT(Tienda_4!E971,4)))</f>
        <v>2021</v>
      </c>
      <c r="G8171">
        <f>IF($A8171="","",Tienda_4!C971)</f>
        <v>125500</v>
      </c>
      <c r="H8171">
        <f>IF($A8171="","",Tienda_4!D971)</f>
        <v>7100</v>
      </c>
      <c r="I8171">
        <f>IF($A8171="","",Tienda_4!H971)</f>
        <v>5</v>
      </c>
      <c r="J8171">
        <f>IF($A8171="",0,IF(AND(OR('Cuadro-de-mando'!$B$4="(Todas)",'Cuadro-de-mando'!$B$4=$A8171),OR('Cuadro-de-mando'!$E$4="(Todas)",'Cuadro-de-mando'!$E$4=$B8171),OR('Cuadro-de-mando'!$H$4="(Todas)",'Cuadro-de-mando'!$H$4=$C8171),OR('Cuadro-de-mando'!$K$4="(Todas)",'Cuadro-de-mando'!$K$4=$E8171),OR('Cuadro-de-mando'!$N$4="(Todos)",'Cuadro-de-mando'!$N$4=$F8171)),1,0))</f>
        <v>1</v>
      </c>
    </row>
    <row r="8172" spans="1:10" x14ac:dyDescent="0.25">
      <c r="A8172" t="str">
        <f>IF(Tienda_4!$A972="","","Tienda 4")</f>
        <v>Tienda 4</v>
      </c>
      <c r="B8172" t="str">
        <f>IF($A8172="","",Tienda_4!B972)</f>
        <v>Muebles</v>
      </c>
      <c r="C8172" t="str">
        <f>IF($A8172="","",Tienda_4!G972)</f>
        <v>Bogotá</v>
      </c>
      <c r="D8172" t="str">
        <f>IF($A8172="","",Tienda_4!F972)</f>
        <v>Felipe Santos</v>
      </c>
      <c r="E8172" t="str">
        <f>IF($A8172="","",Tienda_4!I972)</f>
        <v>Nequi</v>
      </c>
      <c r="F8172">
        <f>IF($A8172="","",VALUE(RIGHT(Tienda_4!E972,4)))</f>
        <v>2021</v>
      </c>
      <c r="G8172">
        <f>IF($A8172="","",Tienda_4!C972)</f>
        <v>312500</v>
      </c>
      <c r="H8172">
        <f>IF($A8172="","",Tienda_4!D972)</f>
        <v>17000</v>
      </c>
      <c r="I8172">
        <f>IF($A8172="","",Tienda_4!H972)</f>
        <v>4</v>
      </c>
      <c r="J8172">
        <f>IF($A8172="",0,IF(AND(OR('Cuadro-de-mando'!$B$4="(Todas)",'Cuadro-de-mando'!$B$4=$A8172),OR('Cuadro-de-mando'!$E$4="(Todas)",'Cuadro-de-mando'!$E$4=$B8172),OR('Cuadro-de-mando'!$H$4="(Todas)",'Cuadro-de-mando'!$H$4=$C8172),OR('Cuadro-de-mando'!$K$4="(Todas)",'Cuadro-de-mando'!$K$4=$E8172),OR('Cuadro-de-mando'!$N$4="(Todos)",'Cuadro-de-mando'!$N$4=$F8172)),1,0))</f>
        <v>1</v>
      </c>
    </row>
    <row r="8173" spans="1:10" x14ac:dyDescent="0.25">
      <c r="A8173" t="str">
        <f>IF(Tienda_4!$A973="","","Tienda 4")</f>
        <v>Tienda 4</v>
      </c>
      <c r="B8173" t="str">
        <f>IF($A8173="","",Tienda_4!B973)</f>
        <v>Electrodomésticos</v>
      </c>
      <c r="C8173" t="str">
        <f>IF($A8173="","",Tienda_4!G973)</f>
        <v>Medellín</v>
      </c>
      <c r="D8173" t="str">
        <f>IF($A8173="","",Tienda_4!F973)</f>
        <v>Izabela de León</v>
      </c>
      <c r="E8173" t="str">
        <f>IF($A8173="","",Tienda_4!I973)</f>
        <v>Tarjeta de débito</v>
      </c>
      <c r="F8173">
        <f>IF($A8173="","",VALUE(RIGHT(Tienda_4!E973,4)))</f>
        <v>2022</v>
      </c>
      <c r="G8173">
        <f>IF($A8173="","",Tienda_4!C973)</f>
        <v>906100</v>
      </c>
      <c r="H8173">
        <f>IF($A8173="","",Tienda_4!D973)</f>
        <v>48600</v>
      </c>
      <c r="I8173">
        <f>IF($A8173="","",Tienda_4!H973)</f>
        <v>2</v>
      </c>
      <c r="J8173">
        <f>IF($A8173="",0,IF(AND(OR('Cuadro-de-mando'!$B$4="(Todas)",'Cuadro-de-mando'!$B$4=$A8173),OR('Cuadro-de-mando'!$E$4="(Todas)",'Cuadro-de-mando'!$E$4=$B8173),OR('Cuadro-de-mando'!$H$4="(Todas)",'Cuadro-de-mando'!$H$4=$C8173),OR('Cuadro-de-mando'!$K$4="(Todas)",'Cuadro-de-mando'!$K$4=$E8173),OR('Cuadro-de-mando'!$N$4="(Todos)",'Cuadro-de-mando'!$N$4=$F8173)),1,0))</f>
        <v>1</v>
      </c>
    </row>
    <row r="8174" spans="1:10" x14ac:dyDescent="0.25">
      <c r="A8174" t="str">
        <f>IF(Tienda_4!$A974="","","Tienda 4")</f>
        <v>Tienda 4</v>
      </c>
      <c r="B8174" t="str">
        <f>IF($A8174="","",Tienda_4!B974)</f>
        <v>Muebles</v>
      </c>
      <c r="C8174" t="str">
        <f>IF($A8174="","",Tienda_4!G974)</f>
        <v>Medellín</v>
      </c>
      <c r="D8174" t="str">
        <f>IF($A8174="","",Tienda_4!F974)</f>
        <v>Mariana Herrera</v>
      </c>
      <c r="E8174" t="str">
        <f>IF($A8174="","",Tienda_4!I974)</f>
        <v>Tarjeta de crédito</v>
      </c>
      <c r="F8174">
        <f>IF($A8174="","",VALUE(RIGHT(Tienda_4!E974,4)))</f>
        <v>2021</v>
      </c>
      <c r="G8174">
        <f>IF($A8174="","",Tienda_4!C974)</f>
        <v>737600</v>
      </c>
      <c r="H8174">
        <f>IF($A8174="","",Tienda_4!D974)</f>
        <v>39500</v>
      </c>
      <c r="I8174">
        <f>IF($A8174="","",Tienda_4!H974)</f>
        <v>5</v>
      </c>
      <c r="J8174">
        <f>IF($A8174="",0,IF(AND(OR('Cuadro-de-mando'!$B$4="(Todas)",'Cuadro-de-mando'!$B$4=$A8174),OR('Cuadro-de-mando'!$E$4="(Todas)",'Cuadro-de-mando'!$E$4=$B8174),OR('Cuadro-de-mando'!$H$4="(Todas)",'Cuadro-de-mando'!$H$4=$C8174),OR('Cuadro-de-mando'!$K$4="(Todas)",'Cuadro-de-mando'!$K$4=$E8174),OR('Cuadro-de-mando'!$N$4="(Todos)",'Cuadro-de-mando'!$N$4=$F8174)),1,0))</f>
        <v>1</v>
      </c>
    </row>
    <row r="8175" spans="1:10" x14ac:dyDescent="0.25">
      <c r="A8175" t="str">
        <f>IF(Tienda_4!$A975="","","Tienda 4")</f>
        <v>Tienda 4</v>
      </c>
      <c r="B8175" t="str">
        <f>IF($A8175="","",Tienda_4!B975)</f>
        <v>Muebles</v>
      </c>
      <c r="C8175" t="str">
        <f>IF($A8175="","",Tienda_4!G975)</f>
        <v>Medellín</v>
      </c>
      <c r="D8175" t="str">
        <f>IF($A8175="","",Tienda_4!F975)</f>
        <v>Lucas Olivera</v>
      </c>
      <c r="E8175" t="str">
        <f>IF($A8175="","",Tienda_4!I975)</f>
        <v>Cupón</v>
      </c>
      <c r="F8175">
        <f>IF($A8175="","",VALUE(RIGHT(Tienda_4!E975,4)))</f>
        <v>2021</v>
      </c>
      <c r="G8175">
        <f>IF($A8175="","",Tienda_4!C975)</f>
        <v>783700</v>
      </c>
      <c r="H8175">
        <f>IF($A8175="","",Tienda_4!D975)</f>
        <v>44100</v>
      </c>
      <c r="I8175">
        <f>IF($A8175="","",Tienda_4!H975)</f>
        <v>5</v>
      </c>
      <c r="J8175">
        <f>IF($A8175="",0,IF(AND(OR('Cuadro-de-mando'!$B$4="(Todas)",'Cuadro-de-mando'!$B$4=$A8175),OR('Cuadro-de-mando'!$E$4="(Todas)",'Cuadro-de-mando'!$E$4=$B8175),OR('Cuadro-de-mando'!$H$4="(Todas)",'Cuadro-de-mando'!$H$4=$C8175),OR('Cuadro-de-mando'!$K$4="(Todas)",'Cuadro-de-mando'!$K$4=$E8175),OR('Cuadro-de-mando'!$N$4="(Todos)",'Cuadro-de-mando'!$N$4=$F8175)),1,0))</f>
        <v>1</v>
      </c>
    </row>
    <row r="8176" spans="1:10" x14ac:dyDescent="0.25">
      <c r="A8176" t="str">
        <f>IF(Tienda_4!$A976="","","Tienda 4")</f>
        <v>Tienda 4</v>
      </c>
      <c r="B8176" t="str">
        <f>IF($A8176="","",Tienda_4!B976)</f>
        <v>Artículos para el hogar</v>
      </c>
      <c r="C8176" t="str">
        <f>IF($A8176="","",Tienda_4!G976)</f>
        <v>Cali</v>
      </c>
      <c r="D8176" t="str">
        <f>IF($A8176="","",Tienda_4!F976)</f>
        <v>Izabela de León</v>
      </c>
      <c r="E8176" t="str">
        <f>IF($A8176="","",Tienda_4!I976)</f>
        <v>Tarjeta de crédito</v>
      </c>
      <c r="F8176">
        <f>IF($A8176="","",VALUE(RIGHT(Tienda_4!E976,4)))</f>
        <v>2020</v>
      </c>
      <c r="G8176">
        <f>IF($A8176="","",Tienda_4!C976)</f>
        <v>38900</v>
      </c>
      <c r="H8176">
        <f>IF($A8176="","",Tienda_4!D976)</f>
        <v>2300</v>
      </c>
      <c r="I8176">
        <f>IF($A8176="","",Tienda_4!H976)</f>
        <v>5</v>
      </c>
      <c r="J8176">
        <f>IF($A8176="",0,IF(AND(OR('Cuadro-de-mando'!$B$4="(Todas)",'Cuadro-de-mando'!$B$4=$A8176),OR('Cuadro-de-mando'!$E$4="(Todas)",'Cuadro-de-mando'!$E$4=$B8176),OR('Cuadro-de-mando'!$H$4="(Todas)",'Cuadro-de-mando'!$H$4=$C8176),OR('Cuadro-de-mando'!$K$4="(Todas)",'Cuadro-de-mando'!$K$4=$E8176),OR('Cuadro-de-mando'!$N$4="(Todos)",'Cuadro-de-mando'!$N$4=$F8176)),1,0))</f>
        <v>1</v>
      </c>
    </row>
    <row r="8177" spans="1:10" x14ac:dyDescent="0.25">
      <c r="A8177" t="str">
        <f>IF(Tienda_4!$A977="","","Tienda 4")</f>
        <v>Tienda 4</v>
      </c>
      <c r="B8177" t="str">
        <f>IF($A8177="","",Tienda_4!B977)</f>
        <v>Juguetes</v>
      </c>
      <c r="C8177" t="str">
        <f>IF($A8177="","",Tienda_4!G977)</f>
        <v>Medellín</v>
      </c>
      <c r="D8177" t="str">
        <f>IF($A8177="","",Tienda_4!F977)</f>
        <v>Felipe Santos</v>
      </c>
      <c r="E8177" t="str">
        <f>IF($A8177="","",Tienda_4!I977)</f>
        <v>Cupón</v>
      </c>
      <c r="F8177">
        <f>IF($A8177="","",VALUE(RIGHT(Tienda_4!E977,4)))</f>
        <v>2020</v>
      </c>
      <c r="G8177">
        <f>IF($A8177="","",Tienda_4!C977)</f>
        <v>18000</v>
      </c>
      <c r="H8177">
        <f>IF($A8177="","",Tienda_4!D977)</f>
        <v>0</v>
      </c>
      <c r="I8177">
        <f>IF($A8177="","",Tienda_4!H977)</f>
        <v>5</v>
      </c>
      <c r="J8177">
        <f>IF($A8177="",0,IF(AND(OR('Cuadro-de-mando'!$B$4="(Todas)",'Cuadro-de-mando'!$B$4=$A8177),OR('Cuadro-de-mando'!$E$4="(Todas)",'Cuadro-de-mando'!$E$4=$B8177),OR('Cuadro-de-mando'!$H$4="(Todas)",'Cuadro-de-mando'!$H$4=$C8177),OR('Cuadro-de-mando'!$K$4="(Todas)",'Cuadro-de-mando'!$K$4=$E8177),OR('Cuadro-de-mando'!$N$4="(Todos)",'Cuadro-de-mando'!$N$4=$F8177)),1,0))</f>
        <v>1</v>
      </c>
    </row>
    <row r="8178" spans="1:10" x14ac:dyDescent="0.25">
      <c r="A8178" t="str">
        <f>IF(Tienda_4!$A978="","","Tienda 4")</f>
        <v>Tienda 4</v>
      </c>
      <c r="B8178" t="str">
        <f>IF($A8178="","",Tienda_4!B978)</f>
        <v>Electrónicos</v>
      </c>
      <c r="C8178" t="str">
        <f>IF($A8178="","",Tienda_4!G978)</f>
        <v>Bogotá</v>
      </c>
      <c r="D8178" t="str">
        <f>IF($A8178="","",Tienda_4!F978)</f>
        <v>Lucas Olivera</v>
      </c>
      <c r="E8178" t="str">
        <f>IF($A8178="","",Tienda_4!I978)</f>
        <v>Tarjeta de crédito</v>
      </c>
      <c r="F8178">
        <f>IF($A8178="","",VALUE(RIGHT(Tienda_4!E978,4)))</f>
        <v>2020</v>
      </c>
      <c r="G8178">
        <f>IF($A8178="","",Tienda_4!C978)</f>
        <v>178200</v>
      </c>
      <c r="H8178">
        <f>IF($A8178="","",Tienda_4!D978)</f>
        <v>9900</v>
      </c>
      <c r="I8178">
        <f>IF($A8178="","",Tienda_4!H978)</f>
        <v>1</v>
      </c>
      <c r="J8178">
        <f>IF($A8178="",0,IF(AND(OR('Cuadro-de-mando'!$B$4="(Todas)",'Cuadro-de-mando'!$B$4=$A8178),OR('Cuadro-de-mando'!$E$4="(Todas)",'Cuadro-de-mando'!$E$4=$B8178),OR('Cuadro-de-mando'!$H$4="(Todas)",'Cuadro-de-mando'!$H$4=$C8178),OR('Cuadro-de-mando'!$K$4="(Todas)",'Cuadro-de-mando'!$K$4=$E8178),OR('Cuadro-de-mando'!$N$4="(Todos)",'Cuadro-de-mando'!$N$4=$F8178)),1,0))</f>
        <v>1</v>
      </c>
    </row>
    <row r="8179" spans="1:10" x14ac:dyDescent="0.25">
      <c r="A8179" t="str">
        <f>IF(Tienda_4!$A979="","","Tienda 4")</f>
        <v>Tienda 4</v>
      </c>
      <c r="B8179" t="str">
        <f>IF($A8179="","",Tienda_4!B979)</f>
        <v>Electrónicos</v>
      </c>
      <c r="C8179" t="str">
        <f>IF($A8179="","",Tienda_4!G979)</f>
        <v>Cartagena</v>
      </c>
      <c r="D8179" t="str">
        <f>IF($A8179="","",Tienda_4!F979)</f>
        <v>Felipe Santos</v>
      </c>
      <c r="E8179" t="str">
        <f>IF($A8179="","",Tienda_4!I979)</f>
        <v>Tarjeta de crédito</v>
      </c>
      <c r="F8179">
        <f>IF($A8179="","",VALUE(RIGHT(Tienda_4!E979,4)))</f>
        <v>2022</v>
      </c>
      <c r="G8179">
        <f>IF($A8179="","",Tienda_4!C979)</f>
        <v>225400</v>
      </c>
      <c r="H8179">
        <f>IF($A8179="","",Tienda_4!D979)</f>
        <v>12200</v>
      </c>
      <c r="I8179">
        <f>IF($A8179="","",Tienda_4!H979)</f>
        <v>4</v>
      </c>
      <c r="J8179">
        <f>IF($A8179="",0,IF(AND(OR('Cuadro-de-mando'!$B$4="(Todas)",'Cuadro-de-mando'!$B$4=$A8179),OR('Cuadro-de-mando'!$E$4="(Todas)",'Cuadro-de-mando'!$E$4=$B8179),OR('Cuadro-de-mando'!$H$4="(Todas)",'Cuadro-de-mando'!$H$4=$C8179),OR('Cuadro-de-mando'!$K$4="(Todas)",'Cuadro-de-mando'!$K$4=$E8179),OR('Cuadro-de-mando'!$N$4="(Todos)",'Cuadro-de-mando'!$N$4=$F8179)),1,0))</f>
        <v>1</v>
      </c>
    </row>
    <row r="8180" spans="1:10" x14ac:dyDescent="0.25">
      <c r="A8180" t="str">
        <f>IF(Tienda_4!$A980="","","Tienda 4")</f>
        <v>Tienda 4</v>
      </c>
      <c r="B8180" t="str">
        <f>IF($A8180="","",Tienda_4!B980)</f>
        <v>Muebles</v>
      </c>
      <c r="C8180" t="str">
        <f>IF($A8180="","",Tienda_4!G980)</f>
        <v>Medellín</v>
      </c>
      <c r="D8180" t="str">
        <f>IF($A8180="","",Tienda_4!F980)</f>
        <v>Maria Alfonso</v>
      </c>
      <c r="E8180" t="str">
        <f>IF($A8180="","",Tienda_4!I980)</f>
        <v>Tarjeta de crédito</v>
      </c>
      <c r="F8180">
        <f>IF($A8180="","",VALUE(RIGHT(Tienda_4!E980,4)))</f>
        <v>2020</v>
      </c>
      <c r="G8180">
        <f>IF($A8180="","",Tienda_4!C980)</f>
        <v>190600</v>
      </c>
      <c r="H8180">
        <f>IF($A8180="","",Tienda_4!D980)</f>
        <v>10400</v>
      </c>
      <c r="I8180">
        <f>IF($A8180="","",Tienda_4!H980)</f>
        <v>1</v>
      </c>
      <c r="J8180">
        <f>IF($A8180="",0,IF(AND(OR('Cuadro-de-mando'!$B$4="(Todas)",'Cuadro-de-mando'!$B$4=$A8180),OR('Cuadro-de-mando'!$E$4="(Todas)",'Cuadro-de-mando'!$E$4=$B8180),OR('Cuadro-de-mando'!$H$4="(Todas)",'Cuadro-de-mando'!$H$4=$C8180),OR('Cuadro-de-mando'!$K$4="(Todas)",'Cuadro-de-mando'!$K$4=$E8180),OR('Cuadro-de-mando'!$N$4="(Todos)",'Cuadro-de-mando'!$N$4=$F8180)),1,0))</f>
        <v>1</v>
      </c>
    </row>
    <row r="8181" spans="1:10" x14ac:dyDescent="0.25">
      <c r="A8181" t="str">
        <f>IF(Tienda_4!$A981="","","Tienda 4")</f>
        <v>Tienda 4</v>
      </c>
      <c r="B8181" t="str">
        <f>IF($A8181="","",Tienda_4!B981)</f>
        <v>Libros</v>
      </c>
      <c r="C8181" t="str">
        <f>IF($A8181="","",Tienda_4!G981)</f>
        <v>Bucaramanga</v>
      </c>
      <c r="D8181" t="str">
        <f>IF($A8181="","",Tienda_4!F981)</f>
        <v>Pedro Gomez</v>
      </c>
      <c r="E8181" t="str">
        <f>IF($A8181="","",Tienda_4!I981)</f>
        <v>Tarjeta de crédito</v>
      </c>
      <c r="F8181">
        <f>IF($A8181="","",VALUE(RIGHT(Tienda_4!E981,4)))</f>
        <v>2021</v>
      </c>
      <c r="G8181">
        <f>IF($A8181="","",Tienda_4!C981)</f>
        <v>54700</v>
      </c>
      <c r="H8181">
        <f>IF($A8181="","",Tienda_4!D981)</f>
        <v>1100</v>
      </c>
      <c r="I8181">
        <f>IF($A8181="","",Tienda_4!H981)</f>
        <v>4</v>
      </c>
      <c r="J8181">
        <f>IF($A8181="",0,IF(AND(OR('Cuadro-de-mando'!$B$4="(Todas)",'Cuadro-de-mando'!$B$4=$A8181),OR('Cuadro-de-mando'!$E$4="(Todas)",'Cuadro-de-mando'!$E$4=$B8181),OR('Cuadro-de-mando'!$H$4="(Todas)",'Cuadro-de-mando'!$H$4=$C8181),OR('Cuadro-de-mando'!$K$4="(Todas)",'Cuadro-de-mando'!$K$4=$E8181),OR('Cuadro-de-mando'!$N$4="(Todos)",'Cuadro-de-mando'!$N$4=$F8181)),1,0))</f>
        <v>1</v>
      </c>
    </row>
    <row r="8182" spans="1:10" x14ac:dyDescent="0.25">
      <c r="A8182" t="str">
        <f>IF(Tienda_4!$A982="","","Tienda 4")</f>
        <v>Tienda 4</v>
      </c>
      <c r="B8182" t="str">
        <f>IF($A8182="","",Tienda_4!B982)</f>
        <v>Electrodomésticos</v>
      </c>
      <c r="C8182" t="str">
        <f>IF($A8182="","",Tienda_4!G982)</f>
        <v>Pereira</v>
      </c>
      <c r="D8182" t="str">
        <f>IF($A8182="","",Tienda_4!F982)</f>
        <v>Mariana Herrera</v>
      </c>
      <c r="E8182" t="str">
        <f>IF($A8182="","",Tienda_4!I982)</f>
        <v>Tarjeta de crédito</v>
      </c>
      <c r="F8182">
        <f>IF($A8182="","",VALUE(RIGHT(Tienda_4!E982,4)))</f>
        <v>2021</v>
      </c>
      <c r="G8182">
        <f>IF($A8182="","",Tienda_4!C982)</f>
        <v>1696700</v>
      </c>
      <c r="H8182">
        <f>IF($A8182="","",Tienda_4!D982)</f>
        <v>88500</v>
      </c>
      <c r="I8182">
        <f>IF($A8182="","",Tienda_4!H982)</f>
        <v>4</v>
      </c>
      <c r="J8182">
        <f>IF($A8182="",0,IF(AND(OR('Cuadro-de-mando'!$B$4="(Todas)",'Cuadro-de-mando'!$B$4=$A8182),OR('Cuadro-de-mando'!$E$4="(Todas)",'Cuadro-de-mando'!$E$4=$B8182),OR('Cuadro-de-mando'!$H$4="(Todas)",'Cuadro-de-mando'!$H$4=$C8182),OR('Cuadro-de-mando'!$K$4="(Todas)",'Cuadro-de-mando'!$K$4=$E8182),OR('Cuadro-de-mando'!$N$4="(Todos)",'Cuadro-de-mando'!$N$4=$F8182)),1,0))</f>
        <v>1</v>
      </c>
    </row>
    <row r="8183" spans="1:10" x14ac:dyDescent="0.25">
      <c r="A8183" t="str">
        <f>IF(Tienda_4!$A983="","","Tienda 4")</f>
        <v>Tienda 4</v>
      </c>
      <c r="B8183" t="str">
        <f>IF($A8183="","",Tienda_4!B983)</f>
        <v>Electrónicos</v>
      </c>
      <c r="C8183" t="str">
        <f>IF($A8183="","",Tienda_4!G983)</f>
        <v>Bogotá</v>
      </c>
      <c r="D8183" t="str">
        <f>IF($A8183="","",Tienda_4!F983)</f>
        <v>Maria Alfonso</v>
      </c>
      <c r="E8183" t="str">
        <f>IF($A8183="","",Tienda_4!I983)</f>
        <v>Tarjeta de crédito</v>
      </c>
      <c r="F8183">
        <f>IF($A8183="","",VALUE(RIGHT(Tienda_4!E983,4)))</f>
        <v>2021</v>
      </c>
      <c r="G8183">
        <f>IF($A8183="","",Tienda_4!C983)</f>
        <v>54900</v>
      </c>
      <c r="H8183">
        <f>IF($A8183="","",Tienda_4!D983)</f>
        <v>1100</v>
      </c>
      <c r="I8183">
        <f>IF($A8183="","",Tienda_4!H983)</f>
        <v>4</v>
      </c>
      <c r="J8183">
        <f>IF($A8183="",0,IF(AND(OR('Cuadro-de-mando'!$B$4="(Todas)",'Cuadro-de-mando'!$B$4=$A8183),OR('Cuadro-de-mando'!$E$4="(Todas)",'Cuadro-de-mando'!$E$4=$B8183),OR('Cuadro-de-mando'!$H$4="(Todas)",'Cuadro-de-mando'!$H$4=$C8183),OR('Cuadro-de-mando'!$K$4="(Todas)",'Cuadro-de-mando'!$K$4=$E8183),OR('Cuadro-de-mando'!$N$4="(Todos)",'Cuadro-de-mando'!$N$4=$F8183)),1,0))</f>
        <v>1</v>
      </c>
    </row>
    <row r="8184" spans="1:10" x14ac:dyDescent="0.25">
      <c r="A8184" t="str">
        <f>IF(Tienda_4!$A984="","","Tienda 4")</f>
        <v>Tienda 4</v>
      </c>
      <c r="B8184" t="str">
        <f>IF($A8184="","",Tienda_4!B984)</f>
        <v>Electrónicos</v>
      </c>
      <c r="C8184" t="str">
        <f>IF($A8184="","",Tienda_4!G984)</f>
        <v>Bogotá</v>
      </c>
      <c r="D8184" t="str">
        <f>IF($A8184="","",Tienda_4!F984)</f>
        <v>Ángel Rodriguez</v>
      </c>
      <c r="E8184" t="str">
        <f>IF($A8184="","",Tienda_4!I984)</f>
        <v>Tarjeta de crédito</v>
      </c>
      <c r="F8184">
        <f>IF($A8184="","",VALUE(RIGHT(Tienda_4!E984,4)))</f>
        <v>2020</v>
      </c>
      <c r="G8184">
        <f>IF($A8184="","",Tienda_4!C984)</f>
        <v>360900</v>
      </c>
      <c r="H8184">
        <f>IF($A8184="","",Tienda_4!D984)</f>
        <v>19400</v>
      </c>
      <c r="I8184">
        <f>IF($A8184="","",Tienda_4!H984)</f>
        <v>5</v>
      </c>
      <c r="J8184">
        <f>IF($A8184="",0,IF(AND(OR('Cuadro-de-mando'!$B$4="(Todas)",'Cuadro-de-mando'!$B$4=$A8184),OR('Cuadro-de-mando'!$E$4="(Todas)",'Cuadro-de-mando'!$E$4=$B8184),OR('Cuadro-de-mando'!$H$4="(Todas)",'Cuadro-de-mando'!$H$4=$C8184),OR('Cuadro-de-mando'!$K$4="(Todas)",'Cuadro-de-mando'!$K$4=$E8184),OR('Cuadro-de-mando'!$N$4="(Todos)",'Cuadro-de-mando'!$N$4=$F8184)),1,0))</f>
        <v>1</v>
      </c>
    </row>
    <row r="8185" spans="1:10" x14ac:dyDescent="0.25">
      <c r="A8185" t="str">
        <f>IF(Tienda_4!$A985="","","Tienda 4")</f>
        <v>Tienda 4</v>
      </c>
      <c r="B8185" t="str">
        <f>IF($A8185="","",Tienda_4!B985)</f>
        <v>Electrodomésticos</v>
      </c>
      <c r="C8185" t="str">
        <f>IF($A8185="","",Tienda_4!G985)</f>
        <v>Bogotá</v>
      </c>
      <c r="D8185" t="str">
        <f>IF($A8185="","",Tienda_4!F985)</f>
        <v>Juan Fernandez</v>
      </c>
      <c r="E8185" t="str">
        <f>IF($A8185="","",Tienda_4!I985)</f>
        <v>Tarjeta de crédito</v>
      </c>
      <c r="F8185">
        <f>IF($A8185="","",VALUE(RIGHT(Tienda_4!E985,4)))</f>
        <v>2020</v>
      </c>
      <c r="G8185">
        <f>IF($A8185="","",Tienda_4!C985)</f>
        <v>1265200</v>
      </c>
      <c r="H8185">
        <f>IF($A8185="","",Tienda_4!D985)</f>
        <v>65600</v>
      </c>
      <c r="I8185">
        <f>IF($A8185="","",Tienda_4!H985)</f>
        <v>5</v>
      </c>
      <c r="J8185">
        <f>IF($A8185="",0,IF(AND(OR('Cuadro-de-mando'!$B$4="(Todas)",'Cuadro-de-mando'!$B$4=$A8185),OR('Cuadro-de-mando'!$E$4="(Todas)",'Cuadro-de-mando'!$E$4=$B8185),OR('Cuadro-de-mando'!$H$4="(Todas)",'Cuadro-de-mando'!$H$4=$C8185),OR('Cuadro-de-mando'!$K$4="(Todas)",'Cuadro-de-mando'!$K$4=$E8185),OR('Cuadro-de-mando'!$N$4="(Todos)",'Cuadro-de-mando'!$N$4=$F8185)),1,0))</f>
        <v>1</v>
      </c>
    </row>
    <row r="8186" spans="1:10" x14ac:dyDescent="0.25">
      <c r="A8186" t="str">
        <f>IF(Tienda_4!$A986="","","Tienda 4")</f>
        <v>Tienda 4</v>
      </c>
      <c r="B8186" t="str">
        <f>IF($A8186="","",Tienda_4!B986)</f>
        <v>Electrónicos</v>
      </c>
      <c r="C8186" t="str">
        <f>IF($A8186="","",Tienda_4!G986)</f>
        <v>Bogotá</v>
      </c>
      <c r="D8186" t="str">
        <f>IF($A8186="","",Tienda_4!F986)</f>
        <v>Juan Fernandez</v>
      </c>
      <c r="E8186" t="str">
        <f>IF($A8186="","",Tienda_4!I986)</f>
        <v>Tarjeta de crédito</v>
      </c>
      <c r="F8186">
        <f>IF($A8186="","",VALUE(RIGHT(Tienda_4!E986,4)))</f>
        <v>2020</v>
      </c>
      <c r="G8186">
        <f>IF($A8186="","",Tienda_4!C986)</f>
        <v>240500</v>
      </c>
      <c r="H8186">
        <f>IF($A8186="","",Tienda_4!D986)</f>
        <v>11000</v>
      </c>
      <c r="I8186">
        <f>IF($A8186="","",Tienda_4!H986)</f>
        <v>5</v>
      </c>
      <c r="J8186">
        <f>IF($A8186="",0,IF(AND(OR('Cuadro-de-mando'!$B$4="(Todas)",'Cuadro-de-mando'!$B$4=$A8186),OR('Cuadro-de-mando'!$E$4="(Todas)",'Cuadro-de-mando'!$E$4=$B8186),OR('Cuadro-de-mando'!$H$4="(Todas)",'Cuadro-de-mando'!$H$4=$C8186),OR('Cuadro-de-mando'!$K$4="(Todas)",'Cuadro-de-mando'!$K$4=$E8186),OR('Cuadro-de-mando'!$N$4="(Todos)",'Cuadro-de-mando'!$N$4=$F8186)),1,0))</f>
        <v>1</v>
      </c>
    </row>
    <row r="8187" spans="1:10" x14ac:dyDescent="0.25">
      <c r="A8187" t="str">
        <f>IF(Tienda_4!$A987="","","Tienda 4")</f>
        <v>Tienda 4</v>
      </c>
      <c r="B8187" t="str">
        <f>IF($A8187="","",Tienda_4!B987)</f>
        <v>Juguetes</v>
      </c>
      <c r="C8187" t="str">
        <f>IF($A8187="","",Tienda_4!G987)</f>
        <v>Bogotá</v>
      </c>
      <c r="D8187" t="str">
        <f>IF($A8187="","",Tienda_4!F987)</f>
        <v>Beatriz Morales</v>
      </c>
      <c r="E8187" t="str">
        <f>IF($A8187="","",Tienda_4!I987)</f>
        <v>Tarjeta de crédito</v>
      </c>
      <c r="F8187">
        <f>IF($A8187="","",VALUE(RIGHT(Tienda_4!E987,4)))</f>
        <v>2021</v>
      </c>
      <c r="G8187">
        <f>IF($A8187="","",Tienda_4!C987)</f>
        <v>38900</v>
      </c>
      <c r="H8187">
        <f>IF($A8187="","",Tienda_4!D987)</f>
        <v>2500</v>
      </c>
      <c r="I8187">
        <f>IF($A8187="","",Tienda_4!H987)</f>
        <v>5</v>
      </c>
      <c r="J8187">
        <f>IF($A8187="",0,IF(AND(OR('Cuadro-de-mando'!$B$4="(Todas)",'Cuadro-de-mando'!$B$4=$A8187),OR('Cuadro-de-mando'!$E$4="(Todas)",'Cuadro-de-mando'!$E$4=$B8187),OR('Cuadro-de-mando'!$H$4="(Todas)",'Cuadro-de-mando'!$H$4=$C8187),OR('Cuadro-de-mando'!$K$4="(Todas)",'Cuadro-de-mando'!$K$4=$E8187),OR('Cuadro-de-mando'!$N$4="(Todos)",'Cuadro-de-mando'!$N$4=$F8187)),1,0))</f>
        <v>1</v>
      </c>
    </row>
    <row r="8188" spans="1:10" x14ac:dyDescent="0.25">
      <c r="A8188" t="str">
        <f>IF(Tienda_4!$A988="","","Tienda 4")</f>
        <v>Tienda 4</v>
      </c>
      <c r="B8188" t="str">
        <f>IF($A8188="","",Tienda_4!B988)</f>
        <v>Juguetes</v>
      </c>
      <c r="C8188" t="str">
        <f>IF($A8188="","",Tienda_4!G988)</f>
        <v>Bogotá</v>
      </c>
      <c r="D8188" t="str">
        <f>IF($A8188="","",Tienda_4!F988)</f>
        <v>Camila Rivera</v>
      </c>
      <c r="E8188" t="str">
        <f>IF($A8188="","",Tienda_4!I988)</f>
        <v>Tarjeta de crédito</v>
      </c>
      <c r="F8188">
        <f>IF($A8188="","",VALUE(RIGHT(Tienda_4!E988,4)))</f>
        <v>2021</v>
      </c>
      <c r="G8188">
        <f>IF($A8188="","",Tienda_4!C988)</f>
        <v>22400</v>
      </c>
      <c r="H8188">
        <f>IF($A8188="","",Tienda_4!D988)</f>
        <v>1600</v>
      </c>
      <c r="I8188">
        <f>IF($A8188="","",Tienda_4!H988)</f>
        <v>2</v>
      </c>
      <c r="J8188">
        <f>IF($A8188="",0,IF(AND(OR('Cuadro-de-mando'!$B$4="(Todas)",'Cuadro-de-mando'!$B$4=$A8188),OR('Cuadro-de-mando'!$E$4="(Todas)",'Cuadro-de-mando'!$E$4=$B8188),OR('Cuadro-de-mando'!$H$4="(Todas)",'Cuadro-de-mando'!$H$4=$C8188),OR('Cuadro-de-mando'!$K$4="(Todas)",'Cuadro-de-mando'!$K$4=$E8188),OR('Cuadro-de-mando'!$N$4="(Todos)",'Cuadro-de-mando'!$N$4=$F8188)),1,0))</f>
        <v>1</v>
      </c>
    </row>
    <row r="8189" spans="1:10" x14ac:dyDescent="0.25">
      <c r="A8189" t="str">
        <f>IF(Tienda_4!$A989="","","Tienda 4")</f>
        <v>Tienda 4</v>
      </c>
      <c r="B8189" t="str">
        <f>IF($A8189="","",Tienda_4!B989)</f>
        <v>Juguetes</v>
      </c>
      <c r="C8189" t="str">
        <f>IF($A8189="","",Tienda_4!G989)</f>
        <v>Bogotá</v>
      </c>
      <c r="D8189" t="str">
        <f>IF($A8189="","",Tienda_4!F989)</f>
        <v>Lucas Olivera</v>
      </c>
      <c r="E8189" t="str">
        <f>IF($A8189="","",Tienda_4!I989)</f>
        <v>Nequi</v>
      </c>
      <c r="F8189">
        <f>IF($A8189="","",VALUE(RIGHT(Tienda_4!E989,4)))</f>
        <v>2022</v>
      </c>
      <c r="G8189">
        <f>IF($A8189="","",Tienda_4!C989)</f>
        <v>42400</v>
      </c>
      <c r="H8189">
        <f>IF($A8189="","",Tienda_4!D989)</f>
        <v>0</v>
      </c>
      <c r="I8189">
        <f>IF($A8189="","",Tienda_4!H989)</f>
        <v>3</v>
      </c>
      <c r="J8189">
        <f>IF($A8189="",0,IF(AND(OR('Cuadro-de-mando'!$B$4="(Todas)",'Cuadro-de-mando'!$B$4=$A8189),OR('Cuadro-de-mando'!$E$4="(Todas)",'Cuadro-de-mando'!$E$4=$B8189),OR('Cuadro-de-mando'!$H$4="(Todas)",'Cuadro-de-mando'!$H$4=$C8189),OR('Cuadro-de-mando'!$K$4="(Todas)",'Cuadro-de-mando'!$K$4=$E8189),OR('Cuadro-de-mando'!$N$4="(Todos)",'Cuadro-de-mando'!$N$4=$F8189)),1,0))</f>
        <v>1</v>
      </c>
    </row>
    <row r="8190" spans="1:10" x14ac:dyDescent="0.25">
      <c r="A8190" t="str">
        <f>IF(Tienda_4!$A990="","","Tienda 4")</f>
        <v>Tienda 4</v>
      </c>
      <c r="B8190" t="str">
        <f>IF($A8190="","",Tienda_4!B990)</f>
        <v>Electrónicos</v>
      </c>
      <c r="C8190" t="str">
        <f>IF($A8190="","",Tienda_4!G990)</f>
        <v>Medellín</v>
      </c>
      <c r="D8190" t="str">
        <f>IF($A8190="","",Tienda_4!F990)</f>
        <v>Blanca Ramirez</v>
      </c>
      <c r="E8190" t="str">
        <f>IF($A8190="","",Tienda_4!I990)</f>
        <v>Tarjeta de crédito</v>
      </c>
      <c r="F8190">
        <f>IF($A8190="","",VALUE(RIGHT(Tienda_4!E990,4)))</f>
        <v>2020</v>
      </c>
      <c r="G8190">
        <f>IF($A8190="","",Tienda_4!C990)</f>
        <v>294600</v>
      </c>
      <c r="H8190">
        <f>IF($A8190="","",Tienda_4!D990)</f>
        <v>20600</v>
      </c>
      <c r="I8190">
        <f>IF($A8190="","",Tienda_4!H990)</f>
        <v>5</v>
      </c>
      <c r="J8190">
        <f>IF($A8190="",0,IF(AND(OR('Cuadro-de-mando'!$B$4="(Todas)",'Cuadro-de-mando'!$B$4=$A8190),OR('Cuadro-de-mando'!$E$4="(Todas)",'Cuadro-de-mando'!$E$4=$B8190),OR('Cuadro-de-mando'!$H$4="(Todas)",'Cuadro-de-mando'!$H$4=$C8190),OR('Cuadro-de-mando'!$K$4="(Todas)",'Cuadro-de-mando'!$K$4=$E8190),OR('Cuadro-de-mando'!$N$4="(Todos)",'Cuadro-de-mando'!$N$4=$F8190)),1,0))</f>
        <v>1</v>
      </c>
    </row>
    <row r="8191" spans="1:10" x14ac:dyDescent="0.25">
      <c r="A8191" t="str">
        <f>IF(Tienda_4!$A991="","","Tienda 4")</f>
        <v>Tienda 4</v>
      </c>
      <c r="B8191" t="str">
        <f>IF($A8191="","",Tienda_4!B991)</f>
        <v>Juguetes</v>
      </c>
      <c r="C8191" t="str">
        <f>IF($A8191="","",Tienda_4!G991)</f>
        <v>Cali</v>
      </c>
      <c r="D8191" t="str">
        <f>IF($A8191="","",Tienda_4!F991)</f>
        <v>Ángel Rodriguez</v>
      </c>
      <c r="E8191" t="str">
        <f>IF($A8191="","",Tienda_4!I991)</f>
        <v>Cupón</v>
      </c>
      <c r="F8191">
        <f>IF($A8191="","",VALUE(RIGHT(Tienda_4!E991,4)))</f>
        <v>2021</v>
      </c>
      <c r="G8191">
        <f>IF($A8191="","",Tienda_4!C991)</f>
        <v>15900</v>
      </c>
      <c r="H8191">
        <f>IF($A8191="","",Tienda_4!D991)</f>
        <v>1100</v>
      </c>
      <c r="I8191">
        <f>IF($A8191="","",Tienda_4!H991)</f>
        <v>5</v>
      </c>
      <c r="J8191">
        <f>IF($A8191="",0,IF(AND(OR('Cuadro-de-mando'!$B$4="(Todas)",'Cuadro-de-mando'!$B$4=$A8191),OR('Cuadro-de-mando'!$E$4="(Todas)",'Cuadro-de-mando'!$E$4=$B8191),OR('Cuadro-de-mando'!$H$4="(Todas)",'Cuadro-de-mando'!$H$4=$C8191),OR('Cuadro-de-mando'!$K$4="(Todas)",'Cuadro-de-mando'!$K$4=$E8191),OR('Cuadro-de-mando'!$N$4="(Todos)",'Cuadro-de-mando'!$N$4=$F8191)),1,0))</f>
        <v>1</v>
      </c>
    </row>
    <row r="8192" spans="1:10" x14ac:dyDescent="0.25">
      <c r="A8192" t="str">
        <f>IF(Tienda_4!$A992="","","Tienda 4")</f>
        <v>Tienda 4</v>
      </c>
      <c r="B8192" t="str">
        <f>IF($A8192="","",Tienda_4!B992)</f>
        <v>Deportes y diversión</v>
      </c>
      <c r="C8192" t="str">
        <f>IF($A8192="","",Tienda_4!G992)</f>
        <v>Pasto</v>
      </c>
      <c r="D8192" t="str">
        <f>IF($A8192="","",Tienda_4!F992)</f>
        <v>Ángel Rodriguez</v>
      </c>
      <c r="E8192" t="str">
        <f>IF($A8192="","",Tienda_4!I992)</f>
        <v>Nequi</v>
      </c>
      <c r="F8192">
        <f>IF($A8192="","",VALUE(RIGHT(Tienda_4!E992,4)))</f>
        <v>2022</v>
      </c>
      <c r="G8192">
        <f>IF($A8192="","",Tienda_4!C992)</f>
        <v>67200</v>
      </c>
      <c r="H8192">
        <f>IF($A8192="","",Tienda_4!D992)</f>
        <v>1800</v>
      </c>
      <c r="I8192">
        <f>IF($A8192="","",Tienda_4!H992)</f>
        <v>2</v>
      </c>
      <c r="J8192">
        <f>IF($A8192="",0,IF(AND(OR('Cuadro-de-mando'!$B$4="(Todas)",'Cuadro-de-mando'!$B$4=$A8192),OR('Cuadro-de-mando'!$E$4="(Todas)",'Cuadro-de-mando'!$E$4=$B8192),OR('Cuadro-de-mando'!$H$4="(Todas)",'Cuadro-de-mando'!$H$4=$C8192),OR('Cuadro-de-mando'!$K$4="(Todas)",'Cuadro-de-mando'!$K$4=$E8192),OR('Cuadro-de-mando'!$N$4="(Todos)",'Cuadro-de-mando'!$N$4=$F8192)),1,0))</f>
        <v>1</v>
      </c>
    </row>
    <row r="8193" spans="1:10" x14ac:dyDescent="0.25">
      <c r="A8193" t="str">
        <f>IF(Tienda_4!$A993="","","Tienda 4")</f>
        <v>Tienda 4</v>
      </c>
      <c r="B8193" t="str">
        <f>IF($A8193="","",Tienda_4!B993)</f>
        <v>Muebles</v>
      </c>
      <c r="C8193" t="str">
        <f>IF($A8193="","",Tienda_4!G993)</f>
        <v>Medellín</v>
      </c>
      <c r="D8193" t="str">
        <f>IF($A8193="","",Tienda_4!F993)</f>
        <v>Izabela de León</v>
      </c>
      <c r="E8193" t="str">
        <f>IF($A8193="","",Tienda_4!I993)</f>
        <v>Tarjeta de crédito</v>
      </c>
      <c r="F8193">
        <f>IF($A8193="","",VALUE(RIGHT(Tienda_4!E993,4)))</f>
        <v>2023</v>
      </c>
      <c r="G8193">
        <f>IF($A8193="","",Tienda_4!C993)</f>
        <v>247800</v>
      </c>
      <c r="H8193">
        <f>IF($A8193="","",Tienda_4!D993)</f>
        <v>11400</v>
      </c>
      <c r="I8193">
        <f>IF($A8193="","",Tienda_4!H993)</f>
        <v>5</v>
      </c>
      <c r="J8193">
        <f>IF($A8193="",0,IF(AND(OR('Cuadro-de-mando'!$B$4="(Todas)",'Cuadro-de-mando'!$B$4=$A8193),OR('Cuadro-de-mando'!$E$4="(Todas)",'Cuadro-de-mando'!$E$4=$B8193),OR('Cuadro-de-mando'!$H$4="(Todas)",'Cuadro-de-mando'!$H$4=$C8193),OR('Cuadro-de-mando'!$K$4="(Todas)",'Cuadro-de-mando'!$K$4=$E8193),OR('Cuadro-de-mando'!$N$4="(Todos)",'Cuadro-de-mando'!$N$4=$F8193)),1,0))</f>
        <v>1</v>
      </c>
    </row>
    <row r="8194" spans="1:10" x14ac:dyDescent="0.25">
      <c r="A8194" t="str">
        <f>IF(Tienda_4!$A994="","","Tienda 4")</f>
        <v>Tienda 4</v>
      </c>
      <c r="B8194" t="str">
        <f>IF($A8194="","",Tienda_4!B994)</f>
        <v>Juguetes</v>
      </c>
      <c r="C8194" t="str">
        <f>IF($A8194="","",Tienda_4!G994)</f>
        <v>Bogotá</v>
      </c>
      <c r="D8194" t="str">
        <f>IF($A8194="","",Tienda_4!F994)</f>
        <v>Pedro Gomez</v>
      </c>
      <c r="E8194" t="str">
        <f>IF($A8194="","",Tienda_4!I994)</f>
        <v>Tarjeta de crédito</v>
      </c>
      <c r="F8194">
        <f>IF($A8194="","",VALUE(RIGHT(Tienda_4!E994,4)))</f>
        <v>2021</v>
      </c>
      <c r="G8194">
        <f>IF($A8194="","",Tienda_4!C994)</f>
        <v>56500</v>
      </c>
      <c r="H8194">
        <f>IF($A8194="","",Tienda_4!D994)</f>
        <v>3500</v>
      </c>
      <c r="I8194">
        <f>IF($A8194="","",Tienda_4!H994)</f>
        <v>2</v>
      </c>
      <c r="J8194">
        <f>IF($A8194="",0,IF(AND(OR('Cuadro-de-mando'!$B$4="(Todas)",'Cuadro-de-mando'!$B$4=$A8194),OR('Cuadro-de-mando'!$E$4="(Todas)",'Cuadro-de-mando'!$E$4=$B8194),OR('Cuadro-de-mando'!$H$4="(Todas)",'Cuadro-de-mando'!$H$4=$C8194),OR('Cuadro-de-mando'!$K$4="(Todas)",'Cuadro-de-mando'!$K$4=$E8194),OR('Cuadro-de-mando'!$N$4="(Todos)",'Cuadro-de-mando'!$N$4=$F8194)),1,0))</f>
        <v>1</v>
      </c>
    </row>
    <row r="8195" spans="1:10" x14ac:dyDescent="0.25">
      <c r="A8195" t="str">
        <f>IF(Tienda_4!$A995="","","Tienda 4")</f>
        <v>Tienda 4</v>
      </c>
      <c r="B8195" t="str">
        <f>IF($A8195="","",Tienda_4!B995)</f>
        <v>Electrónicos</v>
      </c>
      <c r="C8195" t="str">
        <f>IF($A8195="","",Tienda_4!G995)</f>
        <v>Neiva</v>
      </c>
      <c r="D8195" t="str">
        <f>IF($A8195="","",Tienda_4!F995)</f>
        <v>Izabela de León</v>
      </c>
      <c r="E8195" t="str">
        <f>IF($A8195="","",Tienda_4!I995)</f>
        <v>Tarjeta de crédito</v>
      </c>
      <c r="F8195">
        <f>IF($A8195="","",VALUE(RIGHT(Tienda_4!E995,4)))</f>
        <v>2021</v>
      </c>
      <c r="G8195">
        <f>IF($A8195="","",Tienda_4!C995)</f>
        <v>141700</v>
      </c>
      <c r="H8195">
        <f>IF($A8195="","",Tienda_4!D995)</f>
        <v>7900</v>
      </c>
      <c r="I8195">
        <f>IF($A8195="","",Tienda_4!H995)</f>
        <v>3</v>
      </c>
      <c r="J8195">
        <f>IF($A8195="",0,IF(AND(OR('Cuadro-de-mando'!$B$4="(Todas)",'Cuadro-de-mando'!$B$4=$A8195),OR('Cuadro-de-mando'!$E$4="(Todas)",'Cuadro-de-mando'!$E$4=$B8195),OR('Cuadro-de-mando'!$H$4="(Todas)",'Cuadro-de-mando'!$H$4=$C8195),OR('Cuadro-de-mando'!$K$4="(Todas)",'Cuadro-de-mando'!$K$4=$E8195),OR('Cuadro-de-mando'!$N$4="(Todos)",'Cuadro-de-mando'!$N$4=$F8195)),1,0))</f>
        <v>1</v>
      </c>
    </row>
    <row r="8196" spans="1:10" x14ac:dyDescent="0.25">
      <c r="A8196" t="str">
        <f>IF(Tienda_4!$A996="","","Tienda 4")</f>
        <v>Tienda 4</v>
      </c>
      <c r="B8196" t="str">
        <f>IF($A8196="","",Tienda_4!B996)</f>
        <v>Electrónicos</v>
      </c>
      <c r="C8196" t="str">
        <f>IF($A8196="","",Tienda_4!G996)</f>
        <v>Medellín</v>
      </c>
      <c r="D8196" t="str">
        <f>IF($A8196="","",Tienda_4!F996)</f>
        <v>Blanca Ramirez</v>
      </c>
      <c r="E8196" t="str">
        <f>IF($A8196="","",Tienda_4!I996)</f>
        <v>Tarjeta de crédito</v>
      </c>
      <c r="F8196">
        <f>IF($A8196="","",VALUE(RIGHT(Tienda_4!E996,4)))</f>
        <v>2020</v>
      </c>
      <c r="G8196">
        <f>IF($A8196="","",Tienda_4!C996)</f>
        <v>92200</v>
      </c>
      <c r="H8196">
        <f>IF($A8196="","",Tienda_4!D996)</f>
        <v>3100</v>
      </c>
      <c r="I8196">
        <f>IF($A8196="","",Tienda_4!H996)</f>
        <v>5</v>
      </c>
      <c r="J8196">
        <f>IF($A8196="",0,IF(AND(OR('Cuadro-de-mando'!$B$4="(Todas)",'Cuadro-de-mando'!$B$4=$A8196),OR('Cuadro-de-mando'!$E$4="(Todas)",'Cuadro-de-mando'!$E$4=$B8196),OR('Cuadro-de-mando'!$H$4="(Todas)",'Cuadro-de-mando'!$H$4=$C8196),OR('Cuadro-de-mando'!$K$4="(Todas)",'Cuadro-de-mando'!$K$4=$E8196),OR('Cuadro-de-mando'!$N$4="(Todos)",'Cuadro-de-mando'!$N$4=$F8196)),1,0))</f>
        <v>1</v>
      </c>
    </row>
    <row r="8197" spans="1:10" x14ac:dyDescent="0.25">
      <c r="A8197" t="str">
        <f>IF(Tienda_4!$A997="","","Tienda 4")</f>
        <v>Tienda 4</v>
      </c>
      <c r="B8197" t="str">
        <f>IF($A8197="","",Tienda_4!B997)</f>
        <v>Libros</v>
      </c>
      <c r="C8197" t="str">
        <f>IF($A8197="","",Tienda_4!G997)</f>
        <v>Pereira</v>
      </c>
      <c r="D8197" t="str">
        <f>IF($A8197="","",Tienda_4!F997)</f>
        <v>Lucas Olivera</v>
      </c>
      <c r="E8197" t="str">
        <f>IF($A8197="","",Tienda_4!I997)</f>
        <v>Tarjeta de crédito</v>
      </c>
      <c r="F8197">
        <f>IF($A8197="","",VALUE(RIGHT(Tienda_4!E997,4)))</f>
        <v>2022</v>
      </c>
      <c r="G8197">
        <f>IF($A8197="","",Tienda_4!C997)</f>
        <v>66700</v>
      </c>
      <c r="H8197">
        <f>IF($A8197="","",Tienda_4!D997)</f>
        <v>5900</v>
      </c>
      <c r="I8197">
        <f>IF($A8197="","",Tienda_4!H997)</f>
        <v>5</v>
      </c>
      <c r="J8197">
        <f>IF($A8197="",0,IF(AND(OR('Cuadro-de-mando'!$B$4="(Todas)",'Cuadro-de-mando'!$B$4=$A8197),OR('Cuadro-de-mando'!$E$4="(Todas)",'Cuadro-de-mando'!$E$4=$B8197),OR('Cuadro-de-mando'!$H$4="(Todas)",'Cuadro-de-mando'!$H$4=$C8197),OR('Cuadro-de-mando'!$K$4="(Todas)",'Cuadro-de-mando'!$K$4=$E8197),OR('Cuadro-de-mando'!$N$4="(Todos)",'Cuadro-de-mando'!$N$4=$F8197)),1,0))</f>
        <v>1</v>
      </c>
    </row>
    <row r="8198" spans="1:10" x14ac:dyDescent="0.25">
      <c r="A8198" t="str">
        <f>IF(Tienda_4!$A998="","","Tienda 4")</f>
        <v>Tienda 4</v>
      </c>
      <c r="B8198" t="str">
        <f>IF($A8198="","",Tienda_4!B998)</f>
        <v>Muebles</v>
      </c>
      <c r="C8198" t="str">
        <f>IF($A8198="","",Tienda_4!G998)</f>
        <v>Barranquilla</v>
      </c>
      <c r="D8198" t="str">
        <f>IF($A8198="","",Tienda_4!F998)</f>
        <v>Izabela de León</v>
      </c>
      <c r="E8198" t="str">
        <f>IF($A8198="","",Tienda_4!I998)</f>
        <v>Tarjeta de crédito</v>
      </c>
      <c r="F8198">
        <f>IF($A8198="","",VALUE(RIGHT(Tienda_4!E998,4)))</f>
        <v>2020</v>
      </c>
      <c r="G8198">
        <f>IF($A8198="","",Tienda_4!C998)</f>
        <v>247700</v>
      </c>
      <c r="H8198">
        <f>IF($A8198="","",Tienda_4!D998)</f>
        <v>14200</v>
      </c>
      <c r="I8198">
        <f>IF($A8198="","",Tienda_4!H998)</f>
        <v>5</v>
      </c>
      <c r="J8198">
        <f>IF($A8198="",0,IF(AND(OR('Cuadro-de-mando'!$B$4="(Todas)",'Cuadro-de-mando'!$B$4=$A8198),OR('Cuadro-de-mando'!$E$4="(Todas)",'Cuadro-de-mando'!$E$4=$B8198),OR('Cuadro-de-mando'!$H$4="(Todas)",'Cuadro-de-mando'!$H$4=$C8198),OR('Cuadro-de-mando'!$K$4="(Todas)",'Cuadro-de-mando'!$K$4=$E8198),OR('Cuadro-de-mando'!$N$4="(Todos)",'Cuadro-de-mando'!$N$4=$F8198)),1,0))</f>
        <v>1</v>
      </c>
    </row>
    <row r="8199" spans="1:10" x14ac:dyDescent="0.25">
      <c r="A8199" t="str">
        <f>IF(Tienda_4!$A999="","","Tienda 4")</f>
        <v>Tienda 4</v>
      </c>
      <c r="B8199" t="str">
        <f>IF($A8199="","",Tienda_4!B999)</f>
        <v>Libros</v>
      </c>
      <c r="C8199" t="str">
        <f>IF($A8199="","",Tienda_4!G999)</f>
        <v>Bogotá</v>
      </c>
      <c r="D8199" t="str">
        <f>IF($A8199="","",Tienda_4!F999)</f>
        <v>Pedro Gomez</v>
      </c>
      <c r="E8199" t="str">
        <f>IF($A8199="","",Tienda_4!I999)</f>
        <v>Tarjeta de crédito</v>
      </c>
      <c r="F8199">
        <f>IF($A8199="","",VALUE(RIGHT(Tienda_4!E999,4)))</f>
        <v>2022</v>
      </c>
      <c r="G8199">
        <f>IF($A8199="","",Tienda_4!C999)</f>
        <v>53300</v>
      </c>
      <c r="H8199">
        <f>IF($A8199="","",Tienda_4!D999)</f>
        <v>10700</v>
      </c>
      <c r="I8199">
        <f>IF($A8199="","",Tienda_4!H999)</f>
        <v>1</v>
      </c>
      <c r="J8199">
        <f>IF($A8199="",0,IF(AND(OR('Cuadro-de-mando'!$B$4="(Todas)",'Cuadro-de-mando'!$B$4=$A8199),OR('Cuadro-de-mando'!$E$4="(Todas)",'Cuadro-de-mando'!$E$4=$B8199),OR('Cuadro-de-mando'!$H$4="(Todas)",'Cuadro-de-mando'!$H$4=$C8199),OR('Cuadro-de-mando'!$K$4="(Todas)",'Cuadro-de-mando'!$K$4=$E8199),OR('Cuadro-de-mando'!$N$4="(Todos)",'Cuadro-de-mando'!$N$4=$F8199)),1,0))</f>
        <v>1</v>
      </c>
    </row>
    <row r="8200" spans="1:10" x14ac:dyDescent="0.25">
      <c r="A8200" t="str">
        <f>IF(Tienda_4!$A1000="","","Tienda 4")</f>
        <v>Tienda 4</v>
      </c>
      <c r="B8200" t="str">
        <f>IF($A8200="","",Tienda_4!B1000)</f>
        <v>Instrumentos musicales</v>
      </c>
      <c r="C8200" t="str">
        <f>IF($A8200="","",Tienda_4!G1000)</f>
        <v>Pereira</v>
      </c>
      <c r="D8200" t="str">
        <f>IF($A8200="","",Tienda_4!F1000)</f>
        <v>Pedro Gomez</v>
      </c>
      <c r="E8200" t="str">
        <f>IF($A8200="","",Tienda_4!I1000)</f>
        <v>Tarjeta de crédito</v>
      </c>
      <c r="F8200">
        <f>IF($A8200="","",VALUE(RIGHT(Tienda_4!E1000,4)))</f>
        <v>2021</v>
      </c>
      <c r="G8200">
        <f>IF($A8200="","",Tienda_4!C1000)</f>
        <v>323500</v>
      </c>
      <c r="H8200">
        <f>IF($A8200="","",Tienda_4!D1000)</f>
        <v>15400</v>
      </c>
      <c r="I8200">
        <f>IF($A8200="","",Tienda_4!H1000)</f>
        <v>5</v>
      </c>
      <c r="J8200">
        <f>IF($A8200="",0,IF(AND(OR('Cuadro-de-mando'!$B$4="(Todas)",'Cuadro-de-mando'!$B$4=$A8200),OR('Cuadro-de-mando'!$E$4="(Todas)",'Cuadro-de-mando'!$E$4=$B8200),OR('Cuadro-de-mando'!$H$4="(Todas)",'Cuadro-de-mando'!$H$4=$C8200),OR('Cuadro-de-mando'!$K$4="(Todas)",'Cuadro-de-mando'!$K$4=$E8200),OR('Cuadro-de-mando'!$N$4="(Todos)",'Cuadro-de-mando'!$N$4=$F8200)),1,0))</f>
        <v>1</v>
      </c>
    </row>
    <row r="8201" spans="1:10" x14ac:dyDescent="0.25">
      <c r="A8201" t="str">
        <f>IF(Tienda_4!$A1001="","","Tienda 4")</f>
        <v>Tienda 4</v>
      </c>
      <c r="B8201" t="str">
        <f>IF($A8201="","",Tienda_4!B1001)</f>
        <v>Muebles</v>
      </c>
      <c r="C8201" t="str">
        <f>IF($A8201="","",Tienda_4!G1001)</f>
        <v>Bogotá</v>
      </c>
      <c r="D8201" t="str">
        <f>IF($A8201="","",Tienda_4!F1001)</f>
        <v>Izabela de León</v>
      </c>
      <c r="E8201" t="str">
        <f>IF($A8201="","",Tienda_4!I1001)</f>
        <v>Tarjeta de crédito</v>
      </c>
      <c r="F8201">
        <f>IF($A8201="","",VALUE(RIGHT(Tienda_4!E1001,4)))</f>
        <v>2020</v>
      </c>
      <c r="G8201">
        <f>IF($A8201="","",Tienda_4!C1001)</f>
        <v>146400</v>
      </c>
      <c r="H8201">
        <f>IF($A8201="","",Tienda_4!D1001)</f>
        <v>8200</v>
      </c>
      <c r="I8201">
        <f>IF($A8201="","",Tienda_4!H1001)</f>
        <v>1</v>
      </c>
      <c r="J8201">
        <f>IF($A8201="",0,IF(AND(OR('Cuadro-de-mando'!$B$4="(Todas)",'Cuadro-de-mando'!$B$4=$A8201),OR('Cuadro-de-mando'!$E$4="(Todas)",'Cuadro-de-mando'!$E$4=$B8201),OR('Cuadro-de-mando'!$H$4="(Todas)",'Cuadro-de-mando'!$H$4=$C8201),OR('Cuadro-de-mando'!$K$4="(Todas)",'Cuadro-de-mando'!$K$4=$E8201),OR('Cuadro-de-mando'!$N$4="(Todos)",'Cuadro-de-mando'!$N$4=$F8201)),1,0))</f>
        <v>1</v>
      </c>
    </row>
    <row r="8202" spans="1:10" x14ac:dyDescent="0.25">
      <c r="A8202" t="str">
        <f>IF(Tienda_4!$A1002="","","Tienda 4")</f>
        <v>Tienda 4</v>
      </c>
      <c r="B8202" t="str">
        <f>IF($A8202="","",Tienda_4!B1002)</f>
        <v>Libros</v>
      </c>
      <c r="C8202" t="str">
        <f>IF($A8202="","",Tienda_4!G1002)</f>
        <v>Bogotá</v>
      </c>
      <c r="D8202" t="str">
        <f>IF($A8202="","",Tienda_4!F1002)</f>
        <v>Beatriz Morales</v>
      </c>
      <c r="E8202" t="str">
        <f>IF($A8202="","",Tienda_4!I1002)</f>
        <v>Tarjeta de crédito</v>
      </c>
      <c r="F8202">
        <f>IF($A8202="","",VALUE(RIGHT(Tienda_4!E1002,4)))</f>
        <v>2022</v>
      </c>
      <c r="G8202">
        <f>IF($A8202="","",Tienda_4!C1002)</f>
        <v>54200</v>
      </c>
      <c r="H8202">
        <f>IF($A8202="","",Tienda_4!D1002)</f>
        <v>1100</v>
      </c>
      <c r="I8202">
        <f>IF($A8202="","",Tienda_4!H1002)</f>
        <v>5</v>
      </c>
      <c r="J8202">
        <f>IF($A8202="",0,IF(AND(OR('Cuadro-de-mando'!$B$4="(Todas)",'Cuadro-de-mando'!$B$4=$A8202),OR('Cuadro-de-mando'!$E$4="(Todas)",'Cuadro-de-mando'!$E$4=$B8202),OR('Cuadro-de-mando'!$H$4="(Todas)",'Cuadro-de-mando'!$H$4=$C8202),OR('Cuadro-de-mando'!$K$4="(Todas)",'Cuadro-de-mando'!$K$4=$E8202),OR('Cuadro-de-mando'!$N$4="(Todos)",'Cuadro-de-mando'!$N$4=$F8202)),1,0))</f>
        <v>1</v>
      </c>
    </row>
    <row r="8203" spans="1:10" x14ac:dyDescent="0.25">
      <c r="A8203" t="str">
        <f>IF(Tienda_4!$A1003="","","Tienda 4")</f>
        <v>Tienda 4</v>
      </c>
      <c r="B8203" t="str">
        <f>IF($A8203="","",Tienda_4!B1003)</f>
        <v>Juguetes</v>
      </c>
      <c r="C8203" t="str">
        <f>IF($A8203="","",Tienda_4!G1003)</f>
        <v>Bogotá</v>
      </c>
      <c r="D8203" t="str">
        <f>IF($A8203="","",Tienda_4!F1003)</f>
        <v>Mariana Herrera</v>
      </c>
      <c r="E8203" t="str">
        <f>IF($A8203="","",Tienda_4!I1003)</f>
        <v>Tarjeta de crédito</v>
      </c>
      <c r="F8203">
        <f>IF($A8203="","",VALUE(RIGHT(Tienda_4!E1003,4)))</f>
        <v>2020</v>
      </c>
      <c r="G8203">
        <f>IF($A8203="","",Tienda_4!C1003)</f>
        <v>30500</v>
      </c>
      <c r="H8203">
        <f>IF($A8203="","",Tienda_4!D1003)</f>
        <v>1800</v>
      </c>
      <c r="I8203">
        <f>IF($A8203="","",Tienda_4!H1003)</f>
        <v>5</v>
      </c>
      <c r="J8203">
        <f>IF($A8203="",0,IF(AND(OR('Cuadro-de-mando'!$B$4="(Todas)",'Cuadro-de-mando'!$B$4=$A8203),OR('Cuadro-de-mando'!$E$4="(Todas)",'Cuadro-de-mando'!$E$4=$B8203),OR('Cuadro-de-mando'!$H$4="(Todas)",'Cuadro-de-mando'!$H$4=$C8203),OR('Cuadro-de-mando'!$K$4="(Todas)",'Cuadro-de-mando'!$K$4=$E8203),OR('Cuadro-de-mando'!$N$4="(Todos)",'Cuadro-de-mando'!$N$4=$F8203)),1,0))</f>
        <v>1</v>
      </c>
    </row>
    <row r="8204" spans="1:10" x14ac:dyDescent="0.25">
      <c r="A8204" t="str">
        <f>IF(Tienda_4!$A1004="","","Tienda 4")</f>
        <v>Tienda 4</v>
      </c>
      <c r="B8204" t="str">
        <f>IF($A8204="","",Tienda_4!B1004)</f>
        <v>Muebles</v>
      </c>
      <c r="C8204" t="str">
        <f>IF($A8204="","",Tienda_4!G1004)</f>
        <v>Cali</v>
      </c>
      <c r="D8204" t="str">
        <f>IF($A8204="","",Tienda_4!F1004)</f>
        <v>Lucas Olivera</v>
      </c>
      <c r="E8204" t="str">
        <f>IF($A8204="","",Tienda_4!I1004)</f>
        <v>Tarjeta de crédito</v>
      </c>
      <c r="F8204">
        <f>IF($A8204="","",VALUE(RIGHT(Tienda_4!E1004,4)))</f>
        <v>2022</v>
      </c>
      <c r="G8204">
        <f>IF($A8204="","",Tienda_4!C1004)</f>
        <v>397100</v>
      </c>
      <c r="H8204">
        <f>IF($A8204="","",Tienda_4!D1004)</f>
        <v>21500</v>
      </c>
      <c r="I8204">
        <f>IF($A8204="","",Tienda_4!H1004)</f>
        <v>3</v>
      </c>
      <c r="J8204">
        <f>IF($A8204="",0,IF(AND(OR('Cuadro-de-mando'!$B$4="(Todas)",'Cuadro-de-mando'!$B$4=$A8204),OR('Cuadro-de-mando'!$E$4="(Todas)",'Cuadro-de-mando'!$E$4=$B8204),OR('Cuadro-de-mando'!$H$4="(Todas)",'Cuadro-de-mando'!$H$4=$C8204),OR('Cuadro-de-mando'!$K$4="(Todas)",'Cuadro-de-mando'!$K$4=$E8204),OR('Cuadro-de-mando'!$N$4="(Todos)",'Cuadro-de-mando'!$N$4=$F8204)),1,0))</f>
        <v>1</v>
      </c>
    </row>
    <row r="8205" spans="1:10" x14ac:dyDescent="0.25">
      <c r="A8205" t="str">
        <f>IF(Tienda_4!$A1005="","","Tienda 4")</f>
        <v>Tienda 4</v>
      </c>
      <c r="B8205" t="str">
        <f>IF($A8205="","",Tienda_4!B1005)</f>
        <v>Electrodomésticos</v>
      </c>
      <c r="C8205" t="str">
        <f>IF($A8205="","",Tienda_4!G1005)</f>
        <v>Neiva</v>
      </c>
      <c r="D8205" t="str">
        <f>IF($A8205="","",Tienda_4!F1005)</f>
        <v>Beatriz Morales</v>
      </c>
      <c r="E8205" t="str">
        <f>IF($A8205="","",Tienda_4!I1005)</f>
        <v>Tarjeta de crédito</v>
      </c>
      <c r="F8205">
        <f>IF($A8205="","",VALUE(RIGHT(Tienda_4!E1005,4)))</f>
        <v>2022</v>
      </c>
      <c r="G8205">
        <f>IF($A8205="","",Tienda_4!C1005)</f>
        <v>638700</v>
      </c>
      <c r="H8205">
        <f>IF($A8205="","",Tienda_4!D1005)</f>
        <v>36400</v>
      </c>
      <c r="I8205">
        <f>IF($A8205="","",Tienda_4!H1005)</f>
        <v>2</v>
      </c>
      <c r="J8205">
        <f>IF($A8205="",0,IF(AND(OR('Cuadro-de-mando'!$B$4="(Todas)",'Cuadro-de-mando'!$B$4=$A8205),OR('Cuadro-de-mando'!$E$4="(Todas)",'Cuadro-de-mando'!$E$4=$B8205),OR('Cuadro-de-mando'!$H$4="(Todas)",'Cuadro-de-mando'!$H$4=$C8205),OR('Cuadro-de-mando'!$K$4="(Todas)",'Cuadro-de-mando'!$K$4=$E8205),OR('Cuadro-de-mando'!$N$4="(Todos)",'Cuadro-de-mando'!$N$4=$F8205)),1,0))</f>
        <v>1</v>
      </c>
    </row>
    <row r="8206" spans="1:10" x14ac:dyDescent="0.25">
      <c r="A8206" t="str">
        <f>IF(Tienda_4!$A1006="","","Tienda 4")</f>
        <v>Tienda 4</v>
      </c>
      <c r="B8206" t="str">
        <f>IF($A8206="","",Tienda_4!B1006)</f>
        <v>Electrónicos</v>
      </c>
      <c r="C8206" t="str">
        <f>IF($A8206="","",Tienda_4!G1006)</f>
        <v>Medellín</v>
      </c>
      <c r="D8206" t="str">
        <f>IF($A8206="","",Tienda_4!F1006)</f>
        <v>Lucas Olivera</v>
      </c>
      <c r="E8206" t="str">
        <f>IF($A8206="","",Tienda_4!I1006)</f>
        <v>Tarjeta de crédito</v>
      </c>
      <c r="F8206">
        <f>IF($A8206="","",VALUE(RIGHT(Tienda_4!E1006,4)))</f>
        <v>2022</v>
      </c>
      <c r="G8206">
        <f>IF($A8206="","",Tienda_4!C1006)</f>
        <v>1835500</v>
      </c>
      <c r="H8206">
        <f>IF($A8206="","",Tienda_4!D1006)</f>
        <v>95900</v>
      </c>
      <c r="I8206">
        <f>IF($A8206="","",Tienda_4!H1006)</f>
        <v>4</v>
      </c>
      <c r="J8206">
        <f>IF($A8206="",0,IF(AND(OR('Cuadro-de-mando'!$B$4="(Todas)",'Cuadro-de-mando'!$B$4=$A8206),OR('Cuadro-de-mando'!$E$4="(Todas)",'Cuadro-de-mando'!$E$4=$B8206),OR('Cuadro-de-mando'!$H$4="(Todas)",'Cuadro-de-mando'!$H$4=$C8206),OR('Cuadro-de-mando'!$K$4="(Todas)",'Cuadro-de-mando'!$K$4=$E8206),OR('Cuadro-de-mando'!$N$4="(Todos)",'Cuadro-de-mando'!$N$4=$F8206)),1,0))</f>
        <v>1</v>
      </c>
    </row>
    <row r="8207" spans="1:10" x14ac:dyDescent="0.25">
      <c r="A8207" t="str">
        <f>IF(Tienda_4!$A1007="","","Tienda 4")</f>
        <v>Tienda 4</v>
      </c>
      <c r="B8207" t="str">
        <f>IF($A8207="","",Tienda_4!B1007)</f>
        <v>Electrónicos</v>
      </c>
      <c r="C8207" t="str">
        <f>IF($A8207="","",Tienda_4!G1007)</f>
        <v>Pereira</v>
      </c>
      <c r="D8207" t="str">
        <f>IF($A8207="","",Tienda_4!F1007)</f>
        <v>Pedro Gomez</v>
      </c>
      <c r="E8207" t="str">
        <f>IF($A8207="","",Tienda_4!I1007)</f>
        <v>Tarjeta de crédito</v>
      </c>
      <c r="F8207">
        <f>IF($A8207="","",VALUE(RIGHT(Tienda_4!E1007,4)))</f>
        <v>2020</v>
      </c>
      <c r="G8207">
        <f>IF($A8207="","",Tienda_4!C1007)</f>
        <v>81900</v>
      </c>
      <c r="H8207">
        <f>IF($A8207="","",Tienda_4!D1007)</f>
        <v>4800</v>
      </c>
      <c r="I8207">
        <f>IF($A8207="","",Tienda_4!H1007)</f>
        <v>5</v>
      </c>
      <c r="J8207">
        <f>IF($A8207="",0,IF(AND(OR('Cuadro-de-mando'!$B$4="(Todas)",'Cuadro-de-mando'!$B$4=$A8207),OR('Cuadro-de-mando'!$E$4="(Todas)",'Cuadro-de-mando'!$E$4=$B8207),OR('Cuadro-de-mando'!$H$4="(Todas)",'Cuadro-de-mando'!$H$4=$C8207),OR('Cuadro-de-mando'!$K$4="(Todas)",'Cuadro-de-mando'!$K$4=$E8207),OR('Cuadro-de-mando'!$N$4="(Todos)",'Cuadro-de-mando'!$N$4=$F8207)),1,0))</f>
        <v>1</v>
      </c>
    </row>
    <row r="8208" spans="1:10" x14ac:dyDescent="0.25">
      <c r="A8208" t="str">
        <f>IF(Tienda_4!$A1008="","","Tienda 4")</f>
        <v>Tienda 4</v>
      </c>
      <c r="B8208" t="str">
        <f>IF($A8208="","",Tienda_4!B1008)</f>
        <v>Instrumentos musicales</v>
      </c>
      <c r="C8208" t="str">
        <f>IF($A8208="","",Tienda_4!G1008)</f>
        <v>Manizales</v>
      </c>
      <c r="D8208" t="str">
        <f>IF($A8208="","",Tienda_4!F1008)</f>
        <v>Juan Fernandez</v>
      </c>
      <c r="E8208" t="str">
        <f>IF($A8208="","",Tienda_4!I1008)</f>
        <v>Tarjeta de crédito</v>
      </c>
      <c r="F8208">
        <f>IF($A8208="","",VALUE(RIGHT(Tienda_4!E1008,4)))</f>
        <v>2020</v>
      </c>
      <c r="G8208">
        <f>IF($A8208="","",Tienda_4!C1008)</f>
        <v>72100</v>
      </c>
      <c r="H8208">
        <f>IF($A8208="","",Tienda_4!D1008)</f>
        <v>4500</v>
      </c>
      <c r="I8208">
        <f>IF($A8208="","",Tienda_4!H1008)</f>
        <v>5</v>
      </c>
      <c r="J8208">
        <f>IF($A8208="",0,IF(AND(OR('Cuadro-de-mando'!$B$4="(Todas)",'Cuadro-de-mando'!$B$4=$A8208),OR('Cuadro-de-mando'!$E$4="(Todas)",'Cuadro-de-mando'!$E$4=$B8208),OR('Cuadro-de-mando'!$H$4="(Todas)",'Cuadro-de-mando'!$H$4=$C8208),OR('Cuadro-de-mando'!$K$4="(Todas)",'Cuadro-de-mando'!$K$4=$E8208),OR('Cuadro-de-mando'!$N$4="(Todos)",'Cuadro-de-mando'!$N$4=$F8208)),1,0))</f>
        <v>1</v>
      </c>
    </row>
    <row r="8209" spans="1:10" x14ac:dyDescent="0.25">
      <c r="A8209" t="str">
        <f>IF(Tienda_4!$A1009="","","Tienda 4")</f>
        <v>Tienda 4</v>
      </c>
      <c r="B8209" t="str">
        <f>IF($A8209="","",Tienda_4!B1009)</f>
        <v>Deportes y diversión</v>
      </c>
      <c r="C8209" t="str">
        <f>IF($A8209="","",Tienda_4!G1009)</f>
        <v>Pasto</v>
      </c>
      <c r="D8209" t="str">
        <f>IF($A8209="","",Tienda_4!F1009)</f>
        <v>Lucas Olivera</v>
      </c>
      <c r="E8209" t="str">
        <f>IF($A8209="","",Tienda_4!I1009)</f>
        <v>Tarjeta de crédito</v>
      </c>
      <c r="F8209">
        <f>IF($A8209="","",VALUE(RIGHT(Tienda_4!E1009,4)))</f>
        <v>2022</v>
      </c>
      <c r="G8209">
        <f>IF($A8209="","",Tienda_4!C1009)</f>
        <v>40700</v>
      </c>
      <c r="H8209">
        <f>IF($A8209="","",Tienda_4!D1009)</f>
        <v>2600</v>
      </c>
      <c r="I8209">
        <f>IF($A8209="","",Tienda_4!H1009)</f>
        <v>5</v>
      </c>
      <c r="J8209">
        <f>IF($A8209="",0,IF(AND(OR('Cuadro-de-mando'!$B$4="(Todas)",'Cuadro-de-mando'!$B$4=$A8209),OR('Cuadro-de-mando'!$E$4="(Todas)",'Cuadro-de-mando'!$E$4=$B8209),OR('Cuadro-de-mando'!$H$4="(Todas)",'Cuadro-de-mando'!$H$4=$C8209),OR('Cuadro-de-mando'!$K$4="(Todas)",'Cuadro-de-mando'!$K$4=$E8209),OR('Cuadro-de-mando'!$N$4="(Todos)",'Cuadro-de-mando'!$N$4=$F8209)),1,0))</f>
        <v>1</v>
      </c>
    </row>
    <row r="8210" spans="1:10" x14ac:dyDescent="0.25">
      <c r="A8210" t="str">
        <f>IF(Tienda_4!$A1010="","","Tienda 4")</f>
        <v>Tienda 4</v>
      </c>
      <c r="B8210" t="str">
        <f>IF($A8210="","",Tienda_4!B1010)</f>
        <v>Juguetes</v>
      </c>
      <c r="C8210" t="str">
        <f>IF($A8210="","",Tienda_4!G1010)</f>
        <v>Bogotá</v>
      </c>
      <c r="D8210" t="str">
        <f>IF($A8210="","",Tienda_4!F1010)</f>
        <v>Juan Fernandez</v>
      </c>
      <c r="E8210" t="str">
        <f>IF($A8210="","",Tienda_4!I1010)</f>
        <v>Tarjeta de crédito</v>
      </c>
      <c r="F8210">
        <f>IF($A8210="","",VALUE(RIGHT(Tienda_4!E1010,4)))</f>
        <v>2021</v>
      </c>
      <c r="G8210">
        <f>IF($A8210="","",Tienda_4!C1010)</f>
        <v>16100</v>
      </c>
      <c r="H8210">
        <f>IF($A8210="","",Tienda_4!D1010)</f>
        <v>1100</v>
      </c>
      <c r="I8210">
        <f>IF($A8210="","",Tienda_4!H1010)</f>
        <v>1</v>
      </c>
      <c r="J8210">
        <f>IF($A8210="",0,IF(AND(OR('Cuadro-de-mando'!$B$4="(Todas)",'Cuadro-de-mando'!$B$4=$A8210),OR('Cuadro-de-mando'!$E$4="(Todas)",'Cuadro-de-mando'!$E$4=$B8210),OR('Cuadro-de-mando'!$H$4="(Todas)",'Cuadro-de-mando'!$H$4=$C8210),OR('Cuadro-de-mando'!$K$4="(Todas)",'Cuadro-de-mando'!$K$4=$E8210),OR('Cuadro-de-mando'!$N$4="(Todos)",'Cuadro-de-mando'!$N$4=$F8210)),1,0))</f>
        <v>1</v>
      </c>
    </row>
    <row r="8211" spans="1:10" x14ac:dyDescent="0.25">
      <c r="A8211" t="str">
        <f>IF(Tienda_4!$A1011="","","Tienda 4")</f>
        <v>Tienda 4</v>
      </c>
      <c r="B8211" t="str">
        <f>IF($A8211="","",Tienda_4!B1011)</f>
        <v>Electrónicos</v>
      </c>
      <c r="C8211" t="str">
        <f>IF($A8211="","",Tienda_4!G1011)</f>
        <v>Cali</v>
      </c>
      <c r="D8211" t="str">
        <f>IF($A8211="","",Tienda_4!F1011)</f>
        <v>Felipe Santos</v>
      </c>
      <c r="E8211" t="str">
        <f>IF($A8211="","",Tienda_4!I1011)</f>
        <v>Tarjeta de crédito</v>
      </c>
      <c r="F8211">
        <f>IF($A8211="","",VALUE(RIGHT(Tienda_4!E1011,4)))</f>
        <v>2022</v>
      </c>
      <c r="G8211">
        <f>IF($A8211="","",Tienda_4!C1011)</f>
        <v>719100</v>
      </c>
      <c r="H8211">
        <f>IF($A8211="","",Tienda_4!D1011)</f>
        <v>36500</v>
      </c>
      <c r="I8211">
        <f>IF($A8211="","",Tienda_4!H1011)</f>
        <v>3</v>
      </c>
      <c r="J8211">
        <f>IF($A8211="",0,IF(AND(OR('Cuadro-de-mando'!$B$4="(Todas)",'Cuadro-de-mando'!$B$4=$A8211),OR('Cuadro-de-mando'!$E$4="(Todas)",'Cuadro-de-mando'!$E$4=$B8211),OR('Cuadro-de-mando'!$H$4="(Todas)",'Cuadro-de-mando'!$H$4=$C8211),OR('Cuadro-de-mando'!$K$4="(Todas)",'Cuadro-de-mando'!$K$4=$E8211),OR('Cuadro-de-mando'!$N$4="(Todos)",'Cuadro-de-mando'!$N$4=$F8211)),1,0))</f>
        <v>1</v>
      </c>
    </row>
    <row r="8212" spans="1:10" x14ac:dyDescent="0.25">
      <c r="A8212" t="str">
        <f>IF(Tienda_4!$A1012="","","Tienda 4")</f>
        <v>Tienda 4</v>
      </c>
      <c r="B8212" t="str">
        <f>IF($A8212="","",Tienda_4!B1012)</f>
        <v>Electrodomésticos</v>
      </c>
      <c r="C8212" t="str">
        <f>IF($A8212="","",Tienda_4!G1012)</f>
        <v>Bucaramanga</v>
      </c>
      <c r="D8212" t="str">
        <f>IF($A8212="","",Tienda_4!F1012)</f>
        <v>Lucas Olivera</v>
      </c>
      <c r="E8212" t="str">
        <f>IF($A8212="","",Tienda_4!I1012)</f>
        <v>Nequi</v>
      </c>
      <c r="F8212">
        <f>IF($A8212="","",VALUE(RIGHT(Tienda_4!E1012,4)))</f>
        <v>2020</v>
      </c>
      <c r="G8212">
        <f>IF($A8212="","",Tienda_4!C1012)</f>
        <v>364800</v>
      </c>
      <c r="H8212">
        <f>IF($A8212="","",Tienda_4!D1012)</f>
        <v>17600</v>
      </c>
      <c r="I8212">
        <f>IF($A8212="","",Tienda_4!H1012)</f>
        <v>5</v>
      </c>
      <c r="J8212">
        <f>IF($A8212="",0,IF(AND(OR('Cuadro-de-mando'!$B$4="(Todas)",'Cuadro-de-mando'!$B$4=$A8212),OR('Cuadro-de-mando'!$E$4="(Todas)",'Cuadro-de-mando'!$E$4=$B8212),OR('Cuadro-de-mando'!$H$4="(Todas)",'Cuadro-de-mando'!$H$4=$C8212),OR('Cuadro-de-mando'!$K$4="(Todas)",'Cuadro-de-mando'!$K$4=$E8212),OR('Cuadro-de-mando'!$N$4="(Todos)",'Cuadro-de-mando'!$N$4=$F8212)),1,0))</f>
        <v>1</v>
      </c>
    </row>
    <row r="8213" spans="1:10" x14ac:dyDescent="0.25">
      <c r="A8213" t="str">
        <f>IF(Tienda_4!$A1013="","","Tienda 4")</f>
        <v>Tienda 4</v>
      </c>
      <c r="B8213" t="str">
        <f>IF($A8213="","",Tienda_4!B1013)</f>
        <v>Electrónicos</v>
      </c>
      <c r="C8213" t="str">
        <f>IF($A8213="","",Tienda_4!G1013)</f>
        <v>Bogotá</v>
      </c>
      <c r="D8213" t="str">
        <f>IF($A8213="","",Tienda_4!F1013)</f>
        <v>Juliana Costa</v>
      </c>
      <c r="E8213" t="str">
        <f>IF($A8213="","",Tienda_4!I1013)</f>
        <v>Tarjeta de crédito</v>
      </c>
      <c r="F8213">
        <f>IF($A8213="","",VALUE(RIGHT(Tienda_4!E1013,4)))</f>
        <v>2022</v>
      </c>
      <c r="G8213">
        <f>IF($A8213="","",Tienda_4!C1013)</f>
        <v>1137600</v>
      </c>
      <c r="H8213">
        <f>IF($A8213="","",Tienda_4!D1013)</f>
        <v>60800</v>
      </c>
      <c r="I8213">
        <f>IF($A8213="","",Tienda_4!H1013)</f>
        <v>1</v>
      </c>
      <c r="J8213">
        <f>IF($A8213="",0,IF(AND(OR('Cuadro-de-mando'!$B$4="(Todas)",'Cuadro-de-mando'!$B$4=$A8213),OR('Cuadro-de-mando'!$E$4="(Todas)",'Cuadro-de-mando'!$E$4=$B8213),OR('Cuadro-de-mando'!$H$4="(Todas)",'Cuadro-de-mando'!$H$4=$C8213),OR('Cuadro-de-mando'!$K$4="(Todas)",'Cuadro-de-mando'!$K$4=$E8213),OR('Cuadro-de-mando'!$N$4="(Todos)",'Cuadro-de-mando'!$N$4=$F8213)),1,0))</f>
        <v>1</v>
      </c>
    </row>
    <row r="8214" spans="1:10" x14ac:dyDescent="0.25">
      <c r="A8214" t="str">
        <f>IF(Tienda_4!$A1014="","","Tienda 4")</f>
        <v>Tienda 4</v>
      </c>
      <c r="B8214" t="str">
        <f>IF($A8214="","",Tienda_4!B1014)</f>
        <v>Juguetes</v>
      </c>
      <c r="C8214" t="str">
        <f>IF($A8214="","",Tienda_4!G1014)</f>
        <v>Manizales</v>
      </c>
      <c r="D8214" t="str">
        <f>IF($A8214="","",Tienda_4!F1014)</f>
        <v>Beatriz Morales</v>
      </c>
      <c r="E8214" t="str">
        <f>IF($A8214="","",Tienda_4!I1014)</f>
        <v>Tarjeta de crédito</v>
      </c>
      <c r="F8214">
        <f>IF($A8214="","",VALUE(RIGHT(Tienda_4!E1014,4)))</f>
        <v>2022</v>
      </c>
      <c r="G8214">
        <f>IF($A8214="","",Tienda_4!C1014)</f>
        <v>20200</v>
      </c>
      <c r="H8214">
        <f>IF($A8214="","",Tienda_4!D1014)</f>
        <v>1500</v>
      </c>
      <c r="I8214">
        <f>IF($A8214="","",Tienda_4!H1014)</f>
        <v>3</v>
      </c>
      <c r="J8214">
        <f>IF($A8214="",0,IF(AND(OR('Cuadro-de-mando'!$B$4="(Todas)",'Cuadro-de-mando'!$B$4=$A8214),OR('Cuadro-de-mando'!$E$4="(Todas)",'Cuadro-de-mando'!$E$4=$B8214),OR('Cuadro-de-mando'!$H$4="(Todas)",'Cuadro-de-mando'!$H$4=$C8214),OR('Cuadro-de-mando'!$K$4="(Todas)",'Cuadro-de-mando'!$K$4=$E8214),OR('Cuadro-de-mando'!$N$4="(Todos)",'Cuadro-de-mando'!$N$4=$F8214)),1,0))</f>
        <v>1</v>
      </c>
    </row>
    <row r="8215" spans="1:10" x14ac:dyDescent="0.25">
      <c r="A8215" t="str">
        <f>IF(Tienda_4!$A1015="","","Tienda 4")</f>
        <v>Tienda 4</v>
      </c>
      <c r="B8215" t="str">
        <f>IF($A8215="","",Tienda_4!B1015)</f>
        <v>Juguetes</v>
      </c>
      <c r="C8215" t="str">
        <f>IF($A8215="","",Tienda_4!G1015)</f>
        <v>Bucaramanga</v>
      </c>
      <c r="D8215" t="str">
        <f>IF($A8215="","",Tienda_4!F1015)</f>
        <v>Felipe Santos</v>
      </c>
      <c r="E8215" t="str">
        <f>IF($A8215="","",Tienda_4!I1015)</f>
        <v>Tarjeta de crédito</v>
      </c>
      <c r="F8215">
        <f>IF($A8215="","",VALUE(RIGHT(Tienda_4!E1015,4)))</f>
        <v>2022</v>
      </c>
      <c r="G8215">
        <f>IF($A8215="","",Tienda_4!C1015)</f>
        <v>17200</v>
      </c>
      <c r="H8215">
        <f>IF($A8215="","",Tienda_4!D1015)</f>
        <v>2000</v>
      </c>
      <c r="I8215">
        <f>IF($A8215="","",Tienda_4!H1015)</f>
        <v>5</v>
      </c>
      <c r="J8215">
        <f>IF($A8215="",0,IF(AND(OR('Cuadro-de-mando'!$B$4="(Todas)",'Cuadro-de-mando'!$B$4=$A8215),OR('Cuadro-de-mando'!$E$4="(Todas)",'Cuadro-de-mando'!$E$4=$B8215),OR('Cuadro-de-mando'!$H$4="(Todas)",'Cuadro-de-mando'!$H$4=$C8215),OR('Cuadro-de-mando'!$K$4="(Todas)",'Cuadro-de-mando'!$K$4=$E8215),OR('Cuadro-de-mando'!$N$4="(Todos)",'Cuadro-de-mando'!$N$4=$F8215)),1,0))</f>
        <v>1</v>
      </c>
    </row>
    <row r="8216" spans="1:10" x14ac:dyDescent="0.25">
      <c r="A8216" t="str">
        <f>IF(Tienda_4!$A1016="","","Tienda 4")</f>
        <v>Tienda 4</v>
      </c>
      <c r="B8216" t="str">
        <f>IF($A8216="","",Tienda_4!B1016)</f>
        <v>Juguetes</v>
      </c>
      <c r="C8216" t="str">
        <f>IF($A8216="","",Tienda_4!G1016)</f>
        <v>Cali</v>
      </c>
      <c r="D8216" t="str">
        <f>IF($A8216="","",Tienda_4!F1016)</f>
        <v>Santiago Silva</v>
      </c>
      <c r="E8216" t="str">
        <f>IF($A8216="","",Tienda_4!I1016)</f>
        <v>Tarjeta de crédito</v>
      </c>
      <c r="F8216">
        <f>IF($A8216="","",VALUE(RIGHT(Tienda_4!E1016,4)))</f>
        <v>2021</v>
      </c>
      <c r="G8216">
        <f>IF($A8216="","",Tienda_4!C1016)</f>
        <v>117600</v>
      </c>
      <c r="H8216">
        <f>IF($A8216="","",Tienda_4!D1016)</f>
        <v>13100</v>
      </c>
      <c r="I8216">
        <f>IF($A8216="","",Tienda_4!H1016)</f>
        <v>5</v>
      </c>
      <c r="J8216">
        <f>IF($A8216="",0,IF(AND(OR('Cuadro-de-mando'!$B$4="(Todas)",'Cuadro-de-mando'!$B$4=$A8216),OR('Cuadro-de-mando'!$E$4="(Todas)",'Cuadro-de-mando'!$E$4=$B8216),OR('Cuadro-de-mando'!$H$4="(Todas)",'Cuadro-de-mando'!$H$4=$C8216),OR('Cuadro-de-mando'!$K$4="(Todas)",'Cuadro-de-mando'!$K$4=$E8216),OR('Cuadro-de-mando'!$N$4="(Todos)",'Cuadro-de-mando'!$N$4=$F8216)),1,0))</f>
        <v>1</v>
      </c>
    </row>
    <row r="8217" spans="1:10" x14ac:dyDescent="0.25">
      <c r="A8217" t="str">
        <f>IF(Tienda_4!$A1017="","","Tienda 4")</f>
        <v>Tienda 4</v>
      </c>
      <c r="B8217" t="str">
        <f>IF($A8217="","",Tienda_4!B1017)</f>
        <v>Muebles</v>
      </c>
      <c r="C8217" t="str">
        <f>IF($A8217="","",Tienda_4!G1017)</f>
        <v>Bogotá</v>
      </c>
      <c r="D8217" t="str">
        <f>IF($A8217="","",Tienda_4!F1017)</f>
        <v>Blanca Ramirez</v>
      </c>
      <c r="E8217" t="str">
        <f>IF($A8217="","",Tienda_4!I1017)</f>
        <v>Nequi</v>
      </c>
      <c r="F8217">
        <f>IF($A8217="","",VALUE(RIGHT(Tienda_4!E1017,4)))</f>
        <v>2020</v>
      </c>
      <c r="G8217">
        <f>IF($A8217="","",Tienda_4!C1017)</f>
        <v>430000</v>
      </c>
      <c r="H8217">
        <f>IF($A8217="","",Tienda_4!D1017)</f>
        <v>23300</v>
      </c>
      <c r="I8217">
        <f>IF($A8217="","",Tienda_4!H1017)</f>
        <v>5</v>
      </c>
      <c r="J8217">
        <f>IF($A8217="",0,IF(AND(OR('Cuadro-de-mando'!$B$4="(Todas)",'Cuadro-de-mando'!$B$4=$A8217),OR('Cuadro-de-mando'!$E$4="(Todas)",'Cuadro-de-mando'!$E$4=$B8217),OR('Cuadro-de-mando'!$H$4="(Todas)",'Cuadro-de-mando'!$H$4=$C8217),OR('Cuadro-de-mando'!$K$4="(Todas)",'Cuadro-de-mando'!$K$4=$E8217),OR('Cuadro-de-mando'!$N$4="(Todos)",'Cuadro-de-mando'!$N$4=$F8217)),1,0))</f>
        <v>1</v>
      </c>
    </row>
    <row r="8218" spans="1:10" x14ac:dyDescent="0.25">
      <c r="A8218" t="str">
        <f>IF(Tienda_4!$A1018="","","Tienda 4")</f>
        <v>Tienda 4</v>
      </c>
      <c r="B8218" t="str">
        <f>IF($A8218="","",Tienda_4!B1018)</f>
        <v>Electrodomésticos</v>
      </c>
      <c r="C8218" t="str">
        <f>IF($A8218="","",Tienda_4!G1018)</f>
        <v>Bogotá</v>
      </c>
      <c r="D8218" t="str">
        <f>IF($A8218="","",Tienda_4!F1018)</f>
        <v>Mariana Herrera</v>
      </c>
      <c r="E8218" t="str">
        <f>IF($A8218="","",Tienda_4!I1018)</f>
        <v>Tarjeta de crédito</v>
      </c>
      <c r="F8218">
        <f>IF($A8218="","",VALUE(RIGHT(Tienda_4!E1018,4)))</f>
        <v>2022</v>
      </c>
      <c r="G8218">
        <f>IF($A8218="","",Tienda_4!C1018)</f>
        <v>543900</v>
      </c>
      <c r="H8218">
        <f>IF($A8218="","",Tienda_4!D1018)</f>
        <v>27200</v>
      </c>
      <c r="I8218">
        <f>IF($A8218="","",Tienda_4!H1018)</f>
        <v>4</v>
      </c>
      <c r="J8218">
        <f>IF($A8218="",0,IF(AND(OR('Cuadro-de-mando'!$B$4="(Todas)",'Cuadro-de-mando'!$B$4=$A8218),OR('Cuadro-de-mando'!$E$4="(Todas)",'Cuadro-de-mando'!$E$4=$B8218),OR('Cuadro-de-mando'!$H$4="(Todas)",'Cuadro-de-mando'!$H$4=$C8218),OR('Cuadro-de-mando'!$K$4="(Todas)",'Cuadro-de-mando'!$K$4=$E8218),OR('Cuadro-de-mando'!$N$4="(Todos)",'Cuadro-de-mando'!$N$4=$F8218)),1,0))</f>
        <v>1</v>
      </c>
    </row>
    <row r="8219" spans="1:10" x14ac:dyDescent="0.25">
      <c r="A8219" t="str">
        <f>IF(Tienda_4!$A1019="","","Tienda 4")</f>
        <v>Tienda 4</v>
      </c>
      <c r="B8219" t="str">
        <f>IF($A8219="","",Tienda_4!B1019)</f>
        <v>Artículos para el hogar</v>
      </c>
      <c r="C8219" t="str">
        <f>IF($A8219="","",Tienda_4!G1019)</f>
        <v>Medellín</v>
      </c>
      <c r="D8219" t="str">
        <f>IF($A8219="","",Tienda_4!F1019)</f>
        <v>Izabela de León</v>
      </c>
      <c r="E8219" t="str">
        <f>IF($A8219="","",Tienda_4!I1019)</f>
        <v>Tarjeta de crédito</v>
      </c>
      <c r="F8219">
        <f>IF($A8219="","",VALUE(RIGHT(Tienda_4!E1019,4)))</f>
        <v>2021</v>
      </c>
      <c r="G8219">
        <f>IF($A8219="","",Tienda_4!C1019)</f>
        <v>112600</v>
      </c>
      <c r="H8219">
        <f>IF($A8219="","",Tienda_4!D1019)</f>
        <v>4200</v>
      </c>
      <c r="I8219">
        <f>IF($A8219="","",Tienda_4!H1019)</f>
        <v>1</v>
      </c>
      <c r="J8219">
        <f>IF($A8219="",0,IF(AND(OR('Cuadro-de-mando'!$B$4="(Todas)",'Cuadro-de-mando'!$B$4=$A8219),OR('Cuadro-de-mando'!$E$4="(Todas)",'Cuadro-de-mando'!$E$4=$B8219),OR('Cuadro-de-mando'!$H$4="(Todas)",'Cuadro-de-mando'!$H$4=$C8219),OR('Cuadro-de-mando'!$K$4="(Todas)",'Cuadro-de-mando'!$K$4=$E8219),OR('Cuadro-de-mando'!$N$4="(Todos)",'Cuadro-de-mando'!$N$4=$F8219)),1,0))</f>
        <v>1</v>
      </c>
    </row>
    <row r="8220" spans="1:10" x14ac:dyDescent="0.25">
      <c r="A8220" t="str">
        <f>IF(Tienda_4!$A1020="","","Tienda 4")</f>
        <v>Tienda 4</v>
      </c>
      <c r="B8220" t="str">
        <f>IF($A8220="","",Tienda_4!B1020)</f>
        <v>Electrónicos</v>
      </c>
      <c r="C8220" t="str">
        <f>IF($A8220="","",Tienda_4!G1020)</f>
        <v>Bogotá</v>
      </c>
      <c r="D8220" t="str">
        <f>IF($A8220="","",Tienda_4!F1020)</f>
        <v>Camila Rivera</v>
      </c>
      <c r="E8220" t="str">
        <f>IF($A8220="","",Tienda_4!I1020)</f>
        <v>Tarjeta de crédito</v>
      </c>
      <c r="F8220">
        <f>IF($A8220="","",VALUE(RIGHT(Tienda_4!E1020,4)))</f>
        <v>2021</v>
      </c>
      <c r="G8220">
        <f>IF($A8220="","",Tienda_4!C1020)</f>
        <v>187600</v>
      </c>
      <c r="H8220">
        <f>IF($A8220="","",Tienda_4!D1020)</f>
        <v>10200</v>
      </c>
      <c r="I8220">
        <f>IF($A8220="","",Tienda_4!H1020)</f>
        <v>5</v>
      </c>
      <c r="J8220">
        <f>IF($A8220="",0,IF(AND(OR('Cuadro-de-mando'!$B$4="(Todas)",'Cuadro-de-mando'!$B$4=$A8220),OR('Cuadro-de-mando'!$E$4="(Todas)",'Cuadro-de-mando'!$E$4=$B8220),OR('Cuadro-de-mando'!$H$4="(Todas)",'Cuadro-de-mando'!$H$4=$C8220),OR('Cuadro-de-mando'!$K$4="(Todas)",'Cuadro-de-mando'!$K$4=$E8220),OR('Cuadro-de-mando'!$N$4="(Todos)",'Cuadro-de-mando'!$N$4=$F8220)),1,0))</f>
        <v>1</v>
      </c>
    </row>
    <row r="8221" spans="1:10" x14ac:dyDescent="0.25">
      <c r="A8221" t="str">
        <f>IF(Tienda_4!$A1021="","","Tienda 4")</f>
        <v>Tienda 4</v>
      </c>
      <c r="B8221" t="str">
        <f>IF($A8221="","",Tienda_4!B1021)</f>
        <v>Deportes y diversión</v>
      </c>
      <c r="C8221" t="str">
        <f>IF($A8221="","",Tienda_4!G1021)</f>
        <v>Bogotá</v>
      </c>
      <c r="D8221" t="str">
        <f>IF($A8221="","",Tienda_4!F1021)</f>
        <v>Mariana Herrera</v>
      </c>
      <c r="E8221" t="str">
        <f>IF($A8221="","",Tienda_4!I1021)</f>
        <v>Tarjeta de crédito</v>
      </c>
      <c r="F8221">
        <f>IF($A8221="","",VALUE(RIGHT(Tienda_4!E1021,4)))</f>
        <v>2021</v>
      </c>
      <c r="G8221">
        <f>IF($A8221="","",Tienda_4!C1021)</f>
        <v>52200</v>
      </c>
      <c r="H8221">
        <f>IF($A8221="","",Tienda_4!D1021)</f>
        <v>3300</v>
      </c>
      <c r="I8221">
        <f>IF($A8221="","",Tienda_4!H1021)</f>
        <v>5</v>
      </c>
      <c r="J8221">
        <f>IF($A8221="",0,IF(AND(OR('Cuadro-de-mando'!$B$4="(Todas)",'Cuadro-de-mando'!$B$4=$A8221),OR('Cuadro-de-mando'!$E$4="(Todas)",'Cuadro-de-mando'!$E$4=$B8221),OR('Cuadro-de-mando'!$H$4="(Todas)",'Cuadro-de-mando'!$H$4=$C8221),OR('Cuadro-de-mando'!$K$4="(Todas)",'Cuadro-de-mando'!$K$4=$E8221),OR('Cuadro-de-mando'!$N$4="(Todos)",'Cuadro-de-mando'!$N$4=$F8221)),1,0))</f>
        <v>1</v>
      </c>
    </row>
    <row r="8222" spans="1:10" x14ac:dyDescent="0.25">
      <c r="A8222" t="str">
        <f>IF(Tienda_4!$A1022="","","Tienda 4")</f>
        <v>Tienda 4</v>
      </c>
      <c r="B8222" t="str">
        <f>IF($A8222="","",Tienda_4!B1022)</f>
        <v>Muebles</v>
      </c>
      <c r="C8222" t="str">
        <f>IF($A8222="","",Tienda_4!G1022)</f>
        <v>Pereira</v>
      </c>
      <c r="D8222" t="str">
        <f>IF($A8222="","",Tienda_4!F1022)</f>
        <v>Pedro Gomez</v>
      </c>
      <c r="E8222" t="str">
        <f>IF($A8222="","",Tienda_4!I1022)</f>
        <v>Tarjeta de crédito</v>
      </c>
      <c r="F8222">
        <f>IF($A8222="","",VALUE(RIGHT(Tienda_4!E1022,4)))</f>
        <v>2021</v>
      </c>
      <c r="G8222">
        <f>IF($A8222="","",Tienda_4!C1022)</f>
        <v>748500</v>
      </c>
      <c r="H8222">
        <f>IF($A8222="","",Tienda_4!D1022)</f>
        <v>40300</v>
      </c>
      <c r="I8222">
        <f>IF($A8222="","",Tienda_4!H1022)</f>
        <v>1</v>
      </c>
      <c r="J8222">
        <f>IF($A8222="",0,IF(AND(OR('Cuadro-de-mando'!$B$4="(Todas)",'Cuadro-de-mando'!$B$4=$A8222),OR('Cuadro-de-mando'!$E$4="(Todas)",'Cuadro-de-mando'!$E$4=$B8222),OR('Cuadro-de-mando'!$H$4="(Todas)",'Cuadro-de-mando'!$H$4=$C8222),OR('Cuadro-de-mando'!$K$4="(Todas)",'Cuadro-de-mando'!$K$4=$E8222),OR('Cuadro-de-mando'!$N$4="(Todos)",'Cuadro-de-mando'!$N$4=$F8222)),1,0))</f>
        <v>1</v>
      </c>
    </row>
    <row r="8223" spans="1:10" x14ac:dyDescent="0.25">
      <c r="A8223" t="str">
        <f>IF(Tienda_4!$A1023="","","Tienda 4")</f>
        <v>Tienda 4</v>
      </c>
      <c r="B8223" t="str">
        <f>IF($A8223="","",Tienda_4!B1023)</f>
        <v>Electrónicos</v>
      </c>
      <c r="C8223" t="str">
        <f>IF($A8223="","",Tienda_4!G1023)</f>
        <v>Pereira</v>
      </c>
      <c r="D8223" t="str">
        <f>IF($A8223="","",Tienda_4!F1023)</f>
        <v>Santiago Silva</v>
      </c>
      <c r="E8223" t="str">
        <f>IF($A8223="","",Tienda_4!I1023)</f>
        <v>Tarjeta de crédito</v>
      </c>
      <c r="F8223">
        <f>IF($A8223="","",VALUE(RIGHT(Tienda_4!E1023,4)))</f>
        <v>2021</v>
      </c>
      <c r="G8223">
        <f>IF($A8223="","",Tienda_4!C1023)</f>
        <v>2486500</v>
      </c>
      <c r="H8223">
        <f>IF($A8223="","",Tienda_4!D1023)</f>
        <v>132800</v>
      </c>
      <c r="I8223">
        <f>IF($A8223="","",Tienda_4!H1023)</f>
        <v>2</v>
      </c>
      <c r="J8223">
        <f>IF($A8223="",0,IF(AND(OR('Cuadro-de-mando'!$B$4="(Todas)",'Cuadro-de-mando'!$B$4=$A8223),OR('Cuadro-de-mando'!$E$4="(Todas)",'Cuadro-de-mando'!$E$4=$B8223),OR('Cuadro-de-mando'!$H$4="(Todas)",'Cuadro-de-mando'!$H$4=$C8223),OR('Cuadro-de-mando'!$K$4="(Todas)",'Cuadro-de-mando'!$K$4=$E8223),OR('Cuadro-de-mando'!$N$4="(Todos)",'Cuadro-de-mando'!$N$4=$F8223)),1,0))</f>
        <v>1</v>
      </c>
    </row>
    <row r="8224" spans="1:10" x14ac:dyDescent="0.25">
      <c r="A8224" t="str">
        <f>IF(Tienda_4!$A1024="","","Tienda 4")</f>
        <v>Tienda 4</v>
      </c>
      <c r="B8224" t="str">
        <f>IF($A8224="","",Tienda_4!B1024)</f>
        <v>Deportes y diversión</v>
      </c>
      <c r="C8224" t="str">
        <f>IF($A8224="","",Tienda_4!G1024)</f>
        <v>Cartagena</v>
      </c>
      <c r="D8224" t="str">
        <f>IF($A8224="","",Tienda_4!F1024)</f>
        <v>Mariana Herrera</v>
      </c>
      <c r="E8224" t="str">
        <f>IF($A8224="","",Tienda_4!I1024)</f>
        <v>Tarjeta de crédito</v>
      </c>
      <c r="F8224">
        <f>IF($A8224="","",VALUE(RIGHT(Tienda_4!E1024,4)))</f>
        <v>2020</v>
      </c>
      <c r="G8224">
        <f>IF($A8224="","",Tienda_4!C1024)</f>
        <v>508000</v>
      </c>
      <c r="H8224">
        <f>IF($A8224="","",Tienda_4!D1024)</f>
        <v>25200</v>
      </c>
      <c r="I8224">
        <f>IF($A8224="","",Tienda_4!H1024)</f>
        <v>3</v>
      </c>
      <c r="J8224">
        <f>IF($A8224="",0,IF(AND(OR('Cuadro-de-mando'!$B$4="(Todas)",'Cuadro-de-mando'!$B$4=$A8224),OR('Cuadro-de-mando'!$E$4="(Todas)",'Cuadro-de-mando'!$E$4=$B8224),OR('Cuadro-de-mando'!$H$4="(Todas)",'Cuadro-de-mando'!$H$4=$C8224),OR('Cuadro-de-mando'!$K$4="(Todas)",'Cuadro-de-mando'!$K$4=$E8224),OR('Cuadro-de-mando'!$N$4="(Todos)",'Cuadro-de-mando'!$N$4=$F8224)),1,0))</f>
        <v>1</v>
      </c>
    </row>
    <row r="8225" spans="1:10" x14ac:dyDescent="0.25">
      <c r="A8225" t="str">
        <f>IF(Tienda_4!$A1025="","","Tienda 4")</f>
        <v>Tienda 4</v>
      </c>
      <c r="B8225" t="str">
        <f>IF($A8225="","",Tienda_4!B1025)</f>
        <v>Electrónicos</v>
      </c>
      <c r="C8225" t="str">
        <f>IF($A8225="","",Tienda_4!G1025)</f>
        <v>Bogotá</v>
      </c>
      <c r="D8225" t="str">
        <f>IF($A8225="","",Tienda_4!F1025)</f>
        <v>Felipe Santos</v>
      </c>
      <c r="E8225" t="str">
        <f>IF($A8225="","",Tienda_4!I1025)</f>
        <v>Tarjeta de crédito</v>
      </c>
      <c r="F8225">
        <f>IF($A8225="","",VALUE(RIGHT(Tienda_4!E1025,4)))</f>
        <v>2022</v>
      </c>
      <c r="G8225">
        <f>IF($A8225="","",Tienda_4!C1025)</f>
        <v>2545500</v>
      </c>
      <c r="H8225">
        <f>IF($A8225="","",Tienda_4!D1025)</f>
        <v>133700</v>
      </c>
      <c r="I8225">
        <f>IF($A8225="","",Tienda_4!H1025)</f>
        <v>4</v>
      </c>
      <c r="J8225">
        <f>IF($A8225="",0,IF(AND(OR('Cuadro-de-mando'!$B$4="(Todas)",'Cuadro-de-mando'!$B$4=$A8225),OR('Cuadro-de-mando'!$E$4="(Todas)",'Cuadro-de-mando'!$E$4=$B8225),OR('Cuadro-de-mando'!$H$4="(Todas)",'Cuadro-de-mando'!$H$4=$C8225),OR('Cuadro-de-mando'!$K$4="(Todas)",'Cuadro-de-mando'!$K$4=$E8225),OR('Cuadro-de-mando'!$N$4="(Todos)",'Cuadro-de-mando'!$N$4=$F8225)),1,0))</f>
        <v>1</v>
      </c>
    </row>
    <row r="8226" spans="1:10" x14ac:dyDescent="0.25">
      <c r="A8226" t="str">
        <f>IF(Tienda_4!$A1026="","","Tienda 4")</f>
        <v>Tienda 4</v>
      </c>
      <c r="B8226" t="str">
        <f>IF($A8226="","",Tienda_4!B1026)</f>
        <v>Electrodomésticos</v>
      </c>
      <c r="C8226" t="str">
        <f>IF($A8226="","",Tienda_4!G1026)</f>
        <v>Bucaramanga</v>
      </c>
      <c r="D8226" t="str">
        <f>IF($A8226="","",Tienda_4!F1026)</f>
        <v>Mariana Herrera</v>
      </c>
      <c r="E8226" t="str">
        <f>IF($A8226="","",Tienda_4!I1026)</f>
        <v>Tarjeta de crédito</v>
      </c>
      <c r="F8226">
        <f>IF($A8226="","",VALUE(RIGHT(Tienda_4!E1026,4)))</f>
        <v>2022</v>
      </c>
      <c r="G8226">
        <f>IF($A8226="","",Tienda_4!C1026)</f>
        <v>1119400</v>
      </c>
      <c r="H8226">
        <f>IF($A8226="","",Tienda_4!D1026)</f>
        <v>60700</v>
      </c>
      <c r="I8226">
        <f>IF($A8226="","",Tienda_4!H1026)</f>
        <v>1</v>
      </c>
      <c r="J8226">
        <f>IF($A8226="",0,IF(AND(OR('Cuadro-de-mando'!$B$4="(Todas)",'Cuadro-de-mando'!$B$4=$A8226),OR('Cuadro-de-mando'!$E$4="(Todas)",'Cuadro-de-mando'!$E$4=$B8226),OR('Cuadro-de-mando'!$H$4="(Todas)",'Cuadro-de-mando'!$H$4=$C8226),OR('Cuadro-de-mando'!$K$4="(Todas)",'Cuadro-de-mando'!$K$4=$E8226),OR('Cuadro-de-mando'!$N$4="(Todos)",'Cuadro-de-mando'!$N$4=$F8226)),1,0))</f>
        <v>1</v>
      </c>
    </row>
    <row r="8227" spans="1:10" x14ac:dyDescent="0.25">
      <c r="A8227" t="str">
        <f>IF(Tienda_4!$A1027="","","Tienda 4")</f>
        <v>Tienda 4</v>
      </c>
      <c r="B8227" t="str">
        <f>IF($A8227="","",Tienda_4!B1027)</f>
        <v>Electrodomésticos</v>
      </c>
      <c r="C8227" t="str">
        <f>IF($A8227="","",Tienda_4!G1027)</f>
        <v>Barranquilla</v>
      </c>
      <c r="D8227" t="str">
        <f>IF($A8227="","",Tienda_4!F1027)</f>
        <v>Blanca Ramirez</v>
      </c>
      <c r="E8227" t="str">
        <f>IF($A8227="","",Tienda_4!I1027)</f>
        <v>Tarjeta de crédito</v>
      </c>
      <c r="F8227">
        <f>IF($A8227="","",VALUE(RIGHT(Tienda_4!E1027,4)))</f>
        <v>2022</v>
      </c>
      <c r="G8227">
        <f>IF($A8227="","",Tienda_4!C1027)</f>
        <v>576200</v>
      </c>
      <c r="H8227">
        <f>IF($A8227="","",Tienda_4!D1027)</f>
        <v>28900</v>
      </c>
      <c r="I8227">
        <f>IF($A8227="","",Tienda_4!H1027)</f>
        <v>3</v>
      </c>
      <c r="J8227">
        <f>IF($A8227="",0,IF(AND(OR('Cuadro-de-mando'!$B$4="(Todas)",'Cuadro-de-mando'!$B$4=$A8227),OR('Cuadro-de-mando'!$E$4="(Todas)",'Cuadro-de-mando'!$E$4=$B8227),OR('Cuadro-de-mando'!$H$4="(Todas)",'Cuadro-de-mando'!$H$4=$C8227),OR('Cuadro-de-mando'!$K$4="(Todas)",'Cuadro-de-mando'!$K$4=$E8227),OR('Cuadro-de-mando'!$N$4="(Todos)",'Cuadro-de-mando'!$N$4=$F8227)),1,0))</f>
        <v>1</v>
      </c>
    </row>
    <row r="8228" spans="1:10" x14ac:dyDescent="0.25">
      <c r="A8228" t="str">
        <f>IF(Tienda_4!$A1028="","","Tienda 4")</f>
        <v>Tienda 4</v>
      </c>
      <c r="B8228" t="str">
        <f>IF($A8228="","",Tienda_4!B1028)</f>
        <v>Juguetes</v>
      </c>
      <c r="C8228" t="str">
        <f>IF($A8228="","",Tienda_4!G1028)</f>
        <v>Medellín</v>
      </c>
      <c r="D8228" t="str">
        <f>IF($A8228="","",Tienda_4!F1028)</f>
        <v>Juan Fernandez</v>
      </c>
      <c r="E8228" t="str">
        <f>IF($A8228="","",Tienda_4!I1028)</f>
        <v>Tarjeta de crédito</v>
      </c>
      <c r="F8228">
        <f>IF($A8228="","",VALUE(RIGHT(Tienda_4!E1028,4)))</f>
        <v>2021</v>
      </c>
      <c r="G8228">
        <f>IF($A8228="","",Tienda_4!C1028)</f>
        <v>43800</v>
      </c>
      <c r="H8228">
        <f>IF($A8228="","",Tienda_4!D1028)</f>
        <v>3600</v>
      </c>
      <c r="I8228">
        <f>IF($A8228="","",Tienda_4!H1028)</f>
        <v>5</v>
      </c>
      <c r="J8228">
        <f>IF($A8228="",0,IF(AND(OR('Cuadro-de-mando'!$B$4="(Todas)",'Cuadro-de-mando'!$B$4=$A8228),OR('Cuadro-de-mando'!$E$4="(Todas)",'Cuadro-de-mando'!$E$4=$B8228),OR('Cuadro-de-mando'!$H$4="(Todas)",'Cuadro-de-mando'!$H$4=$C8228),OR('Cuadro-de-mando'!$K$4="(Todas)",'Cuadro-de-mando'!$K$4=$E8228),OR('Cuadro-de-mando'!$N$4="(Todos)",'Cuadro-de-mando'!$N$4=$F8228)),1,0))</f>
        <v>1</v>
      </c>
    </row>
    <row r="8229" spans="1:10" x14ac:dyDescent="0.25">
      <c r="A8229" t="str">
        <f>IF(Tienda_4!$A1029="","","Tienda 4")</f>
        <v>Tienda 4</v>
      </c>
      <c r="B8229" t="str">
        <f>IF($A8229="","",Tienda_4!B1029)</f>
        <v>Juguetes</v>
      </c>
      <c r="C8229" t="str">
        <f>IF($A8229="","",Tienda_4!G1029)</f>
        <v>Bogotá</v>
      </c>
      <c r="D8229" t="str">
        <f>IF($A8229="","",Tienda_4!F1029)</f>
        <v>Felipe Santos</v>
      </c>
      <c r="E8229" t="str">
        <f>IF($A8229="","",Tienda_4!I1029)</f>
        <v>Tarjeta de crédito</v>
      </c>
      <c r="F8229">
        <f>IF($A8229="","",VALUE(RIGHT(Tienda_4!E1029,4)))</f>
        <v>2020</v>
      </c>
      <c r="G8229">
        <f>IF($A8229="","",Tienda_4!C1029)</f>
        <v>22500</v>
      </c>
      <c r="H8229">
        <f>IF($A8229="","",Tienda_4!D1029)</f>
        <v>1900</v>
      </c>
      <c r="I8229">
        <f>IF($A8229="","",Tienda_4!H1029)</f>
        <v>5</v>
      </c>
      <c r="J8229">
        <f>IF($A8229="",0,IF(AND(OR('Cuadro-de-mando'!$B$4="(Todas)",'Cuadro-de-mando'!$B$4=$A8229),OR('Cuadro-de-mando'!$E$4="(Todas)",'Cuadro-de-mando'!$E$4=$B8229),OR('Cuadro-de-mando'!$H$4="(Todas)",'Cuadro-de-mando'!$H$4=$C8229),OR('Cuadro-de-mando'!$K$4="(Todas)",'Cuadro-de-mando'!$K$4=$E8229),OR('Cuadro-de-mando'!$N$4="(Todos)",'Cuadro-de-mando'!$N$4=$F8229)),1,0))</f>
        <v>1</v>
      </c>
    </row>
    <row r="8230" spans="1:10" x14ac:dyDescent="0.25">
      <c r="A8230" t="str">
        <f>IF(Tienda_4!$A1030="","","Tienda 4")</f>
        <v>Tienda 4</v>
      </c>
      <c r="B8230" t="str">
        <f>IF($A8230="","",Tienda_4!B1030)</f>
        <v>Muebles</v>
      </c>
      <c r="C8230" t="str">
        <f>IF($A8230="","",Tienda_4!G1030)</f>
        <v>Cúcuta</v>
      </c>
      <c r="D8230" t="str">
        <f>IF($A8230="","",Tienda_4!F1030)</f>
        <v>Izabela de León</v>
      </c>
      <c r="E8230" t="str">
        <f>IF($A8230="","",Tienda_4!I1030)</f>
        <v>Tarjeta de crédito</v>
      </c>
      <c r="F8230">
        <f>IF($A8230="","",VALUE(RIGHT(Tienda_4!E1030,4)))</f>
        <v>2021</v>
      </c>
      <c r="G8230">
        <f>IF($A8230="","",Tienda_4!C1030)</f>
        <v>705800</v>
      </c>
      <c r="H8230">
        <f>IF($A8230="","",Tienda_4!D1030)</f>
        <v>42400</v>
      </c>
      <c r="I8230">
        <f>IF($A8230="","",Tienda_4!H1030)</f>
        <v>5</v>
      </c>
      <c r="J8230">
        <f>IF($A8230="",0,IF(AND(OR('Cuadro-de-mando'!$B$4="(Todas)",'Cuadro-de-mando'!$B$4=$A8230),OR('Cuadro-de-mando'!$E$4="(Todas)",'Cuadro-de-mando'!$E$4=$B8230),OR('Cuadro-de-mando'!$H$4="(Todas)",'Cuadro-de-mando'!$H$4=$C8230),OR('Cuadro-de-mando'!$K$4="(Todas)",'Cuadro-de-mando'!$K$4=$E8230),OR('Cuadro-de-mando'!$N$4="(Todos)",'Cuadro-de-mando'!$N$4=$F8230)),1,0))</f>
        <v>1</v>
      </c>
    </row>
    <row r="8231" spans="1:10" x14ac:dyDescent="0.25">
      <c r="A8231" t="str">
        <f>IF(Tienda_4!$A1031="","","Tienda 4")</f>
        <v>Tienda 4</v>
      </c>
      <c r="B8231" t="str">
        <f>IF($A8231="","",Tienda_4!B1031)</f>
        <v>Artículos para el hogar</v>
      </c>
      <c r="C8231" t="str">
        <f>IF($A8231="","",Tienda_4!G1031)</f>
        <v>Bogotá</v>
      </c>
      <c r="D8231" t="str">
        <f>IF($A8231="","",Tienda_4!F1031)</f>
        <v>Camila Rivera</v>
      </c>
      <c r="E8231" t="str">
        <f>IF($A8231="","",Tienda_4!I1031)</f>
        <v>Tarjeta de crédito</v>
      </c>
      <c r="F8231">
        <f>IF($A8231="","",VALUE(RIGHT(Tienda_4!E1031,4)))</f>
        <v>2022</v>
      </c>
      <c r="G8231">
        <f>IF($A8231="","",Tienda_4!C1031)</f>
        <v>25400</v>
      </c>
      <c r="H8231">
        <f>IF($A8231="","",Tienda_4!D1031)</f>
        <v>1800</v>
      </c>
      <c r="I8231">
        <f>IF($A8231="","",Tienda_4!H1031)</f>
        <v>5</v>
      </c>
      <c r="J8231">
        <f>IF($A8231="",0,IF(AND(OR('Cuadro-de-mando'!$B$4="(Todas)",'Cuadro-de-mando'!$B$4=$A8231),OR('Cuadro-de-mando'!$E$4="(Todas)",'Cuadro-de-mando'!$E$4=$B8231),OR('Cuadro-de-mando'!$H$4="(Todas)",'Cuadro-de-mando'!$H$4=$C8231),OR('Cuadro-de-mando'!$K$4="(Todas)",'Cuadro-de-mando'!$K$4=$E8231),OR('Cuadro-de-mando'!$N$4="(Todos)",'Cuadro-de-mando'!$N$4=$F8231)),1,0))</f>
        <v>1</v>
      </c>
    </row>
    <row r="8232" spans="1:10" x14ac:dyDescent="0.25">
      <c r="A8232" t="str">
        <f>IF(Tienda_4!$A1032="","","Tienda 4")</f>
        <v>Tienda 4</v>
      </c>
      <c r="B8232" t="str">
        <f>IF($A8232="","",Tienda_4!B1032)</f>
        <v>Deportes y diversión</v>
      </c>
      <c r="C8232" t="str">
        <f>IF($A8232="","",Tienda_4!G1032)</f>
        <v>Bogotá</v>
      </c>
      <c r="D8232" t="str">
        <f>IF($A8232="","",Tienda_4!F1032)</f>
        <v>Maria Alfonso</v>
      </c>
      <c r="E8232" t="str">
        <f>IF($A8232="","",Tienda_4!I1032)</f>
        <v>Tarjeta de crédito</v>
      </c>
      <c r="F8232">
        <f>IF($A8232="","",VALUE(RIGHT(Tienda_4!E1032,4)))</f>
        <v>2023</v>
      </c>
      <c r="G8232">
        <f>IF($A8232="","",Tienda_4!C1032)</f>
        <v>104700</v>
      </c>
      <c r="H8232">
        <f>IF($A8232="","",Tienda_4!D1032)</f>
        <v>6600</v>
      </c>
      <c r="I8232">
        <f>IF($A8232="","",Tienda_4!H1032)</f>
        <v>4</v>
      </c>
      <c r="J8232">
        <f>IF($A8232="",0,IF(AND(OR('Cuadro-de-mando'!$B$4="(Todas)",'Cuadro-de-mando'!$B$4=$A8232),OR('Cuadro-de-mando'!$E$4="(Todas)",'Cuadro-de-mando'!$E$4=$B8232),OR('Cuadro-de-mando'!$H$4="(Todas)",'Cuadro-de-mando'!$H$4=$C8232),OR('Cuadro-de-mando'!$K$4="(Todas)",'Cuadro-de-mando'!$K$4=$E8232),OR('Cuadro-de-mando'!$N$4="(Todos)",'Cuadro-de-mando'!$N$4=$F8232)),1,0))</f>
        <v>1</v>
      </c>
    </row>
    <row r="8233" spans="1:10" x14ac:dyDescent="0.25">
      <c r="A8233" t="str">
        <f>IF(Tienda_4!$A1033="","","Tienda 4")</f>
        <v>Tienda 4</v>
      </c>
      <c r="B8233" t="str">
        <f>IF($A8233="","",Tienda_4!B1033)</f>
        <v>Artículos para el hogar</v>
      </c>
      <c r="C8233" t="str">
        <f>IF($A8233="","",Tienda_4!G1033)</f>
        <v>Cali</v>
      </c>
      <c r="D8233" t="str">
        <f>IF($A8233="","",Tienda_4!F1033)</f>
        <v>Lucas Olivera</v>
      </c>
      <c r="E8233" t="str">
        <f>IF($A8233="","",Tienda_4!I1033)</f>
        <v>Nequi</v>
      </c>
      <c r="F8233">
        <f>IF($A8233="","",VALUE(RIGHT(Tienda_4!E1033,4)))</f>
        <v>2020</v>
      </c>
      <c r="G8233">
        <f>IF($A8233="","",Tienda_4!C1033)</f>
        <v>33100</v>
      </c>
      <c r="H8233">
        <f>IF($A8233="","",Tienda_4!D1033)</f>
        <v>8600</v>
      </c>
      <c r="I8233">
        <f>IF($A8233="","",Tienda_4!H1033)</f>
        <v>4</v>
      </c>
      <c r="J8233">
        <f>IF($A8233="",0,IF(AND(OR('Cuadro-de-mando'!$B$4="(Todas)",'Cuadro-de-mando'!$B$4=$A8233),OR('Cuadro-de-mando'!$E$4="(Todas)",'Cuadro-de-mando'!$E$4=$B8233),OR('Cuadro-de-mando'!$H$4="(Todas)",'Cuadro-de-mando'!$H$4=$C8233),OR('Cuadro-de-mando'!$K$4="(Todas)",'Cuadro-de-mando'!$K$4=$E8233),OR('Cuadro-de-mando'!$N$4="(Todos)",'Cuadro-de-mando'!$N$4=$F8233)),1,0))</f>
        <v>1</v>
      </c>
    </row>
    <row r="8234" spans="1:10" x14ac:dyDescent="0.25">
      <c r="A8234" t="str">
        <f>IF(Tienda_4!$A1034="","","Tienda 4")</f>
        <v>Tienda 4</v>
      </c>
      <c r="B8234" t="str">
        <f>IF($A8234="","",Tienda_4!B1034)</f>
        <v>Electrónicos</v>
      </c>
      <c r="C8234" t="str">
        <f>IF($A8234="","",Tienda_4!G1034)</f>
        <v>Bogotá</v>
      </c>
      <c r="D8234" t="str">
        <f>IF($A8234="","",Tienda_4!F1034)</f>
        <v>Pedro Gomez</v>
      </c>
      <c r="E8234" t="str">
        <f>IF($A8234="","",Tienda_4!I1034)</f>
        <v>Tarjeta de crédito</v>
      </c>
      <c r="F8234">
        <f>IF($A8234="","",VALUE(RIGHT(Tienda_4!E1034,4)))</f>
        <v>2021</v>
      </c>
      <c r="G8234">
        <f>IF($A8234="","",Tienda_4!C1034)</f>
        <v>53500</v>
      </c>
      <c r="H8234">
        <f>IF($A8234="","",Tienda_4!D1034)</f>
        <v>3100</v>
      </c>
      <c r="I8234">
        <f>IF($A8234="","",Tienda_4!H1034)</f>
        <v>5</v>
      </c>
      <c r="J8234">
        <f>IF($A8234="",0,IF(AND(OR('Cuadro-de-mando'!$B$4="(Todas)",'Cuadro-de-mando'!$B$4=$A8234),OR('Cuadro-de-mando'!$E$4="(Todas)",'Cuadro-de-mando'!$E$4=$B8234),OR('Cuadro-de-mando'!$H$4="(Todas)",'Cuadro-de-mando'!$H$4=$C8234),OR('Cuadro-de-mando'!$K$4="(Todas)",'Cuadro-de-mando'!$K$4=$E8234),OR('Cuadro-de-mando'!$N$4="(Todos)",'Cuadro-de-mando'!$N$4=$F8234)),1,0))</f>
        <v>1</v>
      </c>
    </row>
    <row r="8235" spans="1:10" x14ac:dyDescent="0.25">
      <c r="A8235" t="str">
        <f>IF(Tienda_4!$A1035="","","Tienda 4")</f>
        <v>Tienda 4</v>
      </c>
      <c r="B8235" t="str">
        <f>IF($A8235="","",Tienda_4!B1035)</f>
        <v>Juguetes</v>
      </c>
      <c r="C8235" t="str">
        <f>IF($A8235="","",Tienda_4!G1035)</f>
        <v>Medellín</v>
      </c>
      <c r="D8235" t="str">
        <f>IF($A8235="","",Tienda_4!F1035)</f>
        <v>Santiago Silva</v>
      </c>
      <c r="E8235" t="str">
        <f>IF($A8235="","",Tienda_4!I1035)</f>
        <v>Tarjeta de débito</v>
      </c>
      <c r="F8235">
        <f>IF($A8235="","",VALUE(RIGHT(Tienda_4!E1035,4)))</f>
        <v>2020</v>
      </c>
      <c r="G8235">
        <f>IF($A8235="","",Tienda_4!C1035)</f>
        <v>49500</v>
      </c>
      <c r="H8235">
        <f>IF($A8235="","",Tienda_4!D1035)</f>
        <v>800</v>
      </c>
      <c r="I8235">
        <f>IF($A8235="","",Tienda_4!H1035)</f>
        <v>3</v>
      </c>
      <c r="J8235">
        <f>IF($A8235="",0,IF(AND(OR('Cuadro-de-mando'!$B$4="(Todas)",'Cuadro-de-mando'!$B$4=$A8235),OR('Cuadro-de-mando'!$E$4="(Todas)",'Cuadro-de-mando'!$E$4=$B8235),OR('Cuadro-de-mando'!$H$4="(Todas)",'Cuadro-de-mando'!$H$4=$C8235),OR('Cuadro-de-mando'!$K$4="(Todas)",'Cuadro-de-mando'!$K$4=$E8235),OR('Cuadro-de-mando'!$N$4="(Todos)",'Cuadro-de-mando'!$N$4=$F8235)),1,0))</f>
        <v>1</v>
      </c>
    </row>
    <row r="8236" spans="1:10" x14ac:dyDescent="0.25">
      <c r="A8236" t="str">
        <f>IF(Tienda_4!$A1036="","","Tienda 4")</f>
        <v>Tienda 4</v>
      </c>
      <c r="B8236" t="str">
        <f>IF($A8236="","",Tienda_4!B1036)</f>
        <v>Electrónicos</v>
      </c>
      <c r="C8236" t="str">
        <f>IF($A8236="","",Tienda_4!G1036)</f>
        <v>Bogotá</v>
      </c>
      <c r="D8236" t="str">
        <f>IF($A8236="","",Tienda_4!F1036)</f>
        <v>Rafael Acosta</v>
      </c>
      <c r="E8236" t="str">
        <f>IF($A8236="","",Tienda_4!I1036)</f>
        <v>Tarjeta de crédito</v>
      </c>
      <c r="F8236">
        <f>IF($A8236="","",VALUE(RIGHT(Tienda_4!E1036,4)))</f>
        <v>2020</v>
      </c>
      <c r="G8236">
        <f>IF($A8236="","",Tienda_4!C1036)</f>
        <v>224400</v>
      </c>
      <c r="H8236">
        <f>IF($A8236="","",Tienda_4!D1036)</f>
        <v>12600</v>
      </c>
      <c r="I8236">
        <f>IF($A8236="","",Tienda_4!H1036)</f>
        <v>4</v>
      </c>
      <c r="J8236">
        <f>IF($A8236="",0,IF(AND(OR('Cuadro-de-mando'!$B$4="(Todas)",'Cuadro-de-mando'!$B$4=$A8236),OR('Cuadro-de-mando'!$E$4="(Todas)",'Cuadro-de-mando'!$E$4=$B8236),OR('Cuadro-de-mando'!$H$4="(Todas)",'Cuadro-de-mando'!$H$4=$C8236),OR('Cuadro-de-mando'!$K$4="(Todas)",'Cuadro-de-mando'!$K$4=$E8236),OR('Cuadro-de-mando'!$N$4="(Todos)",'Cuadro-de-mando'!$N$4=$F8236)),1,0))</f>
        <v>1</v>
      </c>
    </row>
    <row r="8237" spans="1:10" x14ac:dyDescent="0.25">
      <c r="A8237" t="str">
        <f>IF(Tienda_4!$A1037="","","Tienda 4")</f>
        <v>Tienda 4</v>
      </c>
      <c r="B8237" t="str">
        <f>IF($A8237="","",Tienda_4!B1037)</f>
        <v>Electrónicos</v>
      </c>
      <c r="C8237" t="str">
        <f>IF($A8237="","",Tienda_4!G1037)</f>
        <v>Cali</v>
      </c>
      <c r="D8237" t="str">
        <f>IF($A8237="","",Tienda_4!F1037)</f>
        <v>Izabela de León</v>
      </c>
      <c r="E8237" t="str">
        <f>IF($A8237="","",Tienda_4!I1037)</f>
        <v>Tarjeta de crédito</v>
      </c>
      <c r="F8237">
        <f>IF($A8237="","",VALUE(RIGHT(Tienda_4!E1037,4)))</f>
        <v>2020</v>
      </c>
      <c r="G8237">
        <f>IF($A8237="","",Tienda_4!C1037)</f>
        <v>86800</v>
      </c>
      <c r="H8237">
        <f>IF($A8237="","",Tienda_4!D1037)</f>
        <v>2800</v>
      </c>
      <c r="I8237">
        <f>IF($A8237="","",Tienda_4!H1037)</f>
        <v>4</v>
      </c>
      <c r="J8237">
        <f>IF($A8237="",0,IF(AND(OR('Cuadro-de-mando'!$B$4="(Todas)",'Cuadro-de-mando'!$B$4=$A8237),OR('Cuadro-de-mando'!$E$4="(Todas)",'Cuadro-de-mando'!$E$4=$B8237),OR('Cuadro-de-mando'!$H$4="(Todas)",'Cuadro-de-mando'!$H$4=$C8237),OR('Cuadro-de-mando'!$K$4="(Todas)",'Cuadro-de-mando'!$K$4=$E8237),OR('Cuadro-de-mando'!$N$4="(Todos)",'Cuadro-de-mando'!$N$4=$F8237)),1,0))</f>
        <v>1</v>
      </c>
    </row>
    <row r="8238" spans="1:10" x14ac:dyDescent="0.25">
      <c r="A8238" t="str">
        <f>IF(Tienda_4!$A1038="","","Tienda 4")</f>
        <v>Tienda 4</v>
      </c>
      <c r="B8238" t="str">
        <f>IF($A8238="","",Tienda_4!B1038)</f>
        <v>Deportes y diversión</v>
      </c>
      <c r="C8238" t="str">
        <f>IF($A8238="","",Tienda_4!G1038)</f>
        <v>Medellín</v>
      </c>
      <c r="D8238" t="str">
        <f>IF($A8238="","",Tienda_4!F1038)</f>
        <v>Blanca Ramirez</v>
      </c>
      <c r="E8238" t="str">
        <f>IF($A8238="","",Tienda_4!I1038)</f>
        <v>Tarjeta de crédito</v>
      </c>
      <c r="F8238">
        <f>IF($A8238="","",VALUE(RIGHT(Tienda_4!E1038,4)))</f>
        <v>2022</v>
      </c>
      <c r="G8238">
        <f>IF($A8238="","",Tienda_4!C1038)</f>
        <v>89400</v>
      </c>
      <c r="H8238">
        <f>IF($A8238="","",Tienda_4!D1038)</f>
        <v>2900</v>
      </c>
      <c r="I8238">
        <f>IF($A8238="","",Tienda_4!H1038)</f>
        <v>5</v>
      </c>
      <c r="J8238">
        <f>IF($A8238="",0,IF(AND(OR('Cuadro-de-mando'!$B$4="(Todas)",'Cuadro-de-mando'!$B$4=$A8238),OR('Cuadro-de-mando'!$E$4="(Todas)",'Cuadro-de-mando'!$E$4=$B8238),OR('Cuadro-de-mando'!$H$4="(Todas)",'Cuadro-de-mando'!$H$4=$C8238),OR('Cuadro-de-mando'!$K$4="(Todas)",'Cuadro-de-mando'!$K$4=$E8238),OR('Cuadro-de-mando'!$N$4="(Todos)",'Cuadro-de-mando'!$N$4=$F8238)),1,0))</f>
        <v>1</v>
      </c>
    </row>
    <row r="8239" spans="1:10" x14ac:dyDescent="0.25">
      <c r="A8239" t="str">
        <f>IF(Tienda_4!$A1039="","","Tienda 4")</f>
        <v>Tienda 4</v>
      </c>
      <c r="B8239" t="str">
        <f>IF($A8239="","",Tienda_4!B1039)</f>
        <v>Juguetes</v>
      </c>
      <c r="C8239" t="str">
        <f>IF($A8239="","",Tienda_4!G1039)</f>
        <v>Bogotá</v>
      </c>
      <c r="D8239" t="str">
        <f>IF($A8239="","",Tienda_4!F1039)</f>
        <v>Mariana Herrera</v>
      </c>
      <c r="E8239" t="str">
        <f>IF($A8239="","",Tienda_4!I1039)</f>
        <v>Cupón</v>
      </c>
      <c r="F8239">
        <f>IF($A8239="","",VALUE(RIGHT(Tienda_4!E1039,4)))</f>
        <v>2020</v>
      </c>
      <c r="G8239">
        <f>IF($A8239="","",Tienda_4!C1039)</f>
        <v>46700</v>
      </c>
      <c r="H8239">
        <f>IF($A8239="","",Tienda_4!D1039)</f>
        <v>2700</v>
      </c>
      <c r="I8239">
        <f>IF($A8239="","",Tienda_4!H1039)</f>
        <v>3</v>
      </c>
      <c r="J8239">
        <f>IF($A8239="",0,IF(AND(OR('Cuadro-de-mando'!$B$4="(Todas)",'Cuadro-de-mando'!$B$4=$A8239),OR('Cuadro-de-mando'!$E$4="(Todas)",'Cuadro-de-mando'!$E$4=$B8239),OR('Cuadro-de-mando'!$H$4="(Todas)",'Cuadro-de-mando'!$H$4=$C8239),OR('Cuadro-de-mando'!$K$4="(Todas)",'Cuadro-de-mando'!$K$4=$E8239),OR('Cuadro-de-mando'!$N$4="(Todos)",'Cuadro-de-mando'!$N$4=$F8239)),1,0))</f>
        <v>1</v>
      </c>
    </row>
    <row r="8240" spans="1:10" x14ac:dyDescent="0.25">
      <c r="A8240" t="str">
        <f>IF(Tienda_4!$A1040="","","Tienda 4")</f>
        <v>Tienda 4</v>
      </c>
      <c r="B8240" t="str">
        <f>IF($A8240="","",Tienda_4!B1040)</f>
        <v>Electrodomésticos</v>
      </c>
      <c r="C8240" t="str">
        <f>IF($A8240="","",Tienda_4!G1040)</f>
        <v>Bogotá</v>
      </c>
      <c r="D8240" t="str">
        <f>IF($A8240="","",Tienda_4!F1040)</f>
        <v>Camila Rivera</v>
      </c>
      <c r="E8240" t="str">
        <f>IF($A8240="","",Tienda_4!I1040)</f>
        <v>Tarjeta de crédito</v>
      </c>
      <c r="F8240">
        <f>IF($A8240="","",VALUE(RIGHT(Tienda_4!E1040,4)))</f>
        <v>2020</v>
      </c>
      <c r="G8240">
        <f>IF($A8240="","",Tienda_4!C1040)</f>
        <v>1218400</v>
      </c>
      <c r="H8240">
        <f>IF($A8240="","",Tienda_4!D1040)</f>
        <v>63100</v>
      </c>
      <c r="I8240">
        <f>IF($A8240="","",Tienda_4!H1040)</f>
        <v>5</v>
      </c>
      <c r="J8240">
        <f>IF($A8240="",0,IF(AND(OR('Cuadro-de-mando'!$B$4="(Todas)",'Cuadro-de-mando'!$B$4=$A8240),OR('Cuadro-de-mando'!$E$4="(Todas)",'Cuadro-de-mando'!$E$4=$B8240),OR('Cuadro-de-mando'!$H$4="(Todas)",'Cuadro-de-mando'!$H$4=$C8240),OR('Cuadro-de-mando'!$K$4="(Todas)",'Cuadro-de-mando'!$K$4=$E8240),OR('Cuadro-de-mando'!$N$4="(Todos)",'Cuadro-de-mando'!$N$4=$F8240)),1,0))</f>
        <v>1</v>
      </c>
    </row>
    <row r="8241" spans="1:10" x14ac:dyDescent="0.25">
      <c r="A8241" t="str">
        <f>IF(Tienda_4!$A1041="","","Tienda 4")</f>
        <v>Tienda 4</v>
      </c>
      <c r="B8241" t="str">
        <f>IF($A8241="","",Tienda_4!B1041)</f>
        <v>Juguetes</v>
      </c>
      <c r="C8241" t="str">
        <f>IF($A8241="","",Tienda_4!G1041)</f>
        <v>Bogotá</v>
      </c>
      <c r="D8241" t="str">
        <f>IF($A8241="","",Tienda_4!F1041)</f>
        <v>Rafael Acosta</v>
      </c>
      <c r="E8241" t="str">
        <f>IF($A8241="","",Tienda_4!I1041)</f>
        <v>Tarjeta de crédito</v>
      </c>
      <c r="F8241">
        <f>IF($A8241="","",VALUE(RIGHT(Tienda_4!E1041,4)))</f>
        <v>2020</v>
      </c>
      <c r="G8241">
        <f>IF($A8241="","",Tienda_4!C1041)</f>
        <v>30400</v>
      </c>
      <c r="H8241">
        <f>IF($A8241="","",Tienda_4!D1041)</f>
        <v>1800</v>
      </c>
      <c r="I8241">
        <f>IF($A8241="","",Tienda_4!H1041)</f>
        <v>3</v>
      </c>
      <c r="J8241">
        <f>IF($A8241="",0,IF(AND(OR('Cuadro-de-mando'!$B$4="(Todas)",'Cuadro-de-mando'!$B$4=$A8241),OR('Cuadro-de-mando'!$E$4="(Todas)",'Cuadro-de-mando'!$E$4=$B8241),OR('Cuadro-de-mando'!$H$4="(Todas)",'Cuadro-de-mando'!$H$4=$C8241),OR('Cuadro-de-mando'!$K$4="(Todas)",'Cuadro-de-mando'!$K$4=$E8241),OR('Cuadro-de-mando'!$N$4="(Todos)",'Cuadro-de-mando'!$N$4=$F8241)),1,0))</f>
        <v>1</v>
      </c>
    </row>
    <row r="8242" spans="1:10" x14ac:dyDescent="0.25">
      <c r="A8242" t="str">
        <f>IF(Tienda_4!$A1042="","","Tienda 4")</f>
        <v>Tienda 4</v>
      </c>
      <c r="B8242" t="str">
        <f>IF($A8242="","",Tienda_4!B1042)</f>
        <v>Electrónicos</v>
      </c>
      <c r="C8242" t="str">
        <f>IF($A8242="","",Tienda_4!G1042)</f>
        <v>Bogotá</v>
      </c>
      <c r="D8242" t="str">
        <f>IF($A8242="","",Tienda_4!F1042)</f>
        <v>Felipe Santos</v>
      </c>
      <c r="E8242" t="str">
        <f>IF($A8242="","",Tienda_4!I1042)</f>
        <v>Cupón</v>
      </c>
      <c r="F8242">
        <f>IF($A8242="","",VALUE(RIGHT(Tienda_4!E1042,4)))</f>
        <v>2021</v>
      </c>
      <c r="G8242">
        <f>IF($A8242="","",Tienda_4!C1042)</f>
        <v>127400</v>
      </c>
      <c r="H8242">
        <f>IF($A8242="","",Tienda_4!D1042)</f>
        <v>12800</v>
      </c>
      <c r="I8242">
        <f>IF($A8242="","",Tienda_4!H1042)</f>
        <v>5</v>
      </c>
      <c r="J8242">
        <f>IF($A8242="",0,IF(AND(OR('Cuadro-de-mando'!$B$4="(Todas)",'Cuadro-de-mando'!$B$4=$A8242),OR('Cuadro-de-mando'!$E$4="(Todas)",'Cuadro-de-mando'!$E$4=$B8242),OR('Cuadro-de-mando'!$H$4="(Todas)",'Cuadro-de-mando'!$H$4=$C8242),OR('Cuadro-de-mando'!$K$4="(Todas)",'Cuadro-de-mando'!$K$4=$E8242),OR('Cuadro-de-mando'!$N$4="(Todos)",'Cuadro-de-mando'!$N$4=$F8242)),1,0))</f>
        <v>1</v>
      </c>
    </row>
    <row r="8243" spans="1:10" x14ac:dyDescent="0.25">
      <c r="A8243" t="str">
        <f>IF(Tienda_4!$A1043="","","Tienda 4")</f>
        <v>Tienda 4</v>
      </c>
      <c r="B8243" t="str">
        <f>IF($A8243="","",Tienda_4!B1043)</f>
        <v>Muebles</v>
      </c>
      <c r="C8243" t="str">
        <f>IF($A8243="","",Tienda_4!G1043)</f>
        <v>Barranquilla</v>
      </c>
      <c r="D8243" t="str">
        <f>IF($A8243="","",Tienda_4!F1043)</f>
        <v>Ángel Rodriguez</v>
      </c>
      <c r="E8243" t="str">
        <f>IF($A8243="","",Tienda_4!I1043)</f>
        <v>Nequi</v>
      </c>
      <c r="F8243">
        <f>IF($A8243="","",VALUE(RIGHT(Tienda_4!E1043,4)))</f>
        <v>2022</v>
      </c>
      <c r="G8243">
        <f>IF($A8243="","",Tienda_4!C1043)</f>
        <v>488800</v>
      </c>
      <c r="H8243">
        <f>IF($A8243="","",Tienda_4!D1043)</f>
        <v>24200</v>
      </c>
      <c r="I8243">
        <f>IF($A8243="","",Tienda_4!H1043)</f>
        <v>5</v>
      </c>
      <c r="J8243">
        <f>IF($A8243="",0,IF(AND(OR('Cuadro-de-mando'!$B$4="(Todas)",'Cuadro-de-mando'!$B$4=$A8243),OR('Cuadro-de-mando'!$E$4="(Todas)",'Cuadro-de-mando'!$E$4=$B8243),OR('Cuadro-de-mando'!$H$4="(Todas)",'Cuadro-de-mando'!$H$4=$C8243),OR('Cuadro-de-mando'!$K$4="(Todas)",'Cuadro-de-mando'!$K$4=$E8243),OR('Cuadro-de-mando'!$N$4="(Todos)",'Cuadro-de-mando'!$N$4=$F8243)),1,0))</f>
        <v>1</v>
      </c>
    </row>
    <row r="8244" spans="1:10" x14ac:dyDescent="0.25">
      <c r="A8244" t="str">
        <f>IF(Tienda_4!$A1044="","","Tienda 4")</f>
        <v>Tienda 4</v>
      </c>
      <c r="B8244" t="str">
        <f>IF($A8244="","",Tienda_4!B1044)</f>
        <v>Deportes y diversión</v>
      </c>
      <c r="C8244" t="str">
        <f>IF($A8244="","",Tienda_4!G1044)</f>
        <v>Medellín</v>
      </c>
      <c r="D8244" t="str">
        <f>IF($A8244="","",Tienda_4!F1044)</f>
        <v>Juan Fernandez</v>
      </c>
      <c r="E8244" t="str">
        <f>IF($A8244="","",Tienda_4!I1044)</f>
        <v>Tarjeta de crédito</v>
      </c>
      <c r="F8244">
        <f>IF($A8244="","",VALUE(RIGHT(Tienda_4!E1044,4)))</f>
        <v>2022</v>
      </c>
      <c r="G8244">
        <f>IF($A8244="","",Tienda_4!C1044)</f>
        <v>87200</v>
      </c>
      <c r="H8244">
        <f>IF($A8244="","",Tienda_4!D1044)</f>
        <v>2800</v>
      </c>
      <c r="I8244">
        <f>IF($A8244="","",Tienda_4!H1044)</f>
        <v>4</v>
      </c>
      <c r="J8244">
        <f>IF($A8244="",0,IF(AND(OR('Cuadro-de-mando'!$B$4="(Todas)",'Cuadro-de-mando'!$B$4=$A8244),OR('Cuadro-de-mando'!$E$4="(Todas)",'Cuadro-de-mando'!$E$4=$B8244),OR('Cuadro-de-mando'!$H$4="(Todas)",'Cuadro-de-mando'!$H$4=$C8244),OR('Cuadro-de-mando'!$K$4="(Todas)",'Cuadro-de-mando'!$K$4=$E8244),OR('Cuadro-de-mando'!$N$4="(Todos)",'Cuadro-de-mando'!$N$4=$F8244)),1,0))</f>
        <v>1</v>
      </c>
    </row>
    <row r="8245" spans="1:10" x14ac:dyDescent="0.25">
      <c r="A8245" t="str">
        <f>IF(Tienda_4!$A1045="","","Tienda 4")</f>
        <v>Tienda 4</v>
      </c>
      <c r="B8245" t="str">
        <f>IF($A8245="","",Tienda_4!B1045)</f>
        <v>Deportes y diversión</v>
      </c>
      <c r="C8245" t="str">
        <f>IF($A8245="","",Tienda_4!G1045)</f>
        <v>Medellín</v>
      </c>
      <c r="D8245" t="str">
        <f>IF($A8245="","",Tienda_4!F1045)</f>
        <v>Ángel Rodriguez</v>
      </c>
      <c r="E8245" t="str">
        <f>IF($A8245="","",Tienda_4!I1045)</f>
        <v>Tarjeta de crédito</v>
      </c>
      <c r="F8245">
        <f>IF($A8245="","",VALUE(RIGHT(Tienda_4!E1045,4)))</f>
        <v>2020</v>
      </c>
      <c r="G8245">
        <f>IF($A8245="","",Tienda_4!C1045)</f>
        <v>47000</v>
      </c>
      <c r="H8245">
        <f>IF($A8245="","",Tienda_4!D1045)</f>
        <v>2900</v>
      </c>
      <c r="I8245">
        <f>IF($A8245="","",Tienda_4!H1045)</f>
        <v>2</v>
      </c>
      <c r="J8245">
        <f>IF($A8245="",0,IF(AND(OR('Cuadro-de-mando'!$B$4="(Todas)",'Cuadro-de-mando'!$B$4=$A8245),OR('Cuadro-de-mando'!$E$4="(Todas)",'Cuadro-de-mando'!$E$4=$B8245),OR('Cuadro-de-mando'!$H$4="(Todas)",'Cuadro-de-mando'!$H$4=$C8245),OR('Cuadro-de-mando'!$K$4="(Todas)",'Cuadro-de-mando'!$K$4=$E8245),OR('Cuadro-de-mando'!$N$4="(Todos)",'Cuadro-de-mando'!$N$4=$F8245)),1,0))</f>
        <v>1</v>
      </c>
    </row>
    <row r="8246" spans="1:10" x14ac:dyDescent="0.25">
      <c r="A8246" t="str">
        <f>IF(Tienda_4!$A1046="","","Tienda 4")</f>
        <v>Tienda 4</v>
      </c>
      <c r="B8246" t="str">
        <f>IF($A8246="","",Tienda_4!B1046)</f>
        <v>Artículos para el hogar</v>
      </c>
      <c r="C8246" t="str">
        <f>IF($A8246="","",Tienda_4!G1046)</f>
        <v>Bogotá</v>
      </c>
      <c r="D8246" t="str">
        <f>IF($A8246="","",Tienda_4!F1046)</f>
        <v>Beatriz Morales</v>
      </c>
      <c r="E8246" t="str">
        <f>IF($A8246="","",Tienda_4!I1046)</f>
        <v>Tarjeta de crédito</v>
      </c>
      <c r="F8246">
        <f>IF($A8246="","",VALUE(RIGHT(Tienda_4!E1046,4)))</f>
        <v>2021</v>
      </c>
      <c r="G8246">
        <f>IF($A8246="","",Tienda_4!C1046)</f>
        <v>155400</v>
      </c>
      <c r="H8246">
        <f>IF($A8246="","",Tienda_4!D1046)</f>
        <v>8700</v>
      </c>
      <c r="I8246">
        <f>IF($A8246="","",Tienda_4!H1046)</f>
        <v>5</v>
      </c>
      <c r="J8246">
        <f>IF($A8246="",0,IF(AND(OR('Cuadro-de-mando'!$B$4="(Todas)",'Cuadro-de-mando'!$B$4=$A8246),OR('Cuadro-de-mando'!$E$4="(Todas)",'Cuadro-de-mando'!$E$4=$B8246),OR('Cuadro-de-mando'!$H$4="(Todas)",'Cuadro-de-mando'!$H$4=$C8246),OR('Cuadro-de-mando'!$K$4="(Todas)",'Cuadro-de-mando'!$K$4=$E8246),OR('Cuadro-de-mando'!$N$4="(Todos)",'Cuadro-de-mando'!$N$4=$F8246)),1,0))</f>
        <v>1</v>
      </c>
    </row>
    <row r="8247" spans="1:10" x14ac:dyDescent="0.25">
      <c r="A8247" t="str">
        <f>IF(Tienda_4!$A1047="","","Tienda 4")</f>
        <v>Tienda 4</v>
      </c>
      <c r="B8247" t="str">
        <f>IF($A8247="","",Tienda_4!B1047)</f>
        <v>Juguetes</v>
      </c>
      <c r="C8247" t="str">
        <f>IF($A8247="","",Tienda_4!G1047)</f>
        <v>Bogotá</v>
      </c>
      <c r="D8247" t="str">
        <f>IF($A8247="","",Tienda_4!F1047)</f>
        <v>Lucas Olivera</v>
      </c>
      <c r="E8247" t="str">
        <f>IF($A8247="","",Tienda_4!I1047)</f>
        <v>Tarjeta de crédito</v>
      </c>
      <c r="F8247">
        <f>IF($A8247="","",VALUE(RIGHT(Tienda_4!E1047,4)))</f>
        <v>2022</v>
      </c>
      <c r="G8247">
        <f>IF($A8247="","",Tienda_4!C1047)</f>
        <v>12800</v>
      </c>
      <c r="H8247">
        <f>IF($A8247="","",Tienda_4!D1047)</f>
        <v>1100</v>
      </c>
      <c r="I8247">
        <f>IF($A8247="","",Tienda_4!H1047)</f>
        <v>1</v>
      </c>
      <c r="J8247">
        <f>IF($A8247="",0,IF(AND(OR('Cuadro-de-mando'!$B$4="(Todas)",'Cuadro-de-mando'!$B$4=$A8247),OR('Cuadro-de-mando'!$E$4="(Todas)",'Cuadro-de-mando'!$E$4=$B8247),OR('Cuadro-de-mando'!$H$4="(Todas)",'Cuadro-de-mando'!$H$4=$C8247),OR('Cuadro-de-mando'!$K$4="(Todas)",'Cuadro-de-mando'!$K$4=$E8247),OR('Cuadro-de-mando'!$N$4="(Todos)",'Cuadro-de-mando'!$N$4=$F8247)),1,0))</f>
        <v>1</v>
      </c>
    </row>
    <row r="8248" spans="1:10" x14ac:dyDescent="0.25">
      <c r="A8248" t="str">
        <f>IF(Tienda_4!$A1048="","","Tienda 4")</f>
        <v>Tienda 4</v>
      </c>
      <c r="B8248" t="str">
        <f>IF($A8248="","",Tienda_4!B1048)</f>
        <v>Artículos para el hogar</v>
      </c>
      <c r="C8248" t="str">
        <f>IF($A8248="","",Tienda_4!G1048)</f>
        <v>Bogotá</v>
      </c>
      <c r="D8248" t="str">
        <f>IF($A8248="","",Tienda_4!F1048)</f>
        <v>Mariana Herrera</v>
      </c>
      <c r="E8248" t="str">
        <f>IF($A8248="","",Tienda_4!I1048)</f>
        <v>Tarjeta de crédito</v>
      </c>
      <c r="F8248">
        <f>IF($A8248="","",VALUE(RIGHT(Tienda_4!E1048,4)))</f>
        <v>2020</v>
      </c>
      <c r="G8248">
        <f>IF($A8248="","",Tienda_4!C1048)</f>
        <v>87100</v>
      </c>
      <c r="H8248">
        <f>IF($A8248="","",Tienda_4!D1048)</f>
        <v>2800</v>
      </c>
      <c r="I8248">
        <f>IF($A8248="","",Tienda_4!H1048)</f>
        <v>5</v>
      </c>
      <c r="J8248">
        <f>IF($A8248="",0,IF(AND(OR('Cuadro-de-mando'!$B$4="(Todas)",'Cuadro-de-mando'!$B$4=$A8248),OR('Cuadro-de-mando'!$E$4="(Todas)",'Cuadro-de-mando'!$E$4=$B8248),OR('Cuadro-de-mando'!$H$4="(Todas)",'Cuadro-de-mando'!$H$4=$C8248),OR('Cuadro-de-mando'!$K$4="(Todas)",'Cuadro-de-mando'!$K$4=$E8248),OR('Cuadro-de-mando'!$N$4="(Todos)",'Cuadro-de-mando'!$N$4=$F8248)),1,0))</f>
        <v>1</v>
      </c>
    </row>
    <row r="8249" spans="1:10" x14ac:dyDescent="0.25">
      <c r="A8249" t="str">
        <f>IF(Tienda_4!$A1049="","","Tienda 4")</f>
        <v>Tienda 4</v>
      </c>
      <c r="B8249" t="str">
        <f>IF($A8249="","",Tienda_4!B1049)</f>
        <v>Deportes y diversión</v>
      </c>
      <c r="C8249" t="str">
        <f>IF($A8249="","",Tienda_4!G1049)</f>
        <v>Bogotá</v>
      </c>
      <c r="D8249" t="str">
        <f>IF($A8249="","",Tienda_4!F1049)</f>
        <v>Rafael Acosta</v>
      </c>
      <c r="E8249" t="str">
        <f>IF($A8249="","",Tienda_4!I1049)</f>
        <v>Tarjeta de crédito</v>
      </c>
      <c r="F8249">
        <f>IF($A8249="","",VALUE(RIGHT(Tienda_4!E1049,4)))</f>
        <v>2021</v>
      </c>
      <c r="G8249">
        <f>IF($A8249="","",Tienda_4!C1049)</f>
        <v>27300</v>
      </c>
      <c r="H8249">
        <f>IF($A8249="","",Tienda_4!D1049)</f>
        <v>1700</v>
      </c>
      <c r="I8249">
        <f>IF($A8249="","",Tienda_4!H1049)</f>
        <v>5</v>
      </c>
      <c r="J8249">
        <f>IF($A8249="",0,IF(AND(OR('Cuadro-de-mando'!$B$4="(Todas)",'Cuadro-de-mando'!$B$4=$A8249),OR('Cuadro-de-mando'!$E$4="(Todas)",'Cuadro-de-mando'!$E$4=$B8249),OR('Cuadro-de-mando'!$H$4="(Todas)",'Cuadro-de-mando'!$H$4=$C8249),OR('Cuadro-de-mando'!$K$4="(Todas)",'Cuadro-de-mando'!$K$4=$E8249),OR('Cuadro-de-mando'!$N$4="(Todos)",'Cuadro-de-mando'!$N$4=$F8249)),1,0))</f>
        <v>1</v>
      </c>
    </row>
    <row r="8250" spans="1:10" x14ac:dyDescent="0.25">
      <c r="A8250" t="str">
        <f>IF(Tienda_4!$A1050="","","Tienda 4")</f>
        <v>Tienda 4</v>
      </c>
      <c r="B8250" t="str">
        <f>IF($A8250="","",Tienda_4!B1050)</f>
        <v>Muebles</v>
      </c>
      <c r="C8250" t="str">
        <f>IF($A8250="","",Tienda_4!G1050)</f>
        <v>Bucaramanga</v>
      </c>
      <c r="D8250" t="str">
        <f>IF($A8250="","",Tienda_4!F1050)</f>
        <v>Santiago Silva</v>
      </c>
      <c r="E8250" t="str">
        <f>IF($A8250="","",Tienda_4!I1050)</f>
        <v>Tarjeta de crédito</v>
      </c>
      <c r="F8250">
        <f>IF($A8250="","",VALUE(RIGHT(Tienda_4!E1050,4)))</f>
        <v>2021</v>
      </c>
      <c r="G8250">
        <f>IF($A8250="","",Tienda_4!C1050)</f>
        <v>577700</v>
      </c>
      <c r="H8250">
        <f>IF($A8250="","",Tienda_4!D1050)</f>
        <v>31200</v>
      </c>
      <c r="I8250">
        <f>IF($A8250="","",Tienda_4!H1050)</f>
        <v>5</v>
      </c>
      <c r="J8250">
        <f>IF($A8250="",0,IF(AND(OR('Cuadro-de-mando'!$B$4="(Todas)",'Cuadro-de-mando'!$B$4=$A8250),OR('Cuadro-de-mando'!$E$4="(Todas)",'Cuadro-de-mando'!$E$4=$B8250),OR('Cuadro-de-mando'!$H$4="(Todas)",'Cuadro-de-mando'!$H$4=$C8250),OR('Cuadro-de-mando'!$K$4="(Todas)",'Cuadro-de-mando'!$K$4=$E8250),OR('Cuadro-de-mando'!$N$4="(Todos)",'Cuadro-de-mando'!$N$4=$F8250)),1,0))</f>
        <v>1</v>
      </c>
    </row>
    <row r="8251" spans="1:10" x14ac:dyDescent="0.25">
      <c r="A8251" t="str">
        <f>IF(Tienda_4!$A1051="","","Tienda 4")</f>
        <v>Tienda 4</v>
      </c>
      <c r="B8251" t="str">
        <f>IF($A8251="","",Tienda_4!B1051)</f>
        <v>Libros</v>
      </c>
      <c r="C8251" t="str">
        <f>IF($A8251="","",Tienda_4!G1051)</f>
        <v>Barranquilla</v>
      </c>
      <c r="D8251" t="str">
        <f>IF($A8251="","",Tienda_4!F1051)</f>
        <v>Rafael Acosta</v>
      </c>
      <c r="E8251" t="str">
        <f>IF($A8251="","",Tienda_4!I1051)</f>
        <v>Tarjeta de crédito</v>
      </c>
      <c r="F8251">
        <f>IF($A8251="","",VALUE(RIGHT(Tienda_4!E1051,4)))</f>
        <v>2020</v>
      </c>
      <c r="G8251">
        <f>IF($A8251="","",Tienda_4!C1051)</f>
        <v>68800</v>
      </c>
      <c r="H8251">
        <f>IF($A8251="","",Tienda_4!D1051)</f>
        <v>4100</v>
      </c>
      <c r="I8251">
        <f>IF($A8251="","",Tienda_4!H1051)</f>
        <v>5</v>
      </c>
      <c r="J8251">
        <f>IF($A8251="",0,IF(AND(OR('Cuadro-de-mando'!$B$4="(Todas)",'Cuadro-de-mando'!$B$4=$A8251),OR('Cuadro-de-mando'!$E$4="(Todas)",'Cuadro-de-mando'!$E$4=$B8251),OR('Cuadro-de-mando'!$H$4="(Todas)",'Cuadro-de-mando'!$H$4=$C8251),OR('Cuadro-de-mando'!$K$4="(Todas)",'Cuadro-de-mando'!$K$4=$E8251),OR('Cuadro-de-mando'!$N$4="(Todos)",'Cuadro-de-mando'!$N$4=$F8251)),1,0))</f>
        <v>1</v>
      </c>
    </row>
    <row r="8252" spans="1:10" x14ac:dyDescent="0.25">
      <c r="A8252" t="str">
        <f>IF(Tienda_4!$A1052="","","Tienda 4")</f>
        <v>Tienda 4</v>
      </c>
      <c r="B8252" t="str">
        <f>IF($A8252="","",Tienda_4!B1052)</f>
        <v>Instrumentos musicales</v>
      </c>
      <c r="C8252" t="str">
        <f>IF($A8252="","",Tienda_4!G1052)</f>
        <v>Bogotá</v>
      </c>
      <c r="D8252" t="str">
        <f>IF($A8252="","",Tienda_4!F1052)</f>
        <v>Felipe Santos</v>
      </c>
      <c r="E8252" t="str">
        <f>IF($A8252="","",Tienda_4!I1052)</f>
        <v>Nequi</v>
      </c>
      <c r="F8252">
        <f>IF($A8252="","",VALUE(RIGHT(Tienda_4!E1052,4)))</f>
        <v>2020</v>
      </c>
      <c r="G8252">
        <f>IF($A8252="","",Tienda_4!C1052)</f>
        <v>33700</v>
      </c>
      <c r="H8252">
        <f>IF($A8252="","",Tienda_4!D1052)</f>
        <v>2200</v>
      </c>
      <c r="I8252">
        <f>IF($A8252="","",Tienda_4!H1052)</f>
        <v>5</v>
      </c>
      <c r="J8252">
        <f>IF($A8252="",0,IF(AND(OR('Cuadro-de-mando'!$B$4="(Todas)",'Cuadro-de-mando'!$B$4=$A8252),OR('Cuadro-de-mando'!$E$4="(Todas)",'Cuadro-de-mando'!$E$4=$B8252),OR('Cuadro-de-mando'!$H$4="(Todas)",'Cuadro-de-mando'!$H$4=$C8252),OR('Cuadro-de-mando'!$K$4="(Todas)",'Cuadro-de-mando'!$K$4=$E8252),OR('Cuadro-de-mando'!$N$4="(Todos)",'Cuadro-de-mando'!$N$4=$F8252)),1,0))</f>
        <v>1</v>
      </c>
    </row>
    <row r="8253" spans="1:10" x14ac:dyDescent="0.25">
      <c r="A8253" t="str">
        <f>IF(Tienda_4!$A1053="","","Tienda 4")</f>
        <v>Tienda 4</v>
      </c>
      <c r="B8253" t="str">
        <f>IF($A8253="","",Tienda_4!B1053)</f>
        <v>Deportes y diversión</v>
      </c>
      <c r="C8253" t="str">
        <f>IF($A8253="","",Tienda_4!G1053)</f>
        <v>Bogotá</v>
      </c>
      <c r="D8253" t="str">
        <f>IF($A8253="","",Tienda_4!F1053)</f>
        <v>Beatriz Morales</v>
      </c>
      <c r="E8253" t="str">
        <f>IF($A8253="","",Tienda_4!I1053)</f>
        <v>Tarjeta de crédito</v>
      </c>
      <c r="F8253">
        <f>IF($A8253="","",VALUE(RIGHT(Tienda_4!E1053,4)))</f>
        <v>2021</v>
      </c>
      <c r="G8253">
        <f>IF($A8253="","",Tienda_4!C1053)</f>
        <v>18800</v>
      </c>
      <c r="H8253">
        <f>IF($A8253="","",Tienda_4!D1053)</f>
        <v>1200</v>
      </c>
      <c r="I8253">
        <f>IF($A8253="","",Tienda_4!H1053)</f>
        <v>5</v>
      </c>
      <c r="J8253">
        <f>IF($A8253="",0,IF(AND(OR('Cuadro-de-mando'!$B$4="(Todas)",'Cuadro-de-mando'!$B$4=$A8253),OR('Cuadro-de-mando'!$E$4="(Todas)",'Cuadro-de-mando'!$E$4=$B8253),OR('Cuadro-de-mando'!$H$4="(Todas)",'Cuadro-de-mando'!$H$4=$C8253),OR('Cuadro-de-mando'!$K$4="(Todas)",'Cuadro-de-mando'!$K$4=$E8253),OR('Cuadro-de-mando'!$N$4="(Todos)",'Cuadro-de-mando'!$N$4=$F8253)),1,0))</f>
        <v>1</v>
      </c>
    </row>
    <row r="8254" spans="1:10" x14ac:dyDescent="0.25">
      <c r="A8254" t="str">
        <f>IF(Tienda_4!$A1054="","","Tienda 4")</f>
        <v>Tienda 4</v>
      </c>
      <c r="B8254" t="str">
        <f>IF($A8254="","",Tienda_4!B1054)</f>
        <v>Libros</v>
      </c>
      <c r="C8254" t="str">
        <f>IF($A8254="","",Tienda_4!G1054)</f>
        <v>Bogotá</v>
      </c>
      <c r="D8254" t="str">
        <f>IF($A8254="","",Tienda_4!F1054)</f>
        <v>Blanca Ramirez</v>
      </c>
      <c r="E8254" t="str">
        <f>IF($A8254="","",Tienda_4!I1054)</f>
        <v>Tarjeta de crédito</v>
      </c>
      <c r="F8254">
        <f>IF($A8254="","",VALUE(RIGHT(Tienda_4!E1054,4)))</f>
        <v>2021</v>
      </c>
      <c r="G8254">
        <f>IF($A8254="","",Tienda_4!C1054)</f>
        <v>33000</v>
      </c>
      <c r="H8254">
        <f>IF($A8254="","",Tienda_4!D1054)</f>
        <v>6400</v>
      </c>
      <c r="I8254">
        <f>IF($A8254="","",Tienda_4!H1054)</f>
        <v>5</v>
      </c>
      <c r="J8254">
        <f>IF($A8254="",0,IF(AND(OR('Cuadro-de-mando'!$B$4="(Todas)",'Cuadro-de-mando'!$B$4=$A8254),OR('Cuadro-de-mando'!$E$4="(Todas)",'Cuadro-de-mando'!$E$4=$B8254),OR('Cuadro-de-mando'!$H$4="(Todas)",'Cuadro-de-mando'!$H$4=$C8254),OR('Cuadro-de-mando'!$K$4="(Todas)",'Cuadro-de-mando'!$K$4=$E8254),OR('Cuadro-de-mando'!$N$4="(Todos)",'Cuadro-de-mando'!$N$4=$F8254)),1,0))</f>
        <v>1</v>
      </c>
    </row>
    <row r="8255" spans="1:10" x14ac:dyDescent="0.25">
      <c r="A8255" t="str">
        <f>IF(Tienda_4!$A1055="","","Tienda 4")</f>
        <v>Tienda 4</v>
      </c>
      <c r="B8255" t="str">
        <f>IF($A8255="","",Tienda_4!B1055)</f>
        <v>Artículos para el hogar</v>
      </c>
      <c r="C8255" t="str">
        <f>IF($A8255="","",Tienda_4!G1055)</f>
        <v>Bogotá</v>
      </c>
      <c r="D8255" t="str">
        <f>IF($A8255="","",Tienda_4!F1055)</f>
        <v>Juan Fernandez</v>
      </c>
      <c r="E8255" t="str">
        <f>IF($A8255="","",Tienda_4!I1055)</f>
        <v>Tarjeta de crédito</v>
      </c>
      <c r="F8255">
        <f>IF($A8255="","",VALUE(RIGHT(Tienda_4!E1055,4)))</f>
        <v>2020</v>
      </c>
      <c r="G8255">
        <f>IF($A8255="","",Tienda_4!C1055)</f>
        <v>35700</v>
      </c>
      <c r="H8255">
        <f>IF($A8255="","",Tienda_4!D1055)</f>
        <v>0</v>
      </c>
      <c r="I8255">
        <f>IF($A8255="","",Tienda_4!H1055)</f>
        <v>5</v>
      </c>
      <c r="J8255">
        <f>IF($A8255="",0,IF(AND(OR('Cuadro-de-mando'!$B$4="(Todas)",'Cuadro-de-mando'!$B$4=$A8255),OR('Cuadro-de-mando'!$E$4="(Todas)",'Cuadro-de-mando'!$E$4=$B8255),OR('Cuadro-de-mando'!$H$4="(Todas)",'Cuadro-de-mando'!$H$4=$C8255),OR('Cuadro-de-mando'!$K$4="(Todas)",'Cuadro-de-mando'!$K$4=$E8255),OR('Cuadro-de-mando'!$N$4="(Todos)",'Cuadro-de-mando'!$N$4=$F8255)),1,0))</f>
        <v>1</v>
      </c>
    </row>
    <row r="8256" spans="1:10" x14ac:dyDescent="0.25">
      <c r="A8256" t="str">
        <f>IF(Tienda_4!$A1056="","","Tienda 4")</f>
        <v>Tienda 4</v>
      </c>
      <c r="B8256" t="str">
        <f>IF($A8256="","",Tienda_4!B1056)</f>
        <v>Artículos para el hogar</v>
      </c>
      <c r="C8256" t="str">
        <f>IF($A8256="","",Tienda_4!G1056)</f>
        <v>Medellín</v>
      </c>
      <c r="D8256" t="str">
        <f>IF($A8256="","",Tienda_4!F1056)</f>
        <v>Beatriz Morales</v>
      </c>
      <c r="E8256" t="str">
        <f>IF($A8256="","",Tienda_4!I1056)</f>
        <v>Tarjeta de crédito</v>
      </c>
      <c r="F8256">
        <f>IF($A8256="","",VALUE(RIGHT(Tienda_4!E1056,4)))</f>
        <v>2022</v>
      </c>
      <c r="G8256">
        <f>IF($A8256="","",Tienda_4!C1056)</f>
        <v>62300</v>
      </c>
      <c r="H8256">
        <f>IF($A8256="","",Tienda_4!D1056)</f>
        <v>1500</v>
      </c>
      <c r="I8256">
        <f>IF($A8256="","",Tienda_4!H1056)</f>
        <v>1</v>
      </c>
      <c r="J8256">
        <f>IF($A8256="",0,IF(AND(OR('Cuadro-de-mando'!$B$4="(Todas)",'Cuadro-de-mando'!$B$4=$A8256),OR('Cuadro-de-mando'!$E$4="(Todas)",'Cuadro-de-mando'!$E$4=$B8256),OR('Cuadro-de-mando'!$H$4="(Todas)",'Cuadro-de-mando'!$H$4=$C8256),OR('Cuadro-de-mando'!$K$4="(Todas)",'Cuadro-de-mando'!$K$4=$E8256),OR('Cuadro-de-mando'!$N$4="(Todos)",'Cuadro-de-mando'!$N$4=$F8256)),1,0))</f>
        <v>1</v>
      </c>
    </row>
    <row r="8257" spans="1:10" x14ac:dyDescent="0.25">
      <c r="A8257" t="str">
        <f>IF(Tienda_4!$A1057="","","Tienda 4")</f>
        <v>Tienda 4</v>
      </c>
      <c r="B8257" t="str">
        <f>IF($A8257="","",Tienda_4!B1057)</f>
        <v>Juguetes</v>
      </c>
      <c r="C8257" t="str">
        <f>IF($A8257="","",Tienda_4!G1057)</f>
        <v>Medellín</v>
      </c>
      <c r="D8257" t="str">
        <f>IF($A8257="","",Tienda_4!F1057)</f>
        <v>Santiago Silva</v>
      </c>
      <c r="E8257" t="str">
        <f>IF($A8257="","",Tienda_4!I1057)</f>
        <v>Tarjeta de crédito</v>
      </c>
      <c r="F8257">
        <f>IF($A8257="","",VALUE(RIGHT(Tienda_4!E1057,4)))</f>
        <v>2023</v>
      </c>
      <c r="G8257">
        <f>IF($A8257="","",Tienda_4!C1057)</f>
        <v>226600</v>
      </c>
      <c r="H8257">
        <f>IF($A8257="","",Tienda_4!D1057)</f>
        <v>12300</v>
      </c>
      <c r="I8257">
        <f>IF($A8257="","",Tienda_4!H1057)</f>
        <v>5</v>
      </c>
      <c r="J8257">
        <f>IF($A8257="",0,IF(AND(OR('Cuadro-de-mando'!$B$4="(Todas)",'Cuadro-de-mando'!$B$4=$A8257),OR('Cuadro-de-mando'!$E$4="(Todas)",'Cuadro-de-mando'!$E$4=$B8257),OR('Cuadro-de-mando'!$H$4="(Todas)",'Cuadro-de-mando'!$H$4=$C8257),OR('Cuadro-de-mando'!$K$4="(Todas)",'Cuadro-de-mando'!$K$4=$E8257),OR('Cuadro-de-mando'!$N$4="(Todos)",'Cuadro-de-mando'!$N$4=$F8257)),1,0))</f>
        <v>1</v>
      </c>
    </row>
    <row r="8258" spans="1:10" x14ac:dyDescent="0.25">
      <c r="A8258" t="str">
        <f>IF(Tienda_4!$A1058="","","Tienda 4")</f>
        <v>Tienda 4</v>
      </c>
      <c r="B8258" t="str">
        <f>IF($A8258="","",Tienda_4!B1058)</f>
        <v>Muebles</v>
      </c>
      <c r="C8258" t="str">
        <f>IF($A8258="","",Tienda_4!G1058)</f>
        <v>Bogotá</v>
      </c>
      <c r="D8258" t="str">
        <f>IF($A8258="","",Tienda_4!F1058)</f>
        <v>Mariana Herrera</v>
      </c>
      <c r="E8258" t="str">
        <f>IF($A8258="","",Tienda_4!I1058)</f>
        <v>Tarjeta de crédito</v>
      </c>
      <c r="F8258">
        <f>IF($A8258="","",VALUE(RIGHT(Tienda_4!E1058,4)))</f>
        <v>2021</v>
      </c>
      <c r="G8258">
        <f>IF($A8258="","",Tienda_4!C1058)</f>
        <v>405700</v>
      </c>
      <c r="H8258">
        <f>IF($A8258="","",Tienda_4!D1058)</f>
        <v>19800</v>
      </c>
      <c r="I8258">
        <f>IF($A8258="","",Tienda_4!H1058)</f>
        <v>5</v>
      </c>
      <c r="J8258">
        <f>IF($A8258="",0,IF(AND(OR('Cuadro-de-mando'!$B$4="(Todas)",'Cuadro-de-mando'!$B$4=$A8258),OR('Cuadro-de-mando'!$E$4="(Todas)",'Cuadro-de-mando'!$E$4=$B8258),OR('Cuadro-de-mando'!$H$4="(Todas)",'Cuadro-de-mando'!$H$4=$C8258),OR('Cuadro-de-mando'!$K$4="(Todas)",'Cuadro-de-mando'!$K$4=$E8258),OR('Cuadro-de-mando'!$N$4="(Todos)",'Cuadro-de-mando'!$N$4=$F8258)),1,0))</f>
        <v>1</v>
      </c>
    </row>
    <row r="8259" spans="1:10" x14ac:dyDescent="0.25">
      <c r="A8259" t="str">
        <f>IF(Tienda_4!$A1059="","","Tienda 4")</f>
        <v>Tienda 4</v>
      </c>
      <c r="B8259" t="str">
        <f>IF($A8259="","",Tienda_4!B1059)</f>
        <v>Juguetes</v>
      </c>
      <c r="C8259" t="str">
        <f>IF($A8259="","",Tienda_4!G1059)</f>
        <v>Cartagena</v>
      </c>
      <c r="D8259" t="str">
        <f>IF($A8259="","",Tienda_4!F1059)</f>
        <v>Felipe Santos</v>
      </c>
      <c r="E8259" t="str">
        <f>IF($A8259="","",Tienda_4!I1059)</f>
        <v>Nequi</v>
      </c>
      <c r="F8259">
        <f>IF($A8259="","",VALUE(RIGHT(Tienda_4!E1059,4)))</f>
        <v>2021</v>
      </c>
      <c r="G8259">
        <f>IF($A8259="","",Tienda_4!C1059)</f>
        <v>12700</v>
      </c>
      <c r="H8259">
        <f>IF($A8259="","",Tienda_4!D1059)</f>
        <v>0</v>
      </c>
      <c r="I8259">
        <f>IF($A8259="","",Tienda_4!H1059)</f>
        <v>4</v>
      </c>
      <c r="J8259">
        <f>IF($A8259="",0,IF(AND(OR('Cuadro-de-mando'!$B$4="(Todas)",'Cuadro-de-mando'!$B$4=$A8259),OR('Cuadro-de-mando'!$E$4="(Todas)",'Cuadro-de-mando'!$E$4=$B8259),OR('Cuadro-de-mando'!$H$4="(Todas)",'Cuadro-de-mando'!$H$4=$C8259),OR('Cuadro-de-mando'!$K$4="(Todas)",'Cuadro-de-mando'!$K$4=$E8259),OR('Cuadro-de-mando'!$N$4="(Todos)",'Cuadro-de-mando'!$N$4=$F8259)),1,0))</f>
        <v>1</v>
      </c>
    </row>
    <row r="8260" spans="1:10" x14ac:dyDescent="0.25">
      <c r="A8260" t="str">
        <f>IF(Tienda_4!$A1060="","","Tienda 4")</f>
        <v>Tienda 4</v>
      </c>
      <c r="B8260" t="str">
        <f>IF($A8260="","",Tienda_4!B1060)</f>
        <v>Electrónicos</v>
      </c>
      <c r="C8260" t="str">
        <f>IF($A8260="","",Tienda_4!G1060)</f>
        <v>Medellín</v>
      </c>
      <c r="D8260" t="str">
        <f>IF($A8260="","",Tienda_4!F1060)</f>
        <v>Ángel Rodriguez</v>
      </c>
      <c r="E8260" t="str">
        <f>IF($A8260="","",Tienda_4!I1060)</f>
        <v>Tarjeta de crédito</v>
      </c>
      <c r="F8260">
        <f>IF($A8260="","",VALUE(RIGHT(Tienda_4!E1060,4)))</f>
        <v>2021</v>
      </c>
      <c r="G8260">
        <f>IF($A8260="","",Tienda_4!C1060)</f>
        <v>753900</v>
      </c>
      <c r="H8260">
        <f>IF($A8260="","",Tienda_4!D1060)</f>
        <v>40500</v>
      </c>
      <c r="I8260">
        <f>IF($A8260="","",Tienda_4!H1060)</f>
        <v>5</v>
      </c>
      <c r="J8260">
        <f>IF($A8260="",0,IF(AND(OR('Cuadro-de-mando'!$B$4="(Todas)",'Cuadro-de-mando'!$B$4=$A8260),OR('Cuadro-de-mando'!$E$4="(Todas)",'Cuadro-de-mando'!$E$4=$B8260),OR('Cuadro-de-mando'!$H$4="(Todas)",'Cuadro-de-mando'!$H$4=$C8260),OR('Cuadro-de-mando'!$K$4="(Todas)",'Cuadro-de-mando'!$K$4=$E8260),OR('Cuadro-de-mando'!$N$4="(Todos)",'Cuadro-de-mando'!$N$4=$F8260)),1,0))</f>
        <v>1</v>
      </c>
    </row>
    <row r="8261" spans="1:10" x14ac:dyDescent="0.25">
      <c r="A8261" t="str">
        <f>IF(Tienda_4!$A1061="","","Tienda 4")</f>
        <v>Tienda 4</v>
      </c>
      <c r="B8261" t="str">
        <f>IF($A8261="","",Tienda_4!B1061)</f>
        <v>Instrumentos musicales</v>
      </c>
      <c r="C8261" t="str">
        <f>IF($A8261="","",Tienda_4!G1061)</f>
        <v>Bogotá</v>
      </c>
      <c r="D8261" t="str">
        <f>IF($A8261="","",Tienda_4!F1061)</f>
        <v>Izabela de León</v>
      </c>
      <c r="E8261" t="str">
        <f>IF($A8261="","",Tienda_4!I1061)</f>
        <v>Cupón</v>
      </c>
      <c r="F8261">
        <f>IF($A8261="","",VALUE(RIGHT(Tienda_4!E1061,4)))</f>
        <v>2020</v>
      </c>
      <c r="G8261">
        <f>IF($A8261="","",Tienda_4!C1061)</f>
        <v>913400</v>
      </c>
      <c r="H8261">
        <f>IF($A8261="","",Tienda_4!D1061)</f>
        <v>48800</v>
      </c>
      <c r="I8261">
        <f>IF($A8261="","",Tienda_4!H1061)</f>
        <v>4</v>
      </c>
      <c r="J8261">
        <f>IF($A8261="",0,IF(AND(OR('Cuadro-de-mando'!$B$4="(Todas)",'Cuadro-de-mando'!$B$4=$A8261),OR('Cuadro-de-mando'!$E$4="(Todas)",'Cuadro-de-mando'!$E$4=$B8261),OR('Cuadro-de-mando'!$H$4="(Todas)",'Cuadro-de-mando'!$H$4=$C8261),OR('Cuadro-de-mando'!$K$4="(Todas)",'Cuadro-de-mando'!$K$4=$E8261),OR('Cuadro-de-mando'!$N$4="(Todos)",'Cuadro-de-mando'!$N$4=$F8261)),1,0))</f>
        <v>1</v>
      </c>
    </row>
    <row r="8262" spans="1:10" x14ac:dyDescent="0.25">
      <c r="A8262" t="str">
        <f>IF(Tienda_4!$A1062="","","Tienda 4")</f>
        <v>Tienda 4</v>
      </c>
      <c r="B8262" t="str">
        <f>IF($A8262="","",Tienda_4!B1062)</f>
        <v>Instrumentos musicales</v>
      </c>
      <c r="C8262" t="str">
        <f>IF($A8262="","",Tienda_4!G1062)</f>
        <v>Medellín</v>
      </c>
      <c r="D8262" t="str">
        <f>IF($A8262="","",Tienda_4!F1062)</f>
        <v>Camila Rivera</v>
      </c>
      <c r="E8262" t="str">
        <f>IF($A8262="","",Tienda_4!I1062)</f>
        <v>Tarjeta de crédito</v>
      </c>
      <c r="F8262">
        <f>IF($A8262="","",VALUE(RIGHT(Tienda_4!E1062,4)))</f>
        <v>2021</v>
      </c>
      <c r="G8262">
        <f>IF($A8262="","",Tienda_4!C1062)</f>
        <v>217600</v>
      </c>
      <c r="H8262">
        <f>IF($A8262="","",Tienda_4!D1062)</f>
        <v>12100</v>
      </c>
      <c r="I8262">
        <f>IF($A8262="","",Tienda_4!H1062)</f>
        <v>5</v>
      </c>
      <c r="J8262">
        <f>IF($A8262="",0,IF(AND(OR('Cuadro-de-mando'!$B$4="(Todas)",'Cuadro-de-mando'!$B$4=$A8262),OR('Cuadro-de-mando'!$E$4="(Todas)",'Cuadro-de-mando'!$E$4=$B8262),OR('Cuadro-de-mando'!$H$4="(Todas)",'Cuadro-de-mando'!$H$4=$C8262),OR('Cuadro-de-mando'!$K$4="(Todas)",'Cuadro-de-mando'!$K$4=$E8262),OR('Cuadro-de-mando'!$N$4="(Todos)",'Cuadro-de-mando'!$N$4=$F8262)),1,0))</f>
        <v>1</v>
      </c>
    </row>
    <row r="8263" spans="1:10" x14ac:dyDescent="0.25">
      <c r="A8263" t="str">
        <f>IF(Tienda_4!$A1063="","","Tienda 4")</f>
        <v>Tienda 4</v>
      </c>
      <c r="B8263" t="str">
        <f>IF($A8263="","",Tienda_4!B1063)</f>
        <v>Juguetes</v>
      </c>
      <c r="C8263" t="str">
        <f>IF($A8263="","",Tienda_4!G1063)</f>
        <v>Medellín</v>
      </c>
      <c r="D8263" t="str">
        <f>IF($A8263="","",Tienda_4!F1063)</f>
        <v>Beatriz Morales</v>
      </c>
      <c r="E8263" t="str">
        <f>IF($A8263="","",Tienda_4!I1063)</f>
        <v>Tarjeta de crédito</v>
      </c>
      <c r="F8263">
        <f>IF($A8263="","",VALUE(RIGHT(Tienda_4!E1063,4)))</f>
        <v>2022</v>
      </c>
      <c r="G8263">
        <f>IF($A8263="","",Tienda_4!C1063)</f>
        <v>22200</v>
      </c>
      <c r="H8263">
        <f>IF($A8263="","",Tienda_4!D1063)</f>
        <v>6000</v>
      </c>
      <c r="I8263">
        <f>IF($A8263="","",Tienda_4!H1063)</f>
        <v>5</v>
      </c>
      <c r="J8263">
        <f>IF($A8263="",0,IF(AND(OR('Cuadro-de-mando'!$B$4="(Todas)",'Cuadro-de-mando'!$B$4=$A8263),OR('Cuadro-de-mando'!$E$4="(Todas)",'Cuadro-de-mando'!$E$4=$B8263),OR('Cuadro-de-mando'!$H$4="(Todas)",'Cuadro-de-mando'!$H$4=$C8263),OR('Cuadro-de-mando'!$K$4="(Todas)",'Cuadro-de-mando'!$K$4=$E8263),OR('Cuadro-de-mando'!$N$4="(Todos)",'Cuadro-de-mando'!$N$4=$F8263)),1,0))</f>
        <v>1</v>
      </c>
    </row>
    <row r="8264" spans="1:10" x14ac:dyDescent="0.25">
      <c r="A8264" t="str">
        <f>IF(Tienda_4!$A1064="","","Tienda 4")</f>
        <v>Tienda 4</v>
      </c>
      <c r="B8264" t="str">
        <f>IF($A8264="","",Tienda_4!B1064)</f>
        <v>Juguetes</v>
      </c>
      <c r="C8264" t="str">
        <f>IF($A8264="","",Tienda_4!G1064)</f>
        <v>Riohacha</v>
      </c>
      <c r="D8264" t="str">
        <f>IF($A8264="","",Tienda_4!F1064)</f>
        <v>Mariana Herrera</v>
      </c>
      <c r="E8264" t="str">
        <f>IF($A8264="","",Tienda_4!I1064)</f>
        <v>Tarjeta de crédito</v>
      </c>
      <c r="F8264">
        <f>IF($A8264="","",VALUE(RIGHT(Tienda_4!E1064,4)))</f>
        <v>2022</v>
      </c>
      <c r="G8264">
        <f>IF($A8264="","",Tienda_4!C1064)</f>
        <v>28400</v>
      </c>
      <c r="H8264">
        <f>IF($A8264="","",Tienda_4!D1064)</f>
        <v>1700</v>
      </c>
      <c r="I8264">
        <f>IF($A8264="","",Tienda_4!H1064)</f>
        <v>5</v>
      </c>
      <c r="J8264">
        <f>IF($A8264="",0,IF(AND(OR('Cuadro-de-mando'!$B$4="(Todas)",'Cuadro-de-mando'!$B$4=$A8264),OR('Cuadro-de-mando'!$E$4="(Todas)",'Cuadro-de-mando'!$E$4=$B8264),OR('Cuadro-de-mando'!$H$4="(Todas)",'Cuadro-de-mando'!$H$4=$C8264),OR('Cuadro-de-mando'!$K$4="(Todas)",'Cuadro-de-mando'!$K$4=$E8264),OR('Cuadro-de-mando'!$N$4="(Todos)",'Cuadro-de-mando'!$N$4=$F8264)),1,0))</f>
        <v>1</v>
      </c>
    </row>
    <row r="8265" spans="1:10" x14ac:dyDescent="0.25">
      <c r="A8265" t="str">
        <f>IF(Tienda_4!$A1065="","","Tienda 4")</f>
        <v>Tienda 4</v>
      </c>
      <c r="B8265" t="str">
        <f>IF($A8265="","",Tienda_4!B1065)</f>
        <v>Electrónicos</v>
      </c>
      <c r="C8265" t="str">
        <f>IF($A8265="","",Tienda_4!G1065)</f>
        <v>Bogotá</v>
      </c>
      <c r="D8265" t="str">
        <f>IF($A8265="","",Tienda_4!F1065)</f>
        <v>Juliana Costa</v>
      </c>
      <c r="E8265" t="str">
        <f>IF($A8265="","",Tienda_4!I1065)</f>
        <v>Nequi</v>
      </c>
      <c r="F8265">
        <f>IF($A8265="","",VALUE(RIGHT(Tienda_4!E1065,4)))</f>
        <v>2020</v>
      </c>
      <c r="G8265">
        <f>IF($A8265="","",Tienda_4!C1065)</f>
        <v>1827300</v>
      </c>
      <c r="H8265">
        <f>IF($A8265="","",Tienda_4!D1065)</f>
        <v>95500</v>
      </c>
      <c r="I8265">
        <f>IF($A8265="","",Tienda_4!H1065)</f>
        <v>4</v>
      </c>
      <c r="J8265">
        <f>IF($A8265="",0,IF(AND(OR('Cuadro-de-mando'!$B$4="(Todas)",'Cuadro-de-mando'!$B$4=$A8265),OR('Cuadro-de-mando'!$E$4="(Todas)",'Cuadro-de-mando'!$E$4=$B8265),OR('Cuadro-de-mando'!$H$4="(Todas)",'Cuadro-de-mando'!$H$4=$C8265),OR('Cuadro-de-mando'!$K$4="(Todas)",'Cuadro-de-mando'!$K$4=$E8265),OR('Cuadro-de-mando'!$N$4="(Todos)",'Cuadro-de-mando'!$N$4=$F8265)),1,0))</f>
        <v>1</v>
      </c>
    </row>
    <row r="8266" spans="1:10" x14ac:dyDescent="0.25">
      <c r="A8266" t="str">
        <f>IF(Tienda_4!$A1066="","","Tienda 4")</f>
        <v>Tienda 4</v>
      </c>
      <c r="B8266" t="str">
        <f>IF($A8266="","",Tienda_4!B1066)</f>
        <v>Libros</v>
      </c>
      <c r="C8266" t="str">
        <f>IF($A8266="","",Tienda_4!G1066)</f>
        <v>Medellín</v>
      </c>
      <c r="D8266" t="str">
        <f>IF($A8266="","",Tienda_4!F1066)</f>
        <v>Santiago Silva</v>
      </c>
      <c r="E8266" t="str">
        <f>IF($A8266="","",Tienda_4!I1066)</f>
        <v>Tarjeta de crédito</v>
      </c>
      <c r="F8266">
        <f>IF($A8266="","",VALUE(RIGHT(Tienda_4!E1066,4)))</f>
        <v>2022</v>
      </c>
      <c r="G8266">
        <f>IF($A8266="","",Tienda_4!C1066)</f>
        <v>63600</v>
      </c>
      <c r="H8266">
        <f>IF($A8266="","",Tienda_4!D1066)</f>
        <v>3800</v>
      </c>
      <c r="I8266">
        <f>IF($A8266="","",Tienda_4!H1066)</f>
        <v>5</v>
      </c>
      <c r="J8266">
        <f>IF($A8266="",0,IF(AND(OR('Cuadro-de-mando'!$B$4="(Todas)",'Cuadro-de-mando'!$B$4=$A8266),OR('Cuadro-de-mando'!$E$4="(Todas)",'Cuadro-de-mando'!$E$4=$B8266),OR('Cuadro-de-mando'!$H$4="(Todas)",'Cuadro-de-mando'!$H$4=$C8266),OR('Cuadro-de-mando'!$K$4="(Todas)",'Cuadro-de-mando'!$K$4=$E8266),OR('Cuadro-de-mando'!$N$4="(Todos)",'Cuadro-de-mando'!$N$4=$F8266)),1,0))</f>
        <v>1</v>
      </c>
    </row>
    <row r="8267" spans="1:10" x14ac:dyDescent="0.25">
      <c r="A8267" t="str">
        <f>IF(Tienda_4!$A1067="","","Tienda 4")</f>
        <v>Tienda 4</v>
      </c>
      <c r="B8267" t="str">
        <f>IF($A8267="","",Tienda_4!B1067)</f>
        <v>Deportes y diversión</v>
      </c>
      <c r="C8267" t="str">
        <f>IF($A8267="","",Tienda_4!G1067)</f>
        <v>Cartagena</v>
      </c>
      <c r="D8267" t="str">
        <f>IF($A8267="","",Tienda_4!F1067)</f>
        <v>Camila Rivera</v>
      </c>
      <c r="E8267" t="str">
        <f>IF($A8267="","",Tienda_4!I1067)</f>
        <v>Nequi</v>
      </c>
      <c r="F8267">
        <f>IF($A8267="","",VALUE(RIGHT(Tienda_4!E1067,4)))</f>
        <v>2022</v>
      </c>
      <c r="G8267">
        <f>IF($A8267="","",Tienda_4!C1067)</f>
        <v>743200</v>
      </c>
      <c r="H8267">
        <f>IF($A8267="","",Tienda_4!D1067)</f>
        <v>40800</v>
      </c>
      <c r="I8267">
        <f>IF($A8267="","",Tienda_4!H1067)</f>
        <v>4</v>
      </c>
      <c r="J8267">
        <f>IF($A8267="",0,IF(AND(OR('Cuadro-de-mando'!$B$4="(Todas)",'Cuadro-de-mando'!$B$4=$A8267),OR('Cuadro-de-mando'!$E$4="(Todas)",'Cuadro-de-mando'!$E$4=$B8267),OR('Cuadro-de-mando'!$H$4="(Todas)",'Cuadro-de-mando'!$H$4=$C8267),OR('Cuadro-de-mando'!$K$4="(Todas)",'Cuadro-de-mando'!$K$4=$E8267),OR('Cuadro-de-mando'!$N$4="(Todos)",'Cuadro-de-mando'!$N$4=$F8267)),1,0))</f>
        <v>1</v>
      </c>
    </row>
    <row r="8268" spans="1:10" x14ac:dyDescent="0.25">
      <c r="A8268" t="str">
        <f>IF(Tienda_4!$A1068="","","Tienda 4")</f>
        <v>Tienda 4</v>
      </c>
      <c r="B8268" t="str">
        <f>IF($A8268="","",Tienda_4!B1068)</f>
        <v>Libros</v>
      </c>
      <c r="C8268" t="str">
        <f>IF($A8268="","",Tienda_4!G1068)</f>
        <v>Bogotá</v>
      </c>
      <c r="D8268" t="str">
        <f>IF($A8268="","",Tienda_4!F1068)</f>
        <v>Mariana Herrera</v>
      </c>
      <c r="E8268" t="str">
        <f>IF($A8268="","",Tienda_4!I1068)</f>
        <v>Tarjeta de crédito</v>
      </c>
      <c r="F8268">
        <f>IF($A8268="","",VALUE(RIGHT(Tienda_4!E1068,4)))</f>
        <v>2021</v>
      </c>
      <c r="G8268">
        <f>IF($A8268="","",Tienda_4!C1068)</f>
        <v>69600</v>
      </c>
      <c r="H8268">
        <f>IF($A8268="","",Tienda_4!D1068)</f>
        <v>3900</v>
      </c>
      <c r="I8268">
        <f>IF($A8268="","",Tienda_4!H1068)</f>
        <v>5</v>
      </c>
      <c r="J8268">
        <f>IF($A8268="",0,IF(AND(OR('Cuadro-de-mando'!$B$4="(Todas)",'Cuadro-de-mando'!$B$4=$A8268),OR('Cuadro-de-mando'!$E$4="(Todas)",'Cuadro-de-mando'!$E$4=$B8268),OR('Cuadro-de-mando'!$H$4="(Todas)",'Cuadro-de-mando'!$H$4=$C8268),OR('Cuadro-de-mando'!$K$4="(Todas)",'Cuadro-de-mando'!$K$4=$E8268),OR('Cuadro-de-mando'!$N$4="(Todos)",'Cuadro-de-mando'!$N$4=$F8268)),1,0))</f>
        <v>1</v>
      </c>
    </row>
    <row r="8269" spans="1:10" x14ac:dyDescent="0.25">
      <c r="A8269" t="str">
        <f>IF(Tienda_4!$A1069="","","Tienda 4")</f>
        <v>Tienda 4</v>
      </c>
      <c r="B8269" t="str">
        <f>IF($A8269="","",Tienda_4!B1069)</f>
        <v>Electrodomésticos</v>
      </c>
      <c r="C8269" t="str">
        <f>IF($A8269="","",Tienda_4!G1069)</f>
        <v>Cali</v>
      </c>
      <c r="D8269" t="str">
        <f>IF($A8269="","",Tienda_4!F1069)</f>
        <v>Ángel Rodriguez</v>
      </c>
      <c r="E8269" t="str">
        <f>IF($A8269="","",Tienda_4!I1069)</f>
        <v>Nequi</v>
      </c>
      <c r="F8269">
        <f>IF($A8269="","",VALUE(RIGHT(Tienda_4!E1069,4)))</f>
        <v>2021</v>
      </c>
      <c r="G8269">
        <f>IF($A8269="","",Tienda_4!C1069)</f>
        <v>1712800</v>
      </c>
      <c r="H8269">
        <f>IF($A8269="","",Tienda_4!D1069)</f>
        <v>91400</v>
      </c>
      <c r="I8269">
        <f>IF($A8269="","",Tienda_4!H1069)</f>
        <v>3</v>
      </c>
      <c r="J8269">
        <f>IF($A8269="",0,IF(AND(OR('Cuadro-de-mando'!$B$4="(Todas)",'Cuadro-de-mando'!$B$4=$A8269),OR('Cuadro-de-mando'!$E$4="(Todas)",'Cuadro-de-mando'!$E$4=$B8269),OR('Cuadro-de-mando'!$H$4="(Todas)",'Cuadro-de-mando'!$H$4=$C8269),OR('Cuadro-de-mando'!$K$4="(Todas)",'Cuadro-de-mando'!$K$4=$E8269),OR('Cuadro-de-mando'!$N$4="(Todos)",'Cuadro-de-mando'!$N$4=$F8269)),1,0))</f>
        <v>1</v>
      </c>
    </row>
    <row r="8270" spans="1:10" x14ac:dyDescent="0.25">
      <c r="A8270" t="str">
        <f>IF(Tienda_4!$A1070="","","Tienda 4")</f>
        <v>Tienda 4</v>
      </c>
      <c r="B8270" t="str">
        <f>IF($A8270="","",Tienda_4!B1070)</f>
        <v>Instrumentos musicales</v>
      </c>
      <c r="C8270" t="str">
        <f>IF($A8270="","",Tienda_4!G1070)</f>
        <v>Bogotá</v>
      </c>
      <c r="D8270" t="str">
        <f>IF($A8270="","",Tienda_4!F1070)</f>
        <v>Izabela de León</v>
      </c>
      <c r="E8270" t="str">
        <f>IF($A8270="","",Tienda_4!I1070)</f>
        <v>Tarjeta de crédito</v>
      </c>
      <c r="F8270">
        <f>IF($A8270="","",VALUE(RIGHT(Tienda_4!E1070,4)))</f>
        <v>2021</v>
      </c>
      <c r="G8270">
        <f>IF($A8270="","",Tienda_4!C1070)</f>
        <v>318700</v>
      </c>
      <c r="H8270">
        <f>IF($A8270="","",Tienda_4!D1070)</f>
        <v>17500</v>
      </c>
      <c r="I8270">
        <f>IF($A8270="","",Tienda_4!H1070)</f>
        <v>5</v>
      </c>
      <c r="J8270">
        <f>IF($A8270="",0,IF(AND(OR('Cuadro-de-mando'!$B$4="(Todas)",'Cuadro-de-mando'!$B$4=$A8270),OR('Cuadro-de-mando'!$E$4="(Todas)",'Cuadro-de-mando'!$E$4=$B8270),OR('Cuadro-de-mando'!$H$4="(Todas)",'Cuadro-de-mando'!$H$4=$C8270),OR('Cuadro-de-mando'!$K$4="(Todas)",'Cuadro-de-mando'!$K$4=$E8270),OR('Cuadro-de-mando'!$N$4="(Todos)",'Cuadro-de-mando'!$N$4=$F8270)),1,0))</f>
        <v>1</v>
      </c>
    </row>
    <row r="8271" spans="1:10" x14ac:dyDescent="0.25">
      <c r="A8271" t="str">
        <f>IF(Tienda_4!$A1071="","","Tienda 4")</f>
        <v>Tienda 4</v>
      </c>
      <c r="B8271" t="str">
        <f>IF($A8271="","",Tienda_4!B1071)</f>
        <v>Electrodomésticos</v>
      </c>
      <c r="C8271" t="str">
        <f>IF($A8271="","",Tienda_4!G1071)</f>
        <v>Bogotá</v>
      </c>
      <c r="D8271" t="str">
        <f>IF($A8271="","",Tienda_4!F1071)</f>
        <v>Juan Fernandez</v>
      </c>
      <c r="E8271" t="str">
        <f>IF($A8271="","",Tienda_4!I1071)</f>
        <v>Nequi</v>
      </c>
      <c r="F8271">
        <f>IF($A8271="","",VALUE(RIGHT(Tienda_4!E1071,4)))</f>
        <v>2022</v>
      </c>
      <c r="G8271">
        <f>IF($A8271="","",Tienda_4!C1071)</f>
        <v>1249200</v>
      </c>
      <c r="H8271">
        <f>IF($A8271="","",Tienda_4!D1071)</f>
        <v>66900</v>
      </c>
      <c r="I8271">
        <f>IF($A8271="","",Tienda_4!H1071)</f>
        <v>4</v>
      </c>
      <c r="J8271">
        <f>IF($A8271="",0,IF(AND(OR('Cuadro-de-mando'!$B$4="(Todas)",'Cuadro-de-mando'!$B$4=$A8271),OR('Cuadro-de-mando'!$E$4="(Todas)",'Cuadro-de-mando'!$E$4=$B8271),OR('Cuadro-de-mando'!$H$4="(Todas)",'Cuadro-de-mando'!$H$4=$C8271),OR('Cuadro-de-mando'!$K$4="(Todas)",'Cuadro-de-mando'!$K$4=$E8271),OR('Cuadro-de-mando'!$N$4="(Todos)",'Cuadro-de-mando'!$N$4=$F8271)),1,0))</f>
        <v>1</v>
      </c>
    </row>
    <row r="8272" spans="1:10" x14ac:dyDescent="0.25">
      <c r="A8272" t="str">
        <f>IF(Tienda_4!$A1072="","","Tienda 4")</f>
        <v>Tienda 4</v>
      </c>
      <c r="B8272" t="str">
        <f>IF($A8272="","",Tienda_4!B1072)</f>
        <v>Juguetes</v>
      </c>
      <c r="C8272" t="str">
        <f>IF($A8272="","",Tienda_4!G1072)</f>
        <v>Bogotá</v>
      </c>
      <c r="D8272" t="str">
        <f>IF($A8272="","",Tienda_4!F1072)</f>
        <v>Pedro Gomez</v>
      </c>
      <c r="E8272" t="str">
        <f>IF($A8272="","",Tienda_4!I1072)</f>
        <v>Nequi</v>
      </c>
      <c r="F8272">
        <f>IF($A8272="","",VALUE(RIGHT(Tienda_4!E1072,4)))</f>
        <v>2021</v>
      </c>
      <c r="G8272">
        <f>IF($A8272="","",Tienda_4!C1072)</f>
        <v>24900</v>
      </c>
      <c r="H8272">
        <f>IF($A8272="","",Tienda_4!D1072)</f>
        <v>0</v>
      </c>
      <c r="I8272">
        <f>IF($A8272="","",Tienda_4!H1072)</f>
        <v>5</v>
      </c>
      <c r="J8272">
        <f>IF($A8272="",0,IF(AND(OR('Cuadro-de-mando'!$B$4="(Todas)",'Cuadro-de-mando'!$B$4=$A8272),OR('Cuadro-de-mando'!$E$4="(Todas)",'Cuadro-de-mando'!$E$4=$B8272),OR('Cuadro-de-mando'!$H$4="(Todas)",'Cuadro-de-mando'!$H$4=$C8272),OR('Cuadro-de-mando'!$K$4="(Todas)",'Cuadro-de-mando'!$K$4=$E8272),OR('Cuadro-de-mando'!$N$4="(Todos)",'Cuadro-de-mando'!$N$4=$F8272)),1,0))</f>
        <v>1</v>
      </c>
    </row>
    <row r="8273" spans="1:10" x14ac:dyDescent="0.25">
      <c r="A8273" t="str">
        <f>IF(Tienda_4!$A1073="","","Tienda 4")</f>
        <v>Tienda 4</v>
      </c>
      <c r="B8273" t="str">
        <f>IF($A8273="","",Tienda_4!B1073)</f>
        <v>Electrónicos</v>
      </c>
      <c r="C8273" t="str">
        <f>IF($A8273="","",Tienda_4!G1073)</f>
        <v>Barranquilla</v>
      </c>
      <c r="D8273" t="str">
        <f>IF($A8273="","",Tienda_4!F1073)</f>
        <v>Izabela de León</v>
      </c>
      <c r="E8273" t="str">
        <f>IF($A8273="","",Tienda_4!I1073)</f>
        <v>Tarjeta de crédito</v>
      </c>
      <c r="F8273">
        <f>IF($A8273="","",VALUE(RIGHT(Tienda_4!E1073,4)))</f>
        <v>2021</v>
      </c>
      <c r="G8273">
        <f>IF($A8273="","",Tienda_4!C1073)</f>
        <v>1207100</v>
      </c>
      <c r="H8273">
        <f>IF($A8273="","",Tienda_4!D1073)</f>
        <v>64500</v>
      </c>
      <c r="I8273">
        <f>IF($A8273="","",Tienda_4!H1073)</f>
        <v>5</v>
      </c>
      <c r="J8273">
        <f>IF($A8273="",0,IF(AND(OR('Cuadro-de-mando'!$B$4="(Todas)",'Cuadro-de-mando'!$B$4=$A8273),OR('Cuadro-de-mando'!$E$4="(Todas)",'Cuadro-de-mando'!$E$4=$B8273),OR('Cuadro-de-mando'!$H$4="(Todas)",'Cuadro-de-mando'!$H$4=$C8273),OR('Cuadro-de-mando'!$K$4="(Todas)",'Cuadro-de-mando'!$K$4=$E8273),OR('Cuadro-de-mando'!$N$4="(Todos)",'Cuadro-de-mando'!$N$4=$F8273)),1,0))</f>
        <v>1</v>
      </c>
    </row>
    <row r="8274" spans="1:10" x14ac:dyDescent="0.25">
      <c r="A8274" t="str">
        <f>IF(Tienda_4!$A1074="","","Tienda 4")</f>
        <v>Tienda 4</v>
      </c>
      <c r="B8274" t="str">
        <f>IF($A8274="","",Tienda_4!B1074)</f>
        <v>Muebles</v>
      </c>
      <c r="C8274" t="str">
        <f>IF($A8274="","",Tienda_4!G1074)</f>
        <v>Cartagena</v>
      </c>
      <c r="D8274" t="str">
        <f>IF($A8274="","",Tienda_4!F1074)</f>
        <v>Blanca Ramirez</v>
      </c>
      <c r="E8274" t="str">
        <f>IF($A8274="","",Tienda_4!I1074)</f>
        <v>Tarjeta de crédito</v>
      </c>
      <c r="F8274">
        <f>IF($A8274="","",VALUE(RIGHT(Tienda_4!E1074,4)))</f>
        <v>2020</v>
      </c>
      <c r="G8274">
        <f>IF($A8274="","",Tienda_4!C1074)</f>
        <v>664600</v>
      </c>
      <c r="H8274">
        <f>IF($A8274="","",Tienda_4!D1074)</f>
        <v>35800</v>
      </c>
      <c r="I8274">
        <f>IF($A8274="","",Tienda_4!H1074)</f>
        <v>5</v>
      </c>
      <c r="J8274">
        <f>IF($A8274="",0,IF(AND(OR('Cuadro-de-mando'!$B$4="(Todas)",'Cuadro-de-mando'!$B$4=$A8274),OR('Cuadro-de-mando'!$E$4="(Todas)",'Cuadro-de-mando'!$E$4=$B8274),OR('Cuadro-de-mando'!$H$4="(Todas)",'Cuadro-de-mando'!$H$4=$C8274),OR('Cuadro-de-mando'!$K$4="(Todas)",'Cuadro-de-mando'!$K$4=$E8274),OR('Cuadro-de-mando'!$N$4="(Todos)",'Cuadro-de-mando'!$N$4=$F8274)),1,0))</f>
        <v>1</v>
      </c>
    </row>
    <row r="8275" spans="1:10" x14ac:dyDescent="0.25">
      <c r="A8275" t="str">
        <f>IF(Tienda_4!$A1075="","","Tienda 4")</f>
        <v>Tienda 4</v>
      </c>
      <c r="B8275" t="str">
        <f>IF($A8275="","",Tienda_4!B1075)</f>
        <v>Electrónicos</v>
      </c>
      <c r="C8275" t="str">
        <f>IF($A8275="","",Tienda_4!G1075)</f>
        <v>Pereira</v>
      </c>
      <c r="D8275" t="str">
        <f>IF($A8275="","",Tienda_4!F1075)</f>
        <v>Camila Rivera</v>
      </c>
      <c r="E8275" t="str">
        <f>IF($A8275="","",Tienda_4!I1075)</f>
        <v>Tarjeta de crédito</v>
      </c>
      <c r="F8275">
        <f>IF($A8275="","",VALUE(RIGHT(Tienda_4!E1075,4)))</f>
        <v>2023</v>
      </c>
      <c r="G8275">
        <f>IF($A8275="","",Tienda_4!C1075)</f>
        <v>1780300</v>
      </c>
      <c r="H8275">
        <f>IF($A8275="","",Tienda_4!D1075)</f>
        <v>93000</v>
      </c>
      <c r="I8275">
        <f>IF($A8275="","",Tienda_4!H1075)</f>
        <v>4</v>
      </c>
      <c r="J8275">
        <f>IF($A8275="",0,IF(AND(OR('Cuadro-de-mando'!$B$4="(Todas)",'Cuadro-de-mando'!$B$4=$A8275),OR('Cuadro-de-mando'!$E$4="(Todas)",'Cuadro-de-mando'!$E$4=$B8275),OR('Cuadro-de-mando'!$H$4="(Todas)",'Cuadro-de-mando'!$H$4=$C8275),OR('Cuadro-de-mando'!$K$4="(Todas)",'Cuadro-de-mando'!$K$4=$E8275),OR('Cuadro-de-mando'!$N$4="(Todos)",'Cuadro-de-mando'!$N$4=$F8275)),1,0))</f>
        <v>1</v>
      </c>
    </row>
    <row r="8276" spans="1:10" x14ac:dyDescent="0.25">
      <c r="A8276" t="str">
        <f>IF(Tienda_4!$A1076="","","Tienda 4")</f>
        <v>Tienda 4</v>
      </c>
      <c r="B8276" t="str">
        <f>IF($A8276="","",Tienda_4!B1076)</f>
        <v>Electrodomésticos</v>
      </c>
      <c r="C8276" t="str">
        <f>IF($A8276="","",Tienda_4!G1076)</f>
        <v>Medellín</v>
      </c>
      <c r="D8276" t="str">
        <f>IF($A8276="","",Tienda_4!F1076)</f>
        <v>Ángel Rodriguez</v>
      </c>
      <c r="E8276" t="str">
        <f>IF($A8276="","",Tienda_4!I1076)</f>
        <v>Tarjeta de crédito</v>
      </c>
      <c r="F8276">
        <f>IF($A8276="","",VALUE(RIGHT(Tienda_4!E1076,4)))</f>
        <v>2022</v>
      </c>
      <c r="G8276">
        <f>IF($A8276="","",Tienda_4!C1076)</f>
        <v>1343500</v>
      </c>
      <c r="H8276">
        <f>IF($A8276="","",Tienda_4!D1076)</f>
        <v>69700</v>
      </c>
      <c r="I8276">
        <f>IF($A8276="","",Tienda_4!H1076)</f>
        <v>1</v>
      </c>
      <c r="J8276">
        <f>IF($A8276="",0,IF(AND(OR('Cuadro-de-mando'!$B$4="(Todas)",'Cuadro-de-mando'!$B$4=$A8276),OR('Cuadro-de-mando'!$E$4="(Todas)",'Cuadro-de-mando'!$E$4=$B8276),OR('Cuadro-de-mando'!$H$4="(Todas)",'Cuadro-de-mando'!$H$4=$C8276),OR('Cuadro-de-mando'!$K$4="(Todas)",'Cuadro-de-mando'!$K$4=$E8276),OR('Cuadro-de-mando'!$N$4="(Todos)",'Cuadro-de-mando'!$N$4=$F8276)),1,0))</f>
        <v>1</v>
      </c>
    </row>
    <row r="8277" spans="1:10" x14ac:dyDescent="0.25">
      <c r="A8277" t="str">
        <f>IF(Tienda_4!$A1077="","","Tienda 4")</f>
        <v>Tienda 4</v>
      </c>
      <c r="B8277" t="str">
        <f>IF($A8277="","",Tienda_4!B1077)</f>
        <v>Electrónicos</v>
      </c>
      <c r="C8277" t="str">
        <f>IF($A8277="","",Tienda_4!G1077)</f>
        <v>Cali</v>
      </c>
      <c r="D8277" t="str">
        <f>IF($A8277="","",Tienda_4!F1077)</f>
        <v>Felipe Santos</v>
      </c>
      <c r="E8277" t="str">
        <f>IF($A8277="","",Tienda_4!I1077)</f>
        <v>Tarjeta de crédito</v>
      </c>
      <c r="F8277">
        <f>IF($A8277="","",VALUE(RIGHT(Tienda_4!E1077,4)))</f>
        <v>2022</v>
      </c>
      <c r="G8277">
        <f>IF($A8277="","",Tienda_4!C1077)</f>
        <v>1373200</v>
      </c>
      <c r="H8277">
        <f>IF($A8277="","",Tienda_4!D1077)</f>
        <v>73500</v>
      </c>
      <c r="I8277">
        <f>IF($A8277="","",Tienda_4!H1077)</f>
        <v>1</v>
      </c>
      <c r="J8277">
        <f>IF($A8277="",0,IF(AND(OR('Cuadro-de-mando'!$B$4="(Todas)",'Cuadro-de-mando'!$B$4=$A8277),OR('Cuadro-de-mando'!$E$4="(Todas)",'Cuadro-de-mando'!$E$4=$B8277),OR('Cuadro-de-mando'!$H$4="(Todas)",'Cuadro-de-mando'!$H$4=$C8277),OR('Cuadro-de-mando'!$K$4="(Todas)",'Cuadro-de-mando'!$K$4=$E8277),OR('Cuadro-de-mando'!$N$4="(Todos)",'Cuadro-de-mando'!$N$4=$F8277)),1,0))</f>
        <v>1</v>
      </c>
    </row>
    <row r="8278" spans="1:10" x14ac:dyDescent="0.25">
      <c r="A8278" t="str">
        <f>IF(Tienda_4!$A1078="","","Tienda 4")</f>
        <v>Tienda 4</v>
      </c>
      <c r="B8278" t="str">
        <f>IF($A8278="","",Tienda_4!B1078)</f>
        <v>Juguetes</v>
      </c>
      <c r="C8278" t="str">
        <f>IF($A8278="","",Tienda_4!G1078)</f>
        <v>Bucaramanga</v>
      </c>
      <c r="D8278" t="str">
        <f>IF($A8278="","",Tienda_4!F1078)</f>
        <v>Lucas Olivera</v>
      </c>
      <c r="E8278" t="str">
        <f>IF($A8278="","",Tienda_4!I1078)</f>
        <v>Tarjeta de crédito</v>
      </c>
      <c r="F8278">
        <f>IF($A8278="","",VALUE(RIGHT(Tienda_4!E1078,4)))</f>
        <v>2022</v>
      </c>
      <c r="G8278">
        <f>IF($A8278="","",Tienda_4!C1078)</f>
        <v>154100</v>
      </c>
      <c r="H8278">
        <f>IF($A8278="","",Tienda_4!D1078)</f>
        <v>6400</v>
      </c>
      <c r="I8278">
        <f>IF($A8278="","",Tienda_4!H1078)</f>
        <v>1</v>
      </c>
      <c r="J8278">
        <f>IF($A8278="",0,IF(AND(OR('Cuadro-de-mando'!$B$4="(Todas)",'Cuadro-de-mando'!$B$4=$A8278),OR('Cuadro-de-mando'!$E$4="(Todas)",'Cuadro-de-mando'!$E$4=$B8278),OR('Cuadro-de-mando'!$H$4="(Todas)",'Cuadro-de-mando'!$H$4=$C8278),OR('Cuadro-de-mando'!$K$4="(Todas)",'Cuadro-de-mando'!$K$4=$E8278),OR('Cuadro-de-mando'!$N$4="(Todos)",'Cuadro-de-mando'!$N$4=$F8278)),1,0))</f>
        <v>1</v>
      </c>
    </row>
    <row r="8279" spans="1:10" x14ac:dyDescent="0.25">
      <c r="A8279" t="str">
        <f>IF(Tienda_4!$A1079="","","Tienda 4")</f>
        <v>Tienda 4</v>
      </c>
      <c r="B8279" t="str">
        <f>IF($A8279="","",Tienda_4!B1079)</f>
        <v>Electrodomésticos</v>
      </c>
      <c r="C8279" t="str">
        <f>IF($A8279="","",Tienda_4!G1079)</f>
        <v>Medellín</v>
      </c>
      <c r="D8279" t="str">
        <f>IF($A8279="","",Tienda_4!F1079)</f>
        <v>Juan Fernandez</v>
      </c>
      <c r="E8279" t="str">
        <f>IF($A8279="","",Tienda_4!I1079)</f>
        <v>Tarjeta de crédito</v>
      </c>
      <c r="F8279">
        <f>IF($A8279="","",VALUE(RIGHT(Tienda_4!E1079,4)))</f>
        <v>2022</v>
      </c>
      <c r="G8279">
        <f>IF($A8279="","",Tienda_4!C1079)</f>
        <v>1372600</v>
      </c>
      <c r="H8279">
        <f>IF($A8279="","",Tienda_4!D1079)</f>
        <v>77900</v>
      </c>
      <c r="I8279">
        <f>IF($A8279="","",Tienda_4!H1079)</f>
        <v>4</v>
      </c>
      <c r="J8279">
        <f>IF($A8279="",0,IF(AND(OR('Cuadro-de-mando'!$B$4="(Todas)",'Cuadro-de-mando'!$B$4=$A8279),OR('Cuadro-de-mando'!$E$4="(Todas)",'Cuadro-de-mando'!$E$4=$B8279),OR('Cuadro-de-mando'!$H$4="(Todas)",'Cuadro-de-mando'!$H$4=$C8279),OR('Cuadro-de-mando'!$K$4="(Todas)",'Cuadro-de-mando'!$K$4=$E8279),OR('Cuadro-de-mando'!$N$4="(Todos)",'Cuadro-de-mando'!$N$4=$F8279)),1,0))</f>
        <v>1</v>
      </c>
    </row>
    <row r="8280" spans="1:10" x14ac:dyDescent="0.25">
      <c r="A8280" t="str">
        <f>IF(Tienda_4!$A1080="","","Tienda 4")</f>
        <v>Tienda 4</v>
      </c>
      <c r="B8280" t="str">
        <f>IF($A8280="","",Tienda_4!B1080)</f>
        <v>Electrónicos</v>
      </c>
      <c r="C8280" t="str">
        <f>IF($A8280="","",Tienda_4!G1080)</f>
        <v>Bogotá</v>
      </c>
      <c r="D8280" t="str">
        <f>IF($A8280="","",Tienda_4!F1080)</f>
        <v>Mariana Herrera</v>
      </c>
      <c r="E8280" t="str">
        <f>IF($A8280="","",Tienda_4!I1080)</f>
        <v>Nequi</v>
      </c>
      <c r="F8280">
        <f>IF($A8280="","",VALUE(RIGHT(Tienda_4!E1080,4)))</f>
        <v>2021</v>
      </c>
      <c r="G8280">
        <f>IF($A8280="","",Tienda_4!C1080)</f>
        <v>1286200</v>
      </c>
      <c r="H8280">
        <f>IF($A8280="","",Tienda_4!D1080)</f>
        <v>66700</v>
      </c>
      <c r="I8280">
        <f>IF($A8280="","",Tienda_4!H1080)</f>
        <v>5</v>
      </c>
      <c r="J8280">
        <f>IF($A8280="",0,IF(AND(OR('Cuadro-de-mando'!$B$4="(Todas)",'Cuadro-de-mando'!$B$4=$A8280),OR('Cuadro-de-mando'!$E$4="(Todas)",'Cuadro-de-mando'!$E$4=$B8280),OR('Cuadro-de-mando'!$H$4="(Todas)",'Cuadro-de-mando'!$H$4=$C8280),OR('Cuadro-de-mando'!$K$4="(Todas)",'Cuadro-de-mando'!$K$4=$E8280),OR('Cuadro-de-mando'!$N$4="(Todos)",'Cuadro-de-mando'!$N$4=$F8280)),1,0))</f>
        <v>1</v>
      </c>
    </row>
    <row r="8281" spans="1:10" x14ac:dyDescent="0.25">
      <c r="A8281" t="str">
        <f>IF(Tienda_4!$A1081="","","Tienda 4")</f>
        <v>Tienda 4</v>
      </c>
      <c r="B8281" t="str">
        <f>IF($A8281="","",Tienda_4!B1081)</f>
        <v>Artículos para el hogar</v>
      </c>
      <c r="C8281" t="str">
        <f>IF($A8281="","",Tienda_4!G1081)</f>
        <v>Medellín</v>
      </c>
      <c r="D8281" t="str">
        <f>IF($A8281="","",Tienda_4!F1081)</f>
        <v>Lucas Olivera</v>
      </c>
      <c r="E8281" t="str">
        <f>IF($A8281="","",Tienda_4!I1081)</f>
        <v>Tarjeta de crédito</v>
      </c>
      <c r="F8281">
        <f>IF($A8281="","",VALUE(RIGHT(Tienda_4!E1081,4)))</f>
        <v>2020</v>
      </c>
      <c r="G8281">
        <f>IF($A8281="","",Tienda_4!C1081)</f>
        <v>51000</v>
      </c>
      <c r="H8281">
        <f>IF($A8281="","",Tienda_4!D1081)</f>
        <v>2900</v>
      </c>
      <c r="I8281">
        <f>IF($A8281="","",Tienda_4!H1081)</f>
        <v>5</v>
      </c>
      <c r="J8281">
        <f>IF($A8281="",0,IF(AND(OR('Cuadro-de-mando'!$B$4="(Todas)",'Cuadro-de-mando'!$B$4=$A8281),OR('Cuadro-de-mando'!$E$4="(Todas)",'Cuadro-de-mando'!$E$4=$B8281),OR('Cuadro-de-mando'!$H$4="(Todas)",'Cuadro-de-mando'!$H$4=$C8281),OR('Cuadro-de-mando'!$K$4="(Todas)",'Cuadro-de-mando'!$K$4=$E8281),OR('Cuadro-de-mando'!$N$4="(Todos)",'Cuadro-de-mando'!$N$4=$F8281)),1,0))</f>
        <v>1</v>
      </c>
    </row>
    <row r="8282" spans="1:10" x14ac:dyDescent="0.25">
      <c r="A8282" t="str">
        <f>IF(Tienda_4!$A1082="","","Tienda 4")</f>
        <v>Tienda 4</v>
      </c>
      <c r="B8282" t="str">
        <f>IF($A8282="","",Tienda_4!B1082)</f>
        <v>Juguetes</v>
      </c>
      <c r="C8282" t="str">
        <f>IF($A8282="","",Tienda_4!G1082)</f>
        <v>Medellín</v>
      </c>
      <c r="D8282" t="str">
        <f>IF($A8282="","",Tienda_4!F1082)</f>
        <v>Camila Rivera</v>
      </c>
      <c r="E8282" t="str">
        <f>IF($A8282="","",Tienda_4!I1082)</f>
        <v>Tarjeta de crédito</v>
      </c>
      <c r="F8282">
        <f>IF($A8282="","",VALUE(RIGHT(Tienda_4!E1082,4)))</f>
        <v>2023</v>
      </c>
      <c r="G8282">
        <f>IF($A8282="","",Tienda_4!C1082)</f>
        <v>40700</v>
      </c>
      <c r="H8282">
        <f>IF($A8282="","",Tienda_4!D1082)</f>
        <v>0</v>
      </c>
      <c r="I8282">
        <f>IF($A8282="","",Tienda_4!H1082)</f>
        <v>5</v>
      </c>
      <c r="J8282">
        <f>IF($A8282="",0,IF(AND(OR('Cuadro-de-mando'!$B$4="(Todas)",'Cuadro-de-mando'!$B$4=$A8282),OR('Cuadro-de-mando'!$E$4="(Todas)",'Cuadro-de-mando'!$E$4=$B8282),OR('Cuadro-de-mando'!$H$4="(Todas)",'Cuadro-de-mando'!$H$4=$C8282),OR('Cuadro-de-mando'!$K$4="(Todas)",'Cuadro-de-mando'!$K$4=$E8282),OR('Cuadro-de-mando'!$N$4="(Todos)",'Cuadro-de-mando'!$N$4=$F8282)),1,0))</f>
        <v>1</v>
      </c>
    </row>
    <row r="8283" spans="1:10" x14ac:dyDescent="0.25">
      <c r="A8283" t="str">
        <f>IF(Tienda_4!$A1083="","","Tienda 4")</f>
        <v>Tienda 4</v>
      </c>
      <c r="B8283" t="str">
        <f>IF($A8283="","",Tienda_4!B1083)</f>
        <v>Muebles</v>
      </c>
      <c r="C8283" t="str">
        <f>IF($A8283="","",Tienda_4!G1083)</f>
        <v>Cartagena</v>
      </c>
      <c r="D8283" t="str">
        <f>IF($A8283="","",Tienda_4!F1083)</f>
        <v>Ángel Rodriguez</v>
      </c>
      <c r="E8283" t="str">
        <f>IF($A8283="","",Tienda_4!I1083)</f>
        <v>Nequi</v>
      </c>
      <c r="F8283">
        <f>IF($A8283="","",VALUE(RIGHT(Tienda_4!E1083,4)))</f>
        <v>2023</v>
      </c>
      <c r="G8283">
        <f>IF($A8283="","",Tienda_4!C1083)</f>
        <v>273300</v>
      </c>
      <c r="H8283">
        <f>IF($A8283="","",Tienda_4!D1083)</f>
        <v>14800</v>
      </c>
      <c r="I8283">
        <f>IF($A8283="","",Tienda_4!H1083)</f>
        <v>5</v>
      </c>
      <c r="J8283">
        <f>IF($A8283="",0,IF(AND(OR('Cuadro-de-mando'!$B$4="(Todas)",'Cuadro-de-mando'!$B$4=$A8283),OR('Cuadro-de-mando'!$E$4="(Todas)",'Cuadro-de-mando'!$E$4=$B8283),OR('Cuadro-de-mando'!$H$4="(Todas)",'Cuadro-de-mando'!$H$4=$C8283),OR('Cuadro-de-mando'!$K$4="(Todas)",'Cuadro-de-mando'!$K$4=$E8283),OR('Cuadro-de-mando'!$N$4="(Todos)",'Cuadro-de-mando'!$N$4=$F8283)),1,0))</f>
        <v>1</v>
      </c>
    </row>
    <row r="8284" spans="1:10" x14ac:dyDescent="0.25">
      <c r="A8284" t="str">
        <f>IF(Tienda_4!$A1084="","","Tienda 4")</f>
        <v>Tienda 4</v>
      </c>
      <c r="B8284" t="str">
        <f>IF($A8284="","",Tienda_4!B1084)</f>
        <v>Electrodomésticos</v>
      </c>
      <c r="C8284" t="str">
        <f>IF($A8284="","",Tienda_4!G1084)</f>
        <v>Cartagena</v>
      </c>
      <c r="D8284" t="str">
        <f>IF($A8284="","",Tienda_4!F1084)</f>
        <v>Ángel Rodriguez</v>
      </c>
      <c r="E8284" t="str">
        <f>IF($A8284="","",Tienda_4!I1084)</f>
        <v>Tarjeta de crédito</v>
      </c>
      <c r="F8284">
        <f>IF($A8284="","",VALUE(RIGHT(Tienda_4!E1084,4)))</f>
        <v>2021</v>
      </c>
      <c r="G8284">
        <f>IF($A8284="","",Tienda_4!C1084)</f>
        <v>727700</v>
      </c>
      <c r="H8284">
        <f>IF($A8284="","",Tienda_4!D1084)</f>
        <v>39000</v>
      </c>
      <c r="I8284">
        <f>IF($A8284="","",Tienda_4!H1084)</f>
        <v>3</v>
      </c>
      <c r="J8284">
        <f>IF($A8284="",0,IF(AND(OR('Cuadro-de-mando'!$B$4="(Todas)",'Cuadro-de-mando'!$B$4=$A8284),OR('Cuadro-de-mando'!$E$4="(Todas)",'Cuadro-de-mando'!$E$4=$B8284),OR('Cuadro-de-mando'!$H$4="(Todas)",'Cuadro-de-mando'!$H$4=$C8284),OR('Cuadro-de-mando'!$K$4="(Todas)",'Cuadro-de-mando'!$K$4=$E8284),OR('Cuadro-de-mando'!$N$4="(Todos)",'Cuadro-de-mando'!$N$4=$F8284)),1,0))</f>
        <v>1</v>
      </c>
    </row>
    <row r="8285" spans="1:10" x14ac:dyDescent="0.25">
      <c r="A8285" t="str">
        <f>IF(Tienda_4!$A1085="","","Tienda 4")</f>
        <v>Tienda 4</v>
      </c>
      <c r="B8285" t="str">
        <f>IF($A8285="","",Tienda_4!B1085)</f>
        <v>Libros</v>
      </c>
      <c r="C8285" t="str">
        <f>IF($A8285="","",Tienda_4!G1085)</f>
        <v>Bogotá</v>
      </c>
      <c r="D8285" t="str">
        <f>IF($A8285="","",Tienda_4!F1085)</f>
        <v>Juan Fernandez</v>
      </c>
      <c r="E8285" t="str">
        <f>IF($A8285="","",Tienda_4!I1085)</f>
        <v>Tarjeta de crédito</v>
      </c>
      <c r="F8285">
        <f>IF($A8285="","",VALUE(RIGHT(Tienda_4!E1085,4)))</f>
        <v>2021</v>
      </c>
      <c r="G8285">
        <f>IF($A8285="","",Tienda_4!C1085)</f>
        <v>72400</v>
      </c>
      <c r="H8285">
        <f>IF($A8285="","",Tienda_4!D1085)</f>
        <v>4200</v>
      </c>
      <c r="I8285">
        <f>IF($A8285="","",Tienda_4!H1085)</f>
        <v>5</v>
      </c>
      <c r="J8285">
        <f>IF($A8285="",0,IF(AND(OR('Cuadro-de-mando'!$B$4="(Todas)",'Cuadro-de-mando'!$B$4=$A8285),OR('Cuadro-de-mando'!$E$4="(Todas)",'Cuadro-de-mando'!$E$4=$B8285),OR('Cuadro-de-mando'!$H$4="(Todas)",'Cuadro-de-mando'!$H$4=$C8285),OR('Cuadro-de-mando'!$K$4="(Todas)",'Cuadro-de-mando'!$K$4=$E8285),OR('Cuadro-de-mando'!$N$4="(Todos)",'Cuadro-de-mando'!$N$4=$F8285)),1,0))</f>
        <v>1</v>
      </c>
    </row>
    <row r="8286" spans="1:10" x14ac:dyDescent="0.25">
      <c r="A8286" t="str">
        <f>IF(Tienda_4!$A1086="","","Tienda 4")</f>
        <v>Tienda 4</v>
      </c>
      <c r="B8286" t="str">
        <f>IF($A8286="","",Tienda_4!B1086)</f>
        <v>Libros</v>
      </c>
      <c r="C8286" t="str">
        <f>IF($A8286="","",Tienda_4!G1086)</f>
        <v>Bogotá</v>
      </c>
      <c r="D8286" t="str">
        <f>IF($A8286="","",Tienda_4!F1086)</f>
        <v>Juan Fernandez</v>
      </c>
      <c r="E8286" t="str">
        <f>IF($A8286="","",Tienda_4!I1086)</f>
        <v>Tarjeta de crédito</v>
      </c>
      <c r="F8286">
        <f>IF($A8286="","",VALUE(RIGHT(Tienda_4!E1086,4)))</f>
        <v>2020</v>
      </c>
      <c r="G8286">
        <f>IF($A8286="","",Tienda_4!C1086)</f>
        <v>63400</v>
      </c>
      <c r="H8286">
        <f>IF($A8286="","",Tienda_4!D1086)</f>
        <v>3600</v>
      </c>
      <c r="I8286">
        <f>IF($A8286="","",Tienda_4!H1086)</f>
        <v>5</v>
      </c>
      <c r="J8286">
        <f>IF($A8286="",0,IF(AND(OR('Cuadro-de-mando'!$B$4="(Todas)",'Cuadro-de-mando'!$B$4=$A8286),OR('Cuadro-de-mando'!$E$4="(Todas)",'Cuadro-de-mando'!$E$4=$B8286),OR('Cuadro-de-mando'!$H$4="(Todas)",'Cuadro-de-mando'!$H$4=$C8286),OR('Cuadro-de-mando'!$K$4="(Todas)",'Cuadro-de-mando'!$K$4=$E8286),OR('Cuadro-de-mando'!$N$4="(Todos)",'Cuadro-de-mando'!$N$4=$F8286)),1,0))</f>
        <v>1</v>
      </c>
    </row>
    <row r="8287" spans="1:10" x14ac:dyDescent="0.25">
      <c r="A8287" t="str">
        <f>IF(Tienda_4!$A1087="","","Tienda 4")</f>
        <v>Tienda 4</v>
      </c>
      <c r="B8287" t="str">
        <f>IF($A8287="","",Tienda_4!B1087)</f>
        <v>Muebles</v>
      </c>
      <c r="C8287" t="str">
        <f>IF($A8287="","",Tienda_4!G1087)</f>
        <v>Bogotá</v>
      </c>
      <c r="D8287" t="str">
        <f>IF($A8287="","",Tienda_4!F1087)</f>
        <v>Santiago Silva</v>
      </c>
      <c r="E8287" t="str">
        <f>IF($A8287="","",Tienda_4!I1087)</f>
        <v>Nequi</v>
      </c>
      <c r="F8287">
        <f>IF($A8287="","",VALUE(RIGHT(Tienda_4!E1087,4)))</f>
        <v>2021</v>
      </c>
      <c r="G8287">
        <f>IF($A8287="","",Tienda_4!C1087)</f>
        <v>547000</v>
      </c>
      <c r="H8287">
        <f>IF($A8287="","",Tienda_4!D1087)</f>
        <v>35900</v>
      </c>
      <c r="I8287">
        <f>IF($A8287="","",Tienda_4!H1087)</f>
        <v>5</v>
      </c>
      <c r="J8287">
        <f>IF($A8287="",0,IF(AND(OR('Cuadro-de-mando'!$B$4="(Todas)",'Cuadro-de-mando'!$B$4=$A8287),OR('Cuadro-de-mando'!$E$4="(Todas)",'Cuadro-de-mando'!$E$4=$B8287),OR('Cuadro-de-mando'!$H$4="(Todas)",'Cuadro-de-mando'!$H$4=$C8287),OR('Cuadro-de-mando'!$K$4="(Todas)",'Cuadro-de-mando'!$K$4=$E8287),OR('Cuadro-de-mando'!$N$4="(Todos)",'Cuadro-de-mando'!$N$4=$F8287)),1,0))</f>
        <v>1</v>
      </c>
    </row>
    <row r="8288" spans="1:10" x14ac:dyDescent="0.25">
      <c r="A8288" t="str">
        <f>IF(Tienda_4!$A1088="","","Tienda 4")</f>
        <v>Tienda 4</v>
      </c>
      <c r="B8288" t="str">
        <f>IF($A8288="","",Tienda_4!B1088)</f>
        <v>Electrónicos</v>
      </c>
      <c r="C8288" t="str">
        <f>IF($A8288="","",Tienda_4!G1088)</f>
        <v>Medellín</v>
      </c>
      <c r="D8288" t="str">
        <f>IF($A8288="","",Tienda_4!F1088)</f>
        <v>Mariana Herrera</v>
      </c>
      <c r="E8288" t="str">
        <f>IF($A8288="","",Tienda_4!I1088)</f>
        <v>Tarjeta de crédito</v>
      </c>
      <c r="F8288">
        <f>IF($A8288="","",VALUE(RIGHT(Tienda_4!E1088,4)))</f>
        <v>2021</v>
      </c>
      <c r="G8288">
        <f>IF($A8288="","",Tienda_4!C1088)</f>
        <v>2553200</v>
      </c>
      <c r="H8288">
        <f>IF($A8288="","",Tienda_4!D1088)</f>
        <v>136200</v>
      </c>
      <c r="I8288">
        <f>IF($A8288="","",Tienda_4!H1088)</f>
        <v>5</v>
      </c>
      <c r="J8288">
        <f>IF($A8288="",0,IF(AND(OR('Cuadro-de-mando'!$B$4="(Todas)",'Cuadro-de-mando'!$B$4=$A8288),OR('Cuadro-de-mando'!$E$4="(Todas)",'Cuadro-de-mando'!$E$4=$B8288),OR('Cuadro-de-mando'!$H$4="(Todas)",'Cuadro-de-mando'!$H$4=$C8288),OR('Cuadro-de-mando'!$K$4="(Todas)",'Cuadro-de-mando'!$K$4=$E8288),OR('Cuadro-de-mando'!$N$4="(Todos)",'Cuadro-de-mando'!$N$4=$F8288)),1,0))</f>
        <v>1</v>
      </c>
    </row>
    <row r="8289" spans="1:10" x14ac:dyDescent="0.25">
      <c r="A8289" t="str">
        <f>IF(Tienda_4!$A1089="","","Tienda 4")</f>
        <v>Tienda 4</v>
      </c>
      <c r="B8289" t="str">
        <f>IF($A8289="","",Tienda_4!B1089)</f>
        <v>Electrodomésticos</v>
      </c>
      <c r="C8289" t="str">
        <f>IF($A8289="","",Tienda_4!G1089)</f>
        <v>Medellín</v>
      </c>
      <c r="D8289" t="str">
        <f>IF($A8289="","",Tienda_4!F1089)</f>
        <v>Pedro Gomez</v>
      </c>
      <c r="E8289" t="str">
        <f>IF($A8289="","",Tienda_4!I1089)</f>
        <v>Nequi</v>
      </c>
      <c r="F8289">
        <f>IF($A8289="","",VALUE(RIGHT(Tienda_4!E1089,4)))</f>
        <v>2020</v>
      </c>
      <c r="G8289">
        <f>IF($A8289="","",Tienda_4!C1089)</f>
        <v>348800</v>
      </c>
      <c r="H8289">
        <f>IF($A8289="","",Tienda_4!D1089)</f>
        <v>18800</v>
      </c>
      <c r="I8289">
        <f>IF($A8289="","",Tienda_4!H1089)</f>
        <v>4</v>
      </c>
      <c r="J8289">
        <f>IF($A8289="",0,IF(AND(OR('Cuadro-de-mando'!$B$4="(Todas)",'Cuadro-de-mando'!$B$4=$A8289),OR('Cuadro-de-mando'!$E$4="(Todas)",'Cuadro-de-mando'!$E$4=$B8289),OR('Cuadro-de-mando'!$H$4="(Todas)",'Cuadro-de-mando'!$H$4=$C8289),OR('Cuadro-de-mando'!$K$4="(Todas)",'Cuadro-de-mando'!$K$4=$E8289),OR('Cuadro-de-mando'!$N$4="(Todos)",'Cuadro-de-mando'!$N$4=$F8289)),1,0))</f>
        <v>1</v>
      </c>
    </row>
    <row r="8290" spans="1:10" x14ac:dyDescent="0.25">
      <c r="A8290" t="str">
        <f>IF(Tienda_4!$A1090="","","Tienda 4")</f>
        <v>Tienda 4</v>
      </c>
      <c r="B8290" t="str">
        <f>IF($A8290="","",Tienda_4!B1090)</f>
        <v>Electrónicos</v>
      </c>
      <c r="C8290" t="str">
        <f>IF($A8290="","",Tienda_4!G1090)</f>
        <v>Leticia</v>
      </c>
      <c r="D8290" t="str">
        <f>IF($A8290="","",Tienda_4!F1090)</f>
        <v>Blanca Ramirez</v>
      </c>
      <c r="E8290" t="str">
        <f>IF($A8290="","",Tienda_4!I1090)</f>
        <v>Tarjeta de crédito</v>
      </c>
      <c r="F8290">
        <f>IF($A8290="","",VALUE(RIGHT(Tienda_4!E1090,4)))</f>
        <v>2022</v>
      </c>
      <c r="G8290">
        <f>IF($A8290="","",Tienda_4!C1090)</f>
        <v>80400</v>
      </c>
      <c r="H8290">
        <f>IF($A8290="","",Tienda_4!D1090)</f>
        <v>2500</v>
      </c>
      <c r="I8290">
        <f>IF($A8290="","",Tienda_4!H1090)</f>
        <v>5</v>
      </c>
      <c r="J8290">
        <f>IF($A8290="",0,IF(AND(OR('Cuadro-de-mando'!$B$4="(Todas)",'Cuadro-de-mando'!$B$4=$A8290),OR('Cuadro-de-mando'!$E$4="(Todas)",'Cuadro-de-mando'!$E$4=$B8290),OR('Cuadro-de-mando'!$H$4="(Todas)",'Cuadro-de-mando'!$H$4=$C8290),OR('Cuadro-de-mando'!$K$4="(Todas)",'Cuadro-de-mando'!$K$4=$E8290),OR('Cuadro-de-mando'!$N$4="(Todos)",'Cuadro-de-mando'!$N$4=$F8290)),1,0))</f>
        <v>1</v>
      </c>
    </row>
    <row r="8291" spans="1:10" x14ac:dyDescent="0.25">
      <c r="A8291" t="str">
        <f>IF(Tienda_4!$A1091="","","Tienda 4")</f>
        <v>Tienda 4</v>
      </c>
      <c r="B8291" t="str">
        <f>IF($A8291="","",Tienda_4!B1091)</f>
        <v>Juguetes</v>
      </c>
      <c r="C8291" t="str">
        <f>IF($A8291="","",Tienda_4!G1091)</f>
        <v>Bogotá</v>
      </c>
      <c r="D8291" t="str">
        <f>IF($A8291="","",Tienda_4!F1091)</f>
        <v>Maria Alfonso</v>
      </c>
      <c r="E8291" t="str">
        <f>IF($A8291="","",Tienda_4!I1091)</f>
        <v>Tarjeta de crédito</v>
      </c>
      <c r="F8291">
        <f>IF($A8291="","",VALUE(RIGHT(Tienda_4!E1091,4)))</f>
        <v>2022</v>
      </c>
      <c r="G8291">
        <f>IF($A8291="","",Tienda_4!C1091)</f>
        <v>37800</v>
      </c>
      <c r="H8291">
        <f>IF($A8291="","",Tienda_4!D1091)</f>
        <v>2400</v>
      </c>
      <c r="I8291">
        <f>IF($A8291="","",Tienda_4!H1091)</f>
        <v>5</v>
      </c>
      <c r="J8291">
        <f>IF($A8291="",0,IF(AND(OR('Cuadro-de-mando'!$B$4="(Todas)",'Cuadro-de-mando'!$B$4=$A8291),OR('Cuadro-de-mando'!$E$4="(Todas)",'Cuadro-de-mando'!$E$4=$B8291),OR('Cuadro-de-mando'!$H$4="(Todas)",'Cuadro-de-mando'!$H$4=$C8291),OR('Cuadro-de-mando'!$K$4="(Todas)",'Cuadro-de-mando'!$K$4=$E8291),OR('Cuadro-de-mando'!$N$4="(Todos)",'Cuadro-de-mando'!$N$4=$F8291)),1,0))</f>
        <v>1</v>
      </c>
    </row>
    <row r="8292" spans="1:10" x14ac:dyDescent="0.25">
      <c r="A8292" t="str">
        <f>IF(Tienda_4!$A1092="","","Tienda 4")</f>
        <v>Tienda 4</v>
      </c>
      <c r="B8292" t="str">
        <f>IF($A8292="","",Tienda_4!B1092)</f>
        <v>Juguetes</v>
      </c>
      <c r="C8292" t="str">
        <f>IF($A8292="","",Tienda_4!G1092)</f>
        <v>Medellín</v>
      </c>
      <c r="D8292" t="str">
        <f>IF($A8292="","",Tienda_4!F1092)</f>
        <v>Blanca Ramirez</v>
      </c>
      <c r="E8292" t="str">
        <f>IF($A8292="","",Tienda_4!I1092)</f>
        <v>Tarjeta de crédito</v>
      </c>
      <c r="F8292">
        <f>IF($A8292="","",VALUE(RIGHT(Tienda_4!E1092,4)))</f>
        <v>2020</v>
      </c>
      <c r="G8292">
        <f>IF($A8292="","",Tienda_4!C1092)</f>
        <v>194700</v>
      </c>
      <c r="H8292">
        <f>IF($A8292="","",Tienda_4!D1092)</f>
        <v>10800</v>
      </c>
      <c r="I8292">
        <f>IF($A8292="","",Tienda_4!H1092)</f>
        <v>5</v>
      </c>
      <c r="J8292">
        <f>IF($A8292="",0,IF(AND(OR('Cuadro-de-mando'!$B$4="(Todas)",'Cuadro-de-mando'!$B$4=$A8292),OR('Cuadro-de-mando'!$E$4="(Todas)",'Cuadro-de-mando'!$E$4=$B8292),OR('Cuadro-de-mando'!$H$4="(Todas)",'Cuadro-de-mando'!$H$4=$C8292),OR('Cuadro-de-mando'!$K$4="(Todas)",'Cuadro-de-mando'!$K$4=$E8292),OR('Cuadro-de-mando'!$N$4="(Todos)",'Cuadro-de-mando'!$N$4=$F8292)),1,0))</f>
        <v>1</v>
      </c>
    </row>
    <row r="8293" spans="1:10" x14ac:dyDescent="0.25">
      <c r="A8293" t="str">
        <f>IF(Tienda_4!$A1093="","","Tienda 4")</f>
        <v>Tienda 4</v>
      </c>
      <c r="B8293" t="str">
        <f>IF($A8293="","",Tienda_4!B1093)</f>
        <v>Artículos para el hogar</v>
      </c>
      <c r="C8293" t="str">
        <f>IF($A8293="","",Tienda_4!G1093)</f>
        <v>Barranquilla</v>
      </c>
      <c r="D8293" t="str">
        <f>IF($A8293="","",Tienda_4!F1093)</f>
        <v>Mariana Herrera</v>
      </c>
      <c r="E8293" t="str">
        <f>IF($A8293="","",Tienda_4!I1093)</f>
        <v>Tarjeta de crédito</v>
      </c>
      <c r="F8293">
        <f>IF($A8293="","",VALUE(RIGHT(Tienda_4!E1093,4)))</f>
        <v>2021</v>
      </c>
      <c r="G8293">
        <f>IF($A8293="","",Tienda_4!C1093)</f>
        <v>32100</v>
      </c>
      <c r="H8293">
        <f>IF($A8293="","",Tienda_4!D1093)</f>
        <v>0</v>
      </c>
      <c r="I8293">
        <f>IF($A8293="","",Tienda_4!H1093)</f>
        <v>5</v>
      </c>
      <c r="J8293">
        <f>IF($A8293="",0,IF(AND(OR('Cuadro-de-mando'!$B$4="(Todas)",'Cuadro-de-mando'!$B$4=$A8293),OR('Cuadro-de-mando'!$E$4="(Todas)",'Cuadro-de-mando'!$E$4=$B8293),OR('Cuadro-de-mando'!$H$4="(Todas)",'Cuadro-de-mando'!$H$4=$C8293),OR('Cuadro-de-mando'!$K$4="(Todas)",'Cuadro-de-mando'!$K$4=$E8293),OR('Cuadro-de-mando'!$N$4="(Todos)",'Cuadro-de-mando'!$N$4=$F8293)),1,0))</f>
        <v>1</v>
      </c>
    </row>
    <row r="8294" spans="1:10" x14ac:dyDescent="0.25">
      <c r="A8294" t="str">
        <f>IF(Tienda_4!$A1094="","","Tienda 4")</f>
        <v>Tienda 4</v>
      </c>
      <c r="B8294" t="str">
        <f>IF($A8294="","",Tienda_4!B1094)</f>
        <v>Electrónicos</v>
      </c>
      <c r="C8294" t="str">
        <f>IF($A8294="","",Tienda_4!G1094)</f>
        <v>Medellín</v>
      </c>
      <c r="D8294" t="str">
        <f>IF($A8294="","",Tienda_4!F1094)</f>
        <v>Blanca Ramirez</v>
      </c>
      <c r="E8294" t="str">
        <f>IF($A8294="","",Tienda_4!I1094)</f>
        <v>Tarjeta de crédito</v>
      </c>
      <c r="F8294">
        <f>IF($A8294="","",VALUE(RIGHT(Tienda_4!E1094,4)))</f>
        <v>2021</v>
      </c>
      <c r="G8294">
        <f>IF($A8294="","",Tienda_4!C1094)</f>
        <v>238400</v>
      </c>
      <c r="H8294">
        <f>IF($A8294="","",Tienda_4!D1094)</f>
        <v>13200</v>
      </c>
      <c r="I8294">
        <f>IF($A8294="","",Tienda_4!H1094)</f>
        <v>5</v>
      </c>
      <c r="J8294">
        <f>IF($A8294="",0,IF(AND(OR('Cuadro-de-mando'!$B$4="(Todas)",'Cuadro-de-mando'!$B$4=$A8294),OR('Cuadro-de-mando'!$E$4="(Todas)",'Cuadro-de-mando'!$E$4=$B8294),OR('Cuadro-de-mando'!$H$4="(Todas)",'Cuadro-de-mando'!$H$4=$C8294),OR('Cuadro-de-mando'!$K$4="(Todas)",'Cuadro-de-mando'!$K$4=$E8294),OR('Cuadro-de-mando'!$N$4="(Todos)",'Cuadro-de-mando'!$N$4=$F8294)),1,0))</f>
        <v>1</v>
      </c>
    </row>
    <row r="8295" spans="1:10" x14ac:dyDescent="0.25">
      <c r="A8295" t="str">
        <f>IF(Tienda_4!$A1095="","","Tienda 4")</f>
        <v>Tienda 4</v>
      </c>
      <c r="B8295" t="str">
        <f>IF($A8295="","",Tienda_4!B1095)</f>
        <v>Muebles</v>
      </c>
      <c r="C8295" t="str">
        <f>IF($A8295="","",Tienda_4!G1095)</f>
        <v>Cúcuta</v>
      </c>
      <c r="D8295" t="str">
        <f>IF($A8295="","",Tienda_4!F1095)</f>
        <v>Santiago Silva</v>
      </c>
      <c r="E8295" t="str">
        <f>IF($A8295="","",Tienda_4!I1095)</f>
        <v>Nequi</v>
      </c>
      <c r="F8295">
        <f>IF($A8295="","",VALUE(RIGHT(Tienda_4!E1095,4)))</f>
        <v>2021</v>
      </c>
      <c r="G8295">
        <f>IF($A8295="","",Tienda_4!C1095)</f>
        <v>236100</v>
      </c>
      <c r="H8295">
        <f>IF($A8295="","",Tienda_4!D1095)</f>
        <v>17300</v>
      </c>
      <c r="I8295">
        <f>IF($A8295="","",Tienda_4!H1095)</f>
        <v>3</v>
      </c>
      <c r="J8295">
        <f>IF($A8295="",0,IF(AND(OR('Cuadro-de-mando'!$B$4="(Todas)",'Cuadro-de-mando'!$B$4=$A8295),OR('Cuadro-de-mando'!$E$4="(Todas)",'Cuadro-de-mando'!$E$4=$B8295),OR('Cuadro-de-mando'!$H$4="(Todas)",'Cuadro-de-mando'!$H$4=$C8295),OR('Cuadro-de-mando'!$K$4="(Todas)",'Cuadro-de-mando'!$K$4=$E8295),OR('Cuadro-de-mando'!$N$4="(Todos)",'Cuadro-de-mando'!$N$4=$F8295)),1,0))</f>
        <v>1</v>
      </c>
    </row>
    <row r="8296" spans="1:10" x14ac:dyDescent="0.25">
      <c r="A8296" t="str">
        <f>IF(Tienda_4!$A1096="","","Tienda 4")</f>
        <v>Tienda 4</v>
      </c>
      <c r="B8296" t="str">
        <f>IF($A8296="","",Tienda_4!B1096)</f>
        <v>Muebles</v>
      </c>
      <c r="C8296" t="str">
        <f>IF($A8296="","",Tienda_4!G1096)</f>
        <v>Bogotá</v>
      </c>
      <c r="D8296" t="str">
        <f>IF($A8296="","",Tienda_4!F1096)</f>
        <v>Lucas Olivera</v>
      </c>
      <c r="E8296" t="str">
        <f>IF($A8296="","",Tienda_4!I1096)</f>
        <v>Tarjeta de crédito</v>
      </c>
      <c r="F8296">
        <f>IF($A8296="","",VALUE(RIGHT(Tienda_4!E1096,4)))</f>
        <v>2020</v>
      </c>
      <c r="G8296">
        <f>IF($A8296="","",Tienda_4!C1096)</f>
        <v>631000</v>
      </c>
      <c r="H8296">
        <f>IF($A8296="","",Tienda_4!D1096)</f>
        <v>33800</v>
      </c>
      <c r="I8296">
        <f>IF($A8296="","",Tienda_4!H1096)</f>
        <v>5</v>
      </c>
      <c r="J8296">
        <f>IF($A8296="",0,IF(AND(OR('Cuadro-de-mando'!$B$4="(Todas)",'Cuadro-de-mando'!$B$4=$A8296),OR('Cuadro-de-mando'!$E$4="(Todas)",'Cuadro-de-mando'!$E$4=$B8296),OR('Cuadro-de-mando'!$H$4="(Todas)",'Cuadro-de-mando'!$H$4=$C8296),OR('Cuadro-de-mando'!$K$4="(Todas)",'Cuadro-de-mando'!$K$4=$E8296),OR('Cuadro-de-mando'!$N$4="(Todos)",'Cuadro-de-mando'!$N$4=$F8296)),1,0))</f>
        <v>1</v>
      </c>
    </row>
    <row r="8297" spans="1:10" x14ac:dyDescent="0.25">
      <c r="A8297" t="str">
        <f>IF(Tienda_4!$A1097="","","Tienda 4")</f>
        <v>Tienda 4</v>
      </c>
      <c r="B8297" t="str">
        <f>IF($A8297="","",Tienda_4!B1097)</f>
        <v>Instrumentos musicales</v>
      </c>
      <c r="C8297" t="str">
        <f>IF($A8297="","",Tienda_4!G1097)</f>
        <v>Cali</v>
      </c>
      <c r="D8297" t="str">
        <f>IF($A8297="","",Tienda_4!F1097)</f>
        <v>Blanca Ramirez</v>
      </c>
      <c r="E8297" t="str">
        <f>IF($A8297="","",Tienda_4!I1097)</f>
        <v>Tarjeta de crédito</v>
      </c>
      <c r="F8297">
        <f>IF($A8297="","",VALUE(RIGHT(Tienda_4!E1097,4)))</f>
        <v>2021</v>
      </c>
      <c r="G8297">
        <f>IF($A8297="","",Tienda_4!C1097)</f>
        <v>190400</v>
      </c>
      <c r="H8297">
        <f>IF($A8297="","",Tienda_4!D1097)</f>
        <v>8300</v>
      </c>
      <c r="I8297">
        <f>IF($A8297="","",Tienda_4!H1097)</f>
        <v>4</v>
      </c>
      <c r="J8297">
        <f>IF($A8297="",0,IF(AND(OR('Cuadro-de-mando'!$B$4="(Todas)",'Cuadro-de-mando'!$B$4=$A8297),OR('Cuadro-de-mando'!$E$4="(Todas)",'Cuadro-de-mando'!$E$4=$B8297),OR('Cuadro-de-mando'!$H$4="(Todas)",'Cuadro-de-mando'!$H$4=$C8297),OR('Cuadro-de-mando'!$K$4="(Todas)",'Cuadro-de-mando'!$K$4=$E8297),OR('Cuadro-de-mando'!$N$4="(Todos)",'Cuadro-de-mando'!$N$4=$F8297)),1,0))</f>
        <v>1</v>
      </c>
    </row>
    <row r="8298" spans="1:10" x14ac:dyDescent="0.25">
      <c r="A8298" t="str">
        <f>IF(Tienda_4!$A1098="","","Tienda 4")</f>
        <v>Tienda 4</v>
      </c>
      <c r="B8298" t="str">
        <f>IF($A8298="","",Tienda_4!B1098)</f>
        <v>Libros</v>
      </c>
      <c r="C8298" t="str">
        <f>IF($A8298="","",Tienda_4!G1098)</f>
        <v>Medellín</v>
      </c>
      <c r="D8298" t="str">
        <f>IF($A8298="","",Tienda_4!F1098)</f>
        <v>Rafael Acosta</v>
      </c>
      <c r="E8298" t="str">
        <f>IF($A8298="","",Tienda_4!I1098)</f>
        <v>Nequi</v>
      </c>
      <c r="F8298">
        <f>IF($A8298="","",VALUE(RIGHT(Tienda_4!E1098,4)))</f>
        <v>2020</v>
      </c>
      <c r="G8298">
        <f>IF($A8298="","",Tienda_4!C1098)</f>
        <v>74000</v>
      </c>
      <c r="H8298">
        <f>IF($A8298="","",Tienda_4!D1098)</f>
        <v>2100</v>
      </c>
      <c r="I8298">
        <f>IF($A8298="","",Tienda_4!H1098)</f>
        <v>1</v>
      </c>
      <c r="J8298">
        <f>IF($A8298="",0,IF(AND(OR('Cuadro-de-mando'!$B$4="(Todas)",'Cuadro-de-mando'!$B$4=$A8298),OR('Cuadro-de-mando'!$E$4="(Todas)",'Cuadro-de-mando'!$E$4=$B8298),OR('Cuadro-de-mando'!$H$4="(Todas)",'Cuadro-de-mando'!$H$4=$C8298),OR('Cuadro-de-mando'!$K$4="(Todas)",'Cuadro-de-mando'!$K$4=$E8298),OR('Cuadro-de-mando'!$N$4="(Todos)",'Cuadro-de-mando'!$N$4=$F8298)),1,0))</f>
        <v>1</v>
      </c>
    </row>
    <row r="8299" spans="1:10" x14ac:dyDescent="0.25">
      <c r="A8299" t="str">
        <f>IF(Tienda_4!$A1099="","","Tienda 4")</f>
        <v>Tienda 4</v>
      </c>
      <c r="B8299" t="str">
        <f>IF($A8299="","",Tienda_4!B1099)</f>
        <v>Artículos para el hogar</v>
      </c>
      <c r="C8299" t="str">
        <f>IF($A8299="","",Tienda_4!G1099)</f>
        <v>Cali</v>
      </c>
      <c r="D8299" t="str">
        <f>IF($A8299="","",Tienda_4!F1099)</f>
        <v>Camila Rivera</v>
      </c>
      <c r="E8299" t="str">
        <f>IF($A8299="","",Tienda_4!I1099)</f>
        <v>Tarjeta de crédito</v>
      </c>
      <c r="F8299">
        <f>IF($A8299="","",VALUE(RIGHT(Tienda_4!E1099,4)))</f>
        <v>2021</v>
      </c>
      <c r="G8299">
        <f>IF($A8299="","",Tienda_4!C1099)</f>
        <v>81300</v>
      </c>
      <c r="H8299">
        <f>IF($A8299="","",Tienda_4!D1099)</f>
        <v>9000</v>
      </c>
      <c r="I8299">
        <f>IF($A8299="","",Tienda_4!H1099)</f>
        <v>5</v>
      </c>
      <c r="J8299">
        <f>IF($A8299="",0,IF(AND(OR('Cuadro-de-mando'!$B$4="(Todas)",'Cuadro-de-mando'!$B$4=$A8299),OR('Cuadro-de-mando'!$E$4="(Todas)",'Cuadro-de-mando'!$E$4=$B8299),OR('Cuadro-de-mando'!$H$4="(Todas)",'Cuadro-de-mando'!$H$4=$C8299),OR('Cuadro-de-mando'!$K$4="(Todas)",'Cuadro-de-mando'!$K$4=$E8299),OR('Cuadro-de-mando'!$N$4="(Todos)",'Cuadro-de-mando'!$N$4=$F8299)),1,0))</f>
        <v>1</v>
      </c>
    </row>
    <row r="8300" spans="1:10" x14ac:dyDescent="0.25">
      <c r="A8300" t="str">
        <f>IF(Tienda_4!$A1100="","","Tienda 4")</f>
        <v>Tienda 4</v>
      </c>
      <c r="B8300" t="str">
        <f>IF($A8300="","",Tienda_4!B1100)</f>
        <v>Deportes y diversión</v>
      </c>
      <c r="C8300" t="str">
        <f>IF($A8300="","",Tienda_4!G1100)</f>
        <v>Bogotá</v>
      </c>
      <c r="D8300" t="str">
        <f>IF($A8300="","",Tienda_4!F1100)</f>
        <v>Rafael Acosta</v>
      </c>
      <c r="E8300" t="str">
        <f>IF($A8300="","",Tienda_4!I1100)</f>
        <v>Tarjeta de crédito</v>
      </c>
      <c r="F8300">
        <f>IF($A8300="","",VALUE(RIGHT(Tienda_4!E1100,4)))</f>
        <v>2023</v>
      </c>
      <c r="G8300">
        <f>IF($A8300="","",Tienda_4!C1100)</f>
        <v>42300</v>
      </c>
      <c r="H8300">
        <f>IF($A8300="","",Tienda_4!D1100)</f>
        <v>2700</v>
      </c>
      <c r="I8300">
        <f>IF($A8300="","",Tienda_4!H1100)</f>
        <v>4</v>
      </c>
      <c r="J8300">
        <f>IF($A8300="",0,IF(AND(OR('Cuadro-de-mando'!$B$4="(Todas)",'Cuadro-de-mando'!$B$4=$A8300),OR('Cuadro-de-mando'!$E$4="(Todas)",'Cuadro-de-mando'!$E$4=$B8300),OR('Cuadro-de-mando'!$H$4="(Todas)",'Cuadro-de-mando'!$H$4=$C8300),OR('Cuadro-de-mando'!$K$4="(Todas)",'Cuadro-de-mando'!$K$4=$E8300),OR('Cuadro-de-mando'!$N$4="(Todos)",'Cuadro-de-mando'!$N$4=$F8300)),1,0))</f>
        <v>1</v>
      </c>
    </row>
    <row r="8301" spans="1:10" x14ac:dyDescent="0.25">
      <c r="A8301" t="str">
        <f>IF(Tienda_4!$A1101="","","Tienda 4")</f>
        <v>Tienda 4</v>
      </c>
      <c r="B8301" t="str">
        <f>IF($A8301="","",Tienda_4!B1101)</f>
        <v>Electrónicos</v>
      </c>
      <c r="C8301" t="str">
        <f>IF($A8301="","",Tienda_4!G1101)</f>
        <v>Cali</v>
      </c>
      <c r="D8301" t="str">
        <f>IF($A8301="","",Tienda_4!F1101)</f>
        <v>Mariana Herrera</v>
      </c>
      <c r="E8301" t="str">
        <f>IF($A8301="","",Tienda_4!I1101)</f>
        <v>Tarjeta de crédito</v>
      </c>
      <c r="F8301">
        <f>IF($A8301="","",VALUE(RIGHT(Tienda_4!E1101,4)))</f>
        <v>2020</v>
      </c>
      <c r="G8301">
        <f>IF($A8301="","",Tienda_4!C1101)</f>
        <v>118300</v>
      </c>
      <c r="H8301">
        <f>IF($A8301="","",Tienda_4!D1101)</f>
        <v>4500</v>
      </c>
      <c r="I8301">
        <f>IF($A8301="","",Tienda_4!H1101)</f>
        <v>5</v>
      </c>
      <c r="J8301">
        <f>IF($A8301="",0,IF(AND(OR('Cuadro-de-mando'!$B$4="(Todas)",'Cuadro-de-mando'!$B$4=$A8301),OR('Cuadro-de-mando'!$E$4="(Todas)",'Cuadro-de-mando'!$E$4=$B8301),OR('Cuadro-de-mando'!$H$4="(Todas)",'Cuadro-de-mando'!$H$4=$C8301),OR('Cuadro-de-mando'!$K$4="(Todas)",'Cuadro-de-mando'!$K$4=$E8301),OR('Cuadro-de-mando'!$N$4="(Todos)",'Cuadro-de-mando'!$N$4=$F8301)),1,0))</f>
        <v>1</v>
      </c>
    </row>
    <row r="8302" spans="1:10" x14ac:dyDescent="0.25">
      <c r="A8302" t="str">
        <f>IF(Tienda_4!$A1102="","","Tienda 4")</f>
        <v>Tienda 4</v>
      </c>
      <c r="B8302" t="str">
        <f>IF($A8302="","",Tienda_4!B1102)</f>
        <v>Artículos para el hogar</v>
      </c>
      <c r="C8302" t="str">
        <f>IF($A8302="","",Tienda_4!G1102)</f>
        <v>Bogotá</v>
      </c>
      <c r="D8302" t="str">
        <f>IF($A8302="","",Tienda_4!F1102)</f>
        <v>Pedro Gomez</v>
      </c>
      <c r="E8302" t="str">
        <f>IF($A8302="","",Tienda_4!I1102)</f>
        <v>Cupón</v>
      </c>
      <c r="F8302">
        <f>IF($A8302="","",VALUE(RIGHT(Tienda_4!E1102,4)))</f>
        <v>2021</v>
      </c>
      <c r="G8302">
        <f>IF($A8302="","",Tienda_4!C1102)</f>
        <v>93200</v>
      </c>
      <c r="H8302">
        <f>IF($A8302="","",Tienda_4!D1102)</f>
        <v>3200</v>
      </c>
      <c r="I8302">
        <f>IF($A8302="","",Tienda_4!H1102)</f>
        <v>1</v>
      </c>
      <c r="J8302">
        <f>IF($A8302="",0,IF(AND(OR('Cuadro-de-mando'!$B$4="(Todas)",'Cuadro-de-mando'!$B$4=$A8302),OR('Cuadro-de-mando'!$E$4="(Todas)",'Cuadro-de-mando'!$E$4=$B8302),OR('Cuadro-de-mando'!$H$4="(Todas)",'Cuadro-de-mando'!$H$4=$C8302),OR('Cuadro-de-mando'!$K$4="(Todas)",'Cuadro-de-mando'!$K$4=$E8302),OR('Cuadro-de-mando'!$N$4="(Todos)",'Cuadro-de-mando'!$N$4=$F8302)),1,0))</f>
        <v>1</v>
      </c>
    </row>
    <row r="8303" spans="1:10" x14ac:dyDescent="0.25">
      <c r="A8303" t="str">
        <f>IF(Tienda_4!$A1103="","","Tienda 4")</f>
        <v>Tienda 4</v>
      </c>
      <c r="B8303" t="str">
        <f>IF($A8303="","",Tienda_4!B1103)</f>
        <v>Juguetes</v>
      </c>
      <c r="C8303" t="str">
        <f>IF($A8303="","",Tienda_4!G1103)</f>
        <v>Medellín</v>
      </c>
      <c r="D8303" t="str">
        <f>IF($A8303="","",Tienda_4!F1103)</f>
        <v>Beatriz Morales</v>
      </c>
      <c r="E8303" t="str">
        <f>IF($A8303="","",Tienda_4!I1103)</f>
        <v>Tarjeta de crédito</v>
      </c>
      <c r="F8303">
        <f>IF($A8303="","",VALUE(RIGHT(Tienda_4!E1103,4)))</f>
        <v>2021</v>
      </c>
      <c r="G8303">
        <f>IF($A8303="","",Tienda_4!C1103)</f>
        <v>242500</v>
      </c>
      <c r="H8303">
        <f>IF($A8303="","",Tienda_4!D1103)</f>
        <v>11100</v>
      </c>
      <c r="I8303">
        <f>IF($A8303="","",Tienda_4!H1103)</f>
        <v>1</v>
      </c>
      <c r="J8303">
        <f>IF($A8303="",0,IF(AND(OR('Cuadro-de-mando'!$B$4="(Todas)",'Cuadro-de-mando'!$B$4=$A8303),OR('Cuadro-de-mando'!$E$4="(Todas)",'Cuadro-de-mando'!$E$4=$B8303),OR('Cuadro-de-mando'!$H$4="(Todas)",'Cuadro-de-mando'!$H$4=$C8303),OR('Cuadro-de-mando'!$K$4="(Todas)",'Cuadro-de-mando'!$K$4=$E8303),OR('Cuadro-de-mando'!$N$4="(Todos)",'Cuadro-de-mando'!$N$4=$F8303)),1,0))</f>
        <v>1</v>
      </c>
    </row>
    <row r="8304" spans="1:10" x14ac:dyDescent="0.25">
      <c r="A8304" t="str">
        <f>IF(Tienda_4!$A1104="","","Tienda 4")</f>
        <v>Tienda 4</v>
      </c>
      <c r="B8304" t="str">
        <f>IF($A8304="","",Tienda_4!B1104)</f>
        <v>Muebles</v>
      </c>
      <c r="C8304" t="str">
        <f>IF($A8304="","",Tienda_4!G1104)</f>
        <v>Cartagena</v>
      </c>
      <c r="D8304" t="str">
        <f>IF($A8304="","",Tienda_4!F1104)</f>
        <v>Blanca Ramirez</v>
      </c>
      <c r="E8304" t="str">
        <f>IF($A8304="","",Tienda_4!I1104)</f>
        <v>Tarjeta de crédito</v>
      </c>
      <c r="F8304">
        <f>IF($A8304="","",VALUE(RIGHT(Tienda_4!E1104,4)))</f>
        <v>2020</v>
      </c>
      <c r="G8304">
        <f>IF($A8304="","",Tienda_4!C1104)</f>
        <v>313300</v>
      </c>
      <c r="H8304">
        <f>IF($A8304="","",Tienda_4!D1104)</f>
        <v>16900</v>
      </c>
      <c r="I8304">
        <f>IF($A8304="","",Tienda_4!H1104)</f>
        <v>4</v>
      </c>
      <c r="J8304">
        <f>IF($A8304="",0,IF(AND(OR('Cuadro-de-mando'!$B$4="(Todas)",'Cuadro-de-mando'!$B$4=$A8304),OR('Cuadro-de-mando'!$E$4="(Todas)",'Cuadro-de-mando'!$E$4=$B8304),OR('Cuadro-de-mando'!$H$4="(Todas)",'Cuadro-de-mando'!$H$4=$C8304),OR('Cuadro-de-mando'!$K$4="(Todas)",'Cuadro-de-mando'!$K$4=$E8304),OR('Cuadro-de-mando'!$N$4="(Todos)",'Cuadro-de-mando'!$N$4=$F8304)),1,0))</f>
        <v>1</v>
      </c>
    </row>
    <row r="8305" spans="1:10" x14ac:dyDescent="0.25">
      <c r="A8305" t="str">
        <f>IF(Tienda_4!$A1105="","","Tienda 4")</f>
        <v>Tienda 4</v>
      </c>
      <c r="B8305" t="str">
        <f>IF($A8305="","",Tienda_4!B1105)</f>
        <v>Electrónicos</v>
      </c>
      <c r="C8305" t="str">
        <f>IF($A8305="","",Tienda_4!G1105)</f>
        <v>Bogotá</v>
      </c>
      <c r="D8305" t="str">
        <f>IF($A8305="","",Tienda_4!F1105)</f>
        <v>Maria Alfonso</v>
      </c>
      <c r="E8305" t="str">
        <f>IF($A8305="","",Tienda_4!I1105)</f>
        <v>Nequi</v>
      </c>
      <c r="F8305">
        <f>IF($A8305="","",VALUE(RIGHT(Tienda_4!E1105,4)))</f>
        <v>2020</v>
      </c>
      <c r="G8305">
        <f>IF($A8305="","",Tienda_4!C1105)</f>
        <v>299700</v>
      </c>
      <c r="H8305">
        <f>IF($A8305="","",Tienda_4!D1105)</f>
        <v>14100</v>
      </c>
      <c r="I8305">
        <f>IF($A8305="","",Tienda_4!H1105)</f>
        <v>5</v>
      </c>
      <c r="J8305">
        <f>IF($A8305="",0,IF(AND(OR('Cuadro-de-mando'!$B$4="(Todas)",'Cuadro-de-mando'!$B$4=$A8305),OR('Cuadro-de-mando'!$E$4="(Todas)",'Cuadro-de-mando'!$E$4=$B8305),OR('Cuadro-de-mando'!$H$4="(Todas)",'Cuadro-de-mando'!$H$4=$C8305),OR('Cuadro-de-mando'!$K$4="(Todas)",'Cuadro-de-mando'!$K$4=$E8305),OR('Cuadro-de-mando'!$N$4="(Todos)",'Cuadro-de-mando'!$N$4=$F8305)),1,0))</f>
        <v>1</v>
      </c>
    </row>
    <row r="8306" spans="1:10" x14ac:dyDescent="0.25">
      <c r="A8306" t="str">
        <f>IF(Tienda_4!$A1106="","","Tienda 4")</f>
        <v>Tienda 4</v>
      </c>
      <c r="B8306" t="str">
        <f>IF($A8306="","",Tienda_4!B1106)</f>
        <v>Deportes y diversión</v>
      </c>
      <c r="C8306" t="str">
        <f>IF($A8306="","",Tienda_4!G1106)</f>
        <v>Medellín</v>
      </c>
      <c r="D8306" t="str">
        <f>IF($A8306="","",Tienda_4!F1106)</f>
        <v>Ángel Rodriguez</v>
      </c>
      <c r="E8306" t="str">
        <f>IF($A8306="","",Tienda_4!I1106)</f>
        <v>Nequi</v>
      </c>
      <c r="F8306">
        <f>IF($A8306="","",VALUE(RIGHT(Tienda_4!E1106,4)))</f>
        <v>2021</v>
      </c>
      <c r="G8306">
        <f>IF($A8306="","",Tienda_4!C1106)</f>
        <v>33100</v>
      </c>
      <c r="H8306">
        <f>IF($A8306="","",Tienda_4!D1106)</f>
        <v>0</v>
      </c>
      <c r="I8306">
        <f>IF($A8306="","",Tienda_4!H1106)</f>
        <v>1</v>
      </c>
      <c r="J8306">
        <f>IF($A8306="",0,IF(AND(OR('Cuadro-de-mando'!$B$4="(Todas)",'Cuadro-de-mando'!$B$4=$A8306),OR('Cuadro-de-mando'!$E$4="(Todas)",'Cuadro-de-mando'!$E$4=$B8306),OR('Cuadro-de-mando'!$H$4="(Todas)",'Cuadro-de-mando'!$H$4=$C8306),OR('Cuadro-de-mando'!$K$4="(Todas)",'Cuadro-de-mando'!$K$4=$E8306),OR('Cuadro-de-mando'!$N$4="(Todos)",'Cuadro-de-mando'!$N$4=$F8306)),1,0))</f>
        <v>1</v>
      </c>
    </row>
    <row r="8307" spans="1:10" x14ac:dyDescent="0.25">
      <c r="A8307" t="str">
        <f>IF(Tienda_4!$A1107="","","Tienda 4")</f>
        <v>Tienda 4</v>
      </c>
      <c r="B8307" t="str">
        <f>IF($A8307="","",Tienda_4!B1107)</f>
        <v>Libros</v>
      </c>
      <c r="C8307" t="str">
        <f>IF($A8307="","",Tienda_4!G1107)</f>
        <v>Medellín</v>
      </c>
      <c r="D8307" t="str">
        <f>IF($A8307="","",Tienda_4!F1107)</f>
        <v>Beatriz Morales</v>
      </c>
      <c r="E8307" t="str">
        <f>IF($A8307="","",Tienda_4!I1107)</f>
        <v>Tarjeta de crédito</v>
      </c>
      <c r="F8307">
        <f>IF($A8307="","",VALUE(RIGHT(Tienda_4!E1107,4)))</f>
        <v>2021</v>
      </c>
      <c r="G8307">
        <f>IF($A8307="","",Tienda_4!C1107)</f>
        <v>69000</v>
      </c>
      <c r="H8307">
        <f>IF($A8307="","",Tienda_4!D1107)</f>
        <v>1900</v>
      </c>
      <c r="I8307">
        <f>IF($A8307="","",Tienda_4!H1107)</f>
        <v>4</v>
      </c>
      <c r="J8307">
        <f>IF($A8307="",0,IF(AND(OR('Cuadro-de-mando'!$B$4="(Todas)",'Cuadro-de-mando'!$B$4=$A8307),OR('Cuadro-de-mando'!$E$4="(Todas)",'Cuadro-de-mando'!$E$4=$B8307),OR('Cuadro-de-mando'!$H$4="(Todas)",'Cuadro-de-mando'!$H$4=$C8307),OR('Cuadro-de-mando'!$K$4="(Todas)",'Cuadro-de-mando'!$K$4=$E8307),OR('Cuadro-de-mando'!$N$4="(Todos)",'Cuadro-de-mando'!$N$4=$F8307)),1,0))</f>
        <v>1</v>
      </c>
    </row>
    <row r="8308" spans="1:10" x14ac:dyDescent="0.25">
      <c r="A8308" t="str">
        <f>IF(Tienda_4!$A1108="","","Tienda 4")</f>
        <v>Tienda 4</v>
      </c>
      <c r="B8308" t="str">
        <f>IF($A8308="","",Tienda_4!B1108)</f>
        <v>Juguetes</v>
      </c>
      <c r="C8308" t="str">
        <f>IF($A8308="","",Tienda_4!G1108)</f>
        <v>Cartagena</v>
      </c>
      <c r="D8308" t="str">
        <f>IF($A8308="","",Tienda_4!F1108)</f>
        <v>Izabela de León</v>
      </c>
      <c r="E8308" t="str">
        <f>IF($A8308="","",Tienda_4!I1108)</f>
        <v>Tarjeta de crédito</v>
      </c>
      <c r="F8308">
        <f>IF($A8308="","",VALUE(RIGHT(Tienda_4!E1108,4)))</f>
        <v>2022</v>
      </c>
      <c r="G8308">
        <f>IF($A8308="","",Tienda_4!C1108)</f>
        <v>15300</v>
      </c>
      <c r="H8308">
        <f>IF($A8308="","",Tienda_4!D1108)</f>
        <v>1000</v>
      </c>
      <c r="I8308">
        <f>IF($A8308="","",Tienda_4!H1108)</f>
        <v>5</v>
      </c>
      <c r="J8308">
        <f>IF($A8308="",0,IF(AND(OR('Cuadro-de-mando'!$B$4="(Todas)",'Cuadro-de-mando'!$B$4=$A8308),OR('Cuadro-de-mando'!$E$4="(Todas)",'Cuadro-de-mando'!$E$4=$B8308),OR('Cuadro-de-mando'!$H$4="(Todas)",'Cuadro-de-mando'!$H$4=$C8308),OR('Cuadro-de-mando'!$K$4="(Todas)",'Cuadro-de-mando'!$K$4=$E8308),OR('Cuadro-de-mando'!$N$4="(Todos)",'Cuadro-de-mando'!$N$4=$F8308)),1,0))</f>
        <v>1</v>
      </c>
    </row>
    <row r="8309" spans="1:10" x14ac:dyDescent="0.25">
      <c r="A8309" t="str">
        <f>IF(Tienda_4!$A1109="","","Tienda 4")</f>
        <v>Tienda 4</v>
      </c>
      <c r="B8309" t="str">
        <f>IF($A8309="","",Tienda_4!B1109)</f>
        <v>Electrónicos</v>
      </c>
      <c r="C8309" t="str">
        <f>IF($A8309="","",Tienda_4!G1109)</f>
        <v>Bogotá</v>
      </c>
      <c r="D8309" t="str">
        <f>IF($A8309="","",Tienda_4!F1109)</f>
        <v>Felipe Santos</v>
      </c>
      <c r="E8309" t="str">
        <f>IF($A8309="","",Tienda_4!I1109)</f>
        <v>Tarjeta de crédito</v>
      </c>
      <c r="F8309">
        <f>IF($A8309="","",VALUE(RIGHT(Tienda_4!E1109,4)))</f>
        <v>2022</v>
      </c>
      <c r="G8309">
        <f>IF($A8309="","",Tienda_4!C1109)</f>
        <v>940500</v>
      </c>
      <c r="H8309">
        <f>IF($A8309="","",Tienda_4!D1109)</f>
        <v>48300</v>
      </c>
      <c r="I8309">
        <f>IF($A8309="","",Tienda_4!H1109)</f>
        <v>4</v>
      </c>
      <c r="J8309">
        <f>IF($A8309="",0,IF(AND(OR('Cuadro-de-mando'!$B$4="(Todas)",'Cuadro-de-mando'!$B$4=$A8309),OR('Cuadro-de-mando'!$E$4="(Todas)",'Cuadro-de-mando'!$E$4=$B8309),OR('Cuadro-de-mando'!$H$4="(Todas)",'Cuadro-de-mando'!$H$4=$C8309),OR('Cuadro-de-mando'!$K$4="(Todas)",'Cuadro-de-mando'!$K$4=$E8309),OR('Cuadro-de-mando'!$N$4="(Todos)",'Cuadro-de-mando'!$N$4=$F8309)),1,0))</f>
        <v>1</v>
      </c>
    </row>
    <row r="8310" spans="1:10" x14ac:dyDescent="0.25">
      <c r="A8310" t="str">
        <f>IF(Tienda_4!$A1110="","","Tienda 4")</f>
        <v>Tienda 4</v>
      </c>
      <c r="B8310" t="str">
        <f>IF($A8310="","",Tienda_4!B1110)</f>
        <v>Libros</v>
      </c>
      <c r="C8310" t="str">
        <f>IF($A8310="","",Tienda_4!G1110)</f>
        <v>Medellín</v>
      </c>
      <c r="D8310" t="str">
        <f>IF($A8310="","",Tienda_4!F1110)</f>
        <v>Beatriz Morales</v>
      </c>
      <c r="E8310" t="str">
        <f>IF($A8310="","",Tienda_4!I1110)</f>
        <v>Tarjeta de crédito</v>
      </c>
      <c r="F8310">
        <f>IF($A8310="","",VALUE(RIGHT(Tienda_4!E1110,4)))</f>
        <v>2021</v>
      </c>
      <c r="G8310">
        <f>IF($A8310="","",Tienda_4!C1110)</f>
        <v>74800</v>
      </c>
      <c r="H8310">
        <f>IF($A8310="","",Tienda_4!D1110)</f>
        <v>2200</v>
      </c>
      <c r="I8310">
        <f>IF($A8310="","",Tienda_4!H1110)</f>
        <v>5</v>
      </c>
      <c r="J8310">
        <f>IF($A8310="",0,IF(AND(OR('Cuadro-de-mando'!$B$4="(Todas)",'Cuadro-de-mando'!$B$4=$A8310),OR('Cuadro-de-mando'!$E$4="(Todas)",'Cuadro-de-mando'!$E$4=$B8310),OR('Cuadro-de-mando'!$H$4="(Todas)",'Cuadro-de-mando'!$H$4=$C8310),OR('Cuadro-de-mando'!$K$4="(Todas)",'Cuadro-de-mando'!$K$4=$E8310),OR('Cuadro-de-mando'!$N$4="(Todos)",'Cuadro-de-mando'!$N$4=$F8310)),1,0))</f>
        <v>1</v>
      </c>
    </row>
    <row r="8311" spans="1:10" x14ac:dyDescent="0.25">
      <c r="A8311" t="str">
        <f>IF(Tienda_4!$A1111="","","Tienda 4")</f>
        <v>Tienda 4</v>
      </c>
      <c r="B8311" t="str">
        <f>IF($A8311="","",Tienda_4!B1111)</f>
        <v>Juguetes</v>
      </c>
      <c r="C8311" t="str">
        <f>IF($A8311="","",Tienda_4!G1111)</f>
        <v>Medellín</v>
      </c>
      <c r="D8311" t="str">
        <f>IF($A8311="","",Tienda_4!F1111)</f>
        <v>Camila Rivera</v>
      </c>
      <c r="E8311" t="str">
        <f>IF($A8311="","",Tienda_4!I1111)</f>
        <v>Tarjeta de crédito</v>
      </c>
      <c r="F8311">
        <f>IF($A8311="","",VALUE(RIGHT(Tienda_4!E1111,4)))</f>
        <v>2021</v>
      </c>
      <c r="G8311">
        <f>IF($A8311="","",Tienda_4!C1111)</f>
        <v>30900</v>
      </c>
      <c r="H8311">
        <f>IF($A8311="","",Tienda_4!D1111)</f>
        <v>0</v>
      </c>
      <c r="I8311">
        <f>IF($A8311="","",Tienda_4!H1111)</f>
        <v>1</v>
      </c>
      <c r="J8311">
        <f>IF($A8311="",0,IF(AND(OR('Cuadro-de-mando'!$B$4="(Todas)",'Cuadro-de-mando'!$B$4=$A8311),OR('Cuadro-de-mando'!$E$4="(Todas)",'Cuadro-de-mando'!$E$4=$B8311),OR('Cuadro-de-mando'!$H$4="(Todas)",'Cuadro-de-mando'!$H$4=$C8311),OR('Cuadro-de-mando'!$K$4="(Todas)",'Cuadro-de-mando'!$K$4=$E8311),OR('Cuadro-de-mando'!$N$4="(Todos)",'Cuadro-de-mando'!$N$4=$F8311)),1,0))</f>
        <v>1</v>
      </c>
    </row>
    <row r="8312" spans="1:10" x14ac:dyDescent="0.25">
      <c r="A8312" t="str">
        <f>IF(Tienda_4!$A1112="","","Tienda 4")</f>
        <v>Tienda 4</v>
      </c>
      <c r="B8312" t="str">
        <f>IF($A8312="","",Tienda_4!B1112)</f>
        <v>Instrumentos musicales</v>
      </c>
      <c r="C8312" t="str">
        <f>IF($A8312="","",Tienda_4!G1112)</f>
        <v>Medellín</v>
      </c>
      <c r="D8312" t="str">
        <f>IF($A8312="","",Tienda_4!F1112)</f>
        <v>Pedro Gomez</v>
      </c>
      <c r="E8312" t="str">
        <f>IF($A8312="","",Tienda_4!I1112)</f>
        <v>Tarjeta de crédito</v>
      </c>
      <c r="F8312">
        <f>IF($A8312="","",VALUE(RIGHT(Tienda_4!E1112,4)))</f>
        <v>2021</v>
      </c>
      <c r="G8312">
        <f>IF($A8312="","",Tienda_4!C1112)</f>
        <v>48500</v>
      </c>
      <c r="H8312">
        <f>IF($A8312="","",Tienda_4!D1112)</f>
        <v>800</v>
      </c>
      <c r="I8312">
        <f>IF($A8312="","",Tienda_4!H1112)</f>
        <v>1</v>
      </c>
      <c r="J8312">
        <f>IF($A8312="",0,IF(AND(OR('Cuadro-de-mando'!$B$4="(Todas)",'Cuadro-de-mando'!$B$4=$A8312),OR('Cuadro-de-mando'!$E$4="(Todas)",'Cuadro-de-mando'!$E$4=$B8312),OR('Cuadro-de-mando'!$H$4="(Todas)",'Cuadro-de-mando'!$H$4=$C8312),OR('Cuadro-de-mando'!$K$4="(Todas)",'Cuadro-de-mando'!$K$4=$E8312),OR('Cuadro-de-mando'!$N$4="(Todos)",'Cuadro-de-mando'!$N$4=$F8312)),1,0))</f>
        <v>1</v>
      </c>
    </row>
    <row r="8313" spans="1:10" x14ac:dyDescent="0.25">
      <c r="A8313" t="str">
        <f>IF(Tienda_4!$A1113="","","Tienda 4")</f>
        <v>Tienda 4</v>
      </c>
      <c r="B8313" t="str">
        <f>IF($A8313="","",Tienda_4!B1113)</f>
        <v>Instrumentos musicales</v>
      </c>
      <c r="C8313" t="str">
        <f>IF($A8313="","",Tienda_4!G1113)</f>
        <v>Pasto</v>
      </c>
      <c r="D8313" t="str">
        <f>IF($A8313="","",Tienda_4!F1113)</f>
        <v>Juliana Costa</v>
      </c>
      <c r="E8313" t="str">
        <f>IF($A8313="","",Tienda_4!I1113)</f>
        <v>Tarjeta de crédito</v>
      </c>
      <c r="F8313">
        <f>IF($A8313="","",VALUE(RIGHT(Tienda_4!E1113,4)))</f>
        <v>2021</v>
      </c>
      <c r="G8313">
        <f>IF($A8313="","",Tienda_4!C1113)</f>
        <v>59000</v>
      </c>
      <c r="H8313">
        <f>IF($A8313="","",Tienda_4!D1113)</f>
        <v>3700</v>
      </c>
      <c r="I8313">
        <f>IF($A8313="","",Tienda_4!H1113)</f>
        <v>4</v>
      </c>
      <c r="J8313">
        <f>IF($A8313="",0,IF(AND(OR('Cuadro-de-mando'!$B$4="(Todas)",'Cuadro-de-mando'!$B$4=$A8313),OR('Cuadro-de-mando'!$E$4="(Todas)",'Cuadro-de-mando'!$E$4=$B8313),OR('Cuadro-de-mando'!$H$4="(Todas)",'Cuadro-de-mando'!$H$4=$C8313),OR('Cuadro-de-mando'!$K$4="(Todas)",'Cuadro-de-mando'!$K$4=$E8313),OR('Cuadro-de-mando'!$N$4="(Todos)",'Cuadro-de-mando'!$N$4=$F8313)),1,0))</f>
        <v>1</v>
      </c>
    </row>
    <row r="8314" spans="1:10" x14ac:dyDescent="0.25">
      <c r="A8314" t="str">
        <f>IF(Tienda_4!$A1114="","","Tienda 4")</f>
        <v>Tienda 4</v>
      </c>
      <c r="B8314" t="str">
        <f>IF($A8314="","",Tienda_4!B1114)</f>
        <v>Juguetes</v>
      </c>
      <c r="C8314" t="str">
        <f>IF($A8314="","",Tienda_4!G1114)</f>
        <v>Cali</v>
      </c>
      <c r="D8314" t="str">
        <f>IF($A8314="","",Tienda_4!F1114)</f>
        <v>Juan Fernandez</v>
      </c>
      <c r="E8314" t="str">
        <f>IF($A8314="","",Tienda_4!I1114)</f>
        <v>Tarjeta de crédito</v>
      </c>
      <c r="F8314">
        <f>IF($A8314="","",VALUE(RIGHT(Tienda_4!E1114,4)))</f>
        <v>2022</v>
      </c>
      <c r="G8314">
        <f>IF($A8314="","",Tienda_4!C1114)</f>
        <v>23500</v>
      </c>
      <c r="H8314">
        <f>IF($A8314="","",Tienda_4!D1114)</f>
        <v>0</v>
      </c>
      <c r="I8314">
        <f>IF($A8314="","",Tienda_4!H1114)</f>
        <v>2</v>
      </c>
      <c r="J8314">
        <f>IF($A8314="",0,IF(AND(OR('Cuadro-de-mando'!$B$4="(Todas)",'Cuadro-de-mando'!$B$4=$A8314),OR('Cuadro-de-mando'!$E$4="(Todas)",'Cuadro-de-mando'!$E$4=$B8314),OR('Cuadro-de-mando'!$H$4="(Todas)",'Cuadro-de-mando'!$H$4=$C8314),OR('Cuadro-de-mando'!$K$4="(Todas)",'Cuadro-de-mando'!$K$4=$E8314),OR('Cuadro-de-mando'!$N$4="(Todos)",'Cuadro-de-mando'!$N$4=$F8314)),1,0))</f>
        <v>1</v>
      </c>
    </row>
    <row r="8315" spans="1:10" x14ac:dyDescent="0.25">
      <c r="A8315" t="str">
        <f>IF(Tienda_4!$A1115="","","Tienda 4")</f>
        <v>Tienda 4</v>
      </c>
      <c r="B8315" t="str">
        <f>IF($A8315="","",Tienda_4!B1115)</f>
        <v>Juguetes</v>
      </c>
      <c r="C8315" t="str">
        <f>IF($A8315="","",Tienda_4!G1115)</f>
        <v>Medellín</v>
      </c>
      <c r="D8315" t="str">
        <f>IF($A8315="","",Tienda_4!F1115)</f>
        <v>Rafael Acosta</v>
      </c>
      <c r="E8315" t="str">
        <f>IF($A8315="","",Tienda_4!I1115)</f>
        <v>Tarjeta de crédito</v>
      </c>
      <c r="F8315">
        <f>IF($A8315="","",VALUE(RIGHT(Tienda_4!E1115,4)))</f>
        <v>2020</v>
      </c>
      <c r="G8315">
        <f>IF($A8315="","",Tienda_4!C1115)</f>
        <v>87400</v>
      </c>
      <c r="H8315">
        <f>IF($A8315="","",Tienda_4!D1115)</f>
        <v>7000</v>
      </c>
      <c r="I8315">
        <f>IF($A8315="","",Tienda_4!H1115)</f>
        <v>5</v>
      </c>
      <c r="J8315">
        <f>IF($A8315="",0,IF(AND(OR('Cuadro-de-mando'!$B$4="(Todas)",'Cuadro-de-mando'!$B$4=$A8315),OR('Cuadro-de-mando'!$E$4="(Todas)",'Cuadro-de-mando'!$E$4=$B8315),OR('Cuadro-de-mando'!$H$4="(Todas)",'Cuadro-de-mando'!$H$4=$C8315),OR('Cuadro-de-mando'!$K$4="(Todas)",'Cuadro-de-mando'!$K$4=$E8315),OR('Cuadro-de-mando'!$N$4="(Todos)",'Cuadro-de-mando'!$N$4=$F8315)),1,0))</f>
        <v>1</v>
      </c>
    </row>
    <row r="8316" spans="1:10" x14ac:dyDescent="0.25">
      <c r="A8316" t="str">
        <f>IF(Tienda_4!$A1116="","","Tienda 4")</f>
        <v>Tienda 4</v>
      </c>
      <c r="B8316" t="str">
        <f>IF($A8316="","",Tienda_4!B1116)</f>
        <v>Juguetes</v>
      </c>
      <c r="C8316" t="str">
        <f>IF($A8316="","",Tienda_4!G1116)</f>
        <v>Medellín</v>
      </c>
      <c r="D8316" t="str">
        <f>IF($A8316="","",Tienda_4!F1116)</f>
        <v>Juan Fernandez</v>
      </c>
      <c r="E8316" t="str">
        <f>IF($A8316="","",Tienda_4!I1116)</f>
        <v>Tarjeta de crédito</v>
      </c>
      <c r="F8316">
        <f>IF($A8316="","",VALUE(RIGHT(Tienda_4!E1116,4)))</f>
        <v>2020</v>
      </c>
      <c r="G8316">
        <f>IF($A8316="","",Tienda_4!C1116)</f>
        <v>20600</v>
      </c>
      <c r="H8316">
        <f>IF($A8316="","",Tienda_4!D1116)</f>
        <v>1600</v>
      </c>
      <c r="I8316">
        <f>IF($A8316="","",Tienda_4!H1116)</f>
        <v>5</v>
      </c>
      <c r="J8316">
        <f>IF($A8316="",0,IF(AND(OR('Cuadro-de-mando'!$B$4="(Todas)",'Cuadro-de-mando'!$B$4=$A8316),OR('Cuadro-de-mando'!$E$4="(Todas)",'Cuadro-de-mando'!$E$4=$B8316),OR('Cuadro-de-mando'!$H$4="(Todas)",'Cuadro-de-mando'!$H$4=$C8316),OR('Cuadro-de-mando'!$K$4="(Todas)",'Cuadro-de-mando'!$K$4=$E8316),OR('Cuadro-de-mando'!$N$4="(Todos)",'Cuadro-de-mando'!$N$4=$F8316)),1,0))</f>
        <v>1</v>
      </c>
    </row>
    <row r="8317" spans="1:10" x14ac:dyDescent="0.25">
      <c r="A8317" t="str">
        <f>IF(Tienda_4!$A1117="","","Tienda 4")</f>
        <v>Tienda 4</v>
      </c>
      <c r="B8317" t="str">
        <f>IF($A8317="","",Tienda_4!B1117)</f>
        <v>Muebles</v>
      </c>
      <c r="C8317" t="str">
        <f>IF($A8317="","",Tienda_4!G1117)</f>
        <v>Medellín</v>
      </c>
      <c r="D8317" t="str">
        <f>IF($A8317="","",Tienda_4!F1117)</f>
        <v>Juliana Costa</v>
      </c>
      <c r="E8317" t="str">
        <f>IF($A8317="","",Tienda_4!I1117)</f>
        <v>Nequi</v>
      </c>
      <c r="F8317">
        <f>IF($A8317="","",VALUE(RIGHT(Tienda_4!E1117,4)))</f>
        <v>2021</v>
      </c>
      <c r="G8317">
        <f>IF($A8317="","",Tienda_4!C1117)</f>
        <v>489200</v>
      </c>
      <c r="H8317">
        <f>IF($A8317="","",Tienda_4!D1117)</f>
        <v>24200</v>
      </c>
      <c r="I8317">
        <f>IF($A8317="","",Tienda_4!H1117)</f>
        <v>5</v>
      </c>
      <c r="J8317">
        <f>IF($A8317="",0,IF(AND(OR('Cuadro-de-mando'!$B$4="(Todas)",'Cuadro-de-mando'!$B$4=$A8317),OR('Cuadro-de-mando'!$E$4="(Todas)",'Cuadro-de-mando'!$E$4=$B8317),OR('Cuadro-de-mando'!$H$4="(Todas)",'Cuadro-de-mando'!$H$4=$C8317),OR('Cuadro-de-mando'!$K$4="(Todas)",'Cuadro-de-mando'!$K$4=$E8317),OR('Cuadro-de-mando'!$N$4="(Todos)",'Cuadro-de-mando'!$N$4=$F8317)),1,0))</f>
        <v>1</v>
      </c>
    </row>
    <row r="8318" spans="1:10" x14ac:dyDescent="0.25">
      <c r="A8318" t="str">
        <f>IF(Tienda_4!$A1118="","","Tienda 4")</f>
        <v>Tienda 4</v>
      </c>
      <c r="B8318" t="str">
        <f>IF($A8318="","",Tienda_4!B1118)</f>
        <v>Electrodomésticos</v>
      </c>
      <c r="C8318" t="str">
        <f>IF($A8318="","",Tienda_4!G1118)</f>
        <v>Bogotá</v>
      </c>
      <c r="D8318" t="str">
        <f>IF($A8318="","",Tienda_4!F1118)</f>
        <v>Santiago Silva</v>
      </c>
      <c r="E8318" t="str">
        <f>IF($A8318="","",Tienda_4!I1118)</f>
        <v>Nequi</v>
      </c>
      <c r="F8318">
        <f>IF($A8318="","",VALUE(RIGHT(Tienda_4!E1118,4)))</f>
        <v>2020</v>
      </c>
      <c r="G8318">
        <f>IF($A8318="","",Tienda_4!C1118)</f>
        <v>954500</v>
      </c>
      <c r="H8318">
        <f>IF($A8318="","",Tienda_4!D1118)</f>
        <v>51000</v>
      </c>
      <c r="I8318">
        <f>IF($A8318="","",Tienda_4!H1118)</f>
        <v>4</v>
      </c>
      <c r="J8318">
        <f>IF($A8318="",0,IF(AND(OR('Cuadro-de-mando'!$B$4="(Todas)",'Cuadro-de-mando'!$B$4=$A8318),OR('Cuadro-de-mando'!$E$4="(Todas)",'Cuadro-de-mando'!$E$4=$B8318),OR('Cuadro-de-mando'!$H$4="(Todas)",'Cuadro-de-mando'!$H$4=$C8318),OR('Cuadro-de-mando'!$K$4="(Todas)",'Cuadro-de-mando'!$K$4=$E8318),OR('Cuadro-de-mando'!$N$4="(Todos)",'Cuadro-de-mando'!$N$4=$F8318)),1,0))</f>
        <v>1</v>
      </c>
    </row>
    <row r="8319" spans="1:10" x14ac:dyDescent="0.25">
      <c r="A8319" t="str">
        <f>IF(Tienda_4!$A1119="","","Tienda 4")</f>
        <v>Tienda 4</v>
      </c>
      <c r="B8319" t="str">
        <f>IF($A8319="","",Tienda_4!B1119)</f>
        <v>Deportes y diversión</v>
      </c>
      <c r="C8319" t="str">
        <f>IF($A8319="","",Tienda_4!G1119)</f>
        <v>Medellín</v>
      </c>
      <c r="D8319" t="str">
        <f>IF($A8319="","",Tienda_4!F1119)</f>
        <v>Beatriz Morales</v>
      </c>
      <c r="E8319" t="str">
        <f>IF($A8319="","",Tienda_4!I1119)</f>
        <v>Tarjeta de crédito</v>
      </c>
      <c r="F8319">
        <f>IF($A8319="","",VALUE(RIGHT(Tienda_4!E1119,4)))</f>
        <v>2021</v>
      </c>
      <c r="G8319">
        <f>IF($A8319="","",Tienda_4!C1119)</f>
        <v>43100</v>
      </c>
      <c r="H8319">
        <f>IF($A8319="","",Tienda_4!D1119)</f>
        <v>7000</v>
      </c>
      <c r="I8319">
        <f>IF($A8319="","",Tienda_4!H1119)</f>
        <v>5</v>
      </c>
      <c r="J8319">
        <f>IF($A8319="",0,IF(AND(OR('Cuadro-de-mando'!$B$4="(Todas)",'Cuadro-de-mando'!$B$4=$A8319),OR('Cuadro-de-mando'!$E$4="(Todas)",'Cuadro-de-mando'!$E$4=$B8319),OR('Cuadro-de-mando'!$H$4="(Todas)",'Cuadro-de-mando'!$H$4=$C8319),OR('Cuadro-de-mando'!$K$4="(Todas)",'Cuadro-de-mando'!$K$4=$E8319),OR('Cuadro-de-mando'!$N$4="(Todos)",'Cuadro-de-mando'!$N$4=$F8319)),1,0))</f>
        <v>1</v>
      </c>
    </row>
    <row r="8320" spans="1:10" x14ac:dyDescent="0.25">
      <c r="A8320" t="str">
        <f>IF(Tienda_4!$A1120="","","Tienda 4")</f>
        <v>Tienda 4</v>
      </c>
      <c r="B8320" t="str">
        <f>IF($A8320="","",Tienda_4!B1120)</f>
        <v>Deportes y diversión</v>
      </c>
      <c r="C8320" t="str">
        <f>IF($A8320="","",Tienda_4!G1120)</f>
        <v>Medellín</v>
      </c>
      <c r="D8320" t="str">
        <f>IF($A8320="","",Tienda_4!F1120)</f>
        <v>Maria Alfonso</v>
      </c>
      <c r="E8320" t="str">
        <f>IF($A8320="","",Tienda_4!I1120)</f>
        <v>Tarjeta de crédito</v>
      </c>
      <c r="F8320">
        <f>IF($A8320="","",VALUE(RIGHT(Tienda_4!E1120,4)))</f>
        <v>2022</v>
      </c>
      <c r="G8320">
        <f>IF($A8320="","",Tienda_4!C1120)</f>
        <v>108000</v>
      </c>
      <c r="H8320">
        <f>IF($A8320="","",Tienda_4!D1120)</f>
        <v>6200</v>
      </c>
      <c r="I8320">
        <f>IF($A8320="","",Tienda_4!H1120)</f>
        <v>3</v>
      </c>
      <c r="J8320">
        <f>IF($A8320="",0,IF(AND(OR('Cuadro-de-mando'!$B$4="(Todas)",'Cuadro-de-mando'!$B$4=$A8320),OR('Cuadro-de-mando'!$E$4="(Todas)",'Cuadro-de-mando'!$E$4=$B8320),OR('Cuadro-de-mando'!$H$4="(Todas)",'Cuadro-de-mando'!$H$4=$C8320),OR('Cuadro-de-mando'!$K$4="(Todas)",'Cuadro-de-mando'!$K$4=$E8320),OR('Cuadro-de-mando'!$N$4="(Todos)",'Cuadro-de-mando'!$N$4=$F8320)),1,0))</f>
        <v>1</v>
      </c>
    </row>
    <row r="8321" spans="1:10" x14ac:dyDescent="0.25">
      <c r="A8321" t="str">
        <f>IF(Tienda_4!$A1121="","","Tienda 4")</f>
        <v>Tienda 4</v>
      </c>
      <c r="B8321" t="str">
        <f>IF($A8321="","",Tienda_4!B1121)</f>
        <v>Electrónicos</v>
      </c>
      <c r="C8321" t="str">
        <f>IF($A8321="","",Tienda_4!G1121)</f>
        <v>Cali</v>
      </c>
      <c r="D8321" t="str">
        <f>IF($A8321="","",Tienda_4!F1121)</f>
        <v>Lucas Olivera</v>
      </c>
      <c r="E8321" t="str">
        <f>IF($A8321="","",Tienda_4!I1121)</f>
        <v>Tarjeta de crédito</v>
      </c>
      <c r="F8321">
        <f>IF($A8321="","",VALUE(RIGHT(Tienda_4!E1121,4)))</f>
        <v>2021</v>
      </c>
      <c r="G8321">
        <f>IF($A8321="","",Tienda_4!C1121)</f>
        <v>1298000</v>
      </c>
      <c r="H8321">
        <f>IF($A8321="","",Tienda_4!D1121)</f>
        <v>67300</v>
      </c>
      <c r="I8321">
        <f>IF($A8321="","",Tienda_4!H1121)</f>
        <v>3</v>
      </c>
      <c r="J8321">
        <f>IF($A8321="",0,IF(AND(OR('Cuadro-de-mando'!$B$4="(Todas)",'Cuadro-de-mando'!$B$4=$A8321),OR('Cuadro-de-mando'!$E$4="(Todas)",'Cuadro-de-mando'!$E$4=$B8321),OR('Cuadro-de-mando'!$H$4="(Todas)",'Cuadro-de-mando'!$H$4=$C8321),OR('Cuadro-de-mando'!$K$4="(Todas)",'Cuadro-de-mando'!$K$4=$E8321),OR('Cuadro-de-mando'!$N$4="(Todos)",'Cuadro-de-mando'!$N$4=$F8321)),1,0))</f>
        <v>1</v>
      </c>
    </row>
    <row r="8322" spans="1:10" x14ac:dyDescent="0.25">
      <c r="A8322" t="str">
        <f>IF(Tienda_4!$A1122="","","Tienda 4")</f>
        <v>Tienda 4</v>
      </c>
      <c r="B8322" t="str">
        <f>IF($A8322="","",Tienda_4!B1122)</f>
        <v>Deportes y diversión</v>
      </c>
      <c r="C8322" t="str">
        <f>IF($A8322="","",Tienda_4!G1122)</f>
        <v>Medellín</v>
      </c>
      <c r="D8322" t="str">
        <f>IF($A8322="","",Tienda_4!F1122)</f>
        <v>Beatriz Morales</v>
      </c>
      <c r="E8322" t="str">
        <f>IF($A8322="","",Tienda_4!I1122)</f>
        <v>Nequi</v>
      </c>
      <c r="F8322">
        <f>IF($A8322="","",VALUE(RIGHT(Tienda_4!E1122,4)))</f>
        <v>2021</v>
      </c>
      <c r="G8322">
        <f>IF($A8322="","",Tienda_4!C1122)</f>
        <v>27700</v>
      </c>
      <c r="H8322">
        <f>IF($A8322="","",Tienda_4!D1122)</f>
        <v>1900</v>
      </c>
      <c r="I8322">
        <f>IF($A8322="","",Tienda_4!H1122)</f>
        <v>3</v>
      </c>
      <c r="J8322">
        <f>IF($A8322="",0,IF(AND(OR('Cuadro-de-mando'!$B$4="(Todas)",'Cuadro-de-mando'!$B$4=$A8322),OR('Cuadro-de-mando'!$E$4="(Todas)",'Cuadro-de-mando'!$E$4=$B8322),OR('Cuadro-de-mando'!$H$4="(Todas)",'Cuadro-de-mando'!$H$4=$C8322),OR('Cuadro-de-mando'!$K$4="(Todas)",'Cuadro-de-mando'!$K$4=$E8322),OR('Cuadro-de-mando'!$N$4="(Todos)",'Cuadro-de-mando'!$N$4=$F8322)),1,0))</f>
        <v>1</v>
      </c>
    </row>
    <row r="8323" spans="1:10" x14ac:dyDescent="0.25">
      <c r="A8323" t="str">
        <f>IF(Tienda_4!$A1123="","","Tienda 4")</f>
        <v>Tienda 4</v>
      </c>
      <c r="B8323" t="str">
        <f>IF($A8323="","",Tienda_4!B1123)</f>
        <v>Deportes y diversión</v>
      </c>
      <c r="C8323" t="str">
        <f>IF($A8323="","",Tienda_4!G1123)</f>
        <v>Cali</v>
      </c>
      <c r="D8323" t="str">
        <f>IF($A8323="","",Tienda_4!F1123)</f>
        <v>Ángel Rodriguez</v>
      </c>
      <c r="E8323" t="str">
        <f>IF($A8323="","",Tienda_4!I1123)</f>
        <v>Tarjeta de crédito</v>
      </c>
      <c r="F8323">
        <f>IF($A8323="","",VALUE(RIGHT(Tienda_4!E1123,4)))</f>
        <v>2022</v>
      </c>
      <c r="G8323">
        <f>IF($A8323="","",Tienda_4!C1123)</f>
        <v>85300</v>
      </c>
      <c r="H8323">
        <f>IF($A8323="","",Tienda_4!D1123)</f>
        <v>4900</v>
      </c>
      <c r="I8323">
        <f>IF($A8323="","",Tienda_4!H1123)</f>
        <v>1</v>
      </c>
      <c r="J8323">
        <f>IF($A8323="",0,IF(AND(OR('Cuadro-de-mando'!$B$4="(Todas)",'Cuadro-de-mando'!$B$4=$A8323),OR('Cuadro-de-mando'!$E$4="(Todas)",'Cuadro-de-mando'!$E$4=$B8323),OR('Cuadro-de-mando'!$H$4="(Todas)",'Cuadro-de-mando'!$H$4=$C8323),OR('Cuadro-de-mando'!$K$4="(Todas)",'Cuadro-de-mando'!$K$4=$E8323),OR('Cuadro-de-mando'!$N$4="(Todos)",'Cuadro-de-mando'!$N$4=$F8323)),1,0))</f>
        <v>1</v>
      </c>
    </row>
    <row r="8324" spans="1:10" x14ac:dyDescent="0.25">
      <c r="A8324" t="str">
        <f>IF(Tienda_4!$A1124="","","Tienda 4")</f>
        <v>Tienda 4</v>
      </c>
      <c r="B8324" t="str">
        <f>IF($A8324="","",Tienda_4!B1124)</f>
        <v>Electrónicos</v>
      </c>
      <c r="C8324" t="str">
        <f>IF($A8324="","",Tienda_4!G1124)</f>
        <v>Medellín</v>
      </c>
      <c r="D8324" t="str">
        <f>IF($A8324="","",Tienda_4!F1124)</f>
        <v>Juan Fernandez</v>
      </c>
      <c r="E8324" t="str">
        <f>IF($A8324="","",Tienda_4!I1124)</f>
        <v>Tarjeta de crédito</v>
      </c>
      <c r="F8324">
        <f>IF($A8324="","",VALUE(RIGHT(Tienda_4!E1124,4)))</f>
        <v>2020</v>
      </c>
      <c r="G8324">
        <f>IF($A8324="","",Tienda_4!C1124)</f>
        <v>1775600</v>
      </c>
      <c r="H8324">
        <f>IF($A8324="","",Tienda_4!D1124)</f>
        <v>92700</v>
      </c>
      <c r="I8324">
        <f>IF($A8324="","",Tienda_4!H1124)</f>
        <v>3</v>
      </c>
      <c r="J8324">
        <f>IF($A8324="",0,IF(AND(OR('Cuadro-de-mando'!$B$4="(Todas)",'Cuadro-de-mando'!$B$4=$A8324),OR('Cuadro-de-mando'!$E$4="(Todas)",'Cuadro-de-mando'!$E$4=$B8324),OR('Cuadro-de-mando'!$H$4="(Todas)",'Cuadro-de-mando'!$H$4=$C8324),OR('Cuadro-de-mando'!$K$4="(Todas)",'Cuadro-de-mando'!$K$4=$E8324),OR('Cuadro-de-mando'!$N$4="(Todos)",'Cuadro-de-mando'!$N$4=$F8324)),1,0))</f>
        <v>1</v>
      </c>
    </row>
    <row r="8325" spans="1:10" x14ac:dyDescent="0.25">
      <c r="A8325" t="str">
        <f>IF(Tienda_4!$A1125="","","Tienda 4")</f>
        <v>Tienda 4</v>
      </c>
      <c r="B8325" t="str">
        <f>IF($A8325="","",Tienda_4!B1125)</f>
        <v>Electrodomésticos</v>
      </c>
      <c r="C8325" t="str">
        <f>IF($A8325="","",Tienda_4!G1125)</f>
        <v>Cúcuta</v>
      </c>
      <c r="D8325" t="str">
        <f>IF($A8325="","",Tienda_4!F1125)</f>
        <v>Blanca Ramirez</v>
      </c>
      <c r="E8325" t="str">
        <f>IF($A8325="","",Tienda_4!I1125)</f>
        <v>Tarjeta de crédito</v>
      </c>
      <c r="F8325">
        <f>IF($A8325="","",VALUE(RIGHT(Tienda_4!E1125,4)))</f>
        <v>2021</v>
      </c>
      <c r="G8325">
        <f>IF($A8325="","",Tienda_4!C1125)</f>
        <v>698300</v>
      </c>
      <c r="H8325">
        <f>IF($A8325="","",Tienda_4!D1125)</f>
        <v>35400</v>
      </c>
      <c r="I8325">
        <f>IF($A8325="","",Tienda_4!H1125)</f>
        <v>5</v>
      </c>
      <c r="J8325">
        <f>IF($A8325="",0,IF(AND(OR('Cuadro-de-mando'!$B$4="(Todas)",'Cuadro-de-mando'!$B$4=$A8325),OR('Cuadro-de-mando'!$E$4="(Todas)",'Cuadro-de-mando'!$E$4=$B8325),OR('Cuadro-de-mando'!$H$4="(Todas)",'Cuadro-de-mando'!$H$4=$C8325),OR('Cuadro-de-mando'!$K$4="(Todas)",'Cuadro-de-mando'!$K$4=$E8325),OR('Cuadro-de-mando'!$N$4="(Todos)",'Cuadro-de-mando'!$N$4=$F8325)),1,0))</f>
        <v>1</v>
      </c>
    </row>
    <row r="8326" spans="1:10" x14ac:dyDescent="0.25">
      <c r="A8326" t="str">
        <f>IF(Tienda_4!$A1126="","","Tienda 4")</f>
        <v>Tienda 4</v>
      </c>
      <c r="B8326" t="str">
        <f>IF($A8326="","",Tienda_4!B1126)</f>
        <v>Muebles</v>
      </c>
      <c r="C8326" t="str">
        <f>IF($A8326="","",Tienda_4!G1126)</f>
        <v>Bogotá</v>
      </c>
      <c r="D8326" t="str">
        <f>IF($A8326="","",Tienda_4!F1126)</f>
        <v>Blanca Ramirez</v>
      </c>
      <c r="E8326" t="str">
        <f>IF($A8326="","",Tienda_4!I1126)</f>
        <v>Tarjeta de crédito</v>
      </c>
      <c r="F8326">
        <f>IF($A8326="","",VALUE(RIGHT(Tienda_4!E1126,4)))</f>
        <v>2021</v>
      </c>
      <c r="G8326">
        <f>IF($A8326="","",Tienda_4!C1126)</f>
        <v>440300</v>
      </c>
      <c r="H8326">
        <f>IF($A8326="","",Tienda_4!D1126)</f>
        <v>24200</v>
      </c>
      <c r="I8326">
        <f>IF($A8326="","",Tienda_4!H1126)</f>
        <v>1</v>
      </c>
      <c r="J8326">
        <f>IF($A8326="",0,IF(AND(OR('Cuadro-de-mando'!$B$4="(Todas)",'Cuadro-de-mando'!$B$4=$A8326),OR('Cuadro-de-mando'!$E$4="(Todas)",'Cuadro-de-mando'!$E$4=$B8326),OR('Cuadro-de-mando'!$H$4="(Todas)",'Cuadro-de-mando'!$H$4=$C8326),OR('Cuadro-de-mando'!$K$4="(Todas)",'Cuadro-de-mando'!$K$4=$E8326),OR('Cuadro-de-mando'!$N$4="(Todos)",'Cuadro-de-mando'!$N$4=$F8326)),1,0))</f>
        <v>1</v>
      </c>
    </row>
    <row r="8327" spans="1:10" x14ac:dyDescent="0.25">
      <c r="A8327" t="str">
        <f>IF(Tienda_4!$A1127="","","Tienda 4")</f>
        <v>Tienda 4</v>
      </c>
      <c r="B8327" t="str">
        <f>IF($A8327="","",Tienda_4!B1127)</f>
        <v>Electrónicos</v>
      </c>
      <c r="C8327" t="str">
        <f>IF($A8327="","",Tienda_4!G1127)</f>
        <v>Cali</v>
      </c>
      <c r="D8327" t="str">
        <f>IF($A8327="","",Tienda_4!F1127)</f>
        <v>Santiago Silva</v>
      </c>
      <c r="E8327" t="str">
        <f>IF($A8327="","",Tienda_4!I1127)</f>
        <v>Tarjeta de crédito</v>
      </c>
      <c r="F8327">
        <f>IF($A8327="","",VALUE(RIGHT(Tienda_4!E1127,4)))</f>
        <v>2020</v>
      </c>
      <c r="G8327">
        <f>IF($A8327="","",Tienda_4!C1127)</f>
        <v>287200</v>
      </c>
      <c r="H8327">
        <f>IF($A8327="","",Tienda_4!D1127)</f>
        <v>13500</v>
      </c>
      <c r="I8327">
        <f>IF($A8327="","",Tienda_4!H1127)</f>
        <v>5</v>
      </c>
      <c r="J8327">
        <f>IF($A8327="",0,IF(AND(OR('Cuadro-de-mando'!$B$4="(Todas)",'Cuadro-de-mando'!$B$4=$A8327),OR('Cuadro-de-mando'!$E$4="(Todas)",'Cuadro-de-mando'!$E$4=$B8327),OR('Cuadro-de-mando'!$H$4="(Todas)",'Cuadro-de-mando'!$H$4=$C8327),OR('Cuadro-de-mando'!$K$4="(Todas)",'Cuadro-de-mando'!$K$4=$E8327),OR('Cuadro-de-mando'!$N$4="(Todos)",'Cuadro-de-mando'!$N$4=$F8327)),1,0))</f>
        <v>1</v>
      </c>
    </row>
    <row r="8328" spans="1:10" x14ac:dyDescent="0.25">
      <c r="A8328" t="str">
        <f>IF(Tienda_4!$A1128="","","Tienda 4")</f>
        <v>Tienda 4</v>
      </c>
      <c r="B8328" t="str">
        <f>IF($A8328="","",Tienda_4!B1128)</f>
        <v>Libros</v>
      </c>
      <c r="C8328" t="str">
        <f>IF($A8328="","",Tienda_4!G1128)</f>
        <v>Bogotá</v>
      </c>
      <c r="D8328" t="str">
        <f>IF($A8328="","",Tienda_4!F1128)</f>
        <v>Santiago Silva</v>
      </c>
      <c r="E8328" t="str">
        <f>IF($A8328="","",Tienda_4!I1128)</f>
        <v>Nequi</v>
      </c>
      <c r="F8328">
        <f>IF($A8328="","",VALUE(RIGHT(Tienda_4!E1128,4)))</f>
        <v>2020</v>
      </c>
      <c r="G8328">
        <f>IF($A8328="","",Tienda_4!C1128)</f>
        <v>46600</v>
      </c>
      <c r="H8328">
        <f>IF($A8328="","",Tienda_4!D1128)</f>
        <v>3200</v>
      </c>
      <c r="I8328">
        <f>IF($A8328="","",Tienda_4!H1128)</f>
        <v>5</v>
      </c>
      <c r="J8328">
        <f>IF($A8328="",0,IF(AND(OR('Cuadro-de-mando'!$B$4="(Todas)",'Cuadro-de-mando'!$B$4=$A8328),OR('Cuadro-de-mando'!$E$4="(Todas)",'Cuadro-de-mando'!$E$4=$B8328),OR('Cuadro-de-mando'!$H$4="(Todas)",'Cuadro-de-mando'!$H$4=$C8328),OR('Cuadro-de-mando'!$K$4="(Todas)",'Cuadro-de-mando'!$K$4=$E8328),OR('Cuadro-de-mando'!$N$4="(Todos)",'Cuadro-de-mando'!$N$4=$F8328)),1,0))</f>
        <v>1</v>
      </c>
    </row>
    <row r="8329" spans="1:10" x14ac:dyDescent="0.25">
      <c r="A8329" t="str">
        <f>IF(Tienda_4!$A1129="","","Tienda 4")</f>
        <v>Tienda 4</v>
      </c>
      <c r="B8329" t="str">
        <f>IF($A8329="","",Tienda_4!B1129)</f>
        <v>Electrónicos</v>
      </c>
      <c r="C8329" t="str">
        <f>IF($A8329="","",Tienda_4!G1129)</f>
        <v>Cali</v>
      </c>
      <c r="D8329" t="str">
        <f>IF($A8329="","",Tienda_4!F1129)</f>
        <v>Izabela de León</v>
      </c>
      <c r="E8329" t="str">
        <f>IF($A8329="","",Tienda_4!I1129)</f>
        <v>Nequi</v>
      </c>
      <c r="F8329">
        <f>IF($A8329="","",VALUE(RIGHT(Tienda_4!E1129,4)))</f>
        <v>2022</v>
      </c>
      <c r="G8329">
        <f>IF($A8329="","",Tienda_4!C1129)</f>
        <v>131000</v>
      </c>
      <c r="H8329">
        <f>IF($A8329="","",Tienda_4!D1129)</f>
        <v>7400</v>
      </c>
      <c r="I8329">
        <f>IF($A8329="","",Tienda_4!H1129)</f>
        <v>5</v>
      </c>
      <c r="J8329">
        <f>IF($A8329="",0,IF(AND(OR('Cuadro-de-mando'!$B$4="(Todas)",'Cuadro-de-mando'!$B$4=$A8329),OR('Cuadro-de-mando'!$E$4="(Todas)",'Cuadro-de-mando'!$E$4=$B8329),OR('Cuadro-de-mando'!$H$4="(Todas)",'Cuadro-de-mando'!$H$4=$C8329),OR('Cuadro-de-mando'!$K$4="(Todas)",'Cuadro-de-mando'!$K$4=$E8329),OR('Cuadro-de-mando'!$N$4="(Todos)",'Cuadro-de-mando'!$N$4=$F8329)),1,0))</f>
        <v>1</v>
      </c>
    </row>
    <row r="8330" spans="1:10" x14ac:dyDescent="0.25">
      <c r="A8330" t="str">
        <f>IF(Tienda_4!$A1130="","","Tienda 4")</f>
        <v>Tienda 4</v>
      </c>
      <c r="B8330" t="str">
        <f>IF($A8330="","",Tienda_4!B1130)</f>
        <v>Electrónicos</v>
      </c>
      <c r="C8330" t="str">
        <f>IF($A8330="","",Tienda_4!G1130)</f>
        <v>Medellín</v>
      </c>
      <c r="D8330" t="str">
        <f>IF($A8330="","",Tienda_4!F1130)</f>
        <v>Santiago Silva</v>
      </c>
      <c r="E8330" t="str">
        <f>IF($A8330="","",Tienda_4!I1130)</f>
        <v>Nequi</v>
      </c>
      <c r="F8330">
        <f>IF($A8330="","",VALUE(RIGHT(Tienda_4!E1130,4)))</f>
        <v>2021</v>
      </c>
      <c r="G8330">
        <f>IF($A8330="","",Tienda_4!C1130)</f>
        <v>239300</v>
      </c>
      <c r="H8330">
        <f>IF($A8330="","",Tienda_4!D1130)</f>
        <v>10900</v>
      </c>
      <c r="I8330">
        <f>IF($A8330="","",Tienda_4!H1130)</f>
        <v>5</v>
      </c>
      <c r="J8330">
        <f>IF($A8330="",0,IF(AND(OR('Cuadro-de-mando'!$B$4="(Todas)",'Cuadro-de-mando'!$B$4=$A8330),OR('Cuadro-de-mando'!$E$4="(Todas)",'Cuadro-de-mando'!$E$4=$B8330),OR('Cuadro-de-mando'!$H$4="(Todas)",'Cuadro-de-mando'!$H$4=$C8330),OR('Cuadro-de-mando'!$K$4="(Todas)",'Cuadro-de-mando'!$K$4=$E8330),OR('Cuadro-de-mando'!$N$4="(Todos)",'Cuadro-de-mando'!$N$4=$F8330)),1,0))</f>
        <v>1</v>
      </c>
    </row>
    <row r="8331" spans="1:10" x14ac:dyDescent="0.25">
      <c r="A8331" t="str">
        <f>IF(Tienda_4!$A1131="","","Tienda 4")</f>
        <v>Tienda 4</v>
      </c>
      <c r="B8331" t="str">
        <f>IF($A8331="","",Tienda_4!B1131)</f>
        <v>Deportes y diversión</v>
      </c>
      <c r="C8331" t="str">
        <f>IF($A8331="","",Tienda_4!G1131)</f>
        <v>Medellín</v>
      </c>
      <c r="D8331" t="str">
        <f>IF($A8331="","",Tienda_4!F1131)</f>
        <v>Mariana Herrera</v>
      </c>
      <c r="E8331" t="str">
        <f>IF($A8331="","",Tienda_4!I1131)</f>
        <v>Tarjeta de crédito</v>
      </c>
      <c r="F8331">
        <f>IF($A8331="","",VALUE(RIGHT(Tienda_4!E1131,4)))</f>
        <v>2022</v>
      </c>
      <c r="G8331">
        <f>IF($A8331="","",Tienda_4!C1131)</f>
        <v>108300</v>
      </c>
      <c r="H8331">
        <f>IF($A8331="","",Tienda_4!D1131)</f>
        <v>9100</v>
      </c>
      <c r="I8331">
        <f>IF($A8331="","",Tienda_4!H1131)</f>
        <v>2</v>
      </c>
      <c r="J8331">
        <f>IF($A8331="",0,IF(AND(OR('Cuadro-de-mando'!$B$4="(Todas)",'Cuadro-de-mando'!$B$4=$A8331),OR('Cuadro-de-mando'!$E$4="(Todas)",'Cuadro-de-mando'!$E$4=$B8331),OR('Cuadro-de-mando'!$H$4="(Todas)",'Cuadro-de-mando'!$H$4=$C8331),OR('Cuadro-de-mando'!$K$4="(Todas)",'Cuadro-de-mando'!$K$4=$E8331),OR('Cuadro-de-mando'!$N$4="(Todos)",'Cuadro-de-mando'!$N$4=$F8331)),1,0))</f>
        <v>1</v>
      </c>
    </row>
    <row r="8332" spans="1:10" x14ac:dyDescent="0.25">
      <c r="A8332" t="str">
        <f>IF(Tienda_4!$A1132="","","Tienda 4")</f>
        <v>Tienda 4</v>
      </c>
      <c r="B8332" t="str">
        <f>IF($A8332="","",Tienda_4!B1132)</f>
        <v>Libros</v>
      </c>
      <c r="C8332" t="str">
        <f>IF($A8332="","",Tienda_4!G1132)</f>
        <v>Bogotá</v>
      </c>
      <c r="D8332" t="str">
        <f>IF($A8332="","",Tienda_4!F1132)</f>
        <v>Beatriz Morales</v>
      </c>
      <c r="E8332" t="str">
        <f>IF($A8332="","",Tienda_4!I1132)</f>
        <v>Tarjeta de crédito</v>
      </c>
      <c r="F8332">
        <f>IF($A8332="","",VALUE(RIGHT(Tienda_4!E1132,4)))</f>
        <v>2020</v>
      </c>
      <c r="G8332">
        <f>IF($A8332="","",Tienda_4!C1132)</f>
        <v>40300</v>
      </c>
      <c r="H8332">
        <f>IF($A8332="","",Tienda_4!D1132)</f>
        <v>2500</v>
      </c>
      <c r="I8332">
        <f>IF($A8332="","",Tienda_4!H1132)</f>
        <v>5</v>
      </c>
      <c r="J8332">
        <f>IF($A8332="",0,IF(AND(OR('Cuadro-de-mando'!$B$4="(Todas)",'Cuadro-de-mando'!$B$4=$A8332),OR('Cuadro-de-mando'!$E$4="(Todas)",'Cuadro-de-mando'!$E$4=$B8332),OR('Cuadro-de-mando'!$H$4="(Todas)",'Cuadro-de-mando'!$H$4=$C8332),OR('Cuadro-de-mando'!$K$4="(Todas)",'Cuadro-de-mando'!$K$4=$E8332),OR('Cuadro-de-mando'!$N$4="(Todos)",'Cuadro-de-mando'!$N$4=$F8332)),1,0))</f>
        <v>1</v>
      </c>
    </row>
    <row r="8333" spans="1:10" x14ac:dyDescent="0.25">
      <c r="A8333" t="str">
        <f>IF(Tienda_4!$A1133="","","Tienda 4")</f>
        <v>Tienda 4</v>
      </c>
      <c r="B8333" t="str">
        <f>IF($A8333="","",Tienda_4!B1133)</f>
        <v>Instrumentos musicales</v>
      </c>
      <c r="C8333" t="str">
        <f>IF($A8333="","",Tienda_4!G1133)</f>
        <v>Bogotá</v>
      </c>
      <c r="D8333" t="str">
        <f>IF($A8333="","",Tienda_4!F1133)</f>
        <v>Felipe Santos</v>
      </c>
      <c r="E8333" t="str">
        <f>IF($A8333="","",Tienda_4!I1133)</f>
        <v>Tarjeta de crédito</v>
      </c>
      <c r="F8333">
        <f>IF($A8333="","",VALUE(RIGHT(Tienda_4!E1133,4)))</f>
        <v>2021</v>
      </c>
      <c r="G8333">
        <f>IF($A8333="","",Tienda_4!C1133)</f>
        <v>88100</v>
      </c>
      <c r="H8333">
        <f>IF($A8333="","",Tienda_4!D1133)</f>
        <v>4900</v>
      </c>
      <c r="I8333">
        <f>IF($A8333="","",Tienda_4!H1133)</f>
        <v>4</v>
      </c>
      <c r="J8333">
        <f>IF($A8333="",0,IF(AND(OR('Cuadro-de-mando'!$B$4="(Todas)",'Cuadro-de-mando'!$B$4=$A8333),OR('Cuadro-de-mando'!$E$4="(Todas)",'Cuadro-de-mando'!$E$4=$B8333),OR('Cuadro-de-mando'!$H$4="(Todas)",'Cuadro-de-mando'!$H$4=$C8333),OR('Cuadro-de-mando'!$K$4="(Todas)",'Cuadro-de-mando'!$K$4=$E8333),OR('Cuadro-de-mando'!$N$4="(Todos)",'Cuadro-de-mando'!$N$4=$F8333)),1,0))</f>
        <v>1</v>
      </c>
    </row>
    <row r="8334" spans="1:10" x14ac:dyDescent="0.25">
      <c r="A8334" t="str">
        <f>IF(Tienda_4!$A1134="","","Tienda 4")</f>
        <v>Tienda 4</v>
      </c>
      <c r="B8334" t="str">
        <f>IF($A8334="","",Tienda_4!B1134)</f>
        <v>Juguetes</v>
      </c>
      <c r="C8334" t="str">
        <f>IF($A8334="","",Tienda_4!G1134)</f>
        <v>Bogotá</v>
      </c>
      <c r="D8334" t="str">
        <f>IF($A8334="","",Tienda_4!F1134)</f>
        <v>Mariana Herrera</v>
      </c>
      <c r="E8334" t="str">
        <f>IF($A8334="","",Tienda_4!I1134)</f>
        <v>Tarjeta de crédito</v>
      </c>
      <c r="F8334">
        <f>IF($A8334="","",VALUE(RIGHT(Tienda_4!E1134,4)))</f>
        <v>2021</v>
      </c>
      <c r="G8334">
        <f>IF($A8334="","",Tienda_4!C1134)</f>
        <v>39400</v>
      </c>
      <c r="H8334">
        <f>IF($A8334="","",Tienda_4!D1134)</f>
        <v>0</v>
      </c>
      <c r="I8334">
        <f>IF($A8334="","",Tienda_4!H1134)</f>
        <v>5</v>
      </c>
      <c r="J8334">
        <f>IF($A8334="",0,IF(AND(OR('Cuadro-de-mando'!$B$4="(Todas)",'Cuadro-de-mando'!$B$4=$A8334),OR('Cuadro-de-mando'!$E$4="(Todas)",'Cuadro-de-mando'!$E$4=$B8334),OR('Cuadro-de-mando'!$H$4="(Todas)",'Cuadro-de-mando'!$H$4=$C8334),OR('Cuadro-de-mando'!$K$4="(Todas)",'Cuadro-de-mando'!$K$4=$E8334),OR('Cuadro-de-mando'!$N$4="(Todos)",'Cuadro-de-mando'!$N$4=$F8334)),1,0))</f>
        <v>1</v>
      </c>
    </row>
    <row r="8335" spans="1:10" x14ac:dyDescent="0.25">
      <c r="A8335" t="str">
        <f>IF(Tienda_4!$A1135="","","Tienda 4")</f>
        <v>Tienda 4</v>
      </c>
      <c r="B8335" t="str">
        <f>IF($A8335="","",Tienda_4!B1135)</f>
        <v>Muebles</v>
      </c>
      <c r="C8335" t="str">
        <f>IF($A8335="","",Tienda_4!G1135)</f>
        <v>Riohacha</v>
      </c>
      <c r="D8335" t="str">
        <f>IF($A8335="","",Tienda_4!F1135)</f>
        <v>Mariana Herrera</v>
      </c>
      <c r="E8335" t="str">
        <f>IF($A8335="","",Tienda_4!I1135)</f>
        <v>Nequi</v>
      </c>
      <c r="F8335">
        <f>IF($A8335="","",VALUE(RIGHT(Tienda_4!E1135,4)))</f>
        <v>2022</v>
      </c>
      <c r="G8335">
        <f>IF($A8335="","",Tienda_4!C1135)</f>
        <v>520700</v>
      </c>
      <c r="H8335">
        <f>IF($A8335="","",Tienda_4!D1135)</f>
        <v>25900</v>
      </c>
      <c r="I8335">
        <f>IF($A8335="","",Tienda_4!H1135)</f>
        <v>5</v>
      </c>
      <c r="J8335">
        <f>IF($A8335="",0,IF(AND(OR('Cuadro-de-mando'!$B$4="(Todas)",'Cuadro-de-mando'!$B$4=$A8335),OR('Cuadro-de-mando'!$E$4="(Todas)",'Cuadro-de-mando'!$E$4=$B8335),OR('Cuadro-de-mando'!$H$4="(Todas)",'Cuadro-de-mando'!$H$4=$C8335),OR('Cuadro-de-mando'!$K$4="(Todas)",'Cuadro-de-mando'!$K$4=$E8335),OR('Cuadro-de-mando'!$N$4="(Todos)",'Cuadro-de-mando'!$N$4=$F8335)),1,0))</f>
        <v>1</v>
      </c>
    </row>
    <row r="8336" spans="1:10" x14ac:dyDescent="0.25">
      <c r="A8336" t="str">
        <f>IF(Tienda_4!$A1136="","","Tienda 4")</f>
        <v>Tienda 4</v>
      </c>
      <c r="B8336" t="str">
        <f>IF($A8336="","",Tienda_4!B1136)</f>
        <v>Electrónicos</v>
      </c>
      <c r="C8336" t="str">
        <f>IF($A8336="","",Tienda_4!G1136)</f>
        <v>Bogotá</v>
      </c>
      <c r="D8336" t="str">
        <f>IF($A8336="","",Tienda_4!F1136)</f>
        <v>Santiago Silva</v>
      </c>
      <c r="E8336" t="str">
        <f>IF($A8336="","",Tienda_4!I1136)</f>
        <v>Tarjeta de crédito</v>
      </c>
      <c r="F8336">
        <f>IF($A8336="","",VALUE(RIGHT(Tienda_4!E1136,4)))</f>
        <v>2020</v>
      </c>
      <c r="G8336">
        <f>IF($A8336="","",Tienda_4!C1136)</f>
        <v>212400</v>
      </c>
      <c r="H8336">
        <f>IF($A8336="","",Tienda_4!D1136)</f>
        <v>17200</v>
      </c>
      <c r="I8336">
        <f>IF($A8336="","",Tienda_4!H1136)</f>
        <v>1</v>
      </c>
      <c r="J8336">
        <f>IF($A8336="",0,IF(AND(OR('Cuadro-de-mando'!$B$4="(Todas)",'Cuadro-de-mando'!$B$4=$A8336),OR('Cuadro-de-mando'!$E$4="(Todas)",'Cuadro-de-mando'!$E$4=$B8336),OR('Cuadro-de-mando'!$H$4="(Todas)",'Cuadro-de-mando'!$H$4=$C8336),OR('Cuadro-de-mando'!$K$4="(Todas)",'Cuadro-de-mando'!$K$4=$E8336),OR('Cuadro-de-mando'!$N$4="(Todos)",'Cuadro-de-mando'!$N$4=$F8336)),1,0))</f>
        <v>1</v>
      </c>
    </row>
    <row r="8337" spans="1:10" x14ac:dyDescent="0.25">
      <c r="A8337" t="str">
        <f>IF(Tienda_4!$A1137="","","Tienda 4")</f>
        <v>Tienda 4</v>
      </c>
      <c r="B8337" t="str">
        <f>IF($A8337="","",Tienda_4!B1137)</f>
        <v>Muebles</v>
      </c>
      <c r="C8337" t="str">
        <f>IF($A8337="","",Tienda_4!G1137)</f>
        <v>Barranquilla</v>
      </c>
      <c r="D8337" t="str">
        <f>IF($A8337="","",Tienda_4!F1137)</f>
        <v>Santiago Silva</v>
      </c>
      <c r="E8337" t="str">
        <f>IF($A8337="","",Tienda_4!I1137)</f>
        <v>Tarjeta de crédito</v>
      </c>
      <c r="F8337">
        <f>IF($A8337="","",VALUE(RIGHT(Tienda_4!E1137,4)))</f>
        <v>2021</v>
      </c>
      <c r="G8337">
        <f>IF($A8337="","",Tienda_4!C1137)</f>
        <v>645100</v>
      </c>
      <c r="H8337">
        <f>IF($A8337="","",Tienda_4!D1137)</f>
        <v>32500</v>
      </c>
      <c r="I8337">
        <f>IF($A8337="","",Tienda_4!H1137)</f>
        <v>2</v>
      </c>
      <c r="J8337">
        <f>IF($A8337="",0,IF(AND(OR('Cuadro-de-mando'!$B$4="(Todas)",'Cuadro-de-mando'!$B$4=$A8337),OR('Cuadro-de-mando'!$E$4="(Todas)",'Cuadro-de-mando'!$E$4=$B8337),OR('Cuadro-de-mando'!$H$4="(Todas)",'Cuadro-de-mando'!$H$4=$C8337),OR('Cuadro-de-mando'!$K$4="(Todas)",'Cuadro-de-mando'!$K$4=$E8337),OR('Cuadro-de-mando'!$N$4="(Todos)",'Cuadro-de-mando'!$N$4=$F8337)),1,0))</f>
        <v>1</v>
      </c>
    </row>
    <row r="8338" spans="1:10" x14ac:dyDescent="0.25">
      <c r="A8338" t="str">
        <f>IF(Tienda_4!$A1138="","","Tienda 4")</f>
        <v>Tienda 4</v>
      </c>
      <c r="B8338" t="str">
        <f>IF($A8338="","",Tienda_4!B1138)</f>
        <v>Instrumentos musicales</v>
      </c>
      <c r="C8338" t="str">
        <f>IF($A8338="","",Tienda_4!G1138)</f>
        <v>Bogotá</v>
      </c>
      <c r="D8338" t="str">
        <f>IF($A8338="","",Tienda_4!F1138)</f>
        <v>Ángel Rodriguez</v>
      </c>
      <c r="E8338" t="str">
        <f>IF($A8338="","",Tienda_4!I1138)</f>
        <v>Tarjeta de crédito</v>
      </c>
      <c r="F8338">
        <f>IF($A8338="","",VALUE(RIGHT(Tienda_4!E1138,4)))</f>
        <v>2020</v>
      </c>
      <c r="G8338">
        <f>IF($A8338="","",Tienda_4!C1138)</f>
        <v>434000</v>
      </c>
      <c r="H8338">
        <f>IF($A8338="","",Tienda_4!D1138)</f>
        <v>24200</v>
      </c>
      <c r="I8338">
        <f>IF($A8338="","",Tienda_4!H1138)</f>
        <v>5</v>
      </c>
      <c r="J8338">
        <f>IF($A8338="",0,IF(AND(OR('Cuadro-de-mando'!$B$4="(Todas)",'Cuadro-de-mando'!$B$4=$A8338),OR('Cuadro-de-mando'!$E$4="(Todas)",'Cuadro-de-mando'!$E$4=$B8338),OR('Cuadro-de-mando'!$H$4="(Todas)",'Cuadro-de-mando'!$H$4=$C8338),OR('Cuadro-de-mando'!$K$4="(Todas)",'Cuadro-de-mando'!$K$4=$E8338),OR('Cuadro-de-mando'!$N$4="(Todos)",'Cuadro-de-mando'!$N$4=$F8338)),1,0))</f>
        <v>1</v>
      </c>
    </row>
    <row r="8339" spans="1:10" x14ac:dyDescent="0.25">
      <c r="A8339" t="str">
        <f>IF(Tienda_4!$A1139="","","Tienda 4")</f>
        <v>Tienda 4</v>
      </c>
      <c r="B8339" t="str">
        <f>IF($A8339="","",Tienda_4!B1139)</f>
        <v>Deportes y diversión</v>
      </c>
      <c r="C8339" t="str">
        <f>IF($A8339="","",Tienda_4!G1139)</f>
        <v>Pasto</v>
      </c>
      <c r="D8339" t="str">
        <f>IF($A8339="","",Tienda_4!F1139)</f>
        <v>Izabela de León</v>
      </c>
      <c r="E8339" t="str">
        <f>IF($A8339="","",Tienda_4!I1139)</f>
        <v>Tarjeta de crédito</v>
      </c>
      <c r="F8339">
        <f>IF($A8339="","",VALUE(RIGHT(Tienda_4!E1139,4)))</f>
        <v>2020</v>
      </c>
      <c r="G8339">
        <f>IF($A8339="","",Tienda_4!C1139)</f>
        <v>84500</v>
      </c>
      <c r="H8339">
        <f>IF($A8339="","",Tienda_4!D1139)</f>
        <v>4900</v>
      </c>
      <c r="I8339">
        <f>IF($A8339="","",Tienda_4!H1139)</f>
        <v>1</v>
      </c>
      <c r="J8339">
        <f>IF($A8339="",0,IF(AND(OR('Cuadro-de-mando'!$B$4="(Todas)",'Cuadro-de-mando'!$B$4=$A8339),OR('Cuadro-de-mando'!$E$4="(Todas)",'Cuadro-de-mando'!$E$4=$B8339),OR('Cuadro-de-mando'!$H$4="(Todas)",'Cuadro-de-mando'!$H$4=$C8339),OR('Cuadro-de-mando'!$K$4="(Todas)",'Cuadro-de-mando'!$K$4=$E8339),OR('Cuadro-de-mando'!$N$4="(Todos)",'Cuadro-de-mando'!$N$4=$F8339)),1,0))</f>
        <v>1</v>
      </c>
    </row>
    <row r="8340" spans="1:10" x14ac:dyDescent="0.25">
      <c r="A8340" t="str">
        <f>IF(Tienda_4!$A1140="","","Tienda 4")</f>
        <v>Tienda 4</v>
      </c>
      <c r="B8340" t="str">
        <f>IF($A8340="","",Tienda_4!B1140)</f>
        <v>Muebles</v>
      </c>
      <c r="C8340" t="str">
        <f>IF($A8340="","",Tienda_4!G1140)</f>
        <v>Bogotá</v>
      </c>
      <c r="D8340" t="str">
        <f>IF($A8340="","",Tienda_4!F1140)</f>
        <v>Santiago Silva</v>
      </c>
      <c r="E8340" t="str">
        <f>IF($A8340="","",Tienda_4!I1140)</f>
        <v>Tarjeta de crédito</v>
      </c>
      <c r="F8340">
        <f>IF($A8340="","",VALUE(RIGHT(Tienda_4!E1140,4)))</f>
        <v>2022</v>
      </c>
      <c r="G8340">
        <f>IF($A8340="","",Tienda_4!C1140)</f>
        <v>468200</v>
      </c>
      <c r="H8340">
        <f>IF($A8340="","",Tienda_4!D1140)</f>
        <v>25100</v>
      </c>
      <c r="I8340">
        <f>IF($A8340="","",Tienda_4!H1140)</f>
        <v>5</v>
      </c>
      <c r="J8340">
        <f>IF($A8340="",0,IF(AND(OR('Cuadro-de-mando'!$B$4="(Todas)",'Cuadro-de-mando'!$B$4=$A8340),OR('Cuadro-de-mando'!$E$4="(Todas)",'Cuadro-de-mando'!$E$4=$B8340),OR('Cuadro-de-mando'!$H$4="(Todas)",'Cuadro-de-mando'!$H$4=$C8340),OR('Cuadro-de-mando'!$K$4="(Todas)",'Cuadro-de-mando'!$K$4=$E8340),OR('Cuadro-de-mando'!$N$4="(Todos)",'Cuadro-de-mando'!$N$4=$F8340)),1,0))</f>
        <v>1</v>
      </c>
    </row>
    <row r="8341" spans="1:10" x14ac:dyDescent="0.25">
      <c r="A8341" t="str">
        <f>IF(Tienda_4!$A1141="","","Tienda 4")</f>
        <v>Tienda 4</v>
      </c>
      <c r="B8341" t="str">
        <f>IF($A8341="","",Tienda_4!B1141)</f>
        <v>Electrónicos</v>
      </c>
      <c r="C8341" t="str">
        <f>IF($A8341="","",Tienda_4!G1141)</f>
        <v>Bogotá</v>
      </c>
      <c r="D8341" t="str">
        <f>IF($A8341="","",Tienda_4!F1141)</f>
        <v>Pedro Gomez</v>
      </c>
      <c r="E8341" t="str">
        <f>IF($A8341="","",Tienda_4!I1141)</f>
        <v>Tarjeta de crédito</v>
      </c>
      <c r="F8341">
        <f>IF($A8341="","",VALUE(RIGHT(Tienda_4!E1141,4)))</f>
        <v>2022</v>
      </c>
      <c r="G8341">
        <f>IF($A8341="","",Tienda_4!C1141)</f>
        <v>168800</v>
      </c>
      <c r="H8341">
        <f>IF($A8341="","",Tienda_4!D1141)</f>
        <v>9200</v>
      </c>
      <c r="I8341">
        <f>IF($A8341="","",Tienda_4!H1141)</f>
        <v>3</v>
      </c>
      <c r="J8341">
        <f>IF($A8341="",0,IF(AND(OR('Cuadro-de-mando'!$B$4="(Todas)",'Cuadro-de-mando'!$B$4=$A8341),OR('Cuadro-de-mando'!$E$4="(Todas)",'Cuadro-de-mando'!$E$4=$B8341),OR('Cuadro-de-mando'!$H$4="(Todas)",'Cuadro-de-mando'!$H$4=$C8341),OR('Cuadro-de-mando'!$K$4="(Todas)",'Cuadro-de-mando'!$K$4=$E8341),OR('Cuadro-de-mando'!$N$4="(Todos)",'Cuadro-de-mando'!$N$4=$F8341)),1,0))</f>
        <v>1</v>
      </c>
    </row>
    <row r="8342" spans="1:10" x14ac:dyDescent="0.25">
      <c r="A8342" t="str">
        <f>IF(Tienda_4!$A1142="","","Tienda 4")</f>
        <v>Tienda 4</v>
      </c>
      <c r="B8342" t="str">
        <f>IF($A8342="","",Tienda_4!B1142)</f>
        <v>Muebles</v>
      </c>
      <c r="C8342" t="str">
        <f>IF($A8342="","",Tienda_4!G1142)</f>
        <v>Cali</v>
      </c>
      <c r="D8342" t="str">
        <f>IF($A8342="","",Tienda_4!F1142)</f>
        <v>Izabela de León</v>
      </c>
      <c r="E8342" t="str">
        <f>IF($A8342="","",Tienda_4!I1142)</f>
        <v>Nequi</v>
      </c>
      <c r="F8342">
        <f>IF($A8342="","",VALUE(RIGHT(Tienda_4!E1142,4)))</f>
        <v>2020</v>
      </c>
      <c r="G8342">
        <f>IF($A8342="","",Tienda_4!C1142)</f>
        <v>510500</v>
      </c>
      <c r="H8342">
        <f>IF($A8342="","",Tienda_4!D1142)</f>
        <v>25400</v>
      </c>
      <c r="I8342">
        <f>IF($A8342="","",Tienda_4!H1142)</f>
        <v>5</v>
      </c>
      <c r="J8342">
        <f>IF($A8342="",0,IF(AND(OR('Cuadro-de-mando'!$B$4="(Todas)",'Cuadro-de-mando'!$B$4=$A8342),OR('Cuadro-de-mando'!$E$4="(Todas)",'Cuadro-de-mando'!$E$4=$B8342),OR('Cuadro-de-mando'!$H$4="(Todas)",'Cuadro-de-mando'!$H$4=$C8342),OR('Cuadro-de-mando'!$K$4="(Todas)",'Cuadro-de-mando'!$K$4=$E8342),OR('Cuadro-de-mando'!$N$4="(Todos)",'Cuadro-de-mando'!$N$4=$F8342)),1,0))</f>
        <v>1</v>
      </c>
    </row>
    <row r="8343" spans="1:10" x14ac:dyDescent="0.25">
      <c r="A8343" t="str">
        <f>IF(Tienda_4!$A1143="","","Tienda 4")</f>
        <v>Tienda 4</v>
      </c>
      <c r="B8343" t="str">
        <f>IF($A8343="","",Tienda_4!B1143)</f>
        <v>Electrónicos</v>
      </c>
      <c r="C8343" t="str">
        <f>IF($A8343="","",Tienda_4!G1143)</f>
        <v>Cali</v>
      </c>
      <c r="D8343" t="str">
        <f>IF($A8343="","",Tienda_4!F1143)</f>
        <v>Juliana Costa</v>
      </c>
      <c r="E8343" t="str">
        <f>IF($A8343="","",Tienda_4!I1143)</f>
        <v>Nequi</v>
      </c>
      <c r="F8343">
        <f>IF($A8343="","",VALUE(RIGHT(Tienda_4!E1143,4)))</f>
        <v>2020</v>
      </c>
      <c r="G8343">
        <f>IF($A8343="","",Tienda_4!C1143)</f>
        <v>1549200</v>
      </c>
      <c r="H8343">
        <f>IF($A8343="","",Tienda_4!D1143)</f>
        <v>80700</v>
      </c>
      <c r="I8343">
        <f>IF($A8343="","",Tienda_4!H1143)</f>
        <v>1</v>
      </c>
      <c r="J8343">
        <f>IF($A8343="",0,IF(AND(OR('Cuadro-de-mando'!$B$4="(Todas)",'Cuadro-de-mando'!$B$4=$A8343),OR('Cuadro-de-mando'!$E$4="(Todas)",'Cuadro-de-mando'!$E$4=$B8343),OR('Cuadro-de-mando'!$H$4="(Todas)",'Cuadro-de-mando'!$H$4=$C8343),OR('Cuadro-de-mando'!$K$4="(Todas)",'Cuadro-de-mando'!$K$4=$E8343),OR('Cuadro-de-mando'!$N$4="(Todos)",'Cuadro-de-mando'!$N$4=$F8343)),1,0))</f>
        <v>1</v>
      </c>
    </row>
    <row r="8344" spans="1:10" x14ac:dyDescent="0.25">
      <c r="A8344" t="str">
        <f>IF(Tienda_4!$A1144="","","Tienda 4")</f>
        <v>Tienda 4</v>
      </c>
      <c r="B8344" t="str">
        <f>IF($A8344="","",Tienda_4!B1144)</f>
        <v>Juguetes</v>
      </c>
      <c r="C8344" t="str">
        <f>IF($A8344="","",Tienda_4!G1144)</f>
        <v>Bogotá</v>
      </c>
      <c r="D8344" t="str">
        <f>IF($A8344="","",Tienda_4!F1144)</f>
        <v>Camila Rivera</v>
      </c>
      <c r="E8344" t="str">
        <f>IF($A8344="","",Tienda_4!I1144)</f>
        <v>Tarjeta de crédito</v>
      </c>
      <c r="F8344">
        <f>IF($A8344="","",VALUE(RIGHT(Tienda_4!E1144,4)))</f>
        <v>2022</v>
      </c>
      <c r="G8344">
        <f>IF($A8344="","",Tienda_4!C1144)</f>
        <v>18700</v>
      </c>
      <c r="H8344">
        <f>IF($A8344="","",Tienda_4!D1144)</f>
        <v>1700</v>
      </c>
      <c r="I8344">
        <f>IF($A8344="","",Tienda_4!H1144)</f>
        <v>5</v>
      </c>
      <c r="J8344">
        <f>IF($A8344="",0,IF(AND(OR('Cuadro-de-mando'!$B$4="(Todas)",'Cuadro-de-mando'!$B$4=$A8344),OR('Cuadro-de-mando'!$E$4="(Todas)",'Cuadro-de-mando'!$E$4=$B8344),OR('Cuadro-de-mando'!$H$4="(Todas)",'Cuadro-de-mando'!$H$4=$C8344),OR('Cuadro-de-mando'!$K$4="(Todas)",'Cuadro-de-mando'!$K$4=$E8344),OR('Cuadro-de-mando'!$N$4="(Todos)",'Cuadro-de-mando'!$N$4=$F8344)),1,0))</f>
        <v>1</v>
      </c>
    </row>
    <row r="8345" spans="1:10" x14ac:dyDescent="0.25">
      <c r="A8345" t="str">
        <f>IF(Tienda_4!$A1145="","","Tienda 4")</f>
        <v>Tienda 4</v>
      </c>
      <c r="B8345" t="str">
        <f>IF($A8345="","",Tienda_4!B1145)</f>
        <v>Deportes y diversión</v>
      </c>
      <c r="C8345" t="str">
        <f>IF($A8345="","",Tienda_4!G1145)</f>
        <v>Cali</v>
      </c>
      <c r="D8345" t="str">
        <f>IF($A8345="","",Tienda_4!F1145)</f>
        <v>Juan Fernandez</v>
      </c>
      <c r="E8345" t="str">
        <f>IF($A8345="","",Tienda_4!I1145)</f>
        <v>Nequi</v>
      </c>
      <c r="F8345">
        <f>IF($A8345="","",VALUE(RIGHT(Tienda_4!E1145,4)))</f>
        <v>2021</v>
      </c>
      <c r="G8345">
        <f>IF($A8345="","",Tienda_4!C1145)</f>
        <v>50900</v>
      </c>
      <c r="H8345">
        <f>IF($A8345="","",Tienda_4!D1145)</f>
        <v>2900</v>
      </c>
      <c r="I8345">
        <f>IF($A8345="","",Tienda_4!H1145)</f>
        <v>5</v>
      </c>
      <c r="J8345">
        <f>IF($A8345="",0,IF(AND(OR('Cuadro-de-mando'!$B$4="(Todas)",'Cuadro-de-mando'!$B$4=$A8345),OR('Cuadro-de-mando'!$E$4="(Todas)",'Cuadro-de-mando'!$E$4=$B8345),OR('Cuadro-de-mando'!$H$4="(Todas)",'Cuadro-de-mando'!$H$4=$C8345),OR('Cuadro-de-mando'!$K$4="(Todas)",'Cuadro-de-mando'!$K$4=$E8345),OR('Cuadro-de-mando'!$N$4="(Todos)",'Cuadro-de-mando'!$N$4=$F8345)),1,0))</f>
        <v>1</v>
      </c>
    </row>
    <row r="8346" spans="1:10" x14ac:dyDescent="0.25">
      <c r="A8346" t="str">
        <f>IF(Tienda_4!$A1146="","","Tienda 4")</f>
        <v>Tienda 4</v>
      </c>
      <c r="B8346" t="str">
        <f>IF($A8346="","",Tienda_4!B1146)</f>
        <v>Libros</v>
      </c>
      <c r="C8346" t="str">
        <f>IF($A8346="","",Tienda_4!G1146)</f>
        <v>Riohacha</v>
      </c>
      <c r="D8346" t="str">
        <f>IF($A8346="","",Tienda_4!F1146)</f>
        <v>Beatriz Morales</v>
      </c>
      <c r="E8346" t="str">
        <f>IF($A8346="","",Tienda_4!I1146)</f>
        <v>Nequi</v>
      </c>
      <c r="F8346">
        <f>IF($A8346="","",VALUE(RIGHT(Tienda_4!E1146,4)))</f>
        <v>2020</v>
      </c>
      <c r="G8346">
        <f>IF($A8346="","",Tienda_4!C1146)</f>
        <v>33600</v>
      </c>
      <c r="H8346">
        <f>IF($A8346="","",Tienda_4!D1146)</f>
        <v>2500</v>
      </c>
      <c r="I8346">
        <f>IF($A8346="","",Tienda_4!H1146)</f>
        <v>5</v>
      </c>
      <c r="J8346">
        <f>IF($A8346="",0,IF(AND(OR('Cuadro-de-mando'!$B$4="(Todas)",'Cuadro-de-mando'!$B$4=$A8346),OR('Cuadro-de-mando'!$E$4="(Todas)",'Cuadro-de-mando'!$E$4=$B8346),OR('Cuadro-de-mando'!$H$4="(Todas)",'Cuadro-de-mando'!$H$4=$C8346),OR('Cuadro-de-mando'!$K$4="(Todas)",'Cuadro-de-mando'!$K$4=$E8346),OR('Cuadro-de-mando'!$N$4="(Todos)",'Cuadro-de-mando'!$N$4=$F8346)),1,0))</f>
        <v>1</v>
      </c>
    </row>
    <row r="8347" spans="1:10" x14ac:dyDescent="0.25">
      <c r="A8347" t="str">
        <f>IF(Tienda_4!$A1147="","","Tienda 4")</f>
        <v>Tienda 4</v>
      </c>
      <c r="B8347" t="str">
        <f>IF($A8347="","",Tienda_4!B1147)</f>
        <v>Muebles</v>
      </c>
      <c r="C8347" t="str">
        <f>IF($A8347="","",Tienda_4!G1147)</f>
        <v>Bogotá</v>
      </c>
      <c r="D8347" t="str">
        <f>IF($A8347="","",Tienda_4!F1147)</f>
        <v>Lucas Olivera</v>
      </c>
      <c r="E8347" t="str">
        <f>IF($A8347="","",Tienda_4!I1147)</f>
        <v>Tarjeta de crédito</v>
      </c>
      <c r="F8347">
        <f>IF($A8347="","",VALUE(RIGHT(Tienda_4!E1147,4)))</f>
        <v>2021</v>
      </c>
      <c r="G8347">
        <f>IF($A8347="","",Tienda_4!C1147)</f>
        <v>184000</v>
      </c>
      <c r="H8347">
        <f>IF($A8347="","",Tienda_4!D1147)</f>
        <v>12200</v>
      </c>
      <c r="I8347">
        <f>IF($A8347="","",Tienda_4!H1147)</f>
        <v>5</v>
      </c>
      <c r="J8347">
        <f>IF($A8347="",0,IF(AND(OR('Cuadro-de-mando'!$B$4="(Todas)",'Cuadro-de-mando'!$B$4=$A8347),OR('Cuadro-de-mando'!$E$4="(Todas)",'Cuadro-de-mando'!$E$4=$B8347),OR('Cuadro-de-mando'!$H$4="(Todas)",'Cuadro-de-mando'!$H$4=$C8347),OR('Cuadro-de-mando'!$K$4="(Todas)",'Cuadro-de-mando'!$K$4=$E8347),OR('Cuadro-de-mando'!$N$4="(Todos)",'Cuadro-de-mando'!$N$4=$F8347)),1,0))</f>
        <v>1</v>
      </c>
    </row>
    <row r="8348" spans="1:10" x14ac:dyDescent="0.25">
      <c r="A8348" t="str">
        <f>IF(Tienda_4!$A1148="","","Tienda 4")</f>
        <v>Tienda 4</v>
      </c>
      <c r="B8348" t="str">
        <f>IF($A8348="","",Tienda_4!B1148)</f>
        <v>Artículos para el hogar</v>
      </c>
      <c r="C8348" t="str">
        <f>IF($A8348="","",Tienda_4!G1148)</f>
        <v>Cali</v>
      </c>
      <c r="D8348" t="str">
        <f>IF($A8348="","",Tienda_4!F1148)</f>
        <v>Santiago Silva</v>
      </c>
      <c r="E8348" t="str">
        <f>IF($A8348="","",Tienda_4!I1148)</f>
        <v>Tarjeta de crédito</v>
      </c>
      <c r="F8348">
        <f>IF($A8348="","",VALUE(RIGHT(Tienda_4!E1148,4)))</f>
        <v>2022</v>
      </c>
      <c r="G8348">
        <f>IF($A8348="","",Tienda_4!C1148)</f>
        <v>27400</v>
      </c>
      <c r="H8348">
        <f>IF($A8348="","",Tienda_4!D1148)</f>
        <v>7300</v>
      </c>
      <c r="I8348">
        <f>IF($A8348="","",Tienda_4!H1148)</f>
        <v>3</v>
      </c>
      <c r="J8348">
        <f>IF($A8348="",0,IF(AND(OR('Cuadro-de-mando'!$B$4="(Todas)",'Cuadro-de-mando'!$B$4=$A8348),OR('Cuadro-de-mando'!$E$4="(Todas)",'Cuadro-de-mando'!$E$4=$B8348),OR('Cuadro-de-mando'!$H$4="(Todas)",'Cuadro-de-mando'!$H$4=$C8348),OR('Cuadro-de-mando'!$K$4="(Todas)",'Cuadro-de-mando'!$K$4=$E8348),OR('Cuadro-de-mando'!$N$4="(Todos)",'Cuadro-de-mando'!$N$4=$F8348)),1,0))</f>
        <v>1</v>
      </c>
    </row>
    <row r="8349" spans="1:10" x14ac:dyDescent="0.25">
      <c r="A8349" t="str">
        <f>IF(Tienda_4!$A1149="","","Tienda 4")</f>
        <v>Tienda 4</v>
      </c>
      <c r="B8349" t="str">
        <f>IF($A8349="","",Tienda_4!B1149)</f>
        <v>Deportes y diversión</v>
      </c>
      <c r="C8349" t="str">
        <f>IF($A8349="","",Tienda_4!G1149)</f>
        <v>Bogotá</v>
      </c>
      <c r="D8349" t="str">
        <f>IF($A8349="","",Tienda_4!F1149)</f>
        <v>Ángel Rodriguez</v>
      </c>
      <c r="E8349" t="str">
        <f>IF($A8349="","",Tienda_4!I1149)</f>
        <v>Nequi</v>
      </c>
      <c r="F8349">
        <f>IF($A8349="","",VALUE(RIGHT(Tienda_4!E1149,4)))</f>
        <v>2022</v>
      </c>
      <c r="G8349">
        <f>IF($A8349="","",Tienda_4!C1149)</f>
        <v>24400</v>
      </c>
      <c r="H8349">
        <f>IF($A8349="","",Tienda_4!D1149)</f>
        <v>0</v>
      </c>
      <c r="I8349">
        <f>IF($A8349="","",Tienda_4!H1149)</f>
        <v>5</v>
      </c>
      <c r="J8349">
        <f>IF($A8349="",0,IF(AND(OR('Cuadro-de-mando'!$B$4="(Todas)",'Cuadro-de-mando'!$B$4=$A8349),OR('Cuadro-de-mando'!$E$4="(Todas)",'Cuadro-de-mando'!$E$4=$B8349),OR('Cuadro-de-mando'!$H$4="(Todas)",'Cuadro-de-mando'!$H$4=$C8349),OR('Cuadro-de-mando'!$K$4="(Todas)",'Cuadro-de-mando'!$K$4=$E8349),OR('Cuadro-de-mando'!$N$4="(Todos)",'Cuadro-de-mando'!$N$4=$F8349)),1,0))</f>
        <v>1</v>
      </c>
    </row>
    <row r="8350" spans="1:10" x14ac:dyDescent="0.25">
      <c r="A8350" t="str">
        <f>IF(Tienda_4!$A1150="","","Tienda 4")</f>
        <v>Tienda 4</v>
      </c>
      <c r="B8350" t="str">
        <f>IF($A8350="","",Tienda_4!B1150)</f>
        <v>Electrónicos</v>
      </c>
      <c r="C8350" t="str">
        <f>IF($A8350="","",Tienda_4!G1150)</f>
        <v>Manizales</v>
      </c>
      <c r="D8350" t="str">
        <f>IF($A8350="","",Tienda_4!F1150)</f>
        <v>Izabela de León</v>
      </c>
      <c r="E8350" t="str">
        <f>IF($A8350="","",Tienda_4!I1150)</f>
        <v>Tarjeta de crédito</v>
      </c>
      <c r="F8350">
        <f>IF($A8350="","",VALUE(RIGHT(Tienda_4!E1150,4)))</f>
        <v>2022</v>
      </c>
      <c r="G8350">
        <f>IF($A8350="","",Tienda_4!C1150)</f>
        <v>212400</v>
      </c>
      <c r="H8350">
        <f>IF($A8350="","",Tienda_4!D1150)</f>
        <v>9500</v>
      </c>
      <c r="I8350">
        <f>IF($A8350="","",Tienda_4!H1150)</f>
        <v>1</v>
      </c>
      <c r="J8350">
        <f>IF($A8350="",0,IF(AND(OR('Cuadro-de-mando'!$B$4="(Todas)",'Cuadro-de-mando'!$B$4=$A8350),OR('Cuadro-de-mando'!$E$4="(Todas)",'Cuadro-de-mando'!$E$4=$B8350),OR('Cuadro-de-mando'!$H$4="(Todas)",'Cuadro-de-mando'!$H$4=$C8350),OR('Cuadro-de-mando'!$K$4="(Todas)",'Cuadro-de-mando'!$K$4=$E8350),OR('Cuadro-de-mando'!$N$4="(Todos)",'Cuadro-de-mando'!$N$4=$F8350)),1,0))</f>
        <v>1</v>
      </c>
    </row>
    <row r="8351" spans="1:10" x14ac:dyDescent="0.25">
      <c r="A8351" t="str">
        <f>IF(Tienda_4!$A1151="","","Tienda 4")</f>
        <v>Tienda 4</v>
      </c>
      <c r="B8351" t="str">
        <f>IF($A8351="","",Tienda_4!B1151)</f>
        <v>Artículos para el hogar</v>
      </c>
      <c r="C8351" t="str">
        <f>IF($A8351="","",Tienda_4!G1151)</f>
        <v>Medellín</v>
      </c>
      <c r="D8351" t="str">
        <f>IF($A8351="","",Tienda_4!F1151)</f>
        <v>Izabela de León</v>
      </c>
      <c r="E8351" t="str">
        <f>IF($A8351="","",Tienda_4!I1151)</f>
        <v>Tarjeta de crédito</v>
      </c>
      <c r="F8351">
        <f>IF($A8351="","",VALUE(RIGHT(Tienda_4!E1151,4)))</f>
        <v>2022</v>
      </c>
      <c r="G8351">
        <f>IF($A8351="","",Tienda_4!C1151)</f>
        <v>116300</v>
      </c>
      <c r="H8351">
        <f>IF($A8351="","",Tienda_4!D1151)</f>
        <v>7400</v>
      </c>
      <c r="I8351">
        <f>IF($A8351="","",Tienda_4!H1151)</f>
        <v>1</v>
      </c>
      <c r="J8351">
        <f>IF($A8351="",0,IF(AND(OR('Cuadro-de-mando'!$B$4="(Todas)",'Cuadro-de-mando'!$B$4=$A8351),OR('Cuadro-de-mando'!$E$4="(Todas)",'Cuadro-de-mando'!$E$4=$B8351),OR('Cuadro-de-mando'!$H$4="(Todas)",'Cuadro-de-mando'!$H$4=$C8351),OR('Cuadro-de-mando'!$K$4="(Todas)",'Cuadro-de-mando'!$K$4=$E8351),OR('Cuadro-de-mando'!$N$4="(Todos)",'Cuadro-de-mando'!$N$4=$F8351)),1,0))</f>
        <v>1</v>
      </c>
    </row>
    <row r="8352" spans="1:10" x14ac:dyDescent="0.25">
      <c r="A8352" t="str">
        <f>IF(Tienda_4!$A1152="","","Tienda 4")</f>
        <v>Tienda 4</v>
      </c>
      <c r="B8352" t="str">
        <f>IF($A8352="","",Tienda_4!B1152)</f>
        <v>Juguetes</v>
      </c>
      <c r="C8352" t="str">
        <f>IF($A8352="","",Tienda_4!G1152)</f>
        <v>Medellín</v>
      </c>
      <c r="D8352" t="str">
        <f>IF($A8352="","",Tienda_4!F1152)</f>
        <v>Rafael Acosta</v>
      </c>
      <c r="E8352" t="str">
        <f>IF($A8352="","",Tienda_4!I1152)</f>
        <v>Tarjeta de crédito</v>
      </c>
      <c r="F8352">
        <f>IF($A8352="","",VALUE(RIGHT(Tienda_4!E1152,4)))</f>
        <v>2022</v>
      </c>
      <c r="G8352">
        <f>IF($A8352="","",Tienda_4!C1152)</f>
        <v>226900</v>
      </c>
      <c r="H8352">
        <f>IF($A8352="","",Tienda_4!D1152)</f>
        <v>16900</v>
      </c>
      <c r="I8352">
        <f>IF($A8352="","",Tienda_4!H1152)</f>
        <v>4</v>
      </c>
      <c r="J8352">
        <f>IF($A8352="",0,IF(AND(OR('Cuadro-de-mando'!$B$4="(Todas)",'Cuadro-de-mando'!$B$4=$A8352),OR('Cuadro-de-mando'!$E$4="(Todas)",'Cuadro-de-mando'!$E$4=$B8352),OR('Cuadro-de-mando'!$H$4="(Todas)",'Cuadro-de-mando'!$H$4=$C8352),OR('Cuadro-de-mando'!$K$4="(Todas)",'Cuadro-de-mando'!$K$4=$E8352),OR('Cuadro-de-mando'!$N$4="(Todos)",'Cuadro-de-mando'!$N$4=$F8352)),1,0))</f>
        <v>1</v>
      </c>
    </row>
    <row r="8353" spans="1:10" x14ac:dyDescent="0.25">
      <c r="A8353" t="str">
        <f>IF(Tienda_4!$A1153="","","Tienda 4")</f>
        <v>Tienda 4</v>
      </c>
      <c r="B8353" t="str">
        <f>IF($A8353="","",Tienda_4!B1153)</f>
        <v>Electrónicos</v>
      </c>
      <c r="C8353" t="str">
        <f>IF($A8353="","",Tienda_4!G1153)</f>
        <v>Bogotá</v>
      </c>
      <c r="D8353" t="str">
        <f>IF($A8353="","",Tienda_4!F1153)</f>
        <v>Ángel Rodriguez</v>
      </c>
      <c r="E8353" t="str">
        <f>IF($A8353="","",Tienda_4!I1153)</f>
        <v>Tarjeta de crédito</v>
      </c>
      <c r="F8353">
        <f>IF($A8353="","",VALUE(RIGHT(Tienda_4!E1153,4)))</f>
        <v>2020</v>
      </c>
      <c r="G8353">
        <f>IF($A8353="","",Tienda_4!C1153)</f>
        <v>130300</v>
      </c>
      <c r="H8353">
        <f>IF($A8353="","",Tienda_4!D1153)</f>
        <v>7600</v>
      </c>
      <c r="I8353">
        <f>IF($A8353="","",Tienda_4!H1153)</f>
        <v>5</v>
      </c>
      <c r="J8353">
        <f>IF($A8353="",0,IF(AND(OR('Cuadro-de-mando'!$B$4="(Todas)",'Cuadro-de-mando'!$B$4=$A8353),OR('Cuadro-de-mando'!$E$4="(Todas)",'Cuadro-de-mando'!$E$4=$B8353),OR('Cuadro-de-mando'!$H$4="(Todas)",'Cuadro-de-mando'!$H$4=$C8353),OR('Cuadro-de-mando'!$K$4="(Todas)",'Cuadro-de-mando'!$K$4=$E8353),OR('Cuadro-de-mando'!$N$4="(Todos)",'Cuadro-de-mando'!$N$4=$F8353)),1,0))</f>
        <v>1</v>
      </c>
    </row>
    <row r="8354" spans="1:10" x14ac:dyDescent="0.25">
      <c r="A8354" t="str">
        <f>IF(Tienda_4!$A1154="","","Tienda 4")</f>
        <v>Tienda 4</v>
      </c>
      <c r="B8354" t="str">
        <f>IF($A8354="","",Tienda_4!B1154)</f>
        <v>Electrónicos</v>
      </c>
      <c r="C8354" t="str">
        <f>IF($A8354="","",Tienda_4!G1154)</f>
        <v>Armenia</v>
      </c>
      <c r="D8354" t="str">
        <f>IF($A8354="","",Tienda_4!F1154)</f>
        <v>Blanca Ramirez</v>
      </c>
      <c r="E8354" t="str">
        <f>IF($A8354="","",Tienda_4!I1154)</f>
        <v>Cupón</v>
      </c>
      <c r="F8354">
        <f>IF($A8354="","",VALUE(RIGHT(Tienda_4!E1154,4)))</f>
        <v>2023</v>
      </c>
      <c r="G8354">
        <f>IF($A8354="","",Tienda_4!C1154)</f>
        <v>193400</v>
      </c>
      <c r="H8354">
        <f>IF($A8354="","",Tienda_4!D1154)</f>
        <v>10500</v>
      </c>
      <c r="I8354">
        <f>IF($A8354="","",Tienda_4!H1154)</f>
        <v>5</v>
      </c>
      <c r="J8354">
        <f>IF($A8354="",0,IF(AND(OR('Cuadro-de-mando'!$B$4="(Todas)",'Cuadro-de-mando'!$B$4=$A8354),OR('Cuadro-de-mando'!$E$4="(Todas)",'Cuadro-de-mando'!$E$4=$B8354),OR('Cuadro-de-mando'!$H$4="(Todas)",'Cuadro-de-mando'!$H$4=$C8354),OR('Cuadro-de-mando'!$K$4="(Todas)",'Cuadro-de-mando'!$K$4=$E8354),OR('Cuadro-de-mando'!$N$4="(Todos)",'Cuadro-de-mando'!$N$4=$F8354)),1,0))</f>
        <v>1</v>
      </c>
    </row>
    <row r="8355" spans="1:10" x14ac:dyDescent="0.25">
      <c r="A8355" t="str">
        <f>IF(Tienda_4!$A1155="","","Tienda 4")</f>
        <v>Tienda 4</v>
      </c>
      <c r="B8355" t="str">
        <f>IF($A8355="","",Tienda_4!B1155)</f>
        <v>Juguetes</v>
      </c>
      <c r="C8355" t="str">
        <f>IF($A8355="","",Tienda_4!G1155)</f>
        <v>Bogotá</v>
      </c>
      <c r="D8355" t="str">
        <f>IF($A8355="","",Tienda_4!F1155)</f>
        <v>Camila Rivera</v>
      </c>
      <c r="E8355" t="str">
        <f>IF($A8355="","",Tienda_4!I1155)</f>
        <v>Tarjeta de crédito</v>
      </c>
      <c r="F8355">
        <f>IF($A8355="","",VALUE(RIGHT(Tienda_4!E1155,4)))</f>
        <v>2023</v>
      </c>
      <c r="G8355">
        <f>IF($A8355="","",Tienda_4!C1155)</f>
        <v>41400</v>
      </c>
      <c r="H8355">
        <f>IF($A8355="","",Tienda_4!D1155)</f>
        <v>0</v>
      </c>
      <c r="I8355">
        <f>IF($A8355="","",Tienda_4!H1155)</f>
        <v>5</v>
      </c>
      <c r="J8355">
        <f>IF($A8355="",0,IF(AND(OR('Cuadro-de-mando'!$B$4="(Todas)",'Cuadro-de-mando'!$B$4=$A8355),OR('Cuadro-de-mando'!$E$4="(Todas)",'Cuadro-de-mando'!$E$4=$B8355),OR('Cuadro-de-mando'!$H$4="(Todas)",'Cuadro-de-mando'!$H$4=$C8355),OR('Cuadro-de-mando'!$K$4="(Todas)",'Cuadro-de-mando'!$K$4=$E8355),OR('Cuadro-de-mando'!$N$4="(Todos)",'Cuadro-de-mando'!$N$4=$F8355)),1,0))</f>
        <v>1</v>
      </c>
    </row>
    <row r="8356" spans="1:10" x14ac:dyDescent="0.25">
      <c r="A8356" t="str">
        <f>IF(Tienda_4!$A1156="","","Tienda 4")</f>
        <v>Tienda 4</v>
      </c>
      <c r="B8356" t="str">
        <f>IF($A8356="","",Tienda_4!B1156)</f>
        <v>Juguetes</v>
      </c>
      <c r="C8356" t="str">
        <f>IF($A8356="","",Tienda_4!G1156)</f>
        <v>Cali</v>
      </c>
      <c r="D8356" t="str">
        <f>IF($A8356="","",Tienda_4!F1156)</f>
        <v>Mariana Herrera</v>
      </c>
      <c r="E8356" t="str">
        <f>IF($A8356="","",Tienda_4!I1156)</f>
        <v>Tarjeta de crédito</v>
      </c>
      <c r="F8356">
        <f>IF($A8356="","",VALUE(RIGHT(Tienda_4!E1156,4)))</f>
        <v>2021</v>
      </c>
      <c r="G8356">
        <f>IF($A8356="","",Tienda_4!C1156)</f>
        <v>199000</v>
      </c>
      <c r="H8356">
        <f>IF($A8356="","",Tienda_4!D1156)</f>
        <v>16300</v>
      </c>
      <c r="I8356">
        <f>IF($A8356="","",Tienda_4!H1156)</f>
        <v>4</v>
      </c>
      <c r="J8356">
        <f>IF($A8356="",0,IF(AND(OR('Cuadro-de-mando'!$B$4="(Todas)",'Cuadro-de-mando'!$B$4=$A8356),OR('Cuadro-de-mando'!$E$4="(Todas)",'Cuadro-de-mando'!$E$4=$B8356),OR('Cuadro-de-mando'!$H$4="(Todas)",'Cuadro-de-mando'!$H$4=$C8356),OR('Cuadro-de-mando'!$K$4="(Todas)",'Cuadro-de-mando'!$K$4=$E8356),OR('Cuadro-de-mando'!$N$4="(Todos)",'Cuadro-de-mando'!$N$4=$F8356)),1,0))</f>
        <v>1</v>
      </c>
    </row>
    <row r="8357" spans="1:10" x14ac:dyDescent="0.25">
      <c r="A8357" t="str">
        <f>IF(Tienda_4!$A1157="","","Tienda 4")</f>
        <v>Tienda 4</v>
      </c>
      <c r="B8357" t="str">
        <f>IF($A8357="","",Tienda_4!B1157)</f>
        <v>Libros</v>
      </c>
      <c r="C8357" t="str">
        <f>IF($A8357="","",Tienda_4!G1157)</f>
        <v>Bogotá</v>
      </c>
      <c r="D8357" t="str">
        <f>IF($A8357="","",Tienda_4!F1157)</f>
        <v>Felipe Santos</v>
      </c>
      <c r="E8357" t="str">
        <f>IF($A8357="","",Tienda_4!I1157)</f>
        <v>Tarjeta de crédito</v>
      </c>
      <c r="F8357">
        <f>IF($A8357="","",VALUE(RIGHT(Tienda_4!E1157,4)))</f>
        <v>2023</v>
      </c>
      <c r="G8357">
        <f>IF($A8357="","",Tienda_4!C1157)</f>
        <v>78100</v>
      </c>
      <c r="H8357">
        <f>IF($A8357="","",Tienda_4!D1157)</f>
        <v>4700</v>
      </c>
      <c r="I8357">
        <f>IF($A8357="","",Tienda_4!H1157)</f>
        <v>5</v>
      </c>
      <c r="J8357">
        <f>IF($A8357="",0,IF(AND(OR('Cuadro-de-mando'!$B$4="(Todas)",'Cuadro-de-mando'!$B$4=$A8357),OR('Cuadro-de-mando'!$E$4="(Todas)",'Cuadro-de-mando'!$E$4=$B8357),OR('Cuadro-de-mando'!$H$4="(Todas)",'Cuadro-de-mando'!$H$4=$C8357),OR('Cuadro-de-mando'!$K$4="(Todas)",'Cuadro-de-mando'!$K$4=$E8357),OR('Cuadro-de-mando'!$N$4="(Todos)",'Cuadro-de-mando'!$N$4=$F8357)),1,0))</f>
        <v>1</v>
      </c>
    </row>
    <row r="8358" spans="1:10" x14ac:dyDescent="0.25">
      <c r="A8358" t="str">
        <f>IF(Tienda_4!$A1158="","","Tienda 4")</f>
        <v>Tienda 4</v>
      </c>
      <c r="B8358" t="str">
        <f>IF($A8358="","",Tienda_4!B1158)</f>
        <v>Electrodomésticos</v>
      </c>
      <c r="C8358" t="str">
        <f>IF($A8358="","",Tienda_4!G1158)</f>
        <v>Medellín</v>
      </c>
      <c r="D8358" t="str">
        <f>IF($A8358="","",Tienda_4!F1158)</f>
        <v>Pedro Gomez</v>
      </c>
      <c r="E8358" t="str">
        <f>IF($A8358="","",Tienda_4!I1158)</f>
        <v>Tarjeta de crédito</v>
      </c>
      <c r="F8358">
        <f>IF($A8358="","",VALUE(RIGHT(Tienda_4!E1158,4)))</f>
        <v>2020</v>
      </c>
      <c r="G8358">
        <f>IF($A8358="","",Tienda_4!C1158)</f>
        <v>1498100</v>
      </c>
      <c r="H8358">
        <f>IF($A8358="","",Tienda_4!D1158)</f>
        <v>78000</v>
      </c>
      <c r="I8358">
        <f>IF($A8358="","",Tienda_4!H1158)</f>
        <v>3</v>
      </c>
      <c r="J8358">
        <f>IF($A8358="",0,IF(AND(OR('Cuadro-de-mando'!$B$4="(Todas)",'Cuadro-de-mando'!$B$4=$A8358),OR('Cuadro-de-mando'!$E$4="(Todas)",'Cuadro-de-mando'!$E$4=$B8358),OR('Cuadro-de-mando'!$H$4="(Todas)",'Cuadro-de-mando'!$H$4=$C8358),OR('Cuadro-de-mando'!$K$4="(Todas)",'Cuadro-de-mando'!$K$4=$E8358),OR('Cuadro-de-mando'!$N$4="(Todos)",'Cuadro-de-mando'!$N$4=$F8358)),1,0))</f>
        <v>1</v>
      </c>
    </row>
    <row r="8359" spans="1:10" x14ac:dyDescent="0.25">
      <c r="A8359" t="str">
        <f>IF(Tienda_4!$A1159="","","Tienda 4")</f>
        <v>Tienda 4</v>
      </c>
      <c r="B8359" t="str">
        <f>IF($A8359="","",Tienda_4!B1159)</f>
        <v>Electrónicos</v>
      </c>
      <c r="C8359" t="str">
        <f>IF($A8359="","",Tienda_4!G1159)</f>
        <v>Bogotá</v>
      </c>
      <c r="D8359" t="str">
        <f>IF($A8359="","",Tienda_4!F1159)</f>
        <v>Santiago Silva</v>
      </c>
      <c r="E8359" t="str">
        <f>IF($A8359="","",Tienda_4!I1159)</f>
        <v>Nequi</v>
      </c>
      <c r="F8359">
        <f>IF($A8359="","",VALUE(RIGHT(Tienda_4!E1159,4)))</f>
        <v>2022</v>
      </c>
      <c r="G8359">
        <f>IF($A8359="","",Tienda_4!C1159)</f>
        <v>1463800</v>
      </c>
      <c r="H8359">
        <f>IF($A8359="","",Tienda_4!D1159)</f>
        <v>76100</v>
      </c>
      <c r="I8359">
        <f>IF($A8359="","",Tienda_4!H1159)</f>
        <v>3</v>
      </c>
      <c r="J8359">
        <f>IF($A8359="",0,IF(AND(OR('Cuadro-de-mando'!$B$4="(Todas)",'Cuadro-de-mando'!$B$4=$A8359),OR('Cuadro-de-mando'!$E$4="(Todas)",'Cuadro-de-mando'!$E$4=$B8359),OR('Cuadro-de-mando'!$H$4="(Todas)",'Cuadro-de-mando'!$H$4=$C8359),OR('Cuadro-de-mando'!$K$4="(Todas)",'Cuadro-de-mando'!$K$4=$E8359),OR('Cuadro-de-mando'!$N$4="(Todos)",'Cuadro-de-mando'!$N$4=$F8359)),1,0))</f>
        <v>1</v>
      </c>
    </row>
    <row r="8360" spans="1:10" x14ac:dyDescent="0.25">
      <c r="A8360" t="str">
        <f>IF(Tienda_4!$A1160="","","Tienda 4")</f>
        <v>Tienda 4</v>
      </c>
      <c r="B8360" t="str">
        <f>IF($A8360="","",Tienda_4!B1160)</f>
        <v>Juguetes</v>
      </c>
      <c r="C8360" t="str">
        <f>IF($A8360="","",Tienda_4!G1160)</f>
        <v>Cali</v>
      </c>
      <c r="D8360" t="str">
        <f>IF($A8360="","",Tienda_4!F1160)</f>
        <v>Rafael Acosta</v>
      </c>
      <c r="E8360" t="str">
        <f>IF($A8360="","",Tienda_4!I1160)</f>
        <v>Nequi</v>
      </c>
      <c r="F8360">
        <f>IF($A8360="","",VALUE(RIGHT(Tienda_4!E1160,4)))</f>
        <v>2022</v>
      </c>
      <c r="G8360">
        <f>IF($A8360="","",Tienda_4!C1160)</f>
        <v>217600</v>
      </c>
      <c r="H8360">
        <f>IF($A8360="","",Tienda_4!D1160)</f>
        <v>11800</v>
      </c>
      <c r="I8360">
        <f>IF($A8360="","",Tienda_4!H1160)</f>
        <v>4</v>
      </c>
      <c r="J8360">
        <f>IF($A8360="",0,IF(AND(OR('Cuadro-de-mando'!$B$4="(Todas)",'Cuadro-de-mando'!$B$4=$A8360),OR('Cuadro-de-mando'!$E$4="(Todas)",'Cuadro-de-mando'!$E$4=$B8360),OR('Cuadro-de-mando'!$H$4="(Todas)",'Cuadro-de-mando'!$H$4=$C8360),OR('Cuadro-de-mando'!$K$4="(Todas)",'Cuadro-de-mando'!$K$4=$E8360),OR('Cuadro-de-mando'!$N$4="(Todos)",'Cuadro-de-mando'!$N$4=$F8360)),1,0))</f>
        <v>1</v>
      </c>
    </row>
    <row r="8361" spans="1:10" x14ac:dyDescent="0.25">
      <c r="A8361" t="str">
        <f>IF(Tienda_4!$A1161="","","Tienda 4")</f>
        <v>Tienda 4</v>
      </c>
      <c r="B8361" t="str">
        <f>IF($A8361="","",Tienda_4!B1161)</f>
        <v>Deportes y diversión</v>
      </c>
      <c r="C8361" t="str">
        <f>IF($A8361="","",Tienda_4!G1161)</f>
        <v>Medellín</v>
      </c>
      <c r="D8361" t="str">
        <f>IF($A8361="","",Tienda_4!F1161)</f>
        <v>Blanca Ramirez</v>
      </c>
      <c r="E8361" t="str">
        <f>IF($A8361="","",Tienda_4!I1161)</f>
        <v>Tarjeta de crédito</v>
      </c>
      <c r="F8361">
        <f>IF($A8361="","",VALUE(RIGHT(Tienda_4!E1161,4)))</f>
        <v>2021</v>
      </c>
      <c r="G8361">
        <f>IF($A8361="","",Tienda_4!C1161)</f>
        <v>47100</v>
      </c>
      <c r="H8361">
        <f>IF($A8361="","",Tienda_4!D1161)</f>
        <v>2900</v>
      </c>
      <c r="I8361">
        <f>IF($A8361="","",Tienda_4!H1161)</f>
        <v>4</v>
      </c>
      <c r="J8361">
        <f>IF($A8361="",0,IF(AND(OR('Cuadro-de-mando'!$B$4="(Todas)",'Cuadro-de-mando'!$B$4=$A8361),OR('Cuadro-de-mando'!$E$4="(Todas)",'Cuadro-de-mando'!$E$4=$B8361),OR('Cuadro-de-mando'!$H$4="(Todas)",'Cuadro-de-mando'!$H$4=$C8361),OR('Cuadro-de-mando'!$K$4="(Todas)",'Cuadro-de-mando'!$K$4=$E8361),OR('Cuadro-de-mando'!$N$4="(Todos)",'Cuadro-de-mando'!$N$4=$F8361)),1,0))</f>
        <v>1</v>
      </c>
    </row>
    <row r="8362" spans="1:10" x14ac:dyDescent="0.25">
      <c r="A8362" t="str">
        <f>IF(Tienda_4!$A1162="","","Tienda 4")</f>
        <v>Tienda 4</v>
      </c>
      <c r="B8362" t="str">
        <f>IF($A8362="","",Tienda_4!B1162)</f>
        <v>Muebles</v>
      </c>
      <c r="C8362" t="str">
        <f>IF($A8362="","",Tienda_4!G1162)</f>
        <v>Bogotá</v>
      </c>
      <c r="D8362" t="str">
        <f>IF($A8362="","",Tienda_4!F1162)</f>
        <v>Felipe Santos</v>
      </c>
      <c r="E8362" t="str">
        <f>IF($A8362="","",Tienda_4!I1162)</f>
        <v>Nequi</v>
      </c>
      <c r="F8362">
        <f>IF($A8362="","",VALUE(RIGHT(Tienda_4!E1162,4)))</f>
        <v>2021</v>
      </c>
      <c r="G8362">
        <f>IF($A8362="","",Tienda_4!C1162)</f>
        <v>148000</v>
      </c>
      <c r="H8362">
        <f>IF($A8362="","",Tienda_4!D1162)</f>
        <v>6100</v>
      </c>
      <c r="I8362">
        <f>IF($A8362="","",Tienda_4!H1162)</f>
        <v>5</v>
      </c>
      <c r="J8362">
        <f>IF($A8362="",0,IF(AND(OR('Cuadro-de-mando'!$B$4="(Todas)",'Cuadro-de-mando'!$B$4=$A8362),OR('Cuadro-de-mando'!$E$4="(Todas)",'Cuadro-de-mando'!$E$4=$B8362),OR('Cuadro-de-mando'!$H$4="(Todas)",'Cuadro-de-mando'!$H$4=$C8362),OR('Cuadro-de-mando'!$K$4="(Todas)",'Cuadro-de-mando'!$K$4=$E8362),OR('Cuadro-de-mando'!$N$4="(Todos)",'Cuadro-de-mando'!$N$4=$F8362)),1,0))</f>
        <v>1</v>
      </c>
    </row>
    <row r="8363" spans="1:10" x14ac:dyDescent="0.25">
      <c r="A8363" t="str">
        <f>IF(Tienda_4!$A1163="","","Tienda 4")</f>
        <v>Tienda 4</v>
      </c>
      <c r="B8363" t="str">
        <f>IF($A8363="","",Tienda_4!B1163)</f>
        <v>Electrónicos</v>
      </c>
      <c r="C8363" t="str">
        <f>IF($A8363="","",Tienda_4!G1163)</f>
        <v>Medellín</v>
      </c>
      <c r="D8363" t="str">
        <f>IF($A8363="","",Tienda_4!F1163)</f>
        <v>Maria Alfonso</v>
      </c>
      <c r="E8363" t="str">
        <f>IF($A8363="","",Tienda_4!I1163)</f>
        <v>Tarjeta de crédito</v>
      </c>
      <c r="F8363">
        <f>IF($A8363="","",VALUE(RIGHT(Tienda_4!E1163,4)))</f>
        <v>2020</v>
      </c>
      <c r="G8363">
        <f>IF($A8363="","",Tienda_4!C1163)</f>
        <v>1422800</v>
      </c>
      <c r="H8363">
        <f>IF($A8363="","",Tienda_4!D1163)</f>
        <v>73900</v>
      </c>
      <c r="I8363">
        <f>IF($A8363="","",Tienda_4!H1163)</f>
        <v>5</v>
      </c>
      <c r="J8363">
        <f>IF($A8363="",0,IF(AND(OR('Cuadro-de-mando'!$B$4="(Todas)",'Cuadro-de-mando'!$B$4=$A8363),OR('Cuadro-de-mando'!$E$4="(Todas)",'Cuadro-de-mando'!$E$4=$B8363),OR('Cuadro-de-mando'!$H$4="(Todas)",'Cuadro-de-mando'!$H$4=$C8363),OR('Cuadro-de-mando'!$K$4="(Todas)",'Cuadro-de-mando'!$K$4=$E8363),OR('Cuadro-de-mando'!$N$4="(Todos)",'Cuadro-de-mando'!$N$4=$F8363)),1,0))</f>
        <v>1</v>
      </c>
    </row>
    <row r="8364" spans="1:10" x14ac:dyDescent="0.25">
      <c r="A8364" t="str">
        <f>IF(Tienda_4!$A1164="","","Tienda 4")</f>
        <v>Tienda 4</v>
      </c>
      <c r="B8364" t="str">
        <f>IF($A8364="","",Tienda_4!B1164)</f>
        <v>Juguetes</v>
      </c>
      <c r="C8364" t="str">
        <f>IF($A8364="","",Tienda_4!G1164)</f>
        <v>Medellín</v>
      </c>
      <c r="D8364" t="str">
        <f>IF($A8364="","",Tienda_4!F1164)</f>
        <v>Ángel Rodriguez</v>
      </c>
      <c r="E8364" t="str">
        <f>IF($A8364="","",Tienda_4!I1164)</f>
        <v>Tarjeta de crédito</v>
      </c>
      <c r="F8364">
        <f>IF($A8364="","",VALUE(RIGHT(Tienda_4!E1164,4)))</f>
        <v>2022</v>
      </c>
      <c r="G8364">
        <f>IF($A8364="","",Tienda_4!C1164)</f>
        <v>15000</v>
      </c>
      <c r="H8364">
        <f>IF($A8364="","",Tienda_4!D1164)</f>
        <v>0</v>
      </c>
      <c r="I8364">
        <f>IF($A8364="","",Tienda_4!H1164)</f>
        <v>4</v>
      </c>
      <c r="J8364">
        <f>IF($A8364="",0,IF(AND(OR('Cuadro-de-mando'!$B$4="(Todas)",'Cuadro-de-mando'!$B$4=$A8364),OR('Cuadro-de-mando'!$E$4="(Todas)",'Cuadro-de-mando'!$E$4=$B8364),OR('Cuadro-de-mando'!$H$4="(Todas)",'Cuadro-de-mando'!$H$4=$C8364),OR('Cuadro-de-mando'!$K$4="(Todas)",'Cuadro-de-mando'!$K$4=$E8364),OR('Cuadro-de-mando'!$N$4="(Todos)",'Cuadro-de-mando'!$N$4=$F8364)),1,0))</f>
        <v>1</v>
      </c>
    </row>
    <row r="8365" spans="1:10" x14ac:dyDescent="0.25">
      <c r="A8365" t="str">
        <f>IF(Tienda_4!$A1165="","","Tienda 4")</f>
        <v>Tienda 4</v>
      </c>
      <c r="B8365" t="str">
        <f>IF($A8365="","",Tienda_4!B1165)</f>
        <v>Deportes y diversión</v>
      </c>
      <c r="C8365" t="str">
        <f>IF($A8365="","",Tienda_4!G1165)</f>
        <v>Villavicencio</v>
      </c>
      <c r="D8365" t="str">
        <f>IF($A8365="","",Tienda_4!F1165)</f>
        <v>Pedro Gomez</v>
      </c>
      <c r="E8365" t="str">
        <f>IF($A8365="","",Tienda_4!I1165)</f>
        <v>Tarjeta de débito</v>
      </c>
      <c r="F8365">
        <f>IF($A8365="","",VALUE(RIGHT(Tienda_4!E1165,4)))</f>
        <v>2021</v>
      </c>
      <c r="G8365">
        <f>IF($A8365="","",Tienda_4!C1165)</f>
        <v>97000</v>
      </c>
      <c r="H8365">
        <f>IF($A8365="","",Tienda_4!D1165)</f>
        <v>5600</v>
      </c>
      <c r="I8365">
        <f>IF($A8365="","",Tienda_4!H1165)</f>
        <v>4</v>
      </c>
      <c r="J8365">
        <f>IF($A8365="",0,IF(AND(OR('Cuadro-de-mando'!$B$4="(Todas)",'Cuadro-de-mando'!$B$4=$A8365),OR('Cuadro-de-mando'!$E$4="(Todas)",'Cuadro-de-mando'!$E$4=$B8365),OR('Cuadro-de-mando'!$H$4="(Todas)",'Cuadro-de-mando'!$H$4=$C8365),OR('Cuadro-de-mando'!$K$4="(Todas)",'Cuadro-de-mando'!$K$4=$E8365),OR('Cuadro-de-mando'!$N$4="(Todos)",'Cuadro-de-mando'!$N$4=$F8365)),1,0))</f>
        <v>1</v>
      </c>
    </row>
    <row r="8366" spans="1:10" x14ac:dyDescent="0.25">
      <c r="A8366" t="str">
        <f>IF(Tienda_4!$A1166="","","Tienda 4")</f>
        <v>Tienda 4</v>
      </c>
      <c r="B8366" t="str">
        <f>IF($A8366="","",Tienda_4!B1166)</f>
        <v>Electrónicos</v>
      </c>
      <c r="C8366" t="str">
        <f>IF($A8366="","",Tienda_4!G1166)</f>
        <v>Pereira</v>
      </c>
      <c r="D8366" t="str">
        <f>IF($A8366="","",Tienda_4!F1166)</f>
        <v>Ángel Rodriguez</v>
      </c>
      <c r="E8366" t="str">
        <f>IF($A8366="","",Tienda_4!I1166)</f>
        <v>Nequi</v>
      </c>
      <c r="F8366">
        <f>IF($A8366="","",VALUE(RIGHT(Tienda_4!E1166,4)))</f>
        <v>2021</v>
      </c>
      <c r="G8366">
        <f>IF($A8366="","",Tienda_4!C1166)</f>
        <v>186400</v>
      </c>
      <c r="H8366">
        <f>IF($A8366="","",Tienda_4!D1166)</f>
        <v>10100</v>
      </c>
      <c r="I8366">
        <f>IF($A8366="","",Tienda_4!H1166)</f>
        <v>1</v>
      </c>
      <c r="J8366">
        <f>IF($A8366="",0,IF(AND(OR('Cuadro-de-mando'!$B$4="(Todas)",'Cuadro-de-mando'!$B$4=$A8366),OR('Cuadro-de-mando'!$E$4="(Todas)",'Cuadro-de-mando'!$E$4=$B8366),OR('Cuadro-de-mando'!$H$4="(Todas)",'Cuadro-de-mando'!$H$4=$C8366),OR('Cuadro-de-mando'!$K$4="(Todas)",'Cuadro-de-mando'!$K$4=$E8366),OR('Cuadro-de-mando'!$N$4="(Todos)",'Cuadro-de-mando'!$N$4=$F8366)),1,0))</f>
        <v>1</v>
      </c>
    </row>
    <row r="8367" spans="1:10" x14ac:dyDescent="0.25">
      <c r="A8367" t="str">
        <f>IF(Tienda_4!$A1167="","","Tienda 4")</f>
        <v>Tienda 4</v>
      </c>
      <c r="B8367" t="str">
        <f>IF($A8367="","",Tienda_4!B1167)</f>
        <v>Juguetes</v>
      </c>
      <c r="C8367" t="str">
        <f>IF($A8367="","",Tienda_4!G1167)</f>
        <v>Bogotá</v>
      </c>
      <c r="D8367" t="str">
        <f>IF($A8367="","",Tienda_4!F1167)</f>
        <v>Mariana Herrera</v>
      </c>
      <c r="E8367" t="str">
        <f>IF($A8367="","",Tienda_4!I1167)</f>
        <v>Tarjeta de crédito</v>
      </c>
      <c r="F8367">
        <f>IF($A8367="","",VALUE(RIGHT(Tienda_4!E1167,4)))</f>
        <v>2021</v>
      </c>
      <c r="G8367">
        <f>IF($A8367="","",Tienda_4!C1167)</f>
        <v>17700</v>
      </c>
      <c r="H8367">
        <f>IF($A8367="","",Tienda_4!D1167)</f>
        <v>1300</v>
      </c>
      <c r="I8367">
        <f>IF($A8367="","",Tienda_4!H1167)</f>
        <v>5</v>
      </c>
      <c r="J8367">
        <f>IF($A8367="",0,IF(AND(OR('Cuadro-de-mando'!$B$4="(Todas)",'Cuadro-de-mando'!$B$4=$A8367),OR('Cuadro-de-mando'!$E$4="(Todas)",'Cuadro-de-mando'!$E$4=$B8367),OR('Cuadro-de-mando'!$H$4="(Todas)",'Cuadro-de-mando'!$H$4=$C8367),OR('Cuadro-de-mando'!$K$4="(Todas)",'Cuadro-de-mando'!$K$4=$E8367),OR('Cuadro-de-mando'!$N$4="(Todos)",'Cuadro-de-mando'!$N$4=$F8367)),1,0))</f>
        <v>1</v>
      </c>
    </row>
    <row r="8368" spans="1:10" x14ac:dyDescent="0.25">
      <c r="A8368" t="str">
        <f>IF(Tienda_4!$A1168="","","Tienda 4")</f>
        <v>Tienda 4</v>
      </c>
      <c r="B8368" t="str">
        <f>IF($A8368="","",Tienda_4!B1168)</f>
        <v>Juguetes</v>
      </c>
      <c r="C8368" t="str">
        <f>IF($A8368="","",Tienda_4!G1168)</f>
        <v>Leticia</v>
      </c>
      <c r="D8368" t="str">
        <f>IF($A8368="","",Tienda_4!F1168)</f>
        <v>Pedro Gomez</v>
      </c>
      <c r="E8368" t="str">
        <f>IF($A8368="","",Tienda_4!I1168)</f>
        <v>Nequi</v>
      </c>
      <c r="F8368">
        <f>IF($A8368="","",VALUE(RIGHT(Tienda_4!E1168,4)))</f>
        <v>2022</v>
      </c>
      <c r="G8368">
        <f>IF($A8368="","",Tienda_4!C1168)</f>
        <v>36000</v>
      </c>
      <c r="H8368">
        <f>IF($A8368="","",Tienda_4!D1168)</f>
        <v>2100</v>
      </c>
      <c r="I8368">
        <f>IF($A8368="","",Tienda_4!H1168)</f>
        <v>5</v>
      </c>
      <c r="J8368">
        <f>IF($A8368="",0,IF(AND(OR('Cuadro-de-mando'!$B$4="(Todas)",'Cuadro-de-mando'!$B$4=$A8368),OR('Cuadro-de-mando'!$E$4="(Todas)",'Cuadro-de-mando'!$E$4=$B8368),OR('Cuadro-de-mando'!$H$4="(Todas)",'Cuadro-de-mando'!$H$4=$C8368),OR('Cuadro-de-mando'!$K$4="(Todas)",'Cuadro-de-mando'!$K$4=$E8368),OR('Cuadro-de-mando'!$N$4="(Todos)",'Cuadro-de-mando'!$N$4=$F8368)),1,0))</f>
        <v>1</v>
      </c>
    </row>
    <row r="8369" spans="1:10" x14ac:dyDescent="0.25">
      <c r="A8369" t="str">
        <f>IF(Tienda_4!$A1169="","","Tienda 4")</f>
        <v>Tienda 4</v>
      </c>
      <c r="B8369" t="str">
        <f>IF($A8369="","",Tienda_4!B1169)</f>
        <v>Muebles</v>
      </c>
      <c r="C8369" t="str">
        <f>IF($A8369="","",Tienda_4!G1169)</f>
        <v>Bogotá</v>
      </c>
      <c r="D8369" t="str">
        <f>IF($A8369="","",Tienda_4!F1169)</f>
        <v>Blanca Ramirez</v>
      </c>
      <c r="E8369" t="str">
        <f>IF($A8369="","",Tienda_4!I1169)</f>
        <v>Tarjeta de crédito</v>
      </c>
      <c r="F8369">
        <f>IF($A8369="","",VALUE(RIGHT(Tienda_4!E1169,4)))</f>
        <v>2020</v>
      </c>
      <c r="G8369">
        <f>IF($A8369="","",Tienda_4!C1169)</f>
        <v>268300</v>
      </c>
      <c r="H8369">
        <f>IF($A8369="","",Tienda_4!D1169)</f>
        <v>14700</v>
      </c>
      <c r="I8369">
        <f>IF($A8369="","",Tienda_4!H1169)</f>
        <v>5</v>
      </c>
      <c r="J8369">
        <f>IF($A8369="",0,IF(AND(OR('Cuadro-de-mando'!$B$4="(Todas)",'Cuadro-de-mando'!$B$4=$A8369),OR('Cuadro-de-mando'!$E$4="(Todas)",'Cuadro-de-mando'!$E$4=$B8369),OR('Cuadro-de-mando'!$H$4="(Todas)",'Cuadro-de-mando'!$H$4=$C8369),OR('Cuadro-de-mando'!$K$4="(Todas)",'Cuadro-de-mando'!$K$4=$E8369),OR('Cuadro-de-mando'!$N$4="(Todos)",'Cuadro-de-mando'!$N$4=$F8369)),1,0))</f>
        <v>1</v>
      </c>
    </row>
    <row r="8370" spans="1:10" x14ac:dyDescent="0.25">
      <c r="A8370" t="str">
        <f>IF(Tienda_4!$A1170="","","Tienda 4")</f>
        <v>Tienda 4</v>
      </c>
      <c r="B8370" t="str">
        <f>IF($A8370="","",Tienda_4!B1170)</f>
        <v>Deportes y diversión</v>
      </c>
      <c r="C8370" t="str">
        <f>IF($A8370="","",Tienda_4!G1170)</f>
        <v>Bogotá</v>
      </c>
      <c r="D8370" t="str">
        <f>IF($A8370="","",Tienda_4!F1170)</f>
        <v>Ángel Rodriguez</v>
      </c>
      <c r="E8370" t="str">
        <f>IF($A8370="","",Tienda_4!I1170)</f>
        <v>Tarjeta de crédito</v>
      </c>
      <c r="F8370">
        <f>IF($A8370="","",VALUE(RIGHT(Tienda_4!E1170,4)))</f>
        <v>2022</v>
      </c>
      <c r="G8370">
        <f>IF($A8370="","",Tienda_4!C1170)</f>
        <v>10000</v>
      </c>
      <c r="H8370">
        <f>IF($A8370="","",Tienda_4!D1170)</f>
        <v>0</v>
      </c>
      <c r="I8370">
        <f>IF($A8370="","",Tienda_4!H1170)</f>
        <v>5</v>
      </c>
      <c r="J8370">
        <f>IF($A8370="",0,IF(AND(OR('Cuadro-de-mando'!$B$4="(Todas)",'Cuadro-de-mando'!$B$4=$A8370),OR('Cuadro-de-mando'!$E$4="(Todas)",'Cuadro-de-mando'!$E$4=$B8370),OR('Cuadro-de-mando'!$H$4="(Todas)",'Cuadro-de-mando'!$H$4=$C8370),OR('Cuadro-de-mando'!$K$4="(Todas)",'Cuadro-de-mando'!$K$4=$E8370),OR('Cuadro-de-mando'!$N$4="(Todos)",'Cuadro-de-mando'!$N$4=$F8370)),1,0))</f>
        <v>1</v>
      </c>
    </row>
    <row r="8371" spans="1:10" x14ac:dyDescent="0.25">
      <c r="A8371" t="str">
        <f>IF(Tienda_4!$A1171="","","Tienda 4")</f>
        <v>Tienda 4</v>
      </c>
      <c r="B8371" t="str">
        <f>IF($A8371="","",Tienda_4!B1171)</f>
        <v>Electrónicos</v>
      </c>
      <c r="C8371" t="str">
        <f>IF($A8371="","",Tienda_4!G1171)</f>
        <v>Medellín</v>
      </c>
      <c r="D8371" t="str">
        <f>IF($A8371="","",Tienda_4!F1171)</f>
        <v>Rafael Acosta</v>
      </c>
      <c r="E8371" t="str">
        <f>IF($A8371="","",Tienda_4!I1171)</f>
        <v>Tarjeta de crédito</v>
      </c>
      <c r="F8371">
        <f>IF($A8371="","",VALUE(RIGHT(Tienda_4!E1171,4)))</f>
        <v>2021</v>
      </c>
      <c r="G8371">
        <f>IF($A8371="","",Tienda_4!C1171)</f>
        <v>1666000</v>
      </c>
      <c r="H8371">
        <f>IF($A8371="","",Tienda_4!D1171)</f>
        <v>89400</v>
      </c>
      <c r="I8371">
        <f>IF($A8371="","",Tienda_4!H1171)</f>
        <v>4</v>
      </c>
      <c r="J8371">
        <f>IF($A8371="",0,IF(AND(OR('Cuadro-de-mando'!$B$4="(Todas)",'Cuadro-de-mando'!$B$4=$A8371),OR('Cuadro-de-mando'!$E$4="(Todas)",'Cuadro-de-mando'!$E$4=$B8371),OR('Cuadro-de-mando'!$H$4="(Todas)",'Cuadro-de-mando'!$H$4=$C8371),OR('Cuadro-de-mando'!$K$4="(Todas)",'Cuadro-de-mando'!$K$4=$E8371),OR('Cuadro-de-mando'!$N$4="(Todos)",'Cuadro-de-mando'!$N$4=$F8371)),1,0))</f>
        <v>1</v>
      </c>
    </row>
    <row r="8372" spans="1:10" x14ac:dyDescent="0.25">
      <c r="A8372" t="str">
        <f>IF(Tienda_4!$A1172="","","Tienda 4")</f>
        <v>Tienda 4</v>
      </c>
      <c r="B8372" t="str">
        <f>IF($A8372="","",Tienda_4!B1172)</f>
        <v>Artículos para el hogar</v>
      </c>
      <c r="C8372" t="str">
        <f>IF($A8372="","",Tienda_4!G1172)</f>
        <v>Bogotá</v>
      </c>
      <c r="D8372" t="str">
        <f>IF($A8372="","",Tienda_4!F1172)</f>
        <v>Felipe Santos</v>
      </c>
      <c r="E8372" t="str">
        <f>IF($A8372="","",Tienda_4!I1172)</f>
        <v>Tarjeta de débito</v>
      </c>
      <c r="F8372">
        <f>IF($A8372="","",VALUE(RIGHT(Tienda_4!E1172,4)))</f>
        <v>2022</v>
      </c>
      <c r="G8372">
        <f>IF($A8372="","",Tienda_4!C1172)</f>
        <v>115400</v>
      </c>
      <c r="H8372">
        <f>IF($A8372="","",Tienda_4!D1172)</f>
        <v>6400</v>
      </c>
      <c r="I8372">
        <f>IF($A8372="","",Tienda_4!H1172)</f>
        <v>3</v>
      </c>
      <c r="J8372">
        <f>IF($A8372="",0,IF(AND(OR('Cuadro-de-mando'!$B$4="(Todas)",'Cuadro-de-mando'!$B$4=$A8372),OR('Cuadro-de-mando'!$E$4="(Todas)",'Cuadro-de-mando'!$E$4=$B8372),OR('Cuadro-de-mando'!$H$4="(Todas)",'Cuadro-de-mando'!$H$4=$C8372),OR('Cuadro-de-mando'!$K$4="(Todas)",'Cuadro-de-mando'!$K$4=$E8372),OR('Cuadro-de-mando'!$N$4="(Todos)",'Cuadro-de-mando'!$N$4=$F8372)),1,0))</f>
        <v>1</v>
      </c>
    </row>
    <row r="8373" spans="1:10" x14ac:dyDescent="0.25">
      <c r="A8373" t="str">
        <f>IF(Tienda_4!$A1173="","","Tienda 4")</f>
        <v>Tienda 4</v>
      </c>
      <c r="B8373" t="str">
        <f>IF($A8373="","",Tienda_4!B1173)</f>
        <v>Muebles</v>
      </c>
      <c r="C8373" t="str">
        <f>IF($A8373="","",Tienda_4!G1173)</f>
        <v>Bogotá</v>
      </c>
      <c r="D8373" t="str">
        <f>IF($A8373="","",Tienda_4!F1173)</f>
        <v>Santiago Silva</v>
      </c>
      <c r="E8373" t="str">
        <f>IF($A8373="","",Tienda_4!I1173)</f>
        <v>Tarjeta de crédito</v>
      </c>
      <c r="F8373">
        <f>IF($A8373="","",VALUE(RIGHT(Tienda_4!E1173,4)))</f>
        <v>2022</v>
      </c>
      <c r="G8373">
        <f>IF($A8373="","",Tienda_4!C1173)</f>
        <v>174900</v>
      </c>
      <c r="H8373">
        <f>IF($A8373="","",Tienda_4!D1173)</f>
        <v>9800</v>
      </c>
      <c r="I8373">
        <f>IF($A8373="","",Tienda_4!H1173)</f>
        <v>5</v>
      </c>
      <c r="J8373">
        <f>IF($A8373="",0,IF(AND(OR('Cuadro-de-mando'!$B$4="(Todas)",'Cuadro-de-mando'!$B$4=$A8373),OR('Cuadro-de-mando'!$E$4="(Todas)",'Cuadro-de-mando'!$E$4=$B8373),OR('Cuadro-de-mando'!$H$4="(Todas)",'Cuadro-de-mando'!$H$4=$C8373),OR('Cuadro-de-mando'!$K$4="(Todas)",'Cuadro-de-mando'!$K$4=$E8373),OR('Cuadro-de-mando'!$N$4="(Todos)",'Cuadro-de-mando'!$N$4=$F8373)),1,0))</f>
        <v>1</v>
      </c>
    </row>
    <row r="8374" spans="1:10" x14ac:dyDescent="0.25">
      <c r="A8374" t="str">
        <f>IF(Tienda_4!$A1174="","","Tienda 4")</f>
        <v>Tienda 4</v>
      </c>
      <c r="B8374" t="str">
        <f>IF($A8374="","",Tienda_4!B1174)</f>
        <v>Electrónicos</v>
      </c>
      <c r="C8374" t="str">
        <f>IF($A8374="","",Tienda_4!G1174)</f>
        <v>Medellín</v>
      </c>
      <c r="D8374" t="str">
        <f>IF($A8374="","",Tienda_4!F1174)</f>
        <v>Pedro Gomez</v>
      </c>
      <c r="E8374" t="str">
        <f>IF($A8374="","",Tienda_4!I1174)</f>
        <v>Tarjeta de crédito</v>
      </c>
      <c r="F8374">
        <f>IF($A8374="","",VALUE(RIGHT(Tienda_4!E1174,4)))</f>
        <v>2023</v>
      </c>
      <c r="G8374">
        <f>IF($A8374="","",Tienda_4!C1174)</f>
        <v>280600</v>
      </c>
      <c r="H8374">
        <f>IF($A8374="","",Tienda_4!D1174)</f>
        <v>17300</v>
      </c>
      <c r="I8374">
        <f>IF($A8374="","",Tienda_4!H1174)</f>
        <v>3</v>
      </c>
      <c r="J8374">
        <f>IF($A8374="",0,IF(AND(OR('Cuadro-de-mando'!$B$4="(Todas)",'Cuadro-de-mando'!$B$4=$A8374),OR('Cuadro-de-mando'!$E$4="(Todas)",'Cuadro-de-mando'!$E$4=$B8374),OR('Cuadro-de-mando'!$H$4="(Todas)",'Cuadro-de-mando'!$H$4=$C8374),OR('Cuadro-de-mando'!$K$4="(Todas)",'Cuadro-de-mando'!$K$4=$E8374),OR('Cuadro-de-mando'!$N$4="(Todos)",'Cuadro-de-mando'!$N$4=$F8374)),1,0))</f>
        <v>1</v>
      </c>
    </row>
    <row r="8375" spans="1:10" x14ac:dyDescent="0.25">
      <c r="A8375" t="str">
        <f>IF(Tienda_4!$A1175="","","Tienda 4")</f>
        <v>Tienda 4</v>
      </c>
      <c r="B8375" t="str">
        <f>IF($A8375="","",Tienda_4!B1175)</f>
        <v>Muebles</v>
      </c>
      <c r="C8375" t="str">
        <f>IF($A8375="","",Tienda_4!G1175)</f>
        <v>Bogotá</v>
      </c>
      <c r="D8375" t="str">
        <f>IF($A8375="","",Tienda_4!F1175)</f>
        <v>Camila Rivera</v>
      </c>
      <c r="E8375" t="str">
        <f>IF($A8375="","",Tienda_4!I1175)</f>
        <v>Tarjeta de crédito</v>
      </c>
      <c r="F8375">
        <f>IF($A8375="","",VALUE(RIGHT(Tienda_4!E1175,4)))</f>
        <v>2022</v>
      </c>
      <c r="G8375">
        <f>IF($A8375="","",Tienda_4!C1175)</f>
        <v>357600</v>
      </c>
      <c r="H8375">
        <f>IF($A8375="","",Tienda_4!D1175)</f>
        <v>19300</v>
      </c>
      <c r="I8375">
        <f>IF($A8375="","",Tienda_4!H1175)</f>
        <v>4</v>
      </c>
      <c r="J8375">
        <f>IF($A8375="",0,IF(AND(OR('Cuadro-de-mando'!$B$4="(Todas)",'Cuadro-de-mando'!$B$4=$A8375),OR('Cuadro-de-mando'!$E$4="(Todas)",'Cuadro-de-mando'!$E$4=$B8375),OR('Cuadro-de-mando'!$H$4="(Todas)",'Cuadro-de-mando'!$H$4=$C8375),OR('Cuadro-de-mando'!$K$4="(Todas)",'Cuadro-de-mando'!$K$4=$E8375),OR('Cuadro-de-mando'!$N$4="(Todos)",'Cuadro-de-mando'!$N$4=$F8375)),1,0))</f>
        <v>1</v>
      </c>
    </row>
    <row r="8376" spans="1:10" x14ac:dyDescent="0.25">
      <c r="A8376" t="str">
        <f>IF(Tienda_4!$A1176="","","Tienda 4")</f>
        <v>Tienda 4</v>
      </c>
      <c r="B8376" t="str">
        <f>IF($A8376="","",Tienda_4!B1176)</f>
        <v>Muebles</v>
      </c>
      <c r="C8376" t="str">
        <f>IF($A8376="","",Tienda_4!G1176)</f>
        <v>Cúcuta</v>
      </c>
      <c r="D8376" t="str">
        <f>IF($A8376="","",Tienda_4!F1176)</f>
        <v>Blanca Ramirez</v>
      </c>
      <c r="E8376" t="str">
        <f>IF($A8376="","",Tienda_4!I1176)</f>
        <v>Cupón</v>
      </c>
      <c r="F8376">
        <f>IF($A8376="","",VALUE(RIGHT(Tienda_4!E1176,4)))</f>
        <v>2020</v>
      </c>
      <c r="G8376">
        <f>IF($A8376="","",Tienda_4!C1176)</f>
        <v>144800</v>
      </c>
      <c r="H8376">
        <f>IF($A8376="","",Tienda_4!D1176)</f>
        <v>5900</v>
      </c>
      <c r="I8376">
        <f>IF($A8376="","",Tienda_4!H1176)</f>
        <v>1</v>
      </c>
      <c r="J8376">
        <f>IF($A8376="",0,IF(AND(OR('Cuadro-de-mando'!$B$4="(Todas)",'Cuadro-de-mando'!$B$4=$A8376),OR('Cuadro-de-mando'!$E$4="(Todas)",'Cuadro-de-mando'!$E$4=$B8376),OR('Cuadro-de-mando'!$H$4="(Todas)",'Cuadro-de-mando'!$H$4=$C8376),OR('Cuadro-de-mando'!$K$4="(Todas)",'Cuadro-de-mando'!$K$4=$E8376),OR('Cuadro-de-mando'!$N$4="(Todos)",'Cuadro-de-mando'!$N$4=$F8376)),1,0))</f>
        <v>1</v>
      </c>
    </row>
    <row r="8377" spans="1:10" x14ac:dyDescent="0.25">
      <c r="A8377" t="str">
        <f>IF(Tienda_4!$A1177="","","Tienda 4")</f>
        <v>Tienda 4</v>
      </c>
      <c r="B8377" t="str">
        <f>IF($A8377="","",Tienda_4!B1177)</f>
        <v>Juguetes</v>
      </c>
      <c r="C8377" t="str">
        <f>IF($A8377="","",Tienda_4!G1177)</f>
        <v>Bogotá</v>
      </c>
      <c r="D8377" t="str">
        <f>IF($A8377="","",Tienda_4!F1177)</f>
        <v>Santiago Silva</v>
      </c>
      <c r="E8377" t="str">
        <f>IF($A8377="","",Tienda_4!I1177)</f>
        <v>Tarjeta de crédito</v>
      </c>
      <c r="F8377">
        <f>IF($A8377="","",VALUE(RIGHT(Tienda_4!E1177,4)))</f>
        <v>2022</v>
      </c>
      <c r="G8377">
        <f>IF($A8377="","",Tienda_4!C1177)</f>
        <v>17900</v>
      </c>
      <c r="H8377">
        <f>IF($A8377="","",Tienda_4!D1177)</f>
        <v>1600</v>
      </c>
      <c r="I8377">
        <f>IF($A8377="","",Tienda_4!H1177)</f>
        <v>5</v>
      </c>
      <c r="J8377">
        <f>IF($A8377="",0,IF(AND(OR('Cuadro-de-mando'!$B$4="(Todas)",'Cuadro-de-mando'!$B$4=$A8377),OR('Cuadro-de-mando'!$E$4="(Todas)",'Cuadro-de-mando'!$E$4=$B8377),OR('Cuadro-de-mando'!$H$4="(Todas)",'Cuadro-de-mando'!$H$4=$C8377),OR('Cuadro-de-mando'!$K$4="(Todas)",'Cuadro-de-mando'!$K$4=$E8377),OR('Cuadro-de-mando'!$N$4="(Todos)",'Cuadro-de-mando'!$N$4=$F8377)),1,0))</f>
        <v>1</v>
      </c>
    </row>
    <row r="8378" spans="1:10" x14ac:dyDescent="0.25">
      <c r="A8378" t="str">
        <f>IF(Tienda_4!$A1178="","","Tienda 4")</f>
        <v>Tienda 4</v>
      </c>
      <c r="B8378" t="str">
        <f>IF($A8378="","",Tienda_4!B1178)</f>
        <v>Artículos para el hogar</v>
      </c>
      <c r="C8378" t="str">
        <f>IF($A8378="","",Tienda_4!G1178)</f>
        <v>Medellín</v>
      </c>
      <c r="D8378" t="str">
        <f>IF($A8378="","",Tienda_4!F1178)</f>
        <v>Santiago Silva</v>
      </c>
      <c r="E8378" t="str">
        <f>IF($A8378="","",Tienda_4!I1178)</f>
        <v>Tarjeta de crédito</v>
      </c>
      <c r="F8378">
        <f>IF($A8378="","",VALUE(RIGHT(Tienda_4!E1178,4)))</f>
        <v>2021</v>
      </c>
      <c r="G8378">
        <f>IF($A8378="","",Tienda_4!C1178)</f>
        <v>79000</v>
      </c>
      <c r="H8378">
        <f>IF($A8378="","",Tienda_4!D1178)</f>
        <v>4600</v>
      </c>
      <c r="I8378">
        <f>IF($A8378="","",Tienda_4!H1178)</f>
        <v>5</v>
      </c>
      <c r="J8378">
        <f>IF($A8378="",0,IF(AND(OR('Cuadro-de-mando'!$B$4="(Todas)",'Cuadro-de-mando'!$B$4=$A8378),OR('Cuadro-de-mando'!$E$4="(Todas)",'Cuadro-de-mando'!$E$4=$B8378),OR('Cuadro-de-mando'!$H$4="(Todas)",'Cuadro-de-mando'!$H$4=$C8378),OR('Cuadro-de-mando'!$K$4="(Todas)",'Cuadro-de-mando'!$K$4=$E8378),OR('Cuadro-de-mando'!$N$4="(Todos)",'Cuadro-de-mando'!$N$4=$F8378)),1,0))</f>
        <v>1</v>
      </c>
    </row>
    <row r="8379" spans="1:10" x14ac:dyDescent="0.25">
      <c r="A8379" t="str">
        <f>IF(Tienda_4!$A1179="","","Tienda 4")</f>
        <v>Tienda 4</v>
      </c>
      <c r="B8379" t="str">
        <f>IF($A8379="","",Tienda_4!B1179)</f>
        <v>Muebles</v>
      </c>
      <c r="C8379" t="str">
        <f>IF($A8379="","",Tienda_4!G1179)</f>
        <v>Bogotá</v>
      </c>
      <c r="D8379" t="str">
        <f>IF($A8379="","",Tienda_4!F1179)</f>
        <v>Blanca Ramirez</v>
      </c>
      <c r="E8379" t="str">
        <f>IF($A8379="","",Tienda_4!I1179)</f>
        <v>Tarjeta de crédito</v>
      </c>
      <c r="F8379">
        <f>IF($A8379="","",VALUE(RIGHT(Tienda_4!E1179,4)))</f>
        <v>2023</v>
      </c>
      <c r="G8379">
        <f>IF($A8379="","",Tienda_4!C1179)</f>
        <v>491900</v>
      </c>
      <c r="H8379">
        <f>IF($A8379="","",Tienda_4!D1179)</f>
        <v>26600</v>
      </c>
      <c r="I8379">
        <f>IF($A8379="","",Tienda_4!H1179)</f>
        <v>5</v>
      </c>
      <c r="J8379">
        <f>IF($A8379="",0,IF(AND(OR('Cuadro-de-mando'!$B$4="(Todas)",'Cuadro-de-mando'!$B$4=$A8379),OR('Cuadro-de-mando'!$E$4="(Todas)",'Cuadro-de-mando'!$E$4=$B8379),OR('Cuadro-de-mando'!$H$4="(Todas)",'Cuadro-de-mando'!$H$4=$C8379),OR('Cuadro-de-mando'!$K$4="(Todas)",'Cuadro-de-mando'!$K$4=$E8379),OR('Cuadro-de-mando'!$N$4="(Todos)",'Cuadro-de-mando'!$N$4=$F8379)),1,0))</f>
        <v>1</v>
      </c>
    </row>
    <row r="8380" spans="1:10" x14ac:dyDescent="0.25">
      <c r="A8380" t="str">
        <f>IF(Tienda_4!$A1180="","","Tienda 4")</f>
        <v>Tienda 4</v>
      </c>
      <c r="B8380" t="str">
        <f>IF($A8380="","",Tienda_4!B1180)</f>
        <v>Muebles</v>
      </c>
      <c r="C8380" t="str">
        <f>IF($A8380="","",Tienda_4!G1180)</f>
        <v>Cali</v>
      </c>
      <c r="D8380" t="str">
        <f>IF($A8380="","",Tienda_4!F1180)</f>
        <v>Felipe Santos</v>
      </c>
      <c r="E8380" t="str">
        <f>IF($A8380="","",Tienda_4!I1180)</f>
        <v>Tarjeta de crédito</v>
      </c>
      <c r="F8380">
        <f>IF($A8380="","",VALUE(RIGHT(Tienda_4!E1180,4)))</f>
        <v>2023</v>
      </c>
      <c r="G8380">
        <f>IF($A8380="","",Tienda_4!C1180)</f>
        <v>312800</v>
      </c>
      <c r="H8380">
        <f>IF($A8380="","",Tienda_4!D1180)</f>
        <v>14800</v>
      </c>
      <c r="I8380">
        <f>IF($A8380="","",Tienda_4!H1180)</f>
        <v>5</v>
      </c>
      <c r="J8380">
        <f>IF($A8380="",0,IF(AND(OR('Cuadro-de-mando'!$B$4="(Todas)",'Cuadro-de-mando'!$B$4=$A8380),OR('Cuadro-de-mando'!$E$4="(Todas)",'Cuadro-de-mando'!$E$4=$B8380),OR('Cuadro-de-mando'!$H$4="(Todas)",'Cuadro-de-mando'!$H$4=$C8380),OR('Cuadro-de-mando'!$K$4="(Todas)",'Cuadro-de-mando'!$K$4=$E8380),OR('Cuadro-de-mando'!$N$4="(Todos)",'Cuadro-de-mando'!$N$4=$F8380)),1,0))</f>
        <v>1</v>
      </c>
    </row>
    <row r="8381" spans="1:10" x14ac:dyDescent="0.25">
      <c r="A8381" t="str">
        <f>IF(Tienda_4!$A1181="","","Tienda 4")</f>
        <v>Tienda 4</v>
      </c>
      <c r="B8381" t="str">
        <f>IF($A8381="","",Tienda_4!B1181)</f>
        <v>Artículos para el hogar</v>
      </c>
      <c r="C8381" t="str">
        <f>IF($A8381="","",Tienda_4!G1181)</f>
        <v>Pereira</v>
      </c>
      <c r="D8381" t="str">
        <f>IF($A8381="","",Tienda_4!F1181)</f>
        <v>Pedro Gomez</v>
      </c>
      <c r="E8381" t="str">
        <f>IF($A8381="","",Tienda_4!I1181)</f>
        <v>Tarjeta de crédito</v>
      </c>
      <c r="F8381">
        <f>IF($A8381="","",VALUE(RIGHT(Tienda_4!E1181,4)))</f>
        <v>2020</v>
      </c>
      <c r="G8381">
        <f>IF($A8381="","",Tienda_4!C1181)</f>
        <v>36600</v>
      </c>
      <c r="H8381">
        <f>IF($A8381="","",Tienda_4!D1181)</f>
        <v>2300</v>
      </c>
      <c r="I8381">
        <f>IF($A8381="","",Tienda_4!H1181)</f>
        <v>5</v>
      </c>
      <c r="J8381">
        <f>IF($A8381="",0,IF(AND(OR('Cuadro-de-mando'!$B$4="(Todas)",'Cuadro-de-mando'!$B$4=$A8381),OR('Cuadro-de-mando'!$E$4="(Todas)",'Cuadro-de-mando'!$E$4=$B8381),OR('Cuadro-de-mando'!$H$4="(Todas)",'Cuadro-de-mando'!$H$4=$C8381),OR('Cuadro-de-mando'!$K$4="(Todas)",'Cuadro-de-mando'!$K$4=$E8381),OR('Cuadro-de-mando'!$N$4="(Todos)",'Cuadro-de-mando'!$N$4=$F8381)),1,0))</f>
        <v>1</v>
      </c>
    </row>
    <row r="8382" spans="1:10" x14ac:dyDescent="0.25">
      <c r="A8382" t="str">
        <f>IF(Tienda_4!$A1182="","","Tienda 4")</f>
        <v>Tienda 4</v>
      </c>
      <c r="B8382" t="str">
        <f>IF($A8382="","",Tienda_4!B1182)</f>
        <v>Electrodomésticos</v>
      </c>
      <c r="C8382" t="str">
        <f>IF($A8382="","",Tienda_4!G1182)</f>
        <v>Villavicencio</v>
      </c>
      <c r="D8382" t="str">
        <f>IF($A8382="","",Tienda_4!F1182)</f>
        <v>Blanca Ramirez</v>
      </c>
      <c r="E8382" t="str">
        <f>IF($A8382="","",Tienda_4!I1182)</f>
        <v>Tarjeta de crédito</v>
      </c>
      <c r="F8382">
        <f>IF($A8382="","",VALUE(RIGHT(Tienda_4!E1182,4)))</f>
        <v>2021</v>
      </c>
      <c r="G8382">
        <f>IF($A8382="","",Tienda_4!C1182)</f>
        <v>691600</v>
      </c>
      <c r="H8382">
        <f>IF($A8382="","",Tienda_4!D1182)</f>
        <v>37900</v>
      </c>
      <c r="I8382">
        <f>IF($A8382="","",Tienda_4!H1182)</f>
        <v>1</v>
      </c>
      <c r="J8382">
        <f>IF($A8382="",0,IF(AND(OR('Cuadro-de-mando'!$B$4="(Todas)",'Cuadro-de-mando'!$B$4=$A8382),OR('Cuadro-de-mando'!$E$4="(Todas)",'Cuadro-de-mando'!$E$4=$B8382),OR('Cuadro-de-mando'!$H$4="(Todas)",'Cuadro-de-mando'!$H$4=$C8382),OR('Cuadro-de-mando'!$K$4="(Todas)",'Cuadro-de-mando'!$K$4=$E8382),OR('Cuadro-de-mando'!$N$4="(Todos)",'Cuadro-de-mando'!$N$4=$F8382)),1,0))</f>
        <v>1</v>
      </c>
    </row>
    <row r="8383" spans="1:10" x14ac:dyDescent="0.25">
      <c r="A8383" t="str">
        <f>IF(Tienda_4!$A1183="","","Tienda 4")</f>
        <v>Tienda 4</v>
      </c>
      <c r="B8383" t="str">
        <f>IF($A8383="","",Tienda_4!B1183)</f>
        <v>Deportes y diversión</v>
      </c>
      <c r="C8383" t="str">
        <f>IF($A8383="","",Tienda_4!G1183)</f>
        <v>Barranquilla</v>
      </c>
      <c r="D8383" t="str">
        <f>IF($A8383="","",Tienda_4!F1183)</f>
        <v>Mariana Herrera</v>
      </c>
      <c r="E8383" t="str">
        <f>IF($A8383="","",Tienda_4!I1183)</f>
        <v>Tarjeta de crédito</v>
      </c>
      <c r="F8383">
        <f>IF($A8383="","",VALUE(RIGHT(Tienda_4!E1183,4)))</f>
        <v>2023</v>
      </c>
      <c r="G8383">
        <f>IF($A8383="","",Tienda_4!C1183)</f>
        <v>97500</v>
      </c>
      <c r="H8383">
        <f>IF($A8383="","",Tienda_4!D1183)</f>
        <v>3400</v>
      </c>
      <c r="I8383">
        <f>IF($A8383="","",Tienda_4!H1183)</f>
        <v>3</v>
      </c>
      <c r="J8383">
        <f>IF($A8383="",0,IF(AND(OR('Cuadro-de-mando'!$B$4="(Todas)",'Cuadro-de-mando'!$B$4=$A8383),OR('Cuadro-de-mando'!$E$4="(Todas)",'Cuadro-de-mando'!$E$4=$B8383),OR('Cuadro-de-mando'!$H$4="(Todas)",'Cuadro-de-mando'!$H$4=$C8383),OR('Cuadro-de-mando'!$K$4="(Todas)",'Cuadro-de-mando'!$K$4=$E8383),OR('Cuadro-de-mando'!$N$4="(Todos)",'Cuadro-de-mando'!$N$4=$F8383)),1,0))</f>
        <v>1</v>
      </c>
    </row>
    <row r="8384" spans="1:10" x14ac:dyDescent="0.25">
      <c r="A8384" t="str">
        <f>IF(Tienda_4!$A1184="","","Tienda 4")</f>
        <v>Tienda 4</v>
      </c>
      <c r="B8384" t="str">
        <f>IF($A8384="","",Tienda_4!B1184)</f>
        <v>Juguetes</v>
      </c>
      <c r="C8384" t="str">
        <f>IF($A8384="","",Tienda_4!G1184)</f>
        <v>Bogotá</v>
      </c>
      <c r="D8384" t="str">
        <f>IF($A8384="","",Tienda_4!F1184)</f>
        <v>Juan Fernandez</v>
      </c>
      <c r="E8384" t="str">
        <f>IF($A8384="","",Tienda_4!I1184)</f>
        <v>Tarjeta de crédito</v>
      </c>
      <c r="F8384">
        <f>IF($A8384="","",VALUE(RIGHT(Tienda_4!E1184,4)))</f>
        <v>2022</v>
      </c>
      <c r="G8384">
        <f>IF($A8384="","",Tienda_4!C1184)</f>
        <v>36200</v>
      </c>
      <c r="H8384">
        <f>IF($A8384="","",Tienda_4!D1184)</f>
        <v>2300</v>
      </c>
      <c r="I8384">
        <f>IF($A8384="","",Tienda_4!H1184)</f>
        <v>2</v>
      </c>
      <c r="J8384">
        <f>IF($A8384="",0,IF(AND(OR('Cuadro-de-mando'!$B$4="(Todas)",'Cuadro-de-mando'!$B$4=$A8384),OR('Cuadro-de-mando'!$E$4="(Todas)",'Cuadro-de-mando'!$E$4=$B8384),OR('Cuadro-de-mando'!$H$4="(Todas)",'Cuadro-de-mando'!$H$4=$C8384),OR('Cuadro-de-mando'!$K$4="(Todas)",'Cuadro-de-mando'!$K$4=$E8384),OR('Cuadro-de-mando'!$N$4="(Todos)",'Cuadro-de-mando'!$N$4=$F8384)),1,0))</f>
        <v>1</v>
      </c>
    </row>
    <row r="8385" spans="1:10" x14ac:dyDescent="0.25">
      <c r="A8385" t="str">
        <f>IF(Tienda_4!$A1185="","","Tienda 4")</f>
        <v>Tienda 4</v>
      </c>
      <c r="B8385" t="str">
        <f>IF($A8385="","",Tienda_4!B1185)</f>
        <v>Libros</v>
      </c>
      <c r="C8385" t="str">
        <f>IF($A8385="","",Tienda_4!G1185)</f>
        <v>Pasto</v>
      </c>
      <c r="D8385" t="str">
        <f>IF($A8385="","",Tienda_4!F1185)</f>
        <v>Rafael Acosta</v>
      </c>
      <c r="E8385" t="str">
        <f>IF($A8385="","",Tienda_4!I1185)</f>
        <v>Tarjeta de crédito</v>
      </c>
      <c r="F8385">
        <f>IF($A8385="","",VALUE(RIGHT(Tienda_4!E1185,4)))</f>
        <v>2022</v>
      </c>
      <c r="G8385">
        <f>IF($A8385="","",Tienda_4!C1185)</f>
        <v>38700</v>
      </c>
      <c r="H8385">
        <f>IF($A8385="","",Tienda_4!D1185)</f>
        <v>2300</v>
      </c>
      <c r="I8385">
        <f>IF($A8385="","",Tienda_4!H1185)</f>
        <v>5</v>
      </c>
      <c r="J8385">
        <f>IF($A8385="",0,IF(AND(OR('Cuadro-de-mando'!$B$4="(Todas)",'Cuadro-de-mando'!$B$4=$A8385),OR('Cuadro-de-mando'!$E$4="(Todas)",'Cuadro-de-mando'!$E$4=$B8385),OR('Cuadro-de-mando'!$H$4="(Todas)",'Cuadro-de-mando'!$H$4=$C8385),OR('Cuadro-de-mando'!$K$4="(Todas)",'Cuadro-de-mando'!$K$4=$E8385),OR('Cuadro-de-mando'!$N$4="(Todos)",'Cuadro-de-mando'!$N$4=$F8385)),1,0))</f>
        <v>1</v>
      </c>
    </row>
    <row r="8386" spans="1:10" x14ac:dyDescent="0.25">
      <c r="A8386" t="str">
        <f>IF(Tienda_4!$A1186="","","Tienda 4")</f>
        <v>Tienda 4</v>
      </c>
      <c r="B8386" t="str">
        <f>IF($A8386="","",Tienda_4!B1186)</f>
        <v>Electrodomésticos</v>
      </c>
      <c r="C8386" t="str">
        <f>IF($A8386="","",Tienda_4!G1186)</f>
        <v>Bogotá</v>
      </c>
      <c r="D8386" t="str">
        <f>IF($A8386="","",Tienda_4!F1186)</f>
        <v>Felipe Santos</v>
      </c>
      <c r="E8386" t="str">
        <f>IF($A8386="","",Tienda_4!I1186)</f>
        <v>Nequi</v>
      </c>
      <c r="F8386">
        <f>IF($A8386="","",VALUE(RIGHT(Tienda_4!E1186,4)))</f>
        <v>2020</v>
      </c>
      <c r="G8386">
        <f>IF($A8386="","",Tienda_4!C1186)</f>
        <v>1511900</v>
      </c>
      <c r="H8386">
        <f>IF($A8386="","",Tienda_4!D1186)</f>
        <v>81700</v>
      </c>
      <c r="I8386">
        <f>IF($A8386="","",Tienda_4!H1186)</f>
        <v>4</v>
      </c>
      <c r="J8386">
        <f>IF($A8386="",0,IF(AND(OR('Cuadro-de-mando'!$B$4="(Todas)",'Cuadro-de-mando'!$B$4=$A8386),OR('Cuadro-de-mando'!$E$4="(Todas)",'Cuadro-de-mando'!$E$4=$B8386),OR('Cuadro-de-mando'!$H$4="(Todas)",'Cuadro-de-mando'!$H$4=$C8386),OR('Cuadro-de-mando'!$K$4="(Todas)",'Cuadro-de-mando'!$K$4=$E8386),OR('Cuadro-de-mando'!$N$4="(Todos)",'Cuadro-de-mando'!$N$4=$F8386)),1,0))</f>
        <v>1</v>
      </c>
    </row>
    <row r="8387" spans="1:10" x14ac:dyDescent="0.25">
      <c r="A8387" t="str">
        <f>IF(Tienda_4!$A1187="","","Tienda 4")</f>
        <v>Tienda 4</v>
      </c>
      <c r="B8387" t="str">
        <f>IF($A8387="","",Tienda_4!B1187)</f>
        <v>Instrumentos musicales</v>
      </c>
      <c r="C8387" t="str">
        <f>IF($A8387="","",Tienda_4!G1187)</f>
        <v>Bogotá</v>
      </c>
      <c r="D8387" t="str">
        <f>IF($A8387="","",Tienda_4!F1187)</f>
        <v>Blanca Ramirez</v>
      </c>
      <c r="E8387" t="str">
        <f>IF($A8387="","",Tienda_4!I1187)</f>
        <v>Tarjeta de crédito</v>
      </c>
      <c r="F8387">
        <f>IF($A8387="","",VALUE(RIGHT(Tienda_4!E1187,4)))</f>
        <v>2022</v>
      </c>
      <c r="G8387">
        <f>IF($A8387="","",Tienda_4!C1187)</f>
        <v>42700</v>
      </c>
      <c r="H8387">
        <f>IF($A8387="","",Tienda_4!D1187)</f>
        <v>2700</v>
      </c>
      <c r="I8387">
        <f>IF($A8387="","",Tienda_4!H1187)</f>
        <v>4</v>
      </c>
      <c r="J8387">
        <f>IF($A8387="",0,IF(AND(OR('Cuadro-de-mando'!$B$4="(Todas)",'Cuadro-de-mando'!$B$4=$A8387),OR('Cuadro-de-mando'!$E$4="(Todas)",'Cuadro-de-mando'!$E$4=$B8387),OR('Cuadro-de-mando'!$H$4="(Todas)",'Cuadro-de-mando'!$H$4=$C8387),OR('Cuadro-de-mando'!$K$4="(Todas)",'Cuadro-de-mando'!$K$4=$E8387),OR('Cuadro-de-mando'!$N$4="(Todos)",'Cuadro-de-mando'!$N$4=$F8387)),1,0))</f>
        <v>1</v>
      </c>
    </row>
    <row r="8388" spans="1:10" x14ac:dyDescent="0.25">
      <c r="A8388" t="str">
        <f>IF(Tienda_4!$A1188="","","Tienda 4")</f>
        <v>Tienda 4</v>
      </c>
      <c r="B8388" t="str">
        <f>IF($A8388="","",Tienda_4!B1188)</f>
        <v>Electrónicos</v>
      </c>
      <c r="C8388" t="str">
        <f>IF($A8388="","",Tienda_4!G1188)</f>
        <v>Bogotá</v>
      </c>
      <c r="D8388" t="str">
        <f>IF($A8388="","",Tienda_4!F1188)</f>
        <v>Izabela de León</v>
      </c>
      <c r="E8388" t="str">
        <f>IF($A8388="","",Tienda_4!I1188)</f>
        <v>Nequi</v>
      </c>
      <c r="F8388">
        <f>IF($A8388="","",VALUE(RIGHT(Tienda_4!E1188,4)))</f>
        <v>2020</v>
      </c>
      <c r="G8388">
        <f>IF($A8388="","",Tienda_4!C1188)</f>
        <v>163300</v>
      </c>
      <c r="H8388">
        <f>IF($A8388="","",Tienda_4!D1188)</f>
        <v>9100</v>
      </c>
      <c r="I8388">
        <f>IF($A8388="","",Tienda_4!H1188)</f>
        <v>5</v>
      </c>
      <c r="J8388">
        <f>IF($A8388="",0,IF(AND(OR('Cuadro-de-mando'!$B$4="(Todas)",'Cuadro-de-mando'!$B$4=$A8388),OR('Cuadro-de-mando'!$E$4="(Todas)",'Cuadro-de-mando'!$E$4=$B8388),OR('Cuadro-de-mando'!$H$4="(Todas)",'Cuadro-de-mando'!$H$4=$C8388),OR('Cuadro-de-mando'!$K$4="(Todas)",'Cuadro-de-mando'!$K$4=$E8388),OR('Cuadro-de-mando'!$N$4="(Todos)",'Cuadro-de-mando'!$N$4=$F8388)),1,0))</f>
        <v>1</v>
      </c>
    </row>
    <row r="8389" spans="1:10" x14ac:dyDescent="0.25">
      <c r="A8389" t="str">
        <f>IF(Tienda_4!$A1189="","","Tienda 4")</f>
        <v>Tienda 4</v>
      </c>
      <c r="B8389" t="str">
        <f>IF($A8389="","",Tienda_4!B1189)</f>
        <v>Electrónicos</v>
      </c>
      <c r="C8389" t="str">
        <f>IF($A8389="","",Tienda_4!G1189)</f>
        <v>Cali</v>
      </c>
      <c r="D8389" t="str">
        <f>IF($A8389="","",Tienda_4!F1189)</f>
        <v>Rafael Acosta</v>
      </c>
      <c r="E8389" t="str">
        <f>IF($A8389="","",Tienda_4!I1189)</f>
        <v>Nequi</v>
      </c>
      <c r="F8389">
        <f>IF($A8389="","",VALUE(RIGHT(Tienda_4!E1189,4)))</f>
        <v>2020</v>
      </c>
      <c r="G8389">
        <f>IF($A8389="","",Tienda_4!C1189)</f>
        <v>1903800</v>
      </c>
      <c r="H8389">
        <f>IF($A8389="","",Tienda_4!D1189)</f>
        <v>99600</v>
      </c>
      <c r="I8389">
        <f>IF($A8389="","",Tienda_4!H1189)</f>
        <v>5</v>
      </c>
      <c r="J8389">
        <f>IF($A8389="",0,IF(AND(OR('Cuadro-de-mando'!$B$4="(Todas)",'Cuadro-de-mando'!$B$4=$A8389),OR('Cuadro-de-mando'!$E$4="(Todas)",'Cuadro-de-mando'!$E$4=$B8389),OR('Cuadro-de-mando'!$H$4="(Todas)",'Cuadro-de-mando'!$H$4=$C8389),OR('Cuadro-de-mando'!$K$4="(Todas)",'Cuadro-de-mando'!$K$4=$E8389),OR('Cuadro-de-mando'!$N$4="(Todos)",'Cuadro-de-mando'!$N$4=$F8389)),1,0))</f>
        <v>1</v>
      </c>
    </row>
    <row r="8390" spans="1:10" x14ac:dyDescent="0.25">
      <c r="A8390" t="str">
        <f>IF(Tienda_4!$A1190="","","Tienda 4")</f>
        <v>Tienda 4</v>
      </c>
      <c r="B8390" t="str">
        <f>IF($A8390="","",Tienda_4!B1190)</f>
        <v>Libros</v>
      </c>
      <c r="C8390" t="str">
        <f>IF($A8390="","",Tienda_4!G1190)</f>
        <v>Cali</v>
      </c>
      <c r="D8390" t="str">
        <f>IF($A8390="","",Tienda_4!F1190)</f>
        <v>Juliana Costa</v>
      </c>
      <c r="E8390" t="str">
        <f>IF($A8390="","",Tienda_4!I1190)</f>
        <v>Tarjeta de crédito</v>
      </c>
      <c r="F8390">
        <f>IF($A8390="","",VALUE(RIGHT(Tienda_4!E1190,4)))</f>
        <v>2021</v>
      </c>
      <c r="G8390">
        <f>IF($A8390="","",Tienda_4!C1190)</f>
        <v>55200</v>
      </c>
      <c r="H8390">
        <f>IF($A8390="","",Tienda_4!D1190)</f>
        <v>1100</v>
      </c>
      <c r="I8390">
        <f>IF($A8390="","",Tienda_4!H1190)</f>
        <v>5</v>
      </c>
      <c r="J8390">
        <f>IF($A8390="",0,IF(AND(OR('Cuadro-de-mando'!$B$4="(Todas)",'Cuadro-de-mando'!$B$4=$A8390),OR('Cuadro-de-mando'!$E$4="(Todas)",'Cuadro-de-mando'!$E$4=$B8390),OR('Cuadro-de-mando'!$H$4="(Todas)",'Cuadro-de-mando'!$H$4=$C8390),OR('Cuadro-de-mando'!$K$4="(Todas)",'Cuadro-de-mando'!$K$4=$E8390),OR('Cuadro-de-mando'!$N$4="(Todos)",'Cuadro-de-mando'!$N$4=$F8390)),1,0))</f>
        <v>1</v>
      </c>
    </row>
    <row r="8391" spans="1:10" x14ac:dyDescent="0.25">
      <c r="A8391" t="str">
        <f>IF(Tienda_4!$A1191="","","Tienda 4")</f>
        <v>Tienda 4</v>
      </c>
      <c r="B8391" t="str">
        <f>IF($A8391="","",Tienda_4!B1191)</f>
        <v>Electrónicos</v>
      </c>
      <c r="C8391" t="str">
        <f>IF($A8391="","",Tienda_4!G1191)</f>
        <v>Bogotá</v>
      </c>
      <c r="D8391" t="str">
        <f>IF($A8391="","",Tienda_4!F1191)</f>
        <v>Izabela de León</v>
      </c>
      <c r="E8391" t="str">
        <f>IF($A8391="","",Tienda_4!I1191)</f>
        <v>Tarjeta de crédito</v>
      </c>
      <c r="F8391">
        <f>IF($A8391="","",VALUE(RIGHT(Tienda_4!E1191,4)))</f>
        <v>2021</v>
      </c>
      <c r="G8391">
        <f>IF($A8391="","",Tienda_4!C1191)</f>
        <v>318400</v>
      </c>
      <c r="H8391">
        <f>IF($A8391="","",Tienda_4!D1191)</f>
        <v>17200</v>
      </c>
      <c r="I8391">
        <f>IF($A8391="","",Tienda_4!H1191)</f>
        <v>5</v>
      </c>
      <c r="J8391">
        <f>IF($A8391="",0,IF(AND(OR('Cuadro-de-mando'!$B$4="(Todas)",'Cuadro-de-mando'!$B$4=$A8391),OR('Cuadro-de-mando'!$E$4="(Todas)",'Cuadro-de-mando'!$E$4=$B8391),OR('Cuadro-de-mando'!$H$4="(Todas)",'Cuadro-de-mando'!$H$4=$C8391),OR('Cuadro-de-mando'!$K$4="(Todas)",'Cuadro-de-mando'!$K$4=$E8391),OR('Cuadro-de-mando'!$N$4="(Todos)",'Cuadro-de-mando'!$N$4=$F8391)),1,0))</f>
        <v>1</v>
      </c>
    </row>
    <row r="8392" spans="1:10" x14ac:dyDescent="0.25">
      <c r="A8392" t="str">
        <f>IF(Tienda_4!$A1192="","","Tienda 4")</f>
        <v>Tienda 4</v>
      </c>
      <c r="B8392" t="str">
        <f>IF($A8392="","",Tienda_4!B1192)</f>
        <v>Juguetes</v>
      </c>
      <c r="C8392" t="str">
        <f>IF($A8392="","",Tienda_4!G1192)</f>
        <v>Cúcuta</v>
      </c>
      <c r="D8392" t="str">
        <f>IF($A8392="","",Tienda_4!F1192)</f>
        <v>Juan Fernandez</v>
      </c>
      <c r="E8392" t="str">
        <f>IF($A8392="","",Tienda_4!I1192)</f>
        <v>Tarjeta de crédito</v>
      </c>
      <c r="F8392">
        <f>IF($A8392="","",VALUE(RIGHT(Tienda_4!E1192,4)))</f>
        <v>2021</v>
      </c>
      <c r="G8392">
        <f>IF($A8392="","",Tienda_4!C1192)</f>
        <v>66500</v>
      </c>
      <c r="H8392">
        <f>IF($A8392="","",Tienda_4!D1192)</f>
        <v>3900</v>
      </c>
      <c r="I8392">
        <f>IF($A8392="","",Tienda_4!H1192)</f>
        <v>4</v>
      </c>
      <c r="J8392">
        <f>IF($A8392="",0,IF(AND(OR('Cuadro-de-mando'!$B$4="(Todas)",'Cuadro-de-mando'!$B$4=$A8392),OR('Cuadro-de-mando'!$E$4="(Todas)",'Cuadro-de-mando'!$E$4=$B8392),OR('Cuadro-de-mando'!$H$4="(Todas)",'Cuadro-de-mando'!$H$4=$C8392),OR('Cuadro-de-mando'!$K$4="(Todas)",'Cuadro-de-mando'!$K$4=$E8392),OR('Cuadro-de-mando'!$N$4="(Todos)",'Cuadro-de-mando'!$N$4=$F8392)),1,0))</f>
        <v>1</v>
      </c>
    </row>
    <row r="8393" spans="1:10" x14ac:dyDescent="0.25">
      <c r="A8393" t="str">
        <f>IF(Tienda_4!$A1193="","","Tienda 4")</f>
        <v>Tienda 4</v>
      </c>
      <c r="B8393" t="str">
        <f>IF($A8393="","",Tienda_4!B1193)</f>
        <v>Instrumentos musicales</v>
      </c>
      <c r="C8393" t="str">
        <f>IF($A8393="","",Tienda_4!G1193)</f>
        <v>Medellín</v>
      </c>
      <c r="D8393" t="str">
        <f>IF($A8393="","",Tienda_4!F1193)</f>
        <v>Izabela de León</v>
      </c>
      <c r="E8393" t="str">
        <f>IF($A8393="","",Tienda_4!I1193)</f>
        <v>Tarjeta de crédito</v>
      </c>
      <c r="F8393">
        <f>IF($A8393="","",VALUE(RIGHT(Tienda_4!E1193,4)))</f>
        <v>2020</v>
      </c>
      <c r="G8393">
        <f>IF($A8393="","",Tienda_4!C1193)</f>
        <v>65400</v>
      </c>
      <c r="H8393">
        <f>IF($A8393="","",Tienda_4!D1193)</f>
        <v>1700</v>
      </c>
      <c r="I8393">
        <f>IF($A8393="","",Tienda_4!H1193)</f>
        <v>4</v>
      </c>
      <c r="J8393">
        <f>IF($A8393="",0,IF(AND(OR('Cuadro-de-mando'!$B$4="(Todas)",'Cuadro-de-mando'!$B$4=$A8393),OR('Cuadro-de-mando'!$E$4="(Todas)",'Cuadro-de-mando'!$E$4=$B8393),OR('Cuadro-de-mando'!$H$4="(Todas)",'Cuadro-de-mando'!$H$4=$C8393),OR('Cuadro-de-mando'!$K$4="(Todas)",'Cuadro-de-mando'!$K$4=$E8393),OR('Cuadro-de-mando'!$N$4="(Todos)",'Cuadro-de-mando'!$N$4=$F8393)),1,0))</f>
        <v>1</v>
      </c>
    </row>
    <row r="8394" spans="1:10" x14ac:dyDescent="0.25">
      <c r="A8394" t="str">
        <f>IF(Tienda_4!$A1194="","","Tienda 4")</f>
        <v>Tienda 4</v>
      </c>
      <c r="B8394" t="str">
        <f>IF($A8394="","",Tienda_4!B1194)</f>
        <v>Artículos para el hogar</v>
      </c>
      <c r="C8394" t="str">
        <f>IF($A8394="","",Tienda_4!G1194)</f>
        <v>Santa Marta</v>
      </c>
      <c r="D8394" t="str">
        <f>IF($A8394="","",Tienda_4!F1194)</f>
        <v>Izabela de León</v>
      </c>
      <c r="E8394" t="str">
        <f>IF($A8394="","",Tienda_4!I1194)</f>
        <v>Tarjeta de crédito</v>
      </c>
      <c r="F8394">
        <f>IF($A8394="","",VALUE(RIGHT(Tienda_4!E1194,4)))</f>
        <v>2023</v>
      </c>
      <c r="G8394">
        <f>IF($A8394="","",Tienda_4!C1194)</f>
        <v>164600</v>
      </c>
      <c r="H8394">
        <f>IF($A8394="","",Tienda_4!D1194)</f>
        <v>9000</v>
      </c>
      <c r="I8394">
        <f>IF($A8394="","",Tienda_4!H1194)</f>
        <v>5</v>
      </c>
      <c r="J8394">
        <f>IF($A8394="",0,IF(AND(OR('Cuadro-de-mando'!$B$4="(Todas)",'Cuadro-de-mando'!$B$4=$A8394),OR('Cuadro-de-mando'!$E$4="(Todas)",'Cuadro-de-mando'!$E$4=$B8394),OR('Cuadro-de-mando'!$H$4="(Todas)",'Cuadro-de-mando'!$H$4=$C8394),OR('Cuadro-de-mando'!$K$4="(Todas)",'Cuadro-de-mando'!$K$4=$E8394),OR('Cuadro-de-mando'!$N$4="(Todos)",'Cuadro-de-mando'!$N$4=$F8394)),1,0))</f>
        <v>1</v>
      </c>
    </row>
    <row r="8395" spans="1:10" x14ac:dyDescent="0.25">
      <c r="A8395" t="str">
        <f>IF(Tienda_4!$A1195="","","Tienda 4")</f>
        <v>Tienda 4</v>
      </c>
      <c r="B8395" t="str">
        <f>IF($A8395="","",Tienda_4!B1195)</f>
        <v>Electrónicos</v>
      </c>
      <c r="C8395" t="str">
        <f>IF($A8395="","",Tienda_4!G1195)</f>
        <v>Bogotá</v>
      </c>
      <c r="D8395" t="str">
        <f>IF($A8395="","",Tienda_4!F1195)</f>
        <v>Blanca Ramirez</v>
      </c>
      <c r="E8395" t="str">
        <f>IF($A8395="","",Tienda_4!I1195)</f>
        <v>Tarjeta de crédito</v>
      </c>
      <c r="F8395">
        <f>IF($A8395="","",VALUE(RIGHT(Tienda_4!E1195,4)))</f>
        <v>2022</v>
      </c>
      <c r="G8395">
        <f>IF($A8395="","",Tienda_4!C1195)</f>
        <v>1025000</v>
      </c>
      <c r="H8395">
        <f>IF($A8395="","",Tienda_4!D1195)</f>
        <v>52800</v>
      </c>
      <c r="I8395">
        <f>IF($A8395="","",Tienda_4!H1195)</f>
        <v>4</v>
      </c>
      <c r="J8395">
        <f>IF($A8395="",0,IF(AND(OR('Cuadro-de-mando'!$B$4="(Todas)",'Cuadro-de-mando'!$B$4=$A8395),OR('Cuadro-de-mando'!$E$4="(Todas)",'Cuadro-de-mando'!$E$4=$B8395),OR('Cuadro-de-mando'!$H$4="(Todas)",'Cuadro-de-mando'!$H$4=$C8395),OR('Cuadro-de-mando'!$K$4="(Todas)",'Cuadro-de-mando'!$K$4=$E8395),OR('Cuadro-de-mando'!$N$4="(Todos)",'Cuadro-de-mando'!$N$4=$F8395)),1,0))</f>
        <v>1</v>
      </c>
    </row>
    <row r="8396" spans="1:10" x14ac:dyDescent="0.25">
      <c r="A8396" t="str">
        <f>IF(Tienda_4!$A1196="","","Tienda 4")</f>
        <v>Tienda 4</v>
      </c>
      <c r="B8396" t="str">
        <f>IF($A8396="","",Tienda_4!B1196)</f>
        <v>Artículos para el hogar</v>
      </c>
      <c r="C8396" t="str">
        <f>IF($A8396="","",Tienda_4!G1196)</f>
        <v>Bogotá</v>
      </c>
      <c r="D8396" t="str">
        <f>IF($A8396="","",Tienda_4!F1196)</f>
        <v>Pedro Gomez</v>
      </c>
      <c r="E8396" t="str">
        <f>IF($A8396="","",Tienda_4!I1196)</f>
        <v>Tarjeta de crédito</v>
      </c>
      <c r="F8396">
        <f>IF($A8396="","",VALUE(RIGHT(Tienda_4!E1196,4)))</f>
        <v>2020</v>
      </c>
      <c r="G8396">
        <f>IF($A8396="","",Tienda_4!C1196)</f>
        <v>215000</v>
      </c>
      <c r="H8396">
        <f>IF($A8396="","",Tienda_4!D1196)</f>
        <v>9600</v>
      </c>
      <c r="I8396">
        <f>IF($A8396="","",Tienda_4!H1196)</f>
        <v>5</v>
      </c>
      <c r="J8396">
        <f>IF($A8396="",0,IF(AND(OR('Cuadro-de-mando'!$B$4="(Todas)",'Cuadro-de-mando'!$B$4=$A8396),OR('Cuadro-de-mando'!$E$4="(Todas)",'Cuadro-de-mando'!$E$4=$B8396),OR('Cuadro-de-mando'!$H$4="(Todas)",'Cuadro-de-mando'!$H$4=$C8396),OR('Cuadro-de-mando'!$K$4="(Todas)",'Cuadro-de-mando'!$K$4=$E8396),OR('Cuadro-de-mando'!$N$4="(Todos)",'Cuadro-de-mando'!$N$4=$F8396)),1,0))</f>
        <v>1</v>
      </c>
    </row>
    <row r="8397" spans="1:10" x14ac:dyDescent="0.25">
      <c r="A8397" t="str">
        <f>IF(Tienda_4!$A1197="","","Tienda 4")</f>
        <v>Tienda 4</v>
      </c>
      <c r="B8397" t="str">
        <f>IF($A8397="","",Tienda_4!B1197)</f>
        <v>Electrodomésticos</v>
      </c>
      <c r="C8397" t="str">
        <f>IF($A8397="","",Tienda_4!G1197)</f>
        <v>Cali</v>
      </c>
      <c r="D8397" t="str">
        <f>IF($A8397="","",Tienda_4!F1197)</f>
        <v>Juliana Costa</v>
      </c>
      <c r="E8397" t="str">
        <f>IF($A8397="","",Tienda_4!I1197)</f>
        <v>Tarjeta de crédito</v>
      </c>
      <c r="F8397">
        <f>IF($A8397="","",VALUE(RIGHT(Tienda_4!E1197,4)))</f>
        <v>2022</v>
      </c>
      <c r="G8397">
        <f>IF($A8397="","",Tienda_4!C1197)</f>
        <v>1048900</v>
      </c>
      <c r="H8397">
        <f>IF($A8397="","",Tienda_4!D1197)</f>
        <v>54000</v>
      </c>
      <c r="I8397">
        <f>IF($A8397="","",Tienda_4!H1197)</f>
        <v>1</v>
      </c>
      <c r="J8397">
        <f>IF($A8397="",0,IF(AND(OR('Cuadro-de-mando'!$B$4="(Todas)",'Cuadro-de-mando'!$B$4=$A8397),OR('Cuadro-de-mando'!$E$4="(Todas)",'Cuadro-de-mando'!$E$4=$B8397),OR('Cuadro-de-mando'!$H$4="(Todas)",'Cuadro-de-mando'!$H$4=$C8397),OR('Cuadro-de-mando'!$K$4="(Todas)",'Cuadro-de-mando'!$K$4=$E8397),OR('Cuadro-de-mando'!$N$4="(Todos)",'Cuadro-de-mando'!$N$4=$F8397)),1,0))</f>
        <v>1</v>
      </c>
    </row>
    <row r="8398" spans="1:10" x14ac:dyDescent="0.25">
      <c r="A8398" t="str">
        <f>IF(Tienda_4!$A1198="","","Tienda 4")</f>
        <v>Tienda 4</v>
      </c>
      <c r="B8398" t="str">
        <f>IF($A8398="","",Tienda_4!B1198)</f>
        <v>Juguetes</v>
      </c>
      <c r="C8398" t="str">
        <f>IF($A8398="","",Tienda_4!G1198)</f>
        <v>Bogotá</v>
      </c>
      <c r="D8398" t="str">
        <f>IF($A8398="","",Tienda_4!F1198)</f>
        <v>Blanca Ramirez</v>
      </c>
      <c r="E8398" t="str">
        <f>IF($A8398="","",Tienda_4!I1198)</f>
        <v>Tarjeta de crédito</v>
      </c>
      <c r="F8398">
        <f>IF($A8398="","",VALUE(RIGHT(Tienda_4!E1198,4)))</f>
        <v>2020</v>
      </c>
      <c r="G8398">
        <f>IF($A8398="","",Tienda_4!C1198)</f>
        <v>19900</v>
      </c>
      <c r="H8398">
        <f>IF($A8398="","",Tienda_4!D1198)</f>
        <v>0</v>
      </c>
      <c r="I8398">
        <f>IF($A8398="","",Tienda_4!H1198)</f>
        <v>5</v>
      </c>
      <c r="J8398">
        <f>IF($A8398="",0,IF(AND(OR('Cuadro-de-mando'!$B$4="(Todas)",'Cuadro-de-mando'!$B$4=$A8398),OR('Cuadro-de-mando'!$E$4="(Todas)",'Cuadro-de-mando'!$E$4=$B8398),OR('Cuadro-de-mando'!$H$4="(Todas)",'Cuadro-de-mando'!$H$4=$C8398),OR('Cuadro-de-mando'!$K$4="(Todas)",'Cuadro-de-mando'!$K$4=$E8398),OR('Cuadro-de-mando'!$N$4="(Todos)",'Cuadro-de-mando'!$N$4=$F8398)),1,0))</f>
        <v>1</v>
      </c>
    </row>
    <row r="8399" spans="1:10" x14ac:dyDescent="0.25">
      <c r="A8399" t="str">
        <f>IF(Tienda_4!$A1199="","","Tienda 4")</f>
        <v>Tienda 4</v>
      </c>
      <c r="B8399" t="str">
        <f>IF($A8399="","",Tienda_4!B1199)</f>
        <v>Muebles</v>
      </c>
      <c r="C8399" t="str">
        <f>IF($A8399="","",Tienda_4!G1199)</f>
        <v>Bogotá</v>
      </c>
      <c r="D8399" t="str">
        <f>IF($A8399="","",Tienda_4!F1199)</f>
        <v>Lucas Olivera</v>
      </c>
      <c r="E8399" t="str">
        <f>IF($A8399="","",Tienda_4!I1199)</f>
        <v>Nequi</v>
      </c>
      <c r="F8399">
        <f>IF($A8399="","",VALUE(RIGHT(Tienda_4!E1199,4)))</f>
        <v>2020</v>
      </c>
      <c r="G8399">
        <f>IF($A8399="","",Tienda_4!C1199)</f>
        <v>243800</v>
      </c>
      <c r="H8399">
        <f>IF($A8399="","",Tienda_4!D1199)</f>
        <v>11200</v>
      </c>
      <c r="I8399">
        <f>IF($A8399="","",Tienda_4!H1199)</f>
        <v>5</v>
      </c>
      <c r="J8399">
        <f>IF($A8399="",0,IF(AND(OR('Cuadro-de-mando'!$B$4="(Todas)",'Cuadro-de-mando'!$B$4=$A8399),OR('Cuadro-de-mando'!$E$4="(Todas)",'Cuadro-de-mando'!$E$4=$B8399),OR('Cuadro-de-mando'!$H$4="(Todas)",'Cuadro-de-mando'!$H$4=$C8399),OR('Cuadro-de-mando'!$K$4="(Todas)",'Cuadro-de-mando'!$K$4=$E8399),OR('Cuadro-de-mando'!$N$4="(Todos)",'Cuadro-de-mando'!$N$4=$F8399)),1,0))</f>
        <v>1</v>
      </c>
    </row>
    <row r="8400" spans="1:10" x14ac:dyDescent="0.25">
      <c r="A8400" t="str">
        <f>IF(Tienda_4!$A1200="","","Tienda 4")</f>
        <v>Tienda 4</v>
      </c>
      <c r="B8400" t="str">
        <f>IF($A8400="","",Tienda_4!B1200)</f>
        <v>Libros</v>
      </c>
      <c r="C8400" t="str">
        <f>IF($A8400="","",Tienda_4!G1200)</f>
        <v>Cúcuta</v>
      </c>
      <c r="D8400" t="str">
        <f>IF($A8400="","",Tienda_4!F1200)</f>
        <v>Felipe Santos</v>
      </c>
      <c r="E8400" t="str">
        <f>IF($A8400="","",Tienda_4!I1200)</f>
        <v>Tarjeta de crédito</v>
      </c>
      <c r="F8400">
        <f>IF($A8400="","",VALUE(RIGHT(Tienda_4!E1200,4)))</f>
        <v>2023</v>
      </c>
      <c r="G8400">
        <f>IF($A8400="","",Tienda_4!C1200)</f>
        <v>47400</v>
      </c>
      <c r="H8400">
        <f>IF($A8400="","",Tienda_4!D1200)</f>
        <v>3200</v>
      </c>
      <c r="I8400">
        <f>IF($A8400="","",Tienda_4!H1200)</f>
        <v>4</v>
      </c>
      <c r="J8400">
        <f>IF($A8400="",0,IF(AND(OR('Cuadro-de-mando'!$B$4="(Todas)",'Cuadro-de-mando'!$B$4=$A8400),OR('Cuadro-de-mando'!$E$4="(Todas)",'Cuadro-de-mando'!$E$4=$B8400),OR('Cuadro-de-mando'!$H$4="(Todas)",'Cuadro-de-mando'!$H$4=$C8400),OR('Cuadro-de-mando'!$K$4="(Todas)",'Cuadro-de-mando'!$K$4=$E8400),OR('Cuadro-de-mando'!$N$4="(Todos)",'Cuadro-de-mando'!$N$4=$F8400)),1,0))</f>
        <v>1</v>
      </c>
    </row>
    <row r="8401" spans="1:10" x14ac:dyDescent="0.25">
      <c r="A8401" t="str">
        <f>IF(Tienda_4!$A1201="","","Tienda 4")</f>
        <v>Tienda 4</v>
      </c>
      <c r="B8401" t="str">
        <f>IF($A8401="","",Tienda_4!B1201)</f>
        <v>Electrónicos</v>
      </c>
      <c r="C8401" t="str">
        <f>IF($A8401="","",Tienda_4!G1201)</f>
        <v>Medellín</v>
      </c>
      <c r="D8401" t="str">
        <f>IF($A8401="","",Tienda_4!F1201)</f>
        <v>Camila Rivera</v>
      </c>
      <c r="E8401" t="str">
        <f>IF($A8401="","",Tienda_4!I1201)</f>
        <v>Tarjeta de crédito</v>
      </c>
      <c r="F8401">
        <f>IF($A8401="","",VALUE(RIGHT(Tienda_4!E1201,4)))</f>
        <v>2021</v>
      </c>
      <c r="G8401">
        <f>IF($A8401="","",Tienda_4!C1201)</f>
        <v>364600</v>
      </c>
      <c r="H8401">
        <f>IF($A8401="","",Tienda_4!D1201)</f>
        <v>19800</v>
      </c>
      <c r="I8401">
        <f>IF($A8401="","",Tienda_4!H1201)</f>
        <v>4</v>
      </c>
      <c r="J8401">
        <f>IF($A8401="",0,IF(AND(OR('Cuadro-de-mando'!$B$4="(Todas)",'Cuadro-de-mando'!$B$4=$A8401),OR('Cuadro-de-mando'!$E$4="(Todas)",'Cuadro-de-mando'!$E$4=$B8401),OR('Cuadro-de-mando'!$H$4="(Todas)",'Cuadro-de-mando'!$H$4=$C8401),OR('Cuadro-de-mando'!$K$4="(Todas)",'Cuadro-de-mando'!$K$4=$E8401),OR('Cuadro-de-mando'!$N$4="(Todos)",'Cuadro-de-mando'!$N$4=$F8401)),1,0))</f>
        <v>1</v>
      </c>
    </row>
    <row r="8402" spans="1:10" x14ac:dyDescent="0.25">
      <c r="A8402" t="str">
        <f>IF(Tienda_4!$A1202="","","Tienda 4")</f>
        <v>Tienda 4</v>
      </c>
      <c r="B8402" t="str">
        <f>IF($A8402="","",Tienda_4!B1202)</f>
        <v>Electrodomésticos</v>
      </c>
      <c r="C8402" t="str">
        <f>IF($A8402="","",Tienda_4!G1202)</f>
        <v>Bogotá</v>
      </c>
      <c r="D8402" t="str">
        <f>IF($A8402="","",Tienda_4!F1202)</f>
        <v>Juan Fernandez</v>
      </c>
      <c r="E8402" t="str">
        <f>IF($A8402="","",Tienda_4!I1202)</f>
        <v>Tarjeta de crédito</v>
      </c>
      <c r="F8402">
        <f>IF($A8402="","",VALUE(RIGHT(Tienda_4!E1202,4)))</f>
        <v>2020</v>
      </c>
      <c r="G8402">
        <f>IF($A8402="","",Tienda_4!C1202)</f>
        <v>667400</v>
      </c>
      <c r="H8402">
        <f>IF($A8402="","",Tienda_4!D1202)</f>
        <v>35900</v>
      </c>
      <c r="I8402">
        <f>IF($A8402="","",Tienda_4!H1202)</f>
        <v>5</v>
      </c>
      <c r="J8402">
        <f>IF($A8402="",0,IF(AND(OR('Cuadro-de-mando'!$B$4="(Todas)",'Cuadro-de-mando'!$B$4=$A8402),OR('Cuadro-de-mando'!$E$4="(Todas)",'Cuadro-de-mando'!$E$4=$B8402),OR('Cuadro-de-mando'!$H$4="(Todas)",'Cuadro-de-mando'!$H$4=$C8402),OR('Cuadro-de-mando'!$K$4="(Todas)",'Cuadro-de-mando'!$K$4=$E8402),OR('Cuadro-de-mando'!$N$4="(Todos)",'Cuadro-de-mando'!$N$4=$F8402)),1,0))</f>
        <v>1</v>
      </c>
    </row>
    <row r="8403" spans="1:10" x14ac:dyDescent="0.25">
      <c r="A8403" t="str">
        <f>IF(Tienda_4!$A1203="","","Tienda 4")</f>
        <v>Tienda 4</v>
      </c>
      <c r="B8403" t="str">
        <f>IF($A8403="","",Tienda_4!B1203)</f>
        <v>Electrodomésticos</v>
      </c>
      <c r="C8403" t="str">
        <f>IF($A8403="","",Tienda_4!G1203)</f>
        <v>Medellín</v>
      </c>
      <c r="D8403" t="str">
        <f>IF($A8403="","",Tienda_4!F1203)</f>
        <v>Maria Alfonso</v>
      </c>
      <c r="E8403" t="str">
        <f>IF($A8403="","",Tienda_4!I1203)</f>
        <v>Tarjeta de crédito</v>
      </c>
      <c r="F8403">
        <f>IF($A8403="","",VALUE(RIGHT(Tienda_4!E1203,4)))</f>
        <v>2020</v>
      </c>
      <c r="G8403">
        <f>IF($A8403="","",Tienda_4!C1203)</f>
        <v>1555000</v>
      </c>
      <c r="H8403">
        <f>IF($A8403="","",Tienda_4!D1203)</f>
        <v>83500</v>
      </c>
      <c r="I8403">
        <f>IF($A8403="","",Tienda_4!H1203)</f>
        <v>4</v>
      </c>
      <c r="J8403">
        <f>IF($A8403="",0,IF(AND(OR('Cuadro-de-mando'!$B$4="(Todas)",'Cuadro-de-mando'!$B$4=$A8403),OR('Cuadro-de-mando'!$E$4="(Todas)",'Cuadro-de-mando'!$E$4=$B8403),OR('Cuadro-de-mando'!$H$4="(Todas)",'Cuadro-de-mando'!$H$4=$C8403),OR('Cuadro-de-mando'!$K$4="(Todas)",'Cuadro-de-mando'!$K$4=$E8403),OR('Cuadro-de-mando'!$N$4="(Todos)",'Cuadro-de-mando'!$N$4=$F8403)),1,0))</f>
        <v>1</v>
      </c>
    </row>
    <row r="8404" spans="1:10" x14ac:dyDescent="0.25">
      <c r="A8404" t="str">
        <f>IF(Tienda_4!$A1204="","","Tienda 4")</f>
        <v>Tienda 4</v>
      </c>
      <c r="B8404" t="str">
        <f>IF($A8404="","",Tienda_4!B1204)</f>
        <v>Juguetes</v>
      </c>
      <c r="C8404" t="str">
        <f>IF($A8404="","",Tienda_4!G1204)</f>
        <v>Bogotá</v>
      </c>
      <c r="D8404" t="str">
        <f>IF($A8404="","",Tienda_4!F1204)</f>
        <v>Mariana Herrera</v>
      </c>
      <c r="E8404" t="str">
        <f>IF($A8404="","",Tienda_4!I1204)</f>
        <v>Nequi</v>
      </c>
      <c r="F8404">
        <f>IF($A8404="","",VALUE(RIGHT(Tienda_4!E1204,4)))</f>
        <v>2020</v>
      </c>
      <c r="G8404">
        <f>IF($A8404="","",Tienda_4!C1204)</f>
        <v>33400</v>
      </c>
      <c r="H8404">
        <f>IF($A8404="","",Tienda_4!D1204)</f>
        <v>2200</v>
      </c>
      <c r="I8404">
        <f>IF($A8404="","",Tienda_4!H1204)</f>
        <v>5</v>
      </c>
      <c r="J8404">
        <f>IF($A8404="",0,IF(AND(OR('Cuadro-de-mando'!$B$4="(Todas)",'Cuadro-de-mando'!$B$4=$A8404),OR('Cuadro-de-mando'!$E$4="(Todas)",'Cuadro-de-mando'!$E$4=$B8404),OR('Cuadro-de-mando'!$H$4="(Todas)",'Cuadro-de-mando'!$H$4=$C8404),OR('Cuadro-de-mando'!$K$4="(Todas)",'Cuadro-de-mando'!$K$4=$E8404),OR('Cuadro-de-mando'!$N$4="(Todos)",'Cuadro-de-mando'!$N$4=$F8404)),1,0))</f>
        <v>1</v>
      </c>
    </row>
    <row r="8405" spans="1:10" x14ac:dyDescent="0.25">
      <c r="A8405" t="str">
        <f>IF(Tienda_4!$A1205="","","Tienda 4")</f>
        <v>Tienda 4</v>
      </c>
      <c r="B8405" t="str">
        <f>IF($A8405="","",Tienda_4!B1205)</f>
        <v>Deportes y diversión</v>
      </c>
      <c r="C8405" t="str">
        <f>IF($A8405="","",Tienda_4!G1205)</f>
        <v>Cali</v>
      </c>
      <c r="D8405" t="str">
        <f>IF($A8405="","",Tienda_4!F1205)</f>
        <v>Beatriz Morales</v>
      </c>
      <c r="E8405" t="str">
        <f>IF($A8405="","",Tienda_4!I1205)</f>
        <v>Tarjeta de crédito</v>
      </c>
      <c r="F8405">
        <f>IF($A8405="","",VALUE(RIGHT(Tienda_4!E1205,4)))</f>
        <v>2020</v>
      </c>
      <c r="G8405">
        <f>IF($A8405="","",Tienda_4!C1205)</f>
        <v>382200</v>
      </c>
      <c r="H8405">
        <f>IF($A8405="","",Tienda_4!D1205)</f>
        <v>20700</v>
      </c>
      <c r="I8405">
        <f>IF($A8405="","",Tienda_4!H1205)</f>
        <v>5</v>
      </c>
      <c r="J8405">
        <f>IF($A8405="",0,IF(AND(OR('Cuadro-de-mando'!$B$4="(Todas)",'Cuadro-de-mando'!$B$4=$A8405),OR('Cuadro-de-mando'!$E$4="(Todas)",'Cuadro-de-mando'!$E$4=$B8405),OR('Cuadro-de-mando'!$H$4="(Todas)",'Cuadro-de-mando'!$H$4=$C8405),OR('Cuadro-de-mando'!$K$4="(Todas)",'Cuadro-de-mando'!$K$4=$E8405),OR('Cuadro-de-mando'!$N$4="(Todos)",'Cuadro-de-mando'!$N$4=$F8405)),1,0))</f>
        <v>1</v>
      </c>
    </row>
    <row r="8406" spans="1:10" x14ac:dyDescent="0.25">
      <c r="A8406" t="str">
        <f>IF(Tienda_4!$A1206="","","Tienda 4")</f>
        <v>Tienda 4</v>
      </c>
      <c r="B8406" t="str">
        <f>IF($A8406="","",Tienda_4!B1206)</f>
        <v>Muebles</v>
      </c>
      <c r="C8406" t="str">
        <f>IF($A8406="","",Tienda_4!G1206)</f>
        <v>Pereira</v>
      </c>
      <c r="D8406" t="str">
        <f>IF($A8406="","",Tienda_4!F1206)</f>
        <v>Beatriz Morales</v>
      </c>
      <c r="E8406" t="str">
        <f>IF($A8406="","",Tienda_4!I1206)</f>
        <v>Tarjeta de crédito</v>
      </c>
      <c r="F8406">
        <f>IF($A8406="","",VALUE(RIGHT(Tienda_4!E1206,4)))</f>
        <v>2022</v>
      </c>
      <c r="G8406">
        <f>IF($A8406="","",Tienda_4!C1206)</f>
        <v>634500</v>
      </c>
      <c r="H8406">
        <f>IF($A8406="","",Tienda_4!D1206)</f>
        <v>35000</v>
      </c>
      <c r="I8406">
        <f>IF($A8406="","",Tienda_4!H1206)</f>
        <v>5</v>
      </c>
      <c r="J8406">
        <f>IF($A8406="",0,IF(AND(OR('Cuadro-de-mando'!$B$4="(Todas)",'Cuadro-de-mando'!$B$4=$A8406),OR('Cuadro-de-mando'!$E$4="(Todas)",'Cuadro-de-mando'!$E$4=$B8406),OR('Cuadro-de-mando'!$H$4="(Todas)",'Cuadro-de-mando'!$H$4=$C8406),OR('Cuadro-de-mando'!$K$4="(Todas)",'Cuadro-de-mando'!$K$4=$E8406),OR('Cuadro-de-mando'!$N$4="(Todos)",'Cuadro-de-mando'!$N$4=$F8406)),1,0))</f>
        <v>1</v>
      </c>
    </row>
    <row r="8407" spans="1:10" x14ac:dyDescent="0.25">
      <c r="A8407" t="str">
        <f>IF(Tienda_4!$A1207="","","Tienda 4")</f>
        <v>Tienda 4</v>
      </c>
      <c r="B8407" t="str">
        <f>IF($A8407="","",Tienda_4!B1207)</f>
        <v>Electrónicos</v>
      </c>
      <c r="C8407" t="str">
        <f>IF($A8407="","",Tienda_4!G1207)</f>
        <v>Cali</v>
      </c>
      <c r="D8407" t="str">
        <f>IF($A8407="","",Tienda_4!F1207)</f>
        <v>Juan Fernandez</v>
      </c>
      <c r="E8407" t="str">
        <f>IF($A8407="","",Tienda_4!I1207)</f>
        <v>Tarjeta de crédito</v>
      </c>
      <c r="F8407">
        <f>IF($A8407="","",VALUE(RIGHT(Tienda_4!E1207,4)))</f>
        <v>2021</v>
      </c>
      <c r="G8407">
        <f>IF($A8407="","",Tienda_4!C1207)</f>
        <v>1803000</v>
      </c>
      <c r="H8407">
        <f>IF($A8407="","",Tienda_4!D1207)</f>
        <v>96400</v>
      </c>
      <c r="I8407">
        <f>IF($A8407="","",Tienda_4!H1207)</f>
        <v>5</v>
      </c>
      <c r="J8407">
        <f>IF($A8407="",0,IF(AND(OR('Cuadro-de-mando'!$B$4="(Todas)",'Cuadro-de-mando'!$B$4=$A8407),OR('Cuadro-de-mando'!$E$4="(Todas)",'Cuadro-de-mando'!$E$4=$B8407),OR('Cuadro-de-mando'!$H$4="(Todas)",'Cuadro-de-mando'!$H$4=$C8407),OR('Cuadro-de-mando'!$K$4="(Todas)",'Cuadro-de-mando'!$K$4=$E8407),OR('Cuadro-de-mando'!$N$4="(Todos)",'Cuadro-de-mando'!$N$4=$F8407)),1,0))</f>
        <v>1</v>
      </c>
    </row>
    <row r="8408" spans="1:10" x14ac:dyDescent="0.25">
      <c r="A8408" t="str">
        <f>IF(Tienda_4!$A1208="","","Tienda 4")</f>
        <v>Tienda 4</v>
      </c>
      <c r="B8408" t="str">
        <f>IF($A8408="","",Tienda_4!B1208)</f>
        <v>Instrumentos musicales</v>
      </c>
      <c r="C8408" t="str">
        <f>IF($A8408="","",Tienda_4!G1208)</f>
        <v>Cali</v>
      </c>
      <c r="D8408" t="str">
        <f>IF($A8408="","",Tienda_4!F1208)</f>
        <v>Lucas Olivera</v>
      </c>
      <c r="E8408" t="str">
        <f>IF($A8408="","",Tienda_4!I1208)</f>
        <v>Tarjeta de crédito</v>
      </c>
      <c r="F8408">
        <f>IF($A8408="","",VALUE(RIGHT(Tienda_4!E1208,4)))</f>
        <v>2020</v>
      </c>
      <c r="G8408">
        <f>IF($A8408="","",Tienda_4!C1208)</f>
        <v>51000</v>
      </c>
      <c r="H8408">
        <f>IF($A8408="","",Tienda_4!D1208)</f>
        <v>3100</v>
      </c>
      <c r="I8408">
        <f>IF($A8408="","",Tienda_4!H1208)</f>
        <v>5</v>
      </c>
      <c r="J8408">
        <f>IF($A8408="",0,IF(AND(OR('Cuadro-de-mando'!$B$4="(Todas)",'Cuadro-de-mando'!$B$4=$A8408),OR('Cuadro-de-mando'!$E$4="(Todas)",'Cuadro-de-mando'!$E$4=$B8408),OR('Cuadro-de-mando'!$H$4="(Todas)",'Cuadro-de-mando'!$H$4=$C8408),OR('Cuadro-de-mando'!$K$4="(Todas)",'Cuadro-de-mando'!$K$4=$E8408),OR('Cuadro-de-mando'!$N$4="(Todos)",'Cuadro-de-mando'!$N$4=$F8408)),1,0))</f>
        <v>1</v>
      </c>
    </row>
    <row r="8409" spans="1:10" x14ac:dyDescent="0.25">
      <c r="A8409" t="str">
        <f>IF(Tienda_4!$A1209="","","Tienda 4")</f>
        <v>Tienda 4</v>
      </c>
      <c r="B8409" t="str">
        <f>IF($A8409="","",Tienda_4!B1209)</f>
        <v>Artículos para el hogar</v>
      </c>
      <c r="C8409" t="str">
        <f>IF($A8409="","",Tienda_4!G1209)</f>
        <v>Bogotá</v>
      </c>
      <c r="D8409" t="str">
        <f>IF($A8409="","",Tienda_4!F1209)</f>
        <v>Rafael Acosta</v>
      </c>
      <c r="E8409" t="str">
        <f>IF($A8409="","",Tienda_4!I1209)</f>
        <v>Nequi</v>
      </c>
      <c r="F8409">
        <f>IF($A8409="","",VALUE(RIGHT(Tienda_4!E1209,4)))</f>
        <v>2021</v>
      </c>
      <c r="G8409">
        <f>IF($A8409="","",Tienda_4!C1209)</f>
        <v>61800</v>
      </c>
      <c r="H8409">
        <f>IF($A8409="","",Tienda_4!D1209)</f>
        <v>1500</v>
      </c>
      <c r="I8409">
        <f>IF($A8409="","",Tienda_4!H1209)</f>
        <v>2</v>
      </c>
      <c r="J8409">
        <f>IF($A8409="",0,IF(AND(OR('Cuadro-de-mando'!$B$4="(Todas)",'Cuadro-de-mando'!$B$4=$A8409),OR('Cuadro-de-mando'!$E$4="(Todas)",'Cuadro-de-mando'!$E$4=$B8409),OR('Cuadro-de-mando'!$H$4="(Todas)",'Cuadro-de-mando'!$H$4=$C8409),OR('Cuadro-de-mando'!$K$4="(Todas)",'Cuadro-de-mando'!$K$4=$E8409),OR('Cuadro-de-mando'!$N$4="(Todos)",'Cuadro-de-mando'!$N$4=$F8409)),1,0))</f>
        <v>1</v>
      </c>
    </row>
    <row r="8410" spans="1:10" x14ac:dyDescent="0.25">
      <c r="A8410" t="str">
        <f>IF(Tienda_4!$A1210="","","Tienda 4")</f>
        <v>Tienda 4</v>
      </c>
      <c r="B8410" t="str">
        <f>IF($A8410="","",Tienda_4!B1210)</f>
        <v>Juguetes</v>
      </c>
      <c r="C8410" t="str">
        <f>IF($A8410="","",Tienda_4!G1210)</f>
        <v>Medellín</v>
      </c>
      <c r="D8410" t="str">
        <f>IF($A8410="","",Tienda_4!F1210)</f>
        <v>Blanca Ramirez</v>
      </c>
      <c r="E8410" t="str">
        <f>IF($A8410="","",Tienda_4!I1210)</f>
        <v>Tarjeta de crédito</v>
      </c>
      <c r="F8410">
        <f>IF($A8410="","",VALUE(RIGHT(Tienda_4!E1210,4)))</f>
        <v>2022</v>
      </c>
      <c r="G8410">
        <f>IF($A8410="","",Tienda_4!C1210)</f>
        <v>58000</v>
      </c>
      <c r="H8410">
        <f>IF($A8410="","",Tienda_4!D1210)</f>
        <v>3500</v>
      </c>
      <c r="I8410">
        <f>IF($A8410="","",Tienda_4!H1210)</f>
        <v>5</v>
      </c>
      <c r="J8410">
        <f>IF($A8410="",0,IF(AND(OR('Cuadro-de-mando'!$B$4="(Todas)",'Cuadro-de-mando'!$B$4=$A8410),OR('Cuadro-de-mando'!$E$4="(Todas)",'Cuadro-de-mando'!$E$4=$B8410),OR('Cuadro-de-mando'!$H$4="(Todas)",'Cuadro-de-mando'!$H$4=$C8410),OR('Cuadro-de-mando'!$K$4="(Todas)",'Cuadro-de-mando'!$K$4=$E8410),OR('Cuadro-de-mando'!$N$4="(Todos)",'Cuadro-de-mando'!$N$4=$F8410)),1,0))</f>
        <v>1</v>
      </c>
    </row>
    <row r="8411" spans="1:10" x14ac:dyDescent="0.25">
      <c r="A8411" t="str">
        <f>IF(Tienda_4!$A1211="","","Tienda 4")</f>
        <v>Tienda 4</v>
      </c>
      <c r="B8411" t="str">
        <f>IF($A8411="","",Tienda_4!B1211)</f>
        <v>Deportes y diversión</v>
      </c>
      <c r="C8411" t="str">
        <f>IF($A8411="","",Tienda_4!G1211)</f>
        <v>Pereira</v>
      </c>
      <c r="D8411" t="str">
        <f>IF($A8411="","",Tienda_4!F1211)</f>
        <v>Santiago Silva</v>
      </c>
      <c r="E8411" t="str">
        <f>IF($A8411="","",Tienda_4!I1211)</f>
        <v>Tarjeta de crédito</v>
      </c>
      <c r="F8411">
        <f>IF($A8411="","",VALUE(RIGHT(Tienda_4!E1211,4)))</f>
        <v>2023</v>
      </c>
      <c r="G8411">
        <f>IF($A8411="","",Tienda_4!C1211)</f>
        <v>638000</v>
      </c>
      <c r="H8411">
        <f>IF($A8411="","",Tienda_4!D1211)</f>
        <v>32200</v>
      </c>
      <c r="I8411">
        <f>IF($A8411="","",Tienda_4!H1211)</f>
        <v>5</v>
      </c>
      <c r="J8411">
        <f>IF($A8411="",0,IF(AND(OR('Cuadro-de-mando'!$B$4="(Todas)",'Cuadro-de-mando'!$B$4=$A8411),OR('Cuadro-de-mando'!$E$4="(Todas)",'Cuadro-de-mando'!$E$4=$B8411),OR('Cuadro-de-mando'!$H$4="(Todas)",'Cuadro-de-mando'!$H$4=$C8411),OR('Cuadro-de-mando'!$K$4="(Todas)",'Cuadro-de-mando'!$K$4=$E8411),OR('Cuadro-de-mando'!$N$4="(Todos)",'Cuadro-de-mando'!$N$4=$F8411)),1,0))</f>
        <v>1</v>
      </c>
    </row>
    <row r="8412" spans="1:10" x14ac:dyDescent="0.25">
      <c r="A8412" t="str">
        <f>IF(Tienda_4!$A1212="","","Tienda 4")</f>
        <v>Tienda 4</v>
      </c>
      <c r="B8412" t="str">
        <f>IF($A8412="","",Tienda_4!B1212)</f>
        <v>Artículos para el hogar</v>
      </c>
      <c r="C8412" t="str">
        <f>IF($A8412="","",Tienda_4!G1212)</f>
        <v>Medellín</v>
      </c>
      <c r="D8412" t="str">
        <f>IF($A8412="","",Tienda_4!F1212)</f>
        <v>Juan Fernandez</v>
      </c>
      <c r="E8412" t="str">
        <f>IF($A8412="","",Tienda_4!I1212)</f>
        <v>Nequi</v>
      </c>
      <c r="F8412">
        <f>IF($A8412="","",VALUE(RIGHT(Tienda_4!E1212,4)))</f>
        <v>2022</v>
      </c>
      <c r="G8412">
        <f>IF($A8412="","",Tienda_4!C1212)</f>
        <v>33500</v>
      </c>
      <c r="H8412">
        <f>IF($A8412="","",Tienda_4!D1212)</f>
        <v>2000</v>
      </c>
      <c r="I8412">
        <f>IF($A8412="","",Tienda_4!H1212)</f>
        <v>5</v>
      </c>
      <c r="J8412">
        <f>IF($A8412="",0,IF(AND(OR('Cuadro-de-mando'!$B$4="(Todas)",'Cuadro-de-mando'!$B$4=$A8412),OR('Cuadro-de-mando'!$E$4="(Todas)",'Cuadro-de-mando'!$E$4=$B8412),OR('Cuadro-de-mando'!$H$4="(Todas)",'Cuadro-de-mando'!$H$4=$C8412),OR('Cuadro-de-mando'!$K$4="(Todas)",'Cuadro-de-mando'!$K$4=$E8412),OR('Cuadro-de-mando'!$N$4="(Todos)",'Cuadro-de-mando'!$N$4=$F8412)),1,0))</f>
        <v>1</v>
      </c>
    </row>
    <row r="8413" spans="1:10" x14ac:dyDescent="0.25">
      <c r="A8413" t="str">
        <f>IF(Tienda_4!$A1213="","","Tienda 4")</f>
        <v>Tienda 4</v>
      </c>
      <c r="B8413" t="str">
        <f>IF($A8413="","",Tienda_4!B1213)</f>
        <v>Juguetes</v>
      </c>
      <c r="C8413" t="str">
        <f>IF($A8413="","",Tienda_4!G1213)</f>
        <v>Bogotá</v>
      </c>
      <c r="D8413" t="str">
        <f>IF($A8413="","",Tienda_4!F1213)</f>
        <v>Felipe Santos</v>
      </c>
      <c r="E8413" t="str">
        <f>IF($A8413="","",Tienda_4!I1213)</f>
        <v>Tarjeta de crédito</v>
      </c>
      <c r="F8413">
        <f>IF($A8413="","",VALUE(RIGHT(Tienda_4!E1213,4)))</f>
        <v>2021</v>
      </c>
      <c r="G8413">
        <f>IF($A8413="","",Tienda_4!C1213)</f>
        <v>14400</v>
      </c>
      <c r="H8413">
        <f>IF($A8413="","",Tienda_4!D1213)</f>
        <v>7600</v>
      </c>
      <c r="I8413">
        <f>IF($A8413="","",Tienda_4!H1213)</f>
        <v>3</v>
      </c>
      <c r="J8413">
        <f>IF($A8413="",0,IF(AND(OR('Cuadro-de-mando'!$B$4="(Todas)",'Cuadro-de-mando'!$B$4=$A8413),OR('Cuadro-de-mando'!$E$4="(Todas)",'Cuadro-de-mando'!$E$4=$B8413),OR('Cuadro-de-mando'!$H$4="(Todas)",'Cuadro-de-mando'!$H$4=$C8413),OR('Cuadro-de-mando'!$K$4="(Todas)",'Cuadro-de-mando'!$K$4=$E8413),OR('Cuadro-de-mando'!$N$4="(Todos)",'Cuadro-de-mando'!$N$4=$F8413)),1,0))</f>
        <v>1</v>
      </c>
    </row>
    <row r="8414" spans="1:10" x14ac:dyDescent="0.25">
      <c r="A8414" t="str">
        <f>IF(Tienda_4!$A1214="","","Tienda 4")</f>
        <v>Tienda 4</v>
      </c>
      <c r="B8414" t="str">
        <f>IF($A8414="","",Tienda_4!B1214)</f>
        <v>Muebles</v>
      </c>
      <c r="C8414" t="str">
        <f>IF($A8414="","",Tienda_4!G1214)</f>
        <v>Bogotá</v>
      </c>
      <c r="D8414" t="str">
        <f>IF($A8414="","",Tienda_4!F1214)</f>
        <v>Izabela de León</v>
      </c>
      <c r="E8414" t="str">
        <f>IF($A8414="","",Tienda_4!I1214)</f>
        <v>Tarjeta de crédito</v>
      </c>
      <c r="F8414">
        <f>IF($A8414="","",VALUE(RIGHT(Tienda_4!E1214,4)))</f>
        <v>2020</v>
      </c>
      <c r="G8414">
        <f>IF($A8414="","",Tienda_4!C1214)</f>
        <v>456800</v>
      </c>
      <c r="H8414">
        <f>IF($A8414="","",Tienda_4!D1214)</f>
        <v>29100</v>
      </c>
      <c r="I8414">
        <f>IF($A8414="","",Tienda_4!H1214)</f>
        <v>4</v>
      </c>
      <c r="J8414">
        <f>IF($A8414="",0,IF(AND(OR('Cuadro-de-mando'!$B$4="(Todas)",'Cuadro-de-mando'!$B$4=$A8414),OR('Cuadro-de-mando'!$E$4="(Todas)",'Cuadro-de-mando'!$E$4=$B8414),OR('Cuadro-de-mando'!$H$4="(Todas)",'Cuadro-de-mando'!$H$4=$C8414),OR('Cuadro-de-mando'!$K$4="(Todas)",'Cuadro-de-mando'!$K$4=$E8414),OR('Cuadro-de-mando'!$N$4="(Todos)",'Cuadro-de-mando'!$N$4=$F8414)),1,0))</f>
        <v>1</v>
      </c>
    </row>
    <row r="8415" spans="1:10" x14ac:dyDescent="0.25">
      <c r="A8415" t="str">
        <f>IF(Tienda_4!$A1215="","","Tienda 4")</f>
        <v>Tienda 4</v>
      </c>
      <c r="B8415" t="str">
        <f>IF($A8415="","",Tienda_4!B1215)</f>
        <v>Muebles</v>
      </c>
      <c r="C8415" t="str">
        <f>IF($A8415="","",Tienda_4!G1215)</f>
        <v>Cali</v>
      </c>
      <c r="D8415" t="str">
        <f>IF($A8415="","",Tienda_4!F1215)</f>
        <v>Camila Rivera</v>
      </c>
      <c r="E8415" t="str">
        <f>IF($A8415="","",Tienda_4!I1215)</f>
        <v>Tarjeta de crédito</v>
      </c>
      <c r="F8415">
        <f>IF($A8415="","",VALUE(RIGHT(Tienda_4!E1215,4)))</f>
        <v>2022</v>
      </c>
      <c r="G8415">
        <f>IF($A8415="","",Tienda_4!C1215)</f>
        <v>612000</v>
      </c>
      <c r="H8415">
        <f>IF($A8415="","",Tienda_4!D1215)</f>
        <v>30800</v>
      </c>
      <c r="I8415">
        <f>IF($A8415="","",Tienda_4!H1215)</f>
        <v>3</v>
      </c>
      <c r="J8415">
        <f>IF($A8415="",0,IF(AND(OR('Cuadro-de-mando'!$B$4="(Todas)",'Cuadro-de-mando'!$B$4=$A8415),OR('Cuadro-de-mando'!$E$4="(Todas)",'Cuadro-de-mando'!$E$4=$B8415),OR('Cuadro-de-mando'!$H$4="(Todas)",'Cuadro-de-mando'!$H$4=$C8415),OR('Cuadro-de-mando'!$K$4="(Todas)",'Cuadro-de-mando'!$K$4=$E8415),OR('Cuadro-de-mando'!$N$4="(Todos)",'Cuadro-de-mando'!$N$4=$F8415)),1,0))</f>
        <v>1</v>
      </c>
    </row>
    <row r="8416" spans="1:10" x14ac:dyDescent="0.25">
      <c r="A8416" t="str">
        <f>IF(Tienda_4!$A1216="","","Tienda 4")</f>
        <v>Tienda 4</v>
      </c>
      <c r="B8416" t="str">
        <f>IF($A8416="","",Tienda_4!B1216)</f>
        <v>Muebles</v>
      </c>
      <c r="C8416" t="str">
        <f>IF($A8416="","",Tienda_4!G1216)</f>
        <v>Cali</v>
      </c>
      <c r="D8416" t="str">
        <f>IF($A8416="","",Tienda_4!F1216)</f>
        <v>Felipe Santos</v>
      </c>
      <c r="E8416" t="str">
        <f>IF($A8416="","",Tienda_4!I1216)</f>
        <v>Nequi</v>
      </c>
      <c r="F8416">
        <f>IF($A8416="","",VALUE(RIGHT(Tienda_4!E1216,4)))</f>
        <v>2021</v>
      </c>
      <c r="G8416">
        <f>IF($A8416="","",Tienda_4!C1216)</f>
        <v>478300</v>
      </c>
      <c r="H8416">
        <f>IF($A8416="","",Tienda_4!D1216)</f>
        <v>26700</v>
      </c>
      <c r="I8416">
        <f>IF($A8416="","",Tienda_4!H1216)</f>
        <v>1</v>
      </c>
      <c r="J8416">
        <f>IF($A8416="",0,IF(AND(OR('Cuadro-de-mando'!$B$4="(Todas)",'Cuadro-de-mando'!$B$4=$A8416),OR('Cuadro-de-mando'!$E$4="(Todas)",'Cuadro-de-mando'!$E$4=$B8416),OR('Cuadro-de-mando'!$H$4="(Todas)",'Cuadro-de-mando'!$H$4=$C8416),OR('Cuadro-de-mando'!$K$4="(Todas)",'Cuadro-de-mando'!$K$4=$E8416),OR('Cuadro-de-mando'!$N$4="(Todos)",'Cuadro-de-mando'!$N$4=$F8416)),1,0))</f>
        <v>1</v>
      </c>
    </row>
    <row r="8417" spans="1:10" x14ac:dyDescent="0.25">
      <c r="A8417" t="str">
        <f>IF(Tienda_4!$A1217="","","Tienda 4")</f>
        <v>Tienda 4</v>
      </c>
      <c r="B8417" t="str">
        <f>IF($A8417="","",Tienda_4!B1217)</f>
        <v>Muebles</v>
      </c>
      <c r="C8417" t="str">
        <f>IF($A8417="","",Tienda_4!G1217)</f>
        <v>Bogotá</v>
      </c>
      <c r="D8417" t="str">
        <f>IF($A8417="","",Tienda_4!F1217)</f>
        <v>Pedro Gomez</v>
      </c>
      <c r="E8417" t="str">
        <f>IF($A8417="","",Tienda_4!I1217)</f>
        <v>Nequi</v>
      </c>
      <c r="F8417">
        <f>IF($A8417="","",VALUE(RIGHT(Tienda_4!E1217,4)))</f>
        <v>2020</v>
      </c>
      <c r="G8417">
        <f>IF($A8417="","",Tienda_4!C1217)</f>
        <v>201500</v>
      </c>
      <c r="H8417">
        <f>IF($A8417="","",Tienda_4!D1217)</f>
        <v>11200</v>
      </c>
      <c r="I8417">
        <f>IF($A8417="","",Tienda_4!H1217)</f>
        <v>5</v>
      </c>
      <c r="J8417">
        <f>IF($A8417="",0,IF(AND(OR('Cuadro-de-mando'!$B$4="(Todas)",'Cuadro-de-mando'!$B$4=$A8417),OR('Cuadro-de-mando'!$E$4="(Todas)",'Cuadro-de-mando'!$E$4=$B8417),OR('Cuadro-de-mando'!$H$4="(Todas)",'Cuadro-de-mando'!$H$4=$C8417),OR('Cuadro-de-mando'!$K$4="(Todas)",'Cuadro-de-mando'!$K$4=$E8417),OR('Cuadro-de-mando'!$N$4="(Todos)",'Cuadro-de-mando'!$N$4=$F8417)),1,0))</f>
        <v>1</v>
      </c>
    </row>
    <row r="8418" spans="1:10" x14ac:dyDescent="0.25">
      <c r="A8418" t="str">
        <f>IF(Tienda_4!$A1218="","","Tienda 4")</f>
        <v>Tienda 4</v>
      </c>
      <c r="B8418" t="str">
        <f>IF($A8418="","",Tienda_4!B1218)</f>
        <v>Muebles</v>
      </c>
      <c r="C8418" t="str">
        <f>IF($A8418="","",Tienda_4!G1218)</f>
        <v>Bogotá</v>
      </c>
      <c r="D8418" t="str">
        <f>IF($A8418="","",Tienda_4!F1218)</f>
        <v>Pedro Gomez</v>
      </c>
      <c r="E8418" t="str">
        <f>IF($A8418="","",Tienda_4!I1218)</f>
        <v>Tarjeta de crédito</v>
      </c>
      <c r="F8418">
        <f>IF($A8418="","",VALUE(RIGHT(Tienda_4!E1218,4)))</f>
        <v>2021</v>
      </c>
      <c r="G8418">
        <f>IF($A8418="","",Tienda_4!C1218)</f>
        <v>288300</v>
      </c>
      <c r="H8418">
        <f>IF($A8418="","",Tienda_4!D1218)</f>
        <v>15700</v>
      </c>
      <c r="I8418">
        <f>IF($A8418="","",Tienda_4!H1218)</f>
        <v>5</v>
      </c>
      <c r="J8418">
        <f>IF($A8418="",0,IF(AND(OR('Cuadro-de-mando'!$B$4="(Todas)",'Cuadro-de-mando'!$B$4=$A8418),OR('Cuadro-de-mando'!$E$4="(Todas)",'Cuadro-de-mando'!$E$4=$B8418),OR('Cuadro-de-mando'!$H$4="(Todas)",'Cuadro-de-mando'!$H$4=$C8418),OR('Cuadro-de-mando'!$K$4="(Todas)",'Cuadro-de-mando'!$K$4=$E8418),OR('Cuadro-de-mando'!$N$4="(Todos)",'Cuadro-de-mando'!$N$4=$F8418)),1,0))</f>
        <v>1</v>
      </c>
    </row>
    <row r="8419" spans="1:10" x14ac:dyDescent="0.25">
      <c r="A8419" t="str">
        <f>IF(Tienda_4!$A1219="","","Tienda 4")</f>
        <v>Tienda 4</v>
      </c>
      <c r="B8419" t="str">
        <f>IF($A8419="","",Tienda_4!B1219)</f>
        <v>Libros</v>
      </c>
      <c r="C8419" t="str">
        <f>IF($A8419="","",Tienda_4!G1219)</f>
        <v>Medellín</v>
      </c>
      <c r="D8419" t="str">
        <f>IF($A8419="","",Tienda_4!F1219)</f>
        <v>Izabela de León</v>
      </c>
      <c r="E8419" t="str">
        <f>IF($A8419="","",Tienda_4!I1219)</f>
        <v>Cupón</v>
      </c>
      <c r="F8419">
        <f>IF($A8419="","",VALUE(RIGHT(Tienda_4!E1219,4)))</f>
        <v>2021</v>
      </c>
      <c r="G8419">
        <f>IF($A8419="","",Tienda_4!C1219)</f>
        <v>57600</v>
      </c>
      <c r="H8419">
        <f>IF($A8419="","",Tienda_4!D1219)</f>
        <v>1300</v>
      </c>
      <c r="I8419">
        <f>IF($A8419="","",Tienda_4!H1219)</f>
        <v>5</v>
      </c>
      <c r="J8419">
        <f>IF($A8419="",0,IF(AND(OR('Cuadro-de-mando'!$B$4="(Todas)",'Cuadro-de-mando'!$B$4=$A8419),OR('Cuadro-de-mando'!$E$4="(Todas)",'Cuadro-de-mando'!$E$4=$B8419),OR('Cuadro-de-mando'!$H$4="(Todas)",'Cuadro-de-mando'!$H$4=$C8419),OR('Cuadro-de-mando'!$K$4="(Todas)",'Cuadro-de-mando'!$K$4=$E8419),OR('Cuadro-de-mando'!$N$4="(Todos)",'Cuadro-de-mando'!$N$4=$F8419)),1,0))</f>
        <v>1</v>
      </c>
    </row>
    <row r="8420" spans="1:10" x14ac:dyDescent="0.25">
      <c r="A8420" t="str">
        <f>IF(Tienda_4!$A1220="","","Tienda 4")</f>
        <v>Tienda 4</v>
      </c>
      <c r="B8420" t="str">
        <f>IF($A8420="","",Tienda_4!B1220)</f>
        <v>Artículos para el hogar</v>
      </c>
      <c r="C8420" t="str">
        <f>IF($A8420="","",Tienda_4!G1220)</f>
        <v>Cali</v>
      </c>
      <c r="D8420" t="str">
        <f>IF($A8420="","",Tienda_4!F1220)</f>
        <v>Mariana Herrera</v>
      </c>
      <c r="E8420" t="str">
        <f>IF($A8420="","",Tienda_4!I1220)</f>
        <v>Tarjeta de crédito</v>
      </c>
      <c r="F8420">
        <f>IF($A8420="","",VALUE(RIGHT(Tienda_4!E1220,4)))</f>
        <v>2022</v>
      </c>
      <c r="G8420">
        <f>IF($A8420="","",Tienda_4!C1220)</f>
        <v>197700</v>
      </c>
      <c r="H8420">
        <f>IF($A8420="","",Tienda_4!D1220)</f>
        <v>8700</v>
      </c>
      <c r="I8420">
        <f>IF($A8420="","",Tienda_4!H1220)</f>
        <v>5</v>
      </c>
      <c r="J8420">
        <f>IF($A8420="",0,IF(AND(OR('Cuadro-de-mando'!$B$4="(Todas)",'Cuadro-de-mando'!$B$4=$A8420),OR('Cuadro-de-mando'!$E$4="(Todas)",'Cuadro-de-mando'!$E$4=$B8420),OR('Cuadro-de-mando'!$H$4="(Todas)",'Cuadro-de-mando'!$H$4=$C8420),OR('Cuadro-de-mando'!$K$4="(Todas)",'Cuadro-de-mando'!$K$4=$E8420),OR('Cuadro-de-mando'!$N$4="(Todos)",'Cuadro-de-mando'!$N$4=$F8420)),1,0))</f>
        <v>1</v>
      </c>
    </row>
    <row r="8421" spans="1:10" x14ac:dyDescent="0.25">
      <c r="A8421" t="str">
        <f>IF(Tienda_4!$A1221="","","Tienda 4")</f>
        <v>Tienda 4</v>
      </c>
      <c r="B8421" t="str">
        <f>IF($A8421="","",Tienda_4!B1221)</f>
        <v>Juguetes</v>
      </c>
      <c r="C8421" t="str">
        <f>IF($A8421="","",Tienda_4!G1221)</f>
        <v>Bogotá</v>
      </c>
      <c r="D8421" t="str">
        <f>IF($A8421="","",Tienda_4!F1221)</f>
        <v>Pedro Gomez</v>
      </c>
      <c r="E8421" t="str">
        <f>IF($A8421="","",Tienda_4!I1221)</f>
        <v>Nequi</v>
      </c>
      <c r="F8421">
        <f>IF($A8421="","",VALUE(RIGHT(Tienda_4!E1221,4)))</f>
        <v>2020</v>
      </c>
      <c r="G8421">
        <f>IF($A8421="","",Tienda_4!C1221)</f>
        <v>14400</v>
      </c>
      <c r="H8421">
        <f>IF($A8421="","",Tienda_4!D1221)</f>
        <v>5400</v>
      </c>
      <c r="I8421">
        <f>IF($A8421="","",Tienda_4!H1221)</f>
        <v>5</v>
      </c>
      <c r="J8421">
        <f>IF($A8421="",0,IF(AND(OR('Cuadro-de-mando'!$B$4="(Todas)",'Cuadro-de-mando'!$B$4=$A8421),OR('Cuadro-de-mando'!$E$4="(Todas)",'Cuadro-de-mando'!$E$4=$B8421),OR('Cuadro-de-mando'!$H$4="(Todas)",'Cuadro-de-mando'!$H$4=$C8421),OR('Cuadro-de-mando'!$K$4="(Todas)",'Cuadro-de-mando'!$K$4=$E8421),OR('Cuadro-de-mando'!$N$4="(Todos)",'Cuadro-de-mando'!$N$4=$F8421)),1,0))</f>
        <v>1</v>
      </c>
    </row>
    <row r="8422" spans="1:10" x14ac:dyDescent="0.25">
      <c r="A8422" t="str">
        <f>IF(Tienda_4!$A1222="","","Tienda 4")</f>
        <v>Tienda 4</v>
      </c>
      <c r="B8422" t="str">
        <f>IF($A8422="","",Tienda_4!B1222)</f>
        <v>Electrónicos</v>
      </c>
      <c r="C8422" t="str">
        <f>IF($A8422="","",Tienda_4!G1222)</f>
        <v>Bogotá</v>
      </c>
      <c r="D8422" t="str">
        <f>IF($A8422="","",Tienda_4!F1222)</f>
        <v>Pedro Gomez</v>
      </c>
      <c r="E8422" t="str">
        <f>IF($A8422="","",Tienda_4!I1222)</f>
        <v>Tarjeta de crédito</v>
      </c>
      <c r="F8422">
        <f>IF($A8422="","",VALUE(RIGHT(Tienda_4!E1222,4)))</f>
        <v>2022</v>
      </c>
      <c r="G8422">
        <f>IF($A8422="","",Tienda_4!C1222)</f>
        <v>1296300</v>
      </c>
      <c r="H8422">
        <f>IF($A8422="","",Tienda_4!D1222)</f>
        <v>69400</v>
      </c>
      <c r="I8422">
        <f>IF($A8422="","",Tienda_4!H1222)</f>
        <v>5</v>
      </c>
      <c r="J8422">
        <f>IF($A8422="",0,IF(AND(OR('Cuadro-de-mando'!$B$4="(Todas)",'Cuadro-de-mando'!$B$4=$A8422),OR('Cuadro-de-mando'!$E$4="(Todas)",'Cuadro-de-mando'!$E$4=$B8422),OR('Cuadro-de-mando'!$H$4="(Todas)",'Cuadro-de-mando'!$H$4=$C8422),OR('Cuadro-de-mando'!$K$4="(Todas)",'Cuadro-de-mando'!$K$4=$E8422),OR('Cuadro-de-mando'!$N$4="(Todos)",'Cuadro-de-mando'!$N$4=$F8422)),1,0))</f>
        <v>1</v>
      </c>
    </row>
    <row r="8423" spans="1:10" x14ac:dyDescent="0.25">
      <c r="A8423" t="str">
        <f>IF(Tienda_4!$A1223="","","Tienda 4")</f>
        <v>Tienda 4</v>
      </c>
      <c r="B8423" t="str">
        <f>IF($A8423="","",Tienda_4!B1223)</f>
        <v>Libros</v>
      </c>
      <c r="C8423" t="str">
        <f>IF($A8423="","",Tienda_4!G1223)</f>
        <v>Bogotá</v>
      </c>
      <c r="D8423" t="str">
        <f>IF($A8423="","",Tienda_4!F1223)</f>
        <v>Pedro Gomez</v>
      </c>
      <c r="E8423" t="str">
        <f>IF($A8423="","",Tienda_4!I1223)</f>
        <v>Tarjeta de crédito</v>
      </c>
      <c r="F8423">
        <f>IF($A8423="","",VALUE(RIGHT(Tienda_4!E1223,4)))</f>
        <v>2022</v>
      </c>
      <c r="G8423">
        <f>IF($A8423="","",Tienda_4!C1223)</f>
        <v>71200</v>
      </c>
      <c r="H8423">
        <f>IF($A8423="","",Tienda_4!D1223)</f>
        <v>4200</v>
      </c>
      <c r="I8423">
        <f>IF($A8423="","",Tienda_4!H1223)</f>
        <v>5</v>
      </c>
      <c r="J8423">
        <f>IF($A8423="",0,IF(AND(OR('Cuadro-de-mando'!$B$4="(Todas)",'Cuadro-de-mando'!$B$4=$A8423),OR('Cuadro-de-mando'!$E$4="(Todas)",'Cuadro-de-mando'!$E$4=$B8423),OR('Cuadro-de-mando'!$H$4="(Todas)",'Cuadro-de-mando'!$H$4=$C8423),OR('Cuadro-de-mando'!$K$4="(Todas)",'Cuadro-de-mando'!$K$4=$E8423),OR('Cuadro-de-mando'!$N$4="(Todos)",'Cuadro-de-mando'!$N$4=$F8423)),1,0))</f>
        <v>1</v>
      </c>
    </row>
    <row r="8424" spans="1:10" x14ac:dyDescent="0.25">
      <c r="A8424" t="str">
        <f>IF(Tienda_4!$A1224="","","Tienda 4")</f>
        <v>Tienda 4</v>
      </c>
      <c r="B8424" t="str">
        <f>IF($A8424="","",Tienda_4!B1224)</f>
        <v>Electrónicos</v>
      </c>
      <c r="C8424" t="str">
        <f>IF($A8424="","",Tienda_4!G1224)</f>
        <v>Bogotá</v>
      </c>
      <c r="D8424" t="str">
        <f>IF($A8424="","",Tienda_4!F1224)</f>
        <v>Beatriz Morales</v>
      </c>
      <c r="E8424" t="str">
        <f>IF($A8424="","",Tienda_4!I1224)</f>
        <v>Tarjeta de crédito</v>
      </c>
      <c r="F8424">
        <f>IF($A8424="","",VALUE(RIGHT(Tienda_4!E1224,4)))</f>
        <v>2020</v>
      </c>
      <c r="G8424">
        <f>IF($A8424="","",Tienda_4!C1224)</f>
        <v>1584700</v>
      </c>
      <c r="H8424">
        <f>IF($A8424="","",Tienda_4!D1224)</f>
        <v>82600</v>
      </c>
      <c r="I8424">
        <f>IF($A8424="","",Tienda_4!H1224)</f>
        <v>4</v>
      </c>
      <c r="J8424">
        <f>IF($A8424="",0,IF(AND(OR('Cuadro-de-mando'!$B$4="(Todas)",'Cuadro-de-mando'!$B$4=$A8424),OR('Cuadro-de-mando'!$E$4="(Todas)",'Cuadro-de-mando'!$E$4=$B8424),OR('Cuadro-de-mando'!$H$4="(Todas)",'Cuadro-de-mando'!$H$4=$C8424),OR('Cuadro-de-mando'!$K$4="(Todas)",'Cuadro-de-mando'!$K$4=$E8424),OR('Cuadro-de-mando'!$N$4="(Todos)",'Cuadro-de-mando'!$N$4=$F8424)),1,0))</f>
        <v>1</v>
      </c>
    </row>
    <row r="8425" spans="1:10" x14ac:dyDescent="0.25">
      <c r="A8425" t="str">
        <f>IF(Tienda_4!$A1225="","","Tienda 4")</f>
        <v>Tienda 4</v>
      </c>
      <c r="B8425" t="str">
        <f>IF($A8425="","",Tienda_4!B1225)</f>
        <v>Electrodomésticos</v>
      </c>
      <c r="C8425" t="str">
        <f>IF($A8425="","",Tienda_4!G1225)</f>
        <v>Medellín</v>
      </c>
      <c r="D8425" t="str">
        <f>IF($A8425="","",Tienda_4!F1225)</f>
        <v>Santiago Silva</v>
      </c>
      <c r="E8425" t="str">
        <f>IF($A8425="","",Tienda_4!I1225)</f>
        <v>Nequi</v>
      </c>
      <c r="F8425">
        <f>IF($A8425="","",VALUE(RIGHT(Tienda_4!E1225,4)))</f>
        <v>2022</v>
      </c>
      <c r="G8425">
        <f>IF($A8425="","",Tienda_4!C1225)</f>
        <v>321100</v>
      </c>
      <c r="H8425">
        <f>IF($A8425="","",Tienda_4!D1225)</f>
        <v>18100</v>
      </c>
      <c r="I8425">
        <f>IF($A8425="","",Tienda_4!H1225)</f>
        <v>5</v>
      </c>
      <c r="J8425">
        <f>IF($A8425="",0,IF(AND(OR('Cuadro-de-mando'!$B$4="(Todas)",'Cuadro-de-mando'!$B$4=$A8425),OR('Cuadro-de-mando'!$E$4="(Todas)",'Cuadro-de-mando'!$E$4=$B8425),OR('Cuadro-de-mando'!$H$4="(Todas)",'Cuadro-de-mando'!$H$4=$C8425),OR('Cuadro-de-mando'!$K$4="(Todas)",'Cuadro-de-mando'!$K$4=$E8425),OR('Cuadro-de-mando'!$N$4="(Todos)",'Cuadro-de-mando'!$N$4=$F8425)),1,0))</f>
        <v>1</v>
      </c>
    </row>
    <row r="8426" spans="1:10" x14ac:dyDescent="0.25">
      <c r="A8426" t="str">
        <f>IF(Tienda_4!$A1226="","","Tienda 4")</f>
        <v>Tienda 4</v>
      </c>
      <c r="B8426" t="str">
        <f>IF($A8426="","",Tienda_4!B1226)</f>
        <v>Instrumentos musicales</v>
      </c>
      <c r="C8426" t="str">
        <f>IF($A8426="","",Tienda_4!G1226)</f>
        <v>Bogotá</v>
      </c>
      <c r="D8426" t="str">
        <f>IF($A8426="","",Tienda_4!F1226)</f>
        <v>Lucas Olivera</v>
      </c>
      <c r="E8426" t="str">
        <f>IF($A8426="","",Tienda_4!I1226)</f>
        <v>Tarjeta de crédito</v>
      </c>
      <c r="F8426">
        <f>IF($A8426="","",VALUE(RIGHT(Tienda_4!E1226,4)))</f>
        <v>2022</v>
      </c>
      <c r="G8426">
        <f>IF($A8426="","",Tienda_4!C1226)</f>
        <v>43200</v>
      </c>
      <c r="H8426">
        <f>IF($A8426="","",Tienda_4!D1226)</f>
        <v>0</v>
      </c>
      <c r="I8426">
        <f>IF($A8426="","",Tienda_4!H1226)</f>
        <v>3</v>
      </c>
      <c r="J8426">
        <f>IF($A8426="",0,IF(AND(OR('Cuadro-de-mando'!$B$4="(Todas)",'Cuadro-de-mando'!$B$4=$A8426),OR('Cuadro-de-mando'!$E$4="(Todas)",'Cuadro-de-mando'!$E$4=$B8426),OR('Cuadro-de-mando'!$H$4="(Todas)",'Cuadro-de-mando'!$H$4=$C8426),OR('Cuadro-de-mando'!$K$4="(Todas)",'Cuadro-de-mando'!$K$4=$E8426),OR('Cuadro-de-mando'!$N$4="(Todos)",'Cuadro-de-mando'!$N$4=$F8426)),1,0))</f>
        <v>1</v>
      </c>
    </row>
    <row r="8427" spans="1:10" x14ac:dyDescent="0.25">
      <c r="A8427" t="str">
        <f>IF(Tienda_4!$A1227="","","Tienda 4")</f>
        <v>Tienda 4</v>
      </c>
      <c r="B8427" t="str">
        <f>IF($A8427="","",Tienda_4!B1227)</f>
        <v>Electrónicos</v>
      </c>
      <c r="C8427" t="str">
        <f>IF($A8427="","",Tienda_4!G1227)</f>
        <v>Bogotá</v>
      </c>
      <c r="D8427" t="str">
        <f>IF($A8427="","",Tienda_4!F1227)</f>
        <v>Rafael Acosta</v>
      </c>
      <c r="E8427" t="str">
        <f>IF($A8427="","",Tienda_4!I1227)</f>
        <v>Tarjeta de crédito</v>
      </c>
      <c r="F8427">
        <f>IF($A8427="","",VALUE(RIGHT(Tienda_4!E1227,4)))</f>
        <v>2021</v>
      </c>
      <c r="G8427">
        <f>IF($A8427="","",Tienda_4!C1227)</f>
        <v>1620800</v>
      </c>
      <c r="H8427">
        <f>IF($A8427="","",Tienda_4!D1227)</f>
        <v>86700</v>
      </c>
      <c r="I8427">
        <f>IF($A8427="","",Tienda_4!H1227)</f>
        <v>3</v>
      </c>
      <c r="J8427">
        <f>IF($A8427="",0,IF(AND(OR('Cuadro-de-mando'!$B$4="(Todas)",'Cuadro-de-mando'!$B$4=$A8427),OR('Cuadro-de-mando'!$E$4="(Todas)",'Cuadro-de-mando'!$E$4=$B8427),OR('Cuadro-de-mando'!$H$4="(Todas)",'Cuadro-de-mando'!$H$4=$C8427),OR('Cuadro-de-mando'!$K$4="(Todas)",'Cuadro-de-mando'!$K$4=$E8427),OR('Cuadro-de-mando'!$N$4="(Todos)",'Cuadro-de-mando'!$N$4=$F8427)),1,0))</f>
        <v>1</v>
      </c>
    </row>
    <row r="8428" spans="1:10" x14ac:dyDescent="0.25">
      <c r="A8428" t="str">
        <f>IF(Tienda_4!$A1228="","","Tienda 4")</f>
        <v>Tienda 4</v>
      </c>
      <c r="B8428" t="str">
        <f>IF($A8428="","",Tienda_4!B1228)</f>
        <v>Muebles</v>
      </c>
      <c r="C8428" t="str">
        <f>IF($A8428="","",Tienda_4!G1228)</f>
        <v>Medellín</v>
      </c>
      <c r="D8428" t="str">
        <f>IF($A8428="","",Tienda_4!F1228)</f>
        <v>Felipe Santos</v>
      </c>
      <c r="E8428" t="str">
        <f>IF($A8428="","",Tienda_4!I1228)</f>
        <v>Tarjeta de crédito</v>
      </c>
      <c r="F8428">
        <f>IF($A8428="","",VALUE(RIGHT(Tienda_4!E1228,4)))</f>
        <v>2020</v>
      </c>
      <c r="G8428">
        <f>IF($A8428="","",Tienda_4!C1228)</f>
        <v>668400</v>
      </c>
      <c r="H8428">
        <f>IF($A8428="","",Tienda_4!D1228)</f>
        <v>36000</v>
      </c>
      <c r="I8428">
        <f>IF($A8428="","",Tienda_4!H1228)</f>
        <v>2</v>
      </c>
      <c r="J8428">
        <f>IF($A8428="",0,IF(AND(OR('Cuadro-de-mando'!$B$4="(Todas)",'Cuadro-de-mando'!$B$4=$A8428),OR('Cuadro-de-mando'!$E$4="(Todas)",'Cuadro-de-mando'!$E$4=$B8428),OR('Cuadro-de-mando'!$H$4="(Todas)",'Cuadro-de-mando'!$H$4=$C8428),OR('Cuadro-de-mando'!$K$4="(Todas)",'Cuadro-de-mando'!$K$4=$E8428),OR('Cuadro-de-mando'!$N$4="(Todos)",'Cuadro-de-mando'!$N$4=$F8428)),1,0))</f>
        <v>1</v>
      </c>
    </row>
    <row r="8429" spans="1:10" x14ac:dyDescent="0.25">
      <c r="A8429" t="str">
        <f>IF(Tienda_4!$A1229="","","Tienda 4")</f>
        <v>Tienda 4</v>
      </c>
      <c r="B8429" t="str">
        <f>IF($A8429="","",Tienda_4!B1229)</f>
        <v>Juguetes</v>
      </c>
      <c r="C8429" t="str">
        <f>IF($A8429="","",Tienda_4!G1229)</f>
        <v>Bogotá</v>
      </c>
      <c r="D8429" t="str">
        <f>IF($A8429="","",Tienda_4!F1229)</f>
        <v>Camila Rivera</v>
      </c>
      <c r="E8429" t="str">
        <f>IF($A8429="","",Tienda_4!I1229)</f>
        <v>Nequi</v>
      </c>
      <c r="F8429">
        <f>IF($A8429="","",VALUE(RIGHT(Tienda_4!E1229,4)))</f>
        <v>2021</v>
      </c>
      <c r="G8429">
        <f>IF($A8429="","",Tienda_4!C1229)</f>
        <v>17700</v>
      </c>
      <c r="H8429">
        <f>IF($A8429="","",Tienda_4!D1229)</f>
        <v>1600</v>
      </c>
      <c r="I8429">
        <f>IF($A8429="","",Tienda_4!H1229)</f>
        <v>1</v>
      </c>
      <c r="J8429">
        <f>IF($A8429="",0,IF(AND(OR('Cuadro-de-mando'!$B$4="(Todas)",'Cuadro-de-mando'!$B$4=$A8429),OR('Cuadro-de-mando'!$E$4="(Todas)",'Cuadro-de-mando'!$E$4=$B8429),OR('Cuadro-de-mando'!$H$4="(Todas)",'Cuadro-de-mando'!$H$4=$C8429),OR('Cuadro-de-mando'!$K$4="(Todas)",'Cuadro-de-mando'!$K$4=$E8429),OR('Cuadro-de-mando'!$N$4="(Todos)",'Cuadro-de-mando'!$N$4=$F8429)),1,0))</f>
        <v>1</v>
      </c>
    </row>
    <row r="8430" spans="1:10" x14ac:dyDescent="0.25">
      <c r="A8430" t="str">
        <f>IF(Tienda_4!$A1230="","","Tienda 4")</f>
        <v>Tienda 4</v>
      </c>
      <c r="B8430" t="str">
        <f>IF($A8430="","",Tienda_4!B1230)</f>
        <v>Instrumentos musicales</v>
      </c>
      <c r="C8430" t="str">
        <f>IF($A8430="","",Tienda_4!G1230)</f>
        <v>Bogotá</v>
      </c>
      <c r="D8430" t="str">
        <f>IF($A8430="","",Tienda_4!F1230)</f>
        <v>Maria Alfonso</v>
      </c>
      <c r="E8430" t="str">
        <f>IF($A8430="","",Tienda_4!I1230)</f>
        <v>Tarjeta de crédito</v>
      </c>
      <c r="F8430">
        <f>IF($A8430="","",VALUE(RIGHT(Tienda_4!E1230,4)))</f>
        <v>2022</v>
      </c>
      <c r="G8430">
        <f>IF($A8430="","",Tienda_4!C1230)</f>
        <v>943700</v>
      </c>
      <c r="H8430">
        <f>IF($A8430="","",Tienda_4!D1230)</f>
        <v>48400</v>
      </c>
      <c r="I8430">
        <f>IF($A8430="","",Tienda_4!H1230)</f>
        <v>5</v>
      </c>
      <c r="J8430">
        <f>IF($A8430="",0,IF(AND(OR('Cuadro-de-mando'!$B$4="(Todas)",'Cuadro-de-mando'!$B$4=$A8430),OR('Cuadro-de-mando'!$E$4="(Todas)",'Cuadro-de-mando'!$E$4=$B8430),OR('Cuadro-de-mando'!$H$4="(Todas)",'Cuadro-de-mando'!$H$4=$C8430),OR('Cuadro-de-mando'!$K$4="(Todas)",'Cuadro-de-mando'!$K$4=$E8430),OR('Cuadro-de-mando'!$N$4="(Todos)",'Cuadro-de-mando'!$N$4=$F8430)),1,0))</f>
        <v>1</v>
      </c>
    </row>
    <row r="8431" spans="1:10" x14ac:dyDescent="0.25">
      <c r="A8431" t="str">
        <f>IF(Tienda_4!$A1231="","","Tienda 4")</f>
        <v>Tienda 4</v>
      </c>
      <c r="B8431" t="str">
        <f>IF($A8431="","",Tienda_4!B1231)</f>
        <v>Juguetes</v>
      </c>
      <c r="C8431" t="str">
        <f>IF($A8431="","",Tienda_4!G1231)</f>
        <v>Pereira</v>
      </c>
      <c r="D8431" t="str">
        <f>IF($A8431="","",Tienda_4!F1231)</f>
        <v>Felipe Santos</v>
      </c>
      <c r="E8431" t="str">
        <f>IF($A8431="","",Tienda_4!I1231)</f>
        <v>Nequi</v>
      </c>
      <c r="F8431">
        <f>IF($A8431="","",VALUE(RIGHT(Tienda_4!E1231,4)))</f>
        <v>2021</v>
      </c>
      <c r="G8431">
        <f>IF($A8431="","",Tienda_4!C1231)</f>
        <v>40000</v>
      </c>
      <c r="H8431">
        <f>IF($A8431="","",Tienda_4!D1231)</f>
        <v>0</v>
      </c>
      <c r="I8431">
        <f>IF($A8431="","",Tienda_4!H1231)</f>
        <v>4</v>
      </c>
      <c r="J8431">
        <f>IF($A8431="",0,IF(AND(OR('Cuadro-de-mando'!$B$4="(Todas)",'Cuadro-de-mando'!$B$4=$A8431),OR('Cuadro-de-mando'!$E$4="(Todas)",'Cuadro-de-mando'!$E$4=$B8431),OR('Cuadro-de-mando'!$H$4="(Todas)",'Cuadro-de-mando'!$H$4=$C8431),OR('Cuadro-de-mando'!$K$4="(Todas)",'Cuadro-de-mando'!$K$4=$E8431),OR('Cuadro-de-mando'!$N$4="(Todos)",'Cuadro-de-mando'!$N$4=$F8431)),1,0))</f>
        <v>1</v>
      </c>
    </row>
    <row r="8432" spans="1:10" x14ac:dyDescent="0.25">
      <c r="A8432" t="str">
        <f>IF(Tienda_4!$A1232="","","Tienda 4")</f>
        <v>Tienda 4</v>
      </c>
      <c r="B8432" t="str">
        <f>IF($A8432="","",Tienda_4!B1232)</f>
        <v>Libros</v>
      </c>
      <c r="C8432" t="str">
        <f>IF($A8432="","",Tienda_4!G1232)</f>
        <v>Cali</v>
      </c>
      <c r="D8432" t="str">
        <f>IF($A8432="","",Tienda_4!F1232)</f>
        <v>Mariana Herrera</v>
      </c>
      <c r="E8432" t="str">
        <f>IF($A8432="","",Tienda_4!I1232)</f>
        <v>Tarjeta de crédito</v>
      </c>
      <c r="F8432">
        <f>IF($A8432="","",VALUE(RIGHT(Tienda_4!E1232,4)))</f>
        <v>2022</v>
      </c>
      <c r="G8432">
        <f>IF($A8432="","",Tienda_4!C1232)</f>
        <v>38900</v>
      </c>
      <c r="H8432">
        <f>IF($A8432="","",Tienda_4!D1232)</f>
        <v>2500</v>
      </c>
      <c r="I8432">
        <f>IF($A8432="","",Tienda_4!H1232)</f>
        <v>5</v>
      </c>
      <c r="J8432">
        <f>IF($A8432="",0,IF(AND(OR('Cuadro-de-mando'!$B$4="(Todas)",'Cuadro-de-mando'!$B$4=$A8432),OR('Cuadro-de-mando'!$E$4="(Todas)",'Cuadro-de-mando'!$E$4=$B8432),OR('Cuadro-de-mando'!$H$4="(Todas)",'Cuadro-de-mando'!$H$4=$C8432),OR('Cuadro-de-mando'!$K$4="(Todas)",'Cuadro-de-mando'!$K$4=$E8432),OR('Cuadro-de-mando'!$N$4="(Todos)",'Cuadro-de-mando'!$N$4=$F8432)),1,0))</f>
        <v>1</v>
      </c>
    </row>
    <row r="8433" spans="1:10" x14ac:dyDescent="0.25">
      <c r="A8433" t="str">
        <f>IF(Tienda_4!$A1233="","","Tienda 4")</f>
        <v>Tienda 4</v>
      </c>
      <c r="B8433" t="str">
        <f>IF($A8433="","",Tienda_4!B1233)</f>
        <v>Electrodomésticos</v>
      </c>
      <c r="C8433" t="str">
        <f>IF($A8433="","",Tienda_4!G1233)</f>
        <v>Bogotá</v>
      </c>
      <c r="D8433" t="str">
        <f>IF($A8433="","",Tienda_4!F1233)</f>
        <v>Beatriz Morales</v>
      </c>
      <c r="E8433" t="str">
        <f>IF($A8433="","",Tienda_4!I1233)</f>
        <v>Tarjeta de crédito</v>
      </c>
      <c r="F8433">
        <f>IF($A8433="","",VALUE(RIGHT(Tienda_4!E1233,4)))</f>
        <v>2021</v>
      </c>
      <c r="G8433">
        <f>IF($A8433="","",Tienda_4!C1233)</f>
        <v>645300</v>
      </c>
      <c r="H8433">
        <f>IF($A8433="","",Tienda_4!D1233)</f>
        <v>36700</v>
      </c>
      <c r="I8433">
        <f>IF($A8433="","",Tienda_4!H1233)</f>
        <v>5</v>
      </c>
      <c r="J8433">
        <f>IF($A8433="",0,IF(AND(OR('Cuadro-de-mando'!$B$4="(Todas)",'Cuadro-de-mando'!$B$4=$A8433),OR('Cuadro-de-mando'!$E$4="(Todas)",'Cuadro-de-mando'!$E$4=$B8433),OR('Cuadro-de-mando'!$H$4="(Todas)",'Cuadro-de-mando'!$H$4=$C8433),OR('Cuadro-de-mando'!$K$4="(Todas)",'Cuadro-de-mando'!$K$4=$E8433),OR('Cuadro-de-mando'!$N$4="(Todos)",'Cuadro-de-mando'!$N$4=$F8433)),1,0))</f>
        <v>1</v>
      </c>
    </row>
    <row r="8434" spans="1:10" x14ac:dyDescent="0.25">
      <c r="A8434" t="str">
        <f>IF(Tienda_4!$A1234="","","Tienda 4")</f>
        <v>Tienda 4</v>
      </c>
      <c r="B8434" t="str">
        <f>IF($A8434="","",Tienda_4!B1234)</f>
        <v>Artículos para el hogar</v>
      </c>
      <c r="C8434" t="str">
        <f>IF($A8434="","",Tienda_4!G1234)</f>
        <v>Cartagena</v>
      </c>
      <c r="D8434" t="str">
        <f>IF($A8434="","",Tienda_4!F1234)</f>
        <v>Juan Fernandez</v>
      </c>
      <c r="E8434" t="str">
        <f>IF($A8434="","",Tienda_4!I1234)</f>
        <v>Tarjeta de crédito</v>
      </c>
      <c r="F8434">
        <f>IF($A8434="","",VALUE(RIGHT(Tienda_4!E1234,4)))</f>
        <v>2020</v>
      </c>
      <c r="G8434">
        <f>IF($A8434="","",Tienda_4!C1234)</f>
        <v>49600</v>
      </c>
      <c r="H8434">
        <f>IF($A8434="","",Tienda_4!D1234)</f>
        <v>2900</v>
      </c>
      <c r="I8434">
        <f>IF($A8434="","",Tienda_4!H1234)</f>
        <v>1</v>
      </c>
      <c r="J8434">
        <f>IF($A8434="",0,IF(AND(OR('Cuadro-de-mando'!$B$4="(Todas)",'Cuadro-de-mando'!$B$4=$A8434),OR('Cuadro-de-mando'!$E$4="(Todas)",'Cuadro-de-mando'!$E$4=$B8434),OR('Cuadro-de-mando'!$H$4="(Todas)",'Cuadro-de-mando'!$H$4=$C8434),OR('Cuadro-de-mando'!$K$4="(Todas)",'Cuadro-de-mando'!$K$4=$E8434),OR('Cuadro-de-mando'!$N$4="(Todos)",'Cuadro-de-mando'!$N$4=$F8434)),1,0))</f>
        <v>1</v>
      </c>
    </row>
    <row r="8435" spans="1:10" x14ac:dyDescent="0.25">
      <c r="A8435" t="str">
        <f>IF(Tienda_4!$A1235="","","Tienda 4")</f>
        <v>Tienda 4</v>
      </c>
      <c r="B8435" t="str">
        <f>IF($A8435="","",Tienda_4!B1235)</f>
        <v>Juguetes</v>
      </c>
      <c r="C8435" t="str">
        <f>IF($A8435="","",Tienda_4!G1235)</f>
        <v>Bogotá</v>
      </c>
      <c r="D8435" t="str">
        <f>IF($A8435="","",Tienda_4!F1235)</f>
        <v>Beatriz Morales</v>
      </c>
      <c r="E8435" t="str">
        <f>IF($A8435="","",Tienda_4!I1235)</f>
        <v>Tarjeta de crédito</v>
      </c>
      <c r="F8435">
        <f>IF($A8435="","",VALUE(RIGHT(Tienda_4!E1235,4)))</f>
        <v>2021</v>
      </c>
      <c r="G8435">
        <f>IF($A8435="","",Tienda_4!C1235)</f>
        <v>79000</v>
      </c>
      <c r="H8435">
        <f>IF($A8435="","",Tienda_4!D1235)</f>
        <v>2400</v>
      </c>
      <c r="I8435">
        <f>IF($A8435="","",Tienda_4!H1235)</f>
        <v>5</v>
      </c>
      <c r="J8435">
        <f>IF($A8435="",0,IF(AND(OR('Cuadro-de-mando'!$B$4="(Todas)",'Cuadro-de-mando'!$B$4=$A8435),OR('Cuadro-de-mando'!$E$4="(Todas)",'Cuadro-de-mando'!$E$4=$B8435),OR('Cuadro-de-mando'!$H$4="(Todas)",'Cuadro-de-mando'!$H$4=$C8435),OR('Cuadro-de-mando'!$K$4="(Todas)",'Cuadro-de-mando'!$K$4=$E8435),OR('Cuadro-de-mando'!$N$4="(Todos)",'Cuadro-de-mando'!$N$4=$F8435)),1,0))</f>
        <v>1</v>
      </c>
    </row>
    <row r="8436" spans="1:10" x14ac:dyDescent="0.25">
      <c r="A8436" t="str">
        <f>IF(Tienda_4!$A1236="","","Tienda 4")</f>
        <v>Tienda 4</v>
      </c>
      <c r="B8436" t="str">
        <f>IF($A8436="","",Tienda_4!B1236)</f>
        <v>Libros</v>
      </c>
      <c r="C8436" t="str">
        <f>IF($A8436="","",Tienda_4!G1236)</f>
        <v>Bogotá</v>
      </c>
      <c r="D8436" t="str">
        <f>IF($A8436="","",Tienda_4!F1236)</f>
        <v>Santiago Silva</v>
      </c>
      <c r="E8436" t="str">
        <f>IF($A8436="","",Tienda_4!I1236)</f>
        <v>Tarjeta de crédito</v>
      </c>
      <c r="F8436">
        <f>IF($A8436="","",VALUE(RIGHT(Tienda_4!E1236,4)))</f>
        <v>2022</v>
      </c>
      <c r="G8436">
        <f>IF($A8436="","",Tienda_4!C1236)</f>
        <v>64600</v>
      </c>
      <c r="H8436">
        <f>IF($A8436="","",Tienda_4!D1236)</f>
        <v>1600</v>
      </c>
      <c r="I8436">
        <f>IF($A8436="","",Tienda_4!H1236)</f>
        <v>5</v>
      </c>
      <c r="J8436">
        <f>IF($A8436="",0,IF(AND(OR('Cuadro-de-mando'!$B$4="(Todas)",'Cuadro-de-mando'!$B$4=$A8436),OR('Cuadro-de-mando'!$E$4="(Todas)",'Cuadro-de-mando'!$E$4=$B8436),OR('Cuadro-de-mando'!$H$4="(Todas)",'Cuadro-de-mando'!$H$4=$C8436),OR('Cuadro-de-mando'!$K$4="(Todas)",'Cuadro-de-mando'!$K$4=$E8436),OR('Cuadro-de-mando'!$N$4="(Todos)",'Cuadro-de-mando'!$N$4=$F8436)),1,0))</f>
        <v>1</v>
      </c>
    </row>
    <row r="8437" spans="1:10" x14ac:dyDescent="0.25">
      <c r="A8437" t="str">
        <f>IF(Tienda_4!$A1237="","","Tienda 4")</f>
        <v>Tienda 4</v>
      </c>
      <c r="B8437" t="str">
        <f>IF($A8437="","",Tienda_4!B1237)</f>
        <v>Muebles</v>
      </c>
      <c r="C8437" t="str">
        <f>IF($A8437="","",Tienda_4!G1237)</f>
        <v>Bogotá</v>
      </c>
      <c r="D8437" t="str">
        <f>IF($A8437="","",Tienda_4!F1237)</f>
        <v>Camila Rivera</v>
      </c>
      <c r="E8437" t="str">
        <f>IF($A8437="","",Tienda_4!I1237)</f>
        <v>Nequi</v>
      </c>
      <c r="F8437">
        <f>IF($A8437="","",VALUE(RIGHT(Tienda_4!E1237,4)))</f>
        <v>2021</v>
      </c>
      <c r="G8437">
        <f>IF($A8437="","",Tienda_4!C1237)</f>
        <v>311900</v>
      </c>
      <c r="H8437">
        <f>IF($A8437="","",Tienda_4!D1237)</f>
        <v>16800</v>
      </c>
      <c r="I8437">
        <f>IF($A8437="","",Tienda_4!H1237)</f>
        <v>5</v>
      </c>
      <c r="J8437">
        <f>IF($A8437="",0,IF(AND(OR('Cuadro-de-mando'!$B$4="(Todas)",'Cuadro-de-mando'!$B$4=$A8437),OR('Cuadro-de-mando'!$E$4="(Todas)",'Cuadro-de-mando'!$E$4=$B8437),OR('Cuadro-de-mando'!$H$4="(Todas)",'Cuadro-de-mando'!$H$4=$C8437),OR('Cuadro-de-mando'!$K$4="(Todas)",'Cuadro-de-mando'!$K$4=$E8437),OR('Cuadro-de-mando'!$N$4="(Todos)",'Cuadro-de-mando'!$N$4=$F8437)),1,0))</f>
        <v>1</v>
      </c>
    </row>
    <row r="8438" spans="1:10" x14ac:dyDescent="0.25">
      <c r="A8438" t="str">
        <f>IF(Tienda_4!$A1238="","","Tienda 4")</f>
        <v>Tienda 4</v>
      </c>
      <c r="B8438" t="str">
        <f>IF($A8438="","",Tienda_4!B1238)</f>
        <v>Deportes y diversión</v>
      </c>
      <c r="C8438" t="str">
        <f>IF($A8438="","",Tienda_4!G1238)</f>
        <v>Bogotá</v>
      </c>
      <c r="D8438" t="str">
        <f>IF($A8438="","",Tienda_4!F1238)</f>
        <v>Juliana Costa</v>
      </c>
      <c r="E8438" t="str">
        <f>IF($A8438="","",Tienda_4!I1238)</f>
        <v>Tarjeta de crédito</v>
      </c>
      <c r="F8438">
        <f>IF($A8438="","",VALUE(RIGHT(Tienda_4!E1238,4)))</f>
        <v>2022</v>
      </c>
      <c r="G8438">
        <f>IF($A8438="","",Tienda_4!C1238)</f>
        <v>94000</v>
      </c>
      <c r="H8438">
        <f>IF($A8438="","",Tienda_4!D1238)</f>
        <v>3200</v>
      </c>
      <c r="I8438">
        <f>IF($A8438="","",Tienda_4!H1238)</f>
        <v>3</v>
      </c>
      <c r="J8438">
        <f>IF($A8438="",0,IF(AND(OR('Cuadro-de-mando'!$B$4="(Todas)",'Cuadro-de-mando'!$B$4=$A8438),OR('Cuadro-de-mando'!$E$4="(Todas)",'Cuadro-de-mando'!$E$4=$B8438),OR('Cuadro-de-mando'!$H$4="(Todas)",'Cuadro-de-mando'!$H$4=$C8438),OR('Cuadro-de-mando'!$K$4="(Todas)",'Cuadro-de-mando'!$K$4=$E8438),OR('Cuadro-de-mando'!$N$4="(Todos)",'Cuadro-de-mando'!$N$4=$F8438)),1,0))</f>
        <v>1</v>
      </c>
    </row>
    <row r="8439" spans="1:10" x14ac:dyDescent="0.25">
      <c r="A8439" t="str">
        <f>IF(Tienda_4!$A1239="","","Tienda 4")</f>
        <v>Tienda 4</v>
      </c>
      <c r="B8439" t="str">
        <f>IF($A8439="","",Tienda_4!B1239)</f>
        <v>Artículos para el hogar</v>
      </c>
      <c r="C8439" t="str">
        <f>IF($A8439="","",Tienda_4!G1239)</f>
        <v>Bogotá</v>
      </c>
      <c r="D8439" t="str">
        <f>IF($A8439="","",Tienda_4!F1239)</f>
        <v>Rafael Acosta</v>
      </c>
      <c r="E8439" t="str">
        <f>IF($A8439="","",Tienda_4!I1239)</f>
        <v>Tarjeta de crédito</v>
      </c>
      <c r="F8439">
        <f>IF($A8439="","",VALUE(RIGHT(Tienda_4!E1239,4)))</f>
        <v>2021</v>
      </c>
      <c r="G8439">
        <f>IF($A8439="","",Tienda_4!C1239)</f>
        <v>44300</v>
      </c>
      <c r="H8439">
        <f>IF($A8439="","",Tienda_4!D1239)</f>
        <v>0</v>
      </c>
      <c r="I8439">
        <f>IF($A8439="","",Tienda_4!H1239)</f>
        <v>5</v>
      </c>
      <c r="J8439">
        <f>IF($A8439="",0,IF(AND(OR('Cuadro-de-mando'!$B$4="(Todas)",'Cuadro-de-mando'!$B$4=$A8439),OR('Cuadro-de-mando'!$E$4="(Todas)",'Cuadro-de-mando'!$E$4=$B8439),OR('Cuadro-de-mando'!$H$4="(Todas)",'Cuadro-de-mando'!$H$4=$C8439),OR('Cuadro-de-mando'!$K$4="(Todas)",'Cuadro-de-mando'!$K$4=$E8439),OR('Cuadro-de-mando'!$N$4="(Todos)",'Cuadro-de-mando'!$N$4=$F8439)),1,0))</f>
        <v>1</v>
      </c>
    </row>
    <row r="8440" spans="1:10" x14ac:dyDescent="0.25">
      <c r="A8440" t="str">
        <f>IF(Tienda_4!$A1240="","","Tienda 4")</f>
        <v>Tienda 4</v>
      </c>
      <c r="B8440" t="str">
        <f>IF($A8440="","",Tienda_4!B1240)</f>
        <v>Muebles</v>
      </c>
      <c r="C8440" t="str">
        <f>IF($A8440="","",Tienda_4!G1240)</f>
        <v>Bogotá</v>
      </c>
      <c r="D8440" t="str">
        <f>IF($A8440="","",Tienda_4!F1240)</f>
        <v>Ángel Rodriguez</v>
      </c>
      <c r="E8440" t="str">
        <f>IF($A8440="","",Tienda_4!I1240)</f>
        <v>Tarjeta de crédito</v>
      </c>
      <c r="F8440">
        <f>IF($A8440="","",VALUE(RIGHT(Tienda_4!E1240,4)))</f>
        <v>2022</v>
      </c>
      <c r="G8440">
        <f>IF($A8440="","",Tienda_4!C1240)</f>
        <v>327800</v>
      </c>
      <c r="H8440">
        <f>IF($A8440="","",Tienda_4!D1240)</f>
        <v>17700</v>
      </c>
      <c r="I8440">
        <f>IF($A8440="","",Tienda_4!H1240)</f>
        <v>3</v>
      </c>
      <c r="J8440">
        <f>IF($A8440="",0,IF(AND(OR('Cuadro-de-mando'!$B$4="(Todas)",'Cuadro-de-mando'!$B$4=$A8440),OR('Cuadro-de-mando'!$E$4="(Todas)",'Cuadro-de-mando'!$E$4=$B8440),OR('Cuadro-de-mando'!$H$4="(Todas)",'Cuadro-de-mando'!$H$4=$C8440),OR('Cuadro-de-mando'!$K$4="(Todas)",'Cuadro-de-mando'!$K$4=$E8440),OR('Cuadro-de-mando'!$N$4="(Todos)",'Cuadro-de-mando'!$N$4=$F8440)),1,0))</f>
        <v>1</v>
      </c>
    </row>
    <row r="8441" spans="1:10" x14ac:dyDescent="0.25">
      <c r="A8441" t="str">
        <f>IF(Tienda_4!$A1241="","","Tienda 4")</f>
        <v>Tienda 4</v>
      </c>
      <c r="B8441" t="str">
        <f>IF($A8441="","",Tienda_4!B1241)</f>
        <v>Juguetes</v>
      </c>
      <c r="C8441" t="str">
        <f>IF($A8441="","",Tienda_4!G1241)</f>
        <v>Medellín</v>
      </c>
      <c r="D8441" t="str">
        <f>IF($A8441="","",Tienda_4!F1241)</f>
        <v>Santiago Silva</v>
      </c>
      <c r="E8441" t="str">
        <f>IF($A8441="","",Tienda_4!I1241)</f>
        <v>Nequi</v>
      </c>
      <c r="F8441">
        <f>IF($A8441="","",VALUE(RIGHT(Tienda_4!E1241,4)))</f>
        <v>2021</v>
      </c>
      <c r="G8441">
        <f>IF($A8441="","",Tienda_4!C1241)</f>
        <v>28000</v>
      </c>
      <c r="H8441">
        <f>IF($A8441="","",Tienda_4!D1241)</f>
        <v>0</v>
      </c>
      <c r="I8441">
        <f>IF($A8441="","",Tienda_4!H1241)</f>
        <v>5</v>
      </c>
      <c r="J8441">
        <f>IF($A8441="",0,IF(AND(OR('Cuadro-de-mando'!$B$4="(Todas)",'Cuadro-de-mando'!$B$4=$A8441),OR('Cuadro-de-mando'!$E$4="(Todas)",'Cuadro-de-mando'!$E$4=$B8441),OR('Cuadro-de-mando'!$H$4="(Todas)",'Cuadro-de-mando'!$H$4=$C8441),OR('Cuadro-de-mando'!$K$4="(Todas)",'Cuadro-de-mando'!$K$4=$E8441),OR('Cuadro-de-mando'!$N$4="(Todos)",'Cuadro-de-mando'!$N$4=$F8441)),1,0))</f>
        <v>1</v>
      </c>
    </row>
    <row r="8442" spans="1:10" x14ac:dyDescent="0.25">
      <c r="A8442" t="str">
        <f>IF(Tienda_4!$A1242="","","Tienda 4")</f>
        <v>Tienda 4</v>
      </c>
      <c r="B8442" t="str">
        <f>IF($A8442="","",Tienda_4!B1242)</f>
        <v>Electrónicos</v>
      </c>
      <c r="C8442" t="str">
        <f>IF($A8442="","",Tienda_4!G1242)</f>
        <v>Medellín</v>
      </c>
      <c r="D8442" t="str">
        <f>IF($A8442="","",Tienda_4!F1242)</f>
        <v>Maria Alfonso</v>
      </c>
      <c r="E8442" t="str">
        <f>IF($A8442="","",Tienda_4!I1242)</f>
        <v>Tarjeta de crédito</v>
      </c>
      <c r="F8442">
        <f>IF($A8442="","",VALUE(RIGHT(Tienda_4!E1242,4)))</f>
        <v>2020</v>
      </c>
      <c r="G8442">
        <f>IF($A8442="","",Tienda_4!C1242)</f>
        <v>177900</v>
      </c>
      <c r="H8442">
        <f>IF($A8442="","",Tienda_4!D1242)</f>
        <v>9700</v>
      </c>
      <c r="I8442">
        <f>IF($A8442="","",Tienda_4!H1242)</f>
        <v>4</v>
      </c>
      <c r="J8442">
        <f>IF($A8442="",0,IF(AND(OR('Cuadro-de-mando'!$B$4="(Todas)",'Cuadro-de-mando'!$B$4=$A8442),OR('Cuadro-de-mando'!$E$4="(Todas)",'Cuadro-de-mando'!$E$4=$B8442),OR('Cuadro-de-mando'!$H$4="(Todas)",'Cuadro-de-mando'!$H$4=$C8442),OR('Cuadro-de-mando'!$K$4="(Todas)",'Cuadro-de-mando'!$K$4=$E8442),OR('Cuadro-de-mando'!$N$4="(Todos)",'Cuadro-de-mando'!$N$4=$F8442)),1,0))</f>
        <v>1</v>
      </c>
    </row>
    <row r="8443" spans="1:10" x14ac:dyDescent="0.25">
      <c r="A8443" t="str">
        <f>IF(Tienda_4!$A1243="","","Tienda 4")</f>
        <v>Tienda 4</v>
      </c>
      <c r="B8443" t="str">
        <f>IF($A8443="","",Tienda_4!B1243)</f>
        <v>Muebles</v>
      </c>
      <c r="C8443" t="str">
        <f>IF($A8443="","",Tienda_4!G1243)</f>
        <v>Pereira</v>
      </c>
      <c r="D8443" t="str">
        <f>IF($A8443="","",Tienda_4!F1243)</f>
        <v>Izabela de León</v>
      </c>
      <c r="E8443" t="str">
        <f>IF($A8443="","",Tienda_4!I1243)</f>
        <v>Tarjeta de crédito</v>
      </c>
      <c r="F8443">
        <f>IF($A8443="","",VALUE(RIGHT(Tienda_4!E1243,4)))</f>
        <v>2023</v>
      </c>
      <c r="G8443">
        <f>IF($A8443="","",Tienda_4!C1243)</f>
        <v>693200</v>
      </c>
      <c r="H8443">
        <f>IF($A8443="","",Tienda_4!D1243)</f>
        <v>37100</v>
      </c>
      <c r="I8443">
        <f>IF($A8443="","",Tienda_4!H1243)</f>
        <v>4</v>
      </c>
      <c r="J8443">
        <f>IF($A8443="",0,IF(AND(OR('Cuadro-de-mando'!$B$4="(Todas)",'Cuadro-de-mando'!$B$4=$A8443),OR('Cuadro-de-mando'!$E$4="(Todas)",'Cuadro-de-mando'!$E$4=$B8443),OR('Cuadro-de-mando'!$H$4="(Todas)",'Cuadro-de-mando'!$H$4=$C8443),OR('Cuadro-de-mando'!$K$4="(Todas)",'Cuadro-de-mando'!$K$4=$E8443),OR('Cuadro-de-mando'!$N$4="(Todos)",'Cuadro-de-mando'!$N$4=$F8443)),1,0))</f>
        <v>1</v>
      </c>
    </row>
    <row r="8444" spans="1:10" x14ac:dyDescent="0.25">
      <c r="A8444" t="str">
        <f>IF(Tienda_4!$A1244="","","Tienda 4")</f>
        <v>Tienda 4</v>
      </c>
      <c r="B8444" t="str">
        <f>IF($A8444="","",Tienda_4!B1244)</f>
        <v>Libros</v>
      </c>
      <c r="C8444" t="str">
        <f>IF($A8444="","",Tienda_4!G1244)</f>
        <v>Riohacha</v>
      </c>
      <c r="D8444" t="str">
        <f>IF($A8444="","",Tienda_4!F1244)</f>
        <v>Juan Fernandez</v>
      </c>
      <c r="E8444" t="str">
        <f>IF($A8444="","",Tienda_4!I1244)</f>
        <v>Tarjeta de crédito</v>
      </c>
      <c r="F8444">
        <f>IF($A8444="","",VALUE(RIGHT(Tienda_4!E1244,4)))</f>
        <v>2020</v>
      </c>
      <c r="G8444">
        <f>IF($A8444="","",Tienda_4!C1244)</f>
        <v>61800</v>
      </c>
      <c r="H8444">
        <f>IF($A8444="","",Tienda_4!D1244)</f>
        <v>3700</v>
      </c>
      <c r="I8444">
        <f>IF($A8444="","",Tienda_4!H1244)</f>
        <v>4</v>
      </c>
      <c r="J8444">
        <f>IF($A8444="",0,IF(AND(OR('Cuadro-de-mando'!$B$4="(Todas)",'Cuadro-de-mando'!$B$4=$A8444),OR('Cuadro-de-mando'!$E$4="(Todas)",'Cuadro-de-mando'!$E$4=$B8444),OR('Cuadro-de-mando'!$H$4="(Todas)",'Cuadro-de-mando'!$H$4=$C8444),OR('Cuadro-de-mando'!$K$4="(Todas)",'Cuadro-de-mando'!$K$4=$E8444),OR('Cuadro-de-mando'!$N$4="(Todos)",'Cuadro-de-mando'!$N$4=$F8444)),1,0))</f>
        <v>1</v>
      </c>
    </row>
    <row r="8445" spans="1:10" x14ac:dyDescent="0.25">
      <c r="A8445" t="str">
        <f>IF(Tienda_4!$A1245="","","Tienda 4")</f>
        <v>Tienda 4</v>
      </c>
      <c r="B8445" t="str">
        <f>IF($A8445="","",Tienda_4!B1245)</f>
        <v>Instrumentos musicales</v>
      </c>
      <c r="C8445" t="str">
        <f>IF($A8445="","",Tienda_4!G1245)</f>
        <v>Cali</v>
      </c>
      <c r="D8445" t="str">
        <f>IF($A8445="","",Tienda_4!F1245)</f>
        <v>Blanca Ramirez</v>
      </c>
      <c r="E8445" t="str">
        <f>IF($A8445="","",Tienda_4!I1245)</f>
        <v>Tarjeta de crédito</v>
      </c>
      <c r="F8445">
        <f>IF($A8445="","",VALUE(RIGHT(Tienda_4!E1245,4)))</f>
        <v>2022</v>
      </c>
      <c r="G8445">
        <f>IF($A8445="","",Tienda_4!C1245)</f>
        <v>1069000</v>
      </c>
      <c r="H8445">
        <f>IF($A8445="","",Tienda_4!D1245)</f>
        <v>57300</v>
      </c>
      <c r="I8445">
        <f>IF($A8445="","",Tienda_4!H1245)</f>
        <v>5</v>
      </c>
      <c r="J8445">
        <f>IF($A8445="",0,IF(AND(OR('Cuadro-de-mando'!$B$4="(Todas)",'Cuadro-de-mando'!$B$4=$A8445),OR('Cuadro-de-mando'!$E$4="(Todas)",'Cuadro-de-mando'!$E$4=$B8445),OR('Cuadro-de-mando'!$H$4="(Todas)",'Cuadro-de-mando'!$H$4=$C8445),OR('Cuadro-de-mando'!$K$4="(Todas)",'Cuadro-de-mando'!$K$4=$E8445),OR('Cuadro-de-mando'!$N$4="(Todos)",'Cuadro-de-mando'!$N$4=$F8445)),1,0))</f>
        <v>1</v>
      </c>
    </row>
    <row r="8446" spans="1:10" x14ac:dyDescent="0.25">
      <c r="A8446" t="str">
        <f>IF(Tienda_4!$A1246="","","Tienda 4")</f>
        <v>Tienda 4</v>
      </c>
      <c r="B8446" t="str">
        <f>IF($A8446="","",Tienda_4!B1246)</f>
        <v>Electrodomésticos</v>
      </c>
      <c r="C8446" t="str">
        <f>IF($A8446="","",Tienda_4!G1246)</f>
        <v>Bogotá</v>
      </c>
      <c r="D8446" t="str">
        <f>IF($A8446="","",Tienda_4!F1246)</f>
        <v>Felipe Santos</v>
      </c>
      <c r="E8446" t="str">
        <f>IF($A8446="","",Tienda_4!I1246)</f>
        <v>Tarjeta de débito</v>
      </c>
      <c r="F8446">
        <f>IF($A8446="","",VALUE(RIGHT(Tienda_4!E1246,4)))</f>
        <v>2020</v>
      </c>
      <c r="G8446">
        <f>IF($A8446="","",Tienda_4!C1246)</f>
        <v>915500</v>
      </c>
      <c r="H8446">
        <f>IF($A8446="","",Tienda_4!D1246)</f>
        <v>46900</v>
      </c>
      <c r="I8446">
        <f>IF($A8446="","",Tienda_4!H1246)</f>
        <v>4</v>
      </c>
      <c r="J8446">
        <f>IF($A8446="",0,IF(AND(OR('Cuadro-de-mando'!$B$4="(Todas)",'Cuadro-de-mando'!$B$4=$A8446),OR('Cuadro-de-mando'!$E$4="(Todas)",'Cuadro-de-mando'!$E$4=$B8446),OR('Cuadro-de-mando'!$H$4="(Todas)",'Cuadro-de-mando'!$H$4=$C8446),OR('Cuadro-de-mando'!$K$4="(Todas)",'Cuadro-de-mando'!$K$4=$E8446),OR('Cuadro-de-mando'!$N$4="(Todos)",'Cuadro-de-mando'!$N$4=$F8446)),1,0))</f>
        <v>1</v>
      </c>
    </row>
    <row r="8447" spans="1:10" x14ac:dyDescent="0.25">
      <c r="A8447" t="str">
        <f>IF(Tienda_4!$A1247="","","Tienda 4")</f>
        <v>Tienda 4</v>
      </c>
      <c r="B8447" t="str">
        <f>IF($A8447="","",Tienda_4!B1247)</f>
        <v>Deportes y diversión</v>
      </c>
      <c r="C8447" t="str">
        <f>IF($A8447="","",Tienda_4!G1247)</f>
        <v>Cúcuta</v>
      </c>
      <c r="D8447" t="str">
        <f>IF($A8447="","",Tienda_4!F1247)</f>
        <v>Santiago Silva</v>
      </c>
      <c r="E8447" t="str">
        <f>IF($A8447="","",Tienda_4!I1247)</f>
        <v>Tarjeta de crédito</v>
      </c>
      <c r="F8447">
        <f>IF($A8447="","",VALUE(RIGHT(Tienda_4!E1247,4)))</f>
        <v>2022</v>
      </c>
      <c r="G8447">
        <f>IF($A8447="","",Tienda_4!C1247)</f>
        <v>38400</v>
      </c>
      <c r="H8447">
        <f>IF($A8447="","",Tienda_4!D1247)</f>
        <v>2800</v>
      </c>
      <c r="I8447">
        <f>IF($A8447="","",Tienda_4!H1247)</f>
        <v>1</v>
      </c>
      <c r="J8447">
        <f>IF($A8447="",0,IF(AND(OR('Cuadro-de-mando'!$B$4="(Todas)",'Cuadro-de-mando'!$B$4=$A8447),OR('Cuadro-de-mando'!$E$4="(Todas)",'Cuadro-de-mando'!$E$4=$B8447),OR('Cuadro-de-mando'!$H$4="(Todas)",'Cuadro-de-mando'!$H$4=$C8447),OR('Cuadro-de-mando'!$K$4="(Todas)",'Cuadro-de-mando'!$K$4=$E8447),OR('Cuadro-de-mando'!$N$4="(Todos)",'Cuadro-de-mando'!$N$4=$F8447)),1,0))</f>
        <v>1</v>
      </c>
    </row>
    <row r="8448" spans="1:10" x14ac:dyDescent="0.25">
      <c r="A8448" t="str">
        <f>IF(Tienda_4!$A1248="","","Tienda 4")</f>
        <v>Tienda 4</v>
      </c>
      <c r="B8448" t="str">
        <f>IF($A8448="","",Tienda_4!B1248)</f>
        <v>Libros</v>
      </c>
      <c r="C8448" t="str">
        <f>IF($A8448="","",Tienda_4!G1248)</f>
        <v>Riohacha</v>
      </c>
      <c r="D8448" t="str">
        <f>IF($A8448="","",Tienda_4!F1248)</f>
        <v>Juan Fernandez</v>
      </c>
      <c r="E8448" t="str">
        <f>IF($A8448="","",Tienda_4!I1248)</f>
        <v>Nequi</v>
      </c>
      <c r="F8448">
        <f>IF($A8448="","",VALUE(RIGHT(Tienda_4!E1248,4)))</f>
        <v>2022</v>
      </c>
      <c r="G8448">
        <f>IF($A8448="","",Tienda_4!C1248)</f>
        <v>69800</v>
      </c>
      <c r="H8448">
        <f>IF($A8448="","",Tienda_4!D1248)</f>
        <v>3900</v>
      </c>
      <c r="I8448">
        <f>IF($A8448="","",Tienda_4!H1248)</f>
        <v>5</v>
      </c>
      <c r="J8448">
        <f>IF($A8448="",0,IF(AND(OR('Cuadro-de-mando'!$B$4="(Todas)",'Cuadro-de-mando'!$B$4=$A8448),OR('Cuadro-de-mando'!$E$4="(Todas)",'Cuadro-de-mando'!$E$4=$B8448),OR('Cuadro-de-mando'!$H$4="(Todas)",'Cuadro-de-mando'!$H$4=$C8448),OR('Cuadro-de-mando'!$K$4="(Todas)",'Cuadro-de-mando'!$K$4=$E8448),OR('Cuadro-de-mando'!$N$4="(Todos)",'Cuadro-de-mando'!$N$4=$F8448)),1,0))</f>
        <v>1</v>
      </c>
    </row>
    <row r="8449" spans="1:10" x14ac:dyDescent="0.25">
      <c r="A8449" t="str">
        <f>IF(Tienda_4!$A1249="","","Tienda 4")</f>
        <v>Tienda 4</v>
      </c>
      <c r="B8449" t="str">
        <f>IF($A8449="","",Tienda_4!B1249)</f>
        <v>Muebles</v>
      </c>
      <c r="C8449" t="str">
        <f>IF($A8449="","",Tienda_4!G1249)</f>
        <v>Leticia</v>
      </c>
      <c r="D8449" t="str">
        <f>IF($A8449="","",Tienda_4!F1249)</f>
        <v>Juan Fernandez</v>
      </c>
      <c r="E8449" t="str">
        <f>IF($A8449="","",Tienda_4!I1249)</f>
        <v>Tarjeta de crédito</v>
      </c>
      <c r="F8449">
        <f>IF($A8449="","",VALUE(RIGHT(Tienda_4!E1249,4)))</f>
        <v>2021</v>
      </c>
      <c r="G8449">
        <f>IF($A8449="","",Tienda_4!C1249)</f>
        <v>432400</v>
      </c>
      <c r="H8449">
        <f>IF($A8449="","",Tienda_4!D1249)</f>
        <v>23700</v>
      </c>
      <c r="I8449">
        <f>IF($A8449="","",Tienda_4!H1249)</f>
        <v>3</v>
      </c>
      <c r="J8449">
        <f>IF($A8449="",0,IF(AND(OR('Cuadro-de-mando'!$B$4="(Todas)",'Cuadro-de-mando'!$B$4=$A8449),OR('Cuadro-de-mando'!$E$4="(Todas)",'Cuadro-de-mando'!$E$4=$B8449),OR('Cuadro-de-mando'!$H$4="(Todas)",'Cuadro-de-mando'!$H$4=$C8449),OR('Cuadro-de-mando'!$K$4="(Todas)",'Cuadro-de-mando'!$K$4=$E8449),OR('Cuadro-de-mando'!$N$4="(Todos)",'Cuadro-de-mando'!$N$4=$F8449)),1,0))</f>
        <v>1</v>
      </c>
    </row>
    <row r="8450" spans="1:10" x14ac:dyDescent="0.25">
      <c r="A8450" t="str">
        <f>IF(Tienda_4!$A1250="","","Tienda 4")</f>
        <v>Tienda 4</v>
      </c>
      <c r="B8450" t="str">
        <f>IF($A8450="","",Tienda_4!B1250)</f>
        <v>Electrodomésticos</v>
      </c>
      <c r="C8450" t="str">
        <f>IF($A8450="","",Tienda_4!G1250)</f>
        <v>Bogotá</v>
      </c>
      <c r="D8450" t="str">
        <f>IF($A8450="","",Tienda_4!F1250)</f>
        <v>Lucas Olivera</v>
      </c>
      <c r="E8450" t="str">
        <f>IF($A8450="","",Tienda_4!I1250)</f>
        <v>Tarjeta de crédito</v>
      </c>
      <c r="F8450">
        <f>IF($A8450="","",VALUE(RIGHT(Tienda_4!E1250,4)))</f>
        <v>2021</v>
      </c>
      <c r="G8450">
        <f>IF($A8450="","",Tienda_4!C1250)</f>
        <v>2449100</v>
      </c>
      <c r="H8450">
        <f>IF($A8450="","",Tienda_4!D1250)</f>
        <v>130600</v>
      </c>
      <c r="I8450">
        <f>IF($A8450="","",Tienda_4!H1250)</f>
        <v>4</v>
      </c>
      <c r="J8450">
        <f>IF($A8450="",0,IF(AND(OR('Cuadro-de-mando'!$B$4="(Todas)",'Cuadro-de-mando'!$B$4=$A8450),OR('Cuadro-de-mando'!$E$4="(Todas)",'Cuadro-de-mando'!$E$4=$B8450),OR('Cuadro-de-mando'!$H$4="(Todas)",'Cuadro-de-mando'!$H$4=$C8450),OR('Cuadro-de-mando'!$K$4="(Todas)",'Cuadro-de-mando'!$K$4=$E8450),OR('Cuadro-de-mando'!$N$4="(Todos)",'Cuadro-de-mando'!$N$4=$F8450)),1,0))</f>
        <v>1</v>
      </c>
    </row>
    <row r="8451" spans="1:10" x14ac:dyDescent="0.25">
      <c r="A8451" t="str">
        <f>IF(Tienda_4!$A1251="","","Tienda 4")</f>
        <v>Tienda 4</v>
      </c>
      <c r="B8451" t="str">
        <f>IF($A8451="","",Tienda_4!B1251)</f>
        <v>Muebles</v>
      </c>
      <c r="C8451" t="str">
        <f>IF($A8451="","",Tienda_4!G1251)</f>
        <v>Medellín</v>
      </c>
      <c r="D8451" t="str">
        <f>IF($A8451="","",Tienda_4!F1251)</f>
        <v>Ángel Rodriguez</v>
      </c>
      <c r="E8451" t="str">
        <f>IF($A8451="","",Tienda_4!I1251)</f>
        <v>Nequi</v>
      </c>
      <c r="F8451">
        <f>IF($A8451="","",VALUE(RIGHT(Tienda_4!E1251,4)))</f>
        <v>2020</v>
      </c>
      <c r="G8451">
        <f>IF($A8451="","",Tienda_4!C1251)</f>
        <v>615800</v>
      </c>
      <c r="H8451">
        <f>IF($A8451="","",Tienda_4!D1251)</f>
        <v>33200</v>
      </c>
      <c r="I8451">
        <f>IF($A8451="","",Tienda_4!H1251)</f>
        <v>5</v>
      </c>
      <c r="J8451">
        <f>IF($A8451="",0,IF(AND(OR('Cuadro-de-mando'!$B$4="(Todas)",'Cuadro-de-mando'!$B$4=$A8451),OR('Cuadro-de-mando'!$E$4="(Todas)",'Cuadro-de-mando'!$E$4=$B8451),OR('Cuadro-de-mando'!$H$4="(Todas)",'Cuadro-de-mando'!$H$4=$C8451),OR('Cuadro-de-mando'!$K$4="(Todas)",'Cuadro-de-mando'!$K$4=$E8451),OR('Cuadro-de-mando'!$N$4="(Todos)",'Cuadro-de-mando'!$N$4=$F8451)),1,0))</f>
        <v>1</v>
      </c>
    </row>
    <row r="8452" spans="1:10" x14ac:dyDescent="0.25">
      <c r="A8452" t="str">
        <f>IF(Tienda_4!$A1252="","","Tienda 4")</f>
        <v>Tienda 4</v>
      </c>
      <c r="B8452" t="str">
        <f>IF($A8452="","",Tienda_4!B1252)</f>
        <v>Libros</v>
      </c>
      <c r="C8452" t="str">
        <f>IF($A8452="","",Tienda_4!G1252)</f>
        <v>Bogotá</v>
      </c>
      <c r="D8452" t="str">
        <f>IF($A8452="","",Tienda_4!F1252)</f>
        <v>Ángel Rodriguez</v>
      </c>
      <c r="E8452" t="str">
        <f>IF($A8452="","",Tienda_4!I1252)</f>
        <v>Tarjeta de crédito</v>
      </c>
      <c r="F8452">
        <f>IF($A8452="","",VALUE(RIGHT(Tienda_4!E1252,4)))</f>
        <v>2023</v>
      </c>
      <c r="G8452">
        <f>IF($A8452="","",Tienda_4!C1252)</f>
        <v>54700</v>
      </c>
      <c r="H8452">
        <f>IF($A8452="","",Tienda_4!D1252)</f>
        <v>1100</v>
      </c>
      <c r="I8452">
        <f>IF($A8452="","",Tienda_4!H1252)</f>
        <v>2</v>
      </c>
      <c r="J8452">
        <f>IF($A8452="",0,IF(AND(OR('Cuadro-de-mando'!$B$4="(Todas)",'Cuadro-de-mando'!$B$4=$A8452),OR('Cuadro-de-mando'!$E$4="(Todas)",'Cuadro-de-mando'!$E$4=$B8452),OR('Cuadro-de-mando'!$H$4="(Todas)",'Cuadro-de-mando'!$H$4=$C8452),OR('Cuadro-de-mando'!$K$4="(Todas)",'Cuadro-de-mando'!$K$4=$E8452),OR('Cuadro-de-mando'!$N$4="(Todos)",'Cuadro-de-mando'!$N$4=$F8452)),1,0))</f>
        <v>1</v>
      </c>
    </row>
    <row r="8453" spans="1:10" x14ac:dyDescent="0.25">
      <c r="A8453" t="str">
        <f>IF(Tienda_4!$A1253="","","Tienda 4")</f>
        <v>Tienda 4</v>
      </c>
      <c r="B8453" t="str">
        <f>IF($A8453="","",Tienda_4!B1253)</f>
        <v>Electrónicos</v>
      </c>
      <c r="C8453" t="str">
        <f>IF($A8453="","",Tienda_4!G1253)</f>
        <v>Bogotá</v>
      </c>
      <c r="D8453" t="str">
        <f>IF($A8453="","",Tienda_4!F1253)</f>
        <v>Maria Alfonso</v>
      </c>
      <c r="E8453" t="str">
        <f>IF($A8453="","",Tienda_4!I1253)</f>
        <v>Tarjeta de crédito</v>
      </c>
      <c r="F8453">
        <f>IF($A8453="","",VALUE(RIGHT(Tienda_4!E1253,4)))</f>
        <v>2020</v>
      </c>
      <c r="G8453">
        <f>IF($A8453="","",Tienda_4!C1253)</f>
        <v>1862100</v>
      </c>
      <c r="H8453">
        <f>IF($A8453="","",Tienda_4!D1253)</f>
        <v>97300</v>
      </c>
      <c r="I8453">
        <f>IF($A8453="","",Tienda_4!H1253)</f>
        <v>3</v>
      </c>
      <c r="J8453">
        <f>IF($A8453="",0,IF(AND(OR('Cuadro-de-mando'!$B$4="(Todas)",'Cuadro-de-mando'!$B$4=$A8453),OR('Cuadro-de-mando'!$E$4="(Todas)",'Cuadro-de-mando'!$E$4=$B8453),OR('Cuadro-de-mando'!$H$4="(Todas)",'Cuadro-de-mando'!$H$4=$C8453),OR('Cuadro-de-mando'!$K$4="(Todas)",'Cuadro-de-mando'!$K$4=$E8453),OR('Cuadro-de-mando'!$N$4="(Todos)",'Cuadro-de-mando'!$N$4=$F8453)),1,0))</f>
        <v>1</v>
      </c>
    </row>
    <row r="8454" spans="1:10" x14ac:dyDescent="0.25">
      <c r="A8454" t="str">
        <f>IF(Tienda_4!$A1254="","","Tienda 4")</f>
        <v>Tienda 4</v>
      </c>
      <c r="B8454" t="str">
        <f>IF($A8454="","",Tienda_4!B1254)</f>
        <v>Juguetes</v>
      </c>
      <c r="C8454" t="str">
        <f>IF($A8454="","",Tienda_4!G1254)</f>
        <v>Bogotá</v>
      </c>
      <c r="D8454" t="str">
        <f>IF($A8454="","",Tienda_4!F1254)</f>
        <v>Juliana Costa</v>
      </c>
      <c r="E8454" t="str">
        <f>IF($A8454="","",Tienda_4!I1254)</f>
        <v>Tarjeta de crédito</v>
      </c>
      <c r="F8454">
        <f>IF($A8454="","",VALUE(RIGHT(Tienda_4!E1254,4)))</f>
        <v>2023</v>
      </c>
      <c r="G8454">
        <f>IF($A8454="","",Tienda_4!C1254)</f>
        <v>8000</v>
      </c>
      <c r="H8454">
        <f>IF($A8454="","",Tienda_4!D1254)</f>
        <v>0</v>
      </c>
      <c r="I8454">
        <f>IF($A8454="","",Tienda_4!H1254)</f>
        <v>3</v>
      </c>
      <c r="J8454">
        <f>IF($A8454="",0,IF(AND(OR('Cuadro-de-mando'!$B$4="(Todas)",'Cuadro-de-mando'!$B$4=$A8454),OR('Cuadro-de-mando'!$E$4="(Todas)",'Cuadro-de-mando'!$E$4=$B8454),OR('Cuadro-de-mando'!$H$4="(Todas)",'Cuadro-de-mando'!$H$4=$C8454),OR('Cuadro-de-mando'!$K$4="(Todas)",'Cuadro-de-mando'!$K$4=$E8454),OR('Cuadro-de-mando'!$N$4="(Todos)",'Cuadro-de-mando'!$N$4=$F8454)),1,0))</f>
        <v>1</v>
      </c>
    </row>
    <row r="8455" spans="1:10" x14ac:dyDescent="0.25">
      <c r="A8455" t="str">
        <f>IF(Tienda_4!$A1255="","","Tienda 4")</f>
        <v>Tienda 4</v>
      </c>
      <c r="B8455" t="str">
        <f>IF($A8455="","",Tienda_4!B1255)</f>
        <v>Libros</v>
      </c>
      <c r="C8455" t="str">
        <f>IF($A8455="","",Tienda_4!G1255)</f>
        <v>Cali</v>
      </c>
      <c r="D8455" t="str">
        <f>IF($A8455="","",Tienda_4!F1255)</f>
        <v>Pedro Gomez</v>
      </c>
      <c r="E8455" t="str">
        <f>IF($A8455="","",Tienda_4!I1255)</f>
        <v>Tarjeta de crédito</v>
      </c>
      <c r="F8455">
        <f>IF($A8455="","",VALUE(RIGHT(Tienda_4!E1255,4)))</f>
        <v>2022</v>
      </c>
      <c r="G8455">
        <f>IF($A8455="","",Tienda_4!C1255)</f>
        <v>50500</v>
      </c>
      <c r="H8455">
        <f>IF($A8455="","",Tienda_4!D1255)</f>
        <v>900</v>
      </c>
      <c r="I8455">
        <f>IF($A8455="","",Tienda_4!H1255)</f>
        <v>5</v>
      </c>
      <c r="J8455">
        <f>IF($A8455="",0,IF(AND(OR('Cuadro-de-mando'!$B$4="(Todas)",'Cuadro-de-mando'!$B$4=$A8455),OR('Cuadro-de-mando'!$E$4="(Todas)",'Cuadro-de-mando'!$E$4=$B8455),OR('Cuadro-de-mando'!$H$4="(Todas)",'Cuadro-de-mando'!$H$4=$C8455),OR('Cuadro-de-mando'!$K$4="(Todas)",'Cuadro-de-mando'!$K$4=$E8455),OR('Cuadro-de-mando'!$N$4="(Todos)",'Cuadro-de-mando'!$N$4=$F8455)),1,0))</f>
        <v>1</v>
      </c>
    </row>
    <row r="8456" spans="1:10" x14ac:dyDescent="0.25">
      <c r="A8456" t="str">
        <f>IF(Tienda_4!$A1256="","","Tienda 4")</f>
        <v>Tienda 4</v>
      </c>
      <c r="B8456" t="str">
        <f>IF($A8456="","",Tienda_4!B1256)</f>
        <v>Electrónicos</v>
      </c>
      <c r="C8456" t="str">
        <f>IF($A8456="","",Tienda_4!G1256)</f>
        <v>Medellín</v>
      </c>
      <c r="D8456" t="str">
        <f>IF($A8456="","",Tienda_4!F1256)</f>
        <v>Blanca Ramirez</v>
      </c>
      <c r="E8456" t="str">
        <f>IF($A8456="","",Tienda_4!I1256)</f>
        <v>Tarjeta de crédito</v>
      </c>
      <c r="F8456">
        <f>IF($A8456="","",VALUE(RIGHT(Tienda_4!E1256,4)))</f>
        <v>2021</v>
      </c>
      <c r="G8456">
        <f>IF($A8456="","",Tienda_4!C1256)</f>
        <v>167800</v>
      </c>
      <c r="H8456">
        <f>IF($A8456="","",Tienda_4!D1256)</f>
        <v>7100</v>
      </c>
      <c r="I8456">
        <f>IF($A8456="","",Tienda_4!H1256)</f>
        <v>5</v>
      </c>
      <c r="J8456">
        <f>IF($A8456="",0,IF(AND(OR('Cuadro-de-mando'!$B$4="(Todas)",'Cuadro-de-mando'!$B$4=$A8456),OR('Cuadro-de-mando'!$E$4="(Todas)",'Cuadro-de-mando'!$E$4=$B8456),OR('Cuadro-de-mando'!$H$4="(Todas)",'Cuadro-de-mando'!$H$4=$C8456),OR('Cuadro-de-mando'!$K$4="(Todas)",'Cuadro-de-mando'!$K$4=$E8456),OR('Cuadro-de-mando'!$N$4="(Todos)",'Cuadro-de-mando'!$N$4=$F8456)),1,0))</f>
        <v>1</v>
      </c>
    </row>
    <row r="8457" spans="1:10" x14ac:dyDescent="0.25">
      <c r="A8457" t="str">
        <f>IF(Tienda_4!$A1257="","","Tienda 4")</f>
        <v>Tienda 4</v>
      </c>
      <c r="B8457" t="str">
        <f>IF($A8457="","",Tienda_4!B1257)</f>
        <v>Electrónicos</v>
      </c>
      <c r="C8457" t="str">
        <f>IF($A8457="","",Tienda_4!G1257)</f>
        <v>Cali</v>
      </c>
      <c r="D8457" t="str">
        <f>IF($A8457="","",Tienda_4!F1257)</f>
        <v>Blanca Ramirez</v>
      </c>
      <c r="E8457" t="str">
        <f>IF($A8457="","",Tienda_4!I1257)</f>
        <v>Tarjeta de crédito</v>
      </c>
      <c r="F8457">
        <f>IF($A8457="","",VALUE(RIGHT(Tienda_4!E1257,4)))</f>
        <v>2021</v>
      </c>
      <c r="G8457">
        <f>IF($A8457="","",Tienda_4!C1257)</f>
        <v>316500</v>
      </c>
      <c r="H8457">
        <f>IF($A8457="","",Tienda_4!D1257)</f>
        <v>23700</v>
      </c>
      <c r="I8457">
        <f>IF($A8457="","",Tienda_4!H1257)</f>
        <v>5</v>
      </c>
      <c r="J8457">
        <f>IF($A8457="",0,IF(AND(OR('Cuadro-de-mando'!$B$4="(Todas)",'Cuadro-de-mando'!$B$4=$A8457),OR('Cuadro-de-mando'!$E$4="(Todas)",'Cuadro-de-mando'!$E$4=$B8457),OR('Cuadro-de-mando'!$H$4="(Todas)",'Cuadro-de-mando'!$H$4=$C8457),OR('Cuadro-de-mando'!$K$4="(Todas)",'Cuadro-de-mando'!$K$4=$E8457),OR('Cuadro-de-mando'!$N$4="(Todos)",'Cuadro-de-mando'!$N$4=$F8457)),1,0))</f>
        <v>1</v>
      </c>
    </row>
    <row r="8458" spans="1:10" x14ac:dyDescent="0.25">
      <c r="A8458" t="str">
        <f>IF(Tienda_4!$A1258="","","Tienda 4")</f>
        <v>Tienda 4</v>
      </c>
      <c r="B8458" t="str">
        <f>IF($A8458="","",Tienda_4!B1258)</f>
        <v>Electrónicos</v>
      </c>
      <c r="C8458" t="str">
        <f>IF($A8458="","",Tienda_4!G1258)</f>
        <v>Bogotá</v>
      </c>
      <c r="D8458" t="str">
        <f>IF($A8458="","",Tienda_4!F1258)</f>
        <v>Felipe Santos</v>
      </c>
      <c r="E8458" t="str">
        <f>IF($A8458="","",Tienda_4!I1258)</f>
        <v>Nequi</v>
      </c>
      <c r="F8458">
        <f>IF($A8458="","",VALUE(RIGHT(Tienda_4!E1258,4)))</f>
        <v>2021</v>
      </c>
      <c r="G8458">
        <f>IF($A8458="","",Tienda_4!C1258)</f>
        <v>1510500</v>
      </c>
      <c r="H8458">
        <f>IF($A8458="","",Tienda_4!D1258)</f>
        <v>80900</v>
      </c>
      <c r="I8458">
        <f>IF($A8458="","",Tienda_4!H1258)</f>
        <v>2</v>
      </c>
      <c r="J8458">
        <f>IF($A8458="",0,IF(AND(OR('Cuadro-de-mando'!$B$4="(Todas)",'Cuadro-de-mando'!$B$4=$A8458),OR('Cuadro-de-mando'!$E$4="(Todas)",'Cuadro-de-mando'!$E$4=$B8458),OR('Cuadro-de-mando'!$H$4="(Todas)",'Cuadro-de-mando'!$H$4=$C8458),OR('Cuadro-de-mando'!$K$4="(Todas)",'Cuadro-de-mando'!$K$4=$E8458),OR('Cuadro-de-mando'!$N$4="(Todos)",'Cuadro-de-mando'!$N$4=$F8458)),1,0))</f>
        <v>1</v>
      </c>
    </row>
    <row r="8459" spans="1:10" x14ac:dyDescent="0.25">
      <c r="A8459" t="str">
        <f>IF(Tienda_4!$A1259="","","Tienda 4")</f>
        <v>Tienda 4</v>
      </c>
      <c r="B8459" t="str">
        <f>IF($A8459="","",Tienda_4!B1259)</f>
        <v>Muebles</v>
      </c>
      <c r="C8459" t="str">
        <f>IF($A8459="","",Tienda_4!G1259)</f>
        <v>Cali</v>
      </c>
      <c r="D8459" t="str">
        <f>IF($A8459="","",Tienda_4!F1259)</f>
        <v>Beatriz Morales</v>
      </c>
      <c r="E8459" t="str">
        <f>IF($A8459="","",Tienda_4!I1259)</f>
        <v>Tarjeta de crédito</v>
      </c>
      <c r="F8459">
        <f>IF($A8459="","",VALUE(RIGHT(Tienda_4!E1259,4)))</f>
        <v>2021</v>
      </c>
      <c r="G8459">
        <f>IF($A8459="","",Tienda_4!C1259)</f>
        <v>498300</v>
      </c>
      <c r="H8459">
        <f>IF($A8459="","",Tienda_4!D1259)</f>
        <v>24700</v>
      </c>
      <c r="I8459">
        <f>IF($A8459="","",Tienda_4!H1259)</f>
        <v>5</v>
      </c>
      <c r="J8459">
        <f>IF($A8459="",0,IF(AND(OR('Cuadro-de-mando'!$B$4="(Todas)",'Cuadro-de-mando'!$B$4=$A8459),OR('Cuadro-de-mando'!$E$4="(Todas)",'Cuadro-de-mando'!$E$4=$B8459),OR('Cuadro-de-mando'!$H$4="(Todas)",'Cuadro-de-mando'!$H$4=$C8459),OR('Cuadro-de-mando'!$K$4="(Todas)",'Cuadro-de-mando'!$K$4=$E8459),OR('Cuadro-de-mando'!$N$4="(Todos)",'Cuadro-de-mando'!$N$4=$F8459)),1,0))</f>
        <v>1</v>
      </c>
    </row>
    <row r="8460" spans="1:10" x14ac:dyDescent="0.25">
      <c r="A8460" t="str">
        <f>IF(Tienda_4!$A1260="","","Tienda 4")</f>
        <v>Tienda 4</v>
      </c>
      <c r="B8460" t="str">
        <f>IF($A8460="","",Tienda_4!B1260)</f>
        <v>Artículos para el hogar</v>
      </c>
      <c r="C8460" t="str">
        <f>IF($A8460="","",Tienda_4!G1260)</f>
        <v>Riohacha</v>
      </c>
      <c r="D8460" t="str">
        <f>IF($A8460="","",Tienda_4!F1260)</f>
        <v>Rafael Acosta</v>
      </c>
      <c r="E8460" t="str">
        <f>IF($A8460="","",Tienda_4!I1260)</f>
        <v>Tarjeta de crédito</v>
      </c>
      <c r="F8460">
        <f>IF($A8460="","",VALUE(RIGHT(Tienda_4!E1260,4)))</f>
        <v>2022</v>
      </c>
      <c r="G8460">
        <f>IF($A8460="","",Tienda_4!C1260)</f>
        <v>32900</v>
      </c>
      <c r="H8460">
        <f>IF($A8460="","",Tienda_4!D1260)</f>
        <v>4100</v>
      </c>
      <c r="I8460">
        <f>IF($A8460="","",Tienda_4!H1260)</f>
        <v>1</v>
      </c>
      <c r="J8460">
        <f>IF($A8460="",0,IF(AND(OR('Cuadro-de-mando'!$B$4="(Todas)",'Cuadro-de-mando'!$B$4=$A8460),OR('Cuadro-de-mando'!$E$4="(Todas)",'Cuadro-de-mando'!$E$4=$B8460),OR('Cuadro-de-mando'!$H$4="(Todas)",'Cuadro-de-mando'!$H$4=$C8460),OR('Cuadro-de-mando'!$K$4="(Todas)",'Cuadro-de-mando'!$K$4=$E8460),OR('Cuadro-de-mando'!$N$4="(Todos)",'Cuadro-de-mando'!$N$4=$F8460)),1,0))</f>
        <v>1</v>
      </c>
    </row>
    <row r="8461" spans="1:10" x14ac:dyDescent="0.25">
      <c r="A8461" t="str">
        <f>IF(Tienda_4!$A1261="","","Tienda 4")</f>
        <v>Tienda 4</v>
      </c>
      <c r="B8461" t="str">
        <f>IF($A8461="","",Tienda_4!B1261)</f>
        <v>Libros</v>
      </c>
      <c r="C8461" t="str">
        <f>IF($A8461="","",Tienda_4!G1261)</f>
        <v>Medellín</v>
      </c>
      <c r="D8461" t="str">
        <f>IF($A8461="","",Tienda_4!F1261)</f>
        <v>Maria Alfonso</v>
      </c>
      <c r="E8461" t="str">
        <f>IF($A8461="","",Tienda_4!I1261)</f>
        <v>Cupón</v>
      </c>
      <c r="F8461">
        <f>IF($A8461="","",VALUE(RIGHT(Tienda_4!E1261,4)))</f>
        <v>2021</v>
      </c>
      <c r="G8461">
        <f>IF($A8461="","",Tienda_4!C1261)</f>
        <v>28900</v>
      </c>
      <c r="H8461">
        <f>IF($A8461="","",Tienda_4!D1261)</f>
        <v>1800</v>
      </c>
      <c r="I8461">
        <f>IF($A8461="","",Tienda_4!H1261)</f>
        <v>1</v>
      </c>
      <c r="J8461">
        <f>IF($A8461="",0,IF(AND(OR('Cuadro-de-mando'!$B$4="(Todas)",'Cuadro-de-mando'!$B$4=$A8461),OR('Cuadro-de-mando'!$E$4="(Todas)",'Cuadro-de-mando'!$E$4=$B8461),OR('Cuadro-de-mando'!$H$4="(Todas)",'Cuadro-de-mando'!$H$4=$C8461),OR('Cuadro-de-mando'!$K$4="(Todas)",'Cuadro-de-mando'!$K$4=$E8461),OR('Cuadro-de-mando'!$N$4="(Todos)",'Cuadro-de-mando'!$N$4=$F8461)),1,0))</f>
        <v>1</v>
      </c>
    </row>
    <row r="8462" spans="1:10" x14ac:dyDescent="0.25">
      <c r="A8462" t="str">
        <f>IF(Tienda_4!$A1262="","","Tienda 4")</f>
        <v>Tienda 4</v>
      </c>
      <c r="B8462" t="str">
        <f>IF($A8462="","",Tienda_4!B1262)</f>
        <v>Artículos para el hogar</v>
      </c>
      <c r="C8462" t="str">
        <f>IF($A8462="","",Tienda_4!G1262)</f>
        <v>Pereira</v>
      </c>
      <c r="D8462" t="str">
        <f>IF($A8462="","",Tienda_4!F1262)</f>
        <v>Lucas Olivera</v>
      </c>
      <c r="E8462" t="str">
        <f>IF($A8462="","",Tienda_4!I1262)</f>
        <v>Tarjeta de crédito</v>
      </c>
      <c r="F8462">
        <f>IF($A8462="","",VALUE(RIGHT(Tienda_4!E1262,4)))</f>
        <v>2021</v>
      </c>
      <c r="G8462">
        <f>IF($A8462="","",Tienda_4!C1262)</f>
        <v>26800</v>
      </c>
      <c r="H8462">
        <f>IF($A8462="","",Tienda_4!D1262)</f>
        <v>1800</v>
      </c>
      <c r="I8462">
        <f>IF($A8462="","",Tienda_4!H1262)</f>
        <v>1</v>
      </c>
      <c r="J8462">
        <f>IF($A8462="",0,IF(AND(OR('Cuadro-de-mando'!$B$4="(Todas)",'Cuadro-de-mando'!$B$4=$A8462),OR('Cuadro-de-mando'!$E$4="(Todas)",'Cuadro-de-mando'!$E$4=$B8462),OR('Cuadro-de-mando'!$H$4="(Todas)",'Cuadro-de-mando'!$H$4=$C8462),OR('Cuadro-de-mando'!$K$4="(Todas)",'Cuadro-de-mando'!$K$4=$E8462),OR('Cuadro-de-mando'!$N$4="(Todos)",'Cuadro-de-mando'!$N$4=$F8462)),1,0))</f>
        <v>1</v>
      </c>
    </row>
    <row r="8463" spans="1:10" x14ac:dyDescent="0.25">
      <c r="A8463" t="str">
        <f>IF(Tienda_4!$A1263="","","Tienda 4")</f>
        <v>Tienda 4</v>
      </c>
      <c r="B8463" t="str">
        <f>IF($A8463="","",Tienda_4!B1263)</f>
        <v>Electrónicos</v>
      </c>
      <c r="C8463" t="str">
        <f>IF($A8463="","",Tienda_4!G1263)</f>
        <v>Bogotá</v>
      </c>
      <c r="D8463" t="str">
        <f>IF($A8463="","",Tienda_4!F1263)</f>
        <v>Mariana Herrera</v>
      </c>
      <c r="E8463" t="str">
        <f>IF($A8463="","",Tienda_4!I1263)</f>
        <v>Cupón</v>
      </c>
      <c r="F8463">
        <f>IF($A8463="","",VALUE(RIGHT(Tienda_4!E1263,4)))</f>
        <v>2021</v>
      </c>
      <c r="G8463">
        <f>IF($A8463="","",Tienda_4!C1263)</f>
        <v>922700</v>
      </c>
      <c r="H8463">
        <f>IF($A8463="","",Tienda_4!D1263)</f>
        <v>47300</v>
      </c>
      <c r="I8463">
        <f>IF($A8463="","",Tienda_4!H1263)</f>
        <v>3</v>
      </c>
      <c r="J8463">
        <f>IF($A8463="",0,IF(AND(OR('Cuadro-de-mando'!$B$4="(Todas)",'Cuadro-de-mando'!$B$4=$A8463),OR('Cuadro-de-mando'!$E$4="(Todas)",'Cuadro-de-mando'!$E$4=$B8463),OR('Cuadro-de-mando'!$H$4="(Todas)",'Cuadro-de-mando'!$H$4=$C8463),OR('Cuadro-de-mando'!$K$4="(Todas)",'Cuadro-de-mando'!$K$4=$E8463),OR('Cuadro-de-mando'!$N$4="(Todos)",'Cuadro-de-mando'!$N$4=$F8463)),1,0))</f>
        <v>1</v>
      </c>
    </row>
    <row r="8464" spans="1:10" x14ac:dyDescent="0.25">
      <c r="A8464" t="str">
        <f>IF(Tienda_4!$A1264="","","Tienda 4")</f>
        <v>Tienda 4</v>
      </c>
      <c r="B8464" t="str">
        <f>IF($A8464="","",Tienda_4!B1264)</f>
        <v>Electrónicos</v>
      </c>
      <c r="C8464" t="str">
        <f>IF($A8464="","",Tienda_4!G1264)</f>
        <v>Medellín</v>
      </c>
      <c r="D8464" t="str">
        <f>IF($A8464="","",Tienda_4!F1264)</f>
        <v>Mariana Herrera</v>
      </c>
      <c r="E8464" t="str">
        <f>IF($A8464="","",Tienda_4!I1264)</f>
        <v>Tarjeta de crédito</v>
      </c>
      <c r="F8464">
        <f>IF($A8464="","",VALUE(RIGHT(Tienda_4!E1264,4)))</f>
        <v>2021</v>
      </c>
      <c r="G8464">
        <f>IF($A8464="","",Tienda_4!C1264)</f>
        <v>2516700</v>
      </c>
      <c r="H8464">
        <f>IF($A8464="","",Tienda_4!D1264)</f>
        <v>134700</v>
      </c>
      <c r="I8464">
        <f>IF($A8464="","",Tienda_4!H1264)</f>
        <v>2</v>
      </c>
      <c r="J8464">
        <f>IF($A8464="",0,IF(AND(OR('Cuadro-de-mando'!$B$4="(Todas)",'Cuadro-de-mando'!$B$4=$A8464),OR('Cuadro-de-mando'!$E$4="(Todas)",'Cuadro-de-mando'!$E$4=$B8464),OR('Cuadro-de-mando'!$H$4="(Todas)",'Cuadro-de-mando'!$H$4=$C8464),OR('Cuadro-de-mando'!$K$4="(Todas)",'Cuadro-de-mando'!$K$4=$E8464),OR('Cuadro-de-mando'!$N$4="(Todos)",'Cuadro-de-mando'!$N$4=$F8464)),1,0))</f>
        <v>1</v>
      </c>
    </row>
    <row r="8465" spans="1:10" x14ac:dyDescent="0.25">
      <c r="A8465" t="str">
        <f>IF(Tienda_4!$A1265="","","Tienda 4")</f>
        <v>Tienda 4</v>
      </c>
      <c r="B8465" t="str">
        <f>IF($A8465="","",Tienda_4!B1265)</f>
        <v>Electrónicos</v>
      </c>
      <c r="C8465" t="str">
        <f>IF($A8465="","",Tienda_4!G1265)</f>
        <v>Medellín</v>
      </c>
      <c r="D8465" t="str">
        <f>IF($A8465="","",Tienda_4!F1265)</f>
        <v>Juan Fernandez</v>
      </c>
      <c r="E8465" t="str">
        <f>IF($A8465="","",Tienda_4!I1265)</f>
        <v>Nequi</v>
      </c>
      <c r="F8465">
        <f>IF($A8465="","",VALUE(RIGHT(Tienda_4!E1265,4)))</f>
        <v>2020</v>
      </c>
      <c r="G8465">
        <f>IF($A8465="","",Tienda_4!C1265)</f>
        <v>71100</v>
      </c>
      <c r="H8465">
        <f>IF($A8465="","",Tienda_4!D1265)</f>
        <v>2000</v>
      </c>
      <c r="I8465">
        <f>IF($A8465="","",Tienda_4!H1265)</f>
        <v>5</v>
      </c>
      <c r="J8465">
        <f>IF($A8465="",0,IF(AND(OR('Cuadro-de-mando'!$B$4="(Todas)",'Cuadro-de-mando'!$B$4=$A8465),OR('Cuadro-de-mando'!$E$4="(Todas)",'Cuadro-de-mando'!$E$4=$B8465),OR('Cuadro-de-mando'!$H$4="(Todas)",'Cuadro-de-mando'!$H$4=$C8465),OR('Cuadro-de-mando'!$K$4="(Todas)",'Cuadro-de-mando'!$K$4=$E8465),OR('Cuadro-de-mando'!$N$4="(Todos)",'Cuadro-de-mando'!$N$4=$F8465)),1,0))</f>
        <v>1</v>
      </c>
    </row>
    <row r="8466" spans="1:10" x14ac:dyDescent="0.25">
      <c r="A8466" t="str">
        <f>IF(Tienda_4!$A1266="","","Tienda 4")</f>
        <v>Tienda 4</v>
      </c>
      <c r="B8466" t="str">
        <f>IF($A8466="","",Tienda_4!B1266)</f>
        <v>Electrónicos</v>
      </c>
      <c r="C8466" t="str">
        <f>IF($A8466="","",Tienda_4!G1266)</f>
        <v>Bogotá</v>
      </c>
      <c r="D8466" t="str">
        <f>IF($A8466="","",Tienda_4!F1266)</f>
        <v>Izabela de León</v>
      </c>
      <c r="E8466" t="str">
        <f>IF($A8466="","",Tienda_4!I1266)</f>
        <v>Tarjeta de crédito</v>
      </c>
      <c r="F8466">
        <f>IF($A8466="","",VALUE(RIGHT(Tienda_4!E1266,4)))</f>
        <v>2021</v>
      </c>
      <c r="G8466">
        <f>IF($A8466="","",Tienda_4!C1266)</f>
        <v>2175500</v>
      </c>
      <c r="H8466">
        <f>IF($A8466="","",Tienda_4!D1266)</f>
        <v>116100</v>
      </c>
      <c r="I8466">
        <f>IF($A8466="","",Tienda_4!H1266)</f>
        <v>1</v>
      </c>
      <c r="J8466">
        <f>IF($A8466="",0,IF(AND(OR('Cuadro-de-mando'!$B$4="(Todas)",'Cuadro-de-mando'!$B$4=$A8466),OR('Cuadro-de-mando'!$E$4="(Todas)",'Cuadro-de-mando'!$E$4=$B8466),OR('Cuadro-de-mando'!$H$4="(Todas)",'Cuadro-de-mando'!$H$4=$C8466),OR('Cuadro-de-mando'!$K$4="(Todas)",'Cuadro-de-mando'!$K$4=$E8466),OR('Cuadro-de-mando'!$N$4="(Todos)",'Cuadro-de-mando'!$N$4=$F8466)),1,0))</f>
        <v>1</v>
      </c>
    </row>
    <row r="8467" spans="1:10" x14ac:dyDescent="0.25">
      <c r="A8467" t="str">
        <f>IF(Tienda_4!$A1267="","","Tienda 4")</f>
        <v>Tienda 4</v>
      </c>
      <c r="B8467" t="str">
        <f>IF($A8467="","",Tienda_4!B1267)</f>
        <v>Artículos para el hogar</v>
      </c>
      <c r="C8467" t="str">
        <f>IF($A8467="","",Tienda_4!G1267)</f>
        <v>Bogotá</v>
      </c>
      <c r="D8467" t="str">
        <f>IF($A8467="","",Tienda_4!F1267)</f>
        <v>Beatriz Morales</v>
      </c>
      <c r="E8467" t="str">
        <f>IF($A8467="","",Tienda_4!I1267)</f>
        <v>Nequi</v>
      </c>
      <c r="F8467">
        <f>IF($A8467="","",VALUE(RIGHT(Tienda_4!E1267,4)))</f>
        <v>2023</v>
      </c>
      <c r="G8467">
        <f>IF($A8467="","",Tienda_4!C1267)</f>
        <v>86300</v>
      </c>
      <c r="H8467">
        <f>IF($A8467="","",Tienda_4!D1267)</f>
        <v>5300</v>
      </c>
      <c r="I8467">
        <f>IF($A8467="","",Tienda_4!H1267)</f>
        <v>5</v>
      </c>
      <c r="J8467">
        <f>IF($A8467="",0,IF(AND(OR('Cuadro-de-mando'!$B$4="(Todas)",'Cuadro-de-mando'!$B$4=$A8467),OR('Cuadro-de-mando'!$E$4="(Todas)",'Cuadro-de-mando'!$E$4=$B8467),OR('Cuadro-de-mando'!$H$4="(Todas)",'Cuadro-de-mando'!$H$4=$C8467),OR('Cuadro-de-mando'!$K$4="(Todas)",'Cuadro-de-mando'!$K$4=$E8467),OR('Cuadro-de-mando'!$N$4="(Todos)",'Cuadro-de-mando'!$N$4=$F8467)),1,0))</f>
        <v>1</v>
      </c>
    </row>
    <row r="8468" spans="1:10" x14ac:dyDescent="0.25">
      <c r="A8468" t="str">
        <f>IF(Tienda_4!$A1268="","","Tienda 4")</f>
        <v>Tienda 4</v>
      </c>
      <c r="B8468" t="str">
        <f>IF($A8468="","",Tienda_4!B1268)</f>
        <v>Electrónicos</v>
      </c>
      <c r="C8468" t="str">
        <f>IF($A8468="","",Tienda_4!G1268)</f>
        <v>Bogotá</v>
      </c>
      <c r="D8468" t="str">
        <f>IF($A8468="","",Tienda_4!F1268)</f>
        <v>Santiago Silva</v>
      </c>
      <c r="E8468" t="str">
        <f>IF($A8468="","",Tienda_4!I1268)</f>
        <v>Nequi</v>
      </c>
      <c r="F8468">
        <f>IF($A8468="","",VALUE(RIGHT(Tienda_4!E1268,4)))</f>
        <v>2021</v>
      </c>
      <c r="G8468">
        <f>IF($A8468="","",Tienda_4!C1268)</f>
        <v>352700</v>
      </c>
      <c r="H8468">
        <f>IF($A8468="","",Tienda_4!D1268)</f>
        <v>17000</v>
      </c>
      <c r="I8468">
        <f>IF($A8468="","",Tienda_4!H1268)</f>
        <v>1</v>
      </c>
      <c r="J8468">
        <f>IF($A8468="",0,IF(AND(OR('Cuadro-de-mando'!$B$4="(Todas)",'Cuadro-de-mando'!$B$4=$A8468),OR('Cuadro-de-mando'!$E$4="(Todas)",'Cuadro-de-mando'!$E$4=$B8468),OR('Cuadro-de-mando'!$H$4="(Todas)",'Cuadro-de-mando'!$H$4=$C8468),OR('Cuadro-de-mando'!$K$4="(Todas)",'Cuadro-de-mando'!$K$4=$E8468),OR('Cuadro-de-mando'!$N$4="(Todos)",'Cuadro-de-mando'!$N$4=$F8468)),1,0))</f>
        <v>1</v>
      </c>
    </row>
    <row r="8469" spans="1:10" x14ac:dyDescent="0.25">
      <c r="A8469" t="str">
        <f>IF(Tienda_4!$A1269="","","Tienda 4")</f>
        <v>Tienda 4</v>
      </c>
      <c r="B8469" t="str">
        <f>IF($A8469="","",Tienda_4!B1269)</f>
        <v>Muebles</v>
      </c>
      <c r="C8469" t="str">
        <f>IF($A8469="","",Tienda_4!G1269)</f>
        <v>Bogotá</v>
      </c>
      <c r="D8469" t="str">
        <f>IF($A8469="","",Tienda_4!F1269)</f>
        <v>Felipe Santos</v>
      </c>
      <c r="E8469" t="str">
        <f>IF($A8469="","",Tienda_4!I1269)</f>
        <v>Cupón</v>
      </c>
      <c r="F8469">
        <f>IF($A8469="","",VALUE(RIGHT(Tienda_4!E1269,4)))</f>
        <v>2023</v>
      </c>
      <c r="G8469">
        <f>IF($A8469="","",Tienda_4!C1269)</f>
        <v>722700</v>
      </c>
      <c r="H8469">
        <f>IF($A8469="","",Tienda_4!D1269)</f>
        <v>36700</v>
      </c>
      <c r="I8469">
        <f>IF($A8469="","",Tienda_4!H1269)</f>
        <v>5</v>
      </c>
      <c r="J8469">
        <f>IF($A8469="",0,IF(AND(OR('Cuadro-de-mando'!$B$4="(Todas)",'Cuadro-de-mando'!$B$4=$A8469),OR('Cuadro-de-mando'!$E$4="(Todas)",'Cuadro-de-mando'!$E$4=$B8469),OR('Cuadro-de-mando'!$H$4="(Todas)",'Cuadro-de-mando'!$H$4=$C8469),OR('Cuadro-de-mando'!$K$4="(Todas)",'Cuadro-de-mando'!$K$4=$E8469),OR('Cuadro-de-mando'!$N$4="(Todos)",'Cuadro-de-mando'!$N$4=$F8469)),1,0))</f>
        <v>1</v>
      </c>
    </row>
    <row r="8470" spans="1:10" x14ac:dyDescent="0.25">
      <c r="A8470" t="str">
        <f>IF(Tienda_4!$A1270="","","Tienda 4")</f>
        <v>Tienda 4</v>
      </c>
      <c r="B8470" t="str">
        <f>IF($A8470="","",Tienda_4!B1270)</f>
        <v>Libros</v>
      </c>
      <c r="C8470" t="str">
        <f>IF($A8470="","",Tienda_4!G1270)</f>
        <v>Medellín</v>
      </c>
      <c r="D8470" t="str">
        <f>IF($A8470="","",Tienda_4!F1270)</f>
        <v>Ángel Rodriguez</v>
      </c>
      <c r="E8470" t="str">
        <f>IF($A8470="","",Tienda_4!I1270)</f>
        <v>Tarjeta de crédito</v>
      </c>
      <c r="F8470">
        <f>IF($A8470="","",VALUE(RIGHT(Tienda_4!E1270,4)))</f>
        <v>2021</v>
      </c>
      <c r="G8470">
        <f>IF($A8470="","",Tienda_4!C1270)</f>
        <v>56800</v>
      </c>
      <c r="H8470">
        <f>IF($A8470="","",Tienda_4!D1270)</f>
        <v>8900</v>
      </c>
      <c r="I8470">
        <f>IF($A8470="","",Tienda_4!H1270)</f>
        <v>3</v>
      </c>
      <c r="J8470">
        <f>IF($A8470="",0,IF(AND(OR('Cuadro-de-mando'!$B$4="(Todas)",'Cuadro-de-mando'!$B$4=$A8470),OR('Cuadro-de-mando'!$E$4="(Todas)",'Cuadro-de-mando'!$E$4=$B8470),OR('Cuadro-de-mando'!$H$4="(Todas)",'Cuadro-de-mando'!$H$4=$C8470),OR('Cuadro-de-mando'!$K$4="(Todas)",'Cuadro-de-mando'!$K$4=$E8470),OR('Cuadro-de-mando'!$N$4="(Todos)",'Cuadro-de-mando'!$N$4=$F8470)),1,0))</f>
        <v>1</v>
      </c>
    </row>
    <row r="8471" spans="1:10" x14ac:dyDescent="0.25">
      <c r="A8471" t="str">
        <f>IF(Tienda_4!$A1271="","","Tienda 4")</f>
        <v>Tienda 4</v>
      </c>
      <c r="B8471" t="str">
        <f>IF($A8471="","",Tienda_4!B1271)</f>
        <v>Artículos para el hogar</v>
      </c>
      <c r="C8471" t="str">
        <f>IF($A8471="","",Tienda_4!G1271)</f>
        <v>Cali</v>
      </c>
      <c r="D8471" t="str">
        <f>IF($A8471="","",Tienda_4!F1271)</f>
        <v>Juan Fernandez</v>
      </c>
      <c r="E8471" t="str">
        <f>IF($A8471="","",Tienda_4!I1271)</f>
        <v>Tarjeta de crédito</v>
      </c>
      <c r="F8471">
        <f>IF($A8471="","",VALUE(RIGHT(Tienda_4!E1271,4)))</f>
        <v>2021</v>
      </c>
      <c r="G8471">
        <f>IF($A8471="","",Tienda_4!C1271)</f>
        <v>31400</v>
      </c>
      <c r="H8471">
        <f>IF($A8471="","",Tienda_4!D1271)</f>
        <v>0</v>
      </c>
      <c r="I8471">
        <f>IF($A8471="","",Tienda_4!H1271)</f>
        <v>5</v>
      </c>
      <c r="J8471">
        <f>IF($A8471="",0,IF(AND(OR('Cuadro-de-mando'!$B$4="(Todas)",'Cuadro-de-mando'!$B$4=$A8471),OR('Cuadro-de-mando'!$E$4="(Todas)",'Cuadro-de-mando'!$E$4=$B8471),OR('Cuadro-de-mando'!$H$4="(Todas)",'Cuadro-de-mando'!$H$4=$C8471),OR('Cuadro-de-mando'!$K$4="(Todas)",'Cuadro-de-mando'!$K$4=$E8471),OR('Cuadro-de-mando'!$N$4="(Todos)",'Cuadro-de-mando'!$N$4=$F8471)),1,0))</f>
        <v>1</v>
      </c>
    </row>
    <row r="8472" spans="1:10" x14ac:dyDescent="0.25">
      <c r="A8472" t="str">
        <f>IF(Tienda_4!$A1272="","","Tienda 4")</f>
        <v>Tienda 4</v>
      </c>
      <c r="B8472" t="str">
        <f>IF($A8472="","",Tienda_4!B1272)</f>
        <v>Artículos para el hogar</v>
      </c>
      <c r="C8472" t="str">
        <f>IF($A8472="","",Tienda_4!G1272)</f>
        <v>Medellín</v>
      </c>
      <c r="D8472" t="str">
        <f>IF($A8472="","",Tienda_4!F1272)</f>
        <v>Blanca Ramirez</v>
      </c>
      <c r="E8472" t="str">
        <f>IF($A8472="","",Tienda_4!I1272)</f>
        <v>Tarjeta de crédito</v>
      </c>
      <c r="F8472">
        <f>IF($A8472="","",VALUE(RIGHT(Tienda_4!E1272,4)))</f>
        <v>2020</v>
      </c>
      <c r="G8472">
        <f>IF($A8472="","",Tienda_4!C1272)</f>
        <v>210500</v>
      </c>
      <c r="H8472">
        <f>IF($A8472="","",Tienda_4!D1272)</f>
        <v>9400</v>
      </c>
      <c r="I8472">
        <f>IF($A8472="","",Tienda_4!H1272)</f>
        <v>5</v>
      </c>
      <c r="J8472">
        <f>IF($A8472="",0,IF(AND(OR('Cuadro-de-mando'!$B$4="(Todas)",'Cuadro-de-mando'!$B$4=$A8472),OR('Cuadro-de-mando'!$E$4="(Todas)",'Cuadro-de-mando'!$E$4=$B8472),OR('Cuadro-de-mando'!$H$4="(Todas)",'Cuadro-de-mando'!$H$4=$C8472),OR('Cuadro-de-mando'!$K$4="(Todas)",'Cuadro-de-mando'!$K$4=$E8472),OR('Cuadro-de-mando'!$N$4="(Todos)",'Cuadro-de-mando'!$N$4=$F8472)),1,0))</f>
        <v>1</v>
      </c>
    </row>
    <row r="8473" spans="1:10" x14ac:dyDescent="0.25">
      <c r="A8473" t="str">
        <f>IF(Tienda_4!$A1273="","","Tienda 4")</f>
        <v>Tienda 4</v>
      </c>
      <c r="B8473" t="str">
        <f>IF($A8473="","",Tienda_4!B1273)</f>
        <v>Muebles</v>
      </c>
      <c r="C8473" t="str">
        <f>IF($A8473="","",Tienda_4!G1273)</f>
        <v>Medellín</v>
      </c>
      <c r="D8473" t="str">
        <f>IF($A8473="","",Tienda_4!F1273)</f>
        <v>Rafael Acosta</v>
      </c>
      <c r="E8473" t="str">
        <f>IF($A8473="","",Tienda_4!I1273)</f>
        <v>Cupón</v>
      </c>
      <c r="F8473">
        <f>IF($A8473="","",VALUE(RIGHT(Tienda_4!E1273,4)))</f>
        <v>2020</v>
      </c>
      <c r="G8473">
        <f>IF($A8473="","",Tienda_4!C1273)</f>
        <v>278800</v>
      </c>
      <c r="H8473">
        <f>IF($A8473="","",Tienda_4!D1273)</f>
        <v>15100</v>
      </c>
      <c r="I8473">
        <f>IF($A8473="","",Tienda_4!H1273)</f>
        <v>3</v>
      </c>
      <c r="J8473">
        <f>IF($A8473="",0,IF(AND(OR('Cuadro-de-mando'!$B$4="(Todas)",'Cuadro-de-mando'!$B$4=$A8473),OR('Cuadro-de-mando'!$E$4="(Todas)",'Cuadro-de-mando'!$E$4=$B8473),OR('Cuadro-de-mando'!$H$4="(Todas)",'Cuadro-de-mando'!$H$4=$C8473),OR('Cuadro-de-mando'!$K$4="(Todas)",'Cuadro-de-mando'!$K$4=$E8473),OR('Cuadro-de-mando'!$N$4="(Todos)",'Cuadro-de-mando'!$N$4=$F8473)),1,0))</f>
        <v>1</v>
      </c>
    </row>
    <row r="8474" spans="1:10" x14ac:dyDescent="0.25">
      <c r="A8474" t="str">
        <f>IF(Tienda_4!$A1274="","","Tienda 4")</f>
        <v>Tienda 4</v>
      </c>
      <c r="B8474" t="str">
        <f>IF($A8474="","",Tienda_4!B1274)</f>
        <v>Deportes y diversión</v>
      </c>
      <c r="C8474" t="str">
        <f>IF($A8474="","",Tienda_4!G1274)</f>
        <v>Bogotá</v>
      </c>
      <c r="D8474" t="str">
        <f>IF($A8474="","",Tienda_4!F1274)</f>
        <v>Juliana Costa</v>
      </c>
      <c r="E8474" t="str">
        <f>IF($A8474="","",Tienda_4!I1274)</f>
        <v>Cupón</v>
      </c>
      <c r="F8474">
        <f>IF($A8474="","",VALUE(RIGHT(Tienda_4!E1274,4)))</f>
        <v>2021</v>
      </c>
      <c r="G8474">
        <f>IF($A8474="","",Tienda_4!C1274)</f>
        <v>35900</v>
      </c>
      <c r="H8474">
        <f>IF($A8474="","",Tienda_4!D1274)</f>
        <v>0</v>
      </c>
      <c r="I8474">
        <f>IF($A8474="","",Tienda_4!H1274)</f>
        <v>5</v>
      </c>
      <c r="J8474">
        <f>IF($A8474="",0,IF(AND(OR('Cuadro-de-mando'!$B$4="(Todas)",'Cuadro-de-mando'!$B$4=$A8474),OR('Cuadro-de-mando'!$E$4="(Todas)",'Cuadro-de-mando'!$E$4=$B8474),OR('Cuadro-de-mando'!$H$4="(Todas)",'Cuadro-de-mando'!$H$4=$C8474),OR('Cuadro-de-mando'!$K$4="(Todas)",'Cuadro-de-mando'!$K$4=$E8474),OR('Cuadro-de-mando'!$N$4="(Todos)",'Cuadro-de-mando'!$N$4=$F8474)),1,0))</f>
        <v>1</v>
      </c>
    </row>
    <row r="8475" spans="1:10" x14ac:dyDescent="0.25">
      <c r="A8475" t="str">
        <f>IF(Tienda_4!$A1275="","","Tienda 4")</f>
        <v>Tienda 4</v>
      </c>
      <c r="B8475" t="str">
        <f>IF($A8475="","",Tienda_4!B1275)</f>
        <v>Electrónicos</v>
      </c>
      <c r="C8475" t="str">
        <f>IF($A8475="","",Tienda_4!G1275)</f>
        <v>Cartagena</v>
      </c>
      <c r="D8475" t="str">
        <f>IF($A8475="","",Tienda_4!F1275)</f>
        <v>Mariana Herrera</v>
      </c>
      <c r="E8475" t="str">
        <f>IF($A8475="","",Tienda_4!I1275)</f>
        <v>Tarjeta de crédito</v>
      </c>
      <c r="F8475">
        <f>IF($A8475="","",VALUE(RIGHT(Tienda_4!E1275,4)))</f>
        <v>2022</v>
      </c>
      <c r="G8475">
        <f>IF($A8475="","",Tienda_4!C1275)</f>
        <v>177500</v>
      </c>
      <c r="H8475">
        <f>IF($A8475="","",Tienda_4!D1275)</f>
        <v>16300</v>
      </c>
      <c r="I8475">
        <f>IF($A8475="","",Tienda_4!H1275)</f>
        <v>5</v>
      </c>
      <c r="J8475">
        <f>IF($A8475="",0,IF(AND(OR('Cuadro-de-mando'!$B$4="(Todas)",'Cuadro-de-mando'!$B$4=$A8475),OR('Cuadro-de-mando'!$E$4="(Todas)",'Cuadro-de-mando'!$E$4=$B8475),OR('Cuadro-de-mando'!$H$4="(Todas)",'Cuadro-de-mando'!$H$4=$C8475),OR('Cuadro-de-mando'!$K$4="(Todas)",'Cuadro-de-mando'!$K$4=$E8475),OR('Cuadro-de-mando'!$N$4="(Todos)",'Cuadro-de-mando'!$N$4=$F8475)),1,0))</f>
        <v>1</v>
      </c>
    </row>
    <row r="8476" spans="1:10" x14ac:dyDescent="0.25">
      <c r="A8476" t="str">
        <f>IF(Tienda_4!$A1276="","","Tienda 4")</f>
        <v>Tienda 4</v>
      </c>
      <c r="B8476" t="str">
        <f>IF($A8476="","",Tienda_4!B1276)</f>
        <v>Muebles</v>
      </c>
      <c r="C8476" t="str">
        <f>IF($A8476="","",Tienda_4!G1276)</f>
        <v>Medellín</v>
      </c>
      <c r="D8476" t="str">
        <f>IF($A8476="","",Tienda_4!F1276)</f>
        <v>Izabela de León</v>
      </c>
      <c r="E8476" t="str">
        <f>IF($A8476="","",Tienda_4!I1276)</f>
        <v>Tarjeta de crédito</v>
      </c>
      <c r="F8476">
        <f>IF($A8476="","",VALUE(RIGHT(Tienda_4!E1276,4)))</f>
        <v>2021</v>
      </c>
      <c r="G8476">
        <f>IF($A8476="","",Tienda_4!C1276)</f>
        <v>880700</v>
      </c>
      <c r="H8476">
        <f>IF($A8476="","",Tienda_4!D1276)</f>
        <v>45100</v>
      </c>
      <c r="I8476">
        <f>IF($A8476="","",Tienda_4!H1276)</f>
        <v>4</v>
      </c>
      <c r="J8476">
        <f>IF($A8476="",0,IF(AND(OR('Cuadro-de-mando'!$B$4="(Todas)",'Cuadro-de-mando'!$B$4=$A8476),OR('Cuadro-de-mando'!$E$4="(Todas)",'Cuadro-de-mando'!$E$4=$B8476),OR('Cuadro-de-mando'!$H$4="(Todas)",'Cuadro-de-mando'!$H$4=$C8476),OR('Cuadro-de-mando'!$K$4="(Todas)",'Cuadro-de-mando'!$K$4=$E8476),OR('Cuadro-de-mando'!$N$4="(Todos)",'Cuadro-de-mando'!$N$4=$F8476)),1,0))</f>
        <v>1</v>
      </c>
    </row>
    <row r="8477" spans="1:10" x14ac:dyDescent="0.25">
      <c r="A8477" t="str">
        <f>IF(Tienda_4!$A1277="","","Tienda 4")</f>
        <v>Tienda 4</v>
      </c>
      <c r="B8477" t="str">
        <f>IF($A8477="","",Tienda_4!B1277)</f>
        <v>Deportes y diversión</v>
      </c>
      <c r="C8477" t="str">
        <f>IF($A8477="","",Tienda_4!G1277)</f>
        <v>Cali</v>
      </c>
      <c r="D8477" t="str">
        <f>IF($A8477="","",Tienda_4!F1277)</f>
        <v>Ángel Rodriguez</v>
      </c>
      <c r="E8477" t="str">
        <f>IF($A8477="","",Tienda_4!I1277)</f>
        <v>Tarjeta de crédito</v>
      </c>
      <c r="F8477">
        <f>IF($A8477="","",VALUE(RIGHT(Tienda_4!E1277,4)))</f>
        <v>2020</v>
      </c>
      <c r="G8477">
        <f>IF($A8477="","",Tienda_4!C1277)</f>
        <v>54400</v>
      </c>
      <c r="H8477">
        <f>IF($A8477="","",Tienda_4!D1277)</f>
        <v>1100</v>
      </c>
      <c r="I8477">
        <f>IF($A8477="","",Tienda_4!H1277)</f>
        <v>1</v>
      </c>
      <c r="J8477">
        <f>IF($A8477="",0,IF(AND(OR('Cuadro-de-mando'!$B$4="(Todas)",'Cuadro-de-mando'!$B$4=$A8477),OR('Cuadro-de-mando'!$E$4="(Todas)",'Cuadro-de-mando'!$E$4=$B8477),OR('Cuadro-de-mando'!$H$4="(Todas)",'Cuadro-de-mando'!$H$4=$C8477),OR('Cuadro-de-mando'!$K$4="(Todas)",'Cuadro-de-mando'!$K$4=$E8477),OR('Cuadro-de-mando'!$N$4="(Todos)",'Cuadro-de-mando'!$N$4=$F8477)),1,0))</f>
        <v>1</v>
      </c>
    </row>
    <row r="8478" spans="1:10" x14ac:dyDescent="0.25">
      <c r="A8478" t="str">
        <f>IF(Tienda_4!$A1278="","","Tienda 4")</f>
        <v>Tienda 4</v>
      </c>
      <c r="B8478" t="str">
        <f>IF($A8478="","",Tienda_4!B1278)</f>
        <v>Juguetes</v>
      </c>
      <c r="C8478" t="str">
        <f>IF($A8478="","",Tienda_4!G1278)</f>
        <v>Medellín</v>
      </c>
      <c r="D8478" t="str">
        <f>IF($A8478="","",Tienda_4!F1278)</f>
        <v>Mariana Herrera</v>
      </c>
      <c r="E8478" t="str">
        <f>IF($A8478="","",Tienda_4!I1278)</f>
        <v>Tarjeta de crédito</v>
      </c>
      <c r="F8478">
        <f>IF($A8478="","",VALUE(RIGHT(Tienda_4!E1278,4)))</f>
        <v>2022</v>
      </c>
      <c r="G8478">
        <f>IF($A8478="","",Tienda_4!C1278)</f>
        <v>13200</v>
      </c>
      <c r="H8478">
        <f>IF($A8478="","",Tienda_4!D1278)</f>
        <v>900</v>
      </c>
      <c r="I8478">
        <f>IF($A8478="","",Tienda_4!H1278)</f>
        <v>1</v>
      </c>
      <c r="J8478">
        <f>IF($A8478="",0,IF(AND(OR('Cuadro-de-mando'!$B$4="(Todas)",'Cuadro-de-mando'!$B$4=$A8478),OR('Cuadro-de-mando'!$E$4="(Todas)",'Cuadro-de-mando'!$E$4=$B8478),OR('Cuadro-de-mando'!$H$4="(Todas)",'Cuadro-de-mando'!$H$4=$C8478),OR('Cuadro-de-mando'!$K$4="(Todas)",'Cuadro-de-mando'!$K$4=$E8478),OR('Cuadro-de-mando'!$N$4="(Todos)",'Cuadro-de-mando'!$N$4=$F8478)),1,0))</f>
        <v>1</v>
      </c>
    </row>
    <row r="8479" spans="1:10" x14ac:dyDescent="0.25">
      <c r="A8479" t="str">
        <f>IF(Tienda_4!$A1279="","","Tienda 4")</f>
        <v>Tienda 4</v>
      </c>
      <c r="B8479" t="str">
        <f>IF($A8479="","",Tienda_4!B1279)</f>
        <v>Juguetes</v>
      </c>
      <c r="C8479" t="str">
        <f>IF($A8479="","",Tienda_4!G1279)</f>
        <v>Medellín</v>
      </c>
      <c r="D8479" t="str">
        <f>IF($A8479="","",Tienda_4!F1279)</f>
        <v>Lucas Olivera</v>
      </c>
      <c r="E8479" t="str">
        <f>IF($A8479="","",Tienda_4!I1279)</f>
        <v>Tarjeta de crédito</v>
      </c>
      <c r="F8479">
        <f>IF($A8479="","",VALUE(RIGHT(Tienda_4!E1279,4)))</f>
        <v>2022</v>
      </c>
      <c r="G8479">
        <f>IF($A8479="","",Tienda_4!C1279)</f>
        <v>215500</v>
      </c>
      <c r="H8479">
        <f>IF($A8479="","",Tienda_4!D1279)</f>
        <v>9700</v>
      </c>
      <c r="I8479">
        <f>IF($A8479="","",Tienda_4!H1279)</f>
        <v>5</v>
      </c>
      <c r="J8479">
        <f>IF($A8479="",0,IF(AND(OR('Cuadro-de-mando'!$B$4="(Todas)",'Cuadro-de-mando'!$B$4=$A8479),OR('Cuadro-de-mando'!$E$4="(Todas)",'Cuadro-de-mando'!$E$4=$B8479),OR('Cuadro-de-mando'!$H$4="(Todas)",'Cuadro-de-mando'!$H$4=$C8479),OR('Cuadro-de-mando'!$K$4="(Todas)",'Cuadro-de-mando'!$K$4=$E8479),OR('Cuadro-de-mando'!$N$4="(Todos)",'Cuadro-de-mando'!$N$4=$F8479)),1,0))</f>
        <v>1</v>
      </c>
    </row>
    <row r="8480" spans="1:10" x14ac:dyDescent="0.25">
      <c r="A8480" t="str">
        <f>IF(Tienda_4!$A1280="","","Tienda 4")</f>
        <v>Tienda 4</v>
      </c>
      <c r="B8480" t="str">
        <f>IF($A8480="","",Tienda_4!B1280)</f>
        <v>Deportes y diversión</v>
      </c>
      <c r="C8480" t="str">
        <f>IF($A8480="","",Tienda_4!G1280)</f>
        <v>Bogotá</v>
      </c>
      <c r="D8480" t="str">
        <f>IF($A8480="","",Tienda_4!F1280)</f>
        <v>Izabela de León</v>
      </c>
      <c r="E8480" t="str">
        <f>IF($A8480="","",Tienda_4!I1280)</f>
        <v>Tarjeta de crédito</v>
      </c>
      <c r="F8480">
        <f>IF($A8480="","",VALUE(RIGHT(Tienda_4!E1280,4)))</f>
        <v>2021</v>
      </c>
      <c r="G8480">
        <f>IF($A8480="","",Tienda_4!C1280)</f>
        <v>426100</v>
      </c>
      <c r="H8480">
        <f>IF($A8480="","",Tienda_4!D1280)</f>
        <v>20900</v>
      </c>
      <c r="I8480">
        <f>IF($A8480="","",Tienda_4!H1280)</f>
        <v>1</v>
      </c>
      <c r="J8480">
        <f>IF($A8480="",0,IF(AND(OR('Cuadro-de-mando'!$B$4="(Todas)",'Cuadro-de-mando'!$B$4=$A8480),OR('Cuadro-de-mando'!$E$4="(Todas)",'Cuadro-de-mando'!$E$4=$B8480),OR('Cuadro-de-mando'!$H$4="(Todas)",'Cuadro-de-mando'!$H$4=$C8480),OR('Cuadro-de-mando'!$K$4="(Todas)",'Cuadro-de-mando'!$K$4=$E8480),OR('Cuadro-de-mando'!$N$4="(Todos)",'Cuadro-de-mando'!$N$4=$F8480)),1,0))</f>
        <v>1</v>
      </c>
    </row>
    <row r="8481" spans="1:10" x14ac:dyDescent="0.25">
      <c r="A8481" t="str">
        <f>IF(Tienda_4!$A1281="","","Tienda 4")</f>
        <v>Tienda 4</v>
      </c>
      <c r="B8481" t="str">
        <f>IF($A8481="","",Tienda_4!B1281)</f>
        <v>Deportes y diversión</v>
      </c>
      <c r="C8481" t="str">
        <f>IF($A8481="","",Tienda_4!G1281)</f>
        <v>Bogotá</v>
      </c>
      <c r="D8481" t="str">
        <f>IF($A8481="","",Tienda_4!F1281)</f>
        <v>Izabela de León</v>
      </c>
      <c r="E8481" t="str">
        <f>IF($A8481="","",Tienda_4!I1281)</f>
        <v>Cupón</v>
      </c>
      <c r="F8481">
        <f>IF($A8481="","",VALUE(RIGHT(Tienda_4!E1281,4)))</f>
        <v>2020</v>
      </c>
      <c r="G8481">
        <f>IF($A8481="","",Tienda_4!C1281)</f>
        <v>24800</v>
      </c>
      <c r="H8481">
        <f>IF($A8481="","",Tienda_4!D1281)</f>
        <v>1700</v>
      </c>
      <c r="I8481">
        <f>IF($A8481="","",Tienda_4!H1281)</f>
        <v>5</v>
      </c>
      <c r="J8481">
        <f>IF($A8481="",0,IF(AND(OR('Cuadro-de-mando'!$B$4="(Todas)",'Cuadro-de-mando'!$B$4=$A8481),OR('Cuadro-de-mando'!$E$4="(Todas)",'Cuadro-de-mando'!$E$4=$B8481),OR('Cuadro-de-mando'!$H$4="(Todas)",'Cuadro-de-mando'!$H$4=$C8481),OR('Cuadro-de-mando'!$K$4="(Todas)",'Cuadro-de-mando'!$K$4=$E8481),OR('Cuadro-de-mando'!$N$4="(Todos)",'Cuadro-de-mando'!$N$4=$F8481)),1,0))</f>
        <v>1</v>
      </c>
    </row>
    <row r="8482" spans="1:10" x14ac:dyDescent="0.25">
      <c r="A8482" t="str">
        <f>IF(Tienda_4!$A1282="","","Tienda 4")</f>
        <v>Tienda 4</v>
      </c>
      <c r="B8482" t="str">
        <f>IF($A8482="","",Tienda_4!B1282)</f>
        <v>Juguetes</v>
      </c>
      <c r="C8482" t="str">
        <f>IF($A8482="","",Tienda_4!G1282)</f>
        <v>Medellín</v>
      </c>
      <c r="D8482" t="str">
        <f>IF($A8482="","",Tienda_4!F1282)</f>
        <v>Beatriz Morales</v>
      </c>
      <c r="E8482" t="str">
        <f>IF($A8482="","",Tienda_4!I1282)</f>
        <v>Tarjeta de crédito</v>
      </c>
      <c r="F8482">
        <f>IF($A8482="","",VALUE(RIGHT(Tienda_4!E1282,4)))</f>
        <v>2020</v>
      </c>
      <c r="G8482">
        <f>IF($A8482="","",Tienda_4!C1282)</f>
        <v>12800</v>
      </c>
      <c r="H8482">
        <f>IF($A8482="","",Tienda_4!D1282)</f>
        <v>1100</v>
      </c>
      <c r="I8482">
        <f>IF($A8482="","",Tienda_4!H1282)</f>
        <v>5</v>
      </c>
      <c r="J8482">
        <f>IF($A8482="",0,IF(AND(OR('Cuadro-de-mando'!$B$4="(Todas)",'Cuadro-de-mando'!$B$4=$A8482),OR('Cuadro-de-mando'!$E$4="(Todas)",'Cuadro-de-mando'!$E$4=$B8482),OR('Cuadro-de-mando'!$H$4="(Todas)",'Cuadro-de-mando'!$H$4=$C8482),OR('Cuadro-de-mando'!$K$4="(Todas)",'Cuadro-de-mando'!$K$4=$E8482),OR('Cuadro-de-mando'!$N$4="(Todos)",'Cuadro-de-mando'!$N$4=$F8482)),1,0))</f>
        <v>1</v>
      </c>
    </row>
    <row r="8483" spans="1:10" x14ac:dyDescent="0.25">
      <c r="A8483" t="str">
        <f>IF(Tienda_4!$A1283="","","Tienda 4")</f>
        <v>Tienda 4</v>
      </c>
      <c r="B8483" t="str">
        <f>IF($A8483="","",Tienda_4!B1283)</f>
        <v>Electrónicos</v>
      </c>
      <c r="C8483" t="str">
        <f>IF($A8483="","",Tienda_4!G1283)</f>
        <v>Medellín</v>
      </c>
      <c r="D8483" t="str">
        <f>IF($A8483="","",Tienda_4!F1283)</f>
        <v>Pedro Gomez</v>
      </c>
      <c r="E8483" t="str">
        <f>IF($A8483="","",Tienda_4!I1283)</f>
        <v>Tarjeta de crédito</v>
      </c>
      <c r="F8483">
        <f>IF($A8483="","",VALUE(RIGHT(Tienda_4!E1283,4)))</f>
        <v>2020</v>
      </c>
      <c r="G8483">
        <f>IF($A8483="","",Tienda_4!C1283)</f>
        <v>1645800</v>
      </c>
      <c r="H8483">
        <f>IF($A8483="","",Tienda_4!D1283)</f>
        <v>88000</v>
      </c>
      <c r="I8483">
        <f>IF($A8483="","",Tienda_4!H1283)</f>
        <v>5</v>
      </c>
      <c r="J8483">
        <f>IF($A8483="",0,IF(AND(OR('Cuadro-de-mando'!$B$4="(Todas)",'Cuadro-de-mando'!$B$4=$A8483),OR('Cuadro-de-mando'!$E$4="(Todas)",'Cuadro-de-mando'!$E$4=$B8483),OR('Cuadro-de-mando'!$H$4="(Todas)",'Cuadro-de-mando'!$H$4=$C8483),OR('Cuadro-de-mando'!$K$4="(Todas)",'Cuadro-de-mando'!$K$4=$E8483),OR('Cuadro-de-mando'!$N$4="(Todos)",'Cuadro-de-mando'!$N$4=$F8483)),1,0))</f>
        <v>1</v>
      </c>
    </row>
    <row r="8484" spans="1:10" x14ac:dyDescent="0.25">
      <c r="A8484" t="str">
        <f>IF(Tienda_4!$A1284="","","Tienda 4")</f>
        <v>Tienda 4</v>
      </c>
      <c r="B8484" t="str">
        <f>IF($A8484="","",Tienda_4!B1284)</f>
        <v>Electrónicos</v>
      </c>
      <c r="C8484" t="str">
        <f>IF($A8484="","",Tienda_4!G1284)</f>
        <v>Medellín</v>
      </c>
      <c r="D8484" t="str">
        <f>IF($A8484="","",Tienda_4!F1284)</f>
        <v>Mariana Herrera</v>
      </c>
      <c r="E8484" t="str">
        <f>IF($A8484="","",Tienda_4!I1284)</f>
        <v>Tarjeta de débito</v>
      </c>
      <c r="F8484">
        <f>IF($A8484="","",VALUE(RIGHT(Tienda_4!E1284,4)))</f>
        <v>2020</v>
      </c>
      <c r="G8484">
        <f>IF($A8484="","",Tienda_4!C1284)</f>
        <v>332800</v>
      </c>
      <c r="H8484">
        <f>IF($A8484="","",Tienda_4!D1284)</f>
        <v>15900</v>
      </c>
      <c r="I8484">
        <f>IF($A8484="","",Tienda_4!H1284)</f>
        <v>4</v>
      </c>
      <c r="J8484">
        <f>IF($A8484="",0,IF(AND(OR('Cuadro-de-mando'!$B$4="(Todas)",'Cuadro-de-mando'!$B$4=$A8484),OR('Cuadro-de-mando'!$E$4="(Todas)",'Cuadro-de-mando'!$E$4=$B8484),OR('Cuadro-de-mando'!$H$4="(Todas)",'Cuadro-de-mando'!$H$4=$C8484),OR('Cuadro-de-mando'!$K$4="(Todas)",'Cuadro-de-mando'!$K$4=$E8484),OR('Cuadro-de-mando'!$N$4="(Todos)",'Cuadro-de-mando'!$N$4=$F8484)),1,0))</f>
        <v>1</v>
      </c>
    </row>
    <row r="8485" spans="1:10" x14ac:dyDescent="0.25">
      <c r="A8485" t="str">
        <f>IF(Tienda_4!$A1285="","","Tienda 4")</f>
        <v>Tienda 4</v>
      </c>
      <c r="B8485" t="str">
        <f>IF($A8485="","",Tienda_4!B1285)</f>
        <v>Electrónicos</v>
      </c>
      <c r="C8485" t="str">
        <f>IF($A8485="","",Tienda_4!G1285)</f>
        <v>Medellín</v>
      </c>
      <c r="D8485" t="str">
        <f>IF($A8485="","",Tienda_4!F1285)</f>
        <v>Juan Fernandez</v>
      </c>
      <c r="E8485" t="str">
        <f>IF($A8485="","",Tienda_4!I1285)</f>
        <v>Nequi</v>
      </c>
      <c r="F8485">
        <f>IF($A8485="","",VALUE(RIGHT(Tienda_4!E1285,4)))</f>
        <v>2020</v>
      </c>
      <c r="G8485">
        <f>IF($A8485="","",Tienda_4!C1285)</f>
        <v>1536300</v>
      </c>
      <c r="H8485">
        <f>IF($A8485="","",Tienda_4!D1285)</f>
        <v>80000</v>
      </c>
      <c r="I8485">
        <f>IF($A8485="","",Tienda_4!H1285)</f>
        <v>5</v>
      </c>
      <c r="J8485">
        <f>IF($A8485="",0,IF(AND(OR('Cuadro-de-mando'!$B$4="(Todas)",'Cuadro-de-mando'!$B$4=$A8485),OR('Cuadro-de-mando'!$E$4="(Todas)",'Cuadro-de-mando'!$E$4=$B8485),OR('Cuadro-de-mando'!$H$4="(Todas)",'Cuadro-de-mando'!$H$4=$C8485),OR('Cuadro-de-mando'!$K$4="(Todas)",'Cuadro-de-mando'!$K$4=$E8485),OR('Cuadro-de-mando'!$N$4="(Todos)",'Cuadro-de-mando'!$N$4=$F8485)),1,0))</f>
        <v>1</v>
      </c>
    </row>
    <row r="8486" spans="1:10" x14ac:dyDescent="0.25">
      <c r="A8486" t="str">
        <f>IF(Tienda_4!$A1286="","","Tienda 4")</f>
        <v>Tienda 4</v>
      </c>
      <c r="B8486" t="str">
        <f>IF($A8486="","",Tienda_4!B1286)</f>
        <v>Muebles</v>
      </c>
      <c r="C8486" t="str">
        <f>IF($A8486="","",Tienda_4!G1286)</f>
        <v>Santa Marta</v>
      </c>
      <c r="D8486" t="str">
        <f>IF($A8486="","",Tienda_4!F1286)</f>
        <v>Blanca Ramirez</v>
      </c>
      <c r="E8486" t="str">
        <f>IF($A8486="","",Tienda_4!I1286)</f>
        <v>Tarjeta de crédito</v>
      </c>
      <c r="F8486">
        <f>IF($A8486="","",VALUE(RIGHT(Tienda_4!E1286,4)))</f>
        <v>2021</v>
      </c>
      <c r="G8486">
        <f>IF($A8486="","",Tienda_4!C1286)</f>
        <v>217700</v>
      </c>
      <c r="H8486">
        <f>IF($A8486="","",Tienda_4!D1286)</f>
        <v>12000</v>
      </c>
      <c r="I8486">
        <f>IF($A8486="","",Tienda_4!H1286)</f>
        <v>5</v>
      </c>
      <c r="J8486">
        <f>IF($A8486="",0,IF(AND(OR('Cuadro-de-mando'!$B$4="(Todas)",'Cuadro-de-mando'!$B$4=$A8486),OR('Cuadro-de-mando'!$E$4="(Todas)",'Cuadro-de-mando'!$E$4=$B8486),OR('Cuadro-de-mando'!$H$4="(Todas)",'Cuadro-de-mando'!$H$4=$C8486),OR('Cuadro-de-mando'!$K$4="(Todas)",'Cuadro-de-mando'!$K$4=$E8486),OR('Cuadro-de-mando'!$N$4="(Todos)",'Cuadro-de-mando'!$N$4=$F8486)),1,0))</f>
        <v>1</v>
      </c>
    </row>
    <row r="8487" spans="1:10" x14ac:dyDescent="0.25">
      <c r="A8487" t="str">
        <f>IF(Tienda_4!$A1287="","","Tienda 4")</f>
        <v>Tienda 4</v>
      </c>
      <c r="B8487" t="str">
        <f>IF($A8487="","",Tienda_4!B1287)</f>
        <v>Electrónicos</v>
      </c>
      <c r="C8487" t="str">
        <f>IF($A8487="","",Tienda_4!G1287)</f>
        <v>Medellín</v>
      </c>
      <c r="D8487" t="str">
        <f>IF($A8487="","",Tienda_4!F1287)</f>
        <v>Camila Rivera</v>
      </c>
      <c r="E8487" t="str">
        <f>IF($A8487="","",Tienda_4!I1287)</f>
        <v>Tarjeta de crédito</v>
      </c>
      <c r="F8487">
        <f>IF($A8487="","",VALUE(RIGHT(Tienda_4!E1287,4)))</f>
        <v>2021</v>
      </c>
      <c r="G8487">
        <f>IF($A8487="","",Tienda_4!C1287)</f>
        <v>165600</v>
      </c>
      <c r="H8487">
        <f>IF($A8487="","",Tienda_4!D1287)</f>
        <v>13600</v>
      </c>
      <c r="I8487">
        <f>IF($A8487="","",Tienda_4!H1287)</f>
        <v>4</v>
      </c>
      <c r="J8487">
        <f>IF($A8487="",0,IF(AND(OR('Cuadro-de-mando'!$B$4="(Todas)",'Cuadro-de-mando'!$B$4=$A8487),OR('Cuadro-de-mando'!$E$4="(Todas)",'Cuadro-de-mando'!$E$4=$B8487),OR('Cuadro-de-mando'!$H$4="(Todas)",'Cuadro-de-mando'!$H$4=$C8487),OR('Cuadro-de-mando'!$K$4="(Todas)",'Cuadro-de-mando'!$K$4=$E8487),OR('Cuadro-de-mando'!$N$4="(Todos)",'Cuadro-de-mando'!$N$4=$F8487)),1,0))</f>
        <v>1</v>
      </c>
    </row>
    <row r="8488" spans="1:10" x14ac:dyDescent="0.25">
      <c r="A8488" t="str">
        <f>IF(Tienda_4!$A1288="","","Tienda 4")</f>
        <v>Tienda 4</v>
      </c>
      <c r="B8488" t="str">
        <f>IF($A8488="","",Tienda_4!B1288)</f>
        <v>Electrodomésticos</v>
      </c>
      <c r="C8488" t="str">
        <f>IF($A8488="","",Tienda_4!G1288)</f>
        <v>Medellín</v>
      </c>
      <c r="D8488" t="str">
        <f>IF($A8488="","",Tienda_4!F1288)</f>
        <v>Izabela de León</v>
      </c>
      <c r="E8488" t="str">
        <f>IF($A8488="","",Tienda_4!I1288)</f>
        <v>Tarjeta de crédito</v>
      </c>
      <c r="F8488">
        <f>IF($A8488="","",VALUE(RIGHT(Tienda_4!E1288,4)))</f>
        <v>2020</v>
      </c>
      <c r="G8488">
        <f>IF($A8488="","",Tienda_4!C1288)</f>
        <v>1242100</v>
      </c>
      <c r="H8488">
        <f>IF($A8488="","",Tienda_4!D1288)</f>
        <v>64300</v>
      </c>
      <c r="I8488">
        <f>IF($A8488="","",Tienda_4!H1288)</f>
        <v>5</v>
      </c>
      <c r="J8488">
        <f>IF($A8488="",0,IF(AND(OR('Cuadro-de-mando'!$B$4="(Todas)",'Cuadro-de-mando'!$B$4=$A8488),OR('Cuadro-de-mando'!$E$4="(Todas)",'Cuadro-de-mando'!$E$4=$B8488),OR('Cuadro-de-mando'!$H$4="(Todas)",'Cuadro-de-mando'!$H$4=$C8488),OR('Cuadro-de-mando'!$K$4="(Todas)",'Cuadro-de-mando'!$K$4=$E8488),OR('Cuadro-de-mando'!$N$4="(Todos)",'Cuadro-de-mando'!$N$4=$F8488)),1,0))</f>
        <v>1</v>
      </c>
    </row>
    <row r="8489" spans="1:10" x14ac:dyDescent="0.25">
      <c r="A8489" t="str">
        <f>IF(Tienda_4!$A1289="","","Tienda 4")</f>
        <v>Tienda 4</v>
      </c>
      <c r="B8489" t="str">
        <f>IF($A8489="","",Tienda_4!B1289)</f>
        <v>Artículos para el hogar</v>
      </c>
      <c r="C8489" t="str">
        <f>IF($A8489="","",Tienda_4!G1289)</f>
        <v>Bogotá</v>
      </c>
      <c r="D8489" t="str">
        <f>IF($A8489="","",Tienda_4!F1289)</f>
        <v>Mariana Herrera</v>
      </c>
      <c r="E8489" t="str">
        <f>IF($A8489="","",Tienda_4!I1289)</f>
        <v>Nequi</v>
      </c>
      <c r="F8489">
        <f>IF($A8489="","",VALUE(RIGHT(Tienda_4!E1289,4)))</f>
        <v>2020</v>
      </c>
      <c r="G8489">
        <f>IF($A8489="","",Tienda_4!C1289)</f>
        <v>156000</v>
      </c>
      <c r="H8489">
        <f>IF($A8489="","",Tienda_4!D1289)</f>
        <v>6500</v>
      </c>
      <c r="I8489">
        <f>IF($A8489="","",Tienda_4!H1289)</f>
        <v>1</v>
      </c>
      <c r="J8489">
        <f>IF($A8489="",0,IF(AND(OR('Cuadro-de-mando'!$B$4="(Todas)",'Cuadro-de-mando'!$B$4=$A8489),OR('Cuadro-de-mando'!$E$4="(Todas)",'Cuadro-de-mando'!$E$4=$B8489),OR('Cuadro-de-mando'!$H$4="(Todas)",'Cuadro-de-mando'!$H$4=$C8489),OR('Cuadro-de-mando'!$K$4="(Todas)",'Cuadro-de-mando'!$K$4=$E8489),OR('Cuadro-de-mando'!$N$4="(Todos)",'Cuadro-de-mando'!$N$4=$F8489)),1,0))</f>
        <v>1</v>
      </c>
    </row>
    <row r="8490" spans="1:10" x14ac:dyDescent="0.25">
      <c r="A8490" t="str">
        <f>IF(Tienda_4!$A1290="","","Tienda 4")</f>
        <v>Tienda 4</v>
      </c>
      <c r="B8490" t="str">
        <f>IF($A8490="","",Tienda_4!B1290)</f>
        <v>Juguetes</v>
      </c>
      <c r="C8490" t="str">
        <f>IF($A8490="","",Tienda_4!G1290)</f>
        <v>Bogotá</v>
      </c>
      <c r="D8490" t="str">
        <f>IF($A8490="","",Tienda_4!F1290)</f>
        <v>Rafael Acosta</v>
      </c>
      <c r="E8490" t="str">
        <f>IF($A8490="","",Tienda_4!I1290)</f>
        <v>Tarjeta de crédito</v>
      </c>
      <c r="F8490">
        <f>IF($A8490="","",VALUE(RIGHT(Tienda_4!E1290,4)))</f>
        <v>2021</v>
      </c>
      <c r="G8490">
        <f>IF($A8490="","",Tienda_4!C1290)</f>
        <v>20000</v>
      </c>
      <c r="H8490">
        <f>IF($A8490="","",Tienda_4!D1290)</f>
        <v>1500</v>
      </c>
      <c r="I8490">
        <f>IF($A8490="","",Tienda_4!H1290)</f>
        <v>3</v>
      </c>
      <c r="J8490">
        <f>IF($A8490="",0,IF(AND(OR('Cuadro-de-mando'!$B$4="(Todas)",'Cuadro-de-mando'!$B$4=$A8490),OR('Cuadro-de-mando'!$E$4="(Todas)",'Cuadro-de-mando'!$E$4=$B8490),OR('Cuadro-de-mando'!$H$4="(Todas)",'Cuadro-de-mando'!$H$4=$C8490),OR('Cuadro-de-mando'!$K$4="(Todas)",'Cuadro-de-mando'!$K$4=$E8490),OR('Cuadro-de-mando'!$N$4="(Todos)",'Cuadro-de-mando'!$N$4=$F8490)),1,0))</f>
        <v>1</v>
      </c>
    </row>
    <row r="8491" spans="1:10" x14ac:dyDescent="0.25">
      <c r="A8491" t="str">
        <f>IF(Tienda_4!$A1291="","","Tienda 4")</f>
        <v>Tienda 4</v>
      </c>
      <c r="B8491" t="str">
        <f>IF($A8491="","",Tienda_4!B1291)</f>
        <v>Electrónicos</v>
      </c>
      <c r="C8491" t="str">
        <f>IF($A8491="","",Tienda_4!G1291)</f>
        <v>Bogotá</v>
      </c>
      <c r="D8491" t="str">
        <f>IF($A8491="","",Tienda_4!F1291)</f>
        <v>Rafael Acosta</v>
      </c>
      <c r="E8491" t="str">
        <f>IF($A8491="","",Tienda_4!I1291)</f>
        <v>Tarjeta de crédito</v>
      </c>
      <c r="F8491">
        <f>IF($A8491="","",VALUE(RIGHT(Tienda_4!E1291,4)))</f>
        <v>2020</v>
      </c>
      <c r="G8491">
        <f>IF($A8491="","",Tienda_4!C1291)</f>
        <v>39000</v>
      </c>
      <c r="H8491">
        <f>IF($A8491="","",Tienda_4!D1291)</f>
        <v>2500</v>
      </c>
      <c r="I8491">
        <f>IF($A8491="","",Tienda_4!H1291)</f>
        <v>5</v>
      </c>
      <c r="J8491">
        <f>IF($A8491="",0,IF(AND(OR('Cuadro-de-mando'!$B$4="(Todas)",'Cuadro-de-mando'!$B$4=$A8491),OR('Cuadro-de-mando'!$E$4="(Todas)",'Cuadro-de-mando'!$E$4=$B8491),OR('Cuadro-de-mando'!$H$4="(Todas)",'Cuadro-de-mando'!$H$4=$C8491),OR('Cuadro-de-mando'!$K$4="(Todas)",'Cuadro-de-mando'!$K$4=$E8491),OR('Cuadro-de-mando'!$N$4="(Todos)",'Cuadro-de-mando'!$N$4=$F8491)),1,0))</f>
        <v>1</v>
      </c>
    </row>
    <row r="8492" spans="1:10" x14ac:dyDescent="0.25">
      <c r="A8492" t="str">
        <f>IF(Tienda_4!$A1292="","","Tienda 4")</f>
        <v>Tienda 4</v>
      </c>
      <c r="B8492" t="str">
        <f>IF($A8492="","",Tienda_4!B1292)</f>
        <v>Libros</v>
      </c>
      <c r="C8492" t="str">
        <f>IF($A8492="","",Tienda_4!G1292)</f>
        <v>Bucaramanga</v>
      </c>
      <c r="D8492" t="str">
        <f>IF($A8492="","",Tienda_4!F1292)</f>
        <v>Izabela de León</v>
      </c>
      <c r="E8492" t="str">
        <f>IF($A8492="","",Tienda_4!I1292)</f>
        <v>Tarjeta de crédito</v>
      </c>
      <c r="F8492">
        <f>IF($A8492="","",VALUE(RIGHT(Tienda_4!E1292,4)))</f>
        <v>2021</v>
      </c>
      <c r="G8492">
        <f>IF($A8492="","",Tienda_4!C1292)</f>
        <v>43700</v>
      </c>
      <c r="H8492">
        <f>IF($A8492="","",Tienda_4!D1292)</f>
        <v>0</v>
      </c>
      <c r="I8492">
        <f>IF($A8492="","",Tienda_4!H1292)</f>
        <v>2</v>
      </c>
      <c r="J8492">
        <f>IF($A8492="",0,IF(AND(OR('Cuadro-de-mando'!$B$4="(Todas)",'Cuadro-de-mando'!$B$4=$A8492),OR('Cuadro-de-mando'!$E$4="(Todas)",'Cuadro-de-mando'!$E$4=$B8492),OR('Cuadro-de-mando'!$H$4="(Todas)",'Cuadro-de-mando'!$H$4=$C8492),OR('Cuadro-de-mando'!$K$4="(Todas)",'Cuadro-de-mando'!$K$4=$E8492),OR('Cuadro-de-mando'!$N$4="(Todos)",'Cuadro-de-mando'!$N$4=$F8492)),1,0))</f>
        <v>1</v>
      </c>
    </row>
    <row r="8493" spans="1:10" x14ac:dyDescent="0.25">
      <c r="A8493" t="str">
        <f>IF(Tienda_4!$A1293="","","Tienda 4")</f>
        <v>Tienda 4</v>
      </c>
      <c r="B8493" t="str">
        <f>IF($A8493="","",Tienda_4!B1293)</f>
        <v>Libros</v>
      </c>
      <c r="C8493" t="str">
        <f>IF($A8493="","",Tienda_4!G1293)</f>
        <v>Bogotá</v>
      </c>
      <c r="D8493" t="str">
        <f>IF($A8493="","",Tienda_4!F1293)</f>
        <v>Juliana Costa</v>
      </c>
      <c r="E8493" t="str">
        <f>IF($A8493="","",Tienda_4!I1293)</f>
        <v>Tarjeta de crédito</v>
      </c>
      <c r="F8493">
        <f>IF($A8493="","",VALUE(RIGHT(Tienda_4!E1293,4)))</f>
        <v>2020</v>
      </c>
      <c r="G8493">
        <f>IF($A8493="","",Tienda_4!C1293)</f>
        <v>38800</v>
      </c>
      <c r="H8493">
        <f>IF($A8493="","",Tienda_4!D1293)</f>
        <v>2700</v>
      </c>
      <c r="I8493">
        <f>IF($A8493="","",Tienda_4!H1293)</f>
        <v>1</v>
      </c>
      <c r="J8493">
        <f>IF($A8493="",0,IF(AND(OR('Cuadro-de-mando'!$B$4="(Todas)",'Cuadro-de-mando'!$B$4=$A8493),OR('Cuadro-de-mando'!$E$4="(Todas)",'Cuadro-de-mando'!$E$4=$B8493),OR('Cuadro-de-mando'!$H$4="(Todas)",'Cuadro-de-mando'!$H$4=$C8493),OR('Cuadro-de-mando'!$K$4="(Todas)",'Cuadro-de-mando'!$K$4=$E8493),OR('Cuadro-de-mando'!$N$4="(Todos)",'Cuadro-de-mando'!$N$4=$F8493)),1,0))</f>
        <v>1</v>
      </c>
    </row>
    <row r="8494" spans="1:10" x14ac:dyDescent="0.25">
      <c r="A8494" t="str">
        <f>IF(Tienda_4!$A1294="","","Tienda 4")</f>
        <v>Tienda 4</v>
      </c>
      <c r="B8494" t="str">
        <f>IF($A8494="","",Tienda_4!B1294)</f>
        <v>Instrumentos musicales</v>
      </c>
      <c r="C8494" t="str">
        <f>IF($A8494="","",Tienda_4!G1294)</f>
        <v>Bogotá</v>
      </c>
      <c r="D8494" t="str">
        <f>IF($A8494="","",Tienda_4!F1294)</f>
        <v>Lucas Olivera</v>
      </c>
      <c r="E8494" t="str">
        <f>IF($A8494="","",Tienda_4!I1294)</f>
        <v>Nequi</v>
      </c>
      <c r="F8494">
        <f>IF($A8494="","",VALUE(RIGHT(Tienda_4!E1294,4)))</f>
        <v>2022</v>
      </c>
      <c r="G8494">
        <f>IF($A8494="","",Tienda_4!C1294)</f>
        <v>688500</v>
      </c>
      <c r="H8494">
        <f>IF($A8494="","",Tienda_4!D1294)</f>
        <v>37100</v>
      </c>
      <c r="I8494">
        <f>IF($A8494="","",Tienda_4!H1294)</f>
        <v>4</v>
      </c>
      <c r="J8494">
        <f>IF($A8494="",0,IF(AND(OR('Cuadro-de-mando'!$B$4="(Todas)",'Cuadro-de-mando'!$B$4=$A8494),OR('Cuadro-de-mando'!$E$4="(Todas)",'Cuadro-de-mando'!$E$4=$B8494),OR('Cuadro-de-mando'!$H$4="(Todas)",'Cuadro-de-mando'!$H$4=$C8494),OR('Cuadro-de-mando'!$K$4="(Todas)",'Cuadro-de-mando'!$K$4=$E8494),OR('Cuadro-de-mando'!$N$4="(Todos)",'Cuadro-de-mando'!$N$4=$F8494)),1,0))</f>
        <v>1</v>
      </c>
    </row>
    <row r="8495" spans="1:10" x14ac:dyDescent="0.25">
      <c r="A8495" t="str">
        <f>IF(Tienda_4!$A1295="","","Tienda 4")</f>
        <v>Tienda 4</v>
      </c>
      <c r="B8495" t="str">
        <f>IF($A8495="","",Tienda_4!B1295)</f>
        <v>Muebles</v>
      </c>
      <c r="C8495" t="str">
        <f>IF($A8495="","",Tienda_4!G1295)</f>
        <v>Bogotá</v>
      </c>
      <c r="D8495" t="str">
        <f>IF($A8495="","",Tienda_4!F1295)</f>
        <v>Blanca Ramirez</v>
      </c>
      <c r="E8495" t="str">
        <f>IF($A8495="","",Tienda_4!I1295)</f>
        <v>Tarjeta de crédito</v>
      </c>
      <c r="F8495">
        <f>IF($A8495="","",VALUE(RIGHT(Tienda_4!E1295,4)))</f>
        <v>2020</v>
      </c>
      <c r="G8495">
        <f>IF($A8495="","",Tienda_4!C1295)</f>
        <v>426200</v>
      </c>
      <c r="H8495">
        <f>IF($A8495="","",Tienda_4!D1295)</f>
        <v>23400</v>
      </c>
      <c r="I8495">
        <f>IF($A8495="","",Tienda_4!H1295)</f>
        <v>2</v>
      </c>
      <c r="J8495">
        <f>IF($A8495="",0,IF(AND(OR('Cuadro-de-mando'!$B$4="(Todas)",'Cuadro-de-mando'!$B$4=$A8495),OR('Cuadro-de-mando'!$E$4="(Todas)",'Cuadro-de-mando'!$E$4=$B8495),OR('Cuadro-de-mando'!$H$4="(Todas)",'Cuadro-de-mando'!$H$4=$C8495),OR('Cuadro-de-mando'!$K$4="(Todas)",'Cuadro-de-mando'!$K$4=$E8495),OR('Cuadro-de-mando'!$N$4="(Todos)",'Cuadro-de-mando'!$N$4=$F8495)),1,0))</f>
        <v>1</v>
      </c>
    </row>
    <row r="8496" spans="1:10" x14ac:dyDescent="0.25">
      <c r="A8496" t="str">
        <f>IF(Tienda_4!$A1296="","","Tienda 4")</f>
        <v>Tienda 4</v>
      </c>
      <c r="B8496" t="str">
        <f>IF($A8496="","",Tienda_4!B1296)</f>
        <v>Juguetes</v>
      </c>
      <c r="C8496" t="str">
        <f>IF($A8496="","",Tienda_4!G1296)</f>
        <v>Bogotá</v>
      </c>
      <c r="D8496" t="str">
        <f>IF($A8496="","",Tienda_4!F1296)</f>
        <v>Felipe Santos</v>
      </c>
      <c r="E8496" t="str">
        <f>IF($A8496="","",Tienda_4!I1296)</f>
        <v>Tarjeta de crédito</v>
      </c>
      <c r="F8496">
        <f>IF($A8496="","",VALUE(RIGHT(Tienda_4!E1296,4)))</f>
        <v>2020</v>
      </c>
      <c r="G8496">
        <f>IF($A8496="","",Tienda_4!C1296)</f>
        <v>20500</v>
      </c>
      <c r="H8496">
        <f>IF($A8496="","",Tienda_4!D1296)</f>
        <v>3500</v>
      </c>
      <c r="I8496">
        <f>IF($A8496="","",Tienda_4!H1296)</f>
        <v>4</v>
      </c>
      <c r="J8496">
        <f>IF($A8496="",0,IF(AND(OR('Cuadro-de-mando'!$B$4="(Todas)",'Cuadro-de-mando'!$B$4=$A8496),OR('Cuadro-de-mando'!$E$4="(Todas)",'Cuadro-de-mando'!$E$4=$B8496),OR('Cuadro-de-mando'!$H$4="(Todas)",'Cuadro-de-mando'!$H$4=$C8496),OR('Cuadro-de-mando'!$K$4="(Todas)",'Cuadro-de-mando'!$K$4=$E8496),OR('Cuadro-de-mando'!$N$4="(Todos)",'Cuadro-de-mando'!$N$4=$F8496)),1,0))</f>
        <v>1</v>
      </c>
    </row>
    <row r="8497" spans="1:10" x14ac:dyDescent="0.25">
      <c r="A8497" t="str">
        <f>IF(Tienda_4!$A1297="","","Tienda 4")</f>
        <v>Tienda 4</v>
      </c>
      <c r="B8497" t="str">
        <f>IF($A8497="","",Tienda_4!B1297)</f>
        <v>Juguetes</v>
      </c>
      <c r="C8497" t="str">
        <f>IF($A8497="","",Tienda_4!G1297)</f>
        <v>Cali</v>
      </c>
      <c r="D8497" t="str">
        <f>IF($A8497="","",Tienda_4!F1297)</f>
        <v>Lucas Olivera</v>
      </c>
      <c r="E8497" t="str">
        <f>IF($A8497="","",Tienda_4!I1297)</f>
        <v>Tarjeta de crédito</v>
      </c>
      <c r="F8497">
        <f>IF($A8497="","",VALUE(RIGHT(Tienda_4!E1297,4)))</f>
        <v>2021</v>
      </c>
      <c r="G8497">
        <f>IF($A8497="","",Tienda_4!C1297)</f>
        <v>65400</v>
      </c>
      <c r="H8497">
        <f>IF($A8497="","",Tienda_4!D1297)</f>
        <v>10700</v>
      </c>
      <c r="I8497">
        <f>IF($A8497="","",Tienda_4!H1297)</f>
        <v>1</v>
      </c>
      <c r="J8497">
        <f>IF($A8497="",0,IF(AND(OR('Cuadro-de-mando'!$B$4="(Todas)",'Cuadro-de-mando'!$B$4=$A8497),OR('Cuadro-de-mando'!$E$4="(Todas)",'Cuadro-de-mando'!$E$4=$B8497),OR('Cuadro-de-mando'!$H$4="(Todas)",'Cuadro-de-mando'!$H$4=$C8497),OR('Cuadro-de-mando'!$K$4="(Todas)",'Cuadro-de-mando'!$K$4=$E8497),OR('Cuadro-de-mando'!$N$4="(Todos)",'Cuadro-de-mando'!$N$4=$F8497)),1,0))</f>
        <v>1</v>
      </c>
    </row>
    <row r="8498" spans="1:10" x14ac:dyDescent="0.25">
      <c r="A8498" t="str">
        <f>IF(Tienda_4!$A1298="","","Tienda 4")</f>
        <v>Tienda 4</v>
      </c>
      <c r="B8498" t="str">
        <f>IF($A8498="","",Tienda_4!B1298)</f>
        <v>Instrumentos musicales</v>
      </c>
      <c r="C8498" t="str">
        <f>IF($A8498="","",Tienda_4!G1298)</f>
        <v>Medellín</v>
      </c>
      <c r="D8498" t="str">
        <f>IF($A8498="","",Tienda_4!F1298)</f>
        <v>Maria Alfonso</v>
      </c>
      <c r="E8498" t="str">
        <f>IF($A8498="","",Tienda_4!I1298)</f>
        <v>Nequi</v>
      </c>
      <c r="F8498">
        <f>IF($A8498="","",VALUE(RIGHT(Tienda_4!E1298,4)))</f>
        <v>2022</v>
      </c>
      <c r="G8498">
        <f>IF($A8498="","",Tienda_4!C1298)</f>
        <v>648800</v>
      </c>
      <c r="H8498">
        <f>IF($A8498="","",Tienda_4!D1298)</f>
        <v>32700</v>
      </c>
      <c r="I8498">
        <f>IF($A8498="","",Tienda_4!H1298)</f>
        <v>3</v>
      </c>
      <c r="J8498">
        <f>IF($A8498="",0,IF(AND(OR('Cuadro-de-mando'!$B$4="(Todas)",'Cuadro-de-mando'!$B$4=$A8498),OR('Cuadro-de-mando'!$E$4="(Todas)",'Cuadro-de-mando'!$E$4=$B8498),OR('Cuadro-de-mando'!$H$4="(Todas)",'Cuadro-de-mando'!$H$4=$C8498),OR('Cuadro-de-mando'!$K$4="(Todas)",'Cuadro-de-mando'!$K$4=$E8498),OR('Cuadro-de-mando'!$N$4="(Todos)",'Cuadro-de-mando'!$N$4=$F8498)),1,0))</f>
        <v>1</v>
      </c>
    </row>
    <row r="8499" spans="1:10" x14ac:dyDescent="0.25">
      <c r="A8499" t="str">
        <f>IF(Tienda_4!$A1299="","","Tienda 4")</f>
        <v>Tienda 4</v>
      </c>
      <c r="B8499" t="str">
        <f>IF($A8499="","",Tienda_4!B1299)</f>
        <v>Juguetes</v>
      </c>
      <c r="C8499" t="str">
        <f>IF($A8499="","",Tienda_4!G1299)</f>
        <v>Cali</v>
      </c>
      <c r="D8499" t="str">
        <f>IF($A8499="","",Tienda_4!F1299)</f>
        <v>Beatriz Morales</v>
      </c>
      <c r="E8499" t="str">
        <f>IF($A8499="","",Tienda_4!I1299)</f>
        <v>Nequi</v>
      </c>
      <c r="F8499">
        <f>IF($A8499="","",VALUE(RIGHT(Tienda_4!E1299,4)))</f>
        <v>2020</v>
      </c>
      <c r="G8499">
        <f>IF($A8499="","",Tienda_4!C1299)</f>
        <v>11800</v>
      </c>
      <c r="H8499">
        <f>IF($A8499="","",Tienda_4!D1299)</f>
        <v>3000</v>
      </c>
      <c r="I8499">
        <f>IF($A8499="","",Tienda_4!H1299)</f>
        <v>4</v>
      </c>
      <c r="J8499">
        <f>IF($A8499="",0,IF(AND(OR('Cuadro-de-mando'!$B$4="(Todas)",'Cuadro-de-mando'!$B$4=$A8499),OR('Cuadro-de-mando'!$E$4="(Todas)",'Cuadro-de-mando'!$E$4=$B8499),OR('Cuadro-de-mando'!$H$4="(Todas)",'Cuadro-de-mando'!$H$4=$C8499),OR('Cuadro-de-mando'!$K$4="(Todas)",'Cuadro-de-mando'!$K$4=$E8499),OR('Cuadro-de-mando'!$N$4="(Todos)",'Cuadro-de-mando'!$N$4=$F8499)),1,0))</f>
        <v>1</v>
      </c>
    </row>
    <row r="8500" spans="1:10" x14ac:dyDescent="0.25">
      <c r="A8500" t="str">
        <f>IF(Tienda_4!$A1300="","","Tienda 4")</f>
        <v>Tienda 4</v>
      </c>
      <c r="B8500" t="str">
        <f>IF($A8500="","",Tienda_4!B1300)</f>
        <v>Muebles</v>
      </c>
      <c r="C8500" t="str">
        <f>IF($A8500="","",Tienda_4!G1300)</f>
        <v>Bogotá</v>
      </c>
      <c r="D8500" t="str">
        <f>IF($A8500="","",Tienda_4!F1300)</f>
        <v>Camila Rivera</v>
      </c>
      <c r="E8500" t="str">
        <f>IF($A8500="","",Tienda_4!I1300)</f>
        <v>Tarjeta de crédito</v>
      </c>
      <c r="F8500">
        <f>IF($A8500="","",VALUE(RIGHT(Tienda_4!E1300,4)))</f>
        <v>2020</v>
      </c>
      <c r="G8500">
        <f>IF($A8500="","",Tienda_4!C1300)</f>
        <v>253000</v>
      </c>
      <c r="H8500">
        <f>IF($A8500="","",Tienda_4!D1300)</f>
        <v>13700</v>
      </c>
      <c r="I8500">
        <f>IF($A8500="","",Tienda_4!H1300)</f>
        <v>2</v>
      </c>
      <c r="J8500">
        <f>IF($A8500="",0,IF(AND(OR('Cuadro-de-mando'!$B$4="(Todas)",'Cuadro-de-mando'!$B$4=$A8500),OR('Cuadro-de-mando'!$E$4="(Todas)",'Cuadro-de-mando'!$E$4=$B8500),OR('Cuadro-de-mando'!$H$4="(Todas)",'Cuadro-de-mando'!$H$4=$C8500),OR('Cuadro-de-mando'!$K$4="(Todas)",'Cuadro-de-mando'!$K$4=$E8500),OR('Cuadro-de-mando'!$N$4="(Todos)",'Cuadro-de-mando'!$N$4=$F8500)),1,0))</f>
        <v>1</v>
      </c>
    </row>
    <row r="8501" spans="1:10" x14ac:dyDescent="0.25">
      <c r="A8501" t="str">
        <f>IF(Tienda_4!$A1301="","","Tienda 4")</f>
        <v>Tienda 4</v>
      </c>
      <c r="B8501" t="str">
        <f>IF($A8501="","",Tienda_4!B1301)</f>
        <v>Artículos para el hogar</v>
      </c>
      <c r="C8501" t="str">
        <f>IF($A8501="","",Tienda_4!G1301)</f>
        <v>Bogotá</v>
      </c>
      <c r="D8501" t="str">
        <f>IF($A8501="","",Tienda_4!F1301)</f>
        <v>Izabela de León</v>
      </c>
      <c r="E8501" t="str">
        <f>IF($A8501="","",Tienda_4!I1301)</f>
        <v>Tarjeta de crédito</v>
      </c>
      <c r="F8501">
        <f>IF($A8501="","",VALUE(RIGHT(Tienda_4!E1301,4)))</f>
        <v>2021</v>
      </c>
      <c r="G8501">
        <f>IF($A8501="","",Tienda_4!C1301)</f>
        <v>112400</v>
      </c>
      <c r="H8501">
        <f>IF($A8501="","",Tienda_4!D1301)</f>
        <v>6400</v>
      </c>
      <c r="I8501">
        <f>IF($A8501="","",Tienda_4!H1301)</f>
        <v>5</v>
      </c>
      <c r="J8501">
        <f>IF($A8501="",0,IF(AND(OR('Cuadro-de-mando'!$B$4="(Todas)",'Cuadro-de-mando'!$B$4=$A8501),OR('Cuadro-de-mando'!$E$4="(Todas)",'Cuadro-de-mando'!$E$4=$B8501),OR('Cuadro-de-mando'!$H$4="(Todas)",'Cuadro-de-mando'!$H$4=$C8501),OR('Cuadro-de-mando'!$K$4="(Todas)",'Cuadro-de-mando'!$K$4=$E8501),OR('Cuadro-de-mando'!$N$4="(Todos)",'Cuadro-de-mando'!$N$4=$F8501)),1,0))</f>
        <v>1</v>
      </c>
    </row>
    <row r="8502" spans="1:10" x14ac:dyDescent="0.25">
      <c r="A8502" t="str">
        <f>IF(Tienda_4!$A1302="","","Tienda 4")</f>
        <v>Tienda 4</v>
      </c>
      <c r="B8502" t="str">
        <f>IF($A8502="","",Tienda_4!B1302)</f>
        <v>Deportes y diversión</v>
      </c>
      <c r="C8502" t="str">
        <f>IF($A8502="","",Tienda_4!G1302)</f>
        <v>Cali</v>
      </c>
      <c r="D8502" t="str">
        <f>IF($A8502="","",Tienda_4!F1302)</f>
        <v>Lucas Olivera</v>
      </c>
      <c r="E8502" t="str">
        <f>IF($A8502="","",Tienda_4!I1302)</f>
        <v>Tarjeta de crédito</v>
      </c>
      <c r="F8502">
        <f>IF($A8502="","",VALUE(RIGHT(Tienda_4!E1302,4)))</f>
        <v>2023</v>
      </c>
      <c r="G8502">
        <f>IF($A8502="","",Tienda_4!C1302)</f>
        <v>54200</v>
      </c>
      <c r="H8502">
        <f>IF($A8502="","",Tienda_4!D1302)</f>
        <v>3100</v>
      </c>
      <c r="I8502">
        <f>IF($A8502="","",Tienda_4!H1302)</f>
        <v>4</v>
      </c>
      <c r="J8502">
        <f>IF($A8502="",0,IF(AND(OR('Cuadro-de-mando'!$B$4="(Todas)",'Cuadro-de-mando'!$B$4=$A8502),OR('Cuadro-de-mando'!$E$4="(Todas)",'Cuadro-de-mando'!$E$4=$B8502),OR('Cuadro-de-mando'!$H$4="(Todas)",'Cuadro-de-mando'!$H$4=$C8502),OR('Cuadro-de-mando'!$K$4="(Todas)",'Cuadro-de-mando'!$K$4=$E8502),OR('Cuadro-de-mando'!$N$4="(Todos)",'Cuadro-de-mando'!$N$4=$F8502)),1,0))</f>
        <v>1</v>
      </c>
    </row>
    <row r="8503" spans="1:10" x14ac:dyDescent="0.25">
      <c r="A8503" t="str">
        <f>IF(Tienda_4!$A1303="","","Tienda 4")</f>
        <v>Tienda 4</v>
      </c>
      <c r="B8503" t="str">
        <f>IF($A8503="","",Tienda_4!B1303)</f>
        <v>Electrónicos</v>
      </c>
      <c r="C8503" t="str">
        <f>IF($A8503="","",Tienda_4!G1303)</f>
        <v>Bogotá</v>
      </c>
      <c r="D8503" t="str">
        <f>IF($A8503="","",Tienda_4!F1303)</f>
        <v>Pedro Gomez</v>
      </c>
      <c r="E8503" t="str">
        <f>IF($A8503="","",Tienda_4!I1303)</f>
        <v>Tarjeta de crédito</v>
      </c>
      <c r="F8503">
        <f>IF($A8503="","",VALUE(RIGHT(Tienda_4!E1303,4)))</f>
        <v>2021</v>
      </c>
      <c r="G8503">
        <f>IF($A8503="","",Tienda_4!C1303)</f>
        <v>211900</v>
      </c>
      <c r="H8503">
        <f>IF($A8503="","",Tienda_4!D1303)</f>
        <v>9500</v>
      </c>
      <c r="I8503">
        <f>IF($A8503="","",Tienda_4!H1303)</f>
        <v>5</v>
      </c>
      <c r="J8503">
        <f>IF($A8503="",0,IF(AND(OR('Cuadro-de-mando'!$B$4="(Todas)",'Cuadro-de-mando'!$B$4=$A8503),OR('Cuadro-de-mando'!$E$4="(Todas)",'Cuadro-de-mando'!$E$4=$B8503),OR('Cuadro-de-mando'!$H$4="(Todas)",'Cuadro-de-mando'!$H$4=$C8503),OR('Cuadro-de-mando'!$K$4="(Todas)",'Cuadro-de-mando'!$K$4=$E8503),OR('Cuadro-de-mando'!$N$4="(Todos)",'Cuadro-de-mando'!$N$4=$F8503)),1,0))</f>
        <v>1</v>
      </c>
    </row>
    <row r="8504" spans="1:10" x14ac:dyDescent="0.25">
      <c r="A8504" t="str">
        <f>IF(Tienda_4!$A1304="","","Tienda 4")</f>
        <v>Tienda 4</v>
      </c>
      <c r="B8504" t="str">
        <f>IF($A8504="","",Tienda_4!B1304)</f>
        <v>Electrónicos</v>
      </c>
      <c r="C8504" t="str">
        <f>IF($A8504="","",Tienda_4!G1304)</f>
        <v>Bogotá</v>
      </c>
      <c r="D8504" t="str">
        <f>IF($A8504="","",Tienda_4!F1304)</f>
        <v>Santiago Silva</v>
      </c>
      <c r="E8504" t="str">
        <f>IF($A8504="","",Tienda_4!I1304)</f>
        <v>Tarjeta de crédito</v>
      </c>
      <c r="F8504">
        <f>IF($A8504="","",VALUE(RIGHT(Tienda_4!E1304,4)))</f>
        <v>2022</v>
      </c>
      <c r="G8504">
        <f>IF($A8504="","",Tienda_4!C1304)</f>
        <v>260100</v>
      </c>
      <c r="H8504">
        <f>IF($A8504="","",Tienda_4!D1304)</f>
        <v>14400</v>
      </c>
      <c r="I8504">
        <f>IF($A8504="","",Tienda_4!H1304)</f>
        <v>4</v>
      </c>
      <c r="J8504">
        <f>IF($A8504="",0,IF(AND(OR('Cuadro-de-mando'!$B$4="(Todas)",'Cuadro-de-mando'!$B$4=$A8504),OR('Cuadro-de-mando'!$E$4="(Todas)",'Cuadro-de-mando'!$E$4=$B8504),OR('Cuadro-de-mando'!$H$4="(Todas)",'Cuadro-de-mando'!$H$4=$C8504),OR('Cuadro-de-mando'!$K$4="(Todas)",'Cuadro-de-mando'!$K$4=$E8504),OR('Cuadro-de-mando'!$N$4="(Todos)",'Cuadro-de-mando'!$N$4=$F8504)),1,0))</f>
        <v>1</v>
      </c>
    </row>
    <row r="8505" spans="1:10" x14ac:dyDescent="0.25">
      <c r="A8505" t="str">
        <f>IF(Tienda_4!$A1305="","","Tienda 4")</f>
        <v>Tienda 4</v>
      </c>
      <c r="B8505" t="str">
        <f>IF($A8505="","",Tienda_4!B1305)</f>
        <v>Muebles</v>
      </c>
      <c r="C8505" t="str">
        <f>IF($A8505="","",Tienda_4!G1305)</f>
        <v>Leticia</v>
      </c>
      <c r="D8505" t="str">
        <f>IF($A8505="","",Tienda_4!F1305)</f>
        <v>Rafael Acosta</v>
      </c>
      <c r="E8505" t="str">
        <f>IF($A8505="","",Tienda_4!I1305)</f>
        <v>Tarjeta de crédito</v>
      </c>
      <c r="F8505">
        <f>IF($A8505="","",VALUE(RIGHT(Tienda_4!E1305,4)))</f>
        <v>2020</v>
      </c>
      <c r="G8505">
        <f>IF($A8505="","",Tienda_4!C1305)</f>
        <v>291300</v>
      </c>
      <c r="H8505">
        <f>IF($A8505="","",Tienda_4!D1305)</f>
        <v>13700</v>
      </c>
      <c r="I8505">
        <f>IF($A8505="","",Tienda_4!H1305)</f>
        <v>5</v>
      </c>
      <c r="J8505">
        <f>IF($A8505="",0,IF(AND(OR('Cuadro-de-mando'!$B$4="(Todas)",'Cuadro-de-mando'!$B$4=$A8505),OR('Cuadro-de-mando'!$E$4="(Todas)",'Cuadro-de-mando'!$E$4=$B8505),OR('Cuadro-de-mando'!$H$4="(Todas)",'Cuadro-de-mando'!$H$4=$C8505),OR('Cuadro-de-mando'!$K$4="(Todas)",'Cuadro-de-mando'!$K$4=$E8505),OR('Cuadro-de-mando'!$N$4="(Todos)",'Cuadro-de-mando'!$N$4=$F8505)),1,0))</f>
        <v>1</v>
      </c>
    </row>
    <row r="8506" spans="1:10" x14ac:dyDescent="0.25">
      <c r="A8506" t="str">
        <f>IF(Tienda_4!$A1306="","","Tienda 4")</f>
        <v>Tienda 4</v>
      </c>
      <c r="B8506" t="str">
        <f>IF($A8506="","",Tienda_4!B1306)</f>
        <v>Deportes y diversión</v>
      </c>
      <c r="C8506" t="str">
        <f>IF($A8506="","",Tienda_4!G1306)</f>
        <v>Medellín</v>
      </c>
      <c r="D8506" t="str">
        <f>IF($A8506="","",Tienda_4!F1306)</f>
        <v>Lucas Olivera</v>
      </c>
      <c r="E8506" t="str">
        <f>IF($A8506="","",Tienda_4!I1306)</f>
        <v>Nequi</v>
      </c>
      <c r="F8506">
        <f>IF($A8506="","",VALUE(RIGHT(Tienda_4!E1306,4)))</f>
        <v>2021</v>
      </c>
      <c r="G8506">
        <f>IF($A8506="","",Tienda_4!C1306)</f>
        <v>38300</v>
      </c>
      <c r="H8506">
        <f>IF($A8506="","",Tienda_4!D1306)</f>
        <v>2300</v>
      </c>
      <c r="I8506">
        <f>IF($A8506="","",Tienda_4!H1306)</f>
        <v>5</v>
      </c>
      <c r="J8506">
        <f>IF($A8506="",0,IF(AND(OR('Cuadro-de-mando'!$B$4="(Todas)",'Cuadro-de-mando'!$B$4=$A8506),OR('Cuadro-de-mando'!$E$4="(Todas)",'Cuadro-de-mando'!$E$4=$B8506),OR('Cuadro-de-mando'!$H$4="(Todas)",'Cuadro-de-mando'!$H$4=$C8506),OR('Cuadro-de-mando'!$K$4="(Todas)",'Cuadro-de-mando'!$K$4=$E8506),OR('Cuadro-de-mando'!$N$4="(Todos)",'Cuadro-de-mando'!$N$4=$F8506)),1,0))</f>
        <v>1</v>
      </c>
    </row>
    <row r="8507" spans="1:10" x14ac:dyDescent="0.25">
      <c r="A8507" t="str">
        <f>IF(Tienda_4!$A1307="","","Tienda 4")</f>
        <v>Tienda 4</v>
      </c>
      <c r="B8507" t="str">
        <f>IF($A8507="","",Tienda_4!B1307)</f>
        <v>Muebles</v>
      </c>
      <c r="C8507" t="str">
        <f>IF($A8507="","",Tienda_4!G1307)</f>
        <v>Medellín</v>
      </c>
      <c r="D8507" t="str">
        <f>IF($A8507="","",Tienda_4!F1307)</f>
        <v>Lucas Olivera</v>
      </c>
      <c r="E8507" t="str">
        <f>IF($A8507="","",Tienda_4!I1307)</f>
        <v>Nequi</v>
      </c>
      <c r="F8507">
        <f>IF($A8507="","",VALUE(RIGHT(Tienda_4!E1307,4)))</f>
        <v>2020</v>
      </c>
      <c r="G8507">
        <f>IF($A8507="","",Tienda_4!C1307)</f>
        <v>228500</v>
      </c>
      <c r="H8507">
        <f>IF($A8507="","",Tienda_4!D1307)</f>
        <v>12700</v>
      </c>
      <c r="I8507">
        <f>IF($A8507="","",Tienda_4!H1307)</f>
        <v>5</v>
      </c>
      <c r="J8507">
        <f>IF($A8507="",0,IF(AND(OR('Cuadro-de-mando'!$B$4="(Todas)",'Cuadro-de-mando'!$B$4=$A8507),OR('Cuadro-de-mando'!$E$4="(Todas)",'Cuadro-de-mando'!$E$4=$B8507),OR('Cuadro-de-mando'!$H$4="(Todas)",'Cuadro-de-mando'!$H$4=$C8507),OR('Cuadro-de-mando'!$K$4="(Todas)",'Cuadro-de-mando'!$K$4=$E8507),OR('Cuadro-de-mando'!$N$4="(Todos)",'Cuadro-de-mando'!$N$4=$F8507)),1,0))</f>
        <v>1</v>
      </c>
    </row>
    <row r="8508" spans="1:10" x14ac:dyDescent="0.25">
      <c r="A8508" t="str">
        <f>IF(Tienda_4!$A1308="","","Tienda 4")</f>
        <v>Tienda 4</v>
      </c>
      <c r="B8508" t="str">
        <f>IF($A8508="","",Tienda_4!B1308)</f>
        <v>Muebles</v>
      </c>
      <c r="C8508" t="str">
        <f>IF($A8508="","",Tienda_4!G1308)</f>
        <v>Medellín</v>
      </c>
      <c r="D8508" t="str">
        <f>IF($A8508="","",Tienda_4!F1308)</f>
        <v>Felipe Santos</v>
      </c>
      <c r="E8508" t="str">
        <f>IF($A8508="","",Tienda_4!I1308)</f>
        <v>Nequi</v>
      </c>
      <c r="F8508">
        <f>IF($A8508="","",VALUE(RIGHT(Tienda_4!E1308,4)))</f>
        <v>2022</v>
      </c>
      <c r="G8508">
        <f>IF($A8508="","",Tienda_4!C1308)</f>
        <v>237800</v>
      </c>
      <c r="H8508">
        <f>IF($A8508="","",Tienda_4!D1308)</f>
        <v>12900</v>
      </c>
      <c r="I8508">
        <f>IF($A8508="","",Tienda_4!H1308)</f>
        <v>5</v>
      </c>
      <c r="J8508">
        <f>IF($A8508="",0,IF(AND(OR('Cuadro-de-mando'!$B$4="(Todas)",'Cuadro-de-mando'!$B$4=$A8508),OR('Cuadro-de-mando'!$E$4="(Todas)",'Cuadro-de-mando'!$E$4=$B8508),OR('Cuadro-de-mando'!$H$4="(Todas)",'Cuadro-de-mando'!$H$4=$C8508),OR('Cuadro-de-mando'!$K$4="(Todas)",'Cuadro-de-mando'!$K$4=$E8508),OR('Cuadro-de-mando'!$N$4="(Todos)",'Cuadro-de-mando'!$N$4=$F8508)),1,0))</f>
        <v>1</v>
      </c>
    </row>
    <row r="8509" spans="1:10" x14ac:dyDescent="0.25">
      <c r="A8509" t="str">
        <f>IF(Tienda_4!$A1309="","","Tienda 4")</f>
        <v>Tienda 4</v>
      </c>
      <c r="B8509" t="str">
        <f>IF($A8509="","",Tienda_4!B1309)</f>
        <v>Libros</v>
      </c>
      <c r="C8509" t="str">
        <f>IF($A8509="","",Tienda_4!G1309)</f>
        <v>Medellín</v>
      </c>
      <c r="D8509" t="str">
        <f>IF($A8509="","",Tienda_4!F1309)</f>
        <v>Maria Alfonso</v>
      </c>
      <c r="E8509" t="str">
        <f>IF($A8509="","",Tienda_4!I1309)</f>
        <v>Tarjeta de crédito</v>
      </c>
      <c r="F8509">
        <f>IF($A8509="","",VALUE(RIGHT(Tienda_4!E1309,4)))</f>
        <v>2020</v>
      </c>
      <c r="G8509">
        <f>IF($A8509="","",Tienda_4!C1309)</f>
        <v>33900</v>
      </c>
      <c r="H8509">
        <f>IF($A8509="","",Tienda_4!D1309)</f>
        <v>0</v>
      </c>
      <c r="I8509">
        <f>IF($A8509="","",Tienda_4!H1309)</f>
        <v>5</v>
      </c>
      <c r="J8509">
        <f>IF($A8509="",0,IF(AND(OR('Cuadro-de-mando'!$B$4="(Todas)",'Cuadro-de-mando'!$B$4=$A8509),OR('Cuadro-de-mando'!$E$4="(Todas)",'Cuadro-de-mando'!$E$4=$B8509),OR('Cuadro-de-mando'!$H$4="(Todas)",'Cuadro-de-mando'!$H$4=$C8509),OR('Cuadro-de-mando'!$K$4="(Todas)",'Cuadro-de-mando'!$K$4=$E8509),OR('Cuadro-de-mando'!$N$4="(Todos)",'Cuadro-de-mando'!$N$4=$F8509)),1,0))</f>
        <v>1</v>
      </c>
    </row>
    <row r="8510" spans="1:10" x14ac:dyDescent="0.25">
      <c r="A8510" t="str">
        <f>IF(Tienda_4!$A1310="","","Tienda 4")</f>
        <v>Tienda 4</v>
      </c>
      <c r="B8510" t="str">
        <f>IF($A8510="","",Tienda_4!B1310)</f>
        <v>Artículos para el hogar</v>
      </c>
      <c r="C8510" t="str">
        <f>IF($A8510="","",Tienda_4!G1310)</f>
        <v>Cali</v>
      </c>
      <c r="D8510" t="str">
        <f>IF($A8510="","",Tienda_4!F1310)</f>
        <v>Rafael Acosta</v>
      </c>
      <c r="E8510" t="str">
        <f>IF($A8510="","",Tienda_4!I1310)</f>
        <v>Nequi</v>
      </c>
      <c r="F8510">
        <f>IF($A8510="","",VALUE(RIGHT(Tienda_4!E1310,4)))</f>
        <v>2021</v>
      </c>
      <c r="G8510">
        <f>IF($A8510="","",Tienda_4!C1310)</f>
        <v>22300</v>
      </c>
      <c r="H8510">
        <f>IF($A8510="","",Tienda_4!D1310)</f>
        <v>3600</v>
      </c>
      <c r="I8510">
        <f>IF($A8510="","",Tienda_4!H1310)</f>
        <v>1</v>
      </c>
      <c r="J8510">
        <f>IF($A8510="",0,IF(AND(OR('Cuadro-de-mando'!$B$4="(Todas)",'Cuadro-de-mando'!$B$4=$A8510),OR('Cuadro-de-mando'!$E$4="(Todas)",'Cuadro-de-mando'!$E$4=$B8510),OR('Cuadro-de-mando'!$H$4="(Todas)",'Cuadro-de-mando'!$H$4=$C8510),OR('Cuadro-de-mando'!$K$4="(Todas)",'Cuadro-de-mando'!$K$4=$E8510),OR('Cuadro-de-mando'!$N$4="(Todos)",'Cuadro-de-mando'!$N$4=$F8510)),1,0))</f>
        <v>1</v>
      </c>
    </row>
    <row r="8511" spans="1:10" x14ac:dyDescent="0.25">
      <c r="A8511" t="str">
        <f>IF(Tienda_4!$A1311="","","Tienda 4")</f>
        <v>Tienda 4</v>
      </c>
      <c r="B8511" t="str">
        <f>IF($A8511="","",Tienda_4!B1311)</f>
        <v>Muebles</v>
      </c>
      <c r="C8511" t="str">
        <f>IF($A8511="","",Tienda_4!G1311)</f>
        <v>Medellín</v>
      </c>
      <c r="D8511" t="str">
        <f>IF($A8511="","",Tienda_4!F1311)</f>
        <v>Beatriz Morales</v>
      </c>
      <c r="E8511" t="str">
        <f>IF($A8511="","",Tienda_4!I1311)</f>
        <v>Cupón</v>
      </c>
      <c r="F8511">
        <f>IF($A8511="","",VALUE(RIGHT(Tienda_4!E1311,4)))</f>
        <v>2020</v>
      </c>
      <c r="G8511">
        <f>IF($A8511="","",Tienda_4!C1311)</f>
        <v>289900</v>
      </c>
      <c r="H8511">
        <f>IF($A8511="","",Tienda_4!D1311)</f>
        <v>13600</v>
      </c>
      <c r="I8511">
        <f>IF($A8511="","",Tienda_4!H1311)</f>
        <v>4</v>
      </c>
      <c r="J8511">
        <f>IF($A8511="",0,IF(AND(OR('Cuadro-de-mando'!$B$4="(Todas)",'Cuadro-de-mando'!$B$4=$A8511),OR('Cuadro-de-mando'!$E$4="(Todas)",'Cuadro-de-mando'!$E$4=$B8511),OR('Cuadro-de-mando'!$H$4="(Todas)",'Cuadro-de-mando'!$H$4=$C8511),OR('Cuadro-de-mando'!$K$4="(Todas)",'Cuadro-de-mando'!$K$4=$E8511),OR('Cuadro-de-mando'!$N$4="(Todos)",'Cuadro-de-mando'!$N$4=$F8511)),1,0))</f>
        <v>1</v>
      </c>
    </row>
    <row r="8512" spans="1:10" x14ac:dyDescent="0.25">
      <c r="A8512" t="str">
        <f>IF(Tienda_4!$A1312="","","Tienda 4")</f>
        <v>Tienda 4</v>
      </c>
      <c r="B8512" t="str">
        <f>IF($A8512="","",Tienda_4!B1312)</f>
        <v>Muebles</v>
      </c>
      <c r="C8512" t="str">
        <f>IF($A8512="","",Tienda_4!G1312)</f>
        <v>Santa Marta</v>
      </c>
      <c r="D8512" t="str">
        <f>IF($A8512="","",Tienda_4!F1312)</f>
        <v>Mariana Herrera</v>
      </c>
      <c r="E8512" t="str">
        <f>IF($A8512="","",Tienda_4!I1312)</f>
        <v>Tarjeta de crédito</v>
      </c>
      <c r="F8512">
        <f>IF($A8512="","",VALUE(RIGHT(Tienda_4!E1312,4)))</f>
        <v>2022</v>
      </c>
      <c r="G8512">
        <f>IF($A8512="","",Tienda_4!C1312)</f>
        <v>447300</v>
      </c>
      <c r="H8512">
        <f>IF($A8512="","",Tienda_4!D1312)</f>
        <v>24000</v>
      </c>
      <c r="I8512">
        <f>IF($A8512="","",Tienda_4!H1312)</f>
        <v>4</v>
      </c>
      <c r="J8512">
        <f>IF($A8512="",0,IF(AND(OR('Cuadro-de-mando'!$B$4="(Todas)",'Cuadro-de-mando'!$B$4=$A8512),OR('Cuadro-de-mando'!$E$4="(Todas)",'Cuadro-de-mando'!$E$4=$B8512),OR('Cuadro-de-mando'!$H$4="(Todas)",'Cuadro-de-mando'!$H$4=$C8512),OR('Cuadro-de-mando'!$K$4="(Todas)",'Cuadro-de-mando'!$K$4=$E8512),OR('Cuadro-de-mando'!$N$4="(Todos)",'Cuadro-de-mando'!$N$4=$F8512)),1,0))</f>
        <v>1</v>
      </c>
    </row>
    <row r="8513" spans="1:10" x14ac:dyDescent="0.25">
      <c r="A8513" t="str">
        <f>IF(Tienda_4!$A1313="","","Tienda 4")</f>
        <v>Tienda 4</v>
      </c>
      <c r="B8513" t="str">
        <f>IF($A8513="","",Tienda_4!B1313)</f>
        <v>Muebles</v>
      </c>
      <c r="C8513" t="str">
        <f>IF($A8513="","",Tienda_4!G1313)</f>
        <v>Bogotá</v>
      </c>
      <c r="D8513" t="str">
        <f>IF($A8513="","",Tienda_4!F1313)</f>
        <v>Pedro Gomez</v>
      </c>
      <c r="E8513" t="str">
        <f>IF($A8513="","",Tienda_4!I1313)</f>
        <v>Tarjeta de crédito</v>
      </c>
      <c r="F8513">
        <f>IF($A8513="","",VALUE(RIGHT(Tienda_4!E1313,4)))</f>
        <v>2022</v>
      </c>
      <c r="G8513">
        <f>IF($A8513="","",Tienda_4!C1313)</f>
        <v>632600</v>
      </c>
      <c r="H8513">
        <f>IF($A8513="","",Tienda_4!D1313)</f>
        <v>36100</v>
      </c>
      <c r="I8513">
        <f>IF($A8513="","",Tienda_4!H1313)</f>
        <v>5</v>
      </c>
      <c r="J8513">
        <f>IF($A8513="",0,IF(AND(OR('Cuadro-de-mando'!$B$4="(Todas)",'Cuadro-de-mando'!$B$4=$A8513),OR('Cuadro-de-mando'!$E$4="(Todas)",'Cuadro-de-mando'!$E$4=$B8513),OR('Cuadro-de-mando'!$H$4="(Todas)",'Cuadro-de-mando'!$H$4=$C8513),OR('Cuadro-de-mando'!$K$4="(Todas)",'Cuadro-de-mando'!$K$4=$E8513),OR('Cuadro-de-mando'!$N$4="(Todos)",'Cuadro-de-mando'!$N$4=$F8513)),1,0))</f>
        <v>1</v>
      </c>
    </row>
    <row r="8514" spans="1:10" x14ac:dyDescent="0.25">
      <c r="A8514" t="str">
        <f>IF(Tienda_4!$A1314="","","Tienda 4")</f>
        <v>Tienda 4</v>
      </c>
      <c r="B8514" t="str">
        <f>IF($A8514="","",Tienda_4!B1314)</f>
        <v>Artículos para el hogar</v>
      </c>
      <c r="C8514" t="str">
        <f>IF($A8514="","",Tienda_4!G1314)</f>
        <v>Santa Marta</v>
      </c>
      <c r="D8514" t="str">
        <f>IF($A8514="","",Tienda_4!F1314)</f>
        <v>Maria Alfonso</v>
      </c>
      <c r="E8514" t="str">
        <f>IF($A8514="","",Tienda_4!I1314)</f>
        <v>Tarjeta de crédito</v>
      </c>
      <c r="F8514">
        <f>IF($A8514="","",VALUE(RIGHT(Tienda_4!E1314,4)))</f>
        <v>2021</v>
      </c>
      <c r="G8514">
        <f>IF($A8514="","",Tienda_4!C1314)</f>
        <v>52900</v>
      </c>
      <c r="H8514">
        <f>IF($A8514="","",Tienda_4!D1314)</f>
        <v>1000</v>
      </c>
      <c r="I8514">
        <f>IF($A8514="","",Tienda_4!H1314)</f>
        <v>1</v>
      </c>
      <c r="J8514">
        <f>IF($A8514="",0,IF(AND(OR('Cuadro-de-mando'!$B$4="(Todas)",'Cuadro-de-mando'!$B$4=$A8514),OR('Cuadro-de-mando'!$E$4="(Todas)",'Cuadro-de-mando'!$E$4=$B8514),OR('Cuadro-de-mando'!$H$4="(Todas)",'Cuadro-de-mando'!$H$4=$C8514),OR('Cuadro-de-mando'!$K$4="(Todas)",'Cuadro-de-mando'!$K$4=$E8514),OR('Cuadro-de-mando'!$N$4="(Todos)",'Cuadro-de-mando'!$N$4=$F8514)),1,0))</f>
        <v>1</v>
      </c>
    </row>
    <row r="8515" spans="1:10" x14ac:dyDescent="0.25">
      <c r="A8515" t="str">
        <f>IF(Tienda_4!$A1315="","","Tienda 4")</f>
        <v>Tienda 4</v>
      </c>
      <c r="B8515" t="str">
        <f>IF($A8515="","",Tienda_4!B1315)</f>
        <v>Muebles</v>
      </c>
      <c r="C8515" t="str">
        <f>IF($A8515="","",Tienda_4!G1315)</f>
        <v>Bogotá</v>
      </c>
      <c r="D8515" t="str">
        <f>IF($A8515="","",Tienda_4!F1315)</f>
        <v>Juliana Costa</v>
      </c>
      <c r="E8515" t="str">
        <f>IF($A8515="","",Tienda_4!I1315)</f>
        <v>Tarjeta de débito</v>
      </c>
      <c r="F8515">
        <f>IF($A8515="","",VALUE(RIGHT(Tienda_4!E1315,4)))</f>
        <v>2021</v>
      </c>
      <c r="G8515">
        <f>IF($A8515="","",Tienda_4!C1315)</f>
        <v>677900</v>
      </c>
      <c r="H8515">
        <f>IF($A8515="","",Tienda_4!D1315)</f>
        <v>36800</v>
      </c>
      <c r="I8515">
        <f>IF($A8515="","",Tienda_4!H1315)</f>
        <v>1</v>
      </c>
      <c r="J8515">
        <f>IF($A8515="",0,IF(AND(OR('Cuadro-de-mando'!$B$4="(Todas)",'Cuadro-de-mando'!$B$4=$A8515),OR('Cuadro-de-mando'!$E$4="(Todas)",'Cuadro-de-mando'!$E$4=$B8515),OR('Cuadro-de-mando'!$H$4="(Todas)",'Cuadro-de-mando'!$H$4=$C8515),OR('Cuadro-de-mando'!$K$4="(Todas)",'Cuadro-de-mando'!$K$4=$E8515),OR('Cuadro-de-mando'!$N$4="(Todos)",'Cuadro-de-mando'!$N$4=$F8515)),1,0))</f>
        <v>1</v>
      </c>
    </row>
    <row r="8516" spans="1:10" x14ac:dyDescent="0.25">
      <c r="A8516" t="str">
        <f>IF(Tienda_4!$A1316="","","Tienda 4")</f>
        <v>Tienda 4</v>
      </c>
      <c r="B8516" t="str">
        <f>IF($A8516="","",Tienda_4!B1316)</f>
        <v>Artículos para el hogar</v>
      </c>
      <c r="C8516" t="str">
        <f>IF($A8516="","",Tienda_4!G1316)</f>
        <v>Santa Marta</v>
      </c>
      <c r="D8516" t="str">
        <f>IF($A8516="","",Tienda_4!F1316)</f>
        <v>Pedro Gomez</v>
      </c>
      <c r="E8516" t="str">
        <f>IF($A8516="","",Tienda_4!I1316)</f>
        <v>Tarjeta de crédito</v>
      </c>
      <c r="F8516">
        <f>IF($A8516="","",VALUE(RIGHT(Tienda_4!E1316,4)))</f>
        <v>2022</v>
      </c>
      <c r="G8516">
        <f>IF($A8516="","",Tienda_4!C1316)</f>
        <v>55600</v>
      </c>
      <c r="H8516">
        <f>IF($A8516="","",Tienda_4!D1316)</f>
        <v>3500</v>
      </c>
      <c r="I8516">
        <f>IF($A8516="","",Tienda_4!H1316)</f>
        <v>4</v>
      </c>
      <c r="J8516">
        <f>IF($A8516="",0,IF(AND(OR('Cuadro-de-mando'!$B$4="(Todas)",'Cuadro-de-mando'!$B$4=$A8516),OR('Cuadro-de-mando'!$E$4="(Todas)",'Cuadro-de-mando'!$E$4=$B8516),OR('Cuadro-de-mando'!$H$4="(Todas)",'Cuadro-de-mando'!$H$4=$C8516),OR('Cuadro-de-mando'!$K$4="(Todas)",'Cuadro-de-mando'!$K$4=$E8516),OR('Cuadro-de-mando'!$N$4="(Todos)",'Cuadro-de-mando'!$N$4=$F8516)),1,0))</f>
        <v>1</v>
      </c>
    </row>
    <row r="8517" spans="1:10" x14ac:dyDescent="0.25">
      <c r="A8517" t="str">
        <f>IF(Tienda_4!$A1317="","","Tienda 4")</f>
        <v>Tienda 4</v>
      </c>
      <c r="B8517" t="str">
        <f>IF($A8517="","",Tienda_4!B1317)</f>
        <v>Electrónicos</v>
      </c>
      <c r="C8517" t="str">
        <f>IF($A8517="","",Tienda_4!G1317)</f>
        <v>Bogotá</v>
      </c>
      <c r="D8517" t="str">
        <f>IF($A8517="","",Tienda_4!F1317)</f>
        <v>Ángel Rodriguez</v>
      </c>
      <c r="E8517" t="str">
        <f>IF($A8517="","",Tienda_4!I1317)</f>
        <v>Tarjeta de crédito</v>
      </c>
      <c r="F8517">
        <f>IF($A8517="","",VALUE(RIGHT(Tienda_4!E1317,4)))</f>
        <v>2021</v>
      </c>
      <c r="G8517">
        <f>IF($A8517="","",Tienda_4!C1317)</f>
        <v>2365300</v>
      </c>
      <c r="H8517">
        <f>IF($A8517="","",Tienda_4!D1317)</f>
        <v>126300</v>
      </c>
      <c r="I8517">
        <f>IF($A8517="","",Tienda_4!H1317)</f>
        <v>5</v>
      </c>
      <c r="J8517">
        <f>IF($A8517="",0,IF(AND(OR('Cuadro-de-mando'!$B$4="(Todas)",'Cuadro-de-mando'!$B$4=$A8517),OR('Cuadro-de-mando'!$E$4="(Todas)",'Cuadro-de-mando'!$E$4=$B8517),OR('Cuadro-de-mando'!$H$4="(Todas)",'Cuadro-de-mando'!$H$4=$C8517),OR('Cuadro-de-mando'!$K$4="(Todas)",'Cuadro-de-mando'!$K$4=$E8517),OR('Cuadro-de-mando'!$N$4="(Todos)",'Cuadro-de-mando'!$N$4=$F8517)),1,0))</f>
        <v>1</v>
      </c>
    </row>
    <row r="8518" spans="1:10" x14ac:dyDescent="0.25">
      <c r="A8518" t="str">
        <f>IF(Tienda_4!$A1318="","","Tienda 4")</f>
        <v>Tienda 4</v>
      </c>
      <c r="B8518" t="str">
        <f>IF($A8518="","",Tienda_4!B1318)</f>
        <v>Libros</v>
      </c>
      <c r="C8518" t="str">
        <f>IF($A8518="","",Tienda_4!G1318)</f>
        <v>Medellín</v>
      </c>
      <c r="D8518" t="str">
        <f>IF($A8518="","",Tienda_4!F1318)</f>
        <v>Mariana Herrera</v>
      </c>
      <c r="E8518" t="str">
        <f>IF($A8518="","",Tienda_4!I1318)</f>
        <v>Nequi</v>
      </c>
      <c r="F8518">
        <f>IF($A8518="","",VALUE(RIGHT(Tienda_4!E1318,4)))</f>
        <v>2021</v>
      </c>
      <c r="G8518">
        <f>IF($A8518="","",Tienda_4!C1318)</f>
        <v>27100</v>
      </c>
      <c r="H8518">
        <f>IF($A8518="","",Tienda_4!D1318)</f>
        <v>0</v>
      </c>
      <c r="I8518">
        <f>IF($A8518="","",Tienda_4!H1318)</f>
        <v>5</v>
      </c>
      <c r="J8518">
        <f>IF($A8518="",0,IF(AND(OR('Cuadro-de-mando'!$B$4="(Todas)",'Cuadro-de-mando'!$B$4=$A8518),OR('Cuadro-de-mando'!$E$4="(Todas)",'Cuadro-de-mando'!$E$4=$B8518),OR('Cuadro-de-mando'!$H$4="(Todas)",'Cuadro-de-mando'!$H$4=$C8518),OR('Cuadro-de-mando'!$K$4="(Todas)",'Cuadro-de-mando'!$K$4=$E8518),OR('Cuadro-de-mando'!$N$4="(Todos)",'Cuadro-de-mando'!$N$4=$F8518)),1,0))</f>
        <v>1</v>
      </c>
    </row>
    <row r="8519" spans="1:10" x14ac:dyDescent="0.25">
      <c r="A8519" t="str">
        <f>IF(Tienda_4!$A1319="","","Tienda 4")</f>
        <v>Tienda 4</v>
      </c>
      <c r="B8519" t="str">
        <f>IF($A8519="","",Tienda_4!B1319)</f>
        <v>Deportes y diversión</v>
      </c>
      <c r="C8519" t="str">
        <f>IF($A8519="","",Tienda_4!G1319)</f>
        <v>Cali</v>
      </c>
      <c r="D8519" t="str">
        <f>IF($A8519="","",Tienda_4!F1319)</f>
        <v>Juliana Costa</v>
      </c>
      <c r="E8519" t="str">
        <f>IF($A8519="","",Tienda_4!I1319)</f>
        <v>Tarjeta de crédito</v>
      </c>
      <c r="F8519">
        <f>IF($A8519="","",VALUE(RIGHT(Tienda_4!E1319,4)))</f>
        <v>2021</v>
      </c>
      <c r="G8519">
        <f>IF($A8519="","",Tienda_4!C1319)</f>
        <v>40200</v>
      </c>
      <c r="H8519">
        <f>IF($A8519="","",Tienda_4!D1319)</f>
        <v>2400</v>
      </c>
      <c r="I8519">
        <f>IF($A8519="","",Tienda_4!H1319)</f>
        <v>1</v>
      </c>
      <c r="J8519">
        <f>IF($A8519="",0,IF(AND(OR('Cuadro-de-mando'!$B$4="(Todas)",'Cuadro-de-mando'!$B$4=$A8519),OR('Cuadro-de-mando'!$E$4="(Todas)",'Cuadro-de-mando'!$E$4=$B8519),OR('Cuadro-de-mando'!$H$4="(Todas)",'Cuadro-de-mando'!$H$4=$C8519),OR('Cuadro-de-mando'!$K$4="(Todas)",'Cuadro-de-mando'!$K$4=$E8519),OR('Cuadro-de-mando'!$N$4="(Todos)",'Cuadro-de-mando'!$N$4=$F8519)),1,0))</f>
        <v>1</v>
      </c>
    </row>
    <row r="8520" spans="1:10" x14ac:dyDescent="0.25">
      <c r="A8520" t="str">
        <f>IF(Tienda_4!$A1320="","","Tienda 4")</f>
        <v>Tienda 4</v>
      </c>
      <c r="B8520" t="str">
        <f>IF($A8520="","",Tienda_4!B1320)</f>
        <v>Electrónicos</v>
      </c>
      <c r="C8520" t="str">
        <f>IF($A8520="","",Tienda_4!G1320)</f>
        <v>Bogotá</v>
      </c>
      <c r="D8520" t="str">
        <f>IF($A8520="","",Tienda_4!F1320)</f>
        <v>Pedro Gomez</v>
      </c>
      <c r="E8520" t="str">
        <f>IF($A8520="","",Tienda_4!I1320)</f>
        <v>Tarjeta de crédito</v>
      </c>
      <c r="F8520">
        <f>IF($A8520="","",VALUE(RIGHT(Tienda_4!E1320,4)))</f>
        <v>2021</v>
      </c>
      <c r="G8520">
        <f>IF($A8520="","",Tienda_4!C1320)</f>
        <v>136500</v>
      </c>
      <c r="H8520">
        <f>IF($A8520="","",Tienda_4!D1320)</f>
        <v>5500</v>
      </c>
      <c r="I8520">
        <f>IF($A8520="","",Tienda_4!H1320)</f>
        <v>5</v>
      </c>
      <c r="J8520">
        <f>IF($A8520="",0,IF(AND(OR('Cuadro-de-mando'!$B$4="(Todas)",'Cuadro-de-mando'!$B$4=$A8520),OR('Cuadro-de-mando'!$E$4="(Todas)",'Cuadro-de-mando'!$E$4=$B8520),OR('Cuadro-de-mando'!$H$4="(Todas)",'Cuadro-de-mando'!$H$4=$C8520),OR('Cuadro-de-mando'!$K$4="(Todas)",'Cuadro-de-mando'!$K$4=$E8520),OR('Cuadro-de-mando'!$N$4="(Todos)",'Cuadro-de-mando'!$N$4=$F8520)),1,0))</f>
        <v>1</v>
      </c>
    </row>
    <row r="8521" spans="1:10" x14ac:dyDescent="0.25">
      <c r="A8521" t="str">
        <f>IF(Tienda_4!$A1321="","","Tienda 4")</f>
        <v>Tienda 4</v>
      </c>
      <c r="B8521" t="str">
        <f>IF($A8521="","",Tienda_4!B1321)</f>
        <v>Electrónicos</v>
      </c>
      <c r="C8521" t="str">
        <f>IF($A8521="","",Tienda_4!G1321)</f>
        <v>Medellín</v>
      </c>
      <c r="D8521" t="str">
        <f>IF($A8521="","",Tienda_4!F1321)</f>
        <v>Santiago Silva</v>
      </c>
      <c r="E8521" t="str">
        <f>IF($A8521="","",Tienda_4!I1321)</f>
        <v>Tarjeta de crédito</v>
      </c>
      <c r="F8521">
        <f>IF($A8521="","",VALUE(RIGHT(Tienda_4!E1321,4)))</f>
        <v>2022</v>
      </c>
      <c r="G8521">
        <f>IF($A8521="","",Tienda_4!C1321)</f>
        <v>1398900</v>
      </c>
      <c r="H8521">
        <f>IF($A8521="","",Tienda_4!D1321)</f>
        <v>74700</v>
      </c>
      <c r="I8521">
        <f>IF($A8521="","",Tienda_4!H1321)</f>
        <v>5</v>
      </c>
      <c r="J8521">
        <f>IF($A8521="",0,IF(AND(OR('Cuadro-de-mando'!$B$4="(Todas)",'Cuadro-de-mando'!$B$4=$A8521),OR('Cuadro-de-mando'!$E$4="(Todas)",'Cuadro-de-mando'!$E$4=$B8521),OR('Cuadro-de-mando'!$H$4="(Todas)",'Cuadro-de-mando'!$H$4=$C8521),OR('Cuadro-de-mando'!$K$4="(Todas)",'Cuadro-de-mando'!$K$4=$E8521),OR('Cuadro-de-mando'!$N$4="(Todos)",'Cuadro-de-mando'!$N$4=$F8521)),1,0))</f>
        <v>1</v>
      </c>
    </row>
    <row r="8522" spans="1:10" x14ac:dyDescent="0.25">
      <c r="A8522" t="str">
        <f>IF(Tienda_4!$A1322="","","Tienda 4")</f>
        <v>Tienda 4</v>
      </c>
      <c r="B8522" t="str">
        <f>IF($A8522="","",Tienda_4!B1322)</f>
        <v>Electrodomésticos</v>
      </c>
      <c r="C8522" t="str">
        <f>IF($A8522="","",Tienda_4!G1322)</f>
        <v>Barranquilla</v>
      </c>
      <c r="D8522" t="str">
        <f>IF($A8522="","",Tienda_4!F1322)</f>
        <v>Maria Alfonso</v>
      </c>
      <c r="E8522" t="str">
        <f>IF($A8522="","",Tienda_4!I1322)</f>
        <v>Tarjeta de crédito</v>
      </c>
      <c r="F8522">
        <f>IF($A8522="","",VALUE(RIGHT(Tienda_4!E1322,4)))</f>
        <v>2021</v>
      </c>
      <c r="G8522">
        <f>IF($A8522="","",Tienda_4!C1322)</f>
        <v>1823400</v>
      </c>
      <c r="H8522">
        <f>IF($A8522="","",Tienda_4!D1322)</f>
        <v>97800</v>
      </c>
      <c r="I8522">
        <f>IF($A8522="","",Tienda_4!H1322)</f>
        <v>5</v>
      </c>
      <c r="J8522">
        <f>IF($A8522="",0,IF(AND(OR('Cuadro-de-mando'!$B$4="(Todas)",'Cuadro-de-mando'!$B$4=$A8522),OR('Cuadro-de-mando'!$E$4="(Todas)",'Cuadro-de-mando'!$E$4=$B8522),OR('Cuadro-de-mando'!$H$4="(Todas)",'Cuadro-de-mando'!$H$4=$C8522),OR('Cuadro-de-mando'!$K$4="(Todas)",'Cuadro-de-mando'!$K$4=$E8522),OR('Cuadro-de-mando'!$N$4="(Todos)",'Cuadro-de-mando'!$N$4=$F8522)),1,0))</f>
        <v>1</v>
      </c>
    </row>
    <row r="8523" spans="1:10" x14ac:dyDescent="0.25">
      <c r="A8523" t="str">
        <f>IF(Tienda_4!$A1323="","","Tienda 4")</f>
        <v>Tienda 4</v>
      </c>
      <c r="B8523" t="str">
        <f>IF($A8523="","",Tienda_4!B1323)</f>
        <v>Libros</v>
      </c>
      <c r="C8523" t="str">
        <f>IF($A8523="","",Tienda_4!G1323)</f>
        <v>Bogotá</v>
      </c>
      <c r="D8523" t="str">
        <f>IF($A8523="","",Tienda_4!F1323)</f>
        <v>Camila Rivera</v>
      </c>
      <c r="E8523" t="str">
        <f>IF($A8523="","",Tienda_4!I1323)</f>
        <v>Tarjeta de crédito</v>
      </c>
      <c r="F8523">
        <f>IF($A8523="","",VALUE(RIGHT(Tienda_4!E1323,4)))</f>
        <v>2020</v>
      </c>
      <c r="G8523">
        <f>IF($A8523="","",Tienda_4!C1323)</f>
        <v>63400</v>
      </c>
      <c r="H8523">
        <f>IF($A8523="","",Tienda_4!D1323)</f>
        <v>3900</v>
      </c>
      <c r="I8523">
        <f>IF($A8523="","",Tienda_4!H1323)</f>
        <v>3</v>
      </c>
      <c r="J8523">
        <f>IF($A8523="",0,IF(AND(OR('Cuadro-de-mando'!$B$4="(Todas)",'Cuadro-de-mando'!$B$4=$A8523),OR('Cuadro-de-mando'!$E$4="(Todas)",'Cuadro-de-mando'!$E$4=$B8523),OR('Cuadro-de-mando'!$H$4="(Todas)",'Cuadro-de-mando'!$H$4=$C8523),OR('Cuadro-de-mando'!$K$4="(Todas)",'Cuadro-de-mando'!$K$4=$E8523),OR('Cuadro-de-mando'!$N$4="(Todos)",'Cuadro-de-mando'!$N$4=$F8523)),1,0))</f>
        <v>1</v>
      </c>
    </row>
    <row r="8524" spans="1:10" x14ac:dyDescent="0.25">
      <c r="A8524" t="str">
        <f>IF(Tienda_4!$A1324="","","Tienda 4")</f>
        <v>Tienda 4</v>
      </c>
      <c r="B8524" t="str">
        <f>IF($A8524="","",Tienda_4!B1324)</f>
        <v>Electrodomésticos</v>
      </c>
      <c r="C8524" t="str">
        <f>IF($A8524="","",Tienda_4!G1324)</f>
        <v>Bogotá</v>
      </c>
      <c r="D8524" t="str">
        <f>IF($A8524="","",Tienda_4!F1324)</f>
        <v>Ángel Rodriguez</v>
      </c>
      <c r="E8524" t="str">
        <f>IF($A8524="","",Tienda_4!I1324)</f>
        <v>Tarjeta de crédito</v>
      </c>
      <c r="F8524">
        <f>IF($A8524="","",VALUE(RIGHT(Tienda_4!E1324,4)))</f>
        <v>2021</v>
      </c>
      <c r="G8524">
        <f>IF($A8524="","",Tienda_4!C1324)</f>
        <v>1580100</v>
      </c>
      <c r="H8524">
        <f>IF($A8524="","",Tienda_4!D1324)</f>
        <v>84400</v>
      </c>
      <c r="I8524">
        <f>IF($A8524="","",Tienda_4!H1324)</f>
        <v>5</v>
      </c>
      <c r="J8524">
        <f>IF($A8524="",0,IF(AND(OR('Cuadro-de-mando'!$B$4="(Todas)",'Cuadro-de-mando'!$B$4=$A8524),OR('Cuadro-de-mando'!$E$4="(Todas)",'Cuadro-de-mando'!$E$4=$B8524),OR('Cuadro-de-mando'!$H$4="(Todas)",'Cuadro-de-mando'!$H$4=$C8524),OR('Cuadro-de-mando'!$K$4="(Todas)",'Cuadro-de-mando'!$K$4=$E8524),OR('Cuadro-de-mando'!$N$4="(Todos)",'Cuadro-de-mando'!$N$4=$F8524)),1,0))</f>
        <v>1</v>
      </c>
    </row>
    <row r="8525" spans="1:10" x14ac:dyDescent="0.25">
      <c r="A8525" t="str">
        <f>IF(Tienda_4!$A1325="","","Tienda 4")</f>
        <v>Tienda 4</v>
      </c>
      <c r="B8525" t="str">
        <f>IF($A8525="","",Tienda_4!B1325)</f>
        <v>Muebles</v>
      </c>
      <c r="C8525" t="str">
        <f>IF($A8525="","",Tienda_4!G1325)</f>
        <v>Bogotá</v>
      </c>
      <c r="D8525" t="str">
        <f>IF($A8525="","",Tienda_4!F1325)</f>
        <v>Beatriz Morales</v>
      </c>
      <c r="E8525" t="str">
        <f>IF($A8525="","",Tienda_4!I1325)</f>
        <v>Nequi</v>
      </c>
      <c r="F8525">
        <f>IF($A8525="","",VALUE(RIGHT(Tienda_4!E1325,4)))</f>
        <v>2021</v>
      </c>
      <c r="G8525">
        <f>IF($A8525="","",Tienda_4!C1325)</f>
        <v>481100</v>
      </c>
      <c r="H8525">
        <f>IF($A8525="","",Tienda_4!D1325)</f>
        <v>23800</v>
      </c>
      <c r="I8525">
        <f>IF($A8525="","",Tienda_4!H1325)</f>
        <v>2</v>
      </c>
      <c r="J8525">
        <f>IF($A8525="",0,IF(AND(OR('Cuadro-de-mando'!$B$4="(Todas)",'Cuadro-de-mando'!$B$4=$A8525),OR('Cuadro-de-mando'!$E$4="(Todas)",'Cuadro-de-mando'!$E$4=$B8525),OR('Cuadro-de-mando'!$H$4="(Todas)",'Cuadro-de-mando'!$H$4=$C8525),OR('Cuadro-de-mando'!$K$4="(Todas)",'Cuadro-de-mando'!$K$4=$E8525),OR('Cuadro-de-mando'!$N$4="(Todos)",'Cuadro-de-mando'!$N$4=$F8525)),1,0))</f>
        <v>1</v>
      </c>
    </row>
    <row r="8526" spans="1:10" x14ac:dyDescent="0.25">
      <c r="A8526" t="str">
        <f>IF(Tienda_4!$A1326="","","Tienda 4")</f>
        <v>Tienda 4</v>
      </c>
      <c r="B8526" t="str">
        <f>IF($A8526="","",Tienda_4!B1326)</f>
        <v>Muebles</v>
      </c>
      <c r="C8526" t="str">
        <f>IF($A8526="","",Tienda_4!G1326)</f>
        <v>Bogotá</v>
      </c>
      <c r="D8526" t="str">
        <f>IF($A8526="","",Tienda_4!F1326)</f>
        <v>Juan Fernandez</v>
      </c>
      <c r="E8526" t="str">
        <f>IF($A8526="","",Tienda_4!I1326)</f>
        <v>Tarjeta de crédito</v>
      </c>
      <c r="F8526">
        <f>IF($A8526="","",VALUE(RIGHT(Tienda_4!E1326,4)))</f>
        <v>2022</v>
      </c>
      <c r="G8526">
        <f>IF($A8526="","",Tienda_4!C1326)</f>
        <v>355100</v>
      </c>
      <c r="H8526">
        <f>IF($A8526="","",Tienda_4!D1326)</f>
        <v>17100</v>
      </c>
      <c r="I8526">
        <f>IF($A8526="","",Tienda_4!H1326)</f>
        <v>3</v>
      </c>
      <c r="J8526">
        <f>IF($A8526="",0,IF(AND(OR('Cuadro-de-mando'!$B$4="(Todas)",'Cuadro-de-mando'!$B$4=$A8526),OR('Cuadro-de-mando'!$E$4="(Todas)",'Cuadro-de-mando'!$E$4=$B8526),OR('Cuadro-de-mando'!$H$4="(Todas)",'Cuadro-de-mando'!$H$4=$C8526),OR('Cuadro-de-mando'!$K$4="(Todas)",'Cuadro-de-mando'!$K$4=$E8526),OR('Cuadro-de-mando'!$N$4="(Todos)",'Cuadro-de-mando'!$N$4=$F8526)),1,0))</f>
        <v>1</v>
      </c>
    </row>
    <row r="8527" spans="1:10" x14ac:dyDescent="0.25">
      <c r="A8527" t="str">
        <f>IF(Tienda_4!$A1327="","","Tienda 4")</f>
        <v>Tienda 4</v>
      </c>
      <c r="B8527" t="str">
        <f>IF($A8527="","",Tienda_4!B1327)</f>
        <v>Instrumentos musicales</v>
      </c>
      <c r="C8527" t="str">
        <f>IF($A8527="","",Tienda_4!G1327)</f>
        <v>Bogotá</v>
      </c>
      <c r="D8527" t="str">
        <f>IF($A8527="","",Tienda_4!F1327)</f>
        <v>Lucas Olivera</v>
      </c>
      <c r="E8527" t="str">
        <f>IF($A8527="","",Tienda_4!I1327)</f>
        <v>Nequi</v>
      </c>
      <c r="F8527">
        <f>IF($A8527="","",VALUE(RIGHT(Tienda_4!E1327,4)))</f>
        <v>2021</v>
      </c>
      <c r="G8527">
        <f>IF($A8527="","",Tienda_4!C1327)</f>
        <v>721700</v>
      </c>
      <c r="H8527">
        <f>IF($A8527="","",Tienda_4!D1327)</f>
        <v>36600</v>
      </c>
      <c r="I8527">
        <f>IF($A8527="","",Tienda_4!H1327)</f>
        <v>4</v>
      </c>
      <c r="J8527">
        <f>IF($A8527="",0,IF(AND(OR('Cuadro-de-mando'!$B$4="(Todas)",'Cuadro-de-mando'!$B$4=$A8527),OR('Cuadro-de-mando'!$E$4="(Todas)",'Cuadro-de-mando'!$E$4=$B8527),OR('Cuadro-de-mando'!$H$4="(Todas)",'Cuadro-de-mando'!$H$4=$C8527),OR('Cuadro-de-mando'!$K$4="(Todas)",'Cuadro-de-mando'!$K$4=$E8527),OR('Cuadro-de-mando'!$N$4="(Todos)",'Cuadro-de-mando'!$N$4=$F8527)),1,0))</f>
        <v>1</v>
      </c>
    </row>
    <row r="8528" spans="1:10" x14ac:dyDescent="0.25">
      <c r="A8528" t="str">
        <f>IF(Tienda_4!$A1328="","","Tienda 4")</f>
        <v>Tienda 4</v>
      </c>
      <c r="B8528" t="str">
        <f>IF($A8528="","",Tienda_4!B1328)</f>
        <v>Juguetes</v>
      </c>
      <c r="C8528" t="str">
        <f>IF($A8528="","",Tienda_4!G1328)</f>
        <v>Bogotá</v>
      </c>
      <c r="D8528" t="str">
        <f>IF($A8528="","",Tienda_4!F1328)</f>
        <v>Beatriz Morales</v>
      </c>
      <c r="E8528" t="str">
        <f>IF($A8528="","",Tienda_4!I1328)</f>
        <v>Tarjeta de crédito</v>
      </c>
      <c r="F8528">
        <f>IF($A8528="","",VALUE(RIGHT(Tienda_4!E1328,4)))</f>
        <v>2020</v>
      </c>
      <c r="G8528">
        <f>IF($A8528="","",Tienda_4!C1328)</f>
        <v>83000</v>
      </c>
      <c r="H8528">
        <f>IF($A8528="","",Tienda_4!D1328)</f>
        <v>4600</v>
      </c>
      <c r="I8528">
        <f>IF($A8528="","",Tienda_4!H1328)</f>
        <v>4</v>
      </c>
      <c r="J8528">
        <f>IF($A8528="",0,IF(AND(OR('Cuadro-de-mando'!$B$4="(Todas)",'Cuadro-de-mando'!$B$4=$A8528),OR('Cuadro-de-mando'!$E$4="(Todas)",'Cuadro-de-mando'!$E$4=$B8528),OR('Cuadro-de-mando'!$H$4="(Todas)",'Cuadro-de-mando'!$H$4=$C8528),OR('Cuadro-de-mando'!$K$4="(Todas)",'Cuadro-de-mando'!$K$4=$E8528),OR('Cuadro-de-mando'!$N$4="(Todos)",'Cuadro-de-mando'!$N$4=$F8528)),1,0))</f>
        <v>1</v>
      </c>
    </row>
    <row r="8529" spans="1:10" x14ac:dyDescent="0.25">
      <c r="A8529" t="str">
        <f>IF(Tienda_4!$A1329="","","Tienda 4")</f>
        <v>Tienda 4</v>
      </c>
      <c r="B8529" t="str">
        <f>IF($A8529="","",Tienda_4!B1329)</f>
        <v>Electrónicos</v>
      </c>
      <c r="C8529" t="str">
        <f>IF($A8529="","",Tienda_4!G1329)</f>
        <v>Medellín</v>
      </c>
      <c r="D8529" t="str">
        <f>IF($A8529="","",Tienda_4!F1329)</f>
        <v>Izabela de León</v>
      </c>
      <c r="E8529" t="str">
        <f>IF($A8529="","",Tienda_4!I1329)</f>
        <v>Tarjeta de crédito</v>
      </c>
      <c r="F8529">
        <f>IF($A8529="","",VALUE(RIGHT(Tienda_4!E1329,4)))</f>
        <v>2020</v>
      </c>
      <c r="G8529">
        <f>IF($A8529="","",Tienda_4!C1329)</f>
        <v>83800</v>
      </c>
      <c r="H8529">
        <f>IF($A8529="","",Tienda_4!D1329)</f>
        <v>2700</v>
      </c>
      <c r="I8529">
        <f>IF($A8529="","",Tienda_4!H1329)</f>
        <v>5</v>
      </c>
      <c r="J8529">
        <f>IF($A8529="",0,IF(AND(OR('Cuadro-de-mando'!$B$4="(Todas)",'Cuadro-de-mando'!$B$4=$A8529),OR('Cuadro-de-mando'!$E$4="(Todas)",'Cuadro-de-mando'!$E$4=$B8529),OR('Cuadro-de-mando'!$H$4="(Todas)",'Cuadro-de-mando'!$H$4=$C8529),OR('Cuadro-de-mando'!$K$4="(Todas)",'Cuadro-de-mando'!$K$4=$E8529),OR('Cuadro-de-mando'!$N$4="(Todos)",'Cuadro-de-mando'!$N$4=$F8529)),1,0))</f>
        <v>1</v>
      </c>
    </row>
    <row r="8530" spans="1:10" x14ac:dyDescent="0.25">
      <c r="A8530" t="str">
        <f>IF(Tienda_4!$A1330="","","Tienda 4")</f>
        <v>Tienda 4</v>
      </c>
      <c r="B8530" t="str">
        <f>IF($A8530="","",Tienda_4!B1330)</f>
        <v>Electrónicos</v>
      </c>
      <c r="C8530" t="str">
        <f>IF($A8530="","",Tienda_4!G1330)</f>
        <v>Medellín</v>
      </c>
      <c r="D8530" t="str">
        <f>IF($A8530="","",Tienda_4!F1330)</f>
        <v>Beatriz Morales</v>
      </c>
      <c r="E8530" t="str">
        <f>IF($A8530="","",Tienda_4!I1330)</f>
        <v>Tarjeta de crédito</v>
      </c>
      <c r="F8530">
        <f>IF($A8530="","",VALUE(RIGHT(Tienda_4!E1330,4)))</f>
        <v>2023</v>
      </c>
      <c r="G8530">
        <f>IF($A8530="","",Tienda_4!C1330)</f>
        <v>244200</v>
      </c>
      <c r="H8530">
        <f>IF($A8530="","",Tienda_4!D1330)</f>
        <v>11200</v>
      </c>
      <c r="I8530">
        <f>IF($A8530="","",Tienda_4!H1330)</f>
        <v>5</v>
      </c>
      <c r="J8530">
        <f>IF($A8530="",0,IF(AND(OR('Cuadro-de-mando'!$B$4="(Todas)",'Cuadro-de-mando'!$B$4=$A8530),OR('Cuadro-de-mando'!$E$4="(Todas)",'Cuadro-de-mando'!$E$4=$B8530),OR('Cuadro-de-mando'!$H$4="(Todas)",'Cuadro-de-mando'!$H$4=$C8530),OR('Cuadro-de-mando'!$K$4="(Todas)",'Cuadro-de-mando'!$K$4=$E8530),OR('Cuadro-de-mando'!$N$4="(Todos)",'Cuadro-de-mando'!$N$4=$F8530)),1,0))</f>
        <v>1</v>
      </c>
    </row>
    <row r="8531" spans="1:10" x14ac:dyDescent="0.25">
      <c r="A8531" t="str">
        <f>IF(Tienda_4!$A1331="","","Tienda 4")</f>
        <v>Tienda 4</v>
      </c>
      <c r="B8531" t="str">
        <f>IF($A8531="","",Tienda_4!B1331)</f>
        <v>Libros</v>
      </c>
      <c r="C8531" t="str">
        <f>IF($A8531="","",Tienda_4!G1331)</f>
        <v>Medellín</v>
      </c>
      <c r="D8531" t="str">
        <f>IF($A8531="","",Tienda_4!F1331)</f>
        <v>Izabela de León</v>
      </c>
      <c r="E8531" t="str">
        <f>IF($A8531="","",Tienda_4!I1331)</f>
        <v>Tarjeta de crédito</v>
      </c>
      <c r="F8531">
        <f>IF($A8531="","",VALUE(RIGHT(Tienda_4!E1331,4)))</f>
        <v>2022</v>
      </c>
      <c r="G8531">
        <f>IF($A8531="","",Tienda_4!C1331)</f>
        <v>37900</v>
      </c>
      <c r="H8531">
        <f>IF($A8531="","",Tienda_4!D1331)</f>
        <v>7700</v>
      </c>
      <c r="I8531">
        <f>IF($A8531="","",Tienda_4!H1331)</f>
        <v>1</v>
      </c>
      <c r="J8531">
        <f>IF($A8531="",0,IF(AND(OR('Cuadro-de-mando'!$B$4="(Todas)",'Cuadro-de-mando'!$B$4=$A8531),OR('Cuadro-de-mando'!$E$4="(Todas)",'Cuadro-de-mando'!$E$4=$B8531),OR('Cuadro-de-mando'!$H$4="(Todas)",'Cuadro-de-mando'!$H$4=$C8531),OR('Cuadro-de-mando'!$K$4="(Todas)",'Cuadro-de-mando'!$K$4=$E8531),OR('Cuadro-de-mando'!$N$4="(Todos)",'Cuadro-de-mando'!$N$4=$F8531)),1,0))</f>
        <v>1</v>
      </c>
    </row>
    <row r="8532" spans="1:10" x14ac:dyDescent="0.25">
      <c r="A8532" t="str">
        <f>IF(Tienda_4!$A1332="","","Tienda 4")</f>
        <v>Tienda 4</v>
      </c>
      <c r="B8532" t="str">
        <f>IF($A8532="","",Tienda_4!B1332)</f>
        <v>Muebles</v>
      </c>
      <c r="C8532" t="str">
        <f>IF($A8532="","",Tienda_4!G1332)</f>
        <v>Cali</v>
      </c>
      <c r="D8532" t="str">
        <f>IF($A8532="","",Tienda_4!F1332)</f>
        <v>Blanca Ramirez</v>
      </c>
      <c r="E8532" t="str">
        <f>IF($A8532="","",Tienda_4!I1332)</f>
        <v>Tarjeta de crédito</v>
      </c>
      <c r="F8532">
        <f>IF($A8532="","",VALUE(RIGHT(Tienda_4!E1332,4)))</f>
        <v>2021</v>
      </c>
      <c r="G8532">
        <f>IF($A8532="","",Tienda_4!C1332)</f>
        <v>204900</v>
      </c>
      <c r="H8532">
        <f>IF($A8532="","",Tienda_4!D1332)</f>
        <v>9100</v>
      </c>
      <c r="I8532">
        <f>IF($A8532="","",Tienda_4!H1332)</f>
        <v>1</v>
      </c>
      <c r="J8532">
        <f>IF($A8532="",0,IF(AND(OR('Cuadro-de-mando'!$B$4="(Todas)",'Cuadro-de-mando'!$B$4=$A8532),OR('Cuadro-de-mando'!$E$4="(Todas)",'Cuadro-de-mando'!$E$4=$B8532),OR('Cuadro-de-mando'!$H$4="(Todas)",'Cuadro-de-mando'!$H$4=$C8532),OR('Cuadro-de-mando'!$K$4="(Todas)",'Cuadro-de-mando'!$K$4=$E8532),OR('Cuadro-de-mando'!$N$4="(Todos)",'Cuadro-de-mando'!$N$4=$F8532)),1,0))</f>
        <v>1</v>
      </c>
    </row>
    <row r="8533" spans="1:10" x14ac:dyDescent="0.25">
      <c r="A8533" t="str">
        <f>IF(Tienda_4!$A1333="","","Tienda 4")</f>
        <v>Tienda 4</v>
      </c>
      <c r="B8533" t="str">
        <f>IF($A8533="","",Tienda_4!B1333)</f>
        <v>Artículos para el hogar</v>
      </c>
      <c r="C8533" t="str">
        <f>IF($A8533="","",Tienda_4!G1333)</f>
        <v>Bogotá</v>
      </c>
      <c r="D8533" t="str">
        <f>IF($A8533="","",Tienda_4!F1333)</f>
        <v>Santiago Silva</v>
      </c>
      <c r="E8533" t="str">
        <f>IF($A8533="","",Tienda_4!I1333)</f>
        <v>Tarjeta de crédito</v>
      </c>
      <c r="F8533">
        <f>IF($A8533="","",VALUE(RIGHT(Tienda_4!E1333,4)))</f>
        <v>2020</v>
      </c>
      <c r="G8533">
        <f>IF($A8533="","",Tienda_4!C1333)</f>
        <v>25300</v>
      </c>
      <c r="H8533">
        <f>IF($A8533="","",Tienda_4!D1333)</f>
        <v>1900</v>
      </c>
      <c r="I8533">
        <f>IF($A8533="","",Tienda_4!H1333)</f>
        <v>5</v>
      </c>
      <c r="J8533">
        <f>IF($A8533="",0,IF(AND(OR('Cuadro-de-mando'!$B$4="(Todas)",'Cuadro-de-mando'!$B$4=$A8533),OR('Cuadro-de-mando'!$E$4="(Todas)",'Cuadro-de-mando'!$E$4=$B8533),OR('Cuadro-de-mando'!$H$4="(Todas)",'Cuadro-de-mando'!$H$4=$C8533),OR('Cuadro-de-mando'!$K$4="(Todas)",'Cuadro-de-mando'!$K$4=$E8533),OR('Cuadro-de-mando'!$N$4="(Todos)",'Cuadro-de-mando'!$N$4=$F8533)),1,0))</f>
        <v>1</v>
      </c>
    </row>
    <row r="8534" spans="1:10" x14ac:dyDescent="0.25">
      <c r="A8534" t="str">
        <f>IF(Tienda_4!$A1334="","","Tienda 4")</f>
        <v>Tienda 4</v>
      </c>
      <c r="B8534" t="str">
        <f>IF($A8534="","",Tienda_4!B1334)</f>
        <v>Muebles</v>
      </c>
      <c r="C8534" t="str">
        <f>IF($A8534="","",Tienda_4!G1334)</f>
        <v>Bogotá</v>
      </c>
      <c r="D8534" t="str">
        <f>IF($A8534="","",Tienda_4!F1334)</f>
        <v>Pedro Gomez</v>
      </c>
      <c r="E8534" t="str">
        <f>IF($A8534="","",Tienda_4!I1334)</f>
        <v>Tarjeta de crédito</v>
      </c>
      <c r="F8534">
        <f>IF($A8534="","",VALUE(RIGHT(Tienda_4!E1334,4)))</f>
        <v>2021</v>
      </c>
      <c r="G8534">
        <f>IF($A8534="","",Tienda_4!C1334)</f>
        <v>245300</v>
      </c>
      <c r="H8534">
        <f>IF($A8534="","",Tienda_4!D1334)</f>
        <v>13500</v>
      </c>
      <c r="I8534">
        <f>IF($A8534="","",Tienda_4!H1334)</f>
        <v>5</v>
      </c>
      <c r="J8534">
        <f>IF($A8534="",0,IF(AND(OR('Cuadro-de-mando'!$B$4="(Todas)",'Cuadro-de-mando'!$B$4=$A8534),OR('Cuadro-de-mando'!$E$4="(Todas)",'Cuadro-de-mando'!$E$4=$B8534),OR('Cuadro-de-mando'!$H$4="(Todas)",'Cuadro-de-mando'!$H$4=$C8534),OR('Cuadro-de-mando'!$K$4="(Todas)",'Cuadro-de-mando'!$K$4=$E8534),OR('Cuadro-de-mando'!$N$4="(Todos)",'Cuadro-de-mando'!$N$4=$F8534)),1,0))</f>
        <v>1</v>
      </c>
    </row>
    <row r="8535" spans="1:10" x14ac:dyDescent="0.25">
      <c r="A8535" t="str">
        <f>IF(Tienda_4!$A1335="","","Tienda 4")</f>
        <v>Tienda 4</v>
      </c>
      <c r="B8535" t="str">
        <f>IF($A8535="","",Tienda_4!B1335)</f>
        <v>Electrónicos</v>
      </c>
      <c r="C8535" t="str">
        <f>IF($A8535="","",Tienda_4!G1335)</f>
        <v>Bogotá</v>
      </c>
      <c r="D8535" t="str">
        <f>IF($A8535="","",Tienda_4!F1335)</f>
        <v>Blanca Ramirez</v>
      </c>
      <c r="E8535" t="str">
        <f>IF($A8535="","",Tienda_4!I1335)</f>
        <v>Tarjeta de crédito</v>
      </c>
      <c r="F8535">
        <f>IF($A8535="","",VALUE(RIGHT(Tienda_4!E1335,4)))</f>
        <v>2021</v>
      </c>
      <c r="G8535">
        <f>IF($A8535="","",Tienda_4!C1335)</f>
        <v>244700</v>
      </c>
      <c r="H8535">
        <f>IF($A8535="","",Tienda_4!D1335)</f>
        <v>13200</v>
      </c>
      <c r="I8535">
        <f>IF($A8535="","",Tienda_4!H1335)</f>
        <v>4</v>
      </c>
      <c r="J8535">
        <f>IF($A8535="",0,IF(AND(OR('Cuadro-de-mando'!$B$4="(Todas)",'Cuadro-de-mando'!$B$4=$A8535),OR('Cuadro-de-mando'!$E$4="(Todas)",'Cuadro-de-mando'!$E$4=$B8535),OR('Cuadro-de-mando'!$H$4="(Todas)",'Cuadro-de-mando'!$H$4=$C8535),OR('Cuadro-de-mando'!$K$4="(Todas)",'Cuadro-de-mando'!$K$4=$E8535),OR('Cuadro-de-mando'!$N$4="(Todos)",'Cuadro-de-mando'!$N$4=$F8535)),1,0))</f>
        <v>1</v>
      </c>
    </row>
    <row r="8536" spans="1:10" x14ac:dyDescent="0.25">
      <c r="A8536" t="str">
        <f>IF(Tienda_4!$A1336="","","Tienda 4")</f>
        <v>Tienda 4</v>
      </c>
      <c r="B8536" t="str">
        <f>IF($A8536="","",Tienda_4!B1336)</f>
        <v>Electrónicos</v>
      </c>
      <c r="C8536" t="str">
        <f>IF($A8536="","",Tienda_4!G1336)</f>
        <v>Medellín</v>
      </c>
      <c r="D8536" t="str">
        <f>IF($A8536="","",Tienda_4!F1336)</f>
        <v>Mariana Herrera</v>
      </c>
      <c r="E8536" t="str">
        <f>IF($A8536="","",Tienda_4!I1336)</f>
        <v>Nequi</v>
      </c>
      <c r="F8536">
        <f>IF($A8536="","",VALUE(RIGHT(Tienda_4!E1336,4)))</f>
        <v>2022</v>
      </c>
      <c r="G8536">
        <f>IF($A8536="","",Tienda_4!C1336)</f>
        <v>42200</v>
      </c>
      <c r="H8536">
        <f>IF($A8536="","",Tienda_4!D1336)</f>
        <v>0</v>
      </c>
      <c r="I8536">
        <f>IF($A8536="","",Tienda_4!H1336)</f>
        <v>4</v>
      </c>
      <c r="J8536">
        <f>IF($A8536="",0,IF(AND(OR('Cuadro-de-mando'!$B$4="(Todas)",'Cuadro-de-mando'!$B$4=$A8536),OR('Cuadro-de-mando'!$E$4="(Todas)",'Cuadro-de-mando'!$E$4=$B8536),OR('Cuadro-de-mando'!$H$4="(Todas)",'Cuadro-de-mando'!$H$4=$C8536),OR('Cuadro-de-mando'!$K$4="(Todas)",'Cuadro-de-mando'!$K$4=$E8536),OR('Cuadro-de-mando'!$N$4="(Todos)",'Cuadro-de-mando'!$N$4=$F8536)),1,0))</f>
        <v>1</v>
      </c>
    </row>
    <row r="8537" spans="1:10" x14ac:dyDescent="0.25">
      <c r="A8537" t="str">
        <f>IF(Tienda_4!$A1337="","","Tienda 4")</f>
        <v>Tienda 4</v>
      </c>
      <c r="B8537" t="str">
        <f>IF($A8537="","",Tienda_4!B1337)</f>
        <v>Juguetes</v>
      </c>
      <c r="C8537" t="str">
        <f>IF($A8537="","",Tienda_4!G1337)</f>
        <v>Bogotá</v>
      </c>
      <c r="D8537" t="str">
        <f>IF($A8537="","",Tienda_4!F1337)</f>
        <v>Mariana Herrera</v>
      </c>
      <c r="E8537" t="str">
        <f>IF($A8537="","",Tienda_4!I1337)</f>
        <v>Tarjeta de crédito</v>
      </c>
      <c r="F8537">
        <f>IF($A8537="","",VALUE(RIGHT(Tienda_4!E1337,4)))</f>
        <v>2020</v>
      </c>
      <c r="G8537">
        <f>IF($A8537="","",Tienda_4!C1337)</f>
        <v>54200</v>
      </c>
      <c r="H8537">
        <f>IF($A8537="","",Tienda_4!D1337)</f>
        <v>3300</v>
      </c>
      <c r="I8537">
        <f>IF($A8537="","",Tienda_4!H1337)</f>
        <v>5</v>
      </c>
      <c r="J8537">
        <f>IF($A8537="",0,IF(AND(OR('Cuadro-de-mando'!$B$4="(Todas)",'Cuadro-de-mando'!$B$4=$A8537),OR('Cuadro-de-mando'!$E$4="(Todas)",'Cuadro-de-mando'!$E$4=$B8537),OR('Cuadro-de-mando'!$H$4="(Todas)",'Cuadro-de-mando'!$H$4=$C8537),OR('Cuadro-de-mando'!$K$4="(Todas)",'Cuadro-de-mando'!$K$4=$E8537),OR('Cuadro-de-mando'!$N$4="(Todos)",'Cuadro-de-mando'!$N$4=$F8537)),1,0))</f>
        <v>1</v>
      </c>
    </row>
    <row r="8538" spans="1:10" x14ac:dyDescent="0.25">
      <c r="A8538" t="str">
        <f>IF(Tienda_4!$A1338="","","Tienda 4")</f>
        <v>Tienda 4</v>
      </c>
      <c r="B8538" t="str">
        <f>IF($A8538="","",Tienda_4!B1338)</f>
        <v>Libros</v>
      </c>
      <c r="C8538" t="str">
        <f>IF($A8538="","",Tienda_4!G1338)</f>
        <v>Cali</v>
      </c>
      <c r="D8538" t="str">
        <f>IF($A8538="","",Tienda_4!F1338)</f>
        <v>Ángel Rodriguez</v>
      </c>
      <c r="E8538" t="str">
        <f>IF($A8538="","",Tienda_4!I1338)</f>
        <v>Nequi</v>
      </c>
      <c r="F8538">
        <f>IF($A8538="","",VALUE(RIGHT(Tienda_4!E1338,4)))</f>
        <v>2021</v>
      </c>
      <c r="G8538">
        <f>IF($A8538="","",Tienda_4!C1338)</f>
        <v>35200</v>
      </c>
      <c r="H8538">
        <f>IF($A8538="","",Tienda_4!D1338)</f>
        <v>2100</v>
      </c>
      <c r="I8538">
        <f>IF($A8538="","",Tienda_4!H1338)</f>
        <v>5</v>
      </c>
      <c r="J8538">
        <f>IF($A8538="",0,IF(AND(OR('Cuadro-de-mando'!$B$4="(Todas)",'Cuadro-de-mando'!$B$4=$A8538),OR('Cuadro-de-mando'!$E$4="(Todas)",'Cuadro-de-mando'!$E$4=$B8538),OR('Cuadro-de-mando'!$H$4="(Todas)",'Cuadro-de-mando'!$H$4=$C8538),OR('Cuadro-de-mando'!$K$4="(Todas)",'Cuadro-de-mando'!$K$4=$E8538),OR('Cuadro-de-mando'!$N$4="(Todos)",'Cuadro-de-mando'!$N$4=$F8538)),1,0))</f>
        <v>1</v>
      </c>
    </row>
    <row r="8539" spans="1:10" x14ac:dyDescent="0.25">
      <c r="A8539" t="str">
        <f>IF(Tienda_4!$A1339="","","Tienda 4")</f>
        <v>Tienda 4</v>
      </c>
      <c r="B8539" t="str">
        <f>IF($A8539="","",Tienda_4!B1339)</f>
        <v>Artículos para el hogar</v>
      </c>
      <c r="C8539" t="str">
        <f>IF($A8539="","",Tienda_4!G1339)</f>
        <v>Medellín</v>
      </c>
      <c r="D8539" t="str">
        <f>IF($A8539="","",Tienda_4!F1339)</f>
        <v>Juliana Costa</v>
      </c>
      <c r="E8539" t="str">
        <f>IF($A8539="","",Tienda_4!I1339)</f>
        <v>Nequi</v>
      </c>
      <c r="F8539">
        <f>IF($A8539="","",VALUE(RIGHT(Tienda_4!E1339,4)))</f>
        <v>2020</v>
      </c>
      <c r="G8539">
        <f>IF($A8539="","",Tienda_4!C1339)</f>
        <v>169100</v>
      </c>
      <c r="H8539">
        <f>IF($A8539="","",Tienda_4!D1339)</f>
        <v>7200</v>
      </c>
      <c r="I8539">
        <f>IF($A8539="","",Tienda_4!H1339)</f>
        <v>4</v>
      </c>
      <c r="J8539">
        <f>IF($A8539="",0,IF(AND(OR('Cuadro-de-mando'!$B$4="(Todas)",'Cuadro-de-mando'!$B$4=$A8539),OR('Cuadro-de-mando'!$E$4="(Todas)",'Cuadro-de-mando'!$E$4=$B8539),OR('Cuadro-de-mando'!$H$4="(Todas)",'Cuadro-de-mando'!$H$4=$C8539),OR('Cuadro-de-mando'!$K$4="(Todas)",'Cuadro-de-mando'!$K$4=$E8539),OR('Cuadro-de-mando'!$N$4="(Todos)",'Cuadro-de-mando'!$N$4=$F8539)),1,0))</f>
        <v>1</v>
      </c>
    </row>
    <row r="8540" spans="1:10" x14ac:dyDescent="0.25">
      <c r="A8540" t="str">
        <f>IF(Tienda_4!$A1340="","","Tienda 4")</f>
        <v>Tienda 4</v>
      </c>
      <c r="B8540" t="str">
        <f>IF($A8540="","",Tienda_4!B1340)</f>
        <v>Electrónicos</v>
      </c>
      <c r="C8540" t="str">
        <f>IF($A8540="","",Tienda_4!G1340)</f>
        <v>Medellín</v>
      </c>
      <c r="D8540" t="str">
        <f>IF($A8540="","",Tienda_4!F1340)</f>
        <v>Camila Rivera</v>
      </c>
      <c r="E8540" t="str">
        <f>IF($A8540="","",Tienda_4!I1340)</f>
        <v>Nequi</v>
      </c>
      <c r="F8540">
        <f>IF($A8540="","",VALUE(RIGHT(Tienda_4!E1340,4)))</f>
        <v>2021</v>
      </c>
      <c r="G8540">
        <f>IF($A8540="","",Tienda_4!C1340)</f>
        <v>185100</v>
      </c>
      <c r="H8540">
        <f>IF($A8540="","",Tienda_4!D1340)</f>
        <v>10100</v>
      </c>
      <c r="I8540">
        <f>IF($A8540="","",Tienda_4!H1340)</f>
        <v>5</v>
      </c>
      <c r="J8540">
        <f>IF($A8540="",0,IF(AND(OR('Cuadro-de-mando'!$B$4="(Todas)",'Cuadro-de-mando'!$B$4=$A8540),OR('Cuadro-de-mando'!$E$4="(Todas)",'Cuadro-de-mando'!$E$4=$B8540),OR('Cuadro-de-mando'!$H$4="(Todas)",'Cuadro-de-mando'!$H$4=$C8540),OR('Cuadro-de-mando'!$K$4="(Todas)",'Cuadro-de-mando'!$K$4=$E8540),OR('Cuadro-de-mando'!$N$4="(Todos)",'Cuadro-de-mando'!$N$4=$F8540)),1,0))</f>
        <v>1</v>
      </c>
    </row>
    <row r="8541" spans="1:10" x14ac:dyDescent="0.25">
      <c r="A8541" t="str">
        <f>IF(Tienda_4!$A1341="","","Tienda 4")</f>
        <v>Tienda 4</v>
      </c>
      <c r="B8541" t="str">
        <f>IF($A8541="","",Tienda_4!B1341)</f>
        <v>Juguetes</v>
      </c>
      <c r="C8541" t="str">
        <f>IF($A8541="","",Tienda_4!G1341)</f>
        <v>Bogotá</v>
      </c>
      <c r="D8541" t="str">
        <f>IF($A8541="","",Tienda_4!F1341)</f>
        <v>Pedro Gomez</v>
      </c>
      <c r="E8541" t="str">
        <f>IF($A8541="","",Tienda_4!I1341)</f>
        <v>Tarjeta de débito</v>
      </c>
      <c r="F8541">
        <f>IF($A8541="","",VALUE(RIGHT(Tienda_4!E1341,4)))</f>
        <v>2020</v>
      </c>
      <c r="G8541">
        <f>IF($A8541="","",Tienda_4!C1341)</f>
        <v>35800</v>
      </c>
      <c r="H8541">
        <f>IF($A8541="","",Tienda_4!D1341)</f>
        <v>2300</v>
      </c>
      <c r="I8541">
        <f>IF($A8541="","",Tienda_4!H1341)</f>
        <v>5</v>
      </c>
      <c r="J8541">
        <f>IF($A8541="",0,IF(AND(OR('Cuadro-de-mando'!$B$4="(Todas)",'Cuadro-de-mando'!$B$4=$A8541),OR('Cuadro-de-mando'!$E$4="(Todas)",'Cuadro-de-mando'!$E$4=$B8541),OR('Cuadro-de-mando'!$H$4="(Todas)",'Cuadro-de-mando'!$H$4=$C8541),OR('Cuadro-de-mando'!$K$4="(Todas)",'Cuadro-de-mando'!$K$4=$E8541),OR('Cuadro-de-mando'!$N$4="(Todos)",'Cuadro-de-mando'!$N$4=$F8541)),1,0))</f>
        <v>1</v>
      </c>
    </row>
    <row r="8542" spans="1:10" x14ac:dyDescent="0.25">
      <c r="A8542" t="str">
        <f>IF(Tienda_4!$A1342="","","Tienda 4")</f>
        <v>Tienda 4</v>
      </c>
      <c r="B8542" t="str">
        <f>IF($A8542="","",Tienda_4!B1342)</f>
        <v>Muebles</v>
      </c>
      <c r="C8542" t="str">
        <f>IF($A8542="","",Tienda_4!G1342)</f>
        <v>Cali</v>
      </c>
      <c r="D8542" t="str">
        <f>IF($A8542="","",Tienda_4!F1342)</f>
        <v>Santiago Silva</v>
      </c>
      <c r="E8542" t="str">
        <f>IF($A8542="","",Tienda_4!I1342)</f>
        <v>Tarjeta de crédito</v>
      </c>
      <c r="F8542">
        <f>IF($A8542="","",VALUE(RIGHT(Tienda_4!E1342,4)))</f>
        <v>2022</v>
      </c>
      <c r="G8542">
        <f>IF($A8542="","",Tienda_4!C1342)</f>
        <v>116200</v>
      </c>
      <c r="H8542">
        <f>IF($A8542="","",Tienda_4!D1342)</f>
        <v>6600</v>
      </c>
      <c r="I8542">
        <f>IF($A8542="","",Tienda_4!H1342)</f>
        <v>5</v>
      </c>
      <c r="J8542">
        <f>IF($A8542="",0,IF(AND(OR('Cuadro-de-mando'!$B$4="(Todas)",'Cuadro-de-mando'!$B$4=$A8542),OR('Cuadro-de-mando'!$E$4="(Todas)",'Cuadro-de-mando'!$E$4=$B8542),OR('Cuadro-de-mando'!$H$4="(Todas)",'Cuadro-de-mando'!$H$4=$C8542),OR('Cuadro-de-mando'!$K$4="(Todas)",'Cuadro-de-mando'!$K$4=$E8542),OR('Cuadro-de-mando'!$N$4="(Todos)",'Cuadro-de-mando'!$N$4=$F8542)),1,0))</f>
        <v>1</v>
      </c>
    </row>
    <row r="8543" spans="1:10" x14ac:dyDescent="0.25">
      <c r="A8543" t="str">
        <f>IF(Tienda_4!$A1343="","","Tienda 4")</f>
        <v>Tienda 4</v>
      </c>
      <c r="B8543" t="str">
        <f>IF($A8543="","",Tienda_4!B1343)</f>
        <v>Electrodomésticos</v>
      </c>
      <c r="C8543" t="str">
        <f>IF($A8543="","",Tienda_4!G1343)</f>
        <v>Medellín</v>
      </c>
      <c r="D8543" t="str">
        <f>IF($A8543="","",Tienda_4!F1343)</f>
        <v>Rafael Acosta</v>
      </c>
      <c r="E8543" t="str">
        <f>IF($A8543="","",Tienda_4!I1343)</f>
        <v>Tarjeta de crédito</v>
      </c>
      <c r="F8543">
        <f>IF($A8543="","",VALUE(RIGHT(Tienda_4!E1343,4)))</f>
        <v>2022</v>
      </c>
      <c r="G8543">
        <f>IF($A8543="","",Tienda_4!C1343)</f>
        <v>1214500</v>
      </c>
      <c r="H8543">
        <f>IF($A8543="","",Tienda_4!D1343)</f>
        <v>62900</v>
      </c>
      <c r="I8543">
        <f>IF($A8543="","",Tienda_4!H1343)</f>
        <v>5</v>
      </c>
      <c r="J8543">
        <f>IF($A8543="",0,IF(AND(OR('Cuadro-de-mando'!$B$4="(Todas)",'Cuadro-de-mando'!$B$4=$A8543),OR('Cuadro-de-mando'!$E$4="(Todas)",'Cuadro-de-mando'!$E$4=$B8543),OR('Cuadro-de-mando'!$H$4="(Todas)",'Cuadro-de-mando'!$H$4=$C8543),OR('Cuadro-de-mando'!$K$4="(Todas)",'Cuadro-de-mando'!$K$4=$E8543),OR('Cuadro-de-mando'!$N$4="(Todos)",'Cuadro-de-mando'!$N$4=$F8543)),1,0))</f>
        <v>1</v>
      </c>
    </row>
    <row r="8544" spans="1:10" x14ac:dyDescent="0.25">
      <c r="A8544" t="str">
        <f>IF(Tienda_4!$A1344="","","Tienda 4")</f>
        <v>Tienda 4</v>
      </c>
      <c r="B8544" t="str">
        <f>IF($A8544="","",Tienda_4!B1344)</f>
        <v>Muebles</v>
      </c>
      <c r="C8544" t="str">
        <f>IF($A8544="","",Tienda_4!G1344)</f>
        <v>Medellín</v>
      </c>
      <c r="D8544" t="str">
        <f>IF($A8544="","",Tienda_4!F1344)</f>
        <v>Juliana Costa</v>
      </c>
      <c r="E8544" t="str">
        <f>IF($A8544="","",Tienda_4!I1344)</f>
        <v>Tarjeta de crédito</v>
      </c>
      <c r="F8544">
        <f>IF($A8544="","",VALUE(RIGHT(Tienda_4!E1344,4)))</f>
        <v>2020</v>
      </c>
      <c r="G8544">
        <f>IF($A8544="","",Tienda_4!C1344)</f>
        <v>619000</v>
      </c>
      <c r="H8544">
        <f>IF($A8544="","",Tienda_4!D1344)</f>
        <v>31100</v>
      </c>
      <c r="I8544">
        <f>IF($A8544="","",Tienda_4!H1344)</f>
        <v>4</v>
      </c>
      <c r="J8544">
        <f>IF($A8544="",0,IF(AND(OR('Cuadro-de-mando'!$B$4="(Todas)",'Cuadro-de-mando'!$B$4=$A8544),OR('Cuadro-de-mando'!$E$4="(Todas)",'Cuadro-de-mando'!$E$4=$B8544),OR('Cuadro-de-mando'!$H$4="(Todas)",'Cuadro-de-mando'!$H$4=$C8544),OR('Cuadro-de-mando'!$K$4="(Todas)",'Cuadro-de-mando'!$K$4=$E8544),OR('Cuadro-de-mando'!$N$4="(Todos)",'Cuadro-de-mando'!$N$4=$F8544)),1,0))</f>
        <v>1</v>
      </c>
    </row>
    <row r="8545" spans="1:10" x14ac:dyDescent="0.25">
      <c r="A8545" t="str">
        <f>IF(Tienda_4!$A1345="","","Tienda 4")</f>
        <v>Tienda 4</v>
      </c>
      <c r="B8545" t="str">
        <f>IF($A8545="","",Tienda_4!B1345)</f>
        <v>Muebles</v>
      </c>
      <c r="C8545" t="str">
        <f>IF($A8545="","",Tienda_4!G1345)</f>
        <v>Medellín</v>
      </c>
      <c r="D8545" t="str">
        <f>IF($A8545="","",Tienda_4!F1345)</f>
        <v>Beatriz Morales</v>
      </c>
      <c r="E8545" t="str">
        <f>IF($A8545="","",Tienda_4!I1345)</f>
        <v>Nequi</v>
      </c>
      <c r="F8545">
        <f>IF($A8545="","",VALUE(RIGHT(Tienda_4!E1345,4)))</f>
        <v>2020</v>
      </c>
      <c r="G8545">
        <f>IF($A8545="","",Tienda_4!C1345)</f>
        <v>282400</v>
      </c>
      <c r="H8545">
        <f>IF($A8545="","",Tienda_4!D1345)</f>
        <v>20900</v>
      </c>
      <c r="I8545">
        <f>IF($A8545="","",Tienda_4!H1345)</f>
        <v>4</v>
      </c>
      <c r="J8545">
        <f>IF($A8545="",0,IF(AND(OR('Cuadro-de-mando'!$B$4="(Todas)",'Cuadro-de-mando'!$B$4=$A8545),OR('Cuadro-de-mando'!$E$4="(Todas)",'Cuadro-de-mando'!$E$4=$B8545),OR('Cuadro-de-mando'!$H$4="(Todas)",'Cuadro-de-mando'!$H$4=$C8545),OR('Cuadro-de-mando'!$K$4="(Todas)",'Cuadro-de-mando'!$K$4=$E8545),OR('Cuadro-de-mando'!$N$4="(Todos)",'Cuadro-de-mando'!$N$4=$F8545)),1,0))</f>
        <v>1</v>
      </c>
    </row>
    <row r="8546" spans="1:10" x14ac:dyDescent="0.25">
      <c r="A8546" t="str">
        <f>IF(Tienda_4!$A1346="","","Tienda 4")</f>
        <v>Tienda 4</v>
      </c>
      <c r="B8546" t="str">
        <f>IF($A8546="","",Tienda_4!B1346)</f>
        <v>Juguetes</v>
      </c>
      <c r="C8546" t="str">
        <f>IF($A8546="","",Tienda_4!G1346)</f>
        <v>Pereira</v>
      </c>
      <c r="D8546" t="str">
        <f>IF($A8546="","",Tienda_4!F1346)</f>
        <v>Juan Fernandez</v>
      </c>
      <c r="E8546" t="str">
        <f>IF($A8546="","",Tienda_4!I1346)</f>
        <v>Tarjeta de crédito</v>
      </c>
      <c r="F8546">
        <f>IF($A8546="","",VALUE(RIGHT(Tienda_4!E1346,4)))</f>
        <v>2022</v>
      </c>
      <c r="G8546">
        <f>IF($A8546="","",Tienda_4!C1346)</f>
        <v>125800</v>
      </c>
      <c r="H8546">
        <f>IF($A8546="","",Tienda_4!D1346)</f>
        <v>4900</v>
      </c>
      <c r="I8546">
        <f>IF($A8546="","",Tienda_4!H1346)</f>
        <v>5</v>
      </c>
      <c r="J8546">
        <f>IF($A8546="",0,IF(AND(OR('Cuadro-de-mando'!$B$4="(Todas)",'Cuadro-de-mando'!$B$4=$A8546),OR('Cuadro-de-mando'!$E$4="(Todas)",'Cuadro-de-mando'!$E$4=$B8546),OR('Cuadro-de-mando'!$H$4="(Todas)",'Cuadro-de-mando'!$H$4=$C8546),OR('Cuadro-de-mando'!$K$4="(Todas)",'Cuadro-de-mando'!$K$4=$E8546),OR('Cuadro-de-mando'!$N$4="(Todos)",'Cuadro-de-mando'!$N$4=$F8546)),1,0))</f>
        <v>1</v>
      </c>
    </row>
    <row r="8547" spans="1:10" x14ac:dyDescent="0.25">
      <c r="A8547" t="str">
        <f>IF(Tienda_4!$A1347="","","Tienda 4")</f>
        <v>Tienda 4</v>
      </c>
      <c r="B8547" t="str">
        <f>IF($A8547="","",Tienda_4!B1347)</f>
        <v>Instrumentos musicales</v>
      </c>
      <c r="C8547" t="str">
        <f>IF($A8547="","",Tienda_4!G1347)</f>
        <v>Medellín</v>
      </c>
      <c r="D8547" t="str">
        <f>IF($A8547="","",Tienda_4!F1347)</f>
        <v>Lucas Olivera</v>
      </c>
      <c r="E8547" t="str">
        <f>IF($A8547="","",Tienda_4!I1347)</f>
        <v>Nequi</v>
      </c>
      <c r="F8547">
        <f>IF($A8547="","",VALUE(RIGHT(Tienda_4!E1347,4)))</f>
        <v>2020</v>
      </c>
      <c r="G8547">
        <f>IF($A8547="","",Tienda_4!C1347)</f>
        <v>777900</v>
      </c>
      <c r="H8547">
        <f>IF($A8547="","",Tienda_4!D1347)</f>
        <v>39600</v>
      </c>
      <c r="I8547">
        <f>IF($A8547="","",Tienda_4!H1347)</f>
        <v>5</v>
      </c>
      <c r="J8547">
        <f>IF($A8547="",0,IF(AND(OR('Cuadro-de-mando'!$B$4="(Todas)",'Cuadro-de-mando'!$B$4=$A8547),OR('Cuadro-de-mando'!$E$4="(Todas)",'Cuadro-de-mando'!$E$4=$B8547),OR('Cuadro-de-mando'!$H$4="(Todas)",'Cuadro-de-mando'!$H$4=$C8547),OR('Cuadro-de-mando'!$K$4="(Todas)",'Cuadro-de-mando'!$K$4=$E8547),OR('Cuadro-de-mando'!$N$4="(Todos)",'Cuadro-de-mando'!$N$4=$F8547)),1,0))</f>
        <v>1</v>
      </c>
    </row>
    <row r="8548" spans="1:10" x14ac:dyDescent="0.25">
      <c r="A8548" t="str">
        <f>IF(Tienda_4!$A1348="","","Tienda 4")</f>
        <v>Tienda 4</v>
      </c>
      <c r="B8548" t="str">
        <f>IF($A8548="","",Tienda_4!B1348)</f>
        <v>Instrumentos musicales</v>
      </c>
      <c r="C8548" t="str">
        <f>IF($A8548="","",Tienda_4!G1348)</f>
        <v>Bogotá</v>
      </c>
      <c r="D8548" t="str">
        <f>IF($A8548="","",Tienda_4!F1348)</f>
        <v>Santiago Silva</v>
      </c>
      <c r="E8548" t="str">
        <f>IF($A8548="","",Tienda_4!I1348)</f>
        <v>Nequi</v>
      </c>
      <c r="F8548">
        <f>IF($A8548="","",VALUE(RIGHT(Tienda_4!E1348,4)))</f>
        <v>2022</v>
      </c>
      <c r="G8548">
        <f>IF($A8548="","",Tienda_4!C1348)</f>
        <v>909700</v>
      </c>
      <c r="H8548">
        <f>IF($A8548="","",Tienda_4!D1348)</f>
        <v>49100</v>
      </c>
      <c r="I8548">
        <f>IF($A8548="","",Tienda_4!H1348)</f>
        <v>5</v>
      </c>
      <c r="J8548">
        <f>IF($A8548="",0,IF(AND(OR('Cuadro-de-mando'!$B$4="(Todas)",'Cuadro-de-mando'!$B$4=$A8548),OR('Cuadro-de-mando'!$E$4="(Todas)",'Cuadro-de-mando'!$E$4=$B8548),OR('Cuadro-de-mando'!$H$4="(Todas)",'Cuadro-de-mando'!$H$4=$C8548),OR('Cuadro-de-mando'!$K$4="(Todas)",'Cuadro-de-mando'!$K$4=$E8548),OR('Cuadro-de-mando'!$N$4="(Todos)",'Cuadro-de-mando'!$N$4=$F8548)),1,0))</f>
        <v>1</v>
      </c>
    </row>
    <row r="8549" spans="1:10" x14ac:dyDescent="0.25">
      <c r="A8549" t="str">
        <f>IF(Tienda_4!$A1349="","","Tienda 4")</f>
        <v>Tienda 4</v>
      </c>
      <c r="B8549" t="str">
        <f>IF($A8549="","",Tienda_4!B1349)</f>
        <v>Electrodomésticos</v>
      </c>
      <c r="C8549" t="str">
        <f>IF($A8549="","",Tienda_4!G1349)</f>
        <v>Bogotá</v>
      </c>
      <c r="D8549" t="str">
        <f>IF($A8549="","",Tienda_4!F1349)</f>
        <v>Maria Alfonso</v>
      </c>
      <c r="E8549" t="str">
        <f>IF($A8549="","",Tienda_4!I1349)</f>
        <v>Tarjeta de crédito</v>
      </c>
      <c r="F8549">
        <f>IF($A8549="","",VALUE(RIGHT(Tienda_4!E1349,4)))</f>
        <v>2020</v>
      </c>
      <c r="G8549">
        <f>IF($A8549="","",Tienda_4!C1349)</f>
        <v>654400</v>
      </c>
      <c r="H8549">
        <f>IF($A8549="","",Tienda_4!D1349)</f>
        <v>35200</v>
      </c>
      <c r="I8549">
        <f>IF($A8549="","",Tienda_4!H1349)</f>
        <v>4</v>
      </c>
      <c r="J8549">
        <f>IF($A8549="",0,IF(AND(OR('Cuadro-de-mando'!$B$4="(Todas)",'Cuadro-de-mando'!$B$4=$A8549),OR('Cuadro-de-mando'!$E$4="(Todas)",'Cuadro-de-mando'!$E$4=$B8549),OR('Cuadro-de-mando'!$H$4="(Todas)",'Cuadro-de-mando'!$H$4=$C8549),OR('Cuadro-de-mando'!$K$4="(Todas)",'Cuadro-de-mando'!$K$4=$E8549),OR('Cuadro-de-mando'!$N$4="(Todos)",'Cuadro-de-mando'!$N$4=$F8549)),1,0))</f>
        <v>1</v>
      </c>
    </row>
    <row r="8550" spans="1:10" x14ac:dyDescent="0.25">
      <c r="A8550" t="str">
        <f>IF(Tienda_4!$A1350="","","Tienda 4")</f>
        <v>Tienda 4</v>
      </c>
      <c r="B8550" t="str">
        <f>IF($A8550="","",Tienda_4!B1350)</f>
        <v>Muebles</v>
      </c>
      <c r="C8550" t="str">
        <f>IF($A8550="","",Tienda_4!G1350)</f>
        <v>Bogotá</v>
      </c>
      <c r="D8550" t="str">
        <f>IF($A8550="","",Tienda_4!F1350)</f>
        <v>Camila Rivera</v>
      </c>
      <c r="E8550" t="str">
        <f>IF($A8550="","",Tienda_4!I1350)</f>
        <v>Tarjeta de crédito</v>
      </c>
      <c r="F8550">
        <f>IF($A8550="","",VALUE(RIGHT(Tienda_4!E1350,4)))</f>
        <v>2020</v>
      </c>
      <c r="G8550">
        <f>IF($A8550="","",Tienda_4!C1350)</f>
        <v>632100</v>
      </c>
      <c r="H8550">
        <f>IF($A8550="","",Tienda_4!D1350)</f>
        <v>31800</v>
      </c>
      <c r="I8550">
        <f>IF($A8550="","",Tienda_4!H1350)</f>
        <v>5</v>
      </c>
      <c r="J8550">
        <f>IF($A8550="",0,IF(AND(OR('Cuadro-de-mando'!$B$4="(Todas)",'Cuadro-de-mando'!$B$4=$A8550),OR('Cuadro-de-mando'!$E$4="(Todas)",'Cuadro-de-mando'!$E$4=$B8550),OR('Cuadro-de-mando'!$H$4="(Todas)",'Cuadro-de-mando'!$H$4=$C8550),OR('Cuadro-de-mando'!$K$4="(Todas)",'Cuadro-de-mando'!$K$4=$E8550),OR('Cuadro-de-mando'!$N$4="(Todos)",'Cuadro-de-mando'!$N$4=$F8550)),1,0))</f>
        <v>1</v>
      </c>
    </row>
    <row r="8551" spans="1:10" x14ac:dyDescent="0.25">
      <c r="A8551" t="str">
        <f>IF(Tienda_4!$A1351="","","Tienda 4")</f>
        <v>Tienda 4</v>
      </c>
      <c r="B8551" t="str">
        <f>IF($A8551="","",Tienda_4!B1351)</f>
        <v>Electrónicos</v>
      </c>
      <c r="C8551" t="str">
        <f>IF($A8551="","",Tienda_4!G1351)</f>
        <v>Cali</v>
      </c>
      <c r="D8551" t="str">
        <f>IF($A8551="","",Tienda_4!F1351)</f>
        <v>Pedro Gomez</v>
      </c>
      <c r="E8551" t="str">
        <f>IF($A8551="","",Tienda_4!I1351)</f>
        <v>Cupón</v>
      </c>
      <c r="F8551">
        <f>IF($A8551="","",VALUE(RIGHT(Tienda_4!E1351,4)))</f>
        <v>2021</v>
      </c>
      <c r="G8551">
        <f>IF($A8551="","",Tienda_4!C1351)</f>
        <v>1682700</v>
      </c>
      <c r="H8551">
        <f>IF($A8551="","",Tienda_4!D1351)</f>
        <v>90600</v>
      </c>
      <c r="I8551">
        <f>IF($A8551="","",Tienda_4!H1351)</f>
        <v>4</v>
      </c>
      <c r="J8551">
        <f>IF($A8551="",0,IF(AND(OR('Cuadro-de-mando'!$B$4="(Todas)",'Cuadro-de-mando'!$B$4=$A8551),OR('Cuadro-de-mando'!$E$4="(Todas)",'Cuadro-de-mando'!$E$4=$B8551),OR('Cuadro-de-mando'!$H$4="(Todas)",'Cuadro-de-mando'!$H$4=$C8551),OR('Cuadro-de-mando'!$K$4="(Todas)",'Cuadro-de-mando'!$K$4=$E8551),OR('Cuadro-de-mando'!$N$4="(Todos)",'Cuadro-de-mando'!$N$4=$F8551)),1,0))</f>
        <v>1</v>
      </c>
    </row>
    <row r="8552" spans="1:10" x14ac:dyDescent="0.25">
      <c r="A8552" t="str">
        <f>IF(Tienda_4!$A1352="","","Tienda 4")</f>
        <v>Tienda 4</v>
      </c>
      <c r="B8552" t="str">
        <f>IF($A8552="","",Tienda_4!B1352)</f>
        <v>Instrumentos musicales</v>
      </c>
      <c r="C8552" t="str">
        <f>IF($A8552="","",Tienda_4!G1352)</f>
        <v>Bucaramanga</v>
      </c>
      <c r="D8552" t="str">
        <f>IF($A8552="","",Tienda_4!F1352)</f>
        <v>Pedro Gomez</v>
      </c>
      <c r="E8552" t="str">
        <f>IF($A8552="","",Tienda_4!I1352)</f>
        <v>Tarjeta de crédito</v>
      </c>
      <c r="F8552">
        <f>IF($A8552="","",VALUE(RIGHT(Tienda_4!E1352,4)))</f>
        <v>2022</v>
      </c>
      <c r="G8552">
        <f>IF($A8552="","",Tienda_4!C1352)</f>
        <v>82100</v>
      </c>
      <c r="H8552">
        <f>IF($A8552="","",Tienda_4!D1352)</f>
        <v>2600</v>
      </c>
      <c r="I8552">
        <f>IF($A8552="","",Tienda_4!H1352)</f>
        <v>5</v>
      </c>
      <c r="J8552">
        <f>IF($A8552="",0,IF(AND(OR('Cuadro-de-mando'!$B$4="(Todas)",'Cuadro-de-mando'!$B$4=$A8552),OR('Cuadro-de-mando'!$E$4="(Todas)",'Cuadro-de-mando'!$E$4=$B8552),OR('Cuadro-de-mando'!$H$4="(Todas)",'Cuadro-de-mando'!$H$4=$C8552),OR('Cuadro-de-mando'!$K$4="(Todas)",'Cuadro-de-mando'!$K$4=$E8552),OR('Cuadro-de-mando'!$N$4="(Todos)",'Cuadro-de-mando'!$N$4=$F8552)),1,0))</f>
        <v>1</v>
      </c>
    </row>
    <row r="8553" spans="1:10" x14ac:dyDescent="0.25">
      <c r="A8553" t="str">
        <f>IF(Tienda_4!$A1353="","","Tienda 4")</f>
        <v>Tienda 4</v>
      </c>
      <c r="B8553" t="str">
        <f>IF($A8553="","",Tienda_4!B1353)</f>
        <v>Electrónicos</v>
      </c>
      <c r="C8553" t="str">
        <f>IF($A8553="","",Tienda_4!G1353)</f>
        <v>Bogotá</v>
      </c>
      <c r="D8553" t="str">
        <f>IF($A8553="","",Tienda_4!F1353)</f>
        <v>Maria Alfonso</v>
      </c>
      <c r="E8553" t="str">
        <f>IF($A8553="","",Tienda_4!I1353)</f>
        <v>Tarjeta de crédito</v>
      </c>
      <c r="F8553">
        <f>IF($A8553="","",VALUE(RIGHT(Tienda_4!E1353,4)))</f>
        <v>2021</v>
      </c>
      <c r="G8553">
        <f>IF($A8553="","",Tienda_4!C1353)</f>
        <v>372000</v>
      </c>
      <c r="H8553">
        <f>IF($A8553="","",Tienda_4!D1353)</f>
        <v>20300</v>
      </c>
      <c r="I8553">
        <f>IF($A8553="","",Tienda_4!H1353)</f>
        <v>5</v>
      </c>
      <c r="J8553">
        <f>IF($A8553="",0,IF(AND(OR('Cuadro-de-mando'!$B$4="(Todas)",'Cuadro-de-mando'!$B$4=$A8553),OR('Cuadro-de-mando'!$E$4="(Todas)",'Cuadro-de-mando'!$E$4=$B8553),OR('Cuadro-de-mando'!$H$4="(Todas)",'Cuadro-de-mando'!$H$4=$C8553),OR('Cuadro-de-mando'!$K$4="(Todas)",'Cuadro-de-mando'!$K$4=$E8553),OR('Cuadro-de-mando'!$N$4="(Todos)",'Cuadro-de-mando'!$N$4=$F8553)),1,0))</f>
        <v>1</v>
      </c>
    </row>
    <row r="8554" spans="1:10" x14ac:dyDescent="0.25">
      <c r="A8554" t="str">
        <f>IF(Tienda_4!$A1354="","","Tienda 4")</f>
        <v>Tienda 4</v>
      </c>
      <c r="B8554" t="str">
        <f>IF($A8554="","",Tienda_4!B1354)</f>
        <v>Artículos para el hogar</v>
      </c>
      <c r="C8554" t="str">
        <f>IF($A8554="","",Tienda_4!G1354)</f>
        <v>Bogotá</v>
      </c>
      <c r="D8554" t="str">
        <f>IF($A8554="","",Tienda_4!F1354)</f>
        <v>Santiago Silva</v>
      </c>
      <c r="E8554" t="str">
        <f>IF($A8554="","",Tienda_4!I1354)</f>
        <v>Tarjeta de crédito</v>
      </c>
      <c r="F8554">
        <f>IF($A8554="","",VALUE(RIGHT(Tienda_4!E1354,4)))</f>
        <v>2022</v>
      </c>
      <c r="G8554">
        <f>IF($A8554="","",Tienda_4!C1354)</f>
        <v>36000</v>
      </c>
      <c r="H8554">
        <f>IF($A8554="","",Tienda_4!D1354)</f>
        <v>2100</v>
      </c>
      <c r="I8554">
        <f>IF($A8554="","",Tienda_4!H1354)</f>
        <v>5</v>
      </c>
      <c r="J8554">
        <f>IF($A8554="",0,IF(AND(OR('Cuadro-de-mando'!$B$4="(Todas)",'Cuadro-de-mando'!$B$4=$A8554),OR('Cuadro-de-mando'!$E$4="(Todas)",'Cuadro-de-mando'!$E$4=$B8554),OR('Cuadro-de-mando'!$H$4="(Todas)",'Cuadro-de-mando'!$H$4=$C8554),OR('Cuadro-de-mando'!$K$4="(Todas)",'Cuadro-de-mando'!$K$4=$E8554),OR('Cuadro-de-mando'!$N$4="(Todos)",'Cuadro-de-mando'!$N$4=$F8554)),1,0))</f>
        <v>1</v>
      </c>
    </row>
    <row r="8555" spans="1:10" x14ac:dyDescent="0.25">
      <c r="A8555" t="str">
        <f>IF(Tienda_4!$A1355="","","Tienda 4")</f>
        <v>Tienda 4</v>
      </c>
      <c r="B8555" t="str">
        <f>IF($A8555="","",Tienda_4!B1355)</f>
        <v>Artículos para el hogar</v>
      </c>
      <c r="C8555" t="str">
        <f>IF($A8555="","",Tienda_4!G1355)</f>
        <v>Bogotá</v>
      </c>
      <c r="D8555" t="str">
        <f>IF($A8555="","",Tienda_4!F1355)</f>
        <v>Santiago Silva</v>
      </c>
      <c r="E8555" t="str">
        <f>IF($A8555="","",Tienda_4!I1355)</f>
        <v>Nequi</v>
      </c>
      <c r="F8555">
        <f>IF($A8555="","",VALUE(RIGHT(Tienda_4!E1355,4)))</f>
        <v>2020</v>
      </c>
      <c r="G8555">
        <f>IF($A8555="","",Tienda_4!C1355)</f>
        <v>39900</v>
      </c>
      <c r="H8555">
        <f>IF($A8555="","",Tienda_4!D1355)</f>
        <v>0</v>
      </c>
      <c r="I8555">
        <f>IF($A8555="","",Tienda_4!H1355)</f>
        <v>5</v>
      </c>
      <c r="J8555">
        <f>IF($A8555="",0,IF(AND(OR('Cuadro-de-mando'!$B$4="(Todas)",'Cuadro-de-mando'!$B$4=$A8555),OR('Cuadro-de-mando'!$E$4="(Todas)",'Cuadro-de-mando'!$E$4=$B8555),OR('Cuadro-de-mando'!$H$4="(Todas)",'Cuadro-de-mando'!$H$4=$C8555),OR('Cuadro-de-mando'!$K$4="(Todas)",'Cuadro-de-mando'!$K$4=$E8555),OR('Cuadro-de-mando'!$N$4="(Todos)",'Cuadro-de-mando'!$N$4=$F8555)),1,0))</f>
        <v>1</v>
      </c>
    </row>
    <row r="8556" spans="1:10" x14ac:dyDescent="0.25">
      <c r="A8556" t="str">
        <f>IF(Tienda_4!$A1356="","","Tienda 4")</f>
        <v>Tienda 4</v>
      </c>
      <c r="B8556" t="str">
        <f>IF($A8556="","",Tienda_4!B1356)</f>
        <v>Instrumentos musicales</v>
      </c>
      <c r="C8556" t="str">
        <f>IF($A8556="","",Tienda_4!G1356)</f>
        <v>Medellín</v>
      </c>
      <c r="D8556" t="str">
        <f>IF($A8556="","",Tienda_4!F1356)</f>
        <v>Rafael Acosta</v>
      </c>
      <c r="E8556" t="str">
        <f>IF($A8556="","",Tienda_4!I1356)</f>
        <v>Tarjeta de crédito</v>
      </c>
      <c r="F8556">
        <f>IF($A8556="","",VALUE(RIGHT(Tienda_4!E1356,4)))</f>
        <v>2022</v>
      </c>
      <c r="G8556">
        <f>IF($A8556="","",Tienda_4!C1356)</f>
        <v>70500</v>
      </c>
      <c r="H8556">
        <f>IF($A8556="","",Tienda_4!D1356)</f>
        <v>1900</v>
      </c>
      <c r="I8556">
        <f>IF($A8556="","",Tienda_4!H1356)</f>
        <v>4</v>
      </c>
      <c r="J8556">
        <f>IF($A8556="",0,IF(AND(OR('Cuadro-de-mando'!$B$4="(Todas)",'Cuadro-de-mando'!$B$4=$A8556),OR('Cuadro-de-mando'!$E$4="(Todas)",'Cuadro-de-mando'!$E$4=$B8556),OR('Cuadro-de-mando'!$H$4="(Todas)",'Cuadro-de-mando'!$H$4=$C8556),OR('Cuadro-de-mando'!$K$4="(Todas)",'Cuadro-de-mando'!$K$4=$E8556),OR('Cuadro-de-mando'!$N$4="(Todos)",'Cuadro-de-mando'!$N$4=$F8556)),1,0))</f>
        <v>1</v>
      </c>
    </row>
    <row r="8557" spans="1:10" x14ac:dyDescent="0.25">
      <c r="A8557" t="str">
        <f>IF(Tienda_4!$A1357="","","Tienda 4")</f>
        <v>Tienda 4</v>
      </c>
      <c r="B8557" t="str">
        <f>IF($A8557="","",Tienda_4!B1357)</f>
        <v>Instrumentos musicales</v>
      </c>
      <c r="C8557" t="str">
        <f>IF($A8557="","",Tienda_4!G1357)</f>
        <v>Bogotá</v>
      </c>
      <c r="D8557" t="str">
        <f>IF($A8557="","",Tienda_4!F1357)</f>
        <v>Rafael Acosta</v>
      </c>
      <c r="E8557" t="str">
        <f>IF($A8557="","",Tienda_4!I1357)</f>
        <v>Tarjeta de crédito</v>
      </c>
      <c r="F8557">
        <f>IF($A8557="","",VALUE(RIGHT(Tienda_4!E1357,4)))</f>
        <v>2020</v>
      </c>
      <c r="G8557">
        <f>IF($A8557="","",Tienda_4!C1357)</f>
        <v>757200</v>
      </c>
      <c r="H8557">
        <f>IF($A8557="","",Tienda_4!D1357)</f>
        <v>40700</v>
      </c>
      <c r="I8557">
        <f>IF($A8557="","",Tienda_4!H1357)</f>
        <v>4</v>
      </c>
      <c r="J8557">
        <f>IF($A8557="",0,IF(AND(OR('Cuadro-de-mando'!$B$4="(Todas)",'Cuadro-de-mando'!$B$4=$A8557),OR('Cuadro-de-mando'!$E$4="(Todas)",'Cuadro-de-mando'!$E$4=$B8557),OR('Cuadro-de-mando'!$H$4="(Todas)",'Cuadro-de-mando'!$H$4=$C8557),OR('Cuadro-de-mando'!$K$4="(Todas)",'Cuadro-de-mando'!$K$4=$E8557),OR('Cuadro-de-mando'!$N$4="(Todos)",'Cuadro-de-mando'!$N$4=$F8557)),1,0))</f>
        <v>1</v>
      </c>
    </row>
    <row r="8558" spans="1:10" x14ac:dyDescent="0.25">
      <c r="A8558" t="str">
        <f>IF(Tienda_4!$A1358="","","Tienda 4")</f>
        <v>Tienda 4</v>
      </c>
      <c r="B8558" t="str">
        <f>IF($A8558="","",Tienda_4!B1358)</f>
        <v>Electrodomésticos</v>
      </c>
      <c r="C8558" t="str">
        <f>IF($A8558="","",Tienda_4!G1358)</f>
        <v>Cali</v>
      </c>
      <c r="D8558" t="str">
        <f>IF($A8558="","",Tienda_4!F1358)</f>
        <v>Juliana Costa</v>
      </c>
      <c r="E8558" t="str">
        <f>IF($A8558="","",Tienda_4!I1358)</f>
        <v>Tarjeta de crédito</v>
      </c>
      <c r="F8558">
        <f>IF($A8558="","",VALUE(RIGHT(Tienda_4!E1358,4)))</f>
        <v>2020</v>
      </c>
      <c r="G8558">
        <f>IF($A8558="","",Tienda_4!C1358)</f>
        <v>415700</v>
      </c>
      <c r="H8558">
        <f>IF($A8558="","",Tienda_4!D1358)</f>
        <v>24500</v>
      </c>
      <c r="I8558">
        <f>IF($A8558="","",Tienda_4!H1358)</f>
        <v>5</v>
      </c>
      <c r="J8558">
        <f>IF($A8558="",0,IF(AND(OR('Cuadro-de-mando'!$B$4="(Todas)",'Cuadro-de-mando'!$B$4=$A8558),OR('Cuadro-de-mando'!$E$4="(Todas)",'Cuadro-de-mando'!$E$4=$B8558),OR('Cuadro-de-mando'!$H$4="(Todas)",'Cuadro-de-mando'!$H$4=$C8558),OR('Cuadro-de-mando'!$K$4="(Todas)",'Cuadro-de-mando'!$K$4=$E8558),OR('Cuadro-de-mando'!$N$4="(Todos)",'Cuadro-de-mando'!$N$4=$F8558)),1,0))</f>
        <v>1</v>
      </c>
    </row>
    <row r="8559" spans="1:10" x14ac:dyDescent="0.25">
      <c r="A8559" t="str">
        <f>IF(Tienda_4!$A1359="","","Tienda 4")</f>
        <v>Tienda 4</v>
      </c>
      <c r="B8559" t="str">
        <f>IF($A8559="","",Tienda_4!B1359)</f>
        <v>Electrónicos</v>
      </c>
      <c r="C8559" t="str">
        <f>IF($A8559="","",Tienda_4!G1359)</f>
        <v>Bogotá</v>
      </c>
      <c r="D8559" t="str">
        <f>IF($A8559="","",Tienda_4!F1359)</f>
        <v>Juan Fernandez</v>
      </c>
      <c r="E8559" t="str">
        <f>IF($A8559="","",Tienda_4!I1359)</f>
        <v>Nequi</v>
      </c>
      <c r="F8559">
        <f>IF($A8559="","",VALUE(RIGHT(Tienda_4!E1359,4)))</f>
        <v>2022</v>
      </c>
      <c r="G8559">
        <f>IF($A8559="","",Tienda_4!C1359)</f>
        <v>1853100</v>
      </c>
      <c r="H8559">
        <f>IF($A8559="","",Tienda_4!D1359)</f>
        <v>96900</v>
      </c>
      <c r="I8559">
        <f>IF($A8559="","",Tienda_4!H1359)</f>
        <v>4</v>
      </c>
      <c r="J8559">
        <f>IF($A8559="",0,IF(AND(OR('Cuadro-de-mando'!$B$4="(Todas)",'Cuadro-de-mando'!$B$4=$A8559),OR('Cuadro-de-mando'!$E$4="(Todas)",'Cuadro-de-mando'!$E$4=$B8559),OR('Cuadro-de-mando'!$H$4="(Todas)",'Cuadro-de-mando'!$H$4=$C8559),OR('Cuadro-de-mando'!$K$4="(Todas)",'Cuadro-de-mando'!$K$4=$E8559),OR('Cuadro-de-mando'!$N$4="(Todos)",'Cuadro-de-mando'!$N$4=$F8559)),1,0))</f>
        <v>1</v>
      </c>
    </row>
    <row r="8560" spans="1:10" x14ac:dyDescent="0.25">
      <c r="A8560" t="str">
        <f>IF(Tienda_4!$A1360="","","Tienda 4")</f>
        <v>Tienda 4</v>
      </c>
      <c r="B8560" t="str">
        <f>IF($A8560="","",Tienda_4!B1360)</f>
        <v>Artículos para el hogar</v>
      </c>
      <c r="C8560" t="str">
        <f>IF($A8560="","",Tienda_4!G1360)</f>
        <v>Bogotá</v>
      </c>
      <c r="D8560" t="str">
        <f>IF($A8560="","",Tienda_4!F1360)</f>
        <v>Juliana Costa</v>
      </c>
      <c r="E8560" t="str">
        <f>IF($A8560="","",Tienda_4!I1360)</f>
        <v>Tarjeta de crédito</v>
      </c>
      <c r="F8560">
        <f>IF($A8560="","",VALUE(RIGHT(Tienda_4!E1360,4)))</f>
        <v>2021</v>
      </c>
      <c r="G8560">
        <f>IF($A8560="","",Tienda_4!C1360)</f>
        <v>43000</v>
      </c>
      <c r="H8560">
        <f>IF($A8560="","",Tienda_4!D1360)</f>
        <v>2700</v>
      </c>
      <c r="I8560">
        <f>IF($A8560="","",Tienda_4!H1360)</f>
        <v>4</v>
      </c>
      <c r="J8560">
        <f>IF($A8560="",0,IF(AND(OR('Cuadro-de-mando'!$B$4="(Todas)",'Cuadro-de-mando'!$B$4=$A8560),OR('Cuadro-de-mando'!$E$4="(Todas)",'Cuadro-de-mando'!$E$4=$B8560),OR('Cuadro-de-mando'!$H$4="(Todas)",'Cuadro-de-mando'!$H$4=$C8560),OR('Cuadro-de-mando'!$K$4="(Todas)",'Cuadro-de-mando'!$K$4=$E8560),OR('Cuadro-de-mando'!$N$4="(Todos)",'Cuadro-de-mando'!$N$4=$F8560)),1,0))</f>
        <v>1</v>
      </c>
    </row>
    <row r="8561" spans="1:10" x14ac:dyDescent="0.25">
      <c r="A8561" t="str">
        <f>IF(Tienda_4!$A1361="","","Tienda 4")</f>
        <v>Tienda 4</v>
      </c>
      <c r="B8561" t="str">
        <f>IF($A8561="","",Tienda_4!B1361)</f>
        <v>Juguetes</v>
      </c>
      <c r="C8561" t="str">
        <f>IF($A8561="","",Tienda_4!G1361)</f>
        <v>Cali</v>
      </c>
      <c r="D8561" t="str">
        <f>IF($A8561="","",Tienda_4!F1361)</f>
        <v>Juliana Costa</v>
      </c>
      <c r="E8561" t="str">
        <f>IF($A8561="","",Tienda_4!I1361)</f>
        <v>Tarjeta de crédito</v>
      </c>
      <c r="F8561">
        <f>IF($A8561="","",VALUE(RIGHT(Tienda_4!E1361,4)))</f>
        <v>2020</v>
      </c>
      <c r="G8561">
        <f>IF($A8561="","",Tienda_4!C1361)</f>
        <v>59100</v>
      </c>
      <c r="H8561">
        <f>IF($A8561="","",Tienda_4!D1361)</f>
        <v>3400</v>
      </c>
      <c r="I8561">
        <f>IF($A8561="","",Tienda_4!H1361)</f>
        <v>4</v>
      </c>
      <c r="J8561">
        <f>IF($A8561="",0,IF(AND(OR('Cuadro-de-mando'!$B$4="(Todas)",'Cuadro-de-mando'!$B$4=$A8561),OR('Cuadro-de-mando'!$E$4="(Todas)",'Cuadro-de-mando'!$E$4=$B8561),OR('Cuadro-de-mando'!$H$4="(Todas)",'Cuadro-de-mando'!$H$4=$C8561),OR('Cuadro-de-mando'!$K$4="(Todas)",'Cuadro-de-mando'!$K$4=$E8561),OR('Cuadro-de-mando'!$N$4="(Todos)",'Cuadro-de-mando'!$N$4=$F8561)),1,0))</f>
        <v>1</v>
      </c>
    </row>
    <row r="8562" spans="1:10" x14ac:dyDescent="0.25">
      <c r="A8562" t="str">
        <f>IF(Tienda_4!$A1362="","","Tienda 4")</f>
        <v>Tienda 4</v>
      </c>
      <c r="B8562" t="str">
        <f>IF($A8562="","",Tienda_4!B1362)</f>
        <v>Electrónicos</v>
      </c>
      <c r="C8562" t="str">
        <f>IF($A8562="","",Tienda_4!G1362)</f>
        <v>Bogotá</v>
      </c>
      <c r="D8562" t="str">
        <f>IF($A8562="","",Tienda_4!F1362)</f>
        <v>Juliana Costa</v>
      </c>
      <c r="E8562" t="str">
        <f>IF($A8562="","",Tienda_4!I1362)</f>
        <v>Nequi</v>
      </c>
      <c r="F8562">
        <f>IF($A8562="","",VALUE(RIGHT(Tienda_4!E1362,4)))</f>
        <v>2021</v>
      </c>
      <c r="G8562">
        <f>IF($A8562="","",Tienda_4!C1362)</f>
        <v>146200</v>
      </c>
      <c r="H8562">
        <f>IF($A8562="","",Tienda_4!D1362)</f>
        <v>12500</v>
      </c>
      <c r="I8562">
        <f>IF($A8562="","",Tienda_4!H1362)</f>
        <v>5</v>
      </c>
      <c r="J8562">
        <f>IF($A8562="",0,IF(AND(OR('Cuadro-de-mando'!$B$4="(Todas)",'Cuadro-de-mando'!$B$4=$A8562),OR('Cuadro-de-mando'!$E$4="(Todas)",'Cuadro-de-mando'!$E$4=$B8562),OR('Cuadro-de-mando'!$H$4="(Todas)",'Cuadro-de-mando'!$H$4=$C8562),OR('Cuadro-de-mando'!$K$4="(Todas)",'Cuadro-de-mando'!$K$4=$E8562),OR('Cuadro-de-mando'!$N$4="(Todos)",'Cuadro-de-mando'!$N$4=$F8562)),1,0))</f>
        <v>1</v>
      </c>
    </row>
    <row r="8563" spans="1:10" x14ac:dyDescent="0.25">
      <c r="A8563" t="str">
        <f>IF(Tienda_4!$A1363="","","Tienda 4")</f>
        <v>Tienda 4</v>
      </c>
      <c r="B8563" t="str">
        <f>IF($A8563="","",Tienda_4!B1363)</f>
        <v>Muebles</v>
      </c>
      <c r="C8563" t="str">
        <f>IF($A8563="","",Tienda_4!G1363)</f>
        <v>Bogotá</v>
      </c>
      <c r="D8563" t="str">
        <f>IF($A8563="","",Tienda_4!F1363)</f>
        <v>Ángel Rodriguez</v>
      </c>
      <c r="E8563" t="str">
        <f>IF($A8563="","",Tienda_4!I1363)</f>
        <v>Nequi</v>
      </c>
      <c r="F8563">
        <f>IF($A8563="","",VALUE(RIGHT(Tienda_4!E1363,4)))</f>
        <v>2022</v>
      </c>
      <c r="G8563">
        <f>IF($A8563="","",Tienda_4!C1363)</f>
        <v>293900</v>
      </c>
      <c r="H8563">
        <f>IF($A8563="","",Tienda_4!D1363)</f>
        <v>13800</v>
      </c>
      <c r="I8563">
        <f>IF($A8563="","",Tienda_4!H1363)</f>
        <v>1</v>
      </c>
      <c r="J8563">
        <f>IF($A8563="",0,IF(AND(OR('Cuadro-de-mando'!$B$4="(Todas)",'Cuadro-de-mando'!$B$4=$A8563),OR('Cuadro-de-mando'!$E$4="(Todas)",'Cuadro-de-mando'!$E$4=$B8563),OR('Cuadro-de-mando'!$H$4="(Todas)",'Cuadro-de-mando'!$H$4=$C8563),OR('Cuadro-de-mando'!$K$4="(Todas)",'Cuadro-de-mando'!$K$4=$E8563),OR('Cuadro-de-mando'!$N$4="(Todos)",'Cuadro-de-mando'!$N$4=$F8563)),1,0))</f>
        <v>1</v>
      </c>
    </row>
    <row r="8564" spans="1:10" x14ac:dyDescent="0.25">
      <c r="A8564" t="str">
        <f>IF(Tienda_4!$A1364="","","Tienda 4")</f>
        <v>Tienda 4</v>
      </c>
      <c r="B8564" t="str">
        <f>IF($A8564="","",Tienda_4!B1364)</f>
        <v>Muebles</v>
      </c>
      <c r="C8564" t="str">
        <f>IF($A8564="","",Tienda_4!G1364)</f>
        <v>Cali</v>
      </c>
      <c r="D8564" t="str">
        <f>IF($A8564="","",Tienda_4!F1364)</f>
        <v>Mariana Herrera</v>
      </c>
      <c r="E8564" t="str">
        <f>IF($A8564="","",Tienda_4!I1364)</f>
        <v>Tarjeta de crédito</v>
      </c>
      <c r="F8564">
        <f>IF($A8564="","",VALUE(RIGHT(Tienda_4!E1364,4)))</f>
        <v>2021</v>
      </c>
      <c r="G8564">
        <f>IF($A8564="","",Tienda_4!C1364)</f>
        <v>297400</v>
      </c>
      <c r="H8564">
        <f>IF($A8564="","",Tienda_4!D1364)</f>
        <v>14000</v>
      </c>
      <c r="I8564">
        <f>IF($A8564="","",Tienda_4!H1364)</f>
        <v>1</v>
      </c>
      <c r="J8564">
        <f>IF($A8564="",0,IF(AND(OR('Cuadro-de-mando'!$B$4="(Todas)",'Cuadro-de-mando'!$B$4=$A8564),OR('Cuadro-de-mando'!$E$4="(Todas)",'Cuadro-de-mando'!$E$4=$B8564),OR('Cuadro-de-mando'!$H$4="(Todas)",'Cuadro-de-mando'!$H$4=$C8564),OR('Cuadro-de-mando'!$K$4="(Todas)",'Cuadro-de-mando'!$K$4=$E8564),OR('Cuadro-de-mando'!$N$4="(Todos)",'Cuadro-de-mando'!$N$4=$F8564)),1,0))</f>
        <v>1</v>
      </c>
    </row>
    <row r="8565" spans="1:10" x14ac:dyDescent="0.25">
      <c r="A8565" t="str">
        <f>IF(Tienda_4!$A1365="","","Tienda 4")</f>
        <v>Tienda 4</v>
      </c>
      <c r="B8565" t="str">
        <f>IF($A8565="","",Tienda_4!B1365)</f>
        <v>Libros</v>
      </c>
      <c r="C8565" t="str">
        <f>IF($A8565="","",Tienda_4!G1365)</f>
        <v>Bogotá</v>
      </c>
      <c r="D8565" t="str">
        <f>IF($A8565="","",Tienda_4!F1365)</f>
        <v>Felipe Santos</v>
      </c>
      <c r="E8565" t="str">
        <f>IF($A8565="","",Tienda_4!I1365)</f>
        <v>Tarjeta de crédito</v>
      </c>
      <c r="F8565">
        <f>IF($A8565="","",VALUE(RIGHT(Tienda_4!E1365,4)))</f>
        <v>2020</v>
      </c>
      <c r="G8565">
        <f>IF($A8565="","",Tienda_4!C1365)</f>
        <v>58200</v>
      </c>
      <c r="H8565">
        <f>IF($A8565="","",Tienda_4!D1365)</f>
        <v>3800</v>
      </c>
      <c r="I8565">
        <f>IF($A8565="","",Tienda_4!H1365)</f>
        <v>5</v>
      </c>
      <c r="J8565">
        <f>IF($A8565="",0,IF(AND(OR('Cuadro-de-mando'!$B$4="(Todas)",'Cuadro-de-mando'!$B$4=$A8565),OR('Cuadro-de-mando'!$E$4="(Todas)",'Cuadro-de-mando'!$E$4=$B8565),OR('Cuadro-de-mando'!$H$4="(Todas)",'Cuadro-de-mando'!$H$4=$C8565),OR('Cuadro-de-mando'!$K$4="(Todas)",'Cuadro-de-mando'!$K$4=$E8565),OR('Cuadro-de-mando'!$N$4="(Todos)",'Cuadro-de-mando'!$N$4=$F8565)),1,0))</f>
        <v>1</v>
      </c>
    </row>
    <row r="8566" spans="1:10" x14ac:dyDescent="0.25">
      <c r="A8566" t="str">
        <f>IF(Tienda_4!$A1366="","","Tienda 4")</f>
        <v>Tienda 4</v>
      </c>
      <c r="B8566" t="str">
        <f>IF($A8566="","",Tienda_4!B1366)</f>
        <v>Electrodomésticos</v>
      </c>
      <c r="C8566" t="str">
        <f>IF($A8566="","",Tienda_4!G1366)</f>
        <v>Bogotá</v>
      </c>
      <c r="D8566" t="str">
        <f>IF($A8566="","",Tienda_4!F1366)</f>
        <v>Beatriz Morales</v>
      </c>
      <c r="E8566" t="str">
        <f>IF($A8566="","",Tienda_4!I1366)</f>
        <v>Tarjeta de crédito</v>
      </c>
      <c r="F8566">
        <f>IF($A8566="","",VALUE(RIGHT(Tienda_4!E1366,4)))</f>
        <v>2020</v>
      </c>
      <c r="G8566">
        <f>IF($A8566="","",Tienda_4!C1366)</f>
        <v>1544900</v>
      </c>
      <c r="H8566">
        <f>IF($A8566="","",Tienda_4!D1366)</f>
        <v>86900</v>
      </c>
      <c r="I8566">
        <f>IF($A8566="","",Tienda_4!H1366)</f>
        <v>5</v>
      </c>
      <c r="J8566">
        <f>IF($A8566="",0,IF(AND(OR('Cuadro-de-mando'!$B$4="(Todas)",'Cuadro-de-mando'!$B$4=$A8566),OR('Cuadro-de-mando'!$E$4="(Todas)",'Cuadro-de-mando'!$E$4=$B8566),OR('Cuadro-de-mando'!$H$4="(Todas)",'Cuadro-de-mando'!$H$4=$C8566),OR('Cuadro-de-mando'!$K$4="(Todas)",'Cuadro-de-mando'!$K$4=$E8566),OR('Cuadro-de-mando'!$N$4="(Todos)",'Cuadro-de-mando'!$N$4=$F8566)),1,0))</f>
        <v>1</v>
      </c>
    </row>
    <row r="8567" spans="1:10" x14ac:dyDescent="0.25">
      <c r="A8567" t="str">
        <f>IF(Tienda_4!$A1367="","","Tienda 4")</f>
        <v>Tienda 4</v>
      </c>
      <c r="B8567" t="str">
        <f>IF($A8567="","",Tienda_4!B1367)</f>
        <v>Electrónicos</v>
      </c>
      <c r="C8567" t="str">
        <f>IF($A8567="","",Tienda_4!G1367)</f>
        <v>Bogotá</v>
      </c>
      <c r="D8567" t="str">
        <f>IF($A8567="","",Tienda_4!F1367)</f>
        <v>Juliana Costa</v>
      </c>
      <c r="E8567" t="str">
        <f>IF($A8567="","",Tienda_4!I1367)</f>
        <v>Tarjeta de crédito</v>
      </c>
      <c r="F8567">
        <f>IF($A8567="","",VALUE(RIGHT(Tienda_4!E1367,4)))</f>
        <v>2021</v>
      </c>
      <c r="G8567">
        <f>IF($A8567="","",Tienda_4!C1367)</f>
        <v>737500</v>
      </c>
      <c r="H8567">
        <f>IF($A8567="","",Tienda_4!D1367)</f>
        <v>37500</v>
      </c>
      <c r="I8567">
        <f>IF($A8567="","",Tienda_4!H1367)</f>
        <v>5</v>
      </c>
      <c r="J8567">
        <f>IF($A8567="",0,IF(AND(OR('Cuadro-de-mando'!$B$4="(Todas)",'Cuadro-de-mando'!$B$4=$A8567),OR('Cuadro-de-mando'!$E$4="(Todas)",'Cuadro-de-mando'!$E$4=$B8567),OR('Cuadro-de-mando'!$H$4="(Todas)",'Cuadro-de-mando'!$H$4=$C8567),OR('Cuadro-de-mando'!$K$4="(Todas)",'Cuadro-de-mando'!$K$4=$E8567),OR('Cuadro-de-mando'!$N$4="(Todos)",'Cuadro-de-mando'!$N$4=$F8567)),1,0))</f>
        <v>1</v>
      </c>
    </row>
    <row r="8568" spans="1:10" x14ac:dyDescent="0.25">
      <c r="A8568" t="str">
        <f>IF(Tienda_4!$A1368="","","Tienda 4")</f>
        <v>Tienda 4</v>
      </c>
      <c r="B8568" t="str">
        <f>IF($A8568="","",Tienda_4!B1368)</f>
        <v>Deportes y diversión</v>
      </c>
      <c r="C8568" t="str">
        <f>IF($A8568="","",Tienda_4!G1368)</f>
        <v>Bogotá</v>
      </c>
      <c r="D8568" t="str">
        <f>IF($A8568="","",Tienda_4!F1368)</f>
        <v>Juliana Costa</v>
      </c>
      <c r="E8568" t="str">
        <f>IF($A8568="","",Tienda_4!I1368)</f>
        <v>Tarjeta de crédito</v>
      </c>
      <c r="F8568">
        <f>IF($A8568="","",VALUE(RIGHT(Tienda_4!E1368,4)))</f>
        <v>2022</v>
      </c>
      <c r="G8568">
        <f>IF($A8568="","",Tienda_4!C1368)</f>
        <v>49100</v>
      </c>
      <c r="H8568">
        <f>IF($A8568="","",Tienda_4!D1368)</f>
        <v>3000</v>
      </c>
      <c r="I8568">
        <f>IF($A8568="","",Tienda_4!H1368)</f>
        <v>5</v>
      </c>
      <c r="J8568">
        <f>IF($A8568="",0,IF(AND(OR('Cuadro-de-mando'!$B$4="(Todas)",'Cuadro-de-mando'!$B$4=$A8568),OR('Cuadro-de-mando'!$E$4="(Todas)",'Cuadro-de-mando'!$E$4=$B8568),OR('Cuadro-de-mando'!$H$4="(Todas)",'Cuadro-de-mando'!$H$4=$C8568),OR('Cuadro-de-mando'!$K$4="(Todas)",'Cuadro-de-mando'!$K$4=$E8568),OR('Cuadro-de-mando'!$N$4="(Todos)",'Cuadro-de-mando'!$N$4=$F8568)),1,0))</f>
        <v>1</v>
      </c>
    </row>
    <row r="8569" spans="1:10" x14ac:dyDescent="0.25">
      <c r="A8569" t="str">
        <f>IF(Tienda_4!$A1369="","","Tienda 4")</f>
        <v>Tienda 4</v>
      </c>
      <c r="B8569" t="str">
        <f>IF($A8569="","",Tienda_4!B1369)</f>
        <v>Electrónicos</v>
      </c>
      <c r="C8569" t="str">
        <f>IF($A8569="","",Tienda_4!G1369)</f>
        <v>Cali</v>
      </c>
      <c r="D8569" t="str">
        <f>IF($A8569="","",Tienda_4!F1369)</f>
        <v>Santiago Silva</v>
      </c>
      <c r="E8569" t="str">
        <f>IF($A8569="","",Tienda_4!I1369)</f>
        <v>Nequi</v>
      </c>
      <c r="F8569">
        <f>IF($A8569="","",VALUE(RIGHT(Tienda_4!E1369,4)))</f>
        <v>2021</v>
      </c>
      <c r="G8569">
        <f>IF($A8569="","",Tienda_4!C1369)</f>
        <v>76600</v>
      </c>
      <c r="H8569">
        <f>IF($A8569="","",Tienda_4!D1369)</f>
        <v>4500</v>
      </c>
      <c r="I8569">
        <f>IF($A8569="","",Tienda_4!H1369)</f>
        <v>5</v>
      </c>
      <c r="J8569">
        <f>IF($A8569="",0,IF(AND(OR('Cuadro-de-mando'!$B$4="(Todas)",'Cuadro-de-mando'!$B$4=$A8569),OR('Cuadro-de-mando'!$E$4="(Todas)",'Cuadro-de-mando'!$E$4=$B8569),OR('Cuadro-de-mando'!$H$4="(Todas)",'Cuadro-de-mando'!$H$4=$C8569),OR('Cuadro-de-mando'!$K$4="(Todas)",'Cuadro-de-mando'!$K$4=$E8569),OR('Cuadro-de-mando'!$N$4="(Todos)",'Cuadro-de-mando'!$N$4=$F8569)),1,0))</f>
        <v>1</v>
      </c>
    </row>
    <row r="8570" spans="1:10" x14ac:dyDescent="0.25">
      <c r="A8570" t="str">
        <f>IF(Tienda_4!$A1370="","","Tienda 4")</f>
        <v>Tienda 4</v>
      </c>
      <c r="B8570" t="str">
        <f>IF($A8570="","",Tienda_4!B1370)</f>
        <v>Electrónicos</v>
      </c>
      <c r="C8570" t="str">
        <f>IF($A8570="","",Tienda_4!G1370)</f>
        <v>Barranquilla</v>
      </c>
      <c r="D8570" t="str">
        <f>IF($A8570="","",Tienda_4!F1370)</f>
        <v>Izabela de León</v>
      </c>
      <c r="E8570" t="str">
        <f>IF($A8570="","",Tienda_4!I1370)</f>
        <v>Tarjeta de crédito</v>
      </c>
      <c r="F8570">
        <f>IF($A8570="","",VALUE(RIGHT(Tienda_4!E1370,4)))</f>
        <v>2020</v>
      </c>
      <c r="G8570">
        <f>IF($A8570="","",Tienda_4!C1370)</f>
        <v>52500</v>
      </c>
      <c r="H8570">
        <f>IF($A8570="","",Tienda_4!D1370)</f>
        <v>1000</v>
      </c>
      <c r="I8570">
        <f>IF($A8570="","",Tienda_4!H1370)</f>
        <v>5</v>
      </c>
      <c r="J8570">
        <f>IF($A8570="",0,IF(AND(OR('Cuadro-de-mando'!$B$4="(Todas)",'Cuadro-de-mando'!$B$4=$A8570),OR('Cuadro-de-mando'!$E$4="(Todas)",'Cuadro-de-mando'!$E$4=$B8570),OR('Cuadro-de-mando'!$H$4="(Todas)",'Cuadro-de-mando'!$H$4=$C8570),OR('Cuadro-de-mando'!$K$4="(Todas)",'Cuadro-de-mando'!$K$4=$E8570),OR('Cuadro-de-mando'!$N$4="(Todos)",'Cuadro-de-mando'!$N$4=$F8570)),1,0))</f>
        <v>1</v>
      </c>
    </row>
    <row r="8571" spans="1:10" x14ac:dyDescent="0.25">
      <c r="A8571" t="str">
        <f>IF(Tienda_4!$A1371="","","Tienda 4")</f>
        <v>Tienda 4</v>
      </c>
      <c r="B8571" t="str">
        <f>IF($A8571="","",Tienda_4!B1371)</f>
        <v>Electrónicos</v>
      </c>
      <c r="C8571" t="str">
        <f>IF($A8571="","",Tienda_4!G1371)</f>
        <v>Medellín</v>
      </c>
      <c r="D8571" t="str">
        <f>IF($A8571="","",Tienda_4!F1371)</f>
        <v>Ángel Rodriguez</v>
      </c>
      <c r="E8571" t="str">
        <f>IF($A8571="","",Tienda_4!I1371)</f>
        <v>Tarjeta de crédito</v>
      </c>
      <c r="F8571">
        <f>IF($A8571="","",VALUE(RIGHT(Tienda_4!E1371,4)))</f>
        <v>2022</v>
      </c>
      <c r="G8571">
        <f>IF($A8571="","",Tienda_4!C1371)</f>
        <v>178100</v>
      </c>
      <c r="H8571">
        <f>IF($A8571="","",Tienda_4!D1371)</f>
        <v>10700</v>
      </c>
      <c r="I8571">
        <f>IF($A8571="","",Tienda_4!H1371)</f>
        <v>5</v>
      </c>
      <c r="J8571">
        <f>IF($A8571="",0,IF(AND(OR('Cuadro-de-mando'!$B$4="(Todas)",'Cuadro-de-mando'!$B$4=$A8571),OR('Cuadro-de-mando'!$E$4="(Todas)",'Cuadro-de-mando'!$E$4=$B8571),OR('Cuadro-de-mando'!$H$4="(Todas)",'Cuadro-de-mando'!$H$4=$C8571),OR('Cuadro-de-mando'!$K$4="(Todas)",'Cuadro-de-mando'!$K$4=$E8571),OR('Cuadro-de-mando'!$N$4="(Todos)",'Cuadro-de-mando'!$N$4=$F8571)),1,0))</f>
        <v>1</v>
      </c>
    </row>
    <row r="8572" spans="1:10" x14ac:dyDescent="0.25">
      <c r="A8572" t="str">
        <f>IF(Tienda_4!$A1372="","","Tienda 4")</f>
        <v>Tienda 4</v>
      </c>
      <c r="B8572" t="str">
        <f>IF($A8572="","",Tienda_4!B1372)</f>
        <v>Muebles</v>
      </c>
      <c r="C8572" t="str">
        <f>IF($A8572="","",Tienda_4!G1372)</f>
        <v>Bogotá</v>
      </c>
      <c r="D8572" t="str">
        <f>IF($A8572="","",Tienda_4!F1372)</f>
        <v>Maria Alfonso</v>
      </c>
      <c r="E8572" t="str">
        <f>IF($A8572="","",Tienda_4!I1372)</f>
        <v>Tarjeta de crédito</v>
      </c>
      <c r="F8572">
        <f>IF($A8572="","",VALUE(RIGHT(Tienda_4!E1372,4)))</f>
        <v>2020</v>
      </c>
      <c r="G8572">
        <f>IF($A8572="","",Tienda_4!C1372)</f>
        <v>674700</v>
      </c>
      <c r="H8572">
        <f>IF($A8572="","",Tienda_4!D1372)</f>
        <v>36600</v>
      </c>
      <c r="I8572">
        <f>IF($A8572="","",Tienda_4!H1372)</f>
        <v>5</v>
      </c>
      <c r="J8572">
        <f>IF($A8572="",0,IF(AND(OR('Cuadro-de-mando'!$B$4="(Todas)",'Cuadro-de-mando'!$B$4=$A8572),OR('Cuadro-de-mando'!$E$4="(Todas)",'Cuadro-de-mando'!$E$4=$B8572),OR('Cuadro-de-mando'!$H$4="(Todas)",'Cuadro-de-mando'!$H$4=$C8572),OR('Cuadro-de-mando'!$K$4="(Todas)",'Cuadro-de-mando'!$K$4=$E8572),OR('Cuadro-de-mando'!$N$4="(Todos)",'Cuadro-de-mando'!$N$4=$F8572)),1,0))</f>
        <v>1</v>
      </c>
    </row>
    <row r="8573" spans="1:10" x14ac:dyDescent="0.25">
      <c r="A8573" t="str">
        <f>IF(Tienda_4!$A1373="","","Tienda 4")</f>
        <v>Tienda 4</v>
      </c>
      <c r="B8573" t="str">
        <f>IF($A8573="","",Tienda_4!B1373)</f>
        <v>Juguetes</v>
      </c>
      <c r="C8573" t="str">
        <f>IF($A8573="","",Tienda_4!G1373)</f>
        <v>Bogotá</v>
      </c>
      <c r="D8573" t="str">
        <f>IF($A8573="","",Tienda_4!F1373)</f>
        <v>Maria Alfonso</v>
      </c>
      <c r="E8573" t="str">
        <f>IF($A8573="","",Tienda_4!I1373)</f>
        <v>Nequi</v>
      </c>
      <c r="F8573">
        <f>IF($A8573="","",VALUE(RIGHT(Tienda_4!E1373,4)))</f>
        <v>2021</v>
      </c>
      <c r="G8573">
        <f>IF($A8573="","",Tienda_4!C1373)</f>
        <v>67800</v>
      </c>
      <c r="H8573">
        <f>IF($A8573="","",Tienda_4!D1373)</f>
        <v>6000</v>
      </c>
      <c r="I8573">
        <f>IF($A8573="","",Tienda_4!H1373)</f>
        <v>4</v>
      </c>
      <c r="J8573">
        <f>IF($A8573="",0,IF(AND(OR('Cuadro-de-mando'!$B$4="(Todas)",'Cuadro-de-mando'!$B$4=$A8573),OR('Cuadro-de-mando'!$E$4="(Todas)",'Cuadro-de-mando'!$E$4=$B8573),OR('Cuadro-de-mando'!$H$4="(Todas)",'Cuadro-de-mando'!$H$4=$C8573),OR('Cuadro-de-mando'!$K$4="(Todas)",'Cuadro-de-mando'!$K$4=$E8573),OR('Cuadro-de-mando'!$N$4="(Todos)",'Cuadro-de-mando'!$N$4=$F8573)),1,0))</f>
        <v>1</v>
      </c>
    </row>
    <row r="8574" spans="1:10" x14ac:dyDescent="0.25">
      <c r="A8574" t="str">
        <f>IF(Tienda_4!$A1374="","","Tienda 4")</f>
        <v>Tienda 4</v>
      </c>
      <c r="B8574" t="str">
        <f>IF($A8574="","",Tienda_4!B1374)</f>
        <v>Muebles</v>
      </c>
      <c r="C8574" t="str">
        <f>IF($A8574="","",Tienda_4!G1374)</f>
        <v>Bogotá</v>
      </c>
      <c r="D8574" t="str">
        <f>IF($A8574="","",Tienda_4!F1374)</f>
        <v>Juliana Costa</v>
      </c>
      <c r="E8574" t="str">
        <f>IF($A8574="","",Tienda_4!I1374)</f>
        <v>Tarjeta de crédito</v>
      </c>
      <c r="F8574">
        <f>IF($A8574="","",VALUE(RIGHT(Tienda_4!E1374,4)))</f>
        <v>2022</v>
      </c>
      <c r="G8574">
        <f>IF($A8574="","",Tienda_4!C1374)</f>
        <v>633800</v>
      </c>
      <c r="H8574">
        <f>IF($A8574="","",Tienda_4!D1374)</f>
        <v>34300</v>
      </c>
      <c r="I8574">
        <f>IF($A8574="","",Tienda_4!H1374)</f>
        <v>4</v>
      </c>
      <c r="J8574">
        <f>IF($A8574="",0,IF(AND(OR('Cuadro-de-mando'!$B$4="(Todas)",'Cuadro-de-mando'!$B$4=$A8574),OR('Cuadro-de-mando'!$E$4="(Todas)",'Cuadro-de-mando'!$E$4=$B8574),OR('Cuadro-de-mando'!$H$4="(Todas)",'Cuadro-de-mando'!$H$4=$C8574),OR('Cuadro-de-mando'!$K$4="(Todas)",'Cuadro-de-mando'!$K$4=$E8574),OR('Cuadro-de-mando'!$N$4="(Todos)",'Cuadro-de-mando'!$N$4=$F8574)),1,0))</f>
        <v>1</v>
      </c>
    </row>
    <row r="8575" spans="1:10" x14ac:dyDescent="0.25">
      <c r="A8575" t="str">
        <f>IF(Tienda_4!$A1375="","","Tienda 4")</f>
        <v>Tienda 4</v>
      </c>
      <c r="B8575" t="str">
        <f>IF($A8575="","",Tienda_4!B1375)</f>
        <v>Artículos para el hogar</v>
      </c>
      <c r="C8575" t="str">
        <f>IF($A8575="","",Tienda_4!G1375)</f>
        <v>Bogotá</v>
      </c>
      <c r="D8575" t="str">
        <f>IF($A8575="","",Tienda_4!F1375)</f>
        <v>Rafael Acosta</v>
      </c>
      <c r="E8575" t="str">
        <f>IF($A8575="","",Tienda_4!I1375)</f>
        <v>Cupón</v>
      </c>
      <c r="F8575">
        <f>IF($A8575="","",VALUE(RIGHT(Tienda_4!E1375,4)))</f>
        <v>2020</v>
      </c>
      <c r="G8575">
        <f>IF($A8575="","",Tienda_4!C1375)</f>
        <v>35700</v>
      </c>
      <c r="H8575">
        <f>IF($A8575="","",Tienda_4!D1375)</f>
        <v>0</v>
      </c>
      <c r="I8575">
        <f>IF($A8575="","",Tienda_4!H1375)</f>
        <v>5</v>
      </c>
      <c r="J8575">
        <f>IF($A8575="",0,IF(AND(OR('Cuadro-de-mando'!$B$4="(Todas)",'Cuadro-de-mando'!$B$4=$A8575),OR('Cuadro-de-mando'!$E$4="(Todas)",'Cuadro-de-mando'!$E$4=$B8575),OR('Cuadro-de-mando'!$H$4="(Todas)",'Cuadro-de-mando'!$H$4=$C8575),OR('Cuadro-de-mando'!$K$4="(Todas)",'Cuadro-de-mando'!$K$4=$E8575),OR('Cuadro-de-mando'!$N$4="(Todos)",'Cuadro-de-mando'!$N$4=$F8575)),1,0))</f>
        <v>1</v>
      </c>
    </row>
    <row r="8576" spans="1:10" x14ac:dyDescent="0.25">
      <c r="A8576" t="str">
        <f>IF(Tienda_4!$A1376="","","Tienda 4")</f>
        <v>Tienda 4</v>
      </c>
      <c r="B8576" t="str">
        <f>IF($A8576="","",Tienda_4!B1376)</f>
        <v>Electrodomésticos</v>
      </c>
      <c r="C8576" t="str">
        <f>IF($A8576="","",Tienda_4!G1376)</f>
        <v>Medellín</v>
      </c>
      <c r="D8576" t="str">
        <f>IF($A8576="","",Tienda_4!F1376)</f>
        <v>Felipe Santos</v>
      </c>
      <c r="E8576" t="str">
        <f>IF($A8576="","",Tienda_4!I1376)</f>
        <v>Tarjeta de crédito</v>
      </c>
      <c r="F8576">
        <f>IF($A8576="","",VALUE(RIGHT(Tienda_4!E1376,4)))</f>
        <v>2022</v>
      </c>
      <c r="G8576">
        <f>IF($A8576="","",Tienda_4!C1376)</f>
        <v>1657100</v>
      </c>
      <c r="H8576">
        <f>IF($A8576="","",Tienda_4!D1376)</f>
        <v>88600</v>
      </c>
      <c r="I8576">
        <f>IF($A8576="","",Tienda_4!H1376)</f>
        <v>5</v>
      </c>
      <c r="J8576">
        <f>IF($A8576="",0,IF(AND(OR('Cuadro-de-mando'!$B$4="(Todas)",'Cuadro-de-mando'!$B$4=$A8576),OR('Cuadro-de-mando'!$E$4="(Todas)",'Cuadro-de-mando'!$E$4=$B8576),OR('Cuadro-de-mando'!$H$4="(Todas)",'Cuadro-de-mando'!$H$4=$C8576),OR('Cuadro-de-mando'!$K$4="(Todas)",'Cuadro-de-mando'!$K$4=$E8576),OR('Cuadro-de-mando'!$N$4="(Todos)",'Cuadro-de-mando'!$N$4=$F8576)),1,0))</f>
        <v>1</v>
      </c>
    </row>
    <row r="8577" spans="1:10" x14ac:dyDescent="0.25">
      <c r="A8577" t="str">
        <f>IF(Tienda_4!$A1377="","","Tienda 4")</f>
        <v>Tienda 4</v>
      </c>
      <c r="B8577" t="str">
        <f>IF($A8577="","",Tienda_4!B1377)</f>
        <v>Electrónicos</v>
      </c>
      <c r="C8577" t="str">
        <f>IF($A8577="","",Tienda_4!G1377)</f>
        <v>Neiva</v>
      </c>
      <c r="D8577" t="str">
        <f>IF($A8577="","",Tienda_4!F1377)</f>
        <v>Mariana Herrera</v>
      </c>
      <c r="E8577" t="str">
        <f>IF($A8577="","",Tienda_4!I1377)</f>
        <v>Tarjeta de crédito</v>
      </c>
      <c r="F8577">
        <f>IF($A8577="","",VALUE(RIGHT(Tienda_4!E1377,4)))</f>
        <v>2021</v>
      </c>
      <c r="G8577">
        <f>IF($A8577="","",Tienda_4!C1377)</f>
        <v>225600</v>
      </c>
      <c r="H8577">
        <f>IF($A8577="","",Tienda_4!D1377)</f>
        <v>10200</v>
      </c>
      <c r="I8577">
        <f>IF($A8577="","",Tienda_4!H1377)</f>
        <v>5</v>
      </c>
      <c r="J8577">
        <f>IF($A8577="",0,IF(AND(OR('Cuadro-de-mando'!$B$4="(Todas)",'Cuadro-de-mando'!$B$4=$A8577),OR('Cuadro-de-mando'!$E$4="(Todas)",'Cuadro-de-mando'!$E$4=$B8577),OR('Cuadro-de-mando'!$H$4="(Todas)",'Cuadro-de-mando'!$H$4=$C8577),OR('Cuadro-de-mando'!$K$4="(Todas)",'Cuadro-de-mando'!$K$4=$E8577),OR('Cuadro-de-mando'!$N$4="(Todos)",'Cuadro-de-mando'!$N$4=$F8577)),1,0))</f>
        <v>1</v>
      </c>
    </row>
    <row r="8578" spans="1:10" x14ac:dyDescent="0.25">
      <c r="A8578" t="str">
        <f>IF(Tienda_4!$A1378="","","Tienda 4")</f>
        <v>Tienda 4</v>
      </c>
      <c r="B8578" t="str">
        <f>IF($A8578="","",Tienda_4!B1378)</f>
        <v>Electrónicos</v>
      </c>
      <c r="C8578" t="str">
        <f>IF($A8578="","",Tienda_4!G1378)</f>
        <v>Barranquilla</v>
      </c>
      <c r="D8578" t="str">
        <f>IF($A8578="","",Tienda_4!F1378)</f>
        <v>Lucas Olivera</v>
      </c>
      <c r="E8578" t="str">
        <f>IF($A8578="","",Tienda_4!I1378)</f>
        <v>Tarjeta de crédito</v>
      </c>
      <c r="F8578">
        <f>IF($A8578="","",VALUE(RIGHT(Tienda_4!E1378,4)))</f>
        <v>2021</v>
      </c>
      <c r="G8578">
        <f>IF($A8578="","",Tienda_4!C1378)</f>
        <v>1770400</v>
      </c>
      <c r="H8578">
        <f>IF($A8578="","",Tienda_4!D1378)</f>
        <v>101500</v>
      </c>
      <c r="I8578">
        <f>IF($A8578="","",Tienda_4!H1378)</f>
        <v>5</v>
      </c>
      <c r="J8578">
        <f>IF($A8578="",0,IF(AND(OR('Cuadro-de-mando'!$B$4="(Todas)",'Cuadro-de-mando'!$B$4=$A8578),OR('Cuadro-de-mando'!$E$4="(Todas)",'Cuadro-de-mando'!$E$4=$B8578),OR('Cuadro-de-mando'!$H$4="(Todas)",'Cuadro-de-mando'!$H$4=$C8578),OR('Cuadro-de-mando'!$K$4="(Todas)",'Cuadro-de-mando'!$K$4=$E8578),OR('Cuadro-de-mando'!$N$4="(Todos)",'Cuadro-de-mando'!$N$4=$F8578)),1,0))</f>
        <v>1</v>
      </c>
    </row>
    <row r="8579" spans="1:10" x14ac:dyDescent="0.25">
      <c r="A8579" t="str">
        <f>IF(Tienda_4!$A1379="","","Tienda 4")</f>
        <v>Tienda 4</v>
      </c>
      <c r="B8579" t="str">
        <f>IF($A8579="","",Tienda_4!B1379)</f>
        <v>Artículos para el hogar</v>
      </c>
      <c r="C8579" t="str">
        <f>IF($A8579="","",Tienda_4!G1379)</f>
        <v>Medellín</v>
      </c>
      <c r="D8579" t="str">
        <f>IF($A8579="","",Tienda_4!F1379)</f>
        <v>Mariana Herrera</v>
      </c>
      <c r="E8579" t="str">
        <f>IF($A8579="","",Tienda_4!I1379)</f>
        <v>Tarjeta de crédito</v>
      </c>
      <c r="F8579">
        <f>IF($A8579="","",VALUE(RIGHT(Tienda_4!E1379,4)))</f>
        <v>2021</v>
      </c>
      <c r="G8579">
        <f>IF($A8579="","",Tienda_4!C1379)</f>
        <v>18900</v>
      </c>
      <c r="H8579">
        <f>IF($A8579="","",Tienda_4!D1379)</f>
        <v>1400</v>
      </c>
      <c r="I8579">
        <f>IF($A8579="","",Tienda_4!H1379)</f>
        <v>3</v>
      </c>
      <c r="J8579">
        <f>IF($A8579="",0,IF(AND(OR('Cuadro-de-mando'!$B$4="(Todas)",'Cuadro-de-mando'!$B$4=$A8579),OR('Cuadro-de-mando'!$E$4="(Todas)",'Cuadro-de-mando'!$E$4=$B8579),OR('Cuadro-de-mando'!$H$4="(Todas)",'Cuadro-de-mando'!$H$4=$C8579),OR('Cuadro-de-mando'!$K$4="(Todas)",'Cuadro-de-mando'!$K$4=$E8579),OR('Cuadro-de-mando'!$N$4="(Todos)",'Cuadro-de-mando'!$N$4=$F8579)),1,0))</f>
        <v>1</v>
      </c>
    </row>
    <row r="8580" spans="1:10" x14ac:dyDescent="0.25">
      <c r="A8580" t="str">
        <f>IF(Tienda_4!$A1380="","","Tienda 4")</f>
        <v>Tienda 4</v>
      </c>
      <c r="B8580" t="str">
        <f>IF($A8580="","",Tienda_4!B1380)</f>
        <v>Muebles</v>
      </c>
      <c r="C8580" t="str">
        <f>IF($A8580="","",Tienda_4!G1380)</f>
        <v>Medellín</v>
      </c>
      <c r="D8580" t="str">
        <f>IF($A8580="","",Tienda_4!F1380)</f>
        <v>Santiago Silva</v>
      </c>
      <c r="E8580" t="str">
        <f>IF($A8580="","",Tienda_4!I1380)</f>
        <v>Tarjeta de crédito</v>
      </c>
      <c r="F8580">
        <f>IF($A8580="","",VALUE(RIGHT(Tienda_4!E1380,4)))</f>
        <v>2022</v>
      </c>
      <c r="G8580">
        <f>IF($A8580="","",Tienda_4!C1380)</f>
        <v>393800</v>
      </c>
      <c r="H8580">
        <f>IF($A8580="","",Tienda_4!D1380)</f>
        <v>28400</v>
      </c>
      <c r="I8580">
        <f>IF($A8580="","",Tienda_4!H1380)</f>
        <v>5</v>
      </c>
      <c r="J8580">
        <f>IF($A8580="",0,IF(AND(OR('Cuadro-de-mando'!$B$4="(Todas)",'Cuadro-de-mando'!$B$4=$A8580),OR('Cuadro-de-mando'!$E$4="(Todas)",'Cuadro-de-mando'!$E$4=$B8580),OR('Cuadro-de-mando'!$H$4="(Todas)",'Cuadro-de-mando'!$H$4=$C8580),OR('Cuadro-de-mando'!$K$4="(Todas)",'Cuadro-de-mando'!$K$4=$E8580),OR('Cuadro-de-mando'!$N$4="(Todos)",'Cuadro-de-mando'!$N$4=$F8580)),1,0))</f>
        <v>1</v>
      </c>
    </row>
    <row r="8581" spans="1:10" x14ac:dyDescent="0.25">
      <c r="A8581" t="str">
        <f>IF(Tienda_4!$A1381="","","Tienda 4")</f>
        <v>Tienda 4</v>
      </c>
      <c r="B8581" t="str">
        <f>IF($A8581="","",Tienda_4!B1381)</f>
        <v>Electrodomésticos</v>
      </c>
      <c r="C8581" t="str">
        <f>IF($A8581="","",Tienda_4!G1381)</f>
        <v>Cartagena</v>
      </c>
      <c r="D8581" t="str">
        <f>IF($A8581="","",Tienda_4!F1381)</f>
        <v>Pedro Gomez</v>
      </c>
      <c r="E8581" t="str">
        <f>IF($A8581="","",Tienda_4!I1381)</f>
        <v>Tarjeta de crédito</v>
      </c>
      <c r="F8581">
        <f>IF($A8581="","",VALUE(RIGHT(Tienda_4!E1381,4)))</f>
        <v>2021</v>
      </c>
      <c r="G8581">
        <f>IF($A8581="","",Tienda_4!C1381)</f>
        <v>965900</v>
      </c>
      <c r="H8581">
        <f>IF($A8581="","",Tienda_4!D1381)</f>
        <v>51800</v>
      </c>
      <c r="I8581">
        <f>IF($A8581="","",Tienda_4!H1381)</f>
        <v>5</v>
      </c>
      <c r="J8581">
        <f>IF($A8581="",0,IF(AND(OR('Cuadro-de-mando'!$B$4="(Todas)",'Cuadro-de-mando'!$B$4=$A8581),OR('Cuadro-de-mando'!$E$4="(Todas)",'Cuadro-de-mando'!$E$4=$B8581),OR('Cuadro-de-mando'!$H$4="(Todas)",'Cuadro-de-mando'!$H$4=$C8581),OR('Cuadro-de-mando'!$K$4="(Todas)",'Cuadro-de-mando'!$K$4=$E8581),OR('Cuadro-de-mando'!$N$4="(Todos)",'Cuadro-de-mando'!$N$4=$F8581)),1,0))</f>
        <v>1</v>
      </c>
    </row>
    <row r="8582" spans="1:10" x14ac:dyDescent="0.25">
      <c r="A8582" t="str">
        <f>IF(Tienda_4!$A1382="","","Tienda 4")</f>
        <v>Tienda 4</v>
      </c>
      <c r="B8582" t="str">
        <f>IF($A8582="","",Tienda_4!B1382)</f>
        <v>Electrónicos</v>
      </c>
      <c r="C8582" t="str">
        <f>IF($A8582="","",Tienda_4!G1382)</f>
        <v>Bogotá</v>
      </c>
      <c r="D8582" t="str">
        <f>IF($A8582="","",Tienda_4!F1382)</f>
        <v>Felipe Santos</v>
      </c>
      <c r="E8582" t="str">
        <f>IF($A8582="","",Tienda_4!I1382)</f>
        <v>Tarjeta de crédito</v>
      </c>
      <c r="F8582">
        <f>IF($A8582="","",VALUE(RIGHT(Tienda_4!E1382,4)))</f>
        <v>2022</v>
      </c>
      <c r="G8582">
        <f>IF($A8582="","",Tienda_4!C1382)</f>
        <v>1330900</v>
      </c>
      <c r="H8582">
        <f>IF($A8582="","",Tienda_4!D1382)</f>
        <v>71100</v>
      </c>
      <c r="I8582">
        <f>IF($A8582="","",Tienda_4!H1382)</f>
        <v>3</v>
      </c>
      <c r="J8582">
        <f>IF($A8582="",0,IF(AND(OR('Cuadro-de-mando'!$B$4="(Todas)",'Cuadro-de-mando'!$B$4=$A8582),OR('Cuadro-de-mando'!$E$4="(Todas)",'Cuadro-de-mando'!$E$4=$B8582),OR('Cuadro-de-mando'!$H$4="(Todas)",'Cuadro-de-mando'!$H$4=$C8582),OR('Cuadro-de-mando'!$K$4="(Todas)",'Cuadro-de-mando'!$K$4=$E8582),OR('Cuadro-de-mando'!$N$4="(Todos)",'Cuadro-de-mando'!$N$4=$F8582)),1,0))</f>
        <v>1</v>
      </c>
    </row>
    <row r="8583" spans="1:10" x14ac:dyDescent="0.25">
      <c r="A8583" t="str">
        <f>IF(Tienda_4!$A1383="","","Tienda 4")</f>
        <v>Tienda 4</v>
      </c>
      <c r="B8583" t="str">
        <f>IF($A8583="","",Tienda_4!B1383)</f>
        <v>Electrónicos</v>
      </c>
      <c r="C8583" t="str">
        <f>IF($A8583="","",Tienda_4!G1383)</f>
        <v>Bogotá</v>
      </c>
      <c r="D8583" t="str">
        <f>IF($A8583="","",Tienda_4!F1383)</f>
        <v>Juan Fernandez</v>
      </c>
      <c r="E8583" t="str">
        <f>IF($A8583="","",Tienda_4!I1383)</f>
        <v>Tarjeta de crédito</v>
      </c>
      <c r="F8583">
        <f>IF($A8583="","",VALUE(RIGHT(Tienda_4!E1383,4)))</f>
        <v>2022</v>
      </c>
      <c r="G8583">
        <f>IF($A8583="","",Tienda_4!C1383)</f>
        <v>69400</v>
      </c>
      <c r="H8583">
        <f>IF($A8583="","",Tienda_4!D1383)</f>
        <v>3900</v>
      </c>
      <c r="I8583">
        <f>IF($A8583="","",Tienda_4!H1383)</f>
        <v>4</v>
      </c>
      <c r="J8583">
        <f>IF($A8583="",0,IF(AND(OR('Cuadro-de-mando'!$B$4="(Todas)",'Cuadro-de-mando'!$B$4=$A8583),OR('Cuadro-de-mando'!$E$4="(Todas)",'Cuadro-de-mando'!$E$4=$B8583),OR('Cuadro-de-mando'!$H$4="(Todas)",'Cuadro-de-mando'!$H$4=$C8583),OR('Cuadro-de-mando'!$K$4="(Todas)",'Cuadro-de-mando'!$K$4=$E8583),OR('Cuadro-de-mando'!$N$4="(Todos)",'Cuadro-de-mando'!$N$4=$F8583)),1,0))</f>
        <v>1</v>
      </c>
    </row>
    <row r="8584" spans="1:10" x14ac:dyDescent="0.25">
      <c r="A8584" t="str">
        <f>IF(Tienda_4!$A1384="","","Tienda 4")</f>
        <v>Tienda 4</v>
      </c>
      <c r="B8584" t="str">
        <f>IF($A8584="","",Tienda_4!B1384)</f>
        <v>Deportes y diversión</v>
      </c>
      <c r="C8584" t="str">
        <f>IF($A8584="","",Tienda_4!G1384)</f>
        <v>Medellín</v>
      </c>
      <c r="D8584" t="str">
        <f>IF($A8584="","",Tienda_4!F1384)</f>
        <v>Pedro Gomez</v>
      </c>
      <c r="E8584" t="str">
        <f>IF($A8584="","",Tienda_4!I1384)</f>
        <v>Tarjeta de crédito</v>
      </c>
      <c r="F8584">
        <f>IF($A8584="","",VALUE(RIGHT(Tienda_4!E1384,4)))</f>
        <v>2020</v>
      </c>
      <c r="G8584">
        <f>IF($A8584="","",Tienda_4!C1384)</f>
        <v>421900</v>
      </c>
      <c r="H8584">
        <f>IF($A8584="","",Tienda_4!D1384)</f>
        <v>22700</v>
      </c>
      <c r="I8584">
        <f>IF($A8584="","",Tienda_4!H1384)</f>
        <v>5</v>
      </c>
      <c r="J8584">
        <f>IF($A8584="",0,IF(AND(OR('Cuadro-de-mando'!$B$4="(Todas)",'Cuadro-de-mando'!$B$4=$A8584),OR('Cuadro-de-mando'!$E$4="(Todas)",'Cuadro-de-mando'!$E$4=$B8584),OR('Cuadro-de-mando'!$H$4="(Todas)",'Cuadro-de-mando'!$H$4=$C8584),OR('Cuadro-de-mando'!$K$4="(Todas)",'Cuadro-de-mando'!$K$4=$E8584),OR('Cuadro-de-mando'!$N$4="(Todos)",'Cuadro-de-mando'!$N$4=$F8584)),1,0))</f>
        <v>1</v>
      </c>
    </row>
    <row r="8585" spans="1:10" x14ac:dyDescent="0.25">
      <c r="A8585" t="str">
        <f>IF(Tienda_4!$A1385="","","Tienda 4")</f>
        <v>Tienda 4</v>
      </c>
      <c r="B8585" t="str">
        <f>IF($A8585="","",Tienda_4!B1385)</f>
        <v>Artículos para el hogar</v>
      </c>
      <c r="C8585" t="str">
        <f>IF($A8585="","",Tienda_4!G1385)</f>
        <v>Bogotá</v>
      </c>
      <c r="D8585" t="str">
        <f>IF($A8585="","",Tienda_4!F1385)</f>
        <v>Felipe Santos</v>
      </c>
      <c r="E8585" t="str">
        <f>IF($A8585="","",Tienda_4!I1385)</f>
        <v>Tarjeta de crédito</v>
      </c>
      <c r="F8585">
        <f>IF($A8585="","",VALUE(RIGHT(Tienda_4!E1385,4)))</f>
        <v>2021</v>
      </c>
      <c r="G8585">
        <f>IF($A8585="","",Tienda_4!C1385)</f>
        <v>80000</v>
      </c>
      <c r="H8585">
        <f>IF($A8585="","",Tienda_4!D1385)</f>
        <v>5000</v>
      </c>
      <c r="I8585">
        <f>IF($A8585="","",Tienda_4!H1385)</f>
        <v>5</v>
      </c>
      <c r="J8585">
        <f>IF($A8585="",0,IF(AND(OR('Cuadro-de-mando'!$B$4="(Todas)",'Cuadro-de-mando'!$B$4=$A8585),OR('Cuadro-de-mando'!$E$4="(Todas)",'Cuadro-de-mando'!$E$4=$B8585),OR('Cuadro-de-mando'!$H$4="(Todas)",'Cuadro-de-mando'!$H$4=$C8585),OR('Cuadro-de-mando'!$K$4="(Todas)",'Cuadro-de-mando'!$K$4=$E8585),OR('Cuadro-de-mando'!$N$4="(Todos)",'Cuadro-de-mando'!$N$4=$F8585)),1,0))</f>
        <v>1</v>
      </c>
    </row>
    <row r="8586" spans="1:10" x14ac:dyDescent="0.25">
      <c r="A8586" t="str">
        <f>IF(Tienda_4!$A1386="","","Tienda 4")</f>
        <v>Tienda 4</v>
      </c>
      <c r="B8586" t="str">
        <f>IF($A8586="","",Tienda_4!B1386)</f>
        <v>Electrónicos</v>
      </c>
      <c r="C8586" t="str">
        <f>IF($A8586="","",Tienda_4!G1386)</f>
        <v>Cali</v>
      </c>
      <c r="D8586" t="str">
        <f>IF($A8586="","",Tienda_4!F1386)</f>
        <v>Juliana Costa</v>
      </c>
      <c r="E8586" t="str">
        <f>IF($A8586="","",Tienda_4!I1386)</f>
        <v>Tarjeta de crédito</v>
      </c>
      <c r="F8586">
        <f>IF($A8586="","",VALUE(RIGHT(Tienda_4!E1386,4)))</f>
        <v>2022</v>
      </c>
      <c r="G8586">
        <f>IF($A8586="","",Tienda_4!C1386)</f>
        <v>1364100</v>
      </c>
      <c r="H8586">
        <f>IF($A8586="","",Tienda_4!D1386)</f>
        <v>70800</v>
      </c>
      <c r="I8586">
        <f>IF($A8586="","",Tienda_4!H1386)</f>
        <v>1</v>
      </c>
      <c r="J8586">
        <f>IF($A8586="",0,IF(AND(OR('Cuadro-de-mando'!$B$4="(Todas)",'Cuadro-de-mando'!$B$4=$A8586),OR('Cuadro-de-mando'!$E$4="(Todas)",'Cuadro-de-mando'!$E$4=$B8586),OR('Cuadro-de-mando'!$H$4="(Todas)",'Cuadro-de-mando'!$H$4=$C8586),OR('Cuadro-de-mando'!$K$4="(Todas)",'Cuadro-de-mando'!$K$4=$E8586),OR('Cuadro-de-mando'!$N$4="(Todos)",'Cuadro-de-mando'!$N$4=$F8586)),1,0))</f>
        <v>1</v>
      </c>
    </row>
    <row r="8587" spans="1:10" x14ac:dyDescent="0.25">
      <c r="A8587" t="str">
        <f>IF(Tienda_4!$A1387="","","Tienda 4")</f>
        <v>Tienda 4</v>
      </c>
      <c r="B8587" t="str">
        <f>IF($A8587="","",Tienda_4!B1387)</f>
        <v>Deportes y diversión</v>
      </c>
      <c r="C8587" t="str">
        <f>IF($A8587="","",Tienda_4!G1387)</f>
        <v>Bogotá</v>
      </c>
      <c r="D8587" t="str">
        <f>IF($A8587="","",Tienda_4!F1387)</f>
        <v>Ángel Rodriguez</v>
      </c>
      <c r="E8587" t="str">
        <f>IF($A8587="","",Tienda_4!I1387)</f>
        <v>Nequi</v>
      </c>
      <c r="F8587">
        <f>IF($A8587="","",VALUE(RIGHT(Tienda_4!E1387,4)))</f>
        <v>2022</v>
      </c>
      <c r="G8587">
        <f>IF($A8587="","",Tienda_4!C1387)</f>
        <v>8500</v>
      </c>
      <c r="H8587">
        <f>IF($A8587="","",Tienda_4!D1387)</f>
        <v>800</v>
      </c>
      <c r="I8587">
        <f>IF($A8587="","",Tienda_4!H1387)</f>
        <v>5</v>
      </c>
      <c r="J8587">
        <f>IF($A8587="",0,IF(AND(OR('Cuadro-de-mando'!$B$4="(Todas)",'Cuadro-de-mando'!$B$4=$A8587),OR('Cuadro-de-mando'!$E$4="(Todas)",'Cuadro-de-mando'!$E$4=$B8587),OR('Cuadro-de-mando'!$H$4="(Todas)",'Cuadro-de-mando'!$H$4=$C8587),OR('Cuadro-de-mando'!$K$4="(Todas)",'Cuadro-de-mando'!$K$4=$E8587),OR('Cuadro-de-mando'!$N$4="(Todos)",'Cuadro-de-mando'!$N$4=$F8587)),1,0))</f>
        <v>1</v>
      </c>
    </row>
    <row r="8588" spans="1:10" x14ac:dyDescent="0.25">
      <c r="A8588" t="str">
        <f>IF(Tienda_4!$A1388="","","Tienda 4")</f>
        <v>Tienda 4</v>
      </c>
      <c r="B8588" t="str">
        <f>IF($A8588="","",Tienda_4!B1388)</f>
        <v>Muebles</v>
      </c>
      <c r="C8588" t="str">
        <f>IF($A8588="","",Tienda_4!G1388)</f>
        <v>Bogotá</v>
      </c>
      <c r="D8588" t="str">
        <f>IF($A8588="","",Tienda_4!F1388)</f>
        <v>Beatriz Morales</v>
      </c>
      <c r="E8588" t="str">
        <f>IF($A8588="","",Tienda_4!I1388)</f>
        <v>Nequi</v>
      </c>
      <c r="F8588">
        <f>IF($A8588="","",VALUE(RIGHT(Tienda_4!E1388,4)))</f>
        <v>2022</v>
      </c>
      <c r="G8588">
        <f>IF($A8588="","",Tienda_4!C1388)</f>
        <v>688000</v>
      </c>
      <c r="H8588">
        <f>IF($A8588="","",Tienda_4!D1388)</f>
        <v>34800</v>
      </c>
      <c r="I8588">
        <f>IF($A8588="","",Tienda_4!H1388)</f>
        <v>5</v>
      </c>
      <c r="J8588">
        <f>IF($A8588="",0,IF(AND(OR('Cuadro-de-mando'!$B$4="(Todas)",'Cuadro-de-mando'!$B$4=$A8588),OR('Cuadro-de-mando'!$E$4="(Todas)",'Cuadro-de-mando'!$E$4=$B8588),OR('Cuadro-de-mando'!$H$4="(Todas)",'Cuadro-de-mando'!$H$4=$C8588),OR('Cuadro-de-mando'!$K$4="(Todas)",'Cuadro-de-mando'!$K$4=$E8588),OR('Cuadro-de-mando'!$N$4="(Todos)",'Cuadro-de-mando'!$N$4=$F8588)),1,0))</f>
        <v>1</v>
      </c>
    </row>
    <row r="8589" spans="1:10" x14ac:dyDescent="0.25">
      <c r="A8589" t="str">
        <f>IF(Tienda_4!$A1389="","","Tienda 4")</f>
        <v>Tienda 4</v>
      </c>
      <c r="B8589" t="str">
        <f>IF($A8589="","",Tienda_4!B1389)</f>
        <v>Instrumentos musicales</v>
      </c>
      <c r="C8589" t="str">
        <f>IF($A8589="","",Tienda_4!G1389)</f>
        <v>Leticia</v>
      </c>
      <c r="D8589" t="str">
        <f>IF($A8589="","",Tienda_4!F1389)</f>
        <v>Juan Fernandez</v>
      </c>
      <c r="E8589" t="str">
        <f>IF($A8589="","",Tienda_4!I1389)</f>
        <v>Tarjeta de crédito</v>
      </c>
      <c r="F8589">
        <f>IF($A8589="","",VALUE(RIGHT(Tienda_4!E1389,4)))</f>
        <v>2020</v>
      </c>
      <c r="G8589">
        <f>IF($A8589="","",Tienda_4!C1389)</f>
        <v>47600</v>
      </c>
      <c r="H8589">
        <f>IF($A8589="","",Tienda_4!D1389)</f>
        <v>2900</v>
      </c>
      <c r="I8589">
        <f>IF($A8589="","",Tienda_4!H1389)</f>
        <v>5</v>
      </c>
      <c r="J8589">
        <f>IF($A8589="",0,IF(AND(OR('Cuadro-de-mando'!$B$4="(Todas)",'Cuadro-de-mando'!$B$4=$A8589),OR('Cuadro-de-mando'!$E$4="(Todas)",'Cuadro-de-mando'!$E$4=$B8589),OR('Cuadro-de-mando'!$H$4="(Todas)",'Cuadro-de-mando'!$H$4=$C8589),OR('Cuadro-de-mando'!$K$4="(Todas)",'Cuadro-de-mando'!$K$4=$E8589),OR('Cuadro-de-mando'!$N$4="(Todos)",'Cuadro-de-mando'!$N$4=$F8589)),1,0))</f>
        <v>1</v>
      </c>
    </row>
    <row r="8590" spans="1:10" x14ac:dyDescent="0.25">
      <c r="A8590" t="str">
        <f>IF(Tienda_4!$A1390="","","Tienda 4")</f>
        <v>Tienda 4</v>
      </c>
      <c r="B8590" t="str">
        <f>IF($A8590="","",Tienda_4!B1390)</f>
        <v>Muebles</v>
      </c>
      <c r="C8590" t="str">
        <f>IF($A8590="","",Tienda_4!G1390)</f>
        <v>Pereira</v>
      </c>
      <c r="D8590" t="str">
        <f>IF($A8590="","",Tienda_4!F1390)</f>
        <v>Camila Rivera</v>
      </c>
      <c r="E8590" t="str">
        <f>IF($A8590="","",Tienda_4!I1390)</f>
        <v>Tarjeta de crédito</v>
      </c>
      <c r="F8590">
        <f>IF($A8590="","",VALUE(RIGHT(Tienda_4!E1390,4)))</f>
        <v>2021</v>
      </c>
      <c r="G8590">
        <f>IF($A8590="","",Tienda_4!C1390)</f>
        <v>308000</v>
      </c>
      <c r="H8590">
        <f>IF($A8590="","",Tienda_4!D1390)</f>
        <v>16800</v>
      </c>
      <c r="I8590">
        <f>IF($A8590="","",Tienda_4!H1390)</f>
        <v>1</v>
      </c>
      <c r="J8590">
        <f>IF($A8590="",0,IF(AND(OR('Cuadro-de-mando'!$B$4="(Todas)",'Cuadro-de-mando'!$B$4=$A8590),OR('Cuadro-de-mando'!$E$4="(Todas)",'Cuadro-de-mando'!$E$4=$B8590),OR('Cuadro-de-mando'!$H$4="(Todas)",'Cuadro-de-mando'!$H$4=$C8590),OR('Cuadro-de-mando'!$K$4="(Todas)",'Cuadro-de-mando'!$K$4=$E8590),OR('Cuadro-de-mando'!$N$4="(Todos)",'Cuadro-de-mando'!$N$4=$F8590)),1,0))</f>
        <v>1</v>
      </c>
    </row>
    <row r="8591" spans="1:10" x14ac:dyDescent="0.25">
      <c r="A8591" t="str">
        <f>IF(Tienda_4!$A1391="","","Tienda 4")</f>
        <v>Tienda 4</v>
      </c>
      <c r="B8591" t="str">
        <f>IF($A8591="","",Tienda_4!B1391)</f>
        <v>Juguetes</v>
      </c>
      <c r="C8591" t="str">
        <f>IF($A8591="","",Tienda_4!G1391)</f>
        <v>Bogotá</v>
      </c>
      <c r="D8591" t="str">
        <f>IF($A8591="","",Tienda_4!F1391)</f>
        <v>Ángel Rodriguez</v>
      </c>
      <c r="E8591" t="str">
        <f>IF($A8591="","",Tienda_4!I1391)</f>
        <v>Tarjeta de crédito</v>
      </c>
      <c r="F8591">
        <f>IF($A8591="","",VALUE(RIGHT(Tienda_4!E1391,4)))</f>
        <v>2022</v>
      </c>
      <c r="G8591">
        <f>IF($A8591="","",Tienda_4!C1391)</f>
        <v>35200</v>
      </c>
      <c r="H8591">
        <f>IF($A8591="","",Tienda_4!D1391)</f>
        <v>2400</v>
      </c>
      <c r="I8591">
        <f>IF($A8591="","",Tienda_4!H1391)</f>
        <v>2</v>
      </c>
      <c r="J8591">
        <f>IF($A8591="",0,IF(AND(OR('Cuadro-de-mando'!$B$4="(Todas)",'Cuadro-de-mando'!$B$4=$A8591),OR('Cuadro-de-mando'!$E$4="(Todas)",'Cuadro-de-mando'!$E$4=$B8591),OR('Cuadro-de-mando'!$H$4="(Todas)",'Cuadro-de-mando'!$H$4=$C8591),OR('Cuadro-de-mando'!$K$4="(Todas)",'Cuadro-de-mando'!$K$4=$E8591),OR('Cuadro-de-mando'!$N$4="(Todos)",'Cuadro-de-mando'!$N$4=$F8591)),1,0))</f>
        <v>1</v>
      </c>
    </row>
    <row r="8592" spans="1:10" x14ac:dyDescent="0.25">
      <c r="A8592" t="str">
        <f>IF(Tienda_4!$A1392="","","Tienda 4")</f>
        <v>Tienda 4</v>
      </c>
      <c r="B8592" t="str">
        <f>IF($A8592="","",Tienda_4!B1392)</f>
        <v>Electrónicos</v>
      </c>
      <c r="C8592" t="str">
        <f>IF($A8592="","",Tienda_4!G1392)</f>
        <v>Bogotá</v>
      </c>
      <c r="D8592" t="str">
        <f>IF($A8592="","",Tienda_4!F1392)</f>
        <v>Lucas Olivera</v>
      </c>
      <c r="E8592" t="str">
        <f>IF($A8592="","",Tienda_4!I1392)</f>
        <v>Nequi</v>
      </c>
      <c r="F8592">
        <f>IF($A8592="","",VALUE(RIGHT(Tienda_4!E1392,4)))</f>
        <v>2020</v>
      </c>
      <c r="G8592">
        <f>IF($A8592="","",Tienda_4!C1392)</f>
        <v>142000</v>
      </c>
      <c r="H8592">
        <f>IF($A8592="","",Tienda_4!D1392)</f>
        <v>5700</v>
      </c>
      <c r="I8592">
        <f>IF($A8592="","",Tienda_4!H1392)</f>
        <v>4</v>
      </c>
      <c r="J8592">
        <f>IF($A8592="",0,IF(AND(OR('Cuadro-de-mando'!$B$4="(Todas)",'Cuadro-de-mando'!$B$4=$A8592),OR('Cuadro-de-mando'!$E$4="(Todas)",'Cuadro-de-mando'!$E$4=$B8592),OR('Cuadro-de-mando'!$H$4="(Todas)",'Cuadro-de-mando'!$H$4=$C8592),OR('Cuadro-de-mando'!$K$4="(Todas)",'Cuadro-de-mando'!$K$4=$E8592),OR('Cuadro-de-mando'!$N$4="(Todos)",'Cuadro-de-mando'!$N$4=$F8592)),1,0))</f>
        <v>1</v>
      </c>
    </row>
    <row r="8593" spans="1:10" x14ac:dyDescent="0.25">
      <c r="A8593" t="str">
        <f>IF(Tienda_4!$A1393="","","Tienda 4")</f>
        <v>Tienda 4</v>
      </c>
      <c r="B8593" t="str">
        <f>IF($A8593="","",Tienda_4!B1393)</f>
        <v>Muebles</v>
      </c>
      <c r="C8593" t="str">
        <f>IF($A8593="","",Tienda_4!G1393)</f>
        <v>Bogotá</v>
      </c>
      <c r="D8593" t="str">
        <f>IF($A8593="","",Tienda_4!F1393)</f>
        <v>Mariana Herrera</v>
      </c>
      <c r="E8593" t="str">
        <f>IF($A8593="","",Tienda_4!I1393)</f>
        <v>Tarjeta de crédito</v>
      </c>
      <c r="F8593">
        <f>IF($A8593="","",VALUE(RIGHT(Tienda_4!E1393,4)))</f>
        <v>2020</v>
      </c>
      <c r="G8593">
        <f>IF($A8593="","",Tienda_4!C1393)</f>
        <v>281600</v>
      </c>
      <c r="H8593">
        <f>IF($A8593="","",Tienda_4!D1393)</f>
        <v>15700</v>
      </c>
      <c r="I8593">
        <f>IF($A8593="","",Tienda_4!H1393)</f>
        <v>1</v>
      </c>
      <c r="J8593">
        <f>IF($A8593="",0,IF(AND(OR('Cuadro-de-mando'!$B$4="(Todas)",'Cuadro-de-mando'!$B$4=$A8593),OR('Cuadro-de-mando'!$E$4="(Todas)",'Cuadro-de-mando'!$E$4=$B8593),OR('Cuadro-de-mando'!$H$4="(Todas)",'Cuadro-de-mando'!$H$4=$C8593),OR('Cuadro-de-mando'!$K$4="(Todas)",'Cuadro-de-mando'!$K$4=$E8593),OR('Cuadro-de-mando'!$N$4="(Todos)",'Cuadro-de-mando'!$N$4=$F8593)),1,0))</f>
        <v>1</v>
      </c>
    </row>
    <row r="8594" spans="1:10" x14ac:dyDescent="0.25">
      <c r="A8594" t="str">
        <f>IF(Tienda_4!$A1394="","","Tienda 4")</f>
        <v>Tienda 4</v>
      </c>
      <c r="B8594" t="str">
        <f>IF($A8594="","",Tienda_4!B1394)</f>
        <v>Artículos para el hogar</v>
      </c>
      <c r="C8594" t="str">
        <f>IF($A8594="","",Tienda_4!G1394)</f>
        <v>Medellín</v>
      </c>
      <c r="D8594" t="str">
        <f>IF($A8594="","",Tienda_4!F1394)</f>
        <v>Lucas Olivera</v>
      </c>
      <c r="E8594" t="str">
        <f>IF($A8594="","",Tienda_4!I1394)</f>
        <v>Tarjeta de crédito</v>
      </c>
      <c r="F8594">
        <f>IF($A8594="","",VALUE(RIGHT(Tienda_4!E1394,4)))</f>
        <v>2021</v>
      </c>
      <c r="G8594">
        <f>IF($A8594="","",Tienda_4!C1394)</f>
        <v>60200</v>
      </c>
      <c r="H8594">
        <f>IF($A8594="","",Tienda_4!D1394)</f>
        <v>1400</v>
      </c>
      <c r="I8594">
        <f>IF($A8594="","",Tienda_4!H1394)</f>
        <v>3</v>
      </c>
      <c r="J8594">
        <f>IF($A8594="",0,IF(AND(OR('Cuadro-de-mando'!$B$4="(Todas)",'Cuadro-de-mando'!$B$4=$A8594),OR('Cuadro-de-mando'!$E$4="(Todas)",'Cuadro-de-mando'!$E$4=$B8594),OR('Cuadro-de-mando'!$H$4="(Todas)",'Cuadro-de-mando'!$H$4=$C8594),OR('Cuadro-de-mando'!$K$4="(Todas)",'Cuadro-de-mando'!$K$4=$E8594),OR('Cuadro-de-mando'!$N$4="(Todos)",'Cuadro-de-mando'!$N$4=$F8594)),1,0))</f>
        <v>1</v>
      </c>
    </row>
    <row r="8595" spans="1:10" x14ac:dyDescent="0.25">
      <c r="A8595" t="str">
        <f>IF(Tienda_4!$A1395="","","Tienda 4")</f>
        <v>Tienda 4</v>
      </c>
      <c r="B8595" t="str">
        <f>IF($A8595="","",Tienda_4!B1395)</f>
        <v>Libros</v>
      </c>
      <c r="C8595" t="str">
        <f>IF($A8595="","",Tienda_4!G1395)</f>
        <v>Bogotá</v>
      </c>
      <c r="D8595" t="str">
        <f>IF($A8595="","",Tienda_4!F1395)</f>
        <v>Juliana Costa</v>
      </c>
      <c r="E8595" t="str">
        <f>IF($A8595="","",Tienda_4!I1395)</f>
        <v>Tarjeta de crédito</v>
      </c>
      <c r="F8595">
        <f>IF($A8595="","",VALUE(RIGHT(Tienda_4!E1395,4)))</f>
        <v>2022</v>
      </c>
      <c r="G8595">
        <f>IF($A8595="","",Tienda_4!C1395)</f>
        <v>80100</v>
      </c>
      <c r="H8595">
        <f>IF($A8595="","",Tienda_4!D1395)</f>
        <v>2500</v>
      </c>
      <c r="I8595">
        <f>IF($A8595="","",Tienda_4!H1395)</f>
        <v>5</v>
      </c>
      <c r="J8595">
        <f>IF($A8595="",0,IF(AND(OR('Cuadro-de-mando'!$B$4="(Todas)",'Cuadro-de-mando'!$B$4=$A8595),OR('Cuadro-de-mando'!$E$4="(Todas)",'Cuadro-de-mando'!$E$4=$B8595),OR('Cuadro-de-mando'!$H$4="(Todas)",'Cuadro-de-mando'!$H$4=$C8595),OR('Cuadro-de-mando'!$K$4="(Todas)",'Cuadro-de-mando'!$K$4=$E8595),OR('Cuadro-de-mando'!$N$4="(Todos)",'Cuadro-de-mando'!$N$4=$F8595)),1,0))</f>
        <v>1</v>
      </c>
    </row>
    <row r="8596" spans="1:10" x14ac:dyDescent="0.25">
      <c r="A8596" t="str">
        <f>IF(Tienda_4!$A1396="","","Tienda 4")</f>
        <v>Tienda 4</v>
      </c>
      <c r="B8596" t="str">
        <f>IF($A8596="","",Tienda_4!B1396)</f>
        <v>Instrumentos musicales</v>
      </c>
      <c r="C8596" t="str">
        <f>IF($A8596="","",Tienda_4!G1396)</f>
        <v>Neiva</v>
      </c>
      <c r="D8596" t="str">
        <f>IF($A8596="","",Tienda_4!F1396)</f>
        <v>Lucas Olivera</v>
      </c>
      <c r="E8596" t="str">
        <f>IF($A8596="","",Tienda_4!I1396)</f>
        <v>Tarjeta de crédito</v>
      </c>
      <c r="F8596">
        <f>IF($A8596="","",VALUE(RIGHT(Tienda_4!E1396,4)))</f>
        <v>2023</v>
      </c>
      <c r="G8596">
        <f>IF($A8596="","",Tienda_4!C1396)</f>
        <v>238900</v>
      </c>
      <c r="H8596">
        <f>IF($A8596="","",Tienda_4!D1396)</f>
        <v>10900</v>
      </c>
      <c r="I8596">
        <f>IF($A8596="","",Tienda_4!H1396)</f>
        <v>5</v>
      </c>
      <c r="J8596">
        <f>IF($A8596="",0,IF(AND(OR('Cuadro-de-mando'!$B$4="(Todas)",'Cuadro-de-mando'!$B$4=$A8596),OR('Cuadro-de-mando'!$E$4="(Todas)",'Cuadro-de-mando'!$E$4=$B8596),OR('Cuadro-de-mando'!$H$4="(Todas)",'Cuadro-de-mando'!$H$4=$C8596),OR('Cuadro-de-mando'!$K$4="(Todas)",'Cuadro-de-mando'!$K$4=$E8596),OR('Cuadro-de-mando'!$N$4="(Todos)",'Cuadro-de-mando'!$N$4=$F8596)),1,0))</f>
        <v>1</v>
      </c>
    </row>
    <row r="8597" spans="1:10" x14ac:dyDescent="0.25">
      <c r="A8597" t="str">
        <f>IF(Tienda_4!$A1397="","","Tienda 4")</f>
        <v>Tienda 4</v>
      </c>
      <c r="B8597" t="str">
        <f>IF($A8597="","",Tienda_4!B1397)</f>
        <v>Electrónicos</v>
      </c>
      <c r="C8597" t="str">
        <f>IF($A8597="","",Tienda_4!G1397)</f>
        <v>Medellín</v>
      </c>
      <c r="D8597" t="str">
        <f>IF($A8597="","",Tienda_4!F1397)</f>
        <v>Camila Rivera</v>
      </c>
      <c r="E8597" t="str">
        <f>IF($A8597="","",Tienda_4!I1397)</f>
        <v>Tarjeta de crédito</v>
      </c>
      <c r="F8597">
        <f>IF($A8597="","",VALUE(RIGHT(Tienda_4!E1397,4)))</f>
        <v>2022</v>
      </c>
      <c r="G8597">
        <f>IF($A8597="","",Tienda_4!C1397)</f>
        <v>2735300</v>
      </c>
      <c r="H8597">
        <f>IF($A8597="","",Tienda_4!D1397)</f>
        <v>146000</v>
      </c>
      <c r="I8597">
        <f>IF($A8597="","",Tienda_4!H1397)</f>
        <v>5</v>
      </c>
      <c r="J8597">
        <f>IF($A8597="",0,IF(AND(OR('Cuadro-de-mando'!$B$4="(Todas)",'Cuadro-de-mando'!$B$4=$A8597),OR('Cuadro-de-mando'!$E$4="(Todas)",'Cuadro-de-mando'!$E$4=$B8597),OR('Cuadro-de-mando'!$H$4="(Todas)",'Cuadro-de-mando'!$H$4=$C8597),OR('Cuadro-de-mando'!$K$4="(Todas)",'Cuadro-de-mando'!$K$4=$E8597),OR('Cuadro-de-mando'!$N$4="(Todos)",'Cuadro-de-mando'!$N$4=$F8597)),1,0))</f>
        <v>1</v>
      </c>
    </row>
    <row r="8598" spans="1:10" x14ac:dyDescent="0.25">
      <c r="A8598" t="str">
        <f>IF(Tienda_4!$A1398="","","Tienda 4")</f>
        <v>Tienda 4</v>
      </c>
      <c r="B8598" t="str">
        <f>IF($A8598="","",Tienda_4!B1398)</f>
        <v>Deportes y diversión</v>
      </c>
      <c r="C8598" t="str">
        <f>IF($A8598="","",Tienda_4!G1398)</f>
        <v>Medellín</v>
      </c>
      <c r="D8598" t="str">
        <f>IF($A8598="","",Tienda_4!F1398)</f>
        <v>Rafael Acosta</v>
      </c>
      <c r="E8598" t="str">
        <f>IF($A8598="","",Tienda_4!I1398)</f>
        <v>Cupón</v>
      </c>
      <c r="F8598">
        <f>IF($A8598="","",VALUE(RIGHT(Tienda_4!E1398,4)))</f>
        <v>2020</v>
      </c>
      <c r="G8598">
        <f>IF($A8598="","",Tienda_4!C1398)</f>
        <v>112400</v>
      </c>
      <c r="H8598">
        <f>IF($A8598="","",Tienda_4!D1398)</f>
        <v>6700</v>
      </c>
      <c r="I8598">
        <f>IF($A8598="","",Tienda_4!H1398)</f>
        <v>3</v>
      </c>
      <c r="J8598">
        <f>IF($A8598="",0,IF(AND(OR('Cuadro-de-mando'!$B$4="(Todas)",'Cuadro-de-mando'!$B$4=$A8598),OR('Cuadro-de-mando'!$E$4="(Todas)",'Cuadro-de-mando'!$E$4=$B8598),OR('Cuadro-de-mando'!$H$4="(Todas)",'Cuadro-de-mando'!$H$4=$C8598),OR('Cuadro-de-mando'!$K$4="(Todas)",'Cuadro-de-mando'!$K$4=$E8598),OR('Cuadro-de-mando'!$N$4="(Todos)",'Cuadro-de-mando'!$N$4=$F8598)),1,0))</f>
        <v>1</v>
      </c>
    </row>
    <row r="8599" spans="1:10" x14ac:dyDescent="0.25">
      <c r="A8599" t="str">
        <f>IF(Tienda_4!$A1399="","","Tienda 4")</f>
        <v>Tienda 4</v>
      </c>
      <c r="B8599" t="str">
        <f>IF($A8599="","",Tienda_4!B1399)</f>
        <v>Deportes y diversión</v>
      </c>
      <c r="C8599" t="str">
        <f>IF($A8599="","",Tienda_4!G1399)</f>
        <v>Bogotá</v>
      </c>
      <c r="D8599" t="str">
        <f>IF($A8599="","",Tienda_4!F1399)</f>
        <v>Izabela de León</v>
      </c>
      <c r="E8599" t="str">
        <f>IF($A8599="","",Tienda_4!I1399)</f>
        <v>Tarjeta de crédito</v>
      </c>
      <c r="F8599">
        <f>IF($A8599="","",VALUE(RIGHT(Tienda_4!E1399,4)))</f>
        <v>2021</v>
      </c>
      <c r="G8599">
        <f>IF($A8599="","",Tienda_4!C1399)</f>
        <v>13500</v>
      </c>
      <c r="H8599">
        <f>IF($A8599="","",Tienda_4!D1399)</f>
        <v>0</v>
      </c>
      <c r="I8599">
        <f>IF($A8599="","",Tienda_4!H1399)</f>
        <v>4</v>
      </c>
      <c r="J8599">
        <f>IF($A8599="",0,IF(AND(OR('Cuadro-de-mando'!$B$4="(Todas)",'Cuadro-de-mando'!$B$4=$A8599),OR('Cuadro-de-mando'!$E$4="(Todas)",'Cuadro-de-mando'!$E$4=$B8599),OR('Cuadro-de-mando'!$H$4="(Todas)",'Cuadro-de-mando'!$H$4=$C8599),OR('Cuadro-de-mando'!$K$4="(Todas)",'Cuadro-de-mando'!$K$4=$E8599),OR('Cuadro-de-mando'!$N$4="(Todos)",'Cuadro-de-mando'!$N$4=$F8599)),1,0))</f>
        <v>1</v>
      </c>
    </row>
    <row r="8600" spans="1:10" x14ac:dyDescent="0.25">
      <c r="A8600" t="str">
        <f>IF(Tienda_4!$A1400="","","Tienda 4")</f>
        <v>Tienda 4</v>
      </c>
      <c r="B8600" t="str">
        <f>IF($A8600="","",Tienda_4!B1400)</f>
        <v>Electrodomésticos</v>
      </c>
      <c r="C8600" t="str">
        <f>IF($A8600="","",Tienda_4!G1400)</f>
        <v>Medellín</v>
      </c>
      <c r="D8600" t="str">
        <f>IF($A8600="","",Tienda_4!F1400)</f>
        <v>Izabela de León</v>
      </c>
      <c r="E8600" t="str">
        <f>IF($A8600="","",Tienda_4!I1400)</f>
        <v>Tarjeta de crédito</v>
      </c>
      <c r="F8600">
        <f>IF($A8600="","",VALUE(RIGHT(Tienda_4!E1400,4)))</f>
        <v>2021</v>
      </c>
      <c r="G8600">
        <f>IF($A8600="","",Tienda_4!C1400)</f>
        <v>1236600</v>
      </c>
      <c r="H8600">
        <f>IF($A8600="","",Tienda_4!D1400)</f>
        <v>64000</v>
      </c>
      <c r="I8600">
        <f>IF($A8600="","",Tienda_4!H1400)</f>
        <v>5</v>
      </c>
      <c r="J8600">
        <f>IF($A8600="",0,IF(AND(OR('Cuadro-de-mando'!$B$4="(Todas)",'Cuadro-de-mando'!$B$4=$A8600),OR('Cuadro-de-mando'!$E$4="(Todas)",'Cuadro-de-mando'!$E$4=$B8600),OR('Cuadro-de-mando'!$H$4="(Todas)",'Cuadro-de-mando'!$H$4=$C8600),OR('Cuadro-de-mando'!$K$4="(Todas)",'Cuadro-de-mando'!$K$4=$E8600),OR('Cuadro-de-mando'!$N$4="(Todos)",'Cuadro-de-mando'!$N$4=$F8600)),1,0))</f>
        <v>1</v>
      </c>
    </row>
    <row r="8601" spans="1:10" x14ac:dyDescent="0.25">
      <c r="A8601" t="str">
        <f>IF(Tienda_4!$A1401="","","Tienda 4")</f>
        <v>Tienda 4</v>
      </c>
      <c r="B8601" t="str">
        <f>IF($A8601="","",Tienda_4!B1401)</f>
        <v>Deportes y diversión</v>
      </c>
      <c r="C8601" t="str">
        <f>IF($A8601="","",Tienda_4!G1401)</f>
        <v>Medellín</v>
      </c>
      <c r="D8601" t="str">
        <f>IF($A8601="","",Tienda_4!F1401)</f>
        <v>Ángel Rodriguez</v>
      </c>
      <c r="E8601" t="str">
        <f>IF($A8601="","",Tienda_4!I1401)</f>
        <v>Tarjeta de crédito</v>
      </c>
      <c r="F8601">
        <f>IF($A8601="","",VALUE(RIGHT(Tienda_4!E1401,4)))</f>
        <v>2021</v>
      </c>
      <c r="G8601">
        <f>IF($A8601="","",Tienda_4!C1401)</f>
        <v>59800</v>
      </c>
      <c r="H8601">
        <f>IF($A8601="","",Tienda_4!D1401)</f>
        <v>3400</v>
      </c>
      <c r="I8601">
        <f>IF($A8601="","",Tienda_4!H1401)</f>
        <v>3</v>
      </c>
      <c r="J8601">
        <f>IF($A8601="",0,IF(AND(OR('Cuadro-de-mando'!$B$4="(Todas)",'Cuadro-de-mando'!$B$4=$A8601),OR('Cuadro-de-mando'!$E$4="(Todas)",'Cuadro-de-mando'!$E$4=$B8601),OR('Cuadro-de-mando'!$H$4="(Todas)",'Cuadro-de-mando'!$H$4=$C8601),OR('Cuadro-de-mando'!$K$4="(Todas)",'Cuadro-de-mando'!$K$4=$E8601),OR('Cuadro-de-mando'!$N$4="(Todos)",'Cuadro-de-mando'!$N$4=$F8601)),1,0))</f>
        <v>1</v>
      </c>
    </row>
    <row r="8602" spans="1:10" x14ac:dyDescent="0.25">
      <c r="A8602" t="str">
        <f>IF(Tienda_4!$A1402="","","Tienda 4")</f>
        <v>Tienda 4</v>
      </c>
      <c r="B8602" t="str">
        <f>IF($A8602="","",Tienda_4!B1402)</f>
        <v>Libros</v>
      </c>
      <c r="C8602" t="str">
        <f>IF($A8602="","",Tienda_4!G1402)</f>
        <v>Cali</v>
      </c>
      <c r="D8602" t="str">
        <f>IF($A8602="","",Tienda_4!F1402)</f>
        <v>Juliana Costa</v>
      </c>
      <c r="E8602" t="str">
        <f>IF($A8602="","",Tienda_4!I1402)</f>
        <v>Tarjeta de crédito</v>
      </c>
      <c r="F8602">
        <f>IF($A8602="","",VALUE(RIGHT(Tienda_4!E1402,4)))</f>
        <v>2020</v>
      </c>
      <c r="G8602">
        <f>IF($A8602="","",Tienda_4!C1402)</f>
        <v>44600</v>
      </c>
      <c r="H8602">
        <f>IF($A8602="","",Tienda_4!D1402)</f>
        <v>9200</v>
      </c>
      <c r="I8602">
        <f>IF($A8602="","",Tienda_4!H1402)</f>
        <v>5</v>
      </c>
      <c r="J8602">
        <f>IF($A8602="",0,IF(AND(OR('Cuadro-de-mando'!$B$4="(Todas)",'Cuadro-de-mando'!$B$4=$A8602),OR('Cuadro-de-mando'!$E$4="(Todas)",'Cuadro-de-mando'!$E$4=$B8602),OR('Cuadro-de-mando'!$H$4="(Todas)",'Cuadro-de-mando'!$H$4=$C8602),OR('Cuadro-de-mando'!$K$4="(Todas)",'Cuadro-de-mando'!$K$4=$E8602),OR('Cuadro-de-mando'!$N$4="(Todos)",'Cuadro-de-mando'!$N$4=$F8602)),1,0))</f>
        <v>1</v>
      </c>
    </row>
    <row r="8603" spans="1:10" x14ac:dyDescent="0.25">
      <c r="A8603" t="str">
        <f>IF(Tienda_4!$A1403="","","Tienda 4")</f>
        <v>Tienda 4</v>
      </c>
      <c r="B8603" t="str">
        <f>IF($A8603="","",Tienda_4!B1403)</f>
        <v>Artículos para el hogar</v>
      </c>
      <c r="C8603" t="str">
        <f>IF($A8603="","",Tienda_4!G1403)</f>
        <v>Bogotá</v>
      </c>
      <c r="D8603" t="str">
        <f>IF($A8603="","",Tienda_4!F1403)</f>
        <v>Maria Alfonso</v>
      </c>
      <c r="E8603" t="str">
        <f>IF($A8603="","",Tienda_4!I1403)</f>
        <v>Tarjeta de crédito</v>
      </c>
      <c r="F8603">
        <f>IF($A8603="","",VALUE(RIGHT(Tienda_4!E1403,4)))</f>
        <v>2020</v>
      </c>
      <c r="G8603">
        <f>IF($A8603="","",Tienda_4!C1403)</f>
        <v>28600</v>
      </c>
      <c r="H8603">
        <f>IF($A8603="","",Tienda_4!D1403)</f>
        <v>1900</v>
      </c>
      <c r="I8603">
        <f>IF($A8603="","",Tienda_4!H1403)</f>
        <v>2</v>
      </c>
      <c r="J8603">
        <f>IF($A8603="",0,IF(AND(OR('Cuadro-de-mando'!$B$4="(Todas)",'Cuadro-de-mando'!$B$4=$A8603),OR('Cuadro-de-mando'!$E$4="(Todas)",'Cuadro-de-mando'!$E$4=$B8603),OR('Cuadro-de-mando'!$H$4="(Todas)",'Cuadro-de-mando'!$H$4=$C8603),OR('Cuadro-de-mando'!$K$4="(Todas)",'Cuadro-de-mando'!$K$4=$E8603),OR('Cuadro-de-mando'!$N$4="(Todos)",'Cuadro-de-mando'!$N$4=$F8603)),1,0))</f>
        <v>1</v>
      </c>
    </row>
    <row r="8604" spans="1:10" x14ac:dyDescent="0.25">
      <c r="A8604" t="str">
        <f>IF(Tienda_4!$A1404="","","Tienda 4")</f>
        <v>Tienda 4</v>
      </c>
      <c r="B8604" t="str">
        <f>IF($A8604="","",Tienda_4!B1404)</f>
        <v>Juguetes</v>
      </c>
      <c r="C8604" t="str">
        <f>IF($A8604="","",Tienda_4!G1404)</f>
        <v>Medellín</v>
      </c>
      <c r="D8604" t="str">
        <f>IF($A8604="","",Tienda_4!F1404)</f>
        <v>Maria Alfonso</v>
      </c>
      <c r="E8604" t="str">
        <f>IF($A8604="","",Tienda_4!I1404)</f>
        <v>Tarjeta de crédito</v>
      </c>
      <c r="F8604">
        <f>IF($A8604="","",VALUE(RIGHT(Tienda_4!E1404,4)))</f>
        <v>2022</v>
      </c>
      <c r="G8604">
        <f>IF($A8604="","",Tienda_4!C1404)</f>
        <v>18100</v>
      </c>
      <c r="H8604">
        <f>IF($A8604="","",Tienda_4!D1404)</f>
        <v>1500</v>
      </c>
      <c r="I8604">
        <f>IF($A8604="","",Tienda_4!H1404)</f>
        <v>1</v>
      </c>
      <c r="J8604">
        <f>IF($A8604="",0,IF(AND(OR('Cuadro-de-mando'!$B$4="(Todas)",'Cuadro-de-mando'!$B$4=$A8604),OR('Cuadro-de-mando'!$E$4="(Todas)",'Cuadro-de-mando'!$E$4=$B8604),OR('Cuadro-de-mando'!$H$4="(Todas)",'Cuadro-de-mando'!$H$4=$C8604),OR('Cuadro-de-mando'!$K$4="(Todas)",'Cuadro-de-mando'!$K$4=$E8604),OR('Cuadro-de-mando'!$N$4="(Todos)",'Cuadro-de-mando'!$N$4=$F8604)),1,0))</f>
        <v>1</v>
      </c>
    </row>
    <row r="8605" spans="1:10" x14ac:dyDescent="0.25">
      <c r="A8605" t="str">
        <f>IF(Tienda_4!$A1405="","","Tienda 4")</f>
        <v>Tienda 4</v>
      </c>
      <c r="B8605" t="str">
        <f>IF($A8605="","",Tienda_4!B1405)</f>
        <v>Muebles</v>
      </c>
      <c r="C8605" t="str">
        <f>IF($A8605="","",Tienda_4!G1405)</f>
        <v>Bogotá</v>
      </c>
      <c r="D8605" t="str">
        <f>IF($A8605="","",Tienda_4!F1405)</f>
        <v>Lucas Olivera</v>
      </c>
      <c r="E8605" t="str">
        <f>IF($A8605="","",Tienda_4!I1405)</f>
        <v>Nequi</v>
      </c>
      <c r="F8605">
        <f>IF($A8605="","",VALUE(RIGHT(Tienda_4!E1405,4)))</f>
        <v>2022</v>
      </c>
      <c r="G8605">
        <f>IF($A8605="","",Tienda_4!C1405)</f>
        <v>611700</v>
      </c>
      <c r="H8605">
        <f>IF($A8605="","",Tienda_4!D1405)</f>
        <v>33100</v>
      </c>
      <c r="I8605">
        <f>IF($A8605="","",Tienda_4!H1405)</f>
        <v>5</v>
      </c>
      <c r="J8605">
        <f>IF($A8605="",0,IF(AND(OR('Cuadro-de-mando'!$B$4="(Todas)",'Cuadro-de-mando'!$B$4=$A8605),OR('Cuadro-de-mando'!$E$4="(Todas)",'Cuadro-de-mando'!$E$4=$B8605),OR('Cuadro-de-mando'!$H$4="(Todas)",'Cuadro-de-mando'!$H$4=$C8605),OR('Cuadro-de-mando'!$K$4="(Todas)",'Cuadro-de-mando'!$K$4=$E8605),OR('Cuadro-de-mando'!$N$4="(Todos)",'Cuadro-de-mando'!$N$4=$F8605)),1,0))</f>
        <v>1</v>
      </c>
    </row>
    <row r="8606" spans="1:10" x14ac:dyDescent="0.25">
      <c r="A8606" t="str">
        <f>IF(Tienda_4!$A1406="","","Tienda 4")</f>
        <v>Tienda 4</v>
      </c>
      <c r="B8606" t="str">
        <f>IF($A8606="","",Tienda_4!B1406)</f>
        <v>Electrodomésticos</v>
      </c>
      <c r="C8606" t="str">
        <f>IF($A8606="","",Tienda_4!G1406)</f>
        <v>Cali</v>
      </c>
      <c r="D8606" t="str">
        <f>IF($A8606="","",Tienda_4!F1406)</f>
        <v>Maria Alfonso</v>
      </c>
      <c r="E8606" t="str">
        <f>IF($A8606="","",Tienda_4!I1406)</f>
        <v>Tarjeta de crédito</v>
      </c>
      <c r="F8606">
        <f>IF($A8606="","",VALUE(RIGHT(Tienda_4!E1406,4)))</f>
        <v>2022</v>
      </c>
      <c r="G8606">
        <f>IF($A8606="","",Tienda_4!C1406)</f>
        <v>997200</v>
      </c>
      <c r="H8606">
        <f>IF($A8606="","",Tienda_4!D1406)</f>
        <v>53300</v>
      </c>
      <c r="I8606">
        <f>IF($A8606="","",Tienda_4!H1406)</f>
        <v>4</v>
      </c>
      <c r="J8606">
        <f>IF($A8606="",0,IF(AND(OR('Cuadro-de-mando'!$B$4="(Todas)",'Cuadro-de-mando'!$B$4=$A8606),OR('Cuadro-de-mando'!$E$4="(Todas)",'Cuadro-de-mando'!$E$4=$B8606),OR('Cuadro-de-mando'!$H$4="(Todas)",'Cuadro-de-mando'!$H$4=$C8606),OR('Cuadro-de-mando'!$K$4="(Todas)",'Cuadro-de-mando'!$K$4=$E8606),OR('Cuadro-de-mando'!$N$4="(Todos)",'Cuadro-de-mando'!$N$4=$F8606)),1,0))</f>
        <v>1</v>
      </c>
    </row>
    <row r="8607" spans="1:10" x14ac:dyDescent="0.25">
      <c r="A8607" t="str">
        <f>IF(Tienda_4!$A1407="","","Tienda 4")</f>
        <v>Tienda 4</v>
      </c>
      <c r="B8607" t="str">
        <f>IF($A8607="","",Tienda_4!B1407)</f>
        <v>Artículos para el hogar</v>
      </c>
      <c r="C8607" t="str">
        <f>IF($A8607="","",Tienda_4!G1407)</f>
        <v>Bogotá</v>
      </c>
      <c r="D8607" t="str">
        <f>IF($A8607="","",Tienda_4!F1407)</f>
        <v>Blanca Ramirez</v>
      </c>
      <c r="E8607" t="str">
        <f>IF($A8607="","",Tienda_4!I1407)</f>
        <v>Cupón</v>
      </c>
      <c r="F8607">
        <f>IF($A8607="","",VALUE(RIGHT(Tienda_4!E1407,4)))</f>
        <v>2020</v>
      </c>
      <c r="G8607">
        <f>IF($A8607="","",Tienda_4!C1407)</f>
        <v>28000</v>
      </c>
      <c r="H8607">
        <f>IF($A8607="","",Tienda_4!D1407)</f>
        <v>0</v>
      </c>
      <c r="I8607">
        <f>IF($A8607="","",Tienda_4!H1407)</f>
        <v>5</v>
      </c>
      <c r="J8607">
        <f>IF($A8607="",0,IF(AND(OR('Cuadro-de-mando'!$B$4="(Todas)",'Cuadro-de-mando'!$B$4=$A8607),OR('Cuadro-de-mando'!$E$4="(Todas)",'Cuadro-de-mando'!$E$4=$B8607),OR('Cuadro-de-mando'!$H$4="(Todas)",'Cuadro-de-mando'!$H$4=$C8607),OR('Cuadro-de-mando'!$K$4="(Todas)",'Cuadro-de-mando'!$K$4=$E8607),OR('Cuadro-de-mando'!$N$4="(Todos)",'Cuadro-de-mando'!$N$4=$F8607)),1,0))</f>
        <v>1</v>
      </c>
    </row>
    <row r="8608" spans="1:10" x14ac:dyDescent="0.25">
      <c r="A8608" t="str">
        <f>IF(Tienda_4!$A1408="","","Tienda 4")</f>
        <v>Tienda 4</v>
      </c>
      <c r="B8608" t="str">
        <f>IF($A8608="","",Tienda_4!B1408)</f>
        <v>Electrodomésticos</v>
      </c>
      <c r="C8608" t="str">
        <f>IF($A8608="","",Tienda_4!G1408)</f>
        <v>Inírida</v>
      </c>
      <c r="D8608" t="str">
        <f>IF($A8608="","",Tienda_4!F1408)</f>
        <v>Santiago Silva</v>
      </c>
      <c r="E8608" t="str">
        <f>IF($A8608="","",Tienda_4!I1408)</f>
        <v>Nequi</v>
      </c>
      <c r="F8608">
        <f>IF($A8608="","",VALUE(RIGHT(Tienda_4!E1408,4)))</f>
        <v>2021</v>
      </c>
      <c r="G8608">
        <f>IF($A8608="","",Tienda_4!C1408)</f>
        <v>708600</v>
      </c>
      <c r="H8608">
        <f>IF($A8608="","",Tienda_4!D1408)</f>
        <v>38400</v>
      </c>
      <c r="I8608">
        <f>IF($A8608="","",Tienda_4!H1408)</f>
        <v>5</v>
      </c>
      <c r="J8608">
        <f>IF($A8608="",0,IF(AND(OR('Cuadro-de-mando'!$B$4="(Todas)",'Cuadro-de-mando'!$B$4=$A8608),OR('Cuadro-de-mando'!$E$4="(Todas)",'Cuadro-de-mando'!$E$4=$B8608),OR('Cuadro-de-mando'!$H$4="(Todas)",'Cuadro-de-mando'!$H$4=$C8608),OR('Cuadro-de-mando'!$K$4="(Todas)",'Cuadro-de-mando'!$K$4=$E8608),OR('Cuadro-de-mando'!$N$4="(Todos)",'Cuadro-de-mando'!$N$4=$F8608)),1,0))</f>
        <v>1</v>
      </c>
    </row>
    <row r="8609" spans="1:10" x14ac:dyDescent="0.25">
      <c r="A8609" t="str">
        <f>IF(Tienda_4!$A1409="","","Tienda 4")</f>
        <v>Tienda 4</v>
      </c>
      <c r="B8609" t="str">
        <f>IF($A8609="","",Tienda_4!B1409)</f>
        <v>Electrónicos</v>
      </c>
      <c r="C8609" t="str">
        <f>IF($A8609="","",Tienda_4!G1409)</f>
        <v>Santa Marta</v>
      </c>
      <c r="D8609" t="str">
        <f>IF($A8609="","",Tienda_4!F1409)</f>
        <v>Camila Rivera</v>
      </c>
      <c r="E8609" t="str">
        <f>IF($A8609="","",Tienda_4!I1409)</f>
        <v>Tarjeta de crédito</v>
      </c>
      <c r="F8609">
        <f>IF($A8609="","",VALUE(RIGHT(Tienda_4!E1409,4)))</f>
        <v>2021</v>
      </c>
      <c r="G8609">
        <f>IF($A8609="","",Tienda_4!C1409)</f>
        <v>80300</v>
      </c>
      <c r="H8609">
        <f>IF($A8609="","",Tienda_4!D1409)</f>
        <v>4700</v>
      </c>
      <c r="I8609">
        <f>IF($A8609="","",Tienda_4!H1409)</f>
        <v>1</v>
      </c>
      <c r="J8609">
        <f>IF($A8609="",0,IF(AND(OR('Cuadro-de-mando'!$B$4="(Todas)",'Cuadro-de-mando'!$B$4=$A8609),OR('Cuadro-de-mando'!$E$4="(Todas)",'Cuadro-de-mando'!$E$4=$B8609),OR('Cuadro-de-mando'!$H$4="(Todas)",'Cuadro-de-mando'!$H$4=$C8609),OR('Cuadro-de-mando'!$K$4="(Todas)",'Cuadro-de-mando'!$K$4=$E8609),OR('Cuadro-de-mando'!$N$4="(Todos)",'Cuadro-de-mando'!$N$4=$F8609)),1,0))</f>
        <v>1</v>
      </c>
    </row>
    <row r="8610" spans="1:10" x14ac:dyDescent="0.25">
      <c r="A8610" t="str">
        <f>IF(Tienda_4!$A1410="","","Tienda 4")</f>
        <v>Tienda 4</v>
      </c>
      <c r="B8610" t="str">
        <f>IF($A8610="","",Tienda_4!B1410)</f>
        <v>Muebles</v>
      </c>
      <c r="C8610" t="str">
        <f>IF($A8610="","",Tienda_4!G1410)</f>
        <v>Bogotá</v>
      </c>
      <c r="D8610" t="str">
        <f>IF($A8610="","",Tienda_4!F1410)</f>
        <v>Rafael Acosta</v>
      </c>
      <c r="E8610" t="str">
        <f>IF($A8610="","",Tienda_4!I1410)</f>
        <v>Tarjeta de crédito</v>
      </c>
      <c r="F8610">
        <f>IF($A8610="","",VALUE(RIGHT(Tienda_4!E1410,4)))</f>
        <v>2021</v>
      </c>
      <c r="G8610">
        <f>IF($A8610="","",Tienda_4!C1410)</f>
        <v>130200</v>
      </c>
      <c r="H8610">
        <f>IF($A8610="","",Tienda_4!D1410)</f>
        <v>5100</v>
      </c>
      <c r="I8610">
        <f>IF($A8610="","",Tienda_4!H1410)</f>
        <v>5</v>
      </c>
      <c r="J8610">
        <f>IF($A8610="",0,IF(AND(OR('Cuadro-de-mando'!$B$4="(Todas)",'Cuadro-de-mando'!$B$4=$A8610),OR('Cuadro-de-mando'!$E$4="(Todas)",'Cuadro-de-mando'!$E$4=$B8610),OR('Cuadro-de-mando'!$H$4="(Todas)",'Cuadro-de-mando'!$H$4=$C8610),OR('Cuadro-de-mando'!$K$4="(Todas)",'Cuadro-de-mando'!$K$4=$E8610),OR('Cuadro-de-mando'!$N$4="(Todos)",'Cuadro-de-mando'!$N$4=$F8610)),1,0))</f>
        <v>1</v>
      </c>
    </row>
    <row r="8611" spans="1:10" x14ac:dyDescent="0.25">
      <c r="A8611" t="str">
        <f>IF(Tienda_4!$A1411="","","Tienda 4")</f>
        <v>Tienda 4</v>
      </c>
      <c r="B8611" t="str">
        <f>IF($A8611="","",Tienda_4!B1411)</f>
        <v>Muebles</v>
      </c>
      <c r="C8611" t="str">
        <f>IF($A8611="","",Tienda_4!G1411)</f>
        <v>Bogotá</v>
      </c>
      <c r="D8611" t="str">
        <f>IF($A8611="","",Tienda_4!F1411)</f>
        <v>Santiago Silva</v>
      </c>
      <c r="E8611" t="str">
        <f>IF($A8611="","",Tienda_4!I1411)</f>
        <v>Cupón</v>
      </c>
      <c r="F8611">
        <f>IF($A8611="","",VALUE(RIGHT(Tienda_4!E1411,4)))</f>
        <v>2023</v>
      </c>
      <c r="G8611">
        <f>IF($A8611="","",Tienda_4!C1411)</f>
        <v>238700</v>
      </c>
      <c r="H8611">
        <f>IF($A8611="","",Tienda_4!D1411)</f>
        <v>13100</v>
      </c>
      <c r="I8611">
        <f>IF($A8611="","",Tienda_4!H1411)</f>
        <v>5</v>
      </c>
      <c r="J8611">
        <f>IF($A8611="",0,IF(AND(OR('Cuadro-de-mando'!$B$4="(Todas)",'Cuadro-de-mando'!$B$4=$A8611),OR('Cuadro-de-mando'!$E$4="(Todas)",'Cuadro-de-mando'!$E$4=$B8611),OR('Cuadro-de-mando'!$H$4="(Todas)",'Cuadro-de-mando'!$H$4=$C8611),OR('Cuadro-de-mando'!$K$4="(Todas)",'Cuadro-de-mando'!$K$4=$E8611),OR('Cuadro-de-mando'!$N$4="(Todos)",'Cuadro-de-mando'!$N$4=$F8611)),1,0))</f>
        <v>1</v>
      </c>
    </row>
    <row r="8612" spans="1:10" x14ac:dyDescent="0.25">
      <c r="A8612" t="str">
        <f>IF(Tienda_4!$A1412="","","Tienda 4")</f>
        <v>Tienda 4</v>
      </c>
      <c r="B8612" t="str">
        <f>IF($A8612="","",Tienda_4!B1412)</f>
        <v>Muebles</v>
      </c>
      <c r="C8612" t="str">
        <f>IF($A8612="","",Tienda_4!G1412)</f>
        <v>Bogotá</v>
      </c>
      <c r="D8612" t="str">
        <f>IF($A8612="","",Tienda_4!F1412)</f>
        <v>Felipe Santos</v>
      </c>
      <c r="E8612" t="str">
        <f>IF($A8612="","",Tienda_4!I1412)</f>
        <v>Tarjeta de crédito</v>
      </c>
      <c r="F8612">
        <f>IF($A8612="","",VALUE(RIGHT(Tienda_4!E1412,4)))</f>
        <v>2022</v>
      </c>
      <c r="G8612">
        <f>IF($A8612="","",Tienda_4!C1412)</f>
        <v>221100</v>
      </c>
      <c r="H8612">
        <f>IF($A8612="","",Tienda_4!D1412)</f>
        <v>20500</v>
      </c>
      <c r="I8612">
        <f>IF($A8612="","",Tienda_4!H1412)</f>
        <v>4</v>
      </c>
      <c r="J8612">
        <f>IF($A8612="",0,IF(AND(OR('Cuadro-de-mando'!$B$4="(Todas)",'Cuadro-de-mando'!$B$4=$A8612),OR('Cuadro-de-mando'!$E$4="(Todas)",'Cuadro-de-mando'!$E$4=$B8612),OR('Cuadro-de-mando'!$H$4="(Todas)",'Cuadro-de-mando'!$H$4=$C8612),OR('Cuadro-de-mando'!$K$4="(Todas)",'Cuadro-de-mando'!$K$4=$E8612),OR('Cuadro-de-mando'!$N$4="(Todos)",'Cuadro-de-mando'!$N$4=$F8612)),1,0))</f>
        <v>1</v>
      </c>
    </row>
    <row r="8613" spans="1:10" x14ac:dyDescent="0.25">
      <c r="A8613" t="str">
        <f>IF(Tienda_4!$A1413="","","Tienda 4")</f>
        <v>Tienda 4</v>
      </c>
      <c r="B8613" t="str">
        <f>IF($A8613="","",Tienda_4!B1413)</f>
        <v>Electrónicos</v>
      </c>
      <c r="C8613" t="str">
        <f>IF($A8613="","",Tienda_4!G1413)</f>
        <v>Cali</v>
      </c>
      <c r="D8613" t="str">
        <f>IF($A8613="","",Tienda_4!F1413)</f>
        <v>Juliana Costa</v>
      </c>
      <c r="E8613" t="str">
        <f>IF($A8613="","",Tienda_4!I1413)</f>
        <v>Nequi</v>
      </c>
      <c r="F8613">
        <f>IF($A8613="","",VALUE(RIGHT(Tienda_4!E1413,4)))</f>
        <v>2023</v>
      </c>
      <c r="G8613">
        <f>IF($A8613="","",Tienda_4!C1413)</f>
        <v>988900</v>
      </c>
      <c r="H8613">
        <f>IF($A8613="","",Tienda_4!D1413)</f>
        <v>58300</v>
      </c>
      <c r="I8613">
        <f>IF($A8613="","",Tienda_4!H1413)</f>
        <v>5</v>
      </c>
      <c r="J8613">
        <f>IF($A8613="",0,IF(AND(OR('Cuadro-de-mando'!$B$4="(Todas)",'Cuadro-de-mando'!$B$4=$A8613),OR('Cuadro-de-mando'!$E$4="(Todas)",'Cuadro-de-mando'!$E$4=$B8613),OR('Cuadro-de-mando'!$H$4="(Todas)",'Cuadro-de-mando'!$H$4=$C8613),OR('Cuadro-de-mando'!$K$4="(Todas)",'Cuadro-de-mando'!$K$4=$E8613),OR('Cuadro-de-mando'!$N$4="(Todos)",'Cuadro-de-mando'!$N$4=$F8613)),1,0))</f>
        <v>1</v>
      </c>
    </row>
    <row r="8614" spans="1:10" x14ac:dyDescent="0.25">
      <c r="A8614" t="str">
        <f>IF(Tienda_4!$A1414="","","Tienda 4")</f>
        <v>Tienda 4</v>
      </c>
      <c r="B8614" t="str">
        <f>IF($A8614="","",Tienda_4!B1414)</f>
        <v>Electrónicos</v>
      </c>
      <c r="C8614" t="str">
        <f>IF($A8614="","",Tienda_4!G1414)</f>
        <v>Medellín</v>
      </c>
      <c r="D8614" t="str">
        <f>IF($A8614="","",Tienda_4!F1414)</f>
        <v>Juliana Costa</v>
      </c>
      <c r="E8614" t="str">
        <f>IF($A8614="","",Tienda_4!I1414)</f>
        <v>Tarjeta de crédito</v>
      </c>
      <c r="F8614">
        <f>IF($A8614="","",VALUE(RIGHT(Tienda_4!E1414,4)))</f>
        <v>2020</v>
      </c>
      <c r="G8614">
        <f>IF($A8614="","",Tienda_4!C1414)</f>
        <v>321100</v>
      </c>
      <c r="H8614">
        <f>IF($A8614="","",Tienda_4!D1414)</f>
        <v>21900</v>
      </c>
      <c r="I8614">
        <f>IF($A8614="","",Tienda_4!H1414)</f>
        <v>2</v>
      </c>
      <c r="J8614">
        <f>IF($A8614="",0,IF(AND(OR('Cuadro-de-mando'!$B$4="(Todas)",'Cuadro-de-mando'!$B$4=$A8614),OR('Cuadro-de-mando'!$E$4="(Todas)",'Cuadro-de-mando'!$E$4=$B8614),OR('Cuadro-de-mando'!$H$4="(Todas)",'Cuadro-de-mando'!$H$4=$C8614),OR('Cuadro-de-mando'!$K$4="(Todas)",'Cuadro-de-mando'!$K$4=$E8614),OR('Cuadro-de-mando'!$N$4="(Todos)",'Cuadro-de-mando'!$N$4=$F8614)),1,0))</f>
        <v>1</v>
      </c>
    </row>
    <row r="8615" spans="1:10" x14ac:dyDescent="0.25">
      <c r="A8615" t="str">
        <f>IF(Tienda_4!$A1415="","","Tienda 4")</f>
        <v>Tienda 4</v>
      </c>
      <c r="B8615" t="str">
        <f>IF($A8615="","",Tienda_4!B1415)</f>
        <v>Muebles</v>
      </c>
      <c r="C8615" t="str">
        <f>IF($A8615="","",Tienda_4!G1415)</f>
        <v>Bogotá</v>
      </c>
      <c r="D8615" t="str">
        <f>IF($A8615="","",Tienda_4!F1415)</f>
        <v>Beatriz Morales</v>
      </c>
      <c r="E8615" t="str">
        <f>IF($A8615="","",Tienda_4!I1415)</f>
        <v>Tarjeta de crédito</v>
      </c>
      <c r="F8615">
        <f>IF($A8615="","",VALUE(RIGHT(Tienda_4!E1415,4)))</f>
        <v>2022</v>
      </c>
      <c r="G8615">
        <f>IF($A8615="","",Tienda_4!C1415)</f>
        <v>224900</v>
      </c>
      <c r="H8615">
        <f>IF($A8615="","",Tienda_4!D1415)</f>
        <v>16700</v>
      </c>
      <c r="I8615">
        <f>IF($A8615="","",Tienda_4!H1415)</f>
        <v>4</v>
      </c>
      <c r="J8615">
        <f>IF($A8615="",0,IF(AND(OR('Cuadro-de-mando'!$B$4="(Todas)",'Cuadro-de-mando'!$B$4=$A8615),OR('Cuadro-de-mando'!$E$4="(Todas)",'Cuadro-de-mando'!$E$4=$B8615),OR('Cuadro-de-mando'!$H$4="(Todas)",'Cuadro-de-mando'!$H$4=$C8615),OR('Cuadro-de-mando'!$K$4="(Todas)",'Cuadro-de-mando'!$K$4=$E8615),OR('Cuadro-de-mando'!$N$4="(Todos)",'Cuadro-de-mando'!$N$4=$F8615)),1,0))</f>
        <v>1</v>
      </c>
    </row>
    <row r="8616" spans="1:10" x14ac:dyDescent="0.25">
      <c r="A8616" t="str">
        <f>IF(Tienda_4!$A1416="","","Tienda 4")</f>
        <v>Tienda 4</v>
      </c>
      <c r="B8616" t="str">
        <f>IF($A8616="","",Tienda_4!B1416)</f>
        <v>Muebles</v>
      </c>
      <c r="C8616" t="str">
        <f>IF($A8616="","",Tienda_4!G1416)</f>
        <v>Bogotá</v>
      </c>
      <c r="D8616" t="str">
        <f>IF($A8616="","",Tienda_4!F1416)</f>
        <v>Juan Fernandez</v>
      </c>
      <c r="E8616" t="str">
        <f>IF($A8616="","",Tienda_4!I1416)</f>
        <v>Tarjeta de crédito</v>
      </c>
      <c r="F8616">
        <f>IF($A8616="","",VALUE(RIGHT(Tienda_4!E1416,4)))</f>
        <v>2021</v>
      </c>
      <c r="G8616">
        <f>IF($A8616="","",Tienda_4!C1416)</f>
        <v>613700</v>
      </c>
      <c r="H8616">
        <f>IF($A8616="","",Tienda_4!D1416)</f>
        <v>30900</v>
      </c>
      <c r="I8616">
        <f>IF($A8616="","",Tienda_4!H1416)</f>
        <v>5</v>
      </c>
      <c r="J8616">
        <f>IF($A8616="",0,IF(AND(OR('Cuadro-de-mando'!$B$4="(Todas)",'Cuadro-de-mando'!$B$4=$A8616),OR('Cuadro-de-mando'!$E$4="(Todas)",'Cuadro-de-mando'!$E$4=$B8616),OR('Cuadro-de-mando'!$H$4="(Todas)",'Cuadro-de-mando'!$H$4=$C8616),OR('Cuadro-de-mando'!$K$4="(Todas)",'Cuadro-de-mando'!$K$4=$E8616),OR('Cuadro-de-mando'!$N$4="(Todos)",'Cuadro-de-mando'!$N$4=$F8616)),1,0))</f>
        <v>1</v>
      </c>
    </row>
    <row r="8617" spans="1:10" x14ac:dyDescent="0.25">
      <c r="A8617" t="str">
        <f>IF(Tienda_4!$A1417="","","Tienda 4")</f>
        <v>Tienda 4</v>
      </c>
      <c r="B8617" t="str">
        <f>IF($A8617="","",Tienda_4!B1417)</f>
        <v>Instrumentos musicales</v>
      </c>
      <c r="C8617" t="str">
        <f>IF($A8617="","",Tienda_4!G1417)</f>
        <v>Bogotá</v>
      </c>
      <c r="D8617" t="str">
        <f>IF($A8617="","",Tienda_4!F1417)</f>
        <v>Rafael Acosta</v>
      </c>
      <c r="E8617" t="str">
        <f>IF($A8617="","",Tienda_4!I1417)</f>
        <v>Tarjeta de débito</v>
      </c>
      <c r="F8617">
        <f>IF($A8617="","",VALUE(RIGHT(Tienda_4!E1417,4)))</f>
        <v>2022</v>
      </c>
      <c r="G8617">
        <f>IF($A8617="","",Tienda_4!C1417)</f>
        <v>1009000</v>
      </c>
      <c r="H8617">
        <f>IF($A8617="","",Tienda_4!D1417)</f>
        <v>54100</v>
      </c>
      <c r="I8617">
        <f>IF($A8617="","",Tienda_4!H1417)</f>
        <v>1</v>
      </c>
      <c r="J8617">
        <f>IF($A8617="",0,IF(AND(OR('Cuadro-de-mando'!$B$4="(Todas)",'Cuadro-de-mando'!$B$4=$A8617),OR('Cuadro-de-mando'!$E$4="(Todas)",'Cuadro-de-mando'!$E$4=$B8617),OR('Cuadro-de-mando'!$H$4="(Todas)",'Cuadro-de-mando'!$H$4=$C8617),OR('Cuadro-de-mando'!$K$4="(Todas)",'Cuadro-de-mando'!$K$4=$E8617),OR('Cuadro-de-mando'!$N$4="(Todos)",'Cuadro-de-mando'!$N$4=$F8617)),1,0))</f>
        <v>1</v>
      </c>
    </row>
    <row r="8618" spans="1:10" x14ac:dyDescent="0.25">
      <c r="A8618" t="str">
        <f>IF(Tienda_4!$A1418="","","Tienda 4")</f>
        <v>Tienda 4</v>
      </c>
      <c r="B8618" t="str">
        <f>IF($A8618="","",Tienda_4!B1418)</f>
        <v>Artículos para el hogar</v>
      </c>
      <c r="C8618" t="str">
        <f>IF($A8618="","",Tienda_4!G1418)</f>
        <v>Medellín</v>
      </c>
      <c r="D8618" t="str">
        <f>IF($A8618="","",Tienda_4!F1418)</f>
        <v>Felipe Santos</v>
      </c>
      <c r="E8618" t="str">
        <f>IF($A8618="","",Tienda_4!I1418)</f>
        <v>Cupón</v>
      </c>
      <c r="F8618">
        <f>IF($A8618="","",VALUE(RIGHT(Tienda_4!E1418,4)))</f>
        <v>2022</v>
      </c>
      <c r="G8618">
        <f>IF($A8618="","",Tienda_4!C1418)</f>
        <v>130600</v>
      </c>
      <c r="H8618">
        <f>IF($A8618="","",Tienda_4!D1418)</f>
        <v>7600</v>
      </c>
      <c r="I8618">
        <f>IF($A8618="","",Tienda_4!H1418)</f>
        <v>5</v>
      </c>
      <c r="J8618">
        <f>IF($A8618="",0,IF(AND(OR('Cuadro-de-mando'!$B$4="(Todas)",'Cuadro-de-mando'!$B$4=$A8618),OR('Cuadro-de-mando'!$E$4="(Todas)",'Cuadro-de-mando'!$E$4=$B8618),OR('Cuadro-de-mando'!$H$4="(Todas)",'Cuadro-de-mando'!$H$4=$C8618),OR('Cuadro-de-mando'!$K$4="(Todas)",'Cuadro-de-mando'!$K$4=$E8618),OR('Cuadro-de-mando'!$N$4="(Todos)",'Cuadro-de-mando'!$N$4=$F8618)),1,0))</f>
        <v>1</v>
      </c>
    </row>
    <row r="8619" spans="1:10" x14ac:dyDescent="0.25">
      <c r="A8619" t="str">
        <f>IF(Tienda_4!$A1419="","","Tienda 4")</f>
        <v>Tienda 4</v>
      </c>
      <c r="B8619" t="str">
        <f>IF($A8619="","",Tienda_4!B1419)</f>
        <v>Libros</v>
      </c>
      <c r="C8619" t="str">
        <f>IF($A8619="","",Tienda_4!G1419)</f>
        <v>Medellín</v>
      </c>
      <c r="D8619" t="str">
        <f>IF($A8619="","",Tienda_4!F1419)</f>
        <v>Ángel Rodriguez</v>
      </c>
      <c r="E8619" t="str">
        <f>IF($A8619="","",Tienda_4!I1419)</f>
        <v>Cupón</v>
      </c>
      <c r="F8619">
        <f>IF($A8619="","",VALUE(RIGHT(Tienda_4!E1419,4)))</f>
        <v>2020</v>
      </c>
      <c r="G8619">
        <f>IF($A8619="","",Tienda_4!C1419)</f>
        <v>55500</v>
      </c>
      <c r="H8619">
        <f>IF($A8619="","",Tienda_4!D1419)</f>
        <v>1100</v>
      </c>
      <c r="I8619">
        <f>IF($A8619="","",Tienda_4!H1419)</f>
        <v>5</v>
      </c>
      <c r="J8619">
        <f>IF($A8619="",0,IF(AND(OR('Cuadro-de-mando'!$B$4="(Todas)",'Cuadro-de-mando'!$B$4=$A8619),OR('Cuadro-de-mando'!$E$4="(Todas)",'Cuadro-de-mando'!$E$4=$B8619),OR('Cuadro-de-mando'!$H$4="(Todas)",'Cuadro-de-mando'!$H$4=$C8619),OR('Cuadro-de-mando'!$K$4="(Todas)",'Cuadro-de-mando'!$K$4=$E8619),OR('Cuadro-de-mando'!$N$4="(Todos)",'Cuadro-de-mando'!$N$4=$F8619)),1,0))</f>
        <v>1</v>
      </c>
    </row>
    <row r="8620" spans="1:10" x14ac:dyDescent="0.25">
      <c r="A8620" t="str">
        <f>IF(Tienda_4!$A1420="","","Tienda 4")</f>
        <v>Tienda 4</v>
      </c>
      <c r="B8620" t="str">
        <f>IF($A8620="","",Tienda_4!B1420)</f>
        <v>Electrónicos</v>
      </c>
      <c r="C8620" t="str">
        <f>IF($A8620="","",Tienda_4!G1420)</f>
        <v>Bogotá</v>
      </c>
      <c r="D8620" t="str">
        <f>IF($A8620="","",Tienda_4!F1420)</f>
        <v>Camila Rivera</v>
      </c>
      <c r="E8620" t="str">
        <f>IF($A8620="","",Tienda_4!I1420)</f>
        <v>Tarjeta de crédito</v>
      </c>
      <c r="F8620">
        <f>IF($A8620="","",VALUE(RIGHT(Tienda_4!E1420,4)))</f>
        <v>2020</v>
      </c>
      <c r="G8620">
        <f>IF($A8620="","",Tienda_4!C1420)</f>
        <v>1170400</v>
      </c>
      <c r="H8620">
        <f>IF($A8620="","",Tienda_4!D1420)</f>
        <v>68200</v>
      </c>
      <c r="I8620">
        <f>IF($A8620="","",Tienda_4!H1420)</f>
        <v>3</v>
      </c>
      <c r="J8620">
        <f>IF($A8620="",0,IF(AND(OR('Cuadro-de-mando'!$B$4="(Todas)",'Cuadro-de-mando'!$B$4=$A8620),OR('Cuadro-de-mando'!$E$4="(Todas)",'Cuadro-de-mando'!$E$4=$B8620),OR('Cuadro-de-mando'!$H$4="(Todas)",'Cuadro-de-mando'!$H$4=$C8620),OR('Cuadro-de-mando'!$K$4="(Todas)",'Cuadro-de-mando'!$K$4=$E8620),OR('Cuadro-de-mando'!$N$4="(Todos)",'Cuadro-de-mando'!$N$4=$F8620)),1,0))</f>
        <v>1</v>
      </c>
    </row>
    <row r="8621" spans="1:10" x14ac:dyDescent="0.25">
      <c r="A8621" t="str">
        <f>IF(Tienda_4!$A1421="","","Tienda 4")</f>
        <v>Tienda 4</v>
      </c>
      <c r="B8621" t="str">
        <f>IF($A8621="","",Tienda_4!B1421)</f>
        <v>Artículos para el hogar</v>
      </c>
      <c r="C8621" t="str">
        <f>IF($A8621="","",Tienda_4!G1421)</f>
        <v>Bogotá</v>
      </c>
      <c r="D8621" t="str">
        <f>IF($A8621="","",Tienda_4!F1421)</f>
        <v>Santiago Silva</v>
      </c>
      <c r="E8621" t="str">
        <f>IF($A8621="","",Tienda_4!I1421)</f>
        <v>Tarjeta de crédito</v>
      </c>
      <c r="F8621">
        <f>IF($A8621="","",VALUE(RIGHT(Tienda_4!E1421,4)))</f>
        <v>2020</v>
      </c>
      <c r="G8621">
        <f>IF($A8621="","",Tienda_4!C1421)</f>
        <v>50900</v>
      </c>
      <c r="H8621">
        <f>IF($A8621="","",Tienda_4!D1421)</f>
        <v>3200</v>
      </c>
      <c r="I8621">
        <f>IF($A8621="","",Tienda_4!H1421)</f>
        <v>5</v>
      </c>
      <c r="J8621">
        <f>IF($A8621="",0,IF(AND(OR('Cuadro-de-mando'!$B$4="(Todas)",'Cuadro-de-mando'!$B$4=$A8621),OR('Cuadro-de-mando'!$E$4="(Todas)",'Cuadro-de-mando'!$E$4=$B8621),OR('Cuadro-de-mando'!$H$4="(Todas)",'Cuadro-de-mando'!$H$4=$C8621),OR('Cuadro-de-mando'!$K$4="(Todas)",'Cuadro-de-mando'!$K$4=$E8621),OR('Cuadro-de-mando'!$N$4="(Todos)",'Cuadro-de-mando'!$N$4=$F8621)),1,0))</f>
        <v>1</v>
      </c>
    </row>
    <row r="8622" spans="1:10" x14ac:dyDescent="0.25">
      <c r="A8622" t="str">
        <f>IF(Tienda_4!$A1422="","","Tienda 4")</f>
        <v>Tienda 4</v>
      </c>
      <c r="B8622" t="str">
        <f>IF($A8622="","",Tienda_4!B1422)</f>
        <v>Muebles</v>
      </c>
      <c r="C8622" t="str">
        <f>IF($A8622="","",Tienda_4!G1422)</f>
        <v>Medellín</v>
      </c>
      <c r="D8622" t="str">
        <f>IF($A8622="","",Tienda_4!F1422)</f>
        <v>Rafael Acosta</v>
      </c>
      <c r="E8622" t="str">
        <f>IF($A8622="","",Tienda_4!I1422)</f>
        <v>Tarjeta de crédito</v>
      </c>
      <c r="F8622">
        <f>IF($A8622="","",VALUE(RIGHT(Tienda_4!E1422,4)))</f>
        <v>2022</v>
      </c>
      <c r="G8622">
        <f>IF($A8622="","",Tienda_4!C1422)</f>
        <v>519400</v>
      </c>
      <c r="H8622">
        <f>IF($A8622="","",Tienda_4!D1422)</f>
        <v>27900</v>
      </c>
      <c r="I8622">
        <f>IF($A8622="","",Tienda_4!H1422)</f>
        <v>5</v>
      </c>
      <c r="J8622">
        <f>IF($A8622="",0,IF(AND(OR('Cuadro-de-mando'!$B$4="(Todas)",'Cuadro-de-mando'!$B$4=$A8622),OR('Cuadro-de-mando'!$E$4="(Todas)",'Cuadro-de-mando'!$E$4=$B8622),OR('Cuadro-de-mando'!$H$4="(Todas)",'Cuadro-de-mando'!$H$4=$C8622),OR('Cuadro-de-mando'!$K$4="(Todas)",'Cuadro-de-mando'!$K$4=$E8622),OR('Cuadro-de-mando'!$N$4="(Todos)",'Cuadro-de-mando'!$N$4=$F8622)),1,0))</f>
        <v>1</v>
      </c>
    </row>
    <row r="8623" spans="1:10" x14ac:dyDescent="0.25">
      <c r="A8623" t="str">
        <f>IF(Tienda_4!$A1423="","","Tienda 4")</f>
        <v>Tienda 4</v>
      </c>
      <c r="B8623" t="str">
        <f>IF($A8623="","",Tienda_4!B1423)</f>
        <v>Muebles</v>
      </c>
      <c r="C8623" t="str">
        <f>IF($A8623="","",Tienda_4!G1423)</f>
        <v>Bucaramanga</v>
      </c>
      <c r="D8623" t="str">
        <f>IF($A8623="","",Tienda_4!F1423)</f>
        <v>Maria Alfonso</v>
      </c>
      <c r="E8623" t="str">
        <f>IF($A8623="","",Tienda_4!I1423)</f>
        <v>Tarjeta de crédito</v>
      </c>
      <c r="F8623">
        <f>IF($A8623="","",VALUE(RIGHT(Tienda_4!E1423,4)))</f>
        <v>2022</v>
      </c>
      <c r="G8623">
        <f>IF($A8623="","",Tienda_4!C1423)</f>
        <v>404000</v>
      </c>
      <c r="H8623">
        <f>IF($A8623="","",Tienda_4!D1423)</f>
        <v>19700</v>
      </c>
      <c r="I8623">
        <f>IF($A8623="","",Tienda_4!H1423)</f>
        <v>1</v>
      </c>
      <c r="J8623">
        <f>IF($A8623="",0,IF(AND(OR('Cuadro-de-mando'!$B$4="(Todas)",'Cuadro-de-mando'!$B$4=$A8623),OR('Cuadro-de-mando'!$E$4="(Todas)",'Cuadro-de-mando'!$E$4=$B8623),OR('Cuadro-de-mando'!$H$4="(Todas)",'Cuadro-de-mando'!$H$4=$C8623),OR('Cuadro-de-mando'!$K$4="(Todas)",'Cuadro-de-mando'!$K$4=$E8623),OR('Cuadro-de-mando'!$N$4="(Todos)",'Cuadro-de-mando'!$N$4=$F8623)),1,0))</f>
        <v>1</v>
      </c>
    </row>
    <row r="8624" spans="1:10" x14ac:dyDescent="0.25">
      <c r="A8624" t="str">
        <f>IF(Tienda_4!$A1424="","","Tienda 4")</f>
        <v>Tienda 4</v>
      </c>
      <c r="B8624" t="str">
        <f>IF($A8624="","",Tienda_4!B1424)</f>
        <v>Juguetes</v>
      </c>
      <c r="C8624" t="str">
        <f>IF($A8624="","",Tienda_4!G1424)</f>
        <v>Bogotá</v>
      </c>
      <c r="D8624" t="str">
        <f>IF($A8624="","",Tienda_4!F1424)</f>
        <v>Pedro Gomez</v>
      </c>
      <c r="E8624" t="str">
        <f>IF($A8624="","",Tienda_4!I1424)</f>
        <v>Tarjeta de crédito</v>
      </c>
      <c r="F8624">
        <f>IF($A8624="","",VALUE(RIGHT(Tienda_4!E1424,4)))</f>
        <v>2020</v>
      </c>
      <c r="G8624">
        <f>IF($A8624="","",Tienda_4!C1424)</f>
        <v>34500</v>
      </c>
      <c r="H8624">
        <f>IF($A8624="","",Tienda_4!D1424)</f>
        <v>2200</v>
      </c>
      <c r="I8624">
        <f>IF($A8624="","",Tienda_4!H1424)</f>
        <v>4</v>
      </c>
      <c r="J8624">
        <f>IF($A8624="",0,IF(AND(OR('Cuadro-de-mando'!$B$4="(Todas)",'Cuadro-de-mando'!$B$4=$A8624),OR('Cuadro-de-mando'!$E$4="(Todas)",'Cuadro-de-mando'!$E$4=$B8624),OR('Cuadro-de-mando'!$H$4="(Todas)",'Cuadro-de-mando'!$H$4=$C8624),OR('Cuadro-de-mando'!$K$4="(Todas)",'Cuadro-de-mando'!$K$4=$E8624),OR('Cuadro-de-mando'!$N$4="(Todos)",'Cuadro-de-mando'!$N$4=$F8624)),1,0))</f>
        <v>1</v>
      </c>
    </row>
    <row r="8625" spans="1:10" x14ac:dyDescent="0.25">
      <c r="A8625" t="str">
        <f>IF(Tienda_4!$A1425="","","Tienda 4")</f>
        <v>Tienda 4</v>
      </c>
      <c r="B8625" t="str">
        <f>IF($A8625="","",Tienda_4!B1425)</f>
        <v>Juguetes</v>
      </c>
      <c r="C8625" t="str">
        <f>IF($A8625="","",Tienda_4!G1425)</f>
        <v>Medellín</v>
      </c>
      <c r="D8625" t="str">
        <f>IF($A8625="","",Tienda_4!F1425)</f>
        <v>Izabela de León</v>
      </c>
      <c r="E8625" t="str">
        <f>IF($A8625="","",Tienda_4!I1425)</f>
        <v>Tarjeta de crédito</v>
      </c>
      <c r="F8625">
        <f>IF($A8625="","",VALUE(RIGHT(Tienda_4!E1425,4)))</f>
        <v>2021</v>
      </c>
      <c r="G8625">
        <f>IF($A8625="","",Tienda_4!C1425)</f>
        <v>18100</v>
      </c>
      <c r="H8625">
        <f>IF($A8625="","",Tienda_4!D1425)</f>
        <v>1400</v>
      </c>
      <c r="I8625">
        <f>IF($A8625="","",Tienda_4!H1425)</f>
        <v>5</v>
      </c>
      <c r="J8625">
        <f>IF($A8625="",0,IF(AND(OR('Cuadro-de-mando'!$B$4="(Todas)",'Cuadro-de-mando'!$B$4=$A8625),OR('Cuadro-de-mando'!$E$4="(Todas)",'Cuadro-de-mando'!$E$4=$B8625),OR('Cuadro-de-mando'!$H$4="(Todas)",'Cuadro-de-mando'!$H$4=$C8625),OR('Cuadro-de-mando'!$K$4="(Todas)",'Cuadro-de-mando'!$K$4=$E8625),OR('Cuadro-de-mando'!$N$4="(Todos)",'Cuadro-de-mando'!$N$4=$F8625)),1,0))</f>
        <v>1</v>
      </c>
    </row>
    <row r="8626" spans="1:10" x14ac:dyDescent="0.25">
      <c r="A8626" t="str">
        <f>IF(Tienda_4!$A1426="","","Tienda 4")</f>
        <v>Tienda 4</v>
      </c>
      <c r="B8626" t="str">
        <f>IF($A8626="","",Tienda_4!B1426)</f>
        <v>Deportes y diversión</v>
      </c>
      <c r="C8626" t="str">
        <f>IF($A8626="","",Tienda_4!G1426)</f>
        <v>Bogotá</v>
      </c>
      <c r="D8626" t="str">
        <f>IF($A8626="","",Tienda_4!F1426)</f>
        <v>Juliana Costa</v>
      </c>
      <c r="E8626" t="str">
        <f>IF($A8626="","",Tienda_4!I1426)</f>
        <v>Tarjeta de crédito</v>
      </c>
      <c r="F8626">
        <f>IF($A8626="","",VALUE(RIGHT(Tienda_4!E1426,4)))</f>
        <v>2021</v>
      </c>
      <c r="G8626">
        <f>IF($A8626="","",Tienda_4!C1426)</f>
        <v>28000</v>
      </c>
      <c r="H8626">
        <f>IF($A8626="","",Tienda_4!D1426)</f>
        <v>1900</v>
      </c>
      <c r="I8626">
        <f>IF($A8626="","",Tienda_4!H1426)</f>
        <v>5</v>
      </c>
      <c r="J8626">
        <f>IF($A8626="",0,IF(AND(OR('Cuadro-de-mando'!$B$4="(Todas)",'Cuadro-de-mando'!$B$4=$A8626),OR('Cuadro-de-mando'!$E$4="(Todas)",'Cuadro-de-mando'!$E$4=$B8626),OR('Cuadro-de-mando'!$H$4="(Todas)",'Cuadro-de-mando'!$H$4=$C8626),OR('Cuadro-de-mando'!$K$4="(Todas)",'Cuadro-de-mando'!$K$4=$E8626),OR('Cuadro-de-mando'!$N$4="(Todos)",'Cuadro-de-mando'!$N$4=$F8626)),1,0))</f>
        <v>1</v>
      </c>
    </row>
    <row r="8627" spans="1:10" x14ac:dyDescent="0.25">
      <c r="A8627" t="str">
        <f>IF(Tienda_4!$A1427="","","Tienda 4")</f>
        <v>Tienda 4</v>
      </c>
      <c r="B8627" t="str">
        <f>IF($A8627="","",Tienda_4!B1427)</f>
        <v>Muebles</v>
      </c>
      <c r="C8627" t="str">
        <f>IF($A8627="","",Tienda_4!G1427)</f>
        <v>Medellín</v>
      </c>
      <c r="D8627" t="str">
        <f>IF($A8627="","",Tienda_4!F1427)</f>
        <v>Felipe Santos</v>
      </c>
      <c r="E8627" t="str">
        <f>IF($A8627="","",Tienda_4!I1427)</f>
        <v>Nequi</v>
      </c>
      <c r="F8627">
        <f>IF($A8627="","",VALUE(RIGHT(Tienda_4!E1427,4)))</f>
        <v>2021</v>
      </c>
      <c r="G8627">
        <f>IF($A8627="","",Tienda_4!C1427)</f>
        <v>720700</v>
      </c>
      <c r="H8627">
        <f>IF($A8627="","",Tienda_4!D1427)</f>
        <v>36600</v>
      </c>
      <c r="I8627">
        <f>IF($A8627="","",Tienda_4!H1427)</f>
        <v>1</v>
      </c>
      <c r="J8627">
        <f>IF($A8627="",0,IF(AND(OR('Cuadro-de-mando'!$B$4="(Todas)",'Cuadro-de-mando'!$B$4=$A8627),OR('Cuadro-de-mando'!$E$4="(Todas)",'Cuadro-de-mando'!$E$4=$B8627),OR('Cuadro-de-mando'!$H$4="(Todas)",'Cuadro-de-mando'!$H$4=$C8627),OR('Cuadro-de-mando'!$K$4="(Todas)",'Cuadro-de-mando'!$K$4=$E8627),OR('Cuadro-de-mando'!$N$4="(Todos)",'Cuadro-de-mando'!$N$4=$F8627)),1,0))</f>
        <v>1</v>
      </c>
    </row>
    <row r="8628" spans="1:10" x14ac:dyDescent="0.25">
      <c r="A8628" t="str">
        <f>IF(Tienda_4!$A1428="","","Tienda 4")</f>
        <v>Tienda 4</v>
      </c>
      <c r="B8628" t="str">
        <f>IF($A8628="","",Tienda_4!B1428)</f>
        <v>Electrónicos</v>
      </c>
      <c r="C8628" t="str">
        <f>IF($A8628="","",Tienda_4!G1428)</f>
        <v>Bogotá</v>
      </c>
      <c r="D8628" t="str">
        <f>IF($A8628="","",Tienda_4!F1428)</f>
        <v>Lucas Olivera</v>
      </c>
      <c r="E8628" t="str">
        <f>IF($A8628="","",Tienda_4!I1428)</f>
        <v>Tarjeta de crédito</v>
      </c>
      <c r="F8628">
        <f>IF($A8628="","",VALUE(RIGHT(Tienda_4!E1428,4)))</f>
        <v>2021</v>
      </c>
      <c r="G8628">
        <f>IF($A8628="","",Tienda_4!C1428)</f>
        <v>67500</v>
      </c>
      <c r="H8628">
        <f>IF($A8628="","",Tienda_4!D1428)</f>
        <v>1800</v>
      </c>
      <c r="I8628">
        <f>IF($A8628="","",Tienda_4!H1428)</f>
        <v>5</v>
      </c>
      <c r="J8628">
        <f>IF($A8628="",0,IF(AND(OR('Cuadro-de-mando'!$B$4="(Todas)",'Cuadro-de-mando'!$B$4=$A8628),OR('Cuadro-de-mando'!$E$4="(Todas)",'Cuadro-de-mando'!$E$4=$B8628),OR('Cuadro-de-mando'!$H$4="(Todas)",'Cuadro-de-mando'!$H$4=$C8628),OR('Cuadro-de-mando'!$K$4="(Todas)",'Cuadro-de-mando'!$K$4=$E8628),OR('Cuadro-de-mando'!$N$4="(Todos)",'Cuadro-de-mando'!$N$4=$F8628)),1,0))</f>
        <v>1</v>
      </c>
    </row>
    <row r="8629" spans="1:10" x14ac:dyDescent="0.25">
      <c r="A8629" t="str">
        <f>IF(Tienda_4!$A1429="","","Tienda 4")</f>
        <v>Tienda 4</v>
      </c>
      <c r="B8629" t="str">
        <f>IF($A8629="","",Tienda_4!B1429)</f>
        <v>Muebles</v>
      </c>
      <c r="C8629" t="str">
        <f>IF($A8629="","",Tienda_4!G1429)</f>
        <v>Bogotá</v>
      </c>
      <c r="D8629" t="str">
        <f>IF($A8629="","",Tienda_4!F1429)</f>
        <v>Beatriz Morales</v>
      </c>
      <c r="E8629" t="str">
        <f>IF($A8629="","",Tienda_4!I1429)</f>
        <v>Tarjeta de crédito</v>
      </c>
      <c r="F8629">
        <f>IF($A8629="","",VALUE(RIGHT(Tienda_4!E1429,4)))</f>
        <v>2022</v>
      </c>
      <c r="G8629">
        <f>IF($A8629="","",Tienda_4!C1429)</f>
        <v>229400</v>
      </c>
      <c r="H8629">
        <f>IF($A8629="","",Tienda_4!D1429)</f>
        <v>12400</v>
      </c>
      <c r="I8629">
        <f>IF($A8629="","",Tienda_4!H1429)</f>
        <v>5</v>
      </c>
      <c r="J8629">
        <f>IF($A8629="",0,IF(AND(OR('Cuadro-de-mando'!$B$4="(Todas)",'Cuadro-de-mando'!$B$4=$A8629),OR('Cuadro-de-mando'!$E$4="(Todas)",'Cuadro-de-mando'!$E$4=$B8629),OR('Cuadro-de-mando'!$H$4="(Todas)",'Cuadro-de-mando'!$H$4=$C8629),OR('Cuadro-de-mando'!$K$4="(Todas)",'Cuadro-de-mando'!$K$4=$E8629),OR('Cuadro-de-mando'!$N$4="(Todos)",'Cuadro-de-mando'!$N$4=$F8629)),1,0))</f>
        <v>1</v>
      </c>
    </row>
    <row r="8630" spans="1:10" x14ac:dyDescent="0.25">
      <c r="A8630" t="str">
        <f>IF(Tienda_4!$A1430="","","Tienda 4")</f>
        <v>Tienda 4</v>
      </c>
      <c r="B8630" t="str">
        <f>IF($A8630="","",Tienda_4!B1430)</f>
        <v>Muebles</v>
      </c>
      <c r="C8630" t="str">
        <f>IF($A8630="","",Tienda_4!G1430)</f>
        <v>Leticia</v>
      </c>
      <c r="D8630" t="str">
        <f>IF($A8630="","",Tienda_4!F1430)</f>
        <v>Pedro Gomez</v>
      </c>
      <c r="E8630" t="str">
        <f>IF($A8630="","",Tienda_4!I1430)</f>
        <v>Tarjeta de crédito</v>
      </c>
      <c r="F8630">
        <f>IF($A8630="","",VALUE(RIGHT(Tienda_4!E1430,4)))</f>
        <v>2020</v>
      </c>
      <c r="G8630">
        <f>IF($A8630="","",Tienda_4!C1430)</f>
        <v>164900</v>
      </c>
      <c r="H8630">
        <f>IF($A8630="","",Tienda_4!D1430)</f>
        <v>7000</v>
      </c>
      <c r="I8630">
        <f>IF($A8630="","",Tienda_4!H1430)</f>
        <v>2</v>
      </c>
      <c r="J8630">
        <f>IF($A8630="",0,IF(AND(OR('Cuadro-de-mando'!$B$4="(Todas)",'Cuadro-de-mando'!$B$4=$A8630),OR('Cuadro-de-mando'!$E$4="(Todas)",'Cuadro-de-mando'!$E$4=$B8630),OR('Cuadro-de-mando'!$H$4="(Todas)",'Cuadro-de-mando'!$H$4=$C8630),OR('Cuadro-de-mando'!$K$4="(Todas)",'Cuadro-de-mando'!$K$4=$E8630),OR('Cuadro-de-mando'!$N$4="(Todos)",'Cuadro-de-mando'!$N$4=$F8630)),1,0))</f>
        <v>1</v>
      </c>
    </row>
    <row r="8631" spans="1:10" x14ac:dyDescent="0.25">
      <c r="A8631" t="str">
        <f>IF(Tienda_4!$A1431="","","Tienda 4")</f>
        <v>Tienda 4</v>
      </c>
      <c r="B8631" t="str">
        <f>IF($A8631="","",Tienda_4!B1431)</f>
        <v>Juguetes</v>
      </c>
      <c r="C8631" t="str">
        <f>IF($A8631="","",Tienda_4!G1431)</f>
        <v>Cartagena</v>
      </c>
      <c r="D8631" t="str">
        <f>IF($A8631="","",Tienda_4!F1431)</f>
        <v>Santiago Silva</v>
      </c>
      <c r="E8631" t="str">
        <f>IF($A8631="","",Tienda_4!I1431)</f>
        <v>Tarjeta de crédito</v>
      </c>
      <c r="F8631">
        <f>IF($A8631="","",VALUE(RIGHT(Tienda_4!E1431,4)))</f>
        <v>2021</v>
      </c>
      <c r="G8631">
        <f>IF($A8631="","",Tienda_4!C1431)</f>
        <v>17000</v>
      </c>
      <c r="H8631">
        <f>IF($A8631="","",Tienda_4!D1431)</f>
        <v>0</v>
      </c>
      <c r="I8631">
        <f>IF($A8631="","",Tienda_4!H1431)</f>
        <v>4</v>
      </c>
      <c r="J8631">
        <f>IF($A8631="",0,IF(AND(OR('Cuadro-de-mando'!$B$4="(Todas)",'Cuadro-de-mando'!$B$4=$A8631),OR('Cuadro-de-mando'!$E$4="(Todas)",'Cuadro-de-mando'!$E$4=$B8631),OR('Cuadro-de-mando'!$H$4="(Todas)",'Cuadro-de-mando'!$H$4=$C8631),OR('Cuadro-de-mando'!$K$4="(Todas)",'Cuadro-de-mando'!$K$4=$E8631),OR('Cuadro-de-mando'!$N$4="(Todos)",'Cuadro-de-mando'!$N$4=$F8631)),1,0))</f>
        <v>1</v>
      </c>
    </row>
    <row r="8632" spans="1:10" x14ac:dyDescent="0.25">
      <c r="A8632" t="str">
        <f>IF(Tienda_4!$A1432="","","Tienda 4")</f>
        <v>Tienda 4</v>
      </c>
      <c r="B8632" t="str">
        <f>IF($A8632="","",Tienda_4!B1432)</f>
        <v>Deportes y diversión</v>
      </c>
      <c r="C8632" t="str">
        <f>IF($A8632="","",Tienda_4!G1432)</f>
        <v>Medellín</v>
      </c>
      <c r="D8632" t="str">
        <f>IF($A8632="","",Tienda_4!F1432)</f>
        <v>Pedro Gomez</v>
      </c>
      <c r="E8632" t="str">
        <f>IF($A8632="","",Tienda_4!I1432)</f>
        <v>Tarjeta de crédito</v>
      </c>
      <c r="F8632">
        <f>IF($A8632="","",VALUE(RIGHT(Tienda_4!E1432,4)))</f>
        <v>2020</v>
      </c>
      <c r="G8632">
        <f>IF($A8632="","",Tienda_4!C1432)</f>
        <v>17600</v>
      </c>
      <c r="H8632">
        <f>IF($A8632="","",Tienda_4!D1432)</f>
        <v>3300</v>
      </c>
      <c r="I8632">
        <f>IF($A8632="","",Tienda_4!H1432)</f>
        <v>1</v>
      </c>
      <c r="J8632">
        <f>IF($A8632="",0,IF(AND(OR('Cuadro-de-mando'!$B$4="(Todas)",'Cuadro-de-mando'!$B$4=$A8632),OR('Cuadro-de-mando'!$E$4="(Todas)",'Cuadro-de-mando'!$E$4=$B8632),OR('Cuadro-de-mando'!$H$4="(Todas)",'Cuadro-de-mando'!$H$4=$C8632),OR('Cuadro-de-mando'!$K$4="(Todas)",'Cuadro-de-mando'!$K$4=$E8632),OR('Cuadro-de-mando'!$N$4="(Todos)",'Cuadro-de-mando'!$N$4=$F8632)),1,0))</f>
        <v>1</v>
      </c>
    </row>
    <row r="8633" spans="1:10" x14ac:dyDescent="0.25">
      <c r="A8633" t="str">
        <f>IF(Tienda_4!$A1433="","","Tienda 4")</f>
        <v>Tienda 4</v>
      </c>
      <c r="B8633" t="str">
        <f>IF($A8633="","",Tienda_4!B1433)</f>
        <v>Libros</v>
      </c>
      <c r="C8633" t="str">
        <f>IF($A8633="","",Tienda_4!G1433)</f>
        <v>Bucaramanga</v>
      </c>
      <c r="D8633" t="str">
        <f>IF($A8633="","",Tienda_4!F1433)</f>
        <v>Maria Alfonso</v>
      </c>
      <c r="E8633" t="str">
        <f>IF($A8633="","",Tienda_4!I1433)</f>
        <v>Tarjeta de crédito</v>
      </c>
      <c r="F8633">
        <f>IF($A8633="","",VALUE(RIGHT(Tienda_4!E1433,4)))</f>
        <v>2020</v>
      </c>
      <c r="G8633">
        <f>IF($A8633="","",Tienda_4!C1433)</f>
        <v>73900</v>
      </c>
      <c r="H8633">
        <f>IF($A8633="","",Tienda_4!D1433)</f>
        <v>2100</v>
      </c>
      <c r="I8633">
        <f>IF($A8633="","",Tienda_4!H1433)</f>
        <v>5</v>
      </c>
      <c r="J8633">
        <f>IF($A8633="",0,IF(AND(OR('Cuadro-de-mando'!$B$4="(Todas)",'Cuadro-de-mando'!$B$4=$A8633),OR('Cuadro-de-mando'!$E$4="(Todas)",'Cuadro-de-mando'!$E$4=$B8633),OR('Cuadro-de-mando'!$H$4="(Todas)",'Cuadro-de-mando'!$H$4=$C8633),OR('Cuadro-de-mando'!$K$4="(Todas)",'Cuadro-de-mando'!$K$4=$E8633),OR('Cuadro-de-mando'!$N$4="(Todos)",'Cuadro-de-mando'!$N$4=$F8633)),1,0))</f>
        <v>1</v>
      </c>
    </row>
    <row r="8634" spans="1:10" x14ac:dyDescent="0.25">
      <c r="A8634" t="str">
        <f>IF(Tienda_4!$A1434="","","Tienda 4")</f>
        <v>Tienda 4</v>
      </c>
      <c r="B8634" t="str">
        <f>IF($A8634="","",Tienda_4!B1434)</f>
        <v>Muebles</v>
      </c>
      <c r="C8634" t="str">
        <f>IF($A8634="","",Tienda_4!G1434)</f>
        <v>Medellín</v>
      </c>
      <c r="D8634" t="str">
        <f>IF($A8634="","",Tienda_4!F1434)</f>
        <v>Juliana Costa</v>
      </c>
      <c r="E8634" t="str">
        <f>IF($A8634="","",Tienda_4!I1434)</f>
        <v>Tarjeta de crédito</v>
      </c>
      <c r="F8634">
        <f>IF($A8634="","",VALUE(RIGHT(Tienda_4!E1434,4)))</f>
        <v>2022</v>
      </c>
      <c r="G8634">
        <f>IF($A8634="","",Tienda_4!C1434)</f>
        <v>622800</v>
      </c>
      <c r="H8634">
        <f>IF($A8634="","",Tienda_4!D1434)</f>
        <v>31400</v>
      </c>
      <c r="I8634">
        <f>IF($A8634="","",Tienda_4!H1434)</f>
        <v>2</v>
      </c>
      <c r="J8634">
        <f>IF($A8634="",0,IF(AND(OR('Cuadro-de-mando'!$B$4="(Todas)",'Cuadro-de-mando'!$B$4=$A8634),OR('Cuadro-de-mando'!$E$4="(Todas)",'Cuadro-de-mando'!$E$4=$B8634),OR('Cuadro-de-mando'!$H$4="(Todas)",'Cuadro-de-mando'!$H$4=$C8634),OR('Cuadro-de-mando'!$K$4="(Todas)",'Cuadro-de-mando'!$K$4=$E8634),OR('Cuadro-de-mando'!$N$4="(Todos)",'Cuadro-de-mando'!$N$4=$F8634)),1,0))</f>
        <v>1</v>
      </c>
    </row>
    <row r="8635" spans="1:10" x14ac:dyDescent="0.25">
      <c r="A8635" t="str">
        <f>IF(Tienda_4!$A1435="","","Tienda 4")</f>
        <v>Tienda 4</v>
      </c>
      <c r="B8635" t="str">
        <f>IF($A8635="","",Tienda_4!B1435)</f>
        <v>Electrónicos</v>
      </c>
      <c r="C8635" t="str">
        <f>IF($A8635="","",Tienda_4!G1435)</f>
        <v>Bogotá</v>
      </c>
      <c r="D8635" t="str">
        <f>IF($A8635="","",Tienda_4!F1435)</f>
        <v>Rafael Acosta</v>
      </c>
      <c r="E8635" t="str">
        <f>IF($A8635="","",Tienda_4!I1435)</f>
        <v>Tarjeta de crédito</v>
      </c>
      <c r="F8635">
        <f>IF($A8635="","",VALUE(RIGHT(Tienda_4!E1435,4)))</f>
        <v>2020</v>
      </c>
      <c r="G8635">
        <f>IF($A8635="","",Tienda_4!C1435)</f>
        <v>937700</v>
      </c>
      <c r="H8635">
        <f>IF($A8635="","",Tienda_4!D1435)</f>
        <v>48100</v>
      </c>
      <c r="I8635">
        <f>IF($A8635="","",Tienda_4!H1435)</f>
        <v>5</v>
      </c>
      <c r="J8635">
        <f>IF($A8635="",0,IF(AND(OR('Cuadro-de-mando'!$B$4="(Todas)",'Cuadro-de-mando'!$B$4=$A8635),OR('Cuadro-de-mando'!$E$4="(Todas)",'Cuadro-de-mando'!$E$4=$B8635),OR('Cuadro-de-mando'!$H$4="(Todas)",'Cuadro-de-mando'!$H$4=$C8635),OR('Cuadro-de-mando'!$K$4="(Todas)",'Cuadro-de-mando'!$K$4=$E8635),OR('Cuadro-de-mando'!$N$4="(Todos)",'Cuadro-de-mando'!$N$4=$F8635)),1,0))</f>
        <v>1</v>
      </c>
    </row>
    <row r="8636" spans="1:10" x14ac:dyDescent="0.25">
      <c r="A8636" t="str">
        <f>IF(Tienda_4!$A1436="","","Tienda 4")</f>
        <v>Tienda 4</v>
      </c>
      <c r="B8636" t="str">
        <f>IF($A8636="","",Tienda_4!B1436)</f>
        <v>Electrónicos</v>
      </c>
      <c r="C8636" t="str">
        <f>IF($A8636="","",Tienda_4!G1436)</f>
        <v>Cali</v>
      </c>
      <c r="D8636" t="str">
        <f>IF($A8636="","",Tienda_4!F1436)</f>
        <v>Pedro Gomez</v>
      </c>
      <c r="E8636" t="str">
        <f>IF($A8636="","",Tienda_4!I1436)</f>
        <v>Nequi</v>
      </c>
      <c r="F8636">
        <f>IF($A8636="","",VALUE(RIGHT(Tienda_4!E1436,4)))</f>
        <v>2023</v>
      </c>
      <c r="G8636">
        <f>IF($A8636="","",Tienda_4!C1436)</f>
        <v>1731100</v>
      </c>
      <c r="H8636">
        <f>IF($A8636="","",Tienda_4!D1436)</f>
        <v>92600</v>
      </c>
      <c r="I8636">
        <f>IF($A8636="","",Tienda_4!H1436)</f>
        <v>5</v>
      </c>
      <c r="J8636">
        <f>IF($A8636="",0,IF(AND(OR('Cuadro-de-mando'!$B$4="(Todas)",'Cuadro-de-mando'!$B$4=$A8636),OR('Cuadro-de-mando'!$E$4="(Todas)",'Cuadro-de-mando'!$E$4=$B8636),OR('Cuadro-de-mando'!$H$4="(Todas)",'Cuadro-de-mando'!$H$4=$C8636),OR('Cuadro-de-mando'!$K$4="(Todas)",'Cuadro-de-mando'!$K$4=$E8636),OR('Cuadro-de-mando'!$N$4="(Todos)",'Cuadro-de-mando'!$N$4=$F8636)),1,0))</f>
        <v>1</v>
      </c>
    </row>
    <row r="8637" spans="1:10" x14ac:dyDescent="0.25">
      <c r="A8637" t="str">
        <f>IF(Tienda_4!$A1437="","","Tienda 4")</f>
        <v>Tienda 4</v>
      </c>
      <c r="B8637" t="str">
        <f>IF($A8637="","",Tienda_4!B1437)</f>
        <v>Libros</v>
      </c>
      <c r="C8637" t="str">
        <f>IF($A8637="","",Tienda_4!G1437)</f>
        <v>Bogotá</v>
      </c>
      <c r="D8637" t="str">
        <f>IF($A8637="","",Tienda_4!F1437)</f>
        <v>Lucas Olivera</v>
      </c>
      <c r="E8637" t="str">
        <f>IF($A8637="","",Tienda_4!I1437)</f>
        <v>Tarjeta de crédito</v>
      </c>
      <c r="F8637">
        <f>IF($A8637="","",VALUE(RIGHT(Tienda_4!E1437,4)))</f>
        <v>2021</v>
      </c>
      <c r="G8637">
        <f>IF($A8637="","",Tienda_4!C1437)</f>
        <v>34500</v>
      </c>
      <c r="H8637">
        <f>IF($A8637="","",Tienda_4!D1437)</f>
        <v>2200</v>
      </c>
      <c r="I8637">
        <f>IF($A8637="","",Tienda_4!H1437)</f>
        <v>5</v>
      </c>
      <c r="J8637">
        <f>IF($A8637="",0,IF(AND(OR('Cuadro-de-mando'!$B$4="(Todas)",'Cuadro-de-mando'!$B$4=$A8637),OR('Cuadro-de-mando'!$E$4="(Todas)",'Cuadro-de-mando'!$E$4=$B8637),OR('Cuadro-de-mando'!$H$4="(Todas)",'Cuadro-de-mando'!$H$4=$C8637),OR('Cuadro-de-mando'!$K$4="(Todas)",'Cuadro-de-mando'!$K$4=$E8637),OR('Cuadro-de-mando'!$N$4="(Todos)",'Cuadro-de-mando'!$N$4=$F8637)),1,0))</f>
        <v>1</v>
      </c>
    </row>
    <row r="8638" spans="1:10" x14ac:dyDescent="0.25">
      <c r="A8638" t="str">
        <f>IF(Tienda_4!$A1438="","","Tienda 4")</f>
        <v>Tienda 4</v>
      </c>
      <c r="B8638" t="str">
        <f>IF($A8638="","",Tienda_4!B1438)</f>
        <v>Electrónicos</v>
      </c>
      <c r="C8638" t="str">
        <f>IF($A8638="","",Tienda_4!G1438)</f>
        <v>Cali</v>
      </c>
      <c r="D8638" t="str">
        <f>IF($A8638="","",Tienda_4!F1438)</f>
        <v>Juliana Costa</v>
      </c>
      <c r="E8638" t="str">
        <f>IF($A8638="","",Tienda_4!I1438)</f>
        <v>Tarjeta de crédito</v>
      </c>
      <c r="F8638">
        <f>IF($A8638="","",VALUE(RIGHT(Tienda_4!E1438,4)))</f>
        <v>2021</v>
      </c>
      <c r="G8638">
        <f>IF($A8638="","",Tienda_4!C1438)</f>
        <v>1304800</v>
      </c>
      <c r="H8638">
        <f>IF($A8638="","",Tienda_4!D1438)</f>
        <v>69900</v>
      </c>
      <c r="I8638">
        <f>IF($A8638="","",Tienda_4!H1438)</f>
        <v>4</v>
      </c>
      <c r="J8638">
        <f>IF($A8638="",0,IF(AND(OR('Cuadro-de-mando'!$B$4="(Todas)",'Cuadro-de-mando'!$B$4=$A8638),OR('Cuadro-de-mando'!$E$4="(Todas)",'Cuadro-de-mando'!$E$4=$B8638),OR('Cuadro-de-mando'!$H$4="(Todas)",'Cuadro-de-mando'!$H$4=$C8638),OR('Cuadro-de-mando'!$K$4="(Todas)",'Cuadro-de-mando'!$K$4=$E8638),OR('Cuadro-de-mando'!$N$4="(Todos)",'Cuadro-de-mando'!$N$4=$F8638)),1,0))</f>
        <v>1</v>
      </c>
    </row>
    <row r="8639" spans="1:10" x14ac:dyDescent="0.25">
      <c r="A8639" t="str">
        <f>IF(Tienda_4!$A1439="","","Tienda 4")</f>
        <v>Tienda 4</v>
      </c>
      <c r="B8639" t="str">
        <f>IF($A8639="","",Tienda_4!B1439)</f>
        <v>Electrónicos</v>
      </c>
      <c r="C8639" t="str">
        <f>IF($A8639="","",Tienda_4!G1439)</f>
        <v>Riohacha</v>
      </c>
      <c r="D8639" t="str">
        <f>IF($A8639="","",Tienda_4!F1439)</f>
        <v>Mariana Herrera</v>
      </c>
      <c r="E8639" t="str">
        <f>IF($A8639="","",Tienda_4!I1439)</f>
        <v>Nequi</v>
      </c>
      <c r="F8639">
        <f>IF($A8639="","",VALUE(RIGHT(Tienda_4!E1439,4)))</f>
        <v>2022</v>
      </c>
      <c r="G8639">
        <f>IF($A8639="","",Tienda_4!C1439)</f>
        <v>210800</v>
      </c>
      <c r="H8639">
        <f>IF($A8639="","",Tienda_4!D1439)</f>
        <v>11400</v>
      </c>
      <c r="I8639">
        <f>IF($A8639="","",Tienda_4!H1439)</f>
        <v>5</v>
      </c>
      <c r="J8639">
        <f>IF($A8639="",0,IF(AND(OR('Cuadro-de-mando'!$B$4="(Todas)",'Cuadro-de-mando'!$B$4=$A8639),OR('Cuadro-de-mando'!$E$4="(Todas)",'Cuadro-de-mando'!$E$4=$B8639),OR('Cuadro-de-mando'!$H$4="(Todas)",'Cuadro-de-mando'!$H$4=$C8639),OR('Cuadro-de-mando'!$K$4="(Todas)",'Cuadro-de-mando'!$K$4=$E8639),OR('Cuadro-de-mando'!$N$4="(Todos)",'Cuadro-de-mando'!$N$4=$F8639)),1,0))</f>
        <v>1</v>
      </c>
    </row>
    <row r="8640" spans="1:10" x14ac:dyDescent="0.25">
      <c r="A8640" t="str">
        <f>IF(Tienda_4!$A1440="","","Tienda 4")</f>
        <v>Tienda 4</v>
      </c>
      <c r="B8640" t="str">
        <f>IF($A8640="","",Tienda_4!B1440)</f>
        <v>Instrumentos musicales</v>
      </c>
      <c r="C8640" t="str">
        <f>IF($A8640="","",Tienda_4!G1440)</f>
        <v>Medellín</v>
      </c>
      <c r="D8640" t="str">
        <f>IF($A8640="","",Tienda_4!F1440)</f>
        <v>Juan Fernandez</v>
      </c>
      <c r="E8640" t="str">
        <f>IF($A8640="","",Tienda_4!I1440)</f>
        <v>Cupón</v>
      </c>
      <c r="F8640">
        <f>IF($A8640="","",VALUE(RIGHT(Tienda_4!E1440,4)))</f>
        <v>2021</v>
      </c>
      <c r="G8640">
        <f>IF($A8640="","",Tienda_4!C1440)</f>
        <v>865800</v>
      </c>
      <c r="H8640">
        <f>IF($A8640="","",Tienda_4!D1440)</f>
        <v>44300</v>
      </c>
      <c r="I8640">
        <f>IF($A8640="","",Tienda_4!H1440)</f>
        <v>5</v>
      </c>
      <c r="J8640">
        <f>IF($A8640="",0,IF(AND(OR('Cuadro-de-mando'!$B$4="(Todas)",'Cuadro-de-mando'!$B$4=$A8640),OR('Cuadro-de-mando'!$E$4="(Todas)",'Cuadro-de-mando'!$E$4=$B8640),OR('Cuadro-de-mando'!$H$4="(Todas)",'Cuadro-de-mando'!$H$4=$C8640),OR('Cuadro-de-mando'!$K$4="(Todas)",'Cuadro-de-mando'!$K$4=$E8640),OR('Cuadro-de-mando'!$N$4="(Todos)",'Cuadro-de-mando'!$N$4=$F8640)),1,0))</f>
        <v>1</v>
      </c>
    </row>
    <row r="8641" spans="1:10" x14ac:dyDescent="0.25">
      <c r="A8641" t="str">
        <f>IF(Tienda_4!$A1441="","","Tienda 4")</f>
        <v>Tienda 4</v>
      </c>
      <c r="B8641" t="str">
        <f>IF($A8641="","",Tienda_4!B1441)</f>
        <v>Instrumentos musicales</v>
      </c>
      <c r="C8641" t="str">
        <f>IF($A8641="","",Tienda_4!G1441)</f>
        <v>Bogotá</v>
      </c>
      <c r="D8641" t="str">
        <f>IF($A8641="","",Tienda_4!F1441)</f>
        <v>Ángel Rodriguez</v>
      </c>
      <c r="E8641" t="str">
        <f>IF($A8641="","",Tienda_4!I1441)</f>
        <v>Tarjeta de crédito</v>
      </c>
      <c r="F8641">
        <f>IF($A8641="","",VALUE(RIGHT(Tienda_4!E1441,4)))</f>
        <v>2020</v>
      </c>
      <c r="G8641">
        <f>IF($A8641="","",Tienda_4!C1441)</f>
        <v>896700</v>
      </c>
      <c r="H8641">
        <f>IF($A8641="","",Tienda_4!D1441)</f>
        <v>48500</v>
      </c>
      <c r="I8641">
        <f>IF($A8641="","",Tienda_4!H1441)</f>
        <v>5</v>
      </c>
      <c r="J8641">
        <f>IF($A8641="",0,IF(AND(OR('Cuadro-de-mando'!$B$4="(Todas)",'Cuadro-de-mando'!$B$4=$A8641),OR('Cuadro-de-mando'!$E$4="(Todas)",'Cuadro-de-mando'!$E$4=$B8641),OR('Cuadro-de-mando'!$H$4="(Todas)",'Cuadro-de-mando'!$H$4=$C8641),OR('Cuadro-de-mando'!$K$4="(Todas)",'Cuadro-de-mando'!$K$4=$E8641),OR('Cuadro-de-mando'!$N$4="(Todos)",'Cuadro-de-mando'!$N$4=$F8641)),1,0))</f>
        <v>1</v>
      </c>
    </row>
    <row r="8642" spans="1:10" x14ac:dyDescent="0.25">
      <c r="A8642" t="str">
        <f>IF(Tienda_4!$A1442="","","Tienda 4")</f>
        <v>Tienda 4</v>
      </c>
      <c r="B8642" t="str">
        <f>IF($A8642="","",Tienda_4!B1442)</f>
        <v>Muebles</v>
      </c>
      <c r="C8642" t="str">
        <f>IF($A8642="","",Tienda_4!G1442)</f>
        <v>Medellín</v>
      </c>
      <c r="D8642" t="str">
        <f>IF($A8642="","",Tienda_4!F1442)</f>
        <v>Juan Fernandez</v>
      </c>
      <c r="E8642" t="str">
        <f>IF($A8642="","",Tienda_4!I1442)</f>
        <v>Nequi</v>
      </c>
      <c r="F8642">
        <f>IF($A8642="","",VALUE(RIGHT(Tienda_4!E1442,4)))</f>
        <v>2020</v>
      </c>
      <c r="G8642">
        <f>IF($A8642="","",Tienda_4!C1442)</f>
        <v>144900</v>
      </c>
      <c r="H8642">
        <f>IF($A8642="","",Tienda_4!D1442)</f>
        <v>5900</v>
      </c>
      <c r="I8642">
        <f>IF($A8642="","",Tienda_4!H1442)</f>
        <v>1</v>
      </c>
      <c r="J8642">
        <f>IF($A8642="",0,IF(AND(OR('Cuadro-de-mando'!$B$4="(Todas)",'Cuadro-de-mando'!$B$4=$A8642),OR('Cuadro-de-mando'!$E$4="(Todas)",'Cuadro-de-mando'!$E$4=$B8642),OR('Cuadro-de-mando'!$H$4="(Todas)",'Cuadro-de-mando'!$H$4=$C8642),OR('Cuadro-de-mando'!$K$4="(Todas)",'Cuadro-de-mando'!$K$4=$E8642),OR('Cuadro-de-mando'!$N$4="(Todos)",'Cuadro-de-mando'!$N$4=$F8642)),1,0))</f>
        <v>1</v>
      </c>
    </row>
    <row r="8643" spans="1:10" x14ac:dyDescent="0.25">
      <c r="A8643" t="str">
        <f>IF(Tienda_4!$A1443="","","Tienda 4")</f>
        <v>Tienda 4</v>
      </c>
      <c r="B8643" t="str">
        <f>IF($A8643="","",Tienda_4!B1443)</f>
        <v>Instrumentos musicales</v>
      </c>
      <c r="C8643" t="str">
        <f>IF($A8643="","",Tienda_4!G1443)</f>
        <v>Medellín</v>
      </c>
      <c r="D8643" t="str">
        <f>IF($A8643="","",Tienda_4!F1443)</f>
        <v>Pedro Gomez</v>
      </c>
      <c r="E8643" t="str">
        <f>IF($A8643="","",Tienda_4!I1443)</f>
        <v>Cupón</v>
      </c>
      <c r="F8643">
        <f>IF($A8643="","",VALUE(RIGHT(Tienda_4!E1443,4)))</f>
        <v>2021</v>
      </c>
      <c r="G8643">
        <f>IF($A8643="","",Tienda_4!C1443)</f>
        <v>68100</v>
      </c>
      <c r="H8643">
        <f>IF($A8643="","",Tienda_4!D1443)</f>
        <v>4300</v>
      </c>
      <c r="I8643">
        <f>IF($A8643="","",Tienda_4!H1443)</f>
        <v>2</v>
      </c>
      <c r="J8643">
        <f>IF($A8643="",0,IF(AND(OR('Cuadro-de-mando'!$B$4="(Todas)",'Cuadro-de-mando'!$B$4=$A8643),OR('Cuadro-de-mando'!$E$4="(Todas)",'Cuadro-de-mando'!$E$4=$B8643),OR('Cuadro-de-mando'!$H$4="(Todas)",'Cuadro-de-mando'!$H$4=$C8643),OR('Cuadro-de-mando'!$K$4="(Todas)",'Cuadro-de-mando'!$K$4=$E8643),OR('Cuadro-de-mando'!$N$4="(Todos)",'Cuadro-de-mando'!$N$4=$F8643)),1,0))</f>
        <v>1</v>
      </c>
    </row>
    <row r="8644" spans="1:10" x14ac:dyDescent="0.25">
      <c r="A8644" t="str">
        <f>IF(Tienda_4!$A1444="","","Tienda 4")</f>
        <v>Tienda 4</v>
      </c>
      <c r="B8644" t="str">
        <f>IF($A8644="","",Tienda_4!B1444)</f>
        <v>Libros</v>
      </c>
      <c r="C8644" t="str">
        <f>IF($A8644="","",Tienda_4!G1444)</f>
        <v>Bogotá</v>
      </c>
      <c r="D8644" t="str">
        <f>IF($A8644="","",Tienda_4!F1444)</f>
        <v>Blanca Ramirez</v>
      </c>
      <c r="E8644" t="str">
        <f>IF($A8644="","",Tienda_4!I1444)</f>
        <v>Tarjeta de crédito</v>
      </c>
      <c r="F8644">
        <f>IF($A8644="","",VALUE(RIGHT(Tienda_4!E1444,4)))</f>
        <v>2022</v>
      </c>
      <c r="G8644">
        <f>IF($A8644="","",Tienda_4!C1444)</f>
        <v>57200</v>
      </c>
      <c r="H8644">
        <f>IF($A8644="","",Tienda_4!D1444)</f>
        <v>3400</v>
      </c>
      <c r="I8644">
        <f>IF($A8644="","",Tienda_4!H1444)</f>
        <v>5</v>
      </c>
      <c r="J8644">
        <f>IF($A8644="",0,IF(AND(OR('Cuadro-de-mando'!$B$4="(Todas)",'Cuadro-de-mando'!$B$4=$A8644),OR('Cuadro-de-mando'!$E$4="(Todas)",'Cuadro-de-mando'!$E$4=$B8644),OR('Cuadro-de-mando'!$H$4="(Todas)",'Cuadro-de-mando'!$H$4=$C8644),OR('Cuadro-de-mando'!$K$4="(Todas)",'Cuadro-de-mando'!$K$4=$E8644),OR('Cuadro-de-mando'!$N$4="(Todos)",'Cuadro-de-mando'!$N$4=$F8644)),1,0))</f>
        <v>1</v>
      </c>
    </row>
    <row r="8645" spans="1:10" x14ac:dyDescent="0.25">
      <c r="A8645" t="str">
        <f>IF(Tienda_4!$A1445="","","Tienda 4")</f>
        <v>Tienda 4</v>
      </c>
      <c r="B8645" t="str">
        <f>IF($A8645="","",Tienda_4!B1445)</f>
        <v>Electrodomésticos</v>
      </c>
      <c r="C8645" t="str">
        <f>IF($A8645="","",Tienda_4!G1445)</f>
        <v>Medellín</v>
      </c>
      <c r="D8645" t="str">
        <f>IF($A8645="","",Tienda_4!F1445)</f>
        <v>Felipe Santos</v>
      </c>
      <c r="E8645" t="str">
        <f>IF($A8645="","",Tienda_4!I1445)</f>
        <v>Tarjeta de crédito</v>
      </c>
      <c r="F8645">
        <f>IF($A8645="","",VALUE(RIGHT(Tienda_4!E1445,4)))</f>
        <v>2021</v>
      </c>
      <c r="G8645">
        <f>IF($A8645="","",Tienda_4!C1445)</f>
        <v>1288800</v>
      </c>
      <c r="H8645">
        <f>IF($A8645="","",Tienda_4!D1445)</f>
        <v>69000</v>
      </c>
      <c r="I8645">
        <f>IF($A8645="","",Tienda_4!H1445)</f>
        <v>3</v>
      </c>
      <c r="J8645">
        <f>IF($A8645="",0,IF(AND(OR('Cuadro-de-mando'!$B$4="(Todas)",'Cuadro-de-mando'!$B$4=$A8645),OR('Cuadro-de-mando'!$E$4="(Todas)",'Cuadro-de-mando'!$E$4=$B8645),OR('Cuadro-de-mando'!$H$4="(Todas)",'Cuadro-de-mando'!$H$4=$C8645),OR('Cuadro-de-mando'!$K$4="(Todas)",'Cuadro-de-mando'!$K$4=$E8645),OR('Cuadro-de-mando'!$N$4="(Todos)",'Cuadro-de-mando'!$N$4=$F8645)),1,0))</f>
        <v>1</v>
      </c>
    </row>
    <row r="8646" spans="1:10" x14ac:dyDescent="0.25">
      <c r="A8646" t="str">
        <f>IF(Tienda_4!$A1446="","","Tienda 4")</f>
        <v>Tienda 4</v>
      </c>
      <c r="B8646" t="str">
        <f>IF($A8646="","",Tienda_4!B1446)</f>
        <v>Muebles</v>
      </c>
      <c r="C8646" t="str">
        <f>IF($A8646="","",Tienda_4!G1446)</f>
        <v>Bogotá</v>
      </c>
      <c r="D8646" t="str">
        <f>IF($A8646="","",Tienda_4!F1446)</f>
        <v>Beatriz Morales</v>
      </c>
      <c r="E8646" t="str">
        <f>IF($A8646="","",Tienda_4!I1446)</f>
        <v>Tarjeta de crédito</v>
      </c>
      <c r="F8646">
        <f>IF($A8646="","",VALUE(RIGHT(Tienda_4!E1446,4)))</f>
        <v>2020</v>
      </c>
      <c r="G8646">
        <f>IF($A8646="","",Tienda_4!C1446)</f>
        <v>221900</v>
      </c>
      <c r="H8646">
        <f>IF($A8646="","",Tienda_4!D1446)</f>
        <v>12200</v>
      </c>
      <c r="I8646">
        <f>IF($A8646="","",Tienda_4!H1446)</f>
        <v>5</v>
      </c>
      <c r="J8646">
        <f>IF($A8646="",0,IF(AND(OR('Cuadro-de-mando'!$B$4="(Todas)",'Cuadro-de-mando'!$B$4=$A8646),OR('Cuadro-de-mando'!$E$4="(Todas)",'Cuadro-de-mando'!$E$4=$B8646),OR('Cuadro-de-mando'!$H$4="(Todas)",'Cuadro-de-mando'!$H$4=$C8646),OR('Cuadro-de-mando'!$K$4="(Todas)",'Cuadro-de-mando'!$K$4=$E8646),OR('Cuadro-de-mando'!$N$4="(Todos)",'Cuadro-de-mando'!$N$4=$F8646)),1,0))</f>
        <v>1</v>
      </c>
    </row>
    <row r="8647" spans="1:10" x14ac:dyDescent="0.25">
      <c r="A8647" t="str">
        <f>IF(Tienda_4!$A1447="","","Tienda 4")</f>
        <v>Tienda 4</v>
      </c>
      <c r="B8647" t="str">
        <f>IF($A8647="","",Tienda_4!B1447)</f>
        <v>Instrumentos musicales</v>
      </c>
      <c r="C8647" t="str">
        <f>IF($A8647="","",Tienda_4!G1447)</f>
        <v>Medellín</v>
      </c>
      <c r="D8647" t="str">
        <f>IF($A8647="","",Tienda_4!F1447)</f>
        <v>Ángel Rodriguez</v>
      </c>
      <c r="E8647" t="str">
        <f>IF($A8647="","",Tienda_4!I1447)</f>
        <v>Nequi</v>
      </c>
      <c r="F8647">
        <f>IF($A8647="","",VALUE(RIGHT(Tienda_4!E1447,4)))</f>
        <v>2021</v>
      </c>
      <c r="G8647">
        <f>IF($A8647="","",Tienda_4!C1447)</f>
        <v>883100</v>
      </c>
      <c r="H8647">
        <f>IF($A8647="","",Tienda_4!D1447)</f>
        <v>45200</v>
      </c>
      <c r="I8647">
        <f>IF($A8647="","",Tienda_4!H1447)</f>
        <v>5</v>
      </c>
      <c r="J8647">
        <f>IF($A8647="",0,IF(AND(OR('Cuadro-de-mando'!$B$4="(Todas)",'Cuadro-de-mando'!$B$4=$A8647),OR('Cuadro-de-mando'!$E$4="(Todas)",'Cuadro-de-mando'!$E$4=$B8647),OR('Cuadro-de-mando'!$H$4="(Todas)",'Cuadro-de-mando'!$H$4=$C8647),OR('Cuadro-de-mando'!$K$4="(Todas)",'Cuadro-de-mando'!$K$4=$E8647),OR('Cuadro-de-mando'!$N$4="(Todos)",'Cuadro-de-mando'!$N$4=$F8647)),1,0))</f>
        <v>1</v>
      </c>
    </row>
    <row r="8648" spans="1:10" x14ac:dyDescent="0.25">
      <c r="A8648" t="str">
        <f>IF(Tienda_4!$A1448="","","Tienda 4")</f>
        <v>Tienda 4</v>
      </c>
      <c r="B8648" t="str">
        <f>IF($A8648="","",Tienda_4!B1448)</f>
        <v>Juguetes</v>
      </c>
      <c r="C8648" t="str">
        <f>IF($A8648="","",Tienda_4!G1448)</f>
        <v>Bucaramanga</v>
      </c>
      <c r="D8648" t="str">
        <f>IF($A8648="","",Tienda_4!F1448)</f>
        <v>Felipe Santos</v>
      </c>
      <c r="E8648" t="str">
        <f>IF($A8648="","",Tienda_4!I1448)</f>
        <v>Tarjeta de crédito</v>
      </c>
      <c r="F8648">
        <f>IF($A8648="","",VALUE(RIGHT(Tienda_4!E1448,4)))</f>
        <v>2020</v>
      </c>
      <c r="G8648">
        <f>IF($A8648="","",Tienda_4!C1448)</f>
        <v>230400</v>
      </c>
      <c r="H8648">
        <f>IF($A8648="","",Tienda_4!D1448)</f>
        <v>10500</v>
      </c>
      <c r="I8648">
        <f>IF($A8648="","",Tienda_4!H1448)</f>
        <v>5</v>
      </c>
      <c r="J8648">
        <f>IF($A8648="",0,IF(AND(OR('Cuadro-de-mando'!$B$4="(Todas)",'Cuadro-de-mando'!$B$4=$A8648),OR('Cuadro-de-mando'!$E$4="(Todas)",'Cuadro-de-mando'!$E$4=$B8648),OR('Cuadro-de-mando'!$H$4="(Todas)",'Cuadro-de-mando'!$H$4=$C8648),OR('Cuadro-de-mando'!$K$4="(Todas)",'Cuadro-de-mando'!$K$4=$E8648),OR('Cuadro-de-mando'!$N$4="(Todos)",'Cuadro-de-mando'!$N$4=$F8648)),1,0))</f>
        <v>1</v>
      </c>
    </row>
    <row r="8649" spans="1:10" x14ac:dyDescent="0.25">
      <c r="A8649" t="str">
        <f>IF(Tienda_4!$A1449="","","Tienda 4")</f>
        <v>Tienda 4</v>
      </c>
      <c r="B8649" t="str">
        <f>IF($A8649="","",Tienda_4!B1449)</f>
        <v>Muebles</v>
      </c>
      <c r="C8649" t="str">
        <f>IF($A8649="","",Tienda_4!G1449)</f>
        <v>Medellín</v>
      </c>
      <c r="D8649" t="str">
        <f>IF($A8649="","",Tienda_4!F1449)</f>
        <v>Izabela de León</v>
      </c>
      <c r="E8649" t="str">
        <f>IF($A8649="","",Tienda_4!I1449)</f>
        <v>Tarjeta de crédito</v>
      </c>
      <c r="F8649">
        <f>IF($A8649="","",VALUE(RIGHT(Tienda_4!E1449,4)))</f>
        <v>2022</v>
      </c>
      <c r="G8649">
        <f>IF($A8649="","",Tienda_4!C1449)</f>
        <v>553000</v>
      </c>
      <c r="H8649">
        <f>IF($A8649="","",Tienda_4!D1449)</f>
        <v>29800</v>
      </c>
      <c r="I8649">
        <f>IF($A8649="","",Tienda_4!H1449)</f>
        <v>4</v>
      </c>
      <c r="J8649">
        <f>IF($A8649="",0,IF(AND(OR('Cuadro-de-mando'!$B$4="(Todas)",'Cuadro-de-mando'!$B$4=$A8649),OR('Cuadro-de-mando'!$E$4="(Todas)",'Cuadro-de-mando'!$E$4=$B8649),OR('Cuadro-de-mando'!$H$4="(Todas)",'Cuadro-de-mando'!$H$4=$C8649),OR('Cuadro-de-mando'!$K$4="(Todas)",'Cuadro-de-mando'!$K$4=$E8649),OR('Cuadro-de-mando'!$N$4="(Todos)",'Cuadro-de-mando'!$N$4=$F8649)),1,0))</f>
        <v>1</v>
      </c>
    </row>
    <row r="8650" spans="1:10" x14ac:dyDescent="0.25">
      <c r="A8650" t="str">
        <f>IF(Tienda_4!$A1450="","","Tienda 4")</f>
        <v>Tienda 4</v>
      </c>
      <c r="B8650" t="str">
        <f>IF($A8650="","",Tienda_4!B1450)</f>
        <v>Instrumentos musicales</v>
      </c>
      <c r="C8650" t="str">
        <f>IF($A8650="","",Tienda_4!G1450)</f>
        <v>Cali</v>
      </c>
      <c r="D8650" t="str">
        <f>IF($A8650="","",Tienda_4!F1450)</f>
        <v>Blanca Ramirez</v>
      </c>
      <c r="E8650" t="str">
        <f>IF($A8650="","",Tienda_4!I1450)</f>
        <v>Nequi</v>
      </c>
      <c r="F8650">
        <f>IF($A8650="","",VALUE(RIGHT(Tienda_4!E1450,4)))</f>
        <v>2021</v>
      </c>
      <c r="G8650">
        <f>IF($A8650="","",Tienda_4!C1450)</f>
        <v>81500</v>
      </c>
      <c r="H8650">
        <f>IF($A8650="","",Tienda_4!D1450)</f>
        <v>4600</v>
      </c>
      <c r="I8650">
        <f>IF($A8650="","",Tienda_4!H1450)</f>
        <v>4</v>
      </c>
      <c r="J8650">
        <f>IF($A8650="",0,IF(AND(OR('Cuadro-de-mando'!$B$4="(Todas)",'Cuadro-de-mando'!$B$4=$A8650),OR('Cuadro-de-mando'!$E$4="(Todas)",'Cuadro-de-mando'!$E$4=$B8650),OR('Cuadro-de-mando'!$H$4="(Todas)",'Cuadro-de-mando'!$H$4=$C8650),OR('Cuadro-de-mando'!$K$4="(Todas)",'Cuadro-de-mando'!$K$4=$E8650),OR('Cuadro-de-mando'!$N$4="(Todos)",'Cuadro-de-mando'!$N$4=$F8650)),1,0))</f>
        <v>1</v>
      </c>
    </row>
    <row r="8651" spans="1:10" x14ac:dyDescent="0.25">
      <c r="A8651" t="str">
        <f>IF(Tienda_4!$A1451="","","Tienda 4")</f>
        <v>Tienda 4</v>
      </c>
      <c r="B8651" t="str">
        <f>IF($A8651="","",Tienda_4!B1451)</f>
        <v>Muebles</v>
      </c>
      <c r="C8651" t="str">
        <f>IF($A8651="","",Tienda_4!G1451)</f>
        <v>Medellín</v>
      </c>
      <c r="D8651" t="str">
        <f>IF($A8651="","",Tienda_4!F1451)</f>
        <v>Juan Fernandez</v>
      </c>
      <c r="E8651" t="str">
        <f>IF($A8651="","",Tienda_4!I1451)</f>
        <v>Nequi</v>
      </c>
      <c r="F8651">
        <f>IF($A8651="","",VALUE(RIGHT(Tienda_4!E1451,4)))</f>
        <v>2020</v>
      </c>
      <c r="G8651">
        <f>IF($A8651="","",Tienda_4!C1451)</f>
        <v>916300</v>
      </c>
      <c r="H8651">
        <f>IF($A8651="","",Tienda_4!D1451)</f>
        <v>47000</v>
      </c>
      <c r="I8651">
        <f>IF($A8651="","",Tienda_4!H1451)</f>
        <v>1</v>
      </c>
      <c r="J8651">
        <f>IF($A8651="",0,IF(AND(OR('Cuadro-de-mando'!$B$4="(Todas)",'Cuadro-de-mando'!$B$4=$A8651),OR('Cuadro-de-mando'!$E$4="(Todas)",'Cuadro-de-mando'!$E$4=$B8651),OR('Cuadro-de-mando'!$H$4="(Todas)",'Cuadro-de-mando'!$H$4=$C8651),OR('Cuadro-de-mando'!$K$4="(Todas)",'Cuadro-de-mando'!$K$4=$E8651),OR('Cuadro-de-mando'!$N$4="(Todos)",'Cuadro-de-mando'!$N$4=$F8651)),1,0))</f>
        <v>1</v>
      </c>
    </row>
    <row r="8652" spans="1:10" x14ac:dyDescent="0.25">
      <c r="A8652" t="str">
        <f>IF(Tienda_4!$A1452="","","Tienda 4")</f>
        <v>Tienda 4</v>
      </c>
      <c r="B8652" t="str">
        <f>IF($A8652="","",Tienda_4!B1452)</f>
        <v>Juguetes</v>
      </c>
      <c r="C8652" t="str">
        <f>IF($A8652="","",Tienda_4!G1452)</f>
        <v>Armenia</v>
      </c>
      <c r="D8652" t="str">
        <f>IF($A8652="","",Tienda_4!F1452)</f>
        <v>Lucas Olivera</v>
      </c>
      <c r="E8652" t="str">
        <f>IF($A8652="","",Tienda_4!I1452)</f>
        <v>Nequi</v>
      </c>
      <c r="F8652">
        <f>IF($A8652="","",VALUE(RIGHT(Tienda_4!E1452,4)))</f>
        <v>2020</v>
      </c>
      <c r="G8652">
        <f>IF($A8652="","",Tienda_4!C1452)</f>
        <v>37400</v>
      </c>
      <c r="H8652">
        <f>IF($A8652="","",Tienda_4!D1452)</f>
        <v>0</v>
      </c>
      <c r="I8652">
        <f>IF($A8652="","",Tienda_4!H1452)</f>
        <v>1</v>
      </c>
      <c r="J8652">
        <f>IF($A8652="",0,IF(AND(OR('Cuadro-de-mando'!$B$4="(Todas)",'Cuadro-de-mando'!$B$4=$A8652),OR('Cuadro-de-mando'!$E$4="(Todas)",'Cuadro-de-mando'!$E$4=$B8652),OR('Cuadro-de-mando'!$H$4="(Todas)",'Cuadro-de-mando'!$H$4=$C8652),OR('Cuadro-de-mando'!$K$4="(Todas)",'Cuadro-de-mando'!$K$4=$E8652),OR('Cuadro-de-mando'!$N$4="(Todos)",'Cuadro-de-mando'!$N$4=$F8652)),1,0))</f>
        <v>1</v>
      </c>
    </row>
    <row r="8653" spans="1:10" x14ac:dyDescent="0.25">
      <c r="A8653" t="str">
        <f>IF(Tienda_4!$A1453="","","Tienda 4")</f>
        <v>Tienda 4</v>
      </c>
      <c r="B8653" t="str">
        <f>IF($A8653="","",Tienda_4!B1453)</f>
        <v>Muebles</v>
      </c>
      <c r="C8653" t="str">
        <f>IF($A8653="","",Tienda_4!G1453)</f>
        <v>Bogotá</v>
      </c>
      <c r="D8653" t="str">
        <f>IF($A8653="","",Tienda_4!F1453)</f>
        <v>Ángel Rodriguez</v>
      </c>
      <c r="E8653" t="str">
        <f>IF($A8653="","",Tienda_4!I1453)</f>
        <v>Tarjeta de crédito</v>
      </c>
      <c r="F8653">
        <f>IF($A8653="","",VALUE(RIGHT(Tienda_4!E1453,4)))</f>
        <v>2021</v>
      </c>
      <c r="G8653">
        <f>IF($A8653="","",Tienda_4!C1453)</f>
        <v>320900</v>
      </c>
      <c r="H8653">
        <f>IF($A8653="","",Tienda_4!D1453)</f>
        <v>17500</v>
      </c>
      <c r="I8653">
        <f>IF($A8653="","",Tienda_4!H1453)</f>
        <v>4</v>
      </c>
      <c r="J8653">
        <f>IF($A8653="",0,IF(AND(OR('Cuadro-de-mando'!$B$4="(Todas)",'Cuadro-de-mando'!$B$4=$A8653),OR('Cuadro-de-mando'!$E$4="(Todas)",'Cuadro-de-mando'!$E$4=$B8653),OR('Cuadro-de-mando'!$H$4="(Todas)",'Cuadro-de-mando'!$H$4=$C8653),OR('Cuadro-de-mando'!$K$4="(Todas)",'Cuadro-de-mando'!$K$4=$E8653),OR('Cuadro-de-mando'!$N$4="(Todos)",'Cuadro-de-mando'!$N$4=$F8653)),1,0))</f>
        <v>1</v>
      </c>
    </row>
    <row r="8654" spans="1:10" x14ac:dyDescent="0.25">
      <c r="A8654" t="str">
        <f>IF(Tienda_4!$A1454="","","Tienda 4")</f>
        <v>Tienda 4</v>
      </c>
      <c r="B8654" t="str">
        <f>IF($A8654="","",Tienda_4!B1454)</f>
        <v>Deportes y diversión</v>
      </c>
      <c r="C8654" t="str">
        <f>IF($A8654="","",Tienda_4!G1454)</f>
        <v>Santa Marta</v>
      </c>
      <c r="D8654" t="str">
        <f>IF($A8654="","",Tienda_4!F1454)</f>
        <v>Ángel Rodriguez</v>
      </c>
      <c r="E8654" t="str">
        <f>IF($A8654="","",Tienda_4!I1454)</f>
        <v>Tarjeta de crédito</v>
      </c>
      <c r="F8654">
        <f>IF($A8654="","",VALUE(RIGHT(Tienda_4!E1454,4)))</f>
        <v>2022</v>
      </c>
      <c r="G8654">
        <f>IF($A8654="","",Tienda_4!C1454)</f>
        <v>59100</v>
      </c>
      <c r="H8654">
        <f>IF($A8654="","",Tienda_4!D1454)</f>
        <v>3500</v>
      </c>
      <c r="I8654">
        <f>IF($A8654="","",Tienda_4!H1454)</f>
        <v>5</v>
      </c>
      <c r="J8654">
        <f>IF($A8654="",0,IF(AND(OR('Cuadro-de-mando'!$B$4="(Todas)",'Cuadro-de-mando'!$B$4=$A8654),OR('Cuadro-de-mando'!$E$4="(Todas)",'Cuadro-de-mando'!$E$4=$B8654),OR('Cuadro-de-mando'!$H$4="(Todas)",'Cuadro-de-mando'!$H$4=$C8654),OR('Cuadro-de-mando'!$K$4="(Todas)",'Cuadro-de-mando'!$K$4=$E8654),OR('Cuadro-de-mando'!$N$4="(Todos)",'Cuadro-de-mando'!$N$4=$F8654)),1,0))</f>
        <v>1</v>
      </c>
    </row>
    <row r="8655" spans="1:10" x14ac:dyDescent="0.25">
      <c r="A8655" t="str">
        <f>IF(Tienda_4!$A1455="","","Tienda 4")</f>
        <v>Tienda 4</v>
      </c>
      <c r="B8655" t="str">
        <f>IF($A8655="","",Tienda_4!B1455)</f>
        <v>Electrónicos</v>
      </c>
      <c r="C8655" t="str">
        <f>IF($A8655="","",Tienda_4!G1455)</f>
        <v>Cali</v>
      </c>
      <c r="D8655" t="str">
        <f>IF($A8655="","",Tienda_4!F1455)</f>
        <v>Izabela de León</v>
      </c>
      <c r="E8655" t="str">
        <f>IF($A8655="","",Tienda_4!I1455)</f>
        <v>Tarjeta de crédito</v>
      </c>
      <c r="F8655">
        <f>IF($A8655="","",VALUE(RIGHT(Tienda_4!E1455,4)))</f>
        <v>2022</v>
      </c>
      <c r="G8655">
        <f>IF($A8655="","",Tienda_4!C1455)</f>
        <v>1685200</v>
      </c>
      <c r="H8655">
        <f>IF($A8655="","",Tienda_4!D1455)</f>
        <v>87900</v>
      </c>
      <c r="I8655">
        <f>IF($A8655="","",Tienda_4!H1455)</f>
        <v>5</v>
      </c>
      <c r="J8655">
        <f>IF($A8655="",0,IF(AND(OR('Cuadro-de-mando'!$B$4="(Todas)",'Cuadro-de-mando'!$B$4=$A8655),OR('Cuadro-de-mando'!$E$4="(Todas)",'Cuadro-de-mando'!$E$4=$B8655),OR('Cuadro-de-mando'!$H$4="(Todas)",'Cuadro-de-mando'!$H$4=$C8655),OR('Cuadro-de-mando'!$K$4="(Todas)",'Cuadro-de-mando'!$K$4=$E8655),OR('Cuadro-de-mando'!$N$4="(Todos)",'Cuadro-de-mando'!$N$4=$F8655)),1,0))</f>
        <v>1</v>
      </c>
    </row>
    <row r="8656" spans="1:10" x14ac:dyDescent="0.25">
      <c r="A8656" t="str">
        <f>IF(Tienda_4!$A1456="","","Tienda 4")</f>
        <v>Tienda 4</v>
      </c>
      <c r="B8656" t="str">
        <f>IF($A8656="","",Tienda_4!B1456)</f>
        <v>Artículos para el hogar</v>
      </c>
      <c r="C8656" t="str">
        <f>IF($A8656="","",Tienda_4!G1456)</f>
        <v>Cali</v>
      </c>
      <c r="D8656" t="str">
        <f>IF($A8656="","",Tienda_4!F1456)</f>
        <v>Izabela de León</v>
      </c>
      <c r="E8656" t="str">
        <f>IF($A8656="","",Tienda_4!I1456)</f>
        <v>Tarjeta de crédito</v>
      </c>
      <c r="F8656">
        <f>IF($A8656="","",VALUE(RIGHT(Tienda_4!E1456,4)))</f>
        <v>2020</v>
      </c>
      <c r="G8656">
        <f>IF($A8656="","",Tienda_4!C1456)</f>
        <v>55200</v>
      </c>
      <c r="H8656">
        <f>IF($A8656="","",Tienda_4!D1456)</f>
        <v>3300</v>
      </c>
      <c r="I8656">
        <f>IF($A8656="","",Tienda_4!H1456)</f>
        <v>5</v>
      </c>
      <c r="J8656">
        <f>IF($A8656="",0,IF(AND(OR('Cuadro-de-mando'!$B$4="(Todas)",'Cuadro-de-mando'!$B$4=$A8656),OR('Cuadro-de-mando'!$E$4="(Todas)",'Cuadro-de-mando'!$E$4=$B8656),OR('Cuadro-de-mando'!$H$4="(Todas)",'Cuadro-de-mando'!$H$4=$C8656),OR('Cuadro-de-mando'!$K$4="(Todas)",'Cuadro-de-mando'!$K$4=$E8656),OR('Cuadro-de-mando'!$N$4="(Todos)",'Cuadro-de-mando'!$N$4=$F8656)),1,0))</f>
        <v>1</v>
      </c>
    </row>
    <row r="8657" spans="1:10" x14ac:dyDescent="0.25">
      <c r="A8657" t="str">
        <f>IF(Tienda_4!$A1457="","","Tienda 4")</f>
        <v>Tienda 4</v>
      </c>
      <c r="B8657" t="str">
        <f>IF($A8657="","",Tienda_4!B1457)</f>
        <v>Instrumentos musicales</v>
      </c>
      <c r="C8657" t="str">
        <f>IF($A8657="","",Tienda_4!G1457)</f>
        <v>Barranquilla</v>
      </c>
      <c r="D8657" t="str">
        <f>IF($A8657="","",Tienda_4!F1457)</f>
        <v>Pedro Gomez</v>
      </c>
      <c r="E8657" t="str">
        <f>IF($A8657="","",Tienda_4!I1457)</f>
        <v>Tarjeta de crédito</v>
      </c>
      <c r="F8657">
        <f>IF($A8657="","",VALUE(RIGHT(Tienda_4!E1457,4)))</f>
        <v>2020</v>
      </c>
      <c r="G8657">
        <f>IF($A8657="","",Tienda_4!C1457)</f>
        <v>434400</v>
      </c>
      <c r="H8657">
        <f>IF($A8657="","",Tienda_4!D1457)</f>
        <v>29000</v>
      </c>
      <c r="I8657">
        <f>IF($A8657="","",Tienda_4!H1457)</f>
        <v>3</v>
      </c>
      <c r="J8657">
        <f>IF($A8657="",0,IF(AND(OR('Cuadro-de-mando'!$B$4="(Todas)",'Cuadro-de-mando'!$B$4=$A8657),OR('Cuadro-de-mando'!$E$4="(Todas)",'Cuadro-de-mando'!$E$4=$B8657),OR('Cuadro-de-mando'!$H$4="(Todas)",'Cuadro-de-mando'!$H$4=$C8657),OR('Cuadro-de-mando'!$K$4="(Todas)",'Cuadro-de-mando'!$K$4=$E8657),OR('Cuadro-de-mando'!$N$4="(Todos)",'Cuadro-de-mando'!$N$4=$F8657)),1,0))</f>
        <v>1</v>
      </c>
    </row>
    <row r="8658" spans="1:10" x14ac:dyDescent="0.25">
      <c r="A8658" t="str">
        <f>IF(Tienda_4!$A1458="","","Tienda 4")</f>
        <v>Tienda 4</v>
      </c>
      <c r="B8658" t="str">
        <f>IF($A8658="","",Tienda_4!B1458)</f>
        <v>Electrónicos</v>
      </c>
      <c r="C8658" t="str">
        <f>IF($A8658="","",Tienda_4!G1458)</f>
        <v>Bogotá</v>
      </c>
      <c r="D8658" t="str">
        <f>IF($A8658="","",Tienda_4!F1458)</f>
        <v>Maria Alfonso</v>
      </c>
      <c r="E8658" t="str">
        <f>IF($A8658="","",Tienda_4!I1458)</f>
        <v>Tarjeta de crédito</v>
      </c>
      <c r="F8658">
        <f>IF($A8658="","",VALUE(RIGHT(Tienda_4!E1458,4)))</f>
        <v>2020</v>
      </c>
      <c r="G8658">
        <f>IF($A8658="","",Tienda_4!C1458)</f>
        <v>129200</v>
      </c>
      <c r="H8658">
        <f>IF($A8658="","",Tienda_4!D1458)</f>
        <v>5100</v>
      </c>
      <c r="I8658">
        <f>IF($A8658="","",Tienda_4!H1458)</f>
        <v>5</v>
      </c>
      <c r="J8658">
        <f>IF($A8658="",0,IF(AND(OR('Cuadro-de-mando'!$B$4="(Todas)",'Cuadro-de-mando'!$B$4=$A8658),OR('Cuadro-de-mando'!$E$4="(Todas)",'Cuadro-de-mando'!$E$4=$B8658),OR('Cuadro-de-mando'!$H$4="(Todas)",'Cuadro-de-mando'!$H$4=$C8658),OR('Cuadro-de-mando'!$K$4="(Todas)",'Cuadro-de-mando'!$K$4=$E8658),OR('Cuadro-de-mando'!$N$4="(Todos)",'Cuadro-de-mando'!$N$4=$F8658)),1,0))</f>
        <v>1</v>
      </c>
    </row>
    <row r="8659" spans="1:10" x14ac:dyDescent="0.25">
      <c r="A8659" t="str">
        <f>IF(Tienda_4!$A1459="","","Tienda 4")</f>
        <v>Tienda 4</v>
      </c>
      <c r="B8659" t="str">
        <f>IF($A8659="","",Tienda_4!B1459)</f>
        <v>Electrónicos</v>
      </c>
      <c r="C8659" t="str">
        <f>IF($A8659="","",Tienda_4!G1459)</f>
        <v>Medellín</v>
      </c>
      <c r="D8659" t="str">
        <f>IF($A8659="","",Tienda_4!F1459)</f>
        <v>Santiago Silva</v>
      </c>
      <c r="E8659" t="str">
        <f>IF($A8659="","",Tienda_4!I1459)</f>
        <v>Tarjeta de crédito</v>
      </c>
      <c r="F8659">
        <f>IF($A8659="","",VALUE(RIGHT(Tienda_4!E1459,4)))</f>
        <v>2020</v>
      </c>
      <c r="G8659">
        <f>IF($A8659="","",Tienda_4!C1459)</f>
        <v>2144100</v>
      </c>
      <c r="H8659">
        <f>IF($A8659="","",Tienda_4!D1459)</f>
        <v>114600</v>
      </c>
      <c r="I8659">
        <f>IF($A8659="","",Tienda_4!H1459)</f>
        <v>5</v>
      </c>
      <c r="J8659">
        <f>IF($A8659="",0,IF(AND(OR('Cuadro-de-mando'!$B$4="(Todas)",'Cuadro-de-mando'!$B$4=$A8659),OR('Cuadro-de-mando'!$E$4="(Todas)",'Cuadro-de-mando'!$E$4=$B8659),OR('Cuadro-de-mando'!$H$4="(Todas)",'Cuadro-de-mando'!$H$4=$C8659),OR('Cuadro-de-mando'!$K$4="(Todas)",'Cuadro-de-mando'!$K$4=$E8659),OR('Cuadro-de-mando'!$N$4="(Todos)",'Cuadro-de-mando'!$N$4=$F8659)),1,0))</f>
        <v>1</v>
      </c>
    </row>
    <row r="8660" spans="1:10" x14ac:dyDescent="0.25">
      <c r="A8660" t="str">
        <f>IF(Tienda_4!$A1460="","","Tienda 4")</f>
        <v>Tienda 4</v>
      </c>
      <c r="B8660" t="str">
        <f>IF($A8660="","",Tienda_4!B1460)</f>
        <v>Libros</v>
      </c>
      <c r="C8660" t="str">
        <f>IF($A8660="","",Tienda_4!G1460)</f>
        <v>Armenia</v>
      </c>
      <c r="D8660" t="str">
        <f>IF($A8660="","",Tienda_4!F1460)</f>
        <v>Juliana Costa</v>
      </c>
      <c r="E8660" t="str">
        <f>IF($A8660="","",Tienda_4!I1460)</f>
        <v>Nequi</v>
      </c>
      <c r="F8660">
        <f>IF($A8660="","",VALUE(RIGHT(Tienda_4!E1460,4)))</f>
        <v>2020</v>
      </c>
      <c r="G8660">
        <f>IF($A8660="","",Tienda_4!C1460)</f>
        <v>52900</v>
      </c>
      <c r="H8660">
        <f>IF($A8660="","",Tienda_4!D1460)</f>
        <v>3200</v>
      </c>
      <c r="I8660">
        <f>IF($A8660="","",Tienda_4!H1460)</f>
        <v>3</v>
      </c>
      <c r="J8660">
        <f>IF($A8660="",0,IF(AND(OR('Cuadro-de-mando'!$B$4="(Todas)",'Cuadro-de-mando'!$B$4=$A8660),OR('Cuadro-de-mando'!$E$4="(Todas)",'Cuadro-de-mando'!$E$4=$B8660),OR('Cuadro-de-mando'!$H$4="(Todas)",'Cuadro-de-mando'!$H$4=$C8660),OR('Cuadro-de-mando'!$K$4="(Todas)",'Cuadro-de-mando'!$K$4=$E8660),OR('Cuadro-de-mando'!$N$4="(Todos)",'Cuadro-de-mando'!$N$4=$F8660)),1,0))</f>
        <v>1</v>
      </c>
    </row>
    <row r="8661" spans="1:10" x14ac:dyDescent="0.25">
      <c r="A8661" t="str">
        <f>IF(Tienda_4!$A1461="","","Tienda 4")</f>
        <v>Tienda 4</v>
      </c>
      <c r="B8661" t="str">
        <f>IF($A8661="","",Tienda_4!B1461)</f>
        <v>Juguetes</v>
      </c>
      <c r="C8661" t="str">
        <f>IF($A8661="","",Tienda_4!G1461)</f>
        <v>Bogotá</v>
      </c>
      <c r="D8661" t="str">
        <f>IF($A8661="","",Tienda_4!F1461)</f>
        <v>Izabela de León</v>
      </c>
      <c r="E8661" t="str">
        <f>IF($A8661="","",Tienda_4!I1461)</f>
        <v>Nequi</v>
      </c>
      <c r="F8661">
        <f>IF($A8661="","",VALUE(RIGHT(Tienda_4!E1461,4)))</f>
        <v>2022</v>
      </c>
      <c r="G8661">
        <f>IF($A8661="","",Tienda_4!C1461)</f>
        <v>11600</v>
      </c>
      <c r="H8661">
        <f>IF($A8661="","",Tienda_4!D1461)</f>
        <v>1000</v>
      </c>
      <c r="I8661">
        <f>IF($A8661="","",Tienda_4!H1461)</f>
        <v>4</v>
      </c>
      <c r="J8661">
        <f>IF($A8661="",0,IF(AND(OR('Cuadro-de-mando'!$B$4="(Todas)",'Cuadro-de-mando'!$B$4=$A8661),OR('Cuadro-de-mando'!$E$4="(Todas)",'Cuadro-de-mando'!$E$4=$B8661),OR('Cuadro-de-mando'!$H$4="(Todas)",'Cuadro-de-mando'!$H$4=$C8661),OR('Cuadro-de-mando'!$K$4="(Todas)",'Cuadro-de-mando'!$K$4=$E8661),OR('Cuadro-de-mando'!$N$4="(Todos)",'Cuadro-de-mando'!$N$4=$F8661)),1,0))</f>
        <v>1</v>
      </c>
    </row>
    <row r="8662" spans="1:10" x14ac:dyDescent="0.25">
      <c r="A8662" t="str">
        <f>IF(Tienda_4!$A1462="","","Tienda 4")</f>
        <v>Tienda 4</v>
      </c>
      <c r="B8662" t="str">
        <f>IF($A8662="","",Tienda_4!B1462)</f>
        <v>Instrumentos musicales</v>
      </c>
      <c r="C8662" t="str">
        <f>IF($A8662="","",Tienda_4!G1462)</f>
        <v>Medellín</v>
      </c>
      <c r="D8662" t="str">
        <f>IF($A8662="","",Tienda_4!F1462)</f>
        <v>Blanca Ramirez</v>
      </c>
      <c r="E8662" t="str">
        <f>IF($A8662="","",Tienda_4!I1462)</f>
        <v>Tarjeta de crédito</v>
      </c>
      <c r="F8662">
        <f>IF($A8662="","",VALUE(RIGHT(Tienda_4!E1462,4)))</f>
        <v>2022</v>
      </c>
      <c r="G8662">
        <f>IF($A8662="","",Tienda_4!C1462)</f>
        <v>50100</v>
      </c>
      <c r="H8662">
        <f>IF($A8662="","",Tienda_4!D1462)</f>
        <v>900</v>
      </c>
      <c r="I8662">
        <f>IF($A8662="","",Tienda_4!H1462)</f>
        <v>5</v>
      </c>
      <c r="J8662">
        <f>IF($A8662="",0,IF(AND(OR('Cuadro-de-mando'!$B$4="(Todas)",'Cuadro-de-mando'!$B$4=$A8662),OR('Cuadro-de-mando'!$E$4="(Todas)",'Cuadro-de-mando'!$E$4=$B8662),OR('Cuadro-de-mando'!$H$4="(Todas)",'Cuadro-de-mando'!$H$4=$C8662),OR('Cuadro-de-mando'!$K$4="(Todas)",'Cuadro-de-mando'!$K$4=$E8662),OR('Cuadro-de-mando'!$N$4="(Todos)",'Cuadro-de-mando'!$N$4=$F8662)),1,0))</f>
        <v>1</v>
      </c>
    </row>
    <row r="8663" spans="1:10" x14ac:dyDescent="0.25">
      <c r="A8663" t="str">
        <f>IF(Tienda_4!$A1463="","","Tienda 4")</f>
        <v>Tienda 4</v>
      </c>
      <c r="B8663" t="str">
        <f>IF($A8663="","",Tienda_4!B1463)</f>
        <v>Electrónicos</v>
      </c>
      <c r="C8663" t="str">
        <f>IF($A8663="","",Tienda_4!G1463)</f>
        <v>Bogotá</v>
      </c>
      <c r="D8663" t="str">
        <f>IF($A8663="","",Tienda_4!F1463)</f>
        <v>Rafael Acosta</v>
      </c>
      <c r="E8663" t="str">
        <f>IF($A8663="","",Tienda_4!I1463)</f>
        <v>Tarjeta de crédito</v>
      </c>
      <c r="F8663">
        <f>IF($A8663="","",VALUE(RIGHT(Tienda_4!E1463,4)))</f>
        <v>2022</v>
      </c>
      <c r="G8663">
        <f>IF($A8663="","",Tienda_4!C1463)</f>
        <v>72200</v>
      </c>
      <c r="H8663">
        <f>IF($A8663="","",Tienda_4!D1463)</f>
        <v>2000</v>
      </c>
      <c r="I8663">
        <f>IF($A8663="","",Tienda_4!H1463)</f>
        <v>3</v>
      </c>
      <c r="J8663">
        <f>IF($A8663="",0,IF(AND(OR('Cuadro-de-mando'!$B$4="(Todas)",'Cuadro-de-mando'!$B$4=$A8663),OR('Cuadro-de-mando'!$E$4="(Todas)",'Cuadro-de-mando'!$E$4=$B8663),OR('Cuadro-de-mando'!$H$4="(Todas)",'Cuadro-de-mando'!$H$4=$C8663),OR('Cuadro-de-mando'!$K$4="(Todas)",'Cuadro-de-mando'!$K$4=$E8663),OR('Cuadro-de-mando'!$N$4="(Todos)",'Cuadro-de-mando'!$N$4=$F8663)),1,0))</f>
        <v>1</v>
      </c>
    </row>
    <row r="8664" spans="1:10" x14ac:dyDescent="0.25">
      <c r="A8664" t="str">
        <f>IF(Tienda_4!$A1464="","","Tienda 4")</f>
        <v>Tienda 4</v>
      </c>
      <c r="B8664" t="str">
        <f>IF($A8664="","",Tienda_4!B1464)</f>
        <v>Instrumentos musicales</v>
      </c>
      <c r="C8664" t="str">
        <f>IF($A8664="","",Tienda_4!G1464)</f>
        <v>Cali</v>
      </c>
      <c r="D8664" t="str">
        <f>IF($A8664="","",Tienda_4!F1464)</f>
        <v>Lucas Olivera</v>
      </c>
      <c r="E8664" t="str">
        <f>IF($A8664="","",Tienda_4!I1464)</f>
        <v>Tarjeta de crédito</v>
      </c>
      <c r="F8664">
        <f>IF($A8664="","",VALUE(RIGHT(Tienda_4!E1464,4)))</f>
        <v>2022</v>
      </c>
      <c r="G8664">
        <f>IF($A8664="","",Tienda_4!C1464)</f>
        <v>283000</v>
      </c>
      <c r="H8664">
        <f>IF($A8664="","",Tienda_4!D1464)</f>
        <v>13300</v>
      </c>
      <c r="I8664">
        <f>IF($A8664="","",Tienda_4!H1464)</f>
        <v>5</v>
      </c>
      <c r="J8664">
        <f>IF($A8664="",0,IF(AND(OR('Cuadro-de-mando'!$B$4="(Todas)",'Cuadro-de-mando'!$B$4=$A8664),OR('Cuadro-de-mando'!$E$4="(Todas)",'Cuadro-de-mando'!$E$4=$B8664),OR('Cuadro-de-mando'!$H$4="(Todas)",'Cuadro-de-mando'!$H$4=$C8664),OR('Cuadro-de-mando'!$K$4="(Todas)",'Cuadro-de-mando'!$K$4=$E8664),OR('Cuadro-de-mando'!$N$4="(Todos)",'Cuadro-de-mando'!$N$4=$F8664)),1,0))</f>
        <v>1</v>
      </c>
    </row>
    <row r="8665" spans="1:10" x14ac:dyDescent="0.25">
      <c r="A8665" t="str">
        <f>IF(Tienda_4!$A1465="","","Tienda 4")</f>
        <v>Tienda 4</v>
      </c>
      <c r="B8665" t="str">
        <f>IF($A8665="","",Tienda_4!B1465)</f>
        <v>Artículos para el hogar</v>
      </c>
      <c r="C8665" t="str">
        <f>IF($A8665="","",Tienda_4!G1465)</f>
        <v>Medellín</v>
      </c>
      <c r="D8665" t="str">
        <f>IF($A8665="","",Tienda_4!F1465)</f>
        <v>Juliana Costa</v>
      </c>
      <c r="E8665" t="str">
        <f>IF($A8665="","",Tienda_4!I1465)</f>
        <v>Nequi</v>
      </c>
      <c r="F8665">
        <f>IF($A8665="","",VALUE(RIGHT(Tienda_4!E1465,4)))</f>
        <v>2020</v>
      </c>
      <c r="G8665">
        <f>IF($A8665="","",Tienda_4!C1465)</f>
        <v>52000</v>
      </c>
      <c r="H8665">
        <f>IF($A8665="","",Tienda_4!D1465)</f>
        <v>3000</v>
      </c>
      <c r="I8665">
        <f>IF($A8665="","",Tienda_4!H1465)</f>
        <v>4</v>
      </c>
      <c r="J8665">
        <f>IF($A8665="",0,IF(AND(OR('Cuadro-de-mando'!$B$4="(Todas)",'Cuadro-de-mando'!$B$4=$A8665),OR('Cuadro-de-mando'!$E$4="(Todas)",'Cuadro-de-mando'!$E$4=$B8665),OR('Cuadro-de-mando'!$H$4="(Todas)",'Cuadro-de-mando'!$H$4=$C8665),OR('Cuadro-de-mando'!$K$4="(Todas)",'Cuadro-de-mando'!$K$4=$E8665),OR('Cuadro-de-mando'!$N$4="(Todos)",'Cuadro-de-mando'!$N$4=$F8665)),1,0))</f>
        <v>1</v>
      </c>
    </row>
    <row r="8666" spans="1:10" x14ac:dyDescent="0.25">
      <c r="A8666" t="str">
        <f>IF(Tienda_4!$A1466="","","Tienda 4")</f>
        <v>Tienda 4</v>
      </c>
      <c r="B8666" t="str">
        <f>IF($A8666="","",Tienda_4!B1466)</f>
        <v>Electrodomésticos</v>
      </c>
      <c r="C8666" t="str">
        <f>IF($A8666="","",Tienda_4!G1466)</f>
        <v>Bogotá</v>
      </c>
      <c r="D8666" t="str">
        <f>IF($A8666="","",Tienda_4!F1466)</f>
        <v>Izabela de León</v>
      </c>
      <c r="E8666" t="str">
        <f>IF($A8666="","",Tienda_4!I1466)</f>
        <v>Nequi</v>
      </c>
      <c r="F8666">
        <f>IF($A8666="","",VALUE(RIGHT(Tienda_4!E1466,4)))</f>
        <v>2023</v>
      </c>
      <c r="G8666">
        <f>IF($A8666="","",Tienda_4!C1466)</f>
        <v>1237800</v>
      </c>
      <c r="H8666">
        <f>IF($A8666="","",Tienda_4!D1466)</f>
        <v>64100</v>
      </c>
      <c r="I8666">
        <f>IF($A8666="","",Tienda_4!H1466)</f>
        <v>3</v>
      </c>
      <c r="J8666">
        <f>IF($A8666="",0,IF(AND(OR('Cuadro-de-mando'!$B$4="(Todas)",'Cuadro-de-mando'!$B$4=$A8666),OR('Cuadro-de-mando'!$E$4="(Todas)",'Cuadro-de-mando'!$E$4=$B8666),OR('Cuadro-de-mando'!$H$4="(Todas)",'Cuadro-de-mando'!$H$4=$C8666),OR('Cuadro-de-mando'!$K$4="(Todas)",'Cuadro-de-mando'!$K$4=$E8666),OR('Cuadro-de-mando'!$N$4="(Todos)",'Cuadro-de-mando'!$N$4=$F8666)),1,0))</f>
        <v>1</v>
      </c>
    </row>
    <row r="8667" spans="1:10" x14ac:dyDescent="0.25">
      <c r="A8667" t="str">
        <f>IF(Tienda_4!$A1467="","","Tienda 4")</f>
        <v>Tienda 4</v>
      </c>
      <c r="B8667" t="str">
        <f>IF($A8667="","",Tienda_4!B1467)</f>
        <v>Instrumentos musicales</v>
      </c>
      <c r="C8667" t="str">
        <f>IF($A8667="","",Tienda_4!G1467)</f>
        <v>Pereira</v>
      </c>
      <c r="D8667" t="str">
        <f>IF($A8667="","",Tienda_4!F1467)</f>
        <v>Izabela de León</v>
      </c>
      <c r="E8667" t="str">
        <f>IF($A8667="","",Tienda_4!I1467)</f>
        <v>Tarjeta de crédito</v>
      </c>
      <c r="F8667">
        <f>IF($A8667="","",VALUE(RIGHT(Tienda_4!E1467,4)))</f>
        <v>2022</v>
      </c>
      <c r="G8667">
        <f>IF($A8667="","",Tienda_4!C1467)</f>
        <v>636300</v>
      </c>
      <c r="H8667">
        <f>IF($A8667="","",Tienda_4!D1467)</f>
        <v>34400</v>
      </c>
      <c r="I8667">
        <f>IF($A8667="","",Tienda_4!H1467)</f>
        <v>5</v>
      </c>
      <c r="J8667">
        <f>IF($A8667="",0,IF(AND(OR('Cuadro-de-mando'!$B$4="(Todas)",'Cuadro-de-mando'!$B$4=$A8667),OR('Cuadro-de-mando'!$E$4="(Todas)",'Cuadro-de-mando'!$E$4=$B8667),OR('Cuadro-de-mando'!$H$4="(Todas)",'Cuadro-de-mando'!$H$4=$C8667),OR('Cuadro-de-mando'!$K$4="(Todas)",'Cuadro-de-mando'!$K$4=$E8667),OR('Cuadro-de-mando'!$N$4="(Todos)",'Cuadro-de-mando'!$N$4=$F8667)),1,0))</f>
        <v>1</v>
      </c>
    </row>
    <row r="8668" spans="1:10" x14ac:dyDescent="0.25">
      <c r="A8668" t="str">
        <f>IF(Tienda_4!$A1468="","","Tienda 4")</f>
        <v>Tienda 4</v>
      </c>
      <c r="B8668" t="str">
        <f>IF($A8668="","",Tienda_4!B1468)</f>
        <v>Instrumentos musicales</v>
      </c>
      <c r="C8668" t="str">
        <f>IF($A8668="","",Tienda_4!G1468)</f>
        <v>Barranquilla</v>
      </c>
      <c r="D8668" t="str">
        <f>IF($A8668="","",Tienda_4!F1468)</f>
        <v>Rafael Acosta</v>
      </c>
      <c r="E8668" t="str">
        <f>IF($A8668="","",Tienda_4!I1468)</f>
        <v>Tarjeta de crédito</v>
      </c>
      <c r="F8668">
        <f>IF($A8668="","",VALUE(RIGHT(Tienda_4!E1468,4)))</f>
        <v>2020</v>
      </c>
      <c r="G8668">
        <f>IF($A8668="","",Tienda_4!C1468)</f>
        <v>398700</v>
      </c>
      <c r="H8668">
        <f>IF($A8668="","",Tienda_4!D1468)</f>
        <v>21400</v>
      </c>
      <c r="I8668">
        <f>IF($A8668="","",Tienda_4!H1468)</f>
        <v>1</v>
      </c>
      <c r="J8668">
        <f>IF($A8668="",0,IF(AND(OR('Cuadro-de-mando'!$B$4="(Todas)",'Cuadro-de-mando'!$B$4=$A8668),OR('Cuadro-de-mando'!$E$4="(Todas)",'Cuadro-de-mando'!$E$4=$B8668),OR('Cuadro-de-mando'!$H$4="(Todas)",'Cuadro-de-mando'!$H$4=$C8668),OR('Cuadro-de-mando'!$K$4="(Todas)",'Cuadro-de-mando'!$K$4=$E8668),OR('Cuadro-de-mando'!$N$4="(Todos)",'Cuadro-de-mando'!$N$4=$F8668)),1,0))</f>
        <v>1</v>
      </c>
    </row>
    <row r="8669" spans="1:10" x14ac:dyDescent="0.25">
      <c r="A8669" t="str">
        <f>IF(Tienda_4!$A1469="","","Tienda 4")</f>
        <v>Tienda 4</v>
      </c>
      <c r="B8669" t="str">
        <f>IF($A8669="","",Tienda_4!B1469)</f>
        <v>Libros</v>
      </c>
      <c r="C8669" t="str">
        <f>IF($A8669="","",Tienda_4!G1469)</f>
        <v>Cartagena</v>
      </c>
      <c r="D8669" t="str">
        <f>IF($A8669="","",Tienda_4!F1469)</f>
        <v>Beatriz Morales</v>
      </c>
      <c r="E8669" t="str">
        <f>IF($A8669="","",Tienda_4!I1469)</f>
        <v>Tarjeta de crédito</v>
      </c>
      <c r="F8669">
        <f>IF($A8669="","",VALUE(RIGHT(Tienda_4!E1469,4)))</f>
        <v>2021</v>
      </c>
      <c r="G8669">
        <f>IF($A8669="","",Tienda_4!C1469)</f>
        <v>61000</v>
      </c>
      <c r="H8669">
        <f>IF($A8669="","",Tienda_4!D1469)</f>
        <v>3600</v>
      </c>
      <c r="I8669">
        <f>IF($A8669="","",Tienda_4!H1469)</f>
        <v>5</v>
      </c>
      <c r="J8669">
        <f>IF($A8669="",0,IF(AND(OR('Cuadro-de-mando'!$B$4="(Todas)",'Cuadro-de-mando'!$B$4=$A8669),OR('Cuadro-de-mando'!$E$4="(Todas)",'Cuadro-de-mando'!$E$4=$B8669),OR('Cuadro-de-mando'!$H$4="(Todas)",'Cuadro-de-mando'!$H$4=$C8669),OR('Cuadro-de-mando'!$K$4="(Todas)",'Cuadro-de-mando'!$K$4=$E8669),OR('Cuadro-de-mando'!$N$4="(Todos)",'Cuadro-de-mando'!$N$4=$F8669)),1,0))</f>
        <v>1</v>
      </c>
    </row>
    <row r="8670" spans="1:10" x14ac:dyDescent="0.25">
      <c r="A8670" t="str">
        <f>IF(Tienda_4!$A1470="","","Tienda 4")</f>
        <v>Tienda 4</v>
      </c>
      <c r="B8670" t="str">
        <f>IF($A8670="","",Tienda_4!B1470)</f>
        <v>Muebles</v>
      </c>
      <c r="C8670" t="str">
        <f>IF($A8670="","",Tienda_4!G1470)</f>
        <v>Bogotá</v>
      </c>
      <c r="D8670" t="str">
        <f>IF($A8670="","",Tienda_4!F1470)</f>
        <v>Lucas Olivera</v>
      </c>
      <c r="E8670" t="str">
        <f>IF($A8670="","",Tienda_4!I1470)</f>
        <v>Tarjeta de crédito</v>
      </c>
      <c r="F8670">
        <f>IF($A8670="","",VALUE(RIGHT(Tienda_4!E1470,4)))</f>
        <v>2022</v>
      </c>
      <c r="G8670">
        <f>IF($A8670="","",Tienda_4!C1470)</f>
        <v>439800</v>
      </c>
      <c r="H8670">
        <f>IF($A8670="","",Tienda_4!D1470)</f>
        <v>21600</v>
      </c>
      <c r="I8670">
        <f>IF($A8670="","",Tienda_4!H1470)</f>
        <v>1</v>
      </c>
      <c r="J8670">
        <f>IF($A8670="",0,IF(AND(OR('Cuadro-de-mando'!$B$4="(Todas)",'Cuadro-de-mando'!$B$4=$A8670),OR('Cuadro-de-mando'!$E$4="(Todas)",'Cuadro-de-mando'!$E$4=$B8670),OR('Cuadro-de-mando'!$H$4="(Todas)",'Cuadro-de-mando'!$H$4=$C8670),OR('Cuadro-de-mando'!$K$4="(Todas)",'Cuadro-de-mando'!$K$4=$E8670),OR('Cuadro-de-mando'!$N$4="(Todos)",'Cuadro-de-mando'!$N$4=$F8670)),1,0))</f>
        <v>1</v>
      </c>
    </row>
    <row r="8671" spans="1:10" x14ac:dyDescent="0.25">
      <c r="A8671" t="str">
        <f>IF(Tienda_4!$A1471="","","Tienda 4")</f>
        <v>Tienda 4</v>
      </c>
      <c r="B8671" t="str">
        <f>IF($A8671="","",Tienda_4!B1471)</f>
        <v>Instrumentos musicales</v>
      </c>
      <c r="C8671" t="str">
        <f>IF($A8671="","",Tienda_4!G1471)</f>
        <v>Bogotá</v>
      </c>
      <c r="D8671" t="str">
        <f>IF($A8671="","",Tienda_4!F1471)</f>
        <v>Santiago Silva</v>
      </c>
      <c r="E8671" t="str">
        <f>IF($A8671="","",Tienda_4!I1471)</f>
        <v>Nequi</v>
      </c>
      <c r="F8671">
        <f>IF($A8671="","",VALUE(RIGHT(Tienda_4!E1471,4)))</f>
        <v>2022</v>
      </c>
      <c r="G8671">
        <f>IF($A8671="","",Tienda_4!C1471)</f>
        <v>88600</v>
      </c>
      <c r="H8671">
        <f>IF($A8671="","",Tienda_4!D1471)</f>
        <v>5400</v>
      </c>
      <c r="I8671">
        <f>IF($A8671="","",Tienda_4!H1471)</f>
        <v>5</v>
      </c>
      <c r="J8671">
        <f>IF($A8671="",0,IF(AND(OR('Cuadro-de-mando'!$B$4="(Todas)",'Cuadro-de-mando'!$B$4=$A8671),OR('Cuadro-de-mando'!$E$4="(Todas)",'Cuadro-de-mando'!$E$4=$B8671),OR('Cuadro-de-mando'!$H$4="(Todas)",'Cuadro-de-mando'!$H$4=$C8671),OR('Cuadro-de-mando'!$K$4="(Todas)",'Cuadro-de-mando'!$K$4=$E8671),OR('Cuadro-de-mando'!$N$4="(Todos)",'Cuadro-de-mando'!$N$4=$F8671)),1,0))</f>
        <v>1</v>
      </c>
    </row>
    <row r="8672" spans="1:10" x14ac:dyDescent="0.25">
      <c r="A8672" t="str">
        <f>IF(Tienda_4!$A1472="","","Tienda 4")</f>
        <v>Tienda 4</v>
      </c>
      <c r="B8672" t="str">
        <f>IF($A8672="","",Tienda_4!B1472)</f>
        <v>Electrónicos</v>
      </c>
      <c r="C8672" t="str">
        <f>IF($A8672="","",Tienda_4!G1472)</f>
        <v>Bogotá</v>
      </c>
      <c r="D8672" t="str">
        <f>IF($A8672="","",Tienda_4!F1472)</f>
        <v>Pedro Gomez</v>
      </c>
      <c r="E8672" t="str">
        <f>IF($A8672="","",Tienda_4!I1472)</f>
        <v>Tarjeta de crédito</v>
      </c>
      <c r="F8672">
        <f>IF($A8672="","",VALUE(RIGHT(Tienda_4!E1472,4)))</f>
        <v>2020</v>
      </c>
      <c r="G8672">
        <f>IF($A8672="","",Tienda_4!C1472)</f>
        <v>1584500</v>
      </c>
      <c r="H8672">
        <f>IF($A8672="","",Tienda_4!D1472)</f>
        <v>84600</v>
      </c>
      <c r="I8672">
        <f>IF($A8672="","",Tienda_4!H1472)</f>
        <v>5</v>
      </c>
      <c r="J8672">
        <f>IF($A8672="",0,IF(AND(OR('Cuadro-de-mando'!$B$4="(Todas)",'Cuadro-de-mando'!$B$4=$A8672),OR('Cuadro-de-mando'!$E$4="(Todas)",'Cuadro-de-mando'!$E$4=$B8672),OR('Cuadro-de-mando'!$H$4="(Todas)",'Cuadro-de-mando'!$H$4=$C8672),OR('Cuadro-de-mando'!$K$4="(Todas)",'Cuadro-de-mando'!$K$4=$E8672),OR('Cuadro-de-mando'!$N$4="(Todos)",'Cuadro-de-mando'!$N$4=$F8672)),1,0))</f>
        <v>1</v>
      </c>
    </row>
    <row r="8673" spans="1:10" x14ac:dyDescent="0.25">
      <c r="A8673" t="str">
        <f>IF(Tienda_4!$A1473="","","Tienda 4")</f>
        <v>Tienda 4</v>
      </c>
      <c r="B8673" t="str">
        <f>IF($A8673="","",Tienda_4!B1473)</f>
        <v>Juguetes</v>
      </c>
      <c r="C8673" t="str">
        <f>IF($A8673="","",Tienda_4!G1473)</f>
        <v>Bogotá</v>
      </c>
      <c r="D8673" t="str">
        <f>IF($A8673="","",Tienda_4!F1473)</f>
        <v>Izabela de León</v>
      </c>
      <c r="E8673" t="str">
        <f>IF($A8673="","",Tienda_4!I1473)</f>
        <v>Tarjeta de crédito</v>
      </c>
      <c r="F8673">
        <f>IF($A8673="","",VALUE(RIGHT(Tienda_4!E1473,4)))</f>
        <v>2020</v>
      </c>
      <c r="G8673">
        <f>IF($A8673="","",Tienda_4!C1473)</f>
        <v>194000</v>
      </c>
      <c r="H8673">
        <f>IF($A8673="","",Tienda_4!D1473)</f>
        <v>8500</v>
      </c>
      <c r="I8673">
        <f>IF($A8673="","",Tienda_4!H1473)</f>
        <v>5</v>
      </c>
      <c r="J8673">
        <f>IF($A8673="",0,IF(AND(OR('Cuadro-de-mando'!$B$4="(Todas)",'Cuadro-de-mando'!$B$4=$A8673),OR('Cuadro-de-mando'!$E$4="(Todas)",'Cuadro-de-mando'!$E$4=$B8673),OR('Cuadro-de-mando'!$H$4="(Todas)",'Cuadro-de-mando'!$H$4=$C8673),OR('Cuadro-de-mando'!$K$4="(Todas)",'Cuadro-de-mando'!$K$4=$E8673),OR('Cuadro-de-mando'!$N$4="(Todos)",'Cuadro-de-mando'!$N$4=$F8673)),1,0))</f>
        <v>1</v>
      </c>
    </row>
    <row r="8674" spans="1:10" x14ac:dyDescent="0.25">
      <c r="A8674" t="str">
        <f>IF(Tienda_4!$A1474="","","Tienda 4")</f>
        <v>Tienda 4</v>
      </c>
      <c r="B8674" t="str">
        <f>IF($A8674="","",Tienda_4!B1474)</f>
        <v>Juguetes</v>
      </c>
      <c r="C8674" t="str">
        <f>IF($A8674="","",Tienda_4!G1474)</f>
        <v>Medellín</v>
      </c>
      <c r="D8674" t="str">
        <f>IF($A8674="","",Tienda_4!F1474)</f>
        <v>Izabela de León</v>
      </c>
      <c r="E8674" t="str">
        <f>IF($A8674="","",Tienda_4!I1474)</f>
        <v>Nequi</v>
      </c>
      <c r="F8674">
        <f>IF($A8674="","",VALUE(RIGHT(Tienda_4!E1474,4)))</f>
        <v>2020</v>
      </c>
      <c r="G8674">
        <f>IF($A8674="","",Tienda_4!C1474)</f>
        <v>73000</v>
      </c>
      <c r="H8674">
        <f>IF($A8674="","",Tienda_4!D1474)</f>
        <v>4300</v>
      </c>
      <c r="I8674">
        <f>IF($A8674="","",Tienda_4!H1474)</f>
        <v>2</v>
      </c>
      <c r="J8674">
        <f>IF($A8674="",0,IF(AND(OR('Cuadro-de-mando'!$B$4="(Todas)",'Cuadro-de-mando'!$B$4=$A8674),OR('Cuadro-de-mando'!$E$4="(Todas)",'Cuadro-de-mando'!$E$4=$B8674),OR('Cuadro-de-mando'!$H$4="(Todas)",'Cuadro-de-mando'!$H$4=$C8674),OR('Cuadro-de-mando'!$K$4="(Todas)",'Cuadro-de-mando'!$K$4=$E8674),OR('Cuadro-de-mando'!$N$4="(Todos)",'Cuadro-de-mando'!$N$4=$F8674)),1,0))</f>
        <v>1</v>
      </c>
    </row>
    <row r="8675" spans="1:10" x14ac:dyDescent="0.25">
      <c r="A8675" t="str">
        <f>IF(Tienda_4!$A1475="","","Tienda 4")</f>
        <v>Tienda 4</v>
      </c>
      <c r="B8675" t="str">
        <f>IF($A8675="","",Tienda_4!B1475)</f>
        <v>Muebles</v>
      </c>
      <c r="C8675" t="str">
        <f>IF($A8675="","",Tienda_4!G1475)</f>
        <v>Bogotá</v>
      </c>
      <c r="D8675" t="str">
        <f>IF($A8675="","",Tienda_4!F1475)</f>
        <v>Santiago Silva</v>
      </c>
      <c r="E8675" t="str">
        <f>IF($A8675="","",Tienda_4!I1475)</f>
        <v>Nequi</v>
      </c>
      <c r="F8675">
        <f>IF($A8675="","",VALUE(RIGHT(Tienda_4!E1475,4)))</f>
        <v>2022</v>
      </c>
      <c r="G8675">
        <f>IF($A8675="","",Tienda_4!C1475)</f>
        <v>269400</v>
      </c>
      <c r="H8675">
        <f>IF($A8675="","",Tienda_4!D1475)</f>
        <v>15400</v>
      </c>
      <c r="I8675">
        <f>IF($A8675="","",Tienda_4!H1475)</f>
        <v>4</v>
      </c>
      <c r="J8675">
        <f>IF($A8675="",0,IF(AND(OR('Cuadro-de-mando'!$B$4="(Todas)",'Cuadro-de-mando'!$B$4=$A8675),OR('Cuadro-de-mando'!$E$4="(Todas)",'Cuadro-de-mando'!$E$4=$B8675),OR('Cuadro-de-mando'!$H$4="(Todas)",'Cuadro-de-mando'!$H$4=$C8675),OR('Cuadro-de-mando'!$K$4="(Todas)",'Cuadro-de-mando'!$K$4=$E8675),OR('Cuadro-de-mando'!$N$4="(Todos)",'Cuadro-de-mando'!$N$4=$F8675)),1,0))</f>
        <v>1</v>
      </c>
    </row>
    <row r="8676" spans="1:10" x14ac:dyDescent="0.25">
      <c r="A8676" t="str">
        <f>IF(Tienda_4!$A1476="","","Tienda 4")</f>
        <v>Tienda 4</v>
      </c>
      <c r="B8676" t="str">
        <f>IF($A8676="","",Tienda_4!B1476)</f>
        <v>Libros</v>
      </c>
      <c r="C8676" t="str">
        <f>IF($A8676="","",Tienda_4!G1476)</f>
        <v>Cali</v>
      </c>
      <c r="D8676" t="str">
        <f>IF($A8676="","",Tienda_4!F1476)</f>
        <v>Rafael Acosta</v>
      </c>
      <c r="E8676" t="str">
        <f>IF($A8676="","",Tienda_4!I1476)</f>
        <v>Tarjeta de crédito</v>
      </c>
      <c r="F8676">
        <f>IF($A8676="","",VALUE(RIGHT(Tienda_4!E1476,4)))</f>
        <v>2020</v>
      </c>
      <c r="G8676">
        <f>IF($A8676="","",Tienda_4!C1476)</f>
        <v>34900</v>
      </c>
      <c r="H8676">
        <f>IF($A8676="","",Tienda_4!D1476)</f>
        <v>0</v>
      </c>
      <c r="I8676">
        <f>IF($A8676="","",Tienda_4!H1476)</f>
        <v>1</v>
      </c>
      <c r="J8676">
        <f>IF($A8676="",0,IF(AND(OR('Cuadro-de-mando'!$B$4="(Todas)",'Cuadro-de-mando'!$B$4=$A8676),OR('Cuadro-de-mando'!$E$4="(Todas)",'Cuadro-de-mando'!$E$4=$B8676),OR('Cuadro-de-mando'!$H$4="(Todas)",'Cuadro-de-mando'!$H$4=$C8676),OR('Cuadro-de-mando'!$K$4="(Todas)",'Cuadro-de-mando'!$K$4=$E8676),OR('Cuadro-de-mando'!$N$4="(Todos)",'Cuadro-de-mando'!$N$4=$F8676)),1,0))</f>
        <v>1</v>
      </c>
    </row>
    <row r="8677" spans="1:10" x14ac:dyDescent="0.25">
      <c r="A8677" t="str">
        <f>IF(Tienda_4!$A1477="","","Tienda 4")</f>
        <v>Tienda 4</v>
      </c>
      <c r="B8677" t="str">
        <f>IF($A8677="","",Tienda_4!B1477)</f>
        <v>Muebles</v>
      </c>
      <c r="C8677" t="str">
        <f>IF($A8677="","",Tienda_4!G1477)</f>
        <v>Pereira</v>
      </c>
      <c r="D8677" t="str">
        <f>IF($A8677="","",Tienda_4!F1477)</f>
        <v>Juan Fernandez</v>
      </c>
      <c r="E8677" t="str">
        <f>IF($A8677="","",Tienda_4!I1477)</f>
        <v>Tarjeta de crédito</v>
      </c>
      <c r="F8677">
        <f>IF($A8677="","",VALUE(RIGHT(Tienda_4!E1477,4)))</f>
        <v>2022</v>
      </c>
      <c r="G8677">
        <f>IF($A8677="","",Tienda_4!C1477)</f>
        <v>404800</v>
      </c>
      <c r="H8677">
        <f>IF($A8677="","",Tienda_4!D1477)</f>
        <v>21800</v>
      </c>
      <c r="I8677">
        <f>IF($A8677="","",Tienda_4!H1477)</f>
        <v>5</v>
      </c>
      <c r="J8677">
        <f>IF($A8677="",0,IF(AND(OR('Cuadro-de-mando'!$B$4="(Todas)",'Cuadro-de-mando'!$B$4=$A8677),OR('Cuadro-de-mando'!$E$4="(Todas)",'Cuadro-de-mando'!$E$4=$B8677),OR('Cuadro-de-mando'!$H$4="(Todas)",'Cuadro-de-mando'!$H$4=$C8677),OR('Cuadro-de-mando'!$K$4="(Todas)",'Cuadro-de-mando'!$K$4=$E8677),OR('Cuadro-de-mando'!$N$4="(Todos)",'Cuadro-de-mando'!$N$4=$F8677)),1,0))</f>
        <v>1</v>
      </c>
    </row>
    <row r="8678" spans="1:10" x14ac:dyDescent="0.25">
      <c r="A8678" t="str">
        <f>IF(Tienda_4!$A1478="","","Tienda 4")</f>
        <v>Tienda 4</v>
      </c>
      <c r="B8678" t="str">
        <f>IF($A8678="","",Tienda_4!B1478)</f>
        <v>Juguetes</v>
      </c>
      <c r="C8678" t="str">
        <f>IF($A8678="","",Tienda_4!G1478)</f>
        <v>Bogotá</v>
      </c>
      <c r="D8678" t="str">
        <f>IF($A8678="","",Tienda_4!F1478)</f>
        <v>Mariana Herrera</v>
      </c>
      <c r="E8678" t="str">
        <f>IF($A8678="","",Tienda_4!I1478)</f>
        <v>Tarjeta de crédito</v>
      </c>
      <c r="F8678">
        <f>IF($A8678="","",VALUE(RIGHT(Tienda_4!E1478,4)))</f>
        <v>2021</v>
      </c>
      <c r="G8678">
        <f>IF($A8678="","",Tienda_4!C1478)</f>
        <v>64300</v>
      </c>
      <c r="H8678">
        <f>IF($A8678="","",Tienda_4!D1478)</f>
        <v>3800</v>
      </c>
      <c r="I8678">
        <f>IF($A8678="","",Tienda_4!H1478)</f>
        <v>4</v>
      </c>
      <c r="J8678">
        <f>IF($A8678="",0,IF(AND(OR('Cuadro-de-mando'!$B$4="(Todas)",'Cuadro-de-mando'!$B$4=$A8678),OR('Cuadro-de-mando'!$E$4="(Todas)",'Cuadro-de-mando'!$E$4=$B8678),OR('Cuadro-de-mando'!$H$4="(Todas)",'Cuadro-de-mando'!$H$4=$C8678),OR('Cuadro-de-mando'!$K$4="(Todas)",'Cuadro-de-mando'!$K$4=$E8678),OR('Cuadro-de-mando'!$N$4="(Todos)",'Cuadro-de-mando'!$N$4=$F8678)),1,0))</f>
        <v>1</v>
      </c>
    </row>
    <row r="8679" spans="1:10" x14ac:dyDescent="0.25">
      <c r="A8679" t="str">
        <f>IF(Tienda_4!$A1479="","","Tienda 4")</f>
        <v>Tienda 4</v>
      </c>
      <c r="B8679" t="str">
        <f>IF($A8679="","",Tienda_4!B1479)</f>
        <v>Electrodomésticos</v>
      </c>
      <c r="C8679" t="str">
        <f>IF($A8679="","",Tienda_4!G1479)</f>
        <v>Bogotá</v>
      </c>
      <c r="D8679" t="str">
        <f>IF($A8679="","",Tienda_4!F1479)</f>
        <v>Juan Fernandez</v>
      </c>
      <c r="E8679" t="str">
        <f>IF($A8679="","",Tienda_4!I1479)</f>
        <v>Tarjeta de crédito</v>
      </c>
      <c r="F8679">
        <f>IF($A8679="","",VALUE(RIGHT(Tienda_4!E1479,4)))</f>
        <v>2022</v>
      </c>
      <c r="G8679">
        <f>IF($A8679="","",Tienda_4!C1479)</f>
        <v>564800</v>
      </c>
      <c r="H8679">
        <f>IF($A8679="","",Tienda_4!D1479)</f>
        <v>28300</v>
      </c>
      <c r="I8679">
        <f>IF($A8679="","",Tienda_4!H1479)</f>
        <v>1</v>
      </c>
      <c r="J8679">
        <f>IF($A8679="",0,IF(AND(OR('Cuadro-de-mando'!$B$4="(Todas)",'Cuadro-de-mando'!$B$4=$A8679),OR('Cuadro-de-mando'!$E$4="(Todas)",'Cuadro-de-mando'!$E$4=$B8679),OR('Cuadro-de-mando'!$H$4="(Todas)",'Cuadro-de-mando'!$H$4=$C8679),OR('Cuadro-de-mando'!$K$4="(Todas)",'Cuadro-de-mando'!$K$4=$E8679),OR('Cuadro-de-mando'!$N$4="(Todos)",'Cuadro-de-mando'!$N$4=$F8679)),1,0))</f>
        <v>1</v>
      </c>
    </row>
    <row r="8680" spans="1:10" x14ac:dyDescent="0.25">
      <c r="A8680" t="str">
        <f>IF(Tienda_4!$A1480="","","Tienda 4")</f>
        <v>Tienda 4</v>
      </c>
      <c r="B8680" t="str">
        <f>IF($A8680="","",Tienda_4!B1480)</f>
        <v>Deportes y diversión</v>
      </c>
      <c r="C8680" t="str">
        <f>IF($A8680="","",Tienda_4!G1480)</f>
        <v>Bogotá</v>
      </c>
      <c r="D8680" t="str">
        <f>IF($A8680="","",Tienda_4!F1480)</f>
        <v>Juliana Costa</v>
      </c>
      <c r="E8680" t="str">
        <f>IF($A8680="","",Tienda_4!I1480)</f>
        <v>Nequi</v>
      </c>
      <c r="F8680">
        <f>IF($A8680="","",VALUE(RIGHT(Tienda_4!E1480,4)))</f>
        <v>2020</v>
      </c>
      <c r="G8680">
        <f>IF($A8680="","",Tienda_4!C1480)</f>
        <v>15700</v>
      </c>
      <c r="H8680">
        <f>IF($A8680="","",Tienda_4!D1480)</f>
        <v>1100</v>
      </c>
      <c r="I8680">
        <f>IF($A8680="","",Tienda_4!H1480)</f>
        <v>1</v>
      </c>
      <c r="J8680">
        <f>IF($A8680="",0,IF(AND(OR('Cuadro-de-mando'!$B$4="(Todas)",'Cuadro-de-mando'!$B$4=$A8680),OR('Cuadro-de-mando'!$E$4="(Todas)",'Cuadro-de-mando'!$E$4=$B8680),OR('Cuadro-de-mando'!$H$4="(Todas)",'Cuadro-de-mando'!$H$4=$C8680),OR('Cuadro-de-mando'!$K$4="(Todas)",'Cuadro-de-mando'!$K$4=$E8680),OR('Cuadro-de-mando'!$N$4="(Todos)",'Cuadro-de-mando'!$N$4=$F8680)),1,0))</f>
        <v>1</v>
      </c>
    </row>
    <row r="8681" spans="1:10" x14ac:dyDescent="0.25">
      <c r="A8681" t="str">
        <f>IF(Tienda_4!$A1481="","","Tienda 4")</f>
        <v>Tienda 4</v>
      </c>
      <c r="B8681" t="str">
        <f>IF($A8681="","",Tienda_4!B1481)</f>
        <v>Electrónicos</v>
      </c>
      <c r="C8681" t="str">
        <f>IF($A8681="","",Tienda_4!G1481)</f>
        <v>Bogotá</v>
      </c>
      <c r="D8681" t="str">
        <f>IF($A8681="","",Tienda_4!F1481)</f>
        <v>Juan Fernandez</v>
      </c>
      <c r="E8681" t="str">
        <f>IF($A8681="","",Tienda_4!I1481)</f>
        <v>Tarjeta de crédito</v>
      </c>
      <c r="F8681">
        <f>IF($A8681="","",VALUE(RIGHT(Tienda_4!E1481,4)))</f>
        <v>2022</v>
      </c>
      <c r="G8681">
        <f>IF($A8681="","",Tienda_4!C1481)</f>
        <v>1669100</v>
      </c>
      <c r="H8681">
        <f>IF($A8681="","",Tienda_4!D1481)</f>
        <v>89300</v>
      </c>
      <c r="I8681">
        <f>IF($A8681="","",Tienda_4!H1481)</f>
        <v>5</v>
      </c>
      <c r="J8681">
        <f>IF($A8681="",0,IF(AND(OR('Cuadro-de-mando'!$B$4="(Todas)",'Cuadro-de-mando'!$B$4=$A8681),OR('Cuadro-de-mando'!$E$4="(Todas)",'Cuadro-de-mando'!$E$4=$B8681),OR('Cuadro-de-mando'!$H$4="(Todas)",'Cuadro-de-mando'!$H$4=$C8681),OR('Cuadro-de-mando'!$K$4="(Todas)",'Cuadro-de-mando'!$K$4=$E8681),OR('Cuadro-de-mando'!$N$4="(Todos)",'Cuadro-de-mando'!$N$4=$F8681)),1,0))</f>
        <v>1</v>
      </c>
    </row>
    <row r="8682" spans="1:10" x14ac:dyDescent="0.25">
      <c r="A8682" t="str">
        <f>IF(Tienda_4!$A1482="","","Tienda 4")</f>
        <v>Tienda 4</v>
      </c>
      <c r="B8682" t="str">
        <f>IF($A8682="","",Tienda_4!B1482)</f>
        <v>Juguetes</v>
      </c>
      <c r="C8682" t="str">
        <f>IF($A8682="","",Tienda_4!G1482)</f>
        <v>Pereira</v>
      </c>
      <c r="D8682" t="str">
        <f>IF($A8682="","",Tienda_4!F1482)</f>
        <v>Blanca Ramirez</v>
      </c>
      <c r="E8682" t="str">
        <f>IF($A8682="","",Tienda_4!I1482)</f>
        <v>Tarjeta de crédito</v>
      </c>
      <c r="F8682">
        <f>IF($A8682="","",VALUE(RIGHT(Tienda_4!E1482,4)))</f>
        <v>2021</v>
      </c>
      <c r="G8682">
        <f>IF($A8682="","",Tienda_4!C1482)</f>
        <v>21700</v>
      </c>
      <c r="H8682">
        <f>IF($A8682="","",Tienda_4!D1482)</f>
        <v>1600</v>
      </c>
      <c r="I8682">
        <f>IF($A8682="","",Tienda_4!H1482)</f>
        <v>5</v>
      </c>
      <c r="J8682">
        <f>IF($A8682="",0,IF(AND(OR('Cuadro-de-mando'!$B$4="(Todas)",'Cuadro-de-mando'!$B$4=$A8682),OR('Cuadro-de-mando'!$E$4="(Todas)",'Cuadro-de-mando'!$E$4=$B8682),OR('Cuadro-de-mando'!$H$4="(Todas)",'Cuadro-de-mando'!$H$4=$C8682),OR('Cuadro-de-mando'!$K$4="(Todas)",'Cuadro-de-mando'!$K$4=$E8682),OR('Cuadro-de-mando'!$N$4="(Todos)",'Cuadro-de-mando'!$N$4=$F8682)),1,0))</f>
        <v>1</v>
      </c>
    </row>
    <row r="8683" spans="1:10" x14ac:dyDescent="0.25">
      <c r="A8683" t="str">
        <f>IF(Tienda_4!$A1483="","","Tienda 4")</f>
        <v>Tienda 4</v>
      </c>
      <c r="B8683" t="str">
        <f>IF($A8683="","",Tienda_4!B1483)</f>
        <v>Electrónicos</v>
      </c>
      <c r="C8683" t="str">
        <f>IF($A8683="","",Tienda_4!G1483)</f>
        <v>Bogotá</v>
      </c>
      <c r="D8683" t="str">
        <f>IF($A8683="","",Tienda_4!F1483)</f>
        <v>Rafael Acosta</v>
      </c>
      <c r="E8683" t="str">
        <f>IF($A8683="","",Tienda_4!I1483)</f>
        <v>Tarjeta de crédito</v>
      </c>
      <c r="F8683">
        <f>IF($A8683="","",VALUE(RIGHT(Tienda_4!E1483,4)))</f>
        <v>2020</v>
      </c>
      <c r="G8683">
        <f>IF($A8683="","",Tienda_4!C1483)</f>
        <v>1790200</v>
      </c>
      <c r="H8683">
        <f>IF($A8683="","",Tienda_4!D1483)</f>
        <v>96000</v>
      </c>
      <c r="I8683">
        <f>IF($A8683="","",Tienda_4!H1483)</f>
        <v>4</v>
      </c>
      <c r="J8683">
        <f>IF($A8683="",0,IF(AND(OR('Cuadro-de-mando'!$B$4="(Todas)",'Cuadro-de-mando'!$B$4=$A8683),OR('Cuadro-de-mando'!$E$4="(Todas)",'Cuadro-de-mando'!$E$4=$B8683),OR('Cuadro-de-mando'!$H$4="(Todas)",'Cuadro-de-mando'!$H$4=$C8683),OR('Cuadro-de-mando'!$K$4="(Todas)",'Cuadro-de-mando'!$K$4=$E8683),OR('Cuadro-de-mando'!$N$4="(Todos)",'Cuadro-de-mando'!$N$4=$F8683)),1,0))</f>
        <v>1</v>
      </c>
    </row>
    <row r="8684" spans="1:10" x14ac:dyDescent="0.25">
      <c r="A8684" t="str">
        <f>IF(Tienda_4!$A1484="","","Tienda 4")</f>
        <v>Tienda 4</v>
      </c>
      <c r="B8684" t="str">
        <f>IF($A8684="","",Tienda_4!B1484)</f>
        <v>Artículos para el hogar</v>
      </c>
      <c r="C8684" t="str">
        <f>IF($A8684="","",Tienda_4!G1484)</f>
        <v>Bogotá</v>
      </c>
      <c r="D8684" t="str">
        <f>IF($A8684="","",Tienda_4!F1484)</f>
        <v>Izabela de León</v>
      </c>
      <c r="E8684" t="str">
        <f>IF($A8684="","",Tienda_4!I1484)</f>
        <v>Tarjeta de crédito</v>
      </c>
      <c r="F8684">
        <f>IF($A8684="","",VALUE(RIGHT(Tienda_4!E1484,4)))</f>
        <v>2022</v>
      </c>
      <c r="G8684">
        <f>IF($A8684="","",Tienda_4!C1484)</f>
        <v>26700</v>
      </c>
      <c r="H8684">
        <f>IF($A8684="","",Tienda_4!D1484)</f>
        <v>0</v>
      </c>
      <c r="I8684">
        <f>IF($A8684="","",Tienda_4!H1484)</f>
        <v>5</v>
      </c>
      <c r="J8684">
        <f>IF($A8684="",0,IF(AND(OR('Cuadro-de-mando'!$B$4="(Todas)",'Cuadro-de-mando'!$B$4=$A8684),OR('Cuadro-de-mando'!$E$4="(Todas)",'Cuadro-de-mando'!$E$4=$B8684),OR('Cuadro-de-mando'!$H$4="(Todas)",'Cuadro-de-mando'!$H$4=$C8684),OR('Cuadro-de-mando'!$K$4="(Todas)",'Cuadro-de-mando'!$K$4=$E8684),OR('Cuadro-de-mando'!$N$4="(Todos)",'Cuadro-de-mando'!$N$4=$F8684)),1,0))</f>
        <v>1</v>
      </c>
    </row>
    <row r="8685" spans="1:10" x14ac:dyDescent="0.25">
      <c r="A8685" t="str">
        <f>IF(Tienda_4!$A1485="","","Tienda 4")</f>
        <v>Tienda 4</v>
      </c>
      <c r="B8685" t="str">
        <f>IF($A8685="","",Tienda_4!B1485)</f>
        <v>Artículos para el hogar</v>
      </c>
      <c r="C8685" t="str">
        <f>IF($A8685="","",Tienda_4!G1485)</f>
        <v>Bogotá</v>
      </c>
      <c r="D8685" t="str">
        <f>IF($A8685="","",Tienda_4!F1485)</f>
        <v>Santiago Silva</v>
      </c>
      <c r="E8685" t="str">
        <f>IF($A8685="","",Tienda_4!I1485)</f>
        <v>Tarjeta de crédito</v>
      </c>
      <c r="F8685">
        <f>IF($A8685="","",VALUE(RIGHT(Tienda_4!E1485,4)))</f>
        <v>2020</v>
      </c>
      <c r="G8685">
        <f>IF($A8685="","",Tienda_4!C1485)</f>
        <v>210100</v>
      </c>
      <c r="H8685">
        <f>IF($A8685="","",Tienda_4!D1485)</f>
        <v>11900</v>
      </c>
      <c r="I8685">
        <f>IF($A8685="","",Tienda_4!H1485)</f>
        <v>5</v>
      </c>
      <c r="J8685">
        <f>IF($A8685="",0,IF(AND(OR('Cuadro-de-mando'!$B$4="(Todas)",'Cuadro-de-mando'!$B$4=$A8685),OR('Cuadro-de-mando'!$E$4="(Todas)",'Cuadro-de-mando'!$E$4=$B8685),OR('Cuadro-de-mando'!$H$4="(Todas)",'Cuadro-de-mando'!$H$4=$C8685),OR('Cuadro-de-mando'!$K$4="(Todas)",'Cuadro-de-mando'!$K$4=$E8685),OR('Cuadro-de-mando'!$N$4="(Todos)",'Cuadro-de-mando'!$N$4=$F8685)),1,0))</f>
        <v>1</v>
      </c>
    </row>
    <row r="8686" spans="1:10" x14ac:dyDescent="0.25">
      <c r="A8686" t="str">
        <f>IF(Tienda_4!$A1486="","","Tienda 4")</f>
        <v>Tienda 4</v>
      </c>
      <c r="B8686" t="str">
        <f>IF($A8686="","",Tienda_4!B1486)</f>
        <v>Muebles</v>
      </c>
      <c r="C8686" t="str">
        <f>IF($A8686="","",Tienda_4!G1486)</f>
        <v>Cali</v>
      </c>
      <c r="D8686" t="str">
        <f>IF($A8686="","",Tienda_4!F1486)</f>
        <v>Maria Alfonso</v>
      </c>
      <c r="E8686" t="str">
        <f>IF($A8686="","",Tienda_4!I1486)</f>
        <v>Nequi</v>
      </c>
      <c r="F8686">
        <f>IF($A8686="","",VALUE(RIGHT(Tienda_4!E1486,4)))</f>
        <v>2022</v>
      </c>
      <c r="G8686">
        <f>IF($A8686="","",Tienda_4!C1486)</f>
        <v>286500</v>
      </c>
      <c r="H8686">
        <f>IF($A8686="","",Tienda_4!D1486)</f>
        <v>15700</v>
      </c>
      <c r="I8686">
        <f>IF($A8686="","",Tienda_4!H1486)</f>
        <v>5</v>
      </c>
      <c r="J8686">
        <f>IF($A8686="",0,IF(AND(OR('Cuadro-de-mando'!$B$4="(Todas)",'Cuadro-de-mando'!$B$4=$A8686),OR('Cuadro-de-mando'!$E$4="(Todas)",'Cuadro-de-mando'!$E$4=$B8686),OR('Cuadro-de-mando'!$H$4="(Todas)",'Cuadro-de-mando'!$H$4=$C8686),OR('Cuadro-de-mando'!$K$4="(Todas)",'Cuadro-de-mando'!$K$4=$E8686),OR('Cuadro-de-mando'!$N$4="(Todos)",'Cuadro-de-mando'!$N$4=$F8686)),1,0))</f>
        <v>1</v>
      </c>
    </row>
    <row r="8687" spans="1:10" x14ac:dyDescent="0.25">
      <c r="A8687" t="str">
        <f>IF(Tienda_4!$A1487="","","Tienda 4")</f>
        <v>Tienda 4</v>
      </c>
      <c r="B8687" t="str">
        <f>IF($A8687="","",Tienda_4!B1487)</f>
        <v>Juguetes</v>
      </c>
      <c r="C8687" t="str">
        <f>IF($A8687="","",Tienda_4!G1487)</f>
        <v>Bogotá</v>
      </c>
      <c r="D8687" t="str">
        <f>IF($A8687="","",Tienda_4!F1487)</f>
        <v>Blanca Ramirez</v>
      </c>
      <c r="E8687" t="str">
        <f>IF($A8687="","",Tienda_4!I1487)</f>
        <v>Cupón</v>
      </c>
      <c r="F8687">
        <f>IF($A8687="","",VALUE(RIGHT(Tienda_4!E1487,4)))</f>
        <v>2020</v>
      </c>
      <c r="G8687">
        <f>IF($A8687="","",Tienda_4!C1487)</f>
        <v>16600</v>
      </c>
      <c r="H8687">
        <f>IF($A8687="","",Tienda_4!D1487)</f>
        <v>1900</v>
      </c>
      <c r="I8687">
        <f>IF($A8687="","",Tienda_4!H1487)</f>
        <v>5</v>
      </c>
      <c r="J8687">
        <f>IF($A8687="",0,IF(AND(OR('Cuadro-de-mando'!$B$4="(Todas)",'Cuadro-de-mando'!$B$4=$A8687),OR('Cuadro-de-mando'!$E$4="(Todas)",'Cuadro-de-mando'!$E$4=$B8687),OR('Cuadro-de-mando'!$H$4="(Todas)",'Cuadro-de-mando'!$H$4=$C8687),OR('Cuadro-de-mando'!$K$4="(Todas)",'Cuadro-de-mando'!$K$4=$E8687),OR('Cuadro-de-mando'!$N$4="(Todos)",'Cuadro-de-mando'!$N$4=$F8687)),1,0))</f>
        <v>1</v>
      </c>
    </row>
    <row r="8688" spans="1:10" x14ac:dyDescent="0.25">
      <c r="A8688" t="str">
        <f>IF(Tienda_4!$A1488="","","Tienda 4")</f>
        <v>Tienda 4</v>
      </c>
      <c r="B8688" t="str">
        <f>IF($A8688="","",Tienda_4!B1488)</f>
        <v>Muebles</v>
      </c>
      <c r="C8688" t="str">
        <f>IF($A8688="","",Tienda_4!G1488)</f>
        <v>Cartagena</v>
      </c>
      <c r="D8688" t="str">
        <f>IF($A8688="","",Tienda_4!F1488)</f>
        <v>Ángel Rodriguez</v>
      </c>
      <c r="E8688" t="str">
        <f>IF($A8688="","",Tienda_4!I1488)</f>
        <v>Tarjeta de crédito</v>
      </c>
      <c r="F8688">
        <f>IF($A8688="","",VALUE(RIGHT(Tienda_4!E1488,4)))</f>
        <v>2020</v>
      </c>
      <c r="G8688">
        <f>IF($A8688="","",Tienda_4!C1488)</f>
        <v>209200</v>
      </c>
      <c r="H8688">
        <f>IF($A8688="","",Tienda_4!D1488)</f>
        <v>11500</v>
      </c>
      <c r="I8688">
        <f>IF($A8688="","",Tienda_4!H1488)</f>
        <v>1</v>
      </c>
      <c r="J8688">
        <f>IF($A8688="",0,IF(AND(OR('Cuadro-de-mando'!$B$4="(Todas)",'Cuadro-de-mando'!$B$4=$A8688),OR('Cuadro-de-mando'!$E$4="(Todas)",'Cuadro-de-mando'!$E$4=$B8688),OR('Cuadro-de-mando'!$H$4="(Todas)",'Cuadro-de-mando'!$H$4=$C8688),OR('Cuadro-de-mando'!$K$4="(Todas)",'Cuadro-de-mando'!$K$4=$E8688),OR('Cuadro-de-mando'!$N$4="(Todos)",'Cuadro-de-mando'!$N$4=$F8688)),1,0))</f>
        <v>1</v>
      </c>
    </row>
    <row r="8689" spans="1:10" x14ac:dyDescent="0.25">
      <c r="A8689" t="str">
        <f>IF(Tienda_4!$A1489="","","Tienda 4")</f>
        <v>Tienda 4</v>
      </c>
      <c r="B8689" t="str">
        <f>IF($A8689="","",Tienda_4!B1489)</f>
        <v>Electrónicos</v>
      </c>
      <c r="C8689" t="str">
        <f>IF($A8689="","",Tienda_4!G1489)</f>
        <v>Pereira</v>
      </c>
      <c r="D8689" t="str">
        <f>IF($A8689="","",Tienda_4!F1489)</f>
        <v>Mariana Herrera</v>
      </c>
      <c r="E8689" t="str">
        <f>IF($A8689="","",Tienda_4!I1489)</f>
        <v>Tarjeta de crédito</v>
      </c>
      <c r="F8689">
        <f>IF($A8689="","",VALUE(RIGHT(Tienda_4!E1489,4)))</f>
        <v>2023</v>
      </c>
      <c r="G8689">
        <f>IF($A8689="","",Tienda_4!C1489)</f>
        <v>297500</v>
      </c>
      <c r="H8689">
        <f>IF($A8689="","",Tienda_4!D1489)</f>
        <v>16100</v>
      </c>
      <c r="I8689">
        <f>IF($A8689="","",Tienda_4!H1489)</f>
        <v>5</v>
      </c>
      <c r="J8689">
        <f>IF($A8689="",0,IF(AND(OR('Cuadro-de-mando'!$B$4="(Todas)",'Cuadro-de-mando'!$B$4=$A8689),OR('Cuadro-de-mando'!$E$4="(Todas)",'Cuadro-de-mando'!$E$4=$B8689),OR('Cuadro-de-mando'!$H$4="(Todas)",'Cuadro-de-mando'!$H$4=$C8689),OR('Cuadro-de-mando'!$K$4="(Todas)",'Cuadro-de-mando'!$K$4=$E8689),OR('Cuadro-de-mando'!$N$4="(Todos)",'Cuadro-de-mando'!$N$4=$F8689)),1,0))</f>
        <v>1</v>
      </c>
    </row>
    <row r="8690" spans="1:10" x14ac:dyDescent="0.25">
      <c r="A8690" t="str">
        <f>IF(Tienda_4!$A1490="","","Tienda 4")</f>
        <v>Tienda 4</v>
      </c>
      <c r="B8690" t="str">
        <f>IF($A8690="","",Tienda_4!B1490)</f>
        <v>Muebles</v>
      </c>
      <c r="C8690" t="str">
        <f>IF($A8690="","",Tienda_4!G1490)</f>
        <v>Santa Marta</v>
      </c>
      <c r="D8690" t="str">
        <f>IF($A8690="","",Tienda_4!F1490)</f>
        <v>Beatriz Morales</v>
      </c>
      <c r="E8690" t="str">
        <f>IF($A8690="","",Tienda_4!I1490)</f>
        <v>Tarjeta de crédito</v>
      </c>
      <c r="F8690">
        <f>IF($A8690="","",VALUE(RIGHT(Tienda_4!E1490,4)))</f>
        <v>2022</v>
      </c>
      <c r="G8690">
        <f>IF($A8690="","",Tienda_4!C1490)</f>
        <v>305400</v>
      </c>
      <c r="H8690">
        <f>IF($A8690="","",Tienda_4!D1490)</f>
        <v>17300</v>
      </c>
      <c r="I8690">
        <f>IF($A8690="","",Tienda_4!H1490)</f>
        <v>4</v>
      </c>
      <c r="J8690">
        <f>IF($A8690="",0,IF(AND(OR('Cuadro-de-mando'!$B$4="(Todas)",'Cuadro-de-mando'!$B$4=$A8690),OR('Cuadro-de-mando'!$E$4="(Todas)",'Cuadro-de-mando'!$E$4=$B8690),OR('Cuadro-de-mando'!$H$4="(Todas)",'Cuadro-de-mando'!$H$4=$C8690),OR('Cuadro-de-mando'!$K$4="(Todas)",'Cuadro-de-mando'!$K$4=$E8690),OR('Cuadro-de-mando'!$N$4="(Todos)",'Cuadro-de-mando'!$N$4=$F8690)),1,0))</f>
        <v>1</v>
      </c>
    </row>
    <row r="8691" spans="1:10" x14ac:dyDescent="0.25">
      <c r="A8691" t="str">
        <f>IF(Tienda_4!$A1491="","","Tienda 4")</f>
        <v>Tienda 4</v>
      </c>
      <c r="B8691" t="str">
        <f>IF($A8691="","",Tienda_4!B1491)</f>
        <v>Deportes y diversión</v>
      </c>
      <c r="C8691" t="str">
        <f>IF($A8691="","",Tienda_4!G1491)</f>
        <v>Bogotá</v>
      </c>
      <c r="D8691" t="str">
        <f>IF($A8691="","",Tienda_4!F1491)</f>
        <v>Lucas Olivera</v>
      </c>
      <c r="E8691" t="str">
        <f>IF($A8691="","",Tienda_4!I1491)</f>
        <v>Nequi</v>
      </c>
      <c r="F8691">
        <f>IF($A8691="","",VALUE(RIGHT(Tienda_4!E1491,4)))</f>
        <v>2021</v>
      </c>
      <c r="G8691">
        <f>IF($A8691="","",Tienda_4!C1491)</f>
        <v>84200</v>
      </c>
      <c r="H8691">
        <f>IF($A8691="","",Tienda_4!D1491)</f>
        <v>2700</v>
      </c>
      <c r="I8691">
        <f>IF($A8691="","",Tienda_4!H1491)</f>
        <v>5</v>
      </c>
      <c r="J8691">
        <f>IF($A8691="",0,IF(AND(OR('Cuadro-de-mando'!$B$4="(Todas)",'Cuadro-de-mando'!$B$4=$A8691),OR('Cuadro-de-mando'!$E$4="(Todas)",'Cuadro-de-mando'!$E$4=$B8691),OR('Cuadro-de-mando'!$H$4="(Todas)",'Cuadro-de-mando'!$H$4=$C8691),OR('Cuadro-de-mando'!$K$4="(Todas)",'Cuadro-de-mando'!$K$4=$E8691),OR('Cuadro-de-mando'!$N$4="(Todos)",'Cuadro-de-mando'!$N$4=$F8691)),1,0))</f>
        <v>1</v>
      </c>
    </row>
    <row r="8692" spans="1:10" x14ac:dyDescent="0.25">
      <c r="A8692" t="str">
        <f>IF(Tienda_4!$A1492="","","Tienda 4")</f>
        <v>Tienda 4</v>
      </c>
      <c r="B8692" t="str">
        <f>IF($A8692="","",Tienda_4!B1492)</f>
        <v>Juguetes</v>
      </c>
      <c r="C8692" t="str">
        <f>IF($A8692="","",Tienda_4!G1492)</f>
        <v>Bogotá</v>
      </c>
      <c r="D8692" t="str">
        <f>IF($A8692="","",Tienda_4!F1492)</f>
        <v>Rafael Acosta</v>
      </c>
      <c r="E8692" t="str">
        <f>IF($A8692="","",Tienda_4!I1492)</f>
        <v>Tarjeta de crédito</v>
      </c>
      <c r="F8692">
        <f>IF($A8692="","",VALUE(RIGHT(Tienda_4!E1492,4)))</f>
        <v>2021</v>
      </c>
      <c r="G8692">
        <f>IF($A8692="","",Tienda_4!C1492)</f>
        <v>31500</v>
      </c>
      <c r="H8692">
        <f>IF($A8692="","",Tienda_4!D1492)</f>
        <v>6500</v>
      </c>
      <c r="I8692">
        <f>IF($A8692="","",Tienda_4!H1492)</f>
        <v>4</v>
      </c>
      <c r="J8692">
        <f>IF($A8692="",0,IF(AND(OR('Cuadro-de-mando'!$B$4="(Todas)",'Cuadro-de-mando'!$B$4=$A8692),OR('Cuadro-de-mando'!$E$4="(Todas)",'Cuadro-de-mando'!$E$4=$B8692),OR('Cuadro-de-mando'!$H$4="(Todas)",'Cuadro-de-mando'!$H$4=$C8692),OR('Cuadro-de-mando'!$K$4="(Todas)",'Cuadro-de-mando'!$K$4=$E8692),OR('Cuadro-de-mando'!$N$4="(Todos)",'Cuadro-de-mando'!$N$4=$F8692)),1,0))</f>
        <v>1</v>
      </c>
    </row>
    <row r="8693" spans="1:10" x14ac:dyDescent="0.25">
      <c r="A8693" t="str">
        <f>IF(Tienda_4!$A1493="","","Tienda 4")</f>
        <v>Tienda 4</v>
      </c>
      <c r="B8693" t="str">
        <f>IF($A8693="","",Tienda_4!B1493)</f>
        <v>Deportes y diversión</v>
      </c>
      <c r="C8693" t="str">
        <f>IF($A8693="","",Tienda_4!G1493)</f>
        <v>Riohacha</v>
      </c>
      <c r="D8693" t="str">
        <f>IF($A8693="","",Tienda_4!F1493)</f>
        <v>Blanca Ramirez</v>
      </c>
      <c r="E8693" t="str">
        <f>IF($A8693="","",Tienda_4!I1493)</f>
        <v>Tarjeta de crédito</v>
      </c>
      <c r="F8693">
        <f>IF($A8693="","",VALUE(RIGHT(Tienda_4!E1493,4)))</f>
        <v>2020</v>
      </c>
      <c r="G8693">
        <f>IF($A8693="","",Tienda_4!C1493)</f>
        <v>104000</v>
      </c>
      <c r="H8693">
        <f>IF($A8693="","",Tienda_4!D1493)</f>
        <v>3700</v>
      </c>
      <c r="I8693">
        <f>IF($A8693="","",Tienda_4!H1493)</f>
        <v>5</v>
      </c>
      <c r="J8693">
        <f>IF($A8693="",0,IF(AND(OR('Cuadro-de-mando'!$B$4="(Todas)",'Cuadro-de-mando'!$B$4=$A8693),OR('Cuadro-de-mando'!$E$4="(Todas)",'Cuadro-de-mando'!$E$4=$B8693),OR('Cuadro-de-mando'!$H$4="(Todas)",'Cuadro-de-mando'!$H$4=$C8693),OR('Cuadro-de-mando'!$K$4="(Todas)",'Cuadro-de-mando'!$K$4=$E8693),OR('Cuadro-de-mando'!$N$4="(Todos)",'Cuadro-de-mando'!$N$4=$F8693)),1,0))</f>
        <v>1</v>
      </c>
    </row>
    <row r="8694" spans="1:10" x14ac:dyDescent="0.25">
      <c r="A8694" t="str">
        <f>IF(Tienda_4!$A1494="","","Tienda 4")</f>
        <v>Tienda 4</v>
      </c>
      <c r="B8694" t="str">
        <f>IF($A8694="","",Tienda_4!B1494)</f>
        <v>Instrumentos musicales</v>
      </c>
      <c r="C8694" t="str">
        <f>IF($A8694="","",Tienda_4!G1494)</f>
        <v>Medellín</v>
      </c>
      <c r="D8694" t="str">
        <f>IF($A8694="","",Tienda_4!F1494)</f>
        <v>Ángel Rodriguez</v>
      </c>
      <c r="E8694" t="str">
        <f>IF($A8694="","",Tienda_4!I1494)</f>
        <v>Tarjeta de crédito</v>
      </c>
      <c r="F8694">
        <f>IF($A8694="","",VALUE(RIGHT(Tienda_4!E1494,4)))</f>
        <v>2020</v>
      </c>
      <c r="G8694">
        <f>IF($A8694="","",Tienda_4!C1494)</f>
        <v>68400</v>
      </c>
      <c r="H8694">
        <f>IF($A8694="","",Tienda_4!D1494)</f>
        <v>3900</v>
      </c>
      <c r="I8694">
        <f>IF($A8694="","",Tienda_4!H1494)</f>
        <v>5</v>
      </c>
      <c r="J8694">
        <f>IF($A8694="",0,IF(AND(OR('Cuadro-de-mando'!$B$4="(Todas)",'Cuadro-de-mando'!$B$4=$A8694),OR('Cuadro-de-mando'!$E$4="(Todas)",'Cuadro-de-mando'!$E$4=$B8694),OR('Cuadro-de-mando'!$H$4="(Todas)",'Cuadro-de-mando'!$H$4=$C8694),OR('Cuadro-de-mando'!$K$4="(Todas)",'Cuadro-de-mando'!$K$4=$E8694),OR('Cuadro-de-mando'!$N$4="(Todos)",'Cuadro-de-mando'!$N$4=$F8694)),1,0))</f>
        <v>1</v>
      </c>
    </row>
    <row r="8695" spans="1:10" x14ac:dyDescent="0.25">
      <c r="A8695" t="str">
        <f>IF(Tienda_4!$A1495="","","Tienda 4")</f>
        <v>Tienda 4</v>
      </c>
      <c r="B8695" t="str">
        <f>IF($A8695="","",Tienda_4!B1495)</f>
        <v>Electrónicos</v>
      </c>
      <c r="C8695" t="str">
        <f>IF($A8695="","",Tienda_4!G1495)</f>
        <v>Cali</v>
      </c>
      <c r="D8695" t="str">
        <f>IF($A8695="","",Tienda_4!F1495)</f>
        <v>Izabela de León</v>
      </c>
      <c r="E8695" t="str">
        <f>IF($A8695="","",Tienda_4!I1495)</f>
        <v>Tarjeta de crédito</v>
      </c>
      <c r="F8695">
        <f>IF($A8695="","",VALUE(RIGHT(Tienda_4!E1495,4)))</f>
        <v>2022</v>
      </c>
      <c r="G8695">
        <f>IF($A8695="","",Tienda_4!C1495)</f>
        <v>1229900</v>
      </c>
      <c r="H8695">
        <f>IF($A8695="","",Tienda_4!D1495)</f>
        <v>65700</v>
      </c>
      <c r="I8695">
        <f>IF($A8695="","",Tienda_4!H1495)</f>
        <v>4</v>
      </c>
      <c r="J8695">
        <f>IF($A8695="",0,IF(AND(OR('Cuadro-de-mando'!$B$4="(Todas)",'Cuadro-de-mando'!$B$4=$A8695),OR('Cuadro-de-mando'!$E$4="(Todas)",'Cuadro-de-mando'!$E$4=$B8695),OR('Cuadro-de-mando'!$H$4="(Todas)",'Cuadro-de-mando'!$H$4=$C8695),OR('Cuadro-de-mando'!$K$4="(Todas)",'Cuadro-de-mando'!$K$4=$E8695),OR('Cuadro-de-mando'!$N$4="(Todos)",'Cuadro-de-mando'!$N$4=$F8695)),1,0))</f>
        <v>1</v>
      </c>
    </row>
    <row r="8696" spans="1:10" x14ac:dyDescent="0.25">
      <c r="A8696" t="str">
        <f>IF(Tienda_4!$A1496="","","Tienda 4")</f>
        <v>Tienda 4</v>
      </c>
      <c r="B8696" t="str">
        <f>IF($A8696="","",Tienda_4!B1496)</f>
        <v>Deportes y diversión</v>
      </c>
      <c r="C8696" t="str">
        <f>IF($A8696="","",Tienda_4!G1496)</f>
        <v>Bucaramanga</v>
      </c>
      <c r="D8696" t="str">
        <f>IF($A8696="","",Tienda_4!F1496)</f>
        <v>Ángel Rodriguez</v>
      </c>
      <c r="E8696" t="str">
        <f>IF($A8696="","",Tienda_4!I1496)</f>
        <v>Tarjeta de crédito</v>
      </c>
      <c r="F8696">
        <f>IF($A8696="","",VALUE(RIGHT(Tienda_4!E1496,4)))</f>
        <v>2022</v>
      </c>
      <c r="G8696">
        <f>IF($A8696="","",Tienda_4!C1496)</f>
        <v>263000</v>
      </c>
      <c r="H8696">
        <f>IF($A8696="","",Tienda_4!D1496)</f>
        <v>18700</v>
      </c>
      <c r="I8696">
        <f>IF($A8696="","",Tienda_4!H1496)</f>
        <v>1</v>
      </c>
      <c r="J8696">
        <f>IF($A8696="",0,IF(AND(OR('Cuadro-de-mando'!$B$4="(Todas)",'Cuadro-de-mando'!$B$4=$A8696),OR('Cuadro-de-mando'!$E$4="(Todas)",'Cuadro-de-mando'!$E$4=$B8696),OR('Cuadro-de-mando'!$H$4="(Todas)",'Cuadro-de-mando'!$H$4=$C8696),OR('Cuadro-de-mando'!$K$4="(Todas)",'Cuadro-de-mando'!$K$4=$E8696),OR('Cuadro-de-mando'!$N$4="(Todos)",'Cuadro-de-mando'!$N$4=$F8696)),1,0))</f>
        <v>1</v>
      </c>
    </row>
    <row r="8697" spans="1:10" x14ac:dyDescent="0.25">
      <c r="A8697" t="str">
        <f>IF(Tienda_4!$A1497="","","Tienda 4")</f>
        <v>Tienda 4</v>
      </c>
      <c r="B8697" t="str">
        <f>IF($A8697="","",Tienda_4!B1497)</f>
        <v>Deportes y diversión</v>
      </c>
      <c r="C8697" t="str">
        <f>IF($A8697="","",Tienda_4!G1497)</f>
        <v>Medellín</v>
      </c>
      <c r="D8697" t="str">
        <f>IF($A8697="","",Tienda_4!F1497)</f>
        <v>Mariana Herrera</v>
      </c>
      <c r="E8697" t="str">
        <f>IF($A8697="","",Tienda_4!I1497)</f>
        <v>Tarjeta de crédito</v>
      </c>
      <c r="F8697">
        <f>IF($A8697="","",VALUE(RIGHT(Tienda_4!E1497,4)))</f>
        <v>2021</v>
      </c>
      <c r="G8697">
        <f>IF($A8697="","",Tienda_4!C1497)</f>
        <v>44800</v>
      </c>
      <c r="H8697">
        <f>IF($A8697="","",Tienda_4!D1497)</f>
        <v>2600</v>
      </c>
      <c r="I8697">
        <f>IF($A8697="","",Tienda_4!H1497)</f>
        <v>5</v>
      </c>
      <c r="J8697">
        <f>IF($A8697="",0,IF(AND(OR('Cuadro-de-mando'!$B$4="(Todas)",'Cuadro-de-mando'!$B$4=$A8697),OR('Cuadro-de-mando'!$E$4="(Todas)",'Cuadro-de-mando'!$E$4=$B8697),OR('Cuadro-de-mando'!$H$4="(Todas)",'Cuadro-de-mando'!$H$4=$C8697),OR('Cuadro-de-mando'!$K$4="(Todas)",'Cuadro-de-mando'!$K$4=$E8697),OR('Cuadro-de-mando'!$N$4="(Todos)",'Cuadro-de-mando'!$N$4=$F8697)),1,0))</f>
        <v>1</v>
      </c>
    </row>
    <row r="8698" spans="1:10" x14ac:dyDescent="0.25">
      <c r="A8698" t="str">
        <f>IF(Tienda_4!$A1498="","","Tienda 4")</f>
        <v>Tienda 4</v>
      </c>
      <c r="B8698" t="str">
        <f>IF($A8698="","",Tienda_4!B1498)</f>
        <v>Electrodomésticos</v>
      </c>
      <c r="C8698" t="str">
        <f>IF($A8698="","",Tienda_4!G1498)</f>
        <v>Barranquilla</v>
      </c>
      <c r="D8698" t="str">
        <f>IF($A8698="","",Tienda_4!F1498)</f>
        <v>Felipe Santos</v>
      </c>
      <c r="E8698" t="str">
        <f>IF($A8698="","",Tienda_4!I1498)</f>
        <v>Tarjeta de crédito</v>
      </c>
      <c r="F8698">
        <f>IF($A8698="","",VALUE(RIGHT(Tienda_4!E1498,4)))</f>
        <v>2022</v>
      </c>
      <c r="G8698">
        <f>IF($A8698="","",Tienda_4!C1498)</f>
        <v>713900</v>
      </c>
      <c r="H8698">
        <f>IF($A8698="","",Tienda_4!D1498)</f>
        <v>36200</v>
      </c>
      <c r="I8698">
        <f>IF($A8698="","",Tienda_4!H1498)</f>
        <v>5</v>
      </c>
      <c r="J8698">
        <f>IF($A8698="",0,IF(AND(OR('Cuadro-de-mando'!$B$4="(Todas)",'Cuadro-de-mando'!$B$4=$A8698),OR('Cuadro-de-mando'!$E$4="(Todas)",'Cuadro-de-mando'!$E$4=$B8698),OR('Cuadro-de-mando'!$H$4="(Todas)",'Cuadro-de-mando'!$H$4=$C8698),OR('Cuadro-de-mando'!$K$4="(Todas)",'Cuadro-de-mando'!$K$4=$E8698),OR('Cuadro-de-mando'!$N$4="(Todos)",'Cuadro-de-mando'!$N$4=$F8698)),1,0))</f>
        <v>1</v>
      </c>
    </row>
    <row r="8699" spans="1:10" x14ac:dyDescent="0.25">
      <c r="A8699" t="str">
        <f>IF(Tienda_4!$A1499="","","Tienda 4")</f>
        <v>Tienda 4</v>
      </c>
      <c r="B8699" t="str">
        <f>IF($A8699="","",Tienda_4!B1499)</f>
        <v>Juguetes</v>
      </c>
      <c r="C8699" t="str">
        <f>IF($A8699="","",Tienda_4!G1499)</f>
        <v>Cali</v>
      </c>
      <c r="D8699" t="str">
        <f>IF($A8699="","",Tienda_4!F1499)</f>
        <v>Pedro Gomez</v>
      </c>
      <c r="E8699" t="str">
        <f>IF($A8699="","",Tienda_4!I1499)</f>
        <v>Tarjeta de crédito</v>
      </c>
      <c r="F8699">
        <f>IF($A8699="","",VALUE(RIGHT(Tienda_4!E1499,4)))</f>
        <v>2020</v>
      </c>
      <c r="G8699">
        <f>IF($A8699="","",Tienda_4!C1499)</f>
        <v>37500</v>
      </c>
      <c r="H8699">
        <f>IF($A8699="","",Tienda_4!D1499)</f>
        <v>2200</v>
      </c>
      <c r="I8699">
        <f>IF($A8699="","",Tienda_4!H1499)</f>
        <v>1</v>
      </c>
      <c r="J8699">
        <f>IF($A8699="",0,IF(AND(OR('Cuadro-de-mando'!$B$4="(Todas)",'Cuadro-de-mando'!$B$4=$A8699),OR('Cuadro-de-mando'!$E$4="(Todas)",'Cuadro-de-mando'!$E$4=$B8699),OR('Cuadro-de-mando'!$H$4="(Todas)",'Cuadro-de-mando'!$H$4=$C8699),OR('Cuadro-de-mando'!$K$4="(Todas)",'Cuadro-de-mando'!$K$4=$E8699),OR('Cuadro-de-mando'!$N$4="(Todos)",'Cuadro-de-mando'!$N$4=$F8699)),1,0))</f>
        <v>1</v>
      </c>
    </row>
    <row r="8700" spans="1:10" x14ac:dyDescent="0.25">
      <c r="A8700" t="str">
        <f>IF(Tienda_4!$A1500="","","Tienda 4")</f>
        <v>Tienda 4</v>
      </c>
      <c r="B8700" t="str">
        <f>IF($A8700="","",Tienda_4!B1500)</f>
        <v>Juguetes</v>
      </c>
      <c r="C8700" t="str">
        <f>IF($A8700="","",Tienda_4!G1500)</f>
        <v>Medellín</v>
      </c>
      <c r="D8700" t="str">
        <f>IF($A8700="","",Tienda_4!F1500)</f>
        <v>Camila Rivera</v>
      </c>
      <c r="E8700" t="str">
        <f>IF($A8700="","",Tienda_4!I1500)</f>
        <v>Nequi</v>
      </c>
      <c r="F8700">
        <f>IF($A8700="","",VALUE(RIGHT(Tienda_4!E1500,4)))</f>
        <v>2021</v>
      </c>
      <c r="G8700">
        <f>IF($A8700="","",Tienda_4!C1500)</f>
        <v>20200</v>
      </c>
      <c r="H8700">
        <f>IF($A8700="","",Tienda_4!D1500)</f>
        <v>0</v>
      </c>
      <c r="I8700">
        <f>IF($A8700="","",Tienda_4!H1500)</f>
        <v>5</v>
      </c>
      <c r="J8700">
        <f>IF($A8700="",0,IF(AND(OR('Cuadro-de-mando'!$B$4="(Todas)",'Cuadro-de-mando'!$B$4=$A8700),OR('Cuadro-de-mando'!$E$4="(Todas)",'Cuadro-de-mando'!$E$4=$B8700),OR('Cuadro-de-mando'!$H$4="(Todas)",'Cuadro-de-mando'!$H$4=$C8700),OR('Cuadro-de-mando'!$K$4="(Todas)",'Cuadro-de-mando'!$K$4=$E8700),OR('Cuadro-de-mando'!$N$4="(Todos)",'Cuadro-de-mando'!$N$4=$F8700)),1,0))</f>
        <v>1</v>
      </c>
    </row>
    <row r="8701" spans="1:10" x14ac:dyDescent="0.25">
      <c r="A8701" t="str">
        <f>IF(Tienda_4!$A1501="","","Tienda 4")</f>
        <v>Tienda 4</v>
      </c>
      <c r="B8701" t="str">
        <f>IF($A8701="","",Tienda_4!B1501)</f>
        <v>Electrónicos</v>
      </c>
      <c r="C8701" t="str">
        <f>IF($A8701="","",Tienda_4!G1501)</f>
        <v>Cali</v>
      </c>
      <c r="D8701" t="str">
        <f>IF($A8701="","",Tienda_4!F1501)</f>
        <v>Juliana Costa</v>
      </c>
      <c r="E8701" t="str">
        <f>IF($A8701="","",Tienda_4!I1501)</f>
        <v>Tarjeta de crédito</v>
      </c>
      <c r="F8701">
        <f>IF($A8701="","",VALUE(RIGHT(Tienda_4!E1501,4)))</f>
        <v>2022</v>
      </c>
      <c r="G8701">
        <f>IF($A8701="","",Tienda_4!C1501)</f>
        <v>142400</v>
      </c>
      <c r="H8701">
        <f>IF($A8701="","",Tienda_4!D1501)</f>
        <v>5800</v>
      </c>
      <c r="I8701">
        <f>IF($A8701="","",Tienda_4!H1501)</f>
        <v>5</v>
      </c>
      <c r="J8701">
        <f>IF($A8701="",0,IF(AND(OR('Cuadro-de-mando'!$B$4="(Todas)",'Cuadro-de-mando'!$B$4=$A8701),OR('Cuadro-de-mando'!$E$4="(Todas)",'Cuadro-de-mando'!$E$4=$B8701),OR('Cuadro-de-mando'!$H$4="(Todas)",'Cuadro-de-mando'!$H$4=$C8701),OR('Cuadro-de-mando'!$K$4="(Todas)",'Cuadro-de-mando'!$K$4=$E8701),OR('Cuadro-de-mando'!$N$4="(Todos)",'Cuadro-de-mando'!$N$4=$F8701)),1,0))</f>
        <v>1</v>
      </c>
    </row>
    <row r="8702" spans="1:10" x14ac:dyDescent="0.25">
      <c r="A8702" t="str">
        <f>IF(Tienda_4!$A1502="","","Tienda 4")</f>
        <v>Tienda 4</v>
      </c>
      <c r="B8702" t="str">
        <f>IF($A8702="","",Tienda_4!B1502)</f>
        <v>Deportes y diversión</v>
      </c>
      <c r="C8702" t="str">
        <f>IF($A8702="","",Tienda_4!G1502)</f>
        <v>Valledupar</v>
      </c>
      <c r="D8702" t="str">
        <f>IF($A8702="","",Tienda_4!F1502)</f>
        <v>Juliana Costa</v>
      </c>
      <c r="E8702" t="str">
        <f>IF($A8702="","",Tienda_4!I1502)</f>
        <v>Tarjeta de crédito</v>
      </c>
      <c r="F8702">
        <f>IF($A8702="","",VALUE(RIGHT(Tienda_4!E1502,4)))</f>
        <v>2022</v>
      </c>
      <c r="G8702">
        <f>IF($A8702="","",Tienda_4!C1502)</f>
        <v>98400</v>
      </c>
      <c r="H8702">
        <f>IF($A8702="","",Tienda_4!D1502)</f>
        <v>5800</v>
      </c>
      <c r="I8702">
        <f>IF($A8702="","",Tienda_4!H1502)</f>
        <v>5</v>
      </c>
      <c r="J8702">
        <f>IF($A8702="",0,IF(AND(OR('Cuadro-de-mando'!$B$4="(Todas)",'Cuadro-de-mando'!$B$4=$A8702),OR('Cuadro-de-mando'!$E$4="(Todas)",'Cuadro-de-mando'!$E$4=$B8702),OR('Cuadro-de-mando'!$H$4="(Todas)",'Cuadro-de-mando'!$H$4=$C8702),OR('Cuadro-de-mando'!$K$4="(Todas)",'Cuadro-de-mando'!$K$4=$E8702),OR('Cuadro-de-mando'!$N$4="(Todos)",'Cuadro-de-mando'!$N$4=$F8702)),1,0))</f>
        <v>1</v>
      </c>
    </row>
    <row r="8703" spans="1:10" x14ac:dyDescent="0.25">
      <c r="A8703" t="str">
        <f>IF(Tienda_4!$A1503="","","Tienda 4")</f>
        <v>Tienda 4</v>
      </c>
      <c r="B8703" t="str">
        <f>IF($A8703="","",Tienda_4!B1503)</f>
        <v>Deportes y diversión</v>
      </c>
      <c r="C8703" t="str">
        <f>IF($A8703="","",Tienda_4!G1503)</f>
        <v>Bogotá</v>
      </c>
      <c r="D8703" t="str">
        <f>IF($A8703="","",Tienda_4!F1503)</f>
        <v>Santiago Silva</v>
      </c>
      <c r="E8703" t="str">
        <f>IF($A8703="","",Tienda_4!I1503)</f>
        <v>Nequi</v>
      </c>
      <c r="F8703">
        <f>IF($A8703="","",VALUE(RIGHT(Tienda_4!E1503,4)))</f>
        <v>2023</v>
      </c>
      <c r="G8703">
        <f>IF($A8703="","",Tienda_4!C1503)</f>
        <v>60200</v>
      </c>
      <c r="H8703">
        <f>IF($A8703="","",Tienda_4!D1503)</f>
        <v>6600</v>
      </c>
      <c r="I8703">
        <f>IF($A8703="","",Tienda_4!H1503)</f>
        <v>4</v>
      </c>
      <c r="J8703">
        <f>IF($A8703="",0,IF(AND(OR('Cuadro-de-mando'!$B$4="(Todas)",'Cuadro-de-mando'!$B$4=$A8703),OR('Cuadro-de-mando'!$E$4="(Todas)",'Cuadro-de-mando'!$E$4=$B8703),OR('Cuadro-de-mando'!$H$4="(Todas)",'Cuadro-de-mando'!$H$4=$C8703),OR('Cuadro-de-mando'!$K$4="(Todas)",'Cuadro-de-mando'!$K$4=$E8703),OR('Cuadro-de-mando'!$N$4="(Todos)",'Cuadro-de-mando'!$N$4=$F8703)),1,0))</f>
        <v>1</v>
      </c>
    </row>
    <row r="8704" spans="1:10" x14ac:dyDescent="0.25">
      <c r="A8704" t="str">
        <f>IF(Tienda_4!$A1504="","","Tienda 4")</f>
        <v>Tienda 4</v>
      </c>
      <c r="B8704" t="str">
        <f>IF($A8704="","",Tienda_4!B1504)</f>
        <v>Deportes y diversión</v>
      </c>
      <c r="C8704" t="str">
        <f>IF($A8704="","",Tienda_4!G1504)</f>
        <v>Bogotá</v>
      </c>
      <c r="D8704" t="str">
        <f>IF($A8704="","",Tienda_4!F1504)</f>
        <v>Beatriz Morales</v>
      </c>
      <c r="E8704" t="str">
        <f>IF($A8704="","",Tienda_4!I1504)</f>
        <v>Tarjeta de crédito</v>
      </c>
      <c r="F8704">
        <f>IF($A8704="","",VALUE(RIGHT(Tienda_4!E1504,4)))</f>
        <v>2022</v>
      </c>
      <c r="G8704">
        <f>IF($A8704="","",Tienda_4!C1504)</f>
        <v>65100</v>
      </c>
      <c r="H8704">
        <f>IF($A8704="","",Tienda_4!D1504)</f>
        <v>4100</v>
      </c>
      <c r="I8704">
        <f>IF($A8704="","",Tienda_4!H1504)</f>
        <v>4</v>
      </c>
      <c r="J8704">
        <f>IF($A8704="",0,IF(AND(OR('Cuadro-de-mando'!$B$4="(Todas)",'Cuadro-de-mando'!$B$4=$A8704),OR('Cuadro-de-mando'!$E$4="(Todas)",'Cuadro-de-mando'!$E$4=$B8704),OR('Cuadro-de-mando'!$H$4="(Todas)",'Cuadro-de-mando'!$H$4=$C8704),OR('Cuadro-de-mando'!$K$4="(Todas)",'Cuadro-de-mando'!$K$4=$E8704),OR('Cuadro-de-mando'!$N$4="(Todos)",'Cuadro-de-mando'!$N$4=$F8704)),1,0))</f>
        <v>1</v>
      </c>
    </row>
    <row r="8705" spans="1:10" x14ac:dyDescent="0.25">
      <c r="A8705" t="str">
        <f>IF(Tienda_4!$A1505="","","Tienda 4")</f>
        <v>Tienda 4</v>
      </c>
      <c r="B8705" t="str">
        <f>IF($A8705="","",Tienda_4!B1505)</f>
        <v>Deportes y diversión</v>
      </c>
      <c r="C8705" t="str">
        <f>IF($A8705="","",Tienda_4!G1505)</f>
        <v>Medellín</v>
      </c>
      <c r="D8705" t="str">
        <f>IF($A8705="","",Tienda_4!F1505)</f>
        <v>Maria Alfonso</v>
      </c>
      <c r="E8705" t="str">
        <f>IF($A8705="","",Tienda_4!I1505)</f>
        <v>Tarjeta de crédito</v>
      </c>
      <c r="F8705">
        <f>IF($A8705="","",VALUE(RIGHT(Tienda_4!E1505,4)))</f>
        <v>2022</v>
      </c>
      <c r="G8705">
        <f>IF($A8705="","",Tienda_4!C1505)</f>
        <v>101000</v>
      </c>
      <c r="H8705">
        <f>IF($A8705="","",Tienda_4!D1505)</f>
        <v>6400</v>
      </c>
      <c r="I8705">
        <f>IF($A8705="","",Tienda_4!H1505)</f>
        <v>1</v>
      </c>
      <c r="J8705">
        <f>IF($A8705="",0,IF(AND(OR('Cuadro-de-mando'!$B$4="(Todas)",'Cuadro-de-mando'!$B$4=$A8705),OR('Cuadro-de-mando'!$E$4="(Todas)",'Cuadro-de-mando'!$E$4=$B8705),OR('Cuadro-de-mando'!$H$4="(Todas)",'Cuadro-de-mando'!$H$4=$C8705),OR('Cuadro-de-mando'!$K$4="(Todas)",'Cuadro-de-mando'!$K$4=$E8705),OR('Cuadro-de-mando'!$N$4="(Todos)",'Cuadro-de-mando'!$N$4=$F8705)),1,0))</f>
        <v>1</v>
      </c>
    </row>
    <row r="8706" spans="1:10" x14ac:dyDescent="0.25">
      <c r="A8706" t="str">
        <f>IF(Tienda_4!$A1506="","","Tienda 4")</f>
        <v>Tienda 4</v>
      </c>
      <c r="B8706" t="str">
        <f>IF($A8706="","",Tienda_4!B1506)</f>
        <v>Muebles</v>
      </c>
      <c r="C8706" t="str">
        <f>IF($A8706="","",Tienda_4!G1506)</f>
        <v>Medellín</v>
      </c>
      <c r="D8706" t="str">
        <f>IF($A8706="","",Tienda_4!F1506)</f>
        <v>Lucas Olivera</v>
      </c>
      <c r="E8706" t="str">
        <f>IF($A8706="","",Tienda_4!I1506)</f>
        <v>Tarjeta de crédito</v>
      </c>
      <c r="F8706">
        <f>IF($A8706="","",VALUE(RIGHT(Tienda_4!E1506,4)))</f>
        <v>2022</v>
      </c>
      <c r="G8706">
        <f>IF($A8706="","",Tienda_4!C1506)</f>
        <v>284900</v>
      </c>
      <c r="H8706">
        <f>IF($A8706="","",Tienda_4!D1506)</f>
        <v>15400</v>
      </c>
      <c r="I8706">
        <f>IF($A8706="","",Tienda_4!H1506)</f>
        <v>1</v>
      </c>
      <c r="J8706">
        <f>IF($A8706="",0,IF(AND(OR('Cuadro-de-mando'!$B$4="(Todas)",'Cuadro-de-mando'!$B$4=$A8706),OR('Cuadro-de-mando'!$E$4="(Todas)",'Cuadro-de-mando'!$E$4=$B8706),OR('Cuadro-de-mando'!$H$4="(Todas)",'Cuadro-de-mando'!$H$4=$C8706),OR('Cuadro-de-mando'!$K$4="(Todas)",'Cuadro-de-mando'!$K$4=$E8706),OR('Cuadro-de-mando'!$N$4="(Todos)",'Cuadro-de-mando'!$N$4=$F8706)),1,0))</f>
        <v>1</v>
      </c>
    </row>
    <row r="8707" spans="1:10" x14ac:dyDescent="0.25">
      <c r="A8707" t="str">
        <f>IF(Tienda_4!$A1507="","","Tienda 4")</f>
        <v>Tienda 4</v>
      </c>
      <c r="B8707" t="str">
        <f>IF($A8707="","",Tienda_4!B1507)</f>
        <v>Deportes y diversión</v>
      </c>
      <c r="C8707" t="str">
        <f>IF($A8707="","",Tienda_4!G1507)</f>
        <v>Medellín</v>
      </c>
      <c r="D8707" t="str">
        <f>IF($A8707="","",Tienda_4!F1507)</f>
        <v>Pedro Gomez</v>
      </c>
      <c r="E8707" t="str">
        <f>IF($A8707="","",Tienda_4!I1507)</f>
        <v>Tarjeta de crédito</v>
      </c>
      <c r="F8707">
        <f>IF($A8707="","",VALUE(RIGHT(Tienda_4!E1507,4)))</f>
        <v>2021</v>
      </c>
      <c r="G8707">
        <f>IF($A8707="","",Tienda_4!C1507)</f>
        <v>96800</v>
      </c>
      <c r="H8707">
        <f>IF($A8707="","",Tienda_4!D1507)</f>
        <v>7500</v>
      </c>
      <c r="I8707">
        <f>IF($A8707="","",Tienda_4!H1507)</f>
        <v>5</v>
      </c>
      <c r="J8707">
        <f>IF($A8707="",0,IF(AND(OR('Cuadro-de-mando'!$B$4="(Todas)",'Cuadro-de-mando'!$B$4=$A8707),OR('Cuadro-de-mando'!$E$4="(Todas)",'Cuadro-de-mando'!$E$4=$B8707),OR('Cuadro-de-mando'!$H$4="(Todas)",'Cuadro-de-mando'!$H$4=$C8707),OR('Cuadro-de-mando'!$K$4="(Todas)",'Cuadro-de-mando'!$K$4=$E8707),OR('Cuadro-de-mando'!$N$4="(Todos)",'Cuadro-de-mando'!$N$4=$F8707)),1,0))</f>
        <v>1</v>
      </c>
    </row>
    <row r="8708" spans="1:10" x14ac:dyDescent="0.25">
      <c r="A8708" t="str">
        <f>IF(Tienda_4!$A1508="","","Tienda 4")</f>
        <v>Tienda 4</v>
      </c>
      <c r="B8708" t="str">
        <f>IF($A8708="","",Tienda_4!B1508)</f>
        <v>Libros</v>
      </c>
      <c r="C8708" t="str">
        <f>IF($A8708="","",Tienda_4!G1508)</f>
        <v>Medellín</v>
      </c>
      <c r="D8708" t="str">
        <f>IF($A8708="","",Tienda_4!F1508)</f>
        <v>Camila Rivera</v>
      </c>
      <c r="E8708" t="str">
        <f>IF($A8708="","",Tienda_4!I1508)</f>
        <v>Tarjeta de crédito</v>
      </c>
      <c r="F8708">
        <f>IF($A8708="","",VALUE(RIGHT(Tienda_4!E1508,4)))</f>
        <v>2020</v>
      </c>
      <c r="G8708">
        <f>IF($A8708="","",Tienda_4!C1508)</f>
        <v>67600</v>
      </c>
      <c r="H8708">
        <f>IF($A8708="","",Tienda_4!D1508)</f>
        <v>4000</v>
      </c>
      <c r="I8708">
        <f>IF($A8708="","",Tienda_4!H1508)</f>
        <v>4</v>
      </c>
      <c r="J8708">
        <f>IF($A8708="",0,IF(AND(OR('Cuadro-de-mando'!$B$4="(Todas)",'Cuadro-de-mando'!$B$4=$A8708),OR('Cuadro-de-mando'!$E$4="(Todas)",'Cuadro-de-mando'!$E$4=$B8708),OR('Cuadro-de-mando'!$H$4="(Todas)",'Cuadro-de-mando'!$H$4=$C8708),OR('Cuadro-de-mando'!$K$4="(Todas)",'Cuadro-de-mando'!$K$4=$E8708),OR('Cuadro-de-mando'!$N$4="(Todos)",'Cuadro-de-mando'!$N$4=$F8708)),1,0))</f>
        <v>1</v>
      </c>
    </row>
    <row r="8709" spans="1:10" x14ac:dyDescent="0.25">
      <c r="A8709" t="str">
        <f>IF(Tienda_4!$A1509="","","Tienda 4")</f>
        <v>Tienda 4</v>
      </c>
      <c r="B8709" t="str">
        <f>IF($A8709="","",Tienda_4!B1509)</f>
        <v>Electrodomésticos</v>
      </c>
      <c r="C8709" t="str">
        <f>IF($A8709="","",Tienda_4!G1509)</f>
        <v>Cali</v>
      </c>
      <c r="D8709" t="str">
        <f>IF($A8709="","",Tienda_4!F1509)</f>
        <v>Felipe Santos</v>
      </c>
      <c r="E8709" t="str">
        <f>IF($A8709="","",Tienda_4!I1509)</f>
        <v>Tarjeta de crédito</v>
      </c>
      <c r="F8709">
        <f>IF($A8709="","",VALUE(RIGHT(Tienda_4!E1509,4)))</f>
        <v>2020</v>
      </c>
      <c r="G8709">
        <f>IF($A8709="","",Tienda_4!C1509)</f>
        <v>497400</v>
      </c>
      <c r="H8709">
        <f>IF($A8709="","",Tienda_4!D1509)</f>
        <v>26900</v>
      </c>
      <c r="I8709">
        <f>IF($A8709="","",Tienda_4!H1509)</f>
        <v>5</v>
      </c>
      <c r="J8709">
        <f>IF($A8709="",0,IF(AND(OR('Cuadro-de-mando'!$B$4="(Todas)",'Cuadro-de-mando'!$B$4=$A8709),OR('Cuadro-de-mando'!$E$4="(Todas)",'Cuadro-de-mando'!$E$4=$B8709),OR('Cuadro-de-mando'!$H$4="(Todas)",'Cuadro-de-mando'!$H$4=$C8709),OR('Cuadro-de-mando'!$K$4="(Todas)",'Cuadro-de-mando'!$K$4=$E8709),OR('Cuadro-de-mando'!$N$4="(Todos)",'Cuadro-de-mando'!$N$4=$F8709)),1,0))</f>
        <v>1</v>
      </c>
    </row>
    <row r="8710" spans="1:10" x14ac:dyDescent="0.25">
      <c r="A8710" t="str">
        <f>IF(Tienda_4!$A1510="","","Tienda 4")</f>
        <v>Tienda 4</v>
      </c>
      <c r="B8710" t="str">
        <f>IF($A8710="","",Tienda_4!B1510)</f>
        <v>Electrodomésticos</v>
      </c>
      <c r="C8710" t="str">
        <f>IF($A8710="","",Tienda_4!G1510)</f>
        <v>Bogotá</v>
      </c>
      <c r="D8710" t="str">
        <f>IF($A8710="","",Tienda_4!F1510)</f>
        <v>Felipe Santos</v>
      </c>
      <c r="E8710" t="str">
        <f>IF($A8710="","",Tienda_4!I1510)</f>
        <v>Tarjeta de crédito</v>
      </c>
      <c r="F8710">
        <f>IF($A8710="","",VALUE(RIGHT(Tienda_4!E1510,4)))</f>
        <v>2020</v>
      </c>
      <c r="G8710">
        <f>IF($A8710="","",Tienda_4!C1510)</f>
        <v>1324000</v>
      </c>
      <c r="H8710">
        <f>IF($A8710="","",Tienda_4!D1510)</f>
        <v>71000</v>
      </c>
      <c r="I8710">
        <f>IF($A8710="","",Tienda_4!H1510)</f>
        <v>5</v>
      </c>
      <c r="J8710">
        <f>IF($A8710="",0,IF(AND(OR('Cuadro-de-mando'!$B$4="(Todas)",'Cuadro-de-mando'!$B$4=$A8710),OR('Cuadro-de-mando'!$E$4="(Todas)",'Cuadro-de-mando'!$E$4=$B8710),OR('Cuadro-de-mando'!$H$4="(Todas)",'Cuadro-de-mando'!$H$4=$C8710),OR('Cuadro-de-mando'!$K$4="(Todas)",'Cuadro-de-mando'!$K$4=$E8710),OR('Cuadro-de-mando'!$N$4="(Todos)",'Cuadro-de-mando'!$N$4=$F8710)),1,0))</f>
        <v>1</v>
      </c>
    </row>
    <row r="8711" spans="1:10" x14ac:dyDescent="0.25">
      <c r="A8711" t="str">
        <f>IF(Tienda_4!$A1511="","","Tienda 4")</f>
        <v>Tienda 4</v>
      </c>
      <c r="B8711" t="str">
        <f>IF($A8711="","",Tienda_4!B1511)</f>
        <v>Libros</v>
      </c>
      <c r="C8711" t="str">
        <f>IF($A8711="","",Tienda_4!G1511)</f>
        <v>Bogotá</v>
      </c>
      <c r="D8711" t="str">
        <f>IF($A8711="","",Tienda_4!F1511)</f>
        <v>Juliana Costa</v>
      </c>
      <c r="E8711" t="str">
        <f>IF($A8711="","",Tienda_4!I1511)</f>
        <v>Tarjeta de crédito</v>
      </c>
      <c r="F8711">
        <f>IF($A8711="","",VALUE(RIGHT(Tienda_4!E1511,4)))</f>
        <v>2022</v>
      </c>
      <c r="G8711">
        <f>IF($A8711="","",Tienda_4!C1511)</f>
        <v>71100</v>
      </c>
      <c r="H8711">
        <f>IF($A8711="","",Tienda_4!D1511)</f>
        <v>4200</v>
      </c>
      <c r="I8711">
        <f>IF($A8711="","",Tienda_4!H1511)</f>
        <v>3</v>
      </c>
      <c r="J8711">
        <f>IF($A8711="",0,IF(AND(OR('Cuadro-de-mando'!$B$4="(Todas)",'Cuadro-de-mando'!$B$4=$A8711),OR('Cuadro-de-mando'!$E$4="(Todas)",'Cuadro-de-mando'!$E$4=$B8711),OR('Cuadro-de-mando'!$H$4="(Todas)",'Cuadro-de-mando'!$H$4=$C8711),OR('Cuadro-de-mando'!$K$4="(Todas)",'Cuadro-de-mando'!$K$4=$E8711),OR('Cuadro-de-mando'!$N$4="(Todos)",'Cuadro-de-mando'!$N$4=$F8711)),1,0))</f>
        <v>1</v>
      </c>
    </row>
    <row r="8712" spans="1:10" x14ac:dyDescent="0.25">
      <c r="A8712" t="str">
        <f>IF(Tienda_4!$A1512="","","Tienda 4")</f>
        <v>Tienda 4</v>
      </c>
      <c r="B8712" t="str">
        <f>IF($A8712="","",Tienda_4!B1512)</f>
        <v>Electrónicos</v>
      </c>
      <c r="C8712" t="str">
        <f>IF($A8712="","",Tienda_4!G1512)</f>
        <v>Cali</v>
      </c>
      <c r="D8712" t="str">
        <f>IF($A8712="","",Tienda_4!F1512)</f>
        <v>Felipe Santos</v>
      </c>
      <c r="E8712" t="str">
        <f>IF($A8712="","",Tienda_4!I1512)</f>
        <v>Tarjeta de crédito</v>
      </c>
      <c r="F8712">
        <f>IF($A8712="","",VALUE(RIGHT(Tienda_4!E1512,4)))</f>
        <v>2021</v>
      </c>
      <c r="G8712">
        <f>IF($A8712="","",Tienda_4!C1512)</f>
        <v>67600</v>
      </c>
      <c r="H8712">
        <f>IF($A8712="","",Tienda_4!D1512)</f>
        <v>4600</v>
      </c>
      <c r="I8712">
        <f>IF($A8712="","",Tienda_4!H1512)</f>
        <v>4</v>
      </c>
      <c r="J8712">
        <f>IF($A8712="",0,IF(AND(OR('Cuadro-de-mando'!$B$4="(Todas)",'Cuadro-de-mando'!$B$4=$A8712),OR('Cuadro-de-mando'!$E$4="(Todas)",'Cuadro-de-mando'!$E$4=$B8712),OR('Cuadro-de-mando'!$H$4="(Todas)",'Cuadro-de-mando'!$H$4=$C8712),OR('Cuadro-de-mando'!$K$4="(Todas)",'Cuadro-de-mando'!$K$4=$E8712),OR('Cuadro-de-mando'!$N$4="(Todos)",'Cuadro-de-mando'!$N$4=$F8712)),1,0))</f>
        <v>1</v>
      </c>
    </row>
    <row r="8713" spans="1:10" x14ac:dyDescent="0.25">
      <c r="A8713" t="str">
        <f>IF(Tienda_4!$A1513="","","Tienda 4")</f>
        <v>Tienda 4</v>
      </c>
      <c r="B8713" t="str">
        <f>IF($A8713="","",Tienda_4!B1513)</f>
        <v>Muebles</v>
      </c>
      <c r="C8713" t="str">
        <f>IF($A8713="","",Tienda_4!G1513)</f>
        <v>Cali</v>
      </c>
      <c r="D8713" t="str">
        <f>IF($A8713="","",Tienda_4!F1513)</f>
        <v>Maria Alfonso</v>
      </c>
      <c r="E8713" t="str">
        <f>IF($A8713="","",Tienda_4!I1513)</f>
        <v>Nequi</v>
      </c>
      <c r="F8713">
        <f>IF($A8713="","",VALUE(RIGHT(Tienda_4!E1513,4)))</f>
        <v>2020</v>
      </c>
      <c r="G8713">
        <f>IF($A8713="","",Tienda_4!C1513)</f>
        <v>462700</v>
      </c>
      <c r="H8713">
        <f>IF($A8713="","",Tienda_4!D1513)</f>
        <v>29400</v>
      </c>
      <c r="I8713">
        <f>IF($A8713="","",Tienda_4!H1513)</f>
        <v>4</v>
      </c>
      <c r="J8713">
        <f>IF($A8713="",0,IF(AND(OR('Cuadro-de-mando'!$B$4="(Todas)",'Cuadro-de-mando'!$B$4=$A8713),OR('Cuadro-de-mando'!$E$4="(Todas)",'Cuadro-de-mando'!$E$4=$B8713),OR('Cuadro-de-mando'!$H$4="(Todas)",'Cuadro-de-mando'!$H$4=$C8713),OR('Cuadro-de-mando'!$K$4="(Todas)",'Cuadro-de-mando'!$K$4=$E8713),OR('Cuadro-de-mando'!$N$4="(Todos)",'Cuadro-de-mando'!$N$4=$F8713)),1,0))</f>
        <v>1</v>
      </c>
    </row>
    <row r="8714" spans="1:10" x14ac:dyDescent="0.25">
      <c r="A8714" t="str">
        <f>IF(Tienda_4!$A1514="","","Tienda 4")</f>
        <v>Tienda 4</v>
      </c>
      <c r="B8714" t="str">
        <f>IF($A8714="","",Tienda_4!B1514)</f>
        <v>Juguetes</v>
      </c>
      <c r="C8714" t="str">
        <f>IF($A8714="","",Tienda_4!G1514)</f>
        <v>Bogotá</v>
      </c>
      <c r="D8714" t="str">
        <f>IF($A8714="","",Tienda_4!F1514)</f>
        <v>Izabela de León</v>
      </c>
      <c r="E8714" t="str">
        <f>IF($A8714="","",Tienda_4!I1514)</f>
        <v>Nequi</v>
      </c>
      <c r="F8714">
        <f>IF($A8714="","",VALUE(RIGHT(Tienda_4!E1514,4)))</f>
        <v>2022</v>
      </c>
      <c r="G8714">
        <f>IF($A8714="","",Tienda_4!C1514)</f>
        <v>75800</v>
      </c>
      <c r="H8714">
        <f>IF($A8714="","",Tienda_4!D1514)</f>
        <v>4700</v>
      </c>
      <c r="I8714">
        <f>IF($A8714="","",Tienda_4!H1514)</f>
        <v>1</v>
      </c>
      <c r="J8714">
        <f>IF($A8714="",0,IF(AND(OR('Cuadro-de-mando'!$B$4="(Todas)",'Cuadro-de-mando'!$B$4=$A8714),OR('Cuadro-de-mando'!$E$4="(Todas)",'Cuadro-de-mando'!$E$4=$B8714),OR('Cuadro-de-mando'!$H$4="(Todas)",'Cuadro-de-mando'!$H$4=$C8714),OR('Cuadro-de-mando'!$K$4="(Todas)",'Cuadro-de-mando'!$K$4=$E8714),OR('Cuadro-de-mando'!$N$4="(Todos)",'Cuadro-de-mando'!$N$4=$F8714)),1,0))</f>
        <v>1</v>
      </c>
    </row>
    <row r="8715" spans="1:10" x14ac:dyDescent="0.25">
      <c r="A8715" t="str">
        <f>IF(Tienda_4!$A1515="","","Tienda 4")</f>
        <v>Tienda 4</v>
      </c>
      <c r="B8715" t="str">
        <f>IF($A8715="","",Tienda_4!B1515)</f>
        <v>Juguetes</v>
      </c>
      <c r="C8715" t="str">
        <f>IF($A8715="","",Tienda_4!G1515)</f>
        <v>Bogotá</v>
      </c>
      <c r="D8715" t="str">
        <f>IF($A8715="","",Tienda_4!F1515)</f>
        <v>Juliana Costa</v>
      </c>
      <c r="E8715" t="str">
        <f>IF($A8715="","",Tienda_4!I1515)</f>
        <v>Tarjeta de crédito</v>
      </c>
      <c r="F8715">
        <f>IF($A8715="","",VALUE(RIGHT(Tienda_4!E1515,4)))</f>
        <v>2022</v>
      </c>
      <c r="G8715">
        <f>IF($A8715="","",Tienda_4!C1515)</f>
        <v>12400</v>
      </c>
      <c r="H8715">
        <f>IF($A8715="","",Tienda_4!D1515)</f>
        <v>5600</v>
      </c>
      <c r="I8715">
        <f>IF($A8715="","",Tienda_4!H1515)</f>
        <v>5</v>
      </c>
      <c r="J8715">
        <f>IF($A8715="",0,IF(AND(OR('Cuadro-de-mando'!$B$4="(Todas)",'Cuadro-de-mando'!$B$4=$A8715),OR('Cuadro-de-mando'!$E$4="(Todas)",'Cuadro-de-mando'!$E$4=$B8715),OR('Cuadro-de-mando'!$H$4="(Todas)",'Cuadro-de-mando'!$H$4=$C8715),OR('Cuadro-de-mando'!$K$4="(Todas)",'Cuadro-de-mando'!$K$4=$E8715),OR('Cuadro-de-mando'!$N$4="(Todos)",'Cuadro-de-mando'!$N$4=$F8715)),1,0))</f>
        <v>1</v>
      </c>
    </row>
    <row r="8716" spans="1:10" x14ac:dyDescent="0.25">
      <c r="A8716" t="str">
        <f>IF(Tienda_4!$A1516="","","Tienda 4")</f>
        <v>Tienda 4</v>
      </c>
      <c r="B8716" t="str">
        <f>IF($A8716="","",Tienda_4!B1516)</f>
        <v>Electrodomésticos</v>
      </c>
      <c r="C8716" t="str">
        <f>IF($A8716="","",Tienda_4!G1516)</f>
        <v>Barranquilla</v>
      </c>
      <c r="D8716" t="str">
        <f>IF($A8716="","",Tienda_4!F1516)</f>
        <v>Camila Rivera</v>
      </c>
      <c r="E8716" t="str">
        <f>IF($A8716="","",Tienda_4!I1516)</f>
        <v>Tarjeta de crédito</v>
      </c>
      <c r="F8716">
        <f>IF($A8716="","",VALUE(RIGHT(Tienda_4!E1516,4)))</f>
        <v>2022</v>
      </c>
      <c r="G8716">
        <f>IF($A8716="","",Tienda_4!C1516)</f>
        <v>779900</v>
      </c>
      <c r="H8716">
        <f>IF($A8716="","",Tienda_4!D1516)</f>
        <v>39700</v>
      </c>
      <c r="I8716">
        <f>IF($A8716="","",Tienda_4!H1516)</f>
        <v>5</v>
      </c>
      <c r="J8716">
        <f>IF($A8716="",0,IF(AND(OR('Cuadro-de-mando'!$B$4="(Todas)",'Cuadro-de-mando'!$B$4=$A8716),OR('Cuadro-de-mando'!$E$4="(Todas)",'Cuadro-de-mando'!$E$4=$B8716),OR('Cuadro-de-mando'!$H$4="(Todas)",'Cuadro-de-mando'!$H$4=$C8716),OR('Cuadro-de-mando'!$K$4="(Todas)",'Cuadro-de-mando'!$K$4=$E8716),OR('Cuadro-de-mando'!$N$4="(Todos)",'Cuadro-de-mando'!$N$4=$F8716)),1,0))</f>
        <v>1</v>
      </c>
    </row>
    <row r="8717" spans="1:10" x14ac:dyDescent="0.25">
      <c r="A8717" t="str">
        <f>IF(Tienda_4!$A1517="","","Tienda 4")</f>
        <v>Tienda 4</v>
      </c>
      <c r="B8717" t="str">
        <f>IF($A8717="","",Tienda_4!B1517)</f>
        <v>Libros</v>
      </c>
      <c r="C8717" t="str">
        <f>IF($A8717="","",Tienda_4!G1517)</f>
        <v>Medellín</v>
      </c>
      <c r="D8717" t="str">
        <f>IF($A8717="","",Tienda_4!F1517)</f>
        <v>Blanca Ramirez</v>
      </c>
      <c r="E8717" t="str">
        <f>IF($A8717="","",Tienda_4!I1517)</f>
        <v>Tarjeta de crédito</v>
      </c>
      <c r="F8717">
        <f>IF($A8717="","",VALUE(RIGHT(Tienda_4!E1517,4)))</f>
        <v>2023</v>
      </c>
      <c r="G8717">
        <f>IF($A8717="","",Tienda_4!C1517)</f>
        <v>69300</v>
      </c>
      <c r="H8717">
        <f>IF($A8717="","",Tienda_4!D1517)</f>
        <v>1900</v>
      </c>
      <c r="I8717">
        <f>IF($A8717="","",Tienda_4!H1517)</f>
        <v>5</v>
      </c>
      <c r="J8717">
        <f>IF($A8717="",0,IF(AND(OR('Cuadro-de-mando'!$B$4="(Todas)",'Cuadro-de-mando'!$B$4=$A8717),OR('Cuadro-de-mando'!$E$4="(Todas)",'Cuadro-de-mando'!$E$4=$B8717),OR('Cuadro-de-mando'!$H$4="(Todas)",'Cuadro-de-mando'!$H$4=$C8717),OR('Cuadro-de-mando'!$K$4="(Todas)",'Cuadro-de-mando'!$K$4=$E8717),OR('Cuadro-de-mando'!$N$4="(Todos)",'Cuadro-de-mando'!$N$4=$F8717)),1,0))</f>
        <v>1</v>
      </c>
    </row>
    <row r="8718" spans="1:10" x14ac:dyDescent="0.25">
      <c r="A8718" t="str">
        <f>IF(Tienda_4!$A1518="","","Tienda 4")</f>
        <v>Tienda 4</v>
      </c>
      <c r="B8718" t="str">
        <f>IF($A8718="","",Tienda_4!B1518)</f>
        <v>Juguetes</v>
      </c>
      <c r="C8718" t="str">
        <f>IF($A8718="","",Tienda_4!G1518)</f>
        <v>Pereira</v>
      </c>
      <c r="D8718" t="str">
        <f>IF($A8718="","",Tienda_4!F1518)</f>
        <v>Juliana Costa</v>
      </c>
      <c r="E8718" t="str">
        <f>IF($A8718="","",Tienda_4!I1518)</f>
        <v>Cupón</v>
      </c>
      <c r="F8718">
        <f>IF($A8718="","",VALUE(RIGHT(Tienda_4!E1518,4)))</f>
        <v>2022</v>
      </c>
      <c r="G8718">
        <f>IF($A8718="","",Tienda_4!C1518)</f>
        <v>26800</v>
      </c>
      <c r="H8718">
        <f>IF($A8718="","",Tienda_4!D1518)</f>
        <v>0</v>
      </c>
      <c r="I8718">
        <f>IF($A8718="","",Tienda_4!H1518)</f>
        <v>3</v>
      </c>
      <c r="J8718">
        <f>IF($A8718="",0,IF(AND(OR('Cuadro-de-mando'!$B$4="(Todas)",'Cuadro-de-mando'!$B$4=$A8718),OR('Cuadro-de-mando'!$E$4="(Todas)",'Cuadro-de-mando'!$E$4=$B8718),OR('Cuadro-de-mando'!$H$4="(Todas)",'Cuadro-de-mando'!$H$4=$C8718),OR('Cuadro-de-mando'!$K$4="(Todas)",'Cuadro-de-mando'!$K$4=$E8718),OR('Cuadro-de-mando'!$N$4="(Todos)",'Cuadro-de-mando'!$N$4=$F8718)),1,0))</f>
        <v>1</v>
      </c>
    </row>
    <row r="8719" spans="1:10" x14ac:dyDescent="0.25">
      <c r="A8719" t="str">
        <f>IF(Tienda_4!$A1519="","","Tienda 4")</f>
        <v>Tienda 4</v>
      </c>
      <c r="B8719" t="str">
        <f>IF($A8719="","",Tienda_4!B1519)</f>
        <v>Muebles</v>
      </c>
      <c r="C8719" t="str">
        <f>IF($A8719="","",Tienda_4!G1519)</f>
        <v>Bogotá</v>
      </c>
      <c r="D8719" t="str">
        <f>IF($A8719="","",Tienda_4!F1519)</f>
        <v>Rafael Acosta</v>
      </c>
      <c r="E8719" t="str">
        <f>IF($A8719="","",Tienda_4!I1519)</f>
        <v>Tarjeta de crédito</v>
      </c>
      <c r="F8719">
        <f>IF($A8719="","",VALUE(RIGHT(Tienda_4!E1519,4)))</f>
        <v>2020</v>
      </c>
      <c r="G8719">
        <f>IF($A8719="","",Tienda_4!C1519)</f>
        <v>702800</v>
      </c>
      <c r="H8719">
        <f>IF($A8719="","",Tienda_4!D1519)</f>
        <v>35600</v>
      </c>
      <c r="I8719">
        <f>IF($A8719="","",Tienda_4!H1519)</f>
        <v>4</v>
      </c>
      <c r="J8719">
        <f>IF($A8719="",0,IF(AND(OR('Cuadro-de-mando'!$B$4="(Todas)",'Cuadro-de-mando'!$B$4=$A8719),OR('Cuadro-de-mando'!$E$4="(Todas)",'Cuadro-de-mando'!$E$4=$B8719),OR('Cuadro-de-mando'!$H$4="(Todas)",'Cuadro-de-mando'!$H$4=$C8719),OR('Cuadro-de-mando'!$K$4="(Todas)",'Cuadro-de-mando'!$K$4=$E8719),OR('Cuadro-de-mando'!$N$4="(Todos)",'Cuadro-de-mando'!$N$4=$F8719)),1,0))</f>
        <v>1</v>
      </c>
    </row>
    <row r="8720" spans="1:10" x14ac:dyDescent="0.25">
      <c r="A8720" t="str">
        <f>IF(Tienda_4!$A1520="","","Tienda 4")</f>
        <v>Tienda 4</v>
      </c>
      <c r="B8720" t="str">
        <f>IF($A8720="","",Tienda_4!B1520)</f>
        <v>Juguetes</v>
      </c>
      <c r="C8720" t="str">
        <f>IF($A8720="","",Tienda_4!G1520)</f>
        <v>Barranquilla</v>
      </c>
      <c r="D8720" t="str">
        <f>IF($A8720="","",Tienda_4!F1520)</f>
        <v>Camila Rivera</v>
      </c>
      <c r="E8720" t="str">
        <f>IF($A8720="","",Tienda_4!I1520)</f>
        <v>Nequi</v>
      </c>
      <c r="F8720">
        <f>IF($A8720="","",VALUE(RIGHT(Tienda_4!E1520,4)))</f>
        <v>2023</v>
      </c>
      <c r="G8720">
        <f>IF($A8720="","",Tienda_4!C1520)</f>
        <v>39300</v>
      </c>
      <c r="H8720">
        <f>IF($A8720="","",Tienda_4!D1520)</f>
        <v>0</v>
      </c>
      <c r="I8720">
        <f>IF($A8720="","",Tienda_4!H1520)</f>
        <v>3</v>
      </c>
      <c r="J8720">
        <f>IF($A8720="",0,IF(AND(OR('Cuadro-de-mando'!$B$4="(Todas)",'Cuadro-de-mando'!$B$4=$A8720),OR('Cuadro-de-mando'!$E$4="(Todas)",'Cuadro-de-mando'!$E$4=$B8720),OR('Cuadro-de-mando'!$H$4="(Todas)",'Cuadro-de-mando'!$H$4=$C8720),OR('Cuadro-de-mando'!$K$4="(Todas)",'Cuadro-de-mando'!$K$4=$E8720),OR('Cuadro-de-mando'!$N$4="(Todos)",'Cuadro-de-mando'!$N$4=$F8720)),1,0))</f>
        <v>1</v>
      </c>
    </row>
    <row r="8721" spans="1:10" x14ac:dyDescent="0.25">
      <c r="A8721" t="str">
        <f>IF(Tienda_4!$A1521="","","Tienda 4")</f>
        <v>Tienda 4</v>
      </c>
      <c r="B8721" t="str">
        <f>IF($A8721="","",Tienda_4!B1521)</f>
        <v>Electrodomésticos</v>
      </c>
      <c r="C8721" t="str">
        <f>IF($A8721="","",Tienda_4!G1521)</f>
        <v>Bogotá</v>
      </c>
      <c r="D8721" t="str">
        <f>IF($A8721="","",Tienda_4!F1521)</f>
        <v>Beatriz Morales</v>
      </c>
      <c r="E8721" t="str">
        <f>IF($A8721="","",Tienda_4!I1521)</f>
        <v>Nequi</v>
      </c>
      <c r="F8721">
        <f>IF($A8721="","",VALUE(RIGHT(Tienda_4!E1521,4)))</f>
        <v>2021</v>
      </c>
      <c r="G8721">
        <f>IF($A8721="","",Tienda_4!C1521)</f>
        <v>1006200</v>
      </c>
      <c r="H8721">
        <f>IF($A8721="","",Tienda_4!D1521)</f>
        <v>54000</v>
      </c>
      <c r="I8721">
        <f>IF($A8721="","",Tienda_4!H1521)</f>
        <v>5</v>
      </c>
      <c r="J8721">
        <f>IF($A8721="",0,IF(AND(OR('Cuadro-de-mando'!$B$4="(Todas)",'Cuadro-de-mando'!$B$4=$A8721),OR('Cuadro-de-mando'!$E$4="(Todas)",'Cuadro-de-mando'!$E$4=$B8721),OR('Cuadro-de-mando'!$H$4="(Todas)",'Cuadro-de-mando'!$H$4=$C8721),OR('Cuadro-de-mando'!$K$4="(Todas)",'Cuadro-de-mando'!$K$4=$E8721),OR('Cuadro-de-mando'!$N$4="(Todos)",'Cuadro-de-mando'!$N$4=$F8721)),1,0))</f>
        <v>1</v>
      </c>
    </row>
    <row r="8722" spans="1:10" x14ac:dyDescent="0.25">
      <c r="A8722" t="str">
        <f>IF(Tienda_4!$A1522="","","Tienda 4")</f>
        <v>Tienda 4</v>
      </c>
      <c r="B8722" t="str">
        <f>IF($A8722="","",Tienda_4!B1522)</f>
        <v>Electrónicos</v>
      </c>
      <c r="C8722" t="str">
        <f>IF($A8722="","",Tienda_4!G1522)</f>
        <v>Bogotá</v>
      </c>
      <c r="D8722" t="str">
        <f>IF($A8722="","",Tienda_4!F1522)</f>
        <v>Santiago Silva</v>
      </c>
      <c r="E8722" t="str">
        <f>IF($A8722="","",Tienda_4!I1522)</f>
        <v>Tarjeta de crédito</v>
      </c>
      <c r="F8722">
        <f>IF($A8722="","",VALUE(RIGHT(Tienda_4!E1522,4)))</f>
        <v>2020</v>
      </c>
      <c r="G8722">
        <f>IF($A8722="","",Tienda_4!C1522)</f>
        <v>1837500</v>
      </c>
      <c r="H8722">
        <f>IF($A8722="","",Tienda_4!D1522)</f>
        <v>98100</v>
      </c>
      <c r="I8722">
        <f>IF($A8722="","",Tienda_4!H1522)</f>
        <v>5</v>
      </c>
      <c r="J8722">
        <f>IF($A8722="",0,IF(AND(OR('Cuadro-de-mando'!$B$4="(Todas)",'Cuadro-de-mando'!$B$4=$A8722),OR('Cuadro-de-mando'!$E$4="(Todas)",'Cuadro-de-mando'!$E$4=$B8722),OR('Cuadro-de-mando'!$H$4="(Todas)",'Cuadro-de-mando'!$H$4=$C8722),OR('Cuadro-de-mando'!$K$4="(Todas)",'Cuadro-de-mando'!$K$4=$E8722),OR('Cuadro-de-mando'!$N$4="(Todos)",'Cuadro-de-mando'!$N$4=$F8722)),1,0))</f>
        <v>1</v>
      </c>
    </row>
    <row r="8723" spans="1:10" x14ac:dyDescent="0.25">
      <c r="A8723" t="str">
        <f>IF(Tienda_4!$A1523="","","Tienda 4")</f>
        <v>Tienda 4</v>
      </c>
      <c r="B8723" t="str">
        <f>IF($A8723="","",Tienda_4!B1523)</f>
        <v>Muebles</v>
      </c>
      <c r="C8723" t="str">
        <f>IF($A8723="","",Tienda_4!G1523)</f>
        <v>Pereira</v>
      </c>
      <c r="D8723" t="str">
        <f>IF($A8723="","",Tienda_4!F1523)</f>
        <v>Beatriz Morales</v>
      </c>
      <c r="E8723" t="str">
        <f>IF($A8723="","",Tienda_4!I1523)</f>
        <v>Tarjeta de crédito</v>
      </c>
      <c r="F8723">
        <f>IF($A8723="","",VALUE(RIGHT(Tienda_4!E1523,4)))</f>
        <v>2021</v>
      </c>
      <c r="G8723">
        <f>IF($A8723="","",Tienda_4!C1523)</f>
        <v>536100</v>
      </c>
      <c r="H8723">
        <f>IF($A8723="","",Tienda_4!D1523)</f>
        <v>29200</v>
      </c>
      <c r="I8723">
        <f>IF($A8723="","",Tienda_4!H1523)</f>
        <v>5</v>
      </c>
      <c r="J8723">
        <f>IF($A8723="",0,IF(AND(OR('Cuadro-de-mando'!$B$4="(Todas)",'Cuadro-de-mando'!$B$4=$A8723),OR('Cuadro-de-mando'!$E$4="(Todas)",'Cuadro-de-mando'!$E$4=$B8723),OR('Cuadro-de-mando'!$H$4="(Todas)",'Cuadro-de-mando'!$H$4=$C8723),OR('Cuadro-de-mando'!$K$4="(Todas)",'Cuadro-de-mando'!$K$4=$E8723),OR('Cuadro-de-mando'!$N$4="(Todos)",'Cuadro-de-mando'!$N$4=$F8723)),1,0))</f>
        <v>1</v>
      </c>
    </row>
    <row r="8724" spans="1:10" x14ac:dyDescent="0.25">
      <c r="A8724" t="str">
        <f>IF(Tienda_4!$A1524="","","Tienda 4")</f>
        <v>Tienda 4</v>
      </c>
      <c r="B8724" t="str">
        <f>IF($A8724="","",Tienda_4!B1524)</f>
        <v>Deportes y diversión</v>
      </c>
      <c r="C8724" t="str">
        <f>IF($A8724="","",Tienda_4!G1524)</f>
        <v>Cali</v>
      </c>
      <c r="D8724" t="str">
        <f>IF($A8724="","",Tienda_4!F1524)</f>
        <v>Juliana Costa</v>
      </c>
      <c r="E8724" t="str">
        <f>IF($A8724="","",Tienda_4!I1524)</f>
        <v>Tarjeta de crédito</v>
      </c>
      <c r="F8724">
        <f>IF($A8724="","",VALUE(RIGHT(Tienda_4!E1524,4)))</f>
        <v>2022</v>
      </c>
      <c r="G8724">
        <f>IF($A8724="","",Tienda_4!C1524)</f>
        <v>53700</v>
      </c>
      <c r="H8724">
        <f>IF($A8724="","",Tienda_4!D1524)</f>
        <v>3900</v>
      </c>
      <c r="I8724">
        <f>IF($A8724="","",Tienda_4!H1524)</f>
        <v>5</v>
      </c>
      <c r="J8724">
        <f>IF($A8724="",0,IF(AND(OR('Cuadro-de-mando'!$B$4="(Todas)",'Cuadro-de-mando'!$B$4=$A8724),OR('Cuadro-de-mando'!$E$4="(Todas)",'Cuadro-de-mando'!$E$4=$B8724),OR('Cuadro-de-mando'!$H$4="(Todas)",'Cuadro-de-mando'!$H$4=$C8724),OR('Cuadro-de-mando'!$K$4="(Todas)",'Cuadro-de-mando'!$K$4=$E8724),OR('Cuadro-de-mando'!$N$4="(Todos)",'Cuadro-de-mando'!$N$4=$F8724)),1,0))</f>
        <v>1</v>
      </c>
    </row>
    <row r="8725" spans="1:10" x14ac:dyDescent="0.25">
      <c r="A8725" t="str">
        <f>IF(Tienda_4!$A1525="","","Tienda 4")</f>
        <v>Tienda 4</v>
      </c>
      <c r="B8725" t="str">
        <f>IF($A8725="","",Tienda_4!B1525)</f>
        <v>Electrodomésticos</v>
      </c>
      <c r="C8725" t="str">
        <f>IF($A8725="","",Tienda_4!G1525)</f>
        <v>Bogotá</v>
      </c>
      <c r="D8725" t="str">
        <f>IF($A8725="","",Tienda_4!F1525)</f>
        <v>Rafael Acosta</v>
      </c>
      <c r="E8725" t="str">
        <f>IF($A8725="","",Tienda_4!I1525)</f>
        <v>Tarjeta de crédito</v>
      </c>
      <c r="F8725">
        <f>IF($A8725="","",VALUE(RIGHT(Tienda_4!E1525,4)))</f>
        <v>2021</v>
      </c>
      <c r="G8725">
        <f>IF($A8725="","",Tienda_4!C1525)</f>
        <v>1460600</v>
      </c>
      <c r="H8725">
        <f>IF($A8725="","",Tienda_4!D1525)</f>
        <v>76000</v>
      </c>
      <c r="I8725">
        <f>IF($A8725="","",Tienda_4!H1525)</f>
        <v>1</v>
      </c>
      <c r="J8725">
        <f>IF($A8725="",0,IF(AND(OR('Cuadro-de-mando'!$B$4="(Todas)",'Cuadro-de-mando'!$B$4=$A8725),OR('Cuadro-de-mando'!$E$4="(Todas)",'Cuadro-de-mando'!$E$4=$B8725),OR('Cuadro-de-mando'!$H$4="(Todas)",'Cuadro-de-mando'!$H$4=$C8725),OR('Cuadro-de-mando'!$K$4="(Todas)",'Cuadro-de-mando'!$K$4=$E8725),OR('Cuadro-de-mando'!$N$4="(Todos)",'Cuadro-de-mando'!$N$4=$F8725)),1,0))</f>
        <v>1</v>
      </c>
    </row>
    <row r="8726" spans="1:10" x14ac:dyDescent="0.25">
      <c r="A8726" t="str">
        <f>IF(Tienda_4!$A1526="","","Tienda 4")</f>
        <v>Tienda 4</v>
      </c>
      <c r="B8726" t="str">
        <f>IF($A8726="","",Tienda_4!B1526)</f>
        <v>Libros</v>
      </c>
      <c r="C8726" t="str">
        <f>IF($A8726="","",Tienda_4!G1526)</f>
        <v>Medellín</v>
      </c>
      <c r="D8726" t="str">
        <f>IF($A8726="","",Tienda_4!F1526)</f>
        <v>Blanca Ramirez</v>
      </c>
      <c r="E8726" t="str">
        <f>IF($A8726="","",Tienda_4!I1526)</f>
        <v>Tarjeta de crédito</v>
      </c>
      <c r="F8726">
        <f>IF($A8726="","",VALUE(RIGHT(Tienda_4!E1526,4)))</f>
        <v>2022</v>
      </c>
      <c r="G8726">
        <f>IF($A8726="","",Tienda_4!C1526)</f>
        <v>48600</v>
      </c>
      <c r="H8726">
        <f>IF($A8726="","",Tienda_4!D1526)</f>
        <v>800</v>
      </c>
      <c r="I8726">
        <f>IF($A8726="","",Tienda_4!H1526)</f>
        <v>5</v>
      </c>
      <c r="J8726">
        <f>IF($A8726="",0,IF(AND(OR('Cuadro-de-mando'!$B$4="(Todas)",'Cuadro-de-mando'!$B$4=$A8726),OR('Cuadro-de-mando'!$E$4="(Todas)",'Cuadro-de-mando'!$E$4=$B8726),OR('Cuadro-de-mando'!$H$4="(Todas)",'Cuadro-de-mando'!$H$4=$C8726),OR('Cuadro-de-mando'!$K$4="(Todas)",'Cuadro-de-mando'!$K$4=$E8726),OR('Cuadro-de-mando'!$N$4="(Todos)",'Cuadro-de-mando'!$N$4=$F8726)),1,0))</f>
        <v>1</v>
      </c>
    </row>
    <row r="8727" spans="1:10" x14ac:dyDescent="0.25">
      <c r="A8727" t="str">
        <f>IF(Tienda_4!$A1527="","","Tienda 4")</f>
        <v>Tienda 4</v>
      </c>
      <c r="B8727" t="str">
        <f>IF($A8727="","",Tienda_4!B1527)</f>
        <v>Electrónicos</v>
      </c>
      <c r="C8727" t="str">
        <f>IF($A8727="","",Tienda_4!G1527)</f>
        <v>Barranquilla</v>
      </c>
      <c r="D8727" t="str">
        <f>IF($A8727="","",Tienda_4!F1527)</f>
        <v>Mariana Herrera</v>
      </c>
      <c r="E8727" t="str">
        <f>IF($A8727="","",Tienda_4!I1527)</f>
        <v>Tarjeta de crédito</v>
      </c>
      <c r="F8727">
        <f>IF($A8727="","",VALUE(RIGHT(Tienda_4!E1527,4)))</f>
        <v>2021</v>
      </c>
      <c r="G8727">
        <f>IF($A8727="","",Tienda_4!C1527)</f>
        <v>149800</v>
      </c>
      <c r="H8727">
        <f>IF($A8727="","",Tienda_4!D1527)</f>
        <v>6200</v>
      </c>
      <c r="I8727">
        <f>IF($A8727="","",Tienda_4!H1527)</f>
        <v>3</v>
      </c>
      <c r="J8727">
        <f>IF($A8727="",0,IF(AND(OR('Cuadro-de-mando'!$B$4="(Todas)",'Cuadro-de-mando'!$B$4=$A8727),OR('Cuadro-de-mando'!$E$4="(Todas)",'Cuadro-de-mando'!$E$4=$B8727),OR('Cuadro-de-mando'!$H$4="(Todas)",'Cuadro-de-mando'!$H$4=$C8727),OR('Cuadro-de-mando'!$K$4="(Todas)",'Cuadro-de-mando'!$K$4=$E8727),OR('Cuadro-de-mando'!$N$4="(Todos)",'Cuadro-de-mando'!$N$4=$F8727)),1,0))</f>
        <v>1</v>
      </c>
    </row>
    <row r="8728" spans="1:10" x14ac:dyDescent="0.25">
      <c r="A8728" t="str">
        <f>IF(Tienda_4!$A1528="","","Tienda 4")</f>
        <v>Tienda 4</v>
      </c>
      <c r="B8728" t="str">
        <f>IF($A8728="","",Tienda_4!B1528)</f>
        <v>Muebles</v>
      </c>
      <c r="C8728" t="str">
        <f>IF($A8728="","",Tienda_4!G1528)</f>
        <v>Cali</v>
      </c>
      <c r="D8728" t="str">
        <f>IF($A8728="","",Tienda_4!F1528)</f>
        <v>Pedro Gomez</v>
      </c>
      <c r="E8728" t="str">
        <f>IF($A8728="","",Tienda_4!I1528)</f>
        <v>Tarjeta de crédito</v>
      </c>
      <c r="F8728">
        <f>IF($A8728="","",VALUE(RIGHT(Tienda_4!E1528,4)))</f>
        <v>2022</v>
      </c>
      <c r="G8728">
        <f>IF($A8728="","",Tienda_4!C1528)</f>
        <v>604500</v>
      </c>
      <c r="H8728">
        <f>IF($A8728="","",Tienda_4!D1528)</f>
        <v>32600</v>
      </c>
      <c r="I8728">
        <f>IF($A8728="","",Tienda_4!H1528)</f>
        <v>5</v>
      </c>
      <c r="J8728">
        <f>IF($A8728="",0,IF(AND(OR('Cuadro-de-mando'!$B$4="(Todas)",'Cuadro-de-mando'!$B$4=$A8728),OR('Cuadro-de-mando'!$E$4="(Todas)",'Cuadro-de-mando'!$E$4=$B8728),OR('Cuadro-de-mando'!$H$4="(Todas)",'Cuadro-de-mando'!$H$4=$C8728),OR('Cuadro-de-mando'!$K$4="(Todas)",'Cuadro-de-mando'!$K$4=$E8728),OR('Cuadro-de-mando'!$N$4="(Todos)",'Cuadro-de-mando'!$N$4=$F8728)),1,0))</f>
        <v>1</v>
      </c>
    </row>
    <row r="8729" spans="1:10" x14ac:dyDescent="0.25">
      <c r="A8729" t="str">
        <f>IF(Tienda_4!$A1529="","","Tienda 4")</f>
        <v>Tienda 4</v>
      </c>
      <c r="B8729" t="str">
        <f>IF($A8729="","",Tienda_4!B1529)</f>
        <v>Electrodomésticos</v>
      </c>
      <c r="C8729" t="str">
        <f>IF($A8729="","",Tienda_4!G1529)</f>
        <v>Bogotá</v>
      </c>
      <c r="D8729" t="str">
        <f>IF($A8729="","",Tienda_4!F1529)</f>
        <v>Lucas Olivera</v>
      </c>
      <c r="E8729" t="str">
        <f>IF($A8729="","",Tienda_4!I1529)</f>
        <v>Nequi</v>
      </c>
      <c r="F8729">
        <f>IF($A8729="","",VALUE(RIGHT(Tienda_4!E1529,4)))</f>
        <v>2021</v>
      </c>
      <c r="G8729">
        <f>IF($A8729="","",Tienda_4!C1529)</f>
        <v>883100</v>
      </c>
      <c r="H8729">
        <f>IF($A8729="","",Tienda_4!D1529)</f>
        <v>45200</v>
      </c>
      <c r="I8729">
        <f>IF($A8729="","",Tienda_4!H1529)</f>
        <v>5</v>
      </c>
      <c r="J8729">
        <f>IF($A8729="",0,IF(AND(OR('Cuadro-de-mando'!$B$4="(Todas)",'Cuadro-de-mando'!$B$4=$A8729),OR('Cuadro-de-mando'!$E$4="(Todas)",'Cuadro-de-mando'!$E$4=$B8729),OR('Cuadro-de-mando'!$H$4="(Todas)",'Cuadro-de-mando'!$H$4=$C8729),OR('Cuadro-de-mando'!$K$4="(Todas)",'Cuadro-de-mando'!$K$4=$E8729),OR('Cuadro-de-mando'!$N$4="(Todos)",'Cuadro-de-mando'!$N$4=$F8729)),1,0))</f>
        <v>1</v>
      </c>
    </row>
    <row r="8730" spans="1:10" x14ac:dyDescent="0.25">
      <c r="A8730" t="str">
        <f>IF(Tienda_4!$A1530="","","Tienda 4")</f>
        <v>Tienda 4</v>
      </c>
      <c r="B8730" t="str">
        <f>IF($A8730="","",Tienda_4!B1530)</f>
        <v>Juguetes</v>
      </c>
      <c r="C8730" t="str">
        <f>IF($A8730="","",Tienda_4!G1530)</f>
        <v>Pereira</v>
      </c>
      <c r="D8730" t="str">
        <f>IF($A8730="","",Tienda_4!F1530)</f>
        <v>Juan Fernandez</v>
      </c>
      <c r="E8730" t="str">
        <f>IF($A8730="","",Tienda_4!I1530)</f>
        <v>Tarjeta de crédito</v>
      </c>
      <c r="F8730">
        <f>IF($A8730="","",VALUE(RIGHT(Tienda_4!E1530,4)))</f>
        <v>2022</v>
      </c>
      <c r="G8730">
        <f>IF($A8730="","",Tienda_4!C1530)</f>
        <v>36300</v>
      </c>
      <c r="H8730">
        <f>IF($A8730="","",Tienda_4!D1530)</f>
        <v>4300</v>
      </c>
      <c r="I8730">
        <f>IF($A8730="","",Tienda_4!H1530)</f>
        <v>5</v>
      </c>
      <c r="J8730">
        <f>IF($A8730="",0,IF(AND(OR('Cuadro-de-mando'!$B$4="(Todas)",'Cuadro-de-mando'!$B$4=$A8730),OR('Cuadro-de-mando'!$E$4="(Todas)",'Cuadro-de-mando'!$E$4=$B8730),OR('Cuadro-de-mando'!$H$4="(Todas)",'Cuadro-de-mando'!$H$4=$C8730),OR('Cuadro-de-mando'!$K$4="(Todas)",'Cuadro-de-mando'!$K$4=$E8730),OR('Cuadro-de-mando'!$N$4="(Todos)",'Cuadro-de-mando'!$N$4=$F8730)),1,0))</f>
        <v>1</v>
      </c>
    </row>
    <row r="8731" spans="1:10" x14ac:dyDescent="0.25">
      <c r="A8731" t="str">
        <f>IF(Tienda_4!$A1531="","","Tienda 4")</f>
        <v>Tienda 4</v>
      </c>
      <c r="B8731" t="str">
        <f>IF($A8731="","",Tienda_4!B1531)</f>
        <v>Deportes y diversión</v>
      </c>
      <c r="C8731" t="str">
        <f>IF($A8731="","",Tienda_4!G1531)</f>
        <v>Cali</v>
      </c>
      <c r="D8731" t="str">
        <f>IF($A8731="","",Tienda_4!F1531)</f>
        <v>Rafael Acosta</v>
      </c>
      <c r="E8731" t="str">
        <f>IF($A8731="","",Tienda_4!I1531)</f>
        <v>Tarjeta de crédito</v>
      </c>
      <c r="F8731">
        <f>IF($A8731="","",VALUE(RIGHT(Tienda_4!E1531,4)))</f>
        <v>2022</v>
      </c>
      <c r="G8731">
        <f>IF($A8731="","",Tienda_4!C1531)</f>
        <v>435600</v>
      </c>
      <c r="H8731">
        <f>IF($A8731="","",Tienda_4!D1531)</f>
        <v>21400</v>
      </c>
      <c r="I8731">
        <f>IF($A8731="","",Tienda_4!H1531)</f>
        <v>5</v>
      </c>
      <c r="J8731">
        <f>IF($A8731="",0,IF(AND(OR('Cuadro-de-mando'!$B$4="(Todas)",'Cuadro-de-mando'!$B$4=$A8731),OR('Cuadro-de-mando'!$E$4="(Todas)",'Cuadro-de-mando'!$E$4=$B8731),OR('Cuadro-de-mando'!$H$4="(Todas)",'Cuadro-de-mando'!$H$4=$C8731),OR('Cuadro-de-mando'!$K$4="(Todas)",'Cuadro-de-mando'!$K$4=$E8731),OR('Cuadro-de-mando'!$N$4="(Todos)",'Cuadro-de-mando'!$N$4=$F8731)),1,0))</f>
        <v>1</v>
      </c>
    </row>
    <row r="8732" spans="1:10" x14ac:dyDescent="0.25">
      <c r="A8732" t="str">
        <f>IF(Tienda_4!$A1532="","","Tienda 4")</f>
        <v>Tienda 4</v>
      </c>
      <c r="B8732" t="str">
        <f>IF($A8732="","",Tienda_4!B1532)</f>
        <v>Muebles</v>
      </c>
      <c r="C8732" t="str">
        <f>IF($A8732="","",Tienda_4!G1532)</f>
        <v>Leticia</v>
      </c>
      <c r="D8732" t="str">
        <f>IF($A8732="","",Tienda_4!F1532)</f>
        <v>Juan Fernandez</v>
      </c>
      <c r="E8732" t="str">
        <f>IF($A8732="","",Tienda_4!I1532)</f>
        <v>Nequi</v>
      </c>
      <c r="F8732">
        <f>IF($A8732="","",VALUE(RIGHT(Tienda_4!E1532,4)))</f>
        <v>2020</v>
      </c>
      <c r="G8732">
        <f>IF($A8732="","",Tienda_4!C1532)</f>
        <v>918200</v>
      </c>
      <c r="H8732">
        <f>IF($A8732="","",Tienda_4!D1532)</f>
        <v>49900</v>
      </c>
      <c r="I8732">
        <f>IF($A8732="","",Tienda_4!H1532)</f>
        <v>4</v>
      </c>
      <c r="J8732">
        <f>IF($A8732="",0,IF(AND(OR('Cuadro-de-mando'!$B$4="(Todas)",'Cuadro-de-mando'!$B$4=$A8732),OR('Cuadro-de-mando'!$E$4="(Todas)",'Cuadro-de-mando'!$E$4=$B8732),OR('Cuadro-de-mando'!$H$4="(Todas)",'Cuadro-de-mando'!$H$4=$C8732),OR('Cuadro-de-mando'!$K$4="(Todas)",'Cuadro-de-mando'!$K$4=$E8732),OR('Cuadro-de-mando'!$N$4="(Todos)",'Cuadro-de-mando'!$N$4=$F8732)),1,0))</f>
        <v>1</v>
      </c>
    </row>
    <row r="8733" spans="1:10" x14ac:dyDescent="0.25">
      <c r="A8733" t="str">
        <f>IF(Tienda_4!$A1533="","","Tienda 4")</f>
        <v>Tienda 4</v>
      </c>
      <c r="B8733" t="str">
        <f>IF($A8733="","",Tienda_4!B1533)</f>
        <v>Muebles</v>
      </c>
      <c r="C8733" t="str">
        <f>IF($A8733="","",Tienda_4!G1533)</f>
        <v>Medellín</v>
      </c>
      <c r="D8733" t="str">
        <f>IF($A8733="","",Tienda_4!F1533)</f>
        <v>Blanca Ramirez</v>
      </c>
      <c r="E8733" t="str">
        <f>IF($A8733="","",Tienda_4!I1533)</f>
        <v>Nequi</v>
      </c>
      <c r="F8733">
        <f>IF($A8733="","",VALUE(RIGHT(Tienda_4!E1533,4)))</f>
        <v>2021</v>
      </c>
      <c r="G8733">
        <f>IF($A8733="","",Tienda_4!C1533)</f>
        <v>203300</v>
      </c>
      <c r="H8733">
        <f>IF($A8733="","",Tienda_4!D1533)</f>
        <v>9000</v>
      </c>
      <c r="I8733">
        <f>IF($A8733="","",Tienda_4!H1533)</f>
        <v>5</v>
      </c>
      <c r="J8733">
        <f>IF($A8733="",0,IF(AND(OR('Cuadro-de-mando'!$B$4="(Todas)",'Cuadro-de-mando'!$B$4=$A8733),OR('Cuadro-de-mando'!$E$4="(Todas)",'Cuadro-de-mando'!$E$4=$B8733),OR('Cuadro-de-mando'!$H$4="(Todas)",'Cuadro-de-mando'!$H$4=$C8733),OR('Cuadro-de-mando'!$K$4="(Todas)",'Cuadro-de-mando'!$K$4=$E8733),OR('Cuadro-de-mando'!$N$4="(Todos)",'Cuadro-de-mando'!$N$4=$F8733)),1,0))</f>
        <v>1</v>
      </c>
    </row>
    <row r="8734" spans="1:10" x14ac:dyDescent="0.25">
      <c r="A8734" t="str">
        <f>IF(Tienda_4!$A1534="","","Tienda 4")</f>
        <v>Tienda 4</v>
      </c>
      <c r="B8734" t="str">
        <f>IF($A8734="","",Tienda_4!B1534)</f>
        <v>Instrumentos musicales</v>
      </c>
      <c r="C8734" t="str">
        <f>IF($A8734="","",Tienda_4!G1534)</f>
        <v>Bogotá</v>
      </c>
      <c r="D8734" t="str">
        <f>IF($A8734="","",Tienda_4!F1534)</f>
        <v>Blanca Ramirez</v>
      </c>
      <c r="E8734" t="str">
        <f>IF($A8734="","",Tienda_4!I1534)</f>
        <v>Tarjeta de crédito</v>
      </c>
      <c r="F8734">
        <f>IF($A8734="","",VALUE(RIGHT(Tienda_4!E1534,4)))</f>
        <v>2020</v>
      </c>
      <c r="G8734">
        <f>IF($A8734="","",Tienda_4!C1534)</f>
        <v>632700</v>
      </c>
      <c r="H8734">
        <f>IF($A8734="","",Tienda_4!D1534)</f>
        <v>31900</v>
      </c>
      <c r="I8734">
        <f>IF($A8734="","",Tienda_4!H1534)</f>
        <v>4</v>
      </c>
      <c r="J8734">
        <f>IF($A8734="",0,IF(AND(OR('Cuadro-de-mando'!$B$4="(Todas)",'Cuadro-de-mando'!$B$4=$A8734),OR('Cuadro-de-mando'!$E$4="(Todas)",'Cuadro-de-mando'!$E$4=$B8734),OR('Cuadro-de-mando'!$H$4="(Todas)",'Cuadro-de-mando'!$H$4=$C8734),OR('Cuadro-de-mando'!$K$4="(Todas)",'Cuadro-de-mando'!$K$4=$E8734),OR('Cuadro-de-mando'!$N$4="(Todos)",'Cuadro-de-mando'!$N$4=$F8734)),1,0))</f>
        <v>1</v>
      </c>
    </row>
    <row r="8735" spans="1:10" x14ac:dyDescent="0.25">
      <c r="A8735" t="str">
        <f>IF(Tienda_4!$A1535="","","Tienda 4")</f>
        <v>Tienda 4</v>
      </c>
      <c r="B8735" t="str">
        <f>IF($A8735="","",Tienda_4!B1535)</f>
        <v>Artículos para el hogar</v>
      </c>
      <c r="C8735" t="str">
        <f>IF($A8735="","",Tienda_4!G1535)</f>
        <v>Medellín</v>
      </c>
      <c r="D8735" t="str">
        <f>IF($A8735="","",Tienda_4!F1535)</f>
        <v>Rafael Acosta</v>
      </c>
      <c r="E8735" t="str">
        <f>IF($A8735="","",Tienda_4!I1535)</f>
        <v>Tarjeta de crédito</v>
      </c>
      <c r="F8735">
        <f>IF($A8735="","",VALUE(RIGHT(Tienda_4!E1535,4)))</f>
        <v>2021</v>
      </c>
      <c r="G8735">
        <f>IF($A8735="","",Tienda_4!C1535)</f>
        <v>85600</v>
      </c>
      <c r="H8735">
        <f>IF($A8735="","",Tienda_4!D1535)</f>
        <v>4800</v>
      </c>
      <c r="I8735">
        <f>IF($A8735="","",Tienda_4!H1535)</f>
        <v>5</v>
      </c>
      <c r="J8735">
        <f>IF($A8735="",0,IF(AND(OR('Cuadro-de-mando'!$B$4="(Todas)",'Cuadro-de-mando'!$B$4=$A8735),OR('Cuadro-de-mando'!$E$4="(Todas)",'Cuadro-de-mando'!$E$4=$B8735),OR('Cuadro-de-mando'!$H$4="(Todas)",'Cuadro-de-mando'!$H$4=$C8735),OR('Cuadro-de-mando'!$K$4="(Todas)",'Cuadro-de-mando'!$K$4=$E8735),OR('Cuadro-de-mando'!$N$4="(Todos)",'Cuadro-de-mando'!$N$4=$F8735)),1,0))</f>
        <v>1</v>
      </c>
    </row>
    <row r="8736" spans="1:10" x14ac:dyDescent="0.25">
      <c r="A8736" t="str">
        <f>IF(Tienda_4!$A1536="","","Tienda 4")</f>
        <v>Tienda 4</v>
      </c>
      <c r="B8736" t="str">
        <f>IF($A8736="","",Tienda_4!B1536)</f>
        <v>Juguetes</v>
      </c>
      <c r="C8736" t="str">
        <f>IF($A8736="","",Tienda_4!G1536)</f>
        <v>Medellín</v>
      </c>
      <c r="D8736" t="str">
        <f>IF($A8736="","",Tienda_4!F1536)</f>
        <v>Santiago Silva</v>
      </c>
      <c r="E8736" t="str">
        <f>IF($A8736="","",Tienda_4!I1536)</f>
        <v>Nequi</v>
      </c>
      <c r="F8736">
        <f>IF($A8736="","",VALUE(RIGHT(Tienda_4!E1536,4)))</f>
        <v>2021</v>
      </c>
      <c r="G8736">
        <f>IF($A8736="","",Tienda_4!C1536)</f>
        <v>18200</v>
      </c>
      <c r="H8736">
        <f>IF($A8736="","",Tienda_4!D1536)</f>
        <v>1200</v>
      </c>
      <c r="I8736">
        <f>IF($A8736="","",Tienda_4!H1536)</f>
        <v>4</v>
      </c>
      <c r="J8736">
        <f>IF($A8736="",0,IF(AND(OR('Cuadro-de-mando'!$B$4="(Todas)",'Cuadro-de-mando'!$B$4=$A8736),OR('Cuadro-de-mando'!$E$4="(Todas)",'Cuadro-de-mando'!$E$4=$B8736),OR('Cuadro-de-mando'!$H$4="(Todas)",'Cuadro-de-mando'!$H$4=$C8736),OR('Cuadro-de-mando'!$K$4="(Todas)",'Cuadro-de-mando'!$K$4=$E8736),OR('Cuadro-de-mando'!$N$4="(Todos)",'Cuadro-de-mando'!$N$4=$F8736)),1,0))</f>
        <v>1</v>
      </c>
    </row>
    <row r="8737" spans="1:10" x14ac:dyDescent="0.25">
      <c r="A8737" t="str">
        <f>IF(Tienda_4!$A1537="","","Tienda 4")</f>
        <v>Tienda 4</v>
      </c>
      <c r="B8737" t="str">
        <f>IF($A8737="","",Tienda_4!B1537)</f>
        <v>Juguetes</v>
      </c>
      <c r="C8737" t="str">
        <f>IF($A8737="","",Tienda_4!G1537)</f>
        <v>Bogotá</v>
      </c>
      <c r="D8737" t="str">
        <f>IF($A8737="","",Tienda_4!F1537)</f>
        <v>Mariana Herrera</v>
      </c>
      <c r="E8737" t="str">
        <f>IF($A8737="","",Tienda_4!I1537)</f>
        <v>Tarjeta de crédito</v>
      </c>
      <c r="F8737">
        <f>IF($A8737="","",VALUE(RIGHT(Tienda_4!E1537,4)))</f>
        <v>2022</v>
      </c>
      <c r="G8737">
        <f>IF($A8737="","",Tienda_4!C1537)</f>
        <v>59100</v>
      </c>
      <c r="H8737">
        <f>IF($A8737="","",Tienda_4!D1537)</f>
        <v>3400</v>
      </c>
      <c r="I8737">
        <f>IF($A8737="","",Tienda_4!H1537)</f>
        <v>2</v>
      </c>
      <c r="J8737">
        <f>IF($A8737="",0,IF(AND(OR('Cuadro-de-mando'!$B$4="(Todas)",'Cuadro-de-mando'!$B$4=$A8737),OR('Cuadro-de-mando'!$E$4="(Todas)",'Cuadro-de-mando'!$E$4=$B8737),OR('Cuadro-de-mando'!$H$4="(Todas)",'Cuadro-de-mando'!$H$4=$C8737),OR('Cuadro-de-mando'!$K$4="(Todas)",'Cuadro-de-mando'!$K$4=$E8737),OR('Cuadro-de-mando'!$N$4="(Todos)",'Cuadro-de-mando'!$N$4=$F8737)),1,0))</f>
        <v>1</v>
      </c>
    </row>
    <row r="8738" spans="1:10" x14ac:dyDescent="0.25">
      <c r="A8738" t="str">
        <f>IF(Tienda_4!$A1538="","","Tienda 4")</f>
        <v>Tienda 4</v>
      </c>
      <c r="B8738" t="str">
        <f>IF($A8738="","",Tienda_4!B1538)</f>
        <v>Muebles</v>
      </c>
      <c r="C8738" t="str">
        <f>IF($A8738="","",Tienda_4!G1538)</f>
        <v>Pereira</v>
      </c>
      <c r="D8738" t="str">
        <f>IF($A8738="","",Tienda_4!F1538)</f>
        <v>Juan Fernandez</v>
      </c>
      <c r="E8738" t="str">
        <f>IF($A8738="","",Tienda_4!I1538)</f>
        <v>Nequi</v>
      </c>
      <c r="F8738">
        <f>IF($A8738="","",VALUE(RIGHT(Tienda_4!E1538,4)))</f>
        <v>2021</v>
      </c>
      <c r="G8738">
        <f>IF($A8738="","",Tienda_4!C1538)</f>
        <v>299400</v>
      </c>
      <c r="H8738">
        <f>IF($A8738="","",Tienda_4!D1538)</f>
        <v>16300</v>
      </c>
      <c r="I8738">
        <f>IF($A8738="","",Tienda_4!H1538)</f>
        <v>1</v>
      </c>
      <c r="J8738">
        <f>IF($A8738="",0,IF(AND(OR('Cuadro-de-mando'!$B$4="(Todas)",'Cuadro-de-mando'!$B$4=$A8738),OR('Cuadro-de-mando'!$E$4="(Todas)",'Cuadro-de-mando'!$E$4=$B8738),OR('Cuadro-de-mando'!$H$4="(Todas)",'Cuadro-de-mando'!$H$4=$C8738),OR('Cuadro-de-mando'!$K$4="(Todas)",'Cuadro-de-mando'!$K$4=$E8738),OR('Cuadro-de-mando'!$N$4="(Todos)",'Cuadro-de-mando'!$N$4=$F8738)),1,0))</f>
        <v>1</v>
      </c>
    </row>
    <row r="8739" spans="1:10" x14ac:dyDescent="0.25">
      <c r="A8739" t="str">
        <f>IF(Tienda_4!$A1539="","","Tienda 4")</f>
        <v>Tienda 4</v>
      </c>
      <c r="B8739" t="str">
        <f>IF($A8739="","",Tienda_4!B1539)</f>
        <v>Deportes y diversión</v>
      </c>
      <c r="C8739" t="str">
        <f>IF($A8739="","",Tienda_4!G1539)</f>
        <v>Cartagena</v>
      </c>
      <c r="D8739" t="str">
        <f>IF($A8739="","",Tienda_4!F1539)</f>
        <v>Maria Alfonso</v>
      </c>
      <c r="E8739" t="str">
        <f>IF($A8739="","",Tienda_4!I1539)</f>
        <v>Tarjeta de crédito</v>
      </c>
      <c r="F8739">
        <f>IF($A8739="","",VALUE(RIGHT(Tienda_4!E1539,4)))</f>
        <v>2023</v>
      </c>
      <c r="G8739">
        <f>IF($A8739="","",Tienda_4!C1539)</f>
        <v>45200</v>
      </c>
      <c r="H8739">
        <f>IF($A8739="","",Tienda_4!D1539)</f>
        <v>4800</v>
      </c>
      <c r="I8739">
        <f>IF($A8739="","",Tienda_4!H1539)</f>
        <v>5</v>
      </c>
      <c r="J8739">
        <f>IF($A8739="",0,IF(AND(OR('Cuadro-de-mando'!$B$4="(Todas)",'Cuadro-de-mando'!$B$4=$A8739),OR('Cuadro-de-mando'!$E$4="(Todas)",'Cuadro-de-mando'!$E$4=$B8739),OR('Cuadro-de-mando'!$H$4="(Todas)",'Cuadro-de-mando'!$H$4=$C8739),OR('Cuadro-de-mando'!$K$4="(Todas)",'Cuadro-de-mando'!$K$4=$E8739),OR('Cuadro-de-mando'!$N$4="(Todos)",'Cuadro-de-mando'!$N$4=$F8739)),1,0))</f>
        <v>1</v>
      </c>
    </row>
    <row r="8740" spans="1:10" x14ac:dyDescent="0.25">
      <c r="A8740" t="str">
        <f>IF(Tienda_4!$A1540="","","Tienda 4")</f>
        <v>Tienda 4</v>
      </c>
      <c r="B8740" t="str">
        <f>IF($A8740="","",Tienda_4!B1540)</f>
        <v>Muebles</v>
      </c>
      <c r="C8740" t="str">
        <f>IF($A8740="","",Tienda_4!G1540)</f>
        <v>Bogotá</v>
      </c>
      <c r="D8740" t="str">
        <f>IF($A8740="","",Tienda_4!F1540)</f>
        <v>Beatriz Morales</v>
      </c>
      <c r="E8740" t="str">
        <f>IF($A8740="","",Tienda_4!I1540)</f>
        <v>Tarjeta de crédito</v>
      </c>
      <c r="F8740">
        <f>IF($A8740="","",VALUE(RIGHT(Tienda_4!E1540,4)))</f>
        <v>2021</v>
      </c>
      <c r="G8740">
        <f>IF($A8740="","",Tienda_4!C1540)</f>
        <v>484900</v>
      </c>
      <c r="H8740">
        <f>IF($A8740="","",Tienda_4!D1540)</f>
        <v>26500</v>
      </c>
      <c r="I8740">
        <f>IF($A8740="","",Tienda_4!H1540)</f>
        <v>5</v>
      </c>
      <c r="J8740">
        <f>IF($A8740="",0,IF(AND(OR('Cuadro-de-mando'!$B$4="(Todas)",'Cuadro-de-mando'!$B$4=$A8740),OR('Cuadro-de-mando'!$E$4="(Todas)",'Cuadro-de-mando'!$E$4=$B8740),OR('Cuadro-de-mando'!$H$4="(Todas)",'Cuadro-de-mando'!$H$4=$C8740),OR('Cuadro-de-mando'!$K$4="(Todas)",'Cuadro-de-mando'!$K$4=$E8740),OR('Cuadro-de-mando'!$N$4="(Todos)",'Cuadro-de-mando'!$N$4=$F8740)),1,0))</f>
        <v>1</v>
      </c>
    </row>
    <row r="8741" spans="1:10" x14ac:dyDescent="0.25">
      <c r="A8741" t="str">
        <f>IF(Tienda_4!$A1541="","","Tienda 4")</f>
        <v>Tienda 4</v>
      </c>
      <c r="B8741" t="str">
        <f>IF($A8741="","",Tienda_4!B1541)</f>
        <v>Electrónicos</v>
      </c>
      <c r="C8741" t="str">
        <f>IF($A8741="","",Tienda_4!G1541)</f>
        <v>Bogotá</v>
      </c>
      <c r="D8741" t="str">
        <f>IF($A8741="","",Tienda_4!F1541)</f>
        <v>Maria Alfonso</v>
      </c>
      <c r="E8741" t="str">
        <f>IF($A8741="","",Tienda_4!I1541)</f>
        <v>Nequi</v>
      </c>
      <c r="F8741">
        <f>IF($A8741="","",VALUE(RIGHT(Tienda_4!E1541,4)))</f>
        <v>2020</v>
      </c>
      <c r="G8741">
        <f>IF($A8741="","",Tienda_4!C1541)</f>
        <v>158300</v>
      </c>
      <c r="H8741">
        <f>IF($A8741="","",Tienda_4!D1541)</f>
        <v>6600</v>
      </c>
      <c r="I8741">
        <f>IF($A8741="","",Tienda_4!H1541)</f>
        <v>5</v>
      </c>
      <c r="J8741">
        <f>IF($A8741="",0,IF(AND(OR('Cuadro-de-mando'!$B$4="(Todas)",'Cuadro-de-mando'!$B$4=$A8741),OR('Cuadro-de-mando'!$E$4="(Todas)",'Cuadro-de-mando'!$E$4=$B8741),OR('Cuadro-de-mando'!$H$4="(Todas)",'Cuadro-de-mando'!$H$4=$C8741),OR('Cuadro-de-mando'!$K$4="(Todas)",'Cuadro-de-mando'!$K$4=$E8741),OR('Cuadro-de-mando'!$N$4="(Todos)",'Cuadro-de-mando'!$N$4=$F8741)),1,0))</f>
        <v>1</v>
      </c>
    </row>
    <row r="8742" spans="1:10" x14ac:dyDescent="0.25">
      <c r="A8742" t="str">
        <f>IF(Tienda_4!$A1542="","","Tienda 4")</f>
        <v>Tienda 4</v>
      </c>
      <c r="B8742" t="str">
        <f>IF($A8742="","",Tienda_4!B1542)</f>
        <v>Electrónicos</v>
      </c>
      <c r="C8742" t="str">
        <f>IF($A8742="","",Tienda_4!G1542)</f>
        <v>Bogotá</v>
      </c>
      <c r="D8742" t="str">
        <f>IF($A8742="","",Tienda_4!F1542)</f>
        <v>Camila Rivera</v>
      </c>
      <c r="E8742" t="str">
        <f>IF($A8742="","",Tienda_4!I1542)</f>
        <v>Nequi</v>
      </c>
      <c r="F8742">
        <f>IF($A8742="","",VALUE(RIGHT(Tienda_4!E1542,4)))</f>
        <v>2022</v>
      </c>
      <c r="G8742">
        <f>IF($A8742="","",Tienda_4!C1542)</f>
        <v>1021800</v>
      </c>
      <c r="H8742">
        <f>IF($A8742="","",Tienda_4!D1542)</f>
        <v>54600</v>
      </c>
      <c r="I8742">
        <f>IF($A8742="","",Tienda_4!H1542)</f>
        <v>5</v>
      </c>
      <c r="J8742">
        <f>IF($A8742="",0,IF(AND(OR('Cuadro-de-mando'!$B$4="(Todas)",'Cuadro-de-mando'!$B$4=$A8742),OR('Cuadro-de-mando'!$E$4="(Todas)",'Cuadro-de-mando'!$E$4=$B8742),OR('Cuadro-de-mando'!$H$4="(Todas)",'Cuadro-de-mando'!$H$4=$C8742),OR('Cuadro-de-mando'!$K$4="(Todas)",'Cuadro-de-mando'!$K$4=$E8742),OR('Cuadro-de-mando'!$N$4="(Todos)",'Cuadro-de-mando'!$N$4=$F8742)),1,0))</f>
        <v>1</v>
      </c>
    </row>
    <row r="8743" spans="1:10" x14ac:dyDescent="0.25">
      <c r="A8743" t="str">
        <f>IF(Tienda_4!$A1543="","","Tienda 4")</f>
        <v>Tienda 4</v>
      </c>
      <c r="B8743" t="str">
        <f>IF($A8743="","",Tienda_4!B1543)</f>
        <v>Instrumentos musicales</v>
      </c>
      <c r="C8743" t="str">
        <f>IF($A8743="","",Tienda_4!G1543)</f>
        <v>Bogotá</v>
      </c>
      <c r="D8743" t="str">
        <f>IF($A8743="","",Tienda_4!F1543)</f>
        <v>Mariana Herrera</v>
      </c>
      <c r="E8743" t="str">
        <f>IF($A8743="","",Tienda_4!I1543)</f>
        <v>Tarjeta de crédito</v>
      </c>
      <c r="F8743">
        <f>IF($A8743="","",VALUE(RIGHT(Tienda_4!E1543,4)))</f>
        <v>2020</v>
      </c>
      <c r="G8743">
        <f>IF($A8743="","",Tienda_4!C1543)</f>
        <v>825900</v>
      </c>
      <c r="H8743">
        <f>IF($A8743="","",Tienda_4!D1543)</f>
        <v>42200</v>
      </c>
      <c r="I8743">
        <f>IF($A8743="","",Tienda_4!H1543)</f>
        <v>3</v>
      </c>
      <c r="J8743">
        <f>IF($A8743="",0,IF(AND(OR('Cuadro-de-mando'!$B$4="(Todas)",'Cuadro-de-mando'!$B$4=$A8743),OR('Cuadro-de-mando'!$E$4="(Todas)",'Cuadro-de-mando'!$E$4=$B8743),OR('Cuadro-de-mando'!$H$4="(Todas)",'Cuadro-de-mando'!$H$4=$C8743),OR('Cuadro-de-mando'!$K$4="(Todas)",'Cuadro-de-mando'!$K$4=$E8743),OR('Cuadro-de-mando'!$N$4="(Todos)",'Cuadro-de-mando'!$N$4=$F8743)),1,0))</f>
        <v>1</v>
      </c>
    </row>
    <row r="8744" spans="1:10" x14ac:dyDescent="0.25">
      <c r="A8744" t="str">
        <f>IF(Tienda_4!$A1544="","","Tienda 4")</f>
        <v>Tienda 4</v>
      </c>
      <c r="B8744" t="str">
        <f>IF($A8744="","",Tienda_4!B1544)</f>
        <v>Libros</v>
      </c>
      <c r="C8744" t="str">
        <f>IF($A8744="","",Tienda_4!G1544)</f>
        <v>Bogotá</v>
      </c>
      <c r="D8744" t="str">
        <f>IF($A8744="","",Tienda_4!F1544)</f>
        <v>Santiago Silva</v>
      </c>
      <c r="E8744" t="str">
        <f>IF($A8744="","",Tienda_4!I1544)</f>
        <v>Tarjeta de crédito</v>
      </c>
      <c r="F8744">
        <f>IF($A8744="","",VALUE(RIGHT(Tienda_4!E1544,4)))</f>
        <v>2021</v>
      </c>
      <c r="G8744">
        <f>IF($A8744="","",Tienda_4!C1544)</f>
        <v>75800</v>
      </c>
      <c r="H8744">
        <f>IF($A8744="","",Tienda_4!D1544)</f>
        <v>4200</v>
      </c>
      <c r="I8744">
        <f>IF($A8744="","",Tienda_4!H1544)</f>
        <v>4</v>
      </c>
      <c r="J8744">
        <f>IF($A8744="",0,IF(AND(OR('Cuadro-de-mando'!$B$4="(Todas)",'Cuadro-de-mando'!$B$4=$A8744),OR('Cuadro-de-mando'!$E$4="(Todas)",'Cuadro-de-mando'!$E$4=$B8744),OR('Cuadro-de-mando'!$H$4="(Todas)",'Cuadro-de-mando'!$H$4=$C8744),OR('Cuadro-de-mando'!$K$4="(Todas)",'Cuadro-de-mando'!$K$4=$E8744),OR('Cuadro-de-mando'!$N$4="(Todos)",'Cuadro-de-mando'!$N$4=$F8744)),1,0))</f>
        <v>1</v>
      </c>
    </row>
    <row r="8745" spans="1:10" x14ac:dyDescent="0.25">
      <c r="A8745" t="str">
        <f>IF(Tienda_4!$A1545="","","Tienda 4")</f>
        <v>Tienda 4</v>
      </c>
      <c r="B8745" t="str">
        <f>IF($A8745="","",Tienda_4!B1545)</f>
        <v>Artículos para el hogar</v>
      </c>
      <c r="C8745" t="str">
        <f>IF($A8745="","",Tienda_4!G1545)</f>
        <v>Cali</v>
      </c>
      <c r="D8745" t="str">
        <f>IF($A8745="","",Tienda_4!F1545)</f>
        <v>Mariana Herrera</v>
      </c>
      <c r="E8745" t="str">
        <f>IF($A8745="","",Tienda_4!I1545)</f>
        <v>Tarjeta de crédito</v>
      </c>
      <c r="F8745">
        <f>IF($A8745="","",VALUE(RIGHT(Tienda_4!E1545,4)))</f>
        <v>2020</v>
      </c>
      <c r="G8745">
        <f>IF($A8745="","",Tienda_4!C1545)</f>
        <v>82400</v>
      </c>
      <c r="H8745">
        <f>IF($A8745="","",Tienda_4!D1545)</f>
        <v>2600</v>
      </c>
      <c r="I8745">
        <f>IF($A8745="","",Tienda_4!H1545)</f>
        <v>4</v>
      </c>
      <c r="J8745">
        <f>IF($A8745="",0,IF(AND(OR('Cuadro-de-mando'!$B$4="(Todas)",'Cuadro-de-mando'!$B$4=$A8745),OR('Cuadro-de-mando'!$E$4="(Todas)",'Cuadro-de-mando'!$E$4=$B8745),OR('Cuadro-de-mando'!$H$4="(Todas)",'Cuadro-de-mando'!$H$4=$C8745),OR('Cuadro-de-mando'!$K$4="(Todas)",'Cuadro-de-mando'!$K$4=$E8745),OR('Cuadro-de-mando'!$N$4="(Todos)",'Cuadro-de-mando'!$N$4=$F8745)),1,0))</f>
        <v>1</v>
      </c>
    </row>
    <row r="8746" spans="1:10" x14ac:dyDescent="0.25">
      <c r="A8746" t="str">
        <f>IF(Tienda_4!$A1546="","","Tienda 4")</f>
        <v>Tienda 4</v>
      </c>
      <c r="B8746" t="str">
        <f>IF($A8746="","",Tienda_4!B1546)</f>
        <v>Artículos para el hogar</v>
      </c>
      <c r="C8746" t="str">
        <f>IF($A8746="","",Tienda_4!G1546)</f>
        <v>Pereira</v>
      </c>
      <c r="D8746" t="str">
        <f>IF($A8746="","",Tienda_4!F1546)</f>
        <v>Felipe Santos</v>
      </c>
      <c r="E8746" t="str">
        <f>IF($A8746="","",Tienda_4!I1546)</f>
        <v>Tarjeta de crédito</v>
      </c>
      <c r="F8746">
        <f>IF($A8746="","",VALUE(RIGHT(Tienda_4!E1546,4)))</f>
        <v>2020</v>
      </c>
      <c r="G8746">
        <f>IF($A8746="","",Tienda_4!C1546)</f>
        <v>67200</v>
      </c>
      <c r="H8746">
        <f>IF($A8746="","",Tienda_4!D1546)</f>
        <v>1800</v>
      </c>
      <c r="I8746">
        <f>IF($A8746="","",Tienda_4!H1546)</f>
        <v>5</v>
      </c>
      <c r="J8746">
        <f>IF($A8746="",0,IF(AND(OR('Cuadro-de-mando'!$B$4="(Todas)",'Cuadro-de-mando'!$B$4=$A8746),OR('Cuadro-de-mando'!$E$4="(Todas)",'Cuadro-de-mando'!$E$4=$B8746),OR('Cuadro-de-mando'!$H$4="(Todas)",'Cuadro-de-mando'!$H$4=$C8746),OR('Cuadro-de-mando'!$K$4="(Todas)",'Cuadro-de-mando'!$K$4=$E8746),OR('Cuadro-de-mando'!$N$4="(Todos)",'Cuadro-de-mando'!$N$4=$F8746)),1,0))</f>
        <v>1</v>
      </c>
    </row>
    <row r="8747" spans="1:10" x14ac:dyDescent="0.25">
      <c r="A8747" t="str">
        <f>IF(Tienda_4!$A1547="","","Tienda 4")</f>
        <v>Tienda 4</v>
      </c>
      <c r="B8747" t="str">
        <f>IF($A8747="","",Tienda_4!B1547)</f>
        <v>Electrónicos</v>
      </c>
      <c r="C8747" t="str">
        <f>IF($A8747="","",Tienda_4!G1547)</f>
        <v>Barranquilla</v>
      </c>
      <c r="D8747" t="str">
        <f>IF($A8747="","",Tienda_4!F1547)</f>
        <v>Blanca Ramirez</v>
      </c>
      <c r="E8747" t="str">
        <f>IF($A8747="","",Tienda_4!I1547)</f>
        <v>Tarjeta de crédito</v>
      </c>
      <c r="F8747">
        <f>IF($A8747="","",VALUE(RIGHT(Tienda_4!E1547,4)))</f>
        <v>2022</v>
      </c>
      <c r="G8747">
        <f>IF($A8747="","",Tienda_4!C1547)</f>
        <v>332700</v>
      </c>
      <c r="H8747">
        <f>IF($A8747="","",Tienda_4!D1547)</f>
        <v>18100</v>
      </c>
      <c r="I8747">
        <f>IF($A8747="","",Tienda_4!H1547)</f>
        <v>1</v>
      </c>
      <c r="J8747">
        <f>IF($A8747="",0,IF(AND(OR('Cuadro-de-mando'!$B$4="(Todas)",'Cuadro-de-mando'!$B$4=$A8747),OR('Cuadro-de-mando'!$E$4="(Todas)",'Cuadro-de-mando'!$E$4=$B8747),OR('Cuadro-de-mando'!$H$4="(Todas)",'Cuadro-de-mando'!$H$4=$C8747),OR('Cuadro-de-mando'!$K$4="(Todas)",'Cuadro-de-mando'!$K$4=$E8747),OR('Cuadro-de-mando'!$N$4="(Todos)",'Cuadro-de-mando'!$N$4=$F8747)),1,0))</f>
        <v>1</v>
      </c>
    </row>
    <row r="8748" spans="1:10" x14ac:dyDescent="0.25">
      <c r="A8748" t="str">
        <f>IF(Tienda_4!$A1548="","","Tienda 4")</f>
        <v>Tienda 4</v>
      </c>
      <c r="B8748" t="str">
        <f>IF($A8748="","",Tienda_4!B1548)</f>
        <v>Electrodomésticos</v>
      </c>
      <c r="C8748" t="str">
        <f>IF($A8748="","",Tienda_4!G1548)</f>
        <v>Bogotá</v>
      </c>
      <c r="D8748" t="str">
        <f>IF($A8748="","",Tienda_4!F1548)</f>
        <v>Juliana Costa</v>
      </c>
      <c r="E8748" t="str">
        <f>IF($A8748="","",Tienda_4!I1548)</f>
        <v>Nequi</v>
      </c>
      <c r="F8748">
        <f>IF($A8748="","",VALUE(RIGHT(Tienda_4!E1548,4)))</f>
        <v>2021</v>
      </c>
      <c r="G8748">
        <f>IF($A8748="","",Tienda_4!C1548)</f>
        <v>1486500</v>
      </c>
      <c r="H8748">
        <f>IF($A8748="","",Tienda_4!D1548)</f>
        <v>77300</v>
      </c>
      <c r="I8748">
        <f>IF($A8748="","",Tienda_4!H1548)</f>
        <v>5</v>
      </c>
      <c r="J8748">
        <f>IF($A8748="",0,IF(AND(OR('Cuadro-de-mando'!$B$4="(Todas)",'Cuadro-de-mando'!$B$4=$A8748),OR('Cuadro-de-mando'!$E$4="(Todas)",'Cuadro-de-mando'!$E$4=$B8748),OR('Cuadro-de-mando'!$H$4="(Todas)",'Cuadro-de-mando'!$H$4=$C8748),OR('Cuadro-de-mando'!$K$4="(Todas)",'Cuadro-de-mando'!$K$4=$E8748),OR('Cuadro-de-mando'!$N$4="(Todos)",'Cuadro-de-mando'!$N$4=$F8748)),1,0))</f>
        <v>1</v>
      </c>
    </row>
    <row r="8749" spans="1:10" x14ac:dyDescent="0.25">
      <c r="A8749" t="str">
        <f>IF(Tienda_4!$A1549="","","Tienda 4")</f>
        <v>Tienda 4</v>
      </c>
      <c r="B8749" t="str">
        <f>IF($A8749="","",Tienda_4!B1549)</f>
        <v>Juguetes</v>
      </c>
      <c r="C8749" t="str">
        <f>IF($A8749="","",Tienda_4!G1549)</f>
        <v>Bogotá</v>
      </c>
      <c r="D8749" t="str">
        <f>IF($A8749="","",Tienda_4!F1549)</f>
        <v>Maria Alfonso</v>
      </c>
      <c r="E8749" t="str">
        <f>IF($A8749="","",Tienda_4!I1549)</f>
        <v>Tarjeta de crédito</v>
      </c>
      <c r="F8749">
        <f>IF($A8749="","",VALUE(RIGHT(Tienda_4!E1549,4)))</f>
        <v>2021</v>
      </c>
      <c r="G8749">
        <f>IF($A8749="","",Tienda_4!C1549)</f>
        <v>33100</v>
      </c>
      <c r="H8749">
        <f>IF($A8749="","",Tienda_4!D1549)</f>
        <v>0</v>
      </c>
      <c r="I8749">
        <f>IF($A8749="","",Tienda_4!H1549)</f>
        <v>2</v>
      </c>
      <c r="J8749">
        <f>IF($A8749="",0,IF(AND(OR('Cuadro-de-mando'!$B$4="(Todas)",'Cuadro-de-mando'!$B$4=$A8749),OR('Cuadro-de-mando'!$E$4="(Todas)",'Cuadro-de-mando'!$E$4=$B8749),OR('Cuadro-de-mando'!$H$4="(Todas)",'Cuadro-de-mando'!$H$4=$C8749),OR('Cuadro-de-mando'!$K$4="(Todas)",'Cuadro-de-mando'!$K$4=$E8749),OR('Cuadro-de-mando'!$N$4="(Todos)",'Cuadro-de-mando'!$N$4=$F8749)),1,0))</f>
        <v>1</v>
      </c>
    </row>
    <row r="8750" spans="1:10" x14ac:dyDescent="0.25">
      <c r="A8750" t="str">
        <f>IF(Tienda_4!$A1550="","","Tienda 4")</f>
        <v>Tienda 4</v>
      </c>
      <c r="B8750" t="str">
        <f>IF($A8750="","",Tienda_4!B1550)</f>
        <v>Juguetes</v>
      </c>
      <c r="C8750" t="str">
        <f>IF($A8750="","",Tienda_4!G1550)</f>
        <v>Valledupar</v>
      </c>
      <c r="D8750" t="str">
        <f>IF($A8750="","",Tienda_4!F1550)</f>
        <v>Pedro Gomez</v>
      </c>
      <c r="E8750" t="str">
        <f>IF($A8750="","",Tienda_4!I1550)</f>
        <v>Tarjeta de crédito</v>
      </c>
      <c r="F8750">
        <f>IF($A8750="","",VALUE(RIGHT(Tienda_4!E1550,4)))</f>
        <v>2020</v>
      </c>
      <c r="G8750">
        <f>IF($A8750="","",Tienda_4!C1550)</f>
        <v>228000</v>
      </c>
      <c r="H8750">
        <f>IF($A8750="","",Tienda_4!D1550)</f>
        <v>10300</v>
      </c>
      <c r="I8750">
        <f>IF($A8750="","",Tienda_4!H1550)</f>
        <v>5</v>
      </c>
      <c r="J8750">
        <f>IF($A8750="",0,IF(AND(OR('Cuadro-de-mando'!$B$4="(Todas)",'Cuadro-de-mando'!$B$4=$A8750),OR('Cuadro-de-mando'!$E$4="(Todas)",'Cuadro-de-mando'!$E$4=$B8750),OR('Cuadro-de-mando'!$H$4="(Todas)",'Cuadro-de-mando'!$H$4=$C8750),OR('Cuadro-de-mando'!$K$4="(Todas)",'Cuadro-de-mando'!$K$4=$E8750),OR('Cuadro-de-mando'!$N$4="(Todos)",'Cuadro-de-mando'!$N$4=$F8750)),1,0))</f>
        <v>1</v>
      </c>
    </row>
    <row r="8751" spans="1:10" x14ac:dyDescent="0.25">
      <c r="A8751" t="str">
        <f>IF(Tienda_4!$A1551="","","Tienda 4")</f>
        <v>Tienda 4</v>
      </c>
      <c r="B8751" t="str">
        <f>IF($A8751="","",Tienda_4!B1551)</f>
        <v>Electrónicos</v>
      </c>
      <c r="C8751" t="str">
        <f>IF($A8751="","",Tienda_4!G1551)</f>
        <v>Bogotá</v>
      </c>
      <c r="D8751" t="str">
        <f>IF($A8751="","",Tienda_4!F1551)</f>
        <v>Blanca Ramirez</v>
      </c>
      <c r="E8751" t="str">
        <f>IF($A8751="","",Tienda_4!I1551)</f>
        <v>Tarjeta de crédito</v>
      </c>
      <c r="F8751">
        <f>IF($A8751="","",VALUE(RIGHT(Tienda_4!E1551,4)))</f>
        <v>2022</v>
      </c>
      <c r="G8751">
        <f>IF($A8751="","",Tienda_4!C1551)</f>
        <v>1234800</v>
      </c>
      <c r="H8751">
        <f>IF($A8751="","",Tienda_4!D1551)</f>
        <v>63900</v>
      </c>
      <c r="I8751">
        <f>IF($A8751="","",Tienda_4!H1551)</f>
        <v>5</v>
      </c>
      <c r="J8751">
        <f>IF($A8751="",0,IF(AND(OR('Cuadro-de-mando'!$B$4="(Todas)",'Cuadro-de-mando'!$B$4=$A8751),OR('Cuadro-de-mando'!$E$4="(Todas)",'Cuadro-de-mando'!$E$4=$B8751),OR('Cuadro-de-mando'!$H$4="(Todas)",'Cuadro-de-mando'!$H$4=$C8751),OR('Cuadro-de-mando'!$K$4="(Todas)",'Cuadro-de-mando'!$K$4=$E8751),OR('Cuadro-de-mando'!$N$4="(Todos)",'Cuadro-de-mando'!$N$4=$F8751)),1,0))</f>
        <v>1</v>
      </c>
    </row>
    <row r="8752" spans="1:10" x14ac:dyDescent="0.25">
      <c r="A8752" t="str">
        <f>IF(Tienda_4!$A1552="","","Tienda 4")</f>
        <v>Tienda 4</v>
      </c>
      <c r="B8752" t="str">
        <f>IF($A8752="","",Tienda_4!B1552)</f>
        <v>Juguetes</v>
      </c>
      <c r="C8752" t="str">
        <f>IF($A8752="","",Tienda_4!G1552)</f>
        <v>Bogotá</v>
      </c>
      <c r="D8752" t="str">
        <f>IF($A8752="","",Tienda_4!F1552)</f>
        <v>Lucas Olivera</v>
      </c>
      <c r="E8752" t="str">
        <f>IF($A8752="","",Tienda_4!I1552)</f>
        <v>Tarjeta de crédito</v>
      </c>
      <c r="F8752">
        <f>IF($A8752="","",VALUE(RIGHT(Tienda_4!E1552,4)))</f>
        <v>2022</v>
      </c>
      <c r="G8752">
        <f>IF($A8752="","",Tienda_4!C1552)</f>
        <v>21600</v>
      </c>
      <c r="H8752">
        <f>IF($A8752="","",Tienda_4!D1552)</f>
        <v>0</v>
      </c>
      <c r="I8752">
        <f>IF($A8752="","",Tienda_4!H1552)</f>
        <v>5</v>
      </c>
      <c r="J8752">
        <f>IF($A8752="",0,IF(AND(OR('Cuadro-de-mando'!$B$4="(Todas)",'Cuadro-de-mando'!$B$4=$A8752),OR('Cuadro-de-mando'!$E$4="(Todas)",'Cuadro-de-mando'!$E$4=$B8752),OR('Cuadro-de-mando'!$H$4="(Todas)",'Cuadro-de-mando'!$H$4=$C8752),OR('Cuadro-de-mando'!$K$4="(Todas)",'Cuadro-de-mando'!$K$4=$E8752),OR('Cuadro-de-mando'!$N$4="(Todos)",'Cuadro-de-mando'!$N$4=$F8752)),1,0))</f>
        <v>1</v>
      </c>
    </row>
    <row r="8753" spans="1:10" x14ac:dyDescent="0.25">
      <c r="A8753" t="str">
        <f>IF(Tienda_4!$A1553="","","Tienda 4")</f>
        <v>Tienda 4</v>
      </c>
      <c r="B8753" t="str">
        <f>IF($A8753="","",Tienda_4!B1553)</f>
        <v>Libros</v>
      </c>
      <c r="C8753" t="str">
        <f>IF($A8753="","",Tienda_4!G1553)</f>
        <v>Bogotá</v>
      </c>
      <c r="D8753" t="str">
        <f>IF($A8753="","",Tienda_4!F1553)</f>
        <v>Ángel Rodriguez</v>
      </c>
      <c r="E8753" t="str">
        <f>IF($A8753="","",Tienda_4!I1553)</f>
        <v>Nequi</v>
      </c>
      <c r="F8753">
        <f>IF($A8753="","",VALUE(RIGHT(Tienda_4!E1553,4)))</f>
        <v>2022</v>
      </c>
      <c r="G8753">
        <f>IF($A8753="","",Tienda_4!C1553)</f>
        <v>41900</v>
      </c>
      <c r="H8753">
        <f>IF($A8753="","",Tienda_4!D1553)</f>
        <v>0</v>
      </c>
      <c r="I8753">
        <f>IF($A8753="","",Tienda_4!H1553)</f>
        <v>5</v>
      </c>
      <c r="J8753">
        <f>IF($A8753="",0,IF(AND(OR('Cuadro-de-mando'!$B$4="(Todas)",'Cuadro-de-mando'!$B$4=$A8753),OR('Cuadro-de-mando'!$E$4="(Todas)",'Cuadro-de-mando'!$E$4=$B8753),OR('Cuadro-de-mando'!$H$4="(Todas)",'Cuadro-de-mando'!$H$4=$C8753),OR('Cuadro-de-mando'!$K$4="(Todas)",'Cuadro-de-mando'!$K$4=$E8753),OR('Cuadro-de-mando'!$N$4="(Todos)",'Cuadro-de-mando'!$N$4=$F8753)),1,0))</f>
        <v>1</v>
      </c>
    </row>
    <row r="8754" spans="1:10" x14ac:dyDescent="0.25">
      <c r="A8754" t="str">
        <f>IF(Tienda_4!$A1554="","","Tienda 4")</f>
        <v>Tienda 4</v>
      </c>
      <c r="B8754" t="str">
        <f>IF($A8754="","",Tienda_4!B1554)</f>
        <v>Muebles</v>
      </c>
      <c r="C8754" t="str">
        <f>IF($A8754="","",Tienda_4!G1554)</f>
        <v>Bogotá</v>
      </c>
      <c r="D8754" t="str">
        <f>IF($A8754="","",Tienda_4!F1554)</f>
        <v>Ángel Rodriguez</v>
      </c>
      <c r="E8754" t="str">
        <f>IF($A8754="","",Tienda_4!I1554)</f>
        <v>Tarjeta de débito</v>
      </c>
      <c r="F8754">
        <f>IF($A8754="","",VALUE(RIGHT(Tienda_4!E1554,4)))</f>
        <v>2022</v>
      </c>
      <c r="G8754">
        <f>IF($A8754="","",Tienda_4!C1554)</f>
        <v>186900</v>
      </c>
      <c r="H8754">
        <f>IF($A8754="","",Tienda_4!D1554)</f>
        <v>10300</v>
      </c>
      <c r="I8754">
        <f>IF($A8754="","",Tienda_4!H1554)</f>
        <v>5</v>
      </c>
      <c r="J8754">
        <f>IF($A8754="",0,IF(AND(OR('Cuadro-de-mando'!$B$4="(Todas)",'Cuadro-de-mando'!$B$4=$A8754),OR('Cuadro-de-mando'!$E$4="(Todas)",'Cuadro-de-mando'!$E$4=$B8754),OR('Cuadro-de-mando'!$H$4="(Todas)",'Cuadro-de-mando'!$H$4=$C8754),OR('Cuadro-de-mando'!$K$4="(Todas)",'Cuadro-de-mando'!$K$4=$E8754),OR('Cuadro-de-mando'!$N$4="(Todos)",'Cuadro-de-mando'!$N$4=$F8754)),1,0))</f>
        <v>1</v>
      </c>
    </row>
    <row r="8755" spans="1:10" x14ac:dyDescent="0.25">
      <c r="A8755" t="str">
        <f>IF(Tienda_4!$A1555="","","Tienda 4")</f>
        <v>Tienda 4</v>
      </c>
      <c r="B8755" t="str">
        <f>IF($A8755="","",Tienda_4!B1555)</f>
        <v>Juguetes</v>
      </c>
      <c r="C8755" t="str">
        <f>IF($A8755="","",Tienda_4!G1555)</f>
        <v>Cartagena</v>
      </c>
      <c r="D8755" t="str">
        <f>IF($A8755="","",Tienda_4!F1555)</f>
        <v>Ángel Rodriguez</v>
      </c>
      <c r="E8755" t="str">
        <f>IF($A8755="","",Tienda_4!I1555)</f>
        <v>Tarjeta de crédito</v>
      </c>
      <c r="F8755">
        <f>IF($A8755="","",VALUE(RIGHT(Tienda_4!E1555,4)))</f>
        <v>2023</v>
      </c>
      <c r="G8755">
        <f>IF($A8755="","",Tienda_4!C1555)</f>
        <v>55400</v>
      </c>
      <c r="H8755">
        <f>IF($A8755="","",Tienda_4!D1555)</f>
        <v>3300</v>
      </c>
      <c r="I8755">
        <f>IF($A8755="","",Tienda_4!H1555)</f>
        <v>5</v>
      </c>
      <c r="J8755">
        <f>IF($A8755="",0,IF(AND(OR('Cuadro-de-mando'!$B$4="(Todas)",'Cuadro-de-mando'!$B$4=$A8755),OR('Cuadro-de-mando'!$E$4="(Todas)",'Cuadro-de-mando'!$E$4=$B8755),OR('Cuadro-de-mando'!$H$4="(Todas)",'Cuadro-de-mando'!$H$4=$C8755),OR('Cuadro-de-mando'!$K$4="(Todas)",'Cuadro-de-mando'!$K$4=$E8755),OR('Cuadro-de-mando'!$N$4="(Todos)",'Cuadro-de-mando'!$N$4=$F8755)),1,0))</f>
        <v>1</v>
      </c>
    </row>
    <row r="8756" spans="1:10" x14ac:dyDescent="0.25">
      <c r="A8756" t="str">
        <f>IF(Tienda_4!$A1556="","","Tienda 4")</f>
        <v>Tienda 4</v>
      </c>
      <c r="B8756" t="str">
        <f>IF($A8756="","",Tienda_4!B1556)</f>
        <v>Instrumentos musicales</v>
      </c>
      <c r="C8756" t="str">
        <f>IF($A8756="","",Tienda_4!G1556)</f>
        <v>Cali</v>
      </c>
      <c r="D8756" t="str">
        <f>IF($A8756="","",Tienda_4!F1556)</f>
        <v>Santiago Silva</v>
      </c>
      <c r="E8756" t="str">
        <f>IF($A8756="","",Tienda_4!I1556)</f>
        <v>Nequi</v>
      </c>
      <c r="F8756">
        <f>IF($A8756="","",VALUE(RIGHT(Tienda_4!E1556,4)))</f>
        <v>2023</v>
      </c>
      <c r="G8756">
        <f>IF($A8756="","",Tienda_4!C1556)</f>
        <v>840200</v>
      </c>
      <c r="H8756">
        <f>IF($A8756="","",Tienda_4!D1556)</f>
        <v>42900</v>
      </c>
      <c r="I8756">
        <f>IF($A8756="","",Tienda_4!H1556)</f>
        <v>1</v>
      </c>
      <c r="J8756">
        <f>IF($A8756="",0,IF(AND(OR('Cuadro-de-mando'!$B$4="(Todas)",'Cuadro-de-mando'!$B$4=$A8756),OR('Cuadro-de-mando'!$E$4="(Todas)",'Cuadro-de-mando'!$E$4=$B8756),OR('Cuadro-de-mando'!$H$4="(Todas)",'Cuadro-de-mando'!$H$4=$C8756),OR('Cuadro-de-mando'!$K$4="(Todas)",'Cuadro-de-mando'!$K$4=$E8756),OR('Cuadro-de-mando'!$N$4="(Todos)",'Cuadro-de-mando'!$N$4=$F8756)),1,0))</f>
        <v>1</v>
      </c>
    </row>
    <row r="8757" spans="1:10" x14ac:dyDescent="0.25">
      <c r="A8757" t="str">
        <f>IF(Tienda_4!$A1557="","","Tienda 4")</f>
        <v>Tienda 4</v>
      </c>
      <c r="B8757" t="str">
        <f>IF($A8757="","",Tienda_4!B1557)</f>
        <v>Muebles</v>
      </c>
      <c r="C8757" t="str">
        <f>IF($A8757="","",Tienda_4!G1557)</f>
        <v>Santa Marta</v>
      </c>
      <c r="D8757" t="str">
        <f>IF($A8757="","",Tienda_4!F1557)</f>
        <v>Maria Alfonso</v>
      </c>
      <c r="E8757" t="str">
        <f>IF($A8757="","",Tienda_4!I1557)</f>
        <v>Tarjeta de crédito</v>
      </c>
      <c r="F8757">
        <f>IF($A8757="","",VALUE(RIGHT(Tienda_4!E1557,4)))</f>
        <v>2021</v>
      </c>
      <c r="G8757">
        <f>IF($A8757="","",Tienda_4!C1557)</f>
        <v>472100</v>
      </c>
      <c r="H8757">
        <f>IF($A8757="","",Tienda_4!D1557)</f>
        <v>23300</v>
      </c>
      <c r="I8757">
        <f>IF($A8757="","",Tienda_4!H1557)</f>
        <v>5</v>
      </c>
      <c r="J8757">
        <f>IF($A8757="",0,IF(AND(OR('Cuadro-de-mando'!$B$4="(Todas)",'Cuadro-de-mando'!$B$4=$A8757),OR('Cuadro-de-mando'!$E$4="(Todas)",'Cuadro-de-mando'!$E$4=$B8757),OR('Cuadro-de-mando'!$H$4="(Todas)",'Cuadro-de-mando'!$H$4=$C8757),OR('Cuadro-de-mando'!$K$4="(Todas)",'Cuadro-de-mando'!$K$4=$E8757),OR('Cuadro-de-mando'!$N$4="(Todos)",'Cuadro-de-mando'!$N$4=$F8757)),1,0))</f>
        <v>1</v>
      </c>
    </row>
    <row r="8758" spans="1:10" x14ac:dyDescent="0.25">
      <c r="A8758" t="str">
        <f>IF(Tienda_4!$A1558="","","Tienda 4")</f>
        <v>Tienda 4</v>
      </c>
      <c r="B8758" t="str">
        <f>IF($A8758="","",Tienda_4!B1558)</f>
        <v>Artículos para el hogar</v>
      </c>
      <c r="C8758" t="str">
        <f>IF($A8758="","",Tienda_4!G1558)</f>
        <v>Cali</v>
      </c>
      <c r="D8758" t="str">
        <f>IF($A8758="","",Tienda_4!F1558)</f>
        <v>Lucas Olivera</v>
      </c>
      <c r="E8758" t="str">
        <f>IF($A8758="","",Tienda_4!I1558)</f>
        <v>Tarjeta de crédito</v>
      </c>
      <c r="F8758">
        <f>IF($A8758="","",VALUE(RIGHT(Tienda_4!E1558,4)))</f>
        <v>2022</v>
      </c>
      <c r="G8758">
        <f>IF($A8758="","",Tienda_4!C1558)</f>
        <v>42700</v>
      </c>
      <c r="H8758">
        <f>IF($A8758="","",Tienda_4!D1558)</f>
        <v>0</v>
      </c>
      <c r="I8758">
        <f>IF($A8758="","",Tienda_4!H1558)</f>
        <v>5</v>
      </c>
      <c r="J8758">
        <f>IF($A8758="",0,IF(AND(OR('Cuadro-de-mando'!$B$4="(Todas)",'Cuadro-de-mando'!$B$4=$A8758),OR('Cuadro-de-mando'!$E$4="(Todas)",'Cuadro-de-mando'!$E$4=$B8758),OR('Cuadro-de-mando'!$H$4="(Todas)",'Cuadro-de-mando'!$H$4=$C8758),OR('Cuadro-de-mando'!$K$4="(Todas)",'Cuadro-de-mando'!$K$4=$E8758),OR('Cuadro-de-mando'!$N$4="(Todos)",'Cuadro-de-mando'!$N$4=$F8758)),1,0))</f>
        <v>1</v>
      </c>
    </row>
    <row r="8759" spans="1:10" x14ac:dyDescent="0.25">
      <c r="A8759" t="str">
        <f>IF(Tienda_4!$A1559="","","Tienda 4")</f>
        <v>Tienda 4</v>
      </c>
      <c r="B8759" t="str">
        <f>IF($A8759="","",Tienda_4!B1559)</f>
        <v>Electrónicos</v>
      </c>
      <c r="C8759" t="str">
        <f>IF($A8759="","",Tienda_4!G1559)</f>
        <v>Bogotá</v>
      </c>
      <c r="D8759" t="str">
        <f>IF($A8759="","",Tienda_4!F1559)</f>
        <v>Rafael Acosta</v>
      </c>
      <c r="E8759" t="str">
        <f>IF($A8759="","",Tienda_4!I1559)</f>
        <v>Tarjeta de crédito</v>
      </c>
      <c r="F8759">
        <f>IF($A8759="","",VALUE(RIGHT(Tienda_4!E1559,4)))</f>
        <v>2022</v>
      </c>
      <c r="G8759">
        <f>IF($A8759="","",Tienda_4!C1559)</f>
        <v>60900</v>
      </c>
      <c r="H8759">
        <f>IF($A8759="","",Tienda_4!D1559)</f>
        <v>1400</v>
      </c>
      <c r="I8759">
        <f>IF($A8759="","",Tienda_4!H1559)</f>
        <v>5</v>
      </c>
      <c r="J8759">
        <f>IF($A8759="",0,IF(AND(OR('Cuadro-de-mando'!$B$4="(Todas)",'Cuadro-de-mando'!$B$4=$A8759),OR('Cuadro-de-mando'!$E$4="(Todas)",'Cuadro-de-mando'!$E$4=$B8759),OR('Cuadro-de-mando'!$H$4="(Todas)",'Cuadro-de-mando'!$H$4=$C8759),OR('Cuadro-de-mando'!$K$4="(Todas)",'Cuadro-de-mando'!$K$4=$E8759),OR('Cuadro-de-mando'!$N$4="(Todos)",'Cuadro-de-mando'!$N$4=$F8759)),1,0))</f>
        <v>1</v>
      </c>
    </row>
    <row r="8760" spans="1:10" x14ac:dyDescent="0.25">
      <c r="A8760" t="str">
        <f>IF(Tienda_4!$A1560="","","Tienda 4")</f>
        <v>Tienda 4</v>
      </c>
      <c r="B8760" t="str">
        <f>IF($A8760="","",Tienda_4!B1560)</f>
        <v>Electrónicos</v>
      </c>
      <c r="C8760" t="str">
        <f>IF($A8760="","",Tienda_4!G1560)</f>
        <v>Bogotá</v>
      </c>
      <c r="D8760" t="str">
        <f>IF($A8760="","",Tienda_4!F1560)</f>
        <v>Pedro Gomez</v>
      </c>
      <c r="E8760" t="str">
        <f>IF($A8760="","",Tienda_4!I1560)</f>
        <v>Tarjeta de crédito</v>
      </c>
      <c r="F8760">
        <f>IF($A8760="","",VALUE(RIGHT(Tienda_4!E1560,4)))</f>
        <v>2020</v>
      </c>
      <c r="G8760">
        <f>IF($A8760="","",Tienda_4!C1560)</f>
        <v>1438000</v>
      </c>
      <c r="H8760">
        <f>IF($A8760="","",Tienda_4!D1560)</f>
        <v>74800</v>
      </c>
      <c r="I8760">
        <f>IF($A8760="","",Tienda_4!H1560)</f>
        <v>4</v>
      </c>
      <c r="J8760">
        <f>IF($A8760="",0,IF(AND(OR('Cuadro-de-mando'!$B$4="(Todas)",'Cuadro-de-mando'!$B$4=$A8760),OR('Cuadro-de-mando'!$E$4="(Todas)",'Cuadro-de-mando'!$E$4=$B8760),OR('Cuadro-de-mando'!$H$4="(Todas)",'Cuadro-de-mando'!$H$4=$C8760),OR('Cuadro-de-mando'!$K$4="(Todas)",'Cuadro-de-mando'!$K$4=$E8760),OR('Cuadro-de-mando'!$N$4="(Todos)",'Cuadro-de-mando'!$N$4=$F8760)),1,0))</f>
        <v>1</v>
      </c>
    </row>
    <row r="8761" spans="1:10" x14ac:dyDescent="0.25">
      <c r="A8761" t="str">
        <f>IF(Tienda_4!$A1561="","","Tienda 4")</f>
        <v>Tienda 4</v>
      </c>
      <c r="B8761" t="str">
        <f>IF($A8761="","",Tienda_4!B1561)</f>
        <v>Electrodomésticos</v>
      </c>
      <c r="C8761" t="str">
        <f>IF($A8761="","",Tienda_4!G1561)</f>
        <v>Bogotá</v>
      </c>
      <c r="D8761" t="str">
        <f>IF($A8761="","",Tienda_4!F1561)</f>
        <v>Felipe Santos</v>
      </c>
      <c r="E8761" t="str">
        <f>IF($A8761="","",Tienda_4!I1561)</f>
        <v>Nequi</v>
      </c>
      <c r="F8761">
        <f>IF($A8761="","",VALUE(RIGHT(Tienda_4!E1561,4)))</f>
        <v>2021</v>
      </c>
      <c r="G8761">
        <f>IF($A8761="","",Tienda_4!C1561)</f>
        <v>737900</v>
      </c>
      <c r="H8761">
        <f>IF($A8761="","",Tienda_4!D1561)</f>
        <v>39800</v>
      </c>
      <c r="I8761">
        <f>IF($A8761="","",Tienda_4!H1561)</f>
        <v>5</v>
      </c>
      <c r="J8761">
        <f>IF($A8761="",0,IF(AND(OR('Cuadro-de-mando'!$B$4="(Todas)",'Cuadro-de-mando'!$B$4=$A8761),OR('Cuadro-de-mando'!$E$4="(Todas)",'Cuadro-de-mando'!$E$4=$B8761),OR('Cuadro-de-mando'!$H$4="(Todas)",'Cuadro-de-mando'!$H$4=$C8761),OR('Cuadro-de-mando'!$K$4="(Todas)",'Cuadro-de-mando'!$K$4=$E8761),OR('Cuadro-de-mando'!$N$4="(Todos)",'Cuadro-de-mando'!$N$4=$F8761)),1,0))</f>
        <v>1</v>
      </c>
    </row>
    <row r="8762" spans="1:10" x14ac:dyDescent="0.25">
      <c r="A8762" t="str">
        <f>IF(Tienda_4!$A1562="","","Tienda 4")</f>
        <v>Tienda 4</v>
      </c>
      <c r="B8762" t="str">
        <f>IF($A8762="","",Tienda_4!B1562)</f>
        <v>Electrodomésticos</v>
      </c>
      <c r="C8762" t="str">
        <f>IF($A8762="","",Tienda_4!G1562)</f>
        <v>Bogotá</v>
      </c>
      <c r="D8762" t="str">
        <f>IF($A8762="","",Tienda_4!F1562)</f>
        <v>Ángel Rodriguez</v>
      </c>
      <c r="E8762" t="str">
        <f>IF($A8762="","",Tienda_4!I1562)</f>
        <v>Nequi</v>
      </c>
      <c r="F8762">
        <f>IF($A8762="","",VALUE(RIGHT(Tienda_4!E1562,4)))</f>
        <v>2020</v>
      </c>
      <c r="G8762">
        <f>IF($A8762="","",Tienda_4!C1562)</f>
        <v>2164500</v>
      </c>
      <c r="H8762">
        <f>IF($A8762="","",Tienda_4!D1562)</f>
        <v>115900</v>
      </c>
      <c r="I8762">
        <f>IF($A8762="","",Tienda_4!H1562)</f>
        <v>4</v>
      </c>
      <c r="J8762">
        <f>IF($A8762="",0,IF(AND(OR('Cuadro-de-mando'!$B$4="(Todas)",'Cuadro-de-mando'!$B$4=$A8762),OR('Cuadro-de-mando'!$E$4="(Todas)",'Cuadro-de-mando'!$E$4=$B8762),OR('Cuadro-de-mando'!$H$4="(Todas)",'Cuadro-de-mando'!$H$4=$C8762),OR('Cuadro-de-mando'!$K$4="(Todas)",'Cuadro-de-mando'!$K$4=$E8762),OR('Cuadro-de-mando'!$N$4="(Todos)",'Cuadro-de-mando'!$N$4=$F8762)),1,0))</f>
        <v>1</v>
      </c>
    </row>
    <row r="8763" spans="1:10" x14ac:dyDescent="0.25">
      <c r="A8763" t="str">
        <f>IF(Tienda_4!$A1563="","","Tienda 4")</f>
        <v>Tienda 4</v>
      </c>
      <c r="B8763" t="str">
        <f>IF($A8763="","",Tienda_4!B1563)</f>
        <v>Libros</v>
      </c>
      <c r="C8763" t="str">
        <f>IF($A8763="","",Tienda_4!G1563)</f>
        <v>Bogotá</v>
      </c>
      <c r="D8763" t="str">
        <f>IF($A8763="","",Tienda_4!F1563)</f>
        <v>Blanca Ramirez</v>
      </c>
      <c r="E8763" t="str">
        <f>IF($A8763="","",Tienda_4!I1563)</f>
        <v>Tarjeta de crédito</v>
      </c>
      <c r="F8763">
        <f>IF($A8763="","",VALUE(RIGHT(Tienda_4!E1563,4)))</f>
        <v>2020</v>
      </c>
      <c r="G8763">
        <f>IF($A8763="","",Tienda_4!C1563)</f>
        <v>39600</v>
      </c>
      <c r="H8763">
        <f>IF($A8763="","",Tienda_4!D1563)</f>
        <v>6900</v>
      </c>
      <c r="I8763">
        <f>IF($A8763="","",Tienda_4!H1563)</f>
        <v>5</v>
      </c>
      <c r="J8763">
        <f>IF($A8763="",0,IF(AND(OR('Cuadro-de-mando'!$B$4="(Todas)",'Cuadro-de-mando'!$B$4=$A8763),OR('Cuadro-de-mando'!$E$4="(Todas)",'Cuadro-de-mando'!$E$4=$B8763),OR('Cuadro-de-mando'!$H$4="(Todas)",'Cuadro-de-mando'!$H$4=$C8763),OR('Cuadro-de-mando'!$K$4="(Todas)",'Cuadro-de-mando'!$K$4=$E8763),OR('Cuadro-de-mando'!$N$4="(Todos)",'Cuadro-de-mando'!$N$4=$F8763)),1,0))</f>
        <v>1</v>
      </c>
    </row>
    <row r="8764" spans="1:10" x14ac:dyDescent="0.25">
      <c r="A8764" t="str">
        <f>IF(Tienda_4!$A1564="","","Tienda 4")</f>
        <v>Tienda 4</v>
      </c>
      <c r="B8764" t="str">
        <f>IF($A8764="","",Tienda_4!B1564)</f>
        <v>Electrodomésticos</v>
      </c>
      <c r="C8764" t="str">
        <f>IF($A8764="","",Tienda_4!G1564)</f>
        <v>Bogotá</v>
      </c>
      <c r="D8764" t="str">
        <f>IF($A8764="","",Tienda_4!F1564)</f>
        <v>Camila Rivera</v>
      </c>
      <c r="E8764" t="str">
        <f>IF($A8764="","",Tienda_4!I1564)</f>
        <v>Tarjeta de crédito</v>
      </c>
      <c r="F8764">
        <f>IF($A8764="","",VALUE(RIGHT(Tienda_4!E1564,4)))</f>
        <v>2022</v>
      </c>
      <c r="G8764">
        <f>IF($A8764="","",Tienda_4!C1564)</f>
        <v>1476500</v>
      </c>
      <c r="H8764">
        <f>IF($A8764="","",Tienda_4!D1564)</f>
        <v>76800</v>
      </c>
      <c r="I8764">
        <f>IF($A8764="","",Tienda_4!H1564)</f>
        <v>4</v>
      </c>
      <c r="J8764">
        <f>IF($A8764="",0,IF(AND(OR('Cuadro-de-mando'!$B$4="(Todas)",'Cuadro-de-mando'!$B$4=$A8764),OR('Cuadro-de-mando'!$E$4="(Todas)",'Cuadro-de-mando'!$E$4=$B8764),OR('Cuadro-de-mando'!$H$4="(Todas)",'Cuadro-de-mando'!$H$4=$C8764),OR('Cuadro-de-mando'!$K$4="(Todas)",'Cuadro-de-mando'!$K$4=$E8764),OR('Cuadro-de-mando'!$N$4="(Todos)",'Cuadro-de-mando'!$N$4=$F8764)),1,0))</f>
        <v>1</v>
      </c>
    </row>
    <row r="8765" spans="1:10" x14ac:dyDescent="0.25">
      <c r="A8765" t="str">
        <f>IF(Tienda_4!$A1565="","","Tienda 4")</f>
        <v>Tienda 4</v>
      </c>
      <c r="B8765" t="str">
        <f>IF($A8765="","",Tienda_4!B1565)</f>
        <v>Electrodomésticos</v>
      </c>
      <c r="C8765" t="str">
        <f>IF($A8765="","",Tienda_4!G1565)</f>
        <v>Barranquilla</v>
      </c>
      <c r="D8765" t="str">
        <f>IF($A8765="","",Tienda_4!F1565)</f>
        <v>Juliana Costa</v>
      </c>
      <c r="E8765" t="str">
        <f>IF($A8765="","",Tienda_4!I1565)</f>
        <v>Tarjeta de crédito</v>
      </c>
      <c r="F8765">
        <f>IF($A8765="","",VALUE(RIGHT(Tienda_4!E1565,4)))</f>
        <v>2022</v>
      </c>
      <c r="G8765">
        <f>IF($A8765="","",Tienda_4!C1565)</f>
        <v>1288300</v>
      </c>
      <c r="H8765">
        <f>IF($A8765="","",Tienda_4!D1565)</f>
        <v>69000</v>
      </c>
      <c r="I8765">
        <f>IF($A8765="","",Tienda_4!H1565)</f>
        <v>4</v>
      </c>
      <c r="J8765">
        <f>IF($A8765="",0,IF(AND(OR('Cuadro-de-mando'!$B$4="(Todas)",'Cuadro-de-mando'!$B$4=$A8765),OR('Cuadro-de-mando'!$E$4="(Todas)",'Cuadro-de-mando'!$E$4=$B8765),OR('Cuadro-de-mando'!$H$4="(Todas)",'Cuadro-de-mando'!$H$4=$C8765),OR('Cuadro-de-mando'!$K$4="(Todas)",'Cuadro-de-mando'!$K$4=$E8765),OR('Cuadro-de-mando'!$N$4="(Todos)",'Cuadro-de-mando'!$N$4=$F8765)),1,0))</f>
        <v>1</v>
      </c>
    </row>
    <row r="8766" spans="1:10" x14ac:dyDescent="0.25">
      <c r="A8766" t="str">
        <f>IF(Tienda_4!$A1566="","","Tienda 4")</f>
        <v>Tienda 4</v>
      </c>
      <c r="B8766" t="str">
        <f>IF($A8766="","",Tienda_4!B1566)</f>
        <v>Electrónicos</v>
      </c>
      <c r="C8766" t="str">
        <f>IF($A8766="","",Tienda_4!G1566)</f>
        <v>Pereira</v>
      </c>
      <c r="D8766" t="str">
        <f>IF($A8766="","",Tienda_4!F1566)</f>
        <v>Izabela de León</v>
      </c>
      <c r="E8766" t="str">
        <f>IF($A8766="","",Tienda_4!I1566)</f>
        <v>Tarjeta de crédito</v>
      </c>
      <c r="F8766">
        <f>IF($A8766="","",VALUE(RIGHT(Tienda_4!E1566,4)))</f>
        <v>2022</v>
      </c>
      <c r="G8766">
        <f>IF($A8766="","",Tienda_4!C1566)</f>
        <v>291500</v>
      </c>
      <c r="H8766">
        <f>IF($A8766="","",Tienda_4!D1566)</f>
        <v>13700</v>
      </c>
      <c r="I8766">
        <f>IF($A8766="","",Tienda_4!H1566)</f>
        <v>5</v>
      </c>
      <c r="J8766">
        <f>IF($A8766="",0,IF(AND(OR('Cuadro-de-mando'!$B$4="(Todas)",'Cuadro-de-mando'!$B$4=$A8766),OR('Cuadro-de-mando'!$E$4="(Todas)",'Cuadro-de-mando'!$E$4=$B8766),OR('Cuadro-de-mando'!$H$4="(Todas)",'Cuadro-de-mando'!$H$4=$C8766),OR('Cuadro-de-mando'!$K$4="(Todas)",'Cuadro-de-mando'!$K$4=$E8766),OR('Cuadro-de-mando'!$N$4="(Todos)",'Cuadro-de-mando'!$N$4=$F8766)),1,0))</f>
        <v>1</v>
      </c>
    </row>
    <row r="8767" spans="1:10" x14ac:dyDescent="0.25">
      <c r="A8767" t="str">
        <f>IF(Tienda_4!$A1567="","","Tienda 4")</f>
        <v>Tienda 4</v>
      </c>
      <c r="B8767" t="str">
        <f>IF($A8767="","",Tienda_4!B1567)</f>
        <v>Deportes y diversión</v>
      </c>
      <c r="C8767" t="str">
        <f>IF($A8767="","",Tienda_4!G1567)</f>
        <v>Cartagena</v>
      </c>
      <c r="D8767" t="str">
        <f>IF($A8767="","",Tienda_4!F1567)</f>
        <v>Blanca Ramirez</v>
      </c>
      <c r="E8767" t="str">
        <f>IF($A8767="","",Tienda_4!I1567)</f>
        <v>Nequi</v>
      </c>
      <c r="F8767">
        <f>IF($A8767="","",VALUE(RIGHT(Tienda_4!E1567,4)))</f>
        <v>2021</v>
      </c>
      <c r="G8767">
        <f>IF($A8767="","",Tienda_4!C1567)</f>
        <v>105700</v>
      </c>
      <c r="H8767">
        <f>IF($A8767="","",Tienda_4!D1567)</f>
        <v>6000</v>
      </c>
      <c r="I8767">
        <f>IF($A8767="","",Tienda_4!H1567)</f>
        <v>5</v>
      </c>
      <c r="J8767">
        <f>IF($A8767="",0,IF(AND(OR('Cuadro-de-mando'!$B$4="(Todas)",'Cuadro-de-mando'!$B$4=$A8767),OR('Cuadro-de-mando'!$E$4="(Todas)",'Cuadro-de-mando'!$E$4=$B8767),OR('Cuadro-de-mando'!$H$4="(Todas)",'Cuadro-de-mando'!$H$4=$C8767),OR('Cuadro-de-mando'!$K$4="(Todas)",'Cuadro-de-mando'!$K$4=$E8767),OR('Cuadro-de-mando'!$N$4="(Todos)",'Cuadro-de-mando'!$N$4=$F8767)),1,0))</f>
        <v>1</v>
      </c>
    </row>
    <row r="8768" spans="1:10" x14ac:dyDescent="0.25">
      <c r="A8768" t="str">
        <f>IF(Tienda_4!$A1568="","","Tienda 4")</f>
        <v>Tienda 4</v>
      </c>
      <c r="B8768" t="str">
        <f>IF($A8768="","",Tienda_4!B1568)</f>
        <v>Electrónicos</v>
      </c>
      <c r="C8768" t="str">
        <f>IF($A8768="","",Tienda_4!G1568)</f>
        <v>Bogotá</v>
      </c>
      <c r="D8768" t="str">
        <f>IF($A8768="","",Tienda_4!F1568)</f>
        <v>Ángel Rodriguez</v>
      </c>
      <c r="E8768" t="str">
        <f>IF($A8768="","",Tienda_4!I1568)</f>
        <v>Nequi</v>
      </c>
      <c r="F8768">
        <f>IF($A8768="","",VALUE(RIGHT(Tienda_4!E1568,4)))</f>
        <v>2021</v>
      </c>
      <c r="G8768">
        <f>IF($A8768="","",Tienda_4!C1568)</f>
        <v>209600</v>
      </c>
      <c r="H8768">
        <f>IF($A8768="","",Tienda_4!D1568)</f>
        <v>9400</v>
      </c>
      <c r="I8768">
        <f>IF($A8768="","",Tienda_4!H1568)</f>
        <v>4</v>
      </c>
      <c r="J8768">
        <f>IF($A8768="",0,IF(AND(OR('Cuadro-de-mando'!$B$4="(Todas)",'Cuadro-de-mando'!$B$4=$A8768),OR('Cuadro-de-mando'!$E$4="(Todas)",'Cuadro-de-mando'!$E$4=$B8768),OR('Cuadro-de-mando'!$H$4="(Todas)",'Cuadro-de-mando'!$H$4=$C8768),OR('Cuadro-de-mando'!$K$4="(Todas)",'Cuadro-de-mando'!$K$4=$E8768),OR('Cuadro-de-mando'!$N$4="(Todos)",'Cuadro-de-mando'!$N$4=$F8768)),1,0))</f>
        <v>1</v>
      </c>
    </row>
    <row r="8769" spans="1:10" x14ac:dyDescent="0.25">
      <c r="A8769" t="str">
        <f>IF(Tienda_4!$A1569="","","Tienda 4")</f>
        <v>Tienda 4</v>
      </c>
      <c r="B8769" t="str">
        <f>IF($A8769="","",Tienda_4!B1569)</f>
        <v>Deportes y diversión</v>
      </c>
      <c r="C8769" t="str">
        <f>IF($A8769="","",Tienda_4!G1569)</f>
        <v>Leticia</v>
      </c>
      <c r="D8769" t="str">
        <f>IF($A8769="","",Tienda_4!F1569)</f>
        <v>Blanca Ramirez</v>
      </c>
      <c r="E8769" t="str">
        <f>IF($A8769="","",Tienda_4!I1569)</f>
        <v>Tarjeta de crédito</v>
      </c>
      <c r="F8769">
        <f>IF($A8769="","",VALUE(RIGHT(Tienda_4!E1569,4)))</f>
        <v>2022</v>
      </c>
      <c r="G8769">
        <f>IF($A8769="","",Tienda_4!C1569)</f>
        <v>622200</v>
      </c>
      <c r="H8769">
        <f>IF($A8769="","",Tienda_4!D1569)</f>
        <v>33300</v>
      </c>
      <c r="I8769">
        <f>IF($A8769="","",Tienda_4!H1569)</f>
        <v>3</v>
      </c>
      <c r="J8769">
        <f>IF($A8769="",0,IF(AND(OR('Cuadro-de-mando'!$B$4="(Todas)",'Cuadro-de-mando'!$B$4=$A8769),OR('Cuadro-de-mando'!$E$4="(Todas)",'Cuadro-de-mando'!$E$4=$B8769),OR('Cuadro-de-mando'!$H$4="(Todas)",'Cuadro-de-mando'!$H$4=$C8769),OR('Cuadro-de-mando'!$K$4="(Todas)",'Cuadro-de-mando'!$K$4=$E8769),OR('Cuadro-de-mando'!$N$4="(Todos)",'Cuadro-de-mando'!$N$4=$F8769)),1,0))</f>
        <v>1</v>
      </c>
    </row>
    <row r="8770" spans="1:10" x14ac:dyDescent="0.25">
      <c r="A8770" t="str">
        <f>IF(Tienda_4!$A1570="","","Tienda 4")</f>
        <v>Tienda 4</v>
      </c>
      <c r="B8770" t="str">
        <f>IF($A8770="","",Tienda_4!B1570)</f>
        <v>Deportes y diversión</v>
      </c>
      <c r="C8770" t="str">
        <f>IF($A8770="","",Tienda_4!G1570)</f>
        <v>Barranquilla</v>
      </c>
      <c r="D8770" t="str">
        <f>IF($A8770="","",Tienda_4!F1570)</f>
        <v>Maria Alfonso</v>
      </c>
      <c r="E8770" t="str">
        <f>IF($A8770="","",Tienda_4!I1570)</f>
        <v>Tarjeta de crédito</v>
      </c>
      <c r="F8770">
        <f>IF($A8770="","",VALUE(RIGHT(Tienda_4!E1570,4)))</f>
        <v>2022</v>
      </c>
      <c r="G8770">
        <f>IF($A8770="","",Tienda_4!C1570)</f>
        <v>655200</v>
      </c>
      <c r="H8770">
        <f>IF($A8770="","",Tienda_4!D1570)</f>
        <v>33100</v>
      </c>
      <c r="I8770">
        <f>IF($A8770="","",Tienda_4!H1570)</f>
        <v>1</v>
      </c>
      <c r="J8770">
        <f>IF($A8770="",0,IF(AND(OR('Cuadro-de-mando'!$B$4="(Todas)",'Cuadro-de-mando'!$B$4=$A8770),OR('Cuadro-de-mando'!$E$4="(Todas)",'Cuadro-de-mando'!$E$4=$B8770),OR('Cuadro-de-mando'!$H$4="(Todas)",'Cuadro-de-mando'!$H$4=$C8770),OR('Cuadro-de-mando'!$K$4="(Todas)",'Cuadro-de-mando'!$K$4=$E8770),OR('Cuadro-de-mando'!$N$4="(Todos)",'Cuadro-de-mando'!$N$4=$F8770)),1,0))</f>
        <v>1</v>
      </c>
    </row>
    <row r="8771" spans="1:10" x14ac:dyDescent="0.25">
      <c r="A8771" t="str">
        <f>IF(Tienda_4!$A1571="","","Tienda 4")</f>
        <v>Tienda 4</v>
      </c>
      <c r="B8771" t="str">
        <f>IF($A8771="","",Tienda_4!B1571)</f>
        <v>Libros</v>
      </c>
      <c r="C8771" t="str">
        <f>IF($A8771="","",Tienda_4!G1571)</f>
        <v>Bogotá</v>
      </c>
      <c r="D8771" t="str">
        <f>IF($A8771="","",Tienda_4!F1571)</f>
        <v>Rafael Acosta</v>
      </c>
      <c r="E8771" t="str">
        <f>IF($A8771="","",Tienda_4!I1571)</f>
        <v>Tarjeta de crédito</v>
      </c>
      <c r="F8771">
        <f>IF($A8771="","",VALUE(RIGHT(Tienda_4!E1571,4)))</f>
        <v>2020</v>
      </c>
      <c r="G8771">
        <f>IF($A8771="","",Tienda_4!C1571)</f>
        <v>35100</v>
      </c>
      <c r="H8771">
        <f>IF($A8771="","",Tienda_4!D1571)</f>
        <v>0</v>
      </c>
      <c r="I8771">
        <f>IF($A8771="","",Tienda_4!H1571)</f>
        <v>4</v>
      </c>
      <c r="J8771">
        <f>IF($A8771="",0,IF(AND(OR('Cuadro-de-mando'!$B$4="(Todas)",'Cuadro-de-mando'!$B$4=$A8771),OR('Cuadro-de-mando'!$E$4="(Todas)",'Cuadro-de-mando'!$E$4=$B8771),OR('Cuadro-de-mando'!$H$4="(Todas)",'Cuadro-de-mando'!$H$4=$C8771),OR('Cuadro-de-mando'!$K$4="(Todas)",'Cuadro-de-mando'!$K$4=$E8771),OR('Cuadro-de-mando'!$N$4="(Todos)",'Cuadro-de-mando'!$N$4=$F8771)),1,0))</f>
        <v>1</v>
      </c>
    </row>
    <row r="8772" spans="1:10" x14ac:dyDescent="0.25">
      <c r="A8772" t="str">
        <f>IF(Tienda_4!$A1572="","","Tienda 4")</f>
        <v>Tienda 4</v>
      </c>
      <c r="B8772" t="str">
        <f>IF($A8772="","",Tienda_4!B1572)</f>
        <v>Juguetes</v>
      </c>
      <c r="C8772" t="str">
        <f>IF($A8772="","",Tienda_4!G1572)</f>
        <v>Medellín</v>
      </c>
      <c r="D8772" t="str">
        <f>IF($A8772="","",Tienda_4!F1572)</f>
        <v>Izabela de León</v>
      </c>
      <c r="E8772" t="str">
        <f>IF($A8772="","",Tienda_4!I1572)</f>
        <v>Tarjeta de crédito</v>
      </c>
      <c r="F8772">
        <f>IF($A8772="","",VALUE(RIGHT(Tienda_4!E1572,4)))</f>
        <v>2020</v>
      </c>
      <c r="G8772">
        <f>IF($A8772="","",Tienda_4!C1572)</f>
        <v>70300</v>
      </c>
      <c r="H8772">
        <f>IF($A8772="","",Tienda_4!D1572)</f>
        <v>4100</v>
      </c>
      <c r="I8772">
        <f>IF($A8772="","",Tienda_4!H1572)</f>
        <v>5</v>
      </c>
      <c r="J8772">
        <f>IF($A8772="",0,IF(AND(OR('Cuadro-de-mando'!$B$4="(Todas)",'Cuadro-de-mando'!$B$4=$A8772),OR('Cuadro-de-mando'!$E$4="(Todas)",'Cuadro-de-mando'!$E$4=$B8772),OR('Cuadro-de-mando'!$H$4="(Todas)",'Cuadro-de-mando'!$H$4=$C8772),OR('Cuadro-de-mando'!$K$4="(Todas)",'Cuadro-de-mando'!$K$4=$E8772),OR('Cuadro-de-mando'!$N$4="(Todos)",'Cuadro-de-mando'!$N$4=$F8772)),1,0))</f>
        <v>1</v>
      </c>
    </row>
    <row r="8773" spans="1:10" x14ac:dyDescent="0.25">
      <c r="A8773" t="str">
        <f>IF(Tienda_4!$A1573="","","Tienda 4")</f>
        <v>Tienda 4</v>
      </c>
      <c r="B8773" t="str">
        <f>IF($A8773="","",Tienda_4!B1573)</f>
        <v>Electrónicos</v>
      </c>
      <c r="C8773" t="str">
        <f>IF($A8773="","",Tienda_4!G1573)</f>
        <v>Bogotá</v>
      </c>
      <c r="D8773" t="str">
        <f>IF($A8773="","",Tienda_4!F1573)</f>
        <v>Santiago Silva</v>
      </c>
      <c r="E8773" t="str">
        <f>IF($A8773="","",Tienda_4!I1573)</f>
        <v>Nequi</v>
      </c>
      <c r="F8773">
        <f>IF($A8773="","",VALUE(RIGHT(Tienda_4!E1573,4)))</f>
        <v>2020</v>
      </c>
      <c r="G8773">
        <f>IF($A8773="","",Tienda_4!C1573)</f>
        <v>355100</v>
      </c>
      <c r="H8773">
        <f>IF($A8773="","",Tienda_4!D1573)</f>
        <v>17100</v>
      </c>
      <c r="I8773">
        <f>IF($A8773="","",Tienda_4!H1573)</f>
        <v>2</v>
      </c>
      <c r="J8773">
        <f>IF($A8773="",0,IF(AND(OR('Cuadro-de-mando'!$B$4="(Todas)",'Cuadro-de-mando'!$B$4=$A8773),OR('Cuadro-de-mando'!$E$4="(Todas)",'Cuadro-de-mando'!$E$4=$B8773),OR('Cuadro-de-mando'!$H$4="(Todas)",'Cuadro-de-mando'!$H$4=$C8773),OR('Cuadro-de-mando'!$K$4="(Todas)",'Cuadro-de-mando'!$K$4=$E8773),OR('Cuadro-de-mando'!$N$4="(Todos)",'Cuadro-de-mando'!$N$4=$F8773)),1,0))</f>
        <v>1</v>
      </c>
    </row>
    <row r="8774" spans="1:10" x14ac:dyDescent="0.25">
      <c r="A8774" t="str">
        <f>IF(Tienda_4!$A1574="","","Tienda 4")</f>
        <v>Tienda 4</v>
      </c>
      <c r="B8774" t="str">
        <f>IF($A8774="","",Tienda_4!B1574)</f>
        <v>Artículos para el hogar</v>
      </c>
      <c r="C8774" t="str">
        <f>IF($A8774="","",Tienda_4!G1574)</f>
        <v>Medellín</v>
      </c>
      <c r="D8774" t="str">
        <f>IF($A8774="","",Tienda_4!F1574)</f>
        <v>Santiago Silva</v>
      </c>
      <c r="E8774" t="str">
        <f>IF($A8774="","",Tienda_4!I1574)</f>
        <v>Tarjeta de crédito</v>
      </c>
      <c r="F8774">
        <f>IF($A8774="","",VALUE(RIGHT(Tienda_4!E1574,4)))</f>
        <v>2020</v>
      </c>
      <c r="G8774">
        <f>IF($A8774="","",Tienda_4!C1574)</f>
        <v>31000</v>
      </c>
      <c r="H8774">
        <f>IF($A8774="","",Tienda_4!D1574)</f>
        <v>1900</v>
      </c>
      <c r="I8774">
        <f>IF($A8774="","",Tienda_4!H1574)</f>
        <v>5</v>
      </c>
      <c r="J8774">
        <f>IF($A8774="",0,IF(AND(OR('Cuadro-de-mando'!$B$4="(Todas)",'Cuadro-de-mando'!$B$4=$A8774),OR('Cuadro-de-mando'!$E$4="(Todas)",'Cuadro-de-mando'!$E$4=$B8774),OR('Cuadro-de-mando'!$H$4="(Todas)",'Cuadro-de-mando'!$H$4=$C8774),OR('Cuadro-de-mando'!$K$4="(Todas)",'Cuadro-de-mando'!$K$4=$E8774),OR('Cuadro-de-mando'!$N$4="(Todos)",'Cuadro-de-mando'!$N$4=$F8774)),1,0))</f>
        <v>1</v>
      </c>
    </row>
    <row r="8775" spans="1:10" x14ac:dyDescent="0.25">
      <c r="A8775" t="str">
        <f>IF(Tienda_4!$A1575="","","Tienda 4")</f>
        <v>Tienda 4</v>
      </c>
      <c r="B8775" t="str">
        <f>IF($A8775="","",Tienda_4!B1575)</f>
        <v>Juguetes</v>
      </c>
      <c r="C8775" t="str">
        <f>IF($A8775="","",Tienda_4!G1575)</f>
        <v>Cali</v>
      </c>
      <c r="D8775" t="str">
        <f>IF($A8775="","",Tienda_4!F1575)</f>
        <v>Mariana Herrera</v>
      </c>
      <c r="E8775" t="str">
        <f>IF($A8775="","",Tienda_4!I1575)</f>
        <v>Tarjeta de crédito</v>
      </c>
      <c r="F8775">
        <f>IF($A8775="","",VALUE(RIGHT(Tienda_4!E1575,4)))</f>
        <v>2020</v>
      </c>
      <c r="G8775">
        <f>IF($A8775="","",Tienda_4!C1575)</f>
        <v>7600</v>
      </c>
      <c r="H8775">
        <f>IF($A8775="","",Tienda_4!D1575)</f>
        <v>0</v>
      </c>
      <c r="I8775">
        <f>IF($A8775="","",Tienda_4!H1575)</f>
        <v>5</v>
      </c>
      <c r="J8775">
        <f>IF($A8775="",0,IF(AND(OR('Cuadro-de-mando'!$B$4="(Todas)",'Cuadro-de-mando'!$B$4=$A8775),OR('Cuadro-de-mando'!$E$4="(Todas)",'Cuadro-de-mando'!$E$4=$B8775),OR('Cuadro-de-mando'!$H$4="(Todas)",'Cuadro-de-mando'!$H$4=$C8775),OR('Cuadro-de-mando'!$K$4="(Todas)",'Cuadro-de-mando'!$K$4=$E8775),OR('Cuadro-de-mando'!$N$4="(Todos)",'Cuadro-de-mando'!$N$4=$F8775)),1,0))</f>
        <v>1</v>
      </c>
    </row>
    <row r="8776" spans="1:10" x14ac:dyDescent="0.25">
      <c r="A8776" t="str">
        <f>IF(Tienda_4!$A1576="","","Tienda 4")</f>
        <v>Tienda 4</v>
      </c>
      <c r="B8776" t="str">
        <f>IF($A8776="","",Tienda_4!B1576)</f>
        <v>Muebles</v>
      </c>
      <c r="C8776" t="str">
        <f>IF($A8776="","",Tienda_4!G1576)</f>
        <v>Bogotá</v>
      </c>
      <c r="D8776" t="str">
        <f>IF($A8776="","",Tienda_4!F1576)</f>
        <v>Felipe Santos</v>
      </c>
      <c r="E8776" t="str">
        <f>IF($A8776="","",Tienda_4!I1576)</f>
        <v>Tarjeta de crédito</v>
      </c>
      <c r="F8776">
        <f>IF($A8776="","",VALUE(RIGHT(Tienda_4!E1576,4)))</f>
        <v>2021</v>
      </c>
      <c r="G8776">
        <f>IF($A8776="","",Tienda_4!C1576)</f>
        <v>646900</v>
      </c>
      <c r="H8776">
        <f>IF($A8776="","",Tienda_4!D1576)</f>
        <v>32600</v>
      </c>
      <c r="I8776">
        <f>IF($A8776="","",Tienda_4!H1576)</f>
        <v>4</v>
      </c>
      <c r="J8776">
        <f>IF($A8776="",0,IF(AND(OR('Cuadro-de-mando'!$B$4="(Todas)",'Cuadro-de-mando'!$B$4=$A8776),OR('Cuadro-de-mando'!$E$4="(Todas)",'Cuadro-de-mando'!$E$4=$B8776),OR('Cuadro-de-mando'!$H$4="(Todas)",'Cuadro-de-mando'!$H$4=$C8776),OR('Cuadro-de-mando'!$K$4="(Todas)",'Cuadro-de-mando'!$K$4=$E8776),OR('Cuadro-de-mando'!$N$4="(Todos)",'Cuadro-de-mando'!$N$4=$F8776)),1,0))</f>
        <v>1</v>
      </c>
    </row>
    <row r="8777" spans="1:10" x14ac:dyDescent="0.25">
      <c r="A8777" t="str">
        <f>IF(Tienda_4!$A1577="","","Tienda 4")</f>
        <v>Tienda 4</v>
      </c>
      <c r="B8777" t="str">
        <f>IF($A8777="","",Tienda_4!B1577)</f>
        <v>Muebles</v>
      </c>
      <c r="C8777" t="str">
        <f>IF($A8777="","",Tienda_4!G1577)</f>
        <v>Bogotá</v>
      </c>
      <c r="D8777" t="str">
        <f>IF($A8777="","",Tienda_4!F1577)</f>
        <v>Lucas Olivera</v>
      </c>
      <c r="E8777" t="str">
        <f>IF($A8777="","",Tienda_4!I1577)</f>
        <v>Tarjeta de crédito</v>
      </c>
      <c r="F8777">
        <f>IF($A8777="","",VALUE(RIGHT(Tienda_4!E1577,4)))</f>
        <v>2022</v>
      </c>
      <c r="G8777">
        <f>IF($A8777="","",Tienda_4!C1577)</f>
        <v>198400</v>
      </c>
      <c r="H8777">
        <f>IF($A8777="","",Tienda_4!D1577)</f>
        <v>8800</v>
      </c>
      <c r="I8777">
        <f>IF($A8777="","",Tienda_4!H1577)</f>
        <v>5</v>
      </c>
      <c r="J8777">
        <f>IF($A8777="",0,IF(AND(OR('Cuadro-de-mando'!$B$4="(Todas)",'Cuadro-de-mando'!$B$4=$A8777),OR('Cuadro-de-mando'!$E$4="(Todas)",'Cuadro-de-mando'!$E$4=$B8777),OR('Cuadro-de-mando'!$H$4="(Todas)",'Cuadro-de-mando'!$H$4=$C8777),OR('Cuadro-de-mando'!$K$4="(Todas)",'Cuadro-de-mando'!$K$4=$E8777),OR('Cuadro-de-mando'!$N$4="(Todos)",'Cuadro-de-mando'!$N$4=$F8777)),1,0))</f>
        <v>1</v>
      </c>
    </row>
    <row r="8778" spans="1:10" x14ac:dyDescent="0.25">
      <c r="A8778" t="str">
        <f>IF(Tienda_4!$A1578="","","Tienda 4")</f>
        <v>Tienda 4</v>
      </c>
      <c r="B8778" t="str">
        <f>IF($A8778="","",Tienda_4!B1578)</f>
        <v>Muebles</v>
      </c>
      <c r="C8778" t="str">
        <f>IF($A8778="","",Tienda_4!G1578)</f>
        <v>Bogotá</v>
      </c>
      <c r="D8778" t="str">
        <f>IF($A8778="","",Tienda_4!F1578)</f>
        <v>Beatriz Morales</v>
      </c>
      <c r="E8778" t="str">
        <f>IF($A8778="","",Tienda_4!I1578)</f>
        <v>Tarjeta de crédito</v>
      </c>
      <c r="F8778">
        <f>IF($A8778="","",VALUE(RIGHT(Tienda_4!E1578,4)))</f>
        <v>2022</v>
      </c>
      <c r="G8778">
        <f>IF($A8778="","",Tienda_4!C1578)</f>
        <v>956700</v>
      </c>
      <c r="H8778">
        <f>IF($A8778="","",Tienda_4!D1578)</f>
        <v>49100</v>
      </c>
      <c r="I8778">
        <f>IF($A8778="","",Tienda_4!H1578)</f>
        <v>5</v>
      </c>
      <c r="J8778">
        <f>IF($A8778="",0,IF(AND(OR('Cuadro-de-mando'!$B$4="(Todas)",'Cuadro-de-mando'!$B$4=$A8778),OR('Cuadro-de-mando'!$E$4="(Todas)",'Cuadro-de-mando'!$E$4=$B8778),OR('Cuadro-de-mando'!$H$4="(Todas)",'Cuadro-de-mando'!$H$4=$C8778),OR('Cuadro-de-mando'!$K$4="(Todas)",'Cuadro-de-mando'!$K$4=$E8778),OR('Cuadro-de-mando'!$N$4="(Todos)",'Cuadro-de-mando'!$N$4=$F8778)),1,0))</f>
        <v>1</v>
      </c>
    </row>
    <row r="8779" spans="1:10" x14ac:dyDescent="0.25">
      <c r="A8779" t="str">
        <f>IF(Tienda_4!$A1579="","","Tienda 4")</f>
        <v>Tienda 4</v>
      </c>
      <c r="B8779" t="str">
        <f>IF($A8779="","",Tienda_4!B1579)</f>
        <v>Electrodomésticos</v>
      </c>
      <c r="C8779" t="str">
        <f>IF($A8779="","",Tienda_4!G1579)</f>
        <v>Bogotá</v>
      </c>
      <c r="D8779" t="str">
        <f>IF($A8779="","",Tienda_4!F1579)</f>
        <v>Mariana Herrera</v>
      </c>
      <c r="E8779" t="str">
        <f>IF($A8779="","",Tienda_4!I1579)</f>
        <v>Tarjeta de crédito</v>
      </c>
      <c r="F8779">
        <f>IF($A8779="","",VALUE(RIGHT(Tienda_4!E1579,4)))</f>
        <v>2022</v>
      </c>
      <c r="G8779">
        <f>IF($A8779="","",Tienda_4!C1579)</f>
        <v>517800</v>
      </c>
      <c r="H8779">
        <f>IF($A8779="","",Tienda_4!D1579)</f>
        <v>25800</v>
      </c>
      <c r="I8779">
        <f>IF($A8779="","",Tienda_4!H1579)</f>
        <v>1</v>
      </c>
      <c r="J8779">
        <f>IF($A8779="",0,IF(AND(OR('Cuadro-de-mando'!$B$4="(Todas)",'Cuadro-de-mando'!$B$4=$A8779),OR('Cuadro-de-mando'!$E$4="(Todas)",'Cuadro-de-mando'!$E$4=$B8779),OR('Cuadro-de-mando'!$H$4="(Todas)",'Cuadro-de-mando'!$H$4=$C8779),OR('Cuadro-de-mando'!$K$4="(Todas)",'Cuadro-de-mando'!$K$4=$E8779),OR('Cuadro-de-mando'!$N$4="(Todos)",'Cuadro-de-mando'!$N$4=$F8779)),1,0))</f>
        <v>1</v>
      </c>
    </row>
    <row r="8780" spans="1:10" x14ac:dyDescent="0.25">
      <c r="A8780" t="str">
        <f>IF(Tienda_4!$A1580="","","Tienda 4")</f>
        <v>Tienda 4</v>
      </c>
      <c r="B8780" t="str">
        <f>IF($A8780="","",Tienda_4!B1580)</f>
        <v>Libros</v>
      </c>
      <c r="C8780" t="str">
        <f>IF($A8780="","",Tienda_4!G1580)</f>
        <v>Bogotá</v>
      </c>
      <c r="D8780" t="str">
        <f>IF($A8780="","",Tienda_4!F1580)</f>
        <v>Santiago Silva</v>
      </c>
      <c r="E8780" t="str">
        <f>IF($A8780="","",Tienda_4!I1580)</f>
        <v>Tarjeta de crédito</v>
      </c>
      <c r="F8780">
        <f>IF($A8780="","",VALUE(RIGHT(Tienda_4!E1580,4)))</f>
        <v>2022</v>
      </c>
      <c r="G8780">
        <f>IF($A8780="","",Tienda_4!C1580)</f>
        <v>64100</v>
      </c>
      <c r="H8780">
        <f>IF($A8780="","",Tienda_4!D1580)</f>
        <v>3800</v>
      </c>
      <c r="I8780">
        <f>IF($A8780="","",Tienda_4!H1580)</f>
        <v>5</v>
      </c>
      <c r="J8780">
        <f>IF($A8780="",0,IF(AND(OR('Cuadro-de-mando'!$B$4="(Todas)",'Cuadro-de-mando'!$B$4=$A8780),OR('Cuadro-de-mando'!$E$4="(Todas)",'Cuadro-de-mando'!$E$4=$B8780),OR('Cuadro-de-mando'!$H$4="(Todas)",'Cuadro-de-mando'!$H$4=$C8780),OR('Cuadro-de-mando'!$K$4="(Todas)",'Cuadro-de-mando'!$K$4=$E8780),OR('Cuadro-de-mando'!$N$4="(Todos)",'Cuadro-de-mando'!$N$4=$F8780)),1,0))</f>
        <v>1</v>
      </c>
    </row>
    <row r="8781" spans="1:10" x14ac:dyDescent="0.25">
      <c r="A8781" t="str">
        <f>IF(Tienda_4!$A1581="","","Tienda 4")</f>
        <v>Tienda 4</v>
      </c>
      <c r="B8781" t="str">
        <f>IF($A8781="","",Tienda_4!B1581)</f>
        <v>Muebles</v>
      </c>
      <c r="C8781" t="str">
        <f>IF($A8781="","",Tienda_4!G1581)</f>
        <v>Medellín</v>
      </c>
      <c r="D8781" t="str">
        <f>IF($A8781="","",Tienda_4!F1581)</f>
        <v>Juliana Costa</v>
      </c>
      <c r="E8781" t="str">
        <f>IF($A8781="","",Tienda_4!I1581)</f>
        <v>Tarjeta de crédito</v>
      </c>
      <c r="F8781">
        <f>IF($A8781="","",VALUE(RIGHT(Tienda_4!E1581,4)))</f>
        <v>2020</v>
      </c>
      <c r="G8781">
        <f>IF($A8781="","",Tienda_4!C1581)</f>
        <v>486400</v>
      </c>
      <c r="H8781">
        <f>IF($A8781="","",Tienda_4!D1581)</f>
        <v>26100</v>
      </c>
      <c r="I8781">
        <f>IF($A8781="","",Tienda_4!H1581)</f>
        <v>5</v>
      </c>
      <c r="J8781">
        <f>IF($A8781="",0,IF(AND(OR('Cuadro-de-mando'!$B$4="(Todas)",'Cuadro-de-mando'!$B$4=$A8781),OR('Cuadro-de-mando'!$E$4="(Todas)",'Cuadro-de-mando'!$E$4=$B8781),OR('Cuadro-de-mando'!$H$4="(Todas)",'Cuadro-de-mando'!$H$4=$C8781),OR('Cuadro-de-mando'!$K$4="(Todas)",'Cuadro-de-mando'!$K$4=$E8781),OR('Cuadro-de-mando'!$N$4="(Todos)",'Cuadro-de-mando'!$N$4=$F8781)),1,0))</f>
        <v>1</v>
      </c>
    </row>
    <row r="8782" spans="1:10" x14ac:dyDescent="0.25">
      <c r="A8782" t="str">
        <f>IF(Tienda_4!$A1582="","","Tienda 4")</f>
        <v>Tienda 4</v>
      </c>
      <c r="B8782" t="str">
        <f>IF($A8782="","",Tienda_4!B1582)</f>
        <v>Electrónicos</v>
      </c>
      <c r="C8782" t="str">
        <f>IF($A8782="","",Tienda_4!G1582)</f>
        <v>Cartagena</v>
      </c>
      <c r="D8782" t="str">
        <f>IF($A8782="","",Tienda_4!F1582)</f>
        <v>Camila Rivera</v>
      </c>
      <c r="E8782" t="str">
        <f>IF($A8782="","",Tienda_4!I1582)</f>
        <v>Tarjeta de crédito</v>
      </c>
      <c r="F8782">
        <f>IF($A8782="","",VALUE(RIGHT(Tienda_4!E1582,4)))</f>
        <v>2021</v>
      </c>
      <c r="G8782">
        <f>IF($A8782="","",Tienda_4!C1582)</f>
        <v>2230900</v>
      </c>
      <c r="H8782">
        <f>IF($A8782="","",Tienda_4!D1582)</f>
        <v>117000</v>
      </c>
      <c r="I8782">
        <f>IF($A8782="","",Tienda_4!H1582)</f>
        <v>4</v>
      </c>
      <c r="J8782">
        <f>IF($A8782="",0,IF(AND(OR('Cuadro-de-mando'!$B$4="(Todas)",'Cuadro-de-mando'!$B$4=$A8782),OR('Cuadro-de-mando'!$E$4="(Todas)",'Cuadro-de-mando'!$E$4=$B8782),OR('Cuadro-de-mando'!$H$4="(Todas)",'Cuadro-de-mando'!$H$4=$C8782),OR('Cuadro-de-mando'!$K$4="(Todas)",'Cuadro-de-mando'!$K$4=$E8782),OR('Cuadro-de-mando'!$N$4="(Todos)",'Cuadro-de-mando'!$N$4=$F8782)),1,0))</f>
        <v>1</v>
      </c>
    </row>
    <row r="8783" spans="1:10" x14ac:dyDescent="0.25">
      <c r="A8783" t="str">
        <f>IF(Tienda_4!$A1583="","","Tienda 4")</f>
        <v>Tienda 4</v>
      </c>
      <c r="B8783" t="str">
        <f>IF($A8783="","",Tienda_4!B1583)</f>
        <v>Electrónicos</v>
      </c>
      <c r="C8783" t="str">
        <f>IF($A8783="","",Tienda_4!G1583)</f>
        <v>Bogotá</v>
      </c>
      <c r="D8783" t="str">
        <f>IF($A8783="","",Tienda_4!F1583)</f>
        <v>Maria Alfonso</v>
      </c>
      <c r="E8783" t="str">
        <f>IF($A8783="","",Tienda_4!I1583)</f>
        <v>Nequi</v>
      </c>
      <c r="F8783">
        <f>IF($A8783="","",VALUE(RIGHT(Tienda_4!E1583,4)))</f>
        <v>2021</v>
      </c>
      <c r="G8783">
        <f>IF($A8783="","",Tienda_4!C1583)</f>
        <v>1170000</v>
      </c>
      <c r="H8783">
        <f>IF($A8783="","",Tienda_4!D1583)</f>
        <v>64700</v>
      </c>
      <c r="I8783">
        <f>IF($A8783="","",Tienda_4!H1583)</f>
        <v>5</v>
      </c>
      <c r="J8783">
        <f>IF($A8783="",0,IF(AND(OR('Cuadro-de-mando'!$B$4="(Todas)",'Cuadro-de-mando'!$B$4=$A8783),OR('Cuadro-de-mando'!$E$4="(Todas)",'Cuadro-de-mando'!$E$4=$B8783),OR('Cuadro-de-mando'!$H$4="(Todas)",'Cuadro-de-mando'!$H$4=$C8783),OR('Cuadro-de-mando'!$K$4="(Todas)",'Cuadro-de-mando'!$K$4=$E8783),OR('Cuadro-de-mando'!$N$4="(Todos)",'Cuadro-de-mando'!$N$4=$F8783)),1,0))</f>
        <v>1</v>
      </c>
    </row>
    <row r="8784" spans="1:10" x14ac:dyDescent="0.25">
      <c r="A8784" t="str">
        <f>IF(Tienda_4!$A1584="","","Tienda 4")</f>
        <v>Tienda 4</v>
      </c>
      <c r="B8784" t="str">
        <f>IF($A8784="","",Tienda_4!B1584)</f>
        <v>Muebles</v>
      </c>
      <c r="C8784" t="str">
        <f>IF($A8784="","",Tienda_4!G1584)</f>
        <v>Neiva</v>
      </c>
      <c r="D8784" t="str">
        <f>IF($A8784="","",Tienda_4!F1584)</f>
        <v>Blanca Ramirez</v>
      </c>
      <c r="E8784" t="str">
        <f>IF($A8784="","",Tienda_4!I1584)</f>
        <v>Tarjeta de crédito</v>
      </c>
      <c r="F8784">
        <f>IF($A8784="","",VALUE(RIGHT(Tienda_4!E1584,4)))</f>
        <v>2021</v>
      </c>
      <c r="G8784">
        <f>IF($A8784="","",Tienda_4!C1584)</f>
        <v>160200</v>
      </c>
      <c r="H8784">
        <f>IF($A8784="","",Tienda_4!D1584)</f>
        <v>6700</v>
      </c>
      <c r="I8784">
        <f>IF($A8784="","",Tienda_4!H1584)</f>
        <v>5</v>
      </c>
      <c r="J8784">
        <f>IF($A8784="",0,IF(AND(OR('Cuadro-de-mando'!$B$4="(Todas)",'Cuadro-de-mando'!$B$4=$A8784),OR('Cuadro-de-mando'!$E$4="(Todas)",'Cuadro-de-mando'!$E$4=$B8784),OR('Cuadro-de-mando'!$H$4="(Todas)",'Cuadro-de-mando'!$H$4=$C8784),OR('Cuadro-de-mando'!$K$4="(Todas)",'Cuadro-de-mando'!$K$4=$E8784),OR('Cuadro-de-mando'!$N$4="(Todos)",'Cuadro-de-mando'!$N$4=$F8784)),1,0))</f>
        <v>1</v>
      </c>
    </row>
    <row r="8785" spans="1:10" x14ac:dyDescent="0.25">
      <c r="A8785" t="str">
        <f>IF(Tienda_4!$A1585="","","Tienda 4")</f>
        <v>Tienda 4</v>
      </c>
      <c r="B8785" t="str">
        <f>IF($A8785="","",Tienda_4!B1585)</f>
        <v>Muebles</v>
      </c>
      <c r="C8785" t="str">
        <f>IF($A8785="","",Tienda_4!G1585)</f>
        <v>Bogotá</v>
      </c>
      <c r="D8785" t="str">
        <f>IF($A8785="","",Tienda_4!F1585)</f>
        <v>Maria Alfonso</v>
      </c>
      <c r="E8785" t="str">
        <f>IF($A8785="","",Tienda_4!I1585)</f>
        <v>Tarjeta de crédito</v>
      </c>
      <c r="F8785">
        <f>IF($A8785="","",VALUE(RIGHT(Tienda_4!E1585,4)))</f>
        <v>2021</v>
      </c>
      <c r="G8785">
        <f>IF($A8785="","",Tienda_4!C1585)</f>
        <v>613500</v>
      </c>
      <c r="H8785">
        <f>IF($A8785="","",Tienda_4!D1585)</f>
        <v>32900</v>
      </c>
      <c r="I8785">
        <f>IF($A8785="","",Tienda_4!H1585)</f>
        <v>3</v>
      </c>
      <c r="J8785">
        <f>IF($A8785="",0,IF(AND(OR('Cuadro-de-mando'!$B$4="(Todas)",'Cuadro-de-mando'!$B$4=$A8785),OR('Cuadro-de-mando'!$E$4="(Todas)",'Cuadro-de-mando'!$E$4=$B8785),OR('Cuadro-de-mando'!$H$4="(Todas)",'Cuadro-de-mando'!$H$4=$C8785),OR('Cuadro-de-mando'!$K$4="(Todas)",'Cuadro-de-mando'!$K$4=$E8785),OR('Cuadro-de-mando'!$N$4="(Todos)",'Cuadro-de-mando'!$N$4=$F8785)),1,0))</f>
        <v>1</v>
      </c>
    </row>
    <row r="8786" spans="1:10" x14ac:dyDescent="0.25">
      <c r="A8786" t="str">
        <f>IF(Tienda_4!$A1586="","","Tienda 4")</f>
        <v>Tienda 4</v>
      </c>
      <c r="B8786" t="str">
        <f>IF($A8786="","",Tienda_4!B1586)</f>
        <v>Instrumentos musicales</v>
      </c>
      <c r="C8786" t="str">
        <f>IF($A8786="","",Tienda_4!G1586)</f>
        <v>Cali</v>
      </c>
      <c r="D8786" t="str">
        <f>IF($A8786="","",Tienda_4!F1586)</f>
        <v>Santiago Silva</v>
      </c>
      <c r="E8786" t="str">
        <f>IF($A8786="","",Tienda_4!I1586)</f>
        <v>Tarjeta de crédito</v>
      </c>
      <c r="F8786">
        <f>IF($A8786="","",VALUE(RIGHT(Tienda_4!E1586,4)))</f>
        <v>2020</v>
      </c>
      <c r="G8786">
        <f>IF($A8786="","",Tienda_4!C1586)</f>
        <v>235700</v>
      </c>
      <c r="H8786">
        <f>IF($A8786="","",Tienda_4!D1586)</f>
        <v>10700</v>
      </c>
      <c r="I8786">
        <f>IF($A8786="","",Tienda_4!H1586)</f>
        <v>1</v>
      </c>
      <c r="J8786">
        <f>IF($A8786="",0,IF(AND(OR('Cuadro-de-mando'!$B$4="(Todas)",'Cuadro-de-mando'!$B$4=$A8786),OR('Cuadro-de-mando'!$E$4="(Todas)",'Cuadro-de-mando'!$E$4=$B8786),OR('Cuadro-de-mando'!$H$4="(Todas)",'Cuadro-de-mando'!$H$4=$C8786),OR('Cuadro-de-mando'!$K$4="(Todas)",'Cuadro-de-mando'!$K$4=$E8786),OR('Cuadro-de-mando'!$N$4="(Todos)",'Cuadro-de-mando'!$N$4=$F8786)),1,0))</f>
        <v>1</v>
      </c>
    </row>
    <row r="8787" spans="1:10" x14ac:dyDescent="0.25">
      <c r="A8787" t="str">
        <f>IF(Tienda_4!$A1587="","","Tienda 4")</f>
        <v>Tienda 4</v>
      </c>
      <c r="B8787" t="str">
        <f>IF($A8787="","",Tienda_4!B1587)</f>
        <v>Electrodomésticos</v>
      </c>
      <c r="C8787" t="str">
        <f>IF($A8787="","",Tienda_4!G1587)</f>
        <v>Bogotá</v>
      </c>
      <c r="D8787" t="str">
        <f>IF($A8787="","",Tienda_4!F1587)</f>
        <v>Rafael Acosta</v>
      </c>
      <c r="E8787" t="str">
        <f>IF($A8787="","",Tienda_4!I1587)</f>
        <v>Tarjeta de crédito</v>
      </c>
      <c r="F8787">
        <f>IF($A8787="","",VALUE(RIGHT(Tienda_4!E1587,4)))</f>
        <v>2020</v>
      </c>
      <c r="G8787">
        <f>IF($A8787="","",Tienda_4!C1587)</f>
        <v>549700</v>
      </c>
      <c r="H8787">
        <f>IF($A8787="","",Tienda_4!D1587)</f>
        <v>29800</v>
      </c>
      <c r="I8787">
        <f>IF($A8787="","",Tienda_4!H1587)</f>
        <v>5</v>
      </c>
      <c r="J8787">
        <f>IF($A8787="",0,IF(AND(OR('Cuadro-de-mando'!$B$4="(Todas)",'Cuadro-de-mando'!$B$4=$A8787),OR('Cuadro-de-mando'!$E$4="(Todas)",'Cuadro-de-mando'!$E$4=$B8787),OR('Cuadro-de-mando'!$H$4="(Todas)",'Cuadro-de-mando'!$H$4=$C8787),OR('Cuadro-de-mando'!$K$4="(Todas)",'Cuadro-de-mando'!$K$4=$E8787),OR('Cuadro-de-mando'!$N$4="(Todos)",'Cuadro-de-mando'!$N$4=$F8787)),1,0))</f>
        <v>1</v>
      </c>
    </row>
    <row r="8788" spans="1:10" x14ac:dyDescent="0.25">
      <c r="A8788" t="str">
        <f>IF(Tienda_4!$A1588="","","Tienda 4")</f>
        <v>Tienda 4</v>
      </c>
      <c r="B8788" t="str">
        <f>IF($A8788="","",Tienda_4!B1588)</f>
        <v>Electrodomésticos</v>
      </c>
      <c r="C8788" t="str">
        <f>IF($A8788="","",Tienda_4!G1588)</f>
        <v>Medellín</v>
      </c>
      <c r="D8788" t="str">
        <f>IF($A8788="","",Tienda_4!F1588)</f>
        <v>Blanca Ramirez</v>
      </c>
      <c r="E8788" t="str">
        <f>IF($A8788="","",Tienda_4!I1588)</f>
        <v>Tarjeta de crédito</v>
      </c>
      <c r="F8788">
        <f>IF($A8788="","",VALUE(RIGHT(Tienda_4!E1588,4)))</f>
        <v>2022</v>
      </c>
      <c r="G8788">
        <f>IF($A8788="","",Tienda_4!C1588)</f>
        <v>2351000</v>
      </c>
      <c r="H8788">
        <f>IF($A8788="","",Tienda_4!D1588)</f>
        <v>125400</v>
      </c>
      <c r="I8788">
        <f>IF($A8788="","",Tienda_4!H1588)</f>
        <v>5</v>
      </c>
      <c r="J8788">
        <f>IF($A8788="",0,IF(AND(OR('Cuadro-de-mando'!$B$4="(Todas)",'Cuadro-de-mando'!$B$4=$A8788),OR('Cuadro-de-mando'!$E$4="(Todas)",'Cuadro-de-mando'!$E$4=$B8788),OR('Cuadro-de-mando'!$H$4="(Todas)",'Cuadro-de-mando'!$H$4=$C8788),OR('Cuadro-de-mando'!$K$4="(Todas)",'Cuadro-de-mando'!$K$4=$E8788),OR('Cuadro-de-mando'!$N$4="(Todos)",'Cuadro-de-mando'!$N$4=$F8788)),1,0))</f>
        <v>1</v>
      </c>
    </row>
    <row r="8789" spans="1:10" x14ac:dyDescent="0.25">
      <c r="A8789" t="str">
        <f>IF(Tienda_4!$A1589="","","Tienda 4")</f>
        <v>Tienda 4</v>
      </c>
      <c r="B8789" t="str">
        <f>IF($A8789="","",Tienda_4!B1589)</f>
        <v>Deportes y diversión</v>
      </c>
      <c r="C8789" t="str">
        <f>IF($A8789="","",Tienda_4!G1589)</f>
        <v>Medellín</v>
      </c>
      <c r="D8789" t="str">
        <f>IF($A8789="","",Tienda_4!F1589)</f>
        <v>Juliana Costa</v>
      </c>
      <c r="E8789" t="str">
        <f>IF($A8789="","",Tienda_4!I1589)</f>
        <v>Tarjeta de crédito</v>
      </c>
      <c r="F8789">
        <f>IF($A8789="","",VALUE(RIGHT(Tienda_4!E1589,4)))</f>
        <v>2022</v>
      </c>
      <c r="G8789">
        <f>IF($A8789="","",Tienda_4!C1589)</f>
        <v>37900</v>
      </c>
      <c r="H8789">
        <f>IF($A8789="","",Tienda_4!D1589)</f>
        <v>2400</v>
      </c>
      <c r="I8789">
        <f>IF($A8789="","",Tienda_4!H1589)</f>
        <v>5</v>
      </c>
      <c r="J8789">
        <f>IF($A8789="",0,IF(AND(OR('Cuadro-de-mando'!$B$4="(Todas)",'Cuadro-de-mando'!$B$4=$A8789),OR('Cuadro-de-mando'!$E$4="(Todas)",'Cuadro-de-mando'!$E$4=$B8789),OR('Cuadro-de-mando'!$H$4="(Todas)",'Cuadro-de-mando'!$H$4=$C8789),OR('Cuadro-de-mando'!$K$4="(Todas)",'Cuadro-de-mando'!$K$4=$E8789),OR('Cuadro-de-mando'!$N$4="(Todos)",'Cuadro-de-mando'!$N$4=$F8789)),1,0))</f>
        <v>1</v>
      </c>
    </row>
    <row r="8790" spans="1:10" x14ac:dyDescent="0.25">
      <c r="A8790" t="str">
        <f>IF(Tienda_4!$A1590="","","Tienda 4")</f>
        <v>Tienda 4</v>
      </c>
      <c r="B8790" t="str">
        <f>IF($A8790="","",Tienda_4!B1590)</f>
        <v>Electrónicos</v>
      </c>
      <c r="C8790" t="str">
        <f>IF($A8790="","",Tienda_4!G1590)</f>
        <v>Medellín</v>
      </c>
      <c r="D8790" t="str">
        <f>IF($A8790="","",Tienda_4!F1590)</f>
        <v>Maria Alfonso</v>
      </c>
      <c r="E8790" t="str">
        <f>IF($A8790="","",Tienda_4!I1590)</f>
        <v>Nequi</v>
      </c>
      <c r="F8790">
        <f>IF($A8790="","",VALUE(RIGHT(Tienda_4!E1590,4)))</f>
        <v>2022</v>
      </c>
      <c r="G8790">
        <f>IF($A8790="","",Tienda_4!C1590)</f>
        <v>883800</v>
      </c>
      <c r="H8790">
        <f>IF($A8790="","",Tienda_4!D1590)</f>
        <v>47500</v>
      </c>
      <c r="I8790">
        <f>IF($A8790="","",Tienda_4!H1590)</f>
        <v>4</v>
      </c>
      <c r="J8790">
        <f>IF($A8790="",0,IF(AND(OR('Cuadro-de-mando'!$B$4="(Todas)",'Cuadro-de-mando'!$B$4=$A8790),OR('Cuadro-de-mando'!$E$4="(Todas)",'Cuadro-de-mando'!$E$4=$B8790),OR('Cuadro-de-mando'!$H$4="(Todas)",'Cuadro-de-mando'!$H$4=$C8790),OR('Cuadro-de-mando'!$K$4="(Todas)",'Cuadro-de-mando'!$K$4=$E8790),OR('Cuadro-de-mando'!$N$4="(Todos)",'Cuadro-de-mando'!$N$4=$F8790)),1,0))</f>
        <v>1</v>
      </c>
    </row>
    <row r="8791" spans="1:10" x14ac:dyDescent="0.25">
      <c r="A8791" t="str">
        <f>IF(Tienda_4!$A1591="","","Tienda 4")</f>
        <v>Tienda 4</v>
      </c>
      <c r="B8791" t="str">
        <f>IF($A8791="","",Tienda_4!B1591)</f>
        <v>Deportes y diversión</v>
      </c>
      <c r="C8791" t="str">
        <f>IF($A8791="","",Tienda_4!G1591)</f>
        <v>Neiva</v>
      </c>
      <c r="D8791" t="str">
        <f>IF($A8791="","",Tienda_4!F1591)</f>
        <v>Rafael Acosta</v>
      </c>
      <c r="E8791" t="str">
        <f>IF($A8791="","",Tienda_4!I1591)</f>
        <v>Tarjeta de crédito</v>
      </c>
      <c r="F8791">
        <f>IF($A8791="","",VALUE(RIGHT(Tienda_4!E1591,4)))</f>
        <v>2020</v>
      </c>
      <c r="G8791">
        <f>IF($A8791="","",Tienda_4!C1591)</f>
        <v>421100</v>
      </c>
      <c r="H8791">
        <f>IF($A8791="","",Tienda_4!D1591)</f>
        <v>20600</v>
      </c>
      <c r="I8791">
        <f>IF($A8791="","",Tienda_4!H1591)</f>
        <v>5</v>
      </c>
      <c r="J8791">
        <f>IF($A8791="",0,IF(AND(OR('Cuadro-de-mando'!$B$4="(Todas)",'Cuadro-de-mando'!$B$4=$A8791),OR('Cuadro-de-mando'!$E$4="(Todas)",'Cuadro-de-mando'!$E$4=$B8791),OR('Cuadro-de-mando'!$H$4="(Todas)",'Cuadro-de-mando'!$H$4=$C8791),OR('Cuadro-de-mando'!$K$4="(Todas)",'Cuadro-de-mando'!$K$4=$E8791),OR('Cuadro-de-mando'!$N$4="(Todos)",'Cuadro-de-mando'!$N$4=$F8791)),1,0))</f>
        <v>1</v>
      </c>
    </row>
    <row r="8792" spans="1:10" x14ac:dyDescent="0.25">
      <c r="A8792" t="str">
        <f>IF(Tienda_4!$A1592="","","Tienda 4")</f>
        <v>Tienda 4</v>
      </c>
      <c r="B8792" t="str">
        <f>IF($A8792="","",Tienda_4!B1592)</f>
        <v>Electrónicos</v>
      </c>
      <c r="C8792" t="str">
        <f>IF($A8792="","",Tienda_4!G1592)</f>
        <v>Pereira</v>
      </c>
      <c r="D8792" t="str">
        <f>IF($A8792="","",Tienda_4!F1592)</f>
        <v>Juan Fernandez</v>
      </c>
      <c r="E8792" t="str">
        <f>IF($A8792="","",Tienda_4!I1592)</f>
        <v>Tarjeta de crédito</v>
      </c>
      <c r="F8792">
        <f>IF($A8792="","",VALUE(RIGHT(Tienda_4!E1592,4)))</f>
        <v>2022</v>
      </c>
      <c r="G8792">
        <f>IF($A8792="","",Tienda_4!C1592)</f>
        <v>255000</v>
      </c>
      <c r="H8792">
        <f>IF($A8792="","",Tienda_4!D1592)</f>
        <v>11800</v>
      </c>
      <c r="I8792">
        <f>IF($A8792="","",Tienda_4!H1592)</f>
        <v>4</v>
      </c>
      <c r="J8792">
        <f>IF($A8792="",0,IF(AND(OR('Cuadro-de-mando'!$B$4="(Todas)",'Cuadro-de-mando'!$B$4=$A8792),OR('Cuadro-de-mando'!$E$4="(Todas)",'Cuadro-de-mando'!$E$4=$B8792),OR('Cuadro-de-mando'!$H$4="(Todas)",'Cuadro-de-mando'!$H$4=$C8792),OR('Cuadro-de-mando'!$K$4="(Todas)",'Cuadro-de-mando'!$K$4=$E8792),OR('Cuadro-de-mando'!$N$4="(Todos)",'Cuadro-de-mando'!$N$4=$F8792)),1,0))</f>
        <v>1</v>
      </c>
    </row>
    <row r="8793" spans="1:10" x14ac:dyDescent="0.25">
      <c r="A8793" t="str">
        <f>IF(Tienda_4!$A1593="","","Tienda 4")</f>
        <v>Tienda 4</v>
      </c>
      <c r="B8793" t="str">
        <f>IF($A8793="","",Tienda_4!B1593)</f>
        <v>Electrónicos</v>
      </c>
      <c r="C8793" t="str">
        <f>IF($A8793="","",Tienda_4!G1593)</f>
        <v>Medellín</v>
      </c>
      <c r="D8793" t="str">
        <f>IF($A8793="","",Tienda_4!F1593)</f>
        <v>Blanca Ramirez</v>
      </c>
      <c r="E8793" t="str">
        <f>IF($A8793="","",Tienda_4!I1593)</f>
        <v>Nequi</v>
      </c>
      <c r="F8793">
        <f>IF($A8793="","",VALUE(RIGHT(Tienda_4!E1593,4)))</f>
        <v>2020</v>
      </c>
      <c r="G8793">
        <f>IF($A8793="","",Tienda_4!C1593)</f>
        <v>109800</v>
      </c>
      <c r="H8793">
        <f>IF($A8793="","",Tienda_4!D1593)</f>
        <v>6100</v>
      </c>
      <c r="I8793">
        <f>IF($A8793="","",Tienda_4!H1593)</f>
        <v>4</v>
      </c>
      <c r="J8793">
        <f>IF($A8793="",0,IF(AND(OR('Cuadro-de-mando'!$B$4="(Todas)",'Cuadro-de-mando'!$B$4=$A8793),OR('Cuadro-de-mando'!$E$4="(Todas)",'Cuadro-de-mando'!$E$4=$B8793),OR('Cuadro-de-mando'!$H$4="(Todas)",'Cuadro-de-mando'!$H$4=$C8793),OR('Cuadro-de-mando'!$K$4="(Todas)",'Cuadro-de-mando'!$K$4=$E8793),OR('Cuadro-de-mando'!$N$4="(Todos)",'Cuadro-de-mando'!$N$4=$F8793)),1,0))</f>
        <v>1</v>
      </c>
    </row>
    <row r="8794" spans="1:10" x14ac:dyDescent="0.25">
      <c r="A8794" t="str">
        <f>IF(Tienda_4!$A1594="","","Tienda 4")</f>
        <v>Tienda 4</v>
      </c>
      <c r="B8794" t="str">
        <f>IF($A8794="","",Tienda_4!B1594)</f>
        <v>Deportes y diversión</v>
      </c>
      <c r="C8794" t="str">
        <f>IF($A8794="","",Tienda_4!G1594)</f>
        <v>Santa Marta</v>
      </c>
      <c r="D8794" t="str">
        <f>IF($A8794="","",Tienda_4!F1594)</f>
        <v>Juan Fernandez</v>
      </c>
      <c r="E8794" t="str">
        <f>IF($A8794="","",Tienda_4!I1594)</f>
        <v>Tarjeta de débito</v>
      </c>
      <c r="F8794">
        <f>IF($A8794="","",VALUE(RIGHT(Tienda_4!E1594,4)))</f>
        <v>2020</v>
      </c>
      <c r="G8794">
        <f>IF($A8794="","",Tienda_4!C1594)</f>
        <v>601200</v>
      </c>
      <c r="H8794">
        <f>IF($A8794="","",Tienda_4!D1594)</f>
        <v>30200</v>
      </c>
      <c r="I8794">
        <f>IF($A8794="","",Tienda_4!H1594)</f>
        <v>5</v>
      </c>
      <c r="J8794">
        <f>IF($A8794="",0,IF(AND(OR('Cuadro-de-mando'!$B$4="(Todas)",'Cuadro-de-mando'!$B$4=$A8794),OR('Cuadro-de-mando'!$E$4="(Todas)",'Cuadro-de-mando'!$E$4=$B8794),OR('Cuadro-de-mando'!$H$4="(Todas)",'Cuadro-de-mando'!$H$4=$C8794),OR('Cuadro-de-mando'!$K$4="(Todas)",'Cuadro-de-mando'!$K$4=$E8794),OR('Cuadro-de-mando'!$N$4="(Todos)",'Cuadro-de-mando'!$N$4=$F8794)),1,0))</f>
        <v>1</v>
      </c>
    </row>
    <row r="8795" spans="1:10" x14ac:dyDescent="0.25">
      <c r="A8795" t="str">
        <f>IF(Tienda_4!$A1595="","","Tienda 4")</f>
        <v>Tienda 4</v>
      </c>
      <c r="B8795" t="str">
        <f>IF($A8795="","",Tienda_4!B1595)</f>
        <v>Electrodomésticos</v>
      </c>
      <c r="C8795" t="str">
        <f>IF($A8795="","",Tienda_4!G1595)</f>
        <v>Bogotá</v>
      </c>
      <c r="D8795" t="str">
        <f>IF($A8795="","",Tienda_4!F1595)</f>
        <v>Maria Alfonso</v>
      </c>
      <c r="E8795" t="str">
        <f>IF($A8795="","",Tienda_4!I1595)</f>
        <v>Nequi</v>
      </c>
      <c r="F8795">
        <f>IF($A8795="","",VALUE(RIGHT(Tienda_4!E1595,4)))</f>
        <v>2022</v>
      </c>
      <c r="G8795">
        <f>IF($A8795="","",Tienda_4!C1595)</f>
        <v>848500</v>
      </c>
      <c r="H8795">
        <f>IF($A8795="","",Tienda_4!D1595)</f>
        <v>43400</v>
      </c>
      <c r="I8795">
        <f>IF($A8795="","",Tienda_4!H1595)</f>
        <v>5</v>
      </c>
      <c r="J8795">
        <f>IF($A8795="",0,IF(AND(OR('Cuadro-de-mando'!$B$4="(Todas)",'Cuadro-de-mando'!$B$4=$A8795),OR('Cuadro-de-mando'!$E$4="(Todas)",'Cuadro-de-mando'!$E$4=$B8795),OR('Cuadro-de-mando'!$H$4="(Todas)",'Cuadro-de-mando'!$H$4=$C8795),OR('Cuadro-de-mando'!$K$4="(Todas)",'Cuadro-de-mando'!$K$4=$E8795),OR('Cuadro-de-mando'!$N$4="(Todos)",'Cuadro-de-mando'!$N$4=$F8795)),1,0))</f>
        <v>1</v>
      </c>
    </row>
    <row r="8796" spans="1:10" x14ac:dyDescent="0.25">
      <c r="A8796" t="str">
        <f>IF(Tienda_4!$A1596="","","Tienda 4")</f>
        <v>Tienda 4</v>
      </c>
      <c r="B8796" t="str">
        <f>IF($A8796="","",Tienda_4!B1596)</f>
        <v>Electrodomésticos</v>
      </c>
      <c r="C8796" t="str">
        <f>IF($A8796="","",Tienda_4!G1596)</f>
        <v>Medellín</v>
      </c>
      <c r="D8796" t="str">
        <f>IF($A8796="","",Tienda_4!F1596)</f>
        <v>Ángel Rodriguez</v>
      </c>
      <c r="E8796" t="str">
        <f>IF($A8796="","",Tienda_4!I1596)</f>
        <v>Nequi</v>
      </c>
      <c r="F8796">
        <f>IF($A8796="","",VALUE(RIGHT(Tienda_4!E1596,4)))</f>
        <v>2020</v>
      </c>
      <c r="G8796">
        <f>IF($A8796="","",Tienda_4!C1596)</f>
        <v>2134500</v>
      </c>
      <c r="H8796">
        <f>IF($A8796="","",Tienda_4!D1596)</f>
        <v>111800</v>
      </c>
      <c r="I8796">
        <f>IF($A8796="","",Tienda_4!H1596)</f>
        <v>5</v>
      </c>
      <c r="J8796">
        <f>IF($A8796="",0,IF(AND(OR('Cuadro-de-mando'!$B$4="(Todas)",'Cuadro-de-mando'!$B$4=$A8796),OR('Cuadro-de-mando'!$E$4="(Todas)",'Cuadro-de-mando'!$E$4=$B8796),OR('Cuadro-de-mando'!$H$4="(Todas)",'Cuadro-de-mando'!$H$4=$C8796),OR('Cuadro-de-mando'!$K$4="(Todas)",'Cuadro-de-mando'!$K$4=$E8796),OR('Cuadro-de-mando'!$N$4="(Todos)",'Cuadro-de-mando'!$N$4=$F8796)),1,0))</f>
        <v>1</v>
      </c>
    </row>
    <row r="8797" spans="1:10" x14ac:dyDescent="0.25">
      <c r="A8797" t="str">
        <f>IF(Tienda_4!$A1597="","","Tienda 4")</f>
        <v>Tienda 4</v>
      </c>
      <c r="B8797" t="str">
        <f>IF($A8797="","",Tienda_4!B1597)</f>
        <v>Juguetes</v>
      </c>
      <c r="C8797" t="str">
        <f>IF($A8797="","",Tienda_4!G1597)</f>
        <v>Bogotá</v>
      </c>
      <c r="D8797" t="str">
        <f>IF($A8797="","",Tienda_4!F1597)</f>
        <v>Mariana Herrera</v>
      </c>
      <c r="E8797" t="str">
        <f>IF($A8797="","",Tienda_4!I1597)</f>
        <v>Nequi</v>
      </c>
      <c r="F8797">
        <f>IF($A8797="","",VALUE(RIGHT(Tienda_4!E1597,4)))</f>
        <v>2021</v>
      </c>
      <c r="G8797">
        <f>IF($A8797="","",Tienda_4!C1597)</f>
        <v>76900</v>
      </c>
      <c r="H8797">
        <f>IF($A8797="","",Tienda_4!D1597)</f>
        <v>2300</v>
      </c>
      <c r="I8797">
        <f>IF($A8797="","",Tienda_4!H1597)</f>
        <v>2</v>
      </c>
      <c r="J8797">
        <f>IF($A8797="",0,IF(AND(OR('Cuadro-de-mando'!$B$4="(Todas)",'Cuadro-de-mando'!$B$4=$A8797),OR('Cuadro-de-mando'!$E$4="(Todas)",'Cuadro-de-mando'!$E$4=$B8797),OR('Cuadro-de-mando'!$H$4="(Todas)",'Cuadro-de-mando'!$H$4=$C8797),OR('Cuadro-de-mando'!$K$4="(Todas)",'Cuadro-de-mando'!$K$4=$E8797),OR('Cuadro-de-mando'!$N$4="(Todos)",'Cuadro-de-mando'!$N$4=$F8797)),1,0))</f>
        <v>1</v>
      </c>
    </row>
    <row r="8798" spans="1:10" x14ac:dyDescent="0.25">
      <c r="A8798" t="str">
        <f>IF(Tienda_4!$A1598="","","Tienda 4")</f>
        <v>Tienda 4</v>
      </c>
      <c r="B8798" t="str">
        <f>IF($A8798="","",Tienda_4!B1598)</f>
        <v>Instrumentos musicales</v>
      </c>
      <c r="C8798" t="str">
        <f>IF($A8798="","",Tienda_4!G1598)</f>
        <v>Bogotá</v>
      </c>
      <c r="D8798" t="str">
        <f>IF($A8798="","",Tienda_4!F1598)</f>
        <v>Pedro Gomez</v>
      </c>
      <c r="E8798" t="str">
        <f>IF($A8798="","",Tienda_4!I1598)</f>
        <v>Tarjeta de crédito</v>
      </c>
      <c r="F8798">
        <f>IF($A8798="","",VALUE(RIGHT(Tienda_4!E1598,4)))</f>
        <v>2021</v>
      </c>
      <c r="G8798">
        <f>IF($A8798="","",Tienda_4!C1598)</f>
        <v>93100</v>
      </c>
      <c r="H8798">
        <f>IF($A8798="","",Tienda_4!D1598)</f>
        <v>5400</v>
      </c>
      <c r="I8798">
        <f>IF($A8798="","",Tienda_4!H1598)</f>
        <v>4</v>
      </c>
      <c r="J8798">
        <f>IF($A8798="",0,IF(AND(OR('Cuadro-de-mando'!$B$4="(Todas)",'Cuadro-de-mando'!$B$4=$A8798),OR('Cuadro-de-mando'!$E$4="(Todas)",'Cuadro-de-mando'!$E$4=$B8798),OR('Cuadro-de-mando'!$H$4="(Todas)",'Cuadro-de-mando'!$H$4=$C8798),OR('Cuadro-de-mando'!$K$4="(Todas)",'Cuadro-de-mando'!$K$4=$E8798),OR('Cuadro-de-mando'!$N$4="(Todos)",'Cuadro-de-mando'!$N$4=$F8798)),1,0))</f>
        <v>1</v>
      </c>
    </row>
    <row r="8799" spans="1:10" x14ac:dyDescent="0.25">
      <c r="A8799" t="str">
        <f>IF(Tienda_4!$A1599="","","Tienda 4")</f>
        <v>Tienda 4</v>
      </c>
      <c r="B8799" t="str">
        <f>IF($A8799="","",Tienda_4!B1599)</f>
        <v>Libros</v>
      </c>
      <c r="C8799" t="str">
        <f>IF($A8799="","",Tienda_4!G1599)</f>
        <v>Medellín</v>
      </c>
      <c r="D8799" t="str">
        <f>IF($A8799="","",Tienda_4!F1599)</f>
        <v>Mariana Herrera</v>
      </c>
      <c r="E8799" t="str">
        <f>IF($A8799="","",Tienda_4!I1599)</f>
        <v>Nequi</v>
      </c>
      <c r="F8799">
        <f>IF($A8799="","",VALUE(RIGHT(Tienda_4!E1599,4)))</f>
        <v>2023</v>
      </c>
      <c r="G8799">
        <f>IF($A8799="","",Tienda_4!C1599)</f>
        <v>40000</v>
      </c>
      <c r="H8799">
        <f>IF($A8799="","",Tienda_4!D1599)</f>
        <v>0</v>
      </c>
      <c r="I8799">
        <f>IF($A8799="","",Tienda_4!H1599)</f>
        <v>4</v>
      </c>
      <c r="J8799">
        <f>IF($A8799="",0,IF(AND(OR('Cuadro-de-mando'!$B$4="(Todas)",'Cuadro-de-mando'!$B$4=$A8799),OR('Cuadro-de-mando'!$E$4="(Todas)",'Cuadro-de-mando'!$E$4=$B8799),OR('Cuadro-de-mando'!$H$4="(Todas)",'Cuadro-de-mando'!$H$4=$C8799),OR('Cuadro-de-mando'!$K$4="(Todas)",'Cuadro-de-mando'!$K$4=$E8799),OR('Cuadro-de-mando'!$N$4="(Todos)",'Cuadro-de-mando'!$N$4=$F8799)),1,0))</f>
        <v>1</v>
      </c>
    </row>
    <row r="8800" spans="1:10" x14ac:dyDescent="0.25">
      <c r="A8800" t="str">
        <f>IF(Tienda_4!$A1600="","","Tienda 4")</f>
        <v>Tienda 4</v>
      </c>
      <c r="B8800" t="str">
        <f>IF($A8800="","",Tienda_4!B1600)</f>
        <v>Electrónicos</v>
      </c>
      <c r="C8800" t="str">
        <f>IF($A8800="","",Tienda_4!G1600)</f>
        <v>Riohacha</v>
      </c>
      <c r="D8800" t="str">
        <f>IF($A8800="","",Tienda_4!F1600)</f>
        <v>Juliana Costa</v>
      </c>
      <c r="E8800" t="str">
        <f>IF($A8800="","",Tienda_4!I1600)</f>
        <v>Tarjeta de crédito</v>
      </c>
      <c r="F8800">
        <f>IF($A8800="","",VALUE(RIGHT(Tienda_4!E1600,4)))</f>
        <v>2022</v>
      </c>
      <c r="G8800">
        <f>IF($A8800="","",Tienda_4!C1600)</f>
        <v>1746300</v>
      </c>
      <c r="H8800">
        <f>IF($A8800="","",Tienda_4!D1600)</f>
        <v>94200</v>
      </c>
      <c r="I8800">
        <f>IF($A8800="","",Tienda_4!H1600)</f>
        <v>5</v>
      </c>
      <c r="J8800">
        <f>IF($A8800="",0,IF(AND(OR('Cuadro-de-mando'!$B$4="(Todas)",'Cuadro-de-mando'!$B$4=$A8800),OR('Cuadro-de-mando'!$E$4="(Todas)",'Cuadro-de-mando'!$E$4=$B8800),OR('Cuadro-de-mando'!$H$4="(Todas)",'Cuadro-de-mando'!$H$4=$C8800),OR('Cuadro-de-mando'!$K$4="(Todas)",'Cuadro-de-mando'!$K$4=$E8800),OR('Cuadro-de-mando'!$N$4="(Todos)",'Cuadro-de-mando'!$N$4=$F8800)),1,0))</f>
        <v>1</v>
      </c>
    </row>
    <row r="8801" spans="1:10" x14ac:dyDescent="0.25">
      <c r="A8801" t="str">
        <f>IF(Tienda_4!$A1601="","","Tienda 4")</f>
        <v>Tienda 4</v>
      </c>
      <c r="B8801" t="str">
        <f>IF($A8801="","",Tienda_4!B1601)</f>
        <v>Electrodomésticos</v>
      </c>
      <c r="C8801" t="str">
        <f>IF($A8801="","",Tienda_4!G1601)</f>
        <v>Medellín</v>
      </c>
      <c r="D8801" t="str">
        <f>IF($A8801="","",Tienda_4!F1601)</f>
        <v>Lucas Olivera</v>
      </c>
      <c r="E8801" t="str">
        <f>IF($A8801="","",Tienda_4!I1601)</f>
        <v>Cupón</v>
      </c>
      <c r="F8801">
        <f>IF($A8801="","",VALUE(RIGHT(Tienda_4!E1601,4)))</f>
        <v>2020</v>
      </c>
      <c r="G8801">
        <f>IF($A8801="","",Tienda_4!C1601)</f>
        <v>516500</v>
      </c>
      <c r="H8801">
        <f>IF($A8801="","",Tienda_4!D1601)</f>
        <v>27900</v>
      </c>
      <c r="I8801">
        <f>IF($A8801="","",Tienda_4!H1601)</f>
        <v>1</v>
      </c>
      <c r="J8801">
        <f>IF($A8801="",0,IF(AND(OR('Cuadro-de-mando'!$B$4="(Todas)",'Cuadro-de-mando'!$B$4=$A8801),OR('Cuadro-de-mando'!$E$4="(Todas)",'Cuadro-de-mando'!$E$4=$B8801),OR('Cuadro-de-mando'!$H$4="(Todas)",'Cuadro-de-mando'!$H$4=$C8801),OR('Cuadro-de-mando'!$K$4="(Todas)",'Cuadro-de-mando'!$K$4=$E8801),OR('Cuadro-de-mando'!$N$4="(Todos)",'Cuadro-de-mando'!$N$4=$F8801)),1,0))</f>
        <v>1</v>
      </c>
    </row>
    <row r="8802" spans="1:10" x14ac:dyDescent="0.25">
      <c r="A8802" t="str">
        <f>IF(Tienda_4!$A1602="","","Tienda 4")</f>
        <v>Tienda 4</v>
      </c>
      <c r="B8802" t="str">
        <f>IF($A8802="","",Tienda_4!B1602)</f>
        <v>Deportes y diversión</v>
      </c>
      <c r="C8802" t="str">
        <f>IF($A8802="","",Tienda_4!G1602)</f>
        <v>Neiva</v>
      </c>
      <c r="D8802" t="str">
        <f>IF($A8802="","",Tienda_4!F1602)</f>
        <v>Mariana Herrera</v>
      </c>
      <c r="E8802" t="str">
        <f>IF($A8802="","",Tienda_4!I1602)</f>
        <v>Nequi</v>
      </c>
      <c r="F8802">
        <f>IF($A8802="","",VALUE(RIGHT(Tienda_4!E1602,4)))</f>
        <v>2021</v>
      </c>
      <c r="G8802">
        <f>IF($A8802="","",Tienda_4!C1602)</f>
        <v>58600</v>
      </c>
      <c r="H8802">
        <f>IF($A8802="","",Tienda_4!D1602)</f>
        <v>1300</v>
      </c>
      <c r="I8802">
        <f>IF($A8802="","",Tienda_4!H1602)</f>
        <v>5</v>
      </c>
      <c r="J8802">
        <f>IF($A8802="",0,IF(AND(OR('Cuadro-de-mando'!$B$4="(Todas)",'Cuadro-de-mando'!$B$4=$A8802),OR('Cuadro-de-mando'!$E$4="(Todas)",'Cuadro-de-mando'!$E$4=$B8802),OR('Cuadro-de-mando'!$H$4="(Todas)",'Cuadro-de-mando'!$H$4=$C8802),OR('Cuadro-de-mando'!$K$4="(Todas)",'Cuadro-de-mando'!$K$4=$E8802),OR('Cuadro-de-mando'!$N$4="(Todos)",'Cuadro-de-mando'!$N$4=$F8802)),1,0))</f>
        <v>1</v>
      </c>
    </row>
    <row r="8803" spans="1:10" x14ac:dyDescent="0.25">
      <c r="A8803" t="str">
        <f>IF(Tienda_4!$A1603="","","Tienda 4")</f>
        <v>Tienda 4</v>
      </c>
      <c r="B8803" t="str">
        <f>IF($A8803="","",Tienda_4!B1603)</f>
        <v>Electrónicos</v>
      </c>
      <c r="C8803" t="str">
        <f>IF($A8803="","",Tienda_4!G1603)</f>
        <v>Pereira</v>
      </c>
      <c r="D8803" t="str">
        <f>IF($A8803="","",Tienda_4!F1603)</f>
        <v>Maria Alfonso</v>
      </c>
      <c r="E8803" t="str">
        <f>IF($A8803="","",Tienda_4!I1603)</f>
        <v>Tarjeta de crédito</v>
      </c>
      <c r="F8803">
        <f>IF($A8803="","",VALUE(RIGHT(Tienda_4!E1603,4)))</f>
        <v>2021</v>
      </c>
      <c r="G8803">
        <f>IF($A8803="","",Tienda_4!C1603)</f>
        <v>1825600</v>
      </c>
      <c r="H8803">
        <f>IF($A8803="","",Tienda_4!D1603)</f>
        <v>95400</v>
      </c>
      <c r="I8803">
        <f>IF($A8803="","",Tienda_4!H1603)</f>
        <v>2</v>
      </c>
      <c r="J8803">
        <f>IF($A8803="",0,IF(AND(OR('Cuadro-de-mando'!$B$4="(Todas)",'Cuadro-de-mando'!$B$4=$A8803),OR('Cuadro-de-mando'!$E$4="(Todas)",'Cuadro-de-mando'!$E$4=$B8803),OR('Cuadro-de-mando'!$H$4="(Todas)",'Cuadro-de-mando'!$H$4=$C8803),OR('Cuadro-de-mando'!$K$4="(Todas)",'Cuadro-de-mando'!$K$4=$E8803),OR('Cuadro-de-mando'!$N$4="(Todos)",'Cuadro-de-mando'!$N$4=$F8803)),1,0))</f>
        <v>1</v>
      </c>
    </row>
    <row r="8804" spans="1:10" x14ac:dyDescent="0.25">
      <c r="A8804" t="str">
        <f>IF(Tienda_4!$A1604="","","Tienda 4")</f>
        <v>Tienda 4</v>
      </c>
      <c r="B8804" t="str">
        <f>IF($A8804="","",Tienda_4!B1604)</f>
        <v>Electrónicos</v>
      </c>
      <c r="C8804" t="str">
        <f>IF($A8804="","",Tienda_4!G1604)</f>
        <v>Bogotá</v>
      </c>
      <c r="D8804" t="str">
        <f>IF($A8804="","",Tienda_4!F1604)</f>
        <v>Ángel Rodriguez</v>
      </c>
      <c r="E8804" t="str">
        <f>IF($A8804="","",Tienda_4!I1604)</f>
        <v>Nequi</v>
      </c>
      <c r="F8804">
        <f>IF($A8804="","",VALUE(RIGHT(Tienda_4!E1604,4)))</f>
        <v>2023</v>
      </c>
      <c r="G8804">
        <f>IF($A8804="","",Tienda_4!C1604)</f>
        <v>277800</v>
      </c>
      <c r="H8804">
        <f>IF($A8804="","",Tienda_4!D1604)</f>
        <v>15800</v>
      </c>
      <c r="I8804">
        <f>IF($A8804="","",Tienda_4!H1604)</f>
        <v>5</v>
      </c>
      <c r="J8804">
        <f>IF($A8804="",0,IF(AND(OR('Cuadro-de-mando'!$B$4="(Todas)",'Cuadro-de-mando'!$B$4=$A8804),OR('Cuadro-de-mando'!$E$4="(Todas)",'Cuadro-de-mando'!$E$4=$B8804),OR('Cuadro-de-mando'!$H$4="(Todas)",'Cuadro-de-mando'!$H$4=$C8804),OR('Cuadro-de-mando'!$K$4="(Todas)",'Cuadro-de-mando'!$K$4=$E8804),OR('Cuadro-de-mando'!$N$4="(Todos)",'Cuadro-de-mando'!$N$4=$F8804)),1,0))</f>
        <v>1</v>
      </c>
    </row>
    <row r="8805" spans="1:10" x14ac:dyDescent="0.25">
      <c r="A8805" t="str">
        <f>IF(Tienda_4!$A1605="","","Tienda 4")</f>
        <v>Tienda 4</v>
      </c>
      <c r="B8805" t="str">
        <f>IF($A8805="","",Tienda_4!B1605)</f>
        <v>Libros</v>
      </c>
      <c r="C8805" t="str">
        <f>IF($A8805="","",Tienda_4!G1605)</f>
        <v>Medellín</v>
      </c>
      <c r="D8805" t="str">
        <f>IF($A8805="","",Tienda_4!F1605)</f>
        <v>Beatriz Morales</v>
      </c>
      <c r="E8805" t="str">
        <f>IF($A8805="","",Tienda_4!I1605)</f>
        <v>Tarjeta de crédito</v>
      </c>
      <c r="F8805">
        <f>IF($A8805="","",VALUE(RIGHT(Tienda_4!E1605,4)))</f>
        <v>2022</v>
      </c>
      <c r="G8805">
        <f>IF($A8805="","",Tienda_4!C1605)</f>
        <v>49300</v>
      </c>
      <c r="H8805">
        <f>IF($A8805="","",Tienda_4!D1605)</f>
        <v>800</v>
      </c>
      <c r="I8805">
        <f>IF($A8805="","",Tienda_4!H1605)</f>
        <v>5</v>
      </c>
      <c r="J8805">
        <f>IF($A8805="",0,IF(AND(OR('Cuadro-de-mando'!$B$4="(Todas)",'Cuadro-de-mando'!$B$4=$A8805),OR('Cuadro-de-mando'!$E$4="(Todas)",'Cuadro-de-mando'!$E$4=$B8805),OR('Cuadro-de-mando'!$H$4="(Todas)",'Cuadro-de-mando'!$H$4=$C8805),OR('Cuadro-de-mando'!$K$4="(Todas)",'Cuadro-de-mando'!$K$4=$E8805),OR('Cuadro-de-mando'!$N$4="(Todos)",'Cuadro-de-mando'!$N$4=$F8805)),1,0))</f>
        <v>1</v>
      </c>
    </row>
    <row r="8806" spans="1:10" x14ac:dyDescent="0.25">
      <c r="A8806" t="str">
        <f>IF(Tienda_4!$A1606="","","Tienda 4")</f>
        <v>Tienda 4</v>
      </c>
      <c r="B8806" t="str">
        <f>IF($A8806="","",Tienda_4!B1606)</f>
        <v>Deportes y diversión</v>
      </c>
      <c r="C8806" t="str">
        <f>IF($A8806="","",Tienda_4!G1606)</f>
        <v>Bogotá</v>
      </c>
      <c r="D8806" t="str">
        <f>IF($A8806="","",Tienda_4!F1606)</f>
        <v>Blanca Ramirez</v>
      </c>
      <c r="E8806" t="str">
        <f>IF($A8806="","",Tienda_4!I1606)</f>
        <v>Nequi</v>
      </c>
      <c r="F8806">
        <f>IF($A8806="","",VALUE(RIGHT(Tienda_4!E1606,4)))</f>
        <v>2022</v>
      </c>
      <c r="G8806">
        <f>IF($A8806="","",Tienda_4!C1606)</f>
        <v>38000</v>
      </c>
      <c r="H8806">
        <f>IF($A8806="","",Tienda_4!D1606)</f>
        <v>2400</v>
      </c>
      <c r="I8806">
        <f>IF($A8806="","",Tienda_4!H1606)</f>
        <v>5</v>
      </c>
      <c r="J8806">
        <f>IF($A8806="",0,IF(AND(OR('Cuadro-de-mando'!$B$4="(Todas)",'Cuadro-de-mando'!$B$4=$A8806),OR('Cuadro-de-mando'!$E$4="(Todas)",'Cuadro-de-mando'!$E$4=$B8806),OR('Cuadro-de-mando'!$H$4="(Todas)",'Cuadro-de-mando'!$H$4=$C8806),OR('Cuadro-de-mando'!$K$4="(Todas)",'Cuadro-de-mando'!$K$4=$E8806),OR('Cuadro-de-mando'!$N$4="(Todos)",'Cuadro-de-mando'!$N$4=$F8806)),1,0))</f>
        <v>1</v>
      </c>
    </row>
    <row r="8807" spans="1:10" x14ac:dyDescent="0.25">
      <c r="A8807" t="str">
        <f>IF(Tienda_4!$A1607="","","Tienda 4")</f>
        <v>Tienda 4</v>
      </c>
      <c r="B8807" t="str">
        <f>IF($A8807="","",Tienda_4!B1607)</f>
        <v>Electrónicos</v>
      </c>
      <c r="C8807" t="str">
        <f>IF($A8807="","",Tienda_4!G1607)</f>
        <v>Barranquilla</v>
      </c>
      <c r="D8807" t="str">
        <f>IF($A8807="","",Tienda_4!F1607)</f>
        <v>Rafael Acosta</v>
      </c>
      <c r="E8807" t="str">
        <f>IF($A8807="","",Tienda_4!I1607)</f>
        <v>Nequi</v>
      </c>
      <c r="F8807">
        <f>IF($A8807="","",VALUE(RIGHT(Tienda_4!E1607,4)))</f>
        <v>2020</v>
      </c>
      <c r="G8807">
        <f>IF($A8807="","",Tienda_4!C1607)</f>
        <v>252900</v>
      </c>
      <c r="H8807">
        <f>IF($A8807="","",Tienda_4!D1607)</f>
        <v>13700</v>
      </c>
      <c r="I8807">
        <f>IF($A8807="","",Tienda_4!H1607)</f>
        <v>2</v>
      </c>
      <c r="J8807">
        <f>IF($A8807="",0,IF(AND(OR('Cuadro-de-mando'!$B$4="(Todas)",'Cuadro-de-mando'!$B$4=$A8807),OR('Cuadro-de-mando'!$E$4="(Todas)",'Cuadro-de-mando'!$E$4=$B8807),OR('Cuadro-de-mando'!$H$4="(Todas)",'Cuadro-de-mando'!$H$4=$C8807),OR('Cuadro-de-mando'!$K$4="(Todas)",'Cuadro-de-mando'!$K$4=$E8807),OR('Cuadro-de-mando'!$N$4="(Todos)",'Cuadro-de-mando'!$N$4=$F8807)),1,0))</f>
        <v>1</v>
      </c>
    </row>
    <row r="8808" spans="1:10" x14ac:dyDescent="0.25">
      <c r="A8808" t="str">
        <f>IF(Tienda_4!$A1608="","","Tienda 4")</f>
        <v>Tienda 4</v>
      </c>
      <c r="B8808" t="str">
        <f>IF($A8808="","",Tienda_4!B1608)</f>
        <v>Electrónicos</v>
      </c>
      <c r="C8808" t="str">
        <f>IF($A8808="","",Tienda_4!G1608)</f>
        <v>Cali</v>
      </c>
      <c r="D8808" t="str">
        <f>IF($A8808="","",Tienda_4!F1608)</f>
        <v>Beatriz Morales</v>
      </c>
      <c r="E8808" t="str">
        <f>IF($A8808="","",Tienda_4!I1608)</f>
        <v>Tarjeta de crédito</v>
      </c>
      <c r="F8808">
        <f>IF($A8808="","",VALUE(RIGHT(Tienda_4!E1608,4)))</f>
        <v>2022</v>
      </c>
      <c r="G8808">
        <f>IF($A8808="","",Tienda_4!C1608)</f>
        <v>1586200</v>
      </c>
      <c r="H8808">
        <f>IF($A8808="","",Tienda_4!D1608)</f>
        <v>82600</v>
      </c>
      <c r="I8808">
        <f>IF($A8808="","",Tienda_4!H1608)</f>
        <v>5</v>
      </c>
      <c r="J8808">
        <f>IF($A8808="",0,IF(AND(OR('Cuadro-de-mando'!$B$4="(Todas)",'Cuadro-de-mando'!$B$4=$A8808),OR('Cuadro-de-mando'!$E$4="(Todas)",'Cuadro-de-mando'!$E$4=$B8808),OR('Cuadro-de-mando'!$H$4="(Todas)",'Cuadro-de-mando'!$H$4=$C8808),OR('Cuadro-de-mando'!$K$4="(Todas)",'Cuadro-de-mando'!$K$4=$E8808),OR('Cuadro-de-mando'!$N$4="(Todos)",'Cuadro-de-mando'!$N$4=$F8808)),1,0))</f>
        <v>1</v>
      </c>
    </row>
    <row r="8809" spans="1:10" x14ac:dyDescent="0.25">
      <c r="A8809" t="str">
        <f>IF(Tienda_4!$A1609="","","Tienda 4")</f>
        <v>Tienda 4</v>
      </c>
      <c r="B8809" t="str">
        <f>IF($A8809="","",Tienda_4!B1609)</f>
        <v>Artículos para el hogar</v>
      </c>
      <c r="C8809" t="str">
        <f>IF($A8809="","",Tienda_4!G1609)</f>
        <v>Bogotá</v>
      </c>
      <c r="D8809" t="str">
        <f>IF($A8809="","",Tienda_4!F1609)</f>
        <v>Rafael Acosta</v>
      </c>
      <c r="E8809" t="str">
        <f>IF($A8809="","",Tienda_4!I1609)</f>
        <v>Tarjeta de crédito</v>
      </c>
      <c r="F8809">
        <f>IF($A8809="","",VALUE(RIGHT(Tienda_4!E1609,4)))</f>
        <v>2021</v>
      </c>
      <c r="G8809">
        <f>IF($A8809="","",Tienda_4!C1609)</f>
        <v>35200</v>
      </c>
      <c r="H8809">
        <f>IF($A8809="","",Tienda_4!D1609)</f>
        <v>2300</v>
      </c>
      <c r="I8809">
        <f>IF($A8809="","",Tienda_4!H1609)</f>
        <v>2</v>
      </c>
      <c r="J8809">
        <f>IF($A8809="",0,IF(AND(OR('Cuadro-de-mando'!$B$4="(Todas)",'Cuadro-de-mando'!$B$4=$A8809),OR('Cuadro-de-mando'!$E$4="(Todas)",'Cuadro-de-mando'!$E$4=$B8809),OR('Cuadro-de-mando'!$H$4="(Todas)",'Cuadro-de-mando'!$H$4=$C8809),OR('Cuadro-de-mando'!$K$4="(Todas)",'Cuadro-de-mando'!$K$4=$E8809),OR('Cuadro-de-mando'!$N$4="(Todos)",'Cuadro-de-mando'!$N$4=$F8809)),1,0))</f>
        <v>1</v>
      </c>
    </row>
    <row r="8810" spans="1:10" x14ac:dyDescent="0.25">
      <c r="A8810" t="str">
        <f>IF(Tienda_4!$A1610="","","Tienda 4")</f>
        <v>Tienda 4</v>
      </c>
      <c r="B8810" t="str">
        <f>IF($A8810="","",Tienda_4!B1610)</f>
        <v>Electrodomésticos</v>
      </c>
      <c r="C8810" t="str">
        <f>IF($A8810="","",Tienda_4!G1610)</f>
        <v>Bogotá</v>
      </c>
      <c r="D8810" t="str">
        <f>IF($A8810="","",Tienda_4!F1610)</f>
        <v>Pedro Gomez</v>
      </c>
      <c r="E8810" t="str">
        <f>IF($A8810="","",Tienda_4!I1610)</f>
        <v>Tarjeta de crédito</v>
      </c>
      <c r="F8810">
        <f>IF($A8810="","",VALUE(RIGHT(Tienda_4!E1610,4)))</f>
        <v>2021</v>
      </c>
      <c r="G8810">
        <f>IF($A8810="","",Tienda_4!C1610)</f>
        <v>2059600</v>
      </c>
      <c r="H8810">
        <f>IF($A8810="","",Tienda_4!D1610)</f>
        <v>109900</v>
      </c>
      <c r="I8810">
        <f>IF($A8810="","",Tienda_4!H1610)</f>
        <v>4</v>
      </c>
      <c r="J8810">
        <f>IF($A8810="",0,IF(AND(OR('Cuadro-de-mando'!$B$4="(Todas)",'Cuadro-de-mando'!$B$4=$A8810),OR('Cuadro-de-mando'!$E$4="(Todas)",'Cuadro-de-mando'!$E$4=$B8810),OR('Cuadro-de-mando'!$H$4="(Todas)",'Cuadro-de-mando'!$H$4=$C8810),OR('Cuadro-de-mando'!$K$4="(Todas)",'Cuadro-de-mando'!$K$4=$E8810),OR('Cuadro-de-mando'!$N$4="(Todos)",'Cuadro-de-mando'!$N$4=$F8810)),1,0))</f>
        <v>1</v>
      </c>
    </row>
    <row r="8811" spans="1:10" x14ac:dyDescent="0.25">
      <c r="A8811" t="str">
        <f>IF(Tienda_4!$A1611="","","Tienda 4")</f>
        <v>Tienda 4</v>
      </c>
      <c r="B8811" t="str">
        <f>IF($A8811="","",Tienda_4!B1611)</f>
        <v>Electrodomésticos</v>
      </c>
      <c r="C8811" t="str">
        <f>IF($A8811="","",Tienda_4!G1611)</f>
        <v>Cartagena</v>
      </c>
      <c r="D8811" t="str">
        <f>IF($A8811="","",Tienda_4!F1611)</f>
        <v>Izabela de León</v>
      </c>
      <c r="E8811" t="str">
        <f>IF($A8811="","",Tienda_4!I1611)</f>
        <v>Tarjeta de crédito</v>
      </c>
      <c r="F8811">
        <f>IF($A8811="","",VALUE(RIGHT(Tienda_4!E1611,4)))</f>
        <v>2022</v>
      </c>
      <c r="G8811">
        <f>IF($A8811="","",Tienda_4!C1611)</f>
        <v>1574700</v>
      </c>
      <c r="H8811">
        <f>IF($A8811="","",Tienda_4!D1611)</f>
        <v>82000</v>
      </c>
      <c r="I8811">
        <f>IF($A8811="","",Tienda_4!H1611)</f>
        <v>4</v>
      </c>
      <c r="J8811">
        <f>IF($A8811="",0,IF(AND(OR('Cuadro-de-mando'!$B$4="(Todas)",'Cuadro-de-mando'!$B$4=$A8811),OR('Cuadro-de-mando'!$E$4="(Todas)",'Cuadro-de-mando'!$E$4=$B8811),OR('Cuadro-de-mando'!$H$4="(Todas)",'Cuadro-de-mando'!$H$4=$C8811),OR('Cuadro-de-mando'!$K$4="(Todas)",'Cuadro-de-mando'!$K$4=$E8811),OR('Cuadro-de-mando'!$N$4="(Todos)",'Cuadro-de-mando'!$N$4=$F8811)),1,0))</f>
        <v>1</v>
      </c>
    </row>
    <row r="8812" spans="1:10" x14ac:dyDescent="0.25">
      <c r="A8812" t="str">
        <f>IF(Tienda_4!$A1612="","","Tienda 4")</f>
        <v>Tienda 4</v>
      </c>
      <c r="B8812" t="str">
        <f>IF($A8812="","",Tienda_4!B1612)</f>
        <v>Artículos para el hogar</v>
      </c>
      <c r="C8812" t="str">
        <f>IF($A8812="","",Tienda_4!G1612)</f>
        <v>Bogotá</v>
      </c>
      <c r="D8812" t="str">
        <f>IF($A8812="","",Tienda_4!F1612)</f>
        <v>Pedro Gomez</v>
      </c>
      <c r="E8812" t="str">
        <f>IF($A8812="","",Tienda_4!I1612)</f>
        <v>Cupón</v>
      </c>
      <c r="F8812">
        <f>IF($A8812="","",VALUE(RIGHT(Tienda_4!E1612,4)))</f>
        <v>2022</v>
      </c>
      <c r="G8812">
        <f>IF($A8812="","",Tienda_4!C1612)</f>
        <v>38900</v>
      </c>
      <c r="H8812">
        <f>IF($A8812="","",Tienda_4!D1612)</f>
        <v>2300</v>
      </c>
      <c r="I8812">
        <f>IF($A8812="","",Tienda_4!H1612)</f>
        <v>5</v>
      </c>
      <c r="J8812">
        <f>IF($A8812="",0,IF(AND(OR('Cuadro-de-mando'!$B$4="(Todas)",'Cuadro-de-mando'!$B$4=$A8812),OR('Cuadro-de-mando'!$E$4="(Todas)",'Cuadro-de-mando'!$E$4=$B8812),OR('Cuadro-de-mando'!$H$4="(Todas)",'Cuadro-de-mando'!$H$4=$C8812),OR('Cuadro-de-mando'!$K$4="(Todas)",'Cuadro-de-mando'!$K$4=$E8812),OR('Cuadro-de-mando'!$N$4="(Todos)",'Cuadro-de-mando'!$N$4=$F8812)),1,0))</f>
        <v>1</v>
      </c>
    </row>
    <row r="8813" spans="1:10" x14ac:dyDescent="0.25">
      <c r="A8813" t="str">
        <f>IF(Tienda_4!$A1613="","","Tienda 4")</f>
        <v>Tienda 4</v>
      </c>
      <c r="B8813" t="str">
        <f>IF($A8813="","",Tienda_4!B1613)</f>
        <v>Muebles</v>
      </c>
      <c r="C8813" t="str">
        <f>IF($A8813="","",Tienda_4!G1613)</f>
        <v>Bogotá</v>
      </c>
      <c r="D8813" t="str">
        <f>IF($A8813="","",Tienda_4!F1613)</f>
        <v>Izabela de León</v>
      </c>
      <c r="E8813" t="str">
        <f>IF($A8813="","",Tienda_4!I1613)</f>
        <v>Nequi</v>
      </c>
      <c r="F8813">
        <f>IF($A8813="","",VALUE(RIGHT(Tienda_4!E1613,4)))</f>
        <v>2022</v>
      </c>
      <c r="G8813">
        <f>IF($A8813="","",Tienda_4!C1613)</f>
        <v>199500</v>
      </c>
      <c r="H8813">
        <f>IF($A8813="","",Tienda_4!D1613)</f>
        <v>8800</v>
      </c>
      <c r="I8813">
        <f>IF($A8813="","",Tienda_4!H1613)</f>
        <v>2</v>
      </c>
      <c r="J8813">
        <f>IF($A8813="",0,IF(AND(OR('Cuadro-de-mando'!$B$4="(Todas)",'Cuadro-de-mando'!$B$4=$A8813),OR('Cuadro-de-mando'!$E$4="(Todas)",'Cuadro-de-mando'!$E$4=$B8813),OR('Cuadro-de-mando'!$H$4="(Todas)",'Cuadro-de-mando'!$H$4=$C8813),OR('Cuadro-de-mando'!$K$4="(Todas)",'Cuadro-de-mando'!$K$4=$E8813),OR('Cuadro-de-mando'!$N$4="(Todos)",'Cuadro-de-mando'!$N$4=$F8813)),1,0))</f>
        <v>1</v>
      </c>
    </row>
    <row r="8814" spans="1:10" x14ac:dyDescent="0.25">
      <c r="A8814" t="str">
        <f>IF(Tienda_4!$A1614="","","Tienda 4")</f>
        <v>Tienda 4</v>
      </c>
      <c r="B8814" t="str">
        <f>IF($A8814="","",Tienda_4!B1614)</f>
        <v>Libros</v>
      </c>
      <c r="C8814" t="str">
        <f>IF($A8814="","",Tienda_4!G1614)</f>
        <v>Bogotá</v>
      </c>
      <c r="D8814" t="str">
        <f>IF($A8814="","",Tienda_4!F1614)</f>
        <v>Blanca Ramirez</v>
      </c>
      <c r="E8814" t="str">
        <f>IF($A8814="","",Tienda_4!I1614)</f>
        <v>Tarjeta de crédito</v>
      </c>
      <c r="F8814">
        <f>IF($A8814="","",VALUE(RIGHT(Tienda_4!E1614,4)))</f>
        <v>2020</v>
      </c>
      <c r="G8814">
        <f>IF($A8814="","",Tienda_4!C1614)</f>
        <v>37700</v>
      </c>
      <c r="H8814">
        <f>IF($A8814="","",Tienda_4!D1614)</f>
        <v>2500</v>
      </c>
      <c r="I8814">
        <f>IF($A8814="","",Tienda_4!H1614)</f>
        <v>4</v>
      </c>
      <c r="J8814">
        <f>IF($A8814="",0,IF(AND(OR('Cuadro-de-mando'!$B$4="(Todas)",'Cuadro-de-mando'!$B$4=$A8814),OR('Cuadro-de-mando'!$E$4="(Todas)",'Cuadro-de-mando'!$E$4=$B8814),OR('Cuadro-de-mando'!$H$4="(Todas)",'Cuadro-de-mando'!$H$4=$C8814),OR('Cuadro-de-mando'!$K$4="(Todas)",'Cuadro-de-mando'!$K$4=$E8814),OR('Cuadro-de-mando'!$N$4="(Todos)",'Cuadro-de-mando'!$N$4=$F8814)),1,0))</f>
        <v>1</v>
      </c>
    </row>
    <row r="8815" spans="1:10" x14ac:dyDescent="0.25">
      <c r="A8815" t="str">
        <f>IF(Tienda_4!$A1615="","","Tienda 4")</f>
        <v>Tienda 4</v>
      </c>
      <c r="B8815" t="str">
        <f>IF($A8815="","",Tienda_4!B1615)</f>
        <v>Muebles</v>
      </c>
      <c r="C8815" t="str">
        <f>IF($A8815="","",Tienda_4!G1615)</f>
        <v>Bogotá</v>
      </c>
      <c r="D8815" t="str">
        <f>IF($A8815="","",Tienda_4!F1615)</f>
        <v>Beatriz Morales</v>
      </c>
      <c r="E8815" t="str">
        <f>IF($A8815="","",Tienda_4!I1615)</f>
        <v>Nequi</v>
      </c>
      <c r="F8815">
        <f>IF($A8815="","",VALUE(RIGHT(Tienda_4!E1615,4)))</f>
        <v>2021</v>
      </c>
      <c r="G8815">
        <f>IF($A8815="","",Tienda_4!C1615)</f>
        <v>737400</v>
      </c>
      <c r="H8815">
        <f>IF($A8815="","",Tienda_4!D1615)</f>
        <v>39500</v>
      </c>
      <c r="I8815">
        <f>IF($A8815="","",Tienda_4!H1615)</f>
        <v>4</v>
      </c>
      <c r="J8815">
        <f>IF($A8815="",0,IF(AND(OR('Cuadro-de-mando'!$B$4="(Todas)",'Cuadro-de-mando'!$B$4=$A8815),OR('Cuadro-de-mando'!$E$4="(Todas)",'Cuadro-de-mando'!$E$4=$B8815),OR('Cuadro-de-mando'!$H$4="(Todas)",'Cuadro-de-mando'!$H$4=$C8815),OR('Cuadro-de-mando'!$K$4="(Todas)",'Cuadro-de-mando'!$K$4=$E8815),OR('Cuadro-de-mando'!$N$4="(Todos)",'Cuadro-de-mando'!$N$4=$F8815)),1,0))</f>
        <v>1</v>
      </c>
    </row>
    <row r="8816" spans="1:10" x14ac:dyDescent="0.25">
      <c r="A8816" t="str">
        <f>IF(Tienda_4!$A1616="","","Tienda 4")</f>
        <v>Tienda 4</v>
      </c>
      <c r="B8816" t="str">
        <f>IF($A8816="","",Tienda_4!B1616)</f>
        <v>Juguetes</v>
      </c>
      <c r="C8816" t="str">
        <f>IF($A8816="","",Tienda_4!G1616)</f>
        <v>Bogotá</v>
      </c>
      <c r="D8816" t="str">
        <f>IF($A8816="","",Tienda_4!F1616)</f>
        <v>Maria Alfonso</v>
      </c>
      <c r="E8816" t="str">
        <f>IF($A8816="","",Tienda_4!I1616)</f>
        <v>Tarjeta de crédito</v>
      </c>
      <c r="F8816">
        <f>IF($A8816="","",VALUE(RIGHT(Tienda_4!E1616,4)))</f>
        <v>2022</v>
      </c>
      <c r="G8816">
        <f>IF($A8816="","",Tienda_4!C1616)</f>
        <v>71500</v>
      </c>
      <c r="H8816">
        <f>IF($A8816="","",Tienda_4!D1616)</f>
        <v>2000</v>
      </c>
      <c r="I8816">
        <f>IF($A8816="","",Tienda_4!H1616)</f>
        <v>5</v>
      </c>
      <c r="J8816">
        <f>IF($A8816="",0,IF(AND(OR('Cuadro-de-mando'!$B$4="(Todas)",'Cuadro-de-mando'!$B$4=$A8816),OR('Cuadro-de-mando'!$E$4="(Todas)",'Cuadro-de-mando'!$E$4=$B8816),OR('Cuadro-de-mando'!$H$4="(Todas)",'Cuadro-de-mando'!$H$4=$C8816),OR('Cuadro-de-mando'!$K$4="(Todas)",'Cuadro-de-mando'!$K$4=$E8816),OR('Cuadro-de-mando'!$N$4="(Todos)",'Cuadro-de-mando'!$N$4=$F8816)),1,0))</f>
        <v>1</v>
      </c>
    </row>
    <row r="8817" spans="1:10" x14ac:dyDescent="0.25">
      <c r="A8817" t="str">
        <f>IF(Tienda_4!$A1617="","","Tienda 4")</f>
        <v>Tienda 4</v>
      </c>
      <c r="B8817" t="str">
        <f>IF($A8817="","",Tienda_4!B1617)</f>
        <v>Muebles</v>
      </c>
      <c r="C8817" t="str">
        <f>IF($A8817="","",Tienda_4!G1617)</f>
        <v>Bogotá</v>
      </c>
      <c r="D8817" t="str">
        <f>IF($A8817="","",Tienda_4!F1617)</f>
        <v>Santiago Silva</v>
      </c>
      <c r="E8817" t="str">
        <f>IF($A8817="","",Tienda_4!I1617)</f>
        <v>Nequi</v>
      </c>
      <c r="F8817">
        <f>IF($A8817="","",VALUE(RIGHT(Tienda_4!E1617,4)))</f>
        <v>2021</v>
      </c>
      <c r="G8817">
        <f>IF($A8817="","",Tienda_4!C1617)</f>
        <v>232400</v>
      </c>
      <c r="H8817">
        <f>IF($A8817="","",Tienda_4!D1617)</f>
        <v>12800</v>
      </c>
      <c r="I8817">
        <f>IF($A8817="","",Tienda_4!H1617)</f>
        <v>3</v>
      </c>
      <c r="J8817">
        <f>IF($A8817="",0,IF(AND(OR('Cuadro-de-mando'!$B$4="(Todas)",'Cuadro-de-mando'!$B$4=$A8817),OR('Cuadro-de-mando'!$E$4="(Todas)",'Cuadro-de-mando'!$E$4=$B8817),OR('Cuadro-de-mando'!$H$4="(Todas)",'Cuadro-de-mando'!$H$4=$C8817),OR('Cuadro-de-mando'!$K$4="(Todas)",'Cuadro-de-mando'!$K$4=$E8817),OR('Cuadro-de-mando'!$N$4="(Todos)",'Cuadro-de-mando'!$N$4=$F8817)),1,0))</f>
        <v>1</v>
      </c>
    </row>
    <row r="8818" spans="1:10" x14ac:dyDescent="0.25">
      <c r="A8818" t="str">
        <f>IF(Tienda_4!$A1618="","","Tienda 4")</f>
        <v>Tienda 4</v>
      </c>
      <c r="B8818" t="str">
        <f>IF($A8818="","",Tienda_4!B1618)</f>
        <v>Deportes y diversión</v>
      </c>
      <c r="C8818" t="str">
        <f>IF($A8818="","",Tienda_4!G1618)</f>
        <v>Cartagena</v>
      </c>
      <c r="D8818" t="str">
        <f>IF($A8818="","",Tienda_4!F1618)</f>
        <v>Lucas Olivera</v>
      </c>
      <c r="E8818" t="str">
        <f>IF($A8818="","",Tienda_4!I1618)</f>
        <v>Tarjeta de crédito</v>
      </c>
      <c r="F8818">
        <f>IF($A8818="","",VALUE(RIGHT(Tienda_4!E1618,4)))</f>
        <v>2020</v>
      </c>
      <c r="G8818">
        <f>IF($A8818="","",Tienda_4!C1618)</f>
        <v>26700</v>
      </c>
      <c r="H8818">
        <f>IF($A8818="","",Tienda_4!D1618)</f>
        <v>1900</v>
      </c>
      <c r="I8818">
        <f>IF($A8818="","",Tienda_4!H1618)</f>
        <v>1</v>
      </c>
      <c r="J8818">
        <f>IF($A8818="",0,IF(AND(OR('Cuadro-de-mando'!$B$4="(Todas)",'Cuadro-de-mando'!$B$4=$A8818),OR('Cuadro-de-mando'!$E$4="(Todas)",'Cuadro-de-mando'!$E$4=$B8818),OR('Cuadro-de-mando'!$H$4="(Todas)",'Cuadro-de-mando'!$H$4=$C8818),OR('Cuadro-de-mando'!$K$4="(Todas)",'Cuadro-de-mando'!$K$4=$E8818),OR('Cuadro-de-mando'!$N$4="(Todos)",'Cuadro-de-mando'!$N$4=$F8818)),1,0))</f>
        <v>1</v>
      </c>
    </row>
    <row r="8819" spans="1:10" x14ac:dyDescent="0.25">
      <c r="A8819" t="str">
        <f>IF(Tienda_4!$A1619="","","Tienda 4")</f>
        <v>Tienda 4</v>
      </c>
      <c r="B8819" t="str">
        <f>IF($A8819="","",Tienda_4!B1619)</f>
        <v>Muebles</v>
      </c>
      <c r="C8819" t="str">
        <f>IF($A8819="","",Tienda_4!G1619)</f>
        <v>Bogotá</v>
      </c>
      <c r="D8819" t="str">
        <f>IF($A8819="","",Tienda_4!F1619)</f>
        <v>Blanca Ramirez</v>
      </c>
      <c r="E8819" t="str">
        <f>IF($A8819="","",Tienda_4!I1619)</f>
        <v>Nequi</v>
      </c>
      <c r="F8819">
        <f>IF($A8819="","",VALUE(RIGHT(Tienda_4!E1619,4)))</f>
        <v>2021</v>
      </c>
      <c r="G8819">
        <f>IF($A8819="","",Tienda_4!C1619)</f>
        <v>259900</v>
      </c>
      <c r="H8819">
        <f>IF($A8819="","",Tienda_4!D1619)</f>
        <v>14200</v>
      </c>
      <c r="I8819">
        <f>IF($A8819="","",Tienda_4!H1619)</f>
        <v>5</v>
      </c>
      <c r="J8819">
        <f>IF($A8819="",0,IF(AND(OR('Cuadro-de-mando'!$B$4="(Todas)",'Cuadro-de-mando'!$B$4=$A8819),OR('Cuadro-de-mando'!$E$4="(Todas)",'Cuadro-de-mando'!$E$4=$B8819),OR('Cuadro-de-mando'!$H$4="(Todas)",'Cuadro-de-mando'!$H$4=$C8819),OR('Cuadro-de-mando'!$K$4="(Todas)",'Cuadro-de-mando'!$K$4=$E8819),OR('Cuadro-de-mando'!$N$4="(Todos)",'Cuadro-de-mando'!$N$4=$F8819)),1,0))</f>
        <v>1</v>
      </c>
    </row>
    <row r="8820" spans="1:10" x14ac:dyDescent="0.25">
      <c r="A8820" t="str">
        <f>IF(Tienda_4!$A1620="","","Tienda 4")</f>
        <v>Tienda 4</v>
      </c>
      <c r="B8820" t="str">
        <f>IF($A8820="","",Tienda_4!B1620)</f>
        <v>Electrodomésticos</v>
      </c>
      <c r="C8820" t="str">
        <f>IF($A8820="","",Tienda_4!G1620)</f>
        <v>Bogotá</v>
      </c>
      <c r="D8820" t="str">
        <f>IF($A8820="","",Tienda_4!F1620)</f>
        <v>Rafael Acosta</v>
      </c>
      <c r="E8820" t="str">
        <f>IF($A8820="","",Tienda_4!I1620)</f>
        <v>Tarjeta de crédito</v>
      </c>
      <c r="F8820">
        <f>IF($A8820="","",VALUE(RIGHT(Tienda_4!E1620,4)))</f>
        <v>2020</v>
      </c>
      <c r="G8820">
        <f>IF($A8820="","",Tienda_4!C1620)</f>
        <v>819700</v>
      </c>
      <c r="H8820">
        <f>IF($A8820="","",Tienda_4!D1620)</f>
        <v>44000</v>
      </c>
      <c r="I8820">
        <f>IF($A8820="","",Tienda_4!H1620)</f>
        <v>3</v>
      </c>
      <c r="J8820">
        <f>IF($A8820="",0,IF(AND(OR('Cuadro-de-mando'!$B$4="(Todas)",'Cuadro-de-mando'!$B$4=$A8820),OR('Cuadro-de-mando'!$E$4="(Todas)",'Cuadro-de-mando'!$E$4=$B8820),OR('Cuadro-de-mando'!$H$4="(Todas)",'Cuadro-de-mando'!$H$4=$C8820),OR('Cuadro-de-mando'!$K$4="(Todas)",'Cuadro-de-mando'!$K$4=$E8820),OR('Cuadro-de-mando'!$N$4="(Todos)",'Cuadro-de-mando'!$N$4=$F8820)),1,0))</f>
        <v>1</v>
      </c>
    </row>
    <row r="8821" spans="1:10" x14ac:dyDescent="0.25">
      <c r="A8821" t="str">
        <f>IF(Tienda_4!$A1621="","","Tienda 4")</f>
        <v>Tienda 4</v>
      </c>
      <c r="B8821" t="str">
        <f>IF($A8821="","",Tienda_4!B1621)</f>
        <v>Artículos para el hogar</v>
      </c>
      <c r="C8821" t="str">
        <f>IF($A8821="","",Tienda_4!G1621)</f>
        <v>Cali</v>
      </c>
      <c r="D8821" t="str">
        <f>IF($A8821="","",Tienda_4!F1621)</f>
        <v>Rafael Acosta</v>
      </c>
      <c r="E8821" t="str">
        <f>IF($A8821="","",Tienda_4!I1621)</f>
        <v>Nequi</v>
      </c>
      <c r="F8821">
        <f>IF($A8821="","",VALUE(RIGHT(Tienda_4!E1621,4)))</f>
        <v>2023</v>
      </c>
      <c r="G8821">
        <f>IF($A8821="","",Tienda_4!C1621)</f>
        <v>144200</v>
      </c>
      <c r="H8821">
        <f>IF($A8821="","",Tienda_4!D1621)</f>
        <v>7900</v>
      </c>
      <c r="I8821">
        <f>IF($A8821="","",Tienda_4!H1621)</f>
        <v>1</v>
      </c>
      <c r="J8821">
        <f>IF($A8821="",0,IF(AND(OR('Cuadro-de-mando'!$B$4="(Todas)",'Cuadro-de-mando'!$B$4=$A8821),OR('Cuadro-de-mando'!$E$4="(Todas)",'Cuadro-de-mando'!$E$4=$B8821),OR('Cuadro-de-mando'!$H$4="(Todas)",'Cuadro-de-mando'!$H$4=$C8821),OR('Cuadro-de-mando'!$K$4="(Todas)",'Cuadro-de-mando'!$K$4=$E8821),OR('Cuadro-de-mando'!$N$4="(Todos)",'Cuadro-de-mando'!$N$4=$F8821)),1,0))</f>
        <v>1</v>
      </c>
    </row>
    <row r="8822" spans="1:10" x14ac:dyDescent="0.25">
      <c r="A8822" t="str">
        <f>IF(Tienda_4!$A1622="","","Tienda 4")</f>
        <v>Tienda 4</v>
      </c>
      <c r="B8822" t="str">
        <f>IF($A8822="","",Tienda_4!B1622)</f>
        <v>Electrónicos</v>
      </c>
      <c r="C8822" t="str">
        <f>IF($A8822="","",Tienda_4!G1622)</f>
        <v>Pereira</v>
      </c>
      <c r="D8822" t="str">
        <f>IF($A8822="","",Tienda_4!F1622)</f>
        <v>Maria Alfonso</v>
      </c>
      <c r="E8822" t="str">
        <f>IF($A8822="","",Tienda_4!I1622)</f>
        <v>Tarjeta de crédito</v>
      </c>
      <c r="F8822">
        <f>IF($A8822="","",VALUE(RIGHT(Tienda_4!E1622,4)))</f>
        <v>2022</v>
      </c>
      <c r="G8822">
        <f>IF($A8822="","",Tienda_4!C1622)</f>
        <v>293500</v>
      </c>
      <c r="H8822">
        <f>IF($A8822="","",Tienda_4!D1622)</f>
        <v>19000</v>
      </c>
      <c r="I8822">
        <f>IF($A8822="","",Tienda_4!H1622)</f>
        <v>1</v>
      </c>
      <c r="J8822">
        <f>IF($A8822="",0,IF(AND(OR('Cuadro-de-mando'!$B$4="(Todas)",'Cuadro-de-mando'!$B$4=$A8822),OR('Cuadro-de-mando'!$E$4="(Todas)",'Cuadro-de-mando'!$E$4=$B8822),OR('Cuadro-de-mando'!$H$4="(Todas)",'Cuadro-de-mando'!$H$4=$C8822),OR('Cuadro-de-mando'!$K$4="(Todas)",'Cuadro-de-mando'!$K$4=$E8822),OR('Cuadro-de-mando'!$N$4="(Todos)",'Cuadro-de-mando'!$N$4=$F8822)),1,0))</f>
        <v>1</v>
      </c>
    </row>
    <row r="8823" spans="1:10" x14ac:dyDescent="0.25">
      <c r="A8823" t="str">
        <f>IF(Tienda_4!$A1623="","","Tienda 4")</f>
        <v>Tienda 4</v>
      </c>
      <c r="B8823" t="str">
        <f>IF($A8823="","",Tienda_4!B1623)</f>
        <v>Libros</v>
      </c>
      <c r="C8823" t="str">
        <f>IF($A8823="","",Tienda_4!G1623)</f>
        <v>Medellín</v>
      </c>
      <c r="D8823" t="str">
        <f>IF($A8823="","",Tienda_4!F1623)</f>
        <v>Izabela de León</v>
      </c>
      <c r="E8823" t="str">
        <f>IF($A8823="","",Tienda_4!I1623)</f>
        <v>Tarjeta de crédito</v>
      </c>
      <c r="F8823">
        <f>IF($A8823="","",VALUE(RIGHT(Tienda_4!E1623,4)))</f>
        <v>2022</v>
      </c>
      <c r="G8823">
        <f>IF($A8823="","",Tienda_4!C1623)</f>
        <v>52600</v>
      </c>
      <c r="H8823">
        <f>IF($A8823="","",Tienda_4!D1623)</f>
        <v>3300</v>
      </c>
      <c r="I8823">
        <f>IF($A8823="","",Tienda_4!H1623)</f>
        <v>5</v>
      </c>
      <c r="J8823">
        <f>IF($A8823="",0,IF(AND(OR('Cuadro-de-mando'!$B$4="(Todas)",'Cuadro-de-mando'!$B$4=$A8823),OR('Cuadro-de-mando'!$E$4="(Todas)",'Cuadro-de-mando'!$E$4=$B8823),OR('Cuadro-de-mando'!$H$4="(Todas)",'Cuadro-de-mando'!$H$4=$C8823),OR('Cuadro-de-mando'!$K$4="(Todas)",'Cuadro-de-mando'!$K$4=$E8823),OR('Cuadro-de-mando'!$N$4="(Todos)",'Cuadro-de-mando'!$N$4=$F8823)),1,0))</f>
        <v>1</v>
      </c>
    </row>
    <row r="8824" spans="1:10" x14ac:dyDescent="0.25">
      <c r="A8824" t="str">
        <f>IF(Tienda_4!$A1624="","","Tienda 4")</f>
        <v>Tienda 4</v>
      </c>
      <c r="B8824" t="str">
        <f>IF($A8824="","",Tienda_4!B1624)</f>
        <v>Muebles</v>
      </c>
      <c r="C8824" t="str">
        <f>IF($A8824="","",Tienda_4!G1624)</f>
        <v>Bucaramanga</v>
      </c>
      <c r="D8824" t="str">
        <f>IF($A8824="","",Tienda_4!F1624)</f>
        <v>Maria Alfonso</v>
      </c>
      <c r="E8824" t="str">
        <f>IF($A8824="","",Tienda_4!I1624)</f>
        <v>Tarjeta de crédito</v>
      </c>
      <c r="F8824">
        <f>IF($A8824="","",VALUE(RIGHT(Tienda_4!E1624,4)))</f>
        <v>2022</v>
      </c>
      <c r="G8824">
        <f>IF($A8824="","",Tienda_4!C1624)</f>
        <v>303600</v>
      </c>
      <c r="H8824">
        <f>IF($A8824="","",Tienda_4!D1624)</f>
        <v>18500</v>
      </c>
      <c r="I8824">
        <f>IF($A8824="","",Tienda_4!H1624)</f>
        <v>5</v>
      </c>
      <c r="J8824">
        <f>IF($A8824="",0,IF(AND(OR('Cuadro-de-mando'!$B$4="(Todas)",'Cuadro-de-mando'!$B$4=$A8824),OR('Cuadro-de-mando'!$E$4="(Todas)",'Cuadro-de-mando'!$E$4=$B8824),OR('Cuadro-de-mando'!$H$4="(Todas)",'Cuadro-de-mando'!$H$4=$C8824),OR('Cuadro-de-mando'!$K$4="(Todas)",'Cuadro-de-mando'!$K$4=$E8824),OR('Cuadro-de-mando'!$N$4="(Todos)",'Cuadro-de-mando'!$N$4=$F8824)),1,0))</f>
        <v>1</v>
      </c>
    </row>
    <row r="8825" spans="1:10" x14ac:dyDescent="0.25">
      <c r="A8825" t="str">
        <f>IF(Tienda_4!$A1625="","","Tienda 4")</f>
        <v>Tienda 4</v>
      </c>
      <c r="B8825" t="str">
        <f>IF($A8825="","",Tienda_4!B1625)</f>
        <v>Muebles</v>
      </c>
      <c r="C8825" t="str">
        <f>IF($A8825="","",Tienda_4!G1625)</f>
        <v>Bogotá</v>
      </c>
      <c r="D8825" t="str">
        <f>IF($A8825="","",Tienda_4!F1625)</f>
        <v>Juan Fernandez</v>
      </c>
      <c r="E8825" t="str">
        <f>IF($A8825="","",Tienda_4!I1625)</f>
        <v>Tarjeta de crédito</v>
      </c>
      <c r="F8825">
        <f>IF($A8825="","",VALUE(RIGHT(Tienda_4!E1625,4)))</f>
        <v>2021</v>
      </c>
      <c r="G8825">
        <f>IF($A8825="","",Tienda_4!C1625)</f>
        <v>463400</v>
      </c>
      <c r="H8825">
        <f>IF($A8825="","",Tienda_4!D1625)</f>
        <v>24900</v>
      </c>
      <c r="I8825">
        <f>IF($A8825="","",Tienda_4!H1625)</f>
        <v>3</v>
      </c>
      <c r="J8825">
        <f>IF($A8825="",0,IF(AND(OR('Cuadro-de-mando'!$B$4="(Todas)",'Cuadro-de-mando'!$B$4=$A8825),OR('Cuadro-de-mando'!$E$4="(Todas)",'Cuadro-de-mando'!$E$4=$B8825),OR('Cuadro-de-mando'!$H$4="(Todas)",'Cuadro-de-mando'!$H$4=$C8825),OR('Cuadro-de-mando'!$K$4="(Todas)",'Cuadro-de-mando'!$K$4=$E8825),OR('Cuadro-de-mando'!$N$4="(Todos)",'Cuadro-de-mando'!$N$4=$F8825)),1,0))</f>
        <v>1</v>
      </c>
    </row>
    <row r="8826" spans="1:10" x14ac:dyDescent="0.25">
      <c r="A8826" t="str">
        <f>IF(Tienda_4!$A1626="","","Tienda 4")</f>
        <v>Tienda 4</v>
      </c>
      <c r="B8826" t="str">
        <f>IF($A8826="","",Tienda_4!B1626)</f>
        <v>Artículos para el hogar</v>
      </c>
      <c r="C8826" t="str">
        <f>IF($A8826="","",Tienda_4!G1626)</f>
        <v>Bogotá</v>
      </c>
      <c r="D8826" t="str">
        <f>IF($A8826="","",Tienda_4!F1626)</f>
        <v>Maria Alfonso</v>
      </c>
      <c r="E8826" t="str">
        <f>IF($A8826="","",Tienda_4!I1626)</f>
        <v>Tarjeta de crédito</v>
      </c>
      <c r="F8826">
        <f>IF($A8826="","",VALUE(RIGHT(Tienda_4!E1626,4)))</f>
        <v>2022</v>
      </c>
      <c r="G8826">
        <f>IF($A8826="","",Tienda_4!C1626)</f>
        <v>43100</v>
      </c>
      <c r="H8826">
        <f>IF($A8826="","",Tienda_4!D1626)</f>
        <v>2800</v>
      </c>
      <c r="I8826">
        <f>IF($A8826="","",Tienda_4!H1626)</f>
        <v>3</v>
      </c>
      <c r="J8826">
        <f>IF($A8826="",0,IF(AND(OR('Cuadro-de-mando'!$B$4="(Todas)",'Cuadro-de-mando'!$B$4=$A8826),OR('Cuadro-de-mando'!$E$4="(Todas)",'Cuadro-de-mando'!$E$4=$B8826),OR('Cuadro-de-mando'!$H$4="(Todas)",'Cuadro-de-mando'!$H$4=$C8826),OR('Cuadro-de-mando'!$K$4="(Todas)",'Cuadro-de-mando'!$K$4=$E8826),OR('Cuadro-de-mando'!$N$4="(Todos)",'Cuadro-de-mando'!$N$4=$F8826)),1,0))</f>
        <v>1</v>
      </c>
    </row>
    <row r="8827" spans="1:10" x14ac:dyDescent="0.25">
      <c r="A8827" t="str">
        <f>IF(Tienda_4!$A1627="","","Tienda 4")</f>
        <v>Tienda 4</v>
      </c>
      <c r="B8827" t="str">
        <f>IF($A8827="","",Tienda_4!B1627)</f>
        <v>Electrónicos</v>
      </c>
      <c r="C8827" t="str">
        <f>IF($A8827="","",Tienda_4!G1627)</f>
        <v>Bucaramanga</v>
      </c>
      <c r="D8827" t="str">
        <f>IF($A8827="","",Tienda_4!F1627)</f>
        <v>Lucas Olivera</v>
      </c>
      <c r="E8827" t="str">
        <f>IF($A8827="","",Tienda_4!I1627)</f>
        <v>Tarjeta de crédito</v>
      </c>
      <c r="F8827">
        <f>IF($A8827="","",VALUE(RIGHT(Tienda_4!E1627,4)))</f>
        <v>2021</v>
      </c>
      <c r="G8827">
        <f>IF($A8827="","",Tienda_4!C1627)</f>
        <v>135300</v>
      </c>
      <c r="H8827">
        <f>IF($A8827="","",Tienda_4!D1627)</f>
        <v>7700</v>
      </c>
      <c r="I8827">
        <f>IF($A8827="","",Tienda_4!H1627)</f>
        <v>1</v>
      </c>
      <c r="J8827">
        <f>IF($A8827="",0,IF(AND(OR('Cuadro-de-mando'!$B$4="(Todas)",'Cuadro-de-mando'!$B$4=$A8827),OR('Cuadro-de-mando'!$E$4="(Todas)",'Cuadro-de-mando'!$E$4=$B8827),OR('Cuadro-de-mando'!$H$4="(Todas)",'Cuadro-de-mando'!$H$4=$C8827),OR('Cuadro-de-mando'!$K$4="(Todas)",'Cuadro-de-mando'!$K$4=$E8827),OR('Cuadro-de-mando'!$N$4="(Todos)",'Cuadro-de-mando'!$N$4=$F8827)),1,0))</f>
        <v>1</v>
      </c>
    </row>
    <row r="8828" spans="1:10" x14ac:dyDescent="0.25">
      <c r="A8828" t="str">
        <f>IF(Tienda_4!$A1628="","","Tienda 4")</f>
        <v>Tienda 4</v>
      </c>
      <c r="B8828" t="str">
        <f>IF($A8828="","",Tienda_4!B1628)</f>
        <v>Electrónicos</v>
      </c>
      <c r="C8828" t="str">
        <f>IF($A8828="","",Tienda_4!G1628)</f>
        <v>Cali</v>
      </c>
      <c r="D8828" t="str">
        <f>IF($A8828="","",Tienda_4!F1628)</f>
        <v>Maria Alfonso</v>
      </c>
      <c r="E8828" t="str">
        <f>IF($A8828="","",Tienda_4!I1628)</f>
        <v>Cupón</v>
      </c>
      <c r="F8828">
        <f>IF($A8828="","",VALUE(RIGHT(Tienda_4!E1628,4)))</f>
        <v>2023</v>
      </c>
      <c r="G8828">
        <f>IF($A8828="","",Tienda_4!C1628)</f>
        <v>1628800</v>
      </c>
      <c r="H8828">
        <f>IF($A8828="","",Tienda_4!D1628)</f>
        <v>86900</v>
      </c>
      <c r="I8828">
        <f>IF($A8828="","",Tienda_4!H1628)</f>
        <v>5</v>
      </c>
      <c r="J8828">
        <f>IF($A8828="",0,IF(AND(OR('Cuadro-de-mando'!$B$4="(Todas)",'Cuadro-de-mando'!$B$4=$A8828),OR('Cuadro-de-mando'!$E$4="(Todas)",'Cuadro-de-mando'!$E$4=$B8828),OR('Cuadro-de-mando'!$H$4="(Todas)",'Cuadro-de-mando'!$H$4=$C8828),OR('Cuadro-de-mando'!$K$4="(Todas)",'Cuadro-de-mando'!$K$4=$E8828),OR('Cuadro-de-mando'!$N$4="(Todos)",'Cuadro-de-mando'!$N$4=$F8828)),1,0))</f>
        <v>1</v>
      </c>
    </row>
    <row r="8829" spans="1:10" x14ac:dyDescent="0.25">
      <c r="A8829" t="str">
        <f>IF(Tienda_4!$A1629="","","Tienda 4")</f>
        <v>Tienda 4</v>
      </c>
      <c r="B8829" t="str">
        <f>IF($A8829="","",Tienda_4!B1629)</f>
        <v>Instrumentos musicales</v>
      </c>
      <c r="C8829" t="str">
        <f>IF($A8829="","",Tienda_4!G1629)</f>
        <v>Medellín</v>
      </c>
      <c r="D8829" t="str">
        <f>IF($A8829="","",Tienda_4!F1629)</f>
        <v>Rafael Acosta</v>
      </c>
      <c r="E8829" t="str">
        <f>IF($A8829="","",Tienda_4!I1629)</f>
        <v>Nequi</v>
      </c>
      <c r="F8829">
        <f>IF($A8829="","",VALUE(RIGHT(Tienda_4!E1629,4)))</f>
        <v>2022</v>
      </c>
      <c r="G8829">
        <f>IF($A8829="","",Tienda_4!C1629)</f>
        <v>72900</v>
      </c>
      <c r="H8829">
        <f>IF($A8829="","",Tienda_4!D1629)</f>
        <v>2100</v>
      </c>
      <c r="I8829">
        <f>IF($A8829="","",Tienda_4!H1629)</f>
        <v>5</v>
      </c>
      <c r="J8829">
        <f>IF($A8829="",0,IF(AND(OR('Cuadro-de-mando'!$B$4="(Todas)",'Cuadro-de-mando'!$B$4=$A8829),OR('Cuadro-de-mando'!$E$4="(Todas)",'Cuadro-de-mando'!$E$4=$B8829),OR('Cuadro-de-mando'!$H$4="(Todas)",'Cuadro-de-mando'!$H$4=$C8829),OR('Cuadro-de-mando'!$K$4="(Todas)",'Cuadro-de-mando'!$K$4=$E8829),OR('Cuadro-de-mando'!$N$4="(Todos)",'Cuadro-de-mando'!$N$4=$F8829)),1,0))</f>
        <v>1</v>
      </c>
    </row>
    <row r="8830" spans="1:10" x14ac:dyDescent="0.25">
      <c r="A8830" t="str">
        <f>IF(Tienda_4!$A1630="","","Tienda 4")</f>
        <v>Tienda 4</v>
      </c>
      <c r="B8830" t="str">
        <f>IF($A8830="","",Tienda_4!B1630)</f>
        <v>Deportes y diversión</v>
      </c>
      <c r="C8830" t="str">
        <f>IF($A8830="","",Tienda_4!G1630)</f>
        <v>Pereira</v>
      </c>
      <c r="D8830" t="str">
        <f>IF($A8830="","",Tienda_4!F1630)</f>
        <v>Juliana Costa</v>
      </c>
      <c r="E8830" t="str">
        <f>IF($A8830="","",Tienda_4!I1630)</f>
        <v>Nequi</v>
      </c>
      <c r="F8830">
        <f>IF($A8830="","",VALUE(RIGHT(Tienda_4!E1630,4)))</f>
        <v>2020</v>
      </c>
      <c r="G8830">
        <f>IF($A8830="","",Tienda_4!C1630)</f>
        <v>551100</v>
      </c>
      <c r="H8830">
        <f>IF($A8830="","",Tienda_4!D1630)</f>
        <v>30000</v>
      </c>
      <c r="I8830">
        <f>IF($A8830="","",Tienda_4!H1630)</f>
        <v>3</v>
      </c>
      <c r="J8830">
        <f>IF($A8830="",0,IF(AND(OR('Cuadro-de-mando'!$B$4="(Todas)",'Cuadro-de-mando'!$B$4=$A8830),OR('Cuadro-de-mando'!$E$4="(Todas)",'Cuadro-de-mando'!$E$4=$B8830),OR('Cuadro-de-mando'!$H$4="(Todas)",'Cuadro-de-mando'!$H$4=$C8830),OR('Cuadro-de-mando'!$K$4="(Todas)",'Cuadro-de-mando'!$K$4=$E8830),OR('Cuadro-de-mando'!$N$4="(Todos)",'Cuadro-de-mando'!$N$4=$F8830)),1,0))</f>
        <v>1</v>
      </c>
    </row>
    <row r="8831" spans="1:10" x14ac:dyDescent="0.25">
      <c r="A8831" t="str">
        <f>IF(Tienda_4!$A1631="","","Tienda 4")</f>
        <v>Tienda 4</v>
      </c>
      <c r="B8831" t="str">
        <f>IF($A8831="","",Tienda_4!B1631)</f>
        <v>Juguetes</v>
      </c>
      <c r="C8831" t="str">
        <f>IF($A8831="","",Tienda_4!G1631)</f>
        <v>Medellín</v>
      </c>
      <c r="D8831" t="str">
        <f>IF($A8831="","",Tienda_4!F1631)</f>
        <v>Izabela de León</v>
      </c>
      <c r="E8831" t="str">
        <f>IF($A8831="","",Tienda_4!I1631)</f>
        <v>Tarjeta de crédito</v>
      </c>
      <c r="F8831">
        <f>IF($A8831="","",VALUE(RIGHT(Tienda_4!E1631,4)))</f>
        <v>2021</v>
      </c>
      <c r="G8831">
        <f>IF($A8831="","",Tienda_4!C1631)</f>
        <v>43100</v>
      </c>
      <c r="H8831">
        <f>IF($A8831="","",Tienda_4!D1631)</f>
        <v>3000</v>
      </c>
      <c r="I8831">
        <f>IF($A8831="","",Tienda_4!H1631)</f>
        <v>5</v>
      </c>
      <c r="J8831">
        <f>IF($A8831="",0,IF(AND(OR('Cuadro-de-mando'!$B$4="(Todas)",'Cuadro-de-mando'!$B$4=$A8831),OR('Cuadro-de-mando'!$E$4="(Todas)",'Cuadro-de-mando'!$E$4=$B8831),OR('Cuadro-de-mando'!$H$4="(Todas)",'Cuadro-de-mando'!$H$4=$C8831),OR('Cuadro-de-mando'!$K$4="(Todas)",'Cuadro-de-mando'!$K$4=$E8831),OR('Cuadro-de-mando'!$N$4="(Todos)",'Cuadro-de-mando'!$N$4=$F8831)),1,0))</f>
        <v>1</v>
      </c>
    </row>
    <row r="8832" spans="1:10" x14ac:dyDescent="0.25">
      <c r="A8832" t="str">
        <f>IF(Tienda_4!$A1632="","","Tienda 4")</f>
        <v>Tienda 4</v>
      </c>
      <c r="B8832" t="str">
        <f>IF($A8832="","",Tienda_4!B1632)</f>
        <v>Electrónicos</v>
      </c>
      <c r="C8832" t="str">
        <f>IF($A8832="","",Tienda_4!G1632)</f>
        <v>Bogotá</v>
      </c>
      <c r="D8832" t="str">
        <f>IF($A8832="","",Tienda_4!F1632)</f>
        <v>Blanca Ramirez</v>
      </c>
      <c r="E8832" t="str">
        <f>IF($A8832="","",Tienda_4!I1632)</f>
        <v>Nequi</v>
      </c>
      <c r="F8832">
        <f>IF($A8832="","",VALUE(RIGHT(Tienda_4!E1632,4)))</f>
        <v>2022</v>
      </c>
      <c r="G8832">
        <f>IF($A8832="","",Tienda_4!C1632)</f>
        <v>82500</v>
      </c>
      <c r="H8832">
        <f>IF($A8832="","",Tienda_4!D1632)</f>
        <v>4600</v>
      </c>
      <c r="I8832">
        <f>IF($A8832="","",Tienda_4!H1632)</f>
        <v>1</v>
      </c>
      <c r="J8832">
        <f>IF($A8832="",0,IF(AND(OR('Cuadro-de-mando'!$B$4="(Todas)",'Cuadro-de-mando'!$B$4=$A8832),OR('Cuadro-de-mando'!$E$4="(Todas)",'Cuadro-de-mando'!$E$4=$B8832),OR('Cuadro-de-mando'!$H$4="(Todas)",'Cuadro-de-mando'!$H$4=$C8832),OR('Cuadro-de-mando'!$K$4="(Todas)",'Cuadro-de-mando'!$K$4=$E8832),OR('Cuadro-de-mando'!$N$4="(Todos)",'Cuadro-de-mando'!$N$4=$F8832)),1,0))</f>
        <v>1</v>
      </c>
    </row>
    <row r="8833" spans="1:10" x14ac:dyDescent="0.25">
      <c r="A8833" t="str">
        <f>IF(Tienda_4!$A1633="","","Tienda 4")</f>
        <v>Tienda 4</v>
      </c>
      <c r="B8833" t="str">
        <f>IF($A8833="","",Tienda_4!B1633)</f>
        <v>Juguetes</v>
      </c>
      <c r="C8833" t="str">
        <f>IF($A8833="","",Tienda_4!G1633)</f>
        <v>Bogotá</v>
      </c>
      <c r="D8833" t="str">
        <f>IF($A8833="","",Tienda_4!F1633)</f>
        <v>Juliana Costa</v>
      </c>
      <c r="E8833" t="str">
        <f>IF($A8833="","",Tienda_4!I1633)</f>
        <v>Tarjeta de crédito</v>
      </c>
      <c r="F8833">
        <f>IF($A8833="","",VALUE(RIGHT(Tienda_4!E1633,4)))</f>
        <v>2020</v>
      </c>
      <c r="G8833">
        <f>IF($A8833="","",Tienda_4!C1633)</f>
        <v>49300</v>
      </c>
      <c r="H8833">
        <f>IF($A8833="","",Tienda_4!D1633)</f>
        <v>800</v>
      </c>
      <c r="I8833">
        <f>IF($A8833="","",Tienda_4!H1633)</f>
        <v>5</v>
      </c>
      <c r="J8833">
        <f>IF($A8833="",0,IF(AND(OR('Cuadro-de-mando'!$B$4="(Todas)",'Cuadro-de-mando'!$B$4=$A8833),OR('Cuadro-de-mando'!$E$4="(Todas)",'Cuadro-de-mando'!$E$4=$B8833),OR('Cuadro-de-mando'!$H$4="(Todas)",'Cuadro-de-mando'!$H$4=$C8833),OR('Cuadro-de-mando'!$K$4="(Todas)",'Cuadro-de-mando'!$K$4=$E8833),OR('Cuadro-de-mando'!$N$4="(Todos)",'Cuadro-de-mando'!$N$4=$F8833)),1,0))</f>
        <v>1</v>
      </c>
    </row>
    <row r="8834" spans="1:10" x14ac:dyDescent="0.25">
      <c r="A8834" t="str">
        <f>IF(Tienda_4!$A1634="","","Tienda 4")</f>
        <v>Tienda 4</v>
      </c>
      <c r="B8834" t="str">
        <f>IF($A8834="","",Tienda_4!B1634)</f>
        <v>Electrónicos</v>
      </c>
      <c r="C8834" t="str">
        <f>IF($A8834="","",Tienda_4!G1634)</f>
        <v>Medellín</v>
      </c>
      <c r="D8834" t="str">
        <f>IF($A8834="","",Tienda_4!F1634)</f>
        <v>Juliana Costa</v>
      </c>
      <c r="E8834" t="str">
        <f>IF($A8834="","",Tienda_4!I1634)</f>
        <v>Tarjeta de crédito</v>
      </c>
      <c r="F8834">
        <f>IF($A8834="","",VALUE(RIGHT(Tienda_4!E1634,4)))</f>
        <v>2020</v>
      </c>
      <c r="G8834">
        <f>IF($A8834="","",Tienda_4!C1634)</f>
        <v>1877000</v>
      </c>
      <c r="H8834">
        <f>IF($A8834="","",Tienda_4!D1634)</f>
        <v>98100</v>
      </c>
      <c r="I8834">
        <f>IF($A8834="","",Tienda_4!H1634)</f>
        <v>1</v>
      </c>
      <c r="J8834">
        <f>IF($A8834="",0,IF(AND(OR('Cuadro-de-mando'!$B$4="(Todas)",'Cuadro-de-mando'!$B$4=$A8834),OR('Cuadro-de-mando'!$E$4="(Todas)",'Cuadro-de-mando'!$E$4=$B8834),OR('Cuadro-de-mando'!$H$4="(Todas)",'Cuadro-de-mando'!$H$4=$C8834),OR('Cuadro-de-mando'!$K$4="(Todas)",'Cuadro-de-mando'!$K$4=$E8834),OR('Cuadro-de-mando'!$N$4="(Todos)",'Cuadro-de-mando'!$N$4=$F8834)),1,0))</f>
        <v>1</v>
      </c>
    </row>
    <row r="8835" spans="1:10" x14ac:dyDescent="0.25">
      <c r="A8835" t="str">
        <f>IF(Tienda_4!$A1635="","","Tienda 4")</f>
        <v>Tienda 4</v>
      </c>
      <c r="B8835" t="str">
        <f>IF($A8835="","",Tienda_4!B1635)</f>
        <v>Muebles</v>
      </c>
      <c r="C8835" t="str">
        <f>IF($A8835="","",Tienda_4!G1635)</f>
        <v>Bogotá</v>
      </c>
      <c r="D8835" t="str">
        <f>IF($A8835="","",Tienda_4!F1635)</f>
        <v>Blanca Ramirez</v>
      </c>
      <c r="E8835" t="str">
        <f>IF($A8835="","",Tienda_4!I1635)</f>
        <v>Tarjeta de crédito</v>
      </c>
      <c r="F8835">
        <f>IF($A8835="","",VALUE(RIGHT(Tienda_4!E1635,4)))</f>
        <v>2023</v>
      </c>
      <c r="G8835">
        <f>IF($A8835="","",Tienda_4!C1635)</f>
        <v>248800</v>
      </c>
      <c r="H8835">
        <f>IF($A8835="","",Tienda_4!D1635)</f>
        <v>11400</v>
      </c>
      <c r="I8835">
        <f>IF($A8835="","",Tienda_4!H1635)</f>
        <v>5</v>
      </c>
      <c r="J8835">
        <f>IF($A8835="",0,IF(AND(OR('Cuadro-de-mando'!$B$4="(Todas)",'Cuadro-de-mando'!$B$4=$A8835),OR('Cuadro-de-mando'!$E$4="(Todas)",'Cuadro-de-mando'!$E$4=$B8835),OR('Cuadro-de-mando'!$H$4="(Todas)",'Cuadro-de-mando'!$H$4=$C8835),OR('Cuadro-de-mando'!$K$4="(Todas)",'Cuadro-de-mando'!$K$4=$E8835),OR('Cuadro-de-mando'!$N$4="(Todos)",'Cuadro-de-mando'!$N$4=$F8835)),1,0))</f>
        <v>1</v>
      </c>
    </row>
    <row r="8836" spans="1:10" x14ac:dyDescent="0.25">
      <c r="A8836" t="str">
        <f>IF(Tienda_4!$A1636="","","Tienda 4")</f>
        <v>Tienda 4</v>
      </c>
      <c r="B8836" t="str">
        <f>IF($A8836="","",Tienda_4!B1636)</f>
        <v>Electrónicos</v>
      </c>
      <c r="C8836" t="str">
        <f>IF($A8836="","",Tienda_4!G1636)</f>
        <v>Bogotá</v>
      </c>
      <c r="D8836" t="str">
        <f>IF($A8836="","",Tienda_4!F1636)</f>
        <v>Maria Alfonso</v>
      </c>
      <c r="E8836" t="str">
        <f>IF($A8836="","",Tienda_4!I1636)</f>
        <v>Tarjeta de crédito</v>
      </c>
      <c r="F8836">
        <f>IF($A8836="","",VALUE(RIGHT(Tienda_4!E1636,4)))</f>
        <v>2020</v>
      </c>
      <c r="G8836">
        <f>IF($A8836="","",Tienda_4!C1636)</f>
        <v>2516600</v>
      </c>
      <c r="H8836">
        <f>IF($A8836="","",Tienda_4!D1636)</f>
        <v>134700</v>
      </c>
      <c r="I8836">
        <f>IF($A8836="","",Tienda_4!H1636)</f>
        <v>4</v>
      </c>
      <c r="J8836">
        <f>IF($A8836="",0,IF(AND(OR('Cuadro-de-mando'!$B$4="(Todas)",'Cuadro-de-mando'!$B$4=$A8836),OR('Cuadro-de-mando'!$E$4="(Todas)",'Cuadro-de-mando'!$E$4=$B8836),OR('Cuadro-de-mando'!$H$4="(Todas)",'Cuadro-de-mando'!$H$4=$C8836),OR('Cuadro-de-mando'!$K$4="(Todas)",'Cuadro-de-mando'!$K$4=$E8836),OR('Cuadro-de-mando'!$N$4="(Todos)",'Cuadro-de-mando'!$N$4=$F8836)),1,0))</f>
        <v>1</v>
      </c>
    </row>
    <row r="8837" spans="1:10" x14ac:dyDescent="0.25">
      <c r="A8837" t="str">
        <f>IF(Tienda_4!$A1637="","","Tienda 4")</f>
        <v>Tienda 4</v>
      </c>
      <c r="B8837" t="str">
        <f>IF($A8837="","",Tienda_4!B1637)</f>
        <v>Instrumentos musicales</v>
      </c>
      <c r="C8837" t="str">
        <f>IF($A8837="","",Tienda_4!G1637)</f>
        <v>Medellín</v>
      </c>
      <c r="D8837" t="str">
        <f>IF($A8837="","",Tienda_4!F1637)</f>
        <v>Juliana Costa</v>
      </c>
      <c r="E8837" t="str">
        <f>IF($A8837="","",Tienda_4!I1637)</f>
        <v>Nequi</v>
      </c>
      <c r="F8837">
        <f>IF($A8837="","",VALUE(RIGHT(Tienda_4!E1637,4)))</f>
        <v>2022</v>
      </c>
      <c r="G8837">
        <f>IF($A8837="","",Tienda_4!C1637)</f>
        <v>548000</v>
      </c>
      <c r="H8837">
        <f>IF($A8837="","",Tienda_4!D1637)</f>
        <v>27400</v>
      </c>
      <c r="I8837">
        <f>IF($A8837="","",Tienda_4!H1637)</f>
        <v>3</v>
      </c>
      <c r="J8837">
        <f>IF($A8837="",0,IF(AND(OR('Cuadro-de-mando'!$B$4="(Todas)",'Cuadro-de-mando'!$B$4=$A8837),OR('Cuadro-de-mando'!$E$4="(Todas)",'Cuadro-de-mando'!$E$4=$B8837),OR('Cuadro-de-mando'!$H$4="(Todas)",'Cuadro-de-mando'!$H$4=$C8837),OR('Cuadro-de-mando'!$K$4="(Todas)",'Cuadro-de-mando'!$K$4=$E8837),OR('Cuadro-de-mando'!$N$4="(Todos)",'Cuadro-de-mando'!$N$4=$F8837)),1,0))</f>
        <v>1</v>
      </c>
    </row>
    <row r="8838" spans="1:10" x14ac:dyDescent="0.25">
      <c r="A8838" t="str">
        <f>IF(Tienda_4!$A1638="","","Tienda 4")</f>
        <v>Tienda 4</v>
      </c>
      <c r="B8838" t="str">
        <f>IF($A8838="","",Tienda_4!B1638)</f>
        <v>Artículos para el hogar</v>
      </c>
      <c r="C8838" t="str">
        <f>IF($A8838="","",Tienda_4!G1638)</f>
        <v>Bogotá</v>
      </c>
      <c r="D8838" t="str">
        <f>IF($A8838="","",Tienda_4!F1638)</f>
        <v>Ángel Rodriguez</v>
      </c>
      <c r="E8838" t="str">
        <f>IF($A8838="","",Tienda_4!I1638)</f>
        <v>Tarjeta de crédito</v>
      </c>
      <c r="F8838">
        <f>IF($A8838="","",VALUE(RIGHT(Tienda_4!E1638,4)))</f>
        <v>2022</v>
      </c>
      <c r="G8838">
        <f>IF($A8838="","",Tienda_4!C1638)</f>
        <v>42900</v>
      </c>
      <c r="H8838">
        <f>IF($A8838="","",Tienda_4!D1638)</f>
        <v>2800</v>
      </c>
      <c r="I8838">
        <f>IF($A8838="","",Tienda_4!H1638)</f>
        <v>5</v>
      </c>
      <c r="J8838">
        <f>IF($A8838="",0,IF(AND(OR('Cuadro-de-mando'!$B$4="(Todas)",'Cuadro-de-mando'!$B$4=$A8838),OR('Cuadro-de-mando'!$E$4="(Todas)",'Cuadro-de-mando'!$E$4=$B8838),OR('Cuadro-de-mando'!$H$4="(Todas)",'Cuadro-de-mando'!$H$4=$C8838),OR('Cuadro-de-mando'!$K$4="(Todas)",'Cuadro-de-mando'!$K$4=$E8838),OR('Cuadro-de-mando'!$N$4="(Todos)",'Cuadro-de-mando'!$N$4=$F8838)),1,0))</f>
        <v>1</v>
      </c>
    </row>
    <row r="8839" spans="1:10" x14ac:dyDescent="0.25">
      <c r="A8839" t="str">
        <f>IF(Tienda_4!$A1639="","","Tienda 4")</f>
        <v>Tienda 4</v>
      </c>
      <c r="B8839" t="str">
        <f>IF($A8839="","",Tienda_4!B1639)</f>
        <v>Instrumentos musicales</v>
      </c>
      <c r="C8839" t="str">
        <f>IF($A8839="","",Tienda_4!G1639)</f>
        <v>Medellín</v>
      </c>
      <c r="D8839" t="str">
        <f>IF($A8839="","",Tienda_4!F1639)</f>
        <v>Ángel Rodriguez</v>
      </c>
      <c r="E8839" t="str">
        <f>IF($A8839="","",Tienda_4!I1639)</f>
        <v>Nequi</v>
      </c>
      <c r="F8839">
        <f>IF($A8839="","",VALUE(RIGHT(Tienda_4!E1639,4)))</f>
        <v>2020</v>
      </c>
      <c r="G8839">
        <f>IF($A8839="","",Tienda_4!C1639)</f>
        <v>383700</v>
      </c>
      <c r="H8839">
        <f>IF($A8839="","",Tienda_4!D1639)</f>
        <v>22800</v>
      </c>
      <c r="I8839">
        <f>IF($A8839="","",Tienda_4!H1639)</f>
        <v>3</v>
      </c>
      <c r="J8839">
        <f>IF($A8839="",0,IF(AND(OR('Cuadro-de-mando'!$B$4="(Todas)",'Cuadro-de-mando'!$B$4=$A8839),OR('Cuadro-de-mando'!$E$4="(Todas)",'Cuadro-de-mando'!$E$4=$B8839),OR('Cuadro-de-mando'!$H$4="(Todas)",'Cuadro-de-mando'!$H$4=$C8839),OR('Cuadro-de-mando'!$K$4="(Todas)",'Cuadro-de-mando'!$K$4=$E8839),OR('Cuadro-de-mando'!$N$4="(Todos)",'Cuadro-de-mando'!$N$4=$F8839)),1,0))</f>
        <v>1</v>
      </c>
    </row>
    <row r="8840" spans="1:10" x14ac:dyDescent="0.25">
      <c r="A8840" t="str">
        <f>IF(Tienda_4!$A1640="","","Tienda 4")</f>
        <v>Tienda 4</v>
      </c>
      <c r="B8840" t="str">
        <f>IF($A8840="","",Tienda_4!B1640)</f>
        <v>Juguetes</v>
      </c>
      <c r="C8840" t="str">
        <f>IF($A8840="","",Tienda_4!G1640)</f>
        <v>Bogotá</v>
      </c>
      <c r="D8840" t="str">
        <f>IF($A8840="","",Tienda_4!F1640)</f>
        <v>Santiago Silva</v>
      </c>
      <c r="E8840" t="str">
        <f>IF($A8840="","",Tienda_4!I1640)</f>
        <v>Nequi</v>
      </c>
      <c r="F8840">
        <f>IF($A8840="","",VALUE(RIGHT(Tienda_4!E1640,4)))</f>
        <v>2022</v>
      </c>
      <c r="G8840">
        <f>IF($A8840="","",Tienda_4!C1640)</f>
        <v>28300</v>
      </c>
      <c r="H8840">
        <f>IF($A8840="","",Tienda_4!D1640)</f>
        <v>0</v>
      </c>
      <c r="I8840">
        <f>IF($A8840="","",Tienda_4!H1640)</f>
        <v>5</v>
      </c>
      <c r="J8840">
        <f>IF($A8840="",0,IF(AND(OR('Cuadro-de-mando'!$B$4="(Todas)",'Cuadro-de-mando'!$B$4=$A8840),OR('Cuadro-de-mando'!$E$4="(Todas)",'Cuadro-de-mando'!$E$4=$B8840),OR('Cuadro-de-mando'!$H$4="(Todas)",'Cuadro-de-mando'!$H$4=$C8840),OR('Cuadro-de-mando'!$K$4="(Todas)",'Cuadro-de-mando'!$K$4=$E8840),OR('Cuadro-de-mando'!$N$4="(Todos)",'Cuadro-de-mando'!$N$4=$F8840)),1,0))</f>
        <v>1</v>
      </c>
    </row>
    <row r="8841" spans="1:10" x14ac:dyDescent="0.25">
      <c r="A8841" t="str">
        <f>IF(Tienda_4!$A1641="","","Tienda 4")</f>
        <v>Tienda 4</v>
      </c>
      <c r="B8841" t="str">
        <f>IF($A8841="","",Tienda_4!B1641)</f>
        <v>Deportes y diversión</v>
      </c>
      <c r="C8841" t="str">
        <f>IF($A8841="","",Tienda_4!G1641)</f>
        <v>Cali</v>
      </c>
      <c r="D8841" t="str">
        <f>IF($A8841="","",Tienda_4!F1641)</f>
        <v>Santiago Silva</v>
      </c>
      <c r="E8841" t="str">
        <f>IF($A8841="","",Tienda_4!I1641)</f>
        <v>Tarjeta de crédito</v>
      </c>
      <c r="F8841">
        <f>IF($A8841="","",VALUE(RIGHT(Tienda_4!E1641,4)))</f>
        <v>2023</v>
      </c>
      <c r="G8841">
        <f>IF($A8841="","",Tienda_4!C1641)</f>
        <v>26800</v>
      </c>
      <c r="H8841">
        <f>IF($A8841="","",Tienda_4!D1641)</f>
        <v>0</v>
      </c>
      <c r="I8841">
        <f>IF($A8841="","",Tienda_4!H1641)</f>
        <v>5</v>
      </c>
      <c r="J8841">
        <f>IF($A8841="",0,IF(AND(OR('Cuadro-de-mando'!$B$4="(Todas)",'Cuadro-de-mando'!$B$4=$A8841),OR('Cuadro-de-mando'!$E$4="(Todas)",'Cuadro-de-mando'!$E$4=$B8841),OR('Cuadro-de-mando'!$H$4="(Todas)",'Cuadro-de-mando'!$H$4=$C8841),OR('Cuadro-de-mando'!$K$4="(Todas)",'Cuadro-de-mando'!$K$4=$E8841),OR('Cuadro-de-mando'!$N$4="(Todos)",'Cuadro-de-mando'!$N$4=$F8841)),1,0))</f>
        <v>1</v>
      </c>
    </row>
    <row r="8842" spans="1:10" x14ac:dyDescent="0.25">
      <c r="A8842" t="str">
        <f>IF(Tienda_4!$A1642="","","Tienda 4")</f>
        <v>Tienda 4</v>
      </c>
      <c r="B8842" t="str">
        <f>IF($A8842="","",Tienda_4!B1642)</f>
        <v>Libros</v>
      </c>
      <c r="C8842" t="str">
        <f>IF($A8842="","",Tienda_4!G1642)</f>
        <v>Bogotá</v>
      </c>
      <c r="D8842" t="str">
        <f>IF($A8842="","",Tienda_4!F1642)</f>
        <v>Beatriz Morales</v>
      </c>
      <c r="E8842" t="str">
        <f>IF($A8842="","",Tienda_4!I1642)</f>
        <v>Nequi</v>
      </c>
      <c r="F8842">
        <f>IF($A8842="","",VALUE(RIGHT(Tienda_4!E1642,4)))</f>
        <v>2022</v>
      </c>
      <c r="G8842">
        <f>IF($A8842="","",Tienda_4!C1642)</f>
        <v>51600</v>
      </c>
      <c r="H8842">
        <f>IF($A8842="","",Tienda_4!D1642)</f>
        <v>3000</v>
      </c>
      <c r="I8842">
        <f>IF($A8842="","",Tienda_4!H1642)</f>
        <v>5</v>
      </c>
      <c r="J8842">
        <f>IF($A8842="",0,IF(AND(OR('Cuadro-de-mando'!$B$4="(Todas)",'Cuadro-de-mando'!$B$4=$A8842),OR('Cuadro-de-mando'!$E$4="(Todas)",'Cuadro-de-mando'!$E$4=$B8842),OR('Cuadro-de-mando'!$H$4="(Todas)",'Cuadro-de-mando'!$H$4=$C8842),OR('Cuadro-de-mando'!$K$4="(Todas)",'Cuadro-de-mando'!$K$4=$E8842),OR('Cuadro-de-mando'!$N$4="(Todos)",'Cuadro-de-mando'!$N$4=$F8842)),1,0))</f>
        <v>1</v>
      </c>
    </row>
    <row r="8843" spans="1:10" x14ac:dyDescent="0.25">
      <c r="A8843" t="str">
        <f>IF(Tienda_4!$A1643="","","Tienda 4")</f>
        <v>Tienda 4</v>
      </c>
      <c r="B8843" t="str">
        <f>IF($A8843="","",Tienda_4!B1643)</f>
        <v>Juguetes</v>
      </c>
      <c r="C8843" t="str">
        <f>IF($A8843="","",Tienda_4!G1643)</f>
        <v>Riohacha</v>
      </c>
      <c r="D8843" t="str">
        <f>IF($A8843="","",Tienda_4!F1643)</f>
        <v>Juliana Costa</v>
      </c>
      <c r="E8843" t="str">
        <f>IF($A8843="","",Tienda_4!I1643)</f>
        <v>Nequi</v>
      </c>
      <c r="F8843">
        <f>IF($A8843="","",VALUE(RIGHT(Tienda_4!E1643,4)))</f>
        <v>2021</v>
      </c>
      <c r="G8843">
        <f>IF($A8843="","",Tienda_4!C1643)</f>
        <v>14100</v>
      </c>
      <c r="H8843">
        <f>IF($A8843="","",Tienda_4!D1643)</f>
        <v>1000</v>
      </c>
      <c r="I8843">
        <f>IF($A8843="","",Tienda_4!H1643)</f>
        <v>3</v>
      </c>
      <c r="J8843">
        <f>IF($A8843="",0,IF(AND(OR('Cuadro-de-mando'!$B$4="(Todas)",'Cuadro-de-mando'!$B$4=$A8843),OR('Cuadro-de-mando'!$E$4="(Todas)",'Cuadro-de-mando'!$E$4=$B8843),OR('Cuadro-de-mando'!$H$4="(Todas)",'Cuadro-de-mando'!$H$4=$C8843),OR('Cuadro-de-mando'!$K$4="(Todas)",'Cuadro-de-mando'!$K$4=$E8843),OR('Cuadro-de-mando'!$N$4="(Todos)",'Cuadro-de-mando'!$N$4=$F8843)),1,0))</f>
        <v>1</v>
      </c>
    </row>
    <row r="8844" spans="1:10" x14ac:dyDescent="0.25">
      <c r="A8844" t="str">
        <f>IF(Tienda_4!$A1644="","","Tienda 4")</f>
        <v>Tienda 4</v>
      </c>
      <c r="B8844" t="str">
        <f>IF($A8844="","",Tienda_4!B1644)</f>
        <v>Muebles</v>
      </c>
      <c r="C8844" t="str">
        <f>IF($A8844="","",Tienda_4!G1644)</f>
        <v>Medellín</v>
      </c>
      <c r="D8844" t="str">
        <f>IF($A8844="","",Tienda_4!F1644)</f>
        <v>Felipe Santos</v>
      </c>
      <c r="E8844" t="str">
        <f>IF($A8844="","",Tienda_4!I1644)</f>
        <v>Tarjeta de crédito</v>
      </c>
      <c r="F8844">
        <f>IF($A8844="","",VALUE(RIGHT(Tienda_4!E1644,4)))</f>
        <v>2020</v>
      </c>
      <c r="G8844">
        <f>IF($A8844="","",Tienda_4!C1644)</f>
        <v>328300</v>
      </c>
      <c r="H8844">
        <f>IF($A8844="","",Tienda_4!D1644)</f>
        <v>15700</v>
      </c>
      <c r="I8844">
        <f>IF($A8844="","",Tienda_4!H1644)</f>
        <v>5</v>
      </c>
      <c r="J8844">
        <f>IF($A8844="",0,IF(AND(OR('Cuadro-de-mando'!$B$4="(Todas)",'Cuadro-de-mando'!$B$4=$A8844),OR('Cuadro-de-mando'!$E$4="(Todas)",'Cuadro-de-mando'!$E$4=$B8844),OR('Cuadro-de-mando'!$H$4="(Todas)",'Cuadro-de-mando'!$H$4=$C8844),OR('Cuadro-de-mando'!$K$4="(Todas)",'Cuadro-de-mando'!$K$4=$E8844),OR('Cuadro-de-mando'!$N$4="(Todos)",'Cuadro-de-mando'!$N$4=$F8844)),1,0))</f>
        <v>1</v>
      </c>
    </row>
    <row r="8845" spans="1:10" x14ac:dyDescent="0.25">
      <c r="A8845" t="str">
        <f>IF(Tienda_4!$A1645="","","Tienda 4")</f>
        <v>Tienda 4</v>
      </c>
      <c r="B8845" t="str">
        <f>IF($A8845="","",Tienda_4!B1645)</f>
        <v>Deportes y diversión</v>
      </c>
      <c r="C8845" t="str">
        <f>IF($A8845="","",Tienda_4!G1645)</f>
        <v>Pasto</v>
      </c>
      <c r="D8845" t="str">
        <f>IF($A8845="","",Tienda_4!F1645)</f>
        <v>Blanca Ramirez</v>
      </c>
      <c r="E8845" t="str">
        <f>IF($A8845="","",Tienda_4!I1645)</f>
        <v>Nequi</v>
      </c>
      <c r="F8845">
        <f>IF($A8845="","",VALUE(RIGHT(Tienda_4!E1645,4)))</f>
        <v>2020</v>
      </c>
      <c r="G8845">
        <f>IF($A8845="","",Tienda_4!C1645)</f>
        <v>10000</v>
      </c>
      <c r="H8845">
        <f>IF($A8845="","",Tienda_4!D1645)</f>
        <v>2900</v>
      </c>
      <c r="I8845">
        <f>IF($A8845="","",Tienda_4!H1645)</f>
        <v>5</v>
      </c>
      <c r="J8845">
        <f>IF($A8845="",0,IF(AND(OR('Cuadro-de-mando'!$B$4="(Todas)",'Cuadro-de-mando'!$B$4=$A8845),OR('Cuadro-de-mando'!$E$4="(Todas)",'Cuadro-de-mando'!$E$4=$B8845),OR('Cuadro-de-mando'!$H$4="(Todas)",'Cuadro-de-mando'!$H$4=$C8845),OR('Cuadro-de-mando'!$K$4="(Todas)",'Cuadro-de-mando'!$K$4=$E8845),OR('Cuadro-de-mando'!$N$4="(Todos)",'Cuadro-de-mando'!$N$4=$F8845)),1,0))</f>
        <v>1</v>
      </c>
    </row>
    <row r="8846" spans="1:10" x14ac:dyDescent="0.25">
      <c r="A8846" t="str">
        <f>IF(Tienda_4!$A1646="","","Tienda 4")</f>
        <v>Tienda 4</v>
      </c>
      <c r="B8846" t="str">
        <f>IF($A8846="","",Tienda_4!B1646)</f>
        <v>Electrónicos</v>
      </c>
      <c r="C8846" t="str">
        <f>IF($A8846="","",Tienda_4!G1646)</f>
        <v>Medellín</v>
      </c>
      <c r="D8846" t="str">
        <f>IF($A8846="","",Tienda_4!F1646)</f>
        <v>Blanca Ramirez</v>
      </c>
      <c r="E8846" t="str">
        <f>IF($A8846="","",Tienda_4!I1646)</f>
        <v>Tarjeta de crédito</v>
      </c>
      <c r="F8846">
        <f>IF($A8846="","",VALUE(RIGHT(Tienda_4!E1646,4)))</f>
        <v>2021</v>
      </c>
      <c r="G8846">
        <f>IF($A8846="","",Tienda_4!C1646)</f>
        <v>175400</v>
      </c>
      <c r="H8846">
        <f>IF($A8846="","",Tienda_4!D1646)</f>
        <v>14100</v>
      </c>
      <c r="I8846">
        <f>IF($A8846="","",Tienda_4!H1646)</f>
        <v>5</v>
      </c>
      <c r="J8846">
        <f>IF($A8846="",0,IF(AND(OR('Cuadro-de-mando'!$B$4="(Todas)",'Cuadro-de-mando'!$B$4=$A8846),OR('Cuadro-de-mando'!$E$4="(Todas)",'Cuadro-de-mando'!$E$4=$B8846),OR('Cuadro-de-mando'!$H$4="(Todas)",'Cuadro-de-mando'!$H$4=$C8846),OR('Cuadro-de-mando'!$K$4="(Todas)",'Cuadro-de-mando'!$K$4=$E8846),OR('Cuadro-de-mando'!$N$4="(Todos)",'Cuadro-de-mando'!$N$4=$F8846)),1,0))</f>
        <v>1</v>
      </c>
    </row>
    <row r="8847" spans="1:10" x14ac:dyDescent="0.25">
      <c r="A8847" t="str">
        <f>IF(Tienda_4!$A1647="","","Tienda 4")</f>
        <v>Tienda 4</v>
      </c>
      <c r="B8847" t="str">
        <f>IF($A8847="","",Tienda_4!B1647)</f>
        <v>Artículos para el hogar</v>
      </c>
      <c r="C8847" t="str">
        <f>IF($A8847="","",Tienda_4!G1647)</f>
        <v>Bogotá</v>
      </c>
      <c r="D8847" t="str">
        <f>IF($A8847="","",Tienda_4!F1647)</f>
        <v>Beatriz Morales</v>
      </c>
      <c r="E8847" t="str">
        <f>IF($A8847="","",Tienda_4!I1647)</f>
        <v>Tarjeta de crédito</v>
      </c>
      <c r="F8847">
        <f>IF($A8847="","",VALUE(RIGHT(Tienda_4!E1647,4)))</f>
        <v>2022</v>
      </c>
      <c r="G8847">
        <f>IF($A8847="","",Tienda_4!C1647)</f>
        <v>160500</v>
      </c>
      <c r="H8847">
        <f>IF($A8847="","",Tienda_4!D1647)</f>
        <v>9200</v>
      </c>
      <c r="I8847">
        <f>IF($A8847="","",Tienda_4!H1647)</f>
        <v>1</v>
      </c>
      <c r="J8847">
        <f>IF($A8847="",0,IF(AND(OR('Cuadro-de-mando'!$B$4="(Todas)",'Cuadro-de-mando'!$B$4=$A8847),OR('Cuadro-de-mando'!$E$4="(Todas)",'Cuadro-de-mando'!$E$4=$B8847),OR('Cuadro-de-mando'!$H$4="(Todas)",'Cuadro-de-mando'!$H$4=$C8847),OR('Cuadro-de-mando'!$K$4="(Todas)",'Cuadro-de-mando'!$K$4=$E8847),OR('Cuadro-de-mando'!$N$4="(Todos)",'Cuadro-de-mando'!$N$4=$F8847)),1,0))</f>
        <v>1</v>
      </c>
    </row>
    <row r="8848" spans="1:10" x14ac:dyDescent="0.25">
      <c r="A8848" t="str">
        <f>IF(Tienda_4!$A1648="","","Tienda 4")</f>
        <v>Tienda 4</v>
      </c>
      <c r="B8848" t="str">
        <f>IF($A8848="","",Tienda_4!B1648)</f>
        <v>Muebles</v>
      </c>
      <c r="C8848" t="str">
        <f>IF($A8848="","",Tienda_4!G1648)</f>
        <v>Santa Marta</v>
      </c>
      <c r="D8848" t="str">
        <f>IF($A8848="","",Tienda_4!F1648)</f>
        <v>Blanca Ramirez</v>
      </c>
      <c r="E8848" t="str">
        <f>IF($A8848="","",Tienda_4!I1648)</f>
        <v>Tarjeta de crédito</v>
      </c>
      <c r="F8848">
        <f>IF($A8848="","",VALUE(RIGHT(Tienda_4!E1648,4)))</f>
        <v>2022</v>
      </c>
      <c r="G8848">
        <f>IF($A8848="","",Tienda_4!C1648)</f>
        <v>676800</v>
      </c>
      <c r="H8848">
        <f>IF($A8848="","",Tienda_4!D1648)</f>
        <v>34200</v>
      </c>
      <c r="I8848">
        <f>IF($A8848="","",Tienda_4!H1648)</f>
        <v>4</v>
      </c>
      <c r="J8848">
        <f>IF($A8848="",0,IF(AND(OR('Cuadro-de-mando'!$B$4="(Todas)",'Cuadro-de-mando'!$B$4=$A8848),OR('Cuadro-de-mando'!$E$4="(Todas)",'Cuadro-de-mando'!$E$4=$B8848),OR('Cuadro-de-mando'!$H$4="(Todas)",'Cuadro-de-mando'!$H$4=$C8848),OR('Cuadro-de-mando'!$K$4="(Todas)",'Cuadro-de-mando'!$K$4=$E8848),OR('Cuadro-de-mando'!$N$4="(Todos)",'Cuadro-de-mando'!$N$4=$F8848)),1,0))</f>
        <v>1</v>
      </c>
    </row>
    <row r="8849" spans="1:10" x14ac:dyDescent="0.25">
      <c r="A8849" t="str">
        <f>IF(Tienda_4!$A1649="","","Tienda 4")</f>
        <v>Tienda 4</v>
      </c>
      <c r="B8849" t="str">
        <f>IF($A8849="","",Tienda_4!B1649)</f>
        <v>Juguetes</v>
      </c>
      <c r="C8849" t="str">
        <f>IF($A8849="","",Tienda_4!G1649)</f>
        <v>Pereira</v>
      </c>
      <c r="D8849" t="str">
        <f>IF($A8849="","",Tienda_4!F1649)</f>
        <v>Rafael Acosta</v>
      </c>
      <c r="E8849" t="str">
        <f>IF($A8849="","",Tienda_4!I1649)</f>
        <v>Tarjeta de crédito</v>
      </c>
      <c r="F8849">
        <f>IF($A8849="","",VALUE(RIGHT(Tienda_4!E1649,4)))</f>
        <v>2021</v>
      </c>
      <c r="G8849">
        <f>IF($A8849="","",Tienda_4!C1649)</f>
        <v>35200</v>
      </c>
      <c r="H8849">
        <f>IF($A8849="","",Tienda_4!D1649)</f>
        <v>0</v>
      </c>
      <c r="I8849">
        <f>IF($A8849="","",Tienda_4!H1649)</f>
        <v>5</v>
      </c>
      <c r="J8849">
        <f>IF($A8849="",0,IF(AND(OR('Cuadro-de-mando'!$B$4="(Todas)",'Cuadro-de-mando'!$B$4=$A8849),OR('Cuadro-de-mando'!$E$4="(Todas)",'Cuadro-de-mando'!$E$4=$B8849),OR('Cuadro-de-mando'!$H$4="(Todas)",'Cuadro-de-mando'!$H$4=$C8849),OR('Cuadro-de-mando'!$K$4="(Todas)",'Cuadro-de-mando'!$K$4=$E8849),OR('Cuadro-de-mando'!$N$4="(Todos)",'Cuadro-de-mando'!$N$4=$F8849)),1,0))</f>
        <v>1</v>
      </c>
    </row>
    <row r="8850" spans="1:10" x14ac:dyDescent="0.25">
      <c r="A8850" t="str">
        <f>IF(Tienda_4!$A1650="","","Tienda 4")</f>
        <v>Tienda 4</v>
      </c>
      <c r="B8850" t="str">
        <f>IF($A8850="","",Tienda_4!B1650)</f>
        <v>Deportes y diversión</v>
      </c>
      <c r="C8850" t="str">
        <f>IF($A8850="","",Tienda_4!G1650)</f>
        <v>Bogotá</v>
      </c>
      <c r="D8850" t="str">
        <f>IF($A8850="","",Tienda_4!F1650)</f>
        <v>Mariana Herrera</v>
      </c>
      <c r="E8850" t="str">
        <f>IF($A8850="","",Tienda_4!I1650)</f>
        <v>Tarjeta de crédito</v>
      </c>
      <c r="F8850">
        <f>IF($A8850="","",VALUE(RIGHT(Tienda_4!E1650,4)))</f>
        <v>2021</v>
      </c>
      <c r="G8850">
        <f>IF($A8850="","",Tienda_4!C1650)</f>
        <v>50700</v>
      </c>
      <c r="H8850">
        <f>IF($A8850="","",Tienda_4!D1650)</f>
        <v>8500</v>
      </c>
      <c r="I8850">
        <f>IF($A8850="","",Tienda_4!H1650)</f>
        <v>4</v>
      </c>
      <c r="J8850">
        <f>IF($A8850="",0,IF(AND(OR('Cuadro-de-mando'!$B$4="(Todas)",'Cuadro-de-mando'!$B$4=$A8850),OR('Cuadro-de-mando'!$E$4="(Todas)",'Cuadro-de-mando'!$E$4=$B8850),OR('Cuadro-de-mando'!$H$4="(Todas)",'Cuadro-de-mando'!$H$4=$C8850),OR('Cuadro-de-mando'!$K$4="(Todas)",'Cuadro-de-mando'!$K$4=$E8850),OR('Cuadro-de-mando'!$N$4="(Todos)",'Cuadro-de-mando'!$N$4=$F8850)),1,0))</f>
        <v>1</v>
      </c>
    </row>
    <row r="8851" spans="1:10" x14ac:dyDescent="0.25">
      <c r="A8851" t="str">
        <f>IF(Tienda_4!$A1651="","","Tienda 4")</f>
        <v>Tienda 4</v>
      </c>
      <c r="B8851" t="str">
        <f>IF($A8851="","",Tienda_4!B1651)</f>
        <v>Deportes y diversión</v>
      </c>
      <c r="C8851" t="str">
        <f>IF($A8851="","",Tienda_4!G1651)</f>
        <v>Cali</v>
      </c>
      <c r="D8851" t="str">
        <f>IF($A8851="","",Tienda_4!F1651)</f>
        <v>Beatriz Morales</v>
      </c>
      <c r="E8851" t="str">
        <f>IF($A8851="","",Tienda_4!I1651)</f>
        <v>Tarjeta de crédito</v>
      </c>
      <c r="F8851">
        <f>IF($A8851="","",VALUE(RIGHT(Tienda_4!E1651,4)))</f>
        <v>2021</v>
      </c>
      <c r="G8851">
        <f>IF($A8851="","",Tienda_4!C1651)</f>
        <v>28900</v>
      </c>
      <c r="H8851">
        <f>IF($A8851="","",Tienda_4!D1651)</f>
        <v>2200</v>
      </c>
      <c r="I8851">
        <f>IF($A8851="","",Tienda_4!H1651)</f>
        <v>5</v>
      </c>
      <c r="J8851">
        <f>IF($A8851="",0,IF(AND(OR('Cuadro-de-mando'!$B$4="(Todas)",'Cuadro-de-mando'!$B$4=$A8851),OR('Cuadro-de-mando'!$E$4="(Todas)",'Cuadro-de-mando'!$E$4=$B8851),OR('Cuadro-de-mando'!$H$4="(Todas)",'Cuadro-de-mando'!$H$4=$C8851),OR('Cuadro-de-mando'!$K$4="(Todas)",'Cuadro-de-mando'!$K$4=$E8851),OR('Cuadro-de-mando'!$N$4="(Todos)",'Cuadro-de-mando'!$N$4=$F8851)),1,0))</f>
        <v>1</v>
      </c>
    </row>
    <row r="8852" spans="1:10" x14ac:dyDescent="0.25">
      <c r="A8852" t="str">
        <f>IF(Tienda_4!$A1652="","","Tienda 4")</f>
        <v>Tienda 4</v>
      </c>
      <c r="B8852" t="str">
        <f>IF($A8852="","",Tienda_4!B1652)</f>
        <v>Muebles</v>
      </c>
      <c r="C8852" t="str">
        <f>IF($A8852="","",Tienda_4!G1652)</f>
        <v>Barranquilla</v>
      </c>
      <c r="D8852" t="str">
        <f>IF($A8852="","",Tienda_4!F1652)</f>
        <v>Lucas Olivera</v>
      </c>
      <c r="E8852" t="str">
        <f>IF($A8852="","",Tienda_4!I1652)</f>
        <v>Tarjeta de crédito</v>
      </c>
      <c r="F8852">
        <f>IF($A8852="","",VALUE(RIGHT(Tienda_4!E1652,4)))</f>
        <v>2020</v>
      </c>
      <c r="G8852">
        <f>IF($A8852="","",Tienda_4!C1652)</f>
        <v>282400</v>
      </c>
      <c r="H8852">
        <f>IF($A8852="","",Tienda_4!D1652)</f>
        <v>13200</v>
      </c>
      <c r="I8852">
        <f>IF($A8852="","",Tienda_4!H1652)</f>
        <v>4</v>
      </c>
      <c r="J8852">
        <f>IF($A8852="",0,IF(AND(OR('Cuadro-de-mando'!$B$4="(Todas)",'Cuadro-de-mando'!$B$4=$A8852),OR('Cuadro-de-mando'!$E$4="(Todas)",'Cuadro-de-mando'!$E$4=$B8852),OR('Cuadro-de-mando'!$H$4="(Todas)",'Cuadro-de-mando'!$H$4=$C8852),OR('Cuadro-de-mando'!$K$4="(Todas)",'Cuadro-de-mando'!$K$4=$E8852),OR('Cuadro-de-mando'!$N$4="(Todos)",'Cuadro-de-mando'!$N$4=$F8852)),1,0))</f>
        <v>1</v>
      </c>
    </row>
    <row r="8853" spans="1:10" x14ac:dyDescent="0.25">
      <c r="A8853" t="str">
        <f>IF(Tienda_4!$A1653="","","Tienda 4")</f>
        <v>Tienda 4</v>
      </c>
      <c r="B8853" t="str">
        <f>IF($A8853="","",Tienda_4!B1653)</f>
        <v>Juguetes</v>
      </c>
      <c r="C8853" t="str">
        <f>IF($A8853="","",Tienda_4!G1653)</f>
        <v>Cúcuta</v>
      </c>
      <c r="D8853" t="str">
        <f>IF($A8853="","",Tienda_4!F1653)</f>
        <v>Mariana Herrera</v>
      </c>
      <c r="E8853" t="str">
        <f>IF($A8853="","",Tienda_4!I1653)</f>
        <v>Tarjeta de crédito</v>
      </c>
      <c r="F8853">
        <f>IF($A8853="","",VALUE(RIGHT(Tienda_4!E1653,4)))</f>
        <v>2020</v>
      </c>
      <c r="G8853">
        <f>IF($A8853="","",Tienda_4!C1653)</f>
        <v>116700</v>
      </c>
      <c r="H8853">
        <f>IF($A8853="","",Tienda_4!D1653)</f>
        <v>4400</v>
      </c>
      <c r="I8853">
        <f>IF($A8853="","",Tienda_4!H1653)</f>
        <v>5</v>
      </c>
      <c r="J8853">
        <f>IF($A8853="",0,IF(AND(OR('Cuadro-de-mando'!$B$4="(Todas)",'Cuadro-de-mando'!$B$4=$A8853),OR('Cuadro-de-mando'!$E$4="(Todas)",'Cuadro-de-mando'!$E$4=$B8853),OR('Cuadro-de-mando'!$H$4="(Todas)",'Cuadro-de-mando'!$H$4=$C8853),OR('Cuadro-de-mando'!$K$4="(Todas)",'Cuadro-de-mando'!$K$4=$E8853),OR('Cuadro-de-mando'!$N$4="(Todos)",'Cuadro-de-mando'!$N$4=$F8853)),1,0))</f>
        <v>1</v>
      </c>
    </row>
    <row r="8854" spans="1:10" x14ac:dyDescent="0.25">
      <c r="A8854" t="str">
        <f>IF(Tienda_4!$A1654="","","Tienda 4")</f>
        <v>Tienda 4</v>
      </c>
      <c r="B8854" t="str">
        <f>IF($A8854="","",Tienda_4!B1654)</f>
        <v>Electrodomésticos</v>
      </c>
      <c r="C8854" t="str">
        <f>IF($A8854="","",Tienda_4!G1654)</f>
        <v>Bogotá</v>
      </c>
      <c r="D8854" t="str">
        <f>IF($A8854="","",Tienda_4!F1654)</f>
        <v>Pedro Gomez</v>
      </c>
      <c r="E8854" t="str">
        <f>IF($A8854="","",Tienda_4!I1654)</f>
        <v>Tarjeta de crédito</v>
      </c>
      <c r="F8854">
        <f>IF($A8854="","",VALUE(RIGHT(Tienda_4!E1654,4)))</f>
        <v>2020</v>
      </c>
      <c r="G8854">
        <f>IF($A8854="","",Tienda_4!C1654)</f>
        <v>303500</v>
      </c>
      <c r="H8854">
        <f>IF($A8854="","",Tienda_4!D1654)</f>
        <v>20800</v>
      </c>
      <c r="I8854">
        <f>IF($A8854="","",Tienda_4!H1654)</f>
        <v>2</v>
      </c>
      <c r="J8854">
        <f>IF($A8854="",0,IF(AND(OR('Cuadro-de-mando'!$B$4="(Todas)",'Cuadro-de-mando'!$B$4=$A8854),OR('Cuadro-de-mando'!$E$4="(Todas)",'Cuadro-de-mando'!$E$4=$B8854),OR('Cuadro-de-mando'!$H$4="(Todas)",'Cuadro-de-mando'!$H$4=$C8854),OR('Cuadro-de-mando'!$K$4="(Todas)",'Cuadro-de-mando'!$K$4=$E8854),OR('Cuadro-de-mando'!$N$4="(Todos)",'Cuadro-de-mando'!$N$4=$F8854)),1,0))</f>
        <v>1</v>
      </c>
    </row>
    <row r="8855" spans="1:10" x14ac:dyDescent="0.25">
      <c r="A8855" t="str">
        <f>IF(Tienda_4!$A1655="","","Tienda 4")</f>
        <v>Tienda 4</v>
      </c>
      <c r="B8855" t="str">
        <f>IF($A8855="","",Tienda_4!B1655)</f>
        <v>Artículos para el hogar</v>
      </c>
      <c r="C8855" t="str">
        <f>IF($A8855="","",Tienda_4!G1655)</f>
        <v>Riohacha</v>
      </c>
      <c r="D8855" t="str">
        <f>IF($A8855="","",Tienda_4!F1655)</f>
        <v>Santiago Silva</v>
      </c>
      <c r="E8855" t="str">
        <f>IF($A8855="","",Tienda_4!I1655)</f>
        <v>Nequi</v>
      </c>
      <c r="F8855">
        <f>IF($A8855="","",VALUE(RIGHT(Tienda_4!E1655,4)))</f>
        <v>2023</v>
      </c>
      <c r="G8855">
        <f>IF($A8855="","",Tienda_4!C1655)</f>
        <v>53800</v>
      </c>
      <c r="H8855">
        <f>IF($A8855="","",Tienda_4!D1655)</f>
        <v>3100</v>
      </c>
      <c r="I8855">
        <f>IF($A8855="","",Tienda_4!H1655)</f>
        <v>5</v>
      </c>
      <c r="J8855">
        <f>IF($A8855="",0,IF(AND(OR('Cuadro-de-mando'!$B$4="(Todas)",'Cuadro-de-mando'!$B$4=$A8855),OR('Cuadro-de-mando'!$E$4="(Todas)",'Cuadro-de-mando'!$E$4=$B8855),OR('Cuadro-de-mando'!$H$4="(Todas)",'Cuadro-de-mando'!$H$4=$C8855),OR('Cuadro-de-mando'!$K$4="(Todas)",'Cuadro-de-mando'!$K$4=$E8855),OR('Cuadro-de-mando'!$N$4="(Todos)",'Cuadro-de-mando'!$N$4=$F8855)),1,0))</f>
        <v>1</v>
      </c>
    </row>
    <row r="8856" spans="1:10" x14ac:dyDescent="0.25">
      <c r="A8856" t="str">
        <f>IF(Tienda_4!$A1656="","","Tienda 4")</f>
        <v>Tienda 4</v>
      </c>
      <c r="B8856" t="str">
        <f>IF($A8856="","",Tienda_4!B1656)</f>
        <v>Instrumentos musicales</v>
      </c>
      <c r="C8856" t="str">
        <f>IF($A8856="","",Tienda_4!G1656)</f>
        <v>Medellín</v>
      </c>
      <c r="D8856" t="str">
        <f>IF($A8856="","",Tienda_4!F1656)</f>
        <v>Beatriz Morales</v>
      </c>
      <c r="E8856" t="str">
        <f>IF($A8856="","",Tienda_4!I1656)</f>
        <v>Nequi</v>
      </c>
      <c r="F8856">
        <f>IF($A8856="","",VALUE(RIGHT(Tienda_4!E1656,4)))</f>
        <v>2020</v>
      </c>
      <c r="G8856">
        <f>IF($A8856="","",Tienda_4!C1656)</f>
        <v>654700</v>
      </c>
      <c r="H8856">
        <f>IF($A8856="","",Tienda_4!D1656)</f>
        <v>33000</v>
      </c>
      <c r="I8856">
        <f>IF($A8856="","",Tienda_4!H1656)</f>
        <v>5</v>
      </c>
      <c r="J8856">
        <f>IF($A8856="",0,IF(AND(OR('Cuadro-de-mando'!$B$4="(Todas)",'Cuadro-de-mando'!$B$4=$A8856),OR('Cuadro-de-mando'!$E$4="(Todas)",'Cuadro-de-mando'!$E$4=$B8856),OR('Cuadro-de-mando'!$H$4="(Todas)",'Cuadro-de-mando'!$H$4=$C8856),OR('Cuadro-de-mando'!$K$4="(Todas)",'Cuadro-de-mando'!$K$4=$E8856),OR('Cuadro-de-mando'!$N$4="(Todos)",'Cuadro-de-mando'!$N$4=$F8856)),1,0))</f>
        <v>1</v>
      </c>
    </row>
    <row r="8857" spans="1:10" x14ac:dyDescent="0.25">
      <c r="A8857" t="str">
        <f>IF(Tienda_4!$A1657="","","Tienda 4")</f>
        <v>Tienda 4</v>
      </c>
      <c r="B8857" t="str">
        <f>IF($A8857="","",Tienda_4!B1657)</f>
        <v>Artículos para el hogar</v>
      </c>
      <c r="C8857" t="str">
        <f>IF($A8857="","",Tienda_4!G1657)</f>
        <v>Pasto</v>
      </c>
      <c r="D8857" t="str">
        <f>IF($A8857="","",Tienda_4!F1657)</f>
        <v>Mariana Herrera</v>
      </c>
      <c r="E8857" t="str">
        <f>IF($A8857="","",Tienda_4!I1657)</f>
        <v>Tarjeta de crédito</v>
      </c>
      <c r="F8857">
        <f>IF($A8857="","",VALUE(RIGHT(Tienda_4!E1657,4)))</f>
        <v>2020</v>
      </c>
      <c r="G8857">
        <f>IF($A8857="","",Tienda_4!C1657)</f>
        <v>212100</v>
      </c>
      <c r="H8857">
        <f>IF($A8857="","",Tienda_4!D1657)</f>
        <v>12000</v>
      </c>
      <c r="I8857">
        <f>IF($A8857="","",Tienda_4!H1657)</f>
        <v>4</v>
      </c>
      <c r="J8857">
        <f>IF($A8857="",0,IF(AND(OR('Cuadro-de-mando'!$B$4="(Todas)",'Cuadro-de-mando'!$B$4=$A8857),OR('Cuadro-de-mando'!$E$4="(Todas)",'Cuadro-de-mando'!$E$4=$B8857),OR('Cuadro-de-mando'!$H$4="(Todas)",'Cuadro-de-mando'!$H$4=$C8857),OR('Cuadro-de-mando'!$K$4="(Todas)",'Cuadro-de-mando'!$K$4=$E8857),OR('Cuadro-de-mando'!$N$4="(Todos)",'Cuadro-de-mando'!$N$4=$F8857)),1,0))</f>
        <v>1</v>
      </c>
    </row>
    <row r="8858" spans="1:10" x14ac:dyDescent="0.25">
      <c r="A8858" t="str">
        <f>IF(Tienda_4!$A1658="","","Tienda 4")</f>
        <v>Tienda 4</v>
      </c>
      <c r="B8858" t="str">
        <f>IF($A8858="","",Tienda_4!B1658)</f>
        <v>Artículos para el hogar</v>
      </c>
      <c r="C8858" t="str">
        <f>IF($A8858="","",Tienda_4!G1658)</f>
        <v>Bogotá</v>
      </c>
      <c r="D8858" t="str">
        <f>IF($A8858="","",Tienda_4!F1658)</f>
        <v>Maria Alfonso</v>
      </c>
      <c r="E8858" t="str">
        <f>IF($A8858="","",Tienda_4!I1658)</f>
        <v>Nequi</v>
      </c>
      <c r="F8858">
        <f>IF($A8858="","",VALUE(RIGHT(Tienda_4!E1658,4)))</f>
        <v>2022</v>
      </c>
      <c r="G8858">
        <f>IF($A8858="","",Tienda_4!C1658)</f>
        <v>70200</v>
      </c>
      <c r="H8858">
        <f>IF($A8858="","",Tienda_4!D1658)</f>
        <v>1900</v>
      </c>
      <c r="I8858">
        <f>IF($A8858="","",Tienda_4!H1658)</f>
        <v>4</v>
      </c>
      <c r="J8858">
        <f>IF($A8858="",0,IF(AND(OR('Cuadro-de-mando'!$B$4="(Todas)",'Cuadro-de-mando'!$B$4=$A8858),OR('Cuadro-de-mando'!$E$4="(Todas)",'Cuadro-de-mando'!$E$4=$B8858),OR('Cuadro-de-mando'!$H$4="(Todas)",'Cuadro-de-mando'!$H$4=$C8858),OR('Cuadro-de-mando'!$K$4="(Todas)",'Cuadro-de-mando'!$K$4=$E8858),OR('Cuadro-de-mando'!$N$4="(Todos)",'Cuadro-de-mando'!$N$4=$F8858)),1,0))</f>
        <v>1</v>
      </c>
    </row>
    <row r="8859" spans="1:10" x14ac:dyDescent="0.25">
      <c r="A8859" t="str">
        <f>IF(Tienda_4!$A1659="","","Tienda 4")</f>
        <v>Tienda 4</v>
      </c>
      <c r="B8859" t="str">
        <f>IF($A8859="","",Tienda_4!B1659)</f>
        <v>Electrónicos</v>
      </c>
      <c r="C8859" t="str">
        <f>IF($A8859="","",Tienda_4!G1659)</f>
        <v>Soacha</v>
      </c>
      <c r="D8859" t="str">
        <f>IF($A8859="","",Tienda_4!F1659)</f>
        <v>Lucas Olivera</v>
      </c>
      <c r="E8859" t="str">
        <f>IF($A8859="","",Tienda_4!I1659)</f>
        <v>Nequi</v>
      </c>
      <c r="F8859">
        <f>IF($A8859="","",VALUE(RIGHT(Tienda_4!E1659,4)))</f>
        <v>2020</v>
      </c>
      <c r="G8859">
        <f>IF($A8859="","",Tienda_4!C1659)</f>
        <v>292200</v>
      </c>
      <c r="H8859">
        <f>IF($A8859="","",Tienda_4!D1659)</f>
        <v>16100</v>
      </c>
      <c r="I8859">
        <f>IF($A8859="","",Tienda_4!H1659)</f>
        <v>4</v>
      </c>
      <c r="J8859">
        <f>IF($A8859="",0,IF(AND(OR('Cuadro-de-mando'!$B$4="(Todas)",'Cuadro-de-mando'!$B$4=$A8859),OR('Cuadro-de-mando'!$E$4="(Todas)",'Cuadro-de-mando'!$E$4=$B8859),OR('Cuadro-de-mando'!$H$4="(Todas)",'Cuadro-de-mando'!$H$4=$C8859),OR('Cuadro-de-mando'!$K$4="(Todas)",'Cuadro-de-mando'!$K$4=$E8859),OR('Cuadro-de-mando'!$N$4="(Todos)",'Cuadro-de-mando'!$N$4=$F8859)),1,0))</f>
        <v>1</v>
      </c>
    </row>
    <row r="8860" spans="1:10" x14ac:dyDescent="0.25">
      <c r="A8860" t="str">
        <f>IF(Tienda_4!$A1660="","","Tienda 4")</f>
        <v>Tienda 4</v>
      </c>
      <c r="B8860" t="str">
        <f>IF($A8860="","",Tienda_4!B1660)</f>
        <v>Muebles</v>
      </c>
      <c r="C8860" t="str">
        <f>IF($A8860="","",Tienda_4!G1660)</f>
        <v>Medellín</v>
      </c>
      <c r="D8860" t="str">
        <f>IF($A8860="","",Tienda_4!F1660)</f>
        <v>Blanca Ramirez</v>
      </c>
      <c r="E8860" t="str">
        <f>IF($A8860="","",Tienda_4!I1660)</f>
        <v>Tarjeta de crédito</v>
      </c>
      <c r="F8860">
        <f>IF($A8860="","",VALUE(RIGHT(Tienda_4!E1660,4)))</f>
        <v>2021</v>
      </c>
      <c r="G8860">
        <f>IF($A8860="","",Tienda_4!C1660)</f>
        <v>794200</v>
      </c>
      <c r="H8860">
        <f>IF($A8860="","",Tienda_4!D1660)</f>
        <v>40500</v>
      </c>
      <c r="I8860">
        <f>IF($A8860="","",Tienda_4!H1660)</f>
        <v>1</v>
      </c>
      <c r="J8860">
        <f>IF($A8860="",0,IF(AND(OR('Cuadro-de-mando'!$B$4="(Todas)",'Cuadro-de-mando'!$B$4=$A8860),OR('Cuadro-de-mando'!$E$4="(Todas)",'Cuadro-de-mando'!$E$4=$B8860),OR('Cuadro-de-mando'!$H$4="(Todas)",'Cuadro-de-mando'!$H$4=$C8860),OR('Cuadro-de-mando'!$K$4="(Todas)",'Cuadro-de-mando'!$K$4=$E8860),OR('Cuadro-de-mando'!$N$4="(Todos)",'Cuadro-de-mando'!$N$4=$F8860)),1,0))</f>
        <v>1</v>
      </c>
    </row>
    <row r="8861" spans="1:10" x14ac:dyDescent="0.25">
      <c r="A8861" t="str">
        <f>IF(Tienda_4!$A1661="","","Tienda 4")</f>
        <v>Tienda 4</v>
      </c>
      <c r="B8861" t="str">
        <f>IF($A8861="","",Tienda_4!B1661)</f>
        <v>Electrodomésticos</v>
      </c>
      <c r="C8861" t="str">
        <f>IF($A8861="","",Tienda_4!G1661)</f>
        <v>Bogotá</v>
      </c>
      <c r="D8861" t="str">
        <f>IF($A8861="","",Tienda_4!F1661)</f>
        <v>Lucas Olivera</v>
      </c>
      <c r="E8861" t="str">
        <f>IF($A8861="","",Tienda_4!I1661)</f>
        <v>Cupón</v>
      </c>
      <c r="F8861">
        <f>IF($A8861="","",VALUE(RIGHT(Tienda_4!E1661,4)))</f>
        <v>2021</v>
      </c>
      <c r="G8861">
        <f>IF($A8861="","",Tienda_4!C1661)</f>
        <v>822700</v>
      </c>
      <c r="H8861">
        <f>IF($A8861="","",Tienda_4!D1661)</f>
        <v>44500</v>
      </c>
      <c r="I8861">
        <f>IF($A8861="","",Tienda_4!H1661)</f>
        <v>5</v>
      </c>
      <c r="J8861">
        <f>IF($A8861="",0,IF(AND(OR('Cuadro-de-mando'!$B$4="(Todas)",'Cuadro-de-mando'!$B$4=$A8861),OR('Cuadro-de-mando'!$E$4="(Todas)",'Cuadro-de-mando'!$E$4=$B8861),OR('Cuadro-de-mando'!$H$4="(Todas)",'Cuadro-de-mando'!$H$4=$C8861),OR('Cuadro-de-mando'!$K$4="(Todas)",'Cuadro-de-mando'!$K$4=$E8861),OR('Cuadro-de-mando'!$N$4="(Todos)",'Cuadro-de-mando'!$N$4=$F8861)),1,0))</f>
        <v>1</v>
      </c>
    </row>
    <row r="8862" spans="1:10" x14ac:dyDescent="0.25">
      <c r="A8862" t="str">
        <f>IF(Tienda_4!$A1662="","","Tienda 4")</f>
        <v>Tienda 4</v>
      </c>
      <c r="B8862" t="str">
        <f>IF($A8862="","",Tienda_4!B1662)</f>
        <v>Deportes y diversión</v>
      </c>
      <c r="C8862" t="str">
        <f>IF($A8862="","",Tienda_4!G1662)</f>
        <v>Medellín</v>
      </c>
      <c r="D8862" t="str">
        <f>IF($A8862="","",Tienda_4!F1662)</f>
        <v>Juliana Costa</v>
      </c>
      <c r="E8862" t="str">
        <f>IF($A8862="","",Tienda_4!I1662)</f>
        <v>Tarjeta de crédito</v>
      </c>
      <c r="F8862">
        <f>IF($A8862="","",VALUE(RIGHT(Tienda_4!E1662,4)))</f>
        <v>2022</v>
      </c>
      <c r="G8862">
        <f>IF($A8862="","",Tienda_4!C1662)</f>
        <v>102300</v>
      </c>
      <c r="H8862">
        <f>IF($A8862="","",Tienda_4!D1662)</f>
        <v>5800</v>
      </c>
      <c r="I8862">
        <f>IF($A8862="","",Tienda_4!H1662)</f>
        <v>4</v>
      </c>
      <c r="J8862">
        <f>IF($A8862="",0,IF(AND(OR('Cuadro-de-mando'!$B$4="(Todas)",'Cuadro-de-mando'!$B$4=$A8862),OR('Cuadro-de-mando'!$E$4="(Todas)",'Cuadro-de-mando'!$E$4=$B8862),OR('Cuadro-de-mando'!$H$4="(Todas)",'Cuadro-de-mando'!$H$4=$C8862),OR('Cuadro-de-mando'!$K$4="(Todas)",'Cuadro-de-mando'!$K$4=$E8862),OR('Cuadro-de-mando'!$N$4="(Todos)",'Cuadro-de-mando'!$N$4=$F8862)),1,0))</f>
        <v>1</v>
      </c>
    </row>
    <row r="8863" spans="1:10" x14ac:dyDescent="0.25">
      <c r="A8863" t="str">
        <f>IF(Tienda_4!$A1663="","","Tienda 4")</f>
        <v>Tienda 4</v>
      </c>
      <c r="B8863" t="str">
        <f>IF($A8863="","",Tienda_4!B1663)</f>
        <v>Instrumentos musicales</v>
      </c>
      <c r="C8863" t="str">
        <f>IF($A8863="","",Tienda_4!G1663)</f>
        <v>Bogotá</v>
      </c>
      <c r="D8863" t="str">
        <f>IF($A8863="","",Tienda_4!F1663)</f>
        <v>Mariana Herrera</v>
      </c>
      <c r="E8863" t="str">
        <f>IF($A8863="","",Tienda_4!I1663)</f>
        <v>Tarjeta de crédito</v>
      </c>
      <c r="F8863">
        <f>IF($A8863="","",VALUE(RIGHT(Tienda_4!E1663,4)))</f>
        <v>2020</v>
      </c>
      <c r="G8863">
        <f>IF($A8863="","",Tienda_4!C1663)</f>
        <v>644600</v>
      </c>
      <c r="H8863">
        <f>IF($A8863="","",Tienda_4!D1663)</f>
        <v>34700</v>
      </c>
      <c r="I8863">
        <f>IF($A8863="","",Tienda_4!H1663)</f>
        <v>5</v>
      </c>
      <c r="J8863">
        <f>IF($A8863="",0,IF(AND(OR('Cuadro-de-mando'!$B$4="(Todas)",'Cuadro-de-mando'!$B$4=$A8863),OR('Cuadro-de-mando'!$E$4="(Todas)",'Cuadro-de-mando'!$E$4=$B8863),OR('Cuadro-de-mando'!$H$4="(Todas)",'Cuadro-de-mando'!$H$4=$C8863),OR('Cuadro-de-mando'!$K$4="(Todas)",'Cuadro-de-mando'!$K$4=$E8863),OR('Cuadro-de-mando'!$N$4="(Todos)",'Cuadro-de-mando'!$N$4=$F8863)),1,0))</f>
        <v>1</v>
      </c>
    </row>
    <row r="8864" spans="1:10" x14ac:dyDescent="0.25">
      <c r="A8864" t="str">
        <f>IF(Tienda_4!$A1664="","","Tienda 4")</f>
        <v>Tienda 4</v>
      </c>
      <c r="B8864" t="str">
        <f>IF($A8864="","",Tienda_4!B1664)</f>
        <v>Electrónicos</v>
      </c>
      <c r="C8864" t="str">
        <f>IF($A8864="","",Tienda_4!G1664)</f>
        <v>Bogotá</v>
      </c>
      <c r="D8864" t="str">
        <f>IF($A8864="","",Tienda_4!F1664)</f>
        <v>Juan Fernandez</v>
      </c>
      <c r="E8864" t="str">
        <f>IF($A8864="","",Tienda_4!I1664)</f>
        <v>Nequi</v>
      </c>
      <c r="F8864">
        <f>IF($A8864="","",VALUE(RIGHT(Tienda_4!E1664,4)))</f>
        <v>2021</v>
      </c>
      <c r="G8864">
        <f>IF($A8864="","",Tienda_4!C1664)</f>
        <v>1597000</v>
      </c>
      <c r="H8864">
        <f>IF($A8864="","",Tienda_4!D1664)</f>
        <v>83200</v>
      </c>
      <c r="I8864">
        <f>IF($A8864="","",Tienda_4!H1664)</f>
        <v>4</v>
      </c>
      <c r="J8864">
        <f>IF($A8864="",0,IF(AND(OR('Cuadro-de-mando'!$B$4="(Todas)",'Cuadro-de-mando'!$B$4=$A8864),OR('Cuadro-de-mando'!$E$4="(Todas)",'Cuadro-de-mando'!$E$4=$B8864),OR('Cuadro-de-mando'!$H$4="(Todas)",'Cuadro-de-mando'!$H$4=$C8864),OR('Cuadro-de-mando'!$K$4="(Todas)",'Cuadro-de-mando'!$K$4=$E8864),OR('Cuadro-de-mando'!$N$4="(Todos)",'Cuadro-de-mando'!$N$4=$F8864)),1,0))</f>
        <v>1</v>
      </c>
    </row>
    <row r="8865" spans="1:10" x14ac:dyDescent="0.25">
      <c r="A8865" t="str">
        <f>IF(Tienda_4!$A1665="","","Tienda 4")</f>
        <v>Tienda 4</v>
      </c>
      <c r="B8865" t="str">
        <f>IF($A8865="","",Tienda_4!B1665)</f>
        <v>Muebles</v>
      </c>
      <c r="C8865" t="str">
        <f>IF($A8865="","",Tienda_4!G1665)</f>
        <v>Bogotá</v>
      </c>
      <c r="D8865" t="str">
        <f>IF($A8865="","",Tienda_4!F1665)</f>
        <v>Santiago Silva</v>
      </c>
      <c r="E8865" t="str">
        <f>IF($A8865="","",Tienda_4!I1665)</f>
        <v>Cupón</v>
      </c>
      <c r="F8865">
        <f>IF($A8865="","",VALUE(RIGHT(Tienda_4!E1665,4)))</f>
        <v>2020</v>
      </c>
      <c r="G8865">
        <f>IF($A8865="","",Tienda_4!C1665)</f>
        <v>500200</v>
      </c>
      <c r="H8865">
        <f>IF($A8865="","",Tienda_4!D1665)</f>
        <v>24800</v>
      </c>
      <c r="I8865">
        <f>IF($A8865="","",Tienda_4!H1665)</f>
        <v>5</v>
      </c>
      <c r="J8865">
        <f>IF($A8865="",0,IF(AND(OR('Cuadro-de-mando'!$B$4="(Todas)",'Cuadro-de-mando'!$B$4=$A8865),OR('Cuadro-de-mando'!$E$4="(Todas)",'Cuadro-de-mando'!$E$4=$B8865),OR('Cuadro-de-mando'!$H$4="(Todas)",'Cuadro-de-mando'!$H$4=$C8865),OR('Cuadro-de-mando'!$K$4="(Todas)",'Cuadro-de-mando'!$K$4=$E8865),OR('Cuadro-de-mando'!$N$4="(Todos)",'Cuadro-de-mando'!$N$4=$F8865)),1,0))</f>
        <v>1</v>
      </c>
    </row>
    <row r="8866" spans="1:10" x14ac:dyDescent="0.25">
      <c r="A8866" t="str">
        <f>IF(Tienda_4!$A1666="","","Tienda 4")</f>
        <v>Tienda 4</v>
      </c>
      <c r="B8866" t="str">
        <f>IF($A8866="","",Tienda_4!B1666)</f>
        <v>Electrónicos</v>
      </c>
      <c r="C8866" t="str">
        <f>IF($A8866="","",Tienda_4!G1666)</f>
        <v>Riohacha</v>
      </c>
      <c r="D8866" t="str">
        <f>IF($A8866="","",Tienda_4!F1666)</f>
        <v>Izabela de León</v>
      </c>
      <c r="E8866" t="str">
        <f>IF($A8866="","",Tienda_4!I1666)</f>
        <v>Tarjeta de crédito</v>
      </c>
      <c r="F8866">
        <f>IF($A8866="","",VALUE(RIGHT(Tienda_4!E1666,4)))</f>
        <v>2020</v>
      </c>
      <c r="G8866">
        <f>IF($A8866="","",Tienda_4!C1666)</f>
        <v>2403200</v>
      </c>
      <c r="H8866">
        <f>IF($A8866="","",Tienda_4!D1666)</f>
        <v>128200</v>
      </c>
      <c r="I8866">
        <f>IF($A8866="","",Tienda_4!H1666)</f>
        <v>4</v>
      </c>
      <c r="J8866">
        <f>IF($A8866="",0,IF(AND(OR('Cuadro-de-mando'!$B$4="(Todas)",'Cuadro-de-mando'!$B$4=$A8866),OR('Cuadro-de-mando'!$E$4="(Todas)",'Cuadro-de-mando'!$E$4=$B8866),OR('Cuadro-de-mando'!$H$4="(Todas)",'Cuadro-de-mando'!$H$4=$C8866),OR('Cuadro-de-mando'!$K$4="(Todas)",'Cuadro-de-mando'!$K$4=$E8866),OR('Cuadro-de-mando'!$N$4="(Todos)",'Cuadro-de-mando'!$N$4=$F8866)),1,0))</f>
        <v>1</v>
      </c>
    </row>
    <row r="8867" spans="1:10" x14ac:dyDescent="0.25">
      <c r="A8867" t="str">
        <f>IF(Tienda_4!$A1667="","","Tienda 4")</f>
        <v>Tienda 4</v>
      </c>
      <c r="B8867" t="str">
        <f>IF($A8867="","",Tienda_4!B1667)</f>
        <v>Electrónicos</v>
      </c>
      <c r="C8867" t="str">
        <f>IF($A8867="","",Tienda_4!G1667)</f>
        <v>Medellín</v>
      </c>
      <c r="D8867" t="str">
        <f>IF($A8867="","",Tienda_4!F1667)</f>
        <v>Juan Fernandez</v>
      </c>
      <c r="E8867" t="str">
        <f>IF($A8867="","",Tienda_4!I1667)</f>
        <v>Tarjeta de crédito</v>
      </c>
      <c r="F8867">
        <f>IF($A8867="","",VALUE(RIGHT(Tienda_4!E1667,4)))</f>
        <v>2020</v>
      </c>
      <c r="G8867">
        <f>IF($A8867="","",Tienda_4!C1667)</f>
        <v>344000</v>
      </c>
      <c r="H8867">
        <f>IF($A8867="","",Tienda_4!D1667)</f>
        <v>16500</v>
      </c>
      <c r="I8867">
        <f>IF($A8867="","",Tienda_4!H1667)</f>
        <v>5</v>
      </c>
      <c r="J8867">
        <f>IF($A8867="",0,IF(AND(OR('Cuadro-de-mando'!$B$4="(Todas)",'Cuadro-de-mando'!$B$4=$A8867),OR('Cuadro-de-mando'!$E$4="(Todas)",'Cuadro-de-mando'!$E$4=$B8867),OR('Cuadro-de-mando'!$H$4="(Todas)",'Cuadro-de-mando'!$H$4=$C8867),OR('Cuadro-de-mando'!$K$4="(Todas)",'Cuadro-de-mando'!$K$4=$E8867),OR('Cuadro-de-mando'!$N$4="(Todos)",'Cuadro-de-mando'!$N$4=$F8867)),1,0))</f>
        <v>1</v>
      </c>
    </row>
    <row r="8868" spans="1:10" x14ac:dyDescent="0.25">
      <c r="A8868" t="str">
        <f>IF(Tienda_4!$A1668="","","Tienda 4")</f>
        <v>Tienda 4</v>
      </c>
      <c r="B8868" t="str">
        <f>IF($A8868="","",Tienda_4!B1668)</f>
        <v>Electrónicos</v>
      </c>
      <c r="C8868" t="str">
        <f>IF($A8868="","",Tienda_4!G1668)</f>
        <v>Medellín</v>
      </c>
      <c r="D8868" t="str">
        <f>IF($A8868="","",Tienda_4!F1668)</f>
        <v>Izabela de León</v>
      </c>
      <c r="E8868" t="str">
        <f>IF($A8868="","",Tienda_4!I1668)</f>
        <v>Tarjeta de crédito</v>
      </c>
      <c r="F8868">
        <f>IF($A8868="","",VALUE(RIGHT(Tienda_4!E1668,4)))</f>
        <v>2020</v>
      </c>
      <c r="G8868">
        <f>IF($A8868="","",Tienda_4!C1668)</f>
        <v>49600</v>
      </c>
      <c r="H8868">
        <f>IF($A8868="","",Tienda_4!D1668)</f>
        <v>800</v>
      </c>
      <c r="I8868">
        <f>IF($A8868="","",Tienda_4!H1668)</f>
        <v>2</v>
      </c>
      <c r="J8868">
        <f>IF($A8868="",0,IF(AND(OR('Cuadro-de-mando'!$B$4="(Todas)",'Cuadro-de-mando'!$B$4=$A8868),OR('Cuadro-de-mando'!$E$4="(Todas)",'Cuadro-de-mando'!$E$4=$B8868),OR('Cuadro-de-mando'!$H$4="(Todas)",'Cuadro-de-mando'!$H$4=$C8868),OR('Cuadro-de-mando'!$K$4="(Todas)",'Cuadro-de-mando'!$K$4=$E8868),OR('Cuadro-de-mando'!$N$4="(Todos)",'Cuadro-de-mando'!$N$4=$F8868)),1,0))</f>
        <v>1</v>
      </c>
    </row>
    <row r="8869" spans="1:10" x14ac:dyDescent="0.25">
      <c r="A8869" t="str">
        <f>IF(Tienda_4!$A1669="","","Tienda 4")</f>
        <v>Tienda 4</v>
      </c>
      <c r="B8869" t="str">
        <f>IF($A8869="","",Tienda_4!B1669)</f>
        <v>Electrodomésticos</v>
      </c>
      <c r="C8869" t="str">
        <f>IF($A8869="","",Tienda_4!G1669)</f>
        <v>Leticia</v>
      </c>
      <c r="D8869" t="str">
        <f>IF($A8869="","",Tienda_4!F1669)</f>
        <v>Felipe Santos</v>
      </c>
      <c r="E8869" t="str">
        <f>IF($A8869="","",Tienda_4!I1669)</f>
        <v>Tarjeta de crédito</v>
      </c>
      <c r="F8869">
        <f>IF($A8869="","",VALUE(RIGHT(Tienda_4!E1669,4)))</f>
        <v>2020</v>
      </c>
      <c r="G8869">
        <f>IF($A8869="","",Tienda_4!C1669)</f>
        <v>1293500</v>
      </c>
      <c r="H8869">
        <f>IF($A8869="","",Tienda_4!D1669)</f>
        <v>69100</v>
      </c>
      <c r="I8869">
        <f>IF($A8869="","",Tienda_4!H1669)</f>
        <v>1</v>
      </c>
      <c r="J8869">
        <f>IF($A8869="",0,IF(AND(OR('Cuadro-de-mando'!$B$4="(Todas)",'Cuadro-de-mando'!$B$4=$A8869),OR('Cuadro-de-mando'!$E$4="(Todas)",'Cuadro-de-mando'!$E$4=$B8869),OR('Cuadro-de-mando'!$H$4="(Todas)",'Cuadro-de-mando'!$H$4=$C8869),OR('Cuadro-de-mando'!$K$4="(Todas)",'Cuadro-de-mando'!$K$4=$E8869),OR('Cuadro-de-mando'!$N$4="(Todos)",'Cuadro-de-mando'!$N$4=$F8869)),1,0))</f>
        <v>1</v>
      </c>
    </row>
    <row r="8870" spans="1:10" x14ac:dyDescent="0.25">
      <c r="A8870" t="str">
        <f>IF(Tienda_4!$A1670="","","Tienda 4")</f>
        <v>Tienda 4</v>
      </c>
      <c r="B8870" t="str">
        <f>IF($A8870="","",Tienda_4!B1670)</f>
        <v>Electrodomésticos</v>
      </c>
      <c r="C8870" t="str">
        <f>IF($A8870="","",Tienda_4!G1670)</f>
        <v>Bogotá</v>
      </c>
      <c r="D8870" t="str">
        <f>IF($A8870="","",Tienda_4!F1670)</f>
        <v>Maria Alfonso</v>
      </c>
      <c r="E8870" t="str">
        <f>IF($A8870="","",Tienda_4!I1670)</f>
        <v>Tarjeta de crédito</v>
      </c>
      <c r="F8870">
        <f>IF($A8870="","",VALUE(RIGHT(Tienda_4!E1670,4)))</f>
        <v>2021</v>
      </c>
      <c r="G8870">
        <f>IF($A8870="","",Tienda_4!C1670)</f>
        <v>1845400</v>
      </c>
      <c r="H8870">
        <f>IF($A8870="","",Tienda_4!D1670)</f>
        <v>96400</v>
      </c>
      <c r="I8870">
        <f>IF($A8870="","",Tienda_4!H1670)</f>
        <v>5</v>
      </c>
      <c r="J8870">
        <f>IF($A8870="",0,IF(AND(OR('Cuadro-de-mando'!$B$4="(Todas)",'Cuadro-de-mando'!$B$4=$A8870),OR('Cuadro-de-mando'!$E$4="(Todas)",'Cuadro-de-mando'!$E$4=$B8870),OR('Cuadro-de-mando'!$H$4="(Todas)",'Cuadro-de-mando'!$H$4=$C8870),OR('Cuadro-de-mando'!$K$4="(Todas)",'Cuadro-de-mando'!$K$4=$E8870),OR('Cuadro-de-mando'!$N$4="(Todos)",'Cuadro-de-mando'!$N$4=$F8870)),1,0))</f>
        <v>1</v>
      </c>
    </row>
    <row r="8871" spans="1:10" x14ac:dyDescent="0.25">
      <c r="A8871" t="str">
        <f>IF(Tienda_4!$A1671="","","Tienda 4")</f>
        <v>Tienda 4</v>
      </c>
      <c r="B8871" t="str">
        <f>IF($A8871="","",Tienda_4!B1671)</f>
        <v>Juguetes</v>
      </c>
      <c r="C8871" t="str">
        <f>IF($A8871="","",Tienda_4!G1671)</f>
        <v>Medellín</v>
      </c>
      <c r="D8871" t="str">
        <f>IF($A8871="","",Tienda_4!F1671)</f>
        <v>Maria Alfonso</v>
      </c>
      <c r="E8871" t="str">
        <f>IF($A8871="","",Tienda_4!I1671)</f>
        <v>Tarjeta de crédito</v>
      </c>
      <c r="F8871">
        <f>IF($A8871="","",VALUE(RIGHT(Tienda_4!E1671,4)))</f>
        <v>2020</v>
      </c>
      <c r="G8871">
        <f>IF($A8871="","",Tienda_4!C1671)</f>
        <v>61300</v>
      </c>
      <c r="H8871">
        <f>IF($A8871="","",Tienda_4!D1671)</f>
        <v>1500</v>
      </c>
      <c r="I8871">
        <f>IF($A8871="","",Tienda_4!H1671)</f>
        <v>5</v>
      </c>
      <c r="J8871">
        <f>IF($A8871="",0,IF(AND(OR('Cuadro-de-mando'!$B$4="(Todas)",'Cuadro-de-mando'!$B$4=$A8871),OR('Cuadro-de-mando'!$E$4="(Todas)",'Cuadro-de-mando'!$E$4=$B8871),OR('Cuadro-de-mando'!$H$4="(Todas)",'Cuadro-de-mando'!$H$4=$C8871),OR('Cuadro-de-mando'!$K$4="(Todas)",'Cuadro-de-mando'!$K$4=$E8871),OR('Cuadro-de-mando'!$N$4="(Todos)",'Cuadro-de-mando'!$N$4=$F8871)),1,0))</f>
        <v>1</v>
      </c>
    </row>
    <row r="8872" spans="1:10" x14ac:dyDescent="0.25">
      <c r="A8872" t="str">
        <f>IF(Tienda_4!$A1672="","","Tienda 4")</f>
        <v>Tienda 4</v>
      </c>
      <c r="B8872" t="str">
        <f>IF($A8872="","",Tienda_4!B1672)</f>
        <v>Libros</v>
      </c>
      <c r="C8872" t="str">
        <f>IF($A8872="","",Tienda_4!G1672)</f>
        <v>Bogotá</v>
      </c>
      <c r="D8872" t="str">
        <f>IF($A8872="","",Tienda_4!F1672)</f>
        <v>Blanca Ramirez</v>
      </c>
      <c r="E8872" t="str">
        <f>IF($A8872="","",Tienda_4!I1672)</f>
        <v>Tarjeta de crédito</v>
      </c>
      <c r="F8872">
        <f>IF($A8872="","",VALUE(RIGHT(Tienda_4!E1672,4)))</f>
        <v>2020</v>
      </c>
      <c r="G8872">
        <f>IF($A8872="","",Tienda_4!C1672)</f>
        <v>36500</v>
      </c>
      <c r="H8872">
        <f>IF($A8872="","",Tienda_4!D1672)</f>
        <v>8800</v>
      </c>
      <c r="I8872">
        <f>IF($A8872="","",Tienda_4!H1672)</f>
        <v>1</v>
      </c>
      <c r="J8872">
        <f>IF($A8872="",0,IF(AND(OR('Cuadro-de-mando'!$B$4="(Todas)",'Cuadro-de-mando'!$B$4=$A8872),OR('Cuadro-de-mando'!$E$4="(Todas)",'Cuadro-de-mando'!$E$4=$B8872),OR('Cuadro-de-mando'!$H$4="(Todas)",'Cuadro-de-mando'!$H$4=$C8872),OR('Cuadro-de-mando'!$K$4="(Todas)",'Cuadro-de-mando'!$K$4=$E8872),OR('Cuadro-de-mando'!$N$4="(Todos)",'Cuadro-de-mando'!$N$4=$F8872)),1,0))</f>
        <v>1</v>
      </c>
    </row>
    <row r="8873" spans="1:10" x14ac:dyDescent="0.25">
      <c r="A8873" t="str">
        <f>IF(Tienda_4!$A1673="","","Tienda 4")</f>
        <v>Tienda 4</v>
      </c>
      <c r="B8873" t="str">
        <f>IF($A8873="","",Tienda_4!B1673)</f>
        <v>Muebles</v>
      </c>
      <c r="C8873" t="str">
        <f>IF($A8873="","",Tienda_4!G1673)</f>
        <v>Cali</v>
      </c>
      <c r="D8873" t="str">
        <f>IF($A8873="","",Tienda_4!F1673)</f>
        <v>Juan Fernandez</v>
      </c>
      <c r="E8873" t="str">
        <f>IF($A8873="","",Tienda_4!I1673)</f>
        <v>Tarjeta de crédito</v>
      </c>
      <c r="F8873">
        <f>IF($A8873="","",VALUE(RIGHT(Tienda_4!E1673,4)))</f>
        <v>2022</v>
      </c>
      <c r="G8873">
        <f>IF($A8873="","",Tienda_4!C1673)</f>
        <v>737700</v>
      </c>
      <c r="H8873">
        <f>IF($A8873="","",Tienda_4!D1673)</f>
        <v>40500</v>
      </c>
      <c r="I8873">
        <f>IF($A8873="","",Tienda_4!H1673)</f>
        <v>5</v>
      </c>
      <c r="J8873">
        <f>IF($A8873="",0,IF(AND(OR('Cuadro-de-mando'!$B$4="(Todas)",'Cuadro-de-mando'!$B$4=$A8873),OR('Cuadro-de-mando'!$E$4="(Todas)",'Cuadro-de-mando'!$E$4=$B8873),OR('Cuadro-de-mando'!$H$4="(Todas)",'Cuadro-de-mando'!$H$4=$C8873),OR('Cuadro-de-mando'!$K$4="(Todas)",'Cuadro-de-mando'!$K$4=$E8873),OR('Cuadro-de-mando'!$N$4="(Todos)",'Cuadro-de-mando'!$N$4=$F8873)),1,0))</f>
        <v>1</v>
      </c>
    </row>
    <row r="8874" spans="1:10" x14ac:dyDescent="0.25">
      <c r="A8874" t="str">
        <f>IF(Tienda_4!$A1674="","","Tienda 4")</f>
        <v>Tienda 4</v>
      </c>
      <c r="B8874" t="str">
        <f>IF($A8874="","",Tienda_4!B1674)</f>
        <v>Instrumentos musicales</v>
      </c>
      <c r="C8874" t="str">
        <f>IF($A8874="","",Tienda_4!G1674)</f>
        <v>Bogotá</v>
      </c>
      <c r="D8874" t="str">
        <f>IF($A8874="","",Tienda_4!F1674)</f>
        <v>Santiago Silva</v>
      </c>
      <c r="E8874" t="str">
        <f>IF($A8874="","",Tienda_4!I1674)</f>
        <v>Nequi</v>
      </c>
      <c r="F8874">
        <f>IF($A8874="","",VALUE(RIGHT(Tienda_4!E1674,4)))</f>
        <v>2020</v>
      </c>
      <c r="G8874">
        <f>IF($A8874="","",Tienda_4!C1674)</f>
        <v>602000</v>
      </c>
      <c r="H8874">
        <f>IF($A8874="","",Tienda_4!D1674)</f>
        <v>32300</v>
      </c>
      <c r="I8874">
        <f>IF($A8874="","",Tienda_4!H1674)</f>
        <v>4</v>
      </c>
      <c r="J8874">
        <f>IF($A8874="",0,IF(AND(OR('Cuadro-de-mando'!$B$4="(Todas)",'Cuadro-de-mando'!$B$4=$A8874),OR('Cuadro-de-mando'!$E$4="(Todas)",'Cuadro-de-mando'!$E$4=$B8874),OR('Cuadro-de-mando'!$H$4="(Todas)",'Cuadro-de-mando'!$H$4=$C8874),OR('Cuadro-de-mando'!$K$4="(Todas)",'Cuadro-de-mando'!$K$4=$E8874),OR('Cuadro-de-mando'!$N$4="(Todos)",'Cuadro-de-mando'!$N$4=$F8874)),1,0))</f>
        <v>1</v>
      </c>
    </row>
    <row r="8875" spans="1:10" x14ac:dyDescent="0.25">
      <c r="A8875" t="str">
        <f>IF(Tienda_4!$A1675="","","Tienda 4")</f>
        <v>Tienda 4</v>
      </c>
      <c r="B8875" t="str">
        <f>IF($A8875="","",Tienda_4!B1675)</f>
        <v>Instrumentos musicales</v>
      </c>
      <c r="C8875" t="str">
        <f>IF($A8875="","",Tienda_4!G1675)</f>
        <v>Medellín</v>
      </c>
      <c r="D8875" t="str">
        <f>IF($A8875="","",Tienda_4!F1675)</f>
        <v>Santiago Silva</v>
      </c>
      <c r="E8875" t="str">
        <f>IF($A8875="","",Tienda_4!I1675)</f>
        <v>Tarjeta de crédito</v>
      </c>
      <c r="F8875">
        <f>IF($A8875="","",VALUE(RIGHT(Tienda_4!E1675,4)))</f>
        <v>2022</v>
      </c>
      <c r="G8875">
        <f>IF($A8875="","",Tienda_4!C1675)</f>
        <v>940500</v>
      </c>
      <c r="H8875">
        <f>IF($A8875="","",Tienda_4!D1675)</f>
        <v>48300</v>
      </c>
      <c r="I8875">
        <f>IF($A8875="","",Tienda_4!H1675)</f>
        <v>5</v>
      </c>
      <c r="J8875">
        <f>IF($A8875="",0,IF(AND(OR('Cuadro-de-mando'!$B$4="(Todas)",'Cuadro-de-mando'!$B$4=$A8875),OR('Cuadro-de-mando'!$E$4="(Todas)",'Cuadro-de-mando'!$E$4=$B8875),OR('Cuadro-de-mando'!$H$4="(Todas)",'Cuadro-de-mando'!$H$4=$C8875),OR('Cuadro-de-mando'!$K$4="(Todas)",'Cuadro-de-mando'!$K$4=$E8875),OR('Cuadro-de-mando'!$N$4="(Todos)",'Cuadro-de-mando'!$N$4=$F8875)),1,0))</f>
        <v>1</v>
      </c>
    </row>
    <row r="8876" spans="1:10" x14ac:dyDescent="0.25">
      <c r="A8876" t="str">
        <f>IF(Tienda_4!$A1676="","","Tienda 4")</f>
        <v>Tienda 4</v>
      </c>
      <c r="B8876" t="str">
        <f>IF($A8876="","",Tienda_4!B1676)</f>
        <v>Deportes y diversión</v>
      </c>
      <c r="C8876" t="str">
        <f>IF($A8876="","",Tienda_4!G1676)</f>
        <v>Medellín</v>
      </c>
      <c r="D8876" t="str">
        <f>IF($A8876="","",Tienda_4!F1676)</f>
        <v>Ángel Rodriguez</v>
      </c>
      <c r="E8876" t="str">
        <f>IF($A8876="","",Tienda_4!I1676)</f>
        <v>Tarjeta de crédito</v>
      </c>
      <c r="F8876">
        <f>IF($A8876="","",VALUE(RIGHT(Tienda_4!E1676,4)))</f>
        <v>2022</v>
      </c>
      <c r="G8876">
        <f>IF($A8876="","",Tienda_4!C1676)</f>
        <v>107800</v>
      </c>
      <c r="H8876">
        <f>IF($A8876="","",Tienda_4!D1676)</f>
        <v>6800</v>
      </c>
      <c r="I8876">
        <f>IF($A8876="","",Tienda_4!H1676)</f>
        <v>5</v>
      </c>
      <c r="J8876">
        <f>IF($A8876="",0,IF(AND(OR('Cuadro-de-mando'!$B$4="(Todas)",'Cuadro-de-mando'!$B$4=$A8876),OR('Cuadro-de-mando'!$E$4="(Todas)",'Cuadro-de-mando'!$E$4=$B8876),OR('Cuadro-de-mando'!$H$4="(Todas)",'Cuadro-de-mando'!$H$4=$C8876),OR('Cuadro-de-mando'!$K$4="(Todas)",'Cuadro-de-mando'!$K$4=$E8876),OR('Cuadro-de-mando'!$N$4="(Todos)",'Cuadro-de-mando'!$N$4=$F8876)),1,0))</f>
        <v>1</v>
      </c>
    </row>
    <row r="8877" spans="1:10" x14ac:dyDescent="0.25">
      <c r="A8877" t="str">
        <f>IF(Tienda_4!$A1677="","","Tienda 4")</f>
        <v>Tienda 4</v>
      </c>
      <c r="B8877" t="str">
        <f>IF($A8877="","",Tienda_4!B1677)</f>
        <v>Deportes y diversión</v>
      </c>
      <c r="C8877" t="str">
        <f>IF($A8877="","",Tienda_4!G1677)</f>
        <v>Pereira</v>
      </c>
      <c r="D8877" t="str">
        <f>IF($A8877="","",Tienda_4!F1677)</f>
        <v>Camila Rivera</v>
      </c>
      <c r="E8877" t="str">
        <f>IF($A8877="","",Tienda_4!I1677)</f>
        <v>Tarjeta de crédito</v>
      </c>
      <c r="F8877">
        <f>IF($A8877="","",VALUE(RIGHT(Tienda_4!E1677,4)))</f>
        <v>2021</v>
      </c>
      <c r="G8877">
        <f>IF($A8877="","",Tienda_4!C1677)</f>
        <v>99400</v>
      </c>
      <c r="H8877">
        <f>IF($A8877="","",Tienda_4!D1677)</f>
        <v>5700</v>
      </c>
      <c r="I8877">
        <f>IF($A8877="","",Tienda_4!H1677)</f>
        <v>5</v>
      </c>
      <c r="J8877">
        <f>IF($A8877="",0,IF(AND(OR('Cuadro-de-mando'!$B$4="(Todas)",'Cuadro-de-mando'!$B$4=$A8877),OR('Cuadro-de-mando'!$E$4="(Todas)",'Cuadro-de-mando'!$E$4=$B8877),OR('Cuadro-de-mando'!$H$4="(Todas)",'Cuadro-de-mando'!$H$4=$C8877),OR('Cuadro-de-mando'!$K$4="(Todas)",'Cuadro-de-mando'!$K$4=$E8877),OR('Cuadro-de-mando'!$N$4="(Todos)",'Cuadro-de-mando'!$N$4=$F8877)),1,0))</f>
        <v>1</v>
      </c>
    </row>
    <row r="8878" spans="1:10" x14ac:dyDescent="0.25">
      <c r="A8878" t="str">
        <f>IF(Tienda_4!$A1678="","","Tienda 4")</f>
        <v>Tienda 4</v>
      </c>
      <c r="B8878" t="str">
        <f>IF($A8878="","",Tienda_4!B1678)</f>
        <v>Muebles</v>
      </c>
      <c r="C8878" t="str">
        <f>IF($A8878="","",Tienda_4!G1678)</f>
        <v>Pasto</v>
      </c>
      <c r="D8878" t="str">
        <f>IF($A8878="","",Tienda_4!F1678)</f>
        <v>Maria Alfonso</v>
      </c>
      <c r="E8878" t="str">
        <f>IF($A8878="","",Tienda_4!I1678)</f>
        <v>Tarjeta de crédito</v>
      </c>
      <c r="F8878">
        <f>IF($A8878="","",VALUE(RIGHT(Tienda_4!E1678,4)))</f>
        <v>2020</v>
      </c>
      <c r="G8878">
        <f>IF($A8878="","",Tienda_4!C1678)</f>
        <v>660200</v>
      </c>
      <c r="H8878">
        <f>IF($A8878="","",Tienda_4!D1678)</f>
        <v>35600</v>
      </c>
      <c r="I8878">
        <f>IF($A8878="","",Tienda_4!H1678)</f>
        <v>5</v>
      </c>
      <c r="J8878">
        <f>IF($A8878="",0,IF(AND(OR('Cuadro-de-mando'!$B$4="(Todas)",'Cuadro-de-mando'!$B$4=$A8878),OR('Cuadro-de-mando'!$E$4="(Todas)",'Cuadro-de-mando'!$E$4=$B8878),OR('Cuadro-de-mando'!$H$4="(Todas)",'Cuadro-de-mando'!$H$4=$C8878),OR('Cuadro-de-mando'!$K$4="(Todas)",'Cuadro-de-mando'!$K$4=$E8878),OR('Cuadro-de-mando'!$N$4="(Todos)",'Cuadro-de-mando'!$N$4=$F8878)),1,0))</f>
        <v>1</v>
      </c>
    </row>
    <row r="8879" spans="1:10" x14ac:dyDescent="0.25">
      <c r="A8879" t="str">
        <f>IF(Tienda_4!$A1679="","","Tienda 4")</f>
        <v>Tienda 4</v>
      </c>
      <c r="B8879" t="str">
        <f>IF($A8879="","",Tienda_4!B1679)</f>
        <v>Muebles</v>
      </c>
      <c r="C8879" t="str">
        <f>IF($A8879="","",Tienda_4!G1679)</f>
        <v>Pereira</v>
      </c>
      <c r="D8879" t="str">
        <f>IF($A8879="","",Tienda_4!F1679)</f>
        <v>Juliana Costa</v>
      </c>
      <c r="E8879" t="str">
        <f>IF($A8879="","",Tienda_4!I1679)</f>
        <v>Tarjeta de crédito</v>
      </c>
      <c r="F8879">
        <f>IF($A8879="","",VALUE(RIGHT(Tienda_4!E1679,4)))</f>
        <v>2022</v>
      </c>
      <c r="G8879">
        <f>IF($A8879="","",Tienda_4!C1679)</f>
        <v>941500</v>
      </c>
      <c r="H8879">
        <f>IF($A8879="","",Tienda_4!D1679)</f>
        <v>48300</v>
      </c>
      <c r="I8879">
        <f>IF($A8879="","",Tienda_4!H1679)</f>
        <v>5</v>
      </c>
      <c r="J8879">
        <f>IF($A8879="",0,IF(AND(OR('Cuadro-de-mando'!$B$4="(Todas)",'Cuadro-de-mando'!$B$4=$A8879),OR('Cuadro-de-mando'!$E$4="(Todas)",'Cuadro-de-mando'!$E$4=$B8879),OR('Cuadro-de-mando'!$H$4="(Todas)",'Cuadro-de-mando'!$H$4=$C8879),OR('Cuadro-de-mando'!$K$4="(Todas)",'Cuadro-de-mando'!$K$4=$E8879),OR('Cuadro-de-mando'!$N$4="(Todos)",'Cuadro-de-mando'!$N$4=$F8879)),1,0))</f>
        <v>1</v>
      </c>
    </row>
    <row r="8880" spans="1:10" x14ac:dyDescent="0.25">
      <c r="A8880" t="str">
        <f>IF(Tienda_4!$A1680="","","Tienda 4")</f>
        <v>Tienda 4</v>
      </c>
      <c r="B8880" t="str">
        <f>IF($A8880="","",Tienda_4!B1680)</f>
        <v>Artículos para el hogar</v>
      </c>
      <c r="C8880" t="str">
        <f>IF($A8880="","",Tienda_4!G1680)</f>
        <v>Medellín</v>
      </c>
      <c r="D8880" t="str">
        <f>IF($A8880="","",Tienda_4!F1680)</f>
        <v>Santiago Silva</v>
      </c>
      <c r="E8880" t="str">
        <f>IF($A8880="","",Tienda_4!I1680)</f>
        <v>Cupón</v>
      </c>
      <c r="F8880">
        <f>IF($A8880="","",VALUE(RIGHT(Tienda_4!E1680,4)))</f>
        <v>2023</v>
      </c>
      <c r="G8880">
        <f>IF($A8880="","",Tienda_4!C1680)</f>
        <v>83900</v>
      </c>
      <c r="H8880">
        <f>IF($A8880="","",Tienda_4!D1680)</f>
        <v>2700</v>
      </c>
      <c r="I8880">
        <f>IF($A8880="","",Tienda_4!H1680)</f>
        <v>5</v>
      </c>
      <c r="J8880">
        <f>IF($A8880="",0,IF(AND(OR('Cuadro-de-mando'!$B$4="(Todas)",'Cuadro-de-mando'!$B$4=$A8880),OR('Cuadro-de-mando'!$E$4="(Todas)",'Cuadro-de-mando'!$E$4=$B8880),OR('Cuadro-de-mando'!$H$4="(Todas)",'Cuadro-de-mando'!$H$4=$C8880),OR('Cuadro-de-mando'!$K$4="(Todas)",'Cuadro-de-mando'!$K$4=$E8880),OR('Cuadro-de-mando'!$N$4="(Todos)",'Cuadro-de-mando'!$N$4=$F8880)),1,0))</f>
        <v>1</v>
      </c>
    </row>
    <row r="8881" spans="1:10" x14ac:dyDescent="0.25">
      <c r="A8881" t="str">
        <f>IF(Tienda_4!$A1681="","","Tienda 4")</f>
        <v>Tienda 4</v>
      </c>
      <c r="B8881" t="str">
        <f>IF($A8881="","",Tienda_4!B1681)</f>
        <v>Deportes y diversión</v>
      </c>
      <c r="C8881" t="str">
        <f>IF($A8881="","",Tienda_4!G1681)</f>
        <v>Leticia</v>
      </c>
      <c r="D8881" t="str">
        <f>IF($A8881="","",Tienda_4!F1681)</f>
        <v>Mariana Herrera</v>
      </c>
      <c r="E8881" t="str">
        <f>IF($A8881="","",Tienda_4!I1681)</f>
        <v>Tarjeta de crédito</v>
      </c>
      <c r="F8881">
        <f>IF($A8881="","",VALUE(RIGHT(Tienda_4!E1681,4)))</f>
        <v>2020</v>
      </c>
      <c r="G8881">
        <f>IF($A8881="","",Tienda_4!C1681)</f>
        <v>26500</v>
      </c>
      <c r="H8881">
        <f>IF($A8881="","",Tienda_4!D1681)</f>
        <v>0</v>
      </c>
      <c r="I8881">
        <f>IF($A8881="","",Tienda_4!H1681)</f>
        <v>5</v>
      </c>
      <c r="J8881">
        <f>IF($A8881="",0,IF(AND(OR('Cuadro-de-mando'!$B$4="(Todas)",'Cuadro-de-mando'!$B$4=$A8881),OR('Cuadro-de-mando'!$E$4="(Todas)",'Cuadro-de-mando'!$E$4=$B8881),OR('Cuadro-de-mando'!$H$4="(Todas)",'Cuadro-de-mando'!$H$4=$C8881),OR('Cuadro-de-mando'!$K$4="(Todas)",'Cuadro-de-mando'!$K$4=$E8881),OR('Cuadro-de-mando'!$N$4="(Todos)",'Cuadro-de-mando'!$N$4=$F8881)),1,0))</f>
        <v>1</v>
      </c>
    </row>
    <row r="8882" spans="1:10" x14ac:dyDescent="0.25">
      <c r="A8882" t="str">
        <f>IF(Tienda_4!$A1682="","","Tienda 4")</f>
        <v>Tienda 4</v>
      </c>
      <c r="B8882" t="str">
        <f>IF($A8882="","",Tienda_4!B1682)</f>
        <v>Libros</v>
      </c>
      <c r="C8882" t="str">
        <f>IF($A8882="","",Tienda_4!G1682)</f>
        <v>Medellín</v>
      </c>
      <c r="D8882" t="str">
        <f>IF($A8882="","",Tienda_4!F1682)</f>
        <v>Juliana Costa</v>
      </c>
      <c r="E8882" t="str">
        <f>IF($A8882="","",Tienda_4!I1682)</f>
        <v>Nequi</v>
      </c>
      <c r="F8882">
        <f>IF($A8882="","",VALUE(RIGHT(Tienda_4!E1682,4)))</f>
        <v>2021</v>
      </c>
      <c r="G8882">
        <f>IF($A8882="","",Tienda_4!C1682)</f>
        <v>59600</v>
      </c>
      <c r="H8882">
        <f>IF($A8882="","",Tienda_4!D1682)</f>
        <v>4200</v>
      </c>
      <c r="I8882">
        <f>IF($A8882="","",Tienda_4!H1682)</f>
        <v>1</v>
      </c>
      <c r="J8882">
        <f>IF($A8882="",0,IF(AND(OR('Cuadro-de-mando'!$B$4="(Todas)",'Cuadro-de-mando'!$B$4=$A8882),OR('Cuadro-de-mando'!$E$4="(Todas)",'Cuadro-de-mando'!$E$4=$B8882),OR('Cuadro-de-mando'!$H$4="(Todas)",'Cuadro-de-mando'!$H$4=$C8882),OR('Cuadro-de-mando'!$K$4="(Todas)",'Cuadro-de-mando'!$K$4=$E8882),OR('Cuadro-de-mando'!$N$4="(Todos)",'Cuadro-de-mando'!$N$4=$F8882)),1,0))</f>
        <v>1</v>
      </c>
    </row>
    <row r="8883" spans="1:10" x14ac:dyDescent="0.25">
      <c r="A8883" t="str">
        <f>IF(Tienda_4!$A1683="","","Tienda 4")</f>
        <v>Tienda 4</v>
      </c>
      <c r="B8883" t="str">
        <f>IF($A8883="","",Tienda_4!B1683)</f>
        <v>Electrónicos</v>
      </c>
      <c r="C8883" t="str">
        <f>IF($A8883="","",Tienda_4!G1683)</f>
        <v>Cali</v>
      </c>
      <c r="D8883" t="str">
        <f>IF($A8883="","",Tienda_4!F1683)</f>
        <v>Beatriz Morales</v>
      </c>
      <c r="E8883" t="str">
        <f>IF($A8883="","",Tienda_4!I1683)</f>
        <v>Tarjeta de crédito</v>
      </c>
      <c r="F8883">
        <f>IF($A8883="","",VALUE(RIGHT(Tienda_4!E1683,4)))</f>
        <v>2020</v>
      </c>
      <c r="G8883">
        <f>IF($A8883="","",Tienda_4!C1683)</f>
        <v>1587300</v>
      </c>
      <c r="H8883">
        <f>IF($A8883="","",Tienda_4!D1683)</f>
        <v>84700</v>
      </c>
      <c r="I8883">
        <f>IF($A8883="","",Tienda_4!H1683)</f>
        <v>5</v>
      </c>
      <c r="J8883">
        <f>IF($A8883="",0,IF(AND(OR('Cuadro-de-mando'!$B$4="(Todas)",'Cuadro-de-mando'!$B$4=$A8883),OR('Cuadro-de-mando'!$E$4="(Todas)",'Cuadro-de-mando'!$E$4=$B8883),OR('Cuadro-de-mando'!$H$4="(Todas)",'Cuadro-de-mando'!$H$4=$C8883),OR('Cuadro-de-mando'!$K$4="(Todas)",'Cuadro-de-mando'!$K$4=$E8883),OR('Cuadro-de-mando'!$N$4="(Todos)",'Cuadro-de-mando'!$N$4=$F8883)),1,0))</f>
        <v>1</v>
      </c>
    </row>
    <row r="8884" spans="1:10" x14ac:dyDescent="0.25">
      <c r="A8884" t="str">
        <f>IF(Tienda_4!$A1684="","","Tienda 4")</f>
        <v>Tienda 4</v>
      </c>
      <c r="B8884" t="str">
        <f>IF($A8884="","",Tienda_4!B1684)</f>
        <v>Libros</v>
      </c>
      <c r="C8884" t="str">
        <f>IF($A8884="","",Tienda_4!G1684)</f>
        <v>Bogotá</v>
      </c>
      <c r="D8884" t="str">
        <f>IF($A8884="","",Tienda_4!F1684)</f>
        <v>Izabela de León</v>
      </c>
      <c r="E8884" t="str">
        <f>IF($A8884="","",Tienda_4!I1684)</f>
        <v>Tarjeta de crédito</v>
      </c>
      <c r="F8884">
        <f>IF($A8884="","",VALUE(RIGHT(Tienda_4!E1684,4)))</f>
        <v>2020</v>
      </c>
      <c r="G8884">
        <f>IF($A8884="","",Tienda_4!C1684)</f>
        <v>64200</v>
      </c>
      <c r="H8884">
        <f>IF($A8884="","",Tienda_4!D1684)</f>
        <v>1600</v>
      </c>
      <c r="I8884">
        <f>IF($A8884="","",Tienda_4!H1684)</f>
        <v>1</v>
      </c>
      <c r="J8884">
        <f>IF($A8884="",0,IF(AND(OR('Cuadro-de-mando'!$B$4="(Todas)",'Cuadro-de-mando'!$B$4=$A8884),OR('Cuadro-de-mando'!$E$4="(Todas)",'Cuadro-de-mando'!$E$4=$B8884),OR('Cuadro-de-mando'!$H$4="(Todas)",'Cuadro-de-mando'!$H$4=$C8884),OR('Cuadro-de-mando'!$K$4="(Todas)",'Cuadro-de-mando'!$K$4=$E8884),OR('Cuadro-de-mando'!$N$4="(Todos)",'Cuadro-de-mando'!$N$4=$F8884)),1,0))</f>
        <v>1</v>
      </c>
    </row>
    <row r="8885" spans="1:10" x14ac:dyDescent="0.25">
      <c r="A8885" t="str">
        <f>IF(Tienda_4!$A1685="","","Tienda 4")</f>
        <v>Tienda 4</v>
      </c>
      <c r="B8885" t="str">
        <f>IF($A8885="","",Tienda_4!B1685)</f>
        <v>Juguetes</v>
      </c>
      <c r="C8885" t="str">
        <f>IF($A8885="","",Tienda_4!G1685)</f>
        <v>Bogotá</v>
      </c>
      <c r="D8885" t="str">
        <f>IF($A8885="","",Tienda_4!F1685)</f>
        <v>Pedro Gomez</v>
      </c>
      <c r="E8885" t="str">
        <f>IF($A8885="","",Tienda_4!I1685)</f>
        <v>Nequi</v>
      </c>
      <c r="F8885">
        <f>IF($A8885="","",VALUE(RIGHT(Tienda_4!E1685,4)))</f>
        <v>2021</v>
      </c>
      <c r="G8885">
        <f>IF($A8885="","",Tienda_4!C1685)</f>
        <v>40500</v>
      </c>
      <c r="H8885">
        <f>IF($A8885="","",Tienda_4!D1685)</f>
        <v>0</v>
      </c>
      <c r="I8885">
        <f>IF($A8885="","",Tienda_4!H1685)</f>
        <v>1</v>
      </c>
      <c r="J8885">
        <f>IF($A8885="",0,IF(AND(OR('Cuadro-de-mando'!$B$4="(Todas)",'Cuadro-de-mando'!$B$4=$A8885),OR('Cuadro-de-mando'!$E$4="(Todas)",'Cuadro-de-mando'!$E$4=$B8885),OR('Cuadro-de-mando'!$H$4="(Todas)",'Cuadro-de-mando'!$H$4=$C8885),OR('Cuadro-de-mando'!$K$4="(Todas)",'Cuadro-de-mando'!$K$4=$E8885),OR('Cuadro-de-mando'!$N$4="(Todos)",'Cuadro-de-mando'!$N$4=$F8885)),1,0))</f>
        <v>1</v>
      </c>
    </row>
    <row r="8886" spans="1:10" x14ac:dyDescent="0.25">
      <c r="A8886" t="str">
        <f>IF(Tienda_4!$A1686="","","Tienda 4")</f>
        <v>Tienda 4</v>
      </c>
      <c r="B8886" t="str">
        <f>IF($A8886="","",Tienda_4!B1686)</f>
        <v>Muebles</v>
      </c>
      <c r="C8886" t="str">
        <f>IF($A8886="","",Tienda_4!G1686)</f>
        <v>Medellín</v>
      </c>
      <c r="D8886" t="str">
        <f>IF($A8886="","",Tienda_4!F1686)</f>
        <v>Santiago Silva</v>
      </c>
      <c r="E8886" t="str">
        <f>IF($A8886="","",Tienda_4!I1686)</f>
        <v>Tarjeta de crédito</v>
      </c>
      <c r="F8886">
        <f>IF($A8886="","",VALUE(RIGHT(Tienda_4!E1686,4)))</f>
        <v>2020</v>
      </c>
      <c r="G8886">
        <f>IF($A8886="","",Tienda_4!C1686)</f>
        <v>332500</v>
      </c>
      <c r="H8886">
        <f>IF($A8886="","",Tienda_4!D1686)</f>
        <v>17900</v>
      </c>
      <c r="I8886">
        <f>IF($A8886="","",Tienda_4!H1686)</f>
        <v>1</v>
      </c>
      <c r="J8886">
        <f>IF($A8886="",0,IF(AND(OR('Cuadro-de-mando'!$B$4="(Todas)",'Cuadro-de-mando'!$B$4=$A8886),OR('Cuadro-de-mando'!$E$4="(Todas)",'Cuadro-de-mando'!$E$4=$B8886),OR('Cuadro-de-mando'!$H$4="(Todas)",'Cuadro-de-mando'!$H$4=$C8886),OR('Cuadro-de-mando'!$K$4="(Todas)",'Cuadro-de-mando'!$K$4=$E8886),OR('Cuadro-de-mando'!$N$4="(Todos)",'Cuadro-de-mando'!$N$4=$F8886)),1,0))</f>
        <v>1</v>
      </c>
    </row>
    <row r="8887" spans="1:10" x14ac:dyDescent="0.25">
      <c r="A8887" t="str">
        <f>IF(Tienda_4!$A1687="","","Tienda 4")</f>
        <v>Tienda 4</v>
      </c>
      <c r="B8887" t="str">
        <f>IF($A8887="","",Tienda_4!B1687)</f>
        <v>Juguetes</v>
      </c>
      <c r="C8887" t="str">
        <f>IF($A8887="","",Tienda_4!G1687)</f>
        <v>Medellín</v>
      </c>
      <c r="D8887" t="str">
        <f>IF($A8887="","",Tienda_4!F1687)</f>
        <v>Lucas Olivera</v>
      </c>
      <c r="E8887" t="str">
        <f>IF($A8887="","",Tienda_4!I1687)</f>
        <v>Tarjeta de crédito</v>
      </c>
      <c r="F8887">
        <f>IF($A8887="","",VALUE(RIGHT(Tienda_4!E1687,4)))</f>
        <v>2022</v>
      </c>
      <c r="G8887">
        <f>IF($A8887="","",Tienda_4!C1687)</f>
        <v>148100</v>
      </c>
      <c r="H8887">
        <f>IF($A8887="","",Tienda_4!D1687)</f>
        <v>8100</v>
      </c>
      <c r="I8887">
        <f>IF($A8887="","",Tienda_4!H1687)</f>
        <v>5</v>
      </c>
      <c r="J8887">
        <f>IF($A8887="",0,IF(AND(OR('Cuadro-de-mando'!$B$4="(Todas)",'Cuadro-de-mando'!$B$4=$A8887),OR('Cuadro-de-mando'!$E$4="(Todas)",'Cuadro-de-mando'!$E$4=$B8887),OR('Cuadro-de-mando'!$H$4="(Todas)",'Cuadro-de-mando'!$H$4=$C8887),OR('Cuadro-de-mando'!$K$4="(Todas)",'Cuadro-de-mando'!$K$4=$E8887),OR('Cuadro-de-mando'!$N$4="(Todos)",'Cuadro-de-mando'!$N$4=$F8887)),1,0))</f>
        <v>1</v>
      </c>
    </row>
    <row r="8888" spans="1:10" x14ac:dyDescent="0.25">
      <c r="A8888" t="str">
        <f>IF(Tienda_4!$A1688="","","Tienda 4")</f>
        <v>Tienda 4</v>
      </c>
      <c r="B8888" t="str">
        <f>IF($A8888="","",Tienda_4!B1688)</f>
        <v>Juguetes</v>
      </c>
      <c r="C8888" t="str">
        <f>IF($A8888="","",Tienda_4!G1688)</f>
        <v>Bogotá</v>
      </c>
      <c r="D8888" t="str">
        <f>IF($A8888="","",Tienda_4!F1688)</f>
        <v>Rafael Acosta</v>
      </c>
      <c r="E8888" t="str">
        <f>IF($A8888="","",Tienda_4!I1688)</f>
        <v>Tarjeta de crédito</v>
      </c>
      <c r="F8888">
        <f>IF($A8888="","",VALUE(RIGHT(Tienda_4!E1688,4)))</f>
        <v>2020</v>
      </c>
      <c r="G8888">
        <f>IF($A8888="","",Tienda_4!C1688)</f>
        <v>43900</v>
      </c>
      <c r="H8888">
        <f>IF($A8888="","",Tienda_4!D1688)</f>
        <v>0</v>
      </c>
      <c r="I8888">
        <f>IF($A8888="","",Tienda_4!H1688)</f>
        <v>5</v>
      </c>
      <c r="J8888">
        <f>IF($A8888="",0,IF(AND(OR('Cuadro-de-mando'!$B$4="(Todas)",'Cuadro-de-mando'!$B$4=$A8888),OR('Cuadro-de-mando'!$E$4="(Todas)",'Cuadro-de-mando'!$E$4=$B8888),OR('Cuadro-de-mando'!$H$4="(Todas)",'Cuadro-de-mando'!$H$4=$C8888),OR('Cuadro-de-mando'!$K$4="(Todas)",'Cuadro-de-mando'!$K$4=$E8888),OR('Cuadro-de-mando'!$N$4="(Todos)",'Cuadro-de-mando'!$N$4=$F8888)),1,0))</f>
        <v>1</v>
      </c>
    </row>
    <row r="8889" spans="1:10" x14ac:dyDescent="0.25">
      <c r="A8889" t="str">
        <f>IF(Tienda_4!$A1689="","","Tienda 4")</f>
        <v>Tienda 4</v>
      </c>
      <c r="B8889" t="str">
        <f>IF($A8889="","",Tienda_4!B1689)</f>
        <v>Electrodomésticos</v>
      </c>
      <c r="C8889" t="str">
        <f>IF($A8889="","",Tienda_4!G1689)</f>
        <v>Pereira</v>
      </c>
      <c r="D8889" t="str">
        <f>IF($A8889="","",Tienda_4!F1689)</f>
        <v>Santiago Silva</v>
      </c>
      <c r="E8889" t="str">
        <f>IF($A8889="","",Tienda_4!I1689)</f>
        <v>Tarjeta de crédito</v>
      </c>
      <c r="F8889">
        <f>IF($A8889="","",VALUE(RIGHT(Tienda_4!E1689,4)))</f>
        <v>2021</v>
      </c>
      <c r="G8889">
        <f>IF($A8889="","",Tienda_4!C1689)</f>
        <v>1527700</v>
      </c>
      <c r="H8889">
        <f>IF($A8889="","",Tienda_4!D1689)</f>
        <v>79500</v>
      </c>
      <c r="I8889">
        <f>IF($A8889="","",Tienda_4!H1689)</f>
        <v>5</v>
      </c>
      <c r="J8889">
        <f>IF($A8889="",0,IF(AND(OR('Cuadro-de-mando'!$B$4="(Todas)",'Cuadro-de-mando'!$B$4=$A8889),OR('Cuadro-de-mando'!$E$4="(Todas)",'Cuadro-de-mando'!$E$4=$B8889),OR('Cuadro-de-mando'!$H$4="(Todas)",'Cuadro-de-mando'!$H$4=$C8889),OR('Cuadro-de-mando'!$K$4="(Todas)",'Cuadro-de-mando'!$K$4=$E8889),OR('Cuadro-de-mando'!$N$4="(Todos)",'Cuadro-de-mando'!$N$4=$F8889)),1,0))</f>
        <v>1</v>
      </c>
    </row>
    <row r="8890" spans="1:10" x14ac:dyDescent="0.25">
      <c r="A8890" t="str">
        <f>IF(Tienda_4!$A1690="","","Tienda 4")</f>
        <v>Tienda 4</v>
      </c>
      <c r="B8890" t="str">
        <f>IF($A8890="","",Tienda_4!B1690)</f>
        <v>Artículos para el hogar</v>
      </c>
      <c r="C8890" t="str">
        <f>IF($A8890="","",Tienda_4!G1690)</f>
        <v>Medellín</v>
      </c>
      <c r="D8890" t="str">
        <f>IF($A8890="","",Tienda_4!F1690)</f>
        <v>Santiago Silva</v>
      </c>
      <c r="E8890" t="str">
        <f>IF($A8890="","",Tienda_4!I1690)</f>
        <v>Tarjeta de crédito</v>
      </c>
      <c r="F8890">
        <f>IF($A8890="","",VALUE(RIGHT(Tienda_4!E1690,4)))</f>
        <v>2022</v>
      </c>
      <c r="G8890">
        <f>IF($A8890="","",Tienda_4!C1690)</f>
        <v>98300</v>
      </c>
      <c r="H8890">
        <f>IF($A8890="","",Tienda_4!D1690)</f>
        <v>12400</v>
      </c>
      <c r="I8890">
        <f>IF($A8890="","",Tienda_4!H1690)</f>
        <v>5</v>
      </c>
      <c r="J8890">
        <f>IF($A8890="",0,IF(AND(OR('Cuadro-de-mando'!$B$4="(Todas)",'Cuadro-de-mando'!$B$4=$A8890),OR('Cuadro-de-mando'!$E$4="(Todas)",'Cuadro-de-mando'!$E$4=$B8890),OR('Cuadro-de-mando'!$H$4="(Todas)",'Cuadro-de-mando'!$H$4=$C8890),OR('Cuadro-de-mando'!$K$4="(Todas)",'Cuadro-de-mando'!$K$4=$E8890),OR('Cuadro-de-mando'!$N$4="(Todos)",'Cuadro-de-mando'!$N$4=$F8890)),1,0))</f>
        <v>1</v>
      </c>
    </row>
    <row r="8891" spans="1:10" x14ac:dyDescent="0.25">
      <c r="A8891" t="str">
        <f>IF(Tienda_4!$A1691="","","Tienda 4")</f>
        <v>Tienda 4</v>
      </c>
      <c r="B8891" t="str">
        <f>IF($A8891="","",Tienda_4!B1691)</f>
        <v>Muebles</v>
      </c>
      <c r="C8891" t="str">
        <f>IF($A8891="","",Tienda_4!G1691)</f>
        <v>Cali</v>
      </c>
      <c r="D8891" t="str">
        <f>IF($A8891="","",Tienda_4!F1691)</f>
        <v>Izabela de León</v>
      </c>
      <c r="E8891" t="str">
        <f>IF($A8891="","",Tienda_4!I1691)</f>
        <v>Tarjeta de crédito</v>
      </c>
      <c r="F8891">
        <f>IF($A8891="","",VALUE(RIGHT(Tienda_4!E1691,4)))</f>
        <v>2023</v>
      </c>
      <c r="G8891">
        <f>IF($A8891="","",Tienda_4!C1691)</f>
        <v>480500</v>
      </c>
      <c r="H8891">
        <f>IF($A8891="","",Tienda_4!D1691)</f>
        <v>26100</v>
      </c>
      <c r="I8891">
        <f>IF($A8891="","",Tienda_4!H1691)</f>
        <v>5</v>
      </c>
      <c r="J8891">
        <f>IF($A8891="",0,IF(AND(OR('Cuadro-de-mando'!$B$4="(Todas)",'Cuadro-de-mando'!$B$4=$A8891),OR('Cuadro-de-mando'!$E$4="(Todas)",'Cuadro-de-mando'!$E$4=$B8891),OR('Cuadro-de-mando'!$H$4="(Todas)",'Cuadro-de-mando'!$H$4=$C8891),OR('Cuadro-de-mando'!$K$4="(Todas)",'Cuadro-de-mando'!$K$4=$E8891),OR('Cuadro-de-mando'!$N$4="(Todos)",'Cuadro-de-mando'!$N$4=$F8891)),1,0))</f>
        <v>1</v>
      </c>
    </row>
    <row r="8892" spans="1:10" x14ac:dyDescent="0.25">
      <c r="A8892" t="str">
        <f>IF(Tienda_4!$A1692="","","Tienda 4")</f>
        <v>Tienda 4</v>
      </c>
      <c r="B8892" t="str">
        <f>IF($A8892="","",Tienda_4!B1692)</f>
        <v>Deportes y diversión</v>
      </c>
      <c r="C8892" t="str">
        <f>IF($A8892="","",Tienda_4!G1692)</f>
        <v>Bucaramanga</v>
      </c>
      <c r="D8892" t="str">
        <f>IF($A8892="","",Tienda_4!F1692)</f>
        <v>Lucas Olivera</v>
      </c>
      <c r="E8892" t="str">
        <f>IF($A8892="","",Tienda_4!I1692)</f>
        <v>Tarjeta de crédito</v>
      </c>
      <c r="F8892">
        <f>IF($A8892="","",VALUE(RIGHT(Tienda_4!E1692,4)))</f>
        <v>2023</v>
      </c>
      <c r="G8892">
        <f>IF($A8892="","",Tienda_4!C1692)</f>
        <v>476100</v>
      </c>
      <c r="H8892">
        <f>IF($A8892="","",Tienda_4!D1692)</f>
        <v>27700</v>
      </c>
      <c r="I8892">
        <f>IF($A8892="","",Tienda_4!H1692)</f>
        <v>1</v>
      </c>
      <c r="J8892">
        <f>IF($A8892="",0,IF(AND(OR('Cuadro-de-mando'!$B$4="(Todas)",'Cuadro-de-mando'!$B$4=$A8892),OR('Cuadro-de-mando'!$E$4="(Todas)",'Cuadro-de-mando'!$E$4=$B8892),OR('Cuadro-de-mando'!$H$4="(Todas)",'Cuadro-de-mando'!$H$4=$C8892),OR('Cuadro-de-mando'!$K$4="(Todas)",'Cuadro-de-mando'!$K$4=$E8892),OR('Cuadro-de-mando'!$N$4="(Todos)",'Cuadro-de-mando'!$N$4=$F8892)),1,0))</f>
        <v>1</v>
      </c>
    </row>
    <row r="8893" spans="1:10" x14ac:dyDescent="0.25">
      <c r="A8893" t="str">
        <f>IF(Tienda_4!$A1693="","","Tienda 4")</f>
        <v>Tienda 4</v>
      </c>
      <c r="B8893" t="str">
        <f>IF($A8893="","",Tienda_4!B1693)</f>
        <v>Muebles</v>
      </c>
      <c r="C8893" t="str">
        <f>IF($A8893="","",Tienda_4!G1693)</f>
        <v>Medellín</v>
      </c>
      <c r="D8893" t="str">
        <f>IF($A8893="","",Tienda_4!F1693)</f>
        <v>Lucas Olivera</v>
      </c>
      <c r="E8893" t="str">
        <f>IF($A8893="","",Tienda_4!I1693)</f>
        <v>Tarjeta de crédito</v>
      </c>
      <c r="F8893">
        <f>IF($A8893="","",VALUE(RIGHT(Tienda_4!E1693,4)))</f>
        <v>2020</v>
      </c>
      <c r="G8893">
        <f>IF($A8893="","",Tienda_4!C1693)</f>
        <v>141100</v>
      </c>
      <c r="H8893">
        <f>IF($A8893="","",Tienda_4!D1693)</f>
        <v>8600</v>
      </c>
      <c r="I8893">
        <f>IF($A8893="","",Tienda_4!H1693)</f>
        <v>5</v>
      </c>
      <c r="J8893">
        <f>IF($A8893="",0,IF(AND(OR('Cuadro-de-mando'!$B$4="(Todas)",'Cuadro-de-mando'!$B$4=$A8893),OR('Cuadro-de-mando'!$E$4="(Todas)",'Cuadro-de-mando'!$E$4=$B8893),OR('Cuadro-de-mando'!$H$4="(Todas)",'Cuadro-de-mando'!$H$4=$C8893),OR('Cuadro-de-mando'!$K$4="(Todas)",'Cuadro-de-mando'!$K$4=$E8893),OR('Cuadro-de-mando'!$N$4="(Todos)",'Cuadro-de-mando'!$N$4=$F8893)),1,0))</f>
        <v>1</v>
      </c>
    </row>
    <row r="8894" spans="1:10" x14ac:dyDescent="0.25">
      <c r="A8894" t="str">
        <f>IF(Tienda_4!$A1694="","","Tienda 4")</f>
        <v>Tienda 4</v>
      </c>
      <c r="B8894" t="str">
        <f>IF($A8894="","",Tienda_4!B1694)</f>
        <v>Electrónicos</v>
      </c>
      <c r="C8894" t="str">
        <f>IF($A8894="","",Tienda_4!G1694)</f>
        <v>Pereira</v>
      </c>
      <c r="D8894" t="str">
        <f>IF($A8894="","",Tienda_4!F1694)</f>
        <v>Juan Fernandez</v>
      </c>
      <c r="E8894" t="str">
        <f>IF($A8894="","",Tienda_4!I1694)</f>
        <v>Tarjeta de crédito</v>
      </c>
      <c r="F8894">
        <f>IF($A8894="","",VALUE(RIGHT(Tienda_4!E1694,4)))</f>
        <v>2020</v>
      </c>
      <c r="G8894">
        <f>IF($A8894="","",Tienda_4!C1694)</f>
        <v>331300</v>
      </c>
      <c r="H8894">
        <f>IF($A8894="","",Tienda_4!D1694)</f>
        <v>15800</v>
      </c>
      <c r="I8894">
        <f>IF($A8894="","",Tienda_4!H1694)</f>
        <v>2</v>
      </c>
      <c r="J8894">
        <f>IF($A8894="",0,IF(AND(OR('Cuadro-de-mando'!$B$4="(Todas)",'Cuadro-de-mando'!$B$4=$A8894),OR('Cuadro-de-mando'!$E$4="(Todas)",'Cuadro-de-mando'!$E$4=$B8894),OR('Cuadro-de-mando'!$H$4="(Todas)",'Cuadro-de-mando'!$H$4=$C8894),OR('Cuadro-de-mando'!$K$4="(Todas)",'Cuadro-de-mando'!$K$4=$E8894),OR('Cuadro-de-mando'!$N$4="(Todos)",'Cuadro-de-mando'!$N$4=$F8894)),1,0))</f>
        <v>1</v>
      </c>
    </row>
    <row r="8895" spans="1:10" x14ac:dyDescent="0.25">
      <c r="A8895" t="str">
        <f>IF(Tienda_4!$A1695="","","Tienda 4")</f>
        <v>Tienda 4</v>
      </c>
      <c r="B8895" t="str">
        <f>IF($A8895="","",Tienda_4!B1695)</f>
        <v>Juguetes</v>
      </c>
      <c r="C8895" t="str">
        <f>IF($A8895="","",Tienda_4!G1695)</f>
        <v>Medellín</v>
      </c>
      <c r="D8895" t="str">
        <f>IF($A8895="","",Tienda_4!F1695)</f>
        <v>Maria Alfonso</v>
      </c>
      <c r="E8895" t="str">
        <f>IF($A8895="","",Tienda_4!I1695)</f>
        <v>Cupón</v>
      </c>
      <c r="F8895">
        <f>IF($A8895="","",VALUE(RIGHT(Tienda_4!E1695,4)))</f>
        <v>2022</v>
      </c>
      <c r="G8895">
        <f>IF($A8895="","",Tienda_4!C1695)</f>
        <v>145000</v>
      </c>
      <c r="H8895">
        <f>IF($A8895="","",Tienda_4!D1695)</f>
        <v>8100</v>
      </c>
      <c r="I8895">
        <f>IF($A8895="","",Tienda_4!H1695)</f>
        <v>5</v>
      </c>
      <c r="J8895">
        <f>IF($A8895="",0,IF(AND(OR('Cuadro-de-mando'!$B$4="(Todas)",'Cuadro-de-mando'!$B$4=$A8895),OR('Cuadro-de-mando'!$E$4="(Todas)",'Cuadro-de-mando'!$E$4=$B8895),OR('Cuadro-de-mando'!$H$4="(Todas)",'Cuadro-de-mando'!$H$4=$C8895),OR('Cuadro-de-mando'!$K$4="(Todas)",'Cuadro-de-mando'!$K$4=$E8895),OR('Cuadro-de-mando'!$N$4="(Todos)",'Cuadro-de-mando'!$N$4=$F8895)),1,0))</f>
        <v>1</v>
      </c>
    </row>
    <row r="8896" spans="1:10" x14ac:dyDescent="0.25">
      <c r="A8896" t="str">
        <f>IF(Tienda_4!$A1696="","","Tienda 4")</f>
        <v>Tienda 4</v>
      </c>
      <c r="B8896" t="str">
        <f>IF($A8896="","",Tienda_4!B1696)</f>
        <v>Muebles</v>
      </c>
      <c r="C8896" t="str">
        <f>IF($A8896="","",Tienda_4!G1696)</f>
        <v>Bogotá</v>
      </c>
      <c r="D8896" t="str">
        <f>IF($A8896="","",Tienda_4!F1696)</f>
        <v>Juliana Costa</v>
      </c>
      <c r="E8896" t="str">
        <f>IF($A8896="","",Tienda_4!I1696)</f>
        <v>Cupón</v>
      </c>
      <c r="F8896">
        <f>IF($A8896="","",VALUE(RIGHT(Tienda_4!E1696,4)))</f>
        <v>2021</v>
      </c>
      <c r="G8896">
        <f>IF($A8896="","",Tienda_4!C1696)</f>
        <v>352100</v>
      </c>
      <c r="H8896">
        <f>IF($A8896="","",Tienda_4!D1696)</f>
        <v>19000</v>
      </c>
      <c r="I8896">
        <f>IF($A8896="","",Tienda_4!H1696)</f>
        <v>5</v>
      </c>
      <c r="J8896">
        <f>IF($A8896="",0,IF(AND(OR('Cuadro-de-mando'!$B$4="(Todas)",'Cuadro-de-mando'!$B$4=$A8896),OR('Cuadro-de-mando'!$E$4="(Todas)",'Cuadro-de-mando'!$E$4=$B8896),OR('Cuadro-de-mando'!$H$4="(Todas)",'Cuadro-de-mando'!$H$4=$C8896),OR('Cuadro-de-mando'!$K$4="(Todas)",'Cuadro-de-mando'!$K$4=$E8896),OR('Cuadro-de-mando'!$N$4="(Todos)",'Cuadro-de-mando'!$N$4=$F8896)),1,0))</f>
        <v>1</v>
      </c>
    </row>
    <row r="8897" spans="1:10" x14ac:dyDescent="0.25">
      <c r="A8897" t="str">
        <f>IF(Tienda_4!$A1697="","","Tienda 4")</f>
        <v>Tienda 4</v>
      </c>
      <c r="B8897" t="str">
        <f>IF($A8897="","",Tienda_4!B1697)</f>
        <v>Electrónicos</v>
      </c>
      <c r="C8897" t="str">
        <f>IF($A8897="","",Tienda_4!G1697)</f>
        <v>Pereira</v>
      </c>
      <c r="D8897" t="str">
        <f>IF($A8897="","",Tienda_4!F1697)</f>
        <v>Ángel Rodriguez</v>
      </c>
      <c r="E8897" t="str">
        <f>IF($A8897="","",Tienda_4!I1697)</f>
        <v>Nequi</v>
      </c>
      <c r="F8897">
        <f>IF($A8897="","",VALUE(RIGHT(Tienda_4!E1697,4)))</f>
        <v>2020</v>
      </c>
      <c r="G8897">
        <f>IF($A8897="","",Tienda_4!C1697)</f>
        <v>1200900</v>
      </c>
      <c r="H8897">
        <f>IF($A8897="","",Tienda_4!D1697)</f>
        <v>62100</v>
      </c>
      <c r="I8897">
        <f>IF($A8897="","",Tienda_4!H1697)</f>
        <v>3</v>
      </c>
      <c r="J8897">
        <f>IF($A8897="",0,IF(AND(OR('Cuadro-de-mando'!$B$4="(Todas)",'Cuadro-de-mando'!$B$4=$A8897),OR('Cuadro-de-mando'!$E$4="(Todas)",'Cuadro-de-mando'!$E$4=$B8897),OR('Cuadro-de-mando'!$H$4="(Todas)",'Cuadro-de-mando'!$H$4=$C8897),OR('Cuadro-de-mando'!$K$4="(Todas)",'Cuadro-de-mando'!$K$4=$E8897),OR('Cuadro-de-mando'!$N$4="(Todos)",'Cuadro-de-mando'!$N$4=$F8897)),1,0))</f>
        <v>1</v>
      </c>
    </row>
    <row r="8898" spans="1:10" x14ac:dyDescent="0.25">
      <c r="A8898" t="str">
        <f>IF(Tienda_4!$A1698="","","Tienda 4")</f>
        <v>Tienda 4</v>
      </c>
      <c r="B8898" t="str">
        <f>IF($A8898="","",Tienda_4!B1698)</f>
        <v>Artículos para el hogar</v>
      </c>
      <c r="C8898" t="str">
        <f>IF($A8898="","",Tienda_4!G1698)</f>
        <v>Bogotá</v>
      </c>
      <c r="D8898" t="str">
        <f>IF($A8898="","",Tienda_4!F1698)</f>
        <v>Felipe Santos</v>
      </c>
      <c r="E8898" t="str">
        <f>IF($A8898="","",Tienda_4!I1698)</f>
        <v>Tarjeta de crédito</v>
      </c>
      <c r="F8898">
        <f>IF($A8898="","",VALUE(RIGHT(Tienda_4!E1698,4)))</f>
        <v>2021</v>
      </c>
      <c r="G8898">
        <f>IF($A8898="","",Tienda_4!C1698)</f>
        <v>30400</v>
      </c>
      <c r="H8898">
        <f>IF($A8898="","",Tienda_4!D1698)</f>
        <v>0</v>
      </c>
      <c r="I8898">
        <f>IF($A8898="","",Tienda_4!H1698)</f>
        <v>1</v>
      </c>
      <c r="J8898">
        <f>IF($A8898="",0,IF(AND(OR('Cuadro-de-mando'!$B$4="(Todas)",'Cuadro-de-mando'!$B$4=$A8898),OR('Cuadro-de-mando'!$E$4="(Todas)",'Cuadro-de-mando'!$E$4=$B8898),OR('Cuadro-de-mando'!$H$4="(Todas)",'Cuadro-de-mando'!$H$4=$C8898),OR('Cuadro-de-mando'!$K$4="(Todas)",'Cuadro-de-mando'!$K$4=$E8898),OR('Cuadro-de-mando'!$N$4="(Todos)",'Cuadro-de-mando'!$N$4=$F8898)),1,0))</f>
        <v>1</v>
      </c>
    </row>
    <row r="8899" spans="1:10" x14ac:dyDescent="0.25">
      <c r="A8899" t="str">
        <f>IF(Tienda_4!$A1699="","","Tienda 4")</f>
        <v>Tienda 4</v>
      </c>
      <c r="B8899" t="str">
        <f>IF($A8899="","",Tienda_4!B1699)</f>
        <v>Instrumentos musicales</v>
      </c>
      <c r="C8899" t="str">
        <f>IF($A8899="","",Tienda_4!G1699)</f>
        <v>Bogotá</v>
      </c>
      <c r="D8899" t="str">
        <f>IF($A8899="","",Tienda_4!F1699)</f>
        <v>Santiago Silva</v>
      </c>
      <c r="E8899" t="str">
        <f>IF($A8899="","",Tienda_4!I1699)</f>
        <v>Tarjeta de crédito</v>
      </c>
      <c r="F8899">
        <f>IF($A8899="","",VALUE(RIGHT(Tienda_4!E1699,4)))</f>
        <v>2020</v>
      </c>
      <c r="G8899">
        <f>IF($A8899="","",Tienda_4!C1699)</f>
        <v>75500</v>
      </c>
      <c r="H8899">
        <f>IF($A8899="","",Tienda_4!D1699)</f>
        <v>8800</v>
      </c>
      <c r="I8899">
        <f>IF($A8899="","",Tienda_4!H1699)</f>
        <v>4</v>
      </c>
      <c r="J8899">
        <f>IF($A8899="",0,IF(AND(OR('Cuadro-de-mando'!$B$4="(Todas)",'Cuadro-de-mando'!$B$4=$A8899),OR('Cuadro-de-mando'!$E$4="(Todas)",'Cuadro-de-mando'!$E$4=$B8899),OR('Cuadro-de-mando'!$H$4="(Todas)",'Cuadro-de-mando'!$H$4=$C8899),OR('Cuadro-de-mando'!$K$4="(Todas)",'Cuadro-de-mando'!$K$4=$E8899),OR('Cuadro-de-mando'!$N$4="(Todos)",'Cuadro-de-mando'!$N$4=$F8899)),1,0))</f>
        <v>1</v>
      </c>
    </row>
    <row r="8900" spans="1:10" x14ac:dyDescent="0.25">
      <c r="A8900" t="str">
        <f>IF(Tienda_4!$A1700="","","Tienda 4")</f>
        <v>Tienda 4</v>
      </c>
      <c r="B8900" t="str">
        <f>IF($A8900="","",Tienda_4!B1700)</f>
        <v>Electrónicos</v>
      </c>
      <c r="C8900" t="str">
        <f>IF($A8900="","",Tienda_4!G1700)</f>
        <v>Medellín</v>
      </c>
      <c r="D8900" t="str">
        <f>IF($A8900="","",Tienda_4!F1700)</f>
        <v>Lucas Olivera</v>
      </c>
      <c r="E8900" t="str">
        <f>IF($A8900="","",Tienda_4!I1700)</f>
        <v>Tarjeta de crédito</v>
      </c>
      <c r="F8900">
        <f>IF($A8900="","",VALUE(RIGHT(Tienda_4!E1700,4)))</f>
        <v>2021</v>
      </c>
      <c r="G8900">
        <f>IF($A8900="","",Tienda_4!C1700)</f>
        <v>774200</v>
      </c>
      <c r="H8900">
        <f>IF($A8900="","",Tienda_4!D1700)</f>
        <v>41400</v>
      </c>
      <c r="I8900">
        <f>IF($A8900="","",Tienda_4!H1700)</f>
        <v>4</v>
      </c>
      <c r="J8900">
        <f>IF($A8900="",0,IF(AND(OR('Cuadro-de-mando'!$B$4="(Todas)",'Cuadro-de-mando'!$B$4=$A8900),OR('Cuadro-de-mando'!$E$4="(Todas)",'Cuadro-de-mando'!$E$4=$B8900),OR('Cuadro-de-mando'!$H$4="(Todas)",'Cuadro-de-mando'!$H$4=$C8900),OR('Cuadro-de-mando'!$K$4="(Todas)",'Cuadro-de-mando'!$K$4=$E8900),OR('Cuadro-de-mando'!$N$4="(Todos)",'Cuadro-de-mando'!$N$4=$F8900)),1,0))</f>
        <v>1</v>
      </c>
    </row>
    <row r="8901" spans="1:10" x14ac:dyDescent="0.25">
      <c r="A8901" t="str">
        <f>IF(Tienda_4!$A1701="","","Tienda 4")</f>
        <v>Tienda 4</v>
      </c>
      <c r="B8901" t="str">
        <f>IF($A8901="","",Tienda_4!B1701)</f>
        <v>Juguetes</v>
      </c>
      <c r="C8901" t="str">
        <f>IF($A8901="","",Tienda_4!G1701)</f>
        <v>Bogotá</v>
      </c>
      <c r="D8901" t="str">
        <f>IF($A8901="","",Tienda_4!F1701)</f>
        <v>Camila Rivera</v>
      </c>
      <c r="E8901" t="str">
        <f>IF($A8901="","",Tienda_4!I1701)</f>
        <v>Tarjeta de crédito</v>
      </c>
      <c r="F8901">
        <f>IF($A8901="","",VALUE(RIGHT(Tienda_4!E1701,4)))</f>
        <v>2020</v>
      </c>
      <c r="G8901">
        <f>IF($A8901="","",Tienda_4!C1701)</f>
        <v>12400</v>
      </c>
      <c r="H8901">
        <f>IF($A8901="","",Tienda_4!D1701)</f>
        <v>1100</v>
      </c>
      <c r="I8901">
        <f>IF($A8901="","",Tienda_4!H1701)</f>
        <v>5</v>
      </c>
      <c r="J8901">
        <f>IF($A8901="",0,IF(AND(OR('Cuadro-de-mando'!$B$4="(Todas)",'Cuadro-de-mando'!$B$4=$A8901),OR('Cuadro-de-mando'!$E$4="(Todas)",'Cuadro-de-mando'!$E$4=$B8901),OR('Cuadro-de-mando'!$H$4="(Todas)",'Cuadro-de-mando'!$H$4=$C8901),OR('Cuadro-de-mando'!$K$4="(Todas)",'Cuadro-de-mando'!$K$4=$E8901),OR('Cuadro-de-mando'!$N$4="(Todos)",'Cuadro-de-mando'!$N$4=$F8901)),1,0))</f>
        <v>1</v>
      </c>
    </row>
    <row r="8902" spans="1:10" x14ac:dyDescent="0.25">
      <c r="A8902" t="str">
        <f>IF(Tienda_4!$A1702="","","Tienda 4")</f>
        <v>Tienda 4</v>
      </c>
      <c r="B8902" t="str">
        <f>IF($A8902="","",Tienda_4!B1702)</f>
        <v>Electrodomésticos</v>
      </c>
      <c r="C8902" t="str">
        <f>IF($A8902="","",Tienda_4!G1702)</f>
        <v>Bogotá</v>
      </c>
      <c r="D8902" t="str">
        <f>IF($A8902="","",Tienda_4!F1702)</f>
        <v>Juan Fernandez</v>
      </c>
      <c r="E8902" t="str">
        <f>IF($A8902="","",Tienda_4!I1702)</f>
        <v>Tarjeta de crédito</v>
      </c>
      <c r="F8902">
        <f>IF($A8902="","",VALUE(RIGHT(Tienda_4!E1702,4)))</f>
        <v>2021</v>
      </c>
      <c r="G8902">
        <f>IF($A8902="","",Tienda_4!C1702)</f>
        <v>1211800</v>
      </c>
      <c r="H8902">
        <f>IF($A8902="","",Tienda_4!D1702)</f>
        <v>64700</v>
      </c>
      <c r="I8902">
        <f>IF($A8902="","",Tienda_4!H1702)</f>
        <v>5</v>
      </c>
      <c r="J8902">
        <f>IF($A8902="",0,IF(AND(OR('Cuadro-de-mando'!$B$4="(Todas)",'Cuadro-de-mando'!$B$4=$A8902),OR('Cuadro-de-mando'!$E$4="(Todas)",'Cuadro-de-mando'!$E$4=$B8902),OR('Cuadro-de-mando'!$H$4="(Todas)",'Cuadro-de-mando'!$H$4=$C8902),OR('Cuadro-de-mando'!$K$4="(Todas)",'Cuadro-de-mando'!$K$4=$E8902),OR('Cuadro-de-mando'!$N$4="(Todos)",'Cuadro-de-mando'!$N$4=$F8902)),1,0))</f>
        <v>1</v>
      </c>
    </row>
    <row r="8903" spans="1:10" x14ac:dyDescent="0.25">
      <c r="A8903" t="str">
        <f>IF(Tienda_4!$A1703="","","Tienda 4")</f>
        <v>Tienda 4</v>
      </c>
      <c r="B8903" t="str">
        <f>IF($A8903="","",Tienda_4!B1703)</f>
        <v>Electrodomésticos</v>
      </c>
      <c r="C8903" t="str">
        <f>IF($A8903="","",Tienda_4!G1703)</f>
        <v>Bogotá</v>
      </c>
      <c r="D8903" t="str">
        <f>IF($A8903="","",Tienda_4!F1703)</f>
        <v>Santiago Silva</v>
      </c>
      <c r="E8903" t="str">
        <f>IF($A8903="","",Tienda_4!I1703)</f>
        <v>Cupón</v>
      </c>
      <c r="F8903">
        <f>IF($A8903="","",VALUE(RIGHT(Tienda_4!E1703,4)))</f>
        <v>2023</v>
      </c>
      <c r="G8903">
        <f>IF($A8903="","",Tienda_4!C1703)</f>
        <v>2455000</v>
      </c>
      <c r="H8903">
        <f>IF($A8903="","",Tienda_4!D1703)</f>
        <v>131400</v>
      </c>
      <c r="I8903">
        <f>IF($A8903="","",Tienda_4!H1703)</f>
        <v>1</v>
      </c>
      <c r="J8903">
        <f>IF($A8903="",0,IF(AND(OR('Cuadro-de-mando'!$B$4="(Todas)",'Cuadro-de-mando'!$B$4=$A8903),OR('Cuadro-de-mando'!$E$4="(Todas)",'Cuadro-de-mando'!$E$4=$B8903),OR('Cuadro-de-mando'!$H$4="(Todas)",'Cuadro-de-mando'!$H$4=$C8903),OR('Cuadro-de-mando'!$K$4="(Todas)",'Cuadro-de-mando'!$K$4=$E8903),OR('Cuadro-de-mando'!$N$4="(Todos)",'Cuadro-de-mando'!$N$4=$F8903)),1,0))</f>
        <v>1</v>
      </c>
    </row>
    <row r="8904" spans="1:10" x14ac:dyDescent="0.25">
      <c r="A8904" t="str">
        <f>IF(Tienda_4!$A1704="","","Tienda 4")</f>
        <v>Tienda 4</v>
      </c>
      <c r="B8904" t="str">
        <f>IF($A8904="","",Tienda_4!B1704)</f>
        <v>Electrónicos</v>
      </c>
      <c r="C8904" t="str">
        <f>IF($A8904="","",Tienda_4!G1704)</f>
        <v>Cartagena</v>
      </c>
      <c r="D8904" t="str">
        <f>IF($A8904="","",Tienda_4!F1704)</f>
        <v>Lucas Olivera</v>
      </c>
      <c r="E8904" t="str">
        <f>IF($A8904="","",Tienda_4!I1704)</f>
        <v>Nequi</v>
      </c>
      <c r="F8904">
        <f>IF($A8904="","",VALUE(RIGHT(Tienda_4!E1704,4)))</f>
        <v>2021</v>
      </c>
      <c r="G8904">
        <f>IF($A8904="","",Tienda_4!C1704)</f>
        <v>1027000</v>
      </c>
      <c r="H8904">
        <f>IF($A8904="","",Tienda_4!D1704)</f>
        <v>52900</v>
      </c>
      <c r="I8904">
        <f>IF($A8904="","",Tienda_4!H1704)</f>
        <v>1</v>
      </c>
      <c r="J8904">
        <f>IF($A8904="",0,IF(AND(OR('Cuadro-de-mando'!$B$4="(Todas)",'Cuadro-de-mando'!$B$4=$A8904),OR('Cuadro-de-mando'!$E$4="(Todas)",'Cuadro-de-mando'!$E$4=$B8904),OR('Cuadro-de-mando'!$H$4="(Todas)",'Cuadro-de-mando'!$H$4=$C8904),OR('Cuadro-de-mando'!$K$4="(Todas)",'Cuadro-de-mando'!$K$4=$E8904),OR('Cuadro-de-mando'!$N$4="(Todos)",'Cuadro-de-mando'!$N$4=$F8904)),1,0))</f>
        <v>1</v>
      </c>
    </row>
    <row r="8905" spans="1:10" x14ac:dyDescent="0.25">
      <c r="A8905" t="str">
        <f>IF(Tienda_4!$A1705="","","Tienda 4")</f>
        <v>Tienda 4</v>
      </c>
      <c r="B8905" t="str">
        <f>IF($A8905="","",Tienda_4!B1705)</f>
        <v>Instrumentos musicales</v>
      </c>
      <c r="C8905" t="str">
        <f>IF($A8905="","",Tienda_4!G1705)</f>
        <v>Riohacha</v>
      </c>
      <c r="D8905" t="str">
        <f>IF($A8905="","",Tienda_4!F1705)</f>
        <v>Juan Fernandez</v>
      </c>
      <c r="E8905" t="str">
        <f>IF($A8905="","",Tienda_4!I1705)</f>
        <v>Nequi</v>
      </c>
      <c r="F8905">
        <f>IF($A8905="","",VALUE(RIGHT(Tienda_4!E1705,4)))</f>
        <v>2020</v>
      </c>
      <c r="G8905">
        <f>IF($A8905="","",Tienda_4!C1705)</f>
        <v>676800</v>
      </c>
      <c r="H8905">
        <f>IF($A8905="","",Tienda_4!D1705)</f>
        <v>34200</v>
      </c>
      <c r="I8905">
        <f>IF($A8905="","",Tienda_4!H1705)</f>
        <v>5</v>
      </c>
      <c r="J8905">
        <f>IF($A8905="",0,IF(AND(OR('Cuadro-de-mando'!$B$4="(Todas)",'Cuadro-de-mando'!$B$4=$A8905),OR('Cuadro-de-mando'!$E$4="(Todas)",'Cuadro-de-mando'!$E$4=$B8905),OR('Cuadro-de-mando'!$H$4="(Todas)",'Cuadro-de-mando'!$H$4=$C8905),OR('Cuadro-de-mando'!$K$4="(Todas)",'Cuadro-de-mando'!$K$4=$E8905),OR('Cuadro-de-mando'!$N$4="(Todos)",'Cuadro-de-mando'!$N$4=$F8905)),1,0))</f>
        <v>1</v>
      </c>
    </row>
    <row r="8906" spans="1:10" x14ac:dyDescent="0.25">
      <c r="A8906" t="str">
        <f>IF(Tienda_4!$A1706="","","Tienda 4")</f>
        <v>Tienda 4</v>
      </c>
      <c r="B8906" t="str">
        <f>IF($A8906="","",Tienda_4!B1706)</f>
        <v>Artículos para el hogar</v>
      </c>
      <c r="C8906" t="str">
        <f>IF($A8906="","",Tienda_4!G1706)</f>
        <v>Bogotá</v>
      </c>
      <c r="D8906" t="str">
        <f>IF($A8906="","",Tienda_4!F1706)</f>
        <v>Juan Fernandez</v>
      </c>
      <c r="E8906" t="str">
        <f>IF($A8906="","",Tienda_4!I1706)</f>
        <v>Tarjeta de crédito</v>
      </c>
      <c r="F8906">
        <f>IF($A8906="","",VALUE(RIGHT(Tienda_4!E1706,4)))</f>
        <v>2021</v>
      </c>
      <c r="G8906">
        <f>IF($A8906="","",Tienda_4!C1706)</f>
        <v>86000</v>
      </c>
      <c r="H8906">
        <f>IF($A8906="","",Tienda_4!D1706)</f>
        <v>2800</v>
      </c>
      <c r="I8906">
        <f>IF($A8906="","",Tienda_4!H1706)</f>
        <v>5</v>
      </c>
      <c r="J8906">
        <f>IF($A8906="",0,IF(AND(OR('Cuadro-de-mando'!$B$4="(Todas)",'Cuadro-de-mando'!$B$4=$A8906),OR('Cuadro-de-mando'!$E$4="(Todas)",'Cuadro-de-mando'!$E$4=$B8906),OR('Cuadro-de-mando'!$H$4="(Todas)",'Cuadro-de-mando'!$H$4=$C8906),OR('Cuadro-de-mando'!$K$4="(Todas)",'Cuadro-de-mando'!$K$4=$E8906),OR('Cuadro-de-mando'!$N$4="(Todos)",'Cuadro-de-mando'!$N$4=$F8906)),1,0))</f>
        <v>1</v>
      </c>
    </row>
    <row r="8907" spans="1:10" x14ac:dyDescent="0.25">
      <c r="A8907" t="str">
        <f>IF(Tienda_4!$A1707="","","Tienda 4")</f>
        <v>Tienda 4</v>
      </c>
      <c r="B8907" t="str">
        <f>IF($A8907="","",Tienda_4!B1707)</f>
        <v>Electrónicos</v>
      </c>
      <c r="C8907" t="str">
        <f>IF($A8907="","",Tienda_4!G1707)</f>
        <v>Medellín</v>
      </c>
      <c r="D8907" t="str">
        <f>IF($A8907="","",Tienda_4!F1707)</f>
        <v>Felipe Santos</v>
      </c>
      <c r="E8907" t="str">
        <f>IF($A8907="","",Tienda_4!I1707)</f>
        <v>Tarjeta de crédito</v>
      </c>
      <c r="F8907">
        <f>IF($A8907="","",VALUE(RIGHT(Tienda_4!E1707,4)))</f>
        <v>2020</v>
      </c>
      <c r="G8907">
        <f>IF($A8907="","",Tienda_4!C1707)</f>
        <v>1488500</v>
      </c>
      <c r="H8907">
        <f>IF($A8907="","",Tienda_4!D1707)</f>
        <v>79500</v>
      </c>
      <c r="I8907">
        <f>IF($A8907="","",Tienda_4!H1707)</f>
        <v>4</v>
      </c>
      <c r="J8907">
        <f>IF($A8907="",0,IF(AND(OR('Cuadro-de-mando'!$B$4="(Todas)",'Cuadro-de-mando'!$B$4=$A8907),OR('Cuadro-de-mando'!$E$4="(Todas)",'Cuadro-de-mando'!$E$4=$B8907),OR('Cuadro-de-mando'!$H$4="(Todas)",'Cuadro-de-mando'!$H$4=$C8907),OR('Cuadro-de-mando'!$K$4="(Todas)",'Cuadro-de-mando'!$K$4=$E8907),OR('Cuadro-de-mando'!$N$4="(Todos)",'Cuadro-de-mando'!$N$4=$F8907)),1,0))</f>
        <v>1</v>
      </c>
    </row>
    <row r="8908" spans="1:10" x14ac:dyDescent="0.25">
      <c r="A8908" t="str">
        <f>IF(Tienda_4!$A1708="","","Tienda 4")</f>
        <v>Tienda 4</v>
      </c>
      <c r="B8908" t="str">
        <f>IF($A8908="","",Tienda_4!B1708)</f>
        <v>Artículos para el hogar</v>
      </c>
      <c r="C8908" t="str">
        <f>IF($A8908="","",Tienda_4!G1708)</f>
        <v>Bogotá</v>
      </c>
      <c r="D8908" t="str">
        <f>IF($A8908="","",Tienda_4!F1708)</f>
        <v>Mariana Herrera</v>
      </c>
      <c r="E8908" t="str">
        <f>IF($A8908="","",Tienda_4!I1708)</f>
        <v>Tarjeta de crédito</v>
      </c>
      <c r="F8908">
        <f>IF($A8908="","",VALUE(RIGHT(Tienda_4!E1708,4)))</f>
        <v>2020</v>
      </c>
      <c r="G8908">
        <f>IF($A8908="","",Tienda_4!C1708)</f>
        <v>47200</v>
      </c>
      <c r="H8908">
        <f>IF($A8908="","",Tienda_4!D1708)</f>
        <v>2900</v>
      </c>
      <c r="I8908">
        <f>IF($A8908="","",Tienda_4!H1708)</f>
        <v>5</v>
      </c>
      <c r="J8908">
        <f>IF($A8908="",0,IF(AND(OR('Cuadro-de-mando'!$B$4="(Todas)",'Cuadro-de-mando'!$B$4=$A8908),OR('Cuadro-de-mando'!$E$4="(Todas)",'Cuadro-de-mando'!$E$4=$B8908),OR('Cuadro-de-mando'!$H$4="(Todas)",'Cuadro-de-mando'!$H$4=$C8908),OR('Cuadro-de-mando'!$K$4="(Todas)",'Cuadro-de-mando'!$K$4=$E8908),OR('Cuadro-de-mando'!$N$4="(Todos)",'Cuadro-de-mando'!$N$4=$F8908)),1,0))</f>
        <v>1</v>
      </c>
    </row>
    <row r="8909" spans="1:10" x14ac:dyDescent="0.25">
      <c r="A8909" t="str">
        <f>IF(Tienda_4!$A1709="","","Tienda 4")</f>
        <v>Tienda 4</v>
      </c>
      <c r="B8909" t="str">
        <f>IF($A8909="","",Tienda_4!B1709)</f>
        <v>Juguetes</v>
      </c>
      <c r="C8909" t="str">
        <f>IF($A8909="","",Tienda_4!G1709)</f>
        <v>Bogotá</v>
      </c>
      <c r="D8909" t="str">
        <f>IF($A8909="","",Tienda_4!F1709)</f>
        <v>Pedro Gomez</v>
      </c>
      <c r="E8909" t="str">
        <f>IF($A8909="","",Tienda_4!I1709)</f>
        <v>Tarjeta de crédito</v>
      </c>
      <c r="F8909">
        <f>IF($A8909="","",VALUE(RIGHT(Tienda_4!E1709,4)))</f>
        <v>2022</v>
      </c>
      <c r="G8909">
        <f>IF($A8909="","",Tienda_4!C1709)</f>
        <v>15400</v>
      </c>
      <c r="H8909">
        <f>IF($A8909="","",Tienda_4!D1709)</f>
        <v>1300</v>
      </c>
      <c r="I8909">
        <f>IF($A8909="","",Tienda_4!H1709)</f>
        <v>5</v>
      </c>
      <c r="J8909">
        <f>IF($A8909="",0,IF(AND(OR('Cuadro-de-mando'!$B$4="(Todas)",'Cuadro-de-mando'!$B$4=$A8909),OR('Cuadro-de-mando'!$E$4="(Todas)",'Cuadro-de-mando'!$E$4=$B8909),OR('Cuadro-de-mando'!$H$4="(Todas)",'Cuadro-de-mando'!$H$4=$C8909),OR('Cuadro-de-mando'!$K$4="(Todas)",'Cuadro-de-mando'!$K$4=$E8909),OR('Cuadro-de-mando'!$N$4="(Todos)",'Cuadro-de-mando'!$N$4=$F8909)),1,0))</f>
        <v>1</v>
      </c>
    </row>
    <row r="8910" spans="1:10" x14ac:dyDescent="0.25">
      <c r="A8910" t="str">
        <f>IF(Tienda_4!$A1710="","","Tienda 4")</f>
        <v>Tienda 4</v>
      </c>
      <c r="B8910" t="str">
        <f>IF($A8910="","",Tienda_4!B1710)</f>
        <v>Artículos para el hogar</v>
      </c>
      <c r="C8910" t="str">
        <f>IF($A8910="","",Tienda_4!G1710)</f>
        <v>Bogotá</v>
      </c>
      <c r="D8910" t="str">
        <f>IF($A8910="","",Tienda_4!F1710)</f>
        <v>Beatriz Morales</v>
      </c>
      <c r="E8910" t="str">
        <f>IF($A8910="","",Tienda_4!I1710)</f>
        <v>Tarjeta de crédito</v>
      </c>
      <c r="F8910">
        <f>IF($A8910="","",VALUE(RIGHT(Tienda_4!E1710,4)))</f>
        <v>2020</v>
      </c>
      <c r="G8910">
        <f>IF($A8910="","",Tienda_4!C1710)</f>
        <v>84500</v>
      </c>
      <c r="H8910">
        <f>IF($A8910="","",Tienda_4!D1710)</f>
        <v>5500</v>
      </c>
      <c r="I8910">
        <f>IF($A8910="","",Tienda_4!H1710)</f>
        <v>4</v>
      </c>
      <c r="J8910">
        <f>IF($A8910="",0,IF(AND(OR('Cuadro-de-mando'!$B$4="(Todas)",'Cuadro-de-mando'!$B$4=$A8910),OR('Cuadro-de-mando'!$E$4="(Todas)",'Cuadro-de-mando'!$E$4=$B8910),OR('Cuadro-de-mando'!$H$4="(Todas)",'Cuadro-de-mando'!$H$4=$C8910),OR('Cuadro-de-mando'!$K$4="(Todas)",'Cuadro-de-mando'!$K$4=$E8910),OR('Cuadro-de-mando'!$N$4="(Todos)",'Cuadro-de-mando'!$N$4=$F8910)),1,0))</f>
        <v>1</v>
      </c>
    </row>
    <row r="8911" spans="1:10" x14ac:dyDescent="0.25">
      <c r="A8911" t="str">
        <f>IF(Tienda_4!$A1711="","","Tienda 4")</f>
        <v>Tienda 4</v>
      </c>
      <c r="B8911" t="str">
        <f>IF($A8911="","",Tienda_4!B1711)</f>
        <v>Deportes y diversión</v>
      </c>
      <c r="C8911" t="str">
        <f>IF($A8911="","",Tienda_4!G1711)</f>
        <v>Bogotá</v>
      </c>
      <c r="D8911" t="str">
        <f>IF($A8911="","",Tienda_4!F1711)</f>
        <v>Beatriz Morales</v>
      </c>
      <c r="E8911" t="str">
        <f>IF($A8911="","",Tienda_4!I1711)</f>
        <v>Tarjeta de crédito</v>
      </c>
      <c r="F8911">
        <f>IF($A8911="","",VALUE(RIGHT(Tienda_4!E1711,4)))</f>
        <v>2022</v>
      </c>
      <c r="G8911">
        <f>IF($A8911="","",Tienda_4!C1711)</f>
        <v>331700</v>
      </c>
      <c r="H8911">
        <f>IF($A8911="","",Tienda_4!D1711)</f>
        <v>15800</v>
      </c>
      <c r="I8911">
        <f>IF($A8911="","",Tienda_4!H1711)</f>
        <v>1</v>
      </c>
      <c r="J8911">
        <f>IF($A8911="",0,IF(AND(OR('Cuadro-de-mando'!$B$4="(Todas)",'Cuadro-de-mando'!$B$4=$A8911),OR('Cuadro-de-mando'!$E$4="(Todas)",'Cuadro-de-mando'!$E$4=$B8911),OR('Cuadro-de-mando'!$H$4="(Todas)",'Cuadro-de-mando'!$H$4=$C8911),OR('Cuadro-de-mando'!$K$4="(Todas)",'Cuadro-de-mando'!$K$4=$E8911),OR('Cuadro-de-mando'!$N$4="(Todos)",'Cuadro-de-mando'!$N$4=$F8911)),1,0))</f>
        <v>1</v>
      </c>
    </row>
    <row r="8912" spans="1:10" x14ac:dyDescent="0.25">
      <c r="A8912" t="str">
        <f>IF(Tienda_4!$A1712="","","Tienda 4")</f>
        <v>Tienda 4</v>
      </c>
      <c r="B8912" t="str">
        <f>IF($A8912="","",Tienda_4!B1712)</f>
        <v>Deportes y diversión</v>
      </c>
      <c r="C8912" t="str">
        <f>IF($A8912="","",Tienda_4!G1712)</f>
        <v>Cali</v>
      </c>
      <c r="D8912" t="str">
        <f>IF($A8912="","",Tienda_4!F1712)</f>
        <v>Juan Fernandez</v>
      </c>
      <c r="E8912" t="str">
        <f>IF($A8912="","",Tienda_4!I1712)</f>
        <v>Tarjeta de crédito</v>
      </c>
      <c r="F8912">
        <f>IF($A8912="","",VALUE(RIGHT(Tienda_4!E1712,4)))</f>
        <v>2023</v>
      </c>
      <c r="G8912">
        <f>IF($A8912="","",Tienda_4!C1712)</f>
        <v>242800</v>
      </c>
      <c r="H8912">
        <f>IF($A8912="","",Tienda_4!D1712)</f>
        <v>11100</v>
      </c>
      <c r="I8912">
        <f>IF($A8912="","",Tienda_4!H1712)</f>
        <v>5</v>
      </c>
      <c r="J8912">
        <f>IF($A8912="",0,IF(AND(OR('Cuadro-de-mando'!$B$4="(Todas)",'Cuadro-de-mando'!$B$4=$A8912),OR('Cuadro-de-mando'!$E$4="(Todas)",'Cuadro-de-mando'!$E$4=$B8912),OR('Cuadro-de-mando'!$H$4="(Todas)",'Cuadro-de-mando'!$H$4=$C8912),OR('Cuadro-de-mando'!$K$4="(Todas)",'Cuadro-de-mando'!$K$4=$E8912),OR('Cuadro-de-mando'!$N$4="(Todos)",'Cuadro-de-mando'!$N$4=$F8912)),1,0))</f>
        <v>1</v>
      </c>
    </row>
    <row r="8913" spans="1:10" x14ac:dyDescent="0.25">
      <c r="A8913" t="str">
        <f>IF(Tienda_4!$A1713="","","Tienda 4")</f>
        <v>Tienda 4</v>
      </c>
      <c r="B8913" t="str">
        <f>IF($A8913="","",Tienda_4!B1713)</f>
        <v>Muebles</v>
      </c>
      <c r="C8913" t="str">
        <f>IF($A8913="","",Tienda_4!G1713)</f>
        <v>Barranquilla</v>
      </c>
      <c r="D8913" t="str">
        <f>IF($A8913="","",Tienda_4!F1713)</f>
        <v>Felipe Santos</v>
      </c>
      <c r="E8913" t="str">
        <f>IF($A8913="","",Tienda_4!I1713)</f>
        <v>Tarjeta de crédito</v>
      </c>
      <c r="F8913">
        <f>IF($A8913="","",VALUE(RIGHT(Tienda_4!E1713,4)))</f>
        <v>2020</v>
      </c>
      <c r="G8913">
        <f>IF($A8913="","",Tienda_4!C1713)</f>
        <v>230900</v>
      </c>
      <c r="H8913">
        <f>IF($A8913="","",Tienda_4!D1713)</f>
        <v>12500</v>
      </c>
      <c r="I8913">
        <f>IF($A8913="","",Tienda_4!H1713)</f>
        <v>3</v>
      </c>
      <c r="J8913">
        <f>IF($A8913="",0,IF(AND(OR('Cuadro-de-mando'!$B$4="(Todas)",'Cuadro-de-mando'!$B$4=$A8913),OR('Cuadro-de-mando'!$E$4="(Todas)",'Cuadro-de-mando'!$E$4=$B8913),OR('Cuadro-de-mando'!$H$4="(Todas)",'Cuadro-de-mando'!$H$4=$C8913),OR('Cuadro-de-mando'!$K$4="(Todas)",'Cuadro-de-mando'!$K$4=$E8913),OR('Cuadro-de-mando'!$N$4="(Todos)",'Cuadro-de-mando'!$N$4=$F8913)),1,0))</f>
        <v>1</v>
      </c>
    </row>
    <row r="8914" spans="1:10" x14ac:dyDescent="0.25">
      <c r="A8914" t="str">
        <f>IF(Tienda_4!$A1714="","","Tienda 4")</f>
        <v>Tienda 4</v>
      </c>
      <c r="B8914" t="str">
        <f>IF($A8914="","",Tienda_4!B1714)</f>
        <v>Electrónicos</v>
      </c>
      <c r="C8914" t="str">
        <f>IF($A8914="","",Tienda_4!G1714)</f>
        <v>Bogotá</v>
      </c>
      <c r="D8914" t="str">
        <f>IF($A8914="","",Tienda_4!F1714)</f>
        <v>Izabela de León</v>
      </c>
      <c r="E8914" t="str">
        <f>IF($A8914="","",Tienda_4!I1714)</f>
        <v>Tarjeta de crédito</v>
      </c>
      <c r="F8914">
        <f>IF($A8914="","",VALUE(RIGHT(Tienda_4!E1714,4)))</f>
        <v>2020</v>
      </c>
      <c r="G8914">
        <f>IF($A8914="","",Tienda_4!C1714)</f>
        <v>270400</v>
      </c>
      <c r="H8914">
        <f>IF($A8914="","",Tienda_4!D1714)</f>
        <v>14800</v>
      </c>
      <c r="I8914">
        <f>IF($A8914="","",Tienda_4!H1714)</f>
        <v>5</v>
      </c>
      <c r="J8914">
        <f>IF($A8914="",0,IF(AND(OR('Cuadro-de-mando'!$B$4="(Todas)",'Cuadro-de-mando'!$B$4=$A8914),OR('Cuadro-de-mando'!$E$4="(Todas)",'Cuadro-de-mando'!$E$4=$B8914),OR('Cuadro-de-mando'!$H$4="(Todas)",'Cuadro-de-mando'!$H$4=$C8914),OR('Cuadro-de-mando'!$K$4="(Todas)",'Cuadro-de-mando'!$K$4=$E8914),OR('Cuadro-de-mando'!$N$4="(Todos)",'Cuadro-de-mando'!$N$4=$F8914)),1,0))</f>
        <v>1</v>
      </c>
    </row>
    <row r="8915" spans="1:10" x14ac:dyDescent="0.25">
      <c r="A8915" t="str">
        <f>IF(Tienda_4!$A1715="","","Tienda 4")</f>
        <v>Tienda 4</v>
      </c>
      <c r="B8915" t="str">
        <f>IF($A8915="","",Tienda_4!B1715)</f>
        <v>Juguetes</v>
      </c>
      <c r="C8915" t="str">
        <f>IF($A8915="","",Tienda_4!G1715)</f>
        <v>Medellín</v>
      </c>
      <c r="D8915" t="str">
        <f>IF($A8915="","",Tienda_4!F1715)</f>
        <v>Juan Fernandez</v>
      </c>
      <c r="E8915" t="str">
        <f>IF($A8915="","",Tienda_4!I1715)</f>
        <v>Tarjeta de crédito</v>
      </c>
      <c r="F8915">
        <f>IF($A8915="","",VALUE(RIGHT(Tienda_4!E1715,4)))</f>
        <v>2020</v>
      </c>
      <c r="G8915">
        <f>IF($A8915="","",Tienda_4!C1715)</f>
        <v>239500</v>
      </c>
      <c r="H8915">
        <f>IF($A8915="","",Tienda_4!D1715)</f>
        <v>10900</v>
      </c>
      <c r="I8915">
        <f>IF($A8915="","",Tienda_4!H1715)</f>
        <v>3</v>
      </c>
      <c r="J8915">
        <f>IF($A8915="",0,IF(AND(OR('Cuadro-de-mando'!$B$4="(Todas)",'Cuadro-de-mando'!$B$4=$A8915),OR('Cuadro-de-mando'!$E$4="(Todas)",'Cuadro-de-mando'!$E$4=$B8915),OR('Cuadro-de-mando'!$H$4="(Todas)",'Cuadro-de-mando'!$H$4=$C8915),OR('Cuadro-de-mando'!$K$4="(Todas)",'Cuadro-de-mando'!$K$4=$E8915),OR('Cuadro-de-mando'!$N$4="(Todos)",'Cuadro-de-mando'!$N$4=$F8915)),1,0))</f>
        <v>1</v>
      </c>
    </row>
    <row r="8916" spans="1:10" x14ac:dyDescent="0.25">
      <c r="A8916" t="str">
        <f>IF(Tienda_4!$A1716="","","Tienda 4")</f>
        <v>Tienda 4</v>
      </c>
      <c r="B8916" t="str">
        <f>IF($A8916="","",Tienda_4!B1716)</f>
        <v>Artículos para el hogar</v>
      </c>
      <c r="C8916" t="str">
        <f>IF($A8916="","",Tienda_4!G1716)</f>
        <v>Bogotá</v>
      </c>
      <c r="D8916" t="str">
        <f>IF($A8916="","",Tienda_4!F1716)</f>
        <v>Pedro Gomez</v>
      </c>
      <c r="E8916" t="str">
        <f>IF($A8916="","",Tienda_4!I1716)</f>
        <v>Tarjeta de crédito</v>
      </c>
      <c r="F8916">
        <f>IF($A8916="","",VALUE(RIGHT(Tienda_4!E1716,4)))</f>
        <v>2022</v>
      </c>
      <c r="G8916">
        <f>IF($A8916="","",Tienda_4!C1716)</f>
        <v>157000</v>
      </c>
      <c r="H8916">
        <f>IF($A8916="","",Tienda_4!D1716)</f>
        <v>6600</v>
      </c>
      <c r="I8916">
        <f>IF($A8916="","",Tienda_4!H1716)</f>
        <v>4</v>
      </c>
      <c r="J8916">
        <f>IF($A8916="",0,IF(AND(OR('Cuadro-de-mando'!$B$4="(Todas)",'Cuadro-de-mando'!$B$4=$A8916),OR('Cuadro-de-mando'!$E$4="(Todas)",'Cuadro-de-mando'!$E$4=$B8916),OR('Cuadro-de-mando'!$H$4="(Todas)",'Cuadro-de-mando'!$H$4=$C8916),OR('Cuadro-de-mando'!$K$4="(Todas)",'Cuadro-de-mando'!$K$4=$E8916),OR('Cuadro-de-mando'!$N$4="(Todos)",'Cuadro-de-mando'!$N$4=$F8916)),1,0))</f>
        <v>1</v>
      </c>
    </row>
    <row r="8917" spans="1:10" x14ac:dyDescent="0.25">
      <c r="A8917" t="str">
        <f>IF(Tienda_4!$A1717="","","Tienda 4")</f>
        <v>Tienda 4</v>
      </c>
      <c r="B8917" t="str">
        <f>IF($A8917="","",Tienda_4!B1717)</f>
        <v>Electrodomésticos</v>
      </c>
      <c r="C8917" t="str">
        <f>IF($A8917="","",Tienda_4!G1717)</f>
        <v>Bogotá</v>
      </c>
      <c r="D8917" t="str">
        <f>IF($A8917="","",Tienda_4!F1717)</f>
        <v>Juliana Costa</v>
      </c>
      <c r="E8917" t="str">
        <f>IF($A8917="","",Tienda_4!I1717)</f>
        <v>Tarjeta de crédito</v>
      </c>
      <c r="F8917">
        <f>IF($A8917="","",VALUE(RIGHT(Tienda_4!E1717,4)))</f>
        <v>2021</v>
      </c>
      <c r="G8917">
        <f>IF($A8917="","",Tienda_4!C1717)</f>
        <v>652000</v>
      </c>
      <c r="H8917">
        <f>IF($A8917="","",Tienda_4!D1717)</f>
        <v>35800</v>
      </c>
      <c r="I8917">
        <f>IF($A8917="","",Tienda_4!H1717)</f>
        <v>5</v>
      </c>
      <c r="J8917">
        <f>IF($A8917="",0,IF(AND(OR('Cuadro-de-mando'!$B$4="(Todas)",'Cuadro-de-mando'!$B$4=$A8917),OR('Cuadro-de-mando'!$E$4="(Todas)",'Cuadro-de-mando'!$E$4=$B8917),OR('Cuadro-de-mando'!$H$4="(Todas)",'Cuadro-de-mando'!$H$4=$C8917),OR('Cuadro-de-mando'!$K$4="(Todas)",'Cuadro-de-mando'!$K$4=$E8917),OR('Cuadro-de-mando'!$N$4="(Todos)",'Cuadro-de-mando'!$N$4=$F8917)),1,0))</f>
        <v>1</v>
      </c>
    </row>
    <row r="8918" spans="1:10" x14ac:dyDescent="0.25">
      <c r="A8918" t="str">
        <f>IF(Tienda_4!$A1718="","","Tienda 4")</f>
        <v>Tienda 4</v>
      </c>
      <c r="B8918" t="str">
        <f>IF($A8918="","",Tienda_4!B1718)</f>
        <v>Electrodomésticos</v>
      </c>
      <c r="C8918" t="str">
        <f>IF($A8918="","",Tienda_4!G1718)</f>
        <v>Cali</v>
      </c>
      <c r="D8918" t="str">
        <f>IF($A8918="","",Tienda_4!F1718)</f>
        <v>Izabela de León</v>
      </c>
      <c r="E8918" t="str">
        <f>IF($A8918="","",Tienda_4!I1718)</f>
        <v>Tarjeta de crédito</v>
      </c>
      <c r="F8918">
        <f>IF($A8918="","",VALUE(RIGHT(Tienda_4!E1718,4)))</f>
        <v>2022</v>
      </c>
      <c r="G8918">
        <f>IF($A8918="","",Tienda_4!C1718)</f>
        <v>1435700</v>
      </c>
      <c r="H8918">
        <f>IF($A8918="","",Tienda_4!D1718)</f>
        <v>74600</v>
      </c>
      <c r="I8918">
        <f>IF($A8918="","",Tienda_4!H1718)</f>
        <v>4</v>
      </c>
      <c r="J8918">
        <f>IF($A8918="",0,IF(AND(OR('Cuadro-de-mando'!$B$4="(Todas)",'Cuadro-de-mando'!$B$4=$A8918),OR('Cuadro-de-mando'!$E$4="(Todas)",'Cuadro-de-mando'!$E$4=$B8918),OR('Cuadro-de-mando'!$H$4="(Todas)",'Cuadro-de-mando'!$H$4=$C8918),OR('Cuadro-de-mando'!$K$4="(Todas)",'Cuadro-de-mando'!$K$4=$E8918),OR('Cuadro-de-mando'!$N$4="(Todos)",'Cuadro-de-mando'!$N$4=$F8918)),1,0))</f>
        <v>1</v>
      </c>
    </row>
    <row r="8919" spans="1:10" x14ac:dyDescent="0.25">
      <c r="A8919" t="str">
        <f>IF(Tienda_4!$A1719="","","Tienda 4")</f>
        <v>Tienda 4</v>
      </c>
      <c r="B8919" t="str">
        <f>IF($A8919="","",Tienda_4!B1719)</f>
        <v>Muebles</v>
      </c>
      <c r="C8919" t="str">
        <f>IF($A8919="","",Tienda_4!G1719)</f>
        <v>Medellín</v>
      </c>
      <c r="D8919" t="str">
        <f>IF($A8919="","",Tienda_4!F1719)</f>
        <v>Mariana Herrera</v>
      </c>
      <c r="E8919" t="str">
        <f>IF($A8919="","",Tienda_4!I1719)</f>
        <v>Nequi</v>
      </c>
      <c r="F8919">
        <f>IF($A8919="","",VALUE(RIGHT(Tienda_4!E1719,4)))</f>
        <v>2021</v>
      </c>
      <c r="G8919">
        <f>IF($A8919="","",Tienda_4!C1719)</f>
        <v>420900</v>
      </c>
      <c r="H8919">
        <f>IF($A8919="","",Tienda_4!D1719)</f>
        <v>20600</v>
      </c>
      <c r="I8919">
        <f>IF($A8919="","",Tienda_4!H1719)</f>
        <v>4</v>
      </c>
      <c r="J8919">
        <f>IF($A8919="",0,IF(AND(OR('Cuadro-de-mando'!$B$4="(Todas)",'Cuadro-de-mando'!$B$4=$A8919),OR('Cuadro-de-mando'!$E$4="(Todas)",'Cuadro-de-mando'!$E$4=$B8919),OR('Cuadro-de-mando'!$H$4="(Todas)",'Cuadro-de-mando'!$H$4=$C8919),OR('Cuadro-de-mando'!$K$4="(Todas)",'Cuadro-de-mando'!$K$4=$E8919),OR('Cuadro-de-mando'!$N$4="(Todos)",'Cuadro-de-mando'!$N$4=$F8919)),1,0))</f>
        <v>1</v>
      </c>
    </row>
    <row r="8920" spans="1:10" x14ac:dyDescent="0.25">
      <c r="A8920" t="str">
        <f>IF(Tienda_4!$A1720="","","Tienda 4")</f>
        <v>Tienda 4</v>
      </c>
      <c r="B8920" t="str">
        <f>IF($A8920="","",Tienda_4!B1720)</f>
        <v>Muebles</v>
      </c>
      <c r="C8920" t="str">
        <f>IF($A8920="","",Tienda_4!G1720)</f>
        <v>Bogotá</v>
      </c>
      <c r="D8920" t="str">
        <f>IF($A8920="","",Tienda_4!F1720)</f>
        <v>Camila Rivera</v>
      </c>
      <c r="E8920" t="str">
        <f>IF($A8920="","",Tienda_4!I1720)</f>
        <v>Tarjeta de crédito</v>
      </c>
      <c r="F8920">
        <f>IF($A8920="","",VALUE(RIGHT(Tienda_4!E1720,4)))</f>
        <v>2020</v>
      </c>
      <c r="G8920">
        <f>IF($A8920="","",Tienda_4!C1720)</f>
        <v>249800</v>
      </c>
      <c r="H8920">
        <f>IF($A8920="","",Tienda_4!D1720)</f>
        <v>13500</v>
      </c>
      <c r="I8920">
        <f>IF($A8920="","",Tienda_4!H1720)</f>
        <v>5</v>
      </c>
      <c r="J8920">
        <f>IF($A8920="",0,IF(AND(OR('Cuadro-de-mando'!$B$4="(Todas)",'Cuadro-de-mando'!$B$4=$A8920),OR('Cuadro-de-mando'!$E$4="(Todas)",'Cuadro-de-mando'!$E$4=$B8920),OR('Cuadro-de-mando'!$H$4="(Todas)",'Cuadro-de-mando'!$H$4=$C8920),OR('Cuadro-de-mando'!$K$4="(Todas)",'Cuadro-de-mando'!$K$4=$E8920),OR('Cuadro-de-mando'!$N$4="(Todos)",'Cuadro-de-mando'!$N$4=$F8920)),1,0))</f>
        <v>1</v>
      </c>
    </row>
    <row r="8921" spans="1:10" x14ac:dyDescent="0.25">
      <c r="A8921" t="str">
        <f>IF(Tienda_4!$A1721="","","Tienda 4")</f>
        <v>Tienda 4</v>
      </c>
      <c r="B8921" t="str">
        <f>IF($A8921="","",Tienda_4!B1721)</f>
        <v>Libros</v>
      </c>
      <c r="C8921" t="str">
        <f>IF($A8921="","",Tienda_4!G1721)</f>
        <v>Bogotá</v>
      </c>
      <c r="D8921" t="str">
        <f>IF($A8921="","",Tienda_4!F1721)</f>
        <v>Santiago Silva</v>
      </c>
      <c r="E8921" t="str">
        <f>IF($A8921="","",Tienda_4!I1721)</f>
        <v>Tarjeta de débito</v>
      </c>
      <c r="F8921">
        <f>IF($A8921="","",VALUE(RIGHT(Tienda_4!E1721,4)))</f>
        <v>2023</v>
      </c>
      <c r="G8921">
        <f>IF($A8921="","",Tienda_4!C1721)</f>
        <v>53600</v>
      </c>
      <c r="H8921">
        <f>IF($A8921="","",Tienda_4!D1721)</f>
        <v>1000</v>
      </c>
      <c r="I8921">
        <f>IF($A8921="","",Tienda_4!H1721)</f>
        <v>5</v>
      </c>
      <c r="J8921">
        <f>IF($A8921="",0,IF(AND(OR('Cuadro-de-mando'!$B$4="(Todas)",'Cuadro-de-mando'!$B$4=$A8921),OR('Cuadro-de-mando'!$E$4="(Todas)",'Cuadro-de-mando'!$E$4=$B8921),OR('Cuadro-de-mando'!$H$4="(Todas)",'Cuadro-de-mando'!$H$4=$C8921),OR('Cuadro-de-mando'!$K$4="(Todas)",'Cuadro-de-mando'!$K$4=$E8921),OR('Cuadro-de-mando'!$N$4="(Todos)",'Cuadro-de-mando'!$N$4=$F8921)),1,0))</f>
        <v>1</v>
      </c>
    </row>
    <row r="8922" spans="1:10" x14ac:dyDescent="0.25">
      <c r="A8922" t="str">
        <f>IF(Tienda_4!$A1722="","","Tienda 4")</f>
        <v>Tienda 4</v>
      </c>
      <c r="B8922" t="str">
        <f>IF($A8922="","",Tienda_4!B1722)</f>
        <v>Electrónicos</v>
      </c>
      <c r="C8922" t="str">
        <f>IF($A8922="","",Tienda_4!G1722)</f>
        <v>Bogotá</v>
      </c>
      <c r="D8922" t="str">
        <f>IF($A8922="","",Tienda_4!F1722)</f>
        <v>Rafael Acosta</v>
      </c>
      <c r="E8922" t="str">
        <f>IF($A8922="","",Tienda_4!I1722)</f>
        <v>Tarjeta de crédito</v>
      </c>
      <c r="F8922">
        <f>IF($A8922="","",VALUE(RIGHT(Tienda_4!E1722,4)))</f>
        <v>2021</v>
      </c>
      <c r="G8922">
        <f>IF($A8922="","",Tienda_4!C1722)</f>
        <v>1089100</v>
      </c>
      <c r="H8922">
        <f>IF($A8922="","",Tienda_4!D1722)</f>
        <v>56200</v>
      </c>
      <c r="I8922">
        <f>IF($A8922="","",Tienda_4!H1722)</f>
        <v>3</v>
      </c>
      <c r="J8922">
        <f>IF($A8922="",0,IF(AND(OR('Cuadro-de-mando'!$B$4="(Todas)",'Cuadro-de-mando'!$B$4=$A8922),OR('Cuadro-de-mando'!$E$4="(Todas)",'Cuadro-de-mando'!$E$4=$B8922),OR('Cuadro-de-mando'!$H$4="(Todas)",'Cuadro-de-mando'!$H$4=$C8922),OR('Cuadro-de-mando'!$K$4="(Todas)",'Cuadro-de-mando'!$K$4=$E8922),OR('Cuadro-de-mando'!$N$4="(Todos)",'Cuadro-de-mando'!$N$4=$F8922)),1,0))</f>
        <v>1</v>
      </c>
    </row>
    <row r="8923" spans="1:10" x14ac:dyDescent="0.25">
      <c r="A8923" t="str">
        <f>IF(Tienda_4!$A1723="","","Tienda 4")</f>
        <v>Tienda 4</v>
      </c>
      <c r="B8923" t="str">
        <f>IF($A8923="","",Tienda_4!B1723)</f>
        <v>Electrodomésticos</v>
      </c>
      <c r="C8923" t="str">
        <f>IF($A8923="","",Tienda_4!G1723)</f>
        <v>Bogotá</v>
      </c>
      <c r="D8923" t="str">
        <f>IF($A8923="","",Tienda_4!F1723)</f>
        <v>Pedro Gomez</v>
      </c>
      <c r="E8923" t="str">
        <f>IF($A8923="","",Tienda_4!I1723)</f>
        <v>Nequi</v>
      </c>
      <c r="F8923">
        <f>IF($A8923="","",VALUE(RIGHT(Tienda_4!E1723,4)))</f>
        <v>2021</v>
      </c>
      <c r="G8923">
        <f>IF($A8923="","",Tienda_4!C1723)</f>
        <v>1355200</v>
      </c>
      <c r="H8923">
        <f>IF($A8923="","",Tienda_4!D1723)</f>
        <v>72600</v>
      </c>
      <c r="I8923">
        <f>IF($A8923="","",Tienda_4!H1723)</f>
        <v>5</v>
      </c>
      <c r="J8923">
        <f>IF($A8923="",0,IF(AND(OR('Cuadro-de-mando'!$B$4="(Todas)",'Cuadro-de-mando'!$B$4=$A8923),OR('Cuadro-de-mando'!$E$4="(Todas)",'Cuadro-de-mando'!$E$4=$B8923),OR('Cuadro-de-mando'!$H$4="(Todas)",'Cuadro-de-mando'!$H$4=$C8923),OR('Cuadro-de-mando'!$K$4="(Todas)",'Cuadro-de-mando'!$K$4=$E8923),OR('Cuadro-de-mando'!$N$4="(Todos)",'Cuadro-de-mando'!$N$4=$F8923)),1,0))</f>
        <v>1</v>
      </c>
    </row>
    <row r="8924" spans="1:10" x14ac:dyDescent="0.25">
      <c r="A8924" t="str">
        <f>IF(Tienda_4!$A1724="","","Tienda 4")</f>
        <v>Tienda 4</v>
      </c>
      <c r="B8924" t="str">
        <f>IF($A8924="","",Tienda_4!B1724)</f>
        <v>Muebles</v>
      </c>
      <c r="C8924" t="str">
        <f>IF($A8924="","",Tienda_4!G1724)</f>
        <v>Barranquilla</v>
      </c>
      <c r="D8924" t="str">
        <f>IF($A8924="","",Tienda_4!F1724)</f>
        <v>Pedro Gomez</v>
      </c>
      <c r="E8924" t="str">
        <f>IF($A8924="","",Tienda_4!I1724)</f>
        <v>Nequi</v>
      </c>
      <c r="F8924">
        <f>IF($A8924="","",VALUE(RIGHT(Tienda_4!E1724,4)))</f>
        <v>2020</v>
      </c>
      <c r="G8924">
        <f>IF($A8924="","",Tienda_4!C1724)</f>
        <v>277400</v>
      </c>
      <c r="H8924">
        <f>IF($A8924="","",Tienda_4!D1724)</f>
        <v>15200</v>
      </c>
      <c r="I8924">
        <f>IF($A8924="","",Tienda_4!H1724)</f>
        <v>5</v>
      </c>
      <c r="J8924">
        <f>IF($A8924="",0,IF(AND(OR('Cuadro-de-mando'!$B$4="(Todas)",'Cuadro-de-mando'!$B$4=$A8924),OR('Cuadro-de-mando'!$E$4="(Todas)",'Cuadro-de-mando'!$E$4=$B8924),OR('Cuadro-de-mando'!$H$4="(Todas)",'Cuadro-de-mando'!$H$4=$C8924),OR('Cuadro-de-mando'!$K$4="(Todas)",'Cuadro-de-mando'!$K$4=$E8924),OR('Cuadro-de-mando'!$N$4="(Todos)",'Cuadro-de-mando'!$N$4=$F8924)),1,0))</f>
        <v>1</v>
      </c>
    </row>
    <row r="8925" spans="1:10" x14ac:dyDescent="0.25">
      <c r="A8925" t="str">
        <f>IF(Tienda_4!$A1725="","","Tienda 4")</f>
        <v>Tienda 4</v>
      </c>
      <c r="B8925" t="str">
        <f>IF($A8925="","",Tienda_4!B1725)</f>
        <v>Deportes y diversión</v>
      </c>
      <c r="C8925" t="str">
        <f>IF($A8925="","",Tienda_4!G1725)</f>
        <v>Medellín</v>
      </c>
      <c r="D8925" t="str">
        <f>IF($A8925="","",Tienda_4!F1725)</f>
        <v>Rafael Acosta</v>
      </c>
      <c r="E8925" t="str">
        <f>IF($A8925="","",Tienda_4!I1725)</f>
        <v>Tarjeta de crédito</v>
      </c>
      <c r="F8925">
        <f>IF($A8925="","",VALUE(RIGHT(Tienda_4!E1725,4)))</f>
        <v>2021</v>
      </c>
      <c r="G8925">
        <f>IF($A8925="","",Tienda_4!C1725)</f>
        <v>85800</v>
      </c>
      <c r="H8925">
        <f>IF($A8925="","",Tienda_4!D1725)</f>
        <v>2800</v>
      </c>
      <c r="I8925">
        <f>IF($A8925="","",Tienda_4!H1725)</f>
        <v>5</v>
      </c>
      <c r="J8925">
        <f>IF($A8925="",0,IF(AND(OR('Cuadro-de-mando'!$B$4="(Todas)",'Cuadro-de-mando'!$B$4=$A8925),OR('Cuadro-de-mando'!$E$4="(Todas)",'Cuadro-de-mando'!$E$4=$B8925),OR('Cuadro-de-mando'!$H$4="(Todas)",'Cuadro-de-mando'!$H$4=$C8925),OR('Cuadro-de-mando'!$K$4="(Todas)",'Cuadro-de-mando'!$K$4=$E8925),OR('Cuadro-de-mando'!$N$4="(Todos)",'Cuadro-de-mando'!$N$4=$F8925)),1,0))</f>
        <v>1</v>
      </c>
    </row>
    <row r="8926" spans="1:10" x14ac:dyDescent="0.25">
      <c r="A8926" t="str">
        <f>IF(Tienda_4!$A1726="","","Tienda 4")</f>
        <v>Tienda 4</v>
      </c>
      <c r="B8926" t="str">
        <f>IF($A8926="","",Tienda_4!B1726)</f>
        <v>Muebles</v>
      </c>
      <c r="C8926" t="str">
        <f>IF($A8926="","",Tienda_4!G1726)</f>
        <v>Pasto</v>
      </c>
      <c r="D8926" t="str">
        <f>IF($A8926="","",Tienda_4!F1726)</f>
        <v>Lucas Olivera</v>
      </c>
      <c r="E8926" t="str">
        <f>IF($A8926="","",Tienda_4!I1726)</f>
        <v>Tarjeta de crédito</v>
      </c>
      <c r="F8926">
        <f>IF($A8926="","",VALUE(RIGHT(Tienda_4!E1726,4)))</f>
        <v>2023</v>
      </c>
      <c r="G8926">
        <f>IF($A8926="","",Tienda_4!C1726)</f>
        <v>200500</v>
      </c>
      <c r="H8926">
        <f>IF($A8926="","",Tienda_4!D1726)</f>
        <v>11100</v>
      </c>
      <c r="I8926">
        <f>IF($A8926="","",Tienda_4!H1726)</f>
        <v>5</v>
      </c>
      <c r="J8926">
        <f>IF($A8926="",0,IF(AND(OR('Cuadro-de-mando'!$B$4="(Todas)",'Cuadro-de-mando'!$B$4=$A8926),OR('Cuadro-de-mando'!$E$4="(Todas)",'Cuadro-de-mando'!$E$4=$B8926),OR('Cuadro-de-mando'!$H$4="(Todas)",'Cuadro-de-mando'!$H$4=$C8926),OR('Cuadro-de-mando'!$K$4="(Todas)",'Cuadro-de-mando'!$K$4=$E8926),OR('Cuadro-de-mando'!$N$4="(Todos)",'Cuadro-de-mando'!$N$4=$F8926)),1,0))</f>
        <v>1</v>
      </c>
    </row>
    <row r="8927" spans="1:10" x14ac:dyDescent="0.25">
      <c r="A8927" t="str">
        <f>IF(Tienda_4!$A1727="","","Tienda 4")</f>
        <v>Tienda 4</v>
      </c>
      <c r="B8927" t="str">
        <f>IF($A8927="","",Tienda_4!B1727)</f>
        <v>Libros</v>
      </c>
      <c r="C8927" t="str">
        <f>IF($A8927="","",Tienda_4!G1727)</f>
        <v>Bogotá</v>
      </c>
      <c r="D8927" t="str">
        <f>IF($A8927="","",Tienda_4!F1727)</f>
        <v>Blanca Ramirez</v>
      </c>
      <c r="E8927" t="str">
        <f>IF($A8927="","",Tienda_4!I1727)</f>
        <v>Tarjeta de crédito</v>
      </c>
      <c r="F8927">
        <f>IF($A8927="","",VALUE(RIGHT(Tienda_4!E1727,4)))</f>
        <v>2021</v>
      </c>
      <c r="G8927">
        <f>IF($A8927="","",Tienda_4!C1727)</f>
        <v>31500</v>
      </c>
      <c r="H8927">
        <f>IF($A8927="","",Tienda_4!D1727)</f>
        <v>0</v>
      </c>
      <c r="I8927">
        <f>IF($A8927="","",Tienda_4!H1727)</f>
        <v>5</v>
      </c>
      <c r="J8927">
        <f>IF($A8927="",0,IF(AND(OR('Cuadro-de-mando'!$B$4="(Todas)",'Cuadro-de-mando'!$B$4=$A8927),OR('Cuadro-de-mando'!$E$4="(Todas)",'Cuadro-de-mando'!$E$4=$B8927),OR('Cuadro-de-mando'!$H$4="(Todas)",'Cuadro-de-mando'!$H$4=$C8927),OR('Cuadro-de-mando'!$K$4="(Todas)",'Cuadro-de-mando'!$K$4=$E8927),OR('Cuadro-de-mando'!$N$4="(Todos)",'Cuadro-de-mando'!$N$4=$F8927)),1,0))</f>
        <v>1</v>
      </c>
    </row>
    <row r="8928" spans="1:10" x14ac:dyDescent="0.25">
      <c r="A8928" t="str">
        <f>IF(Tienda_4!$A1728="","","Tienda 4")</f>
        <v>Tienda 4</v>
      </c>
      <c r="B8928" t="str">
        <f>IF($A8928="","",Tienda_4!B1728)</f>
        <v>Muebles</v>
      </c>
      <c r="C8928" t="str">
        <f>IF($A8928="","",Tienda_4!G1728)</f>
        <v>Pereira</v>
      </c>
      <c r="D8928" t="str">
        <f>IF($A8928="","",Tienda_4!F1728)</f>
        <v>Felipe Santos</v>
      </c>
      <c r="E8928" t="str">
        <f>IF($A8928="","",Tienda_4!I1728)</f>
        <v>Tarjeta de crédito</v>
      </c>
      <c r="F8928">
        <f>IF($A8928="","",VALUE(RIGHT(Tienda_4!E1728,4)))</f>
        <v>2020</v>
      </c>
      <c r="G8928">
        <f>IF($A8928="","",Tienda_4!C1728)</f>
        <v>319000</v>
      </c>
      <c r="H8928">
        <f>IF($A8928="","",Tienda_4!D1728)</f>
        <v>15200</v>
      </c>
      <c r="I8928">
        <f>IF($A8928="","",Tienda_4!H1728)</f>
        <v>5</v>
      </c>
      <c r="J8928">
        <f>IF($A8928="",0,IF(AND(OR('Cuadro-de-mando'!$B$4="(Todas)",'Cuadro-de-mando'!$B$4=$A8928),OR('Cuadro-de-mando'!$E$4="(Todas)",'Cuadro-de-mando'!$E$4=$B8928),OR('Cuadro-de-mando'!$H$4="(Todas)",'Cuadro-de-mando'!$H$4=$C8928),OR('Cuadro-de-mando'!$K$4="(Todas)",'Cuadro-de-mando'!$K$4=$E8928),OR('Cuadro-de-mando'!$N$4="(Todos)",'Cuadro-de-mando'!$N$4=$F8928)),1,0))</f>
        <v>1</v>
      </c>
    </row>
    <row r="8929" spans="1:10" x14ac:dyDescent="0.25">
      <c r="A8929" t="str">
        <f>IF(Tienda_4!$A1729="","","Tienda 4")</f>
        <v>Tienda 4</v>
      </c>
      <c r="B8929" t="str">
        <f>IF($A8929="","",Tienda_4!B1729)</f>
        <v>Electrónicos</v>
      </c>
      <c r="C8929" t="str">
        <f>IF($A8929="","",Tienda_4!G1729)</f>
        <v>Cali</v>
      </c>
      <c r="D8929" t="str">
        <f>IF($A8929="","",Tienda_4!F1729)</f>
        <v>Felipe Santos</v>
      </c>
      <c r="E8929" t="str">
        <f>IF($A8929="","",Tienda_4!I1729)</f>
        <v>Nequi</v>
      </c>
      <c r="F8929">
        <f>IF($A8929="","",VALUE(RIGHT(Tienda_4!E1729,4)))</f>
        <v>2021</v>
      </c>
      <c r="G8929">
        <f>IF($A8929="","",Tienda_4!C1729)</f>
        <v>962500</v>
      </c>
      <c r="H8929">
        <f>IF($A8929="","",Tienda_4!D1729)</f>
        <v>49400</v>
      </c>
      <c r="I8929">
        <f>IF($A8929="","",Tienda_4!H1729)</f>
        <v>5</v>
      </c>
      <c r="J8929">
        <f>IF($A8929="",0,IF(AND(OR('Cuadro-de-mando'!$B$4="(Todas)",'Cuadro-de-mando'!$B$4=$A8929),OR('Cuadro-de-mando'!$E$4="(Todas)",'Cuadro-de-mando'!$E$4=$B8929),OR('Cuadro-de-mando'!$H$4="(Todas)",'Cuadro-de-mando'!$H$4=$C8929),OR('Cuadro-de-mando'!$K$4="(Todas)",'Cuadro-de-mando'!$K$4=$E8929),OR('Cuadro-de-mando'!$N$4="(Todos)",'Cuadro-de-mando'!$N$4=$F8929)),1,0))</f>
        <v>1</v>
      </c>
    </row>
    <row r="8930" spans="1:10" x14ac:dyDescent="0.25">
      <c r="A8930" t="str">
        <f>IF(Tienda_4!$A1730="","","Tienda 4")</f>
        <v>Tienda 4</v>
      </c>
      <c r="B8930" t="str">
        <f>IF($A8930="","",Tienda_4!B1730)</f>
        <v>Muebles</v>
      </c>
      <c r="C8930" t="str">
        <f>IF($A8930="","",Tienda_4!G1730)</f>
        <v>Cali</v>
      </c>
      <c r="D8930" t="str">
        <f>IF($A8930="","",Tienda_4!F1730)</f>
        <v>Juliana Costa</v>
      </c>
      <c r="E8930" t="str">
        <f>IF($A8930="","",Tienda_4!I1730)</f>
        <v>Cupón</v>
      </c>
      <c r="F8930">
        <f>IF($A8930="","",VALUE(RIGHT(Tienda_4!E1730,4)))</f>
        <v>2022</v>
      </c>
      <c r="G8930">
        <f>IF($A8930="","",Tienda_4!C1730)</f>
        <v>636600</v>
      </c>
      <c r="H8930">
        <f>IF($A8930="","",Tienda_4!D1730)</f>
        <v>32100</v>
      </c>
      <c r="I8930">
        <f>IF($A8930="","",Tienda_4!H1730)</f>
        <v>5</v>
      </c>
      <c r="J8930">
        <f>IF($A8930="",0,IF(AND(OR('Cuadro-de-mando'!$B$4="(Todas)",'Cuadro-de-mando'!$B$4=$A8930),OR('Cuadro-de-mando'!$E$4="(Todas)",'Cuadro-de-mando'!$E$4=$B8930),OR('Cuadro-de-mando'!$H$4="(Todas)",'Cuadro-de-mando'!$H$4=$C8930),OR('Cuadro-de-mando'!$K$4="(Todas)",'Cuadro-de-mando'!$K$4=$E8930),OR('Cuadro-de-mando'!$N$4="(Todos)",'Cuadro-de-mando'!$N$4=$F8930)),1,0))</f>
        <v>1</v>
      </c>
    </row>
    <row r="8931" spans="1:10" x14ac:dyDescent="0.25">
      <c r="A8931" t="str">
        <f>IF(Tienda_4!$A1731="","","Tienda 4")</f>
        <v>Tienda 4</v>
      </c>
      <c r="B8931" t="str">
        <f>IF($A8931="","",Tienda_4!B1731)</f>
        <v>Muebles</v>
      </c>
      <c r="C8931" t="str">
        <f>IF($A8931="","",Tienda_4!G1731)</f>
        <v>Cali</v>
      </c>
      <c r="D8931" t="str">
        <f>IF($A8931="","",Tienda_4!F1731)</f>
        <v>Felipe Santos</v>
      </c>
      <c r="E8931" t="str">
        <f>IF($A8931="","",Tienda_4!I1731)</f>
        <v>Tarjeta de crédito</v>
      </c>
      <c r="F8931">
        <f>IF($A8931="","",VALUE(RIGHT(Tienda_4!E1731,4)))</f>
        <v>2022</v>
      </c>
      <c r="G8931">
        <f>IF($A8931="","",Tienda_4!C1731)</f>
        <v>378400</v>
      </c>
      <c r="H8931">
        <f>IF($A8931="","",Tienda_4!D1731)</f>
        <v>18300</v>
      </c>
      <c r="I8931">
        <f>IF($A8931="","",Tienda_4!H1731)</f>
        <v>5</v>
      </c>
      <c r="J8931">
        <f>IF($A8931="",0,IF(AND(OR('Cuadro-de-mando'!$B$4="(Todas)",'Cuadro-de-mando'!$B$4=$A8931),OR('Cuadro-de-mando'!$E$4="(Todas)",'Cuadro-de-mando'!$E$4=$B8931),OR('Cuadro-de-mando'!$H$4="(Todas)",'Cuadro-de-mando'!$H$4=$C8931),OR('Cuadro-de-mando'!$K$4="(Todas)",'Cuadro-de-mando'!$K$4=$E8931),OR('Cuadro-de-mando'!$N$4="(Todos)",'Cuadro-de-mando'!$N$4=$F8931)),1,0))</f>
        <v>1</v>
      </c>
    </row>
    <row r="8932" spans="1:10" x14ac:dyDescent="0.25">
      <c r="A8932" t="str">
        <f>IF(Tienda_4!$A1732="","","Tienda 4")</f>
        <v>Tienda 4</v>
      </c>
      <c r="B8932" t="str">
        <f>IF($A8932="","",Tienda_4!B1732)</f>
        <v>Electrónicos</v>
      </c>
      <c r="C8932" t="str">
        <f>IF($A8932="","",Tienda_4!G1732)</f>
        <v>Pereira</v>
      </c>
      <c r="D8932" t="str">
        <f>IF($A8932="","",Tienda_4!F1732)</f>
        <v>Felipe Santos</v>
      </c>
      <c r="E8932" t="str">
        <f>IF($A8932="","",Tienda_4!I1732)</f>
        <v>Tarjeta de crédito</v>
      </c>
      <c r="F8932">
        <f>IF($A8932="","",VALUE(RIGHT(Tienda_4!E1732,4)))</f>
        <v>2022</v>
      </c>
      <c r="G8932">
        <f>IF($A8932="","",Tienda_4!C1732)</f>
        <v>212000</v>
      </c>
      <c r="H8932">
        <f>IF($A8932="","",Tienda_4!D1732)</f>
        <v>9500</v>
      </c>
      <c r="I8932">
        <f>IF($A8932="","",Tienda_4!H1732)</f>
        <v>5</v>
      </c>
      <c r="J8932">
        <f>IF($A8932="",0,IF(AND(OR('Cuadro-de-mando'!$B$4="(Todas)",'Cuadro-de-mando'!$B$4=$A8932),OR('Cuadro-de-mando'!$E$4="(Todas)",'Cuadro-de-mando'!$E$4=$B8932),OR('Cuadro-de-mando'!$H$4="(Todas)",'Cuadro-de-mando'!$H$4=$C8932),OR('Cuadro-de-mando'!$K$4="(Todas)",'Cuadro-de-mando'!$K$4=$E8932),OR('Cuadro-de-mando'!$N$4="(Todos)",'Cuadro-de-mando'!$N$4=$F8932)),1,0))</f>
        <v>1</v>
      </c>
    </row>
    <row r="8933" spans="1:10" x14ac:dyDescent="0.25">
      <c r="A8933" t="str">
        <f>IF(Tienda_4!$A1733="","","Tienda 4")</f>
        <v>Tienda 4</v>
      </c>
      <c r="B8933" t="str">
        <f>IF($A8933="","",Tienda_4!B1733)</f>
        <v>Electrónicos</v>
      </c>
      <c r="C8933" t="str">
        <f>IF($A8933="","",Tienda_4!G1733)</f>
        <v>Medellín</v>
      </c>
      <c r="D8933" t="str">
        <f>IF($A8933="","",Tienda_4!F1733)</f>
        <v>Ángel Rodriguez</v>
      </c>
      <c r="E8933" t="str">
        <f>IF($A8933="","",Tienda_4!I1733)</f>
        <v>Nequi</v>
      </c>
      <c r="F8933">
        <f>IF($A8933="","",VALUE(RIGHT(Tienda_4!E1733,4)))</f>
        <v>2020</v>
      </c>
      <c r="G8933">
        <f>IF($A8933="","",Tienda_4!C1733)</f>
        <v>1867100</v>
      </c>
      <c r="H8933">
        <f>IF($A8933="","",Tienda_4!D1733)</f>
        <v>97600</v>
      </c>
      <c r="I8933">
        <f>IF($A8933="","",Tienda_4!H1733)</f>
        <v>5</v>
      </c>
      <c r="J8933">
        <f>IF($A8933="",0,IF(AND(OR('Cuadro-de-mando'!$B$4="(Todas)",'Cuadro-de-mando'!$B$4=$A8933),OR('Cuadro-de-mando'!$E$4="(Todas)",'Cuadro-de-mando'!$E$4=$B8933),OR('Cuadro-de-mando'!$H$4="(Todas)",'Cuadro-de-mando'!$H$4=$C8933),OR('Cuadro-de-mando'!$K$4="(Todas)",'Cuadro-de-mando'!$K$4=$E8933),OR('Cuadro-de-mando'!$N$4="(Todos)",'Cuadro-de-mando'!$N$4=$F8933)),1,0))</f>
        <v>1</v>
      </c>
    </row>
    <row r="8934" spans="1:10" x14ac:dyDescent="0.25">
      <c r="A8934" t="str">
        <f>IF(Tienda_4!$A1734="","","Tienda 4")</f>
        <v>Tienda 4</v>
      </c>
      <c r="B8934" t="str">
        <f>IF($A8934="","",Tienda_4!B1734)</f>
        <v>Electrodomésticos</v>
      </c>
      <c r="C8934" t="str">
        <f>IF($A8934="","",Tienda_4!G1734)</f>
        <v>Leticia</v>
      </c>
      <c r="D8934" t="str">
        <f>IF($A8934="","",Tienda_4!F1734)</f>
        <v>Juliana Costa</v>
      </c>
      <c r="E8934" t="str">
        <f>IF($A8934="","",Tienda_4!I1734)</f>
        <v>Tarjeta de crédito</v>
      </c>
      <c r="F8934">
        <f>IF($A8934="","",VALUE(RIGHT(Tienda_4!E1734,4)))</f>
        <v>2023</v>
      </c>
      <c r="G8934">
        <f>IF($A8934="","",Tienda_4!C1734)</f>
        <v>625700</v>
      </c>
      <c r="H8934">
        <f>IF($A8934="","",Tienda_4!D1734)</f>
        <v>33700</v>
      </c>
      <c r="I8934">
        <f>IF($A8934="","",Tienda_4!H1734)</f>
        <v>5</v>
      </c>
      <c r="J8934">
        <f>IF($A8934="",0,IF(AND(OR('Cuadro-de-mando'!$B$4="(Todas)",'Cuadro-de-mando'!$B$4=$A8934),OR('Cuadro-de-mando'!$E$4="(Todas)",'Cuadro-de-mando'!$E$4=$B8934),OR('Cuadro-de-mando'!$H$4="(Todas)",'Cuadro-de-mando'!$H$4=$C8934),OR('Cuadro-de-mando'!$K$4="(Todas)",'Cuadro-de-mando'!$K$4=$E8934),OR('Cuadro-de-mando'!$N$4="(Todos)",'Cuadro-de-mando'!$N$4=$F8934)),1,0))</f>
        <v>1</v>
      </c>
    </row>
    <row r="8935" spans="1:10" x14ac:dyDescent="0.25">
      <c r="A8935" t="str">
        <f>IF(Tienda_4!$A1735="","","Tienda 4")</f>
        <v>Tienda 4</v>
      </c>
      <c r="B8935" t="str">
        <f>IF($A8935="","",Tienda_4!B1735)</f>
        <v>Juguetes</v>
      </c>
      <c r="C8935" t="str">
        <f>IF($A8935="","",Tienda_4!G1735)</f>
        <v>Bucaramanga</v>
      </c>
      <c r="D8935" t="str">
        <f>IF($A8935="","",Tienda_4!F1735)</f>
        <v>Juliana Costa</v>
      </c>
      <c r="E8935" t="str">
        <f>IF($A8935="","",Tienda_4!I1735)</f>
        <v>Tarjeta de crédito</v>
      </c>
      <c r="F8935">
        <f>IF($A8935="","",VALUE(RIGHT(Tienda_4!E1735,4)))</f>
        <v>2021</v>
      </c>
      <c r="G8935">
        <f>IF($A8935="","",Tienda_4!C1735)</f>
        <v>52500</v>
      </c>
      <c r="H8935">
        <f>IF($A8935="","",Tienda_4!D1735)</f>
        <v>7500</v>
      </c>
      <c r="I8935">
        <f>IF($A8935="","",Tienda_4!H1735)</f>
        <v>5</v>
      </c>
      <c r="J8935">
        <f>IF($A8935="",0,IF(AND(OR('Cuadro-de-mando'!$B$4="(Todas)",'Cuadro-de-mando'!$B$4=$A8935),OR('Cuadro-de-mando'!$E$4="(Todas)",'Cuadro-de-mando'!$E$4=$B8935),OR('Cuadro-de-mando'!$H$4="(Todas)",'Cuadro-de-mando'!$H$4=$C8935),OR('Cuadro-de-mando'!$K$4="(Todas)",'Cuadro-de-mando'!$K$4=$E8935),OR('Cuadro-de-mando'!$N$4="(Todos)",'Cuadro-de-mando'!$N$4=$F8935)),1,0))</f>
        <v>1</v>
      </c>
    </row>
    <row r="8936" spans="1:10" x14ac:dyDescent="0.25">
      <c r="A8936" t="str">
        <f>IF(Tienda_4!$A1736="","","Tienda 4")</f>
        <v>Tienda 4</v>
      </c>
      <c r="B8936" t="str">
        <f>IF($A8936="","",Tienda_4!B1736)</f>
        <v>Muebles</v>
      </c>
      <c r="C8936" t="str">
        <f>IF($A8936="","",Tienda_4!G1736)</f>
        <v>Medellín</v>
      </c>
      <c r="D8936" t="str">
        <f>IF($A8936="","",Tienda_4!F1736)</f>
        <v>Ángel Rodriguez</v>
      </c>
      <c r="E8936" t="str">
        <f>IF($A8936="","",Tienda_4!I1736)</f>
        <v>Tarjeta de crédito</v>
      </c>
      <c r="F8936">
        <f>IF($A8936="","",VALUE(RIGHT(Tienda_4!E1736,4)))</f>
        <v>2022</v>
      </c>
      <c r="G8936">
        <f>IF($A8936="","",Tienda_4!C1736)</f>
        <v>293500</v>
      </c>
      <c r="H8936">
        <f>IF($A8936="","",Tienda_4!D1736)</f>
        <v>20300</v>
      </c>
      <c r="I8936">
        <f>IF($A8936="","",Tienda_4!H1736)</f>
        <v>5</v>
      </c>
      <c r="J8936">
        <f>IF($A8936="",0,IF(AND(OR('Cuadro-de-mando'!$B$4="(Todas)",'Cuadro-de-mando'!$B$4=$A8936),OR('Cuadro-de-mando'!$E$4="(Todas)",'Cuadro-de-mando'!$E$4=$B8936),OR('Cuadro-de-mando'!$H$4="(Todas)",'Cuadro-de-mando'!$H$4=$C8936),OR('Cuadro-de-mando'!$K$4="(Todas)",'Cuadro-de-mando'!$K$4=$E8936),OR('Cuadro-de-mando'!$N$4="(Todos)",'Cuadro-de-mando'!$N$4=$F8936)),1,0))</f>
        <v>1</v>
      </c>
    </row>
    <row r="8937" spans="1:10" x14ac:dyDescent="0.25">
      <c r="A8937" t="str">
        <f>IF(Tienda_4!$A1737="","","Tienda 4")</f>
        <v>Tienda 4</v>
      </c>
      <c r="B8937" t="str">
        <f>IF($A8937="","",Tienda_4!B1737)</f>
        <v>Muebles</v>
      </c>
      <c r="C8937" t="str">
        <f>IF($A8937="","",Tienda_4!G1737)</f>
        <v>Bogotá</v>
      </c>
      <c r="D8937" t="str">
        <f>IF($A8937="","",Tienda_4!F1737)</f>
        <v>Juan Fernandez</v>
      </c>
      <c r="E8937" t="str">
        <f>IF($A8937="","",Tienda_4!I1737)</f>
        <v>Tarjeta de crédito</v>
      </c>
      <c r="F8937">
        <f>IF($A8937="","",VALUE(RIGHT(Tienda_4!E1737,4)))</f>
        <v>2022</v>
      </c>
      <c r="G8937">
        <f>IF($A8937="","",Tienda_4!C1737)</f>
        <v>584300</v>
      </c>
      <c r="H8937">
        <f>IF($A8937="","",Tienda_4!D1737)</f>
        <v>29300</v>
      </c>
      <c r="I8937">
        <f>IF($A8937="","",Tienda_4!H1737)</f>
        <v>4</v>
      </c>
      <c r="J8937">
        <f>IF($A8937="",0,IF(AND(OR('Cuadro-de-mando'!$B$4="(Todas)",'Cuadro-de-mando'!$B$4=$A8937),OR('Cuadro-de-mando'!$E$4="(Todas)",'Cuadro-de-mando'!$E$4=$B8937),OR('Cuadro-de-mando'!$H$4="(Todas)",'Cuadro-de-mando'!$H$4=$C8937),OR('Cuadro-de-mando'!$K$4="(Todas)",'Cuadro-de-mando'!$K$4=$E8937),OR('Cuadro-de-mando'!$N$4="(Todos)",'Cuadro-de-mando'!$N$4=$F8937)),1,0))</f>
        <v>1</v>
      </c>
    </row>
    <row r="8938" spans="1:10" x14ac:dyDescent="0.25">
      <c r="A8938" t="str">
        <f>IF(Tienda_4!$A1738="","","Tienda 4")</f>
        <v>Tienda 4</v>
      </c>
      <c r="B8938" t="str">
        <f>IF($A8938="","",Tienda_4!B1738)</f>
        <v>Libros</v>
      </c>
      <c r="C8938" t="str">
        <f>IF($A8938="","",Tienda_4!G1738)</f>
        <v>Bogotá</v>
      </c>
      <c r="D8938" t="str">
        <f>IF($A8938="","",Tienda_4!F1738)</f>
        <v>Camila Rivera</v>
      </c>
      <c r="E8938" t="str">
        <f>IF($A8938="","",Tienda_4!I1738)</f>
        <v>Nequi</v>
      </c>
      <c r="F8938">
        <f>IF($A8938="","",VALUE(RIGHT(Tienda_4!E1738,4)))</f>
        <v>2022</v>
      </c>
      <c r="G8938">
        <f>IF($A8938="","",Tienda_4!C1738)</f>
        <v>44500</v>
      </c>
      <c r="H8938">
        <f>IF($A8938="","",Tienda_4!D1738)</f>
        <v>3100</v>
      </c>
      <c r="I8938">
        <f>IF($A8938="","",Tienda_4!H1738)</f>
        <v>5</v>
      </c>
      <c r="J8938">
        <f>IF($A8938="",0,IF(AND(OR('Cuadro-de-mando'!$B$4="(Todas)",'Cuadro-de-mando'!$B$4=$A8938),OR('Cuadro-de-mando'!$E$4="(Todas)",'Cuadro-de-mando'!$E$4=$B8938),OR('Cuadro-de-mando'!$H$4="(Todas)",'Cuadro-de-mando'!$H$4=$C8938),OR('Cuadro-de-mando'!$K$4="(Todas)",'Cuadro-de-mando'!$K$4=$E8938),OR('Cuadro-de-mando'!$N$4="(Todos)",'Cuadro-de-mando'!$N$4=$F8938)),1,0))</f>
        <v>1</v>
      </c>
    </row>
    <row r="8939" spans="1:10" x14ac:dyDescent="0.25">
      <c r="A8939" t="str">
        <f>IF(Tienda_4!$A1739="","","Tienda 4")</f>
        <v>Tienda 4</v>
      </c>
      <c r="B8939" t="str">
        <f>IF($A8939="","",Tienda_4!B1739)</f>
        <v>Deportes y diversión</v>
      </c>
      <c r="C8939" t="str">
        <f>IF($A8939="","",Tienda_4!G1739)</f>
        <v>Cali</v>
      </c>
      <c r="D8939" t="str">
        <f>IF($A8939="","",Tienda_4!F1739)</f>
        <v>Beatriz Morales</v>
      </c>
      <c r="E8939" t="str">
        <f>IF($A8939="","",Tienda_4!I1739)</f>
        <v>Tarjeta de crédito</v>
      </c>
      <c r="F8939">
        <f>IF($A8939="","",VALUE(RIGHT(Tienda_4!E1739,4)))</f>
        <v>2021</v>
      </c>
      <c r="G8939">
        <f>IF($A8939="","",Tienda_4!C1739)</f>
        <v>47800</v>
      </c>
      <c r="H8939">
        <f>IF($A8939="","",Tienda_4!D1739)</f>
        <v>0</v>
      </c>
      <c r="I8939">
        <f>IF($A8939="","",Tienda_4!H1739)</f>
        <v>5</v>
      </c>
      <c r="J8939">
        <f>IF($A8939="",0,IF(AND(OR('Cuadro-de-mando'!$B$4="(Todas)",'Cuadro-de-mando'!$B$4=$A8939),OR('Cuadro-de-mando'!$E$4="(Todas)",'Cuadro-de-mando'!$E$4=$B8939),OR('Cuadro-de-mando'!$H$4="(Todas)",'Cuadro-de-mando'!$H$4=$C8939),OR('Cuadro-de-mando'!$K$4="(Todas)",'Cuadro-de-mando'!$K$4=$E8939),OR('Cuadro-de-mando'!$N$4="(Todos)",'Cuadro-de-mando'!$N$4=$F8939)),1,0))</f>
        <v>1</v>
      </c>
    </row>
    <row r="8940" spans="1:10" x14ac:dyDescent="0.25">
      <c r="A8940" t="str">
        <f>IF(Tienda_4!$A1740="","","Tienda 4")</f>
        <v>Tienda 4</v>
      </c>
      <c r="B8940" t="str">
        <f>IF($A8940="","",Tienda_4!B1740)</f>
        <v>Juguetes</v>
      </c>
      <c r="C8940" t="str">
        <f>IF($A8940="","",Tienda_4!G1740)</f>
        <v>Bogotá</v>
      </c>
      <c r="D8940" t="str">
        <f>IF($A8940="","",Tienda_4!F1740)</f>
        <v>Pedro Gomez</v>
      </c>
      <c r="E8940" t="str">
        <f>IF($A8940="","",Tienda_4!I1740)</f>
        <v>Tarjeta de crédito</v>
      </c>
      <c r="F8940">
        <f>IF($A8940="","",VALUE(RIGHT(Tienda_4!E1740,4)))</f>
        <v>2020</v>
      </c>
      <c r="G8940">
        <f>IF($A8940="","",Tienda_4!C1740)</f>
        <v>86500</v>
      </c>
      <c r="H8940">
        <f>IF($A8940="","",Tienda_4!D1740)</f>
        <v>2800</v>
      </c>
      <c r="I8940">
        <f>IF($A8940="","",Tienda_4!H1740)</f>
        <v>4</v>
      </c>
      <c r="J8940">
        <f>IF($A8940="",0,IF(AND(OR('Cuadro-de-mando'!$B$4="(Todas)",'Cuadro-de-mando'!$B$4=$A8940),OR('Cuadro-de-mando'!$E$4="(Todas)",'Cuadro-de-mando'!$E$4=$B8940),OR('Cuadro-de-mando'!$H$4="(Todas)",'Cuadro-de-mando'!$H$4=$C8940),OR('Cuadro-de-mando'!$K$4="(Todas)",'Cuadro-de-mando'!$K$4=$E8940),OR('Cuadro-de-mando'!$N$4="(Todos)",'Cuadro-de-mando'!$N$4=$F8940)),1,0))</f>
        <v>1</v>
      </c>
    </row>
    <row r="8941" spans="1:10" x14ac:dyDescent="0.25">
      <c r="A8941" t="str">
        <f>IF(Tienda_4!$A1741="","","Tienda 4")</f>
        <v>Tienda 4</v>
      </c>
      <c r="B8941" t="str">
        <f>IF($A8941="","",Tienda_4!B1741)</f>
        <v>Libros</v>
      </c>
      <c r="C8941" t="str">
        <f>IF($A8941="","",Tienda_4!G1741)</f>
        <v>Bogotá</v>
      </c>
      <c r="D8941" t="str">
        <f>IF($A8941="","",Tienda_4!F1741)</f>
        <v>Felipe Santos</v>
      </c>
      <c r="E8941" t="str">
        <f>IF($A8941="","",Tienda_4!I1741)</f>
        <v>Cupón</v>
      </c>
      <c r="F8941">
        <f>IF($A8941="","",VALUE(RIGHT(Tienda_4!E1741,4)))</f>
        <v>2022</v>
      </c>
      <c r="G8941">
        <f>IF($A8941="","",Tienda_4!C1741)</f>
        <v>33000</v>
      </c>
      <c r="H8941">
        <f>IF($A8941="","",Tienda_4!D1741)</f>
        <v>0</v>
      </c>
      <c r="I8941">
        <f>IF($A8941="","",Tienda_4!H1741)</f>
        <v>5</v>
      </c>
      <c r="J8941">
        <f>IF($A8941="",0,IF(AND(OR('Cuadro-de-mando'!$B$4="(Todas)",'Cuadro-de-mando'!$B$4=$A8941),OR('Cuadro-de-mando'!$E$4="(Todas)",'Cuadro-de-mando'!$E$4=$B8941),OR('Cuadro-de-mando'!$H$4="(Todas)",'Cuadro-de-mando'!$H$4=$C8941),OR('Cuadro-de-mando'!$K$4="(Todas)",'Cuadro-de-mando'!$K$4=$E8941),OR('Cuadro-de-mando'!$N$4="(Todos)",'Cuadro-de-mando'!$N$4=$F8941)),1,0))</f>
        <v>1</v>
      </c>
    </row>
    <row r="8942" spans="1:10" x14ac:dyDescent="0.25">
      <c r="A8942" t="str">
        <f>IF(Tienda_4!$A1742="","","Tienda 4")</f>
        <v>Tienda 4</v>
      </c>
      <c r="B8942" t="str">
        <f>IF($A8942="","",Tienda_4!B1742)</f>
        <v>Electrónicos</v>
      </c>
      <c r="C8942" t="str">
        <f>IF($A8942="","",Tienda_4!G1742)</f>
        <v>Bogotá</v>
      </c>
      <c r="D8942" t="str">
        <f>IF($A8942="","",Tienda_4!F1742)</f>
        <v>Mariana Herrera</v>
      </c>
      <c r="E8942" t="str">
        <f>IF($A8942="","",Tienda_4!I1742)</f>
        <v>Nequi</v>
      </c>
      <c r="F8942">
        <f>IF($A8942="","",VALUE(RIGHT(Tienda_4!E1742,4)))</f>
        <v>2021</v>
      </c>
      <c r="G8942">
        <f>IF($A8942="","",Tienda_4!C1742)</f>
        <v>312100</v>
      </c>
      <c r="H8942">
        <f>IF($A8942="","",Tienda_4!D1742)</f>
        <v>16800</v>
      </c>
      <c r="I8942">
        <f>IF($A8942="","",Tienda_4!H1742)</f>
        <v>3</v>
      </c>
      <c r="J8942">
        <f>IF($A8942="",0,IF(AND(OR('Cuadro-de-mando'!$B$4="(Todas)",'Cuadro-de-mando'!$B$4=$A8942),OR('Cuadro-de-mando'!$E$4="(Todas)",'Cuadro-de-mando'!$E$4=$B8942),OR('Cuadro-de-mando'!$H$4="(Todas)",'Cuadro-de-mando'!$H$4=$C8942),OR('Cuadro-de-mando'!$K$4="(Todas)",'Cuadro-de-mando'!$K$4=$E8942),OR('Cuadro-de-mando'!$N$4="(Todos)",'Cuadro-de-mando'!$N$4=$F8942)),1,0))</f>
        <v>1</v>
      </c>
    </row>
    <row r="8943" spans="1:10" x14ac:dyDescent="0.25">
      <c r="A8943" t="str">
        <f>IF(Tienda_4!$A1743="","","Tienda 4")</f>
        <v>Tienda 4</v>
      </c>
      <c r="B8943" t="str">
        <f>IF($A8943="","",Tienda_4!B1743)</f>
        <v>Muebles</v>
      </c>
      <c r="C8943" t="str">
        <f>IF($A8943="","",Tienda_4!G1743)</f>
        <v>Barranquilla</v>
      </c>
      <c r="D8943" t="str">
        <f>IF($A8943="","",Tienda_4!F1743)</f>
        <v>Mariana Herrera</v>
      </c>
      <c r="E8943" t="str">
        <f>IF($A8943="","",Tienda_4!I1743)</f>
        <v>Tarjeta de crédito</v>
      </c>
      <c r="F8943">
        <f>IF($A8943="","",VALUE(RIGHT(Tienda_4!E1743,4)))</f>
        <v>2022</v>
      </c>
      <c r="G8943">
        <f>IF($A8943="","",Tienda_4!C1743)</f>
        <v>315800</v>
      </c>
      <c r="H8943">
        <f>IF($A8943="","",Tienda_4!D1743)</f>
        <v>21600</v>
      </c>
      <c r="I8943">
        <f>IF($A8943="","",Tienda_4!H1743)</f>
        <v>1</v>
      </c>
      <c r="J8943">
        <f>IF($A8943="",0,IF(AND(OR('Cuadro-de-mando'!$B$4="(Todas)",'Cuadro-de-mando'!$B$4=$A8943),OR('Cuadro-de-mando'!$E$4="(Todas)",'Cuadro-de-mando'!$E$4=$B8943),OR('Cuadro-de-mando'!$H$4="(Todas)",'Cuadro-de-mando'!$H$4=$C8943),OR('Cuadro-de-mando'!$K$4="(Todas)",'Cuadro-de-mando'!$K$4=$E8943),OR('Cuadro-de-mando'!$N$4="(Todos)",'Cuadro-de-mando'!$N$4=$F8943)),1,0))</f>
        <v>1</v>
      </c>
    </row>
    <row r="8944" spans="1:10" x14ac:dyDescent="0.25">
      <c r="A8944" t="str">
        <f>IF(Tienda_4!$A1744="","","Tienda 4")</f>
        <v>Tienda 4</v>
      </c>
      <c r="B8944" t="str">
        <f>IF($A8944="","",Tienda_4!B1744)</f>
        <v>Electrodomésticos</v>
      </c>
      <c r="C8944" t="str">
        <f>IF($A8944="","",Tienda_4!G1744)</f>
        <v>Cali</v>
      </c>
      <c r="D8944" t="str">
        <f>IF($A8944="","",Tienda_4!F1744)</f>
        <v>Beatriz Morales</v>
      </c>
      <c r="E8944" t="str">
        <f>IF($A8944="","",Tienda_4!I1744)</f>
        <v>Tarjeta de crédito</v>
      </c>
      <c r="F8944">
        <f>IF($A8944="","",VALUE(RIGHT(Tienda_4!E1744,4)))</f>
        <v>2022</v>
      </c>
      <c r="G8944">
        <f>IF($A8944="","",Tienda_4!C1744)</f>
        <v>1419800</v>
      </c>
      <c r="H8944">
        <f>IF($A8944="","",Tienda_4!D1744)</f>
        <v>80400</v>
      </c>
      <c r="I8944">
        <f>IF($A8944="","",Tienda_4!H1744)</f>
        <v>4</v>
      </c>
      <c r="J8944">
        <f>IF($A8944="",0,IF(AND(OR('Cuadro-de-mando'!$B$4="(Todas)",'Cuadro-de-mando'!$B$4=$A8944),OR('Cuadro-de-mando'!$E$4="(Todas)",'Cuadro-de-mando'!$E$4=$B8944),OR('Cuadro-de-mando'!$H$4="(Todas)",'Cuadro-de-mando'!$H$4=$C8944),OR('Cuadro-de-mando'!$K$4="(Todas)",'Cuadro-de-mando'!$K$4=$E8944),OR('Cuadro-de-mando'!$N$4="(Todos)",'Cuadro-de-mando'!$N$4=$F8944)),1,0))</f>
        <v>1</v>
      </c>
    </row>
    <row r="8945" spans="1:10" x14ac:dyDescent="0.25">
      <c r="A8945" t="str">
        <f>IF(Tienda_4!$A1745="","","Tienda 4")</f>
        <v>Tienda 4</v>
      </c>
      <c r="B8945" t="str">
        <f>IF($A8945="","",Tienda_4!B1745)</f>
        <v>Deportes y diversión</v>
      </c>
      <c r="C8945" t="str">
        <f>IF($A8945="","",Tienda_4!G1745)</f>
        <v>Bogotá</v>
      </c>
      <c r="D8945" t="str">
        <f>IF($A8945="","",Tienda_4!F1745)</f>
        <v>Lucas Olivera</v>
      </c>
      <c r="E8945" t="str">
        <f>IF($A8945="","",Tienda_4!I1745)</f>
        <v>Tarjeta de crédito</v>
      </c>
      <c r="F8945">
        <f>IF($A8945="","",VALUE(RIGHT(Tienda_4!E1745,4)))</f>
        <v>2021</v>
      </c>
      <c r="G8945">
        <f>IF($A8945="","",Tienda_4!C1745)</f>
        <v>82500</v>
      </c>
      <c r="H8945">
        <f>IF($A8945="","",Tienda_4!D1745)</f>
        <v>4800</v>
      </c>
      <c r="I8945">
        <f>IF($A8945="","",Tienda_4!H1745)</f>
        <v>3</v>
      </c>
      <c r="J8945">
        <f>IF($A8945="",0,IF(AND(OR('Cuadro-de-mando'!$B$4="(Todas)",'Cuadro-de-mando'!$B$4=$A8945),OR('Cuadro-de-mando'!$E$4="(Todas)",'Cuadro-de-mando'!$E$4=$B8945),OR('Cuadro-de-mando'!$H$4="(Todas)",'Cuadro-de-mando'!$H$4=$C8945),OR('Cuadro-de-mando'!$K$4="(Todas)",'Cuadro-de-mando'!$K$4=$E8945),OR('Cuadro-de-mando'!$N$4="(Todos)",'Cuadro-de-mando'!$N$4=$F8945)),1,0))</f>
        <v>1</v>
      </c>
    </row>
    <row r="8946" spans="1:10" x14ac:dyDescent="0.25">
      <c r="A8946" t="str">
        <f>IF(Tienda_4!$A1746="","","Tienda 4")</f>
        <v>Tienda 4</v>
      </c>
      <c r="B8946" t="str">
        <f>IF($A8946="","",Tienda_4!B1746)</f>
        <v>Electrónicos</v>
      </c>
      <c r="C8946" t="str">
        <f>IF($A8946="","",Tienda_4!G1746)</f>
        <v>Pereira</v>
      </c>
      <c r="D8946" t="str">
        <f>IF($A8946="","",Tienda_4!F1746)</f>
        <v>Lucas Olivera</v>
      </c>
      <c r="E8946" t="str">
        <f>IF($A8946="","",Tienda_4!I1746)</f>
        <v>Tarjeta de crédito</v>
      </c>
      <c r="F8946">
        <f>IF($A8946="","",VALUE(RIGHT(Tienda_4!E1746,4)))</f>
        <v>2022</v>
      </c>
      <c r="G8946">
        <f>IF($A8946="","",Tienda_4!C1746)</f>
        <v>954700</v>
      </c>
      <c r="H8946">
        <f>IF($A8946="","",Tienda_4!D1746)</f>
        <v>49000</v>
      </c>
      <c r="I8946">
        <f>IF($A8946="","",Tienda_4!H1746)</f>
        <v>5</v>
      </c>
      <c r="J8946">
        <f>IF($A8946="",0,IF(AND(OR('Cuadro-de-mando'!$B$4="(Todas)",'Cuadro-de-mando'!$B$4=$A8946),OR('Cuadro-de-mando'!$E$4="(Todas)",'Cuadro-de-mando'!$E$4=$B8946),OR('Cuadro-de-mando'!$H$4="(Todas)",'Cuadro-de-mando'!$H$4=$C8946),OR('Cuadro-de-mando'!$K$4="(Todas)",'Cuadro-de-mando'!$K$4=$E8946),OR('Cuadro-de-mando'!$N$4="(Todos)",'Cuadro-de-mando'!$N$4=$F8946)),1,0))</f>
        <v>1</v>
      </c>
    </row>
    <row r="8947" spans="1:10" x14ac:dyDescent="0.25">
      <c r="A8947" t="str">
        <f>IF(Tienda_4!$A1747="","","Tienda 4")</f>
        <v>Tienda 4</v>
      </c>
      <c r="B8947" t="str">
        <f>IF($A8947="","",Tienda_4!B1747)</f>
        <v>Electrodomésticos</v>
      </c>
      <c r="C8947" t="str">
        <f>IF($A8947="","",Tienda_4!G1747)</f>
        <v>Cali</v>
      </c>
      <c r="D8947" t="str">
        <f>IF($A8947="","",Tienda_4!F1747)</f>
        <v>Izabela de León</v>
      </c>
      <c r="E8947" t="str">
        <f>IF($A8947="","",Tienda_4!I1747)</f>
        <v>Tarjeta de débito</v>
      </c>
      <c r="F8947">
        <f>IF($A8947="","",VALUE(RIGHT(Tienda_4!E1747,4)))</f>
        <v>2022</v>
      </c>
      <c r="G8947">
        <f>IF($A8947="","",Tienda_4!C1747)</f>
        <v>636700</v>
      </c>
      <c r="H8947">
        <f>IF($A8947="","",Tienda_4!D1747)</f>
        <v>34600</v>
      </c>
      <c r="I8947">
        <f>IF($A8947="","",Tienda_4!H1747)</f>
        <v>5</v>
      </c>
      <c r="J8947">
        <f>IF($A8947="",0,IF(AND(OR('Cuadro-de-mando'!$B$4="(Todas)",'Cuadro-de-mando'!$B$4=$A8947),OR('Cuadro-de-mando'!$E$4="(Todas)",'Cuadro-de-mando'!$E$4=$B8947),OR('Cuadro-de-mando'!$H$4="(Todas)",'Cuadro-de-mando'!$H$4=$C8947),OR('Cuadro-de-mando'!$K$4="(Todas)",'Cuadro-de-mando'!$K$4=$E8947),OR('Cuadro-de-mando'!$N$4="(Todos)",'Cuadro-de-mando'!$N$4=$F8947)),1,0))</f>
        <v>1</v>
      </c>
    </row>
    <row r="8948" spans="1:10" x14ac:dyDescent="0.25">
      <c r="A8948" t="str">
        <f>IF(Tienda_4!$A1748="","","Tienda 4")</f>
        <v>Tienda 4</v>
      </c>
      <c r="B8948" t="str">
        <f>IF($A8948="","",Tienda_4!B1748)</f>
        <v>Electrónicos</v>
      </c>
      <c r="C8948" t="str">
        <f>IF($A8948="","",Tienda_4!G1748)</f>
        <v>Medellín</v>
      </c>
      <c r="D8948" t="str">
        <f>IF($A8948="","",Tienda_4!F1748)</f>
        <v>Ángel Rodriguez</v>
      </c>
      <c r="E8948" t="str">
        <f>IF($A8948="","",Tienda_4!I1748)</f>
        <v>Tarjeta de crédito</v>
      </c>
      <c r="F8948">
        <f>IF($A8948="","",VALUE(RIGHT(Tienda_4!E1748,4)))</f>
        <v>2023</v>
      </c>
      <c r="G8948">
        <f>IF($A8948="","",Tienda_4!C1748)</f>
        <v>255200</v>
      </c>
      <c r="H8948">
        <f>IF($A8948="","",Tienda_4!D1748)</f>
        <v>14300</v>
      </c>
      <c r="I8948">
        <f>IF($A8948="","",Tienda_4!H1748)</f>
        <v>5</v>
      </c>
      <c r="J8948">
        <f>IF($A8948="",0,IF(AND(OR('Cuadro-de-mando'!$B$4="(Todas)",'Cuadro-de-mando'!$B$4=$A8948),OR('Cuadro-de-mando'!$E$4="(Todas)",'Cuadro-de-mando'!$E$4=$B8948),OR('Cuadro-de-mando'!$H$4="(Todas)",'Cuadro-de-mando'!$H$4=$C8948),OR('Cuadro-de-mando'!$K$4="(Todas)",'Cuadro-de-mando'!$K$4=$E8948),OR('Cuadro-de-mando'!$N$4="(Todos)",'Cuadro-de-mando'!$N$4=$F8948)),1,0))</f>
        <v>1</v>
      </c>
    </row>
    <row r="8949" spans="1:10" x14ac:dyDescent="0.25">
      <c r="A8949" t="str">
        <f>IF(Tienda_4!$A1749="","","Tienda 4")</f>
        <v>Tienda 4</v>
      </c>
      <c r="B8949" t="str">
        <f>IF($A8949="","",Tienda_4!B1749)</f>
        <v>Muebles</v>
      </c>
      <c r="C8949" t="str">
        <f>IF($A8949="","",Tienda_4!G1749)</f>
        <v>Bogotá</v>
      </c>
      <c r="D8949" t="str">
        <f>IF($A8949="","",Tienda_4!F1749)</f>
        <v>Felipe Santos</v>
      </c>
      <c r="E8949" t="str">
        <f>IF($A8949="","",Tienda_4!I1749)</f>
        <v>Tarjeta de crédito</v>
      </c>
      <c r="F8949">
        <f>IF($A8949="","",VALUE(RIGHT(Tienda_4!E1749,4)))</f>
        <v>2022</v>
      </c>
      <c r="G8949">
        <f>IF($A8949="","",Tienda_4!C1749)</f>
        <v>257900</v>
      </c>
      <c r="H8949">
        <f>IF($A8949="","",Tienda_4!D1749)</f>
        <v>11900</v>
      </c>
      <c r="I8949">
        <f>IF($A8949="","",Tienda_4!H1749)</f>
        <v>5</v>
      </c>
      <c r="J8949">
        <f>IF($A8949="",0,IF(AND(OR('Cuadro-de-mando'!$B$4="(Todas)",'Cuadro-de-mando'!$B$4=$A8949),OR('Cuadro-de-mando'!$E$4="(Todas)",'Cuadro-de-mando'!$E$4=$B8949),OR('Cuadro-de-mando'!$H$4="(Todas)",'Cuadro-de-mando'!$H$4=$C8949),OR('Cuadro-de-mando'!$K$4="(Todas)",'Cuadro-de-mando'!$K$4=$E8949),OR('Cuadro-de-mando'!$N$4="(Todos)",'Cuadro-de-mando'!$N$4=$F8949)),1,0))</f>
        <v>1</v>
      </c>
    </row>
    <row r="8950" spans="1:10" x14ac:dyDescent="0.25">
      <c r="A8950" t="str">
        <f>IF(Tienda_4!$A1750="","","Tienda 4")</f>
        <v>Tienda 4</v>
      </c>
      <c r="B8950" t="str">
        <f>IF($A8950="","",Tienda_4!B1750)</f>
        <v>Muebles</v>
      </c>
      <c r="C8950" t="str">
        <f>IF($A8950="","",Tienda_4!G1750)</f>
        <v>Bogotá</v>
      </c>
      <c r="D8950" t="str">
        <f>IF($A8950="","",Tienda_4!F1750)</f>
        <v>Izabela de León</v>
      </c>
      <c r="E8950" t="str">
        <f>IF($A8950="","",Tienda_4!I1750)</f>
        <v>Nequi</v>
      </c>
      <c r="F8950">
        <f>IF($A8950="","",VALUE(RIGHT(Tienda_4!E1750,4)))</f>
        <v>2022</v>
      </c>
      <c r="G8950">
        <f>IF($A8950="","",Tienda_4!C1750)</f>
        <v>451500</v>
      </c>
      <c r="H8950">
        <f>IF($A8950="","",Tienda_4!D1750)</f>
        <v>22200</v>
      </c>
      <c r="I8950">
        <f>IF($A8950="","",Tienda_4!H1750)</f>
        <v>5</v>
      </c>
      <c r="J8950">
        <f>IF($A8950="",0,IF(AND(OR('Cuadro-de-mando'!$B$4="(Todas)",'Cuadro-de-mando'!$B$4=$A8950),OR('Cuadro-de-mando'!$E$4="(Todas)",'Cuadro-de-mando'!$E$4=$B8950),OR('Cuadro-de-mando'!$H$4="(Todas)",'Cuadro-de-mando'!$H$4=$C8950),OR('Cuadro-de-mando'!$K$4="(Todas)",'Cuadro-de-mando'!$K$4=$E8950),OR('Cuadro-de-mando'!$N$4="(Todos)",'Cuadro-de-mando'!$N$4=$F8950)),1,0))</f>
        <v>1</v>
      </c>
    </row>
    <row r="8951" spans="1:10" x14ac:dyDescent="0.25">
      <c r="A8951" t="str">
        <f>IF(Tienda_4!$A1751="","","Tienda 4")</f>
        <v>Tienda 4</v>
      </c>
      <c r="B8951" t="str">
        <f>IF($A8951="","",Tienda_4!B1751)</f>
        <v>Deportes y diversión</v>
      </c>
      <c r="C8951" t="str">
        <f>IF($A8951="","",Tienda_4!G1751)</f>
        <v>Bogotá</v>
      </c>
      <c r="D8951" t="str">
        <f>IF($A8951="","",Tienda_4!F1751)</f>
        <v>Santiago Silva</v>
      </c>
      <c r="E8951" t="str">
        <f>IF($A8951="","",Tienda_4!I1751)</f>
        <v>Tarjeta de crédito</v>
      </c>
      <c r="F8951">
        <f>IF($A8951="","",VALUE(RIGHT(Tienda_4!E1751,4)))</f>
        <v>2021</v>
      </c>
      <c r="G8951">
        <f>IF($A8951="","",Tienda_4!C1751)</f>
        <v>22800</v>
      </c>
      <c r="H8951">
        <f>IF($A8951="","",Tienda_4!D1751)</f>
        <v>1400</v>
      </c>
      <c r="I8951">
        <f>IF($A8951="","",Tienda_4!H1751)</f>
        <v>4</v>
      </c>
      <c r="J8951">
        <f>IF($A8951="",0,IF(AND(OR('Cuadro-de-mando'!$B$4="(Todas)",'Cuadro-de-mando'!$B$4=$A8951),OR('Cuadro-de-mando'!$E$4="(Todas)",'Cuadro-de-mando'!$E$4=$B8951),OR('Cuadro-de-mando'!$H$4="(Todas)",'Cuadro-de-mando'!$H$4=$C8951),OR('Cuadro-de-mando'!$K$4="(Todas)",'Cuadro-de-mando'!$K$4=$E8951),OR('Cuadro-de-mando'!$N$4="(Todos)",'Cuadro-de-mando'!$N$4=$F8951)),1,0))</f>
        <v>1</v>
      </c>
    </row>
    <row r="8952" spans="1:10" x14ac:dyDescent="0.25">
      <c r="A8952" t="str">
        <f>IF(Tienda_4!$A1752="","","Tienda 4")</f>
        <v>Tienda 4</v>
      </c>
      <c r="B8952" t="str">
        <f>IF($A8952="","",Tienda_4!B1752)</f>
        <v>Juguetes</v>
      </c>
      <c r="C8952" t="str">
        <f>IF($A8952="","",Tienda_4!G1752)</f>
        <v>Bogotá</v>
      </c>
      <c r="D8952" t="str">
        <f>IF($A8952="","",Tienda_4!F1752)</f>
        <v>Mariana Herrera</v>
      </c>
      <c r="E8952" t="str">
        <f>IF($A8952="","",Tienda_4!I1752)</f>
        <v>Tarjeta de crédito</v>
      </c>
      <c r="F8952">
        <f>IF($A8952="","",VALUE(RIGHT(Tienda_4!E1752,4)))</f>
        <v>2022</v>
      </c>
      <c r="G8952">
        <f>IF($A8952="","",Tienda_4!C1752)</f>
        <v>9600</v>
      </c>
      <c r="H8952">
        <f>IF($A8952="","",Tienda_4!D1752)</f>
        <v>1600</v>
      </c>
      <c r="I8952">
        <f>IF($A8952="","",Tienda_4!H1752)</f>
        <v>5</v>
      </c>
      <c r="J8952">
        <f>IF($A8952="",0,IF(AND(OR('Cuadro-de-mando'!$B$4="(Todas)",'Cuadro-de-mando'!$B$4=$A8952),OR('Cuadro-de-mando'!$E$4="(Todas)",'Cuadro-de-mando'!$E$4=$B8952),OR('Cuadro-de-mando'!$H$4="(Todas)",'Cuadro-de-mando'!$H$4=$C8952),OR('Cuadro-de-mando'!$K$4="(Todas)",'Cuadro-de-mando'!$K$4=$E8952),OR('Cuadro-de-mando'!$N$4="(Todos)",'Cuadro-de-mando'!$N$4=$F8952)),1,0))</f>
        <v>1</v>
      </c>
    </row>
    <row r="8953" spans="1:10" x14ac:dyDescent="0.25">
      <c r="A8953" t="str">
        <f>IF(Tienda_4!$A1753="","","Tienda 4")</f>
        <v>Tienda 4</v>
      </c>
      <c r="B8953" t="str">
        <f>IF($A8953="","",Tienda_4!B1753)</f>
        <v>Juguetes</v>
      </c>
      <c r="C8953" t="str">
        <f>IF($A8953="","",Tienda_4!G1753)</f>
        <v>Bogotá</v>
      </c>
      <c r="D8953" t="str">
        <f>IF($A8953="","",Tienda_4!F1753)</f>
        <v>Santiago Silva</v>
      </c>
      <c r="E8953" t="str">
        <f>IF($A8953="","",Tienda_4!I1753)</f>
        <v>Tarjeta de crédito</v>
      </c>
      <c r="F8953">
        <f>IF($A8953="","",VALUE(RIGHT(Tienda_4!E1753,4)))</f>
        <v>2022</v>
      </c>
      <c r="G8953">
        <f>IF($A8953="","",Tienda_4!C1753)</f>
        <v>10400</v>
      </c>
      <c r="H8953">
        <f>IF($A8953="","",Tienda_4!D1753)</f>
        <v>1000</v>
      </c>
      <c r="I8953">
        <f>IF($A8953="","",Tienda_4!H1753)</f>
        <v>4</v>
      </c>
      <c r="J8953">
        <f>IF($A8953="",0,IF(AND(OR('Cuadro-de-mando'!$B$4="(Todas)",'Cuadro-de-mando'!$B$4=$A8953),OR('Cuadro-de-mando'!$E$4="(Todas)",'Cuadro-de-mando'!$E$4=$B8953),OR('Cuadro-de-mando'!$H$4="(Todas)",'Cuadro-de-mando'!$H$4=$C8953),OR('Cuadro-de-mando'!$K$4="(Todas)",'Cuadro-de-mando'!$K$4=$E8953),OR('Cuadro-de-mando'!$N$4="(Todos)",'Cuadro-de-mando'!$N$4=$F8953)),1,0))</f>
        <v>1</v>
      </c>
    </row>
    <row r="8954" spans="1:10" x14ac:dyDescent="0.25">
      <c r="A8954" t="str">
        <f>IF(Tienda_4!$A1754="","","Tienda 4")</f>
        <v>Tienda 4</v>
      </c>
      <c r="B8954" t="str">
        <f>IF($A8954="","",Tienda_4!B1754)</f>
        <v>Juguetes</v>
      </c>
      <c r="C8954" t="str">
        <f>IF($A8954="","",Tienda_4!G1754)</f>
        <v>Bogotá</v>
      </c>
      <c r="D8954" t="str">
        <f>IF($A8954="","",Tienda_4!F1754)</f>
        <v>Lucas Olivera</v>
      </c>
      <c r="E8954" t="str">
        <f>IF($A8954="","",Tienda_4!I1754)</f>
        <v>Tarjeta de crédito</v>
      </c>
      <c r="F8954">
        <f>IF($A8954="","",VALUE(RIGHT(Tienda_4!E1754,4)))</f>
        <v>2020</v>
      </c>
      <c r="G8954">
        <f>IF($A8954="","",Tienda_4!C1754)</f>
        <v>85400</v>
      </c>
      <c r="H8954">
        <f>IF($A8954="","",Tienda_4!D1754)</f>
        <v>4900</v>
      </c>
      <c r="I8954">
        <f>IF($A8954="","",Tienda_4!H1754)</f>
        <v>5</v>
      </c>
      <c r="J8954">
        <f>IF($A8954="",0,IF(AND(OR('Cuadro-de-mando'!$B$4="(Todas)",'Cuadro-de-mando'!$B$4=$A8954),OR('Cuadro-de-mando'!$E$4="(Todas)",'Cuadro-de-mando'!$E$4=$B8954),OR('Cuadro-de-mando'!$H$4="(Todas)",'Cuadro-de-mando'!$H$4=$C8954),OR('Cuadro-de-mando'!$K$4="(Todas)",'Cuadro-de-mando'!$K$4=$E8954),OR('Cuadro-de-mando'!$N$4="(Todos)",'Cuadro-de-mando'!$N$4=$F8954)),1,0))</f>
        <v>1</v>
      </c>
    </row>
    <row r="8955" spans="1:10" x14ac:dyDescent="0.25">
      <c r="A8955" t="str">
        <f>IF(Tienda_4!$A1755="","","Tienda 4")</f>
        <v>Tienda 4</v>
      </c>
      <c r="B8955" t="str">
        <f>IF($A8955="","",Tienda_4!B1755)</f>
        <v>Muebles</v>
      </c>
      <c r="C8955" t="str">
        <f>IF($A8955="","",Tienda_4!G1755)</f>
        <v>Bogotá</v>
      </c>
      <c r="D8955" t="str">
        <f>IF($A8955="","",Tienda_4!F1755)</f>
        <v>Rafael Acosta</v>
      </c>
      <c r="E8955" t="str">
        <f>IF($A8955="","",Tienda_4!I1755)</f>
        <v>Tarjeta de crédito</v>
      </c>
      <c r="F8955">
        <f>IF($A8955="","",VALUE(RIGHT(Tienda_4!E1755,4)))</f>
        <v>2021</v>
      </c>
      <c r="G8955">
        <f>IF($A8955="","",Tienda_4!C1755)</f>
        <v>789500</v>
      </c>
      <c r="H8955">
        <f>IF($A8955="","",Tienda_4!D1755)</f>
        <v>42200</v>
      </c>
      <c r="I8955">
        <f>IF($A8955="","",Tienda_4!H1755)</f>
        <v>4</v>
      </c>
      <c r="J8955">
        <f>IF($A8955="",0,IF(AND(OR('Cuadro-de-mando'!$B$4="(Todas)",'Cuadro-de-mando'!$B$4=$A8955),OR('Cuadro-de-mando'!$E$4="(Todas)",'Cuadro-de-mando'!$E$4=$B8955),OR('Cuadro-de-mando'!$H$4="(Todas)",'Cuadro-de-mando'!$H$4=$C8955),OR('Cuadro-de-mando'!$K$4="(Todas)",'Cuadro-de-mando'!$K$4=$E8955),OR('Cuadro-de-mando'!$N$4="(Todos)",'Cuadro-de-mando'!$N$4=$F8955)),1,0))</f>
        <v>1</v>
      </c>
    </row>
    <row r="8956" spans="1:10" x14ac:dyDescent="0.25">
      <c r="A8956" t="str">
        <f>IF(Tienda_4!$A1756="","","Tienda 4")</f>
        <v>Tienda 4</v>
      </c>
      <c r="B8956" t="str">
        <f>IF($A8956="","",Tienda_4!B1756)</f>
        <v>Juguetes</v>
      </c>
      <c r="C8956" t="str">
        <f>IF($A8956="","",Tienda_4!G1756)</f>
        <v>Cúcuta</v>
      </c>
      <c r="D8956" t="str">
        <f>IF($A8956="","",Tienda_4!F1756)</f>
        <v>Rafael Acosta</v>
      </c>
      <c r="E8956" t="str">
        <f>IF($A8956="","",Tienda_4!I1756)</f>
        <v>Nequi</v>
      </c>
      <c r="F8956">
        <f>IF($A8956="","",VALUE(RIGHT(Tienda_4!E1756,4)))</f>
        <v>2020</v>
      </c>
      <c r="G8956">
        <f>IF($A8956="","",Tienda_4!C1756)</f>
        <v>34400</v>
      </c>
      <c r="H8956">
        <f>IF($A8956="","",Tienda_4!D1756)</f>
        <v>2200</v>
      </c>
      <c r="I8956">
        <f>IF($A8956="","",Tienda_4!H1756)</f>
        <v>4</v>
      </c>
      <c r="J8956">
        <f>IF($A8956="",0,IF(AND(OR('Cuadro-de-mando'!$B$4="(Todas)",'Cuadro-de-mando'!$B$4=$A8956),OR('Cuadro-de-mando'!$E$4="(Todas)",'Cuadro-de-mando'!$E$4=$B8956),OR('Cuadro-de-mando'!$H$4="(Todas)",'Cuadro-de-mando'!$H$4=$C8956),OR('Cuadro-de-mando'!$K$4="(Todas)",'Cuadro-de-mando'!$K$4=$E8956),OR('Cuadro-de-mando'!$N$4="(Todos)",'Cuadro-de-mando'!$N$4=$F8956)),1,0))</f>
        <v>1</v>
      </c>
    </row>
    <row r="8957" spans="1:10" x14ac:dyDescent="0.25">
      <c r="A8957" t="str">
        <f>IF(Tienda_4!$A1757="","","Tienda 4")</f>
        <v>Tienda 4</v>
      </c>
      <c r="B8957" t="str">
        <f>IF($A8957="","",Tienda_4!B1757)</f>
        <v>Instrumentos musicales</v>
      </c>
      <c r="C8957" t="str">
        <f>IF($A8957="","",Tienda_4!G1757)</f>
        <v>Riohacha</v>
      </c>
      <c r="D8957" t="str">
        <f>IF($A8957="","",Tienda_4!F1757)</f>
        <v>Juliana Costa</v>
      </c>
      <c r="E8957" t="str">
        <f>IF($A8957="","",Tienda_4!I1757)</f>
        <v>Tarjeta de crédito</v>
      </c>
      <c r="F8957">
        <f>IF($A8957="","",VALUE(RIGHT(Tienda_4!E1757,4)))</f>
        <v>2021</v>
      </c>
      <c r="G8957">
        <f>IF($A8957="","",Tienda_4!C1757)</f>
        <v>719400</v>
      </c>
      <c r="H8957">
        <f>IF($A8957="","",Tienda_4!D1757)</f>
        <v>36500</v>
      </c>
      <c r="I8957">
        <f>IF($A8957="","",Tienda_4!H1757)</f>
        <v>1</v>
      </c>
      <c r="J8957">
        <f>IF($A8957="",0,IF(AND(OR('Cuadro-de-mando'!$B$4="(Todas)",'Cuadro-de-mando'!$B$4=$A8957),OR('Cuadro-de-mando'!$E$4="(Todas)",'Cuadro-de-mando'!$E$4=$B8957),OR('Cuadro-de-mando'!$H$4="(Todas)",'Cuadro-de-mando'!$H$4=$C8957),OR('Cuadro-de-mando'!$K$4="(Todas)",'Cuadro-de-mando'!$K$4=$E8957),OR('Cuadro-de-mando'!$N$4="(Todos)",'Cuadro-de-mando'!$N$4=$F8957)),1,0))</f>
        <v>1</v>
      </c>
    </row>
    <row r="8958" spans="1:10" x14ac:dyDescent="0.25">
      <c r="A8958" t="str">
        <f>IF(Tienda_4!$A1758="","","Tienda 4")</f>
        <v>Tienda 4</v>
      </c>
      <c r="B8958" t="str">
        <f>IF($A8958="","",Tienda_4!B1758)</f>
        <v>Muebles</v>
      </c>
      <c r="C8958" t="str">
        <f>IF($A8958="","",Tienda_4!G1758)</f>
        <v>Medellín</v>
      </c>
      <c r="D8958" t="str">
        <f>IF($A8958="","",Tienda_4!F1758)</f>
        <v>Felipe Santos</v>
      </c>
      <c r="E8958" t="str">
        <f>IF($A8958="","",Tienda_4!I1758)</f>
        <v>Tarjeta de crédito</v>
      </c>
      <c r="F8958">
        <f>IF($A8958="","",VALUE(RIGHT(Tienda_4!E1758,4)))</f>
        <v>2021</v>
      </c>
      <c r="G8958">
        <f>IF($A8958="","",Tienda_4!C1758)</f>
        <v>410000</v>
      </c>
      <c r="H8958">
        <f>IF($A8958="","",Tienda_4!D1758)</f>
        <v>22000</v>
      </c>
      <c r="I8958">
        <f>IF($A8958="","",Tienda_4!H1758)</f>
        <v>5</v>
      </c>
      <c r="J8958">
        <f>IF($A8958="",0,IF(AND(OR('Cuadro-de-mando'!$B$4="(Todas)",'Cuadro-de-mando'!$B$4=$A8958),OR('Cuadro-de-mando'!$E$4="(Todas)",'Cuadro-de-mando'!$E$4=$B8958),OR('Cuadro-de-mando'!$H$4="(Todas)",'Cuadro-de-mando'!$H$4=$C8958),OR('Cuadro-de-mando'!$K$4="(Todas)",'Cuadro-de-mando'!$K$4=$E8958),OR('Cuadro-de-mando'!$N$4="(Todos)",'Cuadro-de-mando'!$N$4=$F8958)),1,0))</f>
        <v>1</v>
      </c>
    </row>
    <row r="8959" spans="1:10" x14ac:dyDescent="0.25">
      <c r="A8959" t="str">
        <f>IF(Tienda_4!$A1759="","","Tienda 4")</f>
        <v>Tienda 4</v>
      </c>
      <c r="B8959" t="str">
        <f>IF($A8959="","",Tienda_4!B1759)</f>
        <v>Electrodomésticos</v>
      </c>
      <c r="C8959" t="str">
        <f>IF($A8959="","",Tienda_4!G1759)</f>
        <v>Medellín</v>
      </c>
      <c r="D8959" t="str">
        <f>IF($A8959="","",Tienda_4!F1759)</f>
        <v>Izabela de León</v>
      </c>
      <c r="E8959" t="str">
        <f>IF($A8959="","",Tienda_4!I1759)</f>
        <v>Tarjeta de crédito</v>
      </c>
      <c r="F8959">
        <f>IF($A8959="","",VALUE(RIGHT(Tienda_4!E1759,4)))</f>
        <v>2020</v>
      </c>
      <c r="G8959">
        <f>IF($A8959="","",Tienda_4!C1759)</f>
        <v>1070500</v>
      </c>
      <c r="H8959">
        <f>IF($A8959="","",Tienda_4!D1759)</f>
        <v>57400</v>
      </c>
      <c r="I8959">
        <f>IF($A8959="","",Tienda_4!H1759)</f>
        <v>5</v>
      </c>
      <c r="J8959">
        <f>IF($A8959="",0,IF(AND(OR('Cuadro-de-mando'!$B$4="(Todas)",'Cuadro-de-mando'!$B$4=$A8959),OR('Cuadro-de-mando'!$E$4="(Todas)",'Cuadro-de-mando'!$E$4=$B8959),OR('Cuadro-de-mando'!$H$4="(Todas)",'Cuadro-de-mando'!$H$4=$C8959),OR('Cuadro-de-mando'!$K$4="(Todas)",'Cuadro-de-mando'!$K$4=$E8959),OR('Cuadro-de-mando'!$N$4="(Todos)",'Cuadro-de-mando'!$N$4=$F8959)),1,0))</f>
        <v>1</v>
      </c>
    </row>
    <row r="8960" spans="1:10" x14ac:dyDescent="0.25">
      <c r="A8960" t="str">
        <f>IF(Tienda_4!$A1760="","","Tienda 4")</f>
        <v>Tienda 4</v>
      </c>
      <c r="B8960" t="str">
        <f>IF($A8960="","",Tienda_4!B1760)</f>
        <v>Juguetes</v>
      </c>
      <c r="C8960" t="str">
        <f>IF($A8960="","",Tienda_4!G1760)</f>
        <v>Bogotá</v>
      </c>
      <c r="D8960" t="str">
        <f>IF($A8960="","",Tienda_4!F1760)</f>
        <v>Santiago Silva</v>
      </c>
      <c r="E8960" t="str">
        <f>IF($A8960="","",Tienda_4!I1760)</f>
        <v>Tarjeta de crédito</v>
      </c>
      <c r="F8960">
        <f>IF($A8960="","",VALUE(RIGHT(Tienda_4!E1760,4)))</f>
        <v>2021</v>
      </c>
      <c r="G8960">
        <f>IF($A8960="","",Tienda_4!C1760)</f>
        <v>40100</v>
      </c>
      <c r="H8960">
        <f>IF($A8960="","",Tienda_4!D1760)</f>
        <v>3400</v>
      </c>
      <c r="I8960">
        <f>IF($A8960="","",Tienda_4!H1760)</f>
        <v>3</v>
      </c>
      <c r="J8960">
        <f>IF($A8960="",0,IF(AND(OR('Cuadro-de-mando'!$B$4="(Todas)",'Cuadro-de-mando'!$B$4=$A8960),OR('Cuadro-de-mando'!$E$4="(Todas)",'Cuadro-de-mando'!$E$4=$B8960),OR('Cuadro-de-mando'!$H$4="(Todas)",'Cuadro-de-mando'!$H$4=$C8960),OR('Cuadro-de-mando'!$K$4="(Todas)",'Cuadro-de-mando'!$K$4=$E8960),OR('Cuadro-de-mando'!$N$4="(Todos)",'Cuadro-de-mando'!$N$4=$F8960)),1,0))</f>
        <v>1</v>
      </c>
    </row>
    <row r="8961" spans="1:10" x14ac:dyDescent="0.25">
      <c r="A8961" t="str">
        <f>IF(Tienda_4!$A1761="","","Tienda 4")</f>
        <v>Tienda 4</v>
      </c>
      <c r="B8961" t="str">
        <f>IF($A8961="","",Tienda_4!B1761)</f>
        <v>Artículos para el hogar</v>
      </c>
      <c r="C8961" t="str">
        <f>IF($A8961="","",Tienda_4!G1761)</f>
        <v>Medellín</v>
      </c>
      <c r="D8961" t="str">
        <f>IF($A8961="","",Tienda_4!F1761)</f>
        <v>Blanca Ramirez</v>
      </c>
      <c r="E8961" t="str">
        <f>IF($A8961="","",Tienda_4!I1761)</f>
        <v>Tarjeta de crédito</v>
      </c>
      <c r="F8961">
        <f>IF($A8961="","",VALUE(RIGHT(Tienda_4!E1761,4)))</f>
        <v>2020</v>
      </c>
      <c r="G8961">
        <f>IF($A8961="","",Tienda_4!C1761)</f>
        <v>41000</v>
      </c>
      <c r="H8961">
        <f>IF($A8961="","",Tienda_4!D1761)</f>
        <v>2400</v>
      </c>
      <c r="I8961">
        <f>IF($A8961="","",Tienda_4!H1761)</f>
        <v>5</v>
      </c>
      <c r="J8961">
        <f>IF($A8961="",0,IF(AND(OR('Cuadro-de-mando'!$B$4="(Todas)",'Cuadro-de-mando'!$B$4=$A8961),OR('Cuadro-de-mando'!$E$4="(Todas)",'Cuadro-de-mando'!$E$4=$B8961),OR('Cuadro-de-mando'!$H$4="(Todas)",'Cuadro-de-mando'!$H$4=$C8961),OR('Cuadro-de-mando'!$K$4="(Todas)",'Cuadro-de-mando'!$K$4=$E8961),OR('Cuadro-de-mando'!$N$4="(Todos)",'Cuadro-de-mando'!$N$4=$F8961)),1,0))</f>
        <v>1</v>
      </c>
    </row>
    <row r="8962" spans="1:10" x14ac:dyDescent="0.25">
      <c r="A8962" t="str">
        <f>IF(Tienda_4!$A1762="","","Tienda 4")</f>
        <v>Tienda 4</v>
      </c>
      <c r="B8962" t="str">
        <f>IF($A8962="","",Tienda_4!B1762)</f>
        <v>Deportes y diversión</v>
      </c>
      <c r="C8962" t="str">
        <f>IF($A8962="","",Tienda_4!G1762)</f>
        <v>Leticia</v>
      </c>
      <c r="D8962" t="str">
        <f>IF($A8962="","",Tienda_4!F1762)</f>
        <v>Lucas Olivera</v>
      </c>
      <c r="E8962" t="str">
        <f>IF($A8962="","",Tienda_4!I1762)</f>
        <v>Tarjeta de crédito</v>
      </c>
      <c r="F8962">
        <f>IF($A8962="","",VALUE(RIGHT(Tienda_4!E1762,4)))</f>
        <v>2021</v>
      </c>
      <c r="G8962">
        <f>IF($A8962="","",Tienda_4!C1762)</f>
        <v>103100</v>
      </c>
      <c r="H8962">
        <f>IF($A8962="","",Tienda_4!D1762)</f>
        <v>3700</v>
      </c>
      <c r="I8962">
        <f>IF($A8962="","",Tienda_4!H1762)</f>
        <v>5</v>
      </c>
      <c r="J8962">
        <f>IF($A8962="",0,IF(AND(OR('Cuadro-de-mando'!$B$4="(Todas)",'Cuadro-de-mando'!$B$4=$A8962),OR('Cuadro-de-mando'!$E$4="(Todas)",'Cuadro-de-mando'!$E$4=$B8962),OR('Cuadro-de-mando'!$H$4="(Todas)",'Cuadro-de-mando'!$H$4=$C8962),OR('Cuadro-de-mando'!$K$4="(Todas)",'Cuadro-de-mando'!$K$4=$E8962),OR('Cuadro-de-mando'!$N$4="(Todos)",'Cuadro-de-mando'!$N$4=$F8962)),1,0))</f>
        <v>1</v>
      </c>
    </row>
    <row r="8963" spans="1:10" x14ac:dyDescent="0.25">
      <c r="A8963" t="str">
        <f>IF(Tienda_4!$A1763="","","Tienda 4")</f>
        <v>Tienda 4</v>
      </c>
      <c r="B8963" t="str">
        <f>IF($A8963="","",Tienda_4!B1763)</f>
        <v>Electrodomésticos</v>
      </c>
      <c r="C8963" t="str">
        <f>IF($A8963="","",Tienda_4!G1763)</f>
        <v>Bogotá</v>
      </c>
      <c r="D8963" t="str">
        <f>IF($A8963="","",Tienda_4!F1763)</f>
        <v>Santiago Silva</v>
      </c>
      <c r="E8963" t="str">
        <f>IF($A8963="","",Tienda_4!I1763)</f>
        <v>Tarjeta de crédito</v>
      </c>
      <c r="F8963">
        <f>IF($A8963="","",VALUE(RIGHT(Tienda_4!E1763,4)))</f>
        <v>2020</v>
      </c>
      <c r="G8963">
        <f>IF($A8963="","",Tienda_4!C1763)</f>
        <v>1351300</v>
      </c>
      <c r="H8963">
        <f>IF($A8963="","",Tienda_4!D1763)</f>
        <v>70100</v>
      </c>
      <c r="I8963">
        <f>IF($A8963="","",Tienda_4!H1763)</f>
        <v>5</v>
      </c>
      <c r="J8963">
        <f>IF($A8963="",0,IF(AND(OR('Cuadro-de-mando'!$B$4="(Todas)",'Cuadro-de-mando'!$B$4=$A8963),OR('Cuadro-de-mando'!$E$4="(Todas)",'Cuadro-de-mando'!$E$4=$B8963),OR('Cuadro-de-mando'!$H$4="(Todas)",'Cuadro-de-mando'!$H$4=$C8963),OR('Cuadro-de-mando'!$K$4="(Todas)",'Cuadro-de-mando'!$K$4=$E8963),OR('Cuadro-de-mando'!$N$4="(Todos)",'Cuadro-de-mando'!$N$4=$F8963)),1,0))</f>
        <v>1</v>
      </c>
    </row>
    <row r="8964" spans="1:10" x14ac:dyDescent="0.25">
      <c r="A8964" t="str">
        <f>IF(Tienda_4!$A1764="","","Tienda 4")</f>
        <v>Tienda 4</v>
      </c>
      <c r="B8964" t="str">
        <f>IF($A8964="","",Tienda_4!B1764)</f>
        <v>Artículos para el hogar</v>
      </c>
      <c r="C8964" t="str">
        <f>IF($A8964="","",Tienda_4!G1764)</f>
        <v>Pereira</v>
      </c>
      <c r="D8964" t="str">
        <f>IF($A8964="","",Tienda_4!F1764)</f>
        <v>Juan Fernandez</v>
      </c>
      <c r="E8964" t="str">
        <f>IF($A8964="","",Tienda_4!I1764)</f>
        <v>Tarjeta de crédito</v>
      </c>
      <c r="F8964">
        <f>IF($A8964="","",VALUE(RIGHT(Tienda_4!E1764,4)))</f>
        <v>2021</v>
      </c>
      <c r="G8964">
        <f>IF($A8964="","",Tienda_4!C1764)</f>
        <v>57000</v>
      </c>
      <c r="H8964">
        <f>IF($A8964="","",Tienda_4!D1764)</f>
        <v>3200</v>
      </c>
      <c r="I8964">
        <f>IF($A8964="","",Tienda_4!H1764)</f>
        <v>5</v>
      </c>
      <c r="J8964">
        <f>IF($A8964="",0,IF(AND(OR('Cuadro-de-mando'!$B$4="(Todas)",'Cuadro-de-mando'!$B$4=$A8964),OR('Cuadro-de-mando'!$E$4="(Todas)",'Cuadro-de-mando'!$E$4=$B8964),OR('Cuadro-de-mando'!$H$4="(Todas)",'Cuadro-de-mando'!$H$4=$C8964),OR('Cuadro-de-mando'!$K$4="(Todas)",'Cuadro-de-mando'!$K$4=$E8964),OR('Cuadro-de-mando'!$N$4="(Todos)",'Cuadro-de-mando'!$N$4=$F8964)),1,0))</f>
        <v>1</v>
      </c>
    </row>
    <row r="8965" spans="1:10" x14ac:dyDescent="0.25">
      <c r="A8965" t="str">
        <f>IF(Tienda_4!$A1765="","","Tienda 4")</f>
        <v>Tienda 4</v>
      </c>
      <c r="B8965" t="str">
        <f>IF($A8965="","",Tienda_4!B1765)</f>
        <v>Juguetes</v>
      </c>
      <c r="C8965" t="str">
        <f>IF($A8965="","",Tienda_4!G1765)</f>
        <v>Cali</v>
      </c>
      <c r="D8965" t="str">
        <f>IF($A8965="","",Tienda_4!F1765)</f>
        <v>Maria Alfonso</v>
      </c>
      <c r="E8965" t="str">
        <f>IF($A8965="","",Tienda_4!I1765)</f>
        <v>Tarjeta de crédito</v>
      </c>
      <c r="F8965">
        <f>IF($A8965="","",VALUE(RIGHT(Tienda_4!E1765,4)))</f>
        <v>2022</v>
      </c>
      <c r="G8965">
        <f>IF($A8965="","",Tienda_4!C1765)</f>
        <v>22500</v>
      </c>
      <c r="H8965">
        <f>IF($A8965="","",Tienda_4!D1765)</f>
        <v>3600</v>
      </c>
      <c r="I8965">
        <f>IF($A8965="","",Tienda_4!H1765)</f>
        <v>1</v>
      </c>
      <c r="J8965">
        <f>IF($A8965="",0,IF(AND(OR('Cuadro-de-mando'!$B$4="(Todas)",'Cuadro-de-mando'!$B$4=$A8965),OR('Cuadro-de-mando'!$E$4="(Todas)",'Cuadro-de-mando'!$E$4=$B8965),OR('Cuadro-de-mando'!$H$4="(Todas)",'Cuadro-de-mando'!$H$4=$C8965),OR('Cuadro-de-mando'!$K$4="(Todas)",'Cuadro-de-mando'!$K$4=$E8965),OR('Cuadro-de-mando'!$N$4="(Todos)",'Cuadro-de-mando'!$N$4=$F8965)),1,0))</f>
        <v>1</v>
      </c>
    </row>
    <row r="8966" spans="1:10" x14ac:dyDescent="0.25">
      <c r="A8966" t="str">
        <f>IF(Tienda_4!$A1766="","","Tienda 4")</f>
        <v>Tienda 4</v>
      </c>
      <c r="B8966" t="str">
        <f>IF($A8966="","",Tienda_4!B1766)</f>
        <v>Libros</v>
      </c>
      <c r="C8966" t="str">
        <f>IF($A8966="","",Tienda_4!G1766)</f>
        <v>Medellín</v>
      </c>
      <c r="D8966" t="str">
        <f>IF($A8966="","",Tienda_4!F1766)</f>
        <v>Izabela de León</v>
      </c>
      <c r="E8966" t="str">
        <f>IF($A8966="","",Tienda_4!I1766)</f>
        <v>Tarjeta de crédito</v>
      </c>
      <c r="F8966">
        <f>IF($A8966="","",VALUE(RIGHT(Tienda_4!E1766,4)))</f>
        <v>2021</v>
      </c>
      <c r="G8966">
        <f>IF($A8966="","",Tienda_4!C1766)</f>
        <v>28500</v>
      </c>
      <c r="H8966">
        <f>IF($A8966="","",Tienda_4!D1766)</f>
        <v>1700</v>
      </c>
      <c r="I8966">
        <f>IF($A8966="","",Tienda_4!H1766)</f>
        <v>5</v>
      </c>
      <c r="J8966">
        <f>IF($A8966="",0,IF(AND(OR('Cuadro-de-mando'!$B$4="(Todas)",'Cuadro-de-mando'!$B$4=$A8966),OR('Cuadro-de-mando'!$E$4="(Todas)",'Cuadro-de-mando'!$E$4=$B8966),OR('Cuadro-de-mando'!$H$4="(Todas)",'Cuadro-de-mando'!$H$4=$C8966),OR('Cuadro-de-mando'!$K$4="(Todas)",'Cuadro-de-mando'!$K$4=$E8966),OR('Cuadro-de-mando'!$N$4="(Todos)",'Cuadro-de-mando'!$N$4=$F8966)),1,0))</f>
        <v>1</v>
      </c>
    </row>
    <row r="8967" spans="1:10" x14ac:dyDescent="0.25">
      <c r="A8967" t="str">
        <f>IF(Tienda_4!$A1767="","","Tienda 4")</f>
        <v>Tienda 4</v>
      </c>
      <c r="B8967" t="str">
        <f>IF($A8967="","",Tienda_4!B1767)</f>
        <v>Instrumentos musicales</v>
      </c>
      <c r="C8967" t="str">
        <f>IF($A8967="","",Tienda_4!G1767)</f>
        <v>Riohacha</v>
      </c>
      <c r="D8967" t="str">
        <f>IF($A8967="","",Tienda_4!F1767)</f>
        <v>Mariana Herrera</v>
      </c>
      <c r="E8967" t="str">
        <f>IF($A8967="","",Tienda_4!I1767)</f>
        <v>Tarjeta de crédito</v>
      </c>
      <c r="F8967">
        <f>IF($A8967="","",VALUE(RIGHT(Tienda_4!E1767,4)))</f>
        <v>2021</v>
      </c>
      <c r="G8967">
        <f>IF($A8967="","",Tienda_4!C1767)</f>
        <v>235700</v>
      </c>
      <c r="H8967">
        <f>IF($A8967="","",Tienda_4!D1767)</f>
        <v>17300</v>
      </c>
      <c r="I8967">
        <f>IF($A8967="","",Tienda_4!H1767)</f>
        <v>5</v>
      </c>
      <c r="J8967">
        <f>IF($A8967="",0,IF(AND(OR('Cuadro-de-mando'!$B$4="(Todas)",'Cuadro-de-mando'!$B$4=$A8967),OR('Cuadro-de-mando'!$E$4="(Todas)",'Cuadro-de-mando'!$E$4=$B8967),OR('Cuadro-de-mando'!$H$4="(Todas)",'Cuadro-de-mando'!$H$4=$C8967),OR('Cuadro-de-mando'!$K$4="(Todas)",'Cuadro-de-mando'!$K$4=$E8967),OR('Cuadro-de-mando'!$N$4="(Todos)",'Cuadro-de-mando'!$N$4=$F8967)),1,0))</f>
        <v>1</v>
      </c>
    </row>
    <row r="8968" spans="1:10" x14ac:dyDescent="0.25">
      <c r="A8968" t="str">
        <f>IF(Tienda_4!$A1768="","","Tienda 4")</f>
        <v>Tienda 4</v>
      </c>
      <c r="B8968" t="str">
        <f>IF($A8968="","",Tienda_4!B1768)</f>
        <v>Muebles</v>
      </c>
      <c r="C8968" t="str">
        <f>IF($A8968="","",Tienda_4!G1768)</f>
        <v>Cali</v>
      </c>
      <c r="D8968" t="str">
        <f>IF($A8968="","",Tienda_4!F1768)</f>
        <v>Maria Alfonso</v>
      </c>
      <c r="E8968" t="str">
        <f>IF($A8968="","",Tienda_4!I1768)</f>
        <v>Tarjeta de crédito</v>
      </c>
      <c r="F8968">
        <f>IF($A8968="","",VALUE(RIGHT(Tienda_4!E1768,4)))</f>
        <v>2023</v>
      </c>
      <c r="G8968">
        <f>IF($A8968="","",Tienda_4!C1768)</f>
        <v>317100</v>
      </c>
      <c r="H8968">
        <f>IF($A8968="","",Tienda_4!D1768)</f>
        <v>21700</v>
      </c>
      <c r="I8968">
        <f>IF($A8968="","",Tienda_4!H1768)</f>
        <v>5</v>
      </c>
      <c r="J8968">
        <f>IF($A8968="",0,IF(AND(OR('Cuadro-de-mando'!$B$4="(Todas)",'Cuadro-de-mando'!$B$4=$A8968),OR('Cuadro-de-mando'!$E$4="(Todas)",'Cuadro-de-mando'!$E$4=$B8968),OR('Cuadro-de-mando'!$H$4="(Todas)",'Cuadro-de-mando'!$H$4=$C8968),OR('Cuadro-de-mando'!$K$4="(Todas)",'Cuadro-de-mando'!$K$4=$E8968),OR('Cuadro-de-mando'!$N$4="(Todos)",'Cuadro-de-mando'!$N$4=$F8968)),1,0))</f>
        <v>1</v>
      </c>
    </row>
    <row r="8969" spans="1:10" x14ac:dyDescent="0.25">
      <c r="A8969" t="str">
        <f>IF(Tienda_4!$A1769="","","Tienda 4")</f>
        <v>Tienda 4</v>
      </c>
      <c r="B8969" t="str">
        <f>IF($A8969="","",Tienda_4!B1769)</f>
        <v>Instrumentos musicales</v>
      </c>
      <c r="C8969" t="str">
        <f>IF($A8969="","",Tienda_4!G1769)</f>
        <v>Barranquilla</v>
      </c>
      <c r="D8969" t="str">
        <f>IF($A8969="","",Tienda_4!F1769)</f>
        <v>Mariana Herrera</v>
      </c>
      <c r="E8969" t="str">
        <f>IF($A8969="","",Tienda_4!I1769)</f>
        <v>Cupón</v>
      </c>
      <c r="F8969">
        <f>IF($A8969="","",VALUE(RIGHT(Tienda_4!E1769,4)))</f>
        <v>2020</v>
      </c>
      <c r="G8969">
        <f>IF($A8969="","",Tienda_4!C1769)</f>
        <v>376000</v>
      </c>
      <c r="H8969">
        <f>IF($A8969="","",Tienda_4!D1769)</f>
        <v>20400</v>
      </c>
      <c r="I8969">
        <f>IF($A8969="","",Tienda_4!H1769)</f>
        <v>5</v>
      </c>
      <c r="J8969">
        <f>IF($A8969="",0,IF(AND(OR('Cuadro-de-mando'!$B$4="(Todas)",'Cuadro-de-mando'!$B$4=$A8969),OR('Cuadro-de-mando'!$E$4="(Todas)",'Cuadro-de-mando'!$E$4=$B8969),OR('Cuadro-de-mando'!$H$4="(Todas)",'Cuadro-de-mando'!$H$4=$C8969),OR('Cuadro-de-mando'!$K$4="(Todas)",'Cuadro-de-mando'!$K$4=$E8969),OR('Cuadro-de-mando'!$N$4="(Todos)",'Cuadro-de-mando'!$N$4=$F8969)),1,0))</f>
        <v>1</v>
      </c>
    </row>
    <row r="8970" spans="1:10" x14ac:dyDescent="0.25">
      <c r="A8970" t="str">
        <f>IF(Tienda_4!$A1770="","","Tienda 4")</f>
        <v>Tienda 4</v>
      </c>
      <c r="B8970" t="str">
        <f>IF($A8970="","",Tienda_4!B1770)</f>
        <v>Libros</v>
      </c>
      <c r="C8970" t="str">
        <f>IF($A8970="","",Tienda_4!G1770)</f>
        <v>Bogotá</v>
      </c>
      <c r="D8970" t="str">
        <f>IF($A8970="","",Tienda_4!F1770)</f>
        <v>Mariana Herrera</v>
      </c>
      <c r="E8970" t="str">
        <f>IF($A8970="","",Tienda_4!I1770)</f>
        <v>Tarjeta de crédito</v>
      </c>
      <c r="F8970">
        <f>IF($A8970="","",VALUE(RIGHT(Tienda_4!E1770,4)))</f>
        <v>2022</v>
      </c>
      <c r="G8970">
        <f>IF($A8970="","",Tienda_4!C1770)</f>
        <v>39000</v>
      </c>
      <c r="H8970">
        <f>IF($A8970="","",Tienda_4!D1770)</f>
        <v>4500</v>
      </c>
      <c r="I8970">
        <f>IF($A8970="","",Tienda_4!H1770)</f>
        <v>5</v>
      </c>
      <c r="J8970">
        <f>IF($A8970="",0,IF(AND(OR('Cuadro-de-mando'!$B$4="(Todas)",'Cuadro-de-mando'!$B$4=$A8970),OR('Cuadro-de-mando'!$E$4="(Todas)",'Cuadro-de-mando'!$E$4=$B8970),OR('Cuadro-de-mando'!$H$4="(Todas)",'Cuadro-de-mando'!$H$4=$C8970),OR('Cuadro-de-mando'!$K$4="(Todas)",'Cuadro-de-mando'!$K$4=$E8970),OR('Cuadro-de-mando'!$N$4="(Todos)",'Cuadro-de-mando'!$N$4=$F8970)),1,0))</f>
        <v>1</v>
      </c>
    </row>
    <row r="8971" spans="1:10" x14ac:dyDescent="0.25">
      <c r="A8971" t="str">
        <f>IF(Tienda_4!$A1771="","","Tienda 4")</f>
        <v>Tienda 4</v>
      </c>
      <c r="B8971" t="str">
        <f>IF($A8971="","",Tienda_4!B1771)</f>
        <v>Electrónicos</v>
      </c>
      <c r="C8971" t="str">
        <f>IF($A8971="","",Tienda_4!G1771)</f>
        <v>Bogotá</v>
      </c>
      <c r="D8971" t="str">
        <f>IF($A8971="","",Tienda_4!F1771)</f>
        <v>Santiago Silva</v>
      </c>
      <c r="E8971" t="str">
        <f>IF($A8971="","",Tienda_4!I1771)</f>
        <v>Tarjeta de crédito</v>
      </c>
      <c r="F8971">
        <f>IF($A8971="","",VALUE(RIGHT(Tienda_4!E1771,4)))</f>
        <v>2021</v>
      </c>
      <c r="G8971">
        <f>IF($A8971="","",Tienda_4!C1771)</f>
        <v>290300</v>
      </c>
      <c r="H8971">
        <f>IF($A8971="","",Tienda_4!D1771)</f>
        <v>20200</v>
      </c>
      <c r="I8971">
        <f>IF($A8971="","",Tienda_4!H1771)</f>
        <v>5</v>
      </c>
      <c r="J8971">
        <f>IF($A8971="",0,IF(AND(OR('Cuadro-de-mando'!$B$4="(Todas)",'Cuadro-de-mando'!$B$4=$A8971),OR('Cuadro-de-mando'!$E$4="(Todas)",'Cuadro-de-mando'!$E$4=$B8971),OR('Cuadro-de-mando'!$H$4="(Todas)",'Cuadro-de-mando'!$H$4=$C8971),OR('Cuadro-de-mando'!$K$4="(Todas)",'Cuadro-de-mando'!$K$4=$E8971),OR('Cuadro-de-mando'!$N$4="(Todos)",'Cuadro-de-mando'!$N$4=$F8971)),1,0))</f>
        <v>1</v>
      </c>
    </row>
    <row r="8972" spans="1:10" x14ac:dyDescent="0.25">
      <c r="A8972" t="str">
        <f>IF(Tienda_4!$A1772="","","Tienda 4")</f>
        <v>Tienda 4</v>
      </c>
      <c r="B8972" t="str">
        <f>IF($A8972="","",Tienda_4!B1772)</f>
        <v>Muebles</v>
      </c>
      <c r="C8972" t="str">
        <f>IF($A8972="","",Tienda_4!G1772)</f>
        <v>Medellín</v>
      </c>
      <c r="D8972" t="str">
        <f>IF($A8972="","",Tienda_4!F1772)</f>
        <v>Izabela de León</v>
      </c>
      <c r="E8972" t="str">
        <f>IF($A8972="","",Tienda_4!I1772)</f>
        <v>Tarjeta de crédito</v>
      </c>
      <c r="F8972">
        <f>IF($A8972="","",VALUE(RIGHT(Tienda_4!E1772,4)))</f>
        <v>2021</v>
      </c>
      <c r="G8972">
        <f>IF($A8972="","",Tienda_4!C1772)</f>
        <v>311000</v>
      </c>
      <c r="H8972">
        <f>IF($A8972="","",Tienda_4!D1772)</f>
        <v>14700</v>
      </c>
      <c r="I8972">
        <f>IF($A8972="","",Tienda_4!H1772)</f>
        <v>5</v>
      </c>
      <c r="J8972">
        <f>IF($A8972="",0,IF(AND(OR('Cuadro-de-mando'!$B$4="(Todas)",'Cuadro-de-mando'!$B$4=$A8972),OR('Cuadro-de-mando'!$E$4="(Todas)",'Cuadro-de-mando'!$E$4=$B8972),OR('Cuadro-de-mando'!$H$4="(Todas)",'Cuadro-de-mando'!$H$4=$C8972),OR('Cuadro-de-mando'!$K$4="(Todas)",'Cuadro-de-mando'!$K$4=$E8972),OR('Cuadro-de-mando'!$N$4="(Todos)",'Cuadro-de-mando'!$N$4=$F8972)),1,0))</f>
        <v>1</v>
      </c>
    </row>
    <row r="8973" spans="1:10" x14ac:dyDescent="0.25">
      <c r="A8973" t="str">
        <f>IF(Tienda_4!$A1773="","","Tienda 4")</f>
        <v>Tienda 4</v>
      </c>
      <c r="B8973" t="str">
        <f>IF($A8973="","",Tienda_4!B1773)</f>
        <v>Deportes y diversión</v>
      </c>
      <c r="C8973" t="str">
        <f>IF($A8973="","",Tienda_4!G1773)</f>
        <v>Bogotá</v>
      </c>
      <c r="D8973" t="str">
        <f>IF($A8973="","",Tienda_4!F1773)</f>
        <v>Pedro Gomez</v>
      </c>
      <c r="E8973" t="str">
        <f>IF($A8973="","",Tienda_4!I1773)</f>
        <v>Tarjeta de crédito</v>
      </c>
      <c r="F8973">
        <f>IF($A8973="","",VALUE(RIGHT(Tienda_4!E1773,4)))</f>
        <v>2022</v>
      </c>
      <c r="G8973">
        <f>IF($A8973="","",Tienda_4!C1773)</f>
        <v>9200</v>
      </c>
      <c r="H8973">
        <f>IF($A8973="","",Tienda_4!D1773)</f>
        <v>0</v>
      </c>
      <c r="I8973">
        <f>IF($A8973="","",Tienda_4!H1773)</f>
        <v>4</v>
      </c>
      <c r="J8973">
        <f>IF($A8973="",0,IF(AND(OR('Cuadro-de-mando'!$B$4="(Todas)",'Cuadro-de-mando'!$B$4=$A8973),OR('Cuadro-de-mando'!$E$4="(Todas)",'Cuadro-de-mando'!$E$4=$B8973),OR('Cuadro-de-mando'!$H$4="(Todas)",'Cuadro-de-mando'!$H$4=$C8973),OR('Cuadro-de-mando'!$K$4="(Todas)",'Cuadro-de-mando'!$K$4=$E8973),OR('Cuadro-de-mando'!$N$4="(Todos)",'Cuadro-de-mando'!$N$4=$F8973)),1,0))</f>
        <v>1</v>
      </c>
    </row>
    <row r="8974" spans="1:10" x14ac:dyDescent="0.25">
      <c r="A8974" t="str">
        <f>IF(Tienda_4!$A1774="","","Tienda 4")</f>
        <v>Tienda 4</v>
      </c>
      <c r="B8974" t="str">
        <f>IF($A8974="","",Tienda_4!B1774)</f>
        <v>Electrodomésticos</v>
      </c>
      <c r="C8974" t="str">
        <f>IF($A8974="","",Tienda_4!G1774)</f>
        <v>Medellín</v>
      </c>
      <c r="D8974" t="str">
        <f>IF($A8974="","",Tienda_4!F1774)</f>
        <v>Juliana Costa</v>
      </c>
      <c r="E8974" t="str">
        <f>IF($A8974="","",Tienda_4!I1774)</f>
        <v>Tarjeta de crédito</v>
      </c>
      <c r="F8974">
        <f>IF($A8974="","",VALUE(RIGHT(Tienda_4!E1774,4)))</f>
        <v>2022</v>
      </c>
      <c r="G8974">
        <f>IF($A8974="","",Tienda_4!C1774)</f>
        <v>1547000</v>
      </c>
      <c r="H8974">
        <f>IF($A8974="","",Tienda_4!D1774)</f>
        <v>83000</v>
      </c>
      <c r="I8974">
        <f>IF($A8974="","",Tienda_4!H1774)</f>
        <v>1</v>
      </c>
      <c r="J8974">
        <f>IF($A8974="",0,IF(AND(OR('Cuadro-de-mando'!$B$4="(Todas)",'Cuadro-de-mando'!$B$4=$A8974),OR('Cuadro-de-mando'!$E$4="(Todas)",'Cuadro-de-mando'!$E$4=$B8974),OR('Cuadro-de-mando'!$H$4="(Todas)",'Cuadro-de-mando'!$H$4=$C8974),OR('Cuadro-de-mando'!$K$4="(Todas)",'Cuadro-de-mando'!$K$4=$E8974),OR('Cuadro-de-mando'!$N$4="(Todos)",'Cuadro-de-mando'!$N$4=$F8974)),1,0))</f>
        <v>1</v>
      </c>
    </row>
    <row r="8975" spans="1:10" x14ac:dyDescent="0.25">
      <c r="A8975" t="str">
        <f>IF(Tienda_4!$A1775="","","Tienda 4")</f>
        <v>Tienda 4</v>
      </c>
      <c r="B8975" t="str">
        <f>IF($A8975="","",Tienda_4!B1775)</f>
        <v>Libros</v>
      </c>
      <c r="C8975" t="str">
        <f>IF($A8975="","",Tienda_4!G1775)</f>
        <v>Cúcuta</v>
      </c>
      <c r="D8975" t="str">
        <f>IF($A8975="","",Tienda_4!F1775)</f>
        <v>Camila Rivera</v>
      </c>
      <c r="E8975" t="str">
        <f>IF($A8975="","",Tienda_4!I1775)</f>
        <v>Tarjeta de crédito</v>
      </c>
      <c r="F8975">
        <f>IF($A8975="","",VALUE(RIGHT(Tienda_4!E1775,4)))</f>
        <v>2021</v>
      </c>
      <c r="G8975">
        <f>IF($A8975="","",Tienda_4!C1775)</f>
        <v>29800</v>
      </c>
      <c r="H8975">
        <f>IF($A8975="","",Tienda_4!D1775)</f>
        <v>0</v>
      </c>
      <c r="I8975">
        <f>IF($A8975="","",Tienda_4!H1775)</f>
        <v>5</v>
      </c>
      <c r="J8975">
        <f>IF($A8975="",0,IF(AND(OR('Cuadro-de-mando'!$B$4="(Todas)",'Cuadro-de-mando'!$B$4=$A8975),OR('Cuadro-de-mando'!$E$4="(Todas)",'Cuadro-de-mando'!$E$4=$B8975),OR('Cuadro-de-mando'!$H$4="(Todas)",'Cuadro-de-mando'!$H$4=$C8975),OR('Cuadro-de-mando'!$K$4="(Todas)",'Cuadro-de-mando'!$K$4=$E8975),OR('Cuadro-de-mando'!$N$4="(Todos)",'Cuadro-de-mando'!$N$4=$F8975)),1,0))</f>
        <v>1</v>
      </c>
    </row>
    <row r="8976" spans="1:10" x14ac:dyDescent="0.25">
      <c r="A8976" t="str">
        <f>IF(Tienda_4!$A1776="","","Tienda 4")</f>
        <v>Tienda 4</v>
      </c>
      <c r="B8976" t="str">
        <f>IF($A8976="","",Tienda_4!B1776)</f>
        <v>Muebles</v>
      </c>
      <c r="C8976" t="str">
        <f>IF($A8976="","",Tienda_4!G1776)</f>
        <v>Medellín</v>
      </c>
      <c r="D8976" t="str">
        <f>IF($A8976="","",Tienda_4!F1776)</f>
        <v>Izabela de León</v>
      </c>
      <c r="E8976" t="str">
        <f>IF($A8976="","",Tienda_4!I1776)</f>
        <v>Nequi</v>
      </c>
      <c r="F8976">
        <f>IF($A8976="","",VALUE(RIGHT(Tienda_4!E1776,4)))</f>
        <v>2021</v>
      </c>
      <c r="G8976">
        <f>IF($A8976="","",Tienda_4!C1776)</f>
        <v>153800</v>
      </c>
      <c r="H8976">
        <f>IF($A8976="","",Tienda_4!D1776)</f>
        <v>6400</v>
      </c>
      <c r="I8976">
        <f>IF($A8976="","",Tienda_4!H1776)</f>
        <v>3</v>
      </c>
      <c r="J8976">
        <f>IF($A8976="",0,IF(AND(OR('Cuadro-de-mando'!$B$4="(Todas)",'Cuadro-de-mando'!$B$4=$A8976),OR('Cuadro-de-mando'!$E$4="(Todas)",'Cuadro-de-mando'!$E$4=$B8976),OR('Cuadro-de-mando'!$H$4="(Todas)",'Cuadro-de-mando'!$H$4=$C8976),OR('Cuadro-de-mando'!$K$4="(Todas)",'Cuadro-de-mando'!$K$4=$E8976),OR('Cuadro-de-mando'!$N$4="(Todos)",'Cuadro-de-mando'!$N$4=$F8976)),1,0))</f>
        <v>1</v>
      </c>
    </row>
    <row r="8977" spans="1:10" x14ac:dyDescent="0.25">
      <c r="A8977" t="str">
        <f>IF(Tienda_4!$A1777="","","Tienda 4")</f>
        <v>Tienda 4</v>
      </c>
      <c r="B8977" t="str">
        <f>IF($A8977="","",Tienda_4!B1777)</f>
        <v>Electrodomésticos</v>
      </c>
      <c r="C8977" t="str">
        <f>IF($A8977="","",Tienda_4!G1777)</f>
        <v>Bogotá</v>
      </c>
      <c r="D8977" t="str">
        <f>IF($A8977="","",Tienda_4!F1777)</f>
        <v>Rafael Acosta</v>
      </c>
      <c r="E8977" t="str">
        <f>IF($A8977="","",Tienda_4!I1777)</f>
        <v>Tarjeta de crédito</v>
      </c>
      <c r="F8977">
        <f>IF($A8977="","",VALUE(RIGHT(Tienda_4!E1777,4)))</f>
        <v>2021</v>
      </c>
      <c r="G8977">
        <f>IF($A8977="","",Tienda_4!C1777)</f>
        <v>1329300</v>
      </c>
      <c r="H8977">
        <f>IF($A8977="","",Tienda_4!D1777)</f>
        <v>71000</v>
      </c>
      <c r="I8977">
        <f>IF($A8977="","",Tienda_4!H1777)</f>
        <v>1</v>
      </c>
      <c r="J8977">
        <f>IF($A8977="",0,IF(AND(OR('Cuadro-de-mando'!$B$4="(Todas)",'Cuadro-de-mando'!$B$4=$A8977),OR('Cuadro-de-mando'!$E$4="(Todas)",'Cuadro-de-mando'!$E$4=$B8977),OR('Cuadro-de-mando'!$H$4="(Todas)",'Cuadro-de-mando'!$H$4=$C8977),OR('Cuadro-de-mando'!$K$4="(Todas)",'Cuadro-de-mando'!$K$4=$E8977),OR('Cuadro-de-mando'!$N$4="(Todos)",'Cuadro-de-mando'!$N$4=$F8977)),1,0))</f>
        <v>1</v>
      </c>
    </row>
    <row r="8978" spans="1:10" x14ac:dyDescent="0.25">
      <c r="A8978" t="str">
        <f>IF(Tienda_4!$A1778="","","Tienda 4")</f>
        <v>Tienda 4</v>
      </c>
      <c r="B8978" t="str">
        <f>IF($A8978="","",Tienda_4!B1778)</f>
        <v>Electrónicos</v>
      </c>
      <c r="C8978" t="str">
        <f>IF($A8978="","",Tienda_4!G1778)</f>
        <v>Neiva</v>
      </c>
      <c r="D8978" t="str">
        <f>IF($A8978="","",Tienda_4!F1778)</f>
        <v>Felipe Santos</v>
      </c>
      <c r="E8978" t="str">
        <f>IF($A8978="","",Tienda_4!I1778)</f>
        <v>Tarjeta de crédito</v>
      </c>
      <c r="F8978">
        <f>IF($A8978="","",VALUE(RIGHT(Tienda_4!E1778,4)))</f>
        <v>2022</v>
      </c>
      <c r="G8978">
        <f>IF($A8978="","",Tienda_4!C1778)</f>
        <v>208500</v>
      </c>
      <c r="H8978">
        <f>IF($A8978="","",Tienda_4!D1778)</f>
        <v>11500</v>
      </c>
      <c r="I8978">
        <f>IF($A8978="","",Tienda_4!H1778)</f>
        <v>3</v>
      </c>
      <c r="J8978">
        <f>IF($A8978="",0,IF(AND(OR('Cuadro-de-mando'!$B$4="(Todas)",'Cuadro-de-mando'!$B$4=$A8978),OR('Cuadro-de-mando'!$E$4="(Todas)",'Cuadro-de-mando'!$E$4=$B8978),OR('Cuadro-de-mando'!$H$4="(Todas)",'Cuadro-de-mando'!$H$4=$C8978),OR('Cuadro-de-mando'!$K$4="(Todas)",'Cuadro-de-mando'!$K$4=$E8978),OR('Cuadro-de-mando'!$N$4="(Todos)",'Cuadro-de-mando'!$N$4=$F8978)),1,0))</f>
        <v>1</v>
      </c>
    </row>
    <row r="8979" spans="1:10" x14ac:dyDescent="0.25">
      <c r="A8979" t="str">
        <f>IF(Tienda_4!$A1779="","","Tienda 4")</f>
        <v>Tienda 4</v>
      </c>
      <c r="B8979" t="str">
        <f>IF($A8979="","",Tienda_4!B1779)</f>
        <v>Electrodomésticos</v>
      </c>
      <c r="C8979" t="str">
        <f>IF($A8979="","",Tienda_4!G1779)</f>
        <v>Pereira</v>
      </c>
      <c r="D8979" t="str">
        <f>IF($A8979="","",Tienda_4!F1779)</f>
        <v>Pedro Gomez</v>
      </c>
      <c r="E8979" t="str">
        <f>IF($A8979="","",Tienda_4!I1779)</f>
        <v>Nequi</v>
      </c>
      <c r="F8979">
        <f>IF($A8979="","",VALUE(RIGHT(Tienda_4!E1779,4)))</f>
        <v>2022</v>
      </c>
      <c r="G8979">
        <f>IF($A8979="","",Tienda_4!C1779)</f>
        <v>504800</v>
      </c>
      <c r="H8979">
        <f>IF($A8979="","",Tienda_4!D1779)</f>
        <v>25100</v>
      </c>
      <c r="I8979">
        <f>IF($A8979="","",Tienda_4!H1779)</f>
        <v>4</v>
      </c>
      <c r="J8979">
        <f>IF($A8979="",0,IF(AND(OR('Cuadro-de-mando'!$B$4="(Todas)",'Cuadro-de-mando'!$B$4=$A8979),OR('Cuadro-de-mando'!$E$4="(Todas)",'Cuadro-de-mando'!$E$4=$B8979),OR('Cuadro-de-mando'!$H$4="(Todas)",'Cuadro-de-mando'!$H$4=$C8979),OR('Cuadro-de-mando'!$K$4="(Todas)",'Cuadro-de-mando'!$K$4=$E8979),OR('Cuadro-de-mando'!$N$4="(Todos)",'Cuadro-de-mando'!$N$4=$F8979)),1,0))</f>
        <v>1</v>
      </c>
    </row>
    <row r="8980" spans="1:10" x14ac:dyDescent="0.25">
      <c r="A8980" t="str">
        <f>IF(Tienda_4!$A1780="","","Tienda 4")</f>
        <v>Tienda 4</v>
      </c>
      <c r="B8980" t="str">
        <f>IF($A8980="","",Tienda_4!B1780)</f>
        <v>Electrodomésticos</v>
      </c>
      <c r="C8980" t="str">
        <f>IF($A8980="","",Tienda_4!G1780)</f>
        <v>Cali</v>
      </c>
      <c r="D8980" t="str">
        <f>IF($A8980="","",Tienda_4!F1780)</f>
        <v>Camila Rivera</v>
      </c>
      <c r="E8980" t="str">
        <f>IF($A8980="","",Tienda_4!I1780)</f>
        <v>Tarjeta de crédito</v>
      </c>
      <c r="F8980">
        <f>IF($A8980="","",VALUE(RIGHT(Tienda_4!E1780,4)))</f>
        <v>2022</v>
      </c>
      <c r="G8980">
        <f>IF($A8980="","",Tienda_4!C1780)</f>
        <v>760800</v>
      </c>
      <c r="H8980">
        <f>IF($A8980="","",Tienda_4!D1780)</f>
        <v>38700</v>
      </c>
      <c r="I8980">
        <f>IF($A8980="","",Tienda_4!H1780)</f>
        <v>3</v>
      </c>
      <c r="J8980">
        <f>IF($A8980="",0,IF(AND(OR('Cuadro-de-mando'!$B$4="(Todas)",'Cuadro-de-mando'!$B$4=$A8980),OR('Cuadro-de-mando'!$E$4="(Todas)",'Cuadro-de-mando'!$E$4=$B8980),OR('Cuadro-de-mando'!$H$4="(Todas)",'Cuadro-de-mando'!$H$4=$C8980),OR('Cuadro-de-mando'!$K$4="(Todas)",'Cuadro-de-mando'!$K$4=$E8980),OR('Cuadro-de-mando'!$N$4="(Todos)",'Cuadro-de-mando'!$N$4=$F8980)),1,0))</f>
        <v>1</v>
      </c>
    </row>
    <row r="8981" spans="1:10" x14ac:dyDescent="0.25">
      <c r="A8981" t="str">
        <f>IF(Tienda_4!$A1781="","","Tienda 4")</f>
        <v>Tienda 4</v>
      </c>
      <c r="B8981" t="str">
        <f>IF($A8981="","",Tienda_4!B1781)</f>
        <v>Muebles</v>
      </c>
      <c r="C8981" t="str">
        <f>IF($A8981="","",Tienda_4!G1781)</f>
        <v>Cali</v>
      </c>
      <c r="D8981" t="str">
        <f>IF($A8981="","",Tienda_4!F1781)</f>
        <v>Lucas Olivera</v>
      </c>
      <c r="E8981" t="str">
        <f>IF($A8981="","",Tienda_4!I1781)</f>
        <v>Tarjeta de crédito</v>
      </c>
      <c r="F8981">
        <f>IF($A8981="","",VALUE(RIGHT(Tienda_4!E1781,4)))</f>
        <v>2020</v>
      </c>
      <c r="G8981">
        <f>IF($A8981="","",Tienda_4!C1781)</f>
        <v>507200</v>
      </c>
      <c r="H8981">
        <f>IF($A8981="","",Tienda_4!D1781)</f>
        <v>27400</v>
      </c>
      <c r="I8981">
        <f>IF($A8981="","",Tienda_4!H1781)</f>
        <v>3</v>
      </c>
      <c r="J8981">
        <f>IF($A8981="",0,IF(AND(OR('Cuadro-de-mando'!$B$4="(Todas)",'Cuadro-de-mando'!$B$4=$A8981),OR('Cuadro-de-mando'!$E$4="(Todas)",'Cuadro-de-mando'!$E$4=$B8981),OR('Cuadro-de-mando'!$H$4="(Todas)",'Cuadro-de-mando'!$H$4=$C8981),OR('Cuadro-de-mando'!$K$4="(Todas)",'Cuadro-de-mando'!$K$4=$E8981),OR('Cuadro-de-mando'!$N$4="(Todos)",'Cuadro-de-mando'!$N$4=$F8981)),1,0))</f>
        <v>1</v>
      </c>
    </row>
    <row r="8982" spans="1:10" x14ac:dyDescent="0.25">
      <c r="A8982" t="str">
        <f>IF(Tienda_4!$A1782="","","Tienda 4")</f>
        <v>Tienda 4</v>
      </c>
      <c r="B8982" t="str">
        <f>IF($A8982="","",Tienda_4!B1782)</f>
        <v>Libros</v>
      </c>
      <c r="C8982" t="str">
        <f>IF($A8982="","",Tienda_4!G1782)</f>
        <v>Medellín</v>
      </c>
      <c r="D8982" t="str">
        <f>IF($A8982="","",Tienda_4!F1782)</f>
        <v>Pedro Gomez</v>
      </c>
      <c r="E8982" t="str">
        <f>IF($A8982="","",Tienda_4!I1782)</f>
        <v>Tarjeta de crédito</v>
      </c>
      <c r="F8982">
        <f>IF($A8982="","",VALUE(RIGHT(Tienda_4!E1782,4)))</f>
        <v>2020</v>
      </c>
      <c r="G8982">
        <f>IF($A8982="","",Tienda_4!C1782)</f>
        <v>35200</v>
      </c>
      <c r="H8982">
        <f>IF($A8982="","",Tienda_4!D1782)</f>
        <v>0</v>
      </c>
      <c r="I8982">
        <f>IF($A8982="","",Tienda_4!H1782)</f>
        <v>1</v>
      </c>
      <c r="J8982">
        <f>IF($A8982="",0,IF(AND(OR('Cuadro-de-mando'!$B$4="(Todas)",'Cuadro-de-mando'!$B$4=$A8982),OR('Cuadro-de-mando'!$E$4="(Todas)",'Cuadro-de-mando'!$E$4=$B8982),OR('Cuadro-de-mando'!$H$4="(Todas)",'Cuadro-de-mando'!$H$4=$C8982),OR('Cuadro-de-mando'!$K$4="(Todas)",'Cuadro-de-mando'!$K$4=$E8982),OR('Cuadro-de-mando'!$N$4="(Todos)",'Cuadro-de-mando'!$N$4=$F8982)),1,0))</f>
        <v>1</v>
      </c>
    </row>
    <row r="8983" spans="1:10" x14ac:dyDescent="0.25">
      <c r="A8983" t="str">
        <f>IF(Tienda_4!$A1783="","","Tienda 4")</f>
        <v>Tienda 4</v>
      </c>
      <c r="B8983" t="str">
        <f>IF($A8983="","",Tienda_4!B1783)</f>
        <v>Instrumentos musicales</v>
      </c>
      <c r="C8983" t="str">
        <f>IF($A8983="","",Tienda_4!G1783)</f>
        <v>Riohacha</v>
      </c>
      <c r="D8983" t="str">
        <f>IF($A8983="","",Tienda_4!F1783)</f>
        <v>Mariana Herrera</v>
      </c>
      <c r="E8983" t="str">
        <f>IF($A8983="","",Tienda_4!I1783)</f>
        <v>Nequi</v>
      </c>
      <c r="F8983">
        <f>IF($A8983="","",VALUE(RIGHT(Tienda_4!E1783,4)))</f>
        <v>2020</v>
      </c>
      <c r="G8983">
        <f>IF($A8983="","",Tienda_4!C1783)</f>
        <v>908500</v>
      </c>
      <c r="H8983">
        <f>IF($A8983="","",Tienda_4!D1783)</f>
        <v>48900</v>
      </c>
      <c r="I8983">
        <f>IF($A8983="","",Tienda_4!H1783)</f>
        <v>5</v>
      </c>
      <c r="J8983">
        <f>IF($A8983="",0,IF(AND(OR('Cuadro-de-mando'!$B$4="(Todas)",'Cuadro-de-mando'!$B$4=$A8983),OR('Cuadro-de-mando'!$E$4="(Todas)",'Cuadro-de-mando'!$E$4=$B8983),OR('Cuadro-de-mando'!$H$4="(Todas)",'Cuadro-de-mando'!$H$4=$C8983),OR('Cuadro-de-mando'!$K$4="(Todas)",'Cuadro-de-mando'!$K$4=$E8983),OR('Cuadro-de-mando'!$N$4="(Todos)",'Cuadro-de-mando'!$N$4=$F8983)),1,0))</f>
        <v>1</v>
      </c>
    </row>
    <row r="8984" spans="1:10" x14ac:dyDescent="0.25">
      <c r="A8984" t="str">
        <f>IF(Tienda_4!$A1784="","","Tienda 4")</f>
        <v>Tienda 4</v>
      </c>
      <c r="B8984" t="str">
        <f>IF($A8984="","",Tienda_4!B1784)</f>
        <v>Muebles</v>
      </c>
      <c r="C8984" t="str">
        <f>IF($A8984="","",Tienda_4!G1784)</f>
        <v>Inírida</v>
      </c>
      <c r="D8984" t="str">
        <f>IF($A8984="","",Tienda_4!F1784)</f>
        <v>Mariana Herrera</v>
      </c>
      <c r="E8984" t="str">
        <f>IF($A8984="","",Tienda_4!I1784)</f>
        <v>Nequi</v>
      </c>
      <c r="F8984">
        <f>IF($A8984="","",VALUE(RIGHT(Tienda_4!E1784,4)))</f>
        <v>2021</v>
      </c>
      <c r="G8984">
        <f>IF($A8984="","",Tienda_4!C1784)</f>
        <v>112800</v>
      </c>
      <c r="H8984">
        <f>IF($A8984="","",Tienda_4!D1784)</f>
        <v>6200</v>
      </c>
      <c r="I8984">
        <f>IF($A8984="","",Tienda_4!H1784)</f>
        <v>1</v>
      </c>
      <c r="J8984">
        <f>IF($A8984="",0,IF(AND(OR('Cuadro-de-mando'!$B$4="(Todas)",'Cuadro-de-mando'!$B$4=$A8984),OR('Cuadro-de-mando'!$E$4="(Todas)",'Cuadro-de-mando'!$E$4=$B8984),OR('Cuadro-de-mando'!$H$4="(Todas)",'Cuadro-de-mando'!$H$4=$C8984),OR('Cuadro-de-mando'!$K$4="(Todas)",'Cuadro-de-mando'!$K$4=$E8984),OR('Cuadro-de-mando'!$N$4="(Todos)",'Cuadro-de-mando'!$N$4=$F8984)),1,0))</f>
        <v>1</v>
      </c>
    </row>
    <row r="8985" spans="1:10" x14ac:dyDescent="0.25">
      <c r="A8985" t="str">
        <f>IF(Tienda_4!$A1785="","","Tienda 4")</f>
        <v>Tienda 4</v>
      </c>
      <c r="B8985" t="str">
        <f>IF($A8985="","",Tienda_4!B1785)</f>
        <v>Juguetes</v>
      </c>
      <c r="C8985" t="str">
        <f>IF($A8985="","",Tienda_4!G1785)</f>
        <v>Medellín</v>
      </c>
      <c r="D8985" t="str">
        <f>IF($A8985="","",Tienda_4!F1785)</f>
        <v>Rafael Acosta</v>
      </c>
      <c r="E8985" t="str">
        <f>IF($A8985="","",Tienda_4!I1785)</f>
        <v>Tarjeta de crédito</v>
      </c>
      <c r="F8985">
        <f>IF($A8985="","",VALUE(RIGHT(Tienda_4!E1785,4)))</f>
        <v>2022</v>
      </c>
      <c r="G8985">
        <f>IF($A8985="","",Tienda_4!C1785)</f>
        <v>36900</v>
      </c>
      <c r="H8985">
        <f>IF($A8985="","",Tienda_4!D1785)</f>
        <v>0</v>
      </c>
      <c r="I8985">
        <f>IF($A8985="","",Tienda_4!H1785)</f>
        <v>5</v>
      </c>
      <c r="J8985">
        <f>IF($A8985="",0,IF(AND(OR('Cuadro-de-mando'!$B$4="(Todas)",'Cuadro-de-mando'!$B$4=$A8985),OR('Cuadro-de-mando'!$E$4="(Todas)",'Cuadro-de-mando'!$E$4=$B8985),OR('Cuadro-de-mando'!$H$4="(Todas)",'Cuadro-de-mando'!$H$4=$C8985),OR('Cuadro-de-mando'!$K$4="(Todas)",'Cuadro-de-mando'!$K$4=$E8985),OR('Cuadro-de-mando'!$N$4="(Todos)",'Cuadro-de-mando'!$N$4=$F8985)),1,0))</f>
        <v>1</v>
      </c>
    </row>
    <row r="8986" spans="1:10" x14ac:dyDescent="0.25">
      <c r="A8986" t="str">
        <f>IF(Tienda_4!$A1786="","","Tienda 4")</f>
        <v>Tienda 4</v>
      </c>
      <c r="B8986" t="str">
        <f>IF($A8986="","",Tienda_4!B1786)</f>
        <v>Electrodomésticos</v>
      </c>
      <c r="C8986" t="str">
        <f>IF($A8986="","",Tienda_4!G1786)</f>
        <v>Leticia</v>
      </c>
      <c r="D8986" t="str">
        <f>IF($A8986="","",Tienda_4!F1786)</f>
        <v>Blanca Ramirez</v>
      </c>
      <c r="E8986" t="str">
        <f>IF($A8986="","",Tienda_4!I1786)</f>
        <v>Tarjeta de crédito</v>
      </c>
      <c r="F8986">
        <f>IF($A8986="","",VALUE(RIGHT(Tienda_4!E1786,4)))</f>
        <v>2022</v>
      </c>
      <c r="G8986">
        <f>IF($A8986="","",Tienda_4!C1786)</f>
        <v>533500</v>
      </c>
      <c r="H8986">
        <f>IF($A8986="","",Tienda_4!D1786)</f>
        <v>26600</v>
      </c>
      <c r="I8986">
        <f>IF($A8986="","",Tienda_4!H1786)</f>
        <v>5</v>
      </c>
      <c r="J8986">
        <f>IF($A8986="",0,IF(AND(OR('Cuadro-de-mando'!$B$4="(Todas)",'Cuadro-de-mando'!$B$4=$A8986),OR('Cuadro-de-mando'!$E$4="(Todas)",'Cuadro-de-mando'!$E$4=$B8986),OR('Cuadro-de-mando'!$H$4="(Todas)",'Cuadro-de-mando'!$H$4=$C8986),OR('Cuadro-de-mando'!$K$4="(Todas)",'Cuadro-de-mando'!$K$4=$E8986),OR('Cuadro-de-mando'!$N$4="(Todos)",'Cuadro-de-mando'!$N$4=$F8986)),1,0))</f>
        <v>1</v>
      </c>
    </row>
    <row r="8987" spans="1:10" x14ac:dyDescent="0.25">
      <c r="A8987" t="str">
        <f>IF(Tienda_4!$A1787="","","Tienda 4")</f>
        <v>Tienda 4</v>
      </c>
      <c r="B8987" t="str">
        <f>IF($A8987="","",Tienda_4!B1787)</f>
        <v>Deportes y diversión</v>
      </c>
      <c r="C8987" t="str">
        <f>IF($A8987="","",Tienda_4!G1787)</f>
        <v>Cartagena</v>
      </c>
      <c r="D8987" t="str">
        <f>IF($A8987="","",Tienda_4!F1787)</f>
        <v>Blanca Ramirez</v>
      </c>
      <c r="E8987" t="str">
        <f>IF($A8987="","",Tienda_4!I1787)</f>
        <v>Tarjeta de crédito</v>
      </c>
      <c r="F8987">
        <f>IF($A8987="","",VALUE(RIGHT(Tienda_4!E1787,4)))</f>
        <v>2022</v>
      </c>
      <c r="G8987">
        <f>IF($A8987="","",Tienda_4!C1787)</f>
        <v>59800</v>
      </c>
      <c r="H8987">
        <f>IF($A8987="","",Tienda_4!D1787)</f>
        <v>3400</v>
      </c>
      <c r="I8987">
        <f>IF($A8987="","",Tienda_4!H1787)</f>
        <v>5</v>
      </c>
      <c r="J8987">
        <f>IF($A8987="",0,IF(AND(OR('Cuadro-de-mando'!$B$4="(Todas)",'Cuadro-de-mando'!$B$4=$A8987),OR('Cuadro-de-mando'!$E$4="(Todas)",'Cuadro-de-mando'!$E$4=$B8987),OR('Cuadro-de-mando'!$H$4="(Todas)",'Cuadro-de-mando'!$H$4=$C8987),OR('Cuadro-de-mando'!$K$4="(Todas)",'Cuadro-de-mando'!$K$4=$E8987),OR('Cuadro-de-mando'!$N$4="(Todos)",'Cuadro-de-mando'!$N$4=$F8987)),1,0))</f>
        <v>1</v>
      </c>
    </row>
    <row r="8988" spans="1:10" x14ac:dyDescent="0.25">
      <c r="A8988" t="str">
        <f>IF(Tienda_4!$A1788="","","Tienda 4")</f>
        <v>Tienda 4</v>
      </c>
      <c r="B8988" t="str">
        <f>IF($A8988="","",Tienda_4!B1788)</f>
        <v>Artículos para el hogar</v>
      </c>
      <c r="C8988" t="str">
        <f>IF($A8988="","",Tienda_4!G1788)</f>
        <v>Cartagena</v>
      </c>
      <c r="D8988" t="str">
        <f>IF($A8988="","",Tienda_4!F1788)</f>
        <v>Mariana Herrera</v>
      </c>
      <c r="E8988" t="str">
        <f>IF($A8988="","",Tienda_4!I1788)</f>
        <v>Nequi</v>
      </c>
      <c r="F8988">
        <f>IF($A8988="","",VALUE(RIGHT(Tienda_4!E1788,4)))</f>
        <v>2022</v>
      </c>
      <c r="G8988">
        <f>IF($A8988="","",Tienda_4!C1788)</f>
        <v>35500</v>
      </c>
      <c r="H8988">
        <f>IF($A8988="","",Tienda_4!D1788)</f>
        <v>2600</v>
      </c>
      <c r="I8988">
        <f>IF($A8988="","",Tienda_4!H1788)</f>
        <v>5</v>
      </c>
      <c r="J8988">
        <f>IF($A8988="",0,IF(AND(OR('Cuadro-de-mando'!$B$4="(Todas)",'Cuadro-de-mando'!$B$4=$A8988),OR('Cuadro-de-mando'!$E$4="(Todas)",'Cuadro-de-mando'!$E$4=$B8988),OR('Cuadro-de-mando'!$H$4="(Todas)",'Cuadro-de-mando'!$H$4=$C8988),OR('Cuadro-de-mando'!$K$4="(Todas)",'Cuadro-de-mando'!$K$4=$E8988),OR('Cuadro-de-mando'!$N$4="(Todos)",'Cuadro-de-mando'!$N$4=$F8988)),1,0))</f>
        <v>1</v>
      </c>
    </row>
    <row r="8989" spans="1:10" x14ac:dyDescent="0.25">
      <c r="A8989" t="str">
        <f>IF(Tienda_4!$A1789="","","Tienda 4")</f>
        <v>Tienda 4</v>
      </c>
      <c r="B8989" t="str">
        <f>IF($A8989="","",Tienda_4!B1789)</f>
        <v>Electrodomésticos</v>
      </c>
      <c r="C8989" t="str">
        <f>IF($A8989="","",Tienda_4!G1789)</f>
        <v>Barranquilla</v>
      </c>
      <c r="D8989" t="str">
        <f>IF($A8989="","",Tienda_4!F1789)</f>
        <v>Rafael Acosta</v>
      </c>
      <c r="E8989" t="str">
        <f>IF($A8989="","",Tienda_4!I1789)</f>
        <v>Tarjeta de crédito</v>
      </c>
      <c r="F8989">
        <f>IF($A8989="","",VALUE(RIGHT(Tienda_4!E1789,4)))</f>
        <v>2023</v>
      </c>
      <c r="G8989">
        <f>IF($A8989="","",Tienda_4!C1789)</f>
        <v>444800</v>
      </c>
      <c r="H8989">
        <f>IF($A8989="","",Tienda_4!D1789)</f>
        <v>21900</v>
      </c>
      <c r="I8989">
        <f>IF($A8989="","",Tienda_4!H1789)</f>
        <v>5</v>
      </c>
      <c r="J8989">
        <f>IF($A8989="",0,IF(AND(OR('Cuadro-de-mando'!$B$4="(Todas)",'Cuadro-de-mando'!$B$4=$A8989),OR('Cuadro-de-mando'!$E$4="(Todas)",'Cuadro-de-mando'!$E$4=$B8989),OR('Cuadro-de-mando'!$H$4="(Todas)",'Cuadro-de-mando'!$H$4=$C8989),OR('Cuadro-de-mando'!$K$4="(Todas)",'Cuadro-de-mando'!$K$4=$E8989),OR('Cuadro-de-mando'!$N$4="(Todos)",'Cuadro-de-mando'!$N$4=$F8989)),1,0))</f>
        <v>1</v>
      </c>
    </row>
    <row r="8990" spans="1:10" x14ac:dyDescent="0.25">
      <c r="A8990" t="str">
        <f>IF(Tienda_4!$A1790="","","Tienda 4")</f>
        <v>Tienda 4</v>
      </c>
      <c r="B8990" t="str">
        <f>IF($A8990="","",Tienda_4!B1790)</f>
        <v>Electrodomésticos</v>
      </c>
      <c r="C8990" t="str">
        <f>IF($A8990="","",Tienda_4!G1790)</f>
        <v>Bogotá</v>
      </c>
      <c r="D8990" t="str">
        <f>IF($A8990="","",Tienda_4!F1790)</f>
        <v>Camila Rivera</v>
      </c>
      <c r="E8990" t="str">
        <f>IF($A8990="","",Tienda_4!I1790)</f>
        <v>Nequi</v>
      </c>
      <c r="F8990">
        <f>IF($A8990="","",VALUE(RIGHT(Tienda_4!E1790,4)))</f>
        <v>2021</v>
      </c>
      <c r="G8990">
        <f>IF($A8990="","",Tienda_4!C1790)</f>
        <v>2176400</v>
      </c>
      <c r="H8990">
        <f>IF($A8990="","",Tienda_4!D1790)</f>
        <v>114100</v>
      </c>
      <c r="I8990">
        <f>IF($A8990="","",Tienda_4!H1790)</f>
        <v>4</v>
      </c>
      <c r="J8990">
        <f>IF($A8990="",0,IF(AND(OR('Cuadro-de-mando'!$B$4="(Todas)",'Cuadro-de-mando'!$B$4=$A8990),OR('Cuadro-de-mando'!$E$4="(Todas)",'Cuadro-de-mando'!$E$4=$B8990),OR('Cuadro-de-mando'!$H$4="(Todas)",'Cuadro-de-mando'!$H$4=$C8990),OR('Cuadro-de-mando'!$K$4="(Todas)",'Cuadro-de-mando'!$K$4=$E8990),OR('Cuadro-de-mando'!$N$4="(Todos)",'Cuadro-de-mando'!$N$4=$F8990)),1,0))</f>
        <v>1</v>
      </c>
    </row>
    <row r="8991" spans="1:10" x14ac:dyDescent="0.25">
      <c r="A8991" t="str">
        <f>IF(Tienda_4!$A1791="","","Tienda 4")</f>
        <v>Tienda 4</v>
      </c>
      <c r="B8991" t="str">
        <f>IF($A8991="","",Tienda_4!B1791)</f>
        <v>Muebles</v>
      </c>
      <c r="C8991" t="str">
        <f>IF($A8991="","",Tienda_4!G1791)</f>
        <v>Bogotá</v>
      </c>
      <c r="D8991" t="str">
        <f>IF($A8991="","",Tienda_4!F1791)</f>
        <v>Felipe Santos</v>
      </c>
      <c r="E8991" t="str">
        <f>IF($A8991="","",Tienda_4!I1791)</f>
        <v>Tarjeta de crédito</v>
      </c>
      <c r="F8991">
        <f>IF($A8991="","",VALUE(RIGHT(Tienda_4!E1791,4)))</f>
        <v>2020</v>
      </c>
      <c r="G8991">
        <f>IF($A8991="","",Tienda_4!C1791)</f>
        <v>321500</v>
      </c>
      <c r="H8991">
        <f>IF($A8991="","",Tienda_4!D1791)</f>
        <v>17600</v>
      </c>
      <c r="I8991">
        <f>IF($A8991="","",Tienda_4!H1791)</f>
        <v>5</v>
      </c>
      <c r="J8991">
        <f>IF($A8991="",0,IF(AND(OR('Cuadro-de-mando'!$B$4="(Todas)",'Cuadro-de-mando'!$B$4=$A8991),OR('Cuadro-de-mando'!$E$4="(Todas)",'Cuadro-de-mando'!$E$4=$B8991),OR('Cuadro-de-mando'!$H$4="(Todas)",'Cuadro-de-mando'!$H$4=$C8991),OR('Cuadro-de-mando'!$K$4="(Todas)",'Cuadro-de-mando'!$K$4=$E8991),OR('Cuadro-de-mando'!$N$4="(Todos)",'Cuadro-de-mando'!$N$4=$F8991)),1,0))</f>
        <v>1</v>
      </c>
    </row>
    <row r="8992" spans="1:10" x14ac:dyDescent="0.25">
      <c r="A8992" t="str">
        <f>IF(Tienda_4!$A1792="","","Tienda 4")</f>
        <v>Tienda 4</v>
      </c>
      <c r="B8992" t="str">
        <f>IF($A8992="","",Tienda_4!B1792)</f>
        <v>Electrónicos</v>
      </c>
      <c r="C8992" t="str">
        <f>IF($A8992="","",Tienda_4!G1792)</f>
        <v>Bogotá</v>
      </c>
      <c r="D8992" t="str">
        <f>IF($A8992="","",Tienda_4!F1792)</f>
        <v>Lucas Olivera</v>
      </c>
      <c r="E8992" t="str">
        <f>IF($A8992="","",Tienda_4!I1792)</f>
        <v>Tarjeta de crédito</v>
      </c>
      <c r="F8992">
        <f>IF($A8992="","",VALUE(RIGHT(Tienda_4!E1792,4)))</f>
        <v>2020</v>
      </c>
      <c r="G8992">
        <f>IF($A8992="","",Tienda_4!C1792)</f>
        <v>250000</v>
      </c>
      <c r="H8992">
        <f>IF($A8992="","",Tienda_4!D1792)</f>
        <v>14600</v>
      </c>
      <c r="I8992">
        <f>IF($A8992="","",Tienda_4!H1792)</f>
        <v>5</v>
      </c>
      <c r="J8992">
        <f>IF($A8992="",0,IF(AND(OR('Cuadro-de-mando'!$B$4="(Todas)",'Cuadro-de-mando'!$B$4=$A8992),OR('Cuadro-de-mando'!$E$4="(Todas)",'Cuadro-de-mando'!$E$4=$B8992),OR('Cuadro-de-mando'!$H$4="(Todas)",'Cuadro-de-mando'!$H$4=$C8992),OR('Cuadro-de-mando'!$K$4="(Todas)",'Cuadro-de-mando'!$K$4=$E8992),OR('Cuadro-de-mando'!$N$4="(Todos)",'Cuadro-de-mando'!$N$4=$F8992)),1,0))</f>
        <v>1</v>
      </c>
    </row>
    <row r="8993" spans="1:10" x14ac:dyDescent="0.25">
      <c r="A8993" t="str">
        <f>IF(Tienda_4!$A1793="","","Tienda 4")</f>
        <v>Tienda 4</v>
      </c>
      <c r="B8993" t="str">
        <f>IF($A8993="","",Tienda_4!B1793)</f>
        <v>Deportes y diversión</v>
      </c>
      <c r="C8993" t="str">
        <f>IF($A8993="","",Tienda_4!G1793)</f>
        <v>Riohacha</v>
      </c>
      <c r="D8993" t="str">
        <f>IF($A8993="","",Tienda_4!F1793)</f>
        <v>Pedro Gomez</v>
      </c>
      <c r="E8993" t="str">
        <f>IF($A8993="","",Tienda_4!I1793)</f>
        <v>Tarjeta de crédito</v>
      </c>
      <c r="F8993">
        <f>IF($A8993="","",VALUE(RIGHT(Tienda_4!E1793,4)))</f>
        <v>2021</v>
      </c>
      <c r="G8993">
        <f>IF($A8993="","",Tienda_4!C1793)</f>
        <v>27800</v>
      </c>
      <c r="H8993">
        <f>IF($A8993="","",Tienda_4!D1793)</f>
        <v>2200</v>
      </c>
      <c r="I8993">
        <f>IF($A8993="","",Tienda_4!H1793)</f>
        <v>1</v>
      </c>
      <c r="J8993">
        <f>IF($A8993="",0,IF(AND(OR('Cuadro-de-mando'!$B$4="(Todas)",'Cuadro-de-mando'!$B$4=$A8993),OR('Cuadro-de-mando'!$E$4="(Todas)",'Cuadro-de-mando'!$E$4=$B8993),OR('Cuadro-de-mando'!$H$4="(Todas)",'Cuadro-de-mando'!$H$4=$C8993),OR('Cuadro-de-mando'!$K$4="(Todas)",'Cuadro-de-mando'!$K$4=$E8993),OR('Cuadro-de-mando'!$N$4="(Todos)",'Cuadro-de-mando'!$N$4=$F8993)),1,0))</f>
        <v>1</v>
      </c>
    </row>
    <row r="8994" spans="1:10" x14ac:dyDescent="0.25">
      <c r="A8994" t="str">
        <f>IF(Tienda_4!$A1794="","","Tienda 4")</f>
        <v>Tienda 4</v>
      </c>
      <c r="B8994" t="str">
        <f>IF($A8994="","",Tienda_4!B1794)</f>
        <v>Muebles</v>
      </c>
      <c r="C8994" t="str">
        <f>IF($A8994="","",Tienda_4!G1794)</f>
        <v>Bogotá</v>
      </c>
      <c r="D8994" t="str">
        <f>IF($A8994="","",Tienda_4!F1794)</f>
        <v>Juan Fernandez</v>
      </c>
      <c r="E8994" t="str">
        <f>IF($A8994="","",Tienda_4!I1794)</f>
        <v>Tarjeta de crédito</v>
      </c>
      <c r="F8994">
        <f>IF($A8994="","",VALUE(RIGHT(Tienda_4!E1794,4)))</f>
        <v>2020</v>
      </c>
      <c r="G8994">
        <f>IF($A8994="","",Tienda_4!C1794)</f>
        <v>155400</v>
      </c>
      <c r="H8994">
        <f>IF($A8994="","",Tienda_4!D1794)</f>
        <v>6500</v>
      </c>
      <c r="I8994">
        <f>IF($A8994="","",Tienda_4!H1794)</f>
        <v>5</v>
      </c>
      <c r="J8994">
        <f>IF($A8994="",0,IF(AND(OR('Cuadro-de-mando'!$B$4="(Todas)",'Cuadro-de-mando'!$B$4=$A8994),OR('Cuadro-de-mando'!$E$4="(Todas)",'Cuadro-de-mando'!$E$4=$B8994),OR('Cuadro-de-mando'!$H$4="(Todas)",'Cuadro-de-mando'!$H$4=$C8994),OR('Cuadro-de-mando'!$K$4="(Todas)",'Cuadro-de-mando'!$K$4=$E8994),OR('Cuadro-de-mando'!$N$4="(Todos)",'Cuadro-de-mando'!$N$4=$F8994)),1,0))</f>
        <v>1</v>
      </c>
    </row>
    <row r="8995" spans="1:10" x14ac:dyDescent="0.25">
      <c r="A8995" t="str">
        <f>IF(Tienda_4!$A1795="","","Tienda 4")</f>
        <v>Tienda 4</v>
      </c>
      <c r="B8995" t="str">
        <f>IF($A8995="","",Tienda_4!B1795)</f>
        <v>Artículos para el hogar</v>
      </c>
      <c r="C8995" t="str">
        <f>IF($A8995="","",Tienda_4!G1795)</f>
        <v>Bogotá</v>
      </c>
      <c r="D8995" t="str">
        <f>IF($A8995="","",Tienda_4!F1795)</f>
        <v>Mariana Herrera</v>
      </c>
      <c r="E8995" t="str">
        <f>IF($A8995="","",Tienda_4!I1795)</f>
        <v>Tarjeta de crédito</v>
      </c>
      <c r="F8995">
        <f>IF($A8995="","",VALUE(RIGHT(Tienda_4!E1795,4)))</f>
        <v>2021</v>
      </c>
      <c r="G8995">
        <f>IF($A8995="","",Tienda_4!C1795)</f>
        <v>38600</v>
      </c>
      <c r="H8995">
        <f>IF($A8995="","",Tienda_4!D1795)</f>
        <v>0</v>
      </c>
      <c r="I8995">
        <f>IF($A8995="","",Tienda_4!H1795)</f>
        <v>3</v>
      </c>
      <c r="J8995">
        <f>IF($A8995="",0,IF(AND(OR('Cuadro-de-mando'!$B$4="(Todas)",'Cuadro-de-mando'!$B$4=$A8995),OR('Cuadro-de-mando'!$E$4="(Todas)",'Cuadro-de-mando'!$E$4=$B8995),OR('Cuadro-de-mando'!$H$4="(Todas)",'Cuadro-de-mando'!$H$4=$C8995),OR('Cuadro-de-mando'!$K$4="(Todas)",'Cuadro-de-mando'!$K$4=$E8995),OR('Cuadro-de-mando'!$N$4="(Todos)",'Cuadro-de-mando'!$N$4=$F8995)),1,0))</f>
        <v>1</v>
      </c>
    </row>
    <row r="8996" spans="1:10" x14ac:dyDescent="0.25">
      <c r="A8996" t="str">
        <f>IF(Tienda_4!$A1796="","","Tienda 4")</f>
        <v>Tienda 4</v>
      </c>
      <c r="B8996" t="str">
        <f>IF($A8996="","",Tienda_4!B1796)</f>
        <v>Electrónicos</v>
      </c>
      <c r="C8996" t="str">
        <f>IF($A8996="","",Tienda_4!G1796)</f>
        <v>Riohacha</v>
      </c>
      <c r="D8996" t="str">
        <f>IF($A8996="","",Tienda_4!F1796)</f>
        <v>Lucas Olivera</v>
      </c>
      <c r="E8996" t="str">
        <f>IF($A8996="","",Tienda_4!I1796)</f>
        <v>Nequi</v>
      </c>
      <c r="F8996">
        <f>IF($A8996="","",VALUE(RIGHT(Tienda_4!E1796,4)))</f>
        <v>2023</v>
      </c>
      <c r="G8996">
        <f>IF($A8996="","",Tienda_4!C1796)</f>
        <v>1586100</v>
      </c>
      <c r="H8996">
        <f>IF($A8996="","",Tienda_4!D1796)</f>
        <v>91600</v>
      </c>
      <c r="I8996">
        <f>IF($A8996="","",Tienda_4!H1796)</f>
        <v>5</v>
      </c>
      <c r="J8996">
        <f>IF($A8996="",0,IF(AND(OR('Cuadro-de-mando'!$B$4="(Todas)",'Cuadro-de-mando'!$B$4=$A8996),OR('Cuadro-de-mando'!$E$4="(Todas)",'Cuadro-de-mando'!$E$4=$B8996),OR('Cuadro-de-mando'!$H$4="(Todas)",'Cuadro-de-mando'!$H$4=$C8996),OR('Cuadro-de-mando'!$K$4="(Todas)",'Cuadro-de-mando'!$K$4=$E8996),OR('Cuadro-de-mando'!$N$4="(Todos)",'Cuadro-de-mando'!$N$4=$F8996)),1,0))</f>
        <v>1</v>
      </c>
    </row>
    <row r="8997" spans="1:10" x14ac:dyDescent="0.25">
      <c r="A8997" t="str">
        <f>IF(Tienda_4!$A1797="","","Tienda 4")</f>
        <v>Tienda 4</v>
      </c>
      <c r="B8997" t="str">
        <f>IF($A8997="","",Tienda_4!B1797)</f>
        <v>Electrónicos</v>
      </c>
      <c r="C8997" t="str">
        <f>IF($A8997="","",Tienda_4!G1797)</f>
        <v>Bogotá</v>
      </c>
      <c r="D8997" t="str">
        <f>IF($A8997="","",Tienda_4!F1797)</f>
        <v>Maria Alfonso</v>
      </c>
      <c r="E8997" t="str">
        <f>IF($A8997="","",Tienda_4!I1797)</f>
        <v>Tarjeta de crédito</v>
      </c>
      <c r="F8997">
        <f>IF($A8997="","",VALUE(RIGHT(Tienda_4!E1797,4)))</f>
        <v>2021</v>
      </c>
      <c r="G8997">
        <f>IF($A8997="","",Tienda_4!C1797)</f>
        <v>2262100</v>
      </c>
      <c r="H8997">
        <f>IF($A8997="","",Tienda_4!D1797)</f>
        <v>120800</v>
      </c>
      <c r="I8997">
        <f>IF($A8997="","",Tienda_4!H1797)</f>
        <v>4</v>
      </c>
      <c r="J8997">
        <f>IF($A8997="",0,IF(AND(OR('Cuadro-de-mando'!$B$4="(Todas)",'Cuadro-de-mando'!$B$4=$A8997),OR('Cuadro-de-mando'!$E$4="(Todas)",'Cuadro-de-mando'!$E$4=$B8997),OR('Cuadro-de-mando'!$H$4="(Todas)",'Cuadro-de-mando'!$H$4=$C8997),OR('Cuadro-de-mando'!$K$4="(Todas)",'Cuadro-de-mando'!$K$4=$E8997),OR('Cuadro-de-mando'!$N$4="(Todos)",'Cuadro-de-mando'!$N$4=$F8997)),1,0))</f>
        <v>1</v>
      </c>
    </row>
    <row r="8998" spans="1:10" x14ac:dyDescent="0.25">
      <c r="A8998" t="str">
        <f>IF(Tienda_4!$A1798="","","Tienda 4")</f>
        <v>Tienda 4</v>
      </c>
      <c r="B8998" t="str">
        <f>IF($A8998="","",Tienda_4!B1798)</f>
        <v>Juguetes</v>
      </c>
      <c r="C8998" t="str">
        <f>IF($A8998="","",Tienda_4!G1798)</f>
        <v>Bogotá</v>
      </c>
      <c r="D8998" t="str">
        <f>IF($A8998="","",Tienda_4!F1798)</f>
        <v>Blanca Ramirez</v>
      </c>
      <c r="E8998" t="str">
        <f>IF($A8998="","",Tienda_4!I1798)</f>
        <v>Nequi</v>
      </c>
      <c r="F8998">
        <f>IF($A8998="","",VALUE(RIGHT(Tienda_4!E1798,4)))</f>
        <v>2022</v>
      </c>
      <c r="G8998">
        <f>IF($A8998="","",Tienda_4!C1798)</f>
        <v>42900</v>
      </c>
      <c r="H8998">
        <f>IF($A8998="","",Tienda_4!D1798)</f>
        <v>2700</v>
      </c>
      <c r="I8998">
        <f>IF($A8998="","",Tienda_4!H1798)</f>
        <v>5</v>
      </c>
      <c r="J8998">
        <f>IF($A8998="",0,IF(AND(OR('Cuadro-de-mando'!$B$4="(Todas)",'Cuadro-de-mando'!$B$4=$A8998),OR('Cuadro-de-mando'!$E$4="(Todas)",'Cuadro-de-mando'!$E$4=$B8998),OR('Cuadro-de-mando'!$H$4="(Todas)",'Cuadro-de-mando'!$H$4=$C8998),OR('Cuadro-de-mando'!$K$4="(Todas)",'Cuadro-de-mando'!$K$4=$E8998),OR('Cuadro-de-mando'!$N$4="(Todos)",'Cuadro-de-mando'!$N$4=$F8998)),1,0))</f>
        <v>1</v>
      </c>
    </row>
    <row r="8999" spans="1:10" x14ac:dyDescent="0.25">
      <c r="A8999" t="str">
        <f>IF(Tienda_4!$A1799="","","Tienda 4")</f>
        <v>Tienda 4</v>
      </c>
      <c r="B8999" t="str">
        <f>IF($A8999="","",Tienda_4!B1799)</f>
        <v>Instrumentos musicales</v>
      </c>
      <c r="C8999" t="str">
        <f>IF($A8999="","",Tienda_4!G1799)</f>
        <v>Cali</v>
      </c>
      <c r="D8999" t="str">
        <f>IF($A8999="","",Tienda_4!F1799)</f>
        <v>Camila Rivera</v>
      </c>
      <c r="E8999" t="str">
        <f>IF($A8999="","",Tienda_4!I1799)</f>
        <v>Tarjeta de crédito</v>
      </c>
      <c r="F8999">
        <f>IF($A8999="","",VALUE(RIGHT(Tienda_4!E1799,4)))</f>
        <v>2020</v>
      </c>
      <c r="G8999">
        <f>IF($A8999="","",Tienda_4!C1799)</f>
        <v>211000</v>
      </c>
      <c r="H8999">
        <f>IF($A8999="","",Tienda_4!D1799)</f>
        <v>11600</v>
      </c>
      <c r="I8999">
        <f>IF($A8999="","",Tienda_4!H1799)</f>
        <v>4</v>
      </c>
      <c r="J8999">
        <f>IF($A8999="",0,IF(AND(OR('Cuadro-de-mando'!$B$4="(Todas)",'Cuadro-de-mando'!$B$4=$A8999),OR('Cuadro-de-mando'!$E$4="(Todas)",'Cuadro-de-mando'!$E$4=$B8999),OR('Cuadro-de-mando'!$H$4="(Todas)",'Cuadro-de-mando'!$H$4=$C8999),OR('Cuadro-de-mando'!$K$4="(Todas)",'Cuadro-de-mando'!$K$4=$E8999),OR('Cuadro-de-mando'!$N$4="(Todos)",'Cuadro-de-mando'!$N$4=$F8999)),1,0))</f>
        <v>1</v>
      </c>
    </row>
    <row r="9000" spans="1:10" x14ac:dyDescent="0.25">
      <c r="A9000" t="str">
        <f>IF(Tienda_4!$A1800="","","Tienda 4")</f>
        <v>Tienda 4</v>
      </c>
      <c r="B9000" t="str">
        <f>IF($A9000="","",Tienda_4!B1800)</f>
        <v>Muebles</v>
      </c>
      <c r="C9000" t="str">
        <f>IF($A9000="","",Tienda_4!G1800)</f>
        <v>Medellín</v>
      </c>
      <c r="D9000" t="str">
        <f>IF($A9000="","",Tienda_4!F1800)</f>
        <v>Camila Rivera</v>
      </c>
      <c r="E9000" t="str">
        <f>IF($A9000="","",Tienda_4!I1800)</f>
        <v>Tarjeta de crédito</v>
      </c>
      <c r="F9000">
        <f>IF($A9000="","",VALUE(RIGHT(Tienda_4!E1800,4)))</f>
        <v>2020</v>
      </c>
      <c r="G9000">
        <f>IF($A9000="","",Tienda_4!C1800)</f>
        <v>178000</v>
      </c>
      <c r="H9000">
        <f>IF($A9000="","",Tienda_4!D1800)</f>
        <v>7700</v>
      </c>
      <c r="I9000">
        <f>IF($A9000="","",Tienda_4!H1800)</f>
        <v>5</v>
      </c>
      <c r="J9000">
        <f>IF($A9000="",0,IF(AND(OR('Cuadro-de-mando'!$B$4="(Todas)",'Cuadro-de-mando'!$B$4=$A9000),OR('Cuadro-de-mando'!$E$4="(Todas)",'Cuadro-de-mando'!$E$4=$B9000),OR('Cuadro-de-mando'!$H$4="(Todas)",'Cuadro-de-mando'!$H$4=$C9000),OR('Cuadro-de-mando'!$K$4="(Todas)",'Cuadro-de-mando'!$K$4=$E9000),OR('Cuadro-de-mando'!$N$4="(Todos)",'Cuadro-de-mando'!$N$4=$F9000)),1,0))</f>
        <v>1</v>
      </c>
    </row>
    <row r="9001" spans="1:10" x14ac:dyDescent="0.25">
      <c r="A9001" t="str">
        <f>IF(Tienda_4!$A1801="","","Tienda 4")</f>
        <v>Tienda 4</v>
      </c>
      <c r="B9001" t="str">
        <f>IF($A9001="","",Tienda_4!B1801)</f>
        <v>Artículos para el hogar</v>
      </c>
      <c r="C9001" t="str">
        <f>IF($A9001="","",Tienda_4!G1801)</f>
        <v>Cartagena</v>
      </c>
      <c r="D9001" t="str">
        <f>IF($A9001="","",Tienda_4!F1801)</f>
        <v>Santiago Silva</v>
      </c>
      <c r="E9001" t="str">
        <f>IF($A9001="","",Tienda_4!I1801)</f>
        <v>Tarjeta de crédito</v>
      </c>
      <c r="F9001">
        <f>IF($A9001="","",VALUE(RIGHT(Tienda_4!E1801,4)))</f>
        <v>2020</v>
      </c>
      <c r="G9001">
        <f>IF($A9001="","",Tienda_4!C1801)</f>
        <v>69200</v>
      </c>
      <c r="H9001">
        <f>IF($A9001="","",Tienda_4!D1801)</f>
        <v>1900</v>
      </c>
      <c r="I9001">
        <f>IF($A9001="","",Tienda_4!H1801)</f>
        <v>3</v>
      </c>
      <c r="J9001">
        <f>IF($A9001="",0,IF(AND(OR('Cuadro-de-mando'!$B$4="(Todas)",'Cuadro-de-mando'!$B$4=$A9001),OR('Cuadro-de-mando'!$E$4="(Todas)",'Cuadro-de-mando'!$E$4=$B9001),OR('Cuadro-de-mando'!$H$4="(Todas)",'Cuadro-de-mando'!$H$4=$C9001),OR('Cuadro-de-mando'!$K$4="(Todas)",'Cuadro-de-mando'!$K$4=$E9001),OR('Cuadro-de-mando'!$N$4="(Todos)",'Cuadro-de-mando'!$N$4=$F9001)),1,0))</f>
        <v>1</v>
      </c>
    </row>
    <row r="9002" spans="1:10" x14ac:dyDescent="0.25">
      <c r="A9002" t="str">
        <f>IF(Tienda_4!$A1802="","","Tienda 4")</f>
        <v>Tienda 4</v>
      </c>
      <c r="B9002" t="str">
        <f>IF($A9002="","",Tienda_4!B1802)</f>
        <v>Deportes y diversión</v>
      </c>
      <c r="C9002" t="str">
        <f>IF($A9002="","",Tienda_4!G1802)</f>
        <v>Cali</v>
      </c>
      <c r="D9002" t="str">
        <f>IF($A9002="","",Tienda_4!F1802)</f>
        <v>Mariana Herrera</v>
      </c>
      <c r="E9002" t="str">
        <f>IF($A9002="","",Tienda_4!I1802)</f>
        <v>Tarjeta de crédito</v>
      </c>
      <c r="F9002">
        <f>IF($A9002="","",VALUE(RIGHT(Tienda_4!E1802,4)))</f>
        <v>2021</v>
      </c>
      <c r="G9002">
        <f>IF($A9002="","",Tienda_4!C1802)</f>
        <v>69800</v>
      </c>
      <c r="H9002">
        <f>IF($A9002="","",Tienda_4!D1802)</f>
        <v>4100</v>
      </c>
      <c r="I9002">
        <f>IF($A9002="","",Tienda_4!H1802)</f>
        <v>2</v>
      </c>
      <c r="J9002">
        <f>IF($A9002="",0,IF(AND(OR('Cuadro-de-mando'!$B$4="(Todas)",'Cuadro-de-mando'!$B$4=$A9002),OR('Cuadro-de-mando'!$E$4="(Todas)",'Cuadro-de-mando'!$E$4=$B9002),OR('Cuadro-de-mando'!$H$4="(Todas)",'Cuadro-de-mando'!$H$4=$C9002),OR('Cuadro-de-mando'!$K$4="(Todas)",'Cuadro-de-mando'!$K$4=$E9002),OR('Cuadro-de-mando'!$N$4="(Todos)",'Cuadro-de-mando'!$N$4=$F9002)),1,0))</f>
        <v>1</v>
      </c>
    </row>
    <row r="9003" spans="1:10" x14ac:dyDescent="0.25">
      <c r="A9003" t="str">
        <f>IF(Tienda_4!$A1803="","","Tienda 4")</f>
        <v>Tienda 4</v>
      </c>
      <c r="B9003" t="str">
        <f>IF($A9003="","",Tienda_4!B1803)</f>
        <v>Electrónicos</v>
      </c>
      <c r="C9003" t="str">
        <f>IF($A9003="","",Tienda_4!G1803)</f>
        <v>Medellín</v>
      </c>
      <c r="D9003" t="str">
        <f>IF($A9003="","",Tienda_4!F1803)</f>
        <v>Mariana Herrera</v>
      </c>
      <c r="E9003" t="str">
        <f>IF($A9003="","",Tienda_4!I1803)</f>
        <v>Tarjeta de crédito</v>
      </c>
      <c r="F9003">
        <f>IF($A9003="","",VALUE(RIGHT(Tienda_4!E1803,4)))</f>
        <v>2020</v>
      </c>
      <c r="G9003">
        <f>IF($A9003="","",Tienda_4!C1803)</f>
        <v>1104600</v>
      </c>
      <c r="H9003">
        <f>IF($A9003="","",Tienda_4!D1803)</f>
        <v>57000</v>
      </c>
      <c r="I9003">
        <f>IF($A9003="","",Tienda_4!H1803)</f>
        <v>5</v>
      </c>
      <c r="J9003">
        <f>IF($A9003="",0,IF(AND(OR('Cuadro-de-mando'!$B$4="(Todas)",'Cuadro-de-mando'!$B$4=$A9003),OR('Cuadro-de-mando'!$E$4="(Todas)",'Cuadro-de-mando'!$E$4=$B9003),OR('Cuadro-de-mando'!$H$4="(Todas)",'Cuadro-de-mando'!$H$4=$C9003),OR('Cuadro-de-mando'!$K$4="(Todas)",'Cuadro-de-mando'!$K$4=$E9003),OR('Cuadro-de-mando'!$N$4="(Todos)",'Cuadro-de-mando'!$N$4=$F9003)),1,0))</f>
        <v>1</v>
      </c>
    </row>
    <row r="9004" spans="1:10" x14ac:dyDescent="0.25">
      <c r="A9004" t="str">
        <f>IF(Tienda_4!$A1804="","","Tienda 4")</f>
        <v>Tienda 4</v>
      </c>
      <c r="B9004" t="str">
        <f>IF($A9004="","",Tienda_4!B1804)</f>
        <v>Muebles</v>
      </c>
      <c r="C9004" t="str">
        <f>IF($A9004="","",Tienda_4!G1804)</f>
        <v>Cali</v>
      </c>
      <c r="D9004" t="str">
        <f>IF($A9004="","",Tienda_4!F1804)</f>
        <v>Santiago Silva</v>
      </c>
      <c r="E9004" t="str">
        <f>IF($A9004="","",Tienda_4!I1804)</f>
        <v>Nequi</v>
      </c>
      <c r="F9004">
        <f>IF($A9004="","",VALUE(RIGHT(Tienda_4!E1804,4)))</f>
        <v>2020</v>
      </c>
      <c r="G9004">
        <f>IF($A9004="","",Tienda_4!C1804)</f>
        <v>290100</v>
      </c>
      <c r="H9004">
        <f>IF($A9004="","",Tienda_4!D1804)</f>
        <v>16500</v>
      </c>
      <c r="I9004">
        <f>IF($A9004="","",Tienda_4!H1804)</f>
        <v>5</v>
      </c>
      <c r="J9004">
        <f>IF($A9004="",0,IF(AND(OR('Cuadro-de-mando'!$B$4="(Todas)",'Cuadro-de-mando'!$B$4=$A9004),OR('Cuadro-de-mando'!$E$4="(Todas)",'Cuadro-de-mando'!$E$4=$B9004),OR('Cuadro-de-mando'!$H$4="(Todas)",'Cuadro-de-mando'!$H$4=$C9004),OR('Cuadro-de-mando'!$K$4="(Todas)",'Cuadro-de-mando'!$K$4=$E9004),OR('Cuadro-de-mando'!$N$4="(Todos)",'Cuadro-de-mando'!$N$4=$F9004)),1,0))</f>
        <v>1</v>
      </c>
    </row>
    <row r="9005" spans="1:10" x14ac:dyDescent="0.25">
      <c r="A9005" t="str">
        <f>IF(Tienda_4!$A1805="","","Tienda 4")</f>
        <v>Tienda 4</v>
      </c>
      <c r="B9005" t="str">
        <f>IF($A9005="","",Tienda_4!B1805)</f>
        <v>Libros</v>
      </c>
      <c r="C9005" t="str">
        <f>IF($A9005="","",Tienda_4!G1805)</f>
        <v>Pasto</v>
      </c>
      <c r="D9005" t="str">
        <f>IF($A9005="","",Tienda_4!F1805)</f>
        <v>Rafael Acosta</v>
      </c>
      <c r="E9005" t="str">
        <f>IF($A9005="","",Tienda_4!I1805)</f>
        <v>Tarjeta de crédito</v>
      </c>
      <c r="F9005">
        <f>IF($A9005="","",VALUE(RIGHT(Tienda_4!E1805,4)))</f>
        <v>2021</v>
      </c>
      <c r="G9005">
        <f>IF($A9005="","",Tienda_4!C1805)</f>
        <v>66400</v>
      </c>
      <c r="H9005">
        <f>IF($A9005="","",Tienda_4!D1805)</f>
        <v>3900</v>
      </c>
      <c r="I9005">
        <f>IF($A9005="","",Tienda_4!H1805)</f>
        <v>1</v>
      </c>
      <c r="J9005">
        <f>IF($A9005="",0,IF(AND(OR('Cuadro-de-mando'!$B$4="(Todas)",'Cuadro-de-mando'!$B$4=$A9005),OR('Cuadro-de-mando'!$E$4="(Todas)",'Cuadro-de-mando'!$E$4=$B9005),OR('Cuadro-de-mando'!$H$4="(Todas)",'Cuadro-de-mando'!$H$4=$C9005),OR('Cuadro-de-mando'!$K$4="(Todas)",'Cuadro-de-mando'!$K$4=$E9005),OR('Cuadro-de-mando'!$N$4="(Todos)",'Cuadro-de-mando'!$N$4=$F9005)),1,0))</f>
        <v>1</v>
      </c>
    </row>
    <row r="9006" spans="1:10" x14ac:dyDescent="0.25">
      <c r="A9006" t="str">
        <f>IF(Tienda_4!$A1806="","","Tienda 4")</f>
        <v>Tienda 4</v>
      </c>
      <c r="B9006" t="str">
        <f>IF($A9006="","",Tienda_4!B1806)</f>
        <v>Electrónicos</v>
      </c>
      <c r="C9006" t="str">
        <f>IF($A9006="","",Tienda_4!G1806)</f>
        <v>Bucaramanga</v>
      </c>
      <c r="D9006" t="str">
        <f>IF($A9006="","",Tienda_4!F1806)</f>
        <v>Juan Fernandez</v>
      </c>
      <c r="E9006" t="str">
        <f>IF($A9006="","",Tienda_4!I1806)</f>
        <v>Tarjeta de crédito</v>
      </c>
      <c r="F9006">
        <f>IF($A9006="","",VALUE(RIGHT(Tienda_4!E1806,4)))</f>
        <v>2021</v>
      </c>
      <c r="G9006">
        <f>IF($A9006="","",Tienda_4!C1806)</f>
        <v>1171000</v>
      </c>
      <c r="H9006">
        <f>IF($A9006="","",Tienda_4!D1806)</f>
        <v>60500</v>
      </c>
      <c r="I9006">
        <f>IF($A9006="","",Tienda_4!H1806)</f>
        <v>5</v>
      </c>
      <c r="J9006">
        <f>IF($A9006="",0,IF(AND(OR('Cuadro-de-mando'!$B$4="(Todas)",'Cuadro-de-mando'!$B$4=$A9006),OR('Cuadro-de-mando'!$E$4="(Todas)",'Cuadro-de-mando'!$E$4=$B9006),OR('Cuadro-de-mando'!$H$4="(Todas)",'Cuadro-de-mando'!$H$4=$C9006),OR('Cuadro-de-mando'!$K$4="(Todas)",'Cuadro-de-mando'!$K$4=$E9006),OR('Cuadro-de-mando'!$N$4="(Todos)",'Cuadro-de-mando'!$N$4=$F9006)),1,0))</f>
        <v>1</v>
      </c>
    </row>
    <row r="9007" spans="1:10" x14ac:dyDescent="0.25">
      <c r="A9007" t="str">
        <f>IF(Tienda_4!$A1807="","","Tienda 4")</f>
        <v>Tienda 4</v>
      </c>
      <c r="B9007" t="str">
        <f>IF($A9007="","",Tienda_4!B1807)</f>
        <v>Electrodomésticos</v>
      </c>
      <c r="C9007" t="str">
        <f>IF($A9007="","",Tienda_4!G1807)</f>
        <v>Neiva</v>
      </c>
      <c r="D9007" t="str">
        <f>IF($A9007="","",Tienda_4!F1807)</f>
        <v>Mariana Herrera</v>
      </c>
      <c r="E9007" t="str">
        <f>IF($A9007="","",Tienda_4!I1807)</f>
        <v>Tarjeta de crédito</v>
      </c>
      <c r="F9007">
        <f>IF($A9007="","",VALUE(RIGHT(Tienda_4!E1807,4)))</f>
        <v>2020</v>
      </c>
      <c r="G9007">
        <f>IF($A9007="","",Tienda_4!C1807)</f>
        <v>534100</v>
      </c>
      <c r="H9007">
        <f>IF($A9007="","",Tienda_4!D1807)</f>
        <v>28800</v>
      </c>
      <c r="I9007">
        <f>IF($A9007="","",Tienda_4!H1807)</f>
        <v>1</v>
      </c>
      <c r="J9007">
        <f>IF($A9007="",0,IF(AND(OR('Cuadro-de-mando'!$B$4="(Todas)",'Cuadro-de-mando'!$B$4=$A9007),OR('Cuadro-de-mando'!$E$4="(Todas)",'Cuadro-de-mando'!$E$4=$B9007),OR('Cuadro-de-mando'!$H$4="(Todas)",'Cuadro-de-mando'!$H$4=$C9007),OR('Cuadro-de-mando'!$K$4="(Todas)",'Cuadro-de-mando'!$K$4=$E9007),OR('Cuadro-de-mando'!$N$4="(Todos)",'Cuadro-de-mando'!$N$4=$F9007)),1,0))</f>
        <v>1</v>
      </c>
    </row>
    <row r="9008" spans="1:10" x14ac:dyDescent="0.25">
      <c r="A9008" t="str">
        <f>IF(Tienda_4!$A1808="","","Tienda 4")</f>
        <v>Tienda 4</v>
      </c>
      <c r="B9008" t="str">
        <f>IF($A9008="","",Tienda_4!B1808)</f>
        <v>Electrónicos</v>
      </c>
      <c r="C9008" t="str">
        <f>IF($A9008="","",Tienda_4!G1808)</f>
        <v>Santa Marta</v>
      </c>
      <c r="D9008" t="str">
        <f>IF($A9008="","",Tienda_4!F1808)</f>
        <v>Izabela de León</v>
      </c>
      <c r="E9008" t="str">
        <f>IF($A9008="","",Tienda_4!I1808)</f>
        <v>Tarjeta de crédito</v>
      </c>
      <c r="F9008">
        <f>IF($A9008="","",VALUE(RIGHT(Tienda_4!E1808,4)))</f>
        <v>2021</v>
      </c>
      <c r="G9008">
        <f>IF($A9008="","",Tienda_4!C1808)</f>
        <v>2851600</v>
      </c>
      <c r="H9008">
        <f>IF($A9008="","",Tienda_4!D1808)</f>
        <v>150000</v>
      </c>
      <c r="I9008">
        <f>IF($A9008="","",Tienda_4!H1808)</f>
        <v>3</v>
      </c>
      <c r="J9008">
        <f>IF($A9008="",0,IF(AND(OR('Cuadro-de-mando'!$B$4="(Todas)",'Cuadro-de-mando'!$B$4=$A9008),OR('Cuadro-de-mando'!$E$4="(Todas)",'Cuadro-de-mando'!$E$4=$B9008),OR('Cuadro-de-mando'!$H$4="(Todas)",'Cuadro-de-mando'!$H$4=$C9008),OR('Cuadro-de-mando'!$K$4="(Todas)",'Cuadro-de-mando'!$K$4=$E9008),OR('Cuadro-de-mando'!$N$4="(Todos)",'Cuadro-de-mando'!$N$4=$F9008)),1,0))</f>
        <v>1</v>
      </c>
    </row>
    <row r="9009" spans="1:10" x14ac:dyDescent="0.25">
      <c r="A9009" t="str">
        <f>IF(Tienda_4!$A1809="","","Tienda 4")</f>
        <v>Tienda 4</v>
      </c>
      <c r="B9009" t="str">
        <f>IF($A9009="","",Tienda_4!B1809)</f>
        <v>Electrodomésticos</v>
      </c>
      <c r="C9009" t="str">
        <f>IF($A9009="","",Tienda_4!G1809)</f>
        <v>Bogotá</v>
      </c>
      <c r="D9009" t="str">
        <f>IF($A9009="","",Tienda_4!F1809)</f>
        <v>Blanca Ramirez</v>
      </c>
      <c r="E9009" t="str">
        <f>IF($A9009="","",Tienda_4!I1809)</f>
        <v>Tarjeta de crédito</v>
      </c>
      <c r="F9009">
        <f>IF($A9009="","",VALUE(RIGHT(Tienda_4!E1809,4)))</f>
        <v>2021</v>
      </c>
      <c r="G9009">
        <f>IF($A9009="","",Tienda_4!C1809)</f>
        <v>1930400</v>
      </c>
      <c r="H9009">
        <f>IF($A9009="","",Tienda_4!D1809)</f>
        <v>103200</v>
      </c>
      <c r="I9009">
        <f>IF($A9009="","",Tienda_4!H1809)</f>
        <v>5</v>
      </c>
      <c r="J9009">
        <f>IF($A9009="",0,IF(AND(OR('Cuadro-de-mando'!$B$4="(Todas)",'Cuadro-de-mando'!$B$4=$A9009),OR('Cuadro-de-mando'!$E$4="(Todas)",'Cuadro-de-mando'!$E$4=$B9009),OR('Cuadro-de-mando'!$H$4="(Todas)",'Cuadro-de-mando'!$H$4=$C9009),OR('Cuadro-de-mando'!$K$4="(Todas)",'Cuadro-de-mando'!$K$4=$E9009),OR('Cuadro-de-mando'!$N$4="(Todos)",'Cuadro-de-mando'!$N$4=$F9009)),1,0))</f>
        <v>1</v>
      </c>
    </row>
    <row r="9010" spans="1:10" x14ac:dyDescent="0.25">
      <c r="A9010" t="str">
        <f>IF(Tienda_4!$A1810="","","Tienda 4")</f>
        <v>Tienda 4</v>
      </c>
      <c r="B9010" t="str">
        <f>IF($A9010="","",Tienda_4!B1810)</f>
        <v>Libros</v>
      </c>
      <c r="C9010" t="str">
        <f>IF($A9010="","",Tienda_4!G1810)</f>
        <v>Cali</v>
      </c>
      <c r="D9010" t="str">
        <f>IF($A9010="","",Tienda_4!F1810)</f>
        <v>Santiago Silva</v>
      </c>
      <c r="E9010" t="str">
        <f>IF($A9010="","",Tienda_4!I1810)</f>
        <v>Cupón</v>
      </c>
      <c r="F9010">
        <f>IF($A9010="","",VALUE(RIGHT(Tienda_4!E1810,4)))</f>
        <v>2020</v>
      </c>
      <c r="G9010">
        <f>IF($A9010="","",Tienda_4!C1810)</f>
        <v>40100</v>
      </c>
      <c r="H9010">
        <f>IF($A9010="","",Tienda_4!D1810)</f>
        <v>2300</v>
      </c>
      <c r="I9010">
        <f>IF($A9010="","",Tienda_4!H1810)</f>
        <v>4</v>
      </c>
      <c r="J9010">
        <f>IF($A9010="",0,IF(AND(OR('Cuadro-de-mando'!$B$4="(Todas)",'Cuadro-de-mando'!$B$4=$A9010),OR('Cuadro-de-mando'!$E$4="(Todas)",'Cuadro-de-mando'!$E$4=$B9010),OR('Cuadro-de-mando'!$H$4="(Todas)",'Cuadro-de-mando'!$H$4=$C9010),OR('Cuadro-de-mando'!$K$4="(Todas)",'Cuadro-de-mando'!$K$4=$E9010),OR('Cuadro-de-mando'!$N$4="(Todos)",'Cuadro-de-mando'!$N$4=$F9010)),1,0))</f>
        <v>1</v>
      </c>
    </row>
    <row r="9011" spans="1:10" x14ac:dyDescent="0.25">
      <c r="A9011" t="str">
        <f>IF(Tienda_4!$A1811="","","Tienda 4")</f>
        <v>Tienda 4</v>
      </c>
      <c r="B9011" t="str">
        <f>IF($A9011="","",Tienda_4!B1811)</f>
        <v>Juguetes</v>
      </c>
      <c r="C9011" t="str">
        <f>IF($A9011="","",Tienda_4!G1811)</f>
        <v>Bogotá</v>
      </c>
      <c r="D9011" t="str">
        <f>IF($A9011="","",Tienda_4!F1811)</f>
        <v>Santiago Silva</v>
      </c>
      <c r="E9011" t="str">
        <f>IF($A9011="","",Tienda_4!I1811)</f>
        <v>Tarjeta de crédito</v>
      </c>
      <c r="F9011">
        <f>IF($A9011="","",VALUE(RIGHT(Tienda_4!E1811,4)))</f>
        <v>2021</v>
      </c>
      <c r="G9011">
        <f>IF($A9011="","",Tienda_4!C1811)</f>
        <v>31600</v>
      </c>
      <c r="H9011">
        <f>IF($A9011="","",Tienda_4!D1811)</f>
        <v>7500</v>
      </c>
      <c r="I9011">
        <f>IF($A9011="","",Tienda_4!H1811)</f>
        <v>5</v>
      </c>
      <c r="J9011">
        <f>IF($A9011="",0,IF(AND(OR('Cuadro-de-mando'!$B$4="(Todas)",'Cuadro-de-mando'!$B$4=$A9011),OR('Cuadro-de-mando'!$E$4="(Todas)",'Cuadro-de-mando'!$E$4=$B9011),OR('Cuadro-de-mando'!$H$4="(Todas)",'Cuadro-de-mando'!$H$4=$C9011),OR('Cuadro-de-mando'!$K$4="(Todas)",'Cuadro-de-mando'!$K$4=$E9011),OR('Cuadro-de-mando'!$N$4="(Todos)",'Cuadro-de-mando'!$N$4=$F9011)),1,0))</f>
        <v>1</v>
      </c>
    </row>
    <row r="9012" spans="1:10" x14ac:dyDescent="0.25">
      <c r="A9012" t="str">
        <f>IF(Tienda_4!$A1812="","","Tienda 4")</f>
        <v>Tienda 4</v>
      </c>
      <c r="B9012" t="str">
        <f>IF($A9012="","",Tienda_4!B1812)</f>
        <v>Libros</v>
      </c>
      <c r="C9012" t="str">
        <f>IF($A9012="","",Tienda_4!G1812)</f>
        <v>Barranquilla</v>
      </c>
      <c r="D9012" t="str">
        <f>IF($A9012="","",Tienda_4!F1812)</f>
        <v>Pedro Gomez</v>
      </c>
      <c r="E9012" t="str">
        <f>IF($A9012="","",Tienda_4!I1812)</f>
        <v>Nequi</v>
      </c>
      <c r="F9012">
        <f>IF($A9012="","",VALUE(RIGHT(Tienda_4!E1812,4)))</f>
        <v>2020</v>
      </c>
      <c r="G9012">
        <f>IF($A9012="","",Tienda_4!C1812)</f>
        <v>39700</v>
      </c>
      <c r="H9012">
        <f>IF($A9012="","",Tienda_4!D1812)</f>
        <v>0</v>
      </c>
      <c r="I9012">
        <f>IF($A9012="","",Tienda_4!H1812)</f>
        <v>5</v>
      </c>
      <c r="J9012">
        <f>IF($A9012="",0,IF(AND(OR('Cuadro-de-mando'!$B$4="(Todas)",'Cuadro-de-mando'!$B$4=$A9012),OR('Cuadro-de-mando'!$E$4="(Todas)",'Cuadro-de-mando'!$E$4=$B9012),OR('Cuadro-de-mando'!$H$4="(Todas)",'Cuadro-de-mando'!$H$4=$C9012),OR('Cuadro-de-mando'!$K$4="(Todas)",'Cuadro-de-mando'!$K$4=$E9012),OR('Cuadro-de-mando'!$N$4="(Todos)",'Cuadro-de-mando'!$N$4=$F9012)),1,0))</f>
        <v>1</v>
      </c>
    </row>
    <row r="9013" spans="1:10" x14ac:dyDescent="0.25">
      <c r="A9013" t="str">
        <f>IF(Tienda_4!$A1813="","","Tienda 4")</f>
        <v>Tienda 4</v>
      </c>
      <c r="B9013" t="str">
        <f>IF($A9013="","",Tienda_4!B1813)</f>
        <v>Instrumentos musicales</v>
      </c>
      <c r="C9013" t="str">
        <f>IF($A9013="","",Tienda_4!G1813)</f>
        <v>Medellín</v>
      </c>
      <c r="D9013" t="str">
        <f>IF($A9013="","",Tienda_4!F1813)</f>
        <v>Maria Alfonso</v>
      </c>
      <c r="E9013" t="str">
        <f>IF($A9013="","",Tienda_4!I1813)</f>
        <v>Tarjeta de crédito</v>
      </c>
      <c r="F9013">
        <f>IF($A9013="","",VALUE(RIGHT(Tienda_4!E1813,4)))</f>
        <v>2020</v>
      </c>
      <c r="G9013">
        <f>IF($A9013="","",Tienda_4!C1813)</f>
        <v>775300</v>
      </c>
      <c r="H9013">
        <f>IF($A9013="","",Tienda_4!D1813)</f>
        <v>39500</v>
      </c>
      <c r="I9013">
        <f>IF($A9013="","",Tienda_4!H1813)</f>
        <v>1</v>
      </c>
      <c r="J9013">
        <f>IF($A9013="",0,IF(AND(OR('Cuadro-de-mando'!$B$4="(Todas)",'Cuadro-de-mando'!$B$4=$A9013),OR('Cuadro-de-mando'!$E$4="(Todas)",'Cuadro-de-mando'!$E$4=$B9013),OR('Cuadro-de-mando'!$H$4="(Todas)",'Cuadro-de-mando'!$H$4=$C9013),OR('Cuadro-de-mando'!$K$4="(Todas)",'Cuadro-de-mando'!$K$4=$E9013),OR('Cuadro-de-mando'!$N$4="(Todos)",'Cuadro-de-mando'!$N$4=$F9013)),1,0))</f>
        <v>1</v>
      </c>
    </row>
    <row r="9014" spans="1:10" x14ac:dyDescent="0.25">
      <c r="A9014" t="str">
        <f>IF(Tienda_4!$A1814="","","Tienda 4")</f>
        <v>Tienda 4</v>
      </c>
      <c r="B9014" t="str">
        <f>IF($A9014="","",Tienda_4!B1814)</f>
        <v>Libros</v>
      </c>
      <c r="C9014" t="str">
        <f>IF($A9014="","",Tienda_4!G1814)</f>
        <v>Bogotá</v>
      </c>
      <c r="D9014" t="str">
        <f>IF($A9014="","",Tienda_4!F1814)</f>
        <v>Felipe Santos</v>
      </c>
      <c r="E9014" t="str">
        <f>IF($A9014="","",Tienda_4!I1814)</f>
        <v>Tarjeta de crédito</v>
      </c>
      <c r="F9014">
        <f>IF($A9014="","",VALUE(RIGHT(Tienda_4!E1814,4)))</f>
        <v>2021</v>
      </c>
      <c r="G9014">
        <f>IF($A9014="","",Tienda_4!C1814)</f>
        <v>36400</v>
      </c>
      <c r="H9014">
        <f>IF($A9014="","",Tienda_4!D1814)</f>
        <v>0</v>
      </c>
      <c r="I9014">
        <f>IF($A9014="","",Tienda_4!H1814)</f>
        <v>4</v>
      </c>
      <c r="J9014">
        <f>IF($A9014="",0,IF(AND(OR('Cuadro-de-mando'!$B$4="(Todas)",'Cuadro-de-mando'!$B$4=$A9014),OR('Cuadro-de-mando'!$E$4="(Todas)",'Cuadro-de-mando'!$E$4=$B9014),OR('Cuadro-de-mando'!$H$4="(Todas)",'Cuadro-de-mando'!$H$4=$C9014),OR('Cuadro-de-mando'!$K$4="(Todas)",'Cuadro-de-mando'!$K$4=$E9014),OR('Cuadro-de-mando'!$N$4="(Todos)",'Cuadro-de-mando'!$N$4=$F9014)),1,0))</f>
        <v>1</v>
      </c>
    </row>
    <row r="9015" spans="1:10" x14ac:dyDescent="0.25">
      <c r="A9015" t="str">
        <f>IF(Tienda_4!$A1815="","","Tienda 4")</f>
        <v>Tienda 4</v>
      </c>
      <c r="B9015" t="str">
        <f>IF($A9015="","",Tienda_4!B1815)</f>
        <v>Artículos para el hogar</v>
      </c>
      <c r="C9015" t="str">
        <f>IF($A9015="","",Tienda_4!G1815)</f>
        <v>Bogotá</v>
      </c>
      <c r="D9015" t="str">
        <f>IF($A9015="","",Tienda_4!F1815)</f>
        <v>Juliana Costa</v>
      </c>
      <c r="E9015" t="str">
        <f>IF($A9015="","",Tienda_4!I1815)</f>
        <v>Tarjeta de crédito</v>
      </c>
      <c r="F9015">
        <f>IF($A9015="","",VALUE(RIGHT(Tienda_4!E1815,4)))</f>
        <v>2022</v>
      </c>
      <c r="G9015">
        <f>IF($A9015="","",Tienda_4!C1815)</f>
        <v>104900</v>
      </c>
      <c r="H9015">
        <f>IF($A9015="","",Tienda_4!D1815)</f>
        <v>6100</v>
      </c>
      <c r="I9015">
        <f>IF($A9015="","",Tienda_4!H1815)</f>
        <v>1</v>
      </c>
      <c r="J9015">
        <f>IF($A9015="",0,IF(AND(OR('Cuadro-de-mando'!$B$4="(Todas)",'Cuadro-de-mando'!$B$4=$A9015),OR('Cuadro-de-mando'!$E$4="(Todas)",'Cuadro-de-mando'!$E$4=$B9015),OR('Cuadro-de-mando'!$H$4="(Todas)",'Cuadro-de-mando'!$H$4=$C9015),OR('Cuadro-de-mando'!$K$4="(Todas)",'Cuadro-de-mando'!$K$4=$E9015),OR('Cuadro-de-mando'!$N$4="(Todos)",'Cuadro-de-mando'!$N$4=$F9015)),1,0))</f>
        <v>1</v>
      </c>
    </row>
    <row r="9016" spans="1:10" x14ac:dyDescent="0.25">
      <c r="A9016" t="str">
        <f>IF(Tienda_4!$A1816="","","Tienda 4")</f>
        <v>Tienda 4</v>
      </c>
      <c r="B9016" t="str">
        <f>IF($A9016="","",Tienda_4!B1816)</f>
        <v>Instrumentos musicales</v>
      </c>
      <c r="C9016" t="str">
        <f>IF($A9016="","",Tienda_4!G1816)</f>
        <v>Bogotá</v>
      </c>
      <c r="D9016" t="str">
        <f>IF($A9016="","",Tienda_4!F1816)</f>
        <v>Beatriz Morales</v>
      </c>
      <c r="E9016" t="str">
        <f>IF($A9016="","",Tienda_4!I1816)</f>
        <v>Tarjeta de crédito</v>
      </c>
      <c r="F9016">
        <f>IF($A9016="","",VALUE(RIGHT(Tienda_4!E1816,4)))</f>
        <v>2020</v>
      </c>
      <c r="G9016">
        <f>IF($A9016="","",Tienda_4!C1816)</f>
        <v>203700</v>
      </c>
      <c r="H9016">
        <f>IF($A9016="","",Tienda_4!D1816)</f>
        <v>11200</v>
      </c>
      <c r="I9016">
        <f>IF($A9016="","",Tienda_4!H1816)</f>
        <v>5</v>
      </c>
      <c r="J9016">
        <f>IF($A9016="",0,IF(AND(OR('Cuadro-de-mando'!$B$4="(Todas)",'Cuadro-de-mando'!$B$4=$A9016),OR('Cuadro-de-mando'!$E$4="(Todas)",'Cuadro-de-mando'!$E$4=$B9016),OR('Cuadro-de-mando'!$H$4="(Todas)",'Cuadro-de-mando'!$H$4=$C9016),OR('Cuadro-de-mando'!$K$4="(Todas)",'Cuadro-de-mando'!$K$4=$E9016),OR('Cuadro-de-mando'!$N$4="(Todos)",'Cuadro-de-mando'!$N$4=$F9016)),1,0))</f>
        <v>1</v>
      </c>
    </row>
    <row r="9017" spans="1:10" x14ac:dyDescent="0.25">
      <c r="A9017" t="str">
        <f>IF(Tienda_4!$A1817="","","Tienda 4")</f>
        <v>Tienda 4</v>
      </c>
      <c r="B9017" t="str">
        <f>IF($A9017="","",Tienda_4!B1817)</f>
        <v>Electrodomésticos</v>
      </c>
      <c r="C9017" t="str">
        <f>IF($A9017="","",Tienda_4!G1817)</f>
        <v>Medellín</v>
      </c>
      <c r="D9017" t="str">
        <f>IF($A9017="","",Tienda_4!F1817)</f>
        <v>Lucas Olivera</v>
      </c>
      <c r="E9017" t="str">
        <f>IF($A9017="","",Tienda_4!I1817)</f>
        <v>Nequi</v>
      </c>
      <c r="F9017">
        <f>IF($A9017="","",VALUE(RIGHT(Tienda_4!E1817,4)))</f>
        <v>2022</v>
      </c>
      <c r="G9017">
        <f>IF($A9017="","",Tienda_4!C1817)</f>
        <v>1369700</v>
      </c>
      <c r="H9017">
        <f>IF($A9017="","",Tienda_4!D1817)</f>
        <v>71100</v>
      </c>
      <c r="I9017">
        <f>IF($A9017="","",Tienda_4!H1817)</f>
        <v>5</v>
      </c>
      <c r="J9017">
        <f>IF($A9017="",0,IF(AND(OR('Cuadro-de-mando'!$B$4="(Todas)",'Cuadro-de-mando'!$B$4=$A9017),OR('Cuadro-de-mando'!$E$4="(Todas)",'Cuadro-de-mando'!$E$4=$B9017),OR('Cuadro-de-mando'!$H$4="(Todas)",'Cuadro-de-mando'!$H$4=$C9017),OR('Cuadro-de-mando'!$K$4="(Todas)",'Cuadro-de-mando'!$K$4=$E9017),OR('Cuadro-de-mando'!$N$4="(Todos)",'Cuadro-de-mando'!$N$4=$F9017)),1,0))</f>
        <v>1</v>
      </c>
    </row>
    <row r="9018" spans="1:10" x14ac:dyDescent="0.25">
      <c r="A9018" t="str">
        <f>IF(Tienda_4!$A1818="","","Tienda 4")</f>
        <v>Tienda 4</v>
      </c>
      <c r="B9018" t="str">
        <f>IF($A9018="","",Tienda_4!B1818)</f>
        <v>Electrónicos</v>
      </c>
      <c r="C9018" t="str">
        <f>IF($A9018="","",Tienda_4!G1818)</f>
        <v>Bogotá</v>
      </c>
      <c r="D9018" t="str">
        <f>IF($A9018="","",Tienda_4!F1818)</f>
        <v>Felipe Santos</v>
      </c>
      <c r="E9018" t="str">
        <f>IF($A9018="","",Tienda_4!I1818)</f>
        <v>Tarjeta de crédito</v>
      </c>
      <c r="F9018">
        <f>IF($A9018="","",VALUE(RIGHT(Tienda_4!E1818,4)))</f>
        <v>2021</v>
      </c>
      <c r="G9018">
        <f>IF($A9018="","",Tienda_4!C1818)</f>
        <v>41500</v>
      </c>
      <c r="H9018">
        <f>IF($A9018="","",Tienda_4!D1818)</f>
        <v>0</v>
      </c>
      <c r="I9018">
        <f>IF($A9018="","",Tienda_4!H1818)</f>
        <v>4</v>
      </c>
      <c r="J9018">
        <f>IF($A9018="",0,IF(AND(OR('Cuadro-de-mando'!$B$4="(Todas)",'Cuadro-de-mando'!$B$4=$A9018),OR('Cuadro-de-mando'!$E$4="(Todas)",'Cuadro-de-mando'!$E$4=$B9018),OR('Cuadro-de-mando'!$H$4="(Todas)",'Cuadro-de-mando'!$H$4=$C9018),OR('Cuadro-de-mando'!$K$4="(Todas)",'Cuadro-de-mando'!$K$4=$E9018),OR('Cuadro-de-mando'!$N$4="(Todos)",'Cuadro-de-mando'!$N$4=$F9018)),1,0))</f>
        <v>1</v>
      </c>
    </row>
    <row r="9019" spans="1:10" x14ac:dyDescent="0.25">
      <c r="A9019" t="str">
        <f>IF(Tienda_4!$A1819="","","Tienda 4")</f>
        <v>Tienda 4</v>
      </c>
      <c r="B9019" t="str">
        <f>IF($A9019="","",Tienda_4!B1819)</f>
        <v>Juguetes</v>
      </c>
      <c r="C9019" t="str">
        <f>IF($A9019="","",Tienda_4!G1819)</f>
        <v>Medellín</v>
      </c>
      <c r="D9019" t="str">
        <f>IF($A9019="","",Tienda_4!F1819)</f>
        <v>Mariana Herrera</v>
      </c>
      <c r="E9019" t="str">
        <f>IF($A9019="","",Tienda_4!I1819)</f>
        <v>Tarjeta de crédito</v>
      </c>
      <c r="F9019">
        <f>IF($A9019="","",VALUE(RIGHT(Tienda_4!E1819,4)))</f>
        <v>2020</v>
      </c>
      <c r="G9019">
        <f>IF($A9019="","",Tienda_4!C1819)</f>
        <v>26200</v>
      </c>
      <c r="H9019">
        <f>IF($A9019="","",Tienda_4!D1819)</f>
        <v>1800</v>
      </c>
      <c r="I9019">
        <f>IF($A9019="","",Tienda_4!H1819)</f>
        <v>5</v>
      </c>
      <c r="J9019">
        <f>IF($A9019="",0,IF(AND(OR('Cuadro-de-mando'!$B$4="(Todas)",'Cuadro-de-mando'!$B$4=$A9019),OR('Cuadro-de-mando'!$E$4="(Todas)",'Cuadro-de-mando'!$E$4=$B9019),OR('Cuadro-de-mando'!$H$4="(Todas)",'Cuadro-de-mando'!$H$4=$C9019),OR('Cuadro-de-mando'!$K$4="(Todas)",'Cuadro-de-mando'!$K$4=$E9019),OR('Cuadro-de-mando'!$N$4="(Todos)",'Cuadro-de-mando'!$N$4=$F9019)),1,0))</f>
        <v>1</v>
      </c>
    </row>
    <row r="9020" spans="1:10" x14ac:dyDescent="0.25">
      <c r="A9020" t="str">
        <f>IF(Tienda_4!$A1820="","","Tienda 4")</f>
        <v>Tienda 4</v>
      </c>
      <c r="B9020" t="str">
        <f>IF($A9020="","",Tienda_4!B1820)</f>
        <v>Muebles</v>
      </c>
      <c r="C9020" t="str">
        <f>IF($A9020="","",Tienda_4!G1820)</f>
        <v>Bogotá</v>
      </c>
      <c r="D9020" t="str">
        <f>IF($A9020="","",Tienda_4!F1820)</f>
        <v>Beatriz Morales</v>
      </c>
      <c r="E9020" t="str">
        <f>IF($A9020="","",Tienda_4!I1820)</f>
        <v>Tarjeta de crédito</v>
      </c>
      <c r="F9020">
        <f>IF($A9020="","",VALUE(RIGHT(Tienda_4!E1820,4)))</f>
        <v>2020</v>
      </c>
      <c r="G9020">
        <f>IF($A9020="","",Tienda_4!C1820)</f>
        <v>316400</v>
      </c>
      <c r="H9020">
        <f>IF($A9020="","",Tienda_4!D1820)</f>
        <v>15000</v>
      </c>
      <c r="I9020">
        <f>IF($A9020="","",Tienda_4!H1820)</f>
        <v>5</v>
      </c>
      <c r="J9020">
        <f>IF($A9020="",0,IF(AND(OR('Cuadro-de-mando'!$B$4="(Todas)",'Cuadro-de-mando'!$B$4=$A9020),OR('Cuadro-de-mando'!$E$4="(Todas)",'Cuadro-de-mando'!$E$4=$B9020),OR('Cuadro-de-mando'!$H$4="(Todas)",'Cuadro-de-mando'!$H$4=$C9020),OR('Cuadro-de-mando'!$K$4="(Todas)",'Cuadro-de-mando'!$K$4=$E9020),OR('Cuadro-de-mando'!$N$4="(Todos)",'Cuadro-de-mando'!$N$4=$F9020)),1,0))</f>
        <v>1</v>
      </c>
    </row>
    <row r="9021" spans="1:10" x14ac:dyDescent="0.25">
      <c r="A9021" t="str">
        <f>IF(Tienda_4!$A1821="","","Tienda 4")</f>
        <v>Tienda 4</v>
      </c>
      <c r="B9021" t="str">
        <f>IF($A9021="","",Tienda_4!B1821)</f>
        <v>Libros</v>
      </c>
      <c r="C9021" t="str">
        <f>IF($A9021="","",Tienda_4!G1821)</f>
        <v>Bogotá</v>
      </c>
      <c r="D9021" t="str">
        <f>IF($A9021="","",Tienda_4!F1821)</f>
        <v>Pedro Gomez</v>
      </c>
      <c r="E9021" t="str">
        <f>IF($A9021="","",Tienda_4!I1821)</f>
        <v>Tarjeta de crédito</v>
      </c>
      <c r="F9021">
        <f>IF($A9021="","",VALUE(RIGHT(Tienda_4!E1821,4)))</f>
        <v>2020</v>
      </c>
      <c r="G9021">
        <f>IF($A9021="","",Tienda_4!C1821)</f>
        <v>39800</v>
      </c>
      <c r="H9021">
        <f>IF($A9021="","",Tienda_4!D1821)</f>
        <v>2500</v>
      </c>
      <c r="I9021">
        <f>IF($A9021="","",Tienda_4!H1821)</f>
        <v>5</v>
      </c>
      <c r="J9021">
        <f>IF($A9021="",0,IF(AND(OR('Cuadro-de-mando'!$B$4="(Todas)",'Cuadro-de-mando'!$B$4=$A9021),OR('Cuadro-de-mando'!$E$4="(Todas)",'Cuadro-de-mando'!$E$4=$B9021),OR('Cuadro-de-mando'!$H$4="(Todas)",'Cuadro-de-mando'!$H$4=$C9021),OR('Cuadro-de-mando'!$K$4="(Todas)",'Cuadro-de-mando'!$K$4=$E9021),OR('Cuadro-de-mando'!$N$4="(Todos)",'Cuadro-de-mando'!$N$4=$F9021)),1,0))</f>
        <v>1</v>
      </c>
    </row>
    <row r="9022" spans="1:10" x14ac:dyDescent="0.25">
      <c r="A9022" t="str">
        <f>IF(Tienda_4!$A1822="","","Tienda 4")</f>
        <v>Tienda 4</v>
      </c>
      <c r="B9022" t="str">
        <f>IF($A9022="","",Tienda_4!B1822)</f>
        <v>Artículos para el hogar</v>
      </c>
      <c r="C9022" t="str">
        <f>IF($A9022="","",Tienda_4!G1822)</f>
        <v>Medellín</v>
      </c>
      <c r="D9022" t="str">
        <f>IF($A9022="","",Tienda_4!F1822)</f>
        <v>Lucas Olivera</v>
      </c>
      <c r="E9022" t="str">
        <f>IF($A9022="","",Tienda_4!I1822)</f>
        <v>Nequi</v>
      </c>
      <c r="F9022">
        <f>IF($A9022="","",VALUE(RIGHT(Tienda_4!E1822,4)))</f>
        <v>2021</v>
      </c>
      <c r="G9022">
        <f>IF($A9022="","",Tienda_4!C1822)</f>
        <v>132800</v>
      </c>
      <c r="H9022">
        <f>IF($A9022="","",Tienda_4!D1822)</f>
        <v>5300</v>
      </c>
      <c r="I9022">
        <f>IF($A9022="","",Tienda_4!H1822)</f>
        <v>4</v>
      </c>
      <c r="J9022">
        <f>IF($A9022="",0,IF(AND(OR('Cuadro-de-mando'!$B$4="(Todas)",'Cuadro-de-mando'!$B$4=$A9022),OR('Cuadro-de-mando'!$E$4="(Todas)",'Cuadro-de-mando'!$E$4=$B9022),OR('Cuadro-de-mando'!$H$4="(Todas)",'Cuadro-de-mando'!$H$4=$C9022),OR('Cuadro-de-mando'!$K$4="(Todas)",'Cuadro-de-mando'!$K$4=$E9022),OR('Cuadro-de-mando'!$N$4="(Todos)",'Cuadro-de-mando'!$N$4=$F9022)),1,0))</f>
        <v>1</v>
      </c>
    </row>
    <row r="9023" spans="1:10" x14ac:dyDescent="0.25">
      <c r="A9023" t="str">
        <f>IF(Tienda_4!$A1823="","","Tienda 4")</f>
        <v>Tienda 4</v>
      </c>
      <c r="B9023" t="str">
        <f>IF($A9023="","",Tienda_4!B1823)</f>
        <v>Instrumentos musicales</v>
      </c>
      <c r="C9023" t="str">
        <f>IF($A9023="","",Tienda_4!G1823)</f>
        <v>Bogotá</v>
      </c>
      <c r="D9023" t="str">
        <f>IF($A9023="","",Tienda_4!F1823)</f>
        <v>Juan Fernandez</v>
      </c>
      <c r="E9023" t="str">
        <f>IF($A9023="","",Tienda_4!I1823)</f>
        <v>Tarjeta de crédito</v>
      </c>
      <c r="F9023">
        <f>IF($A9023="","",VALUE(RIGHT(Tienda_4!E1823,4)))</f>
        <v>2020</v>
      </c>
      <c r="G9023">
        <f>IF($A9023="","",Tienda_4!C1823)</f>
        <v>309400</v>
      </c>
      <c r="H9023">
        <f>IF($A9023="","",Tienda_4!D1823)</f>
        <v>17500</v>
      </c>
      <c r="I9023">
        <f>IF($A9023="","",Tienda_4!H1823)</f>
        <v>1</v>
      </c>
      <c r="J9023">
        <f>IF($A9023="",0,IF(AND(OR('Cuadro-de-mando'!$B$4="(Todas)",'Cuadro-de-mando'!$B$4=$A9023),OR('Cuadro-de-mando'!$E$4="(Todas)",'Cuadro-de-mando'!$E$4=$B9023),OR('Cuadro-de-mando'!$H$4="(Todas)",'Cuadro-de-mando'!$H$4=$C9023),OR('Cuadro-de-mando'!$K$4="(Todas)",'Cuadro-de-mando'!$K$4=$E9023),OR('Cuadro-de-mando'!$N$4="(Todos)",'Cuadro-de-mando'!$N$4=$F9023)),1,0))</f>
        <v>1</v>
      </c>
    </row>
    <row r="9024" spans="1:10" x14ac:dyDescent="0.25">
      <c r="A9024" t="str">
        <f>IF(Tienda_4!$A1824="","","Tienda 4")</f>
        <v>Tienda 4</v>
      </c>
      <c r="B9024" t="str">
        <f>IF($A9024="","",Tienda_4!B1824)</f>
        <v>Juguetes</v>
      </c>
      <c r="C9024" t="str">
        <f>IF($A9024="","",Tienda_4!G1824)</f>
        <v>Bogotá</v>
      </c>
      <c r="D9024" t="str">
        <f>IF($A9024="","",Tienda_4!F1824)</f>
        <v>Rafael Acosta</v>
      </c>
      <c r="E9024" t="str">
        <f>IF($A9024="","",Tienda_4!I1824)</f>
        <v>Tarjeta de crédito</v>
      </c>
      <c r="F9024">
        <f>IF($A9024="","",VALUE(RIGHT(Tienda_4!E1824,4)))</f>
        <v>2022</v>
      </c>
      <c r="G9024">
        <f>IF($A9024="","",Tienda_4!C1824)</f>
        <v>49900</v>
      </c>
      <c r="H9024">
        <f>IF($A9024="","",Tienda_4!D1824)</f>
        <v>800</v>
      </c>
      <c r="I9024">
        <f>IF($A9024="","",Tienda_4!H1824)</f>
        <v>5</v>
      </c>
      <c r="J9024">
        <f>IF($A9024="",0,IF(AND(OR('Cuadro-de-mando'!$B$4="(Todas)",'Cuadro-de-mando'!$B$4=$A9024),OR('Cuadro-de-mando'!$E$4="(Todas)",'Cuadro-de-mando'!$E$4=$B9024),OR('Cuadro-de-mando'!$H$4="(Todas)",'Cuadro-de-mando'!$H$4=$C9024),OR('Cuadro-de-mando'!$K$4="(Todas)",'Cuadro-de-mando'!$K$4=$E9024),OR('Cuadro-de-mando'!$N$4="(Todos)",'Cuadro-de-mando'!$N$4=$F9024)),1,0))</f>
        <v>1</v>
      </c>
    </row>
    <row r="9025" spans="1:10" x14ac:dyDescent="0.25">
      <c r="A9025" t="str">
        <f>IF(Tienda_4!$A1825="","","Tienda 4")</f>
        <v>Tienda 4</v>
      </c>
      <c r="B9025" t="str">
        <f>IF($A9025="","",Tienda_4!B1825)</f>
        <v>Muebles</v>
      </c>
      <c r="C9025" t="str">
        <f>IF($A9025="","",Tienda_4!G1825)</f>
        <v>Bogotá</v>
      </c>
      <c r="D9025" t="str">
        <f>IF($A9025="","",Tienda_4!F1825)</f>
        <v>Izabela de León</v>
      </c>
      <c r="E9025" t="str">
        <f>IF($A9025="","",Tienda_4!I1825)</f>
        <v>Tarjeta de crédito</v>
      </c>
      <c r="F9025">
        <f>IF($A9025="","",VALUE(RIGHT(Tienda_4!E1825,4)))</f>
        <v>2023</v>
      </c>
      <c r="G9025">
        <f>IF($A9025="","",Tienda_4!C1825)</f>
        <v>208300</v>
      </c>
      <c r="H9025">
        <f>IF($A9025="","",Tienda_4!D1825)</f>
        <v>15900</v>
      </c>
      <c r="I9025">
        <f>IF($A9025="","",Tienda_4!H1825)</f>
        <v>5</v>
      </c>
      <c r="J9025">
        <f>IF($A9025="",0,IF(AND(OR('Cuadro-de-mando'!$B$4="(Todas)",'Cuadro-de-mando'!$B$4=$A9025),OR('Cuadro-de-mando'!$E$4="(Todas)",'Cuadro-de-mando'!$E$4=$B9025),OR('Cuadro-de-mando'!$H$4="(Todas)",'Cuadro-de-mando'!$H$4=$C9025),OR('Cuadro-de-mando'!$K$4="(Todas)",'Cuadro-de-mando'!$K$4=$E9025),OR('Cuadro-de-mando'!$N$4="(Todos)",'Cuadro-de-mando'!$N$4=$F9025)),1,0))</f>
        <v>1</v>
      </c>
    </row>
    <row r="9026" spans="1:10" x14ac:dyDescent="0.25">
      <c r="A9026" t="str">
        <f>IF(Tienda_4!$A1826="","","Tienda 4")</f>
        <v>Tienda 4</v>
      </c>
      <c r="B9026" t="str">
        <f>IF($A9026="","",Tienda_4!B1826)</f>
        <v>Juguetes</v>
      </c>
      <c r="C9026" t="str">
        <f>IF($A9026="","",Tienda_4!G1826)</f>
        <v>Pereira</v>
      </c>
      <c r="D9026" t="str">
        <f>IF($A9026="","",Tienda_4!F1826)</f>
        <v>Camila Rivera</v>
      </c>
      <c r="E9026" t="str">
        <f>IF($A9026="","",Tienda_4!I1826)</f>
        <v>Nequi</v>
      </c>
      <c r="F9026">
        <f>IF($A9026="","",VALUE(RIGHT(Tienda_4!E1826,4)))</f>
        <v>2020</v>
      </c>
      <c r="G9026">
        <f>IF($A9026="","",Tienda_4!C1826)</f>
        <v>34000</v>
      </c>
      <c r="H9026">
        <f>IF($A9026="","",Tienda_4!D1826)</f>
        <v>0</v>
      </c>
      <c r="I9026">
        <f>IF($A9026="","",Tienda_4!H1826)</f>
        <v>5</v>
      </c>
      <c r="J9026">
        <f>IF($A9026="",0,IF(AND(OR('Cuadro-de-mando'!$B$4="(Todas)",'Cuadro-de-mando'!$B$4=$A9026),OR('Cuadro-de-mando'!$E$4="(Todas)",'Cuadro-de-mando'!$E$4=$B9026),OR('Cuadro-de-mando'!$H$4="(Todas)",'Cuadro-de-mando'!$H$4=$C9026),OR('Cuadro-de-mando'!$K$4="(Todas)",'Cuadro-de-mando'!$K$4=$E9026),OR('Cuadro-de-mando'!$N$4="(Todos)",'Cuadro-de-mando'!$N$4=$F9026)),1,0))</f>
        <v>1</v>
      </c>
    </row>
    <row r="9027" spans="1:10" x14ac:dyDescent="0.25">
      <c r="A9027" t="str">
        <f>IF(Tienda_4!$A1827="","","Tienda 4")</f>
        <v>Tienda 4</v>
      </c>
      <c r="B9027" t="str">
        <f>IF($A9027="","",Tienda_4!B1827)</f>
        <v>Electrodomésticos</v>
      </c>
      <c r="C9027" t="str">
        <f>IF($A9027="","",Tienda_4!G1827)</f>
        <v>Bogotá</v>
      </c>
      <c r="D9027" t="str">
        <f>IF($A9027="","",Tienda_4!F1827)</f>
        <v>Rafael Acosta</v>
      </c>
      <c r="E9027" t="str">
        <f>IF($A9027="","",Tienda_4!I1827)</f>
        <v>Cupón</v>
      </c>
      <c r="F9027">
        <f>IF($A9027="","",VALUE(RIGHT(Tienda_4!E1827,4)))</f>
        <v>2022</v>
      </c>
      <c r="G9027">
        <f>IF($A9027="","",Tienda_4!C1827)</f>
        <v>829500</v>
      </c>
      <c r="H9027">
        <f>IF($A9027="","",Tienda_4!D1827)</f>
        <v>42400</v>
      </c>
      <c r="I9027">
        <f>IF($A9027="","",Tienda_4!H1827)</f>
        <v>5</v>
      </c>
      <c r="J9027">
        <f>IF($A9027="",0,IF(AND(OR('Cuadro-de-mando'!$B$4="(Todas)",'Cuadro-de-mando'!$B$4=$A9027),OR('Cuadro-de-mando'!$E$4="(Todas)",'Cuadro-de-mando'!$E$4=$B9027),OR('Cuadro-de-mando'!$H$4="(Todas)",'Cuadro-de-mando'!$H$4=$C9027),OR('Cuadro-de-mando'!$K$4="(Todas)",'Cuadro-de-mando'!$K$4=$E9027),OR('Cuadro-de-mando'!$N$4="(Todos)",'Cuadro-de-mando'!$N$4=$F9027)),1,0))</f>
        <v>1</v>
      </c>
    </row>
    <row r="9028" spans="1:10" x14ac:dyDescent="0.25">
      <c r="A9028" t="str">
        <f>IF(Tienda_4!$A1828="","","Tienda 4")</f>
        <v>Tienda 4</v>
      </c>
      <c r="B9028" t="str">
        <f>IF($A9028="","",Tienda_4!B1828)</f>
        <v>Juguetes</v>
      </c>
      <c r="C9028" t="str">
        <f>IF($A9028="","",Tienda_4!G1828)</f>
        <v>Barranquilla</v>
      </c>
      <c r="D9028" t="str">
        <f>IF($A9028="","",Tienda_4!F1828)</f>
        <v>Santiago Silva</v>
      </c>
      <c r="E9028" t="str">
        <f>IF($A9028="","",Tienda_4!I1828)</f>
        <v>Tarjeta de crédito</v>
      </c>
      <c r="F9028">
        <f>IF($A9028="","",VALUE(RIGHT(Tienda_4!E1828,4)))</f>
        <v>2021</v>
      </c>
      <c r="G9028">
        <f>IF($A9028="","",Tienda_4!C1828)</f>
        <v>19700</v>
      </c>
      <c r="H9028">
        <f>IF($A9028="","",Tienda_4!D1828)</f>
        <v>0</v>
      </c>
      <c r="I9028">
        <f>IF($A9028="","",Tienda_4!H1828)</f>
        <v>5</v>
      </c>
      <c r="J9028">
        <f>IF($A9028="",0,IF(AND(OR('Cuadro-de-mando'!$B$4="(Todas)",'Cuadro-de-mando'!$B$4=$A9028),OR('Cuadro-de-mando'!$E$4="(Todas)",'Cuadro-de-mando'!$E$4=$B9028),OR('Cuadro-de-mando'!$H$4="(Todas)",'Cuadro-de-mando'!$H$4=$C9028),OR('Cuadro-de-mando'!$K$4="(Todas)",'Cuadro-de-mando'!$K$4=$E9028),OR('Cuadro-de-mando'!$N$4="(Todos)",'Cuadro-de-mando'!$N$4=$F9028)),1,0))</f>
        <v>1</v>
      </c>
    </row>
    <row r="9029" spans="1:10" x14ac:dyDescent="0.25">
      <c r="A9029" t="str">
        <f>IF(Tienda_4!$A1829="","","Tienda 4")</f>
        <v>Tienda 4</v>
      </c>
      <c r="B9029" t="str">
        <f>IF($A9029="","",Tienda_4!B1829)</f>
        <v>Artículos para el hogar</v>
      </c>
      <c r="C9029" t="str">
        <f>IF($A9029="","",Tienda_4!G1829)</f>
        <v>Bogotá</v>
      </c>
      <c r="D9029" t="str">
        <f>IF($A9029="","",Tienda_4!F1829)</f>
        <v>Ángel Rodriguez</v>
      </c>
      <c r="E9029" t="str">
        <f>IF($A9029="","",Tienda_4!I1829)</f>
        <v>Tarjeta de crédito</v>
      </c>
      <c r="F9029">
        <f>IF($A9029="","",VALUE(RIGHT(Tienda_4!E1829,4)))</f>
        <v>2022</v>
      </c>
      <c r="G9029">
        <f>IF($A9029="","",Tienda_4!C1829)</f>
        <v>27200</v>
      </c>
      <c r="H9029">
        <f>IF($A9029="","",Tienda_4!D1829)</f>
        <v>3800</v>
      </c>
      <c r="I9029">
        <f>IF($A9029="","",Tienda_4!H1829)</f>
        <v>5</v>
      </c>
      <c r="J9029">
        <f>IF($A9029="",0,IF(AND(OR('Cuadro-de-mando'!$B$4="(Todas)",'Cuadro-de-mando'!$B$4=$A9029),OR('Cuadro-de-mando'!$E$4="(Todas)",'Cuadro-de-mando'!$E$4=$B9029),OR('Cuadro-de-mando'!$H$4="(Todas)",'Cuadro-de-mando'!$H$4=$C9029),OR('Cuadro-de-mando'!$K$4="(Todas)",'Cuadro-de-mando'!$K$4=$E9029),OR('Cuadro-de-mando'!$N$4="(Todos)",'Cuadro-de-mando'!$N$4=$F9029)),1,0))</f>
        <v>1</v>
      </c>
    </row>
    <row r="9030" spans="1:10" x14ac:dyDescent="0.25">
      <c r="A9030" t="str">
        <f>IF(Tienda_4!$A1830="","","Tienda 4")</f>
        <v>Tienda 4</v>
      </c>
      <c r="B9030" t="str">
        <f>IF($A9030="","",Tienda_4!B1830)</f>
        <v>Juguetes</v>
      </c>
      <c r="C9030" t="str">
        <f>IF($A9030="","",Tienda_4!G1830)</f>
        <v>Cúcuta</v>
      </c>
      <c r="D9030" t="str">
        <f>IF($A9030="","",Tienda_4!F1830)</f>
        <v>Santiago Silva</v>
      </c>
      <c r="E9030" t="str">
        <f>IF($A9030="","",Tienda_4!I1830)</f>
        <v>Tarjeta de crédito</v>
      </c>
      <c r="F9030">
        <f>IF($A9030="","",VALUE(RIGHT(Tienda_4!E1830,4)))</f>
        <v>2020</v>
      </c>
      <c r="G9030">
        <f>IF($A9030="","",Tienda_4!C1830)</f>
        <v>59000</v>
      </c>
      <c r="H9030">
        <f>IF($A9030="","",Tienda_4!D1830)</f>
        <v>3800</v>
      </c>
      <c r="I9030">
        <f>IF($A9030="","",Tienda_4!H1830)</f>
        <v>5</v>
      </c>
      <c r="J9030">
        <f>IF($A9030="",0,IF(AND(OR('Cuadro-de-mando'!$B$4="(Todas)",'Cuadro-de-mando'!$B$4=$A9030),OR('Cuadro-de-mando'!$E$4="(Todas)",'Cuadro-de-mando'!$E$4=$B9030),OR('Cuadro-de-mando'!$H$4="(Todas)",'Cuadro-de-mando'!$H$4=$C9030),OR('Cuadro-de-mando'!$K$4="(Todas)",'Cuadro-de-mando'!$K$4=$E9030),OR('Cuadro-de-mando'!$N$4="(Todos)",'Cuadro-de-mando'!$N$4=$F9030)),1,0))</f>
        <v>1</v>
      </c>
    </row>
    <row r="9031" spans="1:10" x14ac:dyDescent="0.25">
      <c r="A9031" t="str">
        <f>IF(Tienda_4!$A1831="","","Tienda 4")</f>
        <v>Tienda 4</v>
      </c>
      <c r="B9031" t="str">
        <f>IF($A9031="","",Tienda_4!B1831)</f>
        <v>Libros</v>
      </c>
      <c r="C9031" t="str">
        <f>IF($A9031="","",Tienda_4!G1831)</f>
        <v>Medellín</v>
      </c>
      <c r="D9031" t="str">
        <f>IF($A9031="","",Tienda_4!F1831)</f>
        <v>Juan Fernandez</v>
      </c>
      <c r="E9031" t="str">
        <f>IF($A9031="","",Tienda_4!I1831)</f>
        <v>Tarjeta de crédito</v>
      </c>
      <c r="F9031">
        <f>IF($A9031="","",VALUE(RIGHT(Tienda_4!E1831,4)))</f>
        <v>2020</v>
      </c>
      <c r="G9031">
        <f>IF($A9031="","",Tienda_4!C1831)</f>
        <v>30500</v>
      </c>
      <c r="H9031">
        <f>IF($A9031="","",Tienda_4!D1831)</f>
        <v>2300</v>
      </c>
      <c r="I9031">
        <f>IF($A9031="","",Tienda_4!H1831)</f>
        <v>5</v>
      </c>
      <c r="J9031">
        <f>IF($A9031="",0,IF(AND(OR('Cuadro-de-mando'!$B$4="(Todas)",'Cuadro-de-mando'!$B$4=$A9031),OR('Cuadro-de-mando'!$E$4="(Todas)",'Cuadro-de-mando'!$E$4=$B9031),OR('Cuadro-de-mando'!$H$4="(Todas)",'Cuadro-de-mando'!$H$4=$C9031),OR('Cuadro-de-mando'!$K$4="(Todas)",'Cuadro-de-mando'!$K$4=$E9031),OR('Cuadro-de-mando'!$N$4="(Todos)",'Cuadro-de-mando'!$N$4=$F9031)),1,0))</f>
        <v>1</v>
      </c>
    </row>
    <row r="9032" spans="1:10" x14ac:dyDescent="0.25">
      <c r="A9032" t="str">
        <f>IF(Tienda_4!$A1832="","","Tienda 4")</f>
        <v>Tienda 4</v>
      </c>
      <c r="B9032" t="str">
        <f>IF($A9032="","",Tienda_4!B1832)</f>
        <v>Instrumentos musicales</v>
      </c>
      <c r="C9032" t="str">
        <f>IF($A9032="","",Tienda_4!G1832)</f>
        <v>Medellín</v>
      </c>
      <c r="D9032" t="str">
        <f>IF($A9032="","",Tienda_4!F1832)</f>
        <v>Ángel Rodriguez</v>
      </c>
      <c r="E9032" t="str">
        <f>IF($A9032="","",Tienda_4!I1832)</f>
        <v>Tarjeta de crédito</v>
      </c>
      <c r="F9032">
        <f>IF($A9032="","",VALUE(RIGHT(Tienda_4!E1832,4)))</f>
        <v>2022</v>
      </c>
      <c r="G9032">
        <f>IF($A9032="","",Tienda_4!C1832)</f>
        <v>972600</v>
      </c>
      <c r="H9032">
        <f>IF($A9032="","",Tienda_4!D1832)</f>
        <v>50000</v>
      </c>
      <c r="I9032">
        <f>IF($A9032="","",Tienda_4!H1832)</f>
        <v>5</v>
      </c>
      <c r="J9032">
        <f>IF($A9032="",0,IF(AND(OR('Cuadro-de-mando'!$B$4="(Todas)",'Cuadro-de-mando'!$B$4=$A9032),OR('Cuadro-de-mando'!$E$4="(Todas)",'Cuadro-de-mando'!$E$4=$B9032),OR('Cuadro-de-mando'!$H$4="(Todas)",'Cuadro-de-mando'!$H$4=$C9032),OR('Cuadro-de-mando'!$K$4="(Todas)",'Cuadro-de-mando'!$K$4=$E9032),OR('Cuadro-de-mando'!$N$4="(Todos)",'Cuadro-de-mando'!$N$4=$F9032)),1,0))</f>
        <v>1</v>
      </c>
    </row>
    <row r="9033" spans="1:10" x14ac:dyDescent="0.25">
      <c r="A9033" t="str">
        <f>IF(Tienda_4!$A1833="","","Tienda 4")</f>
        <v>Tienda 4</v>
      </c>
      <c r="B9033" t="str">
        <f>IF($A9033="","",Tienda_4!B1833)</f>
        <v>Muebles</v>
      </c>
      <c r="C9033" t="str">
        <f>IF($A9033="","",Tienda_4!G1833)</f>
        <v>Medellín</v>
      </c>
      <c r="D9033" t="str">
        <f>IF($A9033="","",Tienda_4!F1833)</f>
        <v>Blanca Ramirez</v>
      </c>
      <c r="E9033" t="str">
        <f>IF($A9033="","",Tienda_4!I1833)</f>
        <v>Nequi</v>
      </c>
      <c r="F9033">
        <f>IF($A9033="","",VALUE(RIGHT(Tienda_4!E1833,4)))</f>
        <v>2020</v>
      </c>
      <c r="G9033">
        <f>IF($A9033="","",Tienda_4!C1833)</f>
        <v>292300</v>
      </c>
      <c r="H9033">
        <f>IF($A9033="","",Tienda_4!D1833)</f>
        <v>13800</v>
      </c>
      <c r="I9033">
        <f>IF($A9033="","",Tienda_4!H1833)</f>
        <v>3</v>
      </c>
      <c r="J9033">
        <f>IF($A9033="",0,IF(AND(OR('Cuadro-de-mando'!$B$4="(Todas)",'Cuadro-de-mando'!$B$4=$A9033),OR('Cuadro-de-mando'!$E$4="(Todas)",'Cuadro-de-mando'!$E$4=$B9033),OR('Cuadro-de-mando'!$H$4="(Todas)",'Cuadro-de-mando'!$H$4=$C9033),OR('Cuadro-de-mando'!$K$4="(Todas)",'Cuadro-de-mando'!$K$4=$E9033),OR('Cuadro-de-mando'!$N$4="(Todos)",'Cuadro-de-mando'!$N$4=$F9033)),1,0))</f>
        <v>1</v>
      </c>
    </row>
    <row r="9034" spans="1:10" x14ac:dyDescent="0.25">
      <c r="A9034" t="str">
        <f>IF(Tienda_4!$A1834="","","Tienda 4")</f>
        <v>Tienda 4</v>
      </c>
      <c r="B9034" t="str">
        <f>IF($A9034="","",Tienda_4!B1834)</f>
        <v>Instrumentos musicales</v>
      </c>
      <c r="C9034" t="str">
        <f>IF($A9034="","",Tienda_4!G1834)</f>
        <v>Riohacha</v>
      </c>
      <c r="D9034" t="str">
        <f>IF($A9034="","",Tienda_4!F1834)</f>
        <v>Santiago Silva</v>
      </c>
      <c r="E9034" t="str">
        <f>IF($A9034="","",Tienda_4!I1834)</f>
        <v>Nequi</v>
      </c>
      <c r="F9034">
        <f>IF($A9034="","",VALUE(RIGHT(Tienda_4!E1834,4)))</f>
        <v>2022</v>
      </c>
      <c r="G9034">
        <f>IF($A9034="","",Tienda_4!C1834)</f>
        <v>49900</v>
      </c>
      <c r="H9034">
        <f>IF($A9034="","",Tienda_4!D1834)</f>
        <v>800</v>
      </c>
      <c r="I9034">
        <f>IF($A9034="","",Tienda_4!H1834)</f>
        <v>4</v>
      </c>
      <c r="J9034">
        <f>IF($A9034="",0,IF(AND(OR('Cuadro-de-mando'!$B$4="(Todas)",'Cuadro-de-mando'!$B$4=$A9034),OR('Cuadro-de-mando'!$E$4="(Todas)",'Cuadro-de-mando'!$E$4=$B9034),OR('Cuadro-de-mando'!$H$4="(Todas)",'Cuadro-de-mando'!$H$4=$C9034),OR('Cuadro-de-mando'!$K$4="(Todas)",'Cuadro-de-mando'!$K$4=$E9034),OR('Cuadro-de-mando'!$N$4="(Todos)",'Cuadro-de-mando'!$N$4=$F9034)),1,0))</f>
        <v>1</v>
      </c>
    </row>
    <row r="9035" spans="1:10" x14ac:dyDescent="0.25">
      <c r="A9035" t="str">
        <f>IF(Tienda_4!$A1835="","","Tienda 4")</f>
        <v>Tienda 4</v>
      </c>
      <c r="B9035" t="str">
        <f>IF($A9035="","",Tienda_4!B1835)</f>
        <v>Electrónicos</v>
      </c>
      <c r="C9035" t="str">
        <f>IF($A9035="","",Tienda_4!G1835)</f>
        <v>Bogotá</v>
      </c>
      <c r="D9035" t="str">
        <f>IF($A9035="","",Tienda_4!F1835)</f>
        <v>Santiago Silva</v>
      </c>
      <c r="E9035" t="str">
        <f>IF($A9035="","",Tienda_4!I1835)</f>
        <v>Tarjeta de crédito</v>
      </c>
      <c r="F9035">
        <f>IF($A9035="","",VALUE(RIGHT(Tienda_4!E1835,4)))</f>
        <v>2020</v>
      </c>
      <c r="G9035">
        <f>IF($A9035="","",Tienda_4!C1835)</f>
        <v>132300</v>
      </c>
      <c r="H9035">
        <f>IF($A9035="","",Tienda_4!D1835)</f>
        <v>5200</v>
      </c>
      <c r="I9035">
        <f>IF($A9035="","",Tienda_4!H1835)</f>
        <v>1</v>
      </c>
      <c r="J9035">
        <f>IF($A9035="",0,IF(AND(OR('Cuadro-de-mando'!$B$4="(Todas)",'Cuadro-de-mando'!$B$4=$A9035),OR('Cuadro-de-mando'!$E$4="(Todas)",'Cuadro-de-mando'!$E$4=$B9035),OR('Cuadro-de-mando'!$H$4="(Todas)",'Cuadro-de-mando'!$H$4=$C9035),OR('Cuadro-de-mando'!$K$4="(Todas)",'Cuadro-de-mando'!$K$4=$E9035),OR('Cuadro-de-mando'!$N$4="(Todos)",'Cuadro-de-mando'!$N$4=$F9035)),1,0))</f>
        <v>1</v>
      </c>
    </row>
    <row r="9036" spans="1:10" x14ac:dyDescent="0.25">
      <c r="A9036" t="str">
        <f>IF(Tienda_4!$A1836="","","Tienda 4")</f>
        <v>Tienda 4</v>
      </c>
      <c r="B9036" t="str">
        <f>IF($A9036="","",Tienda_4!B1836)</f>
        <v>Juguetes</v>
      </c>
      <c r="C9036" t="str">
        <f>IF($A9036="","",Tienda_4!G1836)</f>
        <v>Bogotá</v>
      </c>
      <c r="D9036" t="str">
        <f>IF($A9036="","",Tienda_4!F1836)</f>
        <v>Ángel Rodriguez</v>
      </c>
      <c r="E9036" t="str">
        <f>IF($A9036="","",Tienda_4!I1836)</f>
        <v>Tarjeta de crédito</v>
      </c>
      <c r="F9036">
        <f>IF($A9036="","",VALUE(RIGHT(Tienda_4!E1836,4)))</f>
        <v>2022</v>
      </c>
      <c r="G9036">
        <f>IF($A9036="","",Tienda_4!C1836)</f>
        <v>142300</v>
      </c>
      <c r="H9036">
        <f>IF($A9036="","",Tienda_4!D1836)</f>
        <v>7800</v>
      </c>
      <c r="I9036">
        <f>IF($A9036="","",Tienda_4!H1836)</f>
        <v>4</v>
      </c>
      <c r="J9036">
        <f>IF($A9036="",0,IF(AND(OR('Cuadro-de-mando'!$B$4="(Todas)",'Cuadro-de-mando'!$B$4=$A9036),OR('Cuadro-de-mando'!$E$4="(Todas)",'Cuadro-de-mando'!$E$4=$B9036),OR('Cuadro-de-mando'!$H$4="(Todas)",'Cuadro-de-mando'!$H$4=$C9036),OR('Cuadro-de-mando'!$K$4="(Todas)",'Cuadro-de-mando'!$K$4=$E9036),OR('Cuadro-de-mando'!$N$4="(Todos)",'Cuadro-de-mando'!$N$4=$F9036)),1,0))</f>
        <v>1</v>
      </c>
    </row>
    <row r="9037" spans="1:10" x14ac:dyDescent="0.25">
      <c r="A9037" t="str">
        <f>IF(Tienda_4!$A1837="","","Tienda 4")</f>
        <v>Tienda 4</v>
      </c>
      <c r="B9037" t="str">
        <f>IF($A9037="","",Tienda_4!B1837)</f>
        <v>Electrónicos</v>
      </c>
      <c r="C9037" t="str">
        <f>IF($A9037="","",Tienda_4!G1837)</f>
        <v>Cali</v>
      </c>
      <c r="D9037" t="str">
        <f>IF($A9037="","",Tienda_4!F1837)</f>
        <v>Lucas Olivera</v>
      </c>
      <c r="E9037" t="str">
        <f>IF($A9037="","",Tienda_4!I1837)</f>
        <v>Tarjeta de crédito</v>
      </c>
      <c r="F9037">
        <f>IF($A9037="","",VALUE(RIGHT(Tienda_4!E1837,4)))</f>
        <v>2021</v>
      </c>
      <c r="G9037">
        <f>IF($A9037="","",Tienda_4!C1837)</f>
        <v>2016700</v>
      </c>
      <c r="H9037">
        <f>IF($A9037="","",Tienda_4!D1837)</f>
        <v>110700</v>
      </c>
      <c r="I9037">
        <f>IF($A9037="","",Tienda_4!H1837)</f>
        <v>5</v>
      </c>
      <c r="J9037">
        <f>IF($A9037="",0,IF(AND(OR('Cuadro-de-mando'!$B$4="(Todas)",'Cuadro-de-mando'!$B$4=$A9037),OR('Cuadro-de-mando'!$E$4="(Todas)",'Cuadro-de-mando'!$E$4=$B9037),OR('Cuadro-de-mando'!$H$4="(Todas)",'Cuadro-de-mando'!$H$4=$C9037),OR('Cuadro-de-mando'!$K$4="(Todas)",'Cuadro-de-mando'!$K$4=$E9037),OR('Cuadro-de-mando'!$N$4="(Todos)",'Cuadro-de-mando'!$N$4=$F9037)),1,0))</f>
        <v>1</v>
      </c>
    </row>
    <row r="9038" spans="1:10" x14ac:dyDescent="0.25">
      <c r="A9038" t="str">
        <f>IF(Tienda_4!$A1838="","","Tienda 4")</f>
        <v>Tienda 4</v>
      </c>
      <c r="B9038" t="str">
        <f>IF($A9038="","",Tienda_4!B1838)</f>
        <v>Instrumentos musicales</v>
      </c>
      <c r="C9038" t="str">
        <f>IF($A9038="","",Tienda_4!G1838)</f>
        <v>Riohacha</v>
      </c>
      <c r="D9038" t="str">
        <f>IF($A9038="","",Tienda_4!F1838)</f>
        <v>Beatriz Morales</v>
      </c>
      <c r="E9038" t="str">
        <f>IF($A9038="","",Tienda_4!I1838)</f>
        <v>Tarjeta de crédito</v>
      </c>
      <c r="F9038">
        <f>IF($A9038="","",VALUE(RIGHT(Tienda_4!E1838,4)))</f>
        <v>2023</v>
      </c>
      <c r="G9038">
        <f>IF($A9038="","",Tienda_4!C1838)</f>
        <v>86000</v>
      </c>
      <c r="H9038">
        <f>IF($A9038="","",Tienda_4!D1838)</f>
        <v>2800</v>
      </c>
      <c r="I9038">
        <f>IF($A9038="","",Tienda_4!H1838)</f>
        <v>5</v>
      </c>
      <c r="J9038">
        <f>IF($A9038="",0,IF(AND(OR('Cuadro-de-mando'!$B$4="(Todas)",'Cuadro-de-mando'!$B$4=$A9038),OR('Cuadro-de-mando'!$E$4="(Todas)",'Cuadro-de-mando'!$E$4=$B9038),OR('Cuadro-de-mando'!$H$4="(Todas)",'Cuadro-de-mando'!$H$4=$C9038),OR('Cuadro-de-mando'!$K$4="(Todas)",'Cuadro-de-mando'!$K$4=$E9038),OR('Cuadro-de-mando'!$N$4="(Todos)",'Cuadro-de-mando'!$N$4=$F9038)),1,0))</f>
        <v>1</v>
      </c>
    </row>
    <row r="9039" spans="1:10" x14ac:dyDescent="0.25">
      <c r="A9039" t="str">
        <f>IF(Tienda_4!$A1839="","","Tienda 4")</f>
        <v>Tienda 4</v>
      </c>
      <c r="B9039" t="str">
        <f>IF($A9039="","",Tienda_4!B1839)</f>
        <v>Deportes y diversión</v>
      </c>
      <c r="C9039" t="str">
        <f>IF($A9039="","",Tienda_4!G1839)</f>
        <v>Bogotá</v>
      </c>
      <c r="D9039" t="str">
        <f>IF($A9039="","",Tienda_4!F1839)</f>
        <v>Juan Fernandez</v>
      </c>
      <c r="E9039" t="str">
        <f>IF($A9039="","",Tienda_4!I1839)</f>
        <v>Tarjeta de crédito</v>
      </c>
      <c r="F9039">
        <f>IF($A9039="","",VALUE(RIGHT(Tienda_4!E1839,4)))</f>
        <v>2023</v>
      </c>
      <c r="G9039">
        <f>IF($A9039="","",Tienda_4!C1839)</f>
        <v>88500</v>
      </c>
      <c r="H9039">
        <f>IF($A9039="","",Tienda_4!D1839)</f>
        <v>9500</v>
      </c>
      <c r="I9039">
        <f>IF($A9039="","",Tienda_4!H1839)</f>
        <v>5</v>
      </c>
      <c r="J9039">
        <f>IF($A9039="",0,IF(AND(OR('Cuadro-de-mando'!$B$4="(Todas)",'Cuadro-de-mando'!$B$4=$A9039),OR('Cuadro-de-mando'!$E$4="(Todas)",'Cuadro-de-mando'!$E$4=$B9039),OR('Cuadro-de-mando'!$H$4="(Todas)",'Cuadro-de-mando'!$H$4=$C9039),OR('Cuadro-de-mando'!$K$4="(Todas)",'Cuadro-de-mando'!$K$4=$E9039),OR('Cuadro-de-mando'!$N$4="(Todos)",'Cuadro-de-mando'!$N$4=$F9039)),1,0))</f>
        <v>1</v>
      </c>
    </row>
    <row r="9040" spans="1:10" x14ac:dyDescent="0.25">
      <c r="A9040" t="str">
        <f>IF(Tienda_4!$A1840="","","Tienda 4")</f>
        <v>Tienda 4</v>
      </c>
      <c r="B9040" t="str">
        <f>IF($A9040="","",Tienda_4!B1840)</f>
        <v>Libros</v>
      </c>
      <c r="C9040" t="str">
        <f>IF($A9040="","",Tienda_4!G1840)</f>
        <v>Medellín</v>
      </c>
      <c r="D9040" t="str">
        <f>IF($A9040="","",Tienda_4!F1840)</f>
        <v>Rafael Acosta</v>
      </c>
      <c r="E9040" t="str">
        <f>IF($A9040="","",Tienda_4!I1840)</f>
        <v>Tarjeta de crédito</v>
      </c>
      <c r="F9040">
        <f>IF($A9040="","",VALUE(RIGHT(Tienda_4!E1840,4)))</f>
        <v>2021</v>
      </c>
      <c r="G9040">
        <f>IF($A9040="","",Tienda_4!C1840)</f>
        <v>40500</v>
      </c>
      <c r="H9040">
        <f>IF($A9040="","",Tienda_4!D1840)</f>
        <v>0</v>
      </c>
      <c r="I9040">
        <f>IF($A9040="","",Tienda_4!H1840)</f>
        <v>3</v>
      </c>
      <c r="J9040">
        <f>IF($A9040="",0,IF(AND(OR('Cuadro-de-mando'!$B$4="(Todas)",'Cuadro-de-mando'!$B$4=$A9040),OR('Cuadro-de-mando'!$E$4="(Todas)",'Cuadro-de-mando'!$E$4=$B9040),OR('Cuadro-de-mando'!$H$4="(Todas)",'Cuadro-de-mando'!$H$4=$C9040),OR('Cuadro-de-mando'!$K$4="(Todas)",'Cuadro-de-mando'!$K$4=$E9040),OR('Cuadro-de-mando'!$N$4="(Todos)",'Cuadro-de-mando'!$N$4=$F9040)),1,0))</f>
        <v>1</v>
      </c>
    </row>
    <row r="9041" spans="1:10" x14ac:dyDescent="0.25">
      <c r="A9041" t="str">
        <f>IF(Tienda_4!$A1841="","","Tienda 4")</f>
        <v>Tienda 4</v>
      </c>
      <c r="B9041" t="str">
        <f>IF($A9041="","",Tienda_4!B1841)</f>
        <v>Electrodomésticos</v>
      </c>
      <c r="C9041" t="str">
        <f>IF($A9041="","",Tienda_4!G1841)</f>
        <v>Pereira</v>
      </c>
      <c r="D9041" t="str">
        <f>IF($A9041="","",Tienda_4!F1841)</f>
        <v>Beatriz Morales</v>
      </c>
      <c r="E9041" t="str">
        <f>IF($A9041="","",Tienda_4!I1841)</f>
        <v>Tarjeta de crédito</v>
      </c>
      <c r="F9041">
        <f>IF($A9041="","",VALUE(RIGHT(Tienda_4!E1841,4)))</f>
        <v>2022</v>
      </c>
      <c r="G9041">
        <f>IF($A9041="","",Tienda_4!C1841)</f>
        <v>678000</v>
      </c>
      <c r="H9041">
        <f>IF($A9041="","",Tienda_4!D1841)</f>
        <v>34300</v>
      </c>
      <c r="I9041">
        <f>IF($A9041="","",Tienda_4!H1841)</f>
        <v>5</v>
      </c>
      <c r="J9041">
        <f>IF($A9041="",0,IF(AND(OR('Cuadro-de-mando'!$B$4="(Todas)",'Cuadro-de-mando'!$B$4=$A9041),OR('Cuadro-de-mando'!$E$4="(Todas)",'Cuadro-de-mando'!$E$4=$B9041),OR('Cuadro-de-mando'!$H$4="(Todas)",'Cuadro-de-mando'!$H$4=$C9041),OR('Cuadro-de-mando'!$K$4="(Todas)",'Cuadro-de-mando'!$K$4=$E9041),OR('Cuadro-de-mando'!$N$4="(Todos)",'Cuadro-de-mando'!$N$4=$F9041)),1,0))</f>
        <v>1</v>
      </c>
    </row>
    <row r="9042" spans="1:10" x14ac:dyDescent="0.25">
      <c r="A9042" t="str">
        <f>IF(Tienda_4!$A1842="","","Tienda 4")</f>
        <v>Tienda 4</v>
      </c>
      <c r="B9042" t="str">
        <f>IF($A9042="","",Tienda_4!B1842)</f>
        <v>Deportes y diversión</v>
      </c>
      <c r="C9042" t="str">
        <f>IF($A9042="","",Tienda_4!G1842)</f>
        <v>Pereira</v>
      </c>
      <c r="D9042" t="str">
        <f>IF($A9042="","",Tienda_4!F1842)</f>
        <v>Lucas Olivera</v>
      </c>
      <c r="E9042" t="str">
        <f>IF($A9042="","",Tienda_4!I1842)</f>
        <v>Tarjeta de crédito</v>
      </c>
      <c r="F9042">
        <f>IF($A9042="","",VALUE(RIGHT(Tienda_4!E1842,4)))</f>
        <v>2021</v>
      </c>
      <c r="G9042">
        <f>IF($A9042="","",Tienda_4!C1842)</f>
        <v>24500</v>
      </c>
      <c r="H9042">
        <f>IF($A9042="","",Tienda_4!D1842)</f>
        <v>1500</v>
      </c>
      <c r="I9042">
        <f>IF($A9042="","",Tienda_4!H1842)</f>
        <v>5</v>
      </c>
      <c r="J9042">
        <f>IF($A9042="",0,IF(AND(OR('Cuadro-de-mando'!$B$4="(Todas)",'Cuadro-de-mando'!$B$4=$A9042),OR('Cuadro-de-mando'!$E$4="(Todas)",'Cuadro-de-mando'!$E$4=$B9042),OR('Cuadro-de-mando'!$H$4="(Todas)",'Cuadro-de-mando'!$H$4=$C9042),OR('Cuadro-de-mando'!$K$4="(Todas)",'Cuadro-de-mando'!$K$4=$E9042),OR('Cuadro-de-mando'!$N$4="(Todos)",'Cuadro-de-mando'!$N$4=$F9042)),1,0))</f>
        <v>1</v>
      </c>
    </row>
    <row r="9043" spans="1:10" x14ac:dyDescent="0.25">
      <c r="A9043" t="str">
        <f>IF(Tienda_4!$A1843="","","Tienda 4")</f>
        <v>Tienda 4</v>
      </c>
      <c r="B9043" t="str">
        <f>IF($A9043="","",Tienda_4!B1843)</f>
        <v>Instrumentos musicales</v>
      </c>
      <c r="C9043" t="str">
        <f>IF($A9043="","",Tienda_4!G1843)</f>
        <v>Bogotá</v>
      </c>
      <c r="D9043" t="str">
        <f>IF($A9043="","",Tienda_4!F1843)</f>
        <v>Ángel Rodriguez</v>
      </c>
      <c r="E9043" t="str">
        <f>IF($A9043="","",Tienda_4!I1843)</f>
        <v>Nequi</v>
      </c>
      <c r="F9043">
        <f>IF($A9043="","",VALUE(RIGHT(Tienda_4!E1843,4)))</f>
        <v>2020</v>
      </c>
      <c r="G9043">
        <f>IF($A9043="","",Tienda_4!C1843)</f>
        <v>600100</v>
      </c>
      <c r="H9043">
        <f>IF($A9043="","",Tienda_4!D1843)</f>
        <v>30100</v>
      </c>
      <c r="I9043">
        <f>IF($A9043="","",Tienda_4!H1843)</f>
        <v>5</v>
      </c>
      <c r="J9043">
        <f>IF($A9043="",0,IF(AND(OR('Cuadro-de-mando'!$B$4="(Todas)",'Cuadro-de-mando'!$B$4=$A9043),OR('Cuadro-de-mando'!$E$4="(Todas)",'Cuadro-de-mando'!$E$4=$B9043),OR('Cuadro-de-mando'!$H$4="(Todas)",'Cuadro-de-mando'!$H$4=$C9043),OR('Cuadro-de-mando'!$K$4="(Todas)",'Cuadro-de-mando'!$K$4=$E9043),OR('Cuadro-de-mando'!$N$4="(Todos)",'Cuadro-de-mando'!$N$4=$F9043)),1,0))</f>
        <v>1</v>
      </c>
    </row>
    <row r="9044" spans="1:10" x14ac:dyDescent="0.25">
      <c r="A9044" t="str">
        <f>IF(Tienda_4!$A1844="","","Tienda 4")</f>
        <v>Tienda 4</v>
      </c>
      <c r="B9044" t="str">
        <f>IF($A9044="","",Tienda_4!B1844)</f>
        <v>Libros</v>
      </c>
      <c r="C9044" t="str">
        <f>IF($A9044="","",Tienda_4!G1844)</f>
        <v>Bogotá</v>
      </c>
      <c r="D9044" t="str">
        <f>IF($A9044="","",Tienda_4!F1844)</f>
        <v>Mariana Herrera</v>
      </c>
      <c r="E9044" t="str">
        <f>IF($A9044="","",Tienda_4!I1844)</f>
        <v>Tarjeta de crédito</v>
      </c>
      <c r="F9044">
        <f>IF($A9044="","",VALUE(RIGHT(Tienda_4!E1844,4)))</f>
        <v>2022</v>
      </c>
      <c r="G9044">
        <f>IF($A9044="","",Tienda_4!C1844)</f>
        <v>59300</v>
      </c>
      <c r="H9044">
        <f>IF($A9044="","",Tienda_4!D1844)</f>
        <v>3700</v>
      </c>
      <c r="I9044">
        <f>IF($A9044="","",Tienda_4!H1844)</f>
        <v>4</v>
      </c>
      <c r="J9044">
        <f>IF($A9044="",0,IF(AND(OR('Cuadro-de-mando'!$B$4="(Todas)",'Cuadro-de-mando'!$B$4=$A9044),OR('Cuadro-de-mando'!$E$4="(Todas)",'Cuadro-de-mando'!$E$4=$B9044),OR('Cuadro-de-mando'!$H$4="(Todas)",'Cuadro-de-mando'!$H$4=$C9044),OR('Cuadro-de-mando'!$K$4="(Todas)",'Cuadro-de-mando'!$K$4=$E9044),OR('Cuadro-de-mando'!$N$4="(Todos)",'Cuadro-de-mando'!$N$4=$F9044)),1,0))</f>
        <v>1</v>
      </c>
    </row>
    <row r="9045" spans="1:10" x14ac:dyDescent="0.25">
      <c r="A9045" t="str">
        <f>IF(Tienda_4!$A1845="","","Tienda 4")</f>
        <v>Tienda 4</v>
      </c>
      <c r="B9045" t="str">
        <f>IF($A9045="","",Tienda_4!B1845)</f>
        <v>Juguetes</v>
      </c>
      <c r="C9045" t="str">
        <f>IF($A9045="","",Tienda_4!G1845)</f>
        <v>Bucaramanga</v>
      </c>
      <c r="D9045" t="str">
        <f>IF($A9045="","",Tienda_4!F1845)</f>
        <v>Izabela de León</v>
      </c>
      <c r="E9045" t="str">
        <f>IF($A9045="","",Tienda_4!I1845)</f>
        <v>Tarjeta de crédito</v>
      </c>
      <c r="F9045">
        <f>IF($A9045="","",VALUE(RIGHT(Tienda_4!E1845,4)))</f>
        <v>2021</v>
      </c>
      <c r="G9045">
        <f>IF($A9045="","",Tienda_4!C1845)</f>
        <v>245700</v>
      </c>
      <c r="H9045">
        <f>IF($A9045="","",Tienda_4!D1845)</f>
        <v>11300</v>
      </c>
      <c r="I9045">
        <f>IF($A9045="","",Tienda_4!H1845)</f>
        <v>4</v>
      </c>
      <c r="J9045">
        <f>IF($A9045="",0,IF(AND(OR('Cuadro-de-mando'!$B$4="(Todas)",'Cuadro-de-mando'!$B$4=$A9045),OR('Cuadro-de-mando'!$E$4="(Todas)",'Cuadro-de-mando'!$E$4=$B9045),OR('Cuadro-de-mando'!$H$4="(Todas)",'Cuadro-de-mando'!$H$4=$C9045),OR('Cuadro-de-mando'!$K$4="(Todas)",'Cuadro-de-mando'!$K$4=$E9045),OR('Cuadro-de-mando'!$N$4="(Todos)",'Cuadro-de-mando'!$N$4=$F9045)),1,0))</f>
        <v>1</v>
      </c>
    </row>
    <row r="9046" spans="1:10" x14ac:dyDescent="0.25">
      <c r="A9046" t="str">
        <f>IF(Tienda_4!$A1846="","","Tienda 4")</f>
        <v>Tienda 4</v>
      </c>
      <c r="B9046" t="str">
        <f>IF($A9046="","",Tienda_4!B1846)</f>
        <v>Electrónicos</v>
      </c>
      <c r="C9046" t="str">
        <f>IF($A9046="","",Tienda_4!G1846)</f>
        <v>Bogotá</v>
      </c>
      <c r="D9046" t="str">
        <f>IF($A9046="","",Tienda_4!F1846)</f>
        <v>Juan Fernandez</v>
      </c>
      <c r="E9046" t="str">
        <f>IF($A9046="","",Tienda_4!I1846)</f>
        <v>Tarjeta de crédito</v>
      </c>
      <c r="F9046">
        <f>IF($A9046="","",VALUE(RIGHT(Tienda_4!E1846,4)))</f>
        <v>2021</v>
      </c>
      <c r="G9046">
        <f>IF($A9046="","",Tienda_4!C1846)</f>
        <v>115500</v>
      </c>
      <c r="H9046">
        <f>IF($A9046="","",Tienda_4!D1846)</f>
        <v>8500</v>
      </c>
      <c r="I9046">
        <f>IF($A9046="","",Tienda_4!H1846)</f>
        <v>5</v>
      </c>
      <c r="J9046">
        <f>IF($A9046="",0,IF(AND(OR('Cuadro-de-mando'!$B$4="(Todas)",'Cuadro-de-mando'!$B$4=$A9046),OR('Cuadro-de-mando'!$E$4="(Todas)",'Cuadro-de-mando'!$E$4=$B9046),OR('Cuadro-de-mando'!$H$4="(Todas)",'Cuadro-de-mando'!$H$4=$C9046),OR('Cuadro-de-mando'!$K$4="(Todas)",'Cuadro-de-mando'!$K$4=$E9046),OR('Cuadro-de-mando'!$N$4="(Todos)",'Cuadro-de-mando'!$N$4=$F9046)),1,0))</f>
        <v>1</v>
      </c>
    </row>
    <row r="9047" spans="1:10" x14ac:dyDescent="0.25">
      <c r="A9047" t="str">
        <f>IF(Tienda_4!$A1847="","","Tienda 4")</f>
        <v>Tienda 4</v>
      </c>
      <c r="B9047" t="str">
        <f>IF($A9047="","",Tienda_4!B1847)</f>
        <v>Juguetes</v>
      </c>
      <c r="C9047" t="str">
        <f>IF($A9047="","",Tienda_4!G1847)</f>
        <v>Pereira</v>
      </c>
      <c r="D9047" t="str">
        <f>IF($A9047="","",Tienda_4!F1847)</f>
        <v>Felipe Santos</v>
      </c>
      <c r="E9047" t="str">
        <f>IF($A9047="","",Tienda_4!I1847)</f>
        <v>Tarjeta de crédito</v>
      </c>
      <c r="F9047">
        <f>IF($A9047="","",VALUE(RIGHT(Tienda_4!E1847,4)))</f>
        <v>2023</v>
      </c>
      <c r="G9047">
        <f>IF($A9047="","",Tienda_4!C1847)</f>
        <v>20200</v>
      </c>
      <c r="H9047">
        <f>IF($A9047="","",Tienda_4!D1847)</f>
        <v>1500</v>
      </c>
      <c r="I9047">
        <f>IF($A9047="","",Tienda_4!H1847)</f>
        <v>5</v>
      </c>
      <c r="J9047">
        <f>IF($A9047="",0,IF(AND(OR('Cuadro-de-mando'!$B$4="(Todas)",'Cuadro-de-mando'!$B$4=$A9047),OR('Cuadro-de-mando'!$E$4="(Todas)",'Cuadro-de-mando'!$E$4=$B9047),OR('Cuadro-de-mando'!$H$4="(Todas)",'Cuadro-de-mando'!$H$4=$C9047),OR('Cuadro-de-mando'!$K$4="(Todas)",'Cuadro-de-mando'!$K$4=$E9047),OR('Cuadro-de-mando'!$N$4="(Todos)",'Cuadro-de-mando'!$N$4=$F9047)),1,0))</f>
        <v>1</v>
      </c>
    </row>
    <row r="9048" spans="1:10" x14ac:dyDescent="0.25">
      <c r="A9048" t="str">
        <f>IF(Tienda_4!$A1848="","","Tienda 4")</f>
        <v>Tienda 4</v>
      </c>
      <c r="B9048" t="str">
        <f>IF($A9048="","",Tienda_4!B1848)</f>
        <v>Electrodomésticos</v>
      </c>
      <c r="C9048" t="str">
        <f>IF($A9048="","",Tienda_4!G1848)</f>
        <v>Bogotá</v>
      </c>
      <c r="D9048" t="str">
        <f>IF($A9048="","",Tienda_4!F1848)</f>
        <v>Blanca Ramirez</v>
      </c>
      <c r="E9048" t="str">
        <f>IF($A9048="","",Tienda_4!I1848)</f>
        <v>Tarjeta de crédito</v>
      </c>
      <c r="F9048">
        <f>IF($A9048="","",VALUE(RIGHT(Tienda_4!E1848,4)))</f>
        <v>2021</v>
      </c>
      <c r="G9048">
        <f>IF($A9048="","",Tienda_4!C1848)</f>
        <v>456400</v>
      </c>
      <c r="H9048">
        <f>IF($A9048="","",Tienda_4!D1848)</f>
        <v>24700</v>
      </c>
      <c r="I9048">
        <f>IF($A9048="","",Tienda_4!H1848)</f>
        <v>4</v>
      </c>
      <c r="J9048">
        <f>IF($A9048="",0,IF(AND(OR('Cuadro-de-mando'!$B$4="(Todas)",'Cuadro-de-mando'!$B$4=$A9048),OR('Cuadro-de-mando'!$E$4="(Todas)",'Cuadro-de-mando'!$E$4=$B9048),OR('Cuadro-de-mando'!$H$4="(Todas)",'Cuadro-de-mando'!$H$4=$C9048),OR('Cuadro-de-mando'!$K$4="(Todas)",'Cuadro-de-mando'!$K$4=$E9048),OR('Cuadro-de-mando'!$N$4="(Todos)",'Cuadro-de-mando'!$N$4=$F9048)),1,0))</f>
        <v>1</v>
      </c>
    </row>
    <row r="9049" spans="1:10" x14ac:dyDescent="0.25">
      <c r="A9049" t="str">
        <f>IF(Tienda_4!$A1849="","","Tienda 4")</f>
        <v>Tienda 4</v>
      </c>
      <c r="B9049" t="str">
        <f>IF($A9049="","",Tienda_4!B1849)</f>
        <v>Juguetes</v>
      </c>
      <c r="C9049" t="str">
        <f>IF($A9049="","",Tienda_4!G1849)</f>
        <v>Bogotá</v>
      </c>
      <c r="D9049" t="str">
        <f>IF($A9049="","",Tienda_4!F1849)</f>
        <v>Pedro Gomez</v>
      </c>
      <c r="E9049" t="str">
        <f>IF($A9049="","",Tienda_4!I1849)</f>
        <v>Cupón</v>
      </c>
      <c r="F9049">
        <f>IF($A9049="","",VALUE(RIGHT(Tienda_4!E1849,4)))</f>
        <v>2022</v>
      </c>
      <c r="G9049">
        <f>IF($A9049="","",Tienda_4!C1849)</f>
        <v>20800</v>
      </c>
      <c r="H9049">
        <f>IF($A9049="","",Tienda_4!D1849)</f>
        <v>0</v>
      </c>
      <c r="I9049">
        <f>IF($A9049="","",Tienda_4!H1849)</f>
        <v>4</v>
      </c>
      <c r="J9049">
        <f>IF($A9049="",0,IF(AND(OR('Cuadro-de-mando'!$B$4="(Todas)",'Cuadro-de-mando'!$B$4=$A9049),OR('Cuadro-de-mando'!$E$4="(Todas)",'Cuadro-de-mando'!$E$4=$B9049),OR('Cuadro-de-mando'!$H$4="(Todas)",'Cuadro-de-mando'!$H$4=$C9049),OR('Cuadro-de-mando'!$K$4="(Todas)",'Cuadro-de-mando'!$K$4=$E9049),OR('Cuadro-de-mando'!$N$4="(Todos)",'Cuadro-de-mando'!$N$4=$F9049)),1,0))</f>
        <v>1</v>
      </c>
    </row>
    <row r="9050" spans="1:10" x14ac:dyDescent="0.25">
      <c r="A9050" t="str">
        <f>IF(Tienda_4!$A1850="","","Tienda 4")</f>
        <v>Tienda 4</v>
      </c>
      <c r="B9050" t="str">
        <f>IF($A9050="","",Tienda_4!B1850)</f>
        <v>Artículos para el hogar</v>
      </c>
      <c r="C9050" t="str">
        <f>IF($A9050="","",Tienda_4!G1850)</f>
        <v>Cali</v>
      </c>
      <c r="D9050" t="str">
        <f>IF($A9050="","",Tienda_4!F1850)</f>
        <v>Camila Rivera</v>
      </c>
      <c r="E9050" t="str">
        <f>IF($A9050="","",Tienda_4!I1850)</f>
        <v>Tarjeta de crédito</v>
      </c>
      <c r="F9050">
        <f>IF($A9050="","",VALUE(RIGHT(Tienda_4!E1850,4)))</f>
        <v>2023</v>
      </c>
      <c r="G9050">
        <f>IF($A9050="","",Tienda_4!C1850)</f>
        <v>58500</v>
      </c>
      <c r="H9050">
        <f>IF($A9050="","",Tienda_4!D1850)</f>
        <v>3300</v>
      </c>
      <c r="I9050">
        <f>IF($A9050="","",Tienda_4!H1850)</f>
        <v>5</v>
      </c>
      <c r="J9050">
        <f>IF($A9050="",0,IF(AND(OR('Cuadro-de-mando'!$B$4="(Todas)",'Cuadro-de-mando'!$B$4=$A9050),OR('Cuadro-de-mando'!$E$4="(Todas)",'Cuadro-de-mando'!$E$4=$B9050),OR('Cuadro-de-mando'!$H$4="(Todas)",'Cuadro-de-mando'!$H$4=$C9050),OR('Cuadro-de-mando'!$K$4="(Todas)",'Cuadro-de-mando'!$K$4=$E9050),OR('Cuadro-de-mando'!$N$4="(Todos)",'Cuadro-de-mando'!$N$4=$F9050)),1,0))</f>
        <v>1</v>
      </c>
    </row>
    <row r="9051" spans="1:10" x14ac:dyDescent="0.25">
      <c r="A9051" t="str">
        <f>IF(Tienda_4!$A1851="","","Tienda 4")</f>
        <v>Tienda 4</v>
      </c>
      <c r="B9051" t="str">
        <f>IF($A9051="","",Tienda_4!B1851)</f>
        <v>Muebles</v>
      </c>
      <c r="C9051" t="str">
        <f>IF($A9051="","",Tienda_4!G1851)</f>
        <v>Bogotá</v>
      </c>
      <c r="D9051" t="str">
        <f>IF($A9051="","",Tienda_4!F1851)</f>
        <v>Santiago Silva</v>
      </c>
      <c r="E9051" t="str">
        <f>IF($A9051="","",Tienda_4!I1851)</f>
        <v>Nequi</v>
      </c>
      <c r="F9051">
        <f>IF($A9051="","",VALUE(RIGHT(Tienda_4!E1851,4)))</f>
        <v>2022</v>
      </c>
      <c r="G9051">
        <f>IF($A9051="","",Tienda_4!C1851)</f>
        <v>274500</v>
      </c>
      <c r="H9051">
        <f>IF($A9051="","",Tienda_4!D1851)</f>
        <v>12800</v>
      </c>
      <c r="I9051">
        <f>IF($A9051="","",Tienda_4!H1851)</f>
        <v>5</v>
      </c>
      <c r="J9051">
        <f>IF($A9051="",0,IF(AND(OR('Cuadro-de-mando'!$B$4="(Todas)",'Cuadro-de-mando'!$B$4=$A9051),OR('Cuadro-de-mando'!$E$4="(Todas)",'Cuadro-de-mando'!$E$4=$B9051),OR('Cuadro-de-mando'!$H$4="(Todas)",'Cuadro-de-mando'!$H$4=$C9051),OR('Cuadro-de-mando'!$K$4="(Todas)",'Cuadro-de-mando'!$K$4=$E9051),OR('Cuadro-de-mando'!$N$4="(Todos)",'Cuadro-de-mando'!$N$4=$F9051)),1,0))</f>
        <v>1</v>
      </c>
    </row>
    <row r="9052" spans="1:10" x14ac:dyDescent="0.25">
      <c r="A9052" t="str">
        <f>IF(Tienda_4!$A1852="","","Tienda 4")</f>
        <v>Tienda 4</v>
      </c>
      <c r="B9052" t="str">
        <f>IF($A9052="","",Tienda_4!B1852)</f>
        <v>Artículos para el hogar</v>
      </c>
      <c r="C9052" t="str">
        <f>IF($A9052="","",Tienda_4!G1852)</f>
        <v>Barranquilla</v>
      </c>
      <c r="D9052" t="str">
        <f>IF($A9052="","",Tienda_4!F1852)</f>
        <v>Juan Fernandez</v>
      </c>
      <c r="E9052" t="str">
        <f>IF($A9052="","",Tienda_4!I1852)</f>
        <v>Nequi</v>
      </c>
      <c r="F9052">
        <f>IF($A9052="","",VALUE(RIGHT(Tienda_4!E1852,4)))</f>
        <v>2023</v>
      </c>
      <c r="G9052">
        <f>IF($A9052="","",Tienda_4!C1852)</f>
        <v>87500</v>
      </c>
      <c r="H9052">
        <f>IF($A9052="","",Tienda_4!D1852)</f>
        <v>7000</v>
      </c>
      <c r="I9052">
        <f>IF($A9052="","",Tienda_4!H1852)</f>
        <v>3</v>
      </c>
      <c r="J9052">
        <f>IF($A9052="",0,IF(AND(OR('Cuadro-de-mando'!$B$4="(Todas)",'Cuadro-de-mando'!$B$4=$A9052),OR('Cuadro-de-mando'!$E$4="(Todas)",'Cuadro-de-mando'!$E$4=$B9052),OR('Cuadro-de-mando'!$H$4="(Todas)",'Cuadro-de-mando'!$H$4=$C9052),OR('Cuadro-de-mando'!$K$4="(Todas)",'Cuadro-de-mando'!$K$4=$E9052),OR('Cuadro-de-mando'!$N$4="(Todos)",'Cuadro-de-mando'!$N$4=$F9052)),1,0))</f>
        <v>1</v>
      </c>
    </row>
    <row r="9053" spans="1:10" x14ac:dyDescent="0.25">
      <c r="A9053" t="str">
        <f>IF(Tienda_4!$A1853="","","Tienda 4")</f>
        <v>Tienda 4</v>
      </c>
      <c r="B9053" t="str">
        <f>IF($A9053="","",Tienda_4!B1853)</f>
        <v>Muebles</v>
      </c>
      <c r="C9053" t="str">
        <f>IF($A9053="","",Tienda_4!G1853)</f>
        <v>Leticia</v>
      </c>
      <c r="D9053" t="str">
        <f>IF($A9053="","",Tienda_4!F1853)</f>
        <v>Maria Alfonso</v>
      </c>
      <c r="E9053" t="str">
        <f>IF($A9053="","",Tienda_4!I1853)</f>
        <v>Tarjeta de crédito</v>
      </c>
      <c r="F9053">
        <f>IF($A9053="","",VALUE(RIGHT(Tienda_4!E1853,4)))</f>
        <v>2021</v>
      </c>
      <c r="G9053">
        <f>IF($A9053="","",Tienda_4!C1853)</f>
        <v>657500</v>
      </c>
      <c r="H9053">
        <f>IF($A9053="","",Tienda_4!D1853)</f>
        <v>35400</v>
      </c>
      <c r="I9053">
        <f>IF($A9053="","",Tienda_4!H1853)</f>
        <v>4</v>
      </c>
      <c r="J9053">
        <f>IF($A9053="",0,IF(AND(OR('Cuadro-de-mando'!$B$4="(Todas)",'Cuadro-de-mando'!$B$4=$A9053),OR('Cuadro-de-mando'!$E$4="(Todas)",'Cuadro-de-mando'!$E$4=$B9053),OR('Cuadro-de-mando'!$H$4="(Todas)",'Cuadro-de-mando'!$H$4=$C9053),OR('Cuadro-de-mando'!$K$4="(Todas)",'Cuadro-de-mando'!$K$4=$E9053),OR('Cuadro-de-mando'!$N$4="(Todos)",'Cuadro-de-mando'!$N$4=$F9053)),1,0))</f>
        <v>1</v>
      </c>
    </row>
    <row r="9054" spans="1:10" x14ac:dyDescent="0.25">
      <c r="A9054" t="str">
        <f>IF(Tienda_4!$A1854="","","Tienda 4")</f>
        <v>Tienda 4</v>
      </c>
      <c r="B9054" t="str">
        <f>IF($A9054="","",Tienda_4!B1854)</f>
        <v>Instrumentos musicales</v>
      </c>
      <c r="C9054" t="str">
        <f>IF($A9054="","",Tienda_4!G1854)</f>
        <v>Bogotá</v>
      </c>
      <c r="D9054" t="str">
        <f>IF($A9054="","",Tienda_4!F1854)</f>
        <v>Juliana Costa</v>
      </c>
      <c r="E9054" t="str">
        <f>IF($A9054="","",Tienda_4!I1854)</f>
        <v>Tarjeta de crédito</v>
      </c>
      <c r="F9054">
        <f>IF($A9054="","",VALUE(RIGHT(Tienda_4!E1854,4)))</f>
        <v>2021</v>
      </c>
      <c r="G9054">
        <f>IF($A9054="","",Tienda_4!C1854)</f>
        <v>1056600</v>
      </c>
      <c r="H9054">
        <f>IF($A9054="","",Tienda_4!D1854)</f>
        <v>54400</v>
      </c>
      <c r="I9054">
        <f>IF($A9054="","",Tienda_4!H1854)</f>
        <v>5</v>
      </c>
      <c r="J9054">
        <f>IF($A9054="",0,IF(AND(OR('Cuadro-de-mando'!$B$4="(Todas)",'Cuadro-de-mando'!$B$4=$A9054),OR('Cuadro-de-mando'!$E$4="(Todas)",'Cuadro-de-mando'!$E$4=$B9054),OR('Cuadro-de-mando'!$H$4="(Todas)",'Cuadro-de-mando'!$H$4=$C9054),OR('Cuadro-de-mando'!$K$4="(Todas)",'Cuadro-de-mando'!$K$4=$E9054),OR('Cuadro-de-mando'!$N$4="(Todos)",'Cuadro-de-mando'!$N$4=$F9054)),1,0))</f>
        <v>1</v>
      </c>
    </row>
    <row r="9055" spans="1:10" x14ac:dyDescent="0.25">
      <c r="A9055" t="str">
        <f>IF(Tienda_4!$A1855="","","Tienda 4")</f>
        <v>Tienda 4</v>
      </c>
      <c r="B9055" t="str">
        <f>IF($A9055="","",Tienda_4!B1855)</f>
        <v>Deportes y diversión</v>
      </c>
      <c r="C9055" t="str">
        <f>IF($A9055="","",Tienda_4!G1855)</f>
        <v>Cali</v>
      </c>
      <c r="D9055" t="str">
        <f>IF($A9055="","",Tienda_4!F1855)</f>
        <v>Felipe Santos</v>
      </c>
      <c r="E9055" t="str">
        <f>IF($A9055="","",Tienda_4!I1855)</f>
        <v>Tarjeta de crédito</v>
      </c>
      <c r="F9055">
        <f>IF($A9055="","",VALUE(RIGHT(Tienda_4!E1855,4)))</f>
        <v>2023</v>
      </c>
      <c r="G9055">
        <f>IF($A9055="","",Tienda_4!C1855)</f>
        <v>65300</v>
      </c>
      <c r="H9055">
        <f>IF($A9055="","",Tienda_4!D1855)</f>
        <v>1700</v>
      </c>
      <c r="I9055">
        <f>IF($A9055="","",Tienda_4!H1855)</f>
        <v>5</v>
      </c>
      <c r="J9055">
        <f>IF($A9055="",0,IF(AND(OR('Cuadro-de-mando'!$B$4="(Todas)",'Cuadro-de-mando'!$B$4=$A9055),OR('Cuadro-de-mando'!$E$4="(Todas)",'Cuadro-de-mando'!$E$4=$B9055),OR('Cuadro-de-mando'!$H$4="(Todas)",'Cuadro-de-mando'!$H$4=$C9055),OR('Cuadro-de-mando'!$K$4="(Todas)",'Cuadro-de-mando'!$K$4=$E9055),OR('Cuadro-de-mando'!$N$4="(Todos)",'Cuadro-de-mando'!$N$4=$F9055)),1,0))</f>
        <v>1</v>
      </c>
    </row>
    <row r="9056" spans="1:10" x14ac:dyDescent="0.25">
      <c r="A9056" t="str">
        <f>IF(Tienda_4!$A1856="","","Tienda 4")</f>
        <v>Tienda 4</v>
      </c>
      <c r="B9056" t="str">
        <f>IF($A9056="","",Tienda_4!B1856)</f>
        <v>Muebles</v>
      </c>
      <c r="C9056" t="str">
        <f>IF($A9056="","",Tienda_4!G1856)</f>
        <v>Medellín</v>
      </c>
      <c r="D9056" t="str">
        <f>IF($A9056="","",Tienda_4!F1856)</f>
        <v>Beatriz Morales</v>
      </c>
      <c r="E9056" t="str">
        <f>IF($A9056="","",Tienda_4!I1856)</f>
        <v>Tarjeta de crédito</v>
      </c>
      <c r="F9056">
        <f>IF($A9056="","",VALUE(RIGHT(Tienda_4!E1856,4)))</f>
        <v>2021</v>
      </c>
      <c r="G9056">
        <f>IF($A9056="","",Tienda_4!C1856)</f>
        <v>472900</v>
      </c>
      <c r="H9056">
        <f>IF($A9056="","",Tienda_4!D1856)</f>
        <v>23400</v>
      </c>
      <c r="I9056">
        <f>IF($A9056="","",Tienda_4!H1856)</f>
        <v>5</v>
      </c>
      <c r="J9056">
        <f>IF($A9056="",0,IF(AND(OR('Cuadro-de-mando'!$B$4="(Todas)",'Cuadro-de-mando'!$B$4=$A9056),OR('Cuadro-de-mando'!$E$4="(Todas)",'Cuadro-de-mando'!$E$4=$B9056),OR('Cuadro-de-mando'!$H$4="(Todas)",'Cuadro-de-mando'!$H$4=$C9056),OR('Cuadro-de-mando'!$K$4="(Todas)",'Cuadro-de-mando'!$K$4=$E9056),OR('Cuadro-de-mando'!$N$4="(Todos)",'Cuadro-de-mando'!$N$4=$F9056)),1,0))</f>
        <v>1</v>
      </c>
    </row>
    <row r="9057" spans="1:10" x14ac:dyDescent="0.25">
      <c r="A9057" t="str">
        <f>IF(Tienda_4!$A1857="","","Tienda 4")</f>
        <v>Tienda 4</v>
      </c>
      <c r="B9057" t="str">
        <f>IF($A9057="","",Tienda_4!B1857)</f>
        <v>Electrónicos</v>
      </c>
      <c r="C9057" t="str">
        <f>IF($A9057="","",Tienda_4!G1857)</f>
        <v>Bucaramanga</v>
      </c>
      <c r="D9057" t="str">
        <f>IF($A9057="","",Tienda_4!F1857)</f>
        <v>Izabela de León</v>
      </c>
      <c r="E9057" t="str">
        <f>IF($A9057="","",Tienda_4!I1857)</f>
        <v>Tarjeta de crédito</v>
      </c>
      <c r="F9057">
        <f>IF($A9057="","",VALUE(RIGHT(Tienda_4!E1857,4)))</f>
        <v>2020</v>
      </c>
      <c r="G9057">
        <f>IF($A9057="","",Tienda_4!C1857)</f>
        <v>2328200</v>
      </c>
      <c r="H9057">
        <f>IF($A9057="","",Tienda_4!D1857)</f>
        <v>126300</v>
      </c>
      <c r="I9057">
        <f>IF($A9057="","",Tienda_4!H1857)</f>
        <v>4</v>
      </c>
      <c r="J9057">
        <f>IF($A9057="",0,IF(AND(OR('Cuadro-de-mando'!$B$4="(Todas)",'Cuadro-de-mando'!$B$4=$A9057),OR('Cuadro-de-mando'!$E$4="(Todas)",'Cuadro-de-mando'!$E$4=$B9057),OR('Cuadro-de-mando'!$H$4="(Todas)",'Cuadro-de-mando'!$H$4=$C9057),OR('Cuadro-de-mando'!$K$4="(Todas)",'Cuadro-de-mando'!$K$4=$E9057),OR('Cuadro-de-mando'!$N$4="(Todos)",'Cuadro-de-mando'!$N$4=$F9057)),1,0))</f>
        <v>1</v>
      </c>
    </row>
    <row r="9058" spans="1:10" x14ac:dyDescent="0.25">
      <c r="A9058" t="str">
        <f>IF(Tienda_4!$A1858="","","Tienda 4")</f>
        <v>Tienda 4</v>
      </c>
      <c r="B9058" t="str">
        <f>IF($A9058="","",Tienda_4!B1858)</f>
        <v>Juguetes</v>
      </c>
      <c r="C9058" t="str">
        <f>IF($A9058="","",Tienda_4!G1858)</f>
        <v>Bogotá</v>
      </c>
      <c r="D9058" t="str">
        <f>IF($A9058="","",Tienda_4!F1858)</f>
        <v>Mariana Herrera</v>
      </c>
      <c r="E9058" t="str">
        <f>IF($A9058="","",Tienda_4!I1858)</f>
        <v>Tarjeta de crédito</v>
      </c>
      <c r="F9058">
        <f>IF($A9058="","",VALUE(RIGHT(Tienda_4!E1858,4)))</f>
        <v>2021</v>
      </c>
      <c r="G9058">
        <f>IF($A9058="","",Tienda_4!C1858)</f>
        <v>77500</v>
      </c>
      <c r="H9058">
        <f>IF($A9058="","",Tienda_4!D1858)</f>
        <v>2300</v>
      </c>
      <c r="I9058">
        <f>IF($A9058="","",Tienda_4!H1858)</f>
        <v>5</v>
      </c>
      <c r="J9058">
        <f>IF($A9058="",0,IF(AND(OR('Cuadro-de-mando'!$B$4="(Todas)",'Cuadro-de-mando'!$B$4=$A9058),OR('Cuadro-de-mando'!$E$4="(Todas)",'Cuadro-de-mando'!$E$4=$B9058),OR('Cuadro-de-mando'!$H$4="(Todas)",'Cuadro-de-mando'!$H$4=$C9058),OR('Cuadro-de-mando'!$K$4="(Todas)",'Cuadro-de-mando'!$K$4=$E9058),OR('Cuadro-de-mando'!$N$4="(Todos)",'Cuadro-de-mando'!$N$4=$F9058)),1,0))</f>
        <v>1</v>
      </c>
    </row>
    <row r="9059" spans="1:10" x14ac:dyDescent="0.25">
      <c r="A9059" t="str">
        <f>IF(Tienda_4!$A1859="","","Tienda 4")</f>
        <v>Tienda 4</v>
      </c>
      <c r="B9059" t="str">
        <f>IF($A9059="","",Tienda_4!B1859)</f>
        <v>Muebles</v>
      </c>
      <c r="C9059" t="str">
        <f>IF($A9059="","",Tienda_4!G1859)</f>
        <v>Bogotá</v>
      </c>
      <c r="D9059" t="str">
        <f>IF($A9059="","",Tienda_4!F1859)</f>
        <v>Pedro Gomez</v>
      </c>
      <c r="E9059" t="str">
        <f>IF($A9059="","",Tienda_4!I1859)</f>
        <v>Nequi</v>
      </c>
      <c r="F9059">
        <f>IF($A9059="","",VALUE(RIGHT(Tienda_4!E1859,4)))</f>
        <v>2022</v>
      </c>
      <c r="G9059">
        <f>IF($A9059="","",Tienda_4!C1859)</f>
        <v>228800</v>
      </c>
      <c r="H9059">
        <f>IF($A9059="","",Tienda_4!D1859)</f>
        <v>12600</v>
      </c>
      <c r="I9059">
        <f>IF($A9059="","",Tienda_4!H1859)</f>
        <v>5</v>
      </c>
      <c r="J9059">
        <f>IF($A9059="",0,IF(AND(OR('Cuadro-de-mando'!$B$4="(Todas)",'Cuadro-de-mando'!$B$4=$A9059),OR('Cuadro-de-mando'!$E$4="(Todas)",'Cuadro-de-mando'!$E$4=$B9059),OR('Cuadro-de-mando'!$H$4="(Todas)",'Cuadro-de-mando'!$H$4=$C9059),OR('Cuadro-de-mando'!$K$4="(Todas)",'Cuadro-de-mando'!$K$4=$E9059),OR('Cuadro-de-mando'!$N$4="(Todos)",'Cuadro-de-mando'!$N$4=$F9059)),1,0))</f>
        <v>1</v>
      </c>
    </row>
    <row r="9060" spans="1:10" x14ac:dyDescent="0.25">
      <c r="A9060" t="str">
        <f>IF(Tienda_4!$A1860="","","Tienda 4")</f>
        <v>Tienda 4</v>
      </c>
      <c r="B9060" t="str">
        <f>IF($A9060="","",Tienda_4!B1860)</f>
        <v>Deportes y diversión</v>
      </c>
      <c r="C9060" t="str">
        <f>IF($A9060="","",Tienda_4!G1860)</f>
        <v>Medellín</v>
      </c>
      <c r="D9060" t="str">
        <f>IF($A9060="","",Tienda_4!F1860)</f>
        <v>Beatriz Morales</v>
      </c>
      <c r="E9060" t="str">
        <f>IF($A9060="","",Tienda_4!I1860)</f>
        <v>Tarjeta de crédito</v>
      </c>
      <c r="F9060">
        <f>IF($A9060="","",VALUE(RIGHT(Tienda_4!E1860,4)))</f>
        <v>2022</v>
      </c>
      <c r="G9060">
        <f>IF($A9060="","",Tienda_4!C1860)</f>
        <v>37700</v>
      </c>
      <c r="H9060">
        <f>IF($A9060="","",Tienda_4!D1860)</f>
        <v>0</v>
      </c>
      <c r="I9060">
        <f>IF($A9060="","",Tienda_4!H1860)</f>
        <v>1</v>
      </c>
      <c r="J9060">
        <f>IF($A9060="",0,IF(AND(OR('Cuadro-de-mando'!$B$4="(Todas)",'Cuadro-de-mando'!$B$4=$A9060),OR('Cuadro-de-mando'!$E$4="(Todas)",'Cuadro-de-mando'!$E$4=$B9060),OR('Cuadro-de-mando'!$H$4="(Todas)",'Cuadro-de-mando'!$H$4=$C9060),OR('Cuadro-de-mando'!$K$4="(Todas)",'Cuadro-de-mando'!$K$4=$E9060),OR('Cuadro-de-mando'!$N$4="(Todos)",'Cuadro-de-mando'!$N$4=$F9060)),1,0))</f>
        <v>1</v>
      </c>
    </row>
    <row r="9061" spans="1:10" x14ac:dyDescent="0.25">
      <c r="A9061" t="str">
        <f>IF(Tienda_4!$A1861="","","Tienda 4")</f>
        <v>Tienda 4</v>
      </c>
      <c r="B9061" t="str">
        <f>IF($A9061="","",Tienda_4!B1861)</f>
        <v>Electrodomésticos</v>
      </c>
      <c r="C9061" t="str">
        <f>IF($A9061="","",Tienda_4!G1861)</f>
        <v>Cali</v>
      </c>
      <c r="D9061" t="str">
        <f>IF($A9061="","",Tienda_4!F1861)</f>
        <v>Blanca Ramirez</v>
      </c>
      <c r="E9061" t="str">
        <f>IF($A9061="","",Tienda_4!I1861)</f>
        <v>Nequi</v>
      </c>
      <c r="F9061">
        <f>IF($A9061="","",VALUE(RIGHT(Tienda_4!E1861,4)))</f>
        <v>2022</v>
      </c>
      <c r="G9061">
        <f>IF($A9061="","",Tienda_4!C1861)</f>
        <v>1372600</v>
      </c>
      <c r="H9061">
        <f>IF($A9061="","",Tienda_4!D1861)</f>
        <v>73500</v>
      </c>
      <c r="I9061">
        <f>IF($A9061="","",Tienda_4!H1861)</f>
        <v>1</v>
      </c>
      <c r="J9061">
        <f>IF($A9061="",0,IF(AND(OR('Cuadro-de-mando'!$B$4="(Todas)",'Cuadro-de-mando'!$B$4=$A9061),OR('Cuadro-de-mando'!$E$4="(Todas)",'Cuadro-de-mando'!$E$4=$B9061),OR('Cuadro-de-mando'!$H$4="(Todas)",'Cuadro-de-mando'!$H$4=$C9061),OR('Cuadro-de-mando'!$K$4="(Todas)",'Cuadro-de-mando'!$K$4=$E9061),OR('Cuadro-de-mando'!$N$4="(Todos)",'Cuadro-de-mando'!$N$4=$F9061)),1,0))</f>
        <v>1</v>
      </c>
    </row>
    <row r="9062" spans="1:10" x14ac:dyDescent="0.25">
      <c r="A9062" t="str">
        <f>IF(Tienda_4!$A1862="","","Tienda 4")</f>
        <v>Tienda 4</v>
      </c>
      <c r="B9062" t="str">
        <f>IF($A9062="","",Tienda_4!B1862)</f>
        <v>Muebles</v>
      </c>
      <c r="C9062" t="str">
        <f>IF($A9062="","",Tienda_4!G1862)</f>
        <v>Bogotá</v>
      </c>
      <c r="D9062" t="str">
        <f>IF($A9062="","",Tienda_4!F1862)</f>
        <v>Juan Fernandez</v>
      </c>
      <c r="E9062" t="str">
        <f>IF($A9062="","",Tienda_4!I1862)</f>
        <v>Nequi</v>
      </c>
      <c r="F9062">
        <f>IF($A9062="","",VALUE(RIGHT(Tienda_4!E1862,4)))</f>
        <v>2021</v>
      </c>
      <c r="G9062">
        <f>IF($A9062="","",Tienda_4!C1862)</f>
        <v>211700</v>
      </c>
      <c r="H9062">
        <f>IF($A9062="","",Tienda_4!D1862)</f>
        <v>9500</v>
      </c>
      <c r="I9062">
        <f>IF($A9062="","",Tienda_4!H1862)</f>
        <v>3</v>
      </c>
      <c r="J9062">
        <f>IF($A9062="",0,IF(AND(OR('Cuadro-de-mando'!$B$4="(Todas)",'Cuadro-de-mando'!$B$4=$A9062),OR('Cuadro-de-mando'!$E$4="(Todas)",'Cuadro-de-mando'!$E$4=$B9062),OR('Cuadro-de-mando'!$H$4="(Todas)",'Cuadro-de-mando'!$H$4=$C9062),OR('Cuadro-de-mando'!$K$4="(Todas)",'Cuadro-de-mando'!$K$4=$E9062),OR('Cuadro-de-mando'!$N$4="(Todos)",'Cuadro-de-mando'!$N$4=$F9062)),1,0))</f>
        <v>1</v>
      </c>
    </row>
    <row r="9063" spans="1:10" x14ac:dyDescent="0.25">
      <c r="A9063" t="str">
        <f>IF(Tienda_4!$A1863="","","Tienda 4")</f>
        <v>Tienda 4</v>
      </c>
      <c r="B9063" t="str">
        <f>IF($A9063="","",Tienda_4!B1863)</f>
        <v>Electrónicos</v>
      </c>
      <c r="C9063" t="str">
        <f>IF($A9063="","",Tienda_4!G1863)</f>
        <v>Bogotá</v>
      </c>
      <c r="D9063" t="str">
        <f>IF($A9063="","",Tienda_4!F1863)</f>
        <v>Juliana Costa</v>
      </c>
      <c r="E9063" t="str">
        <f>IF($A9063="","",Tienda_4!I1863)</f>
        <v>Tarjeta de crédito</v>
      </c>
      <c r="F9063">
        <f>IF($A9063="","",VALUE(RIGHT(Tienda_4!E1863,4)))</f>
        <v>2020</v>
      </c>
      <c r="G9063">
        <f>IF($A9063="","",Tienda_4!C1863)</f>
        <v>1344500</v>
      </c>
      <c r="H9063">
        <f>IF($A9063="","",Tienda_4!D1863)</f>
        <v>71800</v>
      </c>
      <c r="I9063">
        <f>IF($A9063="","",Tienda_4!H1863)</f>
        <v>5</v>
      </c>
      <c r="J9063">
        <f>IF($A9063="",0,IF(AND(OR('Cuadro-de-mando'!$B$4="(Todas)",'Cuadro-de-mando'!$B$4=$A9063),OR('Cuadro-de-mando'!$E$4="(Todas)",'Cuadro-de-mando'!$E$4=$B9063),OR('Cuadro-de-mando'!$H$4="(Todas)",'Cuadro-de-mando'!$H$4=$C9063),OR('Cuadro-de-mando'!$K$4="(Todas)",'Cuadro-de-mando'!$K$4=$E9063),OR('Cuadro-de-mando'!$N$4="(Todos)",'Cuadro-de-mando'!$N$4=$F9063)),1,0))</f>
        <v>1</v>
      </c>
    </row>
    <row r="9064" spans="1:10" x14ac:dyDescent="0.25">
      <c r="A9064" t="str">
        <f>IF(Tienda_4!$A1864="","","Tienda 4")</f>
        <v>Tienda 4</v>
      </c>
      <c r="B9064" t="str">
        <f>IF($A9064="","",Tienda_4!B1864)</f>
        <v>Electrodomésticos</v>
      </c>
      <c r="C9064" t="str">
        <f>IF($A9064="","",Tienda_4!G1864)</f>
        <v>Bogotá</v>
      </c>
      <c r="D9064" t="str">
        <f>IF($A9064="","",Tienda_4!F1864)</f>
        <v>Camila Rivera</v>
      </c>
      <c r="E9064" t="str">
        <f>IF($A9064="","",Tienda_4!I1864)</f>
        <v>Nequi</v>
      </c>
      <c r="F9064">
        <f>IF($A9064="","",VALUE(RIGHT(Tienda_4!E1864,4)))</f>
        <v>2020</v>
      </c>
      <c r="G9064">
        <f>IF($A9064="","",Tienda_4!C1864)</f>
        <v>371200</v>
      </c>
      <c r="H9064">
        <f>IF($A9064="","",Tienda_4!D1864)</f>
        <v>20000</v>
      </c>
      <c r="I9064">
        <f>IF($A9064="","",Tienda_4!H1864)</f>
        <v>4</v>
      </c>
      <c r="J9064">
        <f>IF($A9064="",0,IF(AND(OR('Cuadro-de-mando'!$B$4="(Todas)",'Cuadro-de-mando'!$B$4=$A9064),OR('Cuadro-de-mando'!$E$4="(Todas)",'Cuadro-de-mando'!$E$4=$B9064),OR('Cuadro-de-mando'!$H$4="(Todas)",'Cuadro-de-mando'!$H$4=$C9064),OR('Cuadro-de-mando'!$K$4="(Todas)",'Cuadro-de-mando'!$K$4=$E9064),OR('Cuadro-de-mando'!$N$4="(Todos)",'Cuadro-de-mando'!$N$4=$F9064)),1,0))</f>
        <v>1</v>
      </c>
    </row>
    <row r="9065" spans="1:10" x14ac:dyDescent="0.25">
      <c r="A9065" t="str">
        <f>IF(Tienda_4!$A1865="","","Tienda 4")</f>
        <v>Tienda 4</v>
      </c>
      <c r="B9065" t="str">
        <f>IF($A9065="","",Tienda_4!B1865)</f>
        <v>Muebles</v>
      </c>
      <c r="C9065" t="str">
        <f>IF($A9065="","",Tienda_4!G1865)</f>
        <v>Bogotá</v>
      </c>
      <c r="D9065" t="str">
        <f>IF($A9065="","",Tienda_4!F1865)</f>
        <v>Juan Fernandez</v>
      </c>
      <c r="E9065" t="str">
        <f>IF($A9065="","",Tienda_4!I1865)</f>
        <v>Tarjeta de crédito</v>
      </c>
      <c r="F9065">
        <f>IF($A9065="","",VALUE(RIGHT(Tienda_4!E1865,4)))</f>
        <v>2022</v>
      </c>
      <c r="G9065">
        <f>IF($A9065="","",Tienda_4!C1865)</f>
        <v>487600</v>
      </c>
      <c r="H9065">
        <f>IF($A9065="","",Tienda_4!D1865)</f>
        <v>28300</v>
      </c>
      <c r="I9065">
        <f>IF($A9065="","",Tienda_4!H1865)</f>
        <v>5</v>
      </c>
      <c r="J9065">
        <f>IF($A9065="",0,IF(AND(OR('Cuadro-de-mando'!$B$4="(Todas)",'Cuadro-de-mando'!$B$4=$A9065),OR('Cuadro-de-mando'!$E$4="(Todas)",'Cuadro-de-mando'!$E$4=$B9065),OR('Cuadro-de-mando'!$H$4="(Todas)",'Cuadro-de-mando'!$H$4=$C9065),OR('Cuadro-de-mando'!$K$4="(Todas)",'Cuadro-de-mando'!$K$4=$E9065),OR('Cuadro-de-mando'!$N$4="(Todos)",'Cuadro-de-mando'!$N$4=$F9065)),1,0))</f>
        <v>1</v>
      </c>
    </row>
    <row r="9066" spans="1:10" x14ac:dyDescent="0.25">
      <c r="A9066" t="str">
        <f>IF(Tienda_4!$A1866="","","Tienda 4")</f>
        <v>Tienda 4</v>
      </c>
      <c r="B9066" t="str">
        <f>IF($A9066="","",Tienda_4!B1866)</f>
        <v>Juguetes</v>
      </c>
      <c r="C9066" t="str">
        <f>IF($A9066="","",Tienda_4!G1866)</f>
        <v>Pereira</v>
      </c>
      <c r="D9066" t="str">
        <f>IF($A9066="","",Tienda_4!F1866)</f>
        <v>Ángel Rodriguez</v>
      </c>
      <c r="E9066" t="str">
        <f>IF($A9066="","",Tienda_4!I1866)</f>
        <v>Tarjeta de crédito</v>
      </c>
      <c r="F9066">
        <f>IF($A9066="","",VALUE(RIGHT(Tienda_4!E1866,4)))</f>
        <v>2022</v>
      </c>
      <c r="G9066">
        <f>IF($A9066="","",Tienda_4!C1866)</f>
        <v>20900</v>
      </c>
      <c r="H9066">
        <f>IF($A9066="","",Tienda_4!D1866)</f>
        <v>1300</v>
      </c>
      <c r="I9066">
        <f>IF($A9066="","",Tienda_4!H1866)</f>
        <v>5</v>
      </c>
      <c r="J9066">
        <f>IF($A9066="",0,IF(AND(OR('Cuadro-de-mando'!$B$4="(Todas)",'Cuadro-de-mando'!$B$4=$A9066),OR('Cuadro-de-mando'!$E$4="(Todas)",'Cuadro-de-mando'!$E$4=$B9066),OR('Cuadro-de-mando'!$H$4="(Todas)",'Cuadro-de-mando'!$H$4=$C9066),OR('Cuadro-de-mando'!$K$4="(Todas)",'Cuadro-de-mando'!$K$4=$E9066),OR('Cuadro-de-mando'!$N$4="(Todos)",'Cuadro-de-mando'!$N$4=$F9066)),1,0))</f>
        <v>1</v>
      </c>
    </row>
    <row r="9067" spans="1:10" x14ac:dyDescent="0.25">
      <c r="A9067" t="str">
        <f>IF(Tienda_4!$A1867="","","Tienda 4")</f>
        <v>Tienda 4</v>
      </c>
      <c r="B9067" t="str">
        <f>IF($A9067="","",Tienda_4!B1867)</f>
        <v>Libros</v>
      </c>
      <c r="C9067" t="str">
        <f>IF($A9067="","",Tienda_4!G1867)</f>
        <v>Cali</v>
      </c>
      <c r="D9067" t="str">
        <f>IF($A9067="","",Tienda_4!F1867)</f>
        <v>Camila Rivera</v>
      </c>
      <c r="E9067" t="str">
        <f>IF($A9067="","",Tienda_4!I1867)</f>
        <v>Tarjeta de crédito</v>
      </c>
      <c r="F9067">
        <f>IF($A9067="","",VALUE(RIGHT(Tienda_4!E1867,4)))</f>
        <v>2021</v>
      </c>
      <c r="G9067">
        <f>IF($A9067="","",Tienda_4!C1867)</f>
        <v>78200</v>
      </c>
      <c r="H9067">
        <f>IF($A9067="","",Tienda_4!D1867)</f>
        <v>5400</v>
      </c>
      <c r="I9067">
        <f>IF($A9067="","",Tienda_4!H1867)</f>
        <v>4</v>
      </c>
      <c r="J9067">
        <f>IF($A9067="",0,IF(AND(OR('Cuadro-de-mando'!$B$4="(Todas)",'Cuadro-de-mando'!$B$4=$A9067),OR('Cuadro-de-mando'!$E$4="(Todas)",'Cuadro-de-mando'!$E$4=$B9067),OR('Cuadro-de-mando'!$H$4="(Todas)",'Cuadro-de-mando'!$H$4=$C9067),OR('Cuadro-de-mando'!$K$4="(Todas)",'Cuadro-de-mando'!$K$4=$E9067),OR('Cuadro-de-mando'!$N$4="(Todos)",'Cuadro-de-mando'!$N$4=$F9067)),1,0))</f>
        <v>1</v>
      </c>
    </row>
    <row r="9068" spans="1:10" x14ac:dyDescent="0.25">
      <c r="A9068" t="str">
        <f>IF(Tienda_4!$A1868="","","Tienda 4")</f>
        <v>Tienda 4</v>
      </c>
      <c r="B9068" t="str">
        <f>IF($A9068="","",Tienda_4!B1868)</f>
        <v>Juguetes</v>
      </c>
      <c r="C9068" t="str">
        <f>IF($A9068="","",Tienda_4!G1868)</f>
        <v>Bogotá</v>
      </c>
      <c r="D9068" t="str">
        <f>IF($A9068="","",Tienda_4!F1868)</f>
        <v>Ángel Rodriguez</v>
      </c>
      <c r="E9068" t="str">
        <f>IF($A9068="","",Tienda_4!I1868)</f>
        <v>Nequi</v>
      </c>
      <c r="F9068">
        <f>IF($A9068="","",VALUE(RIGHT(Tienda_4!E1868,4)))</f>
        <v>2021</v>
      </c>
      <c r="G9068">
        <f>IF($A9068="","",Tienda_4!C1868)</f>
        <v>10400</v>
      </c>
      <c r="H9068">
        <f>IF($A9068="","",Tienda_4!D1868)</f>
        <v>0</v>
      </c>
      <c r="I9068">
        <f>IF($A9068="","",Tienda_4!H1868)</f>
        <v>5</v>
      </c>
      <c r="J9068">
        <f>IF($A9068="",0,IF(AND(OR('Cuadro-de-mando'!$B$4="(Todas)",'Cuadro-de-mando'!$B$4=$A9068),OR('Cuadro-de-mando'!$E$4="(Todas)",'Cuadro-de-mando'!$E$4=$B9068),OR('Cuadro-de-mando'!$H$4="(Todas)",'Cuadro-de-mando'!$H$4=$C9068),OR('Cuadro-de-mando'!$K$4="(Todas)",'Cuadro-de-mando'!$K$4=$E9068),OR('Cuadro-de-mando'!$N$4="(Todos)",'Cuadro-de-mando'!$N$4=$F9068)),1,0))</f>
        <v>1</v>
      </c>
    </row>
    <row r="9069" spans="1:10" x14ac:dyDescent="0.25">
      <c r="A9069" t="str">
        <f>IF(Tienda_4!$A1869="","","Tienda 4")</f>
        <v>Tienda 4</v>
      </c>
      <c r="B9069" t="str">
        <f>IF($A9069="","",Tienda_4!B1869)</f>
        <v>Libros</v>
      </c>
      <c r="C9069" t="str">
        <f>IF($A9069="","",Tienda_4!G1869)</f>
        <v>Bogotá</v>
      </c>
      <c r="D9069" t="str">
        <f>IF($A9069="","",Tienda_4!F1869)</f>
        <v>Felipe Santos</v>
      </c>
      <c r="E9069" t="str">
        <f>IF($A9069="","",Tienda_4!I1869)</f>
        <v>Nequi</v>
      </c>
      <c r="F9069">
        <f>IF($A9069="","",VALUE(RIGHT(Tienda_4!E1869,4)))</f>
        <v>2021</v>
      </c>
      <c r="G9069">
        <f>IF($A9069="","",Tienda_4!C1869)</f>
        <v>56900</v>
      </c>
      <c r="H9069">
        <f>IF($A9069="","",Tienda_4!D1869)</f>
        <v>1200</v>
      </c>
      <c r="I9069">
        <f>IF($A9069="","",Tienda_4!H1869)</f>
        <v>4</v>
      </c>
      <c r="J9069">
        <f>IF($A9069="",0,IF(AND(OR('Cuadro-de-mando'!$B$4="(Todas)",'Cuadro-de-mando'!$B$4=$A9069),OR('Cuadro-de-mando'!$E$4="(Todas)",'Cuadro-de-mando'!$E$4=$B9069),OR('Cuadro-de-mando'!$H$4="(Todas)",'Cuadro-de-mando'!$H$4=$C9069),OR('Cuadro-de-mando'!$K$4="(Todas)",'Cuadro-de-mando'!$K$4=$E9069),OR('Cuadro-de-mando'!$N$4="(Todos)",'Cuadro-de-mando'!$N$4=$F9069)),1,0))</f>
        <v>1</v>
      </c>
    </row>
    <row r="9070" spans="1:10" x14ac:dyDescent="0.25">
      <c r="A9070" t="str">
        <f>IF(Tienda_4!$A1870="","","Tienda 4")</f>
        <v>Tienda 4</v>
      </c>
      <c r="B9070" t="str">
        <f>IF($A9070="","",Tienda_4!B1870)</f>
        <v>Electrodomésticos</v>
      </c>
      <c r="C9070" t="str">
        <f>IF($A9070="","",Tienda_4!G1870)</f>
        <v>Neiva</v>
      </c>
      <c r="D9070" t="str">
        <f>IF($A9070="","",Tienda_4!F1870)</f>
        <v>Juliana Costa</v>
      </c>
      <c r="E9070" t="str">
        <f>IF($A9070="","",Tienda_4!I1870)</f>
        <v>Tarjeta de crédito</v>
      </c>
      <c r="F9070">
        <f>IF($A9070="","",VALUE(RIGHT(Tienda_4!E1870,4)))</f>
        <v>2022</v>
      </c>
      <c r="G9070">
        <f>IF($A9070="","",Tienda_4!C1870)</f>
        <v>785600</v>
      </c>
      <c r="H9070">
        <f>IF($A9070="","",Tienda_4!D1870)</f>
        <v>42200</v>
      </c>
      <c r="I9070">
        <f>IF($A9070="","",Tienda_4!H1870)</f>
        <v>2</v>
      </c>
      <c r="J9070">
        <f>IF($A9070="",0,IF(AND(OR('Cuadro-de-mando'!$B$4="(Todas)",'Cuadro-de-mando'!$B$4=$A9070),OR('Cuadro-de-mando'!$E$4="(Todas)",'Cuadro-de-mando'!$E$4=$B9070),OR('Cuadro-de-mando'!$H$4="(Todas)",'Cuadro-de-mando'!$H$4=$C9070),OR('Cuadro-de-mando'!$K$4="(Todas)",'Cuadro-de-mando'!$K$4=$E9070),OR('Cuadro-de-mando'!$N$4="(Todos)",'Cuadro-de-mando'!$N$4=$F9070)),1,0))</f>
        <v>1</v>
      </c>
    </row>
    <row r="9071" spans="1:10" x14ac:dyDescent="0.25">
      <c r="A9071" t="str">
        <f>IF(Tienda_4!$A1871="","","Tienda 4")</f>
        <v>Tienda 4</v>
      </c>
      <c r="B9071" t="str">
        <f>IF($A9071="","",Tienda_4!B1871)</f>
        <v>Instrumentos musicales</v>
      </c>
      <c r="C9071" t="str">
        <f>IF($A9071="","",Tienda_4!G1871)</f>
        <v>Bogotá</v>
      </c>
      <c r="D9071" t="str">
        <f>IF($A9071="","",Tienda_4!F1871)</f>
        <v>Beatriz Morales</v>
      </c>
      <c r="E9071" t="str">
        <f>IF($A9071="","",Tienda_4!I1871)</f>
        <v>Tarjeta de crédito</v>
      </c>
      <c r="F9071">
        <f>IF($A9071="","",VALUE(RIGHT(Tienda_4!E1871,4)))</f>
        <v>2020</v>
      </c>
      <c r="G9071">
        <f>IF($A9071="","",Tienda_4!C1871)</f>
        <v>230200</v>
      </c>
      <c r="H9071">
        <f>IF($A9071="","",Tienda_4!D1871)</f>
        <v>10400</v>
      </c>
      <c r="I9071">
        <f>IF($A9071="","",Tienda_4!H1871)</f>
        <v>2</v>
      </c>
      <c r="J9071">
        <f>IF($A9071="",0,IF(AND(OR('Cuadro-de-mando'!$B$4="(Todas)",'Cuadro-de-mando'!$B$4=$A9071),OR('Cuadro-de-mando'!$E$4="(Todas)",'Cuadro-de-mando'!$E$4=$B9071),OR('Cuadro-de-mando'!$H$4="(Todas)",'Cuadro-de-mando'!$H$4=$C9071),OR('Cuadro-de-mando'!$K$4="(Todas)",'Cuadro-de-mando'!$K$4=$E9071),OR('Cuadro-de-mando'!$N$4="(Todos)",'Cuadro-de-mando'!$N$4=$F9071)),1,0))</f>
        <v>1</v>
      </c>
    </row>
    <row r="9072" spans="1:10" x14ac:dyDescent="0.25">
      <c r="A9072" t="str">
        <f>IF(Tienda_4!$A1872="","","Tienda 4")</f>
        <v>Tienda 4</v>
      </c>
      <c r="B9072" t="str">
        <f>IF($A9072="","",Tienda_4!B1872)</f>
        <v>Muebles</v>
      </c>
      <c r="C9072" t="str">
        <f>IF($A9072="","",Tienda_4!G1872)</f>
        <v>Medellín</v>
      </c>
      <c r="D9072" t="str">
        <f>IF($A9072="","",Tienda_4!F1872)</f>
        <v>Felipe Santos</v>
      </c>
      <c r="E9072" t="str">
        <f>IF($A9072="","",Tienda_4!I1872)</f>
        <v>Tarjeta de crédito</v>
      </c>
      <c r="F9072">
        <f>IF($A9072="","",VALUE(RIGHT(Tienda_4!E1872,4)))</f>
        <v>2020</v>
      </c>
      <c r="G9072">
        <f>IF($A9072="","",Tienda_4!C1872)</f>
        <v>453300</v>
      </c>
      <c r="H9072">
        <f>IF($A9072="","",Tienda_4!D1872)</f>
        <v>24500</v>
      </c>
      <c r="I9072">
        <f>IF($A9072="","",Tienda_4!H1872)</f>
        <v>5</v>
      </c>
      <c r="J9072">
        <f>IF($A9072="",0,IF(AND(OR('Cuadro-de-mando'!$B$4="(Todas)",'Cuadro-de-mando'!$B$4=$A9072),OR('Cuadro-de-mando'!$E$4="(Todas)",'Cuadro-de-mando'!$E$4=$B9072),OR('Cuadro-de-mando'!$H$4="(Todas)",'Cuadro-de-mando'!$H$4=$C9072),OR('Cuadro-de-mando'!$K$4="(Todas)",'Cuadro-de-mando'!$K$4=$E9072),OR('Cuadro-de-mando'!$N$4="(Todos)",'Cuadro-de-mando'!$N$4=$F9072)),1,0))</f>
        <v>1</v>
      </c>
    </row>
    <row r="9073" spans="1:10" x14ac:dyDescent="0.25">
      <c r="A9073" t="str">
        <f>IF(Tienda_4!$A1873="","","Tienda 4")</f>
        <v>Tienda 4</v>
      </c>
      <c r="B9073" t="str">
        <f>IF($A9073="","",Tienda_4!B1873)</f>
        <v>Muebles</v>
      </c>
      <c r="C9073" t="str">
        <f>IF($A9073="","",Tienda_4!G1873)</f>
        <v>Bogotá</v>
      </c>
      <c r="D9073" t="str">
        <f>IF($A9073="","",Tienda_4!F1873)</f>
        <v>Felipe Santos</v>
      </c>
      <c r="E9073" t="str">
        <f>IF($A9073="","",Tienda_4!I1873)</f>
        <v>Tarjeta de crédito</v>
      </c>
      <c r="F9073">
        <f>IF($A9073="","",VALUE(RIGHT(Tienda_4!E1873,4)))</f>
        <v>2020</v>
      </c>
      <c r="G9073">
        <f>IF($A9073="","",Tienda_4!C1873)</f>
        <v>709800</v>
      </c>
      <c r="H9073">
        <f>IF($A9073="","",Tienda_4!D1873)</f>
        <v>36000</v>
      </c>
      <c r="I9073">
        <f>IF($A9073="","",Tienda_4!H1873)</f>
        <v>5</v>
      </c>
      <c r="J9073">
        <f>IF($A9073="",0,IF(AND(OR('Cuadro-de-mando'!$B$4="(Todas)",'Cuadro-de-mando'!$B$4=$A9073),OR('Cuadro-de-mando'!$E$4="(Todas)",'Cuadro-de-mando'!$E$4=$B9073),OR('Cuadro-de-mando'!$H$4="(Todas)",'Cuadro-de-mando'!$H$4=$C9073),OR('Cuadro-de-mando'!$K$4="(Todas)",'Cuadro-de-mando'!$K$4=$E9073),OR('Cuadro-de-mando'!$N$4="(Todos)",'Cuadro-de-mando'!$N$4=$F9073)),1,0))</f>
        <v>1</v>
      </c>
    </row>
    <row r="9074" spans="1:10" x14ac:dyDescent="0.25">
      <c r="A9074" t="str">
        <f>IF(Tienda_4!$A1874="","","Tienda 4")</f>
        <v>Tienda 4</v>
      </c>
      <c r="B9074" t="str">
        <f>IF($A9074="","",Tienda_4!B1874)</f>
        <v>Muebles</v>
      </c>
      <c r="C9074" t="str">
        <f>IF($A9074="","",Tienda_4!G1874)</f>
        <v>Bogotá</v>
      </c>
      <c r="D9074" t="str">
        <f>IF($A9074="","",Tienda_4!F1874)</f>
        <v>Camila Rivera</v>
      </c>
      <c r="E9074" t="str">
        <f>IF($A9074="","",Tienda_4!I1874)</f>
        <v>Tarjeta de crédito</v>
      </c>
      <c r="F9074">
        <f>IF($A9074="","",VALUE(RIGHT(Tienda_4!E1874,4)))</f>
        <v>2021</v>
      </c>
      <c r="G9074">
        <f>IF($A9074="","",Tienda_4!C1874)</f>
        <v>869300</v>
      </c>
      <c r="H9074">
        <f>IF($A9074="","",Tienda_4!D1874)</f>
        <v>46700</v>
      </c>
      <c r="I9074">
        <f>IF($A9074="","",Tienda_4!H1874)</f>
        <v>5</v>
      </c>
      <c r="J9074">
        <f>IF($A9074="",0,IF(AND(OR('Cuadro-de-mando'!$B$4="(Todas)",'Cuadro-de-mando'!$B$4=$A9074),OR('Cuadro-de-mando'!$E$4="(Todas)",'Cuadro-de-mando'!$E$4=$B9074),OR('Cuadro-de-mando'!$H$4="(Todas)",'Cuadro-de-mando'!$H$4=$C9074),OR('Cuadro-de-mando'!$K$4="(Todas)",'Cuadro-de-mando'!$K$4=$E9074),OR('Cuadro-de-mando'!$N$4="(Todos)",'Cuadro-de-mando'!$N$4=$F9074)),1,0))</f>
        <v>1</v>
      </c>
    </row>
    <row r="9075" spans="1:10" x14ac:dyDescent="0.25">
      <c r="A9075" t="str">
        <f>IF(Tienda_4!$A1875="","","Tienda 4")</f>
        <v>Tienda 4</v>
      </c>
      <c r="B9075" t="str">
        <f>IF($A9075="","",Tienda_4!B1875)</f>
        <v>Electrónicos</v>
      </c>
      <c r="C9075" t="str">
        <f>IF($A9075="","",Tienda_4!G1875)</f>
        <v>Pasto</v>
      </c>
      <c r="D9075" t="str">
        <f>IF($A9075="","",Tienda_4!F1875)</f>
        <v>Felipe Santos</v>
      </c>
      <c r="E9075" t="str">
        <f>IF($A9075="","",Tienda_4!I1875)</f>
        <v>Tarjeta de crédito</v>
      </c>
      <c r="F9075">
        <f>IF($A9075="","",VALUE(RIGHT(Tienda_4!E1875,4)))</f>
        <v>2021</v>
      </c>
      <c r="G9075">
        <f>IF($A9075="","",Tienda_4!C1875)</f>
        <v>139900</v>
      </c>
      <c r="H9075">
        <f>IF($A9075="","",Tienda_4!D1875)</f>
        <v>7700</v>
      </c>
      <c r="I9075">
        <f>IF($A9075="","",Tienda_4!H1875)</f>
        <v>5</v>
      </c>
      <c r="J9075">
        <f>IF($A9075="",0,IF(AND(OR('Cuadro-de-mando'!$B$4="(Todas)",'Cuadro-de-mando'!$B$4=$A9075),OR('Cuadro-de-mando'!$E$4="(Todas)",'Cuadro-de-mando'!$E$4=$B9075),OR('Cuadro-de-mando'!$H$4="(Todas)",'Cuadro-de-mando'!$H$4=$C9075),OR('Cuadro-de-mando'!$K$4="(Todas)",'Cuadro-de-mando'!$K$4=$E9075),OR('Cuadro-de-mando'!$N$4="(Todos)",'Cuadro-de-mando'!$N$4=$F9075)),1,0))</f>
        <v>1</v>
      </c>
    </row>
    <row r="9076" spans="1:10" x14ac:dyDescent="0.25">
      <c r="A9076" t="str">
        <f>IF(Tienda_4!$A1876="","","Tienda 4")</f>
        <v>Tienda 4</v>
      </c>
      <c r="B9076" t="str">
        <f>IF($A9076="","",Tienda_4!B1876)</f>
        <v>Electrodomésticos</v>
      </c>
      <c r="C9076" t="str">
        <f>IF($A9076="","",Tienda_4!G1876)</f>
        <v>Bucaramanga</v>
      </c>
      <c r="D9076" t="str">
        <f>IF($A9076="","",Tienda_4!F1876)</f>
        <v>Blanca Ramirez</v>
      </c>
      <c r="E9076" t="str">
        <f>IF($A9076="","",Tienda_4!I1876)</f>
        <v>Cupón</v>
      </c>
      <c r="F9076">
        <f>IF($A9076="","",VALUE(RIGHT(Tienda_4!E1876,4)))</f>
        <v>2021</v>
      </c>
      <c r="G9076">
        <f>IF($A9076="","",Tienda_4!C1876)</f>
        <v>490200</v>
      </c>
      <c r="H9076">
        <f>IF($A9076="","",Tienda_4!D1876)</f>
        <v>26500</v>
      </c>
      <c r="I9076">
        <f>IF($A9076="","",Tienda_4!H1876)</f>
        <v>5</v>
      </c>
      <c r="J9076">
        <f>IF($A9076="",0,IF(AND(OR('Cuadro-de-mando'!$B$4="(Todas)",'Cuadro-de-mando'!$B$4=$A9076),OR('Cuadro-de-mando'!$E$4="(Todas)",'Cuadro-de-mando'!$E$4=$B9076),OR('Cuadro-de-mando'!$H$4="(Todas)",'Cuadro-de-mando'!$H$4=$C9076),OR('Cuadro-de-mando'!$K$4="(Todas)",'Cuadro-de-mando'!$K$4=$E9076),OR('Cuadro-de-mando'!$N$4="(Todos)",'Cuadro-de-mando'!$N$4=$F9076)),1,0))</f>
        <v>1</v>
      </c>
    </row>
    <row r="9077" spans="1:10" x14ac:dyDescent="0.25">
      <c r="A9077" t="str">
        <f>IF(Tienda_4!$A1877="","","Tienda 4")</f>
        <v>Tienda 4</v>
      </c>
      <c r="B9077" t="str">
        <f>IF($A9077="","",Tienda_4!B1877)</f>
        <v>Muebles</v>
      </c>
      <c r="C9077" t="str">
        <f>IF($A9077="","",Tienda_4!G1877)</f>
        <v>Cúcuta</v>
      </c>
      <c r="D9077" t="str">
        <f>IF($A9077="","",Tienda_4!F1877)</f>
        <v>Beatriz Morales</v>
      </c>
      <c r="E9077" t="str">
        <f>IF($A9077="","",Tienda_4!I1877)</f>
        <v>Nequi</v>
      </c>
      <c r="F9077">
        <f>IF($A9077="","",VALUE(RIGHT(Tienda_4!E1877,4)))</f>
        <v>2021</v>
      </c>
      <c r="G9077">
        <f>IF($A9077="","",Tienda_4!C1877)</f>
        <v>362500</v>
      </c>
      <c r="H9077">
        <f>IF($A9077="","",Tienda_4!D1877)</f>
        <v>19500</v>
      </c>
      <c r="I9077">
        <f>IF($A9077="","",Tienda_4!H1877)</f>
        <v>5</v>
      </c>
      <c r="J9077">
        <f>IF($A9077="",0,IF(AND(OR('Cuadro-de-mando'!$B$4="(Todas)",'Cuadro-de-mando'!$B$4=$A9077),OR('Cuadro-de-mando'!$E$4="(Todas)",'Cuadro-de-mando'!$E$4=$B9077),OR('Cuadro-de-mando'!$H$4="(Todas)",'Cuadro-de-mando'!$H$4=$C9077),OR('Cuadro-de-mando'!$K$4="(Todas)",'Cuadro-de-mando'!$K$4=$E9077),OR('Cuadro-de-mando'!$N$4="(Todos)",'Cuadro-de-mando'!$N$4=$F9077)),1,0))</f>
        <v>1</v>
      </c>
    </row>
    <row r="9078" spans="1:10" x14ac:dyDescent="0.25">
      <c r="A9078" t="str">
        <f>IF(Tienda_4!$A1878="","","Tienda 4")</f>
        <v>Tienda 4</v>
      </c>
      <c r="B9078" t="str">
        <f>IF($A9078="","",Tienda_4!B1878)</f>
        <v>Libros</v>
      </c>
      <c r="C9078" t="str">
        <f>IF($A9078="","",Tienda_4!G1878)</f>
        <v>Cúcuta</v>
      </c>
      <c r="D9078" t="str">
        <f>IF($A9078="","",Tienda_4!F1878)</f>
        <v>Santiago Silva</v>
      </c>
      <c r="E9078" t="str">
        <f>IF($A9078="","",Tienda_4!I1878)</f>
        <v>Tarjeta de crédito</v>
      </c>
      <c r="F9078">
        <f>IF($A9078="","",VALUE(RIGHT(Tienda_4!E1878,4)))</f>
        <v>2022</v>
      </c>
      <c r="G9078">
        <f>IF($A9078="","",Tienda_4!C1878)</f>
        <v>70500</v>
      </c>
      <c r="H9078">
        <f>IF($A9078="","",Tienda_4!D1878)</f>
        <v>6100</v>
      </c>
      <c r="I9078">
        <f>IF($A9078="","",Tienda_4!H1878)</f>
        <v>1</v>
      </c>
      <c r="J9078">
        <f>IF($A9078="",0,IF(AND(OR('Cuadro-de-mando'!$B$4="(Todas)",'Cuadro-de-mando'!$B$4=$A9078),OR('Cuadro-de-mando'!$E$4="(Todas)",'Cuadro-de-mando'!$E$4=$B9078),OR('Cuadro-de-mando'!$H$4="(Todas)",'Cuadro-de-mando'!$H$4=$C9078),OR('Cuadro-de-mando'!$K$4="(Todas)",'Cuadro-de-mando'!$K$4=$E9078),OR('Cuadro-de-mando'!$N$4="(Todos)",'Cuadro-de-mando'!$N$4=$F9078)),1,0))</f>
        <v>1</v>
      </c>
    </row>
    <row r="9079" spans="1:10" x14ac:dyDescent="0.25">
      <c r="A9079" t="str">
        <f>IF(Tienda_4!$A1879="","","Tienda 4")</f>
        <v>Tienda 4</v>
      </c>
      <c r="B9079" t="str">
        <f>IF($A9079="","",Tienda_4!B1879)</f>
        <v>Libros</v>
      </c>
      <c r="C9079" t="str">
        <f>IF($A9079="","",Tienda_4!G1879)</f>
        <v>Bogotá</v>
      </c>
      <c r="D9079" t="str">
        <f>IF($A9079="","",Tienda_4!F1879)</f>
        <v>Juan Fernandez</v>
      </c>
      <c r="E9079" t="str">
        <f>IF($A9079="","",Tienda_4!I1879)</f>
        <v>Nequi</v>
      </c>
      <c r="F9079">
        <f>IF($A9079="","",VALUE(RIGHT(Tienda_4!E1879,4)))</f>
        <v>2020</v>
      </c>
      <c r="G9079">
        <f>IF($A9079="","",Tienda_4!C1879)</f>
        <v>34800</v>
      </c>
      <c r="H9079">
        <f>IF($A9079="","",Tienda_4!D1879)</f>
        <v>0</v>
      </c>
      <c r="I9079">
        <f>IF($A9079="","",Tienda_4!H1879)</f>
        <v>5</v>
      </c>
      <c r="J9079">
        <f>IF($A9079="",0,IF(AND(OR('Cuadro-de-mando'!$B$4="(Todas)",'Cuadro-de-mando'!$B$4=$A9079),OR('Cuadro-de-mando'!$E$4="(Todas)",'Cuadro-de-mando'!$E$4=$B9079),OR('Cuadro-de-mando'!$H$4="(Todas)",'Cuadro-de-mando'!$H$4=$C9079),OR('Cuadro-de-mando'!$K$4="(Todas)",'Cuadro-de-mando'!$K$4=$E9079),OR('Cuadro-de-mando'!$N$4="(Todos)",'Cuadro-de-mando'!$N$4=$F9079)),1,0))</f>
        <v>1</v>
      </c>
    </row>
    <row r="9080" spans="1:10" x14ac:dyDescent="0.25">
      <c r="A9080" t="str">
        <f>IF(Tienda_4!$A1880="","","Tienda 4")</f>
        <v>Tienda 4</v>
      </c>
      <c r="B9080" t="str">
        <f>IF($A9080="","",Tienda_4!B1880)</f>
        <v>Electrónicos</v>
      </c>
      <c r="C9080" t="str">
        <f>IF($A9080="","",Tienda_4!G1880)</f>
        <v>Pereira</v>
      </c>
      <c r="D9080" t="str">
        <f>IF($A9080="","",Tienda_4!F1880)</f>
        <v>Rafael Acosta</v>
      </c>
      <c r="E9080" t="str">
        <f>IF($A9080="","",Tienda_4!I1880)</f>
        <v>Cupón</v>
      </c>
      <c r="F9080">
        <f>IF($A9080="","",VALUE(RIGHT(Tienda_4!E1880,4)))</f>
        <v>2022</v>
      </c>
      <c r="G9080">
        <f>IF($A9080="","",Tienda_4!C1880)</f>
        <v>233500</v>
      </c>
      <c r="H9080">
        <f>IF($A9080="","",Tienda_4!D1880)</f>
        <v>13100</v>
      </c>
      <c r="I9080">
        <f>IF($A9080="","",Tienda_4!H1880)</f>
        <v>5</v>
      </c>
      <c r="J9080">
        <f>IF($A9080="",0,IF(AND(OR('Cuadro-de-mando'!$B$4="(Todas)",'Cuadro-de-mando'!$B$4=$A9080),OR('Cuadro-de-mando'!$E$4="(Todas)",'Cuadro-de-mando'!$E$4=$B9080),OR('Cuadro-de-mando'!$H$4="(Todas)",'Cuadro-de-mando'!$H$4=$C9080),OR('Cuadro-de-mando'!$K$4="(Todas)",'Cuadro-de-mando'!$K$4=$E9080),OR('Cuadro-de-mando'!$N$4="(Todos)",'Cuadro-de-mando'!$N$4=$F9080)),1,0))</f>
        <v>1</v>
      </c>
    </row>
    <row r="9081" spans="1:10" x14ac:dyDescent="0.25">
      <c r="A9081" t="str">
        <f>IF(Tienda_4!$A1881="","","Tienda 4")</f>
        <v>Tienda 4</v>
      </c>
      <c r="B9081" t="str">
        <f>IF($A9081="","",Tienda_4!B1881)</f>
        <v>Instrumentos musicales</v>
      </c>
      <c r="C9081" t="str">
        <f>IF($A9081="","",Tienda_4!G1881)</f>
        <v>Bucaramanga</v>
      </c>
      <c r="D9081" t="str">
        <f>IF($A9081="","",Tienda_4!F1881)</f>
        <v>Camila Rivera</v>
      </c>
      <c r="E9081" t="str">
        <f>IF($A9081="","",Tienda_4!I1881)</f>
        <v>Tarjeta de crédito</v>
      </c>
      <c r="F9081">
        <f>IF($A9081="","",VALUE(RIGHT(Tienda_4!E1881,4)))</f>
        <v>2022</v>
      </c>
      <c r="G9081">
        <f>IF($A9081="","",Tienda_4!C1881)</f>
        <v>870400</v>
      </c>
      <c r="H9081">
        <f>IF($A9081="","",Tienda_4!D1881)</f>
        <v>44500</v>
      </c>
      <c r="I9081">
        <f>IF($A9081="","",Tienda_4!H1881)</f>
        <v>4</v>
      </c>
      <c r="J9081">
        <f>IF($A9081="",0,IF(AND(OR('Cuadro-de-mando'!$B$4="(Todas)",'Cuadro-de-mando'!$B$4=$A9081),OR('Cuadro-de-mando'!$E$4="(Todas)",'Cuadro-de-mando'!$E$4=$B9081),OR('Cuadro-de-mando'!$H$4="(Todas)",'Cuadro-de-mando'!$H$4=$C9081),OR('Cuadro-de-mando'!$K$4="(Todas)",'Cuadro-de-mando'!$K$4=$E9081),OR('Cuadro-de-mando'!$N$4="(Todos)",'Cuadro-de-mando'!$N$4=$F9081)),1,0))</f>
        <v>1</v>
      </c>
    </row>
    <row r="9082" spans="1:10" x14ac:dyDescent="0.25">
      <c r="A9082" t="str">
        <f>IF(Tienda_4!$A1882="","","Tienda 4")</f>
        <v>Tienda 4</v>
      </c>
      <c r="B9082" t="str">
        <f>IF($A9082="","",Tienda_4!B1882)</f>
        <v>Electrodomésticos</v>
      </c>
      <c r="C9082" t="str">
        <f>IF($A9082="","",Tienda_4!G1882)</f>
        <v>Pereira</v>
      </c>
      <c r="D9082" t="str">
        <f>IF($A9082="","",Tienda_4!F1882)</f>
        <v>Pedro Gomez</v>
      </c>
      <c r="E9082" t="str">
        <f>IF($A9082="","",Tienda_4!I1882)</f>
        <v>Tarjeta de crédito</v>
      </c>
      <c r="F9082">
        <f>IF($A9082="","",VALUE(RIGHT(Tienda_4!E1882,4)))</f>
        <v>2020</v>
      </c>
      <c r="G9082">
        <f>IF($A9082="","",Tienda_4!C1882)</f>
        <v>424900</v>
      </c>
      <c r="H9082">
        <f>IF($A9082="","",Tienda_4!D1882)</f>
        <v>20800</v>
      </c>
      <c r="I9082">
        <f>IF($A9082="","",Tienda_4!H1882)</f>
        <v>1</v>
      </c>
      <c r="J9082">
        <f>IF($A9082="",0,IF(AND(OR('Cuadro-de-mando'!$B$4="(Todas)",'Cuadro-de-mando'!$B$4=$A9082),OR('Cuadro-de-mando'!$E$4="(Todas)",'Cuadro-de-mando'!$E$4=$B9082),OR('Cuadro-de-mando'!$H$4="(Todas)",'Cuadro-de-mando'!$H$4=$C9082),OR('Cuadro-de-mando'!$K$4="(Todas)",'Cuadro-de-mando'!$K$4=$E9082),OR('Cuadro-de-mando'!$N$4="(Todos)",'Cuadro-de-mando'!$N$4=$F9082)),1,0))</f>
        <v>1</v>
      </c>
    </row>
    <row r="9083" spans="1:10" x14ac:dyDescent="0.25">
      <c r="A9083" t="str">
        <f>IF(Tienda_4!$A1883="","","Tienda 4")</f>
        <v>Tienda 4</v>
      </c>
      <c r="B9083" t="str">
        <f>IF($A9083="","",Tienda_4!B1883)</f>
        <v>Juguetes</v>
      </c>
      <c r="C9083" t="str">
        <f>IF($A9083="","",Tienda_4!G1883)</f>
        <v>Bogotá</v>
      </c>
      <c r="D9083" t="str">
        <f>IF($A9083="","",Tienda_4!F1883)</f>
        <v>Izabela de León</v>
      </c>
      <c r="E9083" t="str">
        <f>IF($A9083="","",Tienda_4!I1883)</f>
        <v>Tarjeta de crédito</v>
      </c>
      <c r="F9083">
        <f>IF($A9083="","",VALUE(RIGHT(Tienda_4!E1883,4)))</f>
        <v>2021</v>
      </c>
      <c r="G9083">
        <f>IF($A9083="","",Tienda_4!C1883)</f>
        <v>34700</v>
      </c>
      <c r="H9083">
        <f>IF($A9083="","",Tienda_4!D1883)</f>
        <v>0</v>
      </c>
      <c r="I9083">
        <f>IF($A9083="","",Tienda_4!H1883)</f>
        <v>5</v>
      </c>
      <c r="J9083">
        <f>IF($A9083="",0,IF(AND(OR('Cuadro-de-mando'!$B$4="(Todas)",'Cuadro-de-mando'!$B$4=$A9083),OR('Cuadro-de-mando'!$E$4="(Todas)",'Cuadro-de-mando'!$E$4=$B9083),OR('Cuadro-de-mando'!$H$4="(Todas)",'Cuadro-de-mando'!$H$4=$C9083),OR('Cuadro-de-mando'!$K$4="(Todas)",'Cuadro-de-mando'!$K$4=$E9083),OR('Cuadro-de-mando'!$N$4="(Todos)",'Cuadro-de-mando'!$N$4=$F9083)),1,0))</f>
        <v>1</v>
      </c>
    </row>
    <row r="9084" spans="1:10" x14ac:dyDescent="0.25">
      <c r="A9084" t="str">
        <f>IF(Tienda_4!$A1884="","","Tienda 4")</f>
        <v>Tienda 4</v>
      </c>
      <c r="B9084" t="str">
        <f>IF($A9084="","",Tienda_4!B1884)</f>
        <v>Libros</v>
      </c>
      <c r="C9084" t="str">
        <f>IF($A9084="","",Tienda_4!G1884)</f>
        <v>Bogotá</v>
      </c>
      <c r="D9084" t="str">
        <f>IF($A9084="","",Tienda_4!F1884)</f>
        <v>Juliana Costa</v>
      </c>
      <c r="E9084" t="str">
        <f>IF($A9084="","",Tienda_4!I1884)</f>
        <v>Tarjeta de crédito</v>
      </c>
      <c r="F9084">
        <f>IF($A9084="","",VALUE(RIGHT(Tienda_4!E1884,4)))</f>
        <v>2021</v>
      </c>
      <c r="G9084">
        <f>IF($A9084="","",Tienda_4!C1884)</f>
        <v>53800</v>
      </c>
      <c r="H9084">
        <f>IF($A9084="","",Tienda_4!D1884)</f>
        <v>3600</v>
      </c>
      <c r="I9084">
        <f>IF($A9084="","",Tienda_4!H1884)</f>
        <v>4</v>
      </c>
      <c r="J9084">
        <f>IF($A9084="",0,IF(AND(OR('Cuadro-de-mando'!$B$4="(Todas)",'Cuadro-de-mando'!$B$4=$A9084),OR('Cuadro-de-mando'!$E$4="(Todas)",'Cuadro-de-mando'!$E$4=$B9084),OR('Cuadro-de-mando'!$H$4="(Todas)",'Cuadro-de-mando'!$H$4=$C9084),OR('Cuadro-de-mando'!$K$4="(Todas)",'Cuadro-de-mando'!$K$4=$E9084),OR('Cuadro-de-mando'!$N$4="(Todos)",'Cuadro-de-mando'!$N$4=$F9084)),1,0))</f>
        <v>1</v>
      </c>
    </row>
    <row r="9085" spans="1:10" x14ac:dyDescent="0.25">
      <c r="A9085" t="str">
        <f>IF(Tienda_4!$A1885="","","Tienda 4")</f>
        <v>Tienda 4</v>
      </c>
      <c r="B9085" t="str">
        <f>IF($A9085="","",Tienda_4!B1885)</f>
        <v>Artículos para el hogar</v>
      </c>
      <c r="C9085" t="str">
        <f>IF($A9085="","",Tienda_4!G1885)</f>
        <v>Pereira</v>
      </c>
      <c r="D9085" t="str">
        <f>IF($A9085="","",Tienda_4!F1885)</f>
        <v>Santiago Silva</v>
      </c>
      <c r="E9085" t="str">
        <f>IF($A9085="","",Tienda_4!I1885)</f>
        <v>Tarjeta de crédito</v>
      </c>
      <c r="F9085">
        <f>IF($A9085="","",VALUE(RIGHT(Tienda_4!E1885,4)))</f>
        <v>2022</v>
      </c>
      <c r="G9085">
        <f>IF($A9085="","",Tienda_4!C1885)</f>
        <v>42300</v>
      </c>
      <c r="H9085">
        <f>IF($A9085="","",Tienda_4!D1885)</f>
        <v>0</v>
      </c>
      <c r="I9085">
        <f>IF($A9085="","",Tienda_4!H1885)</f>
        <v>5</v>
      </c>
      <c r="J9085">
        <f>IF($A9085="",0,IF(AND(OR('Cuadro-de-mando'!$B$4="(Todas)",'Cuadro-de-mando'!$B$4=$A9085),OR('Cuadro-de-mando'!$E$4="(Todas)",'Cuadro-de-mando'!$E$4=$B9085),OR('Cuadro-de-mando'!$H$4="(Todas)",'Cuadro-de-mando'!$H$4=$C9085),OR('Cuadro-de-mando'!$K$4="(Todas)",'Cuadro-de-mando'!$K$4=$E9085),OR('Cuadro-de-mando'!$N$4="(Todos)",'Cuadro-de-mando'!$N$4=$F9085)),1,0))</f>
        <v>1</v>
      </c>
    </row>
    <row r="9086" spans="1:10" x14ac:dyDescent="0.25">
      <c r="A9086" t="str">
        <f>IF(Tienda_4!$A1886="","","Tienda 4")</f>
        <v>Tienda 4</v>
      </c>
      <c r="B9086" t="str">
        <f>IF($A9086="","",Tienda_4!B1886)</f>
        <v>Electrónicos</v>
      </c>
      <c r="C9086" t="str">
        <f>IF($A9086="","",Tienda_4!G1886)</f>
        <v>Neiva</v>
      </c>
      <c r="D9086" t="str">
        <f>IF($A9086="","",Tienda_4!F1886)</f>
        <v>Izabela de León</v>
      </c>
      <c r="E9086" t="str">
        <f>IF($A9086="","",Tienda_4!I1886)</f>
        <v>Nequi</v>
      </c>
      <c r="F9086">
        <f>IF($A9086="","",VALUE(RIGHT(Tienda_4!E1886,4)))</f>
        <v>2020</v>
      </c>
      <c r="G9086">
        <f>IF($A9086="","",Tienda_4!C1886)</f>
        <v>1665600</v>
      </c>
      <c r="H9086">
        <f>IF($A9086="","",Tienda_4!D1886)</f>
        <v>86900</v>
      </c>
      <c r="I9086">
        <f>IF($A9086="","",Tienda_4!H1886)</f>
        <v>3</v>
      </c>
      <c r="J9086">
        <f>IF($A9086="",0,IF(AND(OR('Cuadro-de-mando'!$B$4="(Todas)",'Cuadro-de-mando'!$B$4=$A9086),OR('Cuadro-de-mando'!$E$4="(Todas)",'Cuadro-de-mando'!$E$4=$B9086),OR('Cuadro-de-mando'!$H$4="(Todas)",'Cuadro-de-mando'!$H$4=$C9086),OR('Cuadro-de-mando'!$K$4="(Todas)",'Cuadro-de-mando'!$K$4=$E9086),OR('Cuadro-de-mando'!$N$4="(Todos)",'Cuadro-de-mando'!$N$4=$F9086)),1,0))</f>
        <v>1</v>
      </c>
    </row>
    <row r="9087" spans="1:10" x14ac:dyDescent="0.25">
      <c r="A9087" t="str">
        <f>IF(Tienda_4!$A1887="","","Tienda 4")</f>
        <v>Tienda 4</v>
      </c>
      <c r="B9087" t="str">
        <f>IF($A9087="","",Tienda_4!B1887)</f>
        <v>Electrodomésticos</v>
      </c>
      <c r="C9087" t="str">
        <f>IF($A9087="","",Tienda_4!G1887)</f>
        <v>Bogotá</v>
      </c>
      <c r="D9087" t="str">
        <f>IF($A9087="","",Tienda_4!F1887)</f>
        <v>Ángel Rodriguez</v>
      </c>
      <c r="E9087" t="str">
        <f>IF($A9087="","",Tienda_4!I1887)</f>
        <v>Nequi</v>
      </c>
      <c r="F9087">
        <f>IF($A9087="","",VALUE(RIGHT(Tienda_4!E1887,4)))</f>
        <v>2021</v>
      </c>
      <c r="G9087">
        <f>IF($A9087="","",Tienda_4!C1887)</f>
        <v>1201600</v>
      </c>
      <c r="H9087">
        <f>IF($A9087="","",Tienda_4!D1887)</f>
        <v>62200</v>
      </c>
      <c r="I9087">
        <f>IF($A9087="","",Tienda_4!H1887)</f>
        <v>5</v>
      </c>
      <c r="J9087">
        <f>IF($A9087="",0,IF(AND(OR('Cuadro-de-mando'!$B$4="(Todas)",'Cuadro-de-mando'!$B$4=$A9087),OR('Cuadro-de-mando'!$E$4="(Todas)",'Cuadro-de-mando'!$E$4=$B9087),OR('Cuadro-de-mando'!$H$4="(Todas)",'Cuadro-de-mando'!$H$4=$C9087),OR('Cuadro-de-mando'!$K$4="(Todas)",'Cuadro-de-mando'!$K$4=$E9087),OR('Cuadro-de-mando'!$N$4="(Todos)",'Cuadro-de-mando'!$N$4=$F9087)),1,0))</f>
        <v>1</v>
      </c>
    </row>
    <row r="9088" spans="1:10" x14ac:dyDescent="0.25">
      <c r="A9088" t="str">
        <f>IF(Tienda_4!$A1888="","","Tienda 4")</f>
        <v>Tienda 4</v>
      </c>
      <c r="B9088" t="str">
        <f>IF($A9088="","",Tienda_4!B1888)</f>
        <v>Instrumentos musicales</v>
      </c>
      <c r="C9088" t="str">
        <f>IF($A9088="","",Tienda_4!G1888)</f>
        <v>Cali</v>
      </c>
      <c r="D9088" t="str">
        <f>IF($A9088="","",Tienda_4!F1888)</f>
        <v>Santiago Silva</v>
      </c>
      <c r="E9088" t="str">
        <f>IF($A9088="","",Tienda_4!I1888)</f>
        <v>Tarjeta de crédito</v>
      </c>
      <c r="F9088">
        <f>IF($A9088="","",VALUE(RIGHT(Tienda_4!E1888,4)))</f>
        <v>2021</v>
      </c>
      <c r="G9088">
        <f>IF($A9088="","",Tienda_4!C1888)</f>
        <v>579400</v>
      </c>
      <c r="H9088">
        <f>IF($A9088="","",Tienda_4!D1888)</f>
        <v>32100</v>
      </c>
      <c r="I9088">
        <f>IF($A9088="","",Tienda_4!H1888)</f>
        <v>5</v>
      </c>
      <c r="J9088">
        <f>IF($A9088="",0,IF(AND(OR('Cuadro-de-mando'!$B$4="(Todas)",'Cuadro-de-mando'!$B$4=$A9088),OR('Cuadro-de-mando'!$E$4="(Todas)",'Cuadro-de-mando'!$E$4=$B9088),OR('Cuadro-de-mando'!$H$4="(Todas)",'Cuadro-de-mando'!$H$4=$C9088),OR('Cuadro-de-mando'!$K$4="(Todas)",'Cuadro-de-mando'!$K$4=$E9088),OR('Cuadro-de-mando'!$N$4="(Todos)",'Cuadro-de-mando'!$N$4=$F9088)),1,0))</f>
        <v>1</v>
      </c>
    </row>
    <row r="9089" spans="1:10" x14ac:dyDescent="0.25">
      <c r="A9089" t="str">
        <f>IF(Tienda_4!$A1889="","","Tienda 4")</f>
        <v>Tienda 4</v>
      </c>
      <c r="B9089" t="str">
        <f>IF($A9089="","",Tienda_4!B1889)</f>
        <v>Muebles</v>
      </c>
      <c r="C9089" t="str">
        <f>IF($A9089="","",Tienda_4!G1889)</f>
        <v>Neiva</v>
      </c>
      <c r="D9089" t="str">
        <f>IF($A9089="","",Tienda_4!F1889)</f>
        <v>Rafael Acosta</v>
      </c>
      <c r="E9089" t="str">
        <f>IF($A9089="","",Tienda_4!I1889)</f>
        <v>Nequi</v>
      </c>
      <c r="F9089">
        <f>IF($A9089="","",VALUE(RIGHT(Tienda_4!E1889,4)))</f>
        <v>2020</v>
      </c>
      <c r="G9089">
        <f>IF($A9089="","",Tienda_4!C1889)</f>
        <v>686000</v>
      </c>
      <c r="H9089">
        <f>IF($A9089="","",Tienda_4!D1889)</f>
        <v>34700</v>
      </c>
      <c r="I9089">
        <f>IF($A9089="","",Tienda_4!H1889)</f>
        <v>4</v>
      </c>
      <c r="J9089">
        <f>IF($A9089="",0,IF(AND(OR('Cuadro-de-mando'!$B$4="(Todas)",'Cuadro-de-mando'!$B$4=$A9089),OR('Cuadro-de-mando'!$E$4="(Todas)",'Cuadro-de-mando'!$E$4=$B9089),OR('Cuadro-de-mando'!$H$4="(Todas)",'Cuadro-de-mando'!$H$4=$C9089),OR('Cuadro-de-mando'!$K$4="(Todas)",'Cuadro-de-mando'!$K$4=$E9089),OR('Cuadro-de-mando'!$N$4="(Todos)",'Cuadro-de-mando'!$N$4=$F9089)),1,0))</f>
        <v>1</v>
      </c>
    </row>
    <row r="9090" spans="1:10" x14ac:dyDescent="0.25">
      <c r="A9090" t="str">
        <f>IF(Tienda_4!$A1890="","","Tienda 4")</f>
        <v>Tienda 4</v>
      </c>
      <c r="B9090" t="str">
        <f>IF($A9090="","",Tienda_4!B1890)</f>
        <v>Muebles</v>
      </c>
      <c r="C9090" t="str">
        <f>IF($A9090="","",Tienda_4!G1890)</f>
        <v>Bogotá</v>
      </c>
      <c r="D9090" t="str">
        <f>IF($A9090="","",Tienda_4!F1890)</f>
        <v>Rafael Acosta</v>
      </c>
      <c r="E9090" t="str">
        <f>IF($A9090="","",Tienda_4!I1890)</f>
        <v>Tarjeta de crédito</v>
      </c>
      <c r="F9090">
        <f>IF($A9090="","",VALUE(RIGHT(Tienda_4!E1890,4)))</f>
        <v>2022</v>
      </c>
      <c r="G9090">
        <f>IF($A9090="","",Tienda_4!C1890)</f>
        <v>147700</v>
      </c>
      <c r="H9090">
        <f>IF($A9090="","",Tienda_4!D1890)</f>
        <v>8300</v>
      </c>
      <c r="I9090">
        <f>IF($A9090="","",Tienda_4!H1890)</f>
        <v>5</v>
      </c>
      <c r="J9090">
        <f>IF($A9090="",0,IF(AND(OR('Cuadro-de-mando'!$B$4="(Todas)",'Cuadro-de-mando'!$B$4=$A9090),OR('Cuadro-de-mando'!$E$4="(Todas)",'Cuadro-de-mando'!$E$4=$B9090),OR('Cuadro-de-mando'!$H$4="(Todas)",'Cuadro-de-mando'!$H$4=$C9090),OR('Cuadro-de-mando'!$K$4="(Todas)",'Cuadro-de-mando'!$K$4=$E9090),OR('Cuadro-de-mando'!$N$4="(Todos)",'Cuadro-de-mando'!$N$4=$F9090)),1,0))</f>
        <v>1</v>
      </c>
    </row>
    <row r="9091" spans="1:10" x14ac:dyDescent="0.25">
      <c r="A9091" t="str">
        <f>IF(Tienda_4!$A1891="","","Tienda 4")</f>
        <v>Tienda 4</v>
      </c>
      <c r="B9091" t="str">
        <f>IF($A9091="","",Tienda_4!B1891)</f>
        <v>Instrumentos musicales</v>
      </c>
      <c r="C9091" t="str">
        <f>IF($A9091="","",Tienda_4!G1891)</f>
        <v>Bogotá</v>
      </c>
      <c r="D9091" t="str">
        <f>IF($A9091="","",Tienda_4!F1891)</f>
        <v>Ángel Rodriguez</v>
      </c>
      <c r="E9091" t="str">
        <f>IF($A9091="","",Tienda_4!I1891)</f>
        <v>Nequi</v>
      </c>
      <c r="F9091">
        <f>IF($A9091="","",VALUE(RIGHT(Tienda_4!E1891,4)))</f>
        <v>2023</v>
      </c>
      <c r="G9091">
        <f>IF($A9091="","",Tienda_4!C1891)</f>
        <v>50400</v>
      </c>
      <c r="H9091">
        <f>IF($A9091="","",Tienda_4!D1891)</f>
        <v>900</v>
      </c>
      <c r="I9091">
        <f>IF($A9091="","",Tienda_4!H1891)</f>
        <v>4</v>
      </c>
      <c r="J9091">
        <f>IF($A9091="",0,IF(AND(OR('Cuadro-de-mando'!$B$4="(Todas)",'Cuadro-de-mando'!$B$4=$A9091),OR('Cuadro-de-mando'!$E$4="(Todas)",'Cuadro-de-mando'!$E$4=$B9091),OR('Cuadro-de-mando'!$H$4="(Todas)",'Cuadro-de-mando'!$H$4=$C9091),OR('Cuadro-de-mando'!$K$4="(Todas)",'Cuadro-de-mando'!$K$4=$E9091),OR('Cuadro-de-mando'!$N$4="(Todos)",'Cuadro-de-mando'!$N$4=$F9091)),1,0))</f>
        <v>1</v>
      </c>
    </row>
    <row r="9092" spans="1:10" x14ac:dyDescent="0.25">
      <c r="A9092" t="str">
        <f>IF(Tienda_4!$A1892="","","Tienda 4")</f>
        <v>Tienda 4</v>
      </c>
      <c r="B9092" t="str">
        <f>IF($A9092="","",Tienda_4!B1892)</f>
        <v>Instrumentos musicales</v>
      </c>
      <c r="C9092" t="str">
        <f>IF($A9092="","",Tienda_4!G1892)</f>
        <v>Pereira</v>
      </c>
      <c r="D9092" t="str">
        <f>IF($A9092="","",Tienda_4!F1892)</f>
        <v>Camila Rivera</v>
      </c>
      <c r="E9092" t="str">
        <f>IF($A9092="","",Tienda_4!I1892)</f>
        <v>Tarjeta de crédito</v>
      </c>
      <c r="F9092">
        <f>IF($A9092="","",VALUE(RIGHT(Tienda_4!E1892,4)))</f>
        <v>2022</v>
      </c>
      <c r="G9092">
        <f>IF($A9092="","",Tienda_4!C1892)</f>
        <v>893600</v>
      </c>
      <c r="H9092">
        <f>IF($A9092="","",Tienda_4!D1892)</f>
        <v>48000</v>
      </c>
      <c r="I9092">
        <f>IF($A9092="","",Tienda_4!H1892)</f>
        <v>4</v>
      </c>
      <c r="J9092">
        <f>IF($A9092="",0,IF(AND(OR('Cuadro-de-mando'!$B$4="(Todas)",'Cuadro-de-mando'!$B$4=$A9092),OR('Cuadro-de-mando'!$E$4="(Todas)",'Cuadro-de-mando'!$E$4=$B9092),OR('Cuadro-de-mando'!$H$4="(Todas)",'Cuadro-de-mando'!$H$4=$C9092),OR('Cuadro-de-mando'!$K$4="(Todas)",'Cuadro-de-mando'!$K$4=$E9092),OR('Cuadro-de-mando'!$N$4="(Todos)",'Cuadro-de-mando'!$N$4=$F9092)),1,0))</f>
        <v>1</v>
      </c>
    </row>
    <row r="9093" spans="1:10" x14ac:dyDescent="0.25">
      <c r="A9093" t="str">
        <f>IF(Tienda_4!$A1893="","","Tienda 4")</f>
        <v>Tienda 4</v>
      </c>
      <c r="B9093" t="str">
        <f>IF($A9093="","",Tienda_4!B1893)</f>
        <v>Muebles</v>
      </c>
      <c r="C9093" t="str">
        <f>IF($A9093="","",Tienda_4!G1893)</f>
        <v>Medellín</v>
      </c>
      <c r="D9093" t="str">
        <f>IF($A9093="","",Tienda_4!F1893)</f>
        <v>Rafael Acosta</v>
      </c>
      <c r="E9093" t="str">
        <f>IF($A9093="","",Tienda_4!I1893)</f>
        <v>Tarjeta de crédito</v>
      </c>
      <c r="F9093">
        <f>IF($A9093="","",VALUE(RIGHT(Tienda_4!E1893,4)))</f>
        <v>2021</v>
      </c>
      <c r="G9093">
        <f>IF($A9093="","",Tienda_4!C1893)</f>
        <v>239500</v>
      </c>
      <c r="H9093">
        <f>IF($A9093="","",Tienda_4!D1893)</f>
        <v>19900</v>
      </c>
      <c r="I9093">
        <f>IF($A9093="","",Tienda_4!H1893)</f>
        <v>5</v>
      </c>
      <c r="J9093">
        <f>IF($A9093="",0,IF(AND(OR('Cuadro-de-mando'!$B$4="(Todas)",'Cuadro-de-mando'!$B$4=$A9093),OR('Cuadro-de-mando'!$E$4="(Todas)",'Cuadro-de-mando'!$E$4=$B9093),OR('Cuadro-de-mando'!$H$4="(Todas)",'Cuadro-de-mando'!$H$4=$C9093),OR('Cuadro-de-mando'!$K$4="(Todas)",'Cuadro-de-mando'!$K$4=$E9093),OR('Cuadro-de-mando'!$N$4="(Todos)",'Cuadro-de-mando'!$N$4=$F9093)),1,0))</f>
        <v>1</v>
      </c>
    </row>
    <row r="9094" spans="1:10" x14ac:dyDescent="0.25">
      <c r="A9094" t="str">
        <f>IF(Tienda_4!$A1894="","","Tienda 4")</f>
        <v>Tienda 4</v>
      </c>
      <c r="B9094" t="str">
        <f>IF($A9094="","",Tienda_4!B1894)</f>
        <v>Juguetes</v>
      </c>
      <c r="C9094" t="str">
        <f>IF($A9094="","",Tienda_4!G1894)</f>
        <v>Bogotá</v>
      </c>
      <c r="D9094" t="str">
        <f>IF($A9094="","",Tienda_4!F1894)</f>
        <v>Beatriz Morales</v>
      </c>
      <c r="E9094" t="str">
        <f>IF($A9094="","",Tienda_4!I1894)</f>
        <v>Nequi</v>
      </c>
      <c r="F9094">
        <f>IF($A9094="","",VALUE(RIGHT(Tienda_4!E1894,4)))</f>
        <v>2022</v>
      </c>
      <c r="G9094">
        <f>IF($A9094="","",Tienda_4!C1894)</f>
        <v>42700</v>
      </c>
      <c r="H9094">
        <f>IF($A9094="","",Tienda_4!D1894)</f>
        <v>0</v>
      </c>
      <c r="I9094">
        <f>IF($A9094="","",Tienda_4!H1894)</f>
        <v>5</v>
      </c>
      <c r="J9094">
        <f>IF($A9094="",0,IF(AND(OR('Cuadro-de-mando'!$B$4="(Todas)",'Cuadro-de-mando'!$B$4=$A9094),OR('Cuadro-de-mando'!$E$4="(Todas)",'Cuadro-de-mando'!$E$4=$B9094),OR('Cuadro-de-mando'!$H$4="(Todas)",'Cuadro-de-mando'!$H$4=$C9094),OR('Cuadro-de-mando'!$K$4="(Todas)",'Cuadro-de-mando'!$K$4=$E9094),OR('Cuadro-de-mando'!$N$4="(Todos)",'Cuadro-de-mando'!$N$4=$F9094)),1,0))</f>
        <v>1</v>
      </c>
    </row>
    <row r="9095" spans="1:10" x14ac:dyDescent="0.25">
      <c r="A9095" t="str">
        <f>IF(Tienda_4!$A1895="","","Tienda 4")</f>
        <v>Tienda 4</v>
      </c>
      <c r="B9095" t="str">
        <f>IF($A9095="","",Tienda_4!B1895)</f>
        <v>Muebles</v>
      </c>
      <c r="C9095" t="str">
        <f>IF($A9095="","",Tienda_4!G1895)</f>
        <v>Cartagena</v>
      </c>
      <c r="D9095" t="str">
        <f>IF($A9095="","",Tienda_4!F1895)</f>
        <v>Izabela de León</v>
      </c>
      <c r="E9095" t="str">
        <f>IF($A9095="","",Tienda_4!I1895)</f>
        <v>Tarjeta de crédito</v>
      </c>
      <c r="F9095">
        <f>IF($A9095="","",VALUE(RIGHT(Tienda_4!E1895,4)))</f>
        <v>2020</v>
      </c>
      <c r="G9095">
        <f>IF($A9095="","",Tienda_4!C1895)</f>
        <v>300900</v>
      </c>
      <c r="H9095">
        <f>IF($A9095="","",Tienda_4!D1895)</f>
        <v>14200</v>
      </c>
      <c r="I9095">
        <f>IF($A9095="","",Tienda_4!H1895)</f>
        <v>5</v>
      </c>
      <c r="J9095">
        <f>IF($A9095="",0,IF(AND(OR('Cuadro-de-mando'!$B$4="(Todas)",'Cuadro-de-mando'!$B$4=$A9095),OR('Cuadro-de-mando'!$E$4="(Todas)",'Cuadro-de-mando'!$E$4=$B9095),OR('Cuadro-de-mando'!$H$4="(Todas)",'Cuadro-de-mando'!$H$4=$C9095),OR('Cuadro-de-mando'!$K$4="(Todas)",'Cuadro-de-mando'!$K$4=$E9095),OR('Cuadro-de-mando'!$N$4="(Todos)",'Cuadro-de-mando'!$N$4=$F9095)),1,0))</f>
        <v>1</v>
      </c>
    </row>
    <row r="9096" spans="1:10" x14ac:dyDescent="0.25">
      <c r="A9096" t="str">
        <f>IF(Tienda_4!$A1896="","","Tienda 4")</f>
        <v>Tienda 4</v>
      </c>
      <c r="B9096" t="str">
        <f>IF($A9096="","",Tienda_4!B1896)</f>
        <v>Juguetes</v>
      </c>
      <c r="C9096" t="str">
        <f>IF($A9096="","",Tienda_4!G1896)</f>
        <v>Bogotá</v>
      </c>
      <c r="D9096" t="str">
        <f>IF($A9096="","",Tienda_4!F1896)</f>
        <v>Blanca Ramirez</v>
      </c>
      <c r="E9096" t="str">
        <f>IF($A9096="","",Tienda_4!I1896)</f>
        <v>Nequi</v>
      </c>
      <c r="F9096">
        <f>IF($A9096="","",VALUE(RIGHT(Tienda_4!E1896,4)))</f>
        <v>2022</v>
      </c>
      <c r="G9096">
        <f>IF($A9096="","",Tienda_4!C1896)</f>
        <v>25400</v>
      </c>
      <c r="H9096">
        <f>IF($A9096="","",Tienda_4!D1896)</f>
        <v>0</v>
      </c>
      <c r="I9096">
        <f>IF($A9096="","",Tienda_4!H1896)</f>
        <v>5</v>
      </c>
      <c r="J9096">
        <f>IF($A9096="",0,IF(AND(OR('Cuadro-de-mando'!$B$4="(Todas)",'Cuadro-de-mando'!$B$4=$A9096),OR('Cuadro-de-mando'!$E$4="(Todas)",'Cuadro-de-mando'!$E$4=$B9096),OR('Cuadro-de-mando'!$H$4="(Todas)",'Cuadro-de-mando'!$H$4=$C9096),OR('Cuadro-de-mando'!$K$4="(Todas)",'Cuadro-de-mando'!$K$4=$E9096),OR('Cuadro-de-mando'!$N$4="(Todos)",'Cuadro-de-mando'!$N$4=$F9096)),1,0))</f>
        <v>1</v>
      </c>
    </row>
    <row r="9097" spans="1:10" x14ac:dyDescent="0.25">
      <c r="A9097" t="str">
        <f>IF(Tienda_4!$A1897="","","Tienda 4")</f>
        <v>Tienda 4</v>
      </c>
      <c r="B9097" t="str">
        <f>IF($A9097="","",Tienda_4!B1897)</f>
        <v>Artículos para el hogar</v>
      </c>
      <c r="C9097" t="str">
        <f>IF($A9097="","",Tienda_4!G1897)</f>
        <v>Medellín</v>
      </c>
      <c r="D9097" t="str">
        <f>IF($A9097="","",Tienda_4!F1897)</f>
        <v>Rafael Acosta</v>
      </c>
      <c r="E9097" t="str">
        <f>IF($A9097="","",Tienda_4!I1897)</f>
        <v>Tarjeta de crédito</v>
      </c>
      <c r="F9097">
        <f>IF($A9097="","",VALUE(RIGHT(Tienda_4!E1897,4)))</f>
        <v>2021</v>
      </c>
      <c r="G9097">
        <f>IF($A9097="","",Tienda_4!C1897)</f>
        <v>210500</v>
      </c>
      <c r="H9097">
        <f>IF($A9097="","",Tienda_4!D1897)</f>
        <v>11600</v>
      </c>
      <c r="I9097">
        <f>IF($A9097="","",Tienda_4!H1897)</f>
        <v>5</v>
      </c>
      <c r="J9097">
        <f>IF($A9097="",0,IF(AND(OR('Cuadro-de-mando'!$B$4="(Todas)",'Cuadro-de-mando'!$B$4=$A9097),OR('Cuadro-de-mando'!$E$4="(Todas)",'Cuadro-de-mando'!$E$4=$B9097),OR('Cuadro-de-mando'!$H$4="(Todas)",'Cuadro-de-mando'!$H$4=$C9097),OR('Cuadro-de-mando'!$K$4="(Todas)",'Cuadro-de-mando'!$K$4=$E9097),OR('Cuadro-de-mando'!$N$4="(Todos)",'Cuadro-de-mando'!$N$4=$F9097)),1,0))</f>
        <v>1</v>
      </c>
    </row>
    <row r="9098" spans="1:10" x14ac:dyDescent="0.25">
      <c r="A9098" t="str">
        <f>IF(Tienda_4!$A1898="","","Tienda 4")</f>
        <v>Tienda 4</v>
      </c>
      <c r="B9098" t="str">
        <f>IF($A9098="","",Tienda_4!B1898)</f>
        <v>Electrodomésticos</v>
      </c>
      <c r="C9098" t="str">
        <f>IF($A9098="","",Tienda_4!G1898)</f>
        <v>Cali</v>
      </c>
      <c r="D9098" t="str">
        <f>IF($A9098="","",Tienda_4!F1898)</f>
        <v>Pedro Gomez</v>
      </c>
      <c r="E9098" t="str">
        <f>IF($A9098="","",Tienda_4!I1898)</f>
        <v>Tarjeta de crédito</v>
      </c>
      <c r="F9098">
        <f>IF($A9098="","",VALUE(RIGHT(Tienda_4!E1898,4)))</f>
        <v>2021</v>
      </c>
      <c r="G9098">
        <f>IF($A9098="","",Tienda_4!C1898)</f>
        <v>1510700</v>
      </c>
      <c r="H9098">
        <f>IF($A9098="","",Tienda_4!D1898)</f>
        <v>81100</v>
      </c>
      <c r="I9098">
        <f>IF($A9098="","",Tienda_4!H1898)</f>
        <v>4</v>
      </c>
      <c r="J9098">
        <f>IF($A9098="",0,IF(AND(OR('Cuadro-de-mando'!$B$4="(Todas)",'Cuadro-de-mando'!$B$4=$A9098),OR('Cuadro-de-mando'!$E$4="(Todas)",'Cuadro-de-mando'!$E$4=$B9098),OR('Cuadro-de-mando'!$H$4="(Todas)",'Cuadro-de-mando'!$H$4=$C9098),OR('Cuadro-de-mando'!$K$4="(Todas)",'Cuadro-de-mando'!$K$4=$E9098),OR('Cuadro-de-mando'!$N$4="(Todos)",'Cuadro-de-mando'!$N$4=$F9098)),1,0))</f>
        <v>1</v>
      </c>
    </row>
    <row r="9099" spans="1:10" x14ac:dyDescent="0.25">
      <c r="A9099" t="str">
        <f>IF(Tienda_4!$A1899="","","Tienda 4")</f>
        <v>Tienda 4</v>
      </c>
      <c r="B9099" t="str">
        <f>IF($A9099="","",Tienda_4!B1899)</f>
        <v>Artículos para el hogar</v>
      </c>
      <c r="C9099" t="str">
        <f>IF($A9099="","",Tienda_4!G1899)</f>
        <v>Bogotá</v>
      </c>
      <c r="D9099" t="str">
        <f>IF($A9099="","",Tienda_4!F1899)</f>
        <v>Santiago Silva</v>
      </c>
      <c r="E9099" t="str">
        <f>IF($A9099="","",Tienda_4!I1899)</f>
        <v>Nequi</v>
      </c>
      <c r="F9099">
        <f>IF($A9099="","",VALUE(RIGHT(Tienda_4!E1899,4)))</f>
        <v>2021</v>
      </c>
      <c r="G9099">
        <f>IF($A9099="","",Tienda_4!C1899)</f>
        <v>34400</v>
      </c>
      <c r="H9099">
        <f>IF($A9099="","",Tienda_4!D1899)</f>
        <v>2000</v>
      </c>
      <c r="I9099">
        <f>IF($A9099="","",Tienda_4!H1899)</f>
        <v>4</v>
      </c>
      <c r="J9099">
        <f>IF($A9099="",0,IF(AND(OR('Cuadro-de-mando'!$B$4="(Todas)",'Cuadro-de-mando'!$B$4=$A9099),OR('Cuadro-de-mando'!$E$4="(Todas)",'Cuadro-de-mando'!$E$4=$B9099),OR('Cuadro-de-mando'!$H$4="(Todas)",'Cuadro-de-mando'!$H$4=$C9099),OR('Cuadro-de-mando'!$K$4="(Todas)",'Cuadro-de-mando'!$K$4=$E9099),OR('Cuadro-de-mando'!$N$4="(Todos)",'Cuadro-de-mando'!$N$4=$F9099)),1,0))</f>
        <v>1</v>
      </c>
    </row>
    <row r="9100" spans="1:10" x14ac:dyDescent="0.25">
      <c r="A9100" t="str">
        <f>IF(Tienda_4!$A1900="","","Tienda 4")</f>
        <v>Tienda 4</v>
      </c>
      <c r="B9100" t="str">
        <f>IF($A9100="","",Tienda_4!B1900)</f>
        <v>Muebles</v>
      </c>
      <c r="C9100" t="str">
        <f>IF($A9100="","",Tienda_4!G1900)</f>
        <v>Bogotá</v>
      </c>
      <c r="D9100" t="str">
        <f>IF($A9100="","",Tienda_4!F1900)</f>
        <v>Ángel Rodriguez</v>
      </c>
      <c r="E9100" t="str">
        <f>IF($A9100="","",Tienda_4!I1900)</f>
        <v>Tarjeta de crédito</v>
      </c>
      <c r="F9100">
        <f>IF($A9100="","",VALUE(RIGHT(Tienda_4!E1900,4)))</f>
        <v>2021</v>
      </c>
      <c r="G9100">
        <f>IF($A9100="","",Tienda_4!C1900)</f>
        <v>210700</v>
      </c>
      <c r="H9100">
        <f>IF($A9100="","",Tienda_4!D1900)</f>
        <v>9400</v>
      </c>
      <c r="I9100">
        <f>IF($A9100="","",Tienda_4!H1900)</f>
        <v>3</v>
      </c>
      <c r="J9100">
        <f>IF($A9100="",0,IF(AND(OR('Cuadro-de-mando'!$B$4="(Todas)",'Cuadro-de-mando'!$B$4=$A9100),OR('Cuadro-de-mando'!$E$4="(Todas)",'Cuadro-de-mando'!$E$4=$B9100),OR('Cuadro-de-mando'!$H$4="(Todas)",'Cuadro-de-mando'!$H$4=$C9100),OR('Cuadro-de-mando'!$K$4="(Todas)",'Cuadro-de-mando'!$K$4=$E9100),OR('Cuadro-de-mando'!$N$4="(Todos)",'Cuadro-de-mando'!$N$4=$F9100)),1,0))</f>
        <v>1</v>
      </c>
    </row>
    <row r="9101" spans="1:10" x14ac:dyDescent="0.25">
      <c r="A9101" t="str">
        <f>IF(Tienda_4!$A1901="","","Tienda 4")</f>
        <v>Tienda 4</v>
      </c>
      <c r="B9101" t="str">
        <f>IF($A9101="","",Tienda_4!B1901)</f>
        <v>Deportes y diversión</v>
      </c>
      <c r="C9101" t="str">
        <f>IF($A9101="","",Tienda_4!G1901)</f>
        <v>Bogotá</v>
      </c>
      <c r="D9101" t="str">
        <f>IF($A9101="","",Tienda_4!F1901)</f>
        <v>Juan Fernandez</v>
      </c>
      <c r="E9101" t="str">
        <f>IF($A9101="","",Tienda_4!I1901)</f>
        <v>Tarjeta de crédito</v>
      </c>
      <c r="F9101">
        <f>IF($A9101="","",VALUE(RIGHT(Tienda_4!E1901,4)))</f>
        <v>2022</v>
      </c>
      <c r="G9101">
        <f>IF($A9101="","",Tienda_4!C1901)</f>
        <v>51000</v>
      </c>
      <c r="H9101">
        <f>IF($A9101="","",Tienda_4!D1901)</f>
        <v>900</v>
      </c>
      <c r="I9101">
        <f>IF($A9101="","",Tienda_4!H1901)</f>
        <v>5</v>
      </c>
      <c r="J9101">
        <f>IF($A9101="",0,IF(AND(OR('Cuadro-de-mando'!$B$4="(Todas)",'Cuadro-de-mando'!$B$4=$A9101),OR('Cuadro-de-mando'!$E$4="(Todas)",'Cuadro-de-mando'!$E$4=$B9101),OR('Cuadro-de-mando'!$H$4="(Todas)",'Cuadro-de-mando'!$H$4=$C9101),OR('Cuadro-de-mando'!$K$4="(Todas)",'Cuadro-de-mando'!$K$4=$E9101),OR('Cuadro-de-mando'!$N$4="(Todos)",'Cuadro-de-mando'!$N$4=$F9101)),1,0))</f>
        <v>1</v>
      </c>
    </row>
    <row r="9102" spans="1:10" x14ac:dyDescent="0.25">
      <c r="A9102" t="str">
        <f>IF(Tienda_4!$A1902="","","Tienda 4")</f>
        <v>Tienda 4</v>
      </c>
      <c r="B9102" t="str">
        <f>IF($A9102="","",Tienda_4!B1902)</f>
        <v>Juguetes</v>
      </c>
      <c r="C9102" t="str">
        <f>IF($A9102="","",Tienda_4!G1902)</f>
        <v>Pereira</v>
      </c>
      <c r="D9102" t="str">
        <f>IF($A9102="","",Tienda_4!F1902)</f>
        <v>Pedro Gomez</v>
      </c>
      <c r="E9102" t="str">
        <f>IF($A9102="","",Tienda_4!I1902)</f>
        <v>Tarjeta de crédito</v>
      </c>
      <c r="F9102">
        <f>IF($A9102="","",VALUE(RIGHT(Tienda_4!E1902,4)))</f>
        <v>2023</v>
      </c>
      <c r="G9102">
        <f>IF($A9102="","",Tienda_4!C1902)</f>
        <v>36800</v>
      </c>
      <c r="H9102">
        <f>IF($A9102="","",Tienda_4!D1902)</f>
        <v>0</v>
      </c>
      <c r="I9102">
        <f>IF($A9102="","",Tienda_4!H1902)</f>
        <v>3</v>
      </c>
      <c r="J9102">
        <f>IF($A9102="",0,IF(AND(OR('Cuadro-de-mando'!$B$4="(Todas)",'Cuadro-de-mando'!$B$4=$A9102),OR('Cuadro-de-mando'!$E$4="(Todas)",'Cuadro-de-mando'!$E$4=$B9102),OR('Cuadro-de-mando'!$H$4="(Todas)",'Cuadro-de-mando'!$H$4=$C9102),OR('Cuadro-de-mando'!$K$4="(Todas)",'Cuadro-de-mando'!$K$4=$E9102),OR('Cuadro-de-mando'!$N$4="(Todos)",'Cuadro-de-mando'!$N$4=$F9102)),1,0))</f>
        <v>1</v>
      </c>
    </row>
    <row r="9103" spans="1:10" x14ac:dyDescent="0.25">
      <c r="A9103" t="str">
        <f>IF(Tienda_4!$A1903="","","Tienda 4")</f>
        <v>Tienda 4</v>
      </c>
      <c r="B9103" t="str">
        <f>IF($A9103="","",Tienda_4!B1903)</f>
        <v>Electrónicos</v>
      </c>
      <c r="C9103" t="str">
        <f>IF($A9103="","",Tienda_4!G1903)</f>
        <v>Medellín</v>
      </c>
      <c r="D9103" t="str">
        <f>IF($A9103="","",Tienda_4!F1903)</f>
        <v>Pedro Gomez</v>
      </c>
      <c r="E9103" t="str">
        <f>IF($A9103="","",Tienda_4!I1903)</f>
        <v>Tarjeta de crédito</v>
      </c>
      <c r="F9103">
        <f>IF($A9103="","",VALUE(RIGHT(Tienda_4!E1903,4)))</f>
        <v>2022</v>
      </c>
      <c r="G9103">
        <f>IF($A9103="","",Tienda_4!C1903)</f>
        <v>123100</v>
      </c>
      <c r="H9103">
        <f>IF($A9103="","",Tienda_4!D1903)</f>
        <v>7200</v>
      </c>
      <c r="I9103">
        <f>IF($A9103="","",Tienda_4!H1903)</f>
        <v>5</v>
      </c>
      <c r="J9103">
        <f>IF($A9103="",0,IF(AND(OR('Cuadro-de-mando'!$B$4="(Todas)",'Cuadro-de-mando'!$B$4=$A9103),OR('Cuadro-de-mando'!$E$4="(Todas)",'Cuadro-de-mando'!$E$4=$B9103),OR('Cuadro-de-mando'!$H$4="(Todas)",'Cuadro-de-mando'!$H$4=$C9103),OR('Cuadro-de-mando'!$K$4="(Todas)",'Cuadro-de-mando'!$K$4=$E9103),OR('Cuadro-de-mando'!$N$4="(Todos)",'Cuadro-de-mando'!$N$4=$F9103)),1,0))</f>
        <v>1</v>
      </c>
    </row>
    <row r="9104" spans="1:10" x14ac:dyDescent="0.25">
      <c r="A9104" t="str">
        <f>IF(Tienda_4!$A1904="","","Tienda 4")</f>
        <v>Tienda 4</v>
      </c>
      <c r="B9104" t="str">
        <f>IF($A9104="","",Tienda_4!B1904)</f>
        <v>Muebles</v>
      </c>
      <c r="C9104" t="str">
        <f>IF($A9104="","",Tienda_4!G1904)</f>
        <v>Medellín</v>
      </c>
      <c r="D9104" t="str">
        <f>IF($A9104="","",Tienda_4!F1904)</f>
        <v>Santiago Silva</v>
      </c>
      <c r="E9104" t="str">
        <f>IF($A9104="","",Tienda_4!I1904)</f>
        <v>Tarjeta de crédito</v>
      </c>
      <c r="F9104">
        <f>IF($A9104="","",VALUE(RIGHT(Tienda_4!E1904,4)))</f>
        <v>2020</v>
      </c>
      <c r="G9104">
        <f>IF($A9104="","",Tienda_4!C1904)</f>
        <v>725600</v>
      </c>
      <c r="H9104">
        <f>IF($A9104="","",Tienda_4!D1904)</f>
        <v>36800</v>
      </c>
      <c r="I9104">
        <f>IF($A9104="","",Tienda_4!H1904)</f>
        <v>5</v>
      </c>
      <c r="J9104">
        <f>IF($A9104="",0,IF(AND(OR('Cuadro-de-mando'!$B$4="(Todas)",'Cuadro-de-mando'!$B$4=$A9104),OR('Cuadro-de-mando'!$E$4="(Todas)",'Cuadro-de-mando'!$E$4=$B9104),OR('Cuadro-de-mando'!$H$4="(Todas)",'Cuadro-de-mando'!$H$4=$C9104),OR('Cuadro-de-mando'!$K$4="(Todas)",'Cuadro-de-mando'!$K$4=$E9104),OR('Cuadro-de-mando'!$N$4="(Todos)",'Cuadro-de-mando'!$N$4=$F9104)),1,0))</f>
        <v>1</v>
      </c>
    </row>
    <row r="9105" spans="1:10" x14ac:dyDescent="0.25">
      <c r="A9105" t="str">
        <f>IF(Tienda_4!$A1905="","","Tienda 4")</f>
        <v>Tienda 4</v>
      </c>
      <c r="B9105" t="str">
        <f>IF($A9105="","",Tienda_4!B1905)</f>
        <v>Deportes y diversión</v>
      </c>
      <c r="C9105" t="str">
        <f>IF($A9105="","",Tienda_4!G1905)</f>
        <v>Riohacha</v>
      </c>
      <c r="D9105" t="str">
        <f>IF($A9105="","",Tienda_4!F1905)</f>
        <v>Lucas Olivera</v>
      </c>
      <c r="E9105" t="str">
        <f>IF($A9105="","",Tienda_4!I1905)</f>
        <v>Tarjeta de crédito</v>
      </c>
      <c r="F9105">
        <f>IF($A9105="","",VALUE(RIGHT(Tienda_4!E1905,4)))</f>
        <v>2021</v>
      </c>
      <c r="G9105">
        <f>IF($A9105="","",Tienda_4!C1905)</f>
        <v>61500</v>
      </c>
      <c r="H9105">
        <f>IF($A9105="","",Tienda_4!D1905)</f>
        <v>1500</v>
      </c>
      <c r="I9105">
        <f>IF($A9105="","",Tienda_4!H1905)</f>
        <v>4</v>
      </c>
      <c r="J9105">
        <f>IF($A9105="",0,IF(AND(OR('Cuadro-de-mando'!$B$4="(Todas)",'Cuadro-de-mando'!$B$4=$A9105),OR('Cuadro-de-mando'!$E$4="(Todas)",'Cuadro-de-mando'!$E$4=$B9105),OR('Cuadro-de-mando'!$H$4="(Todas)",'Cuadro-de-mando'!$H$4=$C9105),OR('Cuadro-de-mando'!$K$4="(Todas)",'Cuadro-de-mando'!$K$4=$E9105),OR('Cuadro-de-mando'!$N$4="(Todos)",'Cuadro-de-mando'!$N$4=$F9105)),1,0))</f>
        <v>1</v>
      </c>
    </row>
    <row r="9106" spans="1:10" x14ac:dyDescent="0.25">
      <c r="A9106" t="str">
        <f>IF(Tienda_4!$A1906="","","Tienda 4")</f>
        <v>Tienda 4</v>
      </c>
      <c r="B9106" t="str">
        <f>IF($A9106="","",Tienda_4!B1906)</f>
        <v>Libros</v>
      </c>
      <c r="C9106" t="str">
        <f>IF($A9106="","",Tienda_4!G1906)</f>
        <v>Bogotá</v>
      </c>
      <c r="D9106" t="str">
        <f>IF($A9106="","",Tienda_4!F1906)</f>
        <v>Juan Fernandez</v>
      </c>
      <c r="E9106" t="str">
        <f>IF($A9106="","",Tienda_4!I1906)</f>
        <v>Tarjeta de crédito</v>
      </c>
      <c r="F9106">
        <f>IF($A9106="","",VALUE(RIGHT(Tienda_4!E1906,4)))</f>
        <v>2020</v>
      </c>
      <c r="G9106">
        <f>IF($A9106="","",Tienda_4!C1906)</f>
        <v>47500</v>
      </c>
      <c r="H9106">
        <f>IF($A9106="","",Tienda_4!D1906)</f>
        <v>3800</v>
      </c>
      <c r="I9106">
        <f>IF($A9106="","",Tienda_4!H1906)</f>
        <v>5</v>
      </c>
      <c r="J9106">
        <f>IF($A9106="",0,IF(AND(OR('Cuadro-de-mando'!$B$4="(Todas)",'Cuadro-de-mando'!$B$4=$A9106),OR('Cuadro-de-mando'!$E$4="(Todas)",'Cuadro-de-mando'!$E$4=$B9106),OR('Cuadro-de-mando'!$H$4="(Todas)",'Cuadro-de-mando'!$H$4=$C9106),OR('Cuadro-de-mando'!$K$4="(Todas)",'Cuadro-de-mando'!$K$4=$E9106),OR('Cuadro-de-mando'!$N$4="(Todos)",'Cuadro-de-mando'!$N$4=$F9106)),1,0))</f>
        <v>1</v>
      </c>
    </row>
    <row r="9107" spans="1:10" x14ac:dyDescent="0.25">
      <c r="A9107" t="str">
        <f>IF(Tienda_4!$A1907="","","Tienda 4")</f>
        <v>Tienda 4</v>
      </c>
      <c r="B9107" t="str">
        <f>IF($A9107="","",Tienda_4!B1907)</f>
        <v>Electrodomésticos</v>
      </c>
      <c r="C9107" t="str">
        <f>IF($A9107="","",Tienda_4!G1907)</f>
        <v>Bogotá</v>
      </c>
      <c r="D9107" t="str">
        <f>IF($A9107="","",Tienda_4!F1907)</f>
        <v>Felipe Santos</v>
      </c>
      <c r="E9107" t="str">
        <f>IF($A9107="","",Tienda_4!I1907)</f>
        <v>Nequi</v>
      </c>
      <c r="F9107">
        <f>IF($A9107="","",VALUE(RIGHT(Tienda_4!E1907,4)))</f>
        <v>2020</v>
      </c>
      <c r="G9107">
        <f>IF($A9107="","",Tienda_4!C1907)</f>
        <v>1916400</v>
      </c>
      <c r="H9107">
        <f>IF($A9107="","",Tienda_4!D1907)</f>
        <v>100200</v>
      </c>
      <c r="I9107">
        <f>IF($A9107="","",Tienda_4!H1907)</f>
        <v>1</v>
      </c>
      <c r="J9107">
        <f>IF($A9107="",0,IF(AND(OR('Cuadro-de-mando'!$B$4="(Todas)",'Cuadro-de-mando'!$B$4=$A9107),OR('Cuadro-de-mando'!$E$4="(Todas)",'Cuadro-de-mando'!$E$4=$B9107),OR('Cuadro-de-mando'!$H$4="(Todas)",'Cuadro-de-mando'!$H$4=$C9107),OR('Cuadro-de-mando'!$K$4="(Todas)",'Cuadro-de-mando'!$K$4=$E9107),OR('Cuadro-de-mando'!$N$4="(Todos)",'Cuadro-de-mando'!$N$4=$F9107)),1,0))</f>
        <v>1</v>
      </c>
    </row>
    <row r="9108" spans="1:10" x14ac:dyDescent="0.25">
      <c r="A9108" t="str">
        <f>IF(Tienda_4!$A1908="","","Tienda 4")</f>
        <v>Tienda 4</v>
      </c>
      <c r="B9108" t="str">
        <f>IF($A9108="","",Tienda_4!B1908)</f>
        <v>Deportes y diversión</v>
      </c>
      <c r="C9108" t="str">
        <f>IF($A9108="","",Tienda_4!G1908)</f>
        <v>Bogotá</v>
      </c>
      <c r="D9108" t="str">
        <f>IF($A9108="","",Tienda_4!F1908)</f>
        <v>Camila Rivera</v>
      </c>
      <c r="E9108" t="str">
        <f>IF($A9108="","",Tienda_4!I1908)</f>
        <v>Cupón</v>
      </c>
      <c r="F9108">
        <f>IF($A9108="","",VALUE(RIGHT(Tienda_4!E1908,4)))</f>
        <v>2021</v>
      </c>
      <c r="G9108">
        <f>IF($A9108="","",Tienda_4!C1908)</f>
        <v>101800</v>
      </c>
      <c r="H9108">
        <f>IF($A9108="","",Tienda_4!D1908)</f>
        <v>3600</v>
      </c>
      <c r="I9108">
        <f>IF($A9108="","",Tienda_4!H1908)</f>
        <v>4</v>
      </c>
      <c r="J9108">
        <f>IF($A9108="",0,IF(AND(OR('Cuadro-de-mando'!$B$4="(Todas)",'Cuadro-de-mando'!$B$4=$A9108),OR('Cuadro-de-mando'!$E$4="(Todas)",'Cuadro-de-mando'!$E$4=$B9108),OR('Cuadro-de-mando'!$H$4="(Todas)",'Cuadro-de-mando'!$H$4=$C9108),OR('Cuadro-de-mando'!$K$4="(Todas)",'Cuadro-de-mando'!$K$4=$E9108),OR('Cuadro-de-mando'!$N$4="(Todos)",'Cuadro-de-mando'!$N$4=$F9108)),1,0))</f>
        <v>1</v>
      </c>
    </row>
    <row r="9109" spans="1:10" x14ac:dyDescent="0.25">
      <c r="A9109" t="str">
        <f>IF(Tienda_4!$A1909="","","Tienda 4")</f>
        <v>Tienda 4</v>
      </c>
      <c r="B9109" t="str">
        <f>IF($A9109="","",Tienda_4!B1909)</f>
        <v>Deportes y diversión</v>
      </c>
      <c r="C9109" t="str">
        <f>IF($A9109="","",Tienda_4!G1909)</f>
        <v>Bogotá</v>
      </c>
      <c r="D9109" t="str">
        <f>IF($A9109="","",Tienda_4!F1909)</f>
        <v>Izabela de León</v>
      </c>
      <c r="E9109" t="str">
        <f>IF($A9109="","",Tienda_4!I1909)</f>
        <v>Tarjeta de crédito</v>
      </c>
      <c r="F9109">
        <f>IF($A9109="","",VALUE(RIGHT(Tienda_4!E1909,4)))</f>
        <v>2022</v>
      </c>
      <c r="G9109">
        <f>IF($A9109="","",Tienda_4!C1909)</f>
        <v>608400</v>
      </c>
      <c r="H9109">
        <f>IF($A9109="","",Tienda_4!D1909)</f>
        <v>30600</v>
      </c>
      <c r="I9109">
        <f>IF($A9109="","",Tienda_4!H1909)</f>
        <v>5</v>
      </c>
      <c r="J9109">
        <f>IF($A9109="",0,IF(AND(OR('Cuadro-de-mando'!$B$4="(Todas)",'Cuadro-de-mando'!$B$4=$A9109),OR('Cuadro-de-mando'!$E$4="(Todas)",'Cuadro-de-mando'!$E$4=$B9109),OR('Cuadro-de-mando'!$H$4="(Todas)",'Cuadro-de-mando'!$H$4=$C9109),OR('Cuadro-de-mando'!$K$4="(Todas)",'Cuadro-de-mando'!$K$4=$E9109),OR('Cuadro-de-mando'!$N$4="(Todos)",'Cuadro-de-mando'!$N$4=$F9109)),1,0))</f>
        <v>1</v>
      </c>
    </row>
    <row r="9110" spans="1:10" x14ac:dyDescent="0.25">
      <c r="A9110" t="str">
        <f>IF(Tienda_4!$A1910="","","Tienda 4")</f>
        <v>Tienda 4</v>
      </c>
      <c r="B9110" t="str">
        <f>IF($A9110="","",Tienda_4!B1910)</f>
        <v>Muebles</v>
      </c>
      <c r="C9110" t="str">
        <f>IF($A9110="","",Tienda_4!G1910)</f>
        <v>Bogotá</v>
      </c>
      <c r="D9110" t="str">
        <f>IF($A9110="","",Tienda_4!F1910)</f>
        <v>Maria Alfonso</v>
      </c>
      <c r="E9110" t="str">
        <f>IF($A9110="","",Tienda_4!I1910)</f>
        <v>Cupón</v>
      </c>
      <c r="F9110">
        <f>IF($A9110="","",VALUE(RIGHT(Tienda_4!E1910,4)))</f>
        <v>2022</v>
      </c>
      <c r="G9110">
        <f>IF($A9110="","",Tienda_4!C1910)</f>
        <v>743000</v>
      </c>
      <c r="H9110">
        <f>IF($A9110="","",Tienda_4!D1910)</f>
        <v>37800</v>
      </c>
      <c r="I9110">
        <f>IF($A9110="","",Tienda_4!H1910)</f>
        <v>5</v>
      </c>
      <c r="J9110">
        <f>IF($A9110="",0,IF(AND(OR('Cuadro-de-mando'!$B$4="(Todas)",'Cuadro-de-mando'!$B$4=$A9110),OR('Cuadro-de-mando'!$E$4="(Todas)",'Cuadro-de-mando'!$E$4=$B9110),OR('Cuadro-de-mando'!$H$4="(Todas)",'Cuadro-de-mando'!$H$4=$C9110),OR('Cuadro-de-mando'!$K$4="(Todas)",'Cuadro-de-mando'!$K$4=$E9110),OR('Cuadro-de-mando'!$N$4="(Todos)",'Cuadro-de-mando'!$N$4=$F9110)),1,0))</f>
        <v>1</v>
      </c>
    </row>
    <row r="9111" spans="1:10" x14ac:dyDescent="0.25">
      <c r="A9111" t="str">
        <f>IF(Tienda_4!$A1911="","","Tienda 4")</f>
        <v>Tienda 4</v>
      </c>
      <c r="B9111" t="str">
        <f>IF($A9111="","",Tienda_4!B1911)</f>
        <v>Electrónicos</v>
      </c>
      <c r="C9111" t="str">
        <f>IF($A9111="","",Tienda_4!G1911)</f>
        <v>Medellín</v>
      </c>
      <c r="D9111" t="str">
        <f>IF($A9111="","",Tienda_4!F1911)</f>
        <v>Santiago Silva</v>
      </c>
      <c r="E9111" t="str">
        <f>IF($A9111="","",Tienda_4!I1911)</f>
        <v>Nequi</v>
      </c>
      <c r="F9111">
        <f>IF($A9111="","",VALUE(RIGHT(Tienda_4!E1911,4)))</f>
        <v>2020</v>
      </c>
      <c r="G9111">
        <f>IF($A9111="","",Tienda_4!C1911)</f>
        <v>331600</v>
      </c>
      <c r="H9111">
        <f>IF($A9111="","",Tienda_4!D1911)</f>
        <v>15800</v>
      </c>
      <c r="I9111">
        <f>IF($A9111="","",Tienda_4!H1911)</f>
        <v>5</v>
      </c>
      <c r="J9111">
        <f>IF($A9111="",0,IF(AND(OR('Cuadro-de-mando'!$B$4="(Todas)",'Cuadro-de-mando'!$B$4=$A9111),OR('Cuadro-de-mando'!$E$4="(Todas)",'Cuadro-de-mando'!$E$4=$B9111),OR('Cuadro-de-mando'!$H$4="(Todas)",'Cuadro-de-mando'!$H$4=$C9111),OR('Cuadro-de-mando'!$K$4="(Todas)",'Cuadro-de-mando'!$K$4=$E9111),OR('Cuadro-de-mando'!$N$4="(Todos)",'Cuadro-de-mando'!$N$4=$F9111)),1,0))</f>
        <v>1</v>
      </c>
    </row>
    <row r="9112" spans="1:10" x14ac:dyDescent="0.25">
      <c r="A9112" t="str">
        <f>IF(Tienda_4!$A1912="","","Tienda 4")</f>
        <v>Tienda 4</v>
      </c>
      <c r="B9112" t="str">
        <f>IF($A9112="","",Tienda_4!B1912)</f>
        <v>Artículos para el hogar</v>
      </c>
      <c r="C9112" t="str">
        <f>IF($A9112="","",Tienda_4!G1912)</f>
        <v>Bogotá</v>
      </c>
      <c r="D9112" t="str">
        <f>IF($A9112="","",Tienda_4!F1912)</f>
        <v>Izabela de León</v>
      </c>
      <c r="E9112" t="str">
        <f>IF($A9112="","",Tienda_4!I1912)</f>
        <v>Tarjeta de crédito</v>
      </c>
      <c r="F9112">
        <f>IF($A9112="","",VALUE(RIGHT(Tienda_4!E1912,4)))</f>
        <v>2020</v>
      </c>
      <c r="G9112">
        <f>IF($A9112="","",Tienda_4!C1912)</f>
        <v>55100</v>
      </c>
      <c r="H9112">
        <f>IF($A9112="","",Tienda_4!D1912)</f>
        <v>4000</v>
      </c>
      <c r="I9112">
        <f>IF($A9112="","",Tienda_4!H1912)</f>
        <v>3</v>
      </c>
      <c r="J9112">
        <f>IF($A9112="",0,IF(AND(OR('Cuadro-de-mando'!$B$4="(Todas)",'Cuadro-de-mando'!$B$4=$A9112),OR('Cuadro-de-mando'!$E$4="(Todas)",'Cuadro-de-mando'!$E$4=$B9112),OR('Cuadro-de-mando'!$H$4="(Todas)",'Cuadro-de-mando'!$H$4=$C9112),OR('Cuadro-de-mando'!$K$4="(Todas)",'Cuadro-de-mando'!$K$4=$E9112),OR('Cuadro-de-mando'!$N$4="(Todos)",'Cuadro-de-mando'!$N$4=$F9112)),1,0))</f>
        <v>1</v>
      </c>
    </row>
    <row r="9113" spans="1:10" x14ac:dyDescent="0.25">
      <c r="A9113" t="str">
        <f>IF(Tienda_4!$A1913="","","Tienda 4")</f>
        <v>Tienda 4</v>
      </c>
      <c r="B9113" t="str">
        <f>IF($A9113="","",Tienda_4!B1913)</f>
        <v>Muebles</v>
      </c>
      <c r="C9113" t="str">
        <f>IF($A9113="","",Tienda_4!G1913)</f>
        <v>Cúcuta</v>
      </c>
      <c r="D9113" t="str">
        <f>IF($A9113="","",Tienda_4!F1913)</f>
        <v>Felipe Santos</v>
      </c>
      <c r="E9113" t="str">
        <f>IF($A9113="","",Tienda_4!I1913)</f>
        <v>Nequi</v>
      </c>
      <c r="F9113">
        <f>IF($A9113="","",VALUE(RIGHT(Tienda_4!E1913,4)))</f>
        <v>2020</v>
      </c>
      <c r="G9113">
        <f>IF($A9113="","",Tienda_4!C1913)</f>
        <v>258000</v>
      </c>
      <c r="H9113">
        <f>IF($A9113="","",Tienda_4!D1913)</f>
        <v>11900</v>
      </c>
      <c r="I9113">
        <f>IF($A9113="","",Tienda_4!H1913)</f>
        <v>5</v>
      </c>
      <c r="J9113">
        <f>IF($A9113="",0,IF(AND(OR('Cuadro-de-mando'!$B$4="(Todas)",'Cuadro-de-mando'!$B$4=$A9113),OR('Cuadro-de-mando'!$E$4="(Todas)",'Cuadro-de-mando'!$E$4=$B9113),OR('Cuadro-de-mando'!$H$4="(Todas)",'Cuadro-de-mando'!$H$4=$C9113),OR('Cuadro-de-mando'!$K$4="(Todas)",'Cuadro-de-mando'!$K$4=$E9113),OR('Cuadro-de-mando'!$N$4="(Todos)",'Cuadro-de-mando'!$N$4=$F9113)),1,0))</f>
        <v>1</v>
      </c>
    </row>
    <row r="9114" spans="1:10" x14ac:dyDescent="0.25">
      <c r="A9114" t="str">
        <f>IF(Tienda_4!$A1914="","","Tienda 4")</f>
        <v>Tienda 4</v>
      </c>
      <c r="B9114" t="str">
        <f>IF($A9114="","",Tienda_4!B1914)</f>
        <v>Deportes y diversión</v>
      </c>
      <c r="C9114" t="str">
        <f>IF($A9114="","",Tienda_4!G1914)</f>
        <v>Bogotá</v>
      </c>
      <c r="D9114" t="str">
        <f>IF($A9114="","",Tienda_4!F1914)</f>
        <v>Juan Fernandez</v>
      </c>
      <c r="E9114" t="str">
        <f>IF($A9114="","",Tienda_4!I1914)</f>
        <v>Tarjeta de crédito</v>
      </c>
      <c r="F9114">
        <f>IF($A9114="","",VALUE(RIGHT(Tienda_4!E1914,4)))</f>
        <v>2022</v>
      </c>
      <c r="G9114">
        <f>IF($A9114="","",Tienda_4!C1914)</f>
        <v>9500</v>
      </c>
      <c r="H9114">
        <f>IF($A9114="","",Tienda_4!D1914)</f>
        <v>0</v>
      </c>
      <c r="I9114">
        <f>IF($A9114="","",Tienda_4!H1914)</f>
        <v>5</v>
      </c>
      <c r="J9114">
        <f>IF($A9114="",0,IF(AND(OR('Cuadro-de-mando'!$B$4="(Todas)",'Cuadro-de-mando'!$B$4=$A9114),OR('Cuadro-de-mando'!$E$4="(Todas)",'Cuadro-de-mando'!$E$4=$B9114),OR('Cuadro-de-mando'!$H$4="(Todas)",'Cuadro-de-mando'!$H$4=$C9114),OR('Cuadro-de-mando'!$K$4="(Todas)",'Cuadro-de-mando'!$K$4=$E9114),OR('Cuadro-de-mando'!$N$4="(Todos)",'Cuadro-de-mando'!$N$4=$F9114)),1,0))</f>
        <v>1</v>
      </c>
    </row>
    <row r="9115" spans="1:10" x14ac:dyDescent="0.25">
      <c r="A9115" t="str">
        <f>IF(Tienda_4!$A1915="","","Tienda 4")</f>
        <v>Tienda 4</v>
      </c>
      <c r="B9115" t="str">
        <f>IF($A9115="","",Tienda_4!B1915)</f>
        <v>Juguetes</v>
      </c>
      <c r="C9115" t="str">
        <f>IF($A9115="","",Tienda_4!G1915)</f>
        <v>Cartagena</v>
      </c>
      <c r="D9115" t="str">
        <f>IF($A9115="","",Tienda_4!F1915)</f>
        <v>Rafael Acosta</v>
      </c>
      <c r="E9115" t="str">
        <f>IF($A9115="","",Tienda_4!I1915)</f>
        <v>Tarjeta de crédito</v>
      </c>
      <c r="F9115">
        <f>IF($A9115="","",VALUE(RIGHT(Tienda_4!E1915,4)))</f>
        <v>2020</v>
      </c>
      <c r="G9115">
        <f>IF($A9115="","",Tienda_4!C1915)</f>
        <v>37800</v>
      </c>
      <c r="H9115">
        <f>IF($A9115="","",Tienda_4!D1915)</f>
        <v>2400</v>
      </c>
      <c r="I9115">
        <f>IF($A9115="","",Tienda_4!H1915)</f>
        <v>3</v>
      </c>
      <c r="J9115">
        <f>IF($A9115="",0,IF(AND(OR('Cuadro-de-mando'!$B$4="(Todas)",'Cuadro-de-mando'!$B$4=$A9115),OR('Cuadro-de-mando'!$E$4="(Todas)",'Cuadro-de-mando'!$E$4=$B9115),OR('Cuadro-de-mando'!$H$4="(Todas)",'Cuadro-de-mando'!$H$4=$C9115),OR('Cuadro-de-mando'!$K$4="(Todas)",'Cuadro-de-mando'!$K$4=$E9115),OR('Cuadro-de-mando'!$N$4="(Todos)",'Cuadro-de-mando'!$N$4=$F9115)),1,0))</f>
        <v>1</v>
      </c>
    </row>
    <row r="9116" spans="1:10" x14ac:dyDescent="0.25">
      <c r="A9116" t="str">
        <f>IF(Tienda_4!$A1916="","","Tienda 4")</f>
        <v>Tienda 4</v>
      </c>
      <c r="B9116" t="str">
        <f>IF($A9116="","",Tienda_4!B1916)</f>
        <v>Electrónicos</v>
      </c>
      <c r="C9116" t="str">
        <f>IF($A9116="","",Tienda_4!G1916)</f>
        <v>Bogotá</v>
      </c>
      <c r="D9116" t="str">
        <f>IF($A9116="","",Tienda_4!F1916)</f>
        <v>Juan Fernandez</v>
      </c>
      <c r="E9116" t="str">
        <f>IF($A9116="","",Tienda_4!I1916)</f>
        <v>Tarjeta de crédito</v>
      </c>
      <c r="F9116">
        <f>IF($A9116="","",VALUE(RIGHT(Tienda_4!E1916,4)))</f>
        <v>2020</v>
      </c>
      <c r="G9116">
        <f>IF($A9116="","",Tienda_4!C1916)</f>
        <v>1396500</v>
      </c>
      <c r="H9116">
        <f>IF($A9116="","",Tienda_4!D1916)</f>
        <v>72500</v>
      </c>
      <c r="I9116">
        <f>IF($A9116="","",Tienda_4!H1916)</f>
        <v>5</v>
      </c>
      <c r="J9116">
        <f>IF($A9116="",0,IF(AND(OR('Cuadro-de-mando'!$B$4="(Todas)",'Cuadro-de-mando'!$B$4=$A9116),OR('Cuadro-de-mando'!$E$4="(Todas)",'Cuadro-de-mando'!$E$4=$B9116),OR('Cuadro-de-mando'!$H$4="(Todas)",'Cuadro-de-mando'!$H$4=$C9116),OR('Cuadro-de-mando'!$K$4="(Todas)",'Cuadro-de-mando'!$K$4=$E9116),OR('Cuadro-de-mando'!$N$4="(Todos)",'Cuadro-de-mando'!$N$4=$F9116)),1,0))</f>
        <v>1</v>
      </c>
    </row>
    <row r="9117" spans="1:10" x14ac:dyDescent="0.25">
      <c r="A9117" t="str">
        <f>IF(Tienda_4!$A1917="","","Tienda 4")</f>
        <v>Tienda 4</v>
      </c>
      <c r="B9117" t="str">
        <f>IF($A9117="","",Tienda_4!B1917)</f>
        <v>Instrumentos musicales</v>
      </c>
      <c r="C9117" t="str">
        <f>IF($A9117="","",Tienda_4!G1917)</f>
        <v>Medellín</v>
      </c>
      <c r="D9117" t="str">
        <f>IF($A9117="","",Tienda_4!F1917)</f>
        <v>Juliana Costa</v>
      </c>
      <c r="E9117" t="str">
        <f>IF($A9117="","",Tienda_4!I1917)</f>
        <v>Tarjeta de crédito</v>
      </c>
      <c r="F9117">
        <f>IF($A9117="","",VALUE(RIGHT(Tienda_4!E1917,4)))</f>
        <v>2022</v>
      </c>
      <c r="G9117">
        <f>IF($A9117="","",Tienda_4!C1917)</f>
        <v>793800</v>
      </c>
      <c r="H9117">
        <f>IF($A9117="","",Tienda_4!D1917)</f>
        <v>40500</v>
      </c>
      <c r="I9117">
        <f>IF($A9117="","",Tienda_4!H1917)</f>
        <v>5</v>
      </c>
      <c r="J9117">
        <f>IF($A9117="",0,IF(AND(OR('Cuadro-de-mando'!$B$4="(Todas)",'Cuadro-de-mando'!$B$4=$A9117),OR('Cuadro-de-mando'!$E$4="(Todas)",'Cuadro-de-mando'!$E$4=$B9117),OR('Cuadro-de-mando'!$H$4="(Todas)",'Cuadro-de-mando'!$H$4=$C9117),OR('Cuadro-de-mando'!$K$4="(Todas)",'Cuadro-de-mando'!$K$4=$E9117),OR('Cuadro-de-mando'!$N$4="(Todos)",'Cuadro-de-mando'!$N$4=$F9117)),1,0))</f>
        <v>1</v>
      </c>
    </row>
    <row r="9118" spans="1:10" x14ac:dyDescent="0.25">
      <c r="A9118" t="str">
        <f>IF(Tienda_4!$A1918="","","Tienda 4")</f>
        <v>Tienda 4</v>
      </c>
      <c r="B9118" t="str">
        <f>IF($A9118="","",Tienda_4!B1918)</f>
        <v>Electrodomésticos</v>
      </c>
      <c r="C9118" t="str">
        <f>IF($A9118="","",Tienda_4!G1918)</f>
        <v>Leticia</v>
      </c>
      <c r="D9118" t="str">
        <f>IF($A9118="","",Tienda_4!F1918)</f>
        <v>Felipe Santos</v>
      </c>
      <c r="E9118" t="str">
        <f>IF($A9118="","",Tienda_4!I1918)</f>
        <v>Tarjeta de crédito</v>
      </c>
      <c r="F9118">
        <f>IF($A9118="","",VALUE(RIGHT(Tienda_4!E1918,4)))</f>
        <v>2021</v>
      </c>
      <c r="G9118">
        <f>IF($A9118="","",Tienda_4!C1918)</f>
        <v>328200</v>
      </c>
      <c r="H9118">
        <f>IF($A9118="","",Tienda_4!D1918)</f>
        <v>15700</v>
      </c>
      <c r="I9118">
        <f>IF($A9118="","",Tienda_4!H1918)</f>
        <v>3</v>
      </c>
      <c r="J9118">
        <f>IF($A9118="",0,IF(AND(OR('Cuadro-de-mando'!$B$4="(Todas)",'Cuadro-de-mando'!$B$4=$A9118),OR('Cuadro-de-mando'!$E$4="(Todas)",'Cuadro-de-mando'!$E$4=$B9118),OR('Cuadro-de-mando'!$H$4="(Todas)",'Cuadro-de-mando'!$H$4=$C9118),OR('Cuadro-de-mando'!$K$4="(Todas)",'Cuadro-de-mando'!$K$4=$E9118),OR('Cuadro-de-mando'!$N$4="(Todos)",'Cuadro-de-mando'!$N$4=$F9118)),1,0))</f>
        <v>1</v>
      </c>
    </row>
    <row r="9119" spans="1:10" x14ac:dyDescent="0.25">
      <c r="A9119" t="str">
        <f>IF(Tienda_4!$A1919="","","Tienda 4")</f>
        <v>Tienda 4</v>
      </c>
      <c r="B9119" t="str">
        <f>IF($A9119="","",Tienda_4!B1919)</f>
        <v>Electrónicos</v>
      </c>
      <c r="C9119" t="str">
        <f>IF($A9119="","",Tienda_4!G1919)</f>
        <v>Medellín</v>
      </c>
      <c r="D9119" t="str">
        <f>IF($A9119="","",Tienda_4!F1919)</f>
        <v>Rafael Acosta</v>
      </c>
      <c r="E9119" t="str">
        <f>IF($A9119="","",Tienda_4!I1919)</f>
        <v>Tarjeta de crédito</v>
      </c>
      <c r="F9119">
        <f>IF($A9119="","",VALUE(RIGHT(Tienda_4!E1919,4)))</f>
        <v>2021</v>
      </c>
      <c r="G9119">
        <f>IF($A9119="","",Tienda_4!C1919)</f>
        <v>188800</v>
      </c>
      <c r="H9119">
        <f>IF($A9119="","",Tienda_4!D1919)</f>
        <v>12400</v>
      </c>
      <c r="I9119">
        <f>IF($A9119="","",Tienda_4!H1919)</f>
        <v>3</v>
      </c>
      <c r="J9119">
        <f>IF($A9119="",0,IF(AND(OR('Cuadro-de-mando'!$B$4="(Todas)",'Cuadro-de-mando'!$B$4=$A9119),OR('Cuadro-de-mando'!$E$4="(Todas)",'Cuadro-de-mando'!$E$4=$B9119),OR('Cuadro-de-mando'!$H$4="(Todas)",'Cuadro-de-mando'!$H$4=$C9119),OR('Cuadro-de-mando'!$K$4="(Todas)",'Cuadro-de-mando'!$K$4=$E9119),OR('Cuadro-de-mando'!$N$4="(Todos)",'Cuadro-de-mando'!$N$4=$F9119)),1,0))</f>
        <v>1</v>
      </c>
    </row>
    <row r="9120" spans="1:10" x14ac:dyDescent="0.25">
      <c r="A9120" t="str">
        <f>IF(Tienda_4!$A1920="","","Tienda 4")</f>
        <v>Tienda 4</v>
      </c>
      <c r="B9120" t="str">
        <f>IF($A9120="","",Tienda_4!B1920)</f>
        <v>Electrodomésticos</v>
      </c>
      <c r="C9120" t="str">
        <f>IF($A9120="","",Tienda_4!G1920)</f>
        <v>Barranquilla</v>
      </c>
      <c r="D9120" t="str">
        <f>IF($A9120="","",Tienda_4!F1920)</f>
        <v>Rafael Acosta</v>
      </c>
      <c r="E9120" t="str">
        <f>IF($A9120="","",Tienda_4!I1920)</f>
        <v>Tarjeta de crédito</v>
      </c>
      <c r="F9120">
        <f>IF($A9120="","",VALUE(RIGHT(Tienda_4!E1920,4)))</f>
        <v>2022</v>
      </c>
      <c r="G9120">
        <f>IF($A9120="","",Tienda_4!C1920)</f>
        <v>1306600</v>
      </c>
      <c r="H9120">
        <f>IF($A9120="","",Tienda_4!D1920)</f>
        <v>74400</v>
      </c>
      <c r="I9120">
        <f>IF($A9120="","",Tienda_4!H1920)</f>
        <v>5</v>
      </c>
      <c r="J9120">
        <f>IF($A9120="",0,IF(AND(OR('Cuadro-de-mando'!$B$4="(Todas)",'Cuadro-de-mando'!$B$4=$A9120),OR('Cuadro-de-mando'!$E$4="(Todas)",'Cuadro-de-mando'!$E$4=$B9120),OR('Cuadro-de-mando'!$H$4="(Todas)",'Cuadro-de-mando'!$H$4=$C9120),OR('Cuadro-de-mando'!$K$4="(Todas)",'Cuadro-de-mando'!$K$4=$E9120),OR('Cuadro-de-mando'!$N$4="(Todos)",'Cuadro-de-mando'!$N$4=$F9120)),1,0))</f>
        <v>1</v>
      </c>
    </row>
    <row r="9121" spans="1:10" x14ac:dyDescent="0.25">
      <c r="A9121" t="str">
        <f>IF(Tienda_4!$A1921="","","Tienda 4")</f>
        <v>Tienda 4</v>
      </c>
      <c r="B9121" t="str">
        <f>IF($A9121="","",Tienda_4!B1921)</f>
        <v>Muebles</v>
      </c>
      <c r="C9121" t="str">
        <f>IF($A9121="","",Tienda_4!G1921)</f>
        <v>Bogotá</v>
      </c>
      <c r="D9121" t="str">
        <f>IF($A9121="","",Tienda_4!F1921)</f>
        <v>Izabela de León</v>
      </c>
      <c r="E9121" t="str">
        <f>IF($A9121="","",Tienda_4!I1921)</f>
        <v>Nequi</v>
      </c>
      <c r="F9121">
        <f>IF($A9121="","",VALUE(RIGHT(Tienda_4!E1921,4)))</f>
        <v>2022</v>
      </c>
      <c r="G9121">
        <f>IF($A9121="","",Tienda_4!C1921)</f>
        <v>270000</v>
      </c>
      <c r="H9121">
        <f>IF($A9121="","",Tienda_4!D1921)</f>
        <v>14600</v>
      </c>
      <c r="I9121">
        <f>IF($A9121="","",Tienda_4!H1921)</f>
        <v>2</v>
      </c>
      <c r="J9121">
        <f>IF($A9121="",0,IF(AND(OR('Cuadro-de-mando'!$B$4="(Todas)",'Cuadro-de-mando'!$B$4=$A9121),OR('Cuadro-de-mando'!$E$4="(Todas)",'Cuadro-de-mando'!$E$4=$B9121),OR('Cuadro-de-mando'!$H$4="(Todas)",'Cuadro-de-mando'!$H$4=$C9121),OR('Cuadro-de-mando'!$K$4="(Todas)",'Cuadro-de-mando'!$K$4=$E9121),OR('Cuadro-de-mando'!$N$4="(Todos)",'Cuadro-de-mando'!$N$4=$F9121)),1,0))</f>
        <v>1</v>
      </c>
    </row>
    <row r="9122" spans="1:10" x14ac:dyDescent="0.25">
      <c r="A9122" t="str">
        <f>IF(Tienda_4!$A1922="","","Tienda 4")</f>
        <v>Tienda 4</v>
      </c>
      <c r="B9122" t="str">
        <f>IF($A9122="","",Tienda_4!B1922)</f>
        <v>Muebles</v>
      </c>
      <c r="C9122" t="str">
        <f>IF($A9122="","",Tienda_4!G1922)</f>
        <v>Medellín</v>
      </c>
      <c r="D9122" t="str">
        <f>IF($A9122="","",Tienda_4!F1922)</f>
        <v>Pedro Gomez</v>
      </c>
      <c r="E9122" t="str">
        <f>IF($A9122="","",Tienda_4!I1922)</f>
        <v>Tarjeta de crédito</v>
      </c>
      <c r="F9122">
        <f>IF($A9122="","",VALUE(RIGHT(Tienda_4!E1922,4)))</f>
        <v>2022</v>
      </c>
      <c r="G9122">
        <f>IF($A9122="","",Tienda_4!C1922)</f>
        <v>303800</v>
      </c>
      <c r="H9122">
        <f>IF($A9122="","",Tienda_4!D1922)</f>
        <v>14400</v>
      </c>
      <c r="I9122">
        <f>IF($A9122="","",Tienda_4!H1922)</f>
        <v>5</v>
      </c>
      <c r="J9122">
        <f>IF($A9122="",0,IF(AND(OR('Cuadro-de-mando'!$B$4="(Todas)",'Cuadro-de-mando'!$B$4=$A9122),OR('Cuadro-de-mando'!$E$4="(Todas)",'Cuadro-de-mando'!$E$4=$B9122),OR('Cuadro-de-mando'!$H$4="(Todas)",'Cuadro-de-mando'!$H$4=$C9122),OR('Cuadro-de-mando'!$K$4="(Todas)",'Cuadro-de-mando'!$K$4=$E9122),OR('Cuadro-de-mando'!$N$4="(Todos)",'Cuadro-de-mando'!$N$4=$F9122)),1,0))</f>
        <v>1</v>
      </c>
    </row>
    <row r="9123" spans="1:10" x14ac:dyDescent="0.25">
      <c r="A9123" t="str">
        <f>IF(Tienda_4!$A1923="","","Tienda 4")</f>
        <v>Tienda 4</v>
      </c>
      <c r="B9123" t="str">
        <f>IF($A9123="","",Tienda_4!B1923)</f>
        <v>Deportes y diversión</v>
      </c>
      <c r="C9123" t="str">
        <f>IF($A9123="","",Tienda_4!G1923)</f>
        <v>Santa Marta</v>
      </c>
      <c r="D9123" t="str">
        <f>IF($A9123="","",Tienda_4!F1923)</f>
        <v>Maria Alfonso</v>
      </c>
      <c r="E9123" t="str">
        <f>IF($A9123="","",Tienda_4!I1923)</f>
        <v>Tarjeta de crédito</v>
      </c>
      <c r="F9123">
        <f>IF($A9123="","",VALUE(RIGHT(Tienda_4!E1923,4)))</f>
        <v>2020</v>
      </c>
      <c r="G9123">
        <f>IF($A9123="","",Tienda_4!C1923)</f>
        <v>108300</v>
      </c>
      <c r="H9123">
        <f>IF($A9123="","",Tienda_4!D1923)</f>
        <v>6400</v>
      </c>
      <c r="I9123">
        <f>IF($A9123="","",Tienda_4!H1923)</f>
        <v>1</v>
      </c>
      <c r="J9123">
        <f>IF($A9123="",0,IF(AND(OR('Cuadro-de-mando'!$B$4="(Todas)",'Cuadro-de-mando'!$B$4=$A9123),OR('Cuadro-de-mando'!$E$4="(Todas)",'Cuadro-de-mando'!$E$4=$B9123),OR('Cuadro-de-mando'!$H$4="(Todas)",'Cuadro-de-mando'!$H$4=$C9123),OR('Cuadro-de-mando'!$K$4="(Todas)",'Cuadro-de-mando'!$K$4=$E9123),OR('Cuadro-de-mando'!$N$4="(Todos)",'Cuadro-de-mando'!$N$4=$F9123)),1,0))</f>
        <v>1</v>
      </c>
    </row>
    <row r="9124" spans="1:10" x14ac:dyDescent="0.25">
      <c r="A9124" t="str">
        <f>IF(Tienda_4!$A1924="","","Tienda 4")</f>
        <v>Tienda 4</v>
      </c>
      <c r="B9124" t="str">
        <f>IF($A9124="","",Tienda_4!B1924)</f>
        <v>Artículos para el hogar</v>
      </c>
      <c r="C9124" t="str">
        <f>IF($A9124="","",Tienda_4!G1924)</f>
        <v>Leticia</v>
      </c>
      <c r="D9124" t="str">
        <f>IF($A9124="","",Tienda_4!F1924)</f>
        <v>Felipe Santos</v>
      </c>
      <c r="E9124" t="str">
        <f>IF($A9124="","",Tienda_4!I1924)</f>
        <v>Tarjeta de crédito</v>
      </c>
      <c r="F9124">
        <f>IF($A9124="","",VALUE(RIGHT(Tienda_4!E1924,4)))</f>
        <v>2023</v>
      </c>
      <c r="G9124">
        <f>IF($A9124="","",Tienda_4!C1924)</f>
        <v>62200</v>
      </c>
      <c r="H9124">
        <f>IF($A9124="","",Tienda_4!D1924)</f>
        <v>3700</v>
      </c>
      <c r="I9124">
        <f>IF($A9124="","",Tienda_4!H1924)</f>
        <v>5</v>
      </c>
      <c r="J9124">
        <f>IF($A9124="",0,IF(AND(OR('Cuadro-de-mando'!$B$4="(Todas)",'Cuadro-de-mando'!$B$4=$A9124),OR('Cuadro-de-mando'!$E$4="(Todas)",'Cuadro-de-mando'!$E$4=$B9124),OR('Cuadro-de-mando'!$H$4="(Todas)",'Cuadro-de-mando'!$H$4=$C9124),OR('Cuadro-de-mando'!$K$4="(Todas)",'Cuadro-de-mando'!$K$4=$E9124),OR('Cuadro-de-mando'!$N$4="(Todos)",'Cuadro-de-mando'!$N$4=$F9124)),1,0))</f>
        <v>1</v>
      </c>
    </row>
    <row r="9125" spans="1:10" x14ac:dyDescent="0.25">
      <c r="A9125" t="str">
        <f>IF(Tienda_4!$A1925="","","Tienda 4")</f>
        <v>Tienda 4</v>
      </c>
      <c r="B9125" t="str">
        <f>IF($A9125="","",Tienda_4!B1925)</f>
        <v>Muebles</v>
      </c>
      <c r="C9125" t="str">
        <f>IF($A9125="","",Tienda_4!G1925)</f>
        <v>Medellín</v>
      </c>
      <c r="D9125" t="str">
        <f>IF($A9125="","",Tienda_4!F1925)</f>
        <v>Rafael Acosta</v>
      </c>
      <c r="E9125" t="str">
        <f>IF($A9125="","",Tienda_4!I1925)</f>
        <v>Tarjeta de crédito</v>
      </c>
      <c r="F9125">
        <f>IF($A9125="","",VALUE(RIGHT(Tienda_4!E1925,4)))</f>
        <v>2021</v>
      </c>
      <c r="G9125">
        <f>IF($A9125="","",Tienda_4!C1925)</f>
        <v>236100</v>
      </c>
      <c r="H9125">
        <f>IF($A9125="","",Tienda_4!D1925)</f>
        <v>12800</v>
      </c>
      <c r="I9125">
        <f>IF($A9125="","",Tienda_4!H1925)</f>
        <v>5</v>
      </c>
      <c r="J9125">
        <f>IF($A9125="",0,IF(AND(OR('Cuadro-de-mando'!$B$4="(Todas)",'Cuadro-de-mando'!$B$4=$A9125),OR('Cuadro-de-mando'!$E$4="(Todas)",'Cuadro-de-mando'!$E$4=$B9125),OR('Cuadro-de-mando'!$H$4="(Todas)",'Cuadro-de-mando'!$H$4=$C9125),OR('Cuadro-de-mando'!$K$4="(Todas)",'Cuadro-de-mando'!$K$4=$E9125),OR('Cuadro-de-mando'!$N$4="(Todos)",'Cuadro-de-mando'!$N$4=$F9125)),1,0))</f>
        <v>1</v>
      </c>
    </row>
    <row r="9126" spans="1:10" x14ac:dyDescent="0.25">
      <c r="A9126" t="str">
        <f>IF(Tienda_4!$A1926="","","Tienda 4")</f>
        <v>Tienda 4</v>
      </c>
      <c r="B9126" t="str">
        <f>IF($A9126="","",Tienda_4!B1926)</f>
        <v>Electrónicos</v>
      </c>
      <c r="C9126" t="str">
        <f>IF($A9126="","",Tienda_4!G1926)</f>
        <v>Bogotá</v>
      </c>
      <c r="D9126" t="str">
        <f>IF($A9126="","",Tienda_4!F1926)</f>
        <v>Izabela de León</v>
      </c>
      <c r="E9126" t="str">
        <f>IF($A9126="","",Tienda_4!I1926)</f>
        <v>Cupón</v>
      </c>
      <c r="F9126">
        <f>IF($A9126="","",VALUE(RIGHT(Tienda_4!E1926,4)))</f>
        <v>2021</v>
      </c>
      <c r="G9126">
        <f>IF($A9126="","",Tienda_4!C1926)</f>
        <v>136300</v>
      </c>
      <c r="H9126">
        <f>IF($A9126="","",Tienda_4!D1926)</f>
        <v>7500</v>
      </c>
      <c r="I9126">
        <f>IF($A9126="","",Tienda_4!H1926)</f>
        <v>4</v>
      </c>
      <c r="J9126">
        <f>IF($A9126="",0,IF(AND(OR('Cuadro-de-mando'!$B$4="(Todas)",'Cuadro-de-mando'!$B$4=$A9126),OR('Cuadro-de-mando'!$E$4="(Todas)",'Cuadro-de-mando'!$E$4=$B9126),OR('Cuadro-de-mando'!$H$4="(Todas)",'Cuadro-de-mando'!$H$4=$C9126),OR('Cuadro-de-mando'!$K$4="(Todas)",'Cuadro-de-mando'!$K$4=$E9126),OR('Cuadro-de-mando'!$N$4="(Todos)",'Cuadro-de-mando'!$N$4=$F9126)),1,0))</f>
        <v>1</v>
      </c>
    </row>
    <row r="9127" spans="1:10" x14ac:dyDescent="0.25">
      <c r="A9127" t="str">
        <f>IF(Tienda_4!$A1927="","","Tienda 4")</f>
        <v>Tienda 4</v>
      </c>
      <c r="B9127" t="str">
        <f>IF($A9127="","",Tienda_4!B1927)</f>
        <v>Juguetes</v>
      </c>
      <c r="C9127" t="str">
        <f>IF($A9127="","",Tienda_4!G1927)</f>
        <v>Bogotá</v>
      </c>
      <c r="D9127" t="str">
        <f>IF($A9127="","",Tienda_4!F1927)</f>
        <v>Beatriz Morales</v>
      </c>
      <c r="E9127" t="str">
        <f>IF($A9127="","",Tienda_4!I1927)</f>
        <v>Tarjeta de crédito</v>
      </c>
      <c r="F9127">
        <f>IF($A9127="","",VALUE(RIGHT(Tienda_4!E1927,4)))</f>
        <v>2023</v>
      </c>
      <c r="G9127">
        <f>IF($A9127="","",Tienda_4!C1927)</f>
        <v>41700</v>
      </c>
      <c r="H9127">
        <f>IF($A9127="","",Tienda_4!D1927)</f>
        <v>0</v>
      </c>
      <c r="I9127">
        <f>IF($A9127="","",Tienda_4!H1927)</f>
        <v>4</v>
      </c>
      <c r="J9127">
        <f>IF($A9127="",0,IF(AND(OR('Cuadro-de-mando'!$B$4="(Todas)",'Cuadro-de-mando'!$B$4=$A9127),OR('Cuadro-de-mando'!$E$4="(Todas)",'Cuadro-de-mando'!$E$4=$B9127),OR('Cuadro-de-mando'!$H$4="(Todas)",'Cuadro-de-mando'!$H$4=$C9127),OR('Cuadro-de-mando'!$K$4="(Todas)",'Cuadro-de-mando'!$K$4=$E9127),OR('Cuadro-de-mando'!$N$4="(Todos)",'Cuadro-de-mando'!$N$4=$F9127)),1,0))</f>
        <v>1</v>
      </c>
    </row>
    <row r="9128" spans="1:10" x14ac:dyDescent="0.25">
      <c r="A9128" t="str">
        <f>IF(Tienda_4!$A1928="","","Tienda 4")</f>
        <v>Tienda 4</v>
      </c>
      <c r="B9128" t="str">
        <f>IF($A9128="","",Tienda_4!B1928)</f>
        <v>Electrodomésticos</v>
      </c>
      <c r="C9128" t="str">
        <f>IF($A9128="","",Tienda_4!G1928)</f>
        <v>Medellín</v>
      </c>
      <c r="D9128" t="str">
        <f>IF($A9128="","",Tienda_4!F1928)</f>
        <v>Rafael Acosta</v>
      </c>
      <c r="E9128" t="str">
        <f>IF($A9128="","",Tienda_4!I1928)</f>
        <v>Tarjeta de crédito</v>
      </c>
      <c r="F9128">
        <f>IF($A9128="","",VALUE(RIGHT(Tienda_4!E1928,4)))</f>
        <v>2021</v>
      </c>
      <c r="G9128">
        <f>IF($A9128="","",Tienda_4!C1928)</f>
        <v>883900</v>
      </c>
      <c r="H9128">
        <f>IF($A9128="","",Tienda_4!D1928)</f>
        <v>47300</v>
      </c>
      <c r="I9128">
        <f>IF($A9128="","",Tienda_4!H1928)</f>
        <v>4</v>
      </c>
      <c r="J9128">
        <f>IF($A9128="",0,IF(AND(OR('Cuadro-de-mando'!$B$4="(Todas)",'Cuadro-de-mando'!$B$4=$A9128),OR('Cuadro-de-mando'!$E$4="(Todas)",'Cuadro-de-mando'!$E$4=$B9128),OR('Cuadro-de-mando'!$H$4="(Todas)",'Cuadro-de-mando'!$H$4=$C9128),OR('Cuadro-de-mando'!$K$4="(Todas)",'Cuadro-de-mando'!$K$4=$E9128),OR('Cuadro-de-mando'!$N$4="(Todos)",'Cuadro-de-mando'!$N$4=$F9128)),1,0))</f>
        <v>1</v>
      </c>
    </row>
    <row r="9129" spans="1:10" x14ac:dyDescent="0.25">
      <c r="A9129" t="str">
        <f>IF(Tienda_4!$A1929="","","Tienda 4")</f>
        <v>Tienda 4</v>
      </c>
      <c r="B9129" t="str">
        <f>IF($A9129="","",Tienda_4!B1929)</f>
        <v>Artículos para el hogar</v>
      </c>
      <c r="C9129" t="str">
        <f>IF($A9129="","",Tienda_4!G1929)</f>
        <v>Barranquilla</v>
      </c>
      <c r="D9129" t="str">
        <f>IF($A9129="","",Tienda_4!F1929)</f>
        <v>Mariana Herrera</v>
      </c>
      <c r="E9129" t="str">
        <f>IF($A9129="","",Tienda_4!I1929)</f>
        <v>Tarjeta de crédito</v>
      </c>
      <c r="F9129">
        <f>IF($A9129="","",VALUE(RIGHT(Tienda_4!E1929,4)))</f>
        <v>2022</v>
      </c>
      <c r="G9129">
        <f>IF($A9129="","",Tienda_4!C1929)</f>
        <v>65200</v>
      </c>
      <c r="H9129">
        <f>IF($A9129="","",Tienda_4!D1929)</f>
        <v>1700</v>
      </c>
      <c r="I9129">
        <f>IF($A9129="","",Tienda_4!H1929)</f>
        <v>4</v>
      </c>
      <c r="J9129">
        <f>IF($A9129="",0,IF(AND(OR('Cuadro-de-mando'!$B$4="(Todas)",'Cuadro-de-mando'!$B$4=$A9129),OR('Cuadro-de-mando'!$E$4="(Todas)",'Cuadro-de-mando'!$E$4=$B9129),OR('Cuadro-de-mando'!$H$4="(Todas)",'Cuadro-de-mando'!$H$4=$C9129),OR('Cuadro-de-mando'!$K$4="(Todas)",'Cuadro-de-mando'!$K$4=$E9129),OR('Cuadro-de-mando'!$N$4="(Todos)",'Cuadro-de-mando'!$N$4=$F9129)),1,0))</f>
        <v>1</v>
      </c>
    </row>
    <row r="9130" spans="1:10" x14ac:dyDescent="0.25">
      <c r="A9130" t="str">
        <f>IF(Tienda_4!$A1930="","","Tienda 4")</f>
        <v>Tienda 4</v>
      </c>
      <c r="B9130" t="str">
        <f>IF($A9130="","",Tienda_4!B1930)</f>
        <v>Electrónicos</v>
      </c>
      <c r="C9130" t="str">
        <f>IF($A9130="","",Tienda_4!G1930)</f>
        <v>Barranquilla</v>
      </c>
      <c r="D9130" t="str">
        <f>IF($A9130="","",Tienda_4!F1930)</f>
        <v>Felipe Santos</v>
      </c>
      <c r="E9130" t="str">
        <f>IF($A9130="","",Tienda_4!I1930)</f>
        <v>Tarjeta de crédito</v>
      </c>
      <c r="F9130">
        <f>IF($A9130="","",VALUE(RIGHT(Tienda_4!E1930,4)))</f>
        <v>2020</v>
      </c>
      <c r="G9130">
        <f>IF($A9130="","",Tienda_4!C1930)</f>
        <v>1931900</v>
      </c>
      <c r="H9130">
        <f>IF($A9130="","",Tienda_4!D1930)</f>
        <v>103300</v>
      </c>
      <c r="I9130">
        <f>IF($A9130="","",Tienda_4!H1930)</f>
        <v>5</v>
      </c>
      <c r="J9130">
        <f>IF($A9130="",0,IF(AND(OR('Cuadro-de-mando'!$B$4="(Todas)",'Cuadro-de-mando'!$B$4=$A9130),OR('Cuadro-de-mando'!$E$4="(Todas)",'Cuadro-de-mando'!$E$4=$B9130),OR('Cuadro-de-mando'!$H$4="(Todas)",'Cuadro-de-mando'!$H$4=$C9130),OR('Cuadro-de-mando'!$K$4="(Todas)",'Cuadro-de-mando'!$K$4=$E9130),OR('Cuadro-de-mando'!$N$4="(Todos)",'Cuadro-de-mando'!$N$4=$F9130)),1,0))</f>
        <v>1</v>
      </c>
    </row>
    <row r="9131" spans="1:10" x14ac:dyDescent="0.25">
      <c r="A9131" t="str">
        <f>IF(Tienda_4!$A1931="","","Tienda 4")</f>
        <v>Tienda 4</v>
      </c>
      <c r="B9131" t="str">
        <f>IF($A9131="","",Tienda_4!B1931)</f>
        <v>Instrumentos musicales</v>
      </c>
      <c r="C9131" t="str">
        <f>IF($A9131="","",Tienda_4!G1931)</f>
        <v>Bogotá</v>
      </c>
      <c r="D9131" t="str">
        <f>IF($A9131="","",Tienda_4!F1931)</f>
        <v>Rafael Acosta</v>
      </c>
      <c r="E9131" t="str">
        <f>IF($A9131="","",Tienda_4!I1931)</f>
        <v>Tarjeta de crédito</v>
      </c>
      <c r="F9131">
        <f>IF($A9131="","",VALUE(RIGHT(Tienda_4!E1931,4)))</f>
        <v>2020</v>
      </c>
      <c r="G9131">
        <f>IF($A9131="","",Tienda_4!C1931)</f>
        <v>47800</v>
      </c>
      <c r="H9131">
        <f>IF($A9131="","",Tienda_4!D1931)</f>
        <v>3200</v>
      </c>
      <c r="I9131">
        <f>IF($A9131="","",Tienda_4!H1931)</f>
        <v>4</v>
      </c>
      <c r="J9131">
        <f>IF($A9131="",0,IF(AND(OR('Cuadro-de-mando'!$B$4="(Todas)",'Cuadro-de-mando'!$B$4=$A9131),OR('Cuadro-de-mando'!$E$4="(Todas)",'Cuadro-de-mando'!$E$4=$B9131),OR('Cuadro-de-mando'!$H$4="(Todas)",'Cuadro-de-mando'!$H$4=$C9131),OR('Cuadro-de-mando'!$K$4="(Todas)",'Cuadro-de-mando'!$K$4=$E9131),OR('Cuadro-de-mando'!$N$4="(Todos)",'Cuadro-de-mando'!$N$4=$F9131)),1,0))</f>
        <v>1</v>
      </c>
    </row>
    <row r="9132" spans="1:10" x14ac:dyDescent="0.25">
      <c r="A9132" t="str">
        <f>IF(Tienda_4!$A1932="","","Tienda 4")</f>
        <v>Tienda 4</v>
      </c>
      <c r="B9132" t="str">
        <f>IF($A9132="","",Tienda_4!B1932)</f>
        <v>Libros</v>
      </c>
      <c r="C9132" t="str">
        <f>IF($A9132="","",Tienda_4!G1932)</f>
        <v>Cartagena</v>
      </c>
      <c r="D9132" t="str">
        <f>IF($A9132="","",Tienda_4!F1932)</f>
        <v>Juan Fernandez</v>
      </c>
      <c r="E9132" t="str">
        <f>IF($A9132="","",Tienda_4!I1932)</f>
        <v>Tarjeta de crédito</v>
      </c>
      <c r="F9132">
        <f>IF($A9132="","",VALUE(RIGHT(Tienda_4!E1932,4)))</f>
        <v>2021</v>
      </c>
      <c r="G9132">
        <f>IF($A9132="","",Tienda_4!C1932)</f>
        <v>38600</v>
      </c>
      <c r="H9132">
        <f>IF($A9132="","",Tienda_4!D1932)</f>
        <v>0</v>
      </c>
      <c r="I9132">
        <f>IF($A9132="","",Tienda_4!H1932)</f>
        <v>4</v>
      </c>
      <c r="J9132">
        <f>IF($A9132="",0,IF(AND(OR('Cuadro-de-mando'!$B$4="(Todas)",'Cuadro-de-mando'!$B$4=$A9132),OR('Cuadro-de-mando'!$E$4="(Todas)",'Cuadro-de-mando'!$E$4=$B9132),OR('Cuadro-de-mando'!$H$4="(Todas)",'Cuadro-de-mando'!$H$4=$C9132),OR('Cuadro-de-mando'!$K$4="(Todas)",'Cuadro-de-mando'!$K$4=$E9132),OR('Cuadro-de-mando'!$N$4="(Todos)",'Cuadro-de-mando'!$N$4=$F9132)),1,0))</f>
        <v>1</v>
      </c>
    </row>
    <row r="9133" spans="1:10" x14ac:dyDescent="0.25">
      <c r="A9133" t="str">
        <f>IF(Tienda_4!$A1933="","","Tienda 4")</f>
        <v>Tienda 4</v>
      </c>
      <c r="B9133" t="str">
        <f>IF($A9133="","",Tienda_4!B1933)</f>
        <v>Libros</v>
      </c>
      <c r="C9133" t="str">
        <f>IF($A9133="","",Tienda_4!G1933)</f>
        <v>Medellín</v>
      </c>
      <c r="D9133" t="str">
        <f>IF($A9133="","",Tienda_4!F1933)</f>
        <v>Lucas Olivera</v>
      </c>
      <c r="E9133" t="str">
        <f>IF($A9133="","",Tienda_4!I1933)</f>
        <v>Nequi</v>
      </c>
      <c r="F9133">
        <f>IF($A9133="","",VALUE(RIGHT(Tienda_4!E1933,4)))</f>
        <v>2021</v>
      </c>
      <c r="G9133">
        <f>IF($A9133="","",Tienda_4!C1933)</f>
        <v>67400</v>
      </c>
      <c r="H9133">
        <f>IF($A9133="","",Tienda_4!D1933)</f>
        <v>4300</v>
      </c>
      <c r="I9133">
        <f>IF($A9133="","",Tienda_4!H1933)</f>
        <v>5</v>
      </c>
      <c r="J9133">
        <f>IF($A9133="",0,IF(AND(OR('Cuadro-de-mando'!$B$4="(Todas)",'Cuadro-de-mando'!$B$4=$A9133),OR('Cuadro-de-mando'!$E$4="(Todas)",'Cuadro-de-mando'!$E$4=$B9133),OR('Cuadro-de-mando'!$H$4="(Todas)",'Cuadro-de-mando'!$H$4=$C9133),OR('Cuadro-de-mando'!$K$4="(Todas)",'Cuadro-de-mando'!$K$4=$E9133),OR('Cuadro-de-mando'!$N$4="(Todos)",'Cuadro-de-mando'!$N$4=$F9133)),1,0))</f>
        <v>1</v>
      </c>
    </row>
    <row r="9134" spans="1:10" x14ac:dyDescent="0.25">
      <c r="A9134" t="str">
        <f>IF(Tienda_4!$A1934="","","Tienda 4")</f>
        <v>Tienda 4</v>
      </c>
      <c r="B9134" t="str">
        <f>IF($A9134="","",Tienda_4!B1934)</f>
        <v>Electrodomésticos</v>
      </c>
      <c r="C9134" t="str">
        <f>IF($A9134="","",Tienda_4!G1934)</f>
        <v>Bogotá</v>
      </c>
      <c r="D9134" t="str">
        <f>IF($A9134="","",Tienda_4!F1934)</f>
        <v>Mariana Herrera</v>
      </c>
      <c r="E9134" t="str">
        <f>IF($A9134="","",Tienda_4!I1934)</f>
        <v>Tarjeta de crédito</v>
      </c>
      <c r="F9134">
        <f>IF($A9134="","",VALUE(RIGHT(Tienda_4!E1934,4)))</f>
        <v>2023</v>
      </c>
      <c r="G9134">
        <f>IF($A9134="","",Tienda_4!C1934)</f>
        <v>706500</v>
      </c>
      <c r="H9134">
        <f>IF($A9134="","",Tienda_4!D1934)</f>
        <v>35800</v>
      </c>
      <c r="I9134">
        <f>IF($A9134="","",Tienda_4!H1934)</f>
        <v>5</v>
      </c>
      <c r="J9134">
        <f>IF($A9134="",0,IF(AND(OR('Cuadro-de-mando'!$B$4="(Todas)",'Cuadro-de-mando'!$B$4=$A9134),OR('Cuadro-de-mando'!$E$4="(Todas)",'Cuadro-de-mando'!$E$4=$B9134),OR('Cuadro-de-mando'!$H$4="(Todas)",'Cuadro-de-mando'!$H$4=$C9134),OR('Cuadro-de-mando'!$K$4="(Todas)",'Cuadro-de-mando'!$K$4=$E9134),OR('Cuadro-de-mando'!$N$4="(Todos)",'Cuadro-de-mando'!$N$4=$F9134)),1,0))</f>
        <v>1</v>
      </c>
    </row>
    <row r="9135" spans="1:10" x14ac:dyDescent="0.25">
      <c r="A9135" t="str">
        <f>IF(Tienda_4!$A1935="","","Tienda 4")</f>
        <v>Tienda 4</v>
      </c>
      <c r="B9135" t="str">
        <f>IF($A9135="","",Tienda_4!B1935)</f>
        <v>Juguetes</v>
      </c>
      <c r="C9135" t="str">
        <f>IF($A9135="","",Tienda_4!G1935)</f>
        <v>Bogotá</v>
      </c>
      <c r="D9135" t="str">
        <f>IF($A9135="","",Tienda_4!F1935)</f>
        <v>Maria Alfonso</v>
      </c>
      <c r="E9135" t="str">
        <f>IF($A9135="","",Tienda_4!I1935)</f>
        <v>Tarjeta de crédito</v>
      </c>
      <c r="F9135">
        <f>IF($A9135="","",VALUE(RIGHT(Tienda_4!E1935,4)))</f>
        <v>2021</v>
      </c>
      <c r="G9135">
        <f>IF($A9135="","",Tienda_4!C1935)</f>
        <v>56700</v>
      </c>
      <c r="H9135">
        <f>IF($A9135="","",Tienda_4!D1935)</f>
        <v>9100</v>
      </c>
      <c r="I9135">
        <f>IF($A9135="","",Tienda_4!H1935)</f>
        <v>4</v>
      </c>
      <c r="J9135">
        <f>IF($A9135="",0,IF(AND(OR('Cuadro-de-mando'!$B$4="(Todas)",'Cuadro-de-mando'!$B$4=$A9135),OR('Cuadro-de-mando'!$E$4="(Todas)",'Cuadro-de-mando'!$E$4=$B9135),OR('Cuadro-de-mando'!$H$4="(Todas)",'Cuadro-de-mando'!$H$4=$C9135),OR('Cuadro-de-mando'!$K$4="(Todas)",'Cuadro-de-mando'!$K$4=$E9135),OR('Cuadro-de-mando'!$N$4="(Todos)",'Cuadro-de-mando'!$N$4=$F9135)),1,0))</f>
        <v>1</v>
      </c>
    </row>
    <row r="9136" spans="1:10" x14ac:dyDescent="0.25">
      <c r="A9136" t="str">
        <f>IF(Tienda_4!$A1936="","","Tienda 4")</f>
        <v>Tienda 4</v>
      </c>
      <c r="B9136" t="str">
        <f>IF($A9136="","",Tienda_4!B1936)</f>
        <v>Juguetes</v>
      </c>
      <c r="C9136" t="str">
        <f>IF($A9136="","",Tienda_4!G1936)</f>
        <v>Barranquilla</v>
      </c>
      <c r="D9136" t="str">
        <f>IF($A9136="","",Tienda_4!F1936)</f>
        <v>Juan Fernandez</v>
      </c>
      <c r="E9136" t="str">
        <f>IF($A9136="","",Tienda_4!I1936)</f>
        <v>Tarjeta de crédito</v>
      </c>
      <c r="F9136">
        <f>IF($A9136="","",VALUE(RIGHT(Tienda_4!E1936,4)))</f>
        <v>2022</v>
      </c>
      <c r="G9136">
        <f>IF($A9136="","",Tienda_4!C1936)</f>
        <v>186000</v>
      </c>
      <c r="H9136">
        <f>IF($A9136="","",Tienda_4!D1936)</f>
        <v>10600</v>
      </c>
      <c r="I9136">
        <f>IF($A9136="","",Tienda_4!H1936)</f>
        <v>4</v>
      </c>
      <c r="J9136">
        <f>IF($A9136="",0,IF(AND(OR('Cuadro-de-mando'!$B$4="(Todas)",'Cuadro-de-mando'!$B$4=$A9136),OR('Cuadro-de-mando'!$E$4="(Todas)",'Cuadro-de-mando'!$E$4=$B9136),OR('Cuadro-de-mando'!$H$4="(Todas)",'Cuadro-de-mando'!$H$4=$C9136),OR('Cuadro-de-mando'!$K$4="(Todas)",'Cuadro-de-mando'!$K$4=$E9136),OR('Cuadro-de-mando'!$N$4="(Todos)",'Cuadro-de-mando'!$N$4=$F9136)),1,0))</f>
        <v>1</v>
      </c>
    </row>
    <row r="9137" spans="1:10" x14ac:dyDescent="0.25">
      <c r="A9137" t="str">
        <f>IF(Tienda_4!$A1937="","","Tienda 4")</f>
        <v>Tienda 4</v>
      </c>
      <c r="B9137" t="str">
        <f>IF($A9137="","",Tienda_4!B1937)</f>
        <v>Electrónicos</v>
      </c>
      <c r="C9137" t="str">
        <f>IF($A9137="","",Tienda_4!G1937)</f>
        <v>Bogotá</v>
      </c>
      <c r="D9137" t="str">
        <f>IF($A9137="","",Tienda_4!F1937)</f>
        <v>Juan Fernandez</v>
      </c>
      <c r="E9137" t="str">
        <f>IF($A9137="","",Tienda_4!I1937)</f>
        <v>Cupón</v>
      </c>
      <c r="F9137">
        <f>IF($A9137="","",VALUE(RIGHT(Tienda_4!E1937,4)))</f>
        <v>2023</v>
      </c>
      <c r="G9137">
        <f>IF($A9137="","",Tienda_4!C1937)</f>
        <v>97400</v>
      </c>
      <c r="H9137">
        <f>IF($A9137="","",Tienda_4!D1937)</f>
        <v>5900</v>
      </c>
      <c r="I9137">
        <f>IF($A9137="","",Tienda_4!H1937)</f>
        <v>5</v>
      </c>
      <c r="J9137">
        <f>IF($A9137="",0,IF(AND(OR('Cuadro-de-mando'!$B$4="(Todas)",'Cuadro-de-mando'!$B$4=$A9137),OR('Cuadro-de-mando'!$E$4="(Todas)",'Cuadro-de-mando'!$E$4=$B9137),OR('Cuadro-de-mando'!$H$4="(Todas)",'Cuadro-de-mando'!$H$4=$C9137),OR('Cuadro-de-mando'!$K$4="(Todas)",'Cuadro-de-mando'!$K$4=$E9137),OR('Cuadro-de-mando'!$N$4="(Todos)",'Cuadro-de-mando'!$N$4=$F9137)),1,0))</f>
        <v>1</v>
      </c>
    </row>
    <row r="9138" spans="1:10" x14ac:dyDescent="0.25">
      <c r="A9138" t="str">
        <f>IF(Tienda_4!$A1938="","","Tienda 4")</f>
        <v>Tienda 4</v>
      </c>
      <c r="B9138" t="str">
        <f>IF($A9138="","",Tienda_4!B1938)</f>
        <v>Electrodomésticos</v>
      </c>
      <c r="C9138" t="str">
        <f>IF($A9138="","",Tienda_4!G1938)</f>
        <v>Cali</v>
      </c>
      <c r="D9138" t="str">
        <f>IF($A9138="","",Tienda_4!F1938)</f>
        <v>Felipe Santos</v>
      </c>
      <c r="E9138" t="str">
        <f>IF($A9138="","",Tienda_4!I1938)</f>
        <v>Nequi</v>
      </c>
      <c r="F9138">
        <f>IF($A9138="","",VALUE(RIGHT(Tienda_4!E1938,4)))</f>
        <v>2022</v>
      </c>
      <c r="G9138">
        <f>IF($A9138="","",Tienda_4!C1938)</f>
        <v>1396400</v>
      </c>
      <c r="H9138">
        <f>IF($A9138="","",Tienda_4!D1938)</f>
        <v>72500</v>
      </c>
      <c r="I9138">
        <f>IF($A9138="","",Tienda_4!H1938)</f>
        <v>5</v>
      </c>
      <c r="J9138">
        <f>IF($A9138="",0,IF(AND(OR('Cuadro-de-mando'!$B$4="(Todas)",'Cuadro-de-mando'!$B$4=$A9138),OR('Cuadro-de-mando'!$E$4="(Todas)",'Cuadro-de-mando'!$E$4=$B9138),OR('Cuadro-de-mando'!$H$4="(Todas)",'Cuadro-de-mando'!$H$4=$C9138),OR('Cuadro-de-mando'!$K$4="(Todas)",'Cuadro-de-mando'!$K$4=$E9138),OR('Cuadro-de-mando'!$N$4="(Todos)",'Cuadro-de-mando'!$N$4=$F9138)),1,0))</f>
        <v>1</v>
      </c>
    </row>
    <row r="9139" spans="1:10" x14ac:dyDescent="0.25">
      <c r="A9139" t="str">
        <f>IF(Tienda_4!$A1939="","","Tienda 4")</f>
        <v>Tienda 4</v>
      </c>
      <c r="B9139" t="str">
        <f>IF($A9139="","",Tienda_4!B1939)</f>
        <v>Electrónicos</v>
      </c>
      <c r="C9139" t="str">
        <f>IF($A9139="","",Tienda_4!G1939)</f>
        <v>Bogotá</v>
      </c>
      <c r="D9139" t="str">
        <f>IF($A9139="","",Tienda_4!F1939)</f>
        <v>Felipe Santos</v>
      </c>
      <c r="E9139" t="str">
        <f>IF($A9139="","",Tienda_4!I1939)</f>
        <v>Nequi</v>
      </c>
      <c r="F9139">
        <f>IF($A9139="","",VALUE(RIGHT(Tienda_4!E1939,4)))</f>
        <v>2022</v>
      </c>
      <c r="G9139">
        <f>IF($A9139="","",Tienda_4!C1939)</f>
        <v>2255600</v>
      </c>
      <c r="H9139">
        <f>IF($A9139="","",Tienda_4!D1939)</f>
        <v>118300</v>
      </c>
      <c r="I9139">
        <f>IF($A9139="","",Tienda_4!H1939)</f>
        <v>5</v>
      </c>
      <c r="J9139">
        <f>IF($A9139="",0,IF(AND(OR('Cuadro-de-mando'!$B$4="(Todas)",'Cuadro-de-mando'!$B$4=$A9139),OR('Cuadro-de-mando'!$E$4="(Todas)",'Cuadro-de-mando'!$E$4=$B9139),OR('Cuadro-de-mando'!$H$4="(Todas)",'Cuadro-de-mando'!$H$4=$C9139),OR('Cuadro-de-mando'!$K$4="(Todas)",'Cuadro-de-mando'!$K$4=$E9139),OR('Cuadro-de-mando'!$N$4="(Todos)",'Cuadro-de-mando'!$N$4=$F9139)),1,0))</f>
        <v>1</v>
      </c>
    </row>
    <row r="9140" spans="1:10" x14ac:dyDescent="0.25">
      <c r="A9140" t="str">
        <f>IF(Tienda_4!$A1940="","","Tienda 4")</f>
        <v>Tienda 4</v>
      </c>
      <c r="B9140" t="str">
        <f>IF($A9140="","",Tienda_4!B1940)</f>
        <v>Juguetes</v>
      </c>
      <c r="C9140" t="str">
        <f>IF($A9140="","",Tienda_4!G1940)</f>
        <v>Bogotá</v>
      </c>
      <c r="D9140" t="str">
        <f>IF($A9140="","",Tienda_4!F1940)</f>
        <v>Felipe Santos</v>
      </c>
      <c r="E9140" t="str">
        <f>IF($A9140="","",Tienda_4!I1940)</f>
        <v>Tarjeta de crédito</v>
      </c>
      <c r="F9140">
        <f>IF($A9140="","",VALUE(RIGHT(Tienda_4!E1940,4)))</f>
        <v>2023</v>
      </c>
      <c r="G9140">
        <f>IF($A9140="","",Tienda_4!C1940)</f>
        <v>147900</v>
      </c>
      <c r="H9140">
        <f>IF($A9140="","",Tienda_4!D1940)</f>
        <v>8100</v>
      </c>
      <c r="I9140">
        <f>IF($A9140="","",Tienda_4!H1940)</f>
        <v>5</v>
      </c>
      <c r="J9140">
        <f>IF($A9140="",0,IF(AND(OR('Cuadro-de-mando'!$B$4="(Todas)",'Cuadro-de-mando'!$B$4=$A9140),OR('Cuadro-de-mando'!$E$4="(Todas)",'Cuadro-de-mando'!$E$4=$B9140),OR('Cuadro-de-mando'!$H$4="(Todas)",'Cuadro-de-mando'!$H$4=$C9140),OR('Cuadro-de-mando'!$K$4="(Todas)",'Cuadro-de-mando'!$K$4=$E9140),OR('Cuadro-de-mando'!$N$4="(Todos)",'Cuadro-de-mando'!$N$4=$F9140)),1,0))</f>
        <v>1</v>
      </c>
    </row>
    <row r="9141" spans="1:10" x14ac:dyDescent="0.25">
      <c r="A9141" t="str">
        <f>IF(Tienda_4!$A1941="","","Tienda 4")</f>
        <v>Tienda 4</v>
      </c>
      <c r="B9141" t="str">
        <f>IF($A9141="","",Tienda_4!B1941)</f>
        <v>Muebles</v>
      </c>
      <c r="C9141" t="str">
        <f>IF($A9141="","",Tienda_4!G1941)</f>
        <v>Bogotá</v>
      </c>
      <c r="D9141" t="str">
        <f>IF($A9141="","",Tienda_4!F1941)</f>
        <v>Pedro Gomez</v>
      </c>
      <c r="E9141" t="str">
        <f>IF($A9141="","",Tienda_4!I1941)</f>
        <v>Nequi</v>
      </c>
      <c r="F9141">
        <f>IF($A9141="","",VALUE(RIGHT(Tienda_4!E1941,4)))</f>
        <v>2022</v>
      </c>
      <c r="G9141">
        <f>IF($A9141="","",Tienda_4!C1941)</f>
        <v>221400</v>
      </c>
      <c r="H9141">
        <f>IF($A9141="","",Tienda_4!D1941)</f>
        <v>12000</v>
      </c>
      <c r="I9141">
        <f>IF($A9141="","",Tienda_4!H1941)</f>
        <v>2</v>
      </c>
      <c r="J9141">
        <f>IF($A9141="",0,IF(AND(OR('Cuadro-de-mando'!$B$4="(Todas)",'Cuadro-de-mando'!$B$4=$A9141),OR('Cuadro-de-mando'!$E$4="(Todas)",'Cuadro-de-mando'!$E$4=$B9141),OR('Cuadro-de-mando'!$H$4="(Todas)",'Cuadro-de-mando'!$H$4=$C9141),OR('Cuadro-de-mando'!$K$4="(Todas)",'Cuadro-de-mando'!$K$4=$E9141),OR('Cuadro-de-mando'!$N$4="(Todos)",'Cuadro-de-mando'!$N$4=$F9141)),1,0))</f>
        <v>1</v>
      </c>
    </row>
    <row r="9142" spans="1:10" x14ac:dyDescent="0.25">
      <c r="A9142" t="str">
        <f>IF(Tienda_4!$A1942="","","Tienda 4")</f>
        <v>Tienda 4</v>
      </c>
      <c r="B9142" t="str">
        <f>IF($A9142="","",Tienda_4!B1942)</f>
        <v>Muebles</v>
      </c>
      <c r="C9142" t="str">
        <f>IF($A9142="","",Tienda_4!G1942)</f>
        <v>Riohacha</v>
      </c>
      <c r="D9142" t="str">
        <f>IF($A9142="","",Tienda_4!F1942)</f>
        <v>Lucas Olivera</v>
      </c>
      <c r="E9142" t="str">
        <f>IF($A9142="","",Tienda_4!I1942)</f>
        <v>Tarjeta de crédito</v>
      </c>
      <c r="F9142">
        <f>IF($A9142="","",VALUE(RIGHT(Tienda_4!E1942,4)))</f>
        <v>2020</v>
      </c>
      <c r="G9142">
        <f>IF($A9142="","",Tienda_4!C1942)</f>
        <v>624200</v>
      </c>
      <c r="H9142">
        <f>IF($A9142="","",Tienda_4!D1942)</f>
        <v>33600</v>
      </c>
      <c r="I9142">
        <f>IF($A9142="","",Tienda_4!H1942)</f>
        <v>3</v>
      </c>
      <c r="J9142">
        <f>IF($A9142="",0,IF(AND(OR('Cuadro-de-mando'!$B$4="(Todas)",'Cuadro-de-mando'!$B$4=$A9142),OR('Cuadro-de-mando'!$E$4="(Todas)",'Cuadro-de-mando'!$E$4=$B9142),OR('Cuadro-de-mando'!$H$4="(Todas)",'Cuadro-de-mando'!$H$4=$C9142),OR('Cuadro-de-mando'!$K$4="(Todas)",'Cuadro-de-mando'!$K$4=$E9142),OR('Cuadro-de-mando'!$N$4="(Todos)",'Cuadro-de-mando'!$N$4=$F9142)),1,0))</f>
        <v>1</v>
      </c>
    </row>
    <row r="9143" spans="1:10" x14ac:dyDescent="0.25">
      <c r="A9143" t="str">
        <f>IF(Tienda_4!$A1943="","","Tienda 4")</f>
        <v>Tienda 4</v>
      </c>
      <c r="B9143" t="str">
        <f>IF($A9143="","",Tienda_4!B1943)</f>
        <v>Deportes y diversión</v>
      </c>
      <c r="C9143" t="str">
        <f>IF($A9143="","",Tienda_4!G1943)</f>
        <v>Cali</v>
      </c>
      <c r="D9143" t="str">
        <f>IF($A9143="","",Tienda_4!F1943)</f>
        <v>Mariana Herrera</v>
      </c>
      <c r="E9143" t="str">
        <f>IF($A9143="","",Tienda_4!I1943)</f>
        <v>Tarjeta de crédito</v>
      </c>
      <c r="F9143">
        <f>IF($A9143="","",VALUE(RIGHT(Tienda_4!E1943,4)))</f>
        <v>2020</v>
      </c>
      <c r="G9143">
        <f>IF($A9143="","",Tienda_4!C1943)</f>
        <v>16200</v>
      </c>
      <c r="H9143">
        <f>IF($A9143="","",Tienda_4!D1943)</f>
        <v>1900</v>
      </c>
      <c r="I9143">
        <f>IF($A9143="","",Tienda_4!H1943)</f>
        <v>5</v>
      </c>
      <c r="J9143">
        <f>IF($A9143="",0,IF(AND(OR('Cuadro-de-mando'!$B$4="(Todas)",'Cuadro-de-mando'!$B$4=$A9143),OR('Cuadro-de-mando'!$E$4="(Todas)",'Cuadro-de-mando'!$E$4=$B9143),OR('Cuadro-de-mando'!$H$4="(Todas)",'Cuadro-de-mando'!$H$4=$C9143),OR('Cuadro-de-mando'!$K$4="(Todas)",'Cuadro-de-mando'!$K$4=$E9143),OR('Cuadro-de-mando'!$N$4="(Todos)",'Cuadro-de-mando'!$N$4=$F9143)),1,0))</f>
        <v>1</v>
      </c>
    </row>
    <row r="9144" spans="1:10" x14ac:dyDescent="0.25">
      <c r="A9144" t="str">
        <f>IF(Tienda_4!$A1944="","","Tienda 4")</f>
        <v>Tienda 4</v>
      </c>
      <c r="B9144" t="str">
        <f>IF($A9144="","",Tienda_4!B1944)</f>
        <v>Juguetes</v>
      </c>
      <c r="C9144" t="str">
        <f>IF($A9144="","",Tienda_4!G1944)</f>
        <v>Medellín</v>
      </c>
      <c r="D9144" t="str">
        <f>IF($A9144="","",Tienda_4!F1944)</f>
        <v>Mariana Herrera</v>
      </c>
      <c r="E9144" t="str">
        <f>IF($A9144="","",Tienda_4!I1944)</f>
        <v>Tarjeta de crédito</v>
      </c>
      <c r="F9144">
        <f>IF($A9144="","",VALUE(RIGHT(Tienda_4!E1944,4)))</f>
        <v>2021</v>
      </c>
      <c r="G9144">
        <f>IF($A9144="","",Tienda_4!C1944)</f>
        <v>24800</v>
      </c>
      <c r="H9144">
        <f>IF($A9144="","",Tienda_4!D1944)</f>
        <v>3700</v>
      </c>
      <c r="I9144">
        <f>IF($A9144="","",Tienda_4!H1944)</f>
        <v>5</v>
      </c>
      <c r="J9144">
        <f>IF($A9144="",0,IF(AND(OR('Cuadro-de-mando'!$B$4="(Todas)",'Cuadro-de-mando'!$B$4=$A9144),OR('Cuadro-de-mando'!$E$4="(Todas)",'Cuadro-de-mando'!$E$4=$B9144),OR('Cuadro-de-mando'!$H$4="(Todas)",'Cuadro-de-mando'!$H$4=$C9144),OR('Cuadro-de-mando'!$K$4="(Todas)",'Cuadro-de-mando'!$K$4=$E9144),OR('Cuadro-de-mando'!$N$4="(Todos)",'Cuadro-de-mando'!$N$4=$F9144)),1,0))</f>
        <v>1</v>
      </c>
    </row>
    <row r="9145" spans="1:10" x14ac:dyDescent="0.25">
      <c r="A9145" t="str">
        <f>IF(Tienda_4!$A1945="","","Tienda 4")</f>
        <v>Tienda 4</v>
      </c>
      <c r="B9145" t="str">
        <f>IF($A9145="","",Tienda_4!B1945)</f>
        <v>Muebles</v>
      </c>
      <c r="C9145" t="str">
        <f>IF($A9145="","",Tienda_4!G1945)</f>
        <v>Bogotá</v>
      </c>
      <c r="D9145" t="str">
        <f>IF($A9145="","",Tienda_4!F1945)</f>
        <v>Blanca Ramirez</v>
      </c>
      <c r="E9145" t="str">
        <f>IF($A9145="","",Tienda_4!I1945)</f>
        <v>Nequi</v>
      </c>
      <c r="F9145">
        <f>IF($A9145="","",VALUE(RIGHT(Tienda_4!E1945,4)))</f>
        <v>2021</v>
      </c>
      <c r="G9145">
        <f>IF($A9145="","",Tienda_4!C1945)</f>
        <v>499500</v>
      </c>
      <c r="H9145">
        <f>IF($A9145="","",Tienda_4!D1945)</f>
        <v>24800</v>
      </c>
      <c r="I9145">
        <f>IF($A9145="","",Tienda_4!H1945)</f>
        <v>5</v>
      </c>
      <c r="J9145">
        <f>IF($A9145="",0,IF(AND(OR('Cuadro-de-mando'!$B$4="(Todas)",'Cuadro-de-mando'!$B$4=$A9145),OR('Cuadro-de-mando'!$E$4="(Todas)",'Cuadro-de-mando'!$E$4=$B9145),OR('Cuadro-de-mando'!$H$4="(Todas)",'Cuadro-de-mando'!$H$4=$C9145),OR('Cuadro-de-mando'!$K$4="(Todas)",'Cuadro-de-mando'!$K$4=$E9145),OR('Cuadro-de-mando'!$N$4="(Todos)",'Cuadro-de-mando'!$N$4=$F9145)),1,0))</f>
        <v>1</v>
      </c>
    </row>
    <row r="9146" spans="1:10" x14ac:dyDescent="0.25">
      <c r="A9146" t="str">
        <f>IF(Tienda_4!$A1946="","","Tienda 4")</f>
        <v>Tienda 4</v>
      </c>
      <c r="B9146" t="str">
        <f>IF($A9146="","",Tienda_4!B1946)</f>
        <v>Electrodomésticos</v>
      </c>
      <c r="C9146" t="str">
        <f>IF($A9146="","",Tienda_4!G1946)</f>
        <v>Bogotá</v>
      </c>
      <c r="D9146" t="str">
        <f>IF($A9146="","",Tienda_4!F1946)</f>
        <v>Rafael Acosta</v>
      </c>
      <c r="E9146" t="str">
        <f>IF($A9146="","",Tienda_4!I1946)</f>
        <v>Tarjeta de crédito</v>
      </c>
      <c r="F9146">
        <f>IF($A9146="","",VALUE(RIGHT(Tienda_4!E1946,4)))</f>
        <v>2023</v>
      </c>
      <c r="G9146">
        <f>IF($A9146="","",Tienda_4!C1946)</f>
        <v>413000</v>
      </c>
      <c r="H9146">
        <f>IF($A9146="","",Tienda_4!D1946)</f>
        <v>22400</v>
      </c>
      <c r="I9146">
        <f>IF($A9146="","",Tienda_4!H1946)</f>
        <v>5</v>
      </c>
      <c r="J9146">
        <f>IF($A9146="",0,IF(AND(OR('Cuadro-de-mando'!$B$4="(Todas)",'Cuadro-de-mando'!$B$4=$A9146),OR('Cuadro-de-mando'!$E$4="(Todas)",'Cuadro-de-mando'!$E$4=$B9146),OR('Cuadro-de-mando'!$H$4="(Todas)",'Cuadro-de-mando'!$H$4=$C9146),OR('Cuadro-de-mando'!$K$4="(Todas)",'Cuadro-de-mando'!$K$4=$E9146),OR('Cuadro-de-mando'!$N$4="(Todos)",'Cuadro-de-mando'!$N$4=$F9146)),1,0))</f>
        <v>1</v>
      </c>
    </row>
    <row r="9147" spans="1:10" x14ac:dyDescent="0.25">
      <c r="A9147" t="str">
        <f>IF(Tienda_4!$A1947="","","Tienda 4")</f>
        <v>Tienda 4</v>
      </c>
      <c r="B9147" t="str">
        <f>IF($A9147="","",Tienda_4!B1947)</f>
        <v>Muebles</v>
      </c>
      <c r="C9147" t="str">
        <f>IF($A9147="","",Tienda_4!G1947)</f>
        <v>Bogotá</v>
      </c>
      <c r="D9147" t="str">
        <f>IF($A9147="","",Tienda_4!F1947)</f>
        <v>Felipe Santos</v>
      </c>
      <c r="E9147" t="str">
        <f>IF($A9147="","",Tienda_4!I1947)</f>
        <v>Nequi</v>
      </c>
      <c r="F9147">
        <f>IF($A9147="","",VALUE(RIGHT(Tienda_4!E1947,4)))</f>
        <v>2022</v>
      </c>
      <c r="G9147">
        <f>IF($A9147="","",Tienda_4!C1947)</f>
        <v>181800</v>
      </c>
      <c r="H9147">
        <f>IF($A9147="","",Tienda_4!D1947)</f>
        <v>7900</v>
      </c>
      <c r="I9147">
        <f>IF($A9147="","",Tienda_4!H1947)</f>
        <v>5</v>
      </c>
      <c r="J9147">
        <f>IF($A9147="",0,IF(AND(OR('Cuadro-de-mando'!$B$4="(Todas)",'Cuadro-de-mando'!$B$4=$A9147),OR('Cuadro-de-mando'!$E$4="(Todas)",'Cuadro-de-mando'!$E$4=$B9147),OR('Cuadro-de-mando'!$H$4="(Todas)",'Cuadro-de-mando'!$H$4=$C9147),OR('Cuadro-de-mando'!$K$4="(Todas)",'Cuadro-de-mando'!$K$4=$E9147),OR('Cuadro-de-mando'!$N$4="(Todos)",'Cuadro-de-mando'!$N$4=$F9147)),1,0))</f>
        <v>1</v>
      </c>
    </row>
    <row r="9148" spans="1:10" x14ac:dyDescent="0.25">
      <c r="A9148" t="str">
        <f>IF(Tienda_4!$A1948="","","Tienda 4")</f>
        <v>Tienda 4</v>
      </c>
      <c r="B9148" t="str">
        <f>IF($A9148="","",Tienda_4!B1948)</f>
        <v>Muebles</v>
      </c>
      <c r="C9148" t="str">
        <f>IF($A9148="","",Tienda_4!G1948)</f>
        <v>Pasto</v>
      </c>
      <c r="D9148" t="str">
        <f>IF($A9148="","",Tienda_4!F1948)</f>
        <v>Santiago Silva</v>
      </c>
      <c r="E9148" t="str">
        <f>IF($A9148="","",Tienda_4!I1948)</f>
        <v>Nequi</v>
      </c>
      <c r="F9148">
        <f>IF($A9148="","",VALUE(RIGHT(Tienda_4!E1948,4)))</f>
        <v>2022</v>
      </c>
      <c r="G9148">
        <f>IF($A9148="","",Tienda_4!C1948)</f>
        <v>264500</v>
      </c>
      <c r="H9148">
        <f>IF($A9148="","",Tienda_4!D1948)</f>
        <v>14500</v>
      </c>
      <c r="I9148">
        <f>IF($A9148="","",Tienda_4!H1948)</f>
        <v>5</v>
      </c>
      <c r="J9148">
        <f>IF($A9148="",0,IF(AND(OR('Cuadro-de-mando'!$B$4="(Todas)",'Cuadro-de-mando'!$B$4=$A9148),OR('Cuadro-de-mando'!$E$4="(Todas)",'Cuadro-de-mando'!$E$4=$B9148),OR('Cuadro-de-mando'!$H$4="(Todas)",'Cuadro-de-mando'!$H$4=$C9148),OR('Cuadro-de-mando'!$K$4="(Todas)",'Cuadro-de-mando'!$K$4=$E9148),OR('Cuadro-de-mando'!$N$4="(Todos)",'Cuadro-de-mando'!$N$4=$F9148)),1,0))</f>
        <v>1</v>
      </c>
    </row>
    <row r="9149" spans="1:10" x14ac:dyDescent="0.25">
      <c r="A9149" t="str">
        <f>IF(Tienda_4!$A1949="","","Tienda 4")</f>
        <v>Tienda 4</v>
      </c>
      <c r="B9149" t="str">
        <f>IF($A9149="","",Tienda_4!B1949)</f>
        <v>Electrónicos</v>
      </c>
      <c r="C9149" t="str">
        <f>IF($A9149="","",Tienda_4!G1949)</f>
        <v>Bogotá</v>
      </c>
      <c r="D9149" t="str">
        <f>IF($A9149="","",Tienda_4!F1949)</f>
        <v>Pedro Gomez</v>
      </c>
      <c r="E9149" t="str">
        <f>IF($A9149="","",Tienda_4!I1949)</f>
        <v>Tarjeta de crédito</v>
      </c>
      <c r="F9149">
        <f>IF($A9149="","",VALUE(RIGHT(Tienda_4!E1949,4)))</f>
        <v>2023</v>
      </c>
      <c r="G9149">
        <f>IF($A9149="","",Tienda_4!C1949)</f>
        <v>261900</v>
      </c>
      <c r="H9149">
        <f>IF($A9149="","",Tienda_4!D1949)</f>
        <v>12100</v>
      </c>
      <c r="I9149">
        <f>IF($A9149="","",Tienda_4!H1949)</f>
        <v>5</v>
      </c>
      <c r="J9149">
        <f>IF($A9149="",0,IF(AND(OR('Cuadro-de-mando'!$B$4="(Todas)",'Cuadro-de-mando'!$B$4=$A9149),OR('Cuadro-de-mando'!$E$4="(Todas)",'Cuadro-de-mando'!$E$4=$B9149),OR('Cuadro-de-mando'!$H$4="(Todas)",'Cuadro-de-mando'!$H$4=$C9149),OR('Cuadro-de-mando'!$K$4="(Todas)",'Cuadro-de-mando'!$K$4=$E9149),OR('Cuadro-de-mando'!$N$4="(Todos)",'Cuadro-de-mando'!$N$4=$F9149)),1,0))</f>
        <v>1</v>
      </c>
    </row>
    <row r="9150" spans="1:10" x14ac:dyDescent="0.25">
      <c r="A9150" t="str">
        <f>IF(Tienda_4!$A1950="","","Tienda 4")</f>
        <v>Tienda 4</v>
      </c>
      <c r="B9150" t="str">
        <f>IF($A9150="","",Tienda_4!B1950)</f>
        <v>Instrumentos musicales</v>
      </c>
      <c r="C9150" t="str">
        <f>IF($A9150="","",Tienda_4!G1950)</f>
        <v>Medellín</v>
      </c>
      <c r="D9150" t="str">
        <f>IF($A9150="","",Tienda_4!F1950)</f>
        <v>Maria Alfonso</v>
      </c>
      <c r="E9150" t="str">
        <f>IF($A9150="","",Tienda_4!I1950)</f>
        <v>Tarjeta de crédito</v>
      </c>
      <c r="F9150">
        <f>IF($A9150="","",VALUE(RIGHT(Tienda_4!E1950,4)))</f>
        <v>2020</v>
      </c>
      <c r="G9150">
        <f>IF($A9150="","",Tienda_4!C1950)</f>
        <v>427600</v>
      </c>
      <c r="H9150">
        <f>IF($A9150="","",Tienda_4!D1950)</f>
        <v>23000</v>
      </c>
      <c r="I9150">
        <f>IF($A9150="","",Tienda_4!H1950)</f>
        <v>5</v>
      </c>
      <c r="J9150">
        <f>IF($A9150="",0,IF(AND(OR('Cuadro-de-mando'!$B$4="(Todas)",'Cuadro-de-mando'!$B$4=$A9150),OR('Cuadro-de-mando'!$E$4="(Todas)",'Cuadro-de-mando'!$E$4=$B9150),OR('Cuadro-de-mando'!$H$4="(Todas)",'Cuadro-de-mando'!$H$4=$C9150),OR('Cuadro-de-mando'!$K$4="(Todas)",'Cuadro-de-mando'!$K$4=$E9150),OR('Cuadro-de-mando'!$N$4="(Todos)",'Cuadro-de-mando'!$N$4=$F9150)),1,0))</f>
        <v>1</v>
      </c>
    </row>
    <row r="9151" spans="1:10" x14ac:dyDescent="0.25">
      <c r="A9151" t="str">
        <f>IF(Tienda_4!$A1951="","","Tienda 4")</f>
        <v>Tienda 4</v>
      </c>
      <c r="B9151" t="str">
        <f>IF($A9151="","",Tienda_4!B1951)</f>
        <v>Libros</v>
      </c>
      <c r="C9151" t="str">
        <f>IF($A9151="","",Tienda_4!G1951)</f>
        <v>Bogotá</v>
      </c>
      <c r="D9151" t="str">
        <f>IF($A9151="","",Tienda_4!F1951)</f>
        <v>Ángel Rodriguez</v>
      </c>
      <c r="E9151" t="str">
        <f>IF($A9151="","",Tienda_4!I1951)</f>
        <v>Tarjeta de crédito</v>
      </c>
      <c r="F9151">
        <f>IF($A9151="","",VALUE(RIGHT(Tienda_4!E1951,4)))</f>
        <v>2020</v>
      </c>
      <c r="G9151">
        <f>IF($A9151="","",Tienda_4!C1951)</f>
        <v>37900</v>
      </c>
      <c r="H9151">
        <f>IF($A9151="","",Tienda_4!D1951)</f>
        <v>0</v>
      </c>
      <c r="I9151">
        <f>IF($A9151="","",Tienda_4!H1951)</f>
        <v>5</v>
      </c>
      <c r="J9151">
        <f>IF($A9151="",0,IF(AND(OR('Cuadro-de-mando'!$B$4="(Todas)",'Cuadro-de-mando'!$B$4=$A9151),OR('Cuadro-de-mando'!$E$4="(Todas)",'Cuadro-de-mando'!$E$4=$B9151),OR('Cuadro-de-mando'!$H$4="(Todas)",'Cuadro-de-mando'!$H$4=$C9151),OR('Cuadro-de-mando'!$K$4="(Todas)",'Cuadro-de-mando'!$K$4=$E9151),OR('Cuadro-de-mando'!$N$4="(Todos)",'Cuadro-de-mando'!$N$4=$F9151)),1,0))</f>
        <v>1</v>
      </c>
    </row>
    <row r="9152" spans="1:10" x14ac:dyDescent="0.25">
      <c r="A9152" t="str">
        <f>IF(Tienda_4!$A1952="","","Tienda 4")</f>
        <v>Tienda 4</v>
      </c>
      <c r="B9152" t="str">
        <f>IF($A9152="","",Tienda_4!B1952)</f>
        <v>Juguetes</v>
      </c>
      <c r="C9152" t="str">
        <f>IF($A9152="","",Tienda_4!G1952)</f>
        <v>Bogotá</v>
      </c>
      <c r="D9152" t="str">
        <f>IF($A9152="","",Tienda_4!F1952)</f>
        <v>Izabela de León</v>
      </c>
      <c r="E9152" t="str">
        <f>IF($A9152="","",Tienda_4!I1952)</f>
        <v>Nequi</v>
      </c>
      <c r="F9152">
        <f>IF($A9152="","",VALUE(RIGHT(Tienda_4!E1952,4)))</f>
        <v>2021</v>
      </c>
      <c r="G9152">
        <f>IF($A9152="","",Tienda_4!C1952)</f>
        <v>21600</v>
      </c>
      <c r="H9152">
        <f>IF($A9152="","",Tienda_4!D1952)</f>
        <v>0</v>
      </c>
      <c r="I9152">
        <f>IF($A9152="","",Tienda_4!H1952)</f>
        <v>3</v>
      </c>
      <c r="J9152">
        <f>IF($A9152="",0,IF(AND(OR('Cuadro-de-mando'!$B$4="(Todas)",'Cuadro-de-mando'!$B$4=$A9152),OR('Cuadro-de-mando'!$E$4="(Todas)",'Cuadro-de-mando'!$E$4=$B9152),OR('Cuadro-de-mando'!$H$4="(Todas)",'Cuadro-de-mando'!$H$4=$C9152),OR('Cuadro-de-mando'!$K$4="(Todas)",'Cuadro-de-mando'!$K$4=$E9152),OR('Cuadro-de-mando'!$N$4="(Todos)",'Cuadro-de-mando'!$N$4=$F9152)),1,0))</f>
        <v>1</v>
      </c>
    </row>
    <row r="9153" spans="1:10" x14ac:dyDescent="0.25">
      <c r="A9153" t="str">
        <f>IF(Tienda_4!$A1953="","","Tienda 4")</f>
        <v>Tienda 4</v>
      </c>
      <c r="B9153" t="str">
        <f>IF($A9153="","",Tienda_4!B1953)</f>
        <v>Electrónicos</v>
      </c>
      <c r="C9153" t="str">
        <f>IF($A9153="","",Tienda_4!G1953)</f>
        <v>Bogotá</v>
      </c>
      <c r="D9153" t="str">
        <f>IF($A9153="","",Tienda_4!F1953)</f>
        <v>Blanca Ramirez</v>
      </c>
      <c r="E9153" t="str">
        <f>IF($A9153="","",Tienda_4!I1953)</f>
        <v>Tarjeta de crédito</v>
      </c>
      <c r="F9153">
        <f>IF($A9153="","",VALUE(RIGHT(Tienda_4!E1953,4)))</f>
        <v>2021</v>
      </c>
      <c r="G9153">
        <f>IF($A9153="","",Tienda_4!C1953)</f>
        <v>2368700</v>
      </c>
      <c r="H9153">
        <f>IF($A9153="","",Tienda_4!D1953)</f>
        <v>132000</v>
      </c>
      <c r="I9153">
        <f>IF($A9153="","",Tienda_4!H1953)</f>
        <v>5</v>
      </c>
      <c r="J9153">
        <f>IF($A9153="",0,IF(AND(OR('Cuadro-de-mando'!$B$4="(Todas)",'Cuadro-de-mando'!$B$4=$A9153),OR('Cuadro-de-mando'!$E$4="(Todas)",'Cuadro-de-mando'!$E$4=$B9153),OR('Cuadro-de-mando'!$H$4="(Todas)",'Cuadro-de-mando'!$H$4=$C9153),OR('Cuadro-de-mando'!$K$4="(Todas)",'Cuadro-de-mando'!$K$4=$E9153),OR('Cuadro-de-mando'!$N$4="(Todos)",'Cuadro-de-mando'!$N$4=$F9153)),1,0))</f>
        <v>1</v>
      </c>
    </row>
    <row r="9154" spans="1:10" x14ac:dyDescent="0.25">
      <c r="A9154" t="str">
        <f>IF(Tienda_4!$A1954="","","Tienda 4")</f>
        <v>Tienda 4</v>
      </c>
      <c r="B9154" t="str">
        <f>IF($A9154="","",Tienda_4!B1954)</f>
        <v>Deportes y diversión</v>
      </c>
      <c r="C9154" t="str">
        <f>IF($A9154="","",Tienda_4!G1954)</f>
        <v>Bogotá</v>
      </c>
      <c r="D9154" t="str">
        <f>IF($A9154="","",Tienda_4!F1954)</f>
        <v>Pedro Gomez</v>
      </c>
      <c r="E9154" t="str">
        <f>IF($A9154="","",Tienda_4!I1954)</f>
        <v>Tarjeta de crédito</v>
      </c>
      <c r="F9154">
        <f>IF($A9154="","",VALUE(RIGHT(Tienda_4!E1954,4)))</f>
        <v>2023</v>
      </c>
      <c r="G9154">
        <f>IF($A9154="","",Tienda_4!C1954)</f>
        <v>15200</v>
      </c>
      <c r="H9154">
        <f>IF($A9154="","",Tienda_4!D1954)</f>
        <v>3200</v>
      </c>
      <c r="I9154">
        <f>IF($A9154="","",Tienda_4!H1954)</f>
        <v>5</v>
      </c>
      <c r="J9154">
        <f>IF($A9154="",0,IF(AND(OR('Cuadro-de-mando'!$B$4="(Todas)",'Cuadro-de-mando'!$B$4=$A9154),OR('Cuadro-de-mando'!$E$4="(Todas)",'Cuadro-de-mando'!$E$4=$B9154),OR('Cuadro-de-mando'!$H$4="(Todas)",'Cuadro-de-mando'!$H$4=$C9154),OR('Cuadro-de-mando'!$K$4="(Todas)",'Cuadro-de-mando'!$K$4=$E9154),OR('Cuadro-de-mando'!$N$4="(Todos)",'Cuadro-de-mando'!$N$4=$F9154)),1,0))</f>
        <v>1</v>
      </c>
    </row>
    <row r="9155" spans="1:10" x14ac:dyDescent="0.25">
      <c r="A9155" t="str">
        <f>IF(Tienda_4!$A1955="","","Tienda 4")</f>
        <v>Tienda 4</v>
      </c>
      <c r="B9155" t="str">
        <f>IF($A9155="","",Tienda_4!B1955)</f>
        <v>Muebles</v>
      </c>
      <c r="C9155" t="str">
        <f>IF($A9155="","",Tienda_4!G1955)</f>
        <v>Bogotá</v>
      </c>
      <c r="D9155" t="str">
        <f>IF($A9155="","",Tienda_4!F1955)</f>
        <v>Ángel Rodriguez</v>
      </c>
      <c r="E9155" t="str">
        <f>IF($A9155="","",Tienda_4!I1955)</f>
        <v>Tarjeta de crédito</v>
      </c>
      <c r="F9155">
        <f>IF($A9155="","",VALUE(RIGHT(Tienda_4!E1955,4)))</f>
        <v>2022</v>
      </c>
      <c r="G9155">
        <f>IF($A9155="","",Tienda_4!C1955)</f>
        <v>195500</v>
      </c>
      <c r="H9155">
        <f>IF($A9155="","",Tienda_4!D1955)</f>
        <v>8600</v>
      </c>
      <c r="I9155">
        <f>IF($A9155="","",Tienda_4!H1955)</f>
        <v>5</v>
      </c>
      <c r="J9155">
        <f>IF($A9155="",0,IF(AND(OR('Cuadro-de-mando'!$B$4="(Todas)",'Cuadro-de-mando'!$B$4=$A9155),OR('Cuadro-de-mando'!$E$4="(Todas)",'Cuadro-de-mando'!$E$4=$B9155),OR('Cuadro-de-mando'!$H$4="(Todas)",'Cuadro-de-mando'!$H$4=$C9155),OR('Cuadro-de-mando'!$K$4="(Todas)",'Cuadro-de-mando'!$K$4=$E9155),OR('Cuadro-de-mando'!$N$4="(Todos)",'Cuadro-de-mando'!$N$4=$F9155)),1,0))</f>
        <v>1</v>
      </c>
    </row>
    <row r="9156" spans="1:10" x14ac:dyDescent="0.25">
      <c r="A9156" t="str">
        <f>IF(Tienda_4!$A1956="","","Tienda 4")</f>
        <v>Tienda 4</v>
      </c>
      <c r="B9156" t="str">
        <f>IF($A9156="","",Tienda_4!B1956)</f>
        <v>Juguetes</v>
      </c>
      <c r="C9156" t="str">
        <f>IF($A9156="","",Tienda_4!G1956)</f>
        <v>Cali</v>
      </c>
      <c r="D9156" t="str">
        <f>IF($A9156="","",Tienda_4!F1956)</f>
        <v>Juan Fernandez</v>
      </c>
      <c r="E9156" t="str">
        <f>IF($A9156="","",Tienda_4!I1956)</f>
        <v>Tarjeta de crédito</v>
      </c>
      <c r="F9156">
        <f>IF($A9156="","",VALUE(RIGHT(Tienda_4!E1956,4)))</f>
        <v>2020</v>
      </c>
      <c r="G9156">
        <f>IF($A9156="","",Tienda_4!C1956)</f>
        <v>31400</v>
      </c>
      <c r="H9156">
        <f>IF($A9156="","",Tienda_4!D1956)</f>
        <v>2100</v>
      </c>
      <c r="I9156">
        <f>IF($A9156="","",Tienda_4!H1956)</f>
        <v>3</v>
      </c>
      <c r="J9156">
        <f>IF($A9156="",0,IF(AND(OR('Cuadro-de-mando'!$B$4="(Todas)",'Cuadro-de-mando'!$B$4=$A9156),OR('Cuadro-de-mando'!$E$4="(Todas)",'Cuadro-de-mando'!$E$4=$B9156),OR('Cuadro-de-mando'!$H$4="(Todas)",'Cuadro-de-mando'!$H$4=$C9156),OR('Cuadro-de-mando'!$K$4="(Todas)",'Cuadro-de-mando'!$K$4=$E9156),OR('Cuadro-de-mando'!$N$4="(Todos)",'Cuadro-de-mando'!$N$4=$F9156)),1,0))</f>
        <v>1</v>
      </c>
    </row>
    <row r="9157" spans="1:10" x14ac:dyDescent="0.25">
      <c r="A9157" t="str">
        <f>IF(Tienda_4!$A1957="","","Tienda 4")</f>
        <v>Tienda 4</v>
      </c>
      <c r="B9157" t="str">
        <f>IF($A9157="","",Tienda_4!B1957)</f>
        <v>Juguetes</v>
      </c>
      <c r="C9157" t="str">
        <f>IF($A9157="","",Tienda_4!G1957)</f>
        <v>Cali</v>
      </c>
      <c r="D9157" t="str">
        <f>IF($A9157="","",Tienda_4!F1957)</f>
        <v>Maria Alfonso</v>
      </c>
      <c r="E9157" t="str">
        <f>IF($A9157="","",Tienda_4!I1957)</f>
        <v>Tarjeta de crédito</v>
      </c>
      <c r="F9157">
        <f>IF($A9157="","",VALUE(RIGHT(Tienda_4!E1957,4)))</f>
        <v>2022</v>
      </c>
      <c r="G9157">
        <f>IF($A9157="","",Tienda_4!C1957)</f>
        <v>44800</v>
      </c>
      <c r="H9157">
        <f>IF($A9157="","",Tienda_4!D1957)</f>
        <v>0</v>
      </c>
      <c r="I9157">
        <f>IF($A9157="","",Tienda_4!H1957)</f>
        <v>5</v>
      </c>
      <c r="J9157">
        <f>IF($A9157="",0,IF(AND(OR('Cuadro-de-mando'!$B$4="(Todas)",'Cuadro-de-mando'!$B$4=$A9157),OR('Cuadro-de-mando'!$E$4="(Todas)",'Cuadro-de-mando'!$E$4=$B9157),OR('Cuadro-de-mando'!$H$4="(Todas)",'Cuadro-de-mando'!$H$4=$C9157),OR('Cuadro-de-mando'!$K$4="(Todas)",'Cuadro-de-mando'!$K$4=$E9157),OR('Cuadro-de-mando'!$N$4="(Todos)",'Cuadro-de-mando'!$N$4=$F9157)),1,0))</f>
        <v>1</v>
      </c>
    </row>
    <row r="9158" spans="1:10" x14ac:dyDescent="0.25">
      <c r="A9158" t="str">
        <f>IF(Tienda_4!$A1958="","","Tienda 4")</f>
        <v>Tienda 4</v>
      </c>
      <c r="B9158" t="str">
        <f>IF($A9158="","",Tienda_4!B1958)</f>
        <v>Juguetes</v>
      </c>
      <c r="C9158" t="str">
        <f>IF($A9158="","",Tienda_4!G1958)</f>
        <v>Bogotá</v>
      </c>
      <c r="D9158" t="str">
        <f>IF($A9158="","",Tienda_4!F1958)</f>
        <v>Mariana Herrera</v>
      </c>
      <c r="E9158" t="str">
        <f>IF($A9158="","",Tienda_4!I1958)</f>
        <v>Cupón</v>
      </c>
      <c r="F9158">
        <f>IF($A9158="","",VALUE(RIGHT(Tienda_4!E1958,4)))</f>
        <v>2022</v>
      </c>
      <c r="G9158">
        <f>IF($A9158="","",Tienda_4!C1958)</f>
        <v>203000</v>
      </c>
      <c r="H9158">
        <f>IF($A9158="","",Tienda_4!D1958)</f>
        <v>13200</v>
      </c>
      <c r="I9158">
        <f>IF($A9158="","",Tienda_4!H1958)</f>
        <v>3</v>
      </c>
      <c r="J9158">
        <f>IF($A9158="",0,IF(AND(OR('Cuadro-de-mando'!$B$4="(Todas)",'Cuadro-de-mando'!$B$4=$A9158),OR('Cuadro-de-mando'!$E$4="(Todas)",'Cuadro-de-mando'!$E$4=$B9158),OR('Cuadro-de-mando'!$H$4="(Todas)",'Cuadro-de-mando'!$H$4=$C9158),OR('Cuadro-de-mando'!$K$4="(Todas)",'Cuadro-de-mando'!$K$4=$E9158),OR('Cuadro-de-mando'!$N$4="(Todos)",'Cuadro-de-mando'!$N$4=$F9158)),1,0))</f>
        <v>1</v>
      </c>
    </row>
    <row r="9159" spans="1:10" x14ac:dyDescent="0.25">
      <c r="A9159" t="str">
        <f>IF(Tienda_4!$A1959="","","Tienda 4")</f>
        <v>Tienda 4</v>
      </c>
      <c r="B9159" t="str">
        <f>IF($A9159="","",Tienda_4!B1959)</f>
        <v>Libros</v>
      </c>
      <c r="C9159" t="str">
        <f>IF($A9159="","",Tienda_4!G1959)</f>
        <v>Bogotá</v>
      </c>
      <c r="D9159" t="str">
        <f>IF($A9159="","",Tienda_4!F1959)</f>
        <v>Pedro Gomez</v>
      </c>
      <c r="E9159" t="str">
        <f>IF($A9159="","",Tienda_4!I1959)</f>
        <v>Tarjeta de crédito</v>
      </c>
      <c r="F9159">
        <f>IF($A9159="","",VALUE(RIGHT(Tienda_4!E1959,4)))</f>
        <v>2021</v>
      </c>
      <c r="G9159">
        <f>IF($A9159="","",Tienda_4!C1959)</f>
        <v>30200</v>
      </c>
      <c r="H9159">
        <f>IF($A9159="","",Tienda_4!D1959)</f>
        <v>2000</v>
      </c>
      <c r="I9159">
        <f>IF($A9159="","",Tienda_4!H1959)</f>
        <v>2</v>
      </c>
      <c r="J9159">
        <f>IF($A9159="",0,IF(AND(OR('Cuadro-de-mando'!$B$4="(Todas)",'Cuadro-de-mando'!$B$4=$A9159),OR('Cuadro-de-mando'!$E$4="(Todas)",'Cuadro-de-mando'!$E$4=$B9159),OR('Cuadro-de-mando'!$H$4="(Todas)",'Cuadro-de-mando'!$H$4=$C9159),OR('Cuadro-de-mando'!$K$4="(Todas)",'Cuadro-de-mando'!$K$4=$E9159),OR('Cuadro-de-mando'!$N$4="(Todos)",'Cuadro-de-mando'!$N$4=$F9159)),1,0))</f>
        <v>1</v>
      </c>
    </row>
    <row r="9160" spans="1:10" x14ac:dyDescent="0.25">
      <c r="A9160" t="str">
        <f>IF(Tienda_4!$A1960="","","Tienda 4")</f>
        <v>Tienda 4</v>
      </c>
      <c r="B9160" t="str">
        <f>IF($A9160="","",Tienda_4!B1960)</f>
        <v>Libros</v>
      </c>
      <c r="C9160" t="str">
        <f>IF($A9160="","",Tienda_4!G1960)</f>
        <v>Cali</v>
      </c>
      <c r="D9160" t="str">
        <f>IF($A9160="","",Tienda_4!F1960)</f>
        <v>Ángel Rodriguez</v>
      </c>
      <c r="E9160" t="str">
        <f>IF($A9160="","",Tienda_4!I1960)</f>
        <v>Nequi</v>
      </c>
      <c r="F9160">
        <f>IF($A9160="","",VALUE(RIGHT(Tienda_4!E1960,4)))</f>
        <v>2020</v>
      </c>
      <c r="G9160">
        <f>IF($A9160="","",Tienda_4!C1960)</f>
        <v>35900</v>
      </c>
      <c r="H9160">
        <f>IF($A9160="","",Tienda_4!D1960)</f>
        <v>0</v>
      </c>
      <c r="I9160">
        <f>IF($A9160="","",Tienda_4!H1960)</f>
        <v>4</v>
      </c>
      <c r="J9160">
        <f>IF($A9160="",0,IF(AND(OR('Cuadro-de-mando'!$B$4="(Todas)",'Cuadro-de-mando'!$B$4=$A9160),OR('Cuadro-de-mando'!$E$4="(Todas)",'Cuadro-de-mando'!$E$4=$B9160),OR('Cuadro-de-mando'!$H$4="(Todas)",'Cuadro-de-mando'!$H$4=$C9160),OR('Cuadro-de-mando'!$K$4="(Todas)",'Cuadro-de-mando'!$K$4=$E9160),OR('Cuadro-de-mando'!$N$4="(Todos)",'Cuadro-de-mando'!$N$4=$F9160)),1,0))</f>
        <v>1</v>
      </c>
    </row>
    <row r="9161" spans="1:10" x14ac:dyDescent="0.25">
      <c r="A9161" t="str">
        <f>IF(Tienda_4!$A1961="","","Tienda 4")</f>
        <v>Tienda 4</v>
      </c>
      <c r="B9161" t="str">
        <f>IF($A9161="","",Tienda_4!B1961)</f>
        <v>Libros</v>
      </c>
      <c r="C9161" t="str">
        <f>IF($A9161="","",Tienda_4!G1961)</f>
        <v>Bogotá</v>
      </c>
      <c r="D9161" t="str">
        <f>IF($A9161="","",Tienda_4!F1961)</f>
        <v>Santiago Silva</v>
      </c>
      <c r="E9161" t="str">
        <f>IF($A9161="","",Tienda_4!I1961)</f>
        <v>Tarjeta de crédito</v>
      </c>
      <c r="F9161">
        <f>IF($A9161="","",VALUE(RIGHT(Tienda_4!E1961,4)))</f>
        <v>2021</v>
      </c>
      <c r="G9161">
        <f>IF($A9161="","",Tienda_4!C1961)</f>
        <v>62400</v>
      </c>
      <c r="H9161">
        <f>IF($A9161="","",Tienda_4!D1961)</f>
        <v>3800</v>
      </c>
      <c r="I9161">
        <f>IF($A9161="","",Tienda_4!H1961)</f>
        <v>3</v>
      </c>
      <c r="J9161">
        <f>IF($A9161="",0,IF(AND(OR('Cuadro-de-mando'!$B$4="(Todas)",'Cuadro-de-mando'!$B$4=$A9161),OR('Cuadro-de-mando'!$E$4="(Todas)",'Cuadro-de-mando'!$E$4=$B9161),OR('Cuadro-de-mando'!$H$4="(Todas)",'Cuadro-de-mando'!$H$4=$C9161),OR('Cuadro-de-mando'!$K$4="(Todas)",'Cuadro-de-mando'!$K$4=$E9161),OR('Cuadro-de-mando'!$N$4="(Todos)",'Cuadro-de-mando'!$N$4=$F9161)),1,0))</f>
        <v>1</v>
      </c>
    </row>
    <row r="9162" spans="1:10" x14ac:dyDescent="0.25">
      <c r="A9162" t="str">
        <f>IF(Tienda_4!$A1962="","","Tienda 4")</f>
        <v>Tienda 4</v>
      </c>
      <c r="B9162" t="str">
        <f>IF($A9162="","",Tienda_4!B1962)</f>
        <v>Juguetes</v>
      </c>
      <c r="C9162" t="str">
        <f>IF($A9162="","",Tienda_4!G1962)</f>
        <v>Cali</v>
      </c>
      <c r="D9162" t="str">
        <f>IF($A9162="","",Tienda_4!F1962)</f>
        <v>Blanca Ramirez</v>
      </c>
      <c r="E9162" t="str">
        <f>IF($A9162="","",Tienda_4!I1962)</f>
        <v>Tarjeta de crédito</v>
      </c>
      <c r="F9162">
        <f>IF($A9162="","",VALUE(RIGHT(Tienda_4!E1962,4)))</f>
        <v>2021</v>
      </c>
      <c r="G9162">
        <f>IF($A9162="","",Tienda_4!C1962)</f>
        <v>24600</v>
      </c>
      <c r="H9162">
        <f>IF($A9162="","",Tienda_4!D1962)</f>
        <v>1500</v>
      </c>
      <c r="I9162">
        <f>IF($A9162="","",Tienda_4!H1962)</f>
        <v>4</v>
      </c>
      <c r="J9162">
        <f>IF($A9162="",0,IF(AND(OR('Cuadro-de-mando'!$B$4="(Todas)",'Cuadro-de-mando'!$B$4=$A9162),OR('Cuadro-de-mando'!$E$4="(Todas)",'Cuadro-de-mando'!$E$4=$B9162),OR('Cuadro-de-mando'!$H$4="(Todas)",'Cuadro-de-mando'!$H$4=$C9162),OR('Cuadro-de-mando'!$K$4="(Todas)",'Cuadro-de-mando'!$K$4=$E9162),OR('Cuadro-de-mando'!$N$4="(Todos)",'Cuadro-de-mando'!$N$4=$F9162)),1,0))</f>
        <v>1</v>
      </c>
    </row>
    <row r="9163" spans="1:10" x14ac:dyDescent="0.25">
      <c r="A9163" t="str">
        <f>IF(Tienda_4!$A1963="","","Tienda 4")</f>
        <v>Tienda 4</v>
      </c>
      <c r="B9163" t="str">
        <f>IF($A9163="","",Tienda_4!B1963)</f>
        <v>Electrónicos</v>
      </c>
      <c r="C9163" t="str">
        <f>IF($A9163="","",Tienda_4!G1963)</f>
        <v>Bogotá</v>
      </c>
      <c r="D9163" t="str">
        <f>IF($A9163="","",Tienda_4!F1963)</f>
        <v>Mariana Herrera</v>
      </c>
      <c r="E9163" t="str">
        <f>IF($A9163="","",Tienda_4!I1963)</f>
        <v>Tarjeta de crédito</v>
      </c>
      <c r="F9163">
        <f>IF($A9163="","",VALUE(RIGHT(Tienda_4!E1963,4)))</f>
        <v>2020</v>
      </c>
      <c r="G9163">
        <f>IF($A9163="","",Tienda_4!C1963)</f>
        <v>1721500</v>
      </c>
      <c r="H9163">
        <f>IF($A9163="","",Tienda_4!D1963)</f>
        <v>89900</v>
      </c>
      <c r="I9163">
        <f>IF($A9163="","",Tienda_4!H1963)</f>
        <v>5</v>
      </c>
      <c r="J9163">
        <f>IF($A9163="",0,IF(AND(OR('Cuadro-de-mando'!$B$4="(Todas)",'Cuadro-de-mando'!$B$4=$A9163),OR('Cuadro-de-mando'!$E$4="(Todas)",'Cuadro-de-mando'!$E$4=$B9163),OR('Cuadro-de-mando'!$H$4="(Todas)",'Cuadro-de-mando'!$H$4=$C9163),OR('Cuadro-de-mando'!$K$4="(Todas)",'Cuadro-de-mando'!$K$4=$E9163),OR('Cuadro-de-mando'!$N$4="(Todos)",'Cuadro-de-mando'!$N$4=$F9163)),1,0))</f>
        <v>1</v>
      </c>
    </row>
    <row r="9164" spans="1:10" x14ac:dyDescent="0.25">
      <c r="A9164" t="str">
        <f>IF(Tienda_4!$A1964="","","Tienda 4")</f>
        <v>Tienda 4</v>
      </c>
      <c r="B9164" t="str">
        <f>IF($A9164="","",Tienda_4!B1964)</f>
        <v>Instrumentos musicales</v>
      </c>
      <c r="C9164" t="str">
        <f>IF($A9164="","",Tienda_4!G1964)</f>
        <v>Bogotá</v>
      </c>
      <c r="D9164" t="str">
        <f>IF($A9164="","",Tienda_4!F1964)</f>
        <v>Maria Alfonso</v>
      </c>
      <c r="E9164" t="str">
        <f>IF($A9164="","",Tienda_4!I1964)</f>
        <v>Tarjeta de crédito</v>
      </c>
      <c r="F9164">
        <f>IF($A9164="","",VALUE(RIGHT(Tienda_4!E1964,4)))</f>
        <v>2021</v>
      </c>
      <c r="G9164">
        <f>IF($A9164="","",Tienda_4!C1964)</f>
        <v>87000</v>
      </c>
      <c r="H9164">
        <f>IF($A9164="","",Tienda_4!D1964)</f>
        <v>5000</v>
      </c>
      <c r="I9164">
        <f>IF($A9164="","",Tienda_4!H1964)</f>
        <v>1</v>
      </c>
      <c r="J9164">
        <f>IF($A9164="",0,IF(AND(OR('Cuadro-de-mando'!$B$4="(Todas)",'Cuadro-de-mando'!$B$4=$A9164),OR('Cuadro-de-mando'!$E$4="(Todas)",'Cuadro-de-mando'!$E$4=$B9164),OR('Cuadro-de-mando'!$H$4="(Todas)",'Cuadro-de-mando'!$H$4=$C9164),OR('Cuadro-de-mando'!$K$4="(Todas)",'Cuadro-de-mando'!$K$4=$E9164),OR('Cuadro-de-mando'!$N$4="(Todos)",'Cuadro-de-mando'!$N$4=$F9164)),1,0))</f>
        <v>1</v>
      </c>
    </row>
    <row r="9165" spans="1:10" x14ac:dyDescent="0.25">
      <c r="A9165" t="str">
        <f>IF(Tienda_4!$A1965="","","Tienda 4")</f>
        <v>Tienda 4</v>
      </c>
      <c r="B9165" t="str">
        <f>IF($A9165="","",Tienda_4!B1965)</f>
        <v>Artículos para el hogar</v>
      </c>
      <c r="C9165" t="str">
        <f>IF($A9165="","",Tienda_4!G1965)</f>
        <v>Cúcuta</v>
      </c>
      <c r="D9165" t="str">
        <f>IF($A9165="","",Tienda_4!F1965)</f>
        <v>Lucas Olivera</v>
      </c>
      <c r="E9165" t="str">
        <f>IF($A9165="","",Tienda_4!I1965)</f>
        <v>Tarjeta de crédito</v>
      </c>
      <c r="F9165">
        <f>IF($A9165="","",VALUE(RIGHT(Tienda_4!E1965,4)))</f>
        <v>2021</v>
      </c>
      <c r="G9165">
        <f>IF($A9165="","",Tienda_4!C1965)</f>
        <v>179100</v>
      </c>
      <c r="H9165">
        <f>IF($A9165="","",Tienda_4!D1965)</f>
        <v>10000</v>
      </c>
      <c r="I9165">
        <f>IF($A9165="","",Tienda_4!H1965)</f>
        <v>5</v>
      </c>
      <c r="J9165">
        <f>IF($A9165="",0,IF(AND(OR('Cuadro-de-mando'!$B$4="(Todas)",'Cuadro-de-mando'!$B$4=$A9165),OR('Cuadro-de-mando'!$E$4="(Todas)",'Cuadro-de-mando'!$E$4=$B9165),OR('Cuadro-de-mando'!$H$4="(Todas)",'Cuadro-de-mando'!$H$4=$C9165),OR('Cuadro-de-mando'!$K$4="(Todas)",'Cuadro-de-mando'!$K$4=$E9165),OR('Cuadro-de-mando'!$N$4="(Todos)",'Cuadro-de-mando'!$N$4=$F9165)),1,0))</f>
        <v>1</v>
      </c>
    </row>
    <row r="9166" spans="1:10" x14ac:dyDescent="0.25">
      <c r="A9166" t="str">
        <f>IF(Tienda_4!$A1966="","","Tienda 4")</f>
        <v>Tienda 4</v>
      </c>
      <c r="B9166" t="str">
        <f>IF($A9166="","",Tienda_4!B1966)</f>
        <v>Artículos para el hogar</v>
      </c>
      <c r="C9166" t="str">
        <f>IF($A9166="","",Tienda_4!G1966)</f>
        <v>Cali</v>
      </c>
      <c r="D9166" t="str">
        <f>IF($A9166="","",Tienda_4!F1966)</f>
        <v>Juliana Costa</v>
      </c>
      <c r="E9166" t="str">
        <f>IF($A9166="","",Tienda_4!I1966)</f>
        <v>Tarjeta de crédito</v>
      </c>
      <c r="F9166">
        <f>IF($A9166="","",VALUE(RIGHT(Tienda_4!E1966,4)))</f>
        <v>2022</v>
      </c>
      <c r="G9166">
        <f>IF($A9166="","",Tienda_4!C1966)</f>
        <v>37600</v>
      </c>
      <c r="H9166">
        <f>IF($A9166="","",Tienda_4!D1966)</f>
        <v>2400</v>
      </c>
      <c r="I9166">
        <f>IF($A9166="","",Tienda_4!H1966)</f>
        <v>5</v>
      </c>
      <c r="J9166">
        <f>IF($A9166="",0,IF(AND(OR('Cuadro-de-mando'!$B$4="(Todas)",'Cuadro-de-mando'!$B$4=$A9166),OR('Cuadro-de-mando'!$E$4="(Todas)",'Cuadro-de-mando'!$E$4=$B9166),OR('Cuadro-de-mando'!$H$4="(Todas)",'Cuadro-de-mando'!$H$4=$C9166),OR('Cuadro-de-mando'!$K$4="(Todas)",'Cuadro-de-mando'!$K$4=$E9166),OR('Cuadro-de-mando'!$N$4="(Todos)",'Cuadro-de-mando'!$N$4=$F9166)),1,0))</f>
        <v>1</v>
      </c>
    </row>
    <row r="9167" spans="1:10" x14ac:dyDescent="0.25">
      <c r="A9167" t="str">
        <f>IF(Tienda_4!$A1967="","","Tienda 4")</f>
        <v>Tienda 4</v>
      </c>
      <c r="B9167" t="str">
        <f>IF($A9167="","",Tienda_4!B1967)</f>
        <v>Muebles</v>
      </c>
      <c r="C9167" t="str">
        <f>IF($A9167="","",Tienda_4!G1967)</f>
        <v>Cali</v>
      </c>
      <c r="D9167" t="str">
        <f>IF($A9167="","",Tienda_4!F1967)</f>
        <v>Juliana Costa</v>
      </c>
      <c r="E9167" t="str">
        <f>IF($A9167="","",Tienda_4!I1967)</f>
        <v>Tarjeta de crédito</v>
      </c>
      <c r="F9167">
        <f>IF($A9167="","",VALUE(RIGHT(Tienda_4!E1967,4)))</f>
        <v>2023</v>
      </c>
      <c r="G9167">
        <f>IF($A9167="","",Tienda_4!C1967)</f>
        <v>238400</v>
      </c>
      <c r="H9167">
        <f>IF($A9167="","",Tienda_4!D1967)</f>
        <v>10900</v>
      </c>
      <c r="I9167">
        <f>IF($A9167="","",Tienda_4!H1967)</f>
        <v>4</v>
      </c>
      <c r="J9167">
        <f>IF($A9167="",0,IF(AND(OR('Cuadro-de-mando'!$B$4="(Todas)",'Cuadro-de-mando'!$B$4=$A9167),OR('Cuadro-de-mando'!$E$4="(Todas)",'Cuadro-de-mando'!$E$4=$B9167),OR('Cuadro-de-mando'!$H$4="(Todas)",'Cuadro-de-mando'!$H$4=$C9167),OR('Cuadro-de-mando'!$K$4="(Todas)",'Cuadro-de-mando'!$K$4=$E9167),OR('Cuadro-de-mando'!$N$4="(Todos)",'Cuadro-de-mando'!$N$4=$F9167)),1,0))</f>
        <v>1</v>
      </c>
    </row>
    <row r="9168" spans="1:10" x14ac:dyDescent="0.25">
      <c r="A9168" t="str">
        <f>IF(Tienda_4!$A1968="","","Tienda 4")</f>
        <v>Tienda 4</v>
      </c>
      <c r="B9168" t="str">
        <f>IF($A9168="","",Tienda_4!B1968)</f>
        <v>Libros</v>
      </c>
      <c r="C9168" t="str">
        <f>IF($A9168="","",Tienda_4!G1968)</f>
        <v>Cúcuta</v>
      </c>
      <c r="D9168" t="str">
        <f>IF($A9168="","",Tienda_4!F1968)</f>
        <v>Felipe Santos</v>
      </c>
      <c r="E9168" t="str">
        <f>IF($A9168="","",Tienda_4!I1968)</f>
        <v>Tarjeta de crédito</v>
      </c>
      <c r="F9168">
        <f>IF($A9168="","",VALUE(RIGHT(Tienda_4!E1968,4)))</f>
        <v>2020</v>
      </c>
      <c r="G9168">
        <f>IF($A9168="","",Tienda_4!C1968)</f>
        <v>26400</v>
      </c>
      <c r="H9168">
        <f>IF($A9168="","",Tienda_4!D1968)</f>
        <v>1800</v>
      </c>
      <c r="I9168">
        <f>IF($A9168="","",Tienda_4!H1968)</f>
        <v>5</v>
      </c>
      <c r="J9168">
        <f>IF($A9168="",0,IF(AND(OR('Cuadro-de-mando'!$B$4="(Todas)",'Cuadro-de-mando'!$B$4=$A9168),OR('Cuadro-de-mando'!$E$4="(Todas)",'Cuadro-de-mando'!$E$4=$B9168),OR('Cuadro-de-mando'!$H$4="(Todas)",'Cuadro-de-mando'!$H$4=$C9168),OR('Cuadro-de-mando'!$K$4="(Todas)",'Cuadro-de-mando'!$K$4=$E9168),OR('Cuadro-de-mando'!$N$4="(Todos)",'Cuadro-de-mando'!$N$4=$F9168)),1,0))</f>
        <v>1</v>
      </c>
    </row>
    <row r="9169" spans="1:10" x14ac:dyDescent="0.25">
      <c r="A9169" t="str">
        <f>IF(Tienda_4!$A1969="","","Tienda 4")</f>
        <v>Tienda 4</v>
      </c>
      <c r="B9169" t="str">
        <f>IF($A9169="","",Tienda_4!B1969)</f>
        <v>Deportes y diversión</v>
      </c>
      <c r="C9169" t="str">
        <f>IF($A9169="","",Tienda_4!G1969)</f>
        <v>Bogotá</v>
      </c>
      <c r="D9169" t="str">
        <f>IF($A9169="","",Tienda_4!F1969)</f>
        <v>Juan Fernandez</v>
      </c>
      <c r="E9169" t="str">
        <f>IF($A9169="","",Tienda_4!I1969)</f>
        <v>Tarjeta de crédito</v>
      </c>
      <c r="F9169">
        <f>IF($A9169="","",VALUE(RIGHT(Tienda_4!E1969,4)))</f>
        <v>2020</v>
      </c>
      <c r="G9169">
        <f>IF($A9169="","",Tienda_4!C1969)</f>
        <v>60900</v>
      </c>
      <c r="H9169">
        <f>IF($A9169="","",Tienda_4!D1969)</f>
        <v>1400</v>
      </c>
      <c r="I9169">
        <f>IF($A9169="","",Tienda_4!H1969)</f>
        <v>5</v>
      </c>
      <c r="J9169">
        <f>IF($A9169="",0,IF(AND(OR('Cuadro-de-mando'!$B$4="(Todas)",'Cuadro-de-mando'!$B$4=$A9169),OR('Cuadro-de-mando'!$E$4="(Todas)",'Cuadro-de-mando'!$E$4=$B9169),OR('Cuadro-de-mando'!$H$4="(Todas)",'Cuadro-de-mando'!$H$4=$C9169),OR('Cuadro-de-mando'!$K$4="(Todas)",'Cuadro-de-mando'!$K$4=$E9169),OR('Cuadro-de-mando'!$N$4="(Todos)",'Cuadro-de-mando'!$N$4=$F9169)),1,0))</f>
        <v>1</v>
      </c>
    </row>
    <row r="9170" spans="1:10" x14ac:dyDescent="0.25">
      <c r="A9170" t="str">
        <f>IF(Tienda_4!$A1970="","","Tienda 4")</f>
        <v>Tienda 4</v>
      </c>
      <c r="B9170" t="str">
        <f>IF($A9170="","",Tienda_4!B1970)</f>
        <v>Electrodomésticos</v>
      </c>
      <c r="C9170" t="str">
        <f>IF($A9170="","",Tienda_4!G1970)</f>
        <v>Cali</v>
      </c>
      <c r="D9170" t="str">
        <f>IF($A9170="","",Tienda_4!F1970)</f>
        <v>Maria Alfonso</v>
      </c>
      <c r="E9170" t="str">
        <f>IF($A9170="","",Tienda_4!I1970)</f>
        <v>Tarjeta de crédito</v>
      </c>
      <c r="F9170">
        <f>IF($A9170="","",VALUE(RIGHT(Tienda_4!E1970,4)))</f>
        <v>2022</v>
      </c>
      <c r="G9170">
        <f>IF($A9170="","",Tienda_4!C1970)</f>
        <v>1217500</v>
      </c>
      <c r="H9170">
        <f>IF($A9170="","",Tienda_4!D1970)</f>
        <v>65000</v>
      </c>
      <c r="I9170">
        <f>IF($A9170="","",Tienda_4!H1970)</f>
        <v>4</v>
      </c>
      <c r="J9170">
        <f>IF($A9170="",0,IF(AND(OR('Cuadro-de-mando'!$B$4="(Todas)",'Cuadro-de-mando'!$B$4=$A9170),OR('Cuadro-de-mando'!$E$4="(Todas)",'Cuadro-de-mando'!$E$4=$B9170),OR('Cuadro-de-mando'!$H$4="(Todas)",'Cuadro-de-mando'!$H$4=$C9170),OR('Cuadro-de-mando'!$K$4="(Todas)",'Cuadro-de-mando'!$K$4=$E9170),OR('Cuadro-de-mando'!$N$4="(Todos)",'Cuadro-de-mando'!$N$4=$F9170)),1,0))</f>
        <v>1</v>
      </c>
    </row>
    <row r="9171" spans="1:10" x14ac:dyDescent="0.25">
      <c r="A9171" t="str">
        <f>IF(Tienda_4!$A1971="","","Tienda 4")</f>
        <v>Tienda 4</v>
      </c>
      <c r="B9171" t="str">
        <f>IF($A9171="","",Tienda_4!B1971)</f>
        <v>Electrodomésticos</v>
      </c>
      <c r="C9171" t="str">
        <f>IF($A9171="","",Tienda_4!G1971)</f>
        <v>Bogotá</v>
      </c>
      <c r="D9171" t="str">
        <f>IF($A9171="","",Tienda_4!F1971)</f>
        <v>Mariana Herrera</v>
      </c>
      <c r="E9171" t="str">
        <f>IF($A9171="","",Tienda_4!I1971)</f>
        <v>Tarjeta de crédito</v>
      </c>
      <c r="F9171">
        <f>IF($A9171="","",VALUE(RIGHT(Tienda_4!E1971,4)))</f>
        <v>2021</v>
      </c>
      <c r="G9171">
        <f>IF($A9171="","",Tienda_4!C1971)</f>
        <v>1203600</v>
      </c>
      <c r="H9171">
        <f>IF($A9171="","",Tienda_4!D1971)</f>
        <v>64500</v>
      </c>
      <c r="I9171">
        <f>IF($A9171="","",Tienda_4!H1971)</f>
        <v>4</v>
      </c>
      <c r="J9171">
        <f>IF($A9171="",0,IF(AND(OR('Cuadro-de-mando'!$B$4="(Todas)",'Cuadro-de-mando'!$B$4=$A9171),OR('Cuadro-de-mando'!$E$4="(Todas)",'Cuadro-de-mando'!$E$4=$B9171),OR('Cuadro-de-mando'!$H$4="(Todas)",'Cuadro-de-mando'!$H$4=$C9171),OR('Cuadro-de-mando'!$K$4="(Todas)",'Cuadro-de-mando'!$K$4=$E9171),OR('Cuadro-de-mando'!$N$4="(Todos)",'Cuadro-de-mando'!$N$4=$F9171)),1,0))</f>
        <v>1</v>
      </c>
    </row>
    <row r="9172" spans="1:10" x14ac:dyDescent="0.25">
      <c r="A9172" t="str">
        <f>IF(Tienda_4!$A1972="","","Tienda 4")</f>
        <v>Tienda 4</v>
      </c>
      <c r="B9172" t="str">
        <f>IF($A9172="","",Tienda_4!B1972)</f>
        <v>Electrónicos</v>
      </c>
      <c r="C9172" t="str">
        <f>IF($A9172="","",Tienda_4!G1972)</f>
        <v>Bogotá</v>
      </c>
      <c r="D9172" t="str">
        <f>IF($A9172="","",Tienda_4!F1972)</f>
        <v>Rafael Acosta</v>
      </c>
      <c r="E9172" t="str">
        <f>IF($A9172="","",Tienda_4!I1972)</f>
        <v>Tarjeta de crédito</v>
      </c>
      <c r="F9172">
        <f>IF($A9172="","",VALUE(RIGHT(Tienda_4!E1972,4)))</f>
        <v>2021</v>
      </c>
      <c r="G9172">
        <f>IF($A9172="","",Tienda_4!C1972)</f>
        <v>1671800</v>
      </c>
      <c r="H9172">
        <f>IF($A9172="","",Tienda_4!D1972)</f>
        <v>87200</v>
      </c>
      <c r="I9172">
        <f>IF($A9172="","",Tienda_4!H1972)</f>
        <v>5</v>
      </c>
      <c r="J9172">
        <f>IF($A9172="",0,IF(AND(OR('Cuadro-de-mando'!$B$4="(Todas)",'Cuadro-de-mando'!$B$4=$A9172),OR('Cuadro-de-mando'!$E$4="(Todas)",'Cuadro-de-mando'!$E$4=$B9172),OR('Cuadro-de-mando'!$H$4="(Todas)",'Cuadro-de-mando'!$H$4=$C9172),OR('Cuadro-de-mando'!$K$4="(Todas)",'Cuadro-de-mando'!$K$4=$E9172),OR('Cuadro-de-mando'!$N$4="(Todos)",'Cuadro-de-mando'!$N$4=$F9172)),1,0))</f>
        <v>1</v>
      </c>
    </row>
    <row r="9173" spans="1:10" x14ac:dyDescent="0.25">
      <c r="A9173" t="str">
        <f>IF(Tienda_4!$A1973="","","Tienda 4")</f>
        <v>Tienda 4</v>
      </c>
      <c r="B9173" t="str">
        <f>IF($A9173="","",Tienda_4!B1973)</f>
        <v>Libros</v>
      </c>
      <c r="C9173" t="str">
        <f>IF($A9173="","",Tienda_4!G1973)</f>
        <v>Bogotá</v>
      </c>
      <c r="D9173" t="str">
        <f>IF($A9173="","",Tienda_4!F1973)</f>
        <v>Juan Fernandez</v>
      </c>
      <c r="E9173" t="str">
        <f>IF($A9173="","",Tienda_4!I1973)</f>
        <v>Tarjeta de crédito</v>
      </c>
      <c r="F9173">
        <f>IF($A9173="","",VALUE(RIGHT(Tienda_4!E1973,4)))</f>
        <v>2020</v>
      </c>
      <c r="G9173">
        <f>IF($A9173="","",Tienda_4!C1973)</f>
        <v>51000</v>
      </c>
      <c r="H9173">
        <f>IF($A9173="","",Tienda_4!D1973)</f>
        <v>3200</v>
      </c>
      <c r="I9173">
        <f>IF($A9173="","",Tienda_4!H1973)</f>
        <v>5</v>
      </c>
      <c r="J9173">
        <f>IF($A9173="",0,IF(AND(OR('Cuadro-de-mando'!$B$4="(Todas)",'Cuadro-de-mando'!$B$4=$A9173),OR('Cuadro-de-mando'!$E$4="(Todas)",'Cuadro-de-mando'!$E$4=$B9173),OR('Cuadro-de-mando'!$H$4="(Todas)",'Cuadro-de-mando'!$H$4=$C9173),OR('Cuadro-de-mando'!$K$4="(Todas)",'Cuadro-de-mando'!$K$4=$E9173),OR('Cuadro-de-mando'!$N$4="(Todos)",'Cuadro-de-mando'!$N$4=$F9173)),1,0))</f>
        <v>1</v>
      </c>
    </row>
    <row r="9174" spans="1:10" x14ac:dyDescent="0.25">
      <c r="A9174" t="str">
        <f>IF(Tienda_4!$A1974="","","Tienda 4")</f>
        <v>Tienda 4</v>
      </c>
      <c r="B9174" t="str">
        <f>IF($A9174="","",Tienda_4!B1974)</f>
        <v>Electrónicos</v>
      </c>
      <c r="C9174" t="str">
        <f>IF($A9174="","",Tienda_4!G1974)</f>
        <v>Bogotá</v>
      </c>
      <c r="D9174" t="str">
        <f>IF($A9174="","",Tienda_4!F1974)</f>
        <v>Felipe Santos</v>
      </c>
      <c r="E9174" t="str">
        <f>IF($A9174="","",Tienda_4!I1974)</f>
        <v>Tarjeta de crédito</v>
      </c>
      <c r="F9174">
        <f>IF($A9174="","",VALUE(RIGHT(Tienda_4!E1974,4)))</f>
        <v>2020</v>
      </c>
      <c r="G9174">
        <f>IF($A9174="","",Tienda_4!C1974)</f>
        <v>2747000</v>
      </c>
      <c r="H9174">
        <f>IF($A9174="","",Tienda_4!D1974)</f>
        <v>146700</v>
      </c>
      <c r="I9174">
        <f>IF($A9174="","",Tienda_4!H1974)</f>
        <v>2</v>
      </c>
      <c r="J9174">
        <f>IF($A9174="",0,IF(AND(OR('Cuadro-de-mando'!$B$4="(Todas)",'Cuadro-de-mando'!$B$4=$A9174),OR('Cuadro-de-mando'!$E$4="(Todas)",'Cuadro-de-mando'!$E$4=$B9174),OR('Cuadro-de-mando'!$H$4="(Todas)",'Cuadro-de-mando'!$H$4=$C9174),OR('Cuadro-de-mando'!$K$4="(Todas)",'Cuadro-de-mando'!$K$4=$E9174),OR('Cuadro-de-mando'!$N$4="(Todos)",'Cuadro-de-mando'!$N$4=$F9174)),1,0))</f>
        <v>1</v>
      </c>
    </row>
    <row r="9175" spans="1:10" x14ac:dyDescent="0.25">
      <c r="A9175" t="str">
        <f>IF(Tienda_4!$A1975="","","Tienda 4")</f>
        <v>Tienda 4</v>
      </c>
      <c r="B9175" t="str">
        <f>IF($A9175="","",Tienda_4!B1975)</f>
        <v>Artículos para el hogar</v>
      </c>
      <c r="C9175" t="str">
        <f>IF($A9175="","",Tienda_4!G1975)</f>
        <v>Medellín</v>
      </c>
      <c r="D9175" t="str">
        <f>IF($A9175="","",Tienda_4!F1975)</f>
        <v>Juliana Costa</v>
      </c>
      <c r="E9175" t="str">
        <f>IF($A9175="","",Tienda_4!I1975)</f>
        <v>Tarjeta de crédito</v>
      </c>
      <c r="F9175">
        <f>IF($A9175="","",VALUE(RIGHT(Tienda_4!E1975,4)))</f>
        <v>2022</v>
      </c>
      <c r="G9175">
        <f>IF($A9175="","",Tienda_4!C1975)</f>
        <v>125600</v>
      </c>
      <c r="H9175">
        <f>IF($A9175="","",Tienda_4!D1975)</f>
        <v>6900</v>
      </c>
      <c r="I9175">
        <f>IF($A9175="","",Tienda_4!H1975)</f>
        <v>5</v>
      </c>
      <c r="J9175">
        <f>IF($A9175="",0,IF(AND(OR('Cuadro-de-mando'!$B$4="(Todas)",'Cuadro-de-mando'!$B$4=$A9175),OR('Cuadro-de-mando'!$E$4="(Todas)",'Cuadro-de-mando'!$E$4=$B9175),OR('Cuadro-de-mando'!$H$4="(Todas)",'Cuadro-de-mando'!$H$4=$C9175),OR('Cuadro-de-mando'!$K$4="(Todas)",'Cuadro-de-mando'!$K$4=$E9175),OR('Cuadro-de-mando'!$N$4="(Todos)",'Cuadro-de-mando'!$N$4=$F9175)),1,0))</f>
        <v>1</v>
      </c>
    </row>
    <row r="9176" spans="1:10" x14ac:dyDescent="0.25">
      <c r="A9176" t="str">
        <f>IF(Tienda_4!$A1976="","","Tienda 4")</f>
        <v>Tienda 4</v>
      </c>
      <c r="B9176" t="str">
        <f>IF($A9176="","",Tienda_4!B1976)</f>
        <v>Electrodomésticos</v>
      </c>
      <c r="C9176" t="str">
        <f>IF($A9176="","",Tienda_4!G1976)</f>
        <v>Medellín</v>
      </c>
      <c r="D9176" t="str">
        <f>IF($A9176="","",Tienda_4!F1976)</f>
        <v>Ángel Rodriguez</v>
      </c>
      <c r="E9176" t="str">
        <f>IF($A9176="","",Tienda_4!I1976)</f>
        <v>Nequi</v>
      </c>
      <c r="F9176">
        <f>IF($A9176="","",VALUE(RIGHT(Tienda_4!E1976,4)))</f>
        <v>2022</v>
      </c>
      <c r="G9176">
        <f>IF($A9176="","",Tienda_4!C1976)</f>
        <v>1183300</v>
      </c>
      <c r="H9176">
        <f>IF($A9176="","",Tienda_4!D1976)</f>
        <v>65400</v>
      </c>
      <c r="I9176">
        <f>IF($A9176="","",Tienda_4!H1976)</f>
        <v>2</v>
      </c>
      <c r="J9176">
        <f>IF($A9176="",0,IF(AND(OR('Cuadro-de-mando'!$B$4="(Todas)",'Cuadro-de-mando'!$B$4=$A9176),OR('Cuadro-de-mando'!$E$4="(Todas)",'Cuadro-de-mando'!$E$4=$B9176),OR('Cuadro-de-mando'!$H$4="(Todas)",'Cuadro-de-mando'!$H$4=$C9176),OR('Cuadro-de-mando'!$K$4="(Todas)",'Cuadro-de-mando'!$K$4=$E9176),OR('Cuadro-de-mando'!$N$4="(Todos)",'Cuadro-de-mando'!$N$4=$F9176)),1,0))</f>
        <v>1</v>
      </c>
    </row>
    <row r="9177" spans="1:10" x14ac:dyDescent="0.25">
      <c r="A9177" t="str">
        <f>IF(Tienda_4!$A1977="","","Tienda 4")</f>
        <v>Tienda 4</v>
      </c>
      <c r="B9177" t="str">
        <f>IF($A9177="","",Tienda_4!B1977)</f>
        <v>Deportes y diversión</v>
      </c>
      <c r="C9177" t="str">
        <f>IF($A9177="","",Tienda_4!G1977)</f>
        <v>Cali</v>
      </c>
      <c r="D9177" t="str">
        <f>IF($A9177="","",Tienda_4!F1977)</f>
        <v>Camila Rivera</v>
      </c>
      <c r="E9177" t="str">
        <f>IF($A9177="","",Tienda_4!I1977)</f>
        <v>Cupón</v>
      </c>
      <c r="F9177">
        <f>IF($A9177="","",VALUE(RIGHT(Tienda_4!E1977,4)))</f>
        <v>2023</v>
      </c>
      <c r="G9177">
        <f>IF($A9177="","",Tienda_4!C1977)</f>
        <v>59000</v>
      </c>
      <c r="H9177">
        <f>IF($A9177="","",Tienda_4!D1977)</f>
        <v>1300</v>
      </c>
      <c r="I9177">
        <f>IF($A9177="","",Tienda_4!H1977)</f>
        <v>1</v>
      </c>
      <c r="J9177">
        <f>IF($A9177="",0,IF(AND(OR('Cuadro-de-mando'!$B$4="(Todas)",'Cuadro-de-mando'!$B$4=$A9177),OR('Cuadro-de-mando'!$E$4="(Todas)",'Cuadro-de-mando'!$E$4=$B9177),OR('Cuadro-de-mando'!$H$4="(Todas)",'Cuadro-de-mando'!$H$4=$C9177),OR('Cuadro-de-mando'!$K$4="(Todas)",'Cuadro-de-mando'!$K$4=$E9177),OR('Cuadro-de-mando'!$N$4="(Todos)",'Cuadro-de-mando'!$N$4=$F9177)),1,0))</f>
        <v>1</v>
      </c>
    </row>
    <row r="9178" spans="1:10" x14ac:dyDescent="0.25">
      <c r="A9178" t="str">
        <f>IF(Tienda_4!$A1978="","","Tienda 4")</f>
        <v>Tienda 4</v>
      </c>
      <c r="B9178" t="str">
        <f>IF($A9178="","",Tienda_4!B1978)</f>
        <v>Juguetes</v>
      </c>
      <c r="C9178" t="str">
        <f>IF($A9178="","",Tienda_4!G1978)</f>
        <v>Bucaramanga</v>
      </c>
      <c r="D9178" t="str">
        <f>IF($A9178="","",Tienda_4!F1978)</f>
        <v>Mariana Herrera</v>
      </c>
      <c r="E9178" t="str">
        <f>IF($A9178="","",Tienda_4!I1978)</f>
        <v>Tarjeta de crédito</v>
      </c>
      <c r="F9178">
        <f>IF($A9178="","",VALUE(RIGHT(Tienda_4!E1978,4)))</f>
        <v>2020</v>
      </c>
      <c r="G9178">
        <f>IF($A9178="","",Tienda_4!C1978)</f>
        <v>173500</v>
      </c>
      <c r="H9178">
        <f>IF($A9178="","",Tienda_4!D1978)</f>
        <v>7400</v>
      </c>
      <c r="I9178">
        <f>IF($A9178="","",Tienda_4!H1978)</f>
        <v>5</v>
      </c>
      <c r="J9178">
        <f>IF($A9178="",0,IF(AND(OR('Cuadro-de-mando'!$B$4="(Todas)",'Cuadro-de-mando'!$B$4=$A9178),OR('Cuadro-de-mando'!$E$4="(Todas)",'Cuadro-de-mando'!$E$4=$B9178),OR('Cuadro-de-mando'!$H$4="(Todas)",'Cuadro-de-mando'!$H$4=$C9178),OR('Cuadro-de-mando'!$K$4="(Todas)",'Cuadro-de-mando'!$K$4=$E9178),OR('Cuadro-de-mando'!$N$4="(Todos)",'Cuadro-de-mando'!$N$4=$F9178)),1,0))</f>
        <v>1</v>
      </c>
    </row>
    <row r="9179" spans="1:10" x14ac:dyDescent="0.25">
      <c r="A9179" t="str">
        <f>IF(Tienda_4!$A1979="","","Tienda 4")</f>
        <v>Tienda 4</v>
      </c>
      <c r="B9179" t="str">
        <f>IF($A9179="","",Tienda_4!B1979)</f>
        <v>Artículos para el hogar</v>
      </c>
      <c r="C9179" t="str">
        <f>IF($A9179="","",Tienda_4!G1979)</f>
        <v>Bogotá</v>
      </c>
      <c r="D9179" t="str">
        <f>IF($A9179="","",Tienda_4!F1979)</f>
        <v>Santiago Silva</v>
      </c>
      <c r="E9179" t="str">
        <f>IF($A9179="","",Tienda_4!I1979)</f>
        <v>Tarjeta de crédito</v>
      </c>
      <c r="F9179">
        <f>IF($A9179="","",VALUE(RIGHT(Tienda_4!E1979,4)))</f>
        <v>2021</v>
      </c>
      <c r="G9179">
        <f>IF($A9179="","",Tienda_4!C1979)</f>
        <v>44100</v>
      </c>
      <c r="H9179">
        <f>IF($A9179="","",Tienda_4!D1979)</f>
        <v>2700</v>
      </c>
      <c r="I9179">
        <f>IF($A9179="","",Tienda_4!H1979)</f>
        <v>5</v>
      </c>
      <c r="J9179">
        <f>IF($A9179="",0,IF(AND(OR('Cuadro-de-mando'!$B$4="(Todas)",'Cuadro-de-mando'!$B$4=$A9179),OR('Cuadro-de-mando'!$E$4="(Todas)",'Cuadro-de-mando'!$E$4=$B9179),OR('Cuadro-de-mando'!$H$4="(Todas)",'Cuadro-de-mando'!$H$4=$C9179),OR('Cuadro-de-mando'!$K$4="(Todas)",'Cuadro-de-mando'!$K$4=$E9179),OR('Cuadro-de-mando'!$N$4="(Todos)",'Cuadro-de-mando'!$N$4=$F9179)),1,0))</f>
        <v>1</v>
      </c>
    </row>
    <row r="9180" spans="1:10" x14ac:dyDescent="0.25">
      <c r="A9180" t="str">
        <f>IF(Tienda_4!$A1980="","","Tienda 4")</f>
        <v>Tienda 4</v>
      </c>
      <c r="B9180" t="str">
        <f>IF($A9180="","",Tienda_4!B1980)</f>
        <v>Artículos para el hogar</v>
      </c>
      <c r="C9180" t="str">
        <f>IF($A9180="","",Tienda_4!G1980)</f>
        <v>Bogotá</v>
      </c>
      <c r="D9180" t="str">
        <f>IF($A9180="","",Tienda_4!F1980)</f>
        <v>Izabela de León</v>
      </c>
      <c r="E9180" t="str">
        <f>IF($A9180="","",Tienda_4!I1980)</f>
        <v>Tarjeta de crédito</v>
      </c>
      <c r="F9180">
        <f>IF($A9180="","",VALUE(RIGHT(Tienda_4!E1980,4)))</f>
        <v>2022</v>
      </c>
      <c r="G9180">
        <f>IF($A9180="","",Tienda_4!C1980)</f>
        <v>55100</v>
      </c>
      <c r="H9180">
        <f>IF($A9180="","",Tienda_4!D1980)</f>
        <v>1100</v>
      </c>
      <c r="I9180">
        <f>IF($A9180="","",Tienda_4!H1980)</f>
        <v>4</v>
      </c>
      <c r="J9180">
        <f>IF($A9180="",0,IF(AND(OR('Cuadro-de-mando'!$B$4="(Todas)",'Cuadro-de-mando'!$B$4=$A9180),OR('Cuadro-de-mando'!$E$4="(Todas)",'Cuadro-de-mando'!$E$4=$B9180),OR('Cuadro-de-mando'!$H$4="(Todas)",'Cuadro-de-mando'!$H$4=$C9180),OR('Cuadro-de-mando'!$K$4="(Todas)",'Cuadro-de-mando'!$K$4=$E9180),OR('Cuadro-de-mando'!$N$4="(Todos)",'Cuadro-de-mando'!$N$4=$F9180)),1,0))</f>
        <v>1</v>
      </c>
    </row>
    <row r="9181" spans="1:10" x14ac:dyDescent="0.25">
      <c r="A9181" t="str">
        <f>IF(Tienda_4!$A1981="","","Tienda 4")</f>
        <v>Tienda 4</v>
      </c>
      <c r="B9181" t="str">
        <f>IF($A9181="","",Tienda_4!B1981)</f>
        <v>Juguetes</v>
      </c>
      <c r="C9181" t="str">
        <f>IF($A9181="","",Tienda_4!G1981)</f>
        <v>Medellín</v>
      </c>
      <c r="D9181" t="str">
        <f>IF($A9181="","",Tienda_4!F1981)</f>
        <v>Rafael Acosta</v>
      </c>
      <c r="E9181" t="str">
        <f>IF($A9181="","",Tienda_4!I1981)</f>
        <v>Tarjeta de crédito</v>
      </c>
      <c r="F9181">
        <f>IF($A9181="","",VALUE(RIGHT(Tienda_4!E1981,4)))</f>
        <v>2022</v>
      </c>
      <c r="G9181">
        <f>IF($A9181="","",Tienda_4!C1981)</f>
        <v>21800</v>
      </c>
      <c r="H9181">
        <f>IF($A9181="","",Tienda_4!D1981)</f>
        <v>1600</v>
      </c>
      <c r="I9181">
        <f>IF($A9181="","",Tienda_4!H1981)</f>
        <v>5</v>
      </c>
      <c r="J9181">
        <f>IF($A9181="",0,IF(AND(OR('Cuadro-de-mando'!$B$4="(Todas)",'Cuadro-de-mando'!$B$4=$A9181),OR('Cuadro-de-mando'!$E$4="(Todas)",'Cuadro-de-mando'!$E$4=$B9181),OR('Cuadro-de-mando'!$H$4="(Todas)",'Cuadro-de-mando'!$H$4=$C9181),OR('Cuadro-de-mando'!$K$4="(Todas)",'Cuadro-de-mando'!$K$4=$E9181),OR('Cuadro-de-mando'!$N$4="(Todos)",'Cuadro-de-mando'!$N$4=$F9181)),1,0))</f>
        <v>1</v>
      </c>
    </row>
    <row r="9182" spans="1:10" x14ac:dyDescent="0.25">
      <c r="A9182" t="str">
        <f>IF(Tienda_4!$A1982="","","Tienda 4")</f>
        <v>Tienda 4</v>
      </c>
      <c r="B9182" t="str">
        <f>IF($A9182="","",Tienda_4!B1982)</f>
        <v>Juguetes</v>
      </c>
      <c r="C9182" t="str">
        <f>IF($A9182="","",Tienda_4!G1982)</f>
        <v>Bogotá</v>
      </c>
      <c r="D9182" t="str">
        <f>IF($A9182="","",Tienda_4!F1982)</f>
        <v>Ángel Rodriguez</v>
      </c>
      <c r="E9182" t="str">
        <f>IF($A9182="","",Tienda_4!I1982)</f>
        <v>Cupón</v>
      </c>
      <c r="F9182">
        <f>IF($A9182="","",VALUE(RIGHT(Tienda_4!E1982,4)))</f>
        <v>2021</v>
      </c>
      <c r="G9182">
        <f>IF($A9182="","",Tienda_4!C1982)</f>
        <v>73200</v>
      </c>
      <c r="H9182">
        <f>IF($A9182="","",Tienda_4!D1982)</f>
        <v>2100</v>
      </c>
      <c r="I9182">
        <f>IF($A9182="","",Tienda_4!H1982)</f>
        <v>1</v>
      </c>
      <c r="J9182">
        <f>IF($A9182="",0,IF(AND(OR('Cuadro-de-mando'!$B$4="(Todas)",'Cuadro-de-mando'!$B$4=$A9182),OR('Cuadro-de-mando'!$E$4="(Todas)",'Cuadro-de-mando'!$E$4=$B9182),OR('Cuadro-de-mando'!$H$4="(Todas)",'Cuadro-de-mando'!$H$4=$C9182),OR('Cuadro-de-mando'!$K$4="(Todas)",'Cuadro-de-mando'!$K$4=$E9182),OR('Cuadro-de-mando'!$N$4="(Todos)",'Cuadro-de-mando'!$N$4=$F9182)),1,0))</f>
        <v>1</v>
      </c>
    </row>
    <row r="9183" spans="1:10" x14ac:dyDescent="0.25">
      <c r="A9183" t="str">
        <f>IF(Tienda_4!$A1983="","","Tienda 4")</f>
        <v>Tienda 4</v>
      </c>
      <c r="B9183" t="str">
        <f>IF($A9183="","",Tienda_4!B1983)</f>
        <v>Juguetes</v>
      </c>
      <c r="C9183" t="str">
        <f>IF($A9183="","",Tienda_4!G1983)</f>
        <v>Bogotá</v>
      </c>
      <c r="D9183" t="str">
        <f>IF($A9183="","",Tienda_4!F1983)</f>
        <v>Pedro Gomez</v>
      </c>
      <c r="E9183" t="str">
        <f>IF($A9183="","",Tienda_4!I1983)</f>
        <v>Tarjeta de crédito</v>
      </c>
      <c r="F9183">
        <f>IF($A9183="","",VALUE(RIGHT(Tienda_4!E1983,4)))</f>
        <v>2020</v>
      </c>
      <c r="G9183">
        <f>IF($A9183="","",Tienda_4!C1983)</f>
        <v>32500</v>
      </c>
      <c r="H9183">
        <f>IF($A9183="","",Tienda_4!D1983)</f>
        <v>2800</v>
      </c>
      <c r="I9183">
        <f>IF($A9183="","",Tienda_4!H1983)</f>
        <v>1</v>
      </c>
      <c r="J9183">
        <f>IF($A9183="",0,IF(AND(OR('Cuadro-de-mando'!$B$4="(Todas)",'Cuadro-de-mando'!$B$4=$A9183),OR('Cuadro-de-mando'!$E$4="(Todas)",'Cuadro-de-mando'!$E$4=$B9183),OR('Cuadro-de-mando'!$H$4="(Todas)",'Cuadro-de-mando'!$H$4=$C9183),OR('Cuadro-de-mando'!$K$4="(Todas)",'Cuadro-de-mando'!$K$4=$E9183),OR('Cuadro-de-mando'!$N$4="(Todos)",'Cuadro-de-mando'!$N$4=$F9183)),1,0))</f>
        <v>1</v>
      </c>
    </row>
    <row r="9184" spans="1:10" x14ac:dyDescent="0.25">
      <c r="A9184" t="str">
        <f>IF(Tienda_4!$A1984="","","Tienda 4")</f>
        <v>Tienda 4</v>
      </c>
      <c r="B9184" t="str">
        <f>IF($A9184="","",Tienda_4!B1984)</f>
        <v>Instrumentos musicales</v>
      </c>
      <c r="C9184" t="str">
        <f>IF($A9184="","",Tienda_4!G1984)</f>
        <v>Medellín</v>
      </c>
      <c r="D9184" t="str">
        <f>IF($A9184="","",Tienda_4!F1984)</f>
        <v>Blanca Ramirez</v>
      </c>
      <c r="E9184" t="str">
        <f>IF($A9184="","",Tienda_4!I1984)</f>
        <v>Nequi</v>
      </c>
      <c r="F9184">
        <f>IF($A9184="","",VALUE(RIGHT(Tienda_4!E1984,4)))</f>
        <v>2021</v>
      </c>
      <c r="G9184">
        <f>IF($A9184="","",Tienda_4!C1984)</f>
        <v>797700</v>
      </c>
      <c r="H9184">
        <f>IF($A9184="","",Tienda_4!D1984)</f>
        <v>43500</v>
      </c>
      <c r="I9184">
        <f>IF($A9184="","",Tienda_4!H1984)</f>
        <v>1</v>
      </c>
      <c r="J9184">
        <f>IF($A9184="",0,IF(AND(OR('Cuadro-de-mando'!$B$4="(Todas)",'Cuadro-de-mando'!$B$4=$A9184),OR('Cuadro-de-mando'!$E$4="(Todas)",'Cuadro-de-mando'!$E$4=$B9184),OR('Cuadro-de-mando'!$H$4="(Todas)",'Cuadro-de-mando'!$H$4=$C9184),OR('Cuadro-de-mando'!$K$4="(Todas)",'Cuadro-de-mando'!$K$4=$E9184),OR('Cuadro-de-mando'!$N$4="(Todos)",'Cuadro-de-mando'!$N$4=$F9184)),1,0))</f>
        <v>1</v>
      </c>
    </row>
    <row r="9185" spans="1:10" x14ac:dyDescent="0.25">
      <c r="A9185" t="str">
        <f>IF(Tienda_4!$A1985="","","Tienda 4")</f>
        <v>Tienda 4</v>
      </c>
      <c r="B9185" t="str">
        <f>IF($A9185="","",Tienda_4!B1985)</f>
        <v>Juguetes</v>
      </c>
      <c r="C9185" t="str">
        <f>IF($A9185="","",Tienda_4!G1985)</f>
        <v>Medellín</v>
      </c>
      <c r="D9185" t="str">
        <f>IF($A9185="","",Tienda_4!F1985)</f>
        <v>Rafael Acosta</v>
      </c>
      <c r="E9185" t="str">
        <f>IF($A9185="","",Tienda_4!I1985)</f>
        <v>Nequi</v>
      </c>
      <c r="F9185">
        <f>IF($A9185="","",VALUE(RIGHT(Tienda_4!E1985,4)))</f>
        <v>2020</v>
      </c>
      <c r="G9185">
        <f>IF($A9185="","",Tienda_4!C1985)</f>
        <v>52800</v>
      </c>
      <c r="H9185">
        <f>IF($A9185="","",Tienda_4!D1985)</f>
        <v>1000</v>
      </c>
      <c r="I9185">
        <f>IF($A9185="","",Tienda_4!H1985)</f>
        <v>5</v>
      </c>
      <c r="J9185">
        <f>IF($A9185="",0,IF(AND(OR('Cuadro-de-mando'!$B$4="(Todas)",'Cuadro-de-mando'!$B$4=$A9185),OR('Cuadro-de-mando'!$E$4="(Todas)",'Cuadro-de-mando'!$E$4=$B9185),OR('Cuadro-de-mando'!$H$4="(Todas)",'Cuadro-de-mando'!$H$4=$C9185),OR('Cuadro-de-mando'!$K$4="(Todas)",'Cuadro-de-mando'!$K$4=$E9185),OR('Cuadro-de-mando'!$N$4="(Todos)",'Cuadro-de-mando'!$N$4=$F9185)),1,0))</f>
        <v>1</v>
      </c>
    </row>
    <row r="9186" spans="1:10" x14ac:dyDescent="0.25">
      <c r="A9186" t="str">
        <f>IF(Tienda_4!$A1986="","","Tienda 4")</f>
        <v>Tienda 4</v>
      </c>
      <c r="B9186" t="str">
        <f>IF($A9186="","",Tienda_4!B1986)</f>
        <v>Deportes y diversión</v>
      </c>
      <c r="C9186" t="str">
        <f>IF($A9186="","",Tienda_4!G1986)</f>
        <v>Bogotá</v>
      </c>
      <c r="D9186" t="str">
        <f>IF($A9186="","",Tienda_4!F1986)</f>
        <v>Rafael Acosta</v>
      </c>
      <c r="E9186" t="str">
        <f>IF($A9186="","",Tienda_4!I1986)</f>
        <v>Tarjeta de crédito</v>
      </c>
      <c r="F9186">
        <f>IF($A9186="","",VALUE(RIGHT(Tienda_4!E1986,4)))</f>
        <v>2022</v>
      </c>
      <c r="G9186">
        <f>IF($A9186="","",Tienda_4!C1986)</f>
        <v>108800</v>
      </c>
      <c r="H9186">
        <f>IF($A9186="","",Tienda_4!D1986)</f>
        <v>6200</v>
      </c>
      <c r="I9186">
        <f>IF($A9186="","",Tienda_4!H1986)</f>
        <v>1</v>
      </c>
      <c r="J9186">
        <f>IF($A9186="",0,IF(AND(OR('Cuadro-de-mando'!$B$4="(Todas)",'Cuadro-de-mando'!$B$4=$A9186),OR('Cuadro-de-mando'!$E$4="(Todas)",'Cuadro-de-mando'!$E$4=$B9186),OR('Cuadro-de-mando'!$H$4="(Todas)",'Cuadro-de-mando'!$H$4=$C9186),OR('Cuadro-de-mando'!$K$4="(Todas)",'Cuadro-de-mando'!$K$4=$E9186),OR('Cuadro-de-mando'!$N$4="(Todos)",'Cuadro-de-mando'!$N$4=$F9186)),1,0))</f>
        <v>1</v>
      </c>
    </row>
    <row r="9187" spans="1:10" x14ac:dyDescent="0.25">
      <c r="A9187" t="str">
        <f>IF(Tienda_4!$A1987="","","Tienda 4")</f>
        <v>Tienda 4</v>
      </c>
      <c r="B9187" t="str">
        <f>IF($A9187="","",Tienda_4!B1987)</f>
        <v>Muebles</v>
      </c>
      <c r="C9187" t="str">
        <f>IF($A9187="","",Tienda_4!G1987)</f>
        <v>Medellín</v>
      </c>
      <c r="D9187" t="str">
        <f>IF($A9187="","",Tienda_4!F1987)</f>
        <v>Izabela de León</v>
      </c>
      <c r="E9187" t="str">
        <f>IF($A9187="","",Tienda_4!I1987)</f>
        <v>Tarjeta de crédito</v>
      </c>
      <c r="F9187">
        <f>IF($A9187="","",VALUE(RIGHT(Tienda_4!E1987,4)))</f>
        <v>2020</v>
      </c>
      <c r="G9187">
        <f>IF($A9187="","",Tienda_4!C1987)</f>
        <v>416000</v>
      </c>
      <c r="H9187">
        <f>IF($A9187="","",Tienda_4!D1987)</f>
        <v>20300</v>
      </c>
      <c r="I9187">
        <f>IF($A9187="","",Tienda_4!H1987)</f>
        <v>4</v>
      </c>
      <c r="J9187">
        <f>IF($A9187="",0,IF(AND(OR('Cuadro-de-mando'!$B$4="(Todas)",'Cuadro-de-mando'!$B$4=$A9187),OR('Cuadro-de-mando'!$E$4="(Todas)",'Cuadro-de-mando'!$E$4=$B9187),OR('Cuadro-de-mando'!$H$4="(Todas)",'Cuadro-de-mando'!$H$4=$C9187),OR('Cuadro-de-mando'!$K$4="(Todas)",'Cuadro-de-mando'!$K$4=$E9187),OR('Cuadro-de-mando'!$N$4="(Todos)",'Cuadro-de-mando'!$N$4=$F9187)),1,0))</f>
        <v>1</v>
      </c>
    </row>
    <row r="9188" spans="1:10" x14ac:dyDescent="0.25">
      <c r="A9188" t="str">
        <f>IF(Tienda_4!$A1988="","","Tienda 4")</f>
        <v>Tienda 4</v>
      </c>
      <c r="B9188" t="str">
        <f>IF($A9188="","",Tienda_4!B1988)</f>
        <v>Juguetes</v>
      </c>
      <c r="C9188" t="str">
        <f>IF($A9188="","",Tienda_4!G1988)</f>
        <v>Santa Marta</v>
      </c>
      <c r="D9188" t="str">
        <f>IF($A9188="","",Tienda_4!F1988)</f>
        <v>Blanca Ramirez</v>
      </c>
      <c r="E9188" t="str">
        <f>IF($A9188="","",Tienda_4!I1988)</f>
        <v>Tarjeta de crédito</v>
      </c>
      <c r="F9188">
        <f>IF($A9188="","",VALUE(RIGHT(Tienda_4!E1988,4)))</f>
        <v>2020</v>
      </c>
      <c r="G9188">
        <f>IF($A9188="","",Tienda_4!C1988)</f>
        <v>10100</v>
      </c>
      <c r="H9188">
        <f>IF($A9188="","",Tienda_4!D1988)</f>
        <v>0</v>
      </c>
      <c r="I9188">
        <f>IF($A9188="","",Tienda_4!H1988)</f>
        <v>1</v>
      </c>
      <c r="J9188">
        <f>IF($A9188="",0,IF(AND(OR('Cuadro-de-mando'!$B$4="(Todas)",'Cuadro-de-mando'!$B$4=$A9188),OR('Cuadro-de-mando'!$E$4="(Todas)",'Cuadro-de-mando'!$E$4=$B9188),OR('Cuadro-de-mando'!$H$4="(Todas)",'Cuadro-de-mando'!$H$4=$C9188),OR('Cuadro-de-mando'!$K$4="(Todas)",'Cuadro-de-mando'!$K$4=$E9188),OR('Cuadro-de-mando'!$N$4="(Todos)",'Cuadro-de-mando'!$N$4=$F9188)),1,0))</f>
        <v>1</v>
      </c>
    </row>
    <row r="9189" spans="1:10" x14ac:dyDescent="0.25">
      <c r="A9189" t="str">
        <f>IF(Tienda_4!$A1989="","","Tienda 4")</f>
        <v>Tienda 4</v>
      </c>
      <c r="B9189" t="str">
        <f>IF($A9189="","",Tienda_4!B1989)</f>
        <v>Deportes y diversión</v>
      </c>
      <c r="C9189" t="str">
        <f>IF($A9189="","",Tienda_4!G1989)</f>
        <v>Bogotá</v>
      </c>
      <c r="D9189" t="str">
        <f>IF($A9189="","",Tienda_4!F1989)</f>
        <v>Juan Fernandez</v>
      </c>
      <c r="E9189" t="str">
        <f>IF($A9189="","",Tienda_4!I1989)</f>
        <v>Tarjeta de crédito</v>
      </c>
      <c r="F9189">
        <f>IF($A9189="","",VALUE(RIGHT(Tienda_4!E1989,4)))</f>
        <v>2021</v>
      </c>
      <c r="G9189">
        <f>IF($A9189="","",Tienda_4!C1989)</f>
        <v>39900</v>
      </c>
      <c r="H9189">
        <f>IF($A9189="","",Tienda_4!D1989)</f>
        <v>4500</v>
      </c>
      <c r="I9189">
        <f>IF($A9189="","",Tienda_4!H1989)</f>
        <v>5</v>
      </c>
      <c r="J9189">
        <f>IF($A9189="",0,IF(AND(OR('Cuadro-de-mando'!$B$4="(Todas)",'Cuadro-de-mando'!$B$4=$A9189),OR('Cuadro-de-mando'!$E$4="(Todas)",'Cuadro-de-mando'!$E$4=$B9189),OR('Cuadro-de-mando'!$H$4="(Todas)",'Cuadro-de-mando'!$H$4=$C9189),OR('Cuadro-de-mando'!$K$4="(Todas)",'Cuadro-de-mando'!$K$4=$E9189),OR('Cuadro-de-mando'!$N$4="(Todos)",'Cuadro-de-mando'!$N$4=$F9189)),1,0))</f>
        <v>1</v>
      </c>
    </row>
    <row r="9190" spans="1:10" x14ac:dyDescent="0.25">
      <c r="A9190" t="str">
        <f>IF(Tienda_4!$A1990="","","Tienda 4")</f>
        <v>Tienda 4</v>
      </c>
      <c r="B9190" t="str">
        <f>IF($A9190="","",Tienda_4!B1990)</f>
        <v>Artículos para el hogar</v>
      </c>
      <c r="C9190" t="str">
        <f>IF($A9190="","",Tienda_4!G1990)</f>
        <v>Medellín</v>
      </c>
      <c r="D9190" t="str">
        <f>IF($A9190="","",Tienda_4!F1990)</f>
        <v>Izabela de León</v>
      </c>
      <c r="E9190" t="str">
        <f>IF($A9190="","",Tienda_4!I1990)</f>
        <v>Tarjeta de crédito</v>
      </c>
      <c r="F9190">
        <f>IF($A9190="","",VALUE(RIGHT(Tienda_4!E1990,4)))</f>
        <v>2022</v>
      </c>
      <c r="G9190">
        <f>IF($A9190="","",Tienda_4!C1990)</f>
        <v>48100</v>
      </c>
      <c r="H9190">
        <f>IF($A9190="","",Tienda_4!D1990)</f>
        <v>4900</v>
      </c>
      <c r="I9190">
        <f>IF($A9190="","",Tienda_4!H1990)</f>
        <v>5</v>
      </c>
      <c r="J9190">
        <f>IF($A9190="",0,IF(AND(OR('Cuadro-de-mando'!$B$4="(Todas)",'Cuadro-de-mando'!$B$4=$A9190),OR('Cuadro-de-mando'!$E$4="(Todas)",'Cuadro-de-mando'!$E$4=$B9190),OR('Cuadro-de-mando'!$H$4="(Todas)",'Cuadro-de-mando'!$H$4=$C9190),OR('Cuadro-de-mando'!$K$4="(Todas)",'Cuadro-de-mando'!$K$4=$E9190),OR('Cuadro-de-mando'!$N$4="(Todos)",'Cuadro-de-mando'!$N$4=$F9190)),1,0))</f>
        <v>1</v>
      </c>
    </row>
    <row r="9191" spans="1:10" x14ac:dyDescent="0.25">
      <c r="A9191" t="str">
        <f>IF(Tienda_4!$A1991="","","Tienda 4")</f>
        <v>Tienda 4</v>
      </c>
      <c r="B9191" t="str">
        <f>IF($A9191="","",Tienda_4!B1991)</f>
        <v>Muebles</v>
      </c>
      <c r="C9191" t="str">
        <f>IF($A9191="","",Tienda_4!G1991)</f>
        <v>Bogotá</v>
      </c>
      <c r="D9191" t="str">
        <f>IF($A9191="","",Tienda_4!F1991)</f>
        <v>Maria Alfonso</v>
      </c>
      <c r="E9191" t="str">
        <f>IF($A9191="","",Tienda_4!I1991)</f>
        <v>Tarjeta de crédito</v>
      </c>
      <c r="F9191">
        <f>IF($A9191="","",VALUE(RIGHT(Tienda_4!E1991,4)))</f>
        <v>2022</v>
      </c>
      <c r="G9191">
        <f>IF($A9191="","",Tienda_4!C1991)</f>
        <v>204400</v>
      </c>
      <c r="H9191">
        <f>IF($A9191="","",Tienda_4!D1991)</f>
        <v>11400</v>
      </c>
      <c r="I9191">
        <f>IF($A9191="","",Tienda_4!H1991)</f>
        <v>4</v>
      </c>
      <c r="J9191">
        <f>IF($A9191="",0,IF(AND(OR('Cuadro-de-mando'!$B$4="(Todas)",'Cuadro-de-mando'!$B$4=$A9191),OR('Cuadro-de-mando'!$E$4="(Todas)",'Cuadro-de-mando'!$E$4=$B9191),OR('Cuadro-de-mando'!$H$4="(Todas)",'Cuadro-de-mando'!$H$4=$C9191),OR('Cuadro-de-mando'!$K$4="(Todas)",'Cuadro-de-mando'!$K$4=$E9191),OR('Cuadro-de-mando'!$N$4="(Todos)",'Cuadro-de-mando'!$N$4=$F9191)),1,0))</f>
        <v>1</v>
      </c>
    </row>
    <row r="9192" spans="1:10" x14ac:dyDescent="0.25">
      <c r="A9192" t="str">
        <f>IF(Tienda_4!$A1992="","","Tienda 4")</f>
        <v>Tienda 4</v>
      </c>
      <c r="B9192" t="str">
        <f>IF($A9192="","",Tienda_4!B1992)</f>
        <v>Juguetes</v>
      </c>
      <c r="C9192" t="str">
        <f>IF($A9192="","",Tienda_4!G1992)</f>
        <v>Bogotá</v>
      </c>
      <c r="D9192" t="str">
        <f>IF($A9192="","",Tienda_4!F1992)</f>
        <v>Maria Alfonso</v>
      </c>
      <c r="E9192" t="str">
        <f>IF($A9192="","",Tienda_4!I1992)</f>
        <v>Nequi</v>
      </c>
      <c r="F9192">
        <f>IF($A9192="","",VALUE(RIGHT(Tienda_4!E1992,4)))</f>
        <v>2021</v>
      </c>
      <c r="G9192">
        <f>IF($A9192="","",Tienda_4!C1992)</f>
        <v>68700</v>
      </c>
      <c r="H9192">
        <f>IF($A9192="","",Tienda_4!D1992)</f>
        <v>1800</v>
      </c>
      <c r="I9192">
        <f>IF($A9192="","",Tienda_4!H1992)</f>
        <v>5</v>
      </c>
      <c r="J9192">
        <f>IF($A9192="",0,IF(AND(OR('Cuadro-de-mando'!$B$4="(Todas)",'Cuadro-de-mando'!$B$4=$A9192),OR('Cuadro-de-mando'!$E$4="(Todas)",'Cuadro-de-mando'!$E$4=$B9192),OR('Cuadro-de-mando'!$H$4="(Todas)",'Cuadro-de-mando'!$H$4=$C9192),OR('Cuadro-de-mando'!$K$4="(Todas)",'Cuadro-de-mando'!$K$4=$E9192),OR('Cuadro-de-mando'!$N$4="(Todos)",'Cuadro-de-mando'!$N$4=$F9192)),1,0))</f>
        <v>1</v>
      </c>
    </row>
    <row r="9193" spans="1:10" x14ac:dyDescent="0.25">
      <c r="A9193" t="str">
        <f>IF(Tienda_4!$A1993="","","Tienda 4")</f>
        <v>Tienda 4</v>
      </c>
      <c r="B9193" t="str">
        <f>IF($A9193="","",Tienda_4!B1993)</f>
        <v>Muebles</v>
      </c>
      <c r="C9193" t="str">
        <f>IF($A9193="","",Tienda_4!G1993)</f>
        <v>Medellín</v>
      </c>
      <c r="D9193" t="str">
        <f>IF($A9193="","",Tienda_4!F1993)</f>
        <v>Rafael Acosta</v>
      </c>
      <c r="E9193" t="str">
        <f>IF($A9193="","",Tienda_4!I1993)</f>
        <v>Tarjeta de crédito</v>
      </c>
      <c r="F9193">
        <f>IF($A9193="","",VALUE(RIGHT(Tienda_4!E1993,4)))</f>
        <v>2021</v>
      </c>
      <c r="G9193">
        <f>IF($A9193="","",Tienda_4!C1993)</f>
        <v>238300</v>
      </c>
      <c r="H9193">
        <f>IF($A9193="","",Tienda_4!D1993)</f>
        <v>17500</v>
      </c>
      <c r="I9193">
        <f>IF($A9193="","",Tienda_4!H1993)</f>
        <v>5</v>
      </c>
      <c r="J9193">
        <f>IF($A9193="",0,IF(AND(OR('Cuadro-de-mando'!$B$4="(Todas)",'Cuadro-de-mando'!$B$4=$A9193),OR('Cuadro-de-mando'!$E$4="(Todas)",'Cuadro-de-mando'!$E$4=$B9193),OR('Cuadro-de-mando'!$H$4="(Todas)",'Cuadro-de-mando'!$H$4=$C9193),OR('Cuadro-de-mando'!$K$4="(Todas)",'Cuadro-de-mando'!$K$4=$E9193),OR('Cuadro-de-mando'!$N$4="(Todos)",'Cuadro-de-mando'!$N$4=$F9193)),1,0))</f>
        <v>1</v>
      </c>
    </row>
    <row r="9194" spans="1:10" x14ac:dyDescent="0.25">
      <c r="A9194" t="str">
        <f>IF(Tienda_4!$A1994="","","Tienda 4")</f>
        <v>Tienda 4</v>
      </c>
      <c r="B9194" t="str">
        <f>IF($A9194="","",Tienda_4!B1994)</f>
        <v>Electrónicos</v>
      </c>
      <c r="C9194" t="str">
        <f>IF($A9194="","",Tienda_4!G1994)</f>
        <v>Medellín</v>
      </c>
      <c r="D9194" t="str">
        <f>IF($A9194="","",Tienda_4!F1994)</f>
        <v>Rafael Acosta</v>
      </c>
      <c r="E9194" t="str">
        <f>IF($A9194="","",Tienda_4!I1994)</f>
        <v>Tarjeta de crédito</v>
      </c>
      <c r="F9194">
        <f>IF($A9194="","",VALUE(RIGHT(Tienda_4!E1994,4)))</f>
        <v>2020</v>
      </c>
      <c r="G9194">
        <f>IF($A9194="","",Tienda_4!C1994)</f>
        <v>1939400</v>
      </c>
      <c r="H9194">
        <f>IF($A9194="","",Tienda_4!D1994)</f>
        <v>101500</v>
      </c>
      <c r="I9194">
        <f>IF($A9194="","",Tienda_4!H1994)</f>
        <v>5</v>
      </c>
      <c r="J9194">
        <f>IF($A9194="",0,IF(AND(OR('Cuadro-de-mando'!$B$4="(Todas)",'Cuadro-de-mando'!$B$4=$A9194),OR('Cuadro-de-mando'!$E$4="(Todas)",'Cuadro-de-mando'!$E$4=$B9194),OR('Cuadro-de-mando'!$H$4="(Todas)",'Cuadro-de-mando'!$H$4=$C9194),OR('Cuadro-de-mando'!$K$4="(Todas)",'Cuadro-de-mando'!$K$4=$E9194),OR('Cuadro-de-mando'!$N$4="(Todos)",'Cuadro-de-mando'!$N$4=$F9194)),1,0))</f>
        <v>1</v>
      </c>
    </row>
    <row r="9195" spans="1:10" x14ac:dyDescent="0.25">
      <c r="A9195" t="str">
        <f>IF(Tienda_4!$A1995="","","Tienda 4")</f>
        <v>Tienda 4</v>
      </c>
      <c r="B9195" t="str">
        <f>IF($A9195="","",Tienda_4!B1995)</f>
        <v>Electrónicos</v>
      </c>
      <c r="C9195" t="str">
        <f>IF($A9195="","",Tienda_4!G1995)</f>
        <v>Neiva</v>
      </c>
      <c r="D9195" t="str">
        <f>IF($A9195="","",Tienda_4!F1995)</f>
        <v>Felipe Santos</v>
      </c>
      <c r="E9195" t="str">
        <f>IF($A9195="","",Tienda_4!I1995)</f>
        <v>Nequi</v>
      </c>
      <c r="F9195">
        <f>IF($A9195="","",VALUE(RIGHT(Tienda_4!E1995,4)))</f>
        <v>2022</v>
      </c>
      <c r="G9195">
        <f>IF($A9195="","",Tienda_4!C1995)</f>
        <v>235800</v>
      </c>
      <c r="H9195">
        <f>IF($A9195="","",Tienda_4!D1995)</f>
        <v>13000</v>
      </c>
      <c r="I9195">
        <f>IF($A9195="","",Tienda_4!H1995)</f>
        <v>5</v>
      </c>
      <c r="J9195">
        <f>IF($A9195="",0,IF(AND(OR('Cuadro-de-mando'!$B$4="(Todas)",'Cuadro-de-mando'!$B$4=$A9195),OR('Cuadro-de-mando'!$E$4="(Todas)",'Cuadro-de-mando'!$E$4=$B9195),OR('Cuadro-de-mando'!$H$4="(Todas)",'Cuadro-de-mando'!$H$4=$C9195),OR('Cuadro-de-mando'!$K$4="(Todas)",'Cuadro-de-mando'!$K$4=$E9195),OR('Cuadro-de-mando'!$N$4="(Todos)",'Cuadro-de-mando'!$N$4=$F9195)),1,0))</f>
        <v>1</v>
      </c>
    </row>
    <row r="9196" spans="1:10" x14ac:dyDescent="0.25">
      <c r="A9196" t="str">
        <f>IF(Tienda_4!$A1996="","","Tienda 4")</f>
        <v>Tienda 4</v>
      </c>
      <c r="B9196" t="str">
        <f>IF($A9196="","",Tienda_4!B1996)</f>
        <v>Electrónicos</v>
      </c>
      <c r="C9196" t="str">
        <f>IF($A9196="","",Tienda_4!G1996)</f>
        <v>Barranquilla</v>
      </c>
      <c r="D9196" t="str">
        <f>IF($A9196="","",Tienda_4!F1996)</f>
        <v>Izabela de León</v>
      </c>
      <c r="E9196" t="str">
        <f>IF($A9196="","",Tienda_4!I1996)</f>
        <v>Tarjeta de crédito</v>
      </c>
      <c r="F9196">
        <f>IF($A9196="","",VALUE(RIGHT(Tienda_4!E1996,4)))</f>
        <v>2023</v>
      </c>
      <c r="G9196">
        <f>IF($A9196="","",Tienda_4!C1996)</f>
        <v>365900</v>
      </c>
      <c r="H9196">
        <f>IF($A9196="","",Tienda_4!D1996)</f>
        <v>24200</v>
      </c>
      <c r="I9196">
        <f>IF($A9196="","",Tienda_4!H1996)</f>
        <v>1</v>
      </c>
      <c r="J9196">
        <f>IF($A9196="",0,IF(AND(OR('Cuadro-de-mando'!$B$4="(Todas)",'Cuadro-de-mando'!$B$4=$A9196),OR('Cuadro-de-mando'!$E$4="(Todas)",'Cuadro-de-mando'!$E$4=$B9196),OR('Cuadro-de-mando'!$H$4="(Todas)",'Cuadro-de-mando'!$H$4=$C9196),OR('Cuadro-de-mando'!$K$4="(Todas)",'Cuadro-de-mando'!$K$4=$E9196),OR('Cuadro-de-mando'!$N$4="(Todos)",'Cuadro-de-mando'!$N$4=$F9196)),1,0))</f>
        <v>1</v>
      </c>
    </row>
    <row r="9197" spans="1:10" x14ac:dyDescent="0.25">
      <c r="A9197" t="str">
        <f>IF(Tienda_4!$A1997="","","Tienda 4")</f>
        <v>Tienda 4</v>
      </c>
      <c r="B9197" t="str">
        <f>IF($A9197="","",Tienda_4!B1997)</f>
        <v>Muebles</v>
      </c>
      <c r="C9197" t="str">
        <f>IF($A9197="","",Tienda_4!G1997)</f>
        <v>Bogotá</v>
      </c>
      <c r="D9197" t="str">
        <f>IF($A9197="","",Tienda_4!F1997)</f>
        <v>Santiago Silva</v>
      </c>
      <c r="E9197" t="str">
        <f>IF($A9197="","",Tienda_4!I1997)</f>
        <v>Tarjeta de crédito</v>
      </c>
      <c r="F9197">
        <f>IF($A9197="","",VALUE(RIGHT(Tienda_4!E1997,4)))</f>
        <v>2020</v>
      </c>
      <c r="G9197">
        <f>IF($A9197="","",Tienda_4!C1997)</f>
        <v>712600</v>
      </c>
      <c r="H9197">
        <f>IF($A9197="","",Tienda_4!D1997)</f>
        <v>38600</v>
      </c>
      <c r="I9197">
        <f>IF($A9197="","",Tienda_4!H1997)</f>
        <v>4</v>
      </c>
      <c r="J9197">
        <f>IF($A9197="",0,IF(AND(OR('Cuadro-de-mando'!$B$4="(Todas)",'Cuadro-de-mando'!$B$4=$A9197),OR('Cuadro-de-mando'!$E$4="(Todas)",'Cuadro-de-mando'!$E$4=$B9197),OR('Cuadro-de-mando'!$H$4="(Todas)",'Cuadro-de-mando'!$H$4=$C9197),OR('Cuadro-de-mando'!$K$4="(Todas)",'Cuadro-de-mando'!$K$4=$E9197),OR('Cuadro-de-mando'!$N$4="(Todos)",'Cuadro-de-mando'!$N$4=$F9197)),1,0))</f>
        <v>1</v>
      </c>
    </row>
    <row r="9198" spans="1:10" x14ac:dyDescent="0.25">
      <c r="A9198" t="str">
        <f>IF(Tienda_4!$A1998="","","Tienda 4")</f>
        <v>Tienda 4</v>
      </c>
      <c r="B9198" t="str">
        <f>IF($A9198="","",Tienda_4!B1998)</f>
        <v>Juguetes</v>
      </c>
      <c r="C9198" t="str">
        <f>IF($A9198="","",Tienda_4!G1998)</f>
        <v>Bogotá</v>
      </c>
      <c r="D9198" t="str">
        <f>IF($A9198="","",Tienda_4!F1998)</f>
        <v>Camila Rivera</v>
      </c>
      <c r="E9198" t="str">
        <f>IF($A9198="","",Tienda_4!I1998)</f>
        <v>Tarjeta de crédito</v>
      </c>
      <c r="F9198">
        <f>IF($A9198="","",VALUE(RIGHT(Tienda_4!E1998,4)))</f>
        <v>2022</v>
      </c>
      <c r="G9198">
        <f>IF($A9198="","",Tienda_4!C1998)</f>
        <v>125600</v>
      </c>
      <c r="H9198">
        <f>IF($A9198="","",Tienda_4!D1998)</f>
        <v>11400</v>
      </c>
      <c r="I9198">
        <f>IF($A9198="","",Tienda_4!H1998)</f>
        <v>2</v>
      </c>
      <c r="J9198">
        <f>IF($A9198="",0,IF(AND(OR('Cuadro-de-mando'!$B$4="(Todas)",'Cuadro-de-mando'!$B$4=$A9198),OR('Cuadro-de-mando'!$E$4="(Todas)",'Cuadro-de-mando'!$E$4=$B9198),OR('Cuadro-de-mando'!$H$4="(Todas)",'Cuadro-de-mando'!$H$4=$C9198),OR('Cuadro-de-mando'!$K$4="(Todas)",'Cuadro-de-mando'!$K$4=$E9198),OR('Cuadro-de-mando'!$N$4="(Todos)",'Cuadro-de-mando'!$N$4=$F9198)),1,0))</f>
        <v>1</v>
      </c>
    </row>
    <row r="9199" spans="1:10" x14ac:dyDescent="0.25">
      <c r="A9199" t="str">
        <f>IF(Tienda_4!$A1999="","","Tienda 4")</f>
        <v>Tienda 4</v>
      </c>
      <c r="B9199" t="str">
        <f>IF($A9199="","",Tienda_4!B1999)</f>
        <v>Muebles</v>
      </c>
      <c r="C9199" t="str">
        <f>IF($A9199="","",Tienda_4!G1999)</f>
        <v>Bogotá</v>
      </c>
      <c r="D9199" t="str">
        <f>IF($A9199="","",Tienda_4!F1999)</f>
        <v>Juliana Costa</v>
      </c>
      <c r="E9199" t="str">
        <f>IF($A9199="","",Tienda_4!I1999)</f>
        <v>Tarjeta de crédito</v>
      </c>
      <c r="F9199">
        <f>IF($A9199="","",VALUE(RIGHT(Tienda_4!E1999,4)))</f>
        <v>2022</v>
      </c>
      <c r="G9199">
        <f>IF($A9199="","",Tienda_4!C1999)</f>
        <v>331400</v>
      </c>
      <c r="H9199">
        <f>IF($A9199="","",Tienda_4!D1999)</f>
        <v>18000</v>
      </c>
      <c r="I9199">
        <f>IF($A9199="","",Tienda_4!H1999)</f>
        <v>5</v>
      </c>
      <c r="J9199">
        <f>IF($A9199="",0,IF(AND(OR('Cuadro-de-mando'!$B$4="(Todas)",'Cuadro-de-mando'!$B$4=$A9199),OR('Cuadro-de-mando'!$E$4="(Todas)",'Cuadro-de-mando'!$E$4=$B9199),OR('Cuadro-de-mando'!$H$4="(Todas)",'Cuadro-de-mando'!$H$4=$C9199),OR('Cuadro-de-mando'!$K$4="(Todas)",'Cuadro-de-mando'!$K$4=$E9199),OR('Cuadro-de-mando'!$N$4="(Todos)",'Cuadro-de-mando'!$N$4=$F9199)),1,0))</f>
        <v>1</v>
      </c>
    </row>
    <row r="9200" spans="1:10" x14ac:dyDescent="0.25">
      <c r="A9200" t="str">
        <f>IF(Tienda_4!$A2000="","","Tienda 4")</f>
        <v>Tienda 4</v>
      </c>
      <c r="B9200" t="str">
        <f>IF($A9200="","",Tienda_4!B2000)</f>
        <v>Electrónicos</v>
      </c>
      <c r="C9200" t="str">
        <f>IF($A9200="","",Tienda_4!G2000)</f>
        <v>Barranquilla</v>
      </c>
      <c r="D9200" t="str">
        <f>IF($A9200="","",Tienda_4!F2000)</f>
        <v>Mariana Herrera</v>
      </c>
      <c r="E9200" t="str">
        <f>IF($A9200="","",Tienda_4!I2000)</f>
        <v>Tarjeta de crédito</v>
      </c>
      <c r="F9200">
        <f>IF($A9200="","",VALUE(RIGHT(Tienda_4!E2000,4)))</f>
        <v>2021</v>
      </c>
      <c r="G9200">
        <f>IF($A9200="","",Tienda_4!C2000)</f>
        <v>233000</v>
      </c>
      <c r="H9200">
        <f>IF($A9200="","",Tienda_4!D2000)</f>
        <v>10600</v>
      </c>
      <c r="I9200">
        <f>IF($A9200="","",Tienda_4!H2000)</f>
        <v>5</v>
      </c>
      <c r="J9200">
        <f>IF($A9200="",0,IF(AND(OR('Cuadro-de-mando'!$B$4="(Todas)",'Cuadro-de-mando'!$B$4=$A9200),OR('Cuadro-de-mando'!$E$4="(Todas)",'Cuadro-de-mando'!$E$4=$B9200),OR('Cuadro-de-mando'!$H$4="(Todas)",'Cuadro-de-mando'!$H$4=$C9200),OR('Cuadro-de-mando'!$K$4="(Todas)",'Cuadro-de-mando'!$K$4=$E9200),OR('Cuadro-de-mando'!$N$4="(Todos)",'Cuadro-de-mando'!$N$4=$F9200)),1,0))</f>
        <v>1</v>
      </c>
    </row>
    <row r="9201" spans="1:10" x14ac:dyDescent="0.25">
      <c r="A9201" t="str">
        <f>IF(Tienda_4!$A2001="","","Tienda 4")</f>
        <v>Tienda 4</v>
      </c>
      <c r="B9201" t="str">
        <f>IF($A9201="","",Tienda_4!B2001)</f>
        <v>Muebles</v>
      </c>
      <c r="C9201" t="str">
        <f>IF($A9201="","",Tienda_4!G2001)</f>
        <v>Cali</v>
      </c>
      <c r="D9201" t="str">
        <f>IF($A9201="","",Tienda_4!F2001)</f>
        <v>Lucas Olivera</v>
      </c>
      <c r="E9201" t="str">
        <f>IF($A9201="","",Tienda_4!I2001)</f>
        <v>Tarjeta de crédito</v>
      </c>
      <c r="F9201">
        <f>IF($A9201="","",VALUE(RIGHT(Tienda_4!E2001,4)))</f>
        <v>2022</v>
      </c>
      <c r="G9201">
        <f>IF($A9201="","",Tienda_4!C2001)</f>
        <v>276500</v>
      </c>
      <c r="H9201">
        <f>IF($A9201="","",Tienda_4!D2001)</f>
        <v>17100</v>
      </c>
      <c r="I9201">
        <f>IF($A9201="","",Tienda_4!H2001)</f>
        <v>5</v>
      </c>
      <c r="J9201">
        <f>IF($A9201="",0,IF(AND(OR('Cuadro-de-mando'!$B$4="(Todas)",'Cuadro-de-mando'!$B$4=$A9201),OR('Cuadro-de-mando'!$E$4="(Todas)",'Cuadro-de-mando'!$E$4=$B9201),OR('Cuadro-de-mando'!$H$4="(Todas)",'Cuadro-de-mando'!$H$4=$C9201),OR('Cuadro-de-mando'!$K$4="(Todas)",'Cuadro-de-mando'!$K$4=$E9201),OR('Cuadro-de-mando'!$N$4="(Todos)",'Cuadro-de-mando'!$N$4=$F9201)),1,0))</f>
        <v>1</v>
      </c>
    </row>
    <row r="9202" spans="1:10" x14ac:dyDescent="0.25">
      <c r="A9202" t="str">
        <f>IF(Tienda_4!$A2002="","","Tienda 4")</f>
        <v>Tienda 4</v>
      </c>
      <c r="B9202" t="str">
        <f>IF($A9202="","",Tienda_4!B2002)</f>
        <v>Muebles</v>
      </c>
      <c r="C9202" t="str">
        <f>IF($A9202="","",Tienda_4!G2002)</f>
        <v>Bucaramanga</v>
      </c>
      <c r="D9202" t="str">
        <f>IF($A9202="","",Tienda_4!F2002)</f>
        <v>Juliana Costa</v>
      </c>
      <c r="E9202" t="str">
        <f>IF($A9202="","",Tienda_4!I2002)</f>
        <v>Tarjeta de crédito</v>
      </c>
      <c r="F9202">
        <f>IF($A9202="","",VALUE(RIGHT(Tienda_4!E2002,4)))</f>
        <v>2020</v>
      </c>
      <c r="G9202">
        <f>IF($A9202="","",Tienda_4!C2002)</f>
        <v>300000</v>
      </c>
      <c r="H9202">
        <f>IF($A9202="","",Tienda_4!D2002)</f>
        <v>14200</v>
      </c>
      <c r="I9202">
        <f>IF($A9202="","",Tienda_4!H2002)</f>
        <v>4</v>
      </c>
      <c r="J9202">
        <f>IF($A9202="",0,IF(AND(OR('Cuadro-de-mando'!$B$4="(Todas)",'Cuadro-de-mando'!$B$4=$A9202),OR('Cuadro-de-mando'!$E$4="(Todas)",'Cuadro-de-mando'!$E$4=$B9202),OR('Cuadro-de-mando'!$H$4="(Todas)",'Cuadro-de-mando'!$H$4=$C9202),OR('Cuadro-de-mando'!$K$4="(Todas)",'Cuadro-de-mando'!$K$4=$E9202),OR('Cuadro-de-mando'!$N$4="(Todos)",'Cuadro-de-mando'!$N$4=$F9202)),1,0))</f>
        <v>1</v>
      </c>
    </row>
    <row r="9203" spans="1:10" x14ac:dyDescent="0.25">
      <c r="A9203" t="str">
        <f>IF(Tienda_4!$A2003="","","Tienda 4")</f>
        <v>Tienda 4</v>
      </c>
      <c r="B9203" t="str">
        <f>IF($A9203="","",Tienda_4!B2003)</f>
        <v>Electrodomésticos</v>
      </c>
      <c r="C9203" t="str">
        <f>IF($A9203="","",Tienda_4!G2003)</f>
        <v>Pereira</v>
      </c>
      <c r="D9203" t="str">
        <f>IF($A9203="","",Tienda_4!F2003)</f>
        <v>Camila Rivera</v>
      </c>
      <c r="E9203" t="str">
        <f>IF($A9203="","",Tienda_4!I2003)</f>
        <v>Tarjeta de crédito</v>
      </c>
      <c r="F9203">
        <f>IF($A9203="","",VALUE(RIGHT(Tienda_4!E2003,4)))</f>
        <v>2020</v>
      </c>
      <c r="G9203">
        <f>IF($A9203="","",Tienda_4!C2003)</f>
        <v>1023400</v>
      </c>
      <c r="H9203">
        <f>IF($A9203="","",Tienda_4!D2003)</f>
        <v>54900</v>
      </c>
      <c r="I9203">
        <f>IF($A9203="","",Tienda_4!H2003)</f>
        <v>5</v>
      </c>
      <c r="J9203">
        <f>IF($A9203="",0,IF(AND(OR('Cuadro-de-mando'!$B$4="(Todas)",'Cuadro-de-mando'!$B$4=$A9203),OR('Cuadro-de-mando'!$E$4="(Todas)",'Cuadro-de-mando'!$E$4=$B9203),OR('Cuadro-de-mando'!$H$4="(Todas)",'Cuadro-de-mando'!$H$4=$C9203),OR('Cuadro-de-mando'!$K$4="(Todas)",'Cuadro-de-mando'!$K$4=$E9203),OR('Cuadro-de-mando'!$N$4="(Todos)",'Cuadro-de-mando'!$N$4=$F9203)),1,0))</f>
        <v>1</v>
      </c>
    </row>
    <row r="9204" spans="1:10" x14ac:dyDescent="0.25">
      <c r="A9204" t="str">
        <f>IF(Tienda_4!$A2004="","","Tienda 4")</f>
        <v>Tienda 4</v>
      </c>
      <c r="B9204" t="str">
        <f>IF($A9204="","",Tienda_4!B2004)</f>
        <v>Electrodomésticos</v>
      </c>
      <c r="C9204" t="str">
        <f>IF($A9204="","",Tienda_4!G2004)</f>
        <v>Medellín</v>
      </c>
      <c r="D9204" t="str">
        <f>IF($A9204="","",Tienda_4!F2004)</f>
        <v>Blanca Ramirez</v>
      </c>
      <c r="E9204" t="str">
        <f>IF($A9204="","",Tienda_4!I2004)</f>
        <v>Tarjeta de crédito</v>
      </c>
      <c r="F9204">
        <f>IF($A9204="","",VALUE(RIGHT(Tienda_4!E2004,4)))</f>
        <v>2022</v>
      </c>
      <c r="G9204">
        <f>IF($A9204="","",Tienda_4!C2004)</f>
        <v>1202100</v>
      </c>
      <c r="H9204">
        <f>IF($A9204="","",Tienda_4!D2004)</f>
        <v>64200</v>
      </c>
      <c r="I9204">
        <f>IF($A9204="","",Tienda_4!H2004)</f>
        <v>5</v>
      </c>
      <c r="J9204">
        <f>IF($A9204="",0,IF(AND(OR('Cuadro-de-mando'!$B$4="(Todas)",'Cuadro-de-mando'!$B$4=$A9204),OR('Cuadro-de-mando'!$E$4="(Todas)",'Cuadro-de-mando'!$E$4=$B9204),OR('Cuadro-de-mando'!$H$4="(Todas)",'Cuadro-de-mando'!$H$4=$C9204),OR('Cuadro-de-mando'!$K$4="(Todas)",'Cuadro-de-mando'!$K$4=$E9204),OR('Cuadro-de-mando'!$N$4="(Todos)",'Cuadro-de-mando'!$N$4=$F9204)),1,0))</f>
        <v>1</v>
      </c>
    </row>
    <row r="9205" spans="1:10" x14ac:dyDescent="0.25">
      <c r="A9205" t="str">
        <f>IF(Tienda_4!$A2005="","","Tienda 4")</f>
        <v>Tienda 4</v>
      </c>
      <c r="B9205" t="str">
        <f>IF($A9205="","",Tienda_4!B2005)</f>
        <v>Muebles</v>
      </c>
      <c r="C9205" t="str">
        <f>IF($A9205="","",Tienda_4!G2005)</f>
        <v>Bogotá</v>
      </c>
      <c r="D9205" t="str">
        <f>IF($A9205="","",Tienda_4!F2005)</f>
        <v>Pedro Gomez</v>
      </c>
      <c r="E9205" t="str">
        <f>IF($A9205="","",Tienda_4!I2005)</f>
        <v>Tarjeta de crédito</v>
      </c>
      <c r="F9205">
        <f>IF($A9205="","",VALUE(RIGHT(Tienda_4!E2005,4)))</f>
        <v>2023</v>
      </c>
      <c r="G9205">
        <f>IF($A9205="","",Tienda_4!C2005)</f>
        <v>257100</v>
      </c>
      <c r="H9205">
        <f>IF($A9205="","",Tienda_4!D2005)</f>
        <v>11900</v>
      </c>
      <c r="I9205">
        <f>IF($A9205="","",Tienda_4!H2005)</f>
        <v>4</v>
      </c>
      <c r="J9205">
        <f>IF($A9205="",0,IF(AND(OR('Cuadro-de-mando'!$B$4="(Todas)",'Cuadro-de-mando'!$B$4=$A9205),OR('Cuadro-de-mando'!$E$4="(Todas)",'Cuadro-de-mando'!$E$4=$B9205),OR('Cuadro-de-mando'!$H$4="(Todas)",'Cuadro-de-mando'!$H$4=$C9205),OR('Cuadro-de-mando'!$K$4="(Todas)",'Cuadro-de-mando'!$K$4=$E9205),OR('Cuadro-de-mando'!$N$4="(Todos)",'Cuadro-de-mando'!$N$4=$F9205)),1,0))</f>
        <v>1</v>
      </c>
    </row>
    <row r="9206" spans="1:10" x14ac:dyDescent="0.25">
      <c r="A9206" t="str">
        <f>IF(Tienda_4!$A2006="","","Tienda 4")</f>
        <v>Tienda 4</v>
      </c>
      <c r="B9206" t="str">
        <f>IF($A9206="","",Tienda_4!B2006)</f>
        <v>Juguetes</v>
      </c>
      <c r="C9206" t="str">
        <f>IF($A9206="","",Tienda_4!G2006)</f>
        <v>Pereira</v>
      </c>
      <c r="D9206" t="str">
        <f>IF($A9206="","",Tienda_4!F2006)</f>
        <v>Blanca Ramirez</v>
      </c>
      <c r="E9206" t="str">
        <f>IF($A9206="","",Tienda_4!I2006)</f>
        <v>Nequi</v>
      </c>
      <c r="F9206">
        <f>IF($A9206="","",VALUE(RIGHT(Tienda_4!E2006,4)))</f>
        <v>2020</v>
      </c>
      <c r="G9206">
        <f>IF($A9206="","",Tienda_4!C2006)</f>
        <v>258500</v>
      </c>
      <c r="H9206">
        <f>IF($A9206="","",Tienda_4!D2006)</f>
        <v>12000</v>
      </c>
      <c r="I9206">
        <f>IF($A9206="","",Tienda_4!H2006)</f>
        <v>5</v>
      </c>
      <c r="J9206">
        <f>IF($A9206="",0,IF(AND(OR('Cuadro-de-mando'!$B$4="(Todas)",'Cuadro-de-mando'!$B$4=$A9206),OR('Cuadro-de-mando'!$E$4="(Todas)",'Cuadro-de-mando'!$E$4=$B9206),OR('Cuadro-de-mando'!$H$4="(Todas)",'Cuadro-de-mando'!$H$4=$C9206),OR('Cuadro-de-mando'!$K$4="(Todas)",'Cuadro-de-mando'!$K$4=$E9206),OR('Cuadro-de-mando'!$N$4="(Todos)",'Cuadro-de-mando'!$N$4=$F9206)),1,0))</f>
        <v>1</v>
      </c>
    </row>
    <row r="9207" spans="1:10" x14ac:dyDescent="0.25">
      <c r="A9207" t="str">
        <f>IF(Tienda_4!$A2007="","","Tienda 4")</f>
        <v>Tienda 4</v>
      </c>
      <c r="B9207" t="str">
        <f>IF($A9207="","",Tienda_4!B2007)</f>
        <v>Juguetes</v>
      </c>
      <c r="C9207" t="str">
        <f>IF($A9207="","",Tienda_4!G2007)</f>
        <v>Bogotá</v>
      </c>
      <c r="D9207" t="str">
        <f>IF($A9207="","",Tienda_4!F2007)</f>
        <v>Maria Alfonso</v>
      </c>
      <c r="E9207" t="str">
        <f>IF($A9207="","",Tienda_4!I2007)</f>
        <v>Nequi</v>
      </c>
      <c r="F9207">
        <f>IF($A9207="","",VALUE(RIGHT(Tienda_4!E2007,4)))</f>
        <v>2023</v>
      </c>
      <c r="G9207">
        <f>IF($A9207="","",Tienda_4!C2007)</f>
        <v>222600</v>
      </c>
      <c r="H9207">
        <f>IF($A9207="","",Tienda_4!D2007)</f>
        <v>10000</v>
      </c>
      <c r="I9207">
        <f>IF($A9207="","",Tienda_4!H2007)</f>
        <v>5</v>
      </c>
      <c r="J9207">
        <f>IF($A9207="",0,IF(AND(OR('Cuadro-de-mando'!$B$4="(Todas)",'Cuadro-de-mando'!$B$4=$A9207),OR('Cuadro-de-mando'!$E$4="(Todas)",'Cuadro-de-mando'!$E$4=$B9207),OR('Cuadro-de-mando'!$H$4="(Todas)",'Cuadro-de-mando'!$H$4=$C9207),OR('Cuadro-de-mando'!$K$4="(Todas)",'Cuadro-de-mando'!$K$4=$E9207),OR('Cuadro-de-mando'!$N$4="(Todos)",'Cuadro-de-mando'!$N$4=$F9207)),1,0))</f>
        <v>1</v>
      </c>
    </row>
    <row r="9208" spans="1:10" x14ac:dyDescent="0.25">
      <c r="A9208" t="str">
        <f>IF(Tienda_4!$A2008="","","Tienda 4")</f>
        <v>Tienda 4</v>
      </c>
      <c r="B9208" t="str">
        <f>IF($A9208="","",Tienda_4!B2008)</f>
        <v>Muebles</v>
      </c>
      <c r="C9208" t="str">
        <f>IF($A9208="","",Tienda_4!G2008)</f>
        <v>Medellín</v>
      </c>
      <c r="D9208" t="str">
        <f>IF($A9208="","",Tienda_4!F2008)</f>
        <v>Rafael Acosta</v>
      </c>
      <c r="E9208" t="str">
        <f>IF($A9208="","",Tienda_4!I2008)</f>
        <v>Tarjeta de crédito</v>
      </c>
      <c r="F9208">
        <f>IF($A9208="","",VALUE(RIGHT(Tienda_4!E2008,4)))</f>
        <v>2022</v>
      </c>
      <c r="G9208">
        <f>IF($A9208="","",Tienda_4!C2008)</f>
        <v>400300</v>
      </c>
      <c r="H9208">
        <f>IF($A9208="","",Tienda_4!D2008)</f>
        <v>22000</v>
      </c>
      <c r="I9208">
        <f>IF($A9208="","",Tienda_4!H2008)</f>
        <v>5</v>
      </c>
      <c r="J9208">
        <f>IF($A9208="",0,IF(AND(OR('Cuadro-de-mando'!$B$4="(Todas)",'Cuadro-de-mando'!$B$4=$A9208),OR('Cuadro-de-mando'!$E$4="(Todas)",'Cuadro-de-mando'!$E$4=$B9208),OR('Cuadro-de-mando'!$H$4="(Todas)",'Cuadro-de-mando'!$H$4=$C9208),OR('Cuadro-de-mando'!$K$4="(Todas)",'Cuadro-de-mando'!$K$4=$E9208),OR('Cuadro-de-mando'!$N$4="(Todos)",'Cuadro-de-mando'!$N$4=$F9208)),1,0))</f>
        <v>1</v>
      </c>
    </row>
    <row r="9209" spans="1:10" x14ac:dyDescent="0.25">
      <c r="A9209" t="str">
        <f>IF(Tienda_4!$A2009="","","Tienda 4")</f>
        <v>Tienda 4</v>
      </c>
      <c r="B9209" t="str">
        <f>IF($A9209="","",Tienda_4!B2009)</f>
        <v>Artículos para el hogar</v>
      </c>
      <c r="C9209" t="str">
        <f>IF($A9209="","",Tienda_4!G2009)</f>
        <v>Bogotá</v>
      </c>
      <c r="D9209" t="str">
        <f>IF($A9209="","",Tienda_4!F2009)</f>
        <v>Lucas Olivera</v>
      </c>
      <c r="E9209" t="str">
        <f>IF($A9209="","",Tienda_4!I2009)</f>
        <v>Tarjeta de crédito</v>
      </c>
      <c r="F9209">
        <f>IF($A9209="","",VALUE(RIGHT(Tienda_4!E2009,4)))</f>
        <v>2023</v>
      </c>
      <c r="G9209">
        <f>IF($A9209="","",Tienda_4!C2009)</f>
        <v>205700</v>
      </c>
      <c r="H9209">
        <f>IF($A9209="","",Tienda_4!D2009)</f>
        <v>9100</v>
      </c>
      <c r="I9209">
        <f>IF($A9209="","",Tienda_4!H2009)</f>
        <v>1</v>
      </c>
      <c r="J9209">
        <f>IF($A9209="",0,IF(AND(OR('Cuadro-de-mando'!$B$4="(Todas)",'Cuadro-de-mando'!$B$4=$A9209),OR('Cuadro-de-mando'!$E$4="(Todas)",'Cuadro-de-mando'!$E$4=$B9209),OR('Cuadro-de-mando'!$H$4="(Todas)",'Cuadro-de-mando'!$H$4=$C9209),OR('Cuadro-de-mando'!$K$4="(Todas)",'Cuadro-de-mando'!$K$4=$E9209),OR('Cuadro-de-mando'!$N$4="(Todos)",'Cuadro-de-mando'!$N$4=$F9209)),1,0))</f>
        <v>1</v>
      </c>
    </row>
    <row r="9210" spans="1:10" x14ac:dyDescent="0.25">
      <c r="A9210" t="str">
        <f>IF(Tienda_4!$A2010="","","Tienda 4")</f>
        <v>Tienda 4</v>
      </c>
      <c r="B9210" t="str">
        <f>IF($A9210="","",Tienda_4!B2010)</f>
        <v>Muebles</v>
      </c>
      <c r="C9210" t="str">
        <f>IF($A9210="","",Tienda_4!G2010)</f>
        <v>Bogotá</v>
      </c>
      <c r="D9210" t="str">
        <f>IF($A9210="","",Tienda_4!F2010)</f>
        <v>Pedro Gomez</v>
      </c>
      <c r="E9210" t="str">
        <f>IF($A9210="","",Tienda_4!I2010)</f>
        <v>Cupón</v>
      </c>
      <c r="F9210">
        <f>IF($A9210="","",VALUE(RIGHT(Tienda_4!E2010,4)))</f>
        <v>2020</v>
      </c>
      <c r="G9210">
        <f>IF($A9210="","",Tienda_4!C2010)</f>
        <v>796200</v>
      </c>
      <c r="H9210">
        <f>IF($A9210="","",Tienda_4!D2010)</f>
        <v>42600</v>
      </c>
      <c r="I9210">
        <f>IF($A9210="","",Tienda_4!H2010)</f>
        <v>1</v>
      </c>
      <c r="J9210">
        <f>IF($A9210="",0,IF(AND(OR('Cuadro-de-mando'!$B$4="(Todas)",'Cuadro-de-mando'!$B$4=$A9210),OR('Cuadro-de-mando'!$E$4="(Todas)",'Cuadro-de-mando'!$E$4=$B9210),OR('Cuadro-de-mando'!$H$4="(Todas)",'Cuadro-de-mando'!$H$4=$C9210),OR('Cuadro-de-mando'!$K$4="(Todas)",'Cuadro-de-mando'!$K$4=$E9210),OR('Cuadro-de-mando'!$N$4="(Todos)",'Cuadro-de-mando'!$N$4=$F9210)),1,0))</f>
        <v>1</v>
      </c>
    </row>
    <row r="9211" spans="1:10" x14ac:dyDescent="0.25">
      <c r="A9211" t="str">
        <f>IF(Tienda_4!$A2011="","","Tienda 4")</f>
        <v>Tienda 4</v>
      </c>
      <c r="B9211" t="str">
        <f>IF($A9211="","",Tienda_4!B2011)</f>
        <v>Artículos para el hogar</v>
      </c>
      <c r="C9211" t="str">
        <f>IF($A9211="","",Tienda_4!G2011)</f>
        <v>Bogotá</v>
      </c>
      <c r="D9211" t="str">
        <f>IF($A9211="","",Tienda_4!F2011)</f>
        <v>Mariana Herrera</v>
      </c>
      <c r="E9211" t="str">
        <f>IF($A9211="","",Tienda_4!I2011)</f>
        <v>Nequi</v>
      </c>
      <c r="F9211">
        <f>IF($A9211="","",VALUE(RIGHT(Tienda_4!E2011,4)))</f>
        <v>2022</v>
      </c>
      <c r="G9211">
        <f>IF($A9211="","",Tienda_4!C2011)</f>
        <v>47400</v>
      </c>
      <c r="H9211">
        <f>IF($A9211="","",Tienda_4!D2011)</f>
        <v>9700</v>
      </c>
      <c r="I9211">
        <f>IF($A9211="","",Tienda_4!H2011)</f>
        <v>5</v>
      </c>
      <c r="J9211">
        <f>IF($A9211="",0,IF(AND(OR('Cuadro-de-mando'!$B$4="(Todas)",'Cuadro-de-mando'!$B$4=$A9211),OR('Cuadro-de-mando'!$E$4="(Todas)",'Cuadro-de-mando'!$E$4=$B9211),OR('Cuadro-de-mando'!$H$4="(Todas)",'Cuadro-de-mando'!$H$4=$C9211),OR('Cuadro-de-mando'!$K$4="(Todas)",'Cuadro-de-mando'!$K$4=$E9211),OR('Cuadro-de-mando'!$N$4="(Todos)",'Cuadro-de-mando'!$N$4=$F9211)),1,0))</f>
        <v>1</v>
      </c>
    </row>
    <row r="9212" spans="1:10" x14ac:dyDescent="0.25">
      <c r="A9212" t="str">
        <f>IF(Tienda_4!$A2012="","","Tienda 4")</f>
        <v>Tienda 4</v>
      </c>
      <c r="B9212" t="str">
        <f>IF($A9212="","",Tienda_4!B2012)</f>
        <v>Electrónicos</v>
      </c>
      <c r="C9212" t="str">
        <f>IF($A9212="","",Tienda_4!G2012)</f>
        <v>Medellín</v>
      </c>
      <c r="D9212" t="str">
        <f>IF($A9212="","",Tienda_4!F2012)</f>
        <v>Mariana Herrera</v>
      </c>
      <c r="E9212" t="str">
        <f>IF($A9212="","",Tienda_4!I2012)</f>
        <v>Nequi</v>
      </c>
      <c r="F9212">
        <f>IF($A9212="","",VALUE(RIGHT(Tienda_4!E2012,4)))</f>
        <v>2021</v>
      </c>
      <c r="G9212">
        <f>IF($A9212="","",Tienda_4!C2012)</f>
        <v>89000</v>
      </c>
      <c r="H9212">
        <f>IF($A9212="","",Tienda_4!D2012)</f>
        <v>2900</v>
      </c>
      <c r="I9212">
        <f>IF($A9212="","",Tienda_4!H2012)</f>
        <v>5</v>
      </c>
      <c r="J9212">
        <f>IF($A9212="",0,IF(AND(OR('Cuadro-de-mando'!$B$4="(Todas)",'Cuadro-de-mando'!$B$4=$A9212),OR('Cuadro-de-mando'!$E$4="(Todas)",'Cuadro-de-mando'!$E$4=$B9212),OR('Cuadro-de-mando'!$H$4="(Todas)",'Cuadro-de-mando'!$H$4=$C9212),OR('Cuadro-de-mando'!$K$4="(Todas)",'Cuadro-de-mando'!$K$4=$E9212),OR('Cuadro-de-mando'!$N$4="(Todos)",'Cuadro-de-mando'!$N$4=$F9212)),1,0))</f>
        <v>1</v>
      </c>
    </row>
    <row r="9213" spans="1:10" x14ac:dyDescent="0.25">
      <c r="A9213" t="str">
        <f>IF(Tienda_4!$A2013="","","Tienda 4")</f>
        <v>Tienda 4</v>
      </c>
      <c r="B9213" t="str">
        <f>IF($A9213="","",Tienda_4!B2013)</f>
        <v>Deportes y diversión</v>
      </c>
      <c r="C9213" t="str">
        <f>IF($A9213="","",Tienda_4!G2013)</f>
        <v>Medellín</v>
      </c>
      <c r="D9213" t="str">
        <f>IF($A9213="","",Tienda_4!F2013)</f>
        <v>Juan Fernandez</v>
      </c>
      <c r="E9213" t="str">
        <f>IF($A9213="","",Tienda_4!I2013)</f>
        <v>Nequi</v>
      </c>
      <c r="F9213">
        <f>IF($A9213="","",VALUE(RIGHT(Tienda_4!E2013,4)))</f>
        <v>2022</v>
      </c>
      <c r="G9213">
        <f>IF($A9213="","",Tienda_4!C2013)</f>
        <v>43500</v>
      </c>
      <c r="H9213">
        <f>IF($A9213="","",Tienda_4!D2013)</f>
        <v>3400</v>
      </c>
      <c r="I9213">
        <f>IF($A9213="","",Tienda_4!H2013)</f>
        <v>5</v>
      </c>
      <c r="J9213">
        <f>IF($A9213="",0,IF(AND(OR('Cuadro-de-mando'!$B$4="(Todas)",'Cuadro-de-mando'!$B$4=$A9213),OR('Cuadro-de-mando'!$E$4="(Todas)",'Cuadro-de-mando'!$E$4=$B9213),OR('Cuadro-de-mando'!$H$4="(Todas)",'Cuadro-de-mando'!$H$4=$C9213),OR('Cuadro-de-mando'!$K$4="(Todas)",'Cuadro-de-mando'!$K$4=$E9213),OR('Cuadro-de-mando'!$N$4="(Todos)",'Cuadro-de-mando'!$N$4=$F9213)),1,0))</f>
        <v>1</v>
      </c>
    </row>
    <row r="9214" spans="1:10" x14ac:dyDescent="0.25">
      <c r="A9214" t="str">
        <f>IF(Tienda_4!$A2014="","","Tienda 4")</f>
        <v>Tienda 4</v>
      </c>
      <c r="B9214" t="str">
        <f>IF($A9214="","",Tienda_4!B2014)</f>
        <v>Instrumentos musicales</v>
      </c>
      <c r="C9214" t="str">
        <f>IF($A9214="","",Tienda_4!G2014)</f>
        <v>Medellín</v>
      </c>
      <c r="D9214" t="str">
        <f>IF($A9214="","",Tienda_4!F2014)</f>
        <v>Juan Fernandez</v>
      </c>
      <c r="E9214" t="str">
        <f>IF($A9214="","",Tienda_4!I2014)</f>
        <v>Tarjeta de crédito</v>
      </c>
      <c r="F9214">
        <f>IF($A9214="","",VALUE(RIGHT(Tienda_4!E2014,4)))</f>
        <v>2021</v>
      </c>
      <c r="G9214">
        <f>IF($A9214="","",Tienda_4!C2014)</f>
        <v>90000</v>
      </c>
      <c r="H9214">
        <f>IF($A9214="","",Tienda_4!D2014)</f>
        <v>3000</v>
      </c>
      <c r="I9214">
        <f>IF($A9214="","",Tienda_4!H2014)</f>
        <v>5</v>
      </c>
      <c r="J9214">
        <f>IF($A9214="",0,IF(AND(OR('Cuadro-de-mando'!$B$4="(Todas)",'Cuadro-de-mando'!$B$4=$A9214),OR('Cuadro-de-mando'!$E$4="(Todas)",'Cuadro-de-mando'!$E$4=$B9214),OR('Cuadro-de-mando'!$H$4="(Todas)",'Cuadro-de-mando'!$H$4=$C9214),OR('Cuadro-de-mando'!$K$4="(Todas)",'Cuadro-de-mando'!$K$4=$E9214),OR('Cuadro-de-mando'!$N$4="(Todos)",'Cuadro-de-mando'!$N$4=$F9214)),1,0))</f>
        <v>1</v>
      </c>
    </row>
    <row r="9215" spans="1:10" x14ac:dyDescent="0.25">
      <c r="A9215" t="str">
        <f>IF(Tienda_4!$A2015="","","Tienda 4")</f>
        <v>Tienda 4</v>
      </c>
      <c r="B9215" t="str">
        <f>IF($A9215="","",Tienda_4!B2015)</f>
        <v>Electrónicos</v>
      </c>
      <c r="C9215" t="str">
        <f>IF($A9215="","",Tienda_4!G2015)</f>
        <v>Barranquilla</v>
      </c>
      <c r="D9215" t="str">
        <f>IF($A9215="","",Tienda_4!F2015)</f>
        <v>Juan Fernandez</v>
      </c>
      <c r="E9215" t="str">
        <f>IF($A9215="","",Tienda_4!I2015)</f>
        <v>Tarjeta de crédito</v>
      </c>
      <c r="F9215">
        <f>IF($A9215="","",VALUE(RIGHT(Tienda_4!E2015,4)))</f>
        <v>2020</v>
      </c>
      <c r="G9215">
        <f>IF($A9215="","",Tienda_4!C2015)</f>
        <v>233300</v>
      </c>
      <c r="H9215">
        <f>IF($A9215="","",Tienda_4!D2015)</f>
        <v>12600</v>
      </c>
      <c r="I9215">
        <f>IF($A9215="","",Tienda_4!H2015)</f>
        <v>5</v>
      </c>
      <c r="J9215">
        <f>IF($A9215="",0,IF(AND(OR('Cuadro-de-mando'!$B$4="(Todas)",'Cuadro-de-mando'!$B$4=$A9215),OR('Cuadro-de-mando'!$E$4="(Todas)",'Cuadro-de-mando'!$E$4=$B9215),OR('Cuadro-de-mando'!$H$4="(Todas)",'Cuadro-de-mando'!$H$4=$C9215),OR('Cuadro-de-mando'!$K$4="(Todas)",'Cuadro-de-mando'!$K$4=$E9215),OR('Cuadro-de-mando'!$N$4="(Todos)",'Cuadro-de-mando'!$N$4=$F9215)),1,0))</f>
        <v>1</v>
      </c>
    </row>
    <row r="9216" spans="1:10" x14ac:dyDescent="0.25">
      <c r="A9216" t="str">
        <f>IF(Tienda_4!$A2016="","","Tienda 4")</f>
        <v>Tienda 4</v>
      </c>
      <c r="B9216" t="str">
        <f>IF($A9216="","",Tienda_4!B2016)</f>
        <v>Muebles</v>
      </c>
      <c r="C9216" t="str">
        <f>IF($A9216="","",Tienda_4!G2016)</f>
        <v>Bogotá</v>
      </c>
      <c r="D9216" t="str">
        <f>IF($A9216="","",Tienda_4!F2016)</f>
        <v>Beatriz Morales</v>
      </c>
      <c r="E9216" t="str">
        <f>IF($A9216="","",Tienda_4!I2016)</f>
        <v>Tarjeta de crédito</v>
      </c>
      <c r="F9216">
        <f>IF($A9216="","",VALUE(RIGHT(Tienda_4!E2016,4)))</f>
        <v>2021</v>
      </c>
      <c r="G9216">
        <f>IF($A9216="","",Tienda_4!C2016)</f>
        <v>288600</v>
      </c>
      <c r="H9216">
        <f>IF($A9216="","",Tienda_4!D2016)</f>
        <v>13600</v>
      </c>
      <c r="I9216">
        <f>IF($A9216="","",Tienda_4!H2016)</f>
        <v>5</v>
      </c>
      <c r="J9216">
        <f>IF($A9216="",0,IF(AND(OR('Cuadro-de-mando'!$B$4="(Todas)",'Cuadro-de-mando'!$B$4=$A9216),OR('Cuadro-de-mando'!$E$4="(Todas)",'Cuadro-de-mando'!$E$4=$B9216),OR('Cuadro-de-mando'!$H$4="(Todas)",'Cuadro-de-mando'!$H$4=$C9216),OR('Cuadro-de-mando'!$K$4="(Todas)",'Cuadro-de-mando'!$K$4=$E9216),OR('Cuadro-de-mando'!$N$4="(Todos)",'Cuadro-de-mando'!$N$4=$F9216)),1,0))</f>
        <v>1</v>
      </c>
    </row>
    <row r="9217" spans="1:10" x14ac:dyDescent="0.25">
      <c r="A9217" t="str">
        <f>IF(Tienda_4!$A2017="","","Tienda 4")</f>
        <v>Tienda 4</v>
      </c>
      <c r="B9217" t="str">
        <f>IF($A9217="","",Tienda_4!B2017)</f>
        <v>Muebles</v>
      </c>
      <c r="C9217" t="str">
        <f>IF($A9217="","",Tienda_4!G2017)</f>
        <v>Bogotá</v>
      </c>
      <c r="D9217" t="str">
        <f>IF($A9217="","",Tienda_4!F2017)</f>
        <v>Juliana Costa</v>
      </c>
      <c r="E9217" t="str">
        <f>IF($A9217="","",Tienda_4!I2017)</f>
        <v>Tarjeta de crédito</v>
      </c>
      <c r="F9217">
        <f>IF($A9217="","",VALUE(RIGHT(Tienda_4!E2017,4)))</f>
        <v>2020</v>
      </c>
      <c r="G9217">
        <f>IF($A9217="","",Tienda_4!C2017)</f>
        <v>319200</v>
      </c>
      <c r="H9217">
        <f>IF($A9217="","",Tienda_4!D2017)</f>
        <v>17200</v>
      </c>
      <c r="I9217">
        <f>IF($A9217="","",Tienda_4!H2017)</f>
        <v>5</v>
      </c>
      <c r="J9217">
        <f>IF($A9217="",0,IF(AND(OR('Cuadro-de-mando'!$B$4="(Todas)",'Cuadro-de-mando'!$B$4=$A9217),OR('Cuadro-de-mando'!$E$4="(Todas)",'Cuadro-de-mando'!$E$4=$B9217),OR('Cuadro-de-mando'!$H$4="(Todas)",'Cuadro-de-mando'!$H$4=$C9217),OR('Cuadro-de-mando'!$K$4="(Todas)",'Cuadro-de-mando'!$K$4=$E9217),OR('Cuadro-de-mando'!$N$4="(Todos)",'Cuadro-de-mando'!$N$4=$F9217)),1,0))</f>
        <v>1</v>
      </c>
    </row>
    <row r="9218" spans="1:10" x14ac:dyDescent="0.25">
      <c r="A9218" t="str">
        <f>IF(Tienda_4!$A2018="","","Tienda 4")</f>
        <v>Tienda 4</v>
      </c>
      <c r="B9218" t="str">
        <f>IF($A9218="","",Tienda_4!B2018)</f>
        <v>Muebles</v>
      </c>
      <c r="C9218" t="str">
        <f>IF($A9218="","",Tienda_4!G2018)</f>
        <v>Bogotá</v>
      </c>
      <c r="D9218" t="str">
        <f>IF($A9218="","",Tienda_4!F2018)</f>
        <v>Santiago Silva</v>
      </c>
      <c r="E9218" t="str">
        <f>IF($A9218="","",Tienda_4!I2018)</f>
        <v>Tarjeta de crédito</v>
      </c>
      <c r="F9218">
        <f>IF($A9218="","",VALUE(RIGHT(Tienda_4!E2018,4)))</f>
        <v>2020</v>
      </c>
      <c r="G9218">
        <f>IF($A9218="","",Tienda_4!C2018)</f>
        <v>581000</v>
      </c>
      <c r="H9218">
        <f>IF($A9218="","",Tienda_4!D2018)</f>
        <v>29100</v>
      </c>
      <c r="I9218">
        <f>IF($A9218="","",Tienda_4!H2018)</f>
        <v>5</v>
      </c>
      <c r="J9218">
        <f>IF($A9218="",0,IF(AND(OR('Cuadro-de-mando'!$B$4="(Todas)",'Cuadro-de-mando'!$B$4=$A9218),OR('Cuadro-de-mando'!$E$4="(Todas)",'Cuadro-de-mando'!$E$4=$B9218),OR('Cuadro-de-mando'!$H$4="(Todas)",'Cuadro-de-mando'!$H$4=$C9218),OR('Cuadro-de-mando'!$K$4="(Todas)",'Cuadro-de-mando'!$K$4=$E9218),OR('Cuadro-de-mando'!$N$4="(Todos)",'Cuadro-de-mando'!$N$4=$F9218)),1,0))</f>
        <v>1</v>
      </c>
    </row>
    <row r="9219" spans="1:10" x14ac:dyDescent="0.25">
      <c r="A9219" t="str">
        <f>IF(Tienda_4!$A2019="","","Tienda 4")</f>
        <v>Tienda 4</v>
      </c>
      <c r="B9219" t="str">
        <f>IF($A9219="","",Tienda_4!B2019)</f>
        <v>Libros</v>
      </c>
      <c r="C9219" t="str">
        <f>IF($A9219="","",Tienda_4!G2019)</f>
        <v>Bogotá</v>
      </c>
      <c r="D9219" t="str">
        <f>IF($A9219="","",Tienda_4!F2019)</f>
        <v>Felipe Santos</v>
      </c>
      <c r="E9219" t="str">
        <f>IF($A9219="","",Tienda_4!I2019)</f>
        <v>Tarjeta de crédito</v>
      </c>
      <c r="F9219">
        <f>IF($A9219="","",VALUE(RIGHT(Tienda_4!E2019,4)))</f>
        <v>2020</v>
      </c>
      <c r="G9219">
        <f>IF($A9219="","",Tienda_4!C2019)</f>
        <v>41600</v>
      </c>
      <c r="H9219">
        <f>IF($A9219="","",Tienda_4!D2019)</f>
        <v>2600</v>
      </c>
      <c r="I9219">
        <f>IF($A9219="","",Tienda_4!H2019)</f>
        <v>5</v>
      </c>
      <c r="J9219">
        <f>IF($A9219="",0,IF(AND(OR('Cuadro-de-mando'!$B$4="(Todas)",'Cuadro-de-mando'!$B$4=$A9219),OR('Cuadro-de-mando'!$E$4="(Todas)",'Cuadro-de-mando'!$E$4=$B9219),OR('Cuadro-de-mando'!$H$4="(Todas)",'Cuadro-de-mando'!$H$4=$C9219),OR('Cuadro-de-mando'!$K$4="(Todas)",'Cuadro-de-mando'!$K$4=$E9219),OR('Cuadro-de-mando'!$N$4="(Todos)",'Cuadro-de-mando'!$N$4=$F9219)),1,0))</f>
        <v>1</v>
      </c>
    </row>
    <row r="9220" spans="1:10" x14ac:dyDescent="0.25">
      <c r="A9220" t="str">
        <f>IF(Tienda_4!$A2020="","","Tienda 4")</f>
        <v>Tienda 4</v>
      </c>
      <c r="B9220" t="str">
        <f>IF($A9220="","",Tienda_4!B2020)</f>
        <v>Libros</v>
      </c>
      <c r="C9220" t="str">
        <f>IF($A9220="","",Tienda_4!G2020)</f>
        <v>Bogotá</v>
      </c>
      <c r="D9220" t="str">
        <f>IF($A9220="","",Tienda_4!F2020)</f>
        <v>Camila Rivera</v>
      </c>
      <c r="E9220" t="str">
        <f>IF($A9220="","",Tienda_4!I2020)</f>
        <v>Tarjeta de crédito</v>
      </c>
      <c r="F9220">
        <f>IF($A9220="","",VALUE(RIGHT(Tienda_4!E2020,4)))</f>
        <v>2021</v>
      </c>
      <c r="G9220">
        <f>IF($A9220="","",Tienda_4!C2020)</f>
        <v>36600</v>
      </c>
      <c r="H9220">
        <f>IF($A9220="","",Tienda_4!D2020)</f>
        <v>2300</v>
      </c>
      <c r="I9220">
        <f>IF($A9220="","",Tienda_4!H2020)</f>
        <v>1</v>
      </c>
      <c r="J9220">
        <f>IF($A9220="",0,IF(AND(OR('Cuadro-de-mando'!$B$4="(Todas)",'Cuadro-de-mando'!$B$4=$A9220),OR('Cuadro-de-mando'!$E$4="(Todas)",'Cuadro-de-mando'!$E$4=$B9220),OR('Cuadro-de-mando'!$H$4="(Todas)",'Cuadro-de-mando'!$H$4=$C9220),OR('Cuadro-de-mando'!$K$4="(Todas)",'Cuadro-de-mando'!$K$4=$E9220),OR('Cuadro-de-mando'!$N$4="(Todos)",'Cuadro-de-mando'!$N$4=$F9220)),1,0))</f>
        <v>1</v>
      </c>
    </row>
    <row r="9221" spans="1:10" x14ac:dyDescent="0.25">
      <c r="A9221" t="str">
        <f>IF(Tienda_4!$A2021="","","Tienda 4")</f>
        <v>Tienda 4</v>
      </c>
      <c r="B9221" t="str">
        <f>IF($A9221="","",Tienda_4!B2021)</f>
        <v>Muebles</v>
      </c>
      <c r="C9221" t="str">
        <f>IF($A9221="","",Tienda_4!G2021)</f>
        <v>Bogotá</v>
      </c>
      <c r="D9221" t="str">
        <f>IF($A9221="","",Tienda_4!F2021)</f>
        <v>Lucas Olivera</v>
      </c>
      <c r="E9221" t="str">
        <f>IF($A9221="","",Tienda_4!I2021)</f>
        <v>Tarjeta de crédito</v>
      </c>
      <c r="F9221">
        <f>IF($A9221="","",VALUE(RIGHT(Tienda_4!E2021,4)))</f>
        <v>2020</v>
      </c>
      <c r="G9221">
        <f>IF($A9221="","",Tienda_4!C2021)</f>
        <v>204500</v>
      </c>
      <c r="H9221">
        <f>IF($A9221="","",Tienda_4!D2021)</f>
        <v>9100</v>
      </c>
      <c r="I9221">
        <f>IF($A9221="","",Tienda_4!H2021)</f>
        <v>1</v>
      </c>
      <c r="J9221">
        <f>IF($A9221="",0,IF(AND(OR('Cuadro-de-mando'!$B$4="(Todas)",'Cuadro-de-mando'!$B$4=$A9221),OR('Cuadro-de-mando'!$E$4="(Todas)",'Cuadro-de-mando'!$E$4=$B9221),OR('Cuadro-de-mando'!$H$4="(Todas)",'Cuadro-de-mando'!$H$4=$C9221),OR('Cuadro-de-mando'!$K$4="(Todas)",'Cuadro-de-mando'!$K$4=$E9221),OR('Cuadro-de-mando'!$N$4="(Todos)",'Cuadro-de-mando'!$N$4=$F9221)),1,0))</f>
        <v>1</v>
      </c>
    </row>
    <row r="9222" spans="1:10" x14ac:dyDescent="0.25">
      <c r="A9222" t="str">
        <f>IF(Tienda_4!$A2022="","","Tienda 4")</f>
        <v>Tienda 4</v>
      </c>
      <c r="B9222" t="str">
        <f>IF($A9222="","",Tienda_4!B2022)</f>
        <v>Electrónicos</v>
      </c>
      <c r="C9222" t="str">
        <f>IF($A9222="","",Tienda_4!G2022)</f>
        <v>Medellín</v>
      </c>
      <c r="D9222" t="str">
        <f>IF($A9222="","",Tienda_4!F2022)</f>
        <v>Pedro Gomez</v>
      </c>
      <c r="E9222" t="str">
        <f>IF($A9222="","",Tienda_4!I2022)</f>
        <v>Tarjeta de crédito</v>
      </c>
      <c r="F9222">
        <f>IF($A9222="","",VALUE(RIGHT(Tienda_4!E2022,4)))</f>
        <v>2022</v>
      </c>
      <c r="G9222">
        <f>IF($A9222="","",Tienda_4!C2022)</f>
        <v>2592900</v>
      </c>
      <c r="H9222">
        <f>IF($A9222="","",Tienda_4!D2022)</f>
        <v>138500</v>
      </c>
      <c r="I9222">
        <f>IF($A9222="","",Tienda_4!H2022)</f>
        <v>5</v>
      </c>
      <c r="J9222">
        <f>IF($A9222="",0,IF(AND(OR('Cuadro-de-mando'!$B$4="(Todas)",'Cuadro-de-mando'!$B$4=$A9222),OR('Cuadro-de-mando'!$E$4="(Todas)",'Cuadro-de-mando'!$E$4=$B9222),OR('Cuadro-de-mando'!$H$4="(Todas)",'Cuadro-de-mando'!$H$4=$C9222),OR('Cuadro-de-mando'!$K$4="(Todas)",'Cuadro-de-mando'!$K$4=$E9222),OR('Cuadro-de-mando'!$N$4="(Todos)",'Cuadro-de-mando'!$N$4=$F9222)),1,0))</f>
        <v>1</v>
      </c>
    </row>
    <row r="9223" spans="1:10" x14ac:dyDescent="0.25">
      <c r="A9223" t="str">
        <f>IF(Tienda_4!$A2023="","","Tienda 4")</f>
        <v>Tienda 4</v>
      </c>
      <c r="B9223" t="str">
        <f>IF($A9223="","",Tienda_4!B2023)</f>
        <v>Electrodomésticos</v>
      </c>
      <c r="C9223" t="str">
        <f>IF($A9223="","",Tienda_4!G2023)</f>
        <v>Bogotá</v>
      </c>
      <c r="D9223" t="str">
        <f>IF($A9223="","",Tienda_4!F2023)</f>
        <v>Santiago Silva</v>
      </c>
      <c r="E9223" t="str">
        <f>IF($A9223="","",Tienda_4!I2023)</f>
        <v>Tarjeta de crédito</v>
      </c>
      <c r="F9223">
        <f>IF($A9223="","",VALUE(RIGHT(Tienda_4!E2023,4)))</f>
        <v>2020</v>
      </c>
      <c r="G9223">
        <f>IF($A9223="","",Tienda_4!C2023)</f>
        <v>360200</v>
      </c>
      <c r="H9223">
        <f>IF($A9223="","",Tienda_4!D2023)</f>
        <v>17400</v>
      </c>
      <c r="I9223">
        <f>IF($A9223="","",Tienda_4!H2023)</f>
        <v>2</v>
      </c>
      <c r="J9223">
        <f>IF($A9223="",0,IF(AND(OR('Cuadro-de-mando'!$B$4="(Todas)",'Cuadro-de-mando'!$B$4=$A9223),OR('Cuadro-de-mando'!$E$4="(Todas)",'Cuadro-de-mando'!$E$4=$B9223),OR('Cuadro-de-mando'!$H$4="(Todas)",'Cuadro-de-mando'!$H$4=$C9223),OR('Cuadro-de-mando'!$K$4="(Todas)",'Cuadro-de-mando'!$K$4=$E9223),OR('Cuadro-de-mando'!$N$4="(Todos)",'Cuadro-de-mando'!$N$4=$F9223)),1,0))</f>
        <v>1</v>
      </c>
    </row>
    <row r="9224" spans="1:10" x14ac:dyDescent="0.25">
      <c r="A9224" t="str">
        <f>IF(Tienda_4!$A2024="","","Tienda 4")</f>
        <v>Tienda 4</v>
      </c>
      <c r="B9224" t="str">
        <f>IF($A9224="","",Tienda_4!B2024)</f>
        <v>Muebles</v>
      </c>
      <c r="C9224" t="str">
        <f>IF($A9224="","",Tienda_4!G2024)</f>
        <v>Barranquilla</v>
      </c>
      <c r="D9224" t="str">
        <f>IF($A9224="","",Tienda_4!F2024)</f>
        <v>Izabela de León</v>
      </c>
      <c r="E9224" t="str">
        <f>IF($A9224="","",Tienda_4!I2024)</f>
        <v>Tarjeta de crédito</v>
      </c>
      <c r="F9224">
        <f>IF($A9224="","",VALUE(RIGHT(Tienda_4!E2024,4)))</f>
        <v>2020</v>
      </c>
      <c r="G9224">
        <f>IF($A9224="","",Tienda_4!C2024)</f>
        <v>684000</v>
      </c>
      <c r="H9224">
        <f>IF($A9224="","",Tienda_4!D2024)</f>
        <v>34600</v>
      </c>
      <c r="I9224">
        <f>IF($A9224="","",Tienda_4!H2024)</f>
        <v>1</v>
      </c>
      <c r="J9224">
        <f>IF($A9224="",0,IF(AND(OR('Cuadro-de-mando'!$B$4="(Todas)",'Cuadro-de-mando'!$B$4=$A9224),OR('Cuadro-de-mando'!$E$4="(Todas)",'Cuadro-de-mando'!$E$4=$B9224),OR('Cuadro-de-mando'!$H$4="(Todas)",'Cuadro-de-mando'!$H$4=$C9224),OR('Cuadro-de-mando'!$K$4="(Todas)",'Cuadro-de-mando'!$K$4=$E9224),OR('Cuadro-de-mando'!$N$4="(Todos)",'Cuadro-de-mando'!$N$4=$F9224)),1,0))</f>
        <v>1</v>
      </c>
    </row>
    <row r="9225" spans="1:10" x14ac:dyDescent="0.25">
      <c r="A9225" t="str">
        <f>IF(Tienda_4!$A2025="","","Tienda 4")</f>
        <v>Tienda 4</v>
      </c>
      <c r="B9225" t="str">
        <f>IF($A9225="","",Tienda_4!B2025)</f>
        <v>Juguetes</v>
      </c>
      <c r="C9225" t="str">
        <f>IF($A9225="","",Tienda_4!G2025)</f>
        <v>Medellín</v>
      </c>
      <c r="D9225" t="str">
        <f>IF($A9225="","",Tienda_4!F2025)</f>
        <v>Camila Rivera</v>
      </c>
      <c r="E9225" t="str">
        <f>IF($A9225="","",Tienda_4!I2025)</f>
        <v>Cupón</v>
      </c>
      <c r="F9225">
        <f>IF($A9225="","",VALUE(RIGHT(Tienda_4!E2025,4)))</f>
        <v>2023</v>
      </c>
      <c r="G9225">
        <f>IF($A9225="","",Tienda_4!C2025)</f>
        <v>79000</v>
      </c>
      <c r="H9225">
        <f>IF($A9225="","",Tienda_4!D2025)</f>
        <v>2400</v>
      </c>
      <c r="I9225">
        <f>IF($A9225="","",Tienda_4!H2025)</f>
        <v>4</v>
      </c>
      <c r="J9225">
        <f>IF($A9225="",0,IF(AND(OR('Cuadro-de-mando'!$B$4="(Todas)",'Cuadro-de-mando'!$B$4=$A9225),OR('Cuadro-de-mando'!$E$4="(Todas)",'Cuadro-de-mando'!$E$4=$B9225),OR('Cuadro-de-mando'!$H$4="(Todas)",'Cuadro-de-mando'!$H$4=$C9225),OR('Cuadro-de-mando'!$K$4="(Todas)",'Cuadro-de-mando'!$K$4=$E9225),OR('Cuadro-de-mando'!$N$4="(Todos)",'Cuadro-de-mando'!$N$4=$F9225)),1,0))</f>
        <v>1</v>
      </c>
    </row>
    <row r="9226" spans="1:10" x14ac:dyDescent="0.25">
      <c r="A9226" t="str">
        <f>IF(Tienda_4!$A2026="","","Tienda 4")</f>
        <v>Tienda 4</v>
      </c>
      <c r="B9226" t="str">
        <f>IF($A9226="","",Tienda_4!B2026)</f>
        <v>Electrónicos</v>
      </c>
      <c r="C9226" t="str">
        <f>IF($A9226="","",Tienda_4!G2026)</f>
        <v>Medellín</v>
      </c>
      <c r="D9226" t="str">
        <f>IF($A9226="","",Tienda_4!F2026)</f>
        <v>Izabela de León</v>
      </c>
      <c r="E9226" t="str">
        <f>IF($A9226="","",Tienda_4!I2026)</f>
        <v>Tarjeta de crédito</v>
      </c>
      <c r="F9226">
        <f>IF($A9226="","",VALUE(RIGHT(Tienda_4!E2026,4)))</f>
        <v>2021</v>
      </c>
      <c r="G9226">
        <f>IF($A9226="","",Tienda_4!C2026)</f>
        <v>1140500</v>
      </c>
      <c r="H9226">
        <f>IF($A9226="","",Tienda_4!D2026)</f>
        <v>66600</v>
      </c>
      <c r="I9226">
        <f>IF($A9226="","",Tienda_4!H2026)</f>
        <v>5</v>
      </c>
      <c r="J9226">
        <f>IF($A9226="",0,IF(AND(OR('Cuadro-de-mando'!$B$4="(Todas)",'Cuadro-de-mando'!$B$4=$A9226),OR('Cuadro-de-mando'!$E$4="(Todas)",'Cuadro-de-mando'!$E$4=$B9226),OR('Cuadro-de-mando'!$H$4="(Todas)",'Cuadro-de-mando'!$H$4=$C9226),OR('Cuadro-de-mando'!$K$4="(Todas)",'Cuadro-de-mando'!$K$4=$E9226),OR('Cuadro-de-mando'!$N$4="(Todos)",'Cuadro-de-mando'!$N$4=$F9226)),1,0))</f>
        <v>1</v>
      </c>
    </row>
    <row r="9227" spans="1:10" x14ac:dyDescent="0.25">
      <c r="A9227" t="str">
        <f>IF(Tienda_4!$A2027="","","Tienda 4")</f>
        <v>Tienda 4</v>
      </c>
      <c r="B9227" t="str">
        <f>IF($A9227="","",Tienda_4!B2027)</f>
        <v>Juguetes</v>
      </c>
      <c r="C9227" t="str">
        <f>IF($A9227="","",Tienda_4!G2027)</f>
        <v>Medellín</v>
      </c>
      <c r="D9227" t="str">
        <f>IF($A9227="","",Tienda_4!F2027)</f>
        <v>Beatriz Morales</v>
      </c>
      <c r="E9227" t="str">
        <f>IF($A9227="","",Tienda_4!I2027)</f>
        <v>Tarjeta de crédito</v>
      </c>
      <c r="F9227">
        <f>IF($A9227="","",VALUE(RIGHT(Tienda_4!E2027,4)))</f>
        <v>2022</v>
      </c>
      <c r="G9227">
        <f>IF($A9227="","",Tienda_4!C2027)</f>
        <v>39200</v>
      </c>
      <c r="H9227">
        <f>IF($A9227="","",Tienda_4!D2027)</f>
        <v>9500</v>
      </c>
      <c r="I9227">
        <f>IF($A9227="","",Tienda_4!H2027)</f>
        <v>1</v>
      </c>
      <c r="J9227">
        <f>IF($A9227="",0,IF(AND(OR('Cuadro-de-mando'!$B$4="(Todas)",'Cuadro-de-mando'!$B$4=$A9227),OR('Cuadro-de-mando'!$E$4="(Todas)",'Cuadro-de-mando'!$E$4=$B9227),OR('Cuadro-de-mando'!$H$4="(Todas)",'Cuadro-de-mando'!$H$4=$C9227),OR('Cuadro-de-mando'!$K$4="(Todas)",'Cuadro-de-mando'!$K$4=$E9227),OR('Cuadro-de-mando'!$N$4="(Todos)",'Cuadro-de-mando'!$N$4=$F9227)),1,0))</f>
        <v>1</v>
      </c>
    </row>
    <row r="9228" spans="1:10" x14ac:dyDescent="0.25">
      <c r="A9228" t="str">
        <f>IF(Tienda_4!$A2028="","","Tienda 4")</f>
        <v>Tienda 4</v>
      </c>
      <c r="B9228" t="str">
        <f>IF($A9228="","",Tienda_4!B2028)</f>
        <v>Muebles</v>
      </c>
      <c r="C9228" t="str">
        <f>IF($A9228="","",Tienda_4!G2028)</f>
        <v>Medellín</v>
      </c>
      <c r="D9228" t="str">
        <f>IF($A9228="","",Tienda_4!F2028)</f>
        <v>Izabela de León</v>
      </c>
      <c r="E9228" t="str">
        <f>IF($A9228="","",Tienda_4!I2028)</f>
        <v>Tarjeta de crédito</v>
      </c>
      <c r="F9228">
        <f>IF($A9228="","",VALUE(RIGHT(Tienda_4!E2028,4)))</f>
        <v>2020</v>
      </c>
      <c r="G9228">
        <f>IF($A9228="","",Tienda_4!C2028)</f>
        <v>506100</v>
      </c>
      <c r="H9228">
        <f>IF($A9228="","",Tienda_4!D2028)</f>
        <v>27200</v>
      </c>
      <c r="I9228">
        <f>IF($A9228="","",Tienda_4!H2028)</f>
        <v>4</v>
      </c>
      <c r="J9228">
        <f>IF($A9228="",0,IF(AND(OR('Cuadro-de-mando'!$B$4="(Todas)",'Cuadro-de-mando'!$B$4=$A9228),OR('Cuadro-de-mando'!$E$4="(Todas)",'Cuadro-de-mando'!$E$4=$B9228),OR('Cuadro-de-mando'!$H$4="(Todas)",'Cuadro-de-mando'!$H$4=$C9228),OR('Cuadro-de-mando'!$K$4="(Todas)",'Cuadro-de-mando'!$K$4=$E9228),OR('Cuadro-de-mando'!$N$4="(Todos)",'Cuadro-de-mando'!$N$4=$F9228)),1,0))</f>
        <v>1</v>
      </c>
    </row>
    <row r="9229" spans="1:10" x14ac:dyDescent="0.25">
      <c r="A9229" t="str">
        <f>IF(Tienda_4!$A2029="","","Tienda 4")</f>
        <v>Tienda 4</v>
      </c>
      <c r="B9229" t="str">
        <f>IF($A9229="","",Tienda_4!B2029)</f>
        <v>Muebles</v>
      </c>
      <c r="C9229" t="str">
        <f>IF($A9229="","",Tienda_4!G2029)</f>
        <v>Cali</v>
      </c>
      <c r="D9229" t="str">
        <f>IF($A9229="","",Tienda_4!F2029)</f>
        <v>Juliana Costa</v>
      </c>
      <c r="E9229" t="str">
        <f>IF($A9229="","",Tienda_4!I2029)</f>
        <v>Tarjeta de crédito</v>
      </c>
      <c r="F9229">
        <f>IF($A9229="","",VALUE(RIGHT(Tienda_4!E2029,4)))</f>
        <v>2020</v>
      </c>
      <c r="G9229">
        <f>IF($A9229="","",Tienda_4!C2029)</f>
        <v>303400</v>
      </c>
      <c r="H9229">
        <f>IF($A9229="","",Tienda_4!D2029)</f>
        <v>16700</v>
      </c>
      <c r="I9229">
        <f>IF($A9229="","",Tienda_4!H2029)</f>
        <v>2</v>
      </c>
      <c r="J9229">
        <f>IF($A9229="",0,IF(AND(OR('Cuadro-de-mando'!$B$4="(Todas)",'Cuadro-de-mando'!$B$4=$A9229),OR('Cuadro-de-mando'!$E$4="(Todas)",'Cuadro-de-mando'!$E$4=$B9229),OR('Cuadro-de-mando'!$H$4="(Todas)",'Cuadro-de-mando'!$H$4=$C9229),OR('Cuadro-de-mando'!$K$4="(Todas)",'Cuadro-de-mando'!$K$4=$E9229),OR('Cuadro-de-mando'!$N$4="(Todos)",'Cuadro-de-mando'!$N$4=$F9229)),1,0))</f>
        <v>1</v>
      </c>
    </row>
    <row r="9230" spans="1:10" x14ac:dyDescent="0.25">
      <c r="A9230" t="str">
        <f>IF(Tienda_4!$A2030="","","Tienda 4")</f>
        <v>Tienda 4</v>
      </c>
      <c r="B9230" t="str">
        <f>IF($A9230="","",Tienda_4!B2030)</f>
        <v>Deportes y diversión</v>
      </c>
      <c r="C9230" t="str">
        <f>IF($A9230="","",Tienda_4!G2030)</f>
        <v>Pereira</v>
      </c>
      <c r="D9230" t="str">
        <f>IF($A9230="","",Tienda_4!F2030)</f>
        <v>Pedro Gomez</v>
      </c>
      <c r="E9230" t="str">
        <f>IF($A9230="","",Tienda_4!I2030)</f>
        <v>Tarjeta de crédito</v>
      </c>
      <c r="F9230">
        <f>IF($A9230="","",VALUE(RIGHT(Tienda_4!E2030,4)))</f>
        <v>2020</v>
      </c>
      <c r="G9230">
        <f>IF($A9230="","",Tienda_4!C2030)</f>
        <v>58500</v>
      </c>
      <c r="H9230">
        <f>IF($A9230="","",Tienda_4!D2030)</f>
        <v>7800</v>
      </c>
      <c r="I9230">
        <f>IF($A9230="","",Tienda_4!H2030)</f>
        <v>5</v>
      </c>
      <c r="J9230">
        <f>IF($A9230="",0,IF(AND(OR('Cuadro-de-mando'!$B$4="(Todas)",'Cuadro-de-mando'!$B$4=$A9230),OR('Cuadro-de-mando'!$E$4="(Todas)",'Cuadro-de-mando'!$E$4=$B9230),OR('Cuadro-de-mando'!$H$4="(Todas)",'Cuadro-de-mando'!$H$4=$C9230),OR('Cuadro-de-mando'!$K$4="(Todas)",'Cuadro-de-mando'!$K$4=$E9230),OR('Cuadro-de-mando'!$N$4="(Todos)",'Cuadro-de-mando'!$N$4=$F9230)),1,0))</f>
        <v>1</v>
      </c>
    </row>
    <row r="9231" spans="1:10" x14ac:dyDescent="0.25">
      <c r="A9231" t="str">
        <f>IF(Tienda_4!$A2031="","","Tienda 4")</f>
        <v>Tienda 4</v>
      </c>
      <c r="B9231" t="str">
        <f>IF($A9231="","",Tienda_4!B2031)</f>
        <v>Artículos para el hogar</v>
      </c>
      <c r="C9231" t="str">
        <f>IF($A9231="","",Tienda_4!G2031)</f>
        <v>Cali</v>
      </c>
      <c r="D9231" t="str">
        <f>IF($A9231="","",Tienda_4!F2031)</f>
        <v>Camila Rivera</v>
      </c>
      <c r="E9231" t="str">
        <f>IF($A9231="","",Tienda_4!I2031)</f>
        <v>Nequi</v>
      </c>
      <c r="F9231">
        <f>IF($A9231="","",VALUE(RIGHT(Tienda_4!E2031,4)))</f>
        <v>2020</v>
      </c>
      <c r="G9231">
        <f>IF($A9231="","",Tienda_4!C2031)</f>
        <v>26000</v>
      </c>
      <c r="H9231">
        <f>IF($A9231="","",Tienda_4!D2031)</f>
        <v>1600</v>
      </c>
      <c r="I9231">
        <f>IF($A9231="","",Tienda_4!H2031)</f>
        <v>5</v>
      </c>
      <c r="J9231">
        <f>IF($A9231="",0,IF(AND(OR('Cuadro-de-mando'!$B$4="(Todas)",'Cuadro-de-mando'!$B$4=$A9231),OR('Cuadro-de-mando'!$E$4="(Todas)",'Cuadro-de-mando'!$E$4=$B9231),OR('Cuadro-de-mando'!$H$4="(Todas)",'Cuadro-de-mando'!$H$4=$C9231),OR('Cuadro-de-mando'!$K$4="(Todas)",'Cuadro-de-mando'!$K$4=$E9231),OR('Cuadro-de-mando'!$N$4="(Todos)",'Cuadro-de-mando'!$N$4=$F9231)),1,0))</f>
        <v>1</v>
      </c>
    </row>
    <row r="9232" spans="1:10" x14ac:dyDescent="0.25">
      <c r="A9232" t="str">
        <f>IF(Tienda_4!$A2032="","","Tienda 4")</f>
        <v>Tienda 4</v>
      </c>
      <c r="B9232" t="str">
        <f>IF($A9232="","",Tienda_4!B2032)</f>
        <v>Electrónicos</v>
      </c>
      <c r="C9232" t="str">
        <f>IF($A9232="","",Tienda_4!G2032)</f>
        <v>Bogotá</v>
      </c>
      <c r="D9232" t="str">
        <f>IF($A9232="","",Tienda_4!F2032)</f>
        <v>Camila Rivera</v>
      </c>
      <c r="E9232" t="str">
        <f>IF($A9232="","",Tienda_4!I2032)</f>
        <v>Tarjeta de crédito</v>
      </c>
      <c r="F9232">
        <f>IF($A9232="","",VALUE(RIGHT(Tienda_4!E2032,4)))</f>
        <v>2022</v>
      </c>
      <c r="G9232">
        <f>IF($A9232="","",Tienda_4!C2032)</f>
        <v>882300</v>
      </c>
      <c r="H9232">
        <f>IF($A9232="","",Tienda_4!D2032)</f>
        <v>45200</v>
      </c>
      <c r="I9232">
        <f>IF($A9232="","",Tienda_4!H2032)</f>
        <v>3</v>
      </c>
      <c r="J9232">
        <f>IF($A9232="",0,IF(AND(OR('Cuadro-de-mando'!$B$4="(Todas)",'Cuadro-de-mando'!$B$4=$A9232),OR('Cuadro-de-mando'!$E$4="(Todas)",'Cuadro-de-mando'!$E$4=$B9232),OR('Cuadro-de-mando'!$H$4="(Todas)",'Cuadro-de-mando'!$H$4=$C9232),OR('Cuadro-de-mando'!$K$4="(Todas)",'Cuadro-de-mando'!$K$4=$E9232),OR('Cuadro-de-mando'!$N$4="(Todos)",'Cuadro-de-mando'!$N$4=$F9232)),1,0))</f>
        <v>1</v>
      </c>
    </row>
    <row r="9233" spans="1:10" x14ac:dyDescent="0.25">
      <c r="A9233" t="str">
        <f>IF(Tienda_4!$A2033="","","Tienda 4")</f>
        <v>Tienda 4</v>
      </c>
      <c r="B9233" t="str">
        <f>IF($A9233="","",Tienda_4!B2033)</f>
        <v>Electrónicos</v>
      </c>
      <c r="C9233" t="str">
        <f>IF($A9233="","",Tienda_4!G2033)</f>
        <v>Bogotá</v>
      </c>
      <c r="D9233" t="str">
        <f>IF($A9233="","",Tienda_4!F2033)</f>
        <v>Izabela de León</v>
      </c>
      <c r="E9233" t="str">
        <f>IF($A9233="","",Tienda_4!I2033)</f>
        <v>Nequi</v>
      </c>
      <c r="F9233">
        <f>IF($A9233="","",VALUE(RIGHT(Tienda_4!E2033,4)))</f>
        <v>2022</v>
      </c>
      <c r="G9233">
        <f>IF($A9233="","",Tienda_4!C2033)</f>
        <v>137600</v>
      </c>
      <c r="H9233">
        <f>IF($A9233="","",Tienda_4!D2033)</f>
        <v>5500</v>
      </c>
      <c r="I9233">
        <f>IF($A9233="","",Tienda_4!H2033)</f>
        <v>5</v>
      </c>
      <c r="J9233">
        <f>IF($A9233="",0,IF(AND(OR('Cuadro-de-mando'!$B$4="(Todas)",'Cuadro-de-mando'!$B$4=$A9233),OR('Cuadro-de-mando'!$E$4="(Todas)",'Cuadro-de-mando'!$E$4=$B9233),OR('Cuadro-de-mando'!$H$4="(Todas)",'Cuadro-de-mando'!$H$4=$C9233),OR('Cuadro-de-mando'!$K$4="(Todas)",'Cuadro-de-mando'!$K$4=$E9233),OR('Cuadro-de-mando'!$N$4="(Todos)",'Cuadro-de-mando'!$N$4=$F9233)),1,0))</f>
        <v>1</v>
      </c>
    </row>
    <row r="9234" spans="1:10" x14ac:dyDescent="0.25">
      <c r="A9234" t="str">
        <f>IF(Tienda_4!$A2034="","","Tienda 4")</f>
        <v>Tienda 4</v>
      </c>
      <c r="B9234" t="str">
        <f>IF($A9234="","",Tienda_4!B2034)</f>
        <v>Electrónicos</v>
      </c>
      <c r="C9234" t="str">
        <f>IF($A9234="","",Tienda_4!G2034)</f>
        <v>Cali</v>
      </c>
      <c r="D9234" t="str">
        <f>IF($A9234="","",Tienda_4!F2034)</f>
        <v>Rafael Acosta</v>
      </c>
      <c r="E9234" t="str">
        <f>IF($A9234="","",Tienda_4!I2034)</f>
        <v>Tarjeta de crédito</v>
      </c>
      <c r="F9234">
        <f>IF($A9234="","",VALUE(RIGHT(Tienda_4!E2034,4)))</f>
        <v>2021</v>
      </c>
      <c r="G9234">
        <f>IF($A9234="","",Tienda_4!C2034)</f>
        <v>292400</v>
      </c>
      <c r="H9234">
        <f>IF($A9234="","",Tienda_4!D2034)</f>
        <v>17900</v>
      </c>
      <c r="I9234">
        <f>IF($A9234="","",Tienda_4!H2034)</f>
        <v>3</v>
      </c>
      <c r="J9234">
        <f>IF($A9234="",0,IF(AND(OR('Cuadro-de-mando'!$B$4="(Todas)",'Cuadro-de-mando'!$B$4=$A9234),OR('Cuadro-de-mando'!$E$4="(Todas)",'Cuadro-de-mando'!$E$4=$B9234),OR('Cuadro-de-mando'!$H$4="(Todas)",'Cuadro-de-mando'!$H$4=$C9234),OR('Cuadro-de-mando'!$K$4="(Todas)",'Cuadro-de-mando'!$K$4=$E9234),OR('Cuadro-de-mando'!$N$4="(Todos)",'Cuadro-de-mando'!$N$4=$F9234)),1,0))</f>
        <v>1</v>
      </c>
    </row>
    <row r="9235" spans="1:10" x14ac:dyDescent="0.25">
      <c r="A9235" t="str">
        <f>IF(Tienda_4!$A2035="","","Tienda 4")</f>
        <v>Tienda 4</v>
      </c>
      <c r="B9235" t="str">
        <f>IF($A9235="","",Tienda_4!B2035)</f>
        <v>Muebles</v>
      </c>
      <c r="C9235" t="str">
        <f>IF($A9235="","",Tienda_4!G2035)</f>
        <v>Bogotá</v>
      </c>
      <c r="D9235" t="str">
        <f>IF($A9235="","",Tienda_4!F2035)</f>
        <v>Santiago Silva</v>
      </c>
      <c r="E9235" t="str">
        <f>IF($A9235="","",Tienda_4!I2035)</f>
        <v>Cupón</v>
      </c>
      <c r="F9235">
        <f>IF($A9235="","",VALUE(RIGHT(Tienda_4!E2035,4)))</f>
        <v>2021</v>
      </c>
      <c r="G9235">
        <f>IF($A9235="","",Tienda_4!C2035)</f>
        <v>381600</v>
      </c>
      <c r="H9235">
        <f>IF($A9235="","",Tienda_4!D2035)</f>
        <v>18500</v>
      </c>
      <c r="I9235">
        <f>IF($A9235="","",Tienda_4!H2035)</f>
        <v>5</v>
      </c>
      <c r="J9235">
        <f>IF($A9235="",0,IF(AND(OR('Cuadro-de-mando'!$B$4="(Todas)",'Cuadro-de-mando'!$B$4=$A9235),OR('Cuadro-de-mando'!$E$4="(Todas)",'Cuadro-de-mando'!$E$4=$B9235),OR('Cuadro-de-mando'!$H$4="(Todas)",'Cuadro-de-mando'!$H$4=$C9235),OR('Cuadro-de-mando'!$K$4="(Todas)",'Cuadro-de-mando'!$K$4=$E9235),OR('Cuadro-de-mando'!$N$4="(Todos)",'Cuadro-de-mando'!$N$4=$F9235)),1,0))</f>
        <v>1</v>
      </c>
    </row>
    <row r="9236" spans="1:10" x14ac:dyDescent="0.25">
      <c r="A9236" t="str">
        <f>IF(Tienda_4!$A2036="","","Tienda 4")</f>
        <v>Tienda 4</v>
      </c>
      <c r="B9236" t="str">
        <f>IF($A9236="","",Tienda_4!B2036)</f>
        <v>Electrónicos</v>
      </c>
      <c r="C9236" t="str">
        <f>IF($A9236="","",Tienda_4!G2036)</f>
        <v>Bogotá</v>
      </c>
      <c r="D9236" t="str">
        <f>IF($A9236="","",Tienda_4!F2036)</f>
        <v>Camila Rivera</v>
      </c>
      <c r="E9236" t="str">
        <f>IF($A9236="","",Tienda_4!I2036)</f>
        <v>Tarjeta de crédito</v>
      </c>
      <c r="F9236">
        <f>IF($A9236="","",VALUE(RIGHT(Tienda_4!E2036,4)))</f>
        <v>2022</v>
      </c>
      <c r="G9236">
        <f>IF($A9236="","",Tienda_4!C2036)</f>
        <v>1393800</v>
      </c>
      <c r="H9236">
        <f>IF($A9236="","",Tienda_4!D2036)</f>
        <v>74600</v>
      </c>
      <c r="I9236">
        <f>IF($A9236="","",Tienda_4!H2036)</f>
        <v>4</v>
      </c>
      <c r="J9236">
        <f>IF($A9236="",0,IF(AND(OR('Cuadro-de-mando'!$B$4="(Todas)",'Cuadro-de-mando'!$B$4=$A9236),OR('Cuadro-de-mando'!$E$4="(Todas)",'Cuadro-de-mando'!$E$4=$B9236),OR('Cuadro-de-mando'!$H$4="(Todas)",'Cuadro-de-mando'!$H$4=$C9236),OR('Cuadro-de-mando'!$K$4="(Todas)",'Cuadro-de-mando'!$K$4=$E9236),OR('Cuadro-de-mando'!$N$4="(Todos)",'Cuadro-de-mando'!$N$4=$F9236)),1,0))</f>
        <v>1</v>
      </c>
    </row>
    <row r="9237" spans="1:10" x14ac:dyDescent="0.25">
      <c r="A9237" t="str">
        <f>IF(Tienda_4!$A2037="","","Tienda 4")</f>
        <v>Tienda 4</v>
      </c>
      <c r="B9237" t="str">
        <f>IF($A9237="","",Tienda_4!B2037)</f>
        <v>Muebles</v>
      </c>
      <c r="C9237" t="str">
        <f>IF($A9237="","",Tienda_4!G2037)</f>
        <v>Bogotá</v>
      </c>
      <c r="D9237" t="str">
        <f>IF($A9237="","",Tienda_4!F2037)</f>
        <v>Pedro Gomez</v>
      </c>
      <c r="E9237" t="str">
        <f>IF($A9237="","",Tienda_4!I2037)</f>
        <v>Tarjeta de crédito</v>
      </c>
      <c r="F9237">
        <f>IF($A9237="","",VALUE(RIGHT(Tienda_4!E2037,4)))</f>
        <v>2021</v>
      </c>
      <c r="G9237">
        <f>IF($A9237="","",Tienda_4!C2037)</f>
        <v>443300</v>
      </c>
      <c r="H9237">
        <f>IF($A9237="","",Tienda_4!D2037)</f>
        <v>21800</v>
      </c>
      <c r="I9237">
        <f>IF($A9237="","",Tienda_4!H2037)</f>
        <v>5</v>
      </c>
      <c r="J9237">
        <f>IF($A9237="",0,IF(AND(OR('Cuadro-de-mando'!$B$4="(Todas)",'Cuadro-de-mando'!$B$4=$A9237),OR('Cuadro-de-mando'!$E$4="(Todas)",'Cuadro-de-mando'!$E$4=$B9237),OR('Cuadro-de-mando'!$H$4="(Todas)",'Cuadro-de-mando'!$H$4=$C9237),OR('Cuadro-de-mando'!$K$4="(Todas)",'Cuadro-de-mando'!$K$4=$E9237),OR('Cuadro-de-mando'!$N$4="(Todos)",'Cuadro-de-mando'!$N$4=$F9237)),1,0))</f>
        <v>1</v>
      </c>
    </row>
    <row r="9238" spans="1:10" x14ac:dyDescent="0.25">
      <c r="A9238" t="str">
        <f>IF(Tienda_4!$A2038="","","Tienda 4")</f>
        <v>Tienda 4</v>
      </c>
      <c r="B9238" t="str">
        <f>IF($A9238="","",Tienda_4!B2038)</f>
        <v>Artículos para el hogar</v>
      </c>
      <c r="C9238" t="str">
        <f>IF($A9238="","",Tienda_4!G2038)</f>
        <v>Medellín</v>
      </c>
      <c r="D9238" t="str">
        <f>IF($A9238="","",Tienda_4!F2038)</f>
        <v>Juan Fernandez</v>
      </c>
      <c r="E9238" t="str">
        <f>IF($A9238="","",Tienda_4!I2038)</f>
        <v>Tarjeta de crédito</v>
      </c>
      <c r="F9238">
        <f>IF($A9238="","",VALUE(RIGHT(Tienda_4!E2038,4)))</f>
        <v>2021</v>
      </c>
      <c r="G9238">
        <f>IF($A9238="","",Tienda_4!C2038)</f>
        <v>42200</v>
      </c>
      <c r="H9238">
        <f>IF($A9238="","",Tienda_4!D2038)</f>
        <v>0</v>
      </c>
      <c r="I9238">
        <f>IF($A9238="","",Tienda_4!H2038)</f>
        <v>1</v>
      </c>
      <c r="J9238">
        <f>IF($A9238="",0,IF(AND(OR('Cuadro-de-mando'!$B$4="(Todas)",'Cuadro-de-mando'!$B$4=$A9238),OR('Cuadro-de-mando'!$E$4="(Todas)",'Cuadro-de-mando'!$E$4=$B9238),OR('Cuadro-de-mando'!$H$4="(Todas)",'Cuadro-de-mando'!$H$4=$C9238),OR('Cuadro-de-mando'!$K$4="(Todas)",'Cuadro-de-mando'!$K$4=$E9238),OR('Cuadro-de-mando'!$N$4="(Todos)",'Cuadro-de-mando'!$N$4=$F9238)),1,0))</f>
        <v>1</v>
      </c>
    </row>
    <row r="9239" spans="1:10" x14ac:dyDescent="0.25">
      <c r="A9239" t="str">
        <f>IF(Tienda_4!$A2039="","","Tienda 4")</f>
        <v>Tienda 4</v>
      </c>
      <c r="B9239" t="str">
        <f>IF($A9239="","",Tienda_4!B2039)</f>
        <v>Muebles</v>
      </c>
      <c r="C9239" t="str">
        <f>IF($A9239="","",Tienda_4!G2039)</f>
        <v>Bucaramanga</v>
      </c>
      <c r="D9239" t="str">
        <f>IF($A9239="","",Tienda_4!F2039)</f>
        <v>Juliana Costa</v>
      </c>
      <c r="E9239" t="str">
        <f>IF($A9239="","",Tienda_4!I2039)</f>
        <v>Tarjeta de crédito</v>
      </c>
      <c r="F9239">
        <f>IF($A9239="","",VALUE(RIGHT(Tienda_4!E2039,4)))</f>
        <v>2023</v>
      </c>
      <c r="G9239">
        <f>IF($A9239="","",Tienda_4!C2039)</f>
        <v>416300</v>
      </c>
      <c r="H9239">
        <f>IF($A9239="","",Tienda_4!D2039)</f>
        <v>27000</v>
      </c>
      <c r="I9239">
        <f>IF($A9239="","",Tienda_4!H2039)</f>
        <v>5</v>
      </c>
      <c r="J9239">
        <f>IF($A9239="",0,IF(AND(OR('Cuadro-de-mando'!$B$4="(Todas)",'Cuadro-de-mando'!$B$4=$A9239),OR('Cuadro-de-mando'!$E$4="(Todas)",'Cuadro-de-mando'!$E$4=$B9239),OR('Cuadro-de-mando'!$H$4="(Todas)",'Cuadro-de-mando'!$H$4=$C9239),OR('Cuadro-de-mando'!$K$4="(Todas)",'Cuadro-de-mando'!$K$4=$E9239),OR('Cuadro-de-mando'!$N$4="(Todos)",'Cuadro-de-mando'!$N$4=$F9239)),1,0))</f>
        <v>1</v>
      </c>
    </row>
    <row r="9240" spans="1:10" x14ac:dyDescent="0.25">
      <c r="A9240" t="str">
        <f>IF(Tienda_4!$A2040="","","Tienda 4")</f>
        <v>Tienda 4</v>
      </c>
      <c r="B9240" t="str">
        <f>IF($A9240="","",Tienda_4!B2040)</f>
        <v>Electrónicos</v>
      </c>
      <c r="C9240" t="str">
        <f>IF($A9240="","",Tienda_4!G2040)</f>
        <v>Barranquilla</v>
      </c>
      <c r="D9240" t="str">
        <f>IF($A9240="","",Tienda_4!F2040)</f>
        <v>Lucas Olivera</v>
      </c>
      <c r="E9240" t="str">
        <f>IF($A9240="","",Tienda_4!I2040)</f>
        <v>Tarjeta de débito</v>
      </c>
      <c r="F9240">
        <f>IF($A9240="","",VALUE(RIGHT(Tienda_4!E2040,4)))</f>
        <v>2021</v>
      </c>
      <c r="G9240">
        <f>IF($A9240="","",Tienda_4!C2040)</f>
        <v>1427000</v>
      </c>
      <c r="H9240">
        <f>IF($A9240="","",Tienda_4!D2040)</f>
        <v>76600</v>
      </c>
      <c r="I9240">
        <f>IF($A9240="","",Tienda_4!H2040)</f>
        <v>5</v>
      </c>
      <c r="J9240">
        <f>IF($A9240="",0,IF(AND(OR('Cuadro-de-mando'!$B$4="(Todas)",'Cuadro-de-mando'!$B$4=$A9240),OR('Cuadro-de-mando'!$E$4="(Todas)",'Cuadro-de-mando'!$E$4=$B9240),OR('Cuadro-de-mando'!$H$4="(Todas)",'Cuadro-de-mando'!$H$4=$C9240),OR('Cuadro-de-mando'!$K$4="(Todas)",'Cuadro-de-mando'!$K$4=$E9240),OR('Cuadro-de-mando'!$N$4="(Todos)",'Cuadro-de-mando'!$N$4=$F9240)),1,0))</f>
        <v>1</v>
      </c>
    </row>
    <row r="9241" spans="1:10" x14ac:dyDescent="0.25">
      <c r="A9241" t="str">
        <f>IF(Tienda_4!$A2041="","","Tienda 4")</f>
        <v>Tienda 4</v>
      </c>
      <c r="B9241" t="str">
        <f>IF($A9241="","",Tienda_4!B2041)</f>
        <v>Electrodomésticos</v>
      </c>
      <c r="C9241" t="str">
        <f>IF($A9241="","",Tienda_4!G2041)</f>
        <v>Bogotá</v>
      </c>
      <c r="D9241" t="str">
        <f>IF($A9241="","",Tienda_4!F2041)</f>
        <v>Felipe Santos</v>
      </c>
      <c r="E9241" t="str">
        <f>IF($A9241="","",Tienda_4!I2041)</f>
        <v>Nequi</v>
      </c>
      <c r="F9241">
        <f>IF($A9241="","",VALUE(RIGHT(Tienda_4!E2041,4)))</f>
        <v>2021</v>
      </c>
      <c r="G9241">
        <f>IF($A9241="","",Tienda_4!C2041)</f>
        <v>873600</v>
      </c>
      <c r="H9241">
        <f>IF($A9241="","",Tienda_4!D2041)</f>
        <v>46900</v>
      </c>
      <c r="I9241">
        <f>IF($A9241="","",Tienda_4!H2041)</f>
        <v>5</v>
      </c>
      <c r="J9241">
        <f>IF($A9241="",0,IF(AND(OR('Cuadro-de-mando'!$B$4="(Todas)",'Cuadro-de-mando'!$B$4=$A9241),OR('Cuadro-de-mando'!$E$4="(Todas)",'Cuadro-de-mando'!$E$4=$B9241),OR('Cuadro-de-mando'!$H$4="(Todas)",'Cuadro-de-mando'!$H$4=$C9241),OR('Cuadro-de-mando'!$K$4="(Todas)",'Cuadro-de-mando'!$K$4=$E9241),OR('Cuadro-de-mando'!$N$4="(Todos)",'Cuadro-de-mando'!$N$4=$F9241)),1,0))</f>
        <v>1</v>
      </c>
    </row>
    <row r="9242" spans="1:10" x14ac:dyDescent="0.25">
      <c r="A9242" t="str">
        <f>IF(Tienda_4!$A2042="","","Tienda 4")</f>
        <v>Tienda 4</v>
      </c>
      <c r="B9242" t="str">
        <f>IF($A9242="","",Tienda_4!B2042)</f>
        <v>Muebles</v>
      </c>
      <c r="C9242" t="str">
        <f>IF($A9242="","",Tienda_4!G2042)</f>
        <v>Medellín</v>
      </c>
      <c r="D9242" t="str">
        <f>IF($A9242="","",Tienda_4!F2042)</f>
        <v>Juliana Costa</v>
      </c>
      <c r="E9242" t="str">
        <f>IF($A9242="","",Tienda_4!I2042)</f>
        <v>Nequi</v>
      </c>
      <c r="F9242">
        <f>IF($A9242="","",VALUE(RIGHT(Tienda_4!E2042,4)))</f>
        <v>2022</v>
      </c>
      <c r="G9242">
        <f>IF($A9242="","",Tienda_4!C2042)</f>
        <v>234700</v>
      </c>
      <c r="H9242">
        <f>IF($A9242="","",Tienda_4!D2042)</f>
        <v>10700</v>
      </c>
      <c r="I9242">
        <f>IF($A9242="","",Tienda_4!H2042)</f>
        <v>5</v>
      </c>
      <c r="J9242">
        <f>IF($A9242="",0,IF(AND(OR('Cuadro-de-mando'!$B$4="(Todas)",'Cuadro-de-mando'!$B$4=$A9242),OR('Cuadro-de-mando'!$E$4="(Todas)",'Cuadro-de-mando'!$E$4=$B9242),OR('Cuadro-de-mando'!$H$4="(Todas)",'Cuadro-de-mando'!$H$4=$C9242),OR('Cuadro-de-mando'!$K$4="(Todas)",'Cuadro-de-mando'!$K$4=$E9242),OR('Cuadro-de-mando'!$N$4="(Todos)",'Cuadro-de-mando'!$N$4=$F9242)),1,0))</f>
        <v>1</v>
      </c>
    </row>
    <row r="9243" spans="1:10" x14ac:dyDescent="0.25">
      <c r="A9243" t="str">
        <f>IF(Tienda_4!$A2043="","","Tienda 4")</f>
        <v>Tienda 4</v>
      </c>
      <c r="B9243" t="str">
        <f>IF($A9243="","",Tienda_4!B2043)</f>
        <v>Deportes y diversión</v>
      </c>
      <c r="C9243" t="str">
        <f>IF($A9243="","",Tienda_4!G2043)</f>
        <v>Bogotá</v>
      </c>
      <c r="D9243" t="str">
        <f>IF($A9243="","",Tienda_4!F2043)</f>
        <v>Juliana Costa</v>
      </c>
      <c r="E9243" t="str">
        <f>IF($A9243="","",Tienda_4!I2043)</f>
        <v>Tarjeta de crédito</v>
      </c>
      <c r="F9243">
        <f>IF($A9243="","",VALUE(RIGHT(Tienda_4!E2043,4)))</f>
        <v>2022</v>
      </c>
      <c r="G9243">
        <f>IF($A9243="","",Tienda_4!C2043)</f>
        <v>39200</v>
      </c>
      <c r="H9243">
        <f>IF($A9243="","",Tienda_4!D2043)</f>
        <v>2500</v>
      </c>
      <c r="I9243">
        <f>IF($A9243="","",Tienda_4!H2043)</f>
        <v>4</v>
      </c>
      <c r="J9243">
        <f>IF($A9243="",0,IF(AND(OR('Cuadro-de-mando'!$B$4="(Todas)",'Cuadro-de-mando'!$B$4=$A9243),OR('Cuadro-de-mando'!$E$4="(Todas)",'Cuadro-de-mando'!$E$4=$B9243),OR('Cuadro-de-mando'!$H$4="(Todas)",'Cuadro-de-mando'!$H$4=$C9243),OR('Cuadro-de-mando'!$K$4="(Todas)",'Cuadro-de-mando'!$K$4=$E9243),OR('Cuadro-de-mando'!$N$4="(Todos)",'Cuadro-de-mando'!$N$4=$F9243)),1,0))</f>
        <v>1</v>
      </c>
    </row>
    <row r="9244" spans="1:10" x14ac:dyDescent="0.25">
      <c r="A9244" t="str">
        <f>IF(Tienda_4!$A2044="","","Tienda 4")</f>
        <v>Tienda 4</v>
      </c>
      <c r="B9244" t="str">
        <f>IF($A9244="","",Tienda_4!B2044)</f>
        <v>Electrónicos</v>
      </c>
      <c r="C9244" t="str">
        <f>IF($A9244="","",Tienda_4!G2044)</f>
        <v>Bogotá</v>
      </c>
      <c r="D9244" t="str">
        <f>IF($A9244="","",Tienda_4!F2044)</f>
        <v>Lucas Olivera</v>
      </c>
      <c r="E9244" t="str">
        <f>IF($A9244="","",Tienda_4!I2044)</f>
        <v>Tarjeta de crédito</v>
      </c>
      <c r="F9244">
        <f>IF($A9244="","",VALUE(RIGHT(Tienda_4!E2044,4)))</f>
        <v>2021</v>
      </c>
      <c r="G9244">
        <f>IF($A9244="","",Tienda_4!C2044)</f>
        <v>1900400</v>
      </c>
      <c r="H9244">
        <f>IF($A9244="","",Tienda_4!D2044)</f>
        <v>106000</v>
      </c>
      <c r="I9244">
        <f>IF($A9244="","",Tienda_4!H2044)</f>
        <v>1</v>
      </c>
      <c r="J9244">
        <f>IF($A9244="",0,IF(AND(OR('Cuadro-de-mando'!$B$4="(Todas)",'Cuadro-de-mando'!$B$4=$A9244),OR('Cuadro-de-mando'!$E$4="(Todas)",'Cuadro-de-mando'!$E$4=$B9244),OR('Cuadro-de-mando'!$H$4="(Todas)",'Cuadro-de-mando'!$H$4=$C9244),OR('Cuadro-de-mando'!$K$4="(Todas)",'Cuadro-de-mando'!$K$4=$E9244),OR('Cuadro-de-mando'!$N$4="(Todos)",'Cuadro-de-mando'!$N$4=$F9244)),1,0))</f>
        <v>1</v>
      </c>
    </row>
    <row r="9245" spans="1:10" x14ac:dyDescent="0.25">
      <c r="A9245" t="str">
        <f>IF(Tienda_4!$A2045="","","Tienda 4")</f>
        <v>Tienda 4</v>
      </c>
      <c r="B9245" t="str">
        <f>IF($A9245="","",Tienda_4!B2045)</f>
        <v>Electrodomésticos</v>
      </c>
      <c r="C9245" t="str">
        <f>IF($A9245="","",Tienda_4!G2045)</f>
        <v>Bogotá</v>
      </c>
      <c r="D9245" t="str">
        <f>IF($A9245="","",Tienda_4!F2045)</f>
        <v>Felipe Santos</v>
      </c>
      <c r="E9245" t="str">
        <f>IF($A9245="","",Tienda_4!I2045)</f>
        <v>Tarjeta de crédito</v>
      </c>
      <c r="F9245">
        <f>IF($A9245="","",VALUE(RIGHT(Tienda_4!E2045,4)))</f>
        <v>2021</v>
      </c>
      <c r="G9245">
        <f>IF($A9245="","",Tienda_4!C2045)</f>
        <v>1569200</v>
      </c>
      <c r="H9245">
        <f>IF($A9245="","",Tienda_4!D2045)</f>
        <v>83800</v>
      </c>
      <c r="I9245">
        <f>IF($A9245="","",Tienda_4!H2045)</f>
        <v>5</v>
      </c>
      <c r="J9245">
        <f>IF($A9245="",0,IF(AND(OR('Cuadro-de-mando'!$B$4="(Todas)",'Cuadro-de-mando'!$B$4=$A9245),OR('Cuadro-de-mando'!$E$4="(Todas)",'Cuadro-de-mando'!$E$4=$B9245),OR('Cuadro-de-mando'!$H$4="(Todas)",'Cuadro-de-mando'!$H$4=$C9245),OR('Cuadro-de-mando'!$K$4="(Todas)",'Cuadro-de-mando'!$K$4=$E9245),OR('Cuadro-de-mando'!$N$4="(Todos)",'Cuadro-de-mando'!$N$4=$F9245)),1,0))</f>
        <v>1</v>
      </c>
    </row>
    <row r="9246" spans="1:10" x14ac:dyDescent="0.25">
      <c r="A9246" t="str">
        <f>IF(Tienda_4!$A2046="","","Tienda 4")</f>
        <v>Tienda 4</v>
      </c>
      <c r="B9246" t="str">
        <f>IF($A9246="","",Tienda_4!B2046)</f>
        <v>Libros</v>
      </c>
      <c r="C9246" t="str">
        <f>IF($A9246="","",Tienda_4!G2046)</f>
        <v>Barranquilla</v>
      </c>
      <c r="D9246" t="str">
        <f>IF($A9246="","",Tienda_4!F2046)</f>
        <v>Izabela de León</v>
      </c>
      <c r="E9246" t="str">
        <f>IF($A9246="","",Tienda_4!I2046)</f>
        <v>Nequi</v>
      </c>
      <c r="F9246">
        <f>IF($A9246="","",VALUE(RIGHT(Tienda_4!E2046,4)))</f>
        <v>2020</v>
      </c>
      <c r="G9246">
        <f>IF($A9246="","",Tienda_4!C2046)</f>
        <v>68800</v>
      </c>
      <c r="H9246">
        <f>IF($A9246="","",Tienda_4!D2046)</f>
        <v>1800</v>
      </c>
      <c r="I9246">
        <f>IF($A9246="","",Tienda_4!H2046)</f>
        <v>5</v>
      </c>
      <c r="J9246">
        <f>IF($A9246="",0,IF(AND(OR('Cuadro-de-mando'!$B$4="(Todas)",'Cuadro-de-mando'!$B$4=$A9246),OR('Cuadro-de-mando'!$E$4="(Todas)",'Cuadro-de-mando'!$E$4=$B9246),OR('Cuadro-de-mando'!$H$4="(Todas)",'Cuadro-de-mando'!$H$4=$C9246),OR('Cuadro-de-mando'!$K$4="(Todas)",'Cuadro-de-mando'!$K$4=$E9246),OR('Cuadro-de-mando'!$N$4="(Todos)",'Cuadro-de-mando'!$N$4=$F9246)),1,0))</f>
        <v>1</v>
      </c>
    </row>
    <row r="9247" spans="1:10" x14ac:dyDescent="0.25">
      <c r="A9247" t="str">
        <f>IF(Tienda_4!$A2047="","","Tienda 4")</f>
        <v>Tienda 4</v>
      </c>
      <c r="B9247" t="str">
        <f>IF($A9247="","",Tienda_4!B2047)</f>
        <v>Electrodomésticos</v>
      </c>
      <c r="C9247" t="str">
        <f>IF($A9247="","",Tienda_4!G2047)</f>
        <v>Pereira</v>
      </c>
      <c r="D9247" t="str">
        <f>IF($A9247="","",Tienda_4!F2047)</f>
        <v>Camila Rivera</v>
      </c>
      <c r="E9247" t="str">
        <f>IF($A9247="","",Tienda_4!I2047)</f>
        <v>Tarjeta de crédito</v>
      </c>
      <c r="F9247">
        <f>IF($A9247="","",VALUE(RIGHT(Tienda_4!E2047,4)))</f>
        <v>2023</v>
      </c>
      <c r="G9247">
        <f>IF($A9247="","",Tienda_4!C2047)</f>
        <v>663100</v>
      </c>
      <c r="H9247">
        <f>IF($A9247="","",Tienda_4!D2047)</f>
        <v>33500</v>
      </c>
      <c r="I9247">
        <f>IF($A9247="","",Tienda_4!H2047)</f>
        <v>5</v>
      </c>
      <c r="J9247">
        <f>IF($A9247="",0,IF(AND(OR('Cuadro-de-mando'!$B$4="(Todas)",'Cuadro-de-mando'!$B$4=$A9247),OR('Cuadro-de-mando'!$E$4="(Todas)",'Cuadro-de-mando'!$E$4=$B9247),OR('Cuadro-de-mando'!$H$4="(Todas)",'Cuadro-de-mando'!$H$4=$C9247),OR('Cuadro-de-mando'!$K$4="(Todas)",'Cuadro-de-mando'!$K$4=$E9247),OR('Cuadro-de-mando'!$N$4="(Todos)",'Cuadro-de-mando'!$N$4=$F9247)),1,0))</f>
        <v>1</v>
      </c>
    </row>
    <row r="9248" spans="1:10" x14ac:dyDescent="0.25">
      <c r="A9248" t="str">
        <f>IF(Tienda_4!$A2048="","","Tienda 4")</f>
        <v>Tienda 4</v>
      </c>
      <c r="B9248" t="str">
        <f>IF($A9248="","",Tienda_4!B2048)</f>
        <v>Juguetes</v>
      </c>
      <c r="C9248" t="str">
        <f>IF($A9248="","",Tienda_4!G2048)</f>
        <v>Bogotá</v>
      </c>
      <c r="D9248" t="str">
        <f>IF($A9248="","",Tienda_4!F2048)</f>
        <v>Lucas Olivera</v>
      </c>
      <c r="E9248" t="str">
        <f>IF($A9248="","",Tienda_4!I2048)</f>
        <v>Tarjeta de crédito</v>
      </c>
      <c r="F9248">
        <f>IF($A9248="","",VALUE(RIGHT(Tienda_4!E2048,4)))</f>
        <v>2021</v>
      </c>
      <c r="G9248">
        <f>IF($A9248="","",Tienda_4!C2048)</f>
        <v>37500</v>
      </c>
      <c r="H9248">
        <f>IF($A9248="","",Tienda_4!D2048)</f>
        <v>2200</v>
      </c>
      <c r="I9248">
        <f>IF($A9248="","",Tienda_4!H2048)</f>
        <v>4</v>
      </c>
      <c r="J9248">
        <f>IF($A9248="",0,IF(AND(OR('Cuadro-de-mando'!$B$4="(Todas)",'Cuadro-de-mando'!$B$4=$A9248),OR('Cuadro-de-mando'!$E$4="(Todas)",'Cuadro-de-mando'!$E$4=$B9248),OR('Cuadro-de-mando'!$H$4="(Todas)",'Cuadro-de-mando'!$H$4=$C9248),OR('Cuadro-de-mando'!$K$4="(Todas)",'Cuadro-de-mando'!$K$4=$E9248),OR('Cuadro-de-mando'!$N$4="(Todos)",'Cuadro-de-mando'!$N$4=$F9248)),1,0))</f>
        <v>1</v>
      </c>
    </row>
    <row r="9249" spans="1:10" x14ac:dyDescent="0.25">
      <c r="A9249" t="str">
        <f>IF(Tienda_4!$A2049="","","Tienda 4")</f>
        <v>Tienda 4</v>
      </c>
      <c r="B9249" t="str">
        <f>IF($A9249="","",Tienda_4!B2049)</f>
        <v>Juguetes</v>
      </c>
      <c r="C9249" t="str">
        <f>IF($A9249="","",Tienda_4!G2049)</f>
        <v>Bogotá</v>
      </c>
      <c r="D9249" t="str">
        <f>IF($A9249="","",Tienda_4!F2049)</f>
        <v>Camila Rivera</v>
      </c>
      <c r="E9249" t="str">
        <f>IF($A9249="","",Tienda_4!I2049)</f>
        <v>Tarjeta de crédito</v>
      </c>
      <c r="F9249">
        <f>IF($A9249="","",VALUE(RIGHT(Tienda_4!E2049,4)))</f>
        <v>2020</v>
      </c>
      <c r="G9249">
        <f>IF($A9249="","",Tienda_4!C2049)</f>
        <v>73400</v>
      </c>
      <c r="H9249">
        <f>IF($A9249="","",Tienda_4!D2049)</f>
        <v>6300</v>
      </c>
      <c r="I9249">
        <f>IF($A9249="","",Tienda_4!H2049)</f>
        <v>1</v>
      </c>
      <c r="J9249">
        <f>IF($A9249="",0,IF(AND(OR('Cuadro-de-mando'!$B$4="(Todas)",'Cuadro-de-mando'!$B$4=$A9249),OR('Cuadro-de-mando'!$E$4="(Todas)",'Cuadro-de-mando'!$E$4=$B9249),OR('Cuadro-de-mando'!$H$4="(Todas)",'Cuadro-de-mando'!$H$4=$C9249),OR('Cuadro-de-mando'!$K$4="(Todas)",'Cuadro-de-mando'!$K$4=$E9249),OR('Cuadro-de-mando'!$N$4="(Todos)",'Cuadro-de-mando'!$N$4=$F9249)),1,0))</f>
        <v>1</v>
      </c>
    </row>
    <row r="9250" spans="1:10" x14ac:dyDescent="0.25">
      <c r="A9250" t="str">
        <f>IF(Tienda_4!$A2050="","","Tienda 4")</f>
        <v>Tienda 4</v>
      </c>
      <c r="B9250" t="str">
        <f>IF($A9250="","",Tienda_4!B2050)</f>
        <v>Electrónicos</v>
      </c>
      <c r="C9250" t="str">
        <f>IF($A9250="","",Tienda_4!G2050)</f>
        <v>Bogotá</v>
      </c>
      <c r="D9250" t="str">
        <f>IF($A9250="","",Tienda_4!F2050)</f>
        <v>Ángel Rodriguez</v>
      </c>
      <c r="E9250" t="str">
        <f>IF($A9250="","",Tienda_4!I2050)</f>
        <v>Tarjeta de crédito</v>
      </c>
      <c r="F9250">
        <f>IF($A9250="","",VALUE(RIGHT(Tienda_4!E2050,4)))</f>
        <v>2020</v>
      </c>
      <c r="G9250">
        <f>IF($A9250="","",Tienda_4!C2050)</f>
        <v>203100</v>
      </c>
      <c r="H9250">
        <f>IF($A9250="","",Tienda_4!D2050)</f>
        <v>11000</v>
      </c>
      <c r="I9250">
        <f>IF($A9250="","",Tienda_4!H2050)</f>
        <v>5</v>
      </c>
      <c r="J9250">
        <f>IF($A9250="",0,IF(AND(OR('Cuadro-de-mando'!$B$4="(Todas)",'Cuadro-de-mando'!$B$4=$A9250),OR('Cuadro-de-mando'!$E$4="(Todas)",'Cuadro-de-mando'!$E$4=$B9250),OR('Cuadro-de-mando'!$H$4="(Todas)",'Cuadro-de-mando'!$H$4=$C9250),OR('Cuadro-de-mando'!$K$4="(Todas)",'Cuadro-de-mando'!$K$4=$E9250),OR('Cuadro-de-mando'!$N$4="(Todos)",'Cuadro-de-mando'!$N$4=$F9250)),1,0))</f>
        <v>1</v>
      </c>
    </row>
    <row r="9251" spans="1:10" x14ac:dyDescent="0.25">
      <c r="A9251" t="str">
        <f>IF(Tienda_4!$A2051="","","Tienda 4")</f>
        <v>Tienda 4</v>
      </c>
      <c r="B9251" t="str">
        <f>IF($A9251="","",Tienda_4!B2051)</f>
        <v>Deportes y diversión</v>
      </c>
      <c r="C9251" t="str">
        <f>IF($A9251="","",Tienda_4!G2051)</f>
        <v>Pereira</v>
      </c>
      <c r="D9251" t="str">
        <f>IF($A9251="","",Tienda_4!F2051)</f>
        <v>Mariana Herrera</v>
      </c>
      <c r="E9251" t="str">
        <f>IF($A9251="","",Tienda_4!I2051)</f>
        <v>Tarjeta de crédito</v>
      </c>
      <c r="F9251">
        <f>IF($A9251="","",VALUE(RIGHT(Tienda_4!E2051,4)))</f>
        <v>2023</v>
      </c>
      <c r="G9251">
        <f>IF($A9251="","",Tienda_4!C2051)</f>
        <v>56700</v>
      </c>
      <c r="H9251">
        <f>IF($A9251="","",Tienda_4!D2051)</f>
        <v>1200</v>
      </c>
      <c r="I9251">
        <f>IF($A9251="","",Tienda_4!H2051)</f>
        <v>5</v>
      </c>
      <c r="J9251">
        <f>IF($A9251="",0,IF(AND(OR('Cuadro-de-mando'!$B$4="(Todas)",'Cuadro-de-mando'!$B$4=$A9251),OR('Cuadro-de-mando'!$E$4="(Todas)",'Cuadro-de-mando'!$E$4=$B9251),OR('Cuadro-de-mando'!$H$4="(Todas)",'Cuadro-de-mando'!$H$4=$C9251),OR('Cuadro-de-mando'!$K$4="(Todas)",'Cuadro-de-mando'!$K$4=$E9251),OR('Cuadro-de-mando'!$N$4="(Todos)",'Cuadro-de-mando'!$N$4=$F9251)),1,0))</f>
        <v>1</v>
      </c>
    </row>
    <row r="9252" spans="1:10" x14ac:dyDescent="0.25">
      <c r="A9252" t="str">
        <f>IF(Tienda_4!$A2052="","","Tienda 4")</f>
        <v>Tienda 4</v>
      </c>
      <c r="B9252" t="str">
        <f>IF($A9252="","",Tienda_4!B2052)</f>
        <v>Electrónicos</v>
      </c>
      <c r="C9252" t="str">
        <f>IF($A9252="","",Tienda_4!G2052)</f>
        <v>Medellín</v>
      </c>
      <c r="D9252" t="str">
        <f>IF($A9252="","",Tienda_4!F2052)</f>
        <v>Ángel Rodriguez</v>
      </c>
      <c r="E9252" t="str">
        <f>IF($A9252="","",Tienda_4!I2052)</f>
        <v>Nequi</v>
      </c>
      <c r="F9252">
        <f>IF($A9252="","",VALUE(RIGHT(Tienda_4!E2052,4)))</f>
        <v>2020</v>
      </c>
      <c r="G9252">
        <f>IF($A9252="","",Tienda_4!C2052)</f>
        <v>243000</v>
      </c>
      <c r="H9252">
        <f>IF($A9252="","",Tienda_4!D2052)</f>
        <v>13300</v>
      </c>
      <c r="I9252">
        <f>IF($A9252="","",Tienda_4!H2052)</f>
        <v>4</v>
      </c>
      <c r="J9252">
        <f>IF($A9252="",0,IF(AND(OR('Cuadro-de-mando'!$B$4="(Todas)",'Cuadro-de-mando'!$B$4=$A9252),OR('Cuadro-de-mando'!$E$4="(Todas)",'Cuadro-de-mando'!$E$4=$B9252),OR('Cuadro-de-mando'!$H$4="(Todas)",'Cuadro-de-mando'!$H$4=$C9252),OR('Cuadro-de-mando'!$K$4="(Todas)",'Cuadro-de-mando'!$K$4=$E9252),OR('Cuadro-de-mando'!$N$4="(Todos)",'Cuadro-de-mando'!$N$4=$F9252)),1,0))</f>
        <v>1</v>
      </c>
    </row>
    <row r="9253" spans="1:10" x14ac:dyDescent="0.25">
      <c r="A9253" t="str">
        <f>IF(Tienda_4!$A2053="","","Tienda 4")</f>
        <v>Tienda 4</v>
      </c>
      <c r="B9253" t="str">
        <f>IF($A9253="","",Tienda_4!B2053)</f>
        <v>Electrodomésticos</v>
      </c>
      <c r="C9253" t="str">
        <f>IF($A9253="","",Tienda_4!G2053)</f>
        <v>Bogotá</v>
      </c>
      <c r="D9253" t="str">
        <f>IF($A9253="","",Tienda_4!F2053)</f>
        <v>Beatriz Morales</v>
      </c>
      <c r="E9253" t="str">
        <f>IF($A9253="","",Tienda_4!I2053)</f>
        <v>Nequi</v>
      </c>
      <c r="F9253">
        <f>IF($A9253="","",VALUE(RIGHT(Tienda_4!E2053,4)))</f>
        <v>2022</v>
      </c>
      <c r="G9253">
        <f>IF($A9253="","",Tienda_4!C2053)</f>
        <v>1534900</v>
      </c>
      <c r="H9253">
        <f>IF($A9253="","",Tienda_4!D2053)</f>
        <v>79900</v>
      </c>
      <c r="I9253">
        <f>IF($A9253="","",Tienda_4!H2053)</f>
        <v>5</v>
      </c>
      <c r="J9253">
        <f>IF($A9253="",0,IF(AND(OR('Cuadro-de-mando'!$B$4="(Todas)",'Cuadro-de-mando'!$B$4=$A9253),OR('Cuadro-de-mando'!$E$4="(Todas)",'Cuadro-de-mando'!$E$4=$B9253),OR('Cuadro-de-mando'!$H$4="(Todas)",'Cuadro-de-mando'!$H$4=$C9253),OR('Cuadro-de-mando'!$K$4="(Todas)",'Cuadro-de-mando'!$K$4=$E9253),OR('Cuadro-de-mando'!$N$4="(Todos)",'Cuadro-de-mando'!$N$4=$F9253)),1,0))</f>
        <v>1</v>
      </c>
    </row>
    <row r="9254" spans="1:10" x14ac:dyDescent="0.25">
      <c r="A9254" t="str">
        <f>IF(Tienda_4!$A2054="","","Tienda 4")</f>
        <v>Tienda 4</v>
      </c>
      <c r="B9254" t="str">
        <f>IF($A9254="","",Tienda_4!B2054)</f>
        <v>Instrumentos musicales</v>
      </c>
      <c r="C9254" t="str">
        <f>IF($A9254="","",Tienda_4!G2054)</f>
        <v>Cali</v>
      </c>
      <c r="D9254" t="str">
        <f>IF($A9254="","",Tienda_4!F2054)</f>
        <v>Santiago Silva</v>
      </c>
      <c r="E9254" t="str">
        <f>IF($A9254="","",Tienda_4!I2054)</f>
        <v>Nequi</v>
      </c>
      <c r="F9254">
        <f>IF($A9254="","",VALUE(RIGHT(Tienda_4!E2054,4)))</f>
        <v>2020</v>
      </c>
      <c r="G9254">
        <f>IF($A9254="","",Tienda_4!C2054)</f>
        <v>769000</v>
      </c>
      <c r="H9254">
        <f>IF($A9254="","",Tienda_4!D2054)</f>
        <v>39100</v>
      </c>
      <c r="I9254">
        <f>IF($A9254="","",Tienda_4!H2054)</f>
        <v>4</v>
      </c>
      <c r="J9254">
        <f>IF($A9254="",0,IF(AND(OR('Cuadro-de-mando'!$B$4="(Todas)",'Cuadro-de-mando'!$B$4=$A9254),OR('Cuadro-de-mando'!$E$4="(Todas)",'Cuadro-de-mando'!$E$4=$B9254),OR('Cuadro-de-mando'!$H$4="(Todas)",'Cuadro-de-mando'!$H$4=$C9254),OR('Cuadro-de-mando'!$K$4="(Todas)",'Cuadro-de-mando'!$K$4=$E9254),OR('Cuadro-de-mando'!$N$4="(Todos)",'Cuadro-de-mando'!$N$4=$F9254)),1,0))</f>
        <v>1</v>
      </c>
    </row>
    <row r="9255" spans="1:10" x14ac:dyDescent="0.25">
      <c r="A9255" t="str">
        <f>IF(Tienda_4!$A2055="","","Tienda 4")</f>
        <v>Tienda 4</v>
      </c>
      <c r="B9255" t="str">
        <f>IF($A9255="","",Tienda_4!B2055)</f>
        <v>Electrónicos</v>
      </c>
      <c r="C9255" t="str">
        <f>IF($A9255="","",Tienda_4!G2055)</f>
        <v>Pereira</v>
      </c>
      <c r="D9255" t="str">
        <f>IF($A9255="","",Tienda_4!F2055)</f>
        <v>Camila Rivera</v>
      </c>
      <c r="E9255" t="str">
        <f>IF($A9255="","",Tienda_4!I2055)</f>
        <v>Tarjeta de crédito</v>
      </c>
      <c r="F9255">
        <f>IF($A9255="","",VALUE(RIGHT(Tienda_4!E2055,4)))</f>
        <v>2023</v>
      </c>
      <c r="G9255">
        <f>IF($A9255="","",Tienda_4!C2055)</f>
        <v>221600</v>
      </c>
      <c r="H9255">
        <f>IF($A9255="","",Tienda_4!D2055)</f>
        <v>10000</v>
      </c>
      <c r="I9255">
        <f>IF($A9255="","",Tienda_4!H2055)</f>
        <v>5</v>
      </c>
      <c r="J9255">
        <f>IF($A9255="",0,IF(AND(OR('Cuadro-de-mando'!$B$4="(Todas)",'Cuadro-de-mando'!$B$4=$A9255),OR('Cuadro-de-mando'!$E$4="(Todas)",'Cuadro-de-mando'!$E$4=$B9255),OR('Cuadro-de-mando'!$H$4="(Todas)",'Cuadro-de-mando'!$H$4=$C9255),OR('Cuadro-de-mando'!$K$4="(Todas)",'Cuadro-de-mando'!$K$4=$E9255),OR('Cuadro-de-mando'!$N$4="(Todos)",'Cuadro-de-mando'!$N$4=$F9255)),1,0))</f>
        <v>1</v>
      </c>
    </row>
    <row r="9256" spans="1:10" x14ac:dyDescent="0.25">
      <c r="A9256" t="str">
        <f>IF(Tienda_4!$A2056="","","Tienda 4")</f>
        <v>Tienda 4</v>
      </c>
      <c r="B9256" t="str">
        <f>IF($A9256="","",Tienda_4!B2056)</f>
        <v>Juguetes</v>
      </c>
      <c r="C9256" t="str">
        <f>IF($A9256="","",Tienda_4!G2056)</f>
        <v>Bogotá</v>
      </c>
      <c r="D9256" t="str">
        <f>IF($A9256="","",Tienda_4!F2056)</f>
        <v>Maria Alfonso</v>
      </c>
      <c r="E9256" t="str">
        <f>IF($A9256="","",Tienda_4!I2056)</f>
        <v>Tarjeta de crédito</v>
      </c>
      <c r="F9256">
        <f>IF($A9256="","",VALUE(RIGHT(Tienda_4!E2056,4)))</f>
        <v>2020</v>
      </c>
      <c r="G9256">
        <f>IF($A9256="","",Tienda_4!C2056)</f>
        <v>31200</v>
      </c>
      <c r="H9256">
        <f>IF($A9256="","",Tienda_4!D2056)</f>
        <v>2100</v>
      </c>
      <c r="I9256">
        <f>IF($A9256="","",Tienda_4!H2056)</f>
        <v>1</v>
      </c>
      <c r="J9256">
        <f>IF($A9256="",0,IF(AND(OR('Cuadro-de-mando'!$B$4="(Todas)",'Cuadro-de-mando'!$B$4=$A9256),OR('Cuadro-de-mando'!$E$4="(Todas)",'Cuadro-de-mando'!$E$4=$B9256),OR('Cuadro-de-mando'!$H$4="(Todas)",'Cuadro-de-mando'!$H$4=$C9256),OR('Cuadro-de-mando'!$K$4="(Todas)",'Cuadro-de-mando'!$K$4=$E9256),OR('Cuadro-de-mando'!$N$4="(Todos)",'Cuadro-de-mando'!$N$4=$F9256)),1,0))</f>
        <v>1</v>
      </c>
    </row>
    <row r="9257" spans="1:10" x14ac:dyDescent="0.25">
      <c r="A9257" t="str">
        <f>IF(Tienda_4!$A2057="","","Tienda 4")</f>
        <v>Tienda 4</v>
      </c>
      <c r="B9257" t="str">
        <f>IF($A9257="","",Tienda_4!B2057)</f>
        <v>Electrodomésticos</v>
      </c>
      <c r="C9257" t="str">
        <f>IF($A9257="","",Tienda_4!G2057)</f>
        <v>Bogotá</v>
      </c>
      <c r="D9257" t="str">
        <f>IF($A9257="","",Tienda_4!F2057)</f>
        <v>Camila Rivera</v>
      </c>
      <c r="E9257" t="str">
        <f>IF($A9257="","",Tienda_4!I2057)</f>
        <v>Tarjeta de crédito</v>
      </c>
      <c r="F9257">
        <f>IF($A9257="","",VALUE(RIGHT(Tienda_4!E2057,4)))</f>
        <v>2020</v>
      </c>
      <c r="G9257">
        <f>IF($A9257="","",Tienda_4!C2057)</f>
        <v>1374800</v>
      </c>
      <c r="H9257">
        <f>IF($A9257="","",Tienda_4!D2057)</f>
        <v>71400</v>
      </c>
      <c r="I9257">
        <f>IF($A9257="","",Tienda_4!H2057)</f>
        <v>5</v>
      </c>
      <c r="J9257">
        <f>IF($A9257="",0,IF(AND(OR('Cuadro-de-mando'!$B$4="(Todas)",'Cuadro-de-mando'!$B$4=$A9257),OR('Cuadro-de-mando'!$E$4="(Todas)",'Cuadro-de-mando'!$E$4=$B9257),OR('Cuadro-de-mando'!$H$4="(Todas)",'Cuadro-de-mando'!$H$4=$C9257),OR('Cuadro-de-mando'!$K$4="(Todas)",'Cuadro-de-mando'!$K$4=$E9257),OR('Cuadro-de-mando'!$N$4="(Todos)",'Cuadro-de-mando'!$N$4=$F9257)),1,0))</f>
        <v>1</v>
      </c>
    </row>
    <row r="9258" spans="1:10" x14ac:dyDescent="0.25">
      <c r="A9258" t="str">
        <f>IF(Tienda_4!$A2058="","","Tienda 4")</f>
        <v>Tienda 4</v>
      </c>
      <c r="B9258" t="str">
        <f>IF($A9258="","",Tienda_4!B2058)</f>
        <v>Muebles</v>
      </c>
      <c r="C9258" t="str">
        <f>IF($A9258="","",Tienda_4!G2058)</f>
        <v>Bogotá</v>
      </c>
      <c r="D9258" t="str">
        <f>IF($A9258="","",Tienda_4!F2058)</f>
        <v>Camila Rivera</v>
      </c>
      <c r="E9258" t="str">
        <f>IF($A9258="","",Tienda_4!I2058)</f>
        <v>Tarjeta de crédito</v>
      </c>
      <c r="F9258">
        <f>IF($A9258="","",VALUE(RIGHT(Tienda_4!E2058,4)))</f>
        <v>2022</v>
      </c>
      <c r="G9258">
        <f>IF($A9258="","",Tienda_4!C2058)</f>
        <v>207900</v>
      </c>
      <c r="H9258">
        <f>IF($A9258="","",Tienda_4!D2058)</f>
        <v>11500</v>
      </c>
      <c r="I9258">
        <f>IF($A9258="","",Tienda_4!H2058)</f>
        <v>5</v>
      </c>
      <c r="J9258">
        <f>IF($A9258="",0,IF(AND(OR('Cuadro-de-mando'!$B$4="(Todas)",'Cuadro-de-mando'!$B$4=$A9258),OR('Cuadro-de-mando'!$E$4="(Todas)",'Cuadro-de-mando'!$E$4=$B9258),OR('Cuadro-de-mando'!$H$4="(Todas)",'Cuadro-de-mando'!$H$4=$C9258),OR('Cuadro-de-mando'!$K$4="(Todas)",'Cuadro-de-mando'!$K$4=$E9258),OR('Cuadro-de-mando'!$N$4="(Todos)",'Cuadro-de-mando'!$N$4=$F9258)),1,0))</f>
        <v>1</v>
      </c>
    </row>
    <row r="9259" spans="1:10" x14ac:dyDescent="0.25">
      <c r="A9259" t="str">
        <f>IF(Tienda_4!$A2059="","","Tienda 4")</f>
        <v>Tienda 4</v>
      </c>
      <c r="B9259" t="str">
        <f>IF($A9259="","",Tienda_4!B2059)</f>
        <v>Libros</v>
      </c>
      <c r="C9259" t="str">
        <f>IF($A9259="","",Tienda_4!G2059)</f>
        <v>Bogotá</v>
      </c>
      <c r="D9259" t="str">
        <f>IF($A9259="","",Tienda_4!F2059)</f>
        <v>Camila Rivera</v>
      </c>
      <c r="E9259" t="str">
        <f>IF($A9259="","",Tienda_4!I2059)</f>
        <v>Tarjeta de crédito</v>
      </c>
      <c r="F9259">
        <f>IF($A9259="","",VALUE(RIGHT(Tienda_4!E2059,4)))</f>
        <v>2021</v>
      </c>
      <c r="G9259">
        <f>IF($A9259="","",Tienda_4!C2059)</f>
        <v>41600</v>
      </c>
      <c r="H9259">
        <f>IF($A9259="","",Tienda_4!D2059)</f>
        <v>2700</v>
      </c>
      <c r="I9259">
        <f>IF($A9259="","",Tienda_4!H2059)</f>
        <v>3</v>
      </c>
      <c r="J9259">
        <f>IF($A9259="",0,IF(AND(OR('Cuadro-de-mando'!$B$4="(Todas)",'Cuadro-de-mando'!$B$4=$A9259),OR('Cuadro-de-mando'!$E$4="(Todas)",'Cuadro-de-mando'!$E$4=$B9259),OR('Cuadro-de-mando'!$H$4="(Todas)",'Cuadro-de-mando'!$H$4=$C9259),OR('Cuadro-de-mando'!$K$4="(Todas)",'Cuadro-de-mando'!$K$4=$E9259),OR('Cuadro-de-mando'!$N$4="(Todos)",'Cuadro-de-mando'!$N$4=$F9259)),1,0))</f>
        <v>1</v>
      </c>
    </row>
    <row r="9260" spans="1:10" x14ac:dyDescent="0.25">
      <c r="A9260" t="str">
        <f>IF(Tienda_4!$A2060="","","Tienda 4")</f>
        <v>Tienda 4</v>
      </c>
      <c r="B9260" t="str">
        <f>IF($A9260="","",Tienda_4!B2060)</f>
        <v>Muebles</v>
      </c>
      <c r="C9260" t="str">
        <f>IF($A9260="","",Tienda_4!G2060)</f>
        <v>Medellín</v>
      </c>
      <c r="D9260" t="str">
        <f>IF($A9260="","",Tienda_4!F2060)</f>
        <v>Santiago Silva</v>
      </c>
      <c r="E9260" t="str">
        <f>IF($A9260="","",Tienda_4!I2060)</f>
        <v>Nequi</v>
      </c>
      <c r="F9260">
        <f>IF($A9260="","",VALUE(RIGHT(Tienda_4!E2060,4)))</f>
        <v>2021</v>
      </c>
      <c r="G9260">
        <f>IF($A9260="","",Tienda_4!C2060)</f>
        <v>265400</v>
      </c>
      <c r="H9260">
        <f>IF($A9260="","",Tienda_4!D2060)</f>
        <v>18900</v>
      </c>
      <c r="I9260">
        <f>IF($A9260="","",Tienda_4!H2060)</f>
        <v>1</v>
      </c>
      <c r="J9260">
        <f>IF($A9260="",0,IF(AND(OR('Cuadro-de-mando'!$B$4="(Todas)",'Cuadro-de-mando'!$B$4=$A9260),OR('Cuadro-de-mando'!$E$4="(Todas)",'Cuadro-de-mando'!$E$4=$B9260),OR('Cuadro-de-mando'!$H$4="(Todas)",'Cuadro-de-mando'!$H$4=$C9260),OR('Cuadro-de-mando'!$K$4="(Todas)",'Cuadro-de-mando'!$K$4=$E9260),OR('Cuadro-de-mando'!$N$4="(Todos)",'Cuadro-de-mando'!$N$4=$F9260)),1,0))</f>
        <v>1</v>
      </c>
    </row>
    <row r="9261" spans="1:10" x14ac:dyDescent="0.25">
      <c r="A9261" t="str">
        <f>IF(Tienda_4!$A2061="","","Tienda 4")</f>
        <v>Tienda 4</v>
      </c>
      <c r="B9261" t="str">
        <f>IF($A9261="","",Tienda_4!B2061)</f>
        <v>Electrónicos</v>
      </c>
      <c r="C9261" t="str">
        <f>IF($A9261="","",Tienda_4!G2061)</f>
        <v>Medellín</v>
      </c>
      <c r="D9261" t="str">
        <f>IF($A9261="","",Tienda_4!F2061)</f>
        <v>Beatriz Morales</v>
      </c>
      <c r="E9261" t="str">
        <f>IF($A9261="","",Tienda_4!I2061)</f>
        <v>Tarjeta de crédito</v>
      </c>
      <c r="F9261">
        <f>IF($A9261="","",VALUE(RIGHT(Tienda_4!E2061,4)))</f>
        <v>2021</v>
      </c>
      <c r="G9261">
        <f>IF($A9261="","",Tienda_4!C2061)</f>
        <v>1721100</v>
      </c>
      <c r="H9261">
        <f>IF($A9261="","",Tienda_4!D2061)</f>
        <v>92000</v>
      </c>
      <c r="I9261">
        <f>IF($A9261="","",Tienda_4!H2061)</f>
        <v>5</v>
      </c>
      <c r="J9261">
        <f>IF($A9261="",0,IF(AND(OR('Cuadro-de-mando'!$B$4="(Todas)",'Cuadro-de-mando'!$B$4=$A9261),OR('Cuadro-de-mando'!$E$4="(Todas)",'Cuadro-de-mando'!$E$4=$B9261),OR('Cuadro-de-mando'!$H$4="(Todas)",'Cuadro-de-mando'!$H$4=$C9261),OR('Cuadro-de-mando'!$K$4="(Todas)",'Cuadro-de-mando'!$K$4=$E9261),OR('Cuadro-de-mando'!$N$4="(Todos)",'Cuadro-de-mando'!$N$4=$F9261)),1,0))</f>
        <v>1</v>
      </c>
    </row>
    <row r="9262" spans="1:10" x14ac:dyDescent="0.25">
      <c r="A9262" t="str">
        <f>IF(Tienda_4!$A2062="","","Tienda 4")</f>
        <v>Tienda 4</v>
      </c>
      <c r="B9262" t="str">
        <f>IF($A9262="","",Tienda_4!B2062)</f>
        <v>Deportes y diversión</v>
      </c>
      <c r="C9262" t="str">
        <f>IF($A9262="","",Tienda_4!G2062)</f>
        <v>Bogotá</v>
      </c>
      <c r="D9262" t="str">
        <f>IF($A9262="","",Tienda_4!F2062)</f>
        <v>Camila Rivera</v>
      </c>
      <c r="E9262" t="str">
        <f>IF($A9262="","",Tienda_4!I2062)</f>
        <v>Nequi</v>
      </c>
      <c r="F9262">
        <f>IF($A9262="","",VALUE(RIGHT(Tienda_4!E2062,4)))</f>
        <v>2020</v>
      </c>
      <c r="G9262">
        <f>IF($A9262="","",Tienda_4!C2062)</f>
        <v>9300</v>
      </c>
      <c r="H9262">
        <f>IF($A9262="","",Tienda_4!D2062)</f>
        <v>0</v>
      </c>
      <c r="I9262">
        <f>IF($A9262="","",Tienda_4!H2062)</f>
        <v>5</v>
      </c>
      <c r="J9262">
        <f>IF($A9262="",0,IF(AND(OR('Cuadro-de-mando'!$B$4="(Todas)",'Cuadro-de-mando'!$B$4=$A9262),OR('Cuadro-de-mando'!$E$4="(Todas)",'Cuadro-de-mando'!$E$4=$B9262),OR('Cuadro-de-mando'!$H$4="(Todas)",'Cuadro-de-mando'!$H$4=$C9262),OR('Cuadro-de-mando'!$K$4="(Todas)",'Cuadro-de-mando'!$K$4=$E9262),OR('Cuadro-de-mando'!$N$4="(Todos)",'Cuadro-de-mando'!$N$4=$F9262)),1,0))</f>
        <v>1</v>
      </c>
    </row>
    <row r="9263" spans="1:10" x14ac:dyDescent="0.25">
      <c r="A9263" t="str">
        <f>IF(Tienda_4!$A2063="","","Tienda 4")</f>
        <v>Tienda 4</v>
      </c>
      <c r="B9263" t="str">
        <f>IF($A9263="","",Tienda_4!B2063)</f>
        <v>Libros</v>
      </c>
      <c r="C9263" t="str">
        <f>IF($A9263="","",Tienda_4!G2063)</f>
        <v>Medellín</v>
      </c>
      <c r="D9263" t="str">
        <f>IF($A9263="","",Tienda_4!F2063)</f>
        <v>Izabela de León</v>
      </c>
      <c r="E9263" t="str">
        <f>IF($A9263="","",Tienda_4!I2063)</f>
        <v>Tarjeta de crédito</v>
      </c>
      <c r="F9263">
        <f>IF($A9263="","",VALUE(RIGHT(Tienda_4!E2063,4)))</f>
        <v>2021</v>
      </c>
      <c r="G9263">
        <f>IF($A9263="","",Tienda_4!C2063)</f>
        <v>26700</v>
      </c>
      <c r="H9263">
        <f>IF($A9263="","",Tienda_4!D2063)</f>
        <v>0</v>
      </c>
      <c r="I9263">
        <f>IF($A9263="","",Tienda_4!H2063)</f>
        <v>5</v>
      </c>
      <c r="J9263">
        <f>IF($A9263="",0,IF(AND(OR('Cuadro-de-mando'!$B$4="(Todas)",'Cuadro-de-mando'!$B$4=$A9263),OR('Cuadro-de-mando'!$E$4="(Todas)",'Cuadro-de-mando'!$E$4=$B9263),OR('Cuadro-de-mando'!$H$4="(Todas)",'Cuadro-de-mando'!$H$4=$C9263),OR('Cuadro-de-mando'!$K$4="(Todas)",'Cuadro-de-mando'!$K$4=$E9263),OR('Cuadro-de-mando'!$N$4="(Todos)",'Cuadro-de-mando'!$N$4=$F9263)),1,0))</f>
        <v>1</v>
      </c>
    </row>
    <row r="9264" spans="1:10" x14ac:dyDescent="0.25">
      <c r="A9264" t="str">
        <f>IF(Tienda_4!$A2064="","","Tienda 4")</f>
        <v>Tienda 4</v>
      </c>
      <c r="B9264" t="str">
        <f>IF($A9264="","",Tienda_4!B2064)</f>
        <v>Libros</v>
      </c>
      <c r="C9264" t="str">
        <f>IF($A9264="","",Tienda_4!G2064)</f>
        <v>Pereira</v>
      </c>
      <c r="D9264" t="str">
        <f>IF($A9264="","",Tienda_4!F2064)</f>
        <v>Camila Rivera</v>
      </c>
      <c r="E9264" t="str">
        <f>IF($A9264="","",Tienda_4!I2064)</f>
        <v>Nequi</v>
      </c>
      <c r="F9264">
        <f>IF($A9264="","",VALUE(RIGHT(Tienda_4!E2064,4)))</f>
        <v>2020</v>
      </c>
      <c r="G9264">
        <f>IF($A9264="","",Tienda_4!C2064)</f>
        <v>32000</v>
      </c>
      <c r="H9264">
        <f>IF($A9264="","",Tienda_4!D2064)</f>
        <v>0</v>
      </c>
      <c r="I9264">
        <f>IF($A9264="","",Tienda_4!H2064)</f>
        <v>5</v>
      </c>
      <c r="J9264">
        <f>IF($A9264="",0,IF(AND(OR('Cuadro-de-mando'!$B$4="(Todas)",'Cuadro-de-mando'!$B$4=$A9264),OR('Cuadro-de-mando'!$E$4="(Todas)",'Cuadro-de-mando'!$E$4=$B9264),OR('Cuadro-de-mando'!$H$4="(Todas)",'Cuadro-de-mando'!$H$4=$C9264),OR('Cuadro-de-mando'!$K$4="(Todas)",'Cuadro-de-mando'!$K$4=$E9264),OR('Cuadro-de-mando'!$N$4="(Todos)",'Cuadro-de-mando'!$N$4=$F9264)),1,0))</f>
        <v>1</v>
      </c>
    </row>
    <row r="9265" spans="1:10" x14ac:dyDescent="0.25">
      <c r="A9265" t="str">
        <f>IF(Tienda_4!$A2065="","","Tienda 4")</f>
        <v>Tienda 4</v>
      </c>
      <c r="B9265" t="str">
        <f>IF($A9265="","",Tienda_4!B2065)</f>
        <v>Electrónicos</v>
      </c>
      <c r="C9265" t="str">
        <f>IF($A9265="","",Tienda_4!G2065)</f>
        <v>Bogotá</v>
      </c>
      <c r="D9265" t="str">
        <f>IF($A9265="","",Tienda_4!F2065)</f>
        <v>Juan Fernandez</v>
      </c>
      <c r="E9265" t="str">
        <f>IF($A9265="","",Tienda_4!I2065)</f>
        <v>Tarjeta de crédito</v>
      </c>
      <c r="F9265">
        <f>IF($A9265="","",VALUE(RIGHT(Tienda_4!E2065,4)))</f>
        <v>2022</v>
      </c>
      <c r="G9265">
        <f>IF($A9265="","",Tienda_4!C2065)</f>
        <v>1835100</v>
      </c>
      <c r="H9265">
        <f>IF($A9265="","",Tienda_4!D2065)</f>
        <v>95900</v>
      </c>
      <c r="I9265">
        <f>IF($A9265="","",Tienda_4!H2065)</f>
        <v>4</v>
      </c>
      <c r="J9265">
        <f>IF($A9265="",0,IF(AND(OR('Cuadro-de-mando'!$B$4="(Todas)",'Cuadro-de-mando'!$B$4=$A9265),OR('Cuadro-de-mando'!$E$4="(Todas)",'Cuadro-de-mando'!$E$4=$B9265),OR('Cuadro-de-mando'!$H$4="(Todas)",'Cuadro-de-mando'!$H$4=$C9265),OR('Cuadro-de-mando'!$K$4="(Todas)",'Cuadro-de-mando'!$K$4=$E9265),OR('Cuadro-de-mando'!$N$4="(Todos)",'Cuadro-de-mando'!$N$4=$F9265)),1,0))</f>
        <v>1</v>
      </c>
    </row>
    <row r="9266" spans="1:10" x14ac:dyDescent="0.25">
      <c r="A9266" t="str">
        <f>IF(Tienda_4!$A2066="","","Tienda 4")</f>
        <v>Tienda 4</v>
      </c>
      <c r="B9266" t="str">
        <f>IF($A9266="","",Tienda_4!B2066)</f>
        <v>Instrumentos musicales</v>
      </c>
      <c r="C9266" t="str">
        <f>IF($A9266="","",Tienda_4!G2066)</f>
        <v>Bogotá</v>
      </c>
      <c r="D9266" t="str">
        <f>IF($A9266="","",Tienda_4!F2066)</f>
        <v>Lucas Olivera</v>
      </c>
      <c r="E9266" t="str">
        <f>IF($A9266="","",Tienda_4!I2066)</f>
        <v>Nequi</v>
      </c>
      <c r="F9266">
        <f>IF($A9266="","",VALUE(RIGHT(Tienda_4!E2066,4)))</f>
        <v>2021</v>
      </c>
      <c r="G9266">
        <f>IF($A9266="","",Tienda_4!C2066)</f>
        <v>78300</v>
      </c>
      <c r="H9266">
        <f>IF($A9266="","",Tienda_4!D2066)</f>
        <v>4400</v>
      </c>
      <c r="I9266">
        <f>IF($A9266="","",Tienda_4!H2066)</f>
        <v>4</v>
      </c>
      <c r="J9266">
        <f>IF($A9266="",0,IF(AND(OR('Cuadro-de-mando'!$B$4="(Todas)",'Cuadro-de-mando'!$B$4=$A9266),OR('Cuadro-de-mando'!$E$4="(Todas)",'Cuadro-de-mando'!$E$4=$B9266),OR('Cuadro-de-mando'!$H$4="(Todas)",'Cuadro-de-mando'!$H$4=$C9266),OR('Cuadro-de-mando'!$K$4="(Todas)",'Cuadro-de-mando'!$K$4=$E9266),OR('Cuadro-de-mando'!$N$4="(Todos)",'Cuadro-de-mando'!$N$4=$F9266)),1,0))</f>
        <v>1</v>
      </c>
    </row>
    <row r="9267" spans="1:10" x14ac:dyDescent="0.25">
      <c r="A9267" t="str">
        <f>IF(Tienda_4!$A2067="","","Tienda 4")</f>
        <v>Tienda 4</v>
      </c>
      <c r="B9267" t="str">
        <f>IF($A9267="","",Tienda_4!B2067)</f>
        <v>Electrónicos</v>
      </c>
      <c r="C9267" t="str">
        <f>IF($A9267="","",Tienda_4!G2067)</f>
        <v>Bogotá</v>
      </c>
      <c r="D9267" t="str">
        <f>IF($A9267="","",Tienda_4!F2067)</f>
        <v>Mariana Herrera</v>
      </c>
      <c r="E9267" t="str">
        <f>IF($A9267="","",Tienda_4!I2067)</f>
        <v>Tarjeta de crédito</v>
      </c>
      <c r="F9267">
        <f>IF($A9267="","",VALUE(RIGHT(Tienda_4!E2067,4)))</f>
        <v>2021</v>
      </c>
      <c r="G9267">
        <f>IF($A9267="","",Tienda_4!C2067)</f>
        <v>331400</v>
      </c>
      <c r="H9267">
        <f>IF($A9267="","",Tienda_4!D2067)</f>
        <v>15800</v>
      </c>
      <c r="I9267">
        <f>IF($A9267="","",Tienda_4!H2067)</f>
        <v>5</v>
      </c>
      <c r="J9267">
        <f>IF($A9267="",0,IF(AND(OR('Cuadro-de-mando'!$B$4="(Todas)",'Cuadro-de-mando'!$B$4=$A9267),OR('Cuadro-de-mando'!$E$4="(Todas)",'Cuadro-de-mando'!$E$4=$B9267),OR('Cuadro-de-mando'!$H$4="(Todas)",'Cuadro-de-mando'!$H$4=$C9267),OR('Cuadro-de-mando'!$K$4="(Todas)",'Cuadro-de-mando'!$K$4=$E9267),OR('Cuadro-de-mando'!$N$4="(Todos)",'Cuadro-de-mando'!$N$4=$F9267)),1,0))</f>
        <v>1</v>
      </c>
    </row>
    <row r="9268" spans="1:10" x14ac:dyDescent="0.25">
      <c r="A9268" t="str">
        <f>IF(Tienda_4!$A2068="","","Tienda 4")</f>
        <v>Tienda 4</v>
      </c>
      <c r="B9268" t="str">
        <f>IF($A9268="","",Tienda_4!B2068)</f>
        <v>Electrodomésticos</v>
      </c>
      <c r="C9268" t="str">
        <f>IF($A9268="","",Tienda_4!G2068)</f>
        <v>Pereira</v>
      </c>
      <c r="D9268" t="str">
        <f>IF($A9268="","",Tienda_4!F2068)</f>
        <v>Beatriz Morales</v>
      </c>
      <c r="E9268" t="str">
        <f>IF($A9268="","",Tienda_4!I2068)</f>
        <v>Tarjeta de crédito</v>
      </c>
      <c r="F9268">
        <f>IF($A9268="","",VALUE(RIGHT(Tienda_4!E2068,4)))</f>
        <v>2020</v>
      </c>
      <c r="G9268">
        <f>IF($A9268="","",Tienda_4!C2068)</f>
        <v>2055400</v>
      </c>
      <c r="H9268">
        <f>IF($A9268="","",Tienda_4!D2068)</f>
        <v>107600</v>
      </c>
      <c r="I9268">
        <f>IF($A9268="","",Tienda_4!H2068)</f>
        <v>5</v>
      </c>
      <c r="J9268">
        <f>IF($A9268="",0,IF(AND(OR('Cuadro-de-mando'!$B$4="(Todas)",'Cuadro-de-mando'!$B$4=$A9268),OR('Cuadro-de-mando'!$E$4="(Todas)",'Cuadro-de-mando'!$E$4=$B9268),OR('Cuadro-de-mando'!$H$4="(Todas)",'Cuadro-de-mando'!$H$4=$C9268),OR('Cuadro-de-mando'!$K$4="(Todas)",'Cuadro-de-mando'!$K$4=$E9268),OR('Cuadro-de-mando'!$N$4="(Todos)",'Cuadro-de-mando'!$N$4=$F9268)),1,0))</f>
        <v>1</v>
      </c>
    </row>
    <row r="9269" spans="1:10" x14ac:dyDescent="0.25">
      <c r="A9269" t="str">
        <f>IF(Tienda_4!$A2069="","","Tienda 4")</f>
        <v>Tienda 4</v>
      </c>
      <c r="B9269" t="str">
        <f>IF($A9269="","",Tienda_4!B2069)</f>
        <v>Juguetes</v>
      </c>
      <c r="C9269" t="str">
        <f>IF($A9269="","",Tienda_4!G2069)</f>
        <v>Cali</v>
      </c>
      <c r="D9269" t="str">
        <f>IF($A9269="","",Tienda_4!F2069)</f>
        <v>Mariana Herrera</v>
      </c>
      <c r="E9269" t="str">
        <f>IF($A9269="","",Tienda_4!I2069)</f>
        <v>Nequi</v>
      </c>
      <c r="F9269">
        <f>IF($A9269="","",VALUE(RIGHT(Tienda_4!E2069,4)))</f>
        <v>2020</v>
      </c>
      <c r="G9269">
        <f>IF($A9269="","",Tienda_4!C2069)</f>
        <v>46100</v>
      </c>
      <c r="H9269">
        <f>IF($A9269="","",Tienda_4!D2069)</f>
        <v>0</v>
      </c>
      <c r="I9269">
        <f>IF($A9269="","",Tienda_4!H2069)</f>
        <v>5</v>
      </c>
      <c r="J9269">
        <f>IF($A9269="",0,IF(AND(OR('Cuadro-de-mando'!$B$4="(Todas)",'Cuadro-de-mando'!$B$4=$A9269),OR('Cuadro-de-mando'!$E$4="(Todas)",'Cuadro-de-mando'!$E$4=$B9269),OR('Cuadro-de-mando'!$H$4="(Todas)",'Cuadro-de-mando'!$H$4=$C9269),OR('Cuadro-de-mando'!$K$4="(Todas)",'Cuadro-de-mando'!$K$4=$E9269),OR('Cuadro-de-mando'!$N$4="(Todos)",'Cuadro-de-mando'!$N$4=$F9269)),1,0))</f>
        <v>1</v>
      </c>
    </row>
    <row r="9270" spans="1:10" x14ac:dyDescent="0.25">
      <c r="A9270" t="str">
        <f>IF(Tienda_4!$A2070="","","Tienda 4")</f>
        <v>Tienda 4</v>
      </c>
      <c r="B9270" t="str">
        <f>IF($A9270="","",Tienda_4!B2070)</f>
        <v>Instrumentos musicales</v>
      </c>
      <c r="C9270" t="str">
        <f>IF($A9270="","",Tienda_4!G2070)</f>
        <v>Medellín</v>
      </c>
      <c r="D9270" t="str">
        <f>IF($A9270="","",Tienda_4!F2070)</f>
        <v>Juliana Costa</v>
      </c>
      <c r="E9270" t="str">
        <f>IF($A9270="","",Tienda_4!I2070)</f>
        <v>Nequi</v>
      </c>
      <c r="F9270">
        <f>IF($A9270="","",VALUE(RIGHT(Tienda_4!E2070,4)))</f>
        <v>2020</v>
      </c>
      <c r="G9270">
        <f>IF($A9270="","",Tienda_4!C2070)</f>
        <v>59400</v>
      </c>
      <c r="H9270">
        <f>IF($A9270="","",Tienda_4!D2070)</f>
        <v>3600</v>
      </c>
      <c r="I9270">
        <f>IF($A9270="","",Tienda_4!H2070)</f>
        <v>5</v>
      </c>
      <c r="J9270">
        <f>IF($A9270="",0,IF(AND(OR('Cuadro-de-mando'!$B$4="(Todas)",'Cuadro-de-mando'!$B$4=$A9270),OR('Cuadro-de-mando'!$E$4="(Todas)",'Cuadro-de-mando'!$E$4=$B9270),OR('Cuadro-de-mando'!$H$4="(Todas)",'Cuadro-de-mando'!$H$4=$C9270),OR('Cuadro-de-mando'!$K$4="(Todas)",'Cuadro-de-mando'!$K$4=$E9270),OR('Cuadro-de-mando'!$N$4="(Todos)",'Cuadro-de-mando'!$N$4=$F9270)),1,0))</f>
        <v>1</v>
      </c>
    </row>
    <row r="9271" spans="1:10" x14ac:dyDescent="0.25">
      <c r="A9271" t="str">
        <f>IF(Tienda_4!$A2071="","","Tienda 4")</f>
        <v>Tienda 4</v>
      </c>
      <c r="B9271" t="str">
        <f>IF($A9271="","",Tienda_4!B2071)</f>
        <v>Libros</v>
      </c>
      <c r="C9271" t="str">
        <f>IF($A9271="","",Tienda_4!G2071)</f>
        <v>Pereira</v>
      </c>
      <c r="D9271" t="str">
        <f>IF($A9271="","",Tienda_4!F2071)</f>
        <v>Ángel Rodriguez</v>
      </c>
      <c r="E9271" t="str">
        <f>IF($A9271="","",Tienda_4!I2071)</f>
        <v>Tarjeta de crédito</v>
      </c>
      <c r="F9271">
        <f>IF($A9271="","",VALUE(RIGHT(Tienda_4!E2071,4)))</f>
        <v>2021</v>
      </c>
      <c r="G9271">
        <f>IF($A9271="","",Tienda_4!C2071)</f>
        <v>44200</v>
      </c>
      <c r="H9271">
        <f>IF($A9271="","",Tienda_4!D2071)</f>
        <v>7100</v>
      </c>
      <c r="I9271">
        <f>IF($A9271="","",Tienda_4!H2071)</f>
        <v>4</v>
      </c>
      <c r="J9271">
        <f>IF($A9271="",0,IF(AND(OR('Cuadro-de-mando'!$B$4="(Todas)",'Cuadro-de-mando'!$B$4=$A9271),OR('Cuadro-de-mando'!$E$4="(Todas)",'Cuadro-de-mando'!$E$4=$B9271),OR('Cuadro-de-mando'!$H$4="(Todas)",'Cuadro-de-mando'!$H$4=$C9271),OR('Cuadro-de-mando'!$K$4="(Todas)",'Cuadro-de-mando'!$K$4=$E9271),OR('Cuadro-de-mando'!$N$4="(Todos)",'Cuadro-de-mando'!$N$4=$F9271)),1,0))</f>
        <v>1</v>
      </c>
    </row>
    <row r="9272" spans="1:10" x14ac:dyDescent="0.25">
      <c r="A9272" t="str">
        <f>IF(Tienda_4!$A2072="","","Tienda 4")</f>
        <v>Tienda 4</v>
      </c>
      <c r="B9272" t="str">
        <f>IF($A9272="","",Tienda_4!B2072)</f>
        <v>Juguetes</v>
      </c>
      <c r="C9272" t="str">
        <f>IF($A9272="","",Tienda_4!G2072)</f>
        <v>Medellín</v>
      </c>
      <c r="D9272" t="str">
        <f>IF($A9272="","",Tienda_4!F2072)</f>
        <v>Izabela de León</v>
      </c>
      <c r="E9272" t="str">
        <f>IF($A9272="","",Tienda_4!I2072)</f>
        <v>Tarjeta de crédito</v>
      </c>
      <c r="F9272">
        <f>IF($A9272="","",VALUE(RIGHT(Tienda_4!E2072,4)))</f>
        <v>2023</v>
      </c>
      <c r="G9272">
        <f>IF($A9272="","",Tienda_4!C2072)</f>
        <v>56500</v>
      </c>
      <c r="H9272">
        <f>IF($A9272="","",Tienda_4!D2072)</f>
        <v>1200</v>
      </c>
      <c r="I9272">
        <f>IF($A9272="","",Tienda_4!H2072)</f>
        <v>1</v>
      </c>
      <c r="J9272">
        <f>IF($A9272="",0,IF(AND(OR('Cuadro-de-mando'!$B$4="(Todas)",'Cuadro-de-mando'!$B$4=$A9272),OR('Cuadro-de-mando'!$E$4="(Todas)",'Cuadro-de-mando'!$E$4=$B9272),OR('Cuadro-de-mando'!$H$4="(Todas)",'Cuadro-de-mando'!$H$4=$C9272),OR('Cuadro-de-mando'!$K$4="(Todas)",'Cuadro-de-mando'!$K$4=$E9272),OR('Cuadro-de-mando'!$N$4="(Todos)",'Cuadro-de-mando'!$N$4=$F9272)),1,0))</f>
        <v>1</v>
      </c>
    </row>
    <row r="9273" spans="1:10" x14ac:dyDescent="0.25">
      <c r="A9273" t="str">
        <f>IF(Tienda_4!$A2073="","","Tienda 4")</f>
        <v>Tienda 4</v>
      </c>
      <c r="B9273" t="str">
        <f>IF($A9273="","",Tienda_4!B2073)</f>
        <v>Muebles</v>
      </c>
      <c r="C9273" t="str">
        <f>IF($A9273="","",Tienda_4!G2073)</f>
        <v>Medellín</v>
      </c>
      <c r="D9273" t="str">
        <f>IF($A9273="","",Tienda_4!F2073)</f>
        <v>Ángel Rodriguez</v>
      </c>
      <c r="E9273" t="str">
        <f>IF($A9273="","",Tienda_4!I2073)</f>
        <v>Nequi</v>
      </c>
      <c r="F9273">
        <f>IF($A9273="","",VALUE(RIGHT(Tienda_4!E2073,4)))</f>
        <v>2020</v>
      </c>
      <c r="G9273">
        <f>IF($A9273="","",Tienda_4!C2073)</f>
        <v>439100</v>
      </c>
      <c r="H9273">
        <f>IF($A9273="","",Tienda_4!D2073)</f>
        <v>23800</v>
      </c>
      <c r="I9273">
        <f>IF($A9273="","",Tienda_4!H2073)</f>
        <v>3</v>
      </c>
      <c r="J9273">
        <f>IF($A9273="",0,IF(AND(OR('Cuadro-de-mando'!$B$4="(Todas)",'Cuadro-de-mando'!$B$4=$A9273),OR('Cuadro-de-mando'!$E$4="(Todas)",'Cuadro-de-mando'!$E$4=$B9273),OR('Cuadro-de-mando'!$H$4="(Todas)",'Cuadro-de-mando'!$H$4=$C9273),OR('Cuadro-de-mando'!$K$4="(Todas)",'Cuadro-de-mando'!$K$4=$E9273),OR('Cuadro-de-mando'!$N$4="(Todos)",'Cuadro-de-mando'!$N$4=$F9273)),1,0))</f>
        <v>1</v>
      </c>
    </row>
    <row r="9274" spans="1:10" x14ac:dyDescent="0.25">
      <c r="A9274" t="str">
        <f>IF(Tienda_4!$A2074="","","Tienda 4")</f>
        <v>Tienda 4</v>
      </c>
      <c r="B9274" t="str">
        <f>IF($A9274="","",Tienda_4!B2074)</f>
        <v>Muebles</v>
      </c>
      <c r="C9274" t="str">
        <f>IF($A9274="","",Tienda_4!G2074)</f>
        <v>Bogotá</v>
      </c>
      <c r="D9274" t="str">
        <f>IF($A9274="","",Tienda_4!F2074)</f>
        <v>Juliana Costa</v>
      </c>
      <c r="E9274" t="str">
        <f>IF($A9274="","",Tienda_4!I2074)</f>
        <v>Tarjeta de crédito</v>
      </c>
      <c r="F9274">
        <f>IF($A9274="","",VALUE(RIGHT(Tienda_4!E2074,4)))</f>
        <v>2023</v>
      </c>
      <c r="G9274">
        <f>IF($A9274="","",Tienda_4!C2074)</f>
        <v>287100</v>
      </c>
      <c r="H9274">
        <f>IF($A9274="","",Tienda_4!D2074)</f>
        <v>15800</v>
      </c>
      <c r="I9274">
        <f>IF($A9274="","",Tienda_4!H2074)</f>
        <v>5</v>
      </c>
      <c r="J9274">
        <f>IF($A9274="",0,IF(AND(OR('Cuadro-de-mando'!$B$4="(Todas)",'Cuadro-de-mando'!$B$4=$A9274),OR('Cuadro-de-mando'!$E$4="(Todas)",'Cuadro-de-mando'!$E$4=$B9274),OR('Cuadro-de-mando'!$H$4="(Todas)",'Cuadro-de-mando'!$H$4=$C9274),OR('Cuadro-de-mando'!$K$4="(Todas)",'Cuadro-de-mando'!$K$4=$E9274),OR('Cuadro-de-mando'!$N$4="(Todos)",'Cuadro-de-mando'!$N$4=$F9274)),1,0))</f>
        <v>1</v>
      </c>
    </row>
    <row r="9275" spans="1:10" x14ac:dyDescent="0.25">
      <c r="A9275" t="str">
        <f>IF(Tienda_4!$A2075="","","Tienda 4")</f>
        <v>Tienda 4</v>
      </c>
      <c r="B9275" t="str">
        <f>IF($A9275="","",Tienda_4!B2075)</f>
        <v>Juguetes</v>
      </c>
      <c r="C9275" t="str">
        <f>IF($A9275="","",Tienda_4!G2075)</f>
        <v>Bogotá</v>
      </c>
      <c r="D9275" t="str">
        <f>IF($A9275="","",Tienda_4!F2075)</f>
        <v>Mariana Herrera</v>
      </c>
      <c r="E9275" t="str">
        <f>IF($A9275="","",Tienda_4!I2075)</f>
        <v>Tarjeta de crédito</v>
      </c>
      <c r="F9275">
        <f>IF($A9275="","",VALUE(RIGHT(Tienda_4!E2075,4)))</f>
        <v>2020</v>
      </c>
      <c r="G9275">
        <f>IF($A9275="","",Tienda_4!C2075)</f>
        <v>20600</v>
      </c>
      <c r="H9275">
        <f>IF($A9275="","",Tienda_4!D2075)</f>
        <v>0</v>
      </c>
      <c r="I9275">
        <f>IF($A9275="","",Tienda_4!H2075)</f>
        <v>5</v>
      </c>
      <c r="J9275">
        <f>IF($A9275="",0,IF(AND(OR('Cuadro-de-mando'!$B$4="(Todas)",'Cuadro-de-mando'!$B$4=$A9275),OR('Cuadro-de-mando'!$E$4="(Todas)",'Cuadro-de-mando'!$E$4=$B9275),OR('Cuadro-de-mando'!$H$4="(Todas)",'Cuadro-de-mando'!$H$4=$C9275),OR('Cuadro-de-mando'!$K$4="(Todas)",'Cuadro-de-mando'!$K$4=$E9275),OR('Cuadro-de-mando'!$N$4="(Todos)",'Cuadro-de-mando'!$N$4=$F9275)),1,0))</f>
        <v>1</v>
      </c>
    </row>
    <row r="9276" spans="1:10" x14ac:dyDescent="0.25">
      <c r="A9276" t="str">
        <f>IF(Tienda_4!$A2076="","","Tienda 4")</f>
        <v>Tienda 4</v>
      </c>
      <c r="B9276" t="str">
        <f>IF($A9276="","",Tienda_4!B2076)</f>
        <v>Electrodomésticos</v>
      </c>
      <c r="C9276" t="str">
        <f>IF($A9276="","",Tienda_4!G2076)</f>
        <v>Neiva</v>
      </c>
      <c r="D9276" t="str">
        <f>IF($A9276="","",Tienda_4!F2076)</f>
        <v>Camila Rivera</v>
      </c>
      <c r="E9276" t="str">
        <f>IF($A9276="","",Tienda_4!I2076)</f>
        <v>Tarjeta de crédito</v>
      </c>
      <c r="F9276">
        <f>IF($A9276="","",VALUE(RIGHT(Tienda_4!E2076,4)))</f>
        <v>2020</v>
      </c>
      <c r="G9276">
        <f>IF($A9276="","",Tienda_4!C2076)</f>
        <v>2257600</v>
      </c>
      <c r="H9276">
        <f>IF($A9276="","",Tienda_4!D2076)</f>
        <v>118400</v>
      </c>
      <c r="I9276">
        <f>IF($A9276="","",Tienda_4!H2076)</f>
        <v>5</v>
      </c>
      <c r="J9276">
        <f>IF($A9276="",0,IF(AND(OR('Cuadro-de-mando'!$B$4="(Todas)",'Cuadro-de-mando'!$B$4=$A9276),OR('Cuadro-de-mando'!$E$4="(Todas)",'Cuadro-de-mando'!$E$4=$B9276),OR('Cuadro-de-mando'!$H$4="(Todas)",'Cuadro-de-mando'!$H$4=$C9276),OR('Cuadro-de-mando'!$K$4="(Todas)",'Cuadro-de-mando'!$K$4=$E9276),OR('Cuadro-de-mando'!$N$4="(Todos)",'Cuadro-de-mando'!$N$4=$F9276)),1,0))</f>
        <v>1</v>
      </c>
    </row>
    <row r="9277" spans="1:10" x14ac:dyDescent="0.25">
      <c r="A9277" t="str">
        <f>IF(Tienda_4!$A2077="","","Tienda 4")</f>
        <v>Tienda 4</v>
      </c>
      <c r="B9277" t="str">
        <f>IF($A9277="","",Tienda_4!B2077)</f>
        <v>Instrumentos musicales</v>
      </c>
      <c r="C9277" t="str">
        <f>IF($A9277="","",Tienda_4!G2077)</f>
        <v>Riohacha</v>
      </c>
      <c r="D9277" t="str">
        <f>IF($A9277="","",Tienda_4!F2077)</f>
        <v>Juliana Costa</v>
      </c>
      <c r="E9277" t="str">
        <f>IF($A9277="","",Tienda_4!I2077)</f>
        <v>Cupón</v>
      </c>
      <c r="F9277">
        <f>IF($A9277="","",VALUE(RIGHT(Tienda_4!E2077,4)))</f>
        <v>2021</v>
      </c>
      <c r="G9277">
        <f>IF($A9277="","",Tienda_4!C2077)</f>
        <v>239200</v>
      </c>
      <c r="H9277">
        <f>IF($A9277="","",Tienda_4!D2077)</f>
        <v>10900</v>
      </c>
      <c r="I9277">
        <f>IF($A9277="","",Tienda_4!H2077)</f>
        <v>5</v>
      </c>
      <c r="J9277">
        <f>IF($A9277="",0,IF(AND(OR('Cuadro-de-mando'!$B$4="(Todas)",'Cuadro-de-mando'!$B$4=$A9277),OR('Cuadro-de-mando'!$E$4="(Todas)",'Cuadro-de-mando'!$E$4=$B9277),OR('Cuadro-de-mando'!$H$4="(Todas)",'Cuadro-de-mando'!$H$4=$C9277),OR('Cuadro-de-mando'!$K$4="(Todas)",'Cuadro-de-mando'!$K$4=$E9277),OR('Cuadro-de-mando'!$N$4="(Todos)",'Cuadro-de-mando'!$N$4=$F9277)),1,0))</f>
        <v>1</v>
      </c>
    </row>
    <row r="9278" spans="1:10" x14ac:dyDescent="0.25">
      <c r="A9278" t="str">
        <f>IF(Tienda_4!$A2078="","","Tienda 4")</f>
        <v>Tienda 4</v>
      </c>
      <c r="B9278" t="str">
        <f>IF($A9278="","",Tienda_4!B2078)</f>
        <v>Electrónicos</v>
      </c>
      <c r="C9278" t="str">
        <f>IF($A9278="","",Tienda_4!G2078)</f>
        <v>Medellín</v>
      </c>
      <c r="D9278" t="str">
        <f>IF($A9278="","",Tienda_4!F2078)</f>
        <v>Blanca Ramirez</v>
      </c>
      <c r="E9278" t="str">
        <f>IF($A9278="","",Tienda_4!I2078)</f>
        <v>Tarjeta de crédito</v>
      </c>
      <c r="F9278">
        <f>IF($A9278="","",VALUE(RIGHT(Tienda_4!E2078,4)))</f>
        <v>2022</v>
      </c>
      <c r="G9278">
        <f>IF($A9278="","",Tienda_4!C2078)</f>
        <v>261400</v>
      </c>
      <c r="H9278">
        <f>IF($A9278="","",Tienda_4!D2078)</f>
        <v>15000</v>
      </c>
      <c r="I9278">
        <f>IF($A9278="","",Tienda_4!H2078)</f>
        <v>1</v>
      </c>
      <c r="J9278">
        <f>IF($A9278="",0,IF(AND(OR('Cuadro-de-mando'!$B$4="(Todas)",'Cuadro-de-mando'!$B$4=$A9278),OR('Cuadro-de-mando'!$E$4="(Todas)",'Cuadro-de-mando'!$E$4=$B9278),OR('Cuadro-de-mando'!$H$4="(Todas)",'Cuadro-de-mando'!$H$4=$C9278),OR('Cuadro-de-mando'!$K$4="(Todas)",'Cuadro-de-mando'!$K$4=$E9278),OR('Cuadro-de-mando'!$N$4="(Todos)",'Cuadro-de-mando'!$N$4=$F9278)),1,0))</f>
        <v>1</v>
      </c>
    </row>
    <row r="9279" spans="1:10" x14ac:dyDescent="0.25">
      <c r="A9279" t="str">
        <f>IF(Tienda_4!$A2079="","","Tienda 4")</f>
        <v>Tienda 4</v>
      </c>
      <c r="B9279" t="str">
        <f>IF($A9279="","",Tienda_4!B2079)</f>
        <v>Muebles</v>
      </c>
      <c r="C9279" t="str">
        <f>IF($A9279="","",Tienda_4!G2079)</f>
        <v>Bogotá</v>
      </c>
      <c r="D9279" t="str">
        <f>IF($A9279="","",Tienda_4!F2079)</f>
        <v>Beatriz Morales</v>
      </c>
      <c r="E9279" t="str">
        <f>IF($A9279="","",Tienda_4!I2079)</f>
        <v>Tarjeta de crédito</v>
      </c>
      <c r="F9279">
        <f>IF($A9279="","",VALUE(RIGHT(Tienda_4!E2079,4)))</f>
        <v>2020</v>
      </c>
      <c r="G9279">
        <f>IF($A9279="","",Tienda_4!C2079)</f>
        <v>455900</v>
      </c>
      <c r="H9279">
        <f>IF($A9279="","",Tienda_4!D2079)</f>
        <v>22500</v>
      </c>
      <c r="I9279">
        <f>IF($A9279="","",Tienda_4!H2079)</f>
        <v>1</v>
      </c>
      <c r="J9279">
        <f>IF($A9279="",0,IF(AND(OR('Cuadro-de-mando'!$B$4="(Todas)",'Cuadro-de-mando'!$B$4=$A9279),OR('Cuadro-de-mando'!$E$4="(Todas)",'Cuadro-de-mando'!$E$4=$B9279),OR('Cuadro-de-mando'!$H$4="(Todas)",'Cuadro-de-mando'!$H$4=$C9279),OR('Cuadro-de-mando'!$K$4="(Todas)",'Cuadro-de-mando'!$K$4=$E9279),OR('Cuadro-de-mando'!$N$4="(Todos)",'Cuadro-de-mando'!$N$4=$F9279)),1,0))</f>
        <v>1</v>
      </c>
    </row>
    <row r="9280" spans="1:10" x14ac:dyDescent="0.25">
      <c r="A9280" t="str">
        <f>IF(Tienda_4!$A2080="","","Tienda 4")</f>
        <v>Tienda 4</v>
      </c>
      <c r="B9280" t="str">
        <f>IF($A9280="","",Tienda_4!B2080)</f>
        <v>Juguetes</v>
      </c>
      <c r="C9280" t="str">
        <f>IF($A9280="","",Tienda_4!G2080)</f>
        <v>Barranquilla</v>
      </c>
      <c r="D9280" t="str">
        <f>IF($A9280="","",Tienda_4!F2080)</f>
        <v>Camila Rivera</v>
      </c>
      <c r="E9280" t="str">
        <f>IF($A9280="","",Tienda_4!I2080)</f>
        <v>Cupón</v>
      </c>
      <c r="F9280">
        <f>IF($A9280="","",VALUE(RIGHT(Tienda_4!E2080,4)))</f>
        <v>2020</v>
      </c>
      <c r="G9280">
        <f>IF($A9280="","",Tienda_4!C2080)</f>
        <v>44000</v>
      </c>
      <c r="H9280">
        <f>IF($A9280="","",Tienda_4!D2080)</f>
        <v>2700</v>
      </c>
      <c r="I9280">
        <f>IF($A9280="","",Tienda_4!H2080)</f>
        <v>5</v>
      </c>
      <c r="J9280">
        <f>IF($A9280="",0,IF(AND(OR('Cuadro-de-mando'!$B$4="(Todas)",'Cuadro-de-mando'!$B$4=$A9280),OR('Cuadro-de-mando'!$E$4="(Todas)",'Cuadro-de-mando'!$E$4=$B9280),OR('Cuadro-de-mando'!$H$4="(Todas)",'Cuadro-de-mando'!$H$4=$C9280),OR('Cuadro-de-mando'!$K$4="(Todas)",'Cuadro-de-mando'!$K$4=$E9280),OR('Cuadro-de-mando'!$N$4="(Todos)",'Cuadro-de-mando'!$N$4=$F9280)),1,0))</f>
        <v>1</v>
      </c>
    </row>
    <row r="9281" spans="1:10" x14ac:dyDescent="0.25">
      <c r="A9281" t="str">
        <f>IF(Tienda_4!$A2081="","","Tienda 4")</f>
        <v>Tienda 4</v>
      </c>
      <c r="B9281" t="str">
        <f>IF($A9281="","",Tienda_4!B2081)</f>
        <v>Electrónicos</v>
      </c>
      <c r="C9281" t="str">
        <f>IF($A9281="","",Tienda_4!G2081)</f>
        <v>Medellín</v>
      </c>
      <c r="D9281" t="str">
        <f>IF($A9281="","",Tienda_4!F2081)</f>
        <v>Felipe Santos</v>
      </c>
      <c r="E9281" t="str">
        <f>IF($A9281="","",Tienda_4!I2081)</f>
        <v>Tarjeta de crédito</v>
      </c>
      <c r="F9281">
        <f>IF($A9281="","",VALUE(RIGHT(Tienda_4!E2081,4)))</f>
        <v>2020</v>
      </c>
      <c r="G9281">
        <f>IF($A9281="","",Tienda_4!C2081)</f>
        <v>135900</v>
      </c>
      <c r="H9281">
        <f>IF($A9281="","",Tienda_4!D2081)</f>
        <v>7900</v>
      </c>
      <c r="I9281">
        <f>IF($A9281="","",Tienda_4!H2081)</f>
        <v>5</v>
      </c>
      <c r="J9281">
        <f>IF($A9281="",0,IF(AND(OR('Cuadro-de-mando'!$B$4="(Todas)",'Cuadro-de-mando'!$B$4=$A9281),OR('Cuadro-de-mando'!$E$4="(Todas)",'Cuadro-de-mando'!$E$4=$B9281),OR('Cuadro-de-mando'!$H$4="(Todas)",'Cuadro-de-mando'!$H$4=$C9281),OR('Cuadro-de-mando'!$K$4="(Todas)",'Cuadro-de-mando'!$K$4=$E9281),OR('Cuadro-de-mando'!$N$4="(Todos)",'Cuadro-de-mando'!$N$4=$F9281)),1,0))</f>
        <v>1</v>
      </c>
    </row>
    <row r="9282" spans="1:10" x14ac:dyDescent="0.25">
      <c r="A9282" t="str">
        <f>IF(Tienda_4!$A2082="","","Tienda 4")</f>
        <v>Tienda 4</v>
      </c>
      <c r="B9282" t="str">
        <f>IF($A9282="","",Tienda_4!B2082)</f>
        <v>Instrumentos musicales</v>
      </c>
      <c r="C9282" t="str">
        <f>IF($A9282="","",Tienda_4!G2082)</f>
        <v>Barranquilla</v>
      </c>
      <c r="D9282" t="str">
        <f>IF($A9282="","",Tienda_4!F2082)</f>
        <v>Lucas Olivera</v>
      </c>
      <c r="E9282" t="str">
        <f>IF($A9282="","",Tienda_4!I2082)</f>
        <v>Cupón</v>
      </c>
      <c r="F9282">
        <f>IF($A9282="","",VALUE(RIGHT(Tienda_4!E2082,4)))</f>
        <v>2020</v>
      </c>
      <c r="G9282">
        <f>IF($A9282="","",Tienda_4!C2082)</f>
        <v>404400</v>
      </c>
      <c r="H9282">
        <f>IF($A9282="","",Tienda_4!D2082)</f>
        <v>19700</v>
      </c>
      <c r="I9282">
        <f>IF($A9282="","",Tienda_4!H2082)</f>
        <v>1</v>
      </c>
      <c r="J9282">
        <f>IF($A9282="",0,IF(AND(OR('Cuadro-de-mando'!$B$4="(Todas)",'Cuadro-de-mando'!$B$4=$A9282),OR('Cuadro-de-mando'!$E$4="(Todas)",'Cuadro-de-mando'!$E$4=$B9282),OR('Cuadro-de-mando'!$H$4="(Todas)",'Cuadro-de-mando'!$H$4=$C9282),OR('Cuadro-de-mando'!$K$4="(Todas)",'Cuadro-de-mando'!$K$4=$E9282),OR('Cuadro-de-mando'!$N$4="(Todos)",'Cuadro-de-mando'!$N$4=$F9282)),1,0))</f>
        <v>1</v>
      </c>
    </row>
    <row r="9283" spans="1:10" x14ac:dyDescent="0.25">
      <c r="A9283" t="str">
        <f>IF(Tienda_4!$A2083="","","Tienda 4")</f>
        <v>Tienda 4</v>
      </c>
      <c r="B9283" t="str">
        <f>IF($A9283="","",Tienda_4!B2083)</f>
        <v>Electrónicos</v>
      </c>
      <c r="C9283" t="str">
        <f>IF($A9283="","",Tienda_4!G2083)</f>
        <v>Medellín</v>
      </c>
      <c r="D9283" t="str">
        <f>IF($A9283="","",Tienda_4!F2083)</f>
        <v>Lucas Olivera</v>
      </c>
      <c r="E9283" t="str">
        <f>IF($A9283="","",Tienda_4!I2083)</f>
        <v>Tarjeta de crédito</v>
      </c>
      <c r="F9283">
        <f>IF($A9283="","",VALUE(RIGHT(Tienda_4!E2083,4)))</f>
        <v>2022</v>
      </c>
      <c r="G9283">
        <f>IF($A9283="","",Tienda_4!C2083)</f>
        <v>196400</v>
      </c>
      <c r="H9283">
        <f>IF($A9283="","",Tienda_4!D2083)</f>
        <v>15400</v>
      </c>
      <c r="I9283">
        <f>IF($A9283="","",Tienda_4!H2083)</f>
        <v>5</v>
      </c>
      <c r="J9283">
        <f>IF($A9283="",0,IF(AND(OR('Cuadro-de-mando'!$B$4="(Todas)",'Cuadro-de-mando'!$B$4=$A9283),OR('Cuadro-de-mando'!$E$4="(Todas)",'Cuadro-de-mando'!$E$4=$B9283),OR('Cuadro-de-mando'!$H$4="(Todas)",'Cuadro-de-mando'!$H$4=$C9283),OR('Cuadro-de-mando'!$K$4="(Todas)",'Cuadro-de-mando'!$K$4=$E9283),OR('Cuadro-de-mando'!$N$4="(Todos)",'Cuadro-de-mando'!$N$4=$F9283)),1,0))</f>
        <v>1</v>
      </c>
    </row>
    <row r="9284" spans="1:10" x14ac:dyDescent="0.25">
      <c r="A9284" t="str">
        <f>IF(Tienda_4!$A2084="","","Tienda 4")</f>
        <v>Tienda 4</v>
      </c>
      <c r="B9284" t="str">
        <f>IF($A9284="","",Tienda_4!B2084)</f>
        <v>Instrumentos musicales</v>
      </c>
      <c r="C9284" t="str">
        <f>IF($A9284="","",Tienda_4!G2084)</f>
        <v>Bogotá</v>
      </c>
      <c r="D9284" t="str">
        <f>IF($A9284="","",Tienda_4!F2084)</f>
        <v>Camila Rivera</v>
      </c>
      <c r="E9284" t="str">
        <f>IF($A9284="","",Tienda_4!I2084)</f>
        <v>Tarjeta de crédito</v>
      </c>
      <c r="F9284">
        <f>IF($A9284="","",VALUE(RIGHT(Tienda_4!E2084,4)))</f>
        <v>2020</v>
      </c>
      <c r="G9284">
        <f>IF($A9284="","",Tienda_4!C2084)</f>
        <v>54100</v>
      </c>
      <c r="H9284">
        <f>IF($A9284="","",Tienda_4!D2084)</f>
        <v>3300</v>
      </c>
      <c r="I9284">
        <f>IF($A9284="","",Tienda_4!H2084)</f>
        <v>5</v>
      </c>
      <c r="J9284">
        <f>IF($A9284="",0,IF(AND(OR('Cuadro-de-mando'!$B$4="(Todas)",'Cuadro-de-mando'!$B$4=$A9284),OR('Cuadro-de-mando'!$E$4="(Todas)",'Cuadro-de-mando'!$E$4=$B9284),OR('Cuadro-de-mando'!$H$4="(Todas)",'Cuadro-de-mando'!$H$4=$C9284),OR('Cuadro-de-mando'!$K$4="(Todas)",'Cuadro-de-mando'!$K$4=$E9284),OR('Cuadro-de-mando'!$N$4="(Todos)",'Cuadro-de-mando'!$N$4=$F9284)),1,0))</f>
        <v>1</v>
      </c>
    </row>
    <row r="9285" spans="1:10" x14ac:dyDescent="0.25">
      <c r="A9285" t="str">
        <f>IF(Tienda_4!$A2085="","","Tienda 4")</f>
        <v>Tienda 4</v>
      </c>
      <c r="B9285" t="str">
        <f>IF($A9285="","",Tienda_4!B2085)</f>
        <v>Juguetes</v>
      </c>
      <c r="C9285" t="str">
        <f>IF($A9285="","",Tienda_4!G2085)</f>
        <v>Cali</v>
      </c>
      <c r="D9285" t="str">
        <f>IF($A9285="","",Tienda_4!F2085)</f>
        <v>Pedro Gomez</v>
      </c>
      <c r="E9285" t="str">
        <f>IF($A9285="","",Tienda_4!I2085)</f>
        <v>Tarjeta de crédito</v>
      </c>
      <c r="F9285">
        <f>IF($A9285="","",VALUE(RIGHT(Tienda_4!E2085,4)))</f>
        <v>2022</v>
      </c>
      <c r="G9285">
        <f>IF($A9285="","",Tienda_4!C2085)</f>
        <v>195600</v>
      </c>
      <c r="H9285">
        <f>IF($A9285="","",Tienda_4!D2085)</f>
        <v>11100</v>
      </c>
      <c r="I9285">
        <f>IF($A9285="","",Tienda_4!H2085)</f>
        <v>4</v>
      </c>
      <c r="J9285">
        <f>IF($A9285="",0,IF(AND(OR('Cuadro-de-mando'!$B$4="(Todas)",'Cuadro-de-mando'!$B$4=$A9285),OR('Cuadro-de-mando'!$E$4="(Todas)",'Cuadro-de-mando'!$E$4=$B9285),OR('Cuadro-de-mando'!$H$4="(Todas)",'Cuadro-de-mando'!$H$4=$C9285),OR('Cuadro-de-mando'!$K$4="(Todas)",'Cuadro-de-mando'!$K$4=$E9285),OR('Cuadro-de-mando'!$N$4="(Todos)",'Cuadro-de-mando'!$N$4=$F9285)),1,0))</f>
        <v>1</v>
      </c>
    </row>
    <row r="9286" spans="1:10" x14ac:dyDescent="0.25">
      <c r="A9286" t="str">
        <f>IF(Tienda_4!$A2086="","","Tienda 4")</f>
        <v>Tienda 4</v>
      </c>
      <c r="B9286" t="str">
        <f>IF($A9286="","",Tienda_4!B2086)</f>
        <v>Instrumentos musicales</v>
      </c>
      <c r="C9286" t="str">
        <f>IF($A9286="","",Tienda_4!G2086)</f>
        <v>Bogotá</v>
      </c>
      <c r="D9286" t="str">
        <f>IF($A9286="","",Tienda_4!F2086)</f>
        <v>Felipe Santos</v>
      </c>
      <c r="E9286" t="str">
        <f>IF($A9286="","",Tienda_4!I2086)</f>
        <v>Tarjeta de crédito</v>
      </c>
      <c r="F9286">
        <f>IF($A9286="","",VALUE(RIGHT(Tienda_4!E2086,4)))</f>
        <v>2020</v>
      </c>
      <c r="G9286">
        <f>IF($A9286="","",Tienda_4!C2086)</f>
        <v>44800</v>
      </c>
      <c r="H9286">
        <f>IF($A9286="","",Tienda_4!D2086)</f>
        <v>0</v>
      </c>
      <c r="I9286">
        <f>IF($A9286="","",Tienda_4!H2086)</f>
        <v>4</v>
      </c>
      <c r="J9286">
        <f>IF($A9286="",0,IF(AND(OR('Cuadro-de-mando'!$B$4="(Todas)",'Cuadro-de-mando'!$B$4=$A9286),OR('Cuadro-de-mando'!$E$4="(Todas)",'Cuadro-de-mando'!$E$4=$B9286),OR('Cuadro-de-mando'!$H$4="(Todas)",'Cuadro-de-mando'!$H$4=$C9286),OR('Cuadro-de-mando'!$K$4="(Todas)",'Cuadro-de-mando'!$K$4=$E9286),OR('Cuadro-de-mando'!$N$4="(Todos)",'Cuadro-de-mando'!$N$4=$F9286)),1,0))</f>
        <v>1</v>
      </c>
    </row>
    <row r="9287" spans="1:10" x14ac:dyDescent="0.25">
      <c r="A9287" t="str">
        <f>IF(Tienda_4!$A2087="","","Tienda 4")</f>
        <v>Tienda 4</v>
      </c>
      <c r="B9287" t="str">
        <f>IF($A9287="","",Tienda_4!B2087)</f>
        <v>Electrónicos</v>
      </c>
      <c r="C9287" t="str">
        <f>IF($A9287="","",Tienda_4!G2087)</f>
        <v>Cali</v>
      </c>
      <c r="D9287" t="str">
        <f>IF($A9287="","",Tienda_4!F2087)</f>
        <v>Santiago Silva</v>
      </c>
      <c r="E9287" t="str">
        <f>IF($A9287="","",Tienda_4!I2087)</f>
        <v>Tarjeta de crédito</v>
      </c>
      <c r="F9287">
        <f>IF($A9287="","",VALUE(RIGHT(Tienda_4!E2087,4)))</f>
        <v>2022</v>
      </c>
      <c r="G9287">
        <f>IF($A9287="","",Tienda_4!C2087)</f>
        <v>129800</v>
      </c>
      <c r="H9287">
        <f>IF($A9287="","",Tienda_4!D2087)</f>
        <v>7300</v>
      </c>
      <c r="I9287">
        <f>IF($A9287="","",Tienda_4!H2087)</f>
        <v>4</v>
      </c>
      <c r="J9287">
        <f>IF($A9287="",0,IF(AND(OR('Cuadro-de-mando'!$B$4="(Todas)",'Cuadro-de-mando'!$B$4=$A9287),OR('Cuadro-de-mando'!$E$4="(Todas)",'Cuadro-de-mando'!$E$4=$B9287),OR('Cuadro-de-mando'!$H$4="(Todas)",'Cuadro-de-mando'!$H$4=$C9287),OR('Cuadro-de-mando'!$K$4="(Todas)",'Cuadro-de-mando'!$K$4=$E9287),OR('Cuadro-de-mando'!$N$4="(Todos)",'Cuadro-de-mando'!$N$4=$F9287)),1,0))</f>
        <v>1</v>
      </c>
    </row>
    <row r="9288" spans="1:10" x14ac:dyDescent="0.25">
      <c r="A9288" t="str">
        <f>IF(Tienda_4!$A2088="","","Tienda 4")</f>
        <v>Tienda 4</v>
      </c>
      <c r="B9288" t="str">
        <f>IF($A9288="","",Tienda_4!B2088)</f>
        <v>Deportes y diversión</v>
      </c>
      <c r="C9288" t="str">
        <f>IF($A9288="","",Tienda_4!G2088)</f>
        <v>Bogotá</v>
      </c>
      <c r="D9288" t="str">
        <f>IF($A9288="","",Tienda_4!F2088)</f>
        <v>Maria Alfonso</v>
      </c>
      <c r="E9288" t="str">
        <f>IF($A9288="","",Tienda_4!I2088)</f>
        <v>Tarjeta de crédito</v>
      </c>
      <c r="F9288">
        <f>IF($A9288="","",VALUE(RIGHT(Tienda_4!E2088,4)))</f>
        <v>2021</v>
      </c>
      <c r="G9288">
        <f>IF($A9288="","",Tienda_4!C2088)</f>
        <v>91100</v>
      </c>
      <c r="H9288">
        <f>IF($A9288="","",Tienda_4!D2088)</f>
        <v>5200</v>
      </c>
      <c r="I9288">
        <f>IF($A9288="","",Tienda_4!H2088)</f>
        <v>5</v>
      </c>
      <c r="J9288">
        <f>IF($A9288="",0,IF(AND(OR('Cuadro-de-mando'!$B$4="(Todas)",'Cuadro-de-mando'!$B$4=$A9288),OR('Cuadro-de-mando'!$E$4="(Todas)",'Cuadro-de-mando'!$E$4=$B9288),OR('Cuadro-de-mando'!$H$4="(Todas)",'Cuadro-de-mando'!$H$4=$C9288),OR('Cuadro-de-mando'!$K$4="(Todas)",'Cuadro-de-mando'!$K$4=$E9288),OR('Cuadro-de-mando'!$N$4="(Todos)",'Cuadro-de-mando'!$N$4=$F9288)),1,0))</f>
        <v>1</v>
      </c>
    </row>
    <row r="9289" spans="1:10" x14ac:dyDescent="0.25">
      <c r="A9289" t="str">
        <f>IF(Tienda_4!$A2089="","","Tienda 4")</f>
        <v>Tienda 4</v>
      </c>
      <c r="B9289" t="str">
        <f>IF($A9289="","",Tienda_4!B2089)</f>
        <v>Electrónicos</v>
      </c>
      <c r="C9289" t="str">
        <f>IF($A9289="","",Tienda_4!G2089)</f>
        <v>Medellín</v>
      </c>
      <c r="D9289" t="str">
        <f>IF($A9289="","",Tienda_4!F2089)</f>
        <v>Rafael Acosta</v>
      </c>
      <c r="E9289" t="str">
        <f>IF($A9289="","",Tienda_4!I2089)</f>
        <v>Tarjeta de crédito</v>
      </c>
      <c r="F9289">
        <f>IF($A9289="","",VALUE(RIGHT(Tienda_4!E2089,4)))</f>
        <v>2020</v>
      </c>
      <c r="G9289">
        <f>IF($A9289="","",Tienda_4!C2089)</f>
        <v>268800</v>
      </c>
      <c r="H9289">
        <f>IF($A9289="","",Tienda_4!D2089)</f>
        <v>16700</v>
      </c>
      <c r="I9289">
        <f>IF($A9289="","",Tienda_4!H2089)</f>
        <v>5</v>
      </c>
      <c r="J9289">
        <f>IF($A9289="",0,IF(AND(OR('Cuadro-de-mando'!$B$4="(Todas)",'Cuadro-de-mando'!$B$4=$A9289),OR('Cuadro-de-mando'!$E$4="(Todas)",'Cuadro-de-mando'!$E$4=$B9289),OR('Cuadro-de-mando'!$H$4="(Todas)",'Cuadro-de-mando'!$H$4=$C9289),OR('Cuadro-de-mando'!$K$4="(Todas)",'Cuadro-de-mando'!$K$4=$E9289),OR('Cuadro-de-mando'!$N$4="(Todos)",'Cuadro-de-mando'!$N$4=$F9289)),1,0))</f>
        <v>1</v>
      </c>
    </row>
    <row r="9290" spans="1:10" x14ac:dyDescent="0.25">
      <c r="A9290" t="str">
        <f>IF(Tienda_4!$A2090="","","Tienda 4")</f>
        <v>Tienda 4</v>
      </c>
      <c r="B9290" t="str">
        <f>IF($A9290="","",Tienda_4!B2090)</f>
        <v>Electrodomésticos</v>
      </c>
      <c r="C9290" t="str">
        <f>IF($A9290="","",Tienda_4!G2090)</f>
        <v>Medellín</v>
      </c>
      <c r="D9290" t="str">
        <f>IF($A9290="","",Tienda_4!F2090)</f>
        <v>Camila Rivera</v>
      </c>
      <c r="E9290" t="str">
        <f>IF($A9290="","",Tienda_4!I2090)</f>
        <v>Tarjeta de crédito</v>
      </c>
      <c r="F9290">
        <f>IF($A9290="","",VALUE(RIGHT(Tienda_4!E2090,4)))</f>
        <v>2020</v>
      </c>
      <c r="G9290">
        <f>IF($A9290="","",Tienda_4!C2090)</f>
        <v>617600</v>
      </c>
      <c r="H9290">
        <f>IF($A9290="","",Tienda_4!D2090)</f>
        <v>33300</v>
      </c>
      <c r="I9290">
        <f>IF($A9290="","",Tienda_4!H2090)</f>
        <v>1</v>
      </c>
      <c r="J9290">
        <f>IF($A9290="",0,IF(AND(OR('Cuadro-de-mando'!$B$4="(Todas)",'Cuadro-de-mando'!$B$4=$A9290),OR('Cuadro-de-mando'!$E$4="(Todas)",'Cuadro-de-mando'!$E$4=$B9290),OR('Cuadro-de-mando'!$H$4="(Todas)",'Cuadro-de-mando'!$H$4=$C9290),OR('Cuadro-de-mando'!$K$4="(Todas)",'Cuadro-de-mando'!$K$4=$E9290),OR('Cuadro-de-mando'!$N$4="(Todos)",'Cuadro-de-mando'!$N$4=$F9290)),1,0))</f>
        <v>1</v>
      </c>
    </row>
    <row r="9291" spans="1:10" x14ac:dyDescent="0.25">
      <c r="A9291" t="str">
        <f>IF(Tienda_4!$A2091="","","Tienda 4")</f>
        <v>Tienda 4</v>
      </c>
      <c r="B9291" t="str">
        <f>IF($A9291="","",Tienda_4!B2091)</f>
        <v>Electrónicos</v>
      </c>
      <c r="C9291" t="str">
        <f>IF($A9291="","",Tienda_4!G2091)</f>
        <v>Medellín</v>
      </c>
      <c r="D9291" t="str">
        <f>IF($A9291="","",Tienda_4!F2091)</f>
        <v>Maria Alfonso</v>
      </c>
      <c r="E9291" t="str">
        <f>IF($A9291="","",Tienda_4!I2091)</f>
        <v>Tarjeta de crédito</v>
      </c>
      <c r="F9291">
        <f>IF($A9291="","",VALUE(RIGHT(Tienda_4!E2091,4)))</f>
        <v>2020</v>
      </c>
      <c r="G9291">
        <f>IF($A9291="","",Tienda_4!C2091)</f>
        <v>133900</v>
      </c>
      <c r="H9291">
        <f>IF($A9291="","",Tienda_4!D2091)</f>
        <v>7500</v>
      </c>
      <c r="I9291">
        <f>IF($A9291="","",Tienda_4!H2091)</f>
        <v>3</v>
      </c>
      <c r="J9291">
        <f>IF($A9291="",0,IF(AND(OR('Cuadro-de-mando'!$B$4="(Todas)",'Cuadro-de-mando'!$B$4=$A9291),OR('Cuadro-de-mando'!$E$4="(Todas)",'Cuadro-de-mando'!$E$4=$B9291),OR('Cuadro-de-mando'!$H$4="(Todas)",'Cuadro-de-mando'!$H$4=$C9291),OR('Cuadro-de-mando'!$K$4="(Todas)",'Cuadro-de-mando'!$K$4=$E9291),OR('Cuadro-de-mando'!$N$4="(Todos)",'Cuadro-de-mando'!$N$4=$F9291)),1,0))</f>
        <v>1</v>
      </c>
    </row>
    <row r="9292" spans="1:10" x14ac:dyDescent="0.25">
      <c r="A9292" t="str">
        <f>IF(Tienda_4!$A2092="","","Tienda 4")</f>
        <v>Tienda 4</v>
      </c>
      <c r="B9292" t="str">
        <f>IF($A9292="","",Tienda_4!B2092)</f>
        <v>Muebles</v>
      </c>
      <c r="C9292" t="str">
        <f>IF($A9292="","",Tienda_4!G2092)</f>
        <v>Bogotá</v>
      </c>
      <c r="D9292" t="str">
        <f>IF($A9292="","",Tienda_4!F2092)</f>
        <v>Lucas Olivera</v>
      </c>
      <c r="E9292" t="str">
        <f>IF($A9292="","",Tienda_4!I2092)</f>
        <v>Tarjeta de crédito</v>
      </c>
      <c r="F9292">
        <f>IF($A9292="","",VALUE(RIGHT(Tienda_4!E2092,4)))</f>
        <v>2020</v>
      </c>
      <c r="G9292">
        <f>IF($A9292="","",Tienda_4!C2092)</f>
        <v>738300</v>
      </c>
      <c r="H9292">
        <f>IF($A9292="","",Tienda_4!D2092)</f>
        <v>46100</v>
      </c>
      <c r="I9292">
        <f>IF($A9292="","",Tienda_4!H2092)</f>
        <v>4</v>
      </c>
      <c r="J9292">
        <f>IF($A9292="",0,IF(AND(OR('Cuadro-de-mando'!$B$4="(Todas)",'Cuadro-de-mando'!$B$4=$A9292),OR('Cuadro-de-mando'!$E$4="(Todas)",'Cuadro-de-mando'!$E$4=$B9292),OR('Cuadro-de-mando'!$H$4="(Todas)",'Cuadro-de-mando'!$H$4=$C9292),OR('Cuadro-de-mando'!$K$4="(Todas)",'Cuadro-de-mando'!$K$4=$E9292),OR('Cuadro-de-mando'!$N$4="(Todos)",'Cuadro-de-mando'!$N$4=$F9292)),1,0))</f>
        <v>1</v>
      </c>
    </row>
    <row r="9293" spans="1:10" x14ac:dyDescent="0.25">
      <c r="A9293" t="str">
        <f>IF(Tienda_4!$A2093="","","Tienda 4")</f>
        <v>Tienda 4</v>
      </c>
      <c r="B9293" t="str">
        <f>IF($A9293="","",Tienda_4!B2093)</f>
        <v>Juguetes</v>
      </c>
      <c r="C9293" t="str">
        <f>IF($A9293="","",Tienda_4!G2093)</f>
        <v>Medellín</v>
      </c>
      <c r="D9293" t="str">
        <f>IF($A9293="","",Tienda_4!F2093)</f>
        <v>Camila Rivera</v>
      </c>
      <c r="E9293" t="str">
        <f>IF($A9293="","",Tienda_4!I2093)</f>
        <v>Cupón</v>
      </c>
      <c r="F9293">
        <f>IF($A9293="","",VALUE(RIGHT(Tienda_4!E2093,4)))</f>
        <v>2021</v>
      </c>
      <c r="G9293">
        <f>IF($A9293="","",Tienda_4!C2093)</f>
        <v>70500</v>
      </c>
      <c r="H9293">
        <f>IF($A9293="","",Tienda_4!D2093)</f>
        <v>1900</v>
      </c>
      <c r="I9293">
        <f>IF($A9293="","",Tienda_4!H2093)</f>
        <v>1</v>
      </c>
      <c r="J9293">
        <f>IF($A9293="",0,IF(AND(OR('Cuadro-de-mando'!$B$4="(Todas)",'Cuadro-de-mando'!$B$4=$A9293),OR('Cuadro-de-mando'!$E$4="(Todas)",'Cuadro-de-mando'!$E$4=$B9293),OR('Cuadro-de-mando'!$H$4="(Todas)",'Cuadro-de-mando'!$H$4=$C9293),OR('Cuadro-de-mando'!$K$4="(Todas)",'Cuadro-de-mando'!$K$4=$E9293),OR('Cuadro-de-mando'!$N$4="(Todos)",'Cuadro-de-mando'!$N$4=$F9293)),1,0))</f>
        <v>1</v>
      </c>
    </row>
    <row r="9294" spans="1:10" x14ac:dyDescent="0.25">
      <c r="A9294" t="str">
        <f>IF(Tienda_4!$A2094="","","Tienda 4")</f>
        <v>Tienda 4</v>
      </c>
      <c r="B9294" t="str">
        <f>IF($A9294="","",Tienda_4!B2094)</f>
        <v>Juguetes</v>
      </c>
      <c r="C9294" t="str">
        <f>IF($A9294="","",Tienda_4!G2094)</f>
        <v>Medellín</v>
      </c>
      <c r="D9294" t="str">
        <f>IF($A9294="","",Tienda_4!F2094)</f>
        <v>Felipe Santos</v>
      </c>
      <c r="E9294" t="str">
        <f>IF($A9294="","",Tienda_4!I2094)</f>
        <v>Tarjeta de crédito</v>
      </c>
      <c r="F9294">
        <f>IF($A9294="","",VALUE(RIGHT(Tienda_4!E2094,4)))</f>
        <v>2021</v>
      </c>
      <c r="G9294">
        <f>IF($A9294="","",Tienda_4!C2094)</f>
        <v>22200</v>
      </c>
      <c r="H9294">
        <f>IF($A9294="","",Tienda_4!D2094)</f>
        <v>0</v>
      </c>
      <c r="I9294">
        <f>IF($A9294="","",Tienda_4!H2094)</f>
        <v>4</v>
      </c>
      <c r="J9294">
        <f>IF($A9294="",0,IF(AND(OR('Cuadro-de-mando'!$B$4="(Todas)",'Cuadro-de-mando'!$B$4=$A9294),OR('Cuadro-de-mando'!$E$4="(Todas)",'Cuadro-de-mando'!$E$4=$B9294),OR('Cuadro-de-mando'!$H$4="(Todas)",'Cuadro-de-mando'!$H$4=$C9294),OR('Cuadro-de-mando'!$K$4="(Todas)",'Cuadro-de-mando'!$K$4=$E9294),OR('Cuadro-de-mando'!$N$4="(Todos)",'Cuadro-de-mando'!$N$4=$F9294)),1,0))</f>
        <v>1</v>
      </c>
    </row>
    <row r="9295" spans="1:10" x14ac:dyDescent="0.25">
      <c r="A9295" t="str">
        <f>IF(Tienda_4!$A2095="","","Tienda 4")</f>
        <v>Tienda 4</v>
      </c>
      <c r="B9295" t="str">
        <f>IF($A9295="","",Tienda_4!B2095)</f>
        <v>Electrodomésticos</v>
      </c>
      <c r="C9295" t="str">
        <f>IF($A9295="","",Tienda_4!G2095)</f>
        <v>Medellín</v>
      </c>
      <c r="D9295" t="str">
        <f>IF($A9295="","",Tienda_4!F2095)</f>
        <v>Juliana Costa</v>
      </c>
      <c r="E9295" t="str">
        <f>IF($A9295="","",Tienda_4!I2095)</f>
        <v>Tarjeta de crédito</v>
      </c>
      <c r="F9295">
        <f>IF($A9295="","",VALUE(RIGHT(Tienda_4!E2095,4)))</f>
        <v>2022</v>
      </c>
      <c r="G9295">
        <f>IF($A9295="","",Tienda_4!C2095)</f>
        <v>1311900</v>
      </c>
      <c r="H9295">
        <f>IF($A9295="","",Tienda_4!D2095)</f>
        <v>68000</v>
      </c>
      <c r="I9295">
        <f>IF($A9295="","",Tienda_4!H2095)</f>
        <v>5</v>
      </c>
      <c r="J9295">
        <f>IF($A9295="",0,IF(AND(OR('Cuadro-de-mando'!$B$4="(Todas)",'Cuadro-de-mando'!$B$4=$A9295),OR('Cuadro-de-mando'!$E$4="(Todas)",'Cuadro-de-mando'!$E$4=$B9295),OR('Cuadro-de-mando'!$H$4="(Todas)",'Cuadro-de-mando'!$H$4=$C9295),OR('Cuadro-de-mando'!$K$4="(Todas)",'Cuadro-de-mando'!$K$4=$E9295),OR('Cuadro-de-mando'!$N$4="(Todos)",'Cuadro-de-mando'!$N$4=$F9295)),1,0))</f>
        <v>1</v>
      </c>
    </row>
    <row r="9296" spans="1:10" x14ac:dyDescent="0.25">
      <c r="A9296" t="str">
        <f>IF(Tienda_4!$A2096="","","Tienda 4")</f>
        <v>Tienda 4</v>
      </c>
      <c r="B9296" t="str">
        <f>IF($A9296="","",Tienda_4!B2096)</f>
        <v>Deportes y diversión</v>
      </c>
      <c r="C9296" t="str">
        <f>IF($A9296="","",Tienda_4!G2096)</f>
        <v>Pereira</v>
      </c>
      <c r="D9296" t="str">
        <f>IF($A9296="","",Tienda_4!F2096)</f>
        <v>Blanca Ramirez</v>
      </c>
      <c r="E9296" t="str">
        <f>IF($A9296="","",Tienda_4!I2096)</f>
        <v>Cupón</v>
      </c>
      <c r="F9296">
        <f>IF($A9296="","",VALUE(RIGHT(Tienda_4!E2096,4)))</f>
        <v>2021</v>
      </c>
      <c r="G9296">
        <f>IF($A9296="","",Tienda_4!C2096)</f>
        <v>18100</v>
      </c>
      <c r="H9296">
        <f>IF($A9296="","",Tienda_4!D2096)</f>
        <v>0</v>
      </c>
      <c r="I9296">
        <f>IF($A9296="","",Tienda_4!H2096)</f>
        <v>4</v>
      </c>
      <c r="J9296">
        <f>IF($A9296="",0,IF(AND(OR('Cuadro-de-mando'!$B$4="(Todas)",'Cuadro-de-mando'!$B$4=$A9296),OR('Cuadro-de-mando'!$E$4="(Todas)",'Cuadro-de-mando'!$E$4=$B9296),OR('Cuadro-de-mando'!$H$4="(Todas)",'Cuadro-de-mando'!$H$4=$C9296),OR('Cuadro-de-mando'!$K$4="(Todas)",'Cuadro-de-mando'!$K$4=$E9296),OR('Cuadro-de-mando'!$N$4="(Todos)",'Cuadro-de-mando'!$N$4=$F9296)),1,0))</f>
        <v>1</v>
      </c>
    </row>
    <row r="9297" spans="1:10" x14ac:dyDescent="0.25">
      <c r="A9297" t="str">
        <f>IF(Tienda_4!$A2097="","","Tienda 4")</f>
        <v>Tienda 4</v>
      </c>
      <c r="B9297" t="str">
        <f>IF($A9297="","",Tienda_4!B2097)</f>
        <v>Instrumentos musicales</v>
      </c>
      <c r="C9297" t="str">
        <f>IF($A9297="","",Tienda_4!G2097)</f>
        <v>Medellín</v>
      </c>
      <c r="D9297" t="str">
        <f>IF($A9297="","",Tienda_4!F2097)</f>
        <v>Mariana Herrera</v>
      </c>
      <c r="E9297" t="str">
        <f>IF($A9297="","",Tienda_4!I2097)</f>
        <v>Tarjeta de crédito</v>
      </c>
      <c r="F9297">
        <f>IF($A9297="","",VALUE(RIGHT(Tienda_4!E2097,4)))</f>
        <v>2021</v>
      </c>
      <c r="G9297">
        <f>IF($A9297="","",Tienda_4!C2097)</f>
        <v>965700</v>
      </c>
      <c r="H9297">
        <f>IF($A9297="","",Tienda_4!D2097)</f>
        <v>49600</v>
      </c>
      <c r="I9297">
        <f>IF($A9297="","",Tienda_4!H2097)</f>
        <v>5</v>
      </c>
      <c r="J9297">
        <f>IF($A9297="",0,IF(AND(OR('Cuadro-de-mando'!$B$4="(Todas)",'Cuadro-de-mando'!$B$4=$A9297),OR('Cuadro-de-mando'!$E$4="(Todas)",'Cuadro-de-mando'!$E$4=$B9297),OR('Cuadro-de-mando'!$H$4="(Todas)",'Cuadro-de-mando'!$H$4=$C9297),OR('Cuadro-de-mando'!$K$4="(Todas)",'Cuadro-de-mando'!$K$4=$E9297),OR('Cuadro-de-mando'!$N$4="(Todos)",'Cuadro-de-mando'!$N$4=$F9297)),1,0))</f>
        <v>1</v>
      </c>
    </row>
    <row r="9298" spans="1:10" x14ac:dyDescent="0.25">
      <c r="A9298" t="str">
        <f>IF(Tienda_4!$A2098="","","Tienda 4")</f>
        <v>Tienda 4</v>
      </c>
      <c r="B9298" t="str">
        <f>IF($A9298="","",Tienda_4!B2098)</f>
        <v>Artículos para el hogar</v>
      </c>
      <c r="C9298" t="str">
        <f>IF($A9298="","",Tienda_4!G2098)</f>
        <v>Cúcuta</v>
      </c>
      <c r="D9298" t="str">
        <f>IF($A9298="","",Tienda_4!F2098)</f>
        <v>Beatriz Morales</v>
      </c>
      <c r="E9298" t="str">
        <f>IF($A9298="","",Tienda_4!I2098)</f>
        <v>Tarjeta de crédito</v>
      </c>
      <c r="F9298">
        <f>IF($A9298="","",VALUE(RIGHT(Tienda_4!E2098,4)))</f>
        <v>2022</v>
      </c>
      <c r="G9298">
        <f>IF($A9298="","",Tienda_4!C2098)</f>
        <v>75000</v>
      </c>
      <c r="H9298">
        <f>IF($A9298="","",Tienda_4!D2098)</f>
        <v>2200</v>
      </c>
      <c r="I9298">
        <f>IF($A9298="","",Tienda_4!H2098)</f>
        <v>5</v>
      </c>
      <c r="J9298">
        <f>IF($A9298="",0,IF(AND(OR('Cuadro-de-mando'!$B$4="(Todas)",'Cuadro-de-mando'!$B$4=$A9298),OR('Cuadro-de-mando'!$E$4="(Todas)",'Cuadro-de-mando'!$E$4=$B9298),OR('Cuadro-de-mando'!$H$4="(Todas)",'Cuadro-de-mando'!$H$4=$C9298),OR('Cuadro-de-mando'!$K$4="(Todas)",'Cuadro-de-mando'!$K$4=$E9298),OR('Cuadro-de-mando'!$N$4="(Todos)",'Cuadro-de-mando'!$N$4=$F9298)),1,0))</f>
        <v>1</v>
      </c>
    </row>
    <row r="9299" spans="1:10" x14ac:dyDescent="0.25">
      <c r="A9299" t="str">
        <f>IF(Tienda_4!$A2099="","","Tienda 4")</f>
        <v>Tienda 4</v>
      </c>
      <c r="B9299" t="str">
        <f>IF($A9299="","",Tienda_4!B2099)</f>
        <v>Libros</v>
      </c>
      <c r="C9299" t="str">
        <f>IF($A9299="","",Tienda_4!G2099)</f>
        <v>Santa Marta</v>
      </c>
      <c r="D9299" t="str">
        <f>IF($A9299="","",Tienda_4!F2099)</f>
        <v>Felipe Santos</v>
      </c>
      <c r="E9299" t="str">
        <f>IF($A9299="","",Tienda_4!I2099)</f>
        <v>Nequi</v>
      </c>
      <c r="F9299">
        <f>IF($A9299="","",VALUE(RIGHT(Tienda_4!E2099,4)))</f>
        <v>2022</v>
      </c>
      <c r="G9299">
        <f>IF($A9299="","",Tienda_4!C2099)</f>
        <v>33200</v>
      </c>
      <c r="H9299">
        <f>IF($A9299="","",Tienda_4!D2099)</f>
        <v>0</v>
      </c>
      <c r="I9299">
        <f>IF($A9299="","",Tienda_4!H2099)</f>
        <v>5</v>
      </c>
      <c r="J9299">
        <f>IF($A9299="",0,IF(AND(OR('Cuadro-de-mando'!$B$4="(Todas)",'Cuadro-de-mando'!$B$4=$A9299),OR('Cuadro-de-mando'!$E$4="(Todas)",'Cuadro-de-mando'!$E$4=$B9299),OR('Cuadro-de-mando'!$H$4="(Todas)",'Cuadro-de-mando'!$H$4=$C9299),OR('Cuadro-de-mando'!$K$4="(Todas)",'Cuadro-de-mando'!$K$4=$E9299),OR('Cuadro-de-mando'!$N$4="(Todos)",'Cuadro-de-mando'!$N$4=$F9299)),1,0))</f>
        <v>1</v>
      </c>
    </row>
    <row r="9300" spans="1:10" x14ac:dyDescent="0.25">
      <c r="A9300" t="str">
        <f>IF(Tienda_4!$A2100="","","Tienda 4")</f>
        <v>Tienda 4</v>
      </c>
      <c r="B9300" t="str">
        <f>IF($A9300="","",Tienda_4!B2100)</f>
        <v>Juguetes</v>
      </c>
      <c r="C9300" t="str">
        <f>IF($A9300="","",Tienda_4!G2100)</f>
        <v>Bogotá</v>
      </c>
      <c r="D9300" t="str">
        <f>IF($A9300="","",Tienda_4!F2100)</f>
        <v>Maria Alfonso</v>
      </c>
      <c r="E9300" t="str">
        <f>IF($A9300="","",Tienda_4!I2100)</f>
        <v>Tarjeta de crédito</v>
      </c>
      <c r="F9300">
        <f>IF($A9300="","",VALUE(RIGHT(Tienda_4!E2100,4)))</f>
        <v>2022</v>
      </c>
      <c r="G9300">
        <f>IF($A9300="","",Tienda_4!C2100)</f>
        <v>30200</v>
      </c>
      <c r="H9300">
        <f>IF($A9300="","",Tienda_4!D2100)</f>
        <v>1800</v>
      </c>
      <c r="I9300">
        <f>IF($A9300="","",Tienda_4!H2100)</f>
        <v>1</v>
      </c>
      <c r="J9300">
        <f>IF($A9300="",0,IF(AND(OR('Cuadro-de-mando'!$B$4="(Todas)",'Cuadro-de-mando'!$B$4=$A9300),OR('Cuadro-de-mando'!$E$4="(Todas)",'Cuadro-de-mando'!$E$4=$B9300),OR('Cuadro-de-mando'!$H$4="(Todas)",'Cuadro-de-mando'!$H$4=$C9300),OR('Cuadro-de-mando'!$K$4="(Todas)",'Cuadro-de-mando'!$K$4=$E9300),OR('Cuadro-de-mando'!$N$4="(Todos)",'Cuadro-de-mando'!$N$4=$F9300)),1,0))</f>
        <v>1</v>
      </c>
    </row>
    <row r="9301" spans="1:10" x14ac:dyDescent="0.25">
      <c r="A9301" t="str">
        <f>IF(Tienda_4!$A2101="","","Tienda 4")</f>
        <v>Tienda 4</v>
      </c>
      <c r="B9301" t="str">
        <f>IF($A9301="","",Tienda_4!B2101)</f>
        <v>Instrumentos musicales</v>
      </c>
      <c r="C9301" t="str">
        <f>IF($A9301="","",Tienda_4!G2101)</f>
        <v>Pereira</v>
      </c>
      <c r="D9301" t="str">
        <f>IF($A9301="","",Tienda_4!F2101)</f>
        <v>Santiago Silva</v>
      </c>
      <c r="E9301" t="str">
        <f>IF($A9301="","",Tienda_4!I2101)</f>
        <v>Tarjeta de crédito</v>
      </c>
      <c r="F9301">
        <f>IF($A9301="","",VALUE(RIGHT(Tienda_4!E2101,4)))</f>
        <v>2020</v>
      </c>
      <c r="G9301">
        <f>IF($A9301="","",Tienda_4!C2101)</f>
        <v>637400</v>
      </c>
      <c r="H9301">
        <f>IF($A9301="","",Tienda_4!D2101)</f>
        <v>34600</v>
      </c>
      <c r="I9301">
        <f>IF($A9301="","",Tienda_4!H2101)</f>
        <v>4</v>
      </c>
      <c r="J9301">
        <f>IF($A9301="",0,IF(AND(OR('Cuadro-de-mando'!$B$4="(Todas)",'Cuadro-de-mando'!$B$4=$A9301),OR('Cuadro-de-mando'!$E$4="(Todas)",'Cuadro-de-mando'!$E$4=$B9301),OR('Cuadro-de-mando'!$H$4="(Todas)",'Cuadro-de-mando'!$H$4=$C9301),OR('Cuadro-de-mando'!$K$4="(Todas)",'Cuadro-de-mando'!$K$4=$E9301),OR('Cuadro-de-mando'!$N$4="(Todos)",'Cuadro-de-mando'!$N$4=$F9301)),1,0))</f>
        <v>1</v>
      </c>
    </row>
    <row r="9302" spans="1:10" x14ac:dyDescent="0.25">
      <c r="A9302" t="str">
        <f>IF(Tienda_4!$A2102="","","Tienda 4")</f>
        <v>Tienda 4</v>
      </c>
      <c r="B9302" t="str">
        <f>IF($A9302="","",Tienda_4!B2102)</f>
        <v>Electrónicos</v>
      </c>
      <c r="C9302" t="str">
        <f>IF($A9302="","",Tienda_4!G2102)</f>
        <v>Bogotá</v>
      </c>
      <c r="D9302" t="str">
        <f>IF($A9302="","",Tienda_4!F2102)</f>
        <v>Juan Fernandez</v>
      </c>
      <c r="E9302" t="str">
        <f>IF($A9302="","",Tienda_4!I2102)</f>
        <v>Tarjeta de crédito</v>
      </c>
      <c r="F9302">
        <f>IF($A9302="","",VALUE(RIGHT(Tienda_4!E2102,4)))</f>
        <v>2021</v>
      </c>
      <c r="G9302">
        <f>IF($A9302="","",Tienda_4!C2102)</f>
        <v>898900</v>
      </c>
      <c r="H9302">
        <f>IF($A9302="","",Tienda_4!D2102)</f>
        <v>46100</v>
      </c>
      <c r="I9302">
        <f>IF($A9302="","",Tienda_4!H2102)</f>
        <v>5</v>
      </c>
      <c r="J9302">
        <f>IF($A9302="",0,IF(AND(OR('Cuadro-de-mando'!$B$4="(Todas)",'Cuadro-de-mando'!$B$4=$A9302),OR('Cuadro-de-mando'!$E$4="(Todas)",'Cuadro-de-mando'!$E$4=$B9302),OR('Cuadro-de-mando'!$H$4="(Todas)",'Cuadro-de-mando'!$H$4=$C9302),OR('Cuadro-de-mando'!$K$4="(Todas)",'Cuadro-de-mando'!$K$4=$E9302),OR('Cuadro-de-mando'!$N$4="(Todos)",'Cuadro-de-mando'!$N$4=$F9302)),1,0))</f>
        <v>1</v>
      </c>
    </row>
    <row r="9303" spans="1:10" x14ac:dyDescent="0.25">
      <c r="A9303" t="str">
        <f>IF(Tienda_4!$A2103="","","Tienda 4")</f>
        <v>Tienda 4</v>
      </c>
      <c r="B9303" t="str">
        <f>IF($A9303="","",Tienda_4!B2103)</f>
        <v>Muebles</v>
      </c>
      <c r="C9303" t="str">
        <f>IF($A9303="","",Tienda_4!G2103)</f>
        <v>Bogotá</v>
      </c>
      <c r="D9303" t="str">
        <f>IF($A9303="","",Tienda_4!F2103)</f>
        <v>Blanca Ramirez</v>
      </c>
      <c r="E9303" t="str">
        <f>IF($A9303="","",Tienda_4!I2103)</f>
        <v>Tarjeta de crédito</v>
      </c>
      <c r="F9303">
        <f>IF($A9303="","",VALUE(RIGHT(Tienda_4!E2103,4)))</f>
        <v>2022</v>
      </c>
      <c r="G9303">
        <f>IF($A9303="","",Tienda_4!C2103)</f>
        <v>335800</v>
      </c>
      <c r="H9303">
        <f>IF($A9303="","",Tienda_4!D2103)</f>
        <v>18900</v>
      </c>
      <c r="I9303">
        <f>IF($A9303="","",Tienda_4!H2103)</f>
        <v>5</v>
      </c>
      <c r="J9303">
        <f>IF($A9303="",0,IF(AND(OR('Cuadro-de-mando'!$B$4="(Todas)",'Cuadro-de-mando'!$B$4=$A9303),OR('Cuadro-de-mando'!$E$4="(Todas)",'Cuadro-de-mando'!$E$4=$B9303),OR('Cuadro-de-mando'!$H$4="(Todas)",'Cuadro-de-mando'!$H$4=$C9303),OR('Cuadro-de-mando'!$K$4="(Todas)",'Cuadro-de-mando'!$K$4=$E9303),OR('Cuadro-de-mando'!$N$4="(Todos)",'Cuadro-de-mando'!$N$4=$F9303)),1,0))</f>
        <v>1</v>
      </c>
    </row>
    <row r="9304" spans="1:10" x14ac:dyDescent="0.25">
      <c r="A9304" t="str">
        <f>IF(Tienda_4!$A2104="","","Tienda 4")</f>
        <v>Tienda 4</v>
      </c>
      <c r="B9304" t="str">
        <f>IF($A9304="","",Tienda_4!B2104)</f>
        <v>Muebles</v>
      </c>
      <c r="C9304" t="str">
        <f>IF($A9304="","",Tienda_4!G2104)</f>
        <v>Pasto</v>
      </c>
      <c r="D9304" t="str">
        <f>IF($A9304="","",Tienda_4!F2104)</f>
        <v>Mariana Herrera</v>
      </c>
      <c r="E9304" t="str">
        <f>IF($A9304="","",Tienda_4!I2104)</f>
        <v>Tarjeta de crédito</v>
      </c>
      <c r="F9304">
        <f>IF($A9304="","",VALUE(RIGHT(Tienda_4!E2104,4)))</f>
        <v>2022</v>
      </c>
      <c r="G9304">
        <f>IF($A9304="","",Tienda_4!C2104)</f>
        <v>291200</v>
      </c>
      <c r="H9304">
        <f>IF($A9304="","",Tienda_4!D2104)</f>
        <v>15900</v>
      </c>
      <c r="I9304">
        <f>IF($A9304="","",Tienda_4!H2104)</f>
        <v>5</v>
      </c>
      <c r="J9304">
        <f>IF($A9304="",0,IF(AND(OR('Cuadro-de-mando'!$B$4="(Todas)",'Cuadro-de-mando'!$B$4=$A9304),OR('Cuadro-de-mando'!$E$4="(Todas)",'Cuadro-de-mando'!$E$4=$B9304),OR('Cuadro-de-mando'!$H$4="(Todas)",'Cuadro-de-mando'!$H$4=$C9304),OR('Cuadro-de-mando'!$K$4="(Todas)",'Cuadro-de-mando'!$K$4=$E9304),OR('Cuadro-de-mando'!$N$4="(Todos)",'Cuadro-de-mando'!$N$4=$F9304)),1,0))</f>
        <v>1</v>
      </c>
    </row>
    <row r="9305" spans="1:10" x14ac:dyDescent="0.25">
      <c r="A9305" t="str">
        <f>IF(Tienda_4!$A2105="","","Tienda 4")</f>
        <v>Tienda 4</v>
      </c>
      <c r="B9305" t="str">
        <f>IF($A9305="","",Tienda_4!B2105)</f>
        <v>Electrodomésticos</v>
      </c>
      <c r="C9305" t="str">
        <f>IF($A9305="","",Tienda_4!G2105)</f>
        <v>Bogotá</v>
      </c>
      <c r="D9305" t="str">
        <f>IF($A9305="","",Tienda_4!F2105)</f>
        <v>Izabela de León</v>
      </c>
      <c r="E9305" t="str">
        <f>IF($A9305="","",Tienda_4!I2105)</f>
        <v>Tarjeta de crédito</v>
      </c>
      <c r="F9305">
        <f>IF($A9305="","",VALUE(RIGHT(Tienda_4!E2105,4)))</f>
        <v>2020</v>
      </c>
      <c r="G9305">
        <f>IF($A9305="","",Tienda_4!C2105)</f>
        <v>545800</v>
      </c>
      <c r="H9305">
        <f>IF($A9305="","",Tienda_4!D2105)</f>
        <v>34900</v>
      </c>
      <c r="I9305">
        <f>IF($A9305="","",Tienda_4!H2105)</f>
        <v>1</v>
      </c>
      <c r="J9305">
        <f>IF($A9305="",0,IF(AND(OR('Cuadro-de-mando'!$B$4="(Todas)",'Cuadro-de-mando'!$B$4=$A9305),OR('Cuadro-de-mando'!$E$4="(Todas)",'Cuadro-de-mando'!$E$4=$B9305),OR('Cuadro-de-mando'!$H$4="(Todas)",'Cuadro-de-mando'!$H$4=$C9305),OR('Cuadro-de-mando'!$K$4="(Todas)",'Cuadro-de-mando'!$K$4=$E9305),OR('Cuadro-de-mando'!$N$4="(Todos)",'Cuadro-de-mando'!$N$4=$F9305)),1,0))</f>
        <v>1</v>
      </c>
    </row>
    <row r="9306" spans="1:10" x14ac:dyDescent="0.25">
      <c r="A9306" t="str">
        <f>IF(Tienda_4!$A2106="","","Tienda 4")</f>
        <v>Tienda 4</v>
      </c>
      <c r="B9306" t="str">
        <f>IF($A9306="","",Tienda_4!B2106)</f>
        <v>Muebles</v>
      </c>
      <c r="C9306" t="str">
        <f>IF($A9306="","",Tienda_4!G2106)</f>
        <v>Medellín</v>
      </c>
      <c r="D9306" t="str">
        <f>IF($A9306="","",Tienda_4!F2106)</f>
        <v>Izabela de León</v>
      </c>
      <c r="E9306" t="str">
        <f>IF($A9306="","",Tienda_4!I2106)</f>
        <v>Tarjeta de crédito</v>
      </c>
      <c r="F9306">
        <f>IF($A9306="","",VALUE(RIGHT(Tienda_4!E2106,4)))</f>
        <v>2022</v>
      </c>
      <c r="G9306">
        <f>IF($A9306="","",Tienda_4!C2106)</f>
        <v>261600</v>
      </c>
      <c r="H9306">
        <f>IF($A9306="","",Tienda_4!D2106)</f>
        <v>14300</v>
      </c>
      <c r="I9306">
        <f>IF($A9306="","",Tienda_4!H2106)</f>
        <v>5</v>
      </c>
      <c r="J9306">
        <f>IF($A9306="",0,IF(AND(OR('Cuadro-de-mando'!$B$4="(Todas)",'Cuadro-de-mando'!$B$4=$A9306),OR('Cuadro-de-mando'!$E$4="(Todas)",'Cuadro-de-mando'!$E$4=$B9306),OR('Cuadro-de-mando'!$H$4="(Todas)",'Cuadro-de-mando'!$H$4=$C9306),OR('Cuadro-de-mando'!$K$4="(Todas)",'Cuadro-de-mando'!$K$4=$E9306),OR('Cuadro-de-mando'!$N$4="(Todos)",'Cuadro-de-mando'!$N$4=$F9306)),1,0))</f>
        <v>1</v>
      </c>
    </row>
    <row r="9307" spans="1:10" x14ac:dyDescent="0.25">
      <c r="A9307" t="str">
        <f>IF(Tienda_4!$A2107="","","Tienda 4")</f>
        <v>Tienda 4</v>
      </c>
      <c r="B9307" t="str">
        <f>IF($A9307="","",Tienda_4!B2107)</f>
        <v>Juguetes</v>
      </c>
      <c r="C9307" t="str">
        <f>IF($A9307="","",Tienda_4!G2107)</f>
        <v>Cartagena</v>
      </c>
      <c r="D9307" t="str">
        <f>IF($A9307="","",Tienda_4!F2107)</f>
        <v>Santiago Silva</v>
      </c>
      <c r="E9307" t="str">
        <f>IF($A9307="","",Tienda_4!I2107)</f>
        <v>Tarjeta de crédito</v>
      </c>
      <c r="F9307">
        <f>IF($A9307="","",VALUE(RIGHT(Tienda_4!E2107,4)))</f>
        <v>2021</v>
      </c>
      <c r="G9307">
        <f>IF($A9307="","",Tienda_4!C2107)</f>
        <v>16700</v>
      </c>
      <c r="H9307">
        <f>IF($A9307="","",Tienda_4!D2107)</f>
        <v>0</v>
      </c>
      <c r="I9307">
        <f>IF($A9307="","",Tienda_4!H2107)</f>
        <v>5</v>
      </c>
      <c r="J9307">
        <f>IF($A9307="",0,IF(AND(OR('Cuadro-de-mando'!$B$4="(Todas)",'Cuadro-de-mando'!$B$4=$A9307),OR('Cuadro-de-mando'!$E$4="(Todas)",'Cuadro-de-mando'!$E$4=$B9307),OR('Cuadro-de-mando'!$H$4="(Todas)",'Cuadro-de-mando'!$H$4=$C9307),OR('Cuadro-de-mando'!$K$4="(Todas)",'Cuadro-de-mando'!$K$4=$E9307),OR('Cuadro-de-mando'!$N$4="(Todos)",'Cuadro-de-mando'!$N$4=$F9307)),1,0))</f>
        <v>1</v>
      </c>
    </row>
    <row r="9308" spans="1:10" x14ac:dyDescent="0.25">
      <c r="A9308" t="str">
        <f>IF(Tienda_4!$A2108="","","Tienda 4")</f>
        <v>Tienda 4</v>
      </c>
      <c r="B9308" t="str">
        <f>IF($A9308="","",Tienda_4!B2108)</f>
        <v>Deportes y diversión</v>
      </c>
      <c r="C9308" t="str">
        <f>IF($A9308="","",Tienda_4!G2108)</f>
        <v>Leticia</v>
      </c>
      <c r="D9308" t="str">
        <f>IF($A9308="","",Tienda_4!F2108)</f>
        <v>Camila Rivera</v>
      </c>
      <c r="E9308" t="str">
        <f>IF($A9308="","",Tienda_4!I2108)</f>
        <v>Nequi</v>
      </c>
      <c r="F9308">
        <f>IF($A9308="","",VALUE(RIGHT(Tienda_4!E2108,4)))</f>
        <v>2023</v>
      </c>
      <c r="G9308">
        <f>IF($A9308="","",Tienda_4!C2108)</f>
        <v>53400</v>
      </c>
      <c r="H9308">
        <f>IF($A9308="","",Tienda_4!D2108)</f>
        <v>7600</v>
      </c>
      <c r="I9308">
        <f>IF($A9308="","",Tienda_4!H2108)</f>
        <v>1</v>
      </c>
      <c r="J9308">
        <f>IF($A9308="",0,IF(AND(OR('Cuadro-de-mando'!$B$4="(Todas)",'Cuadro-de-mando'!$B$4=$A9308),OR('Cuadro-de-mando'!$E$4="(Todas)",'Cuadro-de-mando'!$E$4=$B9308),OR('Cuadro-de-mando'!$H$4="(Todas)",'Cuadro-de-mando'!$H$4=$C9308),OR('Cuadro-de-mando'!$K$4="(Todas)",'Cuadro-de-mando'!$K$4=$E9308),OR('Cuadro-de-mando'!$N$4="(Todos)",'Cuadro-de-mando'!$N$4=$F9308)),1,0))</f>
        <v>1</v>
      </c>
    </row>
    <row r="9309" spans="1:10" x14ac:dyDescent="0.25">
      <c r="A9309" t="str">
        <f>IF(Tienda_4!$A2109="","","Tienda 4")</f>
        <v>Tienda 4</v>
      </c>
      <c r="B9309" t="str">
        <f>IF($A9309="","",Tienda_4!B2109)</f>
        <v>Deportes y diversión</v>
      </c>
      <c r="C9309" t="str">
        <f>IF($A9309="","",Tienda_4!G2109)</f>
        <v>Bogotá</v>
      </c>
      <c r="D9309" t="str">
        <f>IF($A9309="","",Tienda_4!F2109)</f>
        <v>Lucas Olivera</v>
      </c>
      <c r="E9309" t="str">
        <f>IF($A9309="","",Tienda_4!I2109)</f>
        <v>Tarjeta de crédito</v>
      </c>
      <c r="F9309">
        <f>IF($A9309="","",VALUE(RIGHT(Tienda_4!E2109,4)))</f>
        <v>2022</v>
      </c>
      <c r="G9309">
        <f>IF($A9309="","",Tienda_4!C2109)</f>
        <v>39800</v>
      </c>
      <c r="H9309">
        <f>IF($A9309="","",Tienda_4!D2109)</f>
        <v>0</v>
      </c>
      <c r="I9309">
        <f>IF($A9309="","",Tienda_4!H2109)</f>
        <v>4</v>
      </c>
      <c r="J9309">
        <f>IF($A9309="",0,IF(AND(OR('Cuadro-de-mando'!$B$4="(Todas)",'Cuadro-de-mando'!$B$4=$A9309),OR('Cuadro-de-mando'!$E$4="(Todas)",'Cuadro-de-mando'!$E$4=$B9309),OR('Cuadro-de-mando'!$H$4="(Todas)",'Cuadro-de-mando'!$H$4=$C9309),OR('Cuadro-de-mando'!$K$4="(Todas)",'Cuadro-de-mando'!$K$4=$E9309),OR('Cuadro-de-mando'!$N$4="(Todos)",'Cuadro-de-mando'!$N$4=$F9309)),1,0))</f>
        <v>1</v>
      </c>
    </row>
    <row r="9310" spans="1:10" x14ac:dyDescent="0.25">
      <c r="A9310" t="str">
        <f>IF(Tienda_4!$A2110="","","Tienda 4")</f>
        <v>Tienda 4</v>
      </c>
      <c r="B9310" t="str">
        <f>IF($A9310="","",Tienda_4!B2110)</f>
        <v>Libros</v>
      </c>
      <c r="C9310" t="str">
        <f>IF($A9310="","",Tienda_4!G2110)</f>
        <v>Bogotá</v>
      </c>
      <c r="D9310" t="str">
        <f>IF($A9310="","",Tienda_4!F2110)</f>
        <v>Ángel Rodriguez</v>
      </c>
      <c r="E9310" t="str">
        <f>IF($A9310="","",Tienda_4!I2110)</f>
        <v>Nequi</v>
      </c>
      <c r="F9310">
        <f>IF($A9310="","",VALUE(RIGHT(Tienda_4!E2110,4)))</f>
        <v>2022</v>
      </c>
      <c r="G9310">
        <f>IF($A9310="","",Tienda_4!C2110)</f>
        <v>58600</v>
      </c>
      <c r="H9310">
        <f>IF($A9310="","",Tienda_4!D2110)</f>
        <v>3300</v>
      </c>
      <c r="I9310">
        <f>IF($A9310="","",Tienda_4!H2110)</f>
        <v>4</v>
      </c>
      <c r="J9310">
        <f>IF($A9310="",0,IF(AND(OR('Cuadro-de-mando'!$B$4="(Todas)",'Cuadro-de-mando'!$B$4=$A9310),OR('Cuadro-de-mando'!$E$4="(Todas)",'Cuadro-de-mando'!$E$4=$B9310),OR('Cuadro-de-mando'!$H$4="(Todas)",'Cuadro-de-mando'!$H$4=$C9310),OR('Cuadro-de-mando'!$K$4="(Todas)",'Cuadro-de-mando'!$K$4=$E9310),OR('Cuadro-de-mando'!$N$4="(Todos)",'Cuadro-de-mando'!$N$4=$F9310)),1,0))</f>
        <v>1</v>
      </c>
    </row>
    <row r="9311" spans="1:10" x14ac:dyDescent="0.25">
      <c r="A9311" t="str">
        <f>IF(Tienda_4!$A2111="","","Tienda 4")</f>
        <v>Tienda 4</v>
      </c>
      <c r="B9311" t="str">
        <f>IF($A9311="","",Tienda_4!B2111)</f>
        <v>Electrónicos</v>
      </c>
      <c r="C9311" t="str">
        <f>IF($A9311="","",Tienda_4!G2111)</f>
        <v>Cali</v>
      </c>
      <c r="D9311" t="str">
        <f>IF($A9311="","",Tienda_4!F2111)</f>
        <v>Beatriz Morales</v>
      </c>
      <c r="E9311" t="str">
        <f>IF($A9311="","",Tienda_4!I2111)</f>
        <v>Tarjeta de crédito</v>
      </c>
      <c r="F9311">
        <f>IF($A9311="","",VALUE(RIGHT(Tienda_4!E2111,4)))</f>
        <v>2023</v>
      </c>
      <c r="G9311">
        <f>IF($A9311="","",Tienda_4!C2111)</f>
        <v>81100</v>
      </c>
      <c r="H9311">
        <f>IF($A9311="","",Tienda_4!D2111)</f>
        <v>5000</v>
      </c>
      <c r="I9311">
        <f>IF($A9311="","",Tienda_4!H2111)</f>
        <v>4</v>
      </c>
      <c r="J9311">
        <f>IF($A9311="",0,IF(AND(OR('Cuadro-de-mando'!$B$4="(Todas)",'Cuadro-de-mando'!$B$4=$A9311),OR('Cuadro-de-mando'!$E$4="(Todas)",'Cuadro-de-mando'!$E$4=$B9311),OR('Cuadro-de-mando'!$H$4="(Todas)",'Cuadro-de-mando'!$H$4=$C9311),OR('Cuadro-de-mando'!$K$4="(Todas)",'Cuadro-de-mando'!$K$4=$E9311),OR('Cuadro-de-mando'!$N$4="(Todos)",'Cuadro-de-mando'!$N$4=$F9311)),1,0))</f>
        <v>1</v>
      </c>
    </row>
    <row r="9312" spans="1:10" x14ac:dyDescent="0.25">
      <c r="A9312" t="str">
        <f>IF(Tienda_4!$A2112="","","Tienda 4")</f>
        <v>Tienda 4</v>
      </c>
      <c r="B9312" t="str">
        <f>IF($A9312="","",Tienda_4!B2112)</f>
        <v>Artículos para el hogar</v>
      </c>
      <c r="C9312" t="str">
        <f>IF($A9312="","",Tienda_4!G2112)</f>
        <v>Bogotá</v>
      </c>
      <c r="D9312" t="str">
        <f>IF($A9312="","",Tienda_4!F2112)</f>
        <v>Felipe Santos</v>
      </c>
      <c r="E9312" t="str">
        <f>IF($A9312="","",Tienda_4!I2112)</f>
        <v>Tarjeta de crédito</v>
      </c>
      <c r="F9312">
        <f>IF($A9312="","",VALUE(RIGHT(Tienda_4!E2112,4)))</f>
        <v>2020</v>
      </c>
      <c r="G9312">
        <f>IF($A9312="","",Tienda_4!C2112)</f>
        <v>74700</v>
      </c>
      <c r="H9312">
        <f>IF($A9312="","",Tienda_4!D2112)</f>
        <v>2200</v>
      </c>
      <c r="I9312">
        <f>IF($A9312="","",Tienda_4!H2112)</f>
        <v>5</v>
      </c>
      <c r="J9312">
        <f>IF($A9312="",0,IF(AND(OR('Cuadro-de-mando'!$B$4="(Todas)",'Cuadro-de-mando'!$B$4=$A9312),OR('Cuadro-de-mando'!$E$4="(Todas)",'Cuadro-de-mando'!$E$4=$B9312),OR('Cuadro-de-mando'!$H$4="(Todas)",'Cuadro-de-mando'!$H$4=$C9312),OR('Cuadro-de-mando'!$K$4="(Todas)",'Cuadro-de-mando'!$K$4=$E9312),OR('Cuadro-de-mando'!$N$4="(Todos)",'Cuadro-de-mando'!$N$4=$F9312)),1,0))</f>
        <v>1</v>
      </c>
    </row>
    <row r="9313" spans="1:10" x14ac:dyDescent="0.25">
      <c r="A9313" t="str">
        <f>IF(Tienda_4!$A2113="","","Tienda 4")</f>
        <v>Tienda 4</v>
      </c>
      <c r="B9313" t="str">
        <f>IF($A9313="","",Tienda_4!B2113)</f>
        <v>Electrónicos</v>
      </c>
      <c r="C9313" t="str">
        <f>IF($A9313="","",Tienda_4!G2113)</f>
        <v>Cali</v>
      </c>
      <c r="D9313" t="str">
        <f>IF($A9313="","",Tienda_4!F2113)</f>
        <v>Izabela de León</v>
      </c>
      <c r="E9313" t="str">
        <f>IF($A9313="","",Tienda_4!I2113)</f>
        <v>Nequi</v>
      </c>
      <c r="F9313">
        <f>IF($A9313="","",VALUE(RIGHT(Tienda_4!E2113,4)))</f>
        <v>2021</v>
      </c>
      <c r="G9313">
        <f>IF($A9313="","",Tienda_4!C2113)</f>
        <v>1777600</v>
      </c>
      <c r="H9313">
        <f>IF($A9313="","",Tienda_4!D2113)</f>
        <v>95900</v>
      </c>
      <c r="I9313">
        <f>IF($A9313="","",Tienda_4!H2113)</f>
        <v>5</v>
      </c>
      <c r="J9313">
        <f>IF($A9313="",0,IF(AND(OR('Cuadro-de-mando'!$B$4="(Todas)",'Cuadro-de-mando'!$B$4=$A9313),OR('Cuadro-de-mando'!$E$4="(Todas)",'Cuadro-de-mando'!$E$4=$B9313),OR('Cuadro-de-mando'!$H$4="(Todas)",'Cuadro-de-mando'!$H$4=$C9313),OR('Cuadro-de-mando'!$K$4="(Todas)",'Cuadro-de-mando'!$K$4=$E9313),OR('Cuadro-de-mando'!$N$4="(Todos)",'Cuadro-de-mando'!$N$4=$F9313)),1,0))</f>
        <v>1</v>
      </c>
    </row>
    <row r="9314" spans="1:10" x14ac:dyDescent="0.25">
      <c r="A9314" t="str">
        <f>IF(Tienda_4!$A2114="","","Tienda 4")</f>
        <v>Tienda 4</v>
      </c>
      <c r="B9314" t="str">
        <f>IF($A9314="","",Tienda_4!B2114)</f>
        <v>Muebles</v>
      </c>
      <c r="C9314" t="str">
        <f>IF($A9314="","",Tienda_4!G2114)</f>
        <v>Bucaramanga</v>
      </c>
      <c r="D9314" t="str">
        <f>IF($A9314="","",Tienda_4!F2114)</f>
        <v>Juliana Costa</v>
      </c>
      <c r="E9314" t="str">
        <f>IF($A9314="","",Tienda_4!I2114)</f>
        <v>Tarjeta de crédito</v>
      </c>
      <c r="F9314">
        <f>IF($A9314="","",VALUE(RIGHT(Tienda_4!E2114,4)))</f>
        <v>2020</v>
      </c>
      <c r="G9314">
        <f>IF($A9314="","",Tienda_4!C2114)</f>
        <v>533800</v>
      </c>
      <c r="H9314">
        <f>IF($A9314="","",Tienda_4!D2114)</f>
        <v>26600</v>
      </c>
      <c r="I9314">
        <f>IF($A9314="","",Tienda_4!H2114)</f>
        <v>5</v>
      </c>
      <c r="J9314">
        <f>IF($A9314="",0,IF(AND(OR('Cuadro-de-mando'!$B$4="(Todas)",'Cuadro-de-mando'!$B$4=$A9314),OR('Cuadro-de-mando'!$E$4="(Todas)",'Cuadro-de-mando'!$E$4=$B9314),OR('Cuadro-de-mando'!$H$4="(Todas)",'Cuadro-de-mando'!$H$4=$C9314),OR('Cuadro-de-mando'!$K$4="(Todas)",'Cuadro-de-mando'!$K$4=$E9314),OR('Cuadro-de-mando'!$N$4="(Todos)",'Cuadro-de-mando'!$N$4=$F9314)),1,0))</f>
        <v>1</v>
      </c>
    </row>
    <row r="9315" spans="1:10" x14ac:dyDescent="0.25">
      <c r="A9315" t="str">
        <f>IF(Tienda_4!$A2115="","","Tienda 4")</f>
        <v>Tienda 4</v>
      </c>
      <c r="B9315" t="str">
        <f>IF($A9315="","",Tienda_4!B2115)</f>
        <v>Electrodomésticos</v>
      </c>
      <c r="C9315" t="str">
        <f>IF($A9315="","",Tienda_4!G2115)</f>
        <v>Medellín</v>
      </c>
      <c r="D9315" t="str">
        <f>IF($A9315="","",Tienda_4!F2115)</f>
        <v>Mariana Herrera</v>
      </c>
      <c r="E9315" t="str">
        <f>IF($A9315="","",Tienda_4!I2115)</f>
        <v>Tarjeta de débito</v>
      </c>
      <c r="F9315">
        <f>IF($A9315="","",VALUE(RIGHT(Tienda_4!E2115,4)))</f>
        <v>2021</v>
      </c>
      <c r="G9315">
        <f>IF($A9315="","",Tienda_4!C2115)</f>
        <v>690600</v>
      </c>
      <c r="H9315">
        <f>IF($A9315="","",Tienda_4!D2115)</f>
        <v>37000</v>
      </c>
      <c r="I9315">
        <f>IF($A9315="","",Tienda_4!H2115)</f>
        <v>5</v>
      </c>
      <c r="J9315">
        <f>IF($A9315="",0,IF(AND(OR('Cuadro-de-mando'!$B$4="(Todas)",'Cuadro-de-mando'!$B$4=$A9315),OR('Cuadro-de-mando'!$E$4="(Todas)",'Cuadro-de-mando'!$E$4=$B9315),OR('Cuadro-de-mando'!$H$4="(Todas)",'Cuadro-de-mando'!$H$4=$C9315),OR('Cuadro-de-mando'!$K$4="(Todas)",'Cuadro-de-mando'!$K$4=$E9315),OR('Cuadro-de-mando'!$N$4="(Todos)",'Cuadro-de-mando'!$N$4=$F9315)),1,0))</f>
        <v>1</v>
      </c>
    </row>
    <row r="9316" spans="1:10" x14ac:dyDescent="0.25">
      <c r="A9316" t="str">
        <f>IF(Tienda_4!$A2116="","","Tienda 4")</f>
        <v>Tienda 4</v>
      </c>
      <c r="B9316" t="str">
        <f>IF($A9316="","",Tienda_4!B2116)</f>
        <v>Muebles</v>
      </c>
      <c r="C9316" t="str">
        <f>IF($A9316="","",Tienda_4!G2116)</f>
        <v>Bogotá</v>
      </c>
      <c r="D9316" t="str">
        <f>IF($A9316="","",Tienda_4!F2116)</f>
        <v>Ángel Rodriguez</v>
      </c>
      <c r="E9316" t="str">
        <f>IF($A9316="","",Tienda_4!I2116)</f>
        <v>Tarjeta de crédito</v>
      </c>
      <c r="F9316">
        <f>IF($A9316="","",VALUE(RIGHT(Tienda_4!E2116,4)))</f>
        <v>2022</v>
      </c>
      <c r="G9316">
        <f>IF($A9316="","",Tienda_4!C2116)</f>
        <v>225100</v>
      </c>
      <c r="H9316">
        <f>IF($A9316="","",Tienda_4!D2116)</f>
        <v>17800</v>
      </c>
      <c r="I9316">
        <f>IF($A9316="","",Tienda_4!H2116)</f>
        <v>5</v>
      </c>
      <c r="J9316">
        <f>IF($A9316="",0,IF(AND(OR('Cuadro-de-mando'!$B$4="(Todas)",'Cuadro-de-mando'!$B$4=$A9316),OR('Cuadro-de-mando'!$E$4="(Todas)",'Cuadro-de-mando'!$E$4=$B9316),OR('Cuadro-de-mando'!$H$4="(Todas)",'Cuadro-de-mando'!$H$4=$C9316),OR('Cuadro-de-mando'!$K$4="(Todas)",'Cuadro-de-mando'!$K$4=$E9316),OR('Cuadro-de-mando'!$N$4="(Todos)",'Cuadro-de-mando'!$N$4=$F9316)),1,0))</f>
        <v>1</v>
      </c>
    </row>
    <row r="9317" spans="1:10" x14ac:dyDescent="0.25">
      <c r="A9317" t="str">
        <f>IF(Tienda_4!$A2117="","","Tienda 4")</f>
        <v>Tienda 4</v>
      </c>
      <c r="B9317" t="str">
        <f>IF($A9317="","",Tienda_4!B2117)</f>
        <v>Instrumentos musicales</v>
      </c>
      <c r="C9317" t="str">
        <f>IF($A9317="","",Tienda_4!G2117)</f>
        <v>Barranquilla</v>
      </c>
      <c r="D9317" t="str">
        <f>IF($A9317="","",Tienda_4!F2117)</f>
        <v>Blanca Ramirez</v>
      </c>
      <c r="E9317" t="str">
        <f>IF($A9317="","",Tienda_4!I2117)</f>
        <v>Tarjeta de crédito</v>
      </c>
      <c r="F9317">
        <f>IF($A9317="","",VALUE(RIGHT(Tienda_4!E2117,4)))</f>
        <v>2022</v>
      </c>
      <c r="G9317">
        <f>IF($A9317="","",Tienda_4!C2117)</f>
        <v>709700</v>
      </c>
      <c r="H9317">
        <f>IF($A9317="","",Tienda_4!D2117)</f>
        <v>36000</v>
      </c>
      <c r="I9317">
        <f>IF($A9317="","",Tienda_4!H2117)</f>
        <v>1</v>
      </c>
      <c r="J9317">
        <f>IF($A9317="",0,IF(AND(OR('Cuadro-de-mando'!$B$4="(Todas)",'Cuadro-de-mando'!$B$4=$A9317),OR('Cuadro-de-mando'!$E$4="(Todas)",'Cuadro-de-mando'!$E$4=$B9317),OR('Cuadro-de-mando'!$H$4="(Todas)",'Cuadro-de-mando'!$H$4=$C9317),OR('Cuadro-de-mando'!$K$4="(Todas)",'Cuadro-de-mando'!$K$4=$E9317),OR('Cuadro-de-mando'!$N$4="(Todos)",'Cuadro-de-mando'!$N$4=$F9317)),1,0))</f>
        <v>1</v>
      </c>
    </row>
    <row r="9318" spans="1:10" x14ac:dyDescent="0.25">
      <c r="A9318" t="str">
        <f>IF(Tienda_4!$A2118="","","Tienda 4")</f>
        <v>Tienda 4</v>
      </c>
      <c r="B9318" t="str">
        <f>IF($A9318="","",Tienda_4!B2118)</f>
        <v>Artículos para el hogar</v>
      </c>
      <c r="C9318" t="str">
        <f>IF($A9318="","",Tienda_4!G2118)</f>
        <v>Bogotá</v>
      </c>
      <c r="D9318" t="str">
        <f>IF($A9318="","",Tienda_4!F2118)</f>
        <v>Maria Alfonso</v>
      </c>
      <c r="E9318" t="str">
        <f>IF($A9318="","",Tienda_4!I2118)</f>
        <v>Tarjeta de crédito</v>
      </c>
      <c r="F9318">
        <f>IF($A9318="","",VALUE(RIGHT(Tienda_4!E2118,4)))</f>
        <v>2022</v>
      </c>
      <c r="G9318">
        <f>IF($A9318="","",Tienda_4!C2118)</f>
        <v>34200</v>
      </c>
      <c r="H9318">
        <f>IF($A9318="","",Tienda_4!D2118)</f>
        <v>2000</v>
      </c>
      <c r="I9318">
        <f>IF($A9318="","",Tienda_4!H2118)</f>
        <v>5</v>
      </c>
      <c r="J9318">
        <f>IF($A9318="",0,IF(AND(OR('Cuadro-de-mando'!$B$4="(Todas)",'Cuadro-de-mando'!$B$4=$A9318),OR('Cuadro-de-mando'!$E$4="(Todas)",'Cuadro-de-mando'!$E$4=$B9318),OR('Cuadro-de-mando'!$H$4="(Todas)",'Cuadro-de-mando'!$H$4=$C9318),OR('Cuadro-de-mando'!$K$4="(Todas)",'Cuadro-de-mando'!$K$4=$E9318),OR('Cuadro-de-mando'!$N$4="(Todos)",'Cuadro-de-mando'!$N$4=$F9318)),1,0))</f>
        <v>1</v>
      </c>
    </row>
    <row r="9319" spans="1:10" x14ac:dyDescent="0.25">
      <c r="A9319" t="str">
        <f>IF(Tienda_4!$A2119="","","Tienda 4")</f>
        <v>Tienda 4</v>
      </c>
      <c r="B9319" t="str">
        <f>IF($A9319="","",Tienda_4!B2119)</f>
        <v>Electrónicos</v>
      </c>
      <c r="C9319" t="str">
        <f>IF($A9319="","",Tienda_4!G2119)</f>
        <v>Medellín</v>
      </c>
      <c r="D9319" t="str">
        <f>IF($A9319="","",Tienda_4!F2119)</f>
        <v>Felipe Santos</v>
      </c>
      <c r="E9319" t="str">
        <f>IF($A9319="","",Tienda_4!I2119)</f>
        <v>Tarjeta de crédito</v>
      </c>
      <c r="F9319">
        <f>IF($A9319="","",VALUE(RIGHT(Tienda_4!E2119,4)))</f>
        <v>2023</v>
      </c>
      <c r="G9319">
        <f>IF($A9319="","",Tienda_4!C2119)</f>
        <v>1187200</v>
      </c>
      <c r="H9319">
        <f>IF($A9319="","",Tienda_4!D2119)</f>
        <v>61400</v>
      </c>
      <c r="I9319">
        <f>IF($A9319="","",Tienda_4!H2119)</f>
        <v>4</v>
      </c>
      <c r="J9319">
        <f>IF($A9319="",0,IF(AND(OR('Cuadro-de-mando'!$B$4="(Todas)",'Cuadro-de-mando'!$B$4=$A9319),OR('Cuadro-de-mando'!$E$4="(Todas)",'Cuadro-de-mando'!$E$4=$B9319),OR('Cuadro-de-mando'!$H$4="(Todas)",'Cuadro-de-mando'!$H$4=$C9319),OR('Cuadro-de-mando'!$K$4="(Todas)",'Cuadro-de-mando'!$K$4=$E9319),OR('Cuadro-de-mando'!$N$4="(Todos)",'Cuadro-de-mando'!$N$4=$F9319)),1,0))</f>
        <v>1</v>
      </c>
    </row>
    <row r="9320" spans="1:10" x14ac:dyDescent="0.25">
      <c r="A9320" t="str">
        <f>IF(Tienda_4!$A2120="","","Tienda 4")</f>
        <v>Tienda 4</v>
      </c>
      <c r="B9320" t="str">
        <f>IF($A9320="","",Tienda_4!B2120)</f>
        <v>Electrodomésticos</v>
      </c>
      <c r="C9320" t="str">
        <f>IF($A9320="","",Tienda_4!G2120)</f>
        <v>Bogotá</v>
      </c>
      <c r="D9320" t="str">
        <f>IF($A9320="","",Tienda_4!F2120)</f>
        <v>Blanca Ramirez</v>
      </c>
      <c r="E9320" t="str">
        <f>IF($A9320="","",Tienda_4!I2120)</f>
        <v>Tarjeta de crédito</v>
      </c>
      <c r="F9320">
        <f>IF($A9320="","",VALUE(RIGHT(Tienda_4!E2120,4)))</f>
        <v>2021</v>
      </c>
      <c r="G9320">
        <f>IF($A9320="","",Tienda_4!C2120)</f>
        <v>2424000</v>
      </c>
      <c r="H9320">
        <f>IF($A9320="","",Tienda_4!D2120)</f>
        <v>129300</v>
      </c>
      <c r="I9320">
        <f>IF($A9320="","",Tienda_4!H2120)</f>
        <v>2</v>
      </c>
      <c r="J9320">
        <f>IF($A9320="",0,IF(AND(OR('Cuadro-de-mando'!$B$4="(Todas)",'Cuadro-de-mando'!$B$4=$A9320),OR('Cuadro-de-mando'!$E$4="(Todas)",'Cuadro-de-mando'!$E$4=$B9320),OR('Cuadro-de-mando'!$H$4="(Todas)",'Cuadro-de-mando'!$H$4=$C9320),OR('Cuadro-de-mando'!$K$4="(Todas)",'Cuadro-de-mando'!$K$4=$E9320),OR('Cuadro-de-mando'!$N$4="(Todos)",'Cuadro-de-mando'!$N$4=$F9320)),1,0))</f>
        <v>1</v>
      </c>
    </row>
    <row r="9321" spans="1:10" x14ac:dyDescent="0.25">
      <c r="A9321" t="str">
        <f>IF(Tienda_4!$A2121="","","Tienda 4")</f>
        <v>Tienda 4</v>
      </c>
      <c r="B9321" t="str">
        <f>IF($A9321="","",Tienda_4!B2121)</f>
        <v>Electrónicos</v>
      </c>
      <c r="C9321" t="str">
        <f>IF($A9321="","",Tienda_4!G2121)</f>
        <v>Cali</v>
      </c>
      <c r="D9321" t="str">
        <f>IF($A9321="","",Tienda_4!F2121)</f>
        <v>Izabela de León</v>
      </c>
      <c r="E9321" t="str">
        <f>IF($A9321="","",Tienda_4!I2121)</f>
        <v>Tarjeta de crédito</v>
      </c>
      <c r="F9321">
        <f>IF($A9321="","",VALUE(RIGHT(Tienda_4!E2121,4)))</f>
        <v>2020</v>
      </c>
      <c r="G9321">
        <f>IF($A9321="","",Tienda_4!C2121)</f>
        <v>1679200</v>
      </c>
      <c r="H9321">
        <f>IF($A9321="","",Tienda_4!D2121)</f>
        <v>87600</v>
      </c>
      <c r="I9321">
        <f>IF($A9321="","",Tienda_4!H2121)</f>
        <v>4</v>
      </c>
      <c r="J9321">
        <f>IF($A9321="",0,IF(AND(OR('Cuadro-de-mando'!$B$4="(Todas)",'Cuadro-de-mando'!$B$4=$A9321),OR('Cuadro-de-mando'!$E$4="(Todas)",'Cuadro-de-mando'!$E$4=$B9321),OR('Cuadro-de-mando'!$H$4="(Todas)",'Cuadro-de-mando'!$H$4=$C9321),OR('Cuadro-de-mando'!$K$4="(Todas)",'Cuadro-de-mando'!$K$4=$E9321),OR('Cuadro-de-mando'!$N$4="(Todos)",'Cuadro-de-mando'!$N$4=$F9321)),1,0))</f>
        <v>1</v>
      </c>
    </row>
    <row r="9322" spans="1:10" x14ac:dyDescent="0.25">
      <c r="A9322" t="str">
        <f>IF(Tienda_4!$A2122="","","Tienda 4")</f>
        <v>Tienda 4</v>
      </c>
      <c r="B9322" t="str">
        <f>IF($A9322="","",Tienda_4!B2122)</f>
        <v>Electrodomésticos</v>
      </c>
      <c r="C9322" t="str">
        <f>IF($A9322="","",Tienda_4!G2122)</f>
        <v>Pereira</v>
      </c>
      <c r="D9322" t="str">
        <f>IF($A9322="","",Tienda_4!F2122)</f>
        <v>Juliana Costa</v>
      </c>
      <c r="E9322" t="str">
        <f>IF($A9322="","",Tienda_4!I2122)</f>
        <v>Tarjeta de crédito</v>
      </c>
      <c r="F9322">
        <f>IF($A9322="","",VALUE(RIGHT(Tienda_4!E2122,4)))</f>
        <v>2021</v>
      </c>
      <c r="G9322">
        <f>IF($A9322="","",Tienda_4!C2122)</f>
        <v>1526700</v>
      </c>
      <c r="H9322">
        <f>IF($A9322="","",Tienda_4!D2122)</f>
        <v>81700</v>
      </c>
      <c r="I9322">
        <f>IF($A9322="","",Tienda_4!H2122)</f>
        <v>1</v>
      </c>
      <c r="J9322">
        <f>IF($A9322="",0,IF(AND(OR('Cuadro-de-mando'!$B$4="(Todas)",'Cuadro-de-mando'!$B$4=$A9322),OR('Cuadro-de-mando'!$E$4="(Todas)",'Cuadro-de-mando'!$E$4=$B9322),OR('Cuadro-de-mando'!$H$4="(Todas)",'Cuadro-de-mando'!$H$4=$C9322),OR('Cuadro-de-mando'!$K$4="(Todas)",'Cuadro-de-mando'!$K$4=$E9322),OR('Cuadro-de-mando'!$N$4="(Todos)",'Cuadro-de-mando'!$N$4=$F9322)),1,0))</f>
        <v>1</v>
      </c>
    </row>
    <row r="9323" spans="1:10" x14ac:dyDescent="0.25">
      <c r="A9323" t="str">
        <f>IF(Tienda_4!$A2123="","","Tienda 4")</f>
        <v>Tienda 4</v>
      </c>
      <c r="B9323" t="str">
        <f>IF($A9323="","",Tienda_4!B2123)</f>
        <v>Juguetes</v>
      </c>
      <c r="C9323" t="str">
        <f>IF($A9323="","",Tienda_4!G2123)</f>
        <v>Medellín</v>
      </c>
      <c r="D9323" t="str">
        <f>IF($A9323="","",Tienda_4!F2123)</f>
        <v>Blanca Ramirez</v>
      </c>
      <c r="E9323" t="str">
        <f>IF($A9323="","",Tienda_4!I2123)</f>
        <v>Cupón</v>
      </c>
      <c r="F9323">
        <f>IF($A9323="","",VALUE(RIGHT(Tienda_4!E2123,4)))</f>
        <v>2020</v>
      </c>
      <c r="G9323">
        <f>IF($A9323="","",Tienda_4!C2123)</f>
        <v>16800</v>
      </c>
      <c r="H9323">
        <f>IF($A9323="","",Tienda_4!D2123)</f>
        <v>0</v>
      </c>
      <c r="I9323">
        <f>IF($A9323="","",Tienda_4!H2123)</f>
        <v>1</v>
      </c>
      <c r="J9323">
        <f>IF($A9323="",0,IF(AND(OR('Cuadro-de-mando'!$B$4="(Todas)",'Cuadro-de-mando'!$B$4=$A9323),OR('Cuadro-de-mando'!$E$4="(Todas)",'Cuadro-de-mando'!$E$4=$B9323),OR('Cuadro-de-mando'!$H$4="(Todas)",'Cuadro-de-mando'!$H$4=$C9323),OR('Cuadro-de-mando'!$K$4="(Todas)",'Cuadro-de-mando'!$K$4=$E9323),OR('Cuadro-de-mando'!$N$4="(Todos)",'Cuadro-de-mando'!$N$4=$F9323)),1,0))</f>
        <v>1</v>
      </c>
    </row>
    <row r="9324" spans="1:10" x14ac:dyDescent="0.25">
      <c r="A9324" t="str">
        <f>IF(Tienda_4!$A2124="","","Tienda 4")</f>
        <v>Tienda 4</v>
      </c>
      <c r="B9324" t="str">
        <f>IF($A9324="","",Tienda_4!B2124)</f>
        <v>Instrumentos musicales</v>
      </c>
      <c r="C9324" t="str">
        <f>IF($A9324="","",Tienda_4!G2124)</f>
        <v>Medellín</v>
      </c>
      <c r="D9324" t="str">
        <f>IF($A9324="","",Tienda_4!F2124)</f>
        <v>Blanca Ramirez</v>
      </c>
      <c r="E9324" t="str">
        <f>IF($A9324="","",Tienda_4!I2124)</f>
        <v>Nequi</v>
      </c>
      <c r="F9324">
        <f>IF($A9324="","",VALUE(RIGHT(Tienda_4!E2124,4)))</f>
        <v>2021</v>
      </c>
      <c r="G9324">
        <f>IF($A9324="","",Tienda_4!C2124)</f>
        <v>264500</v>
      </c>
      <c r="H9324">
        <f>IF($A9324="","",Tienda_4!D2124)</f>
        <v>14500</v>
      </c>
      <c r="I9324">
        <f>IF($A9324="","",Tienda_4!H2124)</f>
        <v>5</v>
      </c>
      <c r="J9324">
        <f>IF($A9324="",0,IF(AND(OR('Cuadro-de-mando'!$B$4="(Todas)",'Cuadro-de-mando'!$B$4=$A9324),OR('Cuadro-de-mando'!$E$4="(Todas)",'Cuadro-de-mando'!$E$4=$B9324),OR('Cuadro-de-mando'!$H$4="(Todas)",'Cuadro-de-mando'!$H$4=$C9324),OR('Cuadro-de-mando'!$K$4="(Todas)",'Cuadro-de-mando'!$K$4=$E9324),OR('Cuadro-de-mando'!$N$4="(Todos)",'Cuadro-de-mando'!$N$4=$F9324)),1,0))</f>
        <v>1</v>
      </c>
    </row>
    <row r="9325" spans="1:10" x14ac:dyDescent="0.25">
      <c r="A9325" t="str">
        <f>IF(Tienda_4!$A2125="","","Tienda 4")</f>
        <v>Tienda 4</v>
      </c>
      <c r="B9325" t="str">
        <f>IF($A9325="","",Tienda_4!B2125)</f>
        <v>Muebles</v>
      </c>
      <c r="C9325" t="str">
        <f>IF($A9325="","",Tienda_4!G2125)</f>
        <v>Bogotá</v>
      </c>
      <c r="D9325" t="str">
        <f>IF($A9325="","",Tienda_4!F2125)</f>
        <v>Izabela de León</v>
      </c>
      <c r="E9325" t="str">
        <f>IF($A9325="","",Tienda_4!I2125)</f>
        <v>Nequi</v>
      </c>
      <c r="F9325">
        <f>IF($A9325="","",VALUE(RIGHT(Tienda_4!E2125,4)))</f>
        <v>2022</v>
      </c>
      <c r="G9325">
        <f>IF($A9325="","",Tienda_4!C2125)</f>
        <v>249600</v>
      </c>
      <c r="H9325">
        <f>IF($A9325="","",Tienda_4!D2125)</f>
        <v>13700</v>
      </c>
      <c r="I9325">
        <f>IF($A9325="","",Tienda_4!H2125)</f>
        <v>5</v>
      </c>
      <c r="J9325">
        <f>IF($A9325="",0,IF(AND(OR('Cuadro-de-mando'!$B$4="(Todas)",'Cuadro-de-mando'!$B$4=$A9325),OR('Cuadro-de-mando'!$E$4="(Todas)",'Cuadro-de-mando'!$E$4=$B9325),OR('Cuadro-de-mando'!$H$4="(Todas)",'Cuadro-de-mando'!$H$4=$C9325),OR('Cuadro-de-mando'!$K$4="(Todas)",'Cuadro-de-mando'!$K$4=$E9325),OR('Cuadro-de-mando'!$N$4="(Todos)",'Cuadro-de-mando'!$N$4=$F9325)),1,0))</f>
        <v>1</v>
      </c>
    </row>
    <row r="9326" spans="1:10" x14ac:dyDescent="0.25">
      <c r="A9326" t="str">
        <f>IF(Tienda_4!$A2126="","","Tienda 4")</f>
        <v>Tienda 4</v>
      </c>
      <c r="B9326" t="str">
        <f>IF($A9326="","",Tienda_4!B2126)</f>
        <v>Instrumentos musicales</v>
      </c>
      <c r="C9326" t="str">
        <f>IF($A9326="","",Tienda_4!G2126)</f>
        <v>Bogotá</v>
      </c>
      <c r="D9326" t="str">
        <f>IF($A9326="","",Tienda_4!F2126)</f>
        <v>Juliana Costa</v>
      </c>
      <c r="E9326" t="str">
        <f>IF($A9326="","",Tienda_4!I2126)</f>
        <v>Tarjeta de crédito</v>
      </c>
      <c r="F9326">
        <f>IF($A9326="","",VALUE(RIGHT(Tienda_4!E2126,4)))</f>
        <v>2021</v>
      </c>
      <c r="G9326">
        <f>IF($A9326="","",Tienda_4!C2126)</f>
        <v>634000</v>
      </c>
      <c r="H9326">
        <f>IF($A9326="","",Tienda_4!D2126)</f>
        <v>31900</v>
      </c>
      <c r="I9326">
        <f>IF($A9326="","",Tienda_4!H2126)</f>
        <v>5</v>
      </c>
      <c r="J9326">
        <f>IF($A9326="",0,IF(AND(OR('Cuadro-de-mando'!$B$4="(Todas)",'Cuadro-de-mando'!$B$4=$A9326),OR('Cuadro-de-mando'!$E$4="(Todas)",'Cuadro-de-mando'!$E$4=$B9326),OR('Cuadro-de-mando'!$H$4="(Todas)",'Cuadro-de-mando'!$H$4=$C9326),OR('Cuadro-de-mando'!$K$4="(Todas)",'Cuadro-de-mando'!$K$4=$E9326),OR('Cuadro-de-mando'!$N$4="(Todos)",'Cuadro-de-mando'!$N$4=$F9326)),1,0))</f>
        <v>1</v>
      </c>
    </row>
    <row r="9327" spans="1:10" x14ac:dyDescent="0.25">
      <c r="A9327" t="str">
        <f>IF(Tienda_4!$A2127="","","Tienda 4")</f>
        <v>Tienda 4</v>
      </c>
      <c r="B9327" t="str">
        <f>IF($A9327="","",Tienda_4!B2127)</f>
        <v>Electrodomésticos</v>
      </c>
      <c r="C9327" t="str">
        <f>IF($A9327="","",Tienda_4!G2127)</f>
        <v>Medellín</v>
      </c>
      <c r="D9327" t="str">
        <f>IF($A9327="","",Tienda_4!F2127)</f>
        <v>Juan Fernandez</v>
      </c>
      <c r="E9327" t="str">
        <f>IF($A9327="","",Tienda_4!I2127)</f>
        <v>Tarjeta de crédito</v>
      </c>
      <c r="F9327">
        <f>IF($A9327="","",VALUE(RIGHT(Tienda_4!E2127,4)))</f>
        <v>2021</v>
      </c>
      <c r="G9327">
        <f>IF($A9327="","",Tienda_4!C2127)</f>
        <v>1222900</v>
      </c>
      <c r="H9327">
        <f>IF($A9327="","",Tienda_4!D2127)</f>
        <v>65500</v>
      </c>
      <c r="I9327">
        <f>IF($A9327="","",Tienda_4!H2127)</f>
        <v>4</v>
      </c>
      <c r="J9327">
        <f>IF($A9327="",0,IF(AND(OR('Cuadro-de-mando'!$B$4="(Todas)",'Cuadro-de-mando'!$B$4=$A9327),OR('Cuadro-de-mando'!$E$4="(Todas)",'Cuadro-de-mando'!$E$4=$B9327),OR('Cuadro-de-mando'!$H$4="(Todas)",'Cuadro-de-mando'!$H$4=$C9327),OR('Cuadro-de-mando'!$K$4="(Todas)",'Cuadro-de-mando'!$K$4=$E9327),OR('Cuadro-de-mando'!$N$4="(Todos)",'Cuadro-de-mando'!$N$4=$F9327)),1,0))</f>
        <v>1</v>
      </c>
    </row>
    <row r="9328" spans="1:10" x14ac:dyDescent="0.25">
      <c r="A9328" t="str">
        <f>IF(Tienda_4!$A2128="","","Tienda 4")</f>
        <v>Tienda 4</v>
      </c>
      <c r="B9328" t="str">
        <f>IF($A9328="","",Tienda_4!B2128)</f>
        <v>Electrónicos</v>
      </c>
      <c r="C9328" t="str">
        <f>IF($A9328="","",Tienda_4!G2128)</f>
        <v>Pereira</v>
      </c>
      <c r="D9328" t="str">
        <f>IF($A9328="","",Tienda_4!F2128)</f>
        <v>Lucas Olivera</v>
      </c>
      <c r="E9328" t="str">
        <f>IF($A9328="","",Tienda_4!I2128)</f>
        <v>Tarjeta de crédito</v>
      </c>
      <c r="F9328">
        <f>IF($A9328="","",VALUE(RIGHT(Tienda_4!E2128,4)))</f>
        <v>2023</v>
      </c>
      <c r="G9328">
        <f>IF($A9328="","",Tienda_4!C2128)</f>
        <v>127500</v>
      </c>
      <c r="H9328">
        <f>IF($A9328="","",Tienda_4!D2128)</f>
        <v>7500</v>
      </c>
      <c r="I9328">
        <f>IF($A9328="","",Tienda_4!H2128)</f>
        <v>4</v>
      </c>
      <c r="J9328">
        <f>IF($A9328="",0,IF(AND(OR('Cuadro-de-mando'!$B$4="(Todas)",'Cuadro-de-mando'!$B$4=$A9328),OR('Cuadro-de-mando'!$E$4="(Todas)",'Cuadro-de-mando'!$E$4=$B9328),OR('Cuadro-de-mando'!$H$4="(Todas)",'Cuadro-de-mando'!$H$4=$C9328),OR('Cuadro-de-mando'!$K$4="(Todas)",'Cuadro-de-mando'!$K$4=$E9328),OR('Cuadro-de-mando'!$N$4="(Todos)",'Cuadro-de-mando'!$N$4=$F9328)),1,0))</f>
        <v>1</v>
      </c>
    </row>
    <row r="9329" spans="1:10" x14ac:dyDescent="0.25">
      <c r="A9329" t="str">
        <f>IF(Tienda_4!$A2129="","","Tienda 4")</f>
        <v>Tienda 4</v>
      </c>
      <c r="B9329" t="str">
        <f>IF($A9329="","",Tienda_4!B2129)</f>
        <v>Muebles</v>
      </c>
      <c r="C9329" t="str">
        <f>IF($A9329="","",Tienda_4!G2129)</f>
        <v>Cartagena</v>
      </c>
      <c r="D9329" t="str">
        <f>IF($A9329="","",Tienda_4!F2129)</f>
        <v>Lucas Olivera</v>
      </c>
      <c r="E9329" t="str">
        <f>IF($A9329="","",Tienda_4!I2129)</f>
        <v>Tarjeta de crédito</v>
      </c>
      <c r="F9329">
        <f>IF($A9329="","",VALUE(RIGHT(Tienda_4!E2129,4)))</f>
        <v>2022</v>
      </c>
      <c r="G9329">
        <f>IF($A9329="","",Tienda_4!C2129)</f>
        <v>300900</v>
      </c>
      <c r="H9329">
        <f>IF($A9329="","",Tienda_4!D2129)</f>
        <v>16400</v>
      </c>
      <c r="I9329">
        <f>IF($A9329="","",Tienda_4!H2129)</f>
        <v>5</v>
      </c>
      <c r="J9329">
        <f>IF($A9329="",0,IF(AND(OR('Cuadro-de-mando'!$B$4="(Todas)",'Cuadro-de-mando'!$B$4=$A9329),OR('Cuadro-de-mando'!$E$4="(Todas)",'Cuadro-de-mando'!$E$4=$B9329),OR('Cuadro-de-mando'!$H$4="(Todas)",'Cuadro-de-mando'!$H$4=$C9329),OR('Cuadro-de-mando'!$K$4="(Todas)",'Cuadro-de-mando'!$K$4=$E9329),OR('Cuadro-de-mando'!$N$4="(Todos)",'Cuadro-de-mando'!$N$4=$F9329)),1,0))</f>
        <v>1</v>
      </c>
    </row>
    <row r="9330" spans="1:10" x14ac:dyDescent="0.25">
      <c r="A9330" t="str">
        <f>IF(Tienda_4!$A2130="","","Tienda 4")</f>
        <v>Tienda 4</v>
      </c>
      <c r="B9330" t="str">
        <f>IF($A9330="","",Tienda_4!B2130)</f>
        <v>Electrodomésticos</v>
      </c>
      <c r="C9330" t="str">
        <f>IF($A9330="","",Tienda_4!G2130)</f>
        <v>Cali</v>
      </c>
      <c r="D9330" t="str">
        <f>IF($A9330="","",Tienda_4!F2130)</f>
        <v>Beatriz Morales</v>
      </c>
      <c r="E9330" t="str">
        <f>IF($A9330="","",Tienda_4!I2130)</f>
        <v>Nequi</v>
      </c>
      <c r="F9330">
        <f>IF($A9330="","",VALUE(RIGHT(Tienda_4!E2130,4)))</f>
        <v>2020</v>
      </c>
      <c r="G9330">
        <f>IF($A9330="","",Tienda_4!C2130)</f>
        <v>2150500</v>
      </c>
      <c r="H9330">
        <f>IF($A9330="","",Tienda_4!D2130)</f>
        <v>114900</v>
      </c>
      <c r="I9330">
        <f>IF($A9330="","",Tienda_4!H2130)</f>
        <v>5</v>
      </c>
      <c r="J9330">
        <f>IF($A9330="",0,IF(AND(OR('Cuadro-de-mando'!$B$4="(Todas)",'Cuadro-de-mando'!$B$4=$A9330),OR('Cuadro-de-mando'!$E$4="(Todas)",'Cuadro-de-mando'!$E$4=$B9330),OR('Cuadro-de-mando'!$H$4="(Todas)",'Cuadro-de-mando'!$H$4=$C9330),OR('Cuadro-de-mando'!$K$4="(Todas)",'Cuadro-de-mando'!$K$4=$E9330),OR('Cuadro-de-mando'!$N$4="(Todos)",'Cuadro-de-mando'!$N$4=$F9330)),1,0))</f>
        <v>1</v>
      </c>
    </row>
    <row r="9331" spans="1:10" x14ac:dyDescent="0.25">
      <c r="A9331" t="str">
        <f>IF(Tienda_4!$A2131="","","Tienda 4")</f>
        <v>Tienda 4</v>
      </c>
      <c r="B9331" t="str">
        <f>IF($A9331="","",Tienda_4!B2131)</f>
        <v>Electrodomésticos</v>
      </c>
      <c r="C9331" t="str">
        <f>IF($A9331="","",Tienda_4!G2131)</f>
        <v>Barranquilla</v>
      </c>
      <c r="D9331" t="str">
        <f>IF($A9331="","",Tienda_4!F2131)</f>
        <v>Juan Fernandez</v>
      </c>
      <c r="E9331" t="str">
        <f>IF($A9331="","",Tienda_4!I2131)</f>
        <v>Nequi</v>
      </c>
      <c r="F9331">
        <f>IF($A9331="","",VALUE(RIGHT(Tienda_4!E2131,4)))</f>
        <v>2020</v>
      </c>
      <c r="G9331">
        <f>IF($A9331="","",Tienda_4!C2131)</f>
        <v>798300</v>
      </c>
      <c r="H9331">
        <f>IF($A9331="","",Tienda_4!D2131)</f>
        <v>40700</v>
      </c>
      <c r="I9331">
        <f>IF($A9331="","",Tienda_4!H2131)</f>
        <v>4</v>
      </c>
      <c r="J9331">
        <f>IF($A9331="",0,IF(AND(OR('Cuadro-de-mando'!$B$4="(Todas)",'Cuadro-de-mando'!$B$4=$A9331),OR('Cuadro-de-mando'!$E$4="(Todas)",'Cuadro-de-mando'!$E$4=$B9331),OR('Cuadro-de-mando'!$H$4="(Todas)",'Cuadro-de-mando'!$H$4=$C9331),OR('Cuadro-de-mando'!$K$4="(Todas)",'Cuadro-de-mando'!$K$4=$E9331),OR('Cuadro-de-mando'!$N$4="(Todos)",'Cuadro-de-mando'!$N$4=$F9331)),1,0))</f>
        <v>1</v>
      </c>
    </row>
    <row r="9332" spans="1:10" x14ac:dyDescent="0.25">
      <c r="A9332" t="str">
        <f>IF(Tienda_4!$A2132="","","Tienda 4")</f>
        <v>Tienda 4</v>
      </c>
      <c r="B9332" t="str">
        <f>IF($A9332="","",Tienda_4!B2132)</f>
        <v>Electrodomésticos</v>
      </c>
      <c r="C9332" t="str">
        <f>IF($A9332="","",Tienda_4!G2132)</f>
        <v>Pereira</v>
      </c>
      <c r="D9332" t="str">
        <f>IF($A9332="","",Tienda_4!F2132)</f>
        <v>Juan Fernandez</v>
      </c>
      <c r="E9332" t="str">
        <f>IF($A9332="","",Tienda_4!I2132)</f>
        <v>Tarjeta de crédito</v>
      </c>
      <c r="F9332">
        <f>IF($A9332="","",VALUE(RIGHT(Tienda_4!E2132,4)))</f>
        <v>2021</v>
      </c>
      <c r="G9332">
        <f>IF($A9332="","",Tienda_4!C2132)</f>
        <v>670800</v>
      </c>
      <c r="H9332">
        <f>IF($A9332="","",Tienda_4!D2132)</f>
        <v>35900</v>
      </c>
      <c r="I9332">
        <f>IF($A9332="","",Tienda_4!H2132)</f>
        <v>4</v>
      </c>
      <c r="J9332">
        <f>IF($A9332="",0,IF(AND(OR('Cuadro-de-mando'!$B$4="(Todas)",'Cuadro-de-mando'!$B$4=$A9332),OR('Cuadro-de-mando'!$E$4="(Todas)",'Cuadro-de-mando'!$E$4=$B9332),OR('Cuadro-de-mando'!$H$4="(Todas)",'Cuadro-de-mando'!$H$4=$C9332),OR('Cuadro-de-mando'!$K$4="(Todas)",'Cuadro-de-mando'!$K$4=$E9332),OR('Cuadro-de-mando'!$N$4="(Todos)",'Cuadro-de-mando'!$N$4=$F9332)),1,0))</f>
        <v>1</v>
      </c>
    </row>
    <row r="9333" spans="1:10" x14ac:dyDescent="0.25">
      <c r="A9333" t="str">
        <f>IF(Tienda_4!$A2133="","","Tienda 4")</f>
        <v>Tienda 4</v>
      </c>
      <c r="B9333" t="str">
        <f>IF($A9333="","",Tienda_4!B2133)</f>
        <v>Electrodomésticos</v>
      </c>
      <c r="C9333" t="str">
        <f>IF($A9333="","",Tienda_4!G2133)</f>
        <v>Riohacha</v>
      </c>
      <c r="D9333" t="str">
        <f>IF($A9333="","",Tienda_4!F2133)</f>
        <v>Blanca Ramirez</v>
      </c>
      <c r="E9333" t="str">
        <f>IF($A9333="","",Tienda_4!I2133)</f>
        <v>Tarjeta de crédito</v>
      </c>
      <c r="F9333">
        <f>IF($A9333="","",VALUE(RIGHT(Tienda_4!E2133,4)))</f>
        <v>2021</v>
      </c>
      <c r="G9333">
        <f>IF($A9333="","",Tienda_4!C2133)</f>
        <v>1212700</v>
      </c>
      <c r="H9333">
        <f>IF($A9333="","",Tienda_4!D2133)</f>
        <v>65000</v>
      </c>
      <c r="I9333">
        <f>IF($A9333="","",Tienda_4!H2133)</f>
        <v>1</v>
      </c>
      <c r="J9333">
        <f>IF($A9333="",0,IF(AND(OR('Cuadro-de-mando'!$B$4="(Todas)",'Cuadro-de-mando'!$B$4=$A9333),OR('Cuadro-de-mando'!$E$4="(Todas)",'Cuadro-de-mando'!$E$4=$B9333),OR('Cuadro-de-mando'!$H$4="(Todas)",'Cuadro-de-mando'!$H$4=$C9333),OR('Cuadro-de-mando'!$K$4="(Todas)",'Cuadro-de-mando'!$K$4=$E9333),OR('Cuadro-de-mando'!$N$4="(Todos)",'Cuadro-de-mando'!$N$4=$F9333)),1,0))</f>
        <v>1</v>
      </c>
    </row>
    <row r="9334" spans="1:10" x14ac:dyDescent="0.25">
      <c r="A9334" t="str">
        <f>IF(Tienda_4!$A2134="","","Tienda 4")</f>
        <v>Tienda 4</v>
      </c>
      <c r="B9334" t="str">
        <f>IF($A9334="","",Tienda_4!B2134)</f>
        <v>Electrodomésticos</v>
      </c>
      <c r="C9334" t="str">
        <f>IF($A9334="","",Tienda_4!G2134)</f>
        <v>Medellín</v>
      </c>
      <c r="D9334" t="str">
        <f>IF($A9334="","",Tienda_4!F2134)</f>
        <v>Maria Alfonso</v>
      </c>
      <c r="E9334" t="str">
        <f>IF($A9334="","",Tienda_4!I2134)</f>
        <v>Tarjeta de crédito</v>
      </c>
      <c r="F9334">
        <f>IF($A9334="","",VALUE(RIGHT(Tienda_4!E2134,4)))</f>
        <v>2022</v>
      </c>
      <c r="G9334">
        <f>IF($A9334="","",Tienda_4!C2134)</f>
        <v>1220000</v>
      </c>
      <c r="H9334">
        <f>IF($A9334="","",Tienda_4!D2134)</f>
        <v>65200</v>
      </c>
      <c r="I9334">
        <f>IF($A9334="","",Tienda_4!H2134)</f>
        <v>5</v>
      </c>
      <c r="J9334">
        <f>IF($A9334="",0,IF(AND(OR('Cuadro-de-mando'!$B$4="(Todas)",'Cuadro-de-mando'!$B$4=$A9334),OR('Cuadro-de-mando'!$E$4="(Todas)",'Cuadro-de-mando'!$E$4=$B9334),OR('Cuadro-de-mando'!$H$4="(Todas)",'Cuadro-de-mando'!$H$4=$C9334),OR('Cuadro-de-mando'!$K$4="(Todas)",'Cuadro-de-mando'!$K$4=$E9334),OR('Cuadro-de-mando'!$N$4="(Todos)",'Cuadro-de-mando'!$N$4=$F9334)),1,0))</f>
        <v>1</v>
      </c>
    </row>
    <row r="9335" spans="1:10" x14ac:dyDescent="0.25">
      <c r="A9335" t="str">
        <f>IF(Tienda_4!$A2135="","","Tienda 4")</f>
        <v>Tienda 4</v>
      </c>
      <c r="B9335" t="str">
        <f>IF($A9335="","",Tienda_4!B2135)</f>
        <v>Electrónicos</v>
      </c>
      <c r="C9335" t="str">
        <f>IF($A9335="","",Tienda_4!G2135)</f>
        <v>Bogotá</v>
      </c>
      <c r="D9335" t="str">
        <f>IF($A9335="","",Tienda_4!F2135)</f>
        <v>Ángel Rodriguez</v>
      </c>
      <c r="E9335" t="str">
        <f>IF($A9335="","",Tienda_4!I2135)</f>
        <v>Tarjeta de crédito</v>
      </c>
      <c r="F9335">
        <f>IF($A9335="","",VALUE(RIGHT(Tienda_4!E2135,4)))</f>
        <v>2020</v>
      </c>
      <c r="G9335">
        <f>IF($A9335="","",Tienda_4!C2135)</f>
        <v>72900</v>
      </c>
      <c r="H9335">
        <f>IF($A9335="","",Tienda_4!D2135)</f>
        <v>2100</v>
      </c>
      <c r="I9335">
        <f>IF($A9335="","",Tienda_4!H2135)</f>
        <v>5</v>
      </c>
      <c r="J9335">
        <f>IF($A9335="",0,IF(AND(OR('Cuadro-de-mando'!$B$4="(Todas)",'Cuadro-de-mando'!$B$4=$A9335),OR('Cuadro-de-mando'!$E$4="(Todas)",'Cuadro-de-mando'!$E$4=$B9335),OR('Cuadro-de-mando'!$H$4="(Todas)",'Cuadro-de-mando'!$H$4=$C9335),OR('Cuadro-de-mando'!$K$4="(Todas)",'Cuadro-de-mando'!$K$4=$E9335),OR('Cuadro-de-mando'!$N$4="(Todos)",'Cuadro-de-mando'!$N$4=$F9335)),1,0))</f>
        <v>1</v>
      </c>
    </row>
    <row r="9336" spans="1:10" x14ac:dyDescent="0.25">
      <c r="A9336" t="str">
        <f>IF(Tienda_4!$A2136="","","Tienda 4")</f>
        <v>Tienda 4</v>
      </c>
      <c r="B9336" t="str">
        <f>IF($A9336="","",Tienda_4!B2136)</f>
        <v>Libros</v>
      </c>
      <c r="C9336" t="str">
        <f>IF($A9336="","",Tienda_4!G2136)</f>
        <v>Medellín</v>
      </c>
      <c r="D9336" t="str">
        <f>IF($A9336="","",Tienda_4!F2136)</f>
        <v>Ángel Rodriguez</v>
      </c>
      <c r="E9336" t="str">
        <f>IF($A9336="","",Tienda_4!I2136)</f>
        <v>Tarjeta de crédito</v>
      </c>
      <c r="F9336">
        <f>IF($A9336="","",VALUE(RIGHT(Tienda_4!E2136,4)))</f>
        <v>2020</v>
      </c>
      <c r="G9336">
        <f>IF($A9336="","",Tienda_4!C2136)</f>
        <v>34000</v>
      </c>
      <c r="H9336">
        <f>IF($A9336="","",Tienda_4!D2136)</f>
        <v>2300</v>
      </c>
      <c r="I9336">
        <f>IF($A9336="","",Tienda_4!H2136)</f>
        <v>1</v>
      </c>
      <c r="J9336">
        <f>IF($A9336="",0,IF(AND(OR('Cuadro-de-mando'!$B$4="(Todas)",'Cuadro-de-mando'!$B$4=$A9336),OR('Cuadro-de-mando'!$E$4="(Todas)",'Cuadro-de-mando'!$E$4=$B9336),OR('Cuadro-de-mando'!$H$4="(Todas)",'Cuadro-de-mando'!$H$4=$C9336),OR('Cuadro-de-mando'!$K$4="(Todas)",'Cuadro-de-mando'!$K$4=$E9336),OR('Cuadro-de-mando'!$N$4="(Todos)",'Cuadro-de-mando'!$N$4=$F9336)),1,0))</f>
        <v>1</v>
      </c>
    </row>
    <row r="9337" spans="1:10" x14ac:dyDescent="0.25">
      <c r="A9337" t="str">
        <f>IF(Tienda_4!$A2137="","","Tienda 4")</f>
        <v>Tienda 4</v>
      </c>
      <c r="B9337" t="str">
        <f>IF($A9337="","",Tienda_4!B2137)</f>
        <v>Juguetes</v>
      </c>
      <c r="C9337" t="str">
        <f>IF($A9337="","",Tienda_4!G2137)</f>
        <v>Bogotá</v>
      </c>
      <c r="D9337" t="str">
        <f>IF($A9337="","",Tienda_4!F2137)</f>
        <v>Izabela de León</v>
      </c>
      <c r="E9337" t="str">
        <f>IF($A9337="","",Tienda_4!I2137)</f>
        <v>Tarjeta de crédito</v>
      </c>
      <c r="F9337">
        <f>IF($A9337="","",VALUE(RIGHT(Tienda_4!E2137,4)))</f>
        <v>2021</v>
      </c>
      <c r="G9337">
        <f>IF($A9337="","",Tienda_4!C2137)</f>
        <v>80600</v>
      </c>
      <c r="H9337">
        <f>IF($A9337="","",Tienda_4!D2137)</f>
        <v>4700</v>
      </c>
      <c r="I9337">
        <f>IF($A9337="","",Tienda_4!H2137)</f>
        <v>4</v>
      </c>
      <c r="J9337">
        <f>IF($A9337="",0,IF(AND(OR('Cuadro-de-mando'!$B$4="(Todas)",'Cuadro-de-mando'!$B$4=$A9337),OR('Cuadro-de-mando'!$E$4="(Todas)",'Cuadro-de-mando'!$E$4=$B9337),OR('Cuadro-de-mando'!$H$4="(Todas)",'Cuadro-de-mando'!$H$4=$C9337),OR('Cuadro-de-mando'!$K$4="(Todas)",'Cuadro-de-mando'!$K$4=$E9337),OR('Cuadro-de-mando'!$N$4="(Todos)",'Cuadro-de-mando'!$N$4=$F9337)),1,0))</f>
        <v>1</v>
      </c>
    </row>
    <row r="9338" spans="1:10" x14ac:dyDescent="0.25">
      <c r="A9338" t="str">
        <f>IF(Tienda_4!$A2138="","","Tienda 4")</f>
        <v>Tienda 4</v>
      </c>
      <c r="B9338" t="str">
        <f>IF($A9338="","",Tienda_4!B2138)</f>
        <v>Artículos para el hogar</v>
      </c>
      <c r="C9338" t="str">
        <f>IF($A9338="","",Tienda_4!G2138)</f>
        <v>Medellín</v>
      </c>
      <c r="D9338" t="str">
        <f>IF($A9338="","",Tienda_4!F2138)</f>
        <v>Maria Alfonso</v>
      </c>
      <c r="E9338" t="str">
        <f>IF($A9338="","",Tienda_4!I2138)</f>
        <v>Tarjeta de crédito</v>
      </c>
      <c r="F9338">
        <f>IF($A9338="","",VALUE(RIGHT(Tienda_4!E2138,4)))</f>
        <v>2022</v>
      </c>
      <c r="G9338">
        <f>IF($A9338="","",Tienda_4!C2138)</f>
        <v>81400</v>
      </c>
      <c r="H9338">
        <f>IF($A9338="","",Tienda_4!D2138)</f>
        <v>2500</v>
      </c>
      <c r="I9338">
        <f>IF($A9338="","",Tienda_4!H2138)</f>
        <v>4</v>
      </c>
      <c r="J9338">
        <f>IF($A9338="",0,IF(AND(OR('Cuadro-de-mando'!$B$4="(Todas)",'Cuadro-de-mando'!$B$4=$A9338),OR('Cuadro-de-mando'!$E$4="(Todas)",'Cuadro-de-mando'!$E$4=$B9338),OR('Cuadro-de-mando'!$H$4="(Todas)",'Cuadro-de-mando'!$H$4=$C9338),OR('Cuadro-de-mando'!$K$4="(Todas)",'Cuadro-de-mando'!$K$4=$E9338),OR('Cuadro-de-mando'!$N$4="(Todos)",'Cuadro-de-mando'!$N$4=$F9338)),1,0))</f>
        <v>1</v>
      </c>
    </row>
    <row r="9339" spans="1:10" x14ac:dyDescent="0.25">
      <c r="A9339" t="str">
        <f>IF(Tienda_4!$A2139="","","Tienda 4")</f>
        <v>Tienda 4</v>
      </c>
      <c r="B9339" t="str">
        <f>IF($A9339="","",Tienda_4!B2139)</f>
        <v>Electrodomésticos</v>
      </c>
      <c r="C9339" t="str">
        <f>IF($A9339="","",Tienda_4!G2139)</f>
        <v>Medellín</v>
      </c>
      <c r="D9339" t="str">
        <f>IF($A9339="","",Tienda_4!F2139)</f>
        <v>Camila Rivera</v>
      </c>
      <c r="E9339" t="str">
        <f>IF($A9339="","",Tienda_4!I2139)</f>
        <v>Tarjeta de crédito</v>
      </c>
      <c r="F9339">
        <f>IF($A9339="","",VALUE(RIGHT(Tienda_4!E2139,4)))</f>
        <v>2021</v>
      </c>
      <c r="G9339">
        <f>IF($A9339="","",Tienda_4!C2139)</f>
        <v>578100</v>
      </c>
      <c r="H9339">
        <f>IF($A9339="","",Tienda_4!D2139)</f>
        <v>29000</v>
      </c>
      <c r="I9339">
        <f>IF($A9339="","",Tienda_4!H2139)</f>
        <v>5</v>
      </c>
      <c r="J9339">
        <f>IF($A9339="",0,IF(AND(OR('Cuadro-de-mando'!$B$4="(Todas)",'Cuadro-de-mando'!$B$4=$A9339),OR('Cuadro-de-mando'!$E$4="(Todas)",'Cuadro-de-mando'!$E$4=$B9339),OR('Cuadro-de-mando'!$H$4="(Todas)",'Cuadro-de-mando'!$H$4=$C9339),OR('Cuadro-de-mando'!$K$4="(Todas)",'Cuadro-de-mando'!$K$4=$E9339),OR('Cuadro-de-mando'!$N$4="(Todos)",'Cuadro-de-mando'!$N$4=$F9339)),1,0))</f>
        <v>1</v>
      </c>
    </row>
    <row r="9340" spans="1:10" x14ac:dyDescent="0.25">
      <c r="A9340" t="str">
        <f>IF(Tienda_4!$A2140="","","Tienda 4")</f>
        <v>Tienda 4</v>
      </c>
      <c r="B9340" t="str">
        <f>IF($A9340="","",Tienda_4!B2140)</f>
        <v>Muebles</v>
      </c>
      <c r="C9340" t="str">
        <f>IF($A9340="","",Tienda_4!G2140)</f>
        <v>Medellín</v>
      </c>
      <c r="D9340" t="str">
        <f>IF($A9340="","",Tienda_4!F2140)</f>
        <v>Felipe Santos</v>
      </c>
      <c r="E9340" t="str">
        <f>IF($A9340="","",Tienda_4!I2140)</f>
        <v>Tarjeta de crédito</v>
      </c>
      <c r="F9340">
        <f>IF($A9340="","",VALUE(RIGHT(Tienda_4!E2140,4)))</f>
        <v>2023</v>
      </c>
      <c r="G9340">
        <f>IF($A9340="","",Tienda_4!C2140)</f>
        <v>470700</v>
      </c>
      <c r="H9340">
        <f>IF($A9340="","",Tienda_4!D2140)</f>
        <v>23300</v>
      </c>
      <c r="I9340">
        <f>IF($A9340="","",Tienda_4!H2140)</f>
        <v>5</v>
      </c>
      <c r="J9340">
        <f>IF($A9340="",0,IF(AND(OR('Cuadro-de-mando'!$B$4="(Todas)",'Cuadro-de-mando'!$B$4=$A9340),OR('Cuadro-de-mando'!$E$4="(Todas)",'Cuadro-de-mando'!$E$4=$B9340),OR('Cuadro-de-mando'!$H$4="(Todas)",'Cuadro-de-mando'!$H$4=$C9340),OR('Cuadro-de-mando'!$K$4="(Todas)",'Cuadro-de-mando'!$K$4=$E9340),OR('Cuadro-de-mando'!$N$4="(Todos)",'Cuadro-de-mando'!$N$4=$F9340)),1,0))</f>
        <v>1</v>
      </c>
    </row>
    <row r="9341" spans="1:10" x14ac:dyDescent="0.25">
      <c r="A9341" t="str">
        <f>IF(Tienda_4!$A2141="","","Tienda 4")</f>
        <v>Tienda 4</v>
      </c>
      <c r="B9341" t="str">
        <f>IF($A9341="","",Tienda_4!B2141)</f>
        <v>Juguetes</v>
      </c>
      <c r="C9341" t="str">
        <f>IF($A9341="","",Tienda_4!G2141)</f>
        <v>Bogotá</v>
      </c>
      <c r="D9341" t="str">
        <f>IF($A9341="","",Tienda_4!F2141)</f>
        <v>Juan Fernandez</v>
      </c>
      <c r="E9341" t="str">
        <f>IF($A9341="","",Tienda_4!I2141)</f>
        <v>Tarjeta de crédito</v>
      </c>
      <c r="F9341">
        <f>IF($A9341="","",VALUE(RIGHT(Tienda_4!E2141,4)))</f>
        <v>2021</v>
      </c>
      <c r="G9341">
        <f>IF($A9341="","",Tienda_4!C2141)</f>
        <v>80300</v>
      </c>
      <c r="H9341">
        <f>IF($A9341="","",Tienda_4!D2141)</f>
        <v>2500</v>
      </c>
      <c r="I9341">
        <f>IF($A9341="","",Tienda_4!H2141)</f>
        <v>5</v>
      </c>
      <c r="J9341">
        <f>IF($A9341="",0,IF(AND(OR('Cuadro-de-mando'!$B$4="(Todas)",'Cuadro-de-mando'!$B$4=$A9341),OR('Cuadro-de-mando'!$E$4="(Todas)",'Cuadro-de-mando'!$E$4=$B9341),OR('Cuadro-de-mando'!$H$4="(Todas)",'Cuadro-de-mando'!$H$4=$C9341),OR('Cuadro-de-mando'!$K$4="(Todas)",'Cuadro-de-mando'!$K$4=$E9341),OR('Cuadro-de-mando'!$N$4="(Todos)",'Cuadro-de-mando'!$N$4=$F9341)),1,0))</f>
        <v>1</v>
      </c>
    </row>
    <row r="9342" spans="1:10" x14ac:dyDescent="0.25">
      <c r="A9342" t="str">
        <f>IF(Tienda_4!$A2142="","","Tienda 4")</f>
        <v>Tienda 4</v>
      </c>
      <c r="B9342" t="str">
        <f>IF($A9342="","",Tienda_4!B2142)</f>
        <v>Electrodomésticos</v>
      </c>
      <c r="C9342" t="str">
        <f>IF($A9342="","",Tienda_4!G2142)</f>
        <v>Bogotá</v>
      </c>
      <c r="D9342" t="str">
        <f>IF($A9342="","",Tienda_4!F2142)</f>
        <v>Felipe Santos</v>
      </c>
      <c r="E9342" t="str">
        <f>IF($A9342="","",Tienda_4!I2142)</f>
        <v>Cupón</v>
      </c>
      <c r="F9342">
        <f>IF($A9342="","",VALUE(RIGHT(Tienda_4!E2142,4)))</f>
        <v>2022</v>
      </c>
      <c r="G9342">
        <f>IF($A9342="","",Tienda_4!C2142)</f>
        <v>312900</v>
      </c>
      <c r="H9342">
        <f>IF($A9342="","",Tienda_4!D2142)</f>
        <v>22500</v>
      </c>
      <c r="I9342">
        <f>IF($A9342="","",Tienda_4!H2142)</f>
        <v>5</v>
      </c>
      <c r="J9342">
        <f>IF($A9342="",0,IF(AND(OR('Cuadro-de-mando'!$B$4="(Todas)",'Cuadro-de-mando'!$B$4=$A9342),OR('Cuadro-de-mando'!$E$4="(Todas)",'Cuadro-de-mando'!$E$4=$B9342),OR('Cuadro-de-mando'!$H$4="(Todas)",'Cuadro-de-mando'!$H$4=$C9342),OR('Cuadro-de-mando'!$K$4="(Todas)",'Cuadro-de-mando'!$K$4=$E9342),OR('Cuadro-de-mando'!$N$4="(Todos)",'Cuadro-de-mando'!$N$4=$F9342)),1,0))</f>
        <v>1</v>
      </c>
    </row>
    <row r="9343" spans="1:10" x14ac:dyDescent="0.25">
      <c r="A9343" t="str">
        <f>IF(Tienda_4!$A2143="","","Tienda 4")</f>
        <v>Tienda 4</v>
      </c>
      <c r="B9343" t="str">
        <f>IF($A9343="","",Tienda_4!B2143)</f>
        <v>Muebles</v>
      </c>
      <c r="C9343" t="str">
        <f>IF($A9343="","",Tienda_4!G2143)</f>
        <v>Bogotá</v>
      </c>
      <c r="D9343" t="str">
        <f>IF($A9343="","",Tienda_4!F2143)</f>
        <v>Pedro Gomez</v>
      </c>
      <c r="E9343" t="str">
        <f>IF($A9343="","",Tienda_4!I2143)</f>
        <v>Tarjeta de crédito</v>
      </c>
      <c r="F9343">
        <f>IF($A9343="","",VALUE(RIGHT(Tienda_4!E2143,4)))</f>
        <v>2020</v>
      </c>
      <c r="G9343">
        <f>IF($A9343="","",Tienda_4!C2143)</f>
        <v>858700</v>
      </c>
      <c r="H9343">
        <f>IF($A9343="","",Tienda_4!D2143)</f>
        <v>45900</v>
      </c>
      <c r="I9343">
        <f>IF($A9343="","",Tienda_4!H2143)</f>
        <v>4</v>
      </c>
      <c r="J9343">
        <f>IF($A9343="",0,IF(AND(OR('Cuadro-de-mando'!$B$4="(Todas)",'Cuadro-de-mando'!$B$4=$A9343),OR('Cuadro-de-mando'!$E$4="(Todas)",'Cuadro-de-mando'!$E$4=$B9343),OR('Cuadro-de-mando'!$H$4="(Todas)",'Cuadro-de-mando'!$H$4=$C9343),OR('Cuadro-de-mando'!$K$4="(Todas)",'Cuadro-de-mando'!$K$4=$E9343),OR('Cuadro-de-mando'!$N$4="(Todos)",'Cuadro-de-mando'!$N$4=$F9343)),1,0))</f>
        <v>1</v>
      </c>
    </row>
    <row r="9344" spans="1:10" x14ac:dyDescent="0.25">
      <c r="A9344" t="str">
        <f>IF(Tienda_4!$A2144="","","Tienda 4")</f>
        <v>Tienda 4</v>
      </c>
      <c r="B9344" t="str">
        <f>IF($A9344="","",Tienda_4!B2144)</f>
        <v>Electrodomésticos</v>
      </c>
      <c r="C9344" t="str">
        <f>IF($A9344="","",Tienda_4!G2144)</f>
        <v>Medellín</v>
      </c>
      <c r="D9344" t="str">
        <f>IF($A9344="","",Tienda_4!F2144)</f>
        <v>Juliana Costa</v>
      </c>
      <c r="E9344" t="str">
        <f>IF($A9344="","",Tienda_4!I2144)</f>
        <v>Nequi</v>
      </c>
      <c r="F9344">
        <f>IF($A9344="","",VALUE(RIGHT(Tienda_4!E2144,4)))</f>
        <v>2021</v>
      </c>
      <c r="G9344">
        <f>IF($A9344="","",Tienda_4!C2144)</f>
        <v>386200</v>
      </c>
      <c r="H9344">
        <f>IF($A9344="","",Tienda_4!D2144)</f>
        <v>18800</v>
      </c>
      <c r="I9344">
        <f>IF($A9344="","",Tienda_4!H2144)</f>
        <v>3</v>
      </c>
      <c r="J9344">
        <f>IF($A9344="",0,IF(AND(OR('Cuadro-de-mando'!$B$4="(Todas)",'Cuadro-de-mando'!$B$4=$A9344),OR('Cuadro-de-mando'!$E$4="(Todas)",'Cuadro-de-mando'!$E$4=$B9344),OR('Cuadro-de-mando'!$H$4="(Todas)",'Cuadro-de-mando'!$H$4=$C9344),OR('Cuadro-de-mando'!$K$4="(Todas)",'Cuadro-de-mando'!$K$4=$E9344),OR('Cuadro-de-mando'!$N$4="(Todos)",'Cuadro-de-mando'!$N$4=$F9344)),1,0))</f>
        <v>1</v>
      </c>
    </row>
    <row r="9345" spans="1:10" x14ac:dyDescent="0.25">
      <c r="A9345" t="str">
        <f>IF(Tienda_4!$A2145="","","Tienda 4")</f>
        <v>Tienda 4</v>
      </c>
      <c r="B9345" t="str">
        <f>IF($A9345="","",Tienda_4!B2145)</f>
        <v>Electrónicos</v>
      </c>
      <c r="C9345" t="str">
        <f>IF($A9345="","",Tienda_4!G2145)</f>
        <v>Bogotá</v>
      </c>
      <c r="D9345" t="str">
        <f>IF($A9345="","",Tienda_4!F2145)</f>
        <v>Rafael Acosta</v>
      </c>
      <c r="E9345" t="str">
        <f>IF($A9345="","",Tienda_4!I2145)</f>
        <v>Tarjeta de crédito</v>
      </c>
      <c r="F9345">
        <f>IF($A9345="","",VALUE(RIGHT(Tienda_4!E2145,4)))</f>
        <v>2022</v>
      </c>
      <c r="G9345">
        <f>IF($A9345="","",Tienda_4!C2145)</f>
        <v>1552100</v>
      </c>
      <c r="H9345">
        <f>IF($A9345="","",Tienda_4!D2145)</f>
        <v>88300</v>
      </c>
      <c r="I9345">
        <f>IF($A9345="","",Tienda_4!H2145)</f>
        <v>5</v>
      </c>
      <c r="J9345">
        <f>IF($A9345="",0,IF(AND(OR('Cuadro-de-mando'!$B$4="(Todas)",'Cuadro-de-mando'!$B$4=$A9345),OR('Cuadro-de-mando'!$E$4="(Todas)",'Cuadro-de-mando'!$E$4=$B9345),OR('Cuadro-de-mando'!$H$4="(Todas)",'Cuadro-de-mando'!$H$4=$C9345),OR('Cuadro-de-mando'!$K$4="(Todas)",'Cuadro-de-mando'!$K$4=$E9345),OR('Cuadro-de-mando'!$N$4="(Todos)",'Cuadro-de-mando'!$N$4=$F9345)),1,0))</f>
        <v>1</v>
      </c>
    </row>
    <row r="9346" spans="1:10" x14ac:dyDescent="0.25">
      <c r="A9346" t="str">
        <f>IF(Tienda_4!$A2146="","","Tienda 4")</f>
        <v>Tienda 4</v>
      </c>
      <c r="B9346" t="str">
        <f>IF($A9346="","",Tienda_4!B2146)</f>
        <v>Instrumentos musicales</v>
      </c>
      <c r="C9346" t="str">
        <f>IF($A9346="","",Tienda_4!G2146)</f>
        <v>Bogotá</v>
      </c>
      <c r="D9346" t="str">
        <f>IF($A9346="","",Tienda_4!F2146)</f>
        <v>Mariana Herrera</v>
      </c>
      <c r="E9346" t="str">
        <f>IF($A9346="","",Tienda_4!I2146)</f>
        <v>Tarjeta de crédito</v>
      </c>
      <c r="F9346">
        <f>IF($A9346="","",VALUE(RIGHT(Tienda_4!E2146,4)))</f>
        <v>2021</v>
      </c>
      <c r="G9346">
        <f>IF($A9346="","",Tienda_4!C2146)</f>
        <v>800100</v>
      </c>
      <c r="H9346">
        <f>IF($A9346="","",Tienda_4!D2146)</f>
        <v>40800</v>
      </c>
      <c r="I9346">
        <f>IF($A9346="","",Tienda_4!H2146)</f>
        <v>4</v>
      </c>
      <c r="J9346">
        <f>IF($A9346="",0,IF(AND(OR('Cuadro-de-mando'!$B$4="(Todas)",'Cuadro-de-mando'!$B$4=$A9346),OR('Cuadro-de-mando'!$E$4="(Todas)",'Cuadro-de-mando'!$E$4=$B9346),OR('Cuadro-de-mando'!$H$4="(Todas)",'Cuadro-de-mando'!$H$4=$C9346),OR('Cuadro-de-mando'!$K$4="(Todas)",'Cuadro-de-mando'!$K$4=$E9346),OR('Cuadro-de-mando'!$N$4="(Todos)",'Cuadro-de-mando'!$N$4=$F9346)),1,0))</f>
        <v>1</v>
      </c>
    </row>
    <row r="9347" spans="1:10" x14ac:dyDescent="0.25">
      <c r="A9347" t="str">
        <f>IF(Tienda_4!$A2147="","","Tienda 4")</f>
        <v>Tienda 4</v>
      </c>
      <c r="B9347" t="str">
        <f>IF($A9347="","",Tienda_4!B2147)</f>
        <v>Electrónicos</v>
      </c>
      <c r="C9347" t="str">
        <f>IF($A9347="","",Tienda_4!G2147)</f>
        <v>Bogotá</v>
      </c>
      <c r="D9347" t="str">
        <f>IF($A9347="","",Tienda_4!F2147)</f>
        <v>Camila Rivera</v>
      </c>
      <c r="E9347" t="str">
        <f>IF($A9347="","",Tienda_4!I2147)</f>
        <v>Tarjeta de crédito</v>
      </c>
      <c r="F9347">
        <f>IF($A9347="","",VALUE(RIGHT(Tienda_4!E2147,4)))</f>
        <v>2021</v>
      </c>
      <c r="G9347">
        <f>IF($A9347="","",Tienda_4!C2147)</f>
        <v>1716100</v>
      </c>
      <c r="H9347">
        <f>IF($A9347="","",Tienda_4!D2147)</f>
        <v>89600</v>
      </c>
      <c r="I9347">
        <f>IF($A9347="","",Tienda_4!H2147)</f>
        <v>5</v>
      </c>
      <c r="J9347">
        <f>IF($A9347="",0,IF(AND(OR('Cuadro-de-mando'!$B$4="(Todas)",'Cuadro-de-mando'!$B$4=$A9347),OR('Cuadro-de-mando'!$E$4="(Todas)",'Cuadro-de-mando'!$E$4=$B9347),OR('Cuadro-de-mando'!$H$4="(Todas)",'Cuadro-de-mando'!$H$4=$C9347),OR('Cuadro-de-mando'!$K$4="(Todas)",'Cuadro-de-mando'!$K$4=$E9347),OR('Cuadro-de-mando'!$N$4="(Todos)",'Cuadro-de-mando'!$N$4=$F9347)),1,0))</f>
        <v>1</v>
      </c>
    </row>
    <row r="9348" spans="1:10" x14ac:dyDescent="0.25">
      <c r="A9348" t="str">
        <f>IF(Tienda_4!$A2148="","","Tienda 4")</f>
        <v>Tienda 4</v>
      </c>
      <c r="B9348" t="str">
        <f>IF($A9348="","",Tienda_4!B2148)</f>
        <v>Electrodomésticos</v>
      </c>
      <c r="C9348" t="str">
        <f>IF($A9348="","",Tienda_4!G2148)</f>
        <v>Bucaramanga</v>
      </c>
      <c r="D9348" t="str">
        <f>IF($A9348="","",Tienda_4!F2148)</f>
        <v>Izabela de León</v>
      </c>
      <c r="E9348" t="str">
        <f>IF($A9348="","",Tienda_4!I2148)</f>
        <v>Tarjeta de crédito</v>
      </c>
      <c r="F9348">
        <f>IF($A9348="","",VALUE(RIGHT(Tienda_4!E2148,4)))</f>
        <v>2020</v>
      </c>
      <c r="G9348">
        <f>IF($A9348="","",Tienda_4!C2148)</f>
        <v>1688800</v>
      </c>
      <c r="H9348">
        <f>IF($A9348="","",Tienda_4!D2148)</f>
        <v>92300</v>
      </c>
      <c r="I9348">
        <f>IF($A9348="","",Tienda_4!H2148)</f>
        <v>3</v>
      </c>
      <c r="J9348">
        <f>IF($A9348="",0,IF(AND(OR('Cuadro-de-mando'!$B$4="(Todas)",'Cuadro-de-mando'!$B$4=$A9348),OR('Cuadro-de-mando'!$E$4="(Todas)",'Cuadro-de-mando'!$E$4=$B9348),OR('Cuadro-de-mando'!$H$4="(Todas)",'Cuadro-de-mando'!$H$4=$C9348),OR('Cuadro-de-mando'!$K$4="(Todas)",'Cuadro-de-mando'!$K$4=$E9348),OR('Cuadro-de-mando'!$N$4="(Todos)",'Cuadro-de-mando'!$N$4=$F9348)),1,0))</f>
        <v>1</v>
      </c>
    </row>
    <row r="9349" spans="1:10" x14ac:dyDescent="0.25">
      <c r="A9349" t="str">
        <f>IF(Tienda_4!$A2149="","","Tienda 4")</f>
        <v>Tienda 4</v>
      </c>
      <c r="B9349" t="str">
        <f>IF($A9349="","",Tienda_4!B2149)</f>
        <v>Muebles</v>
      </c>
      <c r="C9349" t="str">
        <f>IF($A9349="","",Tienda_4!G2149)</f>
        <v>Medellín</v>
      </c>
      <c r="D9349" t="str">
        <f>IF($A9349="","",Tienda_4!F2149)</f>
        <v>Felipe Santos</v>
      </c>
      <c r="E9349" t="str">
        <f>IF($A9349="","",Tienda_4!I2149)</f>
        <v>Tarjeta de crédito</v>
      </c>
      <c r="F9349">
        <f>IF($A9349="","",VALUE(RIGHT(Tienda_4!E2149,4)))</f>
        <v>2022</v>
      </c>
      <c r="G9349">
        <f>IF($A9349="","",Tienda_4!C2149)</f>
        <v>384700</v>
      </c>
      <c r="H9349">
        <f>IF($A9349="","",Tienda_4!D2149)</f>
        <v>18700</v>
      </c>
      <c r="I9349">
        <f>IF($A9349="","",Tienda_4!H2149)</f>
        <v>5</v>
      </c>
      <c r="J9349">
        <f>IF($A9349="",0,IF(AND(OR('Cuadro-de-mando'!$B$4="(Todas)",'Cuadro-de-mando'!$B$4=$A9349),OR('Cuadro-de-mando'!$E$4="(Todas)",'Cuadro-de-mando'!$E$4=$B9349),OR('Cuadro-de-mando'!$H$4="(Todas)",'Cuadro-de-mando'!$H$4=$C9349),OR('Cuadro-de-mando'!$K$4="(Todas)",'Cuadro-de-mando'!$K$4=$E9349),OR('Cuadro-de-mando'!$N$4="(Todos)",'Cuadro-de-mando'!$N$4=$F9349)),1,0))</f>
        <v>1</v>
      </c>
    </row>
    <row r="9350" spans="1:10" x14ac:dyDescent="0.25">
      <c r="A9350" t="str">
        <f>IF(Tienda_4!$A2150="","","Tienda 4")</f>
        <v>Tienda 4</v>
      </c>
      <c r="B9350" t="str">
        <f>IF($A9350="","",Tienda_4!B2150)</f>
        <v>Instrumentos musicales</v>
      </c>
      <c r="C9350" t="str">
        <f>IF($A9350="","",Tienda_4!G2150)</f>
        <v>Bogotá</v>
      </c>
      <c r="D9350" t="str">
        <f>IF($A9350="","",Tienda_4!F2150)</f>
        <v>Camila Rivera</v>
      </c>
      <c r="E9350" t="str">
        <f>IF($A9350="","",Tienda_4!I2150)</f>
        <v>Tarjeta de crédito</v>
      </c>
      <c r="F9350">
        <f>IF($A9350="","",VALUE(RIGHT(Tienda_4!E2150,4)))</f>
        <v>2020</v>
      </c>
      <c r="G9350">
        <f>IF($A9350="","",Tienda_4!C2150)</f>
        <v>386200</v>
      </c>
      <c r="H9350">
        <f>IF($A9350="","",Tienda_4!D2150)</f>
        <v>18800</v>
      </c>
      <c r="I9350">
        <f>IF($A9350="","",Tienda_4!H2150)</f>
        <v>2</v>
      </c>
      <c r="J9350">
        <f>IF($A9350="",0,IF(AND(OR('Cuadro-de-mando'!$B$4="(Todas)",'Cuadro-de-mando'!$B$4=$A9350),OR('Cuadro-de-mando'!$E$4="(Todas)",'Cuadro-de-mando'!$E$4=$B9350),OR('Cuadro-de-mando'!$H$4="(Todas)",'Cuadro-de-mando'!$H$4=$C9350),OR('Cuadro-de-mando'!$K$4="(Todas)",'Cuadro-de-mando'!$K$4=$E9350),OR('Cuadro-de-mando'!$N$4="(Todos)",'Cuadro-de-mando'!$N$4=$F9350)),1,0))</f>
        <v>1</v>
      </c>
    </row>
    <row r="9351" spans="1:10" x14ac:dyDescent="0.25">
      <c r="A9351" t="str">
        <f>IF(Tienda_4!$A2151="","","Tienda 4")</f>
        <v>Tienda 4</v>
      </c>
      <c r="B9351" t="str">
        <f>IF($A9351="","",Tienda_4!B2151)</f>
        <v>Electrónicos</v>
      </c>
      <c r="C9351" t="str">
        <f>IF($A9351="","",Tienda_4!G2151)</f>
        <v>Bogotá</v>
      </c>
      <c r="D9351" t="str">
        <f>IF($A9351="","",Tienda_4!F2151)</f>
        <v>Camila Rivera</v>
      </c>
      <c r="E9351" t="str">
        <f>IF($A9351="","",Tienda_4!I2151)</f>
        <v>Tarjeta de crédito</v>
      </c>
      <c r="F9351">
        <f>IF($A9351="","",VALUE(RIGHT(Tienda_4!E2151,4)))</f>
        <v>2022</v>
      </c>
      <c r="G9351">
        <f>IF($A9351="","",Tienda_4!C2151)</f>
        <v>73600</v>
      </c>
      <c r="H9351">
        <f>IF($A9351="","",Tienda_4!D2151)</f>
        <v>2100</v>
      </c>
      <c r="I9351">
        <f>IF($A9351="","",Tienda_4!H2151)</f>
        <v>5</v>
      </c>
      <c r="J9351">
        <f>IF($A9351="",0,IF(AND(OR('Cuadro-de-mando'!$B$4="(Todas)",'Cuadro-de-mando'!$B$4=$A9351),OR('Cuadro-de-mando'!$E$4="(Todas)",'Cuadro-de-mando'!$E$4=$B9351),OR('Cuadro-de-mando'!$H$4="(Todas)",'Cuadro-de-mando'!$H$4=$C9351),OR('Cuadro-de-mando'!$K$4="(Todas)",'Cuadro-de-mando'!$K$4=$E9351),OR('Cuadro-de-mando'!$N$4="(Todos)",'Cuadro-de-mando'!$N$4=$F9351)),1,0))</f>
        <v>1</v>
      </c>
    </row>
    <row r="9352" spans="1:10" x14ac:dyDescent="0.25">
      <c r="A9352" t="str">
        <f>IF(Tienda_4!$A2152="","","Tienda 4")</f>
        <v>Tienda 4</v>
      </c>
      <c r="B9352" t="str">
        <f>IF($A9352="","",Tienda_4!B2152)</f>
        <v>Instrumentos musicales</v>
      </c>
      <c r="C9352" t="str">
        <f>IF($A9352="","",Tienda_4!G2152)</f>
        <v>Medellín</v>
      </c>
      <c r="D9352" t="str">
        <f>IF($A9352="","",Tienda_4!F2152)</f>
        <v>Juliana Costa</v>
      </c>
      <c r="E9352" t="str">
        <f>IF($A9352="","",Tienda_4!I2152)</f>
        <v>Tarjeta de crédito</v>
      </c>
      <c r="F9352">
        <f>IF($A9352="","",VALUE(RIGHT(Tienda_4!E2152,4)))</f>
        <v>2020</v>
      </c>
      <c r="G9352">
        <f>IF($A9352="","",Tienda_4!C2152)</f>
        <v>375800</v>
      </c>
      <c r="H9352">
        <f>IF($A9352="","",Tienda_4!D2152)</f>
        <v>18200</v>
      </c>
      <c r="I9352">
        <f>IF($A9352="","",Tienda_4!H2152)</f>
        <v>1</v>
      </c>
      <c r="J9352">
        <f>IF($A9352="",0,IF(AND(OR('Cuadro-de-mando'!$B$4="(Todas)",'Cuadro-de-mando'!$B$4=$A9352),OR('Cuadro-de-mando'!$E$4="(Todas)",'Cuadro-de-mando'!$E$4=$B9352),OR('Cuadro-de-mando'!$H$4="(Todas)",'Cuadro-de-mando'!$H$4=$C9352),OR('Cuadro-de-mando'!$K$4="(Todas)",'Cuadro-de-mando'!$K$4=$E9352),OR('Cuadro-de-mando'!$N$4="(Todos)",'Cuadro-de-mando'!$N$4=$F9352)),1,0))</f>
        <v>1</v>
      </c>
    </row>
    <row r="9353" spans="1:10" x14ac:dyDescent="0.25">
      <c r="A9353" t="str">
        <f>IF(Tienda_4!$A2153="","","Tienda 4")</f>
        <v>Tienda 4</v>
      </c>
      <c r="B9353" t="str">
        <f>IF($A9353="","",Tienda_4!B2153)</f>
        <v>Deportes y diversión</v>
      </c>
      <c r="C9353" t="str">
        <f>IF($A9353="","",Tienda_4!G2153)</f>
        <v>Bogotá</v>
      </c>
      <c r="D9353" t="str">
        <f>IF($A9353="","",Tienda_4!F2153)</f>
        <v>Ángel Rodriguez</v>
      </c>
      <c r="E9353" t="str">
        <f>IF($A9353="","",Tienda_4!I2153)</f>
        <v>Nequi</v>
      </c>
      <c r="F9353">
        <f>IF($A9353="","",VALUE(RIGHT(Tienda_4!E2153,4)))</f>
        <v>2020</v>
      </c>
      <c r="G9353">
        <f>IF($A9353="","",Tienda_4!C2153)</f>
        <v>45600</v>
      </c>
      <c r="H9353">
        <f>IF($A9353="","",Tienda_4!D2153)</f>
        <v>2600</v>
      </c>
      <c r="I9353">
        <f>IF($A9353="","",Tienda_4!H2153)</f>
        <v>5</v>
      </c>
      <c r="J9353">
        <f>IF($A9353="",0,IF(AND(OR('Cuadro-de-mando'!$B$4="(Todas)",'Cuadro-de-mando'!$B$4=$A9353),OR('Cuadro-de-mando'!$E$4="(Todas)",'Cuadro-de-mando'!$E$4=$B9353),OR('Cuadro-de-mando'!$H$4="(Todas)",'Cuadro-de-mando'!$H$4=$C9353),OR('Cuadro-de-mando'!$K$4="(Todas)",'Cuadro-de-mando'!$K$4=$E9353),OR('Cuadro-de-mando'!$N$4="(Todos)",'Cuadro-de-mando'!$N$4=$F9353)),1,0))</f>
        <v>1</v>
      </c>
    </row>
    <row r="9354" spans="1:10" x14ac:dyDescent="0.25">
      <c r="A9354" t="str">
        <f>IF(Tienda_4!$A2154="","","Tienda 4")</f>
        <v>Tienda 4</v>
      </c>
      <c r="B9354" t="str">
        <f>IF($A9354="","",Tienda_4!B2154)</f>
        <v>Instrumentos musicales</v>
      </c>
      <c r="C9354" t="str">
        <f>IF($A9354="","",Tienda_4!G2154)</f>
        <v>Bogotá</v>
      </c>
      <c r="D9354" t="str">
        <f>IF($A9354="","",Tienda_4!F2154)</f>
        <v>Juliana Costa</v>
      </c>
      <c r="E9354" t="str">
        <f>IF($A9354="","",Tienda_4!I2154)</f>
        <v>Tarjeta de crédito</v>
      </c>
      <c r="F9354">
        <f>IF($A9354="","",VALUE(RIGHT(Tienda_4!E2154,4)))</f>
        <v>2022</v>
      </c>
      <c r="G9354">
        <f>IF($A9354="","",Tienda_4!C2154)</f>
        <v>803300</v>
      </c>
      <c r="H9354">
        <f>IF($A9354="","",Tienda_4!D2154)</f>
        <v>47600</v>
      </c>
      <c r="I9354">
        <f>IF($A9354="","",Tienda_4!H2154)</f>
        <v>5</v>
      </c>
      <c r="J9354">
        <f>IF($A9354="",0,IF(AND(OR('Cuadro-de-mando'!$B$4="(Todas)",'Cuadro-de-mando'!$B$4=$A9354),OR('Cuadro-de-mando'!$E$4="(Todas)",'Cuadro-de-mando'!$E$4=$B9354),OR('Cuadro-de-mando'!$H$4="(Todas)",'Cuadro-de-mando'!$H$4=$C9354),OR('Cuadro-de-mando'!$K$4="(Todas)",'Cuadro-de-mando'!$K$4=$E9354),OR('Cuadro-de-mando'!$N$4="(Todos)",'Cuadro-de-mando'!$N$4=$F9354)),1,0))</f>
        <v>1</v>
      </c>
    </row>
    <row r="9355" spans="1:10" x14ac:dyDescent="0.25">
      <c r="A9355" t="str">
        <f>IF(Tienda_4!$A2155="","","Tienda 4")</f>
        <v>Tienda 4</v>
      </c>
      <c r="B9355" t="str">
        <f>IF($A9355="","",Tienda_4!B2155)</f>
        <v>Instrumentos musicales</v>
      </c>
      <c r="C9355" t="str">
        <f>IF($A9355="","",Tienda_4!G2155)</f>
        <v>Medellín</v>
      </c>
      <c r="D9355" t="str">
        <f>IF($A9355="","",Tienda_4!F2155)</f>
        <v>Pedro Gomez</v>
      </c>
      <c r="E9355" t="str">
        <f>IF($A9355="","",Tienda_4!I2155)</f>
        <v>Tarjeta de crédito</v>
      </c>
      <c r="F9355">
        <f>IF($A9355="","",VALUE(RIGHT(Tienda_4!E2155,4)))</f>
        <v>2022</v>
      </c>
      <c r="G9355">
        <f>IF($A9355="","",Tienda_4!C2155)</f>
        <v>906400</v>
      </c>
      <c r="H9355">
        <f>IF($A9355="","",Tienda_4!D2155)</f>
        <v>48700</v>
      </c>
      <c r="I9355">
        <f>IF($A9355="","",Tienda_4!H2155)</f>
        <v>1</v>
      </c>
      <c r="J9355">
        <f>IF($A9355="",0,IF(AND(OR('Cuadro-de-mando'!$B$4="(Todas)",'Cuadro-de-mando'!$B$4=$A9355),OR('Cuadro-de-mando'!$E$4="(Todas)",'Cuadro-de-mando'!$E$4=$B9355),OR('Cuadro-de-mando'!$H$4="(Todas)",'Cuadro-de-mando'!$H$4=$C9355),OR('Cuadro-de-mando'!$K$4="(Todas)",'Cuadro-de-mando'!$K$4=$E9355),OR('Cuadro-de-mando'!$N$4="(Todos)",'Cuadro-de-mando'!$N$4=$F9355)),1,0))</f>
        <v>1</v>
      </c>
    </row>
    <row r="9356" spans="1:10" x14ac:dyDescent="0.25">
      <c r="A9356" t="str">
        <f>IF(Tienda_4!$A2156="","","Tienda 4")</f>
        <v>Tienda 4</v>
      </c>
      <c r="B9356" t="str">
        <f>IF($A9356="","",Tienda_4!B2156)</f>
        <v>Artículos para el hogar</v>
      </c>
      <c r="C9356" t="str">
        <f>IF($A9356="","",Tienda_4!G2156)</f>
        <v>Cali</v>
      </c>
      <c r="D9356" t="str">
        <f>IF($A9356="","",Tienda_4!F2156)</f>
        <v>Mariana Herrera</v>
      </c>
      <c r="E9356" t="str">
        <f>IF($A9356="","",Tienda_4!I2156)</f>
        <v>Nequi</v>
      </c>
      <c r="F9356">
        <f>IF($A9356="","",VALUE(RIGHT(Tienda_4!E2156,4)))</f>
        <v>2022</v>
      </c>
      <c r="G9356">
        <f>IF($A9356="","",Tienda_4!C2156)</f>
        <v>72500</v>
      </c>
      <c r="H9356">
        <f>IF($A9356="","",Tienda_4!D2156)</f>
        <v>4300</v>
      </c>
      <c r="I9356">
        <f>IF($A9356="","",Tienda_4!H2156)</f>
        <v>3</v>
      </c>
      <c r="J9356">
        <f>IF($A9356="",0,IF(AND(OR('Cuadro-de-mando'!$B$4="(Todas)",'Cuadro-de-mando'!$B$4=$A9356),OR('Cuadro-de-mando'!$E$4="(Todas)",'Cuadro-de-mando'!$E$4=$B9356),OR('Cuadro-de-mando'!$H$4="(Todas)",'Cuadro-de-mando'!$H$4=$C9356),OR('Cuadro-de-mando'!$K$4="(Todas)",'Cuadro-de-mando'!$K$4=$E9356),OR('Cuadro-de-mando'!$N$4="(Todos)",'Cuadro-de-mando'!$N$4=$F9356)),1,0))</f>
        <v>1</v>
      </c>
    </row>
    <row r="9357" spans="1:10" x14ac:dyDescent="0.25">
      <c r="A9357" t="str">
        <f>IF(Tienda_4!$A2157="","","Tienda 4")</f>
        <v>Tienda 4</v>
      </c>
      <c r="B9357" t="str">
        <f>IF($A9357="","",Tienda_4!B2157)</f>
        <v>Muebles</v>
      </c>
      <c r="C9357" t="str">
        <f>IF($A9357="","",Tienda_4!G2157)</f>
        <v>Cali</v>
      </c>
      <c r="D9357" t="str">
        <f>IF($A9357="","",Tienda_4!F2157)</f>
        <v>Ángel Rodriguez</v>
      </c>
      <c r="E9357" t="str">
        <f>IF($A9357="","",Tienda_4!I2157)</f>
        <v>Tarjeta de crédito</v>
      </c>
      <c r="F9357">
        <f>IF($A9357="","",VALUE(RIGHT(Tienda_4!E2157,4)))</f>
        <v>2022</v>
      </c>
      <c r="G9357">
        <f>IF($A9357="","",Tienda_4!C2157)</f>
        <v>141100</v>
      </c>
      <c r="H9357">
        <f>IF($A9357="","",Tienda_4!D2157)</f>
        <v>7900</v>
      </c>
      <c r="I9357">
        <f>IF($A9357="","",Tienda_4!H2157)</f>
        <v>3</v>
      </c>
      <c r="J9357">
        <f>IF($A9357="",0,IF(AND(OR('Cuadro-de-mando'!$B$4="(Todas)",'Cuadro-de-mando'!$B$4=$A9357),OR('Cuadro-de-mando'!$E$4="(Todas)",'Cuadro-de-mando'!$E$4=$B9357),OR('Cuadro-de-mando'!$H$4="(Todas)",'Cuadro-de-mando'!$H$4=$C9357),OR('Cuadro-de-mando'!$K$4="(Todas)",'Cuadro-de-mando'!$K$4=$E9357),OR('Cuadro-de-mando'!$N$4="(Todos)",'Cuadro-de-mando'!$N$4=$F9357)),1,0))</f>
        <v>1</v>
      </c>
    </row>
    <row r="9358" spans="1:10" x14ac:dyDescent="0.25">
      <c r="A9358" t="str">
        <f>IF(Tienda_4!$A2158="","","Tienda 4")</f>
        <v>Tienda 4</v>
      </c>
      <c r="B9358" t="str">
        <f>IF($A9358="","",Tienda_4!B2158)</f>
        <v>Electrónicos</v>
      </c>
      <c r="C9358" t="str">
        <f>IF($A9358="","",Tienda_4!G2158)</f>
        <v>Cúcuta</v>
      </c>
      <c r="D9358" t="str">
        <f>IF($A9358="","",Tienda_4!F2158)</f>
        <v>Mariana Herrera</v>
      </c>
      <c r="E9358" t="str">
        <f>IF($A9358="","",Tienda_4!I2158)</f>
        <v>Tarjeta de crédito</v>
      </c>
      <c r="F9358">
        <f>IF($A9358="","",VALUE(RIGHT(Tienda_4!E2158,4)))</f>
        <v>2021</v>
      </c>
      <c r="G9358">
        <f>IF($A9358="","",Tienda_4!C2158)</f>
        <v>307800</v>
      </c>
      <c r="H9358">
        <f>IF($A9358="","",Tienda_4!D2158)</f>
        <v>14600</v>
      </c>
      <c r="I9358">
        <f>IF($A9358="","",Tienda_4!H2158)</f>
        <v>3</v>
      </c>
      <c r="J9358">
        <f>IF($A9358="",0,IF(AND(OR('Cuadro-de-mando'!$B$4="(Todas)",'Cuadro-de-mando'!$B$4=$A9358),OR('Cuadro-de-mando'!$E$4="(Todas)",'Cuadro-de-mando'!$E$4=$B9358),OR('Cuadro-de-mando'!$H$4="(Todas)",'Cuadro-de-mando'!$H$4=$C9358),OR('Cuadro-de-mando'!$K$4="(Todas)",'Cuadro-de-mando'!$K$4=$E9358),OR('Cuadro-de-mando'!$N$4="(Todos)",'Cuadro-de-mando'!$N$4=$F9358)),1,0))</f>
        <v>1</v>
      </c>
    </row>
    <row r="9359" spans="1:10" x14ac:dyDescent="0.25">
      <c r="A9359" t="str">
        <f>IF(Tienda_4!$A2159="","","Tienda 4")</f>
        <v>Tienda 4</v>
      </c>
      <c r="B9359" t="str">
        <f>IF($A9359="","",Tienda_4!B2159)</f>
        <v>Instrumentos musicales</v>
      </c>
      <c r="C9359" t="str">
        <f>IF($A9359="","",Tienda_4!G2159)</f>
        <v>Bogotá</v>
      </c>
      <c r="D9359" t="str">
        <f>IF($A9359="","",Tienda_4!F2159)</f>
        <v>Ángel Rodriguez</v>
      </c>
      <c r="E9359" t="str">
        <f>IF($A9359="","",Tienda_4!I2159)</f>
        <v>Tarjeta de crédito</v>
      </c>
      <c r="F9359">
        <f>IF($A9359="","",VALUE(RIGHT(Tienda_4!E2159,4)))</f>
        <v>2021</v>
      </c>
      <c r="G9359">
        <f>IF($A9359="","",Tienda_4!C2159)</f>
        <v>661200</v>
      </c>
      <c r="H9359">
        <f>IF($A9359="","",Tienda_4!D2159)</f>
        <v>33400</v>
      </c>
      <c r="I9359">
        <f>IF($A9359="","",Tienda_4!H2159)</f>
        <v>1</v>
      </c>
      <c r="J9359">
        <f>IF($A9359="",0,IF(AND(OR('Cuadro-de-mando'!$B$4="(Todas)",'Cuadro-de-mando'!$B$4=$A9359),OR('Cuadro-de-mando'!$E$4="(Todas)",'Cuadro-de-mando'!$E$4=$B9359),OR('Cuadro-de-mando'!$H$4="(Todas)",'Cuadro-de-mando'!$H$4=$C9359),OR('Cuadro-de-mando'!$K$4="(Todas)",'Cuadro-de-mando'!$K$4=$E9359),OR('Cuadro-de-mando'!$N$4="(Todos)",'Cuadro-de-mando'!$N$4=$F9359)),1,0))</f>
        <v>1</v>
      </c>
    </row>
    <row r="9360" spans="1:10" x14ac:dyDescent="0.25">
      <c r="A9360" t="str">
        <f>IF(Tienda_4!$A2160="","","Tienda 4")</f>
        <v>Tienda 4</v>
      </c>
      <c r="B9360" t="str">
        <f>IF($A9360="","",Tienda_4!B2160)</f>
        <v>Deportes y diversión</v>
      </c>
      <c r="C9360" t="str">
        <f>IF($A9360="","",Tienda_4!G2160)</f>
        <v>Medellín</v>
      </c>
      <c r="D9360" t="str">
        <f>IF($A9360="","",Tienda_4!F2160)</f>
        <v>Izabela de León</v>
      </c>
      <c r="E9360" t="str">
        <f>IF($A9360="","",Tienda_4!I2160)</f>
        <v>Tarjeta de crédito</v>
      </c>
      <c r="F9360">
        <f>IF($A9360="","",VALUE(RIGHT(Tienda_4!E2160,4)))</f>
        <v>2022</v>
      </c>
      <c r="G9360">
        <f>IF($A9360="","",Tienda_4!C2160)</f>
        <v>87100</v>
      </c>
      <c r="H9360">
        <f>IF($A9360="","",Tienda_4!D2160)</f>
        <v>2800</v>
      </c>
      <c r="I9360">
        <f>IF($A9360="","",Tienda_4!H2160)</f>
        <v>5</v>
      </c>
      <c r="J9360">
        <f>IF($A9360="",0,IF(AND(OR('Cuadro-de-mando'!$B$4="(Todas)",'Cuadro-de-mando'!$B$4=$A9360),OR('Cuadro-de-mando'!$E$4="(Todas)",'Cuadro-de-mando'!$E$4=$B9360),OR('Cuadro-de-mando'!$H$4="(Todas)",'Cuadro-de-mando'!$H$4=$C9360),OR('Cuadro-de-mando'!$K$4="(Todas)",'Cuadro-de-mando'!$K$4=$E9360),OR('Cuadro-de-mando'!$N$4="(Todos)",'Cuadro-de-mando'!$N$4=$F9360)),1,0))</f>
        <v>1</v>
      </c>
    </row>
    <row r="9361" spans="1:10" x14ac:dyDescent="0.25">
      <c r="A9361" t="str">
        <f>IF(Tienda_4!$A2161="","","Tienda 4")</f>
        <v>Tienda 4</v>
      </c>
      <c r="B9361" t="str">
        <f>IF($A9361="","",Tienda_4!B2161)</f>
        <v>Muebles</v>
      </c>
      <c r="C9361" t="str">
        <f>IF($A9361="","",Tienda_4!G2161)</f>
        <v>Bogotá</v>
      </c>
      <c r="D9361" t="str">
        <f>IF($A9361="","",Tienda_4!F2161)</f>
        <v>Maria Alfonso</v>
      </c>
      <c r="E9361" t="str">
        <f>IF($A9361="","",Tienda_4!I2161)</f>
        <v>Tarjeta de crédito</v>
      </c>
      <c r="F9361">
        <f>IF($A9361="","",VALUE(RIGHT(Tienda_4!E2161,4)))</f>
        <v>2021</v>
      </c>
      <c r="G9361">
        <f>IF($A9361="","",Tienda_4!C2161)</f>
        <v>279900</v>
      </c>
      <c r="H9361">
        <f>IF($A9361="","",Tienda_4!D2161)</f>
        <v>17300</v>
      </c>
      <c r="I9361">
        <f>IF($A9361="","",Tienda_4!H2161)</f>
        <v>4</v>
      </c>
      <c r="J9361">
        <f>IF($A9361="",0,IF(AND(OR('Cuadro-de-mando'!$B$4="(Todas)",'Cuadro-de-mando'!$B$4=$A9361),OR('Cuadro-de-mando'!$E$4="(Todas)",'Cuadro-de-mando'!$E$4=$B9361),OR('Cuadro-de-mando'!$H$4="(Todas)",'Cuadro-de-mando'!$H$4=$C9361),OR('Cuadro-de-mando'!$K$4="(Todas)",'Cuadro-de-mando'!$K$4=$E9361),OR('Cuadro-de-mando'!$N$4="(Todos)",'Cuadro-de-mando'!$N$4=$F9361)),1,0))</f>
        <v>1</v>
      </c>
    </row>
    <row r="9362" spans="1:10" x14ac:dyDescent="0.25">
      <c r="A9362" t="str">
        <f>IF(Tienda_4!$A2162="","","Tienda 4")</f>
        <v>Tienda 4</v>
      </c>
      <c r="B9362" t="str">
        <f>IF($A9362="","",Tienda_4!B2162)</f>
        <v>Muebles</v>
      </c>
      <c r="C9362" t="str">
        <f>IF($A9362="","",Tienda_4!G2162)</f>
        <v>Barranquilla</v>
      </c>
      <c r="D9362" t="str">
        <f>IF($A9362="","",Tienda_4!F2162)</f>
        <v>Juliana Costa</v>
      </c>
      <c r="E9362" t="str">
        <f>IF($A9362="","",Tienda_4!I2162)</f>
        <v>Tarjeta de crédito</v>
      </c>
      <c r="F9362">
        <f>IF($A9362="","",VALUE(RIGHT(Tienda_4!E2162,4)))</f>
        <v>2022</v>
      </c>
      <c r="G9362">
        <f>IF($A9362="","",Tienda_4!C2162)</f>
        <v>678200</v>
      </c>
      <c r="H9362">
        <f>IF($A9362="","",Tienda_4!D2162)</f>
        <v>36300</v>
      </c>
      <c r="I9362">
        <f>IF($A9362="","",Tienda_4!H2162)</f>
        <v>1</v>
      </c>
      <c r="J9362">
        <f>IF($A9362="",0,IF(AND(OR('Cuadro-de-mando'!$B$4="(Todas)",'Cuadro-de-mando'!$B$4=$A9362),OR('Cuadro-de-mando'!$E$4="(Todas)",'Cuadro-de-mando'!$E$4=$B9362),OR('Cuadro-de-mando'!$H$4="(Todas)",'Cuadro-de-mando'!$H$4=$C9362),OR('Cuadro-de-mando'!$K$4="(Todas)",'Cuadro-de-mando'!$K$4=$E9362),OR('Cuadro-de-mando'!$N$4="(Todos)",'Cuadro-de-mando'!$N$4=$F9362)),1,0))</f>
        <v>1</v>
      </c>
    </row>
    <row r="9363" spans="1:10" x14ac:dyDescent="0.25">
      <c r="A9363" t="str">
        <f>IF(Tienda_4!$A2163="","","Tienda 4")</f>
        <v>Tienda 4</v>
      </c>
      <c r="B9363" t="str">
        <f>IF($A9363="","",Tienda_4!B2163)</f>
        <v>Deportes y diversión</v>
      </c>
      <c r="C9363" t="str">
        <f>IF($A9363="","",Tienda_4!G2163)</f>
        <v>Medellín</v>
      </c>
      <c r="D9363" t="str">
        <f>IF($A9363="","",Tienda_4!F2163)</f>
        <v>Juan Fernandez</v>
      </c>
      <c r="E9363" t="str">
        <f>IF($A9363="","",Tienda_4!I2163)</f>
        <v>Tarjeta de crédito</v>
      </c>
      <c r="F9363">
        <f>IF($A9363="","",VALUE(RIGHT(Tienda_4!E2163,4)))</f>
        <v>2020</v>
      </c>
      <c r="G9363">
        <f>IF($A9363="","",Tienda_4!C2163)</f>
        <v>390400</v>
      </c>
      <c r="H9363">
        <f>IF($A9363="","",Tienda_4!D2163)</f>
        <v>21300</v>
      </c>
      <c r="I9363">
        <f>IF($A9363="","",Tienda_4!H2163)</f>
        <v>5</v>
      </c>
      <c r="J9363">
        <f>IF($A9363="",0,IF(AND(OR('Cuadro-de-mando'!$B$4="(Todas)",'Cuadro-de-mando'!$B$4=$A9363),OR('Cuadro-de-mando'!$E$4="(Todas)",'Cuadro-de-mando'!$E$4=$B9363),OR('Cuadro-de-mando'!$H$4="(Todas)",'Cuadro-de-mando'!$H$4=$C9363),OR('Cuadro-de-mando'!$K$4="(Todas)",'Cuadro-de-mando'!$K$4=$E9363),OR('Cuadro-de-mando'!$N$4="(Todos)",'Cuadro-de-mando'!$N$4=$F9363)),1,0))</f>
        <v>1</v>
      </c>
    </row>
    <row r="9364" spans="1:10" x14ac:dyDescent="0.25">
      <c r="A9364" t="str">
        <f>IF(Tienda_4!$A2164="","","Tienda 4")</f>
        <v>Tienda 4</v>
      </c>
      <c r="B9364" t="str">
        <f>IF($A9364="","",Tienda_4!B2164)</f>
        <v>Libros</v>
      </c>
      <c r="C9364" t="str">
        <f>IF($A9364="","",Tienda_4!G2164)</f>
        <v>Bogotá</v>
      </c>
      <c r="D9364" t="str">
        <f>IF($A9364="","",Tienda_4!F2164)</f>
        <v>Beatriz Morales</v>
      </c>
      <c r="E9364" t="str">
        <f>IF($A9364="","",Tienda_4!I2164)</f>
        <v>Tarjeta de crédito</v>
      </c>
      <c r="F9364">
        <f>IF($A9364="","",VALUE(RIGHT(Tienda_4!E2164,4)))</f>
        <v>2022</v>
      </c>
      <c r="G9364">
        <f>IF($A9364="","",Tienda_4!C2164)</f>
        <v>51300</v>
      </c>
      <c r="H9364">
        <f>IF($A9364="","",Tienda_4!D2164)</f>
        <v>900</v>
      </c>
      <c r="I9364">
        <f>IF($A9364="","",Tienda_4!H2164)</f>
        <v>5</v>
      </c>
      <c r="J9364">
        <f>IF($A9364="",0,IF(AND(OR('Cuadro-de-mando'!$B$4="(Todas)",'Cuadro-de-mando'!$B$4=$A9364),OR('Cuadro-de-mando'!$E$4="(Todas)",'Cuadro-de-mando'!$E$4=$B9364),OR('Cuadro-de-mando'!$H$4="(Todas)",'Cuadro-de-mando'!$H$4=$C9364),OR('Cuadro-de-mando'!$K$4="(Todas)",'Cuadro-de-mando'!$K$4=$E9364),OR('Cuadro-de-mando'!$N$4="(Todos)",'Cuadro-de-mando'!$N$4=$F9364)),1,0))</f>
        <v>1</v>
      </c>
    </row>
    <row r="9365" spans="1:10" x14ac:dyDescent="0.25">
      <c r="A9365" t="str">
        <f>IF(Tienda_4!$A2165="","","Tienda 4")</f>
        <v>Tienda 4</v>
      </c>
      <c r="B9365" t="str">
        <f>IF($A9365="","",Tienda_4!B2165)</f>
        <v>Electrónicos</v>
      </c>
      <c r="C9365" t="str">
        <f>IF($A9365="","",Tienda_4!G2165)</f>
        <v>Bogotá</v>
      </c>
      <c r="D9365" t="str">
        <f>IF($A9365="","",Tienda_4!F2165)</f>
        <v>Beatriz Morales</v>
      </c>
      <c r="E9365" t="str">
        <f>IF($A9365="","",Tienda_4!I2165)</f>
        <v>Tarjeta de crédito</v>
      </c>
      <c r="F9365">
        <f>IF($A9365="","",VALUE(RIGHT(Tienda_4!E2165,4)))</f>
        <v>2021</v>
      </c>
      <c r="G9365">
        <f>IF($A9365="","",Tienda_4!C2165)</f>
        <v>2151200</v>
      </c>
      <c r="H9365">
        <f>IF($A9365="","",Tienda_4!D2165)</f>
        <v>112700</v>
      </c>
      <c r="I9365">
        <f>IF($A9365="","",Tienda_4!H2165)</f>
        <v>5</v>
      </c>
      <c r="J9365">
        <f>IF($A9365="",0,IF(AND(OR('Cuadro-de-mando'!$B$4="(Todas)",'Cuadro-de-mando'!$B$4=$A9365),OR('Cuadro-de-mando'!$E$4="(Todas)",'Cuadro-de-mando'!$E$4=$B9365),OR('Cuadro-de-mando'!$H$4="(Todas)",'Cuadro-de-mando'!$H$4=$C9365),OR('Cuadro-de-mando'!$K$4="(Todas)",'Cuadro-de-mando'!$K$4=$E9365),OR('Cuadro-de-mando'!$N$4="(Todos)",'Cuadro-de-mando'!$N$4=$F9365)),1,0))</f>
        <v>1</v>
      </c>
    </row>
    <row r="9366" spans="1:10" x14ac:dyDescent="0.25">
      <c r="A9366" t="str">
        <f>IF(Tienda_4!$A2166="","","Tienda 4")</f>
        <v>Tienda 4</v>
      </c>
      <c r="B9366" t="str">
        <f>IF($A9366="","",Tienda_4!B2166)</f>
        <v>Electrónicos</v>
      </c>
      <c r="C9366" t="str">
        <f>IF($A9366="","",Tienda_4!G2166)</f>
        <v>Cali</v>
      </c>
      <c r="D9366" t="str">
        <f>IF($A9366="","",Tienda_4!F2166)</f>
        <v>Camila Rivera</v>
      </c>
      <c r="E9366" t="str">
        <f>IF($A9366="","",Tienda_4!I2166)</f>
        <v>Tarjeta de crédito</v>
      </c>
      <c r="F9366">
        <f>IF($A9366="","",VALUE(RIGHT(Tienda_4!E2166,4)))</f>
        <v>2022</v>
      </c>
      <c r="G9366">
        <f>IF($A9366="","",Tienda_4!C2166)</f>
        <v>1828800</v>
      </c>
      <c r="H9366">
        <f>IF($A9366="","",Tienda_4!D2166)</f>
        <v>97800</v>
      </c>
      <c r="I9366">
        <f>IF($A9366="","",Tienda_4!H2166)</f>
        <v>3</v>
      </c>
      <c r="J9366">
        <f>IF($A9366="",0,IF(AND(OR('Cuadro-de-mando'!$B$4="(Todas)",'Cuadro-de-mando'!$B$4=$A9366),OR('Cuadro-de-mando'!$E$4="(Todas)",'Cuadro-de-mando'!$E$4=$B9366),OR('Cuadro-de-mando'!$H$4="(Todas)",'Cuadro-de-mando'!$H$4=$C9366),OR('Cuadro-de-mando'!$K$4="(Todas)",'Cuadro-de-mando'!$K$4=$E9366),OR('Cuadro-de-mando'!$N$4="(Todos)",'Cuadro-de-mando'!$N$4=$F9366)),1,0))</f>
        <v>1</v>
      </c>
    </row>
    <row r="9367" spans="1:10" x14ac:dyDescent="0.25">
      <c r="A9367" t="str">
        <f>IF(Tienda_4!$A2167="","","Tienda 4")</f>
        <v>Tienda 4</v>
      </c>
      <c r="B9367" t="str">
        <f>IF($A9367="","",Tienda_4!B2167)</f>
        <v>Deportes y diversión</v>
      </c>
      <c r="C9367" t="str">
        <f>IF($A9367="","",Tienda_4!G2167)</f>
        <v>Pasto</v>
      </c>
      <c r="D9367" t="str">
        <f>IF($A9367="","",Tienda_4!F2167)</f>
        <v>Lucas Olivera</v>
      </c>
      <c r="E9367" t="str">
        <f>IF($A9367="","",Tienda_4!I2167)</f>
        <v>Tarjeta de crédito</v>
      </c>
      <c r="F9367">
        <f>IF($A9367="","",VALUE(RIGHT(Tienda_4!E2167,4)))</f>
        <v>2021</v>
      </c>
      <c r="G9367">
        <f>IF($A9367="","",Tienda_4!C2167)</f>
        <v>247900</v>
      </c>
      <c r="H9367">
        <f>IF($A9367="","",Tienda_4!D2167)</f>
        <v>13600</v>
      </c>
      <c r="I9367">
        <f>IF($A9367="","",Tienda_4!H2167)</f>
        <v>5</v>
      </c>
      <c r="J9367">
        <f>IF($A9367="",0,IF(AND(OR('Cuadro-de-mando'!$B$4="(Todas)",'Cuadro-de-mando'!$B$4=$A9367),OR('Cuadro-de-mando'!$E$4="(Todas)",'Cuadro-de-mando'!$E$4=$B9367),OR('Cuadro-de-mando'!$H$4="(Todas)",'Cuadro-de-mando'!$H$4=$C9367),OR('Cuadro-de-mando'!$K$4="(Todas)",'Cuadro-de-mando'!$K$4=$E9367),OR('Cuadro-de-mando'!$N$4="(Todos)",'Cuadro-de-mando'!$N$4=$F9367)),1,0))</f>
        <v>1</v>
      </c>
    </row>
    <row r="9368" spans="1:10" x14ac:dyDescent="0.25">
      <c r="A9368" t="str">
        <f>IF(Tienda_4!$A2168="","","Tienda 4")</f>
        <v>Tienda 4</v>
      </c>
      <c r="B9368" t="str">
        <f>IF($A9368="","",Tienda_4!B2168)</f>
        <v>Electrónicos</v>
      </c>
      <c r="C9368" t="str">
        <f>IF($A9368="","",Tienda_4!G2168)</f>
        <v>Bogotá</v>
      </c>
      <c r="D9368" t="str">
        <f>IF($A9368="","",Tienda_4!F2168)</f>
        <v>Beatriz Morales</v>
      </c>
      <c r="E9368" t="str">
        <f>IF($A9368="","",Tienda_4!I2168)</f>
        <v>Tarjeta de crédito</v>
      </c>
      <c r="F9368">
        <f>IF($A9368="","",VALUE(RIGHT(Tienda_4!E2168,4)))</f>
        <v>2021</v>
      </c>
      <c r="G9368">
        <f>IF($A9368="","",Tienda_4!C2168)</f>
        <v>293300</v>
      </c>
      <c r="H9368">
        <f>IF($A9368="","",Tienda_4!D2168)</f>
        <v>18000</v>
      </c>
      <c r="I9368">
        <f>IF($A9368="","",Tienda_4!H2168)</f>
        <v>5</v>
      </c>
      <c r="J9368">
        <f>IF($A9368="",0,IF(AND(OR('Cuadro-de-mando'!$B$4="(Todas)",'Cuadro-de-mando'!$B$4=$A9368),OR('Cuadro-de-mando'!$E$4="(Todas)",'Cuadro-de-mando'!$E$4=$B9368),OR('Cuadro-de-mando'!$H$4="(Todas)",'Cuadro-de-mando'!$H$4=$C9368),OR('Cuadro-de-mando'!$K$4="(Todas)",'Cuadro-de-mando'!$K$4=$E9368),OR('Cuadro-de-mando'!$N$4="(Todos)",'Cuadro-de-mando'!$N$4=$F9368)),1,0))</f>
        <v>1</v>
      </c>
    </row>
    <row r="9369" spans="1:10" x14ac:dyDescent="0.25">
      <c r="A9369" t="str">
        <f>IF(Tienda_4!$A2169="","","Tienda 4")</f>
        <v>Tienda 4</v>
      </c>
      <c r="B9369" t="str">
        <f>IF($A9369="","",Tienda_4!B2169)</f>
        <v>Muebles</v>
      </c>
      <c r="C9369" t="str">
        <f>IF($A9369="","",Tienda_4!G2169)</f>
        <v>Cali</v>
      </c>
      <c r="D9369" t="str">
        <f>IF($A9369="","",Tienda_4!F2169)</f>
        <v>Santiago Silva</v>
      </c>
      <c r="E9369" t="str">
        <f>IF($A9369="","",Tienda_4!I2169)</f>
        <v>Nequi</v>
      </c>
      <c r="F9369">
        <f>IF($A9369="","",VALUE(RIGHT(Tienda_4!E2169,4)))</f>
        <v>2021</v>
      </c>
      <c r="G9369">
        <f>IF($A9369="","",Tienda_4!C2169)</f>
        <v>134600</v>
      </c>
      <c r="H9369">
        <f>IF($A9369="","",Tienda_4!D2169)</f>
        <v>7600</v>
      </c>
      <c r="I9369">
        <f>IF($A9369="","",Tienda_4!H2169)</f>
        <v>4</v>
      </c>
      <c r="J9369">
        <f>IF($A9369="",0,IF(AND(OR('Cuadro-de-mando'!$B$4="(Todas)",'Cuadro-de-mando'!$B$4=$A9369),OR('Cuadro-de-mando'!$E$4="(Todas)",'Cuadro-de-mando'!$E$4=$B9369),OR('Cuadro-de-mando'!$H$4="(Todas)",'Cuadro-de-mando'!$H$4=$C9369),OR('Cuadro-de-mando'!$K$4="(Todas)",'Cuadro-de-mando'!$K$4=$E9369),OR('Cuadro-de-mando'!$N$4="(Todos)",'Cuadro-de-mando'!$N$4=$F9369)),1,0))</f>
        <v>1</v>
      </c>
    </row>
    <row r="9370" spans="1:10" x14ac:dyDescent="0.25">
      <c r="A9370" t="str">
        <f>IF(Tienda_4!$A2170="","","Tienda 4")</f>
        <v>Tienda 4</v>
      </c>
      <c r="B9370" t="str">
        <f>IF($A9370="","",Tienda_4!B2170)</f>
        <v>Juguetes</v>
      </c>
      <c r="C9370" t="str">
        <f>IF($A9370="","",Tienda_4!G2170)</f>
        <v>Medellín</v>
      </c>
      <c r="D9370" t="str">
        <f>IF($A9370="","",Tienda_4!F2170)</f>
        <v>Blanca Ramirez</v>
      </c>
      <c r="E9370" t="str">
        <f>IF($A9370="","",Tienda_4!I2170)</f>
        <v>Tarjeta de crédito</v>
      </c>
      <c r="F9370">
        <f>IF($A9370="","",VALUE(RIGHT(Tienda_4!E2170,4)))</f>
        <v>2021</v>
      </c>
      <c r="G9370">
        <f>IF($A9370="","",Tienda_4!C2170)</f>
        <v>30200</v>
      </c>
      <c r="H9370">
        <f>IF($A9370="","",Tienda_4!D2170)</f>
        <v>4000</v>
      </c>
      <c r="I9370">
        <f>IF($A9370="","",Tienda_4!H2170)</f>
        <v>5</v>
      </c>
      <c r="J9370">
        <f>IF($A9370="",0,IF(AND(OR('Cuadro-de-mando'!$B$4="(Todas)",'Cuadro-de-mando'!$B$4=$A9370),OR('Cuadro-de-mando'!$E$4="(Todas)",'Cuadro-de-mando'!$E$4=$B9370),OR('Cuadro-de-mando'!$H$4="(Todas)",'Cuadro-de-mando'!$H$4=$C9370),OR('Cuadro-de-mando'!$K$4="(Todas)",'Cuadro-de-mando'!$K$4=$E9370),OR('Cuadro-de-mando'!$N$4="(Todos)",'Cuadro-de-mando'!$N$4=$F9370)),1,0))</f>
        <v>1</v>
      </c>
    </row>
    <row r="9371" spans="1:10" x14ac:dyDescent="0.25">
      <c r="A9371" t="str">
        <f>IF(Tienda_4!$A2171="","","Tienda 4")</f>
        <v>Tienda 4</v>
      </c>
      <c r="B9371" t="str">
        <f>IF($A9371="","",Tienda_4!B2171)</f>
        <v>Muebles</v>
      </c>
      <c r="C9371" t="str">
        <f>IF($A9371="","",Tienda_4!G2171)</f>
        <v>Medellín</v>
      </c>
      <c r="D9371" t="str">
        <f>IF($A9371="","",Tienda_4!F2171)</f>
        <v>Rafael Acosta</v>
      </c>
      <c r="E9371" t="str">
        <f>IF($A9371="","",Tienda_4!I2171)</f>
        <v>Tarjeta de crédito</v>
      </c>
      <c r="F9371">
        <f>IF($A9371="","",VALUE(RIGHT(Tienda_4!E2171,4)))</f>
        <v>2022</v>
      </c>
      <c r="G9371">
        <f>IF($A9371="","",Tienda_4!C2171)</f>
        <v>512100</v>
      </c>
      <c r="H9371">
        <f>IF($A9371="","",Tienda_4!D2171)</f>
        <v>25500</v>
      </c>
      <c r="I9371">
        <f>IF($A9371="","",Tienda_4!H2171)</f>
        <v>4</v>
      </c>
      <c r="J9371">
        <f>IF($A9371="",0,IF(AND(OR('Cuadro-de-mando'!$B$4="(Todas)",'Cuadro-de-mando'!$B$4=$A9371),OR('Cuadro-de-mando'!$E$4="(Todas)",'Cuadro-de-mando'!$E$4=$B9371),OR('Cuadro-de-mando'!$H$4="(Todas)",'Cuadro-de-mando'!$H$4=$C9371),OR('Cuadro-de-mando'!$K$4="(Todas)",'Cuadro-de-mando'!$K$4=$E9371),OR('Cuadro-de-mando'!$N$4="(Todos)",'Cuadro-de-mando'!$N$4=$F9371)),1,0))</f>
        <v>1</v>
      </c>
    </row>
    <row r="9372" spans="1:10" x14ac:dyDescent="0.25">
      <c r="A9372" t="str">
        <f>IF(Tienda_4!$A2172="","","Tienda 4")</f>
        <v>Tienda 4</v>
      </c>
      <c r="B9372" t="str">
        <f>IF($A9372="","",Tienda_4!B2172)</f>
        <v>Libros</v>
      </c>
      <c r="C9372" t="str">
        <f>IF($A9372="","",Tienda_4!G2172)</f>
        <v>Santa Marta</v>
      </c>
      <c r="D9372" t="str">
        <f>IF($A9372="","",Tienda_4!F2172)</f>
        <v>Blanca Ramirez</v>
      </c>
      <c r="E9372" t="str">
        <f>IF($A9372="","",Tienda_4!I2172)</f>
        <v>Tarjeta de crédito</v>
      </c>
      <c r="F9372">
        <f>IF($A9372="","",VALUE(RIGHT(Tienda_4!E2172,4)))</f>
        <v>2021</v>
      </c>
      <c r="G9372">
        <f>IF($A9372="","",Tienda_4!C2172)</f>
        <v>70600</v>
      </c>
      <c r="H9372">
        <f>IF($A9372="","",Tienda_4!D2172)</f>
        <v>9600</v>
      </c>
      <c r="I9372">
        <f>IF($A9372="","",Tienda_4!H2172)</f>
        <v>4</v>
      </c>
      <c r="J9372">
        <f>IF($A9372="",0,IF(AND(OR('Cuadro-de-mando'!$B$4="(Todas)",'Cuadro-de-mando'!$B$4=$A9372),OR('Cuadro-de-mando'!$E$4="(Todas)",'Cuadro-de-mando'!$E$4=$B9372),OR('Cuadro-de-mando'!$H$4="(Todas)",'Cuadro-de-mando'!$H$4=$C9372),OR('Cuadro-de-mando'!$K$4="(Todas)",'Cuadro-de-mando'!$K$4=$E9372),OR('Cuadro-de-mando'!$N$4="(Todos)",'Cuadro-de-mando'!$N$4=$F9372)),1,0))</f>
        <v>1</v>
      </c>
    </row>
    <row r="9373" spans="1:10" x14ac:dyDescent="0.25">
      <c r="A9373" t="str">
        <f>IF(Tienda_4!$A2173="","","Tienda 4")</f>
        <v>Tienda 4</v>
      </c>
      <c r="B9373" t="str">
        <f>IF($A9373="","",Tienda_4!B2173)</f>
        <v>Electrónicos</v>
      </c>
      <c r="C9373" t="str">
        <f>IF($A9373="","",Tienda_4!G2173)</f>
        <v>Bogotá</v>
      </c>
      <c r="D9373" t="str">
        <f>IF($A9373="","",Tienda_4!F2173)</f>
        <v>Maria Alfonso</v>
      </c>
      <c r="E9373" t="str">
        <f>IF($A9373="","",Tienda_4!I2173)</f>
        <v>Tarjeta de crédito</v>
      </c>
      <c r="F9373">
        <f>IF($A9373="","",VALUE(RIGHT(Tienda_4!E2173,4)))</f>
        <v>2022</v>
      </c>
      <c r="G9373">
        <f>IF($A9373="","",Tienda_4!C2173)</f>
        <v>807400</v>
      </c>
      <c r="H9373">
        <f>IF($A9373="","",Tienda_4!D2173)</f>
        <v>41200</v>
      </c>
      <c r="I9373">
        <f>IF($A9373="","",Tienda_4!H2173)</f>
        <v>5</v>
      </c>
      <c r="J9373">
        <f>IF($A9373="",0,IF(AND(OR('Cuadro-de-mando'!$B$4="(Todas)",'Cuadro-de-mando'!$B$4=$A9373),OR('Cuadro-de-mando'!$E$4="(Todas)",'Cuadro-de-mando'!$E$4=$B9373),OR('Cuadro-de-mando'!$H$4="(Todas)",'Cuadro-de-mando'!$H$4=$C9373),OR('Cuadro-de-mando'!$K$4="(Todas)",'Cuadro-de-mando'!$K$4=$E9373),OR('Cuadro-de-mando'!$N$4="(Todos)",'Cuadro-de-mando'!$N$4=$F9373)),1,0))</f>
        <v>1</v>
      </c>
    </row>
    <row r="9374" spans="1:10" x14ac:dyDescent="0.25">
      <c r="A9374" t="str">
        <f>IF(Tienda_4!$A2174="","","Tienda 4")</f>
        <v>Tienda 4</v>
      </c>
      <c r="B9374" t="str">
        <f>IF($A9374="","",Tienda_4!B2174)</f>
        <v>Muebles</v>
      </c>
      <c r="C9374" t="str">
        <f>IF($A9374="","",Tienda_4!G2174)</f>
        <v>Medellín</v>
      </c>
      <c r="D9374" t="str">
        <f>IF($A9374="","",Tienda_4!F2174)</f>
        <v>Pedro Gomez</v>
      </c>
      <c r="E9374" t="str">
        <f>IF($A9374="","",Tienda_4!I2174)</f>
        <v>Nequi</v>
      </c>
      <c r="F9374">
        <f>IF($A9374="","",VALUE(RIGHT(Tienda_4!E2174,4)))</f>
        <v>2023</v>
      </c>
      <c r="G9374">
        <f>IF($A9374="","",Tienda_4!C2174)</f>
        <v>272300</v>
      </c>
      <c r="H9374">
        <f>IF($A9374="","",Tienda_4!D2174)</f>
        <v>12700</v>
      </c>
      <c r="I9374">
        <f>IF($A9374="","",Tienda_4!H2174)</f>
        <v>5</v>
      </c>
      <c r="J9374">
        <f>IF($A9374="",0,IF(AND(OR('Cuadro-de-mando'!$B$4="(Todas)",'Cuadro-de-mando'!$B$4=$A9374),OR('Cuadro-de-mando'!$E$4="(Todas)",'Cuadro-de-mando'!$E$4=$B9374),OR('Cuadro-de-mando'!$H$4="(Todas)",'Cuadro-de-mando'!$H$4=$C9374),OR('Cuadro-de-mando'!$K$4="(Todas)",'Cuadro-de-mando'!$K$4=$E9374),OR('Cuadro-de-mando'!$N$4="(Todos)",'Cuadro-de-mando'!$N$4=$F9374)),1,0))</f>
        <v>1</v>
      </c>
    </row>
    <row r="9375" spans="1:10" x14ac:dyDescent="0.25">
      <c r="A9375" t="str">
        <f>IF(Tienda_4!$A2175="","","Tienda 4")</f>
        <v>Tienda 4</v>
      </c>
      <c r="B9375" t="str">
        <f>IF($A9375="","",Tienda_4!B2175)</f>
        <v>Electrónicos</v>
      </c>
      <c r="C9375" t="str">
        <f>IF($A9375="","",Tienda_4!G2175)</f>
        <v>Medellín</v>
      </c>
      <c r="D9375" t="str">
        <f>IF($A9375="","",Tienda_4!F2175)</f>
        <v>Izabela de León</v>
      </c>
      <c r="E9375" t="str">
        <f>IF($A9375="","",Tienda_4!I2175)</f>
        <v>Nequi</v>
      </c>
      <c r="F9375">
        <f>IF($A9375="","",VALUE(RIGHT(Tienda_4!E2175,4)))</f>
        <v>2023</v>
      </c>
      <c r="G9375">
        <f>IF($A9375="","",Tienda_4!C2175)</f>
        <v>199400</v>
      </c>
      <c r="H9375">
        <f>IF($A9375="","",Tienda_4!D2175)</f>
        <v>8800</v>
      </c>
      <c r="I9375">
        <f>IF($A9375="","",Tienda_4!H2175)</f>
        <v>5</v>
      </c>
      <c r="J9375">
        <f>IF($A9375="",0,IF(AND(OR('Cuadro-de-mando'!$B$4="(Todas)",'Cuadro-de-mando'!$B$4=$A9375),OR('Cuadro-de-mando'!$E$4="(Todas)",'Cuadro-de-mando'!$E$4=$B9375),OR('Cuadro-de-mando'!$H$4="(Todas)",'Cuadro-de-mando'!$H$4=$C9375),OR('Cuadro-de-mando'!$K$4="(Todas)",'Cuadro-de-mando'!$K$4=$E9375),OR('Cuadro-de-mando'!$N$4="(Todos)",'Cuadro-de-mando'!$N$4=$F9375)),1,0))</f>
        <v>1</v>
      </c>
    </row>
    <row r="9376" spans="1:10" x14ac:dyDescent="0.25">
      <c r="A9376" t="str">
        <f>IF(Tienda_4!$A2176="","","Tienda 4")</f>
        <v>Tienda 4</v>
      </c>
      <c r="B9376" t="str">
        <f>IF($A9376="","",Tienda_4!B2176)</f>
        <v>Muebles</v>
      </c>
      <c r="C9376" t="str">
        <f>IF($A9376="","",Tienda_4!G2176)</f>
        <v>Cali</v>
      </c>
      <c r="D9376" t="str">
        <f>IF($A9376="","",Tienda_4!F2176)</f>
        <v>Maria Alfonso</v>
      </c>
      <c r="E9376" t="str">
        <f>IF($A9376="","",Tienda_4!I2176)</f>
        <v>Nequi</v>
      </c>
      <c r="F9376">
        <f>IF($A9376="","",VALUE(RIGHT(Tienda_4!E2176,4)))</f>
        <v>2022</v>
      </c>
      <c r="G9376">
        <f>IF($A9376="","",Tienda_4!C2176)</f>
        <v>655300</v>
      </c>
      <c r="H9376">
        <f>IF($A9376="","",Tienda_4!D2176)</f>
        <v>33100</v>
      </c>
      <c r="I9376">
        <f>IF($A9376="","",Tienda_4!H2176)</f>
        <v>5</v>
      </c>
      <c r="J9376">
        <f>IF($A9376="",0,IF(AND(OR('Cuadro-de-mando'!$B$4="(Todas)",'Cuadro-de-mando'!$B$4=$A9376),OR('Cuadro-de-mando'!$E$4="(Todas)",'Cuadro-de-mando'!$E$4=$B9376),OR('Cuadro-de-mando'!$H$4="(Todas)",'Cuadro-de-mando'!$H$4=$C9376),OR('Cuadro-de-mando'!$K$4="(Todas)",'Cuadro-de-mando'!$K$4=$E9376),OR('Cuadro-de-mando'!$N$4="(Todos)",'Cuadro-de-mando'!$N$4=$F9376)),1,0))</f>
        <v>1</v>
      </c>
    </row>
    <row r="9377" spans="1:10" x14ac:dyDescent="0.25">
      <c r="A9377" t="str">
        <f>IF(Tienda_4!$A2177="","","Tienda 4")</f>
        <v>Tienda 4</v>
      </c>
      <c r="B9377" t="str">
        <f>IF($A9377="","",Tienda_4!B2177)</f>
        <v>Electrodomésticos</v>
      </c>
      <c r="C9377" t="str">
        <f>IF($A9377="","",Tienda_4!G2177)</f>
        <v>Cali</v>
      </c>
      <c r="D9377" t="str">
        <f>IF($A9377="","",Tienda_4!F2177)</f>
        <v>Santiago Silva</v>
      </c>
      <c r="E9377" t="str">
        <f>IF($A9377="","",Tienda_4!I2177)</f>
        <v>Tarjeta de crédito</v>
      </c>
      <c r="F9377">
        <f>IF($A9377="","",VALUE(RIGHT(Tienda_4!E2177,4)))</f>
        <v>2022</v>
      </c>
      <c r="G9377">
        <f>IF($A9377="","",Tienda_4!C2177)</f>
        <v>914200</v>
      </c>
      <c r="H9377">
        <f>IF($A9377="","",Tienda_4!D2177)</f>
        <v>49200</v>
      </c>
      <c r="I9377">
        <f>IF($A9377="","",Tienda_4!H2177)</f>
        <v>4</v>
      </c>
      <c r="J9377">
        <f>IF($A9377="",0,IF(AND(OR('Cuadro-de-mando'!$B$4="(Todas)",'Cuadro-de-mando'!$B$4=$A9377),OR('Cuadro-de-mando'!$E$4="(Todas)",'Cuadro-de-mando'!$E$4=$B9377),OR('Cuadro-de-mando'!$H$4="(Todas)",'Cuadro-de-mando'!$H$4=$C9377),OR('Cuadro-de-mando'!$K$4="(Todas)",'Cuadro-de-mando'!$K$4=$E9377),OR('Cuadro-de-mando'!$N$4="(Todos)",'Cuadro-de-mando'!$N$4=$F9377)),1,0))</f>
        <v>1</v>
      </c>
    </row>
    <row r="9378" spans="1:10" x14ac:dyDescent="0.25">
      <c r="A9378" t="str">
        <f>IF(Tienda_4!$A2178="","","Tienda 4")</f>
        <v>Tienda 4</v>
      </c>
      <c r="B9378" t="str">
        <f>IF($A9378="","",Tienda_4!B2178)</f>
        <v>Electrodomésticos</v>
      </c>
      <c r="C9378" t="str">
        <f>IF($A9378="","",Tienda_4!G2178)</f>
        <v>Bucaramanga</v>
      </c>
      <c r="D9378" t="str">
        <f>IF($A9378="","",Tienda_4!F2178)</f>
        <v>Blanca Ramirez</v>
      </c>
      <c r="E9378" t="str">
        <f>IF($A9378="","",Tienda_4!I2178)</f>
        <v>Tarjeta de crédito</v>
      </c>
      <c r="F9378">
        <f>IF($A9378="","",VALUE(RIGHT(Tienda_4!E2178,4)))</f>
        <v>2020</v>
      </c>
      <c r="G9378">
        <f>IF($A9378="","",Tienda_4!C2178)</f>
        <v>1310200</v>
      </c>
      <c r="H9378">
        <f>IF($A9378="","",Tienda_4!D2178)</f>
        <v>68000</v>
      </c>
      <c r="I9378">
        <f>IF($A9378="","",Tienda_4!H2178)</f>
        <v>5</v>
      </c>
      <c r="J9378">
        <f>IF($A9378="",0,IF(AND(OR('Cuadro-de-mando'!$B$4="(Todas)",'Cuadro-de-mando'!$B$4=$A9378),OR('Cuadro-de-mando'!$E$4="(Todas)",'Cuadro-de-mando'!$E$4=$B9378),OR('Cuadro-de-mando'!$H$4="(Todas)",'Cuadro-de-mando'!$H$4=$C9378),OR('Cuadro-de-mando'!$K$4="(Todas)",'Cuadro-de-mando'!$K$4=$E9378),OR('Cuadro-de-mando'!$N$4="(Todos)",'Cuadro-de-mando'!$N$4=$F9378)),1,0))</f>
        <v>1</v>
      </c>
    </row>
    <row r="9379" spans="1:10" x14ac:dyDescent="0.25">
      <c r="A9379" t="str">
        <f>IF(Tienda_4!$A2179="","","Tienda 4")</f>
        <v>Tienda 4</v>
      </c>
      <c r="B9379" t="str">
        <f>IF($A9379="","",Tienda_4!B2179)</f>
        <v>Juguetes</v>
      </c>
      <c r="C9379" t="str">
        <f>IF($A9379="","",Tienda_4!G2179)</f>
        <v>Medellín</v>
      </c>
      <c r="D9379" t="str">
        <f>IF($A9379="","",Tienda_4!F2179)</f>
        <v>Santiago Silva</v>
      </c>
      <c r="E9379" t="str">
        <f>IF($A9379="","",Tienda_4!I2179)</f>
        <v>Nequi</v>
      </c>
      <c r="F9379">
        <f>IF($A9379="","",VALUE(RIGHT(Tienda_4!E2179,4)))</f>
        <v>2020</v>
      </c>
      <c r="G9379">
        <f>IF($A9379="","",Tienda_4!C2179)</f>
        <v>37100</v>
      </c>
      <c r="H9379">
        <f>IF($A9379="","",Tienda_4!D2179)</f>
        <v>4400</v>
      </c>
      <c r="I9379">
        <f>IF($A9379="","",Tienda_4!H2179)</f>
        <v>5</v>
      </c>
      <c r="J9379">
        <f>IF($A9379="",0,IF(AND(OR('Cuadro-de-mando'!$B$4="(Todas)",'Cuadro-de-mando'!$B$4=$A9379),OR('Cuadro-de-mando'!$E$4="(Todas)",'Cuadro-de-mando'!$E$4=$B9379),OR('Cuadro-de-mando'!$H$4="(Todas)",'Cuadro-de-mando'!$H$4=$C9379),OR('Cuadro-de-mando'!$K$4="(Todas)",'Cuadro-de-mando'!$K$4=$E9379),OR('Cuadro-de-mando'!$N$4="(Todos)",'Cuadro-de-mando'!$N$4=$F9379)),1,0))</f>
        <v>1</v>
      </c>
    </row>
    <row r="9380" spans="1:10" x14ac:dyDescent="0.25">
      <c r="A9380" t="str">
        <f>IF(Tienda_4!$A2180="","","Tienda 4")</f>
        <v>Tienda 4</v>
      </c>
      <c r="B9380" t="str">
        <f>IF($A9380="","",Tienda_4!B2180)</f>
        <v>Deportes y diversión</v>
      </c>
      <c r="C9380" t="str">
        <f>IF($A9380="","",Tienda_4!G2180)</f>
        <v>Medellín</v>
      </c>
      <c r="D9380" t="str">
        <f>IF($A9380="","",Tienda_4!F2180)</f>
        <v>Lucas Olivera</v>
      </c>
      <c r="E9380" t="str">
        <f>IF($A9380="","",Tienda_4!I2180)</f>
        <v>Nequi</v>
      </c>
      <c r="F9380">
        <f>IF($A9380="","",VALUE(RIGHT(Tienda_4!E2180,4)))</f>
        <v>2021</v>
      </c>
      <c r="G9380">
        <f>IF($A9380="","",Tienda_4!C2180)</f>
        <v>583800</v>
      </c>
      <c r="H9380">
        <f>IF($A9380="","",Tienda_4!D2180)</f>
        <v>35900</v>
      </c>
      <c r="I9380">
        <f>IF($A9380="","",Tienda_4!H2180)</f>
        <v>3</v>
      </c>
      <c r="J9380">
        <f>IF($A9380="",0,IF(AND(OR('Cuadro-de-mando'!$B$4="(Todas)",'Cuadro-de-mando'!$B$4=$A9380),OR('Cuadro-de-mando'!$E$4="(Todas)",'Cuadro-de-mando'!$E$4=$B9380),OR('Cuadro-de-mando'!$H$4="(Todas)",'Cuadro-de-mando'!$H$4=$C9380),OR('Cuadro-de-mando'!$K$4="(Todas)",'Cuadro-de-mando'!$K$4=$E9380),OR('Cuadro-de-mando'!$N$4="(Todos)",'Cuadro-de-mando'!$N$4=$F9380)),1,0))</f>
        <v>1</v>
      </c>
    </row>
    <row r="9381" spans="1:10" x14ac:dyDescent="0.25">
      <c r="A9381" t="str">
        <f>IF(Tienda_4!$A2181="","","Tienda 4")</f>
        <v>Tienda 4</v>
      </c>
      <c r="B9381" t="str">
        <f>IF($A9381="","",Tienda_4!B2181)</f>
        <v>Deportes y diversión</v>
      </c>
      <c r="C9381" t="str">
        <f>IF($A9381="","",Tienda_4!G2181)</f>
        <v>Bogotá</v>
      </c>
      <c r="D9381" t="str">
        <f>IF($A9381="","",Tienda_4!F2181)</f>
        <v>Beatriz Morales</v>
      </c>
      <c r="E9381" t="str">
        <f>IF($A9381="","",Tienda_4!I2181)</f>
        <v>Nequi</v>
      </c>
      <c r="F9381">
        <f>IF($A9381="","",VALUE(RIGHT(Tienda_4!E2181,4)))</f>
        <v>2022</v>
      </c>
      <c r="G9381">
        <f>IF($A9381="","",Tienda_4!C2181)</f>
        <v>108500</v>
      </c>
      <c r="H9381">
        <f>IF($A9381="","",Tienda_4!D2181)</f>
        <v>6000</v>
      </c>
      <c r="I9381">
        <f>IF($A9381="","",Tienda_4!H2181)</f>
        <v>5</v>
      </c>
      <c r="J9381">
        <f>IF($A9381="",0,IF(AND(OR('Cuadro-de-mando'!$B$4="(Todas)",'Cuadro-de-mando'!$B$4=$A9381),OR('Cuadro-de-mando'!$E$4="(Todas)",'Cuadro-de-mando'!$E$4=$B9381),OR('Cuadro-de-mando'!$H$4="(Todas)",'Cuadro-de-mando'!$H$4=$C9381),OR('Cuadro-de-mando'!$K$4="(Todas)",'Cuadro-de-mando'!$K$4=$E9381),OR('Cuadro-de-mando'!$N$4="(Todos)",'Cuadro-de-mando'!$N$4=$F9381)),1,0))</f>
        <v>1</v>
      </c>
    </row>
    <row r="9382" spans="1:10" x14ac:dyDescent="0.25">
      <c r="A9382" t="str">
        <f>IF(Tienda_4!$A2182="","","Tienda 4")</f>
        <v>Tienda 4</v>
      </c>
      <c r="B9382" t="str">
        <f>IF($A9382="","",Tienda_4!B2182)</f>
        <v>Muebles</v>
      </c>
      <c r="C9382" t="str">
        <f>IF($A9382="","",Tienda_4!G2182)</f>
        <v>Cali</v>
      </c>
      <c r="D9382" t="str">
        <f>IF($A9382="","",Tienda_4!F2182)</f>
        <v>Felipe Santos</v>
      </c>
      <c r="E9382" t="str">
        <f>IF($A9382="","",Tienda_4!I2182)</f>
        <v>Tarjeta de crédito</v>
      </c>
      <c r="F9382">
        <f>IF($A9382="","",VALUE(RIGHT(Tienda_4!E2182,4)))</f>
        <v>2020</v>
      </c>
      <c r="G9382">
        <f>IF($A9382="","",Tienda_4!C2182)</f>
        <v>399200</v>
      </c>
      <c r="H9382">
        <f>IF($A9382="","",Tienda_4!D2182)</f>
        <v>21900</v>
      </c>
      <c r="I9382">
        <f>IF($A9382="","",Tienda_4!H2182)</f>
        <v>1</v>
      </c>
      <c r="J9382">
        <f>IF($A9382="",0,IF(AND(OR('Cuadro-de-mando'!$B$4="(Todas)",'Cuadro-de-mando'!$B$4=$A9382),OR('Cuadro-de-mando'!$E$4="(Todas)",'Cuadro-de-mando'!$E$4=$B9382),OR('Cuadro-de-mando'!$H$4="(Todas)",'Cuadro-de-mando'!$H$4=$C9382),OR('Cuadro-de-mando'!$K$4="(Todas)",'Cuadro-de-mando'!$K$4=$E9382),OR('Cuadro-de-mando'!$N$4="(Todos)",'Cuadro-de-mando'!$N$4=$F9382)),1,0))</f>
        <v>1</v>
      </c>
    </row>
    <row r="9383" spans="1:10" x14ac:dyDescent="0.25">
      <c r="A9383" t="str">
        <f>IF(Tienda_4!$A2183="","","Tienda 4")</f>
        <v>Tienda 4</v>
      </c>
      <c r="B9383" t="str">
        <f>IF($A9383="","",Tienda_4!B2183)</f>
        <v>Muebles</v>
      </c>
      <c r="C9383" t="str">
        <f>IF($A9383="","",Tienda_4!G2183)</f>
        <v>Bogotá</v>
      </c>
      <c r="D9383" t="str">
        <f>IF($A9383="","",Tienda_4!F2183)</f>
        <v>Pedro Gomez</v>
      </c>
      <c r="E9383" t="str">
        <f>IF($A9383="","",Tienda_4!I2183)</f>
        <v>Nequi</v>
      </c>
      <c r="F9383">
        <f>IF($A9383="","",VALUE(RIGHT(Tienda_4!E2183,4)))</f>
        <v>2020</v>
      </c>
      <c r="G9383">
        <f>IF($A9383="","",Tienda_4!C2183)</f>
        <v>752600</v>
      </c>
      <c r="H9383">
        <f>IF($A9383="","",Tienda_4!D2183)</f>
        <v>38300</v>
      </c>
      <c r="I9383">
        <f>IF($A9383="","",Tienda_4!H2183)</f>
        <v>4</v>
      </c>
      <c r="J9383">
        <f>IF($A9383="",0,IF(AND(OR('Cuadro-de-mando'!$B$4="(Todas)",'Cuadro-de-mando'!$B$4=$A9383),OR('Cuadro-de-mando'!$E$4="(Todas)",'Cuadro-de-mando'!$E$4=$B9383),OR('Cuadro-de-mando'!$H$4="(Todas)",'Cuadro-de-mando'!$H$4=$C9383),OR('Cuadro-de-mando'!$K$4="(Todas)",'Cuadro-de-mando'!$K$4=$E9383),OR('Cuadro-de-mando'!$N$4="(Todos)",'Cuadro-de-mando'!$N$4=$F9383)),1,0))</f>
        <v>1</v>
      </c>
    </row>
    <row r="9384" spans="1:10" x14ac:dyDescent="0.25">
      <c r="A9384" t="str">
        <f>IF(Tienda_4!$A2184="","","Tienda 4")</f>
        <v>Tienda 4</v>
      </c>
      <c r="B9384" t="str">
        <f>IF($A9384="","",Tienda_4!B2184)</f>
        <v>Electrónicos</v>
      </c>
      <c r="C9384" t="str">
        <f>IF($A9384="","",Tienda_4!G2184)</f>
        <v>Medellín</v>
      </c>
      <c r="D9384" t="str">
        <f>IF($A9384="","",Tienda_4!F2184)</f>
        <v>Beatriz Morales</v>
      </c>
      <c r="E9384" t="str">
        <f>IF($A9384="","",Tienda_4!I2184)</f>
        <v>Tarjeta de crédito</v>
      </c>
      <c r="F9384">
        <f>IF($A9384="","",VALUE(RIGHT(Tienda_4!E2184,4)))</f>
        <v>2021</v>
      </c>
      <c r="G9384">
        <f>IF($A9384="","",Tienda_4!C2184)</f>
        <v>791200</v>
      </c>
      <c r="H9384">
        <f>IF($A9384="","",Tienda_4!D2184)</f>
        <v>40300</v>
      </c>
      <c r="I9384">
        <f>IF($A9384="","",Tienda_4!H2184)</f>
        <v>5</v>
      </c>
      <c r="J9384">
        <f>IF($A9384="",0,IF(AND(OR('Cuadro-de-mando'!$B$4="(Todas)",'Cuadro-de-mando'!$B$4=$A9384),OR('Cuadro-de-mando'!$E$4="(Todas)",'Cuadro-de-mando'!$E$4=$B9384),OR('Cuadro-de-mando'!$H$4="(Todas)",'Cuadro-de-mando'!$H$4=$C9384),OR('Cuadro-de-mando'!$K$4="(Todas)",'Cuadro-de-mando'!$K$4=$E9384),OR('Cuadro-de-mando'!$N$4="(Todos)",'Cuadro-de-mando'!$N$4=$F9384)),1,0))</f>
        <v>1</v>
      </c>
    </row>
    <row r="9385" spans="1:10" x14ac:dyDescent="0.25">
      <c r="A9385" t="str">
        <f>IF(Tienda_4!$A2185="","","Tienda 4")</f>
        <v>Tienda 4</v>
      </c>
      <c r="B9385" t="str">
        <f>IF($A9385="","",Tienda_4!B2185)</f>
        <v>Instrumentos musicales</v>
      </c>
      <c r="C9385" t="str">
        <f>IF($A9385="","",Tienda_4!G2185)</f>
        <v>Pasto</v>
      </c>
      <c r="D9385" t="str">
        <f>IF($A9385="","",Tienda_4!F2185)</f>
        <v>Camila Rivera</v>
      </c>
      <c r="E9385" t="str">
        <f>IF($A9385="","",Tienda_4!I2185)</f>
        <v>Tarjeta de crédito</v>
      </c>
      <c r="F9385">
        <f>IF($A9385="","",VALUE(RIGHT(Tienda_4!E2185,4)))</f>
        <v>2022</v>
      </c>
      <c r="G9385">
        <f>IF($A9385="","",Tienda_4!C2185)</f>
        <v>900500</v>
      </c>
      <c r="H9385">
        <f>IF($A9385="","",Tienda_4!D2185)</f>
        <v>48600</v>
      </c>
      <c r="I9385">
        <f>IF($A9385="","",Tienda_4!H2185)</f>
        <v>4</v>
      </c>
      <c r="J9385">
        <f>IF($A9385="",0,IF(AND(OR('Cuadro-de-mando'!$B$4="(Todas)",'Cuadro-de-mando'!$B$4=$A9385),OR('Cuadro-de-mando'!$E$4="(Todas)",'Cuadro-de-mando'!$E$4=$B9385),OR('Cuadro-de-mando'!$H$4="(Todas)",'Cuadro-de-mando'!$H$4=$C9385),OR('Cuadro-de-mando'!$K$4="(Todas)",'Cuadro-de-mando'!$K$4=$E9385),OR('Cuadro-de-mando'!$N$4="(Todos)",'Cuadro-de-mando'!$N$4=$F9385)),1,0))</f>
        <v>1</v>
      </c>
    </row>
    <row r="9386" spans="1:10" x14ac:dyDescent="0.25">
      <c r="A9386" t="str">
        <f>IF(Tienda_4!$A2186="","","Tienda 4")</f>
        <v>Tienda 4</v>
      </c>
      <c r="B9386" t="str">
        <f>IF($A9386="","",Tienda_4!B2186)</f>
        <v>Electrónicos</v>
      </c>
      <c r="C9386" t="str">
        <f>IF($A9386="","",Tienda_4!G2186)</f>
        <v>Bogotá</v>
      </c>
      <c r="D9386" t="str">
        <f>IF($A9386="","",Tienda_4!F2186)</f>
        <v>Maria Alfonso</v>
      </c>
      <c r="E9386" t="str">
        <f>IF($A9386="","",Tienda_4!I2186)</f>
        <v>Nequi</v>
      </c>
      <c r="F9386">
        <f>IF($A9386="","",VALUE(RIGHT(Tienda_4!E2186,4)))</f>
        <v>2021</v>
      </c>
      <c r="G9386">
        <f>IF($A9386="","",Tienda_4!C2186)</f>
        <v>173100</v>
      </c>
      <c r="H9386">
        <f>IF($A9386="","",Tienda_4!D2186)</f>
        <v>7400</v>
      </c>
      <c r="I9386">
        <f>IF($A9386="","",Tienda_4!H2186)</f>
        <v>5</v>
      </c>
      <c r="J9386">
        <f>IF($A9386="",0,IF(AND(OR('Cuadro-de-mando'!$B$4="(Todas)",'Cuadro-de-mando'!$B$4=$A9386),OR('Cuadro-de-mando'!$E$4="(Todas)",'Cuadro-de-mando'!$E$4=$B9386),OR('Cuadro-de-mando'!$H$4="(Todas)",'Cuadro-de-mando'!$H$4=$C9386),OR('Cuadro-de-mando'!$K$4="(Todas)",'Cuadro-de-mando'!$K$4=$E9386),OR('Cuadro-de-mando'!$N$4="(Todos)",'Cuadro-de-mando'!$N$4=$F9386)),1,0))</f>
        <v>1</v>
      </c>
    </row>
    <row r="9387" spans="1:10" x14ac:dyDescent="0.25">
      <c r="A9387" t="str">
        <f>IF(Tienda_4!$A2187="","","Tienda 4")</f>
        <v>Tienda 4</v>
      </c>
      <c r="B9387" t="str">
        <f>IF($A9387="","",Tienda_4!B2187)</f>
        <v>Juguetes</v>
      </c>
      <c r="C9387" t="str">
        <f>IF($A9387="","",Tienda_4!G2187)</f>
        <v>Bogotá</v>
      </c>
      <c r="D9387" t="str">
        <f>IF($A9387="","",Tienda_4!F2187)</f>
        <v>Felipe Santos</v>
      </c>
      <c r="E9387" t="str">
        <f>IF($A9387="","",Tienda_4!I2187)</f>
        <v>Nequi</v>
      </c>
      <c r="F9387">
        <f>IF($A9387="","",VALUE(RIGHT(Tienda_4!E2187,4)))</f>
        <v>2023</v>
      </c>
      <c r="G9387">
        <f>IF($A9387="","",Tienda_4!C2187)</f>
        <v>59900</v>
      </c>
      <c r="H9387">
        <f>IF($A9387="","",Tienda_4!D2187)</f>
        <v>1400</v>
      </c>
      <c r="I9387">
        <f>IF($A9387="","",Tienda_4!H2187)</f>
        <v>5</v>
      </c>
      <c r="J9387">
        <f>IF($A9387="",0,IF(AND(OR('Cuadro-de-mando'!$B$4="(Todas)",'Cuadro-de-mando'!$B$4=$A9387),OR('Cuadro-de-mando'!$E$4="(Todas)",'Cuadro-de-mando'!$E$4=$B9387),OR('Cuadro-de-mando'!$H$4="(Todas)",'Cuadro-de-mando'!$H$4=$C9387),OR('Cuadro-de-mando'!$K$4="(Todas)",'Cuadro-de-mando'!$K$4=$E9387),OR('Cuadro-de-mando'!$N$4="(Todos)",'Cuadro-de-mando'!$N$4=$F9387)),1,0))</f>
        <v>1</v>
      </c>
    </row>
    <row r="9388" spans="1:10" x14ac:dyDescent="0.25">
      <c r="A9388" t="str">
        <f>IF(Tienda_4!$A2188="","","Tienda 4")</f>
        <v>Tienda 4</v>
      </c>
      <c r="B9388" t="str">
        <f>IF($A9388="","",Tienda_4!B2188)</f>
        <v>Artículos para el hogar</v>
      </c>
      <c r="C9388" t="str">
        <f>IF($A9388="","",Tienda_4!G2188)</f>
        <v>Bogotá</v>
      </c>
      <c r="D9388" t="str">
        <f>IF($A9388="","",Tienda_4!F2188)</f>
        <v>Santiago Silva</v>
      </c>
      <c r="E9388" t="str">
        <f>IF($A9388="","",Tienda_4!I2188)</f>
        <v>Cupón</v>
      </c>
      <c r="F9388">
        <f>IF($A9388="","",VALUE(RIGHT(Tienda_4!E2188,4)))</f>
        <v>2022</v>
      </c>
      <c r="G9388">
        <f>IF($A9388="","",Tienda_4!C2188)</f>
        <v>35000</v>
      </c>
      <c r="H9388">
        <f>IF($A9388="","",Tienda_4!D2188)</f>
        <v>0</v>
      </c>
      <c r="I9388">
        <f>IF($A9388="","",Tienda_4!H2188)</f>
        <v>5</v>
      </c>
      <c r="J9388">
        <f>IF($A9388="",0,IF(AND(OR('Cuadro-de-mando'!$B$4="(Todas)",'Cuadro-de-mando'!$B$4=$A9388),OR('Cuadro-de-mando'!$E$4="(Todas)",'Cuadro-de-mando'!$E$4=$B9388),OR('Cuadro-de-mando'!$H$4="(Todas)",'Cuadro-de-mando'!$H$4=$C9388),OR('Cuadro-de-mando'!$K$4="(Todas)",'Cuadro-de-mando'!$K$4=$E9388),OR('Cuadro-de-mando'!$N$4="(Todos)",'Cuadro-de-mando'!$N$4=$F9388)),1,0))</f>
        <v>1</v>
      </c>
    </row>
    <row r="9389" spans="1:10" x14ac:dyDescent="0.25">
      <c r="A9389" t="str">
        <f>IF(Tienda_4!$A2189="","","Tienda 4")</f>
        <v>Tienda 4</v>
      </c>
      <c r="B9389" t="str">
        <f>IF($A9389="","",Tienda_4!B2189)</f>
        <v>Libros</v>
      </c>
      <c r="C9389" t="str">
        <f>IF($A9389="","",Tienda_4!G2189)</f>
        <v>Barranquilla</v>
      </c>
      <c r="D9389" t="str">
        <f>IF($A9389="","",Tienda_4!F2189)</f>
        <v>Blanca Ramirez</v>
      </c>
      <c r="E9389" t="str">
        <f>IF($A9389="","",Tienda_4!I2189)</f>
        <v>Tarjeta de crédito</v>
      </c>
      <c r="F9389">
        <f>IF($A9389="","",VALUE(RIGHT(Tienda_4!E2189,4)))</f>
        <v>2020</v>
      </c>
      <c r="G9389">
        <f>IF($A9389="","",Tienda_4!C2189)</f>
        <v>49800</v>
      </c>
      <c r="H9389">
        <f>IF($A9389="","",Tienda_4!D2189)</f>
        <v>2900</v>
      </c>
      <c r="I9389">
        <f>IF($A9389="","",Tienda_4!H2189)</f>
        <v>5</v>
      </c>
      <c r="J9389">
        <f>IF($A9389="",0,IF(AND(OR('Cuadro-de-mando'!$B$4="(Todas)",'Cuadro-de-mando'!$B$4=$A9389),OR('Cuadro-de-mando'!$E$4="(Todas)",'Cuadro-de-mando'!$E$4=$B9389),OR('Cuadro-de-mando'!$H$4="(Todas)",'Cuadro-de-mando'!$H$4=$C9389),OR('Cuadro-de-mando'!$K$4="(Todas)",'Cuadro-de-mando'!$K$4=$E9389),OR('Cuadro-de-mando'!$N$4="(Todos)",'Cuadro-de-mando'!$N$4=$F9389)),1,0))</f>
        <v>1</v>
      </c>
    </row>
    <row r="9390" spans="1:10" x14ac:dyDescent="0.25">
      <c r="A9390" t="str">
        <f>IF(Tienda_4!$A2190="","","Tienda 4")</f>
        <v>Tienda 4</v>
      </c>
      <c r="B9390" t="str">
        <f>IF($A9390="","",Tienda_4!B2190)</f>
        <v>Muebles</v>
      </c>
      <c r="C9390" t="str">
        <f>IF($A9390="","",Tienda_4!G2190)</f>
        <v>Bogotá</v>
      </c>
      <c r="D9390" t="str">
        <f>IF($A9390="","",Tienda_4!F2190)</f>
        <v>Ángel Rodriguez</v>
      </c>
      <c r="E9390" t="str">
        <f>IF($A9390="","",Tienda_4!I2190)</f>
        <v>Tarjeta de crédito</v>
      </c>
      <c r="F9390">
        <f>IF($A9390="","",VALUE(RIGHT(Tienda_4!E2190,4)))</f>
        <v>2022</v>
      </c>
      <c r="G9390">
        <f>IF($A9390="","",Tienda_4!C2190)</f>
        <v>283500</v>
      </c>
      <c r="H9390">
        <f>IF($A9390="","",Tienda_4!D2190)</f>
        <v>15300</v>
      </c>
      <c r="I9390">
        <f>IF($A9390="","",Tienda_4!H2190)</f>
        <v>5</v>
      </c>
      <c r="J9390">
        <f>IF($A9390="",0,IF(AND(OR('Cuadro-de-mando'!$B$4="(Todas)",'Cuadro-de-mando'!$B$4=$A9390),OR('Cuadro-de-mando'!$E$4="(Todas)",'Cuadro-de-mando'!$E$4=$B9390),OR('Cuadro-de-mando'!$H$4="(Todas)",'Cuadro-de-mando'!$H$4=$C9390),OR('Cuadro-de-mando'!$K$4="(Todas)",'Cuadro-de-mando'!$K$4=$E9390),OR('Cuadro-de-mando'!$N$4="(Todos)",'Cuadro-de-mando'!$N$4=$F9390)),1,0))</f>
        <v>1</v>
      </c>
    </row>
    <row r="9391" spans="1:10" x14ac:dyDescent="0.25">
      <c r="A9391" t="str">
        <f>IF(Tienda_4!$A2191="","","Tienda 4")</f>
        <v>Tienda 4</v>
      </c>
      <c r="B9391" t="str">
        <f>IF($A9391="","",Tienda_4!B2191)</f>
        <v>Deportes y diversión</v>
      </c>
      <c r="C9391" t="str">
        <f>IF($A9391="","",Tienda_4!G2191)</f>
        <v>Medellín</v>
      </c>
      <c r="D9391" t="str">
        <f>IF($A9391="","",Tienda_4!F2191)</f>
        <v>Rafael Acosta</v>
      </c>
      <c r="E9391" t="str">
        <f>IF($A9391="","",Tienda_4!I2191)</f>
        <v>Nequi</v>
      </c>
      <c r="F9391">
        <f>IF($A9391="","",VALUE(RIGHT(Tienda_4!E2191,4)))</f>
        <v>2020</v>
      </c>
      <c r="G9391">
        <f>IF($A9391="","",Tienda_4!C2191)</f>
        <v>18400</v>
      </c>
      <c r="H9391">
        <f>IF($A9391="","",Tienda_4!D2191)</f>
        <v>6600</v>
      </c>
      <c r="I9391">
        <f>IF($A9391="","",Tienda_4!H2191)</f>
        <v>5</v>
      </c>
      <c r="J9391">
        <f>IF($A9391="",0,IF(AND(OR('Cuadro-de-mando'!$B$4="(Todas)",'Cuadro-de-mando'!$B$4=$A9391),OR('Cuadro-de-mando'!$E$4="(Todas)",'Cuadro-de-mando'!$E$4=$B9391),OR('Cuadro-de-mando'!$H$4="(Todas)",'Cuadro-de-mando'!$H$4=$C9391),OR('Cuadro-de-mando'!$K$4="(Todas)",'Cuadro-de-mando'!$K$4=$E9391),OR('Cuadro-de-mando'!$N$4="(Todos)",'Cuadro-de-mando'!$N$4=$F9391)),1,0))</f>
        <v>1</v>
      </c>
    </row>
    <row r="9392" spans="1:10" x14ac:dyDescent="0.25">
      <c r="A9392" t="str">
        <f>IF(Tienda_4!$A2192="","","Tienda 4")</f>
        <v>Tienda 4</v>
      </c>
      <c r="B9392" t="str">
        <f>IF($A9392="","",Tienda_4!B2192)</f>
        <v>Juguetes</v>
      </c>
      <c r="C9392" t="str">
        <f>IF($A9392="","",Tienda_4!G2192)</f>
        <v>Bogotá</v>
      </c>
      <c r="D9392" t="str">
        <f>IF($A9392="","",Tienda_4!F2192)</f>
        <v>Beatriz Morales</v>
      </c>
      <c r="E9392" t="str">
        <f>IF($A9392="","",Tienda_4!I2192)</f>
        <v>Tarjeta de crédito</v>
      </c>
      <c r="F9392">
        <f>IF($A9392="","",VALUE(RIGHT(Tienda_4!E2192,4)))</f>
        <v>2021</v>
      </c>
      <c r="G9392">
        <f>IF($A9392="","",Tienda_4!C2192)</f>
        <v>69600</v>
      </c>
      <c r="H9392">
        <f>IF($A9392="","",Tienda_4!D2192)</f>
        <v>4100</v>
      </c>
      <c r="I9392">
        <f>IF($A9392="","",Tienda_4!H2192)</f>
        <v>3</v>
      </c>
      <c r="J9392">
        <f>IF($A9392="",0,IF(AND(OR('Cuadro-de-mando'!$B$4="(Todas)",'Cuadro-de-mando'!$B$4=$A9392),OR('Cuadro-de-mando'!$E$4="(Todas)",'Cuadro-de-mando'!$E$4=$B9392),OR('Cuadro-de-mando'!$H$4="(Todas)",'Cuadro-de-mando'!$H$4=$C9392),OR('Cuadro-de-mando'!$K$4="(Todas)",'Cuadro-de-mando'!$K$4=$E9392),OR('Cuadro-de-mando'!$N$4="(Todos)",'Cuadro-de-mando'!$N$4=$F9392)),1,0))</f>
        <v>1</v>
      </c>
    </row>
    <row r="9393" spans="1:10" x14ac:dyDescent="0.25">
      <c r="A9393" t="str">
        <f>IF(Tienda_4!$A2193="","","Tienda 4")</f>
        <v>Tienda 4</v>
      </c>
      <c r="B9393" t="str">
        <f>IF($A9393="","",Tienda_4!B2193)</f>
        <v>Muebles</v>
      </c>
      <c r="C9393" t="str">
        <f>IF($A9393="","",Tienda_4!G2193)</f>
        <v>Medellín</v>
      </c>
      <c r="D9393" t="str">
        <f>IF($A9393="","",Tienda_4!F2193)</f>
        <v>Pedro Gomez</v>
      </c>
      <c r="E9393" t="str">
        <f>IF($A9393="","",Tienda_4!I2193)</f>
        <v>Nequi</v>
      </c>
      <c r="F9393">
        <f>IF($A9393="","",VALUE(RIGHT(Tienda_4!E2193,4)))</f>
        <v>2021</v>
      </c>
      <c r="G9393">
        <f>IF($A9393="","",Tienda_4!C2193)</f>
        <v>307100</v>
      </c>
      <c r="H9393">
        <f>IF($A9393="","",Tienda_4!D2193)</f>
        <v>16700</v>
      </c>
      <c r="I9393">
        <f>IF($A9393="","",Tienda_4!H2193)</f>
        <v>2</v>
      </c>
      <c r="J9393">
        <f>IF($A9393="",0,IF(AND(OR('Cuadro-de-mando'!$B$4="(Todas)",'Cuadro-de-mando'!$B$4=$A9393),OR('Cuadro-de-mando'!$E$4="(Todas)",'Cuadro-de-mando'!$E$4=$B9393),OR('Cuadro-de-mando'!$H$4="(Todas)",'Cuadro-de-mando'!$H$4=$C9393),OR('Cuadro-de-mando'!$K$4="(Todas)",'Cuadro-de-mando'!$K$4=$E9393),OR('Cuadro-de-mando'!$N$4="(Todos)",'Cuadro-de-mando'!$N$4=$F9393)),1,0))</f>
        <v>1</v>
      </c>
    </row>
    <row r="9394" spans="1:10" x14ac:dyDescent="0.25">
      <c r="A9394" t="str">
        <f>IF(Tienda_4!$A2194="","","Tienda 4")</f>
        <v>Tienda 4</v>
      </c>
      <c r="B9394" t="str">
        <f>IF($A9394="","",Tienda_4!B2194)</f>
        <v>Artículos para el hogar</v>
      </c>
      <c r="C9394" t="str">
        <f>IF($A9394="","",Tienda_4!G2194)</f>
        <v>Medellín</v>
      </c>
      <c r="D9394" t="str">
        <f>IF($A9394="","",Tienda_4!F2194)</f>
        <v>Mariana Herrera</v>
      </c>
      <c r="E9394" t="str">
        <f>IF($A9394="","",Tienda_4!I2194)</f>
        <v>Tarjeta de crédito</v>
      </c>
      <c r="F9394">
        <f>IF($A9394="","",VALUE(RIGHT(Tienda_4!E2194,4)))</f>
        <v>2022</v>
      </c>
      <c r="G9394">
        <f>IF($A9394="","",Tienda_4!C2194)</f>
        <v>53900</v>
      </c>
      <c r="H9394">
        <f>IF($A9394="","",Tienda_4!D2194)</f>
        <v>1100</v>
      </c>
      <c r="I9394">
        <f>IF($A9394="","",Tienda_4!H2194)</f>
        <v>2</v>
      </c>
      <c r="J9394">
        <f>IF($A9394="",0,IF(AND(OR('Cuadro-de-mando'!$B$4="(Todas)",'Cuadro-de-mando'!$B$4=$A9394),OR('Cuadro-de-mando'!$E$4="(Todas)",'Cuadro-de-mando'!$E$4=$B9394),OR('Cuadro-de-mando'!$H$4="(Todas)",'Cuadro-de-mando'!$H$4=$C9394),OR('Cuadro-de-mando'!$K$4="(Todas)",'Cuadro-de-mando'!$K$4=$E9394),OR('Cuadro-de-mando'!$N$4="(Todos)",'Cuadro-de-mando'!$N$4=$F9394)),1,0))</f>
        <v>1</v>
      </c>
    </row>
    <row r="9395" spans="1:10" x14ac:dyDescent="0.25">
      <c r="A9395" t="str">
        <f>IF(Tienda_4!$A2195="","","Tienda 4")</f>
        <v>Tienda 4</v>
      </c>
      <c r="B9395" t="str">
        <f>IF($A9395="","",Tienda_4!B2195)</f>
        <v>Muebles</v>
      </c>
      <c r="C9395" t="str">
        <f>IF($A9395="","",Tienda_4!G2195)</f>
        <v>Bogotá</v>
      </c>
      <c r="D9395" t="str">
        <f>IF($A9395="","",Tienda_4!F2195)</f>
        <v>Mariana Herrera</v>
      </c>
      <c r="E9395" t="str">
        <f>IF($A9395="","",Tienda_4!I2195)</f>
        <v>Tarjeta de crédito</v>
      </c>
      <c r="F9395">
        <f>IF($A9395="","",VALUE(RIGHT(Tienda_4!E2195,4)))</f>
        <v>2021</v>
      </c>
      <c r="G9395">
        <f>IF($A9395="","",Tienda_4!C2195)</f>
        <v>647500</v>
      </c>
      <c r="H9395">
        <f>IF($A9395="","",Tienda_4!D2195)</f>
        <v>34900</v>
      </c>
      <c r="I9395">
        <f>IF($A9395="","",Tienda_4!H2195)</f>
        <v>5</v>
      </c>
      <c r="J9395">
        <f>IF($A9395="",0,IF(AND(OR('Cuadro-de-mando'!$B$4="(Todas)",'Cuadro-de-mando'!$B$4=$A9395),OR('Cuadro-de-mando'!$E$4="(Todas)",'Cuadro-de-mando'!$E$4=$B9395),OR('Cuadro-de-mando'!$H$4="(Todas)",'Cuadro-de-mando'!$H$4=$C9395),OR('Cuadro-de-mando'!$K$4="(Todas)",'Cuadro-de-mando'!$K$4=$E9395),OR('Cuadro-de-mando'!$N$4="(Todos)",'Cuadro-de-mando'!$N$4=$F9395)),1,0))</f>
        <v>1</v>
      </c>
    </row>
    <row r="9396" spans="1:10" x14ac:dyDescent="0.25">
      <c r="A9396" t="str">
        <f>IF(Tienda_4!$A2196="","","Tienda 4")</f>
        <v>Tienda 4</v>
      </c>
      <c r="B9396" t="str">
        <f>IF($A9396="","",Tienda_4!B2196)</f>
        <v>Instrumentos musicales</v>
      </c>
      <c r="C9396" t="str">
        <f>IF($A9396="","",Tienda_4!G2196)</f>
        <v>Bogotá</v>
      </c>
      <c r="D9396" t="str">
        <f>IF($A9396="","",Tienda_4!F2196)</f>
        <v>Camila Rivera</v>
      </c>
      <c r="E9396" t="str">
        <f>IF($A9396="","",Tienda_4!I2196)</f>
        <v>Tarjeta de crédito</v>
      </c>
      <c r="F9396">
        <f>IF($A9396="","",VALUE(RIGHT(Tienda_4!E2196,4)))</f>
        <v>2021</v>
      </c>
      <c r="G9396">
        <f>IF($A9396="","",Tienda_4!C2196)</f>
        <v>44500</v>
      </c>
      <c r="H9396">
        <f>IF($A9396="","",Tienda_4!D2196)</f>
        <v>2600</v>
      </c>
      <c r="I9396">
        <f>IF($A9396="","",Tienda_4!H2196)</f>
        <v>1</v>
      </c>
      <c r="J9396">
        <f>IF($A9396="",0,IF(AND(OR('Cuadro-de-mando'!$B$4="(Todas)",'Cuadro-de-mando'!$B$4=$A9396),OR('Cuadro-de-mando'!$E$4="(Todas)",'Cuadro-de-mando'!$E$4=$B9396),OR('Cuadro-de-mando'!$H$4="(Todas)",'Cuadro-de-mando'!$H$4=$C9396),OR('Cuadro-de-mando'!$K$4="(Todas)",'Cuadro-de-mando'!$K$4=$E9396),OR('Cuadro-de-mando'!$N$4="(Todos)",'Cuadro-de-mando'!$N$4=$F9396)),1,0))</f>
        <v>1</v>
      </c>
    </row>
    <row r="9397" spans="1:10" x14ac:dyDescent="0.25">
      <c r="A9397" t="str">
        <f>IF(Tienda_4!$A2197="","","Tienda 4")</f>
        <v>Tienda 4</v>
      </c>
      <c r="B9397" t="str">
        <f>IF($A9397="","",Tienda_4!B2197)</f>
        <v>Artículos para el hogar</v>
      </c>
      <c r="C9397" t="str">
        <f>IF($A9397="","",Tienda_4!G2197)</f>
        <v>Bogotá</v>
      </c>
      <c r="D9397" t="str">
        <f>IF($A9397="","",Tienda_4!F2197)</f>
        <v>Camila Rivera</v>
      </c>
      <c r="E9397" t="str">
        <f>IF($A9397="","",Tienda_4!I2197)</f>
        <v>Tarjeta de crédito</v>
      </c>
      <c r="F9397">
        <f>IF($A9397="","",VALUE(RIGHT(Tienda_4!E2197,4)))</f>
        <v>2022</v>
      </c>
      <c r="G9397">
        <f>IF($A9397="","",Tienda_4!C2197)</f>
        <v>60500</v>
      </c>
      <c r="H9397">
        <f>IF($A9397="","",Tienda_4!D2197)</f>
        <v>3600</v>
      </c>
      <c r="I9397">
        <f>IF($A9397="","",Tienda_4!H2197)</f>
        <v>5</v>
      </c>
      <c r="J9397">
        <f>IF($A9397="",0,IF(AND(OR('Cuadro-de-mando'!$B$4="(Todas)",'Cuadro-de-mando'!$B$4=$A9397),OR('Cuadro-de-mando'!$E$4="(Todas)",'Cuadro-de-mando'!$E$4=$B9397),OR('Cuadro-de-mando'!$H$4="(Todas)",'Cuadro-de-mando'!$H$4=$C9397),OR('Cuadro-de-mando'!$K$4="(Todas)",'Cuadro-de-mando'!$K$4=$E9397),OR('Cuadro-de-mando'!$N$4="(Todos)",'Cuadro-de-mando'!$N$4=$F9397)),1,0))</f>
        <v>1</v>
      </c>
    </row>
    <row r="9398" spans="1:10" x14ac:dyDescent="0.25">
      <c r="A9398" t="str">
        <f>IF(Tienda_4!$A2198="","","Tienda 4")</f>
        <v>Tienda 4</v>
      </c>
      <c r="B9398" t="str">
        <f>IF($A9398="","",Tienda_4!B2198)</f>
        <v>Electrónicos</v>
      </c>
      <c r="C9398" t="str">
        <f>IF($A9398="","",Tienda_4!G2198)</f>
        <v>Cali</v>
      </c>
      <c r="D9398" t="str">
        <f>IF($A9398="","",Tienda_4!F2198)</f>
        <v>Izabela de León</v>
      </c>
      <c r="E9398" t="str">
        <f>IF($A9398="","",Tienda_4!I2198)</f>
        <v>Tarjeta de crédito</v>
      </c>
      <c r="F9398">
        <f>IF($A9398="","",VALUE(RIGHT(Tienda_4!E2198,4)))</f>
        <v>2021</v>
      </c>
      <c r="G9398">
        <f>IF($A9398="","",Tienda_4!C2198)</f>
        <v>668900</v>
      </c>
      <c r="H9398">
        <f>IF($A9398="","",Tienda_4!D2198)</f>
        <v>35800</v>
      </c>
      <c r="I9398">
        <f>IF($A9398="","",Tienda_4!H2198)</f>
        <v>1</v>
      </c>
      <c r="J9398">
        <f>IF($A9398="",0,IF(AND(OR('Cuadro-de-mando'!$B$4="(Todas)",'Cuadro-de-mando'!$B$4=$A9398),OR('Cuadro-de-mando'!$E$4="(Todas)",'Cuadro-de-mando'!$E$4=$B9398),OR('Cuadro-de-mando'!$H$4="(Todas)",'Cuadro-de-mando'!$H$4=$C9398),OR('Cuadro-de-mando'!$K$4="(Todas)",'Cuadro-de-mando'!$K$4=$E9398),OR('Cuadro-de-mando'!$N$4="(Todos)",'Cuadro-de-mando'!$N$4=$F9398)),1,0))</f>
        <v>1</v>
      </c>
    </row>
    <row r="9399" spans="1:10" x14ac:dyDescent="0.25">
      <c r="A9399" t="str">
        <f>IF(Tienda_4!$A2199="","","Tienda 4")</f>
        <v>Tienda 4</v>
      </c>
      <c r="B9399" t="str">
        <f>IF($A9399="","",Tienda_4!B2199)</f>
        <v>Electrónicos</v>
      </c>
      <c r="C9399" t="str">
        <f>IF($A9399="","",Tienda_4!G2199)</f>
        <v>Bucaramanga</v>
      </c>
      <c r="D9399" t="str">
        <f>IF($A9399="","",Tienda_4!F2199)</f>
        <v>Juliana Costa</v>
      </c>
      <c r="E9399" t="str">
        <f>IF($A9399="","",Tienda_4!I2199)</f>
        <v>Cupón</v>
      </c>
      <c r="F9399">
        <f>IF($A9399="","",VALUE(RIGHT(Tienda_4!E2199,4)))</f>
        <v>2020</v>
      </c>
      <c r="G9399">
        <f>IF($A9399="","",Tienda_4!C2199)</f>
        <v>1357700</v>
      </c>
      <c r="H9399">
        <f>IF($A9399="","",Tienda_4!D2199)</f>
        <v>70500</v>
      </c>
      <c r="I9399">
        <f>IF($A9399="","",Tienda_4!H2199)</f>
        <v>3</v>
      </c>
      <c r="J9399">
        <f>IF($A9399="",0,IF(AND(OR('Cuadro-de-mando'!$B$4="(Todas)",'Cuadro-de-mando'!$B$4=$A9399),OR('Cuadro-de-mando'!$E$4="(Todas)",'Cuadro-de-mando'!$E$4=$B9399),OR('Cuadro-de-mando'!$H$4="(Todas)",'Cuadro-de-mando'!$H$4=$C9399),OR('Cuadro-de-mando'!$K$4="(Todas)",'Cuadro-de-mando'!$K$4=$E9399),OR('Cuadro-de-mando'!$N$4="(Todos)",'Cuadro-de-mando'!$N$4=$F9399)),1,0))</f>
        <v>1</v>
      </c>
    </row>
    <row r="9400" spans="1:10" x14ac:dyDescent="0.25">
      <c r="A9400" t="str">
        <f>IF(Tienda_4!$A2200="","","Tienda 4")</f>
        <v>Tienda 4</v>
      </c>
      <c r="B9400" t="str">
        <f>IF($A9400="","",Tienda_4!B2200)</f>
        <v>Electrónicos</v>
      </c>
      <c r="C9400" t="str">
        <f>IF($A9400="","",Tienda_4!G2200)</f>
        <v>Bogotá</v>
      </c>
      <c r="D9400" t="str">
        <f>IF($A9400="","",Tienda_4!F2200)</f>
        <v>Santiago Silva</v>
      </c>
      <c r="E9400" t="str">
        <f>IF($A9400="","",Tienda_4!I2200)</f>
        <v>Tarjeta de crédito</v>
      </c>
      <c r="F9400">
        <f>IF($A9400="","",VALUE(RIGHT(Tienda_4!E2200,4)))</f>
        <v>2022</v>
      </c>
      <c r="G9400">
        <f>IF($A9400="","",Tienda_4!C2200)</f>
        <v>217800</v>
      </c>
      <c r="H9400">
        <f>IF($A9400="","",Tienda_4!D2200)</f>
        <v>12000</v>
      </c>
      <c r="I9400">
        <f>IF($A9400="","",Tienda_4!H2200)</f>
        <v>4</v>
      </c>
      <c r="J9400">
        <f>IF($A9400="",0,IF(AND(OR('Cuadro-de-mando'!$B$4="(Todas)",'Cuadro-de-mando'!$B$4=$A9400),OR('Cuadro-de-mando'!$E$4="(Todas)",'Cuadro-de-mando'!$E$4=$B9400),OR('Cuadro-de-mando'!$H$4="(Todas)",'Cuadro-de-mando'!$H$4=$C9400),OR('Cuadro-de-mando'!$K$4="(Todas)",'Cuadro-de-mando'!$K$4=$E9400),OR('Cuadro-de-mando'!$N$4="(Todos)",'Cuadro-de-mando'!$N$4=$F9400)),1,0))</f>
        <v>1</v>
      </c>
    </row>
    <row r="9401" spans="1:10" x14ac:dyDescent="0.25">
      <c r="A9401" t="str">
        <f>IF(Tienda_4!$A2201="","","Tienda 4")</f>
        <v>Tienda 4</v>
      </c>
      <c r="B9401" t="str">
        <f>IF($A9401="","",Tienda_4!B2201)</f>
        <v>Libros</v>
      </c>
      <c r="C9401" t="str">
        <f>IF($A9401="","",Tienda_4!G2201)</f>
        <v>Medellín</v>
      </c>
      <c r="D9401" t="str">
        <f>IF($A9401="","",Tienda_4!F2201)</f>
        <v>Camila Rivera</v>
      </c>
      <c r="E9401" t="str">
        <f>IF($A9401="","",Tienda_4!I2201)</f>
        <v>Tarjeta de crédito</v>
      </c>
      <c r="F9401">
        <f>IF($A9401="","",VALUE(RIGHT(Tienda_4!E2201,4)))</f>
        <v>2023</v>
      </c>
      <c r="G9401">
        <f>IF($A9401="","",Tienda_4!C2201)</f>
        <v>32000</v>
      </c>
      <c r="H9401">
        <f>IF($A9401="","",Tienda_4!D2201)</f>
        <v>0</v>
      </c>
      <c r="I9401">
        <f>IF($A9401="","",Tienda_4!H2201)</f>
        <v>5</v>
      </c>
      <c r="J9401">
        <f>IF($A9401="",0,IF(AND(OR('Cuadro-de-mando'!$B$4="(Todas)",'Cuadro-de-mando'!$B$4=$A9401),OR('Cuadro-de-mando'!$E$4="(Todas)",'Cuadro-de-mando'!$E$4=$B9401),OR('Cuadro-de-mando'!$H$4="(Todas)",'Cuadro-de-mando'!$H$4=$C9401),OR('Cuadro-de-mando'!$K$4="(Todas)",'Cuadro-de-mando'!$K$4=$E9401),OR('Cuadro-de-mando'!$N$4="(Todos)",'Cuadro-de-mando'!$N$4=$F9401)),1,0))</f>
        <v>1</v>
      </c>
    </row>
    <row r="9402" spans="1:10" x14ac:dyDescent="0.25">
      <c r="A9402" t="str">
        <f>IF(Tienda_4!$A2202="","","Tienda 4")</f>
        <v>Tienda 4</v>
      </c>
      <c r="B9402" t="str">
        <f>IF($A9402="","",Tienda_4!B2202)</f>
        <v>Electrónicos</v>
      </c>
      <c r="C9402" t="str">
        <f>IF($A9402="","",Tienda_4!G2202)</f>
        <v>Medellín</v>
      </c>
      <c r="D9402" t="str">
        <f>IF($A9402="","",Tienda_4!F2202)</f>
        <v>Ángel Rodriguez</v>
      </c>
      <c r="E9402" t="str">
        <f>IF($A9402="","",Tienda_4!I2202)</f>
        <v>Tarjeta de crédito</v>
      </c>
      <c r="F9402">
        <f>IF($A9402="","",VALUE(RIGHT(Tienda_4!E2202,4)))</f>
        <v>2020</v>
      </c>
      <c r="G9402">
        <f>IF($A9402="","",Tienda_4!C2202)</f>
        <v>277600</v>
      </c>
      <c r="H9402">
        <f>IF($A9402="","",Tienda_4!D2202)</f>
        <v>15000</v>
      </c>
      <c r="I9402">
        <f>IF($A9402="","",Tienda_4!H2202)</f>
        <v>4</v>
      </c>
      <c r="J9402">
        <f>IF($A9402="",0,IF(AND(OR('Cuadro-de-mando'!$B$4="(Todas)",'Cuadro-de-mando'!$B$4=$A9402),OR('Cuadro-de-mando'!$E$4="(Todas)",'Cuadro-de-mando'!$E$4=$B9402),OR('Cuadro-de-mando'!$H$4="(Todas)",'Cuadro-de-mando'!$H$4=$C9402),OR('Cuadro-de-mando'!$K$4="(Todas)",'Cuadro-de-mando'!$K$4=$E9402),OR('Cuadro-de-mando'!$N$4="(Todos)",'Cuadro-de-mando'!$N$4=$F9402)),1,0))</f>
        <v>1</v>
      </c>
    </row>
    <row r="9403" spans="1:10" x14ac:dyDescent="0.25">
      <c r="A9403" t="str">
        <f>IF(Tienda_4!$A2203="","","Tienda 4")</f>
        <v>Tienda 4</v>
      </c>
      <c r="B9403" t="str">
        <f>IF($A9403="","",Tienda_4!B2203)</f>
        <v>Deportes y diversión</v>
      </c>
      <c r="C9403" t="str">
        <f>IF($A9403="","",Tienda_4!G2203)</f>
        <v>Cali</v>
      </c>
      <c r="D9403" t="str">
        <f>IF($A9403="","",Tienda_4!F2203)</f>
        <v>Felipe Santos</v>
      </c>
      <c r="E9403" t="str">
        <f>IF($A9403="","",Tienda_4!I2203)</f>
        <v>Nequi</v>
      </c>
      <c r="F9403">
        <f>IF($A9403="","",VALUE(RIGHT(Tienda_4!E2203,4)))</f>
        <v>2021</v>
      </c>
      <c r="G9403">
        <f>IF($A9403="","",Tienda_4!C2203)</f>
        <v>14800</v>
      </c>
      <c r="H9403">
        <f>IF($A9403="","",Tienda_4!D2203)</f>
        <v>1500</v>
      </c>
      <c r="I9403">
        <f>IF($A9403="","",Tienda_4!H2203)</f>
        <v>5</v>
      </c>
      <c r="J9403">
        <f>IF($A9403="",0,IF(AND(OR('Cuadro-de-mando'!$B$4="(Todas)",'Cuadro-de-mando'!$B$4=$A9403),OR('Cuadro-de-mando'!$E$4="(Todas)",'Cuadro-de-mando'!$E$4=$B9403),OR('Cuadro-de-mando'!$H$4="(Todas)",'Cuadro-de-mando'!$H$4=$C9403),OR('Cuadro-de-mando'!$K$4="(Todas)",'Cuadro-de-mando'!$K$4=$E9403),OR('Cuadro-de-mando'!$N$4="(Todos)",'Cuadro-de-mando'!$N$4=$F9403)),1,0))</f>
        <v>1</v>
      </c>
    </row>
    <row r="9404" spans="1:10" x14ac:dyDescent="0.25">
      <c r="A9404" t="str">
        <f>IF(Tienda_4!$A2204="","","Tienda 4")</f>
        <v>Tienda 4</v>
      </c>
      <c r="B9404" t="str">
        <f>IF($A9404="","",Tienda_4!B2204)</f>
        <v>Electrónicos</v>
      </c>
      <c r="C9404" t="str">
        <f>IF($A9404="","",Tienda_4!G2204)</f>
        <v>Medellín</v>
      </c>
      <c r="D9404" t="str">
        <f>IF($A9404="","",Tienda_4!F2204)</f>
        <v>Pedro Gomez</v>
      </c>
      <c r="E9404" t="str">
        <f>IF($A9404="","",Tienda_4!I2204)</f>
        <v>Tarjeta de crédito</v>
      </c>
      <c r="F9404">
        <f>IF($A9404="","",VALUE(RIGHT(Tienda_4!E2204,4)))</f>
        <v>2020</v>
      </c>
      <c r="G9404">
        <f>IF($A9404="","",Tienda_4!C2204)</f>
        <v>248800</v>
      </c>
      <c r="H9404">
        <f>IF($A9404="","",Tienda_4!D2204)</f>
        <v>13500</v>
      </c>
      <c r="I9404">
        <f>IF($A9404="","",Tienda_4!H2204)</f>
        <v>2</v>
      </c>
      <c r="J9404">
        <f>IF($A9404="",0,IF(AND(OR('Cuadro-de-mando'!$B$4="(Todas)",'Cuadro-de-mando'!$B$4=$A9404),OR('Cuadro-de-mando'!$E$4="(Todas)",'Cuadro-de-mando'!$E$4=$B9404),OR('Cuadro-de-mando'!$H$4="(Todas)",'Cuadro-de-mando'!$H$4=$C9404),OR('Cuadro-de-mando'!$K$4="(Todas)",'Cuadro-de-mando'!$K$4=$E9404),OR('Cuadro-de-mando'!$N$4="(Todos)",'Cuadro-de-mando'!$N$4=$F9404)),1,0))</f>
        <v>1</v>
      </c>
    </row>
    <row r="9405" spans="1:10" x14ac:dyDescent="0.25">
      <c r="A9405" t="str">
        <f>IF(Tienda_4!$A2205="","","Tienda 4")</f>
        <v>Tienda 4</v>
      </c>
      <c r="B9405" t="str">
        <f>IF($A9405="","",Tienda_4!B2205)</f>
        <v>Juguetes</v>
      </c>
      <c r="C9405" t="str">
        <f>IF($A9405="","",Tienda_4!G2205)</f>
        <v>Medellín</v>
      </c>
      <c r="D9405" t="str">
        <f>IF($A9405="","",Tienda_4!F2205)</f>
        <v>Lucas Olivera</v>
      </c>
      <c r="E9405" t="str">
        <f>IF($A9405="","",Tienda_4!I2205)</f>
        <v>Tarjeta de crédito</v>
      </c>
      <c r="F9405">
        <f>IF($A9405="","",VALUE(RIGHT(Tienda_4!E2205,4)))</f>
        <v>2022</v>
      </c>
      <c r="G9405">
        <f>IF($A9405="","",Tienda_4!C2205)</f>
        <v>29300</v>
      </c>
      <c r="H9405">
        <f>IF($A9405="","",Tienda_4!D2205)</f>
        <v>1800</v>
      </c>
      <c r="I9405">
        <f>IF($A9405="","",Tienda_4!H2205)</f>
        <v>1</v>
      </c>
      <c r="J9405">
        <f>IF($A9405="",0,IF(AND(OR('Cuadro-de-mando'!$B$4="(Todas)",'Cuadro-de-mando'!$B$4=$A9405),OR('Cuadro-de-mando'!$E$4="(Todas)",'Cuadro-de-mando'!$E$4=$B9405),OR('Cuadro-de-mando'!$H$4="(Todas)",'Cuadro-de-mando'!$H$4=$C9405),OR('Cuadro-de-mando'!$K$4="(Todas)",'Cuadro-de-mando'!$K$4=$E9405),OR('Cuadro-de-mando'!$N$4="(Todos)",'Cuadro-de-mando'!$N$4=$F9405)),1,0))</f>
        <v>1</v>
      </c>
    </row>
    <row r="9406" spans="1:10" x14ac:dyDescent="0.25">
      <c r="A9406" t="str">
        <f>IF(Tienda_4!$A2206="","","Tienda 4")</f>
        <v>Tienda 4</v>
      </c>
      <c r="B9406" t="str">
        <f>IF($A9406="","",Tienda_4!B2206)</f>
        <v>Deportes y diversión</v>
      </c>
      <c r="C9406" t="str">
        <f>IF($A9406="","",Tienda_4!G2206)</f>
        <v>Bogotá</v>
      </c>
      <c r="D9406" t="str">
        <f>IF($A9406="","",Tienda_4!F2206)</f>
        <v>Mariana Herrera</v>
      </c>
      <c r="E9406" t="str">
        <f>IF($A9406="","",Tienda_4!I2206)</f>
        <v>Tarjeta de crédito</v>
      </c>
      <c r="F9406">
        <f>IF($A9406="","",VALUE(RIGHT(Tienda_4!E2206,4)))</f>
        <v>2022</v>
      </c>
      <c r="G9406">
        <f>IF($A9406="","",Tienda_4!C2206)</f>
        <v>229500</v>
      </c>
      <c r="H9406">
        <f>IF($A9406="","",Tienda_4!D2206)</f>
        <v>10400</v>
      </c>
      <c r="I9406">
        <f>IF($A9406="","",Tienda_4!H2206)</f>
        <v>4</v>
      </c>
      <c r="J9406">
        <f>IF($A9406="",0,IF(AND(OR('Cuadro-de-mando'!$B$4="(Todas)",'Cuadro-de-mando'!$B$4=$A9406),OR('Cuadro-de-mando'!$E$4="(Todas)",'Cuadro-de-mando'!$E$4=$B9406),OR('Cuadro-de-mando'!$H$4="(Todas)",'Cuadro-de-mando'!$H$4=$C9406),OR('Cuadro-de-mando'!$K$4="(Todas)",'Cuadro-de-mando'!$K$4=$E9406),OR('Cuadro-de-mando'!$N$4="(Todos)",'Cuadro-de-mando'!$N$4=$F9406)),1,0))</f>
        <v>1</v>
      </c>
    </row>
    <row r="9407" spans="1:10" x14ac:dyDescent="0.25">
      <c r="A9407" t="str">
        <f>IF(Tienda_4!$A2207="","","Tienda 4")</f>
        <v>Tienda 4</v>
      </c>
      <c r="B9407" t="str">
        <f>IF($A9407="","",Tienda_4!B2207)</f>
        <v>Muebles</v>
      </c>
      <c r="C9407" t="str">
        <f>IF($A9407="","",Tienda_4!G2207)</f>
        <v>Bogotá</v>
      </c>
      <c r="D9407" t="str">
        <f>IF($A9407="","",Tienda_4!F2207)</f>
        <v>Beatriz Morales</v>
      </c>
      <c r="E9407" t="str">
        <f>IF($A9407="","",Tienda_4!I2207)</f>
        <v>Tarjeta de crédito</v>
      </c>
      <c r="F9407">
        <f>IF($A9407="","",VALUE(RIGHT(Tienda_4!E2207,4)))</f>
        <v>2021</v>
      </c>
      <c r="G9407">
        <f>IF($A9407="","",Tienda_4!C2207)</f>
        <v>509700</v>
      </c>
      <c r="H9407">
        <f>IF($A9407="","",Tienda_4!D2207)</f>
        <v>27400</v>
      </c>
      <c r="I9407">
        <f>IF($A9407="","",Tienda_4!H2207)</f>
        <v>5</v>
      </c>
      <c r="J9407">
        <f>IF($A9407="",0,IF(AND(OR('Cuadro-de-mando'!$B$4="(Todas)",'Cuadro-de-mando'!$B$4=$A9407),OR('Cuadro-de-mando'!$E$4="(Todas)",'Cuadro-de-mando'!$E$4=$B9407),OR('Cuadro-de-mando'!$H$4="(Todas)",'Cuadro-de-mando'!$H$4=$C9407),OR('Cuadro-de-mando'!$K$4="(Todas)",'Cuadro-de-mando'!$K$4=$E9407),OR('Cuadro-de-mando'!$N$4="(Todos)",'Cuadro-de-mando'!$N$4=$F9407)),1,0))</f>
        <v>1</v>
      </c>
    </row>
    <row r="9408" spans="1:10" x14ac:dyDescent="0.25">
      <c r="A9408" t="str">
        <f>IF(Tienda_4!$A2208="","","Tienda 4")</f>
        <v>Tienda 4</v>
      </c>
      <c r="B9408" t="str">
        <f>IF($A9408="","",Tienda_4!B2208)</f>
        <v>Deportes y diversión</v>
      </c>
      <c r="C9408" t="str">
        <f>IF($A9408="","",Tienda_4!G2208)</f>
        <v>Bogotá</v>
      </c>
      <c r="D9408" t="str">
        <f>IF($A9408="","",Tienda_4!F2208)</f>
        <v>Juan Fernandez</v>
      </c>
      <c r="E9408" t="str">
        <f>IF($A9408="","",Tienda_4!I2208)</f>
        <v>Nequi</v>
      </c>
      <c r="F9408">
        <f>IF($A9408="","",VALUE(RIGHT(Tienda_4!E2208,4)))</f>
        <v>2022</v>
      </c>
      <c r="G9408">
        <f>IF($A9408="","",Tienda_4!C2208)</f>
        <v>20600</v>
      </c>
      <c r="H9408">
        <f>IF($A9408="","",Tienda_4!D2208)</f>
        <v>0</v>
      </c>
      <c r="I9408">
        <f>IF($A9408="","",Tienda_4!H2208)</f>
        <v>5</v>
      </c>
      <c r="J9408">
        <f>IF($A9408="",0,IF(AND(OR('Cuadro-de-mando'!$B$4="(Todas)",'Cuadro-de-mando'!$B$4=$A9408),OR('Cuadro-de-mando'!$E$4="(Todas)",'Cuadro-de-mando'!$E$4=$B9408),OR('Cuadro-de-mando'!$H$4="(Todas)",'Cuadro-de-mando'!$H$4=$C9408),OR('Cuadro-de-mando'!$K$4="(Todas)",'Cuadro-de-mando'!$K$4=$E9408),OR('Cuadro-de-mando'!$N$4="(Todos)",'Cuadro-de-mando'!$N$4=$F9408)),1,0))</f>
        <v>1</v>
      </c>
    </row>
    <row r="9409" spans="1:10" x14ac:dyDescent="0.25">
      <c r="A9409" t="str">
        <f>IF(Tienda_4!$A2209="","","Tienda 4")</f>
        <v>Tienda 4</v>
      </c>
      <c r="B9409" t="str">
        <f>IF($A9409="","",Tienda_4!B2209)</f>
        <v>Deportes y diversión</v>
      </c>
      <c r="C9409" t="str">
        <f>IF($A9409="","",Tienda_4!G2209)</f>
        <v>Barranquilla</v>
      </c>
      <c r="D9409" t="str">
        <f>IF($A9409="","",Tienda_4!F2209)</f>
        <v>Izabela de León</v>
      </c>
      <c r="E9409" t="str">
        <f>IF($A9409="","",Tienda_4!I2209)</f>
        <v>Cupón</v>
      </c>
      <c r="F9409">
        <f>IF($A9409="","",VALUE(RIGHT(Tienda_4!E2209,4)))</f>
        <v>2020</v>
      </c>
      <c r="G9409">
        <f>IF($A9409="","",Tienda_4!C2209)</f>
        <v>57200</v>
      </c>
      <c r="H9409">
        <f>IF($A9409="","",Tienda_4!D2209)</f>
        <v>1200</v>
      </c>
      <c r="I9409">
        <f>IF($A9409="","",Tienda_4!H2209)</f>
        <v>5</v>
      </c>
      <c r="J9409">
        <f>IF($A9409="",0,IF(AND(OR('Cuadro-de-mando'!$B$4="(Todas)",'Cuadro-de-mando'!$B$4=$A9409),OR('Cuadro-de-mando'!$E$4="(Todas)",'Cuadro-de-mando'!$E$4=$B9409),OR('Cuadro-de-mando'!$H$4="(Todas)",'Cuadro-de-mando'!$H$4=$C9409),OR('Cuadro-de-mando'!$K$4="(Todas)",'Cuadro-de-mando'!$K$4=$E9409),OR('Cuadro-de-mando'!$N$4="(Todos)",'Cuadro-de-mando'!$N$4=$F9409)),1,0))</f>
        <v>1</v>
      </c>
    </row>
    <row r="9410" spans="1:10" x14ac:dyDescent="0.25">
      <c r="A9410" t="str">
        <f>IF(Tienda_4!$A2210="","","Tienda 4")</f>
        <v>Tienda 4</v>
      </c>
      <c r="B9410" t="str">
        <f>IF($A9410="","",Tienda_4!B2210)</f>
        <v>Deportes y diversión</v>
      </c>
      <c r="C9410" t="str">
        <f>IF($A9410="","",Tienda_4!G2210)</f>
        <v>Bogotá</v>
      </c>
      <c r="D9410" t="str">
        <f>IF($A9410="","",Tienda_4!F2210)</f>
        <v>Camila Rivera</v>
      </c>
      <c r="E9410" t="str">
        <f>IF($A9410="","",Tienda_4!I2210)</f>
        <v>Tarjeta de crédito</v>
      </c>
      <c r="F9410">
        <f>IF($A9410="","",VALUE(RIGHT(Tienda_4!E2210,4)))</f>
        <v>2020</v>
      </c>
      <c r="G9410">
        <f>IF($A9410="","",Tienda_4!C2210)</f>
        <v>50600</v>
      </c>
      <c r="H9410">
        <f>IF($A9410="","",Tienda_4!D2210)</f>
        <v>900</v>
      </c>
      <c r="I9410">
        <f>IF($A9410="","",Tienda_4!H2210)</f>
        <v>5</v>
      </c>
      <c r="J9410">
        <f>IF($A9410="",0,IF(AND(OR('Cuadro-de-mando'!$B$4="(Todas)",'Cuadro-de-mando'!$B$4=$A9410),OR('Cuadro-de-mando'!$E$4="(Todas)",'Cuadro-de-mando'!$E$4=$B9410),OR('Cuadro-de-mando'!$H$4="(Todas)",'Cuadro-de-mando'!$H$4=$C9410),OR('Cuadro-de-mando'!$K$4="(Todas)",'Cuadro-de-mando'!$K$4=$E9410),OR('Cuadro-de-mando'!$N$4="(Todos)",'Cuadro-de-mando'!$N$4=$F9410)),1,0))</f>
        <v>1</v>
      </c>
    </row>
    <row r="9411" spans="1:10" x14ac:dyDescent="0.25">
      <c r="A9411" t="str">
        <f>IF(Tienda_4!$A2211="","","Tienda 4")</f>
        <v>Tienda 4</v>
      </c>
      <c r="B9411" t="str">
        <f>IF($A9411="","",Tienda_4!B2211)</f>
        <v>Instrumentos musicales</v>
      </c>
      <c r="C9411" t="str">
        <f>IF($A9411="","",Tienda_4!G2211)</f>
        <v>Bogotá</v>
      </c>
      <c r="D9411" t="str">
        <f>IF($A9411="","",Tienda_4!F2211)</f>
        <v>Lucas Olivera</v>
      </c>
      <c r="E9411" t="str">
        <f>IF($A9411="","",Tienda_4!I2211)</f>
        <v>Tarjeta de crédito</v>
      </c>
      <c r="F9411">
        <f>IF($A9411="","",VALUE(RIGHT(Tienda_4!E2211,4)))</f>
        <v>2020</v>
      </c>
      <c r="G9411">
        <f>IF($A9411="","",Tienda_4!C2211)</f>
        <v>52000</v>
      </c>
      <c r="H9411">
        <f>IF($A9411="","",Tienda_4!D2211)</f>
        <v>1000</v>
      </c>
      <c r="I9411">
        <f>IF($A9411="","",Tienda_4!H2211)</f>
        <v>4</v>
      </c>
      <c r="J9411">
        <f>IF($A9411="",0,IF(AND(OR('Cuadro-de-mando'!$B$4="(Todas)",'Cuadro-de-mando'!$B$4=$A9411),OR('Cuadro-de-mando'!$E$4="(Todas)",'Cuadro-de-mando'!$E$4=$B9411),OR('Cuadro-de-mando'!$H$4="(Todas)",'Cuadro-de-mando'!$H$4=$C9411),OR('Cuadro-de-mando'!$K$4="(Todas)",'Cuadro-de-mando'!$K$4=$E9411),OR('Cuadro-de-mando'!$N$4="(Todos)",'Cuadro-de-mando'!$N$4=$F9411)),1,0))</f>
        <v>1</v>
      </c>
    </row>
    <row r="9412" spans="1:10" x14ac:dyDescent="0.25">
      <c r="A9412" t="str">
        <f>IF(Tienda_4!$A2212="","","Tienda 4")</f>
        <v>Tienda 4</v>
      </c>
      <c r="B9412" t="str">
        <f>IF($A9412="","",Tienda_4!B2212)</f>
        <v>Deportes y diversión</v>
      </c>
      <c r="C9412" t="str">
        <f>IF($A9412="","",Tienda_4!G2212)</f>
        <v>Cali</v>
      </c>
      <c r="D9412" t="str">
        <f>IF($A9412="","",Tienda_4!F2212)</f>
        <v>Maria Alfonso</v>
      </c>
      <c r="E9412" t="str">
        <f>IF($A9412="","",Tienda_4!I2212)</f>
        <v>Nequi</v>
      </c>
      <c r="F9412">
        <f>IF($A9412="","",VALUE(RIGHT(Tienda_4!E2212,4)))</f>
        <v>2021</v>
      </c>
      <c r="G9412">
        <f>IF($A9412="","",Tienda_4!C2212)</f>
        <v>101700</v>
      </c>
      <c r="H9412">
        <f>IF($A9412="","",Tienda_4!D2212)</f>
        <v>3600</v>
      </c>
      <c r="I9412">
        <f>IF($A9412="","",Tienda_4!H2212)</f>
        <v>5</v>
      </c>
      <c r="J9412">
        <f>IF($A9412="",0,IF(AND(OR('Cuadro-de-mando'!$B$4="(Todas)",'Cuadro-de-mando'!$B$4=$A9412),OR('Cuadro-de-mando'!$E$4="(Todas)",'Cuadro-de-mando'!$E$4=$B9412),OR('Cuadro-de-mando'!$H$4="(Todas)",'Cuadro-de-mando'!$H$4=$C9412),OR('Cuadro-de-mando'!$K$4="(Todas)",'Cuadro-de-mando'!$K$4=$E9412),OR('Cuadro-de-mando'!$N$4="(Todos)",'Cuadro-de-mando'!$N$4=$F9412)),1,0))</f>
        <v>1</v>
      </c>
    </row>
    <row r="9413" spans="1:10" x14ac:dyDescent="0.25">
      <c r="A9413" t="str">
        <f>IF(Tienda_4!$A2213="","","Tienda 4")</f>
        <v>Tienda 4</v>
      </c>
      <c r="B9413" t="str">
        <f>IF($A9413="","",Tienda_4!B2213)</f>
        <v>Muebles</v>
      </c>
      <c r="C9413" t="str">
        <f>IF($A9413="","",Tienda_4!G2213)</f>
        <v>Medellín</v>
      </c>
      <c r="D9413" t="str">
        <f>IF($A9413="","",Tienda_4!F2213)</f>
        <v>Camila Rivera</v>
      </c>
      <c r="E9413" t="str">
        <f>IF($A9413="","",Tienda_4!I2213)</f>
        <v>Tarjeta de crédito</v>
      </c>
      <c r="F9413">
        <f>IF($A9413="","",VALUE(RIGHT(Tienda_4!E2213,4)))</f>
        <v>2022</v>
      </c>
      <c r="G9413">
        <f>IF($A9413="","",Tienda_4!C2213)</f>
        <v>451900</v>
      </c>
      <c r="H9413">
        <f>IF($A9413="","",Tienda_4!D2213)</f>
        <v>24800</v>
      </c>
      <c r="I9413">
        <f>IF($A9413="","",Tienda_4!H2213)</f>
        <v>3</v>
      </c>
      <c r="J9413">
        <f>IF($A9413="",0,IF(AND(OR('Cuadro-de-mando'!$B$4="(Todas)",'Cuadro-de-mando'!$B$4=$A9413),OR('Cuadro-de-mando'!$E$4="(Todas)",'Cuadro-de-mando'!$E$4=$B9413),OR('Cuadro-de-mando'!$H$4="(Todas)",'Cuadro-de-mando'!$H$4=$C9413),OR('Cuadro-de-mando'!$K$4="(Todas)",'Cuadro-de-mando'!$K$4=$E9413),OR('Cuadro-de-mando'!$N$4="(Todos)",'Cuadro-de-mando'!$N$4=$F9413)),1,0))</f>
        <v>1</v>
      </c>
    </row>
    <row r="9414" spans="1:10" x14ac:dyDescent="0.25">
      <c r="A9414" t="str">
        <f>IF(Tienda_4!$A2214="","","Tienda 4")</f>
        <v>Tienda 4</v>
      </c>
      <c r="B9414" t="str">
        <f>IF($A9414="","",Tienda_4!B2214)</f>
        <v>Instrumentos musicales</v>
      </c>
      <c r="C9414" t="str">
        <f>IF($A9414="","",Tienda_4!G2214)</f>
        <v>Medellín</v>
      </c>
      <c r="D9414" t="str">
        <f>IF($A9414="","",Tienda_4!F2214)</f>
        <v>Santiago Silva</v>
      </c>
      <c r="E9414" t="str">
        <f>IF($A9414="","",Tienda_4!I2214)</f>
        <v>Tarjeta de crédito</v>
      </c>
      <c r="F9414">
        <f>IF($A9414="","",VALUE(RIGHT(Tienda_4!E2214,4)))</f>
        <v>2020</v>
      </c>
      <c r="G9414">
        <f>IF($A9414="","",Tienda_4!C2214)</f>
        <v>72100</v>
      </c>
      <c r="H9414">
        <f>IF($A9414="","",Tienda_4!D2214)</f>
        <v>4200</v>
      </c>
      <c r="I9414">
        <f>IF($A9414="","",Tienda_4!H2214)</f>
        <v>1</v>
      </c>
      <c r="J9414">
        <f>IF($A9414="",0,IF(AND(OR('Cuadro-de-mando'!$B$4="(Todas)",'Cuadro-de-mando'!$B$4=$A9414),OR('Cuadro-de-mando'!$E$4="(Todas)",'Cuadro-de-mando'!$E$4=$B9414),OR('Cuadro-de-mando'!$H$4="(Todas)",'Cuadro-de-mando'!$H$4=$C9414),OR('Cuadro-de-mando'!$K$4="(Todas)",'Cuadro-de-mando'!$K$4=$E9414),OR('Cuadro-de-mando'!$N$4="(Todos)",'Cuadro-de-mando'!$N$4=$F9414)),1,0))</f>
        <v>1</v>
      </c>
    </row>
    <row r="9415" spans="1:10" x14ac:dyDescent="0.25">
      <c r="A9415" t="str">
        <f>IF(Tienda_4!$A2215="","","Tienda 4")</f>
        <v>Tienda 4</v>
      </c>
      <c r="B9415" t="str">
        <f>IF($A9415="","",Tienda_4!B2215)</f>
        <v>Libros</v>
      </c>
      <c r="C9415" t="str">
        <f>IF($A9415="","",Tienda_4!G2215)</f>
        <v>Pereira</v>
      </c>
      <c r="D9415" t="str">
        <f>IF($A9415="","",Tienda_4!F2215)</f>
        <v>Ángel Rodriguez</v>
      </c>
      <c r="E9415" t="str">
        <f>IF($A9415="","",Tienda_4!I2215)</f>
        <v>Nequi</v>
      </c>
      <c r="F9415">
        <f>IF($A9415="","",VALUE(RIGHT(Tienda_4!E2215,4)))</f>
        <v>2021</v>
      </c>
      <c r="G9415">
        <f>IF($A9415="","",Tienda_4!C2215)</f>
        <v>66300</v>
      </c>
      <c r="H9415">
        <f>IF($A9415="","",Tienda_4!D2215)</f>
        <v>3700</v>
      </c>
      <c r="I9415">
        <f>IF($A9415="","",Tienda_4!H2215)</f>
        <v>5</v>
      </c>
      <c r="J9415">
        <f>IF($A9415="",0,IF(AND(OR('Cuadro-de-mando'!$B$4="(Todas)",'Cuadro-de-mando'!$B$4=$A9415),OR('Cuadro-de-mando'!$E$4="(Todas)",'Cuadro-de-mando'!$E$4=$B9415),OR('Cuadro-de-mando'!$H$4="(Todas)",'Cuadro-de-mando'!$H$4=$C9415),OR('Cuadro-de-mando'!$K$4="(Todas)",'Cuadro-de-mando'!$K$4=$E9415),OR('Cuadro-de-mando'!$N$4="(Todos)",'Cuadro-de-mando'!$N$4=$F9415)),1,0))</f>
        <v>1</v>
      </c>
    </row>
    <row r="9416" spans="1:10" x14ac:dyDescent="0.25">
      <c r="A9416" t="str">
        <f>IF(Tienda_4!$A2216="","","Tienda 4")</f>
        <v>Tienda 4</v>
      </c>
      <c r="B9416" t="str">
        <f>IF($A9416="","",Tienda_4!B2216)</f>
        <v>Juguetes</v>
      </c>
      <c r="C9416" t="str">
        <f>IF($A9416="","",Tienda_4!G2216)</f>
        <v>Bogotá</v>
      </c>
      <c r="D9416" t="str">
        <f>IF($A9416="","",Tienda_4!F2216)</f>
        <v>Felipe Santos</v>
      </c>
      <c r="E9416" t="str">
        <f>IF($A9416="","",Tienda_4!I2216)</f>
        <v>Tarjeta de crédito</v>
      </c>
      <c r="F9416">
        <f>IF($A9416="","",VALUE(RIGHT(Tienda_4!E2216,4)))</f>
        <v>2021</v>
      </c>
      <c r="G9416">
        <f>IF($A9416="","",Tienda_4!C2216)</f>
        <v>14900</v>
      </c>
      <c r="H9416">
        <f>IF($A9416="","",Tienda_4!D2216)</f>
        <v>1500</v>
      </c>
      <c r="I9416">
        <f>IF($A9416="","",Tienda_4!H2216)</f>
        <v>5</v>
      </c>
      <c r="J9416">
        <f>IF($A9416="",0,IF(AND(OR('Cuadro-de-mando'!$B$4="(Todas)",'Cuadro-de-mando'!$B$4=$A9416),OR('Cuadro-de-mando'!$E$4="(Todas)",'Cuadro-de-mando'!$E$4=$B9416),OR('Cuadro-de-mando'!$H$4="(Todas)",'Cuadro-de-mando'!$H$4=$C9416),OR('Cuadro-de-mando'!$K$4="(Todas)",'Cuadro-de-mando'!$K$4=$E9416),OR('Cuadro-de-mando'!$N$4="(Todos)",'Cuadro-de-mando'!$N$4=$F9416)),1,0))</f>
        <v>1</v>
      </c>
    </row>
    <row r="9417" spans="1:10" x14ac:dyDescent="0.25">
      <c r="A9417" t="str">
        <f>IF(Tienda_4!$A2217="","","Tienda 4")</f>
        <v>Tienda 4</v>
      </c>
      <c r="B9417" t="str">
        <f>IF($A9417="","",Tienda_4!B2217)</f>
        <v>Electrónicos</v>
      </c>
      <c r="C9417" t="str">
        <f>IF($A9417="","",Tienda_4!G2217)</f>
        <v>Cali</v>
      </c>
      <c r="D9417" t="str">
        <f>IF($A9417="","",Tienda_4!F2217)</f>
        <v>Camila Rivera</v>
      </c>
      <c r="E9417" t="str">
        <f>IF($A9417="","",Tienda_4!I2217)</f>
        <v>Tarjeta de crédito</v>
      </c>
      <c r="F9417">
        <f>IF($A9417="","",VALUE(RIGHT(Tienda_4!E2217,4)))</f>
        <v>2022</v>
      </c>
      <c r="G9417">
        <f>IF($A9417="","",Tienda_4!C2217)</f>
        <v>148800</v>
      </c>
      <c r="H9417">
        <f>IF($A9417="","",Tienda_4!D2217)</f>
        <v>6100</v>
      </c>
      <c r="I9417">
        <f>IF($A9417="","",Tienda_4!H2217)</f>
        <v>3</v>
      </c>
      <c r="J9417">
        <f>IF($A9417="",0,IF(AND(OR('Cuadro-de-mando'!$B$4="(Todas)",'Cuadro-de-mando'!$B$4=$A9417),OR('Cuadro-de-mando'!$E$4="(Todas)",'Cuadro-de-mando'!$E$4=$B9417),OR('Cuadro-de-mando'!$H$4="(Todas)",'Cuadro-de-mando'!$H$4=$C9417),OR('Cuadro-de-mando'!$K$4="(Todas)",'Cuadro-de-mando'!$K$4=$E9417),OR('Cuadro-de-mando'!$N$4="(Todos)",'Cuadro-de-mando'!$N$4=$F9417)),1,0))</f>
        <v>1</v>
      </c>
    </row>
    <row r="9418" spans="1:10" x14ac:dyDescent="0.25">
      <c r="A9418" t="str">
        <f>IF(Tienda_4!$A2218="","","Tienda 4")</f>
        <v>Tienda 4</v>
      </c>
      <c r="B9418" t="str">
        <f>IF($A9418="","",Tienda_4!B2218)</f>
        <v>Electrónicos</v>
      </c>
      <c r="C9418" t="str">
        <f>IF($A9418="","",Tienda_4!G2218)</f>
        <v>Santa Marta</v>
      </c>
      <c r="D9418" t="str">
        <f>IF($A9418="","",Tienda_4!F2218)</f>
        <v>Pedro Gomez</v>
      </c>
      <c r="E9418" t="str">
        <f>IF($A9418="","",Tienda_4!I2218)</f>
        <v>Tarjeta de crédito</v>
      </c>
      <c r="F9418">
        <f>IF($A9418="","",VALUE(RIGHT(Tienda_4!E2218,4)))</f>
        <v>2022</v>
      </c>
      <c r="G9418">
        <f>IF($A9418="","",Tienda_4!C2218)</f>
        <v>997100</v>
      </c>
      <c r="H9418">
        <f>IF($A9418="","",Tienda_4!D2218)</f>
        <v>60300</v>
      </c>
      <c r="I9418">
        <f>IF($A9418="","",Tienda_4!H2218)</f>
        <v>3</v>
      </c>
      <c r="J9418">
        <f>IF($A9418="",0,IF(AND(OR('Cuadro-de-mando'!$B$4="(Todas)",'Cuadro-de-mando'!$B$4=$A9418),OR('Cuadro-de-mando'!$E$4="(Todas)",'Cuadro-de-mando'!$E$4=$B9418),OR('Cuadro-de-mando'!$H$4="(Todas)",'Cuadro-de-mando'!$H$4=$C9418),OR('Cuadro-de-mando'!$K$4="(Todas)",'Cuadro-de-mando'!$K$4=$E9418),OR('Cuadro-de-mando'!$N$4="(Todos)",'Cuadro-de-mando'!$N$4=$F9418)),1,0))</f>
        <v>1</v>
      </c>
    </row>
    <row r="9419" spans="1:10" x14ac:dyDescent="0.25">
      <c r="A9419" t="str">
        <f>IF(Tienda_4!$A2219="","","Tienda 4")</f>
        <v>Tienda 4</v>
      </c>
      <c r="B9419" t="str">
        <f>IF($A9419="","",Tienda_4!B2219)</f>
        <v>Electrónicos</v>
      </c>
      <c r="C9419" t="str">
        <f>IF($A9419="","",Tienda_4!G2219)</f>
        <v>Barranquilla</v>
      </c>
      <c r="D9419" t="str">
        <f>IF($A9419="","",Tienda_4!F2219)</f>
        <v>Blanca Ramirez</v>
      </c>
      <c r="E9419" t="str">
        <f>IF($A9419="","",Tienda_4!I2219)</f>
        <v>Nequi</v>
      </c>
      <c r="F9419">
        <f>IF($A9419="","",VALUE(RIGHT(Tienda_4!E2219,4)))</f>
        <v>2020</v>
      </c>
      <c r="G9419">
        <f>IF($A9419="","",Tienda_4!C2219)</f>
        <v>1305100</v>
      </c>
      <c r="H9419">
        <f>IF($A9419="","",Tienda_4!D2219)</f>
        <v>67700</v>
      </c>
      <c r="I9419">
        <f>IF($A9419="","",Tienda_4!H2219)</f>
        <v>1</v>
      </c>
      <c r="J9419">
        <f>IF($A9419="",0,IF(AND(OR('Cuadro-de-mando'!$B$4="(Todas)",'Cuadro-de-mando'!$B$4=$A9419),OR('Cuadro-de-mando'!$E$4="(Todas)",'Cuadro-de-mando'!$E$4=$B9419),OR('Cuadro-de-mando'!$H$4="(Todas)",'Cuadro-de-mando'!$H$4=$C9419),OR('Cuadro-de-mando'!$K$4="(Todas)",'Cuadro-de-mando'!$K$4=$E9419),OR('Cuadro-de-mando'!$N$4="(Todos)",'Cuadro-de-mando'!$N$4=$F9419)),1,0))</f>
        <v>1</v>
      </c>
    </row>
    <row r="9420" spans="1:10" x14ac:dyDescent="0.25">
      <c r="A9420" t="str">
        <f>IF(Tienda_4!$A2220="","","Tienda 4")</f>
        <v>Tienda 4</v>
      </c>
      <c r="B9420" t="str">
        <f>IF($A9420="","",Tienda_4!B2220)</f>
        <v>Muebles</v>
      </c>
      <c r="C9420" t="str">
        <f>IF($A9420="","",Tienda_4!G2220)</f>
        <v>Medellín</v>
      </c>
      <c r="D9420" t="str">
        <f>IF($A9420="","",Tienda_4!F2220)</f>
        <v>Mariana Herrera</v>
      </c>
      <c r="E9420" t="str">
        <f>IF($A9420="","",Tienda_4!I2220)</f>
        <v>Tarjeta de crédito</v>
      </c>
      <c r="F9420">
        <f>IF($A9420="","",VALUE(RIGHT(Tienda_4!E2220,4)))</f>
        <v>2021</v>
      </c>
      <c r="G9420">
        <f>IF($A9420="","",Tienda_4!C2220)</f>
        <v>199900</v>
      </c>
      <c r="H9420">
        <f>IF($A9420="","",Tienda_4!D2220)</f>
        <v>10900</v>
      </c>
      <c r="I9420">
        <f>IF($A9420="","",Tienda_4!H2220)</f>
        <v>5</v>
      </c>
      <c r="J9420">
        <f>IF($A9420="",0,IF(AND(OR('Cuadro-de-mando'!$B$4="(Todas)",'Cuadro-de-mando'!$B$4=$A9420),OR('Cuadro-de-mando'!$E$4="(Todas)",'Cuadro-de-mando'!$E$4=$B9420),OR('Cuadro-de-mando'!$H$4="(Todas)",'Cuadro-de-mando'!$H$4=$C9420),OR('Cuadro-de-mando'!$K$4="(Todas)",'Cuadro-de-mando'!$K$4=$E9420),OR('Cuadro-de-mando'!$N$4="(Todos)",'Cuadro-de-mando'!$N$4=$F9420)),1,0))</f>
        <v>1</v>
      </c>
    </row>
    <row r="9421" spans="1:10" x14ac:dyDescent="0.25">
      <c r="A9421" t="str">
        <f>IF(Tienda_4!$A2221="","","Tienda 4")</f>
        <v>Tienda 4</v>
      </c>
      <c r="B9421" t="str">
        <f>IF($A9421="","",Tienda_4!B2221)</f>
        <v>Juguetes</v>
      </c>
      <c r="C9421" t="str">
        <f>IF($A9421="","",Tienda_4!G2221)</f>
        <v>Bogotá</v>
      </c>
      <c r="D9421" t="str">
        <f>IF($A9421="","",Tienda_4!F2221)</f>
        <v>Maria Alfonso</v>
      </c>
      <c r="E9421" t="str">
        <f>IF($A9421="","",Tienda_4!I2221)</f>
        <v>Nequi</v>
      </c>
      <c r="F9421">
        <f>IF($A9421="","",VALUE(RIGHT(Tienda_4!E2221,4)))</f>
        <v>2022</v>
      </c>
      <c r="G9421">
        <f>IF($A9421="","",Tienda_4!C2221)</f>
        <v>13800</v>
      </c>
      <c r="H9421">
        <f>IF($A9421="","",Tienda_4!D2221)</f>
        <v>0</v>
      </c>
      <c r="I9421">
        <f>IF($A9421="","",Tienda_4!H2221)</f>
        <v>5</v>
      </c>
      <c r="J9421">
        <f>IF($A9421="",0,IF(AND(OR('Cuadro-de-mando'!$B$4="(Todas)",'Cuadro-de-mando'!$B$4=$A9421),OR('Cuadro-de-mando'!$E$4="(Todas)",'Cuadro-de-mando'!$E$4=$B9421),OR('Cuadro-de-mando'!$H$4="(Todas)",'Cuadro-de-mando'!$H$4=$C9421),OR('Cuadro-de-mando'!$K$4="(Todas)",'Cuadro-de-mando'!$K$4=$E9421),OR('Cuadro-de-mando'!$N$4="(Todos)",'Cuadro-de-mando'!$N$4=$F9421)),1,0))</f>
        <v>1</v>
      </c>
    </row>
    <row r="9422" spans="1:10" x14ac:dyDescent="0.25">
      <c r="A9422" t="str">
        <f>IF(Tienda_4!$A2222="","","Tienda 4")</f>
        <v>Tienda 4</v>
      </c>
      <c r="B9422" t="str">
        <f>IF($A9422="","",Tienda_4!B2222)</f>
        <v>Electrónicos</v>
      </c>
      <c r="C9422" t="str">
        <f>IF($A9422="","",Tienda_4!G2222)</f>
        <v>Medellín</v>
      </c>
      <c r="D9422" t="str">
        <f>IF($A9422="","",Tienda_4!F2222)</f>
        <v>Rafael Acosta</v>
      </c>
      <c r="E9422" t="str">
        <f>IF($A9422="","",Tienda_4!I2222)</f>
        <v>Tarjeta de crédito</v>
      </c>
      <c r="F9422">
        <f>IF($A9422="","",VALUE(RIGHT(Tienda_4!E2222,4)))</f>
        <v>2022</v>
      </c>
      <c r="G9422">
        <f>IF($A9422="","",Tienda_4!C2222)</f>
        <v>1315500</v>
      </c>
      <c r="H9422">
        <f>IF($A9422="","",Tienda_4!D2222)</f>
        <v>70300</v>
      </c>
      <c r="I9422">
        <f>IF($A9422="","",Tienda_4!H2222)</f>
        <v>5</v>
      </c>
      <c r="J9422">
        <f>IF($A9422="",0,IF(AND(OR('Cuadro-de-mando'!$B$4="(Todas)",'Cuadro-de-mando'!$B$4=$A9422),OR('Cuadro-de-mando'!$E$4="(Todas)",'Cuadro-de-mando'!$E$4=$B9422),OR('Cuadro-de-mando'!$H$4="(Todas)",'Cuadro-de-mando'!$H$4=$C9422),OR('Cuadro-de-mando'!$K$4="(Todas)",'Cuadro-de-mando'!$K$4=$E9422),OR('Cuadro-de-mando'!$N$4="(Todos)",'Cuadro-de-mando'!$N$4=$F9422)),1,0))</f>
        <v>1</v>
      </c>
    </row>
    <row r="9423" spans="1:10" x14ac:dyDescent="0.25">
      <c r="A9423" t="str">
        <f>IF(Tienda_4!$A2223="","","Tienda 4")</f>
        <v>Tienda 4</v>
      </c>
      <c r="B9423" t="str">
        <f>IF($A9423="","",Tienda_4!B2223)</f>
        <v>Electrodomésticos</v>
      </c>
      <c r="C9423" t="str">
        <f>IF($A9423="","",Tienda_4!G2223)</f>
        <v>Medellín</v>
      </c>
      <c r="D9423" t="str">
        <f>IF($A9423="","",Tienda_4!F2223)</f>
        <v>Rafael Acosta</v>
      </c>
      <c r="E9423" t="str">
        <f>IF($A9423="","",Tienda_4!I2223)</f>
        <v>Tarjeta de crédito</v>
      </c>
      <c r="F9423">
        <f>IF($A9423="","",VALUE(RIGHT(Tienda_4!E2223,4)))</f>
        <v>2022</v>
      </c>
      <c r="G9423">
        <f>IF($A9423="","",Tienda_4!C2223)</f>
        <v>1262500</v>
      </c>
      <c r="H9423">
        <f>IF($A9423="","",Tienda_4!D2223)</f>
        <v>72900</v>
      </c>
      <c r="I9423">
        <f>IF($A9423="","",Tienda_4!H2223)</f>
        <v>5</v>
      </c>
      <c r="J9423">
        <f>IF($A9423="",0,IF(AND(OR('Cuadro-de-mando'!$B$4="(Todas)",'Cuadro-de-mando'!$B$4=$A9423),OR('Cuadro-de-mando'!$E$4="(Todas)",'Cuadro-de-mando'!$E$4=$B9423),OR('Cuadro-de-mando'!$H$4="(Todas)",'Cuadro-de-mando'!$H$4=$C9423),OR('Cuadro-de-mando'!$K$4="(Todas)",'Cuadro-de-mando'!$K$4=$E9423),OR('Cuadro-de-mando'!$N$4="(Todos)",'Cuadro-de-mando'!$N$4=$F9423)),1,0))</f>
        <v>1</v>
      </c>
    </row>
    <row r="9424" spans="1:10" x14ac:dyDescent="0.25">
      <c r="A9424" t="str">
        <f>IF(Tienda_4!$A2224="","","Tienda 4")</f>
        <v>Tienda 4</v>
      </c>
      <c r="B9424" t="str">
        <f>IF($A9424="","",Tienda_4!B2224)</f>
        <v>Libros</v>
      </c>
      <c r="C9424" t="str">
        <f>IF($A9424="","",Tienda_4!G2224)</f>
        <v>Bogotá</v>
      </c>
      <c r="D9424" t="str">
        <f>IF($A9424="","",Tienda_4!F2224)</f>
        <v>Juliana Costa</v>
      </c>
      <c r="E9424" t="str">
        <f>IF($A9424="","",Tienda_4!I2224)</f>
        <v>Nequi</v>
      </c>
      <c r="F9424">
        <f>IF($A9424="","",VALUE(RIGHT(Tienda_4!E2224,4)))</f>
        <v>2023</v>
      </c>
      <c r="G9424">
        <f>IF($A9424="","",Tienda_4!C2224)</f>
        <v>45100</v>
      </c>
      <c r="H9424">
        <f>IF($A9424="","",Tienda_4!D2224)</f>
        <v>2800</v>
      </c>
      <c r="I9424">
        <f>IF($A9424="","",Tienda_4!H2224)</f>
        <v>5</v>
      </c>
      <c r="J9424">
        <f>IF($A9424="",0,IF(AND(OR('Cuadro-de-mando'!$B$4="(Todas)",'Cuadro-de-mando'!$B$4=$A9424),OR('Cuadro-de-mando'!$E$4="(Todas)",'Cuadro-de-mando'!$E$4=$B9424),OR('Cuadro-de-mando'!$H$4="(Todas)",'Cuadro-de-mando'!$H$4=$C9424),OR('Cuadro-de-mando'!$K$4="(Todas)",'Cuadro-de-mando'!$K$4=$E9424),OR('Cuadro-de-mando'!$N$4="(Todos)",'Cuadro-de-mando'!$N$4=$F9424)),1,0))</f>
        <v>1</v>
      </c>
    </row>
    <row r="9425" spans="1:10" x14ac:dyDescent="0.25">
      <c r="A9425" t="str">
        <f>IF(Tienda_4!$A2225="","","Tienda 4")</f>
        <v>Tienda 4</v>
      </c>
      <c r="B9425" t="str">
        <f>IF($A9425="","",Tienda_4!B2225)</f>
        <v>Deportes y diversión</v>
      </c>
      <c r="C9425" t="str">
        <f>IF($A9425="","",Tienda_4!G2225)</f>
        <v>Bogotá</v>
      </c>
      <c r="D9425" t="str">
        <f>IF($A9425="","",Tienda_4!F2225)</f>
        <v>Pedro Gomez</v>
      </c>
      <c r="E9425" t="str">
        <f>IF($A9425="","",Tienda_4!I2225)</f>
        <v>Tarjeta de crédito</v>
      </c>
      <c r="F9425">
        <f>IF($A9425="","",VALUE(RIGHT(Tienda_4!E2225,4)))</f>
        <v>2023</v>
      </c>
      <c r="G9425">
        <f>IF($A9425="","",Tienda_4!C2225)</f>
        <v>253500</v>
      </c>
      <c r="H9425">
        <f>IF($A9425="","",Tienda_4!D2225)</f>
        <v>11700</v>
      </c>
      <c r="I9425">
        <f>IF($A9425="","",Tienda_4!H2225)</f>
        <v>5</v>
      </c>
      <c r="J9425">
        <f>IF($A9425="",0,IF(AND(OR('Cuadro-de-mando'!$B$4="(Todas)",'Cuadro-de-mando'!$B$4=$A9425),OR('Cuadro-de-mando'!$E$4="(Todas)",'Cuadro-de-mando'!$E$4=$B9425),OR('Cuadro-de-mando'!$H$4="(Todas)",'Cuadro-de-mando'!$H$4=$C9425),OR('Cuadro-de-mando'!$K$4="(Todas)",'Cuadro-de-mando'!$K$4=$E9425),OR('Cuadro-de-mando'!$N$4="(Todos)",'Cuadro-de-mando'!$N$4=$F9425)),1,0))</f>
        <v>1</v>
      </c>
    </row>
    <row r="9426" spans="1:10" x14ac:dyDescent="0.25">
      <c r="A9426" t="str">
        <f>IF(Tienda_4!$A2226="","","Tienda 4")</f>
        <v>Tienda 4</v>
      </c>
      <c r="B9426" t="str">
        <f>IF($A9426="","",Tienda_4!B2226)</f>
        <v>Electrónicos</v>
      </c>
      <c r="C9426" t="str">
        <f>IF($A9426="","",Tienda_4!G2226)</f>
        <v>Bogotá</v>
      </c>
      <c r="D9426" t="str">
        <f>IF($A9426="","",Tienda_4!F2226)</f>
        <v>Pedro Gomez</v>
      </c>
      <c r="E9426" t="str">
        <f>IF($A9426="","",Tienda_4!I2226)</f>
        <v>Nequi</v>
      </c>
      <c r="F9426">
        <f>IF($A9426="","",VALUE(RIGHT(Tienda_4!E2226,4)))</f>
        <v>2022</v>
      </c>
      <c r="G9426">
        <f>IF($A9426="","",Tienda_4!C2226)</f>
        <v>231600</v>
      </c>
      <c r="H9426">
        <f>IF($A9426="","",Tienda_4!D2226)</f>
        <v>10500</v>
      </c>
      <c r="I9426">
        <f>IF($A9426="","",Tienda_4!H2226)</f>
        <v>4</v>
      </c>
      <c r="J9426">
        <f>IF($A9426="",0,IF(AND(OR('Cuadro-de-mando'!$B$4="(Todas)",'Cuadro-de-mando'!$B$4=$A9426),OR('Cuadro-de-mando'!$E$4="(Todas)",'Cuadro-de-mando'!$E$4=$B9426),OR('Cuadro-de-mando'!$H$4="(Todas)",'Cuadro-de-mando'!$H$4=$C9426),OR('Cuadro-de-mando'!$K$4="(Todas)",'Cuadro-de-mando'!$K$4=$E9426),OR('Cuadro-de-mando'!$N$4="(Todos)",'Cuadro-de-mando'!$N$4=$F9426)),1,0))</f>
        <v>1</v>
      </c>
    </row>
    <row r="9427" spans="1:10" x14ac:dyDescent="0.25">
      <c r="A9427" t="str">
        <f>IF(Tienda_4!$A2227="","","Tienda 4")</f>
        <v>Tienda 4</v>
      </c>
      <c r="B9427" t="str">
        <f>IF($A9427="","",Tienda_4!B2227)</f>
        <v>Electrodomésticos</v>
      </c>
      <c r="C9427" t="str">
        <f>IF($A9427="","",Tienda_4!G2227)</f>
        <v>Bogotá</v>
      </c>
      <c r="D9427" t="str">
        <f>IF($A9427="","",Tienda_4!F2227)</f>
        <v>Blanca Ramirez</v>
      </c>
      <c r="E9427" t="str">
        <f>IF($A9427="","",Tienda_4!I2227)</f>
        <v>Tarjeta de crédito</v>
      </c>
      <c r="F9427">
        <f>IF($A9427="","",VALUE(RIGHT(Tienda_4!E2227,4)))</f>
        <v>2022</v>
      </c>
      <c r="G9427">
        <f>IF($A9427="","",Tienda_4!C2227)</f>
        <v>1236300</v>
      </c>
      <c r="H9427">
        <f>IF($A9427="","",Tienda_4!D2227)</f>
        <v>66200</v>
      </c>
      <c r="I9427">
        <f>IF($A9427="","",Tienda_4!H2227)</f>
        <v>5</v>
      </c>
      <c r="J9427">
        <f>IF($A9427="",0,IF(AND(OR('Cuadro-de-mando'!$B$4="(Todas)",'Cuadro-de-mando'!$B$4=$A9427),OR('Cuadro-de-mando'!$E$4="(Todas)",'Cuadro-de-mando'!$E$4=$B9427),OR('Cuadro-de-mando'!$H$4="(Todas)",'Cuadro-de-mando'!$H$4=$C9427),OR('Cuadro-de-mando'!$K$4="(Todas)",'Cuadro-de-mando'!$K$4=$E9427),OR('Cuadro-de-mando'!$N$4="(Todos)",'Cuadro-de-mando'!$N$4=$F9427)),1,0))</f>
        <v>1</v>
      </c>
    </row>
    <row r="9428" spans="1:10" x14ac:dyDescent="0.25">
      <c r="A9428" t="str">
        <f>IF(Tienda_4!$A2228="","","Tienda 4")</f>
        <v>Tienda 4</v>
      </c>
      <c r="B9428" t="str">
        <f>IF($A9428="","",Tienda_4!B2228)</f>
        <v>Electrodomésticos</v>
      </c>
      <c r="C9428" t="str">
        <f>IF($A9428="","",Tienda_4!G2228)</f>
        <v>Medellín</v>
      </c>
      <c r="D9428" t="str">
        <f>IF($A9428="","",Tienda_4!F2228)</f>
        <v>Camila Rivera</v>
      </c>
      <c r="E9428" t="str">
        <f>IF($A9428="","",Tienda_4!I2228)</f>
        <v>Tarjeta de crédito</v>
      </c>
      <c r="F9428">
        <f>IF($A9428="","",VALUE(RIGHT(Tienda_4!E2228,4)))</f>
        <v>2021</v>
      </c>
      <c r="G9428">
        <f>IF($A9428="","",Tienda_4!C2228)</f>
        <v>2340000</v>
      </c>
      <c r="H9428">
        <f>IF($A9428="","",Tienda_4!D2228)</f>
        <v>122800</v>
      </c>
      <c r="I9428">
        <f>IF($A9428="","",Tienda_4!H2228)</f>
        <v>5</v>
      </c>
      <c r="J9428">
        <f>IF($A9428="",0,IF(AND(OR('Cuadro-de-mando'!$B$4="(Todas)",'Cuadro-de-mando'!$B$4=$A9428),OR('Cuadro-de-mando'!$E$4="(Todas)",'Cuadro-de-mando'!$E$4=$B9428),OR('Cuadro-de-mando'!$H$4="(Todas)",'Cuadro-de-mando'!$H$4=$C9428),OR('Cuadro-de-mando'!$K$4="(Todas)",'Cuadro-de-mando'!$K$4=$E9428),OR('Cuadro-de-mando'!$N$4="(Todos)",'Cuadro-de-mando'!$N$4=$F9428)),1,0))</f>
        <v>1</v>
      </c>
    </row>
    <row r="9429" spans="1:10" x14ac:dyDescent="0.25">
      <c r="A9429" t="str">
        <f>IF(Tienda_4!$A2229="","","Tienda 4")</f>
        <v>Tienda 4</v>
      </c>
      <c r="B9429" t="str">
        <f>IF($A9429="","",Tienda_4!B2229)</f>
        <v>Deportes y diversión</v>
      </c>
      <c r="C9429" t="str">
        <f>IF($A9429="","",Tienda_4!G2229)</f>
        <v>Bogotá</v>
      </c>
      <c r="D9429" t="str">
        <f>IF($A9429="","",Tienda_4!F2229)</f>
        <v>Mariana Herrera</v>
      </c>
      <c r="E9429" t="str">
        <f>IF($A9429="","",Tienda_4!I2229)</f>
        <v>Tarjeta de crédito</v>
      </c>
      <c r="F9429">
        <f>IF($A9429="","",VALUE(RIGHT(Tienda_4!E2229,4)))</f>
        <v>2020</v>
      </c>
      <c r="G9429">
        <f>IF($A9429="","",Tienda_4!C2229)</f>
        <v>46400</v>
      </c>
      <c r="H9429">
        <f>IF($A9429="","",Tienda_4!D2229)</f>
        <v>0</v>
      </c>
      <c r="I9429">
        <f>IF($A9429="","",Tienda_4!H2229)</f>
        <v>5</v>
      </c>
      <c r="J9429">
        <f>IF($A9429="",0,IF(AND(OR('Cuadro-de-mando'!$B$4="(Todas)",'Cuadro-de-mando'!$B$4=$A9429),OR('Cuadro-de-mando'!$E$4="(Todas)",'Cuadro-de-mando'!$E$4=$B9429),OR('Cuadro-de-mando'!$H$4="(Todas)",'Cuadro-de-mando'!$H$4=$C9429),OR('Cuadro-de-mando'!$K$4="(Todas)",'Cuadro-de-mando'!$K$4=$E9429),OR('Cuadro-de-mando'!$N$4="(Todos)",'Cuadro-de-mando'!$N$4=$F9429)),1,0))</f>
        <v>1</v>
      </c>
    </row>
    <row r="9430" spans="1:10" x14ac:dyDescent="0.25">
      <c r="A9430" t="str">
        <f>IF(Tienda_4!$A2230="","","Tienda 4")</f>
        <v>Tienda 4</v>
      </c>
      <c r="B9430" t="str">
        <f>IF($A9430="","",Tienda_4!B2230)</f>
        <v>Juguetes</v>
      </c>
      <c r="C9430" t="str">
        <f>IF($A9430="","",Tienda_4!G2230)</f>
        <v>Bogotá</v>
      </c>
      <c r="D9430" t="str">
        <f>IF($A9430="","",Tienda_4!F2230)</f>
        <v>Maria Alfonso</v>
      </c>
      <c r="E9430" t="str">
        <f>IF($A9430="","",Tienda_4!I2230)</f>
        <v>Nequi</v>
      </c>
      <c r="F9430">
        <f>IF($A9430="","",VALUE(RIGHT(Tienda_4!E2230,4)))</f>
        <v>2022</v>
      </c>
      <c r="G9430">
        <f>IF($A9430="","",Tienda_4!C2230)</f>
        <v>43600</v>
      </c>
      <c r="H9430">
        <f>IF($A9430="","",Tienda_4!D2230)</f>
        <v>0</v>
      </c>
      <c r="I9430">
        <f>IF($A9430="","",Tienda_4!H2230)</f>
        <v>4</v>
      </c>
      <c r="J9430">
        <f>IF($A9430="",0,IF(AND(OR('Cuadro-de-mando'!$B$4="(Todas)",'Cuadro-de-mando'!$B$4=$A9430),OR('Cuadro-de-mando'!$E$4="(Todas)",'Cuadro-de-mando'!$E$4=$B9430),OR('Cuadro-de-mando'!$H$4="(Todas)",'Cuadro-de-mando'!$H$4=$C9430),OR('Cuadro-de-mando'!$K$4="(Todas)",'Cuadro-de-mando'!$K$4=$E9430),OR('Cuadro-de-mando'!$N$4="(Todos)",'Cuadro-de-mando'!$N$4=$F9430)),1,0))</f>
        <v>1</v>
      </c>
    </row>
    <row r="9431" spans="1:10" x14ac:dyDescent="0.25">
      <c r="A9431" t="str">
        <f>IF(Tienda_4!$A2231="","","Tienda 4")</f>
        <v>Tienda 4</v>
      </c>
      <c r="B9431" t="str">
        <f>IF($A9431="","",Tienda_4!B2231)</f>
        <v>Electrodomésticos</v>
      </c>
      <c r="C9431" t="str">
        <f>IF($A9431="","",Tienda_4!G2231)</f>
        <v>Bogotá</v>
      </c>
      <c r="D9431" t="str">
        <f>IF($A9431="","",Tienda_4!F2231)</f>
        <v>Izabela de León</v>
      </c>
      <c r="E9431" t="str">
        <f>IF($A9431="","",Tienda_4!I2231)</f>
        <v>Tarjeta de crédito</v>
      </c>
      <c r="F9431">
        <f>IF($A9431="","",VALUE(RIGHT(Tienda_4!E2231,4)))</f>
        <v>2021</v>
      </c>
      <c r="G9431">
        <f>IF($A9431="","",Tienda_4!C2231)</f>
        <v>1368100</v>
      </c>
      <c r="H9431">
        <f>IF($A9431="","",Tienda_4!D2231)</f>
        <v>71000</v>
      </c>
      <c r="I9431">
        <f>IF($A9431="","",Tienda_4!H2231)</f>
        <v>4</v>
      </c>
      <c r="J9431">
        <f>IF($A9431="",0,IF(AND(OR('Cuadro-de-mando'!$B$4="(Todas)",'Cuadro-de-mando'!$B$4=$A9431),OR('Cuadro-de-mando'!$E$4="(Todas)",'Cuadro-de-mando'!$E$4=$B9431),OR('Cuadro-de-mando'!$H$4="(Todas)",'Cuadro-de-mando'!$H$4=$C9431),OR('Cuadro-de-mando'!$K$4="(Todas)",'Cuadro-de-mando'!$K$4=$E9431),OR('Cuadro-de-mando'!$N$4="(Todos)",'Cuadro-de-mando'!$N$4=$F9431)),1,0))</f>
        <v>1</v>
      </c>
    </row>
    <row r="9432" spans="1:10" x14ac:dyDescent="0.25">
      <c r="A9432" t="str">
        <f>IF(Tienda_4!$A2232="","","Tienda 4")</f>
        <v>Tienda 4</v>
      </c>
      <c r="B9432" t="str">
        <f>IF($A9432="","",Tienda_4!B2232)</f>
        <v>Deportes y diversión</v>
      </c>
      <c r="C9432" t="str">
        <f>IF($A9432="","",Tienda_4!G2232)</f>
        <v>Medellín</v>
      </c>
      <c r="D9432" t="str">
        <f>IF($A9432="","",Tienda_4!F2232)</f>
        <v>Pedro Gomez</v>
      </c>
      <c r="E9432" t="str">
        <f>IF($A9432="","",Tienda_4!I2232)</f>
        <v>Tarjeta de crédito</v>
      </c>
      <c r="F9432">
        <f>IF($A9432="","",VALUE(RIGHT(Tienda_4!E2232,4)))</f>
        <v>2021</v>
      </c>
      <c r="G9432">
        <f>IF($A9432="","",Tienda_4!C2232)</f>
        <v>105000</v>
      </c>
      <c r="H9432">
        <f>IF($A9432="","",Tienda_4!D2232)</f>
        <v>3800</v>
      </c>
      <c r="I9432">
        <f>IF($A9432="","",Tienda_4!H2232)</f>
        <v>5</v>
      </c>
      <c r="J9432">
        <f>IF($A9432="",0,IF(AND(OR('Cuadro-de-mando'!$B$4="(Todas)",'Cuadro-de-mando'!$B$4=$A9432),OR('Cuadro-de-mando'!$E$4="(Todas)",'Cuadro-de-mando'!$E$4=$B9432),OR('Cuadro-de-mando'!$H$4="(Todas)",'Cuadro-de-mando'!$H$4=$C9432),OR('Cuadro-de-mando'!$K$4="(Todas)",'Cuadro-de-mando'!$K$4=$E9432),OR('Cuadro-de-mando'!$N$4="(Todos)",'Cuadro-de-mando'!$N$4=$F9432)),1,0))</f>
        <v>1</v>
      </c>
    </row>
    <row r="9433" spans="1:10" x14ac:dyDescent="0.25">
      <c r="A9433" t="str">
        <f>IF(Tienda_4!$A2233="","","Tienda 4")</f>
        <v>Tienda 4</v>
      </c>
      <c r="B9433" t="str">
        <f>IF($A9433="","",Tienda_4!B2233)</f>
        <v>Electrónicos</v>
      </c>
      <c r="C9433" t="str">
        <f>IF($A9433="","",Tienda_4!G2233)</f>
        <v>Medellín</v>
      </c>
      <c r="D9433" t="str">
        <f>IF($A9433="","",Tienda_4!F2233)</f>
        <v>Mariana Herrera</v>
      </c>
      <c r="E9433" t="str">
        <f>IF($A9433="","",Tienda_4!I2233)</f>
        <v>Tarjeta de crédito</v>
      </c>
      <c r="F9433">
        <f>IF($A9433="","",VALUE(RIGHT(Tienda_4!E2233,4)))</f>
        <v>2020</v>
      </c>
      <c r="G9433">
        <f>IF($A9433="","",Tienda_4!C2233)</f>
        <v>940900</v>
      </c>
      <c r="H9433">
        <f>IF($A9433="","",Tienda_4!D2233)</f>
        <v>50500</v>
      </c>
      <c r="I9433">
        <f>IF($A9433="","",Tienda_4!H2233)</f>
        <v>5</v>
      </c>
      <c r="J9433">
        <f>IF($A9433="",0,IF(AND(OR('Cuadro-de-mando'!$B$4="(Todas)",'Cuadro-de-mando'!$B$4=$A9433),OR('Cuadro-de-mando'!$E$4="(Todas)",'Cuadro-de-mando'!$E$4=$B9433),OR('Cuadro-de-mando'!$H$4="(Todas)",'Cuadro-de-mando'!$H$4=$C9433),OR('Cuadro-de-mando'!$K$4="(Todas)",'Cuadro-de-mando'!$K$4=$E9433),OR('Cuadro-de-mando'!$N$4="(Todos)",'Cuadro-de-mando'!$N$4=$F9433)),1,0))</f>
        <v>1</v>
      </c>
    </row>
    <row r="9434" spans="1:10" x14ac:dyDescent="0.25">
      <c r="A9434" t="str">
        <f>IF(Tienda_4!$A2234="","","Tienda 4")</f>
        <v>Tienda 4</v>
      </c>
      <c r="B9434" t="str">
        <f>IF($A9434="","",Tienda_4!B2234)</f>
        <v>Electrónicos</v>
      </c>
      <c r="C9434" t="str">
        <f>IF($A9434="","",Tienda_4!G2234)</f>
        <v>Bogotá</v>
      </c>
      <c r="D9434" t="str">
        <f>IF($A9434="","",Tienda_4!F2234)</f>
        <v>Izabela de León</v>
      </c>
      <c r="E9434" t="str">
        <f>IF($A9434="","",Tienda_4!I2234)</f>
        <v>Tarjeta de crédito</v>
      </c>
      <c r="F9434">
        <f>IF($A9434="","",VALUE(RIGHT(Tienda_4!E2234,4)))</f>
        <v>2021</v>
      </c>
      <c r="G9434">
        <f>IF($A9434="","",Tienda_4!C2234)</f>
        <v>208000</v>
      </c>
      <c r="H9434">
        <f>IF($A9434="","",Tienda_4!D2234)</f>
        <v>9300</v>
      </c>
      <c r="I9434">
        <f>IF($A9434="","",Tienda_4!H2234)</f>
        <v>4</v>
      </c>
      <c r="J9434">
        <f>IF($A9434="",0,IF(AND(OR('Cuadro-de-mando'!$B$4="(Todas)",'Cuadro-de-mando'!$B$4=$A9434),OR('Cuadro-de-mando'!$E$4="(Todas)",'Cuadro-de-mando'!$E$4=$B9434),OR('Cuadro-de-mando'!$H$4="(Todas)",'Cuadro-de-mando'!$H$4=$C9434),OR('Cuadro-de-mando'!$K$4="(Todas)",'Cuadro-de-mando'!$K$4=$E9434),OR('Cuadro-de-mando'!$N$4="(Todos)",'Cuadro-de-mando'!$N$4=$F9434)),1,0))</f>
        <v>1</v>
      </c>
    </row>
    <row r="9435" spans="1:10" x14ac:dyDescent="0.25">
      <c r="A9435" t="str">
        <f>IF(Tienda_4!$A2235="","","Tienda 4")</f>
        <v>Tienda 4</v>
      </c>
      <c r="B9435" t="str">
        <f>IF($A9435="","",Tienda_4!B2235)</f>
        <v>Artículos para el hogar</v>
      </c>
      <c r="C9435" t="str">
        <f>IF($A9435="","",Tienda_4!G2235)</f>
        <v>Medellín</v>
      </c>
      <c r="D9435" t="str">
        <f>IF($A9435="","",Tienda_4!F2235)</f>
        <v>Juan Fernandez</v>
      </c>
      <c r="E9435" t="str">
        <f>IF($A9435="","",Tienda_4!I2235)</f>
        <v>Tarjeta de crédito</v>
      </c>
      <c r="F9435">
        <f>IF($A9435="","",VALUE(RIGHT(Tienda_4!E2235,4)))</f>
        <v>2020</v>
      </c>
      <c r="G9435">
        <f>IF($A9435="","",Tienda_4!C2235)</f>
        <v>57100</v>
      </c>
      <c r="H9435">
        <f>IF($A9435="","",Tienda_4!D2235)</f>
        <v>3400</v>
      </c>
      <c r="I9435">
        <f>IF($A9435="","",Tienda_4!H2235)</f>
        <v>5</v>
      </c>
      <c r="J9435">
        <f>IF($A9435="",0,IF(AND(OR('Cuadro-de-mando'!$B$4="(Todas)",'Cuadro-de-mando'!$B$4=$A9435),OR('Cuadro-de-mando'!$E$4="(Todas)",'Cuadro-de-mando'!$E$4=$B9435),OR('Cuadro-de-mando'!$H$4="(Todas)",'Cuadro-de-mando'!$H$4=$C9435),OR('Cuadro-de-mando'!$K$4="(Todas)",'Cuadro-de-mando'!$K$4=$E9435),OR('Cuadro-de-mando'!$N$4="(Todos)",'Cuadro-de-mando'!$N$4=$F9435)),1,0))</f>
        <v>1</v>
      </c>
    </row>
    <row r="9436" spans="1:10" x14ac:dyDescent="0.25">
      <c r="A9436" t="str">
        <f>IF(Tienda_4!$A2236="","","Tienda 4")</f>
        <v>Tienda 4</v>
      </c>
      <c r="B9436" t="str">
        <f>IF($A9436="","",Tienda_4!B2236)</f>
        <v>Electrodomésticos</v>
      </c>
      <c r="C9436" t="str">
        <f>IF($A9436="","",Tienda_4!G2236)</f>
        <v>Riohacha</v>
      </c>
      <c r="D9436" t="str">
        <f>IF($A9436="","",Tienda_4!F2236)</f>
        <v>Lucas Olivera</v>
      </c>
      <c r="E9436" t="str">
        <f>IF($A9436="","",Tienda_4!I2236)</f>
        <v>Tarjeta de crédito</v>
      </c>
      <c r="F9436">
        <f>IF($A9436="","",VALUE(RIGHT(Tienda_4!E2236,4)))</f>
        <v>2022</v>
      </c>
      <c r="G9436">
        <f>IF($A9436="","",Tienda_4!C2236)</f>
        <v>1051600</v>
      </c>
      <c r="H9436">
        <f>IF($A9436="","",Tienda_4!D2236)</f>
        <v>56200</v>
      </c>
      <c r="I9436">
        <f>IF($A9436="","",Tienda_4!H2236)</f>
        <v>5</v>
      </c>
      <c r="J9436">
        <f>IF($A9436="",0,IF(AND(OR('Cuadro-de-mando'!$B$4="(Todas)",'Cuadro-de-mando'!$B$4=$A9436),OR('Cuadro-de-mando'!$E$4="(Todas)",'Cuadro-de-mando'!$E$4=$B9436),OR('Cuadro-de-mando'!$H$4="(Todas)",'Cuadro-de-mando'!$H$4=$C9436),OR('Cuadro-de-mando'!$K$4="(Todas)",'Cuadro-de-mando'!$K$4=$E9436),OR('Cuadro-de-mando'!$N$4="(Todos)",'Cuadro-de-mando'!$N$4=$F9436)),1,0))</f>
        <v>1</v>
      </c>
    </row>
    <row r="9437" spans="1:10" x14ac:dyDescent="0.25">
      <c r="A9437" t="str">
        <f>IF(Tienda_4!$A2237="","","Tienda 4")</f>
        <v>Tienda 4</v>
      </c>
      <c r="B9437" t="str">
        <f>IF($A9437="","",Tienda_4!B2237)</f>
        <v>Instrumentos musicales</v>
      </c>
      <c r="C9437" t="str">
        <f>IF($A9437="","",Tienda_4!G2237)</f>
        <v>Bogotá</v>
      </c>
      <c r="D9437" t="str">
        <f>IF($A9437="","",Tienda_4!F2237)</f>
        <v>Pedro Gomez</v>
      </c>
      <c r="E9437" t="str">
        <f>IF($A9437="","",Tienda_4!I2237)</f>
        <v>Tarjeta de crédito</v>
      </c>
      <c r="F9437">
        <f>IF($A9437="","",VALUE(RIGHT(Tienda_4!E2237,4)))</f>
        <v>2021</v>
      </c>
      <c r="G9437">
        <f>IF($A9437="","",Tienda_4!C2237)</f>
        <v>221300</v>
      </c>
      <c r="H9437">
        <f>IF($A9437="","",Tienda_4!D2237)</f>
        <v>12500</v>
      </c>
      <c r="I9437">
        <f>IF($A9437="","",Tienda_4!H2237)</f>
        <v>4</v>
      </c>
      <c r="J9437">
        <f>IF($A9437="",0,IF(AND(OR('Cuadro-de-mando'!$B$4="(Todas)",'Cuadro-de-mando'!$B$4=$A9437),OR('Cuadro-de-mando'!$E$4="(Todas)",'Cuadro-de-mando'!$E$4=$B9437),OR('Cuadro-de-mando'!$H$4="(Todas)",'Cuadro-de-mando'!$H$4=$C9437),OR('Cuadro-de-mando'!$K$4="(Todas)",'Cuadro-de-mando'!$K$4=$E9437),OR('Cuadro-de-mando'!$N$4="(Todos)",'Cuadro-de-mando'!$N$4=$F9437)),1,0))</f>
        <v>1</v>
      </c>
    </row>
    <row r="9438" spans="1:10" x14ac:dyDescent="0.25">
      <c r="A9438" t="str">
        <f>IF(Tienda_4!$A2238="","","Tienda 4")</f>
        <v>Tienda 4</v>
      </c>
      <c r="B9438" t="str">
        <f>IF($A9438="","",Tienda_4!B2238)</f>
        <v>Juguetes</v>
      </c>
      <c r="C9438" t="str">
        <f>IF($A9438="","",Tienda_4!G2238)</f>
        <v>Bogotá</v>
      </c>
      <c r="D9438" t="str">
        <f>IF($A9438="","",Tienda_4!F2238)</f>
        <v>Juliana Costa</v>
      </c>
      <c r="E9438" t="str">
        <f>IF($A9438="","",Tienda_4!I2238)</f>
        <v>Tarjeta de crédito</v>
      </c>
      <c r="F9438">
        <f>IF($A9438="","",VALUE(RIGHT(Tienda_4!E2238,4)))</f>
        <v>2022</v>
      </c>
      <c r="G9438">
        <f>IF($A9438="","",Tienda_4!C2238)</f>
        <v>15300</v>
      </c>
      <c r="H9438">
        <f>IF($A9438="","",Tienda_4!D2238)</f>
        <v>0</v>
      </c>
      <c r="I9438">
        <f>IF($A9438="","",Tienda_4!H2238)</f>
        <v>5</v>
      </c>
      <c r="J9438">
        <f>IF($A9438="",0,IF(AND(OR('Cuadro-de-mando'!$B$4="(Todas)",'Cuadro-de-mando'!$B$4=$A9438),OR('Cuadro-de-mando'!$E$4="(Todas)",'Cuadro-de-mando'!$E$4=$B9438),OR('Cuadro-de-mando'!$H$4="(Todas)",'Cuadro-de-mando'!$H$4=$C9438),OR('Cuadro-de-mando'!$K$4="(Todas)",'Cuadro-de-mando'!$K$4=$E9438),OR('Cuadro-de-mando'!$N$4="(Todos)",'Cuadro-de-mando'!$N$4=$F9438)),1,0))</f>
        <v>1</v>
      </c>
    </row>
    <row r="9439" spans="1:10" x14ac:dyDescent="0.25">
      <c r="A9439" t="str">
        <f>IF(Tienda_4!$A2239="","","Tienda 4")</f>
        <v>Tienda 4</v>
      </c>
      <c r="B9439" t="str">
        <f>IF($A9439="","",Tienda_4!B2239)</f>
        <v>Muebles</v>
      </c>
      <c r="C9439" t="str">
        <f>IF($A9439="","",Tienda_4!G2239)</f>
        <v>Medellín</v>
      </c>
      <c r="D9439" t="str">
        <f>IF($A9439="","",Tienda_4!F2239)</f>
        <v>Beatriz Morales</v>
      </c>
      <c r="E9439" t="str">
        <f>IF($A9439="","",Tienda_4!I2239)</f>
        <v>Tarjeta de crédito</v>
      </c>
      <c r="F9439">
        <f>IF($A9439="","",VALUE(RIGHT(Tienda_4!E2239,4)))</f>
        <v>2021</v>
      </c>
      <c r="G9439">
        <f>IF($A9439="","",Tienda_4!C2239)</f>
        <v>301800</v>
      </c>
      <c r="H9439">
        <f>IF($A9439="","",Tienda_4!D2239)</f>
        <v>21900</v>
      </c>
      <c r="I9439">
        <f>IF($A9439="","",Tienda_4!H2239)</f>
        <v>1</v>
      </c>
      <c r="J9439">
        <f>IF($A9439="",0,IF(AND(OR('Cuadro-de-mando'!$B$4="(Todas)",'Cuadro-de-mando'!$B$4=$A9439),OR('Cuadro-de-mando'!$E$4="(Todas)",'Cuadro-de-mando'!$E$4=$B9439),OR('Cuadro-de-mando'!$H$4="(Todas)",'Cuadro-de-mando'!$H$4=$C9439),OR('Cuadro-de-mando'!$K$4="(Todas)",'Cuadro-de-mando'!$K$4=$E9439),OR('Cuadro-de-mando'!$N$4="(Todos)",'Cuadro-de-mando'!$N$4=$F9439)),1,0))</f>
        <v>1</v>
      </c>
    </row>
    <row r="9440" spans="1:10" x14ac:dyDescent="0.25">
      <c r="A9440" t="str">
        <f>IF(Tienda_4!$A2240="","","Tienda 4")</f>
        <v>Tienda 4</v>
      </c>
      <c r="B9440" t="str">
        <f>IF($A9440="","",Tienda_4!B2240)</f>
        <v>Electrónicos</v>
      </c>
      <c r="C9440" t="str">
        <f>IF($A9440="","",Tienda_4!G2240)</f>
        <v>Medellín</v>
      </c>
      <c r="D9440" t="str">
        <f>IF($A9440="","",Tienda_4!F2240)</f>
        <v>Izabela de León</v>
      </c>
      <c r="E9440" t="str">
        <f>IF($A9440="","",Tienda_4!I2240)</f>
        <v>Nequi</v>
      </c>
      <c r="F9440">
        <f>IF($A9440="","",VALUE(RIGHT(Tienda_4!E2240,4)))</f>
        <v>2022</v>
      </c>
      <c r="G9440">
        <f>IF($A9440="","",Tienda_4!C2240)</f>
        <v>116600</v>
      </c>
      <c r="H9440">
        <f>IF($A9440="","",Tienda_4!D2240)</f>
        <v>4400</v>
      </c>
      <c r="I9440">
        <f>IF($A9440="","",Tienda_4!H2240)</f>
        <v>1</v>
      </c>
      <c r="J9440">
        <f>IF($A9440="",0,IF(AND(OR('Cuadro-de-mando'!$B$4="(Todas)",'Cuadro-de-mando'!$B$4=$A9440),OR('Cuadro-de-mando'!$E$4="(Todas)",'Cuadro-de-mando'!$E$4=$B9440),OR('Cuadro-de-mando'!$H$4="(Todas)",'Cuadro-de-mando'!$H$4=$C9440),OR('Cuadro-de-mando'!$K$4="(Todas)",'Cuadro-de-mando'!$K$4=$E9440),OR('Cuadro-de-mando'!$N$4="(Todos)",'Cuadro-de-mando'!$N$4=$F9440)),1,0))</f>
        <v>1</v>
      </c>
    </row>
    <row r="9441" spans="1:10" x14ac:dyDescent="0.25">
      <c r="A9441" t="str">
        <f>IF(Tienda_4!$A2241="","","Tienda 4")</f>
        <v>Tienda 4</v>
      </c>
      <c r="B9441" t="str">
        <f>IF($A9441="","",Tienda_4!B2241)</f>
        <v>Electrodomésticos</v>
      </c>
      <c r="C9441" t="str">
        <f>IF($A9441="","",Tienda_4!G2241)</f>
        <v>Medellín</v>
      </c>
      <c r="D9441" t="str">
        <f>IF($A9441="","",Tienda_4!F2241)</f>
        <v>Camila Rivera</v>
      </c>
      <c r="E9441" t="str">
        <f>IF($A9441="","",Tienda_4!I2241)</f>
        <v>Tarjeta de crédito</v>
      </c>
      <c r="F9441">
        <f>IF($A9441="","",VALUE(RIGHT(Tienda_4!E2241,4)))</f>
        <v>2021</v>
      </c>
      <c r="G9441">
        <f>IF($A9441="","",Tienda_4!C2241)</f>
        <v>2142700</v>
      </c>
      <c r="H9441">
        <f>IF($A9441="","",Tienda_4!D2241)</f>
        <v>114500</v>
      </c>
      <c r="I9441">
        <f>IF($A9441="","",Tienda_4!H2241)</f>
        <v>1</v>
      </c>
      <c r="J9441">
        <f>IF($A9441="",0,IF(AND(OR('Cuadro-de-mando'!$B$4="(Todas)",'Cuadro-de-mando'!$B$4=$A9441),OR('Cuadro-de-mando'!$E$4="(Todas)",'Cuadro-de-mando'!$E$4=$B9441),OR('Cuadro-de-mando'!$H$4="(Todas)",'Cuadro-de-mando'!$H$4=$C9441),OR('Cuadro-de-mando'!$K$4="(Todas)",'Cuadro-de-mando'!$K$4=$E9441),OR('Cuadro-de-mando'!$N$4="(Todos)",'Cuadro-de-mando'!$N$4=$F9441)),1,0))</f>
        <v>1</v>
      </c>
    </row>
    <row r="9442" spans="1:10" x14ac:dyDescent="0.25">
      <c r="A9442" t="str">
        <f>IF(Tienda_4!$A2242="","","Tienda 4")</f>
        <v>Tienda 4</v>
      </c>
      <c r="B9442" t="str">
        <f>IF($A9442="","",Tienda_4!B2242)</f>
        <v>Juguetes</v>
      </c>
      <c r="C9442" t="str">
        <f>IF($A9442="","",Tienda_4!G2242)</f>
        <v>Medellín</v>
      </c>
      <c r="D9442" t="str">
        <f>IF($A9442="","",Tienda_4!F2242)</f>
        <v>Felipe Santos</v>
      </c>
      <c r="E9442" t="str">
        <f>IF($A9442="","",Tienda_4!I2242)</f>
        <v>Tarjeta de crédito</v>
      </c>
      <c r="F9442">
        <f>IF($A9442="","",VALUE(RIGHT(Tienda_4!E2242,4)))</f>
        <v>2022</v>
      </c>
      <c r="G9442">
        <f>IF($A9442="","",Tienda_4!C2242)</f>
        <v>59700</v>
      </c>
      <c r="H9442">
        <f>IF($A9442="","",Tienda_4!D2242)</f>
        <v>1400</v>
      </c>
      <c r="I9442">
        <f>IF($A9442="","",Tienda_4!H2242)</f>
        <v>5</v>
      </c>
      <c r="J9442">
        <f>IF($A9442="",0,IF(AND(OR('Cuadro-de-mando'!$B$4="(Todas)",'Cuadro-de-mando'!$B$4=$A9442),OR('Cuadro-de-mando'!$E$4="(Todas)",'Cuadro-de-mando'!$E$4=$B9442),OR('Cuadro-de-mando'!$H$4="(Todas)",'Cuadro-de-mando'!$H$4=$C9442),OR('Cuadro-de-mando'!$K$4="(Todas)",'Cuadro-de-mando'!$K$4=$E9442),OR('Cuadro-de-mando'!$N$4="(Todos)",'Cuadro-de-mando'!$N$4=$F9442)),1,0))</f>
        <v>1</v>
      </c>
    </row>
    <row r="9443" spans="1:10" x14ac:dyDescent="0.25">
      <c r="A9443" t="str">
        <f>IF(Tienda_4!$A2243="","","Tienda 4")</f>
        <v>Tienda 4</v>
      </c>
      <c r="B9443" t="str">
        <f>IF($A9443="","",Tienda_4!B2243)</f>
        <v>Electrónicos</v>
      </c>
      <c r="C9443" t="str">
        <f>IF($A9443="","",Tienda_4!G2243)</f>
        <v>Barranquilla</v>
      </c>
      <c r="D9443" t="str">
        <f>IF($A9443="","",Tienda_4!F2243)</f>
        <v>Juliana Costa</v>
      </c>
      <c r="E9443" t="str">
        <f>IF($A9443="","",Tienda_4!I2243)</f>
        <v>Tarjeta de crédito</v>
      </c>
      <c r="F9443">
        <f>IF($A9443="","",VALUE(RIGHT(Tienda_4!E2243,4)))</f>
        <v>2020</v>
      </c>
      <c r="G9443">
        <f>IF($A9443="","",Tienda_4!C2243)</f>
        <v>254400</v>
      </c>
      <c r="H9443">
        <f>IF($A9443="","",Tienda_4!D2243)</f>
        <v>11700</v>
      </c>
      <c r="I9443">
        <f>IF($A9443="","",Tienda_4!H2243)</f>
        <v>5</v>
      </c>
      <c r="J9443">
        <f>IF($A9443="",0,IF(AND(OR('Cuadro-de-mando'!$B$4="(Todas)",'Cuadro-de-mando'!$B$4=$A9443),OR('Cuadro-de-mando'!$E$4="(Todas)",'Cuadro-de-mando'!$E$4=$B9443),OR('Cuadro-de-mando'!$H$4="(Todas)",'Cuadro-de-mando'!$H$4=$C9443),OR('Cuadro-de-mando'!$K$4="(Todas)",'Cuadro-de-mando'!$K$4=$E9443),OR('Cuadro-de-mando'!$N$4="(Todos)",'Cuadro-de-mando'!$N$4=$F9443)),1,0))</f>
        <v>1</v>
      </c>
    </row>
    <row r="9444" spans="1:10" x14ac:dyDescent="0.25">
      <c r="A9444" t="str">
        <f>IF(Tienda_4!$A2244="","","Tienda 4")</f>
        <v>Tienda 4</v>
      </c>
      <c r="B9444" t="str">
        <f>IF($A9444="","",Tienda_4!B2244)</f>
        <v>Deportes y diversión</v>
      </c>
      <c r="C9444" t="str">
        <f>IF($A9444="","",Tienda_4!G2244)</f>
        <v>Medellín</v>
      </c>
      <c r="D9444" t="str">
        <f>IF($A9444="","",Tienda_4!F2244)</f>
        <v>Felipe Santos</v>
      </c>
      <c r="E9444" t="str">
        <f>IF($A9444="","",Tienda_4!I2244)</f>
        <v>Tarjeta de crédito</v>
      </c>
      <c r="F9444">
        <f>IF($A9444="","",VALUE(RIGHT(Tienda_4!E2244,4)))</f>
        <v>2022</v>
      </c>
      <c r="G9444">
        <f>IF($A9444="","",Tienda_4!C2244)</f>
        <v>65200</v>
      </c>
      <c r="H9444">
        <f>IF($A9444="","",Tienda_4!D2244)</f>
        <v>3900</v>
      </c>
      <c r="I9444">
        <f>IF($A9444="","",Tienda_4!H2244)</f>
        <v>4</v>
      </c>
      <c r="J9444">
        <f>IF($A9444="",0,IF(AND(OR('Cuadro-de-mando'!$B$4="(Todas)",'Cuadro-de-mando'!$B$4=$A9444),OR('Cuadro-de-mando'!$E$4="(Todas)",'Cuadro-de-mando'!$E$4=$B9444),OR('Cuadro-de-mando'!$H$4="(Todas)",'Cuadro-de-mando'!$H$4=$C9444),OR('Cuadro-de-mando'!$K$4="(Todas)",'Cuadro-de-mando'!$K$4=$E9444),OR('Cuadro-de-mando'!$N$4="(Todos)",'Cuadro-de-mando'!$N$4=$F9444)),1,0))</f>
        <v>1</v>
      </c>
    </row>
    <row r="9445" spans="1:10" x14ac:dyDescent="0.25">
      <c r="A9445" t="str">
        <f>IF(Tienda_4!$A2245="","","Tienda 4")</f>
        <v>Tienda 4</v>
      </c>
      <c r="B9445" t="str">
        <f>IF($A9445="","",Tienda_4!B2245)</f>
        <v>Electrónicos</v>
      </c>
      <c r="C9445" t="str">
        <f>IF($A9445="","",Tienda_4!G2245)</f>
        <v>Cali</v>
      </c>
      <c r="D9445" t="str">
        <f>IF($A9445="","",Tienda_4!F2245)</f>
        <v>Camila Rivera</v>
      </c>
      <c r="E9445" t="str">
        <f>IF($A9445="","",Tienda_4!I2245)</f>
        <v>Tarjeta de crédito</v>
      </c>
      <c r="F9445">
        <f>IF($A9445="","",VALUE(RIGHT(Tienda_4!E2245,4)))</f>
        <v>2021</v>
      </c>
      <c r="G9445">
        <f>IF($A9445="","",Tienda_4!C2245)</f>
        <v>1615600</v>
      </c>
      <c r="H9445">
        <f>IF($A9445="","",Tienda_4!D2245)</f>
        <v>84200</v>
      </c>
      <c r="I9445">
        <f>IF($A9445="","",Tienda_4!H2245)</f>
        <v>5</v>
      </c>
      <c r="J9445">
        <f>IF($A9445="",0,IF(AND(OR('Cuadro-de-mando'!$B$4="(Todas)",'Cuadro-de-mando'!$B$4=$A9445),OR('Cuadro-de-mando'!$E$4="(Todas)",'Cuadro-de-mando'!$E$4=$B9445),OR('Cuadro-de-mando'!$H$4="(Todas)",'Cuadro-de-mando'!$H$4=$C9445),OR('Cuadro-de-mando'!$K$4="(Todas)",'Cuadro-de-mando'!$K$4=$E9445),OR('Cuadro-de-mando'!$N$4="(Todos)",'Cuadro-de-mando'!$N$4=$F9445)),1,0))</f>
        <v>1</v>
      </c>
    </row>
    <row r="9446" spans="1:10" x14ac:dyDescent="0.25">
      <c r="A9446" t="str">
        <f>IF(Tienda_4!$A2246="","","Tienda 4")</f>
        <v>Tienda 4</v>
      </c>
      <c r="B9446" t="str">
        <f>IF($A9446="","",Tienda_4!B2246)</f>
        <v>Electrodomésticos</v>
      </c>
      <c r="C9446" t="str">
        <f>IF($A9446="","",Tienda_4!G2246)</f>
        <v>Bogotá</v>
      </c>
      <c r="D9446" t="str">
        <f>IF($A9446="","",Tienda_4!F2246)</f>
        <v>Beatriz Morales</v>
      </c>
      <c r="E9446" t="str">
        <f>IF($A9446="","",Tienda_4!I2246)</f>
        <v>Tarjeta de crédito</v>
      </c>
      <c r="F9446">
        <f>IF($A9446="","",VALUE(RIGHT(Tienda_4!E2246,4)))</f>
        <v>2021</v>
      </c>
      <c r="G9446">
        <f>IF($A9446="","",Tienda_4!C2246)</f>
        <v>941400</v>
      </c>
      <c r="H9446">
        <f>IF($A9446="","",Tienda_4!D2246)</f>
        <v>48300</v>
      </c>
      <c r="I9446">
        <f>IF($A9446="","",Tienda_4!H2246)</f>
        <v>5</v>
      </c>
      <c r="J9446">
        <f>IF($A9446="",0,IF(AND(OR('Cuadro-de-mando'!$B$4="(Todas)",'Cuadro-de-mando'!$B$4=$A9446),OR('Cuadro-de-mando'!$E$4="(Todas)",'Cuadro-de-mando'!$E$4=$B9446),OR('Cuadro-de-mando'!$H$4="(Todas)",'Cuadro-de-mando'!$H$4=$C9446),OR('Cuadro-de-mando'!$K$4="(Todas)",'Cuadro-de-mando'!$K$4=$E9446),OR('Cuadro-de-mando'!$N$4="(Todos)",'Cuadro-de-mando'!$N$4=$F9446)),1,0))</f>
        <v>1</v>
      </c>
    </row>
    <row r="9447" spans="1:10" x14ac:dyDescent="0.25">
      <c r="A9447" t="str">
        <f>IF(Tienda_4!$A2247="","","Tienda 4")</f>
        <v>Tienda 4</v>
      </c>
      <c r="B9447" t="str">
        <f>IF($A9447="","",Tienda_4!B2247)</f>
        <v>Electrónicos</v>
      </c>
      <c r="C9447" t="str">
        <f>IF($A9447="","",Tienda_4!G2247)</f>
        <v>Pereira</v>
      </c>
      <c r="D9447" t="str">
        <f>IF($A9447="","",Tienda_4!F2247)</f>
        <v>Rafael Acosta</v>
      </c>
      <c r="E9447" t="str">
        <f>IF($A9447="","",Tienda_4!I2247)</f>
        <v>Nequi</v>
      </c>
      <c r="F9447">
        <f>IF($A9447="","",VALUE(RIGHT(Tienda_4!E2247,4)))</f>
        <v>2023</v>
      </c>
      <c r="G9447">
        <f>IF($A9447="","",Tienda_4!C2247)</f>
        <v>1518600</v>
      </c>
      <c r="H9447">
        <f>IF($A9447="","",Tienda_4!D2247)</f>
        <v>79000</v>
      </c>
      <c r="I9447">
        <f>IF($A9447="","",Tienda_4!H2247)</f>
        <v>5</v>
      </c>
      <c r="J9447">
        <f>IF($A9447="",0,IF(AND(OR('Cuadro-de-mando'!$B$4="(Todas)",'Cuadro-de-mando'!$B$4=$A9447),OR('Cuadro-de-mando'!$E$4="(Todas)",'Cuadro-de-mando'!$E$4=$B9447),OR('Cuadro-de-mando'!$H$4="(Todas)",'Cuadro-de-mando'!$H$4=$C9447),OR('Cuadro-de-mando'!$K$4="(Todas)",'Cuadro-de-mando'!$K$4=$E9447),OR('Cuadro-de-mando'!$N$4="(Todos)",'Cuadro-de-mando'!$N$4=$F9447)),1,0))</f>
        <v>1</v>
      </c>
    </row>
    <row r="9448" spans="1:10" x14ac:dyDescent="0.25">
      <c r="A9448" t="str">
        <f>IF(Tienda_4!$A2248="","","Tienda 4")</f>
        <v>Tienda 4</v>
      </c>
      <c r="B9448" t="str">
        <f>IF($A9448="","",Tienda_4!B2248)</f>
        <v>Deportes y diversión</v>
      </c>
      <c r="C9448" t="str">
        <f>IF($A9448="","",Tienda_4!G2248)</f>
        <v>Cali</v>
      </c>
      <c r="D9448" t="str">
        <f>IF($A9448="","",Tienda_4!F2248)</f>
        <v>Felipe Santos</v>
      </c>
      <c r="E9448" t="str">
        <f>IF($A9448="","",Tienda_4!I2248)</f>
        <v>Tarjeta de crédito</v>
      </c>
      <c r="F9448">
        <f>IF($A9448="","",VALUE(RIGHT(Tienda_4!E2248,4)))</f>
        <v>2020</v>
      </c>
      <c r="G9448">
        <f>IF($A9448="","",Tienda_4!C2248)</f>
        <v>47300</v>
      </c>
      <c r="H9448">
        <f>IF($A9448="","",Tienda_4!D2248)</f>
        <v>0</v>
      </c>
      <c r="I9448">
        <f>IF($A9448="","",Tienda_4!H2248)</f>
        <v>1</v>
      </c>
      <c r="J9448">
        <f>IF($A9448="",0,IF(AND(OR('Cuadro-de-mando'!$B$4="(Todas)",'Cuadro-de-mando'!$B$4=$A9448),OR('Cuadro-de-mando'!$E$4="(Todas)",'Cuadro-de-mando'!$E$4=$B9448),OR('Cuadro-de-mando'!$H$4="(Todas)",'Cuadro-de-mando'!$H$4=$C9448),OR('Cuadro-de-mando'!$K$4="(Todas)",'Cuadro-de-mando'!$K$4=$E9448),OR('Cuadro-de-mando'!$N$4="(Todos)",'Cuadro-de-mando'!$N$4=$F9448)),1,0))</f>
        <v>1</v>
      </c>
    </row>
    <row r="9449" spans="1:10" x14ac:dyDescent="0.25">
      <c r="A9449" t="str">
        <f>IF(Tienda_4!$A2249="","","Tienda 4")</f>
        <v>Tienda 4</v>
      </c>
      <c r="B9449" t="str">
        <f>IF($A9449="","",Tienda_4!B2249)</f>
        <v>Muebles</v>
      </c>
      <c r="C9449" t="str">
        <f>IF($A9449="","",Tienda_4!G2249)</f>
        <v>Medellín</v>
      </c>
      <c r="D9449" t="str">
        <f>IF($A9449="","",Tienda_4!F2249)</f>
        <v>Felipe Santos</v>
      </c>
      <c r="E9449" t="str">
        <f>IF($A9449="","",Tienda_4!I2249)</f>
        <v>Tarjeta de crédito</v>
      </c>
      <c r="F9449">
        <f>IF($A9449="","",VALUE(RIGHT(Tienda_4!E2249,4)))</f>
        <v>2022</v>
      </c>
      <c r="G9449">
        <f>IF($A9449="","",Tienda_4!C2249)</f>
        <v>508100</v>
      </c>
      <c r="H9449">
        <f>IF($A9449="","",Tienda_4!D2249)</f>
        <v>27300</v>
      </c>
      <c r="I9449">
        <f>IF($A9449="","",Tienda_4!H2249)</f>
        <v>1</v>
      </c>
      <c r="J9449">
        <f>IF($A9449="",0,IF(AND(OR('Cuadro-de-mando'!$B$4="(Todas)",'Cuadro-de-mando'!$B$4=$A9449),OR('Cuadro-de-mando'!$E$4="(Todas)",'Cuadro-de-mando'!$E$4=$B9449),OR('Cuadro-de-mando'!$H$4="(Todas)",'Cuadro-de-mando'!$H$4=$C9449),OR('Cuadro-de-mando'!$K$4="(Todas)",'Cuadro-de-mando'!$K$4=$E9449),OR('Cuadro-de-mando'!$N$4="(Todos)",'Cuadro-de-mando'!$N$4=$F9449)),1,0))</f>
        <v>1</v>
      </c>
    </row>
    <row r="9450" spans="1:10" x14ac:dyDescent="0.25">
      <c r="A9450" t="str">
        <f>IF(Tienda_4!$A2250="","","Tienda 4")</f>
        <v>Tienda 4</v>
      </c>
      <c r="B9450" t="str">
        <f>IF($A9450="","",Tienda_4!B2250)</f>
        <v>Muebles</v>
      </c>
      <c r="C9450" t="str">
        <f>IF($A9450="","",Tienda_4!G2250)</f>
        <v>Medellín</v>
      </c>
      <c r="D9450" t="str">
        <f>IF($A9450="","",Tienda_4!F2250)</f>
        <v>Maria Alfonso</v>
      </c>
      <c r="E9450" t="str">
        <f>IF($A9450="","",Tienda_4!I2250)</f>
        <v>Tarjeta de crédito</v>
      </c>
      <c r="F9450">
        <f>IF($A9450="","",VALUE(RIGHT(Tienda_4!E2250,4)))</f>
        <v>2020</v>
      </c>
      <c r="G9450">
        <f>IF($A9450="","",Tienda_4!C2250)</f>
        <v>377500</v>
      </c>
      <c r="H9450">
        <f>IF($A9450="","",Tienda_4!D2250)</f>
        <v>18300</v>
      </c>
      <c r="I9450">
        <f>IF($A9450="","",Tienda_4!H2250)</f>
        <v>1</v>
      </c>
      <c r="J9450">
        <f>IF($A9450="",0,IF(AND(OR('Cuadro-de-mando'!$B$4="(Todas)",'Cuadro-de-mando'!$B$4=$A9450),OR('Cuadro-de-mando'!$E$4="(Todas)",'Cuadro-de-mando'!$E$4=$B9450),OR('Cuadro-de-mando'!$H$4="(Todas)",'Cuadro-de-mando'!$H$4=$C9450),OR('Cuadro-de-mando'!$K$4="(Todas)",'Cuadro-de-mando'!$K$4=$E9450),OR('Cuadro-de-mando'!$N$4="(Todos)",'Cuadro-de-mando'!$N$4=$F9450)),1,0))</f>
        <v>1</v>
      </c>
    </row>
    <row r="9451" spans="1:10" x14ac:dyDescent="0.25">
      <c r="A9451" t="str">
        <f>IF(Tienda_4!$A2251="","","Tienda 4")</f>
        <v>Tienda 4</v>
      </c>
      <c r="B9451" t="str">
        <f>IF($A9451="","",Tienda_4!B2251)</f>
        <v>Electrónicos</v>
      </c>
      <c r="C9451" t="str">
        <f>IF($A9451="","",Tienda_4!G2251)</f>
        <v>Leticia</v>
      </c>
      <c r="D9451" t="str">
        <f>IF($A9451="","",Tienda_4!F2251)</f>
        <v>Felipe Santos</v>
      </c>
      <c r="E9451" t="str">
        <f>IF($A9451="","",Tienda_4!I2251)</f>
        <v>Tarjeta de crédito</v>
      </c>
      <c r="F9451">
        <f>IF($A9451="","",VALUE(RIGHT(Tienda_4!E2251,4)))</f>
        <v>2022</v>
      </c>
      <c r="G9451">
        <f>IF($A9451="","",Tienda_4!C2251)</f>
        <v>1750000</v>
      </c>
      <c r="H9451">
        <f>IF($A9451="","",Tienda_4!D2251)</f>
        <v>94400</v>
      </c>
      <c r="I9451">
        <f>IF($A9451="","",Tienda_4!H2251)</f>
        <v>5</v>
      </c>
      <c r="J9451">
        <f>IF($A9451="",0,IF(AND(OR('Cuadro-de-mando'!$B$4="(Todas)",'Cuadro-de-mando'!$B$4=$A9451),OR('Cuadro-de-mando'!$E$4="(Todas)",'Cuadro-de-mando'!$E$4=$B9451),OR('Cuadro-de-mando'!$H$4="(Todas)",'Cuadro-de-mando'!$H$4=$C9451),OR('Cuadro-de-mando'!$K$4="(Todas)",'Cuadro-de-mando'!$K$4=$E9451),OR('Cuadro-de-mando'!$N$4="(Todos)",'Cuadro-de-mando'!$N$4=$F9451)),1,0))</f>
        <v>1</v>
      </c>
    </row>
    <row r="9452" spans="1:10" x14ac:dyDescent="0.25">
      <c r="A9452" t="str">
        <f>IF(Tienda_4!$A2252="","","Tienda 4")</f>
        <v>Tienda 4</v>
      </c>
      <c r="B9452" t="str">
        <f>IF($A9452="","",Tienda_4!B2252)</f>
        <v>Deportes y diversión</v>
      </c>
      <c r="C9452" t="str">
        <f>IF($A9452="","",Tienda_4!G2252)</f>
        <v>Bogotá</v>
      </c>
      <c r="D9452" t="str">
        <f>IF($A9452="","",Tienda_4!F2252)</f>
        <v>Juan Fernandez</v>
      </c>
      <c r="E9452" t="str">
        <f>IF($A9452="","",Tienda_4!I2252)</f>
        <v>Tarjeta de crédito</v>
      </c>
      <c r="F9452">
        <f>IF($A9452="","",VALUE(RIGHT(Tienda_4!E2252,4)))</f>
        <v>2022</v>
      </c>
      <c r="G9452">
        <f>IF($A9452="","",Tienda_4!C2252)</f>
        <v>52800</v>
      </c>
      <c r="H9452">
        <f>IF($A9452="","",Tienda_4!D2252)</f>
        <v>1000</v>
      </c>
      <c r="I9452">
        <f>IF($A9452="","",Tienda_4!H2252)</f>
        <v>1</v>
      </c>
      <c r="J9452">
        <f>IF($A9452="",0,IF(AND(OR('Cuadro-de-mando'!$B$4="(Todas)",'Cuadro-de-mando'!$B$4=$A9452),OR('Cuadro-de-mando'!$E$4="(Todas)",'Cuadro-de-mando'!$E$4=$B9452),OR('Cuadro-de-mando'!$H$4="(Todas)",'Cuadro-de-mando'!$H$4=$C9452),OR('Cuadro-de-mando'!$K$4="(Todas)",'Cuadro-de-mando'!$K$4=$E9452),OR('Cuadro-de-mando'!$N$4="(Todos)",'Cuadro-de-mando'!$N$4=$F9452)),1,0))</f>
        <v>1</v>
      </c>
    </row>
    <row r="9453" spans="1:10" x14ac:dyDescent="0.25">
      <c r="A9453" t="str">
        <f>IF(Tienda_4!$A2253="","","Tienda 4")</f>
        <v>Tienda 4</v>
      </c>
      <c r="B9453" t="str">
        <f>IF($A9453="","",Tienda_4!B2253)</f>
        <v>Artículos para el hogar</v>
      </c>
      <c r="C9453" t="str">
        <f>IF($A9453="","",Tienda_4!G2253)</f>
        <v>Medellín</v>
      </c>
      <c r="D9453" t="str">
        <f>IF($A9453="","",Tienda_4!F2253)</f>
        <v>Ángel Rodriguez</v>
      </c>
      <c r="E9453" t="str">
        <f>IF($A9453="","",Tienda_4!I2253)</f>
        <v>Tarjeta de crédito</v>
      </c>
      <c r="F9453">
        <f>IF($A9453="","",VALUE(RIGHT(Tienda_4!E2253,4)))</f>
        <v>2020</v>
      </c>
      <c r="G9453">
        <f>IF($A9453="","",Tienda_4!C2253)</f>
        <v>207400</v>
      </c>
      <c r="H9453">
        <f>IF($A9453="","",Tienda_4!D2253)</f>
        <v>9200</v>
      </c>
      <c r="I9453">
        <f>IF($A9453="","",Tienda_4!H2253)</f>
        <v>5</v>
      </c>
      <c r="J9453">
        <f>IF($A9453="",0,IF(AND(OR('Cuadro-de-mando'!$B$4="(Todas)",'Cuadro-de-mando'!$B$4=$A9453),OR('Cuadro-de-mando'!$E$4="(Todas)",'Cuadro-de-mando'!$E$4=$B9453),OR('Cuadro-de-mando'!$H$4="(Todas)",'Cuadro-de-mando'!$H$4=$C9453),OR('Cuadro-de-mando'!$K$4="(Todas)",'Cuadro-de-mando'!$K$4=$E9453),OR('Cuadro-de-mando'!$N$4="(Todos)",'Cuadro-de-mando'!$N$4=$F9453)),1,0))</f>
        <v>1</v>
      </c>
    </row>
    <row r="9454" spans="1:10" x14ac:dyDescent="0.25">
      <c r="A9454" t="str">
        <f>IF(Tienda_4!$A2254="","","Tienda 4")</f>
        <v>Tienda 4</v>
      </c>
      <c r="B9454" t="str">
        <f>IF($A9454="","",Tienda_4!B2254)</f>
        <v>Electrónicos</v>
      </c>
      <c r="C9454" t="str">
        <f>IF($A9454="","",Tienda_4!G2254)</f>
        <v>Medellín</v>
      </c>
      <c r="D9454" t="str">
        <f>IF($A9454="","",Tienda_4!F2254)</f>
        <v>Camila Rivera</v>
      </c>
      <c r="E9454" t="str">
        <f>IF($A9454="","",Tienda_4!I2254)</f>
        <v>Tarjeta de crédito</v>
      </c>
      <c r="F9454">
        <f>IF($A9454="","",VALUE(RIGHT(Tienda_4!E2254,4)))</f>
        <v>2020</v>
      </c>
      <c r="G9454">
        <f>IF($A9454="","",Tienda_4!C2254)</f>
        <v>858100</v>
      </c>
      <c r="H9454">
        <f>IF($A9454="","",Tienda_4!D2254)</f>
        <v>48100</v>
      </c>
      <c r="I9454">
        <f>IF($A9454="","",Tienda_4!H2254)</f>
        <v>5</v>
      </c>
      <c r="J9454">
        <f>IF($A9454="",0,IF(AND(OR('Cuadro-de-mando'!$B$4="(Todas)",'Cuadro-de-mando'!$B$4=$A9454),OR('Cuadro-de-mando'!$E$4="(Todas)",'Cuadro-de-mando'!$E$4=$B9454),OR('Cuadro-de-mando'!$H$4="(Todas)",'Cuadro-de-mando'!$H$4=$C9454),OR('Cuadro-de-mando'!$K$4="(Todas)",'Cuadro-de-mando'!$K$4=$E9454),OR('Cuadro-de-mando'!$N$4="(Todos)",'Cuadro-de-mando'!$N$4=$F9454)),1,0))</f>
        <v>1</v>
      </c>
    </row>
    <row r="9455" spans="1:10" x14ac:dyDescent="0.25">
      <c r="A9455" t="str">
        <f>IF(Tienda_4!$A2255="","","Tienda 4")</f>
        <v>Tienda 4</v>
      </c>
      <c r="B9455" t="str">
        <f>IF($A9455="","",Tienda_4!B2255)</f>
        <v>Libros</v>
      </c>
      <c r="C9455" t="str">
        <f>IF($A9455="","",Tienda_4!G2255)</f>
        <v>Bogotá</v>
      </c>
      <c r="D9455" t="str">
        <f>IF($A9455="","",Tienda_4!F2255)</f>
        <v>Camila Rivera</v>
      </c>
      <c r="E9455" t="str">
        <f>IF($A9455="","",Tienda_4!I2255)</f>
        <v>Tarjeta de crédito</v>
      </c>
      <c r="F9455">
        <f>IF($A9455="","",VALUE(RIGHT(Tienda_4!E2255,4)))</f>
        <v>2022</v>
      </c>
      <c r="G9455">
        <f>IF($A9455="","",Tienda_4!C2255)</f>
        <v>28500</v>
      </c>
      <c r="H9455">
        <f>IF($A9455="","",Tienda_4!D2255)</f>
        <v>7200</v>
      </c>
      <c r="I9455">
        <f>IF($A9455="","",Tienda_4!H2255)</f>
        <v>1</v>
      </c>
      <c r="J9455">
        <f>IF($A9455="",0,IF(AND(OR('Cuadro-de-mando'!$B$4="(Todas)",'Cuadro-de-mando'!$B$4=$A9455),OR('Cuadro-de-mando'!$E$4="(Todas)",'Cuadro-de-mando'!$E$4=$B9455),OR('Cuadro-de-mando'!$H$4="(Todas)",'Cuadro-de-mando'!$H$4=$C9455),OR('Cuadro-de-mando'!$K$4="(Todas)",'Cuadro-de-mando'!$K$4=$E9455),OR('Cuadro-de-mando'!$N$4="(Todos)",'Cuadro-de-mando'!$N$4=$F9455)),1,0))</f>
        <v>1</v>
      </c>
    </row>
    <row r="9456" spans="1:10" x14ac:dyDescent="0.25">
      <c r="A9456" t="str">
        <f>IF(Tienda_4!$A2256="","","Tienda 4")</f>
        <v>Tienda 4</v>
      </c>
      <c r="B9456" t="str">
        <f>IF($A9456="","",Tienda_4!B2256)</f>
        <v>Instrumentos musicales</v>
      </c>
      <c r="C9456" t="str">
        <f>IF($A9456="","",Tienda_4!G2256)</f>
        <v>Cali</v>
      </c>
      <c r="D9456" t="str">
        <f>IF($A9456="","",Tienda_4!F2256)</f>
        <v>Beatriz Morales</v>
      </c>
      <c r="E9456" t="str">
        <f>IF($A9456="","",Tienda_4!I2256)</f>
        <v>Tarjeta de crédito</v>
      </c>
      <c r="F9456">
        <f>IF($A9456="","",VALUE(RIGHT(Tienda_4!E2256,4)))</f>
        <v>2021</v>
      </c>
      <c r="G9456">
        <f>IF($A9456="","",Tienda_4!C2256)</f>
        <v>43500</v>
      </c>
      <c r="H9456">
        <f>IF($A9456="","",Tienda_4!D2256)</f>
        <v>3000</v>
      </c>
      <c r="I9456">
        <f>IF($A9456="","",Tienda_4!H2256)</f>
        <v>5</v>
      </c>
      <c r="J9456">
        <f>IF($A9456="",0,IF(AND(OR('Cuadro-de-mando'!$B$4="(Todas)",'Cuadro-de-mando'!$B$4=$A9456),OR('Cuadro-de-mando'!$E$4="(Todas)",'Cuadro-de-mando'!$E$4=$B9456),OR('Cuadro-de-mando'!$H$4="(Todas)",'Cuadro-de-mando'!$H$4=$C9456),OR('Cuadro-de-mando'!$K$4="(Todas)",'Cuadro-de-mando'!$K$4=$E9456),OR('Cuadro-de-mando'!$N$4="(Todos)",'Cuadro-de-mando'!$N$4=$F9456)),1,0))</f>
        <v>1</v>
      </c>
    </row>
    <row r="9457" spans="1:10" x14ac:dyDescent="0.25">
      <c r="A9457" t="str">
        <f>IF(Tienda_4!$A2257="","","Tienda 4")</f>
        <v>Tienda 4</v>
      </c>
      <c r="B9457" t="str">
        <f>IF($A9457="","",Tienda_4!B2257)</f>
        <v>Instrumentos musicales</v>
      </c>
      <c r="C9457" t="str">
        <f>IF($A9457="","",Tienda_4!G2257)</f>
        <v>Medellín</v>
      </c>
      <c r="D9457" t="str">
        <f>IF($A9457="","",Tienda_4!F2257)</f>
        <v>Juliana Costa</v>
      </c>
      <c r="E9457" t="str">
        <f>IF($A9457="","",Tienda_4!I2257)</f>
        <v>Tarjeta de crédito</v>
      </c>
      <c r="F9457">
        <f>IF($A9457="","",VALUE(RIGHT(Tienda_4!E2257,4)))</f>
        <v>2020</v>
      </c>
      <c r="G9457">
        <f>IF($A9457="","",Tienda_4!C2257)</f>
        <v>298400</v>
      </c>
      <c r="H9457">
        <f>IF($A9457="","",Tienda_4!D2257)</f>
        <v>14100</v>
      </c>
      <c r="I9457">
        <f>IF($A9457="","",Tienda_4!H2257)</f>
        <v>1</v>
      </c>
      <c r="J9457">
        <f>IF($A9457="",0,IF(AND(OR('Cuadro-de-mando'!$B$4="(Todas)",'Cuadro-de-mando'!$B$4=$A9457),OR('Cuadro-de-mando'!$E$4="(Todas)",'Cuadro-de-mando'!$E$4=$B9457),OR('Cuadro-de-mando'!$H$4="(Todas)",'Cuadro-de-mando'!$H$4=$C9457),OR('Cuadro-de-mando'!$K$4="(Todas)",'Cuadro-de-mando'!$K$4=$E9457),OR('Cuadro-de-mando'!$N$4="(Todos)",'Cuadro-de-mando'!$N$4=$F9457)),1,0))</f>
        <v>1</v>
      </c>
    </row>
    <row r="9458" spans="1:10" x14ac:dyDescent="0.25">
      <c r="A9458" t="str">
        <f>IF(Tienda_4!$A2258="","","Tienda 4")</f>
        <v>Tienda 4</v>
      </c>
      <c r="B9458" t="str">
        <f>IF($A9458="","",Tienda_4!B2258)</f>
        <v>Instrumentos musicales</v>
      </c>
      <c r="C9458" t="str">
        <f>IF($A9458="","",Tienda_4!G2258)</f>
        <v>Cali</v>
      </c>
      <c r="D9458" t="str">
        <f>IF($A9458="","",Tienda_4!F2258)</f>
        <v>Izabela de León</v>
      </c>
      <c r="E9458" t="str">
        <f>IF($A9458="","",Tienda_4!I2258)</f>
        <v>Cupón</v>
      </c>
      <c r="F9458">
        <f>IF($A9458="","",VALUE(RIGHT(Tienda_4!E2258,4)))</f>
        <v>2021</v>
      </c>
      <c r="G9458">
        <f>IF($A9458="","",Tienda_4!C2258)</f>
        <v>88600</v>
      </c>
      <c r="H9458">
        <f>IF($A9458="","",Tienda_4!D2258)</f>
        <v>2900</v>
      </c>
      <c r="I9458">
        <f>IF($A9458="","",Tienda_4!H2258)</f>
        <v>1</v>
      </c>
      <c r="J9458">
        <f>IF($A9458="",0,IF(AND(OR('Cuadro-de-mando'!$B$4="(Todas)",'Cuadro-de-mando'!$B$4=$A9458),OR('Cuadro-de-mando'!$E$4="(Todas)",'Cuadro-de-mando'!$E$4=$B9458),OR('Cuadro-de-mando'!$H$4="(Todas)",'Cuadro-de-mando'!$H$4=$C9458),OR('Cuadro-de-mando'!$K$4="(Todas)",'Cuadro-de-mando'!$K$4=$E9458),OR('Cuadro-de-mando'!$N$4="(Todos)",'Cuadro-de-mando'!$N$4=$F9458)),1,0))</f>
        <v>1</v>
      </c>
    </row>
    <row r="9459" spans="1:10" x14ac:dyDescent="0.25">
      <c r="A9459" t="str">
        <f>IF(Tienda_4!$A2259="","","Tienda 4")</f>
        <v>Tienda 4</v>
      </c>
      <c r="B9459" t="str">
        <f>IF($A9459="","",Tienda_4!B2259)</f>
        <v>Deportes y diversión</v>
      </c>
      <c r="C9459" t="str">
        <f>IF($A9459="","",Tienda_4!G2259)</f>
        <v>Leticia</v>
      </c>
      <c r="D9459" t="str">
        <f>IF($A9459="","",Tienda_4!F2259)</f>
        <v>Lucas Olivera</v>
      </c>
      <c r="E9459" t="str">
        <f>IF($A9459="","",Tienda_4!I2259)</f>
        <v>Nequi</v>
      </c>
      <c r="F9459">
        <f>IF($A9459="","",VALUE(RIGHT(Tienda_4!E2259,4)))</f>
        <v>2020</v>
      </c>
      <c r="G9459">
        <f>IF($A9459="","",Tienda_4!C2259)</f>
        <v>38100</v>
      </c>
      <c r="H9459">
        <f>IF($A9459="","",Tienda_4!D2259)</f>
        <v>0</v>
      </c>
      <c r="I9459">
        <f>IF($A9459="","",Tienda_4!H2259)</f>
        <v>4</v>
      </c>
      <c r="J9459">
        <f>IF($A9459="",0,IF(AND(OR('Cuadro-de-mando'!$B$4="(Todas)",'Cuadro-de-mando'!$B$4=$A9459),OR('Cuadro-de-mando'!$E$4="(Todas)",'Cuadro-de-mando'!$E$4=$B9459),OR('Cuadro-de-mando'!$H$4="(Todas)",'Cuadro-de-mando'!$H$4=$C9459),OR('Cuadro-de-mando'!$K$4="(Todas)",'Cuadro-de-mando'!$K$4=$E9459),OR('Cuadro-de-mando'!$N$4="(Todos)",'Cuadro-de-mando'!$N$4=$F9459)),1,0))</f>
        <v>1</v>
      </c>
    </row>
    <row r="9460" spans="1:10" x14ac:dyDescent="0.25">
      <c r="A9460" t="str">
        <f>IF(Tienda_4!$A2260="","","Tienda 4")</f>
        <v>Tienda 4</v>
      </c>
      <c r="B9460" t="str">
        <f>IF($A9460="","",Tienda_4!B2260)</f>
        <v>Electrodomésticos</v>
      </c>
      <c r="C9460" t="str">
        <f>IF($A9460="","",Tienda_4!G2260)</f>
        <v>Cali</v>
      </c>
      <c r="D9460" t="str">
        <f>IF($A9460="","",Tienda_4!F2260)</f>
        <v>Ángel Rodriguez</v>
      </c>
      <c r="E9460" t="str">
        <f>IF($A9460="","",Tienda_4!I2260)</f>
        <v>Nequi</v>
      </c>
      <c r="F9460">
        <f>IF($A9460="","",VALUE(RIGHT(Tienda_4!E2260,4)))</f>
        <v>2021</v>
      </c>
      <c r="G9460">
        <f>IF($A9460="","",Tienda_4!C2260)</f>
        <v>2356600</v>
      </c>
      <c r="H9460">
        <f>IF($A9460="","",Tienda_4!D2260)</f>
        <v>123700</v>
      </c>
      <c r="I9460">
        <f>IF($A9460="","",Tienda_4!H2260)</f>
        <v>5</v>
      </c>
      <c r="J9460">
        <f>IF($A9460="",0,IF(AND(OR('Cuadro-de-mando'!$B$4="(Todas)",'Cuadro-de-mando'!$B$4=$A9460),OR('Cuadro-de-mando'!$E$4="(Todas)",'Cuadro-de-mando'!$E$4=$B9460),OR('Cuadro-de-mando'!$H$4="(Todas)",'Cuadro-de-mando'!$H$4=$C9460),OR('Cuadro-de-mando'!$K$4="(Todas)",'Cuadro-de-mando'!$K$4=$E9460),OR('Cuadro-de-mando'!$N$4="(Todos)",'Cuadro-de-mando'!$N$4=$F9460)),1,0))</f>
        <v>1</v>
      </c>
    </row>
    <row r="9461" spans="1:10" x14ac:dyDescent="0.25">
      <c r="A9461" t="str">
        <f>IF(Tienda_4!$A2261="","","Tienda 4")</f>
        <v>Tienda 4</v>
      </c>
      <c r="B9461" t="str">
        <f>IF($A9461="","",Tienda_4!B2261)</f>
        <v>Muebles</v>
      </c>
      <c r="C9461" t="str">
        <f>IF($A9461="","",Tienda_4!G2261)</f>
        <v>Medellín</v>
      </c>
      <c r="D9461" t="str">
        <f>IF($A9461="","",Tienda_4!F2261)</f>
        <v>Blanca Ramirez</v>
      </c>
      <c r="E9461" t="str">
        <f>IF($A9461="","",Tienda_4!I2261)</f>
        <v>Tarjeta de crédito</v>
      </c>
      <c r="F9461">
        <f>IF($A9461="","",VALUE(RIGHT(Tienda_4!E2261,4)))</f>
        <v>2021</v>
      </c>
      <c r="G9461">
        <f>IF($A9461="","",Tienda_4!C2261)</f>
        <v>136000</v>
      </c>
      <c r="H9461">
        <f>IF($A9461="","",Tienda_4!D2261)</f>
        <v>7600</v>
      </c>
      <c r="I9461">
        <f>IF($A9461="","",Tienda_4!H2261)</f>
        <v>5</v>
      </c>
      <c r="J9461">
        <f>IF($A9461="",0,IF(AND(OR('Cuadro-de-mando'!$B$4="(Todas)",'Cuadro-de-mando'!$B$4=$A9461),OR('Cuadro-de-mando'!$E$4="(Todas)",'Cuadro-de-mando'!$E$4=$B9461),OR('Cuadro-de-mando'!$H$4="(Todas)",'Cuadro-de-mando'!$H$4=$C9461),OR('Cuadro-de-mando'!$K$4="(Todas)",'Cuadro-de-mando'!$K$4=$E9461),OR('Cuadro-de-mando'!$N$4="(Todos)",'Cuadro-de-mando'!$N$4=$F9461)),1,0))</f>
        <v>1</v>
      </c>
    </row>
    <row r="9462" spans="1:10" x14ac:dyDescent="0.25">
      <c r="A9462" t="str">
        <f>IF(Tienda_4!$A2262="","","Tienda 4")</f>
        <v>Tienda 4</v>
      </c>
      <c r="B9462" t="str">
        <f>IF($A9462="","",Tienda_4!B2262)</f>
        <v>Juguetes</v>
      </c>
      <c r="C9462" t="str">
        <f>IF($A9462="","",Tienda_4!G2262)</f>
        <v>Cali</v>
      </c>
      <c r="D9462" t="str">
        <f>IF($A9462="","",Tienda_4!F2262)</f>
        <v>Santiago Silva</v>
      </c>
      <c r="E9462" t="str">
        <f>IF($A9462="","",Tienda_4!I2262)</f>
        <v>Nequi</v>
      </c>
      <c r="F9462">
        <f>IF($A9462="","",VALUE(RIGHT(Tienda_4!E2262,4)))</f>
        <v>2022</v>
      </c>
      <c r="G9462">
        <f>IF($A9462="","",Tienda_4!C2262)</f>
        <v>153300</v>
      </c>
      <c r="H9462">
        <f>IF($A9462="","",Tienda_4!D2262)</f>
        <v>8800</v>
      </c>
      <c r="I9462">
        <f>IF($A9462="","",Tienda_4!H2262)</f>
        <v>4</v>
      </c>
      <c r="J9462">
        <f>IF($A9462="",0,IF(AND(OR('Cuadro-de-mando'!$B$4="(Todas)",'Cuadro-de-mando'!$B$4=$A9462),OR('Cuadro-de-mando'!$E$4="(Todas)",'Cuadro-de-mando'!$E$4=$B9462),OR('Cuadro-de-mando'!$H$4="(Todas)",'Cuadro-de-mando'!$H$4=$C9462),OR('Cuadro-de-mando'!$K$4="(Todas)",'Cuadro-de-mando'!$K$4=$E9462),OR('Cuadro-de-mando'!$N$4="(Todos)",'Cuadro-de-mando'!$N$4=$F9462)),1,0))</f>
        <v>1</v>
      </c>
    </row>
    <row r="9463" spans="1:10" x14ac:dyDescent="0.25">
      <c r="A9463" t="str">
        <f>IF(Tienda_4!$A2263="","","Tienda 4")</f>
        <v>Tienda 4</v>
      </c>
      <c r="B9463" t="str">
        <f>IF($A9463="","",Tienda_4!B2263)</f>
        <v>Juguetes</v>
      </c>
      <c r="C9463" t="str">
        <f>IF($A9463="","",Tienda_4!G2263)</f>
        <v>Cartagena</v>
      </c>
      <c r="D9463" t="str">
        <f>IF($A9463="","",Tienda_4!F2263)</f>
        <v>Maria Alfonso</v>
      </c>
      <c r="E9463" t="str">
        <f>IF($A9463="","",Tienda_4!I2263)</f>
        <v>Tarjeta de crédito</v>
      </c>
      <c r="F9463">
        <f>IF($A9463="","",VALUE(RIGHT(Tienda_4!E2263,4)))</f>
        <v>2021</v>
      </c>
      <c r="G9463">
        <f>IF($A9463="","",Tienda_4!C2263)</f>
        <v>19100</v>
      </c>
      <c r="H9463">
        <f>IF($A9463="","",Tienda_4!D2263)</f>
        <v>1200</v>
      </c>
      <c r="I9463">
        <f>IF($A9463="","",Tienda_4!H2263)</f>
        <v>5</v>
      </c>
      <c r="J9463">
        <f>IF($A9463="",0,IF(AND(OR('Cuadro-de-mando'!$B$4="(Todas)",'Cuadro-de-mando'!$B$4=$A9463),OR('Cuadro-de-mando'!$E$4="(Todas)",'Cuadro-de-mando'!$E$4=$B9463),OR('Cuadro-de-mando'!$H$4="(Todas)",'Cuadro-de-mando'!$H$4=$C9463),OR('Cuadro-de-mando'!$K$4="(Todas)",'Cuadro-de-mando'!$K$4=$E9463),OR('Cuadro-de-mando'!$N$4="(Todos)",'Cuadro-de-mando'!$N$4=$F9463)),1,0))</f>
        <v>1</v>
      </c>
    </row>
    <row r="9464" spans="1:10" x14ac:dyDescent="0.25">
      <c r="A9464" t="str">
        <f>IF(Tienda_4!$A2264="","","Tienda 4")</f>
        <v>Tienda 4</v>
      </c>
      <c r="B9464" t="str">
        <f>IF($A9464="","",Tienda_4!B2264)</f>
        <v>Electrónicos</v>
      </c>
      <c r="C9464" t="str">
        <f>IF($A9464="","",Tienda_4!G2264)</f>
        <v>Cali</v>
      </c>
      <c r="D9464" t="str">
        <f>IF($A9464="","",Tienda_4!F2264)</f>
        <v>Juliana Costa</v>
      </c>
      <c r="E9464" t="str">
        <f>IF($A9464="","",Tienda_4!I2264)</f>
        <v>Tarjeta de crédito</v>
      </c>
      <c r="F9464">
        <f>IF($A9464="","",VALUE(RIGHT(Tienda_4!E2264,4)))</f>
        <v>2022</v>
      </c>
      <c r="G9464">
        <f>IF($A9464="","",Tienda_4!C2264)</f>
        <v>45500</v>
      </c>
      <c r="H9464">
        <f>IF($A9464="","",Tienda_4!D2264)</f>
        <v>2800</v>
      </c>
      <c r="I9464">
        <f>IF($A9464="","",Tienda_4!H2264)</f>
        <v>4</v>
      </c>
      <c r="J9464">
        <f>IF($A9464="",0,IF(AND(OR('Cuadro-de-mando'!$B$4="(Todas)",'Cuadro-de-mando'!$B$4=$A9464),OR('Cuadro-de-mando'!$E$4="(Todas)",'Cuadro-de-mando'!$E$4=$B9464),OR('Cuadro-de-mando'!$H$4="(Todas)",'Cuadro-de-mando'!$H$4=$C9464),OR('Cuadro-de-mando'!$K$4="(Todas)",'Cuadro-de-mando'!$K$4=$E9464),OR('Cuadro-de-mando'!$N$4="(Todos)",'Cuadro-de-mando'!$N$4=$F9464)),1,0))</f>
        <v>1</v>
      </c>
    </row>
    <row r="9465" spans="1:10" x14ac:dyDescent="0.25">
      <c r="A9465" t="str">
        <f>IF(Tienda_4!$A2265="","","Tienda 4")</f>
        <v>Tienda 4</v>
      </c>
      <c r="B9465" t="str">
        <f>IF($A9465="","",Tienda_4!B2265)</f>
        <v>Electrodomésticos</v>
      </c>
      <c r="C9465" t="str">
        <f>IF($A9465="","",Tienda_4!G2265)</f>
        <v>Medellín</v>
      </c>
      <c r="D9465" t="str">
        <f>IF($A9465="","",Tienda_4!F2265)</f>
        <v>Felipe Santos</v>
      </c>
      <c r="E9465" t="str">
        <f>IF($A9465="","",Tienda_4!I2265)</f>
        <v>Nequi</v>
      </c>
      <c r="F9465">
        <f>IF($A9465="","",VALUE(RIGHT(Tienda_4!E2265,4)))</f>
        <v>2020</v>
      </c>
      <c r="G9465">
        <f>IF($A9465="","",Tienda_4!C2265)</f>
        <v>360000</v>
      </c>
      <c r="H9465">
        <f>IF($A9465="","",Tienda_4!D2265)</f>
        <v>17400</v>
      </c>
      <c r="I9465">
        <f>IF($A9465="","",Tienda_4!H2265)</f>
        <v>5</v>
      </c>
      <c r="J9465">
        <f>IF($A9465="",0,IF(AND(OR('Cuadro-de-mando'!$B$4="(Todas)",'Cuadro-de-mando'!$B$4=$A9465),OR('Cuadro-de-mando'!$E$4="(Todas)",'Cuadro-de-mando'!$E$4=$B9465),OR('Cuadro-de-mando'!$H$4="(Todas)",'Cuadro-de-mando'!$H$4=$C9465),OR('Cuadro-de-mando'!$K$4="(Todas)",'Cuadro-de-mando'!$K$4=$E9465),OR('Cuadro-de-mando'!$N$4="(Todos)",'Cuadro-de-mando'!$N$4=$F9465)),1,0))</f>
        <v>1</v>
      </c>
    </row>
    <row r="9466" spans="1:10" x14ac:dyDescent="0.25">
      <c r="A9466" t="str">
        <f>IF(Tienda_4!$A2266="","","Tienda 4")</f>
        <v>Tienda 4</v>
      </c>
      <c r="B9466" t="str">
        <f>IF($A9466="","",Tienda_4!B2266)</f>
        <v>Deportes y diversión</v>
      </c>
      <c r="C9466" t="str">
        <f>IF($A9466="","",Tienda_4!G2266)</f>
        <v>Medellín</v>
      </c>
      <c r="D9466" t="str">
        <f>IF($A9466="","",Tienda_4!F2266)</f>
        <v>Izabela de León</v>
      </c>
      <c r="E9466" t="str">
        <f>IF($A9466="","",Tienda_4!I2266)</f>
        <v>Tarjeta de crédito</v>
      </c>
      <c r="F9466">
        <f>IF($A9466="","",VALUE(RIGHT(Tienda_4!E2266,4)))</f>
        <v>2021</v>
      </c>
      <c r="G9466">
        <f>IF($A9466="","",Tienda_4!C2266)</f>
        <v>21600</v>
      </c>
      <c r="H9466">
        <f>IF($A9466="","",Tienda_4!D2266)</f>
        <v>0</v>
      </c>
      <c r="I9466">
        <f>IF($A9466="","",Tienda_4!H2266)</f>
        <v>5</v>
      </c>
      <c r="J9466">
        <f>IF($A9466="",0,IF(AND(OR('Cuadro-de-mando'!$B$4="(Todas)",'Cuadro-de-mando'!$B$4=$A9466),OR('Cuadro-de-mando'!$E$4="(Todas)",'Cuadro-de-mando'!$E$4=$B9466),OR('Cuadro-de-mando'!$H$4="(Todas)",'Cuadro-de-mando'!$H$4=$C9466),OR('Cuadro-de-mando'!$K$4="(Todas)",'Cuadro-de-mando'!$K$4=$E9466),OR('Cuadro-de-mando'!$N$4="(Todos)",'Cuadro-de-mando'!$N$4=$F9466)),1,0))</f>
        <v>1</v>
      </c>
    </row>
    <row r="9467" spans="1:10" x14ac:dyDescent="0.25">
      <c r="A9467" t="str">
        <f>IF(Tienda_4!$A2267="","","Tienda 4")</f>
        <v>Tienda 4</v>
      </c>
      <c r="B9467" t="str">
        <f>IF($A9467="","",Tienda_4!B2267)</f>
        <v>Muebles</v>
      </c>
      <c r="C9467" t="str">
        <f>IF($A9467="","",Tienda_4!G2267)</f>
        <v>Pereira</v>
      </c>
      <c r="D9467" t="str">
        <f>IF($A9467="","",Tienda_4!F2267)</f>
        <v>Felipe Santos</v>
      </c>
      <c r="E9467" t="str">
        <f>IF($A9467="","",Tienda_4!I2267)</f>
        <v>Nequi</v>
      </c>
      <c r="F9467">
        <f>IF($A9467="","",VALUE(RIGHT(Tienda_4!E2267,4)))</f>
        <v>2020</v>
      </c>
      <c r="G9467">
        <f>IF($A9467="","",Tienda_4!C2267)</f>
        <v>446900</v>
      </c>
      <c r="H9467">
        <f>IF($A9467="","",Tienda_4!D2267)</f>
        <v>22000</v>
      </c>
      <c r="I9467">
        <f>IF($A9467="","",Tienda_4!H2267)</f>
        <v>5</v>
      </c>
      <c r="J9467">
        <f>IF($A9467="",0,IF(AND(OR('Cuadro-de-mando'!$B$4="(Todas)",'Cuadro-de-mando'!$B$4=$A9467),OR('Cuadro-de-mando'!$E$4="(Todas)",'Cuadro-de-mando'!$E$4=$B9467),OR('Cuadro-de-mando'!$H$4="(Todas)",'Cuadro-de-mando'!$H$4=$C9467),OR('Cuadro-de-mando'!$K$4="(Todas)",'Cuadro-de-mando'!$K$4=$E9467),OR('Cuadro-de-mando'!$N$4="(Todos)",'Cuadro-de-mando'!$N$4=$F9467)),1,0))</f>
        <v>1</v>
      </c>
    </row>
    <row r="9468" spans="1:10" x14ac:dyDescent="0.25">
      <c r="A9468" t="str">
        <f>IF(Tienda_4!$A2268="","","Tienda 4")</f>
        <v>Tienda 4</v>
      </c>
      <c r="B9468" t="str">
        <f>IF($A9468="","",Tienda_4!B2268)</f>
        <v>Deportes y diversión</v>
      </c>
      <c r="C9468" t="str">
        <f>IF($A9468="","",Tienda_4!G2268)</f>
        <v>Bogotá</v>
      </c>
      <c r="D9468" t="str">
        <f>IF($A9468="","",Tienda_4!F2268)</f>
        <v>Camila Rivera</v>
      </c>
      <c r="E9468" t="str">
        <f>IF($A9468="","",Tienda_4!I2268)</f>
        <v>Nequi</v>
      </c>
      <c r="F9468">
        <f>IF($A9468="","",VALUE(RIGHT(Tienda_4!E2268,4)))</f>
        <v>2021</v>
      </c>
      <c r="G9468">
        <f>IF($A9468="","",Tienda_4!C2268)</f>
        <v>56400</v>
      </c>
      <c r="H9468">
        <f>IF($A9468="","",Tienda_4!D2268)</f>
        <v>7800</v>
      </c>
      <c r="I9468">
        <f>IF($A9468="","",Tienda_4!H2268)</f>
        <v>5</v>
      </c>
      <c r="J9468">
        <f>IF($A9468="",0,IF(AND(OR('Cuadro-de-mando'!$B$4="(Todas)",'Cuadro-de-mando'!$B$4=$A9468),OR('Cuadro-de-mando'!$E$4="(Todas)",'Cuadro-de-mando'!$E$4=$B9468),OR('Cuadro-de-mando'!$H$4="(Todas)",'Cuadro-de-mando'!$H$4=$C9468),OR('Cuadro-de-mando'!$K$4="(Todas)",'Cuadro-de-mando'!$K$4=$E9468),OR('Cuadro-de-mando'!$N$4="(Todos)",'Cuadro-de-mando'!$N$4=$F9468)),1,0))</f>
        <v>1</v>
      </c>
    </row>
    <row r="9469" spans="1:10" x14ac:dyDescent="0.25">
      <c r="A9469" t="str">
        <f>IF(Tienda_4!$A2269="","","Tienda 4")</f>
        <v>Tienda 4</v>
      </c>
      <c r="B9469" t="str">
        <f>IF($A9469="","",Tienda_4!B2269)</f>
        <v>Deportes y diversión</v>
      </c>
      <c r="C9469" t="str">
        <f>IF($A9469="","",Tienda_4!G2269)</f>
        <v>Bogotá</v>
      </c>
      <c r="D9469" t="str">
        <f>IF($A9469="","",Tienda_4!F2269)</f>
        <v>Mariana Herrera</v>
      </c>
      <c r="E9469" t="str">
        <f>IF($A9469="","",Tienda_4!I2269)</f>
        <v>Tarjeta de crédito</v>
      </c>
      <c r="F9469">
        <f>IF($A9469="","",VALUE(RIGHT(Tienda_4!E2269,4)))</f>
        <v>2022</v>
      </c>
      <c r="G9469">
        <f>IF($A9469="","",Tienda_4!C2269)</f>
        <v>95000</v>
      </c>
      <c r="H9469">
        <f>IF($A9469="","",Tienda_4!D2269)</f>
        <v>3200</v>
      </c>
      <c r="I9469">
        <f>IF($A9469="","",Tienda_4!H2269)</f>
        <v>4</v>
      </c>
      <c r="J9469">
        <f>IF($A9469="",0,IF(AND(OR('Cuadro-de-mando'!$B$4="(Todas)",'Cuadro-de-mando'!$B$4=$A9469),OR('Cuadro-de-mando'!$E$4="(Todas)",'Cuadro-de-mando'!$E$4=$B9469),OR('Cuadro-de-mando'!$H$4="(Todas)",'Cuadro-de-mando'!$H$4=$C9469),OR('Cuadro-de-mando'!$K$4="(Todas)",'Cuadro-de-mando'!$K$4=$E9469),OR('Cuadro-de-mando'!$N$4="(Todos)",'Cuadro-de-mando'!$N$4=$F9469)),1,0))</f>
        <v>1</v>
      </c>
    </row>
    <row r="9470" spans="1:10" x14ac:dyDescent="0.25">
      <c r="A9470" t="str">
        <f>IF(Tienda_4!$A2270="","","Tienda 4")</f>
        <v>Tienda 4</v>
      </c>
      <c r="B9470" t="str">
        <f>IF($A9470="","",Tienda_4!B2270)</f>
        <v>Libros</v>
      </c>
      <c r="C9470" t="str">
        <f>IF($A9470="","",Tienda_4!G2270)</f>
        <v>Medellín</v>
      </c>
      <c r="D9470" t="str">
        <f>IF($A9470="","",Tienda_4!F2270)</f>
        <v>Pedro Gomez</v>
      </c>
      <c r="E9470" t="str">
        <f>IF($A9470="","",Tienda_4!I2270)</f>
        <v>Tarjeta de crédito</v>
      </c>
      <c r="F9470">
        <f>IF($A9470="","",VALUE(RIGHT(Tienda_4!E2270,4)))</f>
        <v>2021</v>
      </c>
      <c r="G9470">
        <f>IF($A9470="","",Tienda_4!C2270)</f>
        <v>46200</v>
      </c>
      <c r="H9470">
        <f>IF($A9470="","",Tienda_4!D2270)</f>
        <v>2900</v>
      </c>
      <c r="I9470">
        <f>IF($A9470="","",Tienda_4!H2270)</f>
        <v>5</v>
      </c>
      <c r="J9470">
        <f>IF($A9470="",0,IF(AND(OR('Cuadro-de-mando'!$B$4="(Todas)",'Cuadro-de-mando'!$B$4=$A9470),OR('Cuadro-de-mando'!$E$4="(Todas)",'Cuadro-de-mando'!$E$4=$B9470),OR('Cuadro-de-mando'!$H$4="(Todas)",'Cuadro-de-mando'!$H$4=$C9470),OR('Cuadro-de-mando'!$K$4="(Todas)",'Cuadro-de-mando'!$K$4=$E9470),OR('Cuadro-de-mando'!$N$4="(Todos)",'Cuadro-de-mando'!$N$4=$F9470)),1,0))</f>
        <v>1</v>
      </c>
    </row>
    <row r="9471" spans="1:10" x14ac:dyDescent="0.25">
      <c r="A9471" t="str">
        <f>IF(Tienda_4!$A2271="","","Tienda 4")</f>
        <v>Tienda 4</v>
      </c>
      <c r="B9471" t="str">
        <f>IF($A9471="","",Tienda_4!B2271)</f>
        <v>Electrónicos</v>
      </c>
      <c r="C9471" t="str">
        <f>IF($A9471="","",Tienda_4!G2271)</f>
        <v>Medellín</v>
      </c>
      <c r="D9471" t="str">
        <f>IF($A9471="","",Tienda_4!F2271)</f>
        <v>Pedro Gomez</v>
      </c>
      <c r="E9471" t="str">
        <f>IF($A9471="","",Tienda_4!I2271)</f>
        <v>Nequi</v>
      </c>
      <c r="F9471">
        <f>IF($A9471="","",VALUE(RIGHT(Tienda_4!E2271,4)))</f>
        <v>2022</v>
      </c>
      <c r="G9471">
        <f>IF($A9471="","",Tienda_4!C2271)</f>
        <v>313800</v>
      </c>
      <c r="H9471">
        <f>IF($A9471="","",Tienda_4!D2271)</f>
        <v>14900</v>
      </c>
      <c r="I9471">
        <f>IF($A9471="","",Tienda_4!H2271)</f>
        <v>5</v>
      </c>
      <c r="J9471">
        <f>IF($A9471="",0,IF(AND(OR('Cuadro-de-mando'!$B$4="(Todas)",'Cuadro-de-mando'!$B$4=$A9471),OR('Cuadro-de-mando'!$E$4="(Todas)",'Cuadro-de-mando'!$E$4=$B9471),OR('Cuadro-de-mando'!$H$4="(Todas)",'Cuadro-de-mando'!$H$4=$C9471),OR('Cuadro-de-mando'!$K$4="(Todas)",'Cuadro-de-mando'!$K$4=$E9471),OR('Cuadro-de-mando'!$N$4="(Todos)",'Cuadro-de-mando'!$N$4=$F9471)),1,0))</f>
        <v>1</v>
      </c>
    </row>
    <row r="9472" spans="1:10" x14ac:dyDescent="0.25">
      <c r="A9472" t="str">
        <f>IF(Tienda_4!$A2272="","","Tienda 4")</f>
        <v>Tienda 4</v>
      </c>
      <c r="B9472" t="str">
        <f>IF($A9472="","",Tienda_4!B2272)</f>
        <v>Artículos para el hogar</v>
      </c>
      <c r="C9472" t="str">
        <f>IF($A9472="","",Tienda_4!G2272)</f>
        <v>Cali</v>
      </c>
      <c r="D9472" t="str">
        <f>IF($A9472="","",Tienda_4!F2272)</f>
        <v>Felipe Santos</v>
      </c>
      <c r="E9472" t="str">
        <f>IF($A9472="","",Tienda_4!I2272)</f>
        <v>Tarjeta de crédito</v>
      </c>
      <c r="F9472">
        <f>IF($A9472="","",VALUE(RIGHT(Tienda_4!E2272,4)))</f>
        <v>2023</v>
      </c>
      <c r="G9472">
        <f>IF($A9472="","",Tienda_4!C2272)</f>
        <v>35500</v>
      </c>
      <c r="H9472">
        <f>IF($A9472="","",Tienda_4!D2272)</f>
        <v>2100</v>
      </c>
      <c r="I9472">
        <f>IF($A9472="","",Tienda_4!H2272)</f>
        <v>3</v>
      </c>
      <c r="J9472">
        <f>IF($A9472="",0,IF(AND(OR('Cuadro-de-mando'!$B$4="(Todas)",'Cuadro-de-mando'!$B$4=$A9472),OR('Cuadro-de-mando'!$E$4="(Todas)",'Cuadro-de-mando'!$E$4=$B9472),OR('Cuadro-de-mando'!$H$4="(Todas)",'Cuadro-de-mando'!$H$4=$C9472),OR('Cuadro-de-mando'!$K$4="(Todas)",'Cuadro-de-mando'!$K$4=$E9472),OR('Cuadro-de-mando'!$N$4="(Todos)",'Cuadro-de-mando'!$N$4=$F9472)),1,0))</f>
        <v>1</v>
      </c>
    </row>
    <row r="9473" spans="1:10" x14ac:dyDescent="0.25">
      <c r="A9473" t="str">
        <f>IF(Tienda_4!$A2273="","","Tienda 4")</f>
        <v>Tienda 4</v>
      </c>
      <c r="B9473" t="str">
        <f>IF($A9473="","",Tienda_4!B2273)</f>
        <v>Muebles</v>
      </c>
      <c r="C9473" t="str">
        <f>IF($A9473="","",Tienda_4!G2273)</f>
        <v>Medellín</v>
      </c>
      <c r="D9473" t="str">
        <f>IF($A9473="","",Tienda_4!F2273)</f>
        <v>Camila Rivera</v>
      </c>
      <c r="E9473" t="str">
        <f>IF($A9473="","",Tienda_4!I2273)</f>
        <v>Tarjeta de crédito</v>
      </c>
      <c r="F9473">
        <f>IF($A9473="","",VALUE(RIGHT(Tienda_4!E2273,4)))</f>
        <v>2022</v>
      </c>
      <c r="G9473">
        <f>IF($A9473="","",Tienda_4!C2273)</f>
        <v>241500</v>
      </c>
      <c r="H9473">
        <f>IF($A9473="","",Tienda_4!D2273)</f>
        <v>13600</v>
      </c>
      <c r="I9473">
        <f>IF($A9473="","",Tienda_4!H2273)</f>
        <v>3</v>
      </c>
      <c r="J9473">
        <f>IF($A9473="",0,IF(AND(OR('Cuadro-de-mando'!$B$4="(Todas)",'Cuadro-de-mando'!$B$4=$A9473),OR('Cuadro-de-mando'!$E$4="(Todas)",'Cuadro-de-mando'!$E$4=$B9473),OR('Cuadro-de-mando'!$H$4="(Todas)",'Cuadro-de-mando'!$H$4=$C9473),OR('Cuadro-de-mando'!$K$4="(Todas)",'Cuadro-de-mando'!$K$4=$E9473),OR('Cuadro-de-mando'!$N$4="(Todos)",'Cuadro-de-mando'!$N$4=$F9473)),1,0))</f>
        <v>1</v>
      </c>
    </row>
    <row r="9474" spans="1:10" x14ac:dyDescent="0.25">
      <c r="A9474" t="str">
        <f>IF(Tienda_4!$A2274="","","Tienda 4")</f>
        <v>Tienda 4</v>
      </c>
      <c r="B9474" t="str">
        <f>IF($A9474="","",Tienda_4!B2274)</f>
        <v>Artículos para el hogar</v>
      </c>
      <c r="C9474" t="str">
        <f>IF($A9474="","",Tienda_4!G2274)</f>
        <v>Bogotá</v>
      </c>
      <c r="D9474" t="str">
        <f>IF($A9474="","",Tienda_4!F2274)</f>
        <v>Blanca Ramirez</v>
      </c>
      <c r="E9474" t="str">
        <f>IF($A9474="","",Tienda_4!I2274)</f>
        <v>Nequi</v>
      </c>
      <c r="F9474">
        <f>IF($A9474="","",VALUE(RIGHT(Tienda_4!E2274,4)))</f>
        <v>2022</v>
      </c>
      <c r="G9474">
        <f>IF($A9474="","",Tienda_4!C2274)</f>
        <v>216000</v>
      </c>
      <c r="H9474">
        <f>IF($A9474="","",Tienda_4!D2274)</f>
        <v>11900</v>
      </c>
      <c r="I9474">
        <f>IF($A9474="","",Tienda_4!H2274)</f>
        <v>5</v>
      </c>
      <c r="J9474">
        <f>IF($A9474="",0,IF(AND(OR('Cuadro-de-mando'!$B$4="(Todas)",'Cuadro-de-mando'!$B$4=$A9474),OR('Cuadro-de-mando'!$E$4="(Todas)",'Cuadro-de-mando'!$E$4=$B9474),OR('Cuadro-de-mando'!$H$4="(Todas)",'Cuadro-de-mando'!$H$4=$C9474),OR('Cuadro-de-mando'!$K$4="(Todas)",'Cuadro-de-mando'!$K$4=$E9474),OR('Cuadro-de-mando'!$N$4="(Todos)",'Cuadro-de-mando'!$N$4=$F9474)),1,0))</f>
        <v>1</v>
      </c>
    </row>
    <row r="9475" spans="1:10" x14ac:dyDescent="0.25">
      <c r="A9475" t="str">
        <f>IF(Tienda_4!$A2275="","","Tienda 4")</f>
        <v>Tienda 4</v>
      </c>
      <c r="B9475" t="str">
        <f>IF($A9475="","",Tienda_4!B2275)</f>
        <v>Electrodomésticos</v>
      </c>
      <c r="C9475" t="str">
        <f>IF($A9475="","",Tienda_4!G2275)</f>
        <v>Bogotá</v>
      </c>
      <c r="D9475" t="str">
        <f>IF($A9475="","",Tienda_4!F2275)</f>
        <v>Felipe Santos</v>
      </c>
      <c r="E9475" t="str">
        <f>IF($A9475="","",Tienda_4!I2275)</f>
        <v>Tarjeta de crédito</v>
      </c>
      <c r="F9475">
        <f>IF($A9475="","",VALUE(RIGHT(Tienda_4!E2275,4)))</f>
        <v>2021</v>
      </c>
      <c r="G9475">
        <f>IF($A9475="","",Tienda_4!C2275)</f>
        <v>493000</v>
      </c>
      <c r="H9475">
        <f>IF($A9475="","",Tienda_4!D2275)</f>
        <v>24400</v>
      </c>
      <c r="I9475">
        <f>IF($A9475="","",Tienda_4!H2275)</f>
        <v>5</v>
      </c>
      <c r="J9475">
        <f>IF($A9475="",0,IF(AND(OR('Cuadro-de-mando'!$B$4="(Todas)",'Cuadro-de-mando'!$B$4=$A9475),OR('Cuadro-de-mando'!$E$4="(Todas)",'Cuadro-de-mando'!$E$4=$B9475),OR('Cuadro-de-mando'!$H$4="(Todas)",'Cuadro-de-mando'!$H$4=$C9475),OR('Cuadro-de-mando'!$K$4="(Todas)",'Cuadro-de-mando'!$K$4=$E9475),OR('Cuadro-de-mando'!$N$4="(Todos)",'Cuadro-de-mando'!$N$4=$F9475)),1,0))</f>
        <v>1</v>
      </c>
    </row>
    <row r="9476" spans="1:10" x14ac:dyDescent="0.25">
      <c r="A9476" t="str">
        <f>IF(Tienda_4!$A2276="","","Tienda 4")</f>
        <v>Tienda 4</v>
      </c>
      <c r="B9476" t="str">
        <f>IF($A9476="","",Tienda_4!B2276)</f>
        <v>Instrumentos musicales</v>
      </c>
      <c r="C9476" t="str">
        <f>IF($A9476="","",Tienda_4!G2276)</f>
        <v>Bogotá</v>
      </c>
      <c r="D9476" t="str">
        <f>IF($A9476="","",Tienda_4!F2276)</f>
        <v>Blanca Ramirez</v>
      </c>
      <c r="E9476" t="str">
        <f>IF($A9476="","",Tienda_4!I2276)</f>
        <v>Cupón</v>
      </c>
      <c r="F9476">
        <f>IF($A9476="","",VALUE(RIGHT(Tienda_4!E2276,4)))</f>
        <v>2021</v>
      </c>
      <c r="G9476">
        <f>IF($A9476="","",Tienda_4!C2276)</f>
        <v>49200</v>
      </c>
      <c r="H9476">
        <f>IF($A9476="","",Tienda_4!D2276)</f>
        <v>800</v>
      </c>
      <c r="I9476">
        <f>IF($A9476="","",Tienda_4!H2276)</f>
        <v>1</v>
      </c>
      <c r="J9476">
        <f>IF($A9476="",0,IF(AND(OR('Cuadro-de-mando'!$B$4="(Todas)",'Cuadro-de-mando'!$B$4=$A9476),OR('Cuadro-de-mando'!$E$4="(Todas)",'Cuadro-de-mando'!$E$4=$B9476),OR('Cuadro-de-mando'!$H$4="(Todas)",'Cuadro-de-mando'!$H$4=$C9476),OR('Cuadro-de-mando'!$K$4="(Todas)",'Cuadro-de-mando'!$K$4=$E9476),OR('Cuadro-de-mando'!$N$4="(Todos)",'Cuadro-de-mando'!$N$4=$F9476)),1,0))</f>
        <v>1</v>
      </c>
    </row>
    <row r="9477" spans="1:10" x14ac:dyDescent="0.25">
      <c r="A9477" t="str">
        <f>IF(Tienda_4!$A2277="","","Tienda 4")</f>
        <v>Tienda 4</v>
      </c>
      <c r="B9477" t="str">
        <f>IF($A9477="","",Tienda_4!B2277)</f>
        <v>Deportes y diversión</v>
      </c>
      <c r="C9477" t="str">
        <f>IF($A9477="","",Tienda_4!G2277)</f>
        <v>Medellín</v>
      </c>
      <c r="D9477" t="str">
        <f>IF($A9477="","",Tienda_4!F2277)</f>
        <v>Rafael Acosta</v>
      </c>
      <c r="E9477" t="str">
        <f>IF($A9477="","",Tienda_4!I2277)</f>
        <v>Nequi</v>
      </c>
      <c r="F9477">
        <f>IF($A9477="","",VALUE(RIGHT(Tienda_4!E2277,4)))</f>
        <v>2020</v>
      </c>
      <c r="G9477">
        <f>IF($A9477="","",Tienda_4!C2277)</f>
        <v>42100</v>
      </c>
      <c r="H9477">
        <f>IF($A9477="","",Tienda_4!D2277)</f>
        <v>2600</v>
      </c>
      <c r="I9477">
        <f>IF($A9477="","",Tienda_4!H2277)</f>
        <v>3</v>
      </c>
      <c r="J9477">
        <f>IF($A9477="",0,IF(AND(OR('Cuadro-de-mando'!$B$4="(Todas)",'Cuadro-de-mando'!$B$4=$A9477),OR('Cuadro-de-mando'!$E$4="(Todas)",'Cuadro-de-mando'!$E$4=$B9477),OR('Cuadro-de-mando'!$H$4="(Todas)",'Cuadro-de-mando'!$H$4=$C9477),OR('Cuadro-de-mando'!$K$4="(Todas)",'Cuadro-de-mando'!$K$4=$E9477),OR('Cuadro-de-mando'!$N$4="(Todos)",'Cuadro-de-mando'!$N$4=$F9477)),1,0))</f>
        <v>1</v>
      </c>
    </row>
    <row r="9478" spans="1:10" x14ac:dyDescent="0.25">
      <c r="A9478" t="str">
        <f>IF(Tienda_4!$A2278="","","Tienda 4")</f>
        <v>Tienda 4</v>
      </c>
      <c r="B9478" t="str">
        <f>IF($A9478="","",Tienda_4!B2278)</f>
        <v>Muebles</v>
      </c>
      <c r="C9478" t="str">
        <f>IF($A9478="","",Tienda_4!G2278)</f>
        <v>Cali</v>
      </c>
      <c r="D9478" t="str">
        <f>IF($A9478="","",Tienda_4!F2278)</f>
        <v>Juan Fernandez</v>
      </c>
      <c r="E9478" t="str">
        <f>IF($A9478="","",Tienda_4!I2278)</f>
        <v>Cupón</v>
      </c>
      <c r="F9478">
        <f>IF($A9478="","",VALUE(RIGHT(Tienda_4!E2278,4)))</f>
        <v>2021</v>
      </c>
      <c r="G9478">
        <f>IF($A9478="","",Tienda_4!C2278)</f>
        <v>185300</v>
      </c>
      <c r="H9478">
        <f>IF($A9478="","",Tienda_4!D2278)</f>
        <v>10100</v>
      </c>
      <c r="I9478">
        <f>IF($A9478="","",Tienda_4!H2278)</f>
        <v>5</v>
      </c>
      <c r="J9478">
        <f>IF($A9478="",0,IF(AND(OR('Cuadro-de-mando'!$B$4="(Todas)",'Cuadro-de-mando'!$B$4=$A9478),OR('Cuadro-de-mando'!$E$4="(Todas)",'Cuadro-de-mando'!$E$4=$B9478),OR('Cuadro-de-mando'!$H$4="(Todas)",'Cuadro-de-mando'!$H$4=$C9478),OR('Cuadro-de-mando'!$K$4="(Todas)",'Cuadro-de-mando'!$K$4=$E9478),OR('Cuadro-de-mando'!$N$4="(Todos)",'Cuadro-de-mando'!$N$4=$F9478)),1,0))</f>
        <v>1</v>
      </c>
    </row>
    <row r="9479" spans="1:10" x14ac:dyDescent="0.25">
      <c r="A9479" t="str">
        <f>IF(Tienda_4!$A2279="","","Tienda 4")</f>
        <v>Tienda 4</v>
      </c>
      <c r="B9479" t="str">
        <f>IF($A9479="","",Tienda_4!B2279)</f>
        <v>Muebles</v>
      </c>
      <c r="C9479" t="str">
        <f>IF($A9479="","",Tienda_4!G2279)</f>
        <v>Barranquilla</v>
      </c>
      <c r="D9479" t="str">
        <f>IF($A9479="","",Tienda_4!F2279)</f>
        <v>Ángel Rodriguez</v>
      </c>
      <c r="E9479" t="str">
        <f>IF($A9479="","",Tienda_4!I2279)</f>
        <v>Nequi</v>
      </c>
      <c r="F9479">
        <f>IF($A9479="","",VALUE(RIGHT(Tienda_4!E2279,4)))</f>
        <v>2022</v>
      </c>
      <c r="G9479">
        <f>IF($A9479="","",Tienda_4!C2279)</f>
        <v>315400</v>
      </c>
      <c r="H9479">
        <f>IF($A9479="","",Tienda_4!D2279)</f>
        <v>17000</v>
      </c>
      <c r="I9479">
        <f>IF($A9479="","",Tienda_4!H2279)</f>
        <v>4</v>
      </c>
      <c r="J9479">
        <f>IF($A9479="",0,IF(AND(OR('Cuadro-de-mando'!$B$4="(Todas)",'Cuadro-de-mando'!$B$4=$A9479),OR('Cuadro-de-mando'!$E$4="(Todas)",'Cuadro-de-mando'!$E$4=$B9479),OR('Cuadro-de-mando'!$H$4="(Todas)",'Cuadro-de-mando'!$H$4=$C9479),OR('Cuadro-de-mando'!$K$4="(Todas)",'Cuadro-de-mando'!$K$4=$E9479),OR('Cuadro-de-mando'!$N$4="(Todos)",'Cuadro-de-mando'!$N$4=$F9479)),1,0))</f>
        <v>1</v>
      </c>
    </row>
    <row r="9480" spans="1:10" x14ac:dyDescent="0.25">
      <c r="A9480" t="str">
        <f>IF(Tienda_4!$A2280="","","Tienda 4")</f>
        <v>Tienda 4</v>
      </c>
      <c r="B9480" t="str">
        <f>IF($A9480="","",Tienda_4!B2280)</f>
        <v>Instrumentos musicales</v>
      </c>
      <c r="C9480" t="str">
        <f>IF($A9480="","",Tienda_4!G2280)</f>
        <v>Bogotá</v>
      </c>
      <c r="D9480" t="str">
        <f>IF($A9480="","",Tienda_4!F2280)</f>
        <v>Blanca Ramirez</v>
      </c>
      <c r="E9480" t="str">
        <f>IF($A9480="","",Tienda_4!I2280)</f>
        <v>Tarjeta de crédito</v>
      </c>
      <c r="F9480">
        <f>IF($A9480="","",VALUE(RIGHT(Tienda_4!E2280,4)))</f>
        <v>2022</v>
      </c>
      <c r="G9480">
        <f>IF($A9480="","",Tienda_4!C2280)</f>
        <v>971600</v>
      </c>
      <c r="H9480">
        <f>IF($A9480="","",Tienda_4!D2280)</f>
        <v>49900</v>
      </c>
      <c r="I9480">
        <f>IF($A9480="","",Tienda_4!H2280)</f>
        <v>5</v>
      </c>
      <c r="J9480">
        <f>IF($A9480="",0,IF(AND(OR('Cuadro-de-mando'!$B$4="(Todas)",'Cuadro-de-mando'!$B$4=$A9480),OR('Cuadro-de-mando'!$E$4="(Todas)",'Cuadro-de-mando'!$E$4=$B9480),OR('Cuadro-de-mando'!$H$4="(Todas)",'Cuadro-de-mando'!$H$4=$C9480),OR('Cuadro-de-mando'!$K$4="(Todas)",'Cuadro-de-mando'!$K$4=$E9480),OR('Cuadro-de-mando'!$N$4="(Todos)",'Cuadro-de-mando'!$N$4=$F9480)),1,0))</f>
        <v>1</v>
      </c>
    </row>
    <row r="9481" spans="1:10" x14ac:dyDescent="0.25">
      <c r="A9481" t="str">
        <f>IF(Tienda_4!$A2281="","","Tienda 4")</f>
        <v>Tienda 4</v>
      </c>
      <c r="B9481" t="str">
        <f>IF($A9481="","",Tienda_4!B2281)</f>
        <v>Muebles</v>
      </c>
      <c r="C9481" t="str">
        <f>IF($A9481="","",Tienda_4!G2281)</f>
        <v>Santa Marta</v>
      </c>
      <c r="D9481" t="str">
        <f>IF($A9481="","",Tienda_4!F2281)</f>
        <v>Pedro Gomez</v>
      </c>
      <c r="E9481" t="str">
        <f>IF($A9481="","",Tienda_4!I2281)</f>
        <v>Tarjeta de crédito</v>
      </c>
      <c r="F9481">
        <f>IF($A9481="","",VALUE(RIGHT(Tienda_4!E2281,4)))</f>
        <v>2023</v>
      </c>
      <c r="G9481">
        <f>IF($A9481="","",Tienda_4!C2281)</f>
        <v>616700</v>
      </c>
      <c r="H9481">
        <f>IF($A9481="","",Tienda_4!D2281)</f>
        <v>33500</v>
      </c>
      <c r="I9481">
        <f>IF($A9481="","",Tienda_4!H2281)</f>
        <v>5</v>
      </c>
      <c r="J9481">
        <f>IF($A9481="",0,IF(AND(OR('Cuadro-de-mando'!$B$4="(Todas)",'Cuadro-de-mando'!$B$4=$A9481),OR('Cuadro-de-mando'!$E$4="(Todas)",'Cuadro-de-mando'!$E$4=$B9481),OR('Cuadro-de-mando'!$H$4="(Todas)",'Cuadro-de-mando'!$H$4=$C9481),OR('Cuadro-de-mando'!$K$4="(Todas)",'Cuadro-de-mando'!$K$4=$E9481),OR('Cuadro-de-mando'!$N$4="(Todos)",'Cuadro-de-mando'!$N$4=$F9481)),1,0))</f>
        <v>1</v>
      </c>
    </row>
    <row r="9482" spans="1:10" x14ac:dyDescent="0.25">
      <c r="A9482" t="str">
        <f>IF(Tienda_4!$A2282="","","Tienda 4")</f>
        <v>Tienda 4</v>
      </c>
      <c r="B9482" t="str">
        <f>IF($A9482="","",Tienda_4!B2282)</f>
        <v>Juguetes</v>
      </c>
      <c r="C9482" t="str">
        <f>IF($A9482="","",Tienda_4!G2282)</f>
        <v>Medellín</v>
      </c>
      <c r="D9482" t="str">
        <f>IF($A9482="","",Tienda_4!F2282)</f>
        <v>Lucas Olivera</v>
      </c>
      <c r="E9482" t="str">
        <f>IF($A9482="","",Tienda_4!I2282)</f>
        <v>Tarjeta de crédito</v>
      </c>
      <c r="F9482">
        <f>IF($A9482="","",VALUE(RIGHT(Tienda_4!E2282,4)))</f>
        <v>2020</v>
      </c>
      <c r="G9482">
        <f>IF($A9482="","",Tienda_4!C2282)</f>
        <v>21800</v>
      </c>
      <c r="H9482">
        <f>IF($A9482="","",Tienda_4!D2282)</f>
        <v>0</v>
      </c>
      <c r="I9482">
        <f>IF($A9482="","",Tienda_4!H2282)</f>
        <v>4</v>
      </c>
      <c r="J9482">
        <f>IF($A9482="",0,IF(AND(OR('Cuadro-de-mando'!$B$4="(Todas)",'Cuadro-de-mando'!$B$4=$A9482),OR('Cuadro-de-mando'!$E$4="(Todas)",'Cuadro-de-mando'!$E$4=$B9482),OR('Cuadro-de-mando'!$H$4="(Todas)",'Cuadro-de-mando'!$H$4=$C9482),OR('Cuadro-de-mando'!$K$4="(Todas)",'Cuadro-de-mando'!$K$4=$E9482),OR('Cuadro-de-mando'!$N$4="(Todos)",'Cuadro-de-mando'!$N$4=$F9482)),1,0))</f>
        <v>1</v>
      </c>
    </row>
    <row r="9483" spans="1:10" x14ac:dyDescent="0.25">
      <c r="A9483" t="str">
        <f>IF(Tienda_4!$A2283="","","Tienda 4")</f>
        <v>Tienda 4</v>
      </c>
      <c r="B9483" t="str">
        <f>IF($A9483="","",Tienda_4!B2283)</f>
        <v>Juguetes</v>
      </c>
      <c r="C9483" t="str">
        <f>IF($A9483="","",Tienda_4!G2283)</f>
        <v>Santa Marta</v>
      </c>
      <c r="D9483" t="str">
        <f>IF($A9483="","",Tienda_4!F2283)</f>
        <v>Maria Alfonso</v>
      </c>
      <c r="E9483" t="str">
        <f>IF($A9483="","",Tienda_4!I2283)</f>
        <v>Tarjeta de crédito</v>
      </c>
      <c r="F9483">
        <f>IF($A9483="","",VALUE(RIGHT(Tienda_4!E2283,4)))</f>
        <v>2021</v>
      </c>
      <c r="G9483">
        <f>IF($A9483="","",Tienda_4!C2283)</f>
        <v>30300</v>
      </c>
      <c r="H9483">
        <f>IF($A9483="","",Tienda_4!D2283)</f>
        <v>0</v>
      </c>
      <c r="I9483">
        <f>IF($A9483="","",Tienda_4!H2283)</f>
        <v>3</v>
      </c>
      <c r="J9483">
        <f>IF($A9483="",0,IF(AND(OR('Cuadro-de-mando'!$B$4="(Todas)",'Cuadro-de-mando'!$B$4=$A9483),OR('Cuadro-de-mando'!$E$4="(Todas)",'Cuadro-de-mando'!$E$4=$B9483),OR('Cuadro-de-mando'!$H$4="(Todas)",'Cuadro-de-mando'!$H$4=$C9483),OR('Cuadro-de-mando'!$K$4="(Todas)",'Cuadro-de-mando'!$K$4=$E9483),OR('Cuadro-de-mando'!$N$4="(Todos)",'Cuadro-de-mando'!$N$4=$F9483)),1,0))</f>
        <v>1</v>
      </c>
    </row>
    <row r="9484" spans="1:10" x14ac:dyDescent="0.25">
      <c r="A9484" t="str">
        <f>IF(Tienda_4!$A2284="","","Tienda 4")</f>
        <v>Tienda 4</v>
      </c>
      <c r="B9484" t="str">
        <f>IF($A9484="","",Tienda_4!B2284)</f>
        <v>Muebles</v>
      </c>
      <c r="C9484" t="str">
        <f>IF($A9484="","",Tienda_4!G2284)</f>
        <v>Pasto</v>
      </c>
      <c r="D9484" t="str">
        <f>IF($A9484="","",Tienda_4!F2284)</f>
        <v>Blanca Ramirez</v>
      </c>
      <c r="E9484" t="str">
        <f>IF($A9484="","",Tienda_4!I2284)</f>
        <v>Tarjeta de crédito</v>
      </c>
      <c r="F9484">
        <f>IF($A9484="","",VALUE(RIGHT(Tienda_4!E2284,4)))</f>
        <v>2022</v>
      </c>
      <c r="G9484">
        <f>IF($A9484="","",Tienda_4!C2284)</f>
        <v>303800</v>
      </c>
      <c r="H9484">
        <f>IF($A9484="","",Tienda_4!D2284)</f>
        <v>14400</v>
      </c>
      <c r="I9484">
        <f>IF($A9484="","",Tienda_4!H2284)</f>
        <v>5</v>
      </c>
      <c r="J9484">
        <f>IF($A9484="",0,IF(AND(OR('Cuadro-de-mando'!$B$4="(Todas)",'Cuadro-de-mando'!$B$4=$A9484),OR('Cuadro-de-mando'!$E$4="(Todas)",'Cuadro-de-mando'!$E$4=$B9484),OR('Cuadro-de-mando'!$H$4="(Todas)",'Cuadro-de-mando'!$H$4=$C9484),OR('Cuadro-de-mando'!$K$4="(Todas)",'Cuadro-de-mando'!$K$4=$E9484),OR('Cuadro-de-mando'!$N$4="(Todos)",'Cuadro-de-mando'!$N$4=$F9484)),1,0))</f>
        <v>1</v>
      </c>
    </row>
    <row r="9485" spans="1:10" x14ac:dyDescent="0.25">
      <c r="A9485" t="str">
        <f>IF(Tienda_4!$A2285="","","Tienda 4")</f>
        <v>Tienda 4</v>
      </c>
      <c r="B9485" t="str">
        <f>IF($A9485="","",Tienda_4!B2285)</f>
        <v>Electrónicos</v>
      </c>
      <c r="C9485" t="str">
        <f>IF($A9485="","",Tienda_4!G2285)</f>
        <v>Bogotá</v>
      </c>
      <c r="D9485" t="str">
        <f>IF($A9485="","",Tienda_4!F2285)</f>
        <v>Camila Rivera</v>
      </c>
      <c r="E9485" t="str">
        <f>IF($A9485="","",Tienda_4!I2285)</f>
        <v>Tarjeta de crédito</v>
      </c>
      <c r="F9485">
        <f>IF($A9485="","",VALUE(RIGHT(Tienda_4!E2285,4)))</f>
        <v>2021</v>
      </c>
      <c r="G9485">
        <f>IF($A9485="","",Tienda_4!C2285)</f>
        <v>165300</v>
      </c>
      <c r="H9485">
        <f>IF($A9485="","",Tienda_4!D2285)</f>
        <v>7000</v>
      </c>
      <c r="I9485">
        <f>IF($A9485="","",Tienda_4!H2285)</f>
        <v>5</v>
      </c>
      <c r="J9485">
        <f>IF($A9485="",0,IF(AND(OR('Cuadro-de-mando'!$B$4="(Todas)",'Cuadro-de-mando'!$B$4=$A9485),OR('Cuadro-de-mando'!$E$4="(Todas)",'Cuadro-de-mando'!$E$4=$B9485),OR('Cuadro-de-mando'!$H$4="(Todas)",'Cuadro-de-mando'!$H$4=$C9485),OR('Cuadro-de-mando'!$K$4="(Todas)",'Cuadro-de-mando'!$K$4=$E9485),OR('Cuadro-de-mando'!$N$4="(Todos)",'Cuadro-de-mando'!$N$4=$F9485)),1,0))</f>
        <v>1</v>
      </c>
    </row>
    <row r="9486" spans="1:10" x14ac:dyDescent="0.25">
      <c r="A9486" t="str">
        <f>IF(Tienda_4!$A2286="","","Tienda 4")</f>
        <v>Tienda 4</v>
      </c>
      <c r="B9486" t="str">
        <f>IF($A9486="","",Tienda_4!B2286)</f>
        <v>Muebles</v>
      </c>
      <c r="C9486" t="str">
        <f>IF($A9486="","",Tienda_4!G2286)</f>
        <v>Bogotá</v>
      </c>
      <c r="D9486" t="str">
        <f>IF($A9486="","",Tienda_4!F2286)</f>
        <v>Juliana Costa</v>
      </c>
      <c r="E9486" t="str">
        <f>IF($A9486="","",Tienda_4!I2286)</f>
        <v>Tarjeta de crédito</v>
      </c>
      <c r="F9486">
        <f>IF($A9486="","",VALUE(RIGHT(Tienda_4!E2286,4)))</f>
        <v>2020</v>
      </c>
      <c r="G9486">
        <f>IF($A9486="","",Tienda_4!C2286)</f>
        <v>174200</v>
      </c>
      <c r="H9486">
        <f>IF($A9486="","",Tienda_4!D2286)</f>
        <v>9800</v>
      </c>
      <c r="I9486">
        <f>IF($A9486="","",Tienda_4!H2286)</f>
        <v>4</v>
      </c>
      <c r="J9486">
        <f>IF($A9486="",0,IF(AND(OR('Cuadro-de-mando'!$B$4="(Todas)",'Cuadro-de-mando'!$B$4=$A9486),OR('Cuadro-de-mando'!$E$4="(Todas)",'Cuadro-de-mando'!$E$4=$B9486),OR('Cuadro-de-mando'!$H$4="(Todas)",'Cuadro-de-mando'!$H$4=$C9486),OR('Cuadro-de-mando'!$K$4="(Todas)",'Cuadro-de-mando'!$K$4=$E9486),OR('Cuadro-de-mando'!$N$4="(Todos)",'Cuadro-de-mando'!$N$4=$F9486)),1,0))</f>
        <v>1</v>
      </c>
    </row>
    <row r="9487" spans="1:10" x14ac:dyDescent="0.25">
      <c r="A9487" t="str">
        <f>IF(Tienda_4!$A2287="","","Tienda 4")</f>
        <v>Tienda 4</v>
      </c>
      <c r="B9487" t="str">
        <f>IF($A9487="","",Tienda_4!B2287)</f>
        <v>Electrónicos</v>
      </c>
      <c r="C9487" t="str">
        <f>IF($A9487="","",Tienda_4!G2287)</f>
        <v>Medellín</v>
      </c>
      <c r="D9487" t="str">
        <f>IF($A9487="","",Tienda_4!F2287)</f>
        <v>Izabela de León</v>
      </c>
      <c r="E9487" t="str">
        <f>IF($A9487="","",Tienda_4!I2287)</f>
        <v>Nequi</v>
      </c>
      <c r="F9487">
        <f>IF($A9487="","",VALUE(RIGHT(Tienda_4!E2287,4)))</f>
        <v>2020</v>
      </c>
      <c r="G9487">
        <f>IF($A9487="","",Tienda_4!C2287)</f>
        <v>1333600</v>
      </c>
      <c r="H9487">
        <f>IF($A9487="","",Tienda_4!D2287)</f>
        <v>76900</v>
      </c>
      <c r="I9487">
        <f>IF($A9487="","",Tienda_4!H2287)</f>
        <v>5</v>
      </c>
      <c r="J9487">
        <f>IF($A9487="",0,IF(AND(OR('Cuadro-de-mando'!$B$4="(Todas)",'Cuadro-de-mando'!$B$4=$A9487),OR('Cuadro-de-mando'!$E$4="(Todas)",'Cuadro-de-mando'!$E$4=$B9487),OR('Cuadro-de-mando'!$H$4="(Todas)",'Cuadro-de-mando'!$H$4=$C9487),OR('Cuadro-de-mando'!$K$4="(Todas)",'Cuadro-de-mando'!$K$4=$E9487),OR('Cuadro-de-mando'!$N$4="(Todos)",'Cuadro-de-mando'!$N$4=$F9487)),1,0))</f>
        <v>1</v>
      </c>
    </row>
    <row r="9488" spans="1:10" x14ac:dyDescent="0.25">
      <c r="A9488" t="str">
        <f>IF(Tienda_4!$A2288="","","Tienda 4")</f>
        <v>Tienda 4</v>
      </c>
      <c r="B9488" t="str">
        <f>IF($A9488="","",Tienda_4!B2288)</f>
        <v>Artículos para el hogar</v>
      </c>
      <c r="C9488" t="str">
        <f>IF($A9488="","",Tienda_4!G2288)</f>
        <v>Bogotá</v>
      </c>
      <c r="D9488" t="str">
        <f>IF($A9488="","",Tienda_4!F2288)</f>
        <v>Felipe Santos</v>
      </c>
      <c r="E9488" t="str">
        <f>IF($A9488="","",Tienda_4!I2288)</f>
        <v>Tarjeta de crédito</v>
      </c>
      <c r="F9488">
        <f>IF($A9488="","",VALUE(RIGHT(Tienda_4!E2288,4)))</f>
        <v>2022</v>
      </c>
      <c r="G9488">
        <f>IF($A9488="","",Tienda_4!C2288)</f>
        <v>46700</v>
      </c>
      <c r="H9488">
        <f>IF($A9488="","",Tienda_4!D2288)</f>
        <v>0</v>
      </c>
      <c r="I9488">
        <f>IF($A9488="","",Tienda_4!H2288)</f>
        <v>5</v>
      </c>
      <c r="J9488">
        <f>IF($A9488="",0,IF(AND(OR('Cuadro-de-mando'!$B$4="(Todas)",'Cuadro-de-mando'!$B$4=$A9488),OR('Cuadro-de-mando'!$E$4="(Todas)",'Cuadro-de-mando'!$E$4=$B9488),OR('Cuadro-de-mando'!$H$4="(Todas)",'Cuadro-de-mando'!$H$4=$C9488),OR('Cuadro-de-mando'!$K$4="(Todas)",'Cuadro-de-mando'!$K$4=$E9488),OR('Cuadro-de-mando'!$N$4="(Todos)",'Cuadro-de-mando'!$N$4=$F9488)),1,0))</f>
        <v>1</v>
      </c>
    </row>
    <row r="9489" spans="1:10" x14ac:dyDescent="0.25">
      <c r="A9489" t="str">
        <f>IF(Tienda_4!$A2289="","","Tienda 4")</f>
        <v>Tienda 4</v>
      </c>
      <c r="B9489" t="str">
        <f>IF($A9489="","",Tienda_4!B2289)</f>
        <v>Juguetes</v>
      </c>
      <c r="C9489" t="str">
        <f>IF($A9489="","",Tienda_4!G2289)</f>
        <v>Bucaramanga</v>
      </c>
      <c r="D9489" t="str">
        <f>IF($A9489="","",Tienda_4!F2289)</f>
        <v>Felipe Santos</v>
      </c>
      <c r="E9489" t="str">
        <f>IF($A9489="","",Tienda_4!I2289)</f>
        <v>Nequi</v>
      </c>
      <c r="F9489">
        <f>IF($A9489="","",VALUE(RIGHT(Tienda_4!E2289,4)))</f>
        <v>2022</v>
      </c>
      <c r="G9489">
        <f>IF($A9489="","",Tienda_4!C2289)</f>
        <v>249800</v>
      </c>
      <c r="H9489">
        <f>IF($A9489="","",Tienda_4!D2289)</f>
        <v>11500</v>
      </c>
      <c r="I9489">
        <f>IF($A9489="","",Tienda_4!H2289)</f>
        <v>5</v>
      </c>
      <c r="J9489">
        <f>IF($A9489="",0,IF(AND(OR('Cuadro-de-mando'!$B$4="(Todas)",'Cuadro-de-mando'!$B$4=$A9489),OR('Cuadro-de-mando'!$E$4="(Todas)",'Cuadro-de-mando'!$E$4=$B9489),OR('Cuadro-de-mando'!$H$4="(Todas)",'Cuadro-de-mando'!$H$4=$C9489),OR('Cuadro-de-mando'!$K$4="(Todas)",'Cuadro-de-mando'!$K$4=$E9489),OR('Cuadro-de-mando'!$N$4="(Todos)",'Cuadro-de-mando'!$N$4=$F9489)),1,0))</f>
        <v>1</v>
      </c>
    </row>
    <row r="9490" spans="1:10" x14ac:dyDescent="0.25">
      <c r="A9490" t="str">
        <f>IF(Tienda_4!$A2290="","","Tienda 4")</f>
        <v>Tienda 4</v>
      </c>
      <c r="B9490" t="str">
        <f>IF($A9490="","",Tienda_4!B2290)</f>
        <v>Instrumentos musicales</v>
      </c>
      <c r="C9490" t="str">
        <f>IF($A9490="","",Tienda_4!G2290)</f>
        <v>Medellín</v>
      </c>
      <c r="D9490" t="str">
        <f>IF($A9490="","",Tienda_4!F2290)</f>
        <v>Mariana Herrera</v>
      </c>
      <c r="E9490" t="str">
        <f>IF($A9490="","",Tienda_4!I2290)</f>
        <v>Tarjeta de crédito</v>
      </c>
      <c r="F9490">
        <f>IF($A9490="","",VALUE(RIGHT(Tienda_4!E2290,4)))</f>
        <v>2021</v>
      </c>
      <c r="G9490">
        <f>IF($A9490="","",Tienda_4!C2290)</f>
        <v>912100</v>
      </c>
      <c r="H9490">
        <f>IF($A9490="","",Tienda_4!D2290)</f>
        <v>49600</v>
      </c>
      <c r="I9490">
        <f>IF($A9490="","",Tienda_4!H2290)</f>
        <v>5</v>
      </c>
      <c r="J9490">
        <f>IF($A9490="",0,IF(AND(OR('Cuadro-de-mando'!$B$4="(Todas)",'Cuadro-de-mando'!$B$4=$A9490),OR('Cuadro-de-mando'!$E$4="(Todas)",'Cuadro-de-mando'!$E$4=$B9490),OR('Cuadro-de-mando'!$H$4="(Todas)",'Cuadro-de-mando'!$H$4=$C9490),OR('Cuadro-de-mando'!$K$4="(Todas)",'Cuadro-de-mando'!$K$4=$E9490),OR('Cuadro-de-mando'!$N$4="(Todos)",'Cuadro-de-mando'!$N$4=$F9490)),1,0))</f>
        <v>1</v>
      </c>
    </row>
    <row r="9491" spans="1:10" x14ac:dyDescent="0.25">
      <c r="A9491" t="str">
        <f>IF(Tienda_4!$A2291="","","Tienda 4")</f>
        <v>Tienda 4</v>
      </c>
      <c r="B9491" t="str">
        <f>IF($A9491="","",Tienda_4!B2291)</f>
        <v>Artículos para el hogar</v>
      </c>
      <c r="C9491" t="str">
        <f>IF($A9491="","",Tienda_4!G2291)</f>
        <v>Bogotá</v>
      </c>
      <c r="D9491" t="str">
        <f>IF($A9491="","",Tienda_4!F2291)</f>
        <v>Maria Alfonso</v>
      </c>
      <c r="E9491" t="str">
        <f>IF($A9491="","",Tienda_4!I2291)</f>
        <v>Nequi</v>
      </c>
      <c r="F9491">
        <f>IF($A9491="","",VALUE(RIGHT(Tienda_4!E2291,4)))</f>
        <v>2021</v>
      </c>
      <c r="G9491">
        <f>IF($A9491="","",Tienda_4!C2291)</f>
        <v>187200</v>
      </c>
      <c r="H9491">
        <f>IF($A9491="","",Tienda_4!D2291)</f>
        <v>8200</v>
      </c>
      <c r="I9491">
        <f>IF($A9491="","",Tienda_4!H2291)</f>
        <v>5</v>
      </c>
      <c r="J9491">
        <f>IF($A9491="",0,IF(AND(OR('Cuadro-de-mando'!$B$4="(Todas)",'Cuadro-de-mando'!$B$4=$A9491),OR('Cuadro-de-mando'!$E$4="(Todas)",'Cuadro-de-mando'!$E$4=$B9491),OR('Cuadro-de-mando'!$H$4="(Todas)",'Cuadro-de-mando'!$H$4=$C9491),OR('Cuadro-de-mando'!$K$4="(Todas)",'Cuadro-de-mando'!$K$4=$E9491),OR('Cuadro-de-mando'!$N$4="(Todos)",'Cuadro-de-mando'!$N$4=$F9491)),1,0))</f>
        <v>1</v>
      </c>
    </row>
    <row r="9492" spans="1:10" x14ac:dyDescent="0.25">
      <c r="A9492" t="str">
        <f>IF(Tienda_4!$A2292="","","Tienda 4")</f>
        <v>Tienda 4</v>
      </c>
      <c r="B9492" t="str">
        <f>IF($A9492="","",Tienda_4!B2292)</f>
        <v>Electrodomésticos</v>
      </c>
      <c r="C9492" t="str">
        <f>IF($A9492="","",Tienda_4!G2292)</f>
        <v>Bogotá</v>
      </c>
      <c r="D9492" t="str">
        <f>IF($A9492="","",Tienda_4!F2292)</f>
        <v>Lucas Olivera</v>
      </c>
      <c r="E9492" t="str">
        <f>IF($A9492="","",Tienda_4!I2292)</f>
        <v>Tarjeta de crédito</v>
      </c>
      <c r="F9492">
        <f>IF($A9492="","",VALUE(RIGHT(Tienda_4!E2292,4)))</f>
        <v>2021</v>
      </c>
      <c r="G9492">
        <f>IF($A9492="","",Tienda_4!C2292)</f>
        <v>370700</v>
      </c>
      <c r="H9492">
        <f>IF($A9492="","",Tienda_4!D2292)</f>
        <v>20400</v>
      </c>
      <c r="I9492">
        <f>IF($A9492="","",Tienda_4!H2292)</f>
        <v>5</v>
      </c>
      <c r="J9492">
        <f>IF($A9492="",0,IF(AND(OR('Cuadro-de-mando'!$B$4="(Todas)",'Cuadro-de-mando'!$B$4=$A9492),OR('Cuadro-de-mando'!$E$4="(Todas)",'Cuadro-de-mando'!$E$4=$B9492),OR('Cuadro-de-mando'!$H$4="(Todas)",'Cuadro-de-mando'!$H$4=$C9492),OR('Cuadro-de-mando'!$K$4="(Todas)",'Cuadro-de-mando'!$K$4=$E9492),OR('Cuadro-de-mando'!$N$4="(Todos)",'Cuadro-de-mando'!$N$4=$F9492)),1,0))</f>
        <v>1</v>
      </c>
    </row>
    <row r="9493" spans="1:10" x14ac:dyDescent="0.25">
      <c r="A9493" t="str">
        <f>IF(Tienda_4!$A2293="","","Tienda 4")</f>
        <v>Tienda 4</v>
      </c>
      <c r="B9493" t="str">
        <f>IF($A9493="","",Tienda_4!B2293)</f>
        <v>Deportes y diversión</v>
      </c>
      <c r="C9493" t="str">
        <f>IF($A9493="","",Tienda_4!G2293)</f>
        <v>Pasto</v>
      </c>
      <c r="D9493" t="str">
        <f>IF($A9493="","",Tienda_4!F2293)</f>
        <v>Maria Alfonso</v>
      </c>
      <c r="E9493" t="str">
        <f>IF($A9493="","",Tienda_4!I2293)</f>
        <v>Nequi</v>
      </c>
      <c r="F9493">
        <f>IF($A9493="","",VALUE(RIGHT(Tienda_4!E2293,4)))</f>
        <v>2020</v>
      </c>
      <c r="G9493">
        <f>IF($A9493="","",Tienda_4!C2293)</f>
        <v>35400</v>
      </c>
      <c r="H9493">
        <f>IF($A9493="","",Tienda_4!D2293)</f>
        <v>0</v>
      </c>
      <c r="I9493">
        <f>IF($A9493="","",Tienda_4!H2293)</f>
        <v>5</v>
      </c>
      <c r="J9493">
        <f>IF($A9493="",0,IF(AND(OR('Cuadro-de-mando'!$B$4="(Todas)",'Cuadro-de-mando'!$B$4=$A9493),OR('Cuadro-de-mando'!$E$4="(Todas)",'Cuadro-de-mando'!$E$4=$B9493),OR('Cuadro-de-mando'!$H$4="(Todas)",'Cuadro-de-mando'!$H$4=$C9493),OR('Cuadro-de-mando'!$K$4="(Todas)",'Cuadro-de-mando'!$K$4=$E9493),OR('Cuadro-de-mando'!$N$4="(Todos)",'Cuadro-de-mando'!$N$4=$F9493)),1,0))</f>
        <v>1</v>
      </c>
    </row>
    <row r="9494" spans="1:10" x14ac:dyDescent="0.25">
      <c r="A9494" t="str">
        <f>IF(Tienda_4!$A2294="","","Tienda 4")</f>
        <v>Tienda 4</v>
      </c>
      <c r="B9494" t="str">
        <f>IF($A9494="","",Tienda_4!B2294)</f>
        <v>Deportes y diversión</v>
      </c>
      <c r="C9494" t="str">
        <f>IF($A9494="","",Tienda_4!G2294)</f>
        <v>Bogotá</v>
      </c>
      <c r="D9494" t="str">
        <f>IF($A9494="","",Tienda_4!F2294)</f>
        <v>Izabela de León</v>
      </c>
      <c r="E9494" t="str">
        <f>IF($A9494="","",Tienda_4!I2294)</f>
        <v>Tarjeta de crédito</v>
      </c>
      <c r="F9494">
        <f>IF($A9494="","",VALUE(RIGHT(Tienda_4!E2294,4)))</f>
        <v>2021</v>
      </c>
      <c r="G9494">
        <f>IF($A9494="","",Tienda_4!C2294)</f>
        <v>24700</v>
      </c>
      <c r="H9494">
        <f>IF($A9494="","",Tienda_4!D2294)</f>
        <v>2400</v>
      </c>
      <c r="I9494">
        <f>IF($A9494="","",Tienda_4!H2294)</f>
        <v>5</v>
      </c>
      <c r="J9494">
        <f>IF($A9494="",0,IF(AND(OR('Cuadro-de-mando'!$B$4="(Todas)",'Cuadro-de-mando'!$B$4=$A9494),OR('Cuadro-de-mando'!$E$4="(Todas)",'Cuadro-de-mando'!$E$4=$B9494),OR('Cuadro-de-mando'!$H$4="(Todas)",'Cuadro-de-mando'!$H$4=$C9494),OR('Cuadro-de-mando'!$K$4="(Todas)",'Cuadro-de-mando'!$K$4=$E9494),OR('Cuadro-de-mando'!$N$4="(Todos)",'Cuadro-de-mando'!$N$4=$F9494)),1,0))</f>
        <v>1</v>
      </c>
    </row>
    <row r="9495" spans="1:10" x14ac:dyDescent="0.25">
      <c r="A9495" t="str">
        <f>IF(Tienda_4!$A2295="","","Tienda 4")</f>
        <v>Tienda 4</v>
      </c>
      <c r="B9495" t="str">
        <f>IF($A9495="","",Tienda_4!B2295)</f>
        <v>Artículos para el hogar</v>
      </c>
      <c r="C9495" t="str">
        <f>IF($A9495="","",Tienda_4!G2295)</f>
        <v>Medellín</v>
      </c>
      <c r="D9495" t="str">
        <f>IF($A9495="","",Tienda_4!F2295)</f>
        <v>Santiago Silva</v>
      </c>
      <c r="E9495" t="str">
        <f>IF($A9495="","",Tienda_4!I2295)</f>
        <v>Tarjeta de crédito</v>
      </c>
      <c r="F9495">
        <f>IF($A9495="","",VALUE(RIGHT(Tienda_4!E2295,4)))</f>
        <v>2020</v>
      </c>
      <c r="G9495">
        <f>IF($A9495="","",Tienda_4!C2295)</f>
        <v>37100</v>
      </c>
      <c r="H9495">
        <f>IF($A9495="","",Tienda_4!D2295)</f>
        <v>2400</v>
      </c>
      <c r="I9495">
        <f>IF($A9495="","",Tienda_4!H2295)</f>
        <v>5</v>
      </c>
      <c r="J9495">
        <f>IF($A9495="",0,IF(AND(OR('Cuadro-de-mando'!$B$4="(Todas)",'Cuadro-de-mando'!$B$4=$A9495),OR('Cuadro-de-mando'!$E$4="(Todas)",'Cuadro-de-mando'!$E$4=$B9495),OR('Cuadro-de-mando'!$H$4="(Todas)",'Cuadro-de-mando'!$H$4=$C9495),OR('Cuadro-de-mando'!$K$4="(Todas)",'Cuadro-de-mando'!$K$4=$E9495),OR('Cuadro-de-mando'!$N$4="(Todos)",'Cuadro-de-mando'!$N$4=$F9495)),1,0))</f>
        <v>1</v>
      </c>
    </row>
    <row r="9496" spans="1:10" x14ac:dyDescent="0.25">
      <c r="A9496" t="str">
        <f>IF(Tienda_4!$A2296="","","Tienda 4")</f>
        <v>Tienda 4</v>
      </c>
      <c r="B9496" t="str">
        <f>IF($A9496="","",Tienda_4!B2296)</f>
        <v>Instrumentos musicales</v>
      </c>
      <c r="C9496" t="str">
        <f>IF($A9496="","",Tienda_4!G2296)</f>
        <v>Bogotá</v>
      </c>
      <c r="D9496" t="str">
        <f>IF($A9496="","",Tienda_4!F2296)</f>
        <v>Blanca Ramirez</v>
      </c>
      <c r="E9496" t="str">
        <f>IF($A9496="","",Tienda_4!I2296)</f>
        <v>Nequi</v>
      </c>
      <c r="F9496">
        <f>IF($A9496="","",VALUE(RIGHT(Tienda_4!E2296,4)))</f>
        <v>2020</v>
      </c>
      <c r="G9496">
        <f>IF($A9496="","",Tienda_4!C2296)</f>
        <v>973000</v>
      </c>
      <c r="H9496">
        <f>IF($A9496="","",Tienda_4!D2296)</f>
        <v>52200</v>
      </c>
      <c r="I9496">
        <f>IF($A9496="","",Tienda_4!H2296)</f>
        <v>5</v>
      </c>
      <c r="J9496">
        <f>IF($A9496="",0,IF(AND(OR('Cuadro-de-mando'!$B$4="(Todas)",'Cuadro-de-mando'!$B$4=$A9496),OR('Cuadro-de-mando'!$E$4="(Todas)",'Cuadro-de-mando'!$E$4=$B9496),OR('Cuadro-de-mando'!$H$4="(Todas)",'Cuadro-de-mando'!$H$4=$C9496),OR('Cuadro-de-mando'!$K$4="(Todas)",'Cuadro-de-mando'!$K$4=$E9496),OR('Cuadro-de-mando'!$N$4="(Todos)",'Cuadro-de-mando'!$N$4=$F9496)),1,0))</f>
        <v>1</v>
      </c>
    </row>
    <row r="9497" spans="1:10" x14ac:dyDescent="0.25">
      <c r="A9497" t="str">
        <f>IF(Tienda_4!$A2297="","","Tienda 4")</f>
        <v>Tienda 4</v>
      </c>
      <c r="B9497" t="str">
        <f>IF($A9497="","",Tienda_4!B2297)</f>
        <v>Juguetes</v>
      </c>
      <c r="C9497" t="str">
        <f>IF($A9497="","",Tienda_4!G2297)</f>
        <v>Cali</v>
      </c>
      <c r="D9497" t="str">
        <f>IF($A9497="","",Tienda_4!F2297)</f>
        <v>Beatriz Morales</v>
      </c>
      <c r="E9497" t="str">
        <f>IF($A9497="","",Tienda_4!I2297)</f>
        <v>Nequi</v>
      </c>
      <c r="F9497">
        <f>IF($A9497="","",VALUE(RIGHT(Tienda_4!E2297,4)))</f>
        <v>2022</v>
      </c>
      <c r="G9497">
        <f>IF($A9497="","",Tienda_4!C2297)</f>
        <v>171600</v>
      </c>
      <c r="H9497">
        <f>IF($A9497="","",Tienda_4!D2297)</f>
        <v>9500</v>
      </c>
      <c r="I9497">
        <f>IF($A9497="","",Tienda_4!H2297)</f>
        <v>4</v>
      </c>
      <c r="J9497">
        <f>IF($A9497="",0,IF(AND(OR('Cuadro-de-mando'!$B$4="(Todas)",'Cuadro-de-mando'!$B$4=$A9497),OR('Cuadro-de-mando'!$E$4="(Todas)",'Cuadro-de-mando'!$E$4=$B9497),OR('Cuadro-de-mando'!$H$4="(Todas)",'Cuadro-de-mando'!$H$4=$C9497),OR('Cuadro-de-mando'!$K$4="(Todas)",'Cuadro-de-mando'!$K$4=$E9497),OR('Cuadro-de-mando'!$N$4="(Todos)",'Cuadro-de-mando'!$N$4=$F9497)),1,0))</f>
        <v>1</v>
      </c>
    </row>
    <row r="9498" spans="1:10" x14ac:dyDescent="0.25">
      <c r="A9498" t="str">
        <f>IF(Tienda_4!$A2298="","","Tienda 4")</f>
        <v>Tienda 4</v>
      </c>
      <c r="B9498" t="str">
        <f>IF($A9498="","",Tienda_4!B2298)</f>
        <v>Deportes y diversión</v>
      </c>
      <c r="C9498" t="str">
        <f>IF($A9498="","",Tienda_4!G2298)</f>
        <v>Bogotá</v>
      </c>
      <c r="D9498" t="str">
        <f>IF($A9498="","",Tienda_4!F2298)</f>
        <v>Santiago Silva</v>
      </c>
      <c r="E9498" t="str">
        <f>IF($A9498="","",Tienda_4!I2298)</f>
        <v>Tarjeta de crédito</v>
      </c>
      <c r="F9498">
        <f>IF($A9498="","",VALUE(RIGHT(Tienda_4!E2298,4)))</f>
        <v>2020</v>
      </c>
      <c r="G9498">
        <f>IF($A9498="","",Tienda_4!C2298)</f>
        <v>13400</v>
      </c>
      <c r="H9498">
        <f>IF($A9498="","",Tienda_4!D2298)</f>
        <v>0</v>
      </c>
      <c r="I9498">
        <f>IF($A9498="","",Tienda_4!H2298)</f>
        <v>5</v>
      </c>
      <c r="J9498">
        <f>IF($A9498="",0,IF(AND(OR('Cuadro-de-mando'!$B$4="(Todas)",'Cuadro-de-mando'!$B$4=$A9498),OR('Cuadro-de-mando'!$E$4="(Todas)",'Cuadro-de-mando'!$E$4=$B9498),OR('Cuadro-de-mando'!$H$4="(Todas)",'Cuadro-de-mando'!$H$4=$C9498),OR('Cuadro-de-mando'!$K$4="(Todas)",'Cuadro-de-mando'!$K$4=$E9498),OR('Cuadro-de-mando'!$N$4="(Todos)",'Cuadro-de-mando'!$N$4=$F9498)),1,0))</f>
        <v>1</v>
      </c>
    </row>
    <row r="9499" spans="1:10" x14ac:dyDescent="0.25">
      <c r="A9499" t="str">
        <f>IF(Tienda_4!$A2299="","","Tienda 4")</f>
        <v>Tienda 4</v>
      </c>
      <c r="B9499" t="str">
        <f>IF($A9499="","",Tienda_4!B2299)</f>
        <v>Electrodomésticos</v>
      </c>
      <c r="C9499" t="str">
        <f>IF($A9499="","",Tienda_4!G2299)</f>
        <v>Bogotá</v>
      </c>
      <c r="D9499" t="str">
        <f>IF($A9499="","",Tienda_4!F2299)</f>
        <v>Lucas Olivera</v>
      </c>
      <c r="E9499" t="str">
        <f>IF($A9499="","",Tienda_4!I2299)</f>
        <v>Tarjeta de crédito</v>
      </c>
      <c r="F9499">
        <f>IF($A9499="","",VALUE(RIGHT(Tienda_4!E2299,4)))</f>
        <v>2022</v>
      </c>
      <c r="G9499">
        <f>IF($A9499="","",Tienda_4!C2299)</f>
        <v>1746900</v>
      </c>
      <c r="H9499">
        <f>IF($A9499="","",Tienda_4!D2299)</f>
        <v>91200</v>
      </c>
      <c r="I9499">
        <f>IF($A9499="","",Tienda_4!H2299)</f>
        <v>3</v>
      </c>
      <c r="J9499">
        <f>IF($A9499="",0,IF(AND(OR('Cuadro-de-mando'!$B$4="(Todas)",'Cuadro-de-mando'!$B$4=$A9499),OR('Cuadro-de-mando'!$E$4="(Todas)",'Cuadro-de-mando'!$E$4=$B9499),OR('Cuadro-de-mando'!$H$4="(Todas)",'Cuadro-de-mando'!$H$4=$C9499),OR('Cuadro-de-mando'!$K$4="(Todas)",'Cuadro-de-mando'!$K$4=$E9499),OR('Cuadro-de-mando'!$N$4="(Todos)",'Cuadro-de-mando'!$N$4=$F9499)),1,0))</f>
        <v>1</v>
      </c>
    </row>
    <row r="9500" spans="1:10" x14ac:dyDescent="0.25">
      <c r="A9500" t="str">
        <f>IF(Tienda_4!$A2300="","","Tienda 4")</f>
        <v>Tienda 4</v>
      </c>
      <c r="B9500" t="str">
        <f>IF($A9500="","",Tienda_4!B2300)</f>
        <v>Muebles</v>
      </c>
      <c r="C9500" t="str">
        <f>IF($A9500="","",Tienda_4!G2300)</f>
        <v>Medellín</v>
      </c>
      <c r="D9500" t="str">
        <f>IF($A9500="","",Tienda_4!F2300)</f>
        <v>Felipe Santos</v>
      </c>
      <c r="E9500" t="str">
        <f>IF($A9500="","",Tienda_4!I2300)</f>
        <v>Tarjeta de crédito</v>
      </c>
      <c r="F9500">
        <f>IF($A9500="","",VALUE(RIGHT(Tienda_4!E2300,4)))</f>
        <v>2021</v>
      </c>
      <c r="G9500">
        <f>IF($A9500="","",Tienda_4!C2300)</f>
        <v>641000</v>
      </c>
      <c r="H9500">
        <f>IF($A9500="","",Tienda_4!D2300)</f>
        <v>36500</v>
      </c>
      <c r="I9500">
        <f>IF($A9500="","",Tienda_4!H2300)</f>
        <v>4</v>
      </c>
      <c r="J9500">
        <f>IF($A9500="",0,IF(AND(OR('Cuadro-de-mando'!$B$4="(Todas)",'Cuadro-de-mando'!$B$4=$A9500),OR('Cuadro-de-mando'!$E$4="(Todas)",'Cuadro-de-mando'!$E$4=$B9500),OR('Cuadro-de-mando'!$H$4="(Todas)",'Cuadro-de-mando'!$H$4=$C9500),OR('Cuadro-de-mando'!$K$4="(Todas)",'Cuadro-de-mando'!$K$4=$E9500),OR('Cuadro-de-mando'!$N$4="(Todos)",'Cuadro-de-mando'!$N$4=$F9500)),1,0))</f>
        <v>1</v>
      </c>
    </row>
    <row r="9501" spans="1:10" x14ac:dyDescent="0.25">
      <c r="A9501" t="str">
        <f>IF(Tienda_4!$A2301="","","Tienda 4")</f>
        <v>Tienda 4</v>
      </c>
      <c r="B9501" t="str">
        <f>IF($A9501="","",Tienda_4!B2301)</f>
        <v>Deportes y diversión</v>
      </c>
      <c r="C9501" t="str">
        <f>IF($A9501="","",Tienda_4!G2301)</f>
        <v>Medellín</v>
      </c>
      <c r="D9501" t="str">
        <f>IF($A9501="","",Tienda_4!F2301)</f>
        <v>Felipe Santos</v>
      </c>
      <c r="E9501" t="str">
        <f>IF($A9501="","",Tienda_4!I2301)</f>
        <v>Tarjeta de crédito</v>
      </c>
      <c r="F9501">
        <f>IF($A9501="","",VALUE(RIGHT(Tienda_4!E2301,4)))</f>
        <v>2020</v>
      </c>
      <c r="G9501">
        <f>IF($A9501="","",Tienda_4!C2301)</f>
        <v>8300</v>
      </c>
      <c r="H9501">
        <f>IF($A9501="","",Tienda_4!D2301)</f>
        <v>0</v>
      </c>
      <c r="I9501">
        <f>IF($A9501="","",Tienda_4!H2301)</f>
        <v>5</v>
      </c>
      <c r="J9501">
        <f>IF($A9501="",0,IF(AND(OR('Cuadro-de-mando'!$B$4="(Todas)",'Cuadro-de-mando'!$B$4=$A9501),OR('Cuadro-de-mando'!$E$4="(Todas)",'Cuadro-de-mando'!$E$4=$B9501),OR('Cuadro-de-mando'!$H$4="(Todas)",'Cuadro-de-mando'!$H$4=$C9501),OR('Cuadro-de-mando'!$K$4="(Todas)",'Cuadro-de-mando'!$K$4=$E9501),OR('Cuadro-de-mando'!$N$4="(Todos)",'Cuadro-de-mando'!$N$4=$F9501)),1,0))</f>
        <v>1</v>
      </c>
    </row>
    <row r="9502" spans="1:10" x14ac:dyDescent="0.25">
      <c r="A9502" t="str">
        <f>IF(Tienda_4!$A2302="","","Tienda 4")</f>
        <v>Tienda 4</v>
      </c>
      <c r="B9502" t="str">
        <f>IF($A9502="","",Tienda_4!B2302)</f>
        <v>Libros</v>
      </c>
      <c r="C9502" t="str">
        <f>IF($A9502="","",Tienda_4!G2302)</f>
        <v>Cali</v>
      </c>
      <c r="D9502" t="str">
        <f>IF($A9502="","",Tienda_4!F2302)</f>
        <v>Beatriz Morales</v>
      </c>
      <c r="E9502" t="str">
        <f>IF($A9502="","",Tienda_4!I2302)</f>
        <v>Tarjeta de crédito</v>
      </c>
      <c r="F9502">
        <f>IF($A9502="","",VALUE(RIGHT(Tienda_4!E2302,4)))</f>
        <v>2020</v>
      </c>
      <c r="G9502">
        <f>IF($A9502="","",Tienda_4!C2302)</f>
        <v>46700</v>
      </c>
      <c r="H9502">
        <f>IF($A9502="","",Tienda_4!D2302)</f>
        <v>0</v>
      </c>
      <c r="I9502">
        <f>IF($A9502="","",Tienda_4!H2302)</f>
        <v>5</v>
      </c>
      <c r="J9502">
        <f>IF($A9502="",0,IF(AND(OR('Cuadro-de-mando'!$B$4="(Todas)",'Cuadro-de-mando'!$B$4=$A9502),OR('Cuadro-de-mando'!$E$4="(Todas)",'Cuadro-de-mando'!$E$4=$B9502),OR('Cuadro-de-mando'!$H$4="(Todas)",'Cuadro-de-mando'!$H$4=$C9502),OR('Cuadro-de-mando'!$K$4="(Todas)",'Cuadro-de-mando'!$K$4=$E9502),OR('Cuadro-de-mando'!$N$4="(Todos)",'Cuadro-de-mando'!$N$4=$F9502)),1,0))</f>
        <v>1</v>
      </c>
    </row>
    <row r="9503" spans="1:10" x14ac:dyDescent="0.25">
      <c r="A9503" t="str">
        <f>IF(Tienda_4!$A2303="","","Tienda 4")</f>
        <v>Tienda 4</v>
      </c>
      <c r="B9503" t="str">
        <f>IF($A9503="","",Tienda_4!B2303)</f>
        <v>Electrónicos</v>
      </c>
      <c r="C9503" t="str">
        <f>IF($A9503="","",Tienda_4!G2303)</f>
        <v>Bogotá</v>
      </c>
      <c r="D9503" t="str">
        <f>IF($A9503="","",Tienda_4!F2303)</f>
        <v>Felipe Santos</v>
      </c>
      <c r="E9503" t="str">
        <f>IF($A9503="","",Tienda_4!I2303)</f>
        <v>Tarjeta de crédito</v>
      </c>
      <c r="F9503">
        <f>IF($A9503="","",VALUE(RIGHT(Tienda_4!E2303,4)))</f>
        <v>2022</v>
      </c>
      <c r="G9503">
        <f>IF($A9503="","",Tienda_4!C2303)</f>
        <v>129700</v>
      </c>
      <c r="H9503">
        <f>IF($A9503="","",Tienda_4!D2303)</f>
        <v>7100</v>
      </c>
      <c r="I9503">
        <f>IF($A9503="","",Tienda_4!H2303)</f>
        <v>4</v>
      </c>
      <c r="J9503">
        <f>IF($A9503="",0,IF(AND(OR('Cuadro-de-mando'!$B$4="(Todas)",'Cuadro-de-mando'!$B$4=$A9503),OR('Cuadro-de-mando'!$E$4="(Todas)",'Cuadro-de-mando'!$E$4=$B9503),OR('Cuadro-de-mando'!$H$4="(Todas)",'Cuadro-de-mando'!$H$4=$C9503),OR('Cuadro-de-mando'!$K$4="(Todas)",'Cuadro-de-mando'!$K$4=$E9503),OR('Cuadro-de-mando'!$N$4="(Todos)",'Cuadro-de-mando'!$N$4=$F9503)),1,0))</f>
        <v>1</v>
      </c>
    </row>
    <row r="9504" spans="1:10" x14ac:dyDescent="0.25">
      <c r="A9504" t="str">
        <f>IF(Tienda_4!$A2304="","","Tienda 4")</f>
        <v>Tienda 4</v>
      </c>
      <c r="B9504" t="str">
        <f>IF($A9504="","",Tienda_4!B2304)</f>
        <v>Juguetes</v>
      </c>
      <c r="C9504" t="str">
        <f>IF($A9504="","",Tienda_4!G2304)</f>
        <v>Medellín</v>
      </c>
      <c r="D9504" t="str">
        <f>IF($A9504="","",Tienda_4!F2304)</f>
        <v>Juliana Costa</v>
      </c>
      <c r="E9504" t="str">
        <f>IF($A9504="","",Tienda_4!I2304)</f>
        <v>Nequi</v>
      </c>
      <c r="F9504">
        <f>IF($A9504="","",VALUE(RIGHT(Tienda_4!E2304,4)))</f>
        <v>2021</v>
      </c>
      <c r="G9504">
        <f>IF($A9504="","",Tienda_4!C2304)</f>
        <v>56700</v>
      </c>
      <c r="H9504">
        <f>IF($A9504="","",Tienda_4!D2304)</f>
        <v>3400</v>
      </c>
      <c r="I9504">
        <f>IF($A9504="","",Tienda_4!H2304)</f>
        <v>5</v>
      </c>
      <c r="J9504">
        <f>IF($A9504="",0,IF(AND(OR('Cuadro-de-mando'!$B$4="(Todas)",'Cuadro-de-mando'!$B$4=$A9504),OR('Cuadro-de-mando'!$E$4="(Todas)",'Cuadro-de-mando'!$E$4=$B9504),OR('Cuadro-de-mando'!$H$4="(Todas)",'Cuadro-de-mando'!$H$4=$C9504),OR('Cuadro-de-mando'!$K$4="(Todas)",'Cuadro-de-mando'!$K$4=$E9504),OR('Cuadro-de-mando'!$N$4="(Todos)",'Cuadro-de-mando'!$N$4=$F9504)),1,0))</f>
        <v>1</v>
      </c>
    </row>
    <row r="9505" spans="1:10" x14ac:dyDescent="0.25">
      <c r="A9505" t="str">
        <f>IF(Tienda_4!$A2305="","","Tienda 4")</f>
        <v>Tienda 4</v>
      </c>
      <c r="B9505" t="str">
        <f>IF($A9505="","",Tienda_4!B2305)</f>
        <v>Electrónicos</v>
      </c>
      <c r="C9505" t="str">
        <f>IF($A9505="","",Tienda_4!G2305)</f>
        <v>Medellín</v>
      </c>
      <c r="D9505" t="str">
        <f>IF($A9505="","",Tienda_4!F2305)</f>
        <v>Blanca Ramirez</v>
      </c>
      <c r="E9505" t="str">
        <f>IF($A9505="","",Tienda_4!I2305)</f>
        <v>Tarjeta de crédito</v>
      </c>
      <c r="F9505">
        <f>IF($A9505="","",VALUE(RIGHT(Tienda_4!E2305,4)))</f>
        <v>2022</v>
      </c>
      <c r="G9505">
        <f>IF($A9505="","",Tienda_4!C2305)</f>
        <v>298400</v>
      </c>
      <c r="H9505">
        <f>IF($A9505="","",Tienda_4!D2305)</f>
        <v>14100</v>
      </c>
      <c r="I9505">
        <f>IF($A9505="","",Tienda_4!H2305)</f>
        <v>5</v>
      </c>
      <c r="J9505">
        <f>IF($A9505="",0,IF(AND(OR('Cuadro-de-mando'!$B$4="(Todas)",'Cuadro-de-mando'!$B$4=$A9505),OR('Cuadro-de-mando'!$E$4="(Todas)",'Cuadro-de-mando'!$E$4=$B9505),OR('Cuadro-de-mando'!$H$4="(Todas)",'Cuadro-de-mando'!$H$4=$C9505),OR('Cuadro-de-mando'!$K$4="(Todas)",'Cuadro-de-mando'!$K$4=$E9505),OR('Cuadro-de-mando'!$N$4="(Todos)",'Cuadro-de-mando'!$N$4=$F9505)),1,0))</f>
        <v>1</v>
      </c>
    </row>
    <row r="9506" spans="1:10" x14ac:dyDescent="0.25">
      <c r="A9506" t="str">
        <f>IF(Tienda_4!$A2306="","","Tienda 4")</f>
        <v>Tienda 4</v>
      </c>
      <c r="B9506" t="str">
        <f>IF($A9506="","",Tienda_4!B2306)</f>
        <v>Muebles</v>
      </c>
      <c r="C9506" t="str">
        <f>IF($A9506="","",Tienda_4!G2306)</f>
        <v>Cúcuta</v>
      </c>
      <c r="D9506" t="str">
        <f>IF($A9506="","",Tienda_4!F2306)</f>
        <v>Mariana Herrera</v>
      </c>
      <c r="E9506" t="str">
        <f>IF($A9506="","",Tienda_4!I2306)</f>
        <v>Nequi</v>
      </c>
      <c r="F9506">
        <f>IF($A9506="","",VALUE(RIGHT(Tienda_4!E2306,4)))</f>
        <v>2022</v>
      </c>
      <c r="G9506">
        <f>IF($A9506="","",Tienda_4!C2306)</f>
        <v>453800</v>
      </c>
      <c r="H9506">
        <f>IF($A9506="","",Tienda_4!D2306)</f>
        <v>28800</v>
      </c>
      <c r="I9506">
        <f>IF($A9506="","",Tienda_4!H2306)</f>
        <v>3</v>
      </c>
      <c r="J9506">
        <f>IF($A9506="",0,IF(AND(OR('Cuadro-de-mando'!$B$4="(Todas)",'Cuadro-de-mando'!$B$4=$A9506),OR('Cuadro-de-mando'!$E$4="(Todas)",'Cuadro-de-mando'!$E$4=$B9506),OR('Cuadro-de-mando'!$H$4="(Todas)",'Cuadro-de-mando'!$H$4=$C9506),OR('Cuadro-de-mando'!$K$4="(Todas)",'Cuadro-de-mando'!$K$4=$E9506),OR('Cuadro-de-mando'!$N$4="(Todos)",'Cuadro-de-mando'!$N$4=$F9506)),1,0))</f>
        <v>1</v>
      </c>
    </row>
    <row r="9507" spans="1:10" x14ac:dyDescent="0.25">
      <c r="A9507" t="str">
        <f>IF(Tienda_4!$A2307="","","Tienda 4")</f>
        <v>Tienda 4</v>
      </c>
      <c r="B9507" t="str">
        <f>IF($A9507="","",Tienda_4!B2307)</f>
        <v>Libros</v>
      </c>
      <c r="C9507" t="str">
        <f>IF($A9507="","",Tienda_4!G2307)</f>
        <v>Cartagena</v>
      </c>
      <c r="D9507" t="str">
        <f>IF($A9507="","",Tienda_4!F2307)</f>
        <v>Camila Rivera</v>
      </c>
      <c r="E9507" t="str">
        <f>IF($A9507="","",Tienda_4!I2307)</f>
        <v>Tarjeta de crédito</v>
      </c>
      <c r="F9507">
        <f>IF($A9507="","",VALUE(RIGHT(Tienda_4!E2307,4)))</f>
        <v>2021</v>
      </c>
      <c r="G9507">
        <f>IF($A9507="","",Tienda_4!C2307)</f>
        <v>40500</v>
      </c>
      <c r="H9507">
        <f>IF($A9507="","",Tienda_4!D2307)</f>
        <v>8200</v>
      </c>
      <c r="I9507">
        <f>IF($A9507="","",Tienda_4!H2307)</f>
        <v>3</v>
      </c>
      <c r="J9507">
        <f>IF($A9507="",0,IF(AND(OR('Cuadro-de-mando'!$B$4="(Todas)",'Cuadro-de-mando'!$B$4=$A9507),OR('Cuadro-de-mando'!$E$4="(Todas)",'Cuadro-de-mando'!$E$4=$B9507),OR('Cuadro-de-mando'!$H$4="(Todas)",'Cuadro-de-mando'!$H$4=$C9507),OR('Cuadro-de-mando'!$K$4="(Todas)",'Cuadro-de-mando'!$K$4=$E9507),OR('Cuadro-de-mando'!$N$4="(Todos)",'Cuadro-de-mando'!$N$4=$F9507)),1,0))</f>
        <v>1</v>
      </c>
    </row>
    <row r="9508" spans="1:10" x14ac:dyDescent="0.25">
      <c r="A9508" t="str">
        <f>IF(Tienda_4!$A2308="","","Tienda 4")</f>
        <v>Tienda 4</v>
      </c>
      <c r="B9508" t="str">
        <f>IF($A9508="","",Tienda_4!B2308)</f>
        <v>Artículos para el hogar</v>
      </c>
      <c r="C9508" t="str">
        <f>IF($A9508="","",Tienda_4!G2308)</f>
        <v>Cali</v>
      </c>
      <c r="D9508" t="str">
        <f>IF($A9508="","",Tienda_4!F2308)</f>
        <v>Mariana Herrera</v>
      </c>
      <c r="E9508" t="str">
        <f>IF($A9508="","",Tienda_4!I2308)</f>
        <v>Nequi</v>
      </c>
      <c r="F9508">
        <f>IF($A9508="","",VALUE(RIGHT(Tienda_4!E2308,4)))</f>
        <v>2022</v>
      </c>
      <c r="G9508">
        <f>IF($A9508="","",Tienda_4!C2308)</f>
        <v>32700</v>
      </c>
      <c r="H9508">
        <f>IF($A9508="","",Tienda_4!D2308)</f>
        <v>2100</v>
      </c>
      <c r="I9508">
        <f>IF($A9508="","",Tienda_4!H2308)</f>
        <v>1</v>
      </c>
      <c r="J9508">
        <f>IF($A9508="",0,IF(AND(OR('Cuadro-de-mando'!$B$4="(Todas)",'Cuadro-de-mando'!$B$4=$A9508),OR('Cuadro-de-mando'!$E$4="(Todas)",'Cuadro-de-mando'!$E$4=$B9508),OR('Cuadro-de-mando'!$H$4="(Todas)",'Cuadro-de-mando'!$H$4=$C9508),OR('Cuadro-de-mando'!$K$4="(Todas)",'Cuadro-de-mando'!$K$4=$E9508),OR('Cuadro-de-mando'!$N$4="(Todos)",'Cuadro-de-mando'!$N$4=$F9508)),1,0))</f>
        <v>1</v>
      </c>
    </row>
    <row r="9509" spans="1:10" x14ac:dyDescent="0.25">
      <c r="A9509" t="str">
        <f>IF(Tienda_4!$A2309="","","Tienda 4")</f>
        <v>Tienda 4</v>
      </c>
      <c r="B9509" t="str">
        <f>IF($A9509="","",Tienda_4!B2309)</f>
        <v>Electrónicos</v>
      </c>
      <c r="C9509" t="str">
        <f>IF($A9509="","",Tienda_4!G2309)</f>
        <v>Medellín</v>
      </c>
      <c r="D9509" t="str">
        <f>IF($A9509="","",Tienda_4!F2309)</f>
        <v>Blanca Ramirez</v>
      </c>
      <c r="E9509" t="str">
        <f>IF($A9509="","",Tienda_4!I2309)</f>
        <v>Tarjeta de crédito</v>
      </c>
      <c r="F9509">
        <f>IF($A9509="","",VALUE(RIGHT(Tienda_4!E2309,4)))</f>
        <v>2021</v>
      </c>
      <c r="G9509">
        <f>IF($A9509="","",Tienda_4!C2309)</f>
        <v>172700</v>
      </c>
      <c r="H9509">
        <f>IF($A9509="","",Tienda_4!D2309)</f>
        <v>9700</v>
      </c>
      <c r="I9509">
        <f>IF($A9509="","",Tienda_4!H2309)</f>
        <v>5</v>
      </c>
      <c r="J9509">
        <f>IF($A9509="",0,IF(AND(OR('Cuadro-de-mando'!$B$4="(Todas)",'Cuadro-de-mando'!$B$4=$A9509),OR('Cuadro-de-mando'!$E$4="(Todas)",'Cuadro-de-mando'!$E$4=$B9509),OR('Cuadro-de-mando'!$H$4="(Todas)",'Cuadro-de-mando'!$H$4=$C9509),OR('Cuadro-de-mando'!$K$4="(Todas)",'Cuadro-de-mando'!$K$4=$E9509),OR('Cuadro-de-mando'!$N$4="(Todos)",'Cuadro-de-mando'!$N$4=$F9509)),1,0))</f>
        <v>1</v>
      </c>
    </row>
    <row r="9510" spans="1:10" x14ac:dyDescent="0.25">
      <c r="A9510" t="str">
        <f>IF(Tienda_4!$A2310="","","Tienda 4")</f>
        <v>Tienda 4</v>
      </c>
      <c r="B9510" t="str">
        <f>IF($A9510="","",Tienda_4!B2310)</f>
        <v>Electrónicos</v>
      </c>
      <c r="C9510" t="str">
        <f>IF($A9510="","",Tienda_4!G2310)</f>
        <v>Cali</v>
      </c>
      <c r="D9510" t="str">
        <f>IF($A9510="","",Tienda_4!F2310)</f>
        <v>Santiago Silva</v>
      </c>
      <c r="E9510" t="str">
        <f>IF($A9510="","",Tienda_4!I2310)</f>
        <v>Nequi</v>
      </c>
      <c r="F9510">
        <f>IF($A9510="","",VALUE(RIGHT(Tienda_4!E2310,4)))</f>
        <v>2021</v>
      </c>
      <c r="G9510">
        <f>IF($A9510="","",Tienda_4!C2310)</f>
        <v>1752600</v>
      </c>
      <c r="H9510">
        <f>IF($A9510="","",Tienda_4!D2310)</f>
        <v>99200</v>
      </c>
      <c r="I9510">
        <f>IF($A9510="","",Tienda_4!H2310)</f>
        <v>5</v>
      </c>
      <c r="J9510">
        <f>IF($A9510="",0,IF(AND(OR('Cuadro-de-mando'!$B$4="(Todas)",'Cuadro-de-mando'!$B$4=$A9510),OR('Cuadro-de-mando'!$E$4="(Todas)",'Cuadro-de-mando'!$E$4=$B9510),OR('Cuadro-de-mando'!$H$4="(Todas)",'Cuadro-de-mando'!$H$4=$C9510),OR('Cuadro-de-mando'!$K$4="(Todas)",'Cuadro-de-mando'!$K$4=$E9510),OR('Cuadro-de-mando'!$N$4="(Todos)",'Cuadro-de-mando'!$N$4=$F9510)),1,0))</f>
        <v>1</v>
      </c>
    </row>
    <row r="9511" spans="1:10" x14ac:dyDescent="0.25">
      <c r="A9511" t="str">
        <f>IF(Tienda_4!$A2311="","","Tienda 4")</f>
        <v>Tienda 4</v>
      </c>
      <c r="B9511" t="str">
        <f>IF($A9511="","",Tienda_4!B2311)</f>
        <v>Muebles</v>
      </c>
      <c r="C9511" t="str">
        <f>IF($A9511="","",Tienda_4!G2311)</f>
        <v>Medellín</v>
      </c>
      <c r="D9511" t="str">
        <f>IF($A9511="","",Tienda_4!F2311)</f>
        <v>Mariana Herrera</v>
      </c>
      <c r="E9511" t="str">
        <f>IF($A9511="","",Tienda_4!I2311)</f>
        <v>Nequi</v>
      </c>
      <c r="F9511">
        <f>IF($A9511="","",VALUE(RIGHT(Tienda_4!E2311,4)))</f>
        <v>2020</v>
      </c>
      <c r="G9511">
        <f>IF($A9511="","",Tienda_4!C2311)</f>
        <v>455400</v>
      </c>
      <c r="H9511">
        <f>IF($A9511="","",Tienda_4!D2311)</f>
        <v>24500</v>
      </c>
      <c r="I9511">
        <f>IF($A9511="","",Tienda_4!H2311)</f>
        <v>3</v>
      </c>
      <c r="J9511">
        <f>IF($A9511="",0,IF(AND(OR('Cuadro-de-mando'!$B$4="(Todas)",'Cuadro-de-mando'!$B$4=$A9511),OR('Cuadro-de-mando'!$E$4="(Todas)",'Cuadro-de-mando'!$E$4=$B9511),OR('Cuadro-de-mando'!$H$4="(Todas)",'Cuadro-de-mando'!$H$4=$C9511),OR('Cuadro-de-mando'!$K$4="(Todas)",'Cuadro-de-mando'!$K$4=$E9511),OR('Cuadro-de-mando'!$N$4="(Todos)",'Cuadro-de-mando'!$N$4=$F9511)),1,0))</f>
        <v>1</v>
      </c>
    </row>
    <row r="9512" spans="1:10" x14ac:dyDescent="0.25">
      <c r="A9512" t="str">
        <f>IF(Tienda_4!$A2312="","","Tienda 4")</f>
        <v>Tienda 4</v>
      </c>
      <c r="B9512" t="str">
        <f>IF($A9512="","",Tienda_4!B2312)</f>
        <v>Muebles</v>
      </c>
      <c r="C9512" t="str">
        <f>IF($A9512="","",Tienda_4!G2312)</f>
        <v>Bogotá</v>
      </c>
      <c r="D9512" t="str">
        <f>IF($A9512="","",Tienda_4!F2312)</f>
        <v>Maria Alfonso</v>
      </c>
      <c r="E9512" t="str">
        <f>IF($A9512="","",Tienda_4!I2312)</f>
        <v>Tarjeta de crédito</v>
      </c>
      <c r="F9512">
        <f>IF($A9512="","",VALUE(RIGHT(Tienda_4!E2312,4)))</f>
        <v>2020</v>
      </c>
      <c r="G9512">
        <f>IF($A9512="","",Tienda_4!C2312)</f>
        <v>491700</v>
      </c>
      <c r="H9512">
        <f>IF($A9512="","",Tienda_4!D2312)</f>
        <v>24400</v>
      </c>
      <c r="I9512">
        <f>IF($A9512="","",Tienda_4!H2312)</f>
        <v>1</v>
      </c>
      <c r="J9512">
        <f>IF($A9512="",0,IF(AND(OR('Cuadro-de-mando'!$B$4="(Todas)",'Cuadro-de-mando'!$B$4=$A9512),OR('Cuadro-de-mando'!$E$4="(Todas)",'Cuadro-de-mando'!$E$4=$B9512),OR('Cuadro-de-mando'!$H$4="(Todas)",'Cuadro-de-mando'!$H$4=$C9512),OR('Cuadro-de-mando'!$K$4="(Todas)",'Cuadro-de-mando'!$K$4=$E9512),OR('Cuadro-de-mando'!$N$4="(Todos)",'Cuadro-de-mando'!$N$4=$F9512)),1,0))</f>
        <v>1</v>
      </c>
    </row>
    <row r="9513" spans="1:10" x14ac:dyDescent="0.25">
      <c r="A9513" t="str">
        <f>IF(Tienda_4!$A2313="","","Tienda 4")</f>
        <v>Tienda 4</v>
      </c>
      <c r="B9513" t="str">
        <f>IF($A9513="","",Tienda_4!B2313)</f>
        <v>Deportes y diversión</v>
      </c>
      <c r="C9513" t="str">
        <f>IF($A9513="","",Tienda_4!G2313)</f>
        <v>Cartagena</v>
      </c>
      <c r="D9513" t="str">
        <f>IF($A9513="","",Tienda_4!F2313)</f>
        <v>Juliana Costa</v>
      </c>
      <c r="E9513" t="str">
        <f>IF($A9513="","",Tienda_4!I2313)</f>
        <v>Tarjeta de crédito</v>
      </c>
      <c r="F9513">
        <f>IF($A9513="","",VALUE(RIGHT(Tienda_4!E2313,4)))</f>
        <v>2021</v>
      </c>
      <c r="G9513">
        <f>IF($A9513="","",Tienda_4!C2313)</f>
        <v>66600</v>
      </c>
      <c r="H9513">
        <f>IF($A9513="","",Tienda_4!D2313)</f>
        <v>1700</v>
      </c>
      <c r="I9513">
        <f>IF($A9513="","",Tienda_4!H2313)</f>
        <v>4</v>
      </c>
      <c r="J9513">
        <f>IF($A9513="",0,IF(AND(OR('Cuadro-de-mando'!$B$4="(Todas)",'Cuadro-de-mando'!$B$4=$A9513),OR('Cuadro-de-mando'!$E$4="(Todas)",'Cuadro-de-mando'!$E$4=$B9513),OR('Cuadro-de-mando'!$H$4="(Todas)",'Cuadro-de-mando'!$H$4=$C9513),OR('Cuadro-de-mando'!$K$4="(Todas)",'Cuadro-de-mando'!$K$4=$E9513),OR('Cuadro-de-mando'!$N$4="(Todos)",'Cuadro-de-mando'!$N$4=$F9513)),1,0))</f>
        <v>1</v>
      </c>
    </row>
    <row r="9514" spans="1:10" x14ac:dyDescent="0.25">
      <c r="A9514" t="str">
        <f>IF(Tienda_4!$A2314="","","Tienda 4")</f>
        <v>Tienda 4</v>
      </c>
      <c r="B9514" t="str">
        <f>IF($A9514="","",Tienda_4!B2314)</f>
        <v>Muebles</v>
      </c>
      <c r="C9514" t="str">
        <f>IF($A9514="","",Tienda_4!G2314)</f>
        <v>Cali</v>
      </c>
      <c r="D9514" t="str">
        <f>IF($A9514="","",Tienda_4!F2314)</f>
        <v>Pedro Gomez</v>
      </c>
      <c r="E9514" t="str">
        <f>IF($A9514="","",Tienda_4!I2314)</f>
        <v>Tarjeta de débito</v>
      </c>
      <c r="F9514">
        <f>IF($A9514="","",VALUE(RIGHT(Tienda_4!E2314,4)))</f>
        <v>2020</v>
      </c>
      <c r="G9514">
        <f>IF($A9514="","",Tienda_4!C2314)</f>
        <v>228000</v>
      </c>
      <c r="H9514">
        <f>IF($A9514="","",Tienda_4!D2314)</f>
        <v>14500</v>
      </c>
      <c r="I9514">
        <f>IF($A9514="","",Tienda_4!H2314)</f>
        <v>4</v>
      </c>
      <c r="J9514">
        <f>IF($A9514="",0,IF(AND(OR('Cuadro-de-mando'!$B$4="(Todas)",'Cuadro-de-mando'!$B$4=$A9514),OR('Cuadro-de-mando'!$E$4="(Todas)",'Cuadro-de-mando'!$E$4=$B9514),OR('Cuadro-de-mando'!$H$4="(Todas)",'Cuadro-de-mando'!$H$4=$C9514),OR('Cuadro-de-mando'!$K$4="(Todas)",'Cuadro-de-mando'!$K$4=$E9514),OR('Cuadro-de-mando'!$N$4="(Todos)",'Cuadro-de-mando'!$N$4=$F9514)),1,0))</f>
        <v>1</v>
      </c>
    </row>
    <row r="9515" spans="1:10" x14ac:dyDescent="0.25">
      <c r="A9515" t="str">
        <f>IF(Tienda_4!$A2315="","","Tienda 4")</f>
        <v>Tienda 4</v>
      </c>
      <c r="B9515" t="str">
        <f>IF($A9515="","",Tienda_4!B2315)</f>
        <v>Deportes y diversión</v>
      </c>
      <c r="C9515" t="str">
        <f>IF($A9515="","",Tienda_4!G2315)</f>
        <v>Bucaramanga</v>
      </c>
      <c r="D9515" t="str">
        <f>IF($A9515="","",Tienda_4!F2315)</f>
        <v>Mariana Herrera</v>
      </c>
      <c r="E9515" t="str">
        <f>IF($A9515="","",Tienda_4!I2315)</f>
        <v>Tarjeta de crédito</v>
      </c>
      <c r="F9515">
        <f>IF($A9515="","",VALUE(RIGHT(Tienda_4!E2315,4)))</f>
        <v>2021</v>
      </c>
      <c r="G9515">
        <f>IF($A9515="","",Tienda_4!C2315)</f>
        <v>28700</v>
      </c>
      <c r="H9515">
        <f>IF($A9515="","",Tienda_4!D2315)</f>
        <v>1900</v>
      </c>
      <c r="I9515">
        <f>IF($A9515="","",Tienda_4!H2315)</f>
        <v>5</v>
      </c>
      <c r="J9515">
        <f>IF($A9515="",0,IF(AND(OR('Cuadro-de-mando'!$B$4="(Todas)",'Cuadro-de-mando'!$B$4=$A9515),OR('Cuadro-de-mando'!$E$4="(Todas)",'Cuadro-de-mando'!$E$4=$B9515),OR('Cuadro-de-mando'!$H$4="(Todas)",'Cuadro-de-mando'!$H$4=$C9515),OR('Cuadro-de-mando'!$K$4="(Todas)",'Cuadro-de-mando'!$K$4=$E9515),OR('Cuadro-de-mando'!$N$4="(Todos)",'Cuadro-de-mando'!$N$4=$F9515)),1,0))</f>
        <v>1</v>
      </c>
    </row>
    <row r="9516" spans="1:10" x14ac:dyDescent="0.25">
      <c r="A9516" t="str">
        <f>IF(Tienda_4!$A2316="","","Tienda 4")</f>
        <v>Tienda 4</v>
      </c>
      <c r="B9516" t="str">
        <f>IF($A9516="","",Tienda_4!B2316)</f>
        <v>Deportes y diversión</v>
      </c>
      <c r="C9516" t="str">
        <f>IF($A9516="","",Tienda_4!G2316)</f>
        <v>Cartagena</v>
      </c>
      <c r="D9516" t="str">
        <f>IF($A9516="","",Tienda_4!F2316)</f>
        <v>Juan Fernandez</v>
      </c>
      <c r="E9516" t="str">
        <f>IF($A9516="","",Tienda_4!I2316)</f>
        <v>Tarjeta de crédito</v>
      </c>
      <c r="F9516">
        <f>IF($A9516="","",VALUE(RIGHT(Tienda_4!E2316,4)))</f>
        <v>2022</v>
      </c>
      <c r="G9516">
        <f>IF($A9516="","",Tienda_4!C2316)</f>
        <v>57200</v>
      </c>
      <c r="H9516">
        <f>IF($A9516="","",Tienda_4!D2316)</f>
        <v>8700</v>
      </c>
      <c r="I9516">
        <f>IF($A9516="","",Tienda_4!H2316)</f>
        <v>5</v>
      </c>
      <c r="J9516">
        <f>IF($A9516="",0,IF(AND(OR('Cuadro-de-mando'!$B$4="(Todas)",'Cuadro-de-mando'!$B$4=$A9516),OR('Cuadro-de-mando'!$E$4="(Todas)",'Cuadro-de-mando'!$E$4=$B9516),OR('Cuadro-de-mando'!$H$4="(Todas)",'Cuadro-de-mando'!$H$4=$C9516),OR('Cuadro-de-mando'!$K$4="(Todas)",'Cuadro-de-mando'!$K$4=$E9516),OR('Cuadro-de-mando'!$N$4="(Todos)",'Cuadro-de-mando'!$N$4=$F9516)),1,0))</f>
        <v>1</v>
      </c>
    </row>
    <row r="9517" spans="1:10" x14ac:dyDescent="0.25">
      <c r="A9517" t="str">
        <f>IF(Tienda_4!$A2317="","","Tienda 4")</f>
        <v>Tienda 4</v>
      </c>
      <c r="B9517" t="str">
        <f>IF($A9517="","",Tienda_4!B2317)</f>
        <v>Artículos para el hogar</v>
      </c>
      <c r="C9517" t="str">
        <f>IF($A9517="","",Tienda_4!G2317)</f>
        <v>Bogotá</v>
      </c>
      <c r="D9517" t="str">
        <f>IF($A9517="","",Tienda_4!F2317)</f>
        <v>Izabela de León</v>
      </c>
      <c r="E9517" t="str">
        <f>IF($A9517="","",Tienda_4!I2317)</f>
        <v>Tarjeta de crédito</v>
      </c>
      <c r="F9517">
        <f>IF($A9517="","",VALUE(RIGHT(Tienda_4!E2317,4)))</f>
        <v>2022</v>
      </c>
      <c r="G9517">
        <f>IF($A9517="","",Tienda_4!C2317)</f>
        <v>29800</v>
      </c>
      <c r="H9517">
        <f>IF($A9517="","",Tienda_4!D2317)</f>
        <v>2300</v>
      </c>
      <c r="I9517">
        <f>IF($A9517="","",Tienda_4!H2317)</f>
        <v>5</v>
      </c>
      <c r="J9517">
        <f>IF($A9517="",0,IF(AND(OR('Cuadro-de-mando'!$B$4="(Todas)",'Cuadro-de-mando'!$B$4=$A9517),OR('Cuadro-de-mando'!$E$4="(Todas)",'Cuadro-de-mando'!$E$4=$B9517),OR('Cuadro-de-mando'!$H$4="(Todas)",'Cuadro-de-mando'!$H$4=$C9517),OR('Cuadro-de-mando'!$K$4="(Todas)",'Cuadro-de-mando'!$K$4=$E9517),OR('Cuadro-de-mando'!$N$4="(Todos)",'Cuadro-de-mando'!$N$4=$F9517)),1,0))</f>
        <v>1</v>
      </c>
    </row>
    <row r="9518" spans="1:10" x14ac:dyDescent="0.25">
      <c r="A9518" t="str">
        <f>IF(Tienda_4!$A2318="","","Tienda 4")</f>
        <v>Tienda 4</v>
      </c>
      <c r="B9518" t="str">
        <f>IF($A9518="","",Tienda_4!B2318)</f>
        <v>Juguetes</v>
      </c>
      <c r="C9518" t="str">
        <f>IF($A9518="","",Tienda_4!G2318)</f>
        <v>Bogotá</v>
      </c>
      <c r="D9518" t="str">
        <f>IF($A9518="","",Tienda_4!F2318)</f>
        <v>Beatriz Morales</v>
      </c>
      <c r="E9518" t="str">
        <f>IF($A9518="","",Tienda_4!I2318)</f>
        <v>Nequi</v>
      </c>
      <c r="F9518">
        <f>IF($A9518="","",VALUE(RIGHT(Tienda_4!E2318,4)))</f>
        <v>2021</v>
      </c>
      <c r="G9518">
        <f>IF($A9518="","",Tienda_4!C2318)</f>
        <v>67100</v>
      </c>
      <c r="H9518">
        <f>IF($A9518="","",Tienda_4!D2318)</f>
        <v>4000</v>
      </c>
      <c r="I9518">
        <f>IF($A9518="","",Tienda_4!H2318)</f>
        <v>5</v>
      </c>
      <c r="J9518">
        <f>IF($A9518="",0,IF(AND(OR('Cuadro-de-mando'!$B$4="(Todas)",'Cuadro-de-mando'!$B$4=$A9518),OR('Cuadro-de-mando'!$E$4="(Todas)",'Cuadro-de-mando'!$E$4=$B9518),OR('Cuadro-de-mando'!$H$4="(Todas)",'Cuadro-de-mando'!$H$4=$C9518),OR('Cuadro-de-mando'!$K$4="(Todas)",'Cuadro-de-mando'!$K$4=$E9518),OR('Cuadro-de-mando'!$N$4="(Todos)",'Cuadro-de-mando'!$N$4=$F9518)),1,0))</f>
        <v>1</v>
      </c>
    </row>
    <row r="9519" spans="1:10" x14ac:dyDescent="0.25">
      <c r="A9519" t="str">
        <f>IF(Tienda_4!$A2319="","","Tienda 4")</f>
        <v>Tienda 4</v>
      </c>
      <c r="B9519" t="str">
        <f>IF($A9519="","",Tienda_4!B2319)</f>
        <v>Instrumentos musicales</v>
      </c>
      <c r="C9519" t="str">
        <f>IF($A9519="","",Tienda_4!G2319)</f>
        <v>Bogotá</v>
      </c>
      <c r="D9519" t="str">
        <f>IF($A9519="","",Tienda_4!F2319)</f>
        <v>Ángel Rodriguez</v>
      </c>
      <c r="E9519" t="str">
        <f>IF($A9519="","",Tienda_4!I2319)</f>
        <v>Tarjeta de crédito</v>
      </c>
      <c r="F9519">
        <f>IF($A9519="","",VALUE(RIGHT(Tienda_4!E2319,4)))</f>
        <v>2020</v>
      </c>
      <c r="G9519">
        <f>IF($A9519="","",Tienda_4!C2319)</f>
        <v>827200</v>
      </c>
      <c r="H9519">
        <f>IF($A9519="","",Tienda_4!D2319)</f>
        <v>44700</v>
      </c>
      <c r="I9519">
        <f>IF($A9519="","",Tienda_4!H2319)</f>
        <v>5</v>
      </c>
      <c r="J9519">
        <f>IF($A9519="",0,IF(AND(OR('Cuadro-de-mando'!$B$4="(Todas)",'Cuadro-de-mando'!$B$4=$A9519),OR('Cuadro-de-mando'!$E$4="(Todas)",'Cuadro-de-mando'!$E$4=$B9519),OR('Cuadro-de-mando'!$H$4="(Todas)",'Cuadro-de-mando'!$H$4=$C9519),OR('Cuadro-de-mando'!$K$4="(Todas)",'Cuadro-de-mando'!$K$4=$E9519),OR('Cuadro-de-mando'!$N$4="(Todos)",'Cuadro-de-mando'!$N$4=$F9519)),1,0))</f>
        <v>1</v>
      </c>
    </row>
    <row r="9520" spans="1:10" x14ac:dyDescent="0.25">
      <c r="A9520" t="str">
        <f>IF(Tienda_4!$A2320="","","Tienda 4")</f>
        <v>Tienda 4</v>
      </c>
      <c r="B9520" t="str">
        <f>IF($A9520="","",Tienda_4!B2320)</f>
        <v>Electrónicos</v>
      </c>
      <c r="C9520" t="str">
        <f>IF($A9520="","",Tienda_4!G2320)</f>
        <v>Bogotá</v>
      </c>
      <c r="D9520" t="str">
        <f>IF($A9520="","",Tienda_4!F2320)</f>
        <v>Izabela de León</v>
      </c>
      <c r="E9520" t="str">
        <f>IF($A9520="","",Tienda_4!I2320)</f>
        <v>Tarjeta de crédito</v>
      </c>
      <c r="F9520">
        <f>IF($A9520="","",VALUE(RIGHT(Tienda_4!E2320,4)))</f>
        <v>2022</v>
      </c>
      <c r="G9520">
        <f>IF($A9520="","",Tienda_4!C2320)</f>
        <v>266700</v>
      </c>
      <c r="H9520">
        <f>IF($A9520="","",Tienda_4!D2320)</f>
        <v>14900</v>
      </c>
      <c r="I9520">
        <f>IF($A9520="","",Tienda_4!H2320)</f>
        <v>4</v>
      </c>
      <c r="J9520">
        <f>IF($A9520="",0,IF(AND(OR('Cuadro-de-mando'!$B$4="(Todas)",'Cuadro-de-mando'!$B$4=$A9520),OR('Cuadro-de-mando'!$E$4="(Todas)",'Cuadro-de-mando'!$E$4=$B9520),OR('Cuadro-de-mando'!$H$4="(Todas)",'Cuadro-de-mando'!$H$4=$C9520),OR('Cuadro-de-mando'!$K$4="(Todas)",'Cuadro-de-mando'!$K$4=$E9520),OR('Cuadro-de-mando'!$N$4="(Todos)",'Cuadro-de-mando'!$N$4=$F9520)),1,0))</f>
        <v>1</v>
      </c>
    </row>
    <row r="9521" spans="1:10" x14ac:dyDescent="0.25">
      <c r="A9521" t="str">
        <f>IF(Tienda_4!$A2321="","","Tienda 4")</f>
        <v>Tienda 4</v>
      </c>
      <c r="B9521" t="str">
        <f>IF($A9521="","",Tienda_4!B2321)</f>
        <v>Juguetes</v>
      </c>
      <c r="C9521" t="str">
        <f>IF($A9521="","",Tienda_4!G2321)</f>
        <v>Bogotá</v>
      </c>
      <c r="D9521" t="str">
        <f>IF($A9521="","",Tienda_4!F2321)</f>
        <v>Camila Rivera</v>
      </c>
      <c r="E9521" t="str">
        <f>IF($A9521="","",Tienda_4!I2321)</f>
        <v>Cupón</v>
      </c>
      <c r="F9521">
        <f>IF($A9521="","",VALUE(RIGHT(Tienda_4!E2321,4)))</f>
        <v>2022</v>
      </c>
      <c r="G9521">
        <f>IF($A9521="","",Tienda_4!C2321)</f>
        <v>85300</v>
      </c>
      <c r="H9521">
        <f>IF($A9521="","",Tienda_4!D2321)</f>
        <v>9200</v>
      </c>
      <c r="I9521">
        <f>IF($A9521="","",Tienda_4!H2321)</f>
        <v>4</v>
      </c>
      <c r="J9521">
        <f>IF($A9521="",0,IF(AND(OR('Cuadro-de-mando'!$B$4="(Todas)",'Cuadro-de-mando'!$B$4=$A9521),OR('Cuadro-de-mando'!$E$4="(Todas)",'Cuadro-de-mando'!$E$4=$B9521),OR('Cuadro-de-mando'!$H$4="(Todas)",'Cuadro-de-mando'!$H$4=$C9521),OR('Cuadro-de-mando'!$K$4="(Todas)",'Cuadro-de-mando'!$K$4=$E9521),OR('Cuadro-de-mando'!$N$4="(Todos)",'Cuadro-de-mando'!$N$4=$F9521)),1,0))</f>
        <v>1</v>
      </c>
    </row>
    <row r="9522" spans="1:10" x14ac:dyDescent="0.25">
      <c r="A9522" t="str">
        <f>IF(Tienda_4!$A2322="","","Tienda 4")</f>
        <v>Tienda 4</v>
      </c>
      <c r="B9522" t="str">
        <f>IF($A9522="","",Tienda_4!B2322)</f>
        <v>Electrónicos</v>
      </c>
      <c r="C9522" t="str">
        <f>IF($A9522="","",Tienda_4!G2322)</f>
        <v>Bogotá</v>
      </c>
      <c r="D9522" t="str">
        <f>IF($A9522="","",Tienda_4!F2322)</f>
        <v>Felipe Santos</v>
      </c>
      <c r="E9522" t="str">
        <f>IF($A9522="","",Tienda_4!I2322)</f>
        <v>Nequi</v>
      </c>
      <c r="F9522">
        <f>IF($A9522="","",VALUE(RIGHT(Tienda_4!E2322,4)))</f>
        <v>2023</v>
      </c>
      <c r="G9522">
        <f>IF($A9522="","",Tienda_4!C2322)</f>
        <v>260100</v>
      </c>
      <c r="H9522">
        <f>IF($A9522="","",Tienda_4!D2322)</f>
        <v>12000</v>
      </c>
      <c r="I9522">
        <f>IF($A9522="","",Tienda_4!H2322)</f>
        <v>5</v>
      </c>
      <c r="J9522">
        <f>IF($A9522="",0,IF(AND(OR('Cuadro-de-mando'!$B$4="(Todas)",'Cuadro-de-mando'!$B$4=$A9522),OR('Cuadro-de-mando'!$E$4="(Todas)",'Cuadro-de-mando'!$E$4=$B9522),OR('Cuadro-de-mando'!$H$4="(Todas)",'Cuadro-de-mando'!$H$4=$C9522),OR('Cuadro-de-mando'!$K$4="(Todas)",'Cuadro-de-mando'!$K$4=$E9522),OR('Cuadro-de-mando'!$N$4="(Todos)",'Cuadro-de-mando'!$N$4=$F9522)),1,0))</f>
        <v>1</v>
      </c>
    </row>
    <row r="9523" spans="1:10" x14ac:dyDescent="0.25">
      <c r="A9523" t="str">
        <f>IF(Tienda_4!$A2323="","","Tienda 4")</f>
        <v>Tienda 4</v>
      </c>
      <c r="B9523" t="str">
        <f>IF($A9523="","",Tienda_4!B2323)</f>
        <v>Muebles</v>
      </c>
      <c r="C9523" t="str">
        <f>IF($A9523="","",Tienda_4!G2323)</f>
        <v>Pereira</v>
      </c>
      <c r="D9523" t="str">
        <f>IF($A9523="","",Tienda_4!F2323)</f>
        <v>Lucas Olivera</v>
      </c>
      <c r="E9523" t="str">
        <f>IF($A9523="","",Tienda_4!I2323)</f>
        <v>Tarjeta de crédito</v>
      </c>
      <c r="F9523">
        <f>IF($A9523="","",VALUE(RIGHT(Tienda_4!E2323,4)))</f>
        <v>2022</v>
      </c>
      <c r="G9523">
        <f>IF($A9523="","",Tienda_4!C2323)</f>
        <v>731300</v>
      </c>
      <c r="H9523">
        <f>IF($A9523="","",Tienda_4!D2323)</f>
        <v>39500</v>
      </c>
      <c r="I9523">
        <f>IF($A9523="","",Tienda_4!H2323)</f>
        <v>5</v>
      </c>
      <c r="J9523">
        <f>IF($A9523="",0,IF(AND(OR('Cuadro-de-mando'!$B$4="(Todas)",'Cuadro-de-mando'!$B$4=$A9523),OR('Cuadro-de-mando'!$E$4="(Todas)",'Cuadro-de-mando'!$E$4=$B9523),OR('Cuadro-de-mando'!$H$4="(Todas)",'Cuadro-de-mando'!$H$4=$C9523),OR('Cuadro-de-mando'!$K$4="(Todas)",'Cuadro-de-mando'!$K$4=$E9523),OR('Cuadro-de-mando'!$N$4="(Todos)",'Cuadro-de-mando'!$N$4=$F9523)),1,0))</f>
        <v>1</v>
      </c>
    </row>
    <row r="9524" spans="1:10" x14ac:dyDescent="0.25">
      <c r="A9524" t="str">
        <f>IF(Tienda_4!$A2324="","","Tienda 4")</f>
        <v>Tienda 4</v>
      </c>
      <c r="B9524" t="str">
        <f>IF($A9524="","",Tienda_4!B2324)</f>
        <v>Artículos para el hogar</v>
      </c>
      <c r="C9524" t="str">
        <f>IF($A9524="","",Tienda_4!G2324)</f>
        <v>Bogotá</v>
      </c>
      <c r="D9524" t="str">
        <f>IF($A9524="","",Tienda_4!F2324)</f>
        <v>Ángel Rodriguez</v>
      </c>
      <c r="E9524" t="str">
        <f>IF($A9524="","",Tienda_4!I2324)</f>
        <v>Tarjeta de crédito</v>
      </c>
      <c r="F9524">
        <f>IF($A9524="","",VALUE(RIGHT(Tienda_4!E2324,4)))</f>
        <v>2021</v>
      </c>
      <c r="G9524">
        <f>IF($A9524="","",Tienda_4!C2324)</f>
        <v>85600</v>
      </c>
      <c r="H9524">
        <f>IF($A9524="","",Tienda_4!D2324)</f>
        <v>5000</v>
      </c>
      <c r="I9524">
        <f>IF($A9524="","",Tienda_4!H2324)</f>
        <v>5</v>
      </c>
      <c r="J9524">
        <f>IF($A9524="",0,IF(AND(OR('Cuadro-de-mando'!$B$4="(Todas)",'Cuadro-de-mando'!$B$4=$A9524),OR('Cuadro-de-mando'!$E$4="(Todas)",'Cuadro-de-mando'!$E$4=$B9524),OR('Cuadro-de-mando'!$H$4="(Todas)",'Cuadro-de-mando'!$H$4=$C9524),OR('Cuadro-de-mando'!$K$4="(Todas)",'Cuadro-de-mando'!$K$4=$E9524),OR('Cuadro-de-mando'!$N$4="(Todos)",'Cuadro-de-mando'!$N$4=$F9524)),1,0))</f>
        <v>1</v>
      </c>
    </row>
    <row r="9525" spans="1:10" x14ac:dyDescent="0.25">
      <c r="A9525" t="str">
        <f>IF(Tienda_4!$A2325="","","Tienda 4")</f>
        <v>Tienda 4</v>
      </c>
      <c r="B9525" t="str">
        <f>IF($A9525="","",Tienda_4!B2325)</f>
        <v>Electrónicos</v>
      </c>
      <c r="C9525" t="str">
        <f>IF($A9525="","",Tienda_4!G2325)</f>
        <v>Cali</v>
      </c>
      <c r="D9525" t="str">
        <f>IF($A9525="","",Tienda_4!F2325)</f>
        <v>Felipe Santos</v>
      </c>
      <c r="E9525" t="str">
        <f>IF($A9525="","",Tienda_4!I2325)</f>
        <v>Tarjeta de crédito</v>
      </c>
      <c r="F9525">
        <f>IF($A9525="","",VALUE(RIGHT(Tienda_4!E2325,4)))</f>
        <v>2021</v>
      </c>
      <c r="G9525">
        <f>IF($A9525="","",Tienda_4!C2325)</f>
        <v>194100</v>
      </c>
      <c r="H9525">
        <f>IF($A9525="","",Tienda_4!D2325)</f>
        <v>10700</v>
      </c>
      <c r="I9525">
        <f>IF($A9525="","",Tienda_4!H2325)</f>
        <v>4</v>
      </c>
      <c r="J9525">
        <f>IF($A9525="",0,IF(AND(OR('Cuadro-de-mando'!$B$4="(Todas)",'Cuadro-de-mando'!$B$4=$A9525),OR('Cuadro-de-mando'!$E$4="(Todas)",'Cuadro-de-mando'!$E$4=$B9525),OR('Cuadro-de-mando'!$H$4="(Todas)",'Cuadro-de-mando'!$H$4=$C9525),OR('Cuadro-de-mando'!$K$4="(Todas)",'Cuadro-de-mando'!$K$4=$E9525),OR('Cuadro-de-mando'!$N$4="(Todos)",'Cuadro-de-mando'!$N$4=$F9525)),1,0))</f>
        <v>1</v>
      </c>
    </row>
    <row r="9526" spans="1:10" x14ac:dyDescent="0.25">
      <c r="A9526" t="str">
        <f>IF(Tienda_4!$A2326="","","Tienda 4")</f>
        <v>Tienda 4</v>
      </c>
      <c r="B9526" t="str">
        <f>IF($A9526="","",Tienda_4!B2326)</f>
        <v>Artículos para el hogar</v>
      </c>
      <c r="C9526" t="str">
        <f>IF($A9526="","",Tienda_4!G2326)</f>
        <v>Cali</v>
      </c>
      <c r="D9526" t="str">
        <f>IF($A9526="","",Tienda_4!F2326)</f>
        <v>Beatriz Morales</v>
      </c>
      <c r="E9526" t="str">
        <f>IF($A9526="","",Tienda_4!I2326)</f>
        <v>Tarjeta de crédito</v>
      </c>
      <c r="F9526">
        <f>IF($A9526="","",VALUE(RIGHT(Tienda_4!E2326,4)))</f>
        <v>2020</v>
      </c>
      <c r="G9526">
        <f>IF($A9526="","",Tienda_4!C2326)</f>
        <v>70200</v>
      </c>
      <c r="H9526">
        <f>IF($A9526="","",Tienda_4!D2326)</f>
        <v>1900</v>
      </c>
      <c r="I9526">
        <f>IF($A9526="","",Tienda_4!H2326)</f>
        <v>4</v>
      </c>
      <c r="J9526">
        <f>IF($A9526="",0,IF(AND(OR('Cuadro-de-mando'!$B$4="(Todas)",'Cuadro-de-mando'!$B$4=$A9526),OR('Cuadro-de-mando'!$E$4="(Todas)",'Cuadro-de-mando'!$E$4=$B9526),OR('Cuadro-de-mando'!$H$4="(Todas)",'Cuadro-de-mando'!$H$4=$C9526),OR('Cuadro-de-mando'!$K$4="(Todas)",'Cuadro-de-mando'!$K$4=$E9526),OR('Cuadro-de-mando'!$N$4="(Todos)",'Cuadro-de-mando'!$N$4=$F9526)),1,0))</f>
        <v>1</v>
      </c>
    </row>
    <row r="9527" spans="1:10" x14ac:dyDescent="0.25">
      <c r="A9527" t="str">
        <f>IF(Tienda_4!$A2327="","","Tienda 4")</f>
        <v>Tienda 4</v>
      </c>
      <c r="B9527" t="str">
        <f>IF($A9527="","",Tienda_4!B2327)</f>
        <v>Electrónicos</v>
      </c>
      <c r="C9527" t="str">
        <f>IF($A9527="","",Tienda_4!G2327)</f>
        <v>Pereira</v>
      </c>
      <c r="D9527" t="str">
        <f>IF($A9527="","",Tienda_4!F2327)</f>
        <v>Pedro Gomez</v>
      </c>
      <c r="E9527" t="str">
        <f>IF($A9527="","",Tienda_4!I2327)</f>
        <v>Tarjeta de crédito</v>
      </c>
      <c r="F9527">
        <f>IF($A9527="","",VALUE(RIGHT(Tienda_4!E2327,4)))</f>
        <v>2020</v>
      </c>
      <c r="G9527">
        <f>IF($A9527="","",Tienda_4!C2327)</f>
        <v>2519200</v>
      </c>
      <c r="H9527">
        <f>IF($A9527="","",Tienda_4!D2327)</f>
        <v>132300</v>
      </c>
      <c r="I9527">
        <f>IF($A9527="","",Tienda_4!H2327)</f>
        <v>5</v>
      </c>
      <c r="J9527">
        <f>IF($A9527="",0,IF(AND(OR('Cuadro-de-mando'!$B$4="(Todas)",'Cuadro-de-mando'!$B$4=$A9527),OR('Cuadro-de-mando'!$E$4="(Todas)",'Cuadro-de-mando'!$E$4=$B9527),OR('Cuadro-de-mando'!$H$4="(Todas)",'Cuadro-de-mando'!$H$4=$C9527),OR('Cuadro-de-mando'!$K$4="(Todas)",'Cuadro-de-mando'!$K$4=$E9527),OR('Cuadro-de-mando'!$N$4="(Todos)",'Cuadro-de-mando'!$N$4=$F9527)),1,0))</f>
        <v>1</v>
      </c>
    </row>
    <row r="9528" spans="1:10" x14ac:dyDescent="0.25">
      <c r="A9528" t="str">
        <f>IF(Tienda_4!$A2328="","","Tienda 4")</f>
        <v>Tienda 4</v>
      </c>
      <c r="B9528" t="str">
        <f>IF($A9528="","",Tienda_4!B2328)</f>
        <v>Artículos para el hogar</v>
      </c>
      <c r="C9528" t="str">
        <f>IF($A9528="","",Tienda_4!G2328)</f>
        <v>Bucaramanga</v>
      </c>
      <c r="D9528" t="str">
        <f>IF($A9528="","",Tienda_4!F2328)</f>
        <v>Blanca Ramirez</v>
      </c>
      <c r="E9528" t="str">
        <f>IF($A9528="","",Tienda_4!I2328)</f>
        <v>Tarjeta de crédito</v>
      </c>
      <c r="F9528">
        <f>IF($A9528="","",VALUE(RIGHT(Tienda_4!E2328,4)))</f>
        <v>2022</v>
      </c>
      <c r="G9528">
        <f>IF($A9528="","",Tienda_4!C2328)</f>
        <v>103300</v>
      </c>
      <c r="H9528">
        <f>IF($A9528="","",Tienda_4!D2328)</f>
        <v>5900</v>
      </c>
      <c r="I9528">
        <f>IF($A9528="","",Tienda_4!H2328)</f>
        <v>5</v>
      </c>
      <c r="J9528">
        <f>IF($A9528="",0,IF(AND(OR('Cuadro-de-mando'!$B$4="(Todas)",'Cuadro-de-mando'!$B$4=$A9528),OR('Cuadro-de-mando'!$E$4="(Todas)",'Cuadro-de-mando'!$E$4=$B9528),OR('Cuadro-de-mando'!$H$4="(Todas)",'Cuadro-de-mando'!$H$4=$C9528),OR('Cuadro-de-mando'!$K$4="(Todas)",'Cuadro-de-mando'!$K$4=$E9528),OR('Cuadro-de-mando'!$N$4="(Todos)",'Cuadro-de-mando'!$N$4=$F9528)),1,0))</f>
        <v>1</v>
      </c>
    </row>
    <row r="9529" spans="1:10" x14ac:dyDescent="0.25">
      <c r="A9529" t="str">
        <f>IF(Tienda_4!$A2329="","","Tienda 4")</f>
        <v>Tienda 4</v>
      </c>
      <c r="B9529" t="str">
        <f>IF($A9529="","",Tienda_4!B2329)</f>
        <v>Muebles</v>
      </c>
      <c r="C9529" t="str">
        <f>IF($A9529="","",Tienda_4!G2329)</f>
        <v>Medellín</v>
      </c>
      <c r="D9529" t="str">
        <f>IF($A9529="","",Tienda_4!F2329)</f>
        <v>Santiago Silva</v>
      </c>
      <c r="E9529" t="str">
        <f>IF($A9529="","",Tienda_4!I2329)</f>
        <v>Nequi</v>
      </c>
      <c r="F9529">
        <f>IF($A9529="","",VALUE(RIGHT(Tienda_4!E2329,4)))</f>
        <v>2021</v>
      </c>
      <c r="G9529">
        <f>IF($A9529="","",Tienda_4!C2329)</f>
        <v>649200</v>
      </c>
      <c r="H9529">
        <f>IF($A9529="","",Tienda_4!D2329)</f>
        <v>34800</v>
      </c>
      <c r="I9529">
        <f>IF($A9529="","",Tienda_4!H2329)</f>
        <v>4</v>
      </c>
      <c r="J9529">
        <f>IF($A9529="",0,IF(AND(OR('Cuadro-de-mando'!$B$4="(Todas)",'Cuadro-de-mando'!$B$4=$A9529),OR('Cuadro-de-mando'!$E$4="(Todas)",'Cuadro-de-mando'!$E$4=$B9529),OR('Cuadro-de-mando'!$H$4="(Todas)",'Cuadro-de-mando'!$H$4=$C9529),OR('Cuadro-de-mando'!$K$4="(Todas)",'Cuadro-de-mando'!$K$4=$E9529),OR('Cuadro-de-mando'!$N$4="(Todos)",'Cuadro-de-mando'!$N$4=$F9529)),1,0))</f>
        <v>1</v>
      </c>
    </row>
    <row r="9530" spans="1:10" x14ac:dyDescent="0.25">
      <c r="A9530" t="str">
        <f>IF(Tienda_4!$A2330="","","Tienda 4")</f>
        <v>Tienda 4</v>
      </c>
      <c r="B9530" t="str">
        <f>IF($A9530="","",Tienda_4!B2330)</f>
        <v>Juguetes</v>
      </c>
      <c r="C9530" t="str">
        <f>IF($A9530="","",Tienda_4!G2330)</f>
        <v>Bogotá</v>
      </c>
      <c r="D9530" t="str">
        <f>IF($A9530="","",Tienda_4!F2330)</f>
        <v>Camila Rivera</v>
      </c>
      <c r="E9530" t="str">
        <f>IF($A9530="","",Tienda_4!I2330)</f>
        <v>Tarjeta de crédito</v>
      </c>
      <c r="F9530">
        <f>IF($A9530="","",VALUE(RIGHT(Tienda_4!E2330,4)))</f>
        <v>2022</v>
      </c>
      <c r="G9530">
        <f>IF($A9530="","",Tienda_4!C2330)</f>
        <v>39800</v>
      </c>
      <c r="H9530">
        <f>IF($A9530="","",Tienda_4!D2330)</f>
        <v>2500</v>
      </c>
      <c r="I9530">
        <f>IF($A9530="","",Tienda_4!H2330)</f>
        <v>1</v>
      </c>
      <c r="J9530">
        <f>IF($A9530="",0,IF(AND(OR('Cuadro-de-mando'!$B$4="(Todas)",'Cuadro-de-mando'!$B$4=$A9530),OR('Cuadro-de-mando'!$E$4="(Todas)",'Cuadro-de-mando'!$E$4=$B9530),OR('Cuadro-de-mando'!$H$4="(Todas)",'Cuadro-de-mando'!$H$4=$C9530),OR('Cuadro-de-mando'!$K$4="(Todas)",'Cuadro-de-mando'!$K$4=$E9530),OR('Cuadro-de-mando'!$N$4="(Todos)",'Cuadro-de-mando'!$N$4=$F9530)),1,0))</f>
        <v>1</v>
      </c>
    </row>
    <row r="9531" spans="1:10" x14ac:dyDescent="0.25">
      <c r="A9531" t="str">
        <f>IF(Tienda_4!$A2331="","","Tienda 4")</f>
        <v>Tienda 4</v>
      </c>
      <c r="B9531" t="str">
        <f>IF($A9531="","",Tienda_4!B2331)</f>
        <v>Juguetes</v>
      </c>
      <c r="C9531" t="str">
        <f>IF($A9531="","",Tienda_4!G2331)</f>
        <v>Bogotá</v>
      </c>
      <c r="D9531" t="str">
        <f>IF($A9531="","",Tienda_4!F2331)</f>
        <v>Maria Alfonso</v>
      </c>
      <c r="E9531" t="str">
        <f>IF($A9531="","",Tienda_4!I2331)</f>
        <v>Tarjeta de crédito</v>
      </c>
      <c r="F9531">
        <f>IF($A9531="","",VALUE(RIGHT(Tienda_4!E2331,4)))</f>
        <v>2021</v>
      </c>
      <c r="G9531">
        <f>IF($A9531="","",Tienda_4!C2331)</f>
        <v>17900</v>
      </c>
      <c r="H9531">
        <f>IF($A9531="","",Tienda_4!D2331)</f>
        <v>1500</v>
      </c>
      <c r="I9531">
        <f>IF($A9531="","",Tienda_4!H2331)</f>
        <v>3</v>
      </c>
      <c r="J9531">
        <f>IF($A9531="",0,IF(AND(OR('Cuadro-de-mando'!$B$4="(Todas)",'Cuadro-de-mando'!$B$4=$A9531),OR('Cuadro-de-mando'!$E$4="(Todas)",'Cuadro-de-mando'!$E$4=$B9531),OR('Cuadro-de-mando'!$H$4="(Todas)",'Cuadro-de-mando'!$H$4=$C9531),OR('Cuadro-de-mando'!$K$4="(Todas)",'Cuadro-de-mando'!$K$4=$E9531),OR('Cuadro-de-mando'!$N$4="(Todos)",'Cuadro-de-mando'!$N$4=$F9531)),1,0))</f>
        <v>1</v>
      </c>
    </row>
    <row r="9532" spans="1:10" x14ac:dyDescent="0.25">
      <c r="A9532" t="str">
        <f>IF(Tienda_4!$A2332="","","Tienda 4")</f>
        <v>Tienda 4</v>
      </c>
      <c r="B9532" t="str">
        <f>IF($A9532="","",Tienda_4!B2332)</f>
        <v>Juguetes</v>
      </c>
      <c r="C9532" t="str">
        <f>IF($A9532="","",Tienda_4!G2332)</f>
        <v>Bogotá</v>
      </c>
      <c r="D9532" t="str">
        <f>IF($A9532="","",Tienda_4!F2332)</f>
        <v>Blanca Ramirez</v>
      </c>
      <c r="E9532" t="str">
        <f>IF($A9532="","",Tienda_4!I2332)</f>
        <v>Nequi</v>
      </c>
      <c r="F9532">
        <f>IF($A9532="","",VALUE(RIGHT(Tienda_4!E2332,4)))</f>
        <v>2020</v>
      </c>
      <c r="G9532">
        <f>IF($A9532="","",Tienda_4!C2332)</f>
        <v>33700</v>
      </c>
      <c r="H9532">
        <f>IF($A9532="","",Tienda_4!D2332)</f>
        <v>6600</v>
      </c>
      <c r="I9532">
        <f>IF($A9532="","",Tienda_4!H2332)</f>
        <v>5</v>
      </c>
      <c r="J9532">
        <f>IF($A9532="",0,IF(AND(OR('Cuadro-de-mando'!$B$4="(Todas)",'Cuadro-de-mando'!$B$4=$A9532),OR('Cuadro-de-mando'!$E$4="(Todas)",'Cuadro-de-mando'!$E$4=$B9532),OR('Cuadro-de-mando'!$H$4="(Todas)",'Cuadro-de-mando'!$H$4=$C9532),OR('Cuadro-de-mando'!$K$4="(Todas)",'Cuadro-de-mando'!$K$4=$E9532),OR('Cuadro-de-mando'!$N$4="(Todos)",'Cuadro-de-mando'!$N$4=$F9532)),1,0))</f>
        <v>1</v>
      </c>
    </row>
    <row r="9533" spans="1:10" x14ac:dyDescent="0.25">
      <c r="A9533" t="str">
        <f>IF(Tienda_4!$A2333="","","Tienda 4")</f>
        <v>Tienda 4</v>
      </c>
      <c r="B9533" t="str">
        <f>IF($A9533="","",Tienda_4!B2333)</f>
        <v>Muebles</v>
      </c>
      <c r="C9533" t="str">
        <f>IF($A9533="","",Tienda_4!G2333)</f>
        <v>Bogotá</v>
      </c>
      <c r="D9533" t="str">
        <f>IF($A9533="","",Tienda_4!F2333)</f>
        <v>Pedro Gomez</v>
      </c>
      <c r="E9533" t="str">
        <f>IF($A9533="","",Tienda_4!I2333)</f>
        <v>Tarjeta de crédito</v>
      </c>
      <c r="F9533">
        <f>IF($A9533="","",VALUE(RIGHT(Tienda_4!E2333,4)))</f>
        <v>2021</v>
      </c>
      <c r="G9533">
        <f>IF($A9533="","",Tienda_4!C2333)</f>
        <v>288800</v>
      </c>
      <c r="H9533">
        <f>IF($A9533="","",Tienda_4!D2333)</f>
        <v>15600</v>
      </c>
      <c r="I9533">
        <f>IF($A9533="","",Tienda_4!H2333)</f>
        <v>5</v>
      </c>
      <c r="J9533">
        <f>IF($A9533="",0,IF(AND(OR('Cuadro-de-mando'!$B$4="(Todas)",'Cuadro-de-mando'!$B$4=$A9533),OR('Cuadro-de-mando'!$E$4="(Todas)",'Cuadro-de-mando'!$E$4=$B9533),OR('Cuadro-de-mando'!$H$4="(Todas)",'Cuadro-de-mando'!$H$4=$C9533),OR('Cuadro-de-mando'!$K$4="(Todas)",'Cuadro-de-mando'!$K$4=$E9533),OR('Cuadro-de-mando'!$N$4="(Todos)",'Cuadro-de-mando'!$N$4=$F9533)),1,0))</f>
        <v>1</v>
      </c>
    </row>
    <row r="9534" spans="1:10" x14ac:dyDescent="0.25">
      <c r="A9534" t="str">
        <f>IF(Tienda_4!$A2334="","","Tienda 4")</f>
        <v>Tienda 4</v>
      </c>
      <c r="B9534" t="str">
        <f>IF($A9534="","",Tienda_4!B2334)</f>
        <v>Juguetes</v>
      </c>
      <c r="C9534" t="str">
        <f>IF($A9534="","",Tienda_4!G2334)</f>
        <v>Medellín</v>
      </c>
      <c r="D9534" t="str">
        <f>IF($A9534="","",Tienda_4!F2334)</f>
        <v>Izabela de León</v>
      </c>
      <c r="E9534" t="str">
        <f>IF($A9534="","",Tienda_4!I2334)</f>
        <v>Tarjeta de crédito</v>
      </c>
      <c r="F9534">
        <f>IF($A9534="","",VALUE(RIGHT(Tienda_4!E2334,4)))</f>
        <v>2022</v>
      </c>
      <c r="G9534">
        <f>IF($A9534="","",Tienda_4!C2334)</f>
        <v>20100</v>
      </c>
      <c r="H9534">
        <f>IF($A9534="","",Tienda_4!D2334)</f>
        <v>1300</v>
      </c>
      <c r="I9534">
        <f>IF($A9534="","",Tienda_4!H2334)</f>
        <v>4</v>
      </c>
      <c r="J9534">
        <f>IF($A9534="",0,IF(AND(OR('Cuadro-de-mando'!$B$4="(Todas)",'Cuadro-de-mando'!$B$4=$A9534),OR('Cuadro-de-mando'!$E$4="(Todas)",'Cuadro-de-mando'!$E$4=$B9534),OR('Cuadro-de-mando'!$H$4="(Todas)",'Cuadro-de-mando'!$H$4=$C9534),OR('Cuadro-de-mando'!$K$4="(Todas)",'Cuadro-de-mando'!$K$4=$E9534),OR('Cuadro-de-mando'!$N$4="(Todos)",'Cuadro-de-mando'!$N$4=$F9534)),1,0))</f>
        <v>1</v>
      </c>
    </row>
    <row r="9535" spans="1:10" x14ac:dyDescent="0.25">
      <c r="A9535" t="str">
        <f>IF(Tienda_4!$A2335="","","Tienda 4")</f>
        <v>Tienda 4</v>
      </c>
      <c r="B9535" t="str">
        <f>IF($A9535="","",Tienda_4!B2335)</f>
        <v>Electrodomésticos</v>
      </c>
      <c r="C9535" t="str">
        <f>IF($A9535="","",Tienda_4!G2335)</f>
        <v>Bogotá</v>
      </c>
      <c r="D9535" t="str">
        <f>IF($A9535="","",Tienda_4!F2335)</f>
        <v>Izabela de León</v>
      </c>
      <c r="E9535" t="str">
        <f>IF($A9535="","",Tienda_4!I2335)</f>
        <v>Tarjeta de crédito</v>
      </c>
      <c r="F9535">
        <f>IF($A9535="","",VALUE(RIGHT(Tienda_4!E2335,4)))</f>
        <v>2022</v>
      </c>
      <c r="G9535">
        <f>IF($A9535="","",Tienda_4!C2335)</f>
        <v>1340600</v>
      </c>
      <c r="H9535">
        <f>IF($A9535="","",Tienda_4!D2335)</f>
        <v>69600</v>
      </c>
      <c r="I9535">
        <f>IF($A9535="","",Tienda_4!H2335)</f>
        <v>1</v>
      </c>
      <c r="J9535">
        <f>IF($A9535="",0,IF(AND(OR('Cuadro-de-mando'!$B$4="(Todas)",'Cuadro-de-mando'!$B$4=$A9535),OR('Cuadro-de-mando'!$E$4="(Todas)",'Cuadro-de-mando'!$E$4=$B9535),OR('Cuadro-de-mando'!$H$4="(Todas)",'Cuadro-de-mando'!$H$4=$C9535),OR('Cuadro-de-mando'!$K$4="(Todas)",'Cuadro-de-mando'!$K$4=$E9535),OR('Cuadro-de-mando'!$N$4="(Todos)",'Cuadro-de-mando'!$N$4=$F9535)),1,0))</f>
        <v>1</v>
      </c>
    </row>
    <row r="9536" spans="1:10" x14ac:dyDescent="0.25">
      <c r="A9536" t="str">
        <f>IF(Tienda_4!$A2336="","","Tienda 4")</f>
        <v>Tienda 4</v>
      </c>
      <c r="B9536" t="str">
        <f>IF($A9536="","",Tienda_4!B2336)</f>
        <v>Deportes y diversión</v>
      </c>
      <c r="C9536" t="str">
        <f>IF($A9536="","",Tienda_4!G2336)</f>
        <v>Bogotá</v>
      </c>
      <c r="D9536" t="str">
        <f>IF($A9536="","",Tienda_4!F2336)</f>
        <v>Lucas Olivera</v>
      </c>
      <c r="E9536" t="str">
        <f>IF($A9536="","",Tienda_4!I2336)</f>
        <v>Nequi</v>
      </c>
      <c r="F9536">
        <f>IF($A9536="","",VALUE(RIGHT(Tienda_4!E2336,4)))</f>
        <v>2020</v>
      </c>
      <c r="G9536">
        <f>IF($A9536="","",Tienda_4!C2336)</f>
        <v>529600</v>
      </c>
      <c r="H9536">
        <f>IF($A9536="","",Tienda_4!D2336)</f>
        <v>26400</v>
      </c>
      <c r="I9536">
        <f>IF($A9536="","",Tienda_4!H2336)</f>
        <v>4</v>
      </c>
      <c r="J9536">
        <f>IF($A9536="",0,IF(AND(OR('Cuadro-de-mando'!$B$4="(Todas)",'Cuadro-de-mando'!$B$4=$A9536),OR('Cuadro-de-mando'!$E$4="(Todas)",'Cuadro-de-mando'!$E$4=$B9536),OR('Cuadro-de-mando'!$H$4="(Todas)",'Cuadro-de-mando'!$H$4=$C9536),OR('Cuadro-de-mando'!$K$4="(Todas)",'Cuadro-de-mando'!$K$4=$E9536),OR('Cuadro-de-mando'!$N$4="(Todos)",'Cuadro-de-mando'!$N$4=$F9536)),1,0))</f>
        <v>1</v>
      </c>
    </row>
    <row r="9537" spans="1:10" x14ac:dyDescent="0.25">
      <c r="A9537" t="str">
        <f>IF(Tienda_4!$A2337="","","Tienda 4")</f>
        <v>Tienda 4</v>
      </c>
      <c r="B9537" t="str">
        <f>IF($A9537="","",Tienda_4!B2337)</f>
        <v>Artículos para el hogar</v>
      </c>
      <c r="C9537" t="str">
        <f>IF($A9537="","",Tienda_4!G2337)</f>
        <v>Bogotá</v>
      </c>
      <c r="D9537" t="str">
        <f>IF($A9537="","",Tienda_4!F2337)</f>
        <v>Felipe Santos</v>
      </c>
      <c r="E9537" t="str">
        <f>IF($A9537="","",Tienda_4!I2337)</f>
        <v>Tarjeta de crédito</v>
      </c>
      <c r="F9537">
        <f>IF($A9537="","",VALUE(RIGHT(Tienda_4!E2337,4)))</f>
        <v>2022</v>
      </c>
      <c r="G9537">
        <f>IF($A9537="","",Tienda_4!C2337)</f>
        <v>78100</v>
      </c>
      <c r="H9537">
        <f>IF($A9537="","",Tienda_4!D2337)</f>
        <v>11000</v>
      </c>
      <c r="I9537">
        <f>IF($A9537="","",Tienda_4!H2337)</f>
        <v>5</v>
      </c>
      <c r="J9537">
        <f>IF($A9537="",0,IF(AND(OR('Cuadro-de-mando'!$B$4="(Todas)",'Cuadro-de-mando'!$B$4=$A9537),OR('Cuadro-de-mando'!$E$4="(Todas)",'Cuadro-de-mando'!$E$4=$B9537),OR('Cuadro-de-mando'!$H$4="(Todas)",'Cuadro-de-mando'!$H$4=$C9537),OR('Cuadro-de-mando'!$K$4="(Todas)",'Cuadro-de-mando'!$K$4=$E9537),OR('Cuadro-de-mando'!$N$4="(Todos)",'Cuadro-de-mando'!$N$4=$F9537)),1,0))</f>
        <v>1</v>
      </c>
    </row>
    <row r="9538" spans="1:10" x14ac:dyDescent="0.25">
      <c r="A9538" t="str">
        <f>IF(Tienda_4!$A2338="","","Tienda 4")</f>
        <v>Tienda 4</v>
      </c>
      <c r="B9538" t="str">
        <f>IF($A9538="","",Tienda_4!B2338)</f>
        <v>Electrónicos</v>
      </c>
      <c r="C9538" t="str">
        <f>IF($A9538="","",Tienda_4!G2338)</f>
        <v>Medellín</v>
      </c>
      <c r="D9538" t="str">
        <f>IF($A9538="","",Tienda_4!F2338)</f>
        <v>Felipe Santos</v>
      </c>
      <c r="E9538" t="str">
        <f>IF($A9538="","",Tienda_4!I2338)</f>
        <v>Tarjeta de crédito</v>
      </c>
      <c r="F9538">
        <f>IF($A9538="","",VALUE(RIGHT(Tienda_4!E2338,4)))</f>
        <v>2020</v>
      </c>
      <c r="G9538">
        <f>IF($A9538="","",Tienda_4!C2338)</f>
        <v>2838500</v>
      </c>
      <c r="H9538">
        <f>IF($A9538="","",Tienda_4!D2338)</f>
        <v>149300</v>
      </c>
      <c r="I9538">
        <f>IF($A9538="","",Tienda_4!H2338)</f>
        <v>4</v>
      </c>
      <c r="J9538">
        <f>IF($A9538="",0,IF(AND(OR('Cuadro-de-mando'!$B$4="(Todas)",'Cuadro-de-mando'!$B$4=$A9538),OR('Cuadro-de-mando'!$E$4="(Todas)",'Cuadro-de-mando'!$E$4=$B9538),OR('Cuadro-de-mando'!$H$4="(Todas)",'Cuadro-de-mando'!$H$4=$C9538),OR('Cuadro-de-mando'!$K$4="(Todas)",'Cuadro-de-mando'!$K$4=$E9538),OR('Cuadro-de-mando'!$N$4="(Todos)",'Cuadro-de-mando'!$N$4=$F9538)),1,0))</f>
        <v>1</v>
      </c>
    </row>
    <row r="9539" spans="1:10" x14ac:dyDescent="0.25">
      <c r="A9539" t="str">
        <f>IF(Tienda_4!$A2339="","","Tienda 4")</f>
        <v>Tienda 4</v>
      </c>
      <c r="B9539" t="str">
        <f>IF($A9539="","",Tienda_4!B2339)</f>
        <v>Artículos para el hogar</v>
      </c>
      <c r="C9539" t="str">
        <f>IF($A9539="","",Tienda_4!G2339)</f>
        <v>Barranquilla</v>
      </c>
      <c r="D9539" t="str">
        <f>IF($A9539="","",Tienda_4!F2339)</f>
        <v>Juliana Costa</v>
      </c>
      <c r="E9539" t="str">
        <f>IF($A9539="","",Tienda_4!I2339)</f>
        <v>Nequi</v>
      </c>
      <c r="F9539">
        <f>IF($A9539="","",VALUE(RIGHT(Tienda_4!E2339,4)))</f>
        <v>2022</v>
      </c>
      <c r="G9539">
        <f>IF($A9539="","",Tienda_4!C2339)</f>
        <v>32700</v>
      </c>
      <c r="H9539">
        <f>IF($A9539="","",Tienda_4!D2339)</f>
        <v>0</v>
      </c>
      <c r="I9539">
        <f>IF($A9539="","",Tienda_4!H2339)</f>
        <v>5</v>
      </c>
      <c r="J9539">
        <f>IF($A9539="",0,IF(AND(OR('Cuadro-de-mando'!$B$4="(Todas)",'Cuadro-de-mando'!$B$4=$A9539),OR('Cuadro-de-mando'!$E$4="(Todas)",'Cuadro-de-mando'!$E$4=$B9539),OR('Cuadro-de-mando'!$H$4="(Todas)",'Cuadro-de-mando'!$H$4=$C9539),OR('Cuadro-de-mando'!$K$4="(Todas)",'Cuadro-de-mando'!$K$4=$E9539),OR('Cuadro-de-mando'!$N$4="(Todos)",'Cuadro-de-mando'!$N$4=$F9539)),1,0))</f>
        <v>1</v>
      </c>
    </row>
    <row r="9540" spans="1:10" x14ac:dyDescent="0.25">
      <c r="A9540" t="str">
        <f>IF(Tienda_4!$A2340="","","Tienda 4")</f>
        <v>Tienda 4</v>
      </c>
      <c r="B9540" t="str">
        <f>IF($A9540="","",Tienda_4!B2340)</f>
        <v>Juguetes</v>
      </c>
      <c r="C9540" t="str">
        <f>IF($A9540="","",Tienda_4!G2340)</f>
        <v>Bogotá</v>
      </c>
      <c r="D9540" t="str">
        <f>IF($A9540="","",Tienda_4!F2340)</f>
        <v>Lucas Olivera</v>
      </c>
      <c r="E9540" t="str">
        <f>IF($A9540="","",Tienda_4!I2340)</f>
        <v>Tarjeta de crédito</v>
      </c>
      <c r="F9540">
        <f>IF($A9540="","",VALUE(RIGHT(Tienda_4!E2340,4)))</f>
        <v>2022</v>
      </c>
      <c r="G9540">
        <f>IF($A9540="","",Tienda_4!C2340)</f>
        <v>32100</v>
      </c>
      <c r="H9540">
        <f>IF($A9540="","",Tienda_4!D2340)</f>
        <v>0</v>
      </c>
      <c r="I9540">
        <f>IF($A9540="","",Tienda_4!H2340)</f>
        <v>5</v>
      </c>
      <c r="J9540">
        <f>IF($A9540="",0,IF(AND(OR('Cuadro-de-mando'!$B$4="(Todas)",'Cuadro-de-mando'!$B$4=$A9540),OR('Cuadro-de-mando'!$E$4="(Todas)",'Cuadro-de-mando'!$E$4=$B9540),OR('Cuadro-de-mando'!$H$4="(Todas)",'Cuadro-de-mando'!$H$4=$C9540),OR('Cuadro-de-mando'!$K$4="(Todas)",'Cuadro-de-mando'!$K$4=$E9540),OR('Cuadro-de-mando'!$N$4="(Todos)",'Cuadro-de-mando'!$N$4=$F9540)),1,0))</f>
        <v>1</v>
      </c>
    </row>
    <row r="9541" spans="1:10" x14ac:dyDescent="0.25">
      <c r="A9541" t="str">
        <f>IF(Tienda_4!$A2341="","","Tienda 4")</f>
        <v>Tienda 4</v>
      </c>
      <c r="B9541" t="str">
        <f>IF($A9541="","",Tienda_4!B2341)</f>
        <v>Electrodomésticos</v>
      </c>
      <c r="C9541" t="str">
        <f>IF($A9541="","",Tienda_4!G2341)</f>
        <v>Bogotá</v>
      </c>
      <c r="D9541" t="str">
        <f>IF($A9541="","",Tienda_4!F2341)</f>
        <v>Blanca Ramirez</v>
      </c>
      <c r="E9541" t="str">
        <f>IF($A9541="","",Tienda_4!I2341)</f>
        <v>Tarjeta de crédito</v>
      </c>
      <c r="F9541">
        <f>IF($A9541="","",VALUE(RIGHT(Tienda_4!E2341,4)))</f>
        <v>2020</v>
      </c>
      <c r="G9541">
        <f>IF($A9541="","",Tienda_4!C2341)</f>
        <v>540200</v>
      </c>
      <c r="H9541">
        <f>IF($A9541="","",Tienda_4!D2341)</f>
        <v>27000</v>
      </c>
      <c r="I9541">
        <f>IF($A9541="","",Tienda_4!H2341)</f>
        <v>5</v>
      </c>
      <c r="J9541">
        <f>IF($A9541="",0,IF(AND(OR('Cuadro-de-mando'!$B$4="(Todas)",'Cuadro-de-mando'!$B$4=$A9541),OR('Cuadro-de-mando'!$E$4="(Todas)",'Cuadro-de-mando'!$E$4=$B9541),OR('Cuadro-de-mando'!$H$4="(Todas)",'Cuadro-de-mando'!$H$4=$C9541),OR('Cuadro-de-mando'!$K$4="(Todas)",'Cuadro-de-mando'!$K$4=$E9541),OR('Cuadro-de-mando'!$N$4="(Todos)",'Cuadro-de-mando'!$N$4=$F9541)),1,0))</f>
        <v>1</v>
      </c>
    </row>
    <row r="9542" spans="1:10" x14ac:dyDescent="0.25">
      <c r="A9542" t="str">
        <f>IF(Tienda_4!$A2342="","","Tienda 4")</f>
        <v>Tienda 4</v>
      </c>
      <c r="B9542" t="str">
        <f>IF($A9542="","",Tienda_4!B2342)</f>
        <v>Muebles</v>
      </c>
      <c r="C9542" t="str">
        <f>IF($A9542="","",Tienda_4!G2342)</f>
        <v>Bogotá</v>
      </c>
      <c r="D9542" t="str">
        <f>IF($A9542="","",Tienda_4!F2342)</f>
        <v>Ángel Rodriguez</v>
      </c>
      <c r="E9542" t="str">
        <f>IF($A9542="","",Tienda_4!I2342)</f>
        <v>Nequi</v>
      </c>
      <c r="F9542">
        <f>IF($A9542="","",VALUE(RIGHT(Tienda_4!E2342,4)))</f>
        <v>2021</v>
      </c>
      <c r="G9542">
        <f>IF($A9542="","",Tienda_4!C2342)</f>
        <v>219800</v>
      </c>
      <c r="H9542">
        <f>IF($A9542="","",Tienda_4!D2342)</f>
        <v>9900</v>
      </c>
      <c r="I9542">
        <f>IF($A9542="","",Tienda_4!H2342)</f>
        <v>5</v>
      </c>
      <c r="J9542">
        <f>IF($A9542="",0,IF(AND(OR('Cuadro-de-mando'!$B$4="(Todas)",'Cuadro-de-mando'!$B$4=$A9542),OR('Cuadro-de-mando'!$E$4="(Todas)",'Cuadro-de-mando'!$E$4=$B9542),OR('Cuadro-de-mando'!$H$4="(Todas)",'Cuadro-de-mando'!$H$4=$C9542),OR('Cuadro-de-mando'!$K$4="(Todas)",'Cuadro-de-mando'!$K$4=$E9542),OR('Cuadro-de-mando'!$N$4="(Todos)",'Cuadro-de-mando'!$N$4=$F9542)),1,0))</f>
        <v>1</v>
      </c>
    </row>
    <row r="9543" spans="1:10" x14ac:dyDescent="0.25">
      <c r="A9543" t="str">
        <f>IF(Tienda_4!$A2343="","","Tienda 4")</f>
        <v>Tienda 4</v>
      </c>
      <c r="B9543" t="str">
        <f>IF($A9543="","",Tienda_4!B2343)</f>
        <v>Electrodomésticos</v>
      </c>
      <c r="C9543" t="str">
        <f>IF($A9543="","",Tienda_4!G2343)</f>
        <v>Bogotá</v>
      </c>
      <c r="D9543" t="str">
        <f>IF($A9543="","",Tienda_4!F2343)</f>
        <v>Rafael Acosta</v>
      </c>
      <c r="E9543" t="str">
        <f>IF($A9543="","",Tienda_4!I2343)</f>
        <v>Nequi</v>
      </c>
      <c r="F9543">
        <f>IF($A9543="","",VALUE(RIGHT(Tienda_4!E2343,4)))</f>
        <v>2022</v>
      </c>
      <c r="G9543">
        <f>IF($A9543="","",Tienda_4!C2343)</f>
        <v>1358800</v>
      </c>
      <c r="H9543">
        <f>IF($A9543="","",Tienda_4!D2343)</f>
        <v>72600</v>
      </c>
      <c r="I9543">
        <f>IF($A9543="","",Tienda_4!H2343)</f>
        <v>5</v>
      </c>
      <c r="J9543">
        <f>IF($A9543="",0,IF(AND(OR('Cuadro-de-mando'!$B$4="(Todas)",'Cuadro-de-mando'!$B$4=$A9543),OR('Cuadro-de-mando'!$E$4="(Todas)",'Cuadro-de-mando'!$E$4=$B9543),OR('Cuadro-de-mando'!$H$4="(Todas)",'Cuadro-de-mando'!$H$4=$C9543),OR('Cuadro-de-mando'!$K$4="(Todas)",'Cuadro-de-mando'!$K$4=$E9543),OR('Cuadro-de-mando'!$N$4="(Todos)",'Cuadro-de-mando'!$N$4=$F9543)),1,0))</f>
        <v>1</v>
      </c>
    </row>
    <row r="9544" spans="1:10" x14ac:dyDescent="0.25">
      <c r="A9544" t="str">
        <f>IF(Tienda_4!$A2344="","","Tienda 4")</f>
        <v>Tienda 4</v>
      </c>
      <c r="B9544" t="str">
        <f>IF($A9544="","",Tienda_4!B2344)</f>
        <v>Deportes y diversión</v>
      </c>
      <c r="C9544" t="str">
        <f>IF($A9544="","",Tienda_4!G2344)</f>
        <v>Barranquilla</v>
      </c>
      <c r="D9544" t="str">
        <f>IF($A9544="","",Tienda_4!F2344)</f>
        <v>Mariana Herrera</v>
      </c>
      <c r="E9544" t="str">
        <f>IF($A9544="","",Tienda_4!I2344)</f>
        <v>Nequi</v>
      </c>
      <c r="F9544">
        <f>IF($A9544="","",VALUE(RIGHT(Tienda_4!E2344,4)))</f>
        <v>2020</v>
      </c>
      <c r="G9544">
        <f>IF($A9544="","",Tienda_4!C2344)</f>
        <v>45100</v>
      </c>
      <c r="H9544">
        <f>IF($A9544="","",Tienda_4!D2344)</f>
        <v>2900</v>
      </c>
      <c r="I9544">
        <f>IF($A9544="","",Tienda_4!H2344)</f>
        <v>5</v>
      </c>
      <c r="J9544">
        <f>IF($A9544="",0,IF(AND(OR('Cuadro-de-mando'!$B$4="(Todas)",'Cuadro-de-mando'!$B$4=$A9544),OR('Cuadro-de-mando'!$E$4="(Todas)",'Cuadro-de-mando'!$E$4=$B9544),OR('Cuadro-de-mando'!$H$4="(Todas)",'Cuadro-de-mando'!$H$4=$C9544),OR('Cuadro-de-mando'!$K$4="(Todas)",'Cuadro-de-mando'!$K$4=$E9544),OR('Cuadro-de-mando'!$N$4="(Todos)",'Cuadro-de-mando'!$N$4=$F9544)),1,0))</f>
        <v>1</v>
      </c>
    </row>
    <row r="9545" spans="1:10" x14ac:dyDescent="0.25">
      <c r="A9545" t="str">
        <f>IF(Tienda_4!$A2345="","","Tienda 4")</f>
        <v>Tienda 4</v>
      </c>
      <c r="B9545" t="str">
        <f>IF($A9545="","",Tienda_4!B2345)</f>
        <v>Muebles</v>
      </c>
      <c r="C9545" t="str">
        <f>IF($A9545="","",Tienda_4!G2345)</f>
        <v>Cali</v>
      </c>
      <c r="D9545" t="str">
        <f>IF($A9545="","",Tienda_4!F2345)</f>
        <v>Juliana Costa</v>
      </c>
      <c r="E9545" t="str">
        <f>IF($A9545="","",Tienda_4!I2345)</f>
        <v>Nequi</v>
      </c>
      <c r="F9545">
        <f>IF($A9545="","",VALUE(RIGHT(Tienda_4!E2345,4)))</f>
        <v>2021</v>
      </c>
      <c r="G9545">
        <f>IF($A9545="","",Tienda_4!C2345)</f>
        <v>693700</v>
      </c>
      <c r="H9545">
        <f>IF($A9545="","",Tienda_4!D2345)</f>
        <v>35100</v>
      </c>
      <c r="I9545">
        <f>IF($A9545="","",Tienda_4!H2345)</f>
        <v>4</v>
      </c>
      <c r="J9545">
        <f>IF($A9545="",0,IF(AND(OR('Cuadro-de-mando'!$B$4="(Todas)",'Cuadro-de-mando'!$B$4=$A9545),OR('Cuadro-de-mando'!$E$4="(Todas)",'Cuadro-de-mando'!$E$4=$B9545),OR('Cuadro-de-mando'!$H$4="(Todas)",'Cuadro-de-mando'!$H$4=$C9545),OR('Cuadro-de-mando'!$K$4="(Todas)",'Cuadro-de-mando'!$K$4=$E9545),OR('Cuadro-de-mando'!$N$4="(Todos)",'Cuadro-de-mando'!$N$4=$F9545)),1,0))</f>
        <v>1</v>
      </c>
    </row>
    <row r="9546" spans="1:10" x14ac:dyDescent="0.25">
      <c r="A9546" t="str">
        <f>IF(Tienda_4!$A2346="","","Tienda 4")</f>
        <v>Tienda 4</v>
      </c>
      <c r="B9546" t="str">
        <f>IF($A9546="","",Tienda_4!B2346)</f>
        <v>Muebles</v>
      </c>
      <c r="C9546" t="str">
        <f>IF($A9546="","",Tienda_4!G2346)</f>
        <v>Santa Marta</v>
      </c>
      <c r="D9546" t="str">
        <f>IF($A9546="","",Tienda_4!F2346)</f>
        <v>Ángel Rodriguez</v>
      </c>
      <c r="E9546" t="str">
        <f>IF($A9546="","",Tienda_4!I2346)</f>
        <v>Tarjeta de crédito</v>
      </c>
      <c r="F9546">
        <f>IF($A9546="","",VALUE(RIGHT(Tienda_4!E2346,4)))</f>
        <v>2021</v>
      </c>
      <c r="G9546">
        <f>IF($A9546="","",Tienda_4!C2346)</f>
        <v>454300</v>
      </c>
      <c r="H9546">
        <f>IF($A9546="","",Tienda_4!D2346)</f>
        <v>24600</v>
      </c>
      <c r="I9546">
        <f>IF($A9546="","",Tienda_4!H2346)</f>
        <v>1</v>
      </c>
      <c r="J9546">
        <f>IF($A9546="",0,IF(AND(OR('Cuadro-de-mando'!$B$4="(Todas)",'Cuadro-de-mando'!$B$4=$A9546),OR('Cuadro-de-mando'!$E$4="(Todas)",'Cuadro-de-mando'!$E$4=$B9546),OR('Cuadro-de-mando'!$H$4="(Todas)",'Cuadro-de-mando'!$H$4=$C9546),OR('Cuadro-de-mando'!$K$4="(Todas)",'Cuadro-de-mando'!$K$4=$E9546),OR('Cuadro-de-mando'!$N$4="(Todos)",'Cuadro-de-mando'!$N$4=$F9546)),1,0))</f>
        <v>1</v>
      </c>
    </row>
    <row r="9547" spans="1:10" x14ac:dyDescent="0.25">
      <c r="A9547" t="str">
        <f>IF(Tienda_4!$A2347="","","Tienda 4")</f>
        <v>Tienda 4</v>
      </c>
      <c r="B9547" t="str">
        <f>IF($A9547="","",Tienda_4!B2347)</f>
        <v>Muebles</v>
      </c>
      <c r="C9547" t="str">
        <f>IF($A9547="","",Tienda_4!G2347)</f>
        <v>Leticia</v>
      </c>
      <c r="D9547" t="str">
        <f>IF($A9547="","",Tienda_4!F2347)</f>
        <v>Felipe Santos</v>
      </c>
      <c r="E9547" t="str">
        <f>IF($A9547="","",Tienda_4!I2347)</f>
        <v>Tarjeta de crédito</v>
      </c>
      <c r="F9547">
        <f>IF($A9547="","",VALUE(RIGHT(Tienda_4!E2347,4)))</f>
        <v>2021</v>
      </c>
      <c r="G9547">
        <f>IF($A9547="","",Tienda_4!C2347)</f>
        <v>333000</v>
      </c>
      <c r="H9547">
        <f>IF($A9547="","",Tienda_4!D2347)</f>
        <v>18100</v>
      </c>
      <c r="I9547">
        <f>IF($A9547="","",Tienda_4!H2347)</f>
        <v>4</v>
      </c>
      <c r="J9547">
        <f>IF($A9547="",0,IF(AND(OR('Cuadro-de-mando'!$B$4="(Todas)",'Cuadro-de-mando'!$B$4=$A9547),OR('Cuadro-de-mando'!$E$4="(Todas)",'Cuadro-de-mando'!$E$4=$B9547),OR('Cuadro-de-mando'!$H$4="(Todas)",'Cuadro-de-mando'!$H$4=$C9547),OR('Cuadro-de-mando'!$K$4="(Todas)",'Cuadro-de-mando'!$K$4=$E9547),OR('Cuadro-de-mando'!$N$4="(Todos)",'Cuadro-de-mando'!$N$4=$F9547)),1,0))</f>
        <v>1</v>
      </c>
    </row>
    <row r="9548" spans="1:10" x14ac:dyDescent="0.25">
      <c r="A9548" t="str">
        <f>IF(Tienda_4!$A2348="","","Tienda 4")</f>
        <v>Tienda 4</v>
      </c>
      <c r="B9548" t="str">
        <f>IF($A9548="","",Tienda_4!B2348)</f>
        <v>Electrodomésticos</v>
      </c>
      <c r="C9548" t="str">
        <f>IF($A9548="","",Tienda_4!G2348)</f>
        <v>Bogotá</v>
      </c>
      <c r="D9548" t="str">
        <f>IF($A9548="","",Tienda_4!F2348)</f>
        <v>Juan Fernandez</v>
      </c>
      <c r="E9548" t="str">
        <f>IF($A9548="","",Tienda_4!I2348)</f>
        <v>Nequi</v>
      </c>
      <c r="F9548">
        <f>IF($A9548="","",VALUE(RIGHT(Tienda_4!E2348,4)))</f>
        <v>2020</v>
      </c>
      <c r="G9548">
        <f>IF($A9548="","",Tienda_4!C2348)</f>
        <v>1525100</v>
      </c>
      <c r="H9548">
        <f>IF($A9548="","",Tienda_4!D2348)</f>
        <v>79400</v>
      </c>
      <c r="I9548">
        <f>IF($A9548="","",Tienda_4!H2348)</f>
        <v>3</v>
      </c>
      <c r="J9548">
        <f>IF($A9548="",0,IF(AND(OR('Cuadro-de-mando'!$B$4="(Todas)",'Cuadro-de-mando'!$B$4=$A9548),OR('Cuadro-de-mando'!$E$4="(Todas)",'Cuadro-de-mando'!$E$4=$B9548),OR('Cuadro-de-mando'!$H$4="(Todas)",'Cuadro-de-mando'!$H$4=$C9548),OR('Cuadro-de-mando'!$K$4="(Todas)",'Cuadro-de-mando'!$K$4=$E9548),OR('Cuadro-de-mando'!$N$4="(Todos)",'Cuadro-de-mando'!$N$4=$F9548)),1,0))</f>
        <v>1</v>
      </c>
    </row>
    <row r="9549" spans="1:10" x14ac:dyDescent="0.25">
      <c r="A9549" t="str">
        <f>IF(Tienda_4!$A2349="","","Tienda 4")</f>
        <v>Tienda 4</v>
      </c>
      <c r="B9549" t="str">
        <f>IF($A9549="","",Tienda_4!B2349)</f>
        <v>Libros</v>
      </c>
      <c r="C9549" t="str">
        <f>IF($A9549="","",Tienda_4!G2349)</f>
        <v>Bogotá</v>
      </c>
      <c r="D9549" t="str">
        <f>IF($A9549="","",Tienda_4!F2349)</f>
        <v>Rafael Acosta</v>
      </c>
      <c r="E9549" t="str">
        <f>IF($A9549="","",Tienda_4!I2349)</f>
        <v>Cupón</v>
      </c>
      <c r="F9549">
        <f>IF($A9549="","",VALUE(RIGHT(Tienda_4!E2349,4)))</f>
        <v>2022</v>
      </c>
      <c r="G9549">
        <f>IF($A9549="","",Tienda_4!C2349)</f>
        <v>41800</v>
      </c>
      <c r="H9549">
        <f>IF($A9549="","",Tienda_4!D2349)</f>
        <v>0</v>
      </c>
      <c r="I9549">
        <f>IF($A9549="","",Tienda_4!H2349)</f>
        <v>5</v>
      </c>
      <c r="J9549">
        <f>IF($A9549="",0,IF(AND(OR('Cuadro-de-mando'!$B$4="(Todas)",'Cuadro-de-mando'!$B$4=$A9549),OR('Cuadro-de-mando'!$E$4="(Todas)",'Cuadro-de-mando'!$E$4=$B9549),OR('Cuadro-de-mando'!$H$4="(Todas)",'Cuadro-de-mando'!$H$4=$C9549),OR('Cuadro-de-mando'!$K$4="(Todas)",'Cuadro-de-mando'!$K$4=$E9549),OR('Cuadro-de-mando'!$N$4="(Todos)",'Cuadro-de-mando'!$N$4=$F9549)),1,0))</f>
        <v>1</v>
      </c>
    </row>
    <row r="9550" spans="1:10" x14ac:dyDescent="0.25">
      <c r="A9550" t="str">
        <f>IF(Tienda_4!$A2350="","","Tienda 4")</f>
        <v>Tienda 4</v>
      </c>
      <c r="B9550" t="str">
        <f>IF($A9550="","",Tienda_4!B2350)</f>
        <v>Electrónicos</v>
      </c>
      <c r="C9550" t="str">
        <f>IF($A9550="","",Tienda_4!G2350)</f>
        <v>Bogotá</v>
      </c>
      <c r="D9550" t="str">
        <f>IF($A9550="","",Tienda_4!F2350)</f>
        <v>Beatriz Morales</v>
      </c>
      <c r="E9550" t="str">
        <f>IF($A9550="","",Tienda_4!I2350)</f>
        <v>Tarjeta de crédito</v>
      </c>
      <c r="F9550">
        <f>IF($A9550="","",VALUE(RIGHT(Tienda_4!E2350,4)))</f>
        <v>2020</v>
      </c>
      <c r="G9550">
        <f>IF($A9550="","",Tienda_4!C2350)</f>
        <v>799600</v>
      </c>
      <c r="H9550">
        <f>IF($A9550="","",Tienda_4!D2350)</f>
        <v>43300</v>
      </c>
      <c r="I9550">
        <f>IF($A9550="","",Tienda_4!H2350)</f>
        <v>5</v>
      </c>
      <c r="J9550">
        <f>IF($A9550="",0,IF(AND(OR('Cuadro-de-mando'!$B$4="(Todas)",'Cuadro-de-mando'!$B$4=$A9550),OR('Cuadro-de-mando'!$E$4="(Todas)",'Cuadro-de-mando'!$E$4=$B9550),OR('Cuadro-de-mando'!$H$4="(Todas)",'Cuadro-de-mando'!$H$4=$C9550),OR('Cuadro-de-mando'!$K$4="(Todas)",'Cuadro-de-mando'!$K$4=$E9550),OR('Cuadro-de-mando'!$N$4="(Todos)",'Cuadro-de-mando'!$N$4=$F9550)),1,0))</f>
        <v>1</v>
      </c>
    </row>
    <row r="9551" spans="1:10" x14ac:dyDescent="0.25">
      <c r="A9551" t="str">
        <f>IF(Tienda_4!$A2351="","","Tienda 4")</f>
        <v>Tienda 4</v>
      </c>
      <c r="B9551" t="str">
        <f>IF($A9551="","",Tienda_4!B2351)</f>
        <v>Muebles</v>
      </c>
      <c r="C9551" t="str">
        <f>IF($A9551="","",Tienda_4!G2351)</f>
        <v>Barranquilla</v>
      </c>
      <c r="D9551" t="str">
        <f>IF($A9551="","",Tienda_4!F2351)</f>
        <v>Juan Fernandez</v>
      </c>
      <c r="E9551" t="str">
        <f>IF($A9551="","",Tienda_4!I2351)</f>
        <v>Tarjeta de crédito</v>
      </c>
      <c r="F9551">
        <f>IF($A9551="","",VALUE(RIGHT(Tienda_4!E2351,4)))</f>
        <v>2022</v>
      </c>
      <c r="G9551">
        <f>IF($A9551="","",Tienda_4!C2351)</f>
        <v>256600</v>
      </c>
      <c r="H9551">
        <f>IF($A9551="","",Tienda_4!D2351)</f>
        <v>16000</v>
      </c>
      <c r="I9551">
        <f>IF($A9551="","",Tienda_4!H2351)</f>
        <v>5</v>
      </c>
      <c r="J9551">
        <f>IF($A9551="",0,IF(AND(OR('Cuadro-de-mando'!$B$4="(Todas)",'Cuadro-de-mando'!$B$4=$A9551),OR('Cuadro-de-mando'!$E$4="(Todas)",'Cuadro-de-mando'!$E$4=$B9551),OR('Cuadro-de-mando'!$H$4="(Todas)",'Cuadro-de-mando'!$H$4=$C9551),OR('Cuadro-de-mando'!$K$4="(Todas)",'Cuadro-de-mando'!$K$4=$E9551),OR('Cuadro-de-mando'!$N$4="(Todos)",'Cuadro-de-mando'!$N$4=$F9551)),1,0))</f>
        <v>1</v>
      </c>
    </row>
    <row r="9552" spans="1:10" x14ac:dyDescent="0.25">
      <c r="A9552" t="str">
        <f>IF(Tienda_4!$A2352="","","Tienda 4")</f>
        <v>Tienda 4</v>
      </c>
      <c r="B9552" t="str">
        <f>IF($A9552="","",Tienda_4!B2352)</f>
        <v>Juguetes</v>
      </c>
      <c r="C9552" t="str">
        <f>IF($A9552="","",Tienda_4!G2352)</f>
        <v>Bogotá</v>
      </c>
      <c r="D9552" t="str">
        <f>IF($A9552="","",Tienda_4!F2352)</f>
        <v>Mariana Herrera</v>
      </c>
      <c r="E9552" t="str">
        <f>IF($A9552="","",Tienda_4!I2352)</f>
        <v>Tarjeta de crédito</v>
      </c>
      <c r="F9552">
        <f>IF($A9552="","",VALUE(RIGHT(Tienda_4!E2352,4)))</f>
        <v>2023</v>
      </c>
      <c r="G9552">
        <f>IF($A9552="","",Tienda_4!C2352)</f>
        <v>210800</v>
      </c>
      <c r="H9552">
        <f>IF($A9552="","",Tienda_4!D2352)</f>
        <v>9400</v>
      </c>
      <c r="I9552">
        <f>IF($A9552="","",Tienda_4!H2352)</f>
        <v>5</v>
      </c>
      <c r="J9552">
        <f>IF($A9552="",0,IF(AND(OR('Cuadro-de-mando'!$B$4="(Todas)",'Cuadro-de-mando'!$B$4=$A9552),OR('Cuadro-de-mando'!$E$4="(Todas)",'Cuadro-de-mando'!$E$4=$B9552),OR('Cuadro-de-mando'!$H$4="(Todas)",'Cuadro-de-mando'!$H$4=$C9552),OR('Cuadro-de-mando'!$K$4="(Todas)",'Cuadro-de-mando'!$K$4=$E9552),OR('Cuadro-de-mando'!$N$4="(Todos)",'Cuadro-de-mando'!$N$4=$F9552)),1,0))</f>
        <v>1</v>
      </c>
    </row>
    <row r="9553" spans="1:10" x14ac:dyDescent="0.25">
      <c r="A9553" t="str">
        <f>IF(Tienda_4!$A2353="","","Tienda 4")</f>
        <v>Tienda 4</v>
      </c>
      <c r="B9553" t="str">
        <f>IF($A9553="","",Tienda_4!B2353)</f>
        <v>Instrumentos musicales</v>
      </c>
      <c r="C9553" t="str">
        <f>IF($A9553="","",Tienda_4!G2353)</f>
        <v>Cali</v>
      </c>
      <c r="D9553" t="str">
        <f>IF($A9553="","",Tienda_4!F2353)</f>
        <v>Camila Rivera</v>
      </c>
      <c r="E9553" t="str">
        <f>IF($A9553="","",Tienda_4!I2353)</f>
        <v>Tarjeta de crédito</v>
      </c>
      <c r="F9553">
        <f>IF($A9553="","",VALUE(RIGHT(Tienda_4!E2353,4)))</f>
        <v>2022</v>
      </c>
      <c r="G9553">
        <f>IF($A9553="","",Tienda_4!C2353)</f>
        <v>355000</v>
      </c>
      <c r="H9553">
        <f>IF($A9553="","",Tienda_4!D2353)</f>
        <v>17100</v>
      </c>
      <c r="I9553">
        <f>IF($A9553="","",Tienda_4!H2353)</f>
        <v>5</v>
      </c>
      <c r="J9553">
        <f>IF($A9553="",0,IF(AND(OR('Cuadro-de-mando'!$B$4="(Todas)",'Cuadro-de-mando'!$B$4=$A9553),OR('Cuadro-de-mando'!$E$4="(Todas)",'Cuadro-de-mando'!$E$4=$B9553),OR('Cuadro-de-mando'!$H$4="(Todas)",'Cuadro-de-mando'!$H$4=$C9553),OR('Cuadro-de-mando'!$K$4="(Todas)",'Cuadro-de-mando'!$K$4=$E9553),OR('Cuadro-de-mando'!$N$4="(Todos)",'Cuadro-de-mando'!$N$4=$F9553)),1,0))</f>
        <v>1</v>
      </c>
    </row>
    <row r="9554" spans="1:10" x14ac:dyDescent="0.25">
      <c r="A9554" t="str">
        <f>IF(Tienda_4!$A2354="","","Tienda 4")</f>
        <v>Tienda 4</v>
      </c>
      <c r="B9554" t="str">
        <f>IF($A9554="","",Tienda_4!B2354)</f>
        <v>Muebles</v>
      </c>
      <c r="C9554" t="str">
        <f>IF($A9554="","",Tienda_4!G2354)</f>
        <v>Medellín</v>
      </c>
      <c r="D9554" t="str">
        <f>IF($A9554="","",Tienda_4!F2354)</f>
        <v>Beatriz Morales</v>
      </c>
      <c r="E9554" t="str">
        <f>IF($A9554="","",Tienda_4!I2354)</f>
        <v>Tarjeta de crédito</v>
      </c>
      <c r="F9554">
        <f>IF($A9554="","",VALUE(RIGHT(Tienda_4!E2354,4)))</f>
        <v>2021</v>
      </c>
      <c r="G9554">
        <f>IF($A9554="","",Tienda_4!C2354)</f>
        <v>294400</v>
      </c>
      <c r="H9554">
        <f>IF($A9554="","",Tienda_4!D2354)</f>
        <v>13900</v>
      </c>
      <c r="I9554">
        <f>IF($A9554="","",Tienda_4!H2354)</f>
        <v>1</v>
      </c>
      <c r="J9554">
        <f>IF($A9554="",0,IF(AND(OR('Cuadro-de-mando'!$B$4="(Todas)",'Cuadro-de-mando'!$B$4=$A9554),OR('Cuadro-de-mando'!$E$4="(Todas)",'Cuadro-de-mando'!$E$4=$B9554),OR('Cuadro-de-mando'!$H$4="(Todas)",'Cuadro-de-mando'!$H$4=$C9554),OR('Cuadro-de-mando'!$K$4="(Todas)",'Cuadro-de-mando'!$K$4=$E9554),OR('Cuadro-de-mando'!$N$4="(Todos)",'Cuadro-de-mando'!$N$4=$F9554)),1,0))</f>
        <v>1</v>
      </c>
    </row>
    <row r="9555" spans="1:10" x14ac:dyDescent="0.25">
      <c r="A9555" t="str">
        <f>IF(Tienda_4!$A2355="","","Tienda 4")</f>
        <v>Tienda 4</v>
      </c>
      <c r="B9555" t="str">
        <f>IF($A9555="","",Tienda_4!B2355)</f>
        <v>Muebles</v>
      </c>
      <c r="C9555" t="str">
        <f>IF($A9555="","",Tienda_4!G2355)</f>
        <v>Medellín</v>
      </c>
      <c r="D9555" t="str">
        <f>IF($A9555="","",Tienda_4!F2355)</f>
        <v>Camila Rivera</v>
      </c>
      <c r="E9555" t="str">
        <f>IF($A9555="","",Tienda_4!I2355)</f>
        <v>Tarjeta de crédito</v>
      </c>
      <c r="F9555">
        <f>IF($A9555="","",VALUE(RIGHT(Tienda_4!E2355,4)))</f>
        <v>2020</v>
      </c>
      <c r="G9555">
        <f>IF($A9555="","",Tienda_4!C2355)</f>
        <v>227700</v>
      </c>
      <c r="H9555">
        <f>IF($A9555="","",Tienda_4!D2355)</f>
        <v>12600</v>
      </c>
      <c r="I9555">
        <f>IF($A9555="","",Tienda_4!H2355)</f>
        <v>5</v>
      </c>
      <c r="J9555">
        <f>IF($A9555="",0,IF(AND(OR('Cuadro-de-mando'!$B$4="(Todas)",'Cuadro-de-mando'!$B$4=$A9555),OR('Cuadro-de-mando'!$E$4="(Todas)",'Cuadro-de-mando'!$E$4=$B9555),OR('Cuadro-de-mando'!$H$4="(Todas)",'Cuadro-de-mando'!$H$4=$C9555),OR('Cuadro-de-mando'!$K$4="(Todas)",'Cuadro-de-mando'!$K$4=$E9555),OR('Cuadro-de-mando'!$N$4="(Todos)",'Cuadro-de-mando'!$N$4=$F9555)),1,0))</f>
        <v>1</v>
      </c>
    </row>
    <row r="9556" spans="1:10" x14ac:dyDescent="0.25">
      <c r="A9556" t="str">
        <f>IF(Tienda_4!$A2356="","","Tienda 4")</f>
        <v>Tienda 4</v>
      </c>
      <c r="B9556" t="str">
        <f>IF($A9556="","",Tienda_4!B2356)</f>
        <v>Muebles</v>
      </c>
      <c r="C9556" t="str">
        <f>IF($A9556="","",Tienda_4!G2356)</f>
        <v>Bucaramanga</v>
      </c>
      <c r="D9556" t="str">
        <f>IF($A9556="","",Tienda_4!F2356)</f>
        <v>Felipe Santos</v>
      </c>
      <c r="E9556" t="str">
        <f>IF($A9556="","",Tienda_4!I2356)</f>
        <v>Tarjeta de crédito</v>
      </c>
      <c r="F9556">
        <f>IF($A9556="","",VALUE(RIGHT(Tienda_4!E2356,4)))</f>
        <v>2022</v>
      </c>
      <c r="G9556">
        <f>IF($A9556="","",Tienda_4!C2356)</f>
        <v>342000</v>
      </c>
      <c r="H9556">
        <f>IF($A9556="","",Tienda_4!D2356)</f>
        <v>18600</v>
      </c>
      <c r="I9556">
        <f>IF($A9556="","",Tienda_4!H2356)</f>
        <v>5</v>
      </c>
      <c r="J9556">
        <f>IF($A9556="",0,IF(AND(OR('Cuadro-de-mando'!$B$4="(Todas)",'Cuadro-de-mando'!$B$4=$A9556),OR('Cuadro-de-mando'!$E$4="(Todas)",'Cuadro-de-mando'!$E$4=$B9556),OR('Cuadro-de-mando'!$H$4="(Todas)",'Cuadro-de-mando'!$H$4=$C9556),OR('Cuadro-de-mando'!$K$4="(Todas)",'Cuadro-de-mando'!$K$4=$E9556),OR('Cuadro-de-mando'!$N$4="(Todos)",'Cuadro-de-mando'!$N$4=$F9556)),1,0))</f>
        <v>1</v>
      </c>
    </row>
    <row r="9557" spans="1:10" x14ac:dyDescent="0.25">
      <c r="A9557" t="str">
        <f>IF(Tienda_4!$A2357="","","Tienda 4")</f>
        <v>Tienda 4</v>
      </c>
      <c r="B9557" t="str">
        <f>IF($A9557="","",Tienda_4!B2357)</f>
        <v>Deportes y diversión</v>
      </c>
      <c r="C9557" t="str">
        <f>IF($A9557="","",Tienda_4!G2357)</f>
        <v>Bogotá</v>
      </c>
      <c r="D9557" t="str">
        <f>IF($A9557="","",Tienda_4!F2357)</f>
        <v>Camila Rivera</v>
      </c>
      <c r="E9557" t="str">
        <f>IF($A9557="","",Tienda_4!I2357)</f>
        <v>Tarjeta de crédito</v>
      </c>
      <c r="F9557">
        <f>IF($A9557="","",VALUE(RIGHT(Tienda_4!E2357,4)))</f>
        <v>2022</v>
      </c>
      <c r="G9557">
        <f>IF($A9557="","",Tienda_4!C2357)</f>
        <v>36700</v>
      </c>
      <c r="H9557">
        <f>IF($A9557="","",Tienda_4!D2357)</f>
        <v>2400</v>
      </c>
      <c r="I9557">
        <f>IF($A9557="","",Tienda_4!H2357)</f>
        <v>5</v>
      </c>
      <c r="J9557">
        <f>IF($A9557="",0,IF(AND(OR('Cuadro-de-mando'!$B$4="(Todas)",'Cuadro-de-mando'!$B$4=$A9557),OR('Cuadro-de-mando'!$E$4="(Todas)",'Cuadro-de-mando'!$E$4=$B9557),OR('Cuadro-de-mando'!$H$4="(Todas)",'Cuadro-de-mando'!$H$4=$C9557),OR('Cuadro-de-mando'!$K$4="(Todas)",'Cuadro-de-mando'!$K$4=$E9557),OR('Cuadro-de-mando'!$N$4="(Todos)",'Cuadro-de-mando'!$N$4=$F9557)),1,0))</f>
        <v>1</v>
      </c>
    </row>
    <row r="9558" spans="1:10" x14ac:dyDescent="0.25">
      <c r="A9558" t="str">
        <f>IF(Tienda_4!$A2358="","","Tienda 4")</f>
        <v>Tienda 4</v>
      </c>
      <c r="B9558" t="str">
        <f>IF($A9558="","",Tienda_4!B2358)</f>
        <v>Artículos para el hogar</v>
      </c>
      <c r="C9558" t="str">
        <f>IF($A9558="","",Tienda_4!G2358)</f>
        <v>Cali</v>
      </c>
      <c r="D9558" t="str">
        <f>IF($A9558="","",Tienda_4!F2358)</f>
        <v>Blanca Ramirez</v>
      </c>
      <c r="E9558" t="str">
        <f>IF($A9558="","",Tienda_4!I2358)</f>
        <v>Tarjeta de crédito</v>
      </c>
      <c r="F9558">
        <f>IF($A9558="","",VALUE(RIGHT(Tienda_4!E2358,4)))</f>
        <v>2020</v>
      </c>
      <c r="G9558">
        <f>IF($A9558="","",Tienda_4!C2358)</f>
        <v>151800</v>
      </c>
      <c r="H9558">
        <f>IF($A9558="","",Tienda_4!D2358)</f>
        <v>8300</v>
      </c>
      <c r="I9558">
        <f>IF($A9558="","",Tienda_4!H2358)</f>
        <v>5</v>
      </c>
      <c r="J9558">
        <f>IF($A9558="",0,IF(AND(OR('Cuadro-de-mando'!$B$4="(Todas)",'Cuadro-de-mando'!$B$4=$A9558),OR('Cuadro-de-mando'!$E$4="(Todas)",'Cuadro-de-mando'!$E$4=$B9558),OR('Cuadro-de-mando'!$H$4="(Todas)",'Cuadro-de-mando'!$H$4=$C9558),OR('Cuadro-de-mando'!$K$4="(Todas)",'Cuadro-de-mando'!$K$4=$E9558),OR('Cuadro-de-mando'!$N$4="(Todos)",'Cuadro-de-mando'!$N$4=$F9558)),1,0))</f>
        <v>1</v>
      </c>
    </row>
    <row r="9559" spans="1:10" x14ac:dyDescent="0.25">
      <c r="A9559" t="str">
        <f>IF(Tienda_4!$A2359="","","Tienda 4")</f>
        <v>Tienda 4</v>
      </c>
      <c r="B9559" t="str">
        <f>IF($A9559="","",Tienda_4!B2359)</f>
        <v>Deportes y diversión</v>
      </c>
      <c r="C9559" t="str">
        <f>IF($A9559="","",Tienda_4!G2359)</f>
        <v>Bogotá</v>
      </c>
      <c r="D9559" t="str">
        <f>IF($A9559="","",Tienda_4!F2359)</f>
        <v>Felipe Santos</v>
      </c>
      <c r="E9559" t="str">
        <f>IF($A9559="","",Tienda_4!I2359)</f>
        <v>Tarjeta de crédito</v>
      </c>
      <c r="F9559">
        <f>IF($A9559="","",VALUE(RIGHT(Tienda_4!E2359,4)))</f>
        <v>2021</v>
      </c>
      <c r="G9559">
        <f>IF($A9559="","",Tienda_4!C2359)</f>
        <v>11200</v>
      </c>
      <c r="H9559">
        <f>IF($A9559="","",Tienda_4!D2359)</f>
        <v>1300</v>
      </c>
      <c r="I9559">
        <f>IF($A9559="","",Tienda_4!H2359)</f>
        <v>5</v>
      </c>
      <c r="J9559">
        <f>IF($A9559="",0,IF(AND(OR('Cuadro-de-mando'!$B$4="(Todas)",'Cuadro-de-mando'!$B$4=$A9559),OR('Cuadro-de-mando'!$E$4="(Todas)",'Cuadro-de-mando'!$E$4=$B9559),OR('Cuadro-de-mando'!$H$4="(Todas)",'Cuadro-de-mando'!$H$4=$C9559),OR('Cuadro-de-mando'!$K$4="(Todas)",'Cuadro-de-mando'!$K$4=$E9559),OR('Cuadro-de-mando'!$N$4="(Todos)",'Cuadro-de-mando'!$N$4=$F9559)),1,0))</f>
        <v>1</v>
      </c>
    </row>
    <row r="9560" spans="1:10" x14ac:dyDescent="0.25">
      <c r="A9560" t="str">
        <f>IF(Tienda_4!$A2360="","","Tienda 4")</f>
        <v/>
      </c>
      <c r="B9560" t="str">
        <f>IF($A9560="","",Tienda_4!B2360)</f>
        <v/>
      </c>
      <c r="C9560" t="str">
        <f>IF($A9560="","",Tienda_4!G2360)</f>
        <v/>
      </c>
      <c r="D9560" t="str">
        <f>IF($A9560="","",Tienda_4!F2360)</f>
        <v/>
      </c>
      <c r="E9560" t="str">
        <f>IF($A9560="","",Tienda_4!I2360)</f>
        <v/>
      </c>
      <c r="F9560" t="str">
        <f>IF($A9560="","",VALUE(RIGHT(Tienda_4!E2360,4)))</f>
        <v/>
      </c>
      <c r="G9560" t="str">
        <f>IF($A9560="","",Tienda_4!C2360)</f>
        <v/>
      </c>
      <c r="H9560" t="str">
        <f>IF($A9560="","",Tienda_4!D2360)</f>
        <v/>
      </c>
      <c r="I9560" t="str">
        <f>IF($A9560="","",Tienda_4!H2360)</f>
        <v/>
      </c>
      <c r="J9560">
        <f>IF($A9560="",0,IF(AND(OR('Cuadro-de-mando'!$B$4="(Todas)",'Cuadro-de-mando'!$B$4=$A9560),OR('Cuadro-de-mando'!$E$4="(Todas)",'Cuadro-de-mando'!$E$4=$B9560),OR('Cuadro-de-mando'!$H$4="(Todas)",'Cuadro-de-mando'!$H$4=$C9560),OR('Cuadro-de-mando'!$K$4="(Todas)",'Cuadro-de-mando'!$K$4=$E9560),OR('Cuadro-de-mando'!$N$4="(Todos)",'Cuadro-de-mando'!$N$4=$F9560)),1,0))</f>
        <v>0</v>
      </c>
    </row>
    <row r="9561" spans="1:10" x14ac:dyDescent="0.25">
      <c r="A9561" t="str">
        <f>IF(Tienda_4!$A2361="","","Tienda 4")</f>
        <v/>
      </c>
      <c r="B9561" t="str">
        <f>IF($A9561="","",Tienda_4!B2361)</f>
        <v/>
      </c>
      <c r="C9561" t="str">
        <f>IF($A9561="","",Tienda_4!G2361)</f>
        <v/>
      </c>
      <c r="D9561" t="str">
        <f>IF($A9561="","",Tienda_4!F2361)</f>
        <v/>
      </c>
      <c r="E9561" t="str">
        <f>IF($A9561="","",Tienda_4!I2361)</f>
        <v/>
      </c>
      <c r="F9561" t="str">
        <f>IF($A9561="","",VALUE(RIGHT(Tienda_4!E2361,4)))</f>
        <v/>
      </c>
      <c r="G9561" t="str">
        <f>IF($A9561="","",Tienda_4!C2361)</f>
        <v/>
      </c>
      <c r="H9561" t="str">
        <f>IF($A9561="","",Tienda_4!D2361)</f>
        <v/>
      </c>
      <c r="I9561" t="str">
        <f>IF($A9561="","",Tienda_4!H2361)</f>
        <v/>
      </c>
      <c r="J9561">
        <f>IF($A9561="",0,IF(AND(OR('Cuadro-de-mando'!$B$4="(Todas)",'Cuadro-de-mando'!$B$4=$A9561),OR('Cuadro-de-mando'!$E$4="(Todas)",'Cuadro-de-mando'!$E$4=$B9561),OR('Cuadro-de-mando'!$H$4="(Todas)",'Cuadro-de-mando'!$H$4=$C9561),OR('Cuadro-de-mando'!$K$4="(Todas)",'Cuadro-de-mando'!$K$4=$E9561),OR('Cuadro-de-mando'!$N$4="(Todos)",'Cuadro-de-mando'!$N$4=$F9561)),1,0))</f>
        <v>0</v>
      </c>
    </row>
    <row r="9562" spans="1:10" x14ac:dyDescent="0.25">
      <c r="A9562" t="str">
        <f>IF(Tienda_4!$A2362="","","Tienda 4")</f>
        <v/>
      </c>
      <c r="B9562" t="str">
        <f>IF($A9562="","",Tienda_4!B2362)</f>
        <v/>
      </c>
      <c r="C9562" t="str">
        <f>IF($A9562="","",Tienda_4!G2362)</f>
        <v/>
      </c>
      <c r="D9562" t="str">
        <f>IF($A9562="","",Tienda_4!F2362)</f>
        <v/>
      </c>
      <c r="E9562" t="str">
        <f>IF($A9562="","",Tienda_4!I2362)</f>
        <v/>
      </c>
      <c r="F9562" t="str">
        <f>IF($A9562="","",VALUE(RIGHT(Tienda_4!E2362,4)))</f>
        <v/>
      </c>
      <c r="G9562" t="str">
        <f>IF($A9562="","",Tienda_4!C2362)</f>
        <v/>
      </c>
      <c r="H9562" t="str">
        <f>IF($A9562="","",Tienda_4!D2362)</f>
        <v/>
      </c>
      <c r="I9562" t="str">
        <f>IF($A9562="","",Tienda_4!H2362)</f>
        <v/>
      </c>
      <c r="J9562">
        <f>IF($A9562="",0,IF(AND(OR('Cuadro-de-mando'!$B$4="(Todas)",'Cuadro-de-mando'!$B$4=$A9562),OR('Cuadro-de-mando'!$E$4="(Todas)",'Cuadro-de-mando'!$E$4=$B9562),OR('Cuadro-de-mando'!$H$4="(Todas)",'Cuadro-de-mando'!$H$4=$C9562),OR('Cuadro-de-mando'!$K$4="(Todas)",'Cuadro-de-mando'!$K$4=$E9562),OR('Cuadro-de-mando'!$N$4="(Todos)",'Cuadro-de-mando'!$N$4=$F9562)),1,0))</f>
        <v>0</v>
      </c>
    </row>
    <row r="9563" spans="1:10" x14ac:dyDescent="0.25">
      <c r="A9563" t="str">
        <f>IF(Tienda_4!$A2363="","","Tienda 4")</f>
        <v/>
      </c>
      <c r="B9563" t="str">
        <f>IF($A9563="","",Tienda_4!B2363)</f>
        <v/>
      </c>
      <c r="C9563" t="str">
        <f>IF($A9563="","",Tienda_4!G2363)</f>
        <v/>
      </c>
      <c r="D9563" t="str">
        <f>IF($A9563="","",Tienda_4!F2363)</f>
        <v/>
      </c>
      <c r="E9563" t="str">
        <f>IF($A9563="","",Tienda_4!I2363)</f>
        <v/>
      </c>
      <c r="F9563" t="str">
        <f>IF($A9563="","",VALUE(RIGHT(Tienda_4!E2363,4)))</f>
        <v/>
      </c>
      <c r="G9563" t="str">
        <f>IF($A9563="","",Tienda_4!C2363)</f>
        <v/>
      </c>
      <c r="H9563" t="str">
        <f>IF($A9563="","",Tienda_4!D2363)</f>
        <v/>
      </c>
      <c r="I9563" t="str">
        <f>IF($A9563="","",Tienda_4!H2363)</f>
        <v/>
      </c>
      <c r="J9563">
        <f>IF($A9563="",0,IF(AND(OR('Cuadro-de-mando'!$B$4="(Todas)",'Cuadro-de-mando'!$B$4=$A9563),OR('Cuadro-de-mando'!$E$4="(Todas)",'Cuadro-de-mando'!$E$4=$B9563),OR('Cuadro-de-mando'!$H$4="(Todas)",'Cuadro-de-mando'!$H$4=$C9563),OR('Cuadro-de-mando'!$K$4="(Todas)",'Cuadro-de-mando'!$K$4=$E9563),OR('Cuadro-de-mando'!$N$4="(Todos)",'Cuadro-de-mando'!$N$4=$F9563)),1,0))</f>
        <v>0</v>
      </c>
    </row>
    <row r="9564" spans="1:10" x14ac:dyDescent="0.25">
      <c r="A9564" t="str">
        <f>IF(Tienda_4!$A2364="","","Tienda 4")</f>
        <v/>
      </c>
      <c r="B9564" t="str">
        <f>IF($A9564="","",Tienda_4!B2364)</f>
        <v/>
      </c>
      <c r="C9564" t="str">
        <f>IF($A9564="","",Tienda_4!G2364)</f>
        <v/>
      </c>
      <c r="D9564" t="str">
        <f>IF($A9564="","",Tienda_4!F2364)</f>
        <v/>
      </c>
      <c r="E9564" t="str">
        <f>IF($A9564="","",Tienda_4!I2364)</f>
        <v/>
      </c>
      <c r="F9564" t="str">
        <f>IF($A9564="","",VALUE(RIGHT(Tienda_4!E2364,4)))</f>
        <v/>
      </c>
      <c r="G9564" t="str">
        <f>IF($A9564="","",Tienda_4!C2364)</f>
        <v/>
      </c>
      <c r="H9564" t="str">
        <f>IF($A9564="","",Tienda_4!D2364)</f>
        <v/>
      </c>
      <c r="I9564" t="str">
        <f>IF($A9564="","",Tienda_4!H2364)</f>
        <v/>
      </c>
      <c r="J9564">
        <f>IF($A9564="",0,IF(AND(OR('Cuadro-de-mando'!$B$4="(Todas)",'Cuadro-de-mando'!$B$4=$A9564),OR('Cuadro-de-mando'!$E$4="(Todas)",'Cuadro-de-mando'!$E$4=$B9564),OR('Cuadro-de-mando'!$H$4="(Todas)",'Cuadro-de-mando'!$H$4=$C9564),OR('Cuadro-de-mando'!$K$4="(Todas)",'Cuadro-de-mando'!$K$4=$E9564),OR('Cuadro-de-mando'!$N$4="(Todos)",'Cuadro-de-mando'!$N$4=$F9564)),1,0))</f>
        <v>0</v>
      </c>
    </row>
    <row r="9565" spans="1:10" x14ac:dyDescent="0.25">
      <c r="A9565" t="str">
        <f>IF(Tienda_4!$A2365="","","Tienda 4")</f>
        <v/>
      </c>
      <c r="B9565" t="str">
        <f>IF($A9565="","",Tienda_4!B2365)</f>
        <v/>
      </c>
      <c r="C9565" t="str">
        <f>IF($A9565="","",Tienda_4!G2365)</f>
        <v/>
      </c>
      <c r="D9565" t="str">
        <f>IF($A9565="","",Tienda_4!F2365)</f>
        <v/>
      </c>
      <c r="E9565" t="str">
        <f>IF($A9565="","",Tienda_4!I2365)</f>
        <v/>
      </c>
      <c r="F9565" t="str">
        <f>IF($A9565="","",VALUE(RIGHT(Tienda_4!E2365,4)))</f>
        <v/>
      </c>
      <c r="G9565" t="str">
        <f>IF($A9565="","",Tienda_4!C2365)</f>
        <v/>
      </c>
      <c r="H9565" t="str">
        <f>IF($A9565="","",Tienda_4!D2365)</f>
        <v/>
      </c>
      <c r="I9565" t="str">
        <f>IF($A9565="","",Tienda_4!H2365)</f>
        <v/>
      </c>
      <c r="J9565">
        <f>IF($A9565="",0,IF(AND(OR('Cuadro-de-mando'!$B$4="(Todas)",'Cuadro-de-mando'!$B$4=$A9565),OR('Cuadro-de-mando'!$E$4="(Todas)",'Cuadro-de-mando'!$E$4=$B9565),OR('Cuadro-de-mando'!$H$4="(Todas)",'Cuadro-de-mando'!$H$4=$C9565),OR('Cuadro-de-mando'!$K$4="(Todas)",'Cuadro-de-mando'!$K$4=$E9565),OR('Cuadro-de-mando'!$N$4="(Todos)",'Cuadro-de-mando'!$N$4=$F9565)),1,0))</f>
        <v>0</v>
      </c>
    </row>
    <row r="9566" spans="1:10" x14ac:dyDescent="0.25">
      <c r="A9566" t="str">
        <f>IF(Tienda_4!$A2366="","","Tienda 4")</f>
        <v/>
      </c>
      <c r="B9566" t="str">
        <f>IF($A9566="","",Tienda_4!B2366)</f>
        <v/>
      </c>
      <c r="C9566" t="str">
        <f>IF($A9566="","",Tienda_4!G2366)</f>
        <v/>
      </c>
      <c r="D9566" t="str">
        <f>IF($A9566="","",Tienda_4!F2366)</f>
        <v/>
      </c>
      <c r="E9566" t="str">
        <f>IF($A9566="","",Tienda_4!I2366)</f>
        <v/>
      </c>
      <c r="F9566" t="str">
        <f>IF($A9566="","",VALUE(RIGHT(Tienda_4!E2366,4)))</f>
        <v/>
      </c>
      <c r="G9566" t="str">
        <f>IF($A9566="","",Tienda_4!C2366)</f>
        <v/>
      </c>
      <c r="H9566" t="str">
        <f>IF($A9566="","",Tienda_4!D2366)</f>
        <v/>
      </c>
      <c r="I9566" t="str">
        <f>IF($A9566="","",Tienda_4!H2366)</f>
        <v/>
      </c>
      <c r="J9566">
        <f>IF($A9566="",0,IF(AND(OR('Cuadro-de-mando'!$B$4="(Todas)",'Cuadro-de-mando'!$B$4=$A9566),OR('Cuadro-de-mando'!$E$4="(Todas)",'Cuadro-de-mando'!$E$4=$B9566),OR('Cuadro-de-mando'!$H$4="(Todas)",'Cuadro-de-mando'!$H$4=$C9566),OR('Cuadro-de-mando'!$K$4="(Todas)",'Cuadro-de-mando'!$K$4=$E9566),OR('Cuadro-de-mando'!$N$4="(Todos)",'Cuadro-de-mando'!$N$4=$F9566)),1,0))</f>
        <v>0</v>
      </c>
    </row>
    <row r="9567" spans="1:10" x14ac:dyDescent="0.25">
      <c r="A9567" t="str">
        <f>IF(Tienda_4!$A2367="","","Tienda 4")</f>
        <v/>
      </c>
      <c r="B9567" t="str">
        <f>IF($A9567="","",Tienda_4!B2367)</f>
        <v/>
      </c>
      <c r="C9567" t="str">
        <f>IF($A9567="","",Tienda_4!G2367)</f>
        <v/>
      </c>
      <c r="D9567" t="str">
        <f>IF($A9567="","",Tienda_4!F2367)</f>
        <v/>
      </c>
      <c r="E9567" t="str">
        <f>IF($A9567="","",Tienda_4!I2367)</f>
        <v/>
      </c>
      <c r="F9567" t="str">
        <f>IF($A9567="","",VALUE(RIGHT(Tienda_4!E2367,4)))</f>
        <v/>
      </c>
      <c r="G9567" t="str">
        <f>IF($A9567="","",Tienda_4!C2367)</f>
        <v/>
      </c>
      <c r="H9567" t="str">
        <f>IF($A9567="","",Tienda_4!D2367)</f>
        <v/>
      </c>
      <c r="I9567" t="str">
        <f>IF($A9567="","",Tienda_4!H2367)</f>
        <v/>
      </c>
      <c r="J9567">
        <f>IF($A9567="",0,IF(AND(OR('Cuadro-de-mando'!$B$4="(Todas)",'Cuadro-de-mando'!$B$4=$A9567),OR('Cuadro-de-mando'!$E$4="(Todas)",'Cuadro-de-mando'!$E$4=$B9567),OR('Cuadro-de-mando'!$H$4="(Todas)",'Cuadro-de-mando'!$H$4=$C9567),OR('Cuadro-de-mando'!$K$4="(Todas)",'Cuadro-de-mando'!$K$4=$E9567),OR('Cuadro-de-mando'!$N$4="(Todos)",'Cuadro-de-mando'!$N$4=$F9567)),1,0))</f>
        <v>0</v>
      </c>
    </row>
    <row r="9568" spans="1:10" x14ac:dyDescent="0.25">
      <c r="A9568" t="str">
        <f>IF(Tienda_4!$A2368="","","Tienda 4")</f>
        <v/>
      </c>
      <c r="B9568" t="str">
        <f>IF($A9568="","",Tienda_4!B2368)</f>
        <v/>
      </c>
      <c r="C9568" t="str">
        <f>IF($A9568="","",Tienda_4!G2368)</f>
        <v/>
      </c>
      <c r="D9568" t="str">
        <f>IF($A9568="","",Tienda_4!F2368)</f>
        <v/>
      </c>
      <c r="E9568" t="str">
        <f>IF($A9568="","",Tienda_4!I2368)</f>
        <v/>
      </c>
      <c r="F9568" t="str">
        <f>IF($A9568="","",VALUE(RIGHT(Tienda_4!E2368,4)))</f>
        <v/>
      </c>
      <c r="G9568" t="str">
        <f>IF($A9568="","",Tienda_4!C2368)</f>
        <v/>
      </c>
      <c r="H9568" t="str">
        <f>IF($A9568="","",Tienda_4!D2368)</f>
        <v/>
      </c>
      <c r="I9568" t="str">
        <f>IF($A9568="","",Tienda_4!H2368)</f>
        <v/>
      </c>
      <c r="J9568">
        <f>IF($A9568="",0,IF(AND(OR('Cuadro-de-mando'!$B$4="(Todas)",'Cuadro-de-mando'!$B$4=$A9568),OR('Cuadro-de-mando'!$E$4="(Todas)",'Cuadro-de-mando'!$E$4=$B9568),OR('Cuadro-de-mando'!$H$4="(Todas)",'Cuadro-de-mando'!$H$4=$C9568),OR('Cuadro-de-mando'!$K$4="(Todas)",'Cuadro-de-mando'!$K$4=$E9568),OR('Cuadro-de-mando'!$N$4="(Todos)",'Cuadro-de-mando'!$N$4=$F9568)),1,0))</f>
        <v>0</v>
      </c>
    </row>
    <row r="9569" spans="1:10" x14ac:dyDescent="0.25">
      <c r="A9569" t="str">
        <f>IF(Tienda_4!$A2369="","","Tienda 4")</f>
        <v/>
      </c>
      <c r="B9569" t="str">
        <f>IF($A9569="","",Tienda_4!B2369)</f>
        <v/>
      </c>
      <c r="C9569" t="str">
        <f>IF($A9569="","",Tienda_4!G2369)</f>
        <v/>
      </c>
      <c r="D9569" t="str">
        <f>IF($A9569="","",Tienda_4!F2369)</f>
        <v/>
      </c>
      <c r="E9569" t="str">
        <f>IF($A9569="","",Tienda_4!I2369)</f>
        <v/>
      </c>
      <c r="F9569" t="str">
        <f>IF($A9569="","",VALUE(RIGHT(Tienda_4!E2369,4)))</f>
        <v/>
      </c>
      <c r="G9569" t="str">
        <f>IF($A9569="","",Tienda_4!C2369)</f>
        <v/>
      </c>
      <c r="H9569" t="str">
        <f>IF($A9569="","",Tienda_4!D2369)</f>
        <v/>
      </c>
      <c r="I9569" t="str">
        <f>IF($A9569="","",Tienda_4!H2369)</f>
        <v/>
      </c>
      <c r="J9569">
        <f>IF($A9569="",0,IF(AND(OR('Cuadro-de-mando'!$B$4="(Todas)",'Cuadro-de-mando'!$B$4=$A9569),OR('Cuadro-de-mando'!$E$4="(Todas)",'Cuadro-de-mando'!$E$4=$B9569),OR('Cuadro-de-mando'!$H$4="(Todas)",'Cuadro-de-mando'!$H$4=$C9569),OR('Cuadro-de-mando'!$K$4="(Todas)",'Cuadro-de-mando'!$K$4=$E9569),OR('Cuadro-de-mando'!$N$4="(Todos)",'Cuadro-de-mando'!$N$4=$F9569)),1,0))</f>
        <v>0</v>
      </c>
    </row>
    <row r="9570" spans="1:10" x14ac:dyDescent="0.25">
      <c r="A9570" t="str">
        <f>IF(Tienda_4!$A2370="","","Tienda 4")</f>
        <v/>
      </c>
      <c r="B9570" t="str">
        <f>IF($A9570="","",Tienda_4!B2370)</f>
        <v/>
      </c>
      <c r="C9570" t="str">
        <f>IF($A9570="","",Tienda_4!G2370)</f>
        <v/>
      </c>
      <c r="D9570" t="str">
        <f>IF($A9570="","",Tienda_4!F2370)</f>
        <v/>
      </c>
      <c r="E9570" t="str">
        <f>IF($A9570="","",Tienda_4!I2370)</f>
        <v/>
      </c>
      <c r="F9570" t="str">
        <f>IF($A9570="","",VALUE(RIGHT(Tienda_4!E2370,4)))</f>
        <v/>
      </c>
      <c r="G9570" t="str">
        <f>IF($A9570="","",Tienda_4!C2370)</f>
        <v/>
      </c>
      <c r="H9570" t="str">
        <f>IF($A9570="","",Tienda_4!D2370)</f>
        <v/>
      </c>
      <c r="I9570" t="str">
        <f>IF($A9570="","",Tienda_4!H2370)</f>
        <v/>
      </c>
      <c r="J9570">
        <f>IF($A9570="",0,IF(AND(OR('Cuadro-de-mando'!$B$4="(Todas)",'Cuadro-de-mando'!$B$4=$A9570),OR('Cuadro-de-mando'!$E$4="(Todas)",'Cuadro-de-mando'!$E$4=$B9570),OR('Cuadro-de-mando'!$H$4="(Todas)",'Cuadro-de-mando'!$H$4=$C9570),OR('Cuadro-de-mando'!$K$4="(Todas)",'Cuadro-de-mando'!$K$4=$E9570),OR('Cuadro-de-mando'!$N$4="(Todos)",'Cuadro-de-mando'!$N$4=$F9570)),1,0))</f>
        <v>0</v>
      </c>
    </row>
    <row r="9571" spans="1:10" x14ac:dyDescent="0.25">
      <c r="A9571" t="str">
        <f>IF(Tienda_4!$A2371="","","Tienda 4")</f>
        <v/>
      </c>
      <c r="B9571" t="str">
        <f>IF($A9571="","",Tienda_4!B2371)</f>
        <v/>
      </c>
      <c r="C9571" t="str">
        <f>IF($A9571="","",Tienda_4!G2371)</f>
        <v/>
      </c>
      <c r="D9571" t="str">
        <f>IF($A9571="","",Tienda_4!F2371)</f>
        <v/>
      </c>
      <c r="E9571" t="str">
        <f>IF($A9571="","",Tienda_4!I2371)</f>
        <v/>
      </c>
      <c r="F9571" t="str">
        <f>IF($A9571="","",VALUE(RIGHT(Tienda_4!E2371,4)))</f>
        <v/>
      </c>
      <c r="G9571" t="str">
        <f>IF($A9571="","",Tienda_4!C2371)</f>
        <v/>
      </c>
      <c r="H9571" t="str">
        <f>IF($A9571="","",Tienda_4!D2371)</f>
        <v/>
      </c>
      <c r="I9571" t="str">
        <f>IF($A9571="","",Tienda_4!H2371)</f>
        <v/>
      </c>
      <c r="J9571">
        <f>IF($A9571="",0,IF(AND(OR('Cuadro-de-mando'!$B$4="(Todas)",'Cuadro-de-mando'!$B$4=$A9571),OR('Cuadro-de-mando'!$E$4="(Todas)",'Cuadro-de-mando'!$E$4=$B9571),OR('Cuadro-de-mando'!$H$4="(Todas)",'Cuadro-de-mando'!$H$4=$C9571),OR('Cuadro-de-mando'!$K$4="(Todas)",'Cuadro-de-mando'!$K$4=$E9571),OR('Cuadro-de-mando'!$N$4="(Todos)",'Cuadro-de-mando'!$N$4=$F9571)),1,0))</f>
        <v>0</v>
      </c>
    </row>
    <row r="9572" spans="1:10" x14ac:dyDescent="0.25">
      <c r="A9572" t="str">
        <f>IF(Tienda_4!$A2372="","","Tienda 4")</f>
        <v/>
      </c>
      <c r="B9572" t="str">
        <f>IF($A9572="","",Tienda_4!B2372)</f>
        <v/>
      </c>
      <c r="C9572" t="str">
        <f>IF($A9572="","",Tienda_4!G2372)</f>
        <v/>
      </c>
      <c r="D9572" t="str">
        <f>IF($A9572="","",Tienda_4!F2372)</f>
        <v/>
      </c>
      <c r="E9572" t="str">
        <f>IF($A9572="","",Tienda_4!I2372)</f>
        <v/>
      </c>
      <c r="F9572" t="str">
        <f>IF($A9572="","",VALUE(RIGHT(Tienda_4!E2372,4)))</f>
        <v/>
      </c>
      <c r="G9572" t="str">
        <f>IF($A9572="","",Tienda_4!C2372)</f>
        <v/>
      </c>
      <c r="H9572" t="str">
        <f>IF($A9572="","",Tienda_4!D2372)</f>
        <v/>
      </c>
      <c r="I9572" t="str">
        <f>IF($A9572="","",Tienda_4!H2372)</f>
        <v/>
      </c>
      <c r="J9572">
        <f>IF($A9572="",0,IF(AND(OR('Cuadro-de-mando'!$B$4="(Todas)",'Cuadro-de-mando'!$B$4=$A9572),OR('Cuadro-de-mando'!$E$4="(Todas)",'Cuadro-de-mando'!$E$4=$B9572),OR('Cuadro-de-mando'!$H$4="(Todas)",'Cuadro-de-mando'!$H$4=$C9572),OR('Cuadro-de-mando'!$K$4="(Todas)",'Cuadro-de-mando'!$K$4=$E9572),OR('Cuadro-de-mando'!$N$4="(Todos)",'Cuadro-de-mando'!$N$4=$F9572)),1,0))</f>
        <v>0</v>
      </c>
    </row>
    <row r="9573" spans="1:10" x14ac:dyDescent="0.25">
      <c r="A9573" t="str">
        <f>IF(Tienda_4!$A2373="","","Tienda 4")</f>
        <v/>
      </c>
      <c r="B9573" t="str">
        <f>IF($A9573="","",Tienda_4!B2373)</f>
        <v/>
      </c>
      <c r="C9573" t="str">
        <f>IF($A9573="","",Tienda_4!G2373)</f>
        <v/>
      </c>
      <c r="D9573" t="str">
        <f>IF($A9573="","",Tienda_4!F2373)</f>
        <v/>
      </c>
      <c r="E9573" t="str">
        <f>IF($A9573="","",Tienda_4!I2373)</f>
        <v/>
      </c>
      <c r="F9573" t="str">
        <f>IF($A9573="","",VALUE(RIGHT(Tienda_4!E2373,4)))</f>
        <v/>
      </c>
      <c r="G9573" t="str">
        <f>IF($A9573="","",Tienda_4!C2373)</f>
        <v/>
      </c>
      <c r="H9573" t="str">
        <f>IF($A9573="","",Tienda_4!D2373)</f>
        <v/>
      </c>
      <c r="I9573" t="str">
        <f>IF($A9573="","",Tienda_4!H2373)</f>
        <v/>
      </c>
      <c r="J9573">
        <f>IF($A9573="",0,IF(AND(OR('Cuadro-de-mando'!$B$4="(Todas)",'Cuadro-de-mando'!$B$4=$A9573),OR('Cuadro-de-mando'!$E$4="(Todas)",'Cuadro-de-mando'!$E$4=$B9573),OR('Cuadro-de-mando'!$H$4="(Todas)",'Cuadro-de-mando'!$H$4=$C9573),OR('Cuadro-de-mando'!$K$4="(Todas)",'Cuadro-de-mando'!$K$4=$E9573),OR('Cuadro-de-mando'!$N$4="(Todos)",'Cuadro-de-mando'!$N$4=$F9573)),1,0))</f>
        <v>0</v>
      </c>
    </row>
    <row r="9574" spans="1:10" x14ac:dyDescent="0.25">
      <c r="A9574" t="str">
        <f>IF(Tienda_4!$A2374="","","Tienda 4")</f>
        <v/>
      </c>
      <c r="B9574" t="str">
        <f>IF($A9574="","",Tienda_4!B2374)</f>
        <v/>
      </c>
      <c r="C9574" t="str">
        <f>IF($A9574="","",Tienda_4!G2374)</f>
        <v/>
      </c>
      <c r="D9574" t="str">
        <f>IF($A9574="","",Tienda_4!F2374)</f>
        <v/>
      </c>
      <c r="E9574" t="str">
        <f>IF($A9574="","",Tienda_4!I2374)</f>
        <v/>
      </c>
      <c r="F9574" t="str">
        <f>IF($A9574="","",VALUE(RIGHT(Tienda_4!E2374,4)))</f>
        <v/>
      </c>
      <c r="G9574" t="str">
        <f>IF($A9574="","",Tienda_4!C2374)</f>
        <v/>
      </c>
      <c r="H9574" t="str">
        <f>IF($A9574="","",Tienda_4!D2374)</f>
        <v/>
      </c>
      <c r="I9574" t="str">
        <f>IF($A9574="","",Tienda_4!H2374)</f>
        <v/>
      </c>
      <c r="J9574">
        <f>IF($A9574="",0,IF(AND(OR('Cuadro-de-mando'!$B$4="(Todas)",'Cuadro-de-mando'!$B$4=$A9574),OR('Cuadro-de-mando'!$E$4="(Todas)",'Cuadro-de-mando'!$E$4=$B9574),OR('Cuadro-de-mando'!$H$4="(Todas)",'Cuadro-de-mando'!$H$4=$C9574),OR('Cuadro-de-mando'!$K$4="(Todas)",'Cuadro-de-mando'!$K$4=$E9574),OR('Cuadro-de-mando'!$N$4="(Todos)",'Cuadro-de-mando'!$N$4=$F9574)),1,0))</f>
        <v>0</v>
      </c>
    </row>
    <row r="9575" spans="1:10" x14ac:dyDescent="0.25">
      <c r="A9575" t="str">
        <f>IF(Tienda_4!$A2375="","","Tienda 4")</f>
        <v/>
      </c>
      <c r="B9575" t="str">
        <f>IF($A9575="","",Tienda_4!B2375)</f>
        <v/>
      </c>
      <c r="C9575" t="str">
        <f>IF($A9575="","",Tienda_4!G2375)</f>
        <v/>
      </c>
      <c r="D9575" t="str">
        <f>IF($A9575="","",Tienda_4!F2375)</f>
        <v/>
      </c>
      <c r="E9575" t="str">
        <f>IF($A9575="","",Tienda_4!I2375)</f>
        <v/>
      </c>
      <c r="F9575" t="str">
        <f>IF($A9575="","",VALUE(RIGHT(Tienda_4!E2375,4)))</f>
        <v/>
      </c>
      <c r="G9575" t="str">
        <f>IF($A9575="","",Tienda_4!C2375)</f>
        <v/>
      </c>
      <c r="H9575" t="str">
        <f>IF($A9575="","",Tienda_4!D2375)</f>
        <v/>
      </c>
      <c r="I9575" t="str">
        <f>IF($A9575="","",Tienda_4!H2375)</f>
        <v/>
      </c>
      <c r="J9575">
        <f>IF($A9575="",0,IF(AND(OR('Cuadro-de-mando'!$B$4="(Todas)",'Cuadro-de-mando'!$B$4=$A9575),OR('Cuadro-de-mando'!$E$4="(Todas)",'Cuadro-de-mando'!$E$4=$B9575),OR('Cuadro-de-mando'!$H$4="(Todas)",'Cuadro-de-mando'!$H$4=$C9575),OR('Cuadro-de-mando'!$K$4="(Todas)",'Cuadro-de-mando'!$K$4=$E9575),OR('Cuadro-de-mando'!$N$4="(Todos)",'Cuadro-de-mando'!$N$4=$F9575)),1,0))</f>
        <v>0</v>
      </c>
    </row>
    <row r="9576" spans="1:10" x14ac:dyDescent="0.25">
      <c r="A9576" t="str">
        <f>IF(Tienda_4!$A2376="","","Tienda 4")</f>
        <v/>
      </c>
      <c r="B9576" t="str">
        <f>IF($A9576="","",Tienda_4!B2376)</f>
        <v/>
      </c>
      <c r="C9576" t="str">
        <f>IF($A9576="","",Tienda_4!G2376)</f>
        <v/>
      </c>
      <c r="D9576" t="str">
        <f>IF($A9576="","",Tienda_4!F2376)</f>
        <v/>
      </c>
      <c r="E9576" t="str">
        <f>IF($A9576="","",Tienda_4!I2376)</f>
        <v/>
      </c>
      <c r="F9576" t="str">
        <f>IF($A9576="","",VALUE(RIGHT(Tienda_4!E2376,4)))</f>
        <v/>
      </c>
      <c r="G9576" t="str">
        <f>IF($A9576="","",Tienda_4!C2376)</f>
        <v/>
      </c>
      <c r="H9576" t="str">
        <f>IF($A9576="","",Tienda_4!D2376)</f>
        <v/>
      </c>
      <c r="I9576" t="str">
        <f>IF($A9576="","",Tienda_4!H2376)</f>
        <v/>
      </c>
      <c r="J9576">
        <f>IF($A9576="",0,IF(AND(OR('Cuadro-de-mando'!$B$4="(Todas)",'Cuadro-de-mando'!$B$4=$A9576),OR('Cuadro-de-mando'!$E$4="(Todas)",'Cuadro-de-mando'!$E$4=$B9576),OR('Cuadro-de-mando'!$H$4="(Todas)",'Cuadro-de-mando'!$H$4=$C9576),OR('Cuadro-de-mando'!$K$4="(Todas)",'Cuadro-de-mando'!$K$4=$E9576),OR('Cuadro-de-mando'!$N$4="(Todos)",'Cuadro-de-mando'!$N$4=$F9576)),1,0))</f>
        <v>0</v>
      </c>
    </row>
    <row r="9577" spans="1:10" x14ac:dyDescent="0.25">
      <c r="A9577" t="str">
        <f>IF(Tienda_4!$A2377="","","Tienda 4")</f>
        <v/>
      </c>
      <c r="B9577" t="str">
        <f>IF($A9577="","",Tienda_4!B2377)</f>
        <v/>
      </c>
      <c r="C9577" t="str">
        <f>IF($A9577="","",Tienda_4!G2377)</f>
        <v/>
      </c>
      <c r="D9577" t="str">
        <f>IF($A9577="","",Tienda_4!F2377)</f>
        <v/>
      </c>
      <c r="E9577" t="str">
        <f>IF($A9577="","",Tienda_4!I2377)</f>
        <v/>
      </c>
      <c r="F9577" t="str">
        <f>IF($A9577="","",VALUE(RIGHT(Tienda_4!E2377,4)))</f>
        <v/>
      </c>
      <c r="G9577" t="str">
        <f>IF($A9577="","",Tienda_4!C2377)</f>
        <v/>
      </c>
      <c r="H9577" t="str">
        <f>IF($A9577="","",Tienda_4!D2377)</f>
        <v/>
      </c>
      <c r="I9577" t="str">
        <f>IF($A9577="","",Tienda_4!H2377)</f>
        <v/>
      </c>
      <c r="J9577">
        <f>IF($A9577="",0,IF(AND(OR('Cuadro-de-mando'!$B$4="(Todas)",'Cuadro-de-mando'!$B$4=$A9577),OR('Cuadro-de-mando'!$E$4="(Todas)",'Cuadro-de-mando'!$E$4=$B9577),OR('Cuadro-de-mando'!$H$4="(Todas)",'Cuadro-de-mando'!$H$4=$C9577),OR('Cuadro-de-mando'!$K$4="(Todas)",'Cuadro-de-mando'!$K$4=$E9577),OR('Cuadro-de-mando'!$N$4="(Todos)",'Cuadro-de-mando'!$N$4=$F9577)),1,0))</f>
        <v>0</v>
      </c>
    </row>
    <row r="9578" spans="1:10" x14ac:dyDescent="0.25">
      <c r="A9578" t="str">
        <f>IF(Tienda_4!$A2378="","","Tienda 4")</f>
        <v/>
      </c>
      <c r="B9578" t="str">
        <f>IF($A9578="","",Tienda_4!B2378)</f>
        <v/>
      </c>
      <c r="C9578" t="str">
        <f>IF($A9578="","",Tienda_4!G2378)</f>
        <v/>
      </c>
      <c r="D9578" t="str">
        <f>IF($A9578="","",Tienda_4!F2378)</f>
        <v/>
      </c>
      <c r="E9578" t="str">
        <f>IF($A9578="","",Tienda_4!I2378)</f>
        <v/>
      </c>
      <c r="F9578" t="str">
        <f>IF($A9578="","",VALUE(RIGHT(Tienda_4!E2378,4)))</f>
        <v/>
      </c>
      <c r="G9578" t="str">
        <f>IF($A9578="","",Tienda_4!C2378)</f>
        <v/>
      </c>
      <c r="H9578" t="str">
        <f>IF($A9578="","",Tienda_4!D2378)</f>
        <v/>
      </c>
      <c r="I9578" t="str">
        <f>IF($A9578="","",Tienda_4!H2378)</f>
        <v/>
      </c>
      <c r="J9578">
        <f>IF($A9578="",0,IF(AND(OR('Cuadro-de-mando'!$B$4="(Todas)",'Cuadro-de-mando'!$B$4=$A9578),OR('Cuadro-de-mando'!$E$4="(Todas)",'Cuadro-de-mando'!$E$4=$B9578),OR('Cuadro-de-mando'!$H$4="(Todas)",'Cuadro-de-mando'!$H$4=$C9578),OR('Cuadro-de-mando'!$K$4="(Todas)",'Cuadro-de-mando'!$K$4=$E9578),OR('Cuadro-de-mando'!$N$4="(Todos)",'Cuadro-de-mando'!$N$4=$F9578)),1,0))</f>
        <v>0</v>
      </c>
    </row>
    <row r="9579" spans="1:10" x14ac:dyDescent="0.25">
      <c r="A9579" t="str">
        <f>IF(Tienda_4!$A2379="","","Tienda 4")</f>
        <v/>
      </c>
      <c r="B9579" t="str">
        <f>IF($A9579="","",Tienda_4!B2379)</f>
        <v/>
      </c>
      <c r="C9579" t="str">
        <f>IF($A9579="","",Tienda_4!G2379)</f>
        <v/>
      </c>
      <c r="D9579" t="str">
        <f>IF($A9579="","",Tienda_4!F2379)</f>
        <v/>
      </c>
      <c r="E9579" t="str">
        <f>IF($A9579="","",Tienda_4!I2379)</f>
        <v/>
      </c>
      <c r="F9579" t="str">
        <f>IF($A9579="","",VALUE(RIGHT(Tienda_4!E2379,4)))</f>
        <v/>
      </c>
      <c r="G9579" t="str">
        <f>IF($A9579="","",Tienda_4!C2379)</f>
        <v/>
      </c>
      <c r="H9579" t="str">
        <f>IF($A9579="","",Tienda_4!D2379)</f>
        <v/>
      </c>
      <c r="I9579" t="str">
        <f>IF($A9579="","",Tienda_4!H2379)</f>
        <v/>
      </c>
      <c r="J9579">
        <f>IF($A9579="",0,IF(AND(OR('Cuadro-de-mando'!$B$4="(Todas)",'Cuadro-de-mando'!$B$4=$A9579),OR('Cuadro-de-mando'!$E$4="(Todas)",'Cuadro-de-mando'!$E$4=$B9579),OR('Cuadro-de-mando'!$H$4="(Todas)",'Cuadro-de-mando'!$H$4=$C9579),OR('Cuadro-de-mando'!$K$4="(Todas)",'Cuadro-de-mando'!$K$4=$E9579),OR('Cuadro-de-mando'!$N$4="(Todos)",'Cuadro-de-mando'!$N$4=$F9579)),1,0))</f>
        <v>0</v>
      </c>
    </row>
    <row r="9580" spans="1:10" x14ac:dyDescent="0.25">
      <c r="A9580" t="str">
        <f>IF(Tienda_4!$A2380="","","Tienda 4")</f>
        <v/>
      </c>
      <c r="B9580" t="str">
        <f>IF($A9580="","",Tienda_4!B2380)</f>
        <v/>
      </c>
      <c r="C9580" t="str">
        <f>IF($A9580="","",Tienda_4!G2380)</f>
        <v/>
      </c>
      <c r="D9580" t="str">
        <f>IF($A9580="","",Tienda_4!F2380)</f>
        <v/>
      </c>
      <c r="E9580" t="str">
        <f>IF($A9580="","",Tienda_4!I2380)</f>
        <v/>
      </c>
      <c r="F9580" t="str">
        <f>IF($A9580="","",VALUE(RIGHT(Tienda_4!E2380,4)))</f>
        <v/>
      </c>
      <c r="G9580" t="str">
        <f>IF($A9580="","",Tienda_4!C2380)</f>
        <v/>
      </c>
      <c r="H9580" t="str">
        <f>IF($A9580="","",Tienda_4!D2380)</f>
        <v/>
      </c>
      <c r="I9580" t="str">
        <f>IF($A9580="","",Tienda_4!H2380)</f>
        <v/>
      </c>
      <c r="J9580">
        <f>IF($A9580="",0,IF(AND(OR('Cuadro-de-mando'!$B$4="(Todas)",'Cuadro-de-mando'!$B$4=$A9580),OR('Cuadro-de-mando'!$E$4="(Todas)",'Cuadro-de-mando'!$E$4=$B9580),OR('Cuadro-de-mando'!$H$4="(Todas)",'Cuadro-de-mando'!$H$4=$C9580),OR('Cuadro-de-mando'!$K$4="(Todas)",'Cuadro-de-mando'!$K$4=$E9580),OR('Cuadro-de-mando'!$N$4="(Todos)",'Cuadro-de-mando'!$N$4=$F9580)),1,0))</f>
        <v>0</v>
      </c>
    </row>
    <row r="9581" spans="1:10" x14ac:dyDescent="0.25">
      <c r="A9581" t="str">
        <f>IF(Tienda_4!$A2381="","","Tienda 4")</f>
        <v/>
      </c>
      <c r="B9581" t="str">
        <f>IF($A9581="","",Tienda_4!B2381)</f>
        <v/>
      </c>
      <c r="C9581" t="str">
        <f>IF($A9581="","",Tienda_4!G2381)</f>
        <v/>
      </c>
      <c r="D9581" t="str">
        <f>IF($A9581="","",Tienda_4!F2381)</f>
        <v/>
      </c>
      <c r="E9581" t="str">
        <f>IF($A9581="","",Tienda_4!I2381)</f>
        <v/>
      </c>
      <c r="F9581" t="str">
        <f>IF($A9581="","",VALUE(RIGHT(Tienda_4!E2381,4)))</f>
        <v/>
      </c>
      <c r="G9581" t="str">
        <f>IF($A9581="","",Tienda_4!C2381)</f>
        <v/>
      </c>
      <c r="H9581" t="str">
        <f>IF($A9581="","",Tienda_4!D2381)</f>
        <v/>
      </c>
      <c r="I9581" t="str">
        <f>IF($A9581="","",Tienda_4!H2381)</f>
        <v/>
      </c>
      <c r="J9581">
        <f>IF($A9581="",0,IF(AND(OR('Cuadro-de-mando'!$B$4="(Todas)",'Cuadro-de-mando'!$B$4=$A9581),OR('Cuadro-de-mando'!$E$4="(Todas)",'Cuadro-de-mando'!$E$4=$B9581),OR('Cuadro-de-mando'!$H$4="(Todas)",'Cuadro-de-mando'!$H$4=$C9581),OR('Cuadro-de-mando'!$K$4="(Todas)",'Cuadro-de-mando'!$K$4=$E9581),OR('Cuadro-de-mando'!$N$4="(Todos)",'Cuadro-de-mando'!$N$4=$F9581)),1,0))</f>
        <v>0</v>
      </c>
    </row>
    <row r="9582" spans="1:10" x14ac:dyDescent="0.25">
      <c r="A9582" t="str">
        <f>IF(Tienda_4!$A2382="","","Tienda 4")</f>
        <v/>
      </c>
      <c r="B9582" t="str">
        <f>IF($A9582="","",Tienda_4!B2382)</f>
        <v/>
      </c>
      <c r="C9582" t="str">
        <f>IF($A9582="","",Tienda_4!G2382)</f>
        <v/>
      </c>
      <c r="D9582" t="str">
        <f>IF($A9582="","",Tienda_4!F2382)</f>
        <v/>
      </c>
      <c r="E9582" t="str">
        <f>IF($A9582="","",Tienda_4!I2382)</f>
        <v/>
      </c>
      <c r="F9582" t="str">
        <f>IF($A9582="","",VALUE(RIGHT(Tienda_4!E2382,4)))</f>
        <v/>
      </c>
      <c r="G9582" t="str">
        <f>IF($A9582="","",Tienda_4!C2382)</f>
        <v/>
      </c>
      <c r="H9582" t="str">
        <f>IF($A9582="","",Tienda_4!D2382)</f>
        <v/>
      </c>
      <c r="I9582" t="str">
        <f>IF($A9582="","",Tienda_4!H2382)</f>
        <v/>
      </c>
      <c r="J9582">
        <f>IF($A9582="",0,IF(AND(OR('Cuadro-de-mando'!$B$4="(Todas)",'Cuadro-de-mando'!$B$4=$A9582),OR('Cuadro-de-mando'!$E$4="(Todas)",'Cuadro-de-mando'!$E$4=$B9582),OR('Cuadro-de-mando'!$H$4="(Todas)",'Cuadro-de-mando'!$H$4=$C9582),OR('Cuadro-de-mando'!$K$4="(Todas)",'Cuadro-de-mando'!$K$4=$E9582),OR('Cuadro-de-mando'!$N$4="(Todos)",'Cuadro-de-mando'!$N$4=$F9582)),1,0))</f>
        <v>0</v>
      </c>
    </row>
    <row r="9583" spans="1:10" x14ac:dyDescent="0.25">
      <c r="A9583" t="str">
        <f>IF(Tienda_4!$A2383="","","Tienda 4")</f>
        <v/>
      </c>
      <c r="B9583" t="str">
        <f>IF($A9583="","",Tienda_4!B2383)</f>
        <v/>
      </c>
      <c r="C9583" t="str">
        <f>IF($A9583="","",Tienda_4!G2383)</f>
        <v/>
      </c>
      <c r="D9583" t="str">
        <f>IF($A9583="","",Tienda_4!F2383)</f>
        <v/>
      </c>
      <c r="E9583" t="str">
        <f>IF($A9583="","",Tienda_4!I2383)</f>
        <v/>
      </c>
      <c r="F9583" t="str">
        <f>IF($A9583="","",VALUE(RIGHT(Tienda_4!E2383,4)))</f>
        <v/>
      </c>
      <c r="G9583" t="str">
        <f>IF($A9583="","",Tienda_4!C2383)</f>
        <v/>
      </c>
      <c r="H9583" t="str">
        <f>IF($A9583="","",Tienda_4!D2383)</f>
        <v/>
      </c>
      <c r="I9583" t="str">
        <f>IF($A9583="","",Tienda_4!H2383)</f>
        <v/>
      </c>
      <c r="J9583">
        <f>IF($A9583="",0,IF(AND(OR('Cuadro-de-mando'!$B$4="(Todas)",'Cuadro-de-mando'!$B$4=$A9583),OR('Cuadro-de-mando'!$E$4="(Todas)",'Cuadro-de-mando'!$E$4=$B9583),OR('Cuadro-de-mando'!$H$4="(Todas)",'Cuadro-de-mando'!$H$4=$C9583),OR('Cuadro-de-mando'!$K$4="(Todas)",'Cuadro-de-mando'!$K$4=$E9583),OR('Cuadro-de-mando'!$N$4="(Todos)",'Cuadro-de-mando'!$N$4=$F9583)),1,0))</f>
        <v>0</v>
      </c>
    </row>
    <row r="9584" spans="1:10" x14ac:dyDescent="0.25">
      <c r="A9584" t="str">
        <f>IF(Tienda_4!$A2384="","","Tienda 4")</f>
        <v/>
      </c>
      <c r="B9584" t="str">
        <f>IF($A9584="","",Tienda_4!B2384)</f>
        <v/>
      </c>
      <c r="C9584" t="str">
        <f>IF($A9584="","",Tienda_4!G2384)</f>
        <v/>
      </c>
      <c r="D9584" t="str">
        <f>IF($A9584="","",Tienda_4!F2384)</f>
        <v/>
      </c>
      <c r="E9584" t="str">
        <f>IF($A9584="","",Tienda_4!I2384)</f>
        <v/>
      </c>
      <c r="F9584" t="str">
        <f>IF($A9584="","",VALUE(RIGHT(Tienda_4!E2384,4)))</f>
        <v/>
      </c>
      <c r="G9584" t="str">
        <f>IF($A9584="","",Tienda_4!C2384)</f>
        <v/>
      </c>
      <c r="H9584" t="str">
        <f>IF($A9584="","",Tienda_4!D2384)</f>
        <v/>
      </c>
      <c r="I9584" t="str">
        <f>IF($A9584="","",Tienda_4!H2384)</f>
        <v/>
      </c>
      <c r="J9584">
        <f>IF($A9584="",0,IF(AND(OR('Cuadro-de-mando'!$B$4="(Todas)",'Cuadro-de-mando'!$B$4=$A9584),OR('Cuadro-de-mando'!$E$4="(Todas)",'Cuadro-de-mando'!$E$4=$B9584),OR('Cuadro-de-mando'!$H$4="(Todas)",'Cuadro-de-mando'!$H$4=$C9584),OR('Cuadro-de-mando'!$K$4="(Todas)",'Cuadro-de-mando'!$K$4=$E9584),OR('Cuadro-de-mando'!$N$4="(Todos)",'Cuadro-de-mando'!$N$4=$F9584)),1,0))</f>
        <v>0</v>
      </c>
    </row>
    <row r="9585" spans="1:10" x14ac:dyDescent="0.25">
      <c r="A9585" t="str">
        <f>IF(Tienda_4!$A2385="","","Tienda 4")</f>
        <v/>
      </c>
      <c r="B9585" t="str">
        <f>IF($A9585="","",Tienda_4!B2385)</f>
        <v/>
      </c>
      <c r="C9585" t="str">
        <f>IF($A9585="","",Tienda_4!G2385)</f>
        <v/>
      </c>
      <c r="D9585" t="str">
        <f>IF($A9585="","",Tienda_4!F2385)</f>
        <v/>
      </c>
      <c r="E9585" t="str">
        <f>IF($A9585="","",Tienda_4!I2385)</f>
        <v/>
      </c>
      <c r="F9585" t="str">
        <f>IF($A9585="","",VALUE(RIGHT(Tienda_4!E2385,4)))</f>
        <v/>
      </c>
      <c r="G9585" t="str">
        <f>IF($A9585="","",Tienda_4!C2385)</f>
        <v/>
      </c>
      <c r="H9585" t="str">
        <f>IF($A9585="","",Tienda_4!D2385)</f>
        <v/>
      </c>
      <c r="I9585" t="str">
        <f>IF($A9585="","",Tienda_4!H2385)</f>
        <v/>
      </c>
      <c r="J9585">
        <f>IF($A9585="",0,IF(AND(OR('Cuadro-de-mando'!$B$4="(Todas)",'Cuadro-de-mando'!$B$4=$A9585),OR('Cuadro-de-mando'!$E$4="(Todas)",'Cuadro-de-mando'!$E$4=$B9585),OR('Cuadro-de-mando'!$H$4="(Todas)",'Cuadro-de-mando'!$H$4=$C9585),OR('Cuadro-de-mando'!$K$4="(Todas)",'Cuadro-de-mando'!$K$4=$E9585),OR('Cuadro-de-mando'!$N$4="(Todos)",'Cuadro-de-mando'!$N$4=$F9585)),1,0))</f>
        <v>0</v>
      </c>
    </row>
    <row r="9586" spans="1:10" x14ac:dyDescent="0.25">
      <c r="A9586" t="str">
        <f>IF(Tienda_4!$A2386="","","Tienda 4")</f>
        <v/>
      </c>
      <c r="B9586" t="str">
        <f>IF($A9586="","",Tienda_4!B2386)</f>
        <v/>
      </c>
      <c r="C9586" t="str">
        <f>IF($A9586="","",Tienda_4!G2386)</f>
        <v/>
      </c>
      <c r="D9586" t="str">
        <f>IF($A9586="","",Tienda_4!F2386)</f>
        <v/>
      </c>
      <c r="E9586" t="str">
        <f>IF($A9586="","",Tienda_4!I2386)</f>
        <v/>
      </c>
      <c r="F9586" t="str">
        <f>IF($A9586="","",VALUE(RIGHT(Tienda_4!E2386,4)))</f>
        <v/>
      </c>
      <c r="G9586" t="str">
        <f>IF($A9586="","",Tienda_4!C2386)</f>
        <v/>
      </c>
      <c r="H9586" t="str">
        <f>IF($A9586="","",Tienda_4!D2386)</f>
        <v/>
      </c>
      <c r="I9586" t="str">
        <f>IF($A9586="","",Tienda_4!H2386)</f>
        <v/>
      </c>
      <c r="J9586">
        <f>IF($A9586="",0,IF(AND(OR('Cuadro-de-mando'!$B$4="(Todas)",'Cuadro-de-mando'!$B$4=$A9586),OR('Cuadro-de-mando'!$E$4="(Todas)",'Cuadro-de-mando'!$E$4=$B9586),OR('Cuadro-de-mando'!$H$4="(Todas)",'Cuadro-de-mando'!$H$4=$C9586),OR('Cuadro-de-mando'!$K$4="(Todas)",'Cuadro-de-mando'!$K$4=$E9586),OR('Cuadro-de-mando'!$N$4="(Todos)",'Cuadro-de-mando'!$N$4=$F9586)),1,0))</f>
        <v>0</v>
      </c>
    </row>
    <row r="9587" spans="1:10" x14ac:dyDescent="0.25">
      <c r="A9587" t="str">
        <f>IF(Tienda_4!$A2387="","","Tienda 4")</f>
        <v/>
      </c>
      <c r="B9587" t="str">
        <f>IF($A9587="","",Tienda_4!B2387)</f>
        <v/>
      </c>
      <c r="C9587" t="str">
        <f>IF($A9587="","",Tienda_4!G2387)</f>
        <v/>
      </c>
      <c r="D9587" t="str">
        <f>IF($A9587="","",Tienda_4!F2387)</f>
        <v/>
      </c>
      <c r="E9587" t="str">
        <f>IF($A9587="","",Tienda_4!I2387)</f>
        <v/>
      </c>
      <c r="F9587" t="str">
        <f>IF($A9587="","",VALUE(RIGHT(Tienda_4!E2387,4)))</f>
        <v/>
      </c>
      <c r="G9587" t="str">
        <f>IF($A9587="","",Tienda_4!C2387)</f>
        <v/>
      </c>
      <c r="H9587" t="str">
        <f>IF($A9587="","",Tienda_4!D2387)</f>
        <v/>
      </c>
      <c r="I9587" t="str">
        <f>IF($A9587="","",Tienda_4!H2387)</f>
        <v/>
      </c>
      <c r="J9587">
        <f>IF($A9587="",0,IF(AND(OR('Cuadro-de-mando'!$B$4="(Todas)",'Cuadro-de-mando'!$B$4=$A9587),OR('Cuadro-de-mando'!$E$4="(Todas)",'Cuadro-de-mando'!$E$4=$B9587),OR('Cuadro-de-mando'!$H$4="(Todas)",'Cuadro-de-mando'!$H$4=$C9587),OR('Cuadro-de-mando'!$K$4="(Todas)",'Cuadro-de-mando'!$K$4=$E9587),OR('Cuadro-de-mando'!$N$4="(Todos)",'Cuadro-de-mando'!$N$4=$F9587)),1,0))</f>
        <v>0</v>
      </c>
    </row>
    <row r="9588" spans="1:10" x14ac:dyDescent="0.25">
      <c r="A9588" t="str">
        <f>IF(Tienda_4!$A2388="","","Tienda 4")</f>
        <v/>
      </c>
      <c r="B9588" t="str">
        <f>IF($A9588="","",Tienda_4!B2388)</f>
        <v/>
      </c>
      <c r="C9588" t="str">
        <f>IF($A9588="","",Tienda_4!G2388)</f>
        <v/>
      </c>
      <c r="D9588" t="str">
        <f>IF($A9588="","",Tienda_4!F2388)</f>
        <v/>
      </c>
      <c r="E9588" t="str">
        <f>IF($A9588="","",Tienda_4!I2388)</f>
        <v/>
      </c>
      <c r="F9588" t="str">
        <f>IF($A9588="","",VALUE(RIGHT(Tienda_4!E2388,4)))</f>
        <v/>
      </c>
      <c r="G9588" t="str">
        <f>IF($A9588="","",Tienda_4!C2388)</f>
        <v/>
      </c>
      <c r="H9588" t="str">
        <f>IF($A9588="","",Tienda_4!D2388)</f>
        <v/>
      </c>
      <c r="I9588" t="str">
        <f>IF($A9588="","",Tienda_4!H2388)</f>
        <v/>
      </c>
      <c r="J9588">
        <f>IF($A9588="",0,IF(AND(OR('Cuadro-de-mando'!$B$4="(Todas)",'Cuadro-de-mando'!$B$4=$A9588),OR('Cuadro-de-mando'!$E$4="(Todas)",'Cuadro-de-mando'!$E$4=$B9588),OR('Cuadro-de-mando'!$H$4="(Todas)",'Cuadro-de-mando'!$H$4=$C9588),OR('Cuadro-de-mando'!$K$4="(Todas)",'Cuadro-de-mando'!$K$4=$E9588),OR('Cuadro-de-mando'!$N$4="(Todos)",'Cuadro-de-mando'!$N$4=$F9588)),1,0))</f>
        <v>0</v>
      </c>
    </row>
    <row r="9589" spans="1:10" x14ac:dyDescent="0.25">
      <c r="A9589" t="str">
        <f>IF(Tienda_4!$A2389="","","Tienda 4")</f>
        <v/>
      </c>
      <c r="B9589" t="str">
        <f>IF($A9589="","",Tienda_4!B2389)</f>
        <v/>
      </c>
      <c r="C9589" t="str">
        <f>IF($A9589="","",Tienda_4!G2389)</f>
        <v/>
      </c>
      <c r="D9589" t="str">
        <f>IF($A9589="","",Tienda_4!F2389)</f>
        <v/>
      </c>
      <c r="E9589" t="str">
        <f>IF($A9589="","",Tienda_4!I2389)</f>
        <v/>
      </c>
      <c r="F9589" t="str">
        <f>IF($A9589="","",VALUE(RIGHT(Tienda_4!E2389,4)))</f>
        <v/>
      </c>
      <c r="G9589" t="str">
        <f>IF($A9589="","",Tienda_4!C2389)</f>
        <v/>
      </c>
      <c r="H9589" t="str">
        <f>IF($A9589="","",Tienda_4!D2389)</f>
        <v/>
      </c>
      <c r="I9589" t="str">
        <f>IF($A9589="","",Tienda_4!H2389)</f>
        <v/>
      </c>
      <c r="J9589">
        <f>IF($A9589="",0,IF(AND(OR('Cuadro-de-mando'!$B$4="(Todas)",'Cuadro-de-mando'!$B$4=$A9589),OR('Cuadro-de-mando'!$E$4="(Todas)",'Cuadro-de-mando'!$E$4=$B9589),OR('Cuadro-de-mando'!$H$4="(Todas)",'Cuadro-de-mando'!$H$4=$C9589),OR('Cuadro-de-mando'!$K$4="(Todas)",'Cuadro-de-mando'!$K$4=$E9589),OR('Cuadro-de-mando'!$N$4="(Todos)",'Cuadro-de-mando'!$N$4=$F9589)),1,0))</f>
        <v>0</v>
      </c>
    </row>
    <row r="9590" spans="1:10" x14ac:dyDescent="0.25">
      <c r="A9590" t="str">
        <f>IF(Tienda_4!$A2390="","","Tienda 4")</f>
        <v/>
      </c>
      <c r="B9590" t="str">
        <f>IF($A9590="","",Tienda_4!B2390)</f>
        <v/>
      </c>
      <c r="C9590" t="str">
        <f>IF($A9590="","",Tienda_4!G2390)</f>
        <v/>
      </c>
      <c r="D9590" t="str">
        <f>IF($A9590="","",Tienda_4!F2390)</f>
        <v/>
      </c>
      <c r="E9590" t="str">
        <f>IF($A9590="","",Tienda_4!I2390)</f>
        <v/>
      </c>
      <c r="F9590" t="str">
        <f>IF($A9590="","",VALUE(RIGHT(Tienda_4!E2390,4)))</f>
        <v/>
      </c>
      <c r="G9590" t="str">
        <f>IF($A9590="","",Tienda_4!C2390)</f>
        <v/>
      </c>
      <c r="H9590" t="str">
        <f>IF($A9590="","",Tienda_4!D2390)</f>
        <v/>
      </c>
      <c r="I9590" t="str">
        <f>IF($A9590="","",Tienda_4!H2390)</f>
        <v/>
      </c>
      <c r="J9590">
        <f>IF($A9590="",0,IF(AND(OR('Cuadro-de-mando'!$B$4="(Todas)",'Cuadro-de-mando'!$B$4=$A9590),OR('Cuadro-de-mando'!$E$4="(Todas)",'Cuadro-de-mando'!$E$4=$B9590),OR('Cuadro-de-mando'!$H$4="(Todas)",'Cuadro-de-mando'!$H$4=$C9590),OR('Cuadro-de-mando'!$K$4="(Todas)",'Cuadro-de-mando'!$K$4=$E9590),OR('Cuadro-de-mando'!$N$4="(Todos)",'Cuadro-de-mando'!$N$4=$F9590)),1,0))</f>
        <v>0</v>
      </c>
    </row>
    <row r="9591" spans="1:10" x14ac:dyDescent="0.25">
      <c r="A9591" t="str">
        <f>IF(Tienda_4!$A2391="","","Tienda 4")</f>
        <v/>
      </c>
      <c r="B9591" t="str">
        <f>IF($A9591="","",Tienda_4!B2391)</f>
        <v/>
      </c>
      <c r="C9591" t="str">
        <f>IF($A9591="","",Tienda_4!G2391)</f>
        <v/>
      </c>
      <c r="D9591" t="str">
        <f>IF($A9591="","",Tienda_4!F2391)</f>
        <v/>
      </c>
      <c r="E9591" t="str">
        <f>IF($A9591="","",Tienda_4!I2391)</f>
        <v/>
      </c>
      <c r="F9591" t="str">
        <f>IF($A9591="","",VALUE(RIGHT(Tienda_4!E2391,4)))</f>
        <v/>
      </c>
      <c r="G9591" t="str">
        <f>IF($A9591="","",Tienda_4!C2391)</f>
        <v/>
      </c>
      <c r="H9591" t="str">
        <f>IF($A9591="","",Tienda_4!D2391)</f>
        <v/>
      </c>
      <c r="I9591" t="str">
        <f>IF($A9591="","",Tienda_4!H2391)</f>
        <v/>
      </c>
      <c r="J9591">
        <f>IF($A9591="",0,IF(AND(OR('Cuadro-de-mando'!$B$4="(Todas)",'Cuadro-de-mando'!$B$4=$A9591),OR('Cuadro-de-mando'!$E$4="(Todas)",'Cuadro-de-mando'!$E$4=$B9591),OR('Cuadro-de-mando'!$H$4="(Todas)",'Cuadro-de-mando'!$H$4=$C9591),OR('Cuadro-de-mando'!$K$4="(Todas)",'Cuadro-de-mando'!$K$4=$E9591),OR('Cuadro-de-mando'!$N$4="(Todos)",'Cuadro-de-mando'!$N$4=$F9591)),1,0))</f>
        <v>0</v>
      </c>
    </row>
    <row r="9592" spans="1:10" x14ac:dyDescent="0.25">
      <c r="A9592" t="str">
        <f>IF(Tienda_4!$A2392="","","Tienda 4")</f>
        <v/>
      </c>
      <c r="B9592" t="str">
        <f>IF($A9592="","",Tienda_4!B2392)</f>
        <v/>
      </c>
      <c r="C9592" t="str">
        <f>IF($A9592="","",Tienda_4!G2392)</f>
        <v/>
      </c>
      <c r="D9592" t="str">
        <f>IF($A9592="","",Tienda_4!F2392)</f>
        <v/>
      </c>
      <c r="E9592" t="str">
        <f>IF($A9592="","",Tienda_4!I2392)</f>
        <v/>
      </c>
      <c r="F9592" t="str">
        <f>IF($A9592="","",VALUE(RIGHT(Tienda_4!E2392,4)))</f>
        <v/>
      </c>
      <c r="G9592" t="str">
        <f>IF($A9592="","",Tienda_4!C2392)</f>
        <v/>
      </c>
      <c r="H9592" t="str">
        <f>IF($A9592="","",Tienda_4!D2392)</f>
        <v/>
      </c>
      <c r="I9592" t="str">
        <f>IF($A9592="","",Tienda_4!H2392)</f>
        <v/>
      </c>
      <c r="J9592">
        <f>IF($A9592="",0,IF(AND(OR('Cuadro-de-mando'!$B$4="(Todas)",'Cuadro-de-mando'!$B$4=$A9592),OR('Cuadro-de-mando'!$E$4="(Todas)",'Cuadro-de-mando'!$E$4=$B9592),OR('Cuadro-de-mando'!$H$4="(Todas)",'Cuadro-de-mando'!$H$4=$C9592),OR('Cuadro-de-mando'!$K$4="(Todas)",'Cuadro-de-mando'!$K$4=$E9592),OR('Cuadro-de-mando'!$N$4="(Todos)",'Cuadro-de-mando'!$N$4=$F9592)),1,0))</f>
        <v>0</v>
      </c>
    </row>
    <row r="9593" spans="1:10" x14ac:dyDescent="0.25">
      <c r="A9593" t="str">
        <f>IF(Tienda_4!$A2393="","","Tienda 4")</f>
        <v/>
      </c>
      <c r="B9593" t="str">
        <f>IF($A9593="","",Tienda_4!B2393)</f>
        <v/>
      </c>
      <c r="C9593" t="str">
        <f>IF($A9593="","",Tienda_4!G2393)</f>
        <v/>
      </c>
      <c r="D9593" t="str">
        <f>IF($A9593="","",Tienda_4!F2393)</f>
        <v/>
      </c>
      <c r="E9593" t="str">
        <f>IF($A9593="","",Tienda_4!I2393)</f>
        <v/>
      </c>
      <c r="F9593" t="str">
        <f>IF($A9593="","",VALUE(RIGHT(Tienda_4!E2393,4)))</f>
        <v/>
      </c>
      <c r="G9593" t="str">
        <f>IF($A9593="","",Tienda_4!C2393)</f>
        <v/>
      </c>
      <c r="H9593" t="str">
        <f>IF($A9593="","",Tienda_4!D2393)</f>
        <v/>
      </c>
      <c r="I9593" t="str">
        <f>IF($A9593="","",Tienda_4!H2393)</f>
        <v/>
      </c>
      <c r="J9593">
        <f>IF($A9593="",0,IF(AND(OR('Cuadro-de-mando'!$B$4="(Todas)",'Cuadro-de-mando'!$B$4=$A9593),OR('Cuadro-de-mando'!$E$4="(Todas)",'Cuadro-de-mando'!$E$4=$B9593),OR('Cuadro-de-mando'!$H$4="(Todas)",'Cuadro-de-mando'!$H$4=$C9593),OR('Cuadro-de-mando'!$K$4="(Todas)",'Cuadro-de-mando'!$K$4=$E9593),OR('Cuadro-de-mando'!$N$4="(Todos)",'Cuadro-de-mando'!$N$4=$F9593)),1,0))</f>
        <v>0</v>
      </c>
    </row>
    <row r="9594" spans="1:10" x14ac:dyDescent="0.25">
      <c r="A9594" t="str">
        <f>IF(Tienda_4!$A2394="","","Tienda 4")</f>
        <v/>
      </c>
      <c r="B9594" t="str">
        <f>IF($A9594="","",Tienda_4!B2394)</f>
        <v/>
      </c>
      <c r="C9594" t="str">
        <f>IF($A9594="","",Tienda_4!G2394)</f>
        <v/>
      </c>
      <c r="D9594" t="str">
        <f>IF($A9594="","",Tienda_4!F2394)</f>
        <v/>
      </c>
      <c r="E9594" t="str">
        <f>IF($A9594="","",Tienda_4!I2394)</f>
        <v/>
      </c>
      <c r="F9594" t="str">
        <f>IF($A9594="","",VALUE(RIGHT(Tienda_4!E2394,4)))</f>
        <v/>
      </c>
      <c r="G9594" t="str">
        <f>IF($A9594="","",Tienda_4!C2394)</f>
        <v/>
      </c>
      <c r="H9594" t="str">
        <f>IF($A9594="","",Tienda_4!D2394)</f>
        <v/>
      </c>
      <c r="I9594" t="str">
        <f>IF($A9594="","",Tienda_4!H2394)</f>
        <v/>
      </c>
      <c r="J9594">
        <f>IF($A9594="",0,IF(AND(OR('Cuadro-de-mando'!$B$4="(Todas)",'Cuadro-de-mando'!$B$4=$A9594),OR('Cuadro-de-mando'!$E$4="(Todas)",'Cuadro-de-mando'!$E$4=$B9594),OR('Cuadro-de-mando'!$H$4="(Todas)",'Cuadro-de-mando'!$H$4=$C9594),OR('Cuadro-de-mando'!$K$4="(Todas)",'Cuadro-de-mando'!$K$4=$E9594),OR('Cuadro-de-mando'!$N$4="(Todos)",'Cuadro-de-mando'!$N$4=$F9594)),1,0))</f>
        <v>0</v>
      </c>
    </row>
    <row r="9595" spans="1:10" x14ac:dyDescent="0.25">
      <c r="A9595" t="str">
        <f>IF(Tienda_4!$A2395="","","Tienda 4")</f>
        <v/>
      </c>
      <c r="B9595" t="str">
        <f>IF($A9595="","",Tienda_4!B2395)</f>
        <v/>
      </c>
      <c r="C9595" t="str">
        <f>IF($A9595="","",Tienda_4!G2395)</f>
        <v/>
      </c>
      <c r="D9595" t="str">
        <f>IF($A9595="","",Tienda_4!F2395)</f>
        <v/>
      </c>
      <c r="E9595" t="str">
        <f>IF($A9595="","",Tienda_4!I2395)</f>
        <v/>
      </c>
      <c r="F9595" t="str">
        <f>IF($A9595="","",VALUE(RIGHT(Tienda_4!E2395,4)))</f>
        <v/>
      </c>
      <c r="G9595" t="str">
        <f>IF($A9595="","",Tienda_4!C2395)</f>
        <v/>
      </c>
      <c r="H9595" t="str">
        <f>IF($A9595="","",Tienda_4!D2395)</f>
        <v/>
      </c>
      <c r="I9595" t="str">
        <f>IF($A9595="","",Tienda_4!H2395)</f>
        <v/>
      </c>
      <c r="J9595">
        <f>IF($A9595="",0,IF(AND(OR('Cuadro-de-mando'!$B$4="(Todas)",'Cuadro-de-mando'!$B$4=$A9595),OR('Cuadro-de-mando'!$E$4="(Todas)",'Cuadro-de-mando'!$E$4=$B9595),OR('Cuadro-de-mando'!$H$4="(Todas)",'Cuadro-de-mando'!$H$4=$C9595),OR('Cuadro-de-mando'!$K$4="(Todas)",'Cuadro-de-mando'!$K$4=$E9595),OR('Cuadro-de-mando'!$N$4="(Todos)",'Cuadro-de-mando'!$N$4=$F9595)),1,0))</f>
        <v>0</v>
      </c>
    </row>
    <row r="9596" spans="1:10" x14ac:dyDescent="0.25">
      <c r="A9596" t="str">
        <f>IF(Tienda_4!$A2396="","","Tienda 4")</f>
        <v/>
      </c>
      <c r="B9596" t="str">
        <f>IF($A9596="","",Tienda_4!B2396)</f>
        <v/>
      </c>
      <c r="C9596" t="str">
        <f>IF($A9596="","",Tienda_4!G2396)</f>
        <v/>
      </c>
      <c r="D9596" t="str">
        <f>IF($A9596="","",Tienda_4!F2396)</f>
        <v/>
      </c>
      <c r="E9596" t="str">
        <f>IF($A9596="","",Tienda_4!I2396)</f>
        <v/>
      </c>
      <c r="F9596" t="str">
        <f>IF($A9596="","",VALUE(RIGHT(Tienda_4!E2396,4)))</f>
        <v/>
      </c>
      <c r="G9596" t="str">
        <f>IF($A9596="","",Tienda_4!C2396)</f>
        <v/>
      </c>
      <c r="H9596" t="str">
        <f>IF($A9596="","",Tienda_4!D2396)</f>
        <v/>
      </c>
      <c r="I9596" t="str">
        <f>IF($A9596="","",Tienda_4!H2396)</f>
        <v/>
      </c>
      <c r="J9596">
        <f>IF($A9596="",0,IF(AND(OR('Cuadro-de-mando'!$B$4="(Todas)",'Cuadro-de-mando'!$B$4=$A9596),OR('Cuadro-de-mando'!$E$4="(Todas)",'Cuadro-de-mando'!$E$4=$B9596),OR('Cuadro-de-mando'!$H$4="(Todas)",'Cuadro-de-mando'!$H$4=$C9596),OR('Cuadro-de-mando'!$K$4="(Todas)",'Cuadro-de-mando'!$K$4=$E9596),OR('Cuadro-de-mando'!$N$4="(Todos)",'Cuadro-de-mando'!$N$4=$F9596)),1,0))</f>
        <v>0</v>
      </c>
    </row>
    <row r="9597" spans="1:10" x14ac:dyDescent="0.25">
      <c r="A9597" t="str">
        <f>IF(Tienda_4!$A2397="","","Tienda 4")</f>
        <v/>
      </c>
      <c r="B9597" t="str">
        <f>IF($A9597="","",Tienda_4!B2397)</f>
        <v/>
      </c>
      <c r="C9597" t="str">
        <f>IF($A9597="","",Tienda_4!G2397)</f>
        <v/>
      </c>
      <c r="D9597" t="str">
        <f>IF($A9597="","",Tienda_4!F2397)</f>
        <v/>
      </c>
      <c r="E9597" t="str">
        <f>IF($A9597="","",Tienda_4!I2397)</f>
        <v/>
      </c>
      <c r="F9597" t="str">
        <f>IF($A9597="","",VALUE(RIGHT(Tienda_4!E2397,4)))</f>
        <v/>
      </c>
      <c r="G9597" t="str">
        <f>IF($A9597="","",Tienda_4!C2397)</f>
        <v/>
      </c>
      <c r="H9597" t="str">
        <f>IF($A9597="","",Tienda_4!D2397)</f>
        <v/>
      </c>
      <c r="I9597" t="str">
        <f>IF($A9597="","",Tienda_4!H2397)</f>
        <v/>
      </c>
      <c r="J9597">
        <f>IF($A9597="",0,IF(AND(OR('Cuadro-de-mando'!$B$4="(Todas)",'Cuadro-de-mando'!$B$4=$A9597),OR('Cuadro-de-mando'!$E$4="(Todas)",'Cuadro-de-mando'!$E$4=$B9597),OR('Cuadro-de-mando'!$H$4="(Todas)",'Cuadro-de-mando'!$H$4=$C9597),OR('Cuadro-de-mando'!$K$4="(Todas)",'Cuadro-de-mando'!$K$4=$E9597),OR('Cuadro-de-mando'!$N$4="(Todos)",'Cuadro-de-mando'!$N$4=$F9597)),1,0))</f>
        <v>0</v>
      </c>
    </row>
    <row r="9598" spans="1:10" x14ac:dyDescent="0.25">
      <c r="A9598" t="str">
        <f>IF(Tienda_4!$A2398="","","Tienda 4")</f>
        <v/>
      </c>
      <c r="B9598" t="str">
        <f>IF($A9598="","",Tienda_4!B2398)</f>
        <v/>
      </c>
      <c r="C9598" t="str">
        <f>IF($A9598="","",Tienda_4!G2398)</f>
        <v/>
      </c>
      <c r="D9598" t="str">
        <f>IF($A9598="","",Tienda_4!F2398)</f>
        <v/>
      </c>
      <c r="E9598" t="str">
        <f>IF($A9598="","",Tienda_4!I2398)</f>
        <v/>
      </c>
      <c r="F9598" t="str">
        <f>IF($A9598="","",VALUE(RIGHT(Tienda_4!E2398,4)))</f>
        <v/>
      </c>
      <c r="G9598" t="str">
        <f>IF($A9598="","",Tienda_4!C2398)</f>
        <v/>
      </c>
      <c r="H9598" t="str">
        <f>IF($A9598="","",Tienda_4!D2398)</f>
        <v/>
      </c>
      <c r="I9598" t="str">
        <f>IF($A9598="","",Tienda_4!H2398)</f>
        <v/>
      </c>
      <c r="J9598">
        <f>IF($A9598="",0,IF(AND(OR('Cuadro-de-mando'!$B$4="(Todas)",'Cuadro-de-mando'!$B$4=$A9598),OR('Cuadro-de-mando'!$E$4="(Todas)",'Cuadro-de-mando'!$E$4=$B9598),OR('Cuadro-de-mando'!$H$4="(Todas)",'Cuadro-de-mando'!$H$4=$C9598),OR('Cuadro-de-mando'!$K$4="(Todas)",'Cuadro-de-mando'!$K$4=$E9598),OR('Cuadro-de-mando'!$N$4="(Todos)",'Cuadro-de-mando'!$N$4=$F9598)),1,0))</f>
        <v>0</v>
      </c>
    </row>
    <row r="9599" spans="1:10" x14ac:dyDescent="0.25">
      <c r="A9599" t="str">
        <f>IF(Tienda_4!$A2399="","","Tienda 4")</f>
        <v/>
      </c>
      <c r="B9599" t="str">
        <f>IF($A9599="","",Tienda_4!B2399)</f>
        <v/>
      </c>
      <c r="C9599" t="str">
        <f>IF($A9599="","",Tienda_4!G2399)</f>
        <v/>
      </c>
      <c r="D9599" t="str">
        <f>IF($A9599="","",Tienda_4!F2399)</f>
        <v/>
      </c>
      <c r="E9599" t="str">
        <f>IF($A9599="","",Tienda_4!I2399)</f>
        <v/>
      </c>
      <c r="F9599" t="str">
        <f>IF($A9599="","",VALUE(RIGHT(Tienda_4!E2399,4)))</f>
        <v/>
      </c>
      <c r="G9599" t="str">
        <f>IF($A9599="","",Tienda_4!C2399)</f>
        <v/>
      </c>
      <c r="H9599" t="str">
        <f>IF($A9599="","",Tienda_4!D2399)</f>
        <v/>
      </c>
      <c r="I9599" t="str">
        <f>IF($A9599="","",Tienda_4!H2399)</f>
        <v/>
      </c>
      <c r="J9599">
        <f>IF($A9599="",0,IF(AND(OR('Cuadro-de-mando'!$B$4="(Todas)",'Cuadro-de-mando'!$B$4=$A9599),OR('Cuadro-de-mando'!$E$4="(Todas)",'Cuadro-de-mando'!$E$4=$B9599),OR('Cuadro-de-mando'!$H$4="(Todas)",'Cuadro-de-mando'!$H$4=$C9599),OR('Cuadro-de-mando'!$K$4="(Todas)",'Cuadro-de-mando'!$K$4=$E9599),OR('Cuadro-de-mando'!$N$4="(Todos)",'Cuadro-de-mando'!$N$4=$F9599)),1,0))</f>
        <v>0</v>
      </c>
    </row>
    <row r="9600" spans="1:10" x14ac:dyDescent="0.25">
      <c r="A9600" t="str">
        <f>IF(Tienda_4!$A2400="","","Tienda 4")</f>
        <v/>
      </c>
      <c r="B9600" t="str">
        <f>IF($A9600="","",Tienda_4!B2400)</f>
        <v/>
      </c>
      <c r="C9600" t="str">
        <f>IF($A9600="","",Tienda_4!G2400)</f>
        <v/>
      </c>
      <c r="D9600" t="str">
        <f>IF($A9600="","",Tienda_4!F2400)</f>
        <v/>
      </c>
      <c r="E9600" t="str">
        <f>IF($A9600="","",Tienda_4!I2400)</f>
        <v/>
      </c>
      <c r="F9600" t="str">
        <f>IF($A9600="","",VALUE(RIGHT(Tienda_4!E2400,4)))</f>
        <v/>
      </c>
      <c r="G9600" t="str">
        <f>IF($A9600="","",Tienda_4!C2400)</f>
        <v/>
      </c>
      <c r="H9600" t="str">
        <f>IF($A9600="","",Tienda_4!D2400)</f>
        <v/>
      </c>
      <c r="I9600" t="str">
        <f>IF($A9600="","",Tienda_4!H2400)</f>
        <v/>
      </c>
      <c r="J9600">
        <f>IF($A9600="",0,IF(AND(OR('Cuadro-de-mando'!$B$4="(Todas)",'Cuadro-de-mando'!$B$4=$A9600),OR('Cuadro-de-mando'!$E$4="(Todas)",'Cuadro-de-mando'!$E$4=$B9600),OR('Cuadro-de-mando'!$H$4="(Todas)",'Cuadro-de-mando'!$H$4=$C9600),OR('Cuadro-de-mando'!$K$4="(Todas)",'Cuadro-de-mando'!$K$4=$E9600),OR('Cuadro-de-mando'!$N$4="(Todos)",'Cuadro-de-mando'!$N$4=$F9600)),1,0))</f>
        <v>0</v>
      </c>
    </row>
    <row r="9601" spans="1:10" x14ac:dyDescent="0.25">
      <c r="A9601" t="str">
        <f>IF(Tienda_4!$A2401="","","Tienda 4")</f>
        <v/>
      </c>
      <c r="B9601" t="str">
        <f>IF($A9601="","",Tienda_4!B2401)</f>
        <v/>
      </c>
      <c r="C9601" t="str">
        <f>IF($A9601="","",Tienda_4!G2401)</f>
        <v/>
      </c>
      <c r="D9601" t="str">
        <f>IF($A9601="","",Tienda_4!F2401)</f>
        <v/>
      </c>
      <c r="E9601" t="str">
        <f>IF($A9601="","",Tienda_4!I2401)</f>
        <v/>
      </c>
      <c r="F9601" t="str">
        <f>IF($A9601="","",VALUE(RIGHT(Tienda_4!E2401,4)))</f>
        <v/>
      </c>
      <c r="G9601" t="str">
        <f>IF($A9601="","",Tienda_4!C2401)</f>
        <v/>
      </c>
      <c r="H9601" t="str">
        <f>IF($A9601="","",Tienda_4!D2401)</f>
        <v/>
      </c>
      <c r="I9601" t="str">
        <f>IF($A9601="","",Tienda_4!H2401)</f>
        <v/>
      </c>
      <c r="J9601">
        <f>IF($A9601="",0,IF(AND(OR('Cuadro-de-mando'!$B$4="(Todas)",'Cuadro-de-mando'!$B$4=$A9601),OR('Cuadro-de-mando'!$E$4="(Todas)",'Cuadro-de-mando'!$E$4=$B9601),OR('Cuadro-de-mando'!$H$4="(Todas)",'Cuadro-de-mando'!$H$4=$C9601),OR('Cuadro-de-mando'!$K$4="(Todas)",'Cuadro-de-mando'!$K$4=$E9601),OR('Cuadro-de-mando'!$N$4="(Todos)",'Cuadro-de-mando'!$N$4=$F9601)),1,0)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36D2-4170-41BA-8E90-6E5AE9F55291}">
  <dimension ref="B2:P50"/>
  <sheetViews>
    <sheetView showGridLines="0" workbookViewId="0">
      <selection activeCell="N4" sqref="N4:P4"/>
    </sheetView>
  </sheetViews>
  <sheetFormatPr baseColWidth="10" defaultRowHeight="15" x14ac:dyDescent="0.25"/>
  <cols>
    <col min="1" max="1" width="2.7109375" customWidth="1"/>
    <col min="2" max="17" width="11.85546875" customWidth="1"/>
    <col min="28" max="41" width="11.85546875" customWidth="1"/>
  </cols>
  <sheetData>
    <row r="2" spans="2:16" ht="38.1" customHeight="1" x14ac:dyDescent="0.25">
      <c r="B2" s="112" t="s">
        <v>1405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2:16" ht="14.1" customHeight="1" x14ac:dyDescent="0.25">
      <c r="B3" s="74" t="s">
        <v>1337</v>
      </c>
      <c r="C3" s="74"/>
      <c r="D3" s="74"/>
      <c r="E3" s="74" t="s">
        <v>1312</v>
      </c>
      <c r="F3" s="74"/>
      <c r="G3" s="74"/>
      <c r="H3" s="74" t="s">
        <v>1317</v>
      </c>
      <c r="I3" s="74"/>
      <c r="J3" s="74"/>
      <c r="K3" s="74" t="s">
        <v>8</v>
      </c>
      <c r="L3" s="74"/>
      <c r="M3" s="74"/>
      <c r="N3" s="74" t="s">
        <v>1322</v>
      </c>
      <c r="O3" s="74"/>
      <c r="P3" s="74"/>
    </row>
    <row r="4" spans="2:16" ht="20.100000000000001" customHeight="1" x14ac:dyDescent="0.25">
      <c r="B4" s="75" t="s">
        <v>1395</v>
      </c>
      <c r="C4" s="76"/>
      <c r="D4" s="76"/>
      <c r="E4" s="75" t="s">
        <v>1395</v>
      </c>
      <c r="F4" s="76"/>
      <c r="G4" s="76"/>
      <c r="H4" s="75" t="s">
        <v>1395</v>
      </c>
      <c r="I4" s="76"/>
      <c r="J4" s="76"/>
      <c r="K4" s="75" t="s">
        <v>1395</v>
      </c>
      <c r="L4" s="76"/>
      <c r="M4" s="76"/>
      <c r="N4" s="75" t="s">
        <v>1396</v>
      </c>
      <c r="O4" s="76"/>
      <c r="P4" s="77"/>
    </row>
    <row r="6" spans="2:16" ht="15.95" customHeight="1" x14ac:dyDescent="0.25">
      <c r="B6" s="78" t="s">
        <v>1406</v>
      </c>
      <c r="C6" s="79"/>
      <c r="D6" s="79"/>
      <c r="E6" s="78" t="s">
        <v>1365</v>
      </c>
      <c r="F6" s="79"/>
      <c r="G6" s="79"/>
      <c r="H6" s="78" t="s">
        <v>1407</v>
      </c>
      <c r="I6" s="79"/>
      <c r="J6" s="79"/>
      <c r="K6" s="78" t="s">
        <v>1367</v>
      </c>
      <c r="L6" s="79"/>
      <c r="M6" s="79"/>
      <c r="N6" s="78" t="s">
        <v>1408</v>
      </c>
      <c r="O6" s="79"/>
      <c r="P6" s="109"/>
    </row>
    <row r="7" spans="2:16" ht="24" customHeight="1" x14ac:dyDescent="0.25">
      <c r="B7" s="80">
        <f>SUMIF(Datos_Consolidados!$J$2:$J$9601,1,Datos_Consolidados!$G$2:$G$9601)</f>
        <v>4403619200</v>
      </c>
      <c r="C7" s="81"/>
      <c r="D7" s="81"/>
      <c r="E7" s="82">
        <f>COUNTIF(Datos_Consolidados!$J$2:$J$9601,1)</f>
        <v>9435</v>
      </c>
      <c r="F7" s="81"/>
      <c r="G7" s="81"/>
      <c r="H7" s="80">
        <f>IFERROR(SUMIF(Datos_Consolidados!$J$2:$J$9601,1,Datos_Consolidados!$G$2:$G$9601)/COUNTIF(Datos_Consolidados!$J$2:$J$9601,1),0)</f>
        <v>466732.29464758874</v>
      </c>
      <c r="I7" s="81"/>
      <c r="J7" s="81"/>
      <c r="K7" s="80">
        <f>SUMIF(Datos_Consolidados!$J$2:$J$9601,1,Datos_Consolidados!$H$2:$H$9601)</f>
        <v>234697000</v>
      </c>
      <c r="L7" s="81"/>
      <c r="M7" s="81"/>
      <c r="N7" s="110">
        <f>IFERROR(SUMIF(Datos_Consolidados!$J$2:$J$9601,1,Datos_Consolidados!$I$2:$I$9601)/COUNTIF(Datos_Consolidados!$J$2:$J$9601,1),0)</f>
        <v>4.0145204027556964</v>
      </c>
      <c r="O7" s="81"/>
      <c r="P7" s="111"/>
    </row>
    <row r="8" spans="2:16" ht="14.1" customHeight="1" x14ac:dyDescent="0.25">
      <c r="B8" s="71" t="str">
        <f>"% del total general: "&amp;TEXT(IFERROR(SUMIF(Datos_Consolidados!$J$2:$J$9601,1,Datos_Consolidados!$G$2:$G$9601)/Análisis!$F$7,0),"0,0%")</f>
        <v>% del total general: 100,0%</v>
      </c>
      <c r="C8" s="72"/>
      <c r="D8" s="72"/>
      <c r="E8" s="71" t="str">
        <f>"De "&amp;TEXT(Análisis!$F$6,"#.##0")&amp;" registros totales"</f>
        <v>De 9.435 registros totales</v>
      </c>
      <c r="F8" s="72"/>
      <c r="G8" s="72"/>
      <c r="H8" s="71" t="str">
        <f>"General: "&amp;TEXT(Análisis!$F$8,"$#.##0")</f>
        <v>General: $466.732</v>
      </c>
      <c r="I8" s="72"/>
      <c r="J8" s="72"/>
      <c r="K8" s="71" t="str">
        <f>"Envío/ingresos: "&amp;TEXT(IFERROR(SUMIF(Datos_Consolidados!$J$2:$J$9601,1,Datos_Consolidados!$H$2:$H$9601)/SUMIF(Datos_Consolidados!$J$2:$J$9601,1,Datos_Consolidados!$G$2:$G$9601),0),"0,0%")</f>
        <v>Envío/ingresos: 5,3%</v>
      </c>
      <c r="L8" s="72"/>
      <c r="M8" s="72"/>
      <c r="N8" s="71" t="str">
        <f>"General: "&amp;TEXT(Análisis!$F$12,"0,00")</f>
        <v>General: 4,01</v>
      </c>
      <c r="O8" s="72"/>
      <c r="P8" s="73"/>
    </row>
    <row r="44" spans="2:16" ht="20.100000000000001" customHeight="1" x14ac:dyDescent="0.25">
      <c r="B44" s="108" t="s">
        <v>1409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</row>
    <row r="45" spans="2:16" x14ac:dyDescent="0.25">
      <c r="B45" s="106" t="s">
        <v>1337</v>
      </c>
      <c r="C45" s="106"/>
      <c r="D45" s="107" t="s">
        <v>1338</v>
      </c>
      <c r="E45" s="106"/>
      <c r="F45" s="107" t="s">
        <v>1410</v>
      </c>
      <c r="G45" s="106"/>
      <c r="H45" s="107" t="s">
        <v>1302</v>
      </c>
      <c r="I45" s="106"/>
      <c r="J45" s="107" t="s">
        <v>7</v>
      </c>
      <c r="K45" s="106"/>
      <c r="L45" s="83" t="s">
        <v>1412</v>
      </c>
      <c r="M45" s="84"/>
      <c r="N45" s="84"/>
      <c r="O45" s="84"/>
      <c r="P45" s="84"/>
    </row>
    <row r="46" spans="2:16" ht="15" customHeight="1" x14ac:dyDescent="0.25">
      <c r="B46" s="94" t="str">
        <f>Datos_Consolidados!T3</f>
        <v>Tienda 1</v>
      </c>
      <c r="C46" s="94"/>
      <c r="D46" s="95">
        <f>Datos_Consolidados!U3</f>
        <v>1150880400</v>
      </c>
      <c r="E46" s="94"/>
      <c r="F46" s="96">
        <f>IFERROR(D46/$D$50,0)</f>
        <v>0.26134875604139429</v>
      </c>
      <c r="G46" s="94"/>
      <c r="H46" s="97">
        <f>COUNTIFS(Datos_Consolidados!$J$2:$J$9601,1,Datos_Consolidados!$A$2:$A$9601,$B46)</f>
        <v>2359</v>
      </c>
      <c r="I46" s="94"/>
      <c r="J46" s="98">
        <f>IFERROR(SUMIFS(Datos_Consolidados!$I$2:$I$9601,Datos_Consolidados!$J$2:$J$9601,1,Datos_Consolidados!$A$2:$A$9601,$B46)/H46,0)</f>
        <v>3.976685036032217</v>
      </c>
      <c r="K46" s="99"/>
      <c r="L46" s="85" t="str">
        <f>"Con los filtros actuales (Tienda: "&amp;$B$4&amp;" | Categoría: "&amp;$E$4&amp;" | Ciudad: "&amp;$H$4&amp;" | Pago: "&amp;$K$4&amp;" | Año: "&amp;$N$4&amp;") la selección suma "&amp;TEXT(SUMIF(Datos_Consolidados!$J$2:$J$9601,1,Datos_Consolidados!$G$2:$G$9601),"$#.##0")&amp;" en "&amp;TEXT(COUNTIF(Datos_Consolidados!$J$2:$J$9601,1),"#.##0")&amp;" ventas, equivalentes al "&amp;TEXT(IFERROR(SUMIF(Datos_Consolidados!$J$2:$J$9601,1,Datos_Consolidados!$G$2:$G$9601)/Análisis!$F$7,0),"0,0%")&amp;" de los ingresos totales. La categoría líder es "&amp;Datos_Consolidados!Z3&amp;" ("&amp;TEXT(IFERROR(Datos_Consolidados!AA3/SUMIF(Datos_Consolidados!$J$2:$J$9601,1,Datos_Consolidados!$G$2:$G$9601),0),"0,0%")&amp;"), la ciudad líder es "&amp;Datos_Consolidados!Z13&amp;" ("&amp;TEXT(IFERROR(Datos_Consolidados!AA13/SUMIF(Datos_Consolidados!$J$2:$J$9601,1,Datos_Consolidados!$G$2:$G$9601),0),"0,0%")&amp;") y el vendedor con mayores ingresos es "&amp;Datos_Consolidados!Z26&amp;" ("&amp;TEXT(Datos_Consolidados!AA26,"$#.##0")&amp;")."</f>
        <v>Con los filtros actuales (Tienda: (Todas) | Categoría: (Todas) | Ciudad: (Todas) | Pago: (Todas) | Año: (Todos)) la selección suma $4.403.619.200 en 9.435 ventas, equivalentes al 100,0% de los ingresos totales. La categoría líder es Electrónicos (37,7%), la ciudad líder es Bogotá (41,2%) y el vendedor con mayores ingresos es Felipe Santos ($353.796.000).</v>
      </c>
      <c r="M46" s="86"/>
      <c r="N46" s="86"/>
      <c r="O46" s="86"/>
      <c r="P46" s="87"/>
    </row>
    <row r="47" spans="2:16" x14ac:dyDescent="0.25">
      <c r="B47" s="94" t="str">
        <f>Datos_Consolidados!T4</f>
        <v>Tienda 2</v>
      </c>
      <c r="C47" s="94"/>
      <c r="D47" s="95">
        <f>Datos_Consolidados!U4</f>
        <v>1116343500</v>
      </c>
      <c r="E47" s="94"/>
      <c r="F47" s="96">
        <f>IFERROR(D47/$D$50,0)</f>
        <v>0.25350591168282671</v>
      </c>
      <c r="G47" s="94"/>
      <c r="H47" s="97">
        <f>COUNTIFS(Datos_Consolidados!$J$2:$J$9601,1,Datos_Consolidados!$A$2:$A$9601,$B47)</f>
        <v>2359</v>
      </c>
      <c r="I47" s="94"/>
      <c r="J47" s="98">
        <f>IFERROR(SUMIFS(Datos_Consolidados!$I$2:$I$9601,Datos_Consolidados!$J$2:$J$9601,1,Datos_Consolidados!$A$2:$A$9601,$B47)/H47,0)</f>
        <v>4.0373039423484531</v>
      </c>
      <c r="K47" s="99"/>
      <c r="L47" s="88"/>
      <c r="M47" s="89"/>
      <c r="N47" s="89"/>
      <c r="O47" s="89"/>
      <c r="P47" s="90"/>
    </row>
    <row r="48" spans="2:16" x14ac:dyDescent="0.25">
      <c r="B48" s="94" t="str">
        <f>Datos_Consolidados!T5</f>
        <v>Tienda 3</v>
      </c>
      <c r="C48" s="94"/>
      <c r="D48" s="95">
        <f>Datos_Consolidados!U5</f>
        <v>1098019600</v>
      </c>
      <c r="E48" s="94"/>
      <c r="F48" s="96">
        <f>IFERROR(D48/$D$50,0)</f>
        <v>0.24934481164947234</v>
      </c>
      <c r="G48" s="94"/>
      <c r="H48" s="97">
        <f>COUNTIFS(Datos_Consolidados!$J$2:$J$9601,1,Datos_Consolidados!$A$2:$A$9601,$B48)</f>
        <v>2359</v>
      </c>
      <c r="I48" s="94"/>
      <c r="J48" s="98">
        <f>IFERROR(SUMIFS(Datos_Consolidados!$I$2:$I$9601,Datos_Consolidados!$J$2:$J$9601,1,Datos_Consolidados!$A$2:$A$9601,$B48)/H48,0)</f>
        <v>4.0483255616786771</v>
      </c>
      <c r="K48" s="99"/>
      <c r="L48" s="88"/>
      <c r="M48" s="89"/>
      <c r="N48" s="89"/>
      <c r="O48" s="89"/>
      <c r="P48" s="90"/>
    </row>
    <row r="49" spans="2:16" x14ac:dyDescent="0.25">
      <c r="B49" s="94" t="str">
        <f>Datos_Consolidados!T6</f>
        <v>Tienda 4</v>
      </c>
      <c r="C49" s="94"/>
      <c r="D49" s="95">
        <f>Datos_Consolidados!U6</f>
        <v>1038375700</v>
      </c>
      <c r="E49" s="94"/>
      <c r="F49" s="96">
        <f>IFERROR(D49/$D$50,0)</f>
        <v>0.23580052062630666</v>
      </c>
      <c r="G49" s="94"/>
      <c r="H49" s="97">
        <f>COUNTIFS(Datos_Consolidados!$J$2:$J$9601,1,Datos_Consolidados!$A$2:$A$9601,$B49)</f>
        <v>2358</v>
      </c>
      <c r="I49" s="94"/>
      <c r="J49" s="98">
        <f>IFERROR(SUMIFS(Datos_Consolidados!$I$2:$I$9601,Datos_Consolidados!$J$2:$J$9601,1,Datos_Consolidados!$A$2:$A$9601,$B49)/H49,0)</f>
        <v>3.9957591178965224</v>
      </c>
      <c r="K49" s="99"/>
      <c r="L49" s="88"/>
      <c r="M49" s="89"/>
      <c r="N49" s="89"/>
      <c r="O49" s="89"/>
      <c r="P49" s="90"/>
    </row>
    <row r="50" spans="2:16" x14ac:dyDescent="0.25">
      <c r="B50" s="100" t="s">
        <v>1411</v>
      </c>
      <c r="C50" s="100"/>
      <c r="D50" s="101">
        <f>SUMIF(Datos_Consolidados!$J$2:$J$9601,1,Datos_Consolidados!$G$2:$G$9601)</f>
        <v>4403619200</v>
      </c>
      <c r="E50" s="100"/>
      <c r="F50" s="102">
        <f>SUM(F46:F49)</f>
        <v>0.99999999999999989</v>
      </c>
      <c r="G50" s="100"/>
      <c r="H50" s="103">
        <f>COUNTIF(Datos_Consolidados!$J$2:$J$9601,1)</f>
        <v>9435</v>
      </c>
      <c r="I50" s="100"/>
      <c r="J50" s="104">
        <f>IFERROR(SUMIF(Datos_Consolidados!$J$2:$J$9601,1,Datos_Consolidados!$I$2:$I$9601)/H50,0)</f>
        <v>4.0145204027556964</v>
      </c>
      <c r="K50" s="105"/>
      <c r="L50" s="91"/>
      <c r="M50" s="92"/>
      <c r="N50" s="92"/>
      <c r="O50" s="92"/>
      <c r="P50" s="93"/>
    </row>
  </sheetData>
  <mergeCells count="59">
    <mergeCell ref="B2:P2"/>
    <mergeCell ref="B44:P44"/>
    <mergeCell ref="K7:M7"/>
    <mergeCell ref="K8:M8"/>
    <mergeCell ref="N6:P6"/>
    <mergeCell ref="N7:P7"/>
    <mergeCell ref="B46:C46"/>
    <mergeCell ref="D46:E46"/>
    <mergeCell ref="F46:G46"/>
    <mergeCell ref="H46:I46"/>
    <mergeCell ref="J46:K46"/>
    <mergeCell ref="B45:C45"/>
    <mergeCell ref="D45:E45"/>
    <mergeCell ref="F45:G45"/>
    <mergeCell ref="H45:I45"/>
    <mergeCell ref="J45:K45"/>
    <mergeCell ref="D50:E50"/>
    <mergeCell ref="F50:G50"/>
    <mergeCell ref="H50:I50"/>
    <mergeCell ref="J50:K50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L45:P45"/>
    <mergeCell ref="L46:P50"/>
    <mergeCell ref="B3:D3"/>
    <mergeCell ref="B4:D4"/>
    <mergeCell ref="E3:G3"/>
    <mergeCell ref="E4:G4"/>
    <mergeCell ref="H3:J3"/>
    <mergeCell ref="H4:J4"/>
    <mergeCell ref="K3:M3"/>
    <mergeCell ref="K4:M4"/>
    <mergeCell ref="B49:C49"/>
    <mergeCell ref="D49:E49"/>
    <mergeCell ref="F49:G49"/>
    <mergeCell ref="H49:I49"/>
    <mergeCell ref="J49:K49"/>
    <mergeCell ref="B50:C50"/>
    <mergeCell ref="N8:P8"/>
    <mergeCell ref="N3:P3"/>
    <mergeCell ref="N4:P4"/>
    <mergeCell ref="B6:D6"/>
    <mergeCell ref="B7:D7"/>
    <mergeCell ref="B8:D8"/>
    <mergeCell ref="E6:G6"/>
    <mergeCell ref="E7:G7"/>
    <mergeCell ref="E8:G8"/>
    <mergeCell ref="H6:J6"/>
    <mergeCell ref="H7:J7"/>
    <mergeCell ref="H8:J8"/>
    <mergeCell ref="K6:M6"/>
  </mergeCells>
  <dataValidations count="5">
    <dataValidation type="list" allowBlank="1" showInputMessage="1" showErrorMessage="1" promptTitle="Tienda" prompt="Seleccione un valor de la lista" sqref="C4:D4" xr:uid="{25C08ACF-144A-4A7E-A6CD-E695A4047E5C}">
      <formula1>$AB$3:$AB$7</formula1>
    </dataValidation>
    <dataValidation type="list" allowBlank="1" showInputMessage="1" showErrorMessage="1" promptTitle="Categoría" prompt="Seleccione un valor de la lista" sqref="F4:G4" xr:uid="{5C2EA2EE-CF9D-46BB-86D1-B3AF259EF9BA}">
      <formula1>$AC$3:$AC$11</formula1>
    </dataValidation>
    <dataValidation type="list" allowBlank="1" showInputMessage="1" showErrorMessage="1" promptTitle="Ciudad" prompt="Seleccione un valor de la lista" sqref="I4:J4" xr:uid="{C0BA1CFE-ACB2-4081-88DE-56890BA6B1D3}">
      <formula1>$AD$3:$AD$22</formula1>
    </dataValidation>
    <dataValidation type="list" allowBlank="1" showInputMessage="1" showErrorMessage="1" promptTitle="Método de pago" prompt="Seleccione un valor de la lista" sqref="L4:M4" xr:uid="{056D9369-617E-40C0-A97E-5FEEC8ECF05E}">
      <formula1>$AE$3:$AE$7</formula1>
    </dataValidation>
    <dataValidation type="list" allowBlank="1" showInputMessage="1" showErrorMessage="1" promptTitle="Año" prompt="Seleccione un valor de la lista" sqref="O4:P4" xr:uid="{89900CC6-1E24-47AA-A235-7203AF73167E}">
      <formula1>$AF$3:$AF$7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Tienda" prompt="Seleccione un valor de la lista" xr:uid="{C7FC862F-720B-4722-ABF8-714C56B6ABDA}">
          <x14:formula1>
            <xm:f>Datos_Consolidados!$N$3:$N$7</xm:f>
          </x14:formula1>
          <xm:sqref>B4</xm:sqref>
        </x14:dataValidation>
        <x14:dataValidation type="list" allowBlank="1" showInputMessage="1" showErrorMessage="1" promptTitle="Categoría" prompt="Seleccione un valor de la lista" xr:uid="{9713389E-7698-44BD-BC15-90E6050EDD49}">
          <x14:formula1>
            <xm:f>Datos_Consolidados!$O$3:$O$11</xm:f>
          </x14:formula1>
          <xm:sqref>E4</xm:sqref>
        </x14:dataValidation>
        <x14:dataValidation type="list" allowBlank="1" showInputMessage="1" showErrorMessage="1" promptTitle="Ciudad" prompt="Seleccione un valor de la lista" xr:uid="{C80B0440-1F48-4A09-B3D5-8739E142F945}">
          <x14:formula1>
            <xm:f>Datos_Consolidados!$P$3:$P$22</xm:f>
          </x14:formula1>
          <xm:sqref>H4</xm:sqref>
        </x14:dataValidation>
        <x14:dataValidation type="list" allowBlank="1" showInputMessage="1" showErrorMessage="1" promptTitle="Método de pago" prompt="Seleccione un valor de la lista" xr:uid="{601A1213-3694-4C36-869A-6CFEC30C72E0}">
          <x14:formula1>
            <xm:f>Datos_Consolidados!$Q$3:$Q$7</xm:f>
          </x14:formula1>
          <xm:sqref>K4</xm:sqref>
        </x14:dataValidation>
        <x14:dataValidation type="list" allowBlank="1" showInputMessage="1" showErrorMessage="1" promptTitle="Año" prompt="Seleccione un valor de la lista" xr:uid="{104EA9FE-2FCD-4F1F-8494-943617ED73EB}">
          <x14:formula1>
            <xm:f>Datos_Consolidados!$R$3:$R$7</xm:f>
          </x14:formula1>
          <xm:sqref>N4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9961-7349-41E5-8289-61E92231005C}">
  <dimension ref="A1:H131"/>
  <sheetViews>
    <sheetView showGridLines="0" tabSelected="1" topLeftCell="A109" workbookViewId="0"/>
  </sheetViews>
  <sheetFormatPr baseColWidth="10" defaultRowHeight="15" x14ac:dyDescent="0.25"/>
  <cols>
    <col min="1" max="1" width="3.42578125" customWidth="1"/>
    <col min="2" max="2" width="43.85546875" customWidth="1"/>
    <col min="3" max="3" width="21.85546875" customWidth="1"/>
    <col min="4" max="4" width="26.7109375" customWidth="1"/>
    <col min="5" max="6" width="21.85546875" customWidth="1"/>
    <col min="7" max="7" width="3.42578125" customWidth="1"/>
  </cols>
  <sheetData>
    <row r="1" spans="1:8" ht="15" customHeight="1" x14ac:dyDescent="0.25"/>
    <row r="2" spans="1:8" ht="39.950000000000003" customHeight="1" x14ac:dyDescent="0.25">
      <c r="B2" s="70" t="s">
        <v>1372</v>
      </c>
      <c r="C2" s="70"/>
      <c r="D2" s="70"/>
      <c r="E2" s="70"/>
      <c r="F2" s="70"/>
    </row>
    <row r="3" spans="1:8" ht="15" customHeight="1" x14ac:dyDescent="0.25">
      <c r="B3" s="62" t="str">
        <f ca="1">"Tiendas 1 a 4  |  Generado el "&amp;TEXT(TODAY(),"dd/mm/yyyy")&amp;"  |  Fuente: hojas Tienda_1 a Tienda_4 del presente libro"</f>
        <v>Tiendas 1 a 4  |  Generado el 19/09/2026  |  Fuente: hojas Tienda_1 a Tienda_4 del presente libro</v>
      </c>
      <c r="C3" s="63"/>
      <c r="D3" s="63"/>
      <c r="E3" s="63"/>
      <c r="F3" s="63"/>
    </row>
    <row r="4" spans="1:8" ht="15" customHeight="1" x14ac:dyDescent="0.25"/>
    <row r="5" spans="1:8" ht="20.100000000000001" customHeight="1" x14ac:dyDescent="0.25">
      <c r="B5" s="68" t="s">
        <v>1373</v>
      </c>
      <c r="C5" s="68"/>
      <c r="D5" s="68"/>
      <c r="E5" s="68"/>
      <c r="F5" s="68"/>
    </row>
    <row r="6" spans="1:8" ht="45.95" customHeight="1" x14ac:dyDescent="0.25">
      <c r="B6" s="66" t="str">
        <f>"Este reporte consolida las operaciones registradas en las cuatro tiendas del libro. Comprende "&amp;TEXT(Análisis!$F$6,"#.##0")&amp;" transacciones por un valor total de "&amp;TEXT(Análisis!$F$7,"$#.##0")&amp;", con un ticket promedio de "&amp;TEXT(Análisis!$F$8,"$#.##0")&amp;". Todas las cifras están calculadas con fórmulas vinculadas a los datos de origen, por lo que el reporte se actualiza automáticamente ante cualquier edición, alta o baja de registros."</f>
        <v>Este reporte consolida las operaciones registradas en las cuatro tiendas del libro. Comprende 9.435 transacciones por un valor total de $4.403.619.200, con un ticket promedio de $466.732. Todas las cifras están calculadas con fórmulas vinculadas a los datos de origen, por lo que el reporte se actualiza automáticamente ante cualquier edición, alta o baja de registros.</v>
      </c>
      <c r="C6" s="66"/>
      <c r="D6" s="66"/>
      <c r="E6" s="66"/>
      <c r="F6" s="66"/>
    </row>
    <row r="7" spans="1:8" ht="32.1" customHeight="1" x14ac:dyDescent="0.25">
      <c r="B7" s="66" t="str">
        <f>"Las variables analizadas son: producto y categoría, precio, costo de envío, fecha de compra, vendedor, ciudad de compra, calificación del cliente, método de pago y número de cuotas."</f>
        <v>Las variables analizadas son: producto y categoría, precio, costo de envío, fecha de compra, vendedor, ciudad de compra, calificación del cliente, método de pago y número de cuotas.</v>
      </c>
      <c r="C7" s="66"/>
      <c r="D7" s="66"/>
      <c r="E7" s="66"/>
      <c r="F7" s="66"/>
    </row>
    <row r="8" spans="1:8" ht="15" customHeight="1" x14ac:dyDescent="0.25"/>
    <row r="9" spans="1:8" ht="20.100000000000001" customHeight="1" x14ac:dyDescent="0.25">
      <c r="A9" s="115"/>
      <c r="B9" s="116" t="s">
        <v>1374</v>
      </c>
      <c r="C9" s="116"/>
      <c r="D9" s="114"/>
      <c r="E9" s="114"/>
      <c r="F9" s="114"/>
      <c r="G9" s="115"/>
      <c r="H9" s="115"/>
    </row>
    <row r="10" spans="1:8" ht="15" customHeight="1" x14ac:dyDescent="0.25">
      <c r="B10" s="117" t="s">
        <v>1375</v>
      </c>
      <c r="C10" s="117" t="s">
        <v>1376</v>
      </c>
    </row>
    <row r="11" spans="1:8" ht="15" customHeight="1" x14ac:dyDescent="0.25">
      <c r="B11" s="30" t="s">
        <v>1377</v>
      </c>
      <c r="C11" s="31">
        <f>Análisis!$F$6</f>
        <v>9435</v>
      </c>
    </row>
    <row r="12" spans="1:8" ht="15" customHeight="1" x14ac:dyDescent="0.25">
      <c r="B12" s="30" t="s">
        <v>1319</v>
      </c>
      <c r="C12" s="32">
        <f>Análisis!$F$7</f>
        <v>4403619200</v>
      </c>
    </row>
    <row r="13" spans="1:8" ht="15" customHeight="1" x14ac:dyDescent="0.25">
      <c r="B13" s="30" t="s">
        <v>1320</v>
      </c>
      <c r="C13" s="32">
        <f>Análisis!$F$8</f>
        <v>466732.29464758874</v>
      </c>
    </row>
    <row r="14" spans="1:8" ht="15" customHeight="1" x14ac:dyDescent="0.25">
      <c r="B14" s="30" t="s">
        <v>1343</v>
      </c>
      <c r="C14" s="32">
        <f>Análisis!$F$9</f>
        <v>234697000</v>
      </c>
    </row>
    <row r="15" spans="1:8" ht="15" customHeight="1" x14ac:dyDescent="0.25">
      <c r="B15" s="30" t="s">
        <v>1378</v>
      </c>
      <c r="C15" s="32">
        <f>Análisis!$F$10</f>
        <v>24875.145733969264</v>
      </c>
    </row>
    <row r="16" spans="1:8" ht="15" customHeight="1" x14ac:dyDescent="0.25">
      <c r="B16" s="30" t="s">
        <v>1344</v>
      </c>
      <c r="C16" s="32">
        <f>Análisis!$F$11</f>
        <v>4168922200</v>
      </c>
    </row>
    <row r="17" spans="1:8" ht="15" customHeight="1" x14ac:dyDescent="0.25">
      <c r="B17" s="30" t="s">
        <v>1379</v>
      </c>
      <c r="C17" s="33">
        <f>IFERROR(Análisis!$F$9/Análisis!$F$7,0)</f>
        <v>5.3296388570564866E-2</v>
      </c>
    </row>
    <row r="18" spans="1:8" ht="15" customHeight="1" x14ac:dyDescent="0.25">
      <c r="B18" s="30" t="s">
        <v>1345</v>
      </c>
      <c r="C18" s="34">
        <f>Análisis!$F$12</f>
        <v>4.0145204027556964</v>
      </c>
    </row>
    <row r="19" spans="1:8" ht="15" customHeight="1" x14ac:dyDescent="0.25">
      <c r="B19" s="30" t="s">
        <v>1309</v>
      </c>
      <c r="C19" s="34">
        <f>Análisis!$F$13</f>
        <v>2.9273979862215156</v>
      </c>
    </row>
    <row r="20" spans="1:8" ht="15" customHeight="1" x14ac:dyDescent="0.25"/>
    <row r="21" spans="1:8" ht="20.100000000000001" customHeight="1" x14ac:dyDescent="0.25">
      <c r="A21" s="115"/>
      <c r="B21" s="116" t="s">
        <v>1380</v>
      </c>
      <c r="C21" s="116"/>
      <c r="D21" s="116"/>
      <c r="E21" s="116"/>
      <c r="F21" s="116"/>
      <c r="G21" s="115"/>
      <c r="H21" s="115"/>
    </row>
    <row r="22" spans="1:8" ht="15" customHeight="1" x14ac:dyDescent="0.25">
      <c r="B22" s="117" t="s">
        <v>1337</v>
      </c>
      <c r="C22" s="117" t="s">
        <v>1338</v>
      </c>
      <c r="D22" s="117" t="s">
        <v>1314</v>
      </c>
      <c r="E22" s="117" t="s">
        <v>1320</v>
      </c>
      <c r="F22" s="117" t="s">
        <v>7</v>
      </c>
    </row>
    <row r="23" spans="1:8" ht="15" customHeight="1" x14ac:dyDescent="0.25">
      <c r="B23" s="30" t="str">
        <f>Análisis!B5</f>
        <v>Tienda 1</v>
      </c>
      <c r="C23" s="35">
        <f>Análisis!B7</f>
        <v>1150880400</v>
      </c>
      <c r="D23" s="36">
        <f>Análisis!B14</f>
        <v>0.26134875604139429</v>
      </c>
      <c r="E23" s="35">
        <f>Análisis!B8</f>
        <v>487867.91013141163</v>
      </c>
      <c r="F23" s="37">
        <f>Análisis!B12</f>
        <v>3.976685036032217</v>
      </c>
    </row>
    <row r="24" spans="1:8" ht="15" customHeight="1" x14ac:dyDescent="0.25">
      <c r="B24" s="30" t="str">
        <f>Análisis!C5</f>
        <v>Tienda 2</v>
      </c>
      <c r="C24" s="35">
        <f>Análisis!C7</f>
        <v>1116343500</v>
      </c>
      <c r="D24" s="36">
        <f>Análisis!C14</f>
        <v>0.25350591168282671</v>
      </c>
      <c r="E24" s="35">
        <f>Análisis!C8</f>
        <v>473227.42687579483</v>
      </c>
      <c r="F24" s="37">
        <f>Análisis!C12</f>
        <v>4.0373039423484531</v>
      </c>
    </row>
    <row r="25" spans="1:8" ht="15" customHeight="1" x14ac:dyDescent="0.25">
      <c r="B25" s="30" t="str">
        <f>Análisis!D5</f>
        <v>Tienda 3</v>
      </c>
      <c r="C25" s="35">
        <f>Análisis!D7</f>
        <v>1098019600</v>
      </c>
      <c r="D25" s="36">
        <f>Análisis!D14</f>
        <v>0.24934481164947234</v>
      </c>
      <c r="E25" s="35">
        <f>Análisis!D8</f>
        <v>465459.77108944469</v>
      </c>
      <c r="F25" s="37">
        <f>Análisis!D12</f>
        <v>4.0483255616786771</v>
      </c>
    </row>
    <row r="26" spans="1:8" ht="15" customHeight="1" x14ac:dyDescent="0.25">
      <c r="B26" s="30" t="str">
        <f>Análisis!E5</f>
        <v>Tienda 4</v>
      </c>
      <c r="C26" s="35">
        <f>Análisis!E7</f>
        <v>1038375700</v>
      </c>
      <c r="D26" s="36">
        <f>Análisis!E14</f>
        <v>0.23580052062630666</v>
      </c>
      <c r="E26" s="35">
        <f>Análisis!E8</f>
        <v>440362.89228159457</v>
      </c>
      <c r="F26" s="37">
        <f>Análisis!E12</f>
        <v>3.9957591178965224</v>
      </c>
    </row>
    <row r="27" spans="1:8" ht="15" customHeight="1" x14ac:dyDescent="0.25">
      <c r="B27" s="38" t="s">
        <v>1315</v>
      </c>
      <c r="C27" s="39">
        <f>SUM(C23:C26)</f>
        <v>4403619200</v>
      </c>
      <c r="D27" s="40">
        <f>SUM(D23:D26)</f>
        <v>0.99999999999999989</v>
      </c>
      <c r="E27" s="39">
        <f>Análisis!$F$8</f>
        <v>466732.29464758874</v>
      </c>
      <c r="F27" s="41">
        <f>Análisis!$F$12</f>
        <v>4.0145204027556964</v>
      </c>
    </row>
    <row r="28" spans="1:8" ht="48" customHeight="1" x14ac:dyDescent="0.25">
      <c r="B28" s="69" t="str">
        <f>"Lectura: "&amp;Análisis!$B$86&amp;" encabeza los ingresos con "&amp;TEXT(Análisis!$C$86,"$#.##0")&amp;" ("&amp;TEXT(MAX($D$23:$D$26),"0,0%")&amp;" del total), mientras que "&amp;Análisis!$B$87&amp;" cierra con "&amp;TEXT(Análisis!$C$87,"$#.##0")&amp;", un "&amp;TEXT(1-Análisis!$C$87/Análisis!$C$86,"0,0%")&amp;" por debajo del líder. La dispersión entre tiendas es moderada, por lo que ninguna tienda es marginal en volumen; las diferencias se explican más por ticket promedio que por número de operaciones."</f>
        <v>Lectura: Tienda 1 encabeza los ingresos con $1.150.880.400 (26,1% del total), mientras que Tienda 4 cierra con $1.038.375.700, un 9,8% por debajo del líder. La dispersión entre tiendas es moderada, por lo que ninguna tienda es marginal en volumen; las diferencias se explican más por ticket promedio que por número de operaciones.</v>
      </c>
      <c r="C28" s="69"/>
      <c r="D28" s="69"/>
      <c r="E28" s="69"/>
      <c r="F28" s="69"/>
    </row>
    <row r="29" spans="1:8" ht="15" customHeight="1" x14ac:dyDescent="0.25"/>
    <row r="30" spans="1:8" ht="20.100000000000001" customHeight="1" x14ac:dyDescent="0.25">
      <c r="A30" s="115"/>
      <c r="B30" s="116" t="s">
        <v>1381</v>
      </c>
      <c r="C30" s="116"/>
      <c r="D30" s="116"/>
      <c r="E30" s="116"/>
      <c r="F30" s="114"/>
      <c r="G30" s="115"/>
      <c r="H30" s="115"/>
    </row>
    <row r="31" spans="1:8" ht="15" customHeight="1" x14ac:dyDescent="0.25">
      <c r="B31" s="117" t="s">
        <v>1312</v>
      </c>
      <c r="C31" s="117" t="s">
        <v>1338</v>
      </c>
      <c r="D31" s="117" t="s">
        <v>1314</v>
      </c>
      <c r="E31" s="117" t="s">
        <v>1302</v>
      </c>
    </row>
    <row r="32" spans="1:8" ht="15" customHeight="1" x14ac:dyDescent="0.25">
      <c r="B32" s="30" t="str">
        <f>INDEX(Análisis!$A$18:$A$25,MATCH(LARGE(Análisis!$F$18:$F$25,1),Análisis!$F$18:$F$25,0))</f>
        <v>Electrónicos</v>
      </c>
      <c r="C32" s="35">
        <f>LARGE(Análisis!$F$18:$F$25,1)</f>
        <v>1660576500</v>
      </c>
      <c r="D32" s="36">
        <f>IFERROR(C32/Análisis!$F$7,0)</f>
        <v>0.37709357339526545</v>
      </c>
      <c r="E32" s="42">
        <f>INDEX(Análisis!$H$18:$H$25,MATCH(B32,Análisis!$A$18:$A$25,0))</f>
        <v>1772</v>
      </c>
    </row>
    <row r="33" spans="1:8" ht="15" customHeight="1" x14ac:dyDescent="0.25">
      <c r="B33" s="30" t="str">
        <f>INDEX(Análisis!$A$18:$A$25,MATCH(LARGE(Análisis!$F$18:$F$25,2),Análisis!$F$18:$F$25,0))</f>
        <v>Electrodomésticos</v>
      </c>
      <c r="C33" s="35">
        <f>LARGE(Análisis!$F$18:$F$25,2)</f>
        <v>1324751100</v>
      </c>
      <c r="D33" s="36">
        <f>IFERROR(C33/Análisis!$F$7,0)</f>
        <v>0.30083234717479657</v>
      </c>
      <c r="E33" s="42">
        <f>INDEX(Análisis!$H$18:$H$25,MATCH(B33,Análisis!$A$18:$A$25,0))</f>
        <v>1149</v>
      </c>
    </row>
    <row r="34" spans="1:8" ht="15" customHeight="1" x14ac:dyDescent="0.25">
      <c r="B34" s="30" t="str">
        <f>INDEX(Análisis!$A$18:$A$25,MATCH(LARGE(Análisis!$F$18:$F$25,3),Análisis!$F$18:$F$25,0))</f>
        <v>Muebles</v>
      </c>
      <c r="C34" s="35">
        <f>LARGE(Análisis!$F$18:$F$25,3)</f>
        <v>757661000</v>
      </c>
      <c r="D34" s="36">
        <f>IFERROR(C34/Análisis!$F$7,0)</f>
        <v>0.17205415945138944</v>
      </c>
      <c r="E34" s="42">
        <f>INDEX(Análisis!$H$18:$H$25,MATCH(B34,Análisis!$A$18:$A$25,0))</f>
        <v>1886</v>
      </c>
    </row>
    <row r="35" spans="1:8" ht="15" customHeight="1" x14ac:dyDescent="0.25">
      <c r="B35" s="30" t="str">
        <f>INDEX(Análisis!$A$18:$A$25,MATCH(LARGE(Análisis!$F$18:$F$25,4),Análisis!$F$18:$F$25,0))</f>
        <v>Instrumentos musicales</v>
      </c>
      <c r="C35" s="35">
        <f>LARGE(Análisis!$F$18:$F$25,4)</f>
        <v>348772600</v>
      </c>
      <c r="D35" s="36">
        <f>IFERROR(C35/Análisis!$F$7,0)</f>
        <v>7.9201353286860038E-2</v>
      </c>
      <c r="E35" s="42">
        <f>INDEX(Análisis!$H$18:$H$25,MATCH(B35,Análisis!$A$18:$A$25,0))</f>
        <v>753</v>
      </c>
    </row>
    <row r="36" spans="1:8" ht="15" customHeight="1" x14ac:dyDescent="0.25">
      <c r="B36" s="30" t="str">
        <f>INDEX(Análisis!$A$18:$A$25,MATCH(LARGE(Análisis!$F$18:$F$25,5),Análisis!$F$18:$F$25,0))</f>
        <v>Deportes y diversión</v>
      </c>
      <c r="C36" s="35">
        <f>LARGE(Análisis!$F$18:$F$25,5)</f>
        <v>142977700</v>
      </c>
      <c r="D36" s="36">
        <f>IFERROR(C36/Análisis!$F$7,0)</f>
        <v>3.2468225227104103E-2</v>
      </c>
      <c r="E36" s="42">
        <f>INDEX(Análisis!$H$18:$H$25,MATCH(B36,Análisis!$A$18:$A$25,0))</f>
        <v>1113</v>
      </c>
    </row>
    <row r="37" spans="1:8" ht="15" customHeight="1" x14ac:dyDescent="0.25">
      <c r="B37" s="30" t="str">
        <f>INDEX(Análisis!$A$18:$A$25,MATCH(LARGE(Análisis!$F$18:$F$25,6),Análisis!$F$18:$F$25,0))</f>
        <v>Juguetes</v>
      </c>
      <c r="C37" s="35">
        <f>LARGE(Análisis!$F$18:$F$25,6)</f>
        <v>73604400</v>
      </c>
      <c r="D37" s="36">
        <f>IFERROR(C37/Análisis!$F$7,0)</f>
        <v>1.6714524271308474E-2</v>
      </c>
      <c r="E37" s="42">
        <f>INDEX(Análisis!$H$18:$H$25,MATCH(B37,Análisis!$A$18:$A$25,0))</f>
        <v>1290</v>
      </c>
    </row>
    <row r="38" spans="1:8" ht="15" customHeight="1" x14ac:dyDescent="0.25">
      <c r="B38" s="30" t="str">
        <f>INDEX(Análisis!$A$18:$A$25,MATCH(LARGE(Análisis!$F$18:$F$25,7),Análisis!$F$18:$F$25,0))</f>
        <v>Artículos para el hogar</v>
      </c>
      <c r="C38" s="35">
        <f>LARGE(Análisis!$F$18:$F$25,7)</f>
        <v>57579800</v>
      </c>
      <c r="D38" s="36">
        <f>IFERROR(C38/Análisis!$F$7,0)</f>
        <v>1.3075562936958763E-2</v>
      </c>
      <c r="E38" s="42">
        <f>INDEX(Análisis!$H$18:$H$25,MATCH(B38,Análisis!$A$18:$A$25,0))</f>
        <v>730</v>
      </c>
    </row>
    <row r="39" spans="1:8" ht="15" customHeight="1" x14ac:dyDescent="0.25">
      <c r="B39" s="30" t="str">
        <f>INDEX(Análisis!$A$18:$A$25,MATCH(LARGE(Análisis!$F$18:$F$25,8),Análisis!$F$18:$F$25,0))</f>
        <v>Libros</v>
      </c>
      <c r="C39" s="35">
        <f>LARGE(Análisis!$F$18:$F$25,8)</f>
        <v>37696100</v>
      </c>
      <c r="D39" s="36">
        <f>IFERROR(C39/Análisis!$F$7,0)</f>
        <v>8.5602542563171669E-3</v>
      </c>
      <c r="E39" s="42">
        <f>INDEX(Análisis!$H$18:$H$25,MATCH(B39,Análisis!$A$18:$A$25,0))</f>
        <v>742</v>
      </c>
    </row>
    <row r="40" spans="1:8" ht="15" customHeight="1" x14ac:dyDescent="0.25">
      <c r="B40" s="38" t="s">
        <v>1315</v>
      </c>
      <c r="C40" s="39">
        <f>SUM(C32:C39)</f>
        <v>4403619200</v>
      </c>
      <c r="D40" s="40">
        <f>SUM(D32:D39)</f>
        <v>1.0000000000000002</v>
      </c>
      <c r="E40" s="43">
        <f>SUM(E32:E39)</f>
        <v>9435</v>
      </c>
    </row>
    <row r="41" spans="1:8" ht="48" customHeight="1" x14ac:dyDescent="0.25">
      <c r="B41" s="66" t="str">
        <f>"Lectura: "&amp;B32&amp;" y "&amp;B33&amp;" concentran "&amp;TEXT(D32+D33,"0,0%")&amp;" de los ingresos, pese a no ser las categorías con más unidades vendidas; su peso proviene del alto valor unitario. En el extremo opuesto, "&amp;B39&amp;" aporta apenas "&amp;TEXT(D39,"0,0%")&amp;" del total. Las categorías de bajo ticket (libros, juguetes, artículos para el hogar) generan tráfico pero poco margen de facturación."</f>
        <v>Lectura: Electrónicos y Electrodomésticos concentran 67,8% de los ingresos, pese a no ser las categorías con más unidades vendidas; su peso proviene del alto valor unitario. En el extremo opuesto, Libros aporta apenas 0,9% del total. Las categorías de bajo ticket (libros, juguetes, artículos para el hogar) generan tráfico pero poco margen de facturación.</v>
      </c>
      <c r="C41" s="66"/>
      <c r="D41" s="66"/>
      <c r="E41" s="66"/>
      <c r="F41" s="66"/>
    </row>
    <row r="42" spans="1:8" ht="15" customHeight="1" x14ac:dyDescent="0.25"/>
    <row r="43" spans="1:8" ht="20.100000000000001" customHeight="1" x14ac:dyDescent="0.25">
      <c r="A43" s="115"/>
      <c r="B43" s="116" t="s">
        <v>1382</v>
      </c>
      <c r="C43" s="116"/>
      <c r="D43" s="116"/>
      <c r="E43" s="116"/>
      <c r="F43" s="114"/>
      <c r="G43" s="115"/>
      <c r="H43" s="115"/>
    </row>
    <row r="44" spans="1:8" ht="15" customHeight="1" x14ac:dyDescent="0.25">
      <c r="B44" s="117" t="s">
        <v>1317</v>
      </c>
      <c r="C44" s="117" t="s">
        <v>1338</v>
      </c>
      <c r="D44" s="117" t="s">
        <v>1314</v>
      </c>
      <c r="E44" s="117" t="s">
        <v>1302</v>
      </c>
    </row>
    <row r="45" spans="1:8" ht="15" customHeight="1" x14ac:dyDescent="0.25">
      <c r="B45" s="30" t="str">
        <f>INDEX(Análisis!$A$30:$A$48,MATCH(LARGE(Análisis!$F$30:$F$48,1),Análisis!$F$30:$F$48,0))</f>
        <v>Bogotá</v>
      </c>
      <c r="C45" s="35">
        <f>LARGE(Análisis!$F$30:$F$48,1)</f>
        <v>1814858300</v>
      </c>
      <c r="D45" s="36">
        <f>IFERROR(C45/Análisis!$F$7,0)</f>
        <v>0.41212880078277431</v>
      </c>
      <c r="E45" s="42">
        <f>INDEX(Análisis!$H$30:$H$48,MATCH(B45,Análisis!$A$30:$A$48,0))</f>
        <v>3943</v>
      </c>
    </row>
    <row r="46" spans="1:8" ht="15" customHeight="1" x14ac:dyDescent="0.25">
      <c r="B46" s="30" t="str">
        <f>INDEX(Análisis!$A$30:$A$48,MATCH(LARGE(Análisis!$F$30:$F$48,2),Análisis!$F$30:$F$48,0))</f>
        <v>Medellín</v>
      </c>
      <c r="C46" s="35">
        <f>LARGE(Análisis!$F$30:$F$48,2)</f>
        <v>1096669200</v>
      </c>
      <c r="D46" s="36">
        <f>IFERROR(C46/Análisis!$F$7,0)</f>
        <v>0.2490381547977627</v>
      </c>
      <c r="E46" s="42">
        <f>INDEX(Análisis!$H$30:$H$48,MATCH(B46,Análisis!$A$30:$A$48,0))</f>
        <v>2314</v>
      </c>
    </row>
    <row r="47" spans="1:8" ht="15" customHeight="1" x14ac:dyDescent="0.25">
      <c r="B47" s="30" t="str">
        <f>INDEX(Análisis!$A$30:$A$48,MATCH(LARGE(Análisis!$F$30:$F$48,3),Análisis!$F$30:$F$48,0))</f>
        <v>Cali</v>
      </c>
      <c r="C47" s="35">
        <f>LARGE(Análisis!$F$30:$F$48,3)</f>
        <v>506526100</v>
      </c>
      <c r="D47" s="36">
        <f>IFERROR(C47/Análisis!$F$7,0)</f>
        <v>0.11502495492798287</v>
      </c>
      <c r="E47" s="42">
        <f>INDEX(Análisis!$H$30:$H$48,MATCH(B47,Análisis!$A$30:$A$48,0))</f>
        <v>1007</v>
      </c>
    </row>
    <row r="48" spans="1:8" ht="15" customHeight="1" x14ac:dyDescent="0.25">
      <c r="B48" s="30" t="str">
        <f>INDEX(Análisis!$A$30:$A$48,MATCH(LARGE(Análisis!$F$30:$F$48,4),Análisis!$F$30:$F$48,0))</f>
        <v>Pereira</v>
      </c>
      <c r="C48" s="35">
        <f>LARGE(Análisis!$F$30:$F$48,4)</f>
        <v>225927300</v>
      </c>
      <c r="D48" s="36">
        <f>IFERROR(C48/Análisis!$F$7,0)</f>
        <v>5.130491301336864E-2</v>
      </c>
      <c r="E48" s="42">
        <f>INDEX(Análisis!$H$30:$H$48,MATCH(B48,Análisis!$A$30:$A$48,0))</f>
        <v>517</v>
      </c>
    </row>
    <row r="49" spans="1:8" ht="15" customHeight="1" x14ac:dyDescent="0.25">
      <c r="B49" s="30" t="str">
        <f>INDEX(Análisis!$A$30:$A$48,MATCH(LARGE(Análisis!$F$30:$F$48,5),Análisis!$F$30:$F$48,0))</f>
        <v>Barranquilla</v>
      </c>
      <c r="C49" s="35">
        <f>LARGE(Análisis!$F$30:$F$48,5)</f>
        <v>132040500</v>
      </c>
      <c r="D49" s="36">
        <f>IFERROR(C49/Análisis!$F$7,0)</f>
        <v>2.9984540897632566E-2</v>
      </c>
      <c r="E49" s="42">
        <f>INDEX(Análisis!$H$30:$H$48,MATCH(B49,Análisis!$A$30:$A$48,0))</f>
        <v>310</v>
      </c>
    </row>
    <row r="50" spans="1:8" ht="15" customHeight="1" x14ac:dyDescent="0.25">
      <c r="B50" s="30" t="str">
        <f>INDEX(Análisis!$A$30:$A$48,MATCH(LARGE(Análisis!$F$30:$F$48,6),Análisis!$F$30:$F$48,0))</f>
        <v>Cartagena</v>
      </c>
      <c r="C50" s="35">
        <f>LARGE(Análisis!$F$30:$F$48,6)</f>
        <v>102376700</v>
      </c>
      <c r="D50" s="36">
        <f>IFERROR(C50/Análisis!$F$7,0)</f>
        <v>2.3248309027265573E-2</v>
      </c>
      <c r="E50" s="42">
        <f>INDEX(Análisis!$H$30:$H$48,MATCH(B50,Análisis!$A$30:$A$48,0))</f>
        <v>242</v>
      </c>
    </row>
    <row r="51" spans="1:8" ht="15" customHeight="1" x14ac:dyDescent="0.25">
      <c r="B51" s="30" t="str">
        <f>INDEX(Análisis!$A$30:$A$48,MATCH(LARGE(Análisis!$F$30:$F$48,7),Análisis!$F$30:$F$48,0))</f>
        <v>Cúcuta</v>
      </c>
      <c r="C51" s="35">
        <f>LARGE(Análisis!$F$30:$F$48,7)</f>
        <v>99369100</v>
      </c>
      <c r="D51" s="36">
        <f>IFERROR(C51/Análisis!$F$7,0)</f>
        <v>2.2565325357832938E-2</v>
      </c>
      <c r="E51" s="42">
        <f>INDEX(Análisis!$H$30:$H$48,MATCH(B51,Análisis!$A$30:$A$48,0))</f>
        <v>186</v>
      </c>
    </row>
    <row r="52" spans="1:8" ht="15" customHeight="1" x14ac:dyDescent="0.25">
      <c r="B52" s="30" t="str">
        <f>INDEX(Análisis!$A$30:$A$48,MATCH(LARGE(Análisis!$F$30:$F$48,8),Análisis!$F$30:$F$48,0))</f>
        <v>Bucaramanga</v>
      </c>
      <c r="C52" s="35">
        <f>LARGE(Análisis!$F$30:$F$48,8)</f>
        <v>90573300</v>
      </c>
      <c r="D52" s="36">
        <f>IFERROR(C52/Análisis!$F$7,0)</f>
        <v>2.056792285763492E-2</v>
      </c>
      <c r="E52" s="42">
        <f>INDEX(Análisis!$H$30:$H$48,MATCH(B52,Análisis!$A$30:$A$48,0))</f>
        <v>181</v>
      </c>
    </row>
    <row r="53" spans="1:8" ht="15" customHeight="1" x14ac:dyDescent="0.25">
      <c r="B53" s="38" t="s">
        <v>1383</v>
      </c>
      <c r="C53" s="39">
        <f>SUM(C45:C52)</f>
        <v>4068340500</v>
      </c>
      <c r="D53" s="40">
        <f>SUM(D45:D52)</f>
        <v>0.92386292166225459</v>
      </c>
      <c r="E53" s="43">
        <f>SUM(E45:E52)</f>
        <v>8700</v>
      </c>
    </row>
    <row r="54" spans="1:8" ht="48" customHeight="1" x14ac:dyDescent="0.25">
      <c r="B54" s="66" t="str">
        <f>"Lectura: la operación está fuertemente concentrada en "&amp;B45&amp;", que aporta "&amp;TEXT(D45,"0,0%")&amp;" de los ingresos, seguida de "&amp;B46&amp;" ("&amp;TEXT(D46,"0,0%")&amp;") y "&amp;B47&amp;" ("&amp;TEXT(D47,"0,0%")&amp;"). Las ocho primeras ciudades explican "&amp;TEXT(D53,"0,0%")&amp;" del total, lo que evidencia una cobertura amplia pero con muy baja facturación en plazas secundarias."</f>
        <v>Lectura: la operación está fuertemente concentrada en Bogotá, que aporta 41,2% de los ingresos, seguida de Medellín (24,9%) y Cali (11,5%). Las ocho primeras ciudades explican 92,4% del total, lo que evidencia una cobertura amplia pero con muy baja facturación en plazas secundarias.</v>
      </c>
      <c r="C54" s="66"/>
      <c r="D54" s="66"/>
      <c r="E54" s="66"/>
      <c r="F54" s="66"/>
    </row>
    <row r="55" spans="1:8" ht="15" customHeight="1" x14ac:dyDescent="0.25"/>
    <row r="56" spans="1:8" ht="20.100000000000001" customHeight="1" x14ac:dyDescent="0.25">
      <c r="A56" s="115"/>
      <c r="B56" s="116" t="s">
        <v>1384</v>
      </c>
      <c r="C56" s="116"/>
      <c r="D56" s="116"/>
      <c r="E56" s="116"/>
      <c r="F56" s="114"/>
      <c r="G56" s="115"/>
      <c r="H56" s="115"/>
    </row>
    <row r="57" spans="1:8" ht="15" customHeight="1" x14ac:dyDescent="0.25">
      <c r="B57" s="117" t="s">
        <v>5</v>
      </c>
      <c r="C57" s="117" t="s">
        <v>1338</v>
      </c>
      <c r="D57" s="117" t="s">
        <v>1314</v>
      </c>
      <c r="E57" s="117" t="s">
        <v>1302</v>
      </c>
    </row>
    <row r="58" spans="1:8" ht="15" customHeight="1" x14ac:dyDescent="0.25">
      <c r="B58" s="30" t="str">
        <f>INDEX(Análisis!$A$53:$A$66,MATCH(LARGE(Análisis!$C$53:$C$66,1),Análisis!$C$53:$C$66,0))</f>
        <v>Felipe Santos</v>
      </c>
      <c r="C58" s="35">
        <f>LARGE(Análisis!$C$53:$C$66,1)</f>
        <v>353796000</v>
      </c>
      <c r="D58" s="36">
        <f>IFERROR(C58/Análisis!$F$7,0)</f>
        <v>8.0342096791657186E-2</v>
      </c>
      <c r="E58" s="42">
        <f>INDEX(Análisis!$B$53:$B$66,MATCH(B58,Análisis!$A$53:$A$66,0))</f>
        <v>701</v>
      </c>
    </row>
    <row r="59" spans="1:8" ht="15" customHeight="1" x14ac:dyDescent="0.25">
      <c r="B59" s="30" t="str">
        <f>INDEX(Análisis!$A$53:$A$66,MATCH(LARGE(Análisis!$C$53:$C$66,2),Análisis!$C$53:$C$66,0))</f>
        <v>Izabela de León</v>
      </c>
      <c r="C59" s="35">
        <f>LARGE(Análisis!$C$53:$C$66,2)</f>
        <v>350342400</v>
      </c>
      <c r="D59" s="36">
        <f>IFERROR(C59/Análisis!$F$7,0)</f>
        <v>7.9557832793534913E-2</v>
      </c>
      <c r="E59" s="42">
        <f>INDEX(Análisis!$B$53:$B$66,MATCH(B59,Análisis!$A$53:$A$66,0))</f>
        <v>744</v>
      </c>
    </row>
    <row r="60" spans="1:8" ht="15" customHeight="1" x14ac:dyDescent="0.25">
      <c r="B60" s="30" t="str">
        <f>INDEX(Análisis!$A$53:$A$66,MATCH(LARGE(Análisis!$C$53:$C$66,3),Análisis!$C$53:$C$66,0))</f>
        <v>Maria Alfonso</v>
      </c>
      <c r="C60" s="35">
        <f>LARGE(Análisis!$C$53:$C$66,3)</f>
        <v>349694800</v>
      </c>
      <c r="D60" s="36">
        <f>IFERROR(C60/Análisis!$F$7,0)</f>
        <v>7.941077193959005E-2</v>
      </c>
      <c r="E60" s="42">
        <f>INDEX(Análisis!$B$53:$B$66,MATCH(B60,Análisis!$A$53:$A$66,0))</f>
        <v>679</v>
      </c>
    </row>
    <row r="61" spans="1:8" ht="15" customHeight="1" x14ac:dyDescent="0.25">
      <c r="B61" s="30" t="str">
        <f>INDEX(Análisis!$A$53:$A$66,MATCH(LARGE(Análisis!$C$53:$C$66,4),Análisis!$C$53:$C$66,0))</f>
        <v>Juliana Costa</v>
      </c>
      <c r="C61" s="35">
        <f>LARGE(Análisis!$C$53:$C$66,4)</f>
        <v>338364700</v>
      </c>
      <c r="D61" s="36">
        <f>IFERROR(C61/Análisis!$F$7,0)</f>
        <v>7.6837865544777353E-2</v>
      </c>
      <c r="E61" s="42">
        <f>INDEX(Análisis!$B$53:$B$66,MATCH(B61,Análisis!$A$53:$A$66,0))</f>
        <v>677</v>
      </c>
    </row>
    <row r="62" spans="1:8" ht="15" customHeight="1" x14ac:dyDescent="0.25">
      <c r="B62" s="30" t="str">
        <f>INDEX(Análisis!$A$53:$A$66,MATCH(LARGE(Análisis!$C$53:$C$66,5),Análisis!$C$53:$C$66,0))</f>
        <v>Pedro Gomez</v>
      </c>
      <c r="C62" s="35">
        <f>LARGE(Análisis!$C$53:$C$66,5)</f>
        <v>313350900</v>
      </c>
      <c r="D62" s="36">
        <f>IFERROR(C62/Análisis!$F$7,0)</f>
        <v>7.1157583289672283E-2</v>
      </c>
      <c r="E62" s="42">
        <f>INDEX(Análisis!$B$53:$B$66,MATCH(B62,Análisis!$A$53:$A$66,0))</f>
        <v>655</v>
      </c>
    </row>
    <row r="63" spans="1:8" ht="15" customHeight="1" x14ac:dyDescent="0.25">
      <c r="B63" s="44" t="str">
        <f>"Menor: "&amp;INDEX(Análisis!$A$53:$A$66,MATCH(MIN(Análisis!$C$53:$C$66),Análisis!$C$53:$C$66,0))</f>
        <v>Menor: Mariana Herrera</v>
      </c>
      <c r="C63" s="45">
        <f>MIN(Análisis!$C$53:$C$66)</f>
        <v>283302600</v>
      </c>
      <c r="D63" s="46">
        <f>IFERROR(C63/Análisis!$F$7,0)</f>
        <v>6.4334036875849751E-2</v>
      </c>
      <c r="E63" s="47">
        <f>INDEX(Análisis!$B$53:$B$66,MATCH(MIN(Análisis!$C$53:$C$66),Análisis!$C$53:$C$66,0))</f>
        <v>656</v>
      </c>
    </row>
    <row r="64" spans="1:8" ht="48" customHeight="1" x14ac:dyDescent="0.25">
      <c r="B64" s="66" t="str">
        <f>"Lectura: el equipo comercial muestra un desempeño homogéneo. "&amp;B58&amp;" lidera con "&amp;TEXT(C58,"$#.##0")&amp;" y la diferencia frente al último puesto es de "&amp;TEXT(C58-C63,"$#.##0")&amp;" ("&amp;TEXT(C58/C63-1,"0,0%")&amp;"), una brecha baja para un equipo de 14 vendedores, lo que sugiere que los resultados dependen más de la mezcla de productos y plazas que del vendedor individual."</f>
        <v>Lectura: el equipo comercial muestra un desempeño homogéneo. Felipe Santos lidera con $353.796.000 y la diferencia frente al último puesto es de $70.493.400 (24,9%), una brecha baja para un equipo de 14 vendedores, lo que sugiere que los resultados dependen más de la mezcla de productos y plazas que del vendedor individual.</v>
      </c>
      <c r="C64" s="66"/>
      <c r="D64" s="66"/>
      <c r="E64" s="66"/>
      <c r="F64" s="66"/>
    </row>
    <row r="65" spans="1:8" ht="15" customHeight="1" x14ac:dyDescent="0.25"/>
    <row r="66" spans="1:8" ht="20.100000000000001" customHeight="1" x14ac:dyDescent="0.25">
      <c r="A66" s="115"/>
      <c r="B66" s="116" t="s">
        <v>1385</v>
      </c>
      <c r="C66" s="116"/>
      <c r="D66" s="116"/>
      <c r="E66" s="116"/>
      <c r="F66" s="114"/>
      <c r="G66" s="115"/>
      <c r="H66" s="115"/>
    </row>
    <row r="67" spans="1:8" ht="15" customHeight="1" x14ac:dyDescent="0.25">
      <c r="B67" s="117" t="s">
        <v>1322</v>
      </c>
      <c r="C67" s="117" t="s">
        <v>1338</v>
      </c>
      <c r="D67" s="117" t="s">
        <v>1314</v>
      </c>
      <c r="E67" s="117" t="s">
        <v>1386</v>
      </c>
    </row>
    <row r="68" spans="1:8" ht="15" customHeight="1" x14ac:dyDescent="0.25">
      <c r="B68" s="48">
        <f>Análisis!A71</f>
        <v>2020</v>
      </c>
      <c r="C68" s="35">
        <f>Análisis!F71</f>
        <v>1341955000</v>
      </c>
      <c r="D68" s="36">
        <f>Análisis!G71</f>
        <v>0.30473911095673306</v>
      </c>
      <c r="E68" s="49" t="str">
        <f>""</f>
        <v/>
      </c>
    </row>
    <row r="69" spans="1:8" ht="15" customHeight="1" x14ac:dyDescent="0.25">
      <c r="B69" s="48">
        <f>Análisis!A72</f>
        <v>2021</v>
      </c>
      <c r="C69" s="35">
        <f>Análisis!F72</f>
        <v>1424114300</v>
      </c>
      <c r="D69" s="36">
        <f>Análisis!G72</f>
        <v>0.32339633272559082</v>
      </c>
      <c r="E69" s="49">
        <f>IFERROR(C69/C68-1,"")</f>
        <v>6.1223587974261529E-2</v>
      </c>
    </row>
    <row r="70" spans="1:8" ht="15" customHeight="1" x14ac:dyDescent="0.25">
      <c r="B70" s="48">
        <f>Análisis!A73</f>
        <v>2022</v>
      </c>
      <c r="C70" s="35">
        <f>Análisis!F73</f>
        <v>1327451900</v>
      </c>
      <c r="D70" s="36">
        <f>Análisis!G73</f>
        <v>0.30144566087821578</v>
      </c>
      <c r="E70" s="49">
        <f>IFERROR(C70/C69-1,"")</f>
        <v>-6.787545072751533E-2</v>
      </c>
    </row>
    <row r="71" spans="1:8" ht="15" customHeight="1" x14ac:dyDescent="0.25">
      <c r="B71" s="48">
        <f>Análisis!A74</f>
        <v>2023</v>
      </c>
      <c r="C71" s="35">
        <f>Análisis!F74</f>
        <v>310098000</v>
      </c>
      <c r="D71" s="36">
        <f>Análisis!G74</f>
        <v>7.0418895439460338E-2</v>
      </c>
      <c r="E71" s="49">
        <f>IFERROR(C71/C70-1,"")</f>
        <v>-0.76639605548042833</v>
      </c>
    </row>
    <row r="72" spans="1:8" ht="15" customHeight="1" x14ac:dyDescent="0.25">
      <c r="B72" s="38" t="s">
        <v>1315</v>
      </c>
      <c r="C72" s="39">
        <f>SUM(C68:C71)</f>
        <v>4403619200</v>
      </c>
      <c r="D72" s="40">
        <f>SUM(D68:D71)</f>
        <v>1</v>
      </c>
      <c r="E72" s="38"/>
    </row>
    <row r="73" spans="1:8" ht="48" customHeight="1" x14ac:dyDescent="0.25">
      <c r="B73" s="66" t="str">
        <f>"Lectura: el pico de facturación se alcanzó en "&amp;TEXT(INDEX(B68:B71,MATCH(MAX(C68:C71),C68:C71,0)),"0")&amp;" con "&amp;TEXT(MAX(C68:C71),"$#.##0")&amp;". El último año registrado ("&amp;TEXT(B71,"0")&amp;") muestra una variación de "&amp;TEXT(E71,"0,0%")&amp;" frente al año previo y representa solo "&amp;TEXT(D71,"0,0%")&amp;" del acumulado, patrón típico de un período parcial; antes de leerlo como una caída real conviene verificar que el año esté completo en la fuente."</f>
        <v>Lectura: el pico de facturación se alcanzó en 2021 con $1.424.114.300. El último año registrado (2023) muestra una variación de -76,6% frente al año previo y representa solo 7,0% del acumulado, patrón típico de un período parcial; antes de leerlo como una caída real conviene verificar que el año esté completo en la fuente.</v>
      </c>
      <c r="C73" s="66"/>
      <c r="D73" s="66"/>
      <c r="E73" s="66"/>
      <c r="F73" s="66"/>
    </row>
    <row r="74" spans="1:8" ht="15" customHeight="1" x14ac:dyDescent="0.25"/>
    <row r="75" spans="1:8" ht="20.100000000000001" customHeight="1" x14ac:dyDescent="0.25">
      <c r="A75" s="115"/>
      <c r="B75" s="116" t="s">
        <v>1387</v>
      </c>
      <c r="C75" s="116"/>
      <c r="D75" s="116"/>
      <c r="E75" s="116"/>
      <c r="F75" s="114"/>
      <c r="G75" s="115"/>
      <c r="H75" s="115"/>
    </row>
    <row r="76" spans="1:8" ht="15" customHeight="1" x14ac:dyDescent="0.25">
      <c r="B76" s="117" t="s">
        <v>8</v>
      </c>
      <c r="C76" s="117" t="s">
        <v>1338</v>
      </c>
      <c r="D76" s="117" t="s">
        <v>1314</v>
      </c>
      <c r="E76" s="117" t="s">
        <v>1302</v>
      </c>
    </row>
    <row r="77" spans="1:8" ht="15" customHeight="1" x14ac:dyDescent="0.25">
      <c r="B77" s="30" t="str">
        <f>Análisis!A79</f>
        <v>Cupón</v>
      </c>
      <c r="C77" s="35">
        <f>Análisis!F79</f>
        <v>235869600</v>
      </c>
      <c r="D77" s="36">
        <f>Análisis!G79</f>
        <v>5.3562669542361885E-2</v>
      </c>
      <c r="E77" s="42">
        <f>Análisis!H79</f>
        <v>504</v>
      </c>
    </row>
    <row r="78" spans="1:8" ht="15" customHeight="1" x14ac:dyDescent="0.25">
      <c r="B78" s="30" t="str">
        <f>Análisis!A80</f>
        <v>Nequi</v>
      </c>
      <c r="C78" s="35">
        <f>Análisis!F80</f>
        <v>880684200</v>
      </c>
      <c r="D78" s="36">
        <f>Análisis!G80</f>
        <v>0.19999099831338732</v>
      </c>
      <c r="E78" s="42">
        <f>Análisis!H80</f>
        <v>1900</v>
      </c>
    </row>
    <row r="79" spans="1:8" ht="15" customHeight="1" x14ac:dyDescent="0.25">
      <c r="B79" s="30" t="str">
        <f>Análisis!A81</f>
        <v>Tarjeta de crédito</v>
      </c>
      <c r="C79" s="35">
        <f>Análisis!F81</f>
        <v>3230607100</v>
      </c>
      <c r="D79" s="36">
        <f>Análisis!G81</f>
        <v>0.73362544608761815</v>
      </c>
      <c r="E79" s="42">
        <f>Análisis!H81</f>
        <v>6898</v>
      </c>
    </row>
    <row r="80" spans="1:8" ht="15" customHeight="1" x14ac:dyDescent="0.25">
      <c r="B80" s="30" t="str">
        <f>Análisis!A82</f>
        <v>Tarjeta de débito</v>
      </c>
      <c r="C80" s="35">
        <f>Análisis!F82</f>
        <v>56458300</v>
      </c>
      <c r="D80" s="36">
        <f>Análisis!G82</f>
        <v>1.282088605663269E-2</v>
      </c>
      <c r="E80" s="42">
        <f>Análisis!H82</f>
        <v>133</v>
      </c>
    </row>
    <row r="81" spans="1:8" ht="15" customHeight="1" x14ac:dyDescent="0.25">
      <c r="B81" s="38" t="s">
        <v>1315</v>
      </c>
      <c r="C81" s="39">
        <f>SUM(C77:C80)</f>
        <v>4403619200</v>
      </c>
      <c r="D81" s="40">
        <f>SUM(D77:D80)</f>
        <v>1</v>
      </c>
      <c r="E81" s="43">
        <f>SUM(E77:E80)</f>
        <v>9435</v>
      </c>
    </row>
    <row r="82" spans="1:8" ht="48" customHeight="1" x14ac:dyDescent="0.25">
      <c r="B82" s="66" t="str">
        <f>"Lectura: "&amp;INDEX(B77:B80,MATCH(MAX(C77:C80),C77:C80,0))&amp;" concentra "&amp;TEXT(MAX(D77:D80),"0,0%")&amp;" de los ingresos, con un promedio de "&amp;TEXT(Análisis!$F$13,"0,00")&amp;" cuotas por operación. La alta dependencia de un solo medio de pago implica exposición a sus comisiones y a eventuales fallas del proveedor; conviene incentivar los medios alternativos."</f>
        <v>Lectura: Tarjeta de crédito concentra 73,4% de los ingresos, con un promedio de 2,93 cuotas por operación. La alta dependencia de un solo medio de pago implica exposición a sus comisiones y a eventuales fallas del proveedor; conviene incentivar los medios alternativos.</v>
      </c>
      <c r="C82" s="66"/>
      <c r="D82" s="66"/>
      <c r="E82" s="66"/>
      <c r="F82" s="66"/>
    </row>
    <row r="83" spans="1:8" ht="15" customHeight="1" x14ac:dyDescent="0.25"/>
    <row r="84" spans="1:8" ht="20.100000000000001" customHeight="1" x14ac:dyDescent="0.25">
      <c r="A84" s="115"/>
      <c r="B84" s="116" t="s">
        <v>1388</v>
      </c>
      <c r="C84" s="116"/>
      <c r="D84" s="116"/>
      <c r="E84" s="114"/>
      <c r="F84" s="114"/>
      <c r="G84" s="115"/>
      <c r="H84" s="115"/>
    </row>
    <row r="85" spans="1:8" ht="15" customHeight="1" x14ac:dyDescent="0.25">
      <c r="B85" s="117" t="s">
        <v>1337</v>
      </c>
      <c r="C85" s="117" t="s">
        <v>1308</v>
      </c>
      <c r="D85" s="117" t="s">
        <v>1389</v>
      </c>
    </row>
    <row r="86" spans="1:8" ht="15" customHeight="1" x14ac:dyDescent="0.25">
      <c r="B86" s="30" t="str">
        <f>Análisis!B5</f>
        <v>Tienda 1</v>
      </c>
      <c r="C86" s="37">
        <f>Análisis!B12</f>
        <v>3.976685036032217</v>
      </c>
      <c r="D86" s="50">
        <f>C86-Análisis!$F$12</f>
        <v>-3.7835366723479424E-2</v>
      </c>
    </row>
    <row r="87" spans="1:8" ht="15" customHeight="1" x14ac:dyDescent="0.25">
      <c r="B87" s="30" t="str">
        <f>Análisis!C5</f>
        <v>Tienda 2</v>
      </c>
      <c r="C87" s="37">
        <f>Análisis!C12</f>
        <v>4.0373039423484531</v>
      </c>
      <c r="D87" s="50">
        <f>C87-Análisis!$F$12</f>
        <v>2.2783539592756696E-2</v>
      </c>
    </row>
    <row r="88" spans="1:8" ht="15" customHeight="1" x14ac:dyDescent="0.25">
      <c r="B88" s="30" t="str">
        <f>Análisis!D5</f>
        <v>Tienda 3</v>
      </c>
      <c r="C88" s="37">
        <f>Análisis!D12</f>
        <v>4.0483255616786771</v>
      </c>
      <c r="D88" s="50">
        <f>C88-Análisis!$F$12</f>
        <v>3.3805158922980638E-2</v>
      </c>
    </row>
    <row r="89" spans="1:8" ht="15" customHeight="1" x14ac:dyDescent="0.25">
      <c r="B89" s="30" t="str">
        <f>Análisis!E5</f>
        <v>Tienda 4</v>
      </c>
      <c r="C89" s="37">
        <f>Análisis!E12</f>
        <v>3.9957591178965224</v>
      </c>
      <c r="D89" s="50">
        <f>C89-Análisis!$F$12</f>
        <v>-1.8761284859174054E-2</v>
      </c>
    </row>
    <row r="90" spans="1:8" ht="15" customHeight="1" x14ac:dyDescent="0.25">
      <c r="B90" s="38" t="s">
        <v>1390</v>
      </c>
      <c r="C90" s="41">
        <f>Análisis!$F$12</f>
        <v>4.0145204027556964</v>
      </c>
      <c r="D90" s="38"/>
    </row>
    <row r="91" spans="1:8" ht="48" customHeight="1" x14ac:dyDescent="0.25">
      <c r="B91" s="66" t="str">
        <f>"Lectura: la calificación promedio general es "&amp;TEXT(Análisis!$F$12,"0,00")&amp;" sobre 5. La mejor evaluada es "&amp;Análisis!$B$88&amp;" ("&amp;TEXT(Análisis!$C$88,"0,00")&amp;") y la más baja "&amp;Análisis!$B$89&amp;" ("&amp;TEXT(Análisis!$C$89,"0,00")&amp;"). La diferencia de "&amp;TEXT(Análisis!$C$88-Análisis!$C$89,"0,00")&amp;" puntos es pequeña, por lo que la satisfacción no discrimina de forma determinante entre tiendas, aunque sí acompaña la decisión cuando los ingresos son similares."</f>
        <v>Lectura: la calificación promedio general es 4,01 sobre 5. La mejor evaluada es Tienda 3 (4,05) y la más baja Tienda 1 (3,98). La diferencia de 0,07 puntos es pequeña, por lo que la satisfacción no discrimina de forma determinante entre tiendas, aunque sí acompaña la decisión cuando los ingresos son similares.</v>
      </c>
      <c r="C91" s="66"/>
      <c r="D91" s="66"/>
      <c r="E91" s="66"/>
      <c r="F91" s="66"/>
    </row>
    <row r="92" spans="1:8" ht="15" customHeight="1" x14ac:dyDescent="0.25"/>
    <row r="93" spans="1:8" ht="20.100000000000001" customHeight="1" x14ac:dyDescent="0.25">
      <c r="B93" s="68" t="s">
        <v>1391</v>
      </c>
      <c r="C93" s="68"/>
      <c r="D93" s="68"/>
      <c r="E93" s="68"/>
      <c r="F93" s="68"/>
    </row>
    <row r="94" spans="1:8" ht="30" customHeight="1" x14ac:dyDescent="0.25">
      <c r="B94" s="66" t="str">
        <f>"1. La operación consolidada alcanza "&amp;TEXT(Análisis!$F$7,"$#.##0")&amp;" en "&amp;TEXT(Análisis!$F$6,"#.##0")&amp;" transacciones, con una calificación media de "&amp;TEXT(Análisis!$F$12,"0,00")&amp;" sobre 5."</f>
        <v>1. La operación consolidada alcanza $4.403.619.200 en 9.435 transacciones, con una calificación media de 4,01 sobre 5.</v>
      </c>
      <c r="C94" s="66"/>
      <c r="D94" s="66"/>
      <c r="E94" s="66"/>
      <c r="F94" s="66"/>
    </row>
    <row r="95" spans="1:8" ht="30" customHeight="1" x14ac:dyDescent="0.25">
      <c r="B95" s="66" t="str">
        <f>"2. "&amp;Análisis!$B$86&amp;" es la tienda más rentable ("&amp;TEXT(Análisis!$C$86,"$#.##0")&amp;") y "&amp;Análisis!$B$87&amp;" la de menor aporte ("&amp;TEXT(Análisis!$C$87,"$#.##0")&amp;"), con la calificación y el ticket promedio más bajos de su grupo."</f>
        <v>2. Tienda 1 es la tienda más rentable ($1.150.880.400) y Tienda 4 la de menor aporte ($1.038.375.700), con la calificación y el ticket promedio más bajos de su grupo.</v>
      </c>
      <c r="C95" s="66"/>
      <c r="D95" s="66"/>
      <c r="E95" s="66"/>
      <c r="F95" s="66"/>
    </row>
    <row r="96" spans="1:8" ht="30" customHeight="1" x14ac:dyDescent="0.25">
      <c r="B96" s="66" t="str">
        <f>"3. El negocio depende de pocas palancas: "&amp;B32&amp;" y "&amp;B33&amp;" generan "&amp;TEXT(D32+D33,"0,0%")&amp;" de los ingresos y "&amp;B45&amp;" aporta "&amp;TEXT(D45,"0,0%")&amp;"."</f>
        <v>3. El negocio depende de pocas palancas: Electrónicos y Electrodomésticos generan 67,8% de los ingresos y Bogotá aporta 41,2%.</v>
      </c>
      <c r="C96" s="66"/>
      <c r="D96" s="66"/>
      <c r="E96" s="66"/>
      <c r="F96" s="66"/>
    </row>
    <row r="97" spans="2:6" ht="30" customHeight="1" x14ac:dyDescent="0.25">
      <c r="B97" s="66" t="str">
        <f>"4. El "&amp;TEXT(MAX(D77:D80),"0,0%")&amp;" de la facturación se cobra con "&amp;INDEX(B77:B80,MATCH(MAX(C77:C80),C77:C80,0))&amp;", con "&amp;TEXT(Análisis!$F$13,"0,00")&amp;" cuotas promedio."</f>
        <v>4. El 73,4% de la facturación se cobra con Tarjeta de crédito, con 2,93 cuotas promedio.</v>
      </c>
      <c r="C97" s="66"/>
      <c r="D97" s="66"/>
      <c r="E97" s="66"/>
      <c r="F97" s="66"/>
    </row>
    <row r="98" spans="2:6" ht="30" customHeight="1" x14ac:dyDescent="0.25">
      <c r="B98" s="66" t="str">
        <f>"5. El costo de envío equivale al "&amp;TEXT(Análisis!$F$9/Análisis!$F$7,"0,0%")&amp;" de los ingresos ("&amp;TEXT(Análisis!$F$9,"$#.##0")&amp;"), un rubro relevante para negociar con operadores logísticos."</f>
        <v>5. El costo de envío equivale al 5,3% de los ingresos ($234.697.000), un rubro relevante para negociar con operadores logísticos.</v>
      </c>
      <c r="C98" s="66"/>
      <c r="D98" s="66"/>
      <c r="E98" s="66"/>
      <c r="F98" s="66"/>
    </row>
    <row r="99" spans="2:6" ht="15" customHeight="1" x14ac:dyDescent="0.25"/>
    <row r="100" spans="2:6" x14ac:dyDescent="0.25">
      <c r="B100" s="68" t="s">
        <v>1392</v>
      </c>
      <c r="C100" s="68"/>
      <c r="D100" s="68"/>
      <c r="E100" s="68"/>
      <c r="F100" s="68"/>
    </row>
    <row r="101" spans="2:6" x14ac:dyDescent="0.25">
      <c r="B101" s="66" t="str">
        <f>"1. Revisar la operación de "&amp;Análisis!$B$87&amp;": es la de menores ingresos y ticket promedio; evaluar surtido de categorías de alto valor antes de considerar cualquier ajuste estructural."</f>
        <v>1. Revisar la operación de Tienda 4: es la de menores ingresos y ticket promedio; evaluar surtido de categorías de alto valor antes de considerar cualquier ajuste estructural.</v>
      </c>
      <c r="C101" s="66"/>
      <c r="D101" s="66"/>
      <c r="E101" s="66"/>
      <c r="F101" s="66"/>
    </row>
    <row r="102" spans="2:6" x14ac:dyDescent="0.25">
      <c r="B102" s="66" t="str">
        <f>"2. Proteger y ampliar el negocio en "&amp;B32&amp;" y "&amp;B33&amp;", que sostienen "&amp;TEXT(D32+D33,"0,0%")&amp;" de la facturación: asegurar inventario, garantía y financiación en estas líneas."</f>
        <v>2. Proteger y ampliar el negocio en Electrónicos y Electrodomésticos, que sostienen 67,8% de la facturación: asegurar inventario, garantía y financiación en estas líneas.</v>
      </c>
      <c r="C102" s="66"/>
      <c r="D102" s="66"/>
      <c r="E102" s="66"/>
      <c r="F102" s="66"/>
    </row>
    <row r="103" spans="2:6" x14ac:dyDescent="0.25">
      <c r="B103" s="66" t="str">
        <f>"3. Reactivar las categorías de bajo aporte ("&amp;B39&amp;", "&amp;B38&amp;") mediante paquetes o venta cruzada, o reducir su espacio en inventario."</f>
        <v>3. Reactivar las categorías de bajo aporte (Libros, Artículos para el hogar) mediante paquetes o venta cruzada, o reducir su espacio en inventario.</v>
      </c>
      <c r="C103" s="66"/>
      <c r="D103" s="66"/>
      <c r="E103" s="66"/>
      <c r="F103" s="66"/>
    </row>
    <row r="104" spans="2:6" x14ac:dyDescent="0.25">
      <c r="B104" s="66" t="str">
        <f>"4. Diversificar medios de pago para reducir la dependencia del "&amp;TEXT(MAX(D77:D80),"0,0%")&amp;" concentrado en "&amp;INDEX(B77:B80,MATCH(MAX(C77:C80),C77:C80,0))&amp;" y negociar mejores comisiones."</f>
        <v>4. Diversificar medios de pago para reducir la dependencia del 73,4% concentrado en Tarjeta de crédito y negociar mejores comisiones.</v>
      </c>
      <c r="C104" s="66"/>
      <c r="D104" s="66"/>
      <c r="E104" s="66"/>
      <c r="F104" s="66"/>
    </row>
    <row r="105" spans="2:6" x14ac:dyDescent="0.25">
      <c r="B105" s="66" t="str">
        <f>"5. Trabajar planes de crecimiento en plazas secundarias: fuera de las tres primeras ciudades el aporte cae por debajo del "&amp;TEXT(D48,"0,0%")&amp;" por ciudad."</f>
        <v>5. Trabajar planes de crecimiento en plazas secundarias: fuera de las tres primeras ciudades el aporte cae por debajo del 5,1% por ciudad.</v>
      </c>
      <c r="C105" s="66"/>
      <c r="D105" s="66"/>
      <c r="E105" s="66"/>
      <c r="F105" s="66"/>
    </row>
    <row r="106" spans="2:6" x14ac:dyDescent="0.25">
      <c r="B106" s="66" t="str">
        <f>"6. Verificar la completitud del año "&amp;TEXT(B71,"0")&amp;" antes de interpretar la variación de "&amp;TEXT(E71,"0,0%")&amp;" como una caída real de demanda."</f>
        <v>6. Verificar la completitud del año 2023 antes de interpretar la variación de -76,6% como una caída real de demanda.</v>
      </c>
      <c r="C106" s="66"/>
      <c r="D106" s="66"/>
      <c r="E106" s="66"/>
      <c r="F106" s="66"/>
    </row>
    <row r="107" spans="2:6" ht="48" customHeight="1" x14ac:dyDescent="0.25">
      <c r="B107" s="66" t="str">
        <f>"7. Vender "&amp;INDEX(Análisis!$B$5:$E$5,MATCH(MIN(Análisis!$B$11:$E$11),Análisis!$B$11:$E$11,0))&amp;": es la tienda con menores ingresos ("&amp;TEXT(INDEX(Análisis!$B$7:$E$7,MATCH(MIN(Análisis!$B$11:$E$11),Análisis!$B$11:$E$11,0)),"$#.##0")&amp;"), el ticket promedio más bajo ("&amp;TEXT(INDEX(Análisis!$B$8:$E$8,MATCH(MIN(Análisis!$B$11:$E$11),Análisis!$B$11:$E$11,0)),"$#.##0")&amp;") y el menor ingreso neto de envíos ("&amp;TEXT(MIN(Análisis!$B$11:$E$11),"$#.##0")&amp;"), pese a operar prácticamente el mismo número de transacciones que las demás; es la unidad cuya venta menos afecta la facturación consolidada y su calificación ("&amp;TEXT(INDEX(Análisis!$B$12:$E$12,MATCH(MIN(Análisis!$B$11:$E$11),Análisis!$B$11:$E$11,0)),"0,00")&amp;") está por debajo del promedio general."</f>
        <v>7. Vender Tienda 4: es la tienda con menores ingresos ($1.038.375.700), el ticket promedio más bajo ($440.363) y el menor ingreso neto de envíos ($983.058.300), pese a operar prácticamente el mismo número de transacciones que las demás; es la unidad cuya venta menos afecta la facturación consolidada y su calificación (4,00) está por debajo del promedio general.</v>
      </c>
      <c r="C107" s="66"/>
      <c r="D107" s="66"/>
      <c r="E107" s="66"/>
      <c r="F107" s="66"/>
    </row>
    <row r="109" spans="2:6" x14ac:dyDescent="0.25">
      <c r="B109" s="118" t="s">
        <v>1415</v>
      </c>
      <c r="C109" s="118"/>
      <c r="D109" s="118"/>
      <c r="E109" s="118"/>
      <c r="F109" s="118"/>
    </row>
    <row r="110" spans="2:6" ht="50.1" customHeight="1" x14ac:dyDescent="0.25">
      <c r="B110" s="69" t="str">
        <f>"Criterio de decisión: se vende la unidad que menos valor aporta por transacción y menos ingreso neto genera, dado que las cuatro tiendas operan un volumen casi idéntico de operaciones ("&amp;TEXT(MIN(Análisis!$B$6:$E$6),"#.##0")&amp;" a "&amp;TEXT(MAX(Análisis!$B$6:$E$6),"#.##0")&amp;" ventas). Con volumen igualado, la diferencia de resultados es de rentabilidad por venta, no de tamaño de mercado."</f>
        <v>Criterio de decisión: se vende la unidad que menos valor aporta por transacción y menos ingreso neto genera, dado que las cuatro tiendas operan un volumen casi idéntico de operaciones (2.358 a 2.359 ventas). Con volumen igualado, la diferencia de resultados es de rentabilidad por venta, no de tamaño de mercado.</v>
      </c>
      <c r="C110" s="69"/>
      <c r="D110" s="69"/>
      <c r="E110" s="69"/>
      <c r="F110" s="69"/>
    </row>
    <row r="112" spans="2:6" x14ac:dyDescent="0.25">
      <c r="B112" s="29" t="s">
        <v>1416</v>
      </c>
      <c r="C112" s="29" t="s">
        <v>1297</v>
      </c>
      <c r="D112" s="29" t="s">
        <v>1298</v>
      </c>
      <c r="E112" s="29" t="s">
        <v>1299</v>
      </c>
      <c r="F112" s="29" t="s">
        <v>1300</v>
      </c>
    </row>
    <row r="113" spans="2:6" x14ac:dyDescent="0.25">
      <c r="B113" s="30" t="s">
        <v>1319</v>
      </c>
      <c r="C113" s="35">
        <f>Análisis!B7</f>
        <v>1150880400</v>
      </c>
      <c r="D113" s="35">
        <f>Análisis!C7</f>
        <v>1116343500</v>
      </c>
      <c r="E113" s="35">
        <f>Análisis!D7</f>
        <v>1098019600</v>
      </c>
      <c r="F113" s="120">
        <f>Análisis!E7</f>
        <v>1038375700</v>
      </c>
    </row>
    <row r="114" spans="2:6" x14ac:dyDescent="0.25">
      <c r="B114" s="30" t="s">
        <v>1310</v>
      </c>
      <c r="C114" s="36">
        <f>Análisis!B14</f>
        <v>0.26134875604139429</v>
      </c>
      <c r="D114" s="36">
        <f>Análisis!C14</f>
        <v>0.25350591168282671</v>
      </c>
      <c r="E114" s="36">
        <f>Análisis!D14</f>
        <v>0.24934481164947234</v>
      </c>
      <c r="F114" s="121">
        <f>Análisis!E14</f>
        <v>0.23580052062630666</v>
      </c>
    </row>
    <row r="115" spans="2:6" x14ac:dyDescent="0.25">
      <c r="B115" s="30" t="s">
        <v>1320</v>
      </c>
      <c r="C115" s="35">
        <f>Análisis!B8</f>
        <v>487867.91013141163</v>
      </c>
      <c r="D115" s="35">
        <f>Análisis!C8</f>
        <v>473227.42687579483</v>
      </c>
      <c r="E115" s="35">
        <f>Análisis!D8</f>
        <v>465459.77108944469</v>
      </c>
      <c r="F115" s="120">
        <f>Análisis!E8</f>
        <v>440362.89228159457</v>
      </c>
    </row>
    <row r="116" spans="2:6" x14ac:dyDescent="0.25">
      <c r="B116" s="30" t="s">
        <v>1344</v>
      </c>
      <c r="C116" s="35">
        <f>Análisis!B11</f>
        <v>1089502500</v>
      </c>
      <c r="D116" s="35">
        <f>Análisis!C11</f>
        <v>1056858400</v>
      </c>
      <c r="E116" s="35">
        <f>Análisis!D11</f>
        <v>1039503000</v>
      </c>
      <c r="F116" s="120">
        <f>Análisis!E11</f>
        <v>983058300</v>
      </c>
    </row>
    <row r="117" spans="2:6" x14ac:dyDescent="0.25">
      <c r="B117" s="30" t="s">
        <v>1417</v>
      </c>
      <c r="C117" s="36">
        <f>IFERROR(Análisis!B9/Análisis!B7,0)</f>
        <v>5.3331258400090925E-2</v>
      </c>
      <c r="D117" s="36">
        <f>IFERROR(Análisis!C9/Análisis!C7,0)</f>
        <v>5.3285659834988064E-2</v>
      </c>
      <c r="E117" s="36">
        <f>IFERROR(Análisis!D9/Análisis!D7,0)</f>
        <v>5.3292855610227723E-2</v>
      </c>
      <c r="F117" s="121">
        <f>IFERROR(Análisis!E9/Análisis!E7,0)</f>
        <v>5.3273010915028153E-2</v>
      </c>
    </row>
    <row r="118" spans="2:6" x14ac:dyDescent="0.25">
      <c r="B118" s="30" t="s">
        <v>1345</v>
      </c>
      <c r="C118" s="37">
        <f>Análisis!B12</f>
        <v>3.976685036032217</v>
      </c>
      <c r="D118" s="37">
        <f>Análisis!C12</f>
        <v>4.0373039423484531</v>
      </c>
      <c r="E118" s="37">
        <f>Análisis!D12</f>
        <v>4.0483255616786771</v>
      </c>
      <c r="F118" s="122">
        <f>Análisis!E12</f>
        <v>3.9957591178965224</v>
      </c>
    </row>
    <row r="119" spans="2:6" x14ac:dyDescent="0.25">
      <c r="B119" s="30" t="s">
        <v>1418</v>
      </c>
      <c r="C119" s="42">
        <f>Análisis!B6</f>
        <v>2359</v>
      </c>
      <c r="D119" s="42">
        <f>Análisis!C6</f>
        <v>2359</v>
      </c>
      <c r="E119" s="42">
        <f>Análisis!D6</f>
        <v>2359</v>
      </c>
      <c r="F119" s="123">
        <f>Análisis!E6</f>
        <v>2358</v>
      </c>
    </row>
    <row r="120" spans="2:6" x14ac:dyDescent="0.25">
      <c r="B120" s="38" t="s">
        <v>1419</v>
      </c>
      <c r="C120" s="119">
        <f>(C113=MIN($C113:$F113))+(C114=MIN($C114:$F114))+(C115=MIN($C115:$F115))+(C116=MIN($C116:$F116))+(C117=MAX($C117:$F117))+(C118=MIN($C118:$F118))</f>
        <v>2</v>
      </c>
      <c r="D120" s="119">
        <f t="shared" ref="D120:F120" si="0">(D113=MIN($C113:$F113))+(D114=MIN($C114:$F114))+(D115=MIN($C115:$F115))+(D116=MIN($C116:$F116))+(D117=MAX($C117:$F117))+(D118=MIN($C118:$F118))</f>
        <v>0</v>
      </c>
      <c r="E120" s="119">
        <f t="shared" si="0"/>
        <v>0</v>
      </c>
      <c r="F120" s="124">
        <f t="shared" si="0"/>
        <v>4</v>
      </c>
    </row>
    <row r="122" spans="2:6" ht="50.1" customHeight="1" x14ac:dyDescent="0.25">
      <c r="B122" s="66" t="str">
        <f>"Causa 1 - El problema es el ticket, no la demanda: Tienda 4 registra "&amp;TEXT($F$119,"#.##0")&amp;" ventas frente a "&amp;TEXT($C$119,"#.##0")&amp;" de sus pares (diferencia de "&amp;TEXT($C$119-$F$119,"0")&amp;" operación), es decir atiende el mismo flujo de clientes; sin embargo factura "&amp;TEXT($F$115,"$#.##0")&amp;" por venta, "&amp;TEXT(Análisis!$F$8-$F$115,"$#.##0")&amp;" menos que el promedio del grupo y "&amp;TEXT($C$115-$F$115,"$#.##0")&amp;" menos que Tienda 1. La causa es la mezcla de producto: vende un surtido de menor valor unitario, no menos unidades."</f>
        <v>Causa 1 - El problema es el ticket, no la demanda: Tienda 4 registra 2.358 ventas frente a 2.359 de sus pares (diferencia de 1 operación), es decir atiende el mismo flujo de clientes; sin embargo factura $440.363 por venta, $26.369 menos que el promedio del grupo y $47.505 menos que Tienda 1. La causa es la mezcla de producto: vende un surtido de menor valor unitario, no menos unidades.</v>
      </c>
      <c r="C122" s="66"/>
      <c r="D122" s="66"/>
      <c r="E122" s="66"/>
      <c r="F122" s="66"/>
    </row>
    <row r="123" spans="2:6" ht="35.1" customHeight="1" x14ac:dyDescent="0.25">
      <c r="B123" s="66" t="str">
        <f>"Causa 2 - Menor aporte real al negocio: su ingreso neto de envíos es "&amp;TEXT($F$116,"$#.##0")&amp;", "&amp;TEXT(MAX($C$116:$F$116)-$F$116,"$#.##0")&amp;" por debajo del líder, y aporta "&amp;TEXT($F$114,"0,0%")&amp;" de la facturación consolidada frente al "&amp;TEXT(MAX($C$114:$F$114),"0,0%")&amp;" de Tienda 1. Es la participación más baja de las cuatro."</f>
        <v>Causa 2 - Menor aporte real al negocio: su ingreso neto de envíos es $983.058.300, $106.444.200 por debajo del líder, y aporta 23,6% de la facturación consolidada frente al 26,1% de Tienda 1. Es la participación más baja de las cuatro.</v>
      </c>
      <c r="C123" s="66"/>
      <c r="D123" s="66"/>
      <c r="E123" s="66"/>
      <c r="F123" s="66"/>
    </row>
    <row r="124" spans="2:6" ht="50.1" customHeight="1" x14ac:dyDescent="0.25">
      <c r="B124" s="66" t="str">
        <f>"Causa 3 - No hay ventaja compensatoria: su eficiencia logística es igual a la del resto (envío sobre ingresos de "&amp;TEXT($F$117,"0,0%")&amp;" frente a un rango de "&amp;TEXT(MIN($C$117:$F$117),"0,0%")&amp;" a "&amp;TEXT(MAX($C$117:$F$117),"0,0%")&amp;") y su calificación de "&amp;TEXT($F$118,"0,00")&amp;" queda por debajo de Tienda 3 ("&amp;TEXT($E$118,"0,00")&amp;") y Tienda 2 ("&amp;TEXT($D$118,"0,00")&amp;"). No compensa por costo ni por servicio lo que pierde en ingreso."</f>
        <v>Causa 3 - No hay ventaja compensatoria: su eficiencia logística es igual a la del resto (envío sobre ingresos de 5,3% frente a un rango de 5,3% a 5,3%) y su calificación de 4,00 queda por debajo de Tienda 3 (4,05) y Tienda 2 (4,04). No compensa por costo ni por servicio lo que pierde en ingreso.</v>
      </c>
      <c r="C124" s="66"/>
      <c r="D124" s="66"/>
      <c r="E124" s="66"/>
      <c r="F124" s="66"/>
    </row>
    <row r="125" spans="2:6" ht="35.1" customHeight="1" x14ac:dyDescent="0.25">
      <c r="B125" s="66" t="str">
        <f>"Por qué no Tienda 1: es la peor calificada ("&amp;TEXT($C$118,"0,00")&amp;"), pero también la de mayores ingresos ("&amp;TEXT($C$113,"$#.##0")&amp;") y mejor ticket ("&amp;TEXT($C$115,"$#.##0")&amp;"). Venderla costaría "&amp;TEXT($C$114,"0,0%")&amp;" de la facturación; su debilidad es de servicio y se corrige operando, sin desinvertir."</f>
        <v>Por qué no Tienda 1: es la peor calificada (3,98), pero también la de mayores ingresos ($1.150.880.400) y mejor ticket ($487.868). Venderla costaría 26,1% de la facturación; su debilidad es de servicio y se corrige operando, sin desinvertir.</v>
      </c>
      <c r="C125" s="66"/>
      <c r="D125" s="66"/>
      <c r="E125" s="66"/>
      <c r="F125" s="66"/>
    </row>
    <row r="126" spans="2:6" ht="50.1" customHeight="1" x14ac:dyDescent="0.25">
      <c r="B126" s="66" t="str">
        <f>"Por qué no Tienda 2 ni Tienda 3: ocupan el segundo y tercer lugar en ingresos ("&amp;TEXT($D$113,"$#.##0")&amp;" y "&amp;TEXT($E$113,"$#.##0")&amp;") y concentran las dos mejores calificaciones del grupo ("&amp;TEXT($D$118,"0,00")&amp;" y "&amp;TEXT($E$118,"0,00")&amp;"). Son las unidades con mejor relación ingreso-satisfacción y las que conviene conservar."</f>
        <v>Por qué no Tienda 2 ni Tienda 3: ocupan el segundo y tercer lugar en ingresos ($1.116.343.500 y $1.098.019.600) y concentran las dos mejores calificaciones del grupo (4,04 y 4,05). Son las unidades con mejor relación ingreso-satisfacción y las que conviene conservar.</v>
      </c>
      <c r="C126" s="66"/>
      <c r="D126" s="66"/>
      <c r="E126" s="66"/>
      <c r="F126" s="66"/>
    </row>
    <row r="127" spans="2:6" ht="50.1" customHeight="1" x14ac:dyDescent="0.25">
      <c r="B127" s="66" t="str">
        <f>"Conclusión: Tienda 4 queda en último lugar en "&amp;TEXT($F$120,"0")&amp;" de los 6 criterios evaluados, más que cualquier otra tienda. Vender Tienda 4 implica ceder "&amp;TEXT($F$114,"0,0%")&amp;" de los ingresos y "&amp;TEXT(IFERROR($F$116/SUM($C$116:$F$116),0),"0,0%")&amp;" del ingreso neto del grupo: el menor sacrificio posible entre las cuatro alternativas, y además eleva el ticket y la calificación promedio de la operación restante."</f>
        <v>Conclusión: Tienda 4 queda en último lugar en 4 de los 6 criterios evaluados, más que cualquier otra tienda. Vender Tienda 4 implica ceder 23,6% de los ingresos y 23,6% del ingreso neto del grupo: el menor sacrificio posible entre las cuatro alternativas, y además eleva el ticket y la calificación promedio de la operación restante.</v>
      </c>
      <c r="C127" s="66"/>
      <c r="D127" s="66"/>
      <c r="E127" s="66"/>
      <c r="F127" s="66"/>
    </row>
    <row r="129" spans="2:6" x14ac:dyDescent="0.25">
      <c r="B129" s="67" t="s">
        <v>1414</v>
      </c>
      <c r="C129" s="67"/>
      <c r="D129" s="67"/>
      <c r="E129" s="67"/>
      <c r="F129" s="67"/>
    </row>
    <row r="131" spans="2:6" ht="15" customHeight="1" x14ac:dyDescent="0.25"/>
  </sheetData>
  <mergeCells count="43">
    <mergeCell ref="B125:F125"/>
    <mergeCell ref="B126:F126"/>
    <mergeCell ref="B127:F127"/>
    <mergeCell ref="B54:F54"/>
    <mergeCell ref="B2:F2"/>
    <mergeCell ref="B3:F3"/>
    <mergeCell ref="B5:F5"/>
    <mergeCell ref="B6:F6"/>
    <mergeCell ref="B7:F7"/>
    <mergeCell ref="B9:C9"/>
    <mergeCell ref="B30:E30"/>
    <mergeCell ref="B43:E43"/>
    <mergeCell ref="B21:F21"/>
    <mergeCell ref="B28:F28"/>
    <mergeCell ref="B41:F41"/>
    <mergeCell ref="B96:F96"/>
    <mergeCell ref="B64:F64"/>
    <mergeCell ref="B73:F73"/>
    <mergeCell ref="B82:F82"/>
    <mergeCell ref="B56:E56"/>
    <mergeCell ref="B66:E66"/>
    <mergeCell ref="B75:E75"/>
    <mergeCell ref="B84:D84"/>
    <mergeCell ref="B91:F91"/>
    <mergeCell ref="B93:F93"/>
    <mergeCell ref="B94:F94"/>
    <mergeCell ref="B95:F95"/>
    <mergeCell ref="B104:F104"/>
    <mergeCell ref="B105:F105"/>
    <mergeCell ref="B106:F106"/>
    <mergeCell ref="B129:F129"/>
    <mergeCell ref="B97:F97"/>
    <mergeCell ref="B98:F98"/>
    <mergeCell ref="B100:F100"/>
    <mergeCell ref="B101:F101"/>
    <mergeCell ref="B102:F102"/>
    <mergeCell ref="B103:F103"/>
    <mergeCell ref="B107:F107"/>
    <mergeCell ref="B109:F109"/>
    <mergeCell ref="B110:F110"/>
    <mergeCell ref="B122:F122"/>
    <mergeCell ref="B123:F123"/>
    <mergeCell ref="B124:F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Tienda_1</vt:lpstr>
      <vt:lpstr>Tienda_2</vt:lpstr>
      <vt:lpstr>Tienda_3</vt:lpstr>
      <vt:lpstr>Tienda_4</vt:lpstr>
      <vt:lpstr>Análisis</vt:lpstr>
      <vt:lpstr>Resumen</vt:lpstr>
      <vt:lpstr>Dashboard</vt:lpstr>
      <vt:lpstr>Datos_Consolidados</vt:lpstr>
      <vt:lpstr>Cuadro-de-mando</vt:lpstr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Villamil</cp:lastModifiedBy>
  <dcterms:created xsi:type="dcterms:W3CDTF">2026-09-20T01:47:24Z</dcterms:created>
  <dcterms:modified xsi:type="dcterms:W3CDTF">2026-09-20T03:58:30Z</dcterms:modified>
</cp:coreProperties>
</file>